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Default Extension="png" ContentType="image/png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tyles.xml" ContentType="application/vnd.openxmlformats-officedocument.spreadsheetml.styles+xml"/>
  <Default Extension="bin" ContentType="application/vnd.openxmlformats-officedocument.spreadsheetml.printerSettings"/>
  <Override PartName="/xl/customProperty1.bin" ContentType="application/vnd.openxmlformats-officedocument.spreadsheetml.customProperty"/>
  <Override PartName="/xl/worksheets/sheet1.xml" ContentType="application/vnd.openxmlformats-officedocument.spreadsheetml.worksheet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worksheets/sheet2.xml" ContentType="application/vnd.openxmlformats-officedocument.spreadsheetml.worksheet+xml"/>
  <Override PartName="/xl/customProperty3.bin" ContentType="application/vnd.openxmlformats-officedocument.spreadsheetml.customProperty"/>
  <Override PartName="/xl/worksheets/sheet3.xml" ContentType="application/vnd.openxmlformats-officedocument.spreadsheetml.workshee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worksheets/sheet4.xml" ContentType="application/vnd.openxmlformats-officedocument.spreadsheetml.worksheet+xml"/>
  <Override PartName="/xl/customProperty5.bin" ContentType="application/vnd.openxmlformats-officedocument.spreadsheetml.customProperty"/>
  <Override PartName="/xl/worksheets/sheet5.xml" ContentType="application/vnd.openxmlformats-officedocument.spreadsheetml.worksheet+xml"/>
  <Override PartName="/xl/customProperty6.bin" ContentType="application/vnd.openxmlformats-officedocument.spreadsheetml.customProperty"/>
  <Override PartName="/xl/worksheets/sheet6.xml" ContentType="application/vnd.openxmlformats-officedocument.spreadsheetml.worksheet+xml"/>
  <Override PartName="/xl/customProperty7.bin" ContentType="application/vnd.openxmlformats-officedocument.spreadsheetml.customProperty"/>
  <Override PartName="/xl/worksheets/sheet7.xml" ContentType="application/vnd.openxmlformats-officedocument.spreadsheetml.worksheet+xml"/>
  <Override PartName="/xl/customProperty8.bin" ContentType="application/vnd.openxmlformats-officedocument.spreadsheetml.customProperty"/>
  <Override PartName="/xl/worksheets/sheet8.xml" ContentType="application/vnd.openxmlformats-officedocument.spreadsheetml.worksheet+xml"/>
  <Override PartName="/xl/customProperty9.bin" ContentType="application/vnd.openxmlformats-officedocument.spreadsheetml.customProperty"/>
  <Override PartName="/xl/worksheets/sheet9.xml" ContentType="application/vnd.openxmlformats-officedocument.spreadsheetml.worksheet+xml"/>
  <Override PartName="/xl/customProperty10.bin" ContentType="application/vnd.openxmlformats-officedocument.spreadsheetml.customProperty"/>
  <Override PartName="/xl/worksheets/sheet10.xml" ContentType="application/vnd.openxmlformats-officedocument.spreadsheetml.worksheet+xml"/>
  <Override PartName="/xl/customProperty11.bin" ContentType="application/vnd.openxmlformats-officedocument.spreadsheetml.customProperty"/>
  <Override PartName="/xl/worksheets/sheet11.xml" ContentType="application/vnd.openxmlformats-officedocument.spreadsheetml.worksheet+xml"/>
  <Override PartName="/xl/customProperty12.bin" ContentType="application/vnd.openxmlformats-officedocument.spreadsheetml.customProperty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customProperty13.bin" ContentType="application/vnd.openxmlformats-officedocument.spreadsheetml.customProperty"/>
  <Override PartName="/xl/worksheets/sheet13.xml" ContentType="application/vnd.openxmlformats-officedocument.spreadsheetml.worksheet+xml"/>
  <Override PartName="/xl/customProperty14.bin" ContentType="application/vnd.openxmlformats-officedocument.spreadsheetml.customProperty"/>
  <Override PartName="/xl/worksheets/sheet14.xml" ContentType="application/vnd.openxmlformats-officedocument.spreadsheetml.worksheet+xml"/>
  <Override PartName="/xl/customProperty15.bin" ContentType="application/vnd.openxmlformats-officedocument.spreadsheetml.customProperty"/>
  <Override PartName="/xl/worksheets/sheet15.xml" ContentType="application/vnd.openxmlformats-officedocument.spreadsheetml.worksheet+xml"/>
  <Override PartName="/xl/customProperty16.bin" ContentType="application/vnd.openxmlformats-officedocument.spreadsheetml.customProperty"/>
  <Override PartName="/xl/worksheets/sheet16.xml" ContentType="application/vnd.openxmlformats-officedocument.spreadsheetml.worksheet+xml"/>
  <Override PartName="/xl/customProperty17.bin" ContentType="application/vnd.openxmlformats-officedocument.spreadsheetml.customProperty"/>
  <Override PartName="/xl/worksheets/sheet17.xml" ContentType="application/vnd.openxmlformats-officedocument.spreadsheetml.worksheet+xml"/>
  <Override PartName="/xl/customProperty18.bin" ContentType="application/vnd.openxmlformats-officedocument.spreadsheetml.customProperty"/>
  <Override PartName="/xl/worksheets/sheet18.xml" ContentType="application/vnd.openxmlformats-officedocument.spreadsheetml.worksheet+xml"/>
  <Override PartName="/xl/customProperty19.bin" ContentType="application/vnd.openxmlformats-officedocument.spreadsheetml.customProperty"/>
  <Override PartName="/xl/worksheets/sheet19.xml" ContentType="application/vnd.openxmlformats-officedocument.spreadsheetml.worksheet+xml"/>
  <Override PartName="/xl/customProperty20.bin" ContentType="application/vnd.openxmlformats-officedocument.spreadsheetml.customProperty"/>
  <Override PartName="/xl/worksheets/sheet20.xml" ContentType="application/vnd.openxmlformats-officedocument.spreadsheetml.worksheet+xml"/>
  <Override PartName="/xl/customProperty21.bin" ContentType="application/vnd.openxmlformats-officedocument.spreadsheetml.customProperty"/>
  <Override PartName="/xl/worksheets/sheet21.xml" ContentType="application/vnd.openxmlformats-officedocument.spreadsheetml.worksheet+xml"/>
  <Override PartName="/xl/customProperty22.bin" ContentType="application/vnd.openxmlformats-officedocument.spreadsheetml.customProperty"/>
  <Override PartName="/xl/worksheets/sheet22.xml" ContentType="application/vnd.openxmlformats-officedocument.spreadsheetml.worksheet+xml"/>
  <Override PartName="/xl/customProperty23.bin" ContentType="application/vnd.openxmlformats-officedocument.spreadsheetml.customProperty"/>
  <Override PartName="/xl/worksheets/sheet23.xml" ContentType="application/vnd.openxmlformats-officedocument.spreadsheetml.worksheet+xml"/>
  <Override PartName="/xl/customProperty24.bin" ContentType="application/vnd.openxmlformats-officedocument.spreadsheetml.customProperty"/>
  <Override PartName="/xl/worksheets/sheet24.xml" ContentType="application/vnd.openxmlformats-officedocument.spreadsheetml.worksheet+xml"/>
  <Override PartName="/xl/customProperty25.bin" ContentType="application/vnd.openxmlformats-officedocument.spreadsheetml.customProperty"/>
  <Override PartName="/xl/worksheets/sheet25.xml" ContentType="application/vnd.openxmlformats-officedocument.spreadsheetml.worksheet+xml"/>
  <Override PartName="/xl/customProperty26.bin" ContentType="application/vnd.openxmlformats-officedocument.spreadsheetml.customProperty"/>
  <Override PartName="/xl/worksheets/sheet26.xml" ContentType="application/vnd.openxmlformats-officedocument.spreadsheetml.worksheet+xml"/>
  <Override PartName="/xl/customProperty27.bin" ContentType="application/vnd.openxmlformats-officedocument.spreadsheetml.customProperty"/>
  <Override PartName="/xl/worksheets/sheet27.xml" ContentType="application/vnd.openxmlformats-officedocument.spreadsheetml.worksheet+xml"/>
  <Override PartName="/xl/customProperty28.bin" ContentType="application/vnd.openxmlformats-officedocument.spreadsheetml.customProperty"/>
  <Override PartName="/xl/worksheets/sheet28.xml" ContentType="application/vnd.openxmlformats-officedocument.spreadsheetml.worksheet+xml"/>
  <Override PartName="/xl/customProperty29.bin" ContentType="application/vnd.openxmlformats-officedocument.spreadsheetml.customProperty"/>
  <Override PartName="/xl/worksheets/sheet29.xml" ContentType="application/vnd.openxmlformats-officedocument.spreadsheetml.worksheet+xml"/>
  <Override PartName="/xl/customProperty30.bin" ContentType="application/vnd.openxmlformats-officedocument.spreadsheetml.customProperty"/>
  <Override PartName="/xl/worksheets/sheet30.xml" ContentType="application/vnd.openxmlformats-officedocument.spreadsheetml.worksheet+xml"/>
  <Override PartName="/xl/customProperty31.bin" ContentType="application/vnd.openxmlformats-officedocument.spreadsheetml.customProperty"/>
  <Override PartName="/xl/worksheets/sheet31.xml" ContentType="application/vnd.openxmlformats-officedocument.spreadsheetml.worksheet+xml"/>
  <Override PartName="/xl/customProperty32.bin" ContentType="application/vnd.openxmlformats-officedocument.spreadsheetml.customProperty"/>
  <Override PartName="/xl/worksheets/sheet32.xml" ContentType="application/vnd.openxmlformats-officedocument.spreadsheetml.worksheet+xml"/>
  <Override PartName="/xl/drawings/drawing5.xml" ContentType="application/vnd.openxmlformats-officedocument.drawing+xml"/>
  <Override PartName="/xl/customProperty33.bin" ContentType="application/vnd.openxmlformats-officedocument.spreadsheetml.customProperty"/>
  <Override PartName="/xl/worksheets/sheet33.xml" ContentType="application/vnd.openxmlformats-officedocument.spreadsheetml.worksheet+xml"/>
  <Override PartName="/xl/customProperty34.bin" ContentType="application/vnd.openxmlformats-officedocument.spreadsheetml.customProperty"/>
  <Override PartName="/xl/worksheets/sheet34.xml" ContentType="application/vnd.openxmlformats-officedocument.spreadsheetml.worksheet+xml"/>
  <Override PartName="/xl/customProperty35.bin" ContentType="application/vnd.openxmlformats-officedocument.spreadsheetml.customProperty"/>
  <Override PartName="/xl/worksheets/sheet35.xml" ContentType="application/vnd.openxmlformats-officedocument.spreadsheetml.worksheet+xml"/>
  <Override PartName="/xl/customProperty36.bin" ContentType="application/vnd.openxmlformats-officedocument.spreadsheetml.customProperty"/>
  <Override PartName="/xl/worksheets/sheet36.xml" ContentType="application/vnd.openxmlformats-officedocument.spreadsheetml.worksheet+xml"/>
  <Override PartName="/xl/customProperty37.bin" ContentType="application/vnd.openxmlformats-officedocument.spreadsheetml.customProperty"/>
  <Override PartName="/xl/worksheets/sheet37.xml" ContentType="application/vnd.openxmlformats-officedocument.spreadsheetml.worksheet+xml"/>
  <Override PartName="/xl/customProperty38.bin" ContentType="application/vnd.openxmlformats-officedocument.spreadsheetml.customProperty"/>
  <Override PartName="/xl/worksheets/sheet38.xml" ContentType="application/vnd.openxmlformats-officedocument.spreadsheetml.worksheet+xml"/>
  <Override PartName="/xl/customProperty39.bin" ContentType="application/vnd.openxmlformats-officedocument.spreadsheetml.customProperty"/>
  <Override PartName="/xl/worksheets/sheet39.xml" ContentType="application/vnd.openxmlformats-officedocument.spreadsheetml.worksheet+xml"/>
  <Override PartName="/xl/customProperty40.bin" ContentType="application/vnd.openxmlformats-officedocument.spreadsheetml.customProperty"/>
  <Override PartName="/xl/worksheets/sheet40.xml" ContentType="application/vnd.openxmlformats-officedocument.spreadsheetml.worksheet+xml"/>
  <Override PartName="/xl/customProperty41.bin" ContentType="application/vnd.openxmlformats-officedocument.spreadsheetml.customProperty"/>
  <Override PartName="/xl/worksheets/sheet41.xml" ContentType="application/vnd.openxmlformats-officedocument.spreadsheetml.worksheet+xml"/>
  <Override PartName="/xl/customProperty42.bin" ContentType="application/vnd.openxmlformats-officedocument.spreadsheetml.customProperty"/>
  <Override PartName="/xl/worksheets/sheet42.xml" ContentType="application/vnd.openxmlformats-officedocument.spreadsheetml.worksheet+xml"/>
  <Override PartName="/xl/customProperty43.bin" ContentType="application/vnd.openxmlformats-officedocument.spreadsheetml.customProperty"/>
  <Override PartName="/xl/worksheets/sheet43.xml" ContentType="application/vnd.openxmlformats-officedocument.spreadsheetml.worksheet+xml"/>
  <Override PartName="/xl/customProperty44.bin" ContentType="application/vnd.openxmlformats-officedocument.spreadsheetml.customProperty"/>
  <Override PartName="/xl/worksheets/sheet44.xml" ContentType="application/vnd.openxmlformats-officedocument.spreadsheetml.worksheet+xml"/>
  <Override PartName="/xl/customProperty45.bin" ContentType="application/vnd.openxmlformats-officedocument.spreadsheetml.customProperty"/>
  <Override PartName="/xl/worksheets/sheet45.xml" ContentType="application/vnd.openxmlformats-officedocument.spreadsheetml.worksheet+xml"/>
  <Override PartName="/xl/customProperty46.bin" ContentType="application/vnd.openxmlformats-officedocument.spreadsheetml.customProperty"/>
  <Override PartName="/xl/worksheets/sheet46.xml" ContentType="application/vnd.openxmlformats-officedocument.spreadsheetml.worksheet+xml"/>
  <Override PartName="/xl/customProperty47.bin" ContentType="application/vnd.openxmlformats-officedocument.spreadsheetml.customProperty"/>
  <Override PartName="/xl/worksheets/sheet47.xml" ContentType="application/vnd.openxmlformats-officedocument.spreadsheetml.worksheet+xml"/>
  <Override PartName="/xl/customProperty48.bin" ContentType="application/vnd.openxmlformats-officedocument.spreadsheetml.customProperty"/>
  <Override PartName="/xl/worksheets/sheet48.xml" ContentType="application/vnd.openxmlformats-officedocument.spreadsheetml.worksheet+xml"/>
  <Override PartName="/xl/drawings/drawing6.xml" ContentType="application/vnd.openxmlformats-officedocument.drawing+xml"/>
  <Override PartName="/xl/customProperty49.bin" ContentType="application/vnd.openxmlformats-officedocument.spreadsheetml.customProperty"/>
  <Override PartName="/xl/worksheets/sheet49.xml" ContentType="application/vnd.openxmlformats-officedocument.spreadsheetml.worksheet+xml"/>
  <Override PartName="/xl/customProperty50.bin" ContentType="application/vnd.openxmlformats-officedocument.spreadsheetml.customProperty"/>
  <Override PartName="/xl/worksheets/sheet50.xml" ContentType="application/vnd.openxmlformats-officedocument.spreadsheetml.worksheet+xml"/>
  <Override PartName="/xl/customProperty51.bin" ContentType="application/vnd.openxmlformats-officedocument.spreadsheetml.customProperty"/>
  <Override PartName="/xl/worksheets/sheet51.xml" ContentType="application/vnd.openxmlformats-officedocument.spreadsheetml.worksheet+xml"/>
  <Override PartName="/xl/customProperty52.bin" ContentType="application/vnd.openxmlformats-officedocument.spreadsheetml.customProperty"/>
  <Override PartName="/xl/worksheets/sheet52.xml" ContentType="application/vnd.openxmlformats-officedocument.spreadsheetml.worksheet+xml"/>
  <Override PartName="/xl/customProperty53.bin" ContentType="application/vnd.openxmlformats-officedocument.spreadsheetml.customProperty"/>
  <Override PartName="/xl/worksheets/sheet53.xml" ContentType="application/vnd.openxmlformats-officedocument.spreadsheetml.worksheet+xml"/>
  <Override PartName="/xl/customProperty54.bin" ContentType="application/vnd.openxmlformats-officedocument.spreadsheetml.customProperty"/>
  <Override PartName="/xl/worksheets/sheet54.xml" ContentType="application/vnd.openxmlformats-officedocument.spreadsheetml.worksheet+xml"/>
  <Override PartName="/xl/customProperty55.bin" ContentType="application/vnd.openxmlformats-officedocument.spreadsheetml.customProperty"/>
  <Override PartName="/xl/worksheets/sheet55.xml" ContentType="application/vnd.openxmlformats-officedocument.spreadsheetml.worksheet+xml"/>
  <Override PartName="/xl/customProperty56.bin" ContentType="application/vnd.openxmlformats-officedocument.spreadsheetml.customProperty"/>
  <Override PartName="/xl/pivotTables/pivotTable1.xml" ContentType="application/vnd.openxmlformats-officedocument.spreadsheetml.pivotTable+xml"/>
  <Override PartName="/xl/worksheets/sheet56.xml" ContentType="application/vnd.openxmlformats-officedocument.spreadsheetml.worksheet+xml"/>
  <Override PartName="/xl/customProperty57.bin" ContentType="application/vnd.openxmlformats-officedocument.spreadsheetml.customProperty"/>
  <Override PartName="/xl/worksheets/sheet57.xml" ContentType="application/vnd.openxmlformats-officedocument.spreadsheetml.worksheet+xml"/>
  <Override PartName="/xl/customProperty58.bin" ContentType="application/vnd.openxmlformats-officedocument.spreadsheetml.customProperty"/>
  <Override PartName="/xl/worksheets/sheet58.xml" ContentType="application/vnd.openxmlformats-officedocument.spreadsheetml.worksheet+xml"/>
  <Override PartName="/xl/customProperty59.bin" ContentType="application/vnd.openxmlformats-officedocument.spreadsheetml.customProperty"/>
  <Override PartName="/xl/worksheets/sheet59.xml" ContentType="application/vnd.openxmlformats-officedocument.spreadsheetml.worksheet+xml"/>
  <Override PartName="/xl/customProperty60.bin" ContentType="application/vnd.openxmlformats-officedocument.spreadsheetml.customProperty"/>
  <Override PartName="/xl/worksheets/sheet60.xml" ContentType="application/vnd.openxmlformats-officedocument.spreadsheetml.worksheet+xml"/>
  <Override PartName="/xl/customProperty61.bin" ContentType="application/vnd.openxmlformats-officedocument.spreadsheetml.customProperty"/>
  <Override PartName="/xl/worksheets/sheet61.xml" ContentType="application/vnd.openxmlformats-officedocument.spreadsheetml.worksheet+xml"/>
  <Override PartName="/xl/customProperty62.bin" ContentType="application/vnd.openxmlformats-officedocument.spreadsheetml.customProperty"/>
  <Override PartName="/xl/worksheets/sheet62.xml" ContentType="application/vnd.openxmlformats-officedocument.spreadsheetml.worksheet+xml"/>
  <Override PartName="/xl/customProperty63.bin" ContentType="application/vnd.openxmlformats-officedocument.spreadsheetml.customProperty"/>
  <Override PartName="/xl/worksheets/sheet63.xml" ContentType="application/vnd.openxmlformats-officedocument.spreadsheetml.worksheet+xml"/>
  <Override PartName="/xl/customProperty64.bin" ContentType="application/vnd.openxmlformats-officedocument.spreadsheetml.customProperty"/>
  <Override PartName="/xl/worksheets/sheet64.xml" ContentType="application/vnd.openxmlformats-officedocument.spreadsheetml.worksheet+xml"/>
  <Override PartName="/xl/customProperty65.bin" ContentType="application/vnd.openxmlformats-officedocument.spreadsheetml.customProperty"/>
  <Override PartName="/xl/worksheets/sheet65.xml" ContentType="application/vnd.openxmlformats-officedocument.spreadsheetml.worksheet+xml"/>
  <Override PartName="/xl/customProperty66.bin" ContentType="application/vnd.openxmlformats-officedocument.spreadsheetml.customProperty"/>
  <Override PartName="/xl/worksheets/sheet66.xml" ContentType="application/vnd.openxmlformats-officedocument.spreadsheetml.worksheet+xml"/>
  <Override PartName="/xl/customProperty67.bin" ContentType="application/vnd.openxmlformats-officedocument.spreadsheetml.customProperty"/>
  <Override PartName="/xl/worksheets/sheet67.xml" ContentType="application/vnd.openxmlformats-officedocument.spreadsheetml.worksheet+xml"/>
  <Override PartName="/xl/customProperty68.bin" ContentType="application/vnd.openxmlformats-officedocument.spreadsheetml.customProperty"/>
  <Override PartName="/xl/worksheets/sheet68.xml" ContentType="application/vnd.openxmlformats-officedocument.spreadsheetml.worksheet+xml"/>
  <Override PartName="/xl/customProperty69.bin" ContentType="application/vnd.openxmlformats-officedocument.spreadsheetml.customProperty"/>
  <Override PartName="/xl/worksheets/sheet69.xml" ContentType="application/vnd.openxmlformats-officedocument.spreadsheetml.worksheet+xml"/>
  <Override PartName="/xl/customProperty70.bin" ContentType="application/vnd.openxmlformats-officedocument.spreadsheetml.customProperty"/>
  <Override PartName="/xl/worksheets/sheet70.xml" ContentType="application/vnd.openxmlformats-officedocument.spreadsheetml.worksheet+xml"/>
  <Override PartName="/xl/customProperty71.bin" ContentType="application/vnd.openxmlformats-officedocument.spreadsheetml.customProperty"/>
  <Override PartName="/xl/worksheets/sheet71.xml" ContentType="application/vnd.openxmlformats-officedocument.spreadsheetml.worksheet+xml"/>
  <Override PartName="/xl/customProperty72.bin" ContentType="application/vnd.openxmlformats-officedocument.spreadsheetml.customProperty"/>
  <Override PartName="/xl/worksheets/sheet72.xml" ContentType="application/vnd.openxmlformats-officedocument.spreadsheetml.worksheet+xml"/>
  <Override PartName="/xl/customProperty73.bin" ContentType="application/vnd.openxmlformats-officedocument.spreadsheetml.customProperty"/>
  <Override PartName="/xl/worksheets/sheet73.xml" ContentType="application/vnd.openxmlformats-officedocument.spreadsheetml.worksheet+xml"/>
  <Override PartName="/xl/customProperty74.bin" ContentType="application/vnd.openxmlformats-officedocument.spreadsheetml.customProperty"/>
  <Override PartName="/xl/worksheets/sheet74.xml" ContentType="application/vnd.openxmlformats-officedocument.spreadsheetml.worksheet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5601"/>
  <workbookPr codeName="ThisWorkbook" filterPrivacy="1"/>
  <bookViews>
    <workbookView xWindow="1950" yWindow="1950" windowWidth="18720" windowHeight="11715" firstSheet="9" activeTab="12"/>
  </bookViews>
  <sheets>
    <sheet name="Table of Contents" sheetId="213" r:id="rId4"/>
    <sheet name="General Information" sheetId="111" r:id="rId5"/>
    <sheet name="Public Fire Rates" sheetId="206" r:id="rId6"/>
    <sheet name="Water-Current Rates" sheetId="207" r:id="rId7"/>
    <sheet name="Not Used" sheetId="246" r:id="rId8"/>
    <sheet name="Historical Exhibits ----&gt;" sheetId="229" r:id="rId9"/>
    <sheet name="Exhibit 7.1" sheetId="133" r:id="rId10"/>
    <sheet name="Exhibit 8.1" sheetId="134" r:id="rId11"/>
    <sheet name="Exhibit 9.1" sheetId="135" r:id="rId12"/>
    <sheet name="Exhibit 10.1" sheetId="137" r:id="rId13"/>
    <sheet name="Exhibit 11.1" sheetId="228" r:id="rId14"/>
    <sheet name="Exhibit 12.1" sheetId="227" r:id="rId15"/>
    <sheet name="Exhibit 13.1" sheetId="7" r:id="rId16"/>
    <sheet name="Exhibit 14.1" sheetId="258" r:id="rId17"/>
    <sheet name="Exhibit 15.1" sheetId="9" r:id="rId18"/>
    <sheet name="Exhibit 16.1 NOT USED" sheetId="226" r:id="rId19"/>
    <sheet name="Exhibit 17.1" sheetId="119" r:id="rId20"/>
    <sheet name="Exhibit 17.2" sheetId="176" r:id="rId21"/>
    <sheet name="Exhibit 17.3" sheetId="141" r:id="rId22"/>
    <sheet name="Exhibit 20.1" sheetId="20" r:id="rId23"/>
    <sheet name="Exhibit 20.2" sheetId="21" r:id="rId24"/>
    <sheet name="Exhibit 20.3" sheetId="128" r:id="rId25"/>
    <sheet name="Exhibit 20.4" sheetId="130" r:id="rId26"/>
    <sheet name="Exhibit 20.5" sheetId="131" r:id="rId27"/>
    <sheet name="Exhibit 20.6" sheetId="124" r:id="rId28"/>
    <sheet name="Exhibit 20.7" sheetId="125" r:id="rId29"/>
    <sheet name="Exhibit 20.8" sheetId="127" r:id="rId30"/>
    <sheet name="Exhibit 20.9" sheetId="41" r:id="rId31"/>
    <sheet name="Exhibit 20.10" sheetId="46" r:id="rId32"/>
    <sheet name="Exhibit 20.11" sheetId="132" r:id="rId33"/>
    <sheet name="Exhibit 20.12 NOT USED" sheetId="211" r:id="rId34"/>
    <sheet name="Exhibit 21.1" sheetId="53" r:id="rId35"/>
    <sheet name="Exhibit 21.2" sheetId="58" r:id="rId36"/>
    <sheet name="Exhibit 21.3" sheetId="54" r:id="rId37"/>
    <sheet name="Exhibit 21.4" sheetId="50" r:id="rId38"/>
    <sheet name="Exhibit 21.5" sheetId="177" r:id="rId39"/>
    <sheet name="Exhibit 22.1" sheetId="52" r:id="rId40"/>
    <sheet name="Exhibit 23.1" sheetId="172" r:id="rId41"/>
    <sheet name="Exhibit 25.1" sheetId="61" r:id="rId42"/>
    <sheet name="Exhibit 26.1" sheetId="178" r:id="rId43"/>
    <sheet name="Exhibit 26.2" sheetId="179" r:id="rId44"/>
    <sheet name="Exhibit 26.3" sheetId="185" r:id="rId45"/>
    <sheet name="Exhibit 26.4" sheetId="191" r:id="rId46"/>
    <sheet name="Exhibit 26.5" sheetId="197" r:id="rId47"/>
    <sheet name="Exhibit 26.6" sheetId="198" r:id="rId48"/>
    <sheet name="Exhibit 26.7" sheetId="199" r:id="rId49"/>
    <sheet name="Exhibit 26.8" sheetId="200" r:id="rId50"/>
    <sheet name="Exhibit 26.9" sheetId="201" r:id="rId51"/>
    <sheet name="Exhibit 26.10" sheetId="202" r:id="rId52"/>
    <sheet name="Exhibit 26.11" sheetId="214" r:id="rId53"/>
    <sheet name="Datasets ----&gt;" sheetId="205" r:id="rId54"/>
    <sheet name="DS1_UPIS" sheetId="217" r:id="rId55"/>
    <sheet name="DS2_2023Capex" sheetId="219" r:id="rId56"/>
    <sheet name="DS3_2024Capex" sheetId="252" r:id="rId57"/>
    <sheet name="DS4_Prepmt_M&amp;S" sheetId="260" r:id="rId58"/>
    <sheet name="DS5_ExpActuals" sheetId="220" r:id="rId59"/>
    <sheet name="DS05a_Adjustments" sheetId="261" r:id="rId60"/>
    <sheet name="DS6_TOTI" sheetId="253" r:id="rId61"/>
    <sheet name="DS7_RevActuals" sheetId="230" r:id="rId62"/>
    <sheet name="DS8_2023 TY" sheetId="248" r:id="rId63"/>
    <sheet name="DS9_2024 TY" sheetId="247" r:id="rId64"/>
    <sheet name="DS10_OM_Allocation" sheetId="257" r:id="rId65"/>
    <sheet name="DS11_2023 IS NARUC Indicators" sheetId="236" r:id="rId66"/>
    <sheet name="DS12_2024_Budget" sheetId="237" r:id="rId67"/>
    <sheet name="Dataset14" sheetId="238" r:id="rId68"/>
    <sheet name="Dataset15" sheetId="221" r:id="rId69"/>
    <sheet name="OperRpt_BS" sheetId="256" r:id="rId70"/>
    <sheet name="OperRpt_IS" sheetId="255" r:id="rId71"/>
    <sheet name="2022 BPU Report" sheetId="223" r:id="rId72"/>
    <sheet name="Depreciation Rates" sheetId="235" r:id="rId73"/>
    <sheet name="TABLE 1" sheetId="265" r:id="rId74"/>
    <sheet name="GF Depr Rates" sheetId="212" r:id="rId75"/>
    <sheet name="ADIT 17 True Up" sheetId="204" r:id="rId76"/>
    <sheet name="RCC OM Categories" sheetId="264" r:id="rId77"/>
  </sheets>
  <externalReferences>
    <externalReference r:id="rId80"/>
    <externalReference r:id="rId81"/>
    <externalReference r:id="rId83"/>
  </externalReferences>
  <definedNames>
    <definedName name="_xlnm._FilterDatabase" localSheetId="68" hidden="1">'2022 BPU Report'!$A$1:$F$215</definedName>
    <definedName name="_xlnm._FilterDatabase" localSheetId="69" hidden="1">'Depreciation Rates'!$A$1:$A$90</definedName>
    <definedName name="_xlnm._FilterDatabase" localSheetId="56" hidden="1">DS05a_Adjustments!$A$1:$H$64</definedName>
    <definedName name="_xlnm._FilterDatabase" localSheetId="51" hidden="1">DS1_UPIS!$A$1:$G$440</definedName>
    <definedName name="_xlnm._FilterDatabase" localSheetId="62" hidden="1">'DS11_2023 IS NARUC Indicators'!$A$1:$K$6235</definedName>
    <definedName name="_xlnm._FilterDatabase" localSheetId="63" hidden="1">DS12_2024_Budget!$A$1:$H$2557</definedName>
    <definedName name="_xlnm._FilterDatabase" localSheetId="52" hidden="1">DS2_2023Capex!$A$1:$F$571</definedName>
    <definedName name="_xlnm._FilterDatabase" localSheetId="53" hidden="1">DS3_2024Capex!$A$1:$H$166</definedName>
    <definedName name="_xlnm._FilterDatabase" localSheetId="54" hidden="1">'DS4_Prepmt_M&amp;S'!$A$1:$G$211</definedName>
    <definedName name="_xlnm._FilterDatabase" localSheetId="55" hidden="1">DS5_ExpActuals!$A$1:$J$1457</definedName>
    <definedName name="_xlnm._FilterDatabase" localSheetId="57" hidden="1">DS6_TOTI!$A$1:$J$193</definedName>
    <definedName name="_xlnm._FilterDatabase" localSheetId="58" hidden="1">DS7_RevActuals!$A$1:$K$567</definedName>
    <definedName name="_xlnm._FilterDatabase" localSheetId="59" hidden="1">'DS8_2023 TY'!$A$1:$J$3322</definedName>
    <definedName name="_xlnm._FilterDatabase" localSheetId="60" hidden="1">'DS9_2024 TY'!$A$1:$I$616</definedName>
    <definedName name="_xlnm._FilterDatabase" localSheetId="49" hidden="1">'Exhibit 26.11'!$A$19:$E$283</definedName>
    <definedName name="_xlnm._FilterDatabase" localSheetId="66" hidden="1">OperRpt_BS!$A$1:$Y$4254</definedName>
    <definedName name="_xlnm._FilterDatabase" localSheetId="67" hidden="1">OperRpt_IS!$A$1:$AC$3018</definedName>
    <definedName name="Co_Name" localSheetId="13">'General Information'!$A$3</definedName>
    <definedName name="PAGE16" localSheetId="30">'[3]P-17 s1'!#REF!</definedName>
    <definedName name="PAGE16" localSheetId="49">'[3]P-17 s1'!#REF!</definedName>
    <definedName name="PAGE17" localSheetId="30">'[3]P-17 s1'!#REF!</definedName>
    <definedName name="PAGE17" localSheetId="49">'[3]P-17 s1'!#REF!</definedName>
    <definedName name="PAGE18" localSheetId="30">'[3]P-17 s1'!#REF!</definedName>
    <definedName name="PAGE18" localSheetId="49">'[3]P-17 s1'!#REF!</definedName>
    <definedName name="PAGE19" localSheetId="30">'[3]P-17 s1'!#REF!</definedName>
    <definedName name="PAGE19" localSheetId="49">'[3]P-17 s1'!#REF!</definedName>
    <definedName name="PAGE2" localSheetId="30">#REF!</definedName>
    <definedName name="PAGE2" localSheetId="49">#REF!</definedName>
    <definedName name="PAGE20" localSheetId="30">'[3]P-17 s1'!#REF!</definedName>
    <definedName name="PAGE20" localSheetId="49">'[3]P-17 s1'!#REF!</definedName>
    <definedName name="PAGE21" localSheetId="30">'[3]P-17 s1'!#REF!</definedName>
    <definedName name="PAGE21" localSheetId="49">'[3]P-17 s1'!#REF!</definedName>
    <definedName name="PAGE22" localSheetId="30">'[3]P-17 s1'!#REF!</definedName>
    <definedName name="PAGE23" localSheetId="30">'[3]P-17 s1'!#REF!</definedName>
    <definedName name="PAGE24" localSheetId="30">'[3]P-17 s1'!#REF!</definedName>
    <definedName name="PAGE33" localSheetId="30">#REF!</definedName>
    <definedName name="PAGE33" localSheetId="49">#REF!</definedName>
    <definedName name="PAGE37" localSheetId="30">#REF!</definedName>
    <definedName name="PAGE37" localSheetId="49">#REF!</definedName>
    <definedName name="PAGE40" localSheetId="30">#REF!</definedName>
    <definedName name="PAGE40" localSheetId="49">#REF!</definedName>
    <definedName name="PAGE41" localSheetId="30">#REF!</definedName>
    <definedName name="PAGE41" localSheetId="49">#REF!</definedName>
    <definedName name="PAGE43" localSheetId="30">#REF!</definedName>
    <definedName name="PAGE43" localSheetId="49">#REF!</definedName>
    <definedName name="PAGE45" localSheetId="30">#REF!</definedName>
    <definedName name="PAGE45" localSheetId="49">#REF!</definedName>
    <definedName name="PAGE46" localSheetId="30">#REF!</definedName>
    <definedName name="PAGE46" localSheetId="49">#REF!</definedName>
    <definedName name="PAGE47" localSheetId="30">#REF!</definedName>
    <definedName name="PAGE47" localSheetId="49">#REF!</definedName>
    <definedName name="PAGE62" localSheetId="49">'Exhibit 26.11'!$B$19:$R$73</definedName>
    <definedName name="PAGE62" localSheetId="40">'Exhibit 26.2'!$A$1:$I$74</definedName>
    <definedName name="PAGE63" localSheetId="49">#REF!</definedName>
    <definedName name="PAGE63" localSheetId="40">'Exhibit 26.2'!$A$81:$I$81</definedName>
    <definedName name="PAGE78" localSheetId="30">#REF!</definedName>
    <definedName name="PAGE78" localSheetId="49">#REF!</definedName>
    <definedName name="_xlnm.Print_Area" localSheetId="72">'ADIT 17 True Up'!$A$1:$I$29</definedName>
    <definedName name="_xlnm.Print_Area" localSheetId="9">'Exhibit 10.1'!$A$1:$E$27</definedName>
    <definedName name="_xlnm.Print_Area" localSheetId="10">'Exhibit 11.1'!$A$1:$F$53</definedName>
    <definedName name="_xlnm.Print_Area" localSheetId="11">'Exhibit 12.1'!$A$1:$E$41</definedName>
    <definedName name="_xlnm.Print_Area" localSheetId="12">'Exhibit 13.1'!$A$1:$G$40</definedName>
    <definedName name="_xlnm.Print_Area" localSheetId="13">'Exhibit 14.1'!$A$1:$J$72</definedName>
    <definedName name="_xlnm.Print_Area" localSheetId="14">'Exhibit 15.1'!$A$1:$E$44</definedName>
    <definedName name="_xlnm.Print_Area" localSheetId="16">'Exhibit 17.1'!$A$1:$J$42</definedName>
    <definedName name="_xlnm.Print_Area" localSheetId="17">'Exhibit 17.2'!$A$1:$M$79</definedName>
    <definedName name="_xlnm.Print_Area" localSheetId="18">'Exhibit 17.3'!$A$1:$C$37</definedName>
    <definedName name="_xlnm.Print_Area" localSheetId="19">'Exhibit 20.1'!$A$1:$H$37</definedName>
    <definedName name="_xlnm.Print_Area" localSheetId="28">'Exhibit 20.10'!$A$1:$E$31</definedName>
    <definedName name="_xlnm.Print_Area" localSheetId="29">'Exhibit 20.11'!$A$1:$D$24</definedName>
    <definedName name="_xlnm.Print_Area" localSheetId="30">'Exhibit 20.12 NOT USED'!$A$1:$E$30</definedName>
    <definedName name="_xlnm.Print_Area" localSheetId="20">'Exhibit 20.2'!$A$1:$D$34</definedName>
    <definedName name="_xlnm.Print_Area" localSheetId="21">'Exhibit 20.3'!$A$1:$D$23</definedName>
    <definedName name="_xlnm.Print_Area" localSheetId="22">'Exhibit 20.4'!$A$1:$D$30</definedName>
    <definedName name="_xlnm.Print_Area" localSheetId="23">'Exhibit 20.5'!$A$1:$D$33</definedName>
    <definedName name="_xlnm.Print_Area" localSheetId="24">'Exhibit 20.6'!$A$1:$D$23</definedName>
    <definedName name="_xlnm.Print_Area" localSheetId="25">'Exhibit 20.7'!$A$1:$D$46</definedName>
    <definedName name="_xlnm.Print_Area" localSheetId="26">'Exhibit 20.8'!$A$1:$D$34</definedName>
    <definedName name="_xlnm.Print_Area" localSheetId="27">'Exhibit 20.9'!$A$1:$E$43</definedName>
    <definedName name="_xlnm.Print_Area" localSheetId="31">'Exhibit 21.1'!$A$1:$G$22</definedName>
    <definedName name="_xlnm.Print_Area" localSheetId="32">'Exhibit 21.2'!$A$1:$G$26</definedName>
    <definedName name="_xlnm.Print_Area" localSheetId="33">'Exhibit 21.3'!$A$1:$G$30</definedName>
    <definedName name="_xlnm.Print_Area" localSheetId="34">'Exhibit 21.4'!$A$1:$H$47</definedName>
    <definedName name="_xlnm.Print_Area" localSheetId="35">'Exhibit 21.5'!$A$1:$D$30</definedName>
    <definedName name="_xlnm.Print_Area" localSheetId="36">'Exhibit 22.1'!$A$1:$I$43</definedName>
    <definedName name="_xlnm.Print_Area" localSheetId="37">'Exhibit 23.1'!$A$1:$C$43</definedName>
    <definedName name="_xlnm.Print_Area" localSheetId="38">'Exhibit 25.1'!$A$1:$D$25</definedName>
    <definedName name="_xlnm.Print_Area" localSheetId="39">'Exhibit 26.1'!$A$1:$H$37</definedName>
    <definedName name="_xlnm.Print_Area" localSheetId="48">'Exhibit 26.10'!$A$1:$C$40</definedName>
    <definedName name="_xlnm.Print_Area" localSheetId="49">'Exhibit 26.11'!$A$1:$T$283</definedName>
    <definedName name="_xlnm.Print_Area" localSheetId="40">'Exhibit 26.2'!$A$1:$K$72</definedName>
    <definedName name="_xlnm.Print_Area" localSheetId="41">'Exhibit 26.3'!$A$1:$H$63</definedName>
    <definedName name="_xlnm.Print_Area" localSheetId="42">'Exhibit 26.4'!$A$1:$H$61</definedName>
    <definedName name="_xlnm.Print_Area" localSheetId="43">'Exhibit 26.5'!$A$1:$D$30</definedName>
    <definedName name="_xlnm.Print_Area" localSheetId="44">'Exhibit 26.6'!$A$1:$D$31</definedName>
    <definedName name="_xlnm.Print_Area" localSheetId="45">'Exhibit 26.7'!$A$1:$J$37</definedName>
    <definedName name="_xlnm.Print_Area" localSheetId="46">'Exhibit 26.8'!$A$1:$D$22</definedName>
    <definedName name="_xlnm.Print_Area" localSheetId="47">'Exhibit 26.9'!$A$1:$C$34</definedName>
    <definedName name="_xlnm.Print_Area" localSheetId="6">'Exhibit 7.1'!$A$1:$F$38</definedName>
    <definedName name="_xlnm.Print_Area" localSheetId="7">'Exhibit 8.1'!$A$1:$E$43</definedName>
    <definedName name="_xlnm.Print_Area" localSheetId="8">'Exhibit 9.1'!$A$1:$F$41</definedName>
    <definedName name="_xlnm.Print_Area" localSheetId="1">'General Information'!$M$79:$T$110</definedName>
    <definedName name="_xlnm.Print_Area" localSheetId="2">'Public Fire Rates'!$A$1:$F$23</definedName>
    <definedName name="_xlnm.Print_Area" localSheetId="0">'Table of Contents'!$B$1:$F$68</definedName>
    <definedName name="_xlnm.Print_Area" localSheetId="3">'Water-Current Rates'!$A$1:$L$85</definedName>
    <definedName name="_xlnm.Print_Titles" localSheetId="49">'Exhibit 26.11'!$1:$19</definedName>
    <definedName name="_xlnm.Print_Titles" localSheetId="71">'GF Depr Rates'!$1:$11</definedName>
    <definedName name="_xlnm.Print_Titles" localSheetId="0">'Table of Contents'!$1:$2</definedName>
    <definedName name="System" localSheetId="13">'General Information'!$A$4</definedName>
    <definedName name="Test_Year_End" localSheetId="13">'General Information'!$B$45</definedName>
    <definedName name="Z_8582890C_3679_4FD3_AB88_FB4F8276CCF2_.wvu.PrintArea" localSheetId="16" hidden="1">'Exhibit 17.1'!$A$4:$I$25</definedName>
    <definedName name="Z_8582890C_3679_4FD3_AB88_FB4F8276CCF2_.wvu.PrintArea" localSheetId="37" hidden="1">'Exhibit 23.1'!$A$4:$C$42</definedName>
    <definedName name="Z_8582890C_3679_4FD3_AB88_FB4F8276CCF2_.wvu.PrintArea" localSheetId="39" hidden="1">'Exhibit 26.1'!$A$1:$E$37</definedName>
    <definedName name="Z_8582890C_3679_4FD3_AB88_FB4F8276CCF2_.wvu.PrintArea" localSheetId="48" hidden="1">'Exhibit 26.10'!$A$1:$C$29</definedName>
    <definedName name="Z_8582890C_3679_4FD3_AB88_FB4F8276CCF2_.wvu.PrintArea" localSheetId="49" hidden="1">'Exhibit 26.11'!$B$19:$R$73</definedName>
    <definedName name="Z_8582890C_3679_4FD3_AB88_FB4F8276CCF2_.wvu.PrintArea" localSheetId="40" hidden="1">'Exhibit 26.2'!$A$1:$I$72</definedName>
    <definedName name="Z_8582890C_3679_4FD3_AB88_FB4F8276CCF2_.wvu.PrintArea" localSheetId="41" hidden="1">'Exhibit 26.3'!$A$1:$E$13</definedName>
    <definedName name="Z_8582890C_3679_4FD3_AB88_FB4F8276CCF2_.wvu.PrintArea" localSheetId="42" hidden="1">'Exhibit 26.4'!$A$1:$E$14</definedName>
    <definedName name="Z_8582890C_3679_4FD3_AB88_FB4F8276CCF2_.wvu.PrintArea" localSheetId="44" hidden="1">'Exhibit 26.6'!$A$1:$B$27</definedName>
    <definedName name="Z_8582890C_3679_4FD3_AB88_FB4F8276CCF2_.wvu.PrintArea" localSheetId="46" hidden="1">'Exhibit 26.8'!$A$1:$C$22</definedName>
    <definedName name="Z_8582890C_3679_4FD3_AB88_FB4F8276CCF2_.wvu.PrintArea" localSheetId="47" hidden="1">'Exhibit 26.9'!$A$1:$C$33</definedName>
    <definedName name="Z_E60B0AAD_7C6B_4E6A_83AE_C3B94C2CE95B_.wvu.PrintArea" localSheetId="16" hidden="1">'Exhibit 17.1'!$A$4:$I$25</definedName>
    <definedName name="Z_E60B0AAD_7C6B_4E6A_83AE_C3B94C2CE95B_.wvu.PrintArea" localSheetId="37" hidden="1">'Exhibit 23.1'!$A$4:$C$42</definedName>
    <definedName name="Z_E60B0AAD_7C6B_4E6A_83AE_C3B94C2CE95B_.wvu.PrintArea" localSheetId="39" hidden="1">'Exhibit 26.1'!$A$1:$E$37</definedName>
    <definedName name="Z_E60B0AAD_7C6B_4E6A_83AE_C3B94C2CE95B_.wvu.PrintArea" localSheetId="48" hidden="1">'Exhibit 26.10'!$A$1:$C$29</definedName>
    <definedName name="Z_E60B0AAD_7C6B_4E6A_83AE_C3B94C2CE95B_.wvu.PrintArea" localSheetId="49" hidden="1">'Exhibit 26.11'!$B$19:$R$73</definedName>
    <definedName name="Z_E60B0AAD_7C6B_4E6A_83AE_C3B94C2CE95B_.wvu.PrintArea" localSheetId="40" hidden="1">'Exhibit 26.2'!$A$1:$I$72</definedName>
    <definedName name="Z_E60B0AAD_7C6B_4E6A_83AE_C3B94C2CE95B_.wvu.PrintArea" localSheetId="41" hidden="1">'Exhibit 26.3'!$A$1:$E$13</definedName>
    <definedName name="Z_E60B0AAD_7C6B_4E6A_83AE_C3B94C2CE95B_.wvu.PrintArea" localSheetId="42" hidden="1">'Exhibit 26.4'!$A$1:$E$14</definedName>
    <definedName name="Z_E60B0AAD_7C6B_4E6A_83AE_C3B94C2CE95B_.wvu.PrintArea" localSheetId="44" hidden="1">'Exhibit 26.6'!$A$1:$B$27</definedName>
    <definedName name="Z_E60B0AAD_7C6B_4E6A_83AE_C3B94C2CE95B_.wvu.PrintArea" localSheetId="46" hidden="1">'Exhibit 26.8'!$A$1:$C$22</definedName>
    <definedName name="Z_E60B0AAD_7C6B_4E6A_83AE_C3B94C2CE95B_.wvu.PrintArea" localSheetId="47" hidden="1">'Exhibit 26.9'!$A$1:$C$33</definedName>
  </definedNames>
  <calcPr calcId="191029"/>
  <pivotCaches>
    <pivotCache cacheId="1" r:id="rId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0" i="21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<sst xmlns="http://schemas.openxmlformats.org/spreadsheetml/2006/main" count="184019" uniqueCount="3236">
  <si>
    <t>Table of Contents</t>
  </si>
  <si>
    <t>General Information</t>
  </si>
  <si>
    <t>Not Used</t>
  </si>
  <si>
    <t>Historical Exhibits ----&gt;</t>
  </si>
  <si>
    <t>Exhibit 7.1</t>
  </si>
  <si>
    <t>Exhibit 8.1</t>
  </si>
  <si>
    <t>Exhibit 9.1</t>
  </si>
  <si>
    <t>Exhibit 10.1</t>
  </si>
  <si>
    <t>Exhibit 11.1</t>
  </si>
  <si>
    <t>Exhibit 12.1</t>
  </si>
  <si>
    <t>Exhibit 13.1</t>
  </si>
  <si>
    <t>Exhibit 14.1</t>
  </si>
  <si>
    <t>Exhibit 15.1</t>
  </si>
  <si>
    <t>Exhibit 16.1</t>
  </si>
  <si>
    <t>Exhibit 17.1</t>
  </si>
  <si>
    <t>Exhibit 17.2</t>
  </si>
  <si>
    <t>Exhibit 17.3</t>
  </si>
  <si>
    <t>Exhibit 20.1</t>
  </si>
  <si>
    <t>Exhibit 20.2</t>
  </si>
  <si>
    <t>Exhibit 20.3</t>
  </si>
  <si>
    <t>Exhibit 20.4</t>
  </si>
  <si>
    <t>Exhibit 20.5</t>
  </si>
  <si>
    <t>Exhibit 20.6</t>
  </si>
  <si>
    <t>Exhibit 20.7</t>
  </si>
  <si>
    <t>Exhibit 20.8</t>
  </si>
  <si>
    <t>Exhibit 20.9</t>
  </si>
  <si>
    <t>Exhibit 20.10</t>
  </si>
  <si>
    <t>Exhibit 20.11</t>
  </si>
  <si>
    <t>Exhibit 20.12</t>
  </si>
  <si>
    <t>Exhibit 21.1</t>
  </si>
  <si>
    <t>Exhibit 21.2</t>
  </si>
  <si>
    <t>Exhibit 21.3</t>
  </si>
  <si>
    <t>Exhibit 21.4</t>
  </si>
  <si>
    <t>Exhibit 21.5</t>
  </si>
  <si>
    <t>Exhibit 22.1</t>
  </si>
  <si>
    <t>Exhibit 23.1</t>
  </si>
  <si>
    <t>Exhibit 25.1</t>
  </si>
  <si>
    <t>Exhibit 26.1</t>
  </si>
  <si>
    <t>Exhibit 26.2</t>
  </si>
  <si>
    <t>Exhibit 26.3</t>
  </si>
  <si>
    <t>Exhibit 26.4</t>
  </si>
  <si>
    <t>Exhibit 26.5</t>
  </si>
  <si>
    <t>Exhibit 26.6</t>
  </si>
  <si>
    <t>Exhibit 26.7</t>
  </si>
  <si>
    <t>Exhibit 26.8</t>
  </si>
  <si>
    <t>Exhibit 26.9</t>
  </si>
  <si>
    <t>Ehxibit 26.10</t>
  </si>
  <si>
    <t>Exhibit 26.11</t>
  </si>
  <si>
    <t>Datasets ----&gt;</t>
  </si>
  <si>
    <t>DS1_UPIS</t>
  </si>
  <si>
    <t>DS2_2023Capex</t>
  </si>
  <si>
    <t>DS3_2024Capex</t>
  </si>
  <si>
    <t>DS4_Prepmt_M&amp;S</t>
  </si>
  <si>
    <t>DS5_ExpActuals</t>
  </si>
  <si>
    <t>DS6_TOTI</t>
  </si>
  <si>
    <t>DS7_RevActuals</t>
  </si>
  <si>
    <t>DS10_OM_Allocation</t>
  </si>
  <si>
    <t>DS11_2023 IS NARUC Indicators</t>
  </si>
  <si>
    <t>Dataset14</t>
  </si>
  <si>
    <t>Dataset15</t>
  </si>
  <si>
    <t>Status</t>
  </si>
  <si>
    <t>Line No.</t>
  </si>
  <si>
    <t>Reference</t>
  </si>
  <si>
    <t>Description</t>
  </si>
  <si>
    <t>Witness</t>
  </si>
  <si>
    <t>Date</t>
  </si>
  <si>
    <t>Checked by</t>
  </si>
  <si>
    <t>Complete</t>
  </si>
  <si>
    <t>Comments</t>
  </si>
  <si>
    <t>Exhibits 1 thru 6</t>
  </si>
  <si>
    <t>Dawn M Peslak</t>
  </si>
  <si>
    <t>William C. Packer, Jr.</t>
  </si>
  <si>
    <t>Testimonies</t>
  </si>
  <si>
    <t>Topic</t>
  </si>
  <si>
    <t>Greg Herbert</t>
  </si>
  <si>
    <t>Mark McKoy</t>
  </si>
  <si>
    <t>Overview of the Company’s Request</t>
  </si>
  <si>
    <t>Katherine Cipolla</t>
  </si>
  <si>
    <t>Distribution System, UPIS, DSIC</t>
  </si>
  <si>
    <t>Tax xrepair and PFAS deferral</t>
  </si>
  <si>
    <t>Dawn M. Peslak</t>
  </si>
  <si>
    <t>Expenses, Rate Base, DSIC</t>
  </si>
  <si>
    <t>Matt Howard/Dylan D'Ascendis</t>
  </si>
  <si>
    <t xml:space="preserve">Common Equity Cost Rate </t>
  </si>
  <si>
    <t>Billing Determinants and Rate Design</t>
  </si>
  <si>
    <t>Connie Heppenstall</t>
  </si>
  <si>
    <t>Cost of Service</t>
  </si>
  <si>
    <t>John Spanos</t>
  </si>
  <si>
    <t>Depreciation</t>
  </si>
  <si>
    <t>Adam Burger</t>
  </si>
  <si>
    <t>Capital relative to operating costs, LSL</t>
  </si>
  <si>
    <t>UPIS Actuals</t>
  </si>
  <si>
    <t>2024 Budget</t>
  </si>
  <si>
    <t>As of:</t>
  </si>
  <si>
    <t>RCC</t>
  </si>
  <si>
    <t>Aqua New Jersey, Inc</t>
  </si>
  <si>
    <t>Water Systems</t>
  </si>
  <si>
    <t>NJ Wtr - Effects of Incrs in ROE (5+7 values)</t>
  </si>
  <si>
    <t>ROE</t>
  </si>
  <si>
    <t>RevIncrs</t>
  </si>
  <si>
    <t>IncrPer.05%</t>
  </si>
  <si>
    <t>RevIncr%</t>
  </si>
  <si>
    <t>Filename:</t>
  </si>
  <si>
    <t>Version: As Filed</t>
  </si>
  <si>
    <t>As Filed</t>
  </si>
  <si>
    <t>Test Year Data Based On:</t>
  </si>
  <si>
    <t>The following files must be open prior to opening this file so that links work properly:</t>
  </si>
  <si>
    <t>WT Bill Analysis 2023.xlsb</t>
  </si>
  <si>
    <t>The rate design file needs these to be open</t>
  </si>
  <si>
    <t>[NJ Codes 2018.xlsx]</t>
  </si>
  <si>
    <t>[NJ Rates 2018.xlsx]</t>
  </si>
  <si>
    <t>If the Rate Design file is not open and any changes are made to the Maximodel numbers, there will be a mismatch with the ROE shown on Exhibit 13.1</t>
  </si>
  <si>
    <t>Other Linked Files:</t>
  </si>
  <si>
    <t>Segments:</t>
  </si>
  <si>
    <t>Admin</t>
  </si>
  <si>
    <t>Admin-Water</t>
  </si>
  <si>
    <t>Water</t>
  </si>
  <si>
    <t>Inputs:</t>
  </si>
  <si>
    <t>Income Tax Rate</t>
  </si>
  <si>
    <t>Cost of Equity</t>
  </si>
  <si>
    <t>Retirement Percentage</t>
  </si>
  <si>
    <t>Assumptions:</t>
  </si>
  <si>
    <t>Test Year:</t>
  </si>
  <si>
    <t>Actuals: Number of Months</t>
  </si>
  <si>
    <t>Start</t>
  </si>
  <si>
    <t>End</t>
  </si>
  <si>
    <t>Estimates:</t>
  </si>
  <si>
    <t>Post Test Year Additions</t>
  </si>
  <si>
    <t>Headings Used Throughout the Model Based on Dates Above</t>
  </si>
  <si>
    <t xml:space="preserve"> - </t>
  </si>
  <si>
    <t>Sources:</t>
  </si>
  <si>
    <t>Initials</t>
  </si>
  <si>
    <t>Name</t>
  </si>
  <si>
    <t>Phone</t>
  </si>
  <si>
    <t>Email</t>
  </si>
  <si>
    <t>GH</t>
  </si>
  <si>
    <t>Greg Herbert (Gannett Fleming)</t>
  </si>
  <si>
    <t>(610) 783-3786</t>
  </si>
  <si>
    <t>gherbert@GFNET.com</t>
  </si>
  <si>
    <t>WCP</t>
  </si>
  <si>
    <t>Bill Packer</t>
  </si>
  <si>
    <t>DH</t>
  </si>
  <si>
    <t>Dave Haddad (RCC Consultant)</t>
  </si>
  <si>
    <t>(614) 935-1200</t>
  </si>
  <si>
    <t>dhaddad@regulatedconsultants.com</t>
  </si>
  <si>
    <t>For Information Only - These Values Flow TO This Sheet FROM Others</t>
  </si>
  <si>
    <t>Debt Ratio</t>
  </si>
  <si>
    <t>&lt;-- from P-14</t>
  </si>
  <si>
    <t>&lt;-- from P-13</t>
  </si>
  <si>
    <t>Rate of Return Goal</t>
  </si>
  <si>
    <t>ROR at Proposed</t>
  </si>
  <si>
    <t xml:space="preserve">Revenue Incrs Rqd </t>
  </si>
  <si>
    <t>Pct Rqd Rev Incrs</t>
  </si>
  <si>
    <t>Tot Revenue Rqmnt</t>
  </si>
  <si>
    <t>Sales Rev Rqmnt</t>
  </si>
  <si>
    <t>Main Res 5/8" 5kG bill</t>
  </si>
  <si>
    <t>&lt;-- from RD file</t>
  </si>
  <si>
    <t>Main Res 5/8" AvgUsg bill</t>
  </si>
  <si>
    <t>Do Not Print This Row and Below</t>
  </si>
  <si>
    <t>ASI Workflow:</t>
  </si>
  <si>
    <t>Depreciation Rate Switch</t>
  </si>
  <si>
    <t>GF</t>
  </si>
  <si>
    <t>NJ Water Rates in 2018</t>
  </si>
  <si>
    <t>DTF</t>
  </si>
  <si>
    <t>after Commission mandated reduction for FIT rate 35%-&gt;21%</t>
  </si>
  <si>
    <t>DSIC-&gt;</t>
  </si>
  <si>
    <t>y</t>
  </si>
  <si>
    <t>no</t>
  </si>
  <si>
    <t>unknown</t>
  </si>
  <si>
    <t>Tariff:</t>
  </si>
  <si>
    <t>1. Main</t>
  </si>
  <si>
    <t>1A. Wallkill</t>
  </si>
  <si>
    <t>1E. TqltSpg</t>
  </si>
  <si>
    <t>1F. Seaview</t>
  </si>
  <si>
    <t>1G. Byram</t>
  </si>
  <si>
    <t>1H. ClfsdPk</t>
  </si>
  <si>
    <t>8. Resale</t>
  </si>
  <si>
    <t>9. LoTGC</t>
  </si>
  <si>
    <t>1D. DSIC</t>
  </si>
  <si>
    <t>LkUp Cds</t>
  </si>
  <si>
    <t>BFC Ratios compared to AWWA factors</t>
  </si>
  <si>
    <t>MainW</t>
  </si>
  <si>
    <t>Wllkl</t>
  </si>
  <si>
    <t>TqltS</t>
  </si>
  <si>
    <t>SvwHb</t>
  </si>
  <si>
    <t>Byram</t>
  </si>
  <si>
    <t>ClfsP</t>
  </si>
  <si>
    <t>Resal</t>
  </si>
  <si>
    <t>LoTGC</t>
  </si>
  <si>
    <t>DSIC</t>
  </si>
  <si>
    <t>Kgals for bill calc</t>
  </si>
  <si>
    <t>AWWA</t>
  </si>
  <si>
    <t>Trff Efctv-&gt;</t>
  </si>
  <si>
    <t>Disp</t>
  </si>
  <si>
    <t>Turb</t>
  </si>
  <si>
    <t>na</t>
  </si>
  <si>
    <t>&lt;-TO BE linked to BD file</t>
  </si>
  <si>
    <t>~# custs</t>
  </si>
  <si>
    <r>
      <t xml:space="preserve">Base Facilities Charge </t>
    </r>
    <r>
      <rPr>
        <sz val="11"/>
        <color theme="1"/>
        <rFont val="Calibri"/>
        <family val="2"/>
      </rPr>
      <t>(monthly)</t>
    </r>
  </si>
  <si>
    <t>Class</t>
  </si>
  <si>
    <t>Size</t>
  </si>
  <si>
    <t>effctv FR</t>
  </si>
  <si>
    <t>Any</t>
  </si>
  <si>
    <t>5/8"</t>
  </si>
  <si>
    <t>0.625</t>
  </si>
  <si>
    <t>3/4"</t>
  </si>
  <si>
    <t>0.75</t>
  </si>
  <si>
    <t>1”</t>
  </si>
  <si>
    <t>1</t>
  </si>
  <si>
    <t>1-1/2"</t>
  </si>
  <si>
    <t>1.5</t>
  </si>
  <si>
    <t>2”</t>
  </si>
  <si>
    <t>2</t>
  </si>
  <si>
    <t>3”</t>
  </si>
  <si>
    <t>3</t>
  </si>
  <si>
    <t>4”</t>
  </si>
  <si>
    <t>4</t>
  </si>
  <si>
    <t>6"</t>
  </si>
  <si>
    <t>6</t>
  </si>
  <si>
    <t>8"</t>
  </si>
  <si>
    <t>8</t>
  </si>
  <si>
    <t>10"</t>
  </si>
  <si>
    <t>10</t>
  </si>
  <si>
    <t>12"</t>
  </si>
  <si>
    <t>12</t>
  </si>
  <si>
    <t>not dfnd</t>
  </si>
  <si>
    <t>Bulk</t>
  </si>
  <si>
    <t>Bulk Water Purchase</t>
  </si>
  <si>
    <t>Raw</t>
  </si>
  <si>
    <t>4"</t>
  </si>
  <si>
    <t>Raw4</t>
  </si>
  <si>
    <t>Flat Rate</t>
  </si>
  <si>
    <t>FR.r</t>
  </si>
  <si>
    <t>&lt;- only Cliffside Park has flat rate water</t>
  </si>
  <si>
    <t>Factor</t>
  </si>
  <si>
    <t>zeroBFC</t>
  </si>
  <si>
    <t>Usage $/kGal</t>
  </si>
  <si>
    <t>Usg</t>
  </si>
  <si>
    <t>(no $.01 tax)</t>
  </si>
  <si>
    <r>
      <t xml:space="preserve">Private Fire Protection </t>
    </r>
    <r>
      <rPr>
        <sz val="11"/>
        <color theme="1"/>
        <rFont val="Calibri"/>
        <family val="2"/>
      </rPr>
      <t>(monthly)</t>
    </r>
  </si>
  <si>
    <t>Hyd ratio to 5K Res bill</t>
  </si>
  <si>
    <t>Private Hydrant</t>
  </si>
  <si>
    <t>PrvHyd</t>
  </si>
  <si>
    <t>&lt;2”</t>
  </si>
  <si>
    <t>F2</t>
  </si>
  <si>
    <t>Fire ratio to same size BFC</t>
  </si>
  <si>
    <t>F3</t>
  </si>
  <si>
    <t>F4</t>
  </si>
  <si>
    <t>6”</t>
  </si>
  <si>
    <t>F6</t>
  </si>
  <si>
    <t>8”</t>
  </si>
  <si>
    <t>F8</t>
  </si>
  <si>
    <t>10”</t>
  </si>
  <si>
    <t>F10</t>
  </si>
  <si>
    <t>12”</t>
  </si>
  <si>
    <t>F12</t>
  </si>
  <si>
    <r>
      <t xml:space="preserve">Public Fire Protection </t>
    </r>
    <r>
      <rPr>
        <sz val="11"/>
        <color theme="1"/>
        <rFont val="Calibri"/>
        <family val="2"/>
      </rPr>
      <t>(monthly Equiv)</t>
    </r>
  </si>
  <si>
    <t>PubHyd</t>
  </si>
  <si>
    <t>All Service Areas (Except Below)</t>
  </si>
  <si>
    <t>Alpha Borough</t>
  </si>
  <si>
    <t>Bayville Township</t>
  </si>
  <si>
    <t>Califon Borough</t>
  </si>
  <si>
    <t>Fredon Township</t>
  </si>
  <si>
    <t>Hardyston Township</t>
  </si>
  <si>
    <t>Holland Township - Church St</t>
  </si>
  <si>
    <t>Holland Township - Fox Hill Dr</t>
  </si>
  <si>
    <t>Lawrenceville Township</t>
  </si>
  <si>
    <t>Tranquility Springs</t>
  </si>
  <si>
    <t>Upper Freehold Township</t>
  </si>
  <si>
    <t>UpFhd</t>
  </si>
  <si>
    <t>end of list</t>
  </si>
  <si>
    <t>No SIC 2018</t>
  </si>
  <si>
    <t>Present 5/8" BFC</t>
  </si>
  <si>
    <t>Present Usg Rt</t>
  </si>
  <si>
    <t>Proposed 5/8" BFC</t>
  </si>
  <si>
    <t>Proposed Usg Rt</t>
  </si>
  <si>
    <t>% Incrs</t>
  </si>
  <si>
    <t>Note: LoTGC is now Stryker Golf LLC</t>
  </si>
  <si>
    <t>Historical Exhibits</t>
  </si>
  <si>
    <t>DMP</t>
  </si>
  <si>
    <t>Balance Sheet - Assets</t>
  </si>
  <si>
    <t>Lookup codes for 2019 thru 2021</t>
  </si>
  <si>
    <t>Twelve Months Ended December 31st</t>
  </si>
  <si>
    <t>Acct Clss 1</t>
  </si>
  <si>
    <t>Acct Clss 2</t>
  </si>
  <si>
    <t>Acct Clss 3</t>
  </si>
  <si>
    <t>Assets:</t>
  </si>
  <si>
    <t>Property, Plant &amp; Equipment at Cost:</t>
  </si>
  <si>
    <t xml:space="preserve"> </t>
  </si>
  <si>
    <t>Water Utility Plant In Service</t>
  </si>
  <si>
    <t>UPIS</t>
  </si>
  <si>
    <t>Less: Accumulated Depreciation</t>
  </si>
  <si>
    <t>AD</t>
  </si>
  <si>
    <t>FAS 143</t>
  </si>
  <si>
    <t>Net</t>
  </si>
  <si>
    <t>Construction Work In Progress</t>
  </si>
  <si>
    <t>CWIP</t>
  </si>
  <si>
    <t>Utility Plant Adjustment</t>
  </si>
  <si>
    <t>UPAA</t>
  </si>
  <si>
    <t>Net Utility Plant</t>
  </si>
  <si>
    <t>Current Assets:</t>
  </si>
  <si>
    <t>Cash and Temporary Investments</t>
  </si>
  <si>
    <t>Cash</t>
  </si>
  <si>
    <t>Res Cash</t>
  </si>
  <si>
    <t>Accounts Receivable - Affiliates</t>
  </si>
  <si>
    <t>Interco</t>
  </si>
  <si>
    <t>Plug- to make Assets-Liab+ Equity, this was need on the assest side beause on the equity side it would not make any sense</t>
  </si>
  <si>
    <t>Accounts Receivable</t>
  </si>
  <si>
    <t>A/R</t>
  </si>
  <si>
    <t>Unbilled Revenue</t>
  </si>
  <si>
    <t>Unbilled</t>
  </si>
  <si>
    <t>Materials &amp; Supplies</t>
  </si>
  <si>
    <t>M&amp;S</t>
  </si>
  <si>
    <t>Prepayments</t>
  </si>
  <si>
    <t>Prepaid</t>
  </si>
  <si>
    <t>Other</t>
  </si>
  <si>
    <t>RWIP</t>
  </si>
  <si>
    <t>Oper Lease</t>
  </si>
  <si>
    <t>(was Refundable FIT &amp; Other)</t>
  </si>
  <si>
    <t>Total Current Assets</t>
  </si>
  <si>
    <t>Deferred Charges &amp; Other Assets:</t>
  </si>
  <si>
    <t>Regulatory Assets  1/</t>
  </si>
  <si>
    <t>Def Reg Asset</t>
  </si>
  <si>
    <t>Tnk Pntng</t>
  </si>
  <si>
    <t>Other Assets</t>
  </si>
  <si>
    <t>GOODWILL</t>
  </si>
  <si>
    <t>UPPOS</t>
  </si>
  <si>
    <t>Total Deferred Charges &amp; Other Assets</t>
  </si>
  <si>
    <t>Total Assets</t>
  </si>
  <si>
    <t>1/ Including Umamortized Regulatory Commission expense.</t>
  </si>
  <si>
    <t>**</t>
  </si>
  <si>
    <t>Check of Assets less Liabilitites</t>
  </si>
  <si>
    <t>Total from Source doc - Asset</t>
  </si>
  <si>
    <t>AR Affiliate from Source</t>
  </si>
  <si>
    <t>Payroll clearing</t>
  </si>
  <si>
    <t>Total from Source doc - Liab</t>
  </si>
  <si>
    <t>Total from Source doc - Capital</t>
  </si>
  <si>
    <t>Common Capital Stock WW</t>
  </si>
  <si>
    <t>Cpaid in Capital WW</t>
  </si>
  <si>
    <t>Added in to Capital, reduced from AP Affil</t>
  </si>
  <si>
    <t>Net zero impact</t>
  </si>
  <si>
    <t>Balance Sheet - Liabilities</t>
  </si>
  <si>
    <t>Lookup codes</t>
  </si>
  <si>
    <t>Accnt #</t>
  </si>
  <si>
    <t>Shareholders Investment &amp; Liabilities:</t>
  </si>
  <si>
    <t>Capitalization:</t>
  </si>
  <si>
    <t>Shareholders Equity</t>
  </si>
  <si>
    <t>Premium on Common Shares</t>
  </si>
  <si>
    <t>Capital Investment by Parent</t>
  </si>
  <si>
    <t>Capital</t>
  </si>
  <si>
    <t>less above 2 accounts</t>
  </si>
  <si>
    <t>Reinvested Earnings</t>
  </si>
  <si>
    <t>Retained Earnings</t>
  </si>
  <si>
    <t>Total Equity</t>
  </si>
  <si>
    <t>Mortgage Bonds &amp; Unamort Issue Cost</t>
  </si>
  <si>
    <t>Debt</t>
  </si>
  <si>
    <t>LT-Mortgages</t>
  </si>
  <si>
    <t>none</t>
  </si>
  <si>
    <t>Total Capitalization</t>
  </si>
  <si>
    <t>Current Liabilities:</t>
  </si>
  <si>
    <t>Current Portion of Long Term Debt</t>
  </si>
  <si>
    <t>Debt CPLT</t>
  </si>
  <si>
    <t>Accounts Payable - Affiliates</t>
  </si>
  <si>
    <t>A/P Affil</t>
  </si>
  <si>
    <t>Includes plug to get assets = Liab  + cap</t>
  </si>
  <si>
    <t>Accounts Payable</t>
  </si>
  <si>
    <t>A/P</t>
  </si>
  <si>
    <t>Accrued Interest</t>
  </si>
  <si>
    <t>Accr. Int</t>
  </si>
  <si>
    <t>Other Accrued Expenses</t>
  </si>
  <si>
    <t>Cust Dep</t>
  </si>
  <si>
    <t>Other Liabilities</t>
  </si>
  <si>
    <t>Total Current Liabilities</t>
  </si>
  <si>
    <t>Deferred Credits:</t>
  </si>
  <si>
    <t>Customer Advances for Construction</t>
  </si>
  <si>
    <t>CAC</t>
  </si>
  <si>
    <t>Deferred Federal Income Taxes</t>
  </si>
  <si>
    <t>DIT</t>
  </si>
  <si>
    <t>Reg. Liabilities</t>
  </si>
  <si>
    <t>NCUR Op Lease</t>
  </si>
  <si>
    <t>Total Deferred Credits</t>
  </si>
  <si>
    <t>Contributions in Aid of Construction</t>
  </si>
  <si>
    <t>CIAC</t>
  </si>
  <si>
    <t>Total Shareholders' Investment &amp; Liabilities</t>
  </si>
  <si>
    <t>Check of Asset less Liabilities</t>
  </si>
  <si>
    <t>Note: 2021 Accrued interest is higher than prior years due to payment not sent at end of year, when due, sent in Jan</t>
  </si>
  <si>
    <t>Income Statement</t>
  </si>
  <si>
    <t>Audited Twelve Months Ended December 31st</t>
  </si>
  <si>
    <t xml:space="preserve">Acct Clss </t>
  </si>
  <si>
    <t>Acct #</t>
  </si>
  <si>
    <t/>
  </si>
  <si>
    <t>Operating Revenues:</t>
  </si>
  <si>
    <t>Water Revenues</t>
  </si>
  <si>
    <t>Operating Revenue Water</t>
  </si>
  <si>
    <t xml:space="preserve">   Total Operating Revenues</t>
  </si>
  <si>
    <t>Operating Expenses:</t>
  </si>
  <si>
    <t>Operating &amp; Maintenance Expenses</t>
  </si>
  <si>
    <t>O&amp;M Expense</t>
  </si>
  <si>
    <t>Depreciation Expense</t>
  </si>
  <si>
    <t>Amortization Expense</t>
  </si>
  <si>
    <t>Amortization</t>
  </si>
  <si>
    <t>Taxes Other Than Income</t>
  </si>
  <si>
    <t>Taxes Other</t>
  </si>
  <si>
    <t>Income Taxes</t>
  </si>
  <si>
    <t>Taxes</t>
  </si>
  <si>
    <t xml:space="preserve">   Total Operating Expenses</t>
  </si>
  <si>
    <t>Utility Operating Income</t>
  </si>
  <si>
    <t>Other Income, Net</t>
  </si>
  <si>
    <t>Non-Operating Revenue</t>
  </si>
  <si>
    <t>Non Operating Expense</t>
  </si>
  <si>
    <t>Income Before Interest Charges</t>
  </si>
  <si>
    <t>Interest Charges:</t>
  </si>
  <si>
    <t>Interest On Long-Term Debt</t>
  </si>
  <si>
    <t>Other Interest Expense</t>
  </si>
  <si>
    <t>(see breakdown below print range)</t>
  </si>
  <si>
    <t>Interest Charged To Construction</t>
  </si>
  <si>
    <t>AFUDC</t>
  </si>
  <si>
    <t xml:space="preserve">   Total Interest Charges</t>
  </si>
  <si>
    <t>Minority Interest</t>
  </si>
  <si>
    <t>Net Income</t>
  </si>
  <si>
    <t>Do Not Print Below This Row</t>
  </si>
  <si>
    <t>Breakdown retrieval of amounts for above row "Other Interest Expense":</t>
  </si>
  <si>
    <t>Interest-Short-Term Debt</t>
  </si>
  <si>
    <t>Interest-Customer Deposits</t>
  </si>
  <si>
    <t>Interest-Other</t>
  </si>
  <si>
    <t>Interest Income Other</t>
  </si>
  <si>
    <t>Total linked to Schedule above</t>
  </si>
  <si>
    <t>426   OTHER INCOME DEDUCTIONS</t>
  </si>
  <si>
    <t>Do we need to adjust for developer tax?</t>
  </si>
  <si>
    <t>427    INTEREST ON LONG-TERM DEBT</t>
  </si>
  <si>
    <t>432    INTEREST CHARGED TO CONSTRUCTION-CREDIT</t>
  </si>
  <si>
    <t>Interest Expense-Long-Term Debt</t>
  </si>
  <si>
    <t>Interest Expense-Pushdown</t>
  </si>
  <si>
    <t>Amort-Debt Issuance Costs</t>
  </si>
  <si>
    <t>Asset Sale</t>
  </si>
  <si>
    <t>Pension - Non Service Cost</t>
  </si>
  <si>
    <t>OPEB - Non Service Cost</t>
  </si>
  <si>
    <t>Adj Net Income</t>
  </si>
  <si>
    <t>NI from Source doc</t>
  </si>
  <si>
    <t>Tie to above NI</t>
  </si>
  <si>
    <t>Detail of Operating Expenses</t>
  </si>
  <si>
    <t>Source of Supply</t>
  </si>
  <si>
    <t>Water Treatment</t>
  </si>
  <si>
    <t>Transmission &amp; Distribution</t>
  </si>
  <si>
    <t xml:space="preserve">Customer Accounts </t>
  </si>
  <si>
    <t>Administrative &amp; General</t>
  </si>
  <si>
    <t>Total Operating Expenses</t>
  </si>
  <si>
    <t>Maintenance Expenses:</t>
  </si>
  <si>
    <t>Total Maintenance Expenses</t>
  </si>
  <si>
    <t>Total Operation &amp; Maintenance Expenses</t>
  </si>
  <si>
    <t>Do Not Print Below This Line - Calculations to spread Account 676200 Overheads</t>
  </si>
  <si>
    <t>Per Books:</t>
  </si>
  <si>
    <t>Category</t>
  </si>
  <si>
    <t>Customer Accounts</t>
  </si>
  <si>
    <t>MAINTENANCE EXPENSES:</t>
  </si>
  <si>
    <t>Total</t>
  </si>
  <si>
    <t>Acct 676 portion of category 2</t>
  </si>
  <si>
    <t>Overheads already removed</t>
  </si>
  <si>
    <t>Category 2 w/o Acct 676200</t>
  </si>
  <si>
    <t>Adjusted Amounts Before Spread of Account 676 Overheads</t>
  </si>
  <si>
    <t>Adjusted Amounts After Spread of Account 676 Overheads</t>
  </si>
  <si>
    <t>for links to printed section</t>
  </si>
  <si>
    <t xml:space="preserve">Water Treatment </t>
  </si>
  <si>
    <t>Administrative and General</t>
  </si>
  <si>
    <t>Error test to "before" ----&gt;</t>
  </si>
  <si>
    <t>Error test to printed ----&gt;</t>
  </si>
  <si>
    <t>Income Statement Under Present And Proposed Rates</t>
  </si>
  <si>
    <t>Test Year Ending</t>
  </si>
  <si>
    <t>Proforma at</t>
  </si>
  <si>
    <t>Adjustment</t>
  </si>
  <si>
    <t>Present Rates</t>
  </si>
  <si>
    <t>Proposed Rates</t>
  </si>
  <si>
    <t>Acct</t>
  </si>
  <si>
    <t>Source</t>
  </si>
  <si>
    <t>Sales PF Prsnt</t>
  </si>
  <si>
    <t>Metered Sales</t>
  </si>
  <si>
    <t>Exh 17.1</t>
  </si>
  <si>
    <t>Service Improvement Charge</t>
  </si>
  <si>
    <t>Private Fire</t>
  </si>
  <si>
    <t>Public Fire</t>
  </si>
  <si>
    <t>Miscellaneous</t>
  </si>
  <si>
    <t>Antennae</t>
  </si>
  <si>
    <t>Exh 15.1</t>
  </si>
  <si>
    <t>&lt;--Error check for Proposed Rates col w/o Misc &amp; Ant</t>
  </si>
  <si>
    <t>O &amp; M Expenses</t>
  </si>
  <si>
    <t>6xx</t>
  </si>
  <si>
    <t>Exh 20.1 &amp; 20.2</t>
  </si>
  <si>
    <t>Exh 26.2</t>
  </si>
  <si>
    <t>Amortizations</t>
  </si>
  <si>
    <t>Exh 23</t>
  </si>
  <si>
    <t>Taxes Other than Income</t>
  </si>
  <si>
    <t>Exh 21.2 &amp; 21.4</t>
  </si>
  <si>
    <t>Exh 22.1</t>
  </si>
  <si>
    <t>PFPR+Adjmnt</t>
  </si>
  <si>
    <t>Diff</t>
  </si>
  <si>
    <t>&lt;--Vert-Horiz sum check</t>
  </si>
  <si>
    <t>&lt;-should be close to this Exh 15.1 amnt pre-rate rounding</t>
  </si>
  <si>
    <t>Long Term Debt</t>
  </si>
  <si>
    <t>P-25</t>
  </si>
  <si>
    <t>Rate Base</t>
  </si>
  <si>
    <t>&lt;-should match this rate from Exhibit 14.1</t>
  </si>
  <si>
    <t>Rate of Return</t>
  </si>
  <si>
    <t>Amort-CIAC</t>
  </si>
  <si>
    <t>Amort Regulatory Debits</t>
  </si>
  <si>
    <t>Nonutil Inc-Antennae</t>
  </si>
  <si>
    <t>Nonutil Inc-Other</t>
  </si>
  <si>
    <t>Rents From Water Property</t>
  </si>
  <si>
    <t>rounded Tot Eq &amp; ROR percentages</t>
  </si>
  <si>
    <t>Rows deleted and added to fit Sheet and Witness names at top</t>
  </si>
  <si>
    <t>Calculation Of Cost Of Capital And Rate Of Return</t>
  </si>
  <si>
    <t>Note: This is statewide, Water &amp; Sewer, therefore it does not have the same title as other sheets</t>
  </si>
  <si>
    <t>Important - Tot Eqty % in (B) MUST be linked to Parameters tab value in top box for what-if analysis..</t>
  </si>
  <si>
    <t>(A)</t>
  </si>
  <si>
    <t>(B)</t>
  </si>
  <si>
    <t>(A*B)</t>
  </si>
  <si>
    <t>Outstanding</t>
  </si>
  <si>
    <t>Ratio to</t>
  </si>
  <si>
    <t>Effective</t>
  </si>
  <si>
    <t>Weighted</t>
  </si>
  <si>
    <t>First Mortgage Bonds:</t>
  </si>
  <si>
    <t>Amount</t>
  </si>
  <si>
    <t>Capitalization</t>
  </si>
  <si>
    <t>Cost</t>
  </si>
  <si>
    <t>Total Bonds</t>
  </si>
  <si>
    <t>Other Debt</t>
  </si>
  <si>
    <t>Common Equity:</t>
  </si>
  <si>
    <t xml:space="preserve">   Capital Stock</t>
  </si>
  <si>
    <t>Proforma 12/31/2023 - from Debt filing</t>
  </si>
  <si>
    <t xml:space="preserve">   Paid In Capital</t>
  </si>
  <si>
    <t>Jan 2024-April 2024 Addtl Equity projecton - Income</t>
  </si>
  <si>
    <t xml:space="preserve">   Retained Earnings</t>
  </si>
  <si>
    <t>Jan 2024-April 2024 Addtl Equity projecton - Equity</t>
  </si>
  <si>
    <t xml:space="preserve">      Total Equity</t>
  </si>
  <si>
    <t>&lt;- ROE is LINKED to Parameters tab</t>
  </si>
  <si>
    <t>Rate Of Return</t>
  </si>
  <si>
    <t>* Refinanced with Pushdown debt</t>
  </si>
  <si>
    <t xml:space="preserve">   CALCULATION OF EFFECTIVE COST OF FIRST MORTGAGE BOND ISSUES</t>
  </si>
  <si>
    <t>(C)</t>
  </si>
  <si>
    <t>(F)</t>
  </si>
  <si>
    <t>(G)</t>
  </si>
  <si>
    <t>(A-B)</t>
  </si>
  <si>
    <t>(D)</t>
  </si>
  <si>
    <t>(E)</t>
  </si>
  <si>
    <t>(D+E)</t>
  </si>
  <si>
    <t>(F/C)</t>
  </si>
  <si>
    <t>Face</t>
  </si>
  <si>
    <t>Issuance</t>
  </si>
  <si>
    <t>Annual</t>
  </si>
  <si>
    <t>SERIES</t>
  </si>
  <si>
    <t>Expense</t>
  </si>
  <si>
    <t>Proceeds</t>
  </si>
  <si>
    <t>Int Expense</t>
  </si>
  <si>
    <t>Amort/Yr</t>
  </si>
  <si>
    <t>Interest Rate</t>
  </si>
  <si>
    <t>Loan Term</t>
  </si>
  <si>
    <t>Series</t>
  </si>
  <si>
    <t>P</t>
  </si>
  <si>
    <t>Q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</si>
  <si>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</si>
  <si>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</si>
  <si>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</si>
  <si>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</si>
  <si>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</si>
  <si>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</si>
  <si>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</si>
  <si>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</si>
  <si>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</si>
  <si>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BB</t>
  </si>
  <si>
    <t>CC</t>
  </si>
  <si>
    <t>DD</t>
  </si>
  <si>
    <t>Calculation to Avoid Circular Error - Do Not Print This Row or Below</t>
  </si>
  <si>
    <t>Sum of Outstanding w/o last entry</t>
  </si>
  <si>
    <t>Desired Total Ratio</t>
  </si>
  <si>
    <t>Enter-&gt;</t>
  </si>
  <si>
    <t>Required 2023 add'l debt</t>
  </si>
  <si>
    <t xml:space="preserve">   Pushdown Debt 4.75%</t>
  </si>
  <si>
    <t>&lt;- Data - Goal Seek for this cell to Set below % cell to value in above % cell</t>
  </si>
  <si>
    <t>Debt Sum with Add'l</t>
  </si>
  <si>
    <t>Then PASTE VALUES into last lines of both sections above</t>
  </si>
  <si>
    <t>Cal'd Total Ratio</t>
  </si>
  <si>
    <t>Test to 4 decimal places</t>
  </si>
  <si>
    <t>RCC/PDH</t>
  </si>
  <si>
    <t>Revenue Increase Calculation</t>
  </si>
  <si>
    <t>PRO FORMA - PROPOSED RATES</t>
  </si>
  <si>
    <t>Pro Forma Rate Base</t>
  </si>
  <si>
    <t>Recommmended Rate of Return</t>
  </si>
  <si>
    <t>Operating Income Pro Forma:</t>
  </si>
  <si>
    <t>=</t>
  </si>
  <si>
    <t>Deficiency/(Excess)</t>
  </si>
  <si>
    <t>Revenue Conversion Factor</t>
  </si>
  <si>
    <t>x</t>
  </si>
  <si>
    <t>Total Revenue Increase</t>
  </si>
  <si>
    <t>Conversion</t>
  </si>
  <si>
    <t>Gross Revenue Factor</t>
  </si>
  <si>
    <t>Uncollectible Expenses</t>
  </si>
  <si>
    <t>Net After Uncollectible Component</t>
  </si>
  <si>
    <t>Excise Taxes (GRT and Franshise)</t>
  </si>
  <si>
    <t>Regulatory Assessment (BPU and RPA)</t>
  </si>
  <si>
    <t>Net Revenues</t>
  </si>
  <si>
    <t>Federal Income Taxes @ 21%</t>
  </si>
  <si>
    <t>Net Operating Income Factor - ("NOIF")</t>
  </si>
  <si>
    <t>Gross Revenue Conversion Factor - 1/NOIF</t>
  </si>
  <si>
    <t>Do Not Print Below This Line</t>
  </si>
  <si>
    <t>Revenue Increase</t>
  </si>
  <si>
    <t>PF Present Revenue</t>
  </si>
  <si>
    <t>Proposed Revenue Requirement</t>
  </si>
  <si>
    <t>Percent Increase</t>
  </si>
  <si>
    <t>Based on Proposed Rates Applied to Biliing Determinants</t>
  </si>
  <si>
    <t>Component</t>
  </si>
  <si>
    <t>Per Schedule</t>
  </si>
  <si>
    <t>Difference</t>
  </si>
  <si>
    <t>Grossed-Up</t>
  </si>
  <si>
    <t>Excise Taxes</t>
  </si>
  <si>
    <t>Reg Assessments</t>
  </si>
  <si>
    <t>Bad Debt</t>
  </si>
  <si>
    <t>Federal Income Tax</t>
  </si>
  <si>
    <t>Not Used in This Filing</t>
  </si>
  <si>
    <t>Ant Rev at 100% this case</t>
  </si>
  <si>
    <t>Operating Revenues Under Present And Proposed Rates</t>
  </si>
  <si>
    <t>LookupCd</t>
  </si>
  <si>
    <t>Under Present Rates</t>
  </si>
  <si>
    <t>Under Proposed Rates</t>
  </si>
  <si>
    <t>Pro Forma</t>
  </si>
  <si>
    <t>Percent</t>
  </si>
  <si>
    <t>Test Year</t>
  </si>
  <si>
    <t>Adjustments</t>
  </si>
  <si>
    <t>Increase</t>
  </si>
  <si>
    <t>Residential</t>
  </si>
  <si>
    <t>RES</t>
  </si>
  <si>
    <t>white font</t>
  </si>
  <si>
    <t>in Pct Incrs</t>
  </si>
  <si>
    <t>Commercial</t>
  </si>
  <si>
    <t>COM</t>
  </si>
  <si>
    <t>col:</t>
  </si>
  <si>
    <t>Industrial</t>
  </si>
  <si>
    <t>IND</t>
  </si>
  <si>
    <t>Individual</t>
  </si>
  <si>
    <t>%s are</t>
  </si>
  <si>
    <t>Public Authority</t>
  </si>
  <si>
    <t>PUB</t>
  </si>
  <si>
    <t>not</t>
  </si>
  <si>
    <t>meaningful</t>
  </si>
  <si>
    <t>OTH</t>
  </si>
  <si>
    <t>because</t>
  </si>
  <si>
    <t>DSIC is</t>
  </si>
  <si>
    <t>Total Sales Revenue</t>
  </si>
  <si>
    <t>eliminated</t>
  </si>
  <si>
    <t>Total Sales + SIC Revenue</t>
  </si>
  <si>
    <t>FPr</t>
  </si>
  <si>
    <t>FPu</t>
  </si>
  <si>
    <t>Total Sales &amp; SIC Revenue</t>
  </si>
  <si>
    <t>Misc</t>
  </si>
  <si>
    <t>Ant</t>
  </si>
  <si>
    <t>&lt;--Check Increase against P-15 Tot Rev Incrs</t>
  </si>
  <si>
    <t>Total Operating Revenue</t>
  </si>
  <si>
    <t>&lt;--Check Prpsd Rev against P-13 Tot Op Rev</t>
  </si>
  <si>
    <t>&lt;--Check Prpsd Rev against PF-9 Tot</t>
  </si>
  <si>
    <t>Adj Notes:</t>
  </si>
  <si>
    <t>below print area</t>
  </si>
  <si>
    <t>Total Antennae Revenue</t>
  </si>
  <si>
    <t>For Assessment Calcs, Exh. 21.2</t>
  </si>
  <si>
    <t>Sales &amp; SIC from above</t>
  </si>
  <si>
    <t>Misc Rev from above</t>
  </si>
  <si>
    <t>Gross Rev for Assessments</t>
  </si>
  <si>
    <t>To Exh 21.2</t>
  </si>
  <si>
    <t xml:space="preserve">Nonutil Inc-Other is Solar Energry Credits (SREC) applied as a reduction to Power Expenses rather than revenue              </t>
  </si>
  <si>
    <t>Pro Forma Billing Determinants, Revenue At Present Rates</t>
  </si>
  <si>
    <t xml:space="preserve">Lookup </t>
  </si>
  <si>
    <t>Meter</t>
  </si>
  <si>
    <t xml:space="preserve">Size in </t>
  </si>
  <si>
    <t>Prpsd Rt</t>
  </si>
  <si>
    <t>Res</t>
  </si>
  <si>
    <t>Com</t>
  </si>
  <si>
    <t>Ind</t>
  </si>
  <si>
    <t>Pub</t>
  </si>
  <si>
    <t>Oth</t>
  </si>
  <si>
    <t>Present</t>
  </si>
  <si>
    <t>PF Rev at</t>
  </si>
  <si>
    <t>Equv Custs</t>
  </si>
  <si>
    <t>lkup 4 tots</t>
  </si>
  <si>
    <t>EDU Fctr</t>
  </si>
  <si>
    <t>Codes</t>
  </si>
  <si>
    <t>Sz Inchs</t>
  </si>
  <si>
    <t>Text</t>
  </si>
  <si>
    <t>Lkup Cd</t>
  </si>
  <si>
    <t>Meter Size</t>
  </si>
  <si>
    <t>Units</t>
  </si>
  <si>
    <t>Rate $</t>
  </si>
  <si>
    <t>Prsnt Rts ($)</t>
  </si>
  <si>
    <t>Class-&gt;</t>
  </si>
  <si>
    <t>(see PF-9)</t>
  </si>
  <si>
    <t>Billed Months &amp; Base Revenue</t>
  </si>
  <si>
    <t>Easement cust</t>
  </si>
  <si>
    <t>5/8x3/4"</t>
  </si>
  <si>
    <t>various</t>
  </si>
  <si>
    <t>1"</t>
  </si>
  <si>
    <t>2"</t>
  </si>
  <si>
    <t>3"</t>
  </si>
  <si>
    <t>Raw 4"</t>
  </si>
  <si>
    <t>Total Base</t>
  </si>
  <si>
    <t>Base</t>
  </si>
  <si>
    <t>EDUs</t>
  </si>
  <si>
    <t>Usage kGals &amp; Revenue</t>
  </si>
  <si>
    <t>Allowance</t>
  </si>
  <si>
    <t>Allwd</t>
  </si>
  <si>
    <t>Charged</t>
  </si>
  <si>
    <t>Chrgd</t>
  </si>
  <si>
    <t>Total Usage</t>
  </si>
  <si>
    <t>Usage</t>
  </si>
  <si>
    <t>Total Water Sales Revenue</t>
  </si>
  <si>
    <t>Fire Protection</t>
  </si>
  <si>
    <t>B</t>
  </si>
  <si>
    <t>Private Fire Protection</t>
  </si>
  <si>
    <t>Equiv Units</t>
  </si>
  <si>
    <t>PvF</t>
  </si>
  <si>
    <t>F</t>
  </si>
  <si>
    <t>Sprinklers</t>
  </si>
  <si>
    <t>Total Sprinklers</t>
  </si>
  <si>
    <t>Private Hydrants</t>
  </si>
  <si>
    <t>Total Private Fire</t>
  </si>
  <si>
    <t>Public Fire Protection</t>
  </si>
  <si>
    <t>PbF</t>
  </si>
  <si>
    <t>Rate Per Hydrant per Month</t>
  </si>
  <si>
    <t>All Service</t>
  </si>
  <si>
    <t>All-S</t>
  </si>
  <si>
    <t>Alpha</t>
  </si>
  <si>
    <t>Bayvl</t>
  </si>
  <si>
    <t>Clfon</t>
  </si>
  <si>
    <t>Frdon</t>
  </si>
  <si>
    <t>HlCch</t>
  </si>
  <si>
    <t>HlFxH</t>
  </si>
  <si>
    <t>Hrdst</t>
  </si>
  <si>
    <t>Lwrnc</t>
  </si>
  <si>
    <t>PbgTw</t>
  </si>
  <si>
    <t>Rate per Customer per Month</t>
  </si>
  <si>
    <t>Byram (per cust)</t>
  </si>
  <si>
    <t>Total Public Fire</t>
  </si>
  <si>
    <t>Total Water Sales &amp; Fire</t>
  </si>
  <si>
    <t xml:space="preserve">Service Improvement Charges </t>
  </si>
  <si>
    <t>Rate per DSIC CEU</t>
  </si>
  <si>
    <t>DSIC CEUs &amp; Revenue</t>
  </si>
  <si>
    <t>&lt;error, diff from P-17 s1</t>
  </si>
  <si>
    <t>Total Sales Revenue &amp; DSIC</t>
  </si>
  <si>
    <t>&lt;error, diff from P-13</t>
  </si>
  <si>
    <t>Billed Consumption And Production</t>
  </si>
  <si>
    <t>kGals</t>
  </si>
  <si>
    <t xml:space="preserve">Historical </t>
  </si>
  <si>
    <t>Water Sales (PF-9)</t>
  </si>
  <si>
    <t>Production</t>
  </si>
  <si>
    <t>Yields</t>
  </si>
  <si>
    <t>Metered ratio</t>
  </si>
  <si>
    <t>At above Metered Ratio yields:</t>
  </si>
  <si>
    <t>Summary Of Operations &amp; Maintenance Expenses</t>
  </si>
  <si>
    <t>from 2016 case; here for comparison only</t>
  </si>
  <si>
    <t>Exhibit</t>
  </si>
  <si>
    <t>Rates</t>
  </si>
  <si>
    <t>PF 2016</t>
  </si>
  <si>
    <t>Labor</t>
  </si>
  <si>
    <t>601,603, 676210,650520</t>
  </si>
  <si>
    <t>Employee Benefits</t>
  </si>
  <si>
    <t>604,676220</t>
  </si>
  <si>
    <t>Purchased Water</t>
  </si>
  <si>
    <t>Purchased Power</t>
  </si>
  <si>
    <t>Chemicals</t>
  </si>
  <si>
    <t>Supplies</t>
  </si>
  <si>
    <t>Outside Services - Engineering</t>
  </si>
  <si>
    <t>OS Engineer</t>
  </si>
  <si>
    <t>Outside Services - Accounting</t>
  </si>
  <si>
    <t>OS Accounting</t>
  </si>
  <si>
    <t>Outside Services - Legal</t>
  </si>
  <si>
    <t>OS Legal</t>
  </si>
  <si>
    <t>Outside Services - Lab Testing</t>
  </si>
  <si>
    <t>OS Lab Testing</t>
  </si>
  <si>
    <t>Outside Services - Other</t>
  </si>
  <si>
    <t>OS Other</t>
  </si>
  <si>
    <t>Outside Services</t>
  </si>
  <si>
    <t>Outside Services - O&amp;M</t>
  </si>
  <si>
    <t>Management Fees</t>
  </si>
  <si>
    <t>Leases</t>
  </si>
  <si>
    <t>641,642</t>
  </si>
  <si>
    <t>Transportation</t>
  </si>
  <si>
    <t>Insurance</t>
  </si>
  <si>
    <t>656-9</t>
  </si>
  <si>
    <t>660,675, 676200,676240</t>
  </si>
  <si>
    <t>Rate Case Expense Amort</t>
  </si>
  <si>
    <t>Rate Case Expns Amort</t>
  </si>
  <si>
    <t>Rate Case Expense</t>
  </si>
  <si>
    <t>Tank Painting Amortization</t>
  </si>
  <si>
    <t>Tank Painting Amort</t>
  </si>
  <si>
    <t>Tank Painting</t>
  </si>
  <si>
    <t>TOTAL</t>
  </si>
  <si>
    <t>Sludge Removal</t>
  </si>
  <si>
    <t>check sum, total from source--&gt;</t>
  </si>
  <si>
    <t>Interest on Customer Deposits</t>
  </si>
  <si>
    <t>Not O&amp;M</t>
  </si>
  <si>
    <t>Amortizations (Acq. Adj. &amp; Radium)</t>
  </si>
  <si>
    <t>Actuals</t>
  </si>
  <si>
    <t>Labor and Benefits</t>
  </si>
  <si>
    <t>Comment</t>
  </si>
  <si>
    <t>Lookup Text</t>
  </si>
  <si>
    <t>Cell F12</t>
  </si>
  <si>
    <t>Test Year Amount</t>
  </si>
  <si>
    <t>Projected Amount in 2nd Half of 2024 *</t>
  </si>
  <si>
    <t>Pro Forma Present Rates</t>
  </si>
  <si>
    <t>Full Year = Projected Amount Above x 2</t>
  </si>
  <si>
    <t xml:space="preserve">Adjustment </t>
  </si>
  <si>
    <t>Cell A23</t>
  </si>
  <si>
    <t>Less:</t>
  </si>
  <si>
    <t>Employee Relations Expense</t>
  </si>
  <si>
    <t>Exclude</t>
  </si>
  <si>
    <t>Pro Forma Present Rates Net</t>
  </si>
  <si>
    <t>Adjustment to TY on Exhibit 20.1</t>
  </si>
  <si>
    <t>** Based on interrogatories from previous cases: "Employee Parties, Picnics, Award Dinners and Awards,</t>
  </si>
  <si>
    <t xml:space="preserve">    Cafeteria Subsidies, Christmas Presents"</t>
  </si>
  <si>
    <t>Account</t>
  </si>
  <si>
    <t>Comments/Reference</t>
  </si>
  <si>
    <t>Refer to Exhibit 20.1</t>
  </si>
  <si>
    <t>2024 Budget - Water only</t>
  </si>
  <si>
    <t>Cost Per Million Gallons Pumped:</t>
  </si>
  <si>
    <t>10 months of data</t>
  </si>
  <si>
    <t xml:space="preserve">   Cost Per Million Gallons</t>
  </si>
  <si>
    <t>Pro Form Present Rates Purchased Power</t>
  </si>
  <si>
    <t>Pro Forma Present Rates Production (MG)</t>
  </si>
  <si>
    <t>Refer to Exhibit 17.3</t>
  </si>
  <si>
    <t>Projected Increase in Prices</t>
  </si>
  <si>
    <t>Estimated Cost Per Million Gallons</t>
  </si>
  <si>
    <t>Pro Forma Present Rates Expense</t>
  </si>
  <si>
    <t>Purchased power should be reduced by Solar revenue</t>
  </si>
  <si>
    <t>Fuel for power production needs to be included</t>
  </si>
  <si>
    <t>Comment/Reference</t>
  </si>
  <si>
    <t>Calculations for Pro Forma Present Rates Expense:</t>
  </si>
  <si>
    <t>Pro Forma Present Rates Purchased Chemicals:</t>
  </si>
  <si>
    <t>Projected % Increase in Cost</t>
  </si>
  <si>
    <t>Projected Cost Per Million Gallons</t>
  </si>
  <si>
    <t>DS05a_Adjustments</t>
  </si>
  <si>
    <t>Desscription</t>
  </si>
  <si>
    <t>Account(s)</t>
  </si>
  <si>
    <t>LkUp Txt</t>
  </si>
  <si>
    <t>Do Not Print This Row or Below</t>
  </si>
  <si>
    <t>And Pro Forma Present Rates</t>
  </si>
  <si>
    <t>Comments/Notes</t>
  </si>
  <si>
    <t>Calculation of Test Year Adjustment:</t>
  </si>
  <si>
    <t>Sales &amp; Miscellaneous Revenue - Pro Forma Present Rates</t>
  </si>
  <si>
    <t>Refer to Exhibit 13.1</t>
  </si>
  <si>
    <t>Percentage</t>
  </si>
  <si>
    <t>Test Year Expense</t>
  </si>
  <si>
    <t>Adjustment on Exhibit 20.1</t>
  </si>
  <si>
    <t>Calculation of Pro Forma Proposed Rates Adjustment:</t>
  </si>
  <si>
    <t>Sales &amp; Miscellaneous Revenue - Pro Forma Proposed Rates</t>
  </si>
  <si>
    <t>Adjustment on Exhibit 13.1</t>
  </si>
  <si>
    <t>Calculation of Average Bad Debt:</t>
  </si>
  <si>
    <t>Historical info</t>
  </si>
  <si>
    <t>CURRENT CASE PROJECTION</t>
  </si>
  <si>
    <t>Notes about amounts est'd</t>
  </si>
  <si>
    <t>calcs to estimate 2013 expenses</t>
  </si>
  <si>
    <t>for PF-11</t>
  </si>
  <si>
    <t>2016 Rate Case</t>
  </si>
  <si>
    <t>2014 Rate Case</t>
  </si>
  <si>
    <t>Actual</t>
  </si>
  <si>
    <t>Projected</t>
  </si>
  <si>
    <t>2011 Rate Case Actuals</t>
  </si>
  <si>
    <t>2005 Rate Case</t>
  </si>
  <si>
    <t>2007 Rate Case</t>
  </si>
  <si>
    <t>2009 Rate Case</t>
  </si>
  <si>
    <t>2011 Rate Case</t>
  </si>
  <si>
    <t>From Brian's file, via Kelly, acct 186102</t>
  </si>
  <si>
    <t>(filed)</t>
  </si>
  <si>
    <t>2013/2011 Factor</t>
  </si>
  <si>
    <t>Amnt $</t>
  </si>
  <si>
    <t>Match</t>
  </si>
  <si>
    <t>Current Rate Case Costs:</t>
  </si>
  <si>
    <t>Note: no Aqua Services in 2016 per Packer</t>
  </si>
  <si>
    <t>Administrative</t>
  </si>
  <si>
    <t>Legal - Saul Ewing</t>
  </si>
  <si>
    <t>Aqua Services</t>
  </si>
  <si>
    <t>Gannett Fleming</t>
  </si>
  <si>
    <t>Billing Analysis, Design, MFR</t>
  </si>
  <si>
    <t>Billing Analysis</t>
  </si>
  <si>
    <t>GPM Assoc.</t>
  </si>
  <si>
    <t>Cost of Capital</t>
  </si>
  <si>
    <t>AUS Consultants</t>
  </si>
  <si>
    <t>Court Reporter / Transcripts / Public Notices</t>
  </si>
  <si>
    <t>Cost of Service Study</t>
  </si>
  <si>
    <t>Tim Ward</t>
  </si>
  <si>
    <t>Consultant</t>
  </si>
  <si>
    <t>Misc.</t>
  </si>
  <si>
    <t>Legal-Saul Ewing</t>
  </si>
  <si>
    <t>Court Reporter / Transcripts</t>
  </si>
  <si>
    <t>J.H.Bueher</t>
  </si>
  <si>
    <t>Dan Franceski</t>
  </si>
  <si>
    <t>Total Cost</t>
  </si>
  <si>
    <t>Depreciation Study</t>
  </si>
  <si>
    <t>Depr</t>
  </si>
  <si>
    <t>Service Company</t>
  </si>
  <si>
    <t>Administrative/Other</t>
  </si>
  <si>
    <t>Amortization Period - Years</t>
  </si>
  <si>
    <t>Sundry</t>
  </si>
  <si>
    <t>zAqua Sundry</t>
  </si>
  <si>
    <t>Pro Forma Present Rates Annually</t>
  </si>
  <si>
    <t>See Exhibit 20.1</t>
  </si>
  <si>
    <t>If no additional painting, balance will go to 0</t>
  </si>
  <si>
    <t>AmortAmnt</t>
  </si>
  <si>
    <t>Balance at --&gt;</t>
  </si>
  <si>
    <t>EOM</t>
  </si>
  <si>
    <t>&lt;-Total Amort Expense in year 2019</t>
  </si>
  <si>
    <t>Budgeted 2019 Half Year (starts July)</t>
  </si>
  <si>
    <t>Calculations for Pro Forma Present Rates Expense Above:</t>
  </si>
  <si>
    <t>Sage Consulting</t>
  </si>
  <si>
    <t>Annual Amortization</t>
  </si>
  <si>
    <t>Criteria:</t>
  </si>
  <si>
    <t>Summary of Taxes Other Than Income</t>
  </si>
  <si>
    <t>Pro Forma @</t>
  </si>
  <si>
    <t>PF Prsnt Rts</t>
  </si>
  <si>
    <t>Regulatory Assessments</t>
  </si>
  <si>
    <t>P-21, s2</t>
  </si>
  <si>
    <t>Property Taxes</t>
  </si>
  <si>
    <t>Set = TY, taxed on land only</t>
  </si>
  <si>
    <t>Payroll Taxes</t>
  </si>
  <si>
    <t>40812x</t>
  </si>
  <si>
    <t>40820x</t>
  </si>
  <si>
    <t>Miscellaneous-Water Tax/SDWA</t>
  </si>
  <si>
    <t>40813x</t>
  </si>
  <si>
    <t>SDWA = Safe Drinking Water Act allocation fees</t>
  </si>
  <si>
    <t>Check Total Above to P-13</t>
  </si>
  <si>
    <t>Variance</t>
  </si>
  <si>
    <t>Pro Forma at</t>
  </si>
  <si>
    <t>Rates used in 2018 case</t>
  </si>
  <si>
    <t>Rates used in 2016 case</t>
  </si>
  <si>
    <t>Rates used in 2014 case</t>
  </si>
  <si>
    <t>(Gross Rev does include Non-util SREC rev.)</t>
  </si>
  <si>
    <t>Gross Revenues</t>
  </si>
  <si>
    <t>EfftvRate</t>
  </si>
  <si>
    <t>Assessment-PUC</t>
  </si>
  <si>
    <t>BPU Assessment</t>
  </si>
  <si>
    <t>Assessment-Consumer Advocate</t>
  </si>
  <si>
    <t>Actual 2023 Rate</t>
  </si>
  <si>
    <t>Assessment-SBA</t>
  </si>
  <si>
    <t>Assessment Amount</t>
  </si>
  <si>
    <t>(2018 rate)</t>
  </si>
  <si>
    <t>(2014 rate)</t>
  </si>
  <si>
    <t>Per Rauth: there are other charges in the accounts, not just the BPU</t>
  </si>
  <si>
    <t>and Rate Counsel.  So can't use Inc Stmnt amts for this sheet.</t>
  </si>
  <si>
    <t>Rate Counsel Assessment</t>
  </si>
  <si>
    <t>Safe Drinking Water</t>
  </si>
  <si>
    <t>not rev based</t>
  </si>
  <si>
    <t>PUC Assessmnt</t>
  </si>
  <si>
    <t>rev based</t>
  </si>
  <si>
    <t>We've accounted for this in P-21 sheet 5</t>
  </si>
  <si>
    <t>(2013 rate)</t>
  </si>
  <si>
    <t>Total Regulatory Assessments</t>
  </si>
  <si>
    <t>Do Not Print This Line and Below</t>
  </si>
  <si>
    <t>Effective Combined Rate on</t>
  </si>
  <si>
    <t>Gross Revenue</t>
  </si>
  <si>
    <t>Proposed Rate Increase</t>
  </si>
  <si>
    <t>Exh. 15.1 - Revenue Increase Calculation</t>
  </si>
  <si>
    <t>Variance - should be zero</t>
  </si>
  <si>
    <t>Payroll Tax Adjustments</t>
  </si>
  <si>
    <t>Tax Amount</t>
  </si>
  <si>
    <t>Labor Expense</t>
  </si>
  <si>
    <t>Test Year Amounts</t>
  </si>
  <si>
    <t>Capital credit is part of NARUC balance, do we still need to spllit it out?</t>
  </si>
  <si>
    <t>Increase factor</t>
  </si>
  <si>
    <t>Pro Forma Amount</t>
  </si>
  <si>
    <t>Capital Credit Adjustment:</t>
  </si>
  <si>
    <t>Total Adjustments</t>
  </si>
  <si>
    <t>Rules:</t>
  </si>
  <si>
    <t>FUTA</t>
  </si>
  <si>
    <t>on 1st</t>
  </si>
  <si>
    <t xml:space="preserve">of annual pay </t>
  </si>
  <si>
    <t>SUTA</t>
  </si>
  <si>
    <t>variable</t>
  </si>
  <si>
    <t>From Inc Stmt</t>
  </si>
  <si>
    <t>Sales Revenues</t>
  </si>
  <si>
    <t>Exh 13.1</t>
  </si>
  <si>
    <t>(Sales Rev does not include Non-util rev. (Ant &amp; SREC))</t>
  </si>
  <si>
    <t>Gross Receipts</t>
  </si>
  <si>
    <t>Gross Receipts Tax:</t>
  </si>
  <si>
    <t>State Tax Rate</t>
  </si>
  <si>
    <t>DMP 12/11/23 conf rate</t>
  </si>
  <si>
    <t>State GRT</t>
  </si>
  <si>
    <t>Municipal Tax Rate</t>
  </si>
  <si>
    <t>Municipal GRT</t>
  </si>
  <si>
    <t>Total Gross Receipts Tax</t>
  </si>
  <si>
    <t>Franchise Tax:</t>
  </si>
  <si>
    <t>as filed in Jan 2018</t>
  </si>
  <si>
    <t>as filed in Jan 2016</t>
  </si>
  <si>
    <t>as filed in Jan 2014</t>
  </si>
  <si>
    <t>Public Miles of facilities</t>
  </si>
  <si>
    <t>as filed Jan 2023</t>
  </si>
  <si>
    <t>Total Miles of facilities</t>
  </si>
  <si>
    <t>Public Component Multiplier</t>
  </si>
  <si>
    <t>Taxable Receipts for Franchise Taxes</t>
  </si>
  <si>
    <t>State Tax</t>
  </si>
  <si>
    <t>Municipal Tax</t>
  </si>
  <si>
    <t>Total Franchise Tax</t>
  </si>
  <si>
    <t>Total Excise Taxes</t>
  </si>
  <si>
    <t>Effective Combined Tax Rate on Gross Revenue</t>
  </si>
  <si>
    <t>Data from Tax forms F-176, from Rauth</t>
  </si>
  <si>
    <t>Excise Tax Work Sheet</t>
  </si>
  <si>
    <t>[2018 Water Excise Tax Report.pdf]</t>
  </si>
  <si>
    <t>Misc-Water Tax/SDWA Adjustments</t>
  </si>
  <si>
    <t>Other Taxes-Water</t>
  </si>
  <si>
    <t>Other Taxes-Allocation Fees</t>
  </si>
  <si>
    <t>Other Taxes-Misc</t>
  </si>
  <si>
    <t>Other Taxes &amp; Licenses</t>
  </si>
  <si>
    <t>SDWA Fees/Permits *</t>
  </si>
  <si>
    <t>Less BPU Fee</t>
  </si>
  <si>
    <t>Water Taxes</t>
  </si>
  <si>
    <t>Pro Forma kGal Sales</t>
  </si>
  <si>
    <t>Tax Rate per kGal</t>
  </si>
  <si>
    <t>Pro Forma Tax Amount</t>
  </si>
  <si>
    <t>Rate</t>
  </si>
  <si>
    <t>Operating Revenue</t>
  </si>
  <si>
    <t xml:space="preserve">   Operating Expenses</t>
  </si>
  <si>
    <t xml:space="preserve">   Interest on Customer Deposits</t>
  </si>
  <si>
    <t xml:space="preserve">   Depreciation &amp; Amort</t>
  </si>
  <si>
    <t xml:space="preserve">   Taxes Other than Income Taxes</t>
  </si>
  <si>
    <t xml:space="preserve">   Interest Expense</t>
  </si>
  <si>
    <t>Total Operating Revenue Deductions</t>
  </si>
  <si>
    <t>Taxable Income (L1-L7)</t>
  </si>
  <si>
    <t>State Income Tax @</t>
  </si>
  <si>
    <t>Federal Taxable Income</t>
  </si>
  <si>
    <t xml:space="preserve">Federal Income Tax @ </t>
  </si>
  <si>
    <t>Total Income Taxes</t>
  </si>
  <si>
    <t>Amortization Adjustments</t>
  </si>
  <si>
    <t>Calculation of Amortization of Utility Plant Acquisition Adjustment:</t>
  </si>
  <si>
    <t>Amortization-Utility Plant Acquisition Adjustment ("UPAA")</t>
  </si>
  <si>
    <t>Actual Cost (Gross UPAA)</t>
  </si>
  <si>
    <t>Less: Fully Amortized UPAA</t>
  </si>
  <si>
    <t>Net UPAA</t>
  </si>
  <si>
    <t>Amortization Period (months)</t>
  </si>
  <si>
    <t xml:space="preserve">Monthly Amortization Expense </t>
  </si>
  <si>
    <t>=Cost / months</t>
  </si>
  <si>
    <t xml:space="preserve">Pro Forma Annual Amortization Expense </t>
  </si>
  <si>
    <t>Amortization Regulatory Debits</t>
  </si>
  <si>
    <t xml:space="preserve">Total Pro Forma Annual Amortization Expense </t>
  </si>
  <si>
    <t>Total Pro Forma Amortization Expense Adjustments</t>
  </si>
  <si>
    <t>(no formula changes for 2018)</t>
  </si>
  <si>
    <t>Interest Expense</t>
  </si>
  <si>
    <t>Interest Synchronization:</t>
  </si>
  <si>
    <t>Interest Synchronization Amount</t>
  </si>
  <si>
    <t>DEA</t>
  </si>
  <si>
    <t>Sheet</t>
  </si>
  <si>
    <t>Rate Base And Rate Of Return</t>
  </si>
  <si>
    <t>Schedule Of Utility Plant In Service</t>
  </si>
  <si>
    <t>Test Year Plant Additions &amp; Retirements</t>
  </si>
  <si>
    <t>Post Test Year Plant Additions &amp; Retirements</t>
  </si>
  <si>
    <t>Rate Base and Rate of Return</t>
  </si>
  <si>
    <t>Materials And Supplies</t>
  </si>
  <si>
    <t>Under Present and Proposed Rates</t>
  </si>
  <si>
    <t>Unamortized Acquisition Adjustment</t>
  </si>
  <si>
    <t>Reserve For Depreciation</t>
  </si>
  <si>
    <t>Customer Advances And Contributed Property</t>
  </si>
  <si>
    <t>Deferred Federal Taxes &amp; Tank Maintenance Reserve</t>
  </si>
  <si>
    <t>Utility Plant in Service</t>
  </si>
  <si>
    <t>Materials and Supplies</t>
  </si>
  <si>
    <t>Unamortized Acquisition Adj.</t>
  </si>
  <si>
    <t>Tank Maintenance Balance</t>
  </si>
  <si>
    <t>Subtotal</t>
  </si>
  <si>
    <t>Reserve for Depreciation</t>
  </si>
  <si>
    <t>Customer Advances</t>
  </si>
  <si>
    <t>Contributed Property</t>
  </si>
  <si>
    <t>Deferred FIT</t>
  </si>
  <si>
    <t>Customer Deposits</t>
  </si>
  <si>
    <t>Consolidated Tax Adjustment</t>
  </si>
  <si>
    <t>Sewer</t>
  </si>
  <si>
    <t>Operating Income</t>
  </si>
  <si>
    <t>Do Not Delete</t>
  </si>
  <si>
    <t>Outside of Print Area</t>
  </si>
  <si>
    <t>Plant</t>
  </si>
  <si>
    <t>Account #</t>
  </si>
  <si>
    <t>Balance</t>
  </si>
  <si>
    <t>Post Test Year</t>
  </si>
  <si>
    <t>5/1 - 10/31</t>
  </si>
  <si>
    <t xml:space="preserve"> Actual</t>
  </si>
  <si>
    <t>Budget</t>
  </si>
  <si>
    <t>Net Additions</t>
  </si>
  <si>
    <t>Accum Depr</t>
  </si>
  <si>
    <t>Organization</t>
  </si>
  <si>
    <t>Franchises</t>
  </si>
  <si>
    <t>Land &amp; Land Rights-Source</t>
  </si>
  <si>
    <t>Land &amp; Land Rights-Pumping</t>
  </si>
  <si>
    <t>Land &amp; Land Rights-Treatment</t>
  </si>
  <si>
    <t>Land &amp; Land Rights-T&amp;D</t>
  </si>
  <si>
    <t>Land &amp; Land Rights-Office</t>
  </si>
  <si>
    <t>Structures &amp; Imp-SoS&amp;Pump</t>
  </si>
  <si>
    <t>Structures &amp; Imp-Pumping</t>
  </si>
  <si>
    <t>Structures &amp; Imp-Treatment</t>
  </si>
  <si>
    <t>Structures &amp; Imp-T&amp;D</t>
  </si>
  <si>
    <t>Structures &amp; Imp-General</t>
  </si>
  <si>
    <t>Structures &amp; Imp-Gen-Office</t>
  </si>
  <si>
    <t>Wells &amp; Springs</t>
  </si>
  <si>
    <t>Supply Mains</t>
  </si>
  <si>
    <t>Power Generation Equip-Solar</t>
  </si>
  <si>
    <t>Power Generation Equip-Treat</t>
  </si>
  <si>
    <t>Power Generation Equip-T&amp;D</t>
  </si>
  <si>
    <t>Pumping Equip-SoS&amp;Pumping</t>
  </si>
  <si>
    <t>Pumping Equip-SoS&amp;P-Diesel</t>
  </si>
  <si>
    <t>Pumping Equip-Treatment</t>
  </si>
  <si>
    <t>Pumping Equip-T&amp;D</t>
  </si>
  <si>
    <t>Water Treatment Equipment</t>
  </si>
  <si>
    <t>Dist Reservoirs &amp; Standpipes</t>
  </si>
  <si>
    <t>T&amp;D Mains</t>
  </si>
  <si>
    <t>Services</t>
  </si>
  <si>
    <t>Meters &amp; Meter Installations</t>
  </si>
  <si>
    <t>Meter Installations</t>
  </si>
  <si>
    <t>Meters-ERT</t>
  </si>
  <si>
    <t>Meters-Other</t>
  </si>
  <si>
    <t>Hydrants</t>
  </si>
  <si>
    <t>Backflow Prevention Devices</t>
  </si>
  <si>
    <t>Oth Plnt &amp; Misc Eq-SoS&amp;Pump</t>
  </si>
  <si>
    <t>Oth Plnt &amp; Misc Eq-T&amp;D</t>
  </si>
  <si>
    <t>Office Furniture &amp; Equipment</t>
  </si>
  <si>
    <t>OF&amp;E-Computer Equipment</t>
  </si>
  <si>
    <t>Transportation Equipment</t>
  </si>
  <si>
    <t>Stores Equipment</t>
  </si>
  <si>
    <t>Tools, Shop &amp; Garage Equip</t>
  </si>
  <si>
    <t>Laboratory Equipment</t>
  </si>
  <si>
    <t>Power Operated Equipment</t>
  </si>
  <si>
    <t>Communication Equipment</t>
  </si>
  <si>
    <t>Miscellaneous Equipment</t>
  </si>
  <si>
    <t>Other Tangible Plant</t>
  </si>
  <si>
    <t>Total Utility Plant in Service</t>
  </si>
  <si>
    <t>&amp; Customer Advances</t>
  </si>
  <si>
    <t>Do Not Print This Line or Below</t>
  </si>
  <si>
    <t>Check to Dataset:</t>
  </si>
  <si>
    <t>Estimated</t>
  </si>
  <si>
    <t>TY Total</t>
  </si>
  <si>
    <t>Gross</t>
  </si>
  <si>
    <t>Period</t>
  </si>
  <si>
    <t>Additions</t>
  </si>
  <si>
    <t>Retirements</t>
  </si>
  <si>
    <t>Power Generation Equip-Treatment</t>
  </si>
  <si>
    <t>Pumping Equip-SoS&amp;P-T&amp;D</t>
  </si>
  <si>
    <t>No retirements for CAC &amp; CIAC</t>
  </si>
  <si>
    <t>See Exhibit 26.11 for details</t>
  </si>
  <si>
    <t>Retirement ratio applied to Gross Additions excep for Accounts 307.2 and 330.4</t>
  </si>
  <si>
    <t>CHECK</t>
  </si>
  <si>
    <t>Check to Exhibit 26.11</t>
  </si>
  <si>
    <t>SR/DTF</t>
  </si>
  <si>
    <t>Rate Base Component</t>
  </si>
  <si>
    <t>Lookup Criteria</t>
  </si>
  <si>
    <t>Test Year Amount - 13-Month Average</t>
  </si>
  <si>
    <t>As-Filed</t>
  </si>
  <si>
    <t>Total Acquisition Adjustment</t>
  </si>
  <si>
    <t>Amortization Months</t>
  </si>
  <si>
    <t>Monthly Amortizations</t>
  </si>
  <si>
    <t>Checksum</t>
  </si>
  <si>
    <t>California Village</t>
  </si>
  <si>
    <t xml:space="preserve">Cliffside Park </t>
  </si>
  <si>
    <t>Bear Brook</t>
  </si>
  <si>
    <t>Bloomsbury</t>
  </si>
  <si>
    <t>Harkers Hollow</t>
  </si>
  <si>
    <t>Lawrenceville</t>
  </si>
  <si>
    <t>Seaview Harbor</t>
  </si>
  <si>
    <t>Spartan Village</t>
  </si>
  <si>
    <t>Summit Lake</t>
  </si>
  <si>
    <t>Vernon</t>
  </si>
  <si>
    <t>Wallkill</t>
  </si>
  <si>
    <t>TOTALS</t>
  </si>
  <si>
    <t>Should this line also include the AccDepr amount for the PTYA?</t>
  </si>
  <si>
    <t>Test Year Reserve For Depreciation Balance</t>
  </si>
  <si>
    <t>Customer Advances:</t>
  </si>
  <si>
    <t>Test Year Customer Advances</t>
  </si>
  <si>
    <t>Year</t>
  </si>
  <si>
    <t>Contributed Property:</t>
  </si>
  <si>
    <t>Water/Sewer</t>
  </si>
  <si>
    <t>Test Year Contributed Property</t>
  </si>
  <si>
    <t>Note: Company has actual contractual obligations to refund customer advances.</t>
  </si>
  <si>
    <t>Note: Additions to plant accounts include "Company funded" projects only.</t>
  </si>
  <si>
    <t>Deferred Federal Taxes, Tank Maintenance Balance &amp; Customer Deposits</t>
  </si>
  <si>
    <t>Additions of Feb - April 2019 =&gt;</t>
  </si>
  <si>
    <t>Deferred Federal Taxes:</t>
  </si>
  <si>
    <t>Assume Avg. in service date 3/15/19</t>
  </si>
  <si>
    <t xml:space="preserve">SR - NJ operating report all DIT accounts </t>
  </si>
  <si>
    <t xml:space="preserve">Tax Depreciation at </t>
  </si>
  <si>
    <t>Book Depreciation at</t>
  </si>
  <si>
    <t>Excess Tax Depreciation</t>
  </si>
  <si>
    <t>Tax 21%</t>
  </si>
  <si>
    <t>Tank Maintenance Balance:</t>
  </si>
  <si>
    <t>Test Year Balance</t>
  </si>
  <si>
    <t>Customer Deposits:</t>
  </si>
  <si>
    <t xml:space="preserve">1/ Average Rate Assumption Method ("ARAM") </t>
  </si>
  <si>
    <t xml:space="preserve">    Monthly</t>
  </si>
  <si>
    <t>Schedule of Utility Plant In Service by Division</t>
  </si>
  <si>
    <t>2024 Additions</t>
  </si>
  <si>
    <t>Post Test Year Additions (PTYA)</t>
  </si>
  <si>
    <t>Total By Division</t>
  </si>
  <si>
    <t>Central</t>
  </si>
  <si>
    <t>Eastern</t>
  </si>
  <si>
    <t>Northern</t>
  </si>
  <si>
    <t>Southern</t>
  </si>
  <si>
    <t>Corporate</t>
  </si>
  <si>
    <t>Totals Based on Filter ----------&gt;</t>
  </si>
  <si>
    <t>Division</t>
  </si>
  <si>
    <t>Acct3</t>
  </si>
  <si>
    <t>Dep_Rate</t>
  </si>
  <si>
    <t>PF Depr_Exp</t>
  </si>
  <si>
    <t>Accum_Depr1</t>
  </si>
  <si>
    <t>Accum_Depr2</t>
  </si>
  <si>
    <t>Power Generation Equip</t>
  </si>
  <si>
    <t>CAC - Net of FIT</t>
  </si>
  <si>
    <t>Dataset</t>
  </si>
  <si>
    <t>Excel Model Datasets
Write to Tabs</t>
  </si>
  <si>
    <t>Number</t>
  </si>
  <si>
    <t>Value Based Reconciliation</t>
  </si>
  <si>
    <t>Plant Balance at 9/30/23</t>
  </si>
  <si>
    <t>(Rate Case) ANJ Power Plan Asset 1000 Report</t>
  </si>
  <si>
    <t>Value Rec: v-443</t>
  </si>
  <si>
    <t>Forecasted capex for 2023</t>
  </si>
  <si>
    <t>NJ 2023 Capital Forecast</t>
  </si>
  <si>
    <t>Value Rec: v-433</t>
  </si>
  <si>
    <t>Forecasted capex for 2024</t>
  </si>
  <si>
    <t>NJ 2024 Capital Forecast</t>
  </si>
  <si>
    <t>Value Rec: v-425</t>
  </si>
  <si>
    <t>13 Monthly Balances for Rate Base</t>
  </si>
  <si>
    <t>NJ Prepayments/M&amp;S</t>
  </si>
  <si>
    <t>Value Rec: v-450</t>
  </si>
  <si>
    <t>Expenses for May thru Sep</t>
  </si>
  <si>
    <t>NJ 2023 WBS Inc Stmt w/ NARUC Indicators</t>
  </si>
  <si>
    <t>Value Rec: v-447</t>
  </si>
  <si>
    <t>Value Rec: v-418</t>
  </si>
  <si>
    <t>Revenues for May thru Sep</t>
  </si>
  <si>
    <t>(Rate Case) Aqua NJ 2023 Income Statement</t>
  </si>
  <si>
    <t>Value Rec: v-446</t>
  </si>
  <si>
    <t>(Rate Case) Aqua NJ 2024 Income Statement</t>
  </si>
  <si>
    <t>Value Rec: v-442</t>
  </si>
  <si>
    <t>NJ O&amp;M Allocation</t>
  </si>
  <si>
    <t>Value Rec: v-452</t>
  </si>
  <si>
    <t>Value Rec: v-445</t>
  </si>
  <si>
    <t>Reserved</t>
  </si>
  <si>
    <t>Segment</t>
  </si>
  <si>
    <t>GL Account</t>
  </si>
  <si>
    <t>Plant Account</t>
  </si>
  <si>
    <t>Depr_Rate</t>
  </si>
  <si>
    <t>EndBal</t>
  </si>
  <si>
    <t>Auto-Reviewed</t>
  </si>
  <si>
    <t>BrBrk</t>
  </si>
  <si>
    <t>WW</t>
  </si>
  <si>
    <t>CaVlg</t>
  </si>
  <si>
    <t>Maxim</t>
  </si>
  <si>
    <t>NHnvr</t>
  </si>
  <si>
    <t>OkwdV</t>
  </si>
  <si>
    <t>SptnV</t>
  </si>
  <si>
    <t>StnRg</t>
  </si>
  <si>
    <t>Wlwch</t>
  </si>
  <si>
    <t>YYYYMM</t>
  </si>
  <si>
    <t>CAC/CIAC</t>
  </si>
  <si>
    <t>Reviewed</t>
  </si>
  <si>
    <t>Cost_Type_1</t>
  </si>
  <si>
    <t>Month</t>
  </si>
  <si>
    <t>Admin-WT</t>
  </si>
  <si>
    <t>Central Division</t>
  </si>
  <si>
    <t>Eastern Division</t>
  </si>
  <si>
    <t>Northern Division</t>
  </si>
  <si>
    <t>Southern Division</t>
  </si>
  <si>
    <t>Admin-WW</t>
  </si>
  <si>
    <t>Woolwich</t>
  </si>
  <si>
    <t>Cost_Type_2</t>
  </si>
  <si>
    <t>Cost_Type_3</t>
  </si>
  <si>
    <t>NARUC_6</t>
  </si>
  <si>
    <t>NARUC Indicator</t>
  </si>
  <si>
    <t>AFUDC-Debt</t>
  </si>
  <si>
    <t>AUG</t>
  </si>
  <si>
    <t>JUL</t>
  </si>
  <si>
    <t>JUN</t>
  </si>
  <si>
    <t>MAY</t>
  </si>
  <si>
    <t>SEP</t>
  </si>
  <si>
    <t>AFUDC-Equity</t>
  </si>
  <si>
    <t>OperInc</t>
  </si>
  <si>
    <t>Advertising</t>
  </si>
  <si>
    <t>AGWA</t>
  </si>
  <si>
    <t>Administrative and General Expenses</t>
  </si>
  <si>
    <t>AGWW</t>
  </si>
  <si>
    <t>CAWA</t>
  </si>
  <si>
    <t>Customer Accounts Expenses</t>
  </si>
  <si>
    <t>CAWW</t>
  </si>
  <si>
    <t>WTEO</t>
  </si>
  <si>
    <t>Water Treatment Expenses - Operations</t>
  </si>
  <si>
    <t>WTEM</t>
  </si>
  <si>
    <t>Water Treatment Expenses - Maintenance</t>
  </si>
  <si>
    <t>CEXO</t>
  </si>
  <si>
    <t>Collection Expenses - Operations</t>
  </si>
  <si>
    <t>TRDO</t>
  </si>
  <si>
    <t>Treatment &amp; Disposal Expenses - Operations</t>
  </si>
  <si>
    <t>Flat Rate Commercial</t>
  </si>
  <si>
    <t>Revenue</t>
  </si>
  <si>
    <t>SSEO</t>
  </si>
  <si>
    <t>Source of Supply and Expenses - Operations</t>
  </si>
  <si>
    <t>SSEM</t>
  </si>
  <si>
    <t>Source of Supply and Expenses  - Maintenance</t>
  </si>
  <si>
    <t>TDEO</t>
  </si>
  <si>
    <t>Transmission and Distributions Expense - Operations</t>
  </si>
  <si>
    <t>TDEM</t>
  </si>
  <si>
    <t>Transmission and Distributions Expense - Maintenance</t>
  </si>
  <si>
    <t>CEXM</t>
  </si>
  <si>
    <t>Collection Expenses - Maintenance</t>
  </si>
  <si>
    <t>PEXO</t>
  </si>
  <si>
    <t>Pumping Expenses - Operations</t>
  </si>
  <si>
    <t>PEXM</t>
  </si>
  <si>
    <t>Pumping Expenses - Maintenance</t>
  </si>
  <si>
    <t>TRDM</t>
  </si>
  <si>
    <t>Treatment &amp; Disposal Expenses - Maintenance</t>
  </si>
  <si>
    <t>Fuel for Power Prod</t>
  </si>
  <si>
    <t>Interest on Long Term Debt</t>
  </si>
  <si>
    <t>Inv Tax Credits Def to Future Periods, Utility Ops</t>
  </si>
  <si>
    <t>Investment Tax Credits</t>
  </si>
  <si>
    <t>Other WW</t>
  </si>
  <si>
    <t>Nonutility Operations - Expenses</t>
  </si>
  <si>
    <t>TOTI</t>
  </si>
  <si>
    <t>Purchased Wastewater</t>
  </si>
  <si>
    <t>Regulatory Commission Expense</t>
  </si>
  <si>
    <t>Regulatory Commission Expense-Amortization-AGWW</t>
  </si>
  <si>
    <t>Flat Rate Residential</t>
  </si>
  <si>
    <t>Measured</t>
  </si>
  <si>
    <t>Taxes Other than Income Taxes</t>
  </si>
  <si>
    <t>Cost Type 3</t>
  </si>
  <si>
    <t>Type</t>
  </si>
  <si>
    <t>Posting Period</t>
  </si>
  <si>
    <t>Amount (2)</t>
  </si>
  <si>
    <t>Franchise Taxes</t>
  </si>
  <si>
    <t>Other Taxes-Gross Receipts Tax</t>
  </si>
  <si>
    <t>Flat Rate Rev-Residential</t>
  </si>
  <si>
    <t>Flat Rate Rev-Commercial</t>
  </si>
  <si>
    <t>North Hanover</t>
  </si>
  <si>
    <t>Oakwood Village</t>
  </si>
  <si>
    <t>Stanton Ridge</t>
  </si>
  <si>
    <t>SW-Measured Rev-Residential</t>
  </si>
  <si>
    <t>Plan</t>
  </si>
  <si>
    <t>DEC</t>
  </si>
  <si>
    <t>NOV</t>
  </si>
  <si>
    <t>OCT</t>
  </si>
  <si>
    <t>Acquisition Related Expenses</t>
  </si>
  <si>
    <t>ITC</t>
  </si>
  <si>
    <t>Contractor Services - Wastewater Hauling</t>
  </si>
  <si>
    <t>Deferred Federal Income Tax</t>
  </si>
  <si>
    <t>Donations - 501(c)(3)</t>
  </si>
  <si>
    <t>Federal Income Tax Expense</t>
  </si>
  <si>
    <t>ITC-Def Future Periods-Federal</t>
  </si>
  <si>
    <t>Interco Interest Expense-Essential-9100</t>
  </si>
  <si>
    <t>Misc NonUtil-Nontax Ded Bus Ex</t>
  </si>
  <si>
    <t>Misc NonUtil-Other-Prof Servic</t>
  </si>
  <si>
    <t>SOLAR</t>
  </si>
  <si>
    <t>Other Expense - Non-Service Cost Benefits-Pension</t>
  </si>
  <si>
    <t>Other Expense - Non-Service Cost OPEB</t>
  </si>
  <si>
    <t xml:space="preserve">Other Interest  </t>
  </si>
  <si>
    <t>Rate Case Expense Amortization</t>
  </si>
  <si>
    <t>WW-Measured Rev-Residential</t>
  </si>
  <si>
    <t>Cost Type 1</t>
  </si>
  <si>
    <t>Cost Type 2</t>
  </si>
  <si>
    <t>Apr</t>
  </si>
  <si>
    <t>Feb</t>
  </si>
  <si>
    <t>Jan</t>
  </si>
  <si>
    <t>Mar</t>
  </si>
  <si>
    <t>Bad Debt Rider</t>
  </si>
  <si>
    <t>COVID Rider</t>
  </si>
  <si>
    <t>WW Measured Rev-Commercial</t>
  </si>
  <si>
    <t>Other Water Revenue</t>
  </si>
  <si>
    <t>Acct Desc</t>
  </si>
  <si>
    <t>(blank)</t>
  </si>
  <si>
    <r>
      <rPr>
        <sz val="10"/>
        <color rgb="FF008000"/>
        <rFont val="Arial MT"/>
        <family val="2"/>
      </rPr>
      <t>Auto-Reviewed</t>
    </r>
  </si>
  <si>
    <t>Aug</t>
  </si>
  <si>
    <t>Dec</t>
  </si>
  <si>
    <t>Jul</t>
  </si>
  <si>
    <t>Jun</t>
  </si>
  <si>
    <t>May</t>
  </si>
  <si>
    <t>Nov</t>
  </si>
  <si>
    <t>Oct</t>
  </si>
  <si>
    <t>Sep</t>
  </si>
  <si>
    <t>420001</t>
  </si>
  <si>
    <t>420002</t>
  </si>
  <si>
    <t>426080</t>
  </si>
  <si>
    <t>660800</t>
  </si>
  <si>
    <t>406000</t>
  </si>
  <si>
    <t>407400</t>
  </si>
  <si>
    <t>670700</t>
  </si>
  <si>
    <t>417300</t>
  </si>
  <si>
    <t>471200</t>
  </si>
  <si>
    <t>618320</t>
  </si>
  <si>
    <t>618335</t>
  </si>
  <si>
    <t>618340</t>
  </si>
  <si>
    <t>618345</t>
  </si>
  <si>
    <t>618365</t>
  </si>
  <si>
    <t>718100</t>
  </si>
  <si>
    <t>521200</t>
  </si>
  <si>
    <t>461200</t>
  </si>
  <si>
    <t>461605</t>
  </si>
  <si>
    <t>522200</t>
  </si>
  <si>
    <t>471100</t>
  </si>
  <si>
    <t>407301</t>
  </si>
  <si>
    <t>403000</t>
  </si>
  <si>
    <t>426060</t>
  </si>
  <si>
    <t>604000</t>
  </si>
  <si>
    <t>604810</t>
  </si>
  <si>
    <t>604813</t>
  </si>
  <si>
    <t>604837</t>
  </si>
  <si>
    <t>604838</t>
  </si>
  <si>
    <t>604840</t>
  </si>
  <si>
    <t>604842</t>
  </si>
  <si>
    <t>604845</t>
  </si>
  <si>
    <t>604850</t>
  </si>
  <si>
    <t>604855</t>
  </si>
  <si>
    <t>604857</t>
  </si>
  <si>
    <t>604864</t>
  </si>
  <si>
    <t>604867</t>
  </si>
  <si>
    <t>408203</t>
  </si>
  <si>
    <t>409101</t>
  </si>
  <si>
    <t>408205</t>
  </si>
  <si>
    <t>616100</t>
  </si>
  <si>
    <t>410101</t>
  </si>
  <si>
    <t>461300</t>
  </si>
  <si>
    <t>656800</t>
  </si>
  <si>
    <t>656900</t>
  </si>
  <si>
    <t>657800</t>
  </si>
  <si>
    <t>658800</t>
  </si>
  <si>
    <t>659800</t>
  </si>
  <si>
    <t>427300</t>
  </si>
  <si>
    <t>427310</t>
  </si>
  <si>
    <t>427600</t>
  </si>
  <si>
    <t>601000</t>
  </si>
  <si>
    <t>601110</t>
  </si>
  <si>
    <t>601119</t>
  </si>
  <si>
    <t>601820</t>
  </si>
  <si>
    <t>601840</t>
  </si>
  <si>
    <t>601841</t>
  </si>
  <si>
    <t>601842</t>
  </si>
  <si>
    <t>642800</t>
  </si>
  <si>
    <t>634000</t>
  </si>
  <si>
    <t>426950</t>
  </si>
  <si>
    <t>471010</t>
  </si>
  <si>
    <t>536000</t>
  </si>
  <si>
    <t>421030</t>
  </si>
  <si>
    <t>421900</t>
  </si>
  <si>
    <t>675800</t>
  </si>
  <si>
    <t>620000</t>
  </si>
  <si>
    <t>675000</t>
  </si>
  <si>
    <t>675100</t>
  </si>
  <si>
    <t>675802</t>
  </si>
  <si>
    <t>675803</t>
  </si>
  <si>
    <t>675808</t>
  </si>
  <si>
    <t>675824</t>
  </si>
  <si>
    <t>675825</t>
  </si>
  <si>
    <t>675834</t>
  </si>
  <si>
    <t>675842</t>
  </si>
  <si>
    <t>675846</t>
  </si>
  <si>
    <t>675866</t>
  </si>
  <si>
    <t>604800</t>
  </si>
  <si>
    <t>427400</t>
  </si>
  <si>
    <t>408132</t>
  </si>
  <si>
    <t>408206</t>
  </si>
  <si>
    <t>408131</t>
  </si>
  <si>
    <t>474000</t>
  </si>
  <si>
    <t>632800</t>
  </si>
  <si>
    <t>635000</t>
  </si>
  <si>
    <t>635300</t>
  </si>
  <si>
    <t>633800</t>
  </si>
  <si>
    <t>636100</t>
  </si>
  <si>
    <t>636503</t>
  </si>
  <si>
    <t>636610</t>
  </si>
  <si>
    <t>636611</t>
  </si>
  <si>
    <t>636801</t>
  </si>
  <si>
    <t>736000</t>
  </si>
  <si>
    <t>736200</t>
  </si>
  <si>
    <t>636000</t>
  </si>
  <si>
    <t>636630</t>
  </si>
  <si>
    <t>636700</t>
  </si>
  <si>
    <t>636710</t>
  </si>
  <si>
    <t>636720</t>
  </si>
  <si>
    <t>636740</t>
  </si>
  <si>
    <t>408121</t>
  </si>
  <si>
    <t>462200</t>
  </si>
  <si>
    <t>408110</t>
  </si>
  <si>
    <t>461400</t>
  </si>
  <si>
    <t>462100</t>
  </si>
  <si>
    <t>615100</t>
  </si>
  <si>
    <t>710500</t>
  </si>
  <si>
    <t>610100</t>
  </si>
  <si>
    <t>666800</t>
  </si>
  <si>
    <t>408102</t>
  </si>
  <si>
    <t>408101</t>
  </si>
  <si>
    <t>521100</t>
  </si>
  <si>
    <t>461100</t>
  </si>
  <si>
    <t>711500</t>
  </si>
  <si>
    <t>620100</t>
  </si>
  <si>
    <t>407201</t>
  </si>
  <si>
    <t>650000</t>
  </si>
  <si>
    <t>650200</t>
  </si>
  <si>
    <t>650332</t>
  </si>
  <si>
    <t>650800</t>
  </si>
  <si>
    <t>FISCAL_YEAR</t>
  </si>
  <si>
    <t>COMPANY</t>
  </si>
  <si>
    <t>ACCT_UNIT</t>
  </si>
  <si>
    <t>DESCRIPTION</t>
  </si>
  <si>
    <t>ACCOUNT</t>
  </si>
  <si>
    <t>ACCOUNT_DESC</t>
  </si>
  <si>
    <t>Beg Bal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</si>
  <si>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</si>
  <si>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</si>
  <si>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</si>
  <si>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</si>
  <si>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</si>
  <si>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</si>
  <si>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</si>
  <si>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</si>
  <si>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</si>
  <si>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</si>
  <si>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</si>
  <si>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End Balance</t>
  </si>
  <si>
    <t>Water or Sewer</t>
  </si>
  <si>
    <t>Include APA RB (Y/N)</t>
  </si>
  <si>
    <t>Account Class</t>
  </si>
  <si>
    <t>Account Type</t>
  </si>
  <si>
    <t>Acct.3</t>
  </si>
  <si>
    <t>Northern Div PAU</t>
  </si>
  <si>
    <t>Utility Plant Purchased/Sold</t>
  </si>
  <si>
    <t>Asset</t>
  </si>
  <si>
    <t>CWIP-Contributed Property</t>
  </si>
  <si>
    <t>CWIP-Advances</t>
  </si>
  <si>
    <t>CWIP-Capital-Payroll-Rg</t>
  </si>
  <si>
    <t>CWIP-Capital-Payroll-OT</t>
  </si>
  <si>
    <t>CWIP-ACCOUNTS PAYABLE</t>
  </si>
  <si>
    <t>CWIP-INVENTORY</t>
  </si>
  <si>
    <t>CWIP-TRANSPORTATION</t>
  </si>
  <si>
    <t>CWIP-GENERAL OVERHEAD</t>
  </si>
  <si>
    <t>CWIP-PAYROLL OVERHEAD</t>
  </si>
  <si>
    <t>CWIP-AFUDC</t>
  </si>
  <si>
    <t>CWIP-AFUDC Debt</t>
  </si>
  <si>
    <t>CWIP-AFUDC Equity</t>
  </si>
  <si>
    <t>CWIP-CLOSING</t>
  </si>
  <si>
    <t>PPE-Unclass Complete Construct</t>
  </si>
  <si>
    <t>AD-General</t>
  </si>
  <si>
    <t>AD-OTHER POWER PROD. EQUIP</t>
  </si>
  <si>
    <t>AD-MAINS &amp; ACCESSORIES</t>
  </si>
  <si>
    <t>AD-CAC MAINS &amp; ACCESSORIES</t>
  </si>
  <si>
    <t>U Plant Acq Adj</t>
  </si>
  <si>
    <t>Accum Amort Util Plant Acq Adj</t>
  </si>
  <si>
    <t>Good Will-Water</t>
  </si>
  <si>
    <t>N</t>
  </si>
  <si>
    <t>Special Deposits</t>
  </si>
  <si>
    <t>Other Special Dep-PERMITS</t>
  </si>
  <si>
    <t>Working Funds</t>
  </si>
  <si>
    <t>Customer Accounts Receivable</t>
  </si>
  <si>
    <t>Uncollected Customer Deposit</t>
  </si>
  <si>
    <t>AR-Reserve for Cancelled Bills</t>
  </si>
  <si>
    <t>Other A/R</t>
  </si>
  <si>
    <t>Other A/R-UNDSBRSD TAX EARNING</t>
  </si>
  <si>
    <t>RESERVE-UNCOLLECTABLE ACCTS</t>
  </si>
  <si>
    <t>Plant Material &amp; Supplies</t>
  </si>
  <si>
    <t>Plant Material-Meters</t>
  </si>
  <si>
    <t>Other Prepaids</t>
  </si>
  <si>
    <t>OTHER PPD-EXCISE</t>
  </si>
  <si>
    <t>OTHER PPD-SDWA ASSESSMENTS</t>
  </si>
  <si>
    <t>OTHER PPD-NJ ALLOCATION FEE</t>
  </si>
  <si>
    <t>OTHER PPD-RENTS</t>
  </si>
  <si>
    <t>OTHER PPD-REAL ESTATE TAX</t>
  </si>
  <si>
    <t>OTHER PPD-PUC ASSESSMENT</t>
  </si>
  <si>
    <t>OTHER PPD-FIS SYSTEM</t>
  </si>
  <si>
    <t>Unbilled-Revenue</t>
  </si>
  <si>
    <t>PRELIM SURVEY-INVESTIGATION</t>
  </si>
  <si>
    <t>PRELIM SURVEY-PAYROLL-Rg</t>
  </si>
  <si>
    <t>PRELIM SURVEY-ACCTS PAY</t>
  </si>
  <si>
    <t>RWIP-PAYROLL-Rg</t>
  </si>
  <si>
    <t>RWIP-PAYROLL-Ot</t>
  </si>
  <si>
    <t>RWIP-ACCOUNTS PAYABLE</t>
  </si>
  <si>
    <t>RWIP-INVENTORY</t>
  </si>
  <si>
    <t>RWIP-GENERAL OVERHEAD</t>
  </si>
  <si>
    <t>RWIP-PAYROLL OVERHEAD</t>
  </si>
  <si>
    <t>RWIP-CLOSING</t>
  </si>
  <si>
    <t>Clearing-PAYROLL</t>
  </si>
  <si>
    <t>Clearing</t>
  </si>
  <si>
    <t>Lease - Office Equipment</t>
  </si>
  <si>
    <t>OPER LEASE</t>
  </si>
  <si>
    <t>Accumulated Lease Amortization</t>
  </si>
  <si>
    <t>Other Deferred DB-MISC</t>
  </si>
  <si>
    <t>Deferred Tank Painting-2</t>
  </si>
  <si>
    <t>Reg Asset-AFUDC Gross Up (WIP)</t>
  </si>
  <si>
    <t>Reg Asset-AFUDC Gross Up (InSvc)</t>
  </si>
  <si>
    <t>Reg Asset-AFUDC Gross Up (AD)</t>
  </si>
  <si>
    <t>Reg Asset-Vacation Balancing Account</t>
  </si>
  <si>
    <t>Reg Asset-Regulatory Asset</t>
  </si>
  <si>
    <t>Reg Asset-OTHER</t>
  </si>
  <si>
    <t>Liability</t>
  </si>
  <si>
    <t>A/P-Accrued Trade</t>
  </si>
  <si>
    <t>A/P-Refunds to Customers</t>
  </si>
  <si>
    <t>A/P-Discount Account</t>
  </si>
  <si>
    <t>Customer Dep-UNCLAIMED</t>
  </si>
  <si>
    <t>Customer Dep-SECURITY</t>
  </si>
  <si>
    <t>Customer Dep-SERVICE LINE</t>
  </si>
  <si>
    <t>Accrued Tax-Oth-PROPERTY</t>
  </si>
  <si>
    <t>Accrued Tax-Oth-WATER</t>
  </si>
  <si>
    <t>Accrued Int-Cust Dep W/WW</t>
  </si>
  <si>
    <t>Accrued Int-OTHER</t>
  </si>
  <si>
    <t>Accrued Liab-OTHER</t>
  </si>
  <si>
    <t>Accrued Liab-ADVANCED REVENUE</t>
  </si>
  <si>
    <t>Accrued Liab-ANTENNA LEASES</t>
  </si>
  <si>
    <t>Accrued Liab-PAVING MAINS</t>
  </si>
  <si>
    <t>ACCRUED BONUS</t>
  </si>
  <si>
    <t>EMP W/H-OTHER</t>
  </si>
  <si>
    <t>Accrued Vacation</t>
  </si>
  <si>
    <t>PAYROLL CLEARING</t>
  </si>
  <si>
    <t>Adv Cust-Construction</t>
  </si>
  <si>
    <t>Adv Cust-DEVELOPERS DEPOSIT</t>
  </si>
  <si>
    <t>Adv Cust-BOOKED PLANT</t>
  </si>
  <si>
    <t>CAC-WIP Non Cash</t>
  </si>
  <si>
    <t>Adv Cust-NON CASH BUILDER OR DEVELOPER DEPOSITS</t>
  </si>
  <si>
    <t>Adv Cust-NON CASH DEVELOPER DEDICATIONS</t>
  </si>
  <si>
    <t>Adv Cust-NON CASH REFUNDABLE TAP FEE</t>
  </si>
  <si>
    <t>Adv Cust-CASH BUILDER OR DEVELOPER DEPOSITS</t>
  </si>
  <si>
    <t>CAC-WIP Cash</t>
  </si>
  <si>
    <t>CAC-WIP Cash Tax Gross Up</t>
  </si>
  <si>
    <t>CAC-WIP Closing</t>
  </si>
  <si>
    <t>Adv Cust-CASH FOR CBS</t>
  </si>
  <si>
    <t>CAC-Non Unitized</t>
  </si>
  <si>
    <t>Adv Cust-FIT ON ADVANCES</t>
  </si>
  <si>
    <t>Adv Cust-Non Cash Dedicated Property Estimate</t>
  </si>
  <si>
    <t>Reg Liabilities-TANK PAINTING</t>
  </si>
  <si>
    <t>Reg Liab-Revenue Reserve</t>
  </si>
  <si>
    <t>Reg Liab-FAS143</t>
  </si>
  <si>
    <t>Operating Lease Liability</t>
  </si>
  <si>
    <t>CIAC-WIP NON CASH</t>
  </si>
  <si>
    <t>CIAC-WIP CLOSING</t>
  </si>
  <si>
    <t>CIAC-UNITIZED</t>
  </si>
  <si>
    <t>CIAC-NON CASH TRANSFERS FROM CAC</t>
  </si>
  <si>
    <t>CIAC-CASH NON REFUNDABLE TAP FEE</t>
  </si>
  <si>
    <t>CIAC-CASH NON REFUNDABLE BUILDER OR DEVELOPER DEPOSITS</t>
  </si>
  <si>
    <t>Accum Amort of CIAC</t>
  </si>
  <si>
    <t>Non-Current Operating Lease</t>
  </si>
  <si>
    <t>NCUR OP LEASE</t>
  </si>
  <si>
    <t>PPE-Utility Plant in Service</t>
  </si>
  <si>
    <t>PPE-Dedicated Property Estimate</t>
  </si>
  <si>
    <t>PPE-ORGANIZATION</t>
  </si>
  <si>
    <t>PPE-FRANCHISES</t>
  </si>
  <si>
    <t>PPE-LAND &amp; LAND RIGHTS MISC</t>
  </si>
  <si>
    <t>PPE-OTHER SOURCE SUPPLY LAND</t>
  </si>
  <si>
    <t>PPE-POWER &amp; PUMP LAND</t>
  </si>
  <si>
    <t>PPE-PURIFICATION LAND</t>
  </si>
  <si>
    <t>PPE-T&amp;D LAND, RIGHT OF WAY</t>
  </si>
  <si>
    <t>PPE-OFFICE LAND</t>
  </si>
  <si>
    <t>PPE-POWER &amp; PUMPING STRUCTURES</t>
  </si>
  <si>
    <t>PPE-PURIFICATION BUILDINGS</t>
  </si>
  <si>
    <t>PPE-T&amp;D STRUCTURES/IMPRV</t>
  </si>
  <si>
    <t>PPE-OFFICE BLDG</t>
  </si>
  <si>
    <t>PPE-MISC STRUCTS/IMPRVES</t>
  </si>
  <si>
    <t>PPE-WELLS &amp; SPRINGS</t>
  </si>
  <si>
    <t>PPE-SUPPLY MAINS</t>
  </si>
  <si>
    <t>PPE-POWER GENERATION EQUIP</t>
  </si>
  <si>
    <t>PPE-PUMPING EQUIPMENT</t>
  </si>
  <si>
    <t>PPE-T&amp;D-PUMPING EQUIP</t>
  </si>
  <si>
    <t>PPE-WATER TREATMENT EQUIP</t>
  </si>
  <si>
    <t>PPE-DISTRIB RES &amp; STANDPIPE</t>
  </si>
  <si>
    <t>PPE-T &amp; D MAINS</t>
  </si>
  <si>
    <t>PPE-SERVICES</t>
  </si>
  <si>
    <t>PPE-ERT DEVICES</t>
  </si>
  <si>
    <t>PPE-OTHER METERS</t>
  </si>
  <si>
    <t>PPE-METER INSTALLATIONS</t>
  </si>
  <si>
    <t>PPE-METER INCLUDING INSTALLS</t>
  </si>
  <si>
    <t>PPE-FIRE HYDRANTS</t>
  </si>
  <si>
    <t>PPE-BACKFLOW PREVENTION</t>
  </si>
  <si>
    <t>PPE-SOS-OTH PLNT &amp; MISC EQUIP</t>
  </si>
  <si>
    <t>PPE-T&amp;D-OTH PLNT &amp; MISC EQUI</t>
  </si>
  <si>
    <t>PPE-OFFICE FURN &amp; EQUIP</t>
  </si>
  <si>
    <t>PPE-TRANSPORT EQUIP - AUTOS</t>
  </si>
  <si>
    <t>PPE-STORES EQUIP</t>
  </si>
  <si>
    <t>PPE-SHOP &amp; GARAGE EQUIP</t>
  </si>
  <si>
    <t>PPE-TOOL AND WORK EQUIP</t>
  </si>
  <si>
    <t>PPE-LABORATORY EQUIP</t>
  </si>
  <si>
    <t>PPE-POWER OPERATED EQUIPMENT</t>
  </si>
  <si>
    <t>PPE-COMMUNICATION EQUIP</t>
  </si>
  <si>
    <t>PPE-MISC EQUIP</t>
  </si>
  <si>
    <t>PPE-OTHER TANGIBLE EQUP</t>
  </si>
  <si>
    <t>PPE-SW-TOOL SHOP AND GARAGE</t>
  </si>
  <si>
    <t>Wallkill Water</t>
  </si>
  <si>
    <t>OTHER PPD-GROSS RECEIPTS</t>
  </si>
  <si>
    <t>OTHER PPD-FRANCHISE</t>
  </si>
  <si>
    <t>Other Paid-In Capital</t>
  </si>
  <si>
    <t>Equity</t>
  </si>
  <si>
    <t>Unapproriated Retained Earning</t>
  </si>
  <si>
    <t>Undistributed RE (Manual)</t>
  </si>
  <si>
    <t>Dividend Appropriation Common</t>
  </si>
  <si>
    <t>Accrued Tax-Oth-GROSS RECEIPTS</t>
  </si>
  <si>
    <t>Accrued Tax-Oth-FRANCHISE SWR</t>
  </si>
  <si>
    <t>Accrued Tax-Oth-EXCISE</t>
  </si>
  <si>
    <t>Accrued Tax-Fed-UNALLOC</t>
  </si>
  <si>
    <t>Accrued Tax-Fed-Other</t>
  </si>
  <si>
    <t>Accrued Insur Liab-GENERAL</t>
  </si>
  <si>
    <t>Federal Deferred Tax-Other</t>
  </si>
  <si>
    <t>IntraZone Acct Co 25 Zone 1</t>
  </si>
  <si>
    <t>Central Div PAU</t>
  </si>
  <si>
    <t>OTHER PPD-PUBLIC ADVOCATE</t>
  </si>
  <si>
    <t>Deferred Rate Case Exp-Util Ct</t>
  </si>
  <si>
    <t>Deferred Tank Painting-1</t>
  </si>
  <si>
    <t>Reg Asset-Reg Asset-Round Rock</t>
  </si>
  <si>
    <t>Reg Asset-Raintree</t>
  </si>
  <si>
    <t>A/P-Accrued Electric</t>
  </si>
  <si>
    <t>A/P-Use Tax Payable</t>
  </si>
  <si>
    <t>Customer Dep-JOBBING</t>
  </si>
  <si>
    <t>Accrued Tax-Oth-EMPLOYER FICA</t>
  </si>
  <si>
    <t>Accrued Tax-Oth-EMPLOYEE FICA</t>
  </si>
  <si>
    <t>Accrued Tax-Oth-FIT W/H</t>
  </si>
  <si>
    <t>Accrued Liab-OTHER-FRANCHISE</t>
  </si>
  <si>
    <t>Accrued Liab-TANK PAINTING</t>
  </si>
  <si>
    <t>Error Suspense</t>
  </si>
  <si>
    <t>Adv Cust-Taxable CAC Refunds</t>
  </si>
  <si>
    <t>CIAC-RECEIPTS</t>
  </si>
  <si>
    <t>PPE-COMPUTER EQUIP 1</t>
  </si>
  <si>
    <t>Southern Div PAU</t>
  </si>
  <si>
    <t>AD-SUPPLY MAINS</t>
  </si>
  <si>
    <t>OTHER PPD-SBA ASSESSMENT</t>
  </si>
  <si>
    <t>Unamortized Debt Expense</t>
  </si>
  <si>
    <t>A/P-Received, Not Invoiced</t>
  </si>
  <si>
    <t>Customer Dep-UNCLAIMED ADV&amp;REF</t>
  </si>
  <si>
    <t>Accrued Tax-Oth-SALES/USE TAX</t>
  </si>
  <si>
    <t>Accrued Tax-ST-CN Income</t>
  </si>
  <si>
    <t>Adv Cust-LOAN MTH-DEVLPR CONS</t>
  </si>
  <si>
    <t>CIAC-Non Cash Dedicated Property Estimate</t>
  </si>
  <si>
    <t>CIAC-CASH FOR CBS</t>
  </si>
  <si>
    <t>PPE-PERSONAL COMPUTERS</t>
  </si>
  <si>
    <t>PPE-SW-GENRL-STRUCT &amp; IMPRV</t>
  </si>
  <si>
    <t>Eastern Div PAU</t>
  </si>
  <si>
    <t>Deferred Rate Case Exp-1</t>
  </si>
  <si>
    <t>Reg Asset- Prelm Survey-CapX</t>
  </si>
  <si>
    <t>Long-Term Debt-OTHER</t>
  </si>
  <si>
    <t>Accrued Int-Other-STD</t>
  </si>
  <si>
    <t>ACCRUED SALARIES AND WAGES</t>
  </si>
  <si>
    <t>Allentown Contract PAU</t>
  </si>
  <si>
    <t>Greenwich WW PAU</t>
  </si>
  <si>
    <t>Winslow Contract PAU</t>
  </si>
  <si>
    <t>Chesterfield TWP Contract PAU</t>
  </si>
  <si>
    <t>Bear Brook Div PAU</t>
  </si>
  <si>
    <t>Phillipsburg Contract PAU</t>
  </si>
  <si>
    <t>Lopatcong Contract PAU</t>
  </si>
  <si>
    <t>Cash-Sun National Bank</t>
  </si>
  <si>
    <t>OTHER PPD-AWWA DUES</t>
  </si>
  <si>
    <t>Deferred Rate Case Exp-3</t>
  </si>
  <si>
    <t>Undistrib Retained Earnings</t>
  </si>
  <si>
    <t>Current Portion Ltd-OTHER</t>
  </si>
  <si>
    <t>Accrued Int LTD-OTHER</t>
  </si>
  <si>
    <t>Oakwood Sewer</t>
  </si>
  <si>
    <t>Wallkill Sewer</t>
  </si>
  <si>
    <t>Deferred Rate Case Exp-TX</t>
  </si>
  <si>
    <t>Reg Asset-Deferred Purchased Wastewater</t>
  </si>
  <si>
    <t>Reg Liab-Misc Op Reserve QIPS</t>
  </si>
  <si>
    <t>PPE-SW-ORGANIZATION</t>
  </si>
  <si>
    <t>PPE-SW-PUMP-LAND &amp; LAND RIGHTS</t>
  </si>
  <si>
    <t>PPE-SW-T&amp;D-LAND &amp; LAND RIGHT</t>
  </si>
  <si>
    <t>PPE-SW-PUMP-STRUCT &amp; IMPRV</t>
  </si>
  <si>
    <t>PPE-SW-COLLECTION GRAVITY</t>
  </si>
  <si>
    <t>PPE-SW-SERVICES TO CUSTOMERS</t>
  </si>
  <si>
    <t>PPE-SW-PUMPING-PUMPING EQUIP</t>
  </si>
  <si>
    <t>PPE-SW-COLL-OTH PLT&amp;MISC EQUIP</t>
  </si>
  <si>
    <t>Bear Brook WW-WW Div PAU</t>
  </si>
  <si>
    <t>PPE-SW-INTANG-FRANCHISES</t>
  </si>
  <si>
    <t>PPE-SW-T&amp;D-TRT&amp;DISP EQUIP</t>
  </si>
  <si>
    <t>Stanton Ridge WW Div</t>
  </si>
  <si>
    <t>PPE-SW-COLLECTION FORCE</t>
  </si>
  <si>
    <t>Maxim-WW Div PAU</t>
  </si>
  <si>
    <t>InterCompany Acct Co 10 - Corp</t>
  </si>
  <si>
    <t>Other Def DB-ASI/CWC Med Plan</t>
  </si>
  <si>
    <t>Other Def DB-BRANDING/IDENTITY</t>
  </si>
  <si>
    <t>Def DB-Other Assets</t>
  </si>
  <si>
    <t>Reg Asset-Meritage</t>
  </si>
  <si>
    <t>Accrued Tax-Oth-CAPITAL STOCK</t>
  </si>
  <si>
    <t>Reg Liabilities</t>
  </si>
  <si>
    <t>Accrued Insur Liab-HLTH &amp; WELF</t>
  </si>
  <si>
    <t>Accrued Insur Liab-VEHICLE</t>
  </si>
  <si>
    <t>Accrued Insur Liab-LIFE</t>
  </si>
  <si>
    <t>PPE-SW-COLL-STRUCT &amp; IMPRV</t>
  </si>
  <si>
    <t>PPE-SW-PUMP-POWER GEN EQUIP</t>
  </si>
  <si>
    <t>PPE-SW-T&amp;D-POWER GEN EQ</t>
  </si>
  <si>
    <t>Spartan Village Sewer</t>
  </si>
  <si>
    <t>CIAC-WIP CASH</t>
  </si>
  <si>
    <t>Woolwich WW Div PAU</t>
  </si>
  <si>
    <t>PPE-SW-SPEC COLLECTING STRUCT</t>
  </si>
  <si>
    <t>PPE-SW-FLOW MEASURING DEVICES</t>
  </si>
  <si>
    <t>California Village WW</t>
  </si>
  <si>
    <t>PPE-SW-T&amp;D-STRUCT &amp; IMPR</t>
  </si>
  <si>
    <t>PPE-SW-RCL WTRTRT-STRUCT&amp;IMP</t>
  </si>
  <si>
    <t>North Hanover WW Div PAU</t>
  </si>
  <si>
    <t>NJ Corporate Office PAU</t>
  </si>
  <si>
    <t>Property Held for Future Use</t>
  </si>
  <si>
    <t>PHFFU</t>
  </si>
  <si>
    <t>AD-FAS143</t>
  </si>
  <si>
    <t>Equity Investment in CoBank</t>
  </si>
  <si>
    <t>Cash-PNC</t>
  </si>
  <si>
    <t>Oth Spec Dep-Resticted Cash</t>
  </si>
  <si>
    <t>Other A/R-OFFICERS/EMPLOYEES</t>
  </si>
  <si>
    <t>Other A/R-ZIPCHK</t>
  </si>
  <si>
    <t>InterCompany Acct Co 11 - Serv</t>
  </si>
  <si>
    <t>InterCompany Acct Co 13 - Bank</t>
  </si>
  <si>
    <t>InterCompany Acct Co 15 - PA</t>
  </si>
  <si>
    <t>InterCompany Acct Co 23 - OH</t>
  </si>
  <si>
    <t>InterCompany Acct Co 25 - NJ</t>
  </si>
  <si>
    <t>InterCompany Acct Co 26 - ME</t>
  </si>
  <si>
    <t>OTHER PPD-TRUSTEE</t>
  </si>
  <si>
    <t>OTHER PPD-POSTAGE</t>
  </si>
  <si>
    <t>Misc Current &amp; Accrued Assets</t>
  </si>
  <si>
    <t>Deferred Tax Assets - Cur (Fed)</t>
  </si>
  <si>
    <t>Unamortized Debt Expense - States</t>
  </si>
  <si>
    <t>Clearing-RETIREES HEALTH</t>
  </si>
  <si>
    <t>Clearing-I/C</t>
  </si>
  <si>
    <t>Deferred Rate Case Exp-2</t>
  </si>
  <si>
    <t>Deferred Rate Case Exp-Sarasot</t>
  </si>
  <si>
    <t>Other Deferred DB-AQUASOURCE</t>
  </si>
  <si>
    <t>Reg Asset-OPEB</t>
  </si>
  <si>
    <t>Reg Asset-TAXES(FAS 109)</t>
  </si>
  <si>
    <t>Reg Asset-Deloitte</t>
  </si>
  <si>
    <t>Accum Deferred INC TAX-FEDERAL</t>
  </si>
  <si>
    <t>Fed Def Tax - PSU</t>
  </si>
  <si>
    <t>Common Capital Stock</t>
  </si>
  <si>
    <t>Premium On Common Stock</t>
  </si>
  <si>
    <t>Other Paid-In Cap-PSU</t>
  </si>
  <si>
    <t>Other Paid-In Cap-RSU</t>
  </si>
  <si>
    <t>Other Paid-In Cap-Stock Option Expense</t>
  </si>
  <si>
    <t>Other Paid-In Cap - Tax on Stock Based Comp</t>
  </si>
  <si>
    <t>Other Paid-In Cap-Restricted Stock</t>
  </si>
  <si>
    <t>Capital Stock Expense</t>
  </si>
  <si>
    <t>Long-Term Debt-FMB</t>
  </si>
  <si>
    <t>Long-Term Debt-AS</t>
  </si>
  <si>
    <t>Unamortized debt issue costs - pushdown</t>
  </si>
  <si>
    <t>Unamortized debt issue costs - external</t>
  </si>
  <si>
    <t>A/P-Construction</t>
  </si>
  <si>
    <t>A/P-Contractors Retainage</t>
  </si>
  <si>
    <t>A/P-Received, Not Inv-2003 Bal</t>
  </si>
  <si>
    <t>A/P-Invoiced not Received</t>
  </si>
  <si>
    <t>A/P-Invoiced Cost Variance</t>
  </si>
  <si>
    <t>A/P-Invoice Tolerance</t>
  </si>
  <si>
    <t>Loan Payable-BANKS</t>
  </si>
  <si>
    <t>Debt ST</t>
  </si>
  <si>
    <t>Loans Payable-CITIZENS</t>
  </si>
  <si>
    <t>Loans Payable-COBANK</t>
  </si>
  <si>
    <t>Advances - Assoc Cos</t>
  </si>
  <si>
    <t>Accrued Tax Federal-Options</t>
  </si>
  <si>
    <t>Accrued Tax-Oth-FUTA</t>
  </si>
  <si>
    <t>Accrued Tax-Oth-SUTA</t>
  </si>
  <si>
    <t>Accrued Tax-Oth-PA W/H</t>
  </si>
  <si>
    <t>Accrued Tax-Oth-NJ W/H</t>
  </si>
  <si>
    <t>Accrued Tax-Oth-OH W/H</t>
  </si>
  <si>
    <t>Accrued Tax-Oth-LOCAL W/H</t>
  </si>
  <si>
    <t>Accrued Tax-Oth-W/H</t>
  </si>
  <si>
    <t>Accrued Tax-Oth-OTHER</t>
  </si>
  <si>
    <t>Accrued Int LTD-FMB</t>
  </si>
  <si>
    <t>Accrued Dividends</t>
  </si>
  <si>
    <t>Accrued Liab-LEGAL FEES</t>
  </si>
  <si>
    <t>Accrued Liab-AUDIT FEES</t>
  </si>
  <si>
    <t>Accrued Liab-UNCLAIMED CHECKS</t>
  </si>
  <si>
    <t>Accrued Liab-404 Fees</t>
  </si>
  <si>
    <t>DEF COMP PLAN FUNDS</t>
  </si>
  <si>
    <t>ACCRUED DIVIDEND EQUIVALNET</t>
  </si>
  <si>
    <t>EMP W/H-GARNISHMENT</t>
  </si>
  <si>
    <t>EMP W/H-UNITED WAY</t>
  </si>
  <si>
    <t>EMP W/H-STK (ESPP)</t>
  </si>
  <si>
    <t>EMP W/H-PAC</t>
  </si>
  <si>
    <t>Other Deferred Credits</t>
  </si>
  <si>
    <t>Reg Liab-FAS 109</t>
  </si>
  <si>
    <t>OPEB Reserve - Non Current</t>
  </si>
  <si>
    <t>Reg Liab-WANAKAH</t>
  </si>
  <si>
    <t>Pension Reserve - Non Current</t>
  </si>
  <si>
    <t>ACCUM DEFER ITC-UTIL OPS</t>
  </si>
  <si>
    <t>Deferred Taxes - Unamortized ITC (Fed)</t>
  </si>
  <si>
    <t>Accrued Insur Liab-RESERVE</t>
  </si>
  <si>
    <t>Accrued Insur Liab-UNINSURED</t>
  </si>
  <si>
    <t>Accrued Insur Liab-PROPERTY</t>
  </si>
  <si>
    <t>Accrued Insur Liab-EXEC RISK</t>
  </si>
  <si>
    <t>Accrued Insur Liab-WC</t>
  </si>
  <si>
    <t>Accrued Insur Liab-FIDUCIARY</t>
  </si>
  <si>
    <t>Accrued Insur Liab-LTD</t>
  </si>
  <si>
    <t>Accrued Insur Liab-OTHER</t>
  </si>
  <si>
    <t>Pensions &amp; Benefits Reserve</t>
  </si>
  <si>
    <t>OPEB Reserve - Current</t>
  </si>
  <si>
    <t>EMPLOYER THRIFT CONTRIB LIAB</t>
  </si>
  <si>
    <t>EMPLOYEE W/H-401k</t>
  </si>
  <si>
    <t>EMPLOYEE 401K LOAN W/H</t>
  </si>
  <si>
    <t>EMPLOYEE PROFIT SHARING</t>
  </si>
  <si>
    <t>Federal Deferred Tax-Depr</t>
  </si>
  <si>
    <t>Deferred FIT Depreciation</t>
  </si>
  <si>
    <t>Deferred FIT Rel Fac Deprec</t>
  </si>
  <si>
    <t>Deferred FIT - Stock Option</t>
  </si>
  <si>
    <t>PPE-PC SOFTWARE</t>
  </si>
  <si>
    <t>PPE-SW-PC SOFTWARE</t>
  </si>
  <si>
    <t>PPE-SW-MAINFRAME COMPUTERS</t>
  </si>
  <si>
    <t>PPE-SW-MISC EQUIPMENT</t>
  </si>
  <si>
    <t>Sys IntComp Acct Co 10 - Corp</t>
  </si>
  <si>
    <t>Sys IntComp Acct Co 11 - Serv</t>
  </si>
  <si>
    <t>Sys IntComp Acct Co 13 - Bank</t>
  </si>
  <si>
    <t>Sys IntComp Acct Co 14 - Aqua Resources</t>
  </si>
  <si>
    <t>Sys IntComp Acct Co 15 - PA</t>
  </si>
  <si>
    <t>Sys IntComp Acct Co 18 - Cust Serv</t>
  </si>
  <si>
    <t>Sys IntComp Acct Co 23 - OH</t>
  </si>
  <si>
    <t>Sys IntComp Acct Co 24 - IL</t>
  </si>
  <si>
    <t>Sys IntComp Acct Co 26 - ME</t>
  </si>
  <si>
    <t>Sys IntComp Acct Co 31 - TX</t>
  </si>
  <si>
    <t>Sys IntComp Acct Co 32 - IN</t>
  </si>
  <si>
    <t>Sys IntComp Acct Co 33 - FL</t>
  </si>
  <si>
    <t>Sys IntComp Acct Co 34 - VA</t>
  </si>
  <si>
    <t>Sys IntComp Acct Co 35 - NC</t>
  </si>
  <si>
    <t>Sys IntComp Acct Co 39 - NY</t>
  </si>
  <si>
    <t>IntraZone Acct Co 25 Zone 2</t>
  </si>
  <si>
    <t>IntraZone Acct Co 25 Zone 3</t>
  </si>
  <si>
    <t>IntraZone Acct Co 25 Zone 4</t>
  </si>
  <si>
    <t>Other Deferred DB-SUSP-AMORTIZ</t>
  </si>
  <si>
    <t>Other Deferred DB-VUL STUDY</t>
  </si>
  <si>
    <t>Reg Asset-COVID19 Recovery Costs</t>
  </si>
  <si>
    <t>NJ Corporate Sewer</t>
  </si>
  <si>
    <t>TTM</t>
  </si>
  <si>
    <t>Account Classification 1</t>
  </si>
  <si>
    <t>Account Classification</t>
  </si>
  <si>
    <t>Supervisor</t>
  </si>
  <si>
    <t>Acct.4th</t>
  </si>
  <si>
    <t>In Wtr Case</t>
  </si>
  <si>
    <t>filler</t>
  </si>
  <si>
    <t>RevType</t>
  </si>
  <si>
    <t>Deprec Exp-Utility Plant</t>
  </si>
  <si>
    <t>Amort-Util Plant Acq Adj</t>
  </si>
  <si>
    <t>Amortization CIAC</t>
  </si>
  <si>
    <t>Payroll Taxes-FICA</t>
  </si>
  <si>
    <t>Allow Funds Used During Const-Debt</t>
  </si>
  <si>
    <t>Interest</t>
  </si>
  <si>
    <t>Allow Funds Used During Const-Equity</t>
  </si>
  <si>
    <t>Nonutil Inc-CAC/CIAC Tax Gross Up</t>
  </si>
  <si>
    <t>Interest Expense-Customer Deposits</t>
  </si>
  <si>
    <t>Unmetered Rev-OTHER</t>
  </si>
  <si>
    <t>Srvc</t>
  </si>
  <si>
    <t>Metered Sales-Residential</t>
  </si>
  <si>
    <t>Metered Sales-Commercial</t>
  </si>
  <si>
    <t>Metered Sales-Industrial</t>
  </si>
  <si>
    <t>Metered Sales-Public Authority</t>
  </si>
  <si>
    <t>Metered Sales - Bulk Water</t>
  </si>
  <si>
    <t>Misc Srv Rev</t>
  </si>
  <si>
    <t>Misc Srv Rev-RECONNECTION FEE</t>
  </si>
  <si>
    <t>Misc Srv Rev-DSIC IMPRV SURCH</t>
  </si>
  <si>
    <t>WT-Source Oper LBR-Employ-Rg</t>
  </si>
  <si>
    <t>O&amp;M Labor Exp Reg</t>
  </si>
  <si>
    <t>WT-Source Oper LBR-Employ-OT</t>
  </si>
  <si>
    <t>O&amp;M Labor Exp OT</t>
  </si>
  <si>
    <t>WT-WTRTRT Oper LBR-Employ-Rg</t>
  </si>
  <si>
    <t>WT-WTRTRT Oper LBR-Employ-OT</t>
  </si>
  <si>
    <t>WT-WTRTRT Maint LBR-Employ-Rg</t>
  </si>
  <si>
    <t>WT-T&amp;D Oper LBR-Emp-Sys-GEN-Rg</t>
  </si>
  <si>
    <t>WT-T&amp;D Oper LBR-Emp-Sys-GEN-OT</t>
  </si>
  <si>
    <t>WT-T&amp;D Maint LBR-Emp-Sy-GEN-Rg</t>
  </si>
  <si>
    <t>WT-T&amp;D Maint LBR-Emp-Sy-GEN-OT</t>
  </si>
  <si>
    <t>WT-Cust Accts Labor-Employ-Rg</t>
  </si>
  <si>
    <t>WT-Cust Accts Labor-Employ-OT</t>
  </si>
  <si>
    <t>WT-A &amp; G Labor-Employ-Rg</t>
  </si>
  <si>
    <t>WT-A &amp; G Labor-Employ-OT</t>
  </si>
  <si>
    <t>WT-A &amp; G Labor-Bonuses</t>
  </si>
  <si>
    <t>O&amp;M Labor Exp Bonus/Other</t>
  </si>
  <si>
    <t>WT-A&amp;G Empl-EDUCATION</t>
  </si>
  <si>
    <t>O&amp;M Employee Benefits</t>
  </si>
  <si>
    <t>WT-A&amp;G Emp-EMPLOYMENT PROMOTN</t>
  </si>
  <si>
    <t>WT-Purchased Water</t>
  </si>
  <si>
    <t>O&amp;M Purchased Water</t>
  </si>
  <si>
    <t>WT-Purchased Power-SOURCE OPER</t>
  </si>
  <si>
    <t>O&amp;M Purchased Power</t>
  </si>
  <si>
    <t>WT-Purchased Power-TREAT OPER</t>
  </si>
  <si>
    <t>WT-Purchased Power-T&amp;D OPER</t>
  </si>
  <si>
    <t>WT-Purchased Power-A &amp; G EXPS</t>
  </si>
  <si>
    <t>WT-Fuel PWR Prod-SOURCE OPER</t>
  </si>
  <si>
    <t>WT-Fuel PWR Prod-T&amp;D OPER</t>
  </si>
  <si>
    <t>WT-Chem-WTRTRT-OPER-GENERAL</t>
  </si>
  <si>
    <t>O&amp;M Chemicals</t>
  </si>
  <si>
    <t>WT-Chem-WTRTRT-OPER-HYPOCHLORI</t>
  </si>
  <si>
    <t>WT-Chem-WTRTRT-OPER-POLYPHOSPH</t>
  </si>
  <si>
    <t>WT-Chem-WTRTRT-OPER-SODA ASH</t>
  </si>
  <si>
    <t>WT-Chem-WTRTRT-OPER-MISC Chem</t>
  </si>
  <si>
    <t>WT-Mat&amp;Sup-Source OPER</t>
  </si>
  <si>
    <t>O&amp;M Supplies</t>
  </si>
  <si>
    <t>WT-Mat&amp;Sup-Source MAINT</t>
  </si>
  <si>
    <t>WT-Mat&amp;Sup-WTRTRT OPER</t>
  </si>
  <si>
    <t>WT-Mat&amp;Sup-WTRTRT MAINT</t>
  </si>
  <si>
    <t>WT-Mat&amp;Sup-T&amp;D OP-FRIEGHT</t>
  </si>
  <si>
    <t>WT-Mat&amp;Sup-T&amp;D OP-MAINT SUPPLY</t>
  </si>
  <si>
    <t>WT-Mat&amp;Sup-T&amp;D OP-TOOL PURCH</t>
  </si>
  <si>
    <t>WT-Mat&amp;Sup-T&amp;D MAINT-Gen</t>
  </si>
  <si>
    <t>WT-Mat&amp;Sup-T&amp;D MAINT-Mains</t>
  </si>
  <si>
    <t>WT-Mat&amp;Sup-T&amp;D MAINT-Services</t>
  </si>
  <si>
    <t>WT-Mat&amp;Sup-T&amp;D MAINT-Hydrants</t>
  </si>
  <si>
    <t>WT-Mat&amp;Sup-T&amp;DMNT-BUILDING SUP</t>
  </si>
  <si>
    <t>WT-Mat&amp;Sup-T&amp;DMNT-MAINT SUPPLY</t>
  </si>
  <si>
    <t>WT-Mat&amp;Sup-T&amp;DMNT-SAFETY SUPPL</t>
  </si>
  <si>
    <t>WT-Mat&amp;Sup-T&amp;DMNT-TOOL PURCH</t>
  </si>
  <si>
    <t>WT-Cont Serv-Testg-WTTRT OPER</t>
  </si>
  <si>
    <t>O&amp;M OS Lab Testing</t>
  </si>
  <si>
    <t>WT-Cont Serv-Oth-Source OPER</t>
  </si>
  <si>
    <t>O&amp;M OS Operations</t>
  </si>
  <si>
    <t>WT-Cont Serv-Oth-Source MAINT</t>
  </si>
  <si>
    <t>O&amp;M OS Maintenance</t>
  </si>
  <si>
    <t>WT-Cont Serv-Oth-WTRTRT OPER</t>
  </si>
  <si>
    <t>WT-Cont Serv-Oth-WTRTRT MAINT</t>
  </si>
  <si>
    <t>WT-Cont Serv-Oth-T&amp;D OPER-Metr</t>
  </si>
  <si>
    <t>WT-Cont Serv-Oth-T&amp;D MAINT-Gen</t>
  </si>
  <si>
    <t>WT-Cont Serv-Oth-T&amp;D MAINT-Mai</t>
  </si>
  <si>
    <t>WT-Cont Serv-Oth-T&amp;D MAINT-Srv</t>
  </si>
  <si>
    <t>WT-Cont Serv-Oth-T&amp;D MAINT-Mtr</t>
  </si>
  <si>
    <t>WT-Cont Serv-Oth-Build&amp;Grounds</t>
  </si>
  <si>
    <t>WT-Cont Serv-Oth-Security</t>
  </si>
  <si>
    <t>O&amp;M OS Other</t>
  </si>
  <si>
    <t>WT-Cont Serv-Oth-A&amp;G</t>
  </si>
  <si>
    <t>WT-Rent Bldg/RP-T&amp;D OPER</t>
  </si>
  <si>
    <t>O&amp;M Leases Bldg/Land</t>
  </si>
  <si>
    <t>WT-Rent Equip-A &amp; G</t>
  </si>
  <si>
    <t>O&amp;M Leases Equip</t>
  </si>
  <si>
    <t>WT-Trans-T&amp;D OP-GASOLINE</t>
  </si>
  <si>
    <t>O&amp;M Transp - Fuel</t>
  </si>
  <si>
    <t>WT-Trans-T&amp;D OP-PARTS AUTO&amp;MCH</t>
  </si>
  <si>
    <t>O&amp;M Transportation</t>
  </si>
  <si>
    <t>WT-Trans-T&amp;D MAINT</t>
  </si>
  <si>
    <t>WT-Trans-A &amp; G</t>
  </si>
  <si>
    <t>WT-Bad Debt Expense-Cust Accts</t>
  </si>
  <si>
    <t>O&amp;M Bad Debt</t>
  </si>
  <si>
    <t>WT-Recovery of Bad Debt</t>
  </si>
  <si>
    <t>WT-Misc-SRC OPER</t>
  </si>
  <si>
    <t>O&amp;M Other - Ops</t>
  </si>
  <si>
    <t>WT-Misc-T&amp;D OPER</t>
  </si>
  <si>
    <t>WT-Misc-A&amp;G</t>
  </si>
  <si>
    <t>O&amp;M Other</t>
  </si>
  <si>
    <t>WT-Misc-A&amp;G-COMM EXP</t>
  </si>
  <si>
    <t>O&amp;M Other - Comm</t>
  </si>
  <si>
    <t>WT-Misc-A&amp;G-DATA LINES</t>
  </si>
  <si>
    <t>WT-Misc-A&amp;G-CONTRIB</t>
  </si>
  <si>
    <t>O&amp;M Other - Pub Relations</t>
  </si>
  <si>
    <t>WT-Misc-A&amp;G-Office Supplies</t>
  </si>
  <si>
    <t>O&amp;M Other - Office Supply</t>
  </si>
  <si>
    <t>WT-Misc-A&amp;G-LIC&amp;PER</t>
  </si>
  <si>
    <t>O&amp;M Other - Lic &amp; Permits</t>
  </si>
  <si>
    <t>WT-Misc-A&amp;G-MAIL&amp;POST</t>
  </si>
  <si>
    <t>O&amp;M Other - Postage</t>
  </si>
  <si>
    <t>WT-Misc-A&amp;G-MAIL OVERNIGHT</t>
  </si>
  <si>
    <t>WT-Misc-A&amp;G-MEALS 100% DED</t>
  </si>
  <si>
    <t>O&amp;M Other - T&amp;E</t>
  </si>
  <si>
    <t>WT-Misc-A&amp;G-MEALS 50% DED</t>
  </si>
  <si>
    <t>WT-Misc-A&amp;G-SEMINARS</t>
  </si>
  <si>
    <t>WT-Misc-A&amp;G-SUBSCRIPT</t>
  </si>
  <si>
    <t>WT-Misc-A&amp;G-TRV-HOTEL</t>
  </si>
  <si>
    <t>WT-Misc-A&amp;G-UNIFORMS</t>
  </si>
  <si>
    <t>O&amp;M Other - Uniforms</t>
  </si>
  <si>
    <t>WT-Misc-A&amp;G-CO Exp-All Other</t>
  </si>
  <si>
    <t>WT-Capital Overhead Credit</t>
  </si>
  <si>
    <t>WT-Cap OH Credit-Labor</t>
  </si>
  <si>
    <t>WT-Cap OH Credit-Benefits</t>
  </si>
  <si>
    <t>WT-Cap OH Credit-PR Taxes</t>
  </si>
  <si>
    <t>WT-Cap OH Credit-Other</t>
  </si>
  <si>
    <t>Ron Suto</t>
  </si>
  <si>
    <t>WT-Source Maint LBR-Employ-Rg</t>
  </si>
  <si>
    <t>WT-WTRTRT Maint LBR-Employ-OT</t>
  </si>
  <si>
    <t>WT-A&amp;G Emp-SERVICE AWARDS</t>
  </si>
  <si>
    <t>WT-A&amp;G Emp-TUITION RFND-NONTAX</t>
  </si>
  <si>
    <t>WT-Fuel PWR Prod-TREAT OPER</t>
  </si>
  <si>
    <t>WT-Fuel PWR Prod-A &amp; G EXPS</t>
  </si>
  <si>
    <t>WT-Chem-WTRTRT-OPER-CAUSTIC</t>
  </si>
  <si>
    <t>WT-Chem-WTRTRT-OPER-FLUORIDE</t>
  </si>
  <si>
    <t>WT-Mat&amp;Sup-T&amp;D OPER-Gen</t>
  </si>
  <si>
    <t>WT-Mat&amp;Sup-T&amp;D OPER-Mains</t>
  </si>
  <si>
    <t>WT-Mat&amp;Sup-T&amp;D OPER-Services</t>
  </si>
  <si>
    <t>WT-Mat&amp;Sup-T&amp;D OPER-Hydrants</t>
  </si>
  <si>
    <t>WT-Mat&amp;Sup-T&amp;D OP-BUILDING SUP</t>
  </si>
  <si>
    <t>WT-Mat&amp;Sup-T&amp;D OP-SAFETY SUPPL</t>
  </si>
  <si>
    <t>WT-Mat&amp;Sup-T&amp;D MAINT-Meters</t>
  </si>
  <si>
    <t>WT-Mat&amp;Sup-Cust Accts</t>
  </si>
  <si>
    <t>WT-Mat&amp;Sup-A &amp; G</t>
  </si>
  <si>
    <t>WT-Corp Mgmt Fees Only</t>
  </si>
  <si>
    <t>O&amp;M Mgmt Fees - Corp</t>
  </si>
  <si>
    <t>WT-Cont Serv-Oth-T&amp;D OPER-Gen</t>
  </si>
  <si>
    <t>WT-Other ACO Direct costs</t>
  </si>
  <si>
    <t>O&amp;M Cust Ops - Direct</t>
  </si>
  <si>
    <t>WT-Rent Bldg/RP-Source OPER</t>
  </si>
  <si>
    <t>WT-Trans-T&amp;D OP-DIESEL</t>
  </si>
  <si>
    <t>O&amp;M Transp - Diesel</t>
  </si>
  <si>
    <t>WT-Trans-T&amp;D OP-BATTERIES</t>
  </si>
  <si>
    <t>WT-Ins-Vehicle-A &amp; G</t>
  </si>
  <si>
    <t>O&amp;M Insurance</t>
  </si>
  <si>
    <t>WT-Misc-A&amp;G-DUES</t>
  </si>
  <si>
    <t>O&amp;M Other - Dues</t>
  </si>
  <si>
    <t>WT-Misc-A&amp;G-TRV</t>
  </si>
  <si>
    <t>WT-Misc-A&amp;G-Claims</t>
  </si>
  <si>
    <t>WT-Misc-A&amp;G-AR/AP Adj</t>
  </si>
  <si>
    <t>WT-Misc-A&amp;G-Utilities</t>
  </si>
  <si>
    <t>Mike Stephens</t>
  </si>
  <si>
    <t>FPy</t>
  </si>
  <si>
    <t>WT-A&amp;G Emp-FLOWERS &amp; FRUIT</t>
  </si>
  <si>
    <t>WT-Chem-WTRTRT-OPER-POLYMER</t>
  </si>
  <si>
    <t>WT-Mat&amp;Sup-T&amp;D OPER-Meters</t>
  </si>
  <si>
    <t>WT-Rent Equip-WTRTRT OPER</t>
  </si>
  <si>
    <t>WT-Trans-WTRTRT OPER</t>
  </si>
  <si>
    <t>WT-Trans-T&amp;D OP-CAR WASH TCK</t>
  </si>
  <si>
    <t>WT-Misc-T&amp;D MAINT</t>
  </si>
  <si>
    <t>O&amp;M Other - Maint</t>
  </si>
  <si>
    <t>WT-A&amp;G Empl-CONTRIB THRIFT PL</t>
  </si>
  <si>
    <t>WT-Chem-WTRTRT-OPER-LIME</t>
  </si>
  <si>
    <t>WT-Mat&amp;Sup-T&amp;D OP-OBSOLETE INV</t>
  </si>
  <si>
    <t>Deprec Exp-Utility Plant-SWR</t>
  </si>
  <si>
    <t>Payroll Taxes-FUTA</t>
  </si>
  <si>
    <t>Payroll Taxes-SUTA</t>
  </si>
  <si>
    <t>Other Taxes-Excise Tax</t>
  </si>
  <si>
    <t>Other Taxes-Franchise Tax</t>
  </si>
  <si>
    <t>SW-Flat Rate Rev-Residential</t>
  </si>
  <si>
    <t>Operating Revenue Sewer</t>
  </si>
  <si>
    <t>SW-Flat Rate Rev-Commercial</t>
  </si>
  <si>
    <t>SW-A&amp;G-LBR-Employ-Rg</t>
  </si>
  <si>
    <t>SW-A&amp;G Empl-HEALTH PLANS</t>
  </si>
  <si>
    <t>SW-A&amp;G Emp-DENTAL PLAN</t>
  </si>
  <si>
    <t>SW-A&amp;G Empl-CONTRIB THRIFT PL</t>
  </si>
  <si>
    <t>SW-Aqua Year End Contribution</t>
  </si>
  <si>
    <t>SW-A&amp;G Empl-GROUP LIFE INS</t>
  </si>
  <si>
    <t>SW-A&amp;G Empl-LTD INSURANCE</t>
  </si>
  <si>
    <t>SW-Sludge Removal-T&amp;D-MAINT</t>
  </si>
  <si>
    <t>O&amp;M Sludge Removal</t>
  </si>
  <si>
    <t>SW-Purchased PWR-Collect Oper</t>
  </si>
  <si>
    <t>SW-Fuel PWR Prod-Collect Oper</t>
  </si>
  <si>
    <t>SW-Chem-Reclaim WT TRT-Oper</t>
  </si>
  <si>
    <t>SW-Mat&amp;Sup-T&amp;D Oper</t>
  </si>
  <si>
    <t>SW-Cont Serv-Acct-A&amp;G</t>
  </si>
  <si>
    <t>O&amp;M OS Accounting</t>
  </si>
  <si>
    <t>SW-Cont Serv-MgtFee-A&amp;G</t>
  </si>
  <si>
    <t>O&amp;M Mgmt Fees - States</t>
  </si>
  <si>
    <t>SW-Corp Mgmt Fees Only</t>
  </si>
  <si>
    <t>SW-Cont Serv-Test-Pump Oper</t>
  </si>
  <si>
    <t>SW-Cont Serv-Oth-Collect Oper</t>
  </si>
  <si>
    <t>SW-Cont Serv-Oth-Collect Maint</t>
  </si>
  <si>
    <t>SW-Cont Serv-Oth-Pump Maint</t>
  </si>
  <si>
    <t>SW-Cont Serv-Oth-Build&amp;Grounds</t>
  </si>
  <si>
    <t>SW-WorkFlow Processing Fee</t>
  </si>
  <si>
    <t>SW-WorkFlow Billing Postage</t>
  </si>
  <si>
    <t>SW-ACO Allocation</t>
  </si>
  <si>
    <t>O&amp;M Cust Ops - ACO Alloc</t>
  </si>
  <si>
    <t>SW-ACO Lockbox Fees</t>
  </si>
  <si>
    <t>SW-Trans-T&amp;D Oper</t>
  </si>
  <si>
    <t>SW-Trans-T&amp;D OP-Lease</t>
  </si>
  <si>
    <t>SW-Trans-T&amp;D OP Gasoline</t>
  </si>
  <si>
    <t>SW-Ins-Vehicle-A&amp;G</t>
  </si>
  <si>
    <t>SW-Ins-Gen Liab-A&amp;G</t>
  </si>
  <si>
    <t>SW-Ins-Work Comp-A&amp;G</t>
  </si>
  <si>
    <t>SW-Ins-Other-A&amp;G</t>
  </si>
  <si>
    <t>SW-Misc-A&amp;G</t>
  </si>
  <si>
    <t>SW-Capital Overhead Credit</t>
  </si>
  <si>
    <t>SW-Cap OH Credit-Labor</t>
  </si>
  <si>
    <t>SW-Cap OH Credit-Benefits</t>
  </si>
  <si>
    <t>SW-Cap OH Credit-PR Taxes</t>
  </si>
  <si>
    <t>SW-Cap OH Credit-Other</t>
  </si>
  <si>
    <t>Amort-CIAC-SWR</t>
  </si>
  <si>
    <t>SW-Measured Rev-Commercial</t>
  </si>
  <si>
    <t>SW-Collect Oper-LBR-Employ-Rg</t>
  </si>
  <si>
    <t>SW-Collect Oper-LBR-Employ-OT</t>
  </si>
  <si>
    <t>SW-Purchased WW-T&amp;D-OPER</t>
  </si>
  <si>
    <t>O&amp;M Purchased WW Treatment</t>
  </si>
  <si>
    <t>SW-Cont Serv-Oth-T&amp;D Maint</t>
  </si>
  <si>
    <t>SW-Reg Com-Amort Rate Case-A&amp;G</t>
  </si>
  <si>
    <t>SW-Bad Debt Exp-Cust Accts</t>
  </si>
  <si>
    <t>SW-Recovery of Bad Debt</t>
  </si>
  <si>
    <t>SW-Chem-Coll Oper-GENERAL</t>
  </si>
  <si>
    <t>SW-Mat&amp;Sup-Pump Maint</t>
  </si>
  <si>
    <t>SW-Mat&amp;Sup-T&amp;D Maint</t>
  </si>
  <si>
    <t>SW-Misc-A&amp;G-LIC&amp;PER</t>
  </si>
  <si>
    <t>SW-Collect Maint-LBR-Employ-Rg</t>
  </si>
  <si>
    <t>SW-T&amp;D Oper-LBR-Employ-Rg</t>
  </si>
  <si>
    <t>SW-T&amp;D Oper-LBR-Employ-OT</t>
  </si>
  <si>
    <t>SW-T&amp;D Maint-LBR-Employ-OT</t>
  </si>
  <si>
    <t>SW-Purchased PWR-T&amp;D Oper</t>
  </si>
  <si>
    <t>SW-Mat&amp;Sup-Collect Oper</t>
  </si>
  <si>
    <t>SW-Mat&amp;Sup-Collect Maint</t>
  </si>
  <si>
    <t>SW-Cont Serv-Oth-A&amp;G</t>
  </si>
  <si>
    <t>SW-Misc-T&amp;D Oper</t>
  </si>
  <si>
    <t>SW-Misc-A&amp;G-COMM EXP</t>
  </si>
  <si>
    <t>SW-Misc-A&amp;G-MEALS 100% DED</t>
  </si>
  <si>
    <t>SW-T&amp;D Maint-LBR-Employ-Rg</t>
  </si>
  <si>
    <t>SW-Sludge Removal-T&amp;D-OPER</t>
  </si>
  <si>
    <t>SW-Mat&amp;Sup-T&amp;D OP-MAINT SUPPLY</t>
  </si>
  <si>
    <t>SW-Flat Rate Rev-Pub Authorit</t>
  </si>
  <si>
    <t>SW-Pump Oper-LBR-Employ-Rg</t>
  </si>
  <si>
    <t>SW-Pump Oper-LBR-Employ-OT</t>
  </si>
  <si>
    <t>SW-Pump Maint-LBR-Employ-OT</t>
  </si>
  <si>
    <t>SW-Purchased PWR-Pump Oper</t>
  </si>
  <si>
    <t>SW-Fuel PWR Prod-Pump Oper</t>
  </si>
  <si>
    <t>SW-Misc-Coll Maint</t>
  </si>
  <si>
    <t>SW-Misc-A&amp;G-FINES&amp;PENALTIES</t>
  </si>
  <si>
    <t>O&amp;M Other - Fines</t>
  </si>
  <si>
    <t>Dawn Peslak</t>
  </si>
  <si>
    <t>Other Expense</t>
  </si>
  <si>
    <t>Other Components of Net Periodic Benefit Costs</t>
  </si>
  <si>
    <t>Amort-Tank Painting</t>
  </si>
  <si>
    <t>Taxes Fed</t>
  </si>
  <si>
    <t>Taxed Deferred Fed</t>
  </si>
  <si>
    <t>Deferred Federal Inc Taxes-AQS</t>
  </si>
  <si>
    <t>ITC-Def Future Periods</t>
  </si>
  <si>
    <t>Taxes Fed ITD Deferred Future Pd</t>
  </si>
  <si>
    <t>Misc NonUtil-N-Cust-Act &amp; Evnt</t>
  </si>
  <si>
    <t>Non-Op O&amp;M Expense</t>
  </si>
  <si>
    <t>Misc NonUtil-Nontax Ded Bus Exp</t>
  </si>
  <si>
    <t>WT-A &amp; G Labor-Stock Option Compensation</t>
  </si>
  <si>
    <t>WT-A &amp; G PSU Amortization</t>
  </si>
  <si>
    <t>WT-A &amp; G RSU Amortization</t>
  </si>
  <si>
    <t>WT-A&amp;G Empl-HEALTH PLANS</t>
  </si>
  <si>
    <t>WT-A&amp;G Emp-DENTAL PLAN</t>
  </si>
  <si>
    <t>WT-A&amp;G Empl-Insurance Payments</t>
  </si>
  <si>
    <t>WT-A&amp;G Empl-Contributions Dental</t>
  </si>
  <si>
    <t>WT-A&amp;G Empl-OPEB Service Costs</t>
  </si>
  <si>
    <t>WT-Aqua Year End Contribution</t>
  </si>
  <si>
    <t>WT-A&amp;G Empl-GROUP LIFE INS</t>
  </si>
  <si>
    <t>WT-A&amp;G Empl-LTD INSURANCE</t>
  </si>
  <si>
    <t>WT-A&amp;G Emp-EASE CONTRACT</t>
  </si>
  <si>
    <t>WT-A&amp;G Empl-INTERCO BENEFITS</t>
  </si>
  <si>
    <t>WT-Cont Serv-Acct-A &amp; G</t>
  </si>
  <si>
    <t>WT-Cont Serv-Legl-A &amp; G</t>
  </si>
  <si>
    <t>O&amp;M OS Legal</t>
  </si>
  <si>
    <t>WT-Cont Serv-Mgmt F-A &amp; G</t>
  </si>
  <si>
    <t>State Billings Clearing</t>
  </si>
  <si>
    <t>WT-WorkFlow Processing Fee</t>
  </si>
  <si>
    <t>WT-WorkFlow Billing Postage</t>
  </si>
  <si>
    <t>WT-ACO Allocation</t>
  </si>
  <si>
    <t>WT-ACO Lockbox Fees</t>
  </si>
  <si>
    <t>WT-Trans-T&amp;D OP-OUTSIDE SVC</t>
  </si>
  <si>
    <t>WT-Trans-T&amp;D OP-LICENSES</t>
  </si>
  <si>
    <t>WT-Trans-T&amp;D OP-LEASE</t>
  </si>
  <si>
    <t>WT-Trans-T&amp;D OP-Payrol-RG</t>
  </si>
  <si>
    <t>WT-Trans-T&amp;D OP-GAIN LEASED EQ</t>
  </si>
  <si>
    <t>WT-Ins-Gen Liab-A &amp; G</t>
  </si>
  <si>
    <t>WT-Ins-Work Comp-A &amp; G</t>
  </si>
  <si>
    <t>WT-Ins-Other-A &amp; G</t>
  </si>
  <si>
    <t>WT-Advertising-A &amp; G</t>
  </si>
  <si>
    <t>WT-Reg Com-Amort Rate Case-A&amp;G</t>
  </si>
  <si>
    <t>WT-Reg Comm-Other-A &amp; G</t>
  </si>
  <si>
    <t>WT-Bad Debt Reserve Change</t>
  </si>
  <si>
    <t>WT-Misc-A&amp;G-Chamber Commerce</t>
  </si>
  <si>
    <t>WT-Misc-A&amp;G-Civic Org Events</t>
  </si>
  <si>
    <t>WT-Misc-A&amp;G-Promotional Items</t>
  </si>
  <si>
    <t>WT-Misc-A&amp;G-MAINT</t>
  </si>
  <si>
    <t>WT-Misc-A&amp;G-TRV-Auto Mile Reim</t>
  </si>
  <si>
    <t>WT-Misc-A&amp;G-TRV-RENTAL CAR</t>
  </si>
  <si>
    <t>WT-Misc-A&amp;G-TRV-Airplane</t>
  </si>
  <si>
    <t>WT-Misc-A&amp;G-Bond Trustee Fee</t>
  </si>
  <si>
    <t>WT-Misc-A&amp;G-Bank Fees</t>
  </si>
  <si>
    <t>O&amp;M Other - Bank Fees</t>
  </si>
  <si>
    <t>Misc NonUtil Exp-OTHER</t>
  </si>
  <si>
    <t>WT-Cont Serv-Oth-T&amp;D MAINT-Hyd</t>
  </si>
  <si>
    <t>WT-Rent Bldg/RP-Source MAINT</t>
  </si>
  <si>
    <t>WT-Misc-A&amp;G-ACT&amp;EVNT 100% D</t>
  </si>
  <si>
    <t>WT-Chem-WTRTRT-OPER-POTAPERM</t>
  </si>
  <si>
    <t>WT-Mat&amp;Sup-T&amp;DMNT-FRIEGHT</t>
  </si>
  <si>
    <t>WT-Cont Serv-Oth-MAINT&amp;Constr</t>
  </si>
  <si>
    <t>WT-Misc-SRC MAINT</t>
  </si>
  <si>
    <t>WT-Misc-WTRTRT OPER</t>
  </si>
  <si>
    <t>WT-Misc-WTRTRT MAINT</t>
  </si>
  <si>
    <t>WT-Misc-A&amp;G-FINES&amp;PENALTIES</t>
  </si>
  <si>
    <t>SW-Misc-A&amp;G-DATA LINES</t>
  </si>
  <si>
    <t>SW-A&amp;G Empl-EDUCATION</t>
  </si>
  <si>
    <t>SW-Cont Serv-Legal-A&amp;G</t>
  </si>
  <si>
    <t>SW-Cont Serv-Test-T&amp;D Oper</t>
  </si>
  <si>
    <t>SW-Cont Serv-Oth-Pump Oper</t>
  </si>
  <si>
    <t>SW-Misc-Pump Maint</t>
  </si>
  <si>
    <t>SW-Misc-A&amp;G-Office Supplies</t>
  </si>
  <si>
    <t>SW-Misc-A&amp;G-MAIL&amp;POST</t>
  </si>
  <si>
    <t>SW-Mat&amp;Sup-Pump Oper</t>
  </si>
  <si>
    <t>SW-Cont Serv-Oth-T&amp;D Oper</t>
  </si>
  <si>
    <t>SW-Misc-Pump Oper</t>
  </si>
  <si>
    <t>Net (Gain) Loss Utility Prop</t>
  </si>
  <si>
    <t>Misc NonUtil Exp-ACQUISITIONS</t>
  </si>
  <si>
    <t>WT-A&amp;G Emp-PICNIC</t>
  </si>
  <si>
    <t>WT-A&amp;G Empl-MISC</t>
  </si>
  <si>
    <t>WT-Cont Serv-Oth-T&amp;D OPER-Hyd</t>
  </si>
  <si>
    <t>WT-Other Non-ACO Cust Service costs</t>
  </si>
  <si>
    <t>O&amp;M Cust Ops - Non ACO</t>
  </si>
  <si>
    <t>WT-Cont Serv-Oth-A&amp;G-SFTW MANT</t>
  </si>
  <si>
    <t>O&amp;M OS IT</t>
  </si>
  <si>
    <t>SW-A&amp;G Empl-Insurance Payments</t>
  </si>
  <si>
    <t>WT-A&amp;G Empl-WELFARE EXP-Gen</t>
  </si>
  <si>
    <t>WT-A&amp;G Emp-RETIREMENT LUNCHS</t>
  </si>
  <si>
    <t>WT-Cont Serv-Oth-T&amp;D OPER-Main</t>
  </si>
  <si>
    <t>WT-Cont Serv-Oth-T&amp;D OPER-Serv</t>
  </si>
  <si>
    <t>WT-Trans-T&amp;D OP-TIRES</t>
  </si>
  <si>
    <t>Misc Srv Rev-BAD CHECK FEE</t>
  </si>
  <si>
    <t>WT-Misc-T&amp;D MAINT-Mains</t>
  </si>
  <si>
    <t>SW-Other WW Revenues</t>
  </si>
  <si>
    <t>SW-Misc-Coll Oper</t>
  </si>
  <si>
    <t>SW-Misc-A&amp;G-Utilities</t>
  </si>
  <si>
    <t>SW-Cont Serv-Test-Pump Maint</t>
  </si>
  <si>
    <t>WT-Cont Serv-Oth-A&amp;G-HRDW MANT</t>
  </si>
  <si>
    <t>WT-Misc-A&amp;G-ACT&amp;EVNT 50% D</t>
  </si>
  <si>
    <t>NARUC</t>
  </si>
  <si>
    <t>Model Reference</t>
  </si>
  <si>
    <t>Unmetered Sales To General Customers</t>
  </si>
  <si>
    <t>Metered Sales To General Customers</t>
  </si>
  <si>
    <t>Private Fire Protection Service</t>
  </si>
  <si>
    <t>Public Fire Protection Service</t>
  </si>
  <si>
    <t>Other Sales To Public Authorities</t>
  </si>
  <si>
    <t>Sales To Irrigation Customers</t>
  </si>
  <si>
    <t>Sales For Resale</t>
  </si>
  <si>
    <t>Interdepartmental Sales</t>
  </si>
  <si>
    <t>Forfeited Discounts</t>
  </si>
  <si>
    <t>Miscellaneous Service Revenues</t>
  </si>
  <si>
    <t>Interdepartmental Rents</t>
  </si>
  <si>
    <t>Other Water Revenues</t>
  </si>
  <si>
    <t>101-06</t>
  </si>
  <si>
    <t>UTILITY PLANT</t>
  </si>
  <si>
    <t>117-19</t>
  </si>
  <si>
    <t>UTILITY PLANT ADJUSTMENTS</t>
  </si>
  <si>
    <t>ACCRUED UTILITY REVENUE- UNBILLED REVENUE</t>
  </si>
  <si>
    <t>Taxes Other Than Income Taxes</t>
  </si>
  <si>
    <t>UNAPPROPRIATED EARNED SURPLUS-BACK INTO</t>
  </si>
  <si>
    <t>TEMPORARY CASH INVESTMENTS</t>
  </si>
  <si>
    <t>OTHER DEFERRED CREDITS</t>
  </si>
  <si>
    <t>PREPAYMENTS</t>
  </si>
  <si>
    <t>MISC. CUR. AND ACCRUED LIABILITIES</t>
  </si>
  <si>
    <t>WORKING FUNDS</t>
  </si>
  <si>
    <t>OTHER ACCOUNTS RECEIVABLE</t>
  </si>
  <si>
    <t>PENSIONS AND BENEFITS RESERVE</t>
  </si>
  <si>
    <t>ADMIN</t>
  </si>
  <si>
    <t>Operations</t>
  </si>
  <si>
    <t>Istrative And General Expenses</t>
  </si>
  <si>
    <t>CUSTO</t>
  </si>
  <si>
    <t>Mer Accounts Expenses</t>
  </si>
  <si>
    <t>PUMPI</t>
  </si>
  <si>
    <t>Ng Expenses</t>
  </si>
  <si>
    <t>RECAP</t>
  </si>
  <si>
    <t>Itulation</t>
  </si>
  <si>
    <t>OPERATION</t>
  </si>
  <si>
    <t>SALES</t>
  </si>
  <si>
    <t>Expenses</t>
  </si>
  <si>
    <t>SOURC</t>
  </si>
  <si>
    <t>E Of Supply</t>
  </si>
  <si>
    <t>Otal Water Treatment Expenses</t>
  </si>
  <si>
    <t>TO</t>
  </si>
  <si>
    <t>Tal Administrative And General Expenses</t>
  </si>
  <si>
    <t>Tal Transmission And Distribution Expenses</t>
  </si>
  <si>
    <t>TOT</t>
  </si>
  <si>
    <t>Al Pumping Expenses</t>
  </si>
  <si>
    <t>Al Sales Expenses</t>
  </si>
  <si>
    <t>Al Source Of Supply Expenses</t>
  </si>
  <si>
    <t>Customer Account Expenses</t>
  </si>
  <si>
    <t>Operation And Maintenance Expense</t>
  </si>
  <si>
    <t>TRANS</t>
  </si>
  <si>
    <t>Mission And Distribution Expenses</t>
  </si>
  <si>
    <t>WATER</t>
  </si>
  <si>
    <t>Treatment Expenses</t>
  </si>
  <si>
    <t>Operation Supervision And Engineering</t>
  </si>
  <si>
    <t>Maintenance</t>
  </si>
  <si>
    <t>Operation Labor And Expenses</t>
  </si>
  <si>
    <t>Miscellaneous Expense</t>
  </si>
  <si>
    <t>Rents</t>
  </si>
  <si>
    <t>Maintenance Of Supervision And Engineering</t>
  </si>
  <si>
    <t>Maintenance Of Structures And Improvements</t>
  </si>
  <si>
    <t>FERD</t>
  </si>
  <si>
    <t>Maintenance Of Collecting And Impounding Reservoirs</t>
  </si>
  <si>
    <t>SOS</t>
  </si>
  <si>
    <t>Maintenance Of Lake, River And Other Intakes</t>
  </si>
  <si>
    <t>WTrmt</t>
  </si>
  <si>
    <t>Maintenance Of Wells And  Springs</t>
  </si>
  <si>
    <t>T&amp;D</t>
  </si>
  <si>
    <t>A&amp;G</t>
  </si>
  <si>
    <t>Maintenance Of Infiltration Galleries And Tunnels</t>
  </si>
  <si>
    <t>Maintenance Of Supply Mains</t>
  </si>
  <si>
    <t>Maintenance Of Miscellaneous Water Source Plant</t>
  </si>
  <si>
    <t>Pumping</t>
  </si>
  <si>
    <t>Fuel For Power Production</t>
  </si>
  <si>
    <t>Spread power to category, same as prior years</t>
  </si>
  <si>
    <t>Power Production Labor And Expenses</t>
  </si>
  <si>
    <t>Fuel Or Power Purchased For Pumping</t>
  </si>
  <si>
    <t>Pumping Labor And Expenses</t>
  </si>
  <si>
    <t>Expenses Transferred - Credit</t>
  </si>
  <si>
    <t>Miscellaneous Expenses</t>
  </si>
  <si>
    <t>Maintenance Supervision And Engineering</t>
  </si>
  <si>
    <t>Maintenance Of Power Production Equipment</t>
  </si>
  <si>
    <t>Maintenance Of Pumping Equipment</t>
  </si>
  <si>
    <t>Maintenance Of Water Treatment Equipment</t>
  </si>
  <si>
    <t>Storage Facilities Expenses</t>
  </si>
  <si>
    <t>Transmission And Distribution Lines Expenses</t>
  </si>
  <si>
    <t>Meter Expenses</t>
  </si>
  <si>
    <t>Customer Installations Expenses</t>
  </si>
  <si>
    <t>Maintenance Of Distribution Reservoirs And Standpipes</t>
  </si>
  <si>
    <t>Maintenance Of Transmission And Distribution Mains</t>
  </si>
  <si>
    <t>Maintenance Of Fire Mains</t>
  </si>
  <si>
    <t>Maintenence Of Services</t>
  </si>
  <si>
    <t>Maintenance Of Meters</t>
  </si>
  <si>
    <t>Maintenance Of Hydrants</t>
  </si>
  <si>
    <t>Maintenance Of Miscellaneous Plant</t>
  </si>
  <si>
    <t>Supervision</t>
  </si>
  <si>
    <t>Meter Reading Expenses</t>
  </si>
  <si>
    <t>Customer Records And Collection Expenses</t>
  </si>
  <si>
    <t>Uncollectible Accounts</t>
  </si>
  <si>
    <t>Miscellaneous Customer Expenses</t>
  </si>
  <si>
    <t>Sales Expenses</t>
  </si>
  <si>
    <t>Sales</t>
  </si>
  <si>
    <t>Revenues From Merchandising, Jobbing And Constrct Work</t>
  </si>
  <si>
    <t>Costs And Expenses Of Merchandising, Jobbing And Contract Work</t>
  </si>
  <si>
    <t>Administrative And General Salaries</t>
  </si>
  <si>
    <t>Office Supplies And Other Expenses</t>
  </si>
  <si>
    <t>Administrative Expenses Transferred - Credit</t>
  </si>
  <si>
    <t>Outside Services Employed</t>
  </si>
  <si>
    <t>Property Insurance</t>
  </si>
  <si>
    <t>Injuries And Damages</t>
  </si>
  <si>
    <t>Employee Pensions And Benefits</t>
  </si>
  <si>
    <t>Franchise Requirements</t>
  </si>
  <si>
    <t>Regulatory Commission Expenses</t>
  </si>
  <si>
    <t>Duplicate Charges - Credit</t>
  </si>
  <si>
    <t>Miscellaneous General Expenses</t>
  </si>
  <si>
    <t>Maintenance Of General Plant</t>
  </si>
  <si>
    <t>MAINTENANCE</t>
  </si>
  <si>
    <t>151-163</t>
  </si>
  <si>
    <t>MATERIALS AND SUPPLIES</t>
  </si>
  <si>
    <t>TAXES ACCRUED</t>
  </si>
  <si>
    <t>183-186</t>
  </si>
  <si>
    <t>OTHER DEFERRED DEBITS-deferred rate case</t>
  </si>
  <si>
    <t>Goodwill</t>
  </si>
  <si>
    <t>221-22</t>
  </si>
  <si>
    <t>BONDS</t>
  </si>
  <si>
    <t>OTHER LONG TERM DEBT</t>
  </si>
  <si>
    <t>CONSTRUCTION WORK IN PROGRESS</t>
  </si>
  <si>
    <t>CUSTOMER DEPOSITS</t>
  </si>
  <si>
    <t>CONTRIBUTIONS IN AID OF CONSTRUCTION</t>
  </si>
  <si>
    <t>CASH</t>
  </si>
  <si>
    <t>CAPITAL STOCK EXPENSE (DR.)</t>
  </si>
  <si>
    <t>CUSTOMER ADVANCES FOR CONSTRUCTION</t>
  </si>
  <si>
    <t>111-13</t>
  </si>
  <si>
    <t>ACCUM. PROV. FOR DEPRECIATION (CR.)</t>
  </si>
  <si>
    <t>INTEREST ACCRUED</t>
  </si>
  <si>
    <t>CUSTOMER ACCOUNTS RECEIVABLE</t>
  </si>
  <si>
    <t>ACCUM. PROV. FOR UNCOLLECT. ACCTS. (CR.)</t>
  </si>
  <si>
    <t>ACCOUNTS PAYABLE</t>
  </si>
  <si>
    <t>ACCTS. PAYABLE TO ASSOC. COMPANINES</t>
  </si>
  <si>
    <t>207-11</t>
  </si>
  <si>
    <t>OTHER PAID-IN-CAPITAL</t>
  </si>
  <si>
    <t>201-3</t>
  </si>
  <si>
    <t>COMMON CAPITAL STOCK</t>
  </si>
  <si>
    <t>Operating Revenues</t>
  </si>
  <si>
    <t>Operation Expenses</t>
  </si>
  <si>
    <t>Maintenance Expense</t>
  </si>
  <si>
    <t>3 Income From Utility Plant Leased From Others</t>
  </si>
  <si>
    <t>Income From Nonutility Operations</t>
  </si>
  <si>
    <t>Non-Operating Rental Income</t>
  </si>
  <si>
    <t>Interest And Dividend Income</t>
  </si>
  <si>
    <t>Miscellaneous Non-Operating Income</t>
  </si>
  <si>
    <t>Miscellaneous Amortization</t>
  </si>
  <si>
    <t>Other Income Deductions</t>
  </si>
  <si>
    <t>Amortization Deductions (Net)</t>
  </si>
  <si>
    <t>Interst On Debt To Associated Companies</t>
  </si>
  <si>
    <t>Interest Charged To Construction-Credit</t>
  </si>
  <si>
    <t>(TO P</t>
  </si>
  <si>
    <t>Age 34)</t>
  </si>
  <si>
    <t>INCOM</t>
  </si>
  <si>
    <t>E Before Interest Charges</t>
  </si>
  <si>
    <t>OPERA</t>
  </si>
  <si>
    <t>Ting Expense</t>
  </si>
  <si>
    <t>OTHER</t>
  </si>
  <si>
    <t>Other Operating Revenues</t>
  </si>
  <si>
    <t>114-16</t>
  </si>
  <si>
    <t>ACCUM. PROV. FOR AMORT. OF UT. PLT. (CR.)</t>
  </si>
  <si>
    <t>NONUTILITY PROPERTY</t>
  </si>
  <si>
    <t>ACCUM. PROV. FOR DEPR. AND AMORT. OF</t>
  </si>
  <si>
    <t>INVESTMENTS IN ASSOC. COMPANIES</t>
  </si>
  <si>
    <t>OTHER INVESTMENTS</t>
  </si>
  <si>
    <t>SINKING FUNDS</t>
  </si>
  <si>
    <t>DEPRECIATION FUND</t>
  </si>
  <si>
    <t xml:space="preserve">OTHER SPECIAL FUND </t>
  </si>
  <si>
    <t>132-4</t>
  </si>
  <si>
    <t>SPECIAL DEPOSITS</t>
  </si>
  <si>
    <t>NOTES RECEIVABLE</t>
  </si>
  <si>
    <t>NOTES REC. FROM ASSOC. COMPANIES</t>
  </si>
  <si>
    <t>ACCTS. REC. FROM ASSOC. COMPANIES</t>
  </si>
  <si>
    <t>INTEREST AND DIVIDENDS RECEIVABLE</t>
  </si>
  <si>
    <t>DEFERRED TAX ASSETS</t>
  </si>
  <si>
    <t>MISC. CURRENT AND ACCRUED ASSETS</t>
  </si>
  <si>
    <t>UNAMORT. DEBT DISC. AND EXPENSES</t>
  </si>
  <si>
    <t>EXTRAORDINARY PROPERTY LOSSES</t>
  </si>
  <si>
    <t>204-6</t>
  </si>
  <si>
    <t>PREFERRED CAPITAL STOCK</t>
  </si>
  <si>
    <t>INSTALLMENTS REC. ON CAP. STOCK</t>
  </si>
  <si>
    <t>REACQUIRED CAPITAL STOCK (DR.)</t>
  </si>
  <si>
    <t>ADVANCES FROM ASSOC. COMPANIES</t>
  </si>
  <si>
    <t>NOTES PAYABLE</t>
  </si>
  <si>
    <t>NOTES PAYABLE TO ASSOC. COMPANIES</t>
  </si>
  <si>
    <t>DIVIDENDS DECLARED</t>
  </si>
  <si>
    <t>MATURED LONG TERM DEBT</t>
  </si>
  <si>
    <t>MATURED INTEREST</t>
  </si>
  <si>
    <t>TAX COLLECTIONS PAYABLE</t>
  </si>
  <si>
    <t>UNAMORTIZED PREMIUM ON DEBT</t>
  </si>
  <si>
    <t>PROPERTY INSURANCE RESERVE</t>
  </si>
  <si>
    <t>INJURIES AND DAMAGES RESERVE</t>
  </si>
  <si>
    <t>MISCELLANEOUS OPERATING RESERVES</t>
  </si>
  <si>
    <t>Sub-Account</t>
  </si>
  <si>
    <t>PP_Depr_Rate</t>
  </si>
  <si>
    <t>GF_Depr_Rate</t>
  </si>
  <si>
    <t>304400-CAC/CIAC</t>
  </si>
  <si>
    <t>307200-CAC/CIAC</t>
  </si>
  <si>
    <t>Power Generation Equipment</t>
  </si>
  <si>
    <t>311200-CAC/CIAC</t>
  </si>
  <si>
    <t>311400-CAC/CIAC</t>
  </si>
  <si>
    <t>320300-CAC/CIAC</t>
  </si>
  <si>
    <t>330400-CAC/CIAC</t>
  </si>
  <si>
    <t>331400-CAC/CIAC</t>
  </si>
  <si>
    <t>333400-CAC/CIAC</t>
  </si>
  <si>
    <t>334440-CAC/CIAC</t>
  </si>
  <si>
    <t>335400-CAC/CIAC</t>
  </si>
  <si>
    <t>Land &amp; Land Rights</t>
  </si>
  <si>
    <t>Structures &amp; Imp-Collect</t>
  </si>
  <si>
    <t>Structures &amp; Imp-T&amp;D Plant</t>
  </si>
  <si>
    <t>Structures &amp; Imp-RW Treat</t>
  </si>
  <si>
    <t>Power Generation Eq-Collect</t>
  </si>
  <si>
    <t>Power Generation Eq-Pumping</t>
  </si>
  <si>
    <t>Power Generation Eq-T&amp;DPlant</t>
  </si>
  <si>
    <t>Force</t>
  </si>
  <si>
    <t>360200-CAC/CIAC</t>
  </si>
  <si>
    <t>Gravity</t>
  </si>
  <si>
    <t>361200-CAC/CIAC</t>
  </si>
  <si>
    <t>Special Collecting Struct</t>
  </si>
  <si>
    <t>Services to Customers</t>
  </si>
  <si>
    <t>363200-CAC/CIAC</t>
  </si>
  <si>
    <t>Flow Measuring Devices</t>
  </si>
  <si>
    <t>Pumping Equip-Pumping</t>
  </si>
  <si>
    <t>Treat &amp; Disp Equip-T&amp;D Plant</t>
  </si>
  <si>
    <t>AQUA NEW JERSEY, INC.</t>
  </si>
  <si>
    <t xml:space="preserve">ESTIMATED SURVIVOR CURVE, NET SALVAGE, ORIGINAL COST, BOOK RESERVE, AND </t>
  </si>
  <si>
    <t>CALCULATED ANNUAL DEPRECIATION ACCRUALS RELATED TO WATER PLANT AT OCTOBER 31, 2011</t>
  </si>
  <si>
    <t>ORIGINAL COST</t>
  </si>
  <si>
    <t>ANNUAL</t>
  </si>
  <si>
    <t>COMPOSITE</t>
  </si>
  <si>
    <t>SURVIVOR</t>
  </si>
  <si>
    <t>NET</t>
  </si>
  <si>
    <t xml:space="preserve">AT </t>
  </si>
  <si>
    <t xml:space="preserve">BOOK </t>
  </si>
  <si>
    <t>FUTURE</t>
  </si>
  <si>
    <t>ACCRUAL</t>
  </si>
  <si>
    <t>REMAINING</t>
  </si>
  <si>
    <t>ACCRUAL RATE</t>
  </si>
  <si>
    <t>DEPRECIABLE GROUP</t>
  </si>
  <si>
    <t>CURVE</t>
  </si>
  <si>
    <t>SALVAGE</t>
  </si>
  <si>
    <t>OCTOBER 31, 2011</t>
  </si>
  <si>
    <t>RESERVE</t>
  </si>
  <si>
    <t xml:space="preserve">ACCRUALS </t>
  </si>
  <si>
    <t>AMOUNT</t>
  </si>
  <si>
    <t>LIFE</t>
  </si>
  <si>
    <t>PERCENT</t>
  </si>
  <si>
    <t>(1)</t>
  </si>
  <si>
    <t>(2)</t>
  </si>
  <si>
    <t>(3)</t>
  </si>
  <si>
    <t>(4)</t>
  </si>
  <si>
    <t>(8)</t>
  </si>
  <si>
    <t>(9)=(7)/(4)</t>
  </si>
  <si>
    <t>WATER PLANT</t>
  </si>
  <si>
    <t>DEPRECIABLE PLANT</t>
  </si>
  <si>
    <t xml:space="preserve">STRUCTURES AND IMPROVEMENTS </t>
  </si>
  <si>
    <t xml:space="preserve">   POWER AND PUMPING</t>
  </si>
  <si>
    <t>60-R4</t>
  </si>
  <si>
    <t xml:space="preserve">   PURIFICATION</t>
  </si>
  <si>
    <t xml:space="preserve">   TRANSMISSION AND DISTRIBUTION</t>
  </si>
  <si>
    <t>50-R4</t>
  </si>
  <si>
    <t xml:space="preserve">   MISCELLANEOUS</t>
  </si>
  <si>
    <t>35-S2.5</t>
  </si>
  <si>
    <t xml:space="preserve">   OFFICE</t>
  </si>
  <si>
    <t>60-S2.5</t>
  </si>
  <si>
    <t>TOTAL STRUCTURES AND IMPROVEMENTS</t>
  </si>
  <si>
    <t>WELLS AND SPRINGS</t>
  </si>
  <si>
    <t>45-R4</t>
  </si>
  <si>
    <t xml:space="preserve">SUPPLY MAINS </t>
  </si>
  <si>
    <t>45-S1.5</t>
  </si>
  <si>
    <t>POWER GENERATION EQUIPMENT</t>
  </si>
  <si>
    <t>30-S3</t>
  </si>
  <si>
    <t>PUMPING EQUIPMENT</t>
  </si>
  <si>
    <t xml:space="preserve">   PUMPING EQUIPMENT</t>
  </si>
  <si>
    <t>42-S2</t>
  </si>
  <si>
    <t>TOTAL PUMPING EQUIPMENT</t>
  </si>
  <si>
    <t xml:space="preserve">WATER TREATMENT EQUIPMENT </t>
  </si>
  <si>
    <t>40-R4</t>
  </si>
  <si>
    <t>DISTRIBUTION RESERVOIRS AND STANDPIPES</t>
  </si>
  <si>
    <t>65-R4</t>
  </si>
  <si>
    <t>TRANSMISSION AND DISTRIBUTION MAINS</t>
  </si>
  <si>
    <t>65-R3</t>
  </si>
  <si>
    <t>SERVICES</t>
  </si>
  <si>
    <t>42-S1.5</t>
  </si>
  <si>
    <t>METERS AND METER INSTALLATIONS</t>
  </si>
  <si>
    <t xml:space="preserve">   METER AND METER INSTALLATIONS</t>
  </si>
  <si>
    <t>15-L1.5</t>
  </si>
  <si>
    <t xml:space="preserve">   METER INSTALLATIONS</t>
  </si>
  <si>
    <t xml:space="preserve">   ERT DEVICES</t>
  </si>
  <si>
    <t>15-S2.5</t>
  </si>
  <si>
    <t xml:space="preserve">   OTHER METERS</t>
  </si>
  <si>
    <t>TOTAL METERS AND METER INSTALLATIONS</t>
  </si>
  <si>
    <t>HYDRANTS</t>
  </si>
  <si>
    <t>50-R3</t>
  </si>
  <si>
    <t>BACKFLOW PREVENTION DEVICES</t>
  </si>
  <si>
    <t>40-S2.5</t>
  </si>
  <si>
    <t xml:space="preserve">        </t>
  </si>
  <si>
    <t>OTHER PLANT AND MISCELLANEOUS EQUIPMENT</t>
  </si>
  <si>
    <t xml:space="preserve">   SOURCE OF SUPPLY</t>
  </si>
  <si>
    <t>40-S3</t>
  </si>
  <si>
    <t>40-S2</t>
  </si>
  <si>
    <t>TOTAL OTHER PLANT AND MISCELLANEOUS EQUIPMENT</t>
  </si>
  <si>
    <t xml:space="preserve">OFFICE FURNITURE AND EQUIPMENT                 </t>
  </si>
  <si>
    <t xml:space="preserve">   OFFICE FURNITURE AND EQUIPMENT</t>
  </si>
  <si>
    <t>20-SQ</t>
  </si>
  <si>
    <t xml:space="preserve">   COMPUTER EQUIPMENT</t>
  </si>
  <si>
    <t>5-SQ</t>
  </si>
  <si>
    <t xml:space="preserve">   COMPUTER SOFTWARE</t>
  </si>
  <si>
    <t xml:space="preserve">TOTAL OFFICE FURNITURE AND EQUIPMENT   </t>
  </si>
  <si>
    <t xml:space="preserve">TRANSPORTATION EQUIPMENT                       </t>
  </si>
  <si>
    <t>9-S0</t>
  </si>
  <si>
    <t>STORES EQUIPMENT</t>
  </si>
  <si>
    <t xml:space="preserve">TOOLS, SHOP AND GARAGE EQUIPMENT </t>
  </si>
  <si>
    <t xml:space="preserve">LABORATORY EQUIPMENT </t>
  </si>
  <si>
    <t>15-SQ</t>
  </si>
  <si>
    <t xml:space="preserve">POWER OPERATED EQUIPMENT </t>
  </si>
  <si>
    <t>20-S3</t>
  </si>
  <si>
    <t>COMMUNICATION EQUIPMENT</t>
  </si>
  <si>
    <t xml:space="preserve">-   </t>
  </si>
  <si>
    <t>MISCELLANEOUS EQUIPMENT</t>
  </si>
  <si>
    <t>25-SQ</t>
  </si>
  <si>
    <t xml:space="preserve">OTHER TANGIBLE PLANT </t>
  </si>
  <si>
    <t>TOTAL DEPRECIABLE PLANT</t>
  </si>
  <si>
    <t>NONDEPRECIABLE PLANT</t>
  </si>
  <si>
    <t>ORGANIZATION</t>
  </si>
  <si>
    <t>FRANCHISES</t>
  </si>
  <si>
    <t>LAND AND LAND RIGHTS - SOURCE OF SUPPLY</t>
  </si>
  <si>
    <t>LAND AND LAND RIGHTS - POWER AND PUMPING</t>
  </si>
  <si>
    <t>LAND AND LAND RIGHTS - PURIFICATION</t>
  </si>
  <si>
    <t>LAND AND LAND RIGHTS - TRANSMISSION AND DISTRIBUTION</t>
  </si>
  <si>
    <t>LAND AND LAND RIGHTS - OFFICE</t>
  </si>
  <si>
    <t>TOTAL NONDEPRECIABLE PLANT</t>
  </si>
  <si>
    <t>PUMPING EQUIPMENT - TRANSMISSION AND DISTRIBUTION</t>
  </si>
  <si>
    <t>METERS AND MIETER INSTALLATIONS - OTHER METERS</t>
  </si>
  <si>
    <t>TOTAL CONTRIBUTIONS IN AID OF CONSTRUCTION</t>
  </si>
  <si>
    <t>TOTAL UTILITY PLANT</t>
  </si>
  <si>
    <t>NJ Public Fire Rates in 2018</t>
  </si>
  <si>
    <t>Needed in Maximodel file for name lookups</t>
  </si>
  <si>
    <t>Tariff</t>
  </si>
  <si>
    <t>Trff Efctv</t>
  </si>
  <si>
    <t>Schdl 4</t>
  </si>
  <si>
    <t>&lt;- FIT reduced to 21%</t>
  </si>
  <si>
    <t>not broken out in 2018 tariff</t>
  </si>
  <si>
    <t>After Rate Case</t>
  </si>
  <si>
    <r>
      <t xml:space="preserve">Public Fire Protection </t>
    </r>
    <r>
      <rPr>
        <sz val="11"/>
        <color theme="1"/>
        <rFont val="Calibri"/>
        <family val="2"/>
      </rPr>
      <t>(Monthly)</t>
    </r>
  </si>
  <si>
    <t>Tariff Sht</t>
  </si>
  <si>
    <t>Area</t>
  </si>
  <si>
    <t>Prsnt $</t>
  </si>
  <si>
    <t>Prpsd $</t>
  </si>
  <si>
    <t>&lt; 9/1/14</t>
  </si>
  <si>
    <t>% 2016/15</t>
  </si>
  <si>
    <t>% 2015/14</t>
  </si>
  <si>
    <t>RATE CODE</t>
  </si>
  <si>
    <t>RATE DESCRIPTION</t>
  </si>
  <si>
    <t>Name for P-17</t>
  </si>
  <si>
    <t>No. 7</t>
  </si>
  <si>
    <t>All Service Areas</t>
  </si>
  <si>
    <t>J275</t>
  </si>
  <si>
    <t>PUHQ ALPHA BORO DIV PUB HYD QTR</t>
  </si>
  <si>
    <t>Alpha Boro</t>
  </si>
  <si>
    <t>J201</t>
  </si>
  <si>
    <t>PUHM EASTERN DIV PUB HYD MTH</t>
  </si>
  <si>
    <t>Bayville</t>
  </si>
  <si>
    <t>J191</t>
  </si>
  <si>
    <t>PUHQ N(CALIFON) PUB HYDRANT QTR</t>
  </si>
  <si>
    <t>Califon Boro</t>
  </si>
  <si>
    <t>J278</t>
  </si>
  <si>
    <t>PUHQ FREDON BORO DIV PUB HYD QTR</t>
  </si>
  <si>
    <t>Fredon Twp</t>
  </si>
  <si>
    <t>J276</t>
  </si>
  <si>
    <t>PUHQ HOLLAND TWP DIV PUB HYD QTR</t>
  </si>
  <si>
    <t>Holland Twp-Church St</t>
  </si>
  <si>
    <t>J187</t>
  </si>
  <si>
    <t>PUHQ N (RIDGE) PUB HYD QTR</t>
  </si>
  <si>
    <t>Holland Twp-Fox Hill Dr.</t>
  </si>
  <si>
    <t>J284</t>
  </si>
  <si>
    <t>PUHQ WALLKILL PUBLIC HYDRANT QTR</t>
  </si>
  <si>
    <t>Lbnon</t>
  </si>
  <si>
    <t>J193</t>
  </si>
  <si>
    <t>PUHQ N(CALIFON) ALT RATE PUB HYD Q</t>
  </si>
  <si>
    <t>J290</t>
  </si>
  <si>
    <t>PUHM LAWRENCEVILLE PUBLIC HYD MTH</t>
  </si>
  <si>
    <t>OthCn</t>
  </si>
  <si>
    <t>J172</t>
  </si>
  <si>
    <t>PUHQ CENTRAL PUB HYD QTR</t>
  </si>
  <si>
    <t>PbgSb</t>
  </si>
  <si>
    <t>J182</t>
  </si>
  <si>
    <t>PUHQ N (PBURG) DIV PUB HYD QTR</t>
  </si>
  <si>
    <t>J274</t>
  </si>
  <si>
    <t>PUHQ PHILLIPSBURG DIV PUB HYD QTR</t>
  </si>
  <si>
    <t>Phillipsburg Twn</t>
  </si>
  <si>
    <t>J256</t>
  </si>
  <si>
    <t>PUHQ N (TRANQUILITY SP) PUB HYD QTR</t>
  </si>
  <si>
    <t>J272</t>
  </si>
  <si>
    <t>PUHQ UPPERFREEHOLD  PUB HYD QTR</t>
  </si>
  <si>
    <t>Upper Freehold Twp</t>
  </si>
  <si>
    <t>J158</t>
  </si>
  <si>
    <t>PUHQ SOUTHERN PUB HYD QTR</t>
  </si>
  <si>
    <t>If Byram</t>
  </si>
  <si>
    <t>no chng in 2018</t>
  </si>
  <si>
    <t>had drppd</t>
  </si>
  <si>
    <t>Mnthly Fee</t>
  </si>
  <si>
    <t>for 21%FIT</t>
  </si>
  <si>
    <t>No. 4G</t>
  </si>
  <si>
    <t># custs</t>
  </si>
  <si>
    <t>Mnthly rev</t>
  </si>
  <si>
    <t># Hydrants</t>
  </si>
  <si>
    <t>Mn Rev / Hyd</t>
  </si>
  <si>
    <t>&lt;-note, ~~same as Main above</t>
  </si>
  <si>
    <t>11/15/2018 1:25:31 PM</t>
  </si>
  <si>
    <t>Aqua America</t>
  </si>
  <si>
    <t>Journal Entry Report - (Local Currency)</t>
  </si>
  <si>
    <t>2018 Q4 Tax Provision, CSC16_CSC9_NJ</t>
  </si>
  <si>
    <t>Before breaking links, formulas were</t>
  </si>
  <si>
    <t>Company</t>
  </si>
  <si>
    <t>AU</t>
  </si>
  <si>
    <t>Debit</t>
  </si>
  <si>
    <t>Credit</t>
  </si>
  <si>
    <t>Income Taxes Payable or Accrued (FED)</t>
  </si>
  <si>
    <t>='C:\New Jersey\[2017 NJ Tax Return True Ups.xlsx]JE WOrk'!F11</t>
  </si>
  <si>
    <t>='C:\New Jersey\[2017 NJ Tax Return True Ups.xlsx]JE WOrk'!F13</t>
  </si>
  <si>
    <t>Deferred  NC Tax Liabilities - Depr (FED)</t>
  </si>
  <si>
    <t>='C:\New Jersey\[2017 NJ Tax Return True Ups.xlsx]JE WOrk'!F16</t>
  </si>
  <si>
    <t>Deferred NC Tax Liab - Non Depr (FED)</t>
  </si>
  <si>
    <t>ETR</t>
  </si>
  <si>
    <t>='C:\New Jersey\[2017 NJ Tax Return True Ups.xlsx]JE WOrk'!F18</t>
  </si>
  <si>
    <t>='C:\New Jersey\[2017 NJ Tax Return True Ups.xlsx]JE WOrk'!F20</t>
  </si>
  <si>
    <t>Deferred Federal Income Tax Expense</t>
  </si>
  <si>
    <t>='C:\New Jersey\[2017 NJ Tax Return True Ups.xlsx]JE WOrk'!F22</t>
  </si>
  <si>
    <t>To record the 2017 Tax Return True Ups.</t>
  </si>
  <si>
    <t>Prepared By :</t>
  </si>
  <si>
    <t>Date :</t>
  </si>
  <si>
    <t>Domenic Zanghi</t>
  </si>
  <si>
    <t>Reviewed By :</t>
  </si>
  <si>
    <t>Karen Walker</t>
  </si>
  <si>
    <t>6 dgt acct</t>
  </si>
  <si>
    <t>Employee Benefits Accounts to exclude</t>
  </si>
  <si>
    <t>Revenue category table</t>
  </si>
  <si>
    <t>O&amp;M P-20 Category</t>
  </si>
  <si>
    <t>Interrogatory word</t>
  </si>
  <si>
    <t>Acct Num</t>
  </si>
  <si>
    <t>Acct Descr</t>
  </si>
  <si>
    <t>O&amp;M P-20 Cat</t>
  </si>
  <si>
    <t>TY 5+7</t>
  </si>
  <si>
    <t>TTM Sep15</t>
  </si>
  <si>
    <t>Acct.6 #</t>
  </si>
  <si>
    <t>award dinners</t>
  </si>
  <si>
    <t>UnMetered Sales</t>
  </si>
  <si>
    <t>awards</t>
  </si>
  <si>
    <t>WT-A&amp;G Emp-RETIREMENT GIFTS</t>
  </si>
  <si>
    <t>615,616</t>
  </si>
  <si>
    <t>cafeteria subsidies</t>
  </si>
  <si>
    <t>WT-A&amp;G Emp-COFFEE &amp; SUPPLIES</t>
  </si>
  <si>
    <t>Christmas presents</t>
  </si>
  <si>
    <t>WT-A&amp;G Emp-EMPLY X-MAS GIFTS</t>
  </si>
  <si>
    <t>O&amp;M P-21 Cat</t>
  </si>
  <si>
    <t>employee parties</t>
  </si>
  <si>
    <t>Payroll</t>
  </si>
  <si>
    <t>picnics</t>
  </si>
  <si>
    <t>WT-Trans-T&amp;D OP-Payrol-OT</t>
  </si>
  <si>
    <t>Reserve</t>
  </si>
  <si>
    <t>SREC offsetting Power Expns</t>
  </si>
  <si>
    <t>=SUMIFS('K:\RCC_2023 SOW\Aqua New Jersey - Rate Case\RCC 2023 Model\[3-NJ Wtr Incm Statement 2018 U93.xlsx]Test Yr'!$O$8:$O$309,'K:\RCC_2023 SOW\Aqua New Jersey - Rate Case\RCC 2023 Model\[3-NJ Wtr Incm Statement 2018 U93.xlsx]Test Yr'!$P$8:$P$309,$S6)</t>
  </si>
  <si>
    <t>DS8_2023 TY</t>
  </si>
  <si>
    <t>DS9_2024 TY</t>
  </si>
  <si>
    <t>DS12_2024_Budget</t>
  </si>
  <si>
    <t>Vale Rec: v-455</t>
  </si>
  <si>
    <t>Fiscal Year 2024 Budget Data</t>
  </si>
  <si>
    <t>Adjustments to Align Accounts</t>
  </si>
  <si>
    <t>NJ Test Year Adjustments</t>
  </si>
  <si>
    <t>Allocation of 2023 and 2024 Forecasted Expenses to Acccount</t>
  </si>
  <si>
    <t>NJ Chemical Expense 2023.xlsx</t>
  </si>
  <si>
    <t>NJ Power Expense 2023 U93.xlsx</t>
  </si>
  <si>
    <t>NJ Production Volumes 2023.xlsx</t>
  </si>
  <si>
    <t>See Adjustments to Exhibit 20.1</t>
  </si>
  <si>
    <t>See Exhibit 17.1</t>
  </si>
  <si>
    <t>Profit Center</t>
  </si>
  <si>
    <t>NARUC Indicator Desc</t>
  </si>
  <si>
    <t>APR</t>
  </si>
  <si>
    <t>P5100101</t>
  </si>
  <si>
    <t>P5100102</t>
  </si>
  <si>
    <t>P5100103</t>
  </si>
  <si>
    <t>P5100104</t>
  </si>
  <si>
    <t>P5100201</t>
  </si>
  <si>
    <t>P5100202</t>
  </si>
  <si>
    <t>P5100203</t>
  </si>
  <si>
    <t>P5100204</t>
  </si>
  <si>
    <t>P5100401</t>
  </si>
  <si>
    <t>FEB</t>
  </si>
  <si>
    <t>JAN</t>
  </si>
  <si>
    <t>MAR</t>
  </si>
  <si>
    <t>P5100100</t>
  </si>
  <si>
    <t>P5100200</t>
  </si>
  <si>
    <t>P5100300</t>
  </si>
  <si>
    <t>P5100400</t>
  </si>
  <si>
    <t>P5100000</t>
  </si>
  <si>
    <t>Amortization of Debt Discount &amp; Exp</t>
  </si>
  <si>
    <t>Fed Deferred Income Taxes</t>
  </si>
  <si>
    <t>Federal Income Taxes</t>
  </si>
  <si>
    <t>488000</t>
  </si>
  <si>
    <t>421000</t>
  </si>
  <si>
    <t>408100</t>
  </si>
  <si>
    <r>
      <rPr>
        <sz val="10"/>
        <color rgb="FF008000"/>
        <rFont val="Calibri"/>
        <family val="2"/>
      </rPr>
      <t>Auto-Reviewed</t>
    </r>
  </si>
  <si>
    <t>432000</t>
  </si>
  <si>
    <t>419100</t>
  </si>
  <si>
    <t>760800</t>
  </si>
  <si>
    <t>770700</t>
  </si>
  <si>
    <t>618300</t>
  </si>
  <si>
    <t>618400</t>
  </si>
  <si>
    <t>718500</t>
  </si>
  <si>
    <t>461600</t>
  </si>
  <si>
    <t>604100</t>
  </si>
  <si>
    <t>604200</t>
  </si>
  <si>
    <t>604300</t>
  </si>
  <si>
    <t>604400</t>
  </si>
  <si>
    <t>604500</t>
  </si>
  <si>
    <t>604600</t>
  </si>
  <si>
    <t>604700</t>
  </si>
  <si>
    <t>704100</t>
  </si>
  <si>
    <t>704200</t>
  </si>
  <si>
    <t>704300</t>
  </si>
  <si>
    <t>704400</t>
  </si>
  <si>
    <t>704500</t>
  </si>
  <si>
    <t>704600</t>
  </si>
  <si>
    <t>704700</t>
  </si>
  <si>
    <t>704800</t>
  </si>
  <si>
    <t>757800</t>
  </si>
  <si>
    <t>758800</t>
  </si>
  <si>
    <t>759800</t>
  </si>
  <si>
    <t>427000</t>
  </si>
  <si>
    <t>412100</t>
  </si>
  <si>
    <t>601100</t>
  </si>
  <si>
    <t>601200</t>
  </si>
  <si>
    <t>601300</t>
  </si>
  <si>
    <t>601400</t>
  </si>
  <si>
    <t>601500</t>
  </si>
  <si>
    <t>601600</t>
  </si>
  <si>
    <t>601700</t>
  </si>
  <si>
    <t>601800</t>
  </si>
  <si>
    <t>603500</t>
  </si>
  <si>
    <t>603800</t>
  </si>
  <si>
    <t>701100</t>
  </si>
  <si>
    <t>701200</t>
  </si>
  <si>
    <t>701300</t>
  </si>
  <si>
    <t>701400</t>
  </si>
  <si>
    <t>701500</t>
  </si>
  <si>
    <t>701600</t>
  </si>
  <si>
    <t>701700</t>
  </si>
  <si>
    <t>701800</t>
  </si>
  <si>
    <t>703800</t>
  </si>
  <si>
    <t>641800</t>
  </si>
  <si>
    <t>642400</t>
  </si>
  <si>
    <t>642500</t>
  </si>
  <si>
    <t>642600</t>
  </si>
  <si>
    <t>742300</t>
  </si>
  <si>
    <t>634700</t>
  </si>
  <si>
    <t>634800</t>
  </si>
  <si>
    <t>734700</t>
  </si>
  <si>
    <t>734800</t>
  </si>
  <si>
    <t>460000</t>
  </si>
  <si>
    <t>417100</t>
  </si>
  <si>
    <t>675200</t>
  </si>
  <si>
    <t>675300</t>
  </si>
  <si>
    <t>675400</t>
  </si>
  <si>
    <t>675500</t>
  </si>
  <si>
    <t>775200</t>
  </si>
  <si>
    <t>775400</t>
  </si>
  <si>
    <t>775500</t>
  </si>
  <si>
    <t>775600</t>
  </si>
  <si>
    <t>775700</t>
  </si>
  <si>
    <t>775800</t>
  </si>
  <si>
    <t>408113</t>
  </si>
  <si>
    <t>732800</t>
  </si>
  <si>
    <t>735200</t>
  </si>
  <si>
    <t>735500</t>
  </si>
  <si>
    <t>735800</t>
  </si>
  <si>
    <t>733800</t>
  </si>
  <si>
    <t>636200</t>
  </si>
  <si>
    <t>636300</t>
  </si>
  <si>
    <t>636400</t>
  </si>
  <si>
    <t>636500</t>
  </si>
  <si>
    <t>636600</t>
  </si>
  <si>
    <t>736100</t>
  </si>
  <si>
    <t>736400</t>
  </si>
  <si>
    <t>736500</t>
  </si>
  <si>
    <t>736600</t>
  </si>
  <si>
    <t>736700</t>
  </si>
  <si>
    <t>636800</t>
  </si>
  <si>
    <t>736800</t>
  </si>
  <si>
    <t>408112</t>
  </si>
  <si>
    <t>408111</t>
  </si>
  <si>
    <t>615300</t>
  </si>
  <si>
    <t>615500</t>
  </si>
  <si>
    <t>615800</t>
  </si>
  <si>
    <t>616300</t>
  </si>
  <si>
    <t>616500</t>
  </si>
  <si>
    <t>616800</t>
  </si>
  <si>
    <t>715100</t>
  </si>
  <si>
    <t>715300</t>
  </si>
  <si>
    <t>716100</t>
  </si>
  <si>
    <t>766800</t>
  </si>
  <si>
    <t>522100</t>
  </si>
  <si>
    <t>620200</t>
  </si>
  <si>
    <t>620300</t>
  </si>
  <si>
    <t>620400</t>
  </si>
  <si>
    <t>620500</t>
  </si>
  <si>
    <t>620600</t>
  </si>
  <si>
    <t>620700</t>
  </si>
  <si>
    <t>620800</t>
  </si>
  <si>
    <t>720100</t>
  </si>
  <si>
    <t>720200</t>
  </si>
  <si>
    <t>720300</t>
  </si>
  <si>
    <t>720400</t>
  </si>
  <si>
    <t>720500</t>
  </si>
  <si>
    <t>720600</t>
  </si>
  <si>
    <t>720700</t>
  </si>
  <si>
    <t>720800</t>
  </si>
  <si>
    <t>650100</t>
  </si>
  <si>
    <t>650300</t>
  </si>
  <si>
    <t>650400</t>
  </si>
  <si>
    <t>650500</t>
  </si>
  <si>
    <t>650600</t>
  </si>
  <si>
    <t>650700</t>
  </si>
  <si>
    <t>750100</t>
  </si>
  <si>
    <t>750200</t>
  </si>
  <si>
    <t>750300</t>
  </si>
  <si>
    <t>750400</t>
  </si>
  <si>
    <t>750500</t>
  </si>
  <si>
    <t>750600</t>
  </si>
  <si>
    <t>750700</t>
  </si>
  <si>
    <t>750800</t>
  </si>
  <si>
    <r>
      <rPr>
        <sz val="10"/>
        <color rgb="FF008000"/>
        <rFont val="Arial MT"/>
        <family val="2"/>
      </rPr>
      <t>Reviewed</t>
    </r>
  </si>
  <si>
    <t>408139</t>
  </si>
  <si>
    <t>460600</t>
  </si>
  <si>
    <t>471000</t>
  </si>
  <si>
    <t>670710</t>
  </si>
  <si>
    <t>670720</t>
  </si>
  <si>
    <t>618353</t>
  </si>
  <si>
    <t>618355</t>
  </si>
  <si>
    <t>618385</t>
  </si>
  <si>
    <t>618395</t>
  </si>
  <si>
    <t>410100</t>
  </si>
  <si>
    <t>604828</t>
  </si>
  <si>
    <t>604861</t>
  </si>
  <si>
    <t>675864</t>
  </si>
  <si>
    <t>603810</t>
  </si>
  <si>
    <t>641000</t>
  </si>
  <si>
    <t>641100</t>
  </si>
  <si>
    <t>642200</t>
  </si>
  <si>
    <t>426930</t>
  </si>
  <si>
    <t>620511</t>
  </si>
  <si>
    <t>675836</t>
  </si>
  <si>
    <t>675872</t>
  </si>
  <si>
    <t>631000</t>
  </si>
  <si>
    <t>631200</t>
  </si>
  <si>
    <t>633000</t>
  </si>
  <si>
    <t>636501</t>
  </si>
  <si>
    <t>636502</t>
  </si>
  <si>
    <t>636504</t>
  </si>
  <si>
    <t>636620</t>
  </si>
  <si>
    <t>636810</t>
  </si>
  <si>
    <t>620507</t>
  </si>
  <si>
    <t>620513</t>
  </si>
  <si>
    <t>620514</t>
  </si>
  <si>
    <t>675856</t>
  </si>
  <si>
    <t>650315</t>
  </si>
  <si>
    <t>650513</t>
  </si>
  <si>
    <t>650531</t>
  </si>
  <si>
    <t>650555</t>
  </si>
  <si>
    <t>428000</t>
  </si>
  <si>
    <t>718200</t>
  </si>
  <si>
    <t>409100</t>
  </si>
  <si>
    <t>675600</t>
  </si>
  <si>
    <t>675700</t>
  </si>
  <si>
    <t>775100</t>
  </si>
  <si>
    <t>735300</t>
  </si>
  <si>
    <t>716300</t>
  </si>
  <si>
    <t>Zeroed out since reg asset will be included in rate base</t>
  </si>
  <si>
    <t>Check to 2-WT Analysis 2023</t>
  </si>
  <si>
    <t>Hyd</t>
  </si>
  <si>
    <t>Posting period</t>
  </si>
  <si>
    <t>TY</t>
  </si>
  <si>
    <t>FiscalYr</t>
  </si>
  <si>
    <t>Maximodel</t>
  </si>
  <si>
    <t>BD/RD</t>
  </si>
  <si>
    <t>Industiral</t>
  </si>
  <si>
    <t>Public</t>
  </si>
  <si>
    <t>2023 Forecast</t>
  </si>
  <si>
    <t>2024 Forecast</t>
  </si>
  <si>
    <t>Cell F39: Antenna revenue under present rates</t>
  </si>
  <si>
    <t>\\BRYNMAWRFILE\Shared\Alluser\RCC_2023 SOW\Aqua New Jersey - Rate Case\RCC 2023 Model\Source Data\O&amp;M Support files\[1_Antenna Revenue - 2024 Budget Revised for RC.xlsx]Payment detail</t>
  </si>
  <si>
    <t>Regulated Capital Consultants</t>
  </si>
  <si>
    <t>Future Billing</t>
  </si>
  <si>
    <t>Billing Analysis, Design, MFR, COSS</t>
  </si>
  <si>
    <t>Per contract</t>
  </si>
  <si>
    <t>Estimate below</t>
  </si>
  <si>
    <t>Check to Exhibit 26.7</t>
  </si>
  <si>
    <t>Do Not Delete or Change</t>
  </si>
  <si>
    <t>WT Bill Analysis 2023 Tab PF-9, Tot</t>
  </si>
  <si>
    <t>320.PFAS</t>
  </si>
  <si>
    <t>Water Treatment Equipment - PFAS</t>
  </si>
  <si>
    <t>Dist Reservoirs &amp; Standpipes - Tank Painting</t>
  </si>
  <si>
    <t>-</t>
  </si>
  <si>
    <t>R4</t>
  </si>
  <si>
    <t>S3</t>
  </si>
  <si>
    <t>S2</t>
  </si>
  <si>
    <t>S2.5</t>
  </si>
  <si>
    <t>R2.5</t>
  </si>
  <si>
    <t>TABLE 1. SUMMARY OF ESTIMATED SURVIVOR CURVE, NET SALVAGE PERCENT, ORIGINAL COST,  BOOK DEPRECIATION RESERVE</t>
  </si>
  <si>
    <t>AND CALCULATED ANNUAL DEPRECIATION RATES AS OF ARPIL 30, 2024</t>
  </si>
  <si>
    <t>BOOK</t>
  </si>
  <si>
    <t>CALCULATED</t>
  </si>
  <si>
    <t xml:space="preserve">   </t>
  </si>
  <si>
    <t>AS OF</t>
  </si>
  <si>
    <t>DEPRECIATION</t>
  </si>
  <si>
    <t>ANNUAL ACCRUAL</t>
  </si>
  <si>
    <t>APRIL 30, 2024</t>
  </si>
  <si>
    <t>ACCRUALS</t>
  </si>
  <si>
    <t>RATE</t>
  </si>
  <si>
    <t>(5)</t>
  </si>
  <si>
    <t>(6)</t>
  </si>
  <si>
    <t>(7)</t>
  </si>
  <si>
    <t>(8)=(7)/(4)</t>
  </si>
  <si>
    <t>(9)=(6)/(7)</t>
  </si>
  <si>
    <t xml:space="preserve">     </t>
  </si>
  <si>
    <t>R3</t>
  </si>
  <si>
    <t>S1.5</t>
  </si>
  <si>
    <t>DISTRIBUTION RESERVOIRS AND STANDPIPES - TANK PAINTING</t>
  </si>
  <si>
    <t>SQ</t>
  </si>
  <si>
    <t>L2</t>
  </si>
  <si>
    <t>L1.5</t>
  </si>
  <si>
    <t xml:space="preserve">   SAP SOFTWARE</t>
  </si>
  <si>
    <t>S0</t>
  </si>
  <si>
    <t>NONDEPRECIABLE AND ACCOUNTS NOT STUDIED</t>
  </si>
  <si>
    <t>TOTAL NONDEPRECIABLE AND ACCOUNTS NOT STUDIED</t>
  </si>
  <si>
    <t>TOTAL WATER PLANT</t>
  </si>
  <si>
    <t>STRUCTURES AND IMPROVEMENTS - TRANSMISSION AND DISTRIBUTION</t>
  </si>
  <si>
    <t>OTHER METERS</t>
  </si>
  <si>
    <t>\\BRYNMAWRFILE\Shared\Alluser\RCC_2023 SOW\Aqua New Jersey - Rate Case\RCC 2023 Model\Source Data\Income Statement\[Rate base data request DHaddad.xlsx]Balances at 9-30</t>
  </si>
  <si>
    <t>(move to UPIS)</t>
  </si>
  <si>
    <t>Def tax</t>
  </si>
  <si>
    <t>Long Term Deferred -</t>
  </si>
  <si>
    <t>AQUA71</t>
  </si>
  <si>
    <t>Unamortized ITC</t>
  </si>
  <si>
    <t>AQUA73</t>
  </si>
  <si>
    <t>Reg Liab - FAS109</t>
  </si>
  <si>
    <t>2220100</t>
  </si>
  <si>
    <t>Reg Liab-Excess DIT</t>
  </si>
  <si>
    <t>2220110</t>
  </si>
  <si>
    <t>Reg Liab-Exces DITGU</t>
  </si>
  <si>
    <t>2220120</t>
  </si>
  <si>
    <t>Reg Liab - 481a</t>
  </si>
  <si>
    <t>2220170</t>
  </si>
  <si>
    <t>Reg Liab - COR</t>
  </si>
  <si>
    <t>2220260</t>
  </si>
  <si>
    <t>Reg Asset-FAS 109</t>
  </si>
  <si>
    <t>1242010</t>
  </si>
  <si>
    <t>Actual Production 2023 (MG)</t>
  </si>
  <si>
    <t>Actual Expense Incurred 2023</t>
  </si>
  <si>
    <t>Five Year Average</t>
  </si>
  <si>
    <t>Do not include reserve change in Bad debt #</t>
  </si>
  <si>
    <t>Actual Monthly</t>
  </si>
  <si>
    <t>Tank Amortization included elsewhere</t>
  </si>
  <si>
    <t>Reserve For Depreciation Balance at Proposed Rates</t>
  </si>
  <si>
    <t>Adjustment for change in Depreiciation Rates (Exhibit 26.2)</t>
  </si>
  <si>
    <t>Current</t>
  </si>
  <si>
    <t>Calculation of Amortization of Covid-19 expenses</t>
  </si>
  <si>
    <t>Pro Forma Total Expense - Bad Debt</t>
  </si>
  <si>
    <t>Pro Forma Total Expense - All Other expense</t>
  </si>
  <si>
    <t>Add in estimate, Lofts at Gloucester, potential large refund.</t>
  </si>
  <si>
    <t>Jan thru Sept Income Stmt. w/ NARUC Indicators</t>
  </si>
  <si>
    <t>2023 Income Statement Data</t>
  </si>
  <si>
    <t>2024 Budgeted Income Statement Data</t>
  </si>
  <si>
    <t>Workpapers</t>
  </si>
  <si>
    <t>OperRpt_BS
OperRpt_BS
2022 BPU Report
Depreciation Rates
TABLE 1</t>
  </si>
  <si>
    <t>Source for historical data and depreciation rates</t>
  </si>
  <si>
    <t>&lt;-- This Adjustment is linked to Exhibit 20.1 Adjustments.</t>
  </si>
  <si>
    <t>NOT USED</t>
  </si>
  <si>
    <t>RCC-DH</t>
  </si>
  <si>
    <t>DP</t>
  </si>
  <si>
    <t>Sales Revenue Requirement</t>
  </si>
  <si>
    <t>Change ROE then Copy Values from B88 and B91 Above - Reset ROE to Original Value</t>
  </si>
  <si>
    <t>Revenue Requirement Impact for 1% Change in ROE</t>
  </si>
  <si>
    <t>Tie to Johns Schedule</t>
  </si>
  <si>
    <t>SAP Software</t>
  </si>
  <si>
    <t>Accum Deprec</t>
  </si>
  <si>
    <t>Spanos</t>
  </si>
  <si>
    <t>Reg Liab-CstoRem-Aq</t>
  </si>
  <si>
    <t>2220265</t>
  </si>
  <si>
    <t>orig accum deprec variance</t>
  </si>
  <si>
    <t>Cost of removal accrual?  140k*7</t>
  </si>
  <si>
    <t>Is remainder due to increased rate for extra qtr?</t>
  </si>
  <si>
    <t>from 2024 budget case, water model; here for comparison only</t>
  </si>
  <si>
    <t>PF 2024</t>
  </si>
  <si>
    <t>OS Other - * ACO &amp; Other</t>
  </si>
  <si>
    <t>Purchased Power *</t>
  </si>
  <si>
    <t>* adj solar rev in RC</t>
  </si>
  <si>
    <t>Rate Case Expns Amort **</t>
  </si>
  <si>
    <t>** not split by 50% yet in case</t>
  </si>
  <si>
    <t>Other ***</t>
  </si>
  <si>
    <t>True up for mix of wells used</t>
  </si>
  <si>
    <t>Labor ****</t>
  </si>
  <si>
    <t>**** Labor - budget does not allocate admin to sewer</t>
  </si>
  <si>
    <t>Accounting</t>
  </si>
  <si>
    <t>Adj capitalization to water only</t>
  </si>
  <si>
    <t>3 Year Average, Test Year Ending April 30, 2024</t>
  </si>
  <si>
    <t>PF 2018</t>
  </si>
  <si>
    <t>from 2018 case; here for comparison only; from 12+0</t>
  </si>
  <si>
    <t>BPU Audit Exp Amort</t>
  </si>
  <si>
    <t>Stip adj</t>
  </si>
  <si>
    <t>Change</t>
  </si>
  <si>
    <t>Labor specific file</t>
  </si>
  <si>
    <t>\\BRYNMAWRFILE\Shared\Alluser\RCC_2023 SOW\Aqua New Jersey - Rate Case\RCC 2023 Model\Source Data\Income Statement\[2024 Budget Water only.xlsx]Sheet2</t>
  </si>
  <si>
    <t>adjusted for capital split</t>
  </si>
  <si>
    <t>Includes $189k cost savings</t>
  </si>
  <si>
    <t>***  Includes $189k cost savings adj not in final water model</t>
  </si>
  <si>
    <t>Book vs Tax Differences</t>
  </si>
  <si>
    <t xml:space="preserve">  Tax Repairs - Flow Through</t>
  </si>
  <si>
    <t xml:space="preserve">  Book Depreciation Reversal - Flow Through</t>
  </si>
  <si>
    <t>Reg Asset Tax Repairs Reversal Amort</t>
  </si>
  <si>
    <t>481a Repairs Amort</t>
  </si>
  <si>
    <t>Excess Deferred Taxes-RSG</t>
  </si>
  <si>
    <t>Excess Deferred Taxes-ARAM</t>
  </si>
  <si>
    <t>&lt;--Check against Exhibit 13.1</t>
  </si>
  <si>
    <t>Exhibit 26</t>
  </si>
  <si>
    <t>Operating Revenue Deductions:</t>
  </si>
  <si>
    <t>Income before taxes</t>
  </si>
  <si>
    <t>Exhibit 1 - Petition
Exhibit 2 - Verification
Exhibit 3 - Certification
Exhibit 4 - Present Tariff
Exhibit 5 - Proposed Tariff
Exhibit 6 - Notices</t>
  </si>
  <si>
    <t>Exhibit 7</t>
  </si>
  <si>
    <t>Exhibit 8</t>
  </si>
  <si>
    <t>Exhibit 9</t>
  </si>
  <si>
    <t>Exhibit 10</t>
  </si>
  <si>
    <t>Exhibit 11</t>
  </si>
  <si>
    <t>Exhibit 12</t>
  </si>
  <si>
    <t>Exhibit 13</t>
  </si>
  <si>
    <t>Exhibit 14</t>
  </si>
  <si>
    <t>Exhibit 15</t>
  </si>
  <si>
    <t>Exhibit 16</t>
  </si>
  <si>
    <t>Exhibit 17 Page 1</t>
  </si>
  <si>
    <t>Exhibit 17 Page 2</t>
  </si>
  <si>
    <t>Exhibit 17 Page 3</t>
  </si>
  <si>
    <t>Exhibit 20 Page 1</t>
  </si>
  <si>
    <t>Exhibit 20 Page 2</t>
  </si>
  <si>
    <t>Exhibit 20 Page 3</t>
  </si>
  <si>
    <t>Exhibit 20 Page 4</t>
  </si>
  <si>
    <t>Exhibit 20 Page 5</t>
  </si>
  <si>
    <t>Exhibit 20 Page 6</t>
  </si>
  <si>
    <t>Exhibit 20 Page 7</t>
  </si>
  <si>
    <t>Exhibit 20 Page 8</t>
  </si>
  <si>
    <t>Exhibit 20 Page 9</t>
  </si>
  <si>
    <t>Exhibit 20 Page 10</t>
  </si>
  <si>
    <t>Exhibit 20 Page 11</t>
  </si>
  <si>
    <t>Exhibit 20 Page 12</t>
  </si>
  <si>
    <t>Exhibit 21 Page 1</t>
  </si>
  <si>
    <t>Exhibit 21 Page 2</t>
  </si>
  <si>
    <t>Exhibit 21 Page 3</t>
  </si>
  <si>
    <t>Exhibit 21 Page 4</t>
  </si>
  <si>
    <t>Exhibit 21 Page 5</t>
  </si>
  <si>
    <t>Exhibit 22</t>
  </si>
  <si>
    <t>Exhibit 23</t>
  </si>
  <si>
    <t>Exhibit 25</t>
  </si>
  <si>
    <t>Exhibit 26 Page 1</t>
  </si>
  <si>
    <t>Exhibit 26 Page 2</t>
  </si>
  <si>
    <t>Exhibit 26 Page 3</t>
  </si>
  <si>
    <t>Exhibit 26 Page 4</t>
  </si>
  <si>
    <t>Exhibit 26 Page 5</t>
  </si>
  <si>
    <t>Exhibit 26 Page 6</t>
  </si>
  <si>
    <t>Exhibit 26 Page 7</t>
  </si>
  <si>
    <t>Exhibit 26 Page 8</t>
  </si>
  <si>
    <t>Exhibit 26 Page 9</t>
  </si>
  <si>
    <t>Exhibit 26 Page 10</t>
  </si>
  <si>
    <t>Exhibit 26 Page 11</t>
  </si>
  <si>
    <t xml:space="preserve">Meter installs </t>
  </si>
  <si>
    <t>1Q23</t>
  </si>
  <si>
    <t>2Q23</t>
  </si>
  <si>
    <t>3Q23</t>
  </si>
  <si>
    <t>4Q23</t>
  </si>
  <si>
    <t>These are offset by contract true ups and SOAC</t>
  </si>
  <si>
    <t>average</t>
  </si>
  <si>
    <t>of 3</t>
  </si>
  <si>
    <t>of 11</t>
  </si>
  <si>
    <t>of 5</t>
  </si>
  <si>
    <t>Source for ADIT - Pfisher file RCR-A-24 NJ ADIT 1.8.24</t>
  </si>
  <si>
    <t>From 2018 rate case</t>
  </si>
  <si>
    <t>Test Year Deferred FIT 4/30/2024</t>
  </si>
  <si>
    <t>Most Recent Balance Sheet (See Exhibits 7 and 8)</t>
  </si>
  <si>
    <t>Most Recent Income Statement (See Exhibit 9)</t>
  </si>
  <si>
    <t>Exh 26 Page 1</t>
  </si>
  <si>
    <t>Exh 20 Page 9</t>
  </si>
  <si>
    <t>Exh 21 Page 4</t>
  </si>
  <si>
    <t>Exh 21 Page 2</t>
  </si>
  <si>
    <t>Exh 17</t>
  </si>
  <si>
    <t>Exh 13</t>
  </si>
  <si>
    <t>Exh 22</t>
  </si>
  <si>
    <t>Exhibit 20</t>
  </si>
  <si>
    <t>Page 2</t>
  </si>
  <si>
    <t>Page 3</t>
  </si>
  <si>
    <t>Page 4</t>
  </si>
  <si>
    <t>Page 5</t>
  </si>
  <si>
    <t>Page 6</t>
  </si>
  <si>
    <t>Page 7</t>
  </si>
  <si>
    <t>Page 8</t>
  </si>
  <si>
    <t>Page 9</t>
  </si>
  <si>
    <t>Page 10</t>
  </si>
  <si>
    <t>Page 11</t>
  </si>
  <si>
    <t xml:space="preserve">* Includes 3% annual pay increase in Q2 </t>
  </si>
  <si>
    <t>Diff of about $21k</t>
  </si>
  <si>
    <t>Exhibit 13 &amp; 15</t>
  </si>
  <si>
    <t>Exh 26, Pg 1</t>
  </si>
  <si>
    <t>Exh 14</t>
  </si>
  <si>
    <t>Times Weighted Cost Of Debt</t>
  </si>
  <si>
    <t>Test Year Rate Base</t>
  </si>
  <si>
    <t>Tie to exhibit 26.2</t>
  </si>
  <si>
    <t>Bear Brook *</t>
  </si>
  <si>
    <t>Berkley *</t>
  </si>
  <si>
    <t>* Acquisition fully amortized</t>
  </si>
  <si>
    <t>Check to Exhibit 26.2</t>
  </si>
  <si>
    <t>CIAC refunds</t>
  </si>
  <si>
    <t>Annual depreciation</t>
  </si>
  <si>
    <t>WATER TREATMENT EQUIPMENT - Non-PFAS</t>
  </si>
  <si>
    <t>WATER TREATMENT EQUIPMENT - PFAS</t>
  </si>
  <si>
    <t>L3</t>
  </si>
  <si>
    <t>TOTAL DEPRECIABLE CONTRIBUTIONS IN AID OF CONSTRUCTION</t>
  </si>
  <si>
    <t>* New additions in Account 320.50, Water Treatment Equipment - Filter Media will have a rate of 20 percent based on a 5 year life.</t>
  </si>
  <si>
    <t>320400-CAC/CIAC</t>
  </si>
  <si>
    <t>330410-CAC/CIAC</t>
  </si>
  <si>
    <t>Dist Reservoirs &amp; Standpipes - tank painting</t>
  </si>
  <si>
    <t>Tie to 26.11</t>
  </si>
  <si>
    <t>Land &amp; Land Rights-General</t>
  </si>
  <si>
    <t>Structures &amp; Imp-Source</t>
  </si>
  <si>
    <t>Pumping Equip-SoS&amp;P-Electric</t>
  </si>
  <si>
    <t>OF&amp;E-Computer Equip (Other)</t>
  </si>
  <si>
    <t>OF&amp;E-PC Software</t>
  </si>
  <si>
    <t>Balance @ 1/31/2024</t>
  </si>
  <si>
    <t>2023 Additions</t>
  </si>
  <si>
    <t>2024 Additions - Feb thru April</t>
  </si>
  <si>
    <t>Transmission and Distribution Expense - Maintenance</t>
  </si>
  <si>
    <t>Transmission and Distribution Expense - Operations</t>
  </si>
  <si>
    <t>9+3 Update</t>
  </si>
  <si>
    <t>Filing</t>
  </si>
  <si>
    <t>Sum of Amount</t>
  </si>
  <si>
    <t>Row Labels</t>
  </si>
  <si>
    <t>Grand Total</t>
  </si>
  <si>
    <t>Column Labels</t>
  </si>
  <si>
    <t>(Multiple Items)</t>
  </si>
  <si>
    <t>Updated per D Peslak 3/12/24</t>
  </si>
  <si>
    <t>Total As Filed Estimate</t>
  </si>
  <si>
    <t>Billed through 3/8/24</t>
  </si>
  <si>
    <t>2/1 - 4/30</t>
  </si>
  <si>
    <t>\\BRYNMAWRFILE\Shared\Alluser\RCC_2023 SOW\Aqua New Jersey - Rate Case\RCC 2023 Model\Update - 9&amp;3\[Rate base data request DHaddad 9+3.xlsx]Tank Painting Reg Asset</t>
  </si>
  <si>
    <t>Balance at 1/31/2024</t>
  </si>
  <si>
    <t>Activity 2/1/2024 - 4/30/2024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</si>
</sst>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%"/>
    <numFmt numFmtId="166" formatCode="0.000000%"/>
    <numFmt numFmtId="167" formatCode="_(* #,##0_);_(* \(#,##0\);_(* &quot;-&quot;??_);_(@_)"/>
    <numFmt numFmtId="168" formatCode="mm/dd/yy"/>
    <numFmt numFmtId="169" formatCode="_(&quot;$&quot;* #,##0_);_(&quot;$&quot;* \(#,##0\);_(&quot;$&quot;* &quot;-&quot;??_);_(@_)"/>
    <numFmt numFmtId="170" formatCode="0.000000"/>
    <numFmt numFmtId="171" formatCode="0.00000%"/>
    <numFmt numFmtId="172" formatCode="_(&quot;$&quot;* #,##0_);_(&quot;$&quot;* \(#,##0\)"/>
    <numFmt numFmtId="173" formatCode="mm/dd/yy;@"/>
    <numFmt numFmtId="174" formatCode="_(* #,##0.0_);_(* \(#,##0.0\);_(* &quot;-&quot;??_);_(@_)"/>
    <numFmt numFmtId="175" formatCode="0.0%"/>
    <numFmt numFmtId="176" formatCode="#,##0.0000_);\(#,##0.0000\)"/>
    <numFmt numFmtId="177" formatCode="#,##0.00000000000_);\(#,##0.00000000000\)"/>
    <numFmt numFmtId="178" formatCode="_(* #,##0.0000000_);_(* \(#,##0.0000000\);_(* &quot;-&quot;??_);_(@_)"/>
    <numFmt numFmtId="179" formatCode="&quot;$&quot;#,##0"/>
    <numFmt numFmtId="180" formatCode="0.000%"/>
    <numFmt numFmtId="181" formatCode="0.000000000%"/>
    <numFmt numFmtId="182" formatCode="#,##0.0_);\(#,##0.0\)"/>
    <numFmt numFmtId="183" formatCode="#,##0.000_);\(#,##0.000\)"/>
    <numFmt numFmtId="184" formatCode="0\ &quot;years&quot;"/>
    <numFmt numFmtId="185" formatCode="0_);\(0\)"/>
    <numFmt numFmtId="186" formatCode="_(* #,##0.000_);_(* \(#,##0.000\);_(* &quot;-&quot;??_);_(@_)"/>
    <numFmt numFmtId="187" formatCode="_(* #,##0.00000_);_(* \(#,##0.00000\);_(* &quot;-&quot;??_);_(@_)"/>
    <numFmt numFmtId="188" formatCode="[&gt;=0]#,##0;[&lt;0]\(#,##0\)"/>
    <numFmt numFmtId="189" formatCode="0.0"/>
    <numFmt numFmtId="190" formatCode="mmm\-yyyy;@"/>
    <numFmt numFmtId="191" formatCode="_(* #,##0.0000_);_(* \(#,##0.0000\);_(* &quot;-&quot;??_);_(@_)"/>
    <numFmt numFmtId="192" formatCode="#,##0.0"/>
    <numFmt numFmtId="193" formatCode="mm/dd/yyyy"/>
    <numFmt numFmtId="194" formatCode="mmm\ dd\,\ yyyy"/>
    <numFmt numFmtId="195" formatCode="mmmm\ yyyy"/>
    <numFmt numFmtId="196" formatCode="0.0000"/>
    <numFmt numFmtId="197" formatCode="[$-409]mmmm\ d\,\ yyyy;@"/>
    <numFmt numFmtId="198" formatCode="0.0_);\(0.0\)"/>
    <numFmt numFmtId="199" formatCode="_(* #,##0.0_);_(* \(#,##0.0\);_(* &quot;-&quot;?_);_(@_)"/>
    <numFmt numFmtId="200" formatCode="&quot;[+] &quot;@"/>
    <numFmt numFmtId="201" formatCode="#,##0.00;\-#,##0.00;#,##0.00"/>
    <numFmt numFmtId="202" formatCode="&quot;       &quot;@"/>
    <numFmt numFmtId="203" formatCode="&quot;     &quot;@"/>
    <numFmt numFmtId="204" formatCode="&quot;$&quot;#,##0.000"/>
  </numFmts>
  <fonts count="76">
    <font>
      <sz val="10"/>
      <name val="Arial MT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 val="single"/>
      <sz val="10"/>
      <name val="Arial"/>
      <family val="2"/>
    </font>
    <font>
      <b/>
      <sz val="10"/>
      <name val="Arial MT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u val="single"/>
      <sz val="10"/>
      <name val="Arial MT"/>
      <family val="2"/>
    </font>
    <font>
      <b/>
      <u val="single"/>
      <sz val="10"/>
      <name val="Arial MT"/>
      <family val="2"/>
    </font>
    <font>
      <sz val="10"/>
      <color theme="0"/>
      <name val="Arial"/>
      <family val="2"/>
    </font>
    <font>
      <sz val="10"/>
      <name val="MS Sans Serif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0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i/>
      <sz val="10"/>
      <color theme="1"/>
      <name val="Arial"/>
      <family val="2"/>
    </font>
    <font>
      <i/>
      <sz val="10"/>
      <color indexed="8"/>
      <name val="Arial"/>
      <family val="2"/>
    </font>
    <font>
      <sz val="10"/>
      <color rgb="FFFF0000"/>
      <name val="Arial"/>
      <family val="2"/>
    </font>
    <font>
      <i/>
      <sz val="8"/>
      <name val="Arial"/>
      <family val="2"/>
    </font>
    <font>
      <sz val="10"/>
      <color theme="0" tint="-0.499969989061356"/>
      <name val="Arial"/>
      <family val="2"/>
    </font>
    <font>
      <sz val="10"/>
      <color rgb="FF0000FF"/>
      <name val="Arial MT"/>
      <family val="2"/>
    </font>
    <font>
      <sz val="10"/>
      <color rgb="FF0000FF"/>
      <name val="Arial"/>
      <family val="2"/>
    </font>
    <font>
      <sz val="10"/>
      <color rgb="FF7030A0"/>
      <name val="Arial"/>
      <family val="2"/>
    </font>
    <font>
      <b/>
      <u val="single"/>
      <sz val="10"/>
      <name val="Arial"/>
      <family val="2"/>
    </font>
    <font>
      <b/>
      <sz val="14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u val="single"/>
      <sz val="11"/>
      <name val="Arial"/>
      <family val="2"/>
    </font>
    <font>
      <u val="single"/>
      <sz val="10"/>
      <color theme="10"/>
      <name val="Arial MT"/>
      <family val="2"/>
    </font>
    <font>
      <sz val="10"/>
      <name val="Calibri"/>
      <family val="2"/>
      <scheme val="minor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sz val="11"/>
      <name val="Calibri"/>
      <family val="2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u val="single"/>
      <sz val="9"/>
      <color theme="10"/>
      <name val="Arial"/>
      <family val="2"/>
    </font>
    <font>
      <b/>
      <sz val="9"/>
      <color rgb="FF000000"/>
      <name val="Arial"/>
      <family val="2"/>
    </font>
    <font>
      <sz val="9"/>
      <color rgb="FF0000FF"/>
      <name val="Arial"/>
      <family val="2"/>
    </font>
    <font>
      <b/>
      <sz val="9"/>
      <name val="Arial"/>
      <family val="2"/>
    </font>
    <font>
      <b/>
      <sz val="9"/>
      <color rgb="FF0000FF"/>
      <name val="Arial"/>
      <family val="2"/>
    </font>
    <font>
      <u val="single"/>
      <sz val="10"/>
      <color theme="10"/>
      <name val="Arial"/>
      <family val="2"/>
    </font>
    <font>
      <sz val="10"/>
      <color rgb="FFFFFFFF"/>
      <name val="Arial"/>
      <family val="2"/>
    </font>
    <font>
      <i/>
      <sz val="10"/>
      <color rgb="FF000000"/>
      <name val="Arial"/>
      <family val="2"/>
    </font>
    <font>
      <i/>
      <sz val="10"/>
      <color rgb="FFFFFFFF"/>
      <name val="Arial"/>
      <family val="2"/>
    </font>
    <font>
      <b/>
      <u val="single"/>
      <sz val="10"/>
      <color theme="10"/>
      <name val="Arial"/>
      <family val="2"/>
    </font>
    <font>
      <b/>
      <sz val="11"/>
      <color theme="1"/>
      <name val="Calibri"/>
      <family val="2"/>
    </font>
    <font>
      <sz val="9"/>
      <color theme="1"/>
      <name val="Calibri"/>
      <family val="2"/>
    </font>
    <font>
      <u val="single"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8000"/>
      <name val="Arial MT"/>
      <family val="2"/>
    </font>
    <font>
      <b/>
      <sz val="9"/>
      <name val="Tahoma"/>
      <family val="2"/>
    </font>
    <font>
      <sz val="9"/>
      <name val="Tahoma"/>
      <family val="2"/>
    </font>
    <font>
      <b/>
      <sz val="8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color rgb="FF008000"/>
      <name val="Calibri"/>
      <family val="2"/>
    </font>
    <font>
      <b/>
      <sz val="12"/>
      <name val="Arial"/>
      <family val="2"/>
    </font>
    <font>
      <sz val="8"/>
      <color rgb="FF000000"/>
      <name val="Verdana"/>
      <family val="2"/>
    </font>
    <font>
      <b/>
      <u val="single"/>
      <sz val="10"/>
      <color theme="10"/>
      <name val="Arial MT"/>
      <family val="2"/>
    </font>
    <font>
      <sz val="10"/>
      <color theme="10"/>
      <name val="Arial"/>
      <family val="2"/>
    </font>
    <font>
      <sz val="8"/>
      <name val="Arial MT"/>
      <family val="2"/>
    </font>
    <font>
      <sz val="9"/>
      <name val="Arial MT"/>
      <family val="2"/>
    </font>
    <font>
      <u val="single"/>
      <sz val="8"/>
      <color theme="10"/>
      <name val="Arial MT"/>
      <family val="2"/>
    </font>
    <font>
      <sz val="14"/>
      <color theme="1" tint="0.35"/>
      <name val="Calibri"/>
      <family val="2"/>
      <scheme val="minor"/>
    </font>
    <font>
      <sz val="9"/>
      <color theme="1" tint="0.35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B7CFE8"/>
        <bgColor indexed="64"/>
      </patternFill>
    </fill>
    <fill>
      <patternFill patternType="solid">
        <fgColor rgb="FFC3D6E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000396251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79984760284"/>
        <bgColor indexed="64"/>
      </patternFill>
    </fill>
    <fill>
      <patternFill patternType="solid">
        <fgColor theme="5" tint="0.79997998476028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79996681213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theme="7" tint="0.599990010261536"/>
        <bgColor indexed="64"/>
      </patternFill>
    </fill>
    <fill>
      <patternFill patternType="solid">
        <fgColor theme="1" tint="0.499980002641678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theme="6" tint="0.599990010261536"/>
        <bgColor indexed="64"/>
      </patternFill>
    </fill>
    <fill>
      <patternFill patternType="solid">
        <fgColor theme="4" tint="0.799979984760284"/>
        <bgColor indexed="64"/>
      </patternFill>
    </fill>
    <fill>
      <patternFill patternType="solid">
        <fgColor theme="4" tint="0.799979984760284"/>
        <bgColor indexed="64"/>
      </patternFill>
    </fill>
    <fill>
      <patternFill patternType="solid">
        <fgColor theme="4" tint="0.599990010261536"/>
        <bgColor indexed="64"/>
      </patternFill>
    </fill>
    <fill>
      <patternFill patternType="solid">
        <fgColor theme="8" tint="0.799979984760284"/>
        <bgColor indexed="64"/>
      </patternFill>
    </fill>
    <fill>
      <patternFill patternType="solid">
        <fgColor theme="9" tint="0.599990010261536"/>
        <bgColor indexed="64"/>
      </patternFill>
    </fill>
    <fill>
      <patternFill patternType="solid">
        <fgColor theme="2" tint="-0.0999699980020523"/>
        <bgColor indexed="64"/>
      </patternFill>
    </fill>
    <fill>
      <patternFill patternType="solid">
        <fgColor theme="8" tint="0.59999001026153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79984760284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2" tint="-0.24997000396251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5FE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theme="1" tint="0.0499899983406067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double">
        <color auto="1"/>
      </bottom>
    </border>
    <border>
      <left style="thin">
        <color theme="3" tint="-0.249939993023872"/>
      </left>
      <right style="thin">
        <color theme="3" tint="-0.249939993023872"/>
      </right>
      <top style="thin">
        <color theme="3" tint="-0.249939993023872"/>
      </top>
      <bottom style="thin">
        <color theme="3" tint="-0.249939993023872"/>
      </bottom>
    </border>
    <border>
      <left/>
      <right/>
      <top/>
      <bottom style="thin">
        <color indexed="8"/>
      </bottom>
    </border>
    <border>
      <left/>
      <right/>
      <top/>
      <bottom style="double">
        <color indexed="8"/>
      </bottom>
    </border>
    <border>
      <left/>
      <right/>
      <top style="thin">
        <color indexed="8"/>
      </top>
      <bottom style="thin">
        <color indexed="8"/>
      </bottom>
    </border>
    <border>
      <left/>
      <right/>
      <top style="thin">
        <color auto="1"/>
      </top>
      <bottom style="thin">
        <color auto="1"/>
      </bottom>
    </border>
    <border>
      <left/>
      <right/>
      <top style="thin">
        <color indexed="8"/>
      </top>
      <bottom style="double">
        <color indexed="8"/>
      </bottom>
    </border>
    <border>
      <left style="medium">
        <color auto="1"/>
      </left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/>
      <top/>
      <bottom style="dotted">
        <color auto="1"/>
      </bottom>
    </border>
    <border>
      <left/>
      <right/>
      <top/>
      <bottom style="double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/>
      <right/>
      <top/>
      <bottom style="thin">
        <color theme="4" tint="0.399980008602142"/>
      </bottom>
    </border>
    <border>
      <left style="medium">
        <color auto="1"/>
      </left>
      <right style="medium">
        <color auto="1"/>
      </right>
      <top style="medium">
        <color auto="1"/>
      </top>
      <bottom/>
    </border>
    <border>
      <left style="medium">
        <color auto="1"/>
      </left>
      <right style="medium">
        <color auto="1"/>
      </right>
      <top/>
      <bottom/>
    </border>
    <border>
      <left style="medium">
        <color auto="1"/>
      </left>
      <right style="medium">
        <color auto="1"/>
      </right>
      <top/>
      <bottom style="medium">
        <color auto="1"/>
      </bottom>
    </border>
    <border>
      <left/>
      <right/>
      <top style="thin">
        <color auto="1"/>
      </top>
      <bottom/>
    </border>
    <border>
      <left/>
      <right/>
      <top style="double">
        <color indexed="8"/>
      </top>
      <bottom/>
    </border>
    <border>
      <left/>
      <right/>
      <top style="thin">
        <color indexed="8"/>
      </top>
      <bottom/>
    </border>
    <border>
      <left/>
      <right/>
      <top/>
      <bottom style="medium">
        <color auto="1"/>
      </bottom>
    </border>
    <border>
      <left/>
      <right/>
      <top style="double">
        <color auto="1"/>
      </top>
      <bottom style="double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/>
      <bottom/>
    </border>
    <border>
      <left style="thin">
        <color auto="1"/>
      </left>
      <right/>
      <top/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/>
      <right/>
      <top style="double">
        <color auto="1"/>
      </top>
      <bottom style="thick">
        <color auto="1"/>
      </bottom>
    </border>
  </borders>
  <cellStyleXfs count="112">
    <xf numFmtId="164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6" fillId="0" borderId="1" applyFill="0" applyProtection="0">
      <alignment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" fillId="0" borderId="0" applyFont="0" applyFill="0" applyBorder="0" applyProtection="0">
      <alignment/>
    </xf>
    <xf numFmtId="188" fontId="5" fillId="0" borderId="1" applyFont="0" applyFill="0" applyAlignment="0" applyProtection="0"/>
    <xf numFmtId="0" fontId="30" fillId="0" borderId="0" applyFill="0" applyBorder="0" applyAlignment="0" applyProtection="0"/>
    <xf numFmtId="0" fontId="3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" fillId="0" borderId="0">
      <alignment/>
      <protection/>
    </xf>
    <xf numFmtId="0" fontId="3" fillId="0" borderId="0">
      <alignment/>
      <protection/>
    </xf>
    <xf numFmtId="164" fontId="0" fillId="0" borderId="0">
      <alignment/>
      <protection/>
    </xf>
    <xf numFmtId="0" fontId="3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3" fillId="0" borderId="0">
      <alignment/>
      <protection/>
    </xf>
    <xf numFmtId="0" fontId="3" fillId="0" borderId="0">
      <alignment/>
      <protection/>
    </xf>
    <xf numFmtId="0" fontId="3" fillId="0" borderId="0">
      <alignment/>
      <protection/>
    </xf>
    <xf numFmtId="3" fontId="9" fillId="0" borderId="0">
      <alignment/>
      <protection/>
    </xf>
    <xf numFmtId="0" fontId="3" fillId="0" borderId="0">
      <alignment/>
      <protection/>
    </xf>
    <xf numFmtId="0" fontId="38" fillId="0" borderId="0">
      <alignment/>
      <protection/>
    </xf>
    <xf numFmtId="0" fontId="14" fillId="0" borderId="0">
      <alignment/>
      <protection/>
    </xf>
    <xf numFmtId="0" fontId="14" fillId="0" borderId="0">
      <alignment/>
      <protection/>
    </xf>
    <xf numFmtId="0" fontId="2" fillId="0" borderId="0">
      <alignment/>
      <protection/>
    </xf>
    <xf numFmtId="0" fontId="1" fillId="0" borderId="0">
      <alignment/>
      <protection/>
    </xf>
    <xf numFmtId="0" fontId="1" fillId="0" borderId="0">
      <alignment/>
      <protection/>
    </xf>
    <xf numFmtId="0" fontId="5" fillId="0" borderId="0">
      <alignment/>
      <protection/>
    </xf>
    <xf numFmtId="0" fontId="5" fillId="0" borderId="0">
      <alignment/>
      <protection/>
    </xf>
    <xf numFmtId="0" fontId="3" fillId="0" borderId="0">
      <alignment/>
      <protection/>
    </xf>
    <xf numFmtId="0" fontId="3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2" fillId="0" borderId="0">
      <alignment/>
      <protection/>
    </xf>
    <xf numFmtId="0" fontId="3" fillId="0" borderId="0">
      <alignment/>
      <protection/>
    </xf>
    <xf numFmtId="0" fontId="3" fillId="0" borderId="0">
      <alignment/>
      <protection/>
    </xf>
    <xf numFmtId="0" fontId="5" fillId="0" borderId="0" applyNumberFormat="0" applyFont="0" applyFill="0" applyBorder="0" applyProtection="0">
      <alignment/>
    </xf>
    <xf numFmtId="0" fontId="3" fillId="0" borderId="0">
      <alignment/>
      <protection/>
    </xf>
    <xf numFmtId="0" fontId="3" fillId="0" borderId="0">
      <alignment/>
      <protection/>
    </xf>
    <xf numFmtId="0" fontId="3" fillId="0" borderId="0">
      <alignment/>
      <protection/>
    </xf>
    <xf numFmtId="0" fontId="3" fillId="0" borderId="0">
      <alignment/>
      <protection/>
    </xf>
    <xf numFmtId="0" fontId="5" fillId="0" borderId="0" applyNumberFormat="0" applyFont="0" applyFill="0" applyBorder="0" applyProtection="0">
      <alignment/>
    </xf>
    <xf numFmtId="164" fontId="0" fillId="0" borderId="0">
      <alignment/>
      <protection/>
    </xf>
    <xf numFmtId="0" fontId="3" fillId="0" borderId="0">
      <alignment/>
      <protection/>
    </xf>
    <xf numFmtId="164" fontId="0" fillId="0" borderId="0">
      <alignment/>
      <protection/>
    </xf>
    <xf numFmtId="0" fontId="3" fillId="0" borderId="0">
      <alignment/>
      <protection/>
    </xf>
    <xf numFmtId="0" fontId="5" fillId="0" borderId="0">
      <alignment/>
      <protection/>
    </xf>
    <xf numFmtId="0" fontId="3" fillId="0" borderId="0">
      <alignment/>
      <protection/>
    </xf>
    <xf numFmtId="0" fontId="3" fillId="0" borderId="0">
      <alignment/>
      <protection/>
    </xf>
    <xf numFmtId="0" fontId="3" fillId="0" borderId="0">
      <alignment/>
      <protection/>
    </xf>
    <xf numFmtId="0" fontId="5" fillId="0" borderId="0">
      <alignment/>
      <protection/>
    </xf>
    <xf numFmtId="0" fontId="5" fillId="0" borderId="0">
      <alignment/>
      <protection/>
    </xf>
    <xf numFmtId="9" fontId="5" fillId="0" borderId="0" applyFont="0" applyFill="0" applyBorder="0" applyAlignment="0" applyProtection="0"/>
    <xf numFmtId="9" fontId="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 applyFill="0" applyBorder="0" applyAlignment="0" applyProtection="0"/>
    <xf numFmtId="188" fontId="5" fillId="0" borderId="0" applyFont="0" applyFill="0" applyBorder="0" applyAlignment="0" applyProtection="0"/>
    <xf numFmtId="188" fontId="5" fillId="0" borderId="2" applyFont="0" applyFill="0" applyAlignment="0" applyProtection="0"/>
    <xf numFmtId="0" fontId="6" fillId="0" borderId="0" applyFill="0" applyBorder="0" applyAlignment="0" applyProtection="0"/>
    <xf numFmtId="197" fontId="9" fillId="0" borderId="0">
      <alignment/>
      <protection/>
    </xf>
    <xf numFmtId="197" fontId="5" fillId="0" borderId="0">
      <alignment/>
      <protection/>
    </xf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8" fillId="2" borderId="3" applyNumberFormat="0" applyProtection="0">
      <alignment/>
    </xf>
    <xf numFmtId="0" fontId="68" fillId="3" borderId="3" applyNumberFormat="0" applyProtection="0">
      <alignment/>
    </xf>
  </cellStyleXfs>
  <cellXfs count="1634">
    <xf numFmtId="164" fontId="0" fillId="0" borderId="0" xfId="0" applyNumberFormat="1"/>
    <xf numFmtId="164" fontId="5" fillId="0" borderId="0" xfId="0" applyNumberFormat="1" applyFont="1" applyAlignment="1" applyProtection="1">
      <alignment horizontal="left"/>
      <protection/>
    </xf>
    <xf numFmtId="164" fontId="5" fillId="0" borderId="0" xfId="0" applyNumberFormat="1" applyFont="1"/>
    <xf numFmtId="164" fontId="6" fillId="0" borderId="0" xfId="0" applyNumberFormat="1" applyFont="1" applyAlignment="1" applyProtection="1">
      <alignment horizontal="left"/>
      <protection/>
    </xf>
    <xf numFmtId="164" fontId="6" fillId="0" borderId="0" xfId="0" applyNumberFormat="1" applyFont="1" applyAlignment="1" applyProtection="1">
      <alignment horizontal="center"/>
      <protection/>
    </xf>
    <xf numFmtId="164" fontId="5" fillId="0" borderId="0" xfId="0" applyNumberFormat="1" applyFont="1" applyAlignment="1" applyProtection="1">
      <alignment/>
      <protection/>
    </xf>
    <xf numFmtId="164" fontId="5" fillId="0" borderId="0" xfId="0" applyNumberFormat="1" applyFont="1" applyAlignment="1" applyProtection="1">
      <alignment horizontal="center"/>
      <protection/>
    </xf>
    <xf numFmtId="164" fontId="5" fillId="0" borderId="0" xfId="0" applyNumberFormat="1" applyFont="1" applyAlignment="1" applyProtection="1" quotePrefix="1">
      <alignment horizontal="left"/>
      <protection/>
    </xf>
    <xf numFmtId="164" fontId="5" fillId="0" borderId="0" xfId="0" applyNumberFormat="1" applyFont="1" applyAlignment="1" applyProtection="1" quotePrefix="1">
      <alignment horizontal="center"/>
      <protection/>
    </xf>
    <xf numFmtId="37" fontId="5" fillId="0" borderId="0" xfId="0" applyNumberFormat="1" applyFont="1" applyAlignment="1" applyProtection="1">
      <alignment/>
      <protection/>
    </xf>
    <xf numFmtId="5" fontId="5" fillId="0" borderId="0" xfId="0" applyNumberFormat="1" applyFont="1" applyAlignment="1" applyProtection="1">
      <alignment/>
      <protection/>
    </xf>
    <xf numFmtId="37" fontId="5" fillId="0" borderId="0" xfId="0" applyNumberFormat="1" applyFont="1" applyAlignment="1" applyProtection="1">
      <alignment horizontal="center"/>
      <protection/>
    </xf>
    <xf numFmtId="164" fontId="6" fillId="0" borderId="0" xfId="0" applyNumberFormat="1" applyFont="1" applyAlignment="1" applyProtection="1" quotePrefix="1">
      <alignment horizontal="left"/>
      <protection/>
    </xf>
    <xf numFmtId="37" fontId="6" fillId="0" borderId="0" xfId="0" applyNumberFormat="1" applyFont="1" applyAlignment="1" applyProtection="1">
      <alignment horizontal="left"/>
      <protection/>
    </xf>
    <xf numFmtId="37" fontId="5" fillId="0" borderId="0" xfId="0" applyNumberFormat="1" applyFont="1" applyAlignment="1" applyProtection="1">
      <alignment horizontal="left"/>
      <protection/>
    </xf>
    <xf numFmtId="164" fontId="5" fillId="0" borderId="4" xfId="0" applyNumberFormat="1" applyFont="1" applyBorder="1" applyAlignment="1" applyProtection="1">
      <alignment horizontal="center"/>
      <protection/>
    </xf>
    <xf numFmtId="165" fontId="5" fillId="0" borderId="0" xfId="0" applyNumberFormat="1" applyFont="1" applyAlignment="1" applyProtection="1">
      <alignment/>
      <protection/>
    </xf>
    <xf numFmtId="164" fontId="6" fillId="0" borderId="0" xfId="0" applyNumberFormat="1" applyFont="1"/>
    <xf numFmtId="37" fontId="5" fillId="0" borderId="0" xfId="0" applyNumberFormat="1" applyFont="1" applyFill="1" applyAlignment="1" applyProtection="1">
      <alignment/>
      <protection/>
    </xf>
    <xf numFmtId="164" fontId="5" fillId="0" borderId="0" xfId="0" applyNumberFormat="1" applyFont="1" applyFill="1"/>
    <xf numFmtId="5" fontId="5" fillId="0" borderId="0" xfId="0" applyNumberFormat="1" applyFont="1" applyFill="1" applyAlignment="1" applyProtection="1">
      <alignment/>
      <protection/>
    </xf>
    <xf numFmtId="37" fontId="5" fillId="0" borderId="4" xfId="0" applyNumberFormat="1" applyFont="1" applyFill="1" applyBorder="1" applyAlignment="1" applyProtection="1">
      <alignment/>
      <protection/>
    </xf>
    <xf numFmtId="37" fontId="5" fillId="0" borderId="0" xfId="0" applyNumberFormat="1" applyFont="1" applyFill="1" applyAlignment="1" applyProtection="1">
      <alignment horizontal="left"/>
      <protection/>
    </xf>
    <xf numFmtId="164" fontId="5" fillId="0" borderId="0" xfId="0" applyNumberFormat="1" applyFont="1" applyFill="1" applyAlignment="1" applyProtection="1">
      <alignment/>
      <protection/>
    </xf>
    <xf numFmtId="164" fontId="5" fillId="0" borderId="0" xfId="0" applyNumberFormat="1" applyFont="1" applyFill="1" applyAlignment="1" applyProtection="1">
      <alignment horizontal="left"/>
      <protection/>
    </xf>
    <xf numFmtId="164" fontId="6" fillId="0" borderId="0" xfId="0" applyNumberFormat="1" applyFont="1" applyFill="1" applyAlignment="1" applyProtection="1">
      <alignment horizontal="left"/>
      <protection/>
    </xf>
    <xf numFmtId="164" fontId="0" fillId="0" borderId="0" xfId="0" applyNumberFormat="1" applyFill="1"/>
    <xf numFmtId="5" fontId="5" fillId="0" borderId="0" xfId="0" applyNumberFormat="1" applyFont="1" applyFill="1" applyBorder="1" applyAlignment="1" applyProtection="1">
      <alignment/>
      <protection/>
    </xf>
    <xf numFmtId="37" fontId="6" fillId="0" borderId="0" xfId="0" applyNumberFormat="1" applyFont="1" applyFill="1" applyAlignment="1" applyProtection="1">
      <alignment/>
      <protection/>
    </xf>
    <xf numFmtId="164" fontId="5" fillId="0" borderId="0" xfId="0" applyNumberFormat="1" applyFont="1" applyFill="1" applyAlignment="1" applyProtection="1">
      <alignment horizontal="center"/>
      <protection/>
    </xf>
    <xf numFmtId="164" fontId="8" fillId="0" borderId="0" xfId="0" applyNumberFormat="1" applyFont="1"/>
    <xf numFmtId="10" fontId="5" fillId="0" borderId="0" xfId="0" applyNumberFormat="1" applyFont="1" applyFill="1" applyAlignment="1" applyProtection="1">
      <alignment/>
      <protection/>
    </xf>
    <xf numFmtId="167" fontId="5" fillId="0" borderId="0" xfId="18" applyNumberFormat="1" applyFont="1" applyFill="1" applyAlignment="1" applyProtection="1">
      <alignment/>
      <protection/>
    </xf>
    <xf numFmtId="165" fontId="5" fillId="0" borderId="0" xfId="0" applyNumberFormat="1" applyFont="1" applyFill="1" applyAlignment="1" applyProtection="1">
      <alignment/>
      <protection/>
    </xf>
    <xf numFmtId="164" fontId="5" fillId="0" borderId="0" xfId="0" applyNumberFormat="1" applyFont="1" applyFill="1" applyAlignment="1" applyProtection="1" quotePrefix="1">
      <alignment horizontal="left"/>
      <protection/>
    </xf>
    <xf numFmtId="5" fontId="5" fillId="0" borderId="0" xfId="0" applyNumberFormat="1" applyFont="1" applyBorder="1" applyAlignment="1" applyProtection="1">
      <alignment/>
      <protection/>
    </xf>
    <xf numFmtId="164" fontId="5" fillId="0" borderId="0" xfId="0" applyNumberFormat="1" applyFont="1" applyBorder="1"/>
    <xf numFmtId="164" fontId="5" fillId="0" borderId="0" xfId="0" applyNumberFormat="1" applyFont="1" applyBorder="1" applyAlignment="1" applyProtection="1">
      <alignment horizontal="center"/>
      <protection/>
    </xf>
    <xf numFmtId="164" fontId="5" fillId="0" borderId="0" xfId="0" applyNumberFormat="1" applyFont="1" applyFill="1" applyBorder="1" applyAlignment="1" applyProtection="1">
      <alignment/>
      <protection/>
    </xf>
    <xf numFmtId="164" fontId="5" fillId="0" borderId="0" xfId="0" applyNumberFormat="1" applyFont="1" applyFill="1" applyBorder="1"/>
    <xf numFmtId="164" fontId="5" fillId="0" borderId="0" xfId="0" applyNumberFormat="1" applyFont="1" applyBorder="1" applyAlignment="1">
      <alignment horizontal="center"/>
    </xf>
    <xf numFmtId="37" fontId="0" fillId="0" borderId="0" xfId="0" applyNumberFormat="1"/>
    <xf numFmtId="166" fontId="5" fillId="0" borderId="0" xfId="0" applyNumberFormat="1" applyFont="1" applyFill="1" applyAlignment="1" applyProtection="1">
      <alignment/>
      <protection/>
    </xf>
    <xf numFmtId="37" fontId="5" fillId="0" borderId="0" xfId="0" applyNumberFormat="1" applyFont="1" applyFill="1" applyBorder="1" applyAlignment="1" applyProtection="1">
      <alignment/>
      <protection/>
    </xf>
    <xf numFmtId="165" fontId="5" fillId="0" borderId="0" xfId="0" applyNumberFormat="1" applyFont="1" applyFill="1" applyBorder="1" applyAlignment="1" applyProtection="1">
      <alignment/>
      <protection/>
    </xf>
    <xf numFmtId="164" fontId="5" fillId="0" borderId="1" xfId="0" applyNumberFormat="1" applyFont="1" applyBorder="1" applyAlignment="1" applyProtection="1">
      <alignment horizontal="center"/>
      <protection/>
    </xf>
    <xf numFmtId="164" fontId="5" fillId="0" borderId="1" xfId="0" applyNumberFormat="1" applyFont="1" applyFill="1" applyBorder="1" applyAlignment="1">
      <alignment horizontal="center"/>
    </xf>
    <xf numFmtId="169" fontId="5" fillId="0" borderId="0" xfId="16" applyNumberFormat="1" applyFont="1" applyFill="1" applyAlignment="1" applyProtection="1">
      <alignment/>
      <protection/>
    </xf>
    <xf numFmtId="167" fontId="5" fillId="0" borderId="0" xfId="18" applyNumberFormat="1" applyFont="1" applyAlignment="1" applyProtection="1">
      <alignment/>
      <protection/>
    </xf>
    <xf numFmtId="169" fontId="5" fillId="0" borderId="0" xfId="16" applyNumberFormat="1" applyFont="1" applyFill="1" applyBorder="1" applyAlignment="1" applyProtection="1">
      <alignment/>
      <protection/>
    </xf>
    <xf numFmtId="169" fontId="5" fillId="0" borderId="0" xfId="16" applyNumberFormat="1" applyFont="1" applyAlignment="1" applyProtection="1">
      <alignment/>
      <protection/>
    </xf>
    <xf numFmtId="164" fontId="10" fillId="0" borderId="0" xfId="0" applyNumberFormat="1" applyFont="1"/>
    <xf numFmtId="43" fontId="0" fillId="0" borderId="0" xfId="18" applyNumberFormat="1" applyFont="1"/>
    <xf numFmtId="164" fontId="5" fillId="0" borderId="0" xfId="0" applyNumberFormat="1" applyFont="1" applyFill="1" applyAlignment="1">
      <alignment horizontal="center"/>
    </xf>
    <xf numFmtId="164" fontId="7" fillId="0" borderId="0" xfId="0" applyNumberFormat="1" applyFont="1" applyFill="1" applyAlignment="1" applyProtection="1">
      <alignment horizontal="left"/>
      <protection/>
    </xf>
    <xf numFmtId="167" fontId="5" fillId="0" borderId="0" xfId="18" applyNumberFormat="1" applyFont="1" applyFill="1"/>
    <xf numFmtId="164" fontId="5" fillId="0" borderId="0" xfId="0" applyNumberFormat="1" applyFont="1" applyAlignment="1">
      <alignment horizontal="left"/>
    </xf>
    <xf numFmtId="169" fontId="5" fillId="0" borderId="0" xfId="0" applyNumberFormat="1" applyFont="1" applyAlignment="1" applyProtection="1">
      <alignment/>
      <protection/>
    </xf>
    <xf numFmtId="164" fontId="5" fillId="0" borderId="0" xfId="0" applyNumberFormat="1" applyFont="1" applyFill="1" applyAlignment="1">
      <alignment horizontal="left"/>
    </xf>
    <xf numFmtId="169" fontId="6" fillId="0" borderId="0" xfId="16" applyNumberFormat="1" applyFont="1" applyFill="1" applyAlignment="1" applyProtection="1">
      <alignment/>
      <protection/>
    </xf>
    <xf numFmtId="169" fontId="5" fillId="0" borderId="0" xfId="16" applyNumberFormat="1" applyFont="1" applyFill="1"/>
    <xf numFmtId="4" fontId="5" fillId="0" borderId="0" xfId="0" applyNumberFormat="1" applyFont="1"/>
    <xf numFmtId="164" fontId="0" fillId="0" borderId="0" xfId="0" applyNumberFormat="1" applyFont="1" applyFill="1"/>
    <xf numFmtId="164" fontId="0" fillId="0" borderId="0" xfId="0" applyNumberFormat="1" applyFont="1"/>
    <xf numFmtId="169" fontId="5" fillId="0" borderId="0" xfId="0" applyNumberFormat="1" applyFont="1" applyFill="1" applyAlignment="1" applyProtection="1">
      <alignment/>
      <protection/>
    </xf>
    <xf numFmtId="164" fontId="5" fillId="0" borderId="4" xfId="0" applyNumberFormat="1" applyFont="1" applyFill="1" applyBorder="1" applyAlignment="1" applyProtection="1">
      <alignment horizontal="center"/>
      <protection/>
    </xf>
    <xf numFmtId="164" fontId="7" fillId="0" borderId="0" xfId="0" applyNumberFormat="1" applyFont="1" applyFill="1" applyAlignment="1" applyProtection="1">
      <alignment/>
      <protection/>
    </xf>
    <xf numFmtId="169" fontId="5" fillId="0" borderId="5" xfId="0" applyNumberFormat="1" applyFont="1" applyFill="1" applyBorder="1" applyAlignment="1" applyProtection="1">
      <alignment/>
      <protection/>
    </xf>
    <xf numFmtId="169" fontId="5" fillId="0" borderId="2" xfId="0" applyNumberFormat="1" applyFont="1" applyFill="1" applyBorder="1" applyAlignment="1" applyProtection="1">
      <alignment/>
      <protection/>
    </xf>
    <xf numFmtId="164" fontId="0" fillId="0" borderId="0" xfId="0" applyNumberFormat="1" applyAlignment="1">
      <alignment horizontal="center"/>
    </xf>
    <xf numFmtId="169" fontId="5" fillId="0" borderId="0" xfId="0" applyNumberFormat="1" applyFont="1" applyBorder="1" applyAlignment="1" applyProtection="1">
      <alignment/>
      <protection/>
    </xf>
    <xf numFmtId="164" fontId="5" fillId="0" borderId="1" xfId="0" applyNumberFormat="1" applyFont="1" applyBorder="1" applyAlignment="1" applyProtection="1">
      <alignment horizontal="left"/>
      <protection/>
    </xf>
    <xf numFmtId="10" fontId="5" fillId="0" borderId="5" xfId="0" applyNumberFormat="1" applyFont="1" applyFill="1" applyBorder="1" applyAlignment="1" applyProtection="1">
      <alignment/>
      <protection/>
    </xf>
    <xf numFmtId="168" fontId="5" fillId="0" borderId="1" xfId="0" applyNumberFormat="1" applyFont="1" applyBorder="1" applyAlignment="1" applyProtection="1" quotePrefix="1">
      <alignment horizontal="center"/>
      <protection/>
    </xf>
    <xf numFmtId="169" fontId="5" fillId="0" borderId="2" xfId="0" applyNumberFormat="1" applyFont="1" applyBorder="1" applyAlignment="1" applyProtection="1">
      <alignment/>
      <protection/>
    </xf>
    <xf numFmtId="169" fontId="5" fillId="0" borderId="0" xfId="0" applyNumberFormat="1" applyFont="1" applyFill="1" applyBorder="1" applyAlignment="1" applyProtection="1">
      <alignment/>
      <protection/>
    </xf>
    <xf numFmtId="164" fontId="5" fillId="0" borderId="1" xfId="0" applyNumberFormat="1" applyFont="1" applyFill="1" applyBorder="1" applyAlignment="1">
      <alignment horizontal="centerContinuous"/>
    </xf>
    <xf numFmtId="164" fontId="5" fillId="0" borderId="4" xfId="0" applyNumberFormat="1" applyFont="1" applyFill="1" applyBorder="1" applyAlignment="1" applyProtection="1" quotePrefix="1">
      <alignment horizontal="center"/>
      <protection/>
    </xf>
    <xf numFmtId="164" fontId="7" fillId="0" borderId="0" xfId="0" applyNumberFormat="1" applyFont="1" applyFill="1" applyAlignment="1" applyProtection="1" quotePrefix="1">
      <alignment horizontal="left"/>
      <protection/>
    </xf>
    <xf numFmtId="164" fontId="7" fillId="0" borderId="0" xfId="0" applyNumberFormat="1" applyFont="1" applyAlignment="1" applyProtection="1">
      <alignment/>
      <protection/>
    </xf>
    <xf numFmtId="164" fontId="5" fillId="0" borderId="0" xfId="0" applyNumberFormat="1" applyFont="1" applyFill="1" applyBorder="1" applyAlignment="1">
      <alignment horizontal="center"/>
    </xf>
    <xf numFmtId="37" fontId="5" fillId="0" borderId="0" xfId="0" applyNumberFormat="1" applyFont="1" applyFill="1" applyAlignment="1" applyProtection="1">
      <alignment horizontal="center"/>
      <protection/>
    </xf>
    <xf numFmtId="167" fontId="0" fillId="0" borderId="0" xfId="18" applyNumberFormat="1" applyFont="1"/>
    <xf numFmtId="10" fontId="0" fillId="0" borderId="0" xfId="15" applyNumberFormat="1" applyFont="1"/>
    <xf numFmtId="167" fontId="5" fillId="0" borderId="0" xfId="18" applyNumberFormat="1" applyFont="1"/>
    <xf numFmtId="37" fontId="5" fillId="0" borderId="0" xfId="0" applyNumberFormat="1" applyFont="1" applyFill="1" applyBorder="1" applyAlignment="1" applyProtection="1">
      <alignment horizontal="center"/>
      <protection/>
    </xf>
    <xf numFmtId="169" fontId="0" fillId="0" borderId="0" xfId="16" applyNumberFormat="1" applyFont="1" applyFill="1" applyBorder="1"/>
    <xf numFmtId="0" fontId="0" fillId="0" borderId="0" xfId="0" applyNumberFormat="1"/>
    <xf numFmtId="164" fontId="5" fillId="0" borderId="1" xfId="0" applyNumberFormat="1" applyFont="1" applyFill="1" applyBorder="1"/>
    <xf numFmtId="43" fontId="0" fillId="0" borderId="0" xfId="18" applyNumberFormat="1" applyFont="1" applyFill="1"/>
    <xf numFmtId="164" fontId="11" fillId="0" borderId="0" xfId="83" applyNumberFormat="1" applyFont="1" applyAlignment="1">
      <alignment horizontal="center"/>
      <protection/>
    </xf>
    <xf numFmtId="164" fontId="12" fillId="0" borderId="0" xfId="83" applyNumberFormat="1" applyFont="1" applyAlignment="1">
      <alignment horizontal="center"/>
      <protection/>
    </xf>
    <xf numFmtId="164" fontId="5" fillId="0" borderId="0" xfId="83" applyNumberFormat="1" applyFont="1" applyAlignment="1">
      <alignment horizontal="center"/>
      <protection/>
    </xf>
    <xf numFmtId="164" fontId="5" fillId="0" borderId="0" xfId="83" applyNumberFormat="1" applyFont="1">
      <alignment/>
      <protection/>
    </xf>
    <xf numFmtId="164" fontId="5" fillId="0" borderId="0" xfId="83" applyNumberFormat="1" applyFont="1" applyAlignment="1">
      <alignment horizontal="left"/>
      <protection/>
    </xf>
    <xf numFmtId="164" fontId="7" fillId="0" borderId="0" xfId="83" applyNumberFormat="1" applyFont="1" applyAlignment="1">
      <alignment horizontal="center"/>
      <protection/>
    </xf>
    <xf numFmtId="169" fontId="5" fillId="0" borderId="0" xfId="83" applyNumberFormat="1" applyFont="1">
      <alignment/>
      <protection/>
    </xf>
    <xf numFmtId="10" fontId="5" fillId="0" borderId="0" xfId="83" applyNumberFormat="1" applyFont="1" applyAlignment="1" applyProtection="1">
      <alignment/>
      <protection/>
    </xf>
    <xf numFmtId="37" fontId="5" fillId="0" borderId="0" xfId="83" applyNumberFormat="1" applyFont="1">
      <alignment/>
      <protection/>
    </xf>
    <xf numFmtId="10" fontId="5" fillId="0" borderId="0" xfId="83" applyNumberFormat="1" applyFont="1" applyAlignment="1" applyProtection="1">
      <alignment horizontal="right"/>
      <protection/>
    </xf>
    <xf numFmtId="164" fontId="5" fillId="0" borderId="0" xfId="83" applyNumberFormat="1" applyFont="1" applyAlignment="1">
      <alignment horizontal="left" vertical="top"/>
      <protection/>
    </xf>
    <xf numFmtId="172" fontId="5" fillId="0" borderId="2" xfId="83" applyNumberFormat="1" applyFont="1" applyBorder="1" applyAlignment="1" applyProtection="1">
      <alignment/>
      <protection/>
    </xf>
    <xf numFmtId="10" fontId="5" fillId="0" borderId="2" xfId="83" applyNumberFormat="1" applyFont="1" applyBorder="1" applyAlignment="1" applyProtection="1">
      <alignment/>
      <protection/>
    </xf>
    <xf numFmtId="164" fontId="0" fillId="4" borderId="0" xfId="0" applyNumberFormat="1" applyFill="1"/>
    <xf numFmtId="164" fontId="7" fillId="0" borderId="0" xfId="0" applyNumberFormat="1" applyFont="1" applyFill="1" applyAlignment="1" applyProtection="1">
      <alignment horizontal="center"/>
      <protection/>
    </xf>
    <xf numFmtId="37" fontId="7" fillId="0" borderId="0" xfId="0" applyNumberFormat="1" applyFont="1" applyAlignment="1" applyProtection="1">
      <alignment horizontal="center"/>
      <protection/>
    </xf>
    <xf numFmtId="164" fontId="7" fillId="0" borderId="0" xfId="0" applyNumberFormat="1" applyFont="1" applyFill="1" applyAlignment="1">
      <alignment horizontal="center"/>
    </xf>
    <xf numFmtId="164" fontId="5" fillId="0" borderId="0" xfId="0" applyNumberFormat="1" applyFont="1" applyAlignment="1">
      <alignment horizontal="center"/>
    </xf>
    <xf numFmtId="173" fontId="0" fillId="0" borderId="0" xfId="0" applyNumberFormat="1"/>
    <xf numFmtId="164" fontId="5" fillId="0" borderId="0" xfId="0" applyNumberFormat="1" applyFont="1" applyFill="1" applyAlignment="1" applyProtection="1">
      <alignment/>
      <protection/>
    </xf>
    <xf numFmtId="37" fontId="7" fillId="0" borderId="0" xfId="0" applyNumberFormat="1" applyFont="1" applyAlignment="1" applyProtection="1">
      <alignment/>
      <protection/>
    </xf>
    <xf numFmtId="37" fontId="7" fillId="0" borderId="0" xfId="0" applyNumberFormat="1" applyFont="1" applyAlignment="1" applyProtection="1" quotePrefix="1">
      <alignment/>
      <protection/>
    </xf>
    <xf numFmtId="37" fontId="5" fillId="0" borderId="0" xfId="0" applyNumberFormat="1" applyFont="1" applyAlignment="1" applyProtection="1">
      <alignment/>
      <protection/>
    </xf>
    <xf numFmtId="164" fontId="5" fillId="0" borderId="0" xfId="0" applyNumberFormat="1" applyFont="1" applyFill="1"/>
    <xf numFmtId="164" fontId="5" fillId="0" borderId="0" xfId="83" applyNumberFormat="1" applyFont="1" applyAlignment="1">
      <alignment horizontal="right"/>
      <protection/>
    </xf>
    <xf numFmtId="164" fontId="5" fillId="0" borderId="0" xfId="0" applyNumberFormat="1" applyFont="1" applyFill="1" applyAlignment="1">
      <alignment horizontal="right"/>
    </xf>
    <xf numFmtId="164" fontId="5" fillId="0" borderId="0" xfId="0" applyNumberFormat="1" applyFont="1" applyAlignment="1">
      <alignment horizontal="right"/>
    </xf>
    <xf numFmtId="164" fontId="6" fillId="0" borderId="0" xfId="0" applyNumberFormat="1" applyFont="1" applyFill="1" applyAlignment="1" applyProtection="1">
      <alignment horizontal="center"/>
      <protection/>
    </xf>
    <xf numFmtId="164" fontId="7" fillId="0" borderId="0" xfId="0" applyNumberFormat="1" applyFont="1"/>
    <xf numFmtId="164" fontId="5" fillId="0" borderId="0" xfId="0" applyNumberFormat="1" applyFont="1" applyFill="1" applyBorder="1" applyAlignment="1" applyProtection="1">
      <alignment horizontal="center"/>
      <protection/>
    </xf>
    <xf numFmtId="10" fontId="5" fillId="0" borderId="0" xfId="83" applyNumberFormat="1" applyFont="1" applyBorder="1" applyAlignment="1" applyProtection="1">
      <alignment/>
      <protection/>
    </xf>
    <xf numFmtId="164" fontId="0" fillId="5" borderId="0" xfId="0" applyNumberFormat="1" applyFill="1"/>
    <xf numFmtId="164" fontId="12" fillId="0" borderId="0" xfId="0" applyNumberFormat="1" applyFont="1" applyAlignment="1">
      <alignment horizontal="left"/>
    </xf>
    <xf numFmtId="164" fontId="12" fillId="0" borderId="0" xfId="0" applyNumberFormat="1" applyFont="1" applyAlignment="1">
      <alignment horizontal="center"/>
    </xf>
    <xf numFmtId="173" fontId="5" fillId="0" borderId="0" xfId="83" applyNumberFormat="1" applyFont="1">
      <alignment/>
      <protection/>
    </xf>
    <xf numFmtId="164" fontId="5" fillId="0" borderId="0" xfId="0" applyNumberFormat="1" applyFont="1" applyAlignment="1" applyProtection="1">
      <alignment horizontal="left" indent="1"/>
      <protection/>
    </xf>
    <xf numFmtId="9" fontId="0" fillId="0" borderId="0" xfId="15" applyNumberFormat="1" applyFont="1"/>
    <xf numFmtId="173" fontId="5" fillId="0" borderId="0" xfId="0" applyNumberFormat="1" applyFont="1"/>
    <xf numFmtId="173" fontId="5" fillId="0" borderId="0" xfId="0" applyNumberFormat="1" applyFont="1" applyFill="1"/>
    <xf numFmtId="169" fontId="5" fillId="0" borderId="2" xfId="16" applyNumberFormat="1" applyFont="1" applyBorder="1" applyAlignment="1" applyProtection="1">
      <alignment/>
      <protection/>
    </xf>
    <xf numFmtId="164" fontId="7" fillId="0" borderId="0" xfId="0" applyNumberFormat="1" applyFont="1" applyAlignment="1" applyProtection="1">
      <alignment horizontal="center"/>
      <protection/>
    </xf>
    <xf numFmtId="175" fontId="0" fillId="0" borderId="0" xfId="15" applyNumberFormat="1" applyFont="1"/>
    <xf numFmtId="176" fontId="5" fillId="0" borderId="0" xfId="0" applyNumberFormat="1" applyFont="1" applyAlignment="1" applyProtection="1">
      <alignment/>
      <protection/>
    </xf>
    <xf numFmtId="37" fontId="5" fillId="0" borderId="1" xfId="0" applyNumberFormat="1" applyFont="1" applyBorder="1" applyAlignment="1" applyProtection="1">
      <alignment horizontal="center"/>
      <protection/>
    </xf>
    <xf numFmtId="37" fontId="0" fillId="0" borderId="0" xfId="0" applyNumberFormat="1" applyFont="1"/>
    <xf numFmtId="0" fontId="5" fillId="6" borderId="0" xfId="0" applyNumberFormat="1" applyFont="1" applyFill="1"/>
    <xf numFmtId="178" fontId="5" fillId="0" borderId="0" xfId="18" applyNumberFormat="1" applyFont="1" applyFill="1" applyAlignment="1" applyProtection="1">
      <alignment/>
      <protection/>
    </xf>
    <xf numFmtId="164" fontId="5" fillId="5" borderId="0" xfId="0" applyNumberFormat="1" applyFont="1" applyFill="1"/>
    <xf numFmtId="0" fontId="5" fillId="0" borderId="0" xfId="87" applyFont="1" applyAlignment="1">
      <alignment horizontal="center"/>
      <protection/>
    </xf>
    <xf numFmtId="179" fontId="5" fillId="0" borderId="0" xfId="87" applyNumberFormat="1" applyFont="1" applyFill="1" applyAlignment="1">
      <alignment horizontal="center"/>
      <protection/>
    </xf>
    <xf numFmtId="4" fontId="5" fillId="0" borderId="0" xfId="87" applyNumberFormat="1" applyFont="1" applyAlignment="1">
      <alignment horizontal="center"/>
      <protection/>
    </xf>
    <xf numFmtId="41" fontId="5" fillId="0" borderId="0" xfId="34" applyNumberFormat="1" applyFont="1" applyFill="1"/>
    <xf numFmtId="179" fontId="5" fillId="0" borderId="0" xfId="87" applyNumberFormat="1" applyFont="1" applyFill="1">
      <alignment/>
      <protection/>
    </xf>
    <xf numFmtId="42" fontId="5" fillId="0" borderId="0" xfId="34" applyNumberFormat="1" applyFont="1" applyFill="1"/>
    <xf numFmtId="0" fontId="5" fillId="0" borderId="0" xfId="87" applyFont="1">
      <alignment/>
      <protection/>
    </xf>
    <xf numFmtId="10" fontId="5" fillId="0" borderId="0" xfId="93" applyNumberFormat="1" applyFont="1" applyFill="1"/>
    <xf numFmtId="0" fontId="5" fillId="0" borderId="0" xfId="87" applyFont="1" applyFill="1">
      <alignment/>
      <protection/>
    </xf>
    <xf numFmtId="169" fontId="5" fillId="0" borderId="6" xfId="0" applyNumberFormat="1" applyFont="1" applyBorder="1" applyAlignment="1" applyProtection="1">
      <alignment/>
      <protection/>
    </xf>
    <xf numFmtId="0" fontId="5" fillId="0" borderId="1" xfId="87" applyFont="1" applyFill="1" applyBorder="1" applyAlignment="1">
      <alignment horizontal="center"/>
      <protection/>
    </xf>
    <xf numFmtId="179" fontId="5" fillId="0" borderId="0" xfId="87" applyNumberFormat="1" applyFont="1" applyFill="1" applyBorder="1" applyAlignment="1">
      <alignment horizontal="center"/>
      <protection/>
    </xf>
    <xf numFmtId="179" fontId="5" fillId="0" borderId="1" xfId="87" applyNumberFormat="1" applyFont="1" applyFill="1" applyBorder="1" applyAlignment="1">
      <alignment horizontal="center"/>
      <protection/>
    </xf>
    <xf numFmtId="10" fontId="0" fillId="0" borderId="2" xfId="15" applyNumberFormat="1" applyFont="1" applyBorder="1"/>
    <xf numFmtId="10" fontId="0" fillId="0" borderId="0" xfId="0" applyNumberFormat="1" applyFont="1"/>
    <xf numFmtId="10" fontId="0" fillId="0" borderId="0" xfId="15" applyNumberFormat="1" applyFont="1" applyBorder="1"/>
    <xf numFmtId="43" fontId="5" fillId="0" borderId="0" xfId="18" applyNumberFormat="1" applyFont="1" applyFill="1" applyAlignment="1" applyProtection="1">
      <alignment/>
      <protection/>
    </xf>
    <xf numFmtId="164" fontId="0" fillId="0" borderId="0" xfId="0" applyNumberFormat="1" applyBorder="1"/>
    <xf numFmtId="164" fontId="0" fillId="0" borderId="0" xfId="0" applyNumberFormat="1" applyFill="1" applyAlignment="1">
      <alignment horizontal="center"/>
    </xf>
    <xf numFmtId="171" fontId="5" fillId="0" borderId="0" xfId="0" applyNumberFormat="1" applyFont="1" applyFill="1" applyAlignment="1" applyProtection="1">
      <alignment/>
      <protection locked="0"/>
    </xf>
    <xf numFmtId="173" fontId="0" fillId="0" borderId="0" xfId="0" applyNumberFormat="1" applyFont="1"/>
    <xf numFmtId="173" fontId="5" fillId="0" borderId="0" xfId="0" applyNumberFormat="1" applyFont="1" applyFill="1" applyAlignment="1">
      <alignment horizontal="left"/>
    </xf>
    <xf numFmtId="164" fontId="0" fillId="7" borderId="0" xfId="0" applyNumberFormat="1" applyFill="1"/>
    <xf numFmtId="164" fontId="5" fillId="0" borderId="0" xfId="0" applyNumberFormat="1" applyFont="1" applyAlignment="1">
      <alignment vertical="top"/>
    </xf>
    <xf numFmtId="164" fontId="5" fillId="0" borderId="0" xfId="83" applyNumberFormat="1" applyFont="1" applyFill="1">
      <alignment/>
      <protection/>
    </xf>
    <xf numFmtId="0" fontId="5" fillId="0" borderId="0" xfId="92" applyFont="1">
      <alignment/>
      <protection/>
    </xf>
    <xf numFmtId="0" fontId="15" fillId="0" borderId="0" xfId="0" applyNumberFormat="1" applyFont="1"/>
    <xf numFmtId="167" fontId="0" fillId="0" borderId="0" xfId="0" applyNumberFormat="1"/>
    <xf numFmtId="0" fontId="0" fillId="0" borderId="0" xfId="0" applyNumberFormat="1" applyFont="1"/>
    <xf numFmtId="164" fontId="0" fillId="0" borderId="1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5" fillId="0" borderId="0" xfId="46" applyNumberFormat="1" applyFont="1" applyFill="1">
      <alignment/>
      <protection/>
    </xf>
    <xf numFmtId="167" fontId="5" fillId="0" borderId="0" xfId="24" applyNumberFormat="1" applyFont="1" applyFill="1" applyAlignment="1" applyProtection="1">
      <alignment/>
      <protection/>
    </xf>
    <xf numFmtId="167" fontId="5" fillId="0" borderId="0" xfId="24" applyNumberFormat="1" applyFont="1" applyFill="1"/>
    <xf numFmtId="37" fontId="5" fillId="0" borderId="0" xfId="46" applyNumberFormat="1" applyFont="1" applyFill="1" applyAlignment="1" applyProtection="1">
      <alignment/>
      <protection/>
    </xf>
    <xf numFmtId="164" fontId="5" fillId="0" borderId="0" xfId="83" applyNumberFormat="1" applyFont="1" applyAlignment="1">
      <alignment vertical="top"/>
      <protection/>
    </xf>
    <xf numFmtId="172" fontId="5" fillId="0" borderId="7" xfId="83" applyNumberFormat="1" applyFont="1" applyBorder="1" applyAlignment="1" applyProtection="1">
      <alignment/>
      <protection/>
    </xf>
    <xf numFmtId="10" fontId="5" fillId="0" borderId="7" xfId="83" applyNumberFormat="1" applyFont="1" applyBorder="1" applyAlignment="1" applyProtection="1">
      <alignment/>
      <protection/>
    </xf>
    <xf numFmtId="0" fontId="5" fillId="0" borderId="0" xfId="0" applyNumberFormat="1" applyFont="1" applyAlignment="1" applyProtection="1">
      <alignment horizontal="center"/>
      <protection/>
    </xf>
    <xf numFmtId="164" fontId="5" fillId="8" borderId="0" xfId="83" applyNumberFormat="1" applyFont="1" applyFill="1">
      <alignment/>
      <protection/>
    </xf>
    <xf numFmtId="0" fontId="5" fillId="8" borderId="0" xfId="92" applyFont="1" applyFill="1">
      <alignment/>
      <protection/>
    </xf>
    <xf numFmtId="164" fontId="5" fillId="8" borderId="0" xfId="83" applyNumberFormat="1" applyFont="1" applyFill="1" applyAlignment="1">
      <alignment vertical="top"/>
      <protection/>
    </xf>
    <xf numFmtId="0" fontId="5" fillId="0" borderId="0" xfId="0" applyNumberFormat="1" applyFont="1" applyAlignment="1" applyProtection="1">
      <alignment horizontal="left"/>
      <protection/>
    </xf>
    <xf numFmtId="0" fontId="0" fillId="0" borderId="0" xfId="0" applyNumberFormat="1" applyAlignment="1">
      <alignment horizontal="left"/>
    </xf>
    <xf numFmtId="169" fontId="5" fillId="0" borderId="7" xfId="16" applyNumberFormat="1" applyFont="1" applyFill="1" applyBorder="1" applyAlignment="1" applyProtection="1">
      <alignment/>
      <protection/>
    </xf>
    <xf numFmtId="174" fontId="0" fillId="0" borderId="0" xfId="18" applyNumberFormat="1" applyFont="1"/>
    <xf numFmtId="167" fontId="0" fillId="0" borderId="7" xfId="18" applyNumberFormat="1" applyFont="1" applyBorder="1"/>
    <xf numFmtId="164" fontId="8" fillId="0" borderId="1" xfId="0" applyNumberFormat="1" applyFont="1" applyBorder="1" applyAlignment="1">
      <alignment horizontal="center"/>
    </xf>
    <xf numFmtId="164" fontId="0" fillId="9" borderId="0" xfId="0" applyNumberFormat="1" applyFill="1"/>
    <xf numFmtId="164" fontId="5" fillId="9" borderId="0" xfId="0" applyNumberFormat="1" applyFont="1" applyFill="1"/>
    <xf numFmtId="164" fontId="7" fillId="0" borderId="0" xfId="0" applyNumberFormat="1" applyFont="1" applyFill="1" applyAlignment="1">
      <alignment horizontal="center"/>
    </xf>
    <xf numFmtId="164" fontId="5" fillId="0" borderId="0" xfId="0" applyNumberFormat="1" applyFont="1" quotePrefix="1"/>
    <xf numFmtId="37" fontId="5" fillId="10" borderId="0" xfId="0" applyNumberFormat="1" applyFont="1" applyFill="1" applyAlignment="1" applyProtection="1">
      <alignment/>
      <protection/>
    </xf>
    <xf numFmtId="167" fontId="5" fillId="0" borderId="6" xfId="18" applyNumberFormat="1" applyFont="1" applyFill="1" applyBorder="1" applyAlignment="1" applyProtection="1">
      <alignment/>
      <protection/>
    </xf>
    <xf numFmtId="167" fontId="5" fillId="0" borderId="0" xfId="18" applyNumberFormat="1" applyFont="1" applyFill="1" applyBorder="1" applyAlignment="1" applyProtection="1">
      <alignment/>
      <protection/>
    </xf>
    <xf numFmtId="167" fontId="5" fillId="0" borderId="0" xfId="18" applyNumberFormat="1" applyFont="1" applyFill="1" applyBorder="1"/>
    <xf numFmtId="167" fontId="5" fillId="0" borderId="0" xfId="18" applyNumberFormat="1" applyFont="1" applyFill="1" applyAlignment="1" applyProtection="1">
      <alignment horizontal="left"/>
      <protection/>
    </xf>
    <xf numFmtId="167" fontId="5" fillId="0" borderId="4" xfId="18" applyNumberFormat="1" applyFont="1" applyFill="1" applyBorder="1" applyAlignment="1" applyProtection="1">
      <alignment/>
      <protection/>
    </xf>
    <xf numFmtId="167" fontId="5" fillId="0" borderId="8" xfId="18" applyNumberFormat="1" applyFont="1" applyFill="1" applyBorder="1" applyAlignment="1" applyProtection="1">
      <alignment/>
      <protection/>
    </xf>
    <xf numFmtId="10" fontId="5" fillId="0" borderId="0" xfId="15" applyNumberFormat="1" applyFont="1" applyFill="1" applyAlignment="1" applyProtection="1">
      <alignment/>
      <protection/>
    </xf>
    <xf numFmtId="37" fontId="5" fillId="8" borderId="0" xfId="0" applyNumberFormat="1" applyFont="1" applyFill="1" applyAlignment="1" applyProtection="1" quotePrefix="1">
      <alignment horizontal="center"/>
      <protection/>
    </xf>
    <xf numFmtId="37" fontId="7" fillId="8" borderId="0" xfId="0" applyNumberFormat="1" applyFont="1" applyFill="1" applyAlignment="1" applyProtection="1">
      <alignment horizontal="center"/>
      <protection/>
    </xf>
    <xf numFmtId="41" fontId="0" fillId="0" borderId="0" xfId="0" applyNumberFormat="1"/>
    <xf numFmtId="41" fontId="0" fillId="0" borderId="1" xfId="0" applyNumberFormat="1" applyBorder="1"/>
    <xf numFmtId="41" fontId="15" fillId="0" borderId="0" xfId="0" applyNumberFormat="1" applyFont="1"/>
    <xf numFmtId="41" fontId="0" fillId="4" borderId="0" xfId="0" applyNumberFormat="1" applyFill="1"/>
    <xf numFmtId="164" fontId="5" fillId="0" borderId="0" xfId="0" applyNumberFormat="1" applyFont="1" applyFill="1" applyBorder="1" applyAlignment="1">
      <alignment horizontal="left"/>
    </xf>
    <xf numFmtId="164" fontId="0" fillId="0" borderId="9" xfId="0" applyNumberFormat="1" applyBorder="1"/>
    <xf numFmtId="164" fontId="0" fillId="0" borderId="10" xfId="0" applyNumberFormat="1" applyBorder="1"/>
    <xf numFmtId="164" fontId="0" fillId="0" borderId="11" xfId="0" applyNumberFormat="1" applyBorder="1"/>
    <xf numFmtId="164" fontId="0" fillId="0" borderId="12" xfId="0" applyNumberFormat="1" applyBorder="1"/>
    <xf numFmtId="164" fontId="5" fillId="0" borderId="11" xfId="0" applyNumberFormat="1" applyFont="1" applyFill="1" applyBorder="1" applyAlignment="1">
      <alignment horizontal="center"/>
    </xf>
    <xf numFmtId="164" fontId="5" fillId="0" borderId="12" xfId="0" applyNumberFormat="1" applyFont="1" applyFill="1" applyBorder="1" applyAlignment="1">
      <alignment horizontal="center"/>
    </xf>
    <xf numFmtId="164" fontId="5" fillId="0" borderId="11" xfId="0" applyNumberFormat="1" applyFont="1" applyFill="1" applyBorder="1"/>
    <xf numFmtId="169" fontId="5" fillId="0" borderId="11" xfId="16" applyNumberFormat="1" applyFont="1" applyFill="1" applyBorder="1"/>
    <xf numFmtId="169" fontId="5" fillId="0" borderId="12" xfId="16" applyNumberFormat="1" applyFont="1" applyFill="1" applyBorder="1"/>
    <xf numFmtId="167" fontId="0" fillId="0" borderId="11" xfId="0" applyNumberFormat="1" applyBorder="1"/>
    <xf numFmtId="167" fontId="0" fillId="0" borderId="12" xfId="0" applyNumberFormat="1" applyBorder="1"/>
    <xf numFmtId="169" fontId="5" fillId="0" borderId="12" xfId="16" applyNumberFormat="1" applyFont="1" applyFill="1" applyBorder="1" applyAlignment="1" applyProtection="1">
      <alignment/>
      <protection/>
    </xf>
    <xf numFmtId="169" fontId="5" fillId="0" borderId="13" xfId="16" applyNumberFormat="1" applyFont="1" applyFill="1" applyBorder="1" applyAlignment="1" applyProtection="1">
      <alignment/>
      <protection/>
    </xf>
    <xf numFmtId="167" fontId="0" fillId="0" borderId="14" xfId="18" applyNumberFormat="1" applyFont="1" applyBorder="1"/>
    <xf numFmtId="164" fontId="0" fillId="0" borderId="15" xfId="0" applyNumberFormat="1" applyBorder="1"/>
    <xf numFmtId="164" fontId="0" fillId="0" borderId="16" xfId="0" applyNumberFormat="1" applyBorder="1"/>
    <xf numFmtId="175" fontId="0" fillId="0" borderId="7" xfId="15" applyNumberFormat="1" applyFont="1" applyBorder="1"/>
    <xf numFmtId="164" fontId="5" fillId="0" borderId="1" xfId="0" applyNumberFormat="1" applyFont="1" applyBorder="1" applyAlignment="1">
      <alignment horizontal="center"/>
    </xf>
    <xf numFmtId="10" fontId="0" fillId="0" borderId="0" xfId="15" applyNumberFormat="1" applyFont="1" applyFill="1" applyBorder="1"/>
    <xf numFmtId="164" fontId="7" fillId="0" borderId="0" xfId="0" applyNumberFormat="1" applyFont="1" applyFill="1" applyBorder="1" applyAlignment="1" applyProtection="1">
      <alignment horizontal="center"/>
      <protection/>
    </xf>
    <xf numFmtId="172" fontId="5" fillId="0" borderId="0" xfId="0" applyNumberFormat="1" applyFont="1" applyAlignment="1" applyProtection="1">
      <alignment/>
      <protection/>
    </xf>
    <xf numFmtId="164" fontId="17" fillId="0" borderId="0" xfId="83" applyNumberFormat="1" applyFont="1" applyAlignment="1">
      <alignment horizontal="left"/>
      <protection/>
    </xf>
    <xf numFmtId="164" fontId="17" fillId="0" borderId="0" xfId="83" applyNumberFormat="1" applyFont="1">
      <alignment/>
      <protection/>
    </xf>
    <xf numFmtId="167" fontId="5" fillId="0" borderId="0" xfId="0" applyNumberFormat="1" applyFont="1"/>
    <xf numFmtId="10" fontId="5" fillId="0" borderId="0" xfId="0" applyNumberFormat="1" applyFont="1"/>
    <xf numFmtId="164" fontId="6" fillId="0" borderId="0" xfId="0" applyNumberFormat="1" applyFont="1" applyFill="1"/>
    <xf numFmtId="37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/>
    <xf numFmtId="169" fontId="5" fillId="0" borderId="0" xfId="16" applyNumberFormat="1" applyFont="1"/>
    <xf numFmtId="164" fontId="0" fillId="0" borderId="0" xfId="0" applyNumberFormat="1" applyFont="1" quotePrefix="1"/>
    <xf numFmtId="37" fontId="5" fillId="0" borderId="0" xfId="83" applyNumberFormat="1" applyFont="1" applyFill="1">
      <alignment/>
      <protection/>
    </xf>
    <xf numFmtId="169" fontId="0" fillId="0" borderId="0" xfId="16" applyNumberFormat="1" applyFont="1"/>
    <xf numFmtId="164" fontId="0" fillId="0" borderId="0" xfId="0" applyNumberFormat="1" applyAlignment="1">
      <alignment vertical="top"/>
    </xf>
    <xf numFmtId="164" fontId="0" fillId="4" borderId="0" xfId="0" applyNumberFormat="1" applyFill="1" applyAlignment="1">
      <alignment vertical="top"/>
    </xf>
    <xf numFmtId="43" fontId="5" fillId="0" borderId="0" xfId="18" applyNumberFormat="1" applyFont="1"/>
    <xf numFmtId="4" fontId="0" fillId="0" borderId="0" xfId="0" applyNumberFormat="1"/>
    <xf numFmtId="43" fontId="5" fillId="0" borderId="1" xfId="18" applyNumberFormat="1" applyFont="1" applyBorder="1" applyAlignment="1" applyProtection="1">
      <alignment horizontal="center"/>
      <protection/>
    </xf>
    <xf numFmtId="49" fontId="5" fillId="0" borderId="0" xfId="0" applyNumberFormat="1" applyFont="1" applyAlignment="1" applyProtection="1">
      <alignment horizontal="center"/>
      <protection/>
    </xf>
    <xf numFmtId="164" fontId="5" fillId="0" borderId="0" xfId="0" applyNumberFormat="1" applyFont="1" applyAlignment="1">
      <alignment wrapText="1"/>
    </xf>
    <xf numFmtId="37" fontId="5" fillId="0" borderId="4" xfId="0" applyNumberFormat="1" applyFont="1" applyBorder="1" applyAlignment="1" applyProtection="1">
      <alignment horizontal="center"/>
      <protection/>
    </xf>
    <xf numFmtId="182" fontId="5" fillId="0" borderId="0" xfId="0" applyNumberFormat="1" applyFont="1" applyAlignment="1" applyProtection="1">
      <alignment/>
      <protection/>
    </xf>
    <xf numFmtId="164" fontId="0" fillId="0" borderId="0" xfId="0" applyNumberFormat="1" applyAlignment="1">
      <alignment horizontal="center" wrapText="1"/>
    </xf>
    <xf numFmtId="169" fontId="5" fillId="0" borderId="0" xfId="0" applyNumberFormat="1" applyFont="1" applyFill="1" applyAlignment="1" applyProtection="1">
      <alignment horizontal="center"/>
      <protection/>
    </xf>
    <xf numFmtId="37" fontId="5" fillId="0" borderId="0" xfId="0" applyNumberFormat="1" applyFont="1" applyBorder="1" applyAlignment="1" applyProtection="1">
      <alignment/>
      <protection/>
    </xf>
    <xf numFmtId="169" fontId="5" fillId="0" borderId="0" xfId="0" applyNumberFormat="1" applyFont="1" applyAlignment="1" applyProtection="1">
      <alignment horizontal="center"/>
      <protection/>
    </xf>
    <xf numFmtId="37" fontId="5" fillId="0" borderId="0" xfId="0" applyNumberFormat="1" applyFont="1" applyAlignment="1" applyProtection="1">
      <alignment horizontal="right"/>
      <protection/>
    </xf>
    <xf numFmtId="37" fontId="5" fillId="0" borderId="0" xfId="0" applyNumberFormat="1" applyFont="1"/>
    <xf numFmtId="169" fontId="5" fillId="0" borderId="2" xfId="16" applyNumberFormat="1" applyFont="1" applyFill="1" applyBorder="1"/>
    <xf numFmtId="184" fontId="0" fillId="0" borderId="0" xfId="0" applyNumberFormat="1" applyFont="1" applyAlignment="1">
      <alignment horizontal="left"/>
    </xf>
    <xf numFmtId="185" fontId="5" fillId="0" borderId="0" xfId="92" applyNumberFormat="1" applyFont="1" applyAlignment="1">
      <alignment horizontal="center"/>
      <protection/>
    </xf>
    <xf numFmtId="0" fontId="19" fillId="0" borderId="0" xfId="92" applyFont="1" applyBorder="1">
      <alignment/>
      <protection/>
    </xf>
    <xf numFmtId="0" fontId="5" fillId="0" borderId="0" xfId="92" applyFont="1" applyAlignment="1">
      <alignment horizontal="center"/>
      <protection/>
    </xf>
    <xf numFmtId="0" fontId="20" fillId="0" borderId="0" xfId="77" applyFont="1" applyFill="1" applyAlignment="1">
      <alignment/>
    </xf>
    <xf numFmtId="0" fontId="5" fillId="0" borderId="0" xfId="77" applyNumberFormat="1" applyFont="1" applyFill="1" applyBorder="1" applyAlignment="1" applyProtection="1">
      <alignment vertical="top"/>
      <protection/>
    </xf>
    <xf numFmtId="167" fontId="5" fillId="0" borderId="0" xfId="24" applyNumberFormat="1" applyFont="1"/>
    <xf numFmtId="167" fontId="5" fillId="0" borderId="0" xfId="24" applyNumberFormat="1" applyFont="1" applyBorder="1"/>
    <xf numFmtId="2" fontId="5" fillId="0" borderId="0" xfId="77" applyNumberFormat="1" applyFont="1" applyAlignment="1">
      <alignment horizontal="right"/>
    </xf>
    <xf numFmtId="0" fontId="5" fillId="0" borderId="0" xfId="77" applyNumberFormat="1" applyFont="1" applyFill="1" applyBorder="1" applyAlignment="1" applyProtection="1" quotePrefix="1">
      <alignment vertical="top"/>
      <protection/>
    </xf>
    <xf numFmtId="43" fontId="5" fillId="0" borderId="0" xfId="24" applyNumberFormat="1" applyFont="1" applyBorder="1"/>
    <xf numFmtId="0" fontId="5" fillId="0" borderId="0" xfId="91" applyFont="1" applyBorder="1" applyAlignment="1">
      <alignment horizontal="right"/>
      <protection/>
    </xf>
    <xf numFmtId="0" fontId="5" fillId="0" borderId="0" xfId="91" applyFont="1">
      <alignment/>
      <protection/>
    </xf>
    <xf numFmtId="0" fontId="5" fillId="0" borderId="7" xfId="91" applyFont="1" applyBorder="1" applyAlignment="1">
      <alignment horizontal="right"/>
      <protection/>
    </xf>
    <xf numFmtId="167" fontId="5" fillId="0" borderId="7" xfId="24" applyNumberFormat="1" applyFont="1" applyBorder="1"/>
    <xf numFmtId="167" fontId="5" fillId="8" borderId="0" xfId="24" applyNumberFormat="1" applyFont="1" applyFill="1" applyBorder="1"/>
    <xf numFmtId="167" fontId="19" fillId="0" borderId="0" xfId="24" applyNumberFormat="1" applyFont="1" applyBorder="1"/>
    <xf numFmtId="0" fontId="5" fillId="0" borderId="0" xfId="92" applyFont="1">
      <alignment/>
      <protection/>
    </xf>
    <xf numFmtId="0" fontId="5" fillId="0" borderId="0" xfId="24" applyNumberFormat="1" applyFont="1"/>
    <xf numFmtId="167" fontId="5" fillId="0" borderId="0" xfId="92" applyNumberFormat="1" applyFont="1">
      <alignment/>
      <protection/>
    </xf>
    <xf numFmtId="167" fontId="5" fillId="0" borderId="0" xfId="24" applyNumberFormat="1" applyFont="1" applyBorder="1"/>
    <xf numFmtId="185" fontId="5" fillId="0" borderId="0" xfId="92" applyNumberFormat="1" applyFont="1" applyBorder="1" applyAlignment="1">
      <alignment horizontal="center"/>
      <protection/>
    </xf>
    <xf numFmtId="164" fontId="7" fillId="0" borderId="0" xfId="0" applyNumberFormat="1" applyFont="1" applyBorder="1" applyAlignment="1" applyProtection="1">
      <alignment horizontal="center"/>
      <protection/>
    </xf>
    <xf numFmtId="164" fontId="7" fillId="0" borderId="0" xfId="0" applyNumberFormat="1" applyFont="1" applyAlignment="1" applyProtection="1">
      <alignment horizontal="center"/>
      <protection/>
    </xf>
    <xf numFmtId="164" fontId="7" fillId="0" borderId="0" xfId="0" applyNumberFormat="1" applyFont="1" applyFill="1" applyAlignment="1" applyProtection="1">
      <alignment horizontal="center"/>
      <protection/>
    </xf>
    <xf numFmtId="164" fontId="7" fillId="0" borderId="0" xfId="0" applyNumberFormat="1" applyFont="1" applyAlignment="1">
      <alignment horizontal="center"/>
    </xf>
    <xf numFmtId="164" fontId="0" fillId="0" borderId="0" xfId="0" applyNumberFormat="1"/>
    <xf numFmtId="164" fontId="7" fillId="0" borderId="0" xfId="0" applyNumberFormat="1" applyFont="1" applyBorder="1" applyAlignment="1" applyProtection="1">
      <alignment/>
      <protection/>
    </xf>
    <xf numFmtId="164" fontId="5" fillId="0" borderId="0" xfId="46" applyNumberFormat="1" applyFont="1">
      <alignment/>
      <protection/>
    </xf>
    <xf numFmtId="167" fontId="5" fillId="0" borderId="0" xfId="24" applyNumberFormat="1" applyFont="1"/>
    <xf numFmtId="167" fontId="5" fillId="5" borderId="0" xfId="18" applyNumberFormat="1" applyFont="1" applyFill="1"/>
    <xf numFmtId="164" fontId="5" fillId="0" borderId="17" xfId="0" applyNumberFormat="1" applyFont="1" applyBorder="1"/>
    <xf numFmtId="169" fontId="5" fillId="0" borderId="17" xfId="16" applyNumberFormat="1" applyFont="1" applyFill="1" applyBorder="1" applyAlignment="1" applyProtection="1">
      <alignment/>
      <protection/>
    </xf>
    <xf numFmtId="164" fontId="5" fillId="0" borderId="0" xfId="0" applyNumberFormat="1" applyFont="1"/>
    <xf numFmtId="180" fontId="5" fillId="0" borderId="0" xfId="15" applyNumberFormat="1" applyFont="1"/>
    <xf numFmtId="164" fontId="5" fillId="5" borderId="0" xfId="83" applyNumberFormat="1" applyFont="1" applyFill="1" applyAlignment="1">
      <alignment horizontal="left"/>
      <protection/>
    </xf>
    <xf numFmtId="164" fontId="5" fillId="5" borderId="0" xfId="83" applyNumberFormat="1" applyFont="1" applyFill="1">
      <alignment/>
      <protection/>
    </xf>
    <xf numFmtId="37" fontId="5" fillId="5" borderId="0" xfId="83" applyNumberFormat="1" applyFont="1" applyFill="1">
      <alignment/>
      <protection/>
    </xf>
    <xf numFmtId="10" fontId="5" fillId="5" borderId="0" xfId="83" applyNumberFormat="1" applyFont="1" applyFill="1" applyAlignment="1" applyProtection="1">
      <alignment horizontal="right"/>
      <protection/>
    </xf>
    <xf numFmtId="0" fontId="5" fillId="0" borderId="7" xfId="91" applyFont="1" applyBorder="1" applyAlignment="1">
      <alignment horizontal="center"/>
      <protection/>
    </xf>
    <xf numFmtId="173" fontId="5" fillId="0" borderId="0" xfId="24" applyNumberFormat="1" applyFont="1"/>
    <xf numFmtId="0" fontId="5" fillId="0" borderId="0" xfId="92" applyFont="1" applyFill="1" applyBorder="1" applyAlignment="1">
      <alignment horizontal="left"/>
      <protection/>
    </xf>
    <xf numFmtId="0" fontId="5" fillId="0" borderId="0" xfId="92" applyFont="1" applyFill="1" applyBorder="1">
      <alignment/>
      <protection/>
    </xf>
    <xf numFmtId="10" fontId="5" fillId="0" borderId="0" xfId="92" applyNumberFormat="1" applyFont="1">
      <alignment/>
      <protection/>
    </xf>
    <xf numFmtId="0" fontId="5" fillId="0" borderId="0" xfId="92" applyFont="1" applyBorder="1" applyAlignment="1">
      <alignment horizontal="center" wrapText="1"/>
      <protection/>
    </xf>
    <xf numFmtId="43" fontId="1" fillId="0" borderId="0" xfId="24" applyNumberFormat="1" applyFont="1" applyBorder="1" applyAlignment="1">
      <alignment horizontal="center" vertical="top"/>
    </xf>
    <xf numFmtId="0" fontId="5" fillId="0" borderId="1" xfId="92" applyFont="1" applyBorder="1" applyAlignment="1">
      <alignment horizontal="center"/>
      <protection/>
    </xf>
    <xf numFmtId="0" fontId="5" fillId="0" borderId="0" xfId="92" applyFont="1" applyBorder="1" applyAlignment="1">
      <alignment horizontal="center"/>
      <protection/>
    </xf>
    <xf numFmtId="0" fontId="5" fillId="0" borderId="0" xfId="24" applyNumberFormat="1" applyFont="1" applyAlignment="1">
      <alignment vertical="top"/>
    </xf>
    <xf numFmtId="0" fontId="5" fillId="0" borderId="0" xfId="92" applyFont="1" applyFill="1">
      <alignment/>
      <protection/>
    </xf>
    <xf numFmtId="0" fontId="5" fillId="0" borderId="0" xfId="77" applyFont="1" applyAlignment="1">
      <alignment horizontal="right"/>
    </xf>
    <xf numFmtId="0" fontId="5" fillId="0" borderId="0" xfId="77" applyFont="1" applyAlignment="1">
      <alignment/>
    </xf>
    <xf numFmtId="0" fontId="5" fillId="0" borderId="0" xfId="24" applyNumberFormat="1" applyFont="1" applyFill="1"/>
    <xf numFmtId="0" fontId="5" fillId="0" borderId="2" xfId="92" applyFont="1" applyBorder="1">
      <alignment/>
      <protection/>
    </xf>
    <xf numFmtId="0" fontId="5" fillId="8" borderId="0" xfId="77" applyFont="1" applyFill="1" applyAlignment="1">
      <alignment horizontal="center"/>
    </xf>
    <xf numFmtId="0" fontId="5" fillId="0" borderId="0" xfId="92" applyFont="1" applyBorder="1">
      <alignment/>
      <protection/>
    </xf>
    <xf numFmtId="164" fontId="5" fillId="0" borderId="0" xfId="83" applyNumberFormat="1" applyFont="1" applyBorder="1" applyAlignment="1">
      <alignment horizontal="right"/>
      <protection/>
    </xf>
    <xf numFmtId="43" fontId="5" fillId="0" borderId="0" xfId="24" applyNumberFormat="1" applyFont="1" applyBorder="1"/>
    <xf numFmtId="164" fontId="5" fillId="0" borderId="0" xfId="83" applyNumberFormat="1" applyFont="1" applyFill="1" applyBorder="1">
      <alignment/>
      <protection/>
    </xf>
    <xf numFmtId="17" fontId="1" fillId="0" borderId="0" xfId="59" applyNumberFormat="1" applyFont="1" applyBorder="1" applyAlignment="1">
      <alignment horizontal="center" vertical="top"/>
      <protection/>
    </xf>
    <xf numFmtId="17" fontId="1" fillId="0" borderId="1" xfId="59" applyNumberFormat="1" applyFont="1" applyBorder="1" applyAlignment="1">
      <alignment horizontal="center" vertical="top"/>
      <protection/>
    </xf>
    <xf numFmtId="0" fontId="17" fillId="0" borderId="0" xfId="92" applyFont="1" applyBorder="1">
      <alignment/>
      <protection/>
    </xf>
    <xf numFmtId="167" fontId="17" fillId="0" borderId="0" xfId="24" applyNumberFormat="1" applyFont="1" applyBorder="1"/>
    <xf numFmtId="43" fontId="17" fillId="0" borderId="0" xfId="24" applyNumberFormat="1" applyFont="1" applyBorder="1"/>
    <xf numFmtId="0" fontId="17" fillId="0" borderId="0" xfId="92" applyFont="1" applyFill="1" applyBorder="1">
      <alignment/>
      <protection/>
    </xf>
    <xf numFmtId="43" fontId="17" fillId="0" borderId="0" xfId="24" applyNumberFormat="1" applyFont="1" applyFill="1" applyBorder="1"/>
    <xf numFmtId="0" fontId="5" fillId="0" borderId="0" xfId="92" applyFont="1" applyFill="1" applyBorder="1" applyAlignment="1">
      <alignment vertical="top"/>
      <protection/>
    </xf>
    <xf numFmtId="0" fontId="5" fillId="0" borderId="2" xfId="91" applyFont="1" applyBorder="1" applyAlignment="1">
      <alignment horizontal="right"/>
      <protection/>
    </xf>
    <xf numFmtId="0" fontId="17" fillId="0" borderId="0" xfId="92" applyFont="1">
      <alignment/>
      <protection/>
    </xf>
    <xf numFmtId="0" fontId="17" fillId="0" borderId="0" xfId="91" applyFont="1" applyBorder="1" applyAlignment="1">
      <alignment horizontal="center"/>
      <protection/>
    </xf>
    <xf numFmtId="167" fontId="17" fillId="0" borderId="0" xfId="24" applyNumberFormat="1" applyFont="1" applyBorder="1"/>
    <xf numFmtId="43" fontId="17" fillId="0" borderId="0" xfId="24" applyNumberFormat="1" applyFont="1" applyBorder="1"/>
    <xf numFmtId="2" fontId="17" fillId="0" borderId="0" xfId="77" applyNumberFormat="1" applyFont="1" applyAlignment="1">
      <alignment horizontal="right"/>
    </xf>
    <xf numFmtId="0" fontId="22" fillId="0" borderId="0" xfId="77" applyFont="1" applyFill="1" applyAlignment="1">
      <alignment/>
    </xf>
    <xf numFmtId="0" fontId="17" fillId="0" borderId="0" xfId="24" applyNumberFormat="1" applyFont="1"/>
    <xf numFmtId="0" fontId="5" fillId="0" borderId="0" xfId="77" applyNumberFormat="1" applyFont="1" applyFill="1" applyBorder="1" applyAlignment="1" applyProtection="1">
      <alignment horizontal="left" vertical="top"/>
      <protection/>
    </xf>
    <xf numFmtId="0" fontId="5" fillId="0" borderId="0" xfId="92" applyFont="1" applyFill="1" applyAlignment="1">
      <alignment vertical="top"/>
      <protection/>
    </xf>
    <xf numFmtId="44" fontId="5" fillId="0" borderId="0" xfId="83" applyNumberFormat="1" applyFont="1">
      <alignment/>
      <protection/>
    </xf>
    <xf numFmtId="185" fontId="5" fillId="0" borderId="0" xfId="92" applyNumberFormat="1" applyFont="1" applyFill="1" applyAlignment="1">
      <alignment horizontal="center"/>
      <protection/>
    </xf>
    <xf numFmtId="43" fontId="21" fillId="0" borderId="1" xfId="59" applyNumberFormat="1" applyFont="1" applyFill="1" applyBorder="1" applyAlignment="1">
      <alignment horizontal="center" vertical="top"/>
      <protection/>
    </xf>
    <xf numFmtId="17" fontId="1" fillId="0" borderId="1" xfId="59" applyNumberFormat="1" applyFont="1" applyFill="1" applyBorder="1" applyAlignment="1">
      <alignment horizontal="center" vertical="top"/>
      <protection/>
    </xf>
    <xf numFmtId="17" fontId="1" fillId="0" borderId="0" xfId="59" applyNumberFormat="1" applyFont="1" applyFill="1" applyBorder="1" applyAlignment="1">
      <alignment horizontal="center" vertical="top"/>
      <protection/>
    </xf>
    <xf numFmtId="167" fontId="17" fillId="0" borderId="0" xfId="24" applyNumberFormat="1" applyFont="1" applyFill="1"/>
    <xf numFmtId="167" fontId="17" fillId="0" borderId="7" xfId="24" applyNumberFormat="1" applyFont="1" applyFill="1" applyBorder="1"/>
    <xf numFmtId="167" fontId="17" fillId="0" borderId="0" xfId="24" applyNumberFormat="1" applyFont="1" applyFill="1" applyBorder="1"/>
    <xf numFmtId="167" fontId="5" fillId="0" borderId="0" xfId="24" applyNumberFormat="1" applyFont="1" applyFill="1" applyBorder="1"/>
    <xf numFmtId="167" fontId="5" fillId="0" borderId="0" xfId="24" applyNumberFormat="1" applyFont="1" applyFill="1"/>
    <xf numFmtId="167" fontId="17" fillId="0" borderId="0" xfId="24" applyNumberFormat="1" applyFont="1" applyFill="1"/>
    <xf numFmtId="167" fontId="17" fillId="0" borderId="7" xfId="24" applyNumberFormat="1" applyFont="1" applyFill="1" applyBorder="1"/>
    <xf numFmtId="164" fontId="0" fillId="0" borderId="0" xfId="0" applyNumberFormat="1" applyAlignment="1">
      <alignment horizontal="left"/>
    </xf>
    <xf numFmtId="164" fontId="5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horizontal="right" vertical="top"/>
    </xf>
    <xf numFmtId="173" fontId="5" fillId="0" borderId="0" xfId="0" applyNumberFormat="1" applyFont="1" applyFill="1" applyAlignment="1">
      <alignment vertical="top"/>
    </xf>
    <xf numFmtId="164" fontId="0" fillId="0" borderId="0" xfId="0" applyNumberFormat="1" applyFill="1" applyAlignment="1">
      <alignment vertical="top"/>
    </xf>
    <xf numFmtId="164" fontId="5" fillId="0" borderId="0" xfId="0" applyNumberFormat="1" applyFont="1" applyFill="1" applyAlignment="1" applyProtection="1">
      <alignment vertical="top"/>
      <protection/>
    </xf>
    <xf numFmtId="164" fontId="7" fillId="0" borderId="0" xfId="0" applyNumberFormat="1" applyFont="1" applyFill="1" applyAlignment="1" applyProtection="1">
      <alignment vertical="top"/>
      <protection/>
    </xf>
    <xf numFmtId="164" fontId="11" fillId="0" borderId="0" xfId="83" applyNumberFormat="1" applyFont="1" applyAlignment="1">
      <alignment horizontal="center" vertical="top"/>
      <protection/>
    </xf>
    <xf numFmtId="164" fontId="7" fillId="0" borderId="0" xfId="0" applyNumberFormat="1" applyFont="1" applyFill="1" applyAlignment="1" applyProtection="1">
      <alignment horizontal="center" vertical="top"/>
      <protection/>
    </xf>
    <xf numFmtId="164" fontId="5" fillId="0" borderId="0" xfId="0" applyNumberFormat="1" applyFont="1" applyFill="1" applyAlignment="1">
      <alignment horizontal="center" vertical="top"/>
    </xf>
    <xf numFmtId="164" fontId="5" fillId="0" borderId="0" xfId="0" applyNumberFormat="1" applyFont="1" applyAlignment="1" applyProtection="1">
      <alignment horizontal="center" vertical="top"/>
      <protection/>
    </xf>
    <xf numFmtId="164" fontId="0" fillId="11" borderId="0" xfId="0" applyNumberFormat="1" applyFill="1" applyAlignment="1">
      <alignment vertical="top"/>
    </xf>
    <xf numFmtId="164" fontId="5" fillId="0" borderId="0" xfId="0" applyNumberFormat="1" applyFont="1" applyFill="1" applyBorder="1" applyAlignment="1">
      <alignment horizontal="center" vertical="top"/>
    </xf>
    <xf numFmtId="164" fontId="5" fillId="0" borderId="4" xfId="0" applyNumberFormat="1" applyFont="1" applyFill="1" applyBorder="1" applyAlignment="1" applyProtection="1">
      <alignment horizontal="center" vertical="top"/>
      <protection/>
    </xf>
    <xf numFmtId="164" fontId="5" fillId="0" borderId="0" xfId="0" applyNumberFormat="1" applyFont="1" applyFill="1" applyAlignment="1" applyProtection="1">
      <alignment horizontal="center" vertical="top"/>
      <protection/>
    </xf>
    <xf numFmtId="164" fontId="5" fillId="0" borderId="0" xfId="0" applyNumberFormat="1" applyFont="1" applyFill="1" applyAlignment="1">
      <alignment horizontal="left" vertical="top"/>
    </xf>
    <xf numFmtId="3" fontId="5" fillId="0" borderId="0" xfId="0" applyNumberFormat="1" applyFont="1" applyFill="1" applyAlignment="1">
      <alignment vertical="top"/>
    </xf>
    <xf numFmtId="164" fontId="0" fillId="0" borderId="0" xfId="0" applyNumberFormat="1" applyFont="1" applyFill="1" applyAlignment="1">
      <alignment vertical="top"/>
    </xf>
    <xf numFmtId="37" fontId="5" fillId="0" borderId="0" xfId="0" applyNumberFormat="1" applyFont="1" applyFill="1" applyAlignment="1" applyProtection="1">
      <alignment vertical="top"/>
      <protection/>
    </xf>
    <xf numFmtId="169" fontId="5" fillId="0" borderId="0" xfId="0" applyNumberFormat="1" applyFont="1" applyFill="1" applyAlignment="1" applyProtection="1">
      <alignment vertical="top"/>
      <protection/>
    </xf>
    <xf numFmtId="37" fontId="5" fillId="0" borderId="0" xfId="0" applyNumberFormat="1" applyFont="1" applyFill="1" applyAlignment="1" applyProtection="1">
      <alignment horizontal="center" vertical="top"/>
      <protection/>
    </xf>
    <xf numFmtId="164" fontId="5" fillId="0" borderId="0" xfId="0" applyNumberFormat="1" applyFont="1" applyFill="1" applyAlignment="1" applyProtection="1">
      <alignment horizontal="left" vertical="top"/>
      <protection/>
    </xf>
    <xf numFmtId="167" fontId="5" fillId="0" borderId="0" xfId="18" applyNumberFormat="1" applyFont="1" applyFill="1" applyAlignment="1" applyProtection="1">
      <alignment vertical="top"/>
      <protection/>
    </xf>
    <xf numFmtId="5" fontId="5" fillId="0" borderId="0" xfId="0" applyNumberFormat="1" applyFont="1" applyFill="1" applyAlignment="1" applyProtection="1">
      <alignment vertical="top"/>
      <protection/>
    </xf>
    <xf numFmtId="169" fontId="5" fillId="0" borderId="2" xfId="0" applyNumberFormat="1" applyFont="1" applyFill="1" applyBorder="1" applyAlignment="1" applyProtection="1">
      <alignment vertical="top"/>
      <protection/>
    </xf>
    <xf numFmtId="37" fontId="5" fillId="0" borderId="0" xfId="0" applyNumberFormat="1" applyFont="1" applyFill="1" applyBorder="1" applyAlignment="1" applyProtection="1">
      <alignment vertical="top"/>
      <protection/>
    </xf>
    <xf numFmtId="164" fontId="5" fillId="0" borderId="0" xfId="0" applyNumberFormat="1" applyFont="1" applyAlignment="1" applyProtection="1">
      <alignment horizontal="left" vertical="top"/>
      <protection/>
    </xf>
    <xf numFmtId="37" fontId="0" fillId="4" borderId="0" xfId="0" applyNumberFormat="1" applyFill="1" applyAlignment="1">
      <alignment vertical="top"/>
    </xf>
    <xf numFmtId="164" fontId="5" fillId="4" borderId="0" xfId="0" applyNumberFormat="1" applyFont="1" applyFill="1" applyAlignment="1">
      <alignment vertical="top"/>
    </xf>
    <xf numFmtId="5" fontId="5" fillId="0" borderId="0" xfId="0" applyNumberFormat="1" applyFont="1" applyFill="1" applyAlignment="1">
      <alignment vertical="top"/>
    </xf>
    <xf numFmtId="3" fontId="0" fillId="0" borderId="0" xfId="0" applyNumberFormat="1" applyFont="1" applyFill="1" applyAlignment="1">
      <alignment vertical="top"/>
    </xf>
    <xf numFmtId="164" fontId="0" fillId="0" borderId="0" xfId="0" applyNumberFormat="1" applyFill="1" applyBorder="1" applyAlignment="1">
      <alignment vertical="top"/>
    </xf>
    <xf numFmtId="37" fontId="0" fillId="0" borderId="0" xfId="0" applyNumberFormat="1" applyFill="1" applyBorder="1" applyAlignment="1">
      <alignment vertical="top"/>
    </xf>
    <xf numFmtId="164" fontId="5" fillId="8" borderId="0" xfId="0" applyNumberFormat="1" applyFont="1" applyFill="1"/>
    <xf numFmtId="164" fontId="5" fillId="8" borderId="0" xfId="0" applyNumberFormat="1" applyFont="1" applyFill="1" applyAlignment="1" applyProtection="1">
      <alignment/>
      <protection/>
    </xf>
    <xf numFmtId="0" fontId="5" fillId="0" borderId="4" xfId="0" applyNumberFormat="1" applyFont="1" applyFill="1" applyBorder="1" applyAlignment="1" applyProtection="1" quotePrefix="1">
      <alignment horizontal="center"/>
      <protection/>
    </xf>
    <xf numFmtId="164" fontId="5" fillId="12" borderId="0" xfId="0" applyNumberFormat="1" applyFont="1" applyFill="1"/>
    <xf numFmtId="164" fontId="7" fillId="12" borderId="0" xfId="0" applyNumberFormat="1" applyFont="1" applyFill="1" applyAlignment="1" applyProtection="1">
      <alignment horizontal="center"/>
      <protection/>
    </xf>
    <xf numFmtId="164" fontId="0" fillId="12" borderId="0" xfId="0" applyNumberFormat="1" applyFill="1"/>
    <xf numFmtId="0" fontId="0" fillId="12" borderId="0" xfId="0" applyNumberFormat="1" applyFill="1" applyAlignment="1">
      <alignment horizontal="center"/>
    </xf>
    <xf numFmtId="0" fontId="0" fillId="12" borderId="0" xfId="0" applyNumberFormat="1" applyFill="1"/>
    <xf numFmtId="164" fontId="5" fillId="0" borderId="0" xfId="0" applyNumberFormat="1" applyFont="1" applyFill="1" applyAlignment="1" applyProtection="1">
      <alignment horizontal="left" indent="1"/>
      <protection/>
    </xf>
    <xf numFmtId="164" fontId="5" fillId="8" borderId="0" xfId="46" applyNumberFormat="1" applyFont="1" applyFill="1">
      <alignment/>
      <protection/>
    </xf>
    <xf numFmtId="37" fontId="5" fillId="13" borderId="1" xfId="0" applyNumberFormat="1" applyFont="1" applyFill="1" applyBorder="1" applyAlignment="1" applyProtection="1">
      <alignment horizontal="left"/>
      <protection/>
    </xf>
    <xf numFmtId="164" fontId="5" fillId="13" borderId="0" xfId="0" applyNumberFormat="1" applyFont="1" applyFill="1"/>
    <xf numFmtId="169" fontId="5" fillId="13" borderId="0" xfId="0" applyNumberFormat="1" applyFont="1" applyFill="1" applyAlignment="1" applyProtection="1">
      <alignment/>
      <protection/>
    </xf>
    <xf numFmtId="164" fontId="5" fillId="13" borderId="0" xfId="0" applyNumberFormat="1" applyFont="1" applyFill="1" applyAlignment="1" applyProtection="1">
      <alignment horizontal="left"/>
      <protection/>
    </xf>
    <xf numFmtId="181" fontId="5" fillId="13" borderId="0" xfId="0" applyNumberFormat="1" applyFont="1" applyFill="1" applyAlignment="1" applyProtection="1">
      <alignment/>
      <protection/>
    </xf>
    <xf numFmtId="164" fontId="5" fillId="13" borderId="0" xfId="0" applyNumberFormat="1" applyFont="1" applyFill="1" applyAlignment="1" applyProtection="1">
      <alignment/>
      <protection/>
    </xf>
    <xf numFmtId="167" fontId="5" fillId="0" borderId="7" xfId="18" applyNumberFormat="1" applyFont="1" applyFill="1" applyBorder="1" applyAlignment="1" applyProtection="1">
      <alignment/>
      <protection/>
    </xf>
    <xf numFmtId="164" fontId="5" fillId="8" borderId="0" xfId="0" applyNumberFormat="1" applyFont="1" applyFill="1" applyAlignment="1">
      <alignment horizontal="center"/>
    </xf>
    <xf numFmtId="164" fontId="0" fillId="14" borderId="0" xfId="0" applyNumberFormat="1" applyFill="1"/>
    <xf numFmtId="175" fontId="0" fillId="15" borderId="0" xfId="15" applyNumberFormat="1" applyFont="1" applyFill="1"/>
    <xf numFmtId="167" fontId="0" fillId="0" borderId="1" xfId="18" applyNumberFormat="1" applyFont="1" applyBorder="1" applyAlignment="1">
      <alignment horizontal="center"/>
    </xf>
    <xf numFmtId="164" fontId="5" fillId="0" borderId="0" xfId="0" applyNumberFormat="1" applyFont="1" applyBorder="1" applyAlignment="1" applyProtection="1">
      <alignment/>
      <protection/>
    </xf>
    <xf numFmtId="10" fontId="5" fillId="0" borderId="0" xfId="0" applyNumberFormat="1" applyFont="1" applyFill="1" applyAlignment="1" applyProtection="1">
      <alignment horizontal="center"/>
      <protection/>
    </xf>
    <xf numFmtId="187" fontId="5" fillId="0" borderId="0" xfId="18" applyNumberFormat="1" applyFont="1" applyBorder="1"/>
    <xf numFmtId="164" fontId="6" fillId="5" borderId="0" xfId="0" applyNumberFormat="1" applyFont="1" applyFill="1" applyBorder="1" applyAlignment="1">
      <alignment horizontal="center"/>
    </xf>
    <xf numFmtId="164" fontId="8" fillId="5" borderId="0" xfId="0" applyNumberFormat="1" applyFont="1" applyFill="1"/>
    <xf numFmtId="37" fontId="6" fillId="5" borderId="0" xfId="0" applyNumberFormat="1" applyFont="1" applyFill="1" applyAlignment="1" applyProtection="1">
      <alignment/>
      <protection/>
    </xf>
    <xf numFmtId="37" fontId="5" fillId="5" borderId="0" xfId="0" applyNumberFormat="1" applyFont="1" applyFill="1" applyAlignment="1" applyProtection="1">
      <alignment horizontal="center"/>
      <protection/>
    </xf>
    <xf numFmtId="37" fontId="6" fillId="5" borderId="0" xfId="0" applyNumberFormat="1" applyFont="1" applyFill="1" applyBorder="1" applyAlignment="1" applyProtection="1">
      <alignment horizontal="center"/>
      <protection/>
    </xf>
    <xf numFmtId="164" fontId="5" fillId="5" borderId="0" xfId="0" applyNumberFormat="1" applyFont="1" applyFill="1" applyAlignment="1" applyProtection="1">
      <alignment horizontal="left"/>
      <protection/>
    </xf>
    <xf numFmtId="164" fontId="5" fillId="5" borderId="0" xfId="0" applyNumberFormat="1" applyFont="1" applyFill="1" applyBorder="1" applyAlignment="1">
      <alignment horizontal="center"/>
    </xf>
    <xf numFmtId="169" fontId="5" fillId="5" borderId="0" xfId="16" applyNumberFormat="1" applyFont="1" applyFill="1" applyBorder="1" applyAlignment="1" applyProtection="1">
      <alignment/>
      <protection/>
    </xf>
    <xf numFmtId="0" fontId="0" fillId="5" borderId="0" xfId="0" applyNumberFormat="1" applyFill="1" applyAlignment="1">
      <alignment horizontal="left"/>
    </xf>
    <xf numFmtId="169" fontId="5" fillId="5" borderId="0" xfId="16" applyNumberFormat="1" applyFont="1" applyFill="1" applyAlignment="1" applyProtection="1">
      <alignment/>
      <protection/>
    </xf>
    <xf numFmtId="169" fontId="6" fillId="5" borderId="0" xfId="16" applyNumberFormat="1" applyFont="1" applyFill="1" applyBorder="1" applyAlignment="1" applyProtection="1">
      <alignment/>
      <protection/>
    </xf>
    <xf numFmtId="167" fontId="0" fillId="5" borderId="0" xfId="0" applyNumberFormat="1" applyFill="1"/>
    <xf numFmtId="167" fontId="8" fillId="5" borderId="0" xfId="0" applyNumberFormat="1" applyFont="1" applyFill="1"/>
    <xf numFmtId="169" fontId="5" fillId="5" borderId="7" xfId="16" applyNumberFormat="1" applyFont="1" applyFill="1" applyBorder="1" applyAlignment="1" applyProtection="1">
      <alignment/>
      <protection/>
    </xf>
    <xf numFmtId="169" fontId="6" fillId="5" borderId="7" xfId="16" applyNumberFormat="1" applyFont="1" applyFill="1" applyBorder="1" applyAlignment="1" applyProtection="1">
      <alignment/>
      <protection/>
    </xf>
    <xf numFmtId="169" fontId="5" fillId="5" borderId="0" xfId="16" applyNumberFormat="1" applyFont="1" applyFill="1"/>
    <xf numFmtId="169" fontId="0" fillId="5" borderId="0" xfId="16" applyNumberFormat="1" applyFont="1" applyFill="1" applyBorder="1"/>
    <xf numFmtId="169" fontId="5" fillId="0" borderId="0" xfId="0" applyNumberFormat="1" applyFont="1" applyFill="1" applyBorder="1" applyAlignment="1" applyProtection="1">
      <alignment vertical="top"/>
      <protection/>
    </xf>
    <xf numFmtId="10" fontId="13" fillId="0" borderId="0" xfId="83" applyNumberFormat="1" applyFont="1" applyFill="1" applyAlignment="1" applyProtection="1">
      <alignment/>
      <protection/>
    </xf>
    <xf numFmtId="164" fontId="13" fillId="0" borderId="0" xfId="83" applyNumberFormat="1" applyFont="1" applyFill="1">
      <alignment/>
      <protection/>
    </xf>
    <xf numFmtId="37" fontId="13" fillId="0" borderId="0" xfId="83" applyNumberFormat="1" applyFont="1" applyFill="1">
      <alignment/>
      <protection/>
    </xf>
    <xf numFmtId="10" fontId="13" fillId="0" borderId="7" xfId="83" applyNumberFormat="1" applyFont="1" applyFill="1" applyBorder="1" applyAlignment="1" applyProtection="1">
      <alignment/>
      <protection/>
    </xf>
    <xf numFmtId="10" fontId="13" fillId="0" borderId="0" xfId="83" applyNumberFormat="1" applyFont="1" applyFill="1" applyBorder="1" applyAlignment="1" applyProtection="1">
      <alignment/>
      <protection/>
    </xf>
    <xf numFmtId="0" fontId="25" fillId="5" borderId="0" xfId="92" applyFont="1" applyFill="1">
      <alignment/>
      <protection/>
    </xf>
    <xf numFmtId="164" fontId="25" fillId="5" borderId="0" xfId="83" applyNumberFormat="1" applyFont="1" applyFill="1">
      <alignment/>
      <protection/>
    </xf>
    <xf numFmtId="167" fontId="17" fillId="0" borderId="7" xfId="24" applyNumberFormat="1" applyFont="1" applyFill="1" applyBorder="1"/>
    <xf numFmtId="37" fontId="7" fillId="0" borderId="0" xfId="0" applyNumberFormat="1" applyFont="1" applyFill="1" applyAlignment="1" applyProtection="1" quotePrefix="1">
      <alignment/>
      <protection/>
    </xf>
    <xf numFmtId="164" fontId="5" fillId="0" borderId="0" xfId="83" applyNumberFormat="1" applyFont="1" applyAlignment="1" quotePrefix="1">
      <alignment horizontal="center"/>
      <protection/>
    </xf>
    <xf numFmtId="164" fontId="0" fillId="0" borderId="0" xfId="0" applyNumberFormat="1" applyFont="1" applyAlignment="1">
      <alignment horizontal="center"/>
    </xf>
    <xf numFmtId="167" fontId="23" fillId="0" borderId="0" xfId="18" applyNumberFormat="1" applyFont="1"/>
    <xf numFmtId="167" fontId="0" fillId="0" borderId="0" xfId="18" applyNumberFormat="1" applyFont="1" applyFill="1" applyAlignment="1">
      <alignment vertical="top"/>
    </xf>
    <xf numFmtId="164" fontId="0" fillId="16" borderId="0" xfId="0" applyNumberFormat="1" applyFill="1"/>
    <xf numFmtId="164" fontId="11" fillId="0" borderId="0" xfId="85" applyNumberFormat="1" applyFont="1" applyAlignment="1">
      <alignment horizontal="center"/>
      <protection/>
    </xf>
    <xf numFmtId="164" fontId="26" fillId="0" borderId="0" xfId="0" applyNumberFormat="1" applyFont="1"/>
    <xf numFmtId="169" fontId="27" fillId="0" borderId="2" xfId="16" applyNumberFormat="1" applyFont="1" applyBorder="1" applyAlignment="1" applyProtection="1">
      <alignment/>
      <protection/>
    </xf>
    <xf numFmtId="10" fontId="26" fillId="0" borderId="0" xfId="94" applyNumberFormat="1" applyFont="1"/>
    <xf numFmtId="169" fontId="5" fillId="0" borderId="18" xfId="16" applyNumberFormat="1" applyFont="1" applyBorder="1" applyAlignment="1" applyProtection="1">
      <alignment/>
      <protection/>
    </xf>
    <xf numFmtId="10" fontId="5" fillId="0" borderId="18" xfId="94" applyNumberFormat="1" applyFont="1" applyBorder="1" applyAlignment="1" applyProtection="1">
      <alignment/>
      <protection/>
    </xf>
    <xf numFmtId="9" fontId="0" fillId="9" borderId="0" xfId="94" applyNumberFormat="1" applyFont="1" applyFill="1"/>
    <xf numFmtId="169" fontId="5" fillId="0" borderId="8" xfId="0" applyNumberFormat="1" applyFont="1" applyBorder="1" applyAlignment="1" applyProtection="1">
      <alignment/>
      <protection/>
    </xf>
    <xf numFmtId="164" fontId="29" fillId="0" borderId="0" xfId="0" applyNumberFormat="1" applyFont="1" applyAlignment="1">
      <alignment horizontal="center"/>
    </xf>
    <xf numFmtId="164" fontId="29" fillId="0" borderId="0" xfId="0" applyNumberFormat="1" applyFont="1" applyAlignment="1">
      <alignment horizontal="left"/>
    </xf>
    <xf numFmtId="0" fontId="1" fillId="0" borderId="0" xfId="48" applyFont="1">
      <alignment/>
      <protection/>
    </xf>
    <xf numFmtId="164" fontId="0" fillId="0" borderId="0" xfId="0" applyNumberFormat="1" applyAlignment="1">
      <alignment wrapText="1"/>
    </xf>
    <xf numFmtId="164" fontId="0" fillId="0" borderId="0" xfId="0" applyNumberFormat="1" applyFont="1" applyAlignment="1">
      <alignment wrapText="1"/>
    </xf>
    <xf numFmtId="164" fontId="5" fillId="0" borderId="7" xfId="0" applyNumberFormat="1" applyFont="1" applyFill="1" applyBorder="1"/>
    <xf numFmtId="169" fontId="5" fillId="0" borderId="7" xfId="0" applyNumberFormat="1" applyFont="1" applyFill="1" applyBorder="1" applyAlignment="1" applyProtection="1">
      <alignment/>
      <protection/>
    </xf>
    <xf numFmtId="167" fontId="0" fillId="0" borderId="2" xfId="18" applyNumberFormat="1" applyFont="1" applyBorder="1"/>
    <xf numFmtId="164" fontId="0" fillId="8" borderId="0" xfId="0" applyNumberFormat="1" applyFont="1" applyFill="1"/>
    <xf numFmtId="164" fontId="0" fillId="0" borderId="0" xfId="0" applyNumberFormat="1" applyFont="1" applyFill="1" applyBorder="1"/>
    <xf numFmtId="0" fontId="0" fillId="0" borderId="0" xfId="0" applyNumberFormat="1" applyAlignment="1">
      <alignment horizontal="center"/>
    </xf>
    <xf numFmtId="164" fontId="6" fillId="0" borderId="0" xfId="0" applyNumberFormat="1" applyFont="1" applyAlignment="1">
      <alignment horizontal="left"/>
    </xf>
    <xf numFmtId="173" fontId="5" fillId="0" borderId="1" xfId="0" applyNumberFormat="1" applyFont="1" applyBorder="1" applyAlignment="1" applyProtection="1" quotePrefix="1">
      <alignment horizontal="center"/>
      <protection/>
    </xf>
    <xf numFmtId="167" fontId="5" fillId="0" borderId="0" xfId="18" applyNumberFormat="1" applyFont="1" applyAlignment="1" applyProtection="1">
      <alignment horizontal="left"/>
      <protection/>
    </xf>
    <xf numFmtId="167" fontId="23" fillId="0" borderId="0" xfId="18" applyNumberFormat="1" applyFont="1" applyFill="1" applyAlignment="1" applyProtection="1">
      <alignment vertical="top"/>
      <protection/>
    </xf>
    <xf numFmtId="164" fontId="0" fillId="0" borderId="0" xfId="0" applyNumberFormat="1"/>
    <xf numFmtId="164" fontId="0" fillId="0" borderId="0" xfId="0" applyNumberFormat="1"/>
    <xf numFmtId="1" fontId="5" fillId="0" borderId="0" xfId="0" applyNumberFormat="1" applyFont="1" applyFill="1" applyAlignment="1" applyProtection="1">
      <alignment horizontal="center" vertical="top"/>
      <protection/>
    </xf>
    <xf numFmtId="0" fontId="2" fillId="0" borderId="0" xfId="48" applyFont="1">
      <alignment/>
      <protection/>
    </xf>
    <xf numFmtId="43" fontId="20" fillId="0" borderId="0" xfId="77" applyNumberFormat="1" applyFont="1" applyFill="1" applyAlignment="1">
      <alignment/>
    </xf>
    <xf numFmtId="0" fontId="3" fillId="0" borderId="0" xfId="52" applyFont="1">
      <alignment/>
      <protection/>
    </xf>
    <xf numFmtId="43" fontId="3" fillId="0" borderId="0" xfId="52" applyNumberFormat="1" applyFont="1">
      <alignment/>
      <protection/>
    </xf>
    <xf numFmtId="43" fontId="0" fillId="0" borderId="0" xfId="32" applyNumberFormat="1" applyFont="1"/>
    <xf numFmtId="43" fontId="3" fillId="17" borderId="0" xfId="52" applyNumberFormat="1" applyFont="1" applyFill="1">
      <alignment/>
      <protection/>
    </xf>
    <xf numFmtId="43" fontId="3" fillId="0" borderId="19" xfId="52" applyNumberFormat="1" applyFont="1" applyBorder="1">
      <alignment/>
      <protection/>
    </xf>
    <xf numFmtId="0" fontId="3" fillId="0" borderId="0" xfId="52" applyFont="1" applyAlignment="1">
      <alignment horizontal="right"/>
      <protection/>
    </xf>
    <xf numFmtId="0" fontId="3" fillId="0" borderId="20" xfId="52" applyFont="1" applyBorder="1">
      <alignment/>
      <protection/>
    </xf>
    <xf numFmtId="0" fontId="3" fillId="0" borderId="0" xfId="52" applyFont="1" applyFill="1" applyAlignment="1">
      <alignment horizontal="center" vertical="top"/>
      <protection/>
    </xf>
    <xf numFmtId="43" fontId="3" fillId="0" borderId="20" xfId="52" applyNumberFormat="1" applyFont="1" applyBorder="1">
      <alignment/>
      <protection/>
    </xf>
    <xf numFmtId="0" fontId="3" fillId="0" borderId="0" xfId="52" applyFont="1" applyFill="1" applyAlignment="1">
      <alignment vertical="top"/>
      <protection/>
    </xf>
    <xf numFmtId="0" fontId="3" fillId="0" borderId="0" xfId="52" applyFont="1" applyAlignment="1">
      <alignment horizontal="left"/>
      <protection/>
    </xf>
    <xf numFmtId="0" fontId="3" fillId="0" borderId="20" xfId="52" applyFont="1" applyBorder="1" applyAlignment="1">
      <alignment horizontal="center"/>
      <protection/>
    </xf>
    <xf numFmtId="173" fontId="3" fillId="0" borderId="0" xfId="52" applyNumberFormat="1" applyFont="1" applyFill="1" applyAlignment="1">
      <alignment horizontal="center"/>
      <protection/>
    </xf>
    <xf numFmtId="173" fontId="3" fillId="0" borderId="0" xfId="52" applyNumberFormat="1" applyFont="1" applyFill="1" applyAlignment="1">
      <alignment horizontal="right"/>
      <protection/>
    </xf>
    <xf numFmtId="0" fontId="3" fillId="0" borderId="1" xfId="52" applyFont="1" applyBorder="1" applyAlignment="1">
      <alignment horizontal="center"/>
      <protection/>
    </xf>
    <xf numFmtId="0" fontId="3" fillId="0" borderId="21" xfId="52" applyFont="1" applyBorder="1" applyAlignment="1">
      <alignment horizontal="center"/>
      <protection/>
    </xf>
    <xf numFmtId="0" fontId="15" fillId="0" borderId="0" xfId="52" applyFont="1">
      <alignment/>
      <protection/>
    </xf>
    <xf numFmtId="175" fontId="0" fillId="0" borderId="0" xfId="99" applyNumberFormat="1" applyFont="1"/>
    <xf numFmtId="43" fontId="3" fillId="0" borderId="0" xfId="52" applyNumberFormat="1" applyFont="1" applyFill="1">
      <alignment/>
      <protection/>
    </xf>
    <xf numFmtId="0" fontId="3" fillId="0" borderId="0" xfId="52" applyFont="1" applyFill="1" applyAlignment="1">
      <alignment horizontal="left"/>
      <protection/>
    </xf>
    <xf numFmtId="43" fontId="3" fillId="7" borderId="0" xfId="52" applyNumberFormat="1" applyFont="1" applyFill="1">
      <alignment/>
      <protection/>
    </xf>
    <xf numFmtId="0" fontId="3" fillId="7" borderId="0" xfId="52" applyFont="1" applyFill="1" applyAlignment="1">
      <alignment horizontal="left"/>
      <protection/>
    </xf>
    <xf numFmtId="190" fontId="15" fillId="18" borderId="22" xfId="52" applyNumberFormat="1" applyFont="1" applyFill="1" applyBorder="1">
      <alignment/>
      <protection/>
    </xf>
    <xf numFmtId="0" fontId="15" fillId="0" borderId="0" xfId="52" applyFont="1" applyFill="1" applyBorder="1" applyAlignment="1">
      <alignment horizontal="center"/>
      <protection/>
    </xf>
    <xf numFmtId="0" fontId="15" fillId="0" borderId="1" xfId="52" applyFont="1" applyBorder="1" applyAlignment="1">
      <alignment horizontal="center"/>
      <protection/>
    </xf>
    <xf numFmtId="186" fontId="0" fillId="0" borderId="0" xfId="32" applyNumberFormat="1" applyFont="1"/>
    <xf numFmtId="0" fontId="15" fillId="0" borderId="0" xfId="52" applyFont="1" applyBorder="1" applyAlignment="1">
      <alignment horizontal="center"/>
      <protection/>
    </xf>
    <xf numFmtId="0" fontId="3" fillId="0" borderId="0" xfId="52" applyFont="1">
      <alignment/>
      <protection/>
    </xf>
    <xf numFmtId="0" fontId="3" fillId="7" borderId="0" xfId="52" applyFont="1" applyFill="1">
      <alignment/>
      <protection/>
    </xf>
    <xf numFmtId="173" fontId="3" fillId="7" borderId="0" xfId="52" applyNumberFormat="1" applyFont="1" applyFill="1" applyAlignment="1">
      <alignment horizontal="left"/>
      <protection/>
    </xf>
    <xf numFmtId="173" fontId="3" fillId="0" borderId="0" xfId="52" applyNumberFormat="1" applyFont="1">
      <alignment/>
      <protection/>
    </xf>
    <xf numFmtId="0" fontId="3" fillId="0" borderId="0" xfId="52" applyFont="1" applyAlignment="1">
      <alignment horizontal="center"/>
      <protection/>
    </xf>
    <xf numFmtId="0" fontId="3" fillId="19" borderId="0" xfId="52" applyFont="1" applyFill="1" applyAlignment="1">
      <alignment horizontal="right"/>
      <protection/>
    </xf>
    <xf numFmtId="0" fontId="3" fillId="11" borderId="0" xfId="52" applyFont="1" applyFill="1">
      <alignment/>
      <protection/>
    </xf>
    <xf numFmtId="0" fontId="3" fillId="0" borderId="1" xfId="52" applyFont="1" applyBorder="1">
      <alignment/>
      <protection/>
    </xf>
    <xf numFmtId="0" fontId="15" fillId="11" borderId="1" xfId="52" applyFont="1" applyFill="1" applyBorder="1" applyAlignment="1">
      <alignment horizontal="center"/>
      <protection/>
    </xf>
    <xf numFmtId="0" fontId="15" fillId="0" borderId="0" xfId="52" applyFont="1" applyFill="1" applyBorder="1" applyAlignment="1">
      <alignment horizontal="left"/>
      <protection/>
    </xf>
    <xf numFmtId="0" fontId="3" fillId="0" borderId="0" xfId="52" applyFont="1" applyAlignment="1">
      <alignment horizontal="right"/>
      <protection/>
    </xf>
    <xf numFmtId="43" fontId="0" fillId="4" borderId="0" xfId="32" applyNumberFormat="1" applyFont="1" applyFill="1"/>
    <xf numFmtId="0" fontId="3" fillId="4" borderId="0" xfId="52" applyFont="1" applyFill="1" applyAlignment="1">
      <alignment horizontal="right"/>
      <protection/>
    </xf>
    <xf numFmtId="43" fontId="0" fillId="12" borderId="0" xfId="32" applyNumberFormat="1" applyFont="1" applyFill="1"/>
    <xf numFmtId="43" fontId="0" fillId="14" borderId="0" xfId="32" applyNumberFormat="1" applyFont="1" applyFill="1"/>
    <xf numFmtId="167" fontId="0" fillId="0" borderId="0" xfId="32" applyNumberFormat="1" applyFont="1" applyFill="1"/>
    <xf numFmtId="0" fontId="3" fillId="0" borderId="0" xfId="52" applyFont="1" applyFill="1">
      <alignment/>
      <protection/>
    </xf>
    <xf numFmtId="0" fontId="3" fillId="0" borderId="0" xfId="52" applyFont="1" quotePrefix="1">
      <alignment/>
      <protection/>
    </xf>
    <xf numFmtId="43" fontId="0" fillId="0" borderId="0" xfId="32" applyNumberFormat="1" applyFont="1"/>
    <xf numFmtId="10" fontId="0" fillId="0" borderId="0" xfId="99" applyNumberFormat="1" applyFont="1"/>
    <xf numFmtId="0" fontId="3" fillId="11" borderId="0" xfId="52" applyFont="1" applyFill="1" quotePrefix="1">
      <alignment/>
      <protection/>
    </xf>
    <xf numFmtId="2" fontId="3" fillId="0" borderId="0" xfId="52" applyNumberFormat="1" applyFont="1">
      <alignment/>
      <protection/>
    </xf>
    <xf numFmtId="189" fontId="3" fillId="0" borderId="0" xfId="52" applyNumberFormat="1" applyFont="1">
      <alignment/>
      <protection/>
    </xf>
    <xf numFmtId="43" fontId="0" fillId="0" borderId="0" xfId="32" applyNumberFormat="1" applyFont="1" applyFill="1"/>
    <xf numFmtId="186" fontId="0" fillId="0" borderId="23" xfId="32" applyNumberFormat="1" applyFont="1" applyBorder="1"/>
    <xf numFmtId="0" fontId="3" fillId="11" borderId="0" xfId="52" applyFont="1" applyFill="1">
      <alignment/>
      <protection/>
    </xf>
    <xf numFmtId="186" fontId="0" fillId="0" borderId="24" xfId="32" applyNumberFormat="1" applyFont="1" applyBorder="1"/>
    <xf numFmtId="0" fontId="3" fillId="0" borderId="24" xfId="52" applyFont="1" applyBorder="1">
      <alignment/>
      <protection/>
    </xf>
    <xf numFmtId="0" fontId="3" fillId="0" borderId="25" xfId="52" applyFont="1" applyBorder="1">
      <alignment/>
      <protection/>
    </xf>
    <xf numFmtId="191" fontId="0" fillId="0" borderId="0" xfId="32" applyNumberFormat="1" applyFont="1"/>
    <xf numFmtId="186" fontId="0" fillId="0" borderId="0" xfId="32" applyNumberFormat="1" applyFont="1" applyAlignment="1">
      <alignment horizontal="right"/>
    </xf>
    <xf numFmtId="186" fontId="0" fillId="0" borderId="0" xfId="32" applyNumberFormat="1" applyFont="1" applyFill="1"/>
    <xf numFmtId="167" fontId="0" fillId="0" borderId="0" xfId="32" applyNumberFormat="1" applyFont="1" applyFill="1" applyAlignment="1">
      <alignment horizontal="center"/>
    </xf>
    <xf numFmtId="167" fontId="0" fillId="11" borderId="0" xfId="32" applyNumberFormat="1" applyFont="1" applyFill="1"/>
    <xf numFmtId="0" fontId="15" fillId="11" borderId="0" xfId="52" applyFont="1" applyFill="1" applyBorder="1" applyAlignment="1">
      <alignment horizontal="center"/>
      <protection/>
    </xf>
    <xf numFmtId="0" fontId="3" fillId="11" borderId="0" xfId="52" applyFont="1" applyFill="1" applyAlignment="1">
      <alignment horizontal="left"/>
      <protection/>
    </xf>
    <xf numFmtId="0" fontId="3" fillId="0" borderId="0" xfId="52" applyFont="1" applyAlignment="1">
      <alignment vertical="top"/>
      <protection/>
    </xf>
    <xf numFmtId="43" fontId="3" fillId="10" borderId="0" xfId="52" applyNumberFormat="1" applyFont="1" applyFill="1">
      <alignment/>
      <protection/>
    </xf>
    <xf numFmtId="43" fontId="3" fillId="20" borderId="0" xfId="52" applyNumberFormat="1" applyFont="1" applyFill="1">
      <alignment/>
      <protection/>
    </xf>
    <xf numFmtId="191" fontId="3" fillId="0" borderId="0" xfId="52" applyNumberFormat="1" applyFont="1">
      <alignment/>
      <protection/>
    </xf>
    <xf numFmtId="191" fontId="3" fillId="20" borderId="0" xfId="52" applyNumberFormat="1" applyFont="1" applyFill="1">
      <alignment/>
      <protection/>
    </xf>
    <xf numFmtId="186" fontId="3" fillId="0" borderId="0" xfId="52" applyNumberFormat="1" applyFont="1">
      <alignment/>
      <protection/>
    </xf>
    <xf numFmtId="0" fontId="3" fillId="4" borderId="0" xfId="52" applyFont="1" applyFill="1">
      <alignment/>
      <protection/>
    </xf>
    <xf numFmtId="0" fontId="0" fillId="0" borderId="0" xfId="99" applyNumberFormat="1" applyFont="1"/>
    <xf numFmtId="0" fontId="5" fillId="0" borderId="0" xfId="92" applyFont="1" applyFill="1" applyAlignment="1">
      <alignment vertical="top"/>
      <protection/>
    </xf>
    <xf numFmtId="164" fontId="0" fillId="0" borderId="0" xfId="0" applyNumberFormat="1" applyFont="1" applyBorder="1"/>
    <xf numFmtId="164" fontId="0" fillId="0" borderId="0" xfId="0" applyNumberFormat="1"/>
    <xf numFmtId="37" fontId="5" fillId="5" borderId="1" xfId="0" applyNumberFormat="1" applyFont="1" applyFill="1" applyBorder="1" applyAlignment="1" applyProtection="1">
      <alignment horizontal="left"/>
      <protection/>
    </xf>
    <xf numFmtId="169" fontId="5" fillId="5" borderId="0" xfId="0" applyNumberFormat="1" applyFont="1" applyFill="1" applyAlignment="1" applyProtection="1">
      <alignment/>
      <protection/>
    </xf>
    <xf numFmtId="181" fontId="5" fillId="5" borderId="0" xfId="0" applyNumberFormat="1" applyFont="1" applyFill="1" applyAlignment="1" applyProtection="1">
      <alignment/>
      <protection/>
    </xf>
    <xf numFmtId="164" fontId="5" fillId="5" borderId="0" xfId="0" applyNumberFormat="1" applyFont="1" applyFill="1" applyAlignment="1" applyProtection="1">
      <alignment/>
      <protection/>
    </xf>
    <xf numFmtId="37" fontId="5" fillId="0" borderId="0" xfId="92" applyNumberFormat="1" applyFont="1" applyBorder="1">
      <alignment/>
      <protection/>
    </xf>
    <xf numFmtId="37" fontId="5" fillId="0" borderId="0" xfId="0" applyNumberFormat="1" applyFont="1" applyFill="1" applyAlignment="1" applyProtection="1" quotePrefix="1">
      <alignment/>
      <protection/>
    </xf>
    <xf numFmtId="164" fontId="0" fillId="0" borderId="0" xfId="0" applyNumberFormat="1"/>
    <xf numFmtId="164" fontId="0" fillId="0" borderId="0" xfId="0" applyNumberFormat="1"/>
    <xf numFmtId="164" fontId="0" fillId="0" borderId="0" xfId="0" applyNumberFormat="1" applyFont="1" applyFill="1" applyAlignment="1">
      <alignment horizontal="center" vertical="top"/>
    </xf>
    <xf numFmtId="164" fontId="7" fillId="0" borderId="0" xfId="0" applyNumberFormat="1" applyFont="1" applyAlignment="1" applyProtection="1">
      <alignment horizontal="center"/>
      <protection/>
    </xf>
    <xf numFmtId="164" fontId="0" fillId="0" borderId="0" xfId="0" applyNumberFormat="1"/>
    <xf numFmtId="164" fontId="0" fillId="21" borderId="0" xfId="0" applyNumberFormat="1" applyFill="1" applyAlignment="1">
      <alignment horizontal="center"/>
    </xf>
    <xf numFmtId="167" fontId="23" fillId="0" borderId="0" xfId="18" applyNumberFormat="1" applyFont="1" applyFill="1" applyAlignment="1" applyProtection="1">
      <alignment/>
      <protection/>
    </xf>
    <xf numFmtId="167" fontId="0" fillId="0" borderId="0" xfId="27" applyNumberFormat="1" applyFont="1" applyAlignment="1">
      <alignment vertical="top"/>
    </xf>
    <xf numFmtId="164" fontId="7" fillId="0" borderId="0" xfId="0" applyNumberFormat="1" applyFont="1" applyAlignment="1" applyProtection="1">
      <alignment horizontal="center"/>
      <protection/>
    </xf>
    <xf numFmtId="164" fontId="0" fillId="0" borderId="0" xfId="0" applyNumberFormat="1"/>
    <xf numFmtId="10" fontId="0" fillId="0" borderId="7" xfId="15" applyNumberFormat="1" applyFont="1" applyBorder="1"/>
    <xf numFmtId="164" fontId="5" fillId="11" borderId="0" xfId="0" applyNumberFormat="1" applyFont="1" applyFill="1"/>
    <xf numFmtId="164" fontId="5" fillId="9" borderId="0" xfId="46" applyNumberFormat="1" applyFont="1" applyFill="1">
      <alignment/>
      <protection/>
    </xf>
    <xf numFmtId="37" fontId="5" fillId="0" borderId="0" xfId="0" applyNumberFormat="1" applyFont="1" applyFill="1" applyAlignment="1" applyProtection="1">
      <alignment horizontal="left" vertical="top"/>
      <protection/>
    </xf>
    <xf numFmtId="191" fontId="0" fillId="0" borderId="0" xfId="18" applyNumberFormat="1" applyFont="1" applyFill="1"/>
    <xf numFmtId="191" fontId="0" fillId="0" borderId="0" xfId="18" applyNumberFormat="1" applyFont="1"/>
    <xf numFmtId="164" fontId="0" fillId="0" borderId="0" xfId="0" applyNumberFormat="1" applyFill="1" applyBorder="1" applyAlignment="1">
      <alignment horizontal="center"/>
    </xf>
    <xf numFmtId="164" fontId="5" fillId="22" borderId="0" xfId="0" applyNumberFormat="1" applyFont="1" applyFill="1" applyAlignment="1" applyProtection="1">
      <alignment/>
      <protection/>
    </xf>
    <xf numFmtId="43" fontId="21" fillId="0" borderId="0" xfId="59" applyNumberFormat="1" applyFont="1" applyFill="1" applyBorder="1" applyAlignment="1">
      <alignment horizontal="center" vertical="top"/>
      <protection/>
    </xf>
    <xf numFmtId="0" fontId="5" fillId="23" borderId="0" xfId="92" applyFont="1" applyFill="1">
      <alignment/>
      <protection/>
    </xf>
    <xf numFmtId="10" fontId="5" fillId="23" borderId="0" xfId="93" applyNumberFormat="1" applyFont="1" applyFill="1"/>
    <xf numFmtId="167" fontId="23" fillId="0" borderId="0" xfId="18" applyNumberFormat="1" applyFont="1" applyBorder="1"/>
    <xf numFmtId="0" fontId="3" fillId="0" borderId="0" xfId="52" applyFont="1" applyFill="1">
      <alignment/>
      <protection/>
    </xf>
    <xf numFmtId="164" fontId="0" fillId="0" borderId="0" xfId="0" applyNumberFormat="1"/>
    <xf numFmtId="168" fontId="5" fillId="0" borderId="1" xfId="0" applyNumberFormat="1" applyFont="1" applyFill="1" applyBorder="1" applyAlignment="1" applyProtection="1" quotePrefix="1">
      <alignment horizontal="center"/>
      <protection/>
    </xf>
    <xf numFmtId="173" fontId="5" fillId="0" borderId="0" xfId="0" applyNumberFormat="1" applyFont="1" applyFill="1" applyAlignment="1" quotePrefix="1">
      <alignment horizontal="center"/>
    </xf>
    <xf numFmtId="173" fontId="5" fillId="0" borderId="0" xfId="0" applyNumberFormat="1" applyFont="1" applyFill="1" applyAlignment="1" applyProtection="1" quotePrefix="1">
      <alignment horizontal="center"/>
      <protection/>
    </xf>
    <xf numFmtId="164" fontId="5" fillId="0" borderId="1" xfId="0" applyNumberFormat="1" applyFont="1" applyFill="1" applyBorder="1" applyAlignment="1" applyProtection="1">
      <alignment horizontal="center"/>
      <protection/>
    </xf>
    <xf numFmtId="173" fontId="5" fillId="0" borderId="1" xfId="0" applyNumberFormat="1" applyFont="1" applyFill="1" applyBorder="1" applyAlignment="1" applyProtection="1" quotePrefix="1">
      <alignment horizontal="center"/>
      <protection/>
    </xf>
    <xf numFmtId="169" fontId="5" fillId="0" borderId="2" xfId="16" applyNumberFormat="1" applyFont="1" applyFill="1" applyBorder="1" applyAlignment="1" applyProtection="1">
      <alignment/>
      <protection/>
    </xf>
    <xf numFmtId="169" fontId="5" fillId="0" borderId="18" xfId="16" applyNumberFormat="1" applyFont="1" applyFill="1" applyBorder="1" applyAlignment="1" applyProtection="1">
      <alignment/>
      <protection/>
    </xf>
    <xf numFmtId="169" fontId="5" fillId="0" borderId="8" xfId="0" applyNumberFormat="1" applyFont="1" applyFill="1" applyBorder="1" applyAlignment="1" applyProtection="1">
      <alignment/>
      <protection/>
    </xf>
    <xf numFmtId="41" fontId="5" fillId="0" borderId="0" xfId="18" applyNumberFormat="1" applyFont="1" applyBorder="1" applyAlignment="1" applyProtection="1">
      <alignment/>
      <protection/>
    </xf>
    <xf numFmtId="164" fontId="5" fillId="0" borderId="1" xfId="0" applyNumberFormat="1" applyFont="1" applyFill="1" applyBorder="1" applyAlignment="1" applyProtection="1">
      <alignment horizontal="left" indent="1"/>
      <protection/>
    </xf>
    <xf numFmtId="164" fontId="5" fillId="0" borderId="0" xfId="0" applyNumberFormat="1" applyFont="1" applyFill="1" applyAlignment="1">
      <alignment horizontal="left" indent="1"/>
    </xf>
    <xf numFmtId="169" fontId="6" fillId="0" borderId="8" xfId="0" applyNumberFormat="1" applyFont="1" applyFill="1" applyBorder="1" applyAlignment="1" applyProtection="1">
      <alignment/>
      <protection/>
    </xf>
    <xf numFmtId="164" fontId="5" fillId="0" borderId="0" xfId="0" applyNumberFormat="1" applyFont="1" applyFill="1" applyBorder="1" applyAlignment="1" applyProtection="1">
      <alignment horizontal="left" indent="1"/>
      <protection/>
    </xf>
    <xf numFmtId="164" fontId="5" fillId="0" borderId="7" xfId="0" applyNumberFormat="1" applyFont="1" applyFill="1" applyBorder="1" applyAlignment="1" applyProtection="1">
      <alignment horizontal="left" indent="1"/>
      <protection/>
    </xf>
    <xf numFmtId="164" fontId="6" fillId="0" borderId="1" xfId="0" applyNumberFormat="1" applyFont="1" applyFill="1" applyBorder="1" applyAlignment="1" applyProtection="1">
      <alignment horizontal="center"/>
      <protection/>
    </xf>
    <xf numFmtId="164" fontId="5" fillId="0" borderId="26" xfId="0" applyNumberFormat="1" applyFont="1" applyFill="1" applyBorder="1" applyAlignment="1" applyProtection="1">
      <alignment horizontal="left" indent="1"/>
      <protection/>
    </xf>
    <xf numFmtId="0" fontId="18" fillId="0" borderId="0" xfId="53" applyNumberFormat="1" applyFont="1" applyAlignment="1" applyProtection="1">
      <alignment/>
      <protection locked="0"/>
    </xf>
    <xf numFmtId="37" fontId="18" fillId="0" borderId="0" xfId="53" applyNumberFormat="1" applyFont="1" applyAlignment="1" applyProtection="1">
      <alignment/>
      <protection locked="0"/>
    </xf>
    <xf numFmtId="39" fontId="18" fillId="0" borderId="0" xfId="53" applyNumberFormat="1" applyFont="1" applyAlignment="1" applyProtection="1">
      <alignment/>
      <protection locked="0"/>
    </xf>
    <xf numFmtId="0" fontId="18" fillId="0" borderId="0" xfId="53" applyNumberFormat="1" applyFont="1" applyAlignment="1" applyProtection="1">
      <alignment horizontal="center"/>
      <protection locked="0"/>
    </xf>
    <xf numFmtId="0" fontId="31" fillId="0" borderId="0" xfId="63" applyFont="1" applyAlignment="1">
      <alignment horizontal="center"/>
      <protection/>
    </xf>
    <xf numFmtId="37" fontId="32" fillId="0" borderId="18" xfId="53" applyNumberFormat="1" applyFont="1" applyBorder="1">
      <alignment/>
      <protection/>
    </xf>
    <xf numFmtId="37" fontId="32" fillId="0" borderId="0" xfId="53" applyNumberFormat="1" applyFont="1">
      <alignment/>
      <protection/>
    </xf>
    <xf numFmtId="4" fontId="32" fillId="0" borderId="0" xfId="53" applyNumberFormat="1" applyFont="1">
      <alignment/>
      <protection/>
    </xf>
    <xf numFmtId="39" fontId="32" fillId="0" borderId="18" xfId="53" applyNumberFormat="1" applyFont="1" applyBorder="1">
      <alignment/>
      <protection/>
    </xf>
    <xf numFmtId="0" fontId="32" fillId="0" borderId="0" xfId="53" applyNumberFormat="1" applyFont="1" applyAlignment="1" applyProtection="1">
      <alignment/>
      <protection locked="0"/>
    </xf>
    <xf numFmtId="0" fontId="18" fillId="0" borderId="0" xfId="53" applyNumberFormat="1" applyFont="1" applyAlignment="1">
      <alignment horizontal="center"/>
      <protection/>
    </xf>
    <xf numFmtId="0" fontId="18" fillId="0" borderId="0" xfId="53" applyNumberFormat="1" applyFont="1">
      <alignment/>
      <protection/>
    </xf>
    <xf numFmtId="2" fontId="18" fillId="0" borderId="0" xfId="53" applyNumberFormat="1" applyFont="1">
      <alignment/>
      <protection/>
    </xf>
    <xf numFmtId="37" fontId="18" fillId="0" borderId="0" xfId="53" applyNumberFormat="1" applyFont="1">
      <alignment/>
      <protection/>
    </xf>
    <xf numFmtId="4" fontId="18" fillId="0" borderId="0" xfId="53" applyNumberFormat="1" applyFont="1">
      <alignment/>
      <protection/>
    </xf>
    <xf numFmtId="39" fontId="18" fillId="0" borderId="0" xfId="53" applyNumberFormat="1" applyFont="1">
      <alignment/>
      <protection/>
    </xf>
    <xf numFmtId="0" fontId="32" fillId="0" borderId="0" xfId="53" applyNumberFormat="1" applyFont="1">
      <alignment/>
      <protection/>
    </xf>
    <xf numFmtId="37" fontId="18" fillId="0" borderId="0" xfId="53" applyNumberFormat="1" applyFont="1" applyAlignment="1">
      <alignment horizontal="center"/>
      <protection/>
    </xf>
    <xf numFmtId="2" fontId="32" fillId="0" borderId="0" xfId="53" applyNumberFormat="1" applyFont="1">
      <alignment/>
      <protection/>
    </xf>
    <xf numFmtId="192" fontId="32" fillId="0" borderId="0" xfId="53" applyNumberFormat="1" applyFont="1">
      <alignment/>
      <protection/>
    </xf>
    <xf numFmtId="192" fontId="18" fillId="0" borderId="0" xfId="53" applyNumberFormat="1" applyFont="1">
      <alignment/>
      <protection/>
    </xf>
    <xf numFmtId="37" fontId="18" fillId="0" borderId="1" xfId="53" applyNumberFormat="1" applyFont="1" applyBorder="1">
      <alignment/>
      <protection/>
    </xf>
    <xf numFmtId="39" fontId="18" fillId="0" borderId="1" xfId="53" applyNumberFormat="1" applyFont="1" applyBorder="1">
      <alignment/>
      <protection/>
    </xf>
    <xf numFmtId="39" fontId="18" fillId="0" borderId="27" xfId="53" applyNumberFormat="1" applyFont="1" applyBorder="1">
      <alignment/>
      <protection/>
    </xf>
    <xf numFmtId="3" fontId="18" fillId="0" borderId="0" xfId="53" applyNumberFormat="1" applyFont="1">
      <alignment/>
      <protection/>
    </xf>
    <xf numFmtId="39" fontId="32" fillId="0" borderId="0" xfId="53" applyNumberFormat="1" applyFont="1">
      <alignment/>
      <protection/>
    </xf>
    <xf numFmtId="4" fontId="33" fillId="0" borderId="0" xfId="53" applyNumberFormat="1" applyFont="1">
      <alignment/>
      <protection/>
    </xf>
    <xf numFmtId="39" fontId="33" fillId="0" borderId="28" xfId="53" applyNumberFormat="1" applyFont="1" applyBorder="1">
      <alignment/>
      <protection/>
    </xf>
    <xf numFmtId="3" fontId="32" fillId="0" borderId="0" xfId="53" applyNumberFormat="1" applyFont="1">
      <alignment/>
      <protection/>
    </xf>
    <xf numFmtId="3" fontId="33" fillId="0" borderId="0" xfId="53" applyNumberFormat="1" applyFont="1">
      <alignment/>
      <protection/>
    </xf>
    <xf numFmtId="37" fontId="18" fillId="0" borderId="28" xfId="53" applyNumberFormat="1" applyFont="1" applyBorder="1">
      <alignment/>
      <protection/>
    </xf>
    <xf numFmtId="192" fontId="18" fillId="0" borderId="0" xfId="53" applyNumberFormat="1" applyFont="1" applyAlignment="1" quotePrefix="1">
      <alignment horizontal="right"/>
      <protection/>
    </xf>
    <xf numFmtId="0" fontId="18" fillId="0" borderId="0" xfId="53" applyNumberFormat="1" applyFont="1" applyAlignment="1" quotePrefix="1">
      <alignment horizontal="left"/>
      <protection/>
    </xf>
    <xf numFmtId="0" fontId="18" fillId="0" borderId="0" xfId="53" applyNumberFormat="1" applyFont="1" applyAlignment="1" applyProtection="1">
      <alignment horizontal="left"/>
      <protection locked="0"/>
    </xf>
    <xf numFmtId="0" fontId="18" fillId="0" borderId="0" xfId="53" applyNumberFormat="1" applyFont="1" applyAlignment="1">
      <alignment horizontal="left"/>
      <protection/>
    </xf>
    <xf numFmtId="37" fontId="18" fillId="0" borderId="1" xfId="53" applyNumberFormat="1" applyFont="1" applyBorder="1" applyAlignment="1" applyProtection="1">
      <alignment/>
      <protection locked="0"/>
    </xf>
    <xf numFmtId="0" fontId="32" fillId="0" borderId="0" xfId="53" applyNumberFormat="1" applyFont="1" applyAlignment="1" applyProtection="1">
      <alignment horizontal="center"/>
      <protection locked="0"/>
    </xf>
    <xf numFmtId="39" fontId="18" fillId="0" borderId="28" xfId="53" applyNumberFormat="1" applyFont="1" applyBorder="1">
      <alignment/>
      <protection/>
    </xf>
    <xf numFmtId="0" fontId="18" fillId="0" borderId="0" xfId="53" applyNumberFormat="1" applyFont="1" quotePrefix="1">
      <alignment/>
      <protection/>
    </xf>
    <xf numFmtId="0" fontId="32" fillId="0" borderId="0" xfId="53" applyNumberFormat="1" applyFont="1" applyAlignment="1">
      <alignment horizontal="center"/>
      <protection/>
    </xf>
    <xf numFmtId="0" fontId="32" fillId="0" borderId="28" xfId="53" applyNumberFormat="1" applyFont="1" applyBorder="1" applyAlignment="1">
      <alignment horizontal="centerContinuous"/>
      <protection/>
    </xf>
    <xf numFmtId="3" fontId="32" fillId="0" borderId="28" xfId="53" applyNumberFormat="1" applyFont="1" applyBorder="1" applyAlignment="1">
      <alignment horizontal="centerContinuous"/>
      <protection/>
    </xf>
    <xf numFmtId="37" fontId="32" fillId="0" borderId="28" xfId="53" applyNumberFormat="1" applyFont="1" applyBorder="1" applyAlignment="1">
      <alignment horizontal="center"/>
      <protection/>
    </xf>
    <xf numFmtId="37" fontId="32" fillId="0" borderId="0" xfId="53" applyNumberFormat="1" applyFont="1" applyAlignment="1">
      <alignment horizontal="center"/>
      <protection/>
    </xf>
    <xf numFmtId="39" fontId="32" fillId="0" borderId="28" xfId="53" applyNumberFormat="1" applyFont="1" applyBorder="1" applyAlignment="1">
      <alignment horizontal="centerContinuous"/>
      <protection/>
    </xf>
    <xf numFmtId="0" fontId="32" fillId="0" borderId="28" xfId="53" applyNumberFormat="1" applyFont="1" applyBorder="1" applyAlignment="1">
      <alignment horizontal="center"/>
      <protection/>
    </xf>
    <xf numFmtId="0" fontId="32" fillId="0" borderId="0" xfId="53" applyNumberFormat="1" applyFont="1" applyAlignment="1">
      <alignment horizontal="centerContinuous"/>
      <protection/>
    </xf>
    <xf numFmtId="39" fontId="32" fillId="0" borderId="0" xfId="53" applyNumberFormat="1" applyFont="1" applyAlignment="1" quotePrefix="1">
      <alignment horizontal="centerContinuous"/>
      <protection/>
    </xf>
    <xf numFmtId="39" fontId="32" fillId="0" borderId="0" xfId="53" applyNumberFormat="1" applyFont="1" applyAlignment="1">
      <alignment horizontal="centerContinuous"/>
      <protection/>
    </xf>
    <xf numFmtId="37" fontId="32" fillId="0" borderId="0" xfId="53" applyNumberFormat="1" applyFont="1" applyAlignment="1">
      <alignment horizontal="centerContinuous"/>
      <protection/>
    </xf>
    <xf numFmtId="37" fontId="18" fillId="0" borderId="0" xfId="53" applyNumberFormat="1" applyFont="1" applyAlignment="1">
      <alignment horizontal="centerContinuous"/>
      <protection/>
    </xf>
    <xf numFmtId="164" fontId="35" fillId="0" borderId="0" xfId="0" applyNumberFormat="1" applyFont="1"/>
    <xf numFmtId="185" fontId="5" fillId="0" borderId="0" xfId="0" applyNumberFormat="1" applyFont="1" applyFill="1" applyAlignment="1" applyProtection="1">
      <alignment horizontal="center" vertical="top"/>
      <protection/>
    </xf>
    <xf numFmtId="3" fontId="5" fillId="0" borderId="0" xfId="0" applyNumberFormat="1" applyFont="1" applyFill="1" applyAlignment="1" applyProtection="1">
      <alignment horizontal="center" vertical="top"/>
      <protection/>
    </xf>
    <xf numFmtId="164" fontId="35" fillId="0" borderId="0" xfId="0" applyNumberFormat="1" applyFont="1" applyAlignment="1">
      <alignment horizontal="right"/>
    </xf>
    <xf numFmtId="164" fontId="35" fillId="0" borderId="0" xfId="0" applyNumberFormat="1" applyFont="1" applyFill="1"/>
    <xf numFmtId="164" fontId="35" fillId="0" borderId="0" xfId="0" applyNumberFormat="1" applyFont="1" applyFill="1" applyAlignment="1" applyProtection="1">
      <alignment/>
      <protection/>
    </xf>
    <xf numFmtId="0" fontId="32" fillId="0" borderId="0" xfId="53" applyNumberFormat="1" applyFont="1" applyAlignment="1">
      <alignment horizontal="center"/>
      <protection/>
    </xf>
    <xf numFmtId="185" fontId="5" fillId="0" borderId="0" xfId="18" applyNumberFormat="1" applyFont="1" applyAlignment="1" applyProtection="1">
      <alignment horizontal="center"/>
      <protection/>
    </xf>
    <xf numFmtId="193" fontId="5" fillId="0" borderId="1" xfId="0" applyNumberFormat="1" applyFont="1" applyFill="1" applyBorder="1" applyAlignment="1" applyProtection="1" quotePrefix="1">
      <alignment horizontal="center"/>
      <protection/>
    </xf>
    <xf numFmtId="164" fontId="37" fillId="0" borderId="0" xfId="0" applyNumberFormat="1" applyFont="1" applyAlignment="1">
      <alignment horizontal="centerContinuous"/>
    </xf>
    <xf numFmtId="0" fontId="5" fillId="0" borderId="0" xfId="18" applyNumberFormat="1" applyFont="1" applyAlignment="1" applyProtection="1">
      <alignment horizontal="center"/>
      <protection/>
    </xf>
    <xf numFmtId="164" fontId="0" fillId="0" borderId="0" xfId="0" applyNumberFormat="1"/>
    <xf numFmtId="0" fontId="2" fillId="0" borderId="0" xfId="65" applyFont="1">
      <alignment/>
      <protection/>
    </xf>
    <xf numFmtId="164" fontId="0" fillId="0" borderId="0" xfId="0" applyNumberFormat="1" applyAlignment="1">
      <alignment horizontal="left" indent="1"/>
    </xf>
    <xf numFmtId="41" fontId="5" fillId="0" borderId="0" xfId="16" applyNumberFormat="1" applyFont="1" applyAlignment="1" applyProtection="1">
      <alignment/>
      <protection/>
    </xf>
    <xf numFmtId="42" fontId="5" fillId="0" borderId="0" xfId="16" applyNumberFormat="1" applyFont="1" applyAlignment="1" applyProtection="1">
      <alignment/>
      <protection/>
    </xf>
    <xf numFmtId="164" fontId="5" fillId="0" borderId="0" xfId="0" applyNumberFormat="1" applyFont="1" applyAlignment="1" applyProtection="1">
      <alignment horizontal="center"/>
      <protection/>
    </xf>
    <xf numFmtId="164" fontId="0" fillId="0" borderId="0" xfId="0" applyNumberFormat="1"/>
    <xf numFmtId="164" fontId="0" fillId="0" borderId="0" xfId="0" applyNumberFormat="1"/>
    <xf numFmtId="164" fontId="5" fillId="0" borderId="1" xfId="0" applyNumberFormat="1" applyFont="1" applyFill="1" applyBorder="1" applyAlignment="1" applyProtection="1">
      <alignment horizontal="left"/>
      <protection/>
    </xf>
    <xf numFmtId="164" fontId="5" fillId="0" borderId="1" xfId="0" applyNumberFormat="1" applyFont="1" applyFill="1" applyBorder="1" applyAlignment="1" applyProtection="1">
      <alignment horizontal="center"/>
      <protection/>
    </xf>
    <xf numFmtId="164" fontId="29" fillId="0" borderId="0" xfId="0" applyNumberFormat="1" applyFont="1" applyFill="1" applyAlignment="1" applyProtection="1">
      <alignment horizontal="left"/>
      <protection/>
    </xf>
    <xf numFmtId="164" fontId="5" fillId="0" borderId="7" xfId="0" applyNumberFormat="1" applyFont="1" applyFill="1" applyBorder="1" applyAlignment="1" applyProtection="1">
      <alignment horizontal="left"/>
      <protection/>
    </xf>
    <xf numFmtId="42" fontId="5" fillId="0" borderId="0" xfId="0" applyNumberFormat="1" applyFont="1" applyFill="1" applyAlignment="1" applyProtection="1">
      <alignment/>
      <protection/>
    </xf>
    <xf numFmtId="41" fontId="5" fillId="0" borderId="1" xfId="18" applyNumberFormat="1" applyFont="1" applyFill="1" applyBorder="1"/>
    <xf numFmtId="41" fontId="5" fillId="0" borderId="0" xfId="0" applyNumberFormat="1" applyFont="1" applyFill="1" applyAlignment="1" applyProtection="1">
      <alignment/>
      <protection/>
    </xf>
    <xf numFmtId="41" fontId="5" fillId="0" borderId="28" xfId="0" applyNumberFormat="1" applyFont="1" applyFill="1" applyBorder="1" applyAlignment="1" applyProtection="1">
      <alignment/>
      <protection/>
    </xf>
    <xf numFmtId="41" fontId="5" fillId="0" borderId="0" xfId="18" applyNumberFormat="1" applyFont="1" applyFill="1" applyBorder="1"/>
    <xf numFmtId="41" fontId="5" fillId="0" borderId="26" xfId="0" applyNumberFormat="1" applyFont="1" applyFill="1" applyBorder="1" applyAlignment="1" applyProtection="1">
      <alignment/>
      <protection/>
    </xf>
    <xf numFmtId="41" fontId="5" fillId="0" borderId="6" xfId="0" applyNumberFormat="1" applyFont="1" applyFill="1" applyBorder="1" applyAlignment="1" applyProtection="1">
      <alignment/>
      <protection/>
    </xf>
    <xf numFmtId="42" fontId="6" fillId="0" borderId="8" xfId="0" applyNumberFormat="1" applyFont="1" applyFill="1" applyBorder="1" applyAlignment="1" applyProtection="1">
      <alignment/>
      <protection/>
    </xf>
    <xf numFmtId="164" fontId="39" fillId="0" borderId="0" xfId="0" applyNumberFormat="1" applyFont="1" applyAlignment="1">
      <alignment horizontal="centerContinuous"/>
    </xf>
    <xf numFmtId="164" fontId="6" fillId="0" borderId="0" xfId="0" applyNumberFormat="1" applyFont="1" applyFill="1" applyBorder="1" applyAlignment="1" applyProtection="1">
      <alignment/>
      <protection/>
    </xf>
    <xf numFmtId="164" fontId="6" fillId="0" borderId="2" xfId="0" applyNumberFormat="1" applyFont="1" applyFill="1" applyBorder="1" applyAlignment="1" applyProtection="1">
      <alignment horizontal="left"/>
      <protection/>
    </xf>
    <xf numFmtId="164" fontId="6" fillId="0" borderId="0" xfId="0" applyNumberFormat="1" applyFont="1" applyFill="1" applyAlignment="1" applyProtection="1" quotePrefix="1">
      <alignment horizontal="left"/>
      <protection/>
    </xf>
    <xf numFmtId="164" fontId="5" fillId="0" borderId="7" xfId="0" applyNumberFormat="1" applyFont="1" applyFill="1" applyBorder="1" applyAlignment="1" applyProtection="1">
      <alignment horizontal="left" indent="1"/>
      <protection/>
    </xf>
    <xf numFmtId="164" fontId="6" fillId="0" borderId="18" xfId="0" applyNumberFormat="1" applyFont="1" applyFill="1" applyBorder="1" applyAlignment="1" quotePrefix="1">
      <alignment horizontal="left"/>
    </xf>
    <xf numFmtId="41" fontId="5" fillId="0" borderId="0" xfId="0" applyNumberFormat="1" applyFont="1"/>
    <xf numFmtId="41" fontId="5" fillId="0" borderId="0" xfId="18" applyNumberFormat="1" applyFont="1" applyFill="1"/>
    <xf numFmtId="41" fontId="5" fillId="0" borderId="4" xfId="0" applyNumberFormat="1" applyFont="1" applyFill="1" applyBorder="1" applyAlignment="1" applyProtection="1">
      <alignment/>
      <protection/>
    </xf>
    <xf numFmtId="41" fontId="5" fillId="0" borderId="0" xfId="0" applyNumberFormat="1" applyFont="1" applyFill="1"/>
    <xf numFmtId="41" fontId="5" fillId="0" borderId="0" xfId="0" applyNumberFormat="1" applyFont="1" applyFill="1" applyAlignment="1" applyProtection="1">
      <alignment horizontal="left"/>
      <protection/>
    </xf>
    <xf numFmtId="42" fontId="5" fillId="0" borderId="0" xfId="0" applyNumberFormat="1" applyFont="1" applyFill="1" applyAlignment="1" applyProtection="1">
      <alignment horizontal="center"/>
      <protection/>
    </xf>
    <xf numFmtId="41" fontId="5" fillId="0" borderId="0" xfId="24" applyNumberFormat="1" applyFont="1" applyFill="1" applyAlignment="1" applyProtection="1">
      <alignment/>
      <protection/>
    </xf>
    <xf numFmtId="41" fontId="5" fillId="0" borderId="0" xfId="0" applyNumberFormat="1" applyFont="1" applyFill="1" applyAlignment="1" applyProtection="1">
      <alignment horizontal="center"/>
      <protection/>
    </xf>
    <xf numFmtId="164" fontId="5" fillId="0" borderId="0" xfId="46" applyNumberFormat="1" applyFont="1" applyFill="1" applyAlignment="1" applyProtection="1">
      <alignment horizontal="left" indent="1"/>
      <protection/>
    </xf>
    <xf numFmtId="164" fontId="5" fillId="0" borderId="0" xfId="0" applyNumberFormat="1" applyFont="1" applyAlignment="1">
      <alignment horizontal="left" indent="1"/>
    </xf>
    <xf numFmtId="164" fontId="5" fillId="0" borderId="2" xfId="0" applyNumberFormat="1" applyFont="1" applyBorder="1" applyAlignment="1">
      <alignment horizontal="left" indent="1"/>
    </xf>
    <xf numFmtId="167" fontId="5" fillId="0" borderId="2" xfId="18" applyNumberFormat="1" applyFont="1" applyBorder="1"/>
    <xf numFmtId="42" fontId="5" fillId="0" borderId="2" xfId="0" applyNumberFormat="1" applyFont="1" applyFill="1" applyBorder="1" applyAlignment="1" applyProtection="1">
      <alignment horizontal="center"/>
      <protection/>
    </xf>
    <xf numFmtId="164" fontId="5" fillId="0" borderId="26" xfId="46" applyNumberFormat="1" applyFont="1" applyFill="1" applyBorder="1" applyAlignment="1" applyProtection="1">
      <alignment horizontal="left" indent="1"/>
      <protection/>
    </xf>
    <xf numFmtId="164" fontId="5" fillId="0" borderId="7" xfId="46" applyNumberFormat="1" applyFont="1" applyFill="1" applyBorder="1" applyAlignment="1" applyProtection="1">
      <alignment horizontal="left" indent="1"/>
      <protection/>
    </xf>
    <xf numFmtId="164" fontId="6" fillId="0" borderId="18" xfId="46" applyNumberFormat="1" applyFont="1" applyFill="1" applyBorder="1" applyAlignment="1" applyProtection="1">
      <alignment horizontal="left"/>
      <protection/>
    </xf>
    <xf numFmtId="169" fontId="6" fillId="0" borderId="18" xfId="46" applyNumberFormat="1" applyFont="1" applyFill="1" applyBorder="1" applyAlignment="1" applyProtection="1">
      <alignment/>
      <protection/>
    </xf>
    <xf numFmtId="42" fontId="6" fillId="0" borderId="18" xfId="46" applyNumberFormat="1" applyFont="1" applyFill="1" applyBorder="1" applyAlignment="1" applyProtection="1">
      <alignment/>
      <protection/>
    </xf>
    <xf numFmtId="41" fontId="5" fillId="0" borderId="26" xfId="24" applyNumberFormat="1" applyFont="1" applyFill="1" applyBorder="1" applyAlignment="1" applyProtection="1">
      <alignment/>
      <protection/>
    </xf>
    <xf numFmtId="41" fontId="5" fillId="0" borderId="7" xfId="46" applyNumberFormat="1" applyFont="1" applyFill="1" applyBorder="1" applyAlignment="1" applyProtection="1">
      <alignment/>
      <protection/>
    </xf>
    <xf numFmtId="164" fontId="39" fillId="7" borderId="0" xfId="0" applyNumberFormat="1" applyFont="1" applyFill="1" applyAlignment="1">
      <alignment horizontal="centerContinuous"/>
    </xf>
    <xf numFmtId="164" fontId="37" fillId="0" borderId="1" xfId="0" applyNumberFormat="1" applyFont="1" applyBorder="1" applyAlignment="1">
      <alignment horizontal="centerContinuous"/>
    </xf>
    <xf numFmtId="43" fontId="5" fillId="0" borderId="1" xfId="18" applyNumberFormat="1" applyFont="1" applyBorder="1" applyAlignment="1" applyProtection="1">
      <alignment horizontal="center"/>
      <protection/>
    </xf>
    <xf numFmtId="164" fontId="7" fillId="0" borderId="0" xfId="85" applyNumberFormat="1" applyFont="1" applyFill="1" applyAlignment="1">
      <alignment horizontal="center"/>
      <protection/>
    </xf>
    <xf numFmtId="4" fontId="5" fillId="24" borderId="0" xfId="0" applyNumberFormat="1" applyFont="1" applyFill="1" applyAlignment="1">
      <alignment horizontal="center"/>
    </xf>
    <xf numFmtId="3" fontId="27" fillId="0" borderId="0" xfId="18" applyNumberFormat="1" applyFont="1"/>
    <xf numFmtId="3" fontId="5" fillId="0" borderId="0" xfId="18" applyNumberFormat="1" applyFont="1"/>
    <xf numFmtId="169" fontId="5" fillId="0" borderId="18" xfId="16" applyNumberFormat="1" applyFont="1" applyBorder="1"/>
    <xf numFmtId="194" fontId="5" fillId="0" borderId="4" xfId="0" applyNumberFormat="1" applyFont="1" applyBorder="1" applyAlignment="1" applyProtection="1">
      <alignment horizontal="center"/>
      <protection/>
    </xf>
    <xf numFmtId="164" fontId="5" fillId="0" borderId="1" xfId="0" applyNumberFormat="1" applyFont="1" applyBorder="1" applyAlignment="1" applyProtection="1">
      <alignment horizontal="center"/>
      <protection/>
    </xf>
    <xf numFmtId="164" fontId="39" fillId="5" borderId="0" xfId="0" applyNumberFormat="1" applyFont="1" applyFill="1" applyAlignment="1">
      <alignment horizontal="centerContinuous"/>
    </xf>
    <xf numFmtId="164" fontId="5" fillId="0" borderId="1" xfId="0" applyNumberFormat="1" applyFont="1" applyBorder="1" applyAlignment="1">
      <alignment horizontal="center"/>
    </xf>
    <xf numFmtId="164" fontId="5" fillId="0" borderId="1" xfId="0" applyNumberFormat="1" applyFont="1" applyBorder="1"/>
    <xf numFmtId="0" fontId="5" fillId="0" borderId="1" xfId="0" applyNumberFormat="1" applyFont="1" applyBorder="1" applyAlignment="1">
      <alignment horizontal="center" wrapText="1"/>
    </xf>
    <xf numFmtId="164" fontId="5" fillId="0" borderId="0" xfId="0" applyNumberFormat="1" applyFont="1" applyFill="1" applyAlignment="1" applyProtection="1" quotePrefix="1">
      <alignment horizontal="left" indent="1"/>
      <protection/>
    </xf>
    <xf numFmtId="37" fontId="5" fillId="25" borderId="0" xfId="0" applyNumberFormat="1" applyFont="1" applyFill="1" applyAlignment="1" applyProtection="1">
      <alignment/>
      <protection/>
    </xf>
    <xf numFmtId="164" fontId="5" fillId="0" borderId="0" xfId="0" applyNumberFormat="1" applyFont="1" applyAlignment="1" applyProtection="1">
      <alignment horizontal="center"/>
      <protection/>
    </xf>
    <xf numFmtId="164" fontId="0" fillId="0" borderId="0" xfId="0" applyNumberFormat="1"/>
    <xf numFmtId="169" fontId="5" fillId="0" borderId="1" xfId="0" applyNumberFormat="1" applyFont="1" applyFill="1" applyBorder="1" applyAlignment="1" applyProtection="1">
      <alignment/>
      <protection/>
    </xf>
    <xf numFmtId="169" fontId="5" fillId="0" borderId="1" xfId="0" applyNumberFormat="1" applyFont="1" applyFill="1" applyBorder="1" applyAlignment="1" applyProtection="1">
      <alignment horizontal="center"/>
      <protection/>
    </xf>
    <xf numFmtId="164" fontId="5" fillId="0" borderId="2" xfId="0" applyNumberFormat="1" applyFont="1" applyBorder="1"/>
    <xf numFmtId="164" fontId="0" fillId="0" borderId="1" xfId="0" applyNumberFormat="1" applyFill="1" applyBorder="1" applyAlignment="1">
      <alignment horizontal="center"/>
    </xf>
    <xf numFmtId="193" fontId="5" fillId="0" borderId="4" xfId="0" applyNumberFormat="1" applyFont="1" applyBorder="1" applyAlignment="1" applyProtection="1">
      <alignment horizontal="center"/>
      <protection/>
    </xf>
    <xf numFmtId="0" fontId="5" fillId="0" borderId="7" xfId="87" applyFont="1" applyFill="1" applyBorder="1">
      <alignment/>
      <protection/>
    </xf>
    <xf numFmtId="10" fontId="5" fillId="0" borderId="7" xfId="93" applyNumberFormat="1" applyFont="1" applyFill="1" applyBorder="1"/>
    <xf numFmtId="41" fontId="5" fillId="0" borderId="7" xfId="34" applyNumberFormat="1" applyFont="1" applyFill="1" applyBorder="1"/>
    <xf numFmtId="164" fontId="5" fillId="0" borderId="7" xfId="0" applyNumberFormat="1" applyFont="1" applyBorder="1"/>
    <xf numFmtId="164" fontId="5" fillId="4" borderId="0" xfId="0" applyNumberFormat="1" applyFont="1" applyFill="1"/>
    <xf numFmtId="0" fontId="2" fillId="0" borderId="0" xfId="67" applyFont="1">
      <alignment/>
      <protection/>
    </xf>
    <xf numFmtId="3" fontId="2" fillId="0" borderId="0" xfId="67" applyNumberFormat="1" applyFont="1">
      <alignment/>
      <protection/>
    </xf>
    <xf numFmtId="167" fontId="5" fillId="25" borderId="0" xfId="24" applyNumberFormat="1" applyFont="1" applyFill="1" applyAlignment="1" applyProtection="1">
      <alignment/>
      <protection/>
    </xf>
    <xf numFmtId="194" fontId="5" fillId="0" borderId="0" xfId="0" applyNumberFormat="1" applyFont="1" applyBorder="1" applyAlignment="1" applyProtection="1">
      <alignment horizontal="center"/>
      <protection/>
    </xf>
    <xf numFmtId="164" fontId="5" fillId="0" borderId="1" xfId="83" applyNumberFormat="1" applyFont="1" applyBorder="1" applyAlignment="1">
      <alignment horizontal="center"/>
      <protection/>
    </xf>
    <xf numFmtId="164" fontId="0" fillId="0" borderId="1" xfId="83" applyNumberFormat="1" applyFont="1" applyBorder="1" applyAlignment="1">
      <alignment horizontal="center"/>
      <protection/>
    </xf>
    <xf numFmtId="164" fontId="0" fillId="0" borderId="1" xfId="83" applyNumberFormat="1" applyFont="1" applyBorder="1" applyAlignment="1">
      <alignment horizontal="centerContinuous"/>
      <protection/>
    </xf>
    <xf numFmtId="164" fontId="5" fillId="0" borderId="1" xfId="83" applyNumberFormat="1" applyFont="1" applyBorder="1" applyAlignment="1">
      <alignment horizontal="centerContinuous"/>
      <protection/>
    </xf>
    <xf numFmtId="164" fontId="5" fillId="25" borderId="0" xfId="0" applyNumberFormat="1" applyFont="1" applyFill="1"/>
    <xf numFmtId="164" fontId="0" fillId="25" borderId="0" xfId="0" applyNumberFormat="1" applyFill="1"/>
    <xf numFmtId="37" fontId="6" fillId="0" borderId="0" xfId="0" applyNumberFormat="1" applyFont="1" applyBorder="1" applyAlignment="1" applyProtection="1">
      <alignment horizontal="left"/>
      <protection/>
    </xf>
    <xf numFmtId="164" fontId="5" fillId="0" borderId="1" xfId="0" applyNumberFormat="1" applyFont="1" applyBorder="1" applyAlignment="1">
      <alignment horizontal="left" indent="1"/>
    </xf>
    <xf numFmtId="164" fontId="5" fillId="0" borderId="0" xfId="0" applyNumberFormat="1" applyFont="1" applyBorder="1" applyAlignment="1">
      <alignment horizontal="left" indent="1"/>
    </xf>
    <xf numFmtId="10" fontId="5" fillId="0" borderId="0" xfId="0" applyNumberFormat="1" applyFont="1" applyFill="1" applyBorder="1" applyAlignment="1" applyProtection="1">
      <alignment/>
      <protection/>
    </xf>
    <xf numFmtId="164" fontId="5" fillId="0" borderId="2" xfId="0" applyNumberFormat="1" applyFont="1" applyBorder="1" applyAlignment="1" applyProtection="1">
      <alignment horizontal="left"/>
      <protection/>
    </xf>
    <xf numFmtId="164" fontId="5" fillId="0" borderId="2" xfId="0" applyNumberFormat="1" applyFont="1" applyFill="1" applyBorder="1"/>
    <xf numFmtId="164" fontId="0" fillId="0" borderId="2" xfId="0" applyNumberFormat="1" applyBorder="1"/>
    <xf numFmtId="164" fontId="5" fillId="0" borderId="18" xfId="0" applyNumberFormat="1" applyFont="1" applyBorder="1"/>
    <xf numFmtId="169" fontId="5" fillId="0" borderId="18" xfId="0" applyNumberFormat="1" applyFont="1" applyBorder="1" applyAlignment="1" applyProtection="1">
      <alignment/>
      <protection/>
    </xf>
    <xf numFmtId="164" fontId="5" fillId="0" borderId="18" xfId="0" applyNumberFormat="1" applyFont="1" applyBorder="1" applyAlignment="1">
      <alignment horizontal="left" indent="1"/>
    </xf>
    <xf numFmtId="165" fontId="5" fillId="0" borderId="1" xfId="0" applyNumberFormat="1" applyFont="1" applyFill="1" applyBorder="1" applyAlignment="1" applyProtection="1">
      <alignment/>
      <protection/>
    </xf>
    <xf numFmtId="10" fontId="5" fillId="0" borderId="1" xfId="0" applyNumberFormat="1" applyFont="1" applyFill="1" applyBorder="1" applyAlignment="1" applyProtection="1">
      <alignment/>
      <protection/>
    </xf>
    <xf numFmtId="164" fontId="5" fillId="0" borderId="26" xfId="0" applyNumberFormat="1" applyFont="1" applyBorder="1" applyAlignment="1">
      <alignment horizontal="left" indent="1"/>
    </xf>
    <xf numFmtId="164" fontId="5" fillId="0" borderId="26" xfId="0" applyNumberFormat="1" applyFont="1" applyBorder="1"/>
    <xf numFmtId="169" fontId="5" fillId="0" borderId="26" xfId="0" applyNumberFormat="1" applyFont="1" applyBorder="1" applyAlignment="1" applyProtection="1">
      <alignment/>
      <protection/>
    </xf>
    <xf numFmtId="164" fontId="0" fillId="0" borderId="0" xfId="0" applyNumberFormat="1"/>
    <xf numFmtId="164" fontId="5" fillId="0" borderId="0" xfId="0" applyNumberFormat="1" applyFont="1" applyAlignment="1">
      <alignment horizontal="left" indent="2"/>
    </xf>
    <xf numFmtId="164" fontId="36" fillId="5" borderId="0" xfId="0" applyNumberFormat="1" applyFont="1" applyFill="1" applyAlignment="1">
      <alignment horizontal="centerContinuous"/>
    </xf>
    <xf numFmtId="164" fontId="5" fillId="25" borderId="7" xfId="0" applyNumberFormat="1" applyFont="1" applyFill="1" applyBorder="1"/>
    <xf numFmtId="37" fontId="7" fillId="0" borderId="0" xfId="0" applyNumberFormat="1" applyFont="1" applyFill="1" applyAlignment="1" applyProtection="1">
      <alignment/>
      <protection/>
    </xf>
    <xf numFmtId="164" fontId="34" fillId="0" borderId="0" xfId="42" applyNumberFormat="1" applyFont="1" applyAlignment="1">
      <alignment horizontal="left" vertical="center"/>
    </xf>
    <xf numFmtId="0" fontId="0" fillId="0" borderId="0" xfId="0" applyNumberFormat="1" applyAlignment="1">
      <alignment horizontal="left" indent="1"/>
    </xf>
    <xf numFmtId="164" fontId="0" fillId="0" borderId="1" xfId="0" applyNumberFormat="1" applyBorder="1" applyAlignment="1">
      <alignment horizontal="center"/>
    </xf>
    <xf numFmtId="164" fontId="5" fillId="0" borderId="2" xfId="0" applyNumberFormat="1" applyFont="1" applyFill="1" applyBorder="1" applyAlignment="1">
      <alignment horizontal="left" indent="1"/>
    </xf>
    <xf numFmtId="164" fontId="5" fillId="0" borderId="18" xfId="0" applyNumberFormat="1" applyFont="1" applyFill="1" applyBorder="1" applyAlignment="1" applyProtection="1">
      <alignment horizontal="left"/>
      <protection/>
    </xf>
    <xf numFmtId="164" fontId="0" fillId="0" borderId="18" xfId="0" applyNumberFormat="1" applyBorder="1"/>
    <xf numFmtId="169" fontId="5" fillId="0" borderId="18" xfId="0" applyNumberFormat="1" applyFont="1" applyFill="1" applyBorder="1" applyAlignment="1" applyProtection="1">
      <alignment/>
      <protection/>
    </xf>
    <xf numFmtId="164" fontId="5" fillId="0" borderId="18" xfId="0" applyNumberFormat="1" applyFont="1" applyFill="1" applyBorder="1"/>
    <xf numFmtId="164" fontId="5" fillId="0" borderId="1" xfId="0" applyNumberFormat="1" applyFont="1" applyFill="1" applyBorder="1" applyAlignment="1">
      <alignment horizontal="center"/>
    </xf>
    <xf numFmtId="164" fontId="0" fillId="0" borderId="1" xfId="0" applyNumberFormat="1" applyFont="1" applyBorder="1"/>
    <xf numFmtId="37" fontId="5" fillId="0" borderId="0" xfId="0" applyNumberFormat="1" applyFont="1" applyAlignment="1" applyProtection="1">
      <alignment horizontal="left" indent="1"/>
      <protection/>
    </xf>
    <xf numFmtId="0" fontId="0" fillId="25" borderId="0" xfId="0" applyNumberFormat="1" applyFill="1" applyAlignment="1">
      <alignment horizontal="left" indent="1"/>
    </xf>
    <xf numFmtId="169" fontId="5" fillId="25" borderId="0" xfId="16" applyNumberFormat="1" applyFont="1" applyFill="1" applyAlignment="1" applyProtection="1">
      <alignment/>
      <protection/>
    </xf>
    <xf numFmtId="167" fontId="0" fillId="25" borderId="0" xfId="0" applyNumberFormat="1" applyFill="1"/>
    <xf numFmtId="164" fontId="5" fillId="25" borderId="2" xfId="0" applyNumberFormat="1" applyFont="1" applyFill="1" applyBorder="1" applyAlignment="1">
      <alignment horizontal="left" indent="1"/>
    </xf>
    <xf numFmtId="164" fontId="0" fillId="25" borderId="2" xfId="0" applyNumberFormat="1" applyFill="1" applyBorder="1"/>
    <xf numFmtId="169" fontId="5" fillId="25" borderId="2" xfId="16" applyNumberFormat="1" applyFont="1" applyFill="1" applyBorder="1" applyAlignment="1" applyProtection="1">
      <alignment/>
      <protection/>
    </xf>
    <xf numFmtId="164" fontId="5" fillId="0" borderId="2" xfId="0" applyNumberFormat="1" applyFont="1" applyBorder="1" applyAlignment="1">
      <alignment horizontal="center"/>
    </xf>
    <xf numFmtId="42" fontId="5" fillId="0" borderId="0" xfId="0" applyNumberFormat="1" applyFont="1" applyAlignment="1" applyProtection="1">
      <alignment/>
      <protection/>
    </xf>
    <xf numFmtId="41" fontId="5" fillId="0" borderId="0" xfId="0" applyNumberFormat="1" applyFont="1" applyAlignment="1" applyProtection="1">
      <alignment/>
      <protection/>
    </xf>
    <xf numFmtId="42" fontId="5" fillId="0" borderId="2" xfId="16" applyNumberFormat="1" applyFont="1" applyBorder="1" applyAlignment="1" applyProtection="1">
      <alignment/>
      <protection/>
    </xf>
    <xf numFmtId="1" fontId="5" fillId="0" borderId="0" xfId="0" applyNumberFormat="1" applyFont="1" applyAlignment="1">
      <alignment horizontal="right"/>
    </xf>
    <xf numFmtId="176" fontId="5" fillId="25" borderId="0" xfId="0" applyNumberFormat="1" applyFont="1" applyFill="1" applyAlignment="1" applyProtection="1">
      <alignment/>
      <protection/>
    </xf>
    <xf numFmtId="177" fontId="5" fillId="25" borderId="0" xfId="0" applyNumberFormat="1" applyFont="1" applyFill="1" applyAlignment="1" applyProtection="1">
      <alignment/>
      <protection/>
    </xf>
    <xf numFmtId="164" fontId="5" fillId="0" borderId="7" xfId="0" applyNumberFormat="1" applyFont="1" applyBorder="1" applyAlignment="1" applyProtection="1">
      <alignment horizontal="left"/>
      <protection/>
    </xf>
    <xf numFmtId="164" fontId="6" fillId="0" borderId="2" xfId="0" applyNumberFormat="1" applyFont="1" applyBorder="1" applyAlignment="1" applyProtection="1">
      <alignment horizontal="left"/>
      <protection/>
    </xf>
    <xf numFmtId="41" fontId="5" fillId="0" borderId="0" xfId="18" applyNumberFormat="1" applyFont="1" applyFill="1" applyAlignment="1" applyProtection="1">
      <alignment/>
      <protection/>
    </xf>
    <xf numFmtId="42" fontId="6" fillId="0" borderId="2" xfId="0" applyNumberFormat="1" applyFont="1" applyFill="1" applyBorder="1" applyAlignment="1" applyProtection="1">
      <alignment/>
      <protection/>
    </xf>
    <xf numFmtId="42" fontId="5" fillId="0" borderId="7" xfId="0" applyNumberFormat="1" applyFont="1" applyFill="1" applyBorder="1" applyAlignment="1" applyProtection="1">
      <alignment/>
      <protection/>
    </xf>
    <xf numFmtId="164" fontId="0" fillId="0" borderId="7" xfId="0" applyNumberFormat="1" applyBorder="1"/>
    <xf numFmtId="164" fontId="0" fillId="0" borderId="7" xfId="0" applyNumberFormat="1" applyBorder="1" applyAlignment="1">
      <alignment horizontal="left" indent="1"/>
    </xf>
    <xf numFmtId="164" fontId="0" fillId="0" borderId="26" xfId="0" applyNumberFormat="1" applyBorder="1"/>
    <xf numFmtId="41" fontId="5" fillId="0" borderId="0" xfId="16" applyNumberFormat="1" applyFont="1" applyFill="1" applyBorder="1" applyAlignment="1" applyProtection="1">
      <alignment/>
      <protection/>
    </xf>
    <xf numFmtId="42" fontId="5" fillId="25" borderId="0" xfId="0" applyNumberFormat="1" applyFont="1" applyFill="1" applyAlignment="1" applyProtection="1">
      <alignment/>
      <protection/>
    </xf>
    <xf numFmtId="42" fontId="5" fillId="0" borderId="7" xfId="16" applyNumberFormat="1" applyFont="1" applyFill="1" applyBorder="1" applyAlignment="1" applyProtection="1">
      <alignment/>
      <protection/>
    </xf>
    <xf numFmtId="42" fontId="5" fillId="0" borderId="2" xfId="16" applyNumberFormat="1" applyFont="1" applyFill="1" applyBorder="1" applyAlignment="1" applyProtection="1">
      <alignment/>
      <protection/>
    </xf>
    <xf numFmtId="164" fontId="5" fillId="0" borderId="26" xfId="0" applyNumberFormat="1" applyFont="1" applyBorder="1" applyAlignment="1" applyProtection="1">
      <alignment horizontal="left" indent="1"/>
      <protection/>
    </xf>
    <xf numFmtId="164" fontId="5" fillId="0" borderId="29" xfId="0" applyNumberFormat="1" applyFont="1" applyFill="1" applyBorder="1" applyAlignment="1" applyProtection="1">
      <alignment horizontal="left"/>
      <protection/>
    </xf>
    <xf numFmtId="42" fontId="5" fillId="0" borderId="29" xfId="0" applyNumberFormat="1" applyFont="1" applyBorder="1" applyAlignment="1" applyProtection="1">
      <alignment/>
      <protection/>
    </xf>
    <xf numFmtId="42" fontId="5" fillId="0" borderId="26" xfId="0" applyNumberFormat="1" applyFont="1" applyBorder="1" applyAlignment="1" applyProtection="1">
      <alignment/>
      <protection/>
    </xf>
    <xf numFmtId="42" fontId="5" fillId="0" borderId="2" xfId="0" applyNumberFormat="1" applyFont="1" applyBorder="1" applyAlignment="1" applyProtection="1">
      <alignment/>
      <protection/>
    </xf>
    <xf numFmtId="42" fontId="5" fillId="0" borderId="0" xfId="0" applyNumberFormat="1" applyFont="1"/>
    <xf numFmtId="42" fontId="5" fillId="0" borderId="0" xfId="18" applyNumberFormat="1" applyFont="1"/>
    <xf numFmtId="42" fontId="5" fillId="0" borderId="2" xfId="18" applyNumberFormat="1" applyFont="1" applyBorder="1"/>
    <xf numFmtId="37" fontId="5" fillId="0" borderId="1" xfId="0" applyNumberFormat="1" applyFont="1" applyBorder="1" applyAlignment="1" applyProtection="1">
      <alignment horizontal="center"/>
      <protection/>
    </xf>
    <xf numFmtId="164" fontId="5" fillId="0" borderId="26" xfId="0" applyNumberFormat="1" applyFont="1" applyBorder="1" applyAlignment="1" applyProtection="1">
      <alignment horizontal="center"/>
      <protection/>
    </xf>
    <xf numFmtId="164" fontId="5" fillId="0" borderId="26" xfId="0" applyNumberFormat="1" applyFont="1" applyBorder="1" applyAlignment="1" applyProtection="1" quotePrefix="1">
      <alignment horizontal="center"/>
      <protection/>
    </xf>
    <xf numFmtId="164" fontId="6" fillId="0" borderId="2" xfId="0" applyNumberFormat="1" applyFont="1" applyBorder="1" applyAlignment="1" applyProtection="1">
      <alignment horizontal="center"/>
      <protection/>
    </xf>
    <xf numFmtId="164" fontId="6" fillId="0" borderId="2" xfId="0" applyNumberFormat="1" applyFont="1" applyBorder="1" applyAlignment="1" applyProtection="1" quotePrefix="1">
      <alignment horizontal="center"/>
      <protection/>
    </xf>
    <xf numFmtId="169" fontId="6" fillId="0" borderId="2" xfId="0" applyNumberFormat="1" applyFont="1" applyBorder="1" applyAlignment="1" applyProtection="1">
      <alignment/>
      <protection/>
    </xf>
    <xf numFmtId="164" fontId="40" fillId="0" borderId="0" xfId="0" applyNumberFormat="1" applyFont="1" applyAlignment="1">
      <alignment horizontal="centerContinuous"/>
    </xf>
    <xf numFmtId="169" fontId="5" fillId="0" borderId="0" xfId="16" applyNumberFormat="1" applyFont="1" applyBorder="1" applyAlignment="1" applyProtection="1">
      <alignment/>
      <protection/>
    </xf>
    <xf numFmtId="10" fontId="5" fillId="0" borderId="0" xfId="94" applyNumberFormat="1" applyFont="1" applyBorder="1" applyAlignment="1" applyProtection="1">
      <alignment/>
      <protection/>
    </xf>
    <xf numFmtId="169" fontId="5" fillId="0" borderId="0" xfId="16" applyNumberFormat="1" applyFont="1" applyBorder="1"/>
    <xf numFmtId="195" fontId="5" fillId="0" borderId="0" xfId="0" applyNumberFormat="1" applyFont="1" applyFill="1" applyAlignment="1" applyProtection="1">
      <alignment horizontal="left"/>
      <protection/>
    </xf>
    <xf numFmtId="42" fontId="5" fillId="0" borderId="0" xfId="16" applyNumberFormat="1" applyFont="1" applyFill="1" applyAlignment="1" applyProtection="1">
      <alignment/>
      <protection/>
    </xf>
    <xf numFmtId="42" fontId="5" fillId="0" borderId="2" xfId="0" applyNumberFormat="1" applyFont="1" applyFill="1" applyBorder="1" applyAlignment="1" applyProtection="1">
      <alignment/>
      <protection/>
    </xf>
    <xf numFmtId="42" fontId="5" fillId="0" borderId="18" xfId="0" applyNumberFormat="1" applyFont="1" applyFill="1" applyBorder="1" applyAlignment="1" applyProtection="1">
      <alignment/>
      <protection/>
    </xf>
    <xf numFmtId="42" fontId="5" fillId="0" borderId="0" xfId="0" applyNumberFormat="1" applyFont="1" applyFill="1" applyBorder="1" applyAlignment="1" applyProtection="1">
      <alignment/>
      <protection/>
    </xf>
    <xf numFmtId="0" fontId="2" fillId="0" borderId="0" xfId="67" applyFont="1">
      <alignment/>
      <protection/>
    </xf>
    <xf numFmtId="0" fontId="2" fillId="0" borderId="0" xfId="67" applyFont="1" applyBorder="1">
      <alignment/>
      <protection/>
    </xf>
    <xf numFmtId="0" fontId="2" fillId="0" borderId="0" xfId="68" applyFont="1">
      <alignment/>
      <protection/>
    </xf>
    <xf numFmtId="0" fontId="2" fillId="0" borderId="0" xfId="68" applyFont="1" applyAlignment="1">
      <alignment horizontal="right"/>
      <protection/>
    </xf>
    <xf numFmtId="42" fontId="5" fillId="0" borderId="1" xfId="0" applyNumberFormat="1" applyFont="1" applyFill="1" applyBorder="1" applyAlignment="1" applyProtection="1">
      <alignment/>
      <protection/>
    </xf>
    <xf numFmtId="41" fontId="2" fillId="0" borderId="0" xfId="67" applyNumberFormat="1" applyFont="1" applyFill="1">
      <alignment/>
      <protection/>
    </xf>
    <xf numFmtId="167" fontId="0" fillId="0" borderId="0" xfId="33" applyNumberFormat="1" applyFont="1" applyFill="1"/>
    <xf numFmtId="164" fontId="0" fillId="0" borderId="2" xfId="0" applyNumberFormat="1" applyBorder="1" applyAlignment="1">
      <alignment horizontal="center"/>
    </xf>
    <xf numFmtId="170" fontId="0" fillId="0" borderId="0" xfId="0" applyNumberFormat="1"/>
    <xf numFmtId="170" fontId="0" fillId="0" borderId="0" xfId="18" applyNumberFormat="1" applyFont="1"/>
    <xf numFmtId="170" fontId="0" fillId="0" borderId="26" xfId="18" applyNumberFormat="1" applyFont="1" applyBorder="1"/>
    <xf numFmtId="10" fontId="0" fillId="0" borderId="26" xfId="15" applyNumberFormat="1" applyFont="1" applyBorder="1"/>
    <xf numFmtId="10" fontId="0" fillId="0" borderId="18" xfId="15" applyNumberFormat="1" applyFont="1" applyBorder="1"/>
    <xf numFmtId="170" fontId="0" fillId="0" borderId="18" xfId="18" applyNumberFormat="1" applyFont="1" applyBorder="1"/>
    <xf numFmtId="164" fontId="0" fillId="0" borderId="30" xfId="0" applyNumberFormat="1" applyBorder="1"/>
    <xf numFmtId="164" fontId="0" fillId="0" borderId="30" xfId="0" applyNumberFormat="1" applyBorder="1" applyAlignment="1">
      <alignment horizontal="center"/>
    </xf>
    <xf numFmtId="10" fontId="5" fillId="4" borderId="30" xfId="15" applyNumberFormat="1" applyFont="1" applyFill="1" applyBorder="1"/>
    <xf numFmtId="41" fontId="5" fillId="0" borderId="0" xfId="87" applyNumberFormat="1" applyFont="1" applyAlignment="1">
      <alignment horizontal="center"/>
      <protection/>
    </xf>
    <xf numFmtId="0" fontId="5" fillId="0" borderId="0" xfId="0" applyNumberFormat="1" applyFont="1" applyAlignment="1">
      <alignment horizontal="left"/>
    </xf>
    <xf numFmtId="0" fontId="5" fillId="0" borderId="0" xfId="18" applyNumberFormat="1" applyFont="1" applyAlignment="1">
      <alignment horizontal="left"/>
    </xf>
    <xf numFmtId="0" fontId="5" fillId="0" borderId="7" xfId="18" applyNumberFormat="1" applyFont="1" applyBorder="1" applyAlignment="1">
      <alignment horizontal="center"/>
    </xf>
    <xf numFmtId="164" fontId="37" fillId="0" borderId="31" xfId="0" applyNumberFormat="1" applyFont="1" applyBorder="1"/>
    <xf numFmtId="164" fontId="37" fillId="0" borderId="7" xfId="0" applyNumberFormat="1" applyFont="1" applyBorder="1"/>
    <xf numFmtId="164" fontId="37" fillId="0" borderId="32" xfId="0" applyNumberFormat="1" applyFont="1" applyBorder="1"/>
    <xf numFmtId="164" fontId="5" fillId="12" borderId="0" xfId="0" applyNumberFormat="1" applyFont="1" applyFill="1" applyAlignment="1">
      <alignment horizontal="center"/>
    </xf>
    <xf numFmtId="10" fontId="5" fillId="0" borderId="0" xfId="93" applyNumberFormat="1" applyFont="1" applyFill="1" applyBorder="1"/>
    <xf numFmtId="0" fontId="5" fillId="0" borderId="26" xfId="87" applyFont="1" applyFill="1" applyBorder="1">
      <alignment/>
      <protection/>
    </xf>
    <xf numFmtId="10" fontId="5" fillId="0" borderId="26" xfId="93" applyNumberFormat="1" applyFont="1" applyFill="1" applyBorder="1"/>
    <xf numFmtId="41" fontId="5" fillId="0" borderId="26" xfId="34" applyNumberFormat="1" applyFont="1" applyFill="1" applyBorder="1"/>
    <xf numFmtId="164" fontId="5" fillId="0" borderId="4" xfId="0" applyNumberFormat="1" applyFont="1" applyBorder="1" applyAlignment="1" applyProtection="1" quotePrefix="1">
      <alignment horizontal="center"/>
      <protection/>
    </xf>
    <xf numFmtId="0" fontId="5" fillId="0" borderId="0" xfId="87" applyFont="1" applyFill="1" applyBorder="1" applyAlignment="1">
      <alignment horizontal="center"/>
      <protection/>
    </xf>
    <xf numFmtId="164" fontId="39" fillId="0" borderId="0" xfId="0" applyNumberFormat="1" applyFont="1" applyBorder="1" applyAlignment="1">
      <alignment horizontal="centerContinuous"/>
    </xf>
    <xf numFmtId="164" fontId="5" fillId="14" borderId="0" xfId="0" applyNumberFormat="1" applyFont="1" applyFill="1"/>
    <xf numFmtId="164" fontId="37" fillId="0" borderId="1" xfId="0" applyNumberFormat="1" applyFont="1" applyBorder="1" applyAlignment="1">
      <alignment horizontal="center"/>
    </xf>
    <xf numFmtId="164" fontId="5" fillId="0" borderId="2" xfId="0" applyNumberFormat="1" applyFont="1" applyFill="1" applyBorder="1" applyAlignment="1">
      <alignment horizontal="center"/>
    </xf>
    <xf numFmtId="164" fontId="5" fillId="0" borderId="26" xfId="0" applyNumberFormat="1" applyFont="1" applyFill="1" applyBorder="1" applyAlignment="1">
      <alignment horizontal="center"/>
    </xf>
    <xf numFmtId="164" fontId="5" fillId="0" borderId="18" xfId="0" applyNumberFormat="1" applyFont="1" applyFill="1" applyBorder="1" applyAlignment="1">
      <alignment horizontal="center"/>
    </xf>
    <xf numFmtId="164" fontId="5" fillId="0" borderId="18" xfId="0" applyNumberFormat="1" applyFont="1" applyFill="1" applyBorder="1" applyAlignment="1" applyProtection="1">
      <alignment horizontal="left" indent="1"/>
      <protection/>
    </xf>
    <xf numFmtId="164" fontId="29" fillId="0" borderId="0" xfId="0" applyNumberFormat="1" applyFont="1" applyFill="1" applyBorder="1"/>
    <xf numFmtId="42" fontId="5" fillId="0" borderId="0" xfId="16" applyNumberFormat="1" applyFont="1"/>
    <xf numFmtId="42" fontId="5" fillId="0" borderId="26" xfId="16" applyNumberFormat="1" applyFont="1" applyBorder="1"/>
    <xf numFmtId="41" fontId="5" fillId="0" borderId="18" xfId="18" applyNumberFormat="1" applyFont="1" applyFill="1" applyBorder="1" applyAlignment="1" applyProtection="1">
      <alignment/>
      <protection/>
    </xf>
    <xf numFmtId="164" fontId="39" fillId="5" borderId="0" xfId="0" applyNumberFormat="1" applyFont="1" applyFill="1" applyBorder="1" applyAlignment="1">
      <alignment horizontal="centerContinuous"/>
    </xf>
    <xf numFmtId="41" fontId="0" fillId="14" borderId="0" xfId="18" applyNumberFormat="1" applyFont="1" applyFill="1" applyBorder="1"/>
    <xf numFmtId="41" fontId="5" fillId="0" borderId="0" xfId="18" applyNumberFormat="1" applyFont="1" applyFill="1" applyBorder="1" applyAlignment="1" applyProtection="1">
      <alignment/>
      <protection/>
    </xf>
    <xf numFmtId="37" fontId="5" fillId="0" borderId="2" xfId="0" applyNumberFormat="1" applyFont="1" applyFill="1" applyBorder="1" applyAlignment="1" applyProtection="1">
      <alignment horizontal="center"/>
      <protection/>
    </xf>
    <xf numFmtId="164" fontId="5" fillId="0" borderId="7" xfId="0" applyNumberFormat="1" applyFont="1" applyBorder="1" applyAlignment="1" applyProtection="1">
      <alignment horizontal="left" indent="1"/>
      <protection/>
    </xf>
    <xf numFmtId="164" fontId="6" fillId="0" borderId="0" xfId="0" applyNumberFormat="1" applyFont="1" applyBorder="1" applyAlignment="1" applyProtection="1">
      <alignment horizontal="left"/>
      <protection/>
    </xf>
    <xf numFmtId="42" fontId="5" fillId="0" borderId="26" xfId="0" applyNumberFormat="1" applyFont="1" applyFill="1" applyBorder="1" applyAlignment="1" applyProtection="1">
      <alignment/>
      <protection/>
    </xf>
    <xf numFmtId="42" fontId="5" fillId="0" borderId="7" xfId="0" applyNumberFormat="1" applyFont="1" applyBorder="1" applyAlignment="1" applyProtection="1">
      <alignment/>
      <protection/>
    </xf>
    <xf numFmtId="42" fontId="6" fillId="0" borderId="0" xfId="0" applyNumberFormat="1" applyFont="1" applyBorder="1" applyAlignment="1" applyProtection="1">
      <alignment/>
      <protection/>
    </xf>
    <xf numFmtId="42" fontId="5" fillId="0" borderId="6" xfId="0" applyNumberFormat="1" applyFont="1" applyBorder="1" applyAlignment="1" applyProtection="1">
      <alignment/>
      <protection/>
    </xf>
    <xf numFmtId="42" fontId="5" fillId="0" borderId="6" xfId="0" applyNumberFormat="1" applyFont="1" applyBorder="1" applyAlignment="1" applyProtection="1">
      <alignment/>
      <protection/>
    </xf>
    <xf numFmtId="42" fontId="5" fillId="0" borderId="7" xfId="0" applyNumberFormat="1" applyFont="1" applyBorder="1" applyAlignment="1" applyProtection="1">
      <alignment/>
      <protection/>
    </xf>
    <xf numFmtId="42" fontId="5" fillId="0" borderId="6" xfId="0" applyNumberFormat="1" applyFont="1" applyFill="1" applyBorder="1" applyAlignment="1" applyProtection="1">
      <alignment/>
      <protection/>
    </xf>
    <xf numFmtId="42" fontId="6" fillId="0" borderId="5" xfId="0" applyNumberFormat="1" applyFont="1" applyBorder="1" applyAlignment="1" applyProtection="1">
      <alignment/>
      <protection/>
    </xf>
    <xf numFmtId="42" fontId="6" fillId="0" borderId="5" xfId="0" applyNumberFormat="1" applyFont="1" applyFill="1" applyBorder="1" applyAlignment="1" applyProtection="1">
      <alignment/>
      <protection/>
    </xf>
    <xf numFmtId="164" fontId="6" fillId="0" borderId="18" xfId="0" applyNumberFormat="1" applyFont="1" applyBorder="1" applyAlignment="1" applyProtection="1">
      <alignment horizontal="left"/>
      <protection/>
    </xf>
    <xf numFmtId="4" fontId="5" fillId="0" borderId="1" xfId="0" applyNumberFormat="1" applyFont="1" applyBorder="1" applyAlignment="1">
      <alignment horizontal="center"/>
    </xf>
    <xf numFmtId="164" fontId="41" fillId="0" borderId="0" xfId="0" applyNumberFormat="1" applyFont="1"/>
    <xf numFmtId="164" fontId="41" fillId="0" borderId="0" xfId="0" applyNumberFormat="1" applyFont="1" applyFill="1" applyAlignment="1">
      <alignment horizontal="right"/>
    </xf>
    <xf numFmtId="164" fontId="41" fillId="0" borderId="0" xfId="0" applyNumberFormat="1" applyFont="1" applyFill="1"/>
    <xf numFmtId="164" fontId="43" fillId="0" borderId="0" xfId="42" applyNumberFormat="1" applyFont="1" applyAlignment="1">
      <alignment horizontal="left" vertical="center"/>
    </xf>
    <xf numFmtId="164" fontId="44" fillId="0" borderId="0" xfId="0" applyNumberFormat="1" applyFont="1" applyAlignment="1">
      <alignment horizontal="centerContinuous"/>
    </xf>
    <xf numFmtId="164" fontId="44" fillId="0" borderId="0" xfId="0" applyNumberFormat="1" applyFont="1" applyAlignment="1">
      <alignment horizontal="left"/>
    </xf>
    <xf numFmtId="169" fontId="41" fillId="0" borderId="33" xfId="16" applyNumberFormat="1" applyFont="1" applyFill="1" applyBorder="1" applyAlignment="1" applyProtection="1">
      <alignment/>
      <protection/>
    </xf>
    <xf numFmtId="164" fontId="41" fillId="0" borderId="1" xfId="0" applyNumberFormat="1" applyFont="1" applyBorder="1" applyAlignment="1">
      <alignment horizontal="left"/>
    </xf>
    <xf numFmtId="43" fontId="41" fillId="0" borderId="1" xfId="18" applyNumberFormat="1" applyFont="1" applyBorder="1" applyAlignment="1" applyProtection="1">
      <alignment horizontal="left"/>
      <protection/>
    </xf>
    <xf numFmtId="14" fontId="41" fillId="0" borderId="1" xfId="0" applyNumberFormat="1" applyFont="1" applyBorder="1" applyAlignment="1" quotePrefix="1">
      <alignment horizontal="center" wrapText="1"/>
    </xf>
    <xf numFmtId="164" fontId="41" fillId="0" borderId="0" xfId="0" applyNumberFormat="1" applyFont="1" applyAlignment="1">
      <alignment horizontal="left"/>
    </xf>
    <xf numFmtId="0" fontId="41" fillId="0" borderId="0" xfId="18" applyNumberFormat="1" applyFont="1" applyAlignment="1" applyProtection="1">
      <alignment horizontal="center"/>
      <protection/>
    </xf>
    <xf numFmtId="169" fontId="41" fillId="0" borderId="0" xfId="0" applyNumberFormat="1" applyFont="1"/>
    <xf numFmtId="10" fontId="41" fillId="0" borderId="0" xfId="0" applyNumberFormat="1" applyFont="1"/>
    <xf numFmtId="3" fontId="45" fillId="0" borderId="0" xfId="0" applyNumberFormat="1" applyFont="1"/>
    <xf numFmtId="3" fontId="41" fillId="0" borderId="0" xfId="0" applyNumberFormat="1" applyFont="1"/>
    <xf numFmtId="164" fontId="41" fillId="0" borderId="33" xfId="0" applyNumberFormat="1" applyFont="1" applyBorder="1"/>
    <xf numFmtId="167" fontId="41" fillId="0" borderId="0" xfId="18" applyNumberFormat="1" applyFont="1" applyAlignment="1" applyProtection="1">
      <alignment/>
      <protection/>
    </xf>
    <xf numFmtId="164" fontId="41" fillId="0" borderId="34" xfId="0" applyNumberFormat="1" applyFont="1" applyBorder="1"/>
    <xf numFmtId="41" fontId="45" fillId="0" borderId="0" xfId="16" applyNumberFormat="1" applyFont="1" applyFill="1" applyAlignment="1" applyProtection="1">
      <alignment/>
      <protection/>
    </xf>
    <xf numFmtId="41" fontId="5" fillId="0" borderId="2" xfId="16" applyNumberFormat="1" applyFont="1" applyBorder="1" applyAlignment="1" applyProtection="1">
      <alignment/>
      <protection/>
    </xf>
    <xf numFmtId="164" fontId="6" fillId="0" borderId="18" xfId="0" applyNumberFormat="1" applyFont="1" applyBorder="1" applyAlignment="1">
      <alignment horizontal="left"/>
    </xf>
    <xf numFmtId="41" fontId="5" fillId="0" borderId="18" xfId="16" applyNumberFormat="1" applyFont="1" applyBorder="1" applyAlignment="1" applyProtection="1">
      <alignment/>
      <protection/>
    </xf>
    <xf numFmtId="164" fontId="5" fillId="0" borderId="30" xfId="0" applyNumberFormat="1" applyFont="1" applyBorder="1"/>
    <xf numFmtId="41" fontId="5" fillId="0" borderId="30" xfId="16" applyNumberFormat="1" applyFont="1" applyBorder="1" applyAlignment="1" applyProtection="1">
      <alignment/>
      <protection/>
    </xf>
    <xf numFmtId="41" fontId="5" fillId="7" borderId="0" xfId="16" applyNumberFormat="1" applyFont="1" applyFill="1" applyAlignment="1" applyProtection="1">
      <alignment/>
      <protection/>
    </xf>
    <xf numFmtId="41" fontId="5" fillId="7" borderId="2" xfId="16" applyNumberFormat="1" applyFont="1" applyFill="1" applyBorder="1" applyAlignment="1" applyProtection="1">
      <alignment/>
      <protection/>
    </xf>
    <xf numFmtId="41" fontId="5" fillId="7" borderId="30" xfId="16" applyNumberFormat="1" applyFont="1" applyFill="1" applyBorder="1" applyAlignment="1" applyProtection="1">
      <alignment/>
      <protection/>
    </xf>
    <xf numFmtId="164" fontId="0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 applyProtection="1">
      <alignment horizontal="left"/>
      <protection/>
    </xf>
    <xf numFmtId="169" fontId="6" fillId="0" borderId="2" xfId="16" applyNumberFormat="1" applyFont="1" applyFill="1" applyBorder="1" applyAlignment="1" applyProtection="1">
      <alignment/>
      <protection/>
    </xf>
    <xf numFmtId="169" fontId="6" fillId="0" borderId="2" xfId="16" applyNumberFormat="1" applyFont="1" applyBorder="1" applyAlignment="1" applyProtection="1">
      <alignment/>
      <protection/>
    </xf>
    <xf numFmtId="164" fontId="6" fillId="0" borderId="2" xfId="0" applyNumberFormat="1" applyFont="1" applyBorder="1"/>
    <xf numFmtId="164" fontId="5" fillId="0" borderId="0" xfId="0" applyNumberFormat="1" applyFont="1" applyFill="1" applyBorder="1" applyAlignment="1">
      <alignment horizontal="right"/>
    </xf>
    <xf numFmtId="164" fontId="5" fillId="0" borderId="0" xfId="0" applyNumberFormat="1" applyFont="1" applyBorder="1" applyAlignment="1">
      <alignment horizontal="right"/>
    </xf>
    <xf numFmtId="164" fontId="5" fillId="0" borderId="26" xfId="0" applyNumberFormat="1" applyFont="1" applyFill="1" applyBorder="1" applyAlignment="1" applyProtection="1">
      <alignment horizontal="center"/>
      <protection/>
    </xf>
    <xf numFmtId="185" fontId="34" fillId="0" borderId="0" xfId="42" applyNumberFormat="1" applyFont="1" applyAlignment="1">
      <alignment horizontal="left" vertical="center"/>
    </xf>
    <xf numFmtId="185" fontId="0" fillId="0" borderId="0" xfId="0" applyNumberFormat="1" applyFont="1" applyFill="1"/>
    <xf numFmtId="185" fontId="39" fillId="0" borderId="0" xfId="0" applyNumberFormat="1" applyFont="1" applyAlignment="1">
      <alignment horizontal="centerContinuous"/>
    </xf>
    <xf numFmtId="185" fontId="0" fillId="0" borderId="0" xfId="0" applyNumberFormat="1"/>
    <xf numFmtId="185" fontId="7" fillId="0" borderId="0" xfId="0" applyNumberFormat="1" applyFont="1" applyFill="1" applyAlignment="1" applyProtection="1">
      <alignment/>
      <protection/>
    </xf>
    <xf numFmtId="185" fontId="0" fillId="0" borderId="0" xfId="0" applyNumberFormat="1" applyFill="1"/>
    <xf numFmtId="185" fontId="5" fillId="0" borderId="4" xfId="0" applyNumberFormat="1" applyFont="1" applyBorder="1" applyAlignment="1" applyProtection="1">
      <alignment horizontal="center"/>
      <protection/>
    </xf>
    <xf numFmtId="185" fontId="5" fillId="0" borderId="0" xfId="0" applyNumberFormat="1" applyFont="1" applyAlignment="1" applyProtection="1">
      <alignment/>
      <protection/>
    </xf>
    <xf numFmtId="185" fontId="5" fillId="0" borderId="0" xfId="0" applyNumberFormat="1" applyFont="1"/>
    <xf numFmtId="172" fontId="5" fillId="0" borderId="0" xfId="0" applyNumberFormat="1" applyFont="1" applyBorder="1" applyAlignment="1" applyProtection="1">
      <alignment/>
      <protection/>
    </xf>
    <xf numFmtId="10" fontId="5" fillId="0" borderId="0" xfId="0" applyNumberFormat="1" applyFont="1" applyBorder="1" applyAlignment="1" applyProtection="1">
      <alignment/>
      <protection/>
    </xf>
    <xf numFmtId="4" fontId="5" fillId="0" borderId="0" xfId="0" applyNumberFormat="1" applyFont="1" applyBorder="1"/>
    <xf numFmtId="5" fontId="5" fillId="0" borderId="35" xfId="0" applyNumberFormat="1" applyFont="1" applyFill="1" applyBorder="1" applyAlignment="1" applyProtection="1">
      <alignment/>
      <protection/>
    </xf>
    <xf numFmtId="172" fontId="5" fillId="0" borderId="35" xfId="0" applyNumberFormat="1" applyFont="1" applyBorder="1" applyAlignment="1" applyProtection="1">
      <alignment/>
      <protection/>
    </xf>
    <xf numFmtId="10" fontId="5" fillId="0" borderId="35" xfId="0" applyNumberFormat="1" applyFont="1" applyBorder="1" applyAlignment="1" applyProtection="1">
      <alignment/>
      <protection/>
    </xf>
    <xf numFmtId="37" fontId="5" fillId="0" borderId="35" xfId="0" applyNumberFormat="1" applyFont="1" applyBorder="1" applyAlignment="1" applyProtection="1">
      <alignment/>
      <protection/>
    </xf>
    <xf numFmtId="164" fontId="5" fillId="0" borderId="35" xfId="0" applyNumberFormat="1" applyFont="1" applyBorder="1"/>
    <xf numFmtId="4" fontId="5" fillId="0" borderId="35" xfId="0" applyNumberFormat="1" applyFont="1" applyBorder="1"/>
    <xf numFmtId="1" fontId="18" fillId="0" borderId="0" xfId="53" applyNumberFormat="1" applyFont="1">
      <alignment/>
      <protection/>
    </xf>
    <xf numFmtId="0" fontId="3" fillId="0" borderId="0" xfId="64" applyFont="1">
      <alignment/>
      <protection/>
    </xf>
    <xf numFmtId="2" fontId="3" fillId="0" borderId="0" xfId="64" applyNumberFormat="1" applyFont="1">
      <alignment/>
      <protection/>
    </xf>
    <xf numFmtId="196" fontId="3" fillId="0" borderId="0" xfId="64" applyNumberFormat="1" applyFont="1">
      <alignment/>
      <protection/>
    </xf>
    <xf numFmtId="196" fontId="3" fillId="0" borderId="0" xfId="64" applyNumberFormat="1" applyFont="1" applyFill="1">
      <alignment/>
      <protection/>
    </xf>
    <xf numFmtId="37" fontId="41" fillId="0" borderId="0" xfId="0" applyNumberFormat="1" applyFont="1"/>
    <xf numFmtId="37" fontId="44" fillId="0" borderId="0" xfId="0" applyNumberFormat="1" applyFont="1" applyAlignment="1">
      <alignment horizontal="centerContinuous"/>
    </xf>
    <xf numFmtId="37" fontId="41" fillId="0" borderId="33" xfId="16" applyNumberFormat="1" applyFont="1" applyFill="1" applyBorder="1" applyAlignment="1" applyProtection="1">
      <alignment/>
      <protection/>
    </xf>
    <xf numFmtId="37" fontId="41" fillId="0" borderId="1" xfId="0" applyNumberFormat="1" applyFont="1" applyBorder="1" applyAlignment="1">
      <alignment horizontal="center"/>
    </xf>
    <xf numFmtId="41" fontId="41" fillId="0" borderId="0" xfId="0" applyNumberFormat="1" applyFont="1"/>
    <xf numFmtId="169" fontId="41" fillId="26" borderId="33" xfId="16" applyNumberFormat="1" applyFont="1" applyFill="1" applyBorder="1" applyAlignment="1" applyProtection="1">
      <alignment/>
      <protection/>
    </xf>
    <xf numFmtId="164" fontId="42" fillId="26" borderId="7" xfId="0" applyNumberFormat="1" applyFont="1" applyFill="1" applyBorder="1" applyAlignment="1">
      <alignment horizontal="centerContinuous"/>
    </xf>
    <xf numFmtId="164" fontId="41" fillId="26" borderId="1" xfId="0" applyNumberFormat="1" applyFont="1" applyFill="1" applyBorder="1" applyAlignment="1">
      <alignment horizontal="center" wrapText="1"/>
    </xf>
    <xf numFmtId="41" fontId="45" fillId="26" borderId="0" xfId="16" applyNumberFormat="1" applyFont="1" applyFill="1" applyAlignment="1" applyProtection="1">
      <alignment/>
      <protection/>
    </xf>
    <xf numFmtId="169" fontId="41" fillId="10" borderId="33" xfId="16" applyNumberFormat="1" applyFont="1" applyFill="1" applyBorder="1" applyAlignment="1" applyProtection="1">
      <alignment/>
      <protection/>
    </xf>
    <xf numFmtId="164" fontId="42" fillId="10" borderId="7" xfId="0" applyNumberFormat="1" applyFont="1" applyFill="1" applyBorder="1" applyAlignment="1">
      <alignment horizontal="centerContinuous"/>
    </xf>
    <xf numFmtId="164" fontId="41" fillId="10" borderId="1" xfId="0" applyNumberFormat="1" applyFont="1" applyFill="1" applyBorder="1" applyAlignment="1">
      <alignment horizontal="center" wrapText="1"/>
    </xf>
    <xf numFmtId="41" fontId="45" fillId="10" borderId="0" xfId="16" applyNumberFormat="1" applyFont="1" applyFill="1" applyAlignment="1" applyProtection="1">
      <alignment/>
      <protection/>
    </xf>
    <xf numFmtId="169" fontId="41" fillId="27" borderId="33" xfId="16" applyNumberFormat="1" applyFont="1" applyFill="1" applyBorder="1" applyAlignment="1" applyProtection="1">
      <alignment/>
      <protection/>
    </xf>
    <xf numFmtId="164" fontId="42" fillId="27" borderId="7" xfId="0" applyNumberFormat="1" applyFont="1" applyFill="1" applyBorder="1" applyAlignment="1">
      <alignment horizontal="centerContinuous"/>
    </xf>
    <xf numFmtId="164" fontId="41" fillId="27" borderId="1" xfId="0" applyNumberFormat="1" applyFont="1" applyFill="1" applyBorder="1" applyAlignment="1">
      <alignment horizontal="center" wrapText="1"/>
    </xf>
    <xf numFmtId="41" fontId="41" fillId="27" borderId="0" xfId="16" applyNumberFormat="1" applyFont="1" applyFill="1" applyAlignment="1" applyProtection="1">
      <alignment/>
      <protection/>
    </xf>
    <xf numFmtId="41" fontId="45" fillId="27" borderId="0" xfId="16" applyNumberFormat="1" applyFont="1" applyFill="1" applyAlignment="1" applyProtection="1">
      <alignment/>
      <protection/>
    </xf>
    <xf numFmtId="164" fontId="11" fillId="0" borderId="0" xfId="85" applyNumberFormat="1" applyFont="1" applyBorder="1" applyAlignment="1">
      <alignment horizontal="center"/>
      <protection/>
    </xf>
    <xf numFmtId="42" fontId="0" fillId="0" borderId="0" xfId="0" applyNumberFormat="1" applyFont="1" applyFill="1" applyBorder="1"/>
    <xf numFmtId="41" fontId="0" fillId="0" borderId="0" xfId="0" applyNumberFormat="1" applyFont="1" applyFill="1" applyBorder="1"/>
    <xf numFmtId="42" fontId="8" fillId="0" borderId="0" xfId="0" applyNumberFormat="1" applyFont="1" applyFill="1" applyBorder="1"/>
    <xf numFmtId="41" fontId="5" fillId="0" borderId="0" xfId="0" applyNumberFormat="1" applyFont="1" applyFill="1" applyBorder="1" applyAlignment="1" applyProtection="1">
      <alignment/>
      <protection/>
    </xf>
    <xf numFmtId="42" fontId="6" fillId="0" borderId="0" xfId="0" applyNumberFormat="1" applyFont="1" applyFill="1" applyBorder="1" applyAlignment="1" applyProtection="1">
      <alignment/>
      <protection/>
    </xf>
    <xf numFmtId="164" fontId="0" fillId="0" borderId="0" xfId="0" applyNumberFormat="1"/>
    <xf numFmtId="37" fontId="5" fillId="0" borderId="26" xfId="0" applyNumberFormat="1" applyFont="1" applyBorder="1" applyAlignment="1" applyProtection="1">
      <alignment/>
      <protection/>
    </xf>
    <xf numFmtId="37" fontId="5" fillId="0" borderId="0" xfId="0" applyNumberFormat="1" applyFont="1" applyFill="1" applyAlignment="1" applyProtection="1">
      <alignment horizontal="left" indent="1"/>
      <protection/>
    </xf>
    <xf numFmtId="164" fontId="5" fillId="0" borderId="0" xfId="0" applyNumberFormat="1" applyFont="1" applyFill="1" applyAlignment="1">
      <alignment horizontal="left" indent="2"/>
    </xf>
    <xf numFmtId="37" fontId="5" fillId="0" borderId="26" xfId="0" applyNumberFormat="1" applyFont="1" applyBorder="1" applyAlignment="1" applyProtection="1">
      <alignment horizontal="left" indent="1"/>
      <protection/>
    </xf>
    <xf numFmtId="4" fontId="5" fillId="0" borderId="0" xfId="0" applyNumberFormat="1" applyFont="1" applyFill="1"/>
    <xf numFmtId="167" fontId="5" fillId="25" borderId="7" xfId="18" applyNumberFormat="1" applyFont="1" applyFill="1" applyBorder="1"/>
    <xf numFmtId="169" fontId="5" fillId="25" borderId="0" xfId="0" applyNumberFormat="1" applyFont="1" applyFill="1" applyBorder="1" applyAlignment="1" applyProtection="1">
      <alignment/>
      <protection/>
    </xf>
    <xf numFmtId="164" fontId="0" fillId="0" borderId="0" xfId="0" applyNumberFormat="1"/>
    <xf numFmtId="0" fontId="2" fillId="28" borderId="0" xfId="67" applyFont="1" applyFill="1">
      <alignment/>
      <protection/>
    </xf>
    <xf numFmtId="164" fontId="23" fillId="0" borderId="0" xfId="0" applyNumberFormat="1" applyFont="1" applyFill="1"/>
    <xf numFmtId="164" fontId="23" fillId="0" borderId="0" xfId="0" applyNumberFormat="1" applyFont="1"/>
    <xf numFmtId="164" fontId="5" fillId="10" borderId="0" xfId="0" applyNumberFormat="1" applyFont="1" applyFill="1"/>
    <xf numFmtId="43" fontId="5" fillId="10" borderId="0" xfId="18" applyNumberFormat="1" applyFont="1" applyFill="1"/>
    <xf numFmtId="164" fontId="5" fillId="29" borderId="0" xfId="0" applyNumberFormat="1" applyFont="1" applyFill="1"/>
    <xf numFmtId="164" fontId="0" fillId="0" borderId="0" xfId="0" applyNumberFormat="1"/>
    <xf numFmtId="43" fontId="5" fillId="0" borderId="0" xfId="18" applyNumberFormat="1" applyFont="1" applyFill="1"/>
    <xf numFmtId="164" fontId="6" fillId="10" borderId="2" xfId="0" applyNumberFormat="1" applyFont="1" applyFill="1" applyBorder="1" applyAlignment="1" applyProtection="1">
      <alignment horizontal="left"/>
      <protection/>
    </xf>
    <xf numFmtId="169" fontId="6" fillId="10" borderId="8" xfId="0" applyNumberFormat="1" applyFont="1" applyFill="1" applyBorder="1" applyAlignment="1" applyProtection="1">
      <alignment/>
      <protection/>
    </xf>
    <xf numFmtId="164" fontId="6" fillId="10" borderId="2" xfId="0" applyNumberFormat="1" applyFont="1" applyFill="1" applyBorder="1"/>
    <xf numFmtId="43" fontId="6" fillId="10" borderId="2" xfId="18" applyNumberFormat="1" applyFont="1" applyFill="1" applyBorder="1"/>
    <xf numFmtId="164" fontId="7" fillId="0" borderId="0" xfId="0" applyNumberFormat="1" applyFont="1" applyAlignment="1" applyProtection="1">
      <alignment horizontal="center"/>
      <protection/>
    </xf>
    <xf numFmtId="164" fontId="44" fillId="0" borderId="0" xfId="0" applyNumberFormat="1" applyFont="1"/>
    <xf numFmtId="37" fontId="44" fillId="0" borderId="0" xfId="0" applyNumberFormat="1" applyFont="1"/>
    <xf numFmtId="164" fontId="41" fillId="0" borderId="0" xfId="0" applyNumberFormat="1" applyFont="1"/>
    <xf numFmtId="164" fontId="41" fillId="0" borderId="0" xfId="0" applyNumberFormat="1" applyFont="1" applyAlignment="1">
      <alignment vertical="center"/>
    </xf>
    <xf numFmtId="164" fontId="41" fillId="0" borderId="36" xfId="0" applyNumberFormat="1" applyFont="1" applyBorder="1" applyAlignment="1">
      <alignment vertical="center"/>
    </xf>
    <xf numFmtId="164" fontId="44" fillId="26" borderId="31" xfId="0" applyNumberFormat="1" applyFont="1" applyFill="1" applyBorder="1" applyAlignment="1">
      <alignment horizontal="centerContinuous"/>
    </xf>
    <xf numFmtId="164" fontId="44" fillId="26" borderId="7" xfId="0" applyNumberFormat="1" applyFont="1" applyFill="1" applyBorder="1" applyAlignment="1">
      <alignment horizontal="centerContinuous"/>
    </xf>
    <xf numFmtId="164" fontId="44" fillId="26" borderId="32" xfId="0" applyNumberFormat="1" applyFont="1" applyFill="1" applyBorder="1" applyAlignment="1">
      <alignment horizontal="centerContinuous"/>
    </xf>
    <xf numFmtId="164" fontId="44" fillId="10" borderId="31" xfId="0" applyNumberFormat="1" applyFont="1" applyFill="1" applyBorder="1" applyAlignment="1">
      <alignment horizontal="centerContinuous"/>
    </xf>
    <xf numFmtId="164" fontId="44" fillId="10" borderId="7" xfId="0" applyNumberFormat="1" applyFont="1" applyFill="1" applyBorder="1" applyAlignment="1">
      <alignment horizontal="centerContinuous"/>
    </xf>
    <xf numFmtId="164" fontId="44" fillId="10" borderId="32" xfId="0" applyNumberFormat="1" applyFont="1" applyFill="1" applyBorder="1" applyAlignment="1">
      <alignment horizontal="centerContinuous"/>
    </xf>
    <xf numFmtId="164" fontId="44" fillId="0" borderId="0" xfId="0" applyNumberFormat="1" applyFont="1" applyAlignment="1">
      <alignment vertical="center"/>
    </xf>
    <xf numFmtId="164" fontId="44" fillId="27" borderId="31" xfId="0" applyNumberFormat="1" applyFont="1" applyFill="1" applyBorder="1" applyAlignment="1">
      <alignment horizontal="centerContinuous"/>
    </xf>
    <xf numFmtId="164" fontId="44" fillId="27" borderId="7" xfId="0" applyNumberFormat="1" applyFont="1" applyFill="1" applyBorder="1" applyAlignment="1">
      <alignment horizontal="centerContinuous"/>
    </xf>
    <xf numFmtId="164" fontId="44" fillId="27" borderId="32" xfId="0" applyNumberFormat="1" applyFont="1" applyFill="1" applyBorder="1" applyAlignment="1">
      <alignment horizontal="centerContinuous"/>
    </xf>
    <xf numFmtId="37" fontId="44" fillId="0" borderId="0" xfId="0" applyNumberFormat="1" applyFont="1" applyAlignment="1">
      <alignment vertical="center"/>
    </xf>
    <xf numFmtId="164" fontId="46" fillId="0" borderId="33" xfId="0" applyNumberFormat="1" applyFont="1" applyBorder="1" applyAlignment="1">
      <alignment vertical="center"/>
    </xf>
    <xf numFmtId="164" fontId="46" fillId="0" borderId="33" xfId="0" applyNumberFormat="1" applyFont="1" applyBorder="1" applyAlignment="1">
      <alignment horizontal="center" vertical="center"/>
    </xf>
    <xf numFmtId="164" fontId="46" fillId="26" borderId="33" xfId="0" applyNumberFormat="1" applyFont="1" applyFill="1" applyBorder="1" applyAlignment="1">
      <alignment horizontal="center" vertical="center"/>
    </xf>
    <xf numFmtId="164" fontId="46" fillId="10" borderId="33" xfId="0" applyNumberFormat="1" applyFont="1" applyFill="1" applyBorder="1" applyAlignment="1">
      <alignment horizontal="center" vertical="center"/>
    </xf>
    <xf numFmtId="164" fontId="46" fillId="27" borderId="33" xfId="0" applyNumberFormat="1" applyFont="1" applyFill="1" applyBorder="1" applyAlignment="1">
      <alignment horizontal="center" vertical="center"/>
    </xf>
    <xf numFmtId="14" fontId="41" fillId="0" borderId="33" xfId="0" applyNumberFormat="1" applyFont="1" applyBorder="1" applyAlignment="1" quotePrefix="1">
      <alignment horizontal="center" vertical="center" wrapText="1"/>
    </xf>
    <xf numFmtId="42" fontId="45" fillId="0" borderId="33" xfId="16" applyNumberFormat="1" applyFont="1" applyBorder="1" applyAlignment="1" applyProtection="1">
      <alignment/>
      <protection/>
    </xf>
    <xf numFmtId="42" fontId="45" fillId="26" borderId="33" xfId="16" applyNumberFormat="1" applyFont="1" applyFill="1" applyBorder="1" applyAlignment="1" applyProtection="1">
      <alignment/>
      <protection/>
    </xf>
    <xf numFmtId="42" fontId="45" fillId="10" borderId="33" xfId="16" applyNumberFormat="1" applyFont="1" applyFill="1" applyBorder="1" applyAlignment="1" applyProtection="1">
      <alignment/>
      <protection/>
    </xf>
    <xf numFmtId="42" fontId="45" fillId="27" borderId="33" xfId="16" applyNumberFormat="1" applyFont="1" applyFill="1" applyBorder="1" applyAlignment="1" applyProtection="1">
      <alignment/>
      <protection/>
    </xf>
    <xf numFmtId="42" fontId="44" fillId="0" borderId="0" xfId="0" applyNumberFormat="1" applyFont="1"/>
    <xf numFmtId="42" fontId="45" fillId="0" borderId="33" xfId="16" applyNumberFormat="1" applyFont="1" applyFill="1" applyBorder="1" applyAlignment="1" applyProtection="1">
      <alignment/>
      <protection/>
    </xf>
    <xf numFmtId="41" fontId="45" fillId="0" borderId="33" xfId="16" applyNumberFormat="1" applyFont="1" applyBorder="1" applyAlignment="1" applyProtection="1">
      <alignment/>
      <protection/>
    </xf>
    <xf numFmtId="41" fontId="45" fillId="26" borderId="33" xfId="16" applyNumberFormat="1" applyFont="1" applyFill="1" applyBorder="1" applyAlignment="1" applyProtection="1">
      <alignment/>
      <protection/>
    </xf>
    <xf numFmtId="41" fontId="45" fillId="10" borderId="33" xfId="16" applyNumberFormat="1" applyFont="1" applyFill="1" applyBorder="1" applyAlignment="1" applyProtection="1">
      <alignment/>
      <protection/>
    </xf>
    <xf numFmtId="41" fontId="45" fillId="27" borderId="33" xfId="16" applyNumberFormat="1" applyFont="1" applyFill="1" applyBorder="1" applyAlignment="1" applyProtection="1">
      <alignment/>
      <protection/>
    </xf>
    <xf numFmtId="164" fontId="44" fillId="0" borderId="0" xfId="0" applyNumberFormat="1" applyFont="1"/>
    <xf numFmtId="42" fontId="45" fillId="0" borderId="34" xfId="16" applyNumberFormat="1" applyFont="1" applyBorder="1" applyAlignment="1" applyProtection="1">
      <alignment/>
      <protection/>
    </xf>
    <xf numFmtId="169" fontId="45" fillId="26" borderId="34" xfId="16" applyNumberFormat="1" applyFont="1" applyFill="1" applyBorder="1" applyAlignment="1" applyProtection="1">
      <alignment/>
      <protection/>
    </xf>
    <xf numFmtId="169" fontId="45" fillId="10" borderId="34" xfId="16" applyNumberFormat="1" applyFont="1" applyFill="1" applyBorder="1" applyAlignment="1" applyProtection="1">
      <alignment/>
      <protection/>
    </xf>
    <xf numFmtId="169" fontId="45" fillId="27" borderId="34" xfId="16" applyNumberFormat="1" applyFont="1" applyFill="1" applyBorder="1" applyAlignment="1" applyProtection="1">
      <alignment/>
      <protection/>
    </xf>
    <xf numFmtId="164" fontId="46" fillId="0" borderId="33" xfId="0" applyNumberFormat="1" applyFont="1" applyFill="1" applyBorder="1" applyAlignment="1">
      <alignment horizontal="center" vertical="center"/>
    </xf>
    <xf numFmtId="41" fontId="45" fillId="0" borderId="33" xfId="16" applyNumberFormat="1" applyFont="1" applyFill="1" applyBorder="1" applyAlignment="1" applyProtection="1">
      <alignment/>
      <protection/>
    </xf>
    <xf numFmtId="169" fontId="45" fillId="0" borderId="34" xfId="16" applyNumberFormat="1" applyFont="1" applyFill="1" applyBorder="1" applyAlignment="1" applyProtection="1">
      <alignment/>
      <protection/>
    </xf>
    <xf numFmtId="164" fontId="46" fillId="0" borderId="0" xfId="0" applyNumberFormat="1" applyFont="1"/>
    <xf numFmtId="14" fontId="46" fillId="0" borderId="33" xfId="0" applyNumberFormat="1" applyFont="1" applyBorder="1" applyAlignment="1" quotePrefix="1">
      <alignment horizontal="center" vertical="center" wrapText="1"/>
    </xf>
    <xf numFmtId="42" fontId="44" fillId="0" borderId="33" xfId="0" applyNumberFormat="1" applyFont="1" applyBorder="1"/>
    <xf numFmtId="41" fontId="47" fillId="0" borderId="33" xfId="16" applyNumberFormat="1" applyFont="1" applyBorder="1" applyAlignment="1" applyProtection="1">
      <alignment/>
      <protection/>
    </xf>
    <xf numFmtId="42" fontId="47" fillId="0" borderId="34" xfId="16" applyNumberFormat="1" applyFont="1" applyBorder="1" applyAlignment="1" applyProtection="1">
      <alignment/>
      <protection/>
    </xf>
    <xf numFmtId="169" fontId="46" fillId="0" borderId="33" xfId="16" applyNumberFormat="1" applyFont="1" applyFill="1" applyBorder="1" applyAlignment="1" applyProtection="1">
      <alignment/>
      <protection/>
    </xf>
    <xf numFmtId="14" fontId="46" fillId="0" borderId="1" xfId="0" applyNumberFormat="1" applyFont="1" applyBorder="1" applyAlignment="1" quotePrefix="1">
      <alignment horizontal="center" wrapText="1"/>
    </xf>
    <xf numFmtId="41" fontId="46" fillId="0" borderId="0" xfId="0" applyNumberFormat="1" applyFont="1"/>
    <xf numFmtId="164" fontId="48" fillId="0" borderId="0" xfId="42" applyNumberFormat="1" applyFont="1" applyAlignment="1">
      <alignment horizontal="left" vertical="center"/>
    </xf>
    <xf numFmtId="164" fontId="27" fillId="0" borderId="0" xfId="0" applyNumberFormat="1" applyFont="1"/>
    <xf numFmtId="169" fontId="28" fillId="0" borderId="0" xfId="16" applyNumberFormat="1" applyFont="1" applyFill="1"/>
    <xf numFmtId="164" fontId="5" fillId="0" borderId="0" xfId="0" applyNumberFormat="1" applyFont="1" applyFill="1" applyAlignment="1" quotePrefix="1">
      <alignment horizontal="left" indent="1"/>
    </xf>
    <xf numFmtId="164" fontId="5" fillId="0" borderId="2" xfId="0" applyNumberFormat="1" applyFont="1" applyBorder="1" applyAlignment="1" applyProtection="1">
      <alignment horizontal="left" indent="1"/>
      <protection/>
    </xf>
    <xf numFmtId="169" fontId="5" fillId="25" borderId="0" xfId="16" applyNumberFormat="1" applyFont="1" applyFill="1"/>
    <xf numFmtId="10" fontId="5" fillId="25" borderId="0" xfId="94" applyNumberFormat="1" applyFont="1" applyFill="1"/>
    <xf numFmtId="173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0" fontId="5" fillId="0" borderId="0" xfId="15" applyNumberFormat="1" applyFont="1"/>
    <xf numFmtId="0" fontId="5" fillId="0" borderId="0" xfId="15" applyNumberFormat="1" applyFont="1"/>
    <xf numFmtId="175" fontId="5" fillId="0" borderId="0" xfId="15" applyNumberFormat="1" applyFont="1"/>
    <xf numFmtId="167" fontId="5" fillId="0" borderId="0" xfId="18" applyNumberFormat="1" applyFont="1" applyBorder="1"/>
    <xf numFmtId="164" fontId="5" fillId="0" borderId="37" xfId="0" applyNumberFormat="1" applyFont="1" applyBorder="1"/>
    <xf numFmtId="164" fontId="5" fillId="0" borderId="38" xfId="0" applyNumberFormat="1" applyFont="1" applyBorder="1"/>
    <xf numFmtId="164" fontId="6" fillId="0" borderId="9" xfId="0" applyNumberFormat="1" applyFont="1" applyBorder="1"/>
    <xf numFmtId="164" fontId="5" fillId="0" borderId="10" xfId="0" applyNumberFormat="1" applyFont="1" applyBorder="1"/>
    <xf numFmtId="164" fontId="5" fillId="0" borderId="11" xfId="0" applyNumberFormat="1" applyFont="1" applyBorder="1" applyAlignment="1">
      <alignment horizontal="left" indent="1"/>
    </xf>
    <xf numFmtId="164" fontId="5" fillId="0" borderId="12" xfId="0" applyNumberFormat="1" applyFont="1" applyBorder="1"/>
    <xf numFmtId="10" fontId="5" fillId="0" borderId="12" xfId="15" applyNumberFormat="1" applyFont="1" applyBorder="1"/>
    <xf numFmtId="10" fontId="5" fillId="0" borderId="12" xfId="0" applyNumberFormat="1" applyFont="1" applyBorder="1"/>
    <xf numFmtId="167" fontId="5" fillId="0" borderId="12" xfId="18" applyNumberFormat="1" applyFont="1" applyBorder="1"/>
    <xf numFmtId="175" fontId="5" fillId="0" borderId="12" xfId="15" applyNumberFormat="1" applyFont="1" applyBorder="1"/>
    <xf numFmtId="164" fontId="5" fillId="0" borderId="0" xfId="0" applyNumberFormat="1" applyFont="1"/>
    <xf numFmtId="0" fontId="6" fillId="0" borderId="1" xfId="20" applyFont="1" applyBorder="1" applyAlignment="1">
      <alignment horizontal="center" wrapText="1"/>
    </xf>
    <xf numFmtId="0" fontId="5" fillId="0" borderId="0" xfId="0" applyNumberFormat="1" applyFont="1" applyAlignment="1">
      <alignment horizontal="center"/>
    </xf>
    <xf numFmtId="188" fontId="5" fillId="25" borderId="0" xfId="103" applyNumberFormat="1" applyFont="1" applyFill="1" quotePrefix="1"/>
    <xf numFmtId="188" fontId="5" fillId="25" borderId="0" xfId="103" applyNumberFormat="1" applyFont="1" applyFill="1"/>
    <xf numFmtId="188" fontId="5" fillId="0" borderId="0" xfId="103" applyNumberFormat="1" applyFont="1" quotePrefix="1"/>
    <xf numFmtId="188" fontId="5" fillId="0" borderId="0" xfId="0" applyNumberFormat="1" applyFont="1" applyAlignment="1">
      <alignment horizontal="center"/>
    </xf>
    <xf numFmtId="164" fontId="5" fillId="0" borderId="29" xfId="0" applyNumberFormat="1" applyFont="1" applyBorder="1" applyAlignment="1">
      <alignment horizontal="center"/>
    </xf>
    <xf numFmtId="0" fontId="6" fillId="0" borderId="2" xfId="105" applyFont="1" applyBorder="1" applyAlignment="1">
      <alignment horizontal="center"/>
    </xf>
    <xf numFmtId="0" fontId="6" fillId="0" borderId="2" xfId="105" applyFont="1" applyBorder="1"/>
    <xf numFmtId="188" fontId="5" fillId="0" borderId="2" xfId="104" applyNumberFormat="1" applyFont="1" applyBorder="1"/>
    <xf numFmtId="0" fontId="6" fillId="0" borderId="1" xfId="20" applyFont="1" applyBorder="1" applyAlignment="1">
      <alignment horizontal="center"/>
    </xf>
    <xf numFmtId="164" fontId="39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 applyAlignment="1" applyProtection="1">
      <alignment horizontal="center"/>
      <protection/>
    </xf>
    <xf numFmtId="164" fontId="39" fillId="0" borderId="31" xfId="0" applyNumberFormat="1" applyFont="1" applyBorder="1" applyAlignment="1">
      <alignment horizontal="centerContinuous"/>
    </xf>
    <xf numFmtId="164" fontId="39" fillId="0" borderId="32" xfId="0" applyNumberFormat="1" applyFont="1" applyBorder="1" applyAlignment="1">
      <alignment horizontal="centerContinuous"/>
    </xf>
    <xf numFmtId="164" fontId="6" fillId="0" borderId="33" xfId="0" applyNumberFormat="1" applyFont="1" applyFill="1" applyBorder="1"/>
    <xf numFmtId="164" fontId="5" fillId="0" borderId="38" xfId="0" applyNumberFormat="1" applyFont="1" applyFill="1" applyBorder="1"/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5" fillId="0" borderId="36" xfId="0" applyNumberFormat="1" applyFont="1" applyFill="1" applyBorder="1"/>
    <xf numFmtId="164" fontId="39" fillId="0" borderId="1" xfId="0" applyNumberFormat="1" applyFont="1" applyBorder="1" applyAlignment="1">
      <alignment horizontal="centerContinuous"/>
    </xf>
    <xf numFmtId="164" fontId="6" fillId="7" borderId="31" xfId="0" applyNumberFormat="1" applyFont="1" applyFill="1" applyBorder="1"/>
    <xf numFmtId="164" fontId="6" fillId="7" borderId="32" xfId="0" applyNumberFormat="1" applyFont="1" applyFill="1" applyBorder="1"/>
    <xf numFmtId="164" fontId="6" fillId="0" borderId="38" xfId="0" applyNumberFormat="1" applyFont="1" applyBorder="1"/>
    <xf numFmtId="164" fontId="5" fillId="0" borderId="38" xfId="0" applyNumberFormat="1" applyFont="1" applyBorder="1" applyAlignment="1">
      <alignment horizontal="left" indent="1"/>
    </xf>
    <xf numFmtId="164" fontId="5" fillId="25" borderId="37" xfId="0" applyNumberFormat="1" applyFont="1" applyFill="1" applyBorder="1"/>
    <xf numFmtId="164" fontId="5" fillId="0" borderId="38" xfId="0" applyNumberFormat="1" applyFont="1" applyBorder="1" applyAlignment="1">
      <alignment horizontal="left" indent="2"/>
    </xf>
    <xf numFmtId="193" fontId="5" fillId="25" borderId="37" xfId="0" applyNumberFormat="1" applyFont="1" applyFill="1" applyBorder="1"/>
    <xf numFmtId="193" fontId="5" fillId="0" borderId="37" xfId="0" applyNumberFormat="1" applyFont="1" applyBorder="1"/>
    <xf numFmtId="164" fontId="6" fillId="7" borderId="40" xfId="0" applyNumberFormat="1" applyFont="1" applyFill="1" applyBorder="1"/>
    <xf numFmtId="164" fontId="6" fillId="7" borderId="41" xfId="0" applyNumberFormat="1" applyFont="1" applyFill="1" applyBorder="1"/>
    <xf numFmtId="164" fontId="6" fillId="0" borderId="38" xfId="0" applyNumberFormat="1" applyFont="1" applyFill="1" applyBorder="1"/>
    <xf numFmtId="164" fontId="6" fillId="0" borderId="37" xfId="0" applyNumberFormat="1" applyFont="1" applyFill="1" applyBorder="1"/>
    <xf numFmtId="164" fontId="5" fillId="0" borderId="40" xfId="0" applyNumberFormat="1" applyFont="1" applyBorder="1"/>
    <xf numFmtId="164" fontId="5" fillId="0" borderId="41" xfId="0" applyNumberFormat="1" applyFont="1" applyBorder="1"/>
    <xf numFmtId="164" fontId="5" fillId="0" borderId="39" xfId="0" applyNumberFormat="1" applyFont="1" applyBorder="1"/>
    <xf numFmtId="164" fontId="5" fillId="0" borderId="36" xfId="0" applyNumberFormat="1" applyFont="1" applyBorder="1"/>
    <xf numFmtId="175" fontId="5" fillId="25" borderId="37" xfId="15" applyNumberFormat="1" applyFont="1" applyFill="1" applyBorder="1"/>
    <xf numFmtId="10" fontId="5" fillId="25" borderId="37" xfId="15" applyNumberFormat="1" applyFont="1" applyFill="1" applyBorder="1"/>
    <xf numFmtId="10" fontId="5" fillId="25" borderId="36" xfId="15" applyNumberFormat="1" applyFont="1" applyFill="1" applyBorder="1"/>
    <xf numFmtId="164" fontId="34" fillId="0" borderId="0" xfId="42" applyNumberFormat="1" applyFont="1" applyAlignment="1">
      <alignment horizontal="left" vertical="center"/>
    </xf>
    <xf numFmtId="164" fontId="7" fillId="0" borderId="0" xfId="0" applyNumberFormat="1" applyFont="1" applyAlignment="1" applyProtection="1">
      <alignment horizontal="left"/>
      <protection/>
    </xf>
    <xf numFmtId="164" fontId="37" fillId="7" borderId="0" xfId="0" applyNumberFormat="1" applyFont="1" applyFill="1" applyAlignment="1">
      <alignment horizontal="centerContinuous"/>
    </xf>
    <xf numFmtId="164" fontId="37" fillId="0" borderId="0" xfId="0" applyNumberFormat="1" applyFont="1"/>
    <xf numFmtId="37" fontId="7" fillId="0" borderId="0" xfId="0" applyNumberFormat="1" applyFont="1" applyBorder="1" applyAlignment="1" applyProtection="1">
      <alignment horizontal="center"/>
      <protection/>
    </xf>
    <xf numFmtId="37" fontId="7" fillId="0" borderId="0" xfId="0" applyNumberFormat="1" applyFont="1" applyAlignment="1" applyProtection="1">
      <alignment/>
      <protection/>
    </xf>
    <xf numFmtId="37" fontId="5" fillId="0" borderId="2" xfId="0" applyNumberFormat="1" applyFont="1" applyFill="1" applyBorder="1" applyAlignment="1" applyProtection="1" quotePrefix="1">
      <alignment horizontal="center"/>
      <protection/>
    </xf>
    <xf numFmtId="164" fontId="29" fillId="0" borderId="0" xfId="0" applyNumberFormat="1" applyFont="1" applyAlignment="1">
      <alignment wrapText="1"/>
    </xf>
    <xf numFmtId="164" fontId="5" fillId="0" borderId="0" xfId="0" applyNumberFormat="1" applyFont="1"/>
    <xf numFmtId="164" fontId="5" fillId="0" borderId="0" xfId="0" applyNumberFormat="1" applyFont="1" applyAlignment="1" applyProtection="1" quotePrefix="1">
      <alignment horizontal="left" indent="1"/>
      <protection/>
    </xf>
    <xf numFmtId="186" fontId="5" fillId="0" borderId="0" xfId="18" applyNumberFormat="1" applyFont="1"/>
    <xf numFmtId="44" fontId="5" fillId="0" borderId="0" xfId="0" applyNumberFormat="1" applyFont="1" applyBorder="1" applyAlignment="1" applyProtection="1">
      <alignment/>
      <protection/>
    </xf>
    <xf numFmtId="183" fontId="5" fillId="0" borderId="0" xfId="0" applyNumberFormat="1" applyFont="1" applyFill="1" applyAlignment="1" applyProtection="1">
      <alignment/>
      <protection/>
    </xf>
    <xf numFmtId="183" fontId="5" fillId="0" borderId="0" xfId="0" applyNumberFormat="1" applyFont="1" applyAlignment="1" applyProtection="1">
      <alignment/>
      <protection/>
    </xf>
    <xf numFmtId="164" fontId="5" fillId="0" borderId="0" xfId="0" applyNumberFormat="1" applyFont="1" applyFill="1" applyAlignment="1">
      <alignment horizontal="left" indent="1"/>
    </xf>
    <xf numFmtId="164" fontId="5" fillId="0" borderId="0" xfId="0" applyNumberFormat="1" applyFont="1" applyFill="1"/>
    <xf numFmtId="175" fontId="5" fillId="0" borderId="0" xfId="15" applyNumberFormat="1" applyFont="1" applyFill="1" applyBorder="1"/>
    <xf numFmtId="44" fontId="5" fillId="0" borderId="7" xfId="0" applyNumberFormat="1" applyFont="1" applyFill="1" applyBorder="1" applyAlignment="1" applyProtection="1">
      <alignment/>
      <protection/>
    </xf>
    <xf numFmtId="164" fontId="5" fillId="0" borderId="2" xfId="0" applyNumberFormat="1" applyFont="1" applyBorder="1" applyAlignment="1">
      <alignment horizontal="left" indent="1"/>
    </xf>
    <xf numFmtId="164" fontId="5" fillId="0" borderId="2" xfId="0" applyNumberFormat="1" applyFont="1" applyBorder="1" applyAlignment="1">
      <alignment horizontal="left"/>
    </xf>
    <xf numFmtId="164" fontId="5" fillId="0" borderId="0" xfId="0" applyNumberFormat="1" applyFont="1" applyBorder="1"/>
    <xf numFmtId="37" fontId="5" fillId="0" borderId="0" xfId="0" applyNumberFormat="1" applyFont="1" applyFill="1" applyAlignment="1" applyProtection="1" quotePrefix="1">
      <alignment horizontal="center"/>
      <protection/>
    </xf>
    <xf numFmtId="182" fontId="5" fillId="0" borderId="0" xfId="0" applyNumberFormat="1" applyFont="1" applyFill="1" applyAlignment="1" applyProtection="1">
      <alignment horizontal="center"/>
      <protection/>
    </xf>
    <xf numFmtId="164" fontId="5" fillId="7" borderId="0" xfId="0" applyNumberFormat="1" applyFont="1" applyFill="1"/>
    <xf numFmtId="164" fontId="6" fillId="25" borderId="0" xfId="0" applyNumberFormat="1" applyFont="1" applyFill="1" applyAlignment="1">
      <alignment horizontal="center"/>
    </xf>
    <xf numFmtId="167" fontId="5" fillId="25" borderId="0" xfId="18" applyNumberFormat="1" applyFont="1" applyFill="1"/>
    <xf numFmtId="173" fontId="5" fillId="25" borderId="0" xfId="0" applyNumberFormat="1" applyFont="1" applyFill="1" applyAlignment="1">
      <alignment horizontal="center"/>
    </xf>
    <xf numFmtId="164" fontId="5" fillId="0" borderId="0" xfId="0" applyNumberFormat="1" applyFont="1" applyAlignment="1">
      <alignment vertical="center"/>
    </xf>
    <xf numFmtId="164" fontId="6" fillId="0" borderId="1" xfId="0" applyNumberFormat="1" applyFont="1" applyBorder="1" applyAlignment="1">
      <alignment horizontal="center" vertical="center"/>
    </xf>
    <xf numFmtId="164" fontId="49" fillId="0" borderId="0" xfId="0" applyNumberFormat="1" applyFont="1" applyAlignment="1">
      <alignment vertical="center"/>
    </xf>
    <xf numFmtId="164" fontId="5" fillId="0" borderId="0" xfId="0" applyNumberFormat="1" applyFont="1" applyAlignment="1">
      <alignment horizontal="left" vertical="center"/>
    </xf>
    <xf numFmtId="164" fontId="5" fillId="0" borderId="0" xfId="0" applyNumberFormat="1" applyFont="1" applyBorder="1" applyAlignment="1">
      <alignment vertical="center"/>
    </xf>
    <xf numFmtId="164" fontId="5" fillId="0" borderId="0" xfId="0" applyNumberFormat="1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left" vertical="center"/>
    </xf>
    <xf numFmtId="164" fontId="5" fillId="0" borderId="0" xfId="0" applyNumberFormat="1" applyFont="1" applyBorder="1" applyAlignment="1">
      <alignment horizontal="left" vertical="center" indent="1"/>
    </xf>
    <xf numFmtId="164" fontId="50" fillId="30" borderId="0" xfId="0" applyNumberFormat="1" applyFont="1" applyFill="1" applyAlignment="1">
      <alignment horizontal="center" vertical="center"/>
    </xf>
    <xf numFmtId="164" fontId="5" fillId="0" borderId="0" xfId="0" applyNumberFormat="1" applyFont="1" applyAlignment="1">
      <alignment horizontal="left" vertical="center" indent="1"/>
    </xf>
    <xf numFmtId="164" fontId="6" fillId="0" borderId="0" xfId="0" applyNumberFormat="1" applyFont="1" applyAlignment="1">
      <alignment horizontal="left" vertical="center"/>
    </xf>
    <xf numFmtId="164" fontId="50" fillId="25" borderId="0" xfId="0" applyNumberFormat="1" applyFont="1" applyFill="1" applyAlignment="1">
      <alignment horizontal="center" vertical="center"/>
    </xf>
    <xf numFmtId="164" fontId="50" fillId="31" borderId="0" xfId="0" applyNumberFormat="1" applyFont="1" applyFill="1" applyAlignment="1">
      <alignment horizontal="center" vertical="center"/>
    </xf>
    <xf numFmtId="164" fontId="50" fillId="32" borderId="0" xfId="0" applyNumberFormat="1" applyFont="1" applyFill="1" applyAlignment="1">
      <alignment horizontal="center" vertical="center"/>
    </xf>
    <xf numFmtId="164" fontId="51" fillId="33" borderId="0" xfId="0" applyNumberFormat="1" applyFont="1" applyFill="1" applyAlignment="1">
      <alignment horizontal="center" vertical="center"/>
    </xf>
    <xf numFmtId="164" fontId="50" fillId="34" borderId="0" xfId="0" applyNumberFormat="1" applyFont="1" applyFill="1" applyAlignment="1">
      <alignment horizontal="center" vertical="center"/>
    </xf>
    <xf numFmtId="164" fontId="50" fillId="29" borderId="0" xfId="0" applyNumberFormat="1" applyFont="1" applyFill="1" applyAlignment="1">
      <alignment horizontal="center" vertical="center"/>
    </xf>
    <xf numFmtId="164" fontId="51" fillId="35" borderId="0" xfId="0" applyNumberFormat="1" applyFont="1" applyFill="1" applyAlignment="1">
      <alignment horizontal="center" vertical="center"/>
    </xf>
    <xf numFmtId="164" fontId="50" fillId="36" borderId="0" xfId="0" applyNumberFormat="1" applyFont="1" applyFill="1" applyAlignment="1">
      <alignment horizontal="center" vertical="center"/>
    </xf>
    <xf numFmtId="164" fontId="50" fillId="37" borderId="0" xfId="0" applyNumberFormat="1" applyFont="1" applyFill="1" applyAlignment="1">
      <alignment horizontal="center" vertical="center"/>
    </xf>
    <xf numFmtId="164" fontId="5" fillId="0" borderId="0" xfId="0" applyNumberFormat="1" applyFont="1" applyBorder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/>
    </xf>
    <xf numFmtId="173" fontId="5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 wrapText="1"/>
    </xf>
    <xf numFmtId="164" fontId="6" fillId="0" borderId="1" xfId="0" applyNumberFormat="1" applyFont="1" applyBorder="1" applyAlignment="1">
      <alignment horizontal="center" vertical="center"/>
    </xf>
    <xf numFmtId="164" fontId="5" fillId="7" borderId="0" xfId="0" applyNumberFormat="1" applyFont="1" applyFill="1" applyBorder="1" applyAlignment="1">
      <alignment horizontal="center" vertical="center"/>
    </xf>
    <xf numFmtId="164" fontId="39" fillId="36" borderId="0" xfId="0" applyNumberFormat="1" applyFont="1" applyFill="1" applyAlignment="1">
      <alignment horizontal="left" vertical="center"/>
    </xf>
    <xf numFmtId="164" fontId="6" fillId="0" borderId="40" xfId="0" applyNumberFormat="1" applyFont="1" applyBorder="1"/>
    <xf numFmtId="164" fontId="5" fillId="0" borderId="39" xfId="0" applyNumberFormat="1" applyFont="1" applyBorder="1" applyAlignment="1">
      <alignment horizontal="left" indent="1"/>
    </xf>
    <xf numFmtId="164" fontId="6" fillId="0" borderId="0" xfId="0" applyNumberFormat="1" applyFont="1" applyBorder="1" applyAlignment="1">
      <alignment horizontal="center" vertical="center"/>
    </xf>
    <xf numFmtId="173" fontId="6" fillId="0" borderId="39" xfId="0" applyNumberFormat="1" applyFont="1" applyBorder="1" applyAlignment="1">
      <alignment horizontal="center" vertical="center"/>
    </xf>
    <xf numFmtId="164" fontId="6" fillId="0" borderId="36" xfId="0" applyNumberFormat="1" applyFont="1" applyBorder="1" applyAlignment="1">
      <alignment horizontal="center" vertical="center" wrapText="1"/>
    </xf>
    <xf numFmtId="173" fontId="5" fillId="0" borderId="38" xfId="0" applyNumberFormat="1" applyFont="1" applyBorder="1" applyAlignment="1">
      <alignment vertical="center"/>
    </xf>
    <xf numFmtId="164" fontId="5" fillId="0" borderId="37" xfId="0" applyNumberFormat="1" applyFont="1" applyBorder="1" applyAlignment="1">
      <alignment vertical="center" wrapText="1"/>
    </xf>
    <xf numFmtId="173" fontId="5" fillId="0" borderId="39" xfId="0" applyNumberFormat="1" applyFont="1" applyBorder="1" applyAlignment="1">
      <alignment vertical="center"/>
    </xf>
    <xf numFmtId="164" fontId="5" fillId="0" borderId="1" xfId="0" applyNumberFormat="1" applyFont="1" applyBorder="1" applyAlignment="1">
      <alignment vertical="center"/>
    </xf>
    <xf numFmtId="164" fontId="5" fillId="0" borderId="36" xfId="0" applyNumberFormat="1" applyFont="1" applyBorder="1" applyAlignment="1">
      <alignment vertical="center" wrapText="1"/>
    </xf>
    <xf numFmtId="164" fontId="39" fillId="0" borderId="40" xfId="0" applyNumberFormat="1" applyFont="1" applyBorder="1" applyAlignment="1">
      <alignment horizontal="centerContinuous"/>
    </xf>
    <xf numFmtId="164" fontId="39" fillId="0" borderId="26" xfId="0" applyNumberFormat="1" applyFont="1" applyBorder="1" applyAlignment="1">
      <alignment horizontal="centerContinuous"/>
    </xf>
    <xf numFmtId="164" fontId="39" fillId="0" borderId="41" xfId="0" applyNumberFormat="1" applyFont="1" applyBorder="1" applyAlignment="1">
      <alignment horizontal="centerContinuous"/>
    </xf>
    <xf numFmtId="164" fontId="6" fillId="0" borderId="0" xfId="0" applyNumberFormat="1" applyFont="1" applyBorder="1" applyAlignment="1">
      <alignment horizontal="center" vertical="center" wrapText="1"/>
    </xf>
    <xf numFmtId="173" fontId="6" fillId="0" borderId="38" xfId="0" applyNumberFormat="1" applyFont="1" applyBorder="1" applyAlignment="1">
      <alignment horizontal="center" vertical="center"/>
    </xf>
    <xf numFmtId="164" fontId="6" fillId="0" borderId="37" xfId="0" applyNumberFormat="1" applyFont="1" applyBorder="1" applyAlignment="1">
      <alignment horizontal="center" vertical="center" wrapText="1"/>
    </xf>
    <xf numFmtId="164" fontId="5" fillId="0" borderId="0" xfId="0" applyNumberFormat="1" applyFont="1" applyAlignment="1">
      <alignment horizontal="left" vertical="center" wrapText="1" indent="1"/>
    </xf>
    <xf numFmtId="164" fontId="5" fillId="0" borderId="37" xfId="0" applyNumberFormat="1" applyFont="1" applyBorder="1" applyAlignment="1">
      <alignment horizontal="left"/>
    </xf>
    <xf numFmtId="182" fontId="5" fillId="8" borderId="0" xfId="0" applyNumberFormat="1" applyFont="1" applyFill="1" applyAlignment="1" applyProtection="1" quotePrefix="1">
      <alignment horizontal="center"/>
      <protection/>
    </xf>
    <xf numFmtId="164" fontId="0" fillId="0" borderId="2" xfId="0" applyNumberFormat="1" applyFill="1" applyBorder="1"/>
    <xf numFmtId="0" fontId="5" fillId="0" borderId="0" xfId="0" applyNumberFormat="1" applyFont="1" applyFill="1" applyAlignment="1" applyProtection="1">
      <alignment horizontal="center" vertical="top"/>
      <protection/>
    </xf>
    <xf numFmtId="164" fontId="5" fillId="0" borderId="26" xfId="0" applyNumberFormat="1" applyFont="1" applyBorder="1" applyAlignment="1" applyProtection="1">
      <alignment horizontal="left"/>
      <protection/>
    </xf>
    <xf numFmtId="164" fontId="5" fillId="7" borderId="2" xfId="0" applyNumberFormat="1" applyFont="1" applyFill="1" applyBorder="1" applyAlignment="1">
      <alignment horizontal="left" indent="1"/>
    </xf>
    <xf numFmtId="167" fontId="5" fillId="0" borderId="0" xfId="18" applyNumberFormat="1" applyFont="1" applyFill="1" applyBorder="1" applyAlignment="1" applyProtection="1">
      <alignment vertical="top"/>
      <protection/>
    </xf>
    <xf numFmtId="164" fontId="5" fillId="0" borderId="0" xfId="0" applyNumberFormat="1" applyFont="1" applyBorder="1" applyAlignment="1">
      <alignment horizontal="left"/>
    </xf>
    <xf numFmtId="164" fontId="5" fillId="0" borderId="18" xfId="0" applyNumberFormat="1" applyFont="1" applyBorder="1" applyAlignment="1">
      <alignment horizontal="left"/>
    </xf>
    <xf numFmtId="164" fontId="6" fillId="0" borderId="18" xfId="0" applyNumberFormat="1" applyFont="1" applyBorder="1"/>
    <xf numFmtId="171" fontId="6" fillId="0" borderId="18" xfId="0" applyNumberFormat="1" applyFont="1" applyFill="1" applyBorder="1" applyAlignment="1" applyProtection="1">
      <alignment/>
      <protection/>
    </xf>
    <xf numFmtId="169" fontId="5" fillId="0" borderId="0" xfId="16" applyNumberFormat="1" applyFont="1" applyFill="1" applyBorder="1" applyAlignment="1" applyProtection="1">
      <alignment/>
      <protection/>
    </xf>
    <xf numFmtId="171" fontId="6" fillId="0" borderId="0" xfId="0" applyNumberFormat="1" applyFont="1" applyFill="1" applyBorder="1" applyAlignment="1" applyProtection="1">
      <alignment/>
      <protection/>
    </xf>
    <xf numFmtId="42" fontId="5" fillId="0" borderId="0" xfId="0" applyNumberFormat="1" applyFont="1" applyFill="1" applyAlignment="1" applyProtection="1" quotePrefix="1">
      <alignment/>
      <protection/>
    </xf>
    <xf numFmtId="42" fontId="5" fillId="0" borderId="2" xfId="16" applyNumberFormat="1" applyFont="1" applyFill="1" applyBorder="1" applyAlignment="1" applyProtection="1">
      <alignment/>
      <protection/>
    </xf>
    <xf numFmtId="41" fontId="5" fillId="0" borderId="0" xfId="0" applyNumberFormat="1" applyFont="1" applyFill="1" applyAlignment="1" applyProtection="1" quotePrefix="1">
      <alignment/>
      <protection/>
    </xf>
    <xf numFmtId="42" fontId="5" fillId="0" borderId="18" xfId="18" applyNumberFormat="1" applyFont="1" applyBorder="1"/>
    <xf numFmtId="171" fontId="5" fillId="0" borderId="0" xfId="0" applyNumberFormat="1" applyFont="1" applyFill="1" applyBorder="1" applyAlignment="1" applyProtection="1">
      <alignment/>
      <protection locked="0"/>
    </xf>
    <xf numFmtId="42" fontId="5" fillId="0" borderId="26" xfId="0" applyNumberFormat="1" applyFont="1" applyFill="1" applyBorder="1" applyAlignment="1" applyProtection="1" quotePrefix="1">
      <alignment/>
      <protection/>
    </xf>
    <xf numFmtId="42" fontId="5" fillId="0" borderId="2" xfId="0" applyNumberFormat="1" applyFont="1" applyFill="1" applyBorder="1" applyAlignment="1" applyProtection="1" quotePrefix="1">
      <alignment/>
      <protection/>
    </xf>
    <xf numFmtId="37" fontId="5" fillId="7" borderId="0" xfId="0" applyNumberFormat="1" applyFont="1" applyFill="1" applyAlignment="1" applyProtection="1">
      <alignment/>
      <protection/>
    </xf>
    <xf numFmtId="42" fontId="5" fillId="0" borderId="0" xfId="18" applyNumberFormat="1" applyFont="1" applyBorder="1"/>
    <xf numFmtId="167" fontId="5" fillId="0" borderId="0" xfId="18" applyNumberFormat="1" applyFont="1" applyFill="1" applyAlignment="1" applyProtection="1">
      <alignment horizontal="center"/>
      <protection/>
    </xf>
    <xf numFmtId="167" fontId="5" fillId="0" borderId="2" xfId="18" applyNumberFormat="1" applyFont="1" applyFill="1" applyBorder="1" applyAlignment="1" applyProtection="1">
      <alignment horizontal="center"/>
      <protection/>
    </xf>
    <xf numFmtId="164" fontId="5" fillId="0" borderId="0" xfId="0" applyNumberFormat="1" applyFont="1" applyAlignment="1">
      <alignment horizontal="left" indent="1"/>
    </xf>
    <xf numFmtId="164" fontId="6" fillId="0" borderId="0" xfId="0" applyNumberFormat="1" applyFont="1" applyBorder="1" applyAlignment="1" applyProtection="1">
      <alignment horizontal="center"/>
      <protection/>
    </xf>
    <xf numFmtId="164" fontId="6" fillId="0" borderId="0" xfId="0" applyNumberFormat="1" applyFont="1" applyBorder="1" applyAlignment="1" applyProtection="1" quotePrefix="1">
      <alignment horizontal="center"/>
      <protection/>
    </xf>
    <xf numFmtId="169" fontId="6" fillId="0" borderId="0" xfId="0" applyNumberFormat="1" applyFont="1" applyBorder="1" applyAlignment="1" applyProtection="1">
      <alignment/>
      <protection/>
    </xf>
    <xf numFmtId="169" fontId="6" fillId="0" borderId="5" xfId="0" applyNumberFormat="1" applyFont="1" applyFill="1" applyBorder="1" applyAlignment="1" applyProtection="1">
      <alignment/>
      <protection/>
    </xf>
    <xf numFmtId="164" fontId="5" fillId="4" borderId="0" xfId="83" applyNumberFormat="1" applyFont="1" applyFill="1">
      <alignment/>
      <protection/>
    </xf>
    <xf numFmtId="42" fontId="5" fillId="0" borderId="0" xfId="83" applyNumberFormat="1" applyFont="1">
      <alignment/>
      <protection/>
    </xf>
    <xf numFmtId="42" fontId="5" fillId="0" borderId="0" xfId="83" applyNumberFormat="1" applyFont="1" applyFill="1">
      <alignment/>
      <protection/>
    </xf>
    <xf numFmtId="42" fontId="5" fillId="0" borderId="0" xfId="18" applyNumberFormat="1" applyFont="1" applyFill="1"/>
    <xf numFmtId="42" fontId="5" fillId="0" borderId="7" xfId="83" applyNumberFormat="1" applyFont="1" applyBorder="1" applyAlignment="1" applyProtection="1">
      <alignment/>
      <protection/>
    </xf>
    <xf numFmtId="42" fontId="5" fillId="0" borderId="7" xfId="83" applyNumberFormat="1" applyFont="1" applyFill="1" applyBorder="1" applyAlignment="1" applyProtection="1">
      <alignment/>
      <protection/>
    </xf>
    <xf numFmtId="42" fontId="5" fillId="0" borderId="0" xfId="83" applyNumberFormat="1" applyFont="1" applyBorder="1" applyAlignment="1" applyProtection="1">
      <alignment/>
      <protection/>
    </xf>
    <xf numFmtId="42" fontId="5" fillId="0" borderId="0" xfId="83" applyNumberFormat="1" applyFont="1" applyFill="1" applyBorder="1" applyAlignment="1" applyProtection="1">
      <alignment/>
      <protection/>
    </xf>
    <xf numFmtId="42" fontId="17" fillId="0" borderId="0" xfId="83" applyNumberFormat="1" applyFont="1">
      <alignment/>
      <protection/>
    </xf>
    <xf numFmtId="42" fontId="5" fillId="0" borderId="2" xfId="83" applyNumberFormat="1" applyFont="1" applyBorder="1" applyAlignment="1" applyProtection="1">
      <alignment/>
      <protection/>
    </xf>
    <xf numFmtId="164" fontId="5" fillId="0" borderId="2" xfId="83" applyNumberFormat="1" applyFont="1" applyBorder="1">
      <alignment/>
      <protection/>
    </xf>
    <xf numFmtId="42" fontId="5" fillId="0" borderId="2" xfId="83" applyNumberFormat="1" applyFont="1" applyBorder="1">
      <alignment/>
      <protection/>
    </xf>
    <xf numFmtId="164" fontId="5" fillId="0" borderId="0" xfId="83" applyNumberFormat="1" applyFont="1" applyAlignment="1">
      <alignment horizontal="left" indent="1"/>
      <protection/>
    </xf>
    <xf numFmtId="164" fontId="5" fillId="4" borderId="0" xfId="83" applyNumberFormat="1" applyFont="1" applyFill="1" applyAlignment="1">
      <alignment horizontal="left" indent="1"/>
      <protection/>
    </xf>
    <xf numFmtId="164" fontId="5" fillId="0" borderId="0" xfId="83" applyNumberFormat="1" applyFont="1" applyFill="1" applyAlignment="1">
      <alignment horizontal="left" indent="1"/>
      <protection/>
    </xf>
    <xf numFmtId="164" fontId="5" fillId="0" borderId="2" xfId="83" applyNumberFormat="1" applyFont="1" applyBorder="1" applyAlignment="1">
      <alignment horizontal="left" indent="1"/>
      <protection/>
    </xf>
    <xf numFmtId="164" fontId="37" fillId="0" borderId="1" xfId="0" applyNumberFormat="1" applyFont="1" applyBorder="1" applyAlignment="1">
      <alignment horizontal="centerContinuous"/>
    </xf>
    <xf numFmtId="164" fontId="6" fillId="0" borderId="1" xfId="83" applyNumberFormat="1" applyFont="1" applyBorder="1" applyAlignment="1">
      <alignment horizontal="left"/>
      <protection/>
    </xf>
    <xf numFmtId="164" fontId="5" fillId="0" borderId="1" xfId="83" applyNumberFormat="1" applyFont="1" applyFill="1" applyBorder="1" applyAlignment="1">
      <alignment horizontal="center"/>
      <protection/>
    </xf>
    <xf numFmtId="164" fontId="5" fillId="0" borderId="1" xfId="83" applyNumberFormat="1" applyFont="1" applyBorder="1" applyAlignment="1">
      <alignment horizontal="center"/>
      <protection/>
    </xf>
    <xf numFmtId="164" fontId="5" fillId="0" borderId="2" xfId="0" applyNumberFormat="1" applyFont="1" applyFill="1" applyBorder="1" applyAlignment="1">
      <alignment horizontal="left"/>
    </xf>
    <xf numFmtId="164" fontId="7" fillId="0" borderId="38" xfId="0" applyNumberFormat="1" applyFont="1" applyBorder="1"/>
    <xf numFmtId="164" fontId="50" fillId="0" borderId="0" xfId="0" applyNumberFormat="1" applyFont="1" applyFill="1" applyBorder="1" applyAlignment="1">
      <alignment horizontal="center" vertical="center"/>
    </xf>
    <xf numFmtId="164" fontId="50" fillId="38" borderId="0" xfId="0" applyNumberFormat="1" applyFont="1" applyFill="1" applyBorder="1" applyAlignment="1">
      <alignment horizontal="center" vertical="center"/>
    </xf>
    <xf numFmtId="164" fontId="50" fillId="29" borderId="0" xfId="0" applyNumberFormat="1" applyFont="1" applyFill="1" applyBorder="1" applyAlignment="1">
      <alignment horizontal="center" vertical="center"/>
    </xf>
    <xf numFmtId="164" fontId="52" fillId="0" borderId="0" xfId="42" applyNumberFormat="1" applyFont="1" applyBorder="1" applyAlignment="1">
      <alignment horizontal="left" vertical="center"/>
    </xf>
    <xf numFmtId="164" fontId="8" fillId="0" borderId="0" xfId="0" applyNumberFormat="1" applyFont="1" applyFill="1" applyAlignment="1">
      <alignment horizontal="left" vertical="center"/>
    </xf>
    <xf numFmtId="164" fontId="52" fillId="0" borderId="0" xfId="42" applyNumberFormat="1" applyFont="1" applyAlignment="1">
      <alignment horizontal="left" vertical="center"/>
    </xf>
    <xf numFmtId="164" fontId="6" fillId="0" borderId="31" xfId="0" applyNumberFormat="1" applyFont="1" applyFill="1" applyBorder="1"/>
    <xf numFmtId="164" fontId="5" fillId="0" borderId="33" xfId="0" applyNumberFormat="1" applyFont="1" applyBorder="1"/>
    <xf numFmtId="164" fontId="6" fillId="0" borderId="33" xfId="0" applyNumberFormat="1" applyFont="1" applyBorder="1"/>
    <xf numFmtId="164" fontId="5" fillId="0" borderId="26" xfId="0" applyNumberFormat="1" applyFont="1" applyBorder="1"/>
    <xf numFmtId="164" fontId="6" fillId="0" borderId="21" xfId="0" applyNumberFormat="1" applyFont="1" applyBorder="1"/>
    <xf numFmtId="164" fontId="5" fillId="0" borderId="33" xfId="0" applyNumberFormat="1" applyFont="1" applyBorder="1" applyAlignment="1">
      <alignment horizontal="right"/>
    </xf>
    <xf numFmtId="164" fontId="34" fillId="0" borderId="33" xfId="42" applyNumberFormat="1" applyFont="1" applyBorder="1"/>
    <xf numFmtId="164" fontId="34" fillId="0" borderId="33" xfId="42" applyNumberFormat="1" applyFont="1" applyBorder="1"/>
    <xf numFmtId="164" fontId="39" fillId="0" borderId="33" xfId="0" applyNumberFormat="1" applyFont="1" applyBorder="1" applyAlignment="1">
      <alignment horizontal="centerContinuous"/>
    </xf>
    <xf numFmtId="164" fontId="0" fillId="0" borderId="26" xfId="0" applyNumberFormat="1" applyBorder="1"/>
    <xf numFmtId="167" fontId="5" fillId="0" borderId="18" xfId="0" applyNumberFormat="1" applyFont="1" applyBorder="1"/>
    <xf numFmtId="164" fontId="5" fillId="0" borderId="18" xfId="0" applyNumberFormat="1" applyFont="1" applyBorder="1" applyAlignment="1">
      <alignment horizontal="left" indent="2"/>
    </xf>
    <xf numFmtId="10" fontId="5" fillId="0" borderId="18" xfId="0" applyNumberFormat="1" applyFont="1" applyBorder="1"/>
    <xf numFmtId="173" fontId="0" fillId="0" borderId="0" xfId="0" applyNumberFormat="1" applyAlignment="1">
      <alignment horizontal="left"/>
    </xf>
    <xf numFmtId="164" fontId="5" fillId="0" borderId="0" xfId="0" applyNumberFormat="1" applyFont="1"/>
    <xf numFmtId="42" fontId="0" fillId="0" borderId="0" xfId="0" applyNumberFormat="1"/>
    <xf numFmtId="37" fontId="7" fillId="0" borderId="0" xfId="0" applyNumberFormat="1" applyFont="1" applyAlignment="1" applyProtection="1" quotePrefix="1">
      <alignment horizontal="centerContinuous"/>
      <protection/>
    </xf>
    <xf numFmtId="164" fontId="0" fillId="0" borderId="0" xfId="0" applyNumberFormat="1" applyAlignment="1">
      <alignment horizontal="centerContinuous"/>
    </xf>
    <xf numFmtId="37" fontId="5" fillId="0" borderId="0" xfId="0" applyNumberFormat="1" applyFont="1" applyAlignment="1" applyProtection="1">
      <alignment horizontal="centerContinuous"/>
      <protection/>
    </xf>
    <xf numFmtId="164" fontId="0" fillId="0" borderId="0" xfId="0" applyNumberFormat="1" applyFont="1" applyAlignment="1">
      <alignment horizontal="centerContinuous"/>
    </xf>
    <xf numFmtId="1" fontId="5" fillId="0" borderId="0" xfId="18" applyNumberFormat="1" applyFont="1" applyAlignment="1" applyProtection="1">
      <alignment horizontal="center"/>
      <protection/>
    </xf>
    <xf numFmtId="164" fontId="0" fillId="0" borderId="2" xfId="0" applyNumberFormat="1" applyFont="1" applyBorder="1"/>
    <xf numFmtId="164" fontId="5" fillId="0" borderId="38" xfId="0" applyNumberFormat="1" applyFont="1" applyBorder="1" applyAlignment="1">
      <alignment horizontal="left"/>
    </xf>
    <xf numFmtId="37" fontId="6" fillId="0" borderId="0" xfId="0" applyNumberFormat="1" applyFont="1" applyAlignment="1" applyProtection="1" quotePrefix="1">
      <alignment horizontal="centerContinuous"/>
      <protection/>
    </xf>
    <xf numFmtId="44" fontId="0" fillId="0" borderId="0" xfId="0" applyNumberFormat="1"/>
    <xf numFmtId="44" fontId="0" fillId="0" borderId="0" xfId="0" applyNumberFormat="1" applyFont="1"/>
    <xf numFmtId="44" fontId="0" fillId="0" borderId="0" xfId="18" applyNumberFormat="1" applyFont="1"/>
    <xf numFmtId="42" fontId="0" fillId="0" borderId="2" xfId="0" applyNumberFormat="1" applyBorder="1"/>
    <xf numFmtId="42" fontId="0" fillId="0" borderId="2" xfId="0" applyNumberFormat="1" applyFont="1" applyBorder="1"/>
    <xf numFmtId="42" fontId="0" fillId="0" borderId="2" xfId="18" applyNumberFormat="1" applyFont="1" applyBorder="1"/>
    <xf numFmtId="164" fontId="5" fillId="0" borderId="0" xfId="0" applyNumberFormat="1" applyFont="1"/>
    <xf numFmtId="164" fontId="5" fillId="0" borderId="0" xfId="0" applyNumberFormat="1" applyFont="1"/>
    <xf numFmtId="42" fontId="5" fillId="0" borderId="0" xfId="0" applyNumberFormat="1" applyFont="1" applyFill="1"/>
    <xf numFmtId="169" fontId="5" fillId="29" borderId="0" xfId="16" applyNumberFormat="1" applyFont="1" applyFill="1" applyAlignment="1" applyProtection="1">
      <alignment/>
      <protection/>
    </xf>
    <xf numFmtId="164" fontId="41" fillId="0" borderId="1" xfId="0" applyNumberFormat="1" applyFont="1" applyFill="1" applyBorder="1" applyAlignment="1" quotePrefix="1">
      <alignment horizontal="center" wrapText="1"/>
    </xf>
    <xf numFmtId="0" fontId="5" fillId="5" borderId="0" xfId="18" applyNumberFormat="1" applyFont="1" applyFill="1" applyAlignment="1" applyProtection="1">
      <alignment horizontal="center"/>
      <protection/>
    </xf>
    <xf numFmtId="164" fontId="5" fillId="0" borderId="2" xfId="0" applyNumberFormat="1" applyFont="1" applyFill="1" applyBorder="1" applyAlignment="1" applyProtection="1">
      <alignment horizontal="left"/>
      <protection/>
    </xf>
    <xf numFmtId="164" fontId="5" fillId="0" borderId="2" xfId="0" applyNumberFormat="1" applyFont="1" applyFill="1" applyBorder="1" applyAlignment="1" applyProtection="1">
      <alignment horizontal="left" indent="1"/>
      <protection/>
    </xf>
    <xf numFmtId="164" fontId="5" fillId="0" borderId="0" xfId="0" applyNumberFormat="1" applyFont="1"/>
    <xf numFmtId="0" fontId="54" fillId="0" borderId="0" xfId="73" applyFont="1">
      <alignment/>
      <protection/>
    </xf>
    <xf numFmtId="41" fontId="54" fillId="0" borderId="0" xfId="73" applyNumberFormat="1" applyFont="1">
      <alignment/>
      <protection/>
    </xf>
    <xf numFmtId="41" fontId="54" fillId="25" borderId="0" xfId="73" applyNumberFormat="1" applyFont="1" applyFill="1">
      <alignment/>
      <protection/>
    </xf>
    <xf numFmtId="0" fontId="2" fillId="0" borderId="0" xfId="67" applyFont="1">
      <alignment/>
      <protection/>
    </xf>
    <xf numFmtId="167" fontId="5" fillId="0" borderId="1" xfId="18" applyNumberFormat="1" applyFont="1" applyFill="1" applyBorder="1" applyAlignment="1" applyProtection="1">
      <alignment/>
      <protection/>
    </xf>
    <xf numFmtId="0" fontId="2" fillId="0" borderId="0" xfId="74" applyFont="1">
      <alignment/>
      <protection/>
    </xf>
    <xf numFmtId="164" fontId="29" fillId="0" borderId="0" xfId="0" applyNumberFormat="1" applyFont="1" applyAlignment="1" applyProtection="1">
      <alignment horizontal="left"/>
      <protection/>
    </xf>
    <xf numFmtId="42" fontId="5" fillId="0" borderId="0" xfId="16" applyNumberFormat="1" applyFont="1" applyFill="1" applyBorder="1" applyAlignment="1" applyProtection="1">
      <alignment/>
      <protection/>
    </xf>
    <xf numFmtId="0" fontId="3" fillId="0" borderId="0" xfId="54" applyFont="1" applyAlignment="1">
      <alignment vertical="top"/>
      <protection/>
    </xf>
    <xf numFmtId="0" fontId="5" fillId="0" borderId="0" xfId="54" applyFont="1" applyAlignment="1">
      <alignment vertical="top"/>
      <protection/>
    </xf>
    <xf numFmtId="0" fontId="3" fillId="0" borderId="0" xfId="51" applyFont="1" applyAlignment="1">
      <alignment vertical="top"/>
      <protection/>
    </xf>
    <xf numFmtId="0" fontId="55" fillId="0" borderId="0" xfId="43" applyFont="1" applyAlignment="1">
      <alignment horizontal="left" vertical="center"/>
    </xf>
    <xf numFmtId="0" fontId="5" fillId="0" borderId="0" xfId="54" applyFont="1" applyAlignment="1">
      <alignment horizontal="right" vertical="top"/>
      <protection/>
    </xf>
    <xf numFmtId="0" fontId="34" fillId="0" borderId="0" xfId="43" applyFont="1" applyAlignment="1">
      <alignment horizontal="left" vertical="center"/>
    </xf>
    <xf numFmtId="0" fontId="39" fillId="0" borderId="0" xfId="54" applyFont="1" applyAlignment="1">
      <alignment horizontal="centerContinuous"/>
      <protection/>
    </xf>
    <xf numFmtId="37" fontId="5" fillId="0" borderId="0" xfId="54" applyNumberFormat="1" applyFont="1" applyAlignment="1">
      <alignment vertical="top"/>
      <protection/>
    </xf>
    <xf numFmtId="0" fontId="3" fillId="4" borderId="0" xfId="54" applyFont="1" applyFill="1" applyAlignment="1">
      <alignment vertical="top"/>
      <protection/>
    </xf>
    <xf numFmtId="164" fontId="5" fillId="0" borderId="0" xfId="54" applyNumberFormat="1" applyFont="1" applyAlignment="1">
      <alignment vertical="top"/>
      <protection/>
    </xf>
    <xf numFmtId="164" fontId="5" fillId="0" borderId="0" xfId="54" applyNumberFormat="1" applyFont="1" applyAlignment="1">
      <alignment horizontal="center" vertical="top"/>
      <protection/>
    </xf>
    <xf numFmtId="0" fontId="5" fillId="0" borderId="0" xfId="54" applyFont="1" applyAlignment="1">
      <alignment horizontal="center" vertical="top"/>
      <protection/>
    </xf>
    <xf numFmtId="164" fontId="6" fillId="0" borderId="0" xfId="54" applyNumberFormat="1" applyFont="1" applyAlignment="1">
      <alignment horizontal="left" vertical="top"/>
      <protection/>
    </xf>
    <xf numFmtId="164" fontId="5" fillId="0" borderId="4" xfId="54" applyNumberFormat="1" applyFont="1" applyBorder="1" applyAlignment="1">
      <alignment horizontal="center" vertical="top"/>
      <protection/>
    </xf>
    <xf numFmtId="164" fontId="5" fillId="0" borderId="0" xfId="54" applyNumberFormat="1" applyFont="1" applyAlignment="1">
      <alignment horizontal="left" vertical="top" indent="1"/>
      <protection/>
    </xf>
    <xf numFmtId="10" fontId="5" fillId="0" borderId="0" xfId="101" applyNumberFormat="1" applyFont="1" applyAlignment="1" applyProtection="1">
      <alignment vertical="top"/>
      <protection/>
    </xf>
    <xf numFmtId="165" fontId="5" fillId="0" borderId="0" xfId="51" applyNumberFormat="1" applyFont="1" applyAlignment="1">
      <alignment vertical="top"/>
      <protection/>
    </xf>
    <xf numFmtId="165" fontId="5" fillId="0" borderId="0" xfId="54" applyNumberFormat="1" applyFont="1" applyAlignment="1">
      <alignment vertical="top"/>
      <protection/>
    </xf>
    <xf numFmtId="164" fontId="1" fillId="0" borderId="0" xfId="54" applyNumberFormat="1" applyFont="1" applyAlignment="1">
      <alignment vertical="top"/>
      <protection/>
    </xf>
    <xf numFmtId="37" fontId="23" fillId="0" borderId="0" xfId="54" applyNumberFormat="1" applyFont="1" applyAlignment="1">
      <alignment vertical="top"/>
      <protection/>
    </xf>
    <xf numFmtId="164" fontId="1" fillId="0" borderId="0" xfId="54" applyNumberFormat="1" applyFont="1" applyAlignment="1">
      <alignment horizontal="left" vertical="top"/>
      <protection/>
    </xf>
    <xf numFmtId="0" fontId="16" fillId="0" borderId="0" xfId="54" applyFont="1" applyAlignment="1">
      <alignment horizontal="center" vertical="top"/>
      <protection/>
    </xf>
    <xf numFmtId="37" fontId="1" fillId="0" borderId="0" xfId="54" applyNumberFormat="1" applyFont="1" applyAlignment="1">
      <alignment vertical="top"/>
      <protection/>
    </xf>
    <xf numFmtId="0" fontId="1" fillId="0" borderId="0" xfId="54" applyFont="1" applyAlignment="1">
      <alignment vertical="top"/>
      <protection/>
    </xf>
    <xf numFmtId="10" fontId="5" fillId="0" borderId="0" xfId="54" applyNumberFormat="1" applyFont="1" applyAlignment="1">
      <alignment vertical="top"/>
      <protection/>
    </xf>
    <xf numFmtId="37" fontId="5" fillId="0" borderId="2" xfId="54" applyNumberFormat="1" applyFont="1" applyBorder="1" applyAlignment="1">
      <alignment vertical="top"/>
      <protection/>
    </xf>
    <xf numFmtId="10" fontId="5" fillId="0" borderId="2" xfId="101" applyNumberFormat="1" applyFont="1" applyBorder="1" applyAlignment="1" applyProtection="1">
      <alignment vertical="top"/>
      <protection/>
    </xf>
    <xf numFmtId="10" fontId="5" fillId="0" borderId="0" xfId="101" applyNumberFormat="1" applyFont="1" applyAlignment="1">
      <alignment vertical="top"/>
    </xf>
    <xf numFmtId="165" fontId="5" fillId="0" borderId="2" xfId="101" applyNumberFormat="1" applyFont="1" applyBorder="1" applyAlignment="1" applyProtection="1">
      <alignment vertical="top"/>
      <protection/>
    </xf>
    <xf numFmtId="0" fontId="3" fillId="0" borderId="0" xfId="54" applyFont="1" applyAlignment="1">
      <alignment horizontal="center" vertical="top"/>
      <protection/>
    </xf>
    <xf numFmtId="0" fontId="23" fillId="0" borderId="0" xfId="54" applyFont="1" applyAlignment="1">
      <alignment vertical="top"/>
      <protection/>
    </xf>
    <xf numFmtId="9" fontId="23" fillId="0" borderId="0" xfId="101" applyNumberFormat="1" applyFont="1" applyFill="1" applyAlignment="1" applyProtection="1">
      <alignment vertical="top"/>
      <protection/>
    </xf>
    <xf numFmtId="10" fontId="23" fillId="0" borderId="0" xfId="101" applyNumberFormat="1" applyFont="1" applyFill="1" applyAlignment="1" applyProtection="1">
      <alignment vertical="top"/>
      <protection/>
    </xf>
    <xf numFmtId="37" fontId="5" fillId="0" borderId="4" xfId="54" applyNumberFormat="1" applyFont="1" applyBorder="1" applyAlignment="1">
      <alignment vertical="top"/>
      <protection/>
    </xf>
    <xf numFmtId="10" fontId="5" fillId="0" borderId="4" xfId="101" applyNumberFormat="1" applyFont="1" applyFill="1" applyBorder="1" applyAlignment="1" applyProtection="1">
      <alignment vertical="top"/>
      <protection/>
    </xf>
    <xf numFmtId="10" fontId="5" fillId="0" borderId="0" xfId="101" applyNumberFormat="1" applyFont="1" applyFill="1" applyAlignment="1">
      <alignment vertical="top"/>
    </xf>
    <xf numFmtId="171" fontId="5" fillId="0" borderId="4" xfId="101" applyNumberFormat="1" applyFont="1" applyFill="1" applyBorder="1" applyAlignment="1" applyProtection="1">
      <alignment vertical="top"/>
      <protection/>
    </xf>
    <xf numFmtId="0" fontId="5" fillId="0" borderId="0" xfId="54" applyFont="1" applyAlignment="1">
      <alignment horizontal="left" vertical="top" indent="1"/>
      <protection/>
    </xf>
    <xf numFmtId="164" fontId="5" fillId="0" borderId="0" xfId="54" applyNumberFormat="1" applyFont="1" applyAlignment="1">
      <alignment horizontal="left" vertical="top"/>
      <protection/>
    </xf>
    <xf numFmtId="10" fontId="5" fillId="0" borderId="0" xfId="101" applyNumberFormat="1" applyFont="1" applyFill="1" applyAlignment="1" applyProtection="1">
      <alignment vertical="top"/>
      <protection/>
    </xf>
    <xf numFmtId="167" fontId="0" fillId="0" borderId="0" xfId="21" applyNumberFormat="1" applyFont="1" applyAlignment="1">
      <alignment vertical="top"/>
    </xf>
    <xf numFmtId="0" fontId="3" fillId="0" borderId="0" xfId="54" applyFont="1">
      <alignment/>
      <protection/>
    </xf>
    <xf numFmtId="169" fontId="56" fillId="0" borderId="0" xfId="38" applyNumberFormat="1" applyFont="1" applyAlignment="1">
      <alignment vertical="top"/>
    </xf>
    <xf numFmtId="10" fontId="56" fillId="0" borderId="0" xfId="101" applyNumberFormat="1" applyFont="1" applyAlignment="1">
      <alignment vertical="top"/>
    </xf>
    <xf numFmtId="169" fontId="5" fillId="0" borderId="5" xfId="51" applyNumberFormat="1" applyFont="1" applyBorder="1" applyAlignment="1">
      <alignment vertical="top"/>
      <protection/>
    </xf>
    <xf numFmtId="164" fontId="5" fillId="0" borderId="0" xfId="51" applyNumberFormat="1" applyFont="1" applyAlignment="1">
      <alignment vertical="top"/>
      <protection/>
    </xf>
    <xf numFmtId="9" fontId="5" fillId="0" borderId="5" xfId="98" applyNumberFormat="1" applyFont="1" applyFill="1" applyBorder="1" applyAlignment="1" applyProtection="1">
      <alignment vertical="top"/>
      <protection/>
    </xf>
    <xf numFmtId="5" fontId="5" fillId="0" borderId="0" xfId="54" applyNumberFormat="1" applyFont="1" applyAlignment="1">
      <alignment vertical="top"/>
      <protection/>
    </xf>
    <xf numFmtId="10" fontId="5" fillId="0" borderId="5" xfId="101" applyNumberFormat="1" applyFont="1" applyFill="1" applyBorder="1" applyAlignment="1" applyProtection="1">
      <alignment vertical="top"/>
      <protection/>
    </xf>
    <xf numFmtId="169" fontId="5" fillId="0" borderId="0" xfId="54" applyNumberFormat="1" applyFont="1" applyAlignment="1">
      <alignment vertical="top"/>
      <protection/>
    </xf>
    <xf numFmtId="10" fontId="5" fillId="0" borderId="0" xfId="101" applyNumberFormat="1" applyFont="1" applyBorder="1" applyAlignment="1" applyProtection="1">
      <alignment vertical="top"/>
      <protection/>
    </xf>
    <xf numFmtId="164" fontId="24" fillId="0" borderId="0" xfId="54" applyNumberFormat="1" applyFont="1" applyAlignment="1" quotePrefix="1">
      <alignment horizontal="left" vertical="top"/>
      <protection/>
    </xf>
    <xf numFmtId="164" fontId="7" fillId="0" borderId="0" xfId="54" applyNumberFormat="1" applyFont="1" applyAlignment="1">
      <alignment vertical="top"/>
      <protection/>
    </xf>
    <xf numFmtId="164" fontId="7" fillId="0" borderId="0" xfId="54" applyNumberFormat="1" applyFont="1" applyAlignment="1">
      <alignment horizontal="center" vertical="top"/>
      <protection/>
    </xf>
    <xf numFmtId="166" fontId="5" fillId="0" borderId="0" xfId="54" applyNumberFormat="1" applyFont="1" applyAlignment="1">
      <alignment vertical="top"/>
      <protection/>
    </xf>
    <xf numFmtId="0" fontId="3" fillId="0" borderId="33" xfId="54" applyFont="1" applyBorder="1" applyAlignment="1">
      <alignment horizontal="center" vertical="top"/>
      <protection/>
    </xf>
    <xf numFmtId="0" fontId="5" fillId="0" borderId="0" xfId="51" applyFont="1" applyAlignment="1">
      <alignment vertical="top"/>
      <protection/>
    </xf>
    <xf numFmtId="37" fontId="23" fillId="0" borderId="0" xfId="51" applyNumberFormat="1" applyFont="1" applyAlignment="1">
      <alignment vertical="top"/>
      <protection/>
    </xf>
    <xf numFmtId="37" fontId="5" fillId="0" borderId="0" xfId="51" applyNumberFormat="1" applyFont="1" applyAlignment="1">
      <alignment vertical="top"/>
      <protection/>
    </xf>
    <xf numFmtId="10" fontId="56" fillId="0" borderId="33" xfId="98" applyNumberFormat="1" applyFont="1" applyFill="1" applyBorder="1" applyAlignment="1">
      <alignment horizontal="center" vertical="top"/>
    </xf>
    <xf numFmtId="167" fontId="56" fillId="0" borderId="33" xfId="27" applyNumberFormat="1" applyFont="1" applyFill="1" applyBorder="1" applyAlignment="1">
      <alignment horizontal="center" vertical="top"/>
    </xf>
    <xf numFmtId="0" fontId="8" fillId="5" borderId="0" xfId="54" applyFont="1" applyFill="1" applyAlignment="1">
      <alignment vertical="top"/>
      <protection/>
    </xf>
    <xf numFmtId="0" fontId="3" fillId="5" borderId="0" xfId="54" applyFont="1" applyFill="1" applyAlignment="1">
      <alignment vertical="top"/>
      <protection/>
    </xf>
    <xf numFmtId="0" fontId="3" fillId="0" borderId="31" xfId="54" applyFont="1" applyBorder="1" applyAlignment="1">
      <alignment horizontal="right" vertical="top"/>
      <protection/>
    </xf>
    <xf numFmtId="10" fontId="23" fillId="17" borderId="33" xfId="101" applyNumberFormat="1" applyFont="1" applyFill="1" applyBorder="1" applyAlignment="1" applyProtection="1">
      <alignment vertical="top"/>
      <protection/>
    </xf>
    <xf numFmtId="37" fontId="5" fillId="0" borderId="42" xfId="51" applyNumberFormat="1" applyFont="1" applyBorder="1" applyAlignment="1">
      <alignment vertical="top"/>
      <protection/>
    </xf>
    <xf numFmtId="0" fontId="3" fillId="0" borderId="31" xfId="54" applyFont="1" applyBorder="1" applyAlignment="1">
      <alignment vertical="top"/>
      <protection/>
    </xf>
    <xf numFmtId="37" fontId="23" fillId="0" borderId="32" xfId="51" applyNumberFormat="1" applyFont="1" applyBorder="1" applyAlignment="1">
      <alignment vertical="top"/>
      <protection/>
    </xf>
    <xf numFmtId="165" fontId="5" fillId="16" borderId="2" xfId="101" applyNumberFormat="1" applyFont="1" applyFill="1" applyBorder="1" applyAlignment="1" applyProtection="1">
      <alignment vertical="top"/>
      <protection/>
    </xf>
    <xf numFmtId="164" fontId="0" fillId="0" borderId="0" xfId="0" applyNumberFormat="1" applyFill="1" applyBorder="1"/>
    <xf numFmtId="164" fontId="0" fillId="0" borderId="0" xfId="0" applyNumberFormat="1" applyFill="1" applyBorder="1" applyAlignment="1">
      <alignment vertical="center"/>
    </xf>
    <xf numFmtId="42" fontId="5" fillId="0" borderId="0" xfId="0" applyNumberFormat="1" applyFont="1" applyFill="1" applyBorder="1" applyAlignment="1" applyProtection="1">
      <alignment horizontal="center"/>
      <protection/>
    </xf>
    <xf numFmtId="41" fontId="5" fillId="0" borderId="0" xfId="16" applyNumberFormat="1" applyFont="1" applyFill="1" applyAlignment="1" applyProtection="1">
      <alignment/>
      <protection/>
    </xf>
    <xf numFmtId="164" fontId="5" fillId="0" borderId="0" xfId="0" applyNumberFormat="1" applyFont="1"/>
    <xf numFmtId="0" fontId="2" fillId="0" borderId="0" xfId="48" applyFont="1">
      <alignment/>
      <protection/>
    </xf>
    <xf numFmtId="0" fontId="2" fillId="0" borderId="33" xfId="48" applyFont="1" applyBorder="1" applyAlignment="1">
      <alignment vertical="center"/>
      <protection/>
    </xf>
    <xf numFmtId="0" fontId="2" fillId="0" borderId="33" xfId="48" applyFont="1" applyBorder="1" applyAlignment="1">
      <alignment vertical="center"/>
      <protection/>
    </xf>
    <xf numFmtId="0" fontId="2" fillId="0" borderId="33" xfId="48" applyFont="1" applyBorder="1" applyAlignment="1">
      <alignment horizontal="center" vertical="center"/>
      <protection/>
    </xf>
    <xf numFmtId="164" fontId="57" fillId="0" borderId="33" xfId="0" applyNumberFormat="1" applyFont="1" applyBorder="1"/>
    <xf numFmtId="164" fontId="58" fillId="0" borderId="33" xfId="0" applyNumberFormat="1" applyFont="1" applyBorder="1" applyAlignment="1">
      <alignment horizontal="centerContinuous" vertical="center"/>
    </xf>
    <xf numFmtId="164" fontId="59" fillId="0" borderId="33" xfId="0" applyNumberFormat="1" applyFont="1" applyBorder="1" applyAlignment="1">
      <alignment horizontal="centerContinuous"/>
    </xf>
    <xf numFmtId="0" fontId="53" fillId="0" borderId="1" xfId="48" applyFont="1" applyBorder="1" applyAlignment="1">
      <alignment horizontal="center" wrapText="1"/>
      <protection/>
    </xf>
    <xf numFmtId="0" fontId="53" fillId="0" borderId="1" xfId="48" applyFont="1" applyBorder="1" applyAlignment="1">
      <alignment horizontal="center"/>
      <protection/>
    </xf>
    <xf numFmtId="0" fontId="53" fillId="0" borderId="33" xfId="48" applyFont="1" applyBorder="1" applyAlignment="1">
      <alignment horizontal="center"/>
      <protection/>
    </xf>
    <xf numFmtId="41" fontId="41" fillId="0" borderId="0" xfId="16" applyNumberFormat="1" applyFont="1" applyFill="1" applyAlignment="1" applyProtection="1">
      <alignment/>
      <protection/>
    </xf>
    <xf numFmtId="167" fontId="5" fillId="7" borderId="0" xfId="18" applyNumberFormat="1" applyFont="1" applyFill="1" applyAlignment="1" applyProtection="1">
      <alignment/>
      <protection/>
    </xf>
    <xf numFmtId="167" fontId="5" fillId="7" borderId="7" xfId="18" applyNumberFormat="1" applyFont="1" applyFill="1" applyBorder="1" applyAlignment="1" applyProtection="1">
      <alignment/>
      <protection/>
    </xf>
    <xf numFmtId="41" fontId="2" fillId="0" borderId="0" xfId="74" applyNumberFormat="1" applyFont="1">
      <alignment/>
      <protection/>
    </xf>
    <xf numFmtId="164" fontId="5" fillId="25" borderId="11" xfId="0" applyNumberFormat="1" applyFont="1" applyFill="1" applyBorder="1" applyAlignment="1">
      <alignment horizontal="left" indent="1"/>
    </xf>
    <xf numFmtId="43" fontId="5" fillId="25" borderId="12" xfId="18" applyNumberFormat="1" applyFont="1" applyFill="1" applyBorder="1"/>
    <xf numFmtId="164" fontId="5" fillId="25" borderId="15" xfId="0" applyNumberFormat="1" applyFont="1" applyFill="1" applyBorder="1" applyAlignment="1">
      <alignment horizontal="left" indent="1"/>
    </xf>
    <xf numFmtId="43" fontId="5" fillId="25" borderId="16" xfId="18" applyNumberFormat="1" applyFont="1" applyFill="1" applyBorder="1"/>
    <xf numFmtId="164" fontId="34" fillId="0" borderId="0" xfId="42" applyNumberFormat="1" applyFont="1" applyFill="1" applyAlignment="1">
      <alignment horizontal="left" indent="1"/>
    </xf>
    <xf numFmtId="0" fontId="3" fillId="0" borderId="0" xfId="51" applyFont="1">
      <alignment/>
      <protection/>
    </xf>
    <xf numFmtId="1" fontId="3" fillId="0" borderId="0" xfId="51" applyNumberFormat="1" applyFont="1">
      <alignment/>
      <protection/>
    </xf>
    <xf numFmtId="0" fontId="3" fillId="39" borderId="0" xfId="51" applyFont="1" applyFill="1">
      <alignment/>
      <protection/>
    </xf>
    <xf numFmtId="1" fontId="5" fillId="0" borderId="0" xfId="51" applyNumberFormat="1" applyFont="1" applyAlignment="1">
      <alignment horizontal="center"/>
      <protection/>
    </xf>
    <xf numFmtId="164" fontId="5" fillId="0" borderId="0" xfId="51" applyNumberFormat="1" applyFont="1" applyAlignment="1">
      <alignment horizontal="left"/>
      <protection/>
    </xf>
    <xf numFmtId="1" fontId="5" fillId="17" borderId="0" xfId="51" applyNumberFormat="1" applyFont="1" applyFill="1" applyAlignment="1" quotePrefix="1">
      <alignment horizontal="center"/>
      <protection/>
    </xf>
    <xf numFmtId="164" fontId="5" fillId="17" borderId="0" xfId="51" applyNumberFormat="1" applyFont="1" applyFill="1" applyAlignment="1">
      <alignment horizontal="left"/>
      <protection/>
    </xf>
    <xf numFmtId="167" fontId="0" fillId="0" borderId="0" xfId="21" applyNumberFormat="1" applyFont="1" applyFill="1"/>
    <xf numFmtId="0" fontId="0" fillId="0" borderId="0" xfId="21" applyNumberFormat="1" applyFont="1" applyFill="1" applyAlignment="1">
      <alignment horizontal="left"/>
    </xf>
    <xf numFmtId="0" fontId="0" fillId="0" borderId="0" xfId="21" applyNumberFormat="1" applyFont="1" applyFill="1" applyAlignment="1">
      <alignment horizontal="center"/>
    </xf>
    <xf numFmtId="164" fontId="5" fillId="0" borderId="0" xfId="51" applyNumberFormat="1" applyFont="1">
      <alignment/>
      <protection/>
    </xf>
    <xf numFmtId="164" fontId="5" fillId="39" borderId="0" xfId="51" applyNumberFormat="1" applyFont="1" applyFill="1" applyAlignment="1" quotePrefix="1">
      <alignment horizontal="center"/>
      <protection/>
    </xf>
    <xf numFmtId="164" fontId="5" fillId="0" borderId="0" xfId="51" applyNumberFormat="1" applyFont="1" applyAlignment="1" quotePrefix="1">
      <alignment horizontal="center"/>
      <protection/>
    </xf>
    <xf numFmtId="164" fontId="5" fillId="0" borderId="0" xfId="51" applyNumberFormat="1" applyFont="1" applyAlignment="1">
      <alignment horizontal="center"/>
      <protection/>
    </xf>
    <xf numFmtId="164" fontId="5" fillId="39" borderId="0" xfId="51" applyNumberFormat="1" applyFont="1" applyFill="1" applyAlignment="1">
      <alignment horizontal="center"/>
      <protection/>
    </xf>
    <xf numFmtId="0" fontId="3" fillId="9" borderId="0" xfId="51" applyFont="1" applyFill="1">
      <alignment/>
      <protection/>
    </xf>
    <xf numFmtId="0" fontId="0" fillId="8" borderId="0" xfId="21" applyNumberFormat="1" applyFont="1" applyFill="1" applyAlignment="1">
      <alignment horizontal="center"/>
    </xf>
    <xf numFmtId="164" fontId="3" fillId="39" borderId="0" xfId="51" applyNumberFormat="1" applyFont="1" applyFill="1" applyAlignment="1" quotePrefix="1">
      <alignment horizontal="center"/>
      <protection/>
    </xf>
    <xf numFmtId="164" fontId="3" fillId="0" borderId="0" xfId="51" applyNumberFormat="1" applyFont="1" applyAlignment="1" quotePrefix="1">
      <alignment horizontal="center"/>
      <protection/>
    </xf>
    <xf numFmtId="164" fontId="3" fillId="0" borderId="0" xfId="51" applyNumberFormat="1" applyFont="1">
      <alignment/>
      <protection/>
    </xf>
    <xf numFmtId="164" fontId="3" fillId="39" borderId="0" xfId="51" applyNumberFormat="1" applyFont="1" applyFill="1" applyAlignment="1">
      <alignment horizontal="center"/>
      <protection/>
    </xf>
    <xf numFmtId="164" fontId="3" fillId="0" borderId="0" xfId="51" applyNumberFormat="1" applyFont="1" applyAlignment="1">
      <alignment horizontal="center"/>
      <protection/>
    </xf>
    <xf numFmtId="0" fontId="3" fillId="0" borderId="0" xfId="51" applyFont="1" applyAlignment="1">
      <alignment horizontal="left"/>
      <protection/>
    </xf>
    <xf numFmtId="167" fontId="3" fillId="0" borderId="7" xfId="51" applyNumberFormat="1" applyFont="1" applyBorder="1">
      <alignment/>
      <protection/>
    </xf>
    <xf numFmtId="0" fontId="3" fillId="8" borderId="0" xfId="51" applyFont="1" applyFill="1" applyAlignment="1">
      <alignment horizontal="center"/>
      <protection/>
    </xf>
    <xf numFmtId="0" fontId="3" fillId="39" borderId="0" xfId="51" applyFont="1" applyFill="1" applyAlignment="1">
      <alignment horizontal="center"/>
      <protection/>
    </xf>
    <xf numFmtId="0" fontId="3" fillId="0" borderId="0" xfId="51" applyFont="1" applyAlignment="1">
      <alignment horizontal="center"/>
      <protection/>
    </xf>
    <xf numFmtId="1" fontId="3" fillId="0" borderId="0" xfId="51" applyNumberFormat="1" applyFont="1" applyAlignment="1">
      <alignment horizontal="center"/>
      <protection/>
    </xf>
    <xf numFmtId="0" fontId="3" fillId="17" borderId="0" xfId="51" applyFont="1" applyFill="1">
      <alignment/>
      <protection/>
    </xf>
    <xf numFmtId="173" fontId="3" fillId="0" borderId="0" xfId="51" applyNumberFormat="1" applyFont="1">
      <alignment/>
      <protection/>
    </xf>
    <xf numFmtId="167" fontId="0" fillId="0" borderId="0" xfId="21" applyNumberFormat="1" applyFont="1" applyFill="1" quotePrefix="1"/>
    <xf numFmtId="0" fontId="3" fillId="0" borderId="0" xfId="52" applyFont="1">
      <alignment/>
      <protection/>
    </xf>
    <xf numFmtId="41" fontId="5" fillId="0" borderId="0" xfId="83" applyNumberFormat="1" applyFont="1">
      <alignment/>
      <protection/>
    </xf>
    <xf numFmtId="164" fontId="5" fillId="0" borderId="0" xfId="0" applyNumberFormat="1" applyFont="1"/>
    <xf numFmtId="164" fontId="5" fillId="0" borderId="0" xfId="0" applyNumberFormat="1" applyFont="1"/>
    <xf numFmtId="167" fontId="5" fillId="26" borderId="0" xfId="18" applyNumberFormat="1" applyFont="1" applyFill="1"/>
    <xf numFmtId="0" fontId="2" fillId="4" borderId="0" xfId="68" applyFont="1" applyFill="1" applyAlignment="1">
      <alignment horizontal="right"/>
      <protection/>
    </xf>
    <xf numFmtId="0" fontId="2" fillId="4" borderId="0" xfId="68" applyFont="1" applyFill="1">
      <alignment/>
      <protection/>
    </xf>
    <xf numFmtId="167" fontId="0" fillId="4" borderId="0" xfId="33" applyNumberFormat="1" applyFont="1" applyFill="1"/>
    <xf numFmtId="0" fontId="2" fillId="4" borderId="0" xfId="68" applyFont="1" applyFill="1">
      <alignment/>
      <protection/>
    </xf>
    <xf numFmtId="41" fontId="5" fillId="0" borderId="1" xfId="0" applyNumberFormat="1" applyFont="1" applyFill="1" applyBorder="1" applyAlignment="1" applyProtection="1">
      <alignment/>
      <protection/>
    </xf>
    <xf numFmtId="0" fontId="2" fillId="0" borderId="0" xfId="68" applyFont="1">
      <alignment/>
      <protection/>
    </xf>
    <xf numFmtId="0" fontId="2" fillId="4" borderId="0" xfId="67" applyFont="1" applyFill="1">
      <alignment/>
      <protection/>
    </xf>
    <xf numFmtId="164" fontId="5" fillId="4" borderId="0" xfId="0" applyNumberFormat="1" applyFont="1" applyFill="1" applyAlignment="1" applyProtection="1">
      <alignment/>
      <protection/>
    </xf>
    <xf numFmtId="41" fontId="2" fillId="4" borderId="0" xfId="67" applyNumberFormat="1" applyFont="1" applyFill="1">
      <alignment/>
      <protection/>
    </xf>
    <xf numFmtId="167" fontId="5" fillId="24" borderId="0" xfId="18" applyNumberFormat="1" applyFont="1" applyFill="1"/>
    <xf numFmtId="164" fontId="5" fillId="24" borderId="0" xfId="0" applyNumberFormat="1" applyFont="1" applyFill="1"/>
    <xf numFmtId="167" fontId="23" fillId="24" borderId="0" xfId="18" applyNumberFormat="1" applyFont="1" applyFill="1"/>
    <xf numFmtId="42" fontId="5" fillId="24" borderId="0" xfId="0" applyNumberFormat="1" applyFont="1" applyFill="1" applyAlignment="1" applyProtection="1">
      <alignment horizontal="center"/>
      <protection/>
    </xf>
    <xf numFmtId="0" fontId="2" fillId="0" borderId="0" xfId="67" applyFont="1">
      <alignment/>
      <protection/>
    </xf>
    <xf numFmtId="167" fontId="2" fillId="0" borderId="0" xfId="18" applyNumberFormat="1" applyFont="1"/>
    <xf numFmtId="167" fontId="2" fillId="0" borderId="0" xfId="67" applyNumberFormat="1" applyFont="1">
      <alignment/>
      <protection/>
    </xf>
    <xf numFmtId="43" fontId="2" fillId="0" borderId="0" xfId="67" applyNumberFormat="1" applyFont="1">
      <alignment/>
      <protection/>
    </xf>
    <xf numFmtId="167" fontId="2" fillId="24" borderId="0" xfId="67" applyNumberFormat="1" applyFont="1" applyFill="1">
      <alignment/>
      <protection/>
    </xf>
    <xf numFmtId="41" fontId="35" fillId="0" borderId="0" xfId="0" applyNumberFormat="1" applyFont="1"/>
    <xf numFmtId="185" fontId="5" fillId="0" borderId="2" xfId="0" applyNumberFormat="1" applyFont="1" applyBorder="1"/>
    <xf numFmtId="43" fontId="0" fillId="4" borderId="0" xfId="32" applyNumberFormat="1" applyFont="1" applyFill="1"/>
    <xf numFmtId="43" fontId="0" fillId="4" borderId="0" xfId="18" applyNumberFormat="1" applyFont="1" applyFill="1"/>
    <xf numFmtId="173" fontId="3" fillId="4" borderId="0" xfId="52" applyNumberFormat="1" applyFont="1" applyFill="1" applyAlignment="1">
      <alignment horizontal="center"/>
      <protection/>
    </xf>
    <xf numFmtId="191" fontId="0" fillId="4" borderId="0" xfId="32" applyNumberFormat="1" applyFont="1" applyFill="1"/>
    <xf numFmtId="43" fontId="0" fillId="4" borderId="0" xfId="18" applyNumberFormat="1" applyFont="1" applyFill="1"/>
    <xf numFmtId="164" fontId="5" fillId="0" borderId="0" xfId="0" applyNumberFormat="1" applyFont="1"/>
    <xf numFmtId="165" fontId="5" fillId="0" borderId="2" xfId="0" applyNumberFormat="1" applyFont="1" applyBorder="1" applyAlignment="1" applyProtection="1">
      <alignment/>
      <protection/>
    </xf>
    <xf numFmtId="165" fontId="5" fillId="0" borderId="2" xfId="0" applyNumberFormat="1" applyFont="1" applyBorder="1"/>
    <xf numFmtId="10" fontId="5" fillId="4" borderId="0" xfId="15" applyNumberFormat="1" applyFont="1" applyFill="1" applyAlignment="1" applyProtection="1">
      <alignment/>
      <protection/>
    </xf>
    <xf numFmtId="164" fontId="8" fillId="0" borderId="0" xfId="0" applyNumberFormat="1" applyFont="1"/>
    <xf numFmtId="164" fontId="8" fillId="0" borderId="0" xfId="0" applyNumberFormat="1" applyFont="1"/>
    <xf numFmtId="0" fontId="2" fillId="0" borderId="33" xfId="48" applyFont="1" applyBorder="1" applyAlignment="1">
      <alignment vertical="center"/>
      <protection/>
    </xf>
    <xf numFmtId="164" fontId="34" fillId="0" borderId="33" xfId="42" applyNumberFormat="1" applyFont="1" applyBorder="1" applyAlignment="1">
      <alignment horizontal="left" vertical="center"/>
    </xf>
    <xf numFmtId="0" fontId="2" fillId="0" borderId="33" xfId="48" applyFont="1" applyBorder="1" applyAlignment="1">
      <alignment vertical="center" wrapText="1"/>
      <protection/>
    </xf>
    <xf numFmtId="44" fontId="5" fillId="0" borderId="2" xfId="0" applyNumberFormat="1" applyFont="1" applyFill="1" applyBorder="1" applyAlignment="1" applyProtection="1">
      <alignment/>
      <protection/>
    </xf>
    <xf numFmtId="164" fontId="34" fillId="0" borderId="38" xfId="42" applyNumberFormat="1" applyBorder="1" applyAlignment="1">
      <alignment horizontal="left" indent="1"/>
    </xf>
    <xf numFmtId="164" fontId="5" fillId="0" borderId="0" xfId="0" applyNumberFormat="1" applyFont="1"/>
    <xf numFmtId="164" fontId="0" fillId="0" borderId="0" xfId="0"/>
    <xf numFmtId="164" fontId="65" fillId="0" borderId="0" xfId="0" applyFont="1"/>
    <xf numFmtId="164" fontId="35" fillId="0" borderId="0" xfId="0" applyFont="1"/>
    <xf numFmtId="164" fontId="8" fillId="0" borderId="0" xfId="0" applyFont="1"/>
    <xf numFmtId="164" fontId="5" fillId="0" borderId="0" xfId="83" applyNumberFormat="1" applyFont="1" applyBorder="1" applyAlignment="1">
      <alignment horizontal="left" indent="1"/>
      <protection/>
    </xf>
    <xf numFmtId="164" fontId="5" fillId="0" borderId="0" xfId="83" applyNumberFormat="1" applyFont="1" applyBorder="1">
      <alignment/>
      <protection/>
    </xf>
    <xf numFmtId="42" fontId="5" fillId="0" borderId="0" xfId="83" applyNumberFormat="1" applyFont="1" applyBorder="1">
      <alignment/>
      <protection/>
    </xf>
    <xf numFmtId="41" fontId="5" fillId="4" borderId="0" xfId="83" applyNumberFormat="1" applyFont="1" applyFill="1">
      <alignment/>
      <protection/>
    </xf>
    <xf numFmtId="41" fontId="5" fillId="0" borderId="0" xfId="83" applyNumberFormat="1" applyFont="1" applyFill="1">
      <alignment/>
      <protection/>
    </xf>
    <xf numFmtId="164" fontId="5" fillId="0" borderId="40" xfId="83" applyNumberFormat="1" applyFont="1" applyBorder="1" applyAlignment="1">
      <alignment horizontal="left" indent="1"/>
      <protection/>
    </xf>
    <xf numFmtId="164" fontId="5" fillId="0" borderId="26" xfId="83" applyNumberFormat="1" applyFont="1" applyBorder="1">
      <alignment/>
      <protection/>
    </xf>
    <xf numFmtId="42" fontId="5" fillId="0" borderId="26" xfId="83" applyNumberFormat="1" applyFont="1" applyBorder="1">
      <alignment/>
      <protection/>
    </xf>
    <xf numFmtId="42" fontId="5" fillId="0" borderId="41" xfId="83" applyNumberFormat="1" applyFont="1" applyBorder="1">
      <alignment/>
      <protection/>
    </xf>
    <xf numFmtId="164" fontId="5" fillId="0" borderId="39" xfId="83" applyNumberFormat="1" applyFont="1" applyBorder="1" applyAlignment="1">
      <alignment horizontal="left" indent="1"/>
      <protection/>
    </xf>
    <xf numFmtId="164" fontId="5" fillId="0" borderId="1" xfId="83" applyNumberFormat="1" applyFont="1" applyBorder="1">
      <alignment/>
      <protection/>
    </xf>
    <xf numFmtId="42" fontId="5" fillId="0" borderId="1" xfId="83" applyNumberFormat="1" applyFont="1" applyBorder="1">
      <alignment/>
      <protection/>
    </xf>
    <xf numFmtId="42" fontId="5" fillId="0" borderId="36" xfId="83" applyNumberFormat="1" applyFont="1" applyBorder="1">
      <alignment/>
      <protection/>
    </xf>
    <xf numFmtId="0" fontId="20" fillId="4" borderId="0" xfId="77" applyFont="1" applyFill="1" applyAlignment="1">
      <alignment/>
    </xf>
    <xf numFmtId="167" fontId="5" fillId="4" borderId="0" xfId="24" applyNumberFormat="1" applyFont="1" applyFill="1" applyBorder="1"/>
    <xf numFmtId="169" fontId="5" fillId="4" borderId="0" xfId="83" applyNumberFormat="1" applyFont="1" applyFill="1">
      <alignment/>
      <protection/>
    </xf>
    <xf numFmtId="164" fontId="8" fillId="0" borderId="1" xfId="0" applyNumberFormat="1" applyFont="1" applyBorder="1"/>
    <xf numFmtId="167" fontId="8" fillId="0" borderId="1" xfId="18" applyNumberFormat="1" applyFont="1" applyBorder="1"/>
    <xf numFmtId="167" fontId="5" fillId="0" borderId="0" xfId="18" applyNumberFormat="1" applyFont="1" applyAlignment="1">
      <alignment vertical="top"/>
    </xf>
    <xf numFmtId="164" fontId="5" fillId="0" borderId="0" xfId="0" applyNumberFormat="1" applyFont="1"/>
    <xf numFmtId="164" fontId="5" fillId="25" borderId="38" xfId="0" applyNumberFormat="1" applyFont="1" applyFill="1" applyBorder="1"/>
    <xf numFmtId="164" fontId="5" fillId="25" borderId="38" xfId="0" applyNumberFormat="1" applyFont="1" applyFill="1" applyBorder="1" applyAlignment="1">
      <alignment horizontal="left" indent="1"/>
    </xf>
    <xf numFmtId="44" fontId="5" fillId="0" borderId="0" xfId="16" applyNumberFormat="1" applyFont="1" applyFill="1"/>
    <xf numFmtId="2" fontId="67" fillId="0" borderId="0" xfId="106" applyNumberFormat="1" applyFont="1" applyAlignment="1">
      <alignment horizontal="centerContinuous"/>
      <protection/>
    </xf>
    <xf numFmtId="197" fontId="9" fillId="0" borderId="0" xfId="106">
      <alignment/>
      <protection/>
    </xf>
    <xf numFmtId="197" fontId="9" fillId="0" borderId="0" xfId="106" applyAlignment="1">
      <alignment horizontal="centerContinuous"/>
      <protection/>
    </xf>
    <xf numFmtId="185" fontId="9" fillId="0" borderId="0" xfId="106" applyNumberFormat="1" applyAlignment="1">
      <alignment horizontal="centerContinuous"/>
      <protection/>
    </xf>
    <xf numFmtId="39" fontId="9" fillId="0" borderId="0" xfId="106" applyNumberFormat="1" applyAlignment="1">
      <alignment horizontal="centerContinuous"/>
      <protection/>
    </xf>
    <xf numFmtId="37" fontId="9" fillId="0" borderId="0" xfId="106" applyNumberFormat="1" applyAlignment="1">
      <alignment horizontal="centerContinuous"/>
      <protection/>
    </xf>
    <xf numFmtId="198" fontId="9" fillId="0" borderId="0" xfId="106" applyNumberFormat="1" applyAlignment="1">
      <alignment horizontal="centerContinuous"/>
      <protection/>
    </xf>
    <xf numFmtId="3" fontId="9" fillId="0" borderId="0" xfId="106" applyNumberFormat="1" applyAlignment="1">
      <alignment horizontal="centerContinuous"/>
      <protection/>
    </xf>
    <xf numFmtId="2" fontId="9" fillId="0" borderId="0" xfId="106" applyNumberFormat="1">
      <alignment/>
      <protection/>
    </xf>
    <xf numFmtId="185" fontId="67" fillId="0" borderId="0" xfId="106" applyNumberFormat="1" applyFont="1" applyAlignment="1">
      <alignment horizontal="center"/>
      <protection/>
    </xf>
    <xf numFmtId="39" fontId="67" fillId="0" borderId="0" xfId="106" applyNumberFormat="1" applyFont="1" applyAlignment="1">
      <alignment horizontal="center"/>
      <protection/>
    </xf>
    <xf numFmtId="39" fontId="9" fillId="0" borderId="0" xfId="106" applyNumberFormat="1">
      <alignment/>
      <protection/>
    </xf>
    <xf numFmtId="37" fontId="67" fillId="0" borderId="0" xfId="106" applyNumberFormat="1" applyFont="1" applyAlignment="1">
      <alignment horizontal="center"/>
      <protection/>
    </xf>
    <xf numFmtId="37" fontId="9" fillId="0" borderId="0" xfId="106" applyNumberFormat="1">
      <alignment/>
      <protection/>
    </xf>
    <xf numFmtId="197" fontId="67" fillId="0" borderId="0" xfId="106" applyFont="1" applyAlignment="1">
      <alignment horizontal="center"/>
      <protection/>
    </xf>
    <xf numFmtId="197" fontId="67" fillId="0" borderId="0" xfId="106" applyFont="1" applyAlignment="1">
      <alignment horizontal="centerContinuous"/>
      <protection/>
    </xf>
    <xf numFmtId="0" fontId="67" fillId="0" borderId="0" xfId="106" applyNumberFormat="1" applyFont="1" applyAlignment="1">
      <alignment horizontal="center"/>
      <protection/>
    </xf>
    <xf numFmtId="0" fontId="67" fillId="0" borderId="0" xfId="106" applyNumberFormat="1" applyFont="1">
      <alignment/>
      <protection/>
    </xf>
    <xf numFmtId="197" fontId="9" fillId="0" borderId="0" xfId="106" applyAlignment="1">
      <alignment horizontal="center"/>
      <protection/>
    </xf>
    <xf numFmtId="39" fontId="67" fillId="0" borderId="0" xfId="106" applyNumberFormat="1" applyFont="1" applyAlignment="1">
      <alignment horizontal="centerContinuous"/>
      <protection/>
    </xf>
    <xf numFmtId="37" fontId="9" fillId="0" borderId="1" xfId="106" applyNumberFormat="1" applyBorder="1">
      <alignment/>
      <protection/>
    </xf>
    <xf numFmtId="197" fontId="67" fillId="0" borderId="1" xfId="106" applyFont="1" applyBorder="1" applyAlignment="1">
      <alignment horizontal="centerContinuous"/>
      <protection/>
    </xf>
    <xf numFmtId="197" fontId="9" fillId="0" borderId="1" xfId="106" applyBorder="1">
      <alignment/>
      <protection/>
    </xf>
    <xf numFmtId="197" fontId="9" fillId="0" borderId="1" xfId="106" applyBorder="1" applyAlignment="1">
      <alignment horizontal="centerContinuous"/>
      <protection/>
    </xf>
    <xf numFmtId="197" fontId="67" fillId="0" borderId="0" xfId="106" applyFont="1" applyAlignment="1" quotePrefix="1">
      <alignment horizontal="center"/>
      <protection/>
    </xf>
    <xf numFmtId="2" fontId="67" fillId="0" borderId="0" xfId="106" applyNumberFormat="1" applyFont="1">
      <alignment/>
      <protection/>
    </xf>
    <xf numFmtId="197" fontId="67" fillId="0" borderId="0" xfId="106" applyFont="1">
      <alignment/>
      <protection/>
    </xf>
    <xf numFmtId="197" fontId="67" fillId="0" borderId="28" xfId="106" applyFont="1" applyBorder="1" applyAlignment="1">
      <alignment horizontal="center"/>
      <protection/>
    </xf>
    <xf numFmtId="185" fontId="67" fillId="0" borderId="28" xfId="106" applyNumberFormat="1" applyFont="1" applyBorder="1" applyAlignment="1">
      <alignment horizontal="center"/>
      <protection/>
    </xf>
    <xf numFmtId="39" fontId="67" fillId="0" borderId="28" xfId="106" applyNumberFormat="1" applyFont="1" applyBorder="1" applyAlignment="1" quotePrefix="1">
      <alignment horizontal="center"/>
      <protection/>
    </xf>
    <xf numFmtId="37" fontId="67" fillId="0" borderId="28" xfId="106" applyNumberFormat="1" applyFont="1" applyBorder="1" applyAlignment="1">
      <alignment horizontal="center"/>
      <protection/>
    </xf>
    <xf numFmtId="37" fontId="67" fillId="0" borderId="0" xfId="106" applyNumberFormat="1" applyFont="1">
      <alignment/>
      <protection/>
    </xf>
    <xf numFmtId="37" fontId="67" fillId="0" borderId="28" xfId="106" applyNumberFormat="1" applyFont="1" applyBorder="1" applyAlignment="1" quotePrefix="1">
      <alignment horizontal="center"/>
      <protection/>
    </xf>
    <xf numFmtId="197" fontId="67" fillId="0" borderId="28" xfId="106" applyFont="1" applyBorder="1" applyAlignment="1" quotePrefix="1">
      <alignment horizontal="center"/>
      <protection/>
    </xf>
    <xf numFmtId="198" fontId="67" fillId="0" borderId="28" xfId="106" applyNumberFormat="1" applyFont="1" applyBorder="1" applyAlignment="1">
      <alignment horizontal="center"/>
      <protection/>
    </xf>
    <xf numFmtId="198" fontId="67" fillId="0" borderId="0" xfId="106" applyNumberFormat="1" applyFont="1" applyAlignment="1">
      <alignment horizontal="center"/>
      <protection/>
    </xf>
    <xf numFmtId="3" fontId="67" fillId="0" borderId="0" xfId="106" applyNumberFormat="1" applyFont="1" applyAlignment="1">
      <alignment horizontal="centerContinuous"/>
      <protection/>
    </xf>
    <xf numFmtId="185" fontId="9" fillId="0" borderId="0" xfId="106" applyNumberFormat="1">
      <alignment/>
      <protection/>
    </xf>
    <xf numFmtId="198" fontId="9" fillId="0" borderId="0" xfId="106" applyNumberFormat="1">
      <alignment/>
      <protection/>
    </xf>
    <xf numFmtId="3" fontId="9" fillId="0" borderId="0" xfId="106" applyNumberFormat="1">
      <alignment/>
      <protection/>
    </xf>
    <xf numFmtId="0" fontId="9" fillId="0" borderId="0" xfId="106" applyNumberFormat="1" applyAlignment="1">
      <alignment horizontal="right"/>
      <protection/>
    </xf>
    <xf numFmtId="197" fontId="67" fillId="0" borderId="0" xfId="106" applyFont="1" applyAlignment="1">
      <alignment horizontal="left"/>
      <protection/>
    </xf>
    <xf numFmtId="185" fontId="9" fillId="0" borderId="0" xfId="106" applyNumberFormat="1" applyAlignment="1">
      <alignment horizontal="center"/>
      <protection/>
    </xf>
    <xf numFmtId="37" fontId="9" fillId="0" borderId="0" xfId="107" applyNumberFormat="1" applyFont="1">
      <alignment/>
      <protection/>
    </xf>
    <xf numFmtId="43" fontId="9" fillId="0" borderId="0" xfId="106" applyNumberFormat="1">
      <alignment/>
      <protection/>
    </xf>
    <xf numFmtId="199" fontId="9" fillId="0" borderId="0" xfId="106" applyNumberFormat="1">
      <alignment/>
      <protection/>
    </xf>
    <xf numFmtId="185" fontId="9" fillId="0" borderId="0" xfId="106" applyNumberFormat="1" applyAlignment="1">
      <alignment horizontal="left"/>
      <protection/>
    </xf>
    <xf numFmtId="37" fontId="9" fillId="0" borderId="26" xfId="106" applyNumberFormat="1" applyBorder="1">
      <alignment/>
      <protection/>
    </xf>
    <xf numFmtId="39" fontId="67" fillId="0" borderId="0" xfId="106" applyNumberFormat="1" applyFont="1">
      <alignment/>
      <protection/>
    </xf>
    <xf numFmtId="43" fontId="67" fillId="0" borderId="0" xfId="106" applyNumberFormat="1" applyFont="1">
      <alignment/>
      <protection/>
    </xf>
    <xf numFmtId="3" fontId="67" fillId="0" borderId="0" xfId="106" applyNumberFormat="1" applyFont="1">
      <alignment/>
      <protection/>
    </xf>
    <xf numFmtId="199" fontId="67" fillId="0" borderId="0" xfId="106" applyNumberFormat="1" applyFont="1">
      <alignment/>
      <protection/>
    </xf>
    <xf numFmtId="0" fontId="9" fillId="0" borderId="0" xfId="106" applyNumberFormat="1">
      <alignment/>
      <protection/>
    </xf>
    <xf numFmtId="39" fontId="67" fillId="0" borderId="26" xfId="106" applyNumberFormat="1" applyFont="1" applyBorder="1">
      <alignment/>
      <protection/>
    </xf>
    <xf numFmtId="37" fontId="67" fillId="0" borderId="26" xfId="106" applyNumberFormat="1" applyFont="1" applyBorder="1">
      <alignment/>
      <protection/>
    </xf>
    <xf numFmtId="39" fontId="9" fillId="0" borderId="26" xfId="106" applyNumberFormat="1" applyBorder="1">
      <alignment/>
      <protection/>
    </xf>
    <xf numFmtId="37" fontId="67" fillId="0" borderId="0" xfId="107" applyNumberFormat="1" applyFont="1">
      <alignment/>
      <protection/>
    </xf>
    <xf numFmtId="0" fontId="9" fillId="0" borderId="0" xfId="106" applyNumberFormat="1" quotePrefix="1">
      <alignment/>
      <protection/>
    </xf>
    <xf numFmtId="0" fontId="9" fillId="0" borderId="0" xfId="106" applyNumberFormat="1" applyAlignment="1">
      <alignment horizontal="left"/>
      <protection/>
    </xf>
    <xf numFmtId="0" fontId="9" fillId="0" borderId="0" xfId="106" applyNumberFormat="1" applyAlignment="1" quotePrefix="1">
      <alignment horizontal="left"/>
      <protection/>
    </xf>
    <xf numFmtId="39" fontId="67" fillId="0" borderId="18" xfId="106" applyNumberFormat="1" applyFont="1" applyBorder="1">
      <alignment/>
      <protection/>
    </xf>
    <xf numFmtId="37" fontId="67" fillId="0" borderId="18" xfId="106" applyNumberFormat="1" applyFont="1" applyBorder="1">
      <alignment/>
      <protection/>
    </xf>
    <xf numFmtId="185" fontId="67" fillId="0" borderId="0" xfId="106" applyNumberFormat="1" applyFont="1">
      <alignment/>
      <protection/>
    </xf>
    <xf numFmtId="198" fontId="67" fillId="0" borderId="0" xfId="106" applyNumberFormat="1" applyFont="1">
      <alignment/>
      <protection/>
    </xf>
    <xf numFmtId="43" fontId="9" fillId="0" borderId="0" xfId="108" applyFont="1" applyAlignment="1">
      <alignment/>
    </xf>
    <xf numFmtId="43" fontId="9" fillId="0" borderId="1" xfId="108" applyFont="1" applyBorder="1" applyAlignment="1">
      <alignment/>
    </xf>
    <xf numFmtId="39" fontId="67" fillId="0" borderId="1" xfId="106" applyNumberFormat="1" applyFont="1" applyBorder="1">
      <alignment/>
      <protection/>
    </xf>
    <xf numFmtId="37" fontId="67" fillId="0" borderId="1" xfId="106" applyNumberFormat="1" applyFont="1" applyBorder="1">
      <alignment/>
      <protection/>
    </xf>
    <xf numFmtId="43" fontId="9" fillId="0" borderId="0" xfId="108" applyFont="1" applyFill="1" applyAlignment="1">
      <alignment/>
    </xf>
    <xf numFmtId="169" fontId="9" fillId="0" borderId="0" xfId="109" applyNumberFormat="1" applyFont="1"/>
    <xf numFmtId="0" fontId="67" fillId="0" borderId="0" xfId="106" applyNumberFormat="1" applyFont="1" applyProtection="1">
      <alignment/>
      <protection locked="0"/>
    </xf>
    <xf numFmtId="10" fontId="41" fillId="4" borderId="0" xfId="0" applyNumberFormat="1" applyFont="1" applyFill="1"/>
    <xf numFmtId="164" fontId="5" fillId="0" borderId="0" xfId="0" applyNumberFormat="1" applyFont="1"/>
    <xf numFmtId="164" fontId="5" fillId="0" borderId="0" xfId="0" applyNumberFormat="1" applyFont="1"/>
    <xf numFmtId="200" fontId="68" fillId="2" borderId="3" xfId="110" applyNumberFormat="1" applyAlignment="1" quotePrefix="1">
      <alignment/>
    </xf>
    <xf numFmtId="0" fontId="68" fillId="2" borderId="3" xfId="110" applyNumberFormat="1" applyAlignment="1" quotePrefix="1">
      <alignment/>
    </xf>
    <xf numFmtId="201" fontId="0" fillId="0" borderId="0" xfId="0" applyNumberFormat="1"/>
    <xf numFmtId="202" fontId="68" fillId="3" borderId="3" xfId="111" applyNumberFormat="1" applyAlignment="1" quotePrefix="1">
      <alignment/>
    </xf>
    <xf numFmtId="0" fontId="68" fillId="3" borderId="3" xfId="111" applyNumberFormat="1" applyAlignment="1" quotePrefix="1">
      <alignment/>
    </xf>
    <xf numFmtId="203" fontId="68" fillId="2" borderId="3" xfId="110" applyNumberFormat="1" applyAlignment="1" quotePrefix="1">
      <alignment/>
    </xf>
    <xf numFmtId="181" fontId="5" fillId="0" borderId="0" xfId="0" applyNumberFormat="1" applyFont="1" applyFill="1" applyAlignment="1" applyProtection="1">
      <alignment/>
      <protection/>
    </xf>
    <xf numFmtId="164" fontId="0" fillId="4" borderId="0" xfId="0" applyFill="1"/>
    <xf numFmtId="42" fontId="5" fillId="0" borderId="2" xfId="16" applyNumberFormat="1" applyFont="1" applyFill="1" applyBorder="1"/>
    <xf numFmtId="164" fontId="5" fillId="0" borderId="43" xfId="0" applyNumberFormat="1" applyFont="1" applyFill="1" applyBorder="1"/>
    <xf numFmtId="169" fontId="5" fillId="0" borderId="43" xfId="16" applyNumberFormat="1" applyFont="1" applyFill="1" applyBorder="1" applyAlignment="1" applyProtection="1">
      <alignment/>
      <protection/>
    </xf>
    <xf numFmtId="164" fontId="5" fillId="0" borderId="0" xfId="0" applyNumberFormat="1" applyFont="1"/>
    <xf numFmtId="164" fontId="34" fillId="0" borderId="0" xfId="42" applyNumberFormat="1" applyAlignment="1">
      <alignment horizontal="left" vertical="center"/>
    </xf>
    <xf numFmtId="164" fontId="69" fillId="0" borderId="0" xfId="42" applyNumberFormat="1" applyFont="1" applyAlignment="1">
      <alignment horizontal="left" vertical="center"/>
    </xf>
    <xf numFmtId="164" fontId="34" fillId="0" borderId="0" xfId="42" applyFill="1"/>
    <xf numFmtId="164" fontId="5" fillId="0" borderId="0" xfId="0" applyNumberFormat="1" applyFont="1" applyBorder="1" applyAlignment="1">
      <alignment horizontal="left" vertical="center"/>
    </xf>
    <xf numFmtId="0" fontId="2" fillId="0" borderId="0" xfId="48" applyFont="1" applyBorder="1" applyAlignment="1">
      <alignment vertical="center"/>
      <protection/>
    </xf>
    <xf numFmtId="164" fontId="69" fillId="0" borderId="0" xfId="42" applyFont="1" applyFill="1"/>
    <xf numFmtId="164" fontId="69" fillId="0" borderId="0" xfId="42" applyFont="1" applyFill="1" quotePrefix="1"/>
    <xf numFmtId="164" fontId="69" fillId="0" borderId="0" xfId="42" applyNumberFormat="1" applyFont="1" applyAlignment="1">
      <alignment vertical="center"/>
    </xf>
    <xf numFmtId="164" fontId="69" fillId="0" borderId="0" xfId="42" applyNumberFormat="1" applyFont="1" applyAlignment="1" quotePrefix="1">
      <alignment horizontal="left" vertical="center"/>
    </xf>
    <xf numFmtId="164" fontId="70" fillId="0" borderId="0" xfId="42" applyNumberFormat="1" applyFont="1" applyAlignment="1">
      <alignment horizontal="left" vertical="center" wrapText="1" indent="1"/>
    </xf>
    <xf numFmtId="43" fontId="5" fillId="0" borderId="0" xfId="18" applyNumberFormat="1" applyFont="1" applyBorder="1"/>
    <xf numFmtId="43" fontId="5" fillId="0" borderId="0" xfId="18" applyNumberFormat="1" applyFont="1" applyFill="1" applyBorder="1"/>
    <xf numFmtId="164" fontId="5" fillId="0" borderId="0" xfId="0" applyNumberFormat="1" applyFont="1" applyFill="1" applyBorder="1" applyAlignment="1">
      <alignment horizontal="left" indent="1"/>
    </xf>
    <xf numFmtId="164" fontId="5" fillId="17" borderId="33" xfId="0" applyNumberFormat="1" applyFont="1" applyFill="1" applyBorder="1" applyAlignment="1">
      <alignment horizontal="left" indent="1"/>
    </xf>
    <xf numFmtId="164" fontId="5" fillId="22" borderId="33" xfId="0" applyNumberFormat="1" applyFont="1" applyFill="1" applyBorder="1" applyAlignment="1">
      <alignment horizontal="left" indent="1"/>
    </xf>
    <xf numFmtId="43" fontId="5" fillId="22" borderId="33" xfId="18" applyNumberFormat="1" applyFont="1" applyFill="1" applyBorder="1"/>
    <xf numFmtId="42" fontId="5" fillId="17" borderId="33" xfId="18" applyNumberFormat="1" applyFont="1" applyFill="1" applyBorder="1"/>
    <xf numFmtId="164" fontId="5" fillId="0" borderId="0" xfId="0" applyNumberFormat="1" applyFont="1"/>
    <xf numFmtId="167" fontId="27" fillId="0" borderId="2" xfId="18" applyNumberFormat="1" applyFont="1" applyBorder="1" applyAlignment="1" applyProtection="1">
      <alignment/>
      <protection/>
    </xf>
    <xf numFmtId="167" fontId="26" fillId="0" borderId="0" xfId="18" applyNumberFormat="1" applyFont="1"/>
    <xf numFmtId="164" fontId="5" fillId="0" borderId="0" xfId="0" applyNumberFormat="1" applyFont="1"/>
    <xf numFmtId="0" fontId="5" fillId="0" borderId="0" xfId="87">
      <alignment/>
      <protection/>
    </xf>
    <xf numFmtId="0" fontId="5" fillId="0" borderId="0" xfId="87" applyAlignment="1">
      <alignment horizontal="left" indent="1"/>
      <protection/>
    </xf>
    <xf numFmtId="0" fontId="5" fillId="0" borderId="0" xfId="87" applyBorder="1" applyAlignment="1">
      <alignment horizontal="left" indent="1"/>
      <protection/>
    </xf>
    <xf numFmtId="179" fontId="5" fillId="0" borderId="26" xfId="87" applyNumberFormat="1" applyFont="1" applyFill="1" applyBorder="1">
      <alignment/>
      <protection/>
    </xf>
    <xf numFmtId="0" fontId="6" fillId="0" borderId="18" xfId="87" applyFont="1" applyFill="1" applyBorder="1">
      <alignment/>
      <protection/>
    </xf>
    <xf numFmtId="10" fontId="6" fillId="0" borderId="18" xfId="93" applyNumberFormat="1" applyFont="1" applyFill="1" applyBorder="1"/>
    <xf numFmtId="10" fontId="6" fillId="0" borderId="0" xfId="93" applyNumberFormat="1" applyFont="1" applyFill="1" applyBorder="1"/>
    <xf numFmtId="42" fontId="6" fillId="0" borderId="18" xfId="34" applyNumberFormat="1" applyFont="1" applyFill="1" applyBorder="1"/>
    <xf numFmtId="42" fontId="5" fillId="25" borderId="0" xfId="0" applyNumberFormat="1" applyFont="1" applyFill="1"/>
    <xf numFmtId="164" fontId="39" fillId="7" borderId="0" xfId="0" applyFont="1" applyFill="1" applyAlignment="1">
      <alignment horizontal="centerContinuous"/>
    </xf>
    <xf numFmtId="10" fontId="0" fillId="0" borderId="0" xfId="94" applyNumberFormat="1" applyFont="1"/>
    <xf numFmtId="164" fontId="6" fillId="0" borderId="1" xfId="0" applyNumberFormat="1" applyFont="1" applyBorder="1" applyAlignment="1">
      <alignment horizontal="center" vertical="center"/>
    </xf>
    <xf numFmtId="164" fontId="5" fillId="0" borderId="0" xfId="0" applyNumberFormat="1" applyFont="1"/>
    <xf numFmtId="164" fontId="5" fillId="0" borderId="0" xfId="0" applyNumberFormat="1" applyFont="1"/>
    <xf numFmtId="164" fontId="0" fillId="0" borderId="0" xfId="0" applyNumberFormat="1" applyFill="1" applyAlignment="1">
      <alignment horizontal="left" indent="1"/>
    </xf>
    <xf numFmtId="4" fontId="5" fillId="0" borderId="0" xfId="0" applyNumberFormat="1" applyFont="1" applyAlignment="1">
      <alignment horizontal="center"/>
    </xf>
    <xf numFmtId="167" fontId="0" fillId="26" borderId="0" xfId="18" applyNumberFormat="1" applyFont="1" applyFill="1"/>
    <xf numFmtId="167" fontId="0" fillId="24" borderId="0" xfId="18" applyNumberFormat="1" applyFont="1" applyFill="1"/>
    <xf numFmtId="0" fontId="3" fillId="0" borderId="0" xfId="64" applyFont="1">
      <alignment/>
      <protection/>
    </xf>
    <xf numFmtId="41" fontId="5" fillId="24" borderId="0" xfId="16" applyNumberFormat="1" applyFont="1" applyFill="1" applyAlignment="1" applyProtection="1">
      <alignment/>
      <protection/>
    </xf>
    <xf numFmtId="41" fontId="45" fillId="4" borderId="0" xfId="16" applyNumberFormat="1" applyFont="1" applyFill="1" applyAlignment="1" applyProtection="1">
      <alignment/>
      <protection/>
    </xf>
    <xf numFmtId="41" fontId="41" fillId="4" borderId="0" xfId="16" applyNumberFormat="1" applyFont="1" applyFill="1" applyAlignment="1" applyProtection="1">
      <alignment/>
      <protection/>
    </xf>
    <xf numFmtId="0" fontId="9" fillId="4" borderId="0" xfId="106" applyNumberFormat="1" applyFill="1">
      <alignment/>
      <protection/>
    </xf>
    <xf numFmtId="0" fontId="41" fillId="4" borderId="0" xfId="18" applyNumberFormat="1" applyFont="1" applyFill="1" applyAlignment="1" applyProtection="1">
      <alignment horizontal="center"/>
      <protection/>
    </xf>
    <xf numFmtId="164" fontId="41" fillId="4" borderId="0" xfId="0" applyNumberFormat="1" applyFont="1" applyFill="1" applyAlignment="1">
      <alignment horizontal="left"/>
    </xf>
    <xf numFmtId="164" fontId="41" fillId="4" borderId="0" xfId="0" applyNumberFormat="1" applyFont="1" applyFill="1"/>
    <xf numFmtId="41" fontId="46" fillId="4" borderId="0" xfId="0" applyNumberFormat="1" applyFont="1" applyFill="1"/>
    <xf numFmtId="167" fontId="41" fillId="4" borderId="0" xfId="18" applyNumberFormat="1" applyFont="1" applyFill="1" applyAlignment="1" applyProtection="1">
      <alignment/>
      <protection/>
    </xf>
    <xf numFmtId="3" fontId="45" fillId="4" borderId="0" xfId="0" applyNumberFormat="1" applyFont="1" applyFill="1"/>
    <xf numFmtId="3" fontId="41" fillId="4" borderId="0" xfId="0" applyNumberFormat="1" applyFont="1" applyFill="1"/>
    <xf numFmtId="164" fontId="41" fillId="0" borderId="1" xfId="0" applyNumberFormat="1" applyFont="1" applyFill="1" applyBorder="1" applyAlignment="1">
      <alignment horizontal="center"/>
    </xf>
    <xf numFmtId="164" fontId="5" fillId="0" borderId="0" xfId="0" applyNumberFormat="1" applyFont="1"/>
    <xf numFmtId="0" fontId="41" fillId="25" borderId="0" xfId="18" applyNumberFormat="1" applyFont="1" applyFill="1" applyAlignment="1" applyProtection="1">
      <alignment horizontal="center"/>
      <protection/>
    </xf>
    <xf numFmtId="0" fontId="41" fillId="0" borderId="0" xfId="18" applyNumberFormat="1" applyFont="1" applyFill="1" applyAlignment="1" applyProtection="1">
      <alignment horizontal="center"/>
      <protection/>
    </xf>
    <xf numFmtId="164" fontId="72" fillId="0" borderId="0" xfId="0" applyFont="1"/>
    <xf numFmtId="167" fontId="35" fillId="0" borderId="0" xfId="18" applyNumberFormat="1" applyFont="1"/>
    <xf numFmtId="164" fontId="35" fillId="26" borderId="0" xfId="0" applyNumberFormat="1" applyFont="1" applyFill="1"/>
    <xf numFmtId="164" fontId="0" fillId="26" borderId="0" xfId="0" applyNumberFormat="1" applyFill="1"/>
    <xf numFmtId="42" fontId="35" fillId="0" borderId="0" xfId="0" applyNumberFormat="1" applyFont="1" applyFill="1"/>
    <xf numFmtId="164" fontId="0" fillId="0" borderId="0" xfId="0" applyNumberFormat="1"/>
    <xf numFmtId="1" fontId="65" fillId="0" borderId="0" xfId="0" applyNumberFormat="1" applyFont="1"/>
    <xf numFmtId="1" fontId="35" fillId="0" borderId="0" xfId="0" applyNumberFormat="1" applyFont="1"/>
    <xf numFmtId="1" fontId="35" fillId="26" borderId="0" xfId="0" applyNumberFormat="1" applyFont="1" applyFill="1"/>
    <xf numFmtId="164" fontId="0" fillId="19" borderId="0" xfId="0" applyFill="1"/>
    <xf numFmtId="204" fontId="5" fillId="0" borderId="0" xfId="15" applyNumberFormat="1" applyFont="1" applyFill="1" applyAlignment="1" applyProtection="1">
      <alignment/>
      <protection/>
    </xf>
    <xf numFmtId="164" fontId="37" fillId="19" borderId="0" xfId="0" applyNumberFormat="1" applyFont="1" applyFill="1" applyAlignment="1">
      <alignment horizontal="centerContinuous"/>
    </xf>
    <xf numFmtId="164" fontId="5" fillId="19" borderId="0" xfId="0" applyNumberFormat="1" applyFont="1" applyFill="1"/>
    <xf numFmtId="0" fontId="5" fillId="19" borderId="0" xfId="0" applyNumberFormat="1" applyFont="1" applyFill="1"/>
    <xf numFmtId="0" fontId="1" fillId="19" borderId="0" xfId="48" applyFont="1" applyFill="1">
      <alignment/>
      <protection/>
    </xf>
    <xf numFmtId="164" fontId="5" fillId="0" borderId="1" xfId="0" applyNumberFormat="1" applyFont="1" applyFill="1" applyBorder="1" applyAlignment="1">
      <alignment horizontal="center" wrapText="1"/>
    </xf>
    <xf numFmtId="164" fontId="0" fillId="0" borderId="1" xfId="0" applyNumberFormat="1" applyBorder="1" applyAlignment="1">
      <alignment wrapText="1"/>
    </xf>
    <xf numFmtId="164" fontId="5" fillId="0" borderId="1" xfId="0" applyNumberFormat="1" applyFont="1" applyFill="1" applyBorder="1" applyAlignment="1" applyProtection="1">
      <alignment horizontal="center" wrapText="1"/>
      <protection/>
    </xf>
    <xf numFmtId="193" fontId="5" fillId="0" borderId="1" xfId="0" applyNumberFormat="1" applyFont="1" applyFill="1" applyBorder="1" applyAlignment="1">
      <alignment horizontal="center" wrapText="1"/>
    </xf>
    <xf numFmtId="164" fontId="0" fillId="0" borderId="1" xfId="0" applyNumberFormat="1" applyFont="1" applyFill="1" applyBorder="1" applyAlignment="1">
      <alignment horizontal="center"/>
    </xf>
    <xf numFmtId="164" fontId="0" fillId="0" borderId="1" xfId="0" applyNumberFormat="1" applyFont="1" applyFill="1" applyBorder="1"/>
    <xf numFmtId="164" fontId="73" fillId="0" borderId="0" xfId="42" applyNumberFormat="1" applyFont="1"/>
    <xf numFmtId="164" fontId="71" fillId="0" borderId="0" xfId="0" applyNumberFormat="1" applyFont="1"/>
    <xf numFmtId="164" fontId="71" fillId="25" borderId="0" xfId="0" applyFont="1" applyFill="1"/>
    <xf numFmtId="164" fontId="4" fillId="0" borderId="0" xfId="0" applyNumberFormat="1" applyFont="1" applyFill="1"/>
    <xf numFmtId="164" fontId="71" fillId="0" borderId="0" xfId="0" applyNumberFormat="1" applyFont="1" applyFill="1"/>
    <xf numFmtId="169" fontId="5" fillId="0" borderId="2" xfId="0" applyNumberFormat="1" applyFont="1" applyFill="1" applyBorder="1" applyAlignment="1" applyProtection="1">
      <alignment horizontal="center"/>
      <protection/>
    </xf>
    <xf numFmtId="169" fontId="5" fillId="0" borderId="0" xfId="0" applyNumberFormat="1" applyFont="1" applyFill="1" applyAlignment="1">
      <alignment horizontal="center"/>
    </xf>
    <xf numFmtId="169" fontId="5" fillId="0" borderId="0" xfId="0" applyNumberFormat="1" applyFont="1" applyFill="1" applyBorder="1" applyAlignment="1" applyProtection="1">
      <alignment horizontal="center"/>
      <protection/>
    </xf>
    <xf numFmtId="164" fontId="0" fillId="19" borderId="0" xfId="0" applyNumberFormat="1" applyFill="1"/>
    <xf numFmtId="41" fontId="71" fillId="25" borderId="0" xfId="0" applyNumberFormat="1" applyFont="1" applyFill="1"/>
    <xf numFmtId="164" fontId="6" fillId="0" borderId="1" xfId="0" applyNumberFormat="1" applyFont="1" applyBorder="1" applyAlignment="1">
      <alignment horizontal="center" vertical="center"/>
    </xf>
    <xf numFmtId="164" fontId="5" fillId="0" borderId="38" xfId="0" applyNumberFormat="1" applyFont="1" applyBorder="1" applyAlignment="1">
      <alignment horizontal="center" vertical="center" wrapText="1"/>
    </xf>
    <xf numFmtId="164" fontId="37" fillId="0" borderId="38" xfId="0" applyNumberFormat="1" applyFont="1" applyBorder="1" applyAlignment="1">
      <alignment horizontal="left" wrapText="1"/>
    </xf>
    <xf numFmtId="164" fontId="37" fillId="0" borderId="37" xfId="0" applyNumberFormat="1" applyFont="1" applyBorder="1" applyAlignment="1">
      <alignment horizontal="left" wrapText="1"/>
    </xf>
    <xf numFmtId="164" fontId="5" fillId="25" borderId="37" xfId="0" applyNumberFormat="1" applyFont="1" applyFill="1" applyBorder="1" applyAlignment="1">
      <alignment horizontal="center" vertical="center"/>
    </xf>
    <xf numFmtId="164" fontId="5" fillId="0" borderId="33" xfId="0" applyNumberFormat="1" applyFont="1" applyFill="1" applyBorder="1" applyAlignment="1">
      <alignment horizontal="center" wrapText="1"/>
    </xf>
    <xf numFmtId="164" fontId="6" fillId="5" borderId="0" xfId="0" applyNumberFormat="1" applyFont="1" applyFill="1" applyAlignment="1">
      <alignment horizontal="center"/>
    </xf>
    <xf numFmtId="0" fontId="32" fillId="0" borderId="0" xfId="53" applyNumberFormat="1" applyFont="1" applyAlignment="1">
      <alignment horizontal="center"/>
      <protection/>
    </xf>
    <xf numFmtId="164" fontId="5" fillId="0" borderId="0" xfId="0" applyNumberFormat="1" applyFont="1" applyAlignment="1">
      <alignment horizontal="left" wrapText="1"/>
    </xf>
    <xf numFmtId="164" fontId="5" fillId="0" borderId="0" xfId="0" applyNumberFormat="1" applyFont="1"/>
  </cellXfs>
  <cellStyles count="98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ColumnHeader" xfId="20"/>
    <cellStyle name="Comma 10" xfId="21"/>
    <cellStyle name="Comma 2" xfId="22"/>
    <cellStyle name="Comma 2 2" xfId="23"/>
    <cellStyle name="Comma 2 3" xfId="24"/>
    <cellStyle name="Comma 3" xfId="25"/>
    <cellStyle name="Comma 4" xfId="26"/>
    <cellStyle name="Comma 5" xfId="27"/>
    <cellStyle name="Comma 6" xfId="28"/>
    <cellStyle name="Comma 7" xfId="29"/>
    <cellStyle name="Comma 7 2" xfId="30"/>
    <cellStyle name="Comma 7 2 2" xfId="31"/>
    <cellStyle name="Comma 8" xfId="32"/>
    <cellStyle name="Comma 9" xfId="33"/>
    <cellStyle name="Currency 2" xfId="34"/>
    <cellStyle name="Currency 3" xfId="35"/>
    <cellStyle name="Currency 4" xfId="36"/>
    <cellStyle name="Currency 5" xfId="37"/>
    <cellStyle name="Currency 5 2" xfId="38"/>
    <cellStyle name="DetailIndented" xfId="39"/>
    <cellStyle name="DetailTotalNumber" xfId="40"/>
    <cellStyle name="Header" xfId="41"/>
    <cellStyle name="Hyperlink" xfId="42" builtinId="8"/>
    <cellStyle name="Hyperlink 2" xfId="43"/>
    <cellStyle name="Normal 10" xfId="44"/>
    <cellStyle name="Normal 11" xfId="45"/>
    <cellStyle name="Normal 12" xfId="46"/>
    <cellStyle name="Normal 13" xfId="47"/>
    <cellStyle name="Normal 13 2" xfId="48"/>
    <cellStyle name="Normal 14" xfId="49"/>
    <cellStyle name="Normal 15" xfId="50"/>
    <cellStyle name="Normal 15 2" xfId="51"/>
    <cellStyle name="Normal 16" xfId="52"/>
    <cellStyle name="Normal 17" xfId="53"/>
    <cellStyle name="Normal 18" xfId="54"/>
    <cellStyle name="Normal 19" xfId="55"/>
    <cellStyle name="Normal 2" xfId="56"/>
    <cellStyle name="Normal 2 2" xfId="57"/>
    <cellStyle name="Normal 2 2 2" xfId="58"/>
    <cellStyle name="Normal 2 3" xfId="59"/>
    <cellStyle name="Normal 2 3 2" xfId="60"/>
    <cellStyle name="Normal 2 4" xfId="61"/>
    <cellStyle name="Normal 2 5" xfId="62"/>
    <cellStyle name="Normal 2 6" xfId="63"/>
    <cellStyle name="Normal 2 7" xfId="64"/>
    <cellStyle name="Normal 20" xfId="65"/>
    <cellStyle name="Normal 21" xfId="66"/>
    <cellStyle name="Normal 22" xfId="67"/>
    <cellStyle name="Normal 23" xfId="68"/>
    <cellStyle name="Normal 24" xfId="69"/>
    <cellStyle name="Normal 25" xfId="70"/>
    <cellStyle name="Normal 26" xfId="71"/>
    <cellStyle name="Normal 27" xfId="72"/>
    <cellStyle name="Normal 28" xfId="73"/>
    <cellStyle name="Normal 29" xfId="74"/>
    <cellStyle name="Normal 3" xfId="75"/>
    <cellStyle name="Normal 3 2" xfId="76"/>
    <cellStyle name="Normal 3 3" xfId="77"/>
    <cellStyle name="Normal 4" xfId="78"/>
    <cellStyle name="Normal 4 2" xfId="79"/>
    <cellStyle name="Normal 4 2 2" xfId="80"/>
    <cellStyle name="Normal 4 3" xfId="81"/>
    <cellStyle name="Normal 5" xfId="82"/>
    <cellStyle name="Normal 6" xfId="83"/>
    <cellStyle name="Normal 6 2" xfId="84"/>
    <cellStyle name="Normal 6 3" xfId="85"/>
    <cellStyle name="Normal 7" xfId="86"/>
    <cellStyle name="Normal 8" xfId="87"/>
    <cellStyle name="Normal 9" xfId="88"/>
    <cellStyle name="Normal 9 2" xfId="89"/>
    <cellStyle name="Normal 9 2 2" xfId="90"/>
    <cellStyle name="Normal_E sched master" xfId="91"/>
    <cellStyle name="Normal_VA MFR 2009" xfId="92"/>
    <cellStyle name="Percent 2" xfId="93"/>
    <cellStyle name="Percent 3" xfId="94"/>
    <cellStyle name="Percent 3 2" xfId="95"/>
    <cellStyle name="Percent 4" xfId="96"/>
    <cellStyle name="Percent 5" xfId="97"/>
    <cellStyle name="Percent 5 2" xfId="98"/>
    <cellStyle name="Percent 6" xfId="99"/>
    <cellStyle name="Percent 7" xfId="100"/>
    <cellStyle name="Percent 8" xfId="101"/>
    <cellStyle name="SubHeader" xfId="102"/>
    <cellStyle name="TextNumber" xfId="103"/>
    <cellStyle name="TotalNumber" xfId="104"/>
    <cellStyle name="TotalText" xfId="105"/>
    <cellStyle name="Normal 2 8" xfId="106"/>
    <cellStyle name="Normal_ACCTS" xfId="107"/>
    <cellStyle name="Comma 2 4" xfId="108"/>
    <cellStyle name="Currency 2 2" xfId="109"/>
    <cellStyle name="SAPHierarchyCell0" xfId="110"/>
    <cellStyle name="SAPHierarchyCell1" xfId="111"/>
  </cellStyles>
  <dxfs count="38">
    <dxf>
      <fill>
        <patternFill>
          <bgColor theme="0" tint="-0.149959996342659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0" tint="-0.149959996342659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theme="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79" Type="http://schemas.openxmlformats.org/officeDocument/2006/relationships/customXml" Target="../customXml/item1.xml" /><Relationship Id="rId84" Type="http://schemas.openxmlformats.org/officeDocument/2006/relationships/calcChain" Target="calcChain.xml" /><Relationship Id="rId3" Type="http://schemas.openxmlformats.org/officeDocument/2006/relationships/styles" Target="styles.xml" /><Relationship Id="rId64" Type="http://schemas.openxmlformats.org/officeDocument/2006/relationships/worksheet" Target="worksheets/sheet61.xml" /><Relationship Id="rId68" Type="http://schemas.openxmlformats.org/officeDocument/2006/relationships/worksheet" Target="worksheets/sheet65.xml" /><Relationship Id="rId75" Type="http://schemas.openxmlformats.org/officeDocument/2006/relationships/worksheet" Target="worksheets/sheet72.xml" /><Relationship Id="rId65" Type="http://schemas.openxmlformats.org/officeDocument/2006/relationships/worksheet" Target="worksheets/sheet62.xml" /><Relationship Id="rId80" Type="http://schemas.openxmlformats.org/officeDocument/2006/relationships/externalLink" Target="externalLinks/externalLink1.xml" /><Relationship Id="rId48" Type="http://schemas.openxmlformats.org/officeDocument/2006/relationships/worksheet" Target="worksheets/sheet45.xml" /><Relationship Id="rId49" Type="http://schemas.openxmlformats.org/officeDocument/2006/relationships/worksheet" Target="worksheets/sheet46.xml" /><Relationship Id="rId44" Type="http://schemas.openxmlformats.org/officeDocument/2006/relationships/worksheet" Target="worksheets/sheet41.xml" /><Relationship Id="rId45" Type="http://schemas.openxmlformats.org/officeDocument/2006/relationships/worksheet" Target="worksheets/sheet42.xml" /><Relationship Id="rId46" Type="http://schemas.openxmlformats.org/officeDocument/2006/relationships/worksheet" Target="worksheets/sheet43.xml" /><Relationship Id="rId47" Type="http://schemas.openxmlformats.org/officeDocument/2006/relationships/worksheet" Target="worksheets/sheet44.xml" /><Relationship Id="rId40" Type="http://schemas.openxmlformats.org/officeDocument/2006/relationships/worksheet" Target="worksheets/sheet37.xml" /><Relationship Id="rId41" Type="http://schemas.openxmlformats.org/officeDocument/2006/relationships/worksheet" Target="worksheets/sheet38.xml" /><Relationship Id="rId42" Type="http://schemas.openxmlformats.org/officeDocument/2006/relationships/worksheet" Target="worksheets/sheet39.xml" /><Relationship Id="rId43" Type="http://schemas.openxmlformats.org/officeDocument/2006/relationships/worksheet" Target="worksheets/sheet40.xml" /><Relationship Id="rId28" Type="http://schemas.openxmlformats.org/officeDocument/2006/relationships/worksheet" Target="worksheets/sheet25.xml" /><Relationship Id="rId29" Type="http://schemas.openxmlformats.org/officeDocument/2006/relationships/worksheet" Target="worksheets/sheet26.xml" /><Relationship Id="rId81" Type="http://schemas.openxmlformats.org/officeDocument/2006/relationships/externalLink" Target="externalLinks/externalLink2.xml" /><Relationship Id="rId82" Type="http://schemas.openxmlformats.org/officeDocument/2006/relationships/sheetMetadata" Target="metadata.xml" /><Relationship Id="rId24" Type="http://schemas.openxmlformats.org/officeDocument/2006/relationships/worksheet" Target="worksheets/sheet21.xml" /><Relationship Id="rId25" Type="http://schemas.openxmlformats.org/officeDocument/2006/relationships/worksheet" Target="worksheets/sheet22.xml" /><Relationship Id="rId26" Type="http://schemas.openxmlformats.org/officeDocument/2006/relationships/worksheet" Target="worksheets/sheet23.xml" /><Relationship Id="rId27" Type="http://schemas.openxmlformats.org/officeDocument/2006/relationships/worksheet" Target="worksheets/sheet24.xml" /><Relationship Id="rId20" Type="http://schemas.openxmlformats.org/officeDocument/2006/relationships/worksheet" Target="worksheets/sheet17.xml" /><Relationship Id="rId21" Type="http://schemas.openxmlformats.org/officeDocument/2006/relationships/worksheet" Target="worksheets/sheet18.xml" /><Relationship Id="rId22" Type="http://schemas.openxmlformats.org/officeDocument/2006/relationships/worksheet" Target="worksheets/sheet19.xml" /><Relationship Id="rId23" Type="http://schemas.openxmlformats.org/officeDocument/2006/relationships/worksheet" Target="worksheets/sheet20.xml" /><Relationship Id="rId66" Type="http://schemas.openxmlformats.org/officeDocument/2006/relationships/worksheet" Target="worksheets/sheet63.xml" /><Relationship Id="rId67" Type="http://schemas.openxmlformats.org/officeDocument/2006/relationships/worksheet" Target="worksheets/sheet64.xml" /><Relationship Id="rId60" Type="http://schemas.openxmlformats.org/officeDocument/2006/relationships/worksheet" Target="worksheets/sheet57.xml" /><Relationship Id="rId61" Type="http://schemas.openxmlformats.org/officeDocument/2006/relationships/worksheet" Target="worksheets/sheet58.xml" /><Relationship Id="rId62" Type="http://schemas.openxmlformats.org/officeDocument/2006/relationships/worksheet" Target="worksheets/sheet59.xml" /><Relationship Id="rId63" Type="http://schemas.openxmlformats.org/officeDocument/2006/relationships/worksheet" Target="worksheets/sheet60.xml" /><Relationship Id="rId7" Type="http://schemas.openxmlformats.org/officeDocument/2006/relationships/worksheet" Target="worksheets/sheet4.xml" /><Relationship Id="rId1" Type="http://schemas.openxmlformats.org/officeDocument/2006/relationships/theme" Target="theme/theme1.xml" /><Relationship Id="rId13" Type="http://schemas.openxmlformats.org/officeDocument/2006/relationships/worksheet" Target="worksheets/sheet10.xml" /><Relationship Id="rId5" Type="http://schemas.openxmlformats.org/officeDocument/2006/relationships/worksheet" Target="worksheets/sheet2.xml" /><Relationship Id="rId9" Type="http://schemas.openxmlformats.org/officeDocument/2006/relationships/worksheet" Target="worksheets/sheet6.xml" /><Relationship Id="rId78" Type="http://schemas.openxmlformats.org/officeDocument/2006/relationships/sharedStrings" Target="sharedStrings.xml" /><Relationship Id="rId38" Type="http://schemas.openxmlformats.org/officeDocument/2006/relationships/worksheet" Target="worksheets/sheet35.xml" /><Relationship Id="rId39" Type="http://schemas.openxmlformats.org/officeDocument/2006/relationships/worksheet" Target="worksheets/sheet36.xml" /><Relationship Id="rId34" Type="http://schemas.openxmlformats.org/officeDocument/2006/relationships/worksheet" Target="worksheets/sheet31.xml" /><Relationship Id="rId35" Type="http://schemas.openxmlformats.org/officeDocument/2006/relationships/worksheet" Target="worksheets/sheet32.xml" /><Relationship Id="rId36" Type="http://schemas.openxmlformats.org/officeDocument/2006/relationships/worksheet" Target="worksheets/sheet33.xml" /><Relationship Id="rId37" Type="http://schemas.openxmlformats.org/officeDocument/2006/relationships/worksheet" Target="worksheets/sheet34.xml" /><Relationship Id="rId30" Type="http://schemas.openxmlformats.org/officeDocument/2006/relationships/worksheet" Target="worksheets/sheet27.xml" /><Relationship Id="rId31" Type="http://schemas.openxmlformats.org/officeDocument/2006/relationships/worksheet" Target="worksheets/sheet28.xml" /><Relationship Id="rId32" Type="http://schemas.openxmlformats.org/officeDocument/2006/relationships/worksheet" Target="worksheets/sheet29.xml" /><Relationship Id="rId33" Type="http://schemas.openxmlformats.org/officeDocument/2006/relationships/worksheet" Target="worksheets/sheet30.xml" /><Relationship Id="rId74" Type="http://schemas.openxmlformats.org/officeDocument/2006/relationships/worksheet" Target="worksheets/sheet71.xml" /><Relationship Id="rId77" Type="http://schemas.openxmlformats.org/officeDocument/2006/relationships/worksheet" Target="worksheets/sheet74.xml" /><Relationship Id="rId70" Type="http://schemas.openxmlformats.org/officeDocument/2006/relationships/worksheet" Target="worksheets/sheet67.xml" /><Relationship Id="rId69" Type="http://schemas.openxmlformats.org/officeDocument/2006/relationships/worksheet" Target="worksheets/sheet66.xml" /><Relationship Id="rId72" Type="http://schemas.openxmlformats.org/officeDocument/2006/relationships/worksheet" Target="worksheets/sheet69.xml" /><Relationship Id="rId73" Type="http://schemas.openxmlformats.org/officeDocument/2006/relationships/worksheet" Target="worksheets/sheet70.xml" /><Relationship Id="rId83" Type="http://schemas.openxmlformats.org/officeDocument/2006/relationships/externalLink" Target="externalLinks/externalLink3.xml" /><Relationship Id="rId76" Type="http://schemas.openxmlformats.org/officeDocument/2006/relationships/worksheet" Target="worksheets/sheet73.xml" /><Relationship Id="rId18" Type="http://schemas.openxmlformats.org/officeDocument/2006/relationships/worksheet" Target="worksheets/sheet15.xml" /><Relationship Id="rId19" Type="http://schemas.openxmlformats.org/officeDocument/2006/relationships/worksheet" Target="worksheets/sheet16.xml" /><Relationship Id="rId14" Type="http://schemas.openxmlformats.org/officeDocument/2006/relationships/worksheet" Target="worksheets/sheet11.xml" /><Relationship Id="rId15" Type="http://schemas.openxmlformats.org/officeDocument/2006/relationships/worksheet" Target="worksheets/sheet12.xml" /><Relationship Id="rId16" Type="http://schemas.openxmlformats.org/officeDocument/2006/relationships/worksheet" Target="worksheets/sheet13.xml" /><Relationship Id="rId17" Type="http://schemas.openxmlformats.org/officeDocument/2006/relationships/worksheet" Target="worksheets/sheet14.xml" /><Relationship Id="rId10" Type="http://schemas.openxmlformats.org/officeDocument/2006/relationships/worksheet" Target="worksheets/sheet7.xml" /><Relationship Id="rId11" Type="http://schemas.openxmlformats.org/officeDocument/2006/relationships/worksheet" Target="worksheets/sheet8.xml" /><Relationship Id="rId54" Type="http://schemas.openxmlformats.org/officeDocument/2006/relationships/worksheet" Target="worksheets/sheet51.xml" /><Relationship Id="rId55" Type="http://schemas.openxmlformats.org/officeDocument/2006/relationships/worksheet" Target="worksheets/sheet52.xml" /><Relationship Id="rId56" Type="http://schemas.openxmlformats.org/officeDocument/2006/relationships/worksheet" Target="worksheets/sheet53.xml" /><Relationship Id="rId57" Type="http://schemas.openxmlformats.org/officeDocument/2006/relationships/worksheet" Target="worksheets/sheet54.xml" /><Relationship Id="rId50" Type="http://schemas.openxmlformats.org/officeDocument/2006/relationships/worksheet" Target="worksheets/sheet47.xml" /><Relationship Id="rId51" Type="http://schemas.openxmlformats.org/officeDocument/2006/relationships/worksheet" Target="worksheets/sheet48.xml" /><Relationship Id="rId52" Type="http://schemas.openxmlformats.org/officeDocument/2006/relationships/worksheet" Target="worksheets/sheet49.xml" /><Relationship Id="rId53" Type="http://schemas.openxmlformats.org/officeDocument/2006/relationships/worksheet" Target="worksheets/sheet50.xml" /><Relationship Id="rId58" Type="http://schemas.openxmlformats.org/officeDocument/2006/relationships/worksheet" Target="worksheets/sheet55.xml" /><Relationship Id="rId71" Type="http://schemas.openxmlformats.org/officeDocument/2006/relationships/worksheet" Target="worksheets/sheet68.xml" /><Relationship Id="rId59" Type="http://schemas.openxmlformats.org/officeDocument/2006/relationships/worksheet" Target="worksheets/sheet56.xml" /><Relationship Id="rId4" Type="http://schemas.openxmlformats.org/officeDocument/2006/relationships/worksheet" Target="worksheets/sheet1.xml" /><Relationship Id="rId12" Type="http://schemas.openxmlformats.org/officeDocument/2006/relationships/worksheet" Target="worksheets/sheet9.xml" /><Relationship Id="rId8" Type="http://schemas.openxmlformats.org/officeDocument/2006/relationships/worksheet" Target="worksheets/sheet5.xml" /><Relationship Id="rId2" Type="http://schemas.openxmlformats.org/officeDocument/2006/relationships/pivotCacheDefinition" Target="pivotCache/pivotCacheDefinition1.xml" /><Relationship Id="rId6" Type="http://schemas.openxmlformats.org/officeDocument/2006/relationships/worksheet" Target="worksheets/sheet3.xml" /></Relationships>
</file>

<file path=xl/charts/_rels/chart1.xml.rels><?xml version="1.0" encoding="UTF-8" standalone="yes"?><Relationships xmlns="http://schemas.openxmlformats.org/package/2006/relationships"><Relationship Id="rId2" Type="http://schemas.microsoft.com/office/2011/relationships/chartColorStyle" Target="colors1.xml" /><Relationship Id="rId1" Type="http://schemas.microsoft.com/office/2011/relationships/chartStyle" Target="style1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9525">
          <a:noFill/>
        </a:ln>
        <a:effectLst/>
      </c:spPr>
      <c:txPr>
        <a:bodyPr vert="horz" rot="0" spcFirstLastPara="1" vertOverflow="ellipsis" anchor="ctr" anchorCtr="1" wrap="square"/>
        <a:lstStyle/>
        <a:p>
          <a:pPr algn="ctr">
            <a:defRPr lang="en-US" sz="1400" b="0" i="0" u="none" baseline="0" kern="1200" spc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'General Information'!$G$5</c:f>
            </c:strRef>
          </c:tx>
          <c:spPr>
            <a:solidFill>
              <a:schemeClr val="accent1"/>
            </a:solidFill>
            <a:ln w="9525">
              <a:noFill/>
            </a:ln>
            <a:effectLst/>
          </c:spPr>
          <c:invertIfNegative val="0"/>
          <c:cat>
            <c:numRef>
              <c:f>'General Information'!$F$6:$F$15</c:f>
              <c:numCache>
                <c:formatCode>0.00%</c:formatCode>
                <c:ptCount val="10"/>
                <c:pt idx="0">
                  <c:v>0.1045</c:v>
                </c:pt>
                <c:pt idx="1">
                  <c:v>0.105</c:v>
                </c:pt>
                <c:pt idx="2">
                  <c:v>0.1055</c:v>
                </c:pt>
                <c:pt idx="3">
                  <c:v>0.106</c:v>
                </c:pt>
                <c:pt idx="4">
                  <c:v>0.1065</c:v>
                </c:pt>
                <c:pt idx="5">
                  <c:v>0.107</c:v>
                </c:pt>
                <c:pt idx="6">
                  <c:v>0.1075</c:v>
                </c:pt>
                <c:pt idx="7">
                  <c:v>0.108</c:v>
                </c:pt>
                <c:pt idx="8">
                  <c:v>0.1085</c:v>
                </c:pt>
                <c:pt idx="9">
                  <c:v>0.109</c:v>
                </c:pt>
              </c:numCache>
            </c:numRef>
          </c:cat>
          <c:val>
            <c:numRef>
              <c:f>'General Information'!$G$6:$G$15</c:f>
              <c:numCache>
                <c:formatCode>_(* #,##0_);_(* \(#,##0\);_(* "-"??_);_(@_)</c:formatCode>
                <c:ptCount val="10"/>
                <c:pt idx="0">
                  <c:v>6808322.27821015</c:v>
                </c:pt>
                <c:pt idx="1">
                  <c:v>6890088.17853412</c:v>
                </c:pt>
                <c:pt idx="2">
                  <c:v>6944598.7787501</c:v>
                </c:pt>
                <c:pt idx="3">
                  <c:v>7026364.67907406</c:v>
                </c:pt>
                <c:pt idx="4">
                  <c:v>7080875.27929004</c:v>
                </c:pt>
                <c:pt idx="5">
                  <c:v>7162641.179614</c:v>
                </c:pt>
                <c:pt idx="6">
                  <c:v>7244407.07993797</c:v>
                </c:pt>
                <c:pt idx="7">
                  <c:v>7298917.68015394</c:v>
                </c:pt>
                <c:pt idx="8">
                  <c:v>7380683.58047791</c:v>
                </c:pt>
                <c:pt idx="9">
                  <c:v>7462449.48080187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1-4C73-AC79-5DB1B1CF6403}"/>
            </c:ext>
          </c:extLst>
        </c:ser>
        <c:ser>
          <c:idx val="1"/>
          <c:order val="1"/>
          <c:tx>
            <c:strRef>
              <c:f>'General Information'!$H$5</c:f>
            </c:strRef>
          </c:tx>
          <c:spPr>
            <a:solidFill>
              <a:schemeClr val="accent2"/>
            </a:solidFill>
            <a:ln w="9525">
              <a:noFill/>
            </a:ln>
            <a:effectLst/>
          </c:spPr>
          <c:invertIfNegative val="0"/>
          <c:cat>
            <c:numRef>
              <c:f>'General Information'!$F$6:$F$15</c:f>
              <c:numCache>
                <c:formatCode>0.00%</c:formatCode>
                <c:ptCount val="10"/>
                <c:pt idx="0">
                  <c:v>0.1045</c:v>
                </c:pt>
                <c:pt idx="1">
                  <c:v>0.105</c:v>
                </c:pt>
                <c:pt idx="2">
                  <c:v>0.1055</c:v>
                </c:pt>
                <c:pt idx="3">
                  <c:v>0.106</c:v>
                </c:pt>
                <c:pt idx="4">
                  <c:v>0.1065</c:v>
                </c:pt>
                <c:pt idx="5">
                  <c:v>0.107</c:v>
                </c:pt>
                <c:pt idx="6">
                  <c:v>0.1075</c:v>
                </c:pt>
                <c:pt idx="7">
                  <c:v>0.108</c:v>
                </c:pt>
                <c:pt idx="8">
                  <c:v>0.1085</c:v>
                </c:pt>
                <c:pt idx="9">
                  <c:v>0.109</c:v>
                </c:pt>
              </c:numCache>
            </c:numRef>
          </c:cat>
          <c:val>
            <c:numRef>
              <c:f>'General Information'!$H$6:$H$15</c:f>
              <c:numCache>
                <c:formatCode>_(* #,##0_);_(* \(#,##0\);_(* "-"??_);_(@_)</c:formatCode>
                <c:ptCount val="10"/>
                <c:pt idx="1">
                  <c:v>81765.9003239684</c:v>
                </c:pt>
                <c:pt idx="2">
                  <c:v>54510.6002159743</c:v>
                </c:pt>
                <c:pt idx="3">
                  <c:v>81765.9003239656</c:v>
                </c:pt>
                <c:pt idx="4">
                  <c:v>54510.6002159743</c:v>
                </c:pt>
                <c:pt idx="5">
                  <c:v>81765.9003239684</c:v>
                </c:pt>
                <c:pt idx="6">
                  <c:v>81765.9003239628</c:v>
                </c:pt>
                <c:pt idx="7">
                  <c:v>54510.6002159771</c:v>
                </c:pt>
                <c:pt idx="8">
                  <c:v>81765.9003239637</c:v>
                </c:pt>
                <c:pt idx="9">
                  <c:v>81765.9003239628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1-4C73-AC79-5DB1B1CF6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overlap val="-27"/>
        <c:gapWidth val="219"/>
        <c:axId val="28724493"/>
        <c:axId val="57193853"/>
      </c:barChart>
      <c:lineChart>
        <c:grouping val="standard"/>
        <c:varyColors val="0"/>
        <c:ser>
          <c:idx val="2"/>
          <c:order val="2"/>
          <c:tx>
            <c:strRef>
              <c:f>'General Information'!$I$5</c:f>
            </c:strRef>
          </c:tx>
          <c:spPr>
            <a:ln w="28575" cap="rnd" cmpd="sng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'General Information'!$F$6:$F$15</c:f>
              <c:numCache>
                <c:formatCode>0.00%</c:formatCode>
                <c:ptCount val="10"/>
                <c:pt idx="0">
                  <c:v>0.1045</c:v>
                </c:pt>
                <c:pt idx="1">
                  <c:v>0.105</c:v>
                </c:pt>
                <c:pt idx="2">
                  <c:v>0.1055</c:v>
                </c:pt>
                <c:pt idx="3">
                  <c:v>0.106</c:v>
                </c:pt>
                <c:pt idx="4">
                  <c:v>0.1065</c:v>
                </c:pt>
                <c:pt idx="5">
                  <c:v>0.107</c:v>
                </c:pt>
                <c:pt idx="6">
                  <c:v>0.1075</c:v>
                </c:pt>
                <c:pt idx="7">
                  <c:v>0.108</c:v>
                </c:pt>
                <c:pt idx="8">
                  <c:v>0.1085</c:v>
                </c:pt>
                <c:pt idx="9">
                  <c:v>0.109</c:v>
                </c:pt>
              </c:numCache>
            </c:numRef>
          </c:cat>
          <c:val>
            <c:numRef>
              <c:f>'General Information'!$I$6:$I$15</c:f>
              <c:numCache>
                <c:formatCode>0.0%</c:formatCode>
                <c:ptCount val="10"/>
                <c:pt idx="0">
                  <c:v>0.141547773627536</c:v>
                </c:pt>
                <c:pt idx="1">
                  <c:v>0.14324771976354</c:v>
                </c:pt>
                <c:pt idx="2">
                  <c:v>0.144381017187542</c:v>
                </c:pt>
                <c:pt idx="3">
                  <c:v>0.146080963323545</c:v>
                </c:pt>
                <c:pt idx="4">
                  <c:v>0.147214260747547</c:v>
                </c:pt>
                <c:pt idx="5">
                  <c:v>0.14891420688355</c:v>
                </c:pt>
                <c:pt idx="6">
                  <c:v>0.150614153019554</c:v>
                </c:pt>
                <c:pt idx="7">
                  <c:v>0.151747450443556</c:v>
                </c:pt>
                <c:pt idx="8">
                  <c:v>0.153447396579559</c:v>
                </c:pt>
                <c:pt idx="9">
                  <c:v>0.155147342715562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41-4C73-AC79-5DB1B1CF6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marker val="1"/>
        <c:axId val="44982630"/>
        <c:axId val="2190491"/>
      </c:lineChart>
      <c:catAx>
        <c:axId val="2872449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93853"/>
        <c:crosses val="autoZero"/>
        <c:auto val="1"/>
        <c:lblOffset val="100"/>
        <c:noMultiLvlLbl val="0"/>
      </c:catAx>
      <c:valAx>
        <c:axId val="571938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724493"/>
        <c:crosses val="autoZero"/>
        <c:crossBetween val="between"/>
      </c:valAx>
      <c:catAx>
        <c:axId val="44982630"/>
        <c:scaling>
          <c:orientation val="minMax"/>
        </c:scaling>
        <c:delete val="1"/>
        <c:axPos val="b"/>
        <c:majorTickMark val="none"/>
        <c:minorTickMark val="none"/>
        <c:tickLblPos val="nextTo"/>
        <c:spPr>
          <a:ln w="9525" cap="flat" cmpd="sng"/>
        </c:spPr>
        <c:crossAx val="2190491"/>
        <c:crosses val="autoZero"/>
        <c:auto val="1"/>
        <c:lblOffset val="100"/>
        <c:noMultiLvlLbl val="0"/>
      </c:catAx>
      <c:valAx>
        <c:axId val="21904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>
            <a:noFill/>
          </a:ln>
          <a:effectLst/>
        </c:spPr>
        <c:txPr>
          <a:bodyPr vert="horz" rot="-60000000" spcFirstLastPara="1" vertOverflow="ellipsis" anchor="ctr" anchorCtr="1" wrap="square"/>
          <a:lstStyle/>
          <a:p>
            <a:pPr>
              <a:defRPr lang="en-US" sz="900" b="0" i="0" u="none" baseline="0" kern="120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82630"/>
        <c:crosses val="max"/>
        <c:crossBetween val="between"/>
      </c:valAx>
      <c:spPr>
        <a:noFill/>
        <a:ln w="9525">
          <a:noFill/>
        </a:ln>
        <a:effectLst/>
      </c:spPr>
    </c:plotArea>
    <c:legend>
      <c:legendPos val="b"/>
      <c:layout/>
      <c:overlay val="0"/>
      <c:spPr>
        <a:noFill/>
        <a:ln w="9525">
          <a:noFill/>
        </a:ln>
        <a:effectLst/>
      </c:spPr>
      <c:txPr>
        <a:bodyPr vert="horz" rot="0" spcFirstLastPara="1" vertOverflow="ellipsis" anchor="ctr" anchorCtr="1" wrap="square"/>
        <a:lstStyle/>
        <a:p>
          <a:pPr algn="ctr">
            <a:defRPr lang="en-US" sz="900" b="0" i="0" u="none" baseline="0" kern="12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/>
      </a:solidFill>
      <a:round/>
    </a:ln>
    <a:effectLst/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wrap="square"/>
          <a:lstStyle/>
          <a:p>
            <a:pPr algn="ctr">
              <a:defRPr lang="en-US" u="none" baseline="0"/>
            </a:pPr>
            <a:r>
              <a:rPr lang="en-US"/>
              <a:t>NJ Avg Res Wtr Bill (w DSIC)</a:t>
            </a:r>
          </a:p>
        </c:rich>
      </c:tx>
      <c:layout/>
      <c:overlay val="0"/>
      <c:spPr>
        <a:noFill/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475"/>
          <c:y val="0.206"/>
          <c:w val="0.803"/>
          <c:h val="0.61975"/>
        </c:manualLayout>
      </c:layout>
      <c:lineChart>
        <c:grouping val="standard"/>
        <c:varyColors val="0"/>
        <c:ser>
          <c:idx val="0"/>
          <c:order val="0"/>
          <c:tx>
            <c:strRef>
              <c:f>'Water-Current Rates'!$B$60</c:f>
            </c:strRef>
          </c:tx>
          <c:spPr>
            <a:ln w="28575">
              <a:noFill/>
            </a:ln>
            <a:effectLst/>
          </c:spPr>
          <c:marker>
            <c:symbol val="triangle"/>
            <c:size val="7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cat>
            <c:strRef>
              <c:f>'Water-Current Rates'!$C$56:$H$56</c:f>
              <c:strCache>
                <c:ptCount val="6"/>
                <c:pt idx="0">
                  <c:v>1. Main</c:v>
                </c:pt>
                <c:pt idx="1">
                  <c:v>1A. Wallkill</c:v>
                </c:pt>
                <c:pt idx="2">
                  <c:v>1E. TqltSpg</c:v>
                </c:pt>
                <c:pt idx="3">
                  <c:v>1F. Seaview</c:v>
                </c:pt>
                <c:pt idx="4">
                  <c:v>1G. Byram</c:v>
                </c:pt>
                <c:pt idx="5">
                  <c:v>1H. ClfsdPk</c:v>
                </c:pt>
              </c:strCache>
            </c:strRef>
          </c:cat>
          <c:val>
            <c:numRef>
              <c:f>'Water-Current Rates'!$C$60:$H$60</c:f>
              <c:numCache>
                <c:formatCode>_(* #,##0.00_);_(* \(#,##0.00\);_(* "-"??_);_(@_)</c:formatCode>
                <c:ptCount val="6"/>
                <c:pt idx="0">
                  <c:v>51.38</c:v>
                </c:pt>
                <c:pt idx="1">
                  <c:v>41.76</c:v>
                </c:pt>
                <c:pt idx="2">
                  <c:v>51.38</c:v>
                </c:pt>
                <c:pt idx="3">
                  <c:v>76.92</c:v>
                </c:pt>
                <c:pt idx="4">
                  <c:v>76.92</c:v>
                </c:pt>
                <c:pt idx="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0-4442-A51F-BFAC7464CC3F}"/>
            </c:ext>
          </c:extLst>
        </c:ser>
        <c:ser>
          <c:idx val="1"/>
          <c:order val="1"/>
          <c:tx>
            <c:strRef>
              <c:f>'Water-Current Rates'!$B$63</c:f>
            </c:strRef>
          </c:tx>
          <c:spPr>
            <a:ln w="28575">
              <a:noFill/>
            </a:ln>
            <a:effectLst/>
          </c:spPr>
          <c:marker>
            <c:symbol val="dash"/>
            <c:size val="9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cat>
            <c:strRef>
              <c:f>'Water-Current Rates'!$C$56:$H$56</c:f>
              <c:strCache>
                <c:ptCount val="6"/>
                <c:pt idx="0">
                  <c:v>1. Main</c:v>
                </c:pt>
                <c:pt idx="1">
                  <c:v>1A. Wallkill</c:v>
                </c:pt>
                <c:pt idx="2">
                  <c:v>1E. TqltSpg</c:v>
                </c:pt>
                <c:pt idx="3">
                  <c:v>1F. Seaview</c:v>
                </c:pt>
                <c:pt idx="4">
                  <c:v>1G. Byram</c:v>
                </c:pt>
                <c:pt idx="5">
                  <c:v>1H. ClfsdPk</c:v>
                </c:pt>
              </c:strCache>
            </c:strRef>
          </c:cat>
          <c:val>
            <c:numRef>
              <c:f>'Water-Current Rates'!$C$63:$H$63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0-4442-A51F-BFAC7464C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marker val="1"/>
        <c:axId val="17753217"/>
        <c:axId val="25561231"/>
      </c:lineChart>
      <c:catAx>
        <c:axId val="1775321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 cap="flat" cmpd="sng"/>
        </c:spPr>
        <c:crossAx val="25561231"/>
        <c:crosses val="autoZero"/>
        <c:auto val="1"/>
        <c:lblOffset val="100"/>
        <c:noMultiLvlLbl val="0"/>
      </c:catAx>
      <c:valAx>
        <c:axId val="25561231"/>
        <c:scaling>
          <c:orientation val="minMax"/>
          <c:min val="1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spPr>
          <a:ln w="9525" cap="flat" cmpd="sng"/>
        </c:spPr>
        <c:crossAx val="17753217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025"/>
          <c:y val="0.12975"/>
          <c:w val="0.60075"/>
          <c:h val="0.07575"/>
        </c:manualLayout>
      </c:layout>
      <c:overlay val="1"/>
    </c:legend>
    <c:plotVisOnly val="1"/>
    <c:dispBlanksAs val="gap"/>
    <c:showDLblsOverMax val="0"/>
  </c:chart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5.xml.rels><?xml version="1.0" encoding="UTF-8" standalone="yes"?><Relationships xmlns="http://schemas.openxmlformats.org/package/2006/relationships"><Relationship Id="rId2" Type="http://schemas.openxmlformats.org/officeDocument/2006/relationships/image" Target="../media/image2.png" /><Relationship Id="rId1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5</xdr:col>
      <xdr:colOff>20002</xdr:colOff>
      <xdr:row>18</xdr:row>
      <xdr:rowOff>56197</xdr:rowOff>
    </xdr:from>
    <xdr:to>
      <xdr:col>10</xdr:col>
      <xdr:colOff>1292542</xdr:colOff>
      <xdr:row>35</xdr:row>
      <xdr:rowOff>56197</xdr:rowOff>
    </xdr:to>
    <xdr:graphicFrame macro="">
      <xdr:nvGraphicFramePr>
        <xdr:cNvPr id="2" name="Chart 1"/>
        <xdr:cNvGraphicFramePr/>
      </xdr:nvGraphicFramePr>
      <xdr:xfrm>
        <a:off x="10563225" y="3152775"/>
        <a:ext cx="5153025" cy="27527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0.02375</cdr:x>
      <cdr:y>0.893</cdr:y>
    </cdr:from>
    <cdr:to>
      <cdr:x>0.1845</cdr:x>
      <cdr:y>0.96825</cdr:y>
    </cdr:to>
    <cdr:sp macro="">
      <cdr:nvSpPr>
        <cdr:cNvPr id="2" name="TextBox 1"/>
        <cdr:cNvSpPr txBox="1"/>
      </cdr:nvSpPr>
      <cdr:spPr>
        <a:xfrm>
          <a:off x="161925" y="2238375"/>
          <a:ext cx="1123950" cy="190500"/>
        </a:xfrm>
        <a:prstGeom prst="rect"/>
      </cdr:spPr>
      <cdr:txBody>
        <a:bodyPr vertOverflow="clip" wrap="square"/>
        <a:lstStyle xmlns:a="http://schemas.openxmlformats.org/drawingml/2006/main"/>
        <a:p>
          <a:pPr/>
          <a:r>
            <a:rPr lang="en-US" sz="1100"/>
            <a:t>9/5/18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64</xdr:row>
      <xdr:rowOff>85726</xdr:rowOff>
    </xdr:from>
    <xdr:to>
      <xdr:col>9</xdr:col>
      <xdr:colOff>0</xdr:colOff>
      <xdr:row>80</xdr:row>
      <xdr:rowOff>9525</xdr:rowOff>
    </xdr:to>
    <xdr:graphicFrame macro="">
      <xdr:nvGraphicFramePr>
        <xdr:cNvPr id="2" name="Chart 1"/>
        <xdr:cNvGraphicFramePr/>
      </xdr:nvGraphicFramePr>
      <xdr:xfrm>
        <a:off x="857250" y="10448925"/>
        <a:ext cx="6981825" cy="2514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14</xdr:col>
      <xdr:colOff>0</xdr:colOff>
      <xdr:row>25</xdr:row>
      <xdr:rowOff>0</xdr:rowOff>
    </xdr:from>
    <xdr:to>
      <xdr:col>29</xdr:col>
      <xdr:colOff>525474</xdr:colOff>
      <xdr:row>35</xdr:row>
      <xdr:rowOff>105016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58850" y="4086225"/>
          <a:ext cx="11458575" cy="1724025"/>
        </a:xfrm>
        <a:prstGeom prst="rect"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8</xdr:col>
      <xdr:colOff>0</xdr:colOff>
      <xdr:row>25</xdr:row>
      <xdr:rowOff>0</xdr:rowOff>
    </xdr:from>
    <xdr:to>
      <xdr:col>17</xdr:col>
      <xdr:colOff>85725</xdr:colOff>
      <xdr:row>54</xdr:row>
      <xdr:rowOff>114974</xdr:rowOff>
    </xdr:to>
    <xdr:pic>
      <xdr:nvPicPr>
        <xdr:cNvPr id="2" name="Picture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91525" y="4048125"/>
          <a:ext cx="8982075" cy="4810125"/>
        </a:xfrm>
        <a:prstGeom prst="rect"/>
      </xdr:spPr>
    </xdr:pic>
    <xdr:clientData/>
  </xdr:twoCellAnchor>
  <xdr:twoCellAnchor editAs="oneCell">
    <xdr:from>
      <xdr:col>8</xdr:col>
      <xdr:colOff>0</xdr:colOff>
      <xdr:row>56</xdr:row>
      <xdr:rowOff>0</xdr:rowOff>
    </xdr:from>
    <xdr:to>
      <xdr:col>25</xdr:col>
      <xdr:colOff>400050</xdr:colOff>
      <xdr:row>69</xdr:row>
      <xdr:rowOff>95556</xdr:rowOff>
    </xdr:to>
    <xdr:pic>
      <xdr:nvPicPr>
        <xdr:cNvPr id="3" name="Picture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91525" y="9067800"/>
          <a:ext cx="14173200" cy="2200275"/>
        </a:xfrm>
        <a:prstGeom prst="rect"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47625</xdr:colOff>
      <xdr:row>11</xdr:row>
      <xdr:rowOff>133350</xdr:rowOff>
    </xdr:from>
    <xdr:to>
      <xdr:col>1</xdr:col>
      <xdr:colOff>0</xdr:colOff>
      <xdr:row>13</xdr:row>
      <xdr:rowOff>123825</xdr:rowOff>
    </xdr:to>
    <xdr:sp macro="">
      <xdr:nvSpPr>
        <xdr:cNvPr id="2" name="ColorPalette"/>
        <xdr:cNvSpPr txBox="1">
          <a:spLocks noChangeArrowheads="1"/>
        </xdr:cNvSpPr>
      </xdr:nvSpPr>
      <xdr:spPr bwMode="auto">
        <a:xfrm>
          <a:off x="47625" y="1914525"/>
          <a:ext cx="4000500" cy="314325"/>
        </a:xfrm>
        <a:prstGeom prst="rect"/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lIns="27432" tIns="22860" rIns="0" bIns="0" vertOverflow="clip" wrap="square" anchor="t" upright="1"/>
        <a:lstStyle/>
        <a:p>
          <a:pPr algn="l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 MT"/>
            </a:rPr>
            <a:t>&lt;root/&gt;</a:t>
          </a: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</xdr:txBody>
    </xdr:sp>
    <xdr:clientData/>
  </xdr:twoCellAnchor>
  <xdr:twoCellAnchor>
    <xdr:from>
      <xdr:col>0</xdr:col>
      <xdr:colOff>47625</xdr:colOff>
      <xdr:row>12</xdr:row>
      <xdr:rowOff>133350</xdr:rowOff>
    </xdr:from>
    <xdr:to>
      <xdr:col>1</xdr:col>
      <xdr:colOff>0</xdr:colOff>
      <xdr:row>14</xdr:row>
      <xdr:rowOff>123825</xdr:rowOff>
    </xdr:to>
    <xdr:sp macro="">
      <xdr:nvSpPr>
        <xdr:cNvPr id="3" name="ColorPalette"/>
        <xdr:cNvSpPr txBox="1">
          <a:spLocks noChangeArrowheads="1"/>
        </xdr:cNvSpPr>
      </xdr:nvSpPr>
      <xdr:spPr bwMode="auto">
        <a:xfrm>
          <a:off x="47625" y="2076450"/>
          <a:ext cx="4000500" cy="314325"/>
        </a:xfrm>
        <a:prstGeom prst="rect"/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lIns="27432" tIns="22860" rIns="0" bIns="0" vertOverflow="clip" wrap="square" anchor="t" upright="1"/>
        <a:lstStyle/>
        <a:p>
          <a:pPr algn="l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 MT"/>
            </a:rPr>
            <a:t>&lt;root/&gt;</a:t>
          </a: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</xdr:txBody>
    </xdr:sp>
    <xdr:clientData/>
  </xdr:twoCellAnchor>
  <xdr:twoCellAnchor>
    <xdr:from>
      <xdr:col>0</xdr:col>
      <xdr:colOff>47625</xdr:colOff>
      <xdr:row>11</xdr:row>
      <xdr:rowOff>133350</xdr:rowOff>
    </xdr:from>
    <xdr:to>
      <xdr:col>1</xdr:col>
      <xdr:colOff>0</xdr:colOff>
      <xdr:row>13</xdr:row>
      <xdr:rowOff>123825</xdr:rowOff>
    </xdr:to>
    <xdr:sp macro="">
      <xdr:nvSpPr>
        <xdr:cNvPr id="4" name="ColorPalette"/>
        <xdr:cNvSpPr txBox="1">
          <a:spLocks noChangeArrowheads="1"/>
        </xdr:cNvSpPr>
      </xdr:nvSpPr>
      <xdr:spPr bwMode="auto">
        <a:xfrm>
          <a:off x="47625" y="1914525"/>
          <a:ext cx="4000500" cy="314325"/>
        </a:xfrm>
        <a:prstGeom prst="rect"/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lIns="27432" tIns="22860" rIns="0" bIns="0" vertOverflow="clip" wrap="square" anchor="t" upright="1"/>
        <a:lstStyle/>
        <a:p>
          <a:pPr algn="l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 MT"/>
            </a:rPr>
            <a:t>&lt;root/&gt;</a:t>
          </a: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</xdr:txBody>
    </xdr:sp>
    <xdr:clientData/>
  </xdr:twoCellAnchor>
  <xdr:twoCellAnchor>
    <xdr:from>
      <xdr:col>0</xdr:col>
      <xdr:colOff>47625</xdr:colOff>
      <xdr:row>12</xdr:row>
      <xdr:rowOff>133350</xdr:rowOff>
    </xdr:from>
    <xdr:to>
      <xdr:col>1</xdr:col>
      <xdr:colOff>0</xdr:colOff>
      <xdr:row>15</xdr:row>
      <xdr:rowOff>123825</xdr:rowOff>
    </xdr:to>
    <xdr:sp macro="">
      <xdr:nvSpPr>
        <xdr:cNvPr id="5" name="ColorPalette"/>
        <xdr:cNvSpPr txBox="1">
          <a:spLocks noChangeArrowheads="1"/>
        </xdr:cNvSpPr>
      </xdr:nvSpPr>
      <xdr:spPr bwMode="auto">
        <a:xfrm>
          <a:off x="47625" y="2076450"/>
          <a:ext cx="4000500" cy="476250"/>
        </a:xfrm>
        <a:prstGeom prst="rect"/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lIns="27432" tIns="22860" rIns="0" bIns="0" vertOverflow="clip" wrap="square" anchor="t" upright="1"/>
        <a:lstStyle/>
        <a:p>
          <a:pPr algn="l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 MT"/>
            </a:rPr>
            <a:t>&lt;root/&gt;</a:t>
          </a: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</xdr:txBody>
    </xdr:sp>
    <xdr:clientData/>
  </xdr:twoCellAnchor>
  <xdr:twoCellAnchor>
    <xdr:from>
      <xdr:col>0</xdr:col>
      <xdr:colOff>0</xdr:colOff>
      <xdr:row>8</xdr:row>
      <xdr:rowOff>133350</xdr:rowOff>
    </xdr:from>
    <xdr:to>
      <xdr:col>0</xdr:col>
      <xdr:colOff>76200</xdr:colOff>
      <xdr:row>11</xdr:row>
      <xdr:rowOff>123825</xdr:rowOff>
    </xdr:to>
    <xdr:sp macro="">
      <xdr:nvSpPr>
        <xdr:cNvPr id="6" name="ColorPalette"/>
        <xdr:cNvSpPr txBox="1">
          <a:spLocks noChangeArrowheads="1"/>
        </xdr:cNvSpPr>
      </xdr:nvSpPr>
      <xdr:spPr bwMode="auto">
        <a:xfrm>
          <a:off x="0" y="1428750"/>
          <a:ext cx="76200" cy="476250"/>
        </a:xfrm>
        <a:prstGeom prst="rect"/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lIns="27432" tIns="22860" rIns="0" bIns="0" vertOverflow="clip" wrap="square" anchor="t" upright="1"/>
        <a:lstStyle/>
        <a:p>
          <a:pPr algn="l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 MT"/>
            </a:rPr>
            <a:t>&lt;root/&gt;</a:t>
          </a: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</xdr:txBody>
    </xdr:sp>
    <xdr:clientData/>
  </xdr:twoCellAnchor>
  <xdr:twoCellAnchor>
    <xdr:from>
      <xdr:col>0</xdr:col>
      <xdr:colOff>47625</xdr:colOff>
      <xdr:row>11</xdr:row>
      <xdr:rowOff>133350</xdr:rowOff>
    </xdr:from>
    <xdr:to>
      <xdr:col>1</xdr:col>
      <xdr:colOff>0</xdr:colOff>
      <xdr:row>13</xdr:row>
      <xdr:rowOff>123825</xdr:rowOff>
    </xdr:to>
    <xdr:sp macro="">
      <xdr:nvSpPr>
        <xdr:cNvPr id="7" name="ColorPalette"/>
        <xdr:cNvSpPr txBox="1">
          <a:spLocks noChangeArrowheads="1"/>
        </xdr:cNvSpPr>
      </xdr:nvSpPr>
      <xdr:spPr bwMode="auto">
        <a:xfrm>
          <a:off x="47625" y="1914525"/>
          <a:ext cx="4000500" cy="314325"/>
        </a:xfrm>
        <a:prstGeom prst="rect"/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lIns="27432" tIns="22860" rIns="0" bIns="0" vertOverflow="clip" wrap="square" anchor="t" upright="1"/>
        <a:lstStyle/>
        <a:p>
          <a:pPr algn="l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 MT"/>
            </a:rPr>
            <a:t>&lt;root/&gt;</a:t>
          </a: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</xdr:txBody>
    </xdr:sp>
    <xdr:clientData/>
  </xdr:twoCellAnchor>
  <xdr:twoCellAnchor>
    <xdr:from>
      <xdr:col>0</xdr:col>
      <xdr:colOff>47625</xdr:colOff>
      <xdr:row>12</xdr:row>
      <xdr:rowOff>133350</xdr:rowOff>
    </xdr:from>
    <xdr:to>
      <xdr:col>1</xdr:col>
      <xdr:colOff>0</xdr:colOff>
      <xdr:row>14</xdr:row>
      <xdr:rowOff>123825</xdr:rowOff>
    </xdr:to>
    <xdr:sp macro="">
      <xdr:nvSpPr>
        <xdr:cNvPr id="8" name="ColorPalette"/>
        <xdr:cNvSpPr txBox="1">
          <a:spLocks noChangeArrowheads="1"/>
        </xdr:cNvSpPr>
      </xdr:nvSpPr>
      <xdr:spPr bwMode="auto">
        <a:xfrm>
          <a:off x="47625" y="2076450"/>
          <a:ext cx="4000500" cy="314325"/>
        </a:xfrm>
        <a:prstGeom prst="rect"/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lIns="27432" tIns="22860" rIns="0" bIns="0" vertOverflow="clip" wrap="square" anchor="t" upright="1"/>
        <a:lstStyle/>
        <a:p>
          <a:pPr algn="l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 MT"/>
            </a:rPr>
            <a:t>&lt;root/&gt;</a:t>
          </a: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</xdr:txBody>
    </xdr:sp>
    <xdr:clientData/>
  </xdr:twoCellAnchor>
  <xdr:twoCellAnchor>
    <xdr:from>
      <xdr:col>0</xdr:col>
      <xdr:colOff>47625</xdr:colOff>
      <xdr:row>11</xdr:row>
      <xdr:rowOff>133350</xdr:rowOff>
    </xdr:from>
    <xdr:to>
      <xdr:col>1</xdr:col>
      <xdr:colOff>0</xdr:colOff>
      <xdr:row>13</xdr:row>
      <xdr:rowOff>123825</xdr:rowOff>
    </xdr:to>
    <xdr:sp macro="">
      <xdr:nvSpPr>
        <xdr:cNvPr id="9" name="ColorPalette"/>
        <xdr:cNvSpPr txBox="1">
          <a:spLocks noChangeArrowheads="1"/>
        </xdr:cNvSpPr>
      </xdr:nvSpPr>
      <xdr:spPr bwMode="auto">
        <a:xfrm>
          <a:off x="47625" y="1914525"/>
          <a:ext cx="4000500" cy="314325"/>
        </a:xfrm>
        <a:prstGeom prst="rect"/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lIns="27432" tIns="22860" rIns="0" bIns="0" vertOverflow="clip" wrap="square" anchor="t" upright="1"/>
        <a:lstStyle/>
        <a:p>
          <a:pPr algn="l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 MT"/>
            </a:rPr>
            <a:t>&lt;root/&gt;</a:t>
          </a: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</xdr:txBody>
    </xdr:sp>
    <xdr:clientData/>
  </xdr:twoCellAnchor>
  <xdr:twoCellAnchor>
    <xdr:from>
      <xdr:col>0</xdr:col>
      <xdr:colOff>47625</xdr:colOff>
      <xdr:row>20</xdr:row>
      <xdr:rowOff>133350</xdr:rowOff>
    </xdr:from>
    <xdr:to>
      <xdr:col>1</xdr:col>
      <xdr:colOff>0</xdr:colOff>
      <xdr:row>22</xdr:row>
      <xdr:rowOff>123825</xdr:rowOff>
    </xdr:to>
    <xdr:sp macro="">
      <xdr:nvSpPr>
        <xdr:cNvPr id="10" name="ColorPalette"/>
        <xdr:cNvSpPr txBox="1">
          <a:spLocks noChangeArrowheads="1"/>
        </xdr:cNvSpPr>
      </xdr:nvSpPr>
      <xdr:spPr bwMode="auto">
        <a:xfrm>
          <a:off x="47625" y="3390900"/>
          <a:ext cx="4000500" cy="314325"/>
        </a:xfrm>
        <a:prstGeom prst="rect"/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lIns="27432" tIns="22860" rIns="0" bIns="0" vertOverflow="clip" wrap="square" anchor="t" upright="1"/>
        <a:lstStyle/>
        <a:p>
          <a:pPr algn="l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 MT"/>
            </a:rPr>
            <a:t>&lt;root/&gt;</a:t>
          </a: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</xdr:txBody>
    </xdr:sp>
    <xdr:clientData/>
  </xdr:twoCellAnchor>
  <xdr:twoCellAnchor>
    <xdr:from>
      <xdr:col>0</xdr:col>
      <xdr:colOff>47625</xdr:colOff>
      <xdr:row>20</xdr:row>
      <xdr:rowOff>133350</xdr:rowOff>
    </xdr:from>
    <xdr:to>
      <xdr:col>1</xdr:col>
      <xdr:colOff>0</xdr:colOff>
      <xdr:row>22</xdr:row>
      <xdr:rowOff>123825</xdr:rowOff>
    </xdr:to>
    <xdr:sp macro="">
      <xdr:nvSpPr>
        <xdr:cNvPr id="11" name="ColorPalette"/>
        <xdr:cNvSpPr txBox="1">
          <a:spLocks noChangeArrowheads="1"/>
        </xdr:cNvSpPr>
      </xdr:nvSpPr>
      <xdr:spPr bwMode="auto">
        <a:xfrm>
          <a:off x="47625" y="3390900"/>
          <a:ext cx="4000500" cy="314325"/>
        </a:xfrm>
        <a:prstGeom prst="rect"/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lIns="27432" tIns="22860" rIns="0" bIns="0" vertOverflow="clip" wrap="square" anchor="t" upright="1"/>
        <a:lstStyle/>
        <a:p>
          <a:pPr algn="l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 MT"/>
            </a:rPr>
            <a:t>&lt;root/&gt;</a:t>
          </a: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</xdr:txBody>
    </xdr:sp>
    <xdr:clientData/>
  </xdr:twoCellAnchor>
  <xdr:twoCellAnchor>
    <xdr:from>
      <xdr:col>0</xdr:col>
      <xdr:colOff>47625</xdr:colOff>
      <xdr:row>20</xdr:row>
      <xdr:rowOff>133350</xdr:rowOff>
    </xdr:from>
    <xdr:to>
      <xdr:col>1</xdr:col>
      <xdr:colOff>0</xdr:colOff>
      <xdr:row>22</xdr:row>
      <xdr:rowOff>123825</xdr:rowOff>
    </xdr:to>
    <xdr:sp macro="">
      <xdr:nvSpPr>
        <xdr:cNvPr id="12" name="ColorPalette"/>
        <xdr:cNvSpPr txBox="1">
          <a:spLocks noChangeArrowheads="1"/>
        </xdr:cNvSpPr>
      </xdr:nvSpPr>
      <xdr:spPr bwMode="auto">
        <a:xfrm>
          <a:off x="47625" y="3390900"/>
          <a:ext cx="4000500" cy="314325"/>
        </a:xfrm>
        <a:prstGeom prst="rect"/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lIns="27432" tIns="22860" rIns="0" bIns="0" vertOverflow="clip" wrap="square" anchor="t" upright="1"/>
        <a:lstStyle/>
        <a:p>
          <a:pPr algn="l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 MT"/>
            </a:rPr>
            <a:t>&lt;root/&gt;</a:t>
          </a: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</xdr:txBody>
    </xdr:sp>
    <xdr:clientData/>
  </xdr:twoCellAnchor>
  <xdr:twoCellAnchor>
    <xdr:from>
      <xdr:col>0</xdr:col>
      <xdr:colOff>47625</xdr:colOff>
      <xdr:row>20</xdr:row>
      <xdr:rowOff>133350</xdr:rowOff>
    </xdr:from>
    <xdr:to>
      <xdr:col>1</xdr:col>
      <xdr:colOff>0</xdr:colOff>
      <xdr:row>22</xdr:row>
      <xdr:rowOff>123825</xdr:rowOff>
    </xdr:to>
    <xdr:sp macro="">
      <xdr:nvSpPr>
        <xdr:cNvPr id="13" name="ColorPalette"/>
        <xdr:cNvSpPr txBox="1">
          <a:spLocks noChangeArrowheads="1"/>
        </xdr:cNvSpPr>
      </xdr:nvSpPr>
      <xdr:spPr bwMode="auto">
        <a:xfrm>
          <a:off x="47625" y="3390900"/>
          <a:ext cx="4000500" cy="314325"/>
        </a:xfrm>
        <a:prstGeom prst="rect"/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lIns="27432" tIns="22860" rIns="0" bIns="0" vertOverflow="clip" wrap="square" anchor="t" upright="1"/>
        <a:lstStyle/>
        <a:p>
          <a:pPr algn="l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 MT"/>
            </a:rPr>
            <a:t>&lt;root/&gt;</a:t>
          </a: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</xdr:txBody>
    </xdr:sp>
    <xdr:clientData/>
  </xdr:twoCellAnchor>
  <xdr:twoCellAnchor>
    <xdr:from>
      <xdr:col>0</xdr:col>
      <xdr:colOff>47625</xdr:colOff>
      <xdr:row>28</xdr:row>
      <xdr:rowOff>133350</xdr:rowOff>
    </xdr:from>
    <xdr:to>
      <xdr:col>1</xdr:col>
      <xdr:colOff>0</xdr:colOff>
      <xdr:row>30</xdr:row>
      <xdr:rowOff>123825</xdr:rowOff>
    </xdr:to>
    <xdr:sp macro="">
      <xdr:nvSpPr>
        <xdr:cNvPr id="14" name="ColorPalette"/>
        <xdr:cNvSpPr txBox="1">
          <a:spLocks noChangeArrowheads="1"/>
        </xdr:cNvSpPr>
      </xdr:nvSpPr>
      <xdr:spPr bwMode="auto">
        <a:xfrm>
          <a:off x="47625" y="4686300"/>
          <a:ext cx="4000500" cy="314325"/>
        </a:xfrm>
        <a:prstGeom prst="rect"/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lIns="27432" tIns="22860" rIns="0" bIns="0" vertOverflow="clip" wrap="square" anchor="t" upright="1"/>
        <a:lstStyle/>
        <a:p>
          <a:pPr algn="l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 MT"/>
            </a:rPr>
            <a:t>&lt;root/&gt;</a:t>
          </a: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</xdr:txBody>
    </xdr:sp>
    <xdr:clientData/>
  </xdr:twoCellAnchor>
  <xdr:twoCellAnchor>
    <xdr:from>
      <xdr:col>0</xdr:col>
      <xdr:colOff>47625</xdr:colOff>
      <xdr:row>28</xdr:row>
      <xdr:rowOff>133350</xdr:rowOff>
    </xdr:from>
    <xdr:to>
      <xdr:col>1</xdr:col>
      <xdr:colOff>0</xdr:colOff>
      <xdr:row>30</xdr:row>
      <xdr:rowOff>123825</xdr:rowOff>
    </xdr:to>
    <xdr:sp macro="">
      <xdr:nvSpPr>
        <xdr:cNvPr id="15" name="ColorPalette"/>
        <xdr:cNvSpPr txBox="1">
          <a:spLocks noChangeArrowheads="1"/>
        </xdr:cNvSpPr>
      </xdr:nvSpPr>
      <xdr:spPr bwMode="auto">
        <a:xfrm>
          <a:off x="47625" y="4686300"/>
          <a:ext cx="4000500" cy="314325"/>
        </a:xfrm>
        <a:prstGeom prst="rect"/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lIns="27432" tIns="22860" rIns="0" bIns="0" vertOverflow="clip" wrap="square" anchor="t" upright="1"/>
        <a:lstStyle/>
        <a:p>
          <a:pPr algn="l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 MT"/>
            </a:rPr>
            <a:t>&lt;root/&gt;</a:t>
          </a: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</xdr:txBody>
    </xdr:sp>
    <xdr:clientData/>
  </xdr:twoCellAnchor>
  <xdr:twoCellAnchor>
    <xdr:from>
      <xdr:col>0</xdr:col>
      <xdr:colOff>47625</xdr:colOff>
      <xdr:row>28</xdr:row>
      <xdr:rowOff>133350</xdr:rowOff>
    </xdr:from>
    <xdr:to>
      <xdr:col>1</xdr:col>
      <xdr:colOff>0</xdr:colOff>
      <xdr:row>30</xdr:row>
      <xdr:rowOff>123825</xdr:rowOff>
    </xdr:to>
    <xdr:sp macro="">
      <xdr:nvSpPr>
        <xdr:cNvPr id="16" name="ColorPalette"/>
        <xdr:cNvSpPr txBox="1">
          <a:spLocks noChangeArrowheads="1"/>
        </xdr:cNvSpPr>
      </xdr:nvSpPr>
      <xdr:spPr bwMode="auto">
        <a:xfrm>
          <a:off x="47625" y="4686300"/>
          <a:ext cx="4000500" cy="314325"/>
        </a:xfrm>
        <a:prstGeom prst="rect"/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lIns="27432" tIns="22860" rIns="0" bIns="0" vertOverflow="clip" wrap="square" anchor="t" upright="1"/>
        <a:lstStyle/>
        <a:p>
          <a:pPr algn="l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 MT"/>
            </a:rPr>
            <a:t>&lt;root/&gt;</a:t>
          </a: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</xdr:txBody>
    </xdr:sp>
    <xdr:clientData/>
  </xdr:twoCellAnchor>
  <xdr:twoCellAnchor>
    <xdr:from>
      <xdr:col>0</xdr:col>
      <xdr:colOff>47625</xdr:colOff>
      <xdr:row>28</xdr:row>
      <xdr:rowOff>133350</xdr:rowOff>
    </xdr:from>
    <xdr:to>
      <xdr:col>1</xdr:col>
      <xdr:colOff>0</xdr:colOff>
      <xdr:row>30</xdr:row>
      <xdr:rowOff>123825</xdr:rowOff>
    </xdr:to>
    <xdr:sp macro="">
      <xdr:nvSpPr>
        <xdr:cNvPr id="17" name="ColorPalette"/>
        <xdr:cNvSpPr txBox="1">
          <a:spLocks noChangeArrowheads="1"/>
        </xdr:cNvSpPr>
      </xdr:nvSpPr>
      <xdr:spPr bwMode="auto">
        <a:xfrm>
          <a:off x="47625" y="4686300"/>
          <a:ext cx="4000500" cy="314325"/>
        </a:xfrm>
        <a:prstGeom prst="rect"/>
        <a:solidFill>
          <a:srgbClr val="FFFFFF"/>
        </a:solidFill>
        <a:ln w="9525">
          <a:solidFill>
            <a:srgbClr val="000000"/>
          </a:solidFill>
          <a:miter lim="800000"/>
        </a:ln>
      </xdr:spPr>
      <xdr:txBody>
        <a:bodyPr lIns="27432" tIns="22860" rIns="0" bIns="0" vertOverflow="clip" wrap="square" anchor="t" upright="1"/>
        <a:lstStyle/>
        <a:p>
          <a:pPr algn="l" rtl="0">
            <a:defRPr sz="1000"/>
          </a:pPr>
          <a:r>
            <a:rPr lang="en-US" sz="1000" u="none" b="0" i="0" baseline="0">
              <a:solidFill>
                <a:srgbClr val="000000"/>
              </a:solidFill>
              <a:latin typeface="Arial MT"/>
            </a:rPr>
            <a:t>&lt;root/&gt;</a:t>
          </a: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  <a:p>
          <a:pPr algn="l" rtl="0"/>
          <a:endParaRPr lang="en-US" sz="1000" u="none" b="0" i="0" baseline="0">
            <a:solidFill>
              <a:srgbClr val="000000"/>
            </a:solidFill>
            <a:latin typeface="Arial MT"/>
          </a:endParaRPr>
        </a:p>
      </xdr:txBody>
    </xdr:sp>
    <xdr:clientData/>
  </xdr:twoCellAnchor>
</xdr:wsDr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G:\Consumers%20Ohio\PSC%20VARIANCE\Ohio\2022\OH%20Variance%20Report%2001%202022_VLK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BRYNMAWRFILE\Shared\Alluser\RCC_2023%20SOW\Aqua%20New%20Jersey%20-%20Rate%20Case\RCC%202023%20Model\Update%20-%209&amp;3\2-WT%20Bill%20Analysis%202023_9+3%20Update.xlsb" TargetMode="External" /></Relationships>
</file>

<file path=xl/externalLinks/_rels/externalLink3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BRYNMAWRFILE\Shared\fingrp\Treasury\Rates\NEW%20JERSEY\2013%20Wtr%20Rate%20Case\MaxiModel\MaxiModel%202013%20WTR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hange Month"/>
      <sheetName val="Mth-Essbase"/>
      <sheetName val="Qtr-Essbase"/>
      <sheetName val="YTD-Essbase"/>
      <sheetName val="2021 Act v Bud"/>
      <sheetName val="Act 2021 v 2020"/>
      <sheetName val="Labor"/>
      <sheetName val="OS Oper"/>
      <sheetName val="OS Maint"/>
    </sheetNames>
    <sheetDataSet>
      <sheetData sheetId="0">
        <row r="33">
          <cell r="R33" t="str">
            <v>Aqua Pennsylvania</v>
          </cell>
        </row>
        <row r="34">
          <cell r="R34" t="str">
            <v>Aqua Ohio</v>
          </cell>
        </row>
        <row r="35">
          <cell r="R35" t="str">
            <v>Aqua Illinois</v>
          </cell>
        </row>
        <row r="36">
          <cell r="R36" t="str">
            <v>Aqua New Jersey</v>
          </cell>
        </row>
        <row r="37">
          <cell r="R37" t="str">
            <v>Aqua Texas</v>
          </cell>
        </row>
        <row r="38">
          <cell r="R38" t="str">
            <v>Aqua Indiana</v>
          </cell>
        </row>
        <row r="39">
          <cell r="R39" t="str">
            <v>Aqua Virginia</v>
          </cell>
        </row>
        <row r="40">
          <cell r="R40" t="str">
            <v>Aqua North Carolina - Consol</v>
          </cell>
        </row>
        <row r="41">
          <cell r="R41" t="str">
            <v>Aqua Resources</v>
          </cell>
        </row>
        <row r="42">
          <cell r="R42" t="str">
            <v>Aqua Infrastructure</v>
          </cell>
        </row>
        <row r="43">
          <cell r="R43" t="str">
            <v>PSC Corporate</v>
          </cell>
        </row>
        <row r="44">
          <cell r="R44" t="str">
            <v>Aqua Services</v>
          </cell>
        </row>
        <row r="45">
          <cell r="R45" t="str">
            <v>Aqua Customer Operations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ate Design"/>
      <sheetName val="Rates"/>
      <sheetName val="Sheet1"/>
      <sheetName val="PF-9, Hist"/>
      <sheetName val="PF-9, Tot"/>
      <sheetName val="StartSum"/>
      <sheetName val="PF-9, Main"/>
      <sheetName val="PF-9, Byram"/>
      <sheetName val="PF-9, SvwHb"/>
      <sheetName val="PF-9, Wllkl"/>
      <sheetName val="PF-9, LoTGC"/>
      <sheetName val="EndSum"/>
      <sheetName val="names"/>
      <sheetName val="Cust Cnt"/>
      <sheetName val="8 Yr Graph &amp; GRH-1"/>
      <sheetName val="Ex GRH-2"/>
      <sheetName val="Avg Mtrd Usg"/>
      <sheetName val="BDs 3 Yrs"/>
      <sheetName val="Bill BDs vals"/>
      <sheetName val="Usg BDs vals"/>
      <sheetName val="PDE-TY-1;TY-2;TY 9.30.23"/>
      <sheetName val="BDs &amp; Rev by Trf Grp"/>
    </sheetNames>
    <sheetDataSet>
      <sheetData sheetId="0">
        <row r="7">
          <cell r="L7" t="str">
            <v>Wllkl</v>
          </cell>
        </row>
      </sheetData>
      <sheetData sheetId="1">
        <row r="7">
          <cell r="B7" t="str">
            <v>Customer Charge - Residential, Commercial, Industrial, and Public</v>
          </cell>
        </row>
      </sheetData>
      <sheetData sheetId="2"/>
      <sheetData sheetId="3"/>
      <sheetData sheetId="4">
        <row r="23">
          <cell r="G23">
            <v>12.2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6">
          <cell r="J6" t="str">
            <v>Main Water</v>
          </cell>
        </row>
        <row r="7">
          <cell r="J7" t="str">
            <v>Byram</v>
          </cell>
        </row>
        <row r="8">
          <cell r="J8" t="str">
            <v>Cliffside Park</v>
          </cell>
        </row>
        <row r="9">
          <cell r="J9" t="str">
            <v>Seaview Harbor</v>
          </cell>
        </row>
        <row r="10">
          <cell r="J10" t="str">
            <v>Tranquility Springs</v>
          </cell>
        </row>
        <row r="11">
          <cell r="J11" t="str">
            <v>Wallkill</v>
          </cell>
        </row>
        <row r="12">
          <cell r="J12" t="str">
            <v>Non-Potable</v>
          </cell>
        </row>
        <row r="13">
          <cell r="J13" t="str">
            <v>Total Systems</v>
          </cell>
        </row>
        <row r="14">
          <cell r="J14" t="str">
            <v>Berkley Prvt Fire</v>
          </cell>
        </row>
        <row r="15">
          <cell r="J15" t="str">
            <v>Central</v>
          </cell>
        </row>
        <row r="16">
          <cell r="J16" t="str">
            <v>Eastern</v>
          </cell>
        </row>
        <row r="17">
          <cell r="J17" t="str">
            <v>Lawrenceville</v>
          </cell>
        </row>
        <row r="18">
          <cell r="J18" t="str">
            <v>Northern Main</v>
          </cell>
        </row>
        <row r="19">
          <cell r="J19" t="str">
            <v>Southern Main</v>
          </cell>
        </row>
        <row r="20">
          <cell r="J20" t="str">
            <v>---</v>
          </cell>
        </row>
        <row r="26">
          <cell r="F26" t="str">
            <v>MainW</v>
          </cell>
        </row>
        <row r="27">
          <cell r="F27" t="str">
            <v>Byram</v>
          </cell>
        </row>
        <row r="28">
          <cell r="F28" t="str">
            <v>LoTGC</v>
          </cell>
        </row>
        <row r="29">
          <cell r="F29" t="str">
            <v>SvwHb</v>
          </cell>
        </row>
        <row r="30">
          <cell r="F30" t="str">
            <v>Wllkl</v>
          </cell>
        </row>
        <row r="31">
          <cell r="F31" t="str">
            <v>Total</v>
          </cell>
        </row>
      </sheetData>
      <sheetData sheetId="13"/>
      <sheetData sheetId="14"/>
      <sheetData sheetId="15"/>
      <sheetData sheetId="16"/>
      <sheetData sheetId="17">
        <row r="6">
          <cell r="B6" t="str">
            <v>Class by RC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AD ME"/>
      <sheetName val="Parameters"/>
      <sheetName val="Contents"/>
      <sheetName val="P-7 s1"/>
      <sheetName val="P-8 s1"/>
      <sheetName val="P-9 s1"/>
      <sheetName val="P-10 s1"/>
      <sheetName val="P-13 s1"/>
      <sheetName val="P-14 s1"/>
      <sheetName val="P-15 s1"/>
      <sheetName val="P-17 s1"/>
      <sheetName val="P-17 s10 MR"/>
      <sheetName val="P-20 s1"/>
      <sheetName val="P-20 s2 LbrBnf"/>
      <sheetName val="P-20 s3 PW"/>
      <sheetName val="P-20 s4 PP"/>
      <sheetName val="P-20 s5 Chm"/>
      <sheetName val="P-20 s6 Sply"/>
      <sheetName val="P-20 s7 OS"/>
      <sheetName val="P-20 s8 Lss"/>
      <sheetName val="P-20 s9 Trsn"/>
      <sheetName val="P-20 s10 Ins"/>
      <sheetName val="P-20 s11 Othr"/>
      <sheetName val="P-20 s12 BdDb"/>
      <sheetName val="P-20 s13 RC"/>
      <sheetName val="P-20 s14 Tnk"/>
      <sheetName val="P-21 s1"/>
      <sheetName val="P-21 s2"/>
      <sheetName val="P-21 s3"/>
      <sheetName val="P-21 s4"/>
      <sheetName val="P-22 s1"/>
      <sheetName val="P-23 s1"/>
      <sheetName val="P-25 s1"/>
      <sheetName val="P-26 s1"/>
      <sheetName val="P-26 Total"/>
      <sheetName val="P-26 Total TY Additions"/>
      <sheetName val="P-26 Total PTY Additions"/>
      <sheetName val="P-26 s2"/>
      <sheetName val="P-26 s3"/>
      <sheetName val="P-26 s4 "/>
      <sheetName val="P-26 s5"/>
      <sheetName val="P-26 s6"/>
      <sheetName val="P-26 s7"/>
      <sheetName val="P-26 s8"/>
      <sheetName val="P-26 s9"/>
      <sheetName val="P-26 s10"/>
      <sheetName val="P-26 s11"/>
      <sheetName val="P-26 s12"/>
      <sheetName val="P-26 s13"/>
      <sheetName val="P-26 s14"/>
      <sheetName val="P-26 s15"/>
      <sheetName val="P-26 s16"/>
      <sheetName val="P-26 s17"/>
      <sheetName val="P-26 s18"/>
      <sheetName val="P-26 s19"/>
      <sheetName val="P-26 s20"/>
      <sheetName val="P-26 s21"/>
      <sheetName val="P-26 s22 "/>
      <sheetName val="P-26 s23"/>
      <sheetName val="P-26 s24"/>
      <sheetName val="P-26 s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8" refreshedVersion="8" minRefreshableVersion="3" refreshedBy="Haddad, Dave" refreshedDate="45359.4187599537" recordCount="1456">
  <cacheSource type="worksheet">
    <worksheetSource ref="A1:K1457" sheet="DS5_ExpActuals"/>
  </cacheSource>
  <cacheFields count="11">
    <cacheField name="Status" numFmtId="164">
      <sharedItems count="0"/>
    </cacheField>
    <cacheField name="Cost_Type_1" numFmtId="164">
      <sharedItems containsBlank="1" count="45">
        <s v="AFUDC-Debt"/>
        <s v="AFUDC-Equity"/>
        <s v="Advertising"/>
        <s v="Amort-Debt Issuance Costs"/>
        <s v="Amortizations"/>
        <s v="Tank Amortization included elsewhere"/>
        <s v="Bad Debt"/>
        <s v="Chemicals"/>
        <s v="Commercial"/>
        <s v="Depreciation Expense"/>
        <s v="Employee Benefits"/>
        <s v="Industrial"/>
        <s v="Insurance"/>
        <s v="Interest on Customer Deposits"/>
        <s v="Interest on Long Term Debt"/>
        <s v="Inv Tax Credits Def to Future Periods, Utility Ops"/>
        <s v="Labor"/>
        <s v="Leases"/>
        <s v="Management Fees"/>
        <s v="Miscellaneous"/>
        <s v="Nonutility Operations - Expenses"/>
        <s v="Other"/>
        <s v="Other Taxes &amp; Licenses"/>
        <s v="Outside Services - Accounting"/>
        <s v="Outside Services - Lab Testing"/>
        <s v="Outside Services - Legal"/>
        <s v="Outside Services - O&amp;M"/>
        <s v="Outside Services - Other"/>
        <s v="Payroll Taxes"/>
        <s v="Private Fire"/>
        <s v="Property Taxes"/>
        <s v="Public Authority"/>
        <s v="Public Fire"/>
        <s v="Purchased Power"/>
        <s v="Purchased Wastewater"/>
        <s v="Purchased Water"/>
        <s v="Regulatory Assessments"/>
        <s v="Regulatory Commission Expense"/>
        <s v="Residential"/>
        <s v="Sludge Removal"/>
        <s v="Supplies"/>
        <s v="Taxes Other than Income Taxes"/>
        <s v="Transportation"/>
        <m/>
        <s v="Income Taxes"/>
      </sharedItems>
    </cacheField>
    <cacheField name="Cost_Type_2" numFmtId="164">
      <sharedItems containsBlank="1" count="0"/>
    </cacheField>
    <cacheField name="Cost_Type_3" numFmtId="164">
      <sharedItems containsBlank="1" count="6">
        <s v="OperInc"/>
        <s v="Expense"/>
        <s v="Revenue"/>
        <s v="Exclude"/>
        <s v="TOTI"/>
        <m/>
      </sharedItems>
    </cacheField>
    <cacheField name="NARUC_6" numFmtId="164">
      <sharedItems containsBlank="1" containsMixedTypes="1" containsNumber="1" containsInteger="1" count="0"/>
    </cacheField>
    <cacheField name="NARUC Indicator" numFmtId="164">
      <sharedItems containsBlank="1" count="0"/>
    </cacheField>
    <cacheField name="Segment" numFmtId="164">
      <sharedItems count="3">
        <s v="WW"/>
        <s v="Water"/>
        <s v="Admin-Water"/>
      </sharedItems>
    </cacheField>
    <cacheField name="Month" numFmtId="164">
      <sharedItems count="0"/>
    </cacheField>
    <cacheField name="Description" numFmtId="164">
      <sharedItems containsBlank="1" count="0"/>
    </cacheField>
    <cacheField name="Amount" numFmtId="164">
      <sharedItems containsSemiMixedTypes="0" containsString="0" containsNumber="1" count="0"/>
    </cacheField>
    <cacheField name="Filing" numFmtId="164">
      <sharedItems count="2">
        <s v="As Filed"/>
        <s v="9+3 Update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6">
  <r>
    <s v="Auto-Reviewed"/>
    <x v="0"/>
    <s v=""/>
    <x v="0"/>
    <s v="432000"/>
    <s v=""/>
    <x v="0"/>
    <s v="AUG"/>
    <s v=""/>
    <n v="-2023.39"/>
    <x v="0"/>
  </r>
  <r>
    <s v="Auto-Reviewed"/>
    <x v="0"/>
    <s v=""/>
    <x v="0"/>
    <s v="432000"/>
    <s v=""/>
    <x v="0"/>
    <s v="JUL"/>
    <s v=""/>
    <n v="-1567.88"/>
    <x v="0"/>
  </r>
  <r>
    <s v="Auto-Reviewed"/>
    <x v="0"/>
    <s v=""/>
    <x v="0"/>
    <s v="432000"/>
    <s v=""/>
    <x v="0"/>
    <s v="JUN"/>
    <s v=""/>
    <n v="-1416.7"/>
    <x v="0"/>
  </r>
  <r>
    <s v="Auto-Reviewed"/>
    <x v="0"/>
    <s v=""/>
    <x v="0"/>
    <s v="432000"/>
    <s v=""/>
    <x v="0"/>
    <s v="MAY"/>
    <s v=""/>
    <n v="-367.01"/>
    <x v="0"/>
  </r>
  <r>
    <s v="Auto-Reviewed"/>
    <x v="0"/>
    <s v=""/>
    <x v="0"/>
    <s v="432000"/>
    <s v=""/>
    <x v="0"/>
    <s v="SEP"/>
    <s v=""/>
    <n v="-2504.48"/>
    <x v="0"/>
  </r>
  <r>
    <s v="Auto-Reviewed"/>
    <x v="0"/>
    <s v=""/>
    <x v="0"/>
    <s v="432000"/>
    <s v=""/>
    <x v="1"/>
    <s v="AUG"/>
    <s v=""/>
    <n v="-7336.54"/>
    <x v="0"/>
  </r>
  <r>
    <s v="Auto-Reviewed"/>
    <x v="0"/>
    <s v=""/>
    <x v="0"/>
    <s v="432000"/>
    <s v=""/>
    <x v="1"/>
    <s v="JUL"/>
    <s v=""/>
    <n v="-30178.38"/>
    <x v="0"/>
  </r>
  <r>
    <s v="Auto-Reviewed"/>
    <x v="0"/>
    <s v=""/>
    <x v="0"/>
    <s v="432000"/>
    <s v=""/>
    <x v="1"/>
    <s v="JUN"/>
    <s v=""/>
    <n v="-28266.29"/>
    <x v="0"/>
  </r>
  <r>
    <s v="Auto-Reviewed"/>
    <x v="0"/>
    <s v=""/>
    <x v="0"/>
    <s v="432000"/>
    <s v=""/>
    <x v="1"/>
    <s v="MAY"/>
    <s v=""/>
    <n v="-13512.61"/>
    <x v="0"/>
  </r>
  <r>
    <s v="Auto-Reviewed"/>
    <x v="0"/>
    <s v=""/>
    <x v="0"/>
    <s v="432000"/>
    <s v=""/>
    <x v="1"/>
    <s v="SEP"/>
    <s v=""/>
    <n v="-18744.189999999999"/>
    <x v="0"/>
  </r>
  <r>
    <s v="Auto-Reviewed"/>
    <x v="1"/>
    <s v="AFUDC"/>
    <x v="0"/>
    <s v="419100"/>
    <s v=""/>
    <x v="2"/>
    <s v="AUG"/>
    <s v=""/>
    <n v="-6714.94"/>
    <x v="0"/>
  </r>
  <r>
    <s v="Auto-Reviewed"/>
    <x v="1"/>
    <s v="AFUDC"/>
    <x v="0"/>
    <s v="419100"/>
    <s v=""/>
    <x v="2"/>
    <s v="JUL"/>
    <s v=""/>
    <n v="-6136.45"/>
    <x v="0"/>
  </r>
  <r>
    <s v="Auto-Reviewed"/>
    <x v="1"/>
    <s v="AFUDC"/>
    <x v="0"/>
    <s v="419100"/>
    <s v=""/>
    <x v="2"/>
    <s v="JUN"/>
    <s v=""/>
    <n v="-120"/>
    <x v="0"/>
  </r>
  <r>
    <s v="Auto-Reviewed"/>
    <x v="1"/>
    <s v="AFUDC"/>
    <x v="0"/>
    <s v="419100"/>
    <s v=""/>
    <x v="2"/>
    <s v="MAY"/>
    <s v=""/>
    <n v="-7051.08"/>
    <x v="0"/>
  </r>
  <r>
    <s v="Auto-Reviewed"/>
    <x v="1"/>
    <s v="AFUDC"/>
    <x v="0"/>
    <s v="419100"/>
    <s v=""/>
    <x v="2"/>
    <s v="SEP"/>
    <s v=""/>
    <n v="-7574.46"/>
    <x v="0"/>
  </r>
  <r>
    <s v="Auto-Reviewed"/>
    <x v="1"/>
    <s v="AFUDC"/>
    <x v="0"/>
    <s v="419100"/>
    <s v=""/>
    <x v="0"/>
    <s v="AUG"/>
    <s v=""/>
    <n v="-4159.08"/>
    <x v="0"/>
  </r>
  <r>
    <s v="Auto-Reviewed"/>
    <x v="1"/>
    <s v="AFUDC"/>
    <x v="0"/>
    <s v="419100"/>
    <s v=""/>
    <x v="0"/>
    <s v="JUL"/>
    <s v=""/>
    <n v="-3156.32"/>
    <x v="0"/>
  </r>
  <r>
    <s v="Auto-Reviewed"/>
    <x v="1"/>
    <s v="AFUDC"/>
    <x v="0"/>
    <s v="419100"/>
    <s v=""/>
    <x v="0"/>
    <s v="JUN"/>
    <s v=""/>
    <n v="-109.64"/>
    <x v="0"/>
  </r>
  <r>
    <s v="Auto-Reviewed"/>
    <x v="1"/>
    <s v="AFUDC"/>
    <x v="0"/>
    <s v="419100"/>
    <s v=""/>
    <x v="0"/>
    <s v="MAY"/>
    <s v=""/>
    <n v="-3084.5"/>
    <x v="0"/>
  </r>
  <r>
    <s v="Auto-Reviewed"/>
    <x v="1"/>
    <s v="AFUDC"/>
    <x v="0"/>
    <s v="419100"/>
    <s v=""/>
    <x v="0"/>
    <s v="SEP"/>
    <s v=""/>
    <n v="-5371.55"/>
    <x v="0"/>
  </r>
  <r>
    <s v="Auto-Reviewed"/>
    <x v="1"/>
    <s v="AFUDC"/>
    <x v="0"/>
    <s v="419100"/>
    <s v=""/>
    <x v="1"/>
    <s v="AUG"/>
    <s v=""/>
    <n v="-10869.36"/>
    <x v="0"/>
  </r>
  <r>
    <s v="Auto-Reviewed"/>
    <x v="1"/>
    <s v="AFUDC"/>
    <x v="0"/>
    <s v="419100"/>
    <s v=""/>
    <x v="1"/>
    <s v="JUL"/>
    <s v=""/>
    <n v="-64454.85"/>
    <x v="0"/>
  </r>
  <r>
    <s v="Auto-Reviewed"/>
    <x v="1"/>
    <s v="AFUDC"/>
    <x v="0"/>
    <s v="419100"/>
    <s v=""/>
    <x v="1"/>
    <s v="JUN"/>
    <s v=""/>
    <n v="-14215.73"/>
    <x v="0"/>
  </r>
  <r>
    <s v="Auto-Reviewed"/>
    <x v="1"/>
    <s v="AFUDC"/>
    <x v="0"/>
    <s v="419100"/>
    <s v=""/>
    <x v="1"/>
    <s v="MAY"/>
    <s v=""/>
    <n v="-63092.65"/>
    <x v="0"/>
  </r>
  <r>
    <s v="Auto-Reviewed"/>
    <x v="1"/>
    <s v="AFUDC"/>
    <x v="0"/>
    <s v="419100"/>
    <s v=""/>
    <x v="1"/>
    <s v="SEP"/>
    <s v=""/>
    <n v="-36415.269999999997"/>
    <x v="0"/>
  </r>
  <r>
    <s v="Auto-Reviewed"/>
    <x v="2"/>
    <s v=""/>
    <x v="1"/>
    <s v="660800"/>
    <s v="AGWA"/>
    <x v="1"/>
    <s v="AUG"/>
    <s v="Administrative and General Expenses"/>
    <n v="-18350"/>
    <x v="0"/>
  </r>
  <r>
    <s v="Auto-Reviewed"/>
    <x v="2"/>
    <s v=""/>
    <x v="1"/>
    <s v="660800"/>
    <s v="AGWA"/>
    <x v="1"/>
    <s v="JUL"/>
    <s v="Administrative and General Expenses"/>
    <n v="22125"/>
    <x v="0"/>
  </r>
  <r>
    <s v="Auto-Reviewed"/>
    <x v="2"/>
    <s v=""/>
    <x v="1"/>
    <s v="660800"/>
    <s v="AGWA"/>
    <x v="1"/>
    <s v="JUN"/>
    <s v="Administrative and General Expenses"/>
    <n v="4601.8500000000004"/>
    <x v="0"/>
  </r>
  <r>
    <s v="Auto-Reviewed"/>
    <x v="2"/>
    <s v=""/>
    <x v="1"/>
    <s v="660800"/>
    <s v="AGWA"/>
    <x v="1"/>
    <s v="MAY"/>
    <s v="Administrative and General Expenses"/>
    <n v="8694.07"/>
    <x v="0"/>
  </r>
  <r>
    <s v="Auto-Reviewed"/>
    <x v="2"/>
    <s v=""/>
    <x v="1"/>
    <s v="660800"/>
    <s v="AGWA"/>
    <x v="1"/>
    <s v="SEP"/>
    <s v="Administrative and General Expenses"/>
    <n v="6979.63"/>
    <x v="0"/>
  </r>
  <r>
    <s v="Auto-Reviewed"/>
    <x v="2"/>
    <s v=""/>
    <x v="1"/>
    <s v="760800"/>
    <s v="AGWW"/>
    <x v="0"/>
    <s v="JUN"/>
    <s v="Administrative and General Expenses"/>
    <n v="69.150000000000006"/>
    <x v="0"/>
  </r>
  <r>
    <s v="Auto-Reviewed"/>
    <x v="2"/>
    <s v=""/>
    <x v="1"/>
    <s v="760800"/>
    <s v="AGWW"/>
    <x v="0"/>
    <s v="MAY"/>
    <s v="Administrative and General Expenses"/>
    <n v="288.51"/>
    <x v="0"/>
  </r>
  <r>
    <s v="Auto-Reviewed"/>
    <x v="2"/>
    <s v=""/>
    <x v="1"/>
    <s v="760800"/>
    <s v="AGWW"/>
    <x v="0"/>
    <s v="SEP"/>
    <s v="Administrative and General Expenses"/>
    <n v="520.37"/>
    <x v="0"/>
  </r>
  <r>
    <s v="Auto-Reviewed"/>
    <x v="3"/>
    <s v="Interest Expense"/>
    <x v="0"/>
    <s v="427600"/>
    <s v=""/>
    <x v="0"/>
    <s v="JUL"/>
    <s v=""/>
    <n v="913.38"/>
    <x v="0"/>
  </r>
  <r>
    <s v="Auto-Reviewed"/>
    <x v="3"/>
    <s v="Interest Expense"/>
    <x v="0"/>
    <s v="427600"/>
    <s v=""/>
    <x v="0"/>
    <s v="JUN"/>
    <s v=""/>
    <n v="907.44"/>
    <x v="0"/>
  </r>
  <r>
    <s v="Auto-Reviewed"/>
    <x v="3"/>
    <s v="Interest Expense"/>
    <x v="0"/>
    <s v="427600"/>
    <s v=""/>
    <x v="0"/>
    <s v="MAY"/>
    <s v=""/>
    <n v="912.95"/>
    <x v="0"/>
  </r>
  <r>
    <s v="Auto-Reviewed"/>
    <x v="3"/>
    <s v="Interest Expense"/>
    <x v="0"/>
    <s v="427600"/>
    <s v=""/>
    <x v="0"/>
    <s v="SEP"/>
    <s v=""/>
    <n v="1832.77"/>
    <x v="0"/>
  </r>
  <r>
    <s v="Auto-Reviewed"/>
    <x v="3"/>
    <s v="Interest Expense"/>
    <x v="0"/>
    <s v="427600"/>
    <s v=""/>
    <x v="1"/>
    <s v="JUL"/>
    <s v=""/>
    <n v="7891.59"/>
    <x v="0"/>
  </r>
  <r>
    <s v="Auto-Reviewed"/>
    <x v="3"/>
    <s v="Interest Expense"/>
    <x v="0"/>
    <s v="427600"/>
    <s v=""/>
    <x v="1"/>
    <s v="JUN"/>
    <s v=""/>
    <n v="7897.53"/>
    <x v="0"/>
  </r>
  <r>
    <s v="Auto-Reviewed"/>
    <x v="3"/>
    <s v="Interest Expense"/>
    <x v="0"/>
    <s v="427600"/>
    <s v=""/>
    <x v="1"/>
    <s v="MAY"/>
    <s v=""/>
    <n v="7892.02"/>
    <x v="0"/>
  </r>
  <r>
    <s v="Auto-Reviewed"/>
    <x v="3"/>
    <s v="Interest Expense"/>
    <x v="0"/>
    <s v="427600"/>
    <s v=""/>
    <x v="1"/>
    <s v="SEP"/>
    <s v=""/>
    <n v="15777.17"/>
    <x v="0"/>
  </r>
  <r>
    <s v="Auto-Reviewed"/>
    <x v="4"/>
    <s v=""/>
    <x v="0"/>
    <s v="406000"/>
    <s v=""/>
    <x v="0"/>
    <s v="AUG"/>
    <s v=""/>
    <n v="-4384.2700000000004"/>
    <x v="0"/>
  </r>
  <r>
    <s v="Auto-Reviewed"/>
    <x v="4"/>
    <s v=""/>
    <x v="0"/>
    <s v="406000"/>
    <s v=""/>
    <x v="0"/>
    <s v="JUL"/>
    <s v=""/>
    <n v="-4383.2"/>
    <x v="0"/>
  </r>
  <r>
    <s v="Auto-Reviewed"/>
    <x v="4"/>
    <s v=""/>
    <x v="0"/>
    <s v="406000"/>
    <s v=""/>
    <x v="0"/>
    <s v="JUN"/>
    <s v=""/>
    <n v="-4384.5"/>
    <x v="0"/>
  </r>
  <r>
    <s v="Auto-Reviewed"/>
    <x v="4"/>
    <s v=""/>
    <x v="0"/>
    <s v="406000"/>
    <s v=""/>
    <x v="0"/>
    <s v="MAY"/>
    <s v=""/>
    <n v="-4383.29"/>
    <x v="0"/>
  </r>
  <r>
    <s v="Auto-Reviewed"/>
    <x v="4"/>
    <s v=""/>
    <x v="0"/>
    <s v="406000"/>
    <s v=""/>
    <x v="0"/>
    <s v="SEP"/>
    <s v=""/>
    <n v="-4382.59"/>
    <x v="0"/>
  </r>
  <r>
    <s v="Auto-Reviewed"/>
    <x v="4"/>
    <s v=""/>
    <x v="0"/>
    <s v="406000"/>
    <s v=""/>
    <x v="1"/>
    <s v="AUG"/>
    <s v=""/>
    <n v="-4500.08"/>
    <x v="0"/>
  </r>
  <r>
    <s v="Auto-Reviewed"/>
    <x v="4"/>
    <s v=""/>
    <x v="0"/>
    <s v="406000"/>
    <s v=""/>
    <x v="1"/>
    <s v="JUL"/>
    <s v=""/>
    <n v="-4501.12"/>
    <x v="0"/>
  </r>
  <r>
    <s v="Auto-Reviewed"/>
    <x v="4"/>
    <s v=""/>
    <x v="0"/>
    <s v="406000"/>
    <s v=""/>
    <x v="1"/>
    <s v="JUN"/>
    <s v=""/>
    <n v="-4499.8500000000004"/>
    <x v="0"/>
  </r>
  <r>
    <s v="Auto-Reviewed"/>
    <x v="4"/>
    <s v=""/>
    <x v="0"/>
    <s v="406000"/>
    <s v=""/>
    <x v="1"/>
    <s v="MAY"/>
    <s v=""/>
    <n v="-4501.03"/>
    <x v="0"/>
  </r>
  <r>
    <s v="Auto-Reviewed"/>
    <x v="4"/>
    <s v=""/>
    <x v="0"/>
    <s v="406000"/>
    <s v=""/>
    <x v="1"/>
    <s v="SEP"/>
    <s v=""/>
    <n v="-4501.76"/>
    <x v="0"/>
  </r>
  <r>
    <s v="Auto-Reviewed"/>
    <x v="5"/>
    <s v=""/>
    <x v="0"/>
    <s v="407400"/>
    <s v=""/>
    <x v="0"/>
    <s v="JUL"/>
    <s v=""/>
    <n v="4122.05"/>
    <x v="0"/>
  </r>
  <r>
    <s v="Auto-Reviewed"/>
    <x v="5"/>
    <s v=""/>
    <x v="0"/>
    <s v="407400"/>
    <s v=""/>
    <x v="0"/>
    <s v="JUN"/>
    <s v=""/>
    <n v="4095.28"/>
    <x v="0"/>
  </r>
  <r>
    <s v="Auto-Reviewed"/>
    <x v="5"/>
    <s v=""/>
    <x v="0"/>
    <s v="407400"/>
    <s v=""/>
    <x v="0"/>
    <s v="MAY"/>
    <s v=""/>
    <n v="4120.1400000000003"/>
    <x v="0"/>
  </r>
  <r>
    <s v="Auto-Reviewed"/>
    <x v="5"/>
    <s v=""/>
    <x v="0"/>
    <s v="407400"/>
    <s v=""/>
    <x v="0"/>
    <s v="SEP"/>
    <s v=""/>
    <n v="8271.35"/>
    <x v="0"/>
  </r>
  <r>
    <s v="Auto-Reviewed"/>
    <x v="5"/>
    <s v=""/>
    <x v="0"/>
    <s v="407400"/>
    <s v=""/>
    <x v="1"/>
    <s v="JUL"/>
    <s v=""/>
    <n v="35614.949999999997"/>
    <x v="0"/>
  </r>
  <r>
    <s v="Auto-Reviewed"/>
    <x v="5"/>
    <s v=""/>
    <x v="0"/>
    <s v="407400"/>
    <s v=""/>
    <x v="1"/>
    <s v="JUN"/>
    <s v=""/>
    <n v="35641.72"/>
    <x v="0"/>
  </r>
  <r>
    <s v="Auto-Reviewed"/>
    <x v="5"/>
    <s v=""/>
    <x v="0"/>
    <s v="407400"/>
    <s v=""/>
    <x v="1"/>
    <s v="MAY"/>
    <s v=""/>
    <n v="35616.86"/>
    <x v="0"/>
  </r>
  <r>
    <s v="Auto-Reviewed"/>
    <x v="5"/>
    <s v=""/>
    <x v="0"/>
    <s v="407400"/>
    <s v=""/>
    <x v="1"/>
    <s v="SEP"/>
    <s v=""/>
    <n v="71202.649999999994"/>
    <x v="0"/>
  </r>
  <r>
    <s v="Auto-Reviewed"/>
    <x v="6"/>
    <s v=""/>
    <x v="1"/>
    <s v="670700"/>
    <s v="CAWA"/>
    <x v="1"/>
    <s v="AUG"/>
    <s v="Customer Accounts Expenses"/>
    <n v="14859.69"/>
    <x v="0"/>
  </r>
  <r>
    <s v="Auto-Reviewed"/>
    <x v="6"/>
    <s v=""/>
    <x v="1"/>
    <s v="670700"/>
    <s v="CAWA"/>
    <x v="1"/>
    <s v="JUL"/>
    <s v="Customer Accounts Expenses"/>
    <n v="15426.89"/>
    <x v="0"/>
  </r>
  <r>
    <s v="Auto-Reviewed"/>
    <x v="6"/>
    <s v=""/>
    <x v="1"/>
    <s v="670700"/>
    <s v="CAWA"/>
    <x v="1"/>
    <s v="JUN"/>
    <s v="Customer Accounts Expenses"/>
    <n v="12653.64"/>
    <x v="0"/>
  </r>
  <r>
    <s v="Auto-Reviewed"/>
    <x v="6"/>
    <s v=""/>
    <x v="1"/>
    <s v="670700"/>
    <s v="CAWA"/>
    <x v="1"/>
    <s v="MAY"/>
    <s v="Customer Accounts Expenses"/>
    <n v="11753.85"/>
    <x v="0"/>
  </r>
  <r>
    <s v="Auto-Reviewed"/>
    <x v="6"/>
    <s v=""/>
    <x v="1"/>
    <s v="670700"/>
    <s v="CAWA"/>
    <x v="1"/>
    <s v="SEP"/>
    <s v="Customer Accounts Expenses"/>
    <n v="13194.23"/>
    <x v="0"/>
  </r>
  <r>
    <s v="Auto-Reviewed"/>
    <x v="6"/>
    <s v=""/>
    <x v="1"/>
    <s v="770700"/>
    <s v="CAWW"/>
    <x v="0"/>
    <s v="AUG"/>
    <s v="Customer Accounts Expenses"/>
    <n v="1142.98"/>
    <x v="0"/>
  </r>
  <r>
    <s v="Auto-Reviewed"/>
    <x v="6"/>
    <s v=""/>
    <x v="1"/>
    <s v="770700"/>
    <s v="CAWW"/>
    <x v="0"/>
    <s v="JUL"/>
    <s v="Customer Accounts Expenses"/>
    <n v="438.56"/>
    <x v="0"/>
  </r>
  <r>
    <s v="Auto-Reviewed"/>
    <x v="6"/>
    <s v=""/>
    <x v="1"/>
    <s v="770700"/>
    <s v="CAWW"/>
    <x v="0"/>
    <s v="JUN"/>
    <s v="Customer Accounts Expenses"/>
    <n v="4035.02"/>
    <x v="0"/>
  </r>
  <r>
    <s v="Auto-Reviewed"/>
    <x v="6"/>
    <s v=""/>
    <x v="1"/>
    <s v="770700"/>
    <s v="CAWW"/>
    <x v="0"/>
    <s v="MAY"/>
    <s v="Customer Accounts Expenses"/>
    <n v="1833.68"/>
    <x v="0"/>
  </r>
  <r>
    <s v="Auto-Reviewed"/>
    <x v="6"/>
    <s v=""/>
    <x v="1"/>
    <s v="770700"/>
    <s v="CAWW"/>
    <x v="0"/>
    <s v="SEP"/>
    <s v="Customer Accounts Expenses"/>
    <n v="1963.29"/>
    <x v="0"/>
  </r>
  <r>
    <s v="Auto-Reviewed"/>
    <x v="7"/>
    <s v=""/>
    <x v="1"/>
    <s v="618300"/>
    <s v="WTEO"/>
    <x v="1"/>
    <s v="AUG"/>
    <s v="Water Treatment Expenses - Operations"/>
    <n v="128403.19"/>
    <x v="0"/>
  </r>
  <r>
    <s v="Auto-Reviewed"/>
    <x v="7"/>
    <s v=""/>
    <x v="1"/>
    <s v="618300"/>
    <s v="WTEO"/>
    <x v="1"/>
    <s v="JUL"/>
    <s v="Water Treatment Expenses - Operations"/>
    <n v="134204.23000000001"/>
    <x v="0"/>
  </r>
  <r>
    <s v="Auto-Reviewed"/>
    <x v="7"/>
    <s v=""/>
    <x v="1"/>
    <s v="618300"/>
    <s v="WTEO"/>
    <x v="1"/>
    <s v="JUN"/>
    <s v="Water Treatment Expenses - Operations"/>
    <n v="101406.72"/>
    <x v="0"/>
  </r>
  <r>
    <s v="Auto-Reviewed"/>
    <x v="7"/>
    <s v=""/>
    <x v="1"/>
    <s v="618300"/>
    <s v="WTEO"/>
    <x v="1"/>
    <s v="MAY"/>
    <s v="Water Treatment Expenses - Operations"/>
    <n v="105333.34"/>
    <x v="0"/>
  </r>
  <r>
    <s v="Auto-Reviewed"/>
    <x v="7"/>
    <s v=""/>
    <x v="1"/>
    <s v="618300"/>
    <s v="WTEO"/>
    <x v="1"/>
    <s v="SEP"/>
    <s v="Water Treatment Expenses - Operations"/>
    <n v="89155.1"/>
    <x v="0"/>
  </r>
  <r>
    <s v="Auto-Reviewed"/>
    <x v="7"/>
    <s v=""/>
    <x v="1"/>
    <s v="618400"/>
    <s v="WTEM"/>
    <x v="1"/>
    <s v="AUG"/>
    <s v="Water Treatment Expenses - Maintenance"/>
    <n v="3617.04"/>
    <x v="0"/>
  </r>
  <r>
    <s v="Auto-Reviewed"/>
    <x v="7"/>
    <s v=""/>
    <x v="1"/>
    <s v="718100"/>
    <s v="CEXO"/>
    <x v="0"/>
    <s v="AUG"/>
    <s v="Collection Expenses - Operations"/>
    <n v="1164.45"/>
    <x v="0"/>
  </r>
  <r>
    <s v="Auto-Reviewed"/>
    <x v="7"/>
    <s v=""/>
    <x v="1"/>
    <s v="718100"/>
    <s v="CEXO"/>
    <x v="0"/>
    <s v="JUL"/>
    <s v="Collection Expenses - Operations"/>
    <n v="2550"/>
    <x v="0"/>
  </r>
  <r>
    <s v="Auto-Reviewed"/>
    <x v="7"/>
    <s v=""/>
    <x v="1"/>
    <s v="718100"/>
    <s v="CEXO"/>
    <x v="0"/>
    <s v="SEP"/>
    <s v="Collection Expenses - Operations"/>
    <n v="907.91"/>
    <x v="0"/>
  </r>
  <r>
    <s v="Auto-Reviewed"/>
    <x v="7"/>
    <s v=""/>
    <x v="1"/>
    <s v="718500"/>
    <s v="TRDO"/>
    <x v="0"/>
    <s v="AUG"/>
    <s v="Treatment &amp; Disposal Expenses - Operations"/>
    <n v="8910.44"/>
    <x v="0"/>
  </r>
  <r>
    <s v="Auto-Reviewed"/>
    <x v="7"/>
    <s v=""/>
    <x v="1"/>
    <s v="718500"/>
    <s v="TRDO"/>
    <x v="0"/>
    <s v="MAY"/>
    <s v="Treatment &amp; Disposal Expenses - Operations"/>
    <n v="192.5"/>
    <x v="0"/>
  </r>
  <r>
    <s v="Auto-Reviewed"/>
    <x v="8"/>
    <s v="Flat Rate Commercial"/>
    <x v="2"/>
    <s v="521200"/>
    <s v=""/>
    <x v="0"/>
    <s v="AUG"/>
    <s v=""/>
    <n v="-52283.96"/>
    <x v="0"/>
  </r>
  <r>
    <s v="Auto-Reviewed"/>
    <x v="8"/>
    <s v="Flat Rate Commercial"/>
    <x v="2"/>
    <s v="521200"/>
    <s v=""/>
    <x v="0"/>
    <s v="JUL"/>
    <s v=""/>
    <n v="-47328.54"/>
    <x v="0"/>
  </r>
  <r>
    <s v="Auto-Reviewed"/>
    <x v="8"/>
    <s v="Flat Rate Commercial"/>
    <x v="2"/>
    <s v="521200"/>
    <s v=""/>
    <x v="0"/>
    <s v="JUN"/>
    <s v=""/>
    <n v="-41544.25"/>
    <x v="0"/>
  </r>
  <r>
    <s v="Auto-Reviewed"/>
    <x v="8"/>
    <s v="Flat Rate Commercial"/>
    <x v="2"/>
    <s v="521200"/>
    <s v=""/>
    <x v="0"/>
    <s v="MAY"/>
    <s v=""/>
    <n v="-51339.01"/>
    <x v="0"/>
  </r>
  <r>
    <s v="Auto-Reviewed"/>
    <x v="8"/>
    <s v="Flat Rate Commercial"/>
    <x v="2"/>
    <s v="521200"/>
    <s v=""/>
    <x v="0"/>
    <s v="SEP"/>
    <s v=""/>
    <n v="-36352.28"/>
    <x v="0"/>
  </r>
  <r>
    <s v="Auto-Reviewed"/>
    <x v="8"/>
    <s v="Metered Sales"/>
    <x v="2"/>
    <s v="461200"/>
    <s v=""/>
    <x v="1"/>
    <s v="AUG"/>
    <s v=""/>
    <n v="-745973.95"/>
    <x v="0"/>
  </r>
  <r>
    <s v="Auto-Reviewed"/>
    <x v="8"/>
    <s v="Metered Sales"/>
    <x v="2"/>
    <s v="461200"/>
    <s v=""/>
    <x v="1"/>
    <s v="JUL"/>
    <s v=""/>
    <n v="-759951.41"/>
    <x v="0"/>
  </r>
  <r>
    <s v="Auto-Reviewed"/>
    <x v="8"/>
    <s v="Metered Sales"/>
    <x v="2"/>
    <s v="461200"/>
    <s v=""/>
    <x v="1"/>
    <s v="JUN"/>
    <s v=""/>
    <n v="-728775.98"/>
    <x v="0"/>
  </r>
  <r>
    <s v="Auto-Reviewed"/>
    <x v="8"/>
    <s v="Metered Sales"/>
    <x v="2"/>
    <s v="461200"/>
    <s v=""/>
    <x v="1"/>
    <s v="MAY"/>
    <s v=""/>
    <n v="-520225.13"/>
    <x v="0"/>
  </r>
  <r>
    <s v="Auto-Reviewed"/>
    <x v="8"/>
    <s v="Metered Sales"/>
    <x v="2"/>
    <s v="461200"/>
    <s v=""/>
    <x v="1"/>
    <s v="SEP"/>
    <s v=""/>
    <n v="-707495.47"/>
    <x v="0"/>
  </r>
  <r>
    <s v="Auto-Reviewed"/>
    <x v="8"/>
    <s v="Metered Sales"/>
    <x v="2"/>
    <s v="461600"/>
    <s v=""/>
    <x v="1"/>
    <s v="AUG"/>
    <s v=""/>
    <n v="-2666.09"/>
    <x v="0"/>
  </r>
  <r>
    <s v="Auto-Reviewed"/>
    <x v="8"/>
    <s v="Metered Sales"/>
    <x v="2"/>
    <s v="461600"/>
    <s v=""/>
    <x v="1"/>
    <s v="JUL"/>
    <s v=""/>
    <n v="-13220.02"/>
    <x v="0"/>
  </r>
  <r>
    <s v="Auto-Reviewed"/>
    <x v="8"/>
    <s v="Metered Sales"/>
    <x v="2"/>
    <s v="461600"/>
    <s v=""/>
    <x v="1"/>
    <s v="JUN"/>
    <s v=""/>
    <n v="-1622.31"/>
    <x v="0"/>
  </r>
  <r>
    <s v="Auto-Reviewed"/>
    <x v="8"/>
    <s v="Metered Sales"/>
    <x v="2"/>
    <s v="461600"/>
    <s v=""/>
    <x v="1"/>
    <s v="MAY"/>
    <s v=""/>
    <n v="-14045.21"/>
    <x v="0"/>
  </r>
  <r>
    <s v="Auto-Reviewed"/>
    <x v="8"/>
    <s v="Metered Sales"/>
    <x v="2"/>
    <s v="461600"/>
    <s v=""/>
    <x v="1"/>
    <s v="SEP"/>
    <s v=""/>
    <n v="-9199.77"/>
    <x v="0"/>
  </r>
  <r>
    <s v="Auto-Reviewed"/>
    <x v="9"/>
    <s v="Depreciation"/>
    <x v="0"/>
    <s v="403000"/>
    <s v=""/>
    <x v="0"/>
    <s v="AUG"/>
    <s v=""/>
    <n v="48730.06"/>
    <x v="0"/>
  </r>
  <r>
    <s v="Auto-Reviewed"/>
    <x v="9"/>
    <s v="Depreciation"/>
    <x v="0"/>
    <s v="403000"/>
    <s v=""/>
    <x v="0"/>
    <s v="JUL"/>
    <s v=""/>
    <n v="48740.480000000003"/>
    <x v="0"/>
  </r>
  <r>
    <s v="Auto-Reviewed"/>
    <x v="9"/>
    <s v="Depreciation"/>
    <x v="0"/>
    <s v="403000"/>
    <s v=""/>
    <x v="0"/>
    <s v="JUN"/>
    <s v=""/>
    <n v="47821.36"/>
    <x v="0"/>
  </r>
  <r>
    <s v="Auto-Reviewed"/>
    <x v="9"/>
    <s v="Depreciation"/>
    <x v="0"/>
    <s v="403000"/>
    <s v=""/>
    <x v="0"/>
    <s v="MAY"/>
    <s v=""/>
    <n v="48147.78"/>
    <x v="0"/>
  </r>
  <r>
    <s v="Auto-Reviewed"/>
    <x v="9"/>
    <s v="Depreciation"/>
    <x v="0"/>
    <s v="403000"/>
    <s v=""/>
    <x v="0"/>
    <s v="SEP"/>
    <s v=""/>
    <n v="48855.06"/>
    <x v="0"/>
  </r>
  <r>
    <s v="Auto-Reviewed"/>
    <x v="9"/>
    <s v="Depreciation"/>
    <x v="0"/>
    <s v="403000"/>
    <s v=""/>
    <x v="1"/>
    <s v="AUG"/>
    <s v=""/>
    <n v="867035.36"/>
    <x v="0"/>
  </r>
  <r>
    <s v="Auto-Reviewed"/>
    <x v="9"/>
    <s v="Depreciation"/>
    <x v="0"/>
    <s v="403000"/>
    <s v=""/>
    <x v="1"/>
    <s v="JUL"/>
    <s v=""/>
    <n v="866379.53"/>
    <x v="0"/>
  </r>
  <r>
    <s v="Auto-Reviewed"/>
    <x v="9"/>
    <s v="Depreciation"/>
    <x v="0"/>
    <s v="403000"/>
    <s v=""/>
    <x v="1"/>
    <s v="JUN"/>
    <s v=""/>
    <n v="845119.02"/>
    <x v="0"/>
  </r>
  <r>
    <s v="Auto-Reviewed"/>
    <x v="9"/>
    <s v="Depreciation"/>
    <x v="0"/>
    <s v="403000"/>
    <s v=""/>
    <x v="1"/>
    <s v="MAY"/>
    <s v=""/>
    <n v="855269.97"/>
    <x v="0"/>
  </r>
  <r>
    <s v="Auto-Reviewed"/>
    <x v="9"/>
    <s v="Depreciation"/>
    <x v="0"/>
    <s v="403000"/>
    <s v=""/>
    <x v="1"/>
    <s v="SEP"/>
    <s v=""/>
    <n v="866910.36"/>
    <x v="0"/>
  </r>
  <r>
    <s v="Auto-Reviewed"/>
    <x v="10"/>
    <s v=""/>
    <x v="1"/>
    <s v="604100"/>
    <s v="SSEO"/>
    <x v="1"/>
    <s v="AUG"/>
    <s v="Source of Supply and Expenses - Operations"/>
    <n v="7772.22"/>
    <x v="0"/>
  </r>
  <r>
    <s v="Auto-Reviewed"/>
    <x v="10"/>
    <s v=""/>
    <x v="1"/>
    <s v="604100"/>
    <s v="SSEO"/>
    <x v="1"/>
    <s v="JUL"/>
    <s v="Source of Supply and Expenses - Operations"/>
    <n v="6648.14"/>
    <x v="0"/>
  </r>
  <r>
    <s v="Auto-Reviewed"/>
    <x v="10"/>
    <s v=""/>
    <x v="1"/>
    <s v="604100"/>
    <s v="SSEO"/>
    <x v="1"/>
    <s v="JUN"/>
    <s v="Source of Supply and Expenses - Operations"/>
    <n v="7012.78"/>
    <x v="0"/>
  </r>
  <r>
    <s v="Auto-Reviewed"/>
    <x v="10"/>
    <s v=""/>
    <x v="1"/>
    <s v="604100"/>
    <s v="SSEO"/>
    <x v="1"/>
    <s v="MAY"/>
    <s v="Source of Supply and Expenses - Operations"/>
    <n v="6740.48"/>
    <x v="0"/>
  </r>
  <r>
    <s v="Auto-Reviewed"/>
    <x v="10"/>
    <s v=""/>
    <x v="1"/>
    <s v="604100"/>
    <s v="SSEO"/>
    <x v="1"/>
    <s v="SEP"/>
    <s v="Source of Supply and Expenses - Operations"/>
    <n v="6694.32"/>
    <x v="0"/>
  </r>
  <r>
    <s v="Auto-Reviewed"/>
    <x v="10"/>
    <s v=""/>
    <x v="1"/>
    <s v="604200"/>
    <s v="SSEM"/>
    <x v="1"/>
    <s v="AUG"/>
    <s v="Source of Supply and Expenses  - Maintenance"/>
    <n v="227.04"/>
    <x v="0"/>
  </r>
  <r>
    <s v="Auto-Reviewed"/>
    <x v="10"/>
    <s v=""/>
    <x v="1"/>
    <s v="604200"/>
    <s v="SSEM"/>
    <x v="1"/>
    <s v="JUL"/>
    <s v="Source of Supply and Expenses  - Maintenance"/>
    <n v="197.28"/>
    <x v="0"/>
  </r>
  <r>
    <s v="Auto-Reviewed"/>
    <x v="10"/>
    <s v=""/>
    <x v="1"/>
    <s v="604200"/>
    <s v="SSEM"/>
    <x v="1"/>
    <s v="JUN"/>
    <s v="Source of Supply and Expenses  - Maintenance"/>
    <n v="129.94"/>
    <x v="0"/>
  </r>
  <r>
    <s v="Auto-Reviewed"/>
    <x v="10"/>
    <s v=""/>
    <x v="1"/>
    <s v="604200"/>
    <s v="SSEM"/>
    <x v="1"/>
    <s v="MAY"/>
    <s v="Source of Supply and Expenses  - Maintenance"/>
    <n v="53.48"/>
    <x v="0"/>
  </r>
  <r>
    <s v="Auto-Reviewed"/>
    <x v="10"/>
    <s v=""/>
    <x v="1"/>
    <s v="604200"/>
    <s v="SSEM"/>
    <x v="1"/>
    <s v="SEP"/>
    <s v="Source of Supply and Expenses  - Maintenance"/>
    <n v="216.21"/>
    <x v="0"/>
  </r>
  <r>
    <s v="Auto-Reviewed"/>
    <x v="10"/>
    <s v=""/>
    <x v="1"/>
    <s v="604300"/>
    <s v="WTEO"/>
    <x v="1"/>
    <s v="AUG"/>
    <s v="Water Treatment Expenses - Operations"/>
    <n v="236.22"/>
    <x v="0"/>
  </r>
  <r>
    <s v="Auto-Reviewed"/>
    <x v="10"/>
    <s v=""/>
    <x v="1"/>
    <s v="604300"/>
    <s v="WTEO"/>
    <x v="1"/>
    <s v="JUL"/>
    <s v="Water Treatment Expenses - Operations"/>
    <n v="352.82"/>
    <x v="0"/>
  </r>
  <r>
    <s v="Auto-Reviewed"/>
    <x v="10"/>
    <s v=""/>
    <x v="1"/>
    <s v="604300"/>
    <s v="WTEO"/>
    <x v="1"/>
    <s v="JUN"/>
    <s v="Water Treatment Expenses - Operations"/>
    <n v="390.55"/>
    <x v="0"/>
  </r>
  <r>
    <s v="Auto-Reviewed"/>
    <x v="10"/>
    <s v=""/>
    <x v="1"/>
    <s v="604300"/>
    <s v="WTEO"/>
    <x v="1"/>
    <s v="MAY"/>
    <s v="Water Treatment Expenses - Operations"/>
    <n v="258.14"/>
    <x v="0"/>
  </r>
  <r>
    <s v="Auto-Reviewed"/>
    <x v="10"/>
    <s v=""/>
    <x v="1"/>
    <s v="604300"/>
    <s v="WTEO"/>
    <x v="1"/>
    <s v="SEP"/>
    <s v="Water Treatment Expenses - Operations"/>
    <n v="415.74"/>
    <x v="0"/>
  </r>
  <r>
    <s v="Auto-Reviewed"/>
    <x v="10"/>
    <s v=""/>
    <x v="1"/>
    <s v="604400"/>
    <s v="WTEM"/>
    <x v="1"/>
    <s v="AUG"/>
    <s v="Water Treatment Expenses - Maintenance"/>
    <n v="281.66000000000003"/>
    <x v="0"/>
  </r>
  <r>
    <s v="Auto-Reviewed"/>
    <x v="10"/>
    <s v=""/>
    <x v="1"/>
    <s v="604400"/>
    <s v="WTEM"/>
    <x v="1"/>
    <s v="JUL"/>
    <s v="Water Treatment Expenses - Maintenance"/>
    <n v="154.57"/>
    <x v="0"/>
  </r>
  <r>
    <s v="Auto-Reviewed"/>
    <x v="10"/>
    <s v=""/>
    <x v="1"/>
    <s v="604400"/>
    <s v="WTEM"/>
    <x v="1"/>
    <s v="JUN"/>
    <s v="Water Treatment Expenses - Maintenance"/>
    <n v="20.3"/>
    <x v="0"/>
  </r>
  <r>
    <s v="Auto-Reviewed"/>
    <x v="10"/>
    <s v=""/>
    <x v="1"/>
    <s v="604400"/>
    <s v="WTEM"/>
    <x v="1"/>
    <s v="MAY"/>
    <s v="Water Treatment Expenses - Maintenance"/>
    <n v="54.78"/>
    <x v="0"/>
  </r>
  <r>
    <s v="Auto-Reviewed"/>
    <x v="10"/>
    <s v=""/>
    <x v="1"/>
    <s v="604400"/>
    <s v="WTEM"/>
    <x v="1"/>
    <s v="SEP"/>
    <s v="Water Treatment Expenses - Maintenance"/>
    <n v="129.01"/>
    <x v="0"/>
  </r>
  <r>
    <s v="Auto-Reviewed"/>
    <x v="10"/>
    <s v=""/>
    <x v="1"/>
    <s v="604500"/>
    <s v="TDEO"/>
    <x v="1"/>
    <s v="AUG"/>
    <s v="Transmission and Distributions Expense - Operations"/>
    <n v="2385.0700000000002"/>
    <x v="0"/>
  </r>
  <r>
    <s v="Auto-Reviewed"/>
    <x v="10"/>
    <s v=""/>
    <x v="1"/>
    <s v="604500"/>
    <s v="TDEO"/>
    <x v="1"/>
    <s v="JUL"/>
    <s v="Transmission and Distributions Expense - Operations"/>
    <n v="2080.75"/>
    <x v="0"/>
  </r>
  <r>
    <s v="Auto-Reviewed"/>
    <x v="10"/>
    <s v=""/>
    <x v="1"/>
    <s v="604500"/>
    <s v="TDEO"/>
    <x v="1"/>
    <s v="JUN"/>
    <s v="Transmission and Distributions Expense - Operations"/>
    <n v="1443.27"/>
    <x v="0"/>
  </r>
  <r>
    <s v="Auto-Reviewed"/>
    <x v="10"/>
    <s v=""/>
    <x v="1"/>
    <s v="604500"/>
    <s v="TDEO"/>
    <x v="1"/>
    <s v="MAY"/>
    <s v="Transmission and Distributions Expense - Operations"/>
    <n v="2863.53"/>
    <x v="0"/>
  </r>
  <r>
    <s v="Auto-Reviewed"/>
    <x v="10"/>
    <s v=""/>
    <x v="1"/>
    <s v="604500"/>
    <s v="TDEO"/>
    <x v="1"/>
    <s v="SEP"/>
    <s v="Transmission and Distributions Expense - Operations"/>
    <n v="2369.2199999999998"/>
    <x v="0"/>
  </r>
  <r>
    <s v="Auto-Reviewed"/>
    <x v="10"/>
    <s v=""/>
    <x v="1"/>
    <s v="604600"/>
    <s v="TDEM"/>
    <x v="1"/>
    <s v="AUG"/>
    <s v="Transmission and Distributions Expense - Maintenance"/>
    <n v="1975.68"/>
    <x v="0"/>
  </r>
  <r>
    <s v="Auto-Reviewed"/>
    <x v="10"/>
    <s v=""/>
    <x v="1"/>
    <s v="604600"/>
    <s v="TDEM"/>
    <x v="1"/>
    <s v="JUL"/>
    <s v="Transmission and Distributions Expense - Maintenance"/>
    <n v="709.92"/>
    <x v="0"/>
  </r>
  <r>
    <s v="Auto-Reviewed"/>
    <x v="10"/>
    <s v=""/>
    <x v="1"/>
    <s v="604600"/>
    <s v="TDEM"/>
    <x v="1"/>
    <s v="JUN"/>
    <s v="Transmission and Distributions Expense - Maintenance"/>
    <n v="994.96"/>
    <x v="0"/>
  </r>
  <r>
    <s v="Auto-Reviewed"/>
    <x v="10"/>
    <s v=""/>
    <x v="1"/>
    <s v="604600"/>
    <s v="TDEM"/>
    <x v="1"/>
    <s v="MAY"/>
    <s v="Transmission and Distributions Expense - Maintenance"/>
    <n v="1213.1600000000001"/>
    <x v="0"/>
  </r>
  <r>
    <s v="Auto-Reviewed"/>
    <x v="10"/>
    <s v=""/>
    <x v="1"/>
    <s v="604600"/>
    <s v="TDEM"/>
    <x v="1"/>
    <s v="SEP"/>
    <s v="Transmission and Distributions Expense - Maintenance"/>
    <n v="1887.68"/>
    <x v="0"/>
  </r>
  <r>
    <s v="Auto-Reviewed"/>
    <x v="10"/>
    <s v=""/>
    <x v="1"/>
    <s v="604700"/>
    <s v="CAWA"/>
    <x v="1"/>
    <s v="AUG"/>
    <s v="Customer Accounts Expenses"/>
    <n v="6581.39"/>
    <x v="0"/>
  </r>
  <r>
    <s v="Auto-Reviewed"/>
    <x v="10"/>
    <s v=""/>
    <x v="1"/>
    <s v="604700"/>
    <s v="CAWA"/>
    <x v="1"/>
    <s v="JUL"/>
    <s v="Customer Accounts Expenses"/>
    <n v="5920.38"/>
    <x v="0"/>
  </r>
  <r>
    <s v="Auto-Reviewed"/>
    <x v="10"/>
    <s v=""/>
    <x v="1"/>
    <s v="604700"/>
    <s v="CAWA"/>
    <x v="1"/>
    <s v="JUN"/>
    <s v="Customer Accounts Expenses"/>
    <n v="7360"/>
    <x v="0"/>
  </r>
  <r>
    <s v="Auto-Reviewed"/>
    <x v="10"/>
    <s v=""/>
    <x v="1"/>
    <s v="604700"/>
    <s v="CAWA"/>
    <x v="1"/>
    <s v="MAY"/>
    <s v="Customer Accounts Expenses"/>
    <n v="7131.99"/>
    <x v="0"/>
  </r>
  <r>
    <s v="Auto-Reviewed"/>
    <x v="10"/>
    <s v=""/>
    <x v="1"/>
    <s v="604700"/>
    <s v="CAWA"/>
    <x v="1"/>
    <s v="SEP"/>
    <s v="Customer Accounts Expenses"/>
    <n v="5182.63"/>
    <x v="0"/>
  </r>
  <r>
    <s v="Auto-Reviewed"/>
    <x v="10"/>
    <s v=""/>
    <x v="1"/>
    <s v="604800"/>
    <s v="AGWA"/>
    <x v="1"/>
    <s v="AUG"/>
    <s v="Administrative and General Expenses"/>
    <n v="42719.83"/>
    <x v="0"/>
  </r>
  <r>
    <s v="Auto-Reviewed"/>
    <x v="10"/>
    <s v=""/>
    <x v="1"/>
    <s v="604800"/>
    <s v="AGWA"/>
    <x v="1"/>
    <s v="JUL"/>
    <s v="Administrative and General Expenses"/>
    <n v="46176.59"/>
    <x v="0"/>
  </r>
  <r>
    <s v="Auto-Reviewed"/>
    <x v="10"/>
    <s v=""/>
    <x v="1"/>
    <s v="604800"/>
    <s v="AGWA"/>
    <x v="1"/>
    <s v="JUN"/>
    <s v="Administrative and General Expenses"/>
    <n v="48793.73"/>
    <x v="0"/>
  </r>
  <r>
    <s v="Auto-Reviewed"/>
    <x v="10"/>
    <s v=""/>
    <x v="1"/>
    <s v="604800"/>
    <s v="AGWA"/>
    <x v="1"/>
    <s v="MAY"/>
    <s v="Administrative and General Expenses"/>
    <n v="43097.04"/>
    <x v="0"/>
  </r>
  <r>
    <s v="Auto-Reviewed"/>
    <x v="10"/>
    <s v=""/>
    <x v="1"/>
    <s v="604800"/>
    <s v="AGWA"/>
    <x v="1"/>
    <s v="SEP"/>
    <s v="Administrative and General Expenses"/>
    <n v="41654.160000000003"/>
    <x v="0"/>
  </r>
  <r>
    <s v="Auto-Reviewed"/>
    <x v="10"/>
    <s v=""/>
    <x v="1"/>
    <s v="704100"/>
    <s v="CEXO"/>
    <x v="0"/>
    <s v="AUG"/>
    <s v="Collection Expenses - Operations"/>
    <n v="530.83000000000004"/>
    <x v="0"/>
  </r>
  <r>
    <s v="Auto-Reviewed"/>
    <x v="10"/>
    <s v=""/>
    <x v="1"/>
    <s v="704100"/>
    <s v="CEXO"/>
    <x v="0"/>
    <s v="JUL"/>
    <s v="Collection Expenses - Operations"/>
    <n v="831.47"/>
    <x v="0"/>
  </r>
  <r>
    <s v="Auto-Reviewed"/>
    <x v="10"/>
    <s v=""/>
    <x v="1"/>
    <s v="704100"/>
    <s v="CEXO"/>
    <x v="0"/>
    <s v="JUN"/>
    <s v="Collection Expenses - Operations"/>
    <n v="566.91"/>
    <x v="0"/>
  </r>
  <r>
    <s v="Auto-Reviewed"/>
    <x v="10"/>
    <s v=""/>
    <x v="1"/>
    <s v="704100"/>
    <s v="CEXO"/>
    <x v="0"/>
    <s v="MAY"/>
    <s v="Collection Expenses - Operations"/>
    <n v="646.85"/>
    <x v="0"/>
  </r>
  <r>
    <s v="Auto-Reviewed"/>
    <x v="10"/>
    <s v=""/>
    <x v="1"/>
    <s v="704100"/>
    <s v="CEXO"/>
    <x v="0"/>
    <s v="SEP"/>
    <s v="Collection Expenses - Operations"/>
    <n v="605.16999999999996"/>
    <x v="0"/>
  </r>
  <r>
    <s v="Auto-Reviewed"/>
    <x v="10"/>
    <s v=""/>
    <x v="1"/>
    <s v="704200"/>
    <s v="CEXM"/>
    <x v="0"/>
    <s v="AUG"/>
    <s v="Collection Expenses - Maintenance"/>
    <n v="3.54"/>
    <x v="0"/>
  </r>
  <r>
    <s v="Auto-Reviewed"/>
    <x v="10"/>
    <s v=""/>
    <x v="1"/>
    <s v="704200"/>
    <s v="CEXM"/>
    <x v="0"/>
    <s v="JUL"/>
    <s v="Collection Expenses - Maintenance"/>
    <n v="0.3"/>
    <x v="0"/>
  </r>
  <r>
    <s v="Auto-Reviewed"/>
    <x v="10"/>
    <s v=""/>
    <x v="1"/>
    <s v="704200"/>
    <s v="CEXM"/>
    <x v="0"/>
    <s v="JUN"/>
    <s v="Collection Expenses - Maintenance"/>
    <n v="51"/>
    <x v="0"/>
  </r>
  <r>
    <s v="Auto-Reviewed"/>
    <x v="10"/>
    <s v=""/>
    <x v="1"/>
    <s v="704200"/>
    <s v="CEXM"/>
    <x v="0"/>
    <s v="SEP"/>
    <s v="Collection Expenses - Maintenance"/>
    <n v="0.56999999999999995"/>
    <x v="0"/>
  </r>
  <r>
    <s v="Auto-Reviewed"/>
    <x v="10"/>
    <s v=""/>
    <x v="1"/>
    <s v="704300"/>
    <s v="PEXO"/>
    <x v="0"/>
    <s v="AUG"/>
    <s v="Pumping Expenses - Operations"/>
    <n v="19.57"/>
    <x v="0"/>
  </r>
  <r>
    <s v="Auto-Reviewed"/>
    <x v="10"/>
    <s v=""/>
    <x v="1"/>
    <s v="704300"/>
    <s v="PEXO"/>
    <x v="0"/>
    <s v="JUL"/>
    <s v="Pumping Expenses - Operations"/>
    <n v="15.23"/>
    <x v="0"/>
  </r>
  <r>
    <s v="Auto-Reviewed"/>
    <x v="10"/>
    <s v=""/>
    <x v="1"/>
    <s v="704300"/>
    <s v="PEXO"/>
    <x v="0"/>
    <s v="MAY"/>
    <s v="Pumping Expenses - Operations"/>
    <n v="27.33"/>
    <x v="0"/>
  </r>
  <r>
    <s v="Auto-Reviewed"/>
    <x v="10"/>
    <s v=""/>
    <x v="1"/>
    <s v="704400"/>
    <s v="PEXM"/>
    <x v="0"/>
    <s v="AUG"/>
    <s v="Pumping Expenses - Maintenance"/>
    <n v="1.26"/>
    <x v="0"/>
  </r>
  <r>
    <s v="Auto-Reviewed"/>
    <x v="10"/>
    <s v=""/>
    <x v="1"/>
    <s v="704400"/>
    <s v="PEXM"/>
    <x v="0"/>
    <s v="JUN"/>
    <s v="Pumping Expenses - Maintenance"/>
    <n v="1.1499999999999999"/>
    <x v="0"/>
  </r>
  <r>
    <s v="Auto-Reviewed"/>
    <x v="10"/>
    <s v=""/>
    <x v="1"/>
    <s v="704400"/>
    <s v="PEXM"/>
    <x v="0"/>
    <s v="SEP"/>
    <s v="Pumping Expenses - Maintenance"/>
    <n v="0.19"/>
    <x v="0"/>
  </r>
  <r>
    <s v="Auto-Reviewed"/>
    <x v="10"/>
    <s v=""/>
    <x v="1"/>
    <s v="704500"/>
    <s v="TRDO"/>
    <x v="0"/>
    <s v="AUG"/>
    <s v="Treatment &amp; Disposal Expenses - Operations"/>
    <n v="824.65"/>
    <x v="0"/>
  </r>
  <r>
    <s v="Auto-Reviewed"/>
    <x v="10"/>
    <s v=""/>
    <x v="1"/>
    <s v="704500"/>
    <s v="TRDO"/>
    <x v="0"/>
    <s v="JUL"/>
    <s v="Treatment &amp; Disposal Expenses - Operations"/>
    <n v="607.35"/>
    <x v="0"/>
  </r>
  <r>
    <s v="Auto-Reviewed"/>
    <x v="10"/>
    <s v=""/>
    <x v="1"/>
    <s v="704500"/>
    <s v="TRDO"/>
    <x v="0"/>
    <s v="JUN"/>
    <s v="Treatment &amp; Disposal Expenses - Operations"/>
    <n v="748.47"/>
    <x v="0"/>
  </r>
  <r>
    <s v="Auto-Reviewed"/>
    <x v="10"/>
    <s v=""/>
    <x v="1"/>
    <s v="704500"/>
    <s v="TRDO"/>
    <x v="0"/>
    <s v="MAY"/>
    <s v="Treatment &amp; Disposal Expenses - Operations"/>
    <n v="674.95"/>
    <x v="0"/>
  </r>
  <r>
    <s v="Auto-Reviewed"/>
    <x v="10"/>
    <s v=""/>
    <x v="1"/>
    <s v="704500"/>
    <s v="TRDO"/>
    <x v="0"/>
    <s v="SEP"/>
    <s v="Treatment &amp; Disposal Expenses - Operations"/>
    <n v="587.51"/>
    <x v="0"/>
  </r>
  <r>
    <s v="Auto-Reviewed"/>
    <x v="10"/>
    <s v=""/>
    <x v="1"/>
    <s v="704600"/>
    <s v="TRDM"/>
    <x v="0"/>
    <s v="AUG"/>
    <s v="Treatment &amp; Disposal Expenses - Maintenance"/>
    <n v="0.19"/>
    <x v="0"/>
  </r>
  <r>
    <s v="Auto-Reviewed"/>
    <x v="10"/>
    <s v=""/>
    <x v="1"/>
    <s v="704600"/>
    <s v="TRDM"/>
    <x v="0"/>
    <s v="JUN"/>
    <s v="Treatment &amp; Disposal Expenses - Maintenance"/>
    <n v="1.36"/>
    <x v="0"/>
  </r>
  <r>
    <s v="Auto-Reviewed"/>
    <x v="10"/>
    <s v=""/>
    <x v="1"/>
    <s v="704600"/>
    <s v="TRDM"/>
    <x v="0"/>
    <s v="SEP"/>
    <s v="Treatment &amp; Disposal Expenses - Maintenance"/>
    <n v="74.92"/>
    <x v="0"/>
  </r>
  <r>
    <s v="Auto-Reviewed"/>
    <x v="10"/>
    <s v=""/>
    <x v="1"/>
    <s v="704700"/>
    <s v="CAWW"/>
    <x v="0"/>
    <s v="AUG"/>
    <s v="Customer Accounts Expenses"/>
    <n v="63.71"/>
    <x v="0"/>
  </r>
  <r>
    <s v="Auto-Reviewed"/>
    <x v="10"/>
    <s v=""/>
    <x v="1"/>
    <s v="704700"/>
    <s v="CAWW"/>
    <x v="0"/>
    <s v="JUL"/>
    <s v="Customer Accounts Expenses"/>
    <n v="85.59"/>
    <x v="0"/>
  </r>
  <r>
    <s v="Auto-Reviewed"/>
    <x v="10"/>
    <s v=""/>
    <x v="1"/>
    <s v="704700"/>
    <s v="CAWW"/>
    <x v="0"/>
    <s v="JUN"/>
    <s v="Customer Accounts Expenses"/>
    <n v="105.13"/>
    <x v="0"/>
  </r>
  <r>
    <s v="Auto-Reviewed"/>
    <x v="10"/>
    <s v=""/>
    <x v="1"/>
    <s v="704700"/>
    <s v="CAWW"/>
    <x v="0"/>
    <s v="MAY"/>
    <s v="Customer Accounts Expenses"/>
    <n v="26.89"/>
    <x v="0"/>
  </r>
  <r>
    <s v="Auto-Reviewed"/>
    <x v="10"/>
    <s v=""/>
    <x v="1"/>
    <s v="704700"/>
    <s v="CAWW"/>
    <x v="0"/>
    <s v="SEP"/>
    <s v="Customer Accounts Expenses"/>
    <n v="145.46"/>
    <x v="0"/>
  </r>
  <r>
    <s v="Auto-Reviewed"/>
    <x v="10"/>
    <s v=""/>
    <x v="1"/>
    <s v="704800"/>
    <s v="AGWW"/>
    <x v="0"/>
    <s v="AUG"/>
    <s v="Administrative and General Expenses"/>
    <n v="3167.22"/>
    <x v="0"/>
  </r>
  <r>
    <s v="Auto-Reviewed"/>
    <x v="10"/>
    <s v=""/>
    <x v="1"/>
    <s v="704800"/>
    <s v="AGWW"/>
    <x v="0"/>
    <s v="JUL"/>
    <s v="Administrative and General Expenses"/>
    <n v="3849.17"/>
    <x v="0"/>
  </r>
  <r>
    <s v="Auto-Reviewed"/>
    <x v="10"/>
    <s v=""/>
    <x v="1"/>
    <s v="704800"/>
    <s v="AGWW"/>
    <x v="0"/>
    <s v="JUN"/>
    <s v="Administrative and General Expenses"/>
    <n v="3880.17"/>
    <x v="0"/>
  </r>
  <r>
    <s v="Auto-Reviewed"/>
    <x v="10"/>
    <s v=""/>
    <x v="1"/>
    <s v="704800"/>
    <s v="AGWW"/>
    <x v="0"/>
    <s v="MAY"/>
    <s v="Administrative and General Expenses"/>
    <n v="3005.09"/>
    <x v="0"/>
  </r>
  <r>
    <s v="Auto-Reviewed"/>
    <x v="10"/>
    <s v=""/>
    <x v="1"/>
    <s v="704800"/>
    <s v="AGWW"/>
    <x v="0"/>
    <s v="SEP"/>
    <s v="Administrative and General Expenses"/>
    <n v="3126.12"/>
    <x v="0"/>
  </r>
  <r>
    <s v="Auto-Reviewed"/>
    <x v="11"/>
    <s v="Metered Sales"/>
    <x v="2"/>
    <s v="461300"/>
    <s v=""/>
    <x v="1"/>
    <s v="AUG"/>
    <s v=""/>
    <n v="-56065.440000000002"/>
    <x v="0"/>
  </r>
  <r>
    <s v="Auto-Reviewed"/>
    <x v="11"/>
    <s v="Metered Sales"/>
    <x v="2"/>
    <s v="461300"/>
    <s v=""/>
    <x v="1"/>
    <s v="JUL"/>
    <s v=""/>
    <n v="-50102.83"/>
    <x v="0"/>
  </r>
  <r>
    <s v="Auto-Reviewed"/>
    <x v="11"/>
    <s v="Metered Sales"/>
    <x v="2"/>
    <s v="461300"/>
    <s v=""/>
    <x v="1"/>
    <s v="JUN"/>
    <s v=""/>
    <n v="-48653.58"/>
    <x v="0"/>
  </r>
  <r>
    <s v="Auto-Reviewed"/>
    <x v="11"/>
    <s v="Metered Sales"/>
    <x v="2"/>
    <s v="461300"/>
    <s v=""/>
    <x v="1"/>
    <s v="MAY"/>
    <s v=""/>
    <n v="-61859.31"/>
    <x v="0"/>
  </r>
  <r>
    <s v="Auto-Reviewed"/>
    <x v="11"/>
    <s v="Metered Sales"/>
    <x v="2"/>
    <s v="461300"/>
    <s v=""/>
    <x v="1"/>
    <s v="SEP"/>
    <s v=""/>
    <n v="-53925.34"/>
    <x v="0"/>
  </r>
  <r>
    <s v="Auto-Reviewed"/>
    <x v="12"/>
    <s v=""/>
    <x v="1"/>
    <s v="657800"/>
    <s v="AGWA"/>
    <x v="1"/>
    <s v="AUG"/>
    <s v="Administrative and General Expenses"/>
    <n v="4870.55"/>
    <x v="0"/>
  </r>
  <r>
    <s v="Auto-Reviewed"/>
    <x v="12"/>
    <s v=""/>
    <x v="1"/>
    <s v="657800"/>
    <s v="AGWA"/>
    <x v="1"/>
    <s v="JUL"/>
    <s v="Administrative and General Expenses"/>
    <n v="22851.59"/>
    <x v="0"/>
  </r>
  <r>
    <s v="Auto-Reviewed"/>
    <x v="12"/>
    <s v=""/>
    <x v="1"/>
    <s v="657800"/>
    <s v="AGWA"/>
    <x v="1"/>
    <s v="JUN"/>
    <s v="Administrative and General Expenses"/>
    <n v="23598.799999999999"/>
    <x v="0"/>
  </r>
  <r>
    <s v="Auto-Reviewed"/>
    <x v="12"/>
    <s v=""/>
    <x v="1"/>
    <s v="657800"/>
    <s v="AGWA"/>
    <x v="1"/>
    <s v="MAY"/>
    <s v="Administrative and General Expenses"/>
    <n v="22852.84"/>
    <x v="0"/>
  </r>
  <r>
    <s v="Auto-Reviewed"/>
    <x v="12"/>
    <s v=""/>
    <x v="1"/>
    <s v="657800"/>
    <s v="AGWA"/>
    <x v="1"/>
    <s v="SEP"/>
    <s v="Administrative and General Expenses"/>
    <n v="45680.05"/>
    <x v="0"/>
  </r>
  <r>
    <s v="Auto-Reviewed"/>
    <x v="12"/>
    <s v=""/>
    <x v="1"/>
    <s v="658800"/>
    <s v="AGWA"/>
    <x v="1"/>
    <s v="JUL"/>
    <s v="Administrative and General Expenses"/>
    <n v="3885.33"/>
    <x v="0"/>
  </r>
  <r>
    <s v="Auto-Reviewed"/>
    <x v="12"/>
    <s v=""/>
    <x v="1"/>
    <s v="658800"/>
    <s v="AGWA"/>
    <x v="1"/>
    <s v="JUN"/>
    <s v="Administrative and General Expenses"/>
    <n v="3888.25"/>
    <x v="0"/>
  </r>
  <r>
    <s v="Auto-Reviewed"/>
    <x v="12"/>
    <s v=""/>
    <x v="1"/>
    <s v="658800"/>
    <s v="AGWA"/>
    <x v="1"/>
    <s v="MAY"/>
    <s v="Administrative and General Expenses"/>
    <n v="3885.55"/>
    <x v="0"/>
  </r>
  <r>
    <s v="Auto-Reviewed"/>
    <x v="12"/>
    <s v=""/>
    <x v="1"/>
    <s v="658800"/>
    <s v="AGWA"/>
    <x v="1"/>
    <s v="SEP"/>
    <s v="Administrative and General Expenses"/>
    <n v="7767.68"/>
    <x v="0"/>
  </r>
  <r>
    <s v="Auto-Reviewed"/>
    <x v="12"/>
    <s v=""/>
    <x v="1"/>
    <s v="659800"/>
    <s v="AGWA"/>
    <x v="1"/>
    <s v="JUL"/>
    <s v="Administrative and General Expenses"/>
    <n v="6240.33"/>
    <x v="0"/>
  </r>
  <r>
    <s v="Auto-Reviewed"/>
    <x v="12"/>
    <s v=""/>
    <x v="1"/>
    <s v="659800"/>
    <s v="AGWA"/>
    <x v="1"/>
    <s v="JUN"/>
    <s v="Administrative and General Expenses"/>
    <n v="6245.03"/>
    <x v="0"/>
  </r>
  <r>
    <s v="Auto-Reviewed"/>
    <x v="12"/>
    <s v=""/>
    <x v="1"/>
    <s v="659800"/>
    <s v="AGWA"/>
    <x v="1"/>
    <s v="MAY"/>
    <s v="Administrative and General Expenses"/>
    <n v="6240.67"/>
    <x v="0"/>
  </r>
  <r>
    <s v="Auto-Reviewed"/>
    <x v="12"/>
    <s v=""/>
    <x v="1"/>
    <s v="659800"/>
    <s v="AGWA"/>
    <x v="1"/>
    <s v="SEP"/>
    <s v="Administrative and General Expenses"/>
    <n v="12475.9"/>
    <x v="0"/>
  </r>
  <r>
    <s v="Auto-Reviewed"/>
    <x v="12"/>
    <s v=""/>
    <x v="1"/>
    <s v="757800"/>
    <s v="AGWW"/>
    <x v="0"/>
    <s v="AUG"/>
    <s v="Administrative and General Expenses"/>
    <n v="560.35"/>
    <x v="0"/>
  </r>
  <r>
    <s v="Auto-Reviewed"/>
    <x v="12"/>
    <s v=""/>
    <x v="1"/>
    <s v="757800"/>
    <s v="AGWW"/>
    <x v="0"/>
    <s v="JUL"/>
    <s v="Administrative and General Expenses"/>
    <n v="2644.85"/>
    <x v="0"/>
  </r>
  <r>
    <s v="Auto-Reviewed"/>
    <x v="12"/>
    <s v=""/>
    <x v="1"/>
    <s v="757800"/>
    <s v="AGWW"/>
    <x v="0"/>
    <s v="JUN"/>
    <s v="Administrative and General Expenses"/>
    <n v="2627.64"/>
    <x v="0"/>
  </r>
  <r>
    <s v="Auto-Reviewed"/>
    <x v="12"/>
    <s v=""/>
    <x v="1"/>
    <s v="757800"/>
    <s v="AGWW"/>
    <x v="0"/>
    <s v="MAY"/>
    <s v="Administrative and General Expenses"/>
    <n v="2643.6"/>
    <x v="0"/>
  </r>
  <r>
    <s v="Auto-Reviewed"/>
    <x v="12"/>
    <s v=""/>
    <x v="1"/>
    <s v="757800"/>
    <s v="AGWW"/>
    <x v="0"/>
    <s v="SEP"/>
    <s v="Administrative and General Expenses"/>
    <n v="5307.14"/>
    <x v="0"/>
  </r>
  <r>
    <s v="Auto-Reviewed"/>
    <x v="12"/>
    <s v=""/>
    <x v="1"/>
    <s v="758800"/>
    <s v="AGWW"/>
    <x v="0"/>
    <s v="JUL"/>
    <s v="Administrative and General Expenses"/>
    <n v="449.69"/>
    <x v="0"/>
  </r>
  <r>
    <s v="Auto-Reviewed"/>
    <x v="12"/>
    <s v=""/>
    <x v="1"/>
    <s v="758800"/>
    <s v="AGWW"/>
    <x v="0"/>
    <s v="JUN"/>
    <s v="Administrative and General Expenses"/>
    <n v="446.77"/>
    <x v="0"/>
  </r>
  <r>
    <s v="Auto-Reviewed"/>
    <x v="12"/>
    <s v=""/>
    <x v="1"/>
    <s v="758800"/>
    <s v="AGWW"/>
    <x v="0"/>
    <s v="MAY"/>
    <s v="Administrative and General Expenses"/>
    <n v="449.47"/>
    <x v="0"/>
  </r>
  <r>
    <s v="Auto-Reviewed"/>
    <x v="12"/>
    <s v=""/>
    <x v="1"/>
    <s v="758800"/>
    <s v="AGWW"/>
    <x v="0"/>
    <s v="SEP"/>
    <s v="Administrative and General Expenses"/>
    <n v="902.35"/>
    <x v="0"/>
  </r>
  <r>
    <s v="Auto-Reviewed"/>
    <x v="12"/>
    <s v=""/>
    <x v="1"/>
    <s v="759800"/>
    <s v="AGWW"/>
    <x v="0"/>
    <s v="JUL"/>
    <s v="Administrative and General Expenses"/>
    <n v="722.26"/>
    <x v="0"/>
  </r>
  <r>
    <s v="Auto-Reviewed"/>
    <x v="12"/>
    <s v=""/>
    <x v="1"/>
    <s v="759800"/>
    <s v="AGWW"/>
    <x v="0"/>
    <s v="JUN"/>
    <s v="Administrative and General Expenses"/>
    <n v="717.56"/>
    <x v="0"/>
  </r>
  <r>
    <s v="Auto-Reviewed"/>
    <x v="12"/>
    <s v=""/>
    <x v="1"/>
    <s v="759800"/>
    <s v="AGWW"/>
    <x v="0"/>
    <s v="MAY"/>
    <s v="Administrative and General Expenses"/>
    <n v="721.92"/>
    <x v="0"/>
  </r>
  <r>
    <s v="Auto-Reviewed"/>
    <x v="12"/>
    <s v=""/>
    <x v="1"/>
    <s v="759800"/>
    <s v="AGWW"/>
    <x v="0"/>
    <s v="SEP"/>
    <s v="Administrative and General Expenses"/>
    <n v="1449.28"/>
    <x v="0"/>
  </r>
  <r>
    <s v="Auto-Reviewed"/>
    <x v="13"/>
    <s v="Interest Expense"/>
    <x v="0"/>
    <s v="427400"/>
    <s v=""/>
    <x v="1"/>
    <s v="AUG"/>
    <s v=""/>
    <n v="90.32"/>
    <x v="0"/>
  </r>
  <r>
    <s v="Auto-Reviewed"/>
    <x v="13"/>
    <s v="Interest Expense"/>
    <x v="0"/>
    <s v="427400"/>
    <s v=""/>
    <x v="1"/>
    <s v="JUL"/>
    <s v=""/>
    <n v="89.32"/>
    <x v="0"/>
  </r>
  <r>
    <s v="Auto-Reviewed"/>
    <x v="13"/>
    <s v="Interest Expense"/>
    <x v="0"/>
    <s v="427400"/>
    <s v=""/>
    <x v="1"/>
    <s v="JUN"/>
    <s v=""/>
    <n v="94.36"/>
    <x v="0"/>
  </r>
  <r>
    <s v="Auto-Reviewed"/>
    <x v="13"/>
    <s v="Interest Expense"/>
    <x v="0"/>
    <s v="427400"/>
    <s v=""/>
    <x v="1"/>
    <s v="MAY"/>
    <s v=""/>
    <n v="92.73"/>
    <x v="0"/>
  </r>
  <r>
    <s v="Auto-Reviewed"/>
    <x v="13"/>
    <s v="Interest Expense"/>
    <x v="0"/>
    <s v="427400"/>
    <s v=""/>
    <x v="1"/>
    <s v="SEP"/>
    <s v=""/>
    <n v="91.99"/>
    <x v="0"/>
  </r>
  <r>
    <s v="Auto-Reviewed"/>
    <x v="14"/>
    <s v="Interest Expense"/>
    <x v="0"/>
    <s v="427000"/>
    <s v="Debt"/>
    <x v="0"/>
    <s v="AUG"/>
    <s v=""/>
    <n v="34711.47"/>
    <x v="0"/>
  </r>
  <r>
    <s v="Auto-Reviewed"/>
    <x v="14"/>
    <s v="Interest Expense"/>
    <x v="0"/>
    <s v="427000"/>
    <s v="Debt"/>
    <x v="0"/>
    <s v="JUL"/>
    <s v=""/>
    <n v="34978.99"/>
    <x v="0"/>
  </r>
  <r>
    <s v="Auto-Reviewed"/>
    <x v="14"/>
    <s v="Interest Expense"/>
    <x v="0"/>
    <s v="427000"/>
    <s v="Debt"/>
    <x v="0"/>
    <s v="JUN"/>
    <s v=""/>
    <n v="34763.17"/>
    <x v="0"/>
  </r>
  <r>
    <s v="Auto-Reviewed"/>
    <x v="14"/>
    <s v="Interest Expense"/>
    <x v="0"/>
    <s v="427000"/>
    <s v="Debt"/>
    <x v="0"/>
    <s v="MAY"/>
    <s v=""/>
    <n v="34974.339999999997"/>
    <x v="0"/>
  </r>
  <r>
    <s v="Auto-Reviewed"/>
    <x v="14"/>
    <s v="Interest Expense"/>
    <x v="0"/>
    <s v="427000"/>
    <s v="Debt"/>
    <x v="0"/>
    <s v="SEP"/>
    <s v=""/>
    <n v="35014.089999999997"/>
    <x v="0"/>
  </r>
  <r>
    <s v="Auto-Reviewed"/>
    <x v="14"/>
    <s v="Interest Expense"/>
    <x v="0"/>
    <s v="427000"/>
    <s v="Debt"/>
    <x v="1"/>
    <s v="AUG"/>
    <s v=""/>
    <n v="301715.86"/>
    <x v="0"/>
  </r>
  <r>
    <s v="Auto-Reviewed"/>
    <x v="14"/>
    <s v="Interest Expense"/>
    <x v="0"/>
    <s v="427000"/>
    <s v="Debt"/>
    <x v="1"/>
    <s v="JUL"/>
    <s v=""/>
    <n v="302222.18"/>
    <x v="0"/>
  </r>
  <r>
    <s v="Auto-Reviewed"/>
    <x v="14"/>
    <s v="Interest Expense"/>
    <x v="0"/>
    <s v="427000"/>
    <s v="Debt"/>
    <x v="1"/>
    <s v="JUN"/>
    <s v=""/>
    <n v="302549.17"/>
    <x v="0"/>
  </r>
  <r>
    <s v="Auto-Reviewed"/>
    <x v="14"/>
    <s v="Interest Expense"/>
    <x v="0"/>
    <s v="427000"/>
    <s v="Debt"/>
    <x v="1"/>
    <s v="MAY"/>
    <s v=""/>
    <n v="302338"/>
    <x v="0"/>
  </r>
  <r>
    <s v="Auto-Reviewed"/>
    <x v="14"/>
    <s v="Interest Expense"/>
    <x v="0"/>
    <s v="427000"/>
    <s v="Debt"/>
    <x v="1"/>
    <s v="SEP"/>
    <s v=""/>
    <n v="-13414.01"/>
    <x v="0"/>
  </r>
  <r>
    <s v="Auto-Reviewed"/>
    <x v="15"/>
    <s v="Investment Tax Credits"/>
    <x v="3"/>
    <s v="412100"/>
    <s v=""/>
    <x v="1"/>
    <s v="JUN"/>
    <s v=""/>
    <n v="-6684"/>
    <x v="0"/>
  </r>
  <r>
    <s v="Auto-Reviewed"/>
    <x v="15"/>
    <s v="Investment Tax Credits"/>
    <x v="3"/>
    <s v="412100"/>
    <s v=""/>
    <x v="1"/>
    <s v="SEP"/>
    <s v=""/>
    <n v="-6684"/>
    <x v="0"/>
  </r>
  <r>
    <s v="Auto-Reviewed"/>
    <x v="16"/>
    <s v=""/>
    <x v="1"/>
    <s v="601100"/>
    <s v="SSEO"/>
    <x v="1"/>
    <s v="AUG"/>
    <s v="Source of Supply and Expenses - Operations"/>
    <n v="44137.46"/>
    <x v="0"/>
  </r>
  <r>
    <s v="Auto-Reviewed"/>
    <x v="16"/>
    <s v=""/>
    <x v="1"/>
    <s v="601100"/>
    <s v="SSEO"/>
    <x v="1"/>
    <s v="JUL"/>
    <s v="Source of Supply and Expenses - Operations"/>
    <n v="41115.120000000003"/>
    <x v="0"/>
  </r>
  <r>
    <s v="Auto-Reviewed"/>
    <x v="16"/>
    <s v=""/>
    <x v="1"/>
    <s v="601100"/>
    <s v="SSEO"/>
    <x v="1"/>
    <s v="JUN"/>
    <s v="Source of Supply and Expenses - Operations"/>
    <n v="43068.31"/>
    <x v="0"/>
  </r>
  <r>
    <s v="Auto-Reviewed"/>
    <x v="16"/>
    <s v=""/>
    <x v="1"/>
    <s v="601100"/>
    <s v="SSEO"/>
    <x v="1"/>
    <s v="MAY"/>
    <s v="Source of Supply and Expenses - Operations"/>
    <n v="39855.949999999997"/>
    <x v="0"/>
  </r>
  <r>
    <s v="Auto-Reviewed"/>
    <x v="16"/>
    <s v=""/>
    <x v="1"/>
    <s v="601100"/>
    <s v="SSEO"/>
    <x v="1"/>
    <s v="SEP"/>
    <s v="Source of Supply and Expenses - Operations"/>
    <n v="38836.050000000003"/>
    <x v="0"/>
  </r>
  <r>
    <s v="Auto-Reviewed"/>
    <x v="16"/>
    <s v=""/>
    <x v="1"/>
    <s v="601200"/>
    <s v="SSEM"/>
    <x v="1"/>
    <s v="AUG"/>
    <s v="Source of Supply and Expenses  - Maintenance"/>
    <n v="1011.53"/>
    <x v="0"/>
  </r>
  <r>
    <s v="Auto-Reviewed"/>
    <x v="16"/>
    <s v=""/>
    <x v="1"/>
    <s v="601200"/>
    <s v="SSEM"/>
    <x v="1"/>
    <s v="JUL"/>
    <s v="Source of Supply and Expenses  - Maintenance"/>
    <n v="959.4"/>
    <x v="0"/>
  </r>
  <r>
    <s v="Auto-Reviewed"/>
    <x v="16"/>
    <s v=""/>
    <x v="1"/>
    <s v="601200"/>
    <s v="SSEM"/>
    <x v="1"/>
    <s v="JUN"/>
    <s v="Source of Supply and Expenses  - Maintenance"/>
    <n v="631.86"/>
    <x v="0"/>
  </r>
  <r>
    <s v="Auto-Reviewed"/>
    <x v="16"/>
    <s v=""/>
    <x v="1"/>
    <s v="601200"/>
    <s v="SSEM"/>
    <x v="1"/>
    <s v="MAY"/>
    <s v="Source of Supply and Expenses  - Maintenance"/>
    <n v="380.77"/>
    <x v="0"/>
  </r>
  <r>
    <s v="Auto-Reviewed"/>
    <x v="16"/>
    <s v=""/>
    <x v="1"/>
    <s v="601200"/>
    <s v="SSEM"/>
    <x v="1"/>
    <s v="SEP"/>
    <s v="Source of Supply and Expenses  - Maintenance"/>
    <n v="1144.45"/>
    <x v="0"/>
  </r>
  <r>
    <s v="Auto-Reviewed"/>
    <x v="16"/>
    <s v=""/>
    <x v="1"/>
    <s v="601300"/>
    <s v="WTEO"/>
    <x v="1"/>
    <s v="AUG"/>
    <s v="Water Treatment Expenses - Operations"/>
    <n v="3544.79"/>
    <x v="0"/>
  </r>
  <r>
    <s v="Auto-Reviewed"/>
    <x v="16"/>
    <s v=""/>
    <x v="1"/>
    <s v="601300"/>
    <s v="WTEO"/>
    <x v="1"/>
    <s v="JUL"/>
    <s v="Water Treatment Expenses - Operations"/>
    <n v="6172.43"/>
    <x v="0"/>
  </r>
  <r>
    <s v="Auto-Reviewed"/>
    <x v="16"/>
    <s v=""/>
    <x v="1"/>
    <s v="601300"/>
    <s v="WTEO"/>
    <x v="1"/>
    <s v="JUN"/>
    <s v="Water Treatment Expenses - Operations"/>
    <n v="6585.9"/>
    <x v="0"/>
  </r>
  <r>
    <s v="Auto-Reviewed"/>
    <x v="16"/>
    <s v=""/>
    <x v="1"/>
    <s v="601300"/>
    <s v="WTEO"/>
    <x v="1"/>
    <s v="MAY"/>
    <s v="Water Treatment Expenses - Operations"/>
    <n v="3718.37"/>
    <x v="0"/>
  </r>
  <r>
    <s v="Auto-Reviewed"/>
    <x v="16"/>
    <s v=""/>
    <x v="1"/>
    <s v="601300"/>
    <s v="WTEO"/>
    <x v="1"/>
    <s v="SEP"/>
    <s v="Water Treatment Expenses - Operations"/>
    <n v="5640.4"/>
    <x v="0"/>
  </r>
  <r>
    <s v="Auto-Reviewed"/>
    <x v="16"/>
    <s v=""/>
    <x v="1"/>
    <s v="601400"/>
    <s v="WTEM"/>
    <x v="1"/>
    <s v="AUG"/>
    <s v="Water Treatment Expenses - Maintenance"/>
    <n v="2292.1"/>
    <x v="0"/>
  </r>
  <r>
    <s v="Auto-Reviewed"/>
    <x v="16"/>
    <s v=""/>
    <x v="1"/>
    <s v="601400"/>
    <s v="WTEM"/>
    <x v="1"/>
    <s v="JUL"/>
    <s v="Water Treatment Expenses - Maintenance"/>
    <n v="2337.7399999999998"/>
    <x v="0"/>
  </r>
  <r>
    <s v="Auto-Reviewed"/>
    <x v="16"/>
    <s v=""/>
    <x v="1"/>
    <s v="601400"/>
    <s v="WTEM"/>
    <x v="1"/>
    <s v="JUN"/>
    <s v="Water Treatment Expenses - Maintenance"/>
    <n v="152.82"/>
    <x v="0"/>
  </r>
  <r>
    <s v="Auto-Reviewed"/>
    <x v="16"/>
    <s v=""/>
    <x v="1"/>
    <s v="601400"/>
    <s v="WTEM"/>
    <x v="1"/>
    <s v="MAY"/>
    <s v="Water Treatment Expenses - Maintenance"/>
    <n v="1486.17"/>
    <x v="0"/>
  </r>
  <r>
    <s v="Auto-Reviewed"/>
    <x v="16"/>
    <s v=""/>
    <x v="1"/>
    <s v="601400"/>
    <s v="WTEM"/>
    <x v="1"/>
    <s v="SEP"/>
    <s v="Water Treatment Expenses - Maintenance"/>
    <n v="1314.98"/>
    <x v="0"/>
  </r>
  <r>
    <s v="Auto-Reviewed"/>
    <x v="16"/>
    <s v=""/>
    <x v="1"/>
    <s v="601500"/>
    <s v="TDEO"/>
    <x v="1"/>
    <s v="AUG"/>
    <s v="Transmission and Distributions Expense - Operations"/>
    <n v="12631.64"/>
    <x v="0"/>
  </r>
  <r>
    <s v="Auto-Reviewed"/>
    <x v="16"/>
    <s v=""/>
    <x v="1"/>
    <s v="601500"/>
    <s v="TDEO"/>
    <x v="1"/>
    <s v="JUL"/>
    <s v="Transmission and Distributions Expense - Operations"/>
    <n v="12726.84"/>
    <x v="0"/>
  </r>
  <r>
    <s v="Auto-Reviewed"/>
    <x v="16"/>
    <s v=""/>
    <x v="1"/>
    <s v="601500"/>
    <s v="TDEO"/>
    <x v="1"/>
    <s v="JUN"/>
    <s v="Transmission and Distributions Expense - Operations"/>
    <n v="9145.4599999999991"/>
    <x v="0"/>
  </r>
  <r>
    <s v="Auto-Reviewed"/>
    <x v="16"/>
    <s v=""/>
    <x v="1"/>
    <s v="601500"/>
    <s v="TDEO"/>
    <x v="1"/>
    <s v="MAY"/>
    <s v="Transmission and Distributions Expense - Operations"/>
    <n v="16163.53"/>
    <x v="0"/>
  </r>
  <r>
    <s v="Auto-Reviewed"/>
    <x v="16"/>
    <s v=""/>
    <x v="1"/>
    <s v="601500"/>
    <s v="TDEO"/>
    <x v="1"/>
    <s v="SEP"/>
    <s v="Transmission and Distributions Expense - Operations"/>
    <n v="13648.37"/>
    <x v="0"/>
  </r>
  <r>
    <s v="Auto-Reviewed"/>
    <x v="16"/>
    <s v=""/>
    <x v="1"/>
    <s v="601600"/>
    <s v="TDEM"/>
    <x v="1"/>
    <s v="AUG"/>
    <s v="Transmission and Distributions Expense - Maintenance"/>
    <n v="10215.6"/>
    <x v="0"/>
  </r>
  <r>
    <s v="Auto-Reviewed"/>
    <x v="16"/>
    <s v=""/>
    <x v="1"/>
    <s v="601600"/>
    <s v="TDEM"/>
    <x v="1"/>
    <s v="JUL"/>
    <s v="Transmission and Distributions Expense - Maintenance"/>
    <n v="3371.27"/>
    <x v="0"/>
  </r>
  <r>
    <s v="Auto-Reviewed"/>
    <x v="16"/>
    <s v=""/>
    <x v="1"/>
    <s v="601600"/>
    <s v="TDEM"/>
    <x v="1"/>
    <s v="JUN"/>
    <s v="Transmission and Distributions Expense - Maintenance"/>
    <n v="5800.53"/>
    <x v="0"/>
  </r>
  <r>
    <s v="Auto-Reviewed"/>
    <x v="16"/>
    <s v=""/>
    <x v="1"/>
    <s v="601600"/>
    <s v="TDEM"/>
    <x v="1"/>
    <s v="MAY"/>
    <s v="Transmission and Distributions Expense - Maintenance"/>
    <n v="5899.18"/>
    <x v="0"/>
  </r>
  <r>
    <s v="Auto-Reviewed"/>
    <x v="16"/>
    <s v=""/>
    <x v="1"/>
    <s v="601600"/>
    <s v="TDEM"/>
    <x v="1"/>
    <s v="SEP"/>
    <s v="Transmission and Distributions Expense - Maintenance"/>
    <n v="9475.6"/>
    <x v="0"/>
  </r>
  <r>
    <s v="Auto-Reviewed"/>
    <x v="16"/>
    <s v=""/>
    <x v="1"/>
    <s v="601700"/>
    <s v="CAWA"/>
    <x v="1"/>
    <s v="AUG"/>
    <s v="Customer Accounts Expenses"/>
    <n v="36057.589999999997"/>
    <x v="0"/>
  </r>
  <r>
    <s v="Auto-Reviewed"/>
    <x v="16"/>
    <s v=""/>
    <x v="1"/>
    <s v="601700"/>
    <s v="CAWA"/>
    <x v="1"/>
    <s v="JUL"/>
    <s v="Customer Accounts Expenses"/>
    <n v="31931.73"/>
    <x v="0"/>
  </r>
  <r>
    <s v="Auto-Reviewed"/>
    <x v="16"/>
    <s v=""/>
    <x v="1"/>
    <s v="601700"/>
    <s v="CAWA"/>
    <x v="1"/>
    <s v="JUN"/>
    <s v="Customer Accounts Expenses"/>
    <n v="38065.019999999997"/>
    <x v="0"/>
  </r>
  <r>
    <s v="Auto-Reviewed"/>
    <x v="16"/>
    <s v=""/>
    <x v="1"/>
    <s v="601700"/>
    <s v="CAWA"/>
    <x v="1"/>
    <s v="MAY"/>
    <s v="Customer Accounts Expenses"/>
    <n v="37388.18"/>
    <x v="0"/>
  </r>
  <r>
    <s v="Auto-Reviewed"/>
    <x v="16"/>
    <s v=""/>
    <x v="1"/>
    <s v="601700"/>
    <s v="CAWA"/>
    <x v="1"/>
    <s v="SEP"/>
    <s v="Customer Accounts Expenses"/>
    <n v="27093.72"/>
    <x v="0"/>
  </r>
  <r>
    <s v="Auto-Reviewed"/>
    <x v="16"/>
    <s v=""/>
    <x v="1"/>
    <s v="601800"/>
    <s v="AGWA"/>
    <x v="1"/>
    <s v="AUG"/>
    <s v="Administrative and General Expenses"/>
    <n v="168572.61"/>
    <x v="0"/>
  </r>
  <r>
    <s v="Auto-Reviewed"/>
    <x v="16"/>
    <s v=""/>
    <x v="1"/>
    <s v="601800"/>
    <s v="AGWA"/>
    <x v="1"/>
    <s v="JUL"/>
    <s v="Administrative and General Expenses"/>
    <n v="163812.1"/>
    <x v="0"/>
  </r>
  <r>
    <s v="Auto-Reviewed"/>
    <x v="16"/>
    <s v=""/>
    <x v="1"/>
    <s v="601800"/>
    <s v="AGWA"/>
    <x v="1"/>
    <s v="JUN"/>
    <s v="Administrative and General Expenses"/>
    <n v="205059.86"/>
    <x v="0"/>
  </r>
  <r>
    <s v="Auto-Reviewed"/>
    <x v="16"/>
    <s v=""/>
    <x v="1"/>
    <s v="601800"/>
    <s v="AGWA"/>
    <x v="1"/>
    <s v="MAY"/>
    <s v="Administrative and General Expenses"/>
    <n v="171170.33"/>
    <x v="0"/>
  </r>
  <r>
    <s v="Auto-Reviewed"/>
    <x v="16"/>
    <s v=""/>
    <x v="1"/>
    <s v="601800"/>
    <s v="AGWA"/>
    <x v="1"/>
    <s v="SEP"/>
    <s v="Administrative and General Expenses"/>
    <n v="163532.29"/>
    <x v="0"/>
  </r>
  <r>
    <s v="Auto-Reviewed"/>
    <x v="16"/>
    <s v=""/>
    <x v="1"/>
    <s v="603500"/>
    <s v="TDEO"/>
    <x v="1"/>
    <s v="SEP"/>
    <s v="Transmission and Distributions Expense - Operations"/>
    <n v="21.24"/>
    <x v="0"/>
  </r>
  <r>
    <s v="Auto-Reviewed"/>
    <x v="16"/>
    <s v=""/>
    <x v="1"/>
    <s v="603800"/>
    <s v="AGWA"/>
    <x v="1"/>
    <s v="AUG"/>
    <s v="Administrative and General Expenses"/>
    <n v="17842.95"/>
    <x v="0"/>
  </r>
  <r>
    <s v="Auto-Reviewed"/>
    <x v="16"/>
    <s v=""/>
    <x v="1"/>
    <s v="603800"/>
    <s v="AGWA"/>
    <x v="1"/>
    <s v="JUL"/>
    <s v="Administrative and General Expenses"/>
    <n v="19430.23"/>
    <x v="0"/>
  </r>
  <r>
    <s v="Auto-Reviewed"/>
    <x v="16"/>
    <s v=""/>
    <x v="1"/>
    <s v="603800"/>
    <s v="AGWA"/>
    <x v="1"/>
    <s v="JUN"/>
    <s v="Administrative and General Expenses"/>
    <n v="21984.3"/>
    <x v="0"/>
  </r>
  <r>
    <s v="Auto-Reviewed"/>
    <x v="16"/>
    <s v=""/>
    <x v="1"/>
    <s v="603800"/>
    <s v="AGWA"/>
    <x v="1"/>
    <s v="MAY"/>
    <s v="Administrative and General Expenses"/>
    <n v="23036.43"/>
    <x v="0"/>
  </r>
  <r>
    <s v="Auto-Reviewed"/>
    <x v="16"/>
    <s v=""/>
    <x v="1"/>
    <s v="603800"/>
    <s v="AGWA"/>
    <x v="1"/>
    <s v="SEP"/>
    <s v="Administrative and General Expenses"/>
    <n v="21244.01"/>
    <x v="0"/>
  </r>
  <r>
    <s v="Auto-Reviewed"/>
    <x v="16"/>
    <s v=""/>
    <x v="1"/>
    <s v="701100"/>
    <s v="CEXO"/>
    <x v="0"/>
    <s v="AUG"/>
    <s v="Collection Expenses - Operations"/>
    <n v="2990.26"/>
    <x v="0"/>
  </r>
  <r>
    <s v="Auto-Reviewed"/>
    <x v="16"/>
    <s v=""/>
    <x v="1"/>
    <s v="701100"/>
    <s v="CEXO"/>
    <x v="0"/>
    <s v="JUL"/>
    <s v="Collection Expenses - Operations"/>
    <n v="4354.92"/>
    <x v="0"/>
  </r>
  <r>
    <s v="Auto-Reviewed"/>
    <x v="16"/>
    <s v=""/>
    <x v="1"/>
    <s v="701100"/>
    <s v="CEXO"/>
    <x v="0"/>
    <s v="JUN"/>
    <s v="Collection Expenses - Operations"/>
    <n v="3063.89"/>
    <x v="0"/>
  </r>
  <r>
    <s v="Auto-Reviewed"/>
    <x v="16"/>
    <s v=""/>
    <x v="1"/>
    <s v="701100"/>
    <s v="CEXO"/>
    <x v="0"/>
    <s v="MAY"/>
    <s v="Collection Expenses - Operations"/>
    <n v="3631.83"/>
    <x v="0"/>
  </r>
  <r>
    <s v="Auto-Reviewed"/>
    <x v="16"/>
    <s v=""/>
    <x v="1"/>
    <s v="701100"/>
    <s v="CEXO"/>
    <x v="0"/>
    <s v="SEP"/>
    <s v="Collection Expenses - Operations"/>
    <n v="3285.68"/>
    <x v="0"/>
  </r>
  <r>
    <s v="Auto-Reviewed"/>
    <x v="16"/>
    <s v=""/>
    <x v="1"/>
    <s v="701200"/>
    <s v="CEXM"/>
    <x v="0"/>
    <s v="AUG"/>
    <s v="Collection Expenses - Maintenance"/>
    <n v="17.22"/>
    <x v="0"/>
  </r>
  <r>
    <s v="Auto-Reviewed"/>
    <x v="16"/>
    <s v=""/>
    <x v="1"/>
    <s v="701200"/>
    <s v="CEXM"/>
    <x v="0"/>
    <s v="JUL"/>
    <s v="Collection Expenses - Maintenance"/>
    <n v="1.47"/>
    <x v="0"/>
  </r>
  <r>
    <s v="Auto-Reviewed"/>
    <x v="16"/>
    <s v=""/>
    <x v="1"/>
    <s v="701200"/>
    <s v="CEXM"/>
    <x v="0"/>
    <s v="JUN"/>
    <s v="Collection Expenses - Maintenance"/>
    <n v="872.61"/>
    <x v="0"/>
  </r>
  <r>
    <s v="Auto-Reviewed"/>
    <x v="16"/>
    <s v=""/>
    <x v="1"/>
    <s v="701200"/>
    <s v="CEXM"/>
    <x v="0"/>
    <s v="MAY"/>
    <s v="Collection Expenses - Maintenance"/>
    <n v="148.75"/>
    <x v="0"/>
  </r>
  <r>
    <s v="Auto-Reviewed"/>
    <x v="16"/>
    <s v=""/>
    <x v="1"/>
    <s v="701200"/>
    <s v="CEXM"/>
    <x v="0"/>
    <s v="SEP"/>
    <s v="Collection Expenses - Maintenance"/>
    <n v="2.77"/>
    <x v="0"/>
  </r>
  <r>
    <s v="Auto-Reviewed"/>
    <x v="16"/>
    <s v=""/>
    <x v="1"/>
    <s v="701300"/>
    <s v="PEXO"/>
    <x v="0"/>
    <s v="AUG"/>
    <s v="Pumping Expenses - Operations"/>
    <n v="95.15"/>
    <x v="0"/>
  </r>
  <r>
    <s v="Auto-Reviewed"/>
    <x v="16"/>
    <s v=""/>
    <x v="1"/>
    <s v="701300"/>
    <s v="PEXO"/>
    <x v="0"/>
    <s v="JUL"/>
    <s v="Pumping Expenses - Operations"/>
    <n v="74.08"/>
    <x v="0"/>
  </r>
  <r>
    <s v="Auto-Reviewed"/>
    <x v="16"/>
    <s v=""/>
    <x v="1"/>
    <s v="701300"/>
    <s v="PEXO"/>
    <x v="0"/>
    <s v="MAY"/>
    <s v="Pumping Expenses - Operations"/>
    <n v="132.88"/>
    <x v="0"/>
  </r>
  <r>
    <s v="Auto-Reviewed"/>
    <x v="16"/>
    <s v=""/>
    <x v="1"/>
    <s v="701400"/>
    <s v="PEXM"/>
    <x v="0"/>
    <s v="AUG"/>
    <s v="Pumping Expenses - Maintenance"/>
    <n v="6.53"/>
    <x v="0"/>
  </r>
  <r>
    <s v="Auto-Reviewed"/>
    <x v="16"/>
    <s v=""/>
    <x v="1"/>
    <s v="701400"/>
    <s v="PEXM"/>
    <x v="0"/>
    <s v="JUN"/>
    <s v="Pumping Expenses - Maintenance"/>
    <n v="5.61"/>
    <x v="0"/>
  </r>
  <r>
    <s v="Auto-Reviewed"/>
    <x v="16"/>
    <s v=""/>
    <x v="1"/>
    <s v="701400"/>
    <s v="PEXM"/>
    <x v="0"/>
    <s v="SEP"/>
    <s v="Pumping Expenses - Maintenance"/>
    <n v="13.44"/>
    <x v="0"/>
  </r>
  <r>
    <s v="Auto-Reviewed"/>
    <x v="16"/>
    <s v=""/>
    <x v="1"/>
    <s v="701500"/>
    <s v="TRDO"/>
    <x v="0"/>
    <s v="AUG"/>
    <s v="Treatment &amp; Disposal Expenses - Operations"/>
    <n v="4498.79"/>
    <x v="0"/>
  </r>
  <r>
    <s v="Auto-Reviewed"/>
    <x v="16"/>
    <s v=""/>
    <x v="1"/>
    <s v="701500"/>
    <s v="TRDO"/>
    <x v="0"/>
    <s v="JUL"/>
    <s v="Treatment &amp; Disposal Expenses - Operations"/>
    <n v="3395.51"/>
    <x v="0"/>
  </r>
  <r>
    <s v="Auto-Reviewed"/>
    <x v="16"/>
    <s v=""/>
    <x v="1"/>
    <s v="701500"/>
    <s v="TRDO"/>
    <x v="0"/>
    <s v="JUN"/>
    <s v="Treatment &amp; Disposal Expenses - Operations"/>
    <n v="4037.83"/>
    <x v="0"/>
  </r>
  <r>
    <s v="Auto-Reviewed"/>
    <x v="16"/>
    <s v=""/>
    <x v="1"/>
    <s v="701500"/>
    <s v="TRDO"/>
    <x v="0"/>
    <s v="MAY"/>
    <s v="Treatment &amp; Disposal Expenses - Operations"/>
    <n v="3720.91"/>
    <x v="0"/>
  </r>
  <r>
    <s v="Auto-Reviewed"/>
    <x v="16"/>
    <s v=""/>
    <x v="1"/>
    <s v="701500"/>
    <s v="TRDO"/>
    <x v="0"/>
    <s v="SEP"/>
    <s v="Treatment &amp; Disposal Expenses - Operations"/>
    <n v="3902.05"/>
    <x v="0"/>
  </r>
  <r>
    <s v="Auto-Reviewed"/>
    <x v="16"/>
    <s v=""/>
    <x v="1"/>
    <s v="701600"/>
    <s v="TRDM"/>
    <x v="0"/>
    <s v="AUG"/>
    <s v="Treatment &amp; Disposal Expenses - Maintenance"/>
    <n v="0.94"/>
    <x v="0"/>
  </r>
  <r>
    <s v="Auto-Reviewed"/>
    <x v="16"/>
    <s v=""/>
    <x v="1"/>
    <s v="701600"/>
    <s v="TRDM"/>
    <x v="0"/>
    <s v="JUL"/>
    <s v="Treatment &amp; Disposal Expenses - Maintenance"/>
    <n v="113.46"/>
    <x v="0"/>
  </r>
  <r>
    <s v="Auto-Reviewed"/>
    <x v="16"/>
    <s v=""/>
    <x v="1"/>
    <s v="701600"/>
    <s v="TRDM"/>
    <x v="0"/>
    <s v="JUN"/>
    <s v="Treatment &amp; Disposal Expenses - Maintenance"/>
    <n v="6.6"/>
    <x v="0"/>
  </r>
  <r>
    <s v="Auto-Reviewed"/>
    <x v="16"/>
    <s v=""/>
    <x v="1"/>
    <s v="701600"/>
    <s v="TRDM"/>
    <x v="0"/>
    <s v="MAY"/>
    <s v="Treatment &amp; Disposal Expenses - Maintenance"/>
    <n v="1.25"/>
    <x v="0"/>
  </r>
  <r>
    <s v="Auto-Reviewed"/>
    <x v="16"/>
    <s v=""/>
    <x v="1"/>
    <s v="701600"/>
    <s v="TRDM"/>
    <x v="0"/>
    <s v="SEP"/>
    <s v="Treatment &amp; Disposal Expenses - Maintenance"/>
    <n v="442.25"/>
    <x v="0"/>
  </r>
  <r>
    <s v="Auto-Reviewed"/>
    <x v="16"/>
    <s v=""/>
    <x v="1"/>
    <s v="701700"/>
    <s v="CAWW"/>
    <x v="0"/>
    <s v="AUG"/>
    <s v="Customer Accounts Expenses"/>
    <n v="309.8"/>
    <x v="0"/>
  </r>
  <r>
    <s v="Auto-Reviewed"/>
    <x v="16"/>
    <s v=""/>
    <x v="1"/>
    <s v="701700"/>
    <s v="CAWW"/>
    <x v="0"/>
    <s v="JUL"/>
    <s v="Customer Accounts Expenses"/>
    <n v="416.17"/>
    <x v="0"/>
  </r>
  <r>
    <s v="Auto-Reviewed"/>
    <x v="16"/>
    <s v=""/>
    <x v="1"/>
    <s v="701700"/>
    <s v="CAWW"/>
    <x v="0"/>
    <s v="JUN"/>
    <s v="Customer Accounts Expenses"/>
    <n v="511.2"/>
    <x v="0"/>
  </r>
  <r>
    <s v="Auto-Reviewed"/>
    <x v="16"/>
    <s v=""/>
    <x v="1"/>
    <s v="701700"/>
    <s v="CAWW"/>
    <x v="0"/>
    <s v="MAY"/>
    <s v="Customer Accounts Expenses"/>
    <n v="130.77000000000001"/>
    <x v="0"/>
  </r>
  <r>
    <s v="Auto-Reviewed"/>
    <x v="16"/>
    <s v=""/>
    <x v="1"/>
    <s v="701700"/>
    <s v="CAWW"/>
    <x v="0"/>
    <s v="SEP"/>
    <s v="Customer Accounts Expenses"/>
    <n v="707.28"/>
    <x v="0"/>
  </r>
  <r>
    <s v="Auto-Reviewed"/>
    <x v="16"/>
    <s v=""/>
    <x v="1"/>
    <s v="701800"/>
    <s v="AGWW"/>
    <x v="0"/>
    <s v="AUG"/>
    <s v="Administrative and General Expenses"/>
    <n v="9582.5400000000009"/>
    <x v="0"/>
  </r>
  <r>
    <s v="Auto-Reviewed"/>
    <x v="16"/>
    <s v=""/>
    <x v="1"/>
    <s v="701800"/>
    <s v="AGWW"/>
    <x v="0"/>
    <s v="JUL"/>
    <s v="Administrative and General Expenses"/>
    <n v="10447.57"/>
    <x v="0"/>
  </r>
  <r>
    <s v="Auto-Reviewed"/>
    <x v="16"/>
    <s v=""/>
    <x v="1"/>
    <s v="701800"/>
    <s v="AGWW"/>
    <x v="0"/>
    <s v="JUN"/>
    <s v="Administrative and General Expenses"/>
    <n v="14489.07"/>
    <x v="0"/>
  </r>
  <r>
    <s v="Auto-Reviewed"/>
    <x v="16"/>
    <s v=""/>
    <x v="1"/>
    <s v="701800"/>
    <s v="AGWW"/>
    <x v="0"/>
    <s v="MAY"/>
    <s v="Administrative and General Expenses"/>
    <n v="8435.0499999999993"/>
    <x v="0"/>
  </r>
  <r>
    <s v="Auto-Reviewed"/>
    <x v="16"/>
    <s v=""/>
    <x v="1"/>
    <s v="701800"/>
    <s v="AGWW"/>
    <x v="0"/>
    <s v="SEP"/>
    <s v="Administrative and General Expenses"/>
    <n v="8653.02"/>
    <x v="0"/>
  </r>
  <r>
    <s v="Auto-Reviewed"/>
    <x v="16"/>
    <s v=""/>
    <x v="1"/>
    <s v="703800"/>
    <s v="AGWW"/>
    <x v="0"/>
    <s v="AUG"/>
    <s v="Administrative and General Expenses"/>
    <n v="2069.4299999999998"/>
    <x v="0"/>
  </r>
  <r>
    <s v="Auto-Reviewed"/>
    <x v="16"/>
    <s v=""/>
    <x v="1"/>
    <s v="703800"/>
    <s v="AGWW"/>
    <x v="0"/>
    <s v="JUL"/>
    <s v="Administrative and General Expenses"/>
    <n v="2292.63"/>
    <x v="0"/>
  </r>
  <r>
    <s v="Auto-Reviewed"/>
    <x v="16"/>
    <s v=""/>
    <x v="1"/>
    <s v="703800"/>
    <s v="AGWW"/>
    <x v="0"/>
    <s v="JUN"/>
    <s v="Administrative and General Expenses"/>
    <n v="2553.04"/>
    <x v="0"/>
  </r>
  <r>
    <s v="Auto-Reviewed"/>
    <x v="16"/>
    <s v=""/>
    <x v="1"/>
    <s v="703800"/>
    <s v="AGWW"/>
    <x v="0"/>
    <s v="MAY"/>
    <s v="Administrative and General Expenses"/>
    <n v="2487.17"/>
    <x v="0"/>
  </r>
  <r>
    <s v="Auto-Reviewed"/>
    <x v="16"/>
    <s v=""/>
    <x v="1"/>
    <s v="703800"/>
    <s v="AGWW"/>
    <x v="0"/>
    <s v="SEP"/>
    <s v="Administrative and General Expenses"/>
    <n v="2502.42"/>
    <x v="0"/>
  </r>
  <r>
    <s v="Auto-Reviewed"/>
    <x v="17"/>
    <s v=""/>
    <x v="1"/>
    <s v="641800"/>
    <s v="AGWA"/>
    <x v="1"/>
    <s v="JUL"/>
    <s v="Administrative and General Expenses"/>
    <n v="150"/>
    <x v="0"/>
  </r>
  <r>
    <s v="Auto-Reviewed"/>
    <x v="17"/>
    <s v=""/>
    <x v="1"/>
    <s v="642400"/>
    <s v="WTEM"/>
    <x v="1"/>
    <s v="AUG"/>
    <s v="Water Treatment Expenses - Maintenance"/>
    <n v="262.43"/>
    <x v="0"/>
  </r>
  <r>
    <s v="Auto-Reviewed"/>
    <x v="17"/>
    <s v=""/>
    <x v="1"/>
    <s v="642500"/>
    <s v="TDEO"/>
    <x v="1"/>
    <s v="AUG"/>
    <s v="Transmission and Distributions Expense - Operations"/>
    <n v="217.39"/>
    <x v="0"/>
  </r>
  <r>
    <s v="Auto-Reviewed"/>
    <x v="17"/>
    <s v=""/>
    <x v="1"/>
    <s v="642600"/>
    <s v="TDEM"/>
    <x v="1"/>
    <s v="AUG"/>
    <s v="Transmission and Distributions Expense - Maintenance"/>
    <n v="217.39"/>
    <x v="0"/>
  </r>
  <r>
    <s v="Auto-Reviewed"/>
    <x v="17"/>
    <s v=""/>
    <x v="1"/>
    <s v="642800"/>
    <s v="AGWA"/>
    <x v="1"/>
    <s v="AUG"/>
    <s v="Administrative and General Expenses"/>
    <n v="456.44"/>
    <x v="0"/>
  </r>
  <r>
    <s v="Auto-Reviewed"/>
    <x v="17"/>
    <s v=""/>
    <x v="1"/>
    <s v="642800"/>
    <s v="AGWA"/>
    <x v="1"/>
    <s v="JUN"/>
    <s v="Administrative and General Expenses"/>
    <n v="407.55"/>
    <x v="0"/>
  </r>
  <r>
    <s v="Auto-Reviewed"/>
    <x v="17"/>
    <s v=""/>
    <x v="1"/>
    <s v="642800"/>
    <s v="AGWA"/>
    <x v="1"/>
    <s v="SEP"/>
    <s v="Administrative and General Expenses"/>
    <n v="580.79999999999995"/>
    <x v="0"/>
  </r>
  <r>
    <s v="Auto-Reviewed"/>
    <x v="17"/>
    <s v=""/>
    <x v="1"/>
    <s v="742300"/>
    <s v="PEXO"/>
    <x v="0"/>
    <s v="JUN"/>
    <s v="Pumping Expenses - Operations"/>
    <n v="-5342.53"/>
    <x v="0"/>
  </r>
  <r>
    <s v="Auto-Reviewed"/>
    <x v="17"/>
    <s v=""/>
    <x v="1"/>
    <s v="742300"/>
    <s v="PEXO"/>
    <x v="0"/>
    <s v="MAY"/>
    <s v="Pumping Expenses - Operations"/>
    <n v="5342.53"/>
    <x v="0"/>
  </r>
  <r>
    <s v="Auto-Reviewed"/>
    <x v="18"/>
    <s v=""/>
    <x v="1"/>
    <s v=""/>
    <s v=""/>
    <x v="2"/>
    <s v="AUG"/>
    <s v=""/>
    <n v="-216916.02"/>
    <x v="0"/>
  </r>
  <r>
    <s v="Auto-Reviewed"/>
    <x v="18"/>
    <s v=""/>
    <x v="1"/>
    <s v=""/>
    <s v=""/>
    <x v="2"/>
    <s v="JUL"/>
    <s v=""/>
    <n v="-192993.69"/>
    <x v="0"/>
  </r>
  <r>
    <s v="Auto-Reviewed"/>
    <x v="18"/>
    <s v=""/>
    <x v="1"/>
    <s v=""/>
    <s v=""/>
    <x v="2"/>
    <s v="JUN"/>
    <s v=""/>
    <n v="-230973.41"/>
    <x v="0"/>
  </r>
  <r>
    <s v="Auto-Reviewed"/>
    <x v="18"/>
    <s v=""/>
    <x v="1"/>
    <s v=""/>
    <s v=""/>
    <x v="2"/>
    <s v="MAY"/>
    <s v=""/>
    <n v="-215928.1"/>
    <x v="0"/>
  </r>
  <r>
    <s v="Auto-Reviewed"/>
    <x v="18"/>
    <s v=""/>
    <x v="1"/>
    <s v=""/>
    <s v=""/>
    <x v="2"/>
    <s v="SEP"/>
    <s v=""/>
    <n v="-198403.5"/>
    <x v="0"/>
  </r>
  <r>
    <s v="Auto-Reviewed"/>
    <x v="18"/>
    <s v=""/>
    <x v="1"/>
    <s v=""/>
    <s v=""/>
    <x v="0"/>
    <s v="AUG"/>
    <s v=""/>
    <n v="23166.62"/>
    <x v="0"/>
  </r>
  <r>
    <s v="Auto-Reviewed"/>
    <x v="18"/>
    <s v=""/>
    <x v="1"/>
    <s v=""/>
    <s v=""/>
    <x v="0"/>
    <s v="JUL"/>
    <s v=""/>
    <n v="20611.740000000002"/>
    <x v="0"/>
  </r>
  <r>
    <s v="Auto-Reviewed"/>
    <x v="18"/>
    <s v=""/>
    <x v="1"/>
    <s v=""/>
    <s v=""/>
    <x v="0"/>
    <s v="JUN"/>
    <s v=""/>
    <n v="24668.15"/>
    <x v="0"/>
  </r>
  <r>
    <s v="Auto-Reviewed"/>
    <x v="18"/>
    <s v=""/>
    <x v="1"/>
    <s v=""/>
    <s v=""/>
    <x v="0"/>
    <s v="MAY"/>
    <s v=""/>
    <n v="23061.01"/>
    <x v="0"/>
  </r>
  <r>
    <s v="Auto-Reviewed"/>
    <x v="18"/>
    <s v=""/>
    <x v="1"/>
    <s v=""/>
    <s v=""/>
    <x v="0"/>
    <s v="SEP"/>
    <s v=""/>
    <n v="21189.82"/>
    <x v="0"/>
  </r>
  <r>
    <s v="Auto-Reviewed"/>
    <x v="18"/>
    <s v=""/>
    <x v="1"/>
    <s v=""/>
    <s v=""/>
    <x v="1"/>
    <s v="AUG"/>
    <s v=""/>
    <n v="193749.4"/>
    <x v="0"/>
  </r>
  <r>
    <s v="Auto-Reviewed"/>
    <x v="18"/>
    <s v=""/>
    <x v="1"/>
    <s v=""/>
    <s v=""/>
    <x v="1"/>
    <s v="JUL"/>
    <s v=""/>
    <n v="172381.95"/>
    <x v="0"/>
  </r>
  <r>
    <s v="Auto-Reviewed"/>
    <x v="18"/>
    <s v=""/>
    <x v="1"/>
    <s v=""/>
    <s v=""/>
    <x v="1"/>
    <s v="JUN"/>
    <s v=""/>
    <n v="206305.26"/>
    <x v="0"/>
  </r>
  <r>
    <s v="Auto-Reviewed"/>
    <x v="18"/>
    <s v=""/>
    <x v="1"/>
    <s v=""/>
    <s v=""/>
    <x v="1"/>
    <s v="MAY"/>
    <s v=""/>
    <n v="192867.09"/>
    <x v="0"/>
  </r>
  <r>
    <s v="Auto-Reviewed"/>
    <x v="18"/>
    <s v=""/>
    <x v="1"/>
    <s v=""/>
    <s v=""/>
    <x v="1"/>
    <s v="SEP"/>
    <s v=""/>
    <n v="177213.68"/>
    <x v="0"/>
  </r>
  <r>
    <s v="Auto-Reviewed"/>
    <x v="18"/>
    <s v=""/>
    <x v="1"/>
    <s v="634700"/>
    <s v="CAWA"/>
    <x v="1"/>
    <s v="AUG"/>
    <s v="Customer Accounts Expenses"/>
    <n v="60254.69"/>
    <x v="0"/>
  </r>
  <r>
    <s v="Auto-Reviewed"/>
    <x v="18"/>
    <s v=""/>
    <x v="1"/>
    <s v="634700"/>
    <s v="CAWA"/>
    <x v="1"/>
    <s v="JUL"/>
    <s v="Customer Accounts Expenses"/>
    <n v="51448.32"/>
    <x v="0"/>
  </r>
  <r>
    <s v="Auto-Reviewed"/>
    <x v="18"/>
    <s v=""/>
    <x v="1"/>
    <s v="634700"/>
    <s v="CAWA"/>
    <x v="1"/>
    <s v="JUN"/>
    <s v="Customer Accounts Expenses"/>
    <n v="52566.06"/>
    <x v="0"/>
  </r>
  <r>
    <s v="Auto-Reviewed"/>
    <x v="18"/>
    <s v=""/>
    <x v="1"/>
    <s v="634700"/>
    <s v="CAWA"/>
    <x v="1"/>
    <s v="MAY"/>
    <s v="Customer Accounts Expenses"/>
    <n v="56754.77"/>
    <x v="0"/>
  </r>
  <r>
    <s v="Auto-Reviewed"/>
    <x v="18"/>
    <s v=""/>
    <x v="1"/>
    <s v="634700"/>
    <s v="CAWA"/>
    <x v="1"/>
    <s v="SEP"/>
    <s v="Customer Accounts Expenses"/>
    <n v="54981.08"/>
    <x v="0"/>
  </r>
  <r>
    <s v="Auto-Reviewed"/>
    <x v="18"/>
    <s v=""/>
    <x v="1"/>
    <s v="634800"/>
    <s v="AGWA"/>
    <x v="1"/>
    <s v="AUG"/>
    <s v="Administrative and General Expenses"/>
    <n v="133494.74"/>
    <x v="0"/>
  </r>
  <r>
    <s v="Auto-Reviewed"/>
    <x v="18"/>
    <s v=""/>
    <x v="1"/>
    <s v="634800"/>
    <s v="AGWA"/>
    <x v="1"/>
    <s v="JUL"/>
    <s v="Administrative and General Expenses"/>
    <n v="120933.68"/>
    <x v="0"/>
  </r>
  <r>
    <s v="Auto-Reviewed"/>
    <x v="18"/>
    <s v=""/>
    <x v="1"/>
    <s v="634800"/>
    <s v="AGWA"/>
    <x v="1"/>
    <s v="JUN"/>
    <s v="Administrative and General Expenses"/>
    <n v="153739.32999999999"/>
    <x v="0"/>
  </r>
  <r>
    <s v="Auto-Reviewed"/>
    <x v="18"/>
    <s v=""/>
    <x v="1"/>
    <s v="634800"/>
    <s v="AGWA"/>
    <x v="1"/>
    <s v="MAY"/>
    <s v="Administrative and General Expenses"/>
    <n v="136112.4"/>
    <x v="0"/>
  </r>
  <r>
    <s v="Auto-Reviewed"/>
    <x v="18"/>
    <s v=""/>
    <x v="1"/>
    <s v="634800"/>
    <s v="AGWA"/>
    <x v="1"/>
    <s v="SEP"/>
    <s v="Administrative and General Expenses"/>
    <n v="122232.82"/>
    <x v="0"/>
  </r>
  <r>
    <s v="Auto-Reviewed"/>
    <x v="18"/>
    <s v=""/>
    <x v="1"/>
    <s v="734700"/>
    <s v="CAWW"/>
    <x v="0"/>
    <s v="AUG"/>
    <s v="Customer Accounts Expenses"/>
    <n v="7204.61"/>
    <x v="0"/>
  </r>
  <r>
    <s v="Auto-Reviewed"/>
    <x v="18"/>
    <s v=""/>
    <x v="1"/>
    <s v="734700"/>
    <s v="CAWW"/>
    <x v="0"/>
    <s v="JUL"/>
    <s v="Customer Accounts Expenses"/>
    <n v="6151.92"/>
    <x v="0"/>
  </r>
  <r>
    <s v="Auto-Reviewed"/>
    <x v="18"/>
    <s v=""/>
    <x v="1"/>
    <s v="734700"/>
    <s v="CAWW"/>
    <x v="0"/>
    <s v="JUN"/>
    <s v="Customer Accounts Expenses"/>
    <n v="6285.33"/>
    <x v="0"/>
  </r>
  <r>
    <s v="Auto-Reviewed"/>
    <x v="18"/>
    <s v=""/>
    <x v="1"/>
    <s v="734700"/>
    <s v="CAWW"/>
    <x v="0"/>
    <s v="MAY"/>
    <s v="Customer Accounts Expenses"/>
    <n v="6786.08"/>
    <x v="0"/>
  </r>
  <r>
    <s v="Auto-Reviewed"/>
    <x v="18"/>
    <s v=""/>
    <x v="1"/>
    <s v="734700"/>
    <s v="CAWW"/>
    <x v="0"/>
    <s v="SEP"/>
    <s v="Customer Accounts Expenses"/>
    <n v="6574.22"/>
    <x v="0"/>
  </r>
  <r>
    <s v="Auto-Reviewed"/>
    <x v="18"/>
    <s v=""/>
    <x v="1"/>
    <s v="734800"/>
    <s v="AGWW"/>
    <x v="0"/>
    <s v="AUG"/>
    <s v="Administrative and General Expenses"/>
    <n v="15961.57"/>
    <x v="0"/>
  </r>
  <r>
    <s v="Auto-Reviewed"/>
    <x v="18"/>
    <s v=""/>
    <x v="1"/>
    <s v="734800"/>
    <s v="AGWW"/>
    <x v="0"/>
    <s v="JUL"/>
    <s v="Administrative and General Expenses"/>
    <n v="14459.1"/>
    <x v="0"/>
  </r>
  <r>
    <s v="Auto-Reviewed"/>
    <x v="18"/>
    <s v=""/>
    <x v="1"/>
    <s v="734800"/>
    <s v="AGWW"/>
    <x v="0"/>
    <s v="JUN"/>
    <s v="Administrative and General Expenses"/>
    <n v="18382.240000000002"/>
    <x v="0"/>
  </r>
  <r>
    <s v="Auto-Reviewed"/>
    <x v="18"/>
    <s v=""/>
    <x v="1"/>
    <s v="734800"/>
    <s v="AGWW"/>
    <x v="0"/>
    <s v="MAY"/>
    <s v="Administrative and General Expenses"/>
    <n v="16274.03"/>
    <x v="0"/>
  </r>
  <r>
    <s v="Auto-Reviewed"/>
    <x v="18"/>
    <s v=""/>
    <x v="1"/>
    <s v="734800"/>
    <s v="AGWW"/>
    <x v="0"/>
    <s v="SEP"/>
    <s v="Administrative and General Expenses"/>
    <n v="14615.42"/>
    <x v="0"/>
  </r>
  <r>
    <s v="Auto-Reviewed"/>
    <x v="19"/>
    <s v=""/>
    <x v="2"/>
    <s v="460000"/>
    <s v=""/>
    <x v="1"/>
    <s v="AUG"/>
    <s v=""/>
    <n v="-192.49"/>
    <x v="0"/>
  </r>
  <r>
    <s v="Auto-Reviewed"/>
    <x v="19"/>
    <s v=""/>
    <x v="2"/>
    <s v="460000"/>
    <s v=""/>
    <x v="1"/>
    <s v="JUN"/>
    <s v=""/>
    <n v="-322.98"/>
    <x v="0"/>
  </r>
  <r>
    <s v="Auto-Reviewed"/>
    <x v="19"/>
    <s v=""/>
    <x v="2"/>
    <s v="460000"/>
    <s v=""/>
    <x v="1"/>
    <s v="MAY"/>
    <s v=""/>
    <n v="-212.49"/>
    <x v="0"/>
  </r>
  <r>
    <s v="Auto-Reviewed"/>
    <x v="19"/>
    <s v=""/>
    <x v="2"/>
    <s v="460000"/>
    <s v=""/>
    <x v="1"/>
    <s v="SEP"/>
    <s v=""/>
    <n v="-242.17"/>
    <x v="0"/>
  </r>
  <r>
    <s v="Auto-Reviewed"/>
    <x v="19"/>
    <s v=""/>
    <x v="2"/>
    <s v="488000"/>
    <s v=""/>
    <x v="1"/>
    <s v="AUG"/>
    <s v=""/>
    <n v="-5049.0600000000004"/>
    <x v="0"/>
  </r>
  <r>
    <s v="Auto-Reviewed"/>
    <x v="19"/>
    <s v=""/>
    <x v="2"/>
    <s v="488000"/>
    <s v=""/>
    <x v="1"/>
    <s v="JUL"/>
    <s v=""/>
    <n v="-3275.44"/>
    <x v="0"/>
  </r>
  <r>
    <s v="Auto-Reviewed"/>
    <x v="19"/>
    <s v=""/>
    <x v="2"/>
    <s v="488000"/>
    <s v=""/>
    <x v="1"/>
    <s v="JUN"/>
    <s v=""/>
    <n v="-3800"/>
    <x v="0"/>
  </r>
  <r>
    <s v="Auto-Reviewed"/>
    <x v="19"/>
    <s v=""/>
    <x v="2"/>
    <s v="488000"/>
    <s v=""/>
    <x v="1"/>
    <s v="MAY"/>
    <s v=""/>
    <n v="-2625"/>
    <x v="0"/>
  </r>
  <r>
    <s v="Auto-Reviewed"/>
    <x v="19"/>
    <s v=""/>
    <x v="2"/>
    <s v="488000"/>
    <s v=""/>
    <x v="1"/>
    <s v="SEP"/>
    <s v=""/>
    <n v="-188291.9"/>
    <x v="0"/>
  </r>
  <r>
    <s v="Auto-Reviewed"/>
    <x v="19"/>
    <s v="Other WW"/>
    <x v="2"/>
    <s v="536000"/>
    <s v=""/>
    <x v="0"/>
    <s v="AUG"/>
    <s v=""/>
    <n v="-197992.34"/>
    <x v="0"/>
  </r>
  <r>
    <s v="Auto-Reviewed"/>
    <x v="19"/>
    <s v="Other WW"/>
    <x v="2"/>
    <s v="536000"/>
    <s v=""/>
    <x v="0"/>
    <s v="JUL"/>
    <s v=""/>
    <n v="-197304.02"/>
    <x v="0"/>
  </r>
  <r>
    <s v="Auto-Reviewed"/>
    <x v="19"/>
    <s v="Other WW"/>
    <x v="2"/>
    <s v="536000"/>
    <s v=""/>
    <x v="0"/>
    <s v="JUN"/>
    <s v=""/>
    <n v="-197356.58"/>
    <x v="0"/>
  </r>
  <r>
    <s v="Auto-Reviewed"/>
    <x v="19"/>
    <s v="Other WW"/>
    <x v="2"/>
    <s v="536000"/>
    <s v=""/>
    <x v="0"/>
    <s v="MAY"/>
    <s v=""/>
    <n v="-195640.95999999999"/>
    <x v="0"/>
  </r>
  <r>
    <s v="Auto-Reviewed"/>
    <x v="19"/>
    <s v="Other WW"/>
    <x v="2"/>
    <s v="536000"/>
    <s v=""/>
    <x v="0"/>
    <s v="SEP"/>
    <s v=""/>
    <n v="-197347.86"/>
    <x v="0"/>
  </r>
  <r>
    <s v="Auto-Reviewed"/>
    <x v="20"/>
    <s v=""/>
    <x v="3"/>
    <s v="417100"/>
    <s v=""/>
    <x v="0"/>
    <s v="AUG"/>
    <s v=""/>
    <n v="2334.77"/>
    <x v="0"/>
  </r>
  <r>
    <s v="Auto-Reviewed"/>
    <x v="20"/>
    <s v=""/>
    <x v="3"/>
    <s v="417100"/>
    <s v=""/>
    <x v="0"/>
    <s v="JUL"/>
    <s v=""/>
    <n v="178.57"/>
    <x v="0"/>
  </r>
  <r>
    <s v="Auto-Reviewed"/>
    <x v="20"/>
    <s v=""/>
    <x v="3"/>
    <s v="417100"/>
    <s v=""/>
    <x v="0"/>
    <s v="JUN"/>
    <s v=""/>
    <n v="-7036.33"/>
    <x v="0"/>
  </r>
  <r>
    <s v="Auto-Reviewed"/>
    <x v="20"/>
    <s v=""/>
    <x v="3"/>
    <s v="417100"/>
    <s v=""/>
    <x v="0"/>
    <s v="MAY"/>
    <s v=""/>
    <n v="412.75"/>
    <x v="0"/>
  </r>
  <r>
    <s v="Auto-Reviewed"/>
    <x v="20"/>
    <s v=""/>
    <x v="3"/>
    <s v="417100"/>
    <s v=""/>
    <x v="0"/>
    <s v="SEP"/>
    <s v=""/>
    <n v="2885.12"/>
    <x v="0"/>
  </r>
  <r>
    <s v="Auto-Reviewed"/>
    <x v="20"/>
    <s v=""/>
    <x v="3"/>
    <s v="417100"/>
    <s v=""/>
    <x v="1"/>
    <s v="AUG"/>
    <s v=""/>
    <n v="20294.060000000001"/>
    <x v="0"/>
  </r>
  <r>
    <s v="Auto-Reviewed"/>
    <x v="20"/>
    <s v=""/>
    <x v="3"/>
    <s v="417100"/>
    <s v=""/>
    <x v="1"/>
    <s v="JUL"/>
    <s v=""/>
    <n v="1434.78"/>
    <x v="0"/>
  </r>
  <r>
    <s v="Auto-Reviewed"/>
    <x v="20"/>
    <s v=""/>
    <x v="3"/>
    <s v="417100"/>
    <s v=""/>
    <x v="1"/>
    <s v="JUN"/>
    <s v=""/>
    <n v="-63906.65"/>
    <x v="0"/>
  </r>
  <r>
    <s v="Auto-Reviewed"/>
    <x v="20"/>
    <s v=""/>
    <x v="3"/>
    <s v="417100"/>
    <s v=""/>
    <x v="1"/>
    <s v="MAY"/>
    <s v=""/>
    <n v="3643"/>
    <x v="0"/>
  </r>
  <r>
    <s v="Auto-Reviewed"/>
    <x v="20"/>
    <s v=""/>
    <x v="3"/>
    <s v="417100"/>
    <s v=""/>
    <x v="1"/>
    <s v="SEP"/>
    <s v=""/>
    <n v="24936.21"/>
    <x v="0"/>
  </r>
  <r>
    <s v="Auto-Reviewed"/>
    <x v="21"/>
    <s v=""/>
    <x v="1"/>
    <s v="675200"/>
    <s v="SSEM"/>
    <x v="1"/>
    <s v="AUG"/>
    <s v="Source of Supply and Expenses  - Maintenance"/>
    <n v="332.6"/>
    <x v="0"/>
  </r>
  <r>
    <s v="Auto-Reviewed"/>
    <x v="21"/>
    <s v=""/>
    <x v="1"/>
    <s v="675200"/>
    <s v="SSEM"/>
    <x v="1"/>
    <s v="JUN"/>
    <s v="Source of Supply and Expenses  - Maintenance"/>
    <n v="261.14999999999998"/>
    <x v="0"/>
  </r>
  <r>
    <s v="Auto-Reviewed"/>
    <x v="21"/>
    <s v=""/>
    <x v="1"/>
    <s v="675300"/>
    <s v="WTEO"/>
    <x v="1"/>
    <s v="AUG"/>
    <s v="Water Treatment Expenses - Operations"/>
    <n v="223.79"/>
    <x v="0"/>
  </r>
  <r>
    <s v="Auto-Reviewed"/>
    <x v="21"/>
    <s v=""/>
    <x v="1"/>
    <s v="675400"/>
    <s v="WTEM"/>
    <x v="1"/>
    <s v="AUG"/>
    <s v="Water Treatment Expenses - Maintenance"/>
    <n v="99.48"/>
    <x v="0"/>
  </r>
  <r>
    <s v="Auto-Reviewed"/>
    <x v="21"/>
    <s v=""/>
    <x v="1"/>
    <s v="675400"/>
    <s v="WTEM"/>
    <x v="1"/>
    <s v="JUL"/>
    <s v="Water Treatment Expenses - Maintenance"/>
    <n v="112.89"/>
    <x v="0"/>
  </r>
  <r>
    <s v="Auto-Reviewed"/>
    <x v="21"/>
    <s v=""/>
    <x v="1"/>
    <s v="675400"/>
    <s v="WTEM"/>
    <x v="1"/>
    <s v="SEP"/>
    <s v="Water Treatment Expenses - Maintenance"/>
    <n v="1029"/>
    <x v="0"/>
  </r>
  <r>
    <s v="Auto-Reviewed"/>
    <x v="21"/>
    <s v=""/>
    <x v="1"/>
    <s v="675500"/>
    <s v="TDEO"/>
    <x v="1"/>
    <s v="AUG"/>
    <s v="Transmission and Distributions Expense - Operations"/>
    <n v="5067.33"/>
    <x v="0"/>
  </r>
  <r>
    <s v="Auto-Reviewed"/>
    <x v="21"/>
    <s v=""/>
    <x v="1"/>
    <s v="675500"/>
    <s v="TDEO"/>
    <x v="1"/>
    <s v="JUL"/>
    <s v="Transmission and Distributions Expense - Operations"/>
    <n v="3152.11"/>
    <x v="0"/>
  </r>
  <r>
    <s v="Auto-Reviewed"/>
    <x v="21"/>
    <s v=""/>
    <x v="1"/>
    <s v="675500"/>
    <s v="TDEO"/>
    <x v="1"/>
    <s v="JUN"/>
    <s v="Transmission and Distributions Expense - Operations"/>
    <n v="3354.68"/>
    <x v="0"/>
  </r>
  <r>
    <s v="Auto-Reviewed"/>
    <x v="21"/>
    <s v=""/>
    <x v="1"/>
    <s v="675500"/>
    <s v="TDEO"/>
    <x v="1"/>
    <s v="SEP"/>
    <s v="Transmission and Distributions Expense - Operations"/>
    <n v="2815.96"/>
    <x v="0"/>
  </r>
  <r>
    <s v="Auto-Reviewed"/>
    <x v="21"/>
    <s v=""/>
    <x v="1"/>
    <s v="675800"/>
    <s v="AGWA"/>
    <x v="1"/>
    <s v="AUG"/>
    <s v="Administrative and General Expenses"/>
    <n v="16938.169999999998"/>
    <x v="0"/>
  </r>
  <r>
    <s v="Auto-Reviewed"/>
    <x v="21"/>
    <s v=""/>
    <x v="1"/>
    <s v="675800"/>
    <s v="AGWA"/>
    <x v="1"/>
    <s v="JUL"/>
    <s v="Administrative and General Expenses"/>
    <n v="61129.98"/>
    <x v="0"/>
  </r>
  <r>
    <s v="Auto-Reviewed"/>
    <x v="21"/>
    <s v=""/>
    <x v="1"/>
    <s v="675800"/>
    <s v="AGWA"/>
    <x v="1"/>
    <s v="JUN"/>
    <s v="Administrative and General Expenses"/>
    <n v="32931.269999999997"/>
    <x v="0"/>
  </r>
  <r>
    <s v="Auto-Reviewed"/>
    <x v="21"/>
    <s v=""/>
    <x v="1"/>
    <s v="675800"/>
    <s v="AGWA"/>
    <x v="1"/>
    <s v="MAY"/>
    <s v="Administrative and General Expenses"/>
    <n v="48971.24"/>
    <x v="0"/>
  </r>
  <r>
    <s v="Auto-Reviewed"/>
    <x v="21"/>
    <s v=""/>
    <x v="1"/>
    <s v="675800"/>
    <s v="AGWA"/>
    <x v="1"/>
    <s v="SEP"/>
    <s v="Administrative and General Expenses"/>
    <n v="68150.2"/>
    <x v="0"/>
  </r>
  <r>
    <s v="Auto-Reviewed"/>
    <x v="21"/>
    <s v=""/>
    <x v="1"/>
    <s v="775200"/>
    <s v="CEXM"/>
    <x v="0"/>
    <s v="MAY"/>
    <s v="Collection Expenses - Maintenance"/>
    <n v="2957.42"/>
    <x v="0"/>
  </r>
  <r>
    <s v="Auto-Reviewed"/>
    <x v="21"/>
    <s v=""/>
    <x v="1"/>
    <s v="775400"/>
    <s v="PEXM"/>
    <x v="0"/>
    <s v="AUG"/>
    <s v="Pumping Expenses - Maintenance"/>
    <n v="21.22"/>
    <x v="0"/>
  </r>
  <r>
    <s v="Auto-Reviewed"/>
    <x v="21"/>
    <s v=""/>
    <x v="1"/>
    <s v="775400"/>
    <s v="PEXM"/>
    <x v="0"/>
    <s v="JUN"/>
    <s v="Pumping Expenses - Maintenance"/>
    <n v="910.72"/>
    <x v="0"/>
  </r>
  <r>
    <s v="Auto-Reviewed"/>
    <x v="21"/>
    <s v=""/>
    <x v="1"/>
    <s v="775400"/>
    <s v="PEXM"/>
    <x v="0"/>
    <s v="SEP"/>
    <s v="Pumping Expenses - Maintenance"/>
    <n v="1.1100000000000001"/>
    <x v="0"/>
  </r>
  <r>
    <s v="Auto-Reviewed"/>
    <x v="21"/>
    <s v=""/>
    <x v="1"/>
    <s v="775500"/>
    <s v="TRDO"/>
    <x v="0"/>
    <s v="AUG"/>
    <s v="Treatment &amp; Disposal Expenses - Operations"/>
    <n v="2091.8200000000002"/>
    <x v="0"/>
  </r>
  <r>
    <s v="Auto-Reviewed"/>
    <x v="21"/>
    <s v=""/>
    <x v="1"/>
    <s v="775500"/>
    <s v="TRDO"/>
    <x v="0"/>
    <s v="JUL"/>
    <s v="Treatment &amp; Disposal Expenses - Operations"/>
    <n v="253.83"/>
    <x v="0"/>
  </r>
  <r>
    <s v="Auto-Reviewed"/>
    <x v="21"/>
    <s v=""/>
    <x v="1"/>
    <s v="775500"/>
    <s v="TRDO"/>
    <x v="0"/>
    <s v="JUN"/>
    <s v="Treatment &amp; Disposal Expenses - Operations"/>
    <n v="154.96"/>
    <x v="0"/>
  </r>
  <r>
    <s v="Auto-Reviewed"/>
    <x v="21"/>
    <s v=""/>
    <x v="1"/>
    <s v="775500"/>
    <s v="TRDO"/>
    <x v="0"/>
    <s v="MAY"/>
    <s v="Treatment &amp; Disposal Expenses - Operations"/>
    <n v="31.13"/>
    <x v="0"/>
  </r>
  <r>
    <s v="Auto-Reviewed"/>
    <x v="21"/>
    <s v=""/>
    <x v="1"/>
    <s v="775500"/>
    <s v="TRDO"/>
    <x v="0"/>
    <s v="SEP"/>
    <s v="Treatment &amp; Disposal Expenses - Operations"/>
    <n v="177.03"/>
    <x v="0"/>
  </r>
  <r>
    <s v="Auto-Reviewed"/>
    <x v="21"/>
    <s v=""/>
    <x v="1"/>
    <s v="775600"/>
    <s v="TRDM"/>
    <x v="0"/>
    <s v="MAY"/>
    <s v="Treatment &amp; Disposal Expenses - Maintenance"/>
    <n v="46.36"/>
    <x v="0"/>
  </r>
  <r>
    <s v="Auto-Reviewed"/>
    <x v="21"/>
    <s v=""/>
    <x v="1"/>
    <s v="775700"/>
    <s v="CAWW"/>
    <x v="0"/>
    <s v="AUG"/>
    <s v="Customer Accounts Expenses"/>
    <n v="113.32"/>
    <x v="0"/>
  </r>
  <r>
    <s v="Auto-Reviewed"/>
    <x v="21"/>
    <s v=""/>
    <x v="1"/>
    <s v="775800"/>
    <s v="AGWW"/>
    <x v="0"/>
    <s v="AUG"/>
    <s v="Administrative and General Expenses"/>
    <n v="3207.75"/>
    <x v="0"/>
  </r>
  <r>
    <s v="Auto-Reviewed"/>
    <x v="21"/>
    <s v=""/>
    <x v="1"/>
    <s v="775800"/>
    <s v="AGWW"/>
    <x v="0"/>
    <s v="JUL"/>
    <s v="Administrative and General Expenses"/>
    <n v="4368.7700000000004"/>
    <x v="0"/>
  </r>
  <r>
    <s v="Auto-Reviewed"/>
    <x v="21"/>
    <s v=""/>
    <x v="1"/>
    <s v="775800"/>
    <s v="AGWW"/>
    <x v="0"/>
    <s v="JUN"/>
    <s v="Administrative and General Expenses"/>
    <n v="-822.57"/>
    <x v="0"/>
  </r>
  <r>
    <s v="Auto-Reviewed"/>
    <x v="21"/>
    <s v=""/>
    <x v="1"/>
    <s v="775800"/>
    <s v="AGWW"/>
    <x v="0"/>
    <s v="MAY"/>
    <s v="Administrative and General Expenses"/>
    <n v="3936.14"/>
    <x v="0"/>
  </r>
  <r>
    <s v="Auto-Reviewed"/>
    <x v="21"/>
    <s v=""/>
    <x v="1"/>
    <s v="775800"/>
    <s v="AGWW"/>
    <x v="0"/>
    <s v="SEP"/>
    <s v="Administrative and General Expenses"/>
    <n v="5892.86"/>
    <x v="0"/>
  </r>
  <r>
    <s v="Auto-Reviewed"/>
    <x v="22"/>
    <s v=""/>
    <x v="4"/>
    <s v="408113"/>
    <s v=""/>
    <x v="0"/>
    <s v="AUG"/>
    <s v=""/>
    <n v="21774.26"/>
    <x v="0"/>
  </r>
  <r>
    <s v="Auto-Reviewed"/>
    <x v="22"/>
    <s v=""/>
    <x v="4"/>
    <s v="408113"/>
    <s v=""/>
    <x v="0"/>
    <s v="JUL"/>
    <s v=""/>
    <n v="21671.22"/>
    <x v="0"/>
  </r>
  <r>
    <s v="Auto-Reviewed"/>
    <x v="22"/>
    <s v=""/>
    <x v="4"/>
    <s v="408113"/>
    <s v=""/>
    <x v="0"/>
    <s v="JUN"/>
    <s v=""/>
    <n v="21666.5"/>
    <x v="0"/>
  </r>
  <r>
    <s v="Auto-Reviewed"/>
    <x v="22"/>
    <s v=""/>
    <x v="4"/>
    <s v="408113"/>
    <s v=""/>
    <x v="0"/>
    <s v="MAY"/>
    <s v=""/>
    <n v="21660.87"/>
    <x v="0"/>
  </r>
  <r>
    <s v="Auto-Reviewed"/>
    <x v="22"/>
    <s v=""/>
    <x v="4"/>
    <s v="408113"/>
    <s v=""/>
    <x v="0"/>
    <s v="SEP"/>
    <s v=""/>
    <n v="21681.48"/>
    <x v="0"/>
  </r>
  <r>
    <s v="Auto-Reviewed"/>
    <x v="22"/>
    <s v=""/>
    <x v="4"/>
    <s v="408113"/>
    <s v=""/>
    <x v="1"/>
    <s v="AUG"/>
    <s v=""/>
    <n v="333541.28999999998"/>
    <x v="0"/>
  </r>
  <r>
    <s v="Auto-Reviewed"/>
    <x v="22"/>
    <s v=""/>
    <x v="4"/>
    <s v="408113"/>
    <s v=""/>
    <x v="1"/>
    <s v="JUL"/>
    <s v=""/>
    <n v="336161.04"/>
    <x v="0"/>
  </r>
  <r>
    <s v="Auto-Reviewed"/>
    <x v="22"/>
    <s v=""/>
    <x v="4"/>
    <s v="408113"/>
    <s v=""/>
    <x v="1"/>
    <s v="JUN"/>
    <s v=""/>
    <n v="299356"/>
    <x v="0"/>
  </r>
  <r>
    <s v="Auto-Reviewed"/>
    <x v="22"/>
    <s v=""/>
    <x v="4"/>
    <s v="408113"/>
    <s v=""/>
    <x v="1"/>
    <s v="MAY"/>
    <s v=""/>
    <n v="256721.64"/>
    <x v="0"/>
  </r>
  <r>
    <s v="Auto-Reviewed"/>
    <x v="22"/>
    <s v=""/>
    <x v="4"/>
    <s v="408113"/>
    <s v=""/>
    <x v="1"/>
    <s v="SEP"/>
    <s v=""/>
    <n v="316394.87"/>
    <x v="0"/>
  </r>
  <r>
    <s v="Auto-Reviewed"/>
    <x v="23"/>
    <s v=""/>
    <x v="1"/>
    <s v="632800"/>
    <s v="AGWA"/>
    <x v="1"/>
    <s v="AUG"/>
    <s v="Administrative and General Expenses"/>
    <n v="5835.19"/>
    <x v="0"/>
  </r>
  <r>
    <s v="Auto-Reviewed"/>
    <x v="23"/>
    <s v=""/>
    <x v="1"/>
    <s v="632800"/>
    <s v="AGWA"/>
    <x v="1"/>
    <s v="JUL"/>
    <s v="Administrative and General Expenses"/>
    <n v="7642.35"/>
    <x v="0"/>
  </r>
  <r>
    <s v="Auto-Reviewed"/>
    <x v="23"/>
    <s v=""/>
    <x v="1"/>
    <s v="632800"/>
    <s v="AGWA"/>
    <x v="1"/>
    <s v="JUN"/>
    <s v="Administrative and General Expenses"/>
    <n v="-5115.24"/>
    <x v="0"/>
  </r>
  <r>
    <s v="Auto-Reviewed"/>
    <x v="23"/>
    <s v=""/>
    <x v="1"/>
    <s v="632800"/>
    <s v="AGWA"/>
    <x v="1"/>
    <s v="MAY"/>
    <s v="Administrative and General Expenses"/>
    <n v="7895.53"/>
    <x v="0"/>
  </r>
  <r>
    <s v="Auto-Reviewed"/>
    <x v="23"/>
    <s v=""/>
    <x v="1"/>
    <s v="632800"/>
    <s v="AGWA"/>
    <x v="1"/>
    <s v="SEP"/>
    <s v="Administrative and General Expenses"/>
    <n v="6047.55"/>
    <x v="0"/>
  </r>
  <r>
    <s v="Auto-Reviewed"/>
    <x v="23"/>
    <s v=""/>
    <x v="1"/>
    <s v="732800"/>
    <s v="AGWW"/>
    <x v="0"/>
    <s v="AUG"/>
    <s v="Administrative and General Expenses"/>
    <n v="671.31"/>
    <x v="0"/>
  </r>
  <r>
    <s v="Auto-Reviewed"/>
    <x v="23"/>
    <s v=""/>
    <x v="1"/>
    <s v="732800"/>
    <s v="AGWW"/>
    <x v="0"/>
    <s v="JUL"/>
    <s v="Administrative and General Expenses"/>
    <n v="884.51"/>
    <x v="0"/>
  </r>
  <r>
    <s v="Auto-Reviewed"/>
    <x v="23"/>
    <s v=""/>
    <x v="1"/>
    <s v="732800"/>
    <s v="AGWW"/>
    <x v="0"/>
    <s v="JUN"/>
    <s v="Administrative and General Expenses"/>
    <n v="-587.74"/>
    <x v="0"/>
  </r>
  <r>
    <s v="Auto-Reviewed"/>
    <x v="23"/>
    <s v=""/>
    <x v="1"/>
    <s v="732800"/>
    <s v="AGWW"/>
    <x v="0"/>
    <s v="MAY"/>
    <s v="Administrative and General Expenses"/>
    <n v="913.36"/>
    <x v="0"/>
  </r>
  <r>
    <s v="Auto-Reviewed"/>
    <x v="23"/>
    <s v=""/>
    <x v="1"/>
    <s v="732800"/>
    <s v="AGWW"/>
    <x v="0"/>
    <s v="SEP"/>
    <s v="Administrative and General Expenses"/>
    <n v="702.53"/>
    <x v="0"/>
  </r>
  <r>
    <s v="Auto-Reviewed"/>
    <x v="24"/>
    <s v=""/>
    <x v="1"/>
    <s v="635300"/>
    <s v="WTEO"/>
    <x v="1"/>
    <s v="AUG"/>
    <s v="Water Treatment Expenses - Operations"/>
    <n v="16104.75"/>
    <x v="0"/>
  </r>
  <r>
    <s v="Auto-Reviewed"/>
    <x v="24"/>
    <s v=""/>
    <x v="1"/>
    <s v="635300"/>
    <s v="WTEO"/>
    <x v="1"/>
    <s v="JUL"/>
    <s v="Water Treatment Expenses - Operations"/>
    <n v="19091.060000000001"/>
    <x v="0"/>
  </r>
  <r>
    <s v="Auto-Reviewed"/>
    <x v="24"/>
    <s v=""/>
    <x v="1"/>
    <s v="635300"/>
    <s v="WTEO"/>
    <x v="1"/>
    <s v="JUN"/>
    <s v="Water Treatment Expenses - Operations"/>
    <n v="15105.75"/>
    <x v="0"/>
  </r>
  <r>
    <s v="Auto-Reviewed"/>
    <x v="24"/>
    <s v=""/>
    <x v="1"/>
    <s v="635300"/>
    <s v="WTEO"/>
    <x v="1"/>
    <s v="MAY"/>
    <s v="Water Treatment Expenses - Operations"/>
    <n v="14609.55"/>
    <x v="0"/>
  </r>
  <r>
    <s v="Auto-Reviewed"/>
    <x v="24"/>
    <s v=""/>
    <x v="1"/>
    <s v="635300"/>
    <s v="WTEO"/>
    <x v="1"/>
    <s v="SEP"/>
    <s v="Water Treatment Expenses - Operations"/>
    <n v="24390.21"/>
    <x v="0"/>
  </r>
  <r>
    <s v="Auto-Reviewed"/>
    <x v="24"/>
    <s v=""/>
    <x v="1"/>
    <s v="735200"/>
    <s v="CEXM"/>
    <x v="0"/>
    <s v="JUN"/>
    <s v="Collection Expenses - Maintenance"/>
    <n v="135"/>
    <x v="0"/>
  </r>
  <r>
    <s v="Auto-Reviewed"/>
    <x v="24"/>
    <s v=""/>
    <x v="1"/>
    <s v="735500"/>
    <s v="TRDO"/>
    <x v="0"/>
    <s v="AUG"/>
    <s v="Treatment &amp; Disposal Expenses - Operations"/>
    <n v="3513.8"/>
    <x v="0"/>
  </r>
  <r>
    <s v="Auto-Reviewed"/>
    <x v="24"/>
    <s v=""/>
    <x v="1"/>
    <s v="735500"/>
    <s v="TRDO"/>
    <x v="0"/>
    <s v="JUL"/>
    <s v="Treatment &amp; Disposal Expenses - Operations"/>
    <n v="4694.82"/>
    <x v="0"/>
  </r>
  <r>
    <s v="Auto-Reviewed"/>
    <x v="24"/>
    <s v=""/>
    <x v="1"/>
    <s v="735500"/>
    <s v="TRDO"/>
    <x v="0"/>
    <s v="JUN"/>
    <s v="Treatment &amp; Disposal Expenses - Operations"/>
    <n v="3035"/>
    <x v="0"/>
  </r>
  <r>
    <s v="Auto-Reviewed"/>
    <x v="24"/>
    <s v=""/>
    <x v="1"/>
    <s v="735500"/>
    <s v="TRDO"/>
    <x v="0"/>
    <s v="MAY"/>
    <s v="Treatment &amp; Disposal Expenses - Operations"/>
    <n v="8397"/>
    <x v="0"/>
  </r>
  <r>
    <s v="Auto-Reviewed"/>
    <x v="24"/>
    <s v=""/>
    <x v="1"/>
    <s v="735800"/>
    <s v="AGWW"/>
    <x v="0"/>
    <s v="AUG"/>
    <s v="Administrative and General Expenses"/>
    <n v="411.2"/>
    <x v="0"/>
  </r>
  <r>
    <s v="Auto-Reviewed"/>
    <x v="25"/>
    <s v=""/>
    <x v="1"/>
    <s v="633800"/>
    <s v="AGWA"/>
    <x v="1"/>
    <s v="AUG"/>
    <s v="Administrative and General Expenses"/>
    <n v="21432.21"/>
    <x v="0"/>
  </r>
  <r>
    <s v="Auto-Reviewed"/>
    <x v="25"/>
    <s v=""/>
    <x v="1"/>
    <s v="633800"/>
    <s v="AGWA"/>
    <x v="1"/>
    <s v="JUL"/>
    <s v="Administrative and General Expenses"/>
    <n v="13062.19"/>
    <x v="0"/>
  </r>
  <r>
    <s v="Auto-Reviewed"/>
    <x v="25"/>
    <s v=""/>
    <x v="1"/>
    <s v="633800"/>
    <s v="AGWA"/>
    <x v="1"/>
    <s v="JUN"/>
    <s v="Administrative and General Expenses"/>
    <n v="16438.919999999998"/>
    <x v="0"/>
  </r>
  <r>
    <s v="Auto-Reviewed"/>
    <x v="25"/>
    <s v=""/>
    <x v="1"/>
    <s v="633800"/>
    <s v="AGWA"/>
    <x v="1"/>
    <s v="MAY"/>
    <s v="Administrative and General Expenses"/>
    <n v="13922.02"/>
    <x v="0"/>
  </r>
  <r>
    <s v="Auto-Reviewed"/>
    <x v="25"/>
    <s v=""/>
    <x v="1"/>
    <s v="633800"/>
    <s v="AGWA"/>
    <x v="1"/>
    <s v="SEP"/>
    <s v="Administrative and General Expenses"/>
    <n v="10949.09"/>
    <x v="0"/>
  </r>
  <r>
    <s v="Auto-Reviewed"/>
    <x v="25"/>
    <s v=""/>
    <x v="1"/>
    <s v="733800"/>
    <s v="AGWW"/>
    <x v="0"/>
    <s v="AUG"/>
    <s v="Administrative and General Expenses"/>
    <n v="2242.25"/>
    <x v="0"/>
  </r>
  <r>
    <s v="Auto-Reviewed"/>
    <x v="25"/>
    <s v=""/>
    <x v="1"/>
    <s v="733800"/>
    <s v="AGWW"/>
    <x v="0"/>
    <s v="JUL"/>
    <s v="Administrative and General Expenses"/>
    <n v="1511.81"/>
    <x v="0"/>
  </r>
  <r>
    <s v="Auto-Reviewed"/>
    <x v="25"/>
    <s v=""/>
    <x v="1"/>
    <s v="733800"/>
    <s v="AGWW"/>
    <x v="0"/>
    <s v="JUN"/>
    <s v="Administrative and General Expenses"/>
    <n v="1873.68"/>
    <x v="0"/>
  </r>
  <r>
    <s v="Auto-Reviewed"/>
    <x v="25"/>
    <s v=""/>
    <x v="1"/>
    <s v="733800"/>
    <s v="AGWW"/>
    <x v="0"/>
    <s v="MAY"/>
    <s v="Administrative and General Expenses"/>
    <n v="1610.48"/>
    <x v="0"/>
  </r>
  <r>
    <s v="Auto-Reviewed"/>
    <x v="25"/>
    <s v=""/>
    <x v="1"/>
    <s v="733800"/>
    <s v="AGWW"/>
    <x v="0"/>
    <s v="SEP"/>
    <s v="Administrative and General Expenses"/>
    <n v="1248.9100000000001"/>
    <x v="0"/>
  </r>
  <r>
    <s v="Auto-Reviewed"/>
    <x v="26"/>
    <s v=""/>
    <x v="1"/>
    <s v="636100"/>
    <s v="SSEO"/>
    <x v="1"/>
    <s v="AUG"/>
    <s v="Source of Supply and Expenses - Operations"/>
    <n v="17132.650000000001"/>
    <x v="0"/>
  </r>
  <r>
    <s v="Auto-Reviewed"/>
    <x v="26"/>
    <s v=""/>
    <x v="1"/>
    <s v="636100"/>
    <s v="SSEO"/>
    <x v="1"/>
    <s v="JUL"/>
    <s v="Source of Supply and Expenses - Operations"/>
    <n v="-600"/>
    <x v="0"/>
  </r>
  <r>
    <s v="Auto-Reviewed"/>
    <x v="26"/>
    <s v=""/>
    <x v="1"/>
    <s v="636100"/>
    <s v="SSEO"/>
    <x v="1"/>
    <s v="JUN"/>
    <s v="Source of Supply and Expenses - Operations"/>
    <n v="996.94"/>
    <x v="0"/>
  </r>
  <r>
    <s v="Auto-Reviewed"/>
    <x v="26"/>
    <s v=""/>
    <x v="1"/>
    <s v="636100"/>
    <s v="SSEO"/>
    <x v="1"/>
    <s v="MAY"/>
    <s v="Source of Supply and Expenses - Operations"/>
    <n v="1011"/>
    <x v="0"/>
  </r>
  <r>
    <s v="Auto-Reviewed"/>
    <x v="26"/>
    <s v=""/>
    <x v="1"/>
    <s v="636100"/>
    <s v="SSEO"/>
    <x v="1"/>
    <s v="SEP"/>
    <s v="Source of Supply and Expenses - Operations"/>
    <n v="5011.42"/>
    <x v="0"/>
  </r>
  <r>
    <s v="Auto-Reviewed"/>
    <x v="26"/>
    <s v=""/>
    <x v="1"/>
    <s v="636200"/>
    <s v="SSEM"/>
    <x v="1"/>
    <s v="AUG"/>
    <s v="Source of Supply and Expenses  - Maintenance"/>
    <n v="4781.01"/>
    <x v="0"/>
  </r>
  <r>
    <s v="Auto-Reviewed"/>
    <x v="26"/>
    <s v=""/>
    <x v="1"/>
    <s v="636200"/>
    <s v="SSEM"/>
    <x v="1"/>
    <s v="JUL"/>
    <s v="Source of Supply and Expenses  - Maintenance"/>
    <n v="750.64"/>
    <x v="0"/>
  </r>
  <r>
    <s v="Auto-Reviewed"/>
    <x v="26"/>
    <s v=""/>
    <x v="1"/>
    <s v="636200"/>
    <s v="SSEM"/>
    <x v="1"/>
    <s v="JUN"/>
    <s v="Source of Supply and Expenses  - Maintenance"/>
    <n v="16259.39"/>
    <x v="0"/>
  </r>
  <r>
    <s v="Auto-Reviewed"/>
    <x v="26"/>
    <s v=""/>
    <x v="1"/>
    <s v="636200"/>
    <s v="SSEM"/>
    <x v="1"/>
    <s v="MAY"/>
    <s v="Source of Supply and Expenses  - Maintenance"/>
    <n v="6655.88"/>
    <x v="0"/>
  </r>
  <r>
    <s v="Auto-Reviewed"/>
    <x v="26"/>
    <s v=""/>
    <x v="1"/>
    <s v="636200"/>
    <s v="SSEM"/>
    <x v="1"/>
    <s v="SEP"/>
    <s v="Source of Supply and Expenses  - Maintenance"/>
    <n v="12825.72"/>
    <x v="0"/>
  </r>
  <r>
    <s v="Auto-Reviewed"/>
    <x v="26"/>
    <s v=""/>
    <x v="1"/>
    <s v="636300"/>
    <s v="WTEO"/>
    <x v="1"/>
    <s v="AUG"/>
    <s v="Water Treatment Expenses - Operations"/>
    <n v="26485.85"/>
    <x v="0"/>
  </r>
  <r>
    <s v="Auto-Reviewed"/>
    <x v="26"/>
    <s v=""/>
    <x v="1"/>
    <s v="636300"/>
    <s v="WTEO"/>
    <x v="1"/>
    <s v="JUL"/>
    <s v="Water Treatment Expenses - Operations"/>
    <n v="67362.45"/>
    <x v="0"/>
  </r>
  <r>
    <s v="Auto-Reviewed"/>
    <x v="26"/>
    <s v=""/>
    <x v="1"/>
    <s v="636300"/>
    <s v="WTEO"/>
    <x v="1"/>
    <s v="JUN"/>
    <s v="Water Treatment Expenses - Operations"/>
    <n v="67362.45"/>
    <x v="0"/>
  </r>
  <r>
    <s v="Auto-Reviewed"/>
    <x v="26"/>
    <s v=""/>
    <x v="1"/>
    <s v="636300"/>
    <s v="WTEO"/>
    <x v="1"/>
    <s v="MAY"/>
    <s v="Water Treatment Expenses - Operations"/>
    <n v="67362.45"/>
    <x v="0"/>
  </r>
  <r>
    <s v="Auto-Reviewed"/>
    <x v="26"/>
    <s v=""/>
    <x v="1"/>
    <s v="636300"/>
    <s v="WTEO"/>
    <x v="1"/>
    <s v="SEP"/>
    <s v="Water Treatment Expenses - Operations"/>
    <n v="114186.42"/>
    <x v="0"/>
  </r>
  <r>
    <s v="Auto-Reviewed"/>
    <x v="26"/>
    <s v=""/>
    <x v="1"/>
    <s v="636400"/>
    <s v="WTEM"/>
    <x v="1"/>
    <s v="AUG"/>
    <s v="Water Treatment Expenses - Maintenance"/>
    <n v="3092.13"/>
    <x v="0"/>
  </r>
  <r>
    <s v="Auto-Reviewed"/>
    <x v="26"/>
    <s v=""/>
    <x v="1"/>
    <s v="636400"/>
    <s v="WTEM"/>
    <x v="1"/>
    <s v="JUL"/>
    <s v="Water Treatment Expenses - Maintenance"/>
    <n v="2028.66"/>
    <x v="0"/>
  </r>
  <r>
    <s v="Auto-Reviewed"/>
    <x v="26"/>
    <s v=""/>
    <x v="1"/>
    <s v="636400"/>
    <s v="WTEM"/>
    <x v="1"/>
    <s v="JUN"/>
    <s v="Water Treatment Expenses - Maintenance"/>
    <n v="-4463.5"/>
    <x v="0"/>
  </r>
  <r>
    <s v="Auto-Reviewed"/>
    <x v="26"/>
    <s v=""/>
    <x v="1"/>
    <s v="636400"/>
    <s v="WTEM"/>
    <x v="1"/>
    <s v="MAY"/>
    <s v="Water Treatment Expenses - Maintenance"/>
    <n v="5590.74"/>
    <x v="0"/>
  </r>
  <r>
    <s v="Auto-Reviewed"/>
    <x v="26"/>
    <s v=""/>
    <x v="1"/>
    <s v="636400"/>
    <s v="WTEM"/>
    <x v="1"/>
    <s v="SEP"/>
    <s v="Water Treatment Expenses - Maintenance"/>
    <n v="10506"/>
    <x v="0"/>
  </r>
  <r>
    <s v="Auto-Reviewed"/>
    <x v="26"/>
    <s v=""/>
    <x v="1"/>
    <s v="636500"/>
    <s v="TDEO"/>
    <x v="1"/>
    <s v="AUG"/>
    <s v="Transmission and Distributions Expense - Operations"/>
    <n v="-2888.28"/>
    <x v="0"/>
  </r>
  <r>
    <s v="Auto-Reviewed"/>
    <x v="26"/>
    <s v=""/>
    <x v="1"/>
    <s v="636500"/>
    <s v="TDEO"/>
    <x v="1"/>
    <s v="JUL"/>
    <s v="Transmission and Distributions Expense - Operations"/>
    <n v="2888.28"/>
    <x v="0"/>
  </r>
  <r>
    <s v="Auto-Reviewed"/>
    <x v="26"/>
    <s v=""/>
    <x v="1"/>
    <s v="636500"/>
    <s v="TDEO"/>
    <x v="1"/>
    <s v="JUN"/>
    <s v="Transmission and Distributions Expense - Operations"/>
    <n v="4560.29"/>
    <x v="0"/>
  </r>
  <r>
    <s v="Auto-Reviewed"/>
    <x v="26"/>
    <s v=""/>
    <x v="1"/>
    <s v="636500"/>
    <s v="TDEO"/>
    <x v="1"/>
    <s v="MAY"/>
    <s v="Transmission and Distributions Expense - Operations"/>
    <n v="-1760.04"/>
    <x v="0"/>
  </r>
  <r>
    <s v="Auto-Reviewed"/>
    <x v="26"/>
    <s v=""/>
    <x v="1"/>
    <s v="636500"/>
    <s v="TDEO"/>
    <x v="1"/>
    <s v="SEP"/>
    <s v="Transmission and Distributions Expense - Operations"/>
    <n v="147"/>
    <x v="0"/>
  </r>
  <r>
    <s v="Auto-Reviewed"/>
    <x v="26"/>
    <s v=""/>
    <x v="1"/>
    <s v="636600"/>
    <s v="TDEM"/>
    <x v="1"/>
    <s v="AUG"/>
    <s v="Transmission and Distributions Expense - Maintenance"/>
    <n v="8429.7099999999991"/>
    <x v="0"/>
  </r>
  <r>
    <s v="Auto-Reviewed"/>
    <x v="26"/>
    <s v=""/>
    <x v="1"/>
    <s v="636600"/>
    <s v="TDEM"/>
    <x v="1"/>
    <s v="JUL"/>
    <s v="Transmission and Distributions Expense - Maintenance"/>
    <n v="58931.56"/>
    <x v="0"/>
  </r>
  <r>
    <s v="Auto-Reviewed"/>
    <x v="26"/>
    <s v=""/>
    <x v="1"/>
    <s v="636600"/>
    <s v="TDEM"/>
    <x v="1"/>
    <s v="JUN"/>
    <s v="Transmission and Distributions Expense - Maintenance"/>
    <n v="723.15"/>
    <x v="0"/>
  </r>
  <r>
    <s v="Auto-Reviewed"/>
    <x v="26"/>
    <s v=""/>
    <x v="1"/>
    <s v="636600"/>
    <s v="TDEM"/>
    <x v="1"/>
    <s v="MAY"/>
    <s v="Transmission and Distributions Expense - Maintenance"/>
    <n v="23494.5"/>
    <x v="0"/>
  </r>
  <r>
    <s v="Auto-Reviewed"/>
    <x v="26"/>
    <s v=""/>
    <x v="1"/>
    <s v="636600"/>
    <s v="TDEM"/>
    <x v="1"/>
    <s v="SEP"/>
    <s v="Transmission and Distributions Expense - Maintenance"/>
    <n v="9325.92"/>
    <x v="0"/>
  </r>
  <r>
    <s v="Auto-Reviewed"/>
    <x v="26"/>
    <s v=""/>
    <x v="1"/>
    <s v="736100"/>
    <s v="CEXO"/>
    <x v="0"/>
    <s v="AUG"/>
    <s v="Collection Expenses - Operations"/>
    <n v="16260.24"/>
    <x v="0"/>
  </r>
  <r>
    <s v="Auto-Reviewed"/>
    <x v="26"/>
    <s v=""/>
    <x v="1"/>
    <s v="736100"/>
    <s v="CEXO"/>
    <x v="0"/>
    <s v="JUL"/>
    <s v="Collection Expenses - Operations"/>
    <n v="9626.3799999999992"/>
    <x v="0"/>
  </r>
  <r>
    <s v="Auto-Reviewed"/>
    <x v="26"/>
    <s v=""/>
    <x v="1"/>
    <s v="736100"/>
    <s v="CEXO"/>
    <x v="0"/>
    <s v="JUN"/>
    <s v="Collection Expenses - Operations"/>
    <n v="23664.81"/>
    <x v="0"/>
  </r>
  <r>
    <s v="Auto-Reviewed"/>
    <x v="26"/>
    <s v=""/>
    <x v="1"/>
    <s v="736100"/>
    <s v="CEXO"/>
    <x v="0"/>
    <s v="MAY"/>
    <s v="Collection Expenses - Operations"/>
    <n v="23607.7"/>
    <x v="0"/>
  </r>
  <r>
    <s v="Auto-Reviewed"/>
    <x v="26"/>
    <s v=""/>
    <x v="1"/>
    <s v="736100"/>
    <s v="CEXO"/>
    <x v="0"/>
    <s v="SEP"/>
    <s v="Collection Expenses - Operations"/>
    <n v="19952"/>
    <x v="0"/>
  </r>
  <r>
    <s v="Auto-Reviewed"/>
    <x v="26"/>
    <s v=""/>
    <x v="1"/>
    <s v="736200"/>
    <s v="CEXM"/>
    <x v="0"/>
    <s v="AUG"/>
    <s v="Collection Expenses - Maintenance"/>
    <n v="17374.79"/>
    <x v="0"/>
  </r>
  <r>
    <s v="Auto-Reviewed"/>
    <x v="26"/>
    <s v=""/>
    <x v="1"/>
    <s v="736200"/>
    <s v="CEXM"/>
    <x v="0"/>
    <s v="JUL"/>
    <s v="Collection Expenses - Maintenance"/>
    <n v="27224.99"/>
    <x v="0"/>
  </r>
  <r>
    <s v="Auto-Reviewed"/>
    <x v="26"/>
    <s v=""/>
    <x v="1"/>
    <s v="736200"/>
    <s v="CEXM"/>
    <x v="0"/>
    <s v="JUN"/>
    <s v="Collection Expenses - Maintenance"/>
    <n v="3913.42"/>
    <x v="0"/>
  </r>
  <r>
    <s v="Auto-Reviewed"/>
    <x v="26"/>
    <s v=""/>
    <x v="1"/>
    <s v="736200"/>
    <s v="CEXM"/>
    <x v="0"/>
    <s v="MAY"/>
    <s v="Collection Expenses - Maintenance"/>
    <n v="8219.61"/>
    <x v="0"/>
  </r>
  <r>
    <s v="Auto-Reviewed"/>
    <x v="26"/>
    <s v=""/>
    <x v="1"/>
    <s v="736200"/>
    <s v="CEXM"/>
    <x v="0"/>
    <s v="SEP"/>
    <s v="Collection Expenses - Maintenance"/>
    <n v="20194.849999999999"/>
    <x v="0"/>
  </r>
  <r>
    <s v="Auto-Reviewed"/>
    <x v="26"/>
    <s v=""/>
    <x v="1"/>
    <s v="736400"/>
    <s v="PEXM"/>
    <x v="0"/>
    <s v="AUG"/>
    <s v="Pumping Expenses - Maintenance"/>
    <n v="4933"/>
    <x v="0"/>
  </r>
  <r>
    <s v="Auto-Reviewed"/>
    <x v="26"/>
    <s v=""/>
    <x v="1"/>
    <s v="736400"/>
    <s v="PEXM"/>
    <x v="0"/>
    <s v="JUL"/>
    <s v="Pumping Expenses - Maintenance"/>
    <n v="1114.75"/>
    <x v="0"/>
  </r>
  <r>
    <s v="Auto-Reviewed"/>
    <x v="26"/>
    <s v=""/>
    <x v="1"/>
    <s v="736400"/>
    <s v="PEXM"/>
    <x v="0"/>
    <s v="JUN"/>
    <s v="Pumping Expenses - Maintenance"/>
    <n v="9296.49"/>
    <x v="0"/>
  </r>
  <r>
    <s v="Auto-Reviewed"/>
    <x v="26"/>
    <s v=""/>
    <x v="1"/>
    <s v="736400"/>
    <s v="PEXM"/>
    <x v="0"/>
    <s v="MAY"/>
    <s v="Pumping Expenses - Maintenance"/>
    <n v="159.94"/>
    <x v="0"/>
  </r>
  <r>
    <s v="Auto-Reviewed"/>
    <x v="26"/>
    <s v=""/>
    <x v="1"/>
    <s v="736400"/>
    <s v="PEXM"/>
    <x v="0"/>
    <s v="SEP"/>
    <s v="Pumping Expenses - Maintenance"/>
    <n v="1200"/>
    <x v="0"/>
  </r>
  <r>
    <s v="Auto-Reviewed"/>
    <x v="26"/>
    <s v=""/>
    <x v="1"/>
    <s v="736500"/>
    <s v="TRDO"/>
    <x v="0"/>
    <s v="AUG"/>
    <s v="Treatment &amp; Disposal Expenses - Operations"/>
    <n v="-2747.09"/>
    <x v="0"/>
  </r>
  <r>
    <s v="Auto-Reviewed"/>
    <x v="26"/>
    <s v=""/>
    <x v="1"/>
    <s v="736500"/>
    <s v="TRDO"/>
    <x v="0"/>
    <s v="JUL"/>
    <s v="Treatment &amp; Disposal Expenses - Operations"/>
    <n v="1397.09"/>
    <x v="0"/>
  </r>
  <r>
    <s v="Auto-Reviewed"/>
    <x v="26"/>
    <s v=""/>
    <x v="1"/>
    <s v="736500"/>
    <s v="TRDO"/>
    <x v="0"/>
    <s v="JUN"/>
    <s v="Treatment &amp; Disposal Expenses - Operations"/>
    <n v="-738.75"/>
    <x v="0"/>
  </r>
  <r>
    <s v="Auto-Reviewed"/>
    <x v="26"/>
    <s v=""/>
    <x v="1"/>
    <s v="736500"/>
    <s v="TRDO"/>
    <x v="0"/>
    <s v="MAY"/>
    <s v="Treatment &amp; Disposal Expenses - Operations"/>
    <n v="2268.75"/>
    <x v="0"/>
  </r>
  <r>
    <s v="Auto-Reviewed"/>
    <x v="26"/>
    <s v=""/>
    <x v="1"/>
    <s v="736500"/>
    <s v="TRDO"/>
    <x v="0"/>
    <s v="SEP"/>
    <s v="Treatment &amp; Disposal Expenses - Operations"/>
    <n v="360"/>
    <x v="0"/>
  </r>
  <r>
    <s v="Auto-Reviewed"/>
    <x v="26"/>
    <s v=""/>
    <x v="1"/>
    <s v="736600"/>
    <s v="TRDM"/>
    <x v="0"/>
    <s v="AUG"/>
    <s v="Treatment &amp; Disposal Expenses - Maintenance"/>
    <n v="-187.38"/>
    <x v="0"/>
  </r>
  <r>
    <s v="Auto-Reviewed"/>
    <x v="26"/>
    <s v=""/>
    <x v="1"/>
    <s v="736600"/>
    <s v="TRDM"/>
    <x v="0"/>
    <s v="JUL"/>
    <s v="Treatment &amp; Disposal Expenses - Maintenance"/>
    <n v="12100.58"/>
    <x v="0"/>
  </r>
  <r>
    <s v="Auto-Reviewed"/>
    <x v="26"/>
    <s v=""/>
    <x v="1"/>
    <s v="736600"/>
    <s v="TRDM"/>
    <x v="0"/>
    <s v="JUN"/>
    <s v="Treatment &amp; Disposal Expenses - Maintenance"/>
    <n v="5529.86"/>
    <x v="0"/>
  </r>
  <r>
    <s v="Auto-Reviewed"/>
    <x v="26"/>
    <s v=""/>
    <x v="1"/>
    <s v="736600"/>
    <s v="TRDM"/>
    <x v="0"/>
    <s v="MAY"/>
    <s v="Treatment &amp; Disposal Expenses - Maintenance"/>
    <n v="-161.99"/>
    <x v="0"/>
  </r>
  <r>
    <s v="Auto-Reviewed"/>
    <x v="26"/>
    <s v=""/>
    <x v="1"/>
    <s v="736700"/>
    <s v="CAWW"/>
    <x v="0"/>
    <s v="AUG"/>
    <s v="Customer Accounts Expenses"/>
    <n v="317.92"/>
    <x v="0"/>
  </r>
  <r>
    <s v="Auto-Reviewed"/>
    <x v="27"/>
    <s v=""/>
    <x v="1"/>
    <s v="636700"/>
    <s v="CAWA"/>
    <x v="1"/>
    <s v="AUG"/>
    <s v="Customer Accounts Expenses"/>
    <n v="4700.6099999999997"/>
    <x v="0"/>
  </r>
  <r>
    <s v="Auto-Reviewed"/>
    <x v="27"/>
    <s v=""/>
    <x v="1"/>
    <s v="636700"/>
    <s v="CAWA"/>
    <x v="1"/>
    <s v="JUN"/>
    <s v="Customer Accounts Expenses"/>
    <n v="6576"/>
    <x v="0"/>
  </r>
  <r>
    <s v="Auto-Reviewed"/>
    <x v="27"/>
    <s v=""/>
    <x v="1"/>
    <s v="636800"/>
    <s v="AGWA"/>
    <x v="1"/>
    <s v="AUG"/>
    <s v="Administrative and General Expenses"/>
    <n v="77058.84"/>
    <x v="0"/>
  </r>
  <r>
    <s v="Auto-Reviewed"/>
    <x v="27"/>
    <s v=""/>
    <x v="1"/>
    <s v="636800"/>
    <s v="AGWA"/>
    <x v="1"/>
    <s v="JUL"/>
    <s v="Administrative and General Expenses"/>
    <n v="49726.54"/>
    <x v="0"/>
  </r>
  <r>
    <s v="Auto-Reviewed"/>
    <x v="27"/>
    <s v=""/>
    <x v="1"/>
    <s v="636800"/>
    <s v="AGWA"/>
    <x v="1"/>
    <s v="JUN"/>
    <s v="Administrative and General Expenses"/>
    <n v="86601.95"/>
    <x v="0"/>
  </r>
  <r>
    <s v="Auto-Reviewed"/>
    <x v="27"/>
    <s v=""/>
    <x v="1"/>
    <s v="636800"/>
    <s v="AGWA"/>
    <x v="1"/>
    <s v="MAY"/>
    <s v="Administrative and General Expenses"/>
    <n v="89683.76"/>
    <x v="0"/>
  </r>
  <r>
    <s v="Auto-Reviewed"/>
    <x v="27"/>
    <s v=""/>
    <x v="1"/>
    <s v="636800"/>
    <s v="AGWA"/>
    <x v="1"/>
    <s v="SEP"/>
    <s v="Administrative and General Expenses"/>
    <n v="98736.46"/>
    <x v="0"/>
  </r>
  <r>
    <s v="Auto-Reviewed"/>
    <x v="27"/>
    <s v=""/>
    <x v="1"/>
    <s v="736800"/>
    <s v="AGWW"/>
    <x v="0"/>
    <s v="AUG"/>
    <s v="Administrative and General Expenses"/>
    <n v="5910.54"/>
    <x v="0"/>
  </r>
  <r>
    <s v="Auto-Reviewed"/>
    <x v="27"/>
    <s v=""/>
    <x v="1"/>
    <s v="736800"/>
    <s v="AGWW"/>
    <x v="0"/>
    <s v="JUL"/>
    <s v="Administrative and General Expenses"/>
    <n v="8417.99"/>
    <x v="0"/>
  </r>
  <r>
    <s v="Auto-Reviewed"/>
    <x v="27"/>
    <s v=""/>
    <x v="1"/>
    <s v="736800"/>
    <s v="AGWW"/>
    <x v="0"/>
    <s v="JUN"/>
    <s v="Administrative and General Expenses"/>
    <n v="5194.7"/>
    <x v="0"/>
  </r>
  <r>
    <s v="Auto-Reviewed"/>
    <x v="27"/>
    <s v=""/>
    <x v="1"/>
    <s v="736800"/>
    <s v="AGWW"/>
    <x v="0"/>
    <s v="MAY"/>
    <s v="Administrative and General Expenses"/>
    <n v="10657.25"/>
    <x v="0"/>
  </r>
  <r>
    <s v="Auto-Reviewed"/>
    <x v="27"/>
    <s v=""/>
    <x v="1"/>
    <s v="736800"/>
    <s v="AGWW"/>
    <x v="0"/>
    <s v="SEP"/>
    <s v="Administrative and General Expenses"/>
    <n v="8545.5400000000009"/>
    <x v="0"/>
  </r>
  <r>
    <s v="Auto-Reviewed"/>
    <x v="28"/>
    <s v=""/>
    <x v="4"/>
    <s v="408112"/>
    <s v=""/>
    <x v="0"/>
    <s v="AUG"/>
    <s v=""/>
    <n v="1462.22"/>
    <x v="0"/>
  </r>
  <r>
    <s v="Auto-Reviewed"/>
    <x v="28"/>
    <s v=""/>
    <x v="4"/>
    <s v="408112"/>
    <s v=""/>
    <x v="0"/>
    <s v="JUL"/>
    <s v=""/>
    <n v="1843.87"/>
    <x v="0"/>
  </r>
  <r>
    <s v="Auto-Reviewed"/>
    <x v="28"/>
    <s v=""/>
    <x v="4"/>
    <s v="408112"/>
    <s v=""/>
    <x v="0"/>
    <s v="JUN"/>
    <s v=""/>
    <n v="1610.71"/>
    <x v="0"/>
  </r>
  <r>
    <s v="Auto-Reviewed"/>
    <x v="28"/>
    <s v=""/>
    <x v="4"/>
    <s v="408112"/>
    <s v=""/>
    <x v="0"/>
    <s v="MAY"/>
    <s v=""/>
    <n v="1567.47"/>
    <x v="0"/>
  </r>
  <r>
    <s v="Auto-Reviewed"/>
    <x v="28"/>
    <s v=""/>
    <x v="4"/>
    <s v="408112"/>
    <s v=""/>
    <x v="0"/>
    <s v="SEP"/>
    <s v=""/>
    <n v="1378.34"/>
    <x v="0"/>
  </r>
  <r>
    <s v="Auto-Reviewed"/>
    <x v="28"/>
    <s v=""/>
    <x v="4"/>
    <s v="408112"/>
    <s v=""/>
    <x v="1"/>
    <s v="AUG"/>
    <s v=""/>
    <n v="21584.7"/>
    <x v="0"/>
  </r>
  <r>
    <s v="Auto-Reviewed"/>
    <x v="28"/>
    <s v=""/>
    <x v="4"/>
    <s v="408112"/>
    <s v=""/>
    <x v="1"/>
    <s v="JUL"/>
    <s v=""/>
    <n v="23058.45"/>
    <x v="0"/>
  </r>
  <r>
    <s v="Auto-Reviewed"/>
    <x v="28"/>
    <s v=""/>
    <x v="4"/>
    <s v="408112"/>
    <s v=""/>
    <x v="1"/>
    <s v="JUN"/>
    <s v=""/>
    <n v="21591.39"/>
    <x v="0"/>
  </r>
  <r>
    <s v="Auto-Reviewed"/>
    <x v="28"/>
    <s v=""/>
    <x v="4"/>
    <s v="408112"/>
    <s v=""/>
    <x v="1"/>
    <s v="MAY"/>
    <s v=""/>
    <n v="23085.75"/>
    <x v="0"/>
  </r>
  <r>
    <s v="Auto-Reviewed"/>
    <x v="28"/>
    <s v=""/>
    <x v="4"/>
    <s v="408112"/>
    <s v=""/>
    <x v="1"/>
    <s v="SEP"/>
    <s v=""/>
    <n v="19907.240000000002"/>
    <x v="0"/>
  </r>
  <r>
    <s v="Auto-Reviewed"/>
    <x v="29"/>
    <s v=""/>
    <x v="2"/>
    <s v="462200"/>
    <s v=""/>
    <x v="1"/>
    <s v="AUG"/>
    <s v=""/>
    <n v="-164315.79999999999"/>
    <x v="0"/>
  </r>
  <r>
    <s v="Auto-Reviewed"/>
    <x v="29"/>
    <s v=""/>
    <x v="2"/>
    <s v="462200"/>
    <s v=""/>
    <x v="1"/>
    <s v="JUL"/>
    <s v=""/>
    <n v="-149525.44"/>
    <x v="0"/>
  </r>
  <r>
    <s v="Auto-Reviewed"/>
    <x v="29"/>
    <s v=""/>
    <x v="2"/>
    <s v="462200"/>
    <s v=""/>
    <x v="1"/>
    <s v="JUN"/>
    <s v=""/>
    <n v="-137092.93"/>
    <x v="0"/>
  </r>
  <r>
    <s v="Auto-Reviewed"/>
    <x v="29"/>
    <s v=""/>
    <x v="2"/>
    <s v="462200"/>
    <s v=""/>
    <x v="1"/>
    <s v="MAY"/>
    <s v=""/>
    <n v="-156305.14000000001"/>
    <x v="0"/>
  </r>
  <r>
    <s v="Auto-Reviewed"/>
    <x v="29"/>
    <s v=""/>
    <x v="2"/>
    <s v="462200"/>
    <s v=""/>
    <x v="1"/>
    <s v="SEP"/>
    <s v=""/>
    <n v="-130878.76"/>
    <x v="0"/>
  </r>
  <r>
    <s v="Auto-Reviewed"/>
    <x v="30"/>
    <s v=""/>
    <x v="4"/>
    <s v="408111"/>
    <s v=""/>
    <x v="0"/>
    <s v="AUG"/>
    <s v=""/>
    <n v="531"/>
    <x v="0"/>
  </r>
  <r>
    <s v="Auto-Reviewed"/>
    <x v="30"/>
    <s v=""/>
    <x v="4"/>
    <s v="408111"/>
    <s v=""/>
    <x v="0"/>
    <s v="JUL"/>
    <s v=""/>
    <n v="531"/>
    <x v="0"/>
  </r>
  <r>
    <s v="Auto-Reviewed"/>
    <x v="30"/>
    <s v=""/>
    <x v="4"/>
    <s v="408111"/>
    <s v=""/>
    <x v="0"/>
    <s v="JUN"/>
    <s v=""/>
    <n v="531"/>
    <x v="0"/>
  </r>
  <r>
    <s v="Auto-Reviewed"/>
    <x v="30"/>
    <s v=""/>
    <x v="4"/>
    <s v="408111"/>
    <s v=""/>
    <x v="0"/>
    <s v="MAY"/>
    <s v=""/>
    <n v="530.84"/>
    <x v="0"/>
  </r>
  <r>
    <s v="Auto-Reviewed"/>
    <x v="30"/>
    <s v=""/>
    <x v="4"/>
    <s v="408111"/>
    <s v=""/>
    <x v="0"/>
    <s v="SEP"/>
    <s v=""/>
    <n v="1790.32"/>
    <x v="0"/>
  </r>
  <r>
    <s v="Auto-Reviewed"/>
    <x v="30"/>
    <s v=""/>
    <x v="4"/>
    <s v="408111"/>
    <s v=""/>
    <x v="1"/>
    <s v="AUG"/>
    <s v=""/>
    <n v="28515"/>
    <x v="0"/>
  </r>
  <r>
    <s v="Auto-Reviewed"/>
    <x v="30"/>
    <s v=""/>
    <x v="4"/>
    <s v="408111"/>
    <s v=""/>
    <x v="1"/>
    <s v="JUL"/>
    <s v=""/>
    <n v="28515"/>
    <x v="0"/>
  </r>
  <r>
    <s v="Auto-Reviewed"/>
    <x v="30"/>
    <s v=""/>
    <x v="4"/>
    <s v="408111"/>
    <s v=""/>
    <x v="1"/>
    <s v="JUN"/>
    <s v=""/>
    <n v="28536.48"/>
    <x v="0"/>
  </r>
  <r>
    <s v="Auto-Reviewed"/>
    <x v="30"/>
    <s v=""/>
    <x v="4"/>
    <s v="408111"/>
    <s v=""/>
    <x v="1"/>
    <s v="MAY"/>
    <s v=""/>
    <n v="28514.84"/>
    <x v="0"/>
  </r>
  <r>
    <s v="Auto-Reviewed"/>
    <x v="30"/>
    <s v=""/>
    <x v="4"/>
    <s v="408111"/>
    <s v=""/>
    <x v="1"/>
    <s v="SEP"/>
    <s v=""/>
    <n v="29378.86"/>
    <x v="0"/>
  </r>
  <r>
    <s v="Auto-Reviewed"/>
    <x v="31"/>
    <s v="Metered Sales"/>
    <x v="2"/>
    <s v="461400"/>
    <s v=""/>
    <x v="1"/>
    <s v="AUG"/>
    <s v=""/>
    <n v="-40855.480000000003"/>
    <x v="0"/>
  </r>
  <r>
    <s v="Auto-Reviewed"/>
    <x v="31"/>
    <s v="Metered Sales"/>
    <x v="2"/>
    <s v="461400"/>
    <s v=""/>
    <x v="1"/>
    <s v="JUL"/>
    <s v=""/>
    <n v="-35816.42"/>
    <x v="0"/>
  </r>
  <r>
    <s v="Auto-Reviewed"/>
    <x v="31"/>
    <s v="Metered Sales"/>
    <x v="2"/>
    <s v="461400"/>
    <s v=""/>
    <x v="1"/>
    <s v="JUN"/>
    <s v=""/>
    <n v="-54438.42"/>
    <x v="0"/>
  </r>
  <r>
    <s v="Auto-Reviewed"/>
    <x v="31"/>
    <s v="Metered Sales"/>
    <x v="2"/>
    <s v="461400"/>
    <s v=""/>
    <x v="1"/>
    <s v="MAY"/>
    <s v=""/>
    <n v="-44674.09"/>
    <x v="0"/>
  </r>
  <r>
    <s v="Auto-Reviewed"/>
    <x v="31"/>
    <s v="Metered Sales"/>
    <x v="2"/>
    <s v="461400"/>
    <s v=""/>
    <x v="1"/>
    <s v="SEP"/>
    <s v=""/>
    <n v="-41552.44"/>
    <x v="0"/>
  </r>
  <r>
    <s v="Auto-Reviewed"/>
    <x v="32"/>
    <s v="Public Fire"/>
    <x v="2"/>
    <s v="462100"/>
    <s v=""/>
    <x v="1"/>
    <s v="AUG"/>
    <s v=""/>
    <n v="-200729.75"/>
    <x v="0"/>
  </r>
  <r>
    <s v="Auto-Reviewed"/>
    <x v="32"/>
    <s v="Public Fire"/>
    <x v="2"/>
    <s v="462100"/>
    <s v=""/>
    <x v="1"/>
    <s v="JUL"/>
    <s v=""/>
    <n v="-199534.15"/>
    <x v="0"/>
  </r>
  <r>
    <s v="Auto-Reviewed"/>
    <x v="32"/>
    <s v="Public Fire"/>
    <x v="2"/>
    <s v="462100"/>
    <s v=""/>
    <x v="1"/>
    <s v="JUN"/>
    <s v=""/>
    <n v="-176408.04"/>
    <x v="0"/>
  </r>
  <r>
    <s v="Auto-Reviewed"/>
    <x v="32"/>
    <s v="Public Fire"/>
    <x v="2"/>
    <s v="462100"/>
    <s v=""/>
    <x v="1"/>
    <s v="MAY"/>
    <s v=""/>
    <n v="-200731"/>
    <x v="0"/>
  </r>
  <r>
    <s v="Auto-Reviewed"/>
    <x v="32"/>
    <s v="Public Fire"/>
    <x v="2"/>
    <s v="462100"/>
    <s v=""/>
    <x v="1"/>
    <s v="SEP"/>
    <s v=""/>
    <n v="-173849.04"/>
    <x v="0"/>
  </r>
  <r>
    <s v="Auto-Reviewed"/>
    <x v="33"/>
    <s v=""/>
    <x v="1"/>
    <s v="421000"/>
    <s v=""/>
    <x v="1"/>
    <s v="AUG"/>
    <s v=""/>
    <n v="-44619.3"/>
    <x v="0"/>
  </r>
  <r>
    <s v="Auto-Reviewed"/>
    <x v="33"/>
    <s v=""/>
    <x v="1"/>
    <s v="421000"/>
    <s v=""/>
    <x v="1"/>
    <s v="JUL"/>
    <s v=""/>
    <n v="-26344.32"/>
    <x v="0"/>
  </r>
  <r>
    <s v="Auto-Reviewed"/>
    <x v="33"/>
    <s v=""/>
    <x v="1"/>
    <s v="421000"/>
    <s v=""/>
    <x v="1"/>
    <s v="JUN"/>
    <s v=""/>
    <n v="-49280.04"/>
    <x v="0"/>
  </r>
  <r>
    <s v="Auto-Reviewed"/>
    <x v="33"/>
    <s v=""/>
    <x v="1"/>
    <s v="421000"/>
    <s v=""/>
    <x v="1"/>
    <s v="MAY"/>
    <s v=""/>
    <n v="-52980.88"/>
    <x v="0"/>
  </r>
  <r>
    <s v="Auto-Reviewed"/>
    <x v="33"/>
    <s v=""/>
    <x v="1"/>
    <s v="421000"/>
    <s v=""/>
    <x v="1"/>
    <s v="SEP"/>
    <s v=""/>
    <n v="-43774.57"/>
    <x v="0"/>
  </r>
  <r>
    <s v="Auto-Reviewed"/>
    <x v="33"/>
    <s v=""/>
    <x v="1"/>
    <s v="615100"/>
    <s v="SSEO"/>
    <x v="1"/>
    <s v="AUG"/>
    <s v="Source of Supply and Expenses - Operations"/>
    <n v="99014.46"/>
    <x v="0"/>
  </r>
  <r>
    <s v="Auto-Reviewed"/>
    <x v="33"/>
    <s v=""/>
    <x v="1"/>
    <s v="615100"/>
    <s v="SSEO"/>
    <x v="1"/>
    <s v="JUL"/>
    <s v="Source of Supply and Expenses - Operations"/>
    <n v="116460.11"/>
    <x v="0"/>
  </r>
  <r>
    <s v="Auto-Reviewed"/>
    <x v="33"/>
    <s v=""/>
    <x v="1"/>
    <s v="615100"/>
    <s v="SSEO"/>
    <x v="1"/>
    <s v="JUN"/>
    <s v="Source of Supply and Expenses - Operations"/>
    <n v="84764.22"/>
    <x v="0"/>
  </r>
  <r>
    <s v="Auto-Reviewed"/>
    <x v="33"/>
    <s v=""/>
    <x v="1"/>
    <s v="615100"/>
    <s v="SSEO"/>
    <x v="1"/>
    <s v="MAY"/>
    <s v="Source of Supply and Expenses - Operations"/>
    <n v="89507.54"/>
    <x v="0"/>
  </r>
  <r>
    <s v="Auto-Reviewed"/>
    <x v="33"/>
    <s v=""/>
    <x v="1"/>
    <s v="615100"/>
    <s v="SSEO"/>
    <x v="1"/>
    <s v="SEP"/>
    <s v="Source of Supply and Expenses - Operations"/>
    <n v="110632.96000000001"/>
    <x v="0"/>
  </r>
  <r>
    <s v="Auto-Reviewed"/>
    <x v="33"/>
    <s v=""/>
    <x v="1"/>
    <s v="615300"/>
    <s v="WTEO"/>
    <x v="1"/>
    <s v="AUG"/>
    <s v="Water Treatment Expenses - Operations"/>
    <n v="463.19"/>
    <x v="0"/>
  </r>
  <r>
    <s v="Auto-Reviewed"/>
    <x v="33"/>
    <s v=""/>
    <x v="1"/>
    <s v="615300"/>
    <s v="WTEO"/>
    <x v="1"/>
    <s v="JUL"/>
    <s v="Water Treatment Expenses - Operations"/>
    <n v="333.7"/>
    <x v="0"/>
  </r>
  <r>
    <s v="Auto-Reviewed"/>
    <x v="33"/>
    <s v=""/>
    <x v="1"/>
    <s v="615300"/>
    <s v="WTEO"/>
    <x v="1"/>
    <s v="JUN"/>
    <s v="Water Treatment Expenses - Operations"/>
    <n v="816.18"/>
    <x v="0"/>
  </r>
  <r>
    <s v="Auto-Reviewed"/>
    <x v="33"/>
    <s v=""/>
    <x v="1"/>
    <s v="615300"/>
    <s v="WTEO"/>
    <x v="1"/>
    <s v="MAY"/>
    <s v="Water Treatment Expenses - Operations"/>
    <n v="939.45"/>
    <x v="0"/>
  </r>
  <r>
    <s v="Auto-Reviewed"/>
    <x v="33"/>
    <s v=""/>
    <x v="1"/>
    <s v="615300"/>
    <s v="WTEO"/>
    <x v="1"/>
    <s v="SEP"/>
    <s v="Water Treatment Expenses - Operations"/>
    <n v="678.58"/>
    <x v="0"/>
  </r>
  <r>
    <s v="Auto-Reviewed"/>
    <x v="33"/>
    <s v=""/>
    <x v="1"/>
    <s v="615500"/>
    <s v="TDEO"/>
    <x v="1"/>
    <s v="AUG"/>
    <s v="Transmission and Distributions Expense - Operations"/>
    <n v="6126.61"/>
    <x v="0"/>
  </r>
  <r>
    <s v="Auto-Reviewed"/>
    <x v="33"/>
    <s v=""/>
    <x v="1"/>
    <s v="615500"/>
    <s v="TDEO"/>
    <x v="1"/>
    <s v="JUL"/>
    <s v="Transmission and Distributions Expense - Operations"/>
    <n v="10757.59"/>
    <x v="0"/>
  </r>
  <r>
    <s v="Auto-Reviewed"/>
    <x v="33"/>
    <s v=""/>
    <x v="1"/>
    <s v="615500"/>
    <s v="TDEO"/>
    <x v="1"/>
    <s v="JUN"/>
    <s v="Transmission and Distributions Expense - Operations"/>
    <n v="11545.57"/>
    <x v="0"/>
  </r>
  <r>
    <s v="Auto-Reviewed"/>
    <x v="33"/>
    <s v=""/>
    <x v="1"/>
    <s v="615500"/>
    <s v="TDEO"/>
    <x v="1"/>
    <s v="MAY"/>
    <s v="Transmission and Distributions Expense - Operations"/>
    <n v="6286.05"/>
    <x v="0"/>
  </r>
  <r>
    <s v="Auto-Reviewed"/>
    <x v="33"/>
    <s v=""/>
    <x v="1"/>
    <s v="615500"/>
    <s v="TDEO"/>
    <x v="1"/>
    <s v="SEP"/>
    <s v="Transmission and Distributions Expense - Operations"/>
    <n v="12999.41"/>
    <x v="0"/>
  </r>
  <r>
    <s v="Auto-Reviewed"/>
    <x v="33"/>
    <s v=""/>
    <x v="1"/>
    <s v="615800"/>
    <s v="AGWA"/>
    <x v="1"/>
    <s v="AUG"/>
    <s v="Administrative and General Expenses"/>
    <n v="1788.3"/>
    <x v="0"/>
  </r>
  <r>
    <s v="Auto-Reviewed"/>
    <x v="33"/>
    <s v=""/>
    <x v="1"/>
    <s v="615800"/>
    <s v="AGWA"/>
    <x v="1"/>
    <s v="JUL"/>
    <s v="Administrative and General Expenses"/>
    <n v="1387.14"/>
    <x v="0"/>
  </r>
  <r>
    <s v="Auto-Reviewed"/>
    <x v="33"/>
    <s v=""/>
    <x v="1"/>
    <s v="615800"/>
    <s v="AGWA"/>
    <x v="1"/>
    <s v="JUN"/>
    <s v="Administrative and General Expenses"/>
    <n v="1378.13"/>
    <x v="0"/>
  </r>
  <r>
    <s v="Auto-Reviewed"/>
    <x v="33"/>
    <s v=""/>
    <x v="1"/>
    <s v="615800"/>
    <s v="AGWA"/>
    <x v="1"/>
    <s v="MAY"/>
    <s v="Administrative and General Expenses"/>
    <n v="1064.3900000000001"/>
    <x v="0"/>
  </r>
  <r>
    <s v="Auto-Reviewed"/>
    <x v="33"/>
    <s v=""/>
    <x v="1"/>
    <s v="615800"/>
    <s v="AGWA"/>
    <x v="1"/>
    <s v="SEP"/>
    <s v="Administrative and General Expenses"/>
    <n v="1854.16"/>
    <x v="0"/>
  </r>
  <r>
    <s v="Auto-Reviewed"/>
    <x v="33"/>
    <s v=""/>
    <x v="1"/>
    <s v="616100"/>
    <s v="SSEO"/>
    <x v="1"/>
    <s v="AUG"/>
    <s v="Source of Supply and Expenses - Operations"/>
    <n v="3219.16"/>
    <x v="0"/>
  </r>
  <r>
    <s v="Auto-Reviewed"/>
    <x v="33"/>
    <s v=""/>
    <x v="1"/>
    <s v="616100"/>
    <s v="SSEO"/>
    <x v="1"/>
    <s v="JUL"/>
    <s v="Source of Supply and Expenses - Operations"/>
    <n v="1404.24"/>
    <x v="0"/>
  </r>
  <r>
    <s v="Auto-Reviewed"/>
    <x v="33"/>
    <s v=""/>
    <x v="1"/>
    <s v="616100"/>
    <s v="SSEO"/>
    <x v="1"/>
    <s v="JUN"/>
    <s v="Source of Supply and Expenses - Operations"/>
    <n v="2789.82"/>
    <x v="0"/>
  </r>
  <r>
    <s v="Auto-Reviewed"/>
    <x v="33"/>
    <s v=""/>
    <x v="1"/>
    <s v="616100"/>
    <s v="SSEO"/>
    <x v="1"/>
    <s v="MAY"/>
    <s v="Source of Supply and Expenses - Operations"/>
    <n v="500.4"/>
    <x v="0"/>
  </r>
  <r>
    <s v="Auto-Reviewed"/>
    <x v="33"/>
    <s v=""/>
    <x v="1"/>
    <s v="616100"/>
    <s v="SSEO"/>
    <x v="1"/>
    <s v="SEP"/>
    <s v="Source of Supply and Expenses - Operations"/>
    <n v="1186.77"/>
    <x v="0"/>
  </r>
  <r>
    <s v="Auto-Reviewed"/>
    <x v="33"/>
    <s v=""/>
    <x v="1"/>
    <s v="616300"/>
    <s v="WTEO"/>
    <x v="1"/>
    <s v="AUG"/>
    <s v="Water Treatment Expenses - Operations"/>
    <n v="31.27"/>
    <x v="0"/>
  </r>
  <r>
    <s v="Auto-Reviewed"/>
    <x v="33"/>
    <s v=""/>
    <x v="1"/>
    <s v="616300"/>
    <s v="WTEO"/>
    <x v="1"/>
    <s v="JUL"/>
    <s v="Water Treatment Expenses - Operations"/>
    <n v="28.52"/>
    <x v="0"/>
  </r>
  <r>
    <s v="Auto-Reviewed"/>
    <x v="33"/>
    <s v=""/>
    <x v="1"/>
    <s v="616300"/>
    <s v="WTEO"/>
    <x v="1"/>
    <s v="JUN"/>
    <s v="Water Treatment Expenses - Operations"/>
    <n v="871.69"/>
    <x v="0"/>
  </r>
  <r>
    <s v="Auto-Reviewed"/>
    <x v="33"/>
    <s v=""/>
    <x v="1"/>
    <s v="616300"/>
    <s v="WTEO"/>
    <x v="1"/>
    <s v="MAY"/>
    <s v="Water Treatment Expenses - Operations"/>
    <n v="-1.28"/>
    <x v="0"/>
  </r>
  <r>
    <s v="Auto-Reviewed"/>
    <x v="33"/>
    <s v=""/>
    <x v="1"/>
    <s v="616300"/>
    <s v="WTEO"/>
    <x v="1"/>
    <s v="SEP"/>
    <s v="Water Treatment Expenses - Operations"/>
    <n v="27.69"/>
    <x v="0"/>
  </r>
  <r>
    <s v="Auto-Reviewed"/>
    <x v="33"/>
    <s v=""/>
    <x v="1"/>
    <s v="616500"/>
    <s v="TDEO"/>
    <x v="1"/>
    <s v="AUG"/>
    <s v="Transmission and Distributions Expense - Operations"/>
    <n v="126.21"/>
    <x v="0"/>
  </r>
  <r>
    <s v="Auto-Reviewed"/>
    <x v="33"/>
    <s v=""/>
    <x v="1"/>
    <s v="616500"/>
    <s v="TDEO"/>
    <x v="1"/>
    <s v="JUL"/>
    <s v="Transmission and Distributions Expense - Operations"/>
    <n v="122.16"/>
    <x v="0"/>
  </r>
  <r>
    <s v="Auto-Reviewed"/>
    <x v="33"/>
    <s v=""/>
    <x v="1"/>
    <s v="616500"/>
    <s v="TDEO"/>
    <x v="1"/>
    <s v="JUN"/>
    <s v="Transmission and Distributions Expense - Operations"/>
    <n v="73.05"/>
    <x v="0"/>
  </r>
  <r>
    <s v="Auto-Reviewed"/>
    <x v="33"/>
    <s v=""/>
    <x v="1"/>
    <s v="616500"/>
    <s v="TDEO"/>
    <x v="1"/>
    <s v="MAY"/>
    <s v="Transmission and Distributions Expense - Operations"/>
    <n v="22.92"/>
    <x v="0"/>
  </r>
  <r>
    <s v="Auto-Reviewed"/>
    <x v="33"/>
    <s v=""/>
    <x v="1"/>
    <s v="616500"/>
    <s v="TDEO"/>
    <x v="1"/>
    <s v="SEP"/>
    <s v="Transmission and Distributions Expense - Operations"/>
    <n v="97.27"/>
    <x v="0"/>
  </r>
  <r>
    <s v="Auto-Reviewed"/>
    <x v="33"/>
    <s v=""/>
    <x v="1"/>
    <s v="616800"/>
    <s v="AGWA"/>
    <x v="1"/>
    <s v="AUG"/>
    <s v="Administrative and General Expenses"/>
    <n v="290.99"/>
    <x v="0"/>
  </r>
  <r>
    <s v="Auto-Reviewed"/>
    <x v="33"/>
    <s v=""/>
    <x v="1"/>
    <s v="616800"/>
    <s v="AGWA"/>
    <x v="1"/>
    <s v="JUL"/>
    <s v="Administrative and General Expenses"/>
    <n v="326.38"/>
    <x v="0"/>
  </r>
  <r>
    <s v="Auto-Reviewed"/>
    <x v="33"/>
    <s v=""/>
    <x v="1"/>
    <s v="616800"/>
    <s v="AGWA"/>
    <x v="1"/>
    <s v="JUN"/>
    <s v="Administrative and General Expenses"/>
    <n v="-879.69"/>
    <x v="0"/>
  </r>
  <r>
    <s v="Auto-Reviewed"/>
    <x v="33"/>
    <s v=""/>
    <x v="1"/>
    <s v="616800"/>
    <s v="AGWA"/>
    <x v="1"/>
    <s v="MAY"/>
    <s v="Administrative and General Expenses"/>
    <n v="379.03"/>
    <x v="0"/>
  </r>
  <r>
    <s v="Auto-Reviewed"/>
    <x v="33"/>
    <s v=""/>
    <x v="1"/>
    <s v="616800"/>
    <s v="AGWA"/>
    <x v="1"/>
    <s v="SEP"/>
    <s v="Administrative and General Expenses"/>
    <n v="228.51"/>
    <x v="0"/>
  </r>
  <r>
    <s v="Auto-Reviewed"/>
    <x v="33"/>
    <s v=""/>
    <x v="1"/>
    <s v="715100"/>
    <s v="CEXO"/>
    <x v="0"/>
    <s v="AUG"/>
    <s v="Collection Expenses - Operations"/>
    <n v="15817.95"/>
    <x v="0"/>
  </r>
  <r>
    <s v="Auto-Reviewed"/>
    <x v="33"/>
    <s v=""/>
    <x v="1"/>
    <s v="715100"/>
    <s v="CEXO"/>
    <x v="0"/>
    <s v="JUL"/>
    <s v="Collection Expenses - Operations"/>
    <n v="14489.61"/>
    <x v="0"/>
  </r>
  <r>
    <s v="Auto-Reviewed"/>
    <x v="33"/>
    <s v=""/>
    <x v="1"/>
    <s v="715100"/>
    <s v="CEXO"/>
    <x v="0"/>
    <s v="JUN"/>
    <s v="Collection Expenses - Operations"/>
    <n v="15656.76"/>
    <x v="0"/>
  </r>
  <r>
    <s v="Auto-Reviewed"/>
    <x v="33"/>
    <s v=""/>
    <x v="1"/>
    <s v="715100"/>
    <s v="CEXO"/>
    <x v="0"/>
    <s v="MAY"/>
    <s v="Collection Expenses - Operations"/>
    <n v="16782.22"/>
    <x v="0"/>
  </r>
  <r>
    <s v="Auto-Reviewed"/>
    <x v="33"/>
    <s v=""/>
    <x v="1"/>
    <s v="715100"/>
    <s v="CEXO"/>
    <x v="0"/>
    <s v="SEP"/>
    <s v="Collection Expenses - Operations"/>
    <n v="15274.42"/>
    <x v="0"/>
  </r>
  <r>
    <s v="Auto-Reviewed"/>
    <x v="33"/>
    <s v=""/>
    <x v="1"/>
    <s v="715300"/>
    <s v="PEXO"/>
    <x v="0"/>
    <s v="AUG"/>
    <s v="Pumping Expenses - Operations"/>
    <n v="121.48"/>
    <x v="0"/>
  </r>
  <r>
    <s v="Auto-Reviewed"/>
    <x v="33"/>
    <s v=""/>
    <x v="1"/>
    <s v="715300"/>
    <s v="PEXO"/>
    <x v="0"/>
    <s v="JUL"/>
    <s v="Pumping Expenses - Operations"/>
    <n v="117.12"/>
    <x v="0"/>
  </r>
  <r>
    <s v="Auto-Reviewed"/>
    <x v="33"/>
    <s v=""/>
    <x v="1"/>
    <s v="715300"/>
    <s v="PEXO"/>
    <x v="0"/>
    <s v="JUN"/>
    <s v="Pumping Expenses - Operations"/>
    <n v="116.02"/>
    <x v="0"/>
  </r>
  <r>
    <s v="Auto-Reviewed"/>
    <x v="33"/>
    <s v=""/>
    <x v="1"/>
    <s v="715300"/>
    <s v="PEXO"/>
    <x v="0"/>
    <s v="MAY"/>
    <s v="Pumping Expenses - Operations"/>
    <n v="119.59"/>
    <x v="0"/>
  </r>
  <r>
    <s v="Auto-Reviewed"/>
    <x v="33"/>
    <s v=""/>
    <x v="1"/>
    <s v="715300"/>
    <s v="PEXO"/>
    <x v="0"/>
    <s v="SEP"/>
    <s v="Pumping Expenses - Operations"/>
    <n v="120.88"/>
    <x v="0"/>
  </r>
  <r>
    <s v="Auto-Reviewed"/>
    <x v="33"/>
    <s v=""/>
    <x v="1"/>
    <s v="716100"/>
    <s v="CEXO"/>
    <x v="0"/>
    <s v="AUG"/>
    <s v="Collection Expenses - Operations"/>
    <n v="480.8"/>
    <x v="0"/>
  </r>
  <r>
    <s v="Auto-Reviewed"/>
    <x v="33"/>
    <s v=""/>
    <x v="1"/>
    <s v="716100"/>
    <s v="CEXO"/>
    <x v="0"/>
    <s v="JUL"/>
    <s v="Collection Expenses - Operations"/>
    <n v="456.21"/>
    <x v="0"/>
  </r>
  <r>
    <s v="Auto-Reviewed"/>
    <x v="33"/>
    <s v=""/>
    <x v="1"/>
    <s v="716100"/>
    <s v="CEXO"/>
    <x v="0"/>
    <s v="JUN"/>
    <s v="Collection Expenses - Operations"/>
    <n v="332.25"/>
    <x v="0"/>
  </r>
  <r>
    <s v="Auto-Reviewed"/>
    <x v="33"/>
    <s v=""/>
    <x v="1"/>
    <s v="716100"/>
    <s v="CEXO"/>
    <x v="0"/>
    <s v="MAY"/>
    <s v="Collection Expenses - Operations"/>
    <n v="277.36"/>
    <x v="0"/>
  </r>
  <r>
    <s v="Auto-Reviewed"/>
    <x v="33"/>
    <s v=""/>
    <x v="1"/>
    <s v="716100"/>
    <s v="CEXO"/>
    <x v="0"/>
    <s v="SEP"/>
    <s v="Collection Expenses - Operations"/>
    <n v="473.23"/>
    <x v="0"/>
  </r>
  <r>
    <s v="Auto-Reviewed"/>
    <x v="34"/>
    <s v=""/>
    <x v="1"/>
    <s v="710500"/>
    <s v="TRDO"/>
    <x v="0"/>
    <s v="AUG"/>
    <s v="Treatment &amp; Disposal Expenses - Operations"/>
    <n v="199837.01"/>
    <x v="0"/>
  </r>
  <r>
    <s v="Auto-Reviewed"/>
    <x v="34"/>
    <s v=""/>
    <x v="1"/>
    <s v="710500"/>
    <s v="TRDO"/>
    <x v="0"/>
    <s v="JUL"/>
    <s v="Treatment &amp; Disposal Expenses - Operations"/>
    <n v="198494.59"/>
    <x v="0"/>
  </r>
  <r>
    <s v="Auto-Reviewed"/>
    <x v="34"/>
    <s v=""/>
    <x v="1"/>
    <s v="710500"/>
    <s v="TRDO"/>
    <x v="0"/>
    <s v="JUN"/>
    <s v="Treatment &amp; Disposal Expenses - Operations"/>
    <n v="198752.02"/>
    <x v="0"/>
  </r>
  <r>
    <s v="Auto-Reviewed"/>
    <x v="34"/>
    <s v=""/>
    <x v="1"/>
    <s v="710500"/>
    <s v="TRDO"/>
    <x v="0"/>
    <s v="MAY"/>
    <s v="Treatment &amp; Disposal Expenses - Operations"/>
    <n v="199523.9"/>
    <x v="0"/>
  </r>
  <r>
    <s v="Auto-Reviewed"/>
    <x v="34"/>
    <s v=""/>
    <x v="1"/>
    <s v="710500"/>
    <s v="TRDO"/>
    <x v="0"/>
    <s v="SEP"/>
    <s v="Treatment &amp; Disposal Expenses - Operations"/>
    <n v="201724.93"/>
    <x v="0"/>
  </r>
  <r>
    <s v="Auto-Reviewed"/>
    <x v="35"/>
    <s v=""/>
    <x v="1"/>
    <s v="610100"/>
    <s v="SSEO"/>
    <x v="1"/>
    <s v="AUG"/>
    <s v="Source of Supply and Expenses - Operations"/>
    <n v="76719.56"/>
    <x v="0"/>
  </r>
  <r>
    <s v="Auto-Reviewed"/>
    <x v="35"/>
    <s v=""/>
    <x v="1"/>
    <s v="610100"/>
    <s v="SSEO"/>
    <x v="1"/>
    <s v="JUL"/>
    <s v="Source of Supply and Expenses - Operations"/>
    <n v="43346.96"/>
    <x v="0"/>
  </r>
  <r>
    <s v="Auto-Reviewed"/>
    <x v="35"/>
    <s v=""/>
    <x v="1"/>
    <s v="610100"/>
    <s v="SSEO"/>
    <x v="1"/>
    <s v="JUN"/>
    <s v="Source of Supply and Expenses - Operations"/>
    <n v="100485.51"/>
    <x v="0"/>
  </r>
  <r>
    <s v="Auto-Reviewed"/>
    <x v="35"/>
    <s v=""/>
    <x v="1"/>
    <s v="610100"/>
    <s v="SSEO"/>
    <x v="1"/>
    <s v="MAY"/>
    <s v="Source of Supply and Expenses - Operations"/>
    <n v="92785.07"/>
    <x v="0"/>
  </r>
  <r>
    <s v="Auto-Reviewed"/>
    <x v="35"/>
    <s v=""/>
    <x v="1"/>
    <s v="610100"/>
    <s v="SSEO"/>
    <x v="1"/>
    <s v="SEP"/>
    <s v="Source of Supply and Expenses - Operations"/>
    <n v="78743.91"/>
    <x v="0"/>
  </r>
  <r>
    <s v="Auto-Reviewed"/>
    <x v="36"/>
    <s v=""/>
    <x v="4"/>
    <s v="408110"/>
    <s v=""/>
    <x v="0"/>
    <s v="AUG"/>
    <s v=""/>
    <n v="4341.87"/>
    <x v="0"/>
  </r>
  <r>
    <s v="Auto-Reviewed"/>
    <x v="36"/>
    <s v=""/>
    <x v="4"/>
    <s v="408110"/>
    <s v=""/>
    <x v="0"/>
    <s v="JUL"/>
    <s v=""/>
    <n v="4346.8500000000004"/>
    <x v="0"/>
  </r>
  <r>
    <s v="Auto-Reviewed"/>
    <x v="36"/>
    <s v=""/>
    <x v="4"/>
    <s v="408110"/>
    <s v=""/>
    <x v="0"/>
    <s v="JUN"/>
    <s v=""/>
    <n v="7164.05"/>
    <x v="0"/>
  </r>
  <r>
    <s v="Auto-Reviewed"/>
    <x v="36"/>
    <s v=""/>
    <x v="4"/>
    <s v="408110"/>
    <s v=""/>
    <x v="0"/>
    <s v="MAY"/>
    <s v=""/>
    <n v="4089.75"/>
    <x v="0"/>
  </r>
  <r>
    <s v="Auto-Reviewed"/>
    <x v="36"/>
    <s v=""/>
    <x v="4"/>
    <s v="408110"/>
    <s v=""/>
    <x v="0"/>
    <s v="SEP"/>
    <s v=""/>
    <n v="4349.87"/>
    <x v="0"/>
  </r>
  <r>
    <s v="Auto-Reviewed"/>
    <x v="36"/>
    <s v=""/>
    <x v="4"/>
    <s v="408110"/>
    <s v=""/>
    <x v="1"/>
    <s v="AUG"/>
    <s v=""/>
    <n v="8990.9"/>
    <x v="0"/>
  </r>
  <r>
    <s v="Auto-Reviewed"/>
    <x v="36"/>
    <s v=""/>
    <x v="4"/>
    <s v="408110"/>
    <s v=""/>
    <x v="1"/>
    <s v="JUL"/>
    <s v=""/>
    <n v="8985.92"/>
    <x v="0"/>
  </r>
  <r>
    <s v="Auto-Reviewed"/>
    <x v="36"/>
    <s v=""/>
    <x v="4"/>
    <s v="408110"/>
    <s v=""/>
    <x v="1"/>
    <s v="JUN"/>
    <s v=""/>
    <n v="4420.6899999999996"/>
    <x v="0"/>
  </r>
  <r>
    <s v="Auto-Reviewed"/>
    <x v="36"/>
    <s v=""/>
    <x v="4"/>
    <s v="408110"/>
    <s v=""/>
    <x v="1"/>
    <s v="MAY"/>
    <s v=""/>
    <n v="9185.11"/>
    <x v="0"/>
  </r>
  <r>
    <s v="Auto-Reviewed"/>
    <x v="36"/>
    <s v=""/>
    <x v="4"/>
    <s v="408110"/>
    <s v=""/>
    <x v="1"/>
    <s v="SEP"/>
    <s v=""/>
    <n v="8982.9"/>
    <x v="0"/>
  </r>
  <r>
    <s v="Auto-Reviewed"/>
    <x v="37"/>
    <s v="Regulatory Commission Expense-Amortization-AGWW"/>
    <x v="1"/>
    <s v="766800"/>
    <s v="AGWW"/>
    <x v="0"/>
    <s v="AUG"/>
    <s v="Administrative and General Expenses"/>
    <n v="5555.46"/>
    <x v="0"/>
  </r>
  <r>
    <s v="Auto-Reviewed"/>
    <x v="37"/>
    <s v="Regulatory Commission Expense-Amortization-AGWW"/>
    <x v="1"/>
    <s v="766800"/>
    <s v="AGWW"/>
    <x v="0"/>
    <s v="JUL"/>
    <s v="Administrative and General Expenses"/>
    <n v="5555.46"/>
    <x v="0"/>
  </r>
  <r>
    <s v="Auto-Reviewed"/>
    <x v="37"/>
    <s v="Regulatory Commission Expense-Amortization-AGWW"/>
    <x v="1"/>
    <s v="766800"/>
    <s v="AGWW"/>
    <x v="0"/>
    <s v="JUN"/>
    <s v="Administrative and General Expenses"/>
    <n v="5555.46"/>
    <x v="0"/>
  </r>
  <r>
    <s v="Auto-Reviewed"/>
    <x v="37"/>
    <s v="Regulatory Commission Expense-Amortization-AGWW"/>
    <x v="1"/>
    <s v="766800"/>
    <s v="AGWW"/>
    <x v="0"/>
    <s v="MAY"/>
    <s v="Administrative and General Expenses"/>
    <n v="5555.46"/>
    <x v="0"/>
  </r>
  <r>
    <s v="Auto-Reviewed"/>
    <x v="37"/>
    <s v="Regulatory Commission Expense-Amortization-AGWW"/>
    <x v="1"/>
    <s v="766800"/>
    <s v="AGWW"/>
    <x v="0"/>
    <s v="SEP"/>
    <s v="Administrative and General Expenses"/>
    <n v="5555.46"/>
    <x v="0"/>
  </r>
  <r>
    <s v="Auto-Reviewed"/>
    <x v="38"/>
    <s v="Flat Rate Residential"/>
    <x v="2"/>
    <s v="521100"/>
    <s v=""/>
    <x v="0"/>
    <s v="AUG"/>
    <s v=""/>
    <n v="-281252.76"/>
    <x v="0"/>
  </r>
  <r>
    <s v="Auto-Reviewed"/>
    <x v="38"/>
    <s v="Flat Rate Residential"/>
    <x v="2"/>
    <s v="521100"/>
    <s v=""/>
    <x v="0"/>
    <s v="JUL"/>
    <s v=""/>
    <n v="-263668.51"/>
    <x v="0"/>
  </r>
  <r>
    <s v="Auto-Reviewed"/>
    <x v="38"/>
    <s v="Flat Rate Residential"/>
    <x v="2"/>
    <s v="521100"/>
    <s v=""/>
    <x v="0"/>
    <s v="JUN"/>
    <s v=""/>
    <n v="-225869.7"/>
    <x v="0"/>
  </r>
  <r>
    <s v="Auto-Reviewed"/>
    <x v="38"/>
    <s v="Flat Rate Residential"/>
    <x v="2"/>
    <s v="521100"/>
    <s v=""/>
    <x v="0"/>
    <s v="MAY"/>
    <s v=""/>
    <n v="-275638.17"/>
    <x v="0"/>
  </r>
  <r>
    <s v="Auto-Reviewed"/>
    <x v="38"/>
    <s v="Flat Rate Residential"/>
    <x v="2"/>
    <s v="521100"/>
    <s v=""/>
    <x v="0"/>
    <s v="SEP"/>
    <s v=""/>
    <n v="-198857.73"/>
    <x v="0"/>
  </r>
  <r>
    <s v="Auto-Reviewed"/>
    <x v="38"/>
    <s v="Measured"/>
    <x v="2"/>
    <s v="522100"/>
    <s v=""/>
    <x v="0"/>
    <s v="AUG"/>
    <s v=""/>
    <n v="-105.05"/>
    <x v="0"/>
  </r>
  <r>
    <s v="Auto-Reviewed"/>
    <x v="38"/>
    <s v="Measured"/>
    <x v="2"/>
    <s v="522100"/>
    <s v=""/>
    <x v="0"/>
    <s v="JUL"/>
    <s v=""/>
    <n v="-113.46"/>
    <x v="0"/>
  </r>
  <r>
    <s v="Auto-Reviewed"/>
    <x v="38"/>
    <s v="Measured"/>
    <x v="2"/>
    <s v="522100"/>
    <s v=""/>
    <x v="0"/>
    <s v="JUN"/>
    <s v=""/>
    <n v="-123.21"/>
    <x v="0"/>
  </r>
  <r>
    <s v="Auto-Reviewed"/>
    <x v="38"/>
    <s v="Measured"/>
    <x v="2"/>
    <s v="522100"/>
    <s v=""/>
    <x v="0"/>
    <s v="MAY"/>
    <s v=""/>
    <n v="-111.83"/>
    <x v="0"/>
  </r>
  <r>
    <s v="Auto-Reviewed"/>
    <x v="38"/>
    <s v="Measured"/>
    <x v="2"/>
    <s v="522100"/>
    <s v=""/>
    <x v="0"/>
    <s v="SEP"/>
    <s v=""/>
    <n v="-144.1"/>
    <x v="0"/>
  </r>
  <r>
    <s v="Auto-Reviewed"/>
    <x v="38"/>
    <s v="Metered Sales"/>
    <x v="2"/>
    <s v="461100"/>
    <s v=""/>
    <x v="1"/>
    <s v="AUG"/>
    <s v=""/>
    <n v="-3253351.98"/>
    <x v="0"/>
  </r>
  <r>
    <s v="Auto-Reviewed"/>
    <x v="38"/>
    <s v="Metered Sales"/>
    <x v="2"/>
    <s v="461100"/>
    <s v=""/>
    <x v="1"/>
    <s v="JUL"/>
    <s v=""/>
    <n v="-3238113.39"/>
    <x v="0"/>
  </r>
  <r>
    <s v="Auto-Reviewed"/>
    <x v="38"/>
    <s v="Metered Sales"/>
    <x v="2"/>
    <s v="461100"/>
    <s v=""/>
    <x v="1"/>
    <s v="JUN"/>
    <s v=""/>
    <n v="-3599197.21"/>
    <x v="0"/>
  </r>
  <r>
    <s v="Auto-Reviewed"/>
    <x v="38"/>
    <s v="Metered Sales"/>
    <x v="2"/>
    <s v="461100"/>
    <s v=""/>
    <x v="1"/>
    <s v="MAY"/>
    <s v=""/>
    <n v="-2722697.43"/>
    <x v="0"/>
  </r>
  <r>
    <s v="Auto-Reviewed"/>
    <x v="38"/>
    <s v="Metered Sales"/>
    <x v="2"/>
    <s v="461100"/>
    <s v=""/>
    <x v="1"/>
    <s v="SEP"/>
    <s v=""/>
    <n v="-2998588.87"/>
    <x v="0"/>
  </r>
  <r>
    <s v="Auto-Reviewed"/>
    <x v="39"/>
    <s v=""/>
    <x v="1"/>
    <s v="711500"/>
    <s v="TRDO"/>
    <x v="0"/>
    <s v="AUG"/>
    <s v="Treatment &amp; Disposal Expenses - Operations"/>
    <n v="7275.66"/>
    <x v="0"/>
  </r>
  <r>
    <s v="Auto-Reviewed"/>
    <x v="39"/>
    <s v=""/>
    <x v="1"/>
    <s v="711500"/>
    <s v="TRDO"/>
    <x v="0"/>
    <s v="JUL"/>
    <s v="Treatment &amp; Disposal Expenses - Operations"/>
    <n v="35915"/>
    <x v="0"/>
  </r>
  <r>
    <s v="Auto-Reviewed"/>
    <x v="39"/>
    <s v=""/>
    <x v="1"/>
    <s v="711500"/>
    <s v="TRDO"/>
    <x v="0"/>
    <s v="JUN"/>
    <s v="Treatment &amp; Disposal Expenses - Operations"/>
    <n v="18430"/>
    <x v="0"/>
  </r>
  <r>
    <s v="Auto-Reviewed"/>
    <x v="39"/>
    <s v=""/>
    <x v="1"/>
    <s v="711500"/>
    <s v="TRDO"/>
    <x v="0"/>
    <s v="MAY"/>
    <s v="Treatment &amp; Disposal Expenses - Operations"/>
    <n v="33362"/>
    <x v="0"/>
  </r>
  <r>
    <s v="Auto-Reviewed"/>
    <x v="39"/>
    <s v=""/>
    <x v="1"/>
    <s v="711500"/>
    <s v="TRDO"/>
    <x v="0"/>
    <s v="SEP"/>
    <s v="Treatment &amp; Disposal Expenses - Operations"/>
    <n v="24187.9"/>
    <x v="0"/>
  </r>
  <r>
    <s v="Auto-Reviewed"/>
    <x v="40"/>
    <s v=""/>
    <x v="1"/>
    <s v="620100"/>
    <s v="SSEO"/>
    <x v="1"/>
    <s v="AUG"/>
    <s v="Source of Supply and Expenses - Operations"/>
    <n v="5962.65"/>
    <x v="0"/>
  </r>
  <r>
    <s v="Auto-Reviewed"/>
    <x v="40"/>
    <s v=""/>
    <x v="1"/>
    <s v="620100"/>
    <s v="SSEO"/>
    <x v="1"/>
    <s v="JUL"/>
    <s v="Source of Supply and Expenses - Operations"/>
    <n v="2059.52"/>
    <x v="0"/>
  </r>
  <r>
    <s v="Auto-Reviewed"/>
    <x v="40"/>
    <s v=""/>
    <x v="1"/>
    <s v="620100"/>
    <s v="SSEO"/>
    <x v="1"/>
    <s v="JUN"/>
    <s v="Source of Supply and Expenses - Operations"/>
    <n v="-3395.34"/>
    <x v="0"/>
  </r>
  <r>
    <s v="Auto-Reviewed"/>
    <x v="40"/>
    <s v=""/>
    <x v="1"/>
    <s v="620100"/>
    <s v="SSEO"/>
    <x v="1"/>
    <s v="MAY"/>
    <s v="Source of Supply and Expenses - Operations"/>
    <n v="751.57"/>
    <x v="0"/>
  </r>
  <r>
    <s v="Auto-Reviewed"/>
    <x v="40"/>
    <s v=""/>
    <x v="1"/>
    <s v="620100"/>
    <s v="SSEO"/>
    <x v="1"/>
    <s v="SEP"/>
    <s v="Source of Supply and Expenses - Operations"/>
    <n v="2974.81"/>
    <x v="0"/>
  </r>
  <r>
    <s v="Auto-Reviewed"/>
    <x v="40"/>
    <s v=""/>
    <x v="1"/>
    <s v="620200"/>
    <s v="SSEM"/>
    <x v="1"/>
    <s v="AUG"/>
    <s v="Source of Supply and Expenses  - Maintenance"/>
    <n v="6258.97"/>
    <x v="0"/>
  </r>
  <r>
    <s v="Auto-Reviewed"/>
    <x v="40"/>
    <s v=""/>
    <x v="1"/>
    <s v="620200"/>
    <s v="SSEM"/>
    <x v="1"/>
    <s v="JUL"/>
    <s v="Source of Supply and Expenses  - Maintenance"/>
    <n v="559.77"/>
    <x v="0"/>
  </r>
  <r>
    <s v="Auto-Reviewed"/>
    <x v="40"/>
    <s v=""/>
    <x v="1"/>
    <s v="620200"/>
    <s v="SSEM"/>
    <x v="1"/>
    <s v="JUN"/>
    <s v="Source of Supply and Expenses  - Maintenance"/>
    <n v="-3805.08"/>
    <x v="0"/>
  </r>
  <r>
    <s v="Auto-Reviewed"/>
    <x v="40"/>
    <s v=""/>
    <x v="1"/>
    <s v="620200"/>
    <s v="SSEM"/>
    <x v="1"/>
    <s v="MAY"/>
    <s v="Source of Supply and Expenses  - Maintenance"/>
    <n v="10109.129999999999"/>
    <x v="0"/>
  </r>
  <r>
    <s v="Auto-Reviewed"/>
    <x v="40"/>
    <s v=""/>
    <x v="1"/>
    <s v="620200"/>
    <s v="SSEM"/>
    <x v="1"/>
    <s v="SEP"/>
    <s v="Source of Supply and Expenses  - Maintenance"/>
    <n v="610.23"/>
    <x v="0"/>
  </r>
  <r>
    <s v="Auto-Reviewed"/>
    <x v="40"/>
    <s v=""/>
    <x v="1"/>
    <s v="620300"/>
    <s v="WTEO"/>
    <x v="1"/>
    <s v="AUG"/>
    <s v="Water Treatment Expenses - Operations"/>
    <n v="3909.32"/>
    <x v="0"/>
  </r>
  <r>
    <s v="Auto-Reviewed"/>
    <x v="40"/>
    <s v=""/>
    <x v="1"/>
    <s v="620300"/>
    <s v="WTEO"/>
    <x v="1"/>
    <s v="JUL"/>
    <s v="Water Treatment Expenses - Operations"/>
    <n v="39.35"/>
    <x v="0"/>
  </r>
  <r>
    <s v="Auto-Reviewed"/>
    <x v="40"/>
    <s v=""/>
    <x v="1"/>
    <s v="620300"/>
    <s v="WTEO"/>
    <x v="1"/>
    <s v="JUN"/>
    <s v="Water Treatment Expenses - Operations"/>
    <n v="-8511.74"/>
    <x v="0"/>
  </r>
  <r>
    <s v="Auto-Reviewed"/>
    <x v="40"/>
    <s v=""/>
    <x v="1"/>
    <s v="620300"/>
    <s v="WTEO"/>
    <x v="1"/>
    <s v="MAY"/>
    <s v="Water Treatment Expenses - Operations"/>
    <n v="28.79"/>
    <x v="0"/>
  </r>
  <r>
    <s v="Auto-Reviewed"/>
    <x v="40"/>
    <s v=""/>
    <x v="1"/>
    <s v="620300"/>
    <s v="WTEO"/>
    <x v="1"/>
    <s v="SEP"/>
    <s v="Water Treatment Expenses - Operations"/>
    <n v="46.36"/>
    <x v="0"/>
  </r>
  <r>
    <s v="Auto-Reviewed"/>
    <x v="40"/>
    <s v=""/>
    <x v="1"/>
    <s v="620400"/>
    <s v="WTEM"/>
    <x v="1"/>
    <s v="AUG"/>
    <s v="Water Treatment Expenses - Maintenance"/>
    <n v="1961.31"/>
    <x v="0"/>
  </r>
  <r>
    <s v="Auto-Reviewed"/>
    <x v="40"/>
    <s v=""/>
    <x v="1"/>
    <s v="620400"/>
    <s v="WTEM"/>
    <x v="1"/>
    <s v="JUL"/>
    <s v="Water Treatment Expenses - Maintenance"/>
    <n v="862.11"/>
    <x v="0"/>
  </r>
  <r>
    <s v="Auto-Reviewed"/>
    <x v="40"/>
    <s v=""/>
    <x v="1"/>
    <s v="620400"/>
    <s v="WTEM"/>
    <x v="1"/>
    <s v="JUN"/>
    <s v="Water Treatment Expenses - Maintenance"/>
    <n v="2.27"/>
    <x v="0"/>
  </r>
  <r>
    <s v="Auto-Reviewed"/>
    <x v="40"/>
    <s v=""/>
    <x v="1"/>
    <s v="620400"/>
    <s v="WTEM"/>
    <x v="1"/>
    <s v="MAY"/>
    <s v="Water Treatment Expenses - Maintenance"/>
    <n v="2168.79"/>
    <x v="0"/>
  </r>
  <r>
    <s v="Auto-Reviewed"/>
    <x v="40"/>
    <s v=""/>
    <x v="1"/>
    <s v="620400"/>
    <s v="WTEM"/>
    <x v="1"/>
    <s v="SEP"/>
    <s v="Water Treatment Expenses - Maintenance"/>
    <n v="2671.12"/>
    <x v="0"/>
  </r>
  <r>
    <s v="Auto-Reviewed"/>
    <x v="40"/>
    <s v=""/>
    <x v="1"/>
    <s v="620500"/>
    <s v="TDEO"/>
    <x v="1"/>
    <s v="AUG"/>
    <s v="Transmission and Distributions Expense - Operations"/>
    <n v="1513.07"/>
    <x v="0"/>
  </r>
  <r>
    <s v="Auto-Reviewed"/>
    <x v="40"/>
    <s v=""/>
    <x v="1"/>
    <s v="620500"/>
    <s v="TDEO"/>
    <x v="1"/>
    <s v="JUL"/>
    <s v="Transmission and Distributions Expense - Operations"/>
    <n v="232.05"/>
    <x v="0"/>
  </r>
  <r>
    <s v="Auto-Reviewed"/>
    <x v="40"/>
    <s v=""/>
    <x v="1"/>
    <s v="620500"/>
    <s v="TDEO"/>
    <x v="1"/>
    <s v="JUN"/>
    <s v="Transmission and Distributions Expense - Operations"/>
    <n v="206.21"/>
    <x v="0"/>
  </r>
  <r>
    <s v="Auto-Reviewed"/>
    <x v="40"/>
    <s v=""/>
    <x v="1"/>
    <s v="620500"/>
    <s v="TDEO"/>
    <x v="1"/>
    <s v="MAY"/>
    <s v="Transmission and Distributions Expense - Operations"/>
    <n v="319.20999999999998"/>
    <x v="0"/>
  </r>
  <r>
    <s v="Auto-Reviewed"/>
    <x v="40"/>
    <s v=""/>
    <x v="1"/>
    <s v="620500"/>
    <s v="TDEO"/>
    <x v="1"/>
    <s v="SEP"/>
    <s v="Transmission and Distributions Expense - Operations"/>
    <n v="260.79000000000002"/>
    <x v="0"/>
  </r>
  <r>
    <s v="Auto-Reviewed"/>
    <x v="40"/>
    <s v=""/>
    <x v="1"/>
    <s v="620600"/>
    <s v="TDEM"/>
    <x v="1"/>
    <s v="AUG"/>
    <s v="Transmission and Distributions Expense - Maintenance"/>
    <n v="-1215.53"/>
    <x v="0"/>
  </r>
  <r>
    <s v="Auto-Reviewed"/>
    <x v="40"/>
    <s v=""/>
    <x v="1"/>
    <s v="620600"/>
    <s v="TDEM"/>
    <x v="1"/>
    <s v="JUL"/>
    <s v="Transmission and Distributions Expense - Maintenance"/>
    <n v="1896.46"/>
    <x v="0"/>
  </r>
  <r>
    <s v="Auto-Reviewed"/>
    <x v="40"/>
    <s v=""/>
    <x v="1"/>
    <s v="620600"/>
    <s v="TDEM"/>
    <x v="1"/>
    <s v="JUN"/>
    <s v="Transmission and Distributions Expense - Maintenance"/>
    <n v="10373.16"/>
    <x v="0"/>
  </r>
  <r>
    <s v="Auto-Reviewed"/>
    <x v="40"/>
    <s v=""/>
    <x v="1"/>
    <s v="620600"/>
    <s v="TDEM"/>
    <x v="1"/>
    <s v="MAY"/>
    <s v="Transmission and Distributions Expense - Maintenance"/>
    <n v="-860.61"/>
    <x v="0"/>
  </r>
  <r>
    <s v="Auto-Reviewed"/>
    <x v="40"/>
    <s v=""/>
    <x v="1"/>
    <s v="620600"/>
    <s v="TDEM"/>
    <x v="1"/>
    <s v="SEP"/>
    <s v="Transmission and Distributions Expense - Maintenance"/>
    <n v="8749.17"/>
    <x v="0"/>
  </r>
  <r>
    <s v="Auto-Reviewed"/>
    <x v="40"/>
    <s v=""/>
    <x v="1"/>
    <s v="620700"/>
    <s v="CAWA"/>
    <x v="1"/>
    <s v="AUG"/>
    <s v="Customer Accounts Expenses"/>
    <n v="733.96"/>
    <x v="0"/>
  </r>
  <r>
    <s v="Auto-Reviewed"/>
    <x v="40"/>
    <s v=""/>
    <x v="1"/>
    <s v="620700"/>
    <s v="CAWA"/>
    <x v="1"/>
    <s v="JUL"/>
    <s v="Customer Accounts Expenses"/>
    <n v="660.23"/>
    <x v="0"/>
  </r>
  <r>
    <s v="Auto-Reviewed"/>
    <x v="40"/>
    <s v=""/>
    <x v="1"/>
    <s v="620700"/>
    <s v="CAWA"/>
    <x v="1"/>
    <s v="JUN"/>
    <s v="Customer Accounts Expenses"/>
    <n v="820.78"/>
    <x v="0"/>
  </r>
  <r>
    <s v="Auto-Reviewed"/>
    <x v="40"/>
    <s v=""/>
    <x v="1"/>
    <s v="620700"/>
    <s v="CAWA"/>
    <x v="1"/>
    <s v="MAY"/>
    <s v="Customer Accounts Expenses"/>
    <n v="2371.85"/>
    <x v="0"/>
  </r>
  <r>
    <s v="Auto-Reviewed"/>
    <x v="40"/>
    <s v=""/>
    <x v="1"/>
    <s v="620700"/>
    <s v="CAWA"/>
    <x v="1"/>
    <s v="SEP"/>
    <s v="Customer Accounts Expenses"/>
    <n v="577.96"/>
    <x v="0"/>
  </r>
  <r>
    <s v="Auto-Reviewed"/>
    <x v="40"/>
    <s v=""/>
    <x v="1"/>
    <s v="620800"/>
    <s v="AGWA"/>
    <x v="1"/>
    <s v="AUG"/>
    <s v="Administrative and General Expenses"/>
    <n v="10440.370000000001"/>
    <x v="0"/>
  </r>
  <r>
    <s v="Auto-Reviewed"/>
    <x v="40"/>
    <s v=""/>
    <x v="1"/>
    <s v="620800"/>
    <s v="AGWA"/>
    <x v="1"/>
    <s v="JUL"/>
    <s v="Administrative and General Expenses"/>
    <n v="1530.39"/>
    <x v="0"/>
  </r>
  <r>
    <s v="Auto-Reviewed"/>
    <x v="40"/>
    <s v=""/>
    <x v="1"/>
    <s v="620800"/>
    <s v="AGWA"/>
    <x v="1"/>
    <s v="JUN"/>
    <s v="Administrative and General Expenses"/>
    <n v="19948.8"/>
    <x v="0"/>
  </r>
  <r>
    <s v="Auto-Reviewed"/>
    <x v="40"/>
    <s v=""/>
    <x v="1"/>
    <s v="620800"/>
    <s v="AGWA"/>
    <x v="1"/>
    <s v="MAY"/>
    <s v="Administrative and General Expenses"/>
    <n v="5721.86"/>
    <x v="0"/>
  </r>
  <r>
    <s v="Auto-Reviewed"/>
    <x v="40"/>
    <s v=""/>
    <x v="1"/>
    <s v="620800"/>
    <s v="AGWA"/>
    <x v="1"/>
    <s v="SEP"/>
    <s v="Administrative and General Expenses"/>
    <n v="4113.66"/>
    <x v="0"/>
  </r>
  <r>
    <s v="Auto-Reviewed"/>
    <x v="40"/>
    <s v=""/>
    <x v="1"/>
    <s v="720100"/>
    <s v="CEXO"/>
    <x v="0"/>
    <s v="AUG"/>
    <s v="Collection Expenses - Operations"/>
    <n v="59.2"/>
    <x v="0"/>
  </r>
  <r>
    <s v="Auto-Reviewed"/>
    <x v="40"/>
    <s v=""/>
    <x v="1"/>
    <s v="720100"/>
    <s v="CEXO"/>
    <x v="0"/>
    <s v="JUL"/>
    <s v="Collection Expenses - Operations"/>
    <n v="92.73"/>
    <x v="0"/>
  </r>
  <r>
    <s v="Auto-Reviewed"/>
    <x v="40"/>
    <s v=""/>
    <x v="1"/>
    <s v="720100"/>
    <s v="CEXO"/>
    <x v="0"/>
    <s v="JUN"/>
    <s v="Collection Expenses - Operations"/>
    <n v="63.19"/>
    <x v="0"/>
  </r>
  <r>
    <s v="Auto-Reviewed"/>
    <x v="40"/>
    <s v=""/>
    <x v="1"/>
    <s v="720100"/>
    <s v="CEXO"/>
    <x v="0"/>
    <s v="MAY"/>
    <s v="Collection Expenses - Operations"/>
    <n v="72.099999999999994"/>
    <x v="0"/>
  </r>
  <r>
    <s v="Auto-Reviewed"/>
    <x v="40"/>
    <s v=""/>
    <x v="1"/>
    <s v="720100"/>
    <s v="CEXO"/>
    <x v="0"/>
    <s v="SEP"/>
    <s v="Collection Expenses - Operations"/>
    <n v="67.430000000000007"/>
    <x v="0"/>
  </r>
  <r>
    <s v="Auto-Reviewed"/>
    <x v="40"/>
    <s v=""/>
    <x v="1"/>
    <s v="720200"/>
    <s v="CEXM"/>
    <x v="0"/>
    <s v="AUG"/>
    <s v="Collection Expenses - Maintenance"/>
    <n v="1012.75"/>
    <x v="0"/>
  </r>
  <r>
    <s v="Auto-Reviewed"/>
    <x v="40"/>
    <s v=""/>
    <x v="1"/>
    <s v="720200"/>
    <s v="CEXM"/>
    <x v="0"/>
    <s v="JUL"/>
    <s v="Collection Expenses - Maintenance"/>
    <n v="0.03"/>
    <x v="0"/>
  </r>
  <r>
    <s v="Auto-Reviewed"/>
    <x v="40"/>
    <s v=""/>
    <x v="1"/>
    <s v="720200"/>
    <s v="CEXM"/>
    <x v="0"/>
    <s v="JUN"/>
    <s v="Collection Expenses - Maintenance"/>
    <n v="39.51"/>
    <x v="0"/>
  </r>
  <r>
    <s v="Auto-Reviewed"/>
    <x v="40"/>
    <s v=""/>
    <x v="1"/>
    <s v="720200"/>
    <s v="CEXM"/>
    <x v="0"/>
    <s v="SEP"/>
    <s v="Collection Expenses - Maintenance"/>
    <n v="0.06"/>
    <x v="0"/>
  </r>
  <r>
    <s v="Auto-Reviewed"/>
    <x v="40"/>
    <s v=""/>
    <x v="1"/>
    <s v="720300"/>
    <s v="PEXO"/>
    <x v="0"/>
    <s v="AUG"/>
    <s v="Pumping Expenses - Operations"/>
    <n v="2.1800000000000002"/>
    <x v="0"/>
  </r>
  <r>
    <s v="Auto-Reviewed"/>
    <x v="40"/>
    <s v=""/>
    <x v="1"/>
    <s v="720300"/>
    <s v="PEXO"/>
    <x v="0"/>
    <s v="JUL"/>
    <s v="Pumping Expenses - Operations"/>
    <n v="1.7"/>
    <x v="0"/>
  </r>
  <r>
    <s v="Auto-Reviewed"/>
    <x v="40"/>
    <s v=""/>
    <x v="1"/>
    <s v="720300"/>
    <s v="PEXO"/>
    <x v="0"/>
    <s v="MAY"/>
    <s v="Pumping Expenses - Operations"/>
    <n v="3.05"/>
    <x v="0"/>
  </r>
  <r>
    <s v="Auto-Reviewed"/>
    <x v="40"/>
    <s v=""/>
    <x v="1"/>
    <s v="720400"/>
    <s v="PEXM"/>
    <x v="0"/>
    <s v="AUG"/>
    <s v="Pumping Expenses - Maintenance"/>
    <n v="0.14000000000000001"/>
    <x v="0"/>
  </r>
  <r>
    <s v="Auto-Reviewed"/>
    <x v="40"/>
    <s v=""/>
    <x v="1"/>
    <s v="720400"/>
    <s v="PEXM"/>
    <x v="0"/>
    <s v="JUN"/>
    <s v="Pumping Expenses - Maintenance"/>
    <n v="0.13"/>
    <x v="0"/>
  </r>
  <r>
    <s v="Auto-Reviewed"/>
    <x v="40"/>
    <s v=""/>
    <x v="1"/>
    <s v="720400"/>
    <s v="PEXM"/>
    <x v="0"/>
    <s v="SEP"/>
    <s v="Pumping Expenses - Maintenance"/>
    <n v="921.1"/>
    <x v="0"/>
  </r>
  <r>
    <s v="Auto-Reviewed"/>
    <x v="40"/>
    <s v=""/>
    <x v="1"/>
    <s v="720500"/>
    <s v="TRDO"/>
    <x v="0"/>
    <s v="AUG"/>
    <s v="Treatment &amp; Disposal Expenses - Operations"/>
    <n v="2790.68"/>
    <x v="0"/>
  </r>
  <r>
    <s v="Auto-Reviewed"/>
    <x v="40"/>
    <s v=""/>
    <x v="1"/>
    <s v="720500"/>
    <s v="TRDO"/>
    <x v="0"/>
    <s v="JUL"/>
    <s v="Treatment &amp; Disposal Expenses - Operations"/>
    <n v="67.739999999999995"/>
    <x v="0"/>
  </r>
  <r>
    <s v="Auto-Reviewed"/>
    <x v="40"/>
    <s v=""/>
    <x v="1"/>
    <s v="720500"/>
    <s v="TRDO"/>
    <x v="0"/>
    <s v="JUN"/>
    <s v="Treatment &amp; Disposal Expenses - Operations"/>
    <n v="83.46"/>
    <x v="0"/>
  </r>
  <r>
    <s v="Auto-Reviewed"/>
    <x v="40"/>
    <s v=""/>
    <x v="1"/>
    <s v="720500"/>
    <s v="TRDO"/>
    <x v="0"/>
    <s v="MAY"/>
    <s v="Treatment &amp; Disposal Expenses - Operations"/>
    <n v="75.290000000000006"/>
    <x v="0"/>
  </r>
  <r>
    <s v="Auto-Reviewed"/>
    <x v="40"/>
    <s v=""/>
    <x v="1"/>
    <s v="720500"/>
    <s v="TRDO"/>
    <x v="0"/>
    <s v="SEP"/>
    <s v="Treatment &amp; Disposal Expenses - Operations"/>
    <n v="65.53"/>
    <x v="0"/>
  </r>
  <r>
    <s v="Auto-Reviewed"/>
    <x v="40"/>
    <s v=""/>
    <x v="1"/>
    <s v="720600"/>
    <s v="TRDM"/>
    <x v="0"/>
    <s v="AUG"/>
    <s v="Treatment &amp; Disposal Expenses - Maintenance"/>
    <n v="116.85"/>
    <x v="0"/>
  </r>
  <r>
    <s v="Auto-Reviewed"/>
    <x v="40"/>
    <s v=""/>
    <x v="1"/>
    <s v="720600"/>
    <s v="TRDM"/>
    <x v="0"/>
    <s v="JUN"/>
    <s v="Treatment &amp; Disposal Expenses - Maintenance"/>
    <n v="0.15"/>
    <x v="0"/>
  </r>
  <r>
    <s v="Auto-Reviewed"/>
    <x v="40"/>
    <s v=""/>
    <x v="1"/>
    <s v="720600"/>
    <s v="TRDM"/>
    <x v="0"/>
    <s v="SEP"/>
    <s v="Treatment &amp; Disposal Expenses - Maintenance"/>
    <n v="8.35"/>
    <x v="0"/>
  </r>
  <r>
    <s v="Auto-Reviewed"/>
    <x v="40"/>
    <s v=""/>
    <x v="1"/>
    <s v="720700"/>
    <s v="CAWW"/>
    <x v="0"/>
    <s v="AUG"/>
    <s v="Customer Accounts Expenses"/>
    <n v="7.11"/>
    <x v="0"/>
  </r>
  <r>
    <s v="Auto-Reviewed"/>
    <x v="40"/>
    <s v=""/>
    <x v="1"/>
    <s v="720700"/>
    <s v="CAWW"/>
    <x v="0"/>
    <s v="JUL"/>
    <s v="Customer Accounts Expenses"/>
    <n v="9.5399999999999991"/>
    <x v="0"/>
  </r>
  <r>
    <s v="Auto-Reviewed"/>
    <x v="40"/>
    <s v=""/>
    <x v="1"/>
    <s v="720700"/>
    <s v="CAWW"/>
    <x v="0"/>
    <s v="JUN"/>
    <s v="Customer Accounts Expenses"/>
    <n v="11.72"/>
    <x v="0"/>
  </r>
  <r>
    <s v="Auto-Reviewed"/>
    <x v="40"/>
    <s v=""/>
    <x v="1"/>
    <s v="720700"/>
    <s v="CAWW"/>
    <x v="0"/>
    <s v="MAY"/>
    <s v="Customer Accounts Expenses"/>
    <n v="3"/>
    <x v="0"/>
  </r>
  <r>
    <s v="Auto-Reviewed"/>
    <x v="40"/>
    <s v=""/>
    <x v="1"/>
    <s v="720700"/>
    <s v="CAWW"/>
    <x v="0"/>
    <s v="SEP"/>
    <s v="Customer Accounts Expenses"/>
    <n v="16.22"/>
    <x v="0"/>
  </r>
  <r>
    <s v="Auto-Reviewed"/>
    <x v="40"/>
    <s v=""/>
    <x v="1"/>
    <s v="720800"/>
    <s v="AGWW"/>
    <x v="0"/>
    <s v="AUG"/>
    <s v="Administrative and General Expenses"/>
    <n v="1511.6"/>
    <x v="0"/>
  </r>
  <r>
    <s v="Auto-Reviewed"/>
    <x v="40"/>
    <s v=""/>
    <x v="1"/>
    <s v="720800"/>
    <s v="AGWW"/>
    <x v="0"/>
    <s v="JUL"/>
    <s v="Administrative and General Expenses"/>
    <n v="87.29"/>
    <x v="0"/>
  </r>
  <r>
    <s v="Auto-Reviewed"/>
    <x v="40"/>
    <s v=""/>
    <x v="1"/>
    <s v="720800"/>
    <s v="AGWW"/>
    <x v="0"/>
    <s v="JUN"/>
    <s v="Administrative and General Expenses"/>
    <n v="1625.69"/>
    <x v="0"/>
  </r>
  <r>
    <s v="Auto-Reviewed"/>
    <x v="40"/>
    <s v=""/>
    <x v="1"/>
    <s v="720800"/>
    <s v="AGWW"/>
    <x v="0"/>
    <s v="MAY"/>
    <s v="Administrative and General Expenses"/>
    <n v="317.95"/>
    <x v="0"/>
  </r>
  <r>
    <s v="Auto-Reviewed"/>
    <x v="40"/>
    <s v=""/>
    <x v="1"/>
    <s v="720800"/>
    <s v="AGWW"/>
    <x v="0"/>
    <s v="SEP"/>
    <s v="Administrative and General Expenses"/>
    <n v="221.89"/>
    <x v="0"/>
  </r>
  <r>
    <s v="Auto-Reviewed"/>
    <x v="41"/>
    <s v="Utility Operating Income"/>
    <x v="4"/>
    <s v="408100"/>
    <s v=""/>
    <x v="0"/>
    <s v="AUG"/>
    <s v=""/>
    <n v="15452.13"/>
    <x v="0"/>
  </r>
  <r>
    <s v="Auto-Reviewed"/>
    <x v="41"/>
    <s v="Utility Operating Income"/>
    <x v="4"/>
    <s v="408100"/>
    <s v=""/>
    <x v="0"/>
    <s v="JUL"/>
    <s v=""/>
    <n v="15448.54"/>
    <x v="0"/>
  </r>
  <r>
    <s v="Auto-Reviewed"/>
    <x v="41"/>
    <s v="Utility Operating Income"/>
    <x v="4"/>
    <s v="408100"/>
    <s v=""/>
    <x v="0"/>
    <s v="JUN"/>
    <s v=""/>
    <n v="15442.76"/>
    <x v="0"/>
  </r>
  <r>
    <s v="Auto-Reviewed"/>
    <x v="41"/>
    <s v="Utility Operating Income"/>
    <x v="4"/>
    <s v="408100"/>
    <s v=""/>
    <x v="0"/>
    <s v="MAY"/>
    <s v=""/>
    <n v="15441.15"/>
    <x v="0"/>
  </r>
  <r>
    <s v="Auto-Reviewed"/>
    <x v="41"/>
    <s v="Utility Operating Income"/>
    <x v="4"/>
    <s v="408100"/>
    <s v=""/>
    <x v="0"/>
    <s v="SEP"/>
    <s v=""/>
    <n v="15455.87"/>
    <x v="0"/>
  </r>
  <r>
    <s v="Auto-Reviewed"/>
    <x v="41"/>
    <s v="Utility Operating Income"/>
    <x v="4"/>
    <s v="408100"/>
    <s v=""/>
    <x v="1"/>
    <s v="AUG"/>
    <s v=""/>
    <n v="260463.52"/>
    <x v="0"/>
  </r>
  <r>
    <s v="Auto-Reviewed"/>
    <x v="41"/>
    <s v="Utility Operating Income"/>
    <x v="4"/>
    <s v="408100"/>
    <s v=""/>
    <x v="1"/>
    <s v="JUL"/>
    <s v=""/>
    <n v="263138.32"/>
    <x v="0"/>
  </r>
  <r>
    <s v="Auto-Reviewed"/>
    <x v="41"/>
    <s v="Utility Operating Income"/>
    <x v="4"/>
    <s v="408100"/>
    <s v=""/>
    <x v="1"/>
    <s v="JUN"/>
    <s v=""/>
    <n v="233862.74"/>
    <x v="0"/>
  </r>
  <r>
    <s v="Auto-Reviewed"/>
    <x v="41"/>
    <s v="Utility Operating Income"/>
    <x v="4"/>
    <s v="408100"/>
    <s v=""/>
    <x v="1"/>
    <s v="MAY"/>
    <s v=""/>
    <n v="201105.38"/>
    <x v="0"/>
  </r>
  <r>
    <s v="Auto-Reviewed"/>
    <x v="41"/>
    <s v="Utility Operating Income"/>
    <x v="4"/>
    <s v="408100"/>
    <s v=""/>
    <x v="1"/>
    <s v="SEP"/>
    <s v=""/>
    <n v="247429.69"/>
    <x v="0"/>
  </r>
  <r>
    <s v="Auto-Reviewed"/>
    <x v="42"/>
    <s v=""/>
    <x v="1"/>
    <s v="650100"/>
    <s v="SSEO"/>
    <x v="1"/>
    <s v="AUG"/>
    <s v="Source of Supply and Expenses - Operations"/>
    <n v="1600.82"/>
    <x v="0"/>
  </r>
  <r>
    <s v="Auto-Reviewed"/>
    <x v="42"/>
    <s v=""/>
    <x v="1"/>
    <s v="650100"/>
    <s v="SSEO"/>
    <x v="1"/>
    <s v="JUL"/>
    <s v="Source of Supply and Expenses - Operations"/>
    <n v="1369.36"/>
    <x v="0"/>
  </r>
  <r>
    <s v="Auto-Reviewed"/>
    <x v="42"/>
    <s v=""/>
    <x v="1"/>
    <s v="650100"/>
    <s v="SSEO"/>
    <x v="1"/>
    <s v="JUN"/>
    <s v="Source of Supply and Expenses - Operations"/>
    <n v="1444.58"/>
    <x v="0"/>
  </r>
  <r>
    <s v="Auto-Reviewed"/>
    <x v="42"/>
    <s v=""/>
    <x v="1"/>
    <s v="650100"/>
    <s v="SSEO"/>
    <x v="1"/>
    <s v="MAY"/>
    <s v="Source of Supply and Expenses - Operations"/>
    <n v="1388.49"/>
    <x v="0"/>
  </r>
  <r>
    <s v="Auto-Reviewed"/>
    <x v="42"/>
    <s v=""/>
    <x v="1"/>
    <s v="650100"/>
    <s v="SSEO"/>
    <x v="1"/>
    <s v="SEP"/>
    <s v="Source of Supply and Expenses - Operations"/>
    <n v="1378.93"/>
    <x v="0"/>
  </r>
  <r>
    <s v="Auto-Reviewed"/>
    <x v="42"/>
    <s v=""/>
    <x v="1"/>
    <s v="650200"/>
    <s v="SSEM"/>
    <x v="1"/>
    <s v="AUG"/>
    <s v="Source of Supply and Expenses  - Maintenance"/>
    <n v="46.77"/>
    <x v="0"/>
  </r>
  <r>
    <s v="Auto-Reviewed"/>
    <x v="42"/>
    <s v=""/>
    <x v="1"/>
    <s v="650200"/>
    <s v="SSEM"/>
    <x v="1"/>
    <s v="JUL"/>
    <s v="Source of Supply and Expenses  - Maintenance"/>
    <n v="40.630000000000003"/>
    <x v="0"/>
  </r>
  <r>
    <s v="Auto-Reviewed"/>
    <x v="42"/>
    <s v=""/>
    <x v="1"/>
    <s v="650200"/>
    <s v="SSEM"/>
    <x v="1"/>
    <s v="JUN"/>
    <s v="Source of Supply and Expenses  - Maintenance"/>
    <n v="26.77"/>
    <x v="0"/>
  </r>
  <r>
    <s v="Auto-Reviewed"/>
    <x v="42"/>
    <s v=""/>
    <x v="1"/>
    <s v="650200"/>
    <s v="SSEM"/>
    <x v="1"/>
    <s v="MAY"/>
    <s v="Source of Supply and Expenses  - Maintenance"/>
    <n v="11.02"/>
    <x v="0"/>
  </r>
  <r>
    <s v="Auto-Reviewed"/>
    <x v="42"/>
    <s v=""/>
    <x v="1"/>
    <s v="650200"/>
    <s v="SSEM"/>
    <x v="1"/>
    <s v="SEP"/>
    <s v="Source of Supply and Expenses  - Maintenance"/>
    <n v="44.52"/>
    <x v="0"/>
  </r>
  <r>
    <s v="Auto-Reviewed"/>
    <x v="42"/>
    <s v=""/>
    <x v="1"/>
    <s v="650300"/>
    <s v="WTEO"/>
    <x v="1"/>
    <s v="AUG"/>
    <s v="Water Treatment Expenses - Operations"/>
    <n v="48.66"/>
    <x v="0"/>
  </r>
  <r>
    <s v="Auto-Reviewed"/>
    <x v="42"/>
    <s v=""/>
    <x v="1"/>
    <s v="650300"/>
    <s v="WTEO"/>
    <x v="1"/>
    <s v="JUL"/>
    <s v="Water Treatment Expenses - Operations"/>
    <n v="72.680000000000007"/>
    <x v="0"/>
  </r>
  <r>
    <s v="Auto-Reviewed"/>
    <x v="42"/>
    <s v=""/>
    <x v="1"/>
    <s v="650300"/>
    <s v="WTEO"/>
    <x v="1"/>
    <s v="JUN"/>
    <s v="Water Treatment Expenses - Operations"/>
    <n v="80.459999999999994"/>
    <x v="0"/>
  </r>
  <r>
    <s v="Auto-Reviewed"/>
    <x v="42"/>
    <s v=""/>
    <x v="1"/>
    <s v="650300"/>
    <s v="WTEO"/>
    <x v="1"/>
    <s v="MAY"/>
    <s v="Water Treatment Expenses - Operations"/>
    <n v="53.18"/>
    <x v="0"/>
  </r>
  <r>
    <s v="Auto-Reviewed"/>
    <x v="42"/>
    <s v=""/>
    <x v="1"/>
    <s v="650300"/>
    <s v="WTEO"/>
    <x v="1"/>
    <s v="SEP"/>
    <s v="Water Treatment Expenses - Operations"/>
    <n v="85.65"/>
    <x v="0"/>
  </r>
  <r>
    <s v="Auto-Reviewed"/>
    <x v="42"/>
    <s v=""/>
    <x v="1"/>
    <s v="650400"/>
    <s v="WTEM"/>
    <x v="1"/>
    <s v="AUG"/>
    <s v="Water Treatment Expenses - Maintenance"/>
    <n v="57.99"/>
    <x v="0"/>
  </r>
  <r>
    <s v="Auto-Reviewed"/>
    <x v="42"/>
    <s v=""/>
    <x v="1"/>
    <s v="650400"/>
    <s v="WTEM"/>
    <x v="1"/>
    <s v="JUL"/>
    <s v="Water Treatment Expenses - Maintenance"/>
    <n v="31.86"/>
    <x v="0"/>
  </r>
  <r>
    <s v="Auto-Reviewed"/>
    <x v="42"/>
    <s v=""/>
    <x v="1"/>
    <s v="650400"/>
    <s v="WTEM"/>
    <x v="1"/>
    <s v="JUN"/>
    <s v="Water Treatment Expenses - Maintenance"/>
    <n v="4.18"/>
    <x v="0"/>
  </r>
  <r>
    <s v="Auto-Reviewed"/>
    <x v="42"/>
    <s v=""/>
    <x v="1"/>
    <s v="650400"/>
    <s v="WTEM"/>
    <x v="1"/>
    <s v="MAY"/>
    <s v="Water Treatment Expenses - Maintenance"/>
    <n v="11.3"/>
    <x v="0"/>
  </r>
  <r>
    <s v="Auto-Reviewed"/>
    <x v="42"/>
    <s v=""/>
    <x v="1"/>
    <s v="650400"/>
    <s v="WTEM"/>
    <x v="1"/>
    <s v="SEP"/>
    <s v="Water Treatment Expenses - Maintenance"/>
    <n v="26.56"/>
    <x v="0"/>
  </r>
  <r>
    <s v="Auto-Reviewed"/>
    <x v="42"/>
    <s v=""/>
    <x v="1"/>
    <s v="650500"/>
    <s v="TDEO"/>
    <x v="1"/>
    <s v="AUG"/>
    <s v="Transmission and Distributions Expense - Operations"/>
    <n v="491.36"/>
    <x v="0"/>
  </r>
  <r>
    <s v="Auto-Reviewed"/>
    <x v="42"/>
    <s v=""/>
    <x v="1"/>
    <s v="650500"/>
    <s v="TDEO"/>
    <x v="1"/>
    <s v="JUL"/>
    <s v="Transmission and Distributions Expense - Operations"/>
    <n v="428.61"/>
    <x v="0"/>
  </r>
  <r>
    <s v="Auto-Reviewed"/>
    <x v="42"/>
    <s v=""/>
    <x v="1"/>
    <s v="650500"/>
    <s v="TDEO"/>
    <x v="1"/>
    <s v="JUN"/>
    <s v="Transmission and Distributions Expense - Operations"/>
    <n v="297.31"/>
    <x v="0"/>
  </r>
  <r>
    <s v="Auto-Reviewed"/>
    <x v="42"/>
    <s v=""/>
    <x v="1"/>
    <s v="650500"/>
    <s v="TDEO"/>
    <x v="1"/>
    <s v="MAY"/>
    <s v="Transmission and Distributions Expense - Operations"/>
    <n v="589.9"/>
    <x v="0"/>
  </r>
  <r>
    <s v="Auto-Reviewed"/>
    <x v="42"/>
    <s v=""/>
    <x v="1"/>
    <s v="650500"/>
    <s v="TDEO"/>
    <x v="1"/>
    <s v="SEP"/>
    <s v="Transmission and Distributions Expense - Operations"/>
    <n v="488.1"/>
    <x v="0"/>
  </r>
  <r>
    <s v="Auto-Reviewed"/>
    <x v="42"/>
    <s v=""/>
    <x v="1"/>
    <s v="650600"/>
    <s v="TDEM"/>
    <x v="1"/>
    <s v="AUG"/>
    <s v="Transmission and Distributions Expense - Maintenance"/>
    <n v="407.04"/>
    <x v="0"/>
  </r>
  <r>
    <s v="Auto-Reviewed"/>
    <x v="42"/>
    <s v=""/>
    <x v="1"/>
    <s v="650600"/>
    <s v="TDEM"/>
    <x v="1"/>
    <s v="JUL"/>
    <s v="Transmission and Distributions Expense - Maintenance"/>
    <n v="146.26"/>
    <x v="0"/>
  </r>
  <r>
    <s v="Auto-Reviewed"/>
    <x v="42"/>
    <s v=""/>
    <x v="1"/>
    <s v="650600"/>
    <s v="TDEM"/>
    <x v="1"/>
    <s v="JUN"/>
    <s v="Transmission and Distributions Expense - Maintenance"/>
    <n v="204.95"/>
    <x v="0"/>
  </r>
  <r>
    <s v="Auto-Reviewed"/>
    <x v="42"/>
    <s v=""/>
    <x v="1"/>
    <s v="650600"/>
    <s v="TDEM"/>
    <x v="1"/>
    <s v="MAY"/>
    <s v="Transmission and Distributions Expense - Maintenance"/>
    <n v="249.99"/>
    <x v="0"/>
  </r>
  <r>
    <s v="Auto-Reviewed"/>
    <x v="42"/>
    <s v=""/>
    <x v="1"/>
    <s v="650600"/>
    <s v="TDEM"/>
    <x v="1"/>
    <s v="SEP"/>
    <s v="Transmission and Distributions Expense - Maintenance"/>
    <n v="388.86"/>
    <x v="0"/>
  </r>
  <r>
    <s v="Auto-Reviewed"/>
    <x v="42"/>
    <s v=""/>
    <x v="1"/>
    <s v="650700"/>
    <s v="CAWA"/>
    <x v="1"/>
    <s v="AUG"/>
    <s v="Customer Accounts Expenses"/>
    <n v="1355.73"/>
    <x v="0"/>
  </r>
  <r>
    <s v="Auto-Reviewed"/>
    <x v="42"/>
    <s v=""/>
    <x v="1"/>
    <s v="650700"/>
    <s v="CAWA"/>
    <x v="1"/>
    <s v="JUL"/>
    <s v="Customer Accounts Expenses"/>
    <n v="1219.57"/>
    <x v="0"/>
  </r>
  <r>
    <s v="Auto-Reviewed"/>
    <x v="42"/>
    <s v=""/>
    <x v="1"/>
    <s v="650700"/>
    <s v="CAWA"/>
    <x v="1"/>
    <s v="JUN"/>
    <s v="Customer Accounts Expenses"/>
    <n v="1516.12"/>
    <x v="0"/>
  </r>
  <r>
    <s v="Auto-Reviewed"/>
    <x v="42"/>
    <s v=""/>
    <x v="1"/>
    <s v="650700"/>
    <s v="CAWA"/>
    <x v="1"/>
    <s v="MAY"/>
    <s v="Customer Accounts Expenses"/>
    <n v="1469.14"/>
    <x v="0"/>
  </r>
  <r>
    <s v="Auto-Reviewed"/>
    <x v="42"/>
    <s v=""/>
    <x v="1"/>
    <s v="650700"/>
    <s v="CAWA"/>
    <x v="1"/>
    <s v="SEP"/>
    <s v="Customer Accounts Expenses"/>
    <n v="1067.58"/>
    <x v="0"/>
  </r>
  <r>
    <s v="Auto-Reviewed"/>
    <x v="42"/>
    <s v=""/>
    <x v="1"/>
    <s v="650800"/>
    <s v="AGWA"/>
    <x v="1"/>
    <s v="AUG"/>
    <s v="Administrative and General Expenses"/>
    <n v="12457.1"/>
    <x v="0"/>
  </r>
  <r>
    <s v="Auto-Reviewed"/>
    <x v="42"/>
    <s v=""/>
    <x v="1"/>
    <s v="650800"/>
    <s v="AGWA"/>
    <x v="1"/>
    <s v="JUL"/>
    <s v="Administrative and General Expenses"/>
    <n v="22490.61"/>
    <x v="0"/>
  </r>
  <r>
    <s v="Auto-Reviewed"/>
    <x v="42"/>
    <s v=""/>
    <x v="1"/>
    <s v="650800"/>
    <s v="AGWA"/>
    <x v="1"/>
    <s v="JUN"/>
    <s v="Administrative and General Expenses"/>
    <n v="13719.35"/>
    <x v="0"/>
  </r>
  <r>
    <s v="Auto-Reviewed"/>
    <x v="42"/>
    <s v=""/>
    <x v="1"/>
    <s v="650800"/>
    <s v="AGWA"/>
    <x v="1"/>
    <s v="MAY"/>
    <s v="Administrative and General Expenses"/>
    <n v="12893.06"/>
    <x v="0"/>
  </r>
  <r>
    <s v="Auto-Reviewed"/>
    <x v="42"/>
    <s v=""/>
    <x v="1"/>
    <s v="650800"/>
    <s v="AGWA"/>
    <x v="1"/>
    <s v="SEP"/>
    <s v="Administrative and General Expenses"/>
    <n v="13228.52"/>
    <x v="0"/>
  </r>
  <r>
    <s v="Auto-Reviewed"/>
    <x v="42"/>
    <s v=""/>
    <x v="1"/>
    <s v="750100"/>
    <s v="CEXO"/>
    <x v="0"/>
    <s v="AUG"/>
    <s v="Collection Expenses - Operations"/>
    <n v="109.37"/>
    <x v="0"/>
  </r>
  <r>
    <s v="Auto-Reviewed"/>
    <x v="42"/>
    <s v=""/>
    <x v="1"/>
    <s v="750100"/>
    <s v="CEXO"/>
    <x v="0"/>
    <s v="JUL"/>
    <s v="Collection Expenses - Operations"/>
    <n v="171.23"/>
    <x v="0"/>
  </r>
  <r>
    <s v="Auto-Reviewed"/>
    <x v="42"/>
    <s v=""/>
    <x v="1"/>
    <s v="750100"/>
    <s v="CEXO"/>
    <x v="0"/>
    <s v="JUN"/>
    <s v="Collection Expenses - Operations"/>
    <n v="116.81"/>
    <x v="0"/>
  </r>
  <r>
    <s v="Auto-Reviewed"/>
    <x v="42"/>
    <s v=""/>
    <x v="1"/>
    <s v="750100"/>
    <s v="CEXO"/>
    <x v="0"/>
    <s v="MAY"/>
    <s v="Collection Expenses - Operations"/>
    <n v="133.28"/>
    <x v="0"/>
  </r>
  <r>
    <s v="Auto-Reviewed"/>
    <x v="42"/>
    <s v=""/>
    <x v="1"/>
    <s v="750100"/>
    <s v="CEXO"/>
    <x v="0"/>
    <s v="SEP"/>
    <s v="Collection Expenses - Operations"/>
    <n v="124.69"/>
    <x v="0"/>
  </r>
  <r>
    <s v="Auto-Reviewed"/>
    <x v="42"/>
    <s v=""/>
    <x v="1"/>
    <s v="750200"/>
    <s v="CEXM"/>
    <x v="0"/>
    <s v="AUG"/>
    <s v="Collection Expenses - Maintenance"/>
    <n v="0.73"/>
    <x v="0"/>
  </r>
  <r>
    <s v="Auto-Reviewed"/>
    <x v="42"/>
    <s v=""/>
    <x v="1"/>
    <s v="750200"/>
    <s v="CEXM"/>
    <x v="0"/>
    <s v="JUL"/>
    <s v="Collection Expenses - Maintenance"/>
    <n v="0.06"/>
    <x v="0"/>
  </r>
  <r>
    <s v="Auto-Reviewed"/>
    <x v="42"/>
    <s v=""/>
    <x v="1"/>
    <s v="750200"/>
    <s v="CEXM"/>
    <x v="0"/>
    <s v="JUN"/>
    <s v="Collection Expenses - Maintenance"/>
    <n v="10.5"/>
    <x v="0"/>
  </r>
  <r>
    <s v="Auto-Reviewed"/>
    <x v="42"/>
    <s v=""/>
    <x v="1"/>
    <s v="750200"/>
    <s v="CEXM"/>
    <x v="0"/>
    <s v="SEP"/>
    <s v="Collection Expenses - Maintenance"/>
    <n v="0.12"/>
    <x v="0"/>
  </r>
  <r>
    <s v="Auto-Reviewed"/>
    <x v="42"/>
    <s v=""/>
    <x v="1"/>
    <s v="750300"/>
    <s v="PEXO"/>
    <x v="0"/>
    <s v="AUG"/>
    <s v="Pumping Expenses - Operations"/>
    <n v="4.03"/>
    <x v="0"/>
  </r>
  <r>
    <s v="Auto-Reviewed"/>
    <x v="42"/>
    <s v=""/>
    <x v="1"/>
    <s v="750300"/>
    <s v="PEXO"/>
    <x v="0"/>
    <s v="JUL"/>
    <s v="Pumping Expenses - Operations"/>
    <n v="3.14"/>
    <x v="0"/>
  </r>
  <r>
    <s v="Auto-Reviewed"/>
    <x v="42"/>
    <s v=""/>
    <x v="1"/>
    <s v="750300"/>
    <s v="PEXO"/>
    <x v="0"/>
    <s v="MAY"/>
    <s v="Pumping Expenses - Operations"/>
    <n v="5.63"/>
    <x v="0"/>
  </r>
  <r>
    <s v="Auto-Reviewed"/>
    <x v="42"/>
    <s v=""/>
    <x v="1"/>
    <s v="750400"/>
    <s v="PEXM"/>
    <x v="0"/>
    <s v="AUG"/>
    <s v="Pumping Expenses - Maintenance"/>
    <n v="0.26"/>
    <x v="0"/>
  </r>
  <r>
    <s v="Auto-Reviewed"/>
    <x v="42"/>
    <s v=""/>
    <x v="1"/>
    <s v="750400"/>
    <s v="PEXM"/>
    <x v="0"/>
    <s v="JUN"/>
    <s v="Pumping Expenses - Maintenance"/>
    <n v="0.24"/>
    <x v="0"/>
  </r>
  <r>
    <s v="Auto-Reviewed"/>
    <x v="42"/>
    <s v=""/>
    <x v="1"/>
    <s v="750400"/>
    <s v="PEXM"/>
    <x v="0"/>
    <s v="SEP"/>
    <s v="Pumping Expenses - Maintenance"/>
    <n v="0.04"/>
    <x v="0"/>
  </r>
  <r>
    <s v="Auto-Reviewed"/>
    <x v="42"/>
    <s v=""/>
    <x v="1"/>
    <s v="750500"/>
    <s v="TRDO"/>
    <x v="0"/>
    <s v="AUG"/>
    <s v="Treatment &amp; Disposal Expenses - Operations"/>
    <n v="169.87"/>
    <x v="0"/>
  </r>
  <r>
    <s v="Auto-Reviewed"/>
    <x v="42"/>
    <s v=""/>
    <x v="1"/>
    <s v="750500"/>
    <s v="TRDO"/>
    <x v="0"/>
    <s v="JUL"/>
    <s v="Treatment &amp; Disposal Expenses - Operations"/>
    <n v="125.16"/>
    <x v="0"/>
  </r>
  <r>
    <s v="Auto-Reviewed"/>
    <x v="42"/>
    <s v=""/>
    <x v="1"/>
    <s v="750500"/>
    <s v="TRDO"/>
    <x v="0"/>
    <s v="JUN"/>
    <s v="Treatment &amp; Disposal Expenses - Operations"/>
    <n v="154.25"/>
    <x v="0"/>
  </r>
  <r>
    <s v="Auto-Reviewed"/>
    <x v="42"/>
    <s v=""/>
    <x v="1"/>
    <s v="750500"/>
    <s v="TRDO"/>
    <x v="0"/>
    <s v="MAY"/>
    <s v="Treatment &amp; Disposal Expenses - Operations"/>
    <n v="139.06"/>
    <x v="0"/>
  </r>
  <r>
    <s v="Auto-Reviewed"/>
    <x v="42"/>
    <s v=""/>
    <x v="1"/>
    <s v="750500"/>
    <s v="TRDO"/>
    <x v="0"/>
    <s v="SEP"/>
    <s v="Treatment &amp; Disposal Expenses - Operations"/>
    <n v="121.02"/>
    <x v="0"/>
  </r>
  <r>
    <s v="Auto-Reviewed"/>
    <x v="42"/>
    <s v=""/>
    <x v="1"/>
    <s v="750600"/>
    <s v="TRDM"/>
    <x v="0"/>
    <s v="AUG"/>
    <s v="Treatment &amp; Disposal Expenses - Maintenance"/>
    <n v="0.04"/>
    <x v="0"/>
  </r>
  <r>
    <s v="Auto-Reviewed"/>
    <x v="42"/>
    <s v=""/>
    <x v="1"/>
    <s v="750600"/>
    <s v="TRDM"/>
    <x v="0"/>
    <s v="JUN"/>
    <s v="Treatment &amp; Disposal Expenses - Maintenance"/>
    <n v="0.28000000000000003"/>
    <x v="0"/>
  </r>
  <r>
    <s v="Auto-Reviewed"/>
    <x v="42"/>
    <s v=""/>
    <x v="1"/>
    <s v="750600"/>
    <s v="TRDM"/>
    <x v="0"/>
    <s v="SEP"/>
    <s v="Treatment &amp; Disposal Expenses - Maintenance"/>
    <n v="15.43"/>
    <x v="0"/>
  </r>
  <r>
    <s v="Auto-Reviewed"/>
    <x v="42"/>
    <s v=""/>
    <x v="1"/>
    <s v="750700"/>
    <s v="CAWW"/>
    <x v="0"/>
    <s v="AUG"/>
    <s v="Customer Accounts Expenses"/>
    <n v="13.12"/>
    <x v="0"/>
  </r>
  <r>
    <s v="Auto-Reviewed"/>
    <x v="42"/>
    <s v=""/>
    <x v="1"/>
    <s v="750700"/>
    <s v="CAWW"/>
    <x v="0"/>
    <s v="JUL"/>
    <s v="Customer Accounts Expenses"/>
    <n v="17.63"/>
    <x v="0"/>
  </r>
  <r>
    <s v="Auto-Reviewed"/>
    <x v="42"/>
    <s v=""/>
    <x v="1"/>
    <s v="750700"/>
    <s v="CAWW"/>
    <x v="0"/>
    <s v="JUN"/>
    <s v="Customer Accounts Expenses"/>
    <n v="21.66"/>
    <x v="0"/>
  </r>
  <r>
    <s v="Auto-Reviewed"/>
    <x v="42"/>
    <s v=""/>
    <x v="1"/>
    <s v="750700"/>
    <s v="CAWW"/>
    <x v="0"/>
    <s v="MAY"/>
    <s v="Customer Accounts Expenses"/>
    <n v="5.54"/>
    <x v="0"/>
  </r>
  <r>
    <s v="Auto-Reviewed"/>
    <x v="42"/>
    <s v=""/>
    <x v="1"/>
    <s v="750700"/>
    <s v="CAWW"/>
    <x v="0"/>
    <s v="SEP"/>
    <s v="Customer Accounts Expenses"/>
    <n v="29.96"/>
    <x v="0"/>
  </r>
  <r>
    <s v="Auto-Reviewed"/>
    <x v="42"/>
    <s v=""/>
    <x v="1"/>
    <s v="750800"/>
    <s v="AGWW"/>
    <x v="0"/>
    <s v="AUG"/>
    <s v="Administrative and General Expenses"/>
    <n v="1074"/>
    <x v="0"/>
  </r>
  <r>
    <s v="Auto-Reviewed"/>
    <x v="42"/>
    <s v=""/>
    <x v="1"/>
    <s v="750800"/>
    <s v="AGWW"/>
    <x v="0"/>
    <s v="JUL"/>
    <s v="Administrative and General Expenses"/>
    <n v="2343.7600000000002"/>
    <x v="0"/>
  </r>
  <r>
    <s v="Auto-Reviewed"/>
    <x v="42"/>
    <s v=""/>
    <x v="1"/>
    <s v="750800"/>
    <s v="AGWW"/>
    <x v="0"/>
    <s v="JUN"/>
    <s v="Administrative and General Expenses"/>
    <n v="1172.47"/>
    <x v="0"/>
  </r>
  <r>
    <s v="Auto-Reviewed"/>
    <x v="42"/>
    <s v=""/>
    <x v="1"/>
    <s v="750800"/>
    <s v="AGWW"/>
    <x v="0"/>
    <s v="MAY"/>
    <s v="Administrative and General Expenses"/>
    <n v="1079.0899999999999"/>
    <x v="0"/>
  </r>
  <r>
    <s v="Auto-Reviewed"/>
    <x v="42"/>
    <s v=""/>
    <x v="1"/>
    <s v="750800"/>
    <s v="AGWW"/>
    <x v="0"/>
    <s v="SEP"/>
    <s v="Administrative and General Expenses"/>
    <n v="1183.02"/>
    <x v="0"/>
  </r>
  <r>
    <s v="Auto-Reviewed"/>
    <x v="43"/>
    <m/>
    <x v="5"/>
    <m/>
    <m/>
    <x v="0"/>
    <s v="JAN"/>
    <m/>
    <n v="1.33"/>
    <x v="1"/>
  </r>
  <r>
    <s v="Auto-Reviewed"/>
    <x v="43"/>
    <m/>
    <x v="5"/>
    <m/>
    <m/>
    <x v="1"/>
    <s v="JAN"/>
    <m/>
    <n v="7970"/>
    <x v="1"/>
  </r>
  <r>
    <s v="Auto-Reviewed"/>
    <x v="0"/>
    <m/>
    <x v="0"/>
    <n v="432000"/>
    <m/>
    <x v="0"/>
    <s v="DEC"/>
    <m/>
    <n v="-3468.49"/>
    <x v="1"/>
  </r>
  <r>
    <s v="Auto-Reviewed"/>
    <x v="0"/>
    <m/>
    <x v="0"/>
    <n v="432000"/>
    <m/>
    <x v="0"/>
    <s v="JAN"/>
    <m/>
    <n v="-3480.46"/>
    <x v="1"/>
  </r>
  <r>
    <s v="Auto-Reviewed"/>
    <x v="0"/>
    <m/>
    <x v="0"/>
    <n v="432000"/>
    <m/>
    <x v="0"/>
    <s v="NOV"/>
    <m/>
    <n v="-3558.35"/>
    <x v="1"/>
  </r>
  <r>
    <s v="Auto-Reviewed"/>
    <x v="0"/>
    <m/>
    <x v="0"/>
    <n v="432000"/>
    <m/>
    <x v="0"/>
    <s v="OCT"/>
    <m/>
    <n v="-3047.96"/>
    <x v="1"/>
  </r>
  <r>
    <s v="Auto-Reviewed"/>
    <x v="0"/>
    <m/>
    <x v="0"/>
    <n v="432000"/>
    <m/>
    <x v="1"/>
    <s v="DEC"/>
    <m/>
    <n v="-15018.59"/>
    <x v="1"/>
  </r>
  <r>
    <s v="Auto-Reviewed"/>
    <x v="0"/>
    <m/>
    <x v="0"/>
    <n v="432000"/>
    <m/>
    <x v="1"/>
    <s v="JAN"/>
    <m/>
    <n v="-14513.17"/>
    <x v="1"/>
  </r>
  <r>
    <s v="Auto-Reviewed"/>
    <x v="0"/>
    <m/>
    <x v="0"/>
    <n v="432000"/>
    <m/>
    <x v="1"/>
    <s v="NOV"/>
    <m/>
    <n v="-16750.63"/>
    <x v="1"/>
  </r>
  <r>
    <s v="Auto-Reviewed"/>
    <x v="0"/>
    <m/>
    <x v="0"/>
    <n v="432000"/>
    <m/>
    <x v="1"/>
    <s v="OCT"/>
    <m/>
    <n v="-19311.7"/>
    <x v="1"/>
  </r>
  <r>
    <s v="Auto-Reviewed"/>
    <x v="1"/>
    <s v="AFUDC"/>
    <x v="0"/>
    <n v="419100"/>
    <m/>
    <x v="2"/>
    <s v="DEC"/>
    <m/>
    <n v="-6850.65"/>
    <x v="1"/>
  </r>
  <r>
    <s v="Auto-Reviewed"/>
    <x v="1"/>
    <s v="AFUDC"/>
    <x v="0"/>
    <n v="419100"/>
    <m/>
    <x v="2"/>
    <s v="JAN"/>
    <m/>
    <n v="-5395.21"/>
    <x v="1"/>
  </r>
  <r>
    <s v="Auto-Reviewed"/>
    <x v="1"/>
    <s v="AFUDC"/>
    <x v="0"/>
    <n v="419100"/>
    <m/>
    <x v="2"/>
    <s v="NOV"/>
    <m/>
    <n v="-8100.99"/>
    <x v="1"/>
  </r>
  <r>
    <s v="Auto-Reviewed"/>
    <x v="1"/>
    <s v="AFUDC"/>
    <x v="0"/>
    <n v="419100"/>
    <m/>
    <x v="2"/>
    <s v="OCT"/>
    <m/>
    <n v="-8032.01"/>
    <x v="1"/>
  </r>
  <r>
    <s v="Auto-Reviewed"/>
    <x v="1"/>
    <s v="AFUDC"/>
    <x v="0"/>
    <n v="419100"/>
    <m/>
    <x v="0"/>
    <s v="DEC"/>
    <m/>
    <n v="-7626.08"/>
    <x v="1"/>
  </r>
  <r>
    <s v="Auto-Reviewed"/>
    <x v="1"/>
    <s v="AFUDC"/>
    <x v="0"/>
    <n v="419100"/>
    <m/>
    <x v="0"/>
    <s v="JAN"/>
    <m/>
    <n v="-7706.36"/>
    <x v="1"/>
  </r>
  <r>
    <s v="Auto-Reviewed"/>
    <x v="1"/>
    <s v="AFUDC"/>
    <x v="0"/>
    <n v="419100"/>
    <m/>
    <x v="0"/>
    <s v="NOV"/>
    <m/>
    <n v="-7808.96"/>
    <x v="1"/>
  </r>
  <r>
    <s v="Auto-Reviewed"/>
    <x v="1"/>
    <s v="AFUDC"/>
    <x v="0"/>
    <n v="419100"/>
    <m/>
    <x v="0"/>
    <s v="OCT"/>
    <m/>
    <n v="-6804.57"/>
    <x v="1"/>
  </r>
  <r>
    <s v="Auto-Reviewed"/>
    <x v="1"/>
    <s v="AFUDC"/>
    <x v="0"/>
    <n v="419100"/>
    <m/>
    <x v="1"/>
    <s v="DEC"/>
    <m/>
    <n v="-28469.360000000001"/>
    <x v="1"/>
  </r>
  <r>
    <s v="Auto-Reviewed"/>
    <x v="1"/>
    <s v="AFUDC"/>
    <x v="0"/>
    <n v="419100"/>
    <m/>
    <x v="1"/>
    <s v="JAN"/>
    <m/>
    <n v="-28698.19"/>
    <x v="1"/>
  </r>
  <r>
    <s v="Auto-Reviewed"/>
    <x v="1"/>
    <s v="AFUDC"/>
    <x v="0"/>
    <n v="419100"/>
    <m/>
    <x v="1"/>
    <s v="NOV"/>
    <m/>
    <n v="-31268.54"/>
    <x v="1"/>
  </r>
  <r>
    <s v="Auto-Reviewed"/>
    <x v="1"/>
    <s v="AFUDC"/>
    <x v="0"/>
    <n v="419100"/>
    <m/>
    <x v="1"/>
    <s v="OCT"/>
    <m/>
    <n v="-37105.620000000003"/>
    <x v="1"/>
  </r>
  <r>
    <s v="Auto-Reviewed"/>
    <x v="2"/>
    <m/>
    <x v="1"/>
    <n v="660800"/>
    <m/>
    <x v="1"/>
    <s v="DEC"/>
    <m/>
    <n v="3007.78"/>
    <x v="1"/>
  </r>
  <r>
    <s v="Auto-Reviewed"/>
    <x v="2"/>
    <m/>
    <x v="1"/>
    <n v="660800"/>
    <m/>
    <x v="1"/>
    <s v="JAN"/>
    <m/>
    <n v="5807.78"/>
    <x v="1"/>
  </r>
  <r>
    <s v="Auto-Reviewed"/>
    <x v="2"/>
    <m/>
    <x v="1"/>
    <n v="660800"/>
    <m/>
    <x v="1"/>
    <s v="NOV"/>
    <m/>
    <n v="650"/>
    <x v="1"/>
  </r>
  <r>
    <s v="Auto-Reviewed"/>
    <x v="2"/>
    <m/>
    <x v="1"/>
    <n v="660800"/>
    <m/>
    <x v="1"/>
    <s v="OCT"/>
    <m/>
    <n v="690"/>
    <x v="1"/>
  </r>
  <r>
    <s v="Auto-Reviewed"/>
    <x v="3"/>
    <s v="Interest Expense"/>
    <x v="0"/>
    <n v="427600"/>
    <m/>
    <x v="0"/>
    <s v="DEC"/>
    <m/>
    <n v="797.63"/>
    <x v="1"/>
  </r>
  <r>
    <s v="Auto-Reviewed"/>
    <x v="3"/>
    <s v="Interest Expense"/>
    <x v="0"/>
    <n v="427600"/>
    <m/>
    <x v="0"/>
    <s v="JAN"/>
    <m/>
    <n v="1234.51"/>
    <x v="1"/>
  </r>
  <r>
    <s v="Auto-Reviewed"/>
    <x v="3"/>
    <s v="Interest Expense"/>
    <x v="0"/>
    <n v="427600"/>
    <m/>
    <x v="0"/>
    <s v="NOV"/>
    <m/>
    <n v="911.37"/>
    <x v="1"/>
  </r>
  <r>
    <s v="Auto-Reviewed"/>
    <x v="3"/>
    <s v="Interest Expense"/>
    <x v="0"/>
    <n v="427600"/>
    <m/>
    <x v="0"/>
    <s v="OCT"/>
    <m/>
    <n v="908.48"/>
    <x v="1"/>
  </r>
  <r>
    <s v="Auto-Reviewed"/>
    <x v="3"/>
    <s v="Interest Expense"/>
    <x v="0"/>
    <n v="427600"/>
    <m/>
    <x v="1"/>
    <s v="DEC"/>
    <m/>
    <n v="8007.34"/>
    <x v="1"/>
  </r>
  <r>
    <s v="Auto-Reviewed"/>
    <x v="3"/>
    <s v="Interest Expense"/>
    <x v="0"/>
    <n v="427600"/>
    <m/>
    <x v="1"/>
    <s v="JAN"/>
    <m/>
    <n v="10465.18"/>
    <x v="1"/>
  </r>
  <r>
    <s v="Auto-Reviewed"/>
    <x v="3"/>
    <s v="Interest Expense"/>
    <x v="0"/>
    <n v="427600"/>
    <m/>
    <x v="1"/>
    <s v="NOV"/>
    <m/>
    <n v="7893.6"/>
    <x v="1"/>
  </r>
  <r>
    <s v="Auto-Reviewed"/>
    <x v="3"/>
    <s v="Interest Expense"/>
    <x v="0"/>
    <n v="427600"/>
    <m/>
    <x v="1"/>
    <s v="OCT"/>
    <m/>
    <n v="7896.49"/>
    <x v="1"/>
  </r>
  <r>
    <s v="Auto-Reviewed"/>
    <x v="4"/>
    <m/>
    <x v="0"/>
    <n v="406000"/>
    <m/>
    <x v="0"/>
    <s v="DEC"/>
    <m/>
    <n v="-4408.13"/>
    <x v="1"/>
  </r>
  <r>
    <s v="Auto-Reviewed"/>
    <x v="4"/>
    <m/>
    <x v="0"/>
    <n v="406000"/>
    <m/>
    <x v="0"/>
    <s v="JAN"/>
    <m/>
    <n v="-4379.83"/>
    <x v="1"/>
  </r>
  <r>
    <s v="Auto-Reviewed"/>
    <x v="4"/>
    <m/>
    <x v="0"/>
    <n v="406000"/>
    <m/>
    <x v="0"/>
    <s v="NOV"/>
    <m/>
    <n v="-4383.6499999999996"/>
    <x v="1"/>
  </r>
  <r>
    <s v="Auto-Reviewed"/>
    <x v="4"/>
    <m/>
    <x v="0"/>
    <n v="406000"/>
    <m/>
    <x v="0"/>
    <s v="OCT"/>
    <m/>
    <n v="-4384.25"/>
    <x v="1"/>
  </r>
  <r>
    <s v="Auto-Reviewed"/>
    <x v="4"/>
    <m/>
    <x v="0"/>
    <n v="406000"/>
    <m/>
    <x v="1"/>
    <s v="DEC"/>
    <m/>
    <n v="-4476.1899999999996"/>
    <x v="1"/>
  </r>
  <r>
    <s v="Auto-Reviewed"/>
    <x v="4"/>
    <m/>
    <x v="0"/>
    <n v="406000"/>
    <m/>
    <x v="1"/>
    <s v="JAN"/>
    <m/>
    <n v="-4504.51"/>
    <x v="1"/>
  </r>
  <r>
    <s v="Auto-Reviewed"/>
    <x v="4"/>
    <m/>
    <x v="0"/>
    <n v="406000"/>
    <m/>
    <x v="1"/>
    <s v="NOV"/>
    <m/>
    <n v="-4500.71"/>
    <x v="1"/>
  </r>
  <r>
    <s v="Auto-Reviewed"/>
    <x v="4"/>
    <m/>
    <x v="0"/>
    <n v="406000"/>
    <m/>
    <x v="1"/>
    <s v="OCT"/>
    <m/>
    <n v="-4500.0600000000004"/>
    <x v="1"/>
  </r>
  <r>
    <s v="Auto-Reviewed"/>
    <x v="4"/>
    <m/>
    <x v="0"/>
    <n v="407400"/>
    <m/>
    <x v="0"/>
    <s v="DEC"/>
    <m/>
    <n v="-39597.279999999999"/>
    <x v="1"/>
  </r>
  <r>
    <s v="Auto-Reviewed"/>
    <x v="4"/>
    <m/>
    <x v="0"/>
    <n v="407400"/>
    <m/>
    <x v="0"/>
    <s v="NOV"/>
    <m/>
    <n v="4113"/>
    <x v="1"/>
  </r>
  <r>
    <s v="Auto-Reviewed"/>
    <x v="4"/>
    <m/>
    <x v="0"/>
    <n v="407400"/>
    <m/>
    <x v="0"/>
    <s v="OCT"/>
    <m/>
    <n v="4100.04"/>
    <x v="1"/>
  </r>
  <r>
    <s v="Auto-Reviewed"/>
    <x v="4"/>
    <m/>
    <x v="0"/>
    <n v="407400"/>
    <m/>
    <x v="1"/>
    <s v="DEC"/>
    <m/>
    <n v="79333.94"/>
    <x v="1"/>
  </r>
  <r>
    <s v="Auto-Reviewed"/>
    <x v="4"/>
    <m/>
    <x v="0"/>
    <n v="407400"/>
    <m/>
    <x v="1"/>
    <s v="JAN"/>
    <m/>
    <n v="39736.660000000003"/>
    <x v="1"/>
  </r>
  <r>
    <s v="Auto-Reviewed"/>
    <x v="4"/>
    <m/>
    <x v="0"/>
    <n v="407400"/>
    <m/>
    <x v="1"/>
    <s v="NOV"/>
    <m/>
    <n v="35624"/>
    <x v="1"/>
  </r>
  <r>
    <s v="Auto-Reviewed"/>
    <x v="4"/>
    <m/>
    <x v="0"/>
    <n v="407400"/>
    <m/>
    <x v="1"/>
    <s v="OCT"/>
    <m/>
    <n v="35636.959999999999"/>
    <x v="1"/>
  </r>
  <r>
    <s v="Auto-Reviewed"/>
    <x v="6"/>
    <m/>
    <x v="1"/>
    <n v="670700"/>
    <m/>
    <x v="1"/>
    <s v="DEC"/>
    <m/>
    <n v="10683.89"/>
    <x v="1"/>
  </r>
  <r>
    <s v="Auto-Reviewed"/>
    <x v="6"/>
    <m/>
    <x v="1"/>
    <n v="670700"/>
    <m/>
    <x v="1"/>
    <s v="JAN"/>
    <m/>
    <n v="160657.85999999999"/>
    <x v="1"/>
  </r>
  <r>
    <s v="Auto-Reviewed"/>
    <x v="6"/>
    <m/>
    <x v="1"/>
    <n v="670700"/>
    <m/>
    <x v="1"/>
    <s v="NOV"/>
    <m/>
    <n v="9063.77"/>
    <x v="1"/>
  </r>
  <r>
    <s v="Auto-Reviewed"/>
    <x v="6"/>
    <m/>
    <x v="1"/>
    <n v="670700"/>
    <m/>
    <x v="1"/>
    <s v="OCT"/>
    <m/>
    <n v="13563.58"/>
    <x v="1"/>
  </r>
  <r>
    <s v="Auto-Reviewed"/>
    <x v="6"/>
    <m/>
    <x v="1"/>
    <n v="770700"/>
    <m/>
    <x v="0"/>
    <s v="DEC"/>
    <m/>
    <n v="2114.02"/>
    <x v="1"/>
  </r>
  <r>
    <s v="Auto-Reviewed"/>
    <x v="6"/>
    <m/>
    <x v="1"/>
    <n v="770700"/>
    <m/>
    <x v="0"/>
    <s v="JAN"/>
    <m/>
    <n v="15390.65"/>
    <x v="1"/>
  </r>
  <r>
    <s v="Auto-Reviewed"/>
    <x v="6"/>
    <m/>
    <x v="1"/>
    <n v="770700"/>
    <m/>
    <x v="0"/>
    <s v="NOV"/>
    <m/>
    <n v="3106.64"/>
    <x v="1"/>
  </r>
  <r>
    <s v="Auto-Reviewed"/>
    <x v="6"/>
    <m/>
    <x v="1"/>
    <n v="770700"/>
    <m/>
    <x v="0"/>
    <s v="OCT"/>
    <m/>
    <n v="161.91999999999999"/>
    <x v="1"/>
  </r>
  <r>
    <s v="Auto-Reviewed"/>
    <x v="7"/>
    <m/>
    <x v="1"/>
    <n v="618300"/>
    <m/>
    <x v="1"/>
    <s v="DEC"/>
    <m/>
    <n v="70350.259999999995"/>
    <x v="1"/>
  </r>
  <r>
    <s v="Auto-Reviewed"/>
    <x v="7"/>
    <m/>
    <x v="1"/>
    <n v="618300"/>
    <m/>
    <x v="1"/>
    <s v="JAN"/>
    <m/>
    <n v="76386.33"/>
    <x v="1"/>
  </r>
  <r>
    <s v="Auto-Reviewed"/>
    <x v="7"/>
    <m/>
    <x v="1"/>
    <n v="618300"/>
    <m/>
    <x v="1"/>
    <s v="NOV"/>
    <m/>
    <n v="73101.990000000005"/>
    <x v="1"/>
  </r>
  <r>
    <s v="Auto-Reviewed"/>
    <x v="7"/>
    <m/>
    <x v="1"/>
    <n v="618300"/>
    <m/>
    <x v="1"/>
    <s v="OCT"/>
    <m/>
    <n v="111826.13"/>
    <x v="1"/>
  </r>
  <r>
    <s v="Auto-Reviewed"/>
    <x v="7"/>
    <m/>
    <x v="1"/>
    <n v="618400"/>
    <m/>
    <x v="1"/>
    <s v="NOV"/>
    <m/>
    <n v="-3617.04"/>
    <x v="1"/>
  </r>
  <r>
    <s v="Auto-Reviewed"/>
    <x v="7"/>
    <m/>
    <x v="1"/>
    <n v="718100"/>
    <m/>
    <x v="0"/>
    <s v="NOV"/>
    <m/>
    <n v="-7172.36"/>
    <x v="1"/>
  </r>
  <r>
    <s v="Auto-Reviewed"/>
    <x v="7"/>
    <m/>
    <x v="1"/>
    <n v="718200"/>
    <m/>
    <x v="0"/>
    <s v="NOV"/>
    <m/>
    <n v="-225"/>
    <x v="1"/>
  </r>
  <r>
    <s v="Auto-Reviewed"/>
    <x v="7"/>
    <m/>
    <x v="1"/>
    <n v="718500"/>
    <m/>
    <x v="0"/>
    <s v="NOV"/>
    <m/>
    <n v="9983.76"/>
    <x v="1"/>
  </r>
  <r>
    <s v="Auto-Reviewed"/>
    <x v="8"/>
    <s v="Flat Rate Commercial"/>
    <x v="2"/>
    <n v="521200"/>
    <m/>
    <x v="0"/>
    <s v="DEC"/>
    <m/>
    <n v="-50272.52"/>
    <x v="1"/>
  </r>
  <r>
    <s v="Auto-Reviewed"/>
    <x v="8"/>
    <s v="Flat Rate Commercial"/>
    <x v="2"/>
    <n v="521200"/>
    <m/>
    <x v="0"/>
    <s v="JAN"/>
    <m/>
    <n v="-49482.52"/>
    <x v="1"/>
  </r>
  <r>
    <s v="Auto-Reviewed"/>
    <x v="8"/>
    <s v="Flat Rate Commercial"/>
    <x v="2"/>
    <n v="521200"/>
    <m/>
    <x v="0"/>
    <s v="NOV"/>
    <m/>
    <n v="-46608.07"/>
    <x v="1"/>
  </r>
  <r>
    <s v="Auto-Reviewed"/>
    <x v="8"/>
    <s v="Flat Rate Commercial"/>
    <x v="2"/>
    <n v="521200"/>
    <m/>
    <x v="0"/>
    <s v="OCT"/>
    <m/>
    <n v="-51170.48"/>
    <x v="1"/>
  </r>
  <r>
    <s v="Auto-Reviewed"/>
    <x v="8"/>
    <s v="Metered Sales"/>
    <x v="2"/>
    <n v="461200"/>
    <m/>
    <x v="1"/>
    <s v="DEC"/>
    <m/>
    <n v="-404698.26"/>
    <x v="1"/>
  </r>
  <r>
    <s v="Auto-Reviewed"/>
    <x v="8"/>
    <s v="Metered Sales"/>
    <x v="2"/>
    <n v="461200"/>
    <m/>
    <x v="1"/>
    <s v="JAN"/>
    <m/>
    <n v="-434480.52"/>
    <x v="1"/>
  </r>
  <r>
    <s v="Auto-Reviewed"/>
    <x v="8"/>
    <s v="Metered Sales"/>
    <x v="2"/>
    <n v="461200"/>
    <m/>
    <x v="1"/>
    <s v="NOV"/>
    <m/>
    <n v="-423469.73"/>
    <x v="1"/>
  </r>
  <r>
    <s v="Auto-Reviewed"/>
    <x v="8"/>
    <s v="Metered Sales"/>
    <x v="2"/>
    <n v="461200"/>
    <m/>
    <x v="1"/>
    <s v="OCT"/>
    <m/>
    <n v="-525579.12"/>
    <x v="1"/>
  </r>
  <r>
    <s v="Auto-Reviewed"/>
    <x v="8"/>
    <s v="Metered Sales"/>
    <x v="2"/>
    <n v="461600"/>
    <m/>
    <x v="1"/>
    <s v="DEC"/>
    <m/>
    <n v="-3863.31"/>
    <x v="1"/>
  </r>
  <r>
    <s v="Auto-Reviewed"/>
    <x v="8"/>
    <s v="Metered Sales"/>
    <x v="2"/>
    <n v="461600"/>
    <m/>
    <x v="1"/>
    <s v="JAN"/>
    <m/>
    <n v="-1461.51"/>
    <x v="1"/>
  </r>
  <r>
    <s v="Auto-Reviewed"/>
    <x v="8"/>
    <s v="Metered Sales"/>
    <x v="2"/>
    <n v="461600"/>
    <m/>
    <x v="1"/>
    <s v="NOV"/>
    <m/>
    <n v="-5162.84"/>
    <x v="1"/>
  </r>
  <r>
    <s v="Auto-Reviewed"/>
    <x v="8"/>
    <s v="Metered Sales"/>
    <x v="2"/>
    <n v="461600"/>
    <m/>
    <x v="1"/>
    <s v="OCT"/>
    <m/>
    <n v="-4849.97"/>
    <x v="1"/>
  </r>
  <r>
    <s v="Auto-Reviewed"/>
    <x v="9"/>
    <s v="Depreciation"/>
    <x v="0"/>
    <n v="403000"/>
    <m/>
    <x v="0"/>
    <s v="DEC"/>
    <m/>
    <n v="47166.39"/>
    <x v="1"/>
  </r>
  <r>
    <s v="Auto-Reviewed"/>
    <x v="9"/>
    <s v="Depreciation"/>
    <x v="0"/>
    <n v="403000"/>
    <m/>
    <x v="0"/>
    <s v="JAN"/>
    <m/>
    <n v="51318.45"/>
    <x v="1"/>
  </r>
  <r>
    <s v="Auto-Reviewed"/>
    <x v="9"/>
    <s v="Depreciation"/>
    <x v="0"/>
    <n v="403000"/>
    <m/>
    <x v="0"/>
    <s v="NOV"/>
    <m/>
    <n v="49678.16"/>
    <x v="1"/>
  </r>
  <r>
    <s v="Auto-Reviewed"/>
    <x v="9"/>
    <s v="Depreciation"/>
    <x v="0"/>
    <n v="403000"/>
    <m/>
    <x v="0"/>
    <s v="OCT"/>
    <m/>
    <n v="49418.25"/>
    <x v="1"/>
  </r>
  <r>
    <s v="Auto-Reviewed"/>
    <x v="9"/>
    <s v="Depreciation"/>
    <x v="0"/>
    <n v="403000"/>
    <m/>
    <x v="1"/>
    <s v="DEC"/>
    <m/>
    <n v="884478.36"/>
    <x v="1"/>
  </r>
  <r>
    <s v="Auto-Reviewed"/>
    <x v="9"/>
    <s v="Depreciation"/>
    <x v="0"/>
    <n v="403000"/>
    <m/>
    <x v="1"/>
    <s v="JAN"/>
    <m/>
    <n v="907450.22"/>
    <x v="1"/>
  </r>
  <r>
    <s v="Auto-Reviewed"/>
    <x v="9"/>
    <s v="Depreciation"/>
    <x v="0"/>
    <n v="403000"/>
    <m/>
    <x v="1"/>
    <s v="NOV"/>
    <m/>
    <n v="550752.56999999995"/>
    <x v="1"/>
  </r>
  <r>
    <s v="Auto-Reviewed"/>
    <x v="9"/>
    <s v="Depreciation"/>
    <x v="0"/>
    <n v="403000"/>
    <m/>
    <x v="1"/>
    <s v="OCT"/>
    <m/>
    <n v="894931.58"/>
    <x v="1"/>
  </r>
  <r>
    <s v="Auto-Reviewed"/>
    <x v="10"/>
    <m/>
    <x v="1"/>
    <n v="604100"/>
    <m/>
    <x v="1"/>
    <s v="DEC"/>
    <m/>
    <n v="8678.41"/>
    <x v="1"/>
  </r>
  <r>
    <s v="Auto-Reviewed"/>
    <x v="10"/>
    <m/>
    <x v="1"/>
    <n v="604100"/>
    <m/>
    <x v="1"/>
    <s v="JAN"/>
    <m/>
    <n v="8634.33"/>
    <x v="1"/>
  </r>
  <r>
    <s v="Auto-Reviewed"/>
    <x v="10"/>
    <m/>
    <x v="1"/>
    <n v="604100"/>
    <m/>
    <x v="1"/>
    <s v="NOV"/>
    <m/>
    <n v="9863.18"/>
    <x v="1"/>
  </r>
  <r>
    <s v="Auto-Reviewed"/>
    <x v="10"/>
    <m/>
    <x v="1"/>
    <n v="604100"/>
    <m/>
    <x v="1"/>
    <s v="OCT"/>
    <m/>
    <n v="11586.63"/>
    <x v="1"/>
  </r>
  <r>
    <s v="Auto-Reviewed"/>
    <x v="10"/>
    <m/>
    <x v="1"/>
    <n v="604200"/>
    <m/>
    <x v="1"/>
    <s v="DEC"/>
    <m/>
    <n v="185.64"/>
    <x v="1"/>
  </r>
  <r>
    <s v="Auto-Reviewed"/>
    <x v="10"/>
    <m/>
    <x v="1"/>
    <n v="604200"/>
    <m/>
    <x v="1"/>
    <s v="JAN"/>
    <m/>
    <n v="425.41"/>
    <x v="1"/>
  </r>
  <r>
    <s v="Auto-Reviewed"/>
    <x v="10"/>
    <m/>
    <x v="1"/>
    <n v="604200"/>
    <m/>
    <x v="1"/>
    <s v="NOV"/>
    <m/>
    <n v="261.02"/>
    <x v="1"/>
  </r>
  <r>
    <s v="Auto-Reviewed"/>
    <x v="10"/>
    <m/>
    <x v="1"/>
    <n v="604200"/>
    <m/>
    <x v="1"/>
    <s v="OCT"/>
    <m/>
    <n v="299.31"/>
    <x v="1"/>
  </r>
  <r>
    <s v="Auto-Reviewed"/>
    <x v="10"/>
    <m/>
    <x v="1"/>
    <n v="604300"/>
    <m/>
    <x v="1"/>
    <s v="DEC"/>
    <m/>
    <n v="479.84"/>
    <x v="1"/>
  </r>
  <r>
    <s v="Auto-Reviewed"/>
    <x v="10"/>
    <m/>
    <x v="1"/>
    <n v="604300"/>
    <m/>
    <x v="1"/>
    <s v="JAN"/>
    <m/>
    <n v="216.1"/>
    <x v="1"/>
  </r>
  <r>
    <s v="Auto-Reviewed"/>
    <x v="10"/>
    <m/>
    <x v="1"/>
    <n v="604300"/>
    <m/>
    <x v="1"/>
    <s v="NOV"/>
    <m/>
    <n v="353.53"/>
    <x v="1"/>
  </r>
  <r>
    <s v="Auto-Reviewed"/>
    <x v="10"/>
    <m/>
    <x v="1"/>
    <n v="604300"/>
    <m/>
    <x v="1"/>
    <s v="OCT"/>
    <m/>
    <n v="406.05"/>
    <x v="1"/>
  </r>
  <r>
    <s v="Auto-Reviewed"/>
    <x v="10"/>
    <m/>
    <x v="1"/>
    <n v="604400"/>
    <m/>
    <x v="1"/>
    <s v="DEC"/>
    <m/>
    <n v="135.04"/>
    <x v="1"/>
  </r>
  <r>
    <s v="Auto-Reviewed"/>
    <x v="10"/>
    <m/>
    <x v="1"/>
    <n v="604400"/>
    <m/>
    <x v="1"/>
    <s v="JAN"/>
    <m/>
    <n v="273.14999999999998"/>
    <x v="1"/>
  </r>
  <r>
    <s v="Auto-Reviewed"/>
    <x v="10"/>
    <m/>
    <x v="1"/>
    <n v="604400"/>
    <m/>
    <x v="1"/>
    <s v="NOV"/>
    <m/>
    <n v="102.7"/>
    <x v="1"/>
  </r>
  <r>
    <s v="Auto-Reviewed"/>
    <x v="10"/>
    <m/>
    <x v="1"/>
    <n v="604400"/>
    <m/>
    <x v="1"/>
    <s v="OCT"/>
    <m/>
    <n v="282.45"/>
    <x v="1"/>
  </r>
  <r>
    <s v="Auto-Reviewed"/>
    <x v="10"/>
    <m/>
    <x v="1"/>
    <n v="604500"/>
    <m/>
    <x v="1"/>
    <s v="DEC"/>
    <m/>
    <n v="3242.79"/>
    <x v="1"/>
  </r>
  <r>
    <s v="Auto-Reviewed"/>
    <x v="10"/>
    <m/>
    <x v="1"/>
    <n v="604500"/>
    <m/>
    <x v="1"/>
    <s v="JAN"/>
    <m/>
    <n v="2838.16"/>
    <x v="1"/>
  </r>
  <r>
    <s v="Auto-Reviewed"/>
    <x v="10"/>
    <m/>
    <x v="1"/>
    <n v="604500"/>
    <m/>
    <x v="1"/>
    <s v="NOV"/>
    <m/>
    <n v="2988.07"/>
    <x v="1"/>
  </r>
  <r>
    <s v="Auto-Reviewed"/>
    <x v="10"/>
    <m/>
    <x v="1"/>
    <n v="604500"/>
    <m/>
    <x v="1"/>
    <s v="OCT"/>
    <m/>
    <n v="3619.92"/>
    <x v="1"/>
  </r>
  <r>
    <s v="Auto-Reviewed"/>
    <x v="10"/>
    <m/>
    <x v="1"/>
    <n v="604600"/>
    <m/>
    <x v="1"/>
    <s v="DEC"/>
    <m/>
    <n v="1409.36"/>
    <x v="1"/>
  </r>
  <r>
    <s v="Auto-Reviewed"/>
    <x v="10"/>
    <m/>
    <x v="1"/>
    <n v="604600"/>
    <m/>
    <x v="1"/>
    <s v="JAN"/>
    <m/>
    <n v="1373.09"/>
    <x v="1"/>
  </r>
  <r>
    <s v="Auto-Reviewed"/>
    <x v="10"/>
    <m/>
    <x v="1"/>
    <n v="604600"/>
    <m/>
    <x v="1"/>
    <s v="NOV"/>
    <m/>
    <n v="3138.66"/>
    <x v="1"/>
  </r>
  <r>
    <s v="Auto-Reviewed"/>
    <x v="10"/>
    <m/>
    <x v="1"/>
    <n v="604600"/>
    <m/>
    <x v="1"/>
    <s v="OCT"/>
    <m/>
    <n v="4974.68"/>
    <x v="1"/>
  </r>
  <r>
    <s v="Auto-Reviewed"/>
    <x v="10"/>
    <m/>
    <x v="1"/>
    <n v="604700"/>
    <m/>
    <x v="1"/>
    <s v="DEC"/>
    <m/>
    <n v="5256.8"/>
    <x v="1"/>
  </r>
  <r>
    <s v="Auto-Reviewed"/>
    <x v="10"/>
    <m/>
    <x v="1"/>
    <n v="604700"/>
    <m/>
    <x v="1"/>
    <s v="JAN"/>
    <m/>
    <n v="6470.79"/>
    <x v="1"/>
  </r>
  <r>
    <s v="Auto-Reviewed"/>
    <x v="10"/>
    <m/>
    <x v="1"/>
    <n v="604700"/>
    <m/>
    <x v="1"/>
    <s v="NOV"/>
    <m/>
    <n v="7979.45"/>
    <x v="1"/>
  </r>
  <r>
    <s v="Auto-Reviewed"/>
    <x v="10"/>
    <m/>
    <x v="1"/>
    <n v="604700"/>
    <m/>
    <x v="1"/>
    <s v="OCT"/>
    <m/>
    <n v="8512.8700000000008"/>
    <x v="1"/>
  </r>
  <r>
    <s v="Auto-Reviewed"/>
    <x v="10"/>
    <m/>
    <x v="1"/>
    <n v="604800"/>
    <m/>
    <x v="1"/>
    <s v="DEC"/>
    <m/>
    <n v="17242.95"/>
    <x v="1"/>
  </r>
  <r>
    <s v="Auto-Reviewed"/>
    <x v="10"/>
    <m/>
    <x v="1"/>
    <n v="604800"/>
    <m/>
    <x v="1"/>
    <s v="JAN"/>
    <m/>
    <n v="37193.4"/>
    <x v="1"/>
  </r>
  <r>
    <s v="Auto-Reviewed"/>
    <x v="10"/>
    <m/>
    <x v="1"/>
    <n v="604800"/>
    <m/>
    <x v="1"/>
    <s v="NOV"/>
    <m/>
    <n v="36964.879999999997"/>
    <x v="1"/>
  </r>
  <r>
    <s v="Auto-Reviewed"/>
    <x v="10"/>
    <m/>
    <x v="1"/>
    <n v="604800"/>
    <m/>
    <x v="1"/>
    <s v="OCT"/>
    <m/>
    <n v="33567.51"/>
    <x v="1"/>
  </r>
  <r>
    <s v="Auto-Reviewed"/>
    <x v="10"/>
    <m/>
    <x v="1"/>
    <n v="704100"/>
    <m/>
    <x v="0"/>
    <s v="DEC"/>
    <m/>
    <n v="662.37"/>
    <x v="1"/>
  </r>
  <r>
    <s v="Auto-Reviewed"/>
    <x v="10"/>
    <m/>
    <x v="1"/>
    <n v="704100"/>
    <m/>
    <x v="0"/>
    <s v="JAN"/>
    <m/>
    <n v="893.05"/>
    <x v="1"/>
  </r>
  <r>
    <s v="Auto-Reviewed"/>
    <x v="10"/>
    <m/>
    <x v="1"/>
    <n v="704100"/>
    <m/>
    <x v="0"/>
    <s v="NOV"/>
    <m/>
    <n v="1046.01"/>
    <x v="1"/>
  </r>
  <r>
    <s v="Auto-Reviewed"/>
    <x v="10"/>
    <m/>
    <x v="1"/>
    <n v="704100"/>
    <m/>
    <x v="0"/>
    <s v="OCT"/>
    <m/>
    <n v="1326.53"/>
    <x v="1"/>
  </r>
  <r>
    <s v="Auto-Reviewed"/>
    <x v="10"/>
    <m/>
    <x v="1"/>
    <n v="704200"/>
    <m/>
    <x v="0"/>
    <s v="DEC"/>
    <m/>
    <n v="0.52"/>
    <x v="1"/>
  </r>
  <r>
    <s v="Auto-Reviewed"/>
    <x v="10"/>
    <m/>
    <x v="1"/>
    <n v="704200"/>
    <m/>
    <x v="0"/>
    <s v="JAN"/>
    <m/>
    <n v="6.14"/>
    <x v="1"/>
  </r>
  <r>
    <s v="Auto-Reviewed"/>
    <x v="10"/>
    <m/>
    <x v="1"/>
    <n v="704200"/>
    <m/>
    <x v="0"/>
    <s v="NOV"/>
    <m/>
    <n v="29.54"/>
    <x v="1"/>
  </r>
  <r>
    <s v="Auto-Reviewed"/>
    <x v="10"/>
    <m/>
    <x v="1"/>
    <n v="704200"/>
    <m/>
    <x v="0"/>
    <s v="OCT"/>
    <m/>
    <n v="45.98"/>
    <x v="1"/>
  </r>
  <r>
    <s v="Auto-Reviewed"/>
    <x v="10"/>
    <m/>
    <x v="1"/>
    <n v="704300"/>
    <m/>
    <x v="0"/>
    <s v="JAN"/>
    <m/>
    <n v="32.24"/>
    <x v="1"/>
  </r>
  <r>
    <s v="Auto-Reviewed"/>
    <x v="10"/>
    <m/>
    <x v="1"/>
    <n v="704400"/>
    <m/>
    <x v="0"/>
    <s v="DEC"/>
    <m/>
    <n v="11.24"/>
    <x v="1"/>
  </r>
  <r>
    <s v="Auto-Reviewed"/>
    <x v="10"/>
    <m/>
    <x v="1"/>
    <n v="704500"/>
    <m/>
    <x v="0"/>
    <s v="DEC"/>
    <m/>
    <n v="792.85"/>
    <x v="1"/>
  </r>
  <r>
    <s v="Auto-Reviewed"/>
    <x v="10"/>
    <m/>
    <x v="1"/>
    <n v="704500"/>
    <m/>
    <x v="0"/>
    <s v="JAN"/>
    <m/>
    <n v="777.4"/>
    <x v="1"/>
  </r>
  <r>
    <s v="Auto-Reviewed"/>
    <x v="10"/>
    <m/>
    <x v="1"/>
    <n v="704500"/>
    <m/>
    <x v="0"/>
    <s v="NOV"/>
    <m/>
    <n v="974.01"/>
    <x v="1"/>
  </r>
  <r>
    <s v="Auto-Reviewed"/>
    <x v="10"/>
    <m/>
    <x v="1"/>
    <n v="704500"/>
    <m/>
    <x v="0"/>
    <s v="OCT"/>
    <m/>
    <n v="993.08"/>
    <x v="1"/>
  </r>
  <r>
    <s v="Auto-Reviewed"/>
    <x v="10"/>
    <m/>
    <x v="1"/>
    <n v="704600"/>
    <m/>
    <x v="0"/>
    <s v="JAN"/>
    <m/>
    <n v="29.64"/>
    <x v="1"/>
  </r>
  <r>
    <s v="Auto-Reviewed"/>
    <x v="10"/>
    <m/>
    <x v="1"/>
    <n v="704600"/>
    <m/>
    <x v="0"/>
    <s v="NOV"/>
    <m/>
    <n v="5.44"/>
    <x v="1"/>
  </r>
  <r>
    <s v="Auto-Reviewed"/>
    <x v="10"/>
    <m/>
    <x v="1"/>
    <n v="704600"/>
    <m/>
    <x v="0"/>
    <s v="OCT"/>
    <m/>
    <n v="74.540000000000006"/>
    <x v="1"/>
  </r>
  <r>
    <s v="Auto-Reviewed"/>
    <x v="10"/>
    <m/>
    <x v="1"/>
    <n v="704700"/>
    <m/>
    <x v="0"/>
    <s v="DEC"/>
    <m/>
    <n v="37.21"/>
    <x v="1"/>
  </r>
  <r>
    <s v="Auto-Reviewed"/>
    <x v="10"/>
    <m/>
    <x v="1"/>
    <n v="704700"/>
    <m/>
    <x v="0"/>
    <s v="JAN"/>
    <m/>
    <n v="50.31"/>
    <x v="1"/>
  </r>
  <r>
    <s v="Auto-Reviewed"/>
    <x v="10"/>
    <m/>
    <x v="1"/>
    <n v="704700"/>
    <m/>
    <x v="0"/>
    <s v="NOV"/>
    <m/>
    <n v="58.43"/>
    <x v="1"/>
  </r>
  <r>
    <s v="Auto-Reviewed"/>
    <x v="10"/>
    <m/>
    <x v="1"/>
    <n v="704700"/>
    <m/>
    <x v="0"/>
    <s v="OCT"/>
    <m/>
    <n v="45.37"/>
    <x v="1"/>
  </r>
  <r>
    <s v="Auto-Reviewed"/>
    <x v="10"/>
    <m/>
    <x v="1"/>
    <n v="704800"/>
    <m/>
    <x v="0"/>
    <s v="DEC"/>
    <m/>
    <n v="-66.459999999999994"/>
    <x v="1"/>
  </r>
  <r>
    <s v="Auto-Reviewed"/>
    <x v="10"/>
    <m/>
    <x v="1"/>
    <n v="704800"/>
    <m/>
    <x v="0"/>
    <s v="JAN"/>
    <m/>
    <n v="2216.86"/>
    <x v="1"/>
  </r>
  <r>
    <s v="Auto-Reviewed"/>
    <x v="10"/>
    <m/>
    <x v="1"/>
    <n v="704800"/>
    <m/>
    <x v="0"/>
    <s v="NOV"/>
    <m/>
    <n v="1770.22"/>
    <x v="1"/>
  </r>
  <r>
    <s v="Auto-Reviewed"/>
    <x v="10"/>
    <m/>
    <x v="1"/>
    <n v="704800"/>
    <m/>
    <x v="0"/>
    <s v="OCT"/>
    <m/>
    <n v="1412.45"/>
    <x v="1"/>
  </r>
  <r>
    <s v="Auto-Reviewed"/>
    <x v="44"/>
    <s v="Fed Deferred Income Taxes"/>
    <x v="3"/>
    <n v="410100"/>
    <m/>
    <x v="1"/>
    <s v="DEC"/>
    <m/>
    <n v="-983421.43999999994"/>
    <x v="1"/>
  </r>
  <r>
    <s v="Auto-Reviewed"/>
    <x v="44"/>
    <s v="Federal Income Taxes"/>
    <x v="3"/>
    <n v="409100"/>
    <m/>
    <x v="1"/>
    <s v="DEC"/>
    <m/>
    <n v="395250.41"/>
    <x v="1"/>
  </r>
  <r>
    <s v="Auto-Reviewed"/>
    <x v="44"/>
    <s v="Federal Income Taxes"/>
    <x v="3"/>
    <n v="409100"/>
    <m/>
    <x v="1"/>
    <s v="JAN"/>
    <m/>
    <n v="-107005.66"/>
    <x v="1"/>
  </r>
  <r>
    <s v="Auto-Reviewed"/>
    <x v="44"/>
    <s v="Federal Income Taxes"/>
    <x v="3"/>
    <n v="409100"/>
    <m/>
    <x v="1"/>
    <s v="NOV"/>
    <m/>
    <n v="-213550"/>
    <x v="1"/>
  </r>
  <r>
    <s v="Auto-Reviewed"/>
    <x v="44"/>
    <s v="Federal Income Taxes"/>
    <x v="3"/>
    <n v="409100"/>
    <m/>
    <x v="1"/>
    <s v="OCT"/>
    <m/>
    <n v="-179162"/>
    <x v="1"/>
  </r>
  <r>
    <s v="Auto-Reviewed"/>
    <x v="11"/>
    <s v="Metered Sales"/>
    <x v="2"/>
    <n v="461300"/>
    <m/>
    <x v="1"/>
    <s v="DEC"/>
    <m/>
    <n v="-70885.25"/>
    <x v="1"/>
  </r>
  <r>
    <s v="Auto-Reviewed"/>
    <x v="11"/>
    <s v="Metered Sales"/>
    <x v="2"/>
    <n v="461300"/>
    <m/>
    <x v="1"/>
    <s v="JAN"/>
    <m/>
    <n v="-56496.34"/>
    <x v="1"/>
  </r>
  <r>
    <s v="Auto-Reviewed"/>
    <x v="11"/>
    <s v="Metered Sales"/>
    <x v="2"/>
    <n v="461300"/>
    <m/>
    <x v="1"/>
    <s v="NOV"/>
    <m/>
    <n v="-58000.26"/>
    <x v="1"/>
  </r>
  <r>
    <s v="Auto-Reviewed"/>
    <x v="11"/>
    <s v="Metered Sales"/>
    <x v="2"/>
    <n v="461300"/>
    <m/>
    <x v="1"/>
    <s v="OCT"/>
    <m/>
    <n v="-59881.62"/>
    <x v="1"/>
  </r>
  <r>
    <s v="Auto-Reviewed"/>
    <x v="12"/>
    <m/>
    <x v="1"/>
    <n v="657800"/>
    <m/>
    <x v="1"/>
    <s v="DEC"/>
    <m/>
    <n v="23189.97"/>
    <x v="1"/>
  </r>
  <r>
    <s v="Auto-Reviewed"/>
    <x v="12"/>
    <m/>
    <x v="1"/>
    <n v="657800"/>
    <m/>
    <x v="1"/>
    <s v="JAN"/>
    <m/>
    <n v="33675.35"/>
    <x v="1"/>
  </r>
  <r>
    <s v="Auto-Reviewed"/>
    <x v="12"/>
    <m/>
    <x v="1"/>
    <n v="657800"/>
    <m/>
    <x v="1"/>
    <s v="NOV"/>
    <m/>
    <n v="22857.41"/>
    <x v="1"/>
  </r>
  <r>
    <s v="Auto-Reviewed"/>
    <x v="12"/>
    <m/>
    <x v="1"/>
    <n v="657800"/>
    <m/>
    <x v="1"/>
    <s v="OCT"/>
    <m/>
    <n v="27655.1"/>
    <x v="1"/>
  </r>
  <r>
    <s v="Auto-Reviewed"/>
    <x v="12"/>
    <m/>
    <x v="1"/>
    <n v="658800"/>
    <m/>
    <x v="1"/>
    <s v="DEC"/>
    <m/>
    <n v="3942.32"/>
    <x v="1"/>
  </r>
  <r>
    <s v="Auto-Reviewed"/>
    <x v="12"/>
    <m/>
    <x v="1"/>
    <n v="658800"/>
    <m/>
    <x v="1"/>
    <s v="JAN"/>
    <m/>
    <n v="4304.09"/>
    <x v="1"/>
  </r>
  <r>
    <s v="Auto-Reviewed"/>
    <x v="12"/>
    <m/>
    <x v="1"/>
    <n v="658800"/>
    <m/>
    <x v="1"/>
    <s v="NOV"/>
    <m/>
    <n v="3886.32"/>
    <x v="1"/>
  </r>
  <r>
    <s v="Auto-Reviewed"/>
    <x v="12"/>
    <m/>
    <x v="1"/>
    <n v="658800"/>
    <m/>
    <x v="1"/>
    <s v="OCT"/>
    <m/>
    <n v="3887.74"/>
    <x v="1"/>
  </r>
  <r>
    <s v="Auto-Reviewed"/>
    <x v="12"/>
    <m/>
    <x v="1"/>
    <n v="659800"/>
    <m/>
    <x v="1"/>
    <s v="DEC"/>
    <m/>
    <n v="6412.95"/>
    <x v="1"/>
  </r>
  <r>
    <s v="Auto-Reviewed"/>
    <x v="12"/>
    <m/>
    <x v="1"/>
    <n v="659800"/>
    <m/>
    <x v="1"/>
    <s v="JAN"/>
    <m/>
    <n v="6979.65"/>
    <x v="1"/>
  </r>
  <r>
    <s v="Auto-Reviewed"/>
    <x v="12"/>
    <m/>
    <x v="1"/>
    <n v="659800"/>
    <m/>
    <x v="1"/>
    <s v="NOV"/>
    <m/>
    <n v="6241.93"/>
    <x v="1"/>
  </r>
  <r>
    <s v="Auto-Reviewed"/>
    <x v="12"/>
    <m/>
    <x v="1"/>
    <n v="659800"/>
    <m/>
    <x v="1"/>
    <s v="OCT"/>
    <m/>
    <n v="6244.2"/>
    <x v="1"/>
  </r>
  <r>
    <s v="Auto-Reviewed"/>
    <x v="12"/>
    <m/>
    <x v="1"/>
    <n v="757800"/>
    <m/>
    <x v="0"/>
    <s v="DEC"/>
    <m/>
    <n v="2310.0500000000002"/>
    <x v="1"/>
  </r>
  <r>
    <s v="Auto-Reviewed"/>
    <x v="12"/>
    <m/>
    <x v="1"/>
    <n v="757800"/>
    <m/>
    <x v="0"/>
    <s v="JAN"/>
    <m/>
    <n v="3972.45"/>
    <x v="1"/>
  </r>
  <r>
    <s v="Auto-Reviewed"/>
    <x v="12"/>
    <m/>
    <x v="1"/>
    <n v="757800"/>
    <m/>
    <x v="0"/>
    <s v="NOV"/>
    <m/>
    <n v="2639.03"/>
    <x v="1"/>
  </r>
  <r>
    <s v="Auto-Reviewed"/>
    <x v="12"/>
    <m/>
    <x v="1"/>
    <n v="757800"/>
    <m/>
    <x v="0"/>
    <s v="OCT"/>
    <m/>
    <n v="3181.73"/>
    <x v="1"/>
  </r>
  <r>
    <s v="Auto-Reviewed"/>
    <x v="12"/>
    <m/>
    <x v="1"/>
    <n v="758800"/>
    <m/>
    <x v="0"/>
    <s v="DEC"/>
    <m/>
    <n v="392.7"/>
    <x v="1"/>
  </r>
  <r>
    <s v="Auto-Reviewed"/>
    <x v="12"/>
    <m/>
    <x v="1"/>
    <n v="758800"/>
    <m/>
    <x v="0"/>
    <s v="JAN"/>
    <m/>
    <n v="507.73"/>
    <x v="1"/>
  </r>
  <r>
    <s v="Auto-Reviewed"/>
    <x v="12"/>
    <m/>
    <x v="1"/>
    <n v="758800"/>
    <m/>
    <x v="0"/>
    <s v="NOV"/>
    <m/>
    <n v="448.7"/>
    <x v="1"/>
  </r>
  <r>
    <s v="Auto-Reviewed"/>
    <x v="12"/>
    <m/>
    <x v="1"/>
    <n v="758800"/>
    <m/>
    <x v="0"/>
    <s v="OCT"/>
    <m/>
    <n v="447.28"/>
    <x v="1"/>
  </r>
  <r>
    <s v="Auto-Reviewed"/>
    <x v="12"/>
    <m/>
    <x v="1"/>
    <n v="759800"/>
    <m/>
    <x v="0"/>
    <s v="DEC"/>
    <m/>
    <n v="638.80999999999995"/>
    <x v="1"/>
  </r>
  <r>
    <s v="Auto-Reviewed"/>
    <x v="12"/>
    <m/>
    <x v="1"/>
    <n v="759800"/>
    <m/>
    <x v="0"/>
    <s v="JAN"/>
    <m/>
    <n v="776.15"/>
    <x v="1"/>
  </r>
  <r>
    <s v="Auto-Reviewed"/>
    <x v="12"/>
    <m/>
    <x v="1"/>
    <n v="759800"/>
    <m/>
    <x v="0"/>
    <s v="NOV"/>
    <m/>
    <n v="720.66"/>
    <x v="1"/>
  </r>
  <r>
    <s v="Auto-Reviewed"/>
    <x v="12"/>
    <m/>
    <x v="1"/>
    <n v="759800"/>
    <m/>
    <x v="0"/>
    <s v="OCT"/>
    <m/>
    <n v="718.39"/>
    <x v="1"/>
  </r>
  <r>
    <s v="Auto-Reviewed"/>
    <x v="13"/>
    <s v="Interest Expense"/>
    <x v="0"/>
    <n v="427400"/>
    <m/>
    <x v="1"/>
    <s v="DEC"/>
    <m/>
    <n v="99.46"/>
    <x v="1"/>
  </r>
  <r>
    <s v="Auto-Reviewed"/>
    <x v="13"/>
    <s v="Interest Expense"/>
    <x v="0"/>
    <n v="427400"/>
    <m/>
    <x v="1"/>
    <s v="JAN"/>
    <m/>
    <n v="84.28"/>
    <x v="1"/>
  </r>
  <r>
    <s v="Auto-Reviewed"/>
    <x v="13"/>
    <s v="Interest Expense"/>
    <x v="0"/>
    <n v="427400"/>
    <m/>
    <x v="1"/>
    <s v="NOV"/>
    <m/>
    <n v="94.71"/>
    <x v="1"/>
  </r>
  <r>
    <s v="Auto-Reviewed"/>
    <x v="13"/>
    <s v="Interest Expense"/>
    <x v="0"/>
    <n v="427400"/>
    <m/>
    <x v="1"/>
    <s v="OCT"/>
    <m/>
    <n v="97.83"/>
    <x v="1"/>
  </r>
  <r>
    <s v="Auto-Reviewed"/>
    <x v="14"/>
    <s v="Interest Expense"/>
    <x v="0"/>
    <n v="427000"/>
    <m/>
    <x v="0"/>
    <s v="DEC"/>
    <m/>
    <n v="30477.03"/>
    <x v="1"/>
  </r>
  <r>
    <s v="Auto-Reviewed"/>
    <x v="14"/>
    <s v="Interest Expense"/>
    <x v="0"/>
    <n v="427000"/>
    <m/>
    <x v="0"/>
    <s v="JAN"/>
    <m/>
    <n v="51722.82"/>
    <x v="1"/>
  </r>
  <r>
    <s v="Auto-Reviewed"/>
    <x v="14"/>
    <s v="Interest Expense"/>
    <x v="0"/>
    <n v="427000"/>
    <m/>
    <x v="0"/>
    <s v="NOV"/>
    <m/>
    <n v="34885.01"/>
    <x v="1"/>
  </r>
  <r>
    <s v="Auto-Reviewed"/>
    <x v="14"/>
    <s v="Interest Expense"/>
    <x v="0"/>
    <n v="427000"/>
    <m/>
    <x v="0"/>
    <s v="OCT"/>
    <m/>
    <n v="34712.33"/>
    <x v="1"/>
  </r>
  <r>
    <s v="Auto-Reviewed"/>
    <x v="14"/>
    <s v="Interest Expense"/>
    <x v="0"/>
    <n v="427000"/>
    <m/>
    <x v="1"/>
    <s v="DEC"/>
    <m/>
    <n v="266269.56"/>
    <x v="1"/>
  </r>
  <r>
    <s v="Auto-Reviewed"/>
    <x v="14"/>
    <s v="Interest Expense"/>
    <x v="0"/>
    <n v="427000"/>
    <m/>
    <x v="1"/>
    <s v="JAN"/>
    <m/>
    <n v="399920.91"/>
    <x v="1"/>
  </r>
  <r>
    <s v="Auto-Reviewed"/>
    <x v="14"/>
    <s v="Interest Expense"/>
    <x v="0"/>
    <n v="427000"/>
    <m/>
    <x v="1"/>
    <s v="NOV"/>
    <m/>
    <n v="263462.96000000002"/>
    <x v="1"/>
  </r>
  <r>
    <s v="Auto-Reviewed"/>
    <x v="14"/>
    <s v="Interest Expense"/>
    <x v="0"/>
    <n v="427000"/>
    <m/>
    <x v="1"/>
    <s v="OCT"/>
    <m/>
    <n v="263626.02"/>
    <x v="1"/>
  </r>
  <r>
    <s v="Auto-Reviewed"/>
    <x v="15"/>
    <s v="Investment Tax Credits"/>
    <x v="3"/>
    <n v="412100"/>
    <m/>
    <x v="1"/>
    <s v="DEC"/>
    <m/>
    <n v="-6684"/>
    <x v="1"/>
  </r>
  <r>
    <s v="Auto-Reviewed"/>
    <x v="16"/>
    <m/>
    <x v="1"/>
    <n v="601100"/>
    <m/>
    <x v="1"/>
    <s v="DEC"/>
    <m/>
    <n v="43319.13"/>
    <x v="1"/>
  </r>
  <r>
    <s v="Auto-Reviewed"/>
    <x v="16"/>
    <m/>
    <x v="1"/>
    <n v="601100"/>
    <m/>
    <x v="1"/>
    <s v="JAN"/>
    <m/>
    <n v="50717.43"/>
    <x v="1"/>
  </r>
  <r>
    <s v="Auto-Reviewed"/>
    <x v="16"/>
    <m/>
    <x v="1"/>
    <n v="601100"/>
    <m/>
    <x v="1"/>
    <s v="NOV"/>
    <m/>
    <n v="42048.83"/>
    <x v="1"/>
  </r>
  <r>
    <s v="Auto-Reviewed"/>
    <x v="16"/>
    <m/>
    <x v="1"/>
    <n v="601100"/>
    <m/>
    <x v="1"/>
    <s v="OCT"/>
    <m/>
    <n v="49844.27"/>
    <x v="1"/>
  </r>
  <r>
    <s v="Auto-Reviewed"/>
    <x v="16"/>
    <m/>
    <x v="1"/>
    <n v="601200"/>
    <m/>
    <x v="1"/>
    <s v="DEC"/>
    <m/>
    <n v="715.33"/>
    <x v="1"/>
  </r>
  <r>
    <s v="Auto-Reviewed"/>
    <x v="16"/>
    <m/>
    <x v="1"/>
    <n v="601200"/>
    <m/>
    <x v="1"/>
    <s v="JAN"/>
    <m/>
    <n v="2081.39"/>
    <x v="1"/>
  </r>
  <r>
    <s v="Auto-Reviewed"/>
    <x v="16"/>
    <m/>
    <x v="1"/>
    <n v="601200"/>
    <m/>
    <x v="1"/>
    <s v="NOV"/>
    <m/>
    <n v="943.68"/>
    <x v="1"/>
  </r>
  <r>
    <s v="Auto-Reviewed"/>
    <x v="16"/>
    <m/>
    <x v="1"/>
    <n v="601200"/>
    <m/>
    <x v="1"/>
    <s v="OCT"/>
    <m/>
    <n v="1988.15"/>
    <x v="1"/>
  </r>
  <r>
    <s v="Auto-Reviewed"/>
    <x v="16"/>
    <m/>
    <x v="1"/>
    <n v="601300"/>
    <m/>
    <x v="1"/>
    <s v="DEC"/>
    <m/>
    <n v="2179.81"/>
    <x v="1"/>
  </r>
  <r>
    <s v="Auto-Reviewed"/>
    <x v="16"/>
    <m/>
    <x v="1"/>
    <n v="601300"/>
    <m/>
    <x v="1"/>
    <s v="JAN"/>
    <m/>
    <n v="2220.9499999999998"/>
    <x v="1"/>
  </r>
  <r>
    <s v="Auto-Reviewed"/>
    <x v="16"/>
    <m/>
    <x v="1"/>
    <n v="601300"/>
    <m/>
    <x v="1"/>
    <s v="NOV"/>
    <m/>
    <n v="1318.65"/>
    <x v="1"/>
  </r>
  <r>
    <s v="Auto-Reviewed"/>
    <x v="16"/>
    <m/>
    <x v="1"/>
    <n v="601300"/>
    <m/>
    <x v="1"/>
    <s v="OCT"/>
    <m/>
    <n v="2598.5500000000002"/>
    <x v="1"/>
  </r>
  <r>
    <s v="Auto-Reviewed"/>
    <x v="16"/>
    <m/>
    <x v="1"/>
    <n v="601400"/>
    <m/>
    <x v="1"/>
    <s v="DEC"/>
    <m/>
    <n v="953.54"/>
    <x v="1"/>
  </r>
  <r>
    <s v="Auto-Reviewed"/>
    <x v="16"/>
    <m/>
    <x v="1"/>
    <n v="601400"/>
    <m/>
    <x v="1"/>
    <s v="JAN"/>
    <m/>
    <n v="2030.55"/>
    <x v="1"/>
  </r>
  <r>
    <s v="Auto-Reviewed"/>
    <x v="16"/>
    <m/>
    <x v="1"/>
    <n v="601400"/>
    <m/>
    <x v="1"/>
    <s v="NOV"/>
    <m/>
    <n v="685.96"/>
    <x v="1"/>
  </r>
  <r>
    <s v="Auto-Reviewed"/>
    <x v="16"/>
    <m/>
    <x v="1"/>
    <n v="601400"/>
    <m/>
    <x v="1"/>
    <s v="OCT"/>
    <m/>
    <n v="1753.85"/>
    <x v="1"/>
  </r>
  <r>
    <s v="Auto-Reviewed"/>
    <x v="16"/>
    <m/>
    <x v="1"/>
    <n v="601500"/>
    <m/>
    <x v="1"/>
    <s v="DEC"/>
    <m/>
    <n v="16045.11"/>
    <x v="1"/>
  </r>
  <r>
    <s v="Auto-Reviewed"/>
    <x v="16"/>
    <m/>
    <x v="1"/>
    <n v="601500"/>
    <m/>
    <x v="1"/>
    <s v="JAN"/>
    <m/>
    <n v="16827.63"/>
    <x v="1"/>
  </r>
  <r>
    <s v="Auto-Reviewed"/>
    <x v="16"/>
    <m/>
    <x v="1"/>
    <n v="601500"/>
    <m/>
    <x v="1"/>
    <s v="NOV"/>
    <m/>
    <n v="13898.58"/>
    <x v="1"/>
  </r>
  <r>
    <s v="Auto-Reviewed"/>
    <x v="16"/>
    <m/>
    <x v="1"/>
    <n v="601500"/>
    <m/>
    <x v="1"/>
    <s v="OCT"/>
    <m/>
    <n v="13506.67"/>
    <x v="1"/>
  </r>
  <r>
    <s v="Auto-Reviewed"/>
    <x v="16"/>
    <m/>
    <x v="1"/>
    <n v="601600"/>
    <m/>
    <x v="1"/>
    <s v="DEC"/>
    <m/>
    <n v="5429.76"/>
    <x v="1"/>
  </r>
  <r>
    <s v="Auto-Reviewed"/>
    <x v="16"/>
    <m/>
    <x v="1"/>
    <n v="601600"/>
    <m/>
    <x v="1"/>
    <s v="JAN"/>
    <m/>
    <n v="6736.88"/>
    <x v="1"/>
  </r>
  <r>
    <s v="Auto-Reviewed"/>
    <x v="16"/>
    <m/>
    <x v="1"/>
    <n v="601600"/>
    <m/>
    <x v="1"/>
    <s v="NOV"/>
    <m/>
    <n v="10870.17"/>
    <x v="1"/>
  </r>
  <r>
    <s v="Auto-Reviewed"/>
    <x v="16"/>
    <m/>
    <x v="1"/>
    <n v="601600"/>
    <m/>
    <x v="1"/>
    <s v="OCT"/>
    <m/>
    <n v="18222.46"/>
    <x v="1"/>
  </r>
  <r>
    <s v="Auto-Reviewed"/>
    <x v="16"/>
    <m/>
    <x v="1"/>
    <n v="601700"/>
    <m/>
    <x v="1"/>
    <s v="DEC"/>
    <m/>
    <n v="24379.52"/>
    <x v="1"/>
  </r>
  <r>
    <s v="Auto-Reviewed"/>
    <x v="16"/>
    <m/>
    <x v="1"/>
    <n v="601700"/>
    <m/>
    <x v="1"/>
    <s v="JAN"/>
    <m/>
    <n v="33034.410000000003"/>
    <x v="1"/>
  </r>
  <r>
    <s v="Auto-Reviewed"/>
    <x v="16"/>
    <m/>
    <x v="1"/>
    <n v="601700"/>
    <m/>
    <x v="1"/>
    <s v="NOV"/>
    <m/>
    <n v="29632.66"/>
    <x v="1"/>
  </r>
  <r>
    <s v="Auto-Reviewed"/>
    <x v="16"/>
    <m/>
    <x v="1"/>
    <n v="601700"/>
    <m/>
    <x v="1"/>
    <s v="OCT"/>
    <m/>
    <n v="31521.18"/>
    <x v="1"/>
  </r>
  <r>
    <s v="Auto-Reviewed"/>
    <x v="16"/>
    <m/>
    <x v="1"/>
    <n v="601800"/>
    <m/>
    <x v="1"/>
    <s v="DEC"/>
    <m/>
    <n v="161527.64000000001"/>
    <x v="1"/>
  </r>
  <r>
    <s v="Auto-Reviewed"/>
    <x v="16"/>
    <m/>
    <x v="1"/>
    <n v="601800"/>
    <m/>
    <x v="1"/>
    <s v="JAN"/>
    <m/>
    <n v="166734.22"/>
    <x v="1"/>
  </r>
  <r>
    <s v="Auto-Reviewed"/>
    <x v="16"/>
    <m/>
    <x v="1"/>
    <n v="601800"/>
    <m/>
    <x v="1"/>
    <s v="NOV"/>
    <m/>
    <n v="175062.1"/>
    <x v="1"/>
  </r>
  <r>
    <s v="Auto-Reviewed"/>
    <x v="16"/>
    <m/>
    <x v="1"/>
    <n v="601800"/>
    <m/>
    <x v="1"/>
    <s v="OCT"/>
    <m/>
    <n v="149527.44"/>
    <x v="1"/>
  </r>
  <r>
    <s v="Auto-Reviewed"/>
    <x v="16"/>
    <m/>
    <x v="1"/>
    <n v="603800"/>
    <m/>
    <x v="1"/>
    <s v="DEC"/>
    <m/>
    <n v="-53707.14"/>
    <x v="1"/>
  </r>
  <r>
    <s v="Auto-Reviewed"/>
    <x v="16"/>
    <m/>
    <x v="1"/>
    <n v="603800"/>
    <m/>
    <x v="1"/>
    <s v="JAN"/>
    <m/>
    <n v="13348.51"/>
    <x v="1"/>
  </r>
  <r>
    <s v="Auto-Reviewed"/>
    <x v="16"/>
    <m/>
    <x v="1"/>
    <n v="603800"/>
    <m/>
    <x v="1"/>
    <s v="NOV"/>
    <m/>
    <n v="23970.85"/>
    <x v="1"/>
  </r>
  <r>
    <s v="Auto-Reviewed"/>
    <x v="16"/>
    <m/>
    <x v="1"/>
    <n v="603800"/>
    <m/>
    <x v="1"/>
    <s v="OCT"/>
    <m/>
    <n v="23389.02"/>
    <x v="1"/>
  </r>
  <r>
    <s v="Auto-Reviewed"/>
    <x v="16"/>
    <m/>
    <x v="1"/>
    <n v="701100"/>
    <m/>
    <x v="0"/>
    <s v="DEC"/>
    <m/>
    <n v="3339.17"/>
    <x v="1"/>
  </r>
  <r>
    <s v="Auto-Reviewed"/>
    <x v="16"/>
    <m/>
    <x v="1"/>
    <n v="701100"/>
    <m/>
    <x v="0"/>
    <s v="JAN"/>
    <m/>
    <n v="4698.01"/>
    <x v="1"/>
  </r>
  <r>
    <s v="Auto-Reviewed"/>
    <x v="16"/>
    <m/>
    <x v="1"/>
    <n v="701100"/>
    <m/>
    <x v="0"/>
    <s v="NOV"/>
    <m/>
    <n v="4179.3500000000004"/>
    <x v="1"/>
  </r>
  <r>
    <s v="Auto-Reviewed"/>
    <x v="16"/>
    <m/>
    <x v="1"/>
    <n v="701100"/>
    <m/>
    <x v="0"/>
    <s v="OCT"/>
    <m/>
    <n v="4605.2"/>
    <x v="1"/>
  </r>
  <r>
    <s v="Auto-Reviewed"/>
    <x v="16"/>
    <m/>
    <x v="1"/>
    <n v="701200"/>
    <m/>
    <x v="0"/>
    <s v="DEC"/>
    <m/>
    <n v="2.04"/>
    <x v="1"/>
  </r>
  <r>
    <s v="Auto-Reviewed"/>
    <x v="16"/>
    <m/>
    <x v="1"/>
    <n v="701200"/>
    <m/>
    <x v="0"/>
    <s v="JAN"/>
    <m/>
    <n v="28.78"/>
    <x v="1"/>
  </r>
  <r>
    <s v="Auto-Reviewed"/>
    <x v="16"/>
    <m/>
    <x v="1"/>
    <n v="701200"/>
    <m/>
    <x v="0"/>
    <s v="NOV"/>
    <m/>
    <n v="102.11"/>
    <x v="1"/>
  </r>
  <r>
    <s v="Auto-Reviewed"/>
    <x v="16"/>
    <m/>
    <x v="1"/>
    <n v="701200"/>
    <m/>
    <x v="0"/>
    <s v="OCT"/>
    <m/>
    <n v="158.93"/>
    <x v="1"/>
  </r>
  <r>
    <s v="Auto-Reviewed"/>
    <x v="16"/>
    <m/>
    <x v="1"/>
    <n v="701300"/>
    <m/>
    <x v="0"/>
    <s v="JAN"/>
    <m/>
    <n v="151.22"/>
    <x v="1"/>
  </r>
  <r>
    <s v="Auto-Reviewed"/>
    <x v="16"/>
    <m/>
    <x v="1"/>
    <n v="701300"/>
    <m/>
    <x v="0"/>
    <s v="NOV"/>
    <m/>
    <n v="160.19999999999999"/>
    <x v="1"/>
  </r>
  <r>
    <s v="Auto-Reviewed"/>
    <x v="16"/>
    <m/>
    <x v="1"/>
    <n v="701400"/>
    <m/>
    <x v="0"/>
    <s v="DEC"/>
    <m/>
    <n v="186.12"/>
    <x v="1"/>
  </r>
  <r>
    <s v="Auto-Reviewed"/>
    <x v="16"/>
    <m/>
    <x v="1"/>
    <n v="701500"/>
    <m/>
    <x v="0"/>
    <s v="DEC"/>
    <m/>
    <n v="3336.84"/>
    <x v="1"/>
  </r>
  <r>
    <s v="Auto-Reviewed"/>
    <x v="16"/>
    <m/>
    <x v="1"/>
    <n v="701500"/>
    <m/>
    <x v="0"/>
    <s v="JAN"/>
    <m/>
    <n v="4241.22"/>
    <x v="1"/>
  </r>
  <r>
    <s v="Auto-Reviewed"/>
    <x v="16"/>
    <m/>
    <x v="1"/>
    <n v="701500"/>
    <m/>
    <x v="0"/>
    <s v="NOV"/>
    <m/>
    <n v="3699.34"/>
    <x v="1"/>
  </r>
  <r>
    <s v="Auto-Reviewed"/>
    <x v="16"/>
    <m/>
    <x v="1"/>
    <n v="701500"/>
    <m/>
    <x v="0"/>
    <s v="OCT"/>
    <m/>
    <n v="3625.22"/>
    <x v="1"/>
  </r>
  <r>
    <s v="Auto-Reviewed"/>
    <x v="16"/>
    <m/>
    <x v="1"/>
    <n v="701600"/>
    <m/>
    <x v="0"/>
    <s v="JAN"/>
    <m/>
    <n v="139.03"/>
    <x v="1"/>
  </r>
  <r>
    <s v="Auto-Reviewed"/>
    <x v="16"/>
    <m/>
    <x v="1"/>
    <n v="701600"/>
    <m/>
    <x v="0"/>
    <s v="NOV"/>
    <m/>
    <n v="69.81"/>
    <x v="1"/>
  </r>
  <r>
    <s v="Auto-Reviewed"/>
    <x v="16"/>
    <m/>
    <x v="1"/>
    <n v="701600"/>
    <m/>
    <x v="0"/>
    <s v="OCT"/>
    <m/>
    <n v="378.23"/>
    <x v="1"/>
  </r>
  <r>
    <s v="Auto-Reviewed"/>
    <x v="16"/>
    <m/>
    <x v="1"/>
    <n v="701700"/>
    <m/>
    <x v="0"/>
    <s v="DEC"/>
    <m/>
    <n v="143.37"/>
    <x v="1"/>
  </r>
  <r>
    <s v="Auto-Reviewed"/>
    <x v="16"/>
    <m/>
    <x v="1"/>
    <n v="701700"/>
    <m/>
    <x v="0"/>
    <s v="JAN"/>
    <m/>
    <n v="235.99"/>
    <x v="1"/>
  </r>
  <r>
    <s v="Auto-Reviewed"/>
    <x v="16"/>
    <m/>
    <x v="1"/>
    <n v="701700"/>
    <m/>
    <x v="0"/>
    <s v="NOV"/>
    <m/>
    <n v="201.97"/>
    <x v="1"/>
  </r>
  <r>
    <s v="Auto-Reviewed"/>
    <x v="16"/>
    <m/>
    <x v="1"/>
    <n v="701700"/>
    <m/>
    <x v="0"/>
    <s v="OCT"/>
    <m/>
    <n v="156.83000000000001"/>
    <x v="1"/>
  </r>
  <r>
    <s v="Auto-Reviewed"/>
    <x v="16"/>
    <m/>
    <x v="1"/>
    <n v="701800"/>
    <m/>
    <x v="0"/>
    <s v="DEC"/>
    <m/>
    <n v="8125.8"/>
    <x v="1"/>
  </r>
  <r>
    <s v="Auto-Reviewed"/>
    <x v="16"/>
    <m/>
    <x v="1"/>
    <n v="701800"/>
    <m/>
    <x v="0"/>
    <s v="JAN"/>
    <m/>
    <n v="7942.24"/>
    <x v="1"/>
  </r>
  <r>
    <s v="Auto-Reviewed"/>
    <x v="16"/>
    <m/>
    <x v="1"/>
    <n v="701800"/>
    <m/>
    <x v="0"/>
    <s v="NOV"/>
    <m/>
    <n v="10244.030000000001"/>
    <x v="1"/>
  </r>
  <r>
    <s v="Auto-Reviewed"/>
    <x v="16"/>
    <m/>
    <x v="1"/>
    <n v="701800"/>
    <m/>
    <x v="0"/>
    <s v="OCT"/>
    <m/>
    <n v="6960.95"/>
    <x v="1"/>
  </r>
  <r>
    <s v="Auto-Reviewed"/>
    <x v="16"/>
    <m/>
    <x v="1"/>
    <n v="703800"/>
    <m/>
    <x v="0"/>
    <s v="DEC"/>
    <m/>
    <n v="-5349.97"/>
    <x v="1"/>
  </r>
  <r>
    <s v="Auto-Reviewed"/>
    <x v="16"/>
    <m/>
    <x v="1"/>
    <n v="703800"/>
    <m/>
    <x v="0"/>
    <s v="JAN"/>
    <m/>
    <n v="1548.76"/>
    <x v="1"/>
  </r>
  <r>
    <s v="Auto-Reviewed"/>
    <x v="16"/>
    <m/>
    <x v="1"/>
    <n v="703800"/>
    <m/>
    <x v="0"/>
    <s v="NOV"/>
    <m/>
    <n v="2767"/>
    <x v="1"/>
  </r>
  <r>
    <s v="Auto-Reviewed"/>
    <x v="16"/>
    <m/>
    <x v="1"/>
    <n v="703800"/>
    <m/>
    <x v="0"/>
    <s v="OCT"/>
    <m/>
    <n v="2691.32"/>
    <x v="1"/>
  </r>
  <r>
    <s v="Auto-Reviewed"/>
    <x v="17"/>
    <m/>
    <x v="1"/>
    <n v="642500"/>
    <m/>
    <x v="1"/>
    <s v="JAN"/>
    <m/>
    <n v="297.92"/>
    <x v="1"/>
  </r>
  <r>
    <s v="Auto-Reviewed"/>
    <x v="17"/>
    <m/>
    <x v="1"/>
    <n v="642800"/>
    <m/>
    <x v="1"/>
    <s v="DEC"/>
    <m/>
    <n v="611.72"/>
    <x v="1"/>
  </r>
  <r>
    <s v="Auto-Reviewed"/>
    <x v="17"/>
    <m/>
    <x v="1"/>
    <n v="642800"/>
    <m/>
    <x v="1"/>
    <s v="JAN"/>
    <m/>
    <n v="148.25"/>
    <x v="1"/>
  </r>
  <r>
    <s v="Auto-Reviewed"/>
    <x v="17"/>
    <m/>
    <x v="1"/>
    <n v="642800"/>
    <m/>
    <x v="1"/>
    <s v="NOV"/>
    <m/>
    <n v="321.5"/>
    <x v="1"/>
  </r>
  <r>
    <s v="Auto-Reviewed"/>
    <x v="17"/>
    <m/>
    <x v="1"/>
    <n v="642800"/>
    <m/>
    <x v="1"/>
    <s v="OCT"/>
    <m/>
    <n v="148.25"/>
    <x v="1"/>
  </r>
  <r>
    <s v="Auto-Reviewed"/>
    <x v="18"/>
    <m/>
    <x v="1"/>
    <n v="634000"/>
    <m/>
    <x v="2"/>
    <s v="DEC"/>
    <m/>
    <n v="-334739.59000000003"/>
    <x v="1"/>
  </r>
  <r>
    <s v="Auto-Reviewed"/>
    <x v="18"/>
    <m/>
    <x v="1"/>
    <n v="634000"/>
    <m/>
    <x v="2"/>
    <s v="JAN"/>
    <m/>
    <n v="-215906.01"/>
    <x v="1"/>
  </r>
  <r>
    <s v="Auto-Reviewed"/>
    <x v="18"/>
    <m/>
    <x v="1"/>
    <n v="634000"/>
    <m/>
    <x v="2"/>
    <s v="NOV"/>
    <m/>
    <n v="-204585.69"/>
    <x v="1"/>
  </r>
  <r>
    <s v="Auto-Reviewed"/>
    <x v="18"/>
    <m/>
    <x v="1"/>
    <n v="634000"/>
    <m/>
    <x v="2"/>
    <s v="OCT"/>
    <m/>
    <n v="-235319.5"/>
    <x v="1"/>
  </r>
  <r>
    <s v="Auto-Reviewed"/>
    <x v="18"/>
    <m/>
    <x v="1"/>
    <n v="634000"/>
    <m/>
    <x v="0"/>
    <s v="DEC"/>
    <m/>
    <n v="35749.980000000003"/>
    <x v="1"/>
  </r>
  <r>
    <s v="Auto-Reviewed"/>
    <x v="18"/>
    <m/>
    <x v="1"/>
    <n v="634000"/>
    <m/>
    <x v="0"/>
    <s v="JAN"/>
    <m/>
    <n v="23382.99"/>
    <x v="1"/>
  </r>
  <r>
    <s v="Auto-Reviewed"/>
    <x v="18"/>
    <m/>
    <x v="1"/>
    <n v="634000"/>
    <m/>
    <x v="0"/>
    <s v="NOV"/>
    <m/>
    <n v="21849.85"/>
    <x v="1"/>
  </r>
  <r>
    <s v="Auto-Reviewed"/>
    <x v="18"/>
    <m/>
    <x v="1"/>
    <n v="634000"/>
    <m/>
    <x v="0"/>
    <s v="OCT"/>
    <m/>
    <n v="25132.080000000002"/>
    <x v="1"/>
  </r>
  <r>
    <s v="Auto-Reviewed"/>
    <x v="18"/>
    <m/>
    <x v="1"/>
    <n v="634000"/>
    <m/>
    <x v="1"/>
    <s v="DEC"/>
    <m/>
    <n v="298989.61"/>
    <x v="1"/>
  </r>
  <r>
    <s v="Auto-Reviewed"/>
    <x v="18"/>
    <m/>
    <x v="1"/>
    <n v="634000"/>
    <m/>
    <x v="1"/>
    <s v="JAN"/>
    <m/>
    <n v="192523.02"/>
    <x v="1"/>
  </r>
  <r>
    <s v="Auto-Reviewed"/>
    <x v="18"/>
    <m/>
    <x v="1"/>
    <n v="634000"/>
    <m/>
    <x v="1"/>
    <s v="NOV"/>
    <m/>
    <n v="182735.84"/>
    <x v="1"/>
  </r>
  <r>
    <s v="Auto-Reviewed"/>
    <x v="18"/>
    <m/>
    <x v="1"/>
    <n v="634000"/>
    <m/>
    <x v="1"/>
    <s v="OCT"/>
    <m/>
    <n v="210187.42"/>
    <x v="1"/>
  </r>
  <r>
    <s v="Auto-Reviewed"/>
    <x v="18"/>
    <m/>
    <x v="1"/>
    <n v="634700"/>
    <m/>
    <x v="1"/>
    <s v="DEC"/>
    <m/>
    <n v="56515.64"/>
    <x v="1"/>
  </r>
  <r>
    <s v="Auto-Reviewed"/>
    <x v="18"/>
    <m/>
    <x v="1"/>
    <n v="634700"/>
    <m/>
    <x v="1"/>
    <s v="JAN"/>
    <m/>
    <n v="57146.53"/>
    <x v="1"/>
  </r>
  <r>
    <s v="Auto-Reviewed"/>
    <x v="18"/>
    <m/>
    <x v="1"/>
    <n v="634700"/>
    <m/>
    <x v="1"/>
    <s v="NOV"/>
    <m/>
    <n v="58439.75"/>
    <x v="1"/>
  </r>
  <r>
    <s v="Auto-Reviewed"/>
    <x v="18"/>
    <m/>
    <x v="1"/>
    <n v="634700"/>
    <m/>
    <x v="1"/>
    <s v="OCT"/>
    <m/>
    <n v="57201.59"/>
    <x v="1"/>
  </r>
  <r>
    <s v="Auto-Reviewed"/>
    <x v="18"/>
    <m/>
    <x v="1"/>
    <n v="634800"/>
    <m/>
    <x v="1"/>
    <s v="DEC"/>
    <m/>
    <n v="242474.36"/>
    <x v="1"/>
  </r>
  <r>
    <s v="Auto-Reviewed"/>
    <x v="18"/>
    <m/>
    <x v="1"/>
    <n v="634800"/>
    <m/>
    <x v="1"/>
    <s v="JAN"/>
    <m/>
    <n v="135376.37"/>
    <x v="1"/>
  </r>
  <r>
    <s v="Auto-Reviewed"/>
    <x v="18"/>
    <m/>
    <x v="1"/>
    <n v="634800"/>
    <m/>
    <x v="1"/>
    <s v="NOV"/>
    <m/>
    <n v="124295.99"/>
    <x v="1"/>
  </r>
  <r>
    <s v="Auto-Reviewed"/>
    <x v="18"/>
    <m/>
    <x v="1"/>
    <n v="634800"/>
    <m/>
    <x v="1"/>
    <s v="OCT"/>
    <m/>
    <n v="152985.9"/>
    <x v="1"/>
  </r>
  <r>
    <s v="Auto-Reviewed"/>
    <x v="18"/>
    <m/>
    <x v="1"/>
    <n v="734700"/>
    <m/>
    <x v="0"/>
    <s v="DEC"/>
    <m/>
    <n v="6757.26"/>
    <x v="1"/>
  </r>
  <r>
    <s v="Auto-Reviewed"/>
    <x v="18"/>
    <m/>
    <x v="1"/>
    <n v="734700"/>
    <m/>
    <x v="0"/>
    <s v="JAN"/>
    <m/>
    <n v="6940.5"/>
    <x v="1"/>
  </r>
  <r>
    <s v="Auto-Reviewed"/>
    <x v="18"/>
    <m/>
    <x v="1"/>
    <n v="734700"/>
    <m/>
    <x v="0"/>
    <s v="NOV"/>
    <m/>
    <n v="6987.49"/>
    <x v="1"/>
  </r>
  <r>
    <s v="Auto-Reviewed"/>
    <x v="18"/>
    <m/>
    <x v="1"/>
    <n v="734700"/>
    <m/>
    <x v="0"/>
    <s v="OCT"/>
    <m/>
    <n v="6839.17"/>
    <x v="1"/>
  </r>
  <r>
    <s v="Auto-Reviewed"/>
    <x v="18"/>
    <m/>
    <x v="1"/>
    <n v="734800"/>
    <m/>
    <x v="0"/>
    <s v="DEC"/>
    <m/>
    <n v="28992.14"/>
    <x v="1"/>
  </r>
  <r>
    <s v="Auto-Reviewed"/>
    <x v="18"/>
    <m/>
    <x v="1"/>
    <n v="734800"/>
    <m/>
    <x v="0"/>
    <s v="JAN"/>
    <m/>
    <n v="16441.39"/>
    <x v="1"/>
  </r>
  <r>
    <s v="Auto-Reviewed"/>
    <x v="18"/>
    <m/>
    <x v="1"/>
    <n v="734800"/>
    <m/>
    <x v="0"/>
    <s v="NOV"/>
    <m/>
    <n v="14861.89"/>
    <x v="1"/>
  </r>
  <r>
    <s v="Auto-Reviewed"/>
    <x v="18"/>
    <m/>
    <x v="1"/>
    <n v="734800"/>
    <m/>
    <x v="0"/>
    <s v="OCT"/>
    <m/>
    <n v="18292.03"/>
    <x v="1"/>
  </r>
  <r>
    <s v="Auto-Reviewed"/>
    <x v="19"/>
    <m/>
    <x v="2"/>
    <n v="488000"/>
    <m/>
    <x v="1"/>
    <s v="DEC"/>
    <m/>
    <n v="-185608.68"/>
    <x v="1"/>
  </r>
  <r>
    <s v="Auto-Reviewed"/>
    <x v="19"/>
    <m/>
    <x v="2"/>
    <n v="488000"/>
    <m/>
    <x v="1"/>
    <s v="JAN"/>
    <m/>
    <n v="-187054.31"/>
    <x v="1"/>
  </r>
  <r>
    <s v="Auto-Reviewed"/>
    <x v="19"/>
    <m/>
    <x v="2"/>
    <n v="488000"/>
    <m/>
    <x v="1"/>
    <s v="NOV"/>
    <m/>
    <n v="-185932.65"/>
    <x v="1"/>
  </r>
  <r>
    <s v="Auto-Reviewed"/>
    <x v="19"/>
    <m/>
    <x v="2"/>
    <n v="488000"/>
    <m/>
    <x v="1"/>
    <s v="OCT"/>
    <m/>
    <n v="-187028.34"/>
    <x v="1"/>
  </r>
  <r>
    <s v="Auto-Reviewed"/>
    <x v="19"/>
    <s v="Other WW"/>
    <x v="2"/>
    <n v="536000"/>
    <m/>
    <x v="0"/>
    <s v="DEC"/>
    <m/>
    <n v="-201626.7"/>
    <x v="1"/>
  </r>
  <r>
    <s v="Auto-Reviewed"/>
    <x v="19"/>
    <s v="Other WW"/>
    <x v="2"/>
    <n v="536000"/>
    <m/>
    <x v="0"/>
    <s v="JAN"/>
    <m/>
    <n v="-205202.86"/>
    <x v="1"/>
  </r>
  <r>
    <s v="Auto-Reviewed"/>
    <x v="19"/>
    <s v="Other WW"/>
    <x v="2"/>
    <n v="536000"/>
    <m/>
    <x v="0"/>
    <s v="NOV"/>
    <m/>
    <n v="-198597.39"/>
    <x v="1"/>
  </r>
  <r>
    <s v="Auto-Reviewed"/>
    <x v="19"/>
    <s v="Other WW"/>
    <x v="2"/>
    <n v="536000"/>
    <m/>
    <x v="0"/>
    <s v="OCT"/>
    <m/>
    <n v="-196801.35"/>
    <x v="1"/>
  </r>
  <r>
    <s v="Auto-Reviewed"/>
    <x v="20"/>
    <m/>
    <x v="3"/>
    <n v="417100"/>
    <m/>
    <x v="0"/>
    <s v="DEC"/>
    <m/>
    <n v="1333.61"/>
    <x v="1"/>
  </r>
  <r>
    <s v="Auto-Reviewed"/>
    <x v="20"/>
    <m/>
    <x v="3"/>
    <n v="417100"/>
    <m/>
    <x v="0"/>
    <s v="JAN"/>
    <m/>
    <n v="498.17"/>
    <x v="1"/>
  </r>
  <r>
    <s v="Auto-Reviewed"/>
    <x v="20"/>
    <m/>
    <x v="3"/>
    <n v="417100"/>
    <m/>
    <x v="0"/>
    <s v="NOV"/>
    <m/>
    <n v="488.67"/>
    <x v="1"/>
  </r>
  <r>
    <s v="Auto-Reviewed"/>
    <x v="20"/>
    <m/>
    <x v="3"/>
    <n v="417100"/>
    <m/>
    <x v="0"/>
    <s v="OCT"/>
    <m/>
    <n v="796.69"/>
    <x v="1"/>
  </r>
  <r>
    <s v="Auto-Reviewed"/>
    <x v="20"/>
    <m/>
    <x v="3"/>
    <n v="417100"/>
    <m/>
    <x v="1"/>
    <s v="DEC"/>
    <m/>
    <n v="13387.72"/>
    <x v="1"/>
  </r>
  <r>
    <s v="Auto-Reviewed"/>
    <x v="20"/>
    <m/>
    <x v="3"/>
    <n v="417100"/>
    <m/>
    <x v="1"/>
    <s v="JAN"/>
    <m/>
    <n v="4223.16"/>
    <x v="1"/>
  </r>
  <r>
    <s v="Auto-Reviewed"/>
    <x v="20"/>
    <m/>
    <x v="3"/>
    <n v="417100"/>
    <m/>
    <x v="1"/>
    <s v="NOV"/>
    <m/>
    <n v="4232.66"/>
    <x v="1"/>
  </r>
  <r>
    <s v="Auto-Reviewed"/>
    <x v="20"/>
    <m/>
    <x v="3"/>
    <n v="417100"/>
    <m/>
    <x v="1"/>
    <s v="OCT"/>
    <m/>
    <n v="7024.64"/>
    <x v="1"/>
  </r>
  <r>
    <s v="Auto-Reviewed"/>
    <x v="21"/>
    <m/>
    <x v="1"/>
    <n v="675300"/>
    <m/>
    <x v="1"/>
    <s v="NOV"/>
    <m/>
    <n v="25.23"/>
    <x v="1"/>
  </r>
  <r>
    <s v="Auto-Reviewed"/>
    <x v="21"/>
    <m/>
    <x v="1"/>
    <n v="675300"/>
    <m/>
    <x v="1"/>
    <s v="OCT"/>
    <m/>
    <n v="175.96"/>
    <x v="1"/>
  </r>
  <r>
    <s v="Auto-Reviewed"/>
    <x v="21"/>
    <m/>
    <x v="1"/>
    <n v="675400"/>
    <m/>
    <x v="1"/>
    <s v="JAN"/>
    <m/>
    <n v="2379.59"/>
    <x v="1"/>
  </r>
  <r>
    <s v="Auto-Reviewed"/>
    <x v="21"/>
    <m/>
    <x v="1"/>
    <n v="675400"/>
    <m/>
    <x v="1"/>
    <s v="NOV"/>
    <m/>
    <n v="233.61"/>
    <x v="1"/>
  </r>
  <r>
    <s v="Auto-Reviewed"/>
    <x v="21"/>
    <m/>
    <x v="1"/>
    <n v="675400"/>
    <m/>
    <x v="1"/>
    <s v="OCT"/>
    <m/>
    <n v="112"/>
    <x v="1"/>
  </r>
  <r>
    <s v="Auto-Reviewed"/>
    <x v="21"/>
    <m/>
    <x v="1"/>
    <n v="675500"/>
    <m/>
    <x v="1"/>
    <s v="OCT"/>
    <m/>
    <n v="2123.58"/>
    <x v="1"/>
  </r>
  <r>
    <s v="Auto-Reviewed"/>
    <x v="21"/>
    <m/>
    <x v="1"/>
    <n v="675600"/>
    <m/>
    <x v="1"/>
    <s v="DEC"/>
    <m/>
    <n v="36.29"/>
    <x v="1"/>
  </r>
  <r>
    <s v="Auto-Reviewed"/>
    <x v="21"/>
    <m/>
    <x v="1"/>
    <n v="675800"/>
    <m/>
    <x v="1"/>
    <s v="DEC"/>
    <m/>
    <n v="29836.47"/>
    <x v="1"/>
  </r>
  <r>
    <s v="Auto-Reviewed"/>
    <x v="21"/>
    <m/>
    <x v="1"/>
    <n v="675800"/>
    <m/>
    <x v="1"/>
    <s v="JAN"/>
    <m/>
    <n v="69479.839999999997"/>
    <x v="1"/>
  </r>
  <r>
    <s v="Auto-Reviewed"/>
    <x v="21"/>
    <m/>
    <x v="1"/>
    <n v="675800"/>
    <m/>
    <x v="1"/>
    <s v="NOV"/>
    <m/>
    <n v="48075.45"/>
    <x v="1"/>
  </r>
  <r>
    <s v="Auto-Reviewed"/>
    <x v="21"/>
    <m/>
    <x v="1"/>
    <n v="675800"/>
    <m/>
    <x v="1"/>
    <s v="OCT"/>
    <m/>
    <n v="42564.63"/>
    <x v="1"/>
  </r>
  <r>
    <s v="Auto-Reviewed"/>
    <x v="21"/>
    <m/>
    <x v="1"/>
    <n v="775500"/>
    <m/>
    <x v="0"/>
    <s v="OCT"/>
    <m/>
    <n v="245.85"/>
    <x v="1"/>
  </r>
  <r>
    <s v="Auto-Reviewed"/>
    <x v="21"/>
    <m/>
    <x v="1"/>
    <n v="775600"/>
    <m/>
    <x v="0"/>
    <s v="NOV"/>
    <m/>
    <n v="345.88"/>
    <x v="1"/>
  </r>
  <r>
    <s v="Auto-Reviewed"/>
    <x v="21"/>
    <m/>
    <x v="1"/>
    <n v="775600"/>
    <m/>
    <x v="0"/>
    <s v="OCT"/>
    <m/>
    <n v="33.19"/>
    <x v="1"/>
  </r>
  <r>
    <s v="Auto-Reviewed"/>
    <x v="21"/>
    <m/>
    <x v="1"/>
    <n v="775800"/>
    <m/>
    <x v="0"/>
    <s v="DEC"/>
    <m/>
    <n v="1884.77"/>
    <x v="1"/>
  </r>
  <r>
    <s v="Auto-Reviewed"/>
    <x v="21"/>
    <m/>
    <x v="1"/>
    <n v="775800"/>
    <m/>
    <x v="0"/>
    <s v="JAN"/>
    <m/>
    <n v="4528.22"/>
    <x v="1"/>
  </r>
  <r>
    <s v="Auto-Reviewed"/>
    <x v="21"/>
    <m/>
    <x v="1"/>
    <n v="775800"/>
    <m/>
    <x v="0"/>
    <s v="NOV"/>
    <m/>
    <n v="4310.24"/>
    <x v="1"/>
  </r>
  <r>
    <s v="Auto-Reviewed"/>
    <x v="21"/>
    <m/>
    <x v="1"/>
    <n v="775800"/>
    <m/>
    <x v="0"/>
    <s v="OCT"/>
    <m/>
    <n v="2340.87"/>
    <x v="1"/>
  </r>
  <r>
    <s v="Auto-Reviewed"/>
    <x v="22"/>
    <m/>
    <x v="4"/>
    <n v="408113"/>
    <m/>
    <x v="0"/>
    <s v="DEC"/>
    <m/>
    <n v="21697.08"/>
    <x v="1"/>
  </r>
  <r>
    <s v="Auto-Reviewed"/>
    <x v="22"/>
    <m/>
    <x v="4"/>
    <n v="408113"/>
    <m/>
    <x v="0"/>
    <s v="JAN"/>
    <m/>
    <n v="22054.79"/>
    <x v="1"/>
  </r>
  <r>
    <s v="Auto-Reviewed"/>
    <x v="22"/>
    <m/>
    <x v="4"/>
    <n v="408113"/>
    <m/>
    <x v="0"/>
    <s v="NOV"/>
    <m/>
    <n v="21691.83"/>
    <x v="1"/>
  </r>
  <r>
    <s v="Auto-Reviewed"/>
    <x v="22"/>
    <m/>
    <x v="4"/>
    <n v="408113"/>
    <m/>
    <x v="0"/>
    <s v="OCT"/>
    <m/>
    <n v="21686.73"/>
    <x v="1"/>
  </r>
  <r>
    <s v="Auto-Reviewed"/>
    <x v="22"/>
    <m/>
    <x v="4"/>
    <n v="408113"/>
    <m/>
    <x v="1"/>
    <s v="DEC"/>
    <m/>
    <n v="255608.64"/>
    <x v="1"/>
  </r>
  <r>
    <s v="Auto-Reviewed"/>
    <x v="22"/>
    <m/>
    <x v="4"/>
    <n v="408113"/>
    <m/>
    <x v="1"/>
    <s v="JAN"/>
    <m/>
    <n v="259845.75"/>
    <x v="1"/>
  </r>
  <r>
    <s v="Auto-Reviewed"/>
    <x v="22"/>
    <m/>
    <x v="4"/>
    <n v="408113"/>
    <m/>
    <x v="1"/>
    <s v="NOV"/>
    <m/>
    <n v="273336.88"/>
    <x v="1"/>
  </r>
  <r>
    <s v="Auto-Reviewed"/>
    <x v="22"/>
    <m/>
    <x v="4"/>
    <n v="408113"/>
    <m/>
    <x v="1"/>
    <s v="OCT"/>
    <m/>
    <n v="296928.89"/>
    <x v="1"/>
  </r>
  <r>
    <s v="Auto-Reviewed"/>
    <x v="23"/>
    <m/>
    <x v="1"/>
    <n v="632800"/>
    <m/>
    <x v="1"/>
    <s v="DEC"/>
    <m/>
    <n v="6514.51"/>
    <x v="1"/>
  </r>
  <r>
    <s v="Auto-Reviewed"/>
    <x v="23"/>
    <m/>
    <x v="1"/>
    <n v="632800"/>
    <m/>
    <x v="1"/>
    <s v="JAN"/>
    <m/>
    <n v="5548"/>
    <x v="1"/>
  </r>
  <r>
    <s v="Auto-Reviewed"/>
    <x v="23"/>
    <m/>
    <x v="1"/>
    <n v="632800"/>
    <m/>
    <x v="1"/>
    <s v="NOV"/>
    <m/>
    <n v="6179.18"/>
    <x v="1"/>
  </r>
  <r>
    <s v="Auto-Reviewed"/>
    <x v="23"/>
    <m/>
    <x v="1"/>
    <n v="632800"/>
    <m/>
    <x v="1"/>
    <s v="OCT"/>
    <m/>
    <n v="6053.61"/>
    <x v="1"/>
  </r>
  <r>
    <s v="Auto-Reviewed"/>
    <x v="23"/>
    <m/>
    <x v="1"/>
    <n v="732800"/>
    <m/>
    <x v="0"/>
    <s v="DEC"/>
    <m/>
    <n v="648.94000000000005"/>
    <x v="1"/>
  </r>
  <r>
    <s v="Auto-Reviewed"/>
    <x v="23"/>
    <m/>
    <x v="1"/>
    <n v="732800"/>
    <m/>
    <x v="0"/>
    <s v="JAN"/>
    <m/>
    <n v="654.47"/>
    <x v="1"/>
  </r>
  <r>
    <s v="Auto-Reviewed"/>
    <x v="23"/>
    <m/>
    <x v="1"/>
    <n v="732800"/>
    <m/>
    <x v="0"/>
    <s v="NOV"/>
    <m/>
    <n v="713.43"/>
    <x v="1"/>
  </r>
  <r>
    <s v="Auto-Reviewed"/>
    <x v="23"/>
    <m/>
    <x v="1"/>
    <n v="732800"/>
    <m/>
    <x v="0"/>
    <s v="OCT"/>
    <m/>
    <n v="696.47"/>
    <x v="1"/>
  </r>
  <r>
    <s v="Auto-Reviewed"/>
    <x v="24"/>
    <m/>
    <x v="1"/>
    <n v="635100"/>
    <m/>
    <x v="1"/>
    <s v="JAN"/>
    <m/>
    <n v="493.62"/>
    <x v="1"/>
  </r>
  <r>
    <s v="Auto-Reviewed"/>
    <x v="24"/>
    <m/>
    <x v="1"/>
    <n v="635300"/>
    <m/>
    <x v="1"/>
    <s v="DEC"/>
    <m/>
    <n v="10712.58"/>
    <x v="1"/>
  </r>
  <r>
    <s v="Auto-Reviewed"/>
    <x v="24"/>
    <m/>
    <x v="1"/>
    <n v="635300"/>
    <m/>
    <x v="1"/>
    <s v="JAN"/>
    <m/>
    <n v="12832.9"/>
    <x v="1"/>
  </r>
  <r>
    <s v="Auto-Reviewed"/>
    <x v="24"/>
    <m/>
    <x v="1"/>
    <n v="635300"/>
    <m/>
    <x v="1"/>
    <s v="NOV"/>
    <m/>
    <n v="14174.71"/>
    <x v="1"/>
  </r>
  <r>
    <s v="Auto-Reviewed"/>
    <x v="24"/>
    <m/>
    <x v="1"/>
    <n v="635300"/>
    <m/>
    <x v="1"/>
    <s v="OCT"/>
    <m/>
    <n v="10977.13"/>
    <x v="1"/>
  </r>
  <r>
    <s v="Auto-Reviewed"/>
    <x v="24"/>
    <m/>
    <x v="1"/>
    <n v="635400"/>
    <m/>
    <x v="1"/>
    <s v="NOV"/>
    <m/>
    <n v="152.38"/>
    <x v="1"/>
  </r>
  <r>
    <s v="Auto-Reviewed"/>
    <x v="24"/>
    <m/>
    <x v="1"/>
    <n v="735100"/>
    <m/>
    <x v="0"/>
    <s v="DEC"/>
    <m/>
    <n v="755"/>
    <x v="1"/>
  </r>
  <r>
    <s v="Auto-Reviewed"/>
    <x v="24"/>
    <m/>
    <x v="1"/>
    <n v="735100"/>
    <m/>
    <x v="0"/>
    <s v="OCT"/>
    <m/>
    <n v="1488"/>
    <x v="1"/>
  </r>
  <r>
    <s v="Auto-Reviewed"/>
    <x v="24"/>
    <m/>
    <x v="1"/>
    <n v="735500"/>
    <m/>
    <x v="0"/>
    <s v="DEC"/>
    <m/>
    <n v="2863"/>
    <x v="1"/>
  </r>
  <r>
    <s v="Auto-Reviewed"/>
    <x v="24"/>
    <m/>
    <x v="1"/>
    <n v="735500"/>
    <m/>
    <x v="0"/>
    <s v="JAN"/>
    <m/>
    <n v="2829.1"/>
    <x v="1"/>
  </r>
  <r>
    <s v="Auto-Reviewed"/>
    <x v="24"/>
    <m/>
    <x v="1"/>
    <n v="735500"/>
    <m/>
    <x v="0"/>
    <s v="NOV"/>
    <m/>
    <n v="6657.76"/>
    <x v="1"/>
  </r>
  <r>
    <s v="Auto-Reviewed"/>
    <x v="24"/>
    <m/>
    <x v="1"/>
    <n v="735500"/>
    <m/>
    <x v="0"/>
    <s v="OCT"/>
    <m/>
    <n v="5216"/>
    <x v="1"/>
  </r>
  <r>
    <s v="Auto-Reviewed"/>
    <x v="25"/>
    <m/>
    <x v="1"/>
    <n v="633800"/>
    <m/>
    <x v="1"/>
    <s v="DEC"/>
    <m/>
    <n v="11535.14"/>
    <x v="1"/>
  </r>
  <r>
    <s v="Auto-Reviewed"/>
    <x v="25"/>
    <m/>
    <x v="1"/>
    <n v="633800"/>
    <m/>
    <x v="1"/>
    <s v="JAN"/>
    <m/>
    <n v="11342.05"/>
    <x v="1"/>
  </r>
  <r>
    <s v="Auto-Reviewed"/>
    <x v="25"/>
    <m/>
    <x v="1"/>
    <n v="633800"/>
    <m/>
    <x v="1"/>
    <s v="NOV"/>
    <m/>
    <n v="10757.94"/>
    <x v="1"/>
  </r>
  <r>
    <s v="Auto-Reviewed"/>
    <x v="25"/>
    <m/>
    <x v="1"/>
    <n v="633800"/>
    <m/>
    <x v="1"/>
    <s v="OCT"/>
    <m/>
    <n v="11522.86"/>
    <x v="1"/>
  </r>
  <r>
    <s v="Auto-Reviewed"/>
    <x v="25"/>
    <m/>
    <x v="1"/>
    <n v="733800"/>
    <m/>
    <x v="0"/>
    <s v="DEC"/>
    <m/>
    <n v="1149.06"/>
    <x v="1"/>
  </r>
  <r>
    <s v="Auto-Reviewed"/>
    <x v="25"/>
    <m/>
    <x v="1"/>
    <n v="733800"/>
    <m/>
    <x v="0"/>
    <s v="JAN"/>
    <m/>
    <n v="1337.95"/>
    <x v="1"/>
  </r>
  <r>
    <s v="Auto-Reviewed"/>
    <x v="25"/>
    <m/>
    <x v="1"/>
    <n v="733800"/>
    <m/>
    <x v="0"/>
    <s v="NOV"/>
    <m/>
    <n v="1242.06"/>
    <x v="1"/>
  </r>
  <r>
    <s v="Auto-Reviewed"/>
    <x v="25"/>
    <m/>
    <x v="1"/>
    <n v="733800"/>
    <m/>
    <x v="0"/>
    <s v="OCT"/>
    <m/>
    <n v="1238.1400000000001"/>
    <x v="1"/>
  </r>
  <r>
    <s v="Auto-Reviewed"/>
    <x v="26"/>
    <m/>
    <x v="1"/>
    <n v="636100"/>
    <m/>
    <x v="1"/>
    <s v="JAN"/>
    <m/>
    <n v="6150"/>
    <x v="1"/>
  </r>
  <r>
    <s v="Auto-Reviewed"/>
    <x v="26"/>
    <m/>
    <x v="1"/>
    <n v="636100"/>
    <m/>
    <x v="1"/>
    <s v="NOV"/>
    <m/>
    <n v="345.52"/>
    <x v="1"/>
  </r>
  <r>
    <s v="Auto-Reviewed"/>
    <x v="26"/>
    <m/>
    <x v="1"/>
    <n v="636100"/>
    <m/>
    <x v="1"/>
    <s v="OCT"/>
    <m/>
    <n v="580"/>
    <x v="1"/>
  </r>
  <r>
    <s v="Auto-Reviewed"/>
    <x v="26"/>
    <m/>
    <x v="1"/>
    <n v="636200"/>
    <m/>
    <x v="1"/>
    <s v="DEC"/>
    <m/>
    <n v="-10438.01"/>
    <x v="1"/>
  </r>
  <r>
    <s v="Auto-Reviewed"/>
    <x v="26"/>
    <m/>
    <x v="1"/>
    <n v="636200"/>
    <m/>
    <x v="1"/>
    <s v="JAN"/>
    <m/>
    <n v="-9256.5"/>
    <x v="1"/>
  </r>
  <r>
    <s v="Auto-Reviewed"/>
    <x v="26"/>
    <m/>
    <x v="1"/>
    <n v="636200"/>
    <m/>
    <x v="1"/>
    <s v="NOV"/>
    <m/>
    <n v="60354.65"/>
    <x v="1"/>
  </r>
  <r>
    <s v="Auto-Reviewed"/>
    <x v="26"/>
    <m/>
    <x v="1"/>
    <n v="636200"/>
    <m/>
    <x v="1"/>
    <s v="OCT"/>
    <m/>
    <n v="-9415.26"/>
    <x v="1"/>
  </r>
  <r>
    <s v="Auto-Reviewed"/>
    <x v="26"/>
    <m/>
    <x v="1"/>
    <n v="636300"/>
    <m/>
    <x v="1"/>
    <s v="DEC"/>
    <m/>
    <n v="46050.13"/>
    <x v="1"/>
  </r>
  <r>
    <s v="Auto-Reviewed"/>
    <x v="26"/>
    <m/>
    <x v="1"/>
    <n v="636300"/>
    <m/>
    <x v="1"/>
    <s v="JAN"/>
    <m/>
    <n v="71015.199999999997"/>
    <x v="1"/>
  </r>
  <r>
    <s v="Auto-Reviewed"/>
    <x v="26"/>
    <m/>
    <x v="1"/>
    <n v="636300"/>
    <m/>
    <x v="1"/>
    <s v="NOV"/>
    <m/>
    <n v="67630.710000000006"/>
    <x v="1"/>
  </r>
  <r>
    <s v="Auto-Reviewed"/>
    <x v="26"/>
    <m/>
    <x v="1"/>
    <n v="636300"/>
    <m/>
    <x v="1"/>
    <s v="OCT"/>
    <m/>
    <n v="67362.45"/>
    <x v="1"/>
  </r>
  <r>
    <s v="Auto-Reviewed"/>
    <x v="26"/>
    <m/>
    <x v="1"/>
    <n v="636400"/>
    <m/>
    <x v="1"/>
    <s v="DEC"/>
    <m/>
    <n v="31991.32"/>
    <x v="1"/>
  </r>
  <r>
    <s v="Auto-Reviewed"/>
    <x v="26"/>
    <m/>
    <x v="1"/>
    <n v="636400"/>
    <m/>
    <x v="1"/>
    <s v="JAN"/>
    <m/>
    <n v="1908.13"/>
    <x v="1"/>
  </r>
  <r>
    <s v="Auto-Reviewed"/>
    <x v="26"/>
    <m/>
    <x v="1"/>
    <n v="636400"/>
    <m/>
    <x v="1"/>
    <s v="NOV"/>
    <m/>
    <n v="1751"/>
    <x v="1"/>
  </r>
  <r>
    <s v="Auto-Reviewed"/>
    <x v="26"/>
    <m/>
    <x v="1"/>
    <n v="636400"/>
    <m/>
    <x v="1"/>
    <s v="OCT"/>
    <m/>
    <n v="1629.42"/>
    <x v="1"/>
  </r>
  <r>
    <s v="Auto-Reviewed"/>
    <x v="26"/>
    <m/>
    <x v="1"/>
    <n v="636500"/>
    <m/>
    <x v="1"/>
    <s v="DEC"/>
    <m/>
    <n v="3563.2"/>
    <x v="1"/>
  </r>
  <r>
    <s v="Auto-Reviewed"/>
    <x v="26"/>
    <m/>
    <x v="1"/>
    <n v="636500"/>
    <m/>
    <x v="1"/>
    <s v="NOV"/>
    <m/>
    <n v="2171.67"/>
    <x v="1"/>
  </r>
  <r>
    <s v="Auto-Reviewed"/>
    <x v="26"/>
    <m/>
    <x v="1"/>
    <n v="636600"/>
    <m/>
    <x v="1"/>
    <s v="DEC"/>
    <m/>
    <n v="19951.32"/>
    <x v="1"/>
  </r>
  <r>
    <s v="Auto-Reviewed"/>
    <x v="26"/>
    <m/>
    <x v="1"/>
    <n v="636600"/>
    <m/>
    <x v="1"/>
    <s v="JAN"/>
    <m/>
    <n v="20277.400000000001"/>
    <x v="1"/>
  </r>
  <r>
    <s v="Auto-Reviewed"/>
    <x v="26"/>
    <m/>
    <x v="1"/>
    <n v="636600"/>
    <m/>
    <x v="1"/>
    <s v="NOV"/>
    <m/>
    <n v="5681.27"/>
    <x v="1"/>
  </r>
  <r>
    <s v="Auto-Reviewed"/>
    <x v="26"/>
    <m/>
    <x v="1"/>
    <n v="636600"/>
    <m/>
    <x v="1"/>
    <s v="OCT"/>
    <m/>
    <n v="16726.009999999998"/>
    <x v="1"/>
  </r>
  <r>
    <s v="Auto-Reviewed"/>
    <x v="26"/>
    <m/>
    <x v="1"/>
    <n v="736100"/>
    <m/>
    <x v="0"/>
    <s v="DEC"/>
    <m/>
    <n v="10303"/>
    <x v="1"/>
  </r>
  <r>
    <s v="Auto-Reviewed"/>
    <x v="26"/>
    <m/>
    <x v="1"/>
    <n v="736100"/>
    <m/>
    <x v="0"/>
    <s v="JAN"/>
    <m/>
    <n v="7660"/>
    <x v="1"/>
  </r>
  <r>
    <s v="Auto-Reviewed"/>
    <x v="26"/>
    <m/>
    <x v="1"/>
    <n v="736100"/>
    <m/>
    <x v="0"/>
    <s v="NOV"/>
    <m/>
    <n v="11157"/>
    <x v="1"/>
  </r>
  <r>
    <s v="Auto-Reviewed"/>
    <x v="26"/>
    <m/>
    <x v="1"/>
    <n v="736100"/>
    <m/>
    <x v="0"/>
    <s v="OCT"/>
    <m/>
    <n v="14550"/>
    <x v="1"/>
  </r>
  <r>
    <s v="Auto-Reviewed"/>
    <x v="26"/>
    <m/>
    <x v="1"/>
    <n v="736200"/>
    <m/>
    <x v="0"/>
    <s v="DEC"/>
    <m/>
    <n v="7170"/>
    <x v="1"/>
  </r>
  <r>
    <s v="Auto-Reviewed"/>
    <x v="26"/>
    <m/>
    <x v="1"/>
    <n v="736200"/>
    <m/>
    <x v="0"/>
    <s v="JAN"/>
    <m/>
    <n v="28477.01"/>
    <x v="1"/>
  </r>
  <r>
    <s v="Auto-Reviewed"/>
    <x v="26"/>
    <m/>
    <x v="1"/>
    <n v="736200"/>
    <m/>
    <x v="0"/>
    <s v="NOV"/>
    <m/>
    <n v="-45641.87"/>
    <x v="1"/>
  </r>
  <r>
    <s v="Auto-Reviewed"/>
    <x v="26"/>
    <m/>
    <x v="1"/>
    <n v="736200"/>
    <m/>
    <x v="0"/>
    <s v="OCT"/>
    <m/>
    <n v="6458.68"/>
    <x v="1"/>
  </r>
  <r>
    <s v="Auto-Reviewed"/>
    <x v="26"/>
    <m/>
    <x v="1"/>
    <n v="736300"/>
    <m/>
    <x v="0"/>
    <s v="OCT"/>
    <m/>
    <n v="63.91"/>
    <x v="1"/>
  </r>
  <r>
    <s v="Auto-Reviewed"/>
    <x v="26"/>
    <m/>
    <x v="1"/>
    <n v="736400"/>
    <m/>
    <x v="0"/>
    <s v="JAN"/>
    <m/>
    <n v="800"/>
    <x v="1"/>
  </r>
  <r>
    <s v="Auto-Reviewed"/>
    <x v="26"/>
    <m/>
    <x v="1"/>
    <n v="736400"/>
    <m/>
    <x v="0"/>
    <s v="NOV"/>
    <m/>
    <n v="921.08"/>
    <x v="1"/>
  </r>
  <r>
    <s v="Auto-Reviewed"/>
    <x v="26"/>
    <m/>
    <x v="1"/>
    <n v="736500"/>
    <m/>
    <x v="0"/>
    <s v="DEC"/>
    <m/>
    <n v="6999.56"/>
    <x v="1"/>
  </r>
  <r>
    <s v="Auto-Reviewed"/>
    <x v="26"/>
    <m/>
    <x v="1"/>
    <n v="736500"/>
    <m/>
    <x v="0"/>
    <s v="JAN"/>
    <m/>
    <n v="3721.65"/>
    <x v="1"/>
  </r>
  <r>
    <s v="Auto-Reviewed"/>
    <x v="26"/>
    <m/>
    <x v="1"/>
    <n v="736500"/>
    <m/>
    <x v="0"/>
    <s v="OCT"/>
    <m/>
    <n v="-776.88"/>
    <x v="1"/>
  </r>
  <r>
    <s v="Auto-Reviewed"/>
    <x v="26"/>
    <m/>
    <x v="1"/>
    <n v="736600"/>
    <m/>
    <x v="0"/>
    <s v="DEC"/>
    <m/>
    <n v="29766.25"/>
    <x v="1"/>
  </r>
  <r>
    <s v="Auto-Reviewed"/>
    <x v="26"/>
    <m/>
    <x v="1"/>
    <n v="736600"/>
    <m/>
    <x v="0"/>
    <s v="JAN"/>
    <m/>
    <n v="-11363.88"/>
    <x v="1"/>
  </r>
  <r>
    <s v="Auto-Reviewed"/>
    <x v="26"/>
    <m/>
    <x v="1"/>
    <n v="736600"/>
    <m/>
    <x v="0"/>
    <s v="NOV"/>
    <m/>
    <n v="78107.42"/>
    <x v="1"/>
  </r>
  <r>
    <s v="Auto-Reviewed"/>
    <x v="26"/>
    <m/>
    <x v="1"/>
    <n v="736600"/>
    <m/>
    <x v="0"/>
    <s v="OCT"/>
    <m/>
    <n v="47047.73"/>
    <x v="1"/>
  </r>
  <r>
    <s v="Auto-Reviewed"/>
    <x v="26"/>
    <m/>
    <x v="1"/>
    <n v="736700"/>
    <m/>
    <x v="0"/>
    <s v="NOV"/>
    <m/>
    <n v="586.44000000000005"/>
    <x v="1"/>
  </r>
  <r>
    <s v="Auto-Reviewed"/>
    <x v="27"/>
    <m/>
    <x v="1"/>
    <n v="636700"/>
    <m/>
    <x v="1"/>
    <s v="NOV"/>
    <m/>
    <n v="4996"/>
    <x v="1"/>
  </r>
  <r>
    <s v="Auto-Reviewed"/>
    <x v="27"/>
    <m/>
    <x v="1"/>
    <n v="636800"/>
    <m/>
    <x v="1"/>
    <s v="DEC"/>
    <m/>
    <n v="74399.61"/>
    <x v="1"/>
  </r>
  <r>
    <s v="Auto-Reviewed"/>
    <x v="27"/>
    <m/>
    <x v="1"/>
    <n v="636800"/>
    <m/>
    <x v="1"/>
    <s v="JAN"/>
    <m/>
    <n v="54883.62"/>
    <x v="1"/>
  </r>
  <r>
    <s v="Auto-Reviewed"/>
    <x v="27"/>
    <m/>
    <x v="1"/>
    <n v="636800"/>
    <m/>
    <x v="1"/>
    <s v="NOV"/>
    <m/>
    <n v="65416.23"/>
    <x v="1"/>
  </r>
  <r>
    <s v="Auto-Reviewed"/>
    <x v="27"/>
    <m/>
    <x v="1"/>
    <n v="636800"/>
    <m/>
    <x v="1"/>
    <s v="OCT"/>
    <m/>
    <n v="62942.03"/>
    <x v="1"/>
  </r>
  <r>
    <s v="Auto-Reviewed"/>
    <x v="27"/>
    <m/>
    <x v="1"/>
    <n v="736800"/>
    <m/>
    <x v="0"/>
    <s v="DEC"/>
    <m/>
    <n v="4288.87"/>
    <x v="1"/>
  </r>
  <r>
    <s v="Auto-Reviewed"/>
    <x v="27"/>
    <m/>
    <x v="1"/>
    <n v="736800"/>
    <m/>
    <x v="0"/>
    <s v="JAN"/>
    <m/>
    <n v="4710.07"/>
    <x v="1"/>
  </r>
  <r>
    <s v="Auto-Reviewed"/>
    <x v="27"/>
    <m/>
    <x v="1"/>
    <n v="736800"/>
    <m/>
    <x v="0"/>
    <s v="NOV"/>
    <m/>
    <n v="16934.34"/>
    <x v="1"/>
  </r>
  <r>
    <s v="Auto-Reviewed"/>
    <x v="27"/>
    <m/>
    <x v="1"/>
    <n v="736800"/>
    <m/>
    <x v="0"/>
    <s v="OCT"/>
    <m/>
    <n v="5162.88"/>
    <x v="1"/>
  </r>
  <r>
    <s v="Auto-Reviewed"/>
    <x v="28"/>
    <m/>
    <x v="4"/>
    <n v="408112"/>
    <m/>
    <x v="0"/>
    <s v="DEC"/>
    <m/>
    <n v="1613.01"/>
    <x v="1"/>
  </r>
  <r>
    <s v="Auto-Reviewed"/>
    <x v="28"/>
    <m/>
    <x v="4"/>
    <n v="408112"/>
    <m/>
    <x v="0"/>
    <s v="JAN"/>
    <m/>
    <n v="1936.2"/>
    <x v="1"/>
  </r>
  <r>
    <s v="Auto-Reviewed"/>
    <x v="28"/>
    <m/>
    <x v="4"/>
    <n v="408112"/>
    <m/>
    <x v="0"/>
    <s v="NOV"/>
    <m/>
    <n v="1071.29"/>
    <x v="1"/>
  </r>
  <r>
    <s v="Auto-Reviewed"/>
    <x v="28"/>
    <m/>
    <x v="4"/>
    <n v="408112"/>
    <m/>
    <x v="0"/>
    <s v="OCT"/>
    <m/>
    <n v="933.93"/>
    <x v="1"/>
  </r>
  <r>
    <s v="Auto-Reviewed"/>
    <x v="28"/>
    <m/>
    <x v="4"/>
    <n v="408112"/>
    <m/>
    <x v="1"/>
    <s v="DEC"/>
    <m/>
    <n v="22046.76"/>
    <x v="1"/>
  </r>
  <r>
    <s v="Auto-Reviewed"/>
    <x v="28"/>
    <m/>
    <x v="4"/>
    <n v="408112"/>
    <m/>
    <x v="1"/>
    <s v="JAN"/>
    <m/>
    <n v="25793.5"/>
    <x v="1"/>
  </r>
  <r>
    <s v="Auto-Reviewed"/>
    <x v="28"/>
    <m/>
    <x v="4"/>
    <n v="408112"/>
    <m/>
    <x v="1"/>
    <s v="NOV"/>
    <m/>
    <n v="19750.04"/>
    <x v="1"/>
  </r>
  <r>
    <s v="Auto-Reviewed"/>
    <x v="28"/>
    <m/>
    <x v="4"/>
    <n v="408112"/>
    <m/>
    <x v="1"/>
    <s v="OCT"/>
    <m/>
    <n v="20508.72"/>
    <x v="1"/>
  </r>
  <r>
    <s v="Auto-Reviewed"/>
    <x v="29"/>
    <m/>
    <x v="2"/>
    <n v="462200"/>
    <m/>
    <x v="1"/>
    <s v="DEC"/>
    <m/>
    <n v="-163045.25"/>
    <x v="1"/>
  </r>
  <r>
    <s v="Auto-Reviewed"/>
    <x v="29"/>
    <m/>
    <x v="2"/>
    <n v="462200"/>
    <m/>
    <x v="1"/>
    <s v="JAN"/>
    <m/>
    <n v="-146469.07"/>
    <x v="1"/>
  </r>
  <r>
    <s v="Auto-Reviewed"/>
    <x v="29"/>
    <m/>
    <x v="2"/>
    <n v="462200"/>
    <m/>
    <x v="1"/>
    <s v="NOV"/>
    <m/>
    <n v="-129809.98"/>
    <x v="1"/>
  </r>
  <r>
    <s v="Auto-Reviewed"/>
    <x v="29"/>
    <m/>
    <x v="2"/>
    <n v="462200"/>
    <m/>
    <x v="1"/>
    <s v="OCT"/>
    <m/>
    <n v="-164485.98000000001"/>
    <x v="1"/>
  </r>
  <r>
    <s v="Auto-Reviewed"/>
    <x v="30"/>
    <m/>
    <x v="4"/>
    <n v="408111"/>
    <m/>
    <x v="0"/>
    <s v="DEC"/>
    <m/>
    <n v="951.32"/>
    <x v="1"/>
  </r>
  <r>
    <s v="Auto-Reviewed"/>
    <x v="30"/>
    <m/>
    <x v="4"/>
    <n v="408111"/>
    <m/>
    <x v="0"/>
    <s v="JAN"/>
    <m/>
    <n v="328.93"/>
    <x v="1"/>
  </r>
  <r>
    <s v="Auto-Reviewed"/>
    <x v="30"/>
    <m/>
    <x v="4"/>
    <n v="408111"/>
    <m/>
    <x v="0"/>
    <s v="NOV"/>
    <m/>
    <n v="951.35"/>
    <x v="1"/>
  </r>
  <r>
    <s v="Auto-Reviewed"/>
    <x v="30"/>
    <m/>
    <x v="4"/>
    <n v="408111"/>
    <m/>
    <x v="0"/>
    <s v="OCT"/>
    <m/>
    <n v="951.33"/>
    <x v="1"/>
  </r>
  <r>
    <s v="Auto-Reviewed"/>
    <x v="30"/>
    <m/>
    <x v="4"/>
    <n v="408111"/>
    <m/>
    <x v="1"/>
    <s v="DEC"/>
    <m/>
    <n v="25556.53"/>
    <x v="1"/>
  </r>
  <r>
    <s v="Auto-Reviewed"/>
    <x v="30"/>
    <m/>
    <x v="4"/>
    <n v="408111"/>
    <m/>
    <x v="1"/>
    <s v="JAN"/>
    <m/>
    <n v="29338.71"/>
    <x v="1"/>
  </r>
  <r>
    <s v="Auto-Reviewed"/>
    <x v="30"/>
    <m/>
    <x v="4"/>
    <n v="408111"/>
    <m/>
    <x v="1"/>
    <s v="NOV"/>
    <m/>
    <n v="28905.71"/>
    <x v="1"/>
  </r>
  <r>
    <s v="Auto-Reviewed"/>
    <x v="30"/>
    <m/>
    <x v="4"/>
    <n v="408111"/>
    <m/>
    <x v="1"/>
    <s v="OCT"/>
    <m/>
    <n v="28905.7"/>
    <x v="1"/>
  </r>
  <r>
    <s v="Auto-Reviewed"/>
    <x v="31"/>
    <s v="Metered Sales"/>
    <x v="2"/>
    <n v="461400"/>
    <m/>
    <x v="1"/>
    <s v="DEC"/>
    <m/>
    <n v="-39599.93"/>
    <x v="1"/>
  </r>
  <r>
    <s v="Auto-Reviewed"/>
    <x v="31"/>
    <s v="Metered Sales"/>
    <x v="2"/>
    <n v="461400"/>
    <m/>
    <x v="1"/>
    <s v="JAN"/>
    <m/>
    <n v="-37052.15"/>
    <x v="1"/>
  </r>
  <r>
    <s v="Auto-Reviewed"/>
    <x v="31"/>
    <s v="Metered Sales"/>
    <x v="2"/>
    <n v="461400"/>
    <m/>
    <x v="1"/>
    <s v="NOV"/>
    <m/>
    <n v="-40751.339999999997"/>
    <x v="1"/>
  </r>
  <r>
    <s v="Auto-Reviewed"/>
    <x v="31"/>
    <s v="Metered Sales"/>
    <x v="2"/>
    <n v="461400"/>
    <m/>
    <x v="1"/>
    <s v="OCT"/>
    <m/>
    <n v="-54440.76"/>
    <x v="1"/>
  </r>
  <r>
    <s v="Auto-Reviewed"/>
    <x v="32"/>
    <s v="Public Fire"/>
    <x v="2"/>
    <n v="462100"/>
    <m/>
    <x v="1"/>
    <s v="DEC"/>
    <m/>
    <n v="-194309.2"/>
    <x v="1"/>
  </r>
  <r>
    <s v="Auto-Reviewed"/>
    <x v="32"/>
    <s v="Public Fire"/>
    <x v="2"/>
    <n v="462100"/>
    <m/>
    <x v="1"/>
    <s v="JAN"/>
    <m/>
    <n v="-199131.05"/>
    <x v="1"/>
  </r>
  <r>
    <s v="Auto-Reviewed"/>
    <x v="32"/>
    <s v="Public Fire"/>
    <x v="2"/>
    <n v="462100"/>
    <m/>
    <x v="1"/>
    <s v="NOV"/>
    <m/>
    <n v="-191918.9"/>
    <x v="1"/>
  </r>
  <r>
    <s v="Auto-Reviewed"/>
    <x v="32"/>
    <s v="Public Fire"/>
    <x v="2"/>
    <n v="462100"/>
    <m/>
    <x v="1"/>
    <s v="OCT"/>
    <m/>
    <n v="-200733.11"/>
    <x v="1"/>
  </r>
  <r>
    <s v="Auto-Reviewed"/>
    <x v="33"/>
    <m/>
    <x v="1"/>
    <n v="421000"/>
    <m/>
    <x v="1"/>
    <s v="DEC"/>
    <m/>
    <n v="-38905.370000000003"/>
    <x v="1"/>
  </r>
  <r>
    <s v="Auto-Reviewed"/>
    <x v="33"/>
    <m/>
    <x v="1"/>
    <n v="421000"/>
    <m/>
    <x v="1"/>
    <s v="JAN"/>
    <m/>
    <n v="-37068.06"/>
    <x v="1"/>
  </r>
  <r>
    <s v="Auto-Reviewed"/>
    <x v="33"/>
    <m/>
    <x v="1"/>
    <n v="421000"/>
    <m/>
    <x v="1"/>
    <s v="NOV"/>
    <m/>
    <n v="-161491.10999999999"/>
    <x v="1"/>
  </r>
  <r>
    <s v="Auto-Reviewed"/>
    <x v="33"/>
    <m/>
    <x v="1"/>
    <n v="421000"/>
    <m/>
    <x v="1"/>
    <s v="OCT"/>
    <m/>
    <n v="-39239.410000000003"/>
    <x v="1"/>
  </r>
  <r>
    <s v="Auto-Reviewed"/>
    <x v="33"/>
    <m/>
    <x v="1"/>
    <n v="615100"/>
    <m/>
    <x v="1"/>
    <s v="DEC"/>
    <m/>
    <n v="95184.77"/>
    <x v="1"/>
  </r>
  <r>
    <s v="Auto-Reviewed"/>
    <x v="33"/>
    <m/>
    <x v="1"/>
    <n v="615100"/>
    <m/>
    <x v="1"/>
    <s v="JAN"/>
    <m/>
    <n v="90633.53"/>
    <x v="1"/>
  </r>
  <r>
    <s v="Auto-Reviewed"/>
    <x v="33"/>
    <m/>
    <x v="1"/>
    <n v="615100"/>
    <m/>
    <x v="1"/>
    <s v="NOV"/>
    <m/>
    <n v="78114.55"/>
    <x v="1"/>
  </r>
  <r>
    <s v="Auto-Reviewed"/>
    <x v="33"/>
    <m/>
    <x v="1"/>
    <n v="615100"/>
    <m/>
    <x v="1"/>
    <s v="OCT"/>
    <m/>
    <n v="89045.77"/>
    <x v="1"/>
  </r>
  <r>
    <s v="Auto-Reviewed"/>
    <x v="33"/>
    <m/>
    <x v="1"/>
    <n v="615300"/>
    <m/>
    <x v="1"/>
    <s v="DEC"/>
    <m/>
    <n v="675.45"/>
    <x v="1"/>
  </r>
  <r>
    <s v="Auto-Reviewed"/>
    <x v="33"/>
    <m/>
    <x v="1"/>
    <n v="615300"/>
    <m/>
    <x v="1"/>
    <s v="JAN"/>
    <m/>
    <n v="595.62"/>
    <x v="1"/>
  </r>
  <r>
    <s v="Auto-Reviewed"/>
    <x v="33"/>
    <m/>
    <x v="1"/>
    <n v="615300"/>
    <m/>
    <x v="1"/>
    <s v="NOV"/>
    <m/>
    <n v="757.13"/>
    <x v="1"/>
  </r>
  <r>
    <s v="Auto-Reviewed"/>
    <x v="33"/>
    <m/>
    <x v="1"/>
    <n v="615300"/>
    <m/>
    <x v="1"/>
    <s v="OCT"/>
    <m/>
    <n v="293.22000000000003"/>
    <x v="1"/>
  </r>
  <r>
    <s v="Auto-Reviewed"/>
    <x v="33"/>
    <m/>
    <x v="1"/>
    <n v="615500"/>
    <m/>
    <x v="1"/>
    <s v="DEC"/>
    <m/>
    <n v="7137.23"/>
    <x v="1"/>
  </r>
  <r>
    <s v="Auto-Reviewed"/>
    <x v="33"/>
    <m/>
    <x v="1"/>
    <n v="615500"/>
    <m/>
    <x v="1"/>
    <s v="JAN"/>
    <m/>
    <n v="11885.31"/>
    <x v="1"/>
  </r>
  <r>
    <s v="Auto-Reviewed"/>
    <x v="33"/>
    <m/>
    <x v="1"/>
    <n v="615500"/>
    <m/>
    <x v="1"/>
    <s v="NOV"/>
    <m/>
    <n v="4633.01"/>
    <x v="1"/>
  </r>
  <r>
    <s v="Auto-Reviewed"/>
    <x v="33"/>
    <m/>
    <x v="1"/>
    <n v="615500"/>
    <m/>
    <x v="1"/>
    <s v="OCT"/>
    <m/>
    <n v="6485.11"/>
    <x v="1"/>
  </r>
  <r>
    <s v="Auto-Reviewed"/>
    <x v="33"/>
    <m/>
    <x v="1"/>
    <n v="615800"/>
    <m/>
    <x v="1"/>
    <s v="DEC"/>
    <m/>
    <n v="1138.43"/>
    <x v="1"/>
  </r>
  <r>
    <s v="Auto-Reviewed"/>
    <x v="33"/>
    <m/>
    <x v="1"/>
    <n v="615800"/>
    <m/>
    <x v="1"/>
    <s v="JAN"/>
    <m/>
    <n v="1375.62"/>
    <x v="1"/>
  </r>
  <r>
    <s v="Auto-Reviewed"/>
    <x v="33"/>
    <m/>
    <x v="1"/>
    <n v="615800"/>
    <m/>
    <x v="1"/>
    <s v="NOV"/>
    <m/>
    <n v="1090.3900000000001"/>
    <x v="1"/>
  </r>
  <r>
    <s v="Auto-Reviewed"/>
    <x v="33"/>
    <m/>
    <x v="1"/>
    <n v="615800"/>
    <m/>
    <x v="1"/>
    <s v="OCT"/>
    <m/>
    <n v="1049.42"/>
    <x v="1"/>
  </r>
  <r>
    <s v="Auto-Reviewed"/>
    <x v="33"/>
    <m/>
    <x v="1"/>
    <n v="616100"/>
    <m/>
    <x v="1"/>
    <s v="DEC"/>
    <m/>
    <n v="6914.35"/>
    <x v="1"/>
  </r>
  <r>
    <s v="Auto-Reviewed"/>
    <x v="33"/>
    <m/>
    <x v="1"/>
    <n v="616100"/>
    <m/>
    <x v="1"/>
    <s v="JAN"/>
    <m/>
    <n v="7748.97"/>
    <x v="1"/>
  </r>
  <r>
    <s v="Auto-Reviewed"/>
    <x v="33"/>
    <m/>
    <x v="1"/>
    <n v="616100"/>
    <m/>
    <x v="1"/>
    <s v="NOV"/>
    <m/>
    <n v="1899.04"/>
    <x v="1"/>
  </r>
  <r>
    <s v="Auto-Reviewed"/>
    <x v="33"/>
    <m/>
    <x v="1"/>
    <n v="616100"/>
    <m/>
    <x v="1"/>
    <s v="OCT"/>
    <m/>
    <n v="2476.48"/>
    <x v="1"/>
  </r>
  <r>
    <s v="Auto-Reviewed"/>
    <x v="33"/>
    <m/>
    <x v="1"/>
    <n v="616300"/>
    <m/>
    <x v="1"/>
    <s v="DEC"/>
    <m/>
    <n v="72.89"/>
    <x v="1"/>
  </r>
  <r>
    <s v="Auto-Reviewed"/>
    <x v="33"/>
    <m/>
    <x v="1"/>
    <n v="616300"/>
    <m/>
    <x v="1"/>
    <s v="JAN"/>
    <m/>
    <n v="113.1"/>
    <x v="1"/>
  </r>
  <r>
    <s v="Auto-Reviewed"/>
    <x v="33"/>
    <m/>
    <x v="1"/>
    <n v="616300"/>
    <m/>
    <x v="1"/>
    <s v="NOV"/>
    <m/>
    <n v="31.2"/>
    <x v="1"/>
  </r>
  <r>
    <s v="Auto-Reviewed"/>
    <x v="33"/>
    <m/>
    <x v="1"/>
    <n v="616300"/>
    <m/>
    <x v="1"/>
    <s v="OCT"/>
    <m/>
    <n v="3470.89"/>
    <x v="1"/>
  </r>
  <r>
    <s v="Auto-Reviewed"/>
    <x v="33"/>
    <m/>
    <x v="1"/>
    <n v="616500"/>
    <m/>
    <x v="1"/>
    <s v="DEC"/>
    <m/>
    <n v="117.32"/>
    <x v="1"/>
  </r>
  <r>
    <s v="Auto-Reviewed"/>
    <x v="33"/>
    <m/>
    <x v="1"/>
    <n v="616500"/>
    <m/>
    <x v="1"/>
    <s v="JAN"/>
    <m/>
    <n v="126.53"/>
    <x v="1"/>
  </r>
  <r>
    <s v="Auto-Reviewed"/>
    <x v="33"/>
    <m/>
    <x v="1"/>
    <n v="616500"/>
    <m/>
    <x v="1"/>
    <s v="NOV"/>
    <m/>
    <n v="100.03"/>
    <x v="1"/>
  </r>
  <r>
    <s v="Auto-Reviewed"/>
    <x v="33"/>
    <m/>
    <x v="1"/>
    <n v="616500"/>
    <m/>
    <x v="1"/>
    <s v="OCT"/>
    <m/>
    <n v="135.18"/>
    <x v="1"/>
  </r>
  <r>
    <s v="Auto-Reviewed"/>
    <x v="33"/>
    <m/>
    <x v="1"/>
    <n v="616800"/>
    <m/>
    <x v="1"/>
    <s v="DEC"/>
    <m/>
    <n v="1318.68"/>
    <x v="1"/>
  </r>
  <r>
    <s v="Auto-Reviewed"/>
    <x v="33"/>
    <m/>
    <x v="1"/>
    <n v="616800"/>
    <m/>
    <x v="1"/>
    <s v="JAN"/>
    <m/>
    <n v="2615.2600000000002"/>
    <x v="1"/>
  </r>
  <r>
    <s v="Auto-Reviewed"/>
    <x v="33"/>
    <m/>
    <x v="1"/>
    <n v="616800"/>
    <m/>
    <x v="1"/>
    <s v="NOV"/>
    <m/>
    <n v="522.95000000000005"/>
    <x v="1"/>
  </r>
  <r>
    <s v="Auto-Reviewed"/>
    <x v="33"/>
    <m/>
    <x v="1"/>
    <n v="616800"/>
    <m/>
    <x v="1"/>
    <s v="OCT"/>
    <m/>
    <n v="317.18"/>
    <x v="1"/>
  </r>
  <r>
    <s v="Auto-Reviewed"/>
    <x v="33"/>
    <m/>
    <x v="1"/>
    <n v="715100"/>
    <m/>
    <x v="0"/>
    <s v="DEC"/>
    <m/>
    <n v="18362.07"/>
    <x v="1"/>
  </r>
  <r>
    <s v="Auto-Reviewed"/>
    <x v="33"/>
    <m/>
    <x v="1"/>
    <n v="715100"/>
    <m/>
    <x v="0"/>
    <s v="JAN"/>
    <m/>
    <n v="19199.46"/>
    <x v="1"/>
  </r>
  <r>
    <s v="Auto-Reviewed"/>
    <x v="33"/>
    <m/>
    <x v="1"/>
    <n v="715100"/>
    <m/>
    <x v="0"/>
    <s v="NOV"/>
    <m/>
    <n v="15328.15"/>
    <x v="1"/>
  </r>
  <r>
    <s v="Auto-Reviewed"/>
    <x v="33"/>
    <m/>
    <x v="1"/>
    <n v="715100"/>
    <m/>
    <x v="0"/>
    <s v="OCT"/>
    <m/>
    <n v="15817.77"/>
    <x v="1"/>
  </r>
  <r>
    <s v="Auto-Reviewed"/>
    <x v="33"/>
    <m/>
    <x v="1"/>
    <n v="715300"/>
    <m/>
    <x v="0"/>
    <s v="DEC"/>
    <m/>
    <n v="141.84"/>
    <x v="1"/>
  </r>
  <r>
    <s v="Auto-Reviewed"/>
    <x v="33"/>
    <m/>
    <x v="1"/>
    <n v="715300"/>
    <m/>
    <x v="0"/>
    <s v="JAN"/>
    <m/>
    <n v="146.83000000000001"/>
    <x v="1"/>
  </r>
  <r>
    <s v="Auto-Reviewed"/>
    <x v="33"/>
    <m/>
    <x v="1"/>
    <n v="715300"/>
    <m/>
    <x v="0"/>
    <s v="NOV"/>
    <m/>
    <n v="123.54"/>
    <x v="1"/>
  </r>
  <r>
    <s v="Auto-Reviewed"/>
    <x v="33"/>
    <m/>
    <x v="1"/>
    <n v="715300"/>
    <m/>
    <x v="0"/>
    <s v="OCT"/>
    <m/>
    <n v="125.86"/>
    <x v="1"/>
  </r>
  <r>
    <s v="Auto-Reviewed"/>
    <x v="33"/>
    <m/>
    <x v="1"/>
    <n v="716100"/>
    <m/>
    <x v="0"/>
    <s v="DEC"/>
    <m/>
    <n v="679.18"/>
    <x v="1"/>
  </r>
  <r>
    <s v="Auto-Reviewed"/>
    <x v="33"/>
    <m/>
    <x v="1"/>
    <n v="716100"/>
    <m/>
    <x v="0"/>
    <s v="JAN"/>
    <m/>
    <n v="789.89"/>
    <x v="1"/>
  </r>
  <r>
    <s v="Auto-Reviewed"/>
    <x v="33"/>
    <m/>
    <x v="1"/>
    <n v="716100"/>
    <m/>
    <x v="0"/>
    <s v="NOV"/>
    <m/>
    <n v="387.01"/>
    <x v="1"/>
  </r>
  <r>
    <s v="Auto-Reviewed"/>
    <x v="33"/>
    <m/>
    <x v="1"/>
    <n v="716100"/>
    <m/>
    <x v="0"/>
    <s v="OCT"/>
    <m/>
    <n v="494.32"/>
    <x v="1"/>
  </r>
  <r>
    <s v="Auto-Reviewed"/>
    <x v="34"/>
    <m/>
    <x v="1"/>
    <n v="710500"/>
    <m/>
    <x v="0"/>
    <s v="DEC"/>
    <m/>
    <n v="223168.1"/>
    <x v="1"/>
  </r>
  <r>
    <s v="Auto-Reviewed"/>
    <x v="34"/>
    <m/>
    <x v="1"/>
    <n v="710500"/>
    <m/>
    <x v="0"/>
    <s v="JAN"/>
    <m/>
    <n v="209254.5"/>
    <x v="1"/>
  </r>
  <r>
    <s v="Auto-Reviewed"/>
    <x v="34"/>
    <m/>
    <x v="1"/>
    <n v="710500"/>
    <m/>
    <x v="0"/>
    <s v="NOV"/>
    <m/>
    <n v="98314.2"/>
    <x v="1"/>
  </r>
  <r>
    <s v="Auto-Reviewed"/>
    <x v="34"/>
    <m/>
    <x v="1"/>
    <n v="710500"/>
    <m/>
    <x v="0"/>
    <s v="OCT"/>
    <m/>
    <n v="201859.79"/>
    <x v="1"/>
  </r>
  <r>
    <s v="Auto-Reviewed"/>
    <x v="35"/>
    <m/>
    <x v="1"/>
    <n v="610100"/>
    <m/>
    <x v="1"/>
    <s v="DEC"/>
    <m/>
    <n v="37826.1"/>
    <x v="1"/>
  </r>
  <r>
    <s v="Auto-Reviewed"/>
    <x v="35"/>
    <m/>
    <x v="1"/>
    <n v="610100"/>
    <m/>
    <x v="1"/>
    <s v="JAN"/>
    <m/>
    <n v="84780.74"/>
    <x v="1"/>
  </r>
  <r>
    <s v="Auto-Reviewed"/>
    <x v="35"/>
    <m/>
    <x v="1"/>
    <n v="610100"/>
    <m/>
    <x v="1"/>
    <s v="NOV"/>
    <m/>
    <n v="71326.649999999994"/>
    <x v="1"/>
  </r>
  <r>
    <s v="Auto-Reviewed"/>
    <x v="35"/>
    <m/>
    <x v="1"/>
    <n v="610100"/>
    <m/>
    <x v="1"/>
    <s v="OCT"/>
    <m/>
    <n v="77334.16"/>
    <x v="1"/>
  </r>
  <r>
    <s v="Auto-Reviewed"/>
    <x v="36"/>
    <m/>
    <x v="4"/>
    <n v="408110"/>
    <m/>
    <x v="0"/>
    <s v="DEC"/>
    <m/>
    <n v="4229.84"/>
    <x v="1"/>
  </r>
  <r>
    <s v="Auto-Reviewed"/>
    <x v="36"/>
    <m/>
    <x v="4"/>
    <n v="408110"/>
    <m/>
    <x v="0"/>
    <s v="JAN"/>
    <m/>
    <n v="4362.7"/>
    <x v="1"/>
  </r>
  <r>
    <s v="Auto-Reviewed"/>
    <x v="36"/>
    <m/>
    <x v="4"/>
    <n v="408110"/>
    <m/>
    <x v="0"/>
    <s v="NOV"/>
    <m/>
    <n v="4344.8"/>
    <x v="1"/>
  </r>
  <r>
    <s v="Auto-Reviewed"/>
    <x v="36"/>
    <m/>
    <x v="4"/>
    <n v="408110"/>
    <m/>
    <x v="0"/>
    <s v="OCT"/>
    <m/>
    <n v="4341.8900000000003"/>
    <x v="1"/>
  </r>
  <r>
    <s v="Auto-Reviewed"/>
    <x v="36"/>
    <m/>
    <x v="4"/>
    <n v="408110"/>
    <m/>
    <x v="1"/>
    <s v="DEC"/>
    <m/>
    <n v="9102.8799999999992"/>
    <x v="1"/>
  </r>
  <r>
    <s v="Auto-Reviewed"/>
    <x v="36"/>
    <m/>
    <x v="4"/>
    <n v="408110"/>
    <m/>
    <x v="1"/>
    <s v="JAN"/>
    <m/>
    <n v="8970.02"/>
    <x v="1"/>
  </r>
  <r>
    <s v="Auto-Reviewed"/>
    <x v="36"/>
    <m/>
    <x v="4"/>
    <n v="408110"/>
    <m/>
    <x v="1"/>
    <s v="NOV"/>
    <m/>
    <n v="8987.9699999999993"/>
    <x v="1"/>
  </r>
  <r>
    <s v="Auto-Reviewed"/>
    <x v="36"/>
    <m/>
    <x v="4"/>
    <n v="408110"/>
    <m/>
    <x v="1"/>
    <s v="OCT"/>
    <m/>
    <n v="8990.8799999999992"/>
    <x v="1"/>
  </r>
  <r>
    <s v="Auto-Reviewed"/>
    <x v="37"/>
    <s v="Regulatory Commission Expense-Amortization-AGWW"/>
    <x v="1"/>
    <n v="766800"/>
    <m/>
    <x v="0"/>
    <s v="DEC"/>
    <m/>
    <n v="5555.46"/>
    <x v="1"/>
  </r>
  <r>
    <s v="Auto-Reviewed"/>
    <x v="37"/>
    <s v="Regulatory Commission Expense-Amortization-AGWW"/>
    <x v="1"/>
    <n v="766800"/>
    <m/>
    <x v="0"/>
    <s v="NOV"/>
    <m/>
    <n v="5555.46"/>
    <x v="1"/>
  </r>
  <r>
    <s v="Auto-Reviewed"/>
    <x v="37"/>
    <s v="Regulatory Commission Expense-Amortization-AGWW"/>
    <x v="1"/>
    <n v="766800"/>
    <m/>
    <x v="0"/>
    <s v="OCT"/>
    <m/>
    <n v="5555.46"/>
    <x v="1"/>
  </r>
  <r>
    <s v="Auto-Reviewed"/>
    <x v="38"/>
    <s v="Flat Rate Residential"/>
    <x v="2"/>
    <n v="521100"/>
    <m/>
    <x v="0"/>
    <s v="DEC"/>
    <m/>
    <n v="-242917.83"/>
    <x v="1"/>
  </r>
  <r>
    <s v="Auto-Reviewed"/>
    <x v="38"/>
    <s v="Flat Rate Residential"/>
    <x v="2"/>
    <n v="521100"/>
    <m/>
    <x v="0"/>
    <s v="JAN"/>
    <m/>
    <n v="-250904.48"/>
    <x v="1"/>
  </r>
  <r>
    <s v="Auto-Reviewed"/>
    <x v="38"/>
    <s v="Flat Rate Residential"/>
    <x v="2"/>
    <n v="521100"/>
    <m/>
    <x v="0"/>
    <s v="NOV"/>
    <m/>
    <n v="-228749.27"/>
    <x v="1"/>
  </r>
  <r>
    <s v="Auto-Reviewed"/>
    <x v="38"/>
    <s v="Flat Rate Residential"/>
    <x v="2"/>
    <n v="521100"/>
    <m/>
    <x v="0"/>
    <s v="OCT"/>
    <m/>
    <n v="-264530.93"/>
    <x v="1"/>
  </r>
  <r>
    <s v="Auto-Reviewed"/>
    <x v="38"/>
    <s v="Measured"/>
    <x v="2"/>
    <n v="522100"/>
    <m/>
    <x v="0"/>
    <s v="DEC"/>
    <m/>
    <n v="-136.49"/>
    <x v="1"/>
  </r>
  <r>
    <s v="Auto-Reviewed"/>
    <x v="38"/>
    <s v="Measured"/>
    <x v="2"/>
    <n v="522100"/>
    <m/>
    <x v="0"/>
    <s v="JAN"/>
    <m/>
    <n v="3548.6"/>
    <x v="1"/>
  </r>
  <r>
    <s v="Auto-Reviewed"/>
    <x v="38"/>
    <s v="Measured"/>
    <x v="2"/>
    <n v="522100"/>
    <m/>
    <x v="0"/>
    <s v="NOV"/>
    <m/>
    <n v="-120.24"/>
    <x v="1"/>
  </r>
  <r>
    <s v="Auto-Reviewed"/>
    <x v="38"/>
    <s v="Measured"/>
    <x v="2"/>
    <n v="522100"/>
    <m/>
    <x v="0"/>
    <s v="OCT"/>
    <m/>
    <n v="-116.71"/>
    <x v="1"/>
  </r>
  <r>
    <s v="Auto-Reviewed"/>
    <x v="38"/>
    <s v="Metered Sales"/>
    <x v="2"/>
    <n v="461100"/>
    <m/>
    <x v="1"/>
    <s v="DEC"/>
    <m/>
    <n v="-2393367.73"/>
    <x v="1"/>
  </r>
  <r>
    <s v="Auto-Reviewed"/>
    <x v="38"/>
    <s v="Metered Sales"/>
    <x v="2"/>
    <n v="461100"/>
    <m/>
    <x v="1"/>
    <s v="JAN"/>
    <m/>
    <n v="-2543426.7400000002"/>
    <x v="1"/>
  </r>
  <r>
    <s v="Auto-Reviewed"/>
    <x v="38"/>
    <s v="Metered Sales"/>
    <x v="2"/>
    <n v="461100"/>
    <m/>
    <x v="1"/>
    <s v="NOV"/>
    <m/>
    <n v="-2303340.13"/>
    <x v="1"/>
  </r>
  <r>
    <s v="Auto-Reviewed"/>
    <x v="38"/>
    <s v="Metered Sales"/>
    <x v="2"/>
    <n v="461100"/>
    <m/>
    <x v="1"/>
    <s v="OCT"/>
    <m/>
    <n v="-2570392.09"/>
    <x v="1"/>
  </r>
  <r>
    <s v="Auto-Reviewed"/>
    <x v="39"/>
    <m/>
    <x v="1"/>
    <n v="711500"/>
    <m/>
    <x v="0"/>
    <s v="DEC"/>
    <m/>
    <n v="19172"/>
    <x v="1"/>
  </r>
  <r>
    <s v="Auto-Reviewed"/>
    <x v="39"/>
    <m/>
    <x v="1"/>
    <n v="711500"/>
    <m/>
    <x v="0"/>
    <s v="JAN"/>
    <m/>
    <n v="15433"/>
    <x v="1"/>
  </r>
  <r>
    <s v="Auto-Reviewed"/>
    <x v="39"/>
    <m/>
    <x v="1"/>
    <n v="711500"/>
    <m/>
    <x v="0"/>
    <s v="NOV"/>
    <m/>
    <n v="16482"/>
    <x v="1"/>
  </r>
  <r>
    <s v="Auto-Reviewed"/>
    <x v="39"/>
    <m/>
    <x v="1"/>
    <n v="711500"/>
    <m/>
    <x v="0"/>
    <s v="OCT"/>
    <m/>
    <n v="12199.7"/>
    <x v="1"/>
  </r>
  <r>
    <s v="Auto-Reviewed"/>
    <x v="40"/>
    <m/>
    <x v="1"/>
    <n v="620100"/>
    <m/>
    <x v="1"/>
    <s v="DEC"/>
    <m/>
    <n v="1362.37"/>
    <x v="1"/>
  </r>
  <r>
    <s v="Auto-Reviewed"/>
    <x v="40"/>
    <m/>
    <x v="1"/>
    <n v="620100"/>
    <m/>
    <x v="1"/>
    <s v="JAN"/>
    <m/>
    <n v="19894.37"/>
    <x v="1"/>
  </r>
  <r>
    <s v="Auto-Reviewed"/>
    <x v="40"/>
    <m/>
    <x v="1"/>
    <n v="620100"/>
    <m/>
    <x v="1"/>
    <s v="NOV"/>
    <m/>
    <n v="3774.65"/>
    <x v="1"/>
  </r>
  <r>
    <s v="Auto-Reviewed"/>
    <x v="40"/>
    <m/>
    <x v="1"/>
    <n v="620100"/>
    <m/>
    <x v="1"/>
    <s v="OCT"/>
    <m/>
    <n v="7648.89"/>
    <x v="1"/>
  </r>
  <r>
    <s v="Auto-Reviewed"/>
    <x v="40"/>
    <m/>
    <x v="1"/>
    <n v="620200"/>
    <m/>
    <x v="1"/>
    <s v="DEC"/>
    <m/>
    <n v="953.11"/>
    <x v="1"/>
  </r>
  <r>
    <s v="Auto-Reviewed"/>
    <x v="40"/>
    <m/>
    <x v="1"/>
    <n v="620200"/>
    <m/>
    <x v="1"/>
    <s v="JAN"/>
    <m/>
    <n v="1127.32"/>
    <x v="1"/>
  </r>
  <r>
    <s v="Auto-Reviewed"/>
    <x v="40"/>
    <m/>
    <x v="1"/>
    <n v="620200"/>
    <m/>
    <x v="1"/>
    <s v="NOV"/>
    <m/>
    <n v="2991.82"/>
    <x v="1"/>
  </r>
  <r>
    <s v="Auto-Reviewed"/>
    <x v="40"/>
    <m/>
    <x v="1"/>
    <n v="620200"/>
    <m/>
    <x v="1"/>
    <s v="OCT"/>
    <m/>
    <n v="3924.08"/>
    <x v="1"/>
  </r>
  <r>
    <s v="Auto-Reviewed"/>
    <x v="40"/>
    <m/>
    <x v="1"/>
    <n v="620300"/>
    <m/>
    <x v="1"/>
    <s v="DEC"/>
    <m/>
    <n v="-2436.12"/>
    <x v="1"/>
  </r>
  <r>
    <s v="Auto-Reviewed"/>
    <x v="40"/>
    <m/>
    <x v="1"/>
    <n v="620300"/>
    <m/>
    <x v="1"/>
    <s v="JAN"/>
    <m/>
    <n v="37.15"/>
    <x v="1"/>
  </r>
  <r>
    <s v="Auto-Reviewed"/>
    <x v="40"/>
    <m/>
    <x v="1"/>
    <n v="620300"/>
    <m/>
    <x v="1"/>
    <s v="NOV"/>
    <m/>
    <n v="49.81"/>
    <x v="1"/>
  </r>
  <r>
    <s v="Auto-Reviewed"/>
    <x v="40"/>
    <m/>
    <x v="1"/>
    <n v="620300"/>
    <m/>
    <x v="1"/>
    <s v="OCT"/>
    <m/>
    <n v="1436.09"/>
    <x v="1"/>
  </r>
  <r>
    <s v="Auto-Reviewed"/>
    <x v="40"/>
    <m/>
    <x v="1"/>
    <n v="620400"/>
    <m/>
    <x v="1"/>
    <s v="DEC"/>
    <m/>
    <n v="773.61"/>
    <x v="1"/>
  </r>
  <r>
    <s v="Auto-Reviewed"/>
    <x v="40"/>
    <m/>
    <x v="1"/>
    <n v="620400"/>
    <m/>
    <x v="1"/>
    <s v="JAN"/>
    <m/>
    <n v="8670.7199999999993"/>
    <x v="1"/>
  </r>
  <r>
    <s v="Auto-Reviewed"/>
    <x v="40"/>
    <m/>
    <x v="1"/>
    <n v="620400"/>
    <m/>
    <x v="1"/>
    <s v="NOV"/>
    <m/>
    <n v="1755.99"/>
    <x v="1"/>
  </r>
  <r>
    <s v="Auto-Reviewed"/>
    <x v="40"/>
    <m/>
    <x v="1"/>
    <n v="620400"/>
    <m/>
    <x v="1"/>
    <s v="OCT"/>
    <m/>
    <n v="1575.46"/>
    <x v="1"/>
  </r>
  <r>
    <s v="Auto-Reviewed"/>
    <x v="40"/>
    <m/>
    <x v="1"/>
    <n v="620500"/>
    <m/>
    <x v="1"/>
    <s v="DEC"/>
    <m/>
    <n v="585.66999999999996"/>
    <x v="1"/>
  </r>
  <r>
    <s v="Auto-Reviewed"/>
    <x v="40"/>
    <m/>
    <x v="1"/>
    <n v="620500"/>
    <m/>
    <x v="1"/>
    <s v="JAN"/>
    <m/>
    <n v="627.65"/>
    <x v="1"/>
  </r>
  <r>
    <s v="Auto-Reviewed"/>
    <x v="40"/>
    <m/>
    <x v="1"/>
    <n v="620500"/>
    <m/>
    <x v="1"/>
    <s v="NOV"/>
    <m/>
    <n v="1139.6400000000001"/>
    <x v="1"/>
  </r>
  <r>
    <s v="Auto-Reviewed"/>
    <x v="40"/>
    <m/>
    <x v="1"/>
    <n v="620500"/>
    <m/>
    <x v="1"/>
    <s v="OCT"/>
    <m/>
    <n v="1575.26"/>
    <x v="1"/>
  </r>
  <r>
    <s v="Auto-Reviewed"/>
    <x v="40"/>
    <m/>
    <x v="1"/>
    <n v="620600"/>
    <m/>
    <x v="1"/>
    <s v="DEC"/>
    <m/>
    <n v="1562.11"/>
    <x v="1"/>
  </r>
  <r>
    <s v="Auto-Reviewed"/>
    <x v="40"/>
    <m/>
    <x v="1"/>
    <n v="620600"/>
    <m/>
    <x v="1"/>
    <s v="JAN"/>
    <m/>
    <n v="464.53"/>
    <x v="1"/>
  </r>
  <r>
    <s v="Auto-Reviewed"/>
    <x v="40"/>
    <m/>
    <x v="1"/>
    <n v="620600"/>
    <m/>
    <x v="1"/>
    <s v="NOV"/>
    <m/>
    <n v="1380.83"/>
    <x v="1"/>
  </r>
  <r>
    <s v="Auto-Reviewed"/>
    <x v="40"/>
    <m/>
    <x v="1"/>
    <n v="620600"/>
    <m/>
    <x v="1"/>
    <s v="OCT"/>
    <m/>
    <n v="5093.8999999999996"/>
    <x v="1"/>
  </r>
  <r>
    <s v="Auto-Reviewed"/>
    <x v="40"/>
    <m/>
    <x v="1"/>
    <n v="620700"/>
    <m/>
    <x v="1"/>
    <s v="DEC"/>
    <m/>
    <n v="825.24"/>
    <x v="1"/>
  </r>
  <r>
    <s v="Auto-Reviewed"/>
    <x v="40"/>
    <m/>
    <x v="1"/>
    <n v="620700"/>
    <m/>
    <x v="1"/>
    <s v="JAN"/>
    <m/>
    <n v="1112.47"/>
    <x v="1"/>
  </r>
  <r>
    <s v="Auto-Reviewed"/>
    <x v="40"/>
    <m/>
    <x v="1"/>
    <n v="620700"/>
    <m/>
    <x v="1"/>
    <s v="NOV"/>
    <m/>
    <n v="2903.92"/>
    <x v="1"/>
  </r>
  <r>
    <s v="Auto-Reviewed"/>
    <x v="40"/>
    <m/>
    <x v="1"/>
    <n v="620700"/>
    <m/>
    <x v="1"/>
    <s v="OCT"/>
    <m/>
    <n v="3098.04"/>
    <x v="1"/>
  </r>
  <r>
    <s v="Auto-Reviewed"/>
    <x v="40"/>
    <m/>
    <x v="1"/>
    <n v="620800"/>
    <m/>
    <x v="1"/>
    <s v="DEC"/>
    <m/>
    <n v="72.680000000000007"/>
    <x v="1"/>
  </r>
  <r>
    <s v="Auto-Reviewed"/>
    <x v="40"/>
    <m/>
    <x v="1"/>
    <n v="620800"/>
    <m/>
    <x v="1"/>
    <s v="JAN"/>
    <m/>
    <n v="1177.32"/>
    <x v="1"/>
  </r>
  <r>
    <s v="Auto-Reviewed"/>
    <x v="40"/>
    <m/>
    <x v="1"/>
    <n v="620800"/>
    <m/>
    <x v="1"/>
    <s v="NOV"/>
    <m/>
    <n v="-4103.34"/>
    <x v="1"/>
  </r>
  <r>
    <s v="Auto-Reviewed"/>
    <x v="40"/>
    <m/>
    <x v="1"/>
    <n v="620800"/>
    <m/>
    <x v="1"/>
    <s v="OCT"/>
    <m/>
    <n v="1251.24"/>
    <x v="1"/>
  </r>
  <r>
    <s v="Auto-Reviewed"/>
    <x v="40"/>
    <m/>
    <x v="1"/>
    <n v="720100"/>
    <m/>
    <x v="0"/>
    <s v="DEC"/>
    <m/>
    <n v="104.02"/>
    <x v="1"/>
  </r>
  <r>
    <s v="Auto-Reviewed"/>
    <x v="40"/>
    <m/>
    <x v="1"/>
    <n v="720100"/>
    <m/>
    <x v="0"/>
    <s v="JAN"/>
    <m/>
    <n v="153.54"/>
    <x v="1"/>
  </r>
  <r>
    <s v="Auto-Reviewed"/>
    <x v="40"/>
    <m/>
    <x v="1"/>
    <n v="720100"/>
    <m/>
    <x v="0"/>
    <s v="NOV"/>
    <m/>
    <n v="380.74"/>
    <x v="1"/>
  </r>
  <r>
    <s v="Auto-Reviewed"/>
    <x v="40"/>
    <m/>
    <x v="1"/>
    <n v="720100"/>
    <m/>
    <x v="0"/>
    <s v="OCT"/>
    <m/>
    <n v="482.82"/>
    <x v="1"/>
  </r>
  <r>
    <s v="Auto-Reviewed"/>
    <x v="40"/>
    <m/>
    <x v="1"/>
    <n v="720200"/>
    <m/>
    <x v="0"/>
    <s v="DEC"/>
    <m/>
    <n v="0.08"/>
    <x v="1"/>
  </r>
  <r>
    <s v="Auto-Reviewed"/>
    <x v="40"/>
    <m/>
    <x v="1"/>
    <n v="720200"/>
    <m/>
    <x v="0"/>
    <s v="JAN"/>
    <m/>
    <n v="1.05"/>
    <x v="1"/>
  </r>
  <r>
    <s v="Auto-Reviewed"/>
    <x v="40"/>
    <m/>
    <x v="1"/>
    <n v="720200"/>
    <m/>
    <x v="0"/>
    <s v="NOV"/>
    <m/>
    <n v="83.58"/>
    <x v="1"/>
  </r>
  <r>
    <s v="Auto-Reviewed"/>
    <x v="40"/>
    <m/>
    <x v="1"/>
    <n v="720200"/>
    <m/>
    <x v="0"/>
    <s v="OCT"/>
    <m/>
    <n v="16.73"/>
    <x v="1"/>
  </r>
  <r>
    <s v="Auto-Reviewed"/>
    <x v="40"/>
    <m/>
    <x v="1"/>
    <n v="720300"/>
    <m/>
    <x v="0"/>
    <s v="JAN"/>
    <m/>
    <n v="5.54"/>
    <x v="1"/>
  </r>
  <r>
    <s v="Auto-Reviewed"/>
    <x v="40"/>
    <m/>
    <x v="1"/>
    <n v="720400"/>
    <m/>
    <x v="0"/>
    <s v="DEC"/>
    <m/>
    <n v="1.76"/>
    <x v="1"/>
  </r>
  <r>
    <s v="Auto-Reviewed"/>
    <x v="40"/>
    <m/>
    <x v="1"/>
    <n v="720400"/>
    <m/>
    <x v="0"/>
    <s v="OCT"/>
    <m/>
    <n v="341"/>
    <x v="1"/>
  </r>
  <r>
    <s v="Auto-Reviewed"/>
    <x v="40"/>
    <m/>
    <x v="1"/>
    <n v="720500"/>
    <m/>
    <x v="0"/>
    <s v="DEC"/>
    <m/>
    <n v="124.44"/>
    <x v="1"/>
  </r>
  <r>
    <s v="Auto-Reviewed"/>
    <x v="40"/>
    <m/>
    <x v="1"/>
    <n v="720500"/>
    <m/>
    <x v="0"/>
    <s v="JAN"/>
    <m/>
    <n v="473.23"/>
    <x v="1"/>
  </r>
  <r>
    <s v="Auto-Reviewed"/>
    <x v="40"/>
    <m/>
    <x v="1"/>
    <n v="720500"/>
    <m/>
    <x v="0"/>
    <s v="NOV"/>
    <m/>
    <n v="354.5"/>
    <x v="1"/>
  </r>
  <r>
    <s v="Auto-Reviewed"/>
    <x v="40"/>
    <m/>
    <x v="1"/>
    <n v="720500"/>
    <m/>
    <x v="0"/>
    <s v="OCT"/>
    <m/>
    <n v="1150.22"/>
    <x v="1"/>
  </r>
  <r>
    <s v="Auto-Reviewed"/>
    <x v="40"/>
    <m/>
    <x v="1"/>
    <n v="720600"/>
    <m/>
    <x v="0"/>
    <s v="JAN"/>
    <m/>
    <n v="5.09"/>
    <x v="1"/>
  </r>
  <r>
    <s v="Auto-Reviewed"/>
    <x v="40"/>
    <m/>
    <x v="1"/>
    <n v="720600"/>
    <m/>
    <x v="0"/>
    <s v="NOV"/>
    <m/>
    <n v="1.98"/>
    <x v="1"/>
  </r>
  <r>
    <s v="Auto-Reviewed"/>
    <x v="40"/>
    <m/>
    <x v="1"/>
    <n v="720600"/>
    <m/>
    <x v="0"/>
    <s v="OCT"/>
    <m/>
    <n v="1402.02"/>
    <x v="1"/>
  </r>
  <r>
    <s v="Auto-Reviewed"/>
    <x v="40"/>
    <m/>
    <x v="1"/>
    <n v="720700"/>
    <m/>
    <x v="0"/>
    <s v="DEC"/>
    <m/>
    <n v="5.84"/>
    <x v="1"/>
  </r>
  <r>
    <s v="Auto-Reviewed"/>
    <x v="40"/>
    <m/>
    <x v="1"/>
    <n v="720700"/>
    <m/>
    <x v="0"/>
    <s v="JAN"/>
    <m/>
    <n v="8.65"/>
    <x v="1"/>
  </r>
  <r>
    <s v="Auto-Reviewed"/>
    <x v="40"/>
    <m/>
    <x v="1"/>
    <n v="720700"/>
    <m/>
    <x v="0"/>
    <s v="NOV"/>
    <m/>
    <n v="21.26"/>
    <x v="1"/>
  </r>
  <r>
    <s v="Auto-Reviewed"/>
    <x v="40"/>
    <m/>
    <x v="1"/>
    <n v="720700"/>
    <m/>
    <x v="0"/>
    <s v="OCT"/>
    <m/>
    <n v="16.510000000000002"/>
    <x v="1"/>
  </r>
  <r>
    <s v="Auto-Reviewed"/>
    <x v="40"/>
    <m/>
    <x v="1"/>
    <n v="720800"/>
    <m/>
    <x v="0"/>
    <s v="DEC"/>
    <m/>
    <n v="-426.59"/>
    <x v="1"/>
  </r>
  <r>
    <s v="Auto-Reviewed"/>
    <x v="40"/>
    <m/>
    <x v="1"/>
    <n v="720800"/>
    <m/>
    <x v="0"/>
    <s v="JAN"/>
    <m/>
    <n v="-224.15"/>
    <x v="1"/>
  </r>
  <r>
    <s v="Auto-Reviewed"/>
    <x v="40"/>
    <m/>
    <x v="1"/>
    <n v="720800"/>
    <m/>
    <x v="0"/>
    <s v="NOV"/>
    <m/>
    <n v="-1470.9"/>
    <x v="1"/>
  </r>
  <r>
    <s v="Auto-Reviewed"/>
    <x v="40"/>
    <m/>
    <x v="1"/>
    <n v="720800"/>
    <m/>
    <x v="0"/>
    <s v="OCT"/>
    <m/>
    <n v="-790.21"/>
    <x v="1"/>
  </r>
  <r>
    <s v="Auto-Reviewed"/>
    <x v="41"/>
    <s v="Utility Operating Income"/>
    <x v="4"/>
    <n v="408100"/>
    <m/>
    <x v="0"/>
    <s v="DEC"/>
    <m/>
    <n v="15466.99"/>
    <x v="1"/>
  </r>
  <r>
    <s v="Auto-Reviewed"/>
    <x v="41"/>
    <s v="Utility Operating Income"/>
    <x v="4"/>
    <n v="408100"/>
    <m/>
    <x v="0"/>
    <s v="JAN"/>
    <m/>
    <n v="15818.82"/>
    <x v="1"/>
  </r>
  <r>
    <s v="Auto-Reviewed"/>
    <x v="41"/>
    <s v="Utility Operating Income"/>
    <x v="4"/>
    <n v="408100"/>
    <m/>
    <x v="0"/>
    <s v="NOV"/>
    <m/>
    <n v="15463.24"/>
    <x v="1"/>
  </r>
  <r>
    <s v="Auto-Reviewed"/>
    <x v="41"/>
    <s v="Utility Operating Income"/>
    <x v="4"/>
    <n v="408100"/>
    <m/>
    <x v="0"/>
    <s v="OCT"/>
    <m/>
    <n v="15459.6"/>
    <x v="1"/>
  </r>
  <r>
    <s v="Auto-Reviewed"/>
    <x v="41"/>
    <s v="Utility Operating Income"/>
    <x v="4"/>
    <n v="408100"/>
    <m/>
    <x v="1"/>
    <s v="DEC"/>
    <m/>
    <n v="200357.12"/>
    <x v="1"/>
  </r>
  <r>
    <s v="Auto-Reviewed"/>
    <x v="41"/>
    <s v="Utility Operating Income"/>
    <x v="4"/>
    <n v="408100"/>
    <m/>
    <x v="1"/>
    <s v="JAN"/>
    <m/>
    <n v="203736.17"/>
    <x v="1"/>
  </r>
  <r>
    <s v="Auto-Reviewed"/>
    <x v="41"/>
    <s v="Utility Operating Income"/>
    <x v="4"/>
    <n v="408100"/>
    <m/>
    <x v="1"/>
    <s v="NOV"/>
    <m/>
    <n v="214265.24"/>
    <x v="1"/>
  </r>
  <r>
    <s v="Auto-Reviewed"/>
    <x v="41"/>
    <s v="Utility Operating Income"/>
    <x v="4"/>
    <n v="408100"/>
    <m/>
    <x v="1"/>
    <s v="OCT"/>
    <m/>
    <n v="232566.71"/>
    <x v="1"/>
  </r>
  <r>
    <s v="Auto-Reviewed"/>
    <x v="42"/>
    <m/>
    <x v="1"/>
    <n v="650100"/>
    <m/>
    <x v="1"/>
    <s v="DEC"/>
    <m/>
    <n v="2661.69"/>
    <x v="1"/>
  </r>
  <r>
    <s v="Auto-Reviewed"/>
    <x v="42"/>
    <m/>
    <x v="1"/>
    <n v="650100"/>
    <m/>
    <x v="1"/>
    <s v="JAN"/>
    <m/>
    <n v="2341.4"/>
    <x v="1"/>
  </r>
  <r>
    <s v="Auto-Reviewed"/>
    <x v="42"/>
    <m/>
    <x v="1"/>
    <n v="650100"/>
    <m/>
    <x v="1"/>
    <s v="NOV"/>
    <m/>
    <n v="4028.07"/>
    <x v="1"/>
  </r>
  <r>
    <s v="Auto-Reviewed"/>
    <x v="42"/>
    <m/>
    <x v="1"/>
    <n v="650100"/>
    <m/>
    <x v="1"/>
    <s v="OCT"/>
    <m/>
    <n v="4731.91"/>
    <x v="1"/>
  </r>
  <r>
    <s v="Auto-Reviewed"/>
    <x v="42"/>
    <m/>
    <x v="1"/>
    <n v="650200"/>
    <m/>
    <x v="1"/>
    <s v="DEC"/>
    <m/>
    <n v="56.93"/>
    <x v="1"/>
  </r>
  <r>
    <s v="Auto-Reviewed"/>
    <x v="42"/>
    <m/>
    <x v="1"/>
    <n v="650200"/>
    <m/>
    <x v="1"/>
    <s v="JAN"/>
    <m/>
    <n v="115.35"/>
    <x v="1"/>
  </r>
  <r>
    <s v="Auto-Reviewed"/>
    <x v="42"/>
    <m/>
    <x v="1"/>
    <n v="650200"/>
    <m/>
    <x v="1"/>
    <s v="NOV"/>
    <m/>
    <n v="106.6"/>
    <x v="1"/>
  </r>
  <r>
    <s v="Auto-Reviewed"/>
    <x v="42"/>
    <m/>
    <x v="1"/>
    <n v="650200"/>
    <m/>
    <x v="1"/>
    <s v="OCT"/>
    <m/>
    <n v="122.94"/>
    <x v="1"/>
  </r>
  <r>
    <s v="Auto-Reviewed"/>
    <x v="42"/>
    <m/>
    <x v="1"/>
    <n v="650300"/>
    <m/>
    <x v="1"/>
    <s v="DEC"/>
    <m/>
    <n v="147.16"/>
    <x v="1"/>
  </r>
  <r>
    <s v="Auto-Reviewed"/>
    <x v="42"/>
    <m/>
    <x v="1"/>
    <n v="650300"/>
    <m/>
    <x v="1"/>
    <s v="JAN"/>
    <m/>
    <n v="58.6"/>
    <x v="1"/>
  </r>
  <r>
    <s v="Auto-Reviewed"/>
    <x v="42"/>
    <m/>
    <x v="1"/>
    <n v="650300"/>
    <m/>
    <x v="1"/>
    <s v="NOV"/>
    <m/>
    <n v="144.38"/>
    <x v="1"/>
  </r>
  <r>
    <s v="Auto-Reviewed"/>
    <x v="42"/>
    <m/>
    <x v="1"/>
    <n v="650300"/>
    <m/>
    <x v="1"/>
    <s v="OCT"/>
    <m/>
    <n v="165.82"/>
    <x v="1"/>
  </r>
  <r>
    <s v="Auto-Reviewed"/>
    <x v="42"/>
    <m/>
    <x v="1"/>
    <n v="650400"/>
    <m/>
    <x v="1"/>
    <s v="DEC"/>
    <m/>
    <n v="41.42"/>
    <x v="1"/>
  </r>
  <r>
    <s v="Auto-Reviewed"/>
    <x v="42"/>
    <m/>
    <x v="1"/>
    <n v="650400"/>
    <m/>
    <x v="1"/>
    <s v="JAN"/>
    <m/>
    <n v="74.069999999999993"/>
    <x v="1"/>
  </r>
  <r>
    <s v="Auto-Reviewed"/>
    <x v="42"/>
    <m/>
    <x v="1"/>
    <n v="650400"/>
    <m/>
    <x v="1"/>
    <s v="NOV"/>
    <m/>
    <n v="41.95"/>
    <x v="1"/>
  </r>
  <r>
    <s v="Auto-Reviewed"/>
    <x v="42"/>
    <m/>
    <x v="1"/>
    <n v="650400"/>
    <m/>
    <x v="1"/>
    <s v="OCT"/>
    <m/>
    <n v="115.35"/>
    <x v="1"/>
  </r>
  <r>
    <s v="Auto-Reviewed"/>
    <x v="42"/>
    <m/>
    <x v="1"/>
    <n v="650500"/>
    <m/>
    <x v="1"/>
    <s v="DEC"/>
    <m/>
    <n v="994.61"/>
    <x v="1"/>
  </r>
  <r>
    <s v="Auto-Reviewed"/>
    <x v="42"/>
    <m/>
    <x v="1"/>
    <n v="650500"/>
    <m/>
    <x v="1"/>
    <s v="JAN"/>
    <m/>
    <n v="769.51"/>
    <x v="1"/>
  </r>
  <r>
    <s v="Auto-Reviewed"/>
    <x v="42"/>
    <m/>
    <x v="1"/>
    <n v="650500"/>
    <m/>
    <x v="1"/>
    <s v="NOV"/>
    <m/>
    <n v="1220.25"/>
    <x v="1"/>
  </r>
  <r>
    <s v="Auto-Reviewed"/>
    <x v="42"/>
    <m/>
    <x v="1"/>
    <n v="650500"/>
    <m/>
    <x v="1"/>
    <s v="OCT"/>
    <m/>
    <n v="1478.26"/>
    <x v="1"/>
  </r>
  <r>
    <s v="Auto-Reviewed"/>
    <x v="42"/>
    <m/>
    <x v="1"/>
    <n v="650600"/>
    <m/>
    <x v="1"/>
    <s v="DEC"/>
    <m/>
    <n v="432.43"/>
    <x v="1"/>
  </r>
  <r>
    <s v="Auto-Reviewed"/>
    <x v="42"/>
    <m/>
    <x v="1"/>
    <n v="650600"/>
    <m/>
    <x v="1"/>
    <s v="JAN"/>
    <m/>
    <n v="372.41"/>
    <x v="1"/>
  </r>
  <r>
    <s v="Auto-Reviewed"/>
    <x v="42"/>
    <m/>
    <x v="1"/>
    <n v="650600"/>
    <m/>
    <x v="1"/>
    <s v="NOV"/>
    <m/>
    <n v="1281.7"/>
    <x v="1"/>
  </r>
  <r>
    <s v="Auto-Reviewed"/>
    <x v="42"/>
    <m/>
    <x v="1"/>
    <n v="650600"/>
    <m/>
    <x v="1"/>
    <s v="OCT"/>
    <m/>
    <n v="2031.56"/>
    <x v="1"/>
  </r>
  <r>
    <s v="Auto-Reviewed"/>
    <x v="42"/>
    <m/>
    <x v="1"/>
    <n v="650700"/>
    <m/>
    <x v="1"/>
    <s v="DEC"/>
    <m/>
    <n v="1612.31"/>
    <x v="1"/>
  </r>
  <r>
    <s v="Auto-Reviewed"/>
    <x v="42"/>
    <m/>
    <x v="1"/>
    <n v="650700"/>
    <m/>
    <x v="1"/>
    <s v="JAN"/>
    <m/>
    <n v="1754.59"/>
    <x v="1"/>
  </r>
  <r>
    <s v="Auto-Reviewed"/>
    <x v="42"/>
    <m/>
    <x v="1"/>
    <n v="650700"/>
    <m/>
    <x v="1"/>
    <s v="NOV"/>
    <m/>
    <n v="3258.7"/>
    <x v="1"/>
  </r>
  <r>
    <s v="Auto-Reviewed"/>
    <x v="42"/>
    <m/>
    <x v="1"/>
    <n v="650700"/>
    <m/>
    <x v="1"/>
    <s v="OCT"/>
    <m/>
    <n v="3476.55"/>
    <x v="1"/>
  </r>
  <r>
    <s v="Auto-Reviewed"/>
    <x v="42"/>
    <m/>
    <x v="1"/>
    <n v="650800"/>
    <m/>
    <x v="1"/>
    <s v="DEC"/>
    <m/>
    <n v="5419.66"/>
    <x v="1"/>
  </r>
  <r>
    <s v="Auto-Reviewed"/>
    <x v="42"/>
    <m/>
    <x v="1"/>
    <n v="650800"/>
    <m/>
    <x v="1"/>
    <s v="JAN"/>
    <m/>
    <n v="6419.6"/>
    <x v="1"/>
  </r>
  <r>
    <s v="Auto-Reviewed"/>
    <x v="42"/>
    <m/>
    <x v="1"/>
    <n v="650800"/>
    <m/>
    <x v="1"/>
    <s v="NOV"/>
    <m/>
    <n v="2965.15"/>
    <x v="1"/>
  </r>
  <r>
    <s v="Auto-Reviewed"/>
    <x v="42"/>
    <m/>
    <x v="1"/>
    <n v="650800"/>
    <m/>
    <x v="1"/>
    <s v="OCT"/>
    <m/>
    <n v="-1034.51"/>
    <x v="1"/>
  </r>
  <r>
    <s v="Auto-Reviewed"/>
    <x v="42"/>
    <m/>
    <x v="1"/>
    <n v="750100"/>
    <m/>
    <x v="0"/>
    <s v="DEC"/>
    <m/>
    <n v="203.13"/>
    <x v="1"/>
  </r>
  <r>
    <s v="Auto-Reviewed"/>
    <x v="42"/>
    <m/>
    <x v="1"/>
    <n v="750100"/>
    <m/>
    <x v="0"/>
    <s v="JAN"/>
    <m/>
    <n v="242.11"/>
    <x v="1"/>
  </r>
  <r>
    <s v="Auto-Reviewed"/>
    <x v="42"/>
    <m/>
    <x v="1"/>
    <n v="750100"/>
    <m/>
    <x v="0"/>
    <s v="NOV"/>
    <m/>
    <n v="427.2"/>
    <x v="1"/>
  </r>
  <r>
    <s v="Auto-Reviewed"/>
    <x v="42"/>
    <m/>
    <x v="1"/>
    <n v="750100"/>
    <m/>
    <x v="0"/>
    <s v="OCT"/>
    <m/>
    <n v="541.80999999999995"/>
    <x v="1"/>
  </r>
  <r>
    <s v="Auto-Reviewed"/>
    <x v="42"/>
    <m/>
    <x v="1"/>
    <n v="750200"/>
    <m/>
    <x v="0"/>
    <s v="DEC"/>
    <m/>
    <n v="0.16"/>
    <x v="1"/>
  </r>
  <r>
    <s v="Auto-Reviewed"/>
    <x v="42"/>
    <m/>
    <x v="1"/>
    <n v="750200"/>
    <m/>
    <x v="0"/>
    <s v="JAN"/>
    <m/>
    <n v="1.66"/>
    <x v="1"/>
  </r>
  <r>
    <s v="Auto-Reviewed"/>
    <x v="42"/>
    <m/>
    <x v="1"/>
    <n v="750200"/>
    <m/>
    <x v="0"/>
    <s v="NOV"/>
    <m/>
    <n v="12.06"/>
    <x v="1"/>
  </r>
  <r>
    <s v="Auto-Reviewed"/>
    <x v="42"/>
    <m/>
    <x v="1"/>
    <n v="750200"/>
    <m/>
    <x v="0"/>
    <s v="OCT"/>
    <m/>
    <n v="18.78"/>
    <x v="1"/>
  </r>
  <r>
    <s v="Auto-Reviewed"/>
    <x v="42"/>
    <m/>
    <x v="1"/>
    <n v="750300"/>
    <m/>
    <x v="0"/>
    <s v="JAN"/>
    <m/>
    <n v="8.74"/>
    <x v="1"/>
  </r>
  <r>
    <s v="Auto-Reviewed"/>
    <x v="42"/>
    <m/>
    <x v="1"/>
    <n v="750400"/>
    <m/>
    <x v="0"/>
    <s v="DEC"/>
    <m/>
    <n v="3.45"/>
    <x v="1"/>
  </r>
  <r>
    <s v="Auto-Reviewed"/>
    <x v="42"/>
    <m/>
    <x v="1"/>
    <n v="750500"/>
    <m/>
    <x v="0"/>
    <s v="DEC"/>
    <m/>
    <n v="243.17"/>
    <x v="1"/>
  </r>
  <r>
    <s v="Auto-Reviewed"/>
    <x v="42"/>
    <m/>
    <x v="1"/>
    <n v="750500"/>
    <m/>
    <x v="0"/>
    <s v="JAN"/>
    <m/>
    <n v="210.79"/>
    <x v="1"/>
  </r>
  <r>
    <s v="Auto-Reviewed"/>
    <x v="42"/>
    <m/>
    <x v="1"/>
    <n v="750500"/>
    <m/>
    <x v="0"/>
    <s v="NOV"/>
    <m/>
    <n v="397.77"/>
    <x v="1"/>
  </r>
  <r>
    <s v="Auto-Reviewed"/>
    <x v="42"/>
    <m/>
    <x v="1"/>
    <n v="750500"/>
    <m/>
    <x v="0"/>
    <s v="OCT"/>
    <m/>
    <n v="405.55"/>
    <x v="1"/>
  </r>
  <r>
    <s v="Auto-Reviewed"/>
    <x v="42"/>
    <m/>
    <x v="1"/>
    <n v="750600"/>
    <m/>
    <x v="0"/>
    <s v="JAN"/>
    <m/>
    <n v="8.0399999999999991"/>
    <x v="1"/>
  </r>
  <r>
    <s v="Auto-Reviewed"/>
    <x v="42"/>
    <m/>
    <x v="1"/>
    <n v="750600"/>
    <m/>
    <x v="0"/>
    <s v="NOV"/>
    <m/>
    <n v="2.2200000000000002"/>
    <x v="1"/>
  </r>
  <r>
    <s v="Auto-Reviewed"/>
    <x v="42"/>
    <m/>
    <x v="1"/>
    <n v="750600"/>
    <m/>
    <x v="0"/>
    <s v="OCT"/>
    <m/>
    <n v="15.36"/>
    <x v="1"/>
  </r>
  <r>
    <s v="Auto-Reviewed"/>
    <x v="42"/>
    <m/>
    <x v="1"/>
    <n v="750700"/>
    <m/>
    <x v="0"/>
    <s v="DEC"/>
    <m/>
    <n v="11.41"/>
    <x v="1"/>
  </r>
  <r>
    <s v="Auto-Reviewed"/>
    <x v="42"/>
    <m/>
    <x v="1"/>
    <n v="750700"/>
    <m/>
    <x v="0"/>
    <s v="JAN"/>
    <m/>
    <n v="13.64"/>
    <x v="1"/>
  </r>
  <r>
    <s v="Auto-Reviewed"/>
    <x v="42"/>
    <m/>
    <x v="1"/>
    <n v="750700"/>
    <m/>
    <x v="0"/>
    <s v="NOV"/>
    <m/>
    <n v="23.86"/>
    <x v="1"/>
  </r>
  <r>
    <s v="Auto-Reviewed"/>
    <x v="42"/>
    <m/>
    <x v="1"/>
    <n v="750700"/>
    <m/>
    <x v="0"/>
    <s v="OCT"/>
    <m/>
    <n v="18.52"/>
    <x v="1"/>
  </r>
  <r>
    <s v="Auto-Reviewed"/>
    <x v="42"/>
    <m/>
    <x v="1"/>
    <n v="750800"/>
    <m/>
    <x v="0"/>
    <s v="DEC"/>
    <m/>
    <n v="-7.32"/>
    <x v="1"/>
  </r>
  <r>
    <s v="Auto-Reviewed"/>
    <x v="42"/>
    <m/>
    <x v="1"/>
    <n v="750800"/>
    <m/>
    <x v="0"/>
    <s v="JAN"/>
    <m/>
    <n v="168.72"/>
    <x v="1"/>
  </r>
  <r>
    <s v="Auto-Reviewed"/>
    <x v="42"/>
    <m/>
    <x v="1"/>
    <n v="750800"/>
    <m/>
    <x v="0"/>
    <s v="NOV"/>
    <m/>
    <n v="-677.65"/>
    <x v="1"/>
  </r>
  <r>
    <s v="Auto-Reviewed"/>
    <x v="42"/>
    <m/>
    <x v="1"/>
    <n v="750800"/>
    <m/>
    <x v="0"/>
    <s v="OCT"/>
    <m/>
    <n v="-1119.33"/>
    <x v="1"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pivotTable1.xml><?xml version="1.0" encoding="utf-8"?>
<pivotTableDefinition xmlns="http://schemas.openxmlformats.org/spreadsheetml/2006/main" name="PivotTable16" cacheId="1" applyNumberFormats="0" applyBorderFormats="0" applyFontFormats="0" applyPatternFormats="0" applyAlignmentFormats="0" applyWidthHeightFormats="1" dataCaption="Values" showMissing="1" preserveFormatting="1" useAutoFormatting="1" itemPrintTitles="1" outline="1" outlineData="1" createdVersion="8" updatedVersion="8" indent="0" multipleFieldFilters="0" showMemberPropertyTips="1">
  <location ref="O4:R24" firstHeaderRow="1" firstDataRow="2" firstDataCol="1" rowPageCount="2" colPageCount="1"/>
  <pivotFields count="11">
    <pivotField showAll="0"/>
    <pivotField axis="axisRow" showAll="0">
      <items count="46">
        <item x="2"/>
        <item x="0"/>
        <item x="1"/>
        <item x="3"/>
        <item x="4"/>
        <item x="6"/>
        <item x="7"/>
        <item x="8"/>
        <item x="9"/>
        <item x="10"/>
        <item x="44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5"/>
        <item x="41"/>
        <item x="42"/>
        <item x="43"/>
        <item t="default"/>
      </items>
    </pivotField>
    <pivotField showAll="0"/>
    <pivotField axis="axisPage" showAll="0">
      <items count="7">
        <item x="3"/>
        <item x="1"/>
        <item x="0"/>
        <item x="2"/>
        <item x="4"/>
        <item x="5"/>
        <item t="default"/>
      </items>
    </pivotField>
    <pivotField showAll="0"/>
    <pivotField showAll="0"/>
    <pivotField axis="axisPage" showAll="0" multipleItemSelectionAllowed="1">
      <items count="4">
        <item x="2"/>
        <item x="1"/>
        <item h="1" x="0"/>
        <item t="default"/>
      </items>
    </pivotField>
    <pivotField showAll="0"/>
    <pivotField showAll="0"/>
    <pivotField dataField="1" showAll="0" numFmtId="164"/>
    <pivotField axis="axisCol" showAll="0">
      <items count="3">
        <item x="1"/>
        <item x="0"/>
        <item t="default"/>
      </items>
    </pivotField>
  </pivotFields>
  <rowFields count="1">
    <field x="1"/>
  </rowFields>
  <rowItems count="19">
    <i>
      <x/>
    </i>
    <i>
      <x v="5"/>
    </i>
    <i>
      <x v="6"/>
    </i>
    <i>
      <x v="9"/>
    </i>
    <i>
      <x v="12"/>
    </i>
    <i>
      <x v="16"/>
    </i>
    <i>
      <x v="17"/>
    </i>
    <i>
      <x v="18"/>
    </i>
    <i>
      <x v="21"/>
    </i>
    <i>
      <x v="23"/>
    </i>
    <i>
      <x v="24"/>
    </i>
    <i>
      <x v="25"/>
    </i>
    <i>
      <x v="26"/>
    </i>
    <i>
      <x v="27"/>
    </i>
    <i>
      <x v="33"/>
    </i>
    <i>
      <x v="35"/>
    </i>
    <i>
      <x v="40"/>
    </i>
    <i>
      <x v="43"/>
    </i>
    <i t="grand">
      <x/>
    </i>
  </rowItems>
  <colFields count="1">
    <field x="10"/>
  </colFields>
  <colItems count="3">
    <i>
      <x/>
    </i>
    <i>
      <x v="1"/>
    </i>
    <i t="grand">
      <x/>
    </i>
  </colItems>
  <pageFields count="2">
    <pageField fld="3" item="1" hier="-1"/>
    <pageField fld="6" hier="-1"/>
  </pageFields>
  <dataFields count="1">
    <dataField name="Sum of Amount" fld="9" baseField="0" baseItem="0" numFmtId="4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1.bin" /><Relationship Id="rId1" Type="http://schemas.openxmlformats.org/officeDocument/2006/relationships/printerSettings" Target="../printerSettings/printerSettings1.bin" /></Relationships>
</file>

<file path=xl/worksheets/_rels/sheet10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10.bin" /><Relationship Id="rId1" Type="http://schemas.openxmlformats.org/officeDocument/2006/relationships/printerSettings" Target="../printerSettings/printerSettings7.bin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11.bin" /><Relationship Id="rId1" Type="http://schemas.openxmlformats.org/officeDocument/2006/relationships/printerSettings" Target="../printerSettings/printerSettings8.bin" /></Relationships>
</file>

<file path=xl/worksheets/_rels/sheet12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12.bin" /><Relationship Id="rId1" Type="http://schemas.openxmlformats.org/officeDocument/2006/relationships/printerSettings" Target="../printerSettings/printerSettings9.bin" /></Relationships>
</file>

<file path=xl/worksheets/_rels/sheet13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10.bin" /><Relationship Id="rId3" Type="http://schemas.openxmlformats.org/officeDocument/2006/relationships/customProperty" Target="../customProperty13.bin" /><Relationship Id="rId1" Type="http://schemas.openxmlformats.org/officeDocument/2006/relationships/drawing" Target="../drawings/drawing4.xml" /></Relationships>
</file>

<file path=xl/worksheets/_rels/sheet14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14.bin" /><Relationship Id="rId1" Type="http://schemas.openxmlformats.org/officeDocument/2006/relationships/printerSettings" Target="../printerSettings/printerSettings11.bin" /></Relationships>
</file>

<file path=xl/worksheets/_rels/sheet15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15.bin" /><Relationship Id="rId1" Type="http://schemas.openxmlformats.org/officeDocument/2006/relationships/printerSettings" Target="../printerSettings/printerSettings12.bin" /></Relationships>
</file>

<file path=xl/worksheets/_rels/sheet16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16.bin" /><Relationship Id="rId1" Type="http://schemas.openxmlformats.org/officeDocument/2006/relationships/printerSettings" Target="../printerSettings/printerSettings13.bin" /></Relationships>
</file>

<file path=xl/worksheets/_rels/sheet17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17.bin" /><Relationship Id="rId1" Type="http://schemas.openxmlformats.org/officeDocument/2006/relationships/printerSettings" Target="../printerSettings/printerSettings14.bin" /></Relationships>
</file>

<file path=xl/worksheets/_rels/sheet18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18.bin" /><Relationship Id="rId1" Type="http://schemas.openxmlformats.org/officeDocument/2006/relationships/printerSettings" Target="../printerSettings/printerSettings15.bin" /></Relationships>
</file>

<file path=xl/worksheets/_rels/sheet19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19.bin" /><Relationship Id="rId1" Type="http://schemas.openxmlformats.org/officeDocument/2006/relationships/printerSettings" Target="../printerSettings/printerSettings16.bin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2.bin" /><Relationship Id="rId1" Type="http://schemas.openxmlformats.org/officeDocument/2006/relationships/drawing" Target="../drawings/drawing1.xml" /></Relationships>
</file>

<file path=xl/worksheets/_rels/sheet20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20.bin" /><Relationship Id="rId1" Type="http://schemas.openxmlformats.org/officeDocument/2006/relationships/printerSettings" Target="../printerSettings/printerSettings17.bin" /></Relationships>
</file>

<file path=xl/worksheets/_rels/sheet21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21.bin" /><Relationship Id="rId1" Type="http://schemas.openxmlformats.org/officeDocument/2006/relationships/printerSettings" Target="../printerSettings/printerSettings18.bin" /></Relationships>
</file>

<file path=xl/worksheets/_rels/sheet22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22.bin" /><Relationship Id="rId1" Type="http://schemas.openxmlformats.org/officeDocument/2006/relationships/printerSettings" Target="../printerSettings/printerSettings19.bin" /></Relationships>
</file>

<file path=xl/worksheets/_rels/sheet23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23.bin" /><Relationship Id="rId1" Type="http://schemas.openxmlformats.org/officeDocument/2006/relationships/printerSettings" Target="../printerSettings/printerSettings20.bin" /></Relationships>
</file>

<file path=xl/worksheets/_rels/sheet24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24.bin" /><Relationship Id="rId1" Type="http://schemas.openxmlformats.org/officeDocument/2006/relationships/printerSettings" Target="../printerSettings/printerSettings21.bin" /></Relationships>
</file>

<file path=xl/worksheets/_rels/sheet25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25.bin" /><Relationship Id="rId1" Type="http://schemas.openxmlformats.org/officeDocument/2006/relationships/printerSettings" Target="../printerSettings/printerSettings22.bin" /></Relationships>
</file>

<file path=xl/worksheets/_rels/sheet26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26.bin" /><Relationship Id="rId1" Type="http://schemas.openxmlformats.org/officeDocument/2006/relationships/printerSettings" Target="../printerSettings/printerSettings23.bin" /></Relationships>
</file>

<file path=xl/worksheets/_rels/sheet27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27.bin" /><Relationship Id="rId1" Type="http://schemas.openxmlformats.org/officeDocument/2006/relationships/printerSettings" Target="../printerSettings/printerSettings24.bin" /></Relationships>
</file>

<file path=xl/worksheets/_rels/sheet28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28.bin" /><Relationship Id="rId1" Type="http://schemas.openxmlformats.org/officeDocument/2006/relationships/printerSettings" Target="../printerSettings/printerSettings25.bin" /></Relationships>
</file>

<file path=xl/worksheets/_rels/sheet29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29.bin" /><Relationship Id="rId1" Type="http://schemas.openxmlformats.org/officeDocument/2006/relationships/printerSettings" Target="../printerSettings/printerSettings26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3.bin" /></Relationships>
</file>

<file path=xl/worksheets/_rels/sheet30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30.bin" /><Relationship Id="rId1" Type="http://schemas.openxmlformats.org/officeDocument/2006/relationships/printerSettings" Target="../printerSettings/printerSettings27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31.bin" /></Relationships>
</file>

<file path=xl/worksheets/_rels/sheet32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32.bin" /><Relationship Id="rId1" Type="http://schemas.openxmlformats.org/officeDocument/2006/relationships/printerSettings" Target="../printerSettings/printerSettings28.bin" /></Relationships>
</file>

<file path=xl/worksheets/_rels/sheet33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29.bin" /><Relationship Id="rId3" Type="http://schemas.openxmlformats.org/officeDocument/2006/relationships/customProperty" Target="../customProperty33.bin" /><Relationship Id="rId1" Type="http://schemas.openxmlformats.org/officeDocument/2006/relationships/drawing" Target="../drawings/drawing5.xml" /></Relationships>
</file>

<file path=xl/worksheets/_rels/sheet34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34.bin" /><Relationship Id="rId1" Type="http://schemas.openxmlformats.org/officeDocument/2006/relationships/printerSettings" Target="../printerSettings/printerSettings30.bin" /></Relationships>
</file>

<file path=xl/worksheets/_rels/sheet35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35.bin" /><Relationship Id="rId1" Type="http://schemas.openxmlformats.org/officeDocument/2006/relationships/printerSettings" Target="../printerSettings/printerSettings31.bin" /></Relationships>
</file>

<file path=xl/worksheets/_rels/sheet36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36.bin" /><Relationship Id="rId1" Type="http://schemas.openxmlformats.org/officeDocument/2006/relationships/printerSettings" Target="../printerSettings/printerSettings32.bin" /></Relationships>
</file>

<file path=xl/worksheets/_rels/sheet37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37.bin" /><Relationship Id="rId1" Type="http://schemas.openxmlformats.org/officeDocument/2006/relationships/printerSettings" Target="../printerSettings/printerSettings33.bin" /></Relationships>
</file>

<file path=xl/worksheets/_rels/sheet38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38.bin" /><Relationship Id="rId1" Type="http://schemas.openxmlformats.org/officeDocument/2006/relationships/printerSettings" Target="../printerSettings/printerSettings34.bin" /></Relationships>
</file>

<file path=xl/worksheets/_rels/sheet39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39.bin" /><Relationship Id="rId1" Type="http://schemas.openxmlformats.org/officeDocument/2006/relationships/printerSettings" Target="../printerSettings/printerSettings35.bin" /></Relationships>
</file>

<file path=xl/worksheets/_rels/sheet4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4.bin" /><Relationship Id="rId1" Type="http://schemas.openxmlformats.org/officeDocument/2006/relationships/drawing" Target="../drawings/drawing3.xml" /></Relationships>
</file>

<file path=xl/worksheets/_rels/sheet40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40.bin" /><Relationship Id="rId1" Type="http://schemas.openxmlformats.org/officeDocument/2006/relationships/printerSettings" Target="../printerSettings/printerSettings36.bin" /></Relationships>
</file>

<file path=xl/worksheets/_rels/sheet41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41.bin" /><Relationship Id="rId1" Type="http://schemas.openxmlformats.org/officeDocument/2006/relationships/printerSettings" Target="../printerSettings/printerSettings37.bin" /></Relationships>
</file>

<file path=xl/worksheets/_rels/sheet42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42.bin" /><Relationship Id="rId1" Type="http://schemas.openxmlformats.org/officeDocument/2006/relationships/printerSettings" Target="../printerSettings/printerSettings38.bin" /></Relationships>
</file>

<file path=xl/worksheets/_rels/sheet43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43.bin" /><Relationship Id="rId1" Type="http://schemas.openxmlformats.org/officeDocument/2006/relationships/printerSettings" Target="../printerSettings/printerSettings39.bin" /></Relationships>
</file>

<file path=xl/worksheets/_rels/sheet44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44.bin" /><Relationship Id="rId1" Type="http://schemas.openxmlformats.org/officeDocument/2006/relationships/printerSettings" Target="../printerSettings/printerSettings40.bin" /></Relationships>
</file>

<file path=xl/worksheets/_rels/sheet45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45.bin" /><Relationship Id="rId1" Type="http://schemas.openxmlformats.org/officeDocument/2006/relationships/printerSettings" Target="../printerSettings/printerSettings41.bin" /></Relationships>
</file>

<file path=xl/worksheets/_rels/sheet46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46.bin" /><Relationship Id="rId1" Type="http://schemas.openxmlformats.org/officeDocument/2006/relationships/printerSettings" Target="../printerSettings/printerSettings42.bin" /></Relationships>
</file>

<file path=xl/worksheets/_rels/sheet47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47.bin" /><Relationship Id="rId1" Type="http://schemas.openxmlformats.org/officeDocument/2006/relationships/printerSettings" Target="../printerSettings/printerSettings43.bin" /></Relationships>
</file>

<file path=xl/worksheets/_rels/sheet48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48.bin" /><Relationship Id="rId1" Type="http://schemas.openxmlformats.org/officeDocument/2006/relationships/printerSettings" Target="../printerSettings/printerSettings44.bin" /></Relationships>
</file>

<file path=xl/worksheets/_rels/sheet49.xml.rels><?xml version="1.0" encoding="UTF-8" standalone="yes"?><Relationships xmlns="http://schemas.openxmlformats.org/package/2006/relationships"><Relationship Id="rId2" Type="http://schemas.openxmlformats.org/officeDocument/2006/relationships/printerSettings" Target="../printerSettings/printerSettings45.bin" /><Relationship Id="rId3" Type="http://schemas.openxmlformats.org/officeDocument/2006/relationships/customProperty" Target="../customProperty49.bin" /><Relationship Id="rId1" Type="http://schemas.openxmlformats.org/officeDocument/2006/relationships/drawing" Target="../drawings/drawing6.xml" /></Relationships>
</file>

<file path=xl/worksheets/_rels/sheet5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5.bin" /><Relationship Id="rId1" Type="http://schemas.openxmlformats.org/officeDocument/2006/relationships/printerSettings" Target="../printerSettings/printerSettings2.bin" /></Relationships>
</file>

<file path=xl/worksheets/_rels/sheet50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50.bin" /><Relationship Id="rId1" Type="http://schemas.openxmlformats.org/officeDocument/2006/relationships/printerSettings" Target="../printerSettings/printerSettings46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51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5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53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54.bin" /></Relationships>
</file>

<file path=xl/worksheets/_rels/sheet55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55.bin" /><Relationship Id="rId1" Type="http://schemas.openxmlformats.org/officeDocument/2006/relationships/printerSettings" Target="../printerSettings/printerSettings47.bin" /></Relationships>
</file>

<file path=xl/worksheets/_rels/sheet56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56.bin" /><Relationship Id="rId3" Type="http://schemas.openxmlformats.org/officeDocument/2006/relationships/pivotTable" Target="../pivotTables/pivotTable1.xml" /><Relationship Id="rId1" Type="http://schemas.openxmlformats.org/officeDocument/2006/relationships/printerSettings" Target="../printerSettings/printerSettings48.bin" /></Relationships>
</file>

<file path=xl/worksheets/_rels/sheet57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57.bin" /><Relationship Id="rId1" Type="http://schemas.openxmlformats.org/officeDocument/2006/relationships/printerSettings" Target="../printerSettings/printerSettings49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58.bin" /></Relationships>
</file>

<file path=xl/worksheets/_rels/sheet59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59.bin" /><Relationship Id="rId1" Type="http://schemas.openxmlformats.org/officeDocument/2006/relationships/printerSettings" Target="../printerSettings/printerSettings50.bin" /></Relationships>
</file>

<file path=xl/worksheets/_rels/sheet6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6.bin" /><Relationship Id="rId1" Type="http://schemas.openxmlformats.org/officeDocument/2006/relationships/printerSettings" Target="../printerSettings/printerSettings3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60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61.bin" /></Relationships>
</file>

<file path=xl/worksheets/_rels/sheet62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62.bin" /><Relationship Id="rId1" Type="http://schemas.openxmlformats.org/officeDocument/2006/relationships/printerSettings" Target="../printerSettings/printerSettings51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63.bin" /></Relationships>
</file>

<file path=xl/worksheets/_rels/sheet64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64.bin" /><Relationship Id="rId1" Type="http://schemas.openxmlformats.org/officeDocument/2006/relationships/printerSettings" Target="../printerSettings/printerSettings5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65.bin" /></Relationships>
</file>

<file path=xl/worksheets/_rels/sheet66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66.bin" /><Relationship Id="rId1" Type="http://schemas.openxmlformats.org/officeDocument/2006/relationships/printerSettings" Target="../printerSettings/printerSettings53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67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68.bin" /></Relationships>
</file>

<file path=xl/worksheets/_rels/sheet69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69.bin" /><Relationship Id="rId1" Type="http://schemas.openxmlformats.org/officeDocument/2006/relationships/printerSettings" Target="../printerSettings/printerSettings54.bin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7.bin" /><Relationship Id="rId1" Type="http://schemas.openxmlformats.org/officeDocument/2006/relationships/printerSettings" Target="../printerSettings/printerSettings4.bin" /></Relationships>
</file>

<file path=xl/worksheets/_rels/sheet70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70.bin" /><Relationship Id="rId1" Type="http://schemas.openxmlformats.org/officeDocument/2006/relationships/printerSettings" Target="../printerSettings/printerSettings55.bin" /></Relationships>
</file>

<file path=xl/worksheets/_rels/sheet71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71.bin" /><Relationship Id="rId1" Type="http://schemas.openxmlformats.org/officeDocument/2006/relationships/printerSettings" Target="../printerSettings/printerSettings5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73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customProperty" Target="../customProperty74.bin" /></Relationships>
</file>

<file path=xl/worksheets/_rels/sheet8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8.bin" /><Relationship Id="rId1" Type="http://schemas.openxmlformats.org/officeDocument/2006/relationships/printerSettings" Target="../printerSettings/printerSettings5.bin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customProperty" Target="../customProperty9.bin" /><Relationship Id="rId1" Type="http://schemas.openxmlformats.org/officeDocument/2006/relationships/printerSettings" Target="../printerSettings/printerSettings6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6D588FCA-EDDD-4461-A7BE-35E4DECC1539}">
  <sheetPr>
    <tabColor rgb="FFC00000"/>
    <pageSetUpPr fitToPage="1"/>
  </sheetPr>
  <dimension ref="A1:Q68"/>
  <sheetViews>
    <sheetView workbookViewId="0" topLeftCell="A1"/>
  </sheetViews>
  <sheetFormatPr defaultColWidth="8.85428571428571" defaultRowHeight="12.75"/>
  <cols>
    <col min="1" max="1" width="4.14285714285714" style="1040" customWidth="1"/>
    <col min="2" max="2" width="5.85714285714286" style="53" customWidth="1"/>
    <col min="3" max="3" width="29.7142857142857" style="451" bestFit="1" customWidth="1"/>
    <col min="4" max="4" width="29.7142857142857" style="451" customWidth="1"/>
    <col min="5" max="5" width="53.4285714285714" style="1040" bestFit="1" customWidth="1"/>
    <col min="6" max="6" width="19.2857142857143" style="107" bestFit="1" customWidth="1"/>
    <col min="7" max="7" width="8.85714285714286" style="36" customWidth="1"/>
    <col min="8" max="8" width="8.14285714285714" style="127" bestFit="1" customWidth="1"/>
    <col min="9" max="9" width="11.5714285714286" style="1040" bestFit="1" customWidth="1"/>
    <col min="10" max="10" width="9.71428571428571" style="1040" bestFit="1" customWidth="1"/>
    <col min="11" max="11" width="25.7142857142857" style="244" customWidth="1"/>
    <col min="12" max="12" width="8.85714285714286" style="1040" customWidth="1"/>
    <col min="13" max="17" width="8.85714285714286" style="1040"/>
    <col min="18" max="16384" width="8.85714285714286" style="1040"/>
  </cols>
  <sheetData>
    <row r="1" spans="1:11" s="1109" customFormat="1" ht="15.6" customHeight="1">
      <c r="A1" s="1111"/>
      <c r="B1" s="1624" t="s">
        <v>0</v>
      </c>
      <c r="C1" s="1624"/>
      <c r="D1" s="1624"/>
      <c r="E1" s="1624"/>
      <c r="F1" s="1624"/>
      <c r="G1" s="1113"/>
      <c r="H1" s="1148" t="s">
        <v>60</v>
      </c>
      <c r="I1" s="1149"/>
      <c r="J1" s="1149"/>
      <c r="K1" s="1150"/>
    </row>
    <row r="2" spans="2:11" s="1109" customFormat="1" ht="25.5">
      <c r="B2" s="1131" t="s">
        <v>61</v>
      </c>
      <c r="C2" s="1135" t="s">
        <v>62</v>
      </c>
      <c r="D2" s="1570"/>
      <c r="E2" s="1110" t="s">
        <v>63</v>
      </c>
      <c r="F2" s="1110" t="s">
        <v>64</v>
      </c>
      <c r="G2" s="1140"/>
      <c r="H2" s="1141" t="s">
        <v>65</v>
      </c>
      <c r="I2" s="1110" t="s">
        <v>66</v>
      </c>
      <c r="J2" s="1110" t="s">
        <v>67</v>
      </c>
      <c r="K2" s="1142" t="s">
        <v>68</v>
      </c>
    </row>
    <row r="3" spans="2:11" s="1109" customFormat="1" ht="12.75">
      <c r="B3" s="1151"/>
      <c r="C3" s="1140"/>
      <c r="D3" s="1140"/>
      <c r="E3" s="1140"/>
      <c r="F3" s="1140"/>
      <c r="G3" s="1140"/>
      <c r="H3" s="1152"/>
      <c r="I3" s="1140"/>
      <c r="J3" s="1140"/>
      <c r="K3" s="1153"/>
    </row>
    <row r="4" spans="2:11" s="1109" customFormat="1" ht="16.15" customHeight="1">
      <c r="B4" s="1207">
        <v>1</v>
      </c>
      <c r="C4" t="s">
        <v>1</v>
      </c>
      <c r="D4" s="1209"/>
      <c r="E4" s="1114"/>
      <c r="F4" s="1136"/>
      <c r="G4" s="1113"/>
      <c r="H4" s="1143"/>
      <c r="I4" s="1113"/>
      <c r="J4" s="1113"/>
      <c r="K4" s="1144"/>
    </row>
    <row r="5" spans="2:11" s="1109" customFormat="1" ht="76.5">
      <c r="B5" s="1206">
        <v>2</v>
      </c>
      <c r="C5" s="1210" t="s">
        <v>69</v>
      </c>
      <c r="D5" s="1210"/>
      <c r="E5" s="1129" t="s">
        <v>3111</v>
      </c>
      <c r="F5" s="1136"/>
      <c r="G5" s="1113"/>
      <c r="H5" s="1143"/>
      <c r="I5" s="1113"/>
      <c r="J5" s="1113"/>
      <c r="K5" s="1144"/>
    </row>
    <row r="6" spans="2:11" s="1109" customFormat="1" ht="16.15" customHeight="1">
      <c r="B6" s="1208">
        <v>3</v>
      </c>
      <c r="C6" t="s">
        <v>3</v>
      </c>
      <c r="D6" s="1211"/>
      <c r="E6" s="1115" t="str">
        <f>'Historical Exhibits ----&gt;'!A6</f>
        <v>Historical Exhibits</v>
      </c>
      <c r="F6" s="1136"/>
      <c r="G6" s="1113"/>
      <c r="H6" s="1143"/>
      <c r="I6" s="1113"/>
      <c r="J6" s="1113"/>
      <c r="K6" s="1144"/>
    </row>
    <row r="7" spans="2:11" s="1109" customFormat="1" ht="16.15" customHeight="1">
      <c r="B7" s="1208">
        <v>4</v>
      </c>
      <c r="C7" t="s">
        <v>4</v>
      </c>
      <c r="D7" t="s">
        <v>3112</v>
      </c>
      <c r="E7" s="1116" t="str">
        <f>'Exhibit 7.1'!A6</f>
        <v>Balance Sheet - Assets</v>
      </c>
      <c r="F7" s="1114" t="s">
        <v>70</v>
      </c>
      <c r="G7" s="1113"/>
      <c r="H7" s="1143"/>
      <c r="I7" s="1113"/>
      <c r="J7" s="1114"/>
      <c r="K7" s="1144"/>
    </row>
    <row r="8" spans="2:11" s="1109" customFormat="1" ht="16.15" customHeight="1">
      <c r="B8" s="1208">
        <v>5</v>
      </c>
      <c r="C8" t="s">
        <v>5</v>
      </c>
      <c r="D8" t="s">
        <v>3113</v>
      </c>
      <c r="E8" s="1116" t="str">
        <f>'Exhibit 8.1'!A6</f>
        <v>Balance Sheet - Liabilities</v>
      </c>
      <c r="F8" s="1114" t="s">
        <v>70</v>
      </c>
      <c r="G8" s="1113"/>
      <c r="H8" s="1143"/>
      <c r="I8" s="1113"/>
      <c r="J8" s="1114"/>
      <c r="K8" s="1144"/>
    </row>
    <row r="9" spans="2:11" s="1109" customFormat="1" ht="16.15" customHeight="1">
      <c r="B9" s="1208">
        <v>6</v>
      </c>
      <c r="C9" t="s">
        <v>6</v>
      </c>
      <c r="D9" t="s">
        <v>3114</v>
      </c>
      <c r="E9" s="1116" t="str">
        <f>'Exhibit 9.1'!A6</f>
        <v>Income Statement</v>
      </c>
      <c r="F9" s="1114" t="s">
        <v>70</v>
      </c>
      <c r="G9" s="1113"/>
      <c r="H9" s="1143"/>
      <c r="I9" s="1113"/>
      <c r="J9" s="1114"/>
      <c r="K9" s="1144"/>
    </row>
    <row r="10" spans="2:11" s="1109" customFormat="1" ht="16.15" customHeight="1">
      <c r="B10" s="1208">
        <v>7</v>
      </c>
      <c r="C10" t="s">
        <v>7</v>
      </c>
      <c r="D10" t="s">
        <v>3115</v>
      </c>
      <c r="E10" s="1116" t="str">
        <f>'Exhibit 10.1'!A6</f>
        <v>Detail of Operating Expenses</v>
      </c>
      <c r="F10" s="1114" t="s">
        <v>70</v>
      </c>
      <c r="G10" s="1113"/>
      <c r="H10" s="1143"/>
      <c r="I10" s="1113"/>
      <c r="J10" s="1114"/>
      <c r="K10" s="1144"/>
    </row>
    <row r="11" spans="2:11" s="1109" customFormat="1" ht="16.15" customHeight="1">
      <c r="B11" s="1208">
        <v>8</v>
      </c>
      <c r="C11" t="s">
        <v>8</v>
      </c>
      <c r="D11" t="s">
        <v>3116</v>
      </c>
      <c r="E11" s="1116" t="str">
        <f>'Exhibit 11.1'!A6</f>
        <v>Most Recent Balance Sheet (See Exhibits 7 and 8)</v>
      </c>
      <c r="F11" s="1114" t="s">
        <v>70</v>
      </c>
      <c r="G11" s="1113"/>
      <c r="H11" s="1143"/>
      <c r="I11" s="1113"/>
      <c r="J11" s="1114"/>
      <c r="K11" s="1144"/>
    </row>
    <row r="12" spans="2:11" s="1109" customFormat="1" ht="16.15" customHeight="1">
      <c r="B12" s="1208">
        <v>9</v>
      </c>
      <c r="C12" t="s">
        <v>9</v>
      </c>
      <c r="D12" t="s">
        <v>3117</v>
      </c>
      <c r="E12" s="1116" t="str">
        <f>'Exhibit 12.1'!A6</f>
        <v>Most Recent Income Statement (See Exhibit 9)</v>
      </c>
      <c r="F12" s="1114" t="s">
        <v>70</v>
      </c>
      <c r="G12" s="1113"/>
      <c r="H12" s="1143"/>
      <c r="I12" s="1113"/>
      <c r="J12" s="1114"/>
      <c r="K12" s="1144"/>
    </row>
    <row r="13" spans="2:11" s="1109" customFormat="1" ht="16.15" customHeight="1">
      <c r="B13" s="1117">
        <v>10</v>
      </c>
      <c r="C13" t="s">
        <v>10</v>
      </c>
      <c r="D13" t="s">
        <v>3118</v>
      </c>
      <c r="E13" s="1118" t="str">
        <f>'Exhibit 13.1'!A6</f>
        <v>Income Statement Under Present And Proposed Rates</v>
      </c>
      <c r="F13" s="1114" t="s">
        <v>70</v>
      </c>
      <c r="G13" s="1113"/>
      <c r="H13" s="1143"/>
      <c r="I13" s="1113"/>
      <c r="J13" s="1114"/>
      <c r="K13" s="1144"/>
    </row>
    <row r="14" spans="2:11" s="1109" customFormat="1" ht="16.15" customHeight="1">
      <c r="B14" s="1117">
        <v>11</v>
      </c>
      <c r="C14" t="s">
        <v>11</v>
      </c>
      <c r="D14" t="s">
        <v>3119</v>
      </c>
      <c r="E14" s="1119" t="str">
        <f>'Exhibit 14.1'!A6</f>
        <v>Calculation Of Cost Of Capital And Rate Of Return</v>
      </c>
      <c r="F14" s="1114" t="s">
        <v>71</v>
      </c>
      <c r="G14" s="1113"/>
      <c r="H14" s="1143"/>
      <c r="I14" s="1113"/>
      <c r="J14" s="1114"/>
      <c r="K14" s="1144"/>
    </row>
    <row r="15" spans="2:11" s="1109" customFormat="1" ht="16.15" customHeight="1">
      <c r="B15" s="1117">
        <v>12</v>
      </c>
      <c r="C15" t="s">
        <v>12</v>
      </c>
      <c r="D15" t="s">
        <v>3120</v>
      </c>
      <c r="E15" s="1119" t="str">
        <f>'Exhibit 15.1'!A6</f>
        <v>Revenue Increase Calculation</v>
      </c>
      <c r="F15" s="1114" t="s">
        <v>71</v>
      </c>
      <c r="G15" s="1113"/>
      <c r="H15" s="1143"/>
      <c r="I15" s="1113"/>
      <c r="J15" s="1114"/>
      <c r="K15" s="1144"/>
    </row>
    <row r="16" spans="2:17" s="1109" customFormat="1" ht="16.15" customHeight="1">
      <c r="B16" s="1117">
        <v>13</v>
      </c>
      <c r="C16" t="s">
        <v>13</v>
      </c>
      <c r="D16" t="s">
        <v>3121</v>
      </c>
      <c r="E16" s="1119" t="str">
        <f>'Exhibit 16.1 NOT USED'!A6</f>
        <v>Not Used in This Filing</v>
      </c>
      <c r="F16" s="1114"/>
      <c r="G16" s="1113"/>
      <c r="H16" s="1143"/>
      <c r="I16" s="1113"/>
      <c r="J16" s="1114"/>
      <c r="K16" s="1144"/>
      <c r="N16" s="962" t="s">
        <v>72</v>
      </c>
      <c r="O16" s="962"/>
      <c r="P16" s="962"/>
      <c r="Q16" s="962" t="s">
        <v>73</v>
      </c>
    </row>
    <row r="17" spans="2:17" s="1109" customFormat="1" ht="16.15" customHeight="1">
      <c r="B17" s="1120">
        <v>14</v>
      </c>
      <c r="C17" t="s">
        <v>14</v>
      </c>
      <c r="D17" t="s">
        <v>3122</v>
      </c>
      <c r="E17" s="1119" t="str">
        <f>'Exhibit 17.1'!A6</f>
        <v>Operating Revenues Under Present And Proposed Rates</v>
      </c>
      <c r="F17" s="1114" t="s">
        <v>74</v>
      </c>
      <c r="G17" s="1113"/>
      <c r="H17" s="1143"/>
      <c r="I17" s="1113"/>
      <c r="J17" s="1114"/>
      <c r="K17" s="1144"/>
      <c r="N17" s="962"/>
      <c r="O17" s="962" t="s">
        <v>75</v>
      </c>
      <c r="P17" s="962"/>
      <c r="Q17" s="343" t="s">
        <v>76</v>
      </c>
    </row>
    <row r="18" spans="2:17" s="1109" customFormat="1" ht="16.15" customHeight="1">
      <c r="B18" s="1120">
        <v>15</v>
      </c>
      <c r="C18" t="s">
        <v>15</v>
      </c>
      <c r="D18" t="s">
        <v>3123</v>
      </c>
      <c r="E18" s="1119" t="str">
        <f>'Exhibit 17.2'!A6</f>
        <v>Pro Forma Billing Determinants, Revenue At Present Rates</v>
      </c>
      <c r="F18" s="1114" t="s">
        <v>74</v>
      </c>
      <c r="G18" s="1113"/>
      <c r="H18" s="1143"/>
      <c r="I18" s="1113"/>
      <c r="J18" s="1114"/>
      <c r="K18" s="1144"/>
      <c r="N18" s="962"/>
      <c r="O18" s="962" t="s">
        <v>77</v>
      </c>
      <c r="P18" s="962"/>
      <c r="Q18" s="343" t="s">
        <v>78</v>
      </c>
    </row>
    <row r="19" spans="2:17" s="1109" customFormat="1" ht="16.15" customHeight="1">
      <c r="B19" s="1120">
        <v>16</v>
      </c>
      <c r="C19" t="s">
        <v>16</v>
      </c>
      <c r="D19" t="s">
        <v>3124</v>
      </c>
      <c r="E19" s="1119" t="str">
        <f>'Exhibit 17.3'!A6</f>
        <v>Billed Consumption And Production</v>
      </c>
      <c r="F19" s="1114" t="s">
        <v>70</v>
      </c>
      <c r="G19" s="1113"/>
      <c r="H19" s="1143"/>
      <c r="I19" s="1113"/>
      <c r="J19" s="1114"/>
      <c r="K19" s="1144"/>
      <c r="N19" s="962"/>
      <c r="O19" s="962" t="s">
        <v>71</v>
      </c>
      <c r="P19" s="962"/>
      <c r="Q19" s="343" t="s">
        <v>79</v>
      </c>
    </row>
    <row r="20" spans="2:17" s="1109" customFormat="1" ht="16.15" customHeight="1">
      <c r="B20" s="1121">
        <v>17</v>
      </c>
      <c r="C20" t="s">
        <v>17</v>
      </c>
      <c r="D20" t="s">
        <v>3125</v>
      </c>
      <c r="E20" s="1119" t="str">
        <f>'Exhibit 20.1'!A6</f>
        <v>Summary Of Operations &amp; Maintenance Expenses</v>
      </c>
      <c r="F20" s="1114" t="s">
        <v>70</v>
      </c>
      <c r="G20" s="1113"/>
      <c r="H20" s="1143"/>
      <c r="I20" s="1113"/>
      <c r="J20" s="1114"/>
      <c r="K20" s="1144"/>
      <c r="N20" s="962"/>
      <c r="O20" s="962" t="s">
        <v>80</v>
      </c>
      <c r="P20" s="962"/>
      <c r="Q20" s="343" t="s">
        <v>81</v>
      </c>
    </row>
    <row r="21" spans="2:17" s="1109" customFormat="1" ht="16.15" customHeight="1">
      <c r="B21" s="1121">
        <v>18</v>
      </c>
      <c r="C21" t="s">
        <v>18</v>
      </c>
      <c r="D21" t="s">
        <v>3126</v>
      </c>
      <c r="E21" s="1118" t="str">
        <f>'Exhibit 20.2'!A6</f>
        <v>Labor and Benefits</v>
      </c>
      <c r="F21" s="1114" t="s">
        <v>70</v>
      </c>
      <c r="G21" s="1113"/>
      <c r="H21" s="1143"/>
      <c r="I21" s="1113"/>
      <c r="J21" s="1114"/>
      <c r="K21" s="1144"/>
      <c r="N21" s="962"/>
      <c r="O21" s="962" t="s">
        <v>82</v>
      </c>
      <c r="P21" s="962"/>
      <c r="Q21" s="343" t="s">
        <v>83</v>
      </c>
    </row>
    <row r="22" spans="2:17" s="1109" customFormat="1" ht="16.15" customHeight="1">
      <c r="B22" s="1121">
        <v>19</v>
      </c>
      <c r="C22" t="s">
        <v>19</v>
      </c>
      <c r="D22" t="s">
        <v>3127</v>
      </c>
      <c r="E22" s="1118" t="str">
        <f>'Exhibit 20.3'!A6</f>
        <v>Purchased Water</v>
      </c>
      <c r="F22" s="1114" t="s">
        <v>70</v>
      </c>
      <c r="G22" s="1113"/>
      <c r="H22" s="1143"/>
      <c r="I22" s="1113"/>
      <c r="J22" s="1114"/>
      <c r="K22" s="1144"/>
      <c r="N22" s="962"/>
      <c r="O22" s="962" t="s">
        <v>74</v>
      </c>
      <c r="P22" s="962"/>
      <c r="Q22" s="343" t="s">
        <v>84</v>
      </c>
    </row>
    <row r="23" spans="2:17" s="1109" customFormat="1" ht="16.15" customHeight="1">
      <c r="B23" s="1121">
        <v>20</v>
      </c>
      <c r="C23" t="s">
        <v>20</v>
      </c>
      <c r="D23" t="s">
        <v>3128</v>
      </c>
      <c r="E23" s="1118" t="str">
        <f>'Exhibit 20.4'!A6</f>
        <v>Purchased Power</v>
      </c>
      <c r="F23" s="1114" t="s">
        <v>70</v>
      </c>
      <c r="G23" s="1113"/>
      <c r="H23" s="1143"/>
      <c r="I23" s="1113"/>
      <c r="J23" s="1114"/>
      <c r="K23" s="1144"/>
      <c r="N23" s="962"/>
      <c r="O23" s="962" t="s">
        <v>85</v>
      </c>
      <c r="P23" s="962"/>
      <c r="Q23" s="343" t="s">
        <v>86</v>
      </c>
    </row>
    <row r="24" spans="2:17" s="1109" customFormat="1" ht="16.15" customHeight="1">
      <c r="B24" s="1121">
        <v>21</v>
      </c>
      <c r="C24" t="s">
        <v>21</v>
      </c>
      <c r="D24" t="s">
        <v>3129</v>
      </c>
      <c r="E24" s="1118" t="str">
        <f>'Exhibit 20.5'!A6</f>
        <v>Chemicals</v>
      </c>
      <c r="F24" s="1114" t="s">
        <v>70</v>
      </c>
      <c r="G24" s="1113"/>
      <c r="H24" s="1143"/>
      <c r="I24" s="1113"/>
      <c r="J24" s="1114"/>
      <c r="K24" s="1144"/>
      <c r="N24" s="962"/>
      <c r="O24" s="962" t="s">
        <v>87</v>
      </c>
      <c r="P24" s="962"/>
      <c r="Q24" s="343" t="s">
        <v>88</v>
      </c>
    </row>
    <row r="25" spans="2:17" s="1109" customFormat="1" ht="16.15" customHeight="1">
      <c r="B25" s="1121">
        <v>22</v>
      </c>
      <c r="C25" t="s">
        <v>22</v>
      </c>
      <c r="D25" t="s">
        <v>3130</v>
      </c>
      <c r="E25" s="1118" t="str">
        <f>'Exhibit 20.6'!A6</f>
        <v>Supplies</v>
      </c>
      <c r="F25" s="1114" t="s">
        <v>70</v>
      </c>
      <c r="G25" s="1113"/>
      <c r="H25" s="1143"/>
      <c r="I25" s="1113"/>
      <c r="J25" s="1114"/>
      <c r="K25" s="1144"/>
      <c r="N25" s="962"/>
      <c r="O25" s="962" t="s">
        <v>89</v>
      </c>
      <c r="P25" s="962"/>
      <c r="Q25" s="343" t="s">
        <v>90</v>
      </c>
    </row>
    <row r="26" spans="2:11" s="1109" customFormat="1" ht="16.15" customHeight="1">
      <c r="B26" s="1121">
        <v>23</v>
      </c>
      <c r="C26" t="s">
        <v>23</v>
      </c>
      <c r="D26" t="s">
        <v>3131</v>
      </c>
      <c r="E26" s="1118" t="str">
        <f>'Exhibit 20.7'!A6</f>
        <v>Outside Services</v>
      </c>
      <c r="F26" s="1114" t="s">
        <v>70</v>
      </c>
      <c r="G26" s="1113"/>
      <c r="H26" s="1143"/>
      <c r="I26" s="1113"/>
      <c r="J26" s="1114"/>
      <c r="K26" s="1144"/>
    </row>
    <row r="27" spans="2:11" s="1109" customFormat="1" ht="16.15" customHeight="1">
      <c r="B27" s="1121">
        <v>24</v>
      </c>
      <c r="C27" t="s">
        <v>24</v>
      </c>
      <c r="D27" t="s">
        <v>3132</v>
      </c>
      <c r="E27" s="1118" t="str">
        <f>'Exhibit 20.8'!A6</f>
        <v>Leases, Transportation, Insurance and Other</v>
      </c>
      <c r="F27" s="1114" t="s">
        <v>70</v>
      </c>
      <c r="G27" s="1113"/>
      <c r="H27" s="1143"/>
      <c r="I27" s="1113"/>
      <c r="J27" s="1114"/>
      <c r="K27" s="1144"/>
    </row>
    <row r="28" spans="2:11" s="1109" customFormat="1" ht="16.15" customHeight="1">
      <c r="B28" s="1121">
        <v>25</v>
      </c>
      <c r="C28" t="s">
        <v>25</v>
      </c>
      <c r="D28" t="s">
        <v>3133</v>
      </c>
      <c r="E28" s="1118" t="str">
        <f>'Exhibit 20.9'!A6</f>
        <v>Bad Debt</v>
      </c>
      <c r="F28" s="1114" t="s">
        <v>70</v>
      </c>
      <c r="G28" s="1113"/>
      <c r="H28" s="1143"/>
      <c r="I28" s="1113"/>
      <c r="J28" s="1114"/>
      <c r="K28" s="1144"/>
    </row>
    <row r="29" spans="2:11" s="1109" customFormat="1" ht="16.15" customHeight="1">
      <c r="B29" s="1121">
        <v>26</v>
      </c>
      <c r="C29" t="s">
        <v>26</v>
      </c>
      <c r="D29" t="s">
        <v>3134</v>
      </c>
      <c r="E29" s="1118" t="str">
        <f>'Exhibit 20.10'!A6</f>
        <v>Rate Case Expense</v>
      </c>
      <c r="F29" s="1114" t="s">
        <v>70</v>
      </c>
      <c r="G29" s="1113"/>
      <c r="H29" s="1143"/>
      <c r="I29" s="1113"/>
      <c r="J29" s="1114"/>
      <c r="K29" s="1144"/>
    </row>
    <row r="30" spans="2:11" s="1109" customFormat="1" ht="16.15" customHeight="1">
      <c r="B30" s="1121">
        <v>27</v>
      </c>
      <c r="C30" t="s">
        <v>27</v>
      </c>
      <c r="D30" t="s">
        <v>3135</v>
      </c>
      <c r="E30" s="1118" t="str">
        <f>'Exhibit 20.11'!A6</f>
        <v>Tank Painting Amortization</v>
      </c>
      <c r="F30" s="1114" t="s">
        <v>70</v>
      </c>
      <c r="G30" s="1113"/>
      <c r="H30" s="1143"/>
      <c r="I30" s="1113"/>
      <c r="J30" s="1114"/>
      <c r="K30" s="1144"/>
    </row>
    <row r="31" spans="2:11" s="1109" customFormat="1" ht="16.15" customHeight="1">
      <c r="B31" s="1121">
        <v>28</v>
      </c>
      <c r="C31" t="s">
        <v>28</v>
      </c>
      <c r="D31" t="s">
        <v>3136</v>
      </c>
      <c r="E31" s="1118" t="str">
        <f>'Exhibit 20.12 NOT USED'!A6</f>
        <v>NOT USED</v>
      </c>
      <c r="F31" s="1114" t="s">
        <v>70</v>
      </c>
      <c r="G31" s="1113"/>
      <c r="H31" s="1143"/>
      <c r="I31" s="1113"/>
      <c r="J31" s="1114"/>
      <c r="K31" s="1144"/>
    </row>
    <row r="32" spans="2:11" s="1109" customFormat="1" ht="16.15" customHeight="1">
      <c r="B32" s="1122">
        <v>29</v>
      </c>
      <c r="C32" t="s">
        <v>29</v>
      </c>
      <c r="D32" t="s">
        <v>3137</v>
      </c>
      <c r="E32" s="1119" t="str">
        <f>'Exhibit 21.1'!A6</f>
        <v>Summary of Taxes Other Than Income</v>
      </c>
      <c r="F32" s="1114" t="s">
        <v>70</v>
      </c>
      <c r="G32" s="1113"/>
      <c r="H32" s="1143"/>
      <c r="I32" s="1113"/>
      <c r="J32" s="1114"/>
      <c r="K32" s="1144"/>
    </row>
    <row r="33" spans="2:11" s="1109" customFormat="1" ht="16.15" customHeight="1">
      <c r="B33" s="1122">
        <v>30</v>
      </c>
      <c r="C33" t="s">
        <v>30</v>
      </c>
      <c r="D33" t="s">
        <v>3138</v>
      </c>
      <c r="E33" s="1118" t="str">
        <f>'Exhibit 21.2'!A6</f>
        <v>Regulatory Assessments</v>
      </c>
      <c r="F33" s="1114" t="s">
        <v>70</v>
      </c>
      <c r="G33" s="1113"/>
      <c r="H33" s="1143"/>
      <c r="I33" s="1113"/>
      <c r="J33" s="1114"/>
      <c r="K33" s="1144"/>
    </row>
    <row r="34" spans="2:11" s="1109" customFormat="1" ht="16.15" customHeight="1">
      <c r="B34" s="1122">
        <v>31</v>
      </c>
      <c r="C34" t="s">
        <v>31</v>
      </c>
      <c r="D34" t="s">
        <v>3139</v>
      </c>
      <c r="E34" s="1118" t="str">
        <f>'Exhibit 21.3'!A6</f>
        <v>Payroll Tax Adjustments</v>
      </c>
      <c r="F34" s="1114" t="s">
        <v>70</v>
      </c>
      <c r="G34" s="1113"/>
      <c r="H34" s="1143"/>
      <c r="I34" s="1113"/>
      <c r="J34" s="1114"/>
      <c r="K34" s="1144"/>
    </row>
    <row r="35" spans="2:11" s="1109" customFormat="1" ht="16.15" customHeight="1">
      <c r="B35" s="1122">
        <v>32</v>
      </c>
      <c r="C35" t="s">
        <v>32</v>
      </c>
      <c r="D35" t="s">
        <v>3140</v>
      </c>
      <c r="E35" s="1118" t="str">
        <f>'Exhibit 21.4'!A6</f>
        <v>Excise Taxes</v>
      </c>
      <c r="F35" s="1114" t="s">
        <v>70</v>
      </c>
      <c r="G35" s="1113"/>
      <c r="H35" s="1143"/>
      <c r="I35" s="1113"/>
      <c r="J35" s="1114"/>
      <c r="K35" s="1144"/>
    </row>
    <row r="36" spans="2:11" s="1109" customFormat="1" ht="16.15" customHeight="1">
      <c r="B36" s="1122">
        <v>33</v>
      </c>
      <c r="C36" t="s">
        <v>33</v>
      </c>
      <c r="D36" t="s">
        <v>3141</v>
      </c>
      <c r="E36" s="1118" t="str">
        <f>'Exhibit 21.5'!A6</f>
        <v>Misc-Water Tax/SDWA Adjustments</v>
      </c>
      <c r="F36" s="1114" t="s">
        <v>70</v>
      </c>
      <c r="G36" s="1113"/>
      <c r="H36" s="1143"/>
      <c r="I36" s="1113"/>
      <c r="J36" s="1114"/>
      <c r="K36" s="1144"/>
    </row>
    <row r="37" spans="2:11" s="1109" customFormat="1" ht="16.15" customHeight="1">
      <c r="B37" s="1123">
        <v>34</v>
      </c>
      <c r="C37" t="s">
        <v>34</v>
      </c>
      <c r="D37" t="s">
        <v>3142</v>
      </c>
      <c r="E37" s="1119" t="str">
        <f>'Exhibit 22.1'!A6</f>
        <v>Federal Income Tax</v>
      </c>
      <c r="F37" s="1114" t="s">
        <v>71</v>
      </c>
      <c r="G37" s="1113"/>
      <c r="H37" s="1143"/>
      <c r="I37" s="1113"/>
      <c r="J37" s="1114"/>
      <c r="K37" s="1144"/>
    </row>
    <row r="38" spans="2:11" s="1109" customFormat="1" ht="16.15" customHeight="1">
      <c r="B38" s="1124">
        <v>35</v>
      </c>
      <c r="C38" t="s">
        <v>35</v>
      </c>
      <c r="D38" t="s">
        <v>3143</v>
      </c>
      <c r="E38" s="1119" t="str">
        <f>'Exhibit 23.1'!A6</f>
        <v>Amortization Adjustments</v>
      </c>
      <c r="F38" s="1114" t="s">
        <v>70</v>
      </c>
      <c r="G38" s="1113"/>
      <c r="H38" s="1143"/>
      <c r="I38" s="1113"/>
      <c r="J38" s="1114"/>
      <c r="K38" s="1144"/>
    </row>
    <row r="39" spans="2:11" s="1109" customFormat="1" ht="16.15" customHeight="1">
      <c r="B39" s="1125">
        <v>36</v>
      </c>
      <c r="C39" t="s">
        <v>36</v>
      </c>
      <c r="D39" t="s">
        <v>3144</v>
      </c>
      <c r="E39" s="1119" t="str">
        <f>'Exhibit 25.1'!A6</f>
        <v>Interest Expense</v>
      </c>
      <c r="F39" s="1114" t="s">
        <v>70</v>
      </c>
      <c r="G39" s="1113"/>
      <c r="H39" s="1143"/>
      <c r="I39" s="1113"/>
      <c r="J39" s="1114"/>
      <c r="K39" s="1144"/>
    </row>
    <row r="40" spans="2:11" s="1109" customFormat="1" ht="16.15" customHeight="1">
      <c r="B40" s="1126">
        <v>37</v>
      </c>
      <c r="C40" t="s">
        <v>37</v>
      </c>
      <c r="D40" t="s">
        <v>3145</v>
      </c>
      <c r="E40" s="1119" t="str">
        <f>'Exhibit 26.1'!A6</f>
        <v>Rate Base and Rate of Return</v>
      </c>
      <c r="F40" s="1114" t="s">
        <v>70</v>
      </c>
      <c r="G40" s="1113"/>
      <c r="H40" s="1143"/>
      <c r="I40" s="1113"/>
      <c r="J40" s="1114"/>
      <c r="K40" s="1144"/>
    </row>
    <row r="41" spans="2:11" s="1109" customFormat="1" ht="16.15" customHeight="1">
      <c r="B41" s="1126">
        <v>38</v>
      </c>
      <c r="C41" t="s">
        <v>38</v>
      </c>
      <c r="D41" t="s">
        <v>3146</v>
      </c>
      <c r="E41" s="1118" t="str">
        <f>'Exhibit 26.2'!A6</f>
        <v>Schedule Of Utility Plant In Service</v>
      </c>
      <c r="F41" s="1114" t="s">
        <v>77</v>
      </c>
      <c r="G41" s="1113"/>
      <c r="H41" s="1143"/>
      <c r="I41" s="1113"/>
      <c r="J41" s="1114"/>
      <c r="K41" s="1144"/>
    </row>
    <row r="42" spans="2:11" s="1109" customFormat="1" ht="16.15" customHeight="1">
      <c r="B42" s="1126">
        <v>39</v>
      </c>
      <c r="C42" t="s">
        <v>39</v>
      </c>
      <c r="D42" t="s">
        <v>3147</v>
      </c>
      <c r="E42" s="1118" t="str">
        <f>'Exhibit 26.3'!A6</f>
        <v>Test Year Plant Additions &amp; Retirements</v>
      </c>
      <c r="F42" s="1114" t="s">
        <v>77</v>
      </c>
      <c r="G42" s="1113"/>
      <c r="H42" s="1143"/>
      <c r="I42" s="1113"/>
      <c r="J42" s="1114"/>
      <c r="K42" s="1144"/>
    </row>
    <row r="43" spans="2:11" s="1109" customFormat="1" ht="16.15" customHeight="1">
      <c r="B43" s="1126">
        <v>40</v>
      </c>
      <c r="C43" t="s">
        <v>40</v>
      </c>
      <c r="D43" t="s">
        <v>3148</v>
      </c>
      <c r="E43" s="1118" t="str">
        <f>'Exhibit 26.4'!A6</f>
        <v>Post Test Year Plant Additions &amp; Retirements</v>
      </c>
      <c r="F43" s="1114" t="s">
        <v>77</v>
      </c>
      <c r="G43" s="1113"/>
      <c r="H43" s="1143"/>
      <c r="I43" s="1113"/>
      <c r="J43" s="1114"/>
      <c r="K43" s="1144"/>
    </row>
    <row r="44" spans="2:11" s="1109" customFormat="1" ht="16.15" customHeight="1">
      <c r="B44" s="1126">
        <v>41</v>
      </c>
      <c r="C44" t="s">
        <v>41</v>
      </c>
      <c r="D44" t="s">
        <v>3149</v>
      </c>
      <c r="E44" s="1118" t="str">
        <f>'Exhibit 26.5'!A6</f>
        <v>Materials And Supplies</v>
      </c>
      <c r="F44" s="1114" t="s">
        <v>70</v>
      </c>
      <c r="G44" s="1113"/>
      <c r="H44" s="1143"/>
      <c r="I44" s="1113"/>
      <c r="J44" s="1114"/>
      <c r="K44" s="1144"/>
    </row>
    <row r="45" spans="2:11" s="1109" customFormat="1" ht="16.15" customHeight="1">
      <c r="B45" s="1126">
        <v>42</v>
      </c>
      <c r="C45" t="s">
        <v>42</v>
      </c>
      <c r="D45" t="s">
        <v>3150</v>
      </c>
      <c r="E45" s="1118" t="str">
        <f>'Exhibit 26.6'!A6</f>
        <v>Prepayments</v>
      </c>
      <c r="F45" s="1114" t="s">
        <v>70</v>
      </c>
      <c r="G45" s="1113"/>
      <c r="H45" s="1143"/>
      <c r="I45" s="1113"/>
      <c r="J45" s="1114"/>
      <c r="K45" s="1144"/>
    </row>
    <row r="46" spans="2:11" s="1109" customFormat="1" ht="16.15" customHeight="1">
      <c r="B46" s="1126">
        <v>43</v>
      </c>
      <c r="C46" t="s">
        <v>43</v>
      </c>
      <c r="D46" t="s">
        <v>3151</v>
      </c>
      <c r="E46" s="1118" t="str">
        <f>'Exhibit 26.7'!A6</f>
        <v>Unamortized Acquisition Adjustment</v>
      </c>
      <c r="F46" s="1114" t="s">
        <v>70</v>
      </c>
      <c r="G46" s="1113"/>
      <c r="H46" s="1143"/>
      <c r="I46" s="1113"/>
      <c r="J46" s="1114"/>
      <c r="K46" s="1144"/>
    </row>
    <row r="47" spans="2:11" s="1109" customFormat="1" ht="16.15" customHeight="1">
      <c r="B47" s="1126">
        <v>44</v>
      </c>
      <c r="C47" t="s">
        <v>44</v>
      </c>
      <c r="D47" t="s">
        <v>3152</v>
      </c>
      <c r="E47" s="1118" t="str">
        <f>'Exhibit 26.8'!A6</f>
        <v>Reserve For Depreciation</v>
      </c>
      <c r="F47" s="1114" t="s">
        <v>70</v>
      </c>
      <c r="G47" s="1113"/>
      <c r="H47" s="1143"/>
      <c r="I47" s="1113"/>
      <c r="J47" s="1114"/>
      <c r="K47" s="1144"/>
    </row>
    <row r="48" spans="2:11" s="1109" customFormat="1" ht="16.15" customHeight="1">
      <c r="B48" s="1126">
        <v>45</v>
      </c>
      <c r="C48" t="s">
        <v>45</v>
      </c>
      <c r="D48" t="s">
        <v>3153</v>
      </c>
      <c r="E48" s="1118" t="str">
        <f>'Exhibit 26.9'!A6</f>
        <v>Customer Advances And Contributed Property</v>
      </c>
      <c r="F48" s="1114" t="s">
        <v>70</v>
      </c>
      <c r="G48" s="1113"/>
      <c r="H48" s="1143"/>
      <c r="I48" s="1113"/>
      <c r="J48" s="1114"/>
      <c r="K48" s="1144"/>
    </row>
    <row r="49" spans="2:11" s="1109" customFormat="1" ht="25.5">
      <c r="B49" s="1126">
        <v>46</v>
      </c>
      <c r="C49" t="s">
        <v>46</v>
      </c>
      <c r="D49" t="s">
        <v>3154</v>
      </c>
      <c r="E49" s="1154" t="str">
        <f>'Exhibit 26.10'!A6</f>
        <v>Deferred Federal Taxes, Tank Maintenance Balance &amp; Customer Deposits</v>
      </c>
      <c r="F49" s="1114" t="s">
        <v>71</v>
      </c>
      <c r="G49" s="1113"/>
      <c r="H49" s="1143"/>
      <c r="I49" s="1113"/>
      <c r="J49" s="1114"/>
      <c r="K49" s="1144"/>
    </row>
    <row r="50" spans="2:11" s="1109" customFormat="1" ht="16.15" customHeight="1">
      <c r="B50" s="1126">
        <v>47</v>
      </c>
      <c r="C50" t="s">
        <v>47</v>
      </c>
      <c r="D50" t="s">
        <v>3155</v>
      </c>
      <c r="E50" s="1118" t="str">
        <f>'Exhibit 26.11'!A6</f>
        <v>Schedule of Utility Plant In Service by Division</v>
      </c>
      <c r="F50" s="1114" t="s">
        <v>77</v>
      </c>
      <c r="G50" s="1113"/>
      <c r="H50" s="1145"/>
      <c r="I50" s="1146"/>
      <c r="J50" s="1132"/>
      <c r="K50" s="1147"/>
    </row>
    <row r="51" spans="2:11" s="1109" customFormat="1" ht="16.15" customHeight="1">
      <c r="B51" s="1127">
        <v>48</v>
      </c>
      <c r="C51" t="s">
        <v>48</v>
      </c>
      <c r="D51" s="1137"/>
      <c r="E51" s="1127"/>
      <c r="F51" s="1127"/>
      <c r="G51" s="1113"/>
      <c r="H51" s="1133"/>
      <c r="J51" s="1130"/>
      <c r="K51" s="1134"/>
    </row>
    <row r="52" spans="2:11" s="1109" customFormat="1" ht="16.15" customHeight="1">
      <c r="B52" s="1127">
        <v>49</v>
      </c>
      <c r="C52" t="s">
        <v>49</v>
      </c>
      <c r="D52" s="1539"/>
      <c r="E52" s="1541" t="s">
        <v>1206</v>
      </c>
      <c r="F52" s="1130"/>
      <c r="G52" s="1113"/>
      <c r="H52" s="1133"/>
      <c r="J52" s="1130"/>
      <c r="K52" s="1134"/>
    </row>
    <row r="53" spans="2:11" s="1109" customFormat="1" ht="16.15" customHeight="1">
      <c r="B53" s="1127">
        <v>50</v>
      </c>
      <c r="C53" t="s">
        <v>50</v>
      </c>
      <c r="D53" s="1539"/>
      <c r="E53" s="1541" t="s">
        <v>1209</v>
      </c>
      <c r="F53" s="1130"/>
      <c r="G53" s="1113"/>
      <c r="H53" s="1133"/>
      <c r="J53" s="1130"/>
      <c r="K53" s="1134"/>
    </row>
    <row r="54" spans="2:11" s="1109" customFormat="1" ht="16.15" customHeight="1">
      <c r="B54" s="1127">
        <v>51</v>
      </c>
      <c r="C54" t="s">
        <v>51</v>
      </c>
      <c r="D54" s="1543"/>
      <c r="E54" s="1541" t="s">
        <v>1212</v>
      </c>
      <c r="F54" s="1130"/>
      <c r="G54" s="1113"/>
      <c r="H54" s="1133"/>
      <c r="J54" s="1130"/>
      <c r="K54" s="1134"/>
    </row>
    <row r="55" spans="2:11" s="1109" customFormat="1" ht="16.15" customHeight="1">
      <c r="B55" s="1127">
        <v>52</v>
      </c>
      <c r="C55" t="s">
        <v>52</v>
      </c>
      <c r="D55" s="1544"/>
      <c r="E55" s="1542" t="s">
        <v>1215</v>
      </c>
      <c r="F55" s="1130"/>
      <c r="G55" s="1113"/>
      <c r="H55" s="1133"/>
      <c r="J55" s="1130"/>
      <c r="K55" s="1134"/>
    </row>
    <row r="56" spans="2:11" s="1109" customFormat="1" ht="16.15" customHeight="1">
      <c r="B56" s="1127">
        <v>53</v>
      </c>
      <c r="C56" t="s">
        <v>53</v>
      </c>
      <c r="D56" s="1545"/>
      <c r="E56" s="1541" t="s">
        <v>1218</v>
      </c>
      <c r="F56" s="1130"/>
      <c r="G56" s="1113"/>
      <c r="H56" s="1133"/>
      <c r="J56" s="1130"/>
      <c r="K56" s="1134"/>
    </row>
    <row r="57" spans="2:11" s="1109" customFormat="1" ht="16.15" customHeight="1">
      <c r="B57" s="1127">
        <v>57</v>
      </c>
      <c r="C57" t="s">
        <v>834</v>
      </c>
      <c r="D57" s="1543"/>
      <c r="E57" s="1541" t="s">
        <v>2752</v>
      </c>
      <c r="F57" s="1130"/>
      <c r="G57" s="1113"/>
      <c r="H57" s="1133"/>
      <c r="J57" s="1130"/>
      <c r="K57" s="1134"/>
    </row>
    <row r="58" spans="2:11" s="1109" customFormat="1" ht="16.15" customHeight="1">
      <c r="B58" s="1127">
        <v>55</v>
      </c>
      <c r="C58" t="s">
        <v>54</v>
      </c>
      <c r="D58" s="1543"/>
      <c r="E58" s="1541" t="s">
        <v>490</v>
      </c>
      <c r="F58" s="1130"/>
      <c r="G58" s="1113"/>
      <c r="H58" s="1133"/>
      <c r="J58" s="1130"/>
      <c r="K58" s="1134"/>
    </row>
    <row r="59" spans="2:11" s="1109" customFormat="1" ht="16.15" customHeight="1">
      <c r="B59" s="1127">
        <v>56</v>
      </c>
      <c r="C59" t="s">
        <v>55</v>
      </c>
      <c r="D59" s="1539"/>
      <c r="E59" s="1541" t="s">
        <v>1222</v>
      </c>
      <c r="F59" s="1130"/>
      <c r="G59" s="1113"/>
      <c r="H59" s="1133"/>
      <c r="J59" s="1130"/>
      <c r="K59" s="1134"/>
    </row>
    <row r="60" spans="2:11" s="1109" customFormat="1" ht="16.15" customHeight="1">
      <c r="B60" s="1127">
        <v>57</v>
      </c>
      <c r="C60" t="s">
        <v>2747</v>
      </c>
      <c r="D60" s="1546"/>
      <c r="E60" s="1541" t="s">
        <v>3055</v>
      </c>
      <c r="F60" s="1130"/>
      <c r="G60" s="1113"/>
      <c r="H60" s="1133"/>
      <c r="J60" s="1130"/>
      <c r="K60" s="1134"/>
    </row>
    <row r="61" spans="2:11" s="1109" customFormat="1" ht="16.15" customHeight="1">
      <c r="B61" s="1127">
        <v>58</v>
      </c>
      <c r="C61" t="s">
        <v>2748</v>
      </c>
      <c r="D61" s="1546"/>
      <c r="E61" s="1541" t="s">
        <v>3056</v>
      </c>
      <c r="F61" s="1130"/>
      <c r="G61" s="1113"/>
      <c r="H61" s="1133"/>
      <c r="J61" s="1130"/>
      <c r="K61" s="1134"/>
    </row>
    <row r="62" spans="2:11" s="1109" customFormat="1" ht="16.15" customHeight="1">
      <c r="B62" s="1127">
        <v>59</v>
      </c>
      <c r="C62" t="s">
        <v>56</v>
      </c>
      <c r="D62" s="1539"/>
      <c r="E62" s="1541" t="s">
        <v>2754</v>
      </c>
      <c r="F62" s="1130"/>
      <c r="G62" s="1113"/>
      <c r="H62" s="1133"/>
      <c r="J62" s="1130"/>
      <c r="K62" s="1134"/>
    </row>
    <row r="63" spans="2:11" s="1109" customFormat="1" ht="16.15" customHeight="1">
      <c r="B63" s="1127">
        <v>60</v>
      </c>
      <c r="C63" t="s">
        <v>57</v>
      </c>
      <c r="D63" s="1546"/>
      <c r="E63" s="1541" t="s">
        <v>3054</v>
      </c>
      <c r="F63" s="1130"/>
      <c r="G63" s="1113"/>
      <c r="H63" s="1133"/>
      <c r="J63" s="1130"/>
      <c r="K63" s="1134"/>
    </row>
    <row r="64" spans="2:11" s="1109" customFormat="1" ht="16.15" customHeight="1">
      <c r="B64" s="1127">
        <v>61</v>
      </c>
      <c r="C64" t="s">
        <v>2749</v>
      </c>
      <c r="D64" s="1539"/>
      <c r="E64" s="1541" t="s">
        <v>2751</v>
      </c>
      <c r="F64" s="1130"/>
      <c r="G64" s="1113"/>
      <c r="H64" s="1133"/>
      <c r="J64" s="1130"/>
      <c r="K64" s="1134"/>
    </row>
    <row r="65" spans="2:11" s="1109" customFormat="1" ht="16.15" customHeight="1">
      <c r="B65" s="1127">
        <v>62</v>
      </c>
      <c r="C65" t="s">
        <v>58</v>
      </c>
      <c r="D65" s="1538"/>
      <c r="E65" s="1112" t="s">
        <v>2</v>
      </c>
      <c r="F65" s="1130"/>
      <c r="G65" s="1113"/>
      <c r="H65" s="1133"/>
      <c r="J65" s="1130"/>
      <c r="K65" s="1134"/>
    </row>
    <row r="66" spans="2:11" s="1109" customFormat="1" ht="16.15" customHeight="1">
      <c r="B66" s="1127">
        <v>63</v>
      </c>
      <c r="C66" t="s">
        <v>59</v>
      </c>
      <c r="D66" s="1538"/>
      <c r="E66" s="1112" t="s">
        <v>2</v>
      </c>
      <c r="F66" s="1130"/>
      <c r="G66" s="1113"/>
      <c r="H66" s="1133"/>
      <c r="J66" s="1130"/>
      <c r="K66" s="1134"/>
    </row>
    <row r="67" spans="2:11" s="1109" customFormat="1" ht="16.15" customHeight="1">
      <c r="B67" s="1128">
        <v>64</v>
      </c>
      <c r="C67" t="s">
        <v>3057</v>
      </c>
      <c r="D67" s="1538"/>
      <c r="E67" s="1112"/>
      <c r="F67" s="1130"/>
      <c r="G67" s="1113"/>
      <c r="H67" s="1133"/>
      <c r="J67" s="1130"/>
      <c r="K67" s="1134"/>
    </row>
    <row r="68" spans="2:11" s="1109" customFormat="1" ht="63.75">
      <c r="B68" s="1128">
        <v>65</v>
      </c>
      <c r="C68" s="1547" t="s">
        <v>3058</v>
      </c>
      <c r="D68" s="1547"/>
      <c r="E68" s="1112" t="s">
        <v>3059</v>
      </c>
      <c r="F68" s="1130"/>
      <c r="G68" s="1113"/>
      <c r="H68" s="1133"/>
      <c r="J68" s="1130"/>
      <c r="K68" s="1134"/>
    </row>
  </sheetData>
  <mergeCells count="1">
    <mergeCell ref="B1:F1"/>
  </mergeCells>
  <conditionalFormatting sqref="J7:J68">
    <cfRule type="cellIs" priority="1" dxfId="37" operator="equal">
      <formula>"No"</formula>
    </cfRule>
    <cfRule type="cellIs" priority="2" dxfId="36" operator="equal">
      <formula>"Yes"</formula>
    </cfRule>
  </conditionalFormatting>
  <pageMargins left="0.95" right="0.95" top="1" bottom="0.75" header="0.3" footer="0.3"/>
  <pageSetup fitToHeight="0" orientation="portrait" scale="93" r:id="rId1"/>
  <rowBreaks count="1" manualBreakCount="1">
    <brk id="39" max="16383" man="1"/>
  </rowBreaks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92D050"/>
    <pageSetUpPr fitToPage="1"/>
  </sheetPr>
  <dimension ref="A1:M76"/>
  <sheetViews>
    <sheetView workbookViewId="0" topLeftCell="A1"/>
  </sheetViews>
  <sheetFormatPr defaultColWidth="9.14428571428571" defaultRowHeight="12.75"/>
  <cols>
    <col min="1" max="1" width="50.7142857142857" style="2" customWidth="1"/>
    <col min="2" max="5" width="15.4285714285714" style="2" customWidth="1"/>
    <col min="6" max="6" width="6" style="2" customWidth="1"/>
    <col min="7" max="8" width="10.7142857142857" style="2" bestFit="1" customWidth="1"/>
    <col min="9" max="9" width="19.5714285714286" style="2" bestFit="1" customWidth="1"/>
    <col min="10" max="10" width="12.4285714285714" style="2" bestFit="1" customWidth="1"/>
    <col min="11" max="11" width="10.8571428571429" style="2" bestFit="1" customWidth="1"/>
    <col min="12" max="12" width="9.14285714285714" style="2" customWidth="1"/>
    <col min="13" max="13" width="14.1428571428571" style="2" bestFit="1" customWidth="1"/>
    <col min="14" max="14" width="9.14285714285714" style="2" customWidth="1"/>
    <col min="15" max="16384" width="9.14285714285714" style="2"/>
  </cols>
  <sheetData>
    <row r="1" spans="2:10" ht="12.75">
      <c r="B1" s="19"/>
      <c r="D1" s="116"/>
      <c r="E1" s="115" t="s">
        <v>3115</v>
      </c>
      <c r="F1" s="56"/>
      <c r="G1" s="159">
        <v>45272</v>
      </c>
      <c r="H1" s="1097" t="s">
        <v>279</v>
      </c>
      <c r="J1" s="58"/>
    </row>
    <row r="2" spans="2:10" s="1040" customFormat="1" ht="12.75">
      <c r="B2" s="19"/>
      <c r="D2" s="116"/>
      <c r="E2" s="115" t="str">
        <f>_xlfn.CONCAT("Witness: ",INDEX('Table of Contents'!$F$1:$F$68,MATCH(E1,'Table of Contents'!$D$1:$D$68,0)))</f>
        <v>Witness: Dawn M Peslak</v>
      </c>
      <c r="F2" s="56"/>
      <c r="G2" t="s">
        <v>0</v>
      </c>
      <c r="H2" s="19"/>
      <c r="J2" s="58"/>
    </row>
    <row r="3" spans="1:5" ht="12.75">
      <c r="A3" s="19"/>
      <c r="B3" s="19"/>
      <c r="D3" s="116"/>
      <c r="E3" s="19"/>
    </row>
    <row r="4" spans="1:5" ht="12.75">
      <c r="A4" s="662" t="str">
        <f>+Co_Name</f>
        <v>Aqua New Jersey, Inc</v>
      </c>
      <c r="B4" s="662"/>
      <c r="C4" s="662"/>
      <c r="D4" s="662"/>
      <c r="E4" s="662"/>
    </row>
    <row r="5" spans="1:8" ht="12.75">
      <c r="A5" s="662" t="str">
        <f>+System</f>
        <v>Water Systems</v>
      </c>
      <c r="B5" s="662"/>
      <c r="C5" s="662"/>
      <c r="D5" s="662"/>
      <c r="E5" s="662"/>
      <c r="H5" s="282"/>
    </row>
    <row r="6" spans="1:8" ht="12.75">
      <c r="A6" s="662" t="s">
        <v>440</v>
      </c>
      <c r="B6" s="662"/>
      <c r="C6" s="662"/>
      <c r="D6" s="662"/>
      <c r="E6" s="662"/>
      <c r="H6" s="282"/>
    </row>
    <row r="7" spans="1:7" ht="12.75">
      <c r="A7" s="19"/>
      <c r="B7" s="19"/>
      <c r="C7" s="19"/>
      <c r="D7" s="19"/>
      <c r="E7" s="19"/>
      <c r="G7" s="376" t="s">
        <v>397</v>
      </c>
    </row>
    <row r="8" spans="1:5" ht="12.75">
      <c r="A8" s="19"/>
      <c r="B8" s="689" t="s">
        <v>387</v>
      </c>
      <c r="C8" s="689"/>
      <c r="D8" s="689"/>
      <c r="E8" s="689"/>
    </row>
    <row r="9" spans="1:7" ht="12.75">
      <c r="A9" s="651" t="s">
        <v>63</v>
      </c>
      <c r="B9" s="65">
        <v>2022</v>
      </c>
      <c r="C9" s="65">
        <f>+B9-1</f>
        <v>2021</v>
      </c>
      <c r="D9" s="65">
        <f>+C9-1</f>
        <v>2020</v>
      </c>
      <c r="E9" s="65">
        <f>+D9-1</f>
        <v>2019</v>
      </c>
      <c r="G9" s="376" t="s">
        <v>342</v>
      </c>
    </row>
    <row r="10" spans="1:7" ht="12.75">
      <c r="A10" s="19"/>
      <c r="B10" s="19"/>
      <c r="C10" s="19"/>
      <c r="D10" s="19"/>
      <c r="E10" s="19"/>
      <c r="G10" s="19"/>
    </row>
    <row r="11" spans="1:7" ht="12.75">
      <c r="A11" s="23"/>
      <c r="B11" s="19"/>
      <c r="C11" s="19"/>
      <c r="D11" s="19"/>
      <c r="E11" s="19"/>
      <c r="G11" s="377"/>
    </row>
    <row r="12" spans="1:7" ht="12.75">
      <c r="A12" s="230" t="s">
        <v>395</v>
      </c>
      <c r="B12" s="19"/>
      <c r="C12" s="19"/>
      <c r="D12" s="19"/>
      <c r="E12" s="19"/>
      <c r="G12" s="376"/>
    </row>
    <row r="13" spans="1:13" s="282" customFormat="1" ht="12.75">
      <c r="A13" s="676" t="s">
        <v>441</v>
      </c>
      <c r="B13" s="248">
        <f t="shared" si="0" ref="B13:E17">INDEX(B$62:B$70,MATCH($G13,$G$62:$G$70,0))</f>
        <v>2519255.4760266356</v>
      </c>
      <c r="C13" s="248">
        <f t="shared" si="0"/>
        <v>2001751.0768046451</v>
      </c>
      <c r="D13" s="248">
        <f t="shared" si="0"/>
        <v>1986585.3094578087</v>
      </c>
      <c r="E13" s="248">
        <f t="shared" si="0"/>
        <v>2005277.6863307916</v>
      </c>
      <c r="G13" s="385">
        <v>1</v>
      </c>
      <c r="I13" s="2"/>
      <c r="J13" s="2"/>
      <c r="K13" s="2"/>
      <c r="L13" s="2"/>
      <c r="M13" s="2"/>
    </row>
    <row r="14" spans="1:13" s="282" customFormat="1" ht="12.75">
      <c r="A14" s="676" t="s">
        <v>442</v>
      </c>
      <c r="B14" s="674">
        <f t="shared" si="0"/>
        <v>1654235.2435502878</v>
      </c>
      <c r="C14" s="674">
        <f t="shared" si="0"/>
        <v>1908741.2332271067</v>
      </c>
      <c r="D14" s="674">
        <f t="shared" si="0"/>
        <v>1863121.9318882334</v>
      </c>
      <c r="E14" s="674">
        <f t="shared" si="0"/>
        <v>1641369.4684023871</v>
      </c>
      <c r="G14" s="385">
        <v>3</v>
      </c>
      <c r="I14" s="2"/>
      <c r="J14" s="2"/>
      <c r="K14" s="2"/>
      <c r="L14" s="2"/>
      <c r="M14" s="2"/>
    </row>
    <row r="15" spans="1:13" s="282" customFormat="1" ht="12.75">
      <c r="A15" s="676" t="s">
        <v>443</v>
      </c>
      <c r="B15" s="674">
        <f t="shared" si="0"/>
        <v>532631.99820891186</v>
      </c>
      <c r="C15" s="674">
        <f t="shared" si="0"/>
        <v>876302.20523637184</v>
      </c>
      <c r="D15" s="674">
        <f t="shared" si="0"/>
        <v>864363.02547542902</v>
      </c>
      <c r="E15" s="674">
        <f t="shared" si="0"/>
        <v>863407.99058928282</v>
      </c>
      <c r="G15" s="385">
        <v>5</v>
      </c>
      <c r="I15" s="2"/>
      <c r="J15" s="2"/>
      <c r="K15" s="2"/>
      <c r="L15" s="2"/>
      <c r="M15" s="2"/>
    </row>
    <row r="16" spans="1:13" s="282" customFormat="1" ht="12.75">
      <c r="A16" s="676" t="s">
        <v>444</v>
      </c>
      <c r="B16" s="674">
        <f t="shared" si="0"/>
        <v>1169609.47</v>
      </c>
      <c r="C16" s="674">
        <f t="shared" si="0"/>
        <v>1846050.9398611514</v>
      </c>
      <c r="D16" s="674">
        <f t="shared" si="0"/>
        <v>1744974.3090834462</v>
      </c>
      <c r="E16" s="674">
        <f t="shared" si="0"/>
        <v>1826796.2501841562</v>
      </c>
      <c r="G16" s="385">
        <v>7</v>
      </c>
      <c r="I16" s="2"/>
      <c r="J16" s="2"/>
      <c r="K16" s="2"/>
      <c r="L16" s="2"/>
      <c r="M16" s="2"/>
    </row>
    <row r="17" spans="1:13" s="282" customFormat="1" ht="12.75">
      <c r="A17" s="676" t="s">
        <v>445</v>
      </c>
      <c r="B17" s="674">
        <f t="shared" si="0"/>
        <v>6718170.9122141656</v>
      </c>
      <c r="C17" s="674">
        <f t="shared" si="0"/>
        <v>4866957.4435521346</v>
      </c>
      <c r="D17" s="674">
        <f t="shared" si="0"/>
        <v>4694498.1785042044</v>
      </c>
      <c r="E17" s="674">
        <f t="shared" si="0"/>
        <v>4953862.8305634977</v>
      </c>
      <c r="G17" s="385">
        <v>8</v>
      </c>
      <c r="H17" s="385">
        <v>9</v>
      </c>
      <c r="I17" s="2"/>
      <c r="J17" s="2"/>
      <c r="K17" s="2"/>
      <c r="L17" s="2"/>
      <c r="M17" s="2"/>
    </row>
    <row r="18" spans="1:13" s="282" customFormat="1" ht="12.75">
      <c r="A18" s="681" t="s">
        <v>446</v>
      </c>
      <c r="B18" s="686">
        <f>SUM(B13:B17)</f>
        <v>12593903.100000001</v>
      </c>
      <c r="C18" s="686">
        <f>SUM(C13:C17)</f>
        <v>11499802.89868141</v>
      </c>
      <c r="D18" s="686">
        <f>SUM(D13:D17)</f>
        <v>11153542.754409121</v>
      </c>
      <c r="E18" s="686">
        <f>SUM(E13:E17)</f>
        <v>11290714.226070115</v>
      </c>
      <c r="G18" s="385"/>
      <c r="I18" s="2"/>
      <c r="J18" s="2"/>
      <c r="K18" s="2"/>
      <c r="L18" s="2"/>
      <c r="M18" s="2"/>
    </row>
    <row r="19" spans="1:13" s="282" customFormat="1" ht="12.75">
      <c r="A19" s="169"/>
      <c r="B19" s="674"/>
      <c r="C19" s="674"/>
      <c r="D19" s="674"/>
      <c r="E19" s="674"/>
      <c r="G19" s="385"/>
      <c r="I19" s="2"/>
      <c r="J19" s="2"/>
      <c r="K19" s="2"/>
      <c r="L19" s="2"/>
      <c r="M19" s="2"/>
    </row>
    <row r="20" spans="1:13" s="282" customFormat="1" ht="12.75">
      <c r="A20" s="25" t="s">
        <v>447</v>
      </c>
      <c r="B20" s="674"/>
      <c r="C20" s="674"/>
      <c r="D20" s="674"/>
      <c r="E20" s="674"/>
      <c r="G20" s="385"/>
      <c r="I20" s="2"/>
      <c r="J20" s="2"/>
      <c r="K20" s="2"/>
      <c r="L20" s="2"/>
      <c r="M20" s="2"/>
    </row>
    <row r="21" spans="1:13" s="282" customFormat="1" ht="12.75">
      <c r="A21" s="676" t="s">
        <v>441</v>
      </c>
      <c r="B21" s="674">
        <f t="shared" si="1" ref="B21:E23">INDEX(B$62:B$70,MATCH($G21,$G$62:$G$70,0))</f>
        <v>175262.49000000002</v>
      </c>
      <c r="C21" s="674">
        <f t="shared" si="1"/>
        <v>208749.32696396959</v>
      </c>
      <c r="D21" s="674">
        <f t="shared" si="1"/>
        <v>239858.03156933901</v>
      </c>
      <c r="E21" s="674">
        <f t="shared" si="1"/>
        <v>192971.54465657461</v>
      </c>
      <c r="G21" s="385">
        <v>2</v>
      </c>
      <c r="I21" s="2"/>
      <c r="J21" s="2"/>
      <c r="K21" s="2"/>
      <c r="L21" s="2"/>
      <c r="M21" s="2"/>
    </row>
    <row r="22" spans="1:13" s="282" customFormat="1" ht="12.75">
      <c r="A22" s="676" t="s">
        <v>442</v>
      </c>
      <c r="B22" s="674">
        <f t="shared" si="1"/>
        <v>100254.3</v>
      </c>
      <c r="C22" s="674">
        <f t="shared" si="1"/>
        <v>220714.43084085477</v>
      </c>
      <c r="D22" s="674">
        <f t="shared" si="1"/>
        <v>184349.18122718669</v>
      </c>
      <c r="E22" s="674">
        <f t="shared" si="1"/>
        <v>164051.41237416153</v>
      </c>
      <c r="G22" s="385">
        <v>4</v>
      </c>
      <c r="I22" s="2"/>
      <c r="J22" s="2"/>
      <c r="K22" s="2"/>
      <c r="L22" s="2"/>
      <c r="M22" s="2"/>
    </row>
    <row r="23" spans="1:13" s="282" customFormat="1" ht="12.75">
      <c r="A23" s="676" t="s">
        <v>443</v>
      </c>
      <c r="B23" s="674">
        <f t="shared" si="1"/>
        <v>274861.34000000003</v>
      </c>
      <c r="C23" s="674">
        <f t="shared" si="1"/>
        <v>921075.57351376535</v>
      </c>
      <c r="D23" s="674">
        <f t="shared" si="1"/>
        <v>737026.23279435316</v>
      </c>
      <c r="E23" s="674">
        <f t="shared" si="1"/>
        <v>727484.18689914851</v>
      </c>
      <c r="G23" s="385">
        <v>6</v>
      </c>
      <c r="I23" s="2"/>
      <c r="J23" s="2"/>
      <c r="K23" s="2"/>
      <c r="L23" s="2"/>
      <c r="M23" s="2"/>
    </row>
    <row r="24" spans="1:13" s="282" customFormat="1" ht="12.75">
      <c r="A24" s="682" t="s">
        <v>448</v>
      </c>
      <c r="B24" s="687">
        <f>SUM(B21:B23)</f>
        <v>550378.13000000012</v>
      </c>
      <c r="C24" s="687">
        <f>SUM(C21:C23)</f>
        <v>1350539.3313185899</v>
      </c>
      <c r="D24" s="687">
        <f>SUM(D21:D23)</f>
        <v>1161233.4455908788</v>
      </c>
      <c r="E24" s="687">
        <f>SUM(E21:E23)</f>
        <v>1084507.1439298848</v>
      </c>
      <c r="I24" s="2"/>
      <c r="J24" s="2"/>
      <c r="K24" s="2"/>
      <c r="L24" s="2"/>
      <c r="M24" s="2"/>
    </row>
    <row r="25" spans="1:13" s="282" customFormat="1" ht="12.75">
      <c r="A25" s="169"/>
      <c r="B25" s="172"/>
      <c r="C25" s="172"/>
      <c r="D25" s="172"/>
      <c r="E25" s="172"/>
      <c r="F25" s="171"/>
      <c r="G25" s="283"/>
      <c r="H25" s="283"/>
      <c r="I25" s="2"/>
      <c r="J25" s="2"/>
      <c r="K25" s="2"/>
      <c r="L25" s="2"/>
      <c r="M25" s="2"/>
    </row>
    <row r="26" spans="1:13" s="282" customFormat="1" ht="12.75" thickBot="1">
      <c r="A26" s="683" t="s">
        <v>449</v>
      </c>
      <c r="B26" s="685">
        <f>B18+B24</f>
        <v>13144281.230000002</v>
      </c>
      <c r="C26" s="685">
        <f>C18+C24</f>
        <v>12850342.23</v>
      </c>
      <c r="D26" s="684">
        <f>D18+D24</f>
        <v>12314776.199999999</v>
      </c>
      <c r="E26" s="684">
        <f>E18+E24</f>
        <v>12375221.370000001</v>
      </c>
      <c r="F26" s="171"/>
      <c r="G26" s="283"/>
      <c r="H26" s="283"/>
      <c r="I26" s="2"/>
      <c r="J26" s="2"/>
      <c r="K26" s="2"/>
      <c r="L26" s="2"/>
      <c r="M26" s="2"/>
    </row>
    <row r="27" ht="12.75" thickTop="1"/>
    <row r="28" ht="12.75"/>
    <row r="29" ht="12.75"/>
    <row r="30" spans="1:5" ht="12.75">
      <c r="A30" s="688" t="s">
        <v>450</v>
      </c>
      <c r="B30" s="688"/>
      <c r="C30" s="688"/>
      <c r="D30" s="688"/>
      <c r="E30" s="688"/>
    </row>
    <row r="31" ht="12.75"/>
    <row r="32" spans="1:7" ht="12.75">
      <c r="A32" s="17" t="s">
        <v>451</v>
      </c>
      <c r="G32" s="2" t="s">
        <v>452</v>
      </c>
    </row>
    <row r="33" spans="1:1" ht="12.75">
      <c r="A33" s="24" t="s">
        <v>395</v>
      </c>
    </row>
    <row r="34" spans="1:8" ht="12.75">
      <c r="A34" s="676" t="s">
        <v>441</v>
      </c>
      <c r="B34" s="248">
        <f>SUMIFS('2022 BPU Report'!$F:$F,'2022 BPU Report'!$E:$E,'Exhibit 10.1'!$A34,'2022 BPU Report'!D:D,"Operations")</f>
        <v>2519255.4760266356</v>
      </c>
      <c r="C34" s="673">
        <f>SUMIFS(OperRpt_IS!$S:$S,OperRpt_IS!$V:$V,$G$7,OperRpt_IS!$Z:$Z,$G34,OperRpt_IS!$F:$F,C$9,OperRpt_IS!$U:$U,"Water")</f>
        <v>2108530.75</v>
      </c>
      <c r="D34" s="673">
        <f>SUMIFS(OperRpt_IS!$S:$S,OperRpt_IS!$V:$V,$G$7,OperRpt_IS!$Z:$Z,$G34,OperRpt_IS!$F:$F,D$9,OperRpt_IS!$U:$U,"Water")</f>
        <v>2082393.2300000002</v>
      </c>
      <c r="E34" s="673">
        <f>SUMIFS(OperRpt_IS!$S:$S,OperRpt_IS!$V:$V,$G$7,OperRpt_IS!$Z:$Z,$G34,OperRpt_IS!$F:$F,E$9,OperRpt_IS!$U:$U,"Water")</f>
        <v>2103239.6099999999</v>
      </c>
      <c r="F34" s="282"/>
      <c r="G34" s="385">
        <v>1</v>
      </c>
      <c r="H34" s="282"/>
    </row>
    <row r="35" spans="1:8" ht="12.75">
      <c r="A35" s="676" t="s">
        <v>442</v>
      </c>
      <c r="B35" s="248">
        <f>SUMIFS('2022 BPU Report'!$F:$F,'2022 BPU Report'!$E:$E,'Exhibit 10.1'!$A35,'2022 BPU Report'!D:D,"Operations")</f>
        <v>1654235.2435502878</v>
      </c>
      <c r="C35" s="674">
        <f>SUMIFS(OperRpt_IS!$S:$S,OperRpt_IS!$V:$V,$G$7,OperRpt_IS!$Z:$Z,$G35,OperRpt_IS!$F:$F,C$9,OperRpt_IS!$U:$U,"Water")</f>
        <v>2010559.4699999997</v>
      </c>
      <c r="D35" s="674">
        <f>SUMIFS(OperRpt_IS!$S:$S,OperRpt_IS!$V:$V,$G$7,OperRpt_IS!$Z:$Z,$G35,OperRpt_IS!$F:$F,D$9,OperRpt_IS!$U:$U,"Water")</f>
        <v>1952975.5300000005</v>
      </c>
      <c r="E35" s="674">
        <f>SUMIFS(OperRpt_IS!$S:$S,OperRpt_IS!$V:$V,$G$7,OperRpt_IS!$Z:$Z,$G35,OperRpt_IS!$F:$F,E$9,OperRpt_IS!$U:$U,"Water")</f>
        <v>1721553.7299999997</v>
      </c>
      <c r="F35" s="282"/>
      <c r="G35" s="385">
        <v>3</v>
      </c>
      <c r="H35" s="282"/>
    </row>
    <row r="36" spans="1:8" ht="12.75">
      <c r="A36" s="676" t="s">
        <v>443</v>
      </c>
      <c r="B36" s="248">
        <f>SUMIFS('2022 BPU Report'!$F:$F,'2022 BPU Report'!$E:$E,'Exhibit 10.1'!$A36,'2022 BPU Report'!D:D,"Operations")</f>
        <v>532631.99820891186</v>
      </c>
      <c r="C36" s="674">
        <f>SUMIFS(OperRpt_IS!$S:$S,OperRpt_IS!$V:$V,$G$7,OperRpt_IS!$Z:$Z,$G36,OperRpt_IS!$F:$F,C$9,OperRpt_IS!$U:$U,"Water")</f>
        <v>923046.91000000027</v>
      </c>
      <c r="D36" s="674">
        <f>SUMIFS(OperRpt_IS!$S:$S,OperRpt_IS!$V:$V,$G$7,OperRpt_IS!$Z:$Z,$G36,OperRpt_IS!$F:$F,D$9,OperRpt_IS!$U:$U,"Water")</f>
        <v>906049.04000000027</v>
      </c>
      <c r="E36" s="674">
        <f>SUMIFS(OperRpt_IS!$S:$S,OperRpt_IS!$V:$V,$G$7,OperRpt_IS!$Z:$Z,$G36,OperRpt_IS!$F:$F,E$9,OperRpt_IS!$U:$U,"Water")</f>
        <v>905587.23999999976</v>
      </c>
      <c r="F36" s="282"/>
      <c r="G36" s="385">
        <v>5</v>
      </c>
      <c r="H36" s="282"/>
    </row>
    <row r="37" spans="1:8" ht="12.75">
      <c r="A37" s="676" t="s">
        <v>453</v>
      </c>
      <c r="B37" s="248">
        <f>SUMIFS('2022 BPU Report'!$F:$F,'2022 BPU Report'!$E:$E,'Exhibit 10.1'!$A37,'2022 BPU Report'!D:D,"Operations")</f>
        <v>1169609.47</v>
      </c>
      <c r="C37" s="674">
        <f>SUMIFS(OperRpt_IS!$S:$S,OperRpt_IS!$V:$V,$G$7,OperRpt_IS!$Z:$Z,$G37,OperRpt_IS!$F:$F,C$9,OperRpt_IS!$U:$U,"Water")</f>
        <v>1944525.0799999998</v>
      </c>
      <c r="D37" s="674">
        <f>SUMIFS(OperRpt_IS!$S:$S,OperRpt_IS!$V:$V,$G$7,OperRpt_IS!$Z:$Z,$G37,OperRpt_IS!$F:$F,D$9,OperRpt_IS!$U:$U,"Water")</f>
        <v>1829129.95</v>
      </c>
      <c r="E37" s="674">
        <f>SUMIFS(OperRpt_IS!$S:$S,OperRpt_IS!$V:$V,$G$7,OperRpt_IS!$Z:$Z,$G37,OperRpt_IS!$F:$F,E$9,OperRpt_IS!$U:$U,"Water")</f>
        <v>1916038.9900000002</v>
      </c>
      <c r="F37" s="282"/>
      <c r="G37" s="385">
        <v>7</v>
      </c>
      <c r="H37" s="282"/>
    </row>
    <row r="38" spans="1:8" ht="12.75">
      <c r="A38" s="676" t="s">
        <v>445</v>
      </c>
      <c r="B38" s="248">
        <f>SUMIFS('2022 BPU Report'!$F:$F,'2022 BPU Report'!$E:$E,'Exhibit 10.1'!$A38)</f>
        <v>6718170.9122141656</v>
      </c>
      <c r="C38" s="674">
        <f>SUMIFS(OperRpt_IS!$S:$S,OperRpt_IS!$V:$V,$G$7,OperRpt_IS!$Z:$Z,$G38,OperRpt_IS!$F:$F,C$9,OperRpt_IS!$U:$U,"Water")+SUMIFS(OperRpt_IS!$S:$S,OperRpt_IS!$V:$V,$G$7,OperRpt_IS!$Z:$Z,$H38,OperRpt_IS!$F:$F,C$9,OperRpt_IS!$U:$U,"Water")</f>
        <v>5126576.1999999993</v>
      </c>
      <c r="D38" s="674">
        <f>SUMIFS(OperRpt_IS!$S:$S,OperRpt_IS!$V:$V,$G$7,OperRpt_IS!$Z:$Z,$G38,OperRpt_IS!$F:$F,D$9,OperRpt_IS!$U:$U,"Water")+SUMIFS(OperRpt_IS!$S:$S,OperRpt_IS!$V:$V,$G$7,OperRpt_IS!$Z:$Z,$H38,OperRpt_IS!$F:$F,D$9,OperRpt_IS!$U:$U,"Water")</f>
        <v>4920901.7999999998</v>
      </c>
      <c r="E38" s="674">
        <f>SUMIFS(OperRpt_IS!$S:$S,OperRpt_IS!$V:$V,$G$7,OperRpt_IS!$Z:$Z,$G38,OperRpt_IS!$F:$F,E$9,OperRpt_IS!$U:$U,"Water")+SUMIFS(OperRpt_IS!$S:$S,OperRpt_IS!$V:$V,$G$7,OperRpt_IS!$Z:$Z,$H38,OperRpt_IS!$F:$F,E$9,OperRpt_IS!$U:$U,"Water")</f>
        <v>5195869.1799999997</v>
      </c>
      <c r="F38" s="282"/>
      <c r="G38" s="385">
        <v>8</v>
      </c>
      <c r="H38" s="385">
        <v>9</v>
      </c>
    </row>
    <row r="39" spans="1:5" ht="12.75">
      <c r="A39" s="676" t="s">
        <v>454</v>
      </c>
      <c r="C39" s="668"/>
      <c r="D39" s="668"/>
      <c r="E39" s="668"/>
    </row>
    <row r="40" spans="1:7" ht="12.75">
      <c r="A40" s="676" t="s">
        <v>441</v>
      </c>
      <c r="B40" s="248">
        <f>SUMIFS('2022 BPU Report'!$F:$F,'2022 BPU Report'!$E:$E,'Exhibit 10.1'!$A40,'2022 BPU Report'!D:D,"Maintenance")</f>
        <v>175262.49000000002</v>
      </c>
      <c r="C40" s="674">
        <f>SUMIFS(OperRpt_IS!$S:$S,OperRpt_IS!$V:$V,$G$7,OperRpt_IS!$Z:$Z,$G40,OperRpt_IS!$F:$F,C$9,OperRpt_IS!$U:$U,"Water")</f>
        <v>-465592.84000000003</v>
      </c>
      <c r="D40" s="674">
        <f>SUMIFS(OperRpt_IS!$S:$S,OperRpt_IS!$V:$V,$G$7,OperRpt_IS!$Z:$Z,$G40,OperRpt_IS!$F:$F,D$9,OperRpt_IS!$U:$U,"Water")</f>
        <v>-342484.34000000008</v>
      </c>
      <c r="E40" s="674">
        <f>SUMIFS(OperRpt_IS!$S:$S,OperRpt_IS!$V:$V,$G$7,OperRpt_IS!$Z:$Z,$G40,OperRpt_IS!$F:$F,E$9,OperRpt_IS!$U:$U,"Water")</f>
        <v>-402156.31999999995</v>
      </c>
      <c r="F40" s="282"/>
      <c r="G40" s="385">
        <v>2</v>
      </c>
    </row>
    <row r="41" spans="1:7" ht="12.75">
      <c r="A41" s="676" t="s">
        <v>442</v>
      </c>
      <c r="B41" s="248">
        <f>SUMIFS('2022 BPU Report'!$F:$F,'2022 BPU Report'!$E:$E,'Exhibit 10.1'!$A41,'2022 BPU Report'!D:D,"Maintenance")</f>
        <v>100254.3</v>
      </c>
      <c r="C41" s="674">
        <f>SUMIFS(OperRpt_IS!$S:$S,OperRpt_IS!$V:$V,$G$7,OperRpt_IS!$Z:$Z,$G41,OperRpt_IS!$F:$F,C$9,OperRpt_IS!$U:$U,"Water")</f>
        <v>232488.03</v>
      </c>
      <c r="D41" s="674">
        <f>SUMIFS(OperRpt_IS!$S:$S,OperRpt_IS!$V:$V,$G$7,OperRpt_IS!$Z:$Z,$G41,OperRpt_IS!$F:$F,D$9,OperRpt_IS!$U:$U,"Water")</f>
        <v>193239.87</v>
      </c>
      <c r="E41" s="674">
        <f>SUMIFS(OperRpt_IS!$S:$S,OperRpt_IS!$V:$V,$G$7,OperRpt_IS!$Z:$Z,$G41,OperRpt_IS!$F:$F,E$9,OperRpt_IS!$U:$U,"Water")</f>
        <v>172065.66000000003</v>
      </c>
      <c r="F41" s="282"/>
      <c r="G41" s="385">
        <v>4</v>
      </c>
    </row>
    <row r="42" spans="1:7" ht="12.75">
      <c r="A42" s="676" t="s">
        <v>443</v>
      </c>
      <c r="B42" s="248">
        <f>SUMIFS('2022 BPU Report'!$F:$F,'2022 BPU Report'!$E:$E,'Exhibit 10.1'!$A42,'2022 BPU Report'!D:D,"Maintenance")</f>
        <v>274861.34000000003</v>
      </c>
      <c r="C42" s="674">
        <f>SUMIFS(OperRpt_IS!$S:$S,OperRpt_IS!$V:$V,$G$7,OperRpt_IS!$Z:$Z,$G42,OperRpt_IS!$F:$F,C$9,OperRpt_IS!$U:$U,"Water")</f>
        <v>970208.63000000012</v>
      </c>
      <c r="D42" s="674">
        <f>SUMIFS(OperRpt_IS!$S:$S,OperRpt_IS!$V:$V,$G$7,OperRpt_IS!$Z:$Z,$G42,OperRpt_IS!$F:$F,D$9,OperRpt_IS!$U:$U,"Water")</f>
        <v>772571.11999999965</v>
      </c>
      <c r="E42" s="674">
        <f>SUMIFS(OperRpt_IS!$S:$S,OperRpt_IS!$V:$V,$G$7,OperRpt_IS!$Z:$Z,$G42,OperRpt_IS!$F:$F,E$9,OperRpt_IS!$U:$U,"Water")</f>
        <v>763023.28000000026</v>
      </c>
      <c r="F42" s="282"/>
      <c r="G42" s="385">
        <v>6</v>
      </c>
    </row>
    <row r="43" spans="1:13" ht="12.75" thickBot="1">
      <c r="A43" s="678" t="s">
        <v>455</v>
      </c>
      <c r="B43" s="679">
        <f>SUM(B34:B42)</f>
        <v>13144281.230000002</v>
      </c>
      <c r="C43" s="679">
        <f>SUM(C34:C42)</f>
        <v>12850342.23</v>
      </c>
      <c r="D43" s="679">
        <f>SUM(D34:D42)</f>
        <v>12314776.199999999</v>
      </c>
      <c r="E43" s="679">
        <f>SUM(E34:E42)</f>
        <v>12375221.370000001</v>
      </c>
      <c r="M43" s="84"/>
    </row>
    <row r="44" ht="12.75" thickTop="1"/>
    <row r="45" spans="1:9" ht="12.75">
      <c r="A45" s="677" t="s">
        <v>456</v>
      </c>
      <c r="B45" s="718">
        <v>0</v>
      </c>
      <c r="C45" s="674">
        <f>SUMIFS(OperRpt_IS!$S$3:$S$19043,OperRpt_IS!$V$3:$V$19043,$G$7,OperRpt_IS!$Z$3:$Z$19043,$G45,OperRpt_IS!$F$3:$F$19043,C$9,OperRpt_IS!$U$3:$U$19043,"Water",OperRpt_IS!$Y$3:$Y$19043,$H45)</f>
        <v>-685477.51000000001</v>
      </c>
      <c r="D45" s="674">
        <f>SUMIFS(OperRpt_IS!$S$3:$S$19043,OperRpt_IS!$V$3:$V$19043,$G$7,OperRpt_IS!$Z$3:$Z$19043,$G45,OperRpt_IS!$F$3:$F$19043,D$9,OperRpt_IS!$U$3:$U$19043,"Water",OperRpt_IS!$Y$3:$Y$19043,$H45)</f>
        <v>-593910.1100000001</v>
      </c>
      <c r="E45" s="674">
        <f>SUMIFS(OperRpt_IS!$S$3:$S$19043,OperRpt_IS!$V$3:$V$19043,$G$7,OperRpt_IS!$Z$3:$Z$19043,$G45,OperRpt_IS!$F$3:$F$19043,E$9,OperRpt_IS!$U$3:$U$19043,"Water",OperRpt_IS!$Y$3:$Y$19043,$H45)</f>
        <v>-604554.92000000004</v>
      </c>
      <c r="G45" s="385">
        <v>2</v>
      </c>
      <c r="H45" s="551">
        <v>676</v>
      </c>
      <c r="I45" s="2" t="s">
        <v>457</v>
      </c>
    </row>
    <row r="46" spans="1:5" ht="12.75">
      <c r="A46" s="677" t="s">
        <v>458</v>
      </c>
      <c r="B46" s="170">
        <f>B40-B45</f>
        <v>175262.49000000002</v>
      </c>
      <c r="C46" s="674">
        <f>C40-C45</f>
        <v>219884.66999999998</v>
      </c>
      <c r="D46" s="674">
        <f>D40-D45</f>
        <v>251425.77000000002</v>
      </c>
      <c r="E46" s="674">
        <f>E40-E45</f>
        <v>202398.60000000009</v>
      </c>
    </row>
    <row r="47" spans="2:5" ht="12.75">
      <c r="B47" s="170"/>
      <c r="C47" s="170"/>
      <c r="D47" s="170"/>
      <c r="E47" s="170"/>
    </row>
    <row r="48" spans="1:1" ht="12.75">
      <c r="A48" s="2" t="s">
        <v>459</v>
      </c>
    </row>
    <row r="49" spans="1:7" ht="12.75">
      <c r="A49" s="676" t="s">
        <v>441</v>
      </c>
      <c r="B49" s="248">
        <f>SUMIFS('2022 BPU Report'!$F:$F,'2022 BPU Report'!$E:$E,'Exhibit 10.1'!$A49,'2022 BPU Report'!D:D,"Operations")</f>
        <v>2519255.4760266356</v>
      </c>
      <c r="C49" s="674">
        <f>SUMIFS(OperRpt_IS!$S:$S,OperRpt_IS!$V:$V,$G$7,OperRpt_IS!$Z:$Z,$G49,OperRpt_IS!$F:$F,C$9,OperRpt_IS!$U:$U,"Water")</f>
        <v>2108530.75</v>
      </c>
      <c r="D49" s="674">
        <f>SUMIFS(OperRpt_IS!$S:$S,OperRpt_IS!$V:$V,$G$7,OperRpt_IS!$Z:$Z,$G49,OperRpt_IS!$F:$F,D$9,OperRpt_IS!$U:$U,"Water")</f>
        <v>2082393.2300000002</v>
      </c>
      <c r="E49" s="674">
        <f>SUMIFS(OperRpt_IS!$S:$S,OperRpt_IS!$V:$V,$G$7,OperRpt_IS!$Z:$Z,$G49,OperRpt_IS!$F:$F,E$9,OperRpt_IS!$U:$U,"Water")</f>
        <v>2103239.6099999999</v>
      </c>
      <c r="F49" s="282"/>
      <c r="G49" s="385">
        <v>1</v>
      </c>
    </row>
    <row r="50" spans="1:7" ht="12.75">
      <c r="A50" s="676" t="s">
        <v>442</v>
      </c>
      <c r="B50" s="248">
        <f>SUMIFS('2022 BPU Report'!$F:$F,'2022 BPU Report'!$E:$E,'Exhibit 10.1'!$A50,'2022 BPU Report'!D:D,"Operations")</f>
        <v>1654235.2435502878</v>
      </c>
      <c r="C50" s="674">
        <f>SUMIFS(OperRpt_IS!$S:$S,OperRpt_IS!$V:$V,$G$7,OperRpt_IS!$Z:$Z,$G50,OperRpt_IS!$F:$F,C$9,OperRpt_IS!$U:$U,"Water")</f>
        <v>2010559.4699999997</v>
      </c>
      <c r="D50" s="674">
        <f>SUMIFS(OperRpt_IS!$S:$S,OperRpt_IS!$V:$V,$G$7,OperRpt_IS!$Z:$Z,$G50,OperRpt_IS!$F:$F,D$9,OperRpt_IS!$U:$U,"Water")</f>
        <v>1952975.5300000005</v>
      </c>
      <c r="E50" s="674">
        <f>SUMIFS(OperRpt_IS!$S:$S,OperRpt_IS!$V:$V,$G$7,OperRpt_IS!$Z:$Z,$G50,OperRpt_IS!$F:$F,E$9,OperRpt_IS!$U:$U,"Water")</f>
        <v>1721553.7299999997</v>
      </c>
      <c r="F50" s="282"/>
      <c r="G50" s="385">
        <v>3</v>
      </c>
    </row>
    <row r="51" spans="1:7" ht="12.75">
      <c r="A51" s="676" t="s">
        <v>443</v>
      </c>
      <c r="B51" s="248">
        <f>SUMIFS('2022 BPU Report'!$F:$F,'2022 BPU Report'!$E:$E,'Exhibit 10.1'!$A51,'2022 BPU Report'!D:D,"Operations")</f>
        <v>532631.99820891186</v>
      </c>
      <c r="C51" s="674">
        <f>SUMIFS(OperRpt_IS!$S:$S,OperRpt_IS!$V:$V,$G$7,OperRpt_IS!$Z:$Z,$G51,OperRpt_IS!$F:$F,C$9,OperRpt_IS!$U:$U,"Water")</f>
        <v>923046.91000000027</v>
      </c>
      <c r="D51" s="674">
        <f>SUMIFS(OperRpt_IS!$S:$S,OperRpt_IS!$V:$V,$G$7,OperRpt_IS!$Z:$Z,$G51,OperRpt_IS!$F:$F,D$9,OperRpt_IS!$U:$U,"Water")</f>
        <v>906049.04000000027</v>
      </c>
      <c r="E51" s="674">
        <f>SUMIFS(OperRpt_IS!$S:$S,OperRpt_IS!$V:$V,$G$7,OperRpt_IS!$Z:$Z,$G51,OperRpt_IS!$F:$F,E$9,OperRpt_IS!$U:$U,"Water")</f>
        <v>905587.23999999976</v>
      </c>
      <c r="F51" s="282"/>
      <c r="G51" s="385">
        <v>5</v>
      </c>
    </row>
    <row r="52" spans="1:7" ht="12.75">
      <c r="A52" s="676" t="s">
        <v>453</v>
      </c>
      <c r="B52" s="248">
        <f>SUMIFS('2022 BPU Report'!$F:$F,'2022 BPU Report'!$E:$E,'Exhibit 10.1'!$A52,'2022 BPU Report'!D:D,"Operations")</f>
        <v>1169609.47</v>
      </c>
      <c r="C52" s="674">
        <f>SUMIFS(OperRpt_IS!$S:$S,OperRpt_IS!$V:$V,$G$7,OperRpt_IS!$Z:$Z,$G52,OperRpt_IS!$F:$F,C$9,OperRpt_IS!$U:$U,"Water")</f>
        <v>1944525.0799999998</v>
      </c>
      <c r="D52" s="674">
        <f>SUMIFS(OperRpt_IS!$S:$S,OperRpt_IS!$V:$V,$G$7,OperRpt_IS!$Z:$Z,$G52,OperRpt_IS!$F:$F,D$9,OperRpt_IS!$U:$U,"Water")</f>
        <v>1829129.95</v>
      </c>
      <c r="E52" s="674">
        <f>SUMIFS(OperRpt_IS!$S:$S,OperRpt_IS!$V:$V,$G$7,OperRpt_IS!$Z:$Z,$G52,OperRpt_IS!$F:$F,E$9,OperRpt_IS!$U:$U,"Water")</f>
        <v>1916038.9900000002</v>
      </c>
      <c r="F52" s="282"/>
      <c r="G52" s="385">
        <v>7</v>
      </c>
    </row>
    <row r="53" spans="1:8" ht="12.75">
      <c r="A53" s="676" t="s">
        <v>445</v>
      </c>
      <c r="B53" s="248">
        <f>SUMIFS('2022 BPU Report'!$F:$F,'2022 BPU Report'!$E:$E,'Exhibit 10.1'!$A53)</f>
        <v>6718170.9122141656</v>
      </c>
      <c r="C53" s="674">
        <f>SUMIFS(OperRpt_IS!$S:$S,OperRpt_IS!$V:$V,$G$7,OperRpt_IS!$Z:$Z,$G53,OperRpt_IS!$F:$F,C$9,OperRpt_IS!$U:$U,"Water")+SUMIFS(OperRpt_IS!$S:$S,OperRpt_IS!$V:$V,$G$7,OperRpt_IS!$Z:$Z,$H53,OperRpt_IS!$F:$F,C$9,OperRpt_IS!$U:$U,"Water")</f>
        <v>5126576.1999999993</v>
      </c>
      <c r="D53" s="674">
        <f>SUMIFS(OperRpt_IS!$S:$S,OperRpt_IS!$V:$V,$G$7,OperRpt_IS!$Z:$Z,$G53,OperRpt_IS!$F:$F,D$9,OperRpt_IS!$U:$U,"Water")+SUMIFS(OperRpt_IS!$S:$S,OperRpt_IS!$V:$V,$G$7,OperRpt_IS!$Z:$Z,$H53,OperRpt_IS!$F:$F,D$9,OperRpt_IS!$U:$U,"Water")</f>
        <v>4920901.7999999998</v>
      </c>
      <c r="E53" s="674">
        <f>SUMIFS(OperRpt_IS!$S:$S,OperRpt_IS!$V:$V,$G$7,OperRpt_IS!$Z:$Z,$G53,OperRpt_IS!$F:$F,E$9,OperRpt_IS!$U:$U,"Water")+SUMIFS(OperRpt_IS!$S:$S,OperRpt_IS!$V:$V,$G$7,OperRpt_IS!$Z:$Z,$H53,OperRpt_IS!$F:$F,E$9,OperRpt_IS!$U:$U,"Water")</f>
        <v>5195869.1799999997</v>
      </c>
      <c r="F53" s="282"/>
      <c r="G53" s="385">
        <v>8</v>
      </c>
      <c r="H53" s="385">
        <v>9</v>
      </c>
    </row>
    <row r="54" spans="1:8" ht="12.75">
      <c r="A54" s="676"/>
      <c r="B54" s="170"/>
      <c r="C54" s="674"/>
      <c r="D54" s="674"/>
      <c r="E54" s="674"/>
      <c r="F54" s="282"/>
      <c r="G54" s="385"/>
      <c r="H54" s="385"/>
    </row>
    <row r="55" spans="1:5" ht="12.75">
      <c r="A55" s="676" t="s">
        <v>454</v>
      </c>
      <c r="C55" s="668"/>
      <c r="D55" s="668"/>
      <c r="E55" s="668"/>
    </row>
    <row r="56" spans="1:7" ht="12.75">
      <c r="A56" s="676" t="s">
        <v>441</v>
      </c>
      <c r="B56" s="248">
        <f>+B40</f>
        <v>175262.49000000002</v>
      </c>
      <c r="C56" s="674">
        <f>C46</f>
        <v>219884.66999999998</v>
      </c>
      <c r="D56" s="674">
        <f>D46</f>
        <v>251425.77000000002</v>
      </c>
      <c r="E56" s="674">
        <f>E46</f>
        <v>202398.60000000009</v>
      </c>
      <c r="F56" s="282"/>
      <c r="G56" s="385">
        <v>2</v>
      </c>
    </row>
    <row r="57" spans="1:7" ht="12.75">
      <c r="A57" s="676" t="s">
        <v>442</v>
      </c>
      <c r="B57" s="248">
        <f>SUMIFS('2022 BPU Report'!$F:$F,'2022 BPU Report'!$E:$E,'Exhibit 10.1'!$A57,'2022 BPU Report'!D:D,"Maintenance")</f>
        <v>100254.3</v>
      </c>
      <c r="C57" s="674">
        <f>SUMIFS(OperRpt_IS!$S:$S,OperRpt_IS!$V:$V,$G$7,OperRpt_IS!$Z:$Z,$G57,OperRpt_IS!$F:$F,C$9,OperRpt_IS!$U:$U,"Water")</f>
        <v>232488.03</v>
      </c>
      <c r="D57" s="674">
        <f>SUMIFS(OperRpt_IS!$S:$S,OperRpt_IS!$V:$V,$G$7,OperRpt_IS!$Z:$Z,$G57,OperRpt_IS!$F:$F,D$9,OperRpt_IS!$U:$U,"Water")</f>
        <v>193239.87</v>
      </c>
      <c r="E57" s="674">
        <f>SUMIFS(OperRpt_IS!$S:$S,OperRpt_IS!$V:$V,$G$7,OperRpt_IS!$Z:$Z,$G57,OperRpt_IS!$F:$F,E$9,OperRpt_IS!$U:$U,"Water")</f>
        <v>172065.66000000003</v>
      </c>
      <c r="F57" s="282"/>
      <c r="G57" s="385">
        <v>4</v>
      </c>
    </row>
    <row r="58" spans="1:7" ht="12.75">
      <c r="A58" s="676" t="s">
        <v>443</v>
      </c>
      <c r="B58" s="248">
        <f>SUMIFS('2022 BPU Report'!$F:$F,'2022 BPU Report'!$E:$E,'Exhibit 10.1'!$A58,'2022 BPU Report'!D:D,"Maintenance")</f>
        <v>274861.34000000003</v>
      </c>
      <c r="C58" s="674">
        <f>SUMIFS(OperRpt_IS!$S:$S,OperRpt_IS!$V:$V,$G$7,OperRpt_IS!$Z:$Z,$G58,OperRpt_IS!$F:$F,C$9,OperRpt_IS!$U:$U,"Water")</f>
        <v>970208.63000000012</v>
      </c>
      <c r="D58" s="674">
        <f>SUMIFS(OperRpt_IS!$S:$S,OperRpt_IS!$V:$V,$G$7,OperRpt_IS!$Z:$Z,$G58,OperRpt_IS!$F:$F,D$9,OperRpt_IS!$U:$U,"Water")</f>
        <v>772571.11999999965</v>
      </c>
      <c r="E58" s="674">
        <f>SUMIFS(OperRpt_IS!$S:$S,OperRpt_IS!$V:$V,$G$7,OperRpt_IS!$Z:$Z,$G58,OperRpt_IS!$F:$F,E$9,OperRpt_IS!$U:$U,"Water")</f>
        <v>763023.28000000026</v>
      </c>
      <c r="F58" s="282"/>
      <c r="G58" s="385">
        <v>6</v>
      </c>
    </row>
    <row r="59" spans="1:5" ht="12.75" thickBot="1">
      <c r="A59" s="678" t="s">
        <v>455</v>
      </c>
      <c r="B59" s="679">
        <f>SUM(B49:B58)</f>
        <v>13144281.230000002</v>
      </c>
      <c r="C59" s="680">
        <f>SUM(C49:C58)</f>
        <v>13535819.74</v>
      </c>
      <c r="D59" s="680">
        <f>SUM(D49:D58)</f>
        <v>12908686.309999999</v>
      </c>
      <c r="E59" s="680">
        <f>SUM(E49:E58)</f>
        <v>12979776.289999999</v>
      </c>
    </row>
    <row r="60" ht="12.75" thickTop="1"/>
    <row r="61" spans="1:7" ht="12.75">
      <c r="A61" s="2" t="s">
        <v>460</v>
      </c>
      <c r="G61" s="187" t="s">
        <v>461</v>
      </c>
    </row>
    <row r="62" spans="1:7" ht="12.75">
      <c r="A62" s="676" t="s">
        <v>441</v>
      </c>
      <c r="B62" s="673">
        <f t="shared" si="2" ref="B62:E66">B49+B$45*B49/B$59</f>
        <v>2519255.4760266356</v>
      </c>
      <c r="C62" s="673">
        <f t="shared" si="2"/>
        <v>2001751.0768046451</v>
      </c>
      <c r="D62" s="673">
        <f t="shared" si="2"/>
        <v>1986585.3094578087</v>
      </c>
      <c r="E62" s="673">
        <f t="shared" si="2"/>
        <v>2005277.6863307916</v>
      </c>
      <c r="F62" s="282"/>
      <c r="G62" s="552">
        <v>1</v>
      </c>
    </row>
    <row r="63" spans="1:7" ht="12.75">
      <c r="A63" s="676" t="s">
        <v>462</v>
      </c>
      <c r="B63" s="170">
        <f t="shared" si="2"/>
        <v>1654235.2435502878</v>
      </c>
      <c r="C63" s="170">
        <f t="shared" si="2"/>
        <v>1908741.2332271067</v>
      </c>
      <c r="D63" s="170">
        <f t="shared" si="2"/>
        <v>1863121.9318882334</v>
      </c>
      <c r="E63" s="170">
        <f t="shared" si="2"/>
        <v>1641369.4684023871</v>
      </c>
      <c r="F63" s="282"/>
      <c r="G63" s="552">
        <v>3</v>
      </c>
    </row>
    <row r="64" spans="1:7" ht="12.75">
      <c r="A64" s="676" t="s">
        <v>443</v>
      </c>
      <c r="B64" s="170">
        <f t="shared" si="2"/>
        <v>532631.99820891186</v>
      </c>
      <c r="C64" s="170">
        <f t="shared" si="2"/>
        <v>876302.20523637184</v>
      </c>
      <c r="D64" s="170">
        <f t="shared" si="2"/>
        <v>864363.02547542902</v>
      </c>
      <c r="E64" s="170">
        <f t="shared" si="2"/>
        <v>863407.99058928282</v>
      </c>
      <c r="F64" s="282"/>
      <c r="G64" s="552">
        <v>5</v>
      </c>
    </row>
    <row r="65" spans="1:7" ht="12.75">
      <c r="A65" s="676" t="s">
        <v>444</v>
      </c>
      <c r="B65" s="170">
        <f t="shared" si="2"/>
        <v>1169609.47</v>
      </c>
      <c r="C65" s="170">
        <f t="shared" si="2"/>
        <v>1846050.9398611514</v>
      </c>
      <c r="D65" s="170">
        <f t="shared" si="2"/>
        <v>1744974.3090834462</v>
      </c>
      <c r="E65" s="170">
        <f t="shared" si="2"/>
        <v>1826796.2501841562</v>
      </c>
      <c r="F65" s="282"/>
      <c r="G65" s="552">
        <v>7</v>
      </c>
    </row>
    <row r="66" spans="1:7" ht="12.75">
      <c r="A66" s="676" t="s">
        <v>463</v>
      </c>
      <c r="B66" s="170">
        <f t="shared" si="2"/>
        <v>6718170.9122141656</v>
      </c>
      <c r="C66" s="170">
        <f t="shared" si="2"/>
        <v>4866957.4435521346</v>
      </c>
      <c r="D66" s="170">
        <f t="shared" si="2"/>
        <v>4694498.1785042044</v>
      </c>
      <c r="E66" s="170">
        <f t="shared" si="2"/>
        <v>4953862.8305634977</v>
      </c>
      <c r="F66" s="282"/>
      <c r="G66" s="552">
        <v>8</v>
      </c>
    </row>
    <row r="67" spans="1:7" ht="12.75">
      <c r="A67" s="676" t="s">
        <v>454</v>
      </c>
      <c r="G67" s="187"/>
    </row>
    <row r="68" spans="1:7" ht="12.75">
      <c r="A68" s="676" t="s">
        <v>441</v>
      </c>
      <c r="B68" s="170">
        <f t="shared" si="3" ref="B68:E70">B56+B$45*B56/B$59</f>
        <v>175262.49000000002</v>
      </c>
      <c r="C68" s="170">
        <f t="shared" si="3"/>
        <v>208749.32696396959</v>
      </c>
      <c r="D68" s="170">
        <f t="shared" si="3"/>
        <v>239858.03156933901</v>
      </c>
      <c r="E68" s="170">
        <f t="shared" si="3"/>
        <v>192971.54465657461</v>
      </c>
      <c r="F68" s="282"/>
      <c r="G68" s="552">
        <v>2</v>
      </c>
    </row>
    <row r="69" spans="1:7" ht="12.75">
      <c r="A69" s="676" t="s">
        <v>442</v>
      </c>
      <c r="B69" s="170">
        <f t="shared" si="3"/>
        <v>100254.3</v>
      </c>
      <c r="C69" s="170">
        <f t="shared" si="3"/>
        <v>220714.43084085477</v>
      </c>
      <c r="D69" s="170">
        <f t="shared" si="3"/>
        <v>184349.18122718669</v>
      </c>
      <c r="E69" s="170">
        <f t="shared" si="3"/>
        <v>164051.41237416153</v>
      </c>
      <c r="F69" s="282"/>
      <c r="G69" s="552">
        <v>4</v>
      </c>
    </row>
    <row r="70" spans="1:7" ht="12.75">
      <c r="A70" s="676" t="s">
        <v>443</v>
      </c>
      <c r="B70" s="170">
        <f t="shared" si="3"/>
        <v>274861.34000000003</v>
      </c>
      <c r="C70" s="170">
        <f t="shared" si="3"/>
        <v>921075.57351376535</v>
      </c>
      <c r="D70" s="170">
        <f t="shared" si="3"/>
        <v>737026.23279435316</v>
      </c>
      <c r="E70" s="170">
        <f t="shared" si="3"/>
        <v>727484.18689914851</v>
      </c>
      <c r="F70" s="282"/>
      <c r="G70" s="552">
        <v>6</v>
      </c>
    </row>
    <row r="71" spans="1:5" ht="12.75" thickBot="1">
      <c r="A71" s="678" t="s">
        <v>455</v>
      </c>
      <c r="B71" s="679">
        <f>SUM(B62:B70)</f>
        <v>13144281.230000002</v>
      </c>
      <c r="C71" s="680">
        <f>SUM(C62:C70)</f>
        <v>12850342.23</v>
      </c>
      <c r="D71" s="680">
        <f>SUM(D62:D70)</f>
        <v>12314776.200000001</v>
      </c>
      <c r="E71" s="680">
        <f>SUM(E62:E70)</f>
        <v>12375221.369999999</v>
      </c>
    </row>
    <row r="72" spans="1:5" ht="12.75" thickTop="1">
      <c r="A72" s="116" t="s">
        <v>464</v>
      </c>
      <c r="B72" s="1399">
        <f>B71-B43</f>
        <v>0</v>
      </c>
      <c r="C72" s="1399">
        <f>C71-C43</f>
        <v>0</v>
      </c>
      <c r="D72" s="1400">
        <f>D71-D43</f>
        <v>0</v>
      </c>
      <c r="E72" s="1400">
        <f>E71-E43</f>
        <v>0</v>
      </c>
    </row>
    <row r="73" spans="1:5" ht="12.75">
      <c r="A73" s="116" t="s">
        <v>465</v>
      </c>
      <c r="B73" s="1399">
        <f>B71-B26</f>
        <v>0</v>
      </c>
      <c r="C73" s="1399">
        <f>C71-C26</f>
        <v>0</v>
      </c>
      <c r="D73" s="1399">
        <f>D71-D26</f>
        <v>0</v>
      </c>
      <c r="E73" s="1399">
        <f>E71-E26</f>
        <v>0</v>
      </c>
    </row>
    <row r="74" ht="12.75"/>
    <row r="75" spans="2:5" ht="12.75">
      <c r="B75" s="1398">
        <f>+B26-'Exhibit 9.1'!B19</f>
        <v>0</v>
      </c>
      <c r="C75" s="1398">
        <f>+C26-'Exhibit 9.1'!C19</f>
        <v>0</v>
      </c>
      <c r="D75" s="1398">
        <f>+D26-'Exhibit 9.1'!D19</f>
        <v>0</v>
      </c>
      <c r="E75" s="1398">
        <f>+E26-'Exhibit 9.1'!E19</f>
        <v>0</v>
      </c>
    </row>
    <row r="76" spans="3:3" ht="12.75">
      <c r="C76" s="958"/>
    </row>
  </sheetData>
  <printOptions horizontalCentered="1"/>
  <pageMargins left="0.8" right="0.8" top="1" bottom="1" header="0.5" footer="0.5"/>
  <pageSetup orientation="portrait" scale="79" r:id="rId1"/>
  <headerFooter alignWithMargins="0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90E63582-CBB3-466A-ACA1-FAEBC54AE2EE}">
  <sheetPr>
    <tabColor rgb="FF92D050"/>
    <pageSetUpPr fitToPage="1"/>
  </sheetPr>
  <dimension ref="A1:I6"/>
  <sheetViews>
    <sheetView workbookViewId="0" topLeftCell="A1"/>
  </sheetViews>
  <sheetFormatPr defaultRowHeight="12.75"/>
  <cols>
    <col min="1" max="1" width="42" bestFit="1" customWidth="1"/>
  </cols>
  <sheetData>
    <row r="1" spans="5:9" ht="12.75">
      <c r="E1" s="115" t="s">
        <v>3116</v>
      </c>
      <c r="I1" t="s">
        <v>0</v>
      </c>
    </row>
    <row r="2" spans="1:5" s="962" customFormat="1" ht="12.75">
      <c r="A2" s="746"/>
      <c r="E2" s="115" t="str">
        <f>_xlfn.CONCAT("Witness: ",INDEX('Table of Contents'!$F$1:$F$68,MATCH(E1,'Table of Contents'!$D$1:$D$68,0)))</f>
        <v>Witness: Dawn M Peslak</v>
      </c>
    </row>
    <row r="3" ht="12.75"/>
    <row r="4" spans="1:1" ht="12.75">
      <c r="A4" t="str">
        <f>+Co_Name</f>
        <v>Aqua New Jersey, Inc</v>
      </c>
    </row>
    <row r="5" spans="1:1" ht="12.75">
      <c r="A5" t="str">
        <f>+System</f>
        <v>Water Systems</v>
      </c>
    </row>
    <row r="6" spans="1:1" ht="12.75">
      <c r="A6" t="s">
        <v>3169</v>
      </c>
    </row>
  </sheetData>
  <printOptions horizontalCentered="1"/>
  <pageMargins left="0.8" right="0.8" top="1" bottom="1" header="0.5" footer="0.5"/>
  <pageSetup orientation="portrait" scale="98" r:id="rId1"/>
  <headerFooter alignWithMargins="0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50D1105B-735A-4E94-B335-01447951A634}">
  <sheetPr>
    <tabColor rgb="FF92D050"/>
    <pageSetUpPr fitToPage="1"/>
  </sheetPr>
  <dimension ref="A1:I6"/>
  <sheetViews>
    <sheetView workbookViewId="0" topLeftCell="A1"/>
  </sheetViews>
  <sheetFormatPr defaultRowHeight="12.75"/>
  <cols>
    <col min="1" max="1" width="36.4285714285714" bestFit="1" customWidth="1"/>
  </cols>
  <sheetData>
    <row r="1" spans="5:9" ht="12.75">
      <c r="E1" s="115" t="s">
        <v>3117</v>
      </c>
      <c r="I1" t="s">
        <v>0</v>
      </c>
    </row>
    <row r="2" spans="1:5" s="962" customFormat="1" ht="12.75">
      <c r="A2" s="746"/>
      <c r="E2" s="115" t="str">
        <f>_xlfn.CONCAT("Witness: ",INDEX('Table of Contents'!$F$1:$F$68,MATCH(E1,'Table of Contents'!$D$1:$D$68,0)))</f>
        <v>Witness: Dawn M Peslak</v>
      </c>
    </row>
    <row r="3" ht="12.75"/>
    <row r="4" spans="1:1" ht="12.75">
      <c r="A4" t="str">
        <f>+Co_Name</f>
        <v>Aqua New Jersey, Inc</v>
      </c>
    </row>
    <row r="5" spans="1:1" ht="12.75">
      <c r="A5" t="str">
        <f>+System</f>
        <v>Water Systems</v>
      </c>
    </row>
    <row r="6" spans="1:1" ht="12.75">
      <c r="A6" t="s">
        <v>3170</v>
      </c>
    </row>
  </sheetData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0" tint="-0.149990007281303"/>
    <pageSetUpPr fitToPage="1"/>
  </sheetPr>
  <dimension ref="A1:R112"/>
  <sheetViews>
    <sheetView tabSelected="1" workbookViewId="0" topLeftCell="A5">
      <selection pane="topLeft" activeCell="E19" sqref="E19"/>
    </sheetView>
  </sheetViews>
  <sheetFormatPr defaultRowHeight="12.75"/>
  <cols>
    <col min="1" max="1" width="29.7142857142857" customWidth="1"/>
    <col min="2" max="5" width="15.7142857142857" customWidth="1"/>
    <col min="6" max="6" width="19.2857142857143" bestFit="1" customWidth="1"/>
    <col min="7" max="7" width="6.14285714285714" customWidth="1"/>
    <col min="8" max="8" width="8.14285714285714" style="11" customWidth="1"/>
    <col min="9" max="9" width="15.7142857142857" customWidth="1"/>
    <col min="10" max="11" width="14.1428571428571" bestFit="1" customWidth="1"/>
    <col min="12" max="12" width="8.14285714285714" customWidth="1"/>
    <col min="13" max="13" width="17.4285714285714" bestFit="1" customWidth="1"/>
    <col min="15" max="15" width="26.7142857142857" bestFit="1" customWidth="1"/>
    <col min="16" max="16" width="14.1428571428571" style="82" bestFit="1" customWidth="1"/>
    <col min="17" max="17" width="11.4285714285714" bestFit="1" customWidth="1"/>
    <col min="18" max="18" width="11.1428571428571" bestFit="1" customWidth="1"/>
  </cols>
  <sheetData>
    <row r="1" spans="5:16" s="2" customFormat="1" ht="12.75">
      <c r="E1" s="116"/>
      <c r="F1" s="115" t="s">
        <v>3118</v>
      </c>
      <c r="H1" s="11"/>
      <c r="I1" s="128">
        <v>43451</v>
      </c>
      <c r="J1" s="26" t="s">
        <v>139</v>
      </c>
      <c r="P1" s="84"/>
    </row>
    <row r="2" spans="5:16" s="1040" customFormat="1" ht="12.75">
      <c r="E2" s="116"/>
      <c r="F2" s="115" t="str">
        <f>_xlfn.CONCAT("Witness: ",INDEX('Table of Contents'!$F$1:$F$68,MATCH(F1,'Table of Contents'!$D$1:$D$68,0)))</f>
        <v>Witness: Dawn M Peslak</v>
      </c>
      <c r="H2" s="11"/>
      <c r="I2" t="s">
        <v>0</v>
      </c>
      <c r="J2" s="26"/>
      <c r="P2" s="84"/>
    </row>
    <row r="3" spans="1:16" s="2" customFormat="1" ht="12.75">
      <c r="A3" s="19"/>
      <c r="B3" s="19"/>
      <c r="E3" s="116"/>
      <c r="F3" s="19"/>
      <c r="G3" s="19"/>
      <c r="H3" s="11"/>
      <c r="I3" s="746"/>
      <c r="P3" s="84"/>
    </row>
    <row r="4" spans="1:7" ht="12.75">
      <c r="A4" s="662" t="str">
        <f>+Co_Name</f>
        <v>Aqua New Jersey, Inc</v>
      </c>
      <c r="B4" s="640"/>
      <c r="C4" s="640"/>
      <c r="D4" s="640"/>
      <c r="E4" s="640"/>
      <c r="F4" s="640"/>
      <c r="G4" s="79"/>
    </row>
    <row r="5" spans="1:14" ht="12.75">
      <c r="A5" s="662" t="str">
        <f>+System</f>
        <v>Water Systems</v>
      </c>
      <c r="B5" s="640"/>
      <c r="C5" s="640"/>
      <c r="D5" s="640"/>
      <c r="E5" s="640"/>
      <c r="F5" s="640"/>
      <c r="G5" s="79"/>
      <c r="I5" s="79"/>
      <c r="J5" s="79"/>
      <c r="K5" s="79"/>
      <c r="L5" s="79"/>
      <c r="M5" s="79"/>
      <c r="N5" s="79"/>
    </row>
    <row r="6" spans="1:14" ht="12.75">
      <c r="A6" s="662" t="s">
        <v>466</v>
      </c>
      <c r="B6" s="640"/>
      <c r="C6" s="640"/>
      <c r="D6" s="640"/>
      <c r="E6" s="640"/>
      <c r="F6" s="640"/>
      <c r="G6" s="79"/>
      <c r="I6" s="79"/>
      <c r="J6" s="79"/>
      <c r="K6" s="79"/>
      <c r="L6" s="79"/>
      <c r="M6" s="79"/>
      <c r="N6" s="79"/>
    </row>
    <row r="7" spans="1:14" ht="12.75">
      <c r="A7" s="662" t="str">
        <f>'General Information'!$B$8</f>
        <v>9 Months Actual + 3 Months Estimated</v>
      </c>
      <c r="B7" s="662"/>
      <c r="C7" s="662"/>
      <c r="D7" s="662"/>
      <c r="E7" s="662"/>
      <c r="F7" s="662"/>
      <c r="G7" s="130"/>
      <c r="I7" s="79"/>
      <c r="J7" s="79"/>
      <c r="K7" s="79"/>
      <c r="L7" s="79"/>
      <c r="M7" s="79"/>
      <c r="N7" s="79"/>
    </row>
    <row r="8" spans="1:14" ht="12.75">
      <c r="A8" s="2"/>
      <c r="C8" s="5"/>
      <c r="D8" s="6"/>
      <c r="E8" s="5"/>
      <c r="F8" s="548"/>
      <c r="G8" s="6"/>
      <c r="J8" s="79"/>
      <c r="K8" s="79"/>
      <c r="L8" s="79"/>
      <c r="M8" s="79"/>
      <c r="N8" s="79"/>
    </row>
    <row r="9" spans="1:7" ht="12.75">
      <c r="A9" s="5"/>
      <c r="B9" s="29" t="s">
        <v>467</v>
      </c>
      <c r="C9" s="5"/>
      <c r="D9" s="6" t="s">
        <v>468</v>
      </c>
      <c r="E9" s="5"/>
      <c r="F9" s="6" t="s">
        <v>468</v>
      </c>
      <c r="G9" s="6"/>
    </row>
    <row r="10" spans="1:18" ht="12.75">
      <c r="A10" s="697" t="s">
        <v>63</v>
      </c>
      <c r="B10" s="696">
        <f>+Test_Year_End</f>
        <v>45412</v>
      </c>
      <c r="C10" s="15" t="s">
        <v>469</v>
      </c>
      <c r="D10" s="15" t="s">
        <v>470</v>
      </c>
      <c r="E10" s="15" t="s">
        <v>469</v>
      </c>
      <c r="F10" s="15" t="s">
        <v>471</v>
      </c>
      <c r="G10" s="37"/>
      <c r="H10" s="11" t="s">
        <v>472</v>
      </c>
      <c r="J10" s="119" t="s">
        <v>473</v>
      </c>
      <c r="O10" s="1445" t="s">
        <v>63</v>
      </c>
      <c r="P10" s="1446" t="s">
        <v>2967</v>
      </c>
      <c r="Q10" s="1445" t="s">
        <v>2968</v>
      </c>
      <c r="R10" s="1445" t="s">
        <v>610</v>
      </c>
    </row>
    <row r="11" spans="1:18" s="649" customFormat="1" ht="12.75">
      <c r="A11" s="37"/>
      <c r="B11" s="719"/>
      <c r="C11" s="37"/>
      <c r="D11" s="37"/>
      <c r="E11" s="37"/>
      <c r="F11" s="37"/>
      <c r="G11" s="37"/>
      <c r="H11" s="11"/>
      <c r="J11" s="119"/>
      <c r="O11" s="1" t="s">
        <v>475</v>
      </c>
      <c r="P11" s="82">
        <v>41664256.57</v>
      </c>
      <c r="Q11" s="82">
        <v>40450872</v>
      </c>
      <c r="R11" s="82">
        <f t="shared" si="0" ref="R11:R16">+Q11-P11</f>
        <v>-1213384.5700000003</v>
      </c>
    </row>
    <row r="12" spans="1:18" ht="12.75">
      <c r="A12" s="3" t="s">
        <v>391</v>
      </c>
      <c r="B12" s="9"/>
      <c r="C12" s="9"/>
      <c r="D12" s="6"/>
      <c r="E12" s="2"/>
      <c r="F12" s="2"/>
      <c r="G12" s="2"/>
      <c r="H12" s="176"/>
      <c r="I12" s="69" t="s">
        <v>276</v>
      </c>
      <c r="K12" t="s">
        <v>474</v>
      </c>
      <c r="L12" t="s">
        <v>276</v>
      </c>
      <c r="O12" s="1" t="s">
        <v>477</v>
      </c>
      <c r="P12" s="82">
        <v>1128897.3999999999</v>
      </c>
      <c r="Q12" s="82">
        <v>1128897</v>
      </c>
      <c r="R12" s="82">
        <f t="shared" si="0"/>
        <v>-0.39999999990686774</v>
      </c>
    </row>
    <row r="13" spans="1:18" s="533" customFormat="1" ht="12.75">
      <c r="A13" s="125" t="s">
        <v>475</v>
      </c>
      <c r="B13" s="654">
        <f>+'Exhibit 17.1'!D15+'Exhibit 17.1'!D17+'Exhibit 17.1'!D19+'Exhibit 17.1'!D21</f>
        <v>40817797.169999994</v>
      </c>
      <c r="C13" s="654">
        <f t="shared" si="1" ref="C13:C18">D13-B13</f>
        <v>543893.69200000912</v>
      </c>
      <c r="D13" s="654">
        <f>'Exhibit 17.2'!$K$36</f>
        <v>41361690.862000003</v>
      </c>
      <c r="E13" s="654">
        <f t="shared" si="2" ref="E13:E18">F13-D13</f>
        <v>9546466.4129999951</v>
      </c>
      <c r="F13" s="654">
        <f>'Exhibit 17.1'!$H$25</f>
        <v>50908157.274999999</v>
      </c>
      <c r="G13" s="57"/>
      <c r="H13" s="176">
        <v>461</v>
      </c>
      <c r="I13" s="395">
        <f t="shared" si="3" ref="I13:I19">E13/D13</f>
        <v>0.23080454918661381</v>
      </c>
      <c r="J13" s="69" t="s">
        <v>476</v>
      </c>
      <c r="K13" s="57">
        <f>D13</f>
        <v>41361690.862000003</v>
      </c>
      <c r="L13" s="131">
        <f>E13/K13</f>
        <v>0.23080454918661381</v>
      </c>
      <c r="O13" s="1" t="s">
        <v>478</v>
      </c>
      <c r="P13" s="82">
        <v>1776329.0700000001</v>
      </c>
      <c r="Q13" s="82">
        <v>1777740</v>
      </c>
      <c r="R13" s="82">
        <f t="shared" si="0"/>
        <v>1410.9299999999348</v>
      </c>
    </row>
    <row r="14" spans="1:18" ht="12.75">
      <c r="A14" s="125" t="s">
        <v>477</v>
      </c>
      <c r="B14" s="656">
        <f>+'Exhibit 17.1'!D27</f>
        <v>1421078.3799999999</v>
      </c>
      <c r="C14" s="656">
        <f t="shared" si="1"/>
        <v>780098.90000000037</v>
      </c>
      <c r="D14" s="656">
        <f>'Exhibit 17.2'!$K$73</f>
        <v>2201177.2800000003</v>
      </c>
      <c r="E14" s="656">
        <f t="shared" si="2"/>
        <v>-2201177.2800000003</v>
      </c>
      <c r="F14" s="656">
        <v>0</v>
      </c>
      <c r="G14" s="57"/>
      <c r="H14" s="176">
        <v>471.10000000000002</v>
      </c>
      <c r="I14" s="395">
        <f t="shared" si="3"/>
        <v>-1</v>
      </c>
      <c r="J14" s="69" t="s">
        <v>476</v>
      </c>
      <c r="K14" s="57">
        <f>D14</f>
        <v>2201177.2800000003</v>
      </c>
      <c r="L14" s="131">
        <f>E14/K14</f>
        <v>-1</v>
      </c>
      <c r="O14" s="1" t="s">
        <v>479</v>
      </c>
      <c r="P14" s="82">
        <v>2302189.98</v>
      </c>
      <c r="Q14" s="82">
        <v>2289355</v>
      </c>
      <c r="R14" s="82">
        <f t="shared" si="0"/>
        <v>-12834.979999999981</v>
      </c>
    </row>
    <row r="15" spans="1:18" ht="12.75">
      <c r="A15" s="125" t="s">
        <v>478</v>
      </c>
      <c r="B15" s="656">
        <f>+'Exhibit 17.1'!D31</f>
        <v>1791463.3500000006</v>
      </c>
      <c r="C15" s="656">
        <f t="shared" si="1"/>
        <v>-19365.030000000494</v>
      </c>
      <c r="D15" s="656">
        <f>'Exhibit 17.2'!$K$49</f>
        <v>1772098.3200000001</v>
      </c>
      <c r="E15" s="656">
        <f t="shared" si="2"/>
        <v>154442.39999999991</v>
      </c>
      <c r="F15" s="656">
        <f>'Exhibit 17.1'!$H$31</f>
        <v>1926540.72</v>
      </c>
      <c r="G15" s="9"/>
      <c r="H15" s="176">
        <v>4622</v>
      </c>
      <c r="I15" s="131">
        <f t="shared" si="3"/>
        <v>0.087152274936979746</v>
      </c>
      <c r="J15" s="69" t="s">
        <v>476</v>
      </c>
      <c r="K15" s="9">
        <f>D15</f>
        <v>1772098.3200000001</v>
      </c>
      <c r="L15" s="131">
        <f>E15/K15</f>
        <v>0.087152274936979746</v>
      </c>
      <c r="O15" s="1" t="s">
        <v>480</v>
      </c>
      <c r="P15" s="82">
        <v>68576.929999999993</v>
      </c>
      <c r="Q15" s="82">
        <v>68577</v>
      </c>
      <c r="R15" s="82">
        <f t="shared" si="0"/>
        <v>0.070000000006984919</v>
      </c>
    </row>
    <row r="16" spans="1:18" ht="12.75">
      <c r="A16" s="125" t="s">
        <v>479</v>
      </c>
      <c r="B16" s="656">
        <f>+'Exhibit 17.1'!D33</f>
        <v>2317832.2400000002</v>
      </c>
      <c r="C16" s="656">
        <f t="shared" si="1"/>
        <v>-28522.399999999441</v>
      </c>
      <c r="D16" s="656">
        <f>'Exhibit 17.2'!$K$67</f>
        <v>2289309.8400000008</v>
      </c>
      <c r="E16" s="656">
        <f t="shared" si="2"/>
        <v>61258.679999999236</v>
      </c>
      <c r="F16" s="656">
        <f>'Exhibit 17.1'!$H$33</f>
        <v>2350568.52</v>
      </c>
      <c r="G16" s="9"/>
      <c r="H16" s="176">
        <v>4621</v>
      </c>
      <c r="I16" s="131">
        <f t="shared" si="3"/>
        <v>0.026758579782280242</v>
      </c>
      <c r="J16" s="69" t="s">
        <v>476</v>
      </c>
      <c r="K16" s="9">
        <f>D16</f>
        <v>2289309.8400000008</v>
      </c>
      <c r="L16" s="131">
        <f>E16/K16</f>
        <v>0.026758579782280242</v>
      </c>
      <c r="O16" s="1" t="s">
        <v>481</v>
      </c>
      <c r="P16" s="82">
        <v>409913.09999999998</v>
      </c>
      <c r="Q16" s="82">
        <v>409913</v>
      </c>
      <c r="R16" s="82">
        <f t="shared" si="0"/>
        <v>-0.099999999976716936</v>
      </c>
    </row>
    <row r="17" spans="1:18" ht="13.5" thickBot="1">
      <c r="A17" s="125" t="s">
        <v>480</v>
      </c>
      <c r="B17" s="656">
        <f>+'Exhibit 17.1'!D37</f>
        <v>50246.130000000005</v>
      </c>
      <c r="C17" s="656">
        <f t="shared" si="1"/>
        <v>0</v>
      </c>
      <c r="D17" s="656">
        <f>'Exhibit 17.1'!$F$37</f>
        <v>50246.130000000005</v>
      </c>
      <c r="E17" s="656">
        <f t="shared" si="2"/>
        <v>0</v>
      </c>
      <c r="F17" s="656">
        <f>'Exhibit 17.1'!$H$37</f>
        <v>50246.130000000005</v>
      </c>
      <c r="G17" s="9"/>
      <c r="H17" s="176">
        <v>4710</v>
      </c>
      <c r="I17" s="131">
        <f t="shared" si="3"/>
        <v>0</v>
      </c>
      <c r="J17" s="69" t="s">
        <v>476</v>
      </c>
      <c r="K17" s="147">
        <f>SUM(K13:K16)</f>
        <v>47624276.302000009</v>
      </c>
      <c r="L17" s="221">
        <f>SUM(E13:E16)/K17</f>
        <v>0.15876336188404119</v>
      </c>
      <c r="O17" s="732" t="s">
        <v>455</v>
      </c>
      <c r="P17" s="447">
        <f>SUM(P11:P16)</f>
        <v>47350163.049999997</v>
      </c>
      <c r="Q17" s="447">
        <f>SUM(Q11:Q16)</f>
        <v>46125354</v>
      </c>
      <c r="R17" s="447">
        <f>SUM(R11:R16)</f>
        <v>-1224809.0500000003</v>
      </c>
    </row>
    <row r="18" spans="1:10" ht="13.5" thickTop="1">
      <c r="A18" s="125" t="s">
        <v>481</v>
      </c>
      <c r="B18" s="656">
        <f>+'Exhibit 17.1'!D39</f>
        <v>510685.20000000013</v>
      </c>
      <c r="C18" s="656">
        <f t="shared" si="1"/>
        <v>-86095.200000000128</v>
      </c>
      <c r="D18" s="656">
        <f>'Exhibit 17.1'!$F$39</f>
        <v>424590</v>
      </c>
      <c r="E18" s="656">
        <f t="shared" si="2"/>
        <v>0</v>
      </c>
      <c r="F18" s="656">
        <f>'Exhibit 17.1'!$H$39</f>
        <v>424590</v>
      </c>
      <c r="G18" s="18"/>
      <c r="H18" s="176">
        <v>421030</v>
      </c>
      <c r="I18" s="131">
        <f t="shared" si="3"/>
        <v>0</v>
      </c>
      <c r="J18" s="69" t="s">
        <v>476</v>
      </c>
    </row>
    <row r="19" spans="1:10" ht="12.75">
      <c r="A19" s="782" t="s">
        <v>455</v>
      </c>
      <c r="B19" s="853">
        <f>SUM(B13:B18)</f>
        <v>46909102.470000006</v>
      </c>
      <c r="C19" s="853">
        <f>SUM(C13:C18)</f>
        <v>1190009.9620000094</v>
      </c>
      <c r="D19" s="853">
        <f>SUM(D13:D18)</f>
        <v>48099112.432000011</v>
      </c>
      <c r="E19" s="853">
        <f>SUM(E13:E18)</f>
        <v>7560990.2129999939</v>
      </c>
      <c r="F19" s="853">
        <f>D19+E19</f>
        <v>55660102.645000003</v>
      </c>
      <c r="G19" s="18"/>
      <c r="H19" s="176"/>
      <c r="I19" s="550">
        <f t="shared" si="3"/>
        <v>0.15719604439040996</v>
      </c>
      <c r="J19" s="69" t="s">
        <v>482</v>
      </c>
    </row>
    <row r="20" spans="1:18" ht="12.75">
      <c r="A20" s="543"/>
      <c r="B20" s="546"/>
      <c r="C20" s="9"/>
      <c r="D20" s="9"/>
      <c r="E20" s="132"/>
      <c r="F20" s="48">
        <f>SUM(F13:F18)-F19</f>
        <v>0</v>
      </c>
      <c r="G20" s="18"/>
      <c r="H20" s="180" t="s">
        <v>483</v>
      </c>
      <c r="I20" s="41"/>
      <c r="J20" s="69"/>
      <c r="O20" t="s">
        <v>627</v>
      </c>
      <c r="P20" s="82">
        <v>33413672</v>
      </c>
      <c r="Q20" s="82">
        <v>32617374</v>
      </c>
      <c r="R20" s="82">
        <f>+Q20-P20</f>
        <v>-796298</v>
      </c>
    </row>
    <row r="21" spans="1:18" ht="12.75">
      <c r="A21" s="3" t="s">
        <v>395</v>
      </c>
      <c r="B21" s="9"/>
      <c r="C21" s="9"/>
      <c r="D21" s="9"/>
      <c r="E21" s="132"/>
      <c r="F21" s="9"/>
      <c r="G21" s="18"/>
      <c r="H21" s="176"/>
      <c r="I21" s="82"/>
      <c r="J21" s="69"/>
      <c r="O21" t="s">
        <v>631</v>
      </c>
      <c r="P21" s="82">
        <v>7114547.339999998</v>
      </c>
      <c r="Q21" s="82">
        <v>6629507</v>
      </c>
      <c r="R21" s="82">
        <f>+Q21-P21</f>
        <v>-485040.33999999799</v>
      </c>
    </row>
    <row r="22" spans="1:18" ht="12.75">
      <c r="A22" s="125" t="s">
        <v>484</v>
      </c>
      <c r="B22" s="654">
        <f>'Exhibit 20.1'!C36</f>
        <v>13968032.789999994</v>
      </c>
      <c r="C22" s="764">
        <f>D22-B22</f>
        <v>1189765.6317464076</v>
      </c>
      <c r="D22" s="764">
        <f>'Exhibit 20.1'!G36</f>
        <v>15157798.421746401</v>
      </c>
      <c r="E22" s="764">
        <f>'Exhibit 20.9'!$D$30</f>
        <v>45745.841280706285</v>
      </c>
      <c r="F22" s="654">
        <f>D22+E22</f>
        <v>15203544.263027107</v>
      </c>
      <c r="G22" s="18"/>
      <c r="H22" s="176" t="s">
        <v>485</v>
      </c>
      <c r="I22" s="41"/>
      <c r="J22" s="69" t="s">
        <v>486</v>
      </c>
      <c r="O22" t="s">
        <v>2969</v>
      </c>
      <c r="P22" s="82">
        <f>+'Exhibit 17.1'!D19</f>
        <v>647483.96999999997</v>
      </c>
      <c r="Q22" s="82">
        <v>687808</v>
      </c>
      <c r="R22" s="82">
        <f>+Q22-P22</f>
        <v>40324.030000000028</v>
      </c>
    </row>
    <row r="23" spans="1:18" ht="12.75">
      <c r="A23" s="125" t="s">
        <v>88</v>
      </c>
      <c r="B23" s="765" cm="1">
        <f t="array" ref="B23">SUM(SUMIFS(DS5_ExpActuals!$J:$J,DS5_ExpActuals!$C:$C,$A23,DS5_ExpActuals!$G:$G,Segments))+SUM(SUMIFS('DS8_2023 TY'!$I:$I,'DS8_2023 TY'!$C:$C,$A23,'DS8_2023 TY'!$F:$F,"Plan",'DS8_2023 TY'!$G:$G,Segments))+SUM(SUMIFS('DS9_2024 TY'!$I:$I,'DS9_2024 TY'!$C:$C,$A23,'DS9_2024 TY'!$G:$G,Segments))</f>
        <v>10275784.970000001</v>
      </c>
      <c r="C23" s="765">
        <f>D23-B23</f>
        <v>575071.98665860109</v>
      </c>
      <c r="D23" s="656">
        <f>+'Exhibit 26.2'!J69+'Exhibit 26.2'!J72</f>
        <v>10850856.956658602</v>
      </c>
      <c r="E23" s="765">
        <f>+F23-D23</f>
        <v>0</v>
      </c>
      <c r="F23" s="656">
        <f>+D23</f>
        <v>10850856.956658602</v>
      </c>
      <c r="G23" s="18"/>
      <c r="H23" s="450">
        <v>403</v>
      </c>
      <c r="I23" s="176">
        <v>407301</v>
      </c>
      <c r="J23" s="69" t="s">
        <v>487</v>
      </c>
      <c r="L23" s="9"/>
      <c r="O23" t="s">
        <v>2970</v>
      </c>
      <c r="P23" s="82">
        <f>+'Exhibit 17.1'!D21</f>
        <v>520314.03000000003</v>
      </c>
      <c r="Q23" s="82">
        <v>516184</v>
      </c>
      <c r="R23" s="82">
        <f>+Q23-P23</f>
        <v>-4130.0300000000279</v>
      </c>
    </row>
    <row r="24" spans="1:18" ht="13.5" thickBot="1">
      <c r="A24" s="125" t="s">
        <v>488</v>
      </c>
      <c r="B24" s="765" cm="1">
        <f t="array" ref="B24">SUM(SUMIFS(DS5_ExpActuals!$J:$J,DS5_ExpActuals!$B:$B,$A24,DS5_ExpActuals!$G:$G,Segments))+SUM(SUMIFS('DS8_2023 TY'!$I:$I,'DS8_2023 TY'!$B:$B,$A24,'DS8_2023 TY'!$F:$F,"Plan",'DS8_2023 TY'!$G:$G,Segments))+SUM(SUMIFS('DS9_2024 TY'!$I:$I,'DS9_2024 TY'!$B:$B,$A24,'DS9_2024 TY'!$G:$G,Segments))+SUM(SUMIFS(DS05a_Adjustments!G:G,DS05a_Adjustments!B:B,A24))</f>
        <v>136931.25</v>
      </c>
      <c r="C24" s="765">
        <f>D24-B24</f>
        <v>177005.30866666668</v>
      </c>
      <c r="D24" s="1433">
        <f>'Exhibit 23.1'!$C$40</f>
        <v>313936.55866666668</v>
      </c>
      <c r="E24" s="765">
        <v>0</v>
      </c>
      <c r="F24" s="656">
        <f>D24+E24</f>
        <v>313936.55866666668</v>
      </c>
      <c r="G24" s="18"/>
      <c r="H24" s="176">
        <v>406</v>
      </c>
      <c r="I24" s="176">
        <v>407400</v>
      </c>
      <c r="J24" s="69" t="s">
        <v>489</v>
      </c>
      <c r="L24" s="9"/>
      <c r="O24" s="732" t="s">
        <v>455</v>
      </c>
      <c r="P24" s="447">
        <f>SUM(P20:P23)</f>
        <v>41696017.339999996</v>
      </c>
      <c r="Q24" s="447">
        <f>SUM(Q20:Q23)</f>
        <v>40450873</v>
      </c>
      <c r="R24" s="447">
        <f>SUM(R20:R23)</f>
        <v>-1245144.339999998</v>
      </c>
    </row>
    <row r="25" spans="1:17" ht="13.5" thickTop="1">
      <c r="A25" s="125" t="s">
        <v>490</v>
      </c>
      <c r="B25" s="765">
        <f>+'Exhibit 21.1'!C19</f>
        <v>7358975.4065073626</v>
      </c>
      <c r="C25" s="765">
        <f>D25-B25</f>
        <v>188319.5034520803</v>
      </c>
      <c r="D25" s="765">
        <f>+'Exhibit 21.1'!E19</f>
        <v>7547294.9099594429</v>
      </c>
      <c r="E25" s="765">
        <f>SUM(('Exhibit 21.4'!$G$44-'Exhibit 21.4'!$E$44),'Exhibit 21.2'!$E$25)</f>
        <v>1037489.691000537</v>
      </c>
      <c r="F25" s="656">
        <f>D25+E25</f>
        <v>8584784.600959979</v>
      </c>
      <c r="G25" s="18"/>
      <c r="H25" s="176">
        <v>408</v>
      </c>
      <c r="I25" s="131">
        <f>E25/D25</f>
        <v>0.13746510549514385</v>
      </c>
      <c r="J25" s="69" t="s">
        <v>491</v>
      </c>
      <c r="Q25" s="82"/>
    </row>
    <row r="26" spans="1:17" ht="12.75">
      <c r="A26" s="125" t="s">
        <v>403</v>
      </c>
      <c r="B26" s="656">
        <f>'Exhibit 22.1'!$D$42</f>
        <v>-2049907.056922466</v>
      </c>
      <c r="C26" s="765">
        <f>D26-B26</f>
        <v>-406969.24885596102</v>
      </c>
      <c r="D26" s="656">
        <f>'Exhibit 22.1'!$F$42</f>
        <v>-2456876.305778427</v>
      </c>
      <c r="E26" s="765">
        <f>'Exhibit 22.1'!$H$42-'Exhibit 22.1'!$F$42</f>
        <v>1360328.4829509389</v>
      </c>
      <c r="F26" s="656">
        <f>D26+E26</f>
        <v>-1096547.8228274882</v>
      </c>
      <c r="G26" s="18"/>
      <c r="H26" s="176">
        <v>409</v>
      </c>
      <c r="I26" s="41"/>
      <c r="J26" s="69" t="s">
        <v>492</v>
      </c>
      <c r="Q26" s="82"/>
    </row>
    <row r="27" spans="1:9" ht="12.75">
      <c r="A27" s="851" t="s">
        <v>455</v>
      </c>
      <c r="B27" s="854">
        <f>SUM(B22:B26)</f>
        <v>29689817.35958489</v>
      </c>
      <c r="C27" s="854">
        <f>SUM(C22:C26)</f>
        <v>1723193.1816677949</v>
      </c>
      <c r="D27" s="854">
        <f>SUM(D22:D26)</f>
        <v>31413010.541252688</v>
      </c>
      <c r="E27" s="854">
        <f>SUM(E22:E26)</f>
        <v>2443564.0152321821</v>
      </c>
      <c r="F27" s="854">
        <f>SUM(F22:F26)</f>
        <v>33856574.556484863</v>
      </c>
      <c r="G27" s="70"/>
      <c r="H27" s="176"/>
      <c r="I27" s="41"/>
    </row>
    <row r="28" spans="1:10" ht="12.75">
      <c r="A28" s="2"/>
      <c r="B28" s="9"/>
      <c r="C28" s="9"/>
      <c r="D28" s="9"/>
      <c r="E28" s="9"/>
      <c r="F28" s="9"/>
      <c r="G28" s="9"/>
      <c r="H28" s="176"/>
      <c r="I28" s="41" t="s">
        <v>493</v>
      </c>
      <c r="J28" s="69" t="s">
        <v>494</v>
      </c>
    </row>
    <row r="29" spans="1:11" ht="12.75">
      <c r="A29" s="852" t="s">
        <v>406</v>
      </c>
      <c r="B29" s="855">
        <f>B19-B27</f>
        <v>17219285.110415116</v>
      </c>
      <c r="C29" s="855">
        <f>C19-C27</f>
        <v>-533183.21966778557</v>
      </c>
      <c r="D29" s="855">
        <f>D19-D27</f>
        <v>16686101.890747324</v>
      </c>
      <c r="E29" s="855">
        <f>E19-E27</f>
        <v>5117426.1977678118</v>
      </c>
      <c r="F29" s="855">
        <f>F19-F27</f>
        <v>21803528.08851514</v>
      </c>
      <c r="G29" s="57"/>
      <c r="H29" s="176"/>
      <c r="I29" s="48">
        <f>D29+E29</f>
        <v>21803528.088515136</v>
      </c>
      <c r="J29" s="154">
        <f>F29-I29</f>
        <v>0</v>
      </c>
      <c r="K29" t="s">
        <v>495</v>
      </c>
    </row>
    <row r="30" spans="1:10" ht="12.75">
      <c r="A30" s="2"/>
      <c r="B30" s="9"/>
      <c r="C30" s="9"/>
      <c r="D30" s="9"/>
      <c r="E30" s="9"/>
      <c r="F30" s="9"/>
      <c r="G30" s="9"/>
      <c r="H30" s="176"/>
      <c r="I30" s="41">
        <f>'Exhibit 15.1'!$D$17</f>
        <v>21803047.392755568</v>
      </c>
      <c r="J30" s="135" t="s">
        <v>496</v>
      </c>
    </row>
    <row r="31" spans="1:10" ht="12.75">
      <c r="A31" s="3" t="s">
        <v>411</v>
      </c>
      <c r="B31" s="9"/>
      <c r="C31" s="9"/>
      <c r="D31" s="48"/>
      <c r="E31" s="9"/>
      <c r="H31" s="176"/>
      <c r="I31" s="9">
        <f>I29-I30</f>
        <v>480.69575956836343</v>
      </c>
      <c r="J31" s="41" t="s">
        <v>494</v>
      </c>
    </row>
    <row r="32" spans="1:10" ht="12.75">
      <c r="A32" s="125" t="s">
        <v>497</v>
      </c>
      <c r="B32" s="764">
        <f>'Exhibit 25.1'!$C$18</f>
        <v>4859168.0371557558</v>
      </c>
      <c r="C32" s="764">
        <f>D32-B32</f>
        <v>645966.65245190728</v>
      </c>
      <c r="D32" s="764">
        <f>'Exhibit 25.1'!$D$18</f>
        <v>5505134.6896076631</v>
      </c>
      <c r="E32" s="764">
        <f>+F32-D32</f>
        <v>0</v>
      </c>
      <c r="F32" s="654">
        <f>+D32</f>
        <v>5505134.6896076631</v>
      </c>
      <c r="G32" s="64"/>
      <c r="H32" s="176"/>
      <c r="I32" s="41"/>
      <c r="J32" s="231" t="s">
        <v>498</v>
      </c>
    </row>
    <row r="33" spans="1:10" ht="12.75">
      <c r="A33" s="125" t="s">
        <v>315</v>
      </c>
      <c r="B33" s="656">
        <v>0</v>
      </c>
      <c r="C33" s="765">
        <v>0</v>
      </c>
      <c r="D33" s="656">
        <v>0</v>
      </c>
      <c r="E33" s="656">
        <f>+F33-D33</f>
        <v>0</v>
      </c>
      <c r="F33" s="656">
        <v>0</v>
      </c>
      <c r="G33" s="9"/>
      <c r="H33" s="176"/>
      <c r="I33" s="41"/>
      <c r="J33" s="41"/>
    </row>
    <row r="34" spans="1:10" ht="12.75">
      <c r="A34" s="851" t="s">
        <v>455</v>
      </c>
      <c r="B34" s="856">
        <f>SUM(B32:B33)</f>
        <v>4859168.0371557558</v>
      </c>
      <c r="C34" s="856">
        <f>SUM(C32:C33)</f>
        <v>645966.65245190728</v>
      </c>
      <c r="D34" s="857">
        <f>SUM(D32:D33)</f>
        <v>5505134.6896076631</v>
      </c>
      <c r="E34" s="858">
        <f>SUM(E32:E33)</f>
        <v>0</v>
      </c>
      <c r="F34" s="859">
        <f>SUM(F32:F33)</f>
        <v>5505134.6896076631</v>
      </c>
      <c r="G34" s="70"/>
      <c r="H34" s="176"/>
      <c r="I34" s="41"/>
      <c r="J34" s="41"/>
    </row>
    <row r="35" spans="1:10" ht="12.75">
      <c r="A35" s="2"/>
      <c r="B35" s="9"/>
      <c r="C35" s="9"/>
      <c r="D35" s="9"/>
      <c r="E35" s="9"/>
      <c r="F35" s="18"/>
      <c r="G35" s="9"/>
      <c r="H35" s="176"/>
      <c r="I35" s="41">
        <f>+F36+F26</f>
        <v>15201845.576079989</v>
      </c>
      <c r="J35" s="41" t="s">
        <v>3110</v>
      </c>
    </row>
    <row r="36" spans="1:10" ht="13.5" thickBot="1">
      <c r="A36" s="862" t="s">
        <v>419</v>
      </c>
      <c r="B36" s="860">
        <f>B29-B34</f>
        <v>12360117.073259361</v>
      </c>
      <c r="C36" s="860">
        <f>C29-C34</f>
        <v>-1179149.8721196929</v>
      </c>
      <c r="D36" s="860">
        <f>D29-D34</f>
        <v>11180967.201139661</v>
      </c>
      <c r="E36" s="860">
        <f>E29-E34</f>
        <v>5117426.1977678118</v>
      </c>
      <c r="F36" s="861">
        <f>F29-F34</f>
        <v>16298393.398907477</v>
      </c>
      <c r="G36" s="75"/>
      <c r="H36" s="176"/>
      <c r="I36" s="131">
        <f>+F26/I35</f>
        <v>-0.072132545837256729</v>
      </c>
      <c r="J36" s="41" t="s">
        <v>2708</v>
      </c>
    </row>
    <row r="37" spans="1:10" ht="13.5" thickTop="1">
      <c r="A37" s="2"/>
      <c r="B37" s="9"/>
      <c r="C37" s="9"/>
      <c r="D37" s="9"/>
      <c r="E37" s="9"/>
      <c r="F37" s="9"/>
      <c r="G37" s="9"/>
      <c r="H37" s="176"/>
      <c r="I37" s="41"/>
      <c r="J37" s="41"/>
    </row>
    <row r="38" spans="1:16" s="63" customFormat="1" ht="12.75">
      <c r="A38" s="2" t="s">
        <v>499</v>
      </c>
      <c r="B38" s="764">
        <f>'Exhibit 26.1'!$C$31</f>
        <v>243295840.56384608</v>
      </c>
      <c r="C38" s="764"/>
      <c r="D38" s="764">
        <f>'Exhibit 26.1'!$G$31</f>
        <v>275639031.51397681</v>
      </c>
      <c r="E38" s="787"/>
      <c r="F38" s="654">
        <f>D38</f>
        <v>275639031.51397681</v>
      </c>
      <c r="G38" s="9"/>
      <c r="H38" s="176"/>
      <c r="I38" s="41">
        <f>+F38*I39</f>
        <v>30733752.013808414</v>
      </c>
      <c r="J38" s="41"/>
      <c r="K38" s="549"/>
      <c r="P38" s="82"/>
    </row>
    <row r="39" spans="1:16" s="63" customFormat="1" ht="12.75">
      <c r="A39" s="2" t="s">
        <v>98</v>
      </c>
      <c r="B39" s="9"/>
      <c r="C39" s="9"/>
      <c r="D39" s="9"/>
      <c r="E39" s="9"/>
      <c r="F39" s="1416">
        <f>F36/(F38*'Exhibit 14.1'!E42)</f>
        <v>0.11156506206471949</v>
      </c>
      <c r="G39" s="197"/>
      <c r="H39" s="398"/>
      <c r="I39" s="197">
        <f>+'Exhibit 14.1'!G42</f>
        <v>0.1115</v>
      </c>
      <c r="J39" s="135" t="s">
        <v>500</v>
      </c>
      <c r="P39" s="82"/>
    </row>
    <row r="40" spans="1:16" s="63" customFormat="1" ht="12.75" thickBot="1">
      <c r="A40" s="63" t="s">
        <v>501</v>
      </c>
      <c r="B40" s="151">
        <f>B29/B38</f>
        <v>0.070775090402321952</v>
      </c>
      <c r="C40" s="152"/>
      <c r="D40" s="151">
        <f>D29/D38</f>
        <v>0.060536063412707293</v>
      </c>
      <c r="E40" s="152"/>
      <c r="F40" s="151">
        <f>F29/F38</f>
        <v>0.079101743932116345</v>
      </c>
      <c r="G40" s="153"/>
      <c r="H40" s="152"/>
      <c r="I40" s="197">
        <f>+'Exhibit 14.1'!I44</f>
        <v>0.079100000000000004</v>
      </c>
      <c r="J40" s="135" t="s">
        <v>500</v>
      </c>
      <c r="P40" s="82"/>
    </row>
    <row r="41" spans="2:16" s="63" customFormat="1" ht="12.75" thickTop="1">
      <c r="B41" s="153"/>
      <c r="C41" s="152"/>
      <c r="D41" s="153"/>
      <c r="E41" s="152"/>
      <c r="F41" s="223"/>
      <c r="G41" s="153"/>
      <c r="H41" s="166"/>
      <c r="I41" s="399"/>
      <c r="P41" s="82"/>
    </row>
    <row r="42" spans="2:16" s="63" customFormat="1" ht="12.75">
      <c r="B42" s="153"/>
      <c r="C42" s="152"/>
      <c r="D42" s="153"/>
      <c r="E42" s="152"/>
      <c r="F42" s="223"/>
      <c r="G42" s="153"/>
      <c r="H42" s="166"/>
      <c r="I42" s="399"/>
      <c r="P42" s="82"/>
    </row>
    <row r="43" spans="1:16" s="63" customFormat="1" ht="12.75">
      <c r="A43" s="688" t="s">
        <v>158</v>
      </c>
      <c r="B43" s="688"/>
      <c r="C43" s="688"/>
      <c r="D43" s="688"/>
      <c r="E43" s="688"/>
      <c r="F43" s="688"/>
      <c r="G43" s="688"/>
      <c r="H43" s="688"/>
      <c r="I43" s="134"/>
      <c r="P43" s="82"/>
    </row>
    <row r="44" spans="8:8" ht="12.75">
      <c r="H44" s="176"/>
    </row>
    <row r="45" spans="8:8" ht="12.75">
      <c r="H45"/>
    </row>
    <row r="46" spans="8:8" ht="12.75">
      <c r="H46"/>
    </row>
    <row r="47" spans="8:8" ht="12.75">
      <c r="H47"/>
    </row>
    <row r="48" spans="8:8" ht="12.75">
      <c r="H48"/>
    </row>
    <row r="49" spans="8:8" ht="12.75">
      <c r="H49"/>
    </row>
    <row r="50" spans="8:8" ht="12.75">
      <c r="H50"/>
    </row>
    <row r="51" spans="8:8" ht="12.75">
      <c r="H51"/>
    </row>
    <row r="52" spans="8:8" ht="12.75">
      <c r="H52"/>
    </row>
    <row r="53" spans="8:8" ht="12.75">
      <c r="H53"/>
    </row>
    <row r="54" spans="8:8" ht="12.75">
      <c r="H54"/>
    </row>
    <row r="55" spans="8:8" ht="12.75">
      <c r="H55"/>
    </row>
    <row r="56" spans="8:8" ht="12.75">
      <c r="H56"/>
    </row>
    <row r="57" spans="8:8" ht="12.75">
      <c r="H57"/>
    </row>
    <row r="58" spans="8:8" ht="12.75">
      <c r="H58"/>
    </row>
    <row r="59" spans="8:8" ht="12.75">
      <c r="H59"/>
    </row>
    <row r="60" spans="8:8" ht="12.75">
      <c r="H60"/>
    </row>
    <row r="61" spans="8:8" ht="12.75">
      <c r="H61"/>
    </row>
    <row r="62" ht="12.75"/>
    <row r="63" ht="12.75"/>
    <row r="64" ht="12.75"/>
    <row r="65" ht="12.75"/>
    <row r="66" ht="12.75"/>
    <row r="67" ht="12.75"/>
    <row r="68" ht="12.75"/>
    <row r="69" ht="12.75"/>
    <row r="70" ht="12.75"/>
    <row r="71" ht="12.75"/>
    <row r="72" ht="12.75"/>
    <row r="73" ht="12.75"/>
    <row r="74" ht="12.75"/>
    <row r="75" ht="12.75"/>
    <row r="76" ht="12.75"/>
    <row r="77" ht="12.75"/>
    <row r="78" ht="12.75"/>
    <row r="79" ht="12.75"/>
    <row r="80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spans="1:7" ht="12.75">
      <c r="A107" s="2"/>
      <c r="B107" s="18"/>
      <c r="C107" s="18"/>
      <c r="D107" s="9"/>
      <c r="E107" s="16"/>
      <c r="F107" s="2"/>
      <c r="G107" s="2"/>
    </row>
    <row r="108" spans="1:7" ht="12.75">
      <c r="A108" s="2"/>
      <c r="B108" s="18"/>
      <c r="C108" s="18"/>
      <c r="D108" s="9"/>
      <c r="E108" s="16"/>
      <c r="F108" s="2"/>
      <c r="G108" s="2"/>
    </row>
    <row r="109" spans="1:7" ht="12.75">
      <c r="A109" s="2"/>
      <c r="B109" s="18"/>
      <c r="C109" s="18"/>
      <c r="D109" s="9"/>
      <c r="E109" s="16"/>
      <c r="F109" s="2"/>
      <c r="G109" s="2"/>
    </row>
    <row r="110" spans="1:7" ht="12.75">
      <c r="A110" s="2"/>
      <c r="B110" s="2"/>
      <c r="C110" s="2"/>
      <c r="D110" s="2"/>
      <c r="E110" s="2"/>
      <c r="F110" s="2"/>
      <c r="G110" s="2"/>
    </row>
    <row r="111" spans="1:7" ht="12.75">
      <c r="A111" s="2"/>
      <c r="B111" s="2"/>
      <c r="C111" s="2"/>
      <c r="D111" s="2"/>
      <c r="E111" s="2"/>
      <c r="F111" s="2"/>
      <c r="G111" s="2"/>
    </row>
    <row r="112" spans="1:7" ht="12.75">
      <c r="A112" s="2"/>
      <c r="B112" s="2"/>
      <c r="C112" s="2"/>
      <c r="D112" s="2"/>
      <c r="E112" s="2"/>
      <c r="F112" s="2"/>
      <c r="G112" s="2"/>
    </row>
  </sheetData>
  <sortState ref="A14:A15">
    <sortCondition sortBy="value" ref="A14:A15"/>
  </sortState>
  <conditionalFormatting sqref="I29 G29">
    <cfRule type="expression" priority="10" dxfId="31">
      <formula>ABS($F$29-$I$29)&gt;0.99</formula>
    </cfRule>
  </conditionalFormatting>
  <conditionalFormatting sqref="G29">
    <cfRule type="expression" priority="8" dxfId="31">
      <formula>ABS($F$29-$I$29)&gt;0.9</formula>
    </cfRule>
  </conditionalFormatting>
  <conditionalFormatting sqref="F20">
    <cfRule type="expression" priority="7" dxfId="35">
      <formula>ABS(F20)&gt;0.01</formula>
    </cfRule>
  </conditionalFormatting>
  <conditionalFormatting sqref="I39">
    <cfRule type="expression" priority="2" dxfId="35">
      <formula>ABS(F39-I39)&gt;0.0001</formula>
    </cfRule>
  </conditionalFormatting>
  <conditionalFormatting sqref="I40">
    <cfRule type="expression" priority="1" dxfId="35">
      <formula>ABS(F40-I40)&gt;0.0001</formula>
    </cfRule>
  </conditionalFormatting>
  <printOptions horizontalCentered="1"/>
  <pageMargins left="0.8" right="0.8" top="1" bottom="1" header="0.5" footer="0.5"/>
  <pageSetup orientation="portrait" scale="76" r:id="rId2"/>
  <headerFooter alignWithMargins="0"/>
  <customProperties>
    <customPr name="_pios_id" r:id="rId3"/>
  </customPropertie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A0AC3A01-3341-45BA-8481-5F9C6E693789}">
  <sheetPr>
    <pageSetUpPr fitToPage="1"/>
  </sheetPr>
  <dimension ref="A1:S82"/>
  <sheetViews>
    <sheetView workbookViewId="0" topLeftCell="A1"/>
  </sheetViews>
  <sheetFormatPr defaultColWidth="9.14428571428571" defaultRowHeight="15"/>
  <cols>
    <col min="1" max="1" width="27.2857142857143" style="1259" customWidth="1"/>
    <col min="2" max="2" width="2.71428571428571" style="1259" customWidth="1"/>
    <col min="3" max="3" width="13.7142857142857" style="1259" customWidth="1"/>
    <col min="4" max="4" width="10.1428571428571" style="1259" customWidth="1"/>
    <col min="5" max="5" width="13.1428571428571" style="1259" customWidth="1"/>
    <col min="6" max="6" width="9.71428571428571" style="1259" customWidth="1"/>
    <col min="7" max="7" width="13.1428571428571" style="1259" customWidth="1"/>
    <col min="8" max="8" width="10.2857142857143" style="1259" customWidth="1"/>
    <col min="9" max="9" width="13.1428571428571" style="1259" customWidth="1"/>
    <col min="10" max="10" width="9.14285714285714" style="1259" customWidth="1"/>
    <col min="11" max="11" width="14.4285714285714" style="1259" customWidth="1"/>
    <col min="12" max="12" width="9.71428571428571" style="1259" bestFit="1" customWidth="1"/>
    <col min="13" max="13" width="9.14285714285714" style="1259" customWidth="1"/>
    <col min="14" max="14" width="11.4285714285714" style="1259" customWidth="1"/>
    <col min="15" max="15" width="11.2857142857143" style="1259" customWidth="1"/>
    <col min="16" max="16" width="13.2857142857143" style="1259" customWidth="1"/>
    <col min="17" max="18" width="9.14285714285714" style="1259" customWidth="1"/>
    <col min="19" max="19" width="26.7142857142857" style="1259" customWidth="1"/>
    <col min="20" max="20" width="9.14285714285714" style="1259" customWidth="1"/>
    <col min="21" max="16384" width="9.14285714285714" style="1259"/>
  </cols>
  <sheetData>
    <row r="1" spans="2:16" ht="15">
      <c r="B1" s="1260"/>
      <c r="C1" s="1260"/>
      <c r="D1" s="1260"/>
      <c r="E1" s="1260"/>
      <c r="F1" s="1260"/>
      <c r="G1" s="1260"/>
      <c r="I1" s="115" t="s">
        <v>3119</v>
      </c>
      <c r="K1" s="159">
        <v>45272</v>
      </c>
      <c r="L1" s="1097" t="s">
        <v>279</v>
      </c>
      <c r="M1" s="1261"/>
      <c r="N1" s="1261"/>
      <c r="O1" s="1261"/>
      <c r="P1" s="1261"/>
    </row>
    <row r="2" spans="2:16" ht="15">
      <c r="B2" s="1260"/>
      <c r="C2" s="1260"/>
      <c r="D2" s="1260"/>
      <c r="E2" s="1260"/>
      <c r="F2" s="1260"/>
      <c r="G2" s="1260"/>
      <c r="I2" s="115" t="str">
        <f>_xlfn.CONCAT("Witness: ",INDEX('Table of Contents'!$F$1:$F$68,MATCH(I1,'Table of Contents'!$D$1:$D$68,0)))</f>
        <v>Witness: William C. Packer, Jr.</v>
      </c>
      <c r="K2" s="1262"/>
      <c r="L2" s="1260"/>
      <c r="M2" s="1261"/>
      <c r="N2" s="1261"/>
      <c r="O2" s="1261"/>
      <c r="P2" s="1261"/>
    </row>
    <row r="3" spans="1:13" ht="15">
      <c r="A3" s="1260"/>
      <c r="B3" s="1260"/>
      <c r="C3" s="1260"/>
      <c r="D3" s="1260"/>
      <c r="E3" s="1260"/>
      <c r="F3" s="1260"/>
      <c r="G3" s="1260"/>
      <c r="H3" s="1263"/>
      <c r="I3" s="1260"/>
      <c r="K3" s="1264"/>
      <c r="M3" s="1259" t="s">
        <v>507</v>
      </c>
    </row>
    <row r="4" spans="1:9" ht="15">
      <c r="A4" s="1265" t="str">
        <f>+Co_Name</f>
        <v>Aqua New Jersey, Inc</v>
      </c>
      <c r="B4" s="1265"/>
      <c r="C4" s="1265"/>
      <c r="D4" s="1265"/>
      <c r="E4" s="1265"/>
      <c r="F4" s="1265"/>
      <c r="G4" s="1265"/>
      <c r="H4" s="1265"/>
      <c r="I4" s="1265"/>
    </row>
    <row r="5" spans="1:11" ht="15">
      <c r="A5" s="1265" t="str">
        <f>+System</f>
        <v>Water Systems</v>
      </c>
      <c r="B5" s="1265"/>
      <c r="C5" s="1265"/>
      <c r="D5" s="1265"/>
      <c r="E5" s="1265"/>
      <c r="F5" s="1265"/>
      <c r="G5" s="1265"/>
      <c r="H5" s="1265"/>
      <c r="I5" s="1265"/>
      <c r="J5" s="1260"/>
      <c r="K5" s="1259" t="s">
        <v>508</v>
      </c>
    </row>
    <row r="6" spans="1:11" ht="15">
      <c r="A6" s="1265" t="s">
        <v>509</v>
      </c>
      <c r="B6" s="1265"/>
      <c r="C6" s="1265"/>
      <c r="D6" s="1265"/>
      <c r="E6" s="1265"/>
      <c r="F6" s="1265"/>
      <c r="G6" s="1265"/>
      <c r="H6" s="1265"/>
      <c r="I6" s="1265"/>
      <c r="J6" s="1266"/>
      <c r="K6" s="1259" t="s">
        <v>510</v>
      </c>
    </row>
    <row r="7" spans="1:19" ht="15">
      <c r="A7" s="1265" t="str">
        <f>_xlfn.CONCAT("As of ",TEXT(Test_Year_End,"mmmm dd, yyyy"))</f>
        <v>As of April 30, 2024</v>
      </c>
      <c r="B7" s="1265"/>
      <c r="C7" s="1265"/>
      <c r="D7" s="1265"/>
      <c r="E7" s="1265"/>
      <c r="F7" s="1265"/>
      <c r="G7" s="1265"/>
      <c r="H7" s="1265"/>
      <c r="I7" s="1265"/>
      <c r="J7" s="1266"/>
      <c r="K7" s="1267" t="s">
        <v>511</v>
      </c>
      <c r="L7" s="1267"/>
      <c r="M7" s="1267"/>
      <c r="N7" s="1267"/>
      <c r="O7" s="1267"/>
      <c r="P7" s="1267"/>
      <c r="Q7" s="1267"/>
      <c r="R7" s="1267"/>
      <c r="S7" s="1267"/>
    </row>
    <row r="8" spans="1:10" ht="15">
      <c r="A8" s="1265" t="str">
        <f>'General Information'!$B$8</f>
        <v>9 Months Actual + 3 Months Estimated</v>
      </c>
      <c r="B8" s="1265"/>
      <c r="C8" s="1265"/>
      <c r="D8" s="1265"/>
      <c r="E8" s="1265"/>
      <c r="F8" s="1265"/>
      <c r="G8" s="1265"/>
      <c r="H8" s="1265"/>
      <c r="I8" s="1265"/>
      <c r="J8" s="1266"/>
    </row>
    <row r="9" spans="1:10" ht="15">
      <c r="A9" s="1260"/>
      <c r="B9" s="1268"/>
      <c r="C9" s="1260"/>
      <c r="D9" s="1266"/>
      <c r="E9" s="350"/>
      <c r="F9" s="1266"/>
      <c r="G9" s="1260"/>
      <c r="H9" s="1266"/>
      <c r="I9" s="1260"/>
      <c r="J9" s="1266"/>
    </row>
    <row r="10" spans="1:10" ht="15">
      <c r="A10" s="1260"/>
      <c r="B10" s="1260"/>
      <c r="C10" s="1260"/>
      <c r="D10" s="1266"/>
      <c r="E10" s="1269" t="s">
        <v>512</v>
      </c>
      <c r="F10" s="1266"/>
      <c r="G10" s="1269" t="s">
        <v>513</v>
      </c>
      <c r="H10" s="1266"/>
      <c r="I10" s="1269" t="s">
        <v>514</v>
      </c>
      <c r="J10" s="1266"/>
    </row>
    <row r="11" spans="1:10" ht="15">
      <c r="A11" s="1260"/>
      <c r="B11" s="1260"/>
      <c r="C11" s="1270" t="s">
        <v>515</v>
      </c>
      <c r="D11" s="1266"/>
      <c r="E11" s="1269" t="s">
        <v>516</v>
      </c>
      <c r="F11" s="1266"/>
      <c r="G11" s="1269" t="s">
        <v>517</v>
      </c>
      <c r="H11" s="1266"/>
      <c r="I11" s="1269" t="s">
        <v>518</v>
      </c>
      <c r="J11" s="1266"/>
    </row>
    <row r="12" spans="1:10" ht="15">
      <c r="A12" s="1271" t="s">
        <v>519</v>
      </c>
      <c r="B12" s="1260"/>
      <c r="C12" s="1272" t="s">
        <v>520</v>
      </c>
      <c r="D12" s="1266"/>
      <c r="E12" s="1272" t="s">
        <v>521</v>
      </c>
      <c r="F12" s="1266"/>
      <c r="G12" s="1272" t="s">
        <v>522</v>
      </c>
      <c r="H12" s="1266"/>
      <c r="I12" s="1272" t="s">
        <v>522</v>
      </c>
      <c r="J12" s="1266"/>
    </row>
    <row r="13" spans="1:10" ht="15">
      <c r="A13" s="1273" t="str">
        <f>"SERIES "&amp;M53&amp;"  "&amp;TEXT(K53,"0.00%")</f>
        <v>SERIES P  4.00%</v>
      </c>
      <c r="B13" s="1268"/>
      <c r="C13" s="1266">
        <v>100000</v>
      </c>
      <c r="D13" s="1268"/>
      <c r="E13" s="1274">
        <f t="shared" si="0" ref="E13:E31">C13/($C$43)</f>
        <v>0.0003345791719663125</v>
      </c>
      <c r="F13" s="1268"/>
      <c r="G13" s="1275">
        <f t="shared" si="1" ref="G13:G31">I53</f>
        <v>0.051374183374633925</v>
      </c>
      <c r="H13" s="1268"/>
      <c r="I13" s="1276">
        <f t="shared" si="2" ref="I13:I31">E13*G13</f>
        <v>1.7188731733930517E-05</v>
      </c>
      <c r="J13" s="1266"/>
    </row>
    <row r="14" spans="1:11" ht="15">
      <c r="A14" s="1273" t="str">
        <f t="shared" si="3" ref="A14:A26">"SERIES "&amp;M54&amp;" "&amp;TEXT(K54,"0.00%")</f>
        <v>SERIES Q 0.00%</v>
      </c>
      <c r="B14" s="1268"/>
      <c r="C14" s="1266">
        <v>61866.439999999995</v>
      </c>
      <c r="D14" s="1277"/>
      <c r="E14" s="1274">
        <f t="shared" si="0"/>
        <v>0.0002069922226770355</v>
      </c>
      <c r="F14" s="1277"/>
      <c r="G14" s="1275">
        <f t="shared" si="1"/>
        <v>0.0073730715571102166</v>
      </c>
      <c r="H14" s="1277"/>
      <c r="I14" s="1276">
        <f t="shared" si="2"/>
        <v>1.5261684695630749E-06</v>
      </c>
      <c r="J14" s="1266"/>
      <c r="K14" s="547"/>
    </row>
    <row r="15" spans="1:10" ht="15">
      <c r="A15" s="1273" t="str">
        <f t="shared" si="3"/>
        <v>SERIES S 6.23%</v>
      </c>
      <c r="B15" s="1268"/>
      <c r="C15" s="1266">
        <v>6000000</v>
      </c>
      <c r="D15" s="1277"/>
      <c r="E15" s="1274">
        <f t="shared" si="0"/>
        <v>0.02007475031797875</v>
      </c>
      <c r="F15" s="1277"/>
      <c r="G15" s="1275">
        <f t="shared" si="1"/>
        <v>0.066969603210812717</v>
      </c>
      <c r="H15" s="1277"/>
      <c r="I15" s="1276">
        <f t="shared" si="2"/>
        <v>0.0013443980633511734</v>
      </c>
      <c r="J15" s="1266"/>
    </row>
    <row r="16" spans="1:10" ht="15">
      <c r="A16" s="1273" t="str">
        <f t="shared" si="3"/>
        <v>SERIES T 5.80%</v>
      </c>
      <c r="B16" s="1268"/>
      <c r="C16" s="1266">
        <v>3800000</v>
      </c>
      <c r="D16" s="1277"/>
      <c r="E16" s="1274">
        <f t="shared" si="0"/>
        <v>0.012714008534719875</v>
      </c>
      <c r="F16" s="1277"/>
      <c r="G16" s="1275">
        <f t="shared" si="1"/>
        <v>0.068160018715639259</v>
      </c>
      <c r="H16" s="1277"/>
      <c r="I16" s="1276">
        <f t="shared" si="2"/>
        <v>0.00086658705967730394</v>
      </c>
      <c r="J16" s="1266"/>
    </row>
    <row r="17" spans="1:10" ht="15">
      <c r="A17" s="1273" t="str">
        <f t="shared" si="3"/>
        <v>SERIES U 3.90%</v>
      </c>
      <c r="B17" s="1268"/>
      <c r="C17" s="1266">
        <v>320000</v>
      </c>
      <c r="D17" s="1277"/>
      <c r="E17" s="1274">
        <f t="shared" si="0"/>
        <v>0.0010706533502921999</v>
      </c>
      <c r="F17" s="1277"/>
      <c r="G17" s="1275">
        <f t="shared" si="1"/>
        <v>0.045300473974866286</v>
      </c>
      <c r="H17" s="1277"/>
      <c r="I17" s="1276">
        <f t="shared" si="2"/>
        <v>4.8501104231015199E-05</v>
      </c>
      <c r="J17" s="1266"/>
    </row>
    <row r="18" spans="1:10" ht="15">
      <c r="A18" s="1273" t="str">
        <f t="shared" si="3"/>
        <v>SERIES V 0.00%</v>
      </c>
      <c r="B18" s="1268"/>
      <c r="C18" s="1266">
        <v>139827.69</v>
      </c>
      <c r="D18" s="1277"/>
      <c r="E18" s="1274">
        <f t="shared" si="0"/>
        <v>0.00046783432738162233</v>
      </c>
      <c r="F18" s="1277"/>
      <c r="G18" s="1275">
        <f t="shared" si="1"/>
        <v>0.0027442204067443074</v>
      </c>
      <c r="H18" s="1277"/>
      <c r="I18" s="1276">
        <f t="shared" si="2"/>
        <v>1.283840508176145E-06</v>
      </c>
      <c r="J18" s="1266"/>
    </row>
    <row r="19" spans="1:10" ht="15">
      <c r="A19" s="1273" t="str">
        <f t="shared" si="3"/>
        <v>SERIES W 3.68%</v>
      </c>
      <c r="B19" s="1268"/>
      <c r="C19" s="1266">
        <v>114000</v>
      </c>
      <c r="D19" s="1277"/>
      <c r="E19" s="1274">
        <f t="shared" si="0"/>
        <v>0.00038142025604159623</v>
      </c>
      <c r="F19" s="1277"/>
      <c r="G19" s="1275">
        <f t="shared" si="1"/>
        <v>0.053183430045132173</v>
      </c>
      <c r="H19" s="1277"/>
      <c r="I19" s="1276">
        <f t="shared" si="2"/>
        <v>2.0285237504984636E-05</v>
      </c>
      <c r="J19" s="1266"/>
    </row>
    <row r="20" spans="1:10" ht="15">
      <c r="A20" s="1273" t="str">
        <f t="shared" si="3"/>
        <v>SERIES X 0.00%</v>
      </c>
      <c r="B20" s="1268"/>
      <c r="C20" s="1266">
        <v>94678.600000000006</v>
      </c>
      <c r="D20" s="1277"/>
      <c r="E20" s="1274">
        <f t="shared" si="0"/>
        <v>0.00031677487590929716</v>
      </c>
      <c r="F20" s="1277"/>
      <c r="G20" s="1275">
        <f t="shared" si="1"/>
        <v>0.009475643307978638</v>
      </c>
      <c r="H20" s="1277"/>
      <c r="I20" s="1276">
        <f t="shared" si="2"/>
        <v>3.0016457330456953E-06</v>
      </c>
      <c r="J20" s="1266"/>
    </row>
    <row r="21" spans="1:10" ht="15">
      <c r="A21" s="1273" t="str">
        <f t="shared" si="3"/>
        <v>SERIES Y 3.70%</v>
      </c>
      <c r="B21" s="1268"/>
      <c r="C21" s="1266">
        <v>85000</v>
      </c>
      <c r="D21" s="1277"/>
      <c r="E21" s="1274">
        <f t="shared" si="0"/>
        <v>0.0002843922961713656</v>
      </c>
      <c r="F21" s="1277"/>
      <c r="G21" s="1275">
        <f t="shared" si="1"/>
        <v>0.057661680835037123</v>
      </c>
      <c r="H21" s="1277"/>
      <c r="I21" s="1276">
        <f t="shared" si="2"/>
        <v>1.6398537813776635E-05</v>
      </c>
      <c r="J21" s="1266"/>
    </row>
    <row r="22" spans="1:10" ht="15">
      <c r="A22" s="1273" t="str">
        <f t="shared" si="3"/>
        <v>SERIES Z 0.00%</v>
      </c>
      <c r="B22" s="1268"/>
      <c r="C22" s="1266">
        <v>75858.130000000005</v>
      </c>
      <c r="D22" s="1277"/>
      <c r="E22" s="1274">
        <f t="shared" si="0"/>
        <v>0.00025380550322312887</v>
      </c>
      <c r="F22" s="1277"/>
      <c r="G22" s="1275">
        <f t="shared" si="1"/>
        <v>0.011530705008307123</v>
      </c>
      <c r="H22" s="1277"/>
      <c r="I22" s="1276">
        <f t="shared" si="2"/>
        <v>2.9265563871508417E-06</v>
      </c>
      <c r="J22" s="1266"/>
    </row>
    <row r="23" spans="1:10" ht="15">
      <c r="A23" s="1273" t="str">
        <f t="shared" si="3"/>
        <v>SERIES AA 3.15%</v>
      </c>
      <c r="B23" s="1268"/>
      <c r="C23" s="1266">
        <v>175000</v>
      </c>
      <c r="D23" s="1277"/>
      <c r="E23" s="1274">
        <f t="shared" si="0"/>
        <v>0.00058551355094104687</v>
      </c>
      <c r="F23" s="1277"/>
      <c r="G23" s="1275">
        <f t="shared" si="1"/>
        <v>0.042393883469549171</v>
      </c>
      <c r="H23" s="1277"/>
      <c r="I23" s="1276">
        <f t="shared" si="2"/>
        <v>2.4822193248436683E-05</v>
      </c>
      <c r="J23" s="1266"/>
    </row>
    <row r="24" spans="1:10" ht="15">
      <c r="A24" s="1273" t="str">
        <f t="shared" si="3"/>
        <v>SERIES BB 0.00%</v>
      </c>
      <c r="B24" s="1268"/>
      <c r="C24" s="1266">
        <v>79284.689999999988</v>
      </c>
      <c r="D24" s="1277"/>
      <c r="E24" s="1274">
        <f t="shared" si="0"/>
        <v>0.00026527005929805769</v>
      </c>
      <c r="F24" s="1277"/>
      <c r="G24" s="1275">
        <f t="shared" si="1"/>
        <v>0.015654815940122645</v>
      </c>
      <c r="H24" s="1277"/>
      <c r="I24" s="1276">
        <f t="shared" si="2"/>
        <v>4.152753952736513E-06</v>
      </c>
      <c r="J24" s="1266"/>
    </row>
    <row r="25" spans="1:10" ht="15">
      <c r="A25" s="1273" t="str">
        <f t="shared" si="3"/>
        <v>SERIES CC 3.23%</v>
      </c>
      <c r="B25" s="1268"/>
      <c r="C25" s="1266">
        <v>400000</v>
      </c>
      <c r="D25" s="1277"/>
      <c r="E25" s="1274">
        <f t="shared" si="0"/>
        <v>0.00133831668786525</v>
      </c>
      <c r="F25" s="1277"/>
      <c r="G25" s="1275">
        <f t="shared" si="1"/>
        <v>0.038333883751651254</v>
      </c>
      <c r="H25" s="1277"/>
      <c r="I25" s="1276">
        <f t="shared" si="2"/>
        <v>5.1302876335521427E-05</v>
      </c>
      <c r="J25" s="1266"/>
    </row>
    <row r="26" spans="1:10" ht="15">
      <c r="A26" s="1273" t="str">
        <f t="shared" si="3"/>
        <v>SERIES DD 0.00%</v>
      </c>
      <c r="B26" s="1268"/>
      <c r="C26" s="1266">
        <v>347520.52000000002</v>
      </c>
      <c r="D26" s="1277"/>
      <c r="E26" s="1274">
        <f t="shared" si="0"/>
        <v>0.0011627312782290233</v>
      </c>
      <c r="F26" s="1277"/>
      <c r="G26" s="1275">
        <f t="shared" si="1"/>
        <v>0.0033227854021954831</v>
      </c>
      <c r="H26" s="1277"/>
      <c r="I26" s="1276">
        <f t="shared" si="2"/>
        <v>3.8635065179754933E-06</v>
      </c>
      <c r="J26" s="1266"/>
    </row>
    <row r="27" spans="1:10" ht="15">
      <c r="A27" s="1273" t="str">
        <f>"Pushdown Debt "&amp;TEXT(K67,"0.00%")</f>
        <v>Pushdown Debt 3.57%</v>
      </c>
      <c r="B27" s="1268"/>
      <c r="C27" s="1266">
        <v>1500000</v>
      </c>
      <c r="D27" s="1277"/>
      <c r="E27" s="1274">
        <f t="shared" si="0"/>
        <v>0.0050186875794946875</v>
      </c>
      <c r="F27" s="1277"/>
      <c r="G27" s="1275">
        <f t="shared" si="1"/>
        <v>0.035972335498650837</v>
      </c>
      <c r="H27" s="1277"/>
      <c r="I27" s="1276">
        <f t="shared" si="2"/>
        <v>0.0001805339133724948</v>
      </c>
      <c r="J27" s="1266"/>
    </row>
    <row r="28" spans="1:10" ht="15">
      <c r="A28" s="1273" t="str">
        <f>"Pushdown Debt "&amp;TEXT(K68,"0.00%")</f>
        <v>Pushdown Debt 3.57%</v>
      </c>
      <c r="B28" s="1268"/>
      <c r="C28" s="1266">
        <v>37504444</v>
      </c>
      <c r="D28" s="1277"/>
      <c r="E28" s="1274">
        <f t="shared" si="0"/>
        <v>0.12548205818576935</v>
      </c>
      <c r="F28" s="1277"/>
      <c r="G28" s="1275">
        <f t="shared" si="1"/>
        <v>0.036588121027876799</v>
      </c>
      <c r="H28" s="1277"/>
      <c r="I28" s="1276">
        <f t="shared" si="2"/>
        <v>0.0045911527317280074</v>
      </c>
      <c r="J28" s="1266"/>
    </row>
    <row r="29" spans="1:10" ht="15">
      <c r="A29" s="1273" t="str">
        <f>"Pushdown Debt "&amp;TEXT(K69,"0.00%")</f>
        <v>Pushdown Debt 4.28%</v>
      </c>
      <c r="B29" s="1268"/>
      <c r="C29" s="1266">
        <v>46880556</v>
      </c>
      <c r="D29" s="1277"/>
      <c r="E29" s="1274">
        <f t="shared" si="0"/>
        <v>0.15685257607800343</v>
      </c>
      <c r="F29" s="1277"/>
      <c r="G29" s="1275">
        <f t="shared" si="1"/>
        <v>0.043494796297358376</v>
      </c>
      <c r="H29" s="1277"/>
      <c r="I29" s="1276">
        <f t="shared" si="2"/>
        <v>0.0068222708452286666</v>
      </c>
      <c r="J29" s="1266"/>
    </row>
    <row r="30" spans="1:10" ht="15">
      <c r="A30" s="1273" t="str">
        <f>"Pushdown Debt "&amp;TEXT(K70,"0.00%")</f>
        <v>Pushdown Debt 2.40%</v>
      </c>
      <c r="B30" s="1268"/>
      <c r="C30" s="1278">
        <v>19000000</v>
      </c>
      <c r="D30" s="1277"/>
      <c r="E30" s="1274">
        <f t="shared" si="0"/>
        <v>0.063570042673599378</v>
      </c>
      <c r="F30" s="1277"/>
      <c r="G30" s="1275">
        <f t="shared" si="1"/>
        <v>0.025387953284518538</v>
      </c>
      <c r="H30" s="1277"/>
      <c r="I30" s="1276">
        <f t="shared" si="2"/>
        <v>0.0016139132736921909</v>
      </c>
      <c r="J30" s="1266"/>
    </row>
    <row r="31" spans="1:10" ht="15">
      <c r="A31" s="1273" t="str">
        <f>"Pushdown Debt "&amp;TEXT(K71,"0.00%")</f>
        <v>Pushdown Debt 5.30%</v>
      </c>
      <c r="B31" s="1268"/>
      <c r="C31" s="1278">
        <v>23800000</v>
      </c>
      <c r="D31" s="1277"/>
      <c r="E31" s="1274">
        <f t="shared" si="0"/>
        <v>0.079629842927982364</v>
      </c>
      <c r="F31" s="1277"/>
      <c r="G31" s="1275">
        <f t="shared" si="1"/>
        <v>0.054730134307440427</v>
      </c>
      <c r="H31" s="1277"/>
      <c r="I31" s="1276">
        <f t="shared" si="2"/>
        <v>0.0043581519983288599</v>
      </c>
      <c r="J31" s="1266"/>
    </row>
    <row r="32" spans="1:9" ht="15">
      <c r="A32" s="1279"/>
      <c r="B32" s="1280"/>
      <c r="C32" s="1281"/>
      <c r="D32" s="1282"/>
      <c r="E32" s="1283"/>
      <c r="F32" s="1277"/>
      <c r="G32" s="1276"/>
      <c r="H32" s="1282"/>
      <c r="I32" s="1276"/>
    </row>
    <row r="33" spans="1:12" ht="15" thickBot="1">
      <c r="A33" s="1273" t="s">
        <v>523</v>
      </c>
      <c r="B33" s="1260"/>
      <c r="C33" s="1284">
        <f>SUM(C13:C31)</f>
        <v>140478036.06999999</v>
      </c>
      <c r="D33" s="1266"/>
      <c r="E33" s="1285">
        <f>SUM(E12:E31)</f>
        <v>0.47001024987754375</v>
      </c>
      <c r="F33" s="1286"/>
      <c r="G33" s="1287">
        <f>I33/E33</f>
        <v>0.042493245717553127</v>
      </c>
      <c r="H33" s="1286"/>
      <c r="I33" s="1287">
        <f>SUM(I12:I31)</f>
        <v>0.01997226103781501</v>
      </c>
      <c r="K33" s="1288" t="str">
        <f>E12</f>
        <v>Capitalization</v>
      </c>
      <c r="L33" s="1288" t="str">
        <f>I11</f>
        <v>Weighted</v>
      </c>
    </row>
    <row r="34" spans="1:12" ht="15" thickTop="1">
      <c r="A34" s="1260"/>
      <c r="B34" s="1260"/>
      <c r="C34" s="1278"/>
      <c r="D34" s="1289"/>
      <c r="F34" s="1290"/>
      <c r="G34" s="1290"/>
      <c r="H34" s="1290"/>
      <c r="K34" s="1291"/>
      <c r="L34" s="1291"/>
    </row>
    <row r="35" spans="1:9" ht="15">
      <c r="A35" s="1273" t="s">
        <v>524</v>
      </c>
      <c r="B35" s="1260"/>
      <c r="C35" s="1292"/>
      <c r="D35" s="1260"/>
      <c r="E35" s="1293"/>
      <c r="F35" s="1294"/>
      <c r="G35" s="1295"/>
      <c r="H35" s="1294"/>
      <c r="I35" s="1293"/>
    </row>
    <row r="36" spans="1:9" ht="15">
      <c r="A36" s="1296"/>
      <c r="B36" s="1260"/>
      <c r="C36" s="1268"/>
      <c r="D36" s="1260"/>
      <c r="E36" s="1260"/>
      <c r="F36" s="1274"/>
      <c r="G36" s="1286"/>
      <c r="H36" s="1274"/>
      <c r="I36" s="1286"/>
    </row>
    <row r="37" spans="1:9" ht="15">
      <c r="A37" s="1297" t="s">
        <v>525</v>
      </c>
      <c r="B37" s="1260"/>
      <c r="C37" s="1260"/>
      <c r="D37" s="1260"/>
      <c r="E37" s="1298"/>
      <c r="F37" s="1294"/>
      <c r="G37" s="1298"/>
      <c r="H37" s="1294"/>
      <c r="I37" s="1298"/>
    </row>
    <row r="38" spans="1:12" ht="15">
      <c r="A38" s="1297" t="s">
        <v>526</v>
      </c>
      <c r="B38" s="1260"/>
      <c r="C38" s="1266"/>
      <c r="D38" s="1260"/>
      <c r="E38" s="1298"/>
      <c r="F38" s="1294"/>
      <c r="G38" s="1298"/>
      <c r="H38" s="1294"/>
      <c r="I38" s="1298"/>
      <c r="K38" s="1299">
        <v>296749587</v>
      </c>
      <c r="L38" s="1259" t="s">
        <v>527</v>
      </c>
    </row>
    <row r="39" spans="1:18" ht="15">
      <c r="A39" s="1297" t="s">
        <v>528</v>
      </c>
      <c r="B39" s="1260"/>
      <c r="C39" s="1266"/>
      <c r="D39" s="1260"/>
      <c r="E39" s="1298"/>
      <c r="F39" s="1294"/>
      <c r="G39" s="1298"/>
      <c r="H39" s="1294"/>
      <c r="I39" s="1298"/>
      <c r="K39" s="1299">
        <f>12700000/12*4</f>
        <v>4233333.333333333</v>
      </c>
      <c r="L39" s="1261" t="s">
        <v>529</v>
      </c>
      <c r="P39" s="1300"/>
      <c r="Q39" s="1300"/>
      <c r="R39" s="1300"/>
    </row>
    <row r="40" spans="1:18" ht="15">
      <c r="A40" s="1297" t="s">
        <v>530</v>
      </c>
      <c r="B40" s="1260"/>
      <c r="C40" s="1292">
        <f>C43-C33</f>
        <v>158404884.26333332</v>
      </c>
      <c r="D40" s="1260"/>
      <c r="E40" s="1298"/>
      <c r="F40" s="1294"/>
      <c r="G40" s="1298"/>
      <c r="H40" s="1294"/>
      <c r="I40" s="1298"/>
      <c r="K40" s="1301">
        <v>-2100000</v>
      </c>
      <c r="L40" s="1261" t="s">
        <v>531</v>
      </c>
      <c r="P40" s="1300"/>
      <c r="Q40" s="1300"/>
      <c r="R40" s="1300"/>
    </row>
    <row r="41" spans="1:18" ht="15">
      <c r="A41" s="1260"/>
      <c r="B41" s="1260"/>
      <c r="C41" s="1266"/>
      <c r="D41" s="1260"/>
      <c r="E41" s="1298"/>
      <c r="F41" s="1294"/>
      <c r="G41" s="1298"/>
      <c r="H41" s="1294"/>
      <c r="I41" s="1298"/>
      <c r="P41" s="1300"/>
      <c r="Q41" s="1300"/>
      <c r="R41" s="1300"/>
    </row>
    <row r="42" spans="1:18" ht="15">
      <c r="A42" s="1297" t="s">
        <v>532</v>
      </c>
      <c r="B42" s="1260"/>
      <c r="C42" s="1292">
        <f>SUM(C38:C40)</f>
        <v>158404884.26333332</v>
      </c>
      <c r="D42" s="1260"/>
      <c r="E42" s="1293">
        <f>ROUND(C42/C43,4)</f>
        <v>0.53000000000000003</v>
      </c>
      <c r="F42" s="1298"/>
      <c r="G42" s="1293">
        <f>+ROE</f>
        <v>0.1115</v>
      </c>
      <c r="H42" s="1294"/>
      <c r="I42" s="1293">
        <f>ROUND(E42*G42,4)</f>
        <v>0.0591</v>
      </c>
      <c r="K42" s="1302">
        <f>+ROE</f>
        <v>0.1115</v>
      </c>
      <c r="L42" s="1259" t="s">
        <v>533</v>
      </c>
      <c r="P42" s="1300"/>
      <c r="Q42" s="1300"/>
      <c r="R42" s="1300"/>
    </row>
    <row r="43" spans="1:18" ht="15" thickBot="1">
      <c r="A43" s="1260" t="s">
        <v>521</v>
      </c>
      <c r="B43" s="1260"/>
      <c r="C43" s="1303">
        <f>C80</f>
        <v>298882920.33333331</v>
      </c>
      <c r="D43" s="1304"/>
      <c r="E43" s="1305">
        <f>E33+E35+E42</f>
        <v>1.0000102498775438</v>
      </c>
      <c r="F43" s="1294"/>
      <c r="G43" s="1298"/>
      <c r="H43" s="1294"/>
      <c r="I43" s="1298"/>
      <c r="K43" s="1300"/>
      <c r="L43" s="1300"/>
      <c r="M43" s="1300"/>
      <c r="N43" s="1300"/>
      <c r="O43" s="1300"/>
      <c r="P43" s="1300"/>
      <c r="Q43" s="1300"/>
      <c r="R43" s="1300"/>
    </row>
    <row r="44" spans="1:18" ht="15" thickTop="1" thickBot="1">
      <c r="A44" s="1297" t="s">
        <v>534</v>
      </c>
      <c r="B44" s="1260"/>
      <c r="C44" s="1306"/>
      <c r="D44" s="1268"/>
      <c r="E44" s="1283"/>
      <c r="F44" s="1298"/>
      <c r="G44" s="1298"/>
      <c r="H44" s="1298"/>
      <c r="I44" s="1307">
        <f>ROUND(I33+I42,4)</f>
        <v>0.079100000000000004</v>
      </c>
      <c r="K44" s="1300"/>
      <c r="L44" s="1300"/>
      <c r="M44" s="1300"/>
      <c r="N44" s="1300"/>
      <c r="O44" s="1300"/>
      <c r="P44" s="1300"/>
      <c r="Q44" s="1300"/>
      <c r="R44" s="1300"/>
    </row>
    <row r="45" spans="1:18" ht="15" thickTop="1">
      <c r="A45" s="1297"/>
      <c r="B45" s="1260"/>
      <c r="C45" s="1308"/>
      <c r="D45" s="1268"/>
      <c r="E45" s="1308"/>
      <c r="F45" s="1309"/>
      <c r="G45" s="1309"/>
      <c r="H45" s="1309"/>
      <c r="I45" s="1309"/>
      <c r="P45" s="1300"/>
      <c r="Q45" s="1300"/>
      <c r="R45" s="1300"/>
    </row>
    <row r="46" spans="1:9" ht="15">
      <c r="A46" s="1310" t="s">
        <v>535</v>
      </c>
      <c r="B46" s="1260"/>
      <c r="C46" s="1306"/>
      <c r="D46" s="1268"/>
      <c r="E46" s="1268"/>
      <c r="F46" s="1283"/>
      <c r="G46" s="1268"/>
      <c r="H46" s="1268"/>
      <c r="I46" s="1268"/>
    </row>
    <row r="47" spans="1:11" ht="15">
      <c r="A47" s="1311"/>
      <c r="B47" s="1311"/>
      <c r="C47" s="1311"/>
      <c r="D47" s="1311"/>
      <c r="E47" s="1311"/>
      <c r="F47" s="1312" t="s">
        <v>536</v>
      </c>
      <c r="G47" s="1311"/>
      <c r="H47" s="1311"/>
      <c r="I47" s="1311"/>
      <c r="J47" s="1311"/>
      <c r="K47" s="1311"/>
    </row>
    <row r="48" spans="1:10" ht="15">
      <c r="A48" s="1260"/>
      <c r="B48" s="1260"/>
      <c r="C48" s="1268"/>
      <c r="D48" s="1268"/>
      <c r="E48" s="1269" t="s">
        <v>537</v>
      </c>
      <c r="F48" s="1268"/>
      <c r="G48" s="1268"/>
      <c r="H48" s="1269" t="s">
        <v>538</v>
      </c>
      <c r="I48" s="1269" t="s">
        <v>539</v>
      </c>
      <c r="J48" s="1260"/>
    </row>
    <row r="49" spans="1:10" ht="15">
      <c r="A49" s="1260"/>
      <c r="B49" s="1260"/>
      <c r="C49" s="1269" t="s">
        <v>512</v>
      </c>
      <c r="D49" s="1269" t="s">
        <v>513</v>
      </c>
      <c r="E49" s="1269" t="s">
        <v>540</v>
      </c>
      <c r="F49" s="1269" t="s">
        <v>541</v>
      </c>
      <c r="G49" s="1269" t="s">
        <v>542</v>
      </c>
      <c r="H49" s="1269" t="s">
        <v>543</v>
      </c>
      <c r="I49" s="1269" t="s">
        <v>544</v>
      </c>
      <c r="J49" s="1260"/>
    </row>
    <row r="50" spans="1:10" ht="15">
      <c r="A50" s="1260"/>
      <c r="B50" s="1260"/>
      <c r="C50" s="1269" t="s">
        <v>545</v>
      </c>
      <c r="D50" s="1269" t="s">
        <v>546</v>
      </c>
      <c r="E50" s="1269" t="s">
        <v>294</v>
      </c>
      <c r="F50" s="1269" t="s">
        <v>547</v>
      </c>
      <c r="G50" s="1269" t="s">
        <v>546</v>
      </c>
      <c r="H50" s="1269" t="s">
        <v>547</v>
      </c>
      <c r="I50" s="1269" t="s">
        <v>517</v>
      </c>
      <c r="J50" s="1260"/>
    </row>
    <row r="51" spans="1:10" ht="15">
      <c r="A51" s="1297" t="s">
        <v>548</v>
      </c>
      <c r="B51" s="1260"/>
      <c r="C51" s="1272" t="s">
        <v>520</v>
      </c>
      <c r="D51" s="1272" t="s">
        <v>549</v>
      </c>
      <c r="E51" s="1272" t="s">
        <v>550</v>
      </c>
      <c r="F51" s="1272" t="s">
        <v>551</v>
      </c>
      <c r="G51" s="1272" t="s">
        <v>552</v>
      </c>
      <c r="H51" s="1272" t="s">
        <v>549</v>
      </c>
      <c r="I51" s="1272" t="s">
        <v>522</v>
      </c>
      <c r="J51" s="1260"/>
    </row>
    <row r="52" spans="1:13" ht="15">
      <c r="A52" s="1268"/>
      <c r="B52" s="1260"/>
      <c r="C52" s="1266"/>
      <c r="D52" s="1266"/>
      <c r="E52" s="1266"/>
      <c r="F52" s="1266"/>
      <c r="G52" s="1266"/>
      <c r="H52" s="1266"/>
      <c r="I52" s="1313"/>
      <c r="J52" s="1260"/>
      <c r="K52" s="1314" t="s">
        <v>553</v>
      </c>
      <c r="L52" s="1314" t="s">
        <v>554</v>
      </c>
      <c r="M52" s="1259" t="s">
        <v>555</v>
      </c>
    </row>
    <row r="53" spans="1:13" ht="15">
      <c r="A53" s="1279" t="str">
        <f t="shared" si="4" ref="A53:A71">A13</f>
        <v>SERIES P  4.00%</v>
      </c>
      <c r="B53" s="1315"/>
      <c r="C53" s="1316">
        <v>1300000</v>
      </c>
      <c r="D53" s="1316">
        <v>145860</v>
      </c>
      <c r="E53" s="1317">
        <f t="shared" si="5" ref="E53:E71">C53-D53</f>
        <v>1154140</v>
      </c>
      <c r="F53" s="1317">
        <f t="shared" si="6" ref="F53:F70">C53*K53</f>
        <v>52000</v>
      </c>
      <c r="G53" s="1317">
        <f t="shared" si="7" ref="G53:G71">D53/L53</f>
        <v>7293</v>
      </c>
      <c r="H53" s="1317">
        <f t="shared" si="8" ref="H53:H71">F53+G53</f>
        <v>59293</v>
      </c>
      <c r="I53" s="1275">
        <f t="shared" si="9" ref="I53:I71">H53/E53</f>
        <v>0.051374183374633925</v>
      </c>
      <c r="J53" s="1315"/>
      <c r="K53" s="1318">
        <v>0.040000000000000001</v>
      </c>
      <c r="L53" s="1319">
        <v>20</v>
      </c>
      <c r="M53" s="1259" t="s">
        <v>556</v>
      </c>
    </row>
    <row r="54" spans="1:13" ht="15">
      <c r="A54" s="1279" t="str">
        <f t="shared" si="4"/>
        <v>SERIES Q 0.00%</v>
      </c>
      <c r="B54" s="1315"/>
      <c r="C54" s="1316">
        <v>1135000</v>
      </c>
      <c r="D54" s="1316">
        <v>145860</v>
      </c>
      <c r="E54" s="1317">
        <f t="shared" si="5"/>
        <v>989140</v>
      </c>
      <c r="F54" s="1317">
        <f t="shared" si="6"/>
        <v>0</v>
      </c>
      <c r="G54" s="1317">
        <f t="shared" si="7"/>
        <v>7293</v>
      </c>
      <c r="H54" s="1317">
        <f t="shared" si="8"/>
        <v>7293</v>
      </c>
      <c r="I54" s="1275">
        <f t="shared" si="9"/>
        <v>0.0073730715571102166</v>
      </c>
      <c r="J54" s="1315"/>
      <c r="K54" s="1318">
        <v>0</v>
      </c>
      <c r="L54" s="1319">
        <v>20</v>
      </c>
      <c r="M54" s="1259" t="s">
        <v>557</v>
      </c>
    </row>
    <row r="55" spans="1:13" ht="15">
      <c r="A55" s="1279" t="str">
        <f t="shared" si="4"/>
        <v>SERIES S 6.23%</v>
      </c>
      <c r="B55" s="1315"/>
      <c r="C55" s="1316">
        <v>6000000</v>
      </c>
      <c r="D55" s="1316">
        <v>279330</v>
      </c>
      <c r="E55" s="1317">
        <f t="shared" si="5"/>
        <v>5720670</v>
      </c>
      <c r="F55" s="1317">
        <f t="shared" si="6"/>
        <v>373800</v>
      </c>
      <c r="G55" s="1317">
        <f t="shared" si="7"/>
        <v>9311</v>
      </c>
      <c r="H55" s="1317">
        <f t="shared" si="8"/>
        <v>383111</v>
      </c>
      <c r="I55" s="1275">
        <f t="shared" si="9"/>
        <v>0.066969603210812717</v>
      </c>
      <c r="J55" s="1315"/>
      <c r="K55" s="1318">
        <v>0.062300000000000001</v>
      </c>
      <c r="L55" s="1319">
        <v>30</v>
      </c>
      <c r="M55" s="1259" t="s">
        <v>558</v>
      </c>
    </row>
    <row r="56" spans="1:13" ht="15">
      <c r="A56" s="1279" t="str">
        <f t="shared" si="4"/>
        <v>SERIES T 5.80%</v>
      </c>
      <c r="B56" s="1315"/>
      <c r="C56" s="1316">
        <v>3800000</v>
      </c>
      <c r="D56" s="1316">
        <v>380400</v>
      </c>
      <c r="E56" s="1317">
        <f t="shared" si="5"/>
        <v>3419600</v>
      </c>
      <c r="F56" s="1317">
        <f t="shared" si="6"/>
        <v>220400</v>
      </c>
      <c r="G56" s="1317">
        <f t="shared" si="7"/>
        <v>12680</v>
      </c>
      <c r="H56" s="1317">
        <f t="shared" si="8"/>
        <v>233080</v>
      </c>
      <c r="I56" s="1275">
        <f t="shared" si="9"/>
        <v>0.068160018715639259</v>
      </c>
      <c r="J56" s="1315"/>
      <c r="K56" s="1318">
        <v>0.058000000000000003</v>
      </c>
      <c r="L56" s="1319">
        <v>30</v>
      </c>
      <c r="M56" s="1259" t="s">
        <v>559</v>
      </c>
    </row>
    <row r="57" spans="1:13" ht="15">
      <c r="A57" s="1279" t="str">
        <f t="shared" si="4"/>
        <v>SERIES U 3.90%</v>
      </c>
      <c r="B57" s="1315"/>
      <c r="C57" s="1316">
        <v>985000</v>
      </c>
      <c r="D57" s="1316">
        <v>65120</v>
      </c>
      <c r="E57" s="1317">
        <f t="shared" si="5"/>
        <v>919880</v>
      </c>
      <c r="F57" s="1317">
        <f t="shared" si="6"/>
        <v>38415</v>
      </c>
      <c r="G57" s="1317">
        <f t="shared" si="7"/>
        <v>3256</v>
      </c>
      <c r="H57" s="1317">
        <f t="shared" si="8"/>
        <v>41671</v>
      </c>
      <c r="I57" s="1275">
        <f t="shared" si="9"/>
        <v>0.045300473974866286</v>
      </c>
      <c r="J57" s="1315"/>
      <c r="K57" s="1318">
        <v>0.039</v>
      </c>
      <c r="L57" s="1319">
        <v>20</v>
      </c>
      <c r="M57" s="1259" t="s">
        <v>560</v>
      </c>
    </row>
    <row r="58" spans="1:13" ht="15">
      <c r="A58" s="1279" t="str">
        <f t="shared" si="4"/>
        <v>SERIES V 0.00%</v>
      </c>
      <c r="B58" s="1315"/>
      <c r="C58" s="1316">
        <v>971000</v>
      </c>
      <c r="D58" s="1316">
        <v>50520</v>
      </c>
      <c r="E58" s="1317">
        <f t="shared" si="5"/>
        <v>920480</v>
      </c>
      <c r="F58" s="1317">
        <f t="shared" si="6"/>
        <v>0</v>
      </c>
      <c r="G58" s="1317">
        <f t="shared" si="7"/>
        <v>2526</v>
      </c>
      <c r="H58" s="1317">
        <f t="shared" si="8"/>
        <v>2526</v>
      </c>
      <c r="I58" s="1275">
        <f t="shared" si="9"/>
        <v>0.0027442204067443074</v>
      </c>
      <c r="J58" s="1315"/>
      <c r="K58" s="1318">
        <v>0</v>
      </c>
      <c r="L58" s="1319">
        <v>20</v>
      </c>
      <c r="M58" s="1259" t="s">
        <v>561</v>
      </c>
    </row>
    <row r="59" spans="1:13" ht="15">
      <c r="A59" s="1279" t="str">
        <f t="shared" si="4"/>
        <v>SERIES W 3.68%</v>
      </c>
      <c r="B59" s="1315"/>
      <c r="C59" s="1316">
        <v>295000</v>
      </c>
      <c r="D59" s="1316">
        <v>46840</v>
      </c>
      <c r="E59" s="1317">
        <f t="shared" si="5"/>
        <v>248160</v>
      </c>
      <c r="F59" s="1317">
        <f t="shared" si="6"/>
        <v>10856</v>
      </c>
      <c r="G59" s="1317">
        <f t="shared" si="7"/>
        <v>2342</v>
      </c>
      <c r="H59" s="1317">
        <f t="shared" si="8"/>
        <v>13198</v>
      </c>
      <c r="I59" s="1275">
        <f t="shared" si="9"/>
        <v>0.053183430045132173</v>
      </c>
      <c r="J59" s="1315"/>
      <c r="K59" s="1318">
        <v>0.036799999999999999</v>
      </c>
      <c r="L59" s="1319">
        <v>20</v>
      </c>
      <c r="M59" s="1259" t="s">
        <v>562</v>
      </c>
    </row>
    <row r="60" spans="1:13" ht="15">
      <c r="A60" s="1279" t="str">
        <f t="shared" si="4"/>
        <v>SERIES X 0.00%</v>
      </c>
      <c r="B60" s="1315"/>
      <c r="C60" s="1316">
        <v>294000</v>
      </c>
      <c r="D60" s="1316">
        <v>46840</v>
      </c>
      <c r="E60" s="1317">
        <f t="shared" si="5"/>
        <v>247160</v>
      </c>
      <c r="F60" s="1317">
        <f t="shared" si="6"/>
        <v>0</v>
      </c>
      <c r="G60" s="1317">
        <f t="shared" si="7"/>
        <v>2342</v>
      </c>
      <c r="H60" s="1317">
        <f t="shared" si="8"/>
        <v>2342</v>
      </c>
      <c r="I60" s="1275">
        <f t="shared" si="9"/>
        <v>0.009475643307978638</v>
      </c>
      <c r="J60" s="1315"/>
      <c r="K60" s="1318">
        <v>0</v>
      </c>
      <c r="L60" s="1319">
        <v>20</v>
      </c>
      <c r="M60" s="1259" t="s">
        <v>563</v>
      </c>
    </row>
    <row r="61" spans="1:13" ht="15">
      <c r="A61" s="1279" t="str">
        <f t="shared" si="4"/>
        <v>SERIES Y 3.70%</v>
      </c>
      <c r="B61" s="1315"/>
      <c r="C61" s="1316">
        <v>230000</v>
      </c>
      <c r="D61" s="1316">
        <v>44140</v>
      </c>
      <c r="E61" s="1317">
        <f t="shared" si="5"/>
        <v>185860</v>
      </c>
      <c r="F61" s="1317">
        <f t="shared" si="6"/>
        <v>8510</v>
      </c>
      <c r="G61" s="1317">
        <f t="shared" si="7"/>
        <v>2207</v>
      </c>
      <c r="H61" s="1317">
        <f t="shared" si="8"/>
        <v>10717</v>
      </c>
      <c r="I61" s="1275">
        <f t="shared" si="9"/>
        <v>0.057661680835037123</v>
      </c>
      <c r="J61" s="1315"/>
      <c r="K61" s="1318">
        <v>0.036999999999999998</v>
      </c>
      <c r="L61" s="1319">
        <v>20</v>
      </c>
      <c r="M61" s="1259" t="s">
        <v>564</v>
      </c>
    </row>
    <row r="62" spans="1:13" ht="15">
      <c r="A62" s="1279" t="str">
        <f t="shared" si="4"/>
        <v>SERIES Z 0.00%</v>
      </c>
      <c r="B62" s="1315"/>
      <c r="C62" s="1316">
        <v>235542</v>
      </c>
      <c r="D62" s="1316">
        <v>44140</v>
      </c>
      <c r="E62" s="1317">
        <f t="shared" si="5"/>
        <v>191402</v>
      </c>
      <c r="F62" s="1317">
        <f t="shared" si="6"/>
        <v>0</v>
      </c>
      <c r="G62" s="1317">
        <f t="shared" si="7"/>
        <v>2207</v>
      </c>
      <c r="H62" s="1317">
        <f t="shared" si="8"/>
        <v>2207</v>
      </c>
      <c r="I62" s="1275">
        <f t="shared" si="9"/>
        <v>0.011530705008307123</v>
      </c>
      <c r="J62" s="1315"/>
      <c r="K62" s="1318">
        <v>0</v>
      </c>
      <c r="L62" s="1319">
        <v>20</v>
      </c>
      <c r="M62" s="1259" t="s">
        <v>565</v>
      </c>
    </row>
    <row r="63" spans="1:13" ht="15">
      <c r="A63" s="1279" t="str">
        <f t="shared" si="4"/>
        <v>SERIES AA 3.15%</v>
      </c>
      <c r="B63" s="1315"/>
      <c r="C63" s="1316">
        <v>430000</v>
      </c>
      <c r="D63" s="1316">
        <v>50700</v>
      </c>
      <c r="E63" s="1317">
        <f t="shared" si="5"/>
        <v>379300</v>
      </c>
      <c r="F63" s="1317">
        <f t="shared" si="6"/>
        <v>13545</v>
      </c>
      <c r="G63" s="1317">
        <f t="shared" si="7"/>
        <v>2535</v>
      </c>
      <c r="H63" s="1317">
        <f t="shared" si="8"/>
        <v>16080</v>
      </c>
      <c r="I63" s="1275">
        <f t="shared" si="9"/>
        <v>0.042393883469549171</v>
      </c>
      <c r="J63" s="1315"/>
      <c r="K63" s="1318">
        <v>0.0315</v>
      </c>
      <c r="L63" s="1319">
        <v>20</v>
      </c>
      <c r="M63" s="1259" t="s">
        <v>566</v>
      </c>
    </row>
    <row r="64" spans="1:13" ht="15">
      <c r="A64" s="1279" t="str">
        <f t="shared" si="4"/>
        <v>SERIES BB 0.00%</v>
      </c>
      <c r="B64" s="1315"/>
      <c r="C64" s="1316">
        <v>212631</v>
      </c>
      <c r="D64" s="1316">
        <v>50700</v>
      </c>
      <c r="E64" s="1317">
        <f t="shared" si="5"/>
        <v>161931</v>
      </c>
      <c r="F64" s="1317">
        <f t="shared" si="6"/>
        <v>0</v>
      </c>
      <c r="G64" s="1317">
        <f t="shared" si="7"/>
        <v>2535</v>
      </c>
      <c r="H64" s="1317">
        <f t="shared" si="8"/>
        <v>2535</v>
      </c>
      <c r="I64" s="1275">
        <f t="shared" si="9"/>
        <v>0.015654815940122645</v>
      </c>
      <c r="J64" s="1315"/>
      <c r="K64" s="1318">
        <v>0</v>
      </c>
      <c r="L64" s="1319">
        <v>20</v>
      </c>
      <c r="M64" s="1259" t="s">
        <v>567</v>
      </c>
    </row>
    <row r="65" spans="1:13" ht="15">
      <c r="A65" s="1279" t="str">
        <f t="shared" si="4"/>
        <v>SERIES CC 3.23%</v>
      </c>
      <c r="B65" s="1315"/>
      <c r="C65" s="1316">
        <v>780000</v>
      </c>
      <c r="D65" s="1316">
        <v>53280</v>
      </c>
      <c r="E65" s="1317">
        <f t="shared" si="5"/>
        <v>726720</v>
      </c>
      <c r="F65" s="1317">
        <f t="shared" si="6"/>
        <v>25194</v>
      </c>
      <c r="G65" s="1317">
        <f t="shared" si="7"/>
        <v>2664</v>
      </c>
      <c r="H65" s="1317">
        <f t="shared" si="8"/>
        <v>27858</v>
      </c>
      <c r="I65" s="1275">
        <f t="shared" si="9"/>
        <v>0.038333883751651254</v>
      </c>
      <c r="J65" s="1315"/>
      <c r="K65" s="1318">
        <v>0.032300000000000002</v>
      </c>
      <c r="L65" s="1319">
        <v>20</v>
      </c>
      <c r="M65" s="1259" t="s">
        <v>568</v>
      </c>
    </row>
    <row r="66" spans="1:13" ht="15">
      <c r="A66" s="1279" t="str">
        <f t="shared" si="4"/>
        <v>SERIES DD 0.00%</v>
      </c>
      <c r="B66" s="1315"/>
      <c r="C66" s="1316">
        <v>855017</v>
      </c>
      <c r="D66" s="1316">
        <v>53280</v>
      </c>
      <c r="E66" s="1317">
        <f t="shared" si="5"/>
        <v>801737</v>
      </c>
      <c r="F66" s="1317">
        <f t="shared" si="6"/>
        <v>0</v>
      </c>
      <c r="G66" s="1317">
        <f t="shared" si="7"/>
        <v>2664</v>
      </c>
      <c r="H66" s="1317">
        <f t="shared" si="8"/>
        <v>2664</v>
      </c>
      <c r="I66" s="1275">
        <f t="shared" si="9"/>
        <v>0.0033227854021954831</v>
      </c>
      <c r="J66" s="1315"/>
      <c r="K66" s="1318">
        <v>0</v>
      </c>
      <c r="L66" s="1319">
        <v>20</v>
      </c>
      <c r="M66" s="1259" t="s">
        <v>569</v>
      </c>
    </row>
    <row r="67" spans="1:12" ht="15">
      <c r="A67" s="1279" t="str">
        <f t="shared" si="4"/>
        <v>Pushdown Debt 3.57%</v>
      </c>
      <c r="B67" s="1315"/>
      <c r="C67" s="1316">
        <v>1500000</v>
      </c>
      <c r="D67" s="1316">
        <v>5377</v>
      </c>
      <c r="E67" s="1317">
        <f t="shared" si="5"/>
        <v>1494623</v>
      </c>
      <c r="F67" s="1317">
        <f t="shared" si="6"/>
        <v>53550.000000000007</v>
      </c>
      <c r="G67" s="1317">
        <f t="shared" si="7"/>
        <v>215.08000000000001</v>
      </c>
      <c r="H67" s="1317">
        <f t="shared" si="8"/>
        <v>53765.080000000009</v>
      </c>
      <c r="I67" s="1275">
        <f t="shared" si="9"/>
        <v>0.035972335498650837</v>
      </c>
      <c r="J67" s="1315"/>
      <c r="K67" s="1318">
        <v>0.035700000000000003</v>
      </c>
      <c r="L67" s="1319">
        <v>25</v>
      </c>
    </row>
    <row r="68" spans="1:12" ht="15">
      <c r="A68" s="1279" t="str">
        <f t="shared" si="4"/>
        <v>Pushdown Debt 3.57%</v>
      </c>
      <c r="B68" s="1315"/>
      <c r="C68" s="1316">
        <v>37504444</v>
      </c>
      <c r="D68" s="1316">
        <v>254844</v>
      </c>
      <c r="E68" s="1317">
        <f t="shared" si="5"/>
        <v>37249600</v>
      </c>
      <c r="F68" s="1317">
        <f>C68*K68</f>
        <v>1337408.4730399998</v>
      </c>
      <c r="G68" s="1317">
        <f>D68/L68</f>
        <v>25484.400000000001</v>
      </c>
      <c r="H68" s="1317">
        <f t="shared" si="8"/>
        <v>1362892.8730399997</v>
      </c>
      <c r="I68" s="1275">
        <f>H68/E68</f>
        <v>0.036588121027876799</v>
      </c>
      <c r="J68" s="1315"/>
      <c r="K68" s="1318">
        <v>0.035659999999999997</v>
      </c>
      <c r="L68" s="1319">
        <v>10</v>
      </c>
    </row>
    <row r="69" spans="1:12" ht="15">
      <c r="A69" s="1279" t="str">
        <f t="shared" si="4"/>
        <v>Pushdown Debt 4.28%</v>
      </c>
      <c r="B69" s="1315"/>
      <c r="C69" s="1316">
        <v>46880556</v>
      </c>
      <c r="D69" s="1316">
        <v>448373</v>
      </c>
      <c r="E69" s="1317">
        <f t="shared" si="5"/>
        <v>46432183</v>
      </c>
      <c r="F69" s="1317">
        <f t="shared" si="6"/>
        <v>2004612.5745599999</v>
      </c>
      <c r="G69" s="1317">
        <f t="shared" si="7"/>
        <v>14945.766666666666</v>
      </c>
      <c r="H69" s="1317">
        <f t="shared" si="8"/>
        <v>2019558.3412266665</v>
      </c>
      <c r="I69" s="1275">
        <f t="shared" si="9"/>
        <v>0.043494796297358376</v>
      </c>
      <c r="J69" s="1315"/>
      <c r="K69" s="1318">
        <v>0.042759999999999999</v>
      </c>
      <c r="L69" s="1319">
        <v>30</v>
      </c>
    </row>
    <row r="70" spans="1:12" ht="15">
      <c r="A70" s="1279" t="str">
        <f t="shared" si="4"/>
        <v>Pushdown Debt 2.40%</v>
      </c>
      <c r="B70" s="1315"/>
      <c r="C70" s="1317">
        <f>C30</f>
        <v>19000000</v>
      </c>
      <c r="D70" s="1316">
        <v>156742.23505241395</v>
      </c>
      <c r="E70" s="1317">
        <f t="shared" si="5"/>
        <v>18843257.764947586</v>
      </c>
      <c r="F70" s="1317">
        <f t="shared" si="6"/>
        <v>456000</v>
      </c>
      <c r="G70" s="1317">
        <f t="shared" si="7"/>
        <v>22391.747864630564</v>
      </c>
      <c r="H70" s="1317">
        <f t="shared" si="8"/>
        <v>478391.74786463054</v>
      </c>
      <c r="I70" s="1275">
        <f t="shared" si="9"/>
        <v>0.025387953284518538</v>
      </c>
      <c r="J70" s="1315"/>
      <c r="K70" s="1318">
        <v>0.024</v>
      </c>
      <c r="L70" s="1319">
        <v>7</v>
      </c>
    </row>
    <row r="71" spans="1:12" ht="15">
      <c r="A71" s="1279" t="str">
        <f t="shared" si="4"/>
        <v>Pushdown Debt 5.30%</v>
      </c>
      <c r="B71" s="1315"/>
      <c r="C71" s="1317">
        <f>C31</f>
        <v>23800000</v>
      </c>
      <c r="D71" s="1316">
        <v>455276.25150551775</v>
      </c>
      <c r="E71" s="1317">
        <f t="shared" si="5"/>
        <v>23344723.748494484</v>
      </c>
      <c r="F71" s="1317">
        <f>C71*K71</f>
        <v>1261400</v>
      </c>
      <c r="G71" s="1317">
        <f t="shared" si="7"/>
        <v>16259.866125197063</v>
      </c>
      <c r="H71" s="1317">
        <f t="shared" si="8"/>
        <v>1277659.8661251971</v>
      </c>
      <c r="I71" s="1275">
        <f t="shared" si="9"/>
        <v>0.054730134307440427</v>
      </c>
      <c r="J71" s="1315"/>
      <c r="K71" s="1318">
        <v>0.052999999999999999</v>
      </c>
      <c r="L71" s="1319">
        <v>28</v>
      </c>
    </row>
    <row r="72" ht="15"/>
    <row r="73" spans="1:12" ht="15">
      <c r="A73" s="1320" t="s">
        <v>570</v>
      </c>
      <c r="B73" s="1321"/>
      <c r="C73" s="1321"/>
      <c r="D73" s="1321"/>
      <c r="E73" s="1321"/>
      <c r="F73" s="1321"/>
      <c r="G73" s="1321"/>
      <c r="H73" s="1321"/>
      <c r="I73" s="1321"/>
      <c r="J73" s="1321"/>
      <c r="K73" s="1321"/>
      <c r="L73" s="1321"/>
    </row>
    <row r="74" ht="15"/>
    <row r="75" spans="1:5" ht="15">
      <c r="A75" s="1259" t="s">
        <v>571</v>
      </c>
      <c r="C75" s="1317">
        <f>SUM(C13:C29)</f>
        <v>97678036.069999993</v>
      </c>
      <c r="E75" s="1309"/>
    </row>
    <row r="76" spans="1:5" ht="15">
      <c r="A76" s="1259" t="s">
        <v>572</v>
      </c>
      <c r="C76" s="1317"/>
      <c r="D76" s="1322" t="s">
        <v>573</v>
      </c>
      <c r="E76" s="1323">
        <v>0.46999999999999997</v>
      </c>
    </row>
    <row r="77" spans="1:5" ht="15" thickBot="1">
      <c r="A77" s="1259" t="s">
        <v>574</v>
      </c>
      <c r="C77" s="1317"/>
      <c r="E77" s="1309"/>
    </row>
    <row r="78" spans="1:4" ht="15" thickBot="1">
      <c r="A78" s="1279" t="s">
        <v>575</v>
      </c>
      <c r="C78" s="1324">
        <v>42796936.486666724</v>
      </c>
      <c r="D78" s="1259" t="s">
        <v>576</v>
      </c>
    </row>
    <row r="79" spans="1:5" ht="15">
      <c r="A79" s="1259" t="s">
        <v>577</v>
      </c>
      <c r="C79" s="1317">
        <f>C75+C78</f>
        <v>140474972.55666673</v>
      </c>
      <c r="E79" s="1259" t="s">
        <v>578</v>
      </c>
    </row>
    <row r="80" spans="1:3" ht="15">
      <c r="A80" s="1260" t="s">
        <v>521</v>
      </c>
      <c r="B80" s="1325" t="s">
        <v>573</v>
      </c>
      <c r="C80" s="1326">
        <f>SUM(K38:K40)</f>
        <v>298882920.33333331</v>
      </c>
    </row>
    <row r="81" spans="1:5" ht="15" thickBot="1">
      <c r="A81" s="1259" t="s">
        <v>579</v>
      </c>
      <c r="C81" s="1317"/>
      <c r="E81" s="1327">
        <f>C79/C80</f>
        <v>0.47000000000000025</v>
      </c>
    </row>
    <row r="82" spans="1:5" ht="15" thickTop="1">
      <c r="A82" s="1259" t="s">
        <v>580</v>
      </c>
      <c r="C82" s="1317"/>
      <c r="E82" s="1259" t="b">
        <f>ROUND(E76,4)=ROUND(E81,4)</f>
        <v>1</v>
      </c>
    </row>
  </sheetData>
  <conditionalFormatting sqref="C34:D34 F34:H34 K34:L34">
    <cfRule type="expression" priority="1" dxfId="26">
      <formula>C34=0</formula>
    </cfRule>
  </conditionalFormatting>
  <printOptions horizontalCentered="1"/>
  <pageMargins left="0.8" right="0.8" top="1" bottom="1" header="0.5" footer="0.5"/>
  <pageSetup orientation="portrait" scale="61" r:id="rId1"/>
  <headerFooter alignWithMargins="0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tabColor theme="0" tint="-0.149990007281303"/>
    <pageSetUpPr fitToPage="1"/>
  </sheetPr>
  <dimension ref="A1:M62"/>
  <sheetViews>
    <sheetView workbookViewId="0" topLeftCell="A1"/>
  </sheetViews>
  <sheetFormatPr defaultRowHeight="12.75"/>
  <cols>
    <col min="1" max="1" width="45.7142857142857" customWidth="1"/>
    <col min="2" max="2" width="14.8571428571429" style="705" customWidth="1"/>
    <col min="3" max="3" width="2.28571428571429" style="69" bestFit="1" customWidth="1"/>
    <col min="4" max="4" width="19.2857142857143" customWidth="1"/>
    <col min="5" max="5" width="3.42857142857143" customWidth="1"/>
    <col min="6" max="6" width="10.8571428571429" style="181" bestFit="1" customWidth="1"/>
    <col min="7" max="7" width="11.7142857142857" customWidth="1"/>
    <col min="8" max="8" width="10.8571428571429" style="82" bestFit="1" customWidth="1"/>
    <col min="9" max="9" width="12" bestFit="1" customWidth="1"/>
    <col min="10" max="10" width="41.1428571428571" bestFit="1" customWidth="1"/>
    <col min="13" max="13" width="12.8571428571429" bestFit="1" customWidth="1"/>
  </cols>
  <sheetData>
    <row r="1" spans="2:8" s="2" customFormat="1" ht="12.75">
      <c r="B1" s="746"/>
      <c r="C1" s="116"/>
      <c r="D1" s="115" t="s">
        <v>3120</v>
      </c>
      <c r="F1" s="823"/>
      <c r="G1" s="127">
        <v>45175</v>
      </c>
      <c r="H1" s="84" t="s">
        <v>581</v>
      </c>
    </row>
    <row r="2" spans="2:8" s="1040" customFormat="1" ht="12.75">
      <c r="B2" s="746"/>
      <c r="C2" s="116"/>
      <c r="D2" s="115" t="str">
        <f>_xlfn.CONCAT("Witness: ",INDEX('Table of Contents'!$F$1:$F$68,MATCH(D1,'Table of Contents'!$D$1:$D$68,0)))</f>
        <v>Witness: William C. Packer, Jr.</v>
      </c>
      <c r="F2" s="823"/>
      <c r="G2" t="s">
        <v>0</v>
      </c>
      <c r="H2" s="84"/>
    </row>
    <row r="3" spans="3:8" s="2" customFormat="1" ht="12.75">
      <c r="C3" s="116"/>
      <c r="D3" s="19"/>
      <c r="F3" s="823"/>
      <c r="G3" s="746"/>
      <c r="H3" s="84"/>
    </row>
    <row r="4" spans="1:6" ht="12.75">
      <c r="A4" s="662" t="str">
        <f>+Co_Name</f>
        <v>Aqua New Jersey, Inc</v>
      </c>
      <c r="B4" s="662"/>
      <c r="C4" s="662"/>
      <c r="D4" s="662"/>
      <c r="E4" s="2"/>
      <c r="F4" s="823"/>
    </row>
    <row r="5" spans="1:6" ht="12.75">
      <c r="A5" s="662" t="str">
        <f>+System</f>
        <v>Water Systems</v>
      </c>
      <c r="B5" s="662"/>
      <c r="C5" s="662"/>
      <c r="D5" s="662"/>
      <c r="E5" s="2"/>
      <c r="F5" s="823"/>
    </row>
    <row r="6" spans="1:6" ht="12.75">
      <c r="A6" s="662" t="s">
        <v>582</v>
      </c>
      <c r="B6" s="662"/>
      <c r="C6" s="662"/>
      <c r="D6" s="662"/>
      <c r="E6" s="2"/>
      <c r="F6" s="823"/>
    </row>
    <row r="7" spans="1:13" ht="12.75">
      <c r="A7" s="662" t="s">
        <v>583</v>
      </c>
      <c r="B7" s="662"/>
      <c r="C7" s="662"/>
      <c r="D7" s="662"/>
      <c r="E7" s="2"/>
      <c r="F7" s="823"/>
      <c r="M7" s="82"/>
    </row>
    <row r="8" spans="1:13" ht="12.75">
      <c r="A8" s="662" t="str">
        <f>+'General Information'!B8</f>
        <v>9 Months Actual + 3 Months Estimated</v>
      </c>
      <c r="B8" s="662"/>
      <c r="C8" s="662"/>
      <c r="D8" s="662"/>
      <c r="E8" s="84"/>
      <c r="F8" s="824"/>
      <c r="M8" s="82"/>
    </row>
    <row r="9" spans="1:13" s="705" customFormat="1" ht="12.75">
      <c r="A9" s="2"/>
      <c r="B9" s="2"/>
      <c r="C9" s="107"/>
      <c r="D9" s="9"/>
      <c r="E9" s="84"/>
      <c r="F9" s="824"/>
      <c r="H9" s="82"/>
      <c r="M9" s="82"/>
    </row>
    <row r="10" spans="1:13" s="705" customFormat="1" ht="12.75">
      <c r="A10" s="699" t="s">
        <v>63</v>
      </c>
      <c r="B10" s="699" t="s">
        <v>62</v>
      </c>
      <c r="C10" s="699"/>
      <c r="D10" s="790" t="s">
        <v>520</v>
      </c>
      <c r="E10" s="84"/>
      <c r="F10" s="824"/>
      <c r="H10" s="82"/>
      <c r="M10" s="82"/>
    </row>
    <row r="11" spans="1:13" s="705" customFormat="1" ht="12.75">
      <c r="A11" s="2"/>
      <c r="B11" s="2"/>
      <c r="C11" s="107"/>
      <c r="D11" s="9"/>
      <c r="E11" s="84"/>
      <c r="F11" s="824"/>
      <c r="H11" s="82"/>
      <c r="M11" s="82"/>
    </row>
    <row r="12" spans="1:13" ht="12.75">
      <c r="A12" s="1" t="s">
        <v>584</v>
      </c>
      <c r="B12" s="704" t="s">
        <v>3171</v>
      </c>
      <c r="C12" s="107"/>
      <c r="D12" s="57">
        <f>'Exhibit 26.1'!$G$31</f>
        <v>275639031.51397681</v>
      </c>
      <c r="E12" s="84"/>
      <c r="F12" s="824"/>
      <c r="M12" s="82"/>
    </row>
    <row r="13" spans="1:13" ht="12.75">
      <c r="A13" s="2"/>
      <c r="B13" s="107"/>
      <c r="C13" s="107"/>
      <c r="D13" s="9"/>
      <c r="E13" s="84"/>
      <c r="F13" s="824"/>
      <c r="M13" s="82"/>
    </row>
    <row r="14" spans="1:13" ht="12.75">
      <c r="A14" s="1" t="s">
        <v>585</v>
      </c>
      <c r="B14" s="1054" t="s">
        <v>3119</v>
      </c>
      <c r="C14" s="6"/>
      <c r="D14" s="16">
        <f>+'Exhibit 14.1'!I44</f>
        <v>0.079100000000000004</v>
      </c>
      <c r="E14" s="84"/>
      <c r="F14" s="824"/>
      <c r="M14" s="82"/>
    </row>
    <row r="15" spans="1:13" ht="12.75">
      <c r="A15" s="2"/>
      <c r="B15" s="107"/>
      <c r="C15" s="107"/>
      <c r="D15" s="9"/>
      <c r="E15" s="84"/>
      <c r="F15" s="824"/>
      <c r="L15" s="83"/>
      <c r="M15" s="82"/>
    </row>
    <row r="16" spans="1:13" s="705" customFormat="1" ht="12.75">
      <c r="A16" s="2" t="s">
        <v>586</v>
      </c>
      <c r="B16" s="107"/>
      <c r="C16" s="107"/>
      <c r="D16" s="9"/>
      <c r="E16" s="84"/>
      <c r="F16" s="824"/>
      <c r="H16" s="82"/>
      <c r="L16" s="83"/>
      <c r="M16" s="82"/>
    </row>
    <row r="17" spans="1:13" ht="12.75">
      <c r="A17" s="782" t="s">
        <v>471</v>
      </c>
      <c r="B17" s="791"/>
      <c r="C17" s="792" t="s">
        <v>587</v>
      </c>
      <c r="D17" s="740">
        <f>D12*D14</f>
        <v>21803047.392755568</v>
      </c>
      <c r="E17" s="84"/>
      <c r="F17" s="824"/>
      <c r="L17" s="83"/>
      <c r="M17" s="82"/>
    </row>
    <row r="18" spans="1:13" ht="12.75">
      <c r="A18" s="677"/>
      <c r="B18" s="107"/>
      <c r="C18" s="107"/>
      <c r="D18" s="9"/>
      <c r="E18" s="84"/>
      <c r="F18" s="824"/>
      <c r="L18" s="83"/>
      <c r="M18" s="82"/>
    </row>
    <row r="19" spans="1:13" ht="12.75">
      <c r="A19" s="125" t="s">
        <v>470</v>
      </c>
      <c r="B19" s="704" t="s">
        <v>3118</v>
      </c>
      <c r="C19" s="107"/>
      <c r="D19" s="57">
        <f>'Exhibit 13.1'!D29</f>
        <v>16686101.890747324</v>
      </c>
      <c r="E19" s="84"/>
      <c r="F19" s="824"/>
      <c r="L19" s="83"/>
      <c r="M19" s="82"/>
    </row>
    <row r="20" spans="1:13" ht="12.75">
      <c r="A20" s="677"/>
      <c r="B20" s="107"/>
      <c r="C20" s="107"/>
      <c r="D20" s="9"/>
      <c r="E20" s="84"/>
      <c r="F20" s="824"/>
      <c r="L20" s="83"/>
      <c r="M20" s="82"/>
    </row>
    <row r="21" spans="1:13" ht="12.75">
      <c r="A21" s="782" t="s">
        <v>588</v>
      </c>
      <c r="B21" s="791"/>
      <c r="C21" s="792" t="s">
        <v>587</v>
      </c>
      <c r="D21" s="740">
        <f>D17-D19</f>
        <v>5116945.5020082444</v>
      </c>
      <c r="E21" s="84"/>
      <c r="F21" s="824"/>
      <c r="L21" s="83"/>
      <c r="M21" s="82"/>
    </row>
    <row r="22" spans="1:13" ht="12.75">
      <c r="A22" s="2"/>
      <c r="B22" s="107"/>
      <c r="C22" s="107"/>
      <c r="D22" s="9"/>
      <c r="E22" s="84"/>
      <c r="F22" s="824"/>
      <c r="L22" s="83"/>
      <c r="M22" s="82"/>
    </row>
    <row r="23" spans="1:13" ht="12.75">
      <c r="A23" s="1" t="s">
        <v>589</v>
      </c>
      <c r="B23" s="704"/>
      <c r="C23" s="6" t="s">
        <v>590</v>
      </c>
      <c r="D23" s="136">
        <f>+D44</f>
        <v>1.4774986332578766</v>
      </c>
      <c r="E23" s="84"/>
      <c r="J23" s="155"/>
      <c r="L23" s="83"/>
      <c r="M23" s="82"/>
    </row>
    <row r="24" spans="1:13" ht="12.75">
      <c r="A24" s="2"/>
      <c r="B24" s="107"/>
      <c r="C24" s="107"/>
      <c r="D24" s="9"/>
      <c r="E24" s="84"/>
      <c r="L24" s="83"/>
      <c r="M24" s="82"/>
    </row>
    <row r="25" spans="1:5" ht="12.75" thickBot="1">
      <c r="A25" s="771" t="s">
        <v>591</v>
      </c>
      <c r="B25" s="793"/>
      <c r="C25" s="794" t="s">
        <v>587</v>
      </c>
      <c r="D25" s="795">
        <f>D21*D23</f>
        <v>7560279.9856722206</v>
      </c>
      <c r="E25" s="84"/>
    </row>
    <row r="26" spans="1:8" s="962" customFormat="1" ht="12.75" thickTop="1">
      <c r="A26" s="852"/>
      <c r="B26" s="1180"/>
      <c r="C26" s="1181"/>
      <c r="D26" s="1182"/>
      <c r="E26" s="84"/>
      <c r="F26" s="181"/>
      <c r="H26" s="82"/>
    </row>
    <row r="27" spans="1:5" ht="12.75">
      <c r="A27" s="2"/>
      <c r="B27" s="107"/>
      <c r="C27" s="107"/>
      <c r="D27" s="82"/>
      <c r="E27" s="84"/>
    </row>
    <row r="28" spans="1:5" ht="6" customHeight="1">
      <c r="A28" s="379"/>
      <c r="B28" s="829"/>
      <c r="C28" s="829"/>
      <c r="D28" s="379"/>
      <c r="E28" s="2"/>
    </row>
    <row r="29" spans="1:5" ht="12.75">
      <c r="A29" s="2"/>
      <c r="B29" s="107"/>
      <c r="C29" s="107"/>
      <c r="D29" s="40" t="s">
        <v>592</v>
      </c>
      <c r="E29" s="2"/>
    </row>
    <row r="30" spans="1:5" ht="12.75">
      <c r="A30" s="699" t="s">
        <v>63</v>
      </c>
      <c r="B30" s="699" t="s">
        <v>62</v>
      </c>
      <c r="C30" s="699"/>
      <c r="D30" s="699" t="s">
        <v>234</v>
      </c>
      <c r="E30" s="2"/>
    </row>
    <row r="31" spans="1:5" s="741" customFormat="1" ht="12.75">
      <c r="A31" s="40"/>
      <c r="B31" s="40"/>
      <c r="C31" s="40"/>
      <c r="D31" s="40"/>
      <c r="E31" s="2"/>
    </row>
    <row r="32" spans="1:4" ht="12.75">
      <c r="A32" t="s">
        <v>593</v>
      </c>
      <c r="D32" s="813">
        <v>1</v>
      </c>
    </row>
    <row r="33" spans="1:4" ht="12.75">
      <c r="A33" t="s">
        <v>594</v>
      </c>
      <c r="B33" s="704" t="s">
        <v>3172</v>
      </c>
      <c r="C33" s="83"/>
      <c r="D33" s="814">
        <f>-'Exhibit 20.9'!D42</f>
        <v>-0.0060502447420250783</v>
      </c>
    </row>
    <row r="34" spans="1:4" ht="12.75">
      <c r="A34" s="777" t="s">
        <v>595</v>
      </c>
      <c r="B34" s="777"/>
      <c r="C34" s="816"/>
      <c r="D34" s="815">
        <f>+D32+D33</f>
        <v>0.99394975525797491</v>
      </c>
    </row>
    <row r="35" spans="3:4" ht="12.75">
      <c r="C35" s="83"/>
      <c r="D35" s="814"/>
    </row>
    <row r="36" spans="1:4" ht="12.75">
      <c r="A36" s="1" t="s">
        <v>596</v>
      </c>
      <c r="B36" s="704" t="s">
        <v>3173</v>
      </c>
      <c r="C36" s="83"/>
      <c r="D36" s="814">
        <f>-'Exhibit 21.4'!$E$46</f>
        <v>-0.13458332253382407</v>
      </c>
    </row>
    <row r="37" spans="1:4" ht="12.75">
      <c r="A37" s="1" t="s">
        <v>597</v>
      </c>
      <c r="B37" s="1054" t="s">
        <v>3174</v>
      </c>
      <c r="C37" s="83"/>
      <c r="D37" s="814">
        <f>-'Exhibit 21.2'!$D$30</f>
        <v>-0.002632790934585</v>
      </c>
    </row>
    <row r="38" spans="1:4" ht="12.75">
      <c r="A38" s="777" t="s">
        <v>598</v>
      </c>
      <c r="B38" s="777"/>
      <c r="C38" s="816"/>
      <c r="D38" s="815">
        <f>+D34+D36+D37</f>
        <v>0.85673364178956579</v>
      </c>
    </row>
    <row r="39" spans="3:4" ht="12.75">
      <c r="C39" s="83"/>
      <c r="D39" s="814"/>
    </row>
    <row r="40" spans="1:13" ht="12.75">
      <c r="A40" t="s">
        <v>599</v>
      </c>
      <c r="C40" s="83"/>
      <c r="D40" s="814">
        <f>-D38*FIT_Rate</f>
        <v>-0.17991406477580882</v>
      </c>
      <c r="M40" s="814"/>
    </row>
    <row r="41" spans="1:13" ht="12.75">
      <c r="A41" s="777"/>
      <c r="B41" s="777"/>
      <c r="C41" s="816"/>
      <c r="D41" s="815"/>
      <c r="M41" s="814"/>
    </row>
    <row r="42" spans="1:13" ht="12.75" thickBot="1">
      <c r="A42" s="751" t="s">
        <v>600</v>
      </c>
      <c r="B42" s="751"/>
      <c r="C42" s="817"/>
      <c r="D42" s="818">
        <f>+D38+D40</f>
        <v>0.67681957701375695</v>
      </c>
      <c r="M42" s="813"/>
    </row>
    <row r="43" spans="3:13" ht="12.75" thickTop="1">
      <c r="C43" s="83"/>
      <c r="D43" s="814"/>
      <c r="M43" s="813"/>
    </row>
    <row r="44" spans="1:13" ht="12.75" thickBot="1">
      <c r="A44" s="751" t="s">
        <v>601</v>
      </c>
      <c r="B44" s="751"/>
      <c r="C44" s="751"/>
      <c r="D44" s="818">
        <f>1/D42</f>
        <v>1.4774986332578766</v>
      </c>
      <c r="M44" s="813"/>
    </row>
    <row r="45" ht="12.75" thickTop="1"/>
    <row r="46" ht="12.75"/>
    <row r="47" spans="1:7" ht="12.75">
      <c r="A47" s="698" t="s">
        <v>602</v>
      </c>
      <c r="B47" s="698"/>
      <c r="C47" s="698"/>
      <c r="D47" s="698"/>
      <c r="E47" s="698"/>
      <c r="F47" s="698"/>
      <c r="G47" s="698"/>
    </row>
    <row r="48" ht="12.75"/>
    <row r="49" spans="4:4" ht="12.75">
      <c r="D49" s="84"/>
    </row>
    <row r="50" spans="1:4" ht="12.75">
      <c r="A50" t="s">
        <v>603</v>
      </c>
      <c r="D50" s="84">
        <f>$D25</f>
        <v>7560279.9856722206</v>
      </c>
    </row>
    <row r="51" spans="1:4" ht="12.75">
      <c r="A51" t="s">
        <v>604</v>
      </c>
      <c r="D51" s="84">
        <f>'Exhibit 13.1'!$D$19</f>
        <v>48099112.432000011</v>
      </c>
    </row>
    <row r="52" spans="1:4" ht="12.75" thickBot="1">
      <c r="A52" s="732" t="s">
        <v>605</v>
      </c>
      <c r="B52" s="732"/>
      <c r="C52" s="812"/>
      <c r="D52" s="679">
        <f>D50+D51</f>
        <v>55659392.417672232</v>
      </c>
    </row>
    <row r="53" spans="1:4" ht="12.75" thickTop="1" thickBot="1">
      <c r="A53" s="819" t="s">
        <v>606</v>
      </c>
      <c r="B53" s="819"/>
      <c r="C53" s="820"/>
      <c r="D53" s="821">
        <f>D52/D51-1</f>
        <v>0.15718127847703101</v>
      </c>
    </row>
    <row r="54" ht="12.75" thickTop="1"/>
    <row r="55" spans="1:5" ht="12.75">
      <c r="A55" s="826" t="s">
        <v>607</v>
      </c>
      <c r="B55" s="827"/>
      <c r="C55" s="827"/>
      <c r="D55" s="827"/>
      <c r="E55" s="828"/>
    </row>
    <row r="56" spans="1:7" ht="12.75">
      <c r="A56" s="825" t="s">
        <v>608</v>
      </c>
      <c r="B56" s="168" t="s">
        <v>609</v>
      </c>
      <c r="D56" s="222" t="s">
        <v>520</v>
      </c>
      <c r="F56" s="396" t="s">
        <v>610</v>
      </c>
      <c r="G56" s="396" t="s">
        <v>611</v>
      </c>
    </row>
    <row r="57" spans="1:7" ht="12.75">
      <c r="A57" s="824" t="s">
        <v>603</v>
      </c>
      <c r="B57" s="69" t="s">
        <v>3175</v>
      </c>
      <c r="D57" s="84">
        <f>'Exhibit 17.1'!$G$35+'Exhibit 17.1'!$G$37</f>
        <v>7560990.2129999995</v>
      </c>
      <c r="F57" s="82">
        <f>D57-D25</f>
        <v>710.22732777893543</v>
      </c>
      <c r="G57" s="82">
        <f>+F57*D44</f>
        <v>1049.3599060957711</v>
      </c>
    </row>
    <row r="58" spans="1:7" ht="12.75">
      <c r="A58" s="824"/>
      <c r="D58" s="84"/>
      <c r="F58" s="82"/>
      <c r="G58" s="82"/>
    </row>
    <row r="59" spans="1:7" ht="12.75">
      <c r="A59" s="181" t="s">
        <v>612</v>
      </c>
      <c r="B59" s="69" t="s">
        <v>3173</v>
      </c>
      <c r="D59" s="84">
        <f>'Exhibit 21.4'!$G$44-'Exhibit 21.4'!$E$44</f>
        <v>1017583.1845112648</v>
      </c>
      <c r="F59" s="82">
        <f>D59-($D$25*-D36)</f>
        <v>95.584753525443375</v>
      </c>
      <c r="G59" s="82">
        <f>+D36*$G$57</f>
        <v>-141.22634269615051</v>
      </c>
    </row>
    <row r="60" spans="1:7" ht="12.75">
      <c r="A60" s="181" t="s">
        <v>613</v>
      </c>
      <c r="B60" s="69" t="s">
        <v>3174</v>
      </c>
      <c r="D60" s="84">
        <f>'Exhibit 21.2'!$F$25-'Exhibit 21.2'!$D$25</f>
        <v>19906.506489272273</v>
      </c>
      <c r="F60" s="82">
        <f>D60-($D$25*-D37)</f>
        <v>1.8698800700367428</v>
      </c>
      <c r="G60" s="82">
        <f>+D37*$G$57</f>
        <v>-2.7627452478859129</v>
      </c>
    </row>
    <row r="61" spans="1:7" ht="12.75">
      <c r="A61" s="181" t="s">
        <v>614</v>
      </c>
      <c r="B61" s="156" t="s">
        <v>3176</v>
      </c>
      <c r="D61" s="84">
        <f>'Exhibit 13.1'!$E$22</f>
        <v>45745.841280706285</v>
      </c>
      <c r="F61" s="82">
        <f>D61-($D$25*-D33)</f>
        <v>4.2970491554951877</v>
      </c>
      <c r="G61" s="82">
        <f>+D33*$G$57</f>
        <v>-6.348884254347869</v>
      </c>
    </row>
    <row r="62" spans="1:7" ht="12.75">
      <c r="A62" s="181" t="s">
        <v>615</v>
      </c>
      <c r="B62" s="69" t="s">
        <v>3177</v>
      </c>
      <c r="D62" s="84">
        <f>'Exhibit 22.1'!$H$42-'Exhibit 22.1'!$F$42</f>
        <v>1360328.4829509389</v>
      </c>
      <c r="F62" s="82">
        <f>D62-($D$25*-D40)</f>
        <v>127.779885455966</v>
      </c>
      <c r="G62" s="82">
        <f>+D40*$G$57</f>
        <v>-188.79460611845121</v>
      </c>
    </row>
  </sheetData>
  <conditionalFormatting sqref="D59:D62">
    <cfRule type="expression" priority="22" dxfId="35">
      <formula>ABS(#REF!-$D59)&gt;1</formula>
    </cfRule>
  </conditionalFormatting>
  <conditionalFormatting sqref="D57">
    <cfRule type="expression" priority="23" dxfId="35">
      <formula>ABS($D25-$D57)&gt;1</formula>
    </cfRule>
  </conditionalFormatting>
  <printOptions horizontalCentered="1"/>
  <pageMargins left="0.8" right="0.8" top="1" bottom="1" header="0.5" footer="0.5"/>
  <pageSetup orientation="portrait" r:id="rId1"/>
  <headerFooter alignWithMargins="0"/>
  <cellWatches>
    <cellWatch r="D25"/>
  </cellWatches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07A0FE6-30AD-4860-828A-1D3A2CAAD320}">
  <sheetPr>
    <tabColor theme="0" tint="-0.149990007281303"/>
    <pageSetUpPr fitToPage="1"/>
  </sheetPr>
  <dimension ref="A1:A6"/>
  <sheetViews>
    <sheetView workbookViewId="0" topLeftCell="A1"/>
  </sheetViews>
  <sheetFormatPr defaultRowHeight="12.75"/>
  <cols>
    <col min="1" max="1" width="19.2857142857143" bestFit="1" customWidth="1"/>
  </cols>
  <sheetData>
    <row r="1" spans="1:1" ht="12.75">
      <c r="A1" t="s">
        <v>0</v>
      </c>
    </row>
    <row r="2" spans="1:1" s="962" customFormat="1" ht="12.75">
      <c r="A2" s="746"/>
    </row>
    <row r="3" ht="12.75"/>
    <row r="4" spans="1:1" ht="12.75">
      <c r="A4" t="str">
        <f>+Co_Name</f>
        <v>Aqua New Jersey, Inc</v>
      </c>
    </row>
    <row r="5" spans="1:1" ht="12.75">
      <c r="A5" t="str">
        <f>+System</f>
        <v>Water Systems</v>
      </c>
    </row>
    <row r="6" spans="1:1" ht="12.75">
      <c r="A6" s="705" t="s">
        <v>616</v>
      </c>
    </row>
  </sheetData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tabColor rgb="FFFFC000"/>
    <pageSetUpPr fitToPage="1"/>
  </sheetPr>
  <dimension ref="A1:S64"/>
  <sheetViews>
    <sheetView workbookViewId="0" topLeftCell="A7"/>
  </sheetViews>
  <sheetFormatPr defaultColWidth="9.14428571428571" defaultRowHeight="12.75"/>
  <cols>
    <col min="1" max="1" width="29.4285714285714" style="94" customWidth="1"/>
    <col min="2" max="3" width="1.71428571428571" style="94" customWidth="1"/>
    <col min="4" max="6" width="13.7142857142857" style="93" customWidth="1"/>
    <col min="7" max="7" width="12.4285714285714" style="93" bestFit="1" customWidth="1"/>
    <col min="8" max="8" width="13.7142857142857" style="93" customWidth="1"/>
    <col min="9" max="9" width="16.8571428571429" style="93" bestFit="1" customWidth="1"/>
    <col min="10" max="10" width="5.14285714285714" style="93" customWidth="1"/>
    <col min="11" max="11" width="11.8571428571429" style="93" bestFit="1" customWidth="1"/>
    <col min="12" max="12" width="12.1428571428571" style="93" bestFit="1" customWidth="1"/>
    <col min="13" max="13" width="22.5714285714286" style="93" bestFit="1" customWidth="1"/>
    <col min="14" max="14" width="10.4285714285714" style="93" bestFit="1" customWidth="1"/>
    <col min="15" max="15" width="9.14285714285714" style="93" customWidth="1"/>
    <col min="16" max="16" width="11.4285714285714" style="93" bestFit="1" customWidth="1"/>
    <col min="17" max="17" width="9.14285714285714" style="93" customWidth="1"/>
    <col min="18" max="18" width="12.7142857142857" style="93" bestFit="1" customWidth="1"/>
    <col min="19" max="19" width="14.1428571428571" style="84" bestFit="1" customWidth="1"/>
    <col min="20" max="16384" width="9.14285714285714" style="93"/>
  </cols>
  <sheetData>
    <row r="1" spans="8:13" ht="12.75">
      <c r="H1" s="114"/>
      <c r="I1" s="115" t="s">
        <v>3122</v>
      </c>
      <c r="J1" s="93" t="s">
        <v>3163</v>
      </c>
      <c r="K1" s="124">
        <v>45363</v>
      </c>
      <c r="L1" s="93" t="s">
        <v>581</v>
      </c>
      <c r="M1" s="93" t="s">
        <v>617</v>
      </c>
    </row>
    <row r="2" spans="1:11" ht="12.75">
      <c r="A2" s="94" cm="1">
        <f t="array" ref="A2">-SUM(SUMIFS('DS9_2024 TY'!I:I,'DS9_2024 TY'!B:B,A15,'DS9_2024 TY'!G:G,Segments))</f>
        <v>7224619</v>
      </c>
      <c r="H2" s="114"/>
      <c r="I2" s="115" t="str">
        <f>_xlfn.CONCAT("Witness: ",INDEX('Table of Contents'!$F$1:$F$68,MATCH(I1,'Table of Contents'!$D$1:$D$68,0)))</f>
        <v>Witness: Greg Herbert</v>
      </c>
      <c r="K2" t="s">
        <v>0</v>
      </c>
    </row>
    <row r="3" spans="8:11" ht="12.75">
      <c r="H3" s="114"/>
      <c r="I3" s="162"/>
      <c r="K3" s="746"/>
    </row>
    <row r="4" spans="1:10" ht="12.75">
      <c r="A4" s="662" t="str">
        <f>+Co_Name</f>
        <v>Aqua New Jersey, Inc</v>
      </c>
      <c r="B4" s="662"/>
      <c r="C4" s="662"/>
      <c r="D4" s="662"/>
      <c r="E4" s="662"/>
      <c r="F4" s="662"/>
      <c r="G4" s="662"/>
      <c r="H4" s="662"/>
      <c r="I4" s="662"/>
      <c r="J4" s="662"/>
    </row>
    <row r="5" spans="1:13" ht="12.75">
      <c r="A5" s="662" t="str">
        <f>+System</f>
        <v>Water Systems</v>
      </c>
      <c r="B5" s="662"/>
      <c r="C5" s="662"/>
      <c r="D5" s="662"/>
      <c r="E5" s="662"/>
      <c r="F5" s="662"/>
      <c r="G5" s="662"/>
      <c r="H5" s="662"/>
      <c r="I5" s="662"/>
      <c r="J5" s="662"/>
      <c r="M5" s="93">
        <f>-SUMIFS('DS9_2024 TY'!$I:$I,'DS9_2024 TY'!$F:$F,$A17)</f>
        <v>0</v>
      </c>
    </row>
    <row r="6" spans="1:10" ht="12.75">
      <c r="A6" s="662" t="s">
        <v>618</v>
      </c>
      <c r="B6" s="662"/>
      <c r="C6" s="662"/>
      <c r="D6" s="662"/>
      <c r="E6" s="662"/>
      <c r="F6" s="662"/>
      <c r="G6" s="662"/>
      <c r="H6" s="662"/>
      <c r="I6" s="662"/>
      <c r="J6" s="662"/>
    </row>
    <row r="7" spans="1:16" ht="12.75">
      <c r="A7" s="662" t="str">
        <f>"Based Upon the "&amp;'General Information'!$B$55</f>
        <v>Based Upon the Base Year Ended January 31, 2024</v>
      </c>
      <c r="B7" s="662"/>
      <c r="C7" s="662"/>
      <c r="D7" s="662"/>
      <c r="E7" s="662"/>
      <c r="F7" s="662"/>
      <c r="G7" s="662"/>
      <c r="H7" s="662"/>
      <c r="I7" s="662"/>
      <c r="J7" s="662"/>
      <c r="K7" s="93" t="s">
        <v>619</v>
      </c>
      <c r="L7" s="93" t="s">
        <v>472</v>
      </c>
      <c r="P7" s="1186"/>
    </row>
    <row r="8" spans="1:10" ht="12.75">
      <c r="A8" s="662" t="str">
        <f>"and the "&amp;'General Information'!$B$53</f>
        <v>and the Test Year Ended April 30, 2024</v>
      </c>
      <c r="B8" s="662"/>
      <c r="C8" s="662"/>
      <c r="D8" s="662"/>
      <c r="E8" s="662"/>
      <c r="F8" s="662"/>
      <c r="G8" s="662"/>
      <c r="H8" s="662"/>
      <c r="I8" s="662"/>
      <c r="J8" s="662"/>
    </row>
    <row r="9" spans="1:10" ht="12.75">
      <c r="A9" s="662" t="str">
        <f>'General Information'!$B$8</f>
        <v>9 Months Actual + 3 Months Estimated</v>
      </c>
      <c r="B9" s="662"/>
      <c r="C9" s="662"/>
      <c r="D9" s="662"/>
      <c r="E9" s="662"/>
      <c r="F9" s="662"/>
      <c r="G9" s="662"/>
      <c r="H9" s="662"/>
      <c r="I9" s="662"/>
      <c r="J9" s="662"/>
    </row>
    <row r="10" spans="4:9" ht="12.75">
      <c r="D10" s="92"/>
      <c r="E10" s="91"/>
      <c r="F10" s="91"/>
      <c r="G10" s="91"/>
      <c r="H10" s="91"/>
      <c r="I10" s="91"/>
    </row>
    <row r="11" spans="4:8" ht="12.75">
      <c r="D11" s="92"/>
      <c r="E11" s="722" t="s">
        <v>620</v>
      </c>
      <c r="F11" s="723"/>
      <c r="G11" s="722" t="s">
        <v>621</v>
      </c>
      <c r="H11" s="722"/>
    </row>
    <row r="12" spans="4:9" ht="12.75">
      <c r="D12" s="427"/>
      <c r="E12" s="92"/>
      <c r="F12" s="92" t="s">
        <v>622</v>
      </c>
      <c r="G12" s="92"/>
      <c r="H12" s="92" t="s">
        <v>622</v>
      </c>
      <c r="I12" s="92" t="s">
        <v>623</v>
      </c>
    </row>
    <row r="13" spans="1:9" ht="12.75">
      <c r="A13" s="720" t="s">
        <v>63</v>
      </c>
      <c r="D13" s="720" t="s">
        <v>624</v>
      </c>
      <c r="E13" s="720" t="s">
        <v>625</v>
      </c>
      <c r="F13" s="721" t="s">
        <v>520</v>
      </c>
      <c r="G13" s="720" t="s">
        <v>625</v>
      </c>
      <c r="H13" s="721" t="s">
        <v>520</v>
      </c>
      <c r="I13" s="720" t="s">
        <v>626</v>
      </c>
    </row>
    <row r="14" spans="1:19" ht="12.75">
      <c r="A14" s="93"/>
      <c r="B14" s="93"/>
      <c r="C14" s="93"/>
      <c r="M14" s="163"/>
      <c r="R14" s="93" t="s">
        <v>796</v>
      </c>
      <c r="S14" s="84">
        <v>15811949</v>
      </c>
    </row>
    <row r="15" spans="1:19" ht="12.75">
      <c r="A15" s="94" t="s">
        <v>627</v>
      </c>
      <c r="D15" s="654" cm="1">
        <f t="array" ref="D15">-SUM(SUMIFS(DS7_RevActuals!J:J,DS7_RevActuals!F:F,'Exhibit 17.1'!A15,DS7_RevActuals!C:C,Segments))-SUM(SUMIFS('DS9_2024 TY'!I:I,'DS9_2024 TY'!B:B,A15,'DS9_2024 TY'!G:G,Segments))</f>
        <v>32847094.569999997</v>
      </c>
      <c r="E15" s="1185">
        <f>F15-D15</f>
        <v>430737.3580000028</v>
      </c>
      <c r="F15" s="1185">
        <v>33277831.927999999</v>
      </c>
      <c r="G15" s="1185">
        <f>H15-F15</f>
        <v>7774755.7960000001</v>
      </c>
      <c r="H15" s="1185">
        <v>41052587.723999999</v>
      </c>
      <c r="I15" s="418">
        <f>IF(F15=0,"     na",ROUND(G15/F15,4))</f>
        <v>0.2336</v>
      </c>
      <c r="K15" s="177" t="s">
        <v>628</v>
      </c>
      <c r="L15" s="431">
        <v>460</v>
      </c>
      <c r="N15" s="423" t="s">
        <v>629</v>
      </c>
      <c r="R15" s="93" t="s">
        <v>2971</v>
      </c>
      <c r="S15" s="84">
        <v>7915854</v>
      </c>
    </row>
    <row r="16" spans="4:19" ht="12.75">
      <c r="D16" s="1185"/>
      <c r="E16" s="1185"/>
      <c r="F16" s="1185"/>
      <c r="G16" s="1185"/>
      <c r="H16" s="1186"/>
      <c r="I16" s="418"/>
      <c r="K16" s="177"/>
      <c r="L16" s="431">
        <v>461100</v>
      </c>
      <c r="N16" s="423" t="s">
        <v>630</v>
      </c>
      <c r="R16" s="93" t="s">
        <v>2972</v>
      </c>
      <c r="S16" s="84">
        <v>9685836</v>
      </c>
    </row>
    <row r="17" spans="1:19" ht="13.5" thickBot="1">
      <c r="A17" s="94" t="s">
        <v>631</v>
      </c>
      <c r="D17" s="654" cm="1">
        <f t="array" ref="D17">-SUM(SUMIFS(DS7_RevActuals!J:J,DS7_RevActuals!F:F,'Exhibit 17.1'!A17,DS7_RevActuals!C:C,Segments))-SUM(SUMIFS('DS9_2024 TY'!I:I,'DS9_2024 TY'!B:B,A17,'DS9_2024 TY'!G:G,Segments))</f>
        <v>6802904.6000000006</v>
      </c>
      <c r="E17" s="1185">
        <f>F17-D17</f>
        <v>123835.94999999925</v>
      </c>
      <c r="F17" s="1185">
        <v>6926740.5499999998</v>
      </c>
      <c r="G17" s="1185">
        <f>H17-F17</f>
        <v>1512828.0709999995</v>
      </c>
      <c r="H17" s="1186">
        <v>8439568.6209999993</v>
      </c>
      <c r="I17" s="418">
        <f>IF(F17=0,"     na",ROUND(G17/F17,4))</f>
        <v>0.21840000000000001</v>
      </c>
      <c r="K17" s="177" t="s">
        <v>632</v>
      </c>
      <c r="L17" s="431">
        <v>461200</v>
      </c>
      <c r="N17" s="423" t="s">
        <v>633</v>
      </c>
      <c r="R17" s="1194" t="s">
        <v>455</v>
      </c>
      <c r="S17" s="679">
        <f>SUM(S14:S16)</f>
        <v>33413639</v>
      </c>
    </row>
    <row r="18" spans="4:14" ht="13.5" thickTop="1">
      <c r="D18" s="1185"/>
      <c r="E18" s="1185"/>
      <c r="F18" s="1185"/>
      <c r="G18" s="1185"/>
      <c r="H18" s="1186"/>
      <c r="I18" s="419"/>
      <c r="K18" s="177"/>
      <c r="L18" s="431">
        <v>461605</v>
      </c>
      <c r="N18" s="423"/>
    </row>
    <row r="19" spans="1:14" ht="12.75">
      <c r="A19" s="94" t="s">
        <v>634</v>
      </c>
      <c r="D19" s="654" cm="1">
        <f t="array" ref="D19">-SUM(SUMIFS(DS7_RevActuals!J:J,DS7_RevActuals!F:F,'Exhibit 17.1'!A19,DS7_RevActuals!C:C,Segments))-SUM(SUMIFS('DS9_2024 TY'!I:I,'DS9_2024 TY'!B:B,A19,'DS9_2024 TY'!G:G,Segments))</f>
        <v>647483.96999999997</v>
      </c>
      <c r="E19" s="1185">
        <f>F19-D19</f>
        <v>18196.78600000008</v>
      </c>
      <c r="F19" s="1185">
        <v>665680.75600000005</v>
      </c>
      <c r="G19" s="1185">
        <f>H19-F19</f>
        <v>122626.24899999995</v>
      </c>
      <c r="H19" s="1185">
        <v>788307.005</v>
      </c>
      <c r="I19" s="418">
        <f>IF(F19=0,"     na",ROUND(G19/F19,4))</f>
        <v>0.1842</v>
      </c>
      <c r="K19" s="178" t="s">
        <v>635</v>
      </c>
      <c r="L19" s="431">
        <v>461300</v>
      </c>
      <c r="N19" s="423" t="s">
        <v>636</v>
      </c>
    </row>
    <row r="20" spans="4:14" ht="12.75">
      <c r="D20" s="1185"/>
      <c r="E20" s="1185"/>
      <c r="F20" s="1185"/>
      <c r="G20" s="1185"/>
      <c r="H20" s="1186"/>
      <c r="I20" s="418"/>
      <c r="K20" s="177"/>
      <c r="L20" s="93">
        <v>9999999</v>
      </c>
      <c r="N20" s="423" t="s">
        <v>637</v>
      </c>
    </row>
    <row r="21" spans="1:14" ht="12.75">
      <c r="A21" s="100" t="s">
        <v>638</v>
      </c>
      <c r="B21" s="100"/>
      <c r="C21" s="100"/>
      <c r="D21" s="654" cm="1">
        <f t="array" ref="D21">-SUM(SUMIFS(DS7_RevActuals!J:J,DS7_RevActuals!F:F,'Exhibit 17.1'!A21,DS7_RevActuals!C:C,Segments))-SUM(SUMIFS('DS9_2024 TY'!I:I,'DS9_2024 TY'!B:B,A21,'DS9_2024 TY'!G:G,Segments))</f>
        <v>520314.03000000003</v>
      </c>
      <c r="E21" s="1185">
        <f>F21-D21</f>
        <v>-28876.402000000002</v>
      </c>
      <c r="F21" s="1185">
        <v>491437.62800000003</v>
      </c>
      <c r="G21" s="1185">
        <f>H21-F21</f>
        <v>136256.29700000002</v>
      </c>
      <c r="H21" s="1185">
        <v>627693.92500000005</v>
      </c>
      <c r="I21" s="418">
        <f>IF(F21=0,"     na",ROUND(G21/F21,4))</f>
        <v>0.27729999999999999</v>
      </c>
      <c r="K21" s="178" t="s">
        <v>639</v>
      </c>
      <c r="L21" s="431">
        <v>461400</v>
      </c>
      <c r="N21" s="423" t="s">
        <v>640</v>
      </c>
    </row>
    <row r="22" spans="4:14" ht="12.75">
      <c r="D22" s="1185"/>
      <c r="E22" s="1185"/>
      <c r="F22" s="1185"/>
      <c r="G22" s="1185"/>
      <c r="H22" s="1186"/>
      <c r="I22" s="420"/>
      <c r="K22" s="177"/>
      <c r="L22" s="93">
        <v>9999999</v>
      </c>
      <c r="N22" s="423" t="s">
        <v>641</v>
      </c>
    </row>
    <row r="23" spans="1:19" s="173" customFormat="1" ht="12.75">
      <c r="A23" s="100" t="s">
        <v>315</v>
      </c>
      <c r="B23" s="100"/>
      <c r="C23" s="100"/>
      <c r="D23" s="654" cm="1">
        <f t="array" ref="D23">-SUM(SUMIFS(DS7_RevActuals!J:J,DS7_RevActuals!F:F,'Exhibit 17.1'!A23,DS7_RevActuals!C:C,Segments))-SUM(SUMIFS('DS9_2024 TY'!I:I,'DS9_2024 TY'!B:B,A23,'DS9_2024 TY'!G:G,Segments))</f>
        <v>-83381</v>
      </c>
      <c r="E23" s="1185">
        <f>F23-D23</f>
        <v>83381</v>
      </c>
      <c r="F23" s="1185">
        <v>0</v>
      </c>
      <c r="G23" s="1185">
        <f>H23-F23</f>
        <v>0</v>
      </c>
      <c r="H23" s="1185">
        <v>0</v>
      </c>
      <c r="I23" s="418" t="str">
        <f>IF(F23=0,"     na",ROUND(G23/F23,4))</f>
        <v xml:space="preserve">     na</v>
      </c>
      <c r="K23" s="178" t="s">
        <v>642</v>
      </c>
      <c r="L23" s="431"/>
      <c r="N23" s="423" t="s">
        <v>643</v>
      </c>
      <c r="S23" s="1447"/>
    </row>
    <row r="24" spans="4:15" ht="12.75">
      <c r="D24" s="1185"/>
      <c r="E24" s="1185"/>
      <c r="F24" s="1185"/>
      <c r="G24" s="1185"/>
      <c r="H24" s="1187"/>
      <c r="I24" s="419"/>
      <c r="K24" s="177"/>
      <c r="L24" s="93">
        <v>9999999</v>
      </c>
      <c r="N24" s="424" t="s">
        <v>644</v>
      </c>
      <c r="O24" s="173"/>
    </row>
    <row r="25" spans="1:14" ht="12.75">
      <c r="A25" s="94" t="s">
        <v>645</v>
      </c>
      <c r="D25" s="1188">
        <f>SUBTOTAL(9,D15:D24)</f>
        <v>40734416.169999994</v>
      </c>
      <c r="E25" s="1188">
        <f>SUBTOTAL(9,E15:E24)</f>
        <v>627274.69200000213</v>
      </c>
      <c r="F25" s="1188">
        <f>SUBTOTAL(9,F15:F24)</f>
        <v>41361690.861999996</v>
      </c>
      <c r="G25" s="1188">
        <f>SUBTOTAL(9,G15:G24)</f>
        <v>9546466.4129999988</v>
      </c>
      <c r="H25" s="1189">
        <f>SUBTOTAL(9,H15:H24)</f>
        <v>50908157.274999999</v>
      </c>
      <c r="I25" s="421">
        <f>IF(F25=0,"     na",ROUND(G25/F25,4))</f>
        <v>0.23080000000000001</v>
      </c>
      <c r="K25" s="177"/>
      <c r="L25" s="177">
        <v>461</v>
      </c>
      <c r="N25" s="424" t="s">
        <v>646</v>
      </c>
    </row>
    <row r="26" spans="4:14" ht="12.75">
      <c r="D26" s="1190"/>
      <c r="E26" s="1190"/>
      <c r="F26" s="1190"/>
      <c r="G26" s="1190"/>
      <c r="H26" s="1191"/>
      <c r="I26" s="422"/>
      <c r="K26" s="177"/>
      <c r="L26" s="177"/>
      <c r="N26" s="424"/>
    </row>
    <row r="27" spans="1:14" ht="12.75">
      <c r="A27" s="100" t="s">
        <v>477</v>
      </c>
      <c r="B27" s="100"/>
      <c r="C27" s="100"/>
      <c r="D27" s="654" cm="1">
        <f t="array" ref="D27">-SUM(SUMIFS(DS7_RevActuals!J:J,DS7_RevActuals!I:I,'Exhibit 17.1'!A27,DS7_RevActuals!C:C,Segments))-SUM(SUMIFS('DS9_2024 TY'!I:I,'DS9_2024 TY'!C:C,A27,'DS9_2024 TY'!G:G,Segments))</f>
        <v>1421078.3799999999</v>
      </c>
      <c r="E27" s="1185">
        <f>F27-D27</f>
        <v>780098.89999999991</v>
      </c>
      <c r="F27" s="1185">
        <v>2201177.2799999998</v>
      </c>
      <c r="G27" s="1185">
        <f>H27-F27</f>
        <v>-2201177.2799999998</v>
      </c>
      <c r="H27" s="1185">
        <v>0</v>
      </c>
      <c r="I27" s="418">
        <f>IF(F27=0,"     na",ROUND(G27/F27,4))</f>
        <v>-1</v>
      </c>
      <c r="J27" s="173"/>
      <c r="K27" s="178" t="s">
        <v>189</v>
      </c>
      <c r="L27" s="177">
        <v>471.10000000000002</v>
      </c>
      <c r="N27" s="424"/>
    </row>
    <row r="28" spans="4:12" ht="12.75">
      <c r="D28" s="1190"/>
      <c r="E28" s="1190"/>
      <c r="F28" s="1190"/>
      <c r="G28" s="1190"/>
      <c r="H28" s="1191"/>
      <c r="I28" s="120"/>
      <c r="K28" s="177"/>
      <c r="L28" s="177"/>
    </row>
    <row r="29" spans="1:12" ht="12.75">
      <c r="A29" s="94" t="s">
        <v>647</v>
      </c>
      <c r="D29" s="1188">
        <f>SUBTOTAL(9,D15:D28)</f>
        <v>42155494.549999997</v>
      </c>
      <c r="E29" s="1188">
        <f>SUBTOTAL(9,E15:E28)</f>
        <v>1407373.592000002</v>
      </c>
      <c r="F29" s="1188">
        <f>SUBTOTAL(9,F15:F28)</f>
        <v>43562868.141999997</v>
      </c>
      <c r="G29" s="1188">
        <f>SUBTOTAL(9,G15:G28)</f>
        <v>7345289.1329999994</v>
      </c>
      <c r="H29" s="1189">
        <f>SUBTOTAL(9,H15:H28)</f>
        <v>50908157.274999999</v>
      </c>
      <c r="I29" s="175">
        <f>IF(F29=0,"     na",ROUND(G29/F29,4))</f>
        <v>0.1686</v>
      </c>
      <c r="K29" s="177"/>
      <c r="L29" s="177"/>
    </row>
    <row r="30" spans="4:12" ht="12.75">
      <c r="D30" s="1190"/>
      <c r="E30" s="1190"/>
      <c r="F30" s="1190"/>
      <c r="G30" s="1190"/>
      <c r="H30" s="1191"/>
      <c r="I30" s="120"/>
      <c r="K30" s="177"/>
      <c r="L30" s="177"/>
    </row>
    <row r="31" spans="1:12" ht="12.75">
      <c r="A31" s="100" t="s">
        <v>478</v>
      </c>
      <c r="B31" s="100"/>
      <c r="C31" s="100"/>
      <c r="D31" s="654" cm="1">
        <f t="array" ref="D31">-SUM(SUMIFS(DS7_RevActuals!J:J,DS7_RevActuals!F:F,'Exhibit 17.1'!A31,DS7_RevActuals!C:C,Segments))-SUM(SUMIFS('DS9_2024 TY'!I:I,'DS9_2024 TY'!B:B,A31,'DS9_2024 TY'!G:G,Segments))</f>
        <v>1791463.3500000006</v>
      </c>
      <c r="E31" s="1185">
        <f>F31-D31</f>
        <v>-19365.030000000494</v>
      </c>
      <c r="F31" s="1185">
        <v>1772098.3200000001</v>
      </c>
      <c r="G31" s="1185">
        <f>H31-F31</f>
        <v>154442.39999999991</v>
      </c>
      <c r="H31" s="1185">
        <v>1926540.72</v>
      </c>
      <c r="I31" s="97">
        <f>IF(F31=0,"     na",ROUND(G31/F31,4))</f>
        <v>0.0872</v>
      </c>
      <c r="K31" s="178" t="s">
        <v>648</v>
      </c>
      <c r="L31" s="177">
        <v>462200</v>
      </c>
    </row>
    <row r="32" spans="4:12" ht="12.75">
      <c r="D32" s="1185"/>
      <c r="E32" s="1185"/>
      <c r="F32" s="1185"/>
      <c r="G32" s="1185"/>
      <c r="H32" s="1185"/>
      <c r="I32" s="98"/>
      <c r="K32" s="177"/>
      <c r="L32" s="177"/>
    </row>
    <row r="33" spans="1:19" s="173" customFormat="1" ht="12.75">
      <c r="A33" s="100" t="s">
        <v>479</v>
      </c>
      <c r="B33" s="100"/>
      <c r="C33" s="100"/>
      <c r="D33" s="654" cm="1">
        <f t="array" ref="D33">-SUM(SUMIFS(DS7_RevActuals!J:J,DS7_RevActuals!F:F,'Exhibit 17.1'!A33,DS7_RevActuals!C:C,Segments))-SUM(SUMIFS('DS9_2024 TY'!I:I,'DS9_2024 TY'!B:B,A33,'DS9_2024 TY'!G:G,Segments))</f>
        <v>2317832.2400000002</v>
      </c>
      <c r="E33" s="1185">
        <f>F33-D33</f>
        <v>-28522.400000000373</v>
      </c>
      <c r="F33" s="1185">
        <v>2289309.8399999999</v>
      </c>
      <c r="G33" s="1185">
        <f>H33-F33</f>
        <v>61258.680000000168</v>
      </c>
      <c r="H33" s="1185">
        <v>2350568.52</v>
      </c>
      <c r="I33" s="97">
        <f>IF(F33=0,"     na",ROUND(G33/F33,4))</f>
        <v>0.026800000000000001</v>
      </c>
      <c r="K33" s="178" t="s">
        <v>649</v>
      </c>
      <c r="L33" s="177">
        <v>462100</v>
      </c>
      <c r="S33" s="1447"/>
    </row>
    <row r="34" spans="1:11" ht="12.75">
      <c r="A34" s="226"/>
      <c r="B34" s="226"/>
      <c r="C34" s="226"/>
      <c r="D34" s="1192"/>
      <c r="E34" s="1192"/>
      <c r="F34" s="1192"/>
      <c r="G34" s="1192"/>
      <c r="H34" s="1192"/>
      <c r="I34" s="227"/>
      <c r="K34" s="177"/>
    </row>
    <row r="35" spans="1:12" ht="12.75">
      <c r="A35" s="94" t="s">
        <v>650</v>
      </c>
      <c r="D35" s="1188">
        <f>SUBTOTAL(9,D15:D34)</f>
        <v>46264790.140000001</v>
      </c>
      <c r="E35" s="1188">
        <f>SUBTOTAL(9,E15:E34)</f>
        <v>1359486.1620000012</v>
      </c>
      <c r="F35" s="1188">
        <f>SUBTOTAL(9,F15:F34)</f>
        <v>47624276.302000001</v>
      </c>
      <c r="G35" s="1188">
        <f>SUBTOTAL(9,G15:G34)</f>
        <v>7560990.2129999995</v>
      </c>
      <c r="H35" s="1188">
        <f>SUBTOTAL(9,H15:H34)</f>
        <v>55185266.515000001</v>
      </c>
      <c r="I35" s="175">
        <f>IF(F35=0,"     na",ROUND(G35/F35,4))</f>
        <v>0.1588</v>
      </c>
      <c r="K35" s="177"/>
      <c r="L35" s="177"/>
    </row>
    <row r="36" spans="4:12" ht="12.75">
      <c r="D36" s="1190"/>
      <c r="E36" s="1190"/>
      <c r="F36" s="1190"/>
      <c r="G36" s="1190"/>
      <c r="H36" s="1190"/>
      <c r="I36" s="120"/>
      <c r="K36" s="177"/>
      <c r="L36" s="177"/>
    </row>
    <row r="37" spans="1:19" s="173" customFormat="1" ht="12.75">
      <c r="A37" s="100" t="s">
        <v>480</v>
      </c>
      <c r="B37" s="100"/>
      <c r="C37" s="100"/>
      <c r="D37" s="654" cm="1">
        <f t="array" ref="D37">-SUM(SUMIFS(DS7_RevActuals!J:J,DS7_RevActuals!F:F,'Exhibit 17.1'!A37,DS7_RevActuals!C:C,Segments))-SUM(SUMIFS('DS9_2024 TY'!I:I,'DS9_2024 TY'!B:B,A37,'DS9_2024 TY'!G:G,Segments))</f>
        <v>50246.130000000005</v>
      </c>
      <c r="E37" s="1185">
        <f>F37-D37</f>
        <v>0</v>
      </c>
      <c r="F37" s="1185">
        <f>D37</f>
        <v>50246.130000000005</v>
      </c>
      <c r="G37" s="1185">
        <f>H37-F37</f>
        <v>0</v>
      </c>
      <c r="H37" s="1185">
        <f>F37</f>
        <v>50246.130000000005</v>
      </c>
      <c r="I37" s="97">
        <f>IF(F37=0,"     na",ROUND(G37/F37,4))</f>
        <v>0</v>
      </c>
      <c r="K37" s="178" t="s">
        <v>651</v>
      </c>
      <c r="L37" s="179">
        <v>471</v>
      </c>
      <c r="M37" s="178" t="s">
        <v>480</v>
      </c>
      <c r="S37" s="1447"/>
    </row>
    <row r="38" spans="1:9" ht="12.75">
      <c r="A38" s="100"/>
      <c r="B38" s="100"/>
      <c r="C38" s="100"/>
      <c r="D38" s="1185"/>
      <c r="E38" s="1190"/>
      <c r="F38" s="1190"/>
      <c r="G38" s="1190"/>
      <c r="H38" s="1190"/>
      <c r="I38" s="120"/>
    </row>
    <row r="39" spans="1:19" s="173" customFormat="1" ht="12.75">
      <c r="A39" s="100" t="s">
        <v>504</v>
      </c>
      <c r="B39" s="100"/>
      <c r="C39" s="100"/>
      <c r="D39" s="654" cm="1">
        <f t="array" ref="D39">-SUM(SUMIFS(DS7_RevActuals!J:J,DS7_RevActuals!F:F,'Exhibit 17.1'!A39,DS7_RevActuals!C:C,Segments))-SUM(SUMIFS('DS9_2024 TY'!I:I,'DS9_2024 TY'!B:B,A39,'DS9_2024 TY'!G:G,Segments))</f>
        <v>510685.20000000013</v>
      </c>
      <c r="E39" s="1185">
        <f>F39-D39</f>
        <v>-86095.200000000128</v>
      </c>
      <c r="F39" s="1185">
        <v>424590</v>
      </c>
      <c r="G39" s="1185">
        <f>H39-F39</f>
        <v>0</v>
      </c>
      <c r="H39" s="1185">
        <f>F39</f>
        <v>424590</v>
      </c>
      <c r="I39" s="97">
        <f>IF(F39=0,"     na",ROUND(G39/F39,4))</f>
        <v>0</v>
      </c>
      <c r="K39" s="178" t="s">
        <v>652</v>
      </c>
      <c r="L39" s="179">
        <v>421030</v>
      </c>
      <c r="S39" s="1447"/>
    </row>
    <row r="40" spans="4:14" ht="12.75">
      <c r="D40" s="1190"/>
      <c r="E40" s="1190"/>
      <c r="F40" s="1190"/>
      <c r="G40" s="1190"/>
      <c r="H40" s="1190"/>
      <c r="I40" s="120"/>
      <c r="M40" s="429">
        <f>'Exhibit 15.1'!$D$25-G41</f>
        <v>-710.22732777893543</v>
      </c>
      <c r="N40" s="93" t="s">
        <v>653</v>
      </c>
    </row>
    <row r="41" spans="1:14" ht="12.75" thickBot="1">
      <c r="A41" s="94" t="s">
        <v>654</v>
      </c>
      <c r="D41" s="1193">
        <f>SUBTOTAL(9,D15:D40)</f>
        <v>46825721.470000006</v>
      </c>
      <c r="E41" s="1193">
        <f>SUBTOTAL(9,E15:E40)</f>
        <v>1273390.962000001</v>
      </c>
      <c r="F41" s="1193">
        <f>SUBTOTAL(9,F15:F40)</f>
        <v>48099112.432000004</v>
      </c>
      <c r="G41" s="1193">
        <f>SUBTOTAL(9,G15:G40)</f>
        <v>7560990.2129999995</v>
      </c>
      <c r="H41" s="1193">
        <f>SUBTOTAL(9,H15:H40)</f>
        <v>55660102.645000003</v>
      </c>
      <c r="I41" s="102">
        <f>IF(F41=0,"     na",ROUND(G41/F41,4))</f>
        <v>0.15720000000000001</v>
      </c>
      <c r="K41" s="429">
        <f>'Exhibit 13.1'!$B$19-D41</f>
        <v>83381</v>
      </c>
      <c r="L41" s="429">
        <f>'Exhibit 13.1'!$D$19-F41</f>
        <v>0</v>
      </c>
      <c r="M41" s="429">
        <f>'Exhibit 13.1'!$F$19-H41</f>
        <v>0</v>
      </c>
      <c r="N41" s="93" t="s">
        <v>655</v>
      </c>
    </row>
    <row r="42" spans="4:14" ht="12.75" thickTop="1">
      <c r="D42" s="84"/>
      <c r="E42" s="84"/>
      <c r="G42" s="84"/>
      <c r="I42" s="429"/>
      <c r="L42" s="429">
        <v>-18330.79999999702</v>
      </c>
      <c r="M42" s="429">
        <v>17620.571973532438</v>
      </c>
      <c r="N42" s="93" t="s">
        <v>656</v>
      </c>
    </row>
    <row r="43" spans="1:9" ht="12.75">
      <c r="A43" s="94" t="s">
        <v>657</v>
      </c>
      <c r="E43" s="98"/>
      <c r="F43" s="98"/>
      <c r="G43" s="98"/>
      <c r="H43" s="98"/>
      <c r="I43" s="99"/>
    </row>
    <row r="44" spans="5:9" ht="12.75">
      <c r="E44" s="98"/>
      <c r="F44" s="98"/>
      <c r="G44" s="98"/>
      <c r="H44" s="98"/>
      <c r="I44" s="99"/>
    </row>
    <row r="45" spans="1:9" ht="12.75">
      <c r="A45" s="289" t="s">
        <v>658</v>
      </c>
      <c r="B45" s="289"/>
      <c r="C45" s="289"/>
      <c r="D45" s="290"/>
      <c r="E45" s="291"/>
      <c r="F45" s="291"/>
      <c r="G45" s="291"/>
      <c r="H45" s="291"/>
      <c r="I45" s="292"/>
    </row>
    <row r="46" spans="1:12" ht="12.75">
      <c r="A46" s="100" t="s">
        <v>659</v>
      </c>
      <c r="B46" s="100"/>
      <c r="C46" s="100"/>
      <c r="D46" s="654">
        <f>-SUMIFS('DS11_2023 IS NARUC Indicators'!$I:$I,'DS11_2023 IS NARUC Indicators'!$F:$F,'Exhibit 17.1'!$A46)-SUMIFS(DS12_2024_Budget!$H:$H,DS12_2024_Budget!$F:$F,'Exhibit 17.1'!$A46)</f>
        <v>0</v>
      </c>
      <c r="E46" s="1185">
        <f>F46-D46</f>
        <v>0</v>
      </c>
      <c r="F46" s="1186">
        <f>-SUMIFS(Dataset14!$H:$H,Dataset14!$E:$E,"Nonutil Inc-Antennae")</f>
        <v>0</v>
      </c>
      <c r="G46" s="1185">
        <f>H46-F46</f>
        <v>0</v>
      </c>
      <c r="H46" s="1185">
        <f>F46</f>
        <v>0</v>
      </c>
      <c r="I46" s="97" t="str">
        <f>IF(F46=0,"     na",ROUND(G46/F46,4))</f>
        <v xml:space="preserve">     na</v>
      </c>
      <c r="J46" s="173"/>
      <c r="L46" s="178">
        <v>421030</v>
      </c>
    </row>
    <row r="47" spans="1:10" ht="12.75">
      <c r="A47" s="100"/>
      <c r="B47" s="100"/>
      <c r="C47" s="100"/>
      <c r="D47" s="98"/>
      <c r="E47" s="98"/>
      <c r="F47" s="98"/>
      <c r="G47" s="98"/>
      <c r="H47" s="98"/>
      <c r="I47" s="97"/>
      <c r="J47" s="173"/>
    </row>
    <row r="48" spans="1:10" ht="12.75">
      <c r="A48" s="100"/>
      <c r="B48" s="100"/>
      <c r="C48" s="100"/>
      <c r="E48" s="98"/>
      <c r="F48" s="98"/>
      <c r="G48" s="98"/>
      <c r="H48" s="98"/>
      <c r="I48" s="97"/>
      <c r="J48" s="173"/>
    </row>
    <row r="49" spans="1:10" ht="12.75">
      <c r="A49" s="100"/>
      <c r="B49" s="100"/>
      <c r="C49" s="100"/>
      <c r="D49" s="1202" t="str">
        <f>_xlfn.CONCAT("BYE ",TEXT(Actuals_End_Date,"mmm yyyy"))</f>
        <v>BYE Jan 2024</v>
      </c>
      <c r="E49" s="98"/>
      <c r="F49" s="1200" t="s">
        <v>622</v>
      </c>
      <c r="G49" s="1200"/>
      <c r="H49" s="1200"/>
      <c r="I49" s="97"/>
      <c r="J49" s="173"/>
    </row>
    <row r="50" spans="1:8" ht="12.75">
      <c r="A50" s="1201" t="s">
        <v>660</v>
      </c>
      <c r="B50" s="1201"/>
      <c r="C50" s="1201"/>
      <c r="D50" s="1202" t="str">
        <f>_xlfn.CONCAT("TYE ",TEXT(Test_Year_End,"mmm yyyy"))</f>
        <v>TYE Apr 2024</v>
      </c>
      <c r="E50" s="1203"/>
      <c r="F50" s="1203" t="s">
        <v>470</v>
      </c>
      <c r="G50" s="1203"/>
      <c r="H50" s="1203" t="s">
        <v>471</v>
      </c>
    </row>
    <row r="51" spans="1:12" ht="12.75">
      <c r="A51" s="1196" t="s">
        <v>504</v>
      </c>
      <c r="B51" s="93"/>
      <c r="C51" s="93"/>
      <c r="D51" s="654">
        <f>-SUMIFS('DS8_2023 TY'!$I:$I,'DS8_2023 TY'!$B:$B,$A51,'DS8_2023 TY'!$G:$G,"Water")-SUMIFS('DS9_2024 TY'!$I:$I,'DS9_2024 TY'!$B:$B,$A51,'DS9_2024 TY'!$G:$G,"Water")</f>
        <v>81825</v>
      </c>
      <c r="E51" s="1185"/>
      <c r="F51" s="1185">
        <f>F39</f>
        <v>424590</v>
      </c>
      <c r="G51" s="1185">
        <f>G39</f>
        <v>0</v>
      </c>
      <c r="H51" s="1185">
        <f>H39</f>
        <v>424590</v>
      </c>
      <c r="L51" s="93">
        <v>421030</v>
      </c>
    </row>
    <row r="52" spans="1:12" ht="12.75">
      <c r="A52" s="1197" t="s">
        <v>505</v>
      </c>
      <c r="B52" s="1184"/>
      <c r="C52" s="1184"/>
      <c r="D52" s="656">
        <f>-SUMIFS('DS8_2023 TY'!$I:$I,'DS8_2023 TY'!$B:$B,$A52,'DS8_2023 TY'!$G:$G,"Water")-SUMIFS('DS9_2024 TY'!$I:$I,'DS9_2024 TY'!$B:$B,$A52,'DS9_2024 TY'!$G:$G,"Water")</f>
        <v>0</v>
      </c>
      <c r="E52" s="1432"/>
      <c r="F52" s="1432">
        <f>-SUMIFS(Dataset14!$H:$H,Dataset14!$E:$E,'Exhibit 17.1'!$A52)</f>
        <v>0</v>
      </c>
      <c r="G52" s="1432"/>
      <c r="H52" s="1432">
        <f>F52</f>
        <v>0</v>
      </c>
      <c r="L52" s="93">
        <v>421900</v>
      </c>
    </row>
    <row r="53" spans="1:12" ht="12.75">
      <c r="A53" s="1198" t="s">
        <v>506</v>
      </c>
      <c r="B53" s="162"/>
      <c r="C53" s="162"/>
      <c r="D53" s="656">
        <f>-SUMIFS('DS8_2023 TY'!$I:$I,'DS8_2023 TY'!$B:$B,$A53,'DS8_2023 TY'!$G:$G,"Water")-SUMIFS('DS9_2024 TY'!$I:$I,'DS9_2024 TY'!$B:$B,$A53,'DS9_2024 TY'!$G:$G,"Water")</f>
        <v>0</v>
      </c>
      <c r="E53" s="1433"/>
      <c r="F53" s="1433">
        <f>SUMIFS(Dataset14!$H:$H,Dataset14!$E:$E,'Exhibit 17.1'!$A53)</f>
        <v>0</v>
      </c>
      <c r="G53" s="1433"/>
      <c r="H53" s="1433">
        <f>F53</f>
        <v>0</v>
      </c>
      <c r="I53" s="162"/>
      <c r="J53" s="162"/>
      <c r="K53" s="162"/>
      <c r="L53" s="162">
        <v>472000</v>
      </c>
    </row>
    <row r="54" spans="1:8" ht="12.75">
      <c r="A54" s="1196" t="s">
        <v>661</v>
      </c>
      <c r="B54" s="93"/>
      <c r="C54" s="93"/>
      <c r="D54" s="1384">
        <f>D35</f>
        <v>46264790.140000001</v>
      </c>
      <c r="E54" s="1384"/>
      <c r="F54" s="1384">
        <f>F35</f>
        <v>47624276.302000001</v>
      </c>
      <c r="G54" s="1384"/>
      <c r="H54" s="1384">
        <f>H35</f>
        <v>55185266.515000001</v>
      </c>
    </row>
    <row r="55" spans="1:8" ht="12.75">
      <c r="A55" s="1196" t="s">
        <v>662</v>
      </c>
      <c r="B55" s="93"/>
      <c r="C55" s="93"/>
      <c r="D55" s="1384">
        <f>D37</f>
        <v>50246.130000000005</v>
      </c>
      <c r="E55" s="1384"/>
      <c r="F55" s="1384">
        <f>F37</f>
        <v>50246.130000000005</v>
      </c>
      <c r="G55" s="1384"/>
      <c r="H55" s="1384">
        <f>H37</f>
        <v>50246.130000000005</v>
      </c>
    </row>
    <row r="56" spans="1:12" ht="12.75" thickBot="1">
      <c r="A56" s="1199" t="s">
        <v>663</v>
      </c>
      <c r="B56" s="1194"/>
      <c r="C56" s="1194"/>
      <c r="D56" s="1195">
        <f>SUM(D51:D55)</f>
        <v>46396861.270000003</v>
      </c>
      <c r="E56" s="1195"/>
      <c r="F56" s="1195">
        <f>SUM(F51:F55)</f>
        <v>48099112.432000004</v>
      </c>
      <c r="G56" s="1195">
        <f>H56-F56</f>
        <v>7560990.2129999995</v>
      </c>
      <c r="H56" s="1195">
        <f>SUM(H51:H55)</f>
        <v>55660102.645000003</v>
      </c>
      <c r="L56" s="93" t="s">
        <v>664</v>
      </c>
    </row>
    <row r="57" spans="1:8" ht="12.75" thickTop="1">
      <c r="A57" s="1429"/>
      <c r="B57" s="1430"/>
      <c r="C57" s="1430"/>
      <c r="D57" s="1431"/>
      <c r="E57" s="1431"/>
      <c r="F57" s="1431"/>
      <c r="G57" s="1431"/>
      <c r="H57" s="1431"/>
    </row>
    <row r="58" spans="1:8" ht="12.75">
      <c r="A58" s="1434" t="s">
        <v>2962</v>
      </c>
      <c r="B58" s="1435"/>
      <c r="C58" s="1435"/>
      <c r="D58" s="1436"/>
      <c r="E58" s="1436"/>
      <c r="F58" s="1436">
        <v>48117443.232000001</v>
      </c>
      <c r="G58" s="1436"/>
      <c r="H58" s="1437">
        <v>55678433.445</v>
      </c>
    </row>
    <row r="59" spans="1:8" ht="12.75">
      <c r="A59" s="1438" t="s">
        <v>924</v>
      </c>
      <c r="B59" s="1439"/>
      <c r="C59" s="1439"/>
      <c r="D59" s="1440"/>
      <c r="E59" s="1440"/>
      <c r="F59" s="1440">
        <f>+F56-F58</f>
        <v>-18330.79999999702</v>
      </c>
      <c r="G59" s="1440"/>
      <c r="H59" s="1441">
        <f>+H56-H58</f>
        <v>-18330.79999999702</v>
      </c>
    </row>
    <row r="60" spans="1:8" ht="12.75">
      <c r="A60" s="93"/>
      <c r="B60" s="93"/>
      <c r="C60" s="93"/>
      <c r="D60" s="98"/>
      <c r="F60" s="98"/>
      <c r="H60" s="98"/>
    </row>
    <row r="61" spans="1:8" ht="12.75">
      <c r="A61" s="162" t="s">
        <v>665</v>
      </c>
      <c r="B61" s="162"/>
      <c r="C61" s="162"/>
      <c r="D61" s="236"/>
      <c r="E61" s="162"/>
      <c r="F61" s="236"/>
      <c r="G61" s="162"/>
      <c r="H61" s="236"/>
    </row>
    <row r="62" ht="12.75"/>
    <row r="63" ht="12.75"/>
    <row r="64" spans="1:5" ht="12.75">
      <c r="A64" s="94" t="s">
        <v>2973</v>
      </c>
      <c r="E64" s="93" t="s">
        <v>2974</v>
      </c>
    </row>
  </sheetData>
  <conditionalFormatting sqref="F59">
    <cfRule type="cellIs" priority="2" dxfId="36" operator="between">
      <formula>-5</formula>
      <formula>5</formula>
    </cfRule>
  </conditionalFormatting>
  <conditionalFormatting sqref="H59">
    <cfRule type="cellIs" priority="1" dxfId="36" operator="between">
      <formula>-5</formula>
      <formula>5</formula>
    </cfRule>
  </conditionalFormatting>
  <printOptions horizontalCentered="1"/>
  <pageMargins left="0.8" right="0.8" top="1" bottom="1" header="0.5" footer="0.5"/>
  <pageSetup orientation="portrait" scale="73" r:id="rId1"/>
  <headerFooter alignWithMargins="0"/>
  <rowBreaks count="1" manualBreakCount="1">
    <brk id="42" max="16383" man="1"/>
  </rowBreaks>
  <customProperties>
    <customPr name="_pios_id" r:id="rId2"/>
  </customProperties>
  <ignoredErrors>
    <ignoredError sqref="F18 F20 F22 F25:F26 F32 F34:F38 F28:F30 F40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>
    <tabColor rgb="FFFFC000"/>
    <pageSetUpPr fitToPage="1"/>
  </sheetPr>
  <dimension ref="A1:X81"/>
  <sheetViews>
    <sheetView workbookViewId="0" topLeftCell="A1"/>
  </sheetViews>
  <sheetFormatPr defaultColWidth="9.14428571428571" defaultRowHeight="12.75"/>
  <cols>
    <col min="1" max="1" width="8.71428571428571" style="271" customWidth="1"/>
    <col min="2" max="2" width="1.71428571428571" style="271" customWidth="1"/>
    <col min="3" max="3" width="13.7142857142857" style="309" customWidth="1"/>
    <col min="4" max="9" width="11.4285714285714" style="309" customWidth="1"/>
    <col min="10" max="10" width="9.71428571428571" style="311" customWidth="1"/>
    <col min="11" max="11" width="12.4285714285714" style="309" bestFit="1" customWidth="1"/>
    <col min="12" max="12" width="11.4285714285714" style="303" customWidth="1"/>
    <col min="13" max="13" width="5.71428571428571" style="303" customWidth="1"/>
    <col min="14" max="14" width="11.5714285714286" style="271" customWidth="1"/>
    <col min="15" max="15" width="11" style="271" customWidth="1"/>
    <col min="16" max="16" width="34" style="271" customWidth="1"/>
    <col min="17" max="17" width="9.71428571428571" style="272" customWidth="1"/>
    <col min="18" max="18" width="9.14285714285714" style="271" customWidth="1"/>
    <col min="19" max="19" width="12.2857142857143" style="271" bestFit="1" customWidth="1"/>
    <col min="20" max="20" width="10.1428571428571" style="271" bestFit="1" customWidth="1"/>
    <col min="21" max="21" width="16.5714285714286" style="271" customWidth="1"/>
    <col min="22" max="22" width="9.14285714285714" style="271" customWidth="1"/>
    <col min="23" max="24" width="9.14285714285714" style="271"/>
    <col min="25" max="16384" width="9.14285714285714" style="271"/>
  </cols>
  <sheetData>
    <row r="1" spans="2:24" ht="12.75">
      <c r="B1" s="329"/>
      <c r="C1" s="296"/>
      <c r="H1" s="271"/>
      <c r="I1" s="271"/>
      <c r="J1" s="310"/>
      <c r="L1" s="115" t="s">
        <v>3123</v>
      </c>
      <c r="M1" s="303" t="s">
        <v>3163</v>
      </c>
      <c r="N1" s="294">
        <v>43448</v>
      </c>
      <c r="O1" s="271" t="s">
        <v>163</v>
      </c>
      <c r="Q1" s="279"/>
      <c r="R1" s="279"/>
      <c r="S1" s="279"/>
      <c r="T1" s="279"/>
      <c r="U1" s="279"/>
      <c r="V1" s="279"/>
      <c r="W1" s="295"/>
      <c r="X1" s="296"/>
    </row>
    <row r="2" spans="2:24" ht="12.75">
      <c r="B2" s="329"/>
      <c r="C2" s="296"/>
      <c r="H2" s="271"/>
      <c r="I2" s="271"/>
      <c r="J2" s="310"/>
      <c r="L2" s="115" t="str">
        <f>_xlfn.CONCAT("Witness: ",INDEX('Table of Contents'!$F$1:$F$68,MATCH(L1,'Table of Contents'!$D$1:$D$68,0)))</f>
        <v>Witness: Greg Herbert</v>
      </c>
      <c r="N2" t="s">
        <v>0</v>
      </c>
      <c r="Q2" s="279"/>
      <c r="R2" s="279"/>
      <c r="S2" s="279"/>
      <c r="T2" s="279"/>
      <c r="U2" s="279"/>
      <c r="V2" s="279"/>
      <c r="W2" s="295"/>
      <c r="X2" s="296"/>
    </row>
    <row r="3" spans="1:24" ht="12.75">
      <c r="A3" s="330"/>
      <c r="B3" s="329"/>
      <c r="C3" s="296"/>
      <c r="H3" s="271"/>
      <c r="I3" s="271"/>
      <c r="J3" s="310"/>
      <c r="K3" s="312"/>
      <c r="Q3" s="279"/>
      <c r="R3" s="279"/>
      <c r="S3" s="279"/>
      <c r="T3" s="279"/>
      <c r="U3" s="279"/>
      <c r="V3" s="279"/>
      <c r="W3" s="295"/>
      <c r="X3" s="296"/>
    </row>
    <row r="4" spans="1:24" ht="12.75">
      <c r="A4" s="662" t="str">
        <f>+Co_Name</f>
        <v>Aqua New Jersey, Inc</v>
      </c>
      <c r="B4" s="662"/>
      <c r="C4" s="662"/>
      <c r="D4" s="662"/>
      <c r="E4" s="662"/>
      <c r="F4" s="662"/>
      <c r="G4" s="662"/>
      <c r="H4" s="662"/>
      <c r="I4" s="662"/>
      <c r="J4" s="662"/>
      <c r="K4" s="662"/>
      <c r="L4" s="662"/>
      <c r="M4"/>
      <c r="N4" s="297"/>
      <c r="R4" s="296"/>
      <c r="S4" s="296"/>
      <c r="T4" s="296"/>
      <c r="U4" s="296"/>
      <c r="V4" s="296"/>
      <c r="W4" s="296"/>
      <c r="X4" s="296"/>
    </row>
    <row r="5" spans="1:24" ht="12.75">
      <c r="A5" s="662" t="str">
        <f>+System</f>
        <v>Water Systems</v>
      </c>
      <c r="B5" s="662"/>
      <c r="C5" s="662"/>
      <c r="D5" s="662"/>
      <c r="E5" s="662"/>
      <c r="F5" s="662"/>
      <c r="G5" s="662"/>
      <c r="H5" s="662"/>
      <c r="I5" s="662"/>
      <c r="J5" s="662"/>
      <c r="K5" s="662"/>
      <c r="L5" s="662"/>
      <c r="M5"/>
      <c r="N5" s="560"/>
      <c r="O5" s="559"/>
      <c r="P5" s="559"/>
      <c r="Q5" s="271"/>
      <c r="R5" s="296"/>
      <c r="S5" s="296"/>
      <c r="T5" s="296"/>
      <c r="U5" s="296"/>
      <c r="V5" s="296"/>
      <c r="W5" s="296"/>
      <c r="X5" s="296"/>
    </row>
    <row r="6" spans="1:13" ht="12.75">
      <c r="A6" s="662" t="s">
        <v>666</v>
      </c>
      <c r="B6" s="662"/>
      <c r="C6" s="662"/>
      <c r="D6" s="662"/>
      <c r="E6" s="662"/>
      <c r="F6" s="662"/>
      <c r="G6" s="662"/>
      <c r="H6" s="662"/>
      <c r="I6" s="662"/>
      <c r="J6" s="662"/>
      <c r="K6" s="662"/>
      <c r="L6" s="662"/>
      <c r="M6"/>
    </row>
    <row r="7" spans="1:20" ht="12.75">
      <c r="A7" s="662" t="str">
        <f>"Based Upon the "&amp;'General Information'!$B$55</f>
        <v>Based Upon the Base Year Ended January 31, 2024</v>
      </c>
      <c r="B7" s="662"/>
      <c r="C7" s="662"/>
      <c r="D7" s="662"/>
      <c r="E7" s="662"/>
      <c r="F7" s="662"/>
      <c r="G7" s="662"/>
      <c r="H7" s="662"/>
      <c r="I7" s="662"/>
      <c r="J7" s="662"/>
      <c r="K7" s="662"/>
      <c r="L7" s="662"/>
      <c r="M7" s="332"/>
      <c r="N7" s="255"/>
      <c r="P7" s="257" t="s">
        <v>667</v>
      </c>
      <c r="Q7" s="257" t="s">
        <v>668</v>
      </c>
      <c r="S7" s="257" t="s">
        <v>669</v>
      </c>
      <c r="T7" s="257" t="s">
        <v>670</v>
      </c>
    </row>
    <row r="8" spans="1:20" ht="12.75">
      <c r="A8" s="662" t="str">
        <f>'General Information'!$B$8</f>
        <v>9 Months Actual + 3 Months Estimated</v>
      </c>
      <c r="B8" s="662"/>
      <c r="C8" s="662"/>
      <c r="D8" s="662"/>
      <c r="E8" s="662"/>
      <c r="F8" s="662"/>
      <c r="G8" s="662"/>
      <c r="H8" s="662"/>
      <c r="I8" s="662"/>
      <c r="J8" s="662"/>
      <c r="K8" s="662"/>
      <c r="L8" s="662"/>
      <c r="M8" s="332"/>
      <c r="N8" s="255"/>
      <c r="P8" s="257"/>
      <c r="Q8" s="257"/>
      <c r="S8" s="257"/>
      <c r="T8" s="257"/>
    </row>
    <row r="9" spans="1:20" ht="12.75">
      <c r="A9" s="303"/>
      <c r="B9" s="303"/>
      <c r="D9" s="275"/>
      <c r="E9" s="275"/>
      <c r="F9" s="90"/>
      <c r="G9" s="275"/>
      <c r="H9" s="275"/>
      <c r="I9" s="90"/>
      <c r="J9" s="275"/>
      <c r="K9" s="275"/>
      <c r="L9" s="332"/>
      <c r="M9" s="332"/>
      <c r="N9" s="255"/>
      <c r="P9" s="257"/>
      <c r="Q9" s="257"/>
      <c r="S9" s="257"/>
      <c r="T9" s="257"/>
    </row>
    <row r="10" spans="4:20" s="298" customFormat="1" ht="12.75">
      <c r="D10" s="313" t="s">
        <v>671</v>
      </c>
      <c r="E10" s="313" t="s">
        <v>672</v>
      </c>
      <c r="F10" s="313" t="s">
        <v>673</v>
      </c>
      <c r="G10" s="313" t="s">
        <v>674</v>
      </c>
      <c r="H10" s="313" t="s">
        <v>675</v>
      </c>
      <c r="I10" s="313" t="s">
        <v>455</v>
      </c>
      <c r="J10" s="299" t="s">
        <v>676</v>
      </c>
      <c r="K10" s="313" t="s">
        <v>677</v>
      </c>
      <c r="L10" s="333" t="s">
        <v>678</v>
      </c>
      <c r="M10" s="558"/>
      <c r="N10" s="298" t="s">
        <v>679</v>
      </c>
      <c r="O10" s="298" t="s">
        <v>680</v>
      </c>
      <c r="P10" s="298" t="s">
        <v>681</v>
      </c>
      <c r="Q10" s="298" t="s">
        <v>682</v>
      </c>
      <c r="S10" s="298" t="s">
        <v>683</v>
      </c>
      <c r="T10" s="298" t="s">
        <v>684</v>
      </c>
    </row>
    <row r="11" spans="1:14" ht="12.75">
      <c r="A11" s="300"/>
      <c r="B11" s="300"/>
      <c r="C11" s="300" t="s">
        <v>685</v>
      </c>
      <c r="D11" s="314" t="s">
        <v>686</v>
      </c>
      <c r="E11" s="314" t="str">
        <f>D11</f>
        <v>Units</v>
      </c>
      <c r="F11" s="314" t="str">
        <f>E11</f>
        <v>Units</v>
      </c>
      <c r="G11" s="314" t="str">
        <f>F11</f>
        <v>Units</v>
      </c>
      <c r="H11" s="314" t="str">
        <f>G11</f>
        <v>Units</v>
      </c>
      <c r="I11" s="314" t="str">
        <f>H11</f>
        <v>Units</v>
      </c>
      <c r="J11" s="300" t="s">
        <v>687</v>
      </c>
      <c r="K11" s="314" t="s">
        <v>688</v>
      </c>
      <c r="L11" s="334"/>
      <c r="M11" s="335"/>
      <c r="N11" s="256"/>
    </row>
    <row r="12" spans="1:14" ht="12.75">
      <c r="A12" s="266" t="s">
        <v>689</v>
      </c>
      <c r="B12" s="266"/>
      <c r="J12" s="301" t="s">
        <v>690</v>
      </c>
      <c r="K12" s="313"/>
      <c r="L12" s="335"/>
      <c r="M12" s="335"/>
      <c r="N12" s="256"/>
    </row>
    <row r="13" spans="1:19" ht="12.75">
      <c r="A13" s="271" t="s">
        <v>691</v>
      </c>
      <c r="D13" s="313"/>
      <c r="E13" s="313"/>
      <c r="F13" s="313"/>
      <c r="G13" s="313"/>
      <c r="H13" s="313"/>
      <c r="I13" s="313"/>
      <c r="J13" s="301"/>
      <c r="K13" s="313"/>
      <c r="L13" s="335"/>
      <c r="M13" s="335"/>
      <c r="N13" s="256"/>
      <c r="Q13" s="302"/>
      <c r="S13" s="258"/>
    </row>
    <row r="14" spans="3:20" ht="12.75">
      <c r="C14" s="259" t="s">
        <v>692</v>
      </c>
      <c r="D14" s="261">
        <v>12</v>
      </c>
      <c r="E14" s="261">
        <v>0</v>
      </c>
      <c r="F14" s="261">
        <v>0</v>
      </c>
      <c r="G14" s="261">
        <v>0</v>
      </c>
      <c r="H14" s="261">
        <v>0</v>
      </c>
      <c r="I14" s="261">
        <f t="shared" si="0" ref="I14:I27">SUM(D14:H14)</f>
        <v>12</v>
      </c>
      <c r="J14" s="264">
        <v>0</v>
      </c>
      <c r="K14" s="96">
        <v>0</v>
      </c>
      <c r="L14" s="336">
        <f t="shared" si="1" ref="L14:L24">ROUND(I14/12,0)</f>
        <v>1</v>
      </c>
      <c r="M14" s="336"/>
      <c r="N14" s="261"/>
      <c r="O14" s="262">
        <v>0</v>
      </c>
      <c r="P14" s="258"/>
      <c r="Q14" s="302" t="s">
        <v>235</v>
      </c>
      <c r="S14" s="258" t="str">
        <f t="shared" si="2" ref="S14:S27">""&amp;Q14</f>
        <v>zeroBFC</v>
      </c>
      <c r="T14" s="260"/>
    </row>
    <row r="15" spans="3:19" ht="12.75">
      <c r="C15" s="263" t="s">
        <v>693</v>
      </c>
      <c r="D15" s="261">
        <v>544314</v>
      </c>
      <c r="E15" s="261">
        <v>14760</v>
      </c>
      <c r="F15" s="261">
        <v>120</v>
      </c>
      <c r="G15" s="261">
        <v>228</v>
      </c>
      <c r="H15" s="261">
        <v>0</v>
      </c>
      <c r="I15" s="261">
        <f t="shared" si="0"/>
        <v>559422</v>
      </c>
      <c r="J15" s="264" t="s">
        <v>694</v>
      </c>
      <c r="K15" s="1384">
        <v>9231862.6799999997</v>
      </c>
      <c r="L15" s="336">
        <f t="shared" si="1"/>
        <v>46619</v>
      </c>
      <c r="M15" s="336"/>
      <c r="N15" s="256"/>
      <c r="O15" s="262">
        <v>1</v>
      </c>
      <c r="P15" s="459"/>
      <c r="Q15" s="272">
        <v>0.625</v>
      </c>
      <c r="S15" s="258" t="str">
        <f t="shared" si="2"/>
        <v>0.625</v>
      </c>
    </row>
    <row r="16" spans="3:20" ht="12.75">
      <c r="C16" s="263" t="s">
        <v>205</v>
      </c>
      <c r="D16" s="261">
        <v>67080</v>
      </c>
      <c r="E16" s="261">
        <v>1800</v>
      </c>
      <c r="F16" s="261">
        <v>12</v>
      </c>
      <c r="G16" s="261">
        <v>0</v>
      </c>
      <c r="H16" s="261">
        <v>0</v>
      </c>
      <c r="I16" s="261">
        <f t="shared" si="0"/>
        <v>68892</v>
      </c>
      <c r="J16" s="264" t="s">
        <v>694</v>
      </c>
      <c r="K16" s="1384">
        <v>1705077</v>
      </c>
      <c r="L16" s="336">
        <f t="shared" si="1"/>
        <v>5741</v>
      </c>
      <c r="M16" s="336"/>
      <c r="N16" s="261"/>
      <c r="O16" s="262">
        <v>1.5</v>
      </c>
      <c r="P16" s="459"/>
      <c r="Q16" s="272">
        <v>0.75</v>
      </c>
      <c r="S16" s="258" t="str">
        <f t="shared" si="2"/>
        <v>0.75</v>
      </c>
      <c r="T16" s="260"/>
    </row>
    <row r="17" spans="3:20" ht="12.75">
      <c r="C17" s="259" t="s">
        <v>695</v>
      </c>
      <c r="D17" s="261">
        <v>13044</v>
      </c>
      <c r="E17" s="261">
        <v>4296</v>
      </c>
      <c r="F17" s="261">
        <v>12</v>
      </c>
      <c r="G17" s="261">
        <v>36</v>
      </c>
      <c r="H17" s="261">
        <v>0</v>
      </c>
      <c r="I17" s="261">
        <f t="shared" si="0"/>
        <v>17388</v>
      </c>
      <c r="J17" s="264" t="s">
        <v>694</v>
      </c>
      <c r="K17" s="1384">
        <v>717132.95999999996</v>
      </c>
      <c r="L17" s="336">
        <f t="shared" si="1"/>
        <v>1449</v>
      </c>
      <c r="M17" s="336"/>
      <c r="N17" s="261"/>
      <c r="O17" s="262">
        <v>2.5</v>
      </c>
      <c r="P17" s="459"/>
      <c r="Q17" s="272">
        <v>1</v>
      </c>
      <c r="S17" s="258" t="str">
        <f t="shared" si="2"/>
        <v>1</v>
      </c>
      <c r="T17" s="260"/>
    </row>
    <row r="18" spans="3:20" ht="12.75">
      <c r="C18" s="259" t="s">
        <v>209</v>
      </c>
      <c r="D18" s="261">
        <v>1728</v>
      </c>
      <c r="E18" s="261">
        <v>2124</v>
      </c>
      <c r="F18" s="261">
        <v>36</v>
      </c>
      <c r="G18" s="261">
        <v>120</v>
      </c>
      <c r="H18" s="261">
        <v>0</v>
      </c>
      <c r="I18" s="261">
        <f t="shared" si="0"/>
        <v>4008</v>
      </c>
      <c r="J18" s="264" t="s">
        <v>694</v>
      </c>
      <c r="K18" s="1384">
        <v>330660</v>
      </c>
      <c r="L18" s="336">
        <f t="shared" si="1"/>
        <v>334</v>
      </c>
      <c r="M18" s="336"/>
      <c r="N18" s="261"/>
      <c r="O18" s="262">
        <v>5</v>
      </c>
      <c r="P18" s="459"/>
      <c r="Q18" s="272">
        <v>1.5</v>
      </c>
      <c r="S18" s="258" t="str">
        <f t="shared" si="2"/>
        <v>1.5</v>
      </c>
      <c r="T18" s="260"/>
    </row>
    <row r="19" spans="3:20" ht="13.5" customHeight="1">
      <c r="C19" s="259" t="s">
        <v>696</v>
      </c>
      <c r="D19" s="261">
        <v>1824</v>
      </c>
      <c r="E19" s="261">
        <v>6156</v>
      </c>
      <c r="F19" s="261">
        <v>168</v>
      </c>
      <c r="G19" s="261">
        <v>672</v>
      </c>
      <c r="H19" s="261">
        <v>0</v>
      </c>
      <c r="I19" s="261">
        <f t="shared" si="0"/>
        <v>8820</v>
      </c>
      <c r="J19" s="264" t="s">
        <v>694</v>
      </c>
      <c r="K19" s="1384">
        <v>1164240</v>
      </c>
      <c r="L19" s="336">
        <f t="shared" si="1"/>
        <v>735</v>
      </c>
      <c r="M19" s="336"/>
      <c r="N19" s="261"/>
      <c r="O19" s="262">
        <v>8</v>
      </c>
      <c r="P19" s="459"/>
      <c r="Q19" s="272">
        <v>2</v>
      </c>
      <c r="S19" s="258" t="str">
        <f t="shared" si="2"/>
        <v>2</v>
      </c>
      <c r="T19" s="260"/>
    </row>
    <row r="20" spans="3:20" ht="12.75">
      <c r="C20" s="263" t="s">
        <v>697</v>
      </c>
      <c r="D20" s="261">
        <v>60</v>
      </c>
      <c r="E20" s="261">
        <v>576</v>
      </c>
      <c r="F20" s="261">
        <v>0</v>
      </c>
      <c r="G20" s="261">
        <v>48</v>
      </c>
      <c r="H20" s="261">
        <v>0</v>
      </c>
      <c r="I20" s="261">
        <f t="shared" si="0"/>
        <v>684</v>
      </c>
      <c r="J20" s="264" t="s">
        <v>694</v>
      </c>
      <c r="K20" s="1384">
        <v>158901.84</v>
      </c>
      <c r="L20" s="336">
        <f t="shared" si="1"/>
        <v>57</v>
      </c>
      <c r="M20" s="336"/>
      <c r="N20" s="261"/>
      <c r="O20" s="262">
        <v>15</v>
      </c>
      <c r="P20" s="459"/>
      <c r="Q20" s="272">
        <v>3</v>
      </c>
      <c r="S20" s="258" t="str">
        <f t="shared" si="2"/>
        <v>3</v>
      </c>
      <c r="T20" s="262"/>
    </row>
    <row r="21" spans="3:20" ht="12.75">
      <c r="C21" s="259" t="str">
        <f>Q21&amp;"''"</f>
        <v>4''</v>
      </c>
      <c r="D21" s="261">
        <v>0</v>
      </c>
      <c r="E21" s="261">
        <v>264</v>
      </c>
      <c r="F21" s="261">
        <v>84</v>
      </c>
      <c r="G21" s="261">
        <v>36</v>
      </c>
      <c r="H21" s="261">
        <v>0</v>
      </c>
      <c r="I21" s="261">
        <f t="shared" si="0"/>
        <v>384</v>
      </c>
      <c r="J21" s="264" t="s">
        <v>694</v>
      </c>
      <c r="K21" s="1384">
        <v>158400</v>
      </c>
      <c r="L21" s="336">
        <f t="shared" si="1"/>
        <v>32</v>
      </c>
      <c r="M21" s="336"/>
      <c r="N21" s="261"/>
      <c r="O21" s="262">
        <v>25</v>
      </c>
      <c r="P21" s="459"/>
      <c r="Q21" s="272">
        <v>4</v>
      </c>
      <c r="S21" s="258" t="str">
        <f t="shared" si="2"/>
        <v>4</v>
      </c>
      <c r="T21" s="262"/>
    </row>
    <row r="22" spans="3:20" ht="12.75">
      <c r="C22" s="259" t="s">
        <v>217</v>
      </c>
      <c r="D22" s="261">
        <v>12</v>
      </c>
      <c r="E22" s="261">
        <v>72</v>
      </c>
      <c r="F22" s="261">
        <v>24</v>
      </c>
      <c r="G22" s="261">
        <v>96</v>
      </c>
      <c r="H22" s="261">
        <v>0</v>
      </c>
      <c r="I22" s="261">
        <f t="shared" si="0"/>
        <v>204</v>
      </c>
      <c r="J22" s="264" t="s">
        <v>694</v>
      </c>
      <c r="K22" s="1384">
        <v>158772.95999999999</v>
      </c>
      <c r="L22" s="336">
        <f t="shared" si="1"/>
        <v>17</v>
      </c>
      <c r="M22" s="336"/>
      <c r="N22" s="261"/>
      <c r="O22" s="262">
        <v>50</v>
      </c>
      <c r="P22" s="459"/>
      <c r="Q22" s="272">
        <v>6</v>
      </c>
      <c r="S22" s="258" t="str">
        <f t="shared" si="2"/>
        <v>6</v>
      </c>
      <c r="T22" s="262"/>
    </row>
    <row r="23" spans="3:20" ht="12.75">
      <c r="C23" s="259" t="s">
        <v>219</v>
      </c>
      <c r="D23" s="261">
        <v>12</v>
      </c>
      <c r="E23" s="261">
        <v>132</v>
      </c>
      <c r="F23" s="261">
        <v>12</v>
      </c>
      <c r="G23" s="261">
        <v>36</v>
      </c>
      <c r="H23" s="261">
        <v>0</v>
      </c>
      <c r="I23" s="261">
        <f t="shared" si="0"/>
        <v>192</v>
      </c>
      <c r="J23" s="264" t="s">
        <v>694</v>
      </c>
      <c r="K23" s="1384">
        <v>237972.95999999999</v>
      </c>
      <c r="L23" s="336">
        <f t="shared" si="1"/>
        <v>16</v>
      </c>
      <c r="M23" s="336"/>
      <c r="N23" s="261"/>
      <c r="O23" s="262">
        <v>80</v>
      </c>
      <c r="P23" s="459"/>
      <c r="Q23" s="272">
        <v>8</v>
      </c>
      <c r="S23" s="258" t="str">
        <f t="shared" si="2"/>
        <v>8</v>
      </c>
      <c r="T23" s="262"/>
    </row>
    <row r="24" spans="3:20" ht="12.75">
      <c r="C24" s="259" t="str">
        <f>Q24&amp;"''"</f>
        <v>10''</v>
      </c>
      <c r="D24" s="261">
        <v>0</v>
      </c>
      <c r="E24" s="261">
        <v>0</v>
      </c>
      <c r="F24" s="261">
        <v>0</v>
      </c>
      <c r="G24" s="261">
        <v>0</v>
      </c>
      <c r="H24" s="261">
        <v>0</v>
      </c>
      <c r="I24" s="261">
        <f t="shared" si="0"/>
        <v>0</v>
      </c>
      <c r="J24" s="264" t="s">
        <v>694</v>
      </c>
      <c r="K24" s="1384">
        <v>0</v>
      </c>
      <c r="L24" s="336">
        <f t="shared" si="1"/>
        <v>0</v>
      </c>
      <c r="M24" s="336"/>
      <c r="N24" s="261"/>
      <c r="O24" s="262">
        <v>115</v>
      </c>
      <c r="P24" s="459">
        <f>G24*O24</f>
        <v>0</v>
      </c>
      <c r="Q24" s="272">
        <v>10</v>
      </c>
      <c r="S24" s="258" t="str">
        <f t="shared" si="2"/>
        <v>10</v>
      </c>
      <c r="T24" s="262"/>
    </row>
    <row r="25" spans="3:20" ht="12.75">
      <c r="C25" s="259" t="str">
        <f>Q25</f>
        <v>Bulk</v>
      </c>
      <c r="D25" s="261">
        <v>0</v>
      </c>
      <c r="E25" s="261">
        <v>0</v>
      </c>
      <c r="F25" s="261">
        <v>0</v>
      </c>
      <c r="G25" s="261">
        <v>0</v>
      </c>
      <c r="H25" s="261">
        <v>0</v>
      </c>
      <c r="I25" s="261">
        <f t="shared" si="0"/>
        <v>0</v>
      </c>
      <c r="J25" s="264" t="s">
        <v>694</v>
      </c>
      <c r="K25" s="1384">
        <v>0</v>
      </c>
      <c r="L25" s="336">
        <f>ROUND(I25/12,0)</f>
        <v>0</v>
      </c>
      <c r="M25" s="336"/>
      <c r="N25" s="261"/>
      <c r="O25" s="262">
        <v>1.8839999999999999</v>
      </c>
      <c r="P25" s="258"/>
      <c r="Q25" s="272" t="s">
        <v>226</v>
      </c>
      <c r="S25" s="258" t="str">
        <f t="shared" si="2"/>
        <v>Bulk</v>
      </c>
      <c r="T25" s="262"/>
    </row>
    <row r="26" spans="3:20" ht="12.75">
      <c r="C26" s="259" t="s">
        <v>698</v>
      </c>
      <c r="D26" s="261">
        <v>0</v>
      </c>
      <c r="E26" s="261">
        <v>12</v>
      </c>
      <c r="F26" s="261">
        <v>0</v>
      </c>
      <c r="G26" s="261">
        <v>0</v>
      </c>
      <c r="H26" s="261">
        <v>0</v>
      </c>
      <c r="I26" s="261">
        <f>SUM(D26:H26)</f>
        <v>12</v>
      </c>
      <c r="J26" s="264" t="s">
        <v>694</v>
      </c>
      <c r="K26" s="1384">
        <v>4950</v>
      </c>
      <c r="L26" s="336">
        <f>ROUND(I26/12,0)</f>
        <v>1</v>
      </c>
      <c r="M26" s="336"/>
      <c r="N26" s="261"/>
      <c r="O26" s="262">
        <v>25</v>
      </c>
      <c r="P26" s="258"/>
      <c r="Q26" s="272" t="s">
        <v>230</v>
      </c>
      <c r="S26" s="258" t="str">
        <f>""&amp;Q26</f>
        <v>Raw4</v>
      </c>
      <c r="T26" s="262"/>
    </row>
    <row r="27" spans="3:20" ht="12.75">
      <c r="C27" s="259" t="s">
        <v>231</v>
      </c>
      <c r="D27" s="261">
        <v>0</v>
      </c>
      <c r="E27" s="261">
        <v>0</v>
      </c>
      <c r="F27" s="261">
        <v>0</v>
      </c>
      <c r="G27" s="261">
        <v>0</v>
      </c>
      <c r="H27" s="261">
        <v>0</v>
      </c>
      <c r="I27" s="261">
        <f t="shared" si="0"/>
        <v>0</v>
      </c>
      <c r="J27" s="264" t="s">
        <v>694</v>
      </c>
      <c r="K27" s="1384">
        <v>0</v>
      </c>
      <c r="L27" s="336">
        <f>ROUND(I27/12,0)</f>
        <v>0</v>
      </c>
      <c r="M27" s="336"/>
      <c r="N27" s="261"/>
      <c r="O27" s="262">
        <v>1</v>
      </c>
      <c r="P27" s="258"/>
      <c r="Q27" s="272" t="s">
        <v>232</v>
      </c>
      <c r="S27" s="258" t="str">
        <f t="shared" si="2"/>
        <v>FR.r</v>
      </c>
      <c r="T27" s="262"/>
    </row>
    <row r="28" spans="3:20" ht="12.75">
      <c r="C28" s="293" t="s">
        <v>699</v>
      </c>
      <c r="D28" s="268">
        <f t="shared" si="3" ref="D28:I28">SUBTOTAL(9,D14:D27)</f>
        <v>628086</v>
      </c>
      <c r="E28" s="268">
        <f t="shared" si="3"/>
        <v>30192</v>
      </c>
      <c r="F28" s="268">
        <f t="shared" si="3"/>
        <v>468</v>
      </c>
      <c r="G28" s="268">
        <f t="shared" si="3"/>
        <v>1272</v>
      </c>
      <c r="H28" s="268">
        <f t="shared" si="3"/>
        <v>0</v>
      </c>
      <c r="I28" s="268">
        <f t="shared" si="3"/>
        <v>660018</v>
      </c>
      <c r="J28" s="264"/>
      <c r="K28" s="174">
        <f>SUBTOTAL(9,K14:K27)</f>
        <v>13867970.400000002</v>
      </c>
      <c r="L28" s="337">
        <f>SUBTOTAL(9,L14:L27)</f>
        <v>55002</v>
      </c>
      <c r="M28" s="338"/>
      <c r="N28" s="261" t="s">
        <v>700</v>
      </c>
      <c r="O28" s="262"/>
      <c r="P28" s="258" t="str">
        <f>$P$12&amp;"."&amp;P$13&amp;"."&amp;Q28</f>
        <v>..</v>
      </c>
      <c r="T28" s="262"/>
    </row>
    <row r="29" spans="1:20" s="322" customFormat="1" ht="12.75">
      <c r="A29" s="322" t="s">
        <v>701</v>
      </c>
      <c r="C29" s="323"/>
      <c r="D29" s="324">
        <f t="shared" si="4" ref="D29:I29">SUMPRODUCT(D$14:D$27,$O$14:$O$27)</f>
        <v>703236</v>
      </c>
      <c r="E29" s="324">
        <f t="shared" si="4"/>
        <v>117768</v>
      </c>
      <c r="F29" s="324">
        <f t="shared" si="4"/>
        <v>5952</v>
      </c>
      <c r="G29" s="324">
        <f t="shared" si="4"/>
        <v>15594</v>
      </c>
      <c r="H29" s="324">
        <f t="shared" si="4"/>
        <v>0</v>
      </c>
      <c r="I29" s="324">
        <f t="shared" si="4"/>
        <v>842550</v>
      </c>
      <c r="J29" s="325"/>
      <c r="K29" s="324"/>
      <c r="L29" s="338"/>
      <c r="M29" s="338"/>
      <c r="N29" s="324"/>
      <c r="O29" s="326"/>
      <c r="P29" s="327"/>
      <c r="Q29" s="328"/>
      <c r="T29" s="326"/>
    </row>
    <row r="30" spans="1:16" ht="12.75">
      <c r="A30" s="266"/>
      <c r="B30" s="266"/>
      <c r="C30" s="318"/>
      <c r="D30" s="316"/>
      <c r="E30" s="316"/>
      <c r="F30" s="316"/>
      <c r="G30" s="316"/>
      <c r="H30" s="316"/>
      <c r="I30" s="316"/>
      <c r="J30" s="319"/>
      <c r="K30" s="316"/>
      <c r="L30" s="341"/>
      <c r="M30" s="341"/>
      <c r="N30" s="274"/>
      <c r="P30" s="271" t="s">
        <v>560</v>
      </c>
    </row>
    <row r="31" spans="1:20" ht="12.75">
      <c r="A31" s="303" t="s">
        <v>702</v>
      </c>
      <c r="B31" s="303"/>
      <c r="C31" s="265"/>
      <c r="D31" s="261">
        <v>0</v>
      </c>
      <c r="E31" s="261"/>
      <c r="F31" s="261"/>
      <c r="G31" s="261"/>
      <c r="H31" s="261"/>
      <c r="I31" s="261"/>
      <c r="J31" s="264"/>
      <c r="K31" s="261"/>
      <c r="L31" s="339"/>
      <c r="M31" s="339"/>
      <c r="N31" s="261"/>
      <c r="O31" s="262"/>
      <c r="P31" s="258" t="s">
        <v>628</v>
      </c>
      <c r="T31" s="262"/>
    </row>
    <row r="32" spans="1:20" ht="12.75">
      <c r="A32" s="266"/>
      <c r="B32" s="266"/>
      <c r="C32" s="265" t="s">
        <v>703</v>
      </c>
      <c r="D32" s="261">
        <v>12.199999999999999</v>
      </c>
      <c r="E32" s="261">
        <v>0</v>
      </c>
      <c r="F32" s="261">
        <v>0</v>
      </c>
      <c r="G32" s="261">
        <v>0</v>
      </c>
      <c r="H32" s="261"/>
      <c r="I32" s="261">
        <f>SUM(D32:H32)</f>
        <v>12.199999999999999</v>
      </c>
      <c r="J32" s="264"/>
      <c r="K32" s="96">
        <v>0</v>
      </c>
      <c r="L32" s="340"/>
      <c r="M32" s="340"/>
      <c r="N32" s="261"/>
      <c r="O32" s="262"/>
      <c r="P32" s="258" t="s">
        <v>704</v>
      </c>
      <c r="S32" s="258" t="s">
        <v>704</v>
      </c>
      <c r="T32" s="262"/>
    </row>
    <row r="33" spans="3:20" ht="12.75">
      <c r="C33" s="265" t="s">
        <v>705</v>
      </c>
      <c r="D33" s="261">
        <v>3353195</v>
      </c>
      <c r="E33" s="261">
        <v>805910</v>
      </c>
      <c r="F33" s="261">
        <v>87953</v>
      </c>
      <c r="G33" s="261">
        <v>36289</v>
      </c>
      <c r="H33" s="261">
        <v>0</v>
      </c>
      <c r="I33" s="261">
        <f>SUM(D33:H33)</f>
        <v>4283347</v>
      </c>
      <c r="J33" s="264" t="s">
        <v>694</v>
      </c>
      <c r="K33" s="1443">
        <v>27493720.462000001</v>
      </c>
      <c r="L33" s="340"/>
      <c r="M33" s="340"/>
      <c r="N33" s="261"/>
      <c r="O33" s="262"/>
      <c r="P33" s="258" t="s">
        <v>706</v>
      </c>
      <c r="S33" s="304" t="s">
        <v>236</v>
      </c>
      <c r="T33" s="262"/>
    </row>
    <row r="34" spans="3:20" ht="12.75">
      <c r="C34" s="293" t="s">
        <v>707</v>
      </c>
      <c r="D34" s="268">
        <f t="shared" si="5" ref="D34:I34">SUBTOTAL(9,D32:D33)</f>
        <v>3353207.2000000002</v>
      </c>
      <c r="E34" s="268">
        <f t="shared" si="5"/>
        <v>805910</v>
      </c>
      <c r="F34" s="268">
        <f t="shared" si="5"/>
        <v>87953</v>
      </c>
      <c r="G34" s="268">
        <f t="shared" si="5"/>
        <v>36289</v>
      </c>
      <c r="H34" s="268">
        <f t="shared" si="5"/>
        <v>0</v>
      </c>
      <c r="I34" s="268">
        <f t="shared" si="5"/>
        <v>4283359.2000000002</v>
      </c>
      <c r="J34" s="264"/>
      <c r="K34" s="174">
        <f>SUBTOTAL(9,K32:K33)</f>
        <v>27493720.462000001</v>
      </c>
      <c r="L34" s="339"/>
      <c r="M34" s="339"/>
      <c r="N34" s="261" t="s">
        <v>708</v>
      </c>
      <c r="O34" s="262"/>
      <c r="P34" s="258"/>
      <c r="S34" s="304"/>
      <c r="T34" s="262"/>
    </row>
    <row r="35" spans="3:20" ht="12.75">
      <c r="C35" s="265"/>
      <c r="D35" s="261"/>
      <c r="E35" s="261"/>
      <c r="F35" s="261"/>
      <c r="G35" s="261"/>
      <c r="H35" s="261"/>
      <c r="I35" s="261"/>
      <c r="J35" s="264"/>
      <c r="K35" s="261"/>
      <c r="L35" s="339"/>
      <c r="M35" s="339"/>
      <c r="N35" s="261"/>
      <c r="O35" s="262"/>
      <c r="P35" s="258"/>
      <c r="S35" s="304"/>
      <c r="T35" s="262"/>
    </row>
    <row r="36" spans="3:20" ht="12.75">
      <c r="C36" s="267" t="s">
        <v>709</v>
      </c>
      <c r="D36" s="316"/>
      <c r="E36" s="316"/>
      <c r="F36" s="316"/>
      <c r="G36" s="316"/>
      <c r="H36" s="316"/>
      <c r="I36" s="316"/>
      <c r="J36" s="264"/>
      <c r="K36" s="174">
        <f>SUBTOTAL(9,K14:K35)</f>
        <v>41361690.862000003</v>
      </c>
      <c r="L36" s="336"/>
      <c r="M36" s="336"/>
      <c r="N36" s="261"/>
      <c r="O36" s="262"/>
      <c r="P36" s="258"/>
      <c r="S36" s="258"/>
      <c r="T36" s="262"/>
    </row>
    <row r="37" spans="3:14" ht="12.75">
      <c r="C37" s="315"/>
      <c r="D37" s="316"/>
      <c r="E37" s="316"/>
      <c r="F37" s="316"/>
      <c r="G37" s="316"/>
      <c r="H37" s="316"/>
      <c r="I37" s="316"/>
      <c r="J37" s="317"/>
      <c r="K37" s="316"/>
      <c r="L37" s="341"/>
      <c r="M37" s="341"/>
      <c r="N37" s="274"/>
    </row>
    <row r="38" spans="1:16" ht="12.75">
      <c r="A38" s="266" t="s">
        <v>710</v>
      </c>
      <c r="B38" s="266"/>
      <c r="C38" s="318"/>
      <c r="D38" s="316"/>
      <c r="E38" s="316"/>
      <c r="F38" s="316"/>
      <c r="G38" s="316"/>
      <c r="H38" s="316"/>
      <c r="I38" s="316"/>
      <c r="J38" s="319"/>
      <c r="K38" s="316"/>
      <c r="L38" s="341"/>
      <c r="M38" s="341"/>
      <c r="N38" s="274"/>
      <c r="P38" s="271" t="s">
        <v>711</v>
      </c>
    </row>
    <row r="39" spans="1:17" ht="12.75">
      <c r="A39" s="266" t="s">
        <v>712</v>
      </c>
      <c r="B39" s="266"/>
      <c r="D39" s="274"/>
      <c r="E39" s="274"/>
      <c r="F39" s="274"/>
      <c r="G39" s="274"/>
      <c r="H39" s="274"/>
      <c r="I39" s="274"/>
      <c r="K39" s="274"/>
      <c r="L39" s="333" t="s">
        <v>713</v>
      </c>
      <c r="M39" s="558"/>
      <c r="N39" s="270"/>
      <c r="P39" s="271" t="s">
        <v>714</v>
      </c>
      <c r="Q39" s="271" t="s">
        <v>715</v>
      </c>
    </row>
    <row r="40" spans="1:19" ht="12.75">
      <c r="A40" s="271" t="s">
        <v>716</v>
      </c>
      <c r="C40" s="259" t="s">
        <v>697</v>
      </c>
      <c r="D40" s="261"/>
      <c r="E40" s="261"/>
      <c r="F40" s="261"/>
      <c r="G40" s="261"/>
      <c r="H40" s="261"/>
      <c r="I40" s="261">
        <v>144</v>
      </c>
      <c r="J40" s="264" t="s">
        <v>694</v>
      </c>
      <c r="K40" s="96">
        <v>13881.6</v>
      </c>
      <c r="L40" s="336">
        <f t="shared" si="6" ref="L40:L45">ROUND(I40/12,0)</f>
        <v>12</v>
      </c>
      <c r="M40" s="336"/>
      <c r="N40" s="261"/>
      <c r="O40" s="262">
        <v>-2146826246</v>
      </c>
      <c r="P40" s="258" t="str">
        <f t="shared" si="7" ref="P40:P45">$P$38&amp;"."&amp;$P$39&amp;"."&amp;Q40</f>
        <v>B.PvF.F3</v>
      </c>
      <c r="Q40" s="271" t="str">
        <f t="shared" si="8" ref="Q40:Q45">Q$39&amp;R40</f>
        <v>F3</v>
      </c>
      <c r="R40" s="272">
        <v>3</v>
      </c>
      <c r="S40" s="258" t="str">
        <f t="shared" si="9" ref="S40:S45">""&amp;Q40</f>
        <v>F3</v>
      </c>
    </row>
    <row r="41" spans="3:19" ht="12.75">
      <c r="C41" s="263" t="s">
        <v>229</v>
      </c>
      <c r="D41" s="261"/>
      <c r="E41" s="261"/>
      <c r="F41" s="261"/>
      <c r="G41" s="261"/>
      <c r="H41" s="261"/>
      <c r="I41" s="261">
        <v>1920</v>
      </c>
      <c r="J41" s="264" t="s">
        <v>694</v>
      </c>
      <c r="K41" s="1384">
        <v>308467.20000000001</v>
      </c>
      <c r="L41" s="336">
        <f t="shared" si="6"/>
        <v>160</v>
      </c>
      <c r="M41" s="336"/>
      <c r="N41" s="261"/>
      <c r="O41" s="262">
        <v>-2146826246</v>
      </c>
      <c r="P41" s="258" t="str">
        <f t="shared" si="7"/>
        <v>B.PvF.F4</v>
      </c>
      <c r="Q41" s="271" t="str">
        <f t="shared" si="8"/>
        <v>F4</v>
      </c>
      <c r="R41" s="272">
        <v>4</v>
      </c>
      <c r="S41" s="258" t="str">
        <f t="shared" si="9"/>
        <v>F4</v>
      </c>
    </row>
    <row r="42" spans="3:19" ht="12.75">
      <c r="C42" s="263" t="s">
        <v>217</v>
      </c>
      <c r="D42" s="261"/>
      <c r="E42" s="261"/>
      <c r="F42" s="261"/>
      <c r="G42" s="261"/>
      <c r="H42" s="261"/>
      <c r="I42" s="261">
        <v>2040</v>
      </c>
      <c r="J42" s="264" t="s">
        <v>694</v>
      </c>
      <c r="K42" s="1384">
        <v>655492.79999999993</v>
      </c>
      <c r="L42" s="336">
        <f t="shared" si="6"/>
        <v>170</v>
      </c>
      <c r="M42" s="336"/>
      <c r="N42" s="261"/>
      <c r="O42" s="262">
        <v>-2146826246</v>
      </c>
      <c r="P42" s="258" t="str">
        <f t="shared" si="7"/>
        <v>B.PvF.F6</v>
      </c>
      <c r="Q42" s="271" t="str">
        <f t="shared" si="8"/>
        <v>F6</v>
      </c>
      <c r="R42" s="272">
        <v>6</v>
      </c>
      <c r="S42" s="258" t="str">
        <f t="shared" si="9"/>
        <v>F6</v>
      </c>
    </row>
    <row r="43" spans="3:19" ht="12.75">
      <c r="C43" s="263" t="s">
        <v>219</v>
      </c>
      <c r="D43" s="261"/>
      <c r="E43" s="261"/>
      <c r="F43" s="261"/>
      <c r="G43" s="261"/>
      <c r="H43" s="261"/>
      <c r="I43" s="261">
        <v>804</v>
      </c>
      <c r="J43" s="264" t="s">
        <v>694</v>
      </c>
      <c r="K43" s="1384">
        <v>413336.40000000002</v>
      </c>
      <c r="L43" s="336">
        <f t="shared" si="6"/>
        <v>67</v>
      </c>
      <c r="M43" s="336"/>
      <c r="N43" s="261"/>
      <c r="O43" s="262">
        <v>-2146826246</v>
      </c>
      <c r="P43" s="258" t="str">
        <f t="shared" si="7"/>
        <v>B.PvF.F8</v>
      </c>
      <c r="Q43" s="271" t="str">
        <f t="shared" si="8"/>
        <v>F8</v>
      </c>
      <c r="R43" s="272">
        <v>8</v>
      </c>
      <c r="S43" s="258" t="str">
        <f t="shared" si="9"/>
        <v>F8</v>
      </c>
    </row>
    <row r="44" spans="3:19" ht="12.75">
      <c r="C44" s="263" t="s">
        <v>221</v>
      </c>
      <c r="D44" s="261"/>
      <c r="E44" s="261"/>
      <c r="F44" s="261"/>
      <c r="G44" s="261"/>
      <c r="H44" s="261"/>
      <c r="I44" s="261">
        <v>300</v>
      </c>
      <c r="J44" s="264" t="s">
        <v>694</v>
      </c>
      <c r="K44" s="1384">
        <v>221706</v>
      </c>
      <c r="L44" s="336">
        <f t="shared" si="6"/>
        <v>25</v>
      </c>
      <c r="M44" s="336"/>
      <c r="N44" s="261"/>
      <c r="O44" s="262">
        <v>-2146826246</v>
      </c>
      <c r="P44" s="258" t="str">
        <f t="shared" si="7"/>
        <v>B.PvF.F10</v>
      </c>
      <c r="Q44" s="271" t="str">
        <f t="shared" si="8"/>
        <v>F10</v>
      </c>
      <c r="R44" s="272">
        <v>10</v>
      </c>
      <c r="S44" s="258" t="str">
        <f t="shared" si="9"/>
        <v>F10</v>
      </c>
    </row>
    <row r="45" spans="3:19" ht="12.75">
      <c r="C45" s="259" t="s">
        <v>223</v>
      </c>
      <c r="D45" s="261"/>
      <c r="E45" s="261"/>
      <c r="F45" s="261"/>
      <c r="G45" s="261"/>
      <c r="H45" s="261"/>
      <c r="I45" s="261">
        <v>36</v>
      </c>
      <c r="J45" s="264" t="s">
        <v>694</v>
      </c>
      <c r="K45" s="1384">
        <v>49739.760000000002</v>
      </c>
      <c r="L45" s="336">
        <f t="shared" si="6"/>
        <v>3</v>
      </c>
      <c r="M45" s="336"/>
      <c r="N45" s="261"/>
      <c r="O45" s="262">
        <v>-2146826246</v>
      </c>
      <c r="P45" s="258" t="str">
        <f t="shared" si="7"/>
        <v>B.PvF.F12</v>
      </c>
      <c r="Q45" s="271" t="str">
        <f t="shared" si="8"/>
        <v>F12</v>
      </c>
      <c r="R45" s="272">
        <v>12</v>
      </c>
      <c r="S45" s="258" t="str">
        <f t="shared" si="9"/>
        <v>F12</v>
      </c>
    </row>
    <row r="46" spans="3:16" ht="12.75">
      <c r="C46" s="267" t="s">
        <v>717</v>
      </c>
      <c r="D46" s="274"/>
      <c r="E46" s="274"/>
      <c r="F46" s="274"/>
      <c r="G46" s="274"/>
      <c r="H46" s="274"/>
      <c r="I46" s="268">
        <f>SUBTOTAL(9,I40:I45)</f>
        <v>5244</v>
      </c>
      <c r="K46" s="174">
        <f>SUBTOTAL(9,K40:K45)</f>
        <v>1662623.76</v>
      </c>
      <c r="L46" s="342">
        <f>SUBTOTAL(9,L40:L45)</f>
        <v>437</v>
      </c>
      <c r="M46" s="338"/>
      <c r="N46" s="261"/>
      <c r="O46" s="262"/>
      <c r="P46" s="258"/>
    </row>
    <row r="47" spans="4:14" ht="12.75">
      <c r="D47" s="274"/>
      <c r="E47" s="274"/>
      <c r="F47" s="274"/>
      <c r="G47" s="274"/>
      <c r="H47" s="274"/>
      <c r="I47" s="274"/>
      <c r="K47" s="274"/>
      <c r="L47" s="171"/>
      <c r="M47" s="171"/>
      <c r="N47" s="270"/>
    </row>
    <row r="48" spans="1:19" ht="12.75">
      <c r="A48" s="259" t="s">
        <v>718</v>
      </c>
      <c r="B48" s="259"/>
      <c r="C48" s="259"/>
      <c r="D48" s="261"/>
      <c r="E48" s="261"/>
      <c r="F48" s="261"/>
      <c r="G48" s="261"/>
      <c r="H48" s="261"/>
      <c r="I48" s="261">
        <v>2652</v>
      </c>
      <c r="J48" s="264" t="s">
        <v>694</v>
      </c>
      <c r="K48" s="1444">
        <v>109474.56</v>
      </c>
      <c r="L48" s="336">
        <f>ROUND(I48/12,0)</f>
        <v>221</v>
      </c>
      <c r="M48" s="336"/>
      <c r="N48" s="261"/>
      <c r="O48" s="262">
        <v>-2146826246</v>
      </c>
      <c r="P48" s="258" t="str">
        <f>$P$38&amp;"."&amp;$P$39&amp;"."&amp;Q48</f>
        <v>B.PvF.PrvHyd</v>
      </c>
      <c r="Q48" s="271" t="s">
        <v>242</v>
      </c>
      <c r="R48" s="272"/>
      <c r="S48" s="1442" t="s">
        <v>2963</v>
      </c>
    </row>
    <row r="49" spans="3:16" ht="12.75">
      <c r="C49" s="267" t="s">
        <v>719</v>
      </c>
      <c r="D49" s="261"/>
      <c r="E49" s="261"/>
      <c r="F49" s="261"/>
      <c r="G49" s="261"/>
      <c r="H49" s="261"/>
      <c r="I49" s="268">
        <f>SUBTOTAL(9,I40:I48)</f>
        <v>7896</v>
      </c>
      <c r="J49" s="264"/>
      <c r="K49" s="174">
        <f>SUBTOTAL(9,K40:K48)</f>
        <v>1772098.3200000001</v>
      </c>
      <c r="L49" s="425">
        <f>ROUND(I49/12,0)</f>
        <v>658</v>
      </c>
      <c r="M49" s="338"/>
      <c r="N49" s="269" t="s">
        <v>714</v>
      </c>
      <c r="O49" s="262"/>
      <c r="P49" s="258" t="str">
        <f>$P$38&amp;"."&amp;$P$39&amp;"."&amp;Q49</f>
        <v>B.PvF.</v>
      </c>
    </row>
    <row r="50" spans="3:19" ht="12.75">
      <c r="C50" s="259"/>
      <c r="D50" s="261"/>
      <c r="E50" s="261"/>
      <c r="F50" s="261"/>
      <c r="G50" s="261"/>
      <c r="H50" s="261"/>
      <c r="I50" s="261"/>
      <c r="J50" s="264"/>
      <c r="K50" s="261"/>
      <c r="L50" s="340"/>
      <c r="M50" s="340"/>
      <c r="N50" s="261"/>
      <c r="O50" s="262"/>
      <c r="P50" s="258" t="s">
        <v>711</v>
      </c>
      <c r="Q50" s="271"/>
      <c r="R50" s="272"/>
      <c r="S50" s="305"/>
    </row>
    <row r="51" spans="1:17" ht="12.75">
      <c r="A51" s="266" t="s">
        <v>720</v>
      </c>
      <c r="B51" s="266"/>
      <c r="C51" s="265"/>
      <c r="D51" s="261"/>
      <c r="E51" s="261"/>
      <c r="F51" s="261"/>
      <c r="G51" s="261"/>
      <c r="H51" s="261"/>
      <c r="I51" s="261"/>
      <c r="J51" s="264"/>
      <c r="K51" s="261"/>
      <c r="N51" s="261"/>
      <c r="O51" s="262"/>
      <c r="P51" s="271" t="s">
        <v>721</v>
      </c>
      <c r="Q51" s="272" t="s">
        <v>257</v>
      </c>
    </row>
    <row r="52" spans="1:1" ht="12.75">
      <c r="A52" s="271" t="s">
        <v>722</v>
      </c>
    </row>
    <row r="53" spans="1:19" ht="12.75">
      <c r="A53" s="303"/>
      <c r="B53" s="303"/>
      <c r="C53" s="320" t="s">
        <v>723</v>
      </c>
      <c r="D53" s="261"/>
      <c r="E53" s="261"/>
      <c r="F53" s="261"/>
      <c r="G53" s="261"/>
      <c r="H53" s="261"/>
      <c r="I53" s="261">
        <v>38448</v>
      </c>
      <c r="J53" s="331">
        <f>INDEX('Public Fire Rates'!$C$9:$C$28,MATCH($Q53,'Public Fire Rates'!$B$9:$B$28,0))</f>
        <v>49.990000000000002</v>
      </c>
      <c r="K53" s="96">
        <v>2062735.2</v>
      </c>
      <c r="L53" s="336">
        <f t="shared" si="10" ref="L53:L64">ROUND(I53/12,0)</f>
        <v>3204</v>
      </c>
      <c r="M53" s="336"/>
      <c r="N53" s="261"/>
      <c r="O53" s="262"/>
      <c r="P53" s="258" t="str">
        <f t="shared" si="11" ref="P53:P64">$P$50&amp;"."&amp;$P$51&amp;"."&amp;$Q53</f>
        <v>B.PbF.All-S</v>
      </c>
      <c r="Q53" s="258" t="s">
        <v>724</v>
      </c>
      <c r="S53" s="258" t="str">
        <f>Q53</f>
        <v>All-S</v>
      </c>
    </row>
    <row r="54" spans="1:19" ht="12.75">
      <c r="A54" s="306"/>
      <c r="B54" s="306"/>
      <c r="C54" s="320" t="str">
        <f>INDEX('Public Fire Rates'!$P$9:$P$23,MATCH($S54,'Public Fire Rates'!$B$9:$B$23,0))</f>
        <v>Alpha Boro</v>
      </c>
      <c r="D54" s="261"/>
      <c r="E54" s="261"/>
      <c r="F54" s="261"/>
      <c r="G54" s="261"/>
      <c r="H54" s="261"/>
      <c r="I54" s="261">
        <v>12</v>
      </c>
      <c r="J54" s="264">
        <f>INDEX('Public Fire Rates'!$C$9:$C$28,MATCH($Q54,'Public Fire Rates'!$B$9:$B$28,0))</f>
        <v>21.690000000000001</v>
      </c>
      <c r="K54" s="1384">
        <v>279.36000000000001</v>
      </c>
      <c r="L54" s="336">
        <f t="shared" si="10"/>
        <v>1</v>
      </c>
      <c r="M54" s="336"/>
      <c r="N54" s="261"/>
      <c r="O54" s="262"/>
      <c r="P54" s="258" t="str">
        <f t="shared" si="11"/>
        <v>B.PbF.Alpha</v>
      </c>
      <c r="Q54" s="258" t="s">
        <v>725</v>
      </c>
      <c r="S54" s="258" t="str">
        <f t="shared" si="12" ref="S54:S64">Q54</f>
        <v>Alpha</v>
      </c>
    </row>
    <row r="55" spans="1:19" ht="12.75">
      <c r="A55" s="306"/>
      <c r="B55" s="306"/>
      <c r="C55" s="320" t="str">
        <f>INDEX('Public Fire Rates'!$P$9:$P$23,MATCH($S55,'Public Fire Rates'!$B$9:$B$23,0))</f>
        <v>Bayville</v>
      </c>
      <c r="D55" s="261"/>
      <c r="E55" s="261"/>
      <c r="F55" s="261"/>
      <c r="G55" s="261"/>
      <c r="H55" s="261"/>
      <c r="I55" s="261">
        <v>3876</v>
      </c>
      <c r="J55" s="264">
        <f>INDEX('Public Fire Rates'!$C$9:$C$28,MATCH($Q55,'Public Fire Rates'!$B$9:$B$28,0))</f>
        <v>17.370000000000001</v>
      </c>
      <c r="K55" s="1384">
        <v>72248.639999999999</v>
      </c>
      <c r="L55" s="336">
        <f t="shared" si="10"/>
        <v>323</v>
      </c>
      <c r="M55" s="336"/>
      <c r="N55" s="261"/>
      <c r="O55" s="262"/>
      <c r="P55" s="258" t="str">
        <f t="shared" si="11"/>
        <v>B.PbF.Bayvl</v>
      </c>
      <c r="Q55" s="258" t="s">
        <v>726</v>
      </c>
      <c r="S55" s="258" t="str">
        <f t="shared" si="12"/>
        <v>Bayvl</v>
      </c>
    </row>
    <row r="56" spans="1:19" ht="12.75">
      <c r="A56" s="306"/>
      <c r="B56" s="306"/>
      <c r="C56" s="320" t="str">
        <f>INDEX('Public Fire Rates'!$P$9:$P$23,MATCH($S56,'Public Fire Rates'!$B$9:$B$23,0))</f>
        <v>Califon Boro</v>
      </c>
      <c r="D56" s="261"/>
      <c r="E56" s="261"/>
      <c r="F56" s="261"/>
      <c r="G56" s="261"/>
      <c r="H56" s="261"/>
      <c r="I56" s="261">
        <v>324</v>
      </c>
      <c r="J56" s="264">
        <f>INDEX('Public Fire Rates'!$C$9:$C$28,MATCH($Q56,'Public Fire Rates'!$B$9:$B$28,0))</f>
        <v>47.740000000000002</v>
      </c>
      <c r="K56" s="1384">
        <v>16598.52</v>
      </c>
      <c r="L56" s="336">
        <f t="shared" si="10"/>
        <v>27</v>
      </c>
      <c r="M56" s="336"/>
      <c r="N56" s="261"/>
      <c r="O56" s="262"/>
      <c r="P56" s="258" t="str">
        <f t="shared" si="11"/>
        <v>B.PbF.Clfon</v>
      </c>
      <c r="Q56" s="258" t="s">
        <v>727</v>
      </c>
      <c r="S56" s="258" t="str">
        <f t="shared" si="12"/>
        <v>Clfon</v>
      </c>
    </row>
    <row r="57" spans="1:19" ht="12.75">
      <c r="A57" s="306"/>
      <c r="B57" s="306"/>
      <c r="C57" s="320" t="str">
        <f>INDEX('Public Fire Rates'!$P$9:$P$23,MATCH($S57,'Public Fire Rates'!$B$9:$B$23,0))</f>
        <v>Fredon Twp</v>
      </c>
      <c r="D57" s="261"/>
      <c r="E57" s="261"/>
      <c r="F57" s="261"/>
      <c r="G57" s="261"/>
      <c r="H57" s="261"/>
      <c r="I57" s="261">
        <v>240</v>
      </c>
      <c r="J57" s="264">
        <f>INDEX('Public Fire Rates'!$C$9:$C$28,MATCH($Q57,'Public Fire Rates'!$B$9:$B$28,0))</f>
        <v>21.690000000000001</v>
      </c>
      <c r="K57" s="1384">
        <v>5587.2000000000007</v>
      </c>
      <c r="L57" s="336">
        <f t="shared" si="10"/>
        <v>20</v>
      </c>
      <c r="M57" s="336"/>
      <c r="N57" s="261"/>
      <c r="O57" s="262"/>
      <c r="P57" s="258" t="str">
        <f t="shared" si="11"/>
        <v>B.PbF.Frdon</v>
      </c>
      <c r="Q57" s="258" t="s">
        <v>728</v>
      </c>
      <c r="S57" s="258" t="str">
        <f t="shared" si="12"/>
        <v>Frdon</v>
      </c>
    </row>
    <row r="58" spans="1:19" ht="12.75">
      <c r="A58" s="306"/>
      <c r="B58" s="306"/>
      <c r="C58" s="320" t="str">
        <f>INDEX('Public Fire Rates'!$P$9:$P$23,MATCH($S58,'Public Fire Rates'!$B$9:$B$23,0))</f>
        <v>Holland Twp-Church St</v>
      </c>
      <c r="D58" s="261"/>
      <c r="E58" s="261"/>
      <c r="F58" s="261"/>
      <c r="G58" s="261"/>
      <c r="H58" s="261"/>
      <c r="I58" s="261">
        <v>300</v>
      </c>
      <c r="J58" s="264">
        <f>INDEX('Public Fire Rates'!$C$9:$C$28,MATCH($Q58,'Public Fire Rates'!$B$9:$B$28,0))</f>
        <v>47.740000000000002</v>
      </c>
      <c r="K58" s="1384">
        <v>15368.999999999998</v>
      </c>
      <c r="L58" s="336">
        <f t="shared" si="10"/>
        <v>25</v>
      </c>
      <c r="M58" s="336"/>
      <c r="N58" s="261"/>
      <c r="O58" s="262"/>
      <c r="P58" s="258" t="str">
        <f t="shared" si="11"/>
        <v>B.PbF.HlCch</v>
      </c>
      <c r="Q58" s="258" t="s">
        <v>729</v>
      </c>
      <c r="S58" s="258" t="str">
        <f t="shared" si="12"/>
        <v>HlCch</v>
      </c>
    </row>
    <row r="59" spans="1:19" ht="12.75">
      <c r="A59" s="306"/>
      <c r="B59" s="306"/>
      <c r="C59" s="320" t="str">
        <f>INDEX('Public Fire Rates'!$P$9:$P$23,MATCH($S59,'Public Fire Rates'!$B$9:$B$23,0))</f>
        <v>Holland Twp-Fox Hill Dr.</v>
      </c>
      <c r="D59" s="261"/>
      <c r="E59" s="261"/>
      <c r="F59" s="261"/>
      <c r="G59" s="261"/>
      <c r="H59" s="261"/>
      <c r="I59" s="261">
        <v>48</v>
      </c>
      <c r="J59" s="264">
        <f>INDEX('Public Fire Rates'!$C$9:$C$28,MATCH($Q59,'Public Fire Rates'!$B$9:$B$28,0))</f>
        <v>29.5</v>
      </c>
      <c r="K59" s="1384">
        <v>1519.6800000000001</v>
      </c>
      <c r="L59" s="336">
        <f t="shared" si="10"/>
        <v>4</v>
      </c>
      <c r="M59" s="336"/>
      <c r="N59" s="261"/>
      <c r="O59" s="262"/>
      <c r="P59" s="258" t="str">
        <f t="shared" si="11"/>
        <v>B.PbF.HlFxH</v>
      </c>
      <c r="Q59" s="258" t="s">
        <v>730</v>
      </c>
      <c r="S59" s="258" t="str">
        <f t="shared" si="12"/>
        <v>HlFxH</v>
      </c>
    </row>
    <row r="60" spans="1:19" ht="12.75">
      <c r="A60" s="306"/>
      <c r="B60" s="306"/>
      <c r="C60" s="320" t="str">
        <f>INDEX('Public Fire Rates'!$P$9:$P$23,MATCH($S60,'Public Fire Rates'!$B$9:$B$23,0))</f>
        <v>Hardyston Township</v>
      </c>
      <c r="D60" s="261"/>
      <c r="E60" s="261"/>
      <c r="F60" s="261"/>
      <c r="G60" s="261"/>
      <c r="H60" s="261"/>
      <c r="I60" s="261">
        <v>576</v>
      </c>
      <c r="J60" s="264">
        <f>INDEX('Public Fire Rates'!$C$9:$C$28,MATCH($Q60,'Public Fire Rates'!$B$9:$B$28,0))</f>
        <v>12.220000000000001</v>
      </c>
      <c r="K60" s="1384">
        <v>7701.1199999999999</v>
      </c>
      <c r="L60" s="336">
        <f t="shared" si="10"/>
        <v>48</v>
      </c>
      <c r="M60" s="336"/>
      <c r="N60" s="261"/>
      <c r="O60" s="262"/>
      <c r="P60" s="258" t="str">
        <f t="shared" si="11"/>
        <v>B.PbF.Hrdst</v>
      </c>
      <c r="Q60" s="258" t="s">
        <v>731</v>
      </c>
      <c r="S60" s="258" t="str">
        <f t="shared" si="12"/>
        <v>Hrdst</v>
      </c>
    </row>
    <row r="61" spans="1:19" ht="12.75">
      <c r="A61" s="306"/>
      <c r="B61" s="306"/>
      <c r="C61" s="320" t="str">
        <f>INDEX('Public Fire Rates'!$P$9:$P$23,MATCH($S61,'Public Fire Rates'!$B$9:$B$23,0))</f>
        <v>Lawrenceville</v>
      </c>
      <c r="D61" s="261"/>
      <c r="E61" s="261"/>
      <c r="F61" s="261"/>
      <c r="G61" s="261"/>
      <c r="H61" s="261"/>
      <c r="I61" s="261">
        <v>2784</v>
      </c>
      <c r="J61" s="264">
        <f>INDEX('Public Fire Rates'!$C$9:$C$28,MATCH($Q61,'Public Fire Rates'!$B$9:$B$28,0))</f>
        <v>23.739999999999998</v>
      </c>
      <c r="K61" s="1384">
        <v>70936.320000000007</v>
      </c>
      <c r="L61" s="336">
        <f t="shared" si="10"/>
        <v>232</v>
      </c>
      <c r="M61" s="336"/>
      <c r="N61" s="261"/>
      <c r="O61" s="262"/>
      <c r="P61" s="258" t="str">
        <f t="shared" si="11"/>
        <v>B.PbF.Lwrnc</v>
      </c>
      <c r="Q61" s="258" t="s">
        <v>732</v>
      </c>
      <c r="S61" s="258" t="str">
        <f t="shared" si="12"/>
        <v>Lwrnc</v>
      </c>
    </row>
    <row r="62" spans="1:19" ht="12.75">
      <c r="A62" s="306"/>
      <c r="B62" s="306"/>
      <c r="C62" s="320" t="str">
        <f>INDEX('Public Fire Rates'!$P$9:$P$23,MATCH($S62,'Public Fire Rates'!$B$9:$B$23,0))</f>
        <v>Phillipsburg Twn</v>
      </c>
      <c r="D62" s="261"/>
      <c r="E62" s="261"/>
      <c r="F62" s="261"/>
      <c r="G62" s="261"/>
      <c r="H62" s="261"/>
      <c r="I62" s="261">
        <v>0</v>
      </c>
      <c r="J62" s="264">
        <f>INDEX('Public Fire Rates'!$C$9:$C$28,MATCH($Q62,'Public Fire Rates'!$B$9:$B$28,0))</f>
        <v>49.990000000000002</v>
      </c>
      <c r="K62" s="1384"/>
      <c r="L62" s="336">
        <f t="shared" si="10"/>
        <v>0</v>
      </c>
      <c r="M62" s="336"/>
      <c r="N62" s="261"/>
      <c r="O62" s="262"/>
      <c r="P62" s="258" t="str">
        <f t="shared" si="11"/>
        <v>B.PbF.PbgTw</v>
      </c>
      <c r="Q62" s="258" t="s">
        <v>733</v>
      </c>
      <c r="S62" s="258" t="str">
        <f t="shared" si="12"/>
        <v>PbgTw</v>
      </c>
    </row>
    <row r="63" spans="1:19" ht="12.75">
      <c r="A63" s="306"/>
      <c r="B63" s="306"/>
      <c r="C63" s="320" t="str">
        <f>INDEX('Public Fire Rates'!$P$9:$P$23,MATCH($S63,'Public Fire Rates'!$B$9:$B$23,0))</f>
        <v>Tranquility Springs</v>
      </c>
      <c r="D63" s="261"/>
      <c r="E63" s="261"/>
      <c r="F63" s="261"/>
      <c r="G63" s="261"/>
      <c r="H63" s="261"/>
      <c r="I63" s="261">
        <v>216</v>
      </c>
      <c r="J63" s="264">
        <f>INDEX('Public Fire Rates'!$C$9:$C$28,MATCH($Q63,'Public Fire Rates'!$B$9:$B$28,0))</f>
        <v>43.390000000000001</v>
      </c>
      <c r="K63" s="1384">
        <v>10059.120000000001</v>
      </c>
      <c r="L63" s="336">
        <f t="shared" si="10"/>
        <v>18</v>
      </c>
      <c r="M63" s="336"/>
      <c r="N63" s="261"/>
      <c r="O63" s="262"/>
      <c r="P63" s="258" t="str">
        <f t="shared" si="11"/>
        <v>B.PbF.TqltS</v>
      </c>
      <c r="Q63" s="258" t="s">
        <v>183</v>
      </c>
      <c r="S63" s="258" t="str">
        <f t="shared" si="12"/>
        <v>TqltS</v>
      </c>
    </row>
    <row r="64" spans="1:19" ht="12.75">
      <c r="A64" s="306"/>
      <c r="B64" s="306"/>
      <c r="C64" s="320" t="str">
        <f>INDEX('Public Fire Rates'!$P$9:$P$23,MATCH($S64,'Public Fire Rates'!$B$9:$B$23,0))</f>
        <v>Upper Freehold Twp</v>
      </c>
      <c r="D64" s="261"/>
      <c r="E64" s="261"/>
      <c r="F64" s="261"/>
      <c r="G64" s="261"/>
      <c r="H64" s="261"/>
      <c r="I64" s="261">
        <v>540</v>
      </c>
      <c r="J64" s="264">
        <f>INDEX('Public Fire Rates'!$C$9:$C$28,MATCH($Q64,'Public Fire Rates'!$B$9:$B$28,0))</f>
        <v>28.640000000000001</v>
      </c>
      <c r="K64" s="1384">
        <v>16599.599999999999</v>
      </c>
      <c r="L64" s="336">
        <f t="shared" si="10"/>
        <v>45</v>
      </c>
      <c r="M64" s="336"/>
      <c r="N64" s="261"/>
      <c r="O64" s="262"/>
      <c r="P64" s="258" t="str">
        <f t="shared" si="11"/>
        <v>B.PbF.UpFhd</v>
      </c>
      <c r="Q64" s="258" t="s">
        <v>269</v>
      </c>
      <c r="S64" s="258" t="str">
        <f t="shared" si="12"/>
        <v>UpFhd</v>
      </c>
    </row>
    <row r="65" spans="1:19" ht="12.75">
      <c r="A65" s="306" t="s">
        <v>734</v>
      </c>
      <c r="B65" s="306"/>
      <c r="C65" s="320"/>
      <c r="D65" s="261"/>
      <c r="E65" s="261"/>
      <c r="F65" s="261"/>
      <c r="G65" s="261"/>
      <c r="H65" s="261"/>
      <c r="I65" s="261"/>
      <c r="J65" s="264"/>
      <c r="K65" s="1384"/>
      <c r="L65" s="336"/>
      <c r="M65" s="336"/>
      <c r="N65" s="261"/>
      <c r="O65" s="262"/>
      <c r="P65" s="258"/>
      <c r="Q65" s="258"/>
      <c r="S65" s="258"/>
    </row>
    <row r="66" spans="1:19" ht="12.75">
      <c r="A66" s="306"/>
      <c r="B66" s="306"/>
      <c r="C66" s="320" t="s">
        <v>735</v>
      </c>
      <c r="D66" s="261"/>
      <c r="E66" s="261"/>
      <c r="F66" s="261"/>
      <c r="G66" s="261"/>
      <c r="H66" s="261"/>
      <c r="I66" s="261">
        <v>1812</v>
      </c>
      <c r="J66" s="264">
        <f>INDEX('Public Fire Rates'!$C$9:$C$28,MATCH($Q66,'Public Fire Rates'!$B$9:$B$28,0))</f>
        <v>5.3399999999999999</v>
      </c>
      <c r="K66" s="1384">
        <v>9676.0799999999999</v>
      </c>
      <c r="L66" s="336"/>
      <c r="M66" s="336"/>
      <c r="N66" s="261"/>
      <c r="O66" s="262"/>
      <c r="P66" s="258"/>
      <c r="Q66" s="258" t="s">
        <v>185</v>
      </c>
      <c r="S66" s="258" t="s">
        <v>185</v>
      </c>
    </row>
    <row r="67" spans="1:17" ht="12.75">
      <c r="A67" s="306"/>
      <c r="B67" s="306"/>
      <c r="C67" s="267" t="s">
        <v>736</v>
      </c>
      <c r="D67" s="274"/>
      <c r="E67" s="274"/>
      <c r="F67" s="274"/>
      <c r="G67" s="274"/>
      <c r="H67" s="274"/>
      <c r="I67" s="268">
        <f>SUBTOTAL(9,I53:I66)</f>
        <v>49176</v>
      </c>
      <c r="K67" s="174">
        <f>SUBTOTAL(9,K53:K66)</f>
        <v>2289309.8400000008</v>
      </c>
      <c r="L67" s="342">
        <f>SUBTOTAL(9,L53:L64)</f>
        <v>3947</v>
      </c>
      <c r="M67" s="338"/>
      <c r="N67" s="269" t="s">
        <v>721</v>
      </c>
      <c r="O67" s="262"/>
      <c r="P67" s="258"/>
      <c r="Q67" s="271"/>
    </row>
    <row r="68" spans="4:14" ht="12.75">
      <c r="D68" s="274"/>
      <c r="E68" s="274"/>
      <c r="F68" s="274"/>
      <c r="G68" s="274"/>
      <c r="H68" s="274"/>
      <c r="I68" s="274"/>
      <c r="K68" s="274"/>
      <c r="L68" s="171"/>
      <c r="M68" s="171"/>
      <c r="N68" s="274"/>
    </row>
    <row r="69" spans="1:15" ht="12.75" thickBot="1">
      <c r="A69" s="307"/>
      <c r="B69" s="307"/>
      <c r="C69" s="321" t="s">
        <v>737</v>
      </c>
      <c r="D69" s="274"/>
      <c r="E69" s="274"/>
      <c r="F69" s="274"/>
      <c r="G69" s="274"/>
      <c r="H69" s="274"/>
      <c r="I69" s="274"/>
      <c r="J69" s="317"/>
      <c r="K69" s="101">
        <f>SUBTOTAL(9,K14:K68)</f>
        <v>45423099.022000007</v>
      </c>
      <c r="L69" s="336">
        <f>ROUND(I69/12,0)</f>
        <v>0</v>
      </c>
      <c r="M69" s="336"/>
      <c r="N69" s="274"/>
      <c r="O69" s="273"/>
    </row>
    <row r="70" spans="4:14" ht="12.75" thickTop="1">
      <c r="D70" s="274"/>
      <c r="E70" s="274"/>
      <c r="F70" s="274"/>
      <c r="G70" s="274"/>
      <c r="H70" s="274"/>
      <c r="I70" s="274"/>
      <c r="K70" s="274"/>
      <c r="L70" s="171"/>
      <c r="M70" s="171"/>
      <c r="N70" s="274"/>
    </row>
    <row r="71" spans="1:14" ht="12.75">
      <c r="A71" s="309" t="s">
        <v>738</v>
      </c>
      <c r="B71" s="309"/>
      <c r="C71" s="259"/>
      <c r="D71" s="274"/>
      <c r="E71" s="261"/>
      <c r="F71" s="261"/>
      <c r="G71" s="261"/>
      <c r="H71" s="261"/>
      <c r="I71" s="261"/>
      <c r="K71" s="261"/>
      <c r="L71" s="171"/>
      <c r="M71" s="171"/>
      <c r="N71" s="283"/>
    </row>
    <row r="72" spans="1:14" ht="12.75">
      <c r="A72" s="271" t="s">
        <v>739</v>
      </c>
      <c r="C72" s="259"/>
      <c r="D72" s="271"/>
      <c r="E72" s="261"/>
      <c r="F72" s="261"/>
      <c r="G72" s="261"/>
      <c r="H72" s="261"/>
      <c r="I72" s="261"/>
      <c r="K72" s="261"/>
      <c r="L72" s="171"/>
      <c r="M72" s="171"/>
      <c r="N72" s="283"/>
    </row>
    <row r="73" spans="1:15" ht="12.75">
      <c r="A73" s="271" t="s">
        <v>740</v>
      </c>
      <c r="C73" s="259"/>
      <c r="D73" s="96"/>
      <c r="E73" s="96"/>
      <c r="F73" s="96"/>
      <c r="G73" s="96"/>
      <c r="H73" s="96"/>
      <c r="I73" s="324">
        <v>840144</v>
      </c>
      <c r="J73" s="331">
        <f>'Water-Current Rates'!$K$11</f>
        <v>2.6200000000000001</v>
      </c>
      <c r="K73" s="96">
        <f>I73*J73</f>
        <v>2201177.2800000003</v>
      </c>
      <c r="L73" s="171"/>
      <c r="M73" s="171"/>
      <c r="N73" s="308" t="s">
        <v>189</v>
      </c>
      <c r="O73" s="274"/>
    </row>
    <row r="74" spans="3:15" ht="12.75">
      <c r="C74" s="259"/>
      <c r="E74" s="261"/>
      <c r="F74" s="261"/>
      <c r="G74" s="261"/>
      <c r="H74" s="261"/>
      <c r="I74" s="261"/>
      <c r="L74" s="171"/>
      <c r="M74" s="171"/>
      <c r="N74" s="561">
        <f>ROUND(-'Exhibit 17.1'!F27+K73,2)</f>
        <v>0</v>
      </c>
      <c r="O74" s="272" t="s">
        <v>741</v>
      </c>
    </row>
    <row r="75" spans="1:15" ht="12.75" thickBot="1">
      <c r="A75" s="307"/>
      <c r="B75" s="307"/>
      <c r="C75" s="321" t="s">
        <v>742</v>
      </c>
      <c r="D75" s="274"/>
      <c r="E75" s="261"/>
      <c r="F75" s="261"/>
      <c r="G75" s="261"/>
      <c r="H75" s="261"/>
      <c r="I75" s="261"/>
      <c r="K75" s="101">
        <f>K69+K73</f>
        <v>47624276.302000009</v>
      </c>
      <c r="L75" s="171"/>
      <c r="M75" s="171"/>
      <c r="N75" s="561">
        <f>ROUND('Exhibit 13.1'!K17-K75,2)</f>
        <v>0</v>
      </c>
      <c r="O75" s="272" t="s">
        <v>743</v>
      </c>
    </row>
    <row r="76" spans="3:13" ht="12.75" thickTop="1">
      <c r="C76" s="259"/>
      <c r="D76" s="274"/>
      <c r="E76" s="261"/>
      <c r="F76" s="261"/>
      <c r="G76" s="261"/>
      <c r="H76" s="261"/>
      <c r="I76" s="261"/>
      <c r="L76" s="171"/>
      <c r="M76" s="171"/>
    </row>
    <row r="77" spans="1:11" ht="12.75">
      <c r="A77" s="271" t="s">
        <v>480</v>
      </c>
      <c r="I77" s="261"/>
      <c r="K77" s="538">
        <f>'Exhibit 13.1'!$D$17</f>
        <v>50246.130000000005</v>
      </c>
    </row>
    <row r="78" spans="1:11" ht="12.75">
      <c r="A78" s="271" t="s">
        <v>481</v>
      </c>
      <c r="K78" s="538">
        <f>'Exhibit 13.1'!D18</f>
        <v>424590</v>
      </c>
    </row>
    <row r="79" spans="11:15" ht="12.75" thickBot="1">
      <c r="K79" s="101">
        <f>SUM(K75:K78)</f>
        <v>48099112.432000011</v>
      </c>
      <c r="N79" s="561">
        <f>ROUND('Exhibit 13.1'!D19-K79,2)</f>
        <v>0</v>
      </c>
      <c r="O79" s="272" t="s">
        <v>743</v>
      </c>
    </row>
    <row r="80" ht="12.75" thickTop="1"/>
    <row r="81" spans="11:11" ht="12.75">
      <c r="K81" s="9"/>
    </row>
  </sheetData>
  <conditionalFormatting sqref="N75">
    <cfRule type="expression" priority="5" dxfId="21">
      <formula>ABS($N$75)&gt;0.1</formula>
    </cfRule>
  </conditionalFormatting>
  <conditionalFormatting sqref="N74">
    <cfRule type="expression" priority="3" dxfId="21">
      <formula>ABS(N74)&gt;0.1</formula>
    </cfRule>
  </conditionalFormatting>
  <conditionalFormatting sqref="N79">
    <cfRule type="expression" priority="1" dxfId="21">
      <formula>ABS($N$75)&gt;0.1</formula>
    </cfRule>
  </conditionalFormatting>
  <printOptions horizontalCentered="1"/>
  <pageMargins left="0.8" right="0.8" top="1" bottom="1" header="0.5" footer="0.5"/>
  <pageSetup orientation="portrait" scale="66" r:id="rId1"/>
  <headerFooter alignWithMargins="0"/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9">
    <tabColor rgb="FFFFC000"/>
    <pageSetUpPr fitToPage="1"/>
  </sheetPr>
  <dimension ref="A1:E26"/>
  <sheetViews>
    <sheetView workbookViewId="0" topLeftCell="A1"/>
  </sheetViews>
  <sheetFormatPr defaultRowHeight="12.75"/>
  <cols>
    <col min="1" max="1" width="40.7142857142857" customWidth="1"/>
    <col min="2" max="2" width="13.7142857142857" customWidth="1"/>
    <col min="3" max="3" width="5.57142857142857" customWidth="1"/>
    <col min="4" max="4" width="31.7142857142857" bestFit="1" customWidth="1"/>
    <col min="5" max="7" width="10.2857142857143" bestFit="1" customWidth="1"/>
  </cols>
  <sheetData>
    <row r="1" spans="2:5" ht="12.75">
      <c r="B1" s="115" t="s">
        <v>3124</v>
      </c>
      <c r="C1" t="s">
        <v>3163</v>
      </c>
      <c r="D1" s="1225">
        <v>45363</v>
      </c>
      <c r="E1" t="s">
        <v>581</v>
      </c>
    </row>
    <row r="2" spans="2:4" s="962" customFormat="1" ht="12.75">
      <c r="B2" s="115" t="str">
        <f>_xlfn.CONCAT("Witness: ",INDEX('Table of Contents'!$F$1:$F$68,MATCH(B1,'Table of Contents'!$D$1:$D$68,0)))</f>
        <v>Witness: Dawn M Peslak</v>
      </c>
      <c r="D2" t="s">
        <v>0</v>
      </c>
    </row>
    <row r="3" spans="3:3" ht="12.75">
      <c r="C3" s="162"/>
    </row>
    <row r="4" spans="1:3" ht="12.75">
      <c r="A4" s="662" t="str">
        <f>+Co_Name</f>
        <v>Aqua New Jersey, Inc</v>
      </c>
      <c r="B4" s="662"/>
      <c r="C4" s="118"/>
    </row>
    <row r="5" spans="1:3" ht="12.75">
      <c r="A5" s="662" t="str">
        <f>+System</f>
        <v>Water Systems</v>
      </c>
      <c r="B5" s="662"/>
      <c r="C5" s="118"/>
    </row>
    <row r="6" spans="1:3" ht="12.75">
      <c r="A6" s="662" t="s">
        <v>744</v>
      </c>
      <c r="B6" s="662"/>
      <c r="C6" s="2"/>
    </row>
    <row r="7" spans="1:3" ht="12.75">
      <c r="A7" s="662" t="str">
        <f>"Based Upon the "&amp;'General Information'!$B$55</f>
        <v>Based Upon the Base Year Ended January 31, 2024</v>
      </c>
      <c r="B7" s="662"/>
      <c r="C7" s="2"/>
    </row>
    <row r="8" spans="1:3" ht="12.75">
      <c r="A8" s="2"/>
      <c r="B8" s="90"/>
      <c r="C8" s="2"/>
    </row>
    <row r="9" spans="1:1" ht="12.75">
      <c r="A9" s="2"/>
    </row>
    <row r="10" spans="1:4" ht="12.75">
      <c r="A10" s="185" t="s">
        <v>63</v>
      </c>
      <c r="B10" s="185" t="s">
        <v>745</v>
      </c>
      <c r="C10" s="540"/>
      <c r="D10" s="748" t="s">
        <v>62</v>
      </c>
    </row>
    <row r="11" spans="2:3" ht="12.75">
      <c r="B11" s="2"/>
      <c r="C11" s="540"/>
    </row>
    <row r="12" spans="1:3" ht="12.75">
      <c r="A12" s="17" t="s">
        <v>746</v>
      </c>
      <c r="B12" s="2"/>
      <c r="C12" s="540"/>
    </row>
    <row r="13" spans="1:4" ht="12.75">
      <c r="A13" s="677" t="s">
        <v>747</v>
      </c>
      <c r="B13" s="228">
        <v>4157253.2360000089</v>
      </c>
      <c r="C13" s="549"/>
      <c r="D13" t="s">
        <v>2982</v>
      </c>
    </row>
    <row r="14" spans="1:3" ht="12.75">
      <c r="A14" s="644"/>
      <c r="C14" s="540"/>
    </row>
    <row r="15" spans="1:4" ht="12.75">
      <c r="A15" s="574" t="s">
        <v>748</v>
      </c>
      <c r="B15" s="55">
        <v>5007542</v>
      </c>
      <c r="C15" s="541"/>
      <c r="D15" t="s">
        <v>3229</v>
      </c>
    </row>
    <row r="16" spans="1:3" ht="12.75">
      <c r="A16" s="1221"/>
      <c r="B16" s="1221"/>
      <c r="C16" s="540"/>
    </row>
    <row r="17" spans="1:3" ht="12.75">
      <c r="A17" s="19" t="s">
        <v>749</v>
      </c>
      <c r="B17" s="19"/>
      <c r="C17" s="540"/>
    </row>
    <row r="18" spans="1:4" ht="12.75" thickBot="1">
      <c r="A18" s="735" t="s">
        <v>750</v>
      </c>
      <c r="B18" s="1224">
        <f>B13/B15</f>
        <v>0.83019837596968915</v>
      </c>
      <c r="D18" s="549"/>
    </row>
    <row r="19" spans="1:2" ht="12.75" thickTop="1">
      <c r="A19" s="19"/>
      <c r="B19" s="19"/>
    </row>
    <row r="20" spans="1:2" ht="12.75">
      <c r="A20" s="19"/>
      <c r="B20" s="19"/>
    </row>
    <row r="21" spans="1:2" ht="12.75">
      <c r="A21" s="230" t="s">
        <v>622</v>
      </c>
      <c r="B21" s="19"/>
    </row>
    <row r="22" spans="1:4" ht="12.75" thickBot="1">
      <c r="A22" s="735" t="s">
        <v>747</v>
      </c>
      <c r="B22" s="1222">
        <v>4283359.2000000002</v>
      </c>
      <c r="D22" s="962" t="s">
        <v>2982</v>
      </c>
    </row>
    <row r="23" spans="1:1" ht="12.75" thickTop="1">
      <c r="A23" s="644"/>
    </row>
    <row r="24" spans="1:1" ht="12.75">
      <c r="A24" s="574" t="s">
        <v>751</v>
      </c>
    </row>
    <row r="25" spans="1:2" ht="12.75" thickBot="1">
      <c r="A25" s="1223" t="s">
        <v>748</v>
      </c>
      <c r="B25" s="1222">
        <f>B22/B18</f>
        <v>5159440.5915296413</v>
      </c>
    </row>
    <row r="26" spans="1:3" ht="12.75" thickTop="1">
      <c r="A26" s="63"/>
      <c r="C26" s="540"/>
    </row>
  </sheetData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7" tint="0.399980008602142"/>
  </sheetPr>
  <dimension ref="A1:P129"/>
  <sheetViews>
    <sheetView workbookViewId="0" topLeftCell="A1"/>
  </sheetViews>
  <sheetFormatPr defaultColWidth="8.85428571428571" defaultRowHeight="12.75"/>
  <cols>
    <col min="1" max="1" width="47.4285714285714" style="1040" customWidth="1"/>
    <col min="2" max="2" width="52.4285714285714" style="1040" customWidth="1"/>
    <col min="3" max="3" width="13.7142857142857" style="36" bestFit="1" customWidth="1"/>
    <col min="4" max="4" width="30.8571428571429" style="1040" bestFit="1" customWidth="1"/>
    <col min="5" max="6" width="13.7142857142857" style="1040" customWidth="1"/>
    <col min="7" max="7" width="11.5714285714286" style="1040" bestFit="1" customWidth="1"/>
    <col min="8" max="8" width="11.8571428571429" style="1040" bestFit="1" customWidth="1"/>
    <col min="9" max="9" width="12.1428571428571" style="1040" bestFit="1" customWidth="1"/>
    <col min="10" max="10" width="8.85714285714286" style="1040" customWidth="1"/>
    <col min="11" max="11" width="21" style="1040" bestFit="1" customWidth="1"/>
    <col min="12" max="12" width="12.1428571428571" style="1040" bestFit="1" customWidth="1"/>
    <col min="13" max="13" width="8.85714285714286" style="1040" customWidth="1"/>
    <col min="14" max="14" width="10.2857142857143" style="1040" bestFit="1" customWidth="1"/>
    <col min="15" max="15" width="12.7142857142857" style="1040" customWidth="1"/>
    <col min="16" max="16" width="10" style="1040" customWidth="1"/>
    <col min="17" max="20" width="8.85714285714286" style="1040" customWidth="1"/>
    <col min="21" max="21" width="12.8571428571429" style="1040" bestFit="1" customWidth="1"/>
    <col min="22" max="22" width="8.85714285714286" style="1040" customWidth="1"/>
    <col min="23" max="16384" width="8.85714285714286" style="1040"/>
  </cols>
  <sheetData>
    <row r="1" spans="1:5" ht="12.75">
      <c r="A1" s="1055" t="s">
        <v>1</v>
      </c>
      <c r="B1" s="1056"/>
      <c r="C1" s="116" t="s">
        <v>93</v>
      </c>
      <c r="D1" s="1024">
        <v>45364</v>
      </c>
      <c r="E1" s="107" t="s">
        <v>94</v>
      </c>
    </row>
    <row r="2" spans="8:8" ht="12.75">
      <c r="H2" s="127"/>
    </row>
    <row r="3" spans="1:8" ht="12.75">
      <c r="A3" s="836" t="s">
        <v>95</v>
      </c>
      <c r="B3" s="836"/>
      <c r="H3" s="127"/>
    </row>
    <row r="4" spans="1:11" ht="12.75">
      <c r="A4" s="836" t="s">
        <v>96</v>
      </c>
      <c r="B4" s="836"/>
      <c r="F4" s="17" t="s">
        <v>97</v>
      </c>
      <c r="K4" s="127"/>
    </row>
    <row r="5" spans="1:9" ht="12.75">
      <c r="A5" s="1062"/>
      <c r="B5" s="1062"/>
      <c r="C5" s="39"/>
      <c r="D5" s="19"/>
      <c r="E5" s="19"/>
      <c r="F5" s="1025" t="s">
        <v>98</v>
      </c>
      <c r="G5" s="1025" t="s">
        <v>99</v>
      </c>
      <c r="H5" s="1025" t="s">
        <v>100</v>
      </c>
      <c r="I5" s="1025" t="s">
        <v>101</v>
      </c>
    </row>
    <row r="6" spans="1:9" ht="12.75">
      <c r="A6" s="1057" t="s">
        <v>102</v>
      </c>
      <c r="B6" s="1057" t="str" cm="1">
        <f t="array" ca="1" ref="B6">MID(CELL("filename"),SEARCH("[",CELL("filename"))+1,SEARCH("]",CELL("filename"))-SEARCH("[",CELL("filename"))-1)</f>
        <v>51933681-v1-Workpapers - Maximodel Exhibits - 2024 Aqua Water BRC - 9+3 Update.xlsx</v>
      </c>
      <c r="C6" s="19"/>
      <c r="D6" s="19"/>
      <c r="E6" s="19"/>
      <c r="F6" s="1026">
        <v>0.1045</v>
      </c>
      <c r="G6" s="84">
        <v>6808322.2782101529</v>
      </c>
      <c r="I6" s="1027">
        <f>G6/'Exhibit 13.1'!$D$19</f>
        <v>0.14154777362753626</v>
      </c>
    </row>
    <row r="7" spans="1:9" ht="12.75">
      <c r="A7" s="1057" t="s">
        <v>103</v>
      </c>
      <c r="B7" s="1214" t="s">
        <v>104</v>
      </c>
      <c r="C7" s="19"/>
      <c r="D7" s="19"/>
      <c r="E7" s="19"/>
      <c r="F7" s="1026">
        <v>0.105</v>
      </c>
      <c r="G7" s="84">
        <v>6890088.1785341213</v>
      </c>
      <c r="H7" s="84">
        <f>G7-G6</f>
        <v>81765.900323968381</v>
      </c>
      <c r="I7" s="1028">
        <f>G7/'Exhibit 13.1'!$D$19</f>
        <v>0.14324771976353959</v>
      </c>
    </row>
    <row r="8" spans="1:9" s="1053" customFormat="1" ht="12.75">
      <c r="A8" s="1212" t="s">
        <v>105</v>
      </c>
      <c r="B8" s="1057" t="str">
        <f>_xlfn.CONCAT(B40," Months Actual"," + ",B43," Months Estimated")</f>
        <v>9 Months Actual + 3 Months Estimated</v>
      </c>
      <c r="C8" s="19"/>
      <c r="D8" s="19"/>
      <c r="E8" s="19"/>
      <c r="F8" s="1026">
        <v>0.1055</v>
      </c>
      <c r="G8" s="84">
        <v>6944598.7787500955</v>
      </c>
      <c r="H8" s="84">
        <f t="shared" si="0" ref="H8:H15">G8-G7</f>
        <v>54510.600215974264</v>
      </c>
      <c r="I8" s="1028">
        <f>G8/'Exhibit 13.1'!$D$19</f>
        <v>0.14438101718754173</v>
      </c>
    </row>
    <row r="9" spans="1:9" ht="12.75">
      <c r="A9" s="1063"/>
      <c r="B9" s="1064"/>
      <c r="C9" s="19"/>
      <c r="D9" s="19"/>
      <c r="E9" s="19"/>
      <c r="F9" s="1026">
        <v>0.106</v>
      </c>
      <c r="G9" s="84">
        <v>7026364.6790740611</v>
      </c>
      <c r="H9" s="84">
        <f t="shared" si="0"/>
        <v>81765.900323965587</v>
      </c>
      <c r="I9" s="1028">
        <f>G9/'Exhibit 13.1'!$D$19</f>
        <v>0.146080963323545</v>
      </c>
    </row>
    <row r="10" spans="1:9" ht="12.75">
      <c r="A10" s="1075" t="s">
        <v>106</v>
      </c>
      <c r="B10" s="1076"/>
      <c r="C10" s="19"/>
      <c r="D10" s="19"/>
      <c r="E10" s="19"/>
      <c r="F10" s="1026">
        <v>0.1065</v>
      </c>
      <c r="G10" s="84">
        <v>7080875.2792900354</v>
      </c>
      <c r="H10" s="84">
        <f t="shared" si="0"/>
        <v>54510.600215974264</v>
      </c>
      <c r="I10" s="1028">
        <f>G10/'Exhibit 13.1'!$D$19</f>
        <v>0.14721426074754712</v>
      </c>
    </row>
    <row r="11" spans="1:9" ht="12.75">
      <c r="A11" s="26"/>
      <c r="B11" s="1059"/>
      <c r="C11" s="19"/>
      <c r="D11" s="19"/>
      <c r="E11" s="19"/>
      <c r="F11" s="1026">
        <v>0.107</v>
      </c>
      <c r="G11" s="84">
        <v>7162641.1796140037</v>
      </c>
      <c r="H11" s="84">
        <f t="shared" si="0"/>
        <v>81765.900323968381</v>
      </c>
      <c r="I11" s="1028">
        <f>G11/'Exhibit 13.1'!$D$19</f>
        <v>0.14891420688355048</v>
      </c>
    </row>
    <row r="12" spans="1:9" ht="12.75">
      <c r="A12" t="s">
        <v>107</v>
      </c>
      <c r="B12" s="1059" t="s">
        <v>84</v>
      </c>
      <c r="C12" s="19"/>
      <c r="D12" s="19"/>
      <c r="E12" s="19"/>
      <c r="F12" s="1026">
        <v>0.1075</v>
      </c>
      <c r="G12" s="84">
        <v>7244407.0799379665</v>
      </c>
      <c r="H12" s="84">
        <f t="shared" si="0"/>
        <v>81765.900323962793</v>
      </c>
      <c r="I12" s="1028">
        <f>G12/'Exhibit 13.1'!$D$19</f>
        <v>0.15061415301955369</v>
      </c>
    </row>
    <row r="13" spans="1:9" ht="12.75">
      <c r="A13" s="1066" t="s">
        <v>108</v>
      </c>
      <c r="B13" s="1059"/>
      <c r="C13" s="19"/>
      <c r="D13" s="19"/>
      <c r="E13" s="19"/>
      <c r="F13" s="1026">
        <v>0.108</v>
      </c>
      <c r="G13" s="84">
        <v>7298917.6801539436</v>
      </c>
      <c r="H13" s="84">
        <f t="shared" si="0"/>
        <v>54510.600215977058</v>
      </c>
      <c r="I13" s="1028">
        <f>G13/'Exhibit 13.1'!$D$19</f>
        <v>0.15174745044355586</v>
      </c>
    </row>
    <row r="14" spans="1:9" ht="12.75">
      <c r="A14" s="1068" t="s">
        <v>109</v>
      </c>
      <c r="B14" s="1030"/>
      <c r="C14" s="19"/>
      <c r="D14" s="19"/>
      <c r="E14" s="19"/>
      <c r="F14" s="1026">
        <v>0.1085</v>
      </c>
      <c r="G14" s="84">
        <v>7380683.5804779073</v>
      </c>
      <c r="H14" s="84">
        <f t="shared" si="0"/>
        <v>81765.900323963724</v>
      </c>
      <c r="I14" s="1028">
        <f>G14/'Exhibit 13.1'!$D$19</f>
        <v>0.15344739657955911</v>
      </c>
    </row>
    <row r="15" spans="1:9" ht="12.75">
      <c r="A15" s="1068" t="s">
        <v>110</v>
      </c>
      <c r="B15" s="1030"/>
      <c r="C15" s="19"/>
      <c r="D15" s="19"/>
      <c r="E15" s="19"/>
      <c r="F15" s="1026">
        <v>0.109</v>
      </c>
      <c r="G15" s="84">
        <v>7462449.4808018701</v>
      </c>
      <c r="H15" s="84">
        <f t="shared" si="0"/>
        <v>81765.900323962793</v>
      </c>
      <c r="I15" s="1028">
        <f>G15/'Exhibit 13.1'!$D$19</f>
        <v>0.15514734271556233</v>
      </c>
    </row>
    <row r="16" spans="1:5" ht="27.6" customHeight="1">
      <c r="A16" s="1626" t="s">
        <v>111</v>
      </c>
      <c r="B16" s="1627"/>
      <c r="C16" s="19"/>
      <c r="D16" s="19"/>
      <c r="E16" s="19"/>
    </row>
    <row r="17" spans="1:9" s="1053" customFormat="1" ht="12.75">
      <c r="A17" s="1031"/>
      <c r="B17" s="1030"/>
      <c r="C17" s="19"/>
      <c r="D17" s="19"/>
      <c r="E17" s="19"/>
      <c r="F17" s="1026"/>
      <c r="G17" s="84"/>
      <c r="H17" s="84"/>
      <c r="I17" s="1028"/>
    </row>
    <row r="18" spans="1:9" s="1053" customFormat="1" ht="12.75">
      <c r="A18" s="1205" t="s">
        <v>112</v>
      </c>
      <c r="B18" s="1030"/>
      <c r="C18" s="19"/>
      <c r="D18" s="19"/>
      <c r="E18" s="19"/>
      <c r="F18" s="1026"/>
      <c r="G18" s="84"/>
      <c r="H18" s="84"/>
      <c r="I18" s="1028"/>
    </row>
    <row r="19" spans="1:9" s="1053" customFormat="1" ht="12.75">
      <c r="A19" t="s">
        <v>2755</v>
      </c>
      <c r="B19" s="1030"/>
      <c r="C19" s="19"/>
      <c r="D19" s="19"/>
      <c r="E19" s="19"/>
      <c r="F19" s="1026"/>
      <c r="G19" s="84"/>
      <c r="H19" s="84"/>
      <c r="I19" s="1028"/>
    </row>
    <row r="20" spans="1:9" s="1053" customFormat="1" ht="12.75">
      <c r="A20" t="s">
        <v>2756</v>
      </c>
      <c r="B20" s="1030"/>
      <c r="C20" s="19"/>
      <c r="D20" s="19"/>
      <c r="E20" s="19"/>
      <c r="F20" s="1026"/>
      <c r="G20" s="84"/>
      <c r="H20" s="84"/>
      <c r="I20" s="1028"/>
    </row>
    <row r="21" spans="1:9" s="1053" customFormat="1" ht="12.75">
      <c r="A21" t="s">
        <v>2757</v>
      </c>
      <c r="B21" s="1030"/>
      <c r="C21" s="19"/>
      <c r="D21" s="19"/>
      <c r="E21" s="19"/>
      <c r="F21" s="1026"/>
      <c r="G21" s="84"/>
      <c r="H21" s="84"/>
      <c r="I21" s="1028"/>
    </row>
    <row r="22" spans="1:9" s="1053" customFormat="1" ht="12.75">
      <c r="A22" s="1066"/>
      <c r="B22" s="1155"/>
      <c r="C22" s="19"/>
      <c r="D22" s="19"/>
      <c r="E22" s="19"/>
      <c r="F22" s="1026"/>
      <c r="G22" s="84"/>
      <c r="H22" s="84"/>
      <c r="I22" s="1028"/>
    </row>
    <row r="23" spans="1:9" s="1053" customFormat="1" ht="12.75">
      <c r="A23" s="1031"/>
      <c r="B23" s="1030"/>
      <c r="C23" s="19"/>
      <c r="D23" s="19"/>
      <c r="E23" s="19"/>
      <c r="F23" s="1026"/>
      <c r="G23" s="84"/>
      <c r="H23" s="84"/>
      <c r="I23" s="1028"/>
    </row>
    <row r="24" spans="1:9" s="1053" customFormat="1" ht="12.75">
      <c r="A24" s="1449" t="s">
        <v>113</v>
      </c>
      <c r="B24" s="1628" t="s">
        <v>2981</v>
      </c>
      <c r="C24" s="19"/>
      <c r="D24" s="19"/>
      <c r="E24" s="19"/>
      <c r="F24" s="1026"/>
      <c r="G24" s="84"/>
      <c r="H24" s="84"/>
      <c r="I24" s="1028"/>
    </row>
    <row r="25" spans="1:9" s="1053" customFormat="1" ht="12.75">
      <c r="A25" s="1450" t="s">
        <v>114</v>
      </c>
      <c r="B25" s="1628"/>
      <c r="C25" s="19"/>
      <c r="D25" s="19"/>
      <c r="E25" s="19"/>
      <c r="F25" s="1026"/>
      <c r="G25" s="84"/>
      <c r="H25" s="84"/>
      <c r="I25" s="1028"/>
    </row>
    <row r="26" spans="1:9" s="1053" customFormat="1" ht="12.75">
      <c r="A26" s="1450" t="s">
        <v>115</v>
      </c>
      <c r="B26" s="1628"/>
      <c r="C26" s="19"/>
      <c r="D26" s="19"/>
      <c r="E26" s="19"/>
      <c r="F26" s="1026"/>
      <c r="G26" s="84"/>
      <c r="H26" s="84"/>
      <c r="I26" s="1028"/>
    </row>
    <row r="27" spans="1:9" s="1053" customFormat="1" ht="12.75">
      <c r="A27" s="1450" t="s">
        <v>116</v>
      </c>
      <c r="B27" s="1628"/>
      <c r="C27" s="19"/>
      <c r="D27" s="19"/>
      <c r="E27" s="19"/>
      <c r="F27" s="1026"/>
      <c r="G27" s="84"/>
      <c r="H27" s="84"/>
      <c r="I27" s="1028"/>
    </row>
    <row r="28" spans="1:9" s="1053" customFormat="1" ht="12.75">
      <c r="A28" s="1031"/>
      <c r="B28" s="1030"/>
      <c r="C28" s="19"/>
      <c r="D28" s="19"/>
      <c r="E28" s="19"/>
      <c r="F28" s="1026"/>
      <c r="G28" s="84"/>
      <c r="H28" s="84"/>
      <c r="I28" s="1028"/>
    </row>
    <row r="29" spans="1:9" s="1053" customFormat="1" ht="12.75">
      <c r="A29" s="1031"/>
      <c r="B29" s="1030"/>
      <c r="C29" s="19"/>
      <c r="D29" s="19"/>
      <c r="E29" s="19"/>
      <c r="F29" s="1026"/>
      <c r="G29" s="84"/>
      <c r="H29" s="84"/>
      <c r="I29" s="1028"/>
    </row>
    <row r="30" spans="1:9" s="1053" customFormat="1" ht="12.75">
      <c r="A30" s="1031"/>
      <c r="B30" s="1030"/>
      <c r="C30" s="19"/>
      <c r="D30" s="19"/>
      <c r="E30" s="19"/>
      <c r="F30" s="1026"/>
      <c r="G30" s="84"/>
      <c r="H30" s="84"/>
      <c r="I30" s="1028"/>
    </row>
    <row r="31" spans="1:8" ht="12.75">
      <c r="A31" s="1077"/>
      <c r="B31" s="1078"/>
      <c r="C31" s="19"/>
      <c r="D31" s="19"/>
      <c r="E31" s="19"/>
      <c r="H31" s="127"/>
    </row>
    <row r="32" spans="1:8" ht="12.75">
      <c r="A32" s="1071"/>
      <c r="B32" s="1072"/>
      <c r="C32" s="19"/>
      <c r="D32" s="19"/>
      <c r="E32" s="19"/>
      <c r="H32" s="127"/>
    </row>
    <row r="33" spans="1:8" ht="12.75">
      <c r="A33" s="1138" t="s">
        <v>117</v>
      </c>
      <c r="B33" s="1076"/>
      <c r="C33" s="19"/>
      <c r="D33" s="19"/>
      <c r="E33" s="19"/>
      <c r="H33" s="127"/>
    </row>
    <row r="34" spans="1:8" ht="12.75">
      <c r="A34" s="1066" t="s">
        <v>118</v>
      </c>
      <c r="B34" s="1079">
        <v>0.20999999999999999</v>
      </c>
      <c r="C34" s="19"/>
      <c r="D34" s="19"/>
      <c r="E34" s="19"/>
      <c r="H34" s="127"/>
    </row>
    <row r="35" spans="1:8" ht="12.75">
      <c r="A35" s="1066" t="s">
        <v>119</v>
      </c>
      <c r="B35" s="1080">
        <v>0.1115</v>
      </c>
      <c r="C35" s="19"/>
      <c r="D35" s="19"/>
      <c r="E35" s="19"/>
      <c r="H35" s="127"/>
    </row>
    <row r="36" spans="1:8" ht="12.75">
      <c r="A36" s="1139" t="s">
        <v>120</v>
      </c>
      <c r="B36" s="1081">
        <v>0.050000000000000003</v>
      </c>
      <c r="C36" s="1081">
        <v>0</v>
      </c>
      <c r="D36" s="19"/>
      <c r="E36" s="19"/>
      <c r="H36" s="127"/>
    </row>
    <row r="37" spans="1:8" ht="12.75">
      <c r="A37" s="1063"/>
      <c r="B37" s="1064"/>
      <c r="C37" s="19"/>
      <c r="D37" s="19"/>
      <c r="E37" s="19"/>
      <c r="H37" s="127"/>
    </row>
    <row r="38" spans="1:8" ht="12.75">
      <c r="A38" s="1073" t="s">
        <v>121</v>
      </c>
      <c r="B38" s="1074"/>
      <c r="C38" s="19"/>
      <c r="D38" s="19"/>
      <c r="E38" s="19"/>
      <c r="H38" s="127"/>
    </row>
    <row r="39" spans="1:8" ht="12.75">
      <c r="A39" s="1065" t="s">
        <v>122</v>
      </c>
      <c r="B39" s="1030"/>
      <c r="C39" s="19"/>
      <c r="D39" s="19"/>
      <c r="E39" s="19"/>
      <c r="H39" s="127"/>
    </row>
    <row r="40" spans="1:8" ht="12.75">
      <c r="A40" s="1066" t="s">
        <v>123</v>
      </c>
      <c r="B40" s="1067">
        <v>9</v>
      </c>
      <c r="C40" s="19"/>
      <c r="D40" s="19"/>
      <c r="E40" s="19"/>
      <c r="H40" s="127"/>
    </row>
    <row r="41" spans="1:8" ht="12.75">
      <c r="A41" s="1068" t="s">
        <v>124</v>
      </c>
      <c r="B41" s="1069">
        <v>45047</v>
      </c>
      <c r="C41" s="19"/>
      <c r="D41" s="19"/>
      <c r="E41" s="19"/>
      <c r="H41" s="127"/>
    </row>
    <row r="42" spans="1:8" ht="12.75">
      <c r="A42" s="1068" t="s">
        <v>125</v>
      </c>
      <c r="B42" s="1070">
        <f>EOMONTH(B41,+B40-1)</f>
        <v>45322</v>
      </c>
      <c r="C42" s="19"/>
      <c r="D42" s="19"/>
      <c r="E42" s="19"/>
      <c r="H42" s="127"/>
    </row>
    <row r="43" spans="1:8" ht="12.75">
      <c r="A43" s="1066" t="s">
        <v>126</v>
      </c>
      <c r="B43" s="1030">
        <f>12-B40</f>
        <v>3</v>
      </c>
      <c r="C43" s="19"/>
      <c r="D43" s="19"/>
      <c r="E43" s="19"/>
      <c r="H43" s="127"/>
    </row>
    <row r="44" spans="1:8" ht="12.75">
      <c r="A44" s="1068" t="s">
        <v>124</v>
      </c>
      <c r="B44" s="1070">
        <f>+B42+1</f>
        <v>45323</v>
      </c>
      <c r="C44" s="19"/>
      <c r="D44" s="19"/>
      <c r="E44" s="19"/>
      <c r="H44" s="127"/>
    </row>
    <row r="45" spans="1:8" ht="12.75">
      <c r="A45" s="1068" t="s">
        <v>125</v>
      </c>
      <c r="B45" s="1070">
        <f>EOMONTH(B44,+B43-1)</f>
        <v>45412</v>
      </c>
      <c r="C45" s="19"/>
      <c r="D45" s="19"/>
      <c r="E45" s="19"/>
      <c r="H45" s="127"/>
    </row>
    <row r="46" spans="1:8" s="1226" customFormat="1" ht="12.75">
      <c r="A46" s="1068"/>
      <c r="B46" s="1070"/>
      <c r="C46" s="19"/>
      <c r="D46" s="19"/>
      <c r="E46" s="19"/>
      <c r="H46" s="127"/>
    </row>
    <row r="47" spans="1:8" s="1226" customFormat="1" ht="12.75">
      <c r="A47" s="1234" t="s">
        <v>127</v>
      </c>
      <c r="B47" s="1070"/>
      <c r="C47" s="19"/>
      <c r="D47" s="19"/>
      <c r="E47" s="19"/>
      <c r="H47" s="127"/>
    </row>
    <row r="48" spans="1:8" s="1226" customFormat="1" ht="12.75">
      <c r="A48" s="1066" t="s">
        <v>124</v>
      </c>
      <c r="B48" s="1070">
        <f>+Test_Year_End+1</f>
        <v>45413</v>
      </c>
      <c r="C48" s="19"/>
      <c r="D48" s="19"/>
      <c r="E48" s="19"/>
      <c r="H48" s="127"/>
    </row>
    <row r="49" spans="1:8" ht="12.75">
      <c r="A49" s="1066" t="s">
        <v>125</v>
      </c>
      <c r="B49" s="1070">
        <f>EOMONTH(B48,5)</f>
        <v>45596</v>
      </c>
      <c r="C49" s="19"/>
      <c r="D49" s="19"/>
      <c r="E49" s="19"/>
      <c r="H49" s="127"/>
    </row>
    <row r="50" spans="1:8" s="1226" customFormat="1" ht="12.75">
      <c r="A50" s="1031"/>
      <c r="B50" s="1030"/>
      <c r="C50" s="19"/>
      <c r="D50" s="19"/>
      <c r="E50" s="19"/>
      <c r="H50" s="127"/>
    </row>
    <row r="51" spans="1:8" s="1226" customFormat="1" ht="12.75">
      <c r="A51" s="1031"/>
      <c r="B51" s="1030"/>
      <c r="C51" s="19"/>
      <c r="D51" s="19"/>
      <c r="E51" s="19"/>
      <c r="H51" s="127"/>
    </row>
    <row r="52" spans="1:8" s="1226" customFormat="1" ht="12.75">
      <c r="A52" s="1031"/>
      <c r="B52" s="1030"/>
      <c r="C52" s="19"/>
      <c r="D52" s="19"/>
      <c r="E52" s="19"/>
      <c r="H52" s="127"/>
    </row>
    <row r="53" spans="1:8" ht="12.75">
      <c r="A53" s="1625" t="s">
        <v>128</v>
      </c>
      <c r="B53" s="1059" t="str">
        <f>_xlfn.CONCAT("Test Year Ended ",TEXT(Test_Year_End,"mmmm dd, yyyy"))</f>
        <v>Test Year Ended April 30, 2024</v>
      </c>
      <c r="C53" s="19"/>
      <c r="D53" s="19"/>
      <c r="E53" s="19"/>
      <c r="H53" s="127"/>
    </row>
    <row r="54" spans="1:8" ht="12.75">
      <c r="A54" s="1625"/>
      <c r="B54" s="1059" t="str">
        <f>_xlfn.CONCAT(B53," and Pro Forma Present Rates")</f>
        <v>Test Year Ended April 30, 2024 and Pro Forma Present Rates</v>
      </c>
      <c r="C54" s="19"/>
      <c r="D54" s="19"/>
      <c r="E54" s="19"/>
      <c r="H54" s="127"/>
    </row>
    <row r="55" spans="1:8" ht="12.75">
      <c r="A55" s="1625"/>
      <c r="B55" s="1059" t="str">
        <f>_xlfn.CONCAT("Base Year Ended ",TEXT(Actuals_End_Date,"mmmm dd, yyyy"))</f>
        <v>Base Year Ended January 31, 2024</v>
      </c>
      <c r="C55" s="19"/>
      <c r="D55" s="19"/>
      <c r="E55" s="19"/>
      <c r="H55" s="127"/>
    </row>
    <row r="56" spans="1:8" ht="12.75">
      <c r="A56" s="1058"/>
      <c r="B56" s="1059"/>
      <c r="C56" s="19"/>
      <c r="D56" s="19"/>
      <c r="E56" s="19"/>
      <c r="H56" s="127"/>
    </row>
    <row r="57" spans="1:8" ht="12.75">
      <c r="A57" s="1058" t="s">
        <v>129</v>
      </c>
      <c r="B57" s="1059"/>
      <c r="C57" s="19"/>
      <c r="D57" s="19"/>
      <c r="E57" s="19"/>
      <c r="H57" s="127"/>
    </row>
    <row r="58" spans="1:8" ht="12.75">
      <c r="A58" s="1031" t="s">
        <v>129</v>
      </c>
      <c r="B58" s="1059"/>
      <c r="C58" s="19"/>
      <c r="D58" s="19"/>
      <c r="E58" s="19"/>
      <c r="H58" s="127"/>
    </row>
    <row r="59" spans="1:8" ht="12.75">
      <c r="A59" s="1058" t="s">
        <v>129</v>
      </c>
      <c r="B59" s="1059"/>
      <c r="C59" s="19"/>
      <c r="D59" s="19"/>
      <c r="E59" s="19"/>
      <c r="H59" s="127"/>
    </row>
    <row r="60" spans="1:8" ht="12.75">
      <c r="A60" s="1058" t="s">
        <v>129</v>
      </c>
      <c r="B60" s="1059"/>
      <c r="C60" s="19"/>
      <c r="D60" s="19"/>
      <c r="E60" s="19"/>
      <c r="H60" s="127"/>
    </row>
    <row r="61" spans="1:8" ht="12.75">
      <c r="A61" s="1058"/>
      <c r="B61" s="1059"/>
      <c r="C61" s="19"/>
      <c r="D61" s="19"/>
      <c r="E61" s="19"/>
      <c r="H61" s="127"/>
    </row>
    <row r="62" spans="1:8" ht="12.75">
      <c r="A62" s="1058"/>
      <c r="B62" s="1059"/>
      <c r="C62" s="19"/>
      <c r="D62" s="19"/>
      <c r="E62" s="19"/>
      <c r="H62" s="127"/>
    </row>
    <row r="63" spans="1:8" ht="12.75">
      <c r="A63" s="1058"/>
      <c r="B63" s="1059"/>
      <c r="C63" s="19"/>
      <c r="D63" s="19"/>
      <c r="E63" s="19"/>
      <c r="H63" s="127"/>
    </row>
    <row r="64" spans="1:8" ht="12.75">
      <c r="A64" s="1058"/>
      <c r="B64" s="1059"/>
      <c r="C64" s="19"/>
      <c r="D64" s="19"/>
      <c r="E64" s="19"/>
      <c r="H64" s="127"/>
    </row>
    <row r="65" spans="1:8" ht="12.75">
      <c r="A65" s="1058"/>
      <c r="B65" s="1059"/>
      <c r="C65" s="19"/>
      <c r="D65" s="19"/>
      <c r="E65" s="19"/>
      <c r="H65" s="127"/>
    </row>
    <row r="66" spans="1:8" ht="12.75">
      <c r="A66" s="1058"/>
      <c r="B66" s="1059"/>
      <c r="C66" s="19"/>
      <c r="D66" s="19"/>
      <c r="E66" s="19"/>
      <c r="H66" s="127"/>
    </row>
    <row r="67" spans="1:8" ht="12.75">
      <c r="A67" s="1060"/>
      <c r="B67" s="1061"/>
      <c r="C67" s="19"/>
      <c r="D67" s="19"/>
      <c r="E67" s="19"/>
      <c r="H67" s="127"/>
    </row>
    <row r="68" spans="1:8" ht="12.75">
      <c r="A68" s="1071"/>
      <c r="B68" s="1072"/>
      <c r="C68" s="19"/>
      <c r="D68" s="19"/>
      <c r="E68" s="19"/>
      <c r="H68" s="127"/>
    </row>
    <row r="69" spans="1:8" ht="12.75">
      <c r="A69" s="1216" t="s">
        <v>130</v>
      </c>
      <c r="B69" s="1215"/>
      <c r="C69" s="1215"/>
      <c r="D69" s="1076"/>
      <c r="H69" s="127"/>
    </row>
    <row r="70" spans="1:8" ht="12.75">
      <c r="A70" s="1214" t="s">
        <v>131</v>
      </c>
      <c r="B70" s="1214" t="s">
        <v>132</v>
      </c>
      <c r="C70" s="1214" t="s">
        <v>133</v>
      </c>
      <c r="D70" s="1214" t="s">
        <v>134</v>
      </c>
      <c r="H70" s="127"/>
    </row>
    <row r="71" spans="1:8" ht="12.75">
      <c r="A71" s="1213" t="s">
        <v>135</v>
      </c>
      <c r="B71" s="1213" t="s">
        <v>136</v>
      </c>
      <c r="C71" s="1217" t="s">
        <v>137</v>
      </c>
      <c r="D71" t="s">
        <v>138</v>
      </c>
      <c r="H71" s="127"/>
    </row>
    <row r="72" spans="1:8" ht="12.75">
      <c r="A72" s="1213" t="s">
        <v>3063</v>
      </c>
      <c r="B72" s="1213" t="s">
        <v>2176</v>
      </c>
      <c r="C72" s="1217">
        <v>56516</v>
      </c>
      <c r="D72" s="1213"/>
      <c r="H72" s="127"/>
    </row>
    <row r="73" spans="1:8" ht="12.75">
      <c r="A73" s="1213" t="s">
        <v>139</v>
      </c>
      <c r="B73" s="1213" t="s">
        <v>140</v>
      </c>
      <c r="C73" s="1217">
        <v>51136</v>
      </c>
      <c r="D73" s="1213"/>
      <c r="H73" s="127"/>
    </row>
    <row r="74" spans="1:8" ht="12.75">
      <c r="A74" s="1213" t="s">
        <v>141</v>
      </c>
      <c r="B74" s="1213" t="s">
        <v>142</v>
      </c>
      <c r="C74" s="1217" t="s">
        <v>143</v>
      </c>
      <c r="D74" t="s">
        <v>144</v>
      </c>
      <c r="H74" s="127"/>
    </row>
    <row r="75" spans="1:8" ht="12.75">
      <c r="A75" s="1220"/>
      <c r="B75" s="1220"/>
      <c r="C75" s="1213"/>
      <c r="D75" s="1213"/>
      <c r="H75" s="127"/>
    </row>
    <row r="76" spans="1:8" ht="12.75" thickBot="1">
      <c r="A76" s="1071"/>
      <c r="B76" s="1072"/>
      <c r="H76" s="127"/>
    </row>
    <row r="77" spans="1:8" ht="12.75">
      <c r="A77" s="1032" t="s">
        <v>145</v>
      </c>
      <c r="B77" s="1033"/>
      <c r="H77" s="127"/>
    </row>
    <row r="78" spans="1:4" ht="12.75">
      <c r="A78" s="1034" t="s">
        <v>146</v>
      </c>
      <c r="B78" s="1036">
        <f>+'Exhibit 14.1'!$E$33</f>
        <v>0.47001024987754375</v>
      </c>
      <c r="D78" s="1040" t="s">
        <v>147</v>
      </c>
    </row>
    <row r="79" spans="1:4" ht="12.75">
      <c r="A79" s="1034" t="s">
        <v>98</v>
      </c>
      <c r="B79" s="1036">
        <f>+'Exhibit 14.1'!$G$42</f>
        <v>0.1115</v>
      </c>
      <c r="C79" s="36" t="str">
        <f>IF(ABS(B79-B35)&gt;0.0001,"mismatch","ok")</f>
        <v>ok</v>
      </c>
      <c r="D79" s="1040" t="s">
        <v>148</v>
      </c>
    </row>
    <row r="80" spans="1:2" ht="12.75">
      <c r="A80" s="1034"/>
      <c r="B80" s="1037"/>
    </row>
    <row r="81" spans="1:4" ht="12.75">
      <c r="A81" s="1034" t="s">
        <v>149</v>
      </c>
      <c r="B81" s="1036">
        <f>+'Exhibit 14.1'!$I$44</f>
        <v>0.079100000000000004</v>
      </c>
      <c r="D81" s="1040" t="s">
        <v>147</v>
      </c>
    </row>
    <row r="82" spans="1:4" ht="12.75">
      <c r="A82" s="1034" t="s">
        <v>150</v>
      </c>
      <c r="B82" s="1036">
        <f>'Exhibit 13.1'!F40</f>
        <v>0.079101743932116345</v>
      </c>
      <c r="C82" s="36" t="str">
        <f>IF(ABS(B82-B81)&gt;0.0001,"Mismatch","OK")</f>
        <v>OK</v>
      </c>
      <c r="D82" s="1040" t="s">
        <v>148</v>
      </c>
    </row>
    <row r="83" spans="1:5" ht="12.75">
      <c r="A83" s="1034"/>
      <c r="B83" s="1035"/>
      <c r="E83" s="19"/>
    </row>
    <row r="84" spans="1:4" ht="12.75">
      <c r="A84" s="1034" t="s">
        <v>151</v>
      </c>
      <c r="B84" s="1038">
        <f>'Exhibit 13.1'!$E$19</f>
        <v>7560990.2129999939</v>
      </c>
      <c r="D84" s="1040" t="s">
        <v>148</v>
      </c>
    </row>
    <row r="85" spans="1:4" ht="12.75">
      <c r="A85" s="1034" t="s">
        <v>152</v>
      </c>
      <c r="B85" s="1039">
        <f>'Exhibit 13.1'!E19/'Exhibit 13.1'!D19</f>
        <v>0.15719604439040996</v>
      </c>
      <c r="D85" s="1040" t="s">
        <v>148</v>
      </c>
    </row>
    <row r="86" spans="1:2" ht="12.75">
      <c r="A86" s="1034"/>
      <c r="B86" s="1035"/>
    </row>
    <row r="87" spans="1:4" ht="12.75">
      <c r="A87" s="1034" t="s">
        <v>153</v>
      </c>
      <c r="B87" s="1038">
        <f>'Exhibit 13.1'!$F$19</f>
        <v>55660102.645000003</v>
      </c>
      <c r="D87" s="1040" t="s">
        <v>148</v>
      </c>
    </row>
    <row r="88" spans="1:4" ht="12.75">
      <c r="A88" s="1034" t="s">
        <v>154</v>
      </c>
      <c r="B88" s="1038">
        <f>SUM('Exhibit 13.1'!$F$13:$F$16)</f>
        <v>55185266.515000001</v>
      </c>
      <c r="D88" s="1040" t="s">
        <v>148</v>
      </c>
    </row>
    <row r="89" spans="1:2" ht="12.75">
      <c r="A89" s="1034"/>
      <c r="B89" s="1035"/>
    </row>
    <row r="90" spans="1:4" ht="12.75">
      <c r="A90" s="1347" t="s">
        <v>155</v>
      </c>
      <c r="B90" s="1348">
        <v>48.960000000000001</v>
      </c>
      <c r="D90" s="1040" t="s">
        <v>156</v>
      </c>
    </row>
    <row r="91" spans="1:4" ht="12.75" thickBot="1">
      <c r="A91" s="1349" t="s">
        <v>157</v>
      </c>
      <c r="B91" s="1350">
        <v>51.40141007569035</v>
      </c>
      <c r="D91" s="1040" t="s">
        <v>156</v>
      </c>
    </row>
    <row r="92" spans="1:3" s="1537" customFormat="1" ht="12.75">
      <c r="A92" s="1550"/>
      <c r="B92" s="1549"/>
      <c r="C92" s="1102"/>
    </row>
    <row r="93" spans="1:16" ht="12.75">
      <c r="A93" s="17" t="s">
        <v>3066</v>
      </c>
      <c r="B93" s="17" t="str">
        <f>_xlfn.CONCAT("Version: ",B7)</f>
        <v>Version: As Filed</v>
      </c>
      <c r="N93" s="84"/>
      <c r="O93" s="84"/>
      <c r="P93" s="1028"/>
    </row>
    <row r="94" spans="1:16" s="1537" customFormat="1" ht="12.75">
      <c r="A94" s="17"/>
      <c r="C94" s="1102"/>
      <c r="N94" s="84"/>
      <c r="O94" s="84"/>
      <c r="P94" s="1028"/>
    </row>
    <row r="95" spans="1:16" ht="12.75">
      <c r="A95" s="1629" t="s">
        <v>3065</v>
      </c>
      <c r="B95" s="1629"/>
      <c r="C95" s="1040"/>
      <c r="N95" s="84"/>
      <c r="O95" s="84"/>
      <c r="P95" s="1028"/>
    </row>
    <row r="96" spans="1:16" ht="12.75">
      <c r="A96" s="1551" t="s">
        <v>3064</v>
      </c>
      <c r="B96" s="1554">
        <v>59072412</v>
      </c>
      <c r="C96" s="1040"/>
      <c r="N96" s="84"/>
      <c r="O96" s="84"/>
      <c r="P96" s="1028"/>
    </row>
    <row r="97" spans="1:16" ht="12.75">
      <c r="A97" s="1551" t="s">
        <v>610</v>
      </c>
      <c r="B97" s="1554">
        <f>B96-B88</f>
        <v>3887145.4849999994</v>
      </c>
      <c r="C97" s="1040"/>
      <c r="N97" s="84"/>
      <c r="O97" s="84"/>
      <c r="P97" s="1028"/>
    </row>
    <row r="98" spans="1:16" s="1537" customFormat="1" ht="12.75">
      <c r="A98" s="1552" t="s">
        <v>155</v>
      </c>
      <c r="B98" s="1553">
        <v>48.960000000000001</v>
      </c>
      <c r="N98" s="84"/>
      <c r="O98" s="84"/>
      <c r="P98" s="1028"/>
    </row>
    <row r="99" spans="1:16" ht="12.75">
      <c r="A99" s="1552" t="s">
        <v>610</v>
      </c>
      <c r="B99" s="1553">
        <f>B98-B90</f>
        <v>0</v>
      </c>
      <c r="C99" s="1040"/>
      <c r="N99" s="84"/>
      <c r="O99" s="84"/>
      <c r="P99" s="1028"/>
    </row>
    <row r="100" spans="1:16" s="1537" customFormat="1" ht="12.75">
      <c r="A100" s="1549"/>
      <c r="B100" s="1548"/>
      <c r="N100" s="84"/>
      <c r="O100" s="84"/>
      <c r="P100" s="1028"/>
    </row>
    <row r="101" spans="1:16" s="1537" customFormat="1" ht="12.75">
      <c r="A101" s="1549"/>
      <c r="B101" s="1548"/>
      <c r="N101" s="84"/>
      <c r="O101" s="84"/>
      <c r="P101" s="1028"/>
    </row>
    <row r="102" spans="1:11" ht="12.75">
      <c r="A102" s="688" t="s">
        <v>158</v>
      </c>
      <c r="B102" s="688"/>
      <c r="C102" s="688"/>
      <c r="D102" s="688"/>
      <c r="E102" s="688"/>
      <c r="F102" s="688"/>
      <c r="G102" s="688"/>
      <c r="H102" s="688"/>
      <c r="I102" s="688"/>
      <c r="J102" s="688"/>
      <c r="K102" s="688"/>
    </row>
    <row r="103" spans="6:9" ht="12.75">
      <c r="F103" s="107"/>
      <c r="G103" s="107"/>
      <c r="I103" s="107"/>
    </row>
    <row r="104" spans="1:1" ht="12.75">
      <c r="A104" s="1040" t="s">
        <v>159</v>
      </c>
    </row>
    <row r="105" ht="12.75"/>
    <row r="106" ht="12.75"/>
    <row r="107" spans="2:2" ht="12.75">
      <c r="B107" s="1242"/>
    </row>
    <row r="108" spans="1:1" ht="12.75">
      <c r="A108" s="1242"/>
    </row>
    <row r="109" spans="1:1" ht="12.75">
      <c r="A109" s="1242"/>
    </row>
    <row r="110" spans="3:9" ht="12.75">
      <c r="C110" s="39"/>
      <c r="D110" s="19"/>
      <c r="E110" s="19"/>
      <c r="F110" s="53"/>
      <c r="G110" s="107"/>
      <c r="I110" s="107"/>
    </row>
    <row r="111" spans="3:9" ht="12.75">
      <c r="C111" s="39"/>
      <c r="D111" s="19"/>
      <c r="E111" s="19"/>
      <c r="F111" s="53"/>
      <c r="G111" s="107"/>
      <c r="I111" s="107"/>
    </row>
    <row r="112" spans="3:9" ht="12.75">
      <c r="C112" s="39"/>
      <c r="D112" s="19"/>
      <c r="E112" s="19"/>
      <c r="F112" s="53"/>
      <c r="G112" s="107"/>
      <c r="I112" s="107"/>
    </row>
    <row r="113" spans="3:6" ht="12.75">
      <c r="C113" s="39"/>
      <c r="D113" s="19"/>
      <c r="E113" s="19"/>
      <c r="F113" s="19"/>
    </row>
    <row r="114" spans="2:6" ht="12.75">
      <c r="B114" s="19"/>
      <c r="C114" s="39"/>
      <c r="D114" s="19"/>
      <c r="E114" s="19"/>
      <c r="F114" s="19"/>
    </row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spans="1:2" ht="12.75">
      <c r="A129" s="1040" t="s">
        <v>160</v>
      </c>
      <c r="B129" s="1040" t="s">
        <v>161</v>
      </c>
    </row>
  </sheetData>
  <mergeCells count="4">
    <mergeCell ref="A53:A55"/>
    <mergeCell ref="A16:B16"/>
    <mergeCell ref="B24:B27"/>
    <mergeCell ref="A95:B95"/>
  </mergeCells>
  <pageMargins left="0.7" right="0.7" top="0.75" bottom="0.75" header="0.3" footer="0.3"/>
  <pageSetup orientation="portrait" scale="96"/>
  <customProperties>
    <customPr name="_pios_id" r:id="rId2"/>
  </customPropertie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theme="4" tint="0.599990010261536"/>
    <pageSetUpPr fitToPage="1"/>
  </sheetPr>
  <dimension ref="A1:AA48"/>
  <sheetViews>
    <sheetView workbookViewId="0" topLeftCell="A1">
      <selection pane="topLeft" activeCell="E31" sqref="E31"/>
    </sheetView>
  </sheetViews>
  <sheetFormatPr defaultColWidth="9.14428571428571" defaultRowHeight="12.75"/>
  <cols>
    <col min="1" max="1" width="9.42857142857143" style="347" bestFit="1" customWidth="1"/>
    <col min="2" max="2" width="27.2857142857143" style="347" bestFit="1" customWidth="1"/>
    <col min="3" max="3" width="14.7142857142857" style="347" customWidth="1"/>
    <col min="4" max="4" width="2" style="347" customWidth="1"/>
    <col min="5" max="5" width="14.7142857142857" style="347" customWidth="1"/>
    <col min="6" max="6" width="2.42857142857143" style="347" customWidth="1"/>
    <col min="7" max="7" width="14.7142857142857" style="347" customWidth="1"/>
    <col min="8" max="8" width="5.28571428571429" style="347" customWidth="1"/>
    <col min="9" max="9" width="23.8571428571429" style="347" customWidth="1"/>
    <col min="10" max="10" width="11.5714285714286" style="347" customWidth="1"/>
    <col min="11" max="11" width="9.14285714285714" style="347" customWidth="1"/>
    <col min="12" max="12" width="11.8571428571429" style="347" bestFit="1" customWidth="1"/>
    <col min="13" max="13" width="5.85714285714286" style="347" customWidth="1"/>
    <col min="14" max="14" width="31.2857142857143" style="347" bestFit="1" customWidth="1"/>
    <col min="15" max="15" width="12.2857142857143" style="347" bestFit="1" customWidth="1"/>
    <col min="16" max="16" width="12.2857142857143" style="347" customWidth="1"/>
    <col min="17" max="17" width="21.7142857142857" style="347" bestFit="1" customWidth="1"/>
    <col min="18" max="18" width="9.14285714285714" style="347" customWidth="1"/>
    <col min="19" max="19" width="31.2857142857143" style="347" bestFit="1" customWidth="1"/>
    <col min="20" max="20" width="12.4285714285714" style="347" customWidth="1"/>
    <col min="21" max="21" width="12.2857142857143" style="347" bestFit="1" customWidth="1"/>
    <col min="22" max="22" width="12.2857142857143" style="347" customWidth="1"/>
    <col min="23" max="24" width="9.14285714285714" style="347" customWidth="1"/>
    <col min="25" max="25" width="31.2857142857143" style="347" bestFit="1" customWidth="1"/>
    <col min="26" max="26" width="12.2857142857143" style="347" bestFit="1" customWidth="1"/>
    <col min="27" max="27" width="9.14285714285714" style="347" customWidth="1"/>
    <col min="28" max="16384" width="9.14285714285714" style="347"/>
  </cols>
  <sheetData>
    <row r="1" spans="6:12" s="344" customFormat="1" ht="12.75">
      <c r="F1" s="345"/>
      <c r="G1" s="115" t="s">
        <v>3125</v>
      </c>
      <c r="H1" s="344" t="s">
        <v>3164</v>
      </c>
      <c r="K1" s="346">
        <v>43439</v>
      </c>
      <c r="L1" s="347" t="s">
        <v>163</v>
      </c>
    </row>
    <row r="2" spans="6:12" s="344" customFormat="1" ht="12.75">
      <c r="F2" s="345"/>
      <c r="G2" s="115" t="str">
        <f>_xlfn.CONCAT("Witness: ",INDEX('Table of Contents'!$F$1:$F$68,MATCH(G1,'Table of Contents'!$D$1:$D$68,0)))</f>
        <v>Witness: Dawn M Peslak</v>
      </c>
      <c r="K2" t="s">
        <v>0</v>
      </c>
      <c r="L2" s="347"/>
    </row>
    <row r="3" spans="6:12" s="344" customFormat="1" ht="12.75">
      <c r="F3" s="345"/>
      <c r="L3" s="347"/>
    </row>
    <row r="4" spans="1:10" ht="12.75">
      <c r="A4" s="662" t="str">
        <f>+Co_Name</f>
        <v>Aqua New Jersey, Inc</v>
      </c>
      <c r="B4" s="640"/>
      <c r="C4" s="640"/>
      <c r="D4" s="640"/>
      <c r="E4" s="640"/>
      <c r="F4" s="640"/>
      <c r="G4" s="640"/>
      <c r="H4" s="349"/>
      <c r="I4" s="349"/>
      <c r="J4" s="344"/>
    </row>
    <row r="5" spans="1:10" ht="12.75">
      <c r="A5" s="662" t="str">
        <f>+System</f>
        <v>Water Systems</v>
      </c>
      <c r="B5" s="640"/>
      <c r="C5" s="640"/>
      <c r="D5" s="640"/>
      <c r="E5" s="640"/>
      <c r="F5" s="640"/>
      <c r="G5" s="640"/>
      <c r="H5" s="349"/>
      <c r="I5" s="349"/>
      <c r="J5" s="344"/>
    </row>
    <row r="6" spans="1:10" ht="12.75">
      <c r="A6" s="662" t="s">
        <v>752</v>
      </c>
      <c r="B6" s="640"/>
      <c r="C6" s="640"/>
      <c r="D6" s="640"/>
      <c r="E6" s="640"/>
      <c r="F6" s="640"/>
      <c r="G6" s="640"/>
      <c r="H6" s="349"/>
      <c r="I6" s="349"/>
      <c r="J6" s="344"/>
    </row>
    <row r="7" spans="1:10" ht="12.75">
      <c r="A7" s="662" t="str">
        <f>'General Information'!$B$54</f>
        <v>Test Year Ended April 30, 2024 and Pro Forma Present Rates</v>
      </c>
      <c r="B7" s="640"/>
      <c r="C7" s="640"/>
      <c r="D7" s="640"/>
      <c r="E7" s="640"/>
      <c r="F7" s="640"/>
      <c r="G7" s="640"/>
      <c r="H7" s="349"/>
      <c r="I7" s="349"/>
      <c r="J7" s="344"/>
    </row>
    <row r="8" spans="1:10" ht="12.75">
      <c r="A8" s="662" t="str">
        <f>'General Information'!$B$8</f>
        <v>9 Months Actual + 3 Months Estimated</v>
      </c>
      <c r="B8" s="640"/>
      <c r="C8" s="640"/>
      <c r="D8" s="640"/>
      <c r="E8" s="640"/>
      <c r="F8" s="640"/>
      <c r="G8" s="640"/>
      <c r="H8" s="351"/>
      <c r="I8" s="351"/>
      <c r="J8" s="344"/>
    </row>
    <row r="9" spans="1:10" ht="12.75">
      <c r="A9" s="351"/>
      <c r="B9" s="351"/>
      <c r="C9" s="351"/>
      <c r="D9" s="351"/>
      <c r="E9" s="349"/>
      <c r="F9" s="351"/>
      <c r="G9" s="351"/>
      <c r="H9" s="351"/>
      <c r="I9" s="351"/>
      <c r="J9" s="344"/>
    </row>
    <row r="10" spans="2:27" ht="12.75">
      <c r="B10" s="344"/>
      <c r="C10" s="352"/>
      <c r="D10" s="344"/>
      <c r="E10" s="349"/>
      <c r="F10" s="344"/>
      <c r="G10" s="353" t="s">
        <v>622</v>
      </c>
      <c r="H10" s="353"/>
      <c r="I10" s="344"/>
      <c r="N10" s="354" t="s">
        <v>3076</v>
      </c>
      <c r="O10" s="354"/>
      <c r="P10" s="354"/>
      <c r="Q10" s="354"/>
      <c r="S10" s="354" t="s">
        <v>3091</v>
      </c>
      <c r="T10" s="354"/>
      <c r="U10" s="354"/>
      <c r="V10" s="354"/>
      <c r="W10" s="354"/>
      <c r="Y10" s="354" t="s">
        <v>753</v>
      </c>
      <c r="Z10" s="354"/>
      <c r="AA10" s="354"/>
    </row>
    <row r="11" spans="1:10" ht="12.75">
      <c r="A11" s="352" t="s">
        <v>62</v>
      </c>
      <c r="B11" s="344"/>
      <c r="C11" s="352"/>
      <c r="D11" s="344"/>
      <c r="E11" s="349"/>
      <c r="F11" s="344"/>
      <c r="G11" s="353" t="s">
        <v>676</v>
      </c>
      <c r="H11" s="353"/>
      <c r="I11" s="344"/>
      <c r="J11" s="355"/>
    </row>
    <row r="12" spans="1:27" s="356" customFormat="1" ht="12.75">
      <c r="A12" s="356" t="s">
        <v>3178</v>
      </c>
      <c r="B12" s="356" t="s">
        <v>63</v>
      </c>
      <c r="C12" s="356" t="s">
        <v>624</v>
      </c>
      <c r="E12" s="356" t="s">
        <v>469</v>
      </c>
      <c r="G12" s="356" t="s">
        <v>755</v>
      </c>
      <c r="I12" s="356" t="s">
        <v>472</v>
      </c>
      <c r="N12" s="356" t="s">
        <v>63</v>
      </c>
      <c r="O12" s="356" t="s">
        <v>3077</v>
      </c>
      <c r="P12" s="356" t="s">
        <v>924</v>
      </c>
      <c r="Q12" s="356" t="s">
        <v>472</v>
      </c>
      <c r="S12" s="356" t="s">
        <v>63</v>
      </c>
      <c r="T12" s="356" t="s">
        <v>3077</v>
      </c>
      <c r="U12" s="356" t="s">
        <v>3090</v>
      </c>
      <c r="V12" s="356" t="s">
        <v>3094</v>
      </c>
      <c r="W12" s="356" t="s">
        <v>472</v>
      </c>
      <c r="Y12" s="356" t="s">
        <v>63</v>
      </c>
      <c r="Z12" s="356" t="s">
        <v>756</v>
      </c>
      <c r="AA12" s="356" t="s">
        <v>472</v>
      </c>
    </row>
    <row r="13" spans="1:27" ht="12.75">
      <c r="A13" s="357"/>
      <c r="B13" s="358"/>
      <c r="C13" s="359"/>
      <c r="D13" s="344"/>
      <c r="E13" s="360"/>
      <c r="F13" s="361"/>
      <c r="G13" s="361"/>
      <c r="H13" s="361"/>
      <c r="I13" s="352"/>
      <c r="J13" s="361"/>
      <c r="N13" s="358"/>
      <c r="O13" s="362"/>
      <c r="P13" s="362"/>
      <c r="Q13" s="363"/>
      <c r="S13" s="358"/>
      <c r="T13" s="358"/>
      <c r="U13" s="362"/>
      <c r="V13" s="362"/>
      <c r="W13" s="363"/>
      <c r="Y13" s="358"/>
      <c r="Z13" s="362"/>
      <c r="AA13" s="363"/>
    </row>
    <row r="14" spans="1:27" ht="12.75">
      <c r="A14" s="1158" t="s">
        <v>3179</v>
      </c>
      <c r="B14" s="364" t="s">
        <v>757</v>
      </c>
      <c r="C14" s="362">
        <f>+'Exhibit 20.2'!C14</f>
        <v>3470284.9499999983</v>
      </c>
      <c r="D14" s="362"/>
      <c r="E14" s="362">
        <f>+'Exhibit 20.2'!C21</f>
        <v>345367.05000000168</v>
      </c>
      <c r="F14" s="362"/>
      <c r="G14" s="365">
        <f t="shared" si="0" ref="G14:G33">C14+E14</f>
        <v>3815652</v>
      </c>
      <c r="H14" s="362"/>
      <c r="I14" s="363" t="str">
        <f>INDEX('RCC OM Categories'!$F$5:$F$24,MATCH(B14,'RCC OM Categories'!$G$5:$G$24,0))</f>
        <v>601,603, 676210,650520</v>
      </c>
      <c r="J14" s="361"/>
      <c r="N14" s="364" t="s">
        <v>3085</v>
      </c>
      <c r="O14" s="361">
        <f>3123311+379344+244967</f>
        <v>3747622</v>
      </c>
      <c r="P14" s="361">
        <f>+G14-O14</f>
        <v>68030</v>
      </c>
      <c r="Q14" s="363" t="s">
        <v>758</v>
      </c>
      <c r="S14" s="364" t="s">
        <v>757</v>
      </c>
      <c r="T14" s="361">
        <f>+G14</f>
        <v>3815652</v>
      </c>
      <c r="U14" s="361">
        <v>2930185.2999999998</v>
      </c>
      <c r="V14" s="361">
        <f>+G14-U14</f>
        <v>885466.70000000019</v>
      </c>
      <c r="W14" s="363" t="s">
        <v>758</v>
      </c>
      <c r="Y14" s="364" t="s">
        <v>757</v>
      </c>
      <c r="Z14" s="361">
        <v>3093392.4244389026</v>
      </c>
      <c r="AA14" s="363" t="s">
        <v>758</v>
      </c>
    </row>
    <row r="15" spans="1:27" ht="12.75">
      <c r="A15" s="1158" t="s">
        <v>3179</v>
      </c>
      <c r="B15" s="364" t="s">
        <v>759</v>
      </c>
      <c r="C15" s="365">
        <f>+'Exhibit 20.2'!C24</f>
        <v>694191.82999999961</v>
      </c>
      <c r="D15" s="362"/>
      <c r="E15" s="365">
        <f>+'Exhibit 20.2'!C31</f>
        <v>-43280.829999999609</v>
      </c>
      <c r="F15" s="362"/>
      <c r="G15" s="365">
        <f t="shared" si="0"/>
        <v>650911</v>
      </c>
      <c r="H15" s="365"/>
      <c r="I15" s="363" t="str">
        <f>INDEX('RCC OM Categories'!$F$5:$F$24,MATCH(B15,'RCC OM Categories'!$G$5:$G$24,0))</f>
        <v>604,676220</v>
      </c>
      <c r="J15" s="361"/>
      <c r="N15" s="364" t="s">
        <v>759</v>
      </c>
      <c r="O15" s="361">
        <v>670036</v>
      </c>
      <c r="P15" s="361">
        <f t="shared" si="1" ref="P15:P33">+G15-O15</f>
        <v>-19125</v>
      </c>
      <c r="Q15" s="363" t="s">
        <v>760</v>
      </c>
      <c r="S15" s="364" t="s">
        <v>759</v>
      </c>
      <c r="T15" s="361">
        <f t="shared" si="2" ref="T15:T35">+G15</f>
        <v>650911</v>
      </c>
      <c r="U15" s="361">
        <v>745324.07999999984</v>
      </c>
      <c r="V15" s="361">
        <f t="shared" si="3" ref="V15:V35">+G15-U15</f>
        <v>-94413.079999999842</v>
      </c>
      <c r="W15" s="363" t="s">
        <v>760</v>
      </c>
      <c r="Y15" s="364" t="s">
        <v>759</v>
      </c>
      <c r="Z15" s="361">
        <v>657353</v>
      </c>
      <c r="AA15" s="363" t="s">
        <v>760</v>
      </c>
    </row>
    <row r="16" spans="1:27" ht="12.75">
      <c r="A16" s="1158" t="s">
        <v>3180</v>
      </c>
      <c r="B16" s="364" t="s">
        <v>761</v>
      </c>
      <c r="C16" s="365">
        <f>+'Exhibit 20.3'!C14</f>
        <v>854726.66000000003</v>
      </c>
      <c r="D16" s="361"/>
      <c r="E16" s="365">
        <f>+'Exhibit 20.3'!C16</f>
        <v>3055.3399999999674</v>
      </c>
      <c r="F16" s="361"/>
      <c r="G16" s="365">
        <f t="shared" si="0"/>
        <v>857782</v>
      </c>
      <c r="H16" s="365"/>
      <c r="I16" s="363">
        <f>INDEX('RCC OM Categories'!$F$5:$F$24,MATCH(B16,'RCC OM Categories'!$G$5:$G$24,0))</f>
        <v>610</v>
      </c>
      <c r="J16" s="361"/>
      <c r="N16" s="364" t="s">
        <v>761</v>
      </c>
      <c r="O16" s="361">
        <v>857782</v>
      </c>
      <c r="P16" s="361">
        <f t="shared" si="1"/>
        <v>0</v>
      </c>
      <c r="Q16" s="363">
        <v>610</v>
      </c>
      <c r="S16" s="364" t="s">
        <v>761</v>
      </c>
      <c r="T16" s="361">
        <f t="shared" si="2"/>
        <v>857782</v>
      </c>
      <c r="U16" s="361">
        <v>874559.54000000004</v>
      </c>
      <c r="V16" s="361">
        <f t="shared" si="3"/>
        <v>-16777.540000000037</v>
      </c>
      <c r="W16" s="363">
        <v>610</v>
      </c>
      <c r="Y16" s="364" t="s">
        <v>761</v>
      </c>
      <c r="Z16" s="361">
        <v>727795</v>
      </c>
      <c r="AA16" s="363">
        <v>610</v>
      </c>
    </row>
    <row r="17" spans="1:27" ht="12.75">
      <c r="A17" s="1158" t="s">
        <v>3181</v>
      </c>
      <c r="B17" s="364" t="s">
        <v>762</v>
      </c>
      <c r="C17" s="365">
        <f>+'Exhibit 20.4'!C13</f>
        <v>806950.39999999979</v>
      </c>
      <c r="D17" s="361"/>
      <c r="E17" s="365">
        <f>+'Exhibit 20.4'!C16</f>
        <v>475562.61039429752</v>
      </c>
      <c r="F17" s="361"/>
      <c r="G17" s="365">
        <f t="shared" si="0"/>
        <v>1282513.0103942973</v>
      </c>
      <c r="H17" s="365"/>
      <c r="I17" s="363">
        <v>615616</v>
      </c>
      <c r="J17" s="361"/>
      <c r="N17" s="364" t="s">
        <v>3079</v>
      </c>
      <c r="O17" s="361">
        <v>1341220</v>
      </c>
      <c r="P17" s="361">
        <f t="shared" si="1"/>
        <v>-58706.989605702693</v>
      </c>
      <c r="Q17" s="633">
        <v>615616</v>
      </c>
      <c r="S17" s="364" t="s">
        <v>762</v>
      </c>
      <c r="T17" s="361">
        <f t="shared" si="2"/>
        <v>1282513.0103942973</v>
      </c>
      <c r="U17" s="361">
        <v>1163497.71</v>
      </c>
      <c r="V17" s="361">
        <f t="shared" si="3"/>
        <v>119015.30039429734</v>
      </c>
      <c r="W17" s="633">
        <v>615616</v>
      </c>
      <c r="Y17" s="364" t="s">
        <v>762</v>
      </c>
      <c r="Z17" s="361">
        <v>1364464.2458737015</v>
      </c>
      <c r="AA17" s="633">
        <v>615616</v>
      </c>
    </row>
    <row r="18" spans="1:27" ht="12.75">
      <c r="A18" s="1158" t="s">
        <v>3182</v>
      </c>
      <c r="B18" s="364" t="s">
        <v>763</v>
      </c>
      <c r="C18" s="365">
        <f>+'Exhibit 20.5'!C14</f>
        <v>1168638.29</v>
      </c>
      <c r="D18" s="361"/>
      <c r="E18" s="365">
        <f>+'Exhibit 20.5'!C18</f>
        <v>223103.70999999996</v>
      </c>
      <c r="F18" s="361"/>
      <c r="G18" s="365">
        <f t="shared" si="0"/>
        <v>1391742</v>
      </c>
      <c r="H18" s="365"/>
      <c r="I18" s="363">
        <f>INDEX('RCC OM Categories'!$F$5:$F$24,MATCH(B18,'RCC OM Categories'!$G$5:$G$24,0))</f>
        <v>618</v>
      </c>
      <c r="J18" s="361"/>
      <c r="N18" s="364" t="s">
        <v>763</v>
      </c>
      <c r="O18" s="361">
        <v>1391742</v>
      </c>
      <c r="P18" s="361">
        <f t="shared" si="1"/>
        <v>0</v>
      </c>
      <c r="Q18" s="363">
        <v>618</v>
      </c>
      <c r="S18" s="364" t="s">
        <v>763</v>
      </c>
      <c r="T18" s="361">
        <f t="shared" si="2"/>
        <v>1391742</v>
      </c>
      <c r="U18" s="361">
        <v>539089.19999999995</v>
      </c>
      <c r="V18" s="361">
        <f t="shared" si="3"/>
        <v>852652.80000000005</v>
      </c>
      <c r="W18" s="363">
        <v>618</v>
      </c>
      <c r="Y18" s="364" t="s">
        <v>763</v>
      </c>
      <c r="Z18" s="361">
        <v>463143.24472730618</v>
      </c>
      <c r="AA18" s="363">
        <v>618</v>
      </c>
    </row>
    <row r="19" spans="1:27" ht="12.75">
      <c r="A19" s="1158" t="s">
        <v>3183</v>
      </c>
      <c r="B19" s="364" t="s">
        <v>764</v>
      </c>
      <c r="C19" s="365">
        <f>+'Exhibit 20.6'!C14</f>
        <v>205456.22999999989</v>
      </c>
      <c r="D19" s="361"/>
      <c r="E19" s="365">
        <f>+'Exhibit 20.6'!C16</f>
        <v>-47488.229999999894</v>
      </c>
      <c r="F19" s="366"/>
      <c r="G19" s="365">
        <f t="shared" si="0"/>
        <v>157968</v>
      </c>
      <c r="H19" s="365"/>
      <c r="I19" s="363">
        <f>INDEX('RCC OM Categories'!$F$5:$F$24,MATCH(B19,'RCC OM Categories'!$G$5:$G$24,0))</f>
        <v>620</v>
      </c>
      <c r="J19" s="361"/>
      <c r="N19" s="364" t="s">
        <v>764</v>
      </c>
      <c r="O19" s="361">
        <v>153168</v>
      </c>
      <c r="P19" s="361">
        <f t="shared" si="1"/>
        <v>4800</v>
      </c>
      <c r="Q19" s="363">
        <v>620</v>
      </c>
      <c r="S19" s="364" t="s">
        <v>764</v>
      </c>
      <c r="T19" s="361">
        <f t="shared" si="2"/>
        <v>157968</v>
      </c>
      <c r="U19" s="361">
        <v>124959.26000000001</v>
      </c>
      <c r="V19" s="361">
        <f t="shared" si="3"/>
        <v>33008.739999999991</v>
      </c>
      <c r="W19" s="363">
        <v>620</v>
      </c>
      <c r="Y19" s="364" t="s">
        <v>764</v>
      </c>
      <c r="Z19" s="361">
        <v>142644</v>
      </c>
      <c r="AA19" s="363">
        <v>620</v>
      </c>
    </row>
    <row r="20" spans="1:27" ht="12.75">
      <c r="A20" s="1158" t="s">
        <v>3184</v>
      </c>
      <c r="B20" s="364" t="s">
        <v>765</v>
      </c>
      <c r="C20" s="365">
        <f>+'Exhibit 20.7'!C13</f>
        <v>0</v>
      </c>
      <c r="D20" s="361"/>
      <c r="E20" s="365">
        <f>+'Exhibit 20.7'!C15</f>
        <v>0</v>
      </c>
      <c r="F20" s="366"/>
      <c r="G20" s="365">
        <f t="shared" si="0"/>
        <v>0</v>
      </c>
      <c r="H20" s="365"/>
      <c r="I20" s="363">
        <f>INDEX('RCC OM Categories'!$F$5:$F$24,MATCH(B20,'RCC OM Categories'!$G$5:$G$24,0))</f>
        <v>631</v>
      </c>
      <c r="J20" s="361"/>
      <c r="N20" s="364" t="s">
        <v>766</v>
      </c>
      <c r="O20" s="347">
        <v>0</v>
      </c>
      <c r="P20" s="361">
        <f t="shared" si="1"/>
        <v>0</v>
      </c>
      <c r="Q20" s="363">
        <v>631</v>
      </c>
      <c r="S20" s="364" t="s">
        <v>766</v>
      </c>
      <c r="T20" s="361">
        <f t="shared" si="2"/>
        <v>0</v>
      </c>
      <c r="U20" s="347">
        <v>0</v>
      </c>
      <c r="V20" s="361">
        <f t="shared" si="3"/>
        <v>0</v>
      </c>
      <c r="W20" s="363">
        <v>631</v>
      </c>
      <c r="Y20" s="364" t="s">
        <v>766</v>
      </c>
      <c r="Z20" s="347">
        <v>0</v>
      </c>
      <c r="AA20" s="363">
        <v>631</v>
      </c>
    </row>
    <row r="21" spans="1:27" ht="12.75">
      <c r="A21" s="1158" t="s">
        <v>3184</v>
      </c>
      <c r="B21" s="364" t="s">
        <v>767</v>
      </c>
      <c r="C21" s="365">
        <f>+'Exhibit 20.7'!C18</f>
        <v>63607.68</v>
      </c>
      <c r="D21" s="361"/>
      <c r="E21" s="365">
        <f>+'Exhibit 20.7'!C20</f>
        <v>6529.4226793378984</v>
      </c>
      <c r="F21" s="361"/>
      <c r="G21" s="365">
        <f t="shared" si="0"/>
        <v>70137.102679337899</v>
      </c>
      <c r="H21" s="365"/>
      <c r="I21" s="363">
        <f>INDEX('RCC OM Categories'!$F$5:$F$24,MATCH(B21,'RCC OM Categories'!$G$5:$G$24,0))</f>
        <v>632</v>
      </c>
      <c r="J21" s="361"/>
      <c r="N21" s="364" t="s">
        <v>768</v>
      </c>
      <c r="O21" s="361">
        <v>68028</v>
      </c>
      <c r="P21" s="361">
        <f t="shared" si="1"/>
        <v>2109.1026793378987</v>
      </c>
      <c r="Q21" s="363">
        <v>632</v>
      </c>
      <c r="S21" s="364" t="s">
        <v>768</v>
      </c>
      <c r="T21" s="361">
        <f t="shared" si="2"/>
        <v>70137.102679337899</v>
      </c>
      <c r="U21" s="361">
        <v>119330.60000000001</v>
      </c>
      <c r="V21" s="361">
        <f t="shared" si="3"/>
        <v>-49193.497320662107</v>
      </c>
      <c r="W21" s="363">
        <v>632</v>
      </c>
      <c r="Y21" s="364" t="s">
        <v>768</v>
      </c>
      <c r="Z21" s="361">
        <v>97538</v>
      </c>
      <c r="AA21" s="363">
        <v>632</v>
      </c>
    </row>
    <row r="22" spans="1:27" ht="12.75">
      <c r="A22" s="1158" t="s">
        <v>3184</v>
      </c>
      <c r="B22" s="364" t="s">
        <v>769</v>
      </c>
      <c r="C22" s="365">
        <f>+'Exhibit 20.7'!C23</f>
        <v>171002.41999999998</v>
      </c>
      <c r="D22" s="361"/>
      <c r="E22" s="365">
        <f>+'Exhibit 20.7'!C25</f>
        <v>29157.580000000016</v>
      </c>
      <c r="F22" s="361"/>
      <c r="G22" s="365">
        <f t="shared" si="0"/>
        <v>200160</v>
      </c>
      <c r="H22" s="365"/>
      <c r="I22" s="363">
        <f>INDEX('RCC OM Categories'!$F$5:$F$24,MATCH(B22,'RCC OM Categories'!$G$5:$G$24,0))</f>
        <v>633</v>
      </c>
      <c r="J22" s="361"/>
      <c r="N22" s="347" t="s">
        <v>770</v>
      </c>
      <c r="O22" s="361">
        <v>200160</v>
      </c>
      <c r="P22" s="361">
        <f t="shared" si="1"/>
        <v>0</v>
      </c>
      <c r="Q22" s="363">
        <v>633</v>
      </c>
      <c r="S22" s="347" t="s">
        <v>770</v>
      </c>
      <c r="T22" s="361">
        <f t="shared" si="2"/>
        <v>200160</v>
      </c>
      <c r="U22" s="361">
        <v>270985.48999999999</v>
      </c>
      <c r="V22" s="361">
        <f t="shared" si="3"/>
        <v>-70825.489999999991</v>
      </c>
      <c r="W22" s="363">
        <v>633</v>
      </c>
      <c r="Y22" s="347" t="s">
        <v>770</v>
      </c>
      <c r="Z22" s="361">
        <v>270000</v>
      </c>
      <c r="AA22" s="363">
        <v>633</v>
      </c>
    </row>
    <row r="23" spans="1:27" ht="12.75">
      <c r="A23" s="1158" t="s">
        <v>3184</v>
      </c>
      <c r="B23" s="364" t="s">
        <v>771</v>
      </c>
      <c r="C23" s="365">
        <f>+'Exhibit 20.7'!C33</f>
        <v>190137.63999999998</v>
      </c>
      <c r="D23" s="361"/>
      <c r="E23" s="365">
        <f>+'Exhibit 20.7'!C35</f>
        <v>50126.360000000015</v>
      </c>
      <c r="F23" s="361"/>
      <c r="G23" s="365">
        <f t="shared" si="0"/>
        <v>240264</v>
      </c>
      <c r="H23" s="365"/>
      <c r="I23" s="363">
        <f>INDEX('RCC OM Categories'!$F$5:$F$24,MATCH(B23,'RCC OM Categories'!$G$5:$G$24,0))</f>
        <v>635</v>
      </c>
      <c r="J23" s="361"/>
      <c r="N23" s="364" t="s">
        <v>772</v>
      </c>
      <c r="O23" s="361">
        <v>240264</v>
      </c>
      <c r="P23" s="361">
        <f t="shared" si="1"/>
        <v>0</v>
      </c>
      <c r="Q23" s="363">
        <v>635</v>
      </c>
      <c r="S23" s="364" t="s">
        <v>772</v>
      </c>
      <c r="T23" s="361">
        <f t="shared" si="2"/>
        <v>240264</v>
      </c>
      <c r="U23" s="361">
        <v>184912.95999999999</v>
      </c>
      <c r="V23" s="361">
        <f t="shared" si="3"/>
        <v>55351.040000000008</v>
      </c>
      <c r="W23" s="363">
        <v>635</v>
      </c>
      <c r="Y23" s="364" t="s">
        <v>772</v>
      </c>
      <c r="Z23" s="361">
        <v>154697</v>
      </c>
      <c r="AA23" s="363">
        <v>635</v>
      </c>
    </row>
    <row r="24" spans="1:27" ht="12.75">
      <c r="A24" s="1158" t="s">
        <v>3184</v>
      </c>
      <c r="B24" s="364" t="s">
        <v>773</v>
      </c>
      <c r="C24" s="365">
        <f>+'Exhibit 20.7'!C38</f>
        <v>810888.64999999991</v>
      </c>
      <c r="D24" s="361"/>
      <c r="E24" s="365">
        <f>+'Exhibit 20.7'!C40</f>
        <v>-263028.64999999991</v>
      </c>
      <c r="F24" s="361"/>
      <c r="G24" s="365">
        <f t="shared" si="0"/>
        <v>547860</v>
      </c>
      <c r="H24" s="365"/>
      <c r="I24" s="363">
        <f>INDEX('RCC OM Categories'!$F$5:$F$24,MATCH(B24,'RCC OM Categories'!$G$5:$G$24,0))</f>
        <v>636</v>
      </c>
      <c r="J24" s="361"/>
      <c r="N24" s="364" t="s">
        <v>3078</v>
      </c>
      <c r="O24" s="361">
        <f>472788+344442</f>
        <v>817230</v>
      </c>
      <c r="P24" s="361">
        <f t="shared" si="1"/>
        <v>-269370</v>
      </c>
      <c r="Q24" s="363">
        <v>636</v>
      </c>
      <c r="S24" s="364" t="s">
        <v>774</v>
      </c>
      <c r="T24" s="361">
        <f t="shared" si="2"/>
        <v>547860</v>
      </c>
      <c r="U24" s="361">
        <v>2341585.3199999998</v>
      </c>
      <c r="V24" s="361">
        <f t="shared" si="3"/>
        <v>-1793725.3199999998</v>
      </c>
      <c r="W24" s="363">
        <v>636</v>
      </c>
      <c r="Y24" s="364" t="s">
        <v>774</v>
      </c>
      <c r="Z24" s="361">
        <v>2317406</v>
      </c>
      <c r="AA24" s="363">
        <v>636</v>
      </c>
    </row>
    <row r="25" spans="1:27" ht="12.75">
      <c r="A25" s="1158" t="s">
        <v>3184</v>
      </c>
      <c r="B25" s="364" t="s">
        <v>776</v>
      </c>
      <c r="C25" s="365">
        <f>+'Exhibit 20.7'!C43</f>
        <v>1426576.0199999991</v>
      </c>
      <c r="D25" s="361"/>
      <c r="E25" s="365">
        <f>+'Exhibit 20.7'!C45</f>
        <v>314849.98000000091</v>
      </c>
      <c r="F25" s="361"/>
      <c r="G25" s="365">
        <f>C25+E25</f>
        <v>1741426</v>
      </c>
      <c r="H25" s="365"/>
      <c r="I25" s="363"/>
      <c r="J25" s="361"/>
      <c r="N25" s="364" t="s">
        <v>776</v>
      </c>
      <c r="O25" s="361">
        <v>1478556</v>
      </c>
      <c r="P25" s="361">
        <f t="shared" si="1"/>
        <v>262870</v>
      </c>
      <c r="Q25" s="363"/>
      <c r="S25" s="364" t="s">
        <v>776</v>
      </c>
      <c r="T25" s="361">
        <f t="shared" si="2"/>
        <v>1741426</v>
      </c>
      <c r="U25" s="361"/>
      <c r="V25" s="361">
        <f t="shared" si="3"/>
        <v>1741426</v>
      </c>
      <c r="W25" s="363"/>
      <c r="Y25" s="364"/>
      <c r="Z25" s="361"/>
      <c r="AA25" s="363"/>
    </row>
    <row r="26" spans="1:27" ht="12.75">
      <c r="A26" s="1158" t="s">
        <v>3184</v>
      </c>
      <c r="B26" s="364" t="s">
        <v>777</v>
      </c>
      <c r="C26" s="365">
        <f>+'Exhibit 20.7'!C28</f>
        <v>2152195.7799999984</v>
      </c>
      <c r="D26" s="361"/>
      <c r="E26" s="365">
        <f>+'Exhibit 20.7'!C30</f>
        <v>77838.500000001863</v>
      </c>
      <c r="F26" s="361"/>
      <c r="G26" s="365">
        <f t="shared" si="0"/>
        <v>2230034.2800000003</v>
      </c>
      <c r="H26" s="365"/>
      <c r="I26" s="363">
        <f>INDEX('RCC OM Categories'!$F$5:$F$24,MATCH(B26,'RCC OM Categories'!$G$5:$G$24,0))</f>
        <v>634</v>
      </c>
      <c r="J26" s="361"/>
      <c r="N26" s="364" t="s">
        <v>777</v>
      </c>
      <c r="O26" s="361">
        <v>2096943</v>
      </c>
      <c r="P26" s="361">
        <f t="shared" si="1"/>
        <v>133091.28000000026</v>
      </c>
      <c r="Q26" s="363">
        <v>634</v>
      </c>
      <c r="S26" s="364" t="s">
        <v>777</v>
      </c>
      <c r="T26" s="361">
        <f t="shared" si="2"/>
        <v>2230034.2800000003</v>
      </c>
      <c r="U26" s="361">
        <v>2090091.1199999999</v>
      </c>
      <c r="V26" s="361">
        <f t="shared" si="3"/>
        <v>139943.16000000038</v>
      </c>
      <c r="W26" s="363">
        <v>634</v>
      </c>
      <c r="Y26" s="364" t="s">
        <v>777</v>
      </c>
      <c r="Z26" s="361">
        <v>1823228</v>
      </c>
      <c r="AA26" s="363">
        <v>634</v>
      </c>
    </row>
    <row r="27" spans="1:27" ht="12.75">
      <c r="A27" s="1158" t="s">
        <v>3185</v>
      </c>
      <c r="B27" s="364" t="s">
        <v>778</v>
      </c>
      <c r="C27" s="365">
        <f>+'Exhibit 20.8'!C13</f>
        <v>4964.6400000000003</v>
      </c>
      <c r="D27" s="361"/>
      <c r="E27" s="365">
        <f>+'Exhibit 20.8'!C15</f>
        <v>-1548.6400000000003</v>
      </c>
      <c r="F27" s="361"/>
      <c r="G27" s="365">
        <f t="shared" si="0"/>
        <v>3416</v>
      </c>
      <c r="H27" s="365"/>
      <c r="I27" s="363" t="str">
        <f>INDEX('RCC OM Categories'!$F$5:$F$24,MATCH(B27,'RCC OM Categories'!$G$5:$G$24,0))</f>
        <v>641,642</v>
      </c>
      <c r="J27" s="361"/>
      <c r="N27" s="364" t="s">
        <v>778</v>
      </c>
      <c r="O27" s="361">
        <v>3416</v>
      </c>
      <c r="P27" s="361">
        <f t="shared" si="1"/>
        <v>0</v>
      </c>
      <c r="Q27" s="363" t="s">
        <v>779</v>
      </c>
      <c r="S27" s="364" t="s">
        <v>778</v>
      </c>
      <c r="T27" s="361">
        <f t="shared" si="2"/>
        <v>3416</v>
      </c>
      <c r="U27" s="361">
        <v>13758.509999999998</v>
      </c>
      <c r="V27" s="361">
        <f t="shared" si="3"/>
        <v>-10342.509999999998</v>
      </c>
      <c r="W27" s="363" t="s">
        <v>779</v>
      </c>
      <c r="Y27" s="364" t="s">
        <v>778</v>
      </c>
      <c r="Z27" s="361">
        <v>12169</v>
      </c>
      <c r="AA27" s="363" t="s">
        <v>779</v>
      </c>
    </row>
    <row r="28" spans="1:27" ht="12.75">
      <c r="A28" s="1158" t="s">
        <v>3185</v>
      </c>
      <c r="B28" s="364" t="s">
        <v>780</v>
      </c>
      <c r="C28" s="365">
        <f>+'Exhibit 20.8'!C19</f>
        <v>185314.98999999999</v>
      </c>
      <c r="D28" s="361"/>
      <c r="E28" s="365">
        <f>+'Exhibit 20.8'!C21</f>
        <v>4657.0100000000093</v>
      </c>
      <c r="F28" s="361"/>
      <c r="G28" s="365">
        <f t="shared" si="0"/>
        <v>189972</v>
      </c>
      <c r="H28" s="365"/>
      <c r="I28" s="363">
        <f>INDEX('RCC OM Categories'!$F$5:$F$24,MATCH(B28,'RCC OM Categories'!$G$5:$G$24,0))</f>
        <v>650</v>
      </c>
      <c r="J28" s="361"/>
      <c r="N28" s="364" t="s">
        <v>780</v>
      </c>
      <c r="O28" s="361">
        <v>184111</v>
      </c>
      <c r="P28" s="361">
        <f t="shared" si="1"/>
        <v>5861</v>
      </c>
      <c r="Q28" s="363">
        <v>650</v>
      </c>
      <c r="S28" s="364" t="s">
        <v>780</v>
      </c>
      <c r="T28" s="361">
        <f t="shared" si="2"/>
        <v>189972</v>
      </c>
      <c r="U28" s="361">
        <v>141644.39000000001</v>
      </c>
      <c r="V28" s="361">
        <f t="shared" si="3"/>
        <v>48327.609999999986</v>
      </c>
      <c r="W28" s="363">
        <v>650</v>
      </c>
      <c r="Y28" s="364" t="s">
        <v>780</v>
      </c>
      <c r="Z28" s="361">
        <v>174462</v>
      </c>
      <c r="AA28" s="363">
        <v>650</v>
      </c>
    </row>
    <row r="29" spans="1:27" ht="12.75">
      <c r="A29" s="1158" t="s">
        <v>3185</v>
      </c>
      <c r="B29" s="344" t="s">
        <v>781</v>
      </c>
      <c r="C29" s="365">
        <f>+'Exhibit 20.8'!C25</f>
        <v>425374.59999999986</v>
      </c>
      <c r="D29" s="361"/>
      <c r="E29" s="365">
        <f>+'Exhibit 20.8'!C27</f>
        <v>11355.40000000014</v>
      </c>
      <c r="F29" s="361"/>
      <c r="G29" s="365">
        <f t="shared" si="0"/>
        <v>436730</v>
      </c>
      <c r="H29" s="365"/>
      <c r="I29" s="363">
        <f>INDEX('RCC OM Categories'!$F$5:$F$24,MATCH(B29,'RCC OM Categories'!$G$5:$G$24,0))</f>
        <v>656.89999999999998</v>
      </c>
      <c r="J29" s="361"/>
      <c r="N29" s="344" t="s">
        <v>781</v>
      </c>
      <c r="O29" s="361">
        <v>422460</v>
      </c>
      <c r="P29" s="361">
        <f t="shared" si="1"/>
        <v>14270</v>
      </c>
      <c r="Q29" s="363" t="s">
        <v>782</v>
      </c>
      <c r="S29" s="344" t="s">
        <v>781</v>
      </c>
      <c r="T29" s="361">
        <f t="shared" si="2"/>
        <v>436730</v>
      </c>
      <c r="U29" s="361">
        <v>447444</v>
      </c>
      <c r="V29" s="361">
        <f t="shared" si="3"/>
        <v>-10714</v>
      </c>
      <c r="W29" s="363" t="s">
        <v>782</v>
      </c>
      <c r="Y29" s="344" t="s">
        <v>781</v>
      </c>
      <c r="Z29" s="361">
        <v>410451</v>
      </c>
      <c r="AA29" s="363" t="s">
        <v>782</v>
      </c>
    </row>
    <row r="30" spans="1:27" ht="12.75">
      <c r="A30" s="1158" t="s">
        <v>3185</v>
      </c>
      <c r="B30" s="344" t="s">
        <v>315</v>
      </c>
      <c r="C30" s="365">
        <f>+'Exhibit 20.8'!C31</f>
        <v>563199.60999999999</v>
      </c>
      <c r="D30" s="361"/>
      <c r="E30" s="365">
        <f>+'Exhibit 20.8'!C33</f>
        <v>-42507.609999999986</v>
      </c>
      <c r="F30" s="361"/>
      <c r="G30" s="365">
        <f t="shared" si="0"/>
        <v>520692</v>
      </c>
      <c r="H30" s="365"/>
      <c r="I30" s="363" t="str">
        <f>INDEX('RCC OM Categories'!$F$5:$F$24,MATCH(B30,'RCC OM Categories'!$G$5:$G$24,0))</f>
        <v>660,675, 676200,676240</v>
      </c>
      <c r="J30" s="361"/>
      <c r="N30" s="344" t="s">
        <v>3083</v>
      </c>
      <c r="O30" s="361">
        <v>718392</v>
      </c>
      <c r="P30" s="361">
        <f t="shared" si="1"/>
        <v>-197700</v>
      </c>
      <c r="Q30" s="363" t="s">
        <v>783</v>
      </c>
      <c r="S30" s="344" t="s">
        <v>315</v>
      </c>
      <c r="T30" s="361">
        <f t="shared" si="2"/>
        <v>520692</v>
      </c>
      <c r="U30" s="361">
        <v>163914.36999999994</v>
      </c>
      <c r="V30" s="361">
        <f t="shared" si="3"/>
        <v>356777.63000000006</v>
      </c>
      <c r="W30" s="363" t="s">
        <v>783</v>
      </c>
      <c r="Y30" s="344" t="s">
        <v>315</v>
      </c>
      <c r="Z30" s="361">
        <v>243139</v>
      </c>
      <c r="AA30" s="363" t="s">
        <v>783</v>
      </c>
    </row>
    <row r="31" spans="1:27" ht="12.75">
      <c r="A31" s="1158" t="s">
        <v>3186</v>
      </c>
      <c r="B31" s="648" t="s">
        <v>614</v>
      </c>
      <c r="C31" s="365" cm="1">
        <f t="array" ref="C31">SUM(SUMIFS(DS5_ExpActuals!J:J,DS5_ExpActuals!B:B,B31,DS5_ExpActuals!G:G,Segments))+SUM(SUMIFS(DS05a_Adjustments!F:F,DS05a_Adjustments!B:B,B31,DS05a_Adjustments!G:G,Segments))+SUM(SUMIFS(DS10_OM_Allocation!E:E,DS10_OM_Allocation!B:B,B31))</f>
        <v>297678.39999999997</v>
      </c>
      <c r="D31" s="361"/>
      <c r="E31" s="365">
        <f>+'Exhibit 20.9'!D21</f>
        <v>-9235.871327235247</v>
      </c>
      <c r="F31" s="361"/>
      <c r="G31" s="365">
        <f t="shared" si="0"/>
        <v>288442.52867276472</v>
      </c>
      <c r="H31" s="365"/>
      <c r="I31" s="363">
        <f>INDEX('RCC OM Categories'!$F$5:$F$24,MATCH(B31,'RCC OM Categories'!$G$5:$G$24,0))</f>
        <v>670</v>
      </c>
      <c r="J31" s="361"/>
      <c r="N31" s="364" t="s">
        <v>614</v>
      </c>
      <c r="O31" s="361">
        <v>163999</v>
      </c>
      <c r="P31" s="361">
        <f t="shared" si="1"/>
        <v>124443.52867276472</v>
      </c>
      <c r="Q31" s="363">
        <v>670</v>
      </c>
      <c r="S31" s="364" t="s">
        <v>614</v>
      </c>
      <c r="T31" s="361">
        <f t="shared" si="2"/>
        <v>288442.52867276472</v>
      </c>
      <c r="U31" s="361">
        <v>140805.75</v>
      </c>
      <c r="V31" s="361">
        <f t="shared" si="3"/>
        <v>147636.77867276472</v>
      </c>
      <c r="W31" s="363">
        <v>670</v>
      </c>
      <c r="Y31" s="364" t="s">
        <v>614</v>
      </c>
      <c r="Z31" s="361">
        <v>129157.15468221005</v>
      </c>
      <c r="AA31" s="363">
        <v>670</v>
      </c>
    </row>
    <row r="32" spans="1:27" ht="12.75">
      <c r="A32" s="1158" t="s">
        <v>3187</v>
      </c>
      <c r="B32" s="364" t="s">
        <v>784</v>
      </c>
      <c r="C32" s="365">
        <f>SUMIFS('DS11_2023 IS NARUC Indicators'!$I:$I,'DS11_2023 IS NARUC Indicators'!$F:$F,$B32)+SUMIFS(DS12_2024_Budget!$J:$J,DS12_2024_Budget!$G:$G,$B32)</f>
        <v>0</v>
      </c>
      <c r="D32" s="361"/>
      <c r="E32" s="365">
        <f>+'Exhibit 20.10'!D29</f>
        <v>532096.5</v>
      </c>
      <c r="F32" s="361"/>
      <c r="G32" s="365">
        <f t="shared" si="0"/>
        <v>532096.5</v>
      </c>
      <c r="H32" s="365"/>
      <c r="I32" s="632">
        <v>666800</v>
      </c>
      <c r="J32" s="361"/>
      <c r="N32" s="364" t="s">
        <v>3081</v>
      </c>
      <c r="O32" s="361">
        <f>7000*12</f>
        <v>84000</v>
      </c>
      <c r="P32" s="361">
        <f t="shared" si="1"/>
        <v>448096.5</v>
      </c>
      <c r="Q32" s="363">
        <v>666</v>
      </c>
      <c r="S32" s="364" t="s">
        <v>785</v>
      </c>
      <c r="T32" s="361">
        <f t="shared" si="2"/>
        <v>532096.5</v>
      </c>
      <c r="U32" s="361">
        <v>55867</v>
      </c>
      <c r="V32" s="361">
        <f t="shared" si="3"/>
        <v>476229.5</v>
      </c>
      <c r="W32" s="363">
        <v>666</v>
      </c>
      <c r="Y32" s="364" t="s">
        <v>785</v>
      </c>
      <c r="Z32" s="361">
        <v>112000</v>
      </c>
      <c r="AA32" s="363">
        <v>666</v>
      </c>
    </row>
    <row r="33" spans="1:27" ht="12.75">
      <c r="A33" s="1158" t="s">
        <v>3188</v>
      </c>
      <c r="B33" s="649" t="s">
        <v>787</v>
      </c>
      <c r="C33" s="365">
        <f>+'Exhibit 20.11'!C13</f>
        <v>476844</v>
      </c>
      <c r="D33" s="361"/>
      <c r="E33" s="365">
        <f>+'Exhibit 20.11'!$C$17</f>
        <v>-476844</v>
      </c>
      <c r="F33" s="361"/>
      <c r="G33" s="365">
        <f t="shared" si="0"/>
        <v>0</v>
      </c>
      <c r="H33" s="365"/>
      <c r="I33" s="457">
        <v>407201</v>
      </c>
      <c r="J33" s="361"/>
      <c r="N33" s="364" t="s">
        <v>788</v>
      </c>
      <c r="O33" s="361">
        <v>476400</v>
      </c>
      <c r="P33" s="361">
        <f t="shared" si="1"/>
        <v>-476400</v>
      </c>
      <c r="Q33" s="363">
        <v>407201</v>
      </c>
      <c r="S33" s="364" t="s">
        <v>788</v>
      </c>
      <c r="T33" s="361">
        <f t="shared" si="2"/>
        <v>0</v>
      </c>
      <c r="U33" s="361">
        <v>476840</v>
      </c>
      <c r="V33" s="361">
        <f t="shared" si="3"/>
        <v>-476840</v>
      </c>
      <c r="W33" s="363">
        <v>407201</v>
      </c>
      <c r="Y33" s="364" t="s">
        <v>788</v>
      </c>
      <c r="Z33" s="361">
        <v>300000</v>
      </c>
      <c r="AA33" s="363">
        <v>407201</v>
      </c>
    </row>
    <row r="34" spans="1:27" ht="12.75">
      <c r="A34" s="1158"/>
      <c r="B34" s="360"/>
      <c r="C34" s="365"/>
      <c r="D34" s="360"/>
      <c r="E34" s="365"/>
      <c r="F34" s="360"/>
      <c r="G34" s="365"/>
      <c r="H34" s="360"/>
      <c r="I34" s="542"/>
      <c r="J34" s="361"/>
      <c r="N34" s="364"/>
      <c r="O34" s="361"/>
      <c r="P34" s="361"/>
      <c r="Q34" s="363"/>
      <c r="S34" s="364" t="s">
        <v>3092</v>
      </c>
      <c r="T34" s="361">
        <f t="shared" si="2"/>
        <v>0</v>
      </c>
      <c r="U34" s="361">
        <v>150105</v>
      </c>
      <c r="V34" s="361">
        <f t="shared" si="3"/>
        <v>-150105</v>
      </c>
      <c r="W34" s="363"/>
      <c r="Y34" s="364"/>
      <c r="Z34" s="361"/>
      <c r="AA34" s="363"/>
    </row>
    <row r="35" spans="1:22" ht="12.75">
      <c r="A35" s="357"/>
      <c r="B35" s="360"/>
      <c r="C35" s="365"/>
      <c r="D35" s="360"/>
      <c r="E35" s="430"/>
      <c r="F35" s="360"/>
      <c r="G35" s="365"/>
      <c r="H35" s="360"/>
      <c r="I35" s="348"/>
      <c r="J35" s="360"/>
      <c r="S35" s="347" t="s">
        <v>3093</v>
      </c>
      <c r="T35" s="361">
        <f t="shared" si="2"/>
        <v>0</v>
      </c>
      <c r="U35" s="361">
        <v>-567901</v>
      </c>
      <c r="V35" s="361">
        <f t="shared" si="3"/>
        <v>567901</v>
      </c>
    </row>
    <row r="36" spans="1:26" ht="13.5" thickBot="1">
      <c r="A36" s="344"/>
      <c r="B36" s="364" t="s">
        <v>790</v>
      </c>
      <c r="C36" s="367">
        <f>SUM(C13:C35)</f>
        <v>13968032.789999994</v>
      </c>
      <c r="D36" s="362"/>
      <c r="E36" s="367">
        <f>SUM(E13:E35)</f>
        <v>1189765.6317464053</v>
      </c>
      <c r="F36" s="362"/>
      <c r="G36" s="367">
        <f>SUM(G13:G35)</f>
        <v>15157798.421746401</v>
      </c>
      <c r="H36" s="417"/>
      <c r="I36" s="348"/>
      <c r="J36" s="368"/>
      <c r="N36" s="369" t="s">
        <v>790</v>
      </c>
      <c r="O36" s="367">
        <f>SUM(O13:O34)</f>
        <v>15115529</v>
      </c>
      <c r="P36" s="367">
        <f>SUM(P13:P34)</f>
        <v>42269.421746400185</v>
      </c>
      <c r="S36" s="369" t="s">
        <v>790</v>
      </c>
      <c r="T36" s="367">
        <f>SUM(T13:T35)</f>
        <v>15157798.421746401</v>
      </c>
      <c r="U36" s="367">
        <f>SUM(U13:U35)</f>
        <v>12406998.599999998</v>
      </c>
      <c r="V36" s="367">
        <f>SUM(V13:V35)</f>
        <v>2750799.8217464006</v>
      </c>
      <c r="Y36" s="369" t="s">
        <v>790</v>
      </c>
      <c r="Z36" s="367">
        <f>SUM(Z13:Z34)</f>
        <v>12493039.069722122</v>
      </c>
    </row>
    <row r="37" spans="1:10" ht="13.5" thickTop="1">
      <c r="A37" s="344"/>
      <c r="B37" s="344"/>
      <c r="C37" s="361"/>
      <c r="D37" s="344"/>
      <c r="E37" s="344"/>
      <c r="F37" s="344"/>
      <c r="G37" s="344"/>
      <c r="H37" s="344"/>
      <c r="I37" s="344"/>
      <c r="J37" s="344"/>
    </row>
    <row r="38" spans="1:10" ht="12.75">
      <c r="A38" s="344"/>
      <c r="B38" s="344"/>
      <c r="C38" s="361"/>
      <c r="D38" s="344"/>
      <c r="E38" s="344"/>
      <c r="F38" s="344"/>
      <c r="G38" s="344"/>
      <c r="H38" s="344"/>
      <c r="I38" s="344"/>
      <c r="J38" s="344"/>
    </row>
    <row r="39" spans="1:27" ht="12.75">
      <c r="A39" s="698" t="s">
        <v>420</v>
      </c>
      <c r="B39" s="698"/>
      <c r="C39" s="698"/>
      <c r="D39" s="698"/>
      <c r="E39" s="698"/>
      <c r="F39" s="698"/>
      <c r="G39" s="698"/>
      <c r="H39" s="698"/>
      <c r="I39" s="698"/>
      <c r="J39" s="344"/>
      <c r="N39" s="347" t="s">
        <v>3080</v>
      </c>
      <c r="Y39" s="364" t="s">
        <v>791</v>
      </c>
      <c r="Z39" s="361">
        <v>23696</v>
      </c>
      <c r="AA39" s="347">
        <v>711</v>
      </c>
    </row>
    <row r="40" spans="1:27" ht="12.75">
      <c r="A40" s="344"/>
      <c r="B40" s="344" t="s">
        <v>792</v>
      </c>
      <c r="C40" s="361">
        <f>SUMIFS('DS11_2023 IS NARUC Indicators'!I:I,'DS11_2023 IS NARUC Indicators'!H:H,"Expense")+SUMIFS(DS12_2024_Budget!J:J,DS12_2024_Budget!I:I,"Expense")</f>
        <v>0</v>
      </c>
      <c r="D40" s="239"/>
      <c r="E40" s="239"/>
      <c r="F40" s="239"/>
      <c r="G40" s="370"/>
      <c r="H40" s="370"/>
      <c r="I40" s="371"/>
      <c r="J40" s="372"/>
      <c r="N40" s="347" t="s">
        <v>3082</v>
      </c>
      <c r="O40" s="430">
        <f>+'Exhibit 20.10'!D23*0.5/2</f>
        <v>266048.25</v>
      </c>
      <c r="P40" s="430">
        <f>+O40-O32</f>
        <v>182048.25</v>
      </c>
      <c r="Y40" s="347" t="s">
        <v>793</v>
      </c>
      <c r="Z40" s="373">
        <v>4966.7578520000006</v>
      </c>
      <c r="AA40" s="347" t="s">
        <v>794</v>
      </c>
    </row>
    <row r="41" spans="1:27" ht="12.75">
      <c r="A41" s="344"/>
      <c r="B41" s="344"/>
      <c r="C41" s="454">
        <f>C36-C40</f>
        <v>13968032.789999994</v>
      </c>
      <c r="D41" s="374"/>
      <c r="E41" s="374"/>
      <c r="F41" s="374"/>
      <c r="G41" s="375"/>
      <c r="H41" s="375"/>
      <c r="I41" s="348"/>
      <c r="J41" s="344"/>
      <c r="N41" s="347" t="s">
        <v>3099</v>
      </c>
      <c r="Y41" s="358" t="s">
        <v>795</v>
      </c>
      <c r="Z41" s="359">
        <v>476347.46666666667</v>
      </c>
      <c r="AA41" s="347" t="s">
        <v>794</v>
      </c>
    </row>
    <row r="42" spans="1:14" ht="12.75">
      <c r="A42" s="344"/>
      <c r="B42" s="344"/>
      <c r="C42" s="365"/>
      <c r="D42" s="374"/>
      <c r="E42" s="374"/>
      <c r="F42" s="374"/>
      <c r="G42" s="375"/>
      <c r="H42" s="375"/>
      <c r="I42" s="348"/>
      <c r="J42" s="344"/>
      <c r="N42" s="347" t="s">
        <v>3086</v>
      </c>
    </row>
    <row r="43" spans="1:26" ht="12.75" thickBot="1">
      <c r="A43" s="344"/>
      <c r="B43" s="344"/>
      <c r="C43" s="365"/>
      <c r="D43" s="374"/>
      <c r="E43" s="374"/>
      <c r="F43" s="374"/>
      <c r="G43" s="375"/>
      <c r="H43" s="375"/>
      <c r="I43" s="348"/>
      <c r="J43" s="344"/>
      <c r="Z43" s="367">
        <f>SUM(Z36:Z41)</f>
        <v>12998049.294240788</v>
      </c>
    </row>
    <row r="44" spans="1:10" ht="12.75" thickTop="1">
      <c r="A44" s="344"/>
      <c r="B44" s="344"/>
      <c r="C44" s="361"/>
      <c r="D44" s="344"/>
      <c r="E44" s="344"/>
      <c r="F44" s="344"/>
      <c r="G44" s="344"/>
      <c r="H44" s="344"/>
      <c r="I44" s="344"/>
      <c r="J44" s="344"/>
    </row>
    <row r="45" spans="1:10" ht="12.75">
      <c r="A45" s="344"/>
      <c r="B45" s="344"/>
      <c r="C45" s="361"/>
      <c r="D45" s="344"/>
      <c r="E45" s="344"/>
      <c r="F45" s="344"/>
      <c r="G45" s="344"/>
      <c r="H45" s="344"/>
      <c r="I45" s="344"/>
      <c r="J45" s="344"/>
    </row>
    <row r="46" spans="1:10" ht="12.75">
      <c r="A46" s="344"/>
      <c r="B46" s="344"/>
      <c r="C46" s="361"/>
      <c r="D46" s="344"/>
      <c r="E46" s="344"/>
      <c r="F46" s="344"/>
      <c r="G46" s="344"/>
      <c r="H46" s="344"/>
      <c r="I46" s="344"/>
      <c r="J46" s="344"/>
    </row>
    <row r="47" spans="1:10" ht="12.75">
      <c r="A47" s="344"/>
      <c r="B47" s="344"/>
      <c r="C47" s="361"/>
      <c r="D47" s="344"/>
      <c r="E47" s="344"/>
      <c r="F47" s="344"/>
      <c r="G47" s="344"/>
      <c r="H47" s="344"/>
      <c r="I47" s="344"/>
      <c r="J47" s="344"/>
    </row>
    <row r="48" spans="1:9" ht="12.75">
      <c r="A48" s="344"/>
      <c r="B48" s="344"/>
      <c r="C48" s="361"/>
      <c r="D48" s="344"/>
      <c r="E48" s="344"/>
      <c r="F48" s="344"/>
      <c r="G48" s="344"/>
      <c r="H48" s="344"/>
      <c r="I48" s="344"/>
    </row>
  </sheetData>
  <sortState ref="S13:W37">
    <sortCondition sortBy="value" ref="W13:W37"/>
  </sortState>
  <conditionalFormatting sqref="C43">
    <cfRule type="expression" priority="4" dxfId="18">
      <formula>ABS(C43)&gt;0.0001</formula>
    </cfRule>
  </conditionalFormatting>
  <conditionalFormatting sqref="C40">
    <cfRule type="expression" priority="2" dxfId="35">
      <formula>ABS($C$36-$C$40)&gt;0.1</formula>
    </cfRule>
  </conditionalFormatting>
  <printOptions horizontalCentered="1"/>
  <pageMargins left="0.8" right="0.8" top="1" bottom="1" header="0.5" footer="0.5"/>
  <pageSetup orientation="portrait" scale="99" r:id="rId1"/>
  <headerFooter alignWithMargins="0"/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8">
    <tabColor theme="4" tint="0.599990010261536"/>
    <pageSetUpPr fitToPage="1"/>
  </sheetPr>
  <dimension ref="A1:K39"/>
  <sheetViews>
    <sheetView workbookViewId="0" topLeftCell="A1"/>
  </sheetViews>
  <sheetFormatPr defaultColWidth="9.14428571428571" defaultRowHeight="12.75"/>
  <cols>
    <col min="1" max="1" width="50.7142857142857" style="2" customWidth="1"/>
    <col min="2" max="3" width="13.7142857142857" style="2" customWidth="1"/>
    <col min="4" max="4" width="5.42857142857143" style="2" customWidth="1"/>
    <col min="5" max="5" width="27.5714285714286" style="2" bestFit="1" customWidth="1"/>
    <col min="6" max="6" width="11.5714285714286" style="2" customWidth="1"/>
    <col min="7" max="7" width="13.7142857142857" style="2" customWidth="1"/>
    <col min="8" max="8" width="5.85714285714286" style="19" customWidth="1"/>
    <col min="9" max="10" width="9.14285714285714" style="19" customWidth="1"/>
    <col min="11" max="11" width="10.7142857142857" style="19" bestFit="1" customWidth="1"/>
    <col min="12" max="12" width="9.14285714285714" style="2" customWidth="1"/>
    <col min="13" max="16384" width="9.14285714285714" style="2"/>
  </cols>
  <sheetData>
    <row r="1" spans="2:7" ht="12.75">
      <c r="B1" s="116"/>
      <c r="C1" s="115" t="s">
        <v>3126</v>
      </c>
      <c r="D1" s="2" t="s">
        <v>3164</v>
      </c>
      <c r="E1" s="127">
        <v>45362</v>
      </c>
      <c r="G1" s="109" t="s">
        <v>581</v>
      </c>
    </row>
    <row r="2" spans="2:7" ht="12.75">
      <c r="B2" s="116"/>
      <c r="C2" s="115" t="str">
        <f>_xlfn.CONCAT("Witness: ",INDEX('Table of Contents'!$F$1:$F$68,MATCH(C1,'Table of Contents'!$D$1:$D$68,0)))</f>
        <v>Witness: Dawn M Peslak</v>
      </c>
      <c r="E2" t="e">
        <f>_xlfn.CONCAT("Witness: ",INDEX('Table of Contents'!$F$1:$F$68,MATCH(E1,'Table of Contents'!$D$1:$D$68,0)))</f>
        <v>#N/A</v>
      </c>
      <c r="G2" s="161"/>
    </row>
    <row r="3" spans="3:7" ht="12.75">
      <c r="C3" s="116"/>
      <c r="D3" s="19"/>
      <c r="E3" s="19"/>
      <c r="G3" s="161"/>
    </row>
    <row r="4" spans="1:8" ht="12.75">
      <c r="A4" s="662" t="str">
        <f>+Co_Name</f>
        <v>Aqua New Jersey, Inc</v>
      </c>
      <c r="B4" s="662"/>
      <c r="C4" s="662"/>
      <c r="D4" s="66"/>
      <c r="E4" s="66"/>
      <c r="F4" s="66"/>
      <c r="G4" s="66"/>
      <c r="H4" s="66"/>
    </row>
    <row r="5" spans="1:8" ht="12.75">
      <c r="A5" s="662" t="str">
        <f>+System</f>
        <v>Water Systems</v>
      </c>
      <c r="B5" s="662"/>
      <c r="C5" s="662"/>
      <c r="D5" s="110"/>
      <c r="E5" s="110"/>
      <c r="F5" s="110"/>
      <c r="G5" s="110"/>
      <c r="H5" s="745"/>
    </row>
    <row r="6" spans="1:8" ht="12.75">
      <c r="A6" s="662" t="s">
        <v>797</v>
      </c>
      <c r="B6" s="662"/>
      <c r="C6" s="662"/>
      <c r="D6" s="111"/>
      <c r="E6" s="111"/>
      <c r="F6" s="111"/>
      <c r="G6" s="111"/>
      <c r="H6" s="426"/>
    </row>
    <row r="7" spans="1:8" ht="12.75">
      <c r="A7" s="662" t="str">
        <f>'General Information'!$B$54</f>
        <v>Test Year Ended April 30, 2024 and Pro Forma Present Rates</v>
      </c>
      <c r="B7" s="662"/>
      <c r="C7" s="662"/>
      <c r="D7" s="111"/>
      <c r="E7" s="111"/>
      <c r="F7" s="111"/>
      <c r="G7" s="111"/>
      <c r="H7" s="426"/>
    </row>
    <row r="8" spans="1:3" ht="12.75">
      <c r="A8" s="662" t="str">
        <f>'General Information'!$B$8</f>
        <v>9 Months Actual + 3 Months Estimated</v>
      </c>
      <c r="B8" s="662"/>
      <c r="C8" s="662"/>
    </row>
    <row r="9" spans="2:3" ht="12.75">
      <c r="B9" s="19"/>
      <c r="C9" s="19"/>
    </row>
    <row r="10" spans="2:11" s="1040" customFormat="1" ht="12.75">
      <c r="B10" s="19"/>
      <c r="C10" s="19"/>
      <c r="H10" s="19"/>
      <c r="I10" s="19"/>
      <c r="J10" s="19"/>
      <c r="K10" s="19"/>
    </row>
    <row r="11" spans="1:6" ht="12.75">
      <c r="A11" s="790" t="s">
        <v>63</v>
      </c>
      <c r="B11" s="689" t="s">
        <v>520</v>
      </c>
      <c r="C11" s="689"/>
      <c r="E11" s="699" t="s">
        <v>798</v>
      </c>
      <c r="F11" s="699" t="s">
        <v>799</v>
      </c>
    </row>
    <row r="12" spans="3:3" ht="12.75">
      <c r="C12" s="9"/>
    </row>
    <row r="13" spans="1:6" ht="12.75">
      <c r="A13" s="17" t="s">
        <v>757</v>
      </c>
      <c r="B13" s="9"/>
      <c r="C13" s="9"/>
      <c r="E13" s="279"/>
      <c r="F13" s="81" t="s">
        <v>800</v>
      </c>
    </row>
    <row r="14" spans="1:6" ht="12.75">
      <c r="A14" s="677" t="s">
        <v>801</v>
      </c>
      <c r="C14" s="1244" cm="1">
        <f t="array" ref="C14">SUM(SUMIFS(DS5_ExpActuals!$J:$J,DS5_ExpActuals!$B:$B,$A13,DS5_ExpActuals!$G:$G,Segments))+SUM(SUMIFS(DS10_OM_Allocation!$E:$E,DS10_OM_Allocation!$B:$B,$A13))</f>
        <v>3470284.9499999983</v>
      </c>
      <c r="E14" s="553"/>
      <c r="F14" s="9"/>
    </row>
    <row r="15" spans="1:6" ht="12.75">
      <c r="A15" s="677"/>
      <c r="B15" s="75"/>
      <c r="E15" s="75"/>
      <c r="F15" s="75"/>
    </row>
    <row r="16" spans="1:5" ht="12.75">
      <c r="A16" s="677" t="s">
        <v>802</v>
      </c>
      <c r="B16" s="18">
        <v>1907826</v>
      </c>
      <c r="E16" s="19" t="s">
        <v>3095</v>
      </c>
    </row>
    <row r="17" spans="5:6" ht="12.75">
      <c r="E17" s="75"/>
      <c r="F17" s="19"/>
    </row>
    <row r="18" spans="1:5" ht="12.75">
      <c r="A18" s="756" t="s">
        <v>803</v>
      </c>
      <c r="B18" s="75"/>
      <c r="E18" s="75"/>
    </row>
    <row r="19" spans="1:7" ht="12.75">
      <c r="A19" s="742" t="s">
        <v>804</v>
      </c>
      <c r="C19" s="668">
        <f>+B16*2</f>
        <v>3815652</v>
      </c>
      <c r="E19" s="75"/>
      <c r="F19" s="75"/>
      <c r="G19" s="19"/>
    </row>
    <row r="20" spans="3:8" ht="12.75">
      <c r="C20" s="61"/>
      <c r="E20" s="952"/>
      <c r="F20" s="952"/>
      <c r="H20" s="18"/>
    </row>
    <row r="21" spans="1:8" ht="12.75" thickBot="1">
      <c r="A21" s="678" t="s">
        <v>805</v>
      </c>
      <c r="B21" s="708"/>
      <c r="C21" s="129">
        <f>+C19-C14</f>
        <v>345367.05000000168</v>
      </c>
      <c r="E21" s="952"/>
      <c r="F21" s="81"/>
      <c r="H21" s="18"/>
    </row>
    <row r="22" spans="2:6" ht="12.75" thickTop="1">
      <c r="B22" s="75"/>
      <c r="E22" s="19"/>
      <c r="F22" s="19"/>
    </row>
    <row r="23" spans="1:6" ht="12.75">
      <c r="A23" s="17" t="s">
        <v>759</v>
      </c>
      <c r="B23" s="75"/>
      <c r="C23" s="9"/>
      <c r="E23" s="19"/>
      <c r="F23" s="19"/>
    </row>
    <row r="24" spans="1:6" ht="12.75">
      <c r="A24" s="677" t="s">
        <v>801</v>
      </c>
      <c r="C24" s="1244" cm="1">
        <f t="array" ref="C24">SUM(SUMIFS(DS5_ExpActuals!$J:$J,DS5_ExpActuals!$B:$B,$A23,DS5_ExpActuals!$G:$G,Segments))+SUM(SUMIFS(DS10_OM_Allocation!$E:$E,DS10_OM_Allocation!$B:$B,$A23))</f>
        <v>694191.82999999961</v>
      </c>
      <c r="E24" s="19"/>
      <c r="F24" s="19" t="s">
        <v>806</v>
      </c>
    </row>
    <row r="25" spans="2:6" ht="12.75">
      <c r="B25" s="75"/>
      <c r="C25" s="9"/>
      <c r="E25" s="19"/>
      <c r="F25" s="19"/>
    </row>
    <row r="26" spans="1:6" ht="12.75">
      <c r="A26" s="949" t="s">
        <v>803</v>
      </c>
      <c r="B26" s="668" cm="1">
        <f t="array" ref="B26">SUM(SUMIFS(DS12_2024_Budget!$H:$H,DS12_2024_Budget!$B:$B,$A23,DS12_2024_Budget!$F:$F,Segments))</f>
        <v>672147</v>
      </c>
      <c r="C26" s="26"/>
      <c r="D26" s="19"/>
      <c r="E26" s="19" t="s">
        <v>92</v>
      </c>
      <c r="F26" s="19"/>
    </row>
    <row r="27" spans="1:6" ht="12.75">
      <c r="A27" s="574" t="s">
        <v>807</v>
      </c>
      <c r="B27" s="18"/>
      <c r="C27" s="19"/>
      <c r="D27" s="19"/>
      <c r="E27" s="19"/>
      <c r="F27" s="19"/>
    </row>
    <row r="28" spans="1:6" ht="12.75">
      <c r="A28" s="950" t="s">
        <v>808</v>
      </c>
      <c r="B28" s="18">
        <v>21236</v>
      </c>
      <c r="C28" s="19"/>
      <c r="D28" s="19"/>
      <c r="E28" s="19" t="s">
        <v>92</v>
      </c>
      <c r="F28" s="19" t="s">
        <v>809</v>
      </c>
    </row>
    <row r="29" spans="1:6" ht="12.75">
      <c r="A29" s="951" t="s">
        <v>810</v>
      </c>
      <c r="B29" s="739"/>
      <c r="C29" s="948">
        <f>+B26-B28</f>
        <v>650911</v>
      </c>
      <c r="E29" s="19"/>
      <c r="F29" s="19"/>
    </row>
    <row r="30" spans="1:8" ht="12.75">
      <c r="A30" s="677"/>
      <c r="B30" s="5"/>
      <c r="C30" s="5"/>
      <c r="D30" s="5"/>
      <c r="E30" s="23"/>
      <c r="F30" s="23"/>
      <c r="G30" s="5"/>
      <c r="H30" s="18"/>
    </row>
    <row r="31" spans="1:6" ht="12.75" thickBot="1">
      <c r="A31" s="678" t="s">
        <v>805</v>
      </c>
      <c r="B31" s="708"/>
      <c r="C31" s="129">
        <f>C29-C24</f>
        <v>-43280.829999999609</v>
      </c>
      <c r="E31" s="18" t="s">
        <v>811</v>
      </c>
      <c r="F31" s="81"/>
    </row>
    <row r="32" spans="2:7" ht="12.75" thickTop="1">
      <c r="B32" s="9"/>
      <c r="C32" s="9"/>
      <c r="D32" s="9"/>
      <c r="E32" s="18"/>
      <c r="F32" s="18"/>
      <c r="G32" s="9"/>
    </row>
    <row r="33" spans="1:7" ht="12.75">
      <c r="A33" s="2" t="s">
        <v>3189</v>
      </c>
      <c r="B33" s="9"/>
      <c r="C33" s="9"/>
      <c r="D33" s="9"/>
      <c r="E33" s="9"/>
      <c r="F33" s="9"/>
      <c r="G33" s="9"/>
    </row>
    <row r="34" spans="2:7" ht="12.75">
      <c r="B34" s="9"/>
      <c r="C34" s="9"/>
      <c r="D34" s="9"/>
      <c r="E34" s="9"/>
      <c r="F34" s="9"/>
      <c r="G34" s="9"/>
    </row>
    <row r="35" spans="1:3" ht="12.75">
      <c r="A35" s="698" t="s">
        <v>602</v>
      </c>
      <c r="B35" s="698"/>
      <c r="C35" s="698"/>
    </row>
    <row r="36" spans="1:1" ht="12.75">
      <c r="A36" s="189" t="s">
        <v>812</v>
      </c>
    </row>
    <row r="37" spans="1:1" ht="12.75">
      <c r="A37" s="2" t="s">
        <v>813</v>
      </c>
    </row>
    <row r="38" ht="12.75"/>
    <row r="39" spans="1:1" ht="12.75">
      <c r="A39" s="2" t="s">
        <v>3096</v>
      </c>
    </row>
  </sheetData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>
    <tabColor theme="4" tint="0.599990010261536"/>
    <pageSetUpPr fitToPage="1"/>
  </sheetPr>
  <dimension ref="A1:E25"/>
  <sheetViews>
    <sheetView workbookViewId="0" topLeftCell="A1"/>
  </sheetViews>
  <sheetFormatPr defaultColWidth="9.14428571428571" defaultRowHeight="12.75"/>
  <cols>
    <col min="1" max="1" width="40.7142857142857" style="1040" customWidth="1"/>
    <col min="2" max="2" width="8.71428571428571" style="1040" customWidth="1"/>
    <col min="3" max="3" width="13.5714285714286" style="1040" customWidth="1"/>
    <col min="4" max="4" width="7.71428571428571" style="1040" customWidth="1"/>
    <col min="5" max="5" width="35.7142857142857" style="1040" customWidth="1"/>
    <col min="6" max="6" width="9.14285714285714" style="1040" customWidth="1"/>
    <col min="7" max="16384" width="9.14285714285714" style="1040"/>
  </cols>
  <sheetData>
    <row r="1" spans="2:5" ht="12.75">
      <c r="B1" s="116"/>
      <c r="C1" s="115" t="s">
        <v>3127</v>
      </c>
      <c r="D1" s="1571" t="s">
        <v>3164</v>
      </c>
      <c r="E1" s="1082"/>
    </row>
    <row r="2" spans="2:4" ht="12.75">
      <c r="B2" s="116"/>
      <c r="C2" s="115" t="str">
        <f>_xlfn.CONCAT("Witness: ",INDEX('Table of Contents'!$F$1:$F$68,MATCH(C1,'Table of Contents'!$D$1:$D$68,0)))</f>
        <v>Witness: Dawn M Peslak</v>
      </c>
      <c r="D2" s="1571"/>
    </row>
    <row r="3" spans="2:3" ht="12.75">
      <c r="B3" s="116"/>
      <c r="C3" s="19"/>
    </row>
    <row r="4" spans="1:5" ht="12.75">
      <c r="A4" s="640" t="str">
        <f>+Co_Name</f>
        <v>Aqua New Jersey, Inc</v>
      </c>
      <c r="B4" s="640"/>
      <c r="C4" s="640"/>
      <c r="E4" s="66"/>
    </row>
    <row r="5" spans="1:5" ht="12.75">
      <c r="A5" s="640" t="str">
        <f>+System</f>
        <v>Water Systems</v>
      </c>
      <c r="B5" s="640"/>
      <c r="C5" s="640"/>
      <c r="E5" s="110"/>
    </row>
    <row r="6" spans="1:5" ht="12.75">
      <c r="A6" s="640" t="str">
        <f>+A13</f>
        <v>Purchased Water</v>
      </c>
      <c r="B6" s="640"/>
      <c r="C6" s="640"/>
      <c r="E6" s="111"/>
    </row>
    <row r="7" spans="1:5" ht="12.75">
      <c r="A7" s="640" t="str">
        <f>'General Information'!$B$54</f>
        <v>Test Year Ended April 30, 2024 and Pro Forma Present Rates</v>
      </c>
      <c r="B7" s="640"/>
      <c r="C7" s="640"/>
      <c r="E7" s="111"/>
    </row>
    <row r="8" spans="1:3" ht="12.75">
      <c r="A8" s="640" t="str">
        <f>'General Information'!$B$8</f>
        <v>9 Months Actual + 3 Months Estimated</v>
      </c>
      <c r="B8" s="640"/>
      <c r="C8" s="640"/>
    </row>
    <row r="9" ht="12.75"/>
    <row r="10" ht="12.75"/>
    <row r="11" spans="1:5" ht="12.75">
      <c r="A11" s="790" t="s">
        <v>63</v>
      </c>
      <c r="B11" s="790" t="s">
        <v>814</v>
      </c>
      <c r="C11" s="790" t="s">
        <v>520</v>
      </c>
      <c r="E11" s="754" t="s">
        <v>815</v>
      </c>
    </row>
    <row r="12" spans="1:3" ht="12.75">
      <c r="A12" s="9"/>
      <c r="B12" s="105"/>
      <c r="C12" s="105"/>
    </row>
    <row r="13" spans="1:3" ht="12.75">
      <c r="A13" s="3" t="str">
        <f>INDEX('Exhibit 20.1'!$B$14:$B$34,MATCH($B13,'Exhibit 20.1'!$I$14:$I$34,0))</f>
        <v>Purchased Water</v>
      </c>
      <c r="B13" s="81">
        <v>610</v>
      </c>
      <c r="C13" s="9"/>
    </row>
    <row r="14" spans="1:5" ht="12.75">
      <c r="A14" s="677" t="s">
        <v>801</v>
      </c>
      <c r="B14" s="57"/>
      <c r="C14" s="1244" cm="1">
        <f t="array" ref="C14">SUM(SUMIFS(DS5_ExpActuals!$J:$J,DS5_ExpActuals!$B:$B,$A13,DS5_ExpActuals!$G:$G,Segments))+SUM(SUMIFS(DS10_OM_Allocation!$E:$E,DS10_OM_Allocation!$B:$B,$A13))</f>
        <v>854726.66000000003</v>
      </c>
      <c r="E14" s="1040" t="s">
        <v>116</v>
      </c>
    </row>
    <row r="15" spans="1:5" ht="12.75">
      <c r="A15" s="756" t="s">
        <v>803</v>
      </c>
      <c r="B15" s="57"/>
      <c r="C15" s="945" cm="1">
        <f t="array" ref="C15">SUM(SUMIFS(DS12_2024_Budget!$H:$H,DS12_2024_Budget!$B:$B,$A13,DS12_2024_Budget!$F:$F,Segments))</f>
        <v>857782</v>
      </c>
      <c r="E15" s="18" t="s">
        <v>92</v>
      </c>
    </row>
    <row r="16" spans="1:5" ht="12.75" thickBot="1">
      <c r="A16" s="678" t="s">
        <v>469</v>
      </c>
      <c r="B16" s="1088"/>
      <c r="C16" s="1169">
        <f>C15-C14</f>
        <v>3055.3399999999674</v>
      </c>
      <c r="E16" s="61" t="s">
        <v>816</v>
      </c>
    </row>
    <row r="17" spans="3:5" ht="12.75" thickTop="1">
      <c r="C17" s="49"/>
      <c r="E17" s="61"/>
    </row>
    <row r="18" spans="3:5" ht="12.75">
      <c r="C18" s="49"/>
      <c r="E18" s="61"/>
    </row>
    <row r="19" spans="3:5" ht="12.75">
      <c r="C19" s="49"/>
      <c r="E19" s="61"/>
    </row>
    <row r="20" spans="3:5" ht="12.75">
      <c r="C20" s="49"/>
      <c r="E20" s="61"/>
    </row>
    <row r="21" spans="3:5" ht="12.75">
      <c r="C21" s="49"/>
      <c r="E21" s="61"/>
    </row>
    <row r="22" spans="3:5" ht="12.75">
      <c r="C22" s="49"/>
      <c r="E22" s="61"/>
    </row>
    <row r="23" spans="3:5" ht="12.75">
      <c r="C23" s="49"/>
      <c r="E23" s="61"/>
    </row>
    <row r="24" spans="3:5" ht="12.75">
      <c r="C24" s="49"/>
      <c r="E24" s="61"/>
    </row>
    <row r="25" spans="1:3" ht="12.75">
      <c r="A25" s="1084" t="s">
        <v>420</v>
      </c>
      <c r="B25" s="1084"/>
      <c r="C25" s="1084"/>
    </row>
  </sheetData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>
    <tabColor theme="4" tint="0.599990010261536"/>
    <pageSetUpPr fitToPage="1"/>
  </sheetPr>
  <dimension ref="A1:F35"/>
  <sheetViews>
    <sheetView workbookViewId="0" topLeftCell="A1">
      <selection pane="topLeft" activeCell="C22" sqref="C22"/>
    </sheetView>
  </sheetViews>
  <sheetFormatPr defaultColWidth="9.14428571428571" defaultRowHeight="12.75"/>
  <cols>
    <col min="1" max="1" width="63.5714285714286" style="1053" bestFit="1" customWidth="1"/>
    <col min="2" max="2" width="8.85714285714286" style="1053" bestFit="1" customWidth="1"/>
    <col min="3" max="3" width="13.7142857142857" style="1053" customWidth="1"/>
    <col min="4" max="4" width="7.71428571428571" style="1053" bestFit="1" customWidth="1"/>
    <col min="5" max="5" width="53.7142857142857" style="19" bestFit="1" customWidth="1"/>
    <col min="6" max="6" width="5.85714285714286" style="19" customWidth="1"/>
    <col min="7" max="8" width="9.14285714285714" style="19" customWidth="1"/>
    <col min="9" max="9" width="10.7142857142857" style="19" bestFit="1" customWidth="1"/>
    <col min="10" max="10" width="9.14285714285714" style="1053" customWidth="1"/>
    <col min="11" max="16384" width="9.14285714285714" style="1053"/>
  </cols>
  <sheetData>
    <row r="1" spans="2:5" ht="12.75">
      <c r="B1" s="116"/>
      <c r="C1" s="115" t="s">
        <v>3128</v>
      </c>
      <c r="D1" s="1571" t="s">
        <v>3164</v>
      </c>
      <c r="E1" s="1017"/>
    </row>
    <row r="2" spans="2:5" ht="12.75">
      <c r="B2" s="116"/>
      <c r="C2" s="115" t="str">
        <f>_xlfn.CONCAT("Witness: ",INDEX('Table of Contents'!$F$1:$F$68,MATCH(C1,'Table of Contents'!$D$1:$D$68,0)))</f>
        <v>Witness: Dawn M Peslak</v>
      </c>
      <c r="D2" s="1571"/>
      <c r="E2" s="344"/>
    </row>
    <row r="3" spans="5:5" ht="12.75">
      <c r="E3" s="344"/>
    </row>
    <row r="4" spans="1:6" ht="12.75">
      <c r="A4" s="640" t="str">
        <f>+Co_Name</f>
        <v>Aqua New Jersey, Inc</v>
      </c>
      <c r="B4" s="640"/>
      <c r="C4" s="640"/>
      <c r="E4" s="66"/>
      <c r="F4" s="66"/>
    </row>
    <row r="5" spans="1:6" ht="12.75">
      <c r="A5" s="640" t="str">
        <f>+System</f>
        <v>Water Systems</v>
      </c>
      <c r="B5" s="640"/>
      <c r="C5" s="640"/>
      <c r="E5" s="745"/>
      <c r="F5" s="745"/>
    </row>
    <row r="6" spans="1:6" ht="12.75">
      <c r="A6" s="640" t="str">
        <f>+A12</f>
        <v>Purchased Power</v>
      </c>
      <c r="B6" s="640"/>
      <c r="C6" s="640"/>
      <c r="E6" s="426"/>
      <c r="F6" s="426"/>
    </row>
    <row r="7" spans="1:6" ht="12.75">
      <c r="A7" s="640" t="str">
        <f>'General Information'!$B$54</f>
        <v>Test Year Ended April 30, 2024 and Pro Forma Present Rates</v>
      </c>
      <c r="B7" s="640"/>
      <c r="C7" s="640"/>
      <c r="E7" s="426"/>
      <c r="F7" s="426"/>
    </row>
    <row r="8" spans="1:3" ht="12.75">
      <c r="A8" s="640" t="str">
        <f>'General Information'!$B$8</f>
        <v>9 Months Actual + 3 Months Estimated</v>
      </c>
      <c r="B8" s="640"/>
      <c r="C8" s="640"/>
    </row>
    <row r="9" ht="12.75"/>
    <row r="10" spans="1:5" ht="12.75">
      <c r="A10" s="790" t="s">
        <v>63</v>
      </c>
      <c r="B10" s="790" t="s">
        <v>814</v>
      </c>
      <c r="C10" s="790" t="s">
        <v>520</v>
      </c>
      <c r="E10" s="754" t="s">
        <v>815</v>
      </c>
    </row>
    <row r="11" spans="1:3" ht="12.75">
      <c r="A11" s="9"/>
      <c r="B11" s="9"/>
      <c r="C11" s="105"/>
    </row>
    <row r="12" spans="1:3" ht="12.75">
      <c r="A12" s="1257" t="s">
        <v>762</v>
      </c>
      <c r="B12" s="1177">
        <v>615616</v>
      </c>
      <c r="C12" s="1087"/>
    </row>
    <row r="13" spans="1:5" ht="12.75">
      <c r="A13" s="677" t="s">
        <v>801</v>
      </c>
      <c r="C13" s="1244" cm="1">
        <f t="array" ref="C13">SUM(SUMIFS(DS5_ExpActuals!$J:$J,DS5_ExpActuals!$B:$B,$A12,DS5_ExpActuals!$G:$G,Segments))+SUM(SUMIFS(DS10_OM_Allocation!$E:$E,DS10_OM_Allocation!$B:$B,$A12))</f>
        <v>806950.39999999979</v>
      </c>
      <c r="E13" s="19" t="s">
        <v>116</v>
      </c>
    </row>
    <row r="14" spans="1:6" ht="12.75">
      <c r="A14" s="756" t="s">
        <v>803</v>
      </c>
      <c r="B14" s="14"/>
      <c r="C14" s="656">
        <f>+C29</f>
        <v>1282513.0103942973</v>
      </c>
      <c r="E14" s="19" t="s">
        <v>817</v>
      </c>
      <c r="F14" s="18"/>
    </row>
    <row r="15" spans="6:6" ht="12.75">
      <c r="F15" s="18"/>
    </row>
    <row r="16" spans="1:6" ht="13.5" thickBot="1">
      <c r="A16" s="678" t="s">
        <v>469</v>
      </c>
      <c r="B16" s="1178"/>
      <c r="C16" s="569">
        <f>C14-C13</f>
        <v>475562.61039429752</v>
      </c>
      <c r="E16" s="18" t="s">
        <v>816</v>
      </c>
      <c r="F16" s="18"/>
    </row>
    <row r="17" spans="1:6" ht="13.5" thickTop="1">
      <c r="A17"/>
      <c r="B17"/>
      <c r="C17"/>
      <c r="F17" s="18"/>
    </row>
    <row r="18" spans="1:6" ht="12.75">
      <c r="A18"/>
      <c r="B18"/>
      <c r="C18"/>
      <c r="F18" s="18"/>
    </row>
    <row r="19" spans="1:6" ht="12.75">
      <c r="A19" s="285"/>
      <c r="B19" s="285"/>
      <c r="C19" s="286"/>
      <c r="F19" s="18"/>
    </row>
    <row r="20" spans="1:6" ht="12.75">
      <c r="A20" s="1083" t="s">
        <v>818</v>
      </c>
      <c r="B20" s="1083"/>
      <c r="C20" s="1090"/>
      <c r="F20" s="18"/>
    </row>
    <row r="21" spans="1:6" ht="12.75">
      <c r="A21" s="1091" t="s">
        <v>3041</v>
      </c>
      <c r="B21" s="7"/>
      <c r="C21" s="75">
        <v>4285.2314999999999</v>
      </c>
      <c r="E21" s="19" t="s">
        <v>819</v>
      </c>
      <c r="F21" s="18"/>
    </row>
    <row r="22" spans="1:6" ht="12.75">
      <c r="A22" s="125" t="s">
        <v>3042</v>
      </c>
      <c r="B22" s="1"/>
      <c r="C22" s="1331">
        <v>1024236.1799999999</v>
      </c>
      <c r="E22" s="19" t="s">
        <v>819</v>
      </c>
      <c r="F22" s="18"/>
    </row>
    <row r="23" spans="1:6" ht="12.75" thickBot="1">
      <c r="A23" s="730" t="s">
        <v>820</v>
      </c>
      <c r="B23" s="730"/>
      <c r="C23" s="1422">
        <f>C22/C21</f>
        <v>239.01536708110169</v>
      </c>
      <c r="F23" s="18"/>
    </row>
    <row r="24" spans="1:6" ht="12.75" thickTop="1">
      <c r="A24" s="1090"/>
      <c r="B24" s="1090"/>
      <c r="C24" s="18"/>
      <c r="F24" s="18"/>
    </row>
    <row r="25" spans="1:6" ht="12.75">
      <c r="A25" s="1083" t="s">
        <v>821</v>
      </c>
      <c r="B25" s="1083"/>
      <c r="C25" s="1094"/>
      <c r="F25" s="18"/>
    </row>
    <row r="26" spans="1:6" ht="12.75">
      <c r="A26" s="756" t="s">
        <v>822</v>
      </c>
      <c r="B26" s="14"/>
      <c r="C26" s="75">
        <f>'Exhibit 17.3'!B25/1000</f>
        <v>5159.4405915296411</v>
      </c>
      <c r="E26" s="18" t="s">
        <v>823</v>
      </c>
      <c r="F26" s="18"/>
    </row>
    <row r="27" spans="1:6" ht="12.75">
      <c r="A27" s="1179" t="s">
        <v>824</v>
      </c>
      <c r="B27" s="1090"/>
      <c r="C27" s="1098">
        <v>0.040000000000000001</v>
      </c>
      <c r="F27" s="18"/>
    </row>
    <row r="28" spans="1:6" ht="12.75">
      <c r="A28" s="125" t="s">
        <v>825</v>
      </c>
      <c r="B28" s="1"/>
      <c r="C28" s="654">
        <f>C23*(1+C27)</f>
        <v>248.57598176434576</v>
      </c>
      <c r="F28" s="18"/>
    </row>
    <row r="29" spans="1:6" ht="12.75" thickBot="1">
      <c r="A29" s="1100" t="s">
        <v>826</v>
      </c>
      <c r="B29" s="1101"/>
      <c r="C29" s="68">
        <f>C26*C28</f>
        <v>1282513.0103942973</v>
      </c>
      <c r="F29" s="18"/>
    </row>
    <row r="30" spans="6:6" ht="12.75" thickTop="1">
      <c r="F30" s="18"/>
    </row>
    <row r="31" ht="12.75"/>
    <row r="32" spans="1:3" ht="12.75">
      <c r="A32" s="1105" t="s">
        <v>420</v>
      </c>
      <c r="B32" s="1105"/>
      <c r="C32" s="1105"/>
    </row>
    <row r="33" ht="12.75"/>
    <row r="34" spans="1:1" ht="12.75">
      <c r="A34" s="1053" t="s">
        <v>827</v>
      </c>
    </row>
    <row r="35" spans="1:1" ht="12.75">
      <c r="A35" s="1053" t="s">
        <v>828</v>
      </c>
    </row>
  </sheetData>
  <printOptions horizontalCentered="1"/>
  <pageMargins left="0.8" right="0.8" top="1" bottom="1" header="0.5" footer="0.5"/>
  <pageSetup orientation="portrait" scale="95" r:id="rId1"/>
  <headerFooter alignWithMargins="0"/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3">
    <tabColor theme="4" tint="0.599990010261536"/>
    <pageSetUpPr fitToPage="1"/>
  </sheetPr>
  <dimension ref="A1:F34"/>
  <sheetViews>
    <sheetView workbookViewId="0" topLeftCell="A1">
      <selection pane="topLeft" activeCell="C17" sqref="C17"/>
    </sheetView>
  </sheetViews>
  <sheetFormatPr defaultColWidth="9.14428571428571" defaultRowHeight="12.75"/>
  <cols>
    <col min="1" max="1" width="55.2857142857143" style="1040" customWidth="1"/>
    <col min="2" max="2" width="9.71428571428571" style="1040" customWidth="1"/>
    <col min="3" max="3" width="13.1428571428571" style="1040" customWidth="1"/>
    <col min="4" max="4" width="5.71428571428571" style="1040" customWidth="1"/>
    <col min="5" max="5" width="46.7142857142857" style="1040" bestFit="1" customWidth="1"/>
    <col min="6" max="7" width="9.14285714285714" style="1040" customWidth="1"/>
    <col min="8" max="8" width="10.7142857142857" style="1040" bestFit="1" customWidth="1"/>
    <col min="9" max="9" width="9.14285714285714" style="1040" customWidth="1"/>
    <col min="10" max="16384" width="9.14285714285714" style="1040"/>
  </cols>
  <sheetData>
    <row r="1" spans="2:6" ht="12.75">
      <c r="B1" s="116"/>
      <c r="C1" s="115" t="s">
        <v>3129</v>
      </c>
      <c r="D1" s="1571" t="s">
        <v>3164</v>
      </c>
      <c r="E1" s="1420"/>
      <c r="F1" s="109"/>
    </row>
    <row r="2" spans="2:5" ht="12.75">
      <c r="B2" s="116"/>
      <c r="C2" s="115" t="str">
        <f>_xlfn.CONCAT("Witness: ",INDEX('Table of Contents'!$F$1:$F$68,MATCH(C1,'Table of Contents'!$D$1:$D$68,0)))</f>
        <v>Witness: Dawn M Peslak</v>
      </c>
      <c r="D2" s="1571"/>
      <c r="E2" s="161"/>
    </row>
    <row r="3" spans="5:5" ht="12.75">
      <c r="E3" s="161"/>
    </row>
    <row r="4" spans="1:6" ht="12.75">
      <c r="A4" s="640" t="str">
        <f>+Co_Name</f>
        <v>Aqua New Jersey, Inc</v>
      </c>
      <c r="B4" s="640"/>
      <c r="C4" s="640"/>
      <c r="D4" s="1085"/>
      <c r="E4" s="66"/>
      <c r="F4" s="66"/>
    </row>
    <row r="5" spans="1:6" ht="12.75">
      <c r="A5" s="640" t="str">
        <f>+System</f>
        <v>Water Systems</v>
      </c>
      <c r="B5" s="640"/>
      <c r="C5" s="640"/>
      <c r="D5" s="1085"/>
      <c r="E5" s="110"/>
      <c r="F5" s="110"/>
    </row>
    <row r="6" spans="1:6" ht="12.75">
      <c r="A6" s="640" t="str">
        <f>+A13</f>
        <v>Chemicals</v>
      </c>
      <c r="B6" s="640"/>
      <c r="C6" s="640"/>
      <c r="D6" s="1085"/>
      <c r="E6" s="111"/>
      <c r="F6" s="111"/>
    </row>
    <row r="7" spans="1:6" ht="12.75">
      <c r="A7" s="640" t="str">
        <f>'General Information'!$B$54</f>
        <v>Test Year Ended April 30, 2024 and Pro Forma Present Rates</v>
      </c>
      <c r="B7" s="640"/>
      <c r="C7" s="640"/>
      <c r="D7" s="1085"/>
      <c r="E7" s="111"/>
      <c r="F7" s="111"/>
    </row>
    <row r="8" spans="1:4" ht="12.75">
      <c r="A8" s="640" t="str">
        <f>'General Information'!$B$8</f>
        <v>9 Months Actual + 3 Months Estimated</v>
      </c>
      <c r="B8" s="640"/>
      <c r="C8" s="640"/>
      <c r="D8" s="1085"/>
    </row>
    <row r="9" ht="12.75"/>
    <row r="10" ht="12.75"/>
    <row r="11" spans="1:5" ht="12.75">
      <c r="A11" s="790" t="s">
        <v>63</v>
      </c>
      <c r="B11" s="790" t="s">
        <v>814</v>
      </c>
      <c r="C11" s="790" t="s">
        <v>520</v>
      </c>
      <c r="D11" s="1086"/>
      <c r="E11" s="699" t="s">
        <v>829</v>
      </c>
    </row>
    <row r="12" spans="1:4" ht="12.75">
      <c r="A12" s="9"/>
      <c r="B12" s="9"/>
      <c r="C12" s="105"/>
      <c r="D12" s="105"/>
    </row>
    <row r="13" spans="1:4" ht="12.75">
      <c r="A13" s="1257" t="s">
        <v>763</v>
      </c>
      <c r="B13" s="81">
        <v>618</v>
      </c>
      <c r="C13" s="1087"/>
      <c r="D13" s="1087"/>
    </row>
    <row r="14" spans="1:5" ht="12.75">
      <c r="A14" s="677" t="s">
        <v>801</v>
      </c>
      <c r="B14" s="677"/>
      <c r="C14" s="1244" cm="1">
        <f t="array" ref="C14">SUM(SUMIFS(DS5_ExpActuals!$J:$J,DS5_ExpActuals!$B:$B,$A13,DS5_ExpActuals!$G:$G,Segments))+SUM(SUMIFS(DS10_OM_Allocation!$E:$E,DS10_OM_Allocation!$B:$B,$A13))</f>
        <v>1168638.29</v>
      </c>
      <c r="D14" s="75"/>
      <c r="E14" s="1040" t="s">
        <v>116</v>
      </c>
    </row>
    <row r="15" spans="1:4" ht="12.75">
      <c r="A15" s="677"/>
      <c r="B15" s="677"/>
      <c r="C15" s="18"/>
      <c r="D15" s="18"/>
    </row>
    <row r="16" spans="1:6" ht="12.75">
      <c r="A16" s="756" t="s">
        <v>803</v>
      </c>
      <c r="B16" s="756"/>
      <c r="C16" s="18">
        <f>+C32</f>
        <v>1257301.2692454162</v>
      </c>
      <c r="D16" s="9"/>
      <c r="F16" s="9"/>
    </row>
    <row r="17" spans="1:6" ht="12.75">
      <c r="A17" s="677" t="s">
        <v>3084</v>
      </c>
      <c r="B17" s="677"/>
      <c r="C17" s="703">
        <f>1391742-C32</f>
        <v>134440.73075458384</v>
      </c>
      <c r="D17" s="61"/>
      <c r="F17" s="9"/>
    </row>
    <row r="18" spans="1:6" ht="12.75" thickBot="1">
      <c r="A18" s="678" t="s">
        <v>469</v>
      </c>
      <c r="B18" s="1088"/>
      <c r="C18" s="569">
        <f>C16+C17-C14</f>
        <v>223103.70999999996</v>
      </c>
      <c r="D18" s="49"/>
      <c r="E18" s="18" t="s">
        <v>2758</v>
      </c>
      <c r="F18" s="9"/>
    </row>
    <row r="19" spans="6:6" ht="12.75" thickTop="1">
      <c r="F19" s="9"/>
    </row>
    <row r="20" spans="1:6" ht="12.75">
      <c r="A20" s="285"/>
      <c r="B20" s="285"/>
      <c r="C20" s="286"/>
      <c r="D20" s="49"/>
      <c r="F20" s="9"/>
    </row>
    <row r="21" spans="1:6" ht="12.75">
      <c r="A21" s="1089" t="s">
        <v>830</v>
      </c>
      <c r="B21" s="244"/>
      <c r="C21" s="49"/>
      <c r="D21" s="49"/>
      <c r="F21" s="9"/>
    </row>
    <row r="22" spans="6:6" ht="12.75">
      <c r="F22" s="9"/>
    </row>
    <row r="23" spans="1:6" ht="12.75">
      <c r="A23" s="1" t="s">
        <v>818</v>
      </c>
      <c r="B23" s="1083"/>
      <c r="C23" s="1090"/>
      <c r="D23" s="1090"/>
      <c r="F23" s="9"/>
    </row>
    <row r="24" spans="1:6" ht="12.75">
      <c r="A24" s="1091" t="s">
        <v>3041</v>
      </c>
      <c r="B24" s="7"/>
      <c r="C24" s="75">
        <v>4285.2314999999999</v>
      </c>
      <c r="D24" s="1092"/>
      <c r="F24" s="9"/>
    </row>
    <row r="25" spans="1:6" ht="12.75">
      <c r="A25" s="125" t="s">
        <v>3042</v>
      </c>
      <c r="B25" s="1"/>
      <c r="C25" s="47">
        <v>956287.30000000005</v>
      </c>
      <c r="D25" s="50"/>
      <c r="F25" s="9"/>
    </row>
    <row r="26" spans="1:6" ht="12.75" thickBot="1">
      <c r="A26" s="730" t="s">
        <v>820</v>
      </c>
      <c r="B26" s="730"/>
      <c r="C26" s="1422">
        <f>C25/C24</f>
        <v>223.15884217690459</v>
      </c>
      <c r="D26" s="1093"/>
      <c r="F26" s="9"/>
    </row>
    <row r="27" spans="1:6" ht="12.75" thickTop="1">
      <c r="A27" s="1090"/>
      <c r="B27" s="1090"/>
      <c r="C27" s="18"/>
      <c r="D27" s="9"/>
      <c r="F27" s="9"/>
    </row>
    <row r="28" spans="1:6" ht="12.75">
      <c r="A28" s="1" t="s">
        <v>831</v>
      </c>
      <c r="B28" s="1083"/>
      <c r="C28" s="1094"/>
      <c r="D28" s="1095"/>
      <c r="F28" s="9"/>
    </row>
    <row r="29" spans="1:6" ht="12.75">
      <c r="A29" s="756" t="s">
        <v>822</v>
      </c>
      <c r="B29" s="14"/>
      <c r="C29" s="75">
        <f>'Exhibit 17.3'!B25/1000</f>
        <v>5159.4405915296411</v>
      </c>
      <c r="D29" s="1092"/>
      <c r="E29" s="1040" t="s">
        <v>2759</v>
      </c>
      <c r="F29" s="9"/>
    </row>
    <row r="30" spans="1:6" ht="12.75">
      <c r="A30" s="1096" t="s">
        <v>832</v>
      </c>
      <c r="B30" s="1097"/>
      <c r="C30" s="1098">
        <v>0.091999999999999998</v>
      </c>
      <c r="D30" s="1092"/>
      <c r="E30" s="19"/>
      <c r="F30" s="9"/>
    </row>
    <row r="31" spans="1:6" ht="12.75">
      <c r="A31" s="851" t="s">
        <v>833</v>
      </c>
      <c r="B31" s="770"/>
      <c r="C31" s="1099">
        <f>C26*(1+C30)</f>
        <v>243.68945565717982</v>
      </c>
      <c r="D31" s="1092"/>
      <c r="F31" s="9"/>
    </row>
    <row r="32" spans="1:6" ht="12.75" thickBot="1">
      <c r="A32" s="1100" t="s">
        <v>826</v>
      </c>
      <c r="B32" s="1101"/>
      <c r="C32" s="68">
        <f>C29*C31</f>
        <v>1257301.2692454162</v>
      </c>
      <c r="D32" s="70"/>
      <c r="F32" s="9"/>
    </row>
    <row r="33" spans="1:6" ht="12.75" thickTop="1">
      <c r="A33" s="1102"/>
      <c r="B33" s="1102"/>
      <c r="C33" s="1102"/>
      <c r="D33" s="1102"/>
      <c r="F33" s="9"/>
    </row>
    <row r="34" spans="1:4" ht="12.75">
      <c r="A34" s="1084" t="s">
        <v>420</v>
      </c>
      <c r="B34" s="1084"/>
      <c r="C34" s="1084"/>
      <c r="D34" s="1102"/>
    </row>
  </sheetData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4">
    <tabColor theme="4" tint="0.599990010261536"/>
    <pageSetUpPr fitToPage="1"/>
  </sheetPr>
  <dimension ref="A1:E25"/>
  <sheetViews>
    <sheetView workbookViewId="0" topLeftCell="A1"/>
  </sheetViews>
  <sheetFormatPr defaultColWidth="9.14428571428571" defaultRowHeight="12.75"/>
  <cols>
    <col min="1" max="1" width="40.7142857142857" style="1040" customWidth="1"/>
    <col min="2" max="2" width="9.14285714285714" style="1040" customWidth="1"/>
    <col min="3" max="3" width="17.4285714285714" style="1040" customWidth="1"/>
    <col min="4" max="4" width="5.28571428571429" style="1040" customWidth="1"/>
    <col min="5" max="5" width="24.1428571428571" style="1040" customWidth="1"/>
    <col min="6" max="6" width="9.14285714285714" style="1040" customWidth="1"/>
    <col min="7" max="16384" width="9.14285714285714" style="1040"/>
  </cols>
  <sheetData>
    <row r="1" spans="2:5" ht="12.75">
      <c r="B1" s="116"/>
      <c r="C1" s="115" t="s">
        <v>3130</v>
      </c>
      <c r="D1" s="1571" t="s">
        <v>3164</v>
      </c>
      <c r="E1" s="1082"/>
    </row>
    <row r="2" spans="2:4" ht="12.75">
      <c r="B2" s="116"/>
      <c r="C2" s="115" t="str">
        <f>_xlfn.CONCAT("Witness: ",INDEX('Table of Contents'!$F$1:$F$68,MATCH(C1,'Table of Contents'!$D$1:$D$68,0)))</f>
        <v>Witness: Dawn M Peslak</v>
      </c>
      <c r="D2" s="1571"/>
    </row>
    <row r="3" spans="4:5" ht="12.75">
      <c r="D3" s="116"/>
      <c r="E3" s="19"/>
    </row>
    <row r="4" spans="1:5" ht="12.75">
      <c r="A4" s="662" t="str">
        <f>+Co_Name</f>
        <v>Aqua New Jersey, Inc</v>
      </c>
      <c r="B4" s="640"/>
      <c r="C4" s="640"/>
      <c r="D4" s="1085"/>
      <c r="E4" s="1085"/>
    </row>
    <row r="5" spans="1:5" ht="12.75">
      <c r="A5" s="662" t="str">
        <f>+System</f>
        <v>Water Systems</v>
      </c>
      <c r="B5" s="640"/>
      <c r="C5" s="640"/>
      <c r="D5" s="1085"/>
      <c r="E5" s="1085"/>
    </row>
    <row r="6" spans="1:5" ht="12.75">
      <c r="A6" s="662" t="str">
        <f>+A13</f>
        <v>Supplies</v>
      </c>
      <c r="B6" s="640"/>
      <c r="C6" s="640"/>
      <c r="D6" s="1085"/>
      <c r="E6" s="1085"/>
    </row>
    <row r="7" spans="1:5" ht="12.75">
      <c r="A7" s="662" t="str">
        <f>'General Information'!$B$54</f>
        <v>Test Year Ended April 30, 2024 and Pro Forma Present Rates</v>
      </c>
      <c r="B7" s="640"/>
      <c r="C7" s="640"/>
      <c r="D7" s="1085"/>
      <c r="E7" s="1085"/>
    </row>
    <row r="8" spans="1:5" ht="12.75">
      <c r="A8" s="662" t="str">
        <f>'General Information'!$B$8</f>
        <v>9 Months Actual + 3 Months Estimated</v>
      </c>
      <c r="B8" s="640"/>
      <c r="C8" s="640"/>
      <c r="D8" s="1085"/>
      <c r="E8" s="1085"/>
    </row>
    <row r="9" spans="1:5" ht="12.75">
      <c r="A9" s="640"/>
      <c r="B9" s="640"/>
      <c r="C9" s="640"/>
      <c r="D9" s="640"/>
      <c r="E9" s="640"/>
    </row>
    <row r="10" spans="1:5" ht="12.75">
      <c r="A10" s="640"/>
      <c r="B10" s="640"/>
      <c r="C10" s="640"/>
      <c r="D10" s="640"/>
      <c r="E10" s="640"/>
    </row>
    <row r="11" spans="1:5" ht="12.75">
      <c r="A11" s="790" t="s">
        <v>63</v>
      </c>
      <c r="B11" s="790" t="s">
        <v>814</v>
      </c>
      <c r="C11" s="790" t="s">
        <v>520</v>
      </c>
      <c r="D11" s="968"/>
      <c r="E11" s="754" t="s">
        <v>815</v>
      </c>
    </row>
    <row r="12" spans="1:4" ht="12.75">
      <c r="A12" s="9"/>
      <c r="B12" s="9"/>
      <c r="C12" s="105"/>
      <c r="D12" s="968"/>
    </row>
    <row r="13" spans="1:4" ht="12.75">
      <c r="A13" s="1257" t="str">
        <f>INDEX('Exhibit 20.1'!$B$14:$B$34,MATCH($B13,'Exhibit 20.1'!$I$14:$I$34,0))</f>
        <v>Supplies</v>
      </c>
      <c r="B13" s="107">
        <v>620</v>
      </c>
      <c r="C13" s="9"/>
      <c r="D13" s="9"/>
    </row>
    <row r="14" spans="1:5" ht="12.75">
      <c r="A14" s="677" t="s">
        <v>801</v>
      </c>
      <c r="C14" s="1244" cm="1">
        <f t="array" ref="C14">SUM(SUMIFS(DS5_ExpActuals!$J:$J,DS5_ExpActuals!$B:$B,$A13,DS5_ExpActuals!$G:$G,Segments))+SUM(SUMIFS(DS10_OM_Allocation!$E:$E,DS10_OM_Allocation!$B:$B,$A13))</f>
        <v>205456.22999999989</v>
      </c>
      <c r="E14" s="1040" t="s">
        <v>116</v>
      </c>
    </row>
    <row r="15" spans="1:5" ht="12.75">
      <c r="A15" s="756" t="s">
        <v>803</v>
      </c>
      <c r="C15" s="75" cm="1">
        <f t="array" ref="C15">SUM(SUMIFS(DS12_2024_Budget!$H:$H,DS12_2024_Budget!$B:$B,$A13,DS12_2024_Budget!$F:$F,Segments))</f>
        <v>157968</v>
      </c>
      <c r="E15" s="19" t="s">
        <v>92</v>
      </c>
    </row>
    <row r="16" spans="1:5" ht="12.75" thickBot="1">
      <c r="A16" s="678" t="s">
        <v>469</v>
      </c>
      <c r="B16" s="1088"/>
      <c r="C16" s="569">
        <f>C15-C14</f>
        <v>-47488.229999999894</v>
      </c>
      <c r="E16" s="61" t="s">
        <v>816</v>
      </c>
    </row>
    <row r="17" spans="3:5" ht="12.75" thickTop="1">
      <c r="C17" s="49"/>
      <c r="E17" s="61"/>
    </row>
    <row r="18" spans="3:5" ht="12.75">
      <c r="C18" s="75"/>
      <c r="E18" s="61"/>
    </row>
    <row r="19" spans="3:5" ht="12.75">
      <c r="C19" s="75"/>
      <c r="E19" s="61"/>
    </row>
    <row r="20" spans="3:5" ht="12.75">
      <c r="C20" s="18"/>
      <c r="E20" s="61"/>
    </row>
    <row r="21" spans="3:5" ht="12.75">
      <c r="C21" s="9"/>
      <c r="E21" s="61"/>
    </row>
    <row r="22" spans="3:5" ht="12.75">
      <c r="C22" s="49"/>
      <c r="E22" s="61"/>
    </row>
    <row r="23" ht="12.75"/>
    <row r="24" ht="12.75"/>
    <row r="25" spans="1:5" ht="12.75">
      <c r="A25" s="1084" t="s">
        <v>420</v>
      </c>
      <c r="B25" s="1084"/>
      <c r="C25" s="1084"/>
      <c r="D25" s="1084"/>
      <c r="E25" s="1084"/>
    </row>
  </sheetData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5">
    <tabColor theme="4" tint="0.599990010261536"/>
    <pageSetUpPr fitToPage="1"/>
  </sheetPr>
  <dimension ref="A1:P48"/>
  <sheetViews>
    <sheetView workbookViewId="0" topLeftCell="A7">
      <selection pane="topLeft" activeCell="G28" sqref="G28:G29"/>
    </sheetView>
  </sheetViews>
  <sheetFormatPr defaultColWidth="9.14428571428571" defaultRowHeight="12.75"/>
  <cols>
    <col min="1" max="1" width="40.7142857142857" style="2" customWidth="1"/>
    <col min="2" max="2" width="9.14285714285714" style="2" customWidth="1"/>
    <col min="3" max="3" width="13.5714285714286" style="2" customWidth="1"/>
    <col min="4" max="4" width="6" style="2" customWidth="1"/>
    <col min="5" max="5" width="20.2857142857143" style="2" bestFit="1" customWidth="1"/>
    <col min="6" max="6" width="9.14285714285714" style="2" customWidth="1"/>
    <col min="7" max="7" width="9.28571428571429" bestFit="1" customWidth="1"/>
    <col min="8" max="8" width="9.57142857142857" bestFit="1" customWidth="1"/>
    <col min="9" max="9" width="8" bestFit="1" customWidth="1"/>
    <col min="10" max="10" width="26.8571428571429" bestFit="1" customWidth="1"/>
    <col min="11" max="11" width="12.8571428571429" bestFit="1" customWidth="1"/>
    <col min="12" max="13" width="11.7142857142857" bestFit="1" customWidth="1"/>
    <col min="14" max="14" width="9.14285714285714" customWidth="1"/>
    <col min="15" max="15" width="9.14285714285714" style="2" customWidth="1"/>
    <col min="16" max="16" width="9.14285714285714" style="2"/>
    <col min="17" max="16384" width="9.14285714285714" style="2"/>
  </cols>
  <sheetData>
    <row r="1" spans="2:5" ht="12.75">
      <c r="B1" s="634"/>
      <c r="C1" s="115" t="s">
        <v>3131</v>
      </c>
      <c r="D1" s="1572" t="s">
        <v>3164</v>
      </c>
      <c r="E1" t="s">
        <v>0</v>
      </c>
    </row>
    <row r="2" spans="1:4" ht="12.75">
      <c r="A2" s="631"/>
      <c r="B2" s="634"/>
      <c r="C2" s="115" t="str">
        <f>_xlfn.CONCAT("Witness: ",INDEX('Table of Contents'!$F$1:$F$68,MATCH(C1,'Table of Contents'!$D$1:$D$68,0)))</f>
        <v>Witness: Dawn M Peslak</v>
      </c>
      <c r="D2" s="1572"/>
    </row>
    <row r="3" spans="1:5" ht="12.75">
      <c r="A3" s="631"/>
      <c r="B3" s="631"/>
      <c r="C3" s="636"/>
      <c r="D3" s="634"/>
      <c r="E3" s="635"/>
    </row>
    <row r="4" spans="1:6" ht="12.75">
      <c r="A4" s="640" t="str">
        <f>+Co_Name</f>
        <v>Aqua New Jersey, Inc</v>
      </c>
      <c r="B4" s="640"/>
      <c r="C4" s="640"/>
      <c r="D4" s="66"/>
      <c r="E4" s="1250"/>
      <c r="F4" s="1250"/>
    </row>
    <row r="5" spans="1:6" ht="12.75">
      <c r="A5" s="640" t="str">
        <f>+System</f>
        <v>Water Systems</v>
      </c>
      <c r="B5" s="640"/>
      <c r="C5" s="640"/>
      <c r="D5" s="110"/>
      <c r="E5" s="110"/>
      <c r="F5" s="1250"/>
    </row>
    <row r="6" spans="1:6" ht="12.75">
      <c r="A6" s="640" t="s">
        <v>775</v>
      </c>
      <c r="B6" s="640"/>
      <c r="C6" s="640"/>
      <c r="D6" s="111"/>
      <c r="E6" s="111"/>
      <c r="F6" s="1250"/>
    </row>
    <row r="7" spans="1:6" ht="12.75">
      <c r="A7" s="640" t="str">
        <f>'General Information'!$B$54</f>
        <v>Test Year Ended April 30, 2024 and Pro Forma Present Rates</v>
      </c>
      <c r="B7" s="640"/>
      <c r="C7" s="640"/>
      <c r="D7" s="111"/>
      <c r="E7" s="111"/>
      <c r="F7" s="1250"/>
    </row>
    <row r="8" spans="1:6" ht="12.75">
      <c r="A8" s="640" t="str">
        <f>'General Information'!$B$8</f>
        <v>9 Months Actual + 3 Months Estimated</v>
      </c>
      <c r="B8" s="640"/>
      <c r="C8" s="640"/>
      <c r="D8" s="1250"/>
      <c r="E8" s="1250"/>
      <c r="F8" s="1250"/>
    </row>
    <row r="9" spans="1:6" ht="12.75">
      <c r="A9" s="1250"/>
      <c r="B9" s="1250"/>
      <c r="C9" s="1250"/>
      <c r="D9" s="1250"/>
      <c r="E9" s="1250"/>
      <c r="F9" s="1250"/>
    </row>
    <row r="10" spans="1:6" ht="12.75">
      <c r="A10" s="790" t="s">
        <v>63</v>
      </c>
      <c r="B10" s="790" t="s">
        <v>814</v>
      </c>
      <c r="C10" s="790" t="s">
        <v>520</v>
      </c>
      <c r="D10" s="968"/>
      <c r="E10" s="699" t="s">
        <v>815</v>
      </c>
      <c r="F10" s="1250"/>
    </row>
    <row r="11" spans="1:6" ht="12.75">
      <c r="A11" s="9"/>
      <c r="B11" s="9"/>
      <c r="C11" s="105"/>
      <c r="D11" s="968"/>
      <c r="E11" s="1250"/>
      <c r="F11" s="1250"/>
    </row>
    <row r="12" spans="1:6" ht="12.75">
      <c r="A12" s="3" t="s">
        <v>765</v>
      </c>
      <c r="B12" s="107">
        <v>631</v>
      </c>
      <c r="C12" s="75"/>
      <c r="D12" s="9"/>
      <c r="E12" s="1250"/>
      <c r="F12" s="1250"/>
    </row>
    <row r="13" spans="1:6" ht="12.75">
      <c r="A13" s="677" t="s">
        <v>801</v>
      </c>
      <c r="B13" s="107"/>
      <c r="C13" s="1244" cm="1">
        <f t="array" ref="C13">SUM(SUMIFS(DS5_ExpActuals!$J:$J,DS5_ExpActuals!$B:$B,$A12,DS5_ExpActuals!$G:$G,Segments))+SUM(SUMIFS(DS05a_Adjustments!F:F,DS05a_Adjustments!B:B,A12,DS05a_Adjustments!G:G,Segments))+SUM(SUMIFS(DS10_OM_Allocation!$E:$E,DS10_OM_Allocation!$B:$B,$A12))</f>
        <v>0</v>
      </c>
      <c r="D13" s="1250"/>
      <c r="E13" s="1250" t="s">
        <v>116</v>
      </c>
      <c r="F13" s="1250"/>
    </row>
    <row r="14" spans="1:6" ht="12.75">
      <c r="A14" s="756" t="s">
        <v>803</v>
      </c>
      <c r="B14" s="107"/>
      <c r="C14" s="945" cm="1">
        <f t="array" ref="C14">SUM(SUMIFS(DS12_2024_Budget!$H:$H,DS12_2024_Budget!$B:$B,$A12,DS12_2024_Budget!$F:$F,Segments))</f>
        <v>0</v>
      </c>
      <c r="D14" s="1250"/>
      <c r="E14" s="19" t="s">
        <v>92</v>
      </c>
      <c r="F14" s="1250"/>
    </row>
    <row r="15" spans="1:6" ht="13.5" thickBot="1">
      <c r="A15" s="678" t="s">
        <v>469</v>
      </c>
      <c r="B15" s="850"/>
      <c r="C15" s="781">
        <f>C14-C13</f>
        <v>0</v>
      </c>
      <c r="D15" s="1250"/>
      <c r="E15" s="1250" t="s">
        <v>816</v>
      </c>
      <c r="F15" s="1250"/>
    </row>
    <row r="16" spans="1:6" ht="13.5" thickTop="1">
      <c r="A16" s="1250"/>
      <c r="B16" s="107"/>
      <c r="C16" s="1258"/>
      <c r="D16" s="1250"/>
      <c r="E16" s="1250"/>
      <c r="F16" s="1250"/>
    </row>
    <row r="17" spans="1:15" ht="12.75">
      <c r="A17" s="3" t="s">
        <v>767</v>
      </c>
      <c r="B17" s="107">
        <v>632</v>
      </c>
      <c r="C17" s="764"/>
      <c r="D17" s="9"/>
      <c r="E17" s="1250"/>
      <c r="F17" s="1250"/>
      <c r="J17" t="s">
        <v>3087</v>
      </c>
      <c r="N17" t="s">
        <v>455</v>
      </c>
      <c r="O17" s="2" t="s">
        <v>116</v>
      </c>
    </row>
    <row r="18" spans="1:15" ht="12.75">
      <c r="A18" s="677" t="s">
        <v>801</v>
      </c>
      <c r="B18" s="107"/>
      <c r="C18" s="1244" cm="1">
        <f t="array" ref="C18">SUM(SUMIFS(DS5_ExpActuals!$J:$J,DS5_ExpActuals!$B:$B,$A17,DS5_ExpActuals!$G:$G,Segments))+SUM(SUMIFS(DS05a_Adjustments!F:F,DS05a_Adjustments!B:B,A17,DS05a_Adjustments!G:G,Segments))+SUM(SUMIFS(DS10_OM_Allocation!$E:$E,DS10_OM_Allocation!$B:$B,$A17))</f>
        <v>63607.68</v>
      </c>
      <c r="D18" s="1250"/>
      <c r="E18" s="1250"/>
      <c r="F18" s="1250"/>
      <c r="J18" s="945" cm="1">
        <f t="array" ref="J18">SUM(SUMIFS(DS12_2024_Budget!$H:$H,DS12_2024_Budget!$B:$B,$A17,DS12_2024_Budget!$F:$F,Segments))</f>
        <v>70241.820000000007</v>
      </c>
      <c r="K18" s="1097" t="str">
        <f>+$E$14</f>
        <v>2024 Budget</v>
      </c>
      <c r="N18" s="82">
        <v>99017</v>
      </c>
      <c r="O18" s="84">
        <v>89112</v>
      </c>
    </row>
    <row r="19" spans="1:15" ht="12.75">
      <c r="A19" s="756" t="s">
        <v>803</v>
      </c>
      <c r="B19" s="81"/>
      <c r="C19" s="945">
        <f>+O21</f>
        <v>70137.102679337899</v>
      </c>
      <c r="D19" s="1250"/>
      <c r="E19" s="19" t="str">
        <f>+$E$14</f>
        <v>2024 Budget</v>
      </c>
      <c r="F19" s="1250"/>
      <c r="K19" t="s">
        <v>3088</v>
      </c>
      <c r="N19" s="82">
        <v>21084</v>
      </c>
      <c r="O19" s="84">
        <f>+O18*N20</f>
        <v>18974.897320662109</v>
      </c>
    </row>
    <row r="20" spans="1:15" ht="13.5" thickBot="1">
      <c r="A20" s="678" t="s">
        <v>469</v>
      </c>
      <c r="B20" s="850"/>
      <c r="C20" s="781">
        <f>C19-C18</f>
        <v>6529.4226793378984</v>
      </c>
      <c r="D20" s="1250"/>
      <c r="E20" s="1250" t="s">
        <v>816</v>
      </c>
      <c r="F20" s="1250"/>
      <c r="N20" s="131">
        <f>+N19/N18</f>
        <v>0.21293313269438582</v>
      </c>
      <c r="O20" s="131">
        <f>+O19/O18</f>
        <v>0.21293313269438582</v>
      </c>
    </row>
    <row r="21" spans="1:16" ht="13.5" thickTop="1">
      <c r="A21" s="1250"/>
      <c r="B21" s="1574"/>
      <c r="C21" s="1258"/>
      <c r="D21" s="1250"/>
      <c r="E21" s="1250"/>
      <c r="F21" s="1250"/>
      <c r="N21">
        <f>+N18-N19</f>
        <v>77933</v>
      </c>
      <c r="O21" s="962">
        <f>+O18-O19</f>
        <v>70137.102679337899</v>
      </c>
      <c r="P21" s="962"/>
    </row>
    <row r="22" spans="1:6" ht="12.75">
      <c r="A22" s="3" t="s">
        <v>769</v>
      </c>
      <c r="B22" s="107">
        <v>633</v>
      </c>
      <c r="C22" s="764"/>
      <c r="D22" s="9"/>
      <c r="E22" s="1250"/>
      <c r="F22" s="1250"/>
    </row>
    <row r="23" spans="1:6" ht="12.75">
      <c r="A23" s="677" t="s">
        <v>801</v>
      </c>
      <c r="B23" s="107"/>
      <c r="C23" s="1244" cm="1">
        <f t="array" ref="C23">SUM(SUMIFS(DS5_ExpActuals!$J:$J,DS5_ExpActuals!$B:$B,$A22,DS5_ExpActuals!$G:$G,Segments))+SUM(SUMIFS(DS05a_Adjustments!F:F,DS05a_Adjustments!B:B,A22,DS05a_Adjustments!G:G,Segments))+SUM(SUMIFS(DS10_OM_Allocation!$E:$E,DS10_OM_Allocation!$B:$B,$A22))</f>
        <v>171002.41999999998</v>
      </c>
      <c r="D23" s="1250"/>
      <c r="E23" s="1250"/>
      <c r="F23" s="1250"/>
    </row>
    <row r="24" spans="1:6" ht="12.75">
      <c r="A24" s="756" t="s">
        <v>803</v>
      </c>
      <c r="B24" s="81"/>
      <c r="C24" s="945" cm="1">
        <f t="array" ref="C24">SUM(SUMIFS(DS12_2024_Budget!$H:$H,DS12_2024_Budget!$B:$B,$A22,DS12_2024_Budget!$F:$F,Segments))</f>
        <v>200160</v>
      </c>
      <c r="D24" s="1250"/>
      <c r="E24" s="19" t="str">
        <f>+$E$14</f>
        <v>2024 Budget</v>
      </c>
      <c r="F24" s="1250"/>
    </row>
    <row r="25" spans="1:6" ht="13.5" thickBot="1">
      <c r="A25" s="678" t="s">
        <v>469</v>
      </c>
      <c r="B25" s="850"/>
      <c r="C25" s="781">
        <f>C24-C23</f>
        <v>29157.580000000016</v>
      </c>
      <c r="D25" s="1250"/>
      <c r="E25" s="1250" t="s">
        <v>816</v>
      </c>
      <c r="F25" s="1250"/>
    </row>
    <row r="26" spans="1:6" ht="13.5" thickTop="1">
      <c r="A26" s="1250"/>
      <c r="B26" s="1574"/>
      <c r="C26" s="1258"/>
      <c r="D26" s="1250"/>
      <c r="E26" s="1250"/>
      <c r="F26" s="1250"/>
    </row>
    <row r="27" spans="1:6" ht="12.75">
      <c r="A27" s="3" t="s">
        <v>777</v>
      </c>
      <c r="B27" s="107">
        <v>634</v>
      </c>
      <c r="C27" s="764"/>
      <c r="D27" s="9"/>
      <c r="E27" s="1250"/>
      <c r="F27" s="1250"/>
    </row>
    <row r="28" spans="1:6" ht="12.75">
      <c r="A28" s="677" t="s">
        <v>801</v>
      </c>
      <c r="B28" s="107"/>
      <c r="C28" s="1244" cm="1">
        <f t="array" ref="C28">SUM(SUMIFS(DS5_ExpActuals!$J:$J,DS5_ExpActuals!$B:$B,$A27,DS5_ExpActuals!$G:$G,Segments))+SUM(SUMIFS(DS05a_Adjustments!F:F,DS05a_Adjustments!B:B,A27,DS05a_Adjustments!G:G,Segments))+SUM(SUMIFS(DS10_OM_Allocation!$E:$E,DS10_OM_Allocation!$B:$B,$A27))</f>
        <v>2152195.7799999984</v>
      </c>
      <c r="D28" s="1250"/>
      <c r="E28" s="1250"/>
      <c r="F28" s="1250"/>
    </row>
    <row r="29" spans="1:6" ht="12.75">
      <c r="A29" s="756" t="s">
        <v>803</v>
      </c>
      <c r="B29" s="81"/>
      <c r="C29" s="945" cm="1">
        <f t="array" ref="C29">SUM(SUMIFS(DS12_2024_Budget!$H:$H,DS12_2024_Budget!$B:$B,$A27,DS12_2024_Budget!$F:$F,Segments))</f>
        <v>2230034.2800000003</v>
      </c>
      <c r="D29" s="1250"/>
      <c r="E29" s="19" t="str">
        <f>+$E$14</f>
        <v>2024 Budget</v>
      </c>
      <c r="F29" s="1250"/>
    </row>
    <row r="30" spans="1:6" ht="13.5" thickBot="1">
      <c r="A30" s="678" t="s">
        <v>469</v>
      </c>
      <c r="B30" s="850"/>
      <c r="C30" s="781">
        <f>C29-C28</f>
        <v>77838.500000001863</v>
      </c>
      <c r="D30" s="1250"/>
      <c r="E30" s="1250" t="s">
        <v>816</v>
      </c>
      <c r="F30" s="1250"/>
    </row>
    <row r="31" spans="1:6" ht="13.5" thickTop="1">
      <c r="A31" s="1250"/>
      <c r="B31" s="107"/>
      <c r="C31" s="787"/>
      <c r="D31" s="1250"/>
      <c r="E31" s="1250"/>
      <c r="F31" s="1250"/>
    </row>
    <row r="32" spans="1:6" ht="12.75">
      <c r="A32" s="3" t="s">
        <v>771</v>
      </c>
      <c r="B32" s="107">
        <v>635</v>
      </c>
      <c r="C32" s="764"/>
      <c r="D32" s="9"/>
      <c r="E32" s="1250"/>
      <c r="F32" s="1250"/>
    </row>
    <row r="33" spans="1:6" ht="12.75">
      <c r="A33" s="677" t="s">
        <v>801</v>
      </c>
      <c r="B33" s="107"/>
      <c r="C33" s="1244" cm="1">
        <f t="array" ref="C33">SUM(SUMIFS(DS5_ExpActuals!$J:$J,DS5_ExpActuals!$B:$B,$A32,DS5_ExpActuals!$G:$G,Segments))+SUM(SUMIFS(DS05a_Adjustments!F:F,DS05a_Adjustments!B:B,A32,DS05a_Adjustments!G:G,Segments))+SUM(SUMIFS(DS10_OM_Allocation!$E:$E,DS10_OM_Allocation!$B:$B,$A32))</f>
        <v>190137.63999999998</v>
      </c>
      <c r="D33" s="1250"/>
      <c r="E33" s="1250"/>
      <c r="F33" s="1250"/>
    </row>
    <row r="34" spans="1:6" ht="12.75">
      <c r="A34" s="756" t="s">
        <v>803</v>
      </c>
      <c r="B34" s="81"/>
      <c r="C34" s="945" cm="1">
        <f t="array" ref="C34">SUM(SUMIFS(DS12_2024_Budget!$H:$H,DS12_2024_Budget!$B:$B,$A32,DS12_2024_Budget!$F:$F,Segments))</f>
        <v>240264</v>
      </c>
      <c r="D34" s="1250"/>
      <c r="E34" s="19" t="str">
        <f>+$E$14</f>
        <v>2024 Budget</v>
      </c>
      <c r="F34" s="1250"/>
    </row>
    <row r="35" spans="1:6" ht="13.5" thickBot="1">
      <c r="A35" s="678" t="s">
        <v>469</v>
      </c>
      <c r="B35" s="850"/>
      <c r="C35" s="781">
        <f>C34-C33</f>
        <v>50126.360000000015</v>
      </c>
      <c r="D35" s="1250"/>
      <c r="E35" s="1250" t="s">
        <v>816</v>
      </c>
      <c r="F35" s="1250"/>
    </row>
    <row r="36" spans="1:6" ht="13.5" thickTop="1">
      <c r="A36" s="1250"/>
      <c r="B36" s="107"/>
      <c r="C36" s="787"/>
      <c r="D36" s="1250"/>
      <c r="E36" s="1250"/>
      <c r="F36" s="1250"/>
    </row>
    <row r="37" spans="1:6" ht="12.75">
      <c r="A37" s="3" t="s">
        <v>773</v>
      </c>
      <c r="B37" s="107">
        <v>636</v>
      </c>
      <c r="C37" s="764"/>
      <c r="D37" s="9"/>
      <c r="E37" s="1250"/>
      <c r="F37" s="1250"/>
    </row>
    <row r="38" spans="1:6" ht="12.75">
      <c r="A38" s="677" t="s">
        <v>801</v>
      </c>
      <c r="B38" s="107"/>
      <c r="C38" s="1244" cm="1">
        <f t="array" ref="C38">SUM(SUMIFS(DS5_ExpActuals!$J:$J,DS5_ExpActuals!$B:$B,$A37,DS5_ExpActuals!$G:$G,Segments))+SUM(SUMIFS(DS05a_Adjustments!F:F,DS05a_Adjustments!B:B,A37,DS05a_Adjustments!G:G,Segments))+SUM(SUMIFS(DS10_OM_Allocation!$E:$E,DS10_OM_Allocation!$B:$B,$A37))</f>
        <v>810888.64999999991</v>
      </c>
      <c r="D38" s="1250"/>
      <c r="E38" s="1250"/>
      <c r="F38" s="1250"/>
    </row>
    <row r="39" spans="1:6" ht="12.75">
      <c r="A39" s="756" t="s">
        <v>803</v>
      </c>
      <c r="B39" s="107"/>
      <c r="C39" s="945" cm="1">
        <f t="array" ref="C39">SUM(SUMIFS(DS12_2024_Budget!$H:$H,DS12_2024_Budget!$B:$B,$A37,DS12_2024_Budget!$F:$F,Segments))</f>
        <v>547860</v>
      </c>
      <c r="D39" s="1250"/>
      <c r="E39" s="19" t="str">
        <f>+$E$14</f>
        <v>2024 Budget</v>
      </c>
      <c r="F39" s="1250"/>
    </row>
    <row r="40" spans="1:6" ht="13.5" thickBot="1">
      <c r="A40" s="678" t="s">
        <v>469</v>
      </c>
      <c r="B40" s="850"/>
      <c r="C40" s="781">
        <f>C39-C38</f>
        <v>-263028.64999999991</v>
      </c>
      <c r="D40" s="1250"/>
      <c r="E40" s="1250" t="s">
        <v>816</v>
      </c>
      <c r="F40" s="1250"/>
    </row>
    <row r="41" spans="1:3" s="1250" customFormat="1" ht="13.5" thickTop="1">
      <c r="A41" s="728"/>
      <c r="B41" s="85"/>
      <c r="C41" s="1258"/>
    </row>
    <row r="42" spans="1:4" s="1250" customFormat="1" ht="12.75">
      <c r="A42" s="3" t="s">
        <v>776</v>
      </c>
      <c r="B42" s="107">
        <v>636</v>
      </c>
      <c r="C42" s="764"/>
      <c r="D42" s="9"/>
    </row>
    <row r="43" spans="1:3" s="1250" customFormat="1" ht="12.75">
      <c r="A43" s="677" t="s">
        <v>801</v>
      </c>
      <c r="B43" s="107"/>
      <c r="C43" s="1244" cm="1">
        <f t="array" ref="C43">SUM(SUMIFS(DS5_ExpActuals!$J:$J,DS5_ExpActuals!$B:$B,$A42,DS5_ExpActuals!$G:$G,Segments))+SUM(SUMIFS(DS05a_Adjustments!F:F,DS05a_Adjustments!B:B,A42,DS05a_Adjustments!G:G,Segments))+SUM(SUMIFS(DS10_OM_Allocation!$E:$E,DS10_OM_Allocation!$B:$B,$A42))</f>
        <v>1426576.0199999991</v>
      </c>
    </row>
    <row r="44" spans="1:5" s="1250" customFormat="1" ht="12.75">
      <c r="A44" s="756" t="s">
        <v>803</v>
      </c>
      <c r="B44" s="107"/>
      <c r="C44" s="945" cm="1">
        <f t="array" ref="C44">SUM(SUMIFS(DS12_2024_Budget!$H:$H,DS12_2024_Budget!$B:$B,$A42,DS12_2024_Budget!$F:$F,Segments))</f>
        <v>1741426</v>
      </c>
      <c r="E44" s="19" t="str">
        <f>+$E$14</f>
        <v>2024 Budget</v>
      </c>
    </row>
    <row r="45" spans="1:5" s="1250" customFormat="1" ht="12.75" thickBot="1">
      <c r="A45" s="678" t="s">
        <v>469</v>
      </c>
      <c r="B45" s="850"/>
      <c r="C45" s="781">
        <f>C44-C43</f>
        <v>314849.98000000091</v>
      </c>
      <c r="E45" s="1250" t="s">
        <v>816</v>
      </c>
    </row>
    <row r="46" spans="1:6" ht="12.75" thickTop="1">
      <c r="A46" s="1250"/>
      <c r="B46" s="1250"/>
      <c r="C46" s="1250"/>
      <c r="D46" s="1250"/>
      <c r="E46" s="1250"/>
      <c r="F46" s="1250"/>
    </row>
    <row r="47" spans="1:6" ht="12.75">
      <c r="A47" s="1084" t="s">
        <v>420</v>
      </c>
      <c r="B47" s="1084"/>
      <c r="C47" s="1084"/>
      <c r="D47" s="1084"/>
      <c r="E47" s="1084"/>
      <c r="F47" s="1250"/>
    </row>
    <row r="48" spans="1:6" ht="12.75">
      <c r="A48" s="1250"/>
      <c r="B48" s="1250"/>
      <c r="C48" s="1250"/>
      <c r="D48" s="1250"/>
      <c r="E48" s="1250"/>
      <c r="F48" s="1250"/>
    </row>
  </sheetData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6">
    <tabColor theme="4" tint="0.599990010261536"/>
    <pageSetUpPr fitToPage="1"/>
  </sheetPr>
  <dimension ref="A1:H38"/>
  <sheetViews>
    <sheetView workbookViewId="0" topLeftCell="A1"/>
  </sheetViews>
  <sheetFormatPr defaultColWidth="9.14428571428571" defaultRowHeight="12.75"/>
  <cols>
    <col min="1" max="1" width="40.7142857142857" style="1040" customWidth="1"/>
    <col min="2" max="2" width="21" style="1040" bestFit="1" customWidth="1"/>
    <col min="3" max="3" width="13.5714285714286" style="1040" customWidth="1"/>
    <col min="4" max="4" width="5.57142857142857" customWidth="1"/>
    <col min="5" max="5" width="21.5714285714286" style="1040" bestFit="1" customWidth="1"/>
    <col min="6" max="6" width="21" style="1040" bestFit="1" customWidth="1"/>
    <col min="7" max="7" width="47.5714285714286" style="1040" bestFit="1" customWidth="1"/>
    <col min="8" max="8" width="5.85714285714286" style="1040" customWidth="1"/>
    <col min="9" max="10" width="9.14285714285714" style="1040" customWidth="1"/>
    <col min="11" max="11" width="10.7142857142857" style="1040" bestFit="1" customWidth="1"/>
    <col min="12" max="12" width="9.14285714285714" style="1040" customWidth="1"/>
    <col min="13" max="16384" width="9.14285714285714" style="1040"/>
  </cols>
  <sheetData>
    <row r="1" spans="2:7" ht="12.75">
      <c r="B1" s="116"/>
      <c r="C1" s="115" t="s">
        <v>3132</v>
      </c>
      <c r="D1" s="1572" t="s">
        <v>3164</v>
      </c>
      <c r="E1" s="1"/>
      <c r="F1" s="127">
        <v>45292</v>
      </c>
      <c r="G1" s="109" t="s">
        <v>3062</v>
      </c>
    </row>
    <row r="2" spans="2:7" ht="12.75">
      <c r="B2" s="116"/>
      <c r="C2" s="115" t="str">
        <f>_xlfn.CONCAT("Witness: ",INDEX('Table of Contents'!$F$1:$F$68,MATCH(C1,'Table of Contents'!$D$1:$D$68,0)))</f>
        <v>Witness: Dawn M Peslak</v>
      </c>
      <c r="D2" s="1572"/>
      <c r="E2" s="19"/>
      <c r="F2" t="s">
        <v>0</v>
      </c>
      <c r="G2" s="161"/>
    </row>
    <row r="3" spans="5:7" ht="12.75">
      <c r="E3" s="19"/>
      <c r="G3" s="161"/>
    </row>
    <row r="4" spans="1:8" ht="12.75">
      <c r="A4" s="640" t="str">
        <f>+Co_Name</f>
        <v>Aqua New Jersey, Inc</v>
      </c>
      <c r="B4" s="640"/>
      <c r="C4" s="640"/>
      <c r="E4" s="66"/>
      <c r="F4" s="66"/>
      <c r="G4" s="66"/>
      <c r="H4" s="66"/>
    </row>
    <row r="5" spans="1:8" ht="12.75">
      <c r="A5" s="640" t="str">
        <f>+System</f>
        <v>Water Systems</v>
      </c>
      <c r="B5" s="640"/>
      <c r="C5" s="640"/>
      <c r="E5" s="110"/>
      <c r="F5" s="110"/>
      <c r="G5" s="110"/>
      <c r="H5" s="110"/>
    </row>
    <row r="6" spans="1:8" ht="12.75">
      <c r="A6" s="640" t="str">
        <f>_xlfn.CONCAT(A12,", ",A18,", ",A24," and ",A30)</f>
        <v>Leases, Transportation, Insurance and Other</v>
      </c>
      <c r="B6" s="640"/>
      <c r="C6" s="640"/>
      <c r="E6" s="111"/>
      <c r="F6" s="111"/>
      <c r="G6" s="111"/>
      <c r="H6" s="111"/>
    </row>
    <row r="7" spans="1:8" ht="12.75">
      <c r="A7" s="640" t="str">
        <f>'General Information'!$B$54</f>
        <v>Test Year Ended April 30, 2024 and Pro Forma Present Rates</v>
      </c>
      <c r="B7" s="640"/>
      <c r="C7" s="640"/>
      <c r="E7" s="111"/>
      <c r="F7" s="111"/>
      <c r="G7" s="111"/>
      <c r="H7" s="111"/>
    </row>
    <row r="8" spans="1:3" ht="12.75">
      <c r="A8" s="640" t="str">
        <f>'General Information'!$B$8</f>
        <v>9 Months Actual + 3 Months Estimated</v>
      </c>
      <c r="B8" s="640"/>
      <c r="C8" s="640"/>
    </row>
    <row r="9" ht="12.75"/>
    <row r="10" spans="1:6" ht="12.75">
      <c r="A10" s="790" t="s">
        <v>835</v>
      </c>
      <c r="B10" s="790" t="s">
        <v>836</v>
      </c>
      <c r="C10" s="790" t="s">
        <v>520</v>
      </c>
      <c r="E10" s="105" t="s">
        <v>829</v>
      </c>
      <c r="F10" s="199" t="s">
        <v>837</v>
      </c>
    </row>
    <row r="11" spans="1:6" ht="12.75">
      <c r="A11" s="9"/>
      <c r="B11" s="105"/>
      <c r="C11" s="105"/>
      <c r="E11" s="105"/>
      <c r="F11" s="199"/>
    </row>
    <row r="12" spans="1:6" ht="12.75">
      <c r="A12" s="1083" t="str">
        <f>INDEX('Exhibit 20.1'!$B$14:$B$34,MATCH($B12,'Exhibit 20.1'!$I$14:$I$34,0))</f>
        <v>Leases</v>
      </c>
      <c r="B12" s="81" t="s">
        <v>779</v>
      </c>
      <c r="C12" s="9"/>
      <c r="F12" s="9"/>
    </row>
    <row r="13" spans="1:6" ht="12.75">
      <c r="A13" s="677" t="s">
        <v>624</v>
      </c>
      <c r="C13" s="1244" cm="1">
        <f t="array" ref="C13">SUM(SUMIFS(DS5_ExpActuals!$J:$J,DS5_ExpActuals!$B:$B,$A12,DS5_ExpActuals!$G:$G,Segments))+SUM(SUMIFS(DS10_OM_Allocation!$E:$E,DS10_OM_Allocation!$B:$B,$A12))</f>
        <v>4964.6400000000003</v>
      </c>
      <c r="F13" s="18"/>
    </row>
    <row r="14" spans="1:8" ht="12.75">
      <c r="A14" s="756" t="s">
        <v>803</v>
      </c>
      <c r="C14" s="945" cm="1">
        <f t="array" ref="C14">SUM(SUMIFS(DS12_2024_Budget!$H:$H,DS12_2024_Budget!$B:$B,$A12,DS12_2024_Budget!$F:$F,Segments))</f>
        <v>3416</v>
      </c>
      <c r="E14" s="19" t="s">
        <v>92</v>
      </c>
      <c r="F14" s="18"/>
      <c r="H14" s="9"/>
    </row>
    <row r="15" spans="1:8" ht="12.75" thickBot="1">
      <c r="A15" s="678" t="s">
        <v>469</v>
      </c>
      <c r="B15" s="708"/>
      <c r="C15" s="569">
        <f>C14-C13</f>
        <v>-1548.6400000000003</v>
      </c>
      <c r="E15" s="61"/>
      <c r="F15" s="198" t="str">
        <f>B12</f>
        <v>641,642</v>
      </c>
      <c r="G15" s="190" t="s">
        <v>3060</v>
      </c>
      <c r="H15" s="9"/>
    </row>
    <row r="16" spans="3:8" ht="12.75" thickTop="1">
      <c r="C16" s="49"/>
      <c r="E16" s="61"/>
      <c r="F16" s="61"/>
      <c r="H16" s="9"/>
    </row>
    <row r="17" spans="3:8" ht="12.75">
      <c r="C17" s="49"/>
      <c r="E17" s="61"/>
      <c r="F17" s="61"/>
      <c r="H17" s="9"/>
    </row>
    <row r="18" spans="1:6" ht="12.75">
      <c r="A18" s="1083" t="str">
        <f>INDEX('Exhibit 20.1'!$B$14:$B$34,MATCH($B18,'Exhibit 20.1'!$I$14:$I$34,0))</f>
        <v>Transportation</v>
      </c>
      <c r="B18" s="81">
        <v>650</v>
      </c>
      <c r="C18" s="9"/>
      <c r="F18" s="9"/>
    </row>
    <row r="19" spans="1:6" ht="12.75">
      <c r="A19" s="677" t="s">
        <v>624</v>
      </c>
      <c r="C19" s="1244" cm="1">
        <f t="array" ref="C19">SUM(SUMIFS(DS5_ExpActuals!$J:$J,DS5_ExpActuals!$B:$B,$A18,DS5_ExpActuals!$G:$G,Segments))+SUM(SUMIFS(DS10_OM_Allocation!$E:$E,DS10_OM_Allocation!$B:$B,$A18))</f>
        <v>185314.98999999999</v>
      </c>
      <c r="F19" s="75"/>
    </row>
    <row r="20" spans="1:8" ht="12.75">
      <c r="A20" s="756" t="s">
        <v>803</v>
      </c>
      <c r="C20" s="945">
        <v>189972</v>
      </c>
      <c r="E20" s="19" t="str">
        <f>+$E$14</f>
        <v>2024 Budget</v>
      </c>
      <c r="F20" s="18" t="s">
        <v>3097</v>
      </c>
      <c r="G20" s="19"/>
      <c r="H20" s="9"/>
    </row>
    <row r="21" spans="1:8" ht="12.75" thickBot="1">
      <c r="A21" s="678" t="s">
        <v>469</v>
      </c>
      <c r="B21" s="708"/>
      <c r="C21" s="569">
        <f>C20-C19</f>
        <v>4657.0100000000093</v>
      </c>
      <c r="E21" s="61"/>
      <c r="F21" s="198">
        <f>B18</f>
        <v>650</v>
      </c>
      <c r="G21" s="190" t="s">
        <v>3060</v>
      </c>
      <c r="H21" s="9"/>
    </row>
    <row r="22" spans="3:8" ht="12.75" thickTop="1">
      <c r="C22" s="49"/>
      <c r="E22" s="61"/>
      <c r="F22" s="61"/>
      <c r="H22" s="9"/>
    </row>
    <row r="23" spans="3:8" ht="12.75">
      <c r="C23" s="49"/>
      <c r="E23" s="61"/>
      <c r="F23" s="61"/>
      <c r="H23" s="9"/>
    </row>
    <row r="24" spans="1:6" ht="12.75">
      <c r="A24" s="1083" t="str">
        <f>INDEX('Exhibit 20.1'!$B$14:$B$34,MATCH($B24,'Exhibit 20.1'!$I$14:$I$34,0))</f>
        <v>Insurance</v>
      </c>
      <c r="B24" s="1104">
        <v>656.89999999999998</v>
      </c>
      <c r="C24" s="9"/>
      <c r="F24" s="9"/>
    </row>
    <row r="25" spans="1:6" ht="12.75">
      <c r="A25" s="677" t="s">
        <v>624</v>
      </c>
      <c r="C25" s="1244" cm="1">
        <f t="array" ref="C25">SUM(SUMIFS(DS5_ExpActuals!$J:$J,DS5_ExpActuals!$B:$B,$A24,DS5_ExpActuals!$G:$G,Segments))+SUM(SUMIFS(DS10_OM_Allocation!$E:$E,DS10_OM_Allocation!$B:$B,$A24))</f>
        <v>425374.59999999986</v>
      </c>
      <c r="F25" s="75"/>
    </row>
    <row r="26" spans="1:8" ht="12.75">
      <c r="A26" s="756" t="s">
        <v>803</v>
      </c>
      <c r="C26" s="945">
        <v>436730</v>
      </c>
      <c r="E26" s="19" t="str">
        <f>+$E$14</f>
        <v>2024 Budget</v>
      </c>
      <c r="F26" s="18" t="s">
        <v>3097</v>
      </c>
      <c r="G26" s="19"/>
      <c r="H26" s="9"/>
    </row>
    <row r="27" spans="1:8" ht="12.75" thickBot="1">
      <c r="A27" s="678" t="s">
        <v>469</v>
      </c>
      <c r="B27" s="708"/>
      <c r="C27" s="569">
        <f>C26-C25</f>
        <v>11355.40000000014</v>
      </c>
      <c r="E27" s="61"/>
      <c r="F27" s="1156">
        <f>+B24</f>
        <v>656.89999999999998</v>
      </c>
      <c r="G27" s="190" t="s">
        <v>3060</v>
      </c>
      <c r="H27" s="9"/>
    </row>
    <row r="28" spans="3:8" ht="12.75" thickTop="1">
      <c r="C28" s="49"/>
      <c r="E28" s="61"/>
      <c r="F28" s="61"/>
      <c r="H28" s="9"/>
    </row>
    <row r="29" spans="3:8" ht="12.75">
      <c r="C29" s="49"/>
      <c r="E29" s="61"/>
      <c r="F29" s="61"/>
      <c r="H29" s="9"/>
    </row>
    <row r="30" spans="1:6" ht="12.75">
      <c r="A30" s="1083" t="str">
        <f>INDEX('Exhibit 20.1'!$B$14:$B$34,MATCH($E30,'Exhibit 20.1'!$I$14:$I$34,0))</f>
        <v>Other</v>
      </c>
      <c r="B30" s="1103" t="s">
        <v>783</v>
      </c>
      <c r="C30" s="9"/>
      <c r="E30" s="1103" t="s">
        <v>783</v>
      </c>
      <c r="F30" s="9" t="s">
        <v>1270</v>
      </c>
    </row>
    <row r="31" spans="1:6" ht="12.75">
      <c r="A31" s="677" t="s">
        <v>624</v>
      </c>
      <c r="C31" s="1244" cm="1">
        <f t="array" ref="C31">SUM(SUMIFS(DS5_ExpActuals!$J:$J,DS5_ExpActuals!$B:$B,$A30,DS5_ExpActuals!$G:$G,Segments))+SUM(SUMIFS(DS05a_Adjustments!F:F,DS05a_Adjustments!B:B,A30,DS05a_Adjustments!G:G,Segments))+SUM(SUMIFS(DS10_OM_Allocation!$E:$E,DS10_OM_Allocation!$B:$B,$A30))+SUM(SUMIFS(DS5_ExpActuals!$J:$J,DS5_ExpActuals!$B:$B,$F30,DS5_ExpActuals!$G:$G,Segments))+SUM(SUMIFS(DS05a_Adjustments!F:F,DS05a_Adjustments!B:B,F30,DS05a_Adjustments!G:G,Segments))+SUM(SUMIFS(DS10_OM_Allocation!$E:$E,DS10_OM_Allocation!$B:$B,$F30))</f>
        <v>563199.60999999999</v>
      </c>
      <c r="F31" s="75"/>
    </row>
    <row r="32" spans="1:8" ht="12.75">
      <c r="A32" s="756" t="s">
        <v>803</v>
      </c>
      <c r="C32" s="945" cm="1">
        <f t="array" ref="C32">SUM(SUMIFS(DS12_2024_Budget!$H:$H,DS12_2024_Budget!$B:$B,$A30,DS12_2024_Budget!$F:$F,Segments))+189000</f>
        <v>520692</v>
      </c>
      <c r="E32" s="19" t="str">
        <f>+$E$14</f>
        <v>2024 Budget</v>
      </c>
      <c r="F32" s="18" t="s">
        <v>3098</v>
      </c>
      <c r="G32" s="19"/>
      <c r="H32" s="9"/>
    </row>
    <row r="33" spans="1:8" ht="12.75" thickBot="1">
      <c r="A33" s="678" t="s">
        <v>469</v>
      </c>
      <c r="B33" s="708"/>
      <c r="C33" s="569">
        <f>C32-C31</f>
        <v>-42507.609999999986</v>
      </c>
      <c r="E33" s="61"/>
      <c r="F33" s="198" t="str">
        <f>E30</f>
        <v>660,675, 676200,676240</v>
      </c>
      <c r="G33" s="190" t="s">
        <v>3060</v>
      </c>
      <c r="H33" s="9"/>
    </row>
    <row r="34" spans="2:2" ht="12.75" thickTop="1">
      <c r="B34" s="9"/>
    </row>
    <row r="35" spans="2:2" ht="12.75">
      <c r="B35" s="9"/>
    </row>
    <row r="36" spans="1:3" ht="12.75">
      <c r="A36" s="688" t="s">
        <v>838</v>
      </c>
      <c r="B36" s="688"/>
      <c r="C36" s="688"/>
    </row>
    <row r="37" spans="2:2" ht="12.75">
      <c r="B37" s="9"/>
    </row>
    <row r="38" spans="2:2" ht="12.75">
      <c r="B38" s="9"/>
    </row>
  </sheetData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>
    <tabColor theme="4" tint="0.599990010261536"/>
    <pageSetUpPr fitToPage="1"/>
  </sheetPr>
  <dimension ref="A1:G46"/>
  <sheetViews>
    <sheetView workbookViewId="0" topLeftCell="A7">
      <selection pane="topLeft" activeCell="F39" sqref="F39"/>
    </sheetView>
  </sheetViews>
  <sheetFormatPr defaultColWidth="9.14428571428571" defaultRowHeight="12.75"/>
  <cols>
    <col min="1" max="1" width="53.2857142857143" style="2" bestFit="1" customWidth="1"/>
    <col min="2" max="2" width="7.71428571428571" style="1053" bestFit="1" customWidth="1"/>
    <col min="3" max="4" width="13.7142857142857" style="2" customWidth="1"/>
    <col min="5" max="5" width="5.71428571428571" style="1053" customWidth="1"/>
    <col min="6" max="6" width="22.7142857142857" style="2" bestFit="1" customWidth="1"/>
    <col min="7" max="7" width="4.85714285714286" style="2" bestFit="1" customWidth="1"/>
    <col min="8" max="8" width="9.14285714285714" style="2" customWidth="1"/>
    <col min="9" max="16384" width="9.14285714285714" style="2"/>
  </cols>
  <sheetData>
    <row r="1" spans="4:7" ht="12.75">
      <c r="D1" s="115" t="s">
        <v>3133</v>
      </c>
      <c r="E1" s="1572" t="s">
        <v>3164</v>
      </c>
      <c r="F1" s="128">
        <v>45288</v>
      </c>
      <c r="G1" s="109" t="s">
        <v>279</v>
      </c>
    </row>
    <row r="2" spans="4:6" ht="12.75">
      <c r="D2" s="115" t="str">
        <f>_xlfn.CONCAT("Witness: ",INDEX('Table of Contents'!$F$1:$F$68,MATCH(D1,'Table of Contents'!$D$1:$D$68,0)))</f>
        <v>Witness: Dawn M Peslak</v>
      </c>
      <c r="E2" s="1572"/>
      <c r="F2" t="s">
        <v>0</v>
      </c>
    </row>
    <row r="3" spans="4:7" ht="12.75">
      <c r="D3" s="116"/>
      <c r="E3" s="116"/>
      <c r="F3" s="19"/>
      <c r="G3" s="19"/>
    </row>
    <row r="4" spans="1:5" ht="12.75">
      <c r="A4" s="662" t="str">
        <f>+Co_Name</f>
        <v>Aqua New Jersey, Inc</v>
      </c>
      <c r="B4" s="662"/>
      <c r="C4" s="662"/>
      <c r="D4" s="4"/>
      <c r="E4" s="4"/>
    </row>
    <row r="5" spans="1:5" ht="12.75">
      <c r="A5" s="662" t="str">
        <f>+System</f>
        <v>Water Systems</v>
      </c>
      <c r="B5" s="662"/>
      <c r="C5" s="662"/>
      <c r="D5" s="4"/>
      <c r="E5" s="4"/>
    </row>
    <row r="6" spans="1:5" ht="12.75">
      <c r="A6" s="662" t="s">
        <v>614</v>
      </c>
      <c r="B6" s="662"/>
      <c r="C6" s="662"/>
      <c r="D6" s="118"/>
      <c r="E6" s="118"/>
    </row>
    <row r="7" spans="1:3" ht="12.75">
      <c r="A7" s="662" t="s">
        <v>3089</v>
      </c>
      <c r="B7" s="662"/>
      <c r="C7" s="662"/>
    </row>
    <row r="8" spans="1:3" ht="12.75">
      <c r="A8" s="662" t="s">
        <v>839</v>
      </c>
      <c r="B8" s="662"/>
      <c r="C8" s="662"/>
    </row>
    <row r="9" spans="1:3" ht="12.75">
      <c r="A9" s="662" t="str">
        <f>'General Information'!$B$8</f>
        <v>9 Months Actual + 3 Months Estimated</v>
      </c>
      <c r="B9" s="662"/>
      <c r="C9" s="662"/>
    </row>
    <row r="10" ht="12.75"/>
    <row r="11" ht="12.75"/>
    <row r="12" spans="3:3" ht="12.75">
      <c r="C12" s="6"/>
    </row>
    <row r="13" spans="1:6" ht="25.5">
      <c r="A13" s="699" t="s">
        <v>63</v>
      </c>
      <c r="B13" s="699" t="s">
        <v>814</v>
      </c>
      <c r="C13" s="701" t="s">
        <v>393</v>
      </c>
      <c r="D13" s="699" t="s">
        <v>520</v>
      </c>
      <c r="E13" s="40"/>
      <c r="F13" s="699" t="s">
        <v>840</v>
      </c>
    </row>
    <row r="14" s="287" customFormat="1" ht="12.75"/>
    <row r="15" spans="1:3" ht="12.75">
      <c r="A15" s="17" t="s">
        <v>841</v>
      </c>
      <c r="C15" s="9"/>
    </row>
    <row r="16" spans="1:6" ht="12.75">
      <c r="A16" s="677" t="s">
        <v>842</v>
      </c>
      <c r="B16" s="1"/>
      <c r="C16" s="764">
        <f>SUM('Exhibit 13.1'!$D$13:$D$17)</f>
        <v>47674522.432000011</v>
      </c>
      <c r="F16" s="1053" t="s">
        <v>843</v>
      </c>
    </row>
    <row r="17" spans="1:3" ht="12.75">
      <c r="A17" s="125" t="s">
        <v>844</v>
      </c>
      <c r="B17" s="1"/>
      <c r="C17" s="1172">
        <f>+D42</f>
        <v>0.0060502447420250783</v>
      </c>
    </row>
    <row r="18" spans="1:5" ht="12.75">
      <c r="A18" s="738" t="s">
        <v>549</v>
      </c>
      <c r="B18" s="1159"/>
      <c r="C18" s="739"/>
      <c r="D18" s="1173">
        <f>C16*C17</f>
        <v>288442.52867276472</v>
      </c>
      <c r="E18" s="70"/>
    </row>
    <row r="19" spans="1:3" ht="12.75">
      <c r="A19" s="677"/>
      <c r="C19" s="84"/>
    </row>
    <row r="20" spans="1:5" ht="12.75">
      <c r="A20" s="728" t="s">
        <v>845</v>
      </c>
      <c r="B20" s="36"/>
      <c r="D20" s="1244" cm="1">
        <f t="array" ref="D20">SUM(SUMIFS(DS5_ExpActuals!$J:$J,DS5_ExpActuals!$B:$B,$A6,DS5_ExpActuals!$G:$G,Segments))+SUM(SUMIFS(DS10_OM_Allocation!$E:$E,DS10_OM_Allocation!$B:$B,$A6))</f>
        <v>297678.39999999997</v>
      </c>
      <c r="E20" s="1161"/>
    </row>
    <row r="21" spans="1:6" ht="12.75" thickBot="1">
      <c r="A21" s="678" t="s">
        <v>469</v>
      </c>
      <c r="B21" s="708"/>
      <c r="C21" s="708"/>
      <c r="D21" s="1174">
        <f>D18-D20</f>
        <v>-9235.871327235247</v>
      </c>
      <c r="E21" s="1029"/>
      <c r="F21" s="2" t="s">
        <v>846</v>
      </c>
    </row>
    <row r="22" spans="3:3" ht="12.75" thickTop="1">
      <c r="C22" s="48"/>
    </row>
    <row r="23" spans="3:3" ht="12.75">
      <c r="C23" s="48"/>
    </row>
    <row r="24" spans="1:3" s="1053" customFormat="1" ht="12.75">
      <c r="A24" s="17" t="s">
        <v>847</v>
      </c>
      <c r="C24" s="48"/>
    </row>
    <row r="25" spans="1:6" ht="12.75">
      <c r="A25" s="677" t="s">
        <v>848</v>
      </c>
      <c r="B25" s="1"/>
      <c r="C25" s="764">
        <f>SUM('Exhibit 13.1'!$F$13:$F$17)</f>
        <v>55235512.645000003</v>
      </c>
      <c r="F25" s="2" t="s">
        <v>843</v>
      </c>
    </row>
    <row r="26" spans="3:3" ht="12.75">
      <c r="C26" s="48"/>
    </row>
    <row r="27" spans="1:3" s="1053" customFormat="1" ht="12.75">
      <c r="A27" s="125" t="s">
        <v>844</v>
      </c>
      <c r="B27" s="1"/>
      <c r="C27" s="157">
        <f>+D42</f>
        <v>0.0060502447420250783</v>
      </c>
    </row>
    <row r="28" spans="1:5" ht="12.75">
      <c r="A28" s="738" t="s">
        <v>549</v>
      </c>
      <c r="B28" s="1159"/>
      <c r="C28" s="739"/>
      <c r="D28" s="785">
        <f>+C25*C27</f>
        <v>334188.369953471</v>
      </c>
      <c r="E28" s="70"/>
    </row>
    <row r="29" spans="1:5" ht="12.75">
      <c r="A29" s="56"/>
      <c r="B29" s="56"/>
      <c r="D29" s="84"/>
      <c r="E29" s="84"/>
    </row>
    <row r="30" spans="1:6" ht="12.75" thickBot="1">
      <c r="A30" s="735" t="s">
        <v>469</v>
      </c>
      <c r="B30" s="1163"/>
      <c r="C30" s="733"/>
      <c r="D30" s="1171">
        <f>D28-D18</f>
        <v>45745.841280706285</v>
      </c>
      <c r="E30" s="1029"/>
      <c r="F30" s="1053" t="s">
        <v>849</v>
      </c>
    </row>
    <row r="31" spans="1:7" s="1053" customFormat="1" ht="12.75" thickTop="1">
      <c r="A31" s="728"/>
      <c r="B31" s="1162"/>
      <c r="C31" s="36"/>
      <c r="D31" s="1176"/>
      <c r="E31" s="1029"/>
      <c r="G31" s="962"/>
    </row>
    <row r="32" spans="3:3" ht="12.75">
      <c r="C32" s="9"/>
    </row>
    <row r="33" spans="1:7" s="1053" customFormat="1" ht="6" customHeight="1">
      <c r="A33" s="1105"/>
      <c r="B33" s="1105"/>
      <c r="C33" s="1175"/>
      <c r="D33" s="1105"/>
      <c r="G33" s="962"/>
    </row>
    <row r="34" spans="3:3" s="1053" customFormat="1" ht="12.75">
      <c r="C34" s="9"/>
    </row>
    <row r="35" spans="1:5" s="1053" customFormat="1" ht="12.75">
      <c r="A35" s="17" t="s">
        <v>850</v>
      </c>
      <c r="B35" s="107"/>
      <c r="C35" s="1168"/>
      <c r="D35" s="1168"/>
      <c r="E35" s="539"/>
    </row>
    <row r="36" spans="1:5" s="1053" customFormat="1" ht="12.75">
      <c r="A36" s="702"/>
      <c r="B36" s="107"/>
      <c r="C36" s="1170"/>
      <c r="D36" s="1170"/>
      <c r="E36" s="539"/>
    </row>
    <row r="37" spans="1:5" s="1053" customFormat="1" ht="12.75">
      <c r="A37" s="702">
        <v>2021</v>
      </c>
      <c r="B37" s="107">
        <v>670</v>
      </c>
      <c r="C37" s="1170">
        <v>43928170.780000001</v>
      </c>
      <c r="D37" s="1170">
        <v>149975</v>
      </c>
      <c r="E37" s="539"/>
    </row>
    <row r="38" spans="1:5" s="1525" customFormat="1" ht="12.75">
      <c r="A38" s="702">
        <f>+A37+1</f>
        <v>2022</v>
      </c>
      <c r="B38" s="107">
        <v>670</v>
      </c>
      <c r="C38" s="1170">
        <v>44204514</v>
      </c>
      <c r="D38" s="1170">
        <v>334619</v>
      </c>
      <c r="E38" s="539"/>
    </row>
    <row r="39" spans="1:5" s="1525" customFormat="1" ht="12.75">
      <c r="A39" s="702">
        <v>2023</v>
      </c>
      <c r="B39" s="53">
        <v>670</v>
      </c>
      <c r="C39" s="1170">
        <v>45432490.590000004</v>
      </c>
      <c r="D39" s="1170">
        <v>323508</v>
      </c>
      <c r="E39" s="539"/>
    </row>
    <row r="40" spans="1:5" s="1053" customFormat="1" ht="12.75" thickBot="1">
      <c r="A40" s="678" t="s">
        <v>455</v>
      </c>
      <c r="B40" s="1160"/>
      <c r="C40" s="1169">
        <f>SUM(C35:C39)</f>
        <v>133565175.37</v>
      </c>
      <c r="D40" s="1169">
        <f>SUM(D35:D39)</f>
        <v>808102</v>
      </c>
      <c r="E40" s="1166"/>
    </row>
    <row r="41" spans="3:3" s="1053" customFormat="1" ht="12.75" thickTop="1">
      <c r="C41" s="9"/>
    </row>
    <row r="42" spans="1:5" ht="12.75" thickBot="1">
      <c r="A42" s="1164" t="s">
        <v>3043</v>
      </c>
      <c r="B42" s="1164"/>
      <c r="C42" s="733"/>
      <c r="D42" s="1165">
        <f>+D40/C40</f>
        <v>0.0060502447420250783</v>
      </c>
      <c r="E42" s="1167"/>
    </row>
    <row r="43" ht="12.75" thickTop="1"/>
    <row r="44" spans="1:3" ht="15">
      <c r="A44" s="698" t="s">
        <v>420</v>
      </c>
      <c r="B44" s="698"/>
      <c r="C44" s="743"/>
    </row>
    <row r="45" ht="12.75"/>
    <row r="46" spans="1:1" ht="12.75">
      <c r="A46" s="2" t="s">
        <v>3044</v>
      </c>
    </row>
  </sheetData>
  <printOptions horizontalCentered="1"/>
  <pageMargins left="0.8" right="0.8" top="1" bottom="1" header="0.5" footer="0.5"/>
  <pageSetup orientation="portrait" scale="95" r:id="rId1"/>
  <headerFooter alignWithMargins="0"/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8">
    <tabColor theme="4" tint="0.599990010261536"/>
    <pageSetUpPr fitToPage="1"/>
  </sheetPr>
  <dimension ref="A1:AB54"/>
  <sheetViews>
    <sheetView workbookViewId="0" topLeftCell="A1"/>
  </sheetViews>
  <sheetFormatPr defaultRowHeight="12.75"/>
  <cols>
    <col min="1" max="1" width="45.7142857142857" customWidth="1"/>
    <col min="2" max="2" width="2.71428571428571" bestFit="1" customWidth="1"/>
    <col min="3" max="3" width="7.71428571428571" bestFit="1" customWidth="1"/>
    <col min="4" max="4" width="15.4285714285714" customWidth="1"/>
    <col min="5" max="5" width="4.71428571428571" customWidth="1"/>
    <col min="6" max="6" width="40.4285714285714" customWidth="1"/>
    <col min="7" max="7" width="6.28571428571429" customWidth="1"/>
    <col min="8" max="8" width="38.5714285714286" bestFit="1" customWidth="1"/>
    <col min="9" max="10" width="9.71428571428571" bestFit="1" customWidth="1"/>
    <col min="11" max="11" width="5.57142857142857" customWidth="1"/>
    <col min="12" max="12" width="38.5714285714286" style="455" bestFit="1" customWidth="1"/>
    <col min="13" max="14" width="9.71428571428571" style="455" bestFit="1" customWidth="1"/>
    <col min="15" max="15" width="5.57142857142857" style="455" customWidth="1"/>
    <col min="16" max="16" width="15.4285714285714" customWidth="1"/>
    <col min="17" max="17" width="19" customWidth="1"/>
    <col min="18" max="18" width="14.2857142857143" customWidth="1"/>
    <col min="19" max="24" width="15.4285714285714" customWidth="1"/>
    <col min="25" max="25" width="2" customWidth="1"/>
    <col min="26" max="27" width="14.4285714285714" bestFit="1" customWidth="1"/>
  </cols>
  <sheetData>
    <row r="1" spans="3:28" s="2" customFormat="1" ht="12.75">
      <c r="C1" s="116"/>
      <c r="D1" s="115" t="s">
        <v>3134</v>
      </c>
      <c r="E1" s="1572" t="s">
        <v>3164</v>
      </c>
      <c r="F1" s="127">
        <v>43537</v>
      </c>
      <c r="G1" s="1" t="s">
        <v>163</v>
      </c>
      <c r="H1" s="379" t="s">
        <v>851</v>
      </c>
      <c r="I1" s="379"/>
      <c r="J1" s="380"/>
      <c r="K1" s="381"/>
      <c r="L1" s="379" t="s">
        <v>851</v>
      </c>
      <c r="M1" s="379"/>
      <c r="N1" s="380"/>
      <c r="O1" s="381"/>
      <c r="P1" s="381"/>
      <c r="Q1" s="379"/>
      <c r="R1" s="379"/>
      <c r="S1" s="379"/>
      <c r="T1" s="379"/>
      <c r="U1" s="379"/>
      <c r="V1" s="379"/>
      <c r="W1" s="379"/>
      <c r="X1" s="379"/>
      <c r="Y1" s="379"/>
      <c r="Z1" s="382"/>
      <c r="AA1" s="383"/>
      <c r="AB1" s="379"/>
    </row>
    <row r="2" spans="3:28" s="2" customFormat="1" ht="12.75">
      <c r="C2" s="116"/>
      <c r="D2" s="115" t="str">
        <f>_xlfn.CONCAT("Witness: ",INDEX('Table of Contents'!$F$1:$F$68,MATCH(D1,'Table of Contents'!$D$1:$D$68,0)))</f>
        <v>Witness: Dawn M Peslak</v>
      </c>
      <c r="E2" s="1572"/>
      <c r="F2" t="s">
        <v>0</v>
      </c>
      <c r="G2" s="19"/>
      <c r="J2" s="278"/>
      <c r="N2" s="278"/>
      <c r="O2" s="455"/>
      <c r="Q2" s="19"/>
      <c r="Z2" s="232"/>
      <c r="AA2" s="233"/>
      <c r="AB2" s="19"/>
    </row>
    <row r="3" spans="5:28" s="2" customFormat="1" ht="12.75">
      <c r="E3" s="116"/>
      <c r="F3" s="26"/>
      <c r="G3" s="19"/>
      <c r="J3" s="278"/>
      <c r="K3" s="705"/>
      <c r="N3" s="278"/>
      <c r="O3" s="705"/>
      <c r="P3" s="705"/>
      <c r="Q3" s="19"/>
      <c r="Z3" s="232"/>
      <c r="AA3" s="233"/>
      <c r="AB3" s="19"/>
    </row>
    <row r="4" spans="1:28" ht="12.75">
      <c r="A4" s="662" t="str">
        <f>+Co_Name</f>
        <v>Aqua New Jersey, Inc</v>
      </c>
      <c r="B4" s="662"/>
      <c r="C4" s="662"/>
      <c r="D4" s="662"/>
      <c r="E4" s="662"/>
      <c r="H4" s="109"/>
      <c r="I4" s="104"/>
      <c r="J4" s="104"/>
      <c r="L4" s="109"/>
      <c r="M4" s="278"/>
      <c r="N4" s="278"/>
      <c r="Q4" s="19"/>
      <c r="R4" s="2"/>
      <c r="T4" s="2"/>
      <c r="U4" s="2"/>
      <c r="Z4" s="232"/>
      <c r="AA4" s="233"/>
      <c r="AB4" s="26"/>
    </row>
    <row r="5" spans="1:28" ht="12.75">
      <c r="A5" s="662" t="str">
        <f>+System</f>
        <v>Water Systems</v>
      </c>
      <c r="B5" s="662"/>
      <c r="C5" s="662"/>
      <c r="D5" s="662"/>
      <c r="E5" s="662"/>
      <c r="H5" s="109"/>
      <c r="I5" s="104"/>
      <c r="J5" s="104"/>
      <c r="L5" s="109"/>
      <c r="M5" s="278"/>
      <c r="N5" s="278"/>
      <c r="Q5" s="19"/>
      <c r="R5" s="2"/>
      <c r="T5" s="2"/>
      <c r="U5" s="2"/>
      <c r="Z5" s="232"/>
      <c r="AA5" s="233"/>
      <c r="AB5" s="26"/>
    </row>
    <row r="6" spans="1:28" ht="12.75">
      <c r="A6" s="662" t="s">
        <v>786</v>
      </c>
      <c r="B6" s="662"/>
      <c r="C6" s="662"/>
      <c r="D6" s="662"/>
      <c r="E6" s="662"/>
      <c r="H6" s="113"/>
      <c r="I6" s="106"/>
      <c r="J6" s="106"/>
      <c r="L6" s="113"/>
      <c r="M6" s="188"/>
      <c r="N6" s="188"/>
      <c r="P6" s="19"/>
      <c r="Q6" s="19"/>
      <c r="R6" s="2"/>
      <c r="T6" s="2"/>
      <c r="U6" s="2"/>
      <c r="Z6" s="232"/>
      <c r="AA6" s="233"/>
      <c r="AB6" s="26"/>
    </row>
    <row r="7" spans="1:28" ht="12.75">
      <c r="A7" s="662" t="s">
        <v>852</v>
      </c>
      <c r="B7" s="662"/>
      <c r="C7" s="662"/>
      <c r="D7" s="662"/>
      <c r="E7" s="662"/>
      <c r="F7" t="s">
        <v>853</v>
      </c>
      <c r="G7" s="119"/>
      <c r="H7" s="53"/>
      <c r="I7" s="106"/>
      <c r="J7" s="106"/>
      <c r="L7" s="53"/>
      <c r="M7" s="188"/>
      <c r="N7" s="188"/>
      <c r="R7" s="2"/>
      <c r="Z7" s="232"/>
      <c r="AA7" s="233"/>
      <c r="AB7" s="26"/>
    </row>
    <row r="8" spans="1:28" ht="12.75">
      <c r="A8" s="188"/>
      <c r="B8" s="188"/>
      <c r="C8" s="188"/>
      <c r="D8" s="188"/>
      <c r="E8" s="188"/>
      <c r="G8" s="69"/>
      <c r="H8" s="53"/>
      <c r="I8" s="188"/>
      <c r="J8" s="188"/>
      <c r="L8" s="53"/>
      <c r="M8" s="188"/>
      <c r="N8" s="188"/>
      <c r="P8" s="19"/>
      <c r="R8" s="2"/>
      <c r="Z8" s="26"/>
      <c r="AA8" s="26"/>
      <c r="AB8" s="26"/>
    </row>
    <row r="9" spans="3:28" ht="12.75" thickBot="1">
      <c r="C9" s="30"/>
      <c r="E9" s="59"/>
      <c r="H9" s="24"/>
      <c r="J9" s="188"/>
      <c r="L9" s="24"/>
      <c r="N9" s="59"/>
      <c r="P9" s="9"/>
      <c r="R9" s="2"/>
      <c r="Z9" s="26"/>
      <c r="AA9" s="26"/>
      <c r="AB9" s="26"/>
    </row>
    <row r="10" spans="8:24" s="540" customFormat="1" ht="12.75">
      <c r="H10" s="24"/>
      <c r="J10" s="188"/>
      <c r="L10" s="24"/>
      <c r="M10" s="455"/>
      <c r="N10" s="455"/>
      <c r="O10" s="455"/>
      <c r="P10" s="186" t="s">
        <v>854</v>
      </c>
      <c r="Q10" s="187"/>
      <c r="R10" s="187"/>
      <c r="S10" s="2"/>
      <c r="W10" s="205" t="s">
        <v>855</v>
      </c>
      <c r="X10" s="206"/>
    </row>
    <row r="11" spans="1:24" ht="12.75">
      <c r="A11" s="748" t="s">
        <v>63</v>
      </c>
      <c r="B11" s="748"/>
      <c r="C11" s="748" t="s">
        <v>814</v>
      </c>
      <c r="D11" s="748" t="s">
        <v>520</v>
      </c>
      <c r="H11" s="400" t="s">
        <v>856</v>
      </c>
      <c r="I11" s="401"/>
      <c r="J11" s="402"/>
      <c r="L11" s="400" t="s">
        <v>857</v>
      </c>
      <c r="M11" s="401"/>
      <c r="N11" s="402"/>
      <c r="Q11" s="19"/>
      <c r="R11" s="81"/>
      <c r="S11" s="2"/>
      <c r="U11" s="53" t="s">
        <v>858</v>
      </c>
      <c r="V11" s="53" t="s">
        <v>858</v>
      </c>
      <c r="W11" s="209" t="s">
        <v>858</v>
      </c>
      <c r="X11" s="210" t="s">
        <v>858</v>
      </c>
    </row>
    <row r="12" spans="8:24" s="705" customFormat="1" ht="12.75">
      <c r="H12" s="400"/>
      <c r="I12" s="401"/>
      <c r="J12" s="402"/>
      <c r="L12" s="400"/>
      <c r="M12" s="401"/>
      <c r="N12" s="402"/>
      <c r="Q12" s="19"/>
      <c r="R12" s="81"/>
      <c r="S12" s="2"/>
      <c r="U12" s="53"/>
      <c r="V12" s="53"/>
      <c r="W12" s="209"/>
      <c r="X12" s="210"/>
    </row>
    <row r="13" spans="1:26" ht="12.75">
      <c r="A13" s="19" t="s">
        <v>801</v>
      </c>
      <c r="C13" s="280">
        <v>666800</v>
      </c>
      <c r="D13" s="75">
        <f>SUMIFS('DS11_2023 IS NARUC Indicators'!$I:$I,'DS11_2023 IS NARUC Indicators'!$F:$F,'Exhibit 20.10'!$A6)</f>
        <v>0</v>
      </c>
      <c r="E13" s="59"/>
      <c r="H13" s="137"/>
      <c r="I13" s="403" t="s">
        <v>859</v>
      </c>
      <c r="J13" s="404" t="s">
        <v>858</v>
      </c>
      <c r="L13" s="137"/>
      <c r="M13" s="403" t="s">
        <v>859</v>
      </c>
      <c r="N13" s="404" t="s">
        <v>858</v>
      </c>
      <c r="Q13" t="s">
        <v>860</v>
      </c>
      <c r="R13" s="80"/>
      <c r="S13" s="2"/>
      <c r="U13" s="80" t="s">
        <v>861</v>
      </c>
      <c r="V13" s="80" t="s">
        <v>862</v>
      </c>
      <c r="W13" s="209" t="s">
        <v>863</v>
      </c>
      <c r="X13" s="208" t="s">
        <v>864</v>
      </c>
      <c r="Z13" s="204" t="s">
        <v>865</v>
      </c>
    </row>
    <row r="14" spans="4:27" ht="12.75">
      <c r="D14" s="544"/>
      <c r="E14" s="59"/>
      <c r="H14" s="405"/>
      <c r="I14" s="406" t="s">
        <v>866</v>
      </c>
      <c r="J14" s="121"/>
      <c r="L14" s="405"/>
      <c r="M14" s="406" t="s">
        <v>866</v>
      </c>
      <c r="N14" s="121"/>
      <c r="P14" s="185" t="s">
        <v>867</v>
      </c>
      <c r="Q14" s="185" t="s">
        <v>63</v>
      </c>
      <c r="R14" s="185" t="s">
        <v>868</v>
      </c>
      <c r="S14" s="2"/>
      <c r="U14" s="19"/>
      <c r="V14" s="19"/>
      <c r="W14" s="211"/>
      <c r="X14" s="208"/>
      <c r="AA14" s="103" t="s">
        <v>869</v>
      </c>
    </row>
    <row r="15" spans="1:28" ht="12.75">
      <c r="A15" s="343" t="s">
        <v>870</v>
      </c>
      <c r="E15" s="49"/>
      <c r="F15" s="544"/>
      <c r="H15" s="408" t="s">
        <v>871</v>
      </c>
      <c r="I15" s="409"/>
      <c r="J15" s="410"/>
      <c r="L15" s="408" t="s">
        <v>872</v>
      </c>
      <c r="M15" s="409">
        <v>5000</v>
      </c>
      <c r="N15" s="410">
        <v>1404.98</v>
      </c>
      <c r="P15" s="183">
        <v>1</v>
      </c>
      <c r="Q15" s="181" t="s">
        <v>872</v>
      </c>
      <c r="R15" s="165">
        <v>3405.9200000000001</v>
      </c>
      <c r="S15" s="24"/>
      <c r="T15" s="19" t="s">
        <v>872</v>
      </c>
      <c r="U15" s="60">
        <v>3211</v>
      </c>
      <c r="V15" s="60">
        <v>1039</v>
      </c>
      <c r="W15" s="212">
        <v>4468.4300000000003</v>
      </c>
      <c r="X15" s="213">
        <v>3405.9200000000001</v>
      </c>
      <c r="Z15" s="87" t="s">
        <v>873</v>
      </c>
      <c r="AA15" s="203">
        <v>202725</v>
      </c>
      <c r="AB15" s="87"/>
    </row>
    <row r="16" spans="1:28" ht="12.75">
      <c r="A16" s="747" t="s">
        <v>872</v>
      </c>
      <c r="D16" s="47">
        <f>ROUNDUP(J16,-3)</f>
        <v>2000</v>
      </c>
      <c r="E16" s="49"/>
      <c r="H16" s="408" t="s">
        <v>872</v>
      </c>
      <c r="I16" s="411">
        <v>2000</v>
      </c>
      <c r="J16" s="412">
        <v>1357</v>
      </c>
      <c r="L16" s="408" t="s">
        <v>874</v>
      </c>
      <c r="M16" s="411">
        <v>15000</v>
      </c>
      <c r="N16" s="412">
        <v>11832.219999999999</v>
      </c>
      <c r="P16" s="183">
        <v>1</v>
      </c>
      <c r="Q16" s="181" t="s">
        <v>874</v>
      </c>
      <c r="R16" s="165">
        <v>15739.699999999997</v>
      </c>
      <c r="S16" s="24"/>
      <c r="T16" s="24" t="s">
        <v>874</v>
      </c>
      <c r="U16" s="165">
        <v>70274</v>
      </c>
      <c r="V16" s="165">
        <v>111000</v>
      </c>
      <c r="W16" s="214">
        <f>42136.29-1367.13</f>
        <v>40769.160000000003</v>
      </c>
      <c r="X16" s="215">
        <v>15739.699999999997</v>
      </c>
      <c r="Z16" s="87" t="s">
        <v>875</v>
      </c>
      <c r="AA16" s="200">
        <v>19982</v>
      </c>
      <c r="AB16" s="87"/>
    </row>
    <row r="17" spans="1:28" ht="12.75">
      <c r="A17" s="747" t="s">
        <v>2977</v>
      </c>
      <c r="B17" s="26"/>
      <c r="D17" s="165">
        <v>67000</v>
      </c>
      <c r="E17" s="49"/>
      <c r="F17" t="s">
        <v>2978</v>
      </c>
      <c r="H17" s="408" t="s">
        <v>876</v>
      </c>
      <c r="I17" s="411">
        <v>25000</v>
      </c>
      <c r="J17" s="412">
        <v>23247.699999999997</v>
      </c>
      <c r="L17" s="408" t="s">
        <v>876</v>
      </c>
      <c r="M17" s="411">
        <v>30000</v>
      </c>
      <c r="N17" s="412">
        <v>29845.019999999997</v>
      </c>
      <c r="P17" s="183">
        <v>1</v>
      </c>
      <c r="Q17" s="181" t="s">
        <v>876</v>
      </c>
      <c r="R17" s="165">
        <v>37206.380000000005</v>
      </c>
      <c r="S17" s="24"/>
      <c r="T17" s="26" t="s">
        <v>877</v>
      </c>
      <c r="U17" s="165">
        <v>0</v>
      </c>
      <c r="V17" s="165">
        <v>0</v>
      </c>
      <c r="W17" s="214">
        <f>83079.25-14911.7</f>
        <v>68167.550000000003</v>
      </c>
      <c r="X17" s="215">
        <v>37206.380000000005</v>
      </c>
      <c r="Z17" s="87" t="s">
        <v>878</v>
      </c>
      <c r="AA17" s="203">
        <v>8600</v>
      </c>
      <c r="AB17" s="87" t="s">
        <v>86</v>
      </c>
    </row>
    <row r="18" spans="1:28" ht="12.75">
      <c r="A18" s="747" t="s">
        <v>891</v>
      </c>
      <c r="B18" s="26"/>
      <c r="C18" s="962"/>
      <c r="D18" s="165">
        <v>45000</v>
      </c>
      <c r="E18" s="1166"/>
      <c r="F18" s="962" t="s">
        <v>2978</v>
      </c>
      <c r="H18" s="408" t="s">
        <v>879</v>
      </c>
      <c r="I18" s="411">
        <v>18000</v>
      </c>
      <c r="J18" s="411">
        <v>18000</v>
      </c>
      <c r="L18" s="408" t="s">
        <v>879</v>
      </c>
      <c r="M18" s="411">
        <v>15000</v>
      </c>
      <c r="N18" s="412">
        <v>16120</v>
      </c>
      <c r="P18" s="183">
        <v>1</v>
      </c>
      <c r="Q18" s="181" t="s">
        <v>879</v>
      </c>
      <c r="R18" s="165">
        <v>18816.25</v>
      </c>
      <c r="S18" s="24"/>
      <c r="T18" s="24" t="s">
        <v>879</v>
      </c>
      <c r="U18" s="165">
        <v>27121</v>
      </c>
      <c r="V18" s="165">
        <v>15525</v>
      </c>
      <c r="W18" s="214">
        <v>9597.4799999999996</v>
      </c>
      <c r="X18" s="215">
        <v>18816.25</v>
      </c>
      <c r="Z18" s="87" t="s">
        <v>880</v>
      </c>
      <c r="AA18" s="200">
        <v>3816</v>
      </c>
      <c r="AB18" s="87" t="s">
        <v>879</v>
      </c>
    </row>
    <row r="19" spans="1:28" ht="12.75">
      <c r="A19" s="747" t="s">
        <v>879</v>
      </c>
      <c r="B19" s="26"/>
      <c r="D19" s="165">
        <v>25000</v>
      </c>
      <c r="E19" s="49"/>
      <c r="F19" s="962" t="s">
        <v>2978</v>
      </c>
      <c r="H19" s="408" t="s">
        <v>881</v>
      </c>
      <c r="I19" s="411">
        <v>2000</v>
      </c>
      <c r="J19" s="411"/>
      <c r="L19" s="408" t="s">
        <v>881</v>
      </c>
      <c r="M19" s="411">
        <v>5000</v>
      </c>
      <c r="N19" s="412">
        <v>5751.2399999999998</v>
      </c>
      <c r="P19" s="183">
        <v>0</v>
      </c>
      <c r="Q19" s="181" t="s">
        <v>882</v>
      </c>
      <c r="R19" s="165">
        <v>8600</v>
      </c>
      <c r="S19" s="24"/>
      <c r="T19" s="26" t="s">
        <v>86</v>
      </c>
      <c r="U19" s="165">
        <v>0</v>
      </c>
      <c r="V19" s="165">
        <v>0</v>
      </c>
      <c r="W19" s="214">
        <v>28095</v>
      </c>
      <c r="X19" s="215">
        <v>8600</v>
      </c>
      <c r="Z19" s="87" t="s">
        <v>883</v>
      </c>
      <c r="AA19" s="200">
        <v>16744</v>
      </c>
      <c r="AB19" s="87" t="s">
        <v>884</v>
      </c>
    </row>
    <row r="20" spans="1:28" s="544" customFormat="1" ht="12.75">
      <c r="A20" s="747" t="s">
        <v>881</v>
      </c>
      <c r="B20"/>
      <c r="C20"/>
      <c r="D20" s="165">
        <v>10000</v>
      </c>
      <c r="E20" s="49"/>
      <c r="H20" s="408" t="s">
        <v>885</v>
      </c>
      <c r="I20" s="411"/>
      <c r="J20" s="411">
        <v>100</v>
      </c>
      <c r="L20" s="408"/>
      <c r="M20" s="411"/>
      <c r="N20" s="412"/>
      <c r="P20" s="183"/>
      <c r="Q20" s="181"/>
      <c r="R20" s="165"/>
      <c r="S20" s="24"/>
      <c r="T20" s="26"/>
      <c r="U20" s="165"/>
      <c r="V20" s="165"/>
      <c r="W20" s="214"/>
      <c r="X20" s="215"/>
      <c r="Z20" s="87"/>
      <c r="AA20" s="200"/>
      <c r="AB20" s="87"/>
    </row>
    <row r="21" spans="1:28" ht="12.75">
      <c r="A21" s="747" t="s">
        <v>2975</v>
      </c>
      <c r="B21" s="544"/>
      <c r="C21" s="544"/>
      <c r="D21" s="165">
        <f>+D38</f>
        <v>330125</v>
      </c>
      <c r="E21" s="49"/>
      <c r="F21" s="544" t="s">
        <v>2979</v>
      </c>
      <c r="H21" s="121" t="s">
        <v>886</v>
      </c>
      <c r="I21" s="411">
        <v>177000</v>
      </c>
      <c r="J21" s="411">
        <v>165020</v>
      </c>
      <c r="L21" s="121" t="s">
        <v>886</v>
      </c>
      <c r="M21" s="411">
        <f>AVERAGE(AA23:AB23)</f>
        <v>8732</v>
      </c>
      <c r="N21" s="412">
        <v>176972.07999999999</v>
      </c>
      <c r="P21" s="183">
        <v>1</v>
      </c>
      <c r="Q21" s="181" t="s">
        <v>887</v>
      </c>
      <c r="R21" s="165">
        <v>629</v>
      </c>
      <c r="S21" s="19"/>
      <c r="T21" s="19" t="s">
        <v>888</v>
      </c>
      <c r="U21" s="165">
        <v>2906</v>
      </c>
      <c r="V21" s="165"/>
      <c r="W21" s="214">
        <v>819.5</v>
      </c>
      <c r="X21" s="215">
        <v>629</v>
      </c>
      <c r="Z21" s="87" t="s">
        <v>889</v>
      </c>
      <c r="AA21" s="200">
        <v>22475</v>
      </c>
      <c r="AB21" s="87" t="s">
        <v>884</v>
      </c>
    </row>
    <row r="22" spans="1:28" ht="12.75">
      <c r="A22" s="644" t="s">
        <v>886</v>
      </c>
      <c r="D22" s="165">
        <v>585068</v>
      </c>
      <c r="E22" s="49"/>
      <c r="F22" s="544"/>
      <c r="H22" s="137" t="s">
        <v>890</v>
      </c>
      <c r="I22" s="413">
        <f>SUM(I15:I21)</f>
        <v>224000</v>
      </c>
      <c r="J22" s="414">
        <f>SUM(J15:J21)</f>
        <v>207724.70000000001</v>
      </c>
      <c r="L22" s="137" t="s">
        <v>890</v>
      </c>
      <c r="M22" s="413">
        <f>SUM(M15:M21)</f>
        <v>78732</v>
      </c>
      <c r="N22" s="414">
        <f>SUM(N15:N21)</f>
        <v>241925.53999999998</v>
      </c>
      <c r="P22" s="183">
        <v>0</v>
      </c>
      <c r="Q22" t="s">
        <v>891</v>
      </c>
      <c r="R22" s="165">
        <v>26194.470000000001</v>
      </c>
      <c r="S22" s="19"/>
      <c r="T22" t="s">
        <v>892</v>
      </c>
      <c r="U22" s="165"/>
      <c r="V22" s="165"/>
      <c r="W22" s="214"/>
      <c r="X22" s="215">
        <v>26194.470000000001</v>
      </c>
      <c r="Z22" s="87" t="s">
        <v>893</v>
      </c>
      <c r="AA22" s="200">
        <v>31013</v>
      </c>
      <c r="AB22" s="87"/>
    </row>
    <row r="23" spans="1:28" ht="12.75" thickBot="1">
      <c r="A23" s="749" t="s">
        <v>890</v>
      </c>
      <c r="B23" s="732"/>
      <c r="C23" s="732"/>
      <c r="D23" s="569">
        <f>SUM(D15:D22)</f>
        <v>1064193</v>
      </c>
      <c r="H23" s="137"/>
      <c r="I23" s="415"/>
      <c r="J23" s="416"/>
      <c r="L23" s="137"/>
      <c r="M23" s="415"/>
      <c r="N23" s="416"/>
      <c r="P23" s="183">
        <v>1</v>
      </c>
      <c r="Q23" t="s">
        <v>886</v>
      </c>
      <c r="R23" s="165">
        <v>202735.16999999998</v>
      </c>
      <c r="S23" s="26"/>
      <c r="T23" s="24" t="s">
        <v>886</v>
      </c>
      <c r="U23" s="165">
        <v>327419</v>
      </c>
      <c r="V23" s="165">
        <v>197122</v>
      </c>
      <c r="W23" s="214">
        <f>291727-39115.47</f>
        <v>252611.53</v>
      </c>
      <c r="X23" s="215">
        <v>202735.16999999998</v>
      </c>
      <c r="Z23" s="87" t="s">
        <v>894</v>
      </c>
      <c r="AA23" s="201">
        <v>8732</v>
      </c>
      <c r="AB23" s="87"/>
    </row>
    <row r="24" spans="4:28" ht="15" thickTop="1">
      <c r="D24" s="60"/>
      <c r="E24" s="86"/>
      <c r="H24" s="137"/>
      <c r="I24" s="415"/>
      <c r="J24" s="407"/>
      <c r="L24" s="137"/>
      <c r="M24" s="415"/>
      <c r="N24" s="407"/>
      <c r="P24" s="183">
        <v>1</v>
      </c>
      <c r="Q24" t="s">
        <v>896</v>
      </c>
      <c r="R24" s="49"/>
      <c r="S24" s="26"/>
      <c r="T24" s="19" t="s">
        <v>897</v>
      </c>
      <c r="U24" s="165">
        <v>0</v>
      </c>
      <c r="V24" s="165">
        <v>0</v>
      </c>
      <c r="W24" s="214">
        <v>0</v>
      </c>
      <c r="X24" s="216"/>
      <c r="Z24" s="164" t="s">
        <v>455</v>
      </c>
      <c r="AA24" s="202">
        <f>SUM(AA15:AA23)</f>
        <v>314087</v>
      </c>
      <c r="AB24" s="87"/>
    </row>
    <row r="25" spans="1:24" ht="12.75">
      <c r="A25" s="24" t="s">
        <v>895</v>
      </c>
      <c r="B25" s="23">
        <v>2</v>
      </c>
      <c r="C25" s="24"/>
      <c r="E25" s="49"/>
      <c r="H25" s="19"/>
      <c r="I25" s="60"/>
      <c r="J25" s="49"/>
      <c r="L25" s="19"/>
      <c r="M25" s="60"/>
      <c r="N25" s="49"/>
      <c r="P25" s="183"/>
      <c r="Q25" t="s">
        <v>455</v>
      </c>
      <c r="R25" s="184">
        <f>SUM(R15:R24)</f>
        <v>313326.89000000001</v>
      </c>
      <c r="S25" s="2"/>
      <c r="T25" s="19" t="s">
        <v>890</v>
      </c>
      <c r="U25" s="182">
        <f>SUM(U15:U24)</f>
        <v>430931</v>
      </c>
      <c r="V25" s="182">
        <f>SUM(V15:V24)</f>
        <v>324686</v>
      </c>
      <c r="W25" s="217">
        <f>SUM(W15:W24)</f>
        <v>404528.65000000002</v>
      </c>
      <c r="X25" s="218">
        <f>SUM(X15:X24)</f>
        <v>313326.89000000001</v>
      </c>
    </row>
    <row r="26" spans="1:24" ht="12.75">
      <c r="A26" s="19"/>
      <c r="D26" s="19"/>
      <c r="E26" s="49"/>
      <c r="H26" s="19"/>
      <c r="I26" s="60"/>
      <c r="J26" s="27"/>
      <c r="L26" s="19"/>
      <c r="M26" s="60"/>
      <c r="N26" s="27"/>
      <c r="P26" s="19"/>
      <c r="Q26" s="19"/>
      <c r="R26" s="2"/>
      <c r="W26" s="207"/>
      <c r="X26" s="208"/>
    </row>
    <row r="27" spans="1:24" ht="12.75" thickBot="1">
      <c r="A27" s="750" t="s">
        <v>898</v>
      </c>
      <c r="B27" s="751"/>
      <c r="C27" s="751"/>
      <c r="D27" s="752">
        <f>D23/B25</f>
        <v>532096.5</v>
      </c>
      <c r="E27" s="27"/>
      <c r="H27" s="19"/>
      <c r="I27" s="60"/>
      <c r="J27" s="18"/>
      <c r="L27" s="19"/>
      <c r="M27" s="60"/>
      <c r="N27" s="18"/>
      <c r="P27" s="19"/>
      <c r="Q27" s="19"/>
      <c r="R27" s="2"/>
      <c r="W27" s="207"/>
      <c r="X27" s="208"/>
    </row>
    <row r="28" spans="1:24" ht="12.75" thickTop="1" thickBot="1">
      <c r="A28" s="19"/>
      <c r="B28" s="19"/>
      <c r="C28" s="75"/>
      <c r="E28" s="18"/>
      <c r="H28" s="19"/>
      <c r="I28" s="60"/>
      <c r="J28" s="81"/>
      <c r="L28" s="19"/>
      <c r="M28" s="60"/>
      <c r="N28" s="18"/>
      <c r="P28" s="19"/>
      <c r="R28" s="2"/>
      <c r="W28" s="219"/>
      <c r="X28" s="220"/>
    </row>
    <row r="29" spans="1:14" ht="12.75" thickBot="1">
      <c r="A29" s="753" t="s">
        <v>469</v>
      </c>
      <c r="B29" s="751"/>
      <c r="C29" s="751"/>
      <c r="D29" s="570">
        <f>D27-D13</f>
        <v>532096.5</v>
      </c>
      <c r="E29" s="81"/>
      <c r="F29" s="190" t="s">
        <v>899</v>
      </c>
      <c r="N29" s="18"/>
    </row>
    <row r="30" spans="14:14" ht="12.75" thickTop="1">
      <c r="N30" s="18"/>
    </row>
    <row r="31" spans="14:14" ht="12.75">
      <c r="N31" s="18"/>
    </row>
    <row r="32" spans="14:14" ht="12.75">
      <c r="N32" s="18"/>
    </row>
    <row r="33" spans="7:18" ht="12.75">
      <c r="G33" s="9"/>
      <c r="H33" s="2"/>
      <c r="I33" s="2"/>
      <c r="J33" s="2"/>
      <c r="K33" s="9"/>
      <c r="L33" s="2"/>
      <c r="M33" s="2"/>
      <c r="N33" s="2"/>
      <c r="O33" s="9"/>
      <c r="P33" s="2"/>
      <c r="Q33" s="2"/>
      <c r="R33" s="2"/>
    </row>
    <row r="34" spans="1:18" ht="12.75">
      <c r="A34" s="2"/>
      <c r="B34" s="2"/>
      <c r="C34" s="2"/>
      <c r="D34" s="2"/>
      <c r="E34" s="2"/>
      <c r="F34" s="9"/>
      <c r="G34" s="9"/>
      <c r="H34" s="2"/>
      <c r="I34" s="2"/>
      <c r="J34" s="2"/>
      <c r="K34" s="9"/>
      <c r="L34" s="2"/>
      <c r="M34" s="2"/>
      <c r="N34" s="2"/>
      <c r="O34" s="9"/>
      <c r="P34" s="2"/>
      <c r="Q34" s="2"/>
      <c r="R34" s="2"/>
    </row>
    <row r="35" spans="1:18" ht="12.75">
      <c r="A35" s="2" t="s">
        <v>94</v>
      </c>
      <c r="B35" s="2"/>
      <c r="C35" s="2"/>
      <c r="D35" s="2"/>
      <c r="E35" s="2"/>
      <c r="F35" s="9"/>
      <c r="G35" s="9"/>
      <c r="H35" s="2"/>
      <c r="I35" s="2"/>
      <c r="J35" s="2"/>
      <c r="K35" s="9"/>
      <c r="L35" s="2"/>
      <c r="M35" s="2"/>
      <c r="N35" s="2"/>
      <c r="O35" s="9"/>
      <c r="P35" s="2"/>
      <c r="Q35" s="2"/>
      <c r="R35" s="2"/>
    </row>
    <row r="36" spans="1:18" ht="12.75">
      <c r="A36" s="1179" t="s">
        <v>3231</v>
      </c>
      <c r="B36" s="2"/>
      <c r="C36" s="2"/>
      <c r="D36" s="84">
        <v>315125</v>
      </c>
      <c r="E36" s="2"/>
      <c r="F36" s="9"/>
      <c r="G36" s="9"/>
      <c r="H36" s="2"/>
      <c r="I36" s="2"/>
      <c r="J36" s="2"/>
      <c r="K36" s="9"/>
      <c r="L36" s="2"/>
      <c r="M36" s="2"/>
      <c r="N36" s="2"/>
      <c r="O36" s="9"/>
      <c r="P36" s="2"/>
      <c r="Q36" s="2"/>
      <c r="R36" s="2"/>
    </row>
    <row r="37" spans="1:18" ht="12.75">
      <c r="A37" s="1179" t="s">
        <v>2976</v>
      </c>
      <c r="B37" s="2"/>
      <c r="C37" s="2"/>
      <c r="D37" s="84">
        <f>40*375</f>
        <v>15000</v>
      </c>
      <c r="E37" s="2"/>
      <c r="F37" s="9"/>
      <c r="G37" s="9"/>
      <c r="H37" s="2"/>
      <c r="I37" s="2"/>
      <c r="J37" s="2"/>
      <c r="K37" s="9"/>
      <c r="L37" s="2"/>
      <c r="M37" s="2"/>
      <c r="N37" s="2"/>
      <c r="O37" s="9"/>
      <c r="P37" s="2"/>
      <c r="Q37" s="2"/>
      <c r="R37" s="2"/>
    </row>
    <row r="38" spans="1:18" ht="13.5" thickBot="1">
      <c r="A38" s="1100" t="s">
        <v>3230</v>
      </c>
      <c r="B38" s="708"/>
      <c r="C38" s="708"/>
      <c r="D38" s="679">
        <f>SUM(D36:D37)</f>
        <v>330125</v>
      </c>
      <c r="E38" s="2"/>
      <c r="F38" s="9"/>
      <c r="G38" s="9"/>
      <c r="H38" s="2"/>
      <c r="I38" s="2"/>
      <c r="J38" s="2"/>
      <c r="K38" s="9"/>
      <c r="L38" s="2"/>
      <c r="M38" s="2"/>
      <c r="N38" s="2"/>
      <c r="O38" s="9"/>
      <c r="P38" s="2"/>
      <c r="Q38" s="2"/>
      <c r="R38" s="2"/>
    </row>
    <row r="39" spans="1:18" ht="13.5" thickTop="1">
      <c r="A39" s="2"/>
      <c r="B39" s="2"/>
      <c r="C39" s="2"/>
      <c r="D39" s="84"/>
      <c r="E39" s="2"/>
      <c r="F39" s="9"/>
      <c r="G39" s="9"/>
      <c r="H39" s="2"/>
      <c r="I39" s="2"/>
      <c r="J39" s="2"/>
      <c r="K39" s="9"/>
      <c r="L39" s="2"/>
      <c r="M39" s="2"/>
      <c r="N39" s="2"/>
      <c r="O39" s="9"/>
      <c r="P39" s="2"/>
      <c r="Q39" s="2"/>
      <c r="R39" s="2"/>
    </row>
    <row r="40" spans="1:18" ht="12.75">
      <c r="A40" s="2"/>
      <c r="B40" s="2"/>
      <c r="C40" s="2"/>
      <c r="D40" s="84"/>
      <c r="E40" s="2"/>
      <c r="F40" s="9"/>
      <c r="G40" s="9"/>
      <c r="H40" s="2"/>
      <c r="I40" s="9"/>
      <c r="J40" s="9"/>
      <c r="K40" s="9"/>
      <c r="L40" s="2"/>
      <c r="M40" s="9"/>
      <c r="N40" s="9"/>
      <c r="O40" s="9"/>
      <c r="P40" s="2"/>
      <c r="Q40" s="2"/>
      <c r="R40" s="2"/>
    </row>
    <row r="41" spans="1:18" ht="12.75">
      <c r="A41" s="2"/>
      <c r="B41" s="2"/>
      <c r="C41" s="2"/>
      <c r="D41" s="9"/>
      <c r="E41" s="9"/>
      <c r="F41" s="9"/>
      <c r="G41" s="2"/>
      <c r="H41" s="2"/>
      <c r="I41" s="9"/>
      <c r="J41" s="9"/>
      <c r="K41" s="2"/>
      <c r="L41" s="2"/>
      <c r="M41" s="9"/>
      <c r="N41" s="9"/>
      <c r="O41" s="2"/>
      <c r="P41" s="2"/>
      <c r="Q41" s="2"/>
      <c r="R41" s="2"/>
    </row>
    <row r="42" spans="1:18" ht="12.75">
      <c r="A42" s="2"/>
      <c r="B42" s="2"/>
      <c r="C42" s="2"/>
      <c r="D42" s="9"/>
      <c r="E42" s="9"/>
      <c r="F42" s="2"/>
      <c r="G42" s="2"/>
      <c r="H42" s="2"/>
      <c r="I42" s="9"/>
      <c r="J42" s="9"/>
      <c r="K42" s="2"/>
      <c r="L42" s="2"/>
      <c r="M42" s="9"/>
      <c r="N42" s="9"/>
      <c r="O42" s="2"/>
      <c r="P42" s="2"/>
      <c r="Q42" s="2"/>
      <c r="R42" s="2"/>
    </row>
    <row r="43" spans="1:18" ht="12.75">
      <c r="A43" s="2"/>
      <c r="B43" s="2"/>
      <c r="C43" s="2"/>
      <c r="D43" s="9"/>
      <c r="E43" s="9"/>
      <c r="F43" s="2"/>
      <c r="G43" s="2"/>
      <c r="H43" s="2"/>
      <c r="I43" s="9"/>
      <c r="J43" s="9"/>
      <c r="K43" s="2"/>
      <c r="L43" s="2"/>
      <c r="M43" s="9"/>
      <c r="N43" s="9"/>
      <c r="O43" s="2"/>
      <c r="P43" s="2"/>
      <c r="Q43" s="2"/>
      <c r="R43" s="2"/>
    </row>
    <row r="44" spans="1:18" ht="12.75">
      <c r="A44" s="2"/>
      <c r="B44" s="2"/>
      <c r="C44" s="2"/>
      <c r="D44" s="9"/>
      <c r="E44" s="9"/>
      <c r="F44" s="2"/>
      <c r="G44" s="2"/>
      <c r="H44" s="2"/>
      <c r="I44" s="9"/>
      <c r="J44" s="9"/>
      <c r="K44" s="2"/>
      <c r="L44" s="2"/>
      <c r="M44" s="9"/>
      <c r="N44" s="9"/>
      <c r="O44" s="2"/>
      <c r="P44" s="2"/>
      <c r="Q44" s="2"/>
      <c r="R44" s="2"/>
    </row>
    <row r="45" spans="1:18" ht="12.75">
      <c r="A45" s="2"/>
      <c r="B45" s="2"/>
      <c r="C45" s="2"/>
      <c r="D45" s="9"/>
      <c r="E45" s="9"/>
      <c r="F45" s="2"/>
      <c r="G45" s="2"/>
      <c r="H45" s="2"/>
      <c r="I45" s="9"/>
      <c r="J45" s="9"/>
      <c r="K45" s="2"/>
      <c r="L45" s="2"/>
      <c r="M45" s="9"/>
      <c r="N45" s="9"/>
      <c r="O45" s="2"/>
      <c r="P45" s="2"/>
      <c r="Q45" s="2"/>
      <c r="R45" s="2"/>
    </row>
    <row r="46" spans="1:18" ht="12.75">
      <c r="A46" s="2"/>
      <c r="B46" s="2"/>
      <c r="C46" s="2"/>
      <c r="D46" s="9"/>
      <c r="E46" s="9"/>
      <c r="F46" s="2"/>
      <c r="G46" s="2"/>
      <c r="H46" s="2"/>
      <c r="I46" s="9"/>
      <c r="J46" s="9"/>
      <c r="K46" s="2"/>
      <c r="L46" s="2"/>
      <c r="M46" s="9"/>
      <c r="N46" s="9"/>
      <c r="O46" s="2"/>
      <c r="P46" s="2"/>
      <c r="Q46" s="2"/>
      <c r="R46" s="2"/>
    </row>
    <row r="47" spans="1:18" ht="12.75">
      <c r="A47" s="2"/>
      <c r="B47" s="2"/>
      <c r="C47" s="2"/>
      <c r="D47" s="9"/>
      <c r="E47" s="9"/>
      <c r="F47" s="2"/>
      <c r="G47" s="2"/>
      <c r="H47" s="2"/>
      <c r="I47" s="9"/>
      <c r="J47" s="9"/>
      <c r="K47" s="2"/>
      <c r="L47" s="2"/>
      <c r="M47" s="9"/>
      <c r="N47" s="9"/>
      <c r="O47" s="2"/>
      <c r="P47" s="2"/>
      <c r="Q47" s="2"/>
      <c r="R47" s="2"/>
    </row>
    <row r="48" spans="1:18" ht="12.75">
      <c r="A48" s="2"/>
      <c r="B48" s="2"/>
      <c r="C48" s="2"/>
      <c r="D48" s="9"/>
      <c r="E48" s="9"/>
      <c r="F48" s="2"/>
      <c r="G48" s="2"/>
      <c r="H48" s="2"/>
      <c r="I48" s="9"/>
      <c r="J48" s="9"/>
      <c r="K48" s="2"/>
      <c r="L48" s="2"/>
      <c r="M48" s="9"/>
      <c r="N48" s="9"/>
      <c r="O48" s="2"/>
      <c r="P48" s="2"/>
      <c r="Q48" s="2"/>
      <c r="R48" s="2"/>
    </row>
    <row r="49" spans="1:18" ht="12.75">
      <c r="A49" s="2"/>
      <c r="B49" s="2"/>
      <c r="C49" s="2"/>
      <c r="D49" s="9"/>
      <c r="E49" s="9"/>
      <c r="F49" s="2"/>
      <c r="G49" s="2"/>
      <c r="H49" s="2"/>
      <c r="I49" s="9"/>
      <c r="J49" s="9"/>
      <c r="K49" s="2"/>
      <c r="L49" s="2"/>
      <c r="M49" s="9"/>
      <c r="N49" s="9"/>
      <c r="O49" s="2"/>
      <c r="P49" s="2"/>
      <c r="Q49" s="2"/>
      <c r="R49" s="2"/>
    </row>
    <row r="50" spans="1:18" ht="12.75">
      <c r="A50" s="2"/>
      <c r="B50" s="2"/>
      <c r="C50" s="2"/>
      <c r="D50" s="9"/>
      <c r="E50" s="9"/>
      <c r="F50" s="2"/>
      <c r="G50" s="2"/>
      <c r="H50" s="2"/>
      <c r="I50" s="9"/>
      <c r="J50" s="9"/>
      <c r="K50" s="2"/>
      <c r="L50" s="2"/>
      <c r="M50" s="9"/>
      <c r="N50" s="9"/>
      <c r="O50" s="2"/>
      <c r="P50" s="2"/>
      <c r="Q50" s="2"/>
      <c r="R50" s="2"/>
    </row>
    <row r="51" spans="1:18" ht="12.75">
      <c r="A51" s="2"/>
      <c r="B51" s="2"/>
      <c r="C51" s="2"/>
      <c r="D51" s="9"/>
      <c r="E51" s="9"/>
      <c r="F51" s="2"/>
      <c r="G51" s="2"/>
      <c r="H51" s="2"/>
      <c r="I51" s="9"/>
      <c r="J51" s="9"/>
      <c r="K51" s="2"/>
      <c r="L51" s="2"/>
      <c r="M51" s="9"/>
      <c r="N51" s="9"/>
      <c r="O51" s="2"/>
      <c r="P51" s="2"/>
      <c r="Q51" s="2"/>
      <c r="R51" s="2"/>
    </row>
    <row r="52" spans="1:18" ht="12.75">
      <c r="A52" s="2"/>
      <c r="B52" s="2"/>
      <c r="C52" s="2"/>
      <c r="D52" s="9"/>
      <c r="E52" s="9"/>
      <c r="F52" s="2"/>
      <c r="G52" s="2"/>
      <c r="H52" s="2"/>
      <c r="I52" s="13"/>
      <c r="J52" s="13"/>
      <c r="K52" s="2"/>
      <c r="L52" s="2"/>
      <c r="M52" s="13"/>
      <c r="N52" s="13"/>
      <c r="O52" s="2"/>
      <c r="P52" s="2"/>
      <c r="Q52" s="2"/>
      <c r="R52" s="2"/>
    </row>
    <row r="53" spans="1:18" ht="12.75">
      <c r="A53" s="2"/>
      <c r="B53" s="2"/>
      <c r="C53" s="2"/>
      <c r="D53" s="13"/>
      <c r="E53" s="13"/>
      <c r="F53" s="2"/>
      <c r="G53" s="2"/>
      <c r="H53" s="2"/>
      <c r="I53" s="9"/>
      <c r="J53" s="9"/>
      <c r="K53" s="2"/>
      <c r="L53" s="2"/>
      <c r="M53" s="9"/>
      <c r="N53" s="9"/>
      <c r="O53" s="2"/>
      <c r="P53" s="2"/>
      <c r="Q53" s="2"/>
      <c r="R53" s="2"/>
    </row>
    <row r="54" spans="1:6" ht="12.75">
      <c r="A54" s="2"/>
      <c r="B54" s="2"/>
      <c r="C54" s="2"/>
      <c r="D54" s="9"/>
      <c r="E54" s="9"/>
      <c r="F54" s="2"/>
    </row>
  </sheetData>
  <sortState ref="T16:W24">
    <sortCondition sortBy="value" ref="T16:T24"/>
  </sortState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C9900"/>
    <pageSetUpPr fitToPage="1"/>
  </sheetPr>
  <dimension ref="A1:R45"/>
  <sheetViews>
    <sheetView workbookViewId="0" topLeftCell="A1"/>
  </sheetViews>
  <sheetFormatPr defaultColWidth="9.14428571428571" defaultRowHeight="12.75" customHeight="1"/>
  <cols>
    <col min="1" max="1" width="11.8571428571429" style="460" customWidth="1"/>
    <col min="2" max="2" width="8.42857142857143" style="460" customWidth="1"/>
    <col min="3" max="3" width="11.1428571428571" style="460" bestFit="1" customWidth="1"/>
    <col min="4" max="4" width="10.8571428571429" style="460" bestFit="1" customWidth="1"/>
    <col min="5" max="5" width="10.8571428571429" style="460" customWidth="1"/>
    <col min="6" max="6" width="1.42857142857143" style="460" customWidth="1"/>
    <col min="7" max="8" width="11.1428571428571" style="460" bestFit="1" customWidth="1"/>
    <col min="9" max="9" width="8.14285714285714" style="460" bestFit="1" customWidth="1"/>
    <col min="10" max="10" width="11.5714285714286" style="460" bestFit="1" customWidth="1"/>
    <col min="11" max="14" width="9.14285714285714" style="460" customWidth="1"/>
    <col min="15" max="15" width="37" style="460" bestFit="1" customWidth="1"/>
    <col min="16" max="16" width="21.1428571428571" style="460" bestFit="1" customWidth="1"/>
    <col min="17" max="17" width="9" style="460" bestFit="1" customWidth="1"/>
    <col min="18" max="18" width="9.14285714285714" style="460" customWidth="1"/>
    <col min="19" max="16384" width="9.14285714285714" style="460"/>
  </cols>
  <sheetData>
    <row r="1" spans="1:16" ht="12.75" customHeight="1">
      <c r="A1" s="476" t="s">
        <v>2620</v>
      </c>
      <c r="D1" s="490">
        <v>43432</v>
      </c>
      <c r="E1" s="460" t="s">
        <v>163</v>
      </c>
      <c r="M1" s="512" t="s">
        <v>2621</v>
      </c>
      <c r="N1" s="512"/>
      <c r="O1" s="512"/>
      <c r="P1" s="512"/>
    </row>
    <row r="2" spans="1:5" ht="12.75" customHeight="1">
      <c r="A2" s="476"/>
      <c r="D2" s="490"/>
      <c r="E2" s="490"/>
    </row>
    <row r="3" spans="1:8" ht="12.75" customHeight="1">
      <c r="A3" s="474" t="s">
        <v>2622</v>
      </c>
      <c r="B3" s="474" t="s">
        <v>2623</v>
      </c>
      <c r="D3" s="490"/>
      <c r="E3" s="486"/>
      <c r="G3" s="474" t="s">
        <v>2623</v>
      </c>
      <c r="H3" s="474" t="s">
        <v>2623</v>
      </c>
    </row>
    <row r="4" spans="1:11" s="487" customFormat="1" ht="12.75" customHeight="1">
      <c r="A4" s="487" t="s">
        <v>2624</v>
      </c>
      <c r="B4" s="472">
        <v>43191</v>
      </c>
      <c r="C4" s="487" t="s">
        <v>2625</v>
      </c>
      <c r="D4" s="490"/>
      <c r="E4" s="486"/>
      <c r="G4" s="472">
        <v>42580</v>
      </c>
      <c r="J4" s="472">
        <v>43397</v>
      </c>
      <c r="K4" s="487" t="s">
        <v>163</v>
      </c>
    </row>
    <row r="5" spans="2:7" s="487" customFormat="1" ht="12.75" customHeight="1">
      <c r="B5" s="489" t="s">
        <v>2626</v>
      </c>
      <c r="C5" s="488"/>
      <c r="D5" s="486"/>
      <c r="E5" s="486"/>
      <c r="G5" s="487" t="s">
        <v>2627</v>
      </c>
    </row>
    <row r="6" spans="2:9" ht="12.75" customHeight="1">
      <c r="B6" s="470"/>
      <c r="C6" s="485"/>
      <c r="D6" s="486"/>
      <c r="E6" s="486"/>
      <c r="G6" s="485"/>
      <c r="H6" s="485"/>
      <c r="I6" s="485"/>
    </row>
    <row r="7" spans="1:9" ht="12.75" customHeight="1">
      <c r="A7" s="476" t="s">
        <v>2628</v>
      </c>
      <c r="B7" s="470"/>
      <c r="C7" s="485"/>
      <c r="G7" s="485"/>
      <c r="H7" s="485"/>
      <c r="I7" s="485"/>
    </row>
    <row r="8" spans="1:18" ht="12.75" customHeight="1">
      <c r="A8" s="474" t="s">
        <v>2629</v>
      </c>
      <c r="B8" s="484" t="s">
        <v>2630</v>
      </c>
      <c r="C8" s="484" t="s">
        <v>2631</v>
      </c>
      <c r="D8" s="484" t="s">
        <v>2632</v>
      </c>
      <c r="G8" s="484">
        <v>2016</v>
      </c>
      <c r="H8" s="484">
        <v>2015</v>
      </c>
      <c r="I8" s="484" t="s">
        <v>2633</v>
      </c>
      <c r="J8" s="483" t="s">
        <v>2634</v>
      </c>
      <c r="K8" s="483" t="s">
        <v>2635</v>
      </c>
      <c r="M8" s="483" t="s">
        <v>2630</v>
      </c>
      <c r="N8" s="460" t="s">
        <v>2636</v>
      </c>
      <c r="O8" s="460" t="s">
        <v>2637</v>
      </c>
      <c r="P8" s="460" t="s">
        <v>2638</v>
      </c>
      <c r="Q8" s="482">
        <v>43344</v>
      </c>
      <c r="R8" s="482">
        <v>43070</v>
      </c>
    </row>
    <row r="9" spans="1:16" ht="12.75" customHeight="1">
      <c r="A9" s="460" t="s">
        <v>2639</v>
      </c>
      <c r="B9" s="470" t="s">
        <v>724</v>
      </c>
      <c r="C9" s="461">
        <v>49.990000000000002</v>
      </c>
      <c r="D9" s="478"/>
      <c r="G9" s="463">
        <v>53.649999999999999</v>
      </c>
      <c r="H9" s="461">
        <v>54.159999999999997</v>
      </c>
      <c r="I9" s="461">
        <v>54.159999999999997</v>
      </c>
      <c r="J9" s="477">
        <f t="shared" si="0" ref="J9:J23">G9/H9-1</f>
        <v>-0.0094165435745937609</v>
      </c>
      <c r="K9" s="477">
        <f t="shared" si="1" ref="K9:K23">H9/I9-1</f>
        <v>0</v>
      </c>
      <c r="N9" s="467"/>
      <c r="O9" s="469"/>
      <c r="P9" s="320" t="s">
        <v>2640</v>
      </c>
    </row>
    <row r="10" spans="1:18" ht="12.75" customHeight="1">
      <c r="A10" s="460" t="s">
        <v>2639</v>
      </c>
      <c r="B10" s="479" t="s">
        <v>725</v>
      </c>
      <c r="C10" s="461">
        <v>21.690000000000001</v>
      </c>
      <c r="D10" s="478"/>
      <c r="G10" s="461">
        <v>23.280000000000001</v>
      </c>
      <c r="H10" s="461">
        <v>22.289999999999999</v>
      </c>
      <c r="I10" s="461">
        <v>20.829999999999998</v>
      </c>
      <c r="J10" s="477">
        <f t="shared" si="0"/>
        <v>0.044414535666218224</v>
      </c>
      <c r="K10" s="477">
        <f t="shared" si="1"/>
        <v>0.070091214594335094</v>
      </c>
      <c r="M10" s="460" t="s">
        <v>725</v>
      </c>
      <c r="N10" s="467" t="s">
        <v>2641</v>
      </c>
      <c r="O10" s="469" t="s">
        <v>2642</v>
      </c>
      <c r="P10" s="320" t="s">
        <v>2643</v>
      </c>
      <c r="Q10" s="462">
        <v>21.689999999999998</v>
      </c>
      <c r="R10" s="462">
        <v>23.280000000000001</v>
      </c>
    </row>
    <row r="11" spans="1:18" ht="12.75" customHeight="1">
      <c r="A11" s="460" t="s">
        <v>2639</v>
      </c>
      <c r="B11" s="479" t="s">
        <v>726</v>
      </c>
      <c r="C11" s="461">
        <v>17.370000000000001</v>
      </c>
      <c r="D11" s="478"/>
      <c r="G11" s="461">
        <v>18.640000000000001</v>
      </c>
      <c r="H11" s="461">
        <v>17.84</v>
      </c>
      <c r="I11" s="461">
        <v>16.670000000000002</v>
      </c>
      <c r="J11" s="477">
        <f t="shared" si="0"/>
        <v>0.04484304932735439</v>
      </c>
      <c r="K11" s="477">
        <f t="shared" si="1"/>
        <v>0.070185962807438385</v>
      </c>
      <c r="M11" s="479" t="s">
        <v>726</v>
      </c>
      <c r="N11" s="467" t="s">
        <v>2644</v>
      </c>
      <c r="O11" s="469" t="s">
        <v>2645</v>
      </c>
      <c r="P11" s="320" t="s">
        <v>2646</v>
      </c>
      <c r="Q11" s="462">
        <v>17.370000000000001</v>
      </c>
      <c r="R11" s="462">
        <v>18.640000000000001</v>
      </c>
    </row>
    <row r="12" spans="1:18" ht="12.75" customHeight="1">
      <c r="A12" s="460" t="s">
        <v>2639</v>
      </c>
      <c r="B12" s="479" t="s">
        <v>727</v>
      </c>
      <c r="C12" s="461">
        <v>47.740000000000002</v>
      </c>
      <c r="D12" s="478"/>
      <c r="G12" s="461">
        <v>51.229999999999997</v>
      </c>
      <c r="H12" s="461">
        <v>49.039999999999999</v>
      </c>
      <c r="I12" s="461">
        <v>45.829999999999998</v>
      </c>
      <c r="J12" s="477">
        <f t="shared" si="0"/>
        <v>0.044657422512234923</v>
      </c>
      <c r="K12" s="477">
        <f t="shared" si="1"/>
        <v>0.070041457560549913</v>
      </c>
      <c r="M12" s="460" t="s">
        <v>727</v>
      </c>
      <c r="N12" s="467" t="s">
        <v>2647</v>
      </c>
      <c r="O12" s="469" t="s">
        <v>2648</v>
      </c>
      <c r="P12" s="320" t="s">
        <v>2649</v>
      </c>
      <c r="Q12" s="462">
        <v>47.740000000000002</v>
      </c>
      <c r="R12" s="462">
        <v>51.229999999999997</v>
      </c>
    </row>
    <row r="13" spans="1:18" ht="12.75" customHeight="1">
      <c r="A13" s="460" t="s">
        <v>2639</v>
      </c>
      <c r="B13" s="479" t="s">
        <v>728</v>
      </c>
      <c r="C13" s="461">
        <v>21.690000000000001</v>
      </c>
      <c r="D13" s="478"/>
      <c r="G13" s="461">
        <v>23.280000000000001</v>
      </c>
      <c r="H13" s="461">
        <v>22.289999999999999</v>
      </c>
      <c r="I13" s="461">
        <v>20.829999999999998</v>
      </c>
      <c r="J13" s="477">
        <f t="shared" si="0"/>
        <v>0.044414535666218224</v>
      </c>
      <c r="K13" s="477">
        <f t="shared" si="1"/>
        <v>0.070091214594335094</v>
      </c>
      <c r="M13" s="460" t="s">
        <v>728</v>
      </c>
      <c r="N13" s="467" t="s">
        <v>2650</v>
      </c>
      <c r="O13" s="469" t="s">
        <v>2651</v>
      </c>
      <c r="P13" s="320" t="s">
        <v>2652</v>
      </c>
      <c r="Q13" s="462">
        <v>21.689999999999998</v>
      </c>
      <c r="R13" s="462">
        <v>23.280000000000001</v>
      </c>
    </row>
    <row r="14" spans="1:18" ht="12.75" customHeight="1">
      <c r="A14" s="460" t="s">
        <v>2639</v>
      </c>
      <c r="B14" s="470" t="s">
        <v>729</v>
      </c>
      <c r="C14" s="461">
        <v>47.740000000000002</v>
      </c>
      <c r="D14" s="478"/>
      <c r="G14" s="461">
        <v>51.229999999999997</v>
      </c>
      <c r="H14" s="461">
        <v>49.039999999999999</v>
      </c>
      <c r="I14" s="461">
        <v>45.829999999999998</v>
      </c>
      <c r="J14" s="477">
        <f t="shared" si="0"/>
        <v>0.044657422512234923</v>
      </c>
      <c r="K14" s="477">
        <f t="shared" si="1"/>
        <v>0.070041457560549913</v>
      </c>
      <c r="M14" s="460" t="s">
        <v>729</v>
      </c>
      <c r="N14" s="467" t="s">
        <v>2653</v>
      </c>
      <c r="O14" s="469" t="s">
        <v>2654</v>
      </c>
      <c r="P14" s="320" t="s">
        <v>2655</v>
      </c>
      <c r="Q14" s="462">
        <v>47.740000000000002</v>
      </c>
      <c r="R14" s="462">
        <v>51.229999999999997</v>
      </c>
    </row>
    <row r="15" spans="1:18" ht="12.75" customHeight="1">
      <c r="A15" s="460" t="s">
        <v>2639</v>
      </c>
      <c r="B15" s="470" t="s">
        <v>730</v>
      </c>
      <c r="C15" s="461">
        <v>29.5</v>
      </c>
      <c r="D15" s="478"/>
      <c r="G15" s="461">
        <v>31.66</v>
      </c>
      <c r="H15" s="461">
        <v>30.309999999999999</v>
      </c>
      <c r="I15" s="461">
        <v>28.329999999999998</v>
      </c>
      <c r="J15" s="477">
        <f t="shared" si="0"/>
        <v>0.044539755856153107</v>
      </c>
      <c r="K15" s="477">
        <f t="shared" si="1"/>
        <v>0.069890575361807317</v>
      </c>
      <c r="M15" s="460" t="s">
        <v>730</v>
      </c>
      <c r="N15" s="467" t="s">
        <v>2656</v>
      </c>
      <c r="O15" s="469" t="s">
        <v>2657</v>
      </c>
      <c r="P15" s="320" t="s">
        <v>2658</v>
      </c>
      <c r="Q15" s="462">
        <v>29.5</v>
      </c>
      <c r="R15" s="462">
        <v>31.66</v>
      </c>
    </row>
    <row r="16" spans="1:18" ht="12.75" customHeight="1">
      <c r="A16" s="460" t="s">
        <v>2639</v>
      </c>
      <c r="B16" s="470" t="s">
        <v>731</v>
      </c>
      <c r="C16" s="461">
        <v>12.220000000000001</v>
      </c>
      <c r="D16" s="478"/>
      <c r="G16" s="461">
        <v>13.109999999999999</v>
      </c>
      <c r="H16" s="461">
        <v>11.59</v>
      </c>
      <c r="I16" s="461">
        <v>10.83</v>
      </c>
      <c r="J16" s="477">
        <f t="shared" si="0"/>
        <v>0.13114754098360648</v>
      </c>
      <c r="K16" s="477">
        <f t="shared" si="1"/>
        <v>0.070175438596491224</v>
      </c>
      <c r="M16" s="460" t="s">
        <v>731</v>
      </c>
      <c r="N16" s="467" t="s">
        <v>2659</v>
      </c>
      <c r="O16" s="469" t="s">
        <v>2660</v>
      </c>
      <c r="P16" s="320" t="s">
        <v>263</v>
      </c>
      <c r="Q16" s="462">
        <v>12.219999999999999</v>
      </c>
      <c r="R16" s="462">
        <v>13.109999999999999</v>
      </c>
    </row>
    <row r="17" spans="1:18" ht="12.75" customHeight="1">
      <c r="A17" s="460" t="s">
        <v>2639</v>
      </c>
      <c r="B17" s="481" t="s">
        <v>2661</v>
      </c>
      <c r="C17" s="480">
        <v>49.990000000000002</v>
      </c>
      <c r="D17" s="478"/>
      <c r="G17" s="480"/>
      <c r="H17" s="461">
        <f>$C$9</f>
        <v>49.990000000000002</v>
      </c>
      <c r="I17" s="461">
        <v>54.159999999999997</v>
      </c>
      <c r="J17" s="477">
        <f t="shared" si="0"/>
        <v>-1</v>
      </c>
      <c r="K17" s="477">
        <f t="shared" si="1"/>
        <v>-0.076994091580502078</v>
      </c>
      <c r="M17" s="470" t="s">
        <v>724</v>
      </c>
      <c r="N17" s="467" t="s">
        <v>2662</v>
      </c>
      <c r="O17" s="460" t="s">
        <v>2663</v>
      </c>
      <c r="Q17" s="462">
        <v>49.990000000000002</v>
      </c>
      <c r="R17" s="462">
        <v>53.649999999999999</v>
      </c>
    </row>
    <row r="18" spans="1:18" ht="12.75" customHeight="1">
      <c r="A18" s="460" t="s">
        <v>2639</v>
      </c>
      <c r="B18" s="470" t="s">
        <v>732</v>
      </c>
      <c r="C18" s="461">
        <v>23.739999999999998</v>
      </c>
      <c r="D18" s="478"/>
      <c r="G18" s="461">
        <v>25.48</v>
      </c>
      <c r="H18" s="461">
        <v>24.390000000000001</v>
      </c>
      <c r="I18" s="461">
        <v>22.789999999999999</v>
      </c>
      <c r="J18" s="477">
        <f t="shared" si="0"/>
        <v>0.044690446904469106</v>
      </c>
      <c r="K18" s="477">
        <f t="shared" si="1"/>
        <v>0.070206230802983827</v>
      </c>
      <c r="M18" s="470" t="s">
        <v>732</v>
      </c>
      <c r="N18" s="467" t="s">
        <v>2664</v>
      </c>
      <c r="O18" s="469" t="s">
        <v>2665</v>
      </c>
      <c r="P18" s="320" t="s">
        <v>1153</v>
      </c>
      <c r="Q18" s="462">
        <v>24.390000000000001</v>
      </c>
      <c r="R18" s="462">
        <v>25.48</v>
      </c>
    </row>
    <row r="19" spans="1:18" ht="12.75" customHeight="1">
      <c r="A19" s="460" t="s">
        <v>2639</v>
      </c>
      <c r="B19" s="481" t="s">
        <v>2666</v>
      </c>
      <c r="C19" s="480">
        <v>49.990000000000002</v>
      </c>
      <c r="D19" s="478"/>
      <c r="G19" s="480"/>
      <c r="H19" s="461">
        <f>$C$9</f>
        <v>49.990000000000002</v>
      </c>
      <c r="I19" s="461">
        <v>54.159999999999997</v>
      </c>
      <c r="J19" s="477">
        <f t="shared" si="0"/>
        <v>-1</v>
      </c>
      <c r="K19" s="477">
        <f t="shared" si="1"/>
        <v>-0.076994091580502078</v>
      </c>
      <c r="M19" s="460" t="s">
        <v>724</v>
      </c>
      <c r="N19" s="467" t="s">
        <v>2667</v>
      </c>
      <c r="O19" s="469" t="s">
        <v>2668</v>
      </c>
      <c r="Q19" s="462">
        <v>49.990000000000002</v>
      </c>
      <c r="R19" s="462">
        <v>53.649999999999999</v>
      </c>
    </row>
    <row r="20" spans="1:18" ht="12.75" customHeight="1">
      <c r="A20" s="460" t="s">
        <v>2639</v>
      </c>
      <c r="B20" s="481" t="s">
        <v>2669</v>
      </c>
      <c r="C20" s="480">
        <v>49.990000000000002</v>
      </c>
      <c r="D20" s="478"/>
      <c r="G20" s="480"/>
      <c r="H20" s="461">
        <f>$C$9</f>
        <v>49.990000000000002</v>
      </c>
      <c r="I20" s="461">
        <v>54.159999999999997</v>
      </c>
      <c r="J20" s="477">
        <f t="shared" si="0"/>
        <v>-1</v>
      </c>
      <c r="K20" s="477">
        <f t="shared" si="1"/>
        <v>-0.076994091580502078</v>
      </c>
      <c r="M20" s="470" t="s">
        <v>724</v>
      </c>
      <c r="N20" s="467" t="s">
        <v>2670</v>
      </c>
      <c r="O20" s="469" t="s">
        <v>2671</v>
      </c>
      <c r="Q20" s="462">
        <v>49.990000000000002</v>
      </c>
      <c r="R20" s="462">
        <v>53.649999999999999</v>
      </c>
    </row>
    <row r="21" spans="1:18" ht="12.75" customHeight="1">
      <c r="A21" s="460" t="s">
        <v>2639</v>
      </c>
      <c r="B21" s="479" t="s">
        <v>733</v>
      </c>
      <c r="C21" s="461">
        <v>49.990000000000002</v>
      </c>
      <c r="D21" s="478"/>
      <c r="G21" s="461">
        <v>53.649999999999999</v>
      </c>
      <c r="H21" s="461">
        <v>51.359999999999999</v>
      </c>
      <c r="I21" s="461">
        <v>48</v>
      </c>
      <c r="J21" s="477">
        <f t="shared" si="0"/>
        <v>0.044587227414330188</v>
      </c>
      <c r="K21" s="477">
        <f t="shared" si="1"/>
        <v>0.070000000000000062</v>
      </c>
      <c r="M21" s="460" t="s">
        <v>733</v>
      </c>
      <c r="N21" s="467" t="s">
        <v>2672</v>
      </c>
      <c r="O21" s="469" t="s">
        <v>2673</v>
      </c>
      <c r="P21" s="320" t="s">
        <v>2674</v>
      </c>
      <c r="Q21" s="462">
        <v>49.990000000000002</v>
      </c>
      <c r="R21" s="462">
        <v>53.649999999999999</v>
      </c>
    </row>
    <row r="22" spans="1:18" ht="12.75" customHeight="1">
      <c r="A22" s="460" t="s">
        <v>2639</v>
      </c>
      <c r="B22" s="479" t="s">
        <v>183</v>
      </c>
      <c r="C22" s="461">
        <v>43.390000000000001</v>
      </c>
      <c r="D22" s="478"/>
      <c r="G22" s="461">
        <v>46.57</v>
      </c>
      <c r="H22" s="461">
        <v>44.579999999999998</v>
      </c>
      <c r="I22" s="461">
        <f>500/12</f>
        <v>41.666666666666664</v>
      </c>
      <c r="J22" s="477">
        <f t="shared" si="0"/>
        <v>0.044638851502916133</v>
      </c>
      <c r="K22" s="477">
        <f t="shared" si="1"/>
        <v>0.069919999999999982</v>
      </c>
      <c r="M22" s="460" t="s">
        <v>183</v>
      </c>
      <c r="N22" s="467" t="s">
        <v>2675</v>
      </c>
      <c r="O22" s="469" t="s">
        <v>2676</v>
      </c>
      <c r="P22" s="320" t="s">
        <v>267</v>
      </c>
      <c r="Q22" s="462">
        <v>43.389999999999993</v>
      </c>
      <c r="R22" s="462">
        <v>46.57</v>
      </c>
    </row>
    <row r="23" spans="1:18" ht="12.75" customHeight="1">
      <c r="A23" s="460" t="s">
        <v>2639</v>
      </c>
      <c r="B23" s="470" t="s">
        <v>269</v>
      </c>
      <c r="C23" s="461">
        <v>28.640000000000001</v>
      </c>
      <c r="D23" s="478"/>
      <c r="G23" s="461">
        <v>30.739999999999998</v>
      </c>
      <c r="H23" s="461">
        <v>29.43</v>
      </c>
      <c r="I23" s="461">
        <v>27.5</v>
      </c>
      <c r="J23" s="477">
        <f t="shared" si="0"/>
        <v>0.044512402310567412</v>
      </c>
      <c r="K23" s="477">
        <f t="shared" si="1"/>
        <v>0.070181818181818123</v>
      </c>
      <c r="M23" s="460" t="s">
        <v>269</v>
      </c>
      <c r="N23" s="467" t="s">
        <v>2677</v>
      </c>
      <c r="O23" s="469" t="s">
        <v>2678</v>
      </c>
      <c r="P23" s="320" t="s">
        <v>2679</v>
      </c>
      <c r="Q23" s="462">
        <v>28.640000000000001</v>
      </c>
      <c r="R23" s="461">
        <v>30.739999999999998</v>
      </c>
    </row>
    <row r="24" spans="2:18" ht="12.75" customHeight="1">
      <c r="B24" s="470"/>
      <c r="C24" s="461"/>
      <c r="D24" s="478"/>
      <c r="G24" s="461"/>
      <c r="H24" s="461"/>
      <c r="I24" s="461"/>
      <c r="J24" s="477"/>
      <c r="M24" s="460" t="s">
        <v>724</v>
      </c>
      <c r="N24" s="467" t="s">
        <v>2680</v>
      </c>
      <c r="O24" s="469" t="s">
        <v>2681</v>
      </c>
      <c r="Q24" s="462">
        <v>49.990000000000002</v>
      </c>
      <c r="R24" s="462">
        <v>53.649999999999999</v>
      </c>
    </row>
    <row r="25" spans="1:18" ht="12.75" customHeight="1">
      <c r="A25" s="476" t="s">
        <v>185</v>
      </c>
      <c r="C25" s="474" t="s">
        <v>2623</v>
      </c>
      <c r="D25" s="475" t="s">
        <v>2682</v>
      </c>
      <c r="G25" s="474" t="s">
        <v>2623</v>
      </c>
      <c r="N25" s="467"/>
      <c r="O25" s="469"/>
      <c r="Q25" s="462"/>
      <c r="R25" s="462"/>
    </row>
    <row r="26" spans="3:18" ht="12.75" customHeight="1">
      <c r="C26" s="473" t="s">
        <v>2683</v>
      </c>
      <c r="D26" s="471" t="s">
        <v>2684</v>
      </c>
      <c r="G26" s="472">
        <v>42527</v>
      </c>
      <c r="N26" s="467"/>
      <c r="O26" s="469"/>
      <c r="Q26" s="462"/>
      <c r="R26" s="462"/>
    </row>
    <row r="27" spans="3:18" ht="12.75" customHeight="1">
      <c r="C27" s="460" t="s">
        <v>2685</v>
      </c>
      <c r="D27" s="471" t="s">
        <v>2686</v>
      </c>
      <c r="G27" s="460" t="s">
        <v>2685</v>
      </c>
      <c r="N27" s="467"/>
      <c r="O27" s="469"/>
      <c r="Q27" s="462"/>
      <c r="R27" s="462"/>
    </row>
    <row r="28" spans="1:7" ht="12.75" customHeight="1">
      <c r="A28" s="460" t="s">
        <v>2687</v>
      </c>
      <c r="B28" s="470" t="s">
        <v>185</v>
      </c>
      <c r="C28" s="461">
        <v>5.3399999999999999</v>
      </c>
      <c r="D28" s="468">
        <f>D30/D29</f>
        <v>4.9658940397350992</v>
      </c>
      <c r="G28" s="461">
        <v>5.3399999999999999</v>
      </c>
    </row>
    <row r="29" spans="2:18" ht="12.75" customHeight="1">
      <c r="B29" s="465" t="s">
        <v>2688</v>
      </c>
      <c r="C29" s="460">
        <v>151</v>
      </c>
      <c r="D29" s="466">
        <v>151</v>
      </c>
      <c r="G29" s="460">
        <v>151</v>
      </c>
      <c r="Q29" s="462"/>
      <c r="R29" s="462"/>
    </row>
    <row r="30" spans="2:18" ht="12.75" customHeight="1">
      <c r="B30" s="465" t="s">
        <v>2689</v>
      </c>
      <c r="C30" s="461">
        <f>C29*C28</f>
        <v>806.34000000000003</v>
      </c>
      <c r="D30" s="468">
        <f>D32*D31</f>
        <v>749.85000000000002</v>
      </c>
      <c r="G30" s="461">
        <f>G29*G28</f>
        <v>806.34000000000003</v>
      </c>
      <c r="Q30" s="462"/>
      <c r="R30" s="462"/>
    </row>
    <row r="31" spans="2:18" ht="12.75" customHeight="1">
      <c r="B31" s="465" t="s">
        <v>2690</v>
      </c>
      <c r="C31" s="460">
        <v>15</v>
      </c>
      <c r="D31" s="466">
        <v>15</v>
      </c>
      <c r="G31" s="460">
        <v>15</v>
      </c>
      <c r="Q31" s="462"/>
      <c r="R31" s="462"/>
    </row>
    <row r="32" spans="2:8" ht="12.75" customHeight="1">
      <c r="B32" s="465" t="s">
        <v>2691</v>
      </c>
      <c r="C32" s="461">
        <f>ROUND(C30/C31,2)</f>
        <v>53.759999999999998</v>
      </c>
      <c r="D32" s="464">
        <f>$C$9</f>
        <v>49.990000000000002</v>
      </c>
      <c r="G32" s="463">
        <f>ROUND(G30/G31,2)</f>
        <v>53.759999999999998</v>
      </c>
      <c r="H32" s="460" t="s">
        <v>2692</v>
      </c>
    </row>
    <row r="33" ht="12.75" customHeight="1"/>
    <row r="34" spans="17:18" ht="12.75" customHeight="1">
      <c r="Q34" s="462"/>
      <c r="R34" s="462"/>
    </row>
    <row r="35" ht="12.75" customHeight="1"/>
    <row r="36" spans="17:18" ht="12.75" customHeight="1">
      <c r="Q36" s="461"/>
      <c r="R36" s="461"/>
    </row>
    <row r="37" spans="17:18" ht="12.75" customHeight="1">
      <c r="Q37" s="461"/>
      <c r="R37" s="461"/>
    </row>
    <row r="38" spans="17:18" ht="12.75" customHeight="1">
      <c r="Q38" s="461"/>
      <c r="R38" s="461"/>
    </row>
    <row r="39" spans="17:18" ht="12.75" customHeight="1">
      <c r="Q39" s="461"/>
      <c r="R39" s="461"/>
    </row>
    <row r="40" spans="17:18" ht="12.75" customHeight="1">
      <c r="Q40" s="461"/>
      <c r="R40" s="461"/>
    </row>
    <row r="41" spans="17:18" ht="12.75" customHeight="1">
      <c r="Q41" s="461"/>
      <c r="R41" s="461"/>
    </row>
    <row r="42" spans="17:18" ht="12.75" customHeight="1">
      <c r="Q42" s="461"/>
      <c r="R42" s="461"/>
    </row>
    <row r="43" spans="17:18" ht="12.75" customHeight="1">
      <c r="Q43" s="461"/>
      <c r="R43" s="461"/>
    </row>
    <row r="44" spans="17:18" ht="12.75" customHeight="1">
      <c r="Q44" s="461"/>
      <c r="R44" s="461"/>
    </row>
    <row r="45" spans="17:18" ht="12.75" customHeight="1">
      <c r="Q45" s="461"/>
      <c r="R45" s="461"/>
    </row>
  </sheetData>
  <printOptions gridLines="1"/>
  <pageMargins left="0.8" right="0.8" top="0.75" bottom="0.75" header="0.3" footer="0.53"/>
  <pageSetup orientation="portrait"/>
  <headerFooter>
    <oddFooter>&amp;L&amp;F; &amp;A&amp;C&amp;P of &amp;N&amp;Rprinted &amp;D &amp;T</oddFooter>
  </headerFooter>
  <customProperties>
    <customPr name="_pios_id" r:id="rId1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1">
    <tabColor theme="4" tint="0.599990010261536"/>
    <pageSetUpPr fitToPage="1"/>
  </sheetPr>
  <dimension ref="A1:I26"/>
  <sheetViews>
    <sheetView workbookViewId="0" topLeftCell="A1">
      <selection pane="topLeft" activeCell="E20" sqref="E20"/>
    </sheetView>
  </sheetViews>
  <sheetFormatPr defaultColWidth="9.14428571428571" defaultRowHeight="12.75"/>
  <cols>
    <col min="1" max="1" width="45.7142857142857" style="1040" customWidth="1"/>
    <col min="2" max="2" width="10.7142857142857" style="1040" customWidth="1"/>
    <col min="3" max="3" width="13.5714285714286" style="1040" customWidth="1"/>
    <col min="4" max="4" width="5.71428571428571" style="1040" customWidth="1"/>
    <col min="5" max="5" width="48.7142857142857" style="1040" bestFit="1" customWidth="1"/>
    <col min="6" max="6" width="13.4285714285714" style="1040" customWidth="1"/>
    <col min="7" max="9" width="15.7142857142857" style="1040" customWidth="1"/>
    <col min="10" max="11" width="9.14285714285714" style="1040" customWidth="1"/>
    <col min="12" max="12" width="10.7142857142857" style="1040" bestFit="1" customWidth="1"/>
    <col min="13" max="13" width="9.14285714285714" style="1040" customWidth="1"/>
    <col min="14" max="16384" width="9.14285714285714" style="1040"/>
  </cols>
  <sheetData>
    <row r="1" spans="2:5" ht="12.75">
      <c r="B1" s="116"/>
      <c r="C1" s="115" t="s">
        <v>3135</v>
      </c>
      <c r="D1" s="1572" t="s">
        <v>3164</v>
      </c>
      <c r="E1" t="s">
        <v>0</v>
      </c>
    </row>
    <row r="2" spans="2:4" ht="12.75">
      <c r="B2" s="116"/>
      <c r="C2" s="115" t="str">
        <f>_xlfn.CONCAT("Witness: ",INDEX('Table of Contents'!$F$1:$F$68,MATCH(C1,'Table of Contents'!$D$1:$D$68,0)))</f>
        <v>Witness: Dawn M Peslak</v>
      </c>
      <c r="D2" s="1572"/>
    </row>
    <row r="3" spans="4:5" ht="12.75">
      <c r="D3" s="116"/>
      <c r="E3" s="19"/>
    </row>
    <row r="4" spans="1:5" ht="12.75">
      <c r="A4" s="662" t="str">
        <f>+Co_Name</f>
        <v>Aqua New Jersey, Inc</v>
      </c>
      <c r="B4" s="640"/>
      <c r="C4" s="640"/>
      <c r="D4" s="66"/>
      <c r="E4" s="66"/>
    </row>
    <row r="5" spans="1:5" ht="12.75">
      <c r="A5" s="662" t="str">
        <f>+System</f>
        <v>Water Systems</v>
      </c>
      <c r="B5" s="640"/>
      <c r="C5" s="640"/>
      <c r="D5" s="110"/>
      <c r="E5" s="110"/>
    </row>
    <row r="6" spans="1:5" ht="12.75">
      <c r="A6" s="662" t="s">
        <v>787</v>
      </c>
      <c r="B6" s="640"/>
      <c r="C6" s="640"/>
      <c r="D6" s="111"/>
      <c r="E6" s="111"/>
    </row>
    <row r="7" spans="1:5" ht="12.75">
      <c r="A7" s="662" t="str">
        <f>'General Information'!$B$54</f>
        <v>Test Year Ended April 30, 2024 and Pro Forma Present Rates</v>
      </c>
      <c r="B7" s="640"/>
      <c r="C7" s="640"/>
      <c r="D7" s="111"/>
      <c r="E7" s="111"/>
    </row>
    <row r="8" ht="12.75"/>
    <row r="9" spans="3:4" ht="12.75">
      <c r="C9" s="9"/>
      <c r="D9" s="9"/>
    </row>
    <row r="10" spans="1:9" ht="12.75">
      <c r="A10" s="699" t="s">
        <v>63</v>
      </c>
      <c r="B10" s="699" t="s">
        <v>814</v>
      </c>
      <c r="C10" s="707" t="s">
        <v>520</v>
      </c>
      <c r="D10" s="9"/>
      <c r="E10" s="699" t="s">
        <v>815</v>
      </c>
      <c r="G10" s="724" t="s">
        <v>900</v>
      </c>
      <c r="H10" s="724"/>
      <c r="I10" s="724"/>
    </row>
    <row r="11" spans="3:9" ht="12.75">
      <c r="C11" s="9"/>
      <c r="D11" s="9"/>
      <c r="G11" s="724"/>
      <c r="H11" s="724"/>
      <c r="I11" s="724"/>
    </row>
    <row r="12" spans="1:9" s="1424" customFormat="1" ht="12.75">
      <c r="A12" s="17" t="s">
        <v>787</v>
      </c>
      <c r="C12" s="112"/>
      <c r="D12" s="112"/>
      <c r="G12" s="724"/>
      <c r="H12" s="724"/>
      <c r="I12" s="724"/>
    </row>
    <row r="13" spans="1:9" ht="12.75">
      <c r="A13" s="1179" t="s">
        <v>801</v>
      </c>
      <c r="B13" s="107">
        <v>407201</v>
      </c>
      <c r="C13" s="1244" cm="1">
        <f t="array" ref="C13">+SUM(SUMIFS('DS8_2023 TY'!$I:$I,'DS8_2023 TY'!$B:$B,'Exhibit 20.11'!$A12,'DS8_2023 TY'!$F:$F,"Plan",'DS8_2023 TY'!$G:$G,Segments))+SUM(SUMIFS('DS9_2024 TY'!$I:$I,'DS9_2024 TY'!$B:$B,'Exhibit 20.11'!A12,'DS9_2024 TY'!$G:$G,Segments))+SUM(SUMIFS(DS05a_Adjustments!G:G,DS05a_Adjustments!B:B,A12,DS05a_Adjustments!H:H,"TY"))</f>
        <v>476844</v>
      </c>
      <c r="G13" s="1106" t="s">
        <v>901</v>
      </c>
      <c r="H13" s="1106" t="s">
        <v>902</v>
      </c>
      <c r="I13" s="1106" t="s">
        <v>903</v>
      </c>
    </row>
    <row r="14" spans="1:9" ht="12.75">
      <c r="A14" s="1179"/>
      <c r="C14" s="18"/>
      <c r="E14" s="18"/>
      <c r="G14" s="1107">
        <v>25000</v>
      </c>
      <c r="H14" s="1022">
        <f>H15+G14</f>
        <v>75000</v>
      </c>
      <c r="I14" s="1108">
        <v>43496</v>
      </c>
    </row>
    <row r="15" spans="1:9" ht="12.75">
      <c r="A15" s="756" t="s">
        <v>803</v>
      </c>
      <c r="C15" s="18">
        <v>0</v>
      </c>
      <c r="E15" s="703" t="s">
        <v>2961</v>
      </c>
      <c r="G15" s="1107">
        <v>25000</v>
      </c>
      <c r="H15" s="1022">
        <f>H16+G15</f>
        <v>50000</v>
      </c>
      <c r="I15" s="1108">
        <f>EOMONTH(I14+1,0)</f>
        <v>43524</v>
      </c>
    </row>
    <row r="16" spans="1:9" ht="12.75">
      <c r="A16" s="1179"/>
      <c r="C16" s="61"/>
      <c r="E16" s="61"/>
      <c r="G16" s="1107">
        <v>25000</v>
      </c>
      <c r="H16" s="1022">
        <f>H17+G16</f>
        <v>25000</v>
      </c>
      <c r="I16" s="1108">
        <f>EOMONTH(I15+1,0)</f>
        <v>43555</v>
      </c>
    </row>
    <row r="17" spans="1:9" ht="13.5" thickBot="1">
      <c r="A17" s="1100" t="s">
        <v>469</v>
      </c>
      <c r="B17" s="708"/>
      <c r="C17" s="569">
        <f>C15-C13</f>
        <v>-476844</v>
      </c>
      <c r="E17" s="18" t="s">
        <v>899</v>
      </c>
      <c r="G17" s="1107">
        <v>25000</v>
      </c>
      <c r="H17" s="1022">
        <f>'Exhibit 26.10'!B26</f>
        <v>0</v>
      </c>
      <c r="I17" s="1108">
        <f>EOMONTH(I16+1,0)</f>
        <v>43585</v>
      </c>
    </row>
    <row r="18" spans="3:9" ht="13.5" thickTop="1">
      <c r="C18" s="49"/>
      <c r="E18" s="61"/>
      <c r="G18" s="1107">
        <f>3570</f>
        <v>3570</v>
      </c>
      <c r="H18" s="1022">
        <f t="shared" si="0" ref="H18:H25">MAX(H17-G18,0)</f>
        <v>0</v>
      </c>
      <c r="I18" s="1108">
        <f>EOMONTH(I17+1,0)</f>
        <v>43616</v>
      </c>
    </row>
    <row r="19" spans="3:9" ht="12.75">
      <c r="C19" s="75"/>
      <c r="E19" s="61"/>
      <c r="G19" s="1107">
        <f t="shared" si="1" ref="G19:G25">MIN(G18,H18)</f>
        <v>0</v>
      </c>
      <c r="H19" s="1022">
        <f t="shared" si="0"/>
        <v>0</v>
      </c>
      <c r="I19" s="1108">
        <f t="shared" si="2" ref="I19:I25">EOMONTH(I18+1,0)</f>
        <v>43646</v>
      </c>
    </row>
    <row r="20" spans="3:9" ht="12.75">
      <c r="C20" s="75"/>
      <c r="E20" s="61"/>
      <c r="G20" s="1107">
        <f t="shared" si="1"/>
        <v>0</v>
      </c>
      <c r="H20" s="1022">
        <f t="shared" si="0"/>
        <v>0</v>
      </c>
      <c r="I20" s="1108">
        <f t="shared" si="2"/>
        <v>43677</v>
      </c>
    </row>
    <row r="21" spans="3:9" ht="12.75">
      <c r="C21" s="18"/>
      <c r="E21" s="61"/>
      <c r="G21" s="1107">
        <f t="shared" si="1"/>
        <v>0</v>
      </c>
      <c r="H21" s="1022">
        <f t="shared" si="0"/>
        <v>0</v>
      </c>
      <c r="I21" s="1108">
        <f t="shared" si="2"/>
        <v>43708</v>
      </c>
    </row>
    <row r="22" spans="3:9" ht="12.75">
      <c r="C22" s="9"/>
      <c r="E22" s="61"/>
      <c r="G22" s="1107">
        <f t="shared" si="1"/>
        <v>0</v>
      </c>
      <c r="H22" s="1022">
        <f t="shared" si="0"/>
        <v>0</v>
      </c>
      <c r="I22" s="1108">
        <f t="shared" si="2"/>
        <v>43738</v>
      </c>
    </row>
    <row r="23" spans="3:9" ht="12.75">
      <c r="C23" s="49"/>
      <c r="E23" s="61"/>
      <c r="G23" s="1107">
        <f t="shared" si="1"/>
        <v>0</v>
      </c>
      <c r="H23" s="1022">
        <f t="shared" si="0"/>
        <v>0</v>
      </c>
      <c r="I23" s="1108">
        <f t="shared" si="2"/>
        <v>43769</v>
      </c>
    </row>
    <row r="24" spans="7:9" ht="12.75">
      <c r="G24" s="1107">
        <f t="shared" si="1"/>
        <v>0</v>
      </c>
      <c r="H24" s="1022">
        <f t="shared" si="0"/>
        <v>0</v>
      </c>
      <c r="I24" s="1108">
        <f t="shared" si="2"/>
        <v>43799</v>
      </c>
    </row>
    <row r="25" spans="7:9" ht="12.75">
      <c r="G25" s="1107">
        <f t="shared" si="1"/>
        <v>0</v>
      </c>
      <c r="H25" s="1022">
        <f t="shared" si="0"/>
        <v>0</v>
      </c>
      <c r="I25" s="1108">
        <f t="shared" si="2"/>
        <v>43830</v>
      </c>
    </row>
    <row r="26" spans="1:9" ht="12.75">
      <c r="A26" s="698" t="s">
        <v>158</v>
      </c>
      <c r="B26" s="698"/>
      <c r="C26" s="698"/>
      <c r="G26" s="953">
        <f>SUM(G14:G25)</f>
        <v>103570</v>
      </c>
      <c r="H26" s="744" t="s">
        <v>904</v>
      </c>
      <c r="I26" s="744"/>
    </row>
  </sheetData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0010261536"/>
    <pageSetUpPr fitToPage="1"/>
  </sheetPr>
  <dimension ref="A1:G43"/>
  <sheetViews>
    <sheetView workbookViewId="0" topLeftCell="A1"/>
  </sheetViews>
  <sheetFormatPr defaultColWidth="9.14428571428571" defaultRowHeight="12.75"/>
  <cols>
    <col min="1" max="1" width="51.7142857142857" style="540" customWidth="1"/>
    <col min="2" max="2" width="2.71428571428571" style="540" bestFit="1" customWidth="1"/>
    <col min="3" max="3" width="7.71428571428571" style="540" bestFit="1" customWidth="1"/>
    <col min="4" max="4" width="15.4285714285714" style="540" customWidth="1"/>
    <col min="5" max="5" width="4.71428571428571" style="540" customWidth="1"/>
    <col min="6" max="6" width="47.5714285714286" style="540" bestFit="1" customWidth="1"/>
    <col min="7" max="7" width="7.14285714285714" style="540" bestFit="1" customWidth="1"/>
    <col min="8" max="8" width="9.14285714285714" style="540" customWidth="1"/>
    <col min="9" max="16384" width="9.14285714285714" style="540"/>
  </cols>
  <sheetData>
    <row r="1" spans="3:7" s="2" customFormat="1" ht="12.75">
      <c r="C1" s="116"/>
      <c r="D1" s="115" t="s">
        <v>3136</v>
      </c>
      <c r="E1" s="1572" t="s">
        <v>3164</v>
      </c>
      <c r="F1" s="127">
        <v>43446</v>
      </c>
      <c r="G1" s="1" t="s">
        <v>163</v>
      </c>
    </row>
    <row r="2" spans="3:7" s="2" customFormat="1" ht="12.75">
      <c r="C2" s="116"/>
      <c r="D2" s="115" t="str">
        <f>_xlfn.CONCAT("Witness: ",INDEX('Table of Contents'!$F$1:$F$68,MATCH(D1,'Table of Contents'!$D$1:$D$68,0)))</f>
        <v>Witness: Dawn M Peslak</v>
      </c>
      <c r="E2" s="1572"/>
      <c r="F2" t="s">
        <v>0</v>
      </c>
      <c r="G2" s="19"/>
    </row>
    <row r="3" spans="5:7" s="2" customFormat="1" ht="12.75">
      <c r="E3" s="116"/>
      <c r="F3" s="26"/>
      <c r="G3" s="19"/>
    </row>
    <row r="4" spans="1:5" ht="12.75">
      <c r="A4" s="662" t="str">
        <f>+Co_Name</f>
        <v>Aqua New Jersey, Inc</v>
      </c>
      <c r="B4" s="662"/>
      <c r="C4" s="662"/>
      <c r="D4" s="662"/>
      <c r="E4" s="662"/>
    </row>
    <row r="5" spans="1:5" ht="12.75">
      <c r="A5" s="662" t="str">
        <f>+System</f>
        <v>Water Systems</v>
      </c>
      <c r="B5" s="662"/>
      <c r="C5" s="662"/>
      <c r="D5" s="662"/>
      <c r="E5" s="662"/>
    </row>
    <row r="6" spans="1:5" ht="12.75">
      <c r="A6" s="662" t="s">
        <v>3061</v>
      </c>
      <c r="B6" s="662"/>
      <c r="C6" s="662"/>
      <c r="D6" s="662"/>
      <c r="E6" s="662"/>
    </row>
    <row r="7" spans="1:7" ht="12.75">
      <c r="A7" s="662" t="str">
        <f>'General Information'!$B$54</f>
        <v>Test Year Ended April 30, 2024 and Pro Forma Present Rates</v>
      </c>
      <c r="B7" s="662"/>
      <c r="C7" s="662"/>
      <c r="D7" s="662"/>
      <c r="E7" s="662"/>
      <c r="G7" s="119"/>
    </row>
    <row r="8" spans="1:7" ht="12.75">
      <c r="A8" s="662" t="str">
        <f>'General Information'!$B$8</f>
        <v>9 Months Actual + 3 Months Estimated</v>
      </c>
      <c r="B8" s="662"/>
      <c r="C8" s="662"/>
      <c r="D8" s="662"/>
      <c r="E8" s="662"/>
      <c r="G8" s="119"/>
    </row>
    <row r="9" spans="1:7" ht="12.75">
      <c r="A9" s="188"/>
      <c r="B9" s="188"/>
      <c r="D9" s="188"/>
      <c r="E9" s="188"/>
      <c r="G9" s="119"/>
    </row>
    <row r="10" spans="1:7" ht="12.75">
      <c r="A10" s="754" t="s">
        <v>63</v>
      </c>
      <c r="B10" s="754"/>
      <c r="C10" s="755" t="s">
        <v>814</v>
      </c>
      <c r="D10" s="754" t="s">
        <v>520</v>
      </c>
      <c r="E10" s="188"/>
      <c r="G10" s="119"/>
    </row>
    <row r="11" spans="3:5" ht="12.75">
      <c r="C11" s="30"/>
      <c r="E11" s="59"/>
    </row>
    <row r="12" spans="1:3" ht="12.75">
      <c r="A12" s="3" t="s">
        <v>803</v>
      </c>
      <c r="B12" s="19"/>
      <c r="C12" s="75"/>
    </row>
    <row r="13" spans="1:6" ht="12.75">
      <c r="A13" s="574" t="s">
        <v>801</v>
      </c>
      <c r="D13" s="954"/>
      <c r="F13" s="26"/>
    </row>
    <row r="14" spans="1:4" ht="12.75">
      <c r="A14" s="574"/>
      <c r="D14" s="165"/>
    </row>
    <row r="15" spans="1:7" ht="12.75">
      <c r="A15" s="756" t="s">
        <v>905</v>
      </c>
      <c r="B15" s="2"/>
      <c r="C15" s="2"/>
      <c r="D15" s="954"/>
      <c r="E15" s="2"/>
      <c r="F15" s="19"/>
      <c r="G15" s="9"/>
    </row>
    <row r="16" spans="1:6" ht="12.75">
      <c r="A16" s="756"/>
      <c r="B16" s="2"/>
      <c r="C16" s="2"/>
      <c r="D16" s="9"/>
      <c r="E16" s="2"/>
      <c r="F16" s="19"/>
    </row>
    <row r="17" spans="1:6" ht="12.75">
      <c r="A17" s="384" t="s">
        <v>898</v>
      </c>
      <c r="B17" s="2"/>
      <c r="C17" s="2"/>
      <c r="D17" s="75">
        <f>D15*2</f>
        <v>0</v>
      </c>
      <c r="E17" s="2"/>
      <c r="F17" s="19"/>
    </row>
    <row r="18" spans="1:5" ht="12.75">
      <c r="A18" s="644"/>
      <c r="E18" s="28"/>
    </row>
    <row r="19" spans="1:6" ht="12.75" thickBot="1">
      <c r="A19" s="749" t="s">
        <v>469</v>
      </c>
      <c r="B19" s="732"/>
      <c r="C19" s="1157">
        <v>407700</v>
      </c>
      <c r="D19" s="569">
        <f>D17-D13</f>
        <v>0</v>
      </c>
      <c r="E19" s="81"/>
      <c r="F19" s="190" t="s">
        <v>3060</v>
      </c>
    </row>
    <row r="20" ht="12.75" thickTop="1"/>
    <row r="21" spans="1:5" ht="12.75">
      <c r="A21" s="285"/>
      <c r="B21" s="285"/>
      <c r="C21" s="285"/>
      <c r="D21" s="286"/>
      <c r="E21" s="286"/>
    </row>
    <row r="22" spans="1:5" ht="12.75">
      <c r="A22" s="36"/>
      <c r="B22" s="36"/>
      <c r="C22" s="36"/>
      <c r="D22" s="49"/>
      <c r="E22" s="49"/>
    </row>
    <row r="23" spans="1:5" ht="12.75">
      <c r="A23" s="2" t="s">
        <v>906</v>
      </c>
      <c r="B23" s="36"/>
      <c r="C23" s="36"/>
      <c r="D23" s="49"/>
      <c r="E23" s="49"/>
    </row>
    <row r="24" spans="1:6" ht="12.75">
      <c r="A24" s="757" t="s">
        <v>872</v>
      </c>
      <c r="B24" s="725"/>
      <c r="C24" s="725"/>
      <c r="D24" s="758">
        <v>0</v>
      </c>
      <c r="E24" s="49"/>
      <c r="F24" s="544"/>
    </row>
    <row r="25" spans="1:6" ht="12.75">
      <c r="A25" s="757" t="s">
        <v>907</v>
      </c>
      <c r="B25" s="725"/>
      <c r="C25" s="725"/>
      <c r="D25" s="759">
        <v>0</v>
      </c>
      <c r="E25" s="49"/>
      <c r="F25" s="544"/>
    </row>
    <row r="26" spans="1:6" ht="12.75" thickBot="1">
      <c r="A26" s="760" t="s">
        <v>890</v>
      </c>
      <c r="B26" s="761"/>
      <c r="C26" s="761"/>
      <c r="D26" s="762">
        <f>SUM(D24:D25)</f>
        <v>0</v>
      </c>
      <c r="E26" s="26"/>
      <c r="F26" s="544"/>
    </row>
    <row r="27" spans="1:5" ht="12.75" thickTop="1">
      <c r="A27" s="26"/>
      <c r="B27" s="26"/>
      <c r="C27" s="26"/>
      <c r="D27" s="60"/>
      <c r="E27" s="86"/>
    </row>
    <row r="28" spans="1:5" ht="12.75">
      <c r="A28" s="24" t="s">
        <v>895</v>
      </c>
      <c r="B28" s="23">
        <v>3</v>
      </c>
      <c r="D28" s="26"/>
      <c r="E28" s="49"/>
    </row>
    <row r="29" spans="1:7" ht="12.75" thickBot="1">
      <c r="A29" s="753" t="s">
        <v>908</v>
      </c>
      <c r="B29" s="753"/>
      <c r="C29" s="753"/>
      <c r="D29" s="570">
        <f>D26/B28</f>
        <v>0</v>
      </c>
      <c r="E29" s="19"/>
      <c r="F29" s="26"/>
      <c r="G29" s="9"/>
    </row>
    <row r="30" spans="1:7" ht="12.75" thickTop="1">
      <c r="A30" s="2"/>
      <c r="B30" s="2"/>
      <c r="C30" s="2"/>
      <c r="D30" s="9"/>
      <c r="E30" s="9"/>
      <c r="F30" s="9"/>
      <c r="G30" s="9"/>
    </row>
    <row r="31" spans="1:7" ht="12.75">
      <c r="A31" s="2"/>
      <c r="B31" s="2"/>
      <c r="C31" s="2"/>
      <c r="D31" s="9"/>
      <c r="E31" s="9"/>
      <c r="F31" s="2"/>
      <c r="G31" s="2"/>
    </row>
    <row r="32" spans="1:7" ht="12.75">
      <c r="A32" s="2"/>
      <c r="B32" s="2"/>
      <c r="C32" s="2"/>
      <c r="D32" s="9"/>
      <c r="E32" s="9"/>
      <c r="F32" s="2"/>
      <c r="G32" s="2"/>
    </row>
    <row r="33" spans="1:7" ht="12.75">
      <c r="A33" s="2"/>
      <c r="B33" s="2"/>
      <c r="C33" s="2"/>
      <c r="D33" s="9"/>
      <c r="E33" s="9"/>
      <c r="F33" s="2"/>
      <c r="G33" s="2"/>
    </row>
    <row r="34" spans="1:7" ht="12.75">
      <c r="A34" s="2"/>
      <c r="B34" s="2"/>
      <c r="C34" s="2"/>
      <c r="D34" s="9"/>
      <c r="E34" s="9"/>
      <c r="F34" s="2"/>
      <c r="G34" s="2"/>
    </row>
    <row r="35" spans="1:7" ht="12.75">
      <c r="A35" s="2"/>
      <c r="B35" s="2"/>
      <c r="C35" s="2"/>
      <c r="D35" s="9"/>
      <c r="E35" s="9"/>
      <c r="F35" s="2"/>
      <c r="G35" s="2"/>
    </row>
    <row r="36" spans="1:7" ht="12.75">
      <c r="A36" s="2"/>
      <c r="B36" s="2"/>
      <c r="C36" s="2"/>
      <c r="D36" s="9"/>
      <c r="E36" s="9"/>
      <c r="F36" s="2"/>
      <c r="G36" s="2"/>
    </row>
    <row r="37" spans="1:7" ht="12.75">
      <c r="A37" s="2"/>
      <c r="B37" s="2"/>
      <c r="C37" s="2"/>
      <c r="D37" s="9"/>
      <c r="E37" s="9"/>
      <c r="F37" s="2"/>
      <c r="G37" s="2"/>
    </row>
    <row r="38" spans="1:7" ht="12.75">
      <c r="A38" s="2"/>
      <c r="B38" s="2"/>
      <c r="C38" s="2"/>
      <c r="D38" s="9"/>
      <c r="E38" s="9"/>
      <c r="F38" s="2"/>
      <c r="G38" s="2"/>
    </row>
    <row r="39" spans="1:7" ht="12.75">
      <c r="A39" s="2"/>
      <c r="B39" s="2"/>
      <c r="C39" s="2"/>
      <c r="D39" s="9"/>
      <c r="E39" s="9"/>
      <c r="F39" s="2"/>
      <c r="G39" s="2"/>
    </row>
    <row r="40" spans="1:7" ht="12.75">
      <c r="A40" s="2"/>
      <c r="B40" s="2"/>
      <c r="C40" s="2"/>
      <c r="D40" s="9"/>
      <c r="E40" s="9"/>
      <c r="F40" s="2"/>
      <c r="G40" s="2"/>
    </row>
    <row r="41" spans="1:7" ht="12.75">
      <c r="A41" s="2"/>
      <c r="B41" s="2"/>
      <c r="C41" s="2"/>
      <c r="D41" s="9"/>
      <c r="E41" s="9"/>
      <c r="F41" s="2"/>
      <c r="G41" s="2"/>
    </row>
    <row r="42" spans="1:7" ht="12.75">
      <c r="A42" s="2"/>
      <c r="B42" s="2"/>
      <c r="C42" s="2"/>
      <c r="D42" s="13"/>
      <c r="E42" s="13"/>
      <c r="F42" s="2"/>
      <c r="G42" s="2"/>
    </row>
    <row r="43" spans="1:7" ht="12.75">
      <c r="A43" s="2"/>
      <c r="B43" s="2"/>
      <c r="C43" s="2"/>
      <c r="D43" s="9"/>
      <c r="E43" s="9"/>
      <c r="F43" s="2"/>
      <c r="G43" s="2"/>
    </row>
  </sheetData>
  <printOptions horizontalCentered="1"/>
  <pageMargins left="0.8" right="0.8" top="0.75" bottom="0.6" header="0.3" footer="0.3"/>
  <pageSetup orientation="portrait"/>
  <headerFooter>
    <oddHeader xml:space="preserve">&amp;C
</oddHeader>
    <oddFooter>&amp;Rprinted &amp;D &amp;T</oddFooter>
  </headerFooter>
  <customProperties>
    <customPr name="_pios_id" r:id="rId1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7">
    <tabColor theme="5" tint="0.399980008602142"/>
    <pageSetUpPr fitToPage="1"/>
  </sheetPr>
  <dimension ref="A1:O223"/>
  <sheetViews>
    <sheetView workbookViewId="0" topLeftCell="A1"/>
  </sheetViews>
  <sheetFormatPr defaultColWidth="9.14428571428571" defaultRowHeight="12.75"/>
  <cols>
    <col min="1" max="1" width="35.7142857142857" style="1053" customWidth="1"/>
    <col min="2" max="2" width="7.71428571428571" style="107" bestFit="1" customWidth="1"/>
    <col min="3" max="6" width="13.7142857142857" style="1053" customWidth="1"/>
    <col min="7" max="7" width="6" style="1053" customWidth="1"/>
    <col min="8" max="8" width="15.2857142857143" style="1053" bestFit="1" customWidth="1"/>
    <col min="9" max="9" width="9.14285714285714" style="1053" customWidth="1"/>
    <col min="10" max="15" width="9.14285714285714" style="1053"/>
    <col min="16" max="16384" width="9.14285714285714" style="1053"/>
  </cols>
  <sheetData>
    <row r="1" spans="1:15" ht="12.75">
      <c r="A1" s="1243"/>
      <c r="C1" s="1243"/>
      <c r="D1" s="1243"/>
      <c r="E1" s="115" t="s">
        <v>3137</v>
      </c>
      <c r="F1" s="1572" t="s">
        <v>3165</v>
      </c>
      <c r="G1" s="1243"/>
      <c r="H1" s="127">
        <v>43446</v>
      </c>
      <c r="I1" s="1243"/>
      <c r="J1" s="1243"/>
      <c r="K1" s="1243"/>
      <c r="L1" s="1243"/>
      <c r="M1" s="1243"/>
      <c r="N1" s="1243"/>
      <c r="O1" s="1243"/>
    </row>
    <row r="2" spans="1:15" ht="12.75">
      <c r="A2" s="1243"/>
      <c r="C2" s="1243"/>
      <c r="D2" s="1243"/>
      <c r="E2" s="115" t="str">
        <f>_xlfn.CONCAT("Witness: ",INDEX('Table of Contents'!$F$1:$F$68,MATCH(E1,'Table of Contents'!$D$1:$D$68,0)))</f>
        <v>Witness: Dawn M Peslak</v>
      </c>
      <c r="F2" s="1572"/>
      <c r="G2" s="1243"/>
      <c r="H2" t="s">
        <v>0</v>
      </c>
      <c r="I2" s="1243"/>
      <c r="J2" s="1243"/>
      <c r="K2" s="1243"/>
      <c r="L2" s="1243"/>
      <c r="M2" s="1243"/>
      <c r="N2" s="1243"/>
      <c r="O2" s="1243"/>
    </row>
    <row r="3" spans="1:15" ht="12.75">
      <c r="A3" s="1243"/>
      <c r="C3" s="1243"/>
      <c r="D3" s="1243"/>
      <c r="E3" s="116"/>
      <c r="F3" s="19"/>
      <c r="G3" s="1243"/>
      <c r="H3" s="1243"/>
      <c r="I3" s="1243"/>
      <c r="J3" s="1243"/>
      <c r="K3" s="1243"/>
      <c r="L3" s="1243"/>
      <c r="M3" s="1243"/>
      <c r="N3" s="1243"/>
      <c r="O3" s="1243"/>
    </row>
    <row r="4" spans="1:15" ht="12.75">
      <c r="A4" s="662" t="str">
        <f>+Co_Name</f>
        <v>Aqua New Jersey, Inc</v>
      </c>
      <c r="B4" s="662"/>
      <c r="C4" s="662"/>
      <c r="D4" s="662"/>
      <c r="E4" s="662"/>
      <c r="F4" s="662"/>
      <c r="G4" s="1243"/>
      <c r="H4" s="1053" t="s">
        <v>909</v>
      </c>
      <c r="I4" s="1243" t="s">
        <v>116</v>
      </c>
      <c r="J4" s="1243"/>
      <c r="K4" s="1243"/>
      <c r="L4" s="1243"/>
      <c r="M4" s="1243"/>
      <c r="N4" s="1243"/>
      <c r="O4" s="1243"/>
    </row>
    <row r="5" spans="1:15" ht="12.75">
      <c r="A5" s="662" t="str">
        <f>+System</f>
        <v>Water Systems</v>
      </c>
      <c r="B5" s="662"/>
      <c r="C5" s="662"/>
      <c r="D5" s="662"/>
      <c r="E5" s="662"/>
      <c r="F5" s="662"/>
      <c r="G5" s="1243"/>
      <c r="I5" s="1243" t="s">
        <v>115</v>
      </c>
      <c r="J5" s="1243"/>
      <c r="K5" s="1243"/>
      <c r="L5" s="1243"/>
      <c r="M5" s="1243"/>
      <c r="N5" s="1243"/>
      <c r="O5" s="1243"/>
    </row>
    <row r="6" spans="1:15" ht="12.75">
      <c r="A6" s="662" t="s">
        <v>910</v>
      </c>
      <c r="B6" s="662"/>
      <c r="C6" s="662"/>
      <c r="D6" s="662"/>
      <c r="E6" s="662"/>
      <c r="F6" s="662"/>
      <c r="G6" s="1243"/>
      <c r="H6" s="1243"/>
      <c r="I6" s="1243"/>
      <c r="J6" s="1243"/>
      <c r="K6" s="1243"/>
      <c r="L6" s="1243"/>
      <c r="M6" s="1243"/>
      <c r="N6" s="1243"/>
      <c r="O6" s="1243"/>
    </row>
    <row r="7" spans="1:15" ht="12.75">
      <c r="A7" s="662" t="str">
        <f>'General Information'!$B$54</f>
        <v>Test Year Ended April 30, 2024 and Pro Forma Present Rates</v>
      </c>
      <c r="B7" s="662"/>
      <c r="C7" s="662"/>
      <c r="D7" s="662"/>
      <c r="E7" s="662"/>
      <c r="F7" s="662"/>
      <c r="G7" s="1243"/>
      <c r="H7" s="1243"/>
      <c r="I7" s="1243"/>
      <c r="J7" s="1243"/>
      <c r="K7" s="1243"/>
      <c r="L7" s="1243"/>
      <c r="M7" s="1243"/>
      <c r="N7" s="1243"/>
      <c r="O7" s="1243"/>
    </row>
    <row r="8" spans="1:15" ht="12.75">
      <c r="A8" s="662" t="str">
        <f>'General Information'!$B$8</f>
        <v>9 Months Actual + 3 Months Estimated</v>
      </c>
      <c r="B8" s="662"/>
      <c r="C8" s="662"/>
      <c r="D8" s="662"/>
      <c r="E8" s="662"/>
      <c r="F8" s="662"/>
      <c r="G8" s="1243"/>
      <c r="H8" s="1243"/>
      <c r="I8" s="1243"/>
      <c r="J8" s="1243"/>
      <c r="K8" s="1243"/>
      <c r="L8" s="1243"/>
      <c r="M8" s="1243"/>
      <c r="N8" s="1243"/>
      <c r="O8" s="1243"/>
    </row>
    <row r="9" spans="1:15" ht="12.75">
      <c r="A9" s="1243"/>
      <c r="C9" s="1243"/>
      <c r="D9" s="1243"/>
      <c r="E9" s="1243"/>
      <c r="F9" s="1243"/>
      <c r="G9" s="1243"/>
      <c r="H9" s="1243"/>
      <c r="I9" s="1243"/>
      <c r="J9" s="1243"/>
      <c r="K9" s="1243"/>
      <c r="L9" s="1243"/>
      <c r="M9" s="1243"/>
      <c r="N9" s="1243"/>
      <c r="O9" s="1243"/>
    </row>
    <row r="10" spans="1:15" ht="12.75">
      <c r="A10" s="1243"/>
      <c r="C10" s="1243"/>
      <c r="D10" s="1243"/>
      <c r="E10" s="1243"/>
      <c r="F10" s="1243"/>
      <c r="G10" s="1243"/>
      <c r="H10" s="1243"/>
      <c r="I10" s="1243"/>
      <c r="J10" s="1243"/>
      <c r="K10" s="1243"/>
      <c r="L10" s="1243"/>
      <c r="M10" s="1243"/>
      <c r="N10" s="1243"/>
      <c r="O10" s="1243"/>
    </row>
    <row r="11" spans="1:15" ht="12.75">
      <c r="A11" s="1243"/>
      <c r="B11" s="1054"/>
      <c r="C11" s="1243"/>
      <c r="D11" s="1243"/>
      <c r="E11" s="689" t="s">
        <v>911</v>
      </c>
      <c r="F11" s="689"/>
      <c r="G11" s="1243"/>
      <c r="H11" s="1243"/>
      <c r="I11" s="1243"/>
      <c r="J11" s="1243" t="s">
        <v>912</v>
      </c>
      <c r="K11" s="1243"/>
      <c r="L11" s="1243"/>
      <c r="M11" s="1243"/>
      <c r="N11" s="1243"/>
      <c r="O11" s="1243"/>
    </row>
    <row r="12" spans="1:15" ht="12.75">
      <c r="A12" s="699" t="s">
        <v>63</v>
      </c>
      <c r="B12" s="697" t="s">
        <v>814</v>
      </c>
      <c r="C12" s="133" t="s">
        <v>624</v>
      </c>
      <c r="D12" s="133" t="s">
        <v>469</v>
      </c>
      <c r="E12" s="133" t="s">
        <v>470</v>
      </c>
      <c r="F12" s="133" t="s">
        <v>471</v>
      </c>
      <c r="G12" s="1243"/>
      <c r="H12" s="699" t="s">
        <v>62</v>
      </c>
      <c r="I12" s="1243"/>
      <c r="J12" s="1243" t="s">
        <v>473</v>
      </c>
      <c r="K12" s="1243"/>
      <c r="L12" s="1243"/>
      <c r="M12" s="1243"/>
      <c r="N12" s="1243"/>
      <c r="O12" s="1243"/>
    </row>
    <row r="13" spans="1:15" ht="12.75">
      <c r="A13" s="1243"/>
      <c r="C13" s="5"/>
      <c r="D13" s="5"/>
      <c r="E13" s="5"/>
      <c r="F13" s="1243"/>
      <c r="G13" s="1243"/>
      <c r="H13" s="1243"/>
      <c r="I13" s="1243"/>
      <c r="J13" s="1243"/>
      <c r="K13" s="1243"/>
      <c r="L13" s="1243"/>
      <c r="M13" s="1243"/>
      <c r="N13" s="1243"/>
      <c r="O13" s="1243"/>
    </row>
    <row r="14" spans="1:15" ht="12.75">
      <c r="A14" s="1" t="s">
        <v>913</v>
      </c>
      <c r="B14" s="767">
        <v>408101</v>
      </c>
      <c r="C14" s="47" cm="1">
        <f t="array" ref="C14">SUM(SUMIFS(DS6_TOTI!$I:$I,DS6_TOTI!$E:$E,$B14,DS6_TOTI!$G:$G,Segments))+SUM(SUMIFS('DS8_2023 TY'!$I:$I,'DS8_2023 TY'!$E:$E,$B14,'DS8_2023 TY'!$G:$G,Segments))+SUM(SUMIFS('DS9_2024 TY'!$I:$I,'DS9_2024 TY'!$E:$E,$B14,'DS9_2024 TY'!$G:$G,Segments))+SUM(SUMIFS(DS05a_Adjustments!G:G,DS05a_Adjustments!B:B,A14,DS05a_Adjustments!H:H,"TY"))</f>
        <v>134320.85000000001</v>
      </c>
      <c r="D14" s="646">
        <f>E14-C14</f>
        <v>-7685.9428274457023</v>
      </c>
      <c r="E14" s="646">
        <f>'Exhibit 21.2'!$D$25</f>
        <v>126634.9071725543</v>
      </c>
      <c r="F14" s="646">
        <f>'Exhibit 21.2'!$F$25</f>
        <v>146541.41366182658</v>
      </c>
      <c r="G14" s="1243"/>
      <c r="H14" s="1243" t="s">
        <v>30</v>
      </c>
      <c r="I14" s="1243"/>
      <c r="J14" s="1243" t="s">
        <v>914</v>
      </c>
      <c r="K14" s="1243"/>
      <c r="L14" s="1243"/>
      <c r="M14" s="1243"/>
      <c r="N14" s="1243"/>
      <c r="O14" s="1243"/>
    </row>
    <row r="15" spans="1:15" ht="12.75">
      <c r="A15" s="1" t="s">
        <v>915</v>
      </c>
      <c r="B15" s="767">
        <v>408110</v>
      </c>
      <c r="C15" s="47" cm="1">
        <f t="array" ref="C15">SUM(SUMIFS(DS6_TOTI!$I:$I,DS6_TOTI!$E:$E,$B15,DS6_TOTI!$G:$G,Segments))+SUM(SUMIFS('DS8_2023 TY'!$I:$I,'DS8_2023 TY'!$E:$E,$B15,'DS8_2023 TY'!$G:$G,Segments))+SUM(SUMIFS('DS9_2024 TY'!$I:$I,'DS9_2024 TY'!$E:$E,$B15,'DS9_2024 TY'!$G:$G,Segments))+SUM(SUMIFS(DS05a_Adjustments!G:G,DS05a_Adjustments!E:E,B15,DS05a_Adjustments!H:H,"TY"))</f>
        <v>344276.82999999996</v>
      </c>
      <c r="D15" s="765">
        <f>E15-C15</f>
        <v>0</v>
      </c>
      <c r="E15" s="765">
        <f>C15</f>
        <v>344276.82999999996</v>
      </c>
      <c r="F15" s="765">
        <f>E15</f>
        <v>344276.82999999996</v>
      </c>
      <c r="G15" s="1243"/>
      <c r="H15" s="19"/>
      <c r="I15" s="19"/>
      <c r="J15" s="19" t="s">
        <v>916</v>
      </c>
      <c r="K15" s="1243"/>
      <c r="L15" s="1243"/>
      <c r="M15" s="1243"/>
      <c r="N15" s="1243"/>
      <c r="O15" s="1243"/>
    </row>
    <row r="16" spans="1:15" ht="12.75">
      <c r="A16" s="1" t="s">
        <v>917</v>
      </c>
      <c r="B16" s="767" t="s">
        <v>918</v>
      </c>
      <c r="C16" s="47">
        <f>+'Exhibit 21.3'!D13</f>
        <v>279546.65000000002</v>
      </c>
      <c r="D16" s="765">
        <f>'Exhibit 21.3'!$D$28</f>
        <v>27814.891674999963</v>
      </c>
      <c r="E16" s="765">
        <f>+C16+D16</f>
        <v>307361.54167499999</v>
      </c>
      <c r="F16" s="765">
        <f>+E16</f>
        <v>307361.54167499999</v>
      </c>
      <c r="G16" s="1243"/>
      <c r="H16" s="1243" t="s">
        <v>32</v>
      </c>
      <c r="I16" s="1243"/>
      <c r="J16" s="1243"/>
      <c r="K16" s="1243"/>
      <c r="L16" s="1243"/>
      <c r="M16" s="1243"/>
      <c r="N16" s="1243"/>
      <c r="O16" s="1243"/>
    </row>
    <row r="17" spans="1:15" ht="12.75">
      <c r="A17" s="1" t="s">
        <v>612</v>
      </c>
      <c r="B17" s="767" t="s">
        <v>919</v>
      </c>
      <c r="C17" s="47">
        <f>+'Exhibit 21.4'!C44</f>
        <v>6244453.1565073626</v>
      </c>
      <c r="D17" s="646">
        <f>E17-C17</f>
        <v>171742.47260452528</v>
      </c>
      <c r="E17" s="765">
        <f>+'Exhibit 21.4'!$E$44</f>
        <v>6416195.6291118879</v>
      </c>
      <c r="F17" s="765">
        <f>+'Exhibit 21.4'!$G$44</f>
        <v>7433778.8136231527</v>
      </c>
      <c r="G17" s="1243"/>
      <c r="H17" s="1243"/>
      <c r="I17" s="1243"/>
      <c r="J17" s="1243"/>
      <c r="K17" s="1243"/>
      <c r="L17" s="1243"/>
      <c r="M17" s="1243"/>
      <c r="N17" s="1243"/>
      <c r="O17" s="1243"/>
    </row>
    <row r="18" spans="1:15" ht="12.75">
      <c r="A18" s="1243" t="s">
        <v>920</v>
      </c>
      <c r="B18" s="767" t="s">
        <v>921</v>
      </c>
      <c r="C18" s="47">
        <f>+'Exhibit 21.5'!C18</f>
        <v>356377.91999999998</v>
      </c>
      <c r="D18" s="765">
        <f>'Exhibit 21.5'!$C$27</f>
        <v>-3551.9179999999978</v>
      </c>
      <c r="E18" s="765">
        <f>C18+D18</f>
        <v>352826.00199999998</v>
      </c>
      <c r="F18" s="765">
        <f>E18</f>
        <v>352826.00199999998</v>
      </c>
      <c r="G18" s="1243"/>
      <c r="H18" s="1243" t="s">
        <v>33</v>
      </c>
      <c r="I18" s="107"/>
      <c r="J18" s="19"/>
      <c r="K18" s="1243"/>
      <c r="L18" s="1243"/>
      <c r="M18" s="1243"/>
      <c r="N18" s="1243"/>
      <c r="O18" s="1243"/>
    </row>
    <row r="19" spans="1:15" ht="12.75" thickBot="1">
      <c r="A19" s="708" t="s">
        <v>455</v>
      </c>
      <c r="B19" s="763"/>
      <c r="C19" s="766">
        <f>SUM(C14:C18)</f>
        <v>7358975.4065073626</v>
      </c>
      <c r="D19" s="766">
        <f>SUM(D14:D18)</f>
        <v>188319.50345207955</v>
      </c>
      <c r="E19" s="766">
        <f>SUM(E14:E18)</f>
        <v>7547294.9099594429</v>
      </c>
      <c r="F19" s="766">
        <f>SUM(F14:F18)</f>
        <v>8584784.600959979</v>
      </c>
      <c r="G19" s="1243"/>
      <c r="H19" s="56"/>
      <c r="I19" s="1243"/>
      <c r="J19" s="1243"/>
      <c r="K19" s="1243"/>
      <c r="L19" s="1243"/>
      <c r="M19" s="1243"/>
      <c r="N19" s="1243"/>
      <c r="O19" s="1243"/>
    </row>
    <row r="20" spans="1:15" ht="12.75" thickTop="1">
      <c r="A20" s="1243"/>
      <c r="C20" s="1243"/>
      <c r="D20" s="1243"/>
      <c r="E20" s="1243"/>
      <c r="F20" s="1243"/>
      <c r="G20" s="1243"/>
      <c r="H20" s="1243"/>
      <c r="I20" s="1243"/>
      <c r="J20" s="1243"/>
      <c r="K20" s="1243"/>
      <c r="L20" s="1243"/>
      <c r="M20" s="1243"/>
      <c r="N20" s="1243"/>
      <c r="O20" s="1243"/>
    </row>
    <row r="21" spans="1:15" ht="12.75">
      <c r="A21" s="1243"/>
      <c r="C21" s="1243"/>
      <c r="D21" s="1243"/>
      <c r="E21" s="1243"/>
      <c r="F21" s="1243"/>
      <c r="G21" s="1243"/>
      <c r="H21" s="1243"/>
      <c r="I21" s="1243"/>
      <c r="J21" s="1243"/>
      <c r="K21" s="1243"/>
      <c r="L21" s="1243"/>
      <c r="M21" s="1243"/>
      <c r="N21" s="1243"/>
      <c r="O21" s="1243"/>
    </row>
    <row r="22" spans="1:15" ht="12.75">
      <c r="A22" s="1243" t="s">
        <v>922</v>
      </c>
      <c r="C22" s="1243"/>
      <c r="D22" s="1243"/>
      <c r="E22" s="1243"/>
      <c r="F22" s="1243"/>
      <c r="G22" s="1243"/>
      <c r="H22" s="1243"/>
      <c r="I22" s="1243"/>
      <c r="J22" s="1243"/>
      <c r="K22" s="1243"/>
      <c r="L22" s="1243"/>
      <c r="M22" s="1243"/>
      <c r="N22" s="1243"/>
      <c r="O22" s="1243"/>
    </row>
    <row r="23" spans="1:15" ht="12.75">
      <c r="A23" s="1243"/>
      <c r="C23" s="1243"/>
      <c r="D23" s="1243"/>
      <c r="E23" s="1243"/>
      <c r="F23" s="1243"/>
      <c r="G23" s="1243"/>
      <c r="H23" s="1243"/>
      <c r="I23" s="1243"/>
      <c r="J23" s="1243"/>
      <c r="K23" s="1243"/>
      <c r="L23" s="1243"/>
      <c r="M23" s="1243"/>
      <c r="N23" s="1243"/>
      <c r="O23" s="1243"/>
    </row>
    <row r="24" spans="1:15" ht="12.75">
      <c r="A24" s="1243"/>
      <c r="C24" s="1243"/>
      <c r="D24" s="1243"/>
      <c r="E24" s="1243"/>
      <c r="F24" s="1243"/>
      <c r="G24" s="1243"/>
      <c r="H24" s="1243"/>
      <c r="I24" s="1243"/>
      <c r="J24" s="1243"/>
      <c r="K24" s="1243"/>
      <c r="L24" s="1243"/>
      <c r="M24" s="1243"/>
      <c r="N24" s="1243"/>
      <c r="O24" s="1243"/>
    </row>
    <row r="25" spans="1:15" ht="12.75">
      <c r="A25" s="698" t="s">
        <v>158</v>
      </c>
      <c r="B25" s="698"/>
      <c r="C25" s="698"/>
      <c r="D25" s="698"/>
      <c r="E25" s="698"/>
      <c r="F25" s="698"/>
      <c r="G25" s="1243"/>
      <c r="H25" s="1243"/>
      <c r="I25" s="1243"/>
      <c r="J25" s="1243"/>
      <c r="K25" s="1243"/>
      <c r="L25" s="1243"/>
      <c r="M25" s="1243"/>
      <c r="N25" s="1243"/>
      <c r="O25" s="1243"/>
    </row>
    <row r="26" spans="1:15" ht="12.75">
      <c r="A26" s="1243" t="s">
        <v>923</v>
      </c>
      <c r="C26" s="646">
        <f>'Exhibit 13.1'!$F$25</f>
        <v>8584784.600959979</v>
      </c>
      <c r="D26" s="1243"/>
      <c r="E26" s="1243"/>
      <c r="F26" s="1243"/>
      <c r="G26" s="1243"/>
      <c r="H26" s="1243"/>
      <c r="I26" s="1243"/>
      <c r="J26" s="1243"/>
      <c r="K26" s="1243"/>
      <c r="L26" s="1243"/>
      <c r="M26" s="1243"/>
      <c r="N26" s="1243"/>
      <c r="O26" s="1243"/>
    </row>
    <row r="27" spans="1:15" ht="12.75">
      <c r="A27" s="1243" t="s">
        <v>924</v>
      </c>
      <c r="C27" s="646">
        <f>+F19-C26</f>
        <v>0</v>
      </c>
      <c r="D27" s="1243"/>
      <c r="E27" s="1243"/>
      <c r="F27" s="1243"/>
      <c r="G27" s="1243"/>
      <c r="H27" s="1243"/>
      <c r="I27" s="1243"/>
      <c r="J27" s="1243"/>
      <c r="K27" s="1243"/>
      <c r="L27" s="1243"/>
      <c r="M27" s="1243"/>
      <c r="N27" s="1243"/>
      <c r="O27" s="1243"/>
    </row>
    <row r="28" spans="1:15" ht="12.75">
      <c r="A28" s="1243"/>
      <c r="C28" s="1243"/>
      <c r="D28" s="1243"/>
      <c r="E28" s="1243"/>
      <c r="F28" s="1243"/>
      <c r="G28" s="1243"/>
      <c r="H28" s="1243"/>
      <c r="I28" s="1243"/>
      <c r="J28" s="1243"/>
      <c r="K28" s="1243"/>
      <c r="L28" s="1243"/>
      <c r="M28" s="1243"/>
      <c r="N28" s="1243"/>
      <c r="O28" s="1243"/>
    </row>
    <row r="29" spans="1:15" ht="12.75">
      <c r="A29" s="1243"/>
      <c r="C29" s="1243"/>
      <c r="D29" s="1243"/>
      <c r="E29" s="1243"/>
      <c r="F29" s="1243"/>
      <c r="G29" s="1243"/>
      <c r="H29" s="1243"/>
      <c r="I29" s="1243"/>
      <c r="J29" s="1243"/>
      <c r="K29" s="1243"/>
      <c r="L29" s="1243"/>
      <c r="M29" s="1243"/>
      <c r="N29" s="1243"/>
      <c r="O29" s="1243"/>
    </row>
    <row r="30" spans="1:15" ht="12.75">
      <c r="A30" s="1243"/>
      <c r="C30" s="1243"/>
      <c r="D30" s="1243"/>
      <c r="E30" s="1243"/>
      <c r="F30" s="1243"/>
      <c r="G30" s="1243"/>
      <c r="H30" s="1243"/>
      <c r="I30" s="1243"/>
      <c r="J30" s="1243"/>
      <c r="K30" s="1243"/>
      <c r="L30" s="1243"/>
      <c r="M30" s="1243"/>
      <c r="N30" s="1243"/>
      <c r="O30" s="1243"/>
    </row>
    <row r="31" spans="1:15" ht="12.75">
      <c r="A31" s="1243"/>
      <c r="C31" s="1243"/>
      <c r="D31" s="1243"/>
      <c r="E31" s="1243"/>
      <c r="F31" s="1243"/>
      <c r="G31" s="1243"/>
      <c r="H31" s="1243"/>
      <c r="I31" s="1243"/>
      <c r="J31" s="1243"/>
      <c r="K31" s="1243"/>
      <c r="L31" s="1243"/>
      <c r="M31" s="1243"/>
      <c r="N31" s="1243"/>
      <c r="O31" s="1243"/>
    </row>
    <row r="32" spans="1:15" ht="12.75">
      <c r="A32" s="1243"/>
      <c r="C32" s="1243"/>
      <c r="D32" s="1243"/>
      <c r="E32" s="1243"/>
      <c r="F32" s="1243"/>
      <c r="G32" s="1243"/>
      <c r="H32" s="1243"/>
      <c r="I32" s="1243"/>
      <c r="J32" s="1243"/>
      <c r="K32" s="1243"/>
      <c r="L32" s="1243"/>
      <c r="M32" s="1243"/>
      <c r="N32" s="1243"/>
      <c r="O32" s="1243"/>
    </row>
    <row r="33" spans="1:15" ht="12.75">
      <c r="A33" s="1243"/>
      <c r="C33" s="1243"/>
      <c r="D33" s="1243"/>
      <c r="E33" s="1243"/>
      <c r="F33" s="1243"/>
      <c r="G33" s="1243"/>
      <c r="H33" s="1243"/>
      <c r="I33" s="1243"/>
      <c r="J33" s="1243"/>
      <c r="K33" s="1243"/>
      <c r="L33" s="1243"/>
      <c r="M33" s="1243"/>
      <c r="N33" s="1243"/>
      <c r="O33" s="1243"/>
    </row>
    <row r="34" spans="1:15" ht="12.75">
      <c r="A34" s="1243"/>
      <c r="C34" s="1243"/>
      <c r="D34" s="1243"/>
      <c r="E34" s="1243"/>
      <c r="F34" s="1243"/>
      <c r="G34" s="1243"/>
      <c r="H34" s="1243"/>
      <c r="I34" s="1243"/>
      <c r="J34" s="1243"/>
      <c r="K34" s="1243"/>
      <c r="L34" s="1243"/>
      <c r="M34" s="1243"/>
      <c r="N34" s="1243"/>
      <c r="O34" s="1243"/>
    </row>
    <row r="35" ht="12.75"/>
    <row r="36" ht="12.75"/>
    <row r="37" ht="12.75"/>
    <row r="38" ht="12.75"/>
    <row r="39" ht="12.75"/>
    <row r="40" ht="12.75"/>
    <row r="41" ht="12.75"/>
    <row r="42" ht="12.75"/>
    <row r="43" ht="12.75"/>
    <row r="44" ht="12.75"/>
    <row r="45" ht="12.75"/>
    <row r="46" ht="12.75"/>
    <row r="47" ht="12.75"/>
    <row r="48" ht="12.75"/>
    <row r="49" ht="12.75"/>
    <row r="50" ht="12.75"/>
    <row r="51" ht="12.75"/>
    <row r="52" ht="12.75"/>
    <row r="53" ht="12.75"/>
    <row r="54" spans="4:4" ht="12.75">
      <c r="D54" s="19"/>
    </row>
    <row r="55" spans="1:3" ht="12.75">
      <c r="A55" s="34"/>
      <c r="B55" s="53"/>
      <c r="C55" s="19"/>
    </row>
    <row r="56" ht="12.75"/>
    <row r="57" ht="12.75"/>
    <row r="58" ht="12.75"/>
    <row r="59" ht="12.75"/>
    <row r="60" ht="12.75"/>
    <row r="61" ht="12.75"/>
    <row r="62" ht="12.75"/>
    <row r="63" ht="12.75"/>
    <row r="64" ht="12.75"/>
    <row r="65" ht="12.75"/>
    <row r="66" ht="12.75"/>
    <row r="67" ht="12.75"/>
    <row r="68" ht="12.75"/>
    <row r="69" ht="12.75"/>
    <row r="70" ht="12.75"/>
    <row r="71" ht="12.75"/>
    <row r="72" ht="12.75"/>
    <row r="73" ht="12.75"/>
    <row r="74" ht="12.75"/>
    <row r="75" ht="12.75"/>
    <row r="76" ht="12.75"/>
    <row r="77" ht="12.75"/>
    <row r="78" ht="12.75"/>
    <row r="79" ht="12.75"/>
    <row r="80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spans="1:1" ht="12.75">
      <c r="A94" s="1" t="s">
        <v>288</v>
      </c>
    </row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spans="3:3" ht="12.75">
      <c r="C112" s="9"/>
    </row>
    <row r="113" spans="3:3" ht="12.75">
      <c r="C113" s="9"/>
    </row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  <row r="145" ht="12.75"/>
    <row r="146" ht="12.75"/>
    <row r="147" ht="12.75"/>
    <row r="148" ht="12.75"/>
    <row r="149" ht="12.75"/>
    <row r="150" ht="12.75"/>
    <row r="151" ht="12.75"/>
    <row r="152" ht="12.75"/>
    <row r="153" ht="12.75"/>
    <row r="154" ht="12.75"/>
    <row r="155" ht="12.75"/>
    <row r="156" ht="12.75"/>
    <row r="157" ht="12.75"/>
    <row r="158" ht="12.75"/>
    <row r="159" ht="12.75"/>
    <row r="160" ht="12.75"/>
    <row r="161" ht="12.75"/>
    <row r="162" ht="12.75"/>
    <row r="163" ht="12.75"/>
    <row r="164" ht="12.75"/>
    <row r="165" ht="12.75"/>
    <row r="166" ht="12.75"/>
    <row r="167" ht="12.75"/>
    <row r="168" ht="12.75"/>
    <row r="169" ht="12.75"/>
    <row r="170" ht="12.75"/>
    <row r="171" ht="12.75"/>
    <row r="172" ht="12.75"/>
    <row r="173" ht="12.75"/>
    <row r="174" ht="12.75"/>
    <row r="175" ht="12.75"/>
    <row r="176" ht="12.75"/>
    <row r="177" ht="12.75"/>
    <row r="178" ht="12.75"/>
    <row r="179" ht="12.75"/>
    <row r="180" ht="12.75"/>
    <row r="181" ht="12.75"/>
    <row r="182" ht="12.75"/>
    <row r="183" ht="12.75"/>
    <row r="184" ht="12.75"/>
    <row r="185" ht="12.75"/>
    <row r="186" ht="12.75"/>
    <row r="187" ht="12.75"/>
    <row r="188" ht="12.75"/>
    <row r="189" ht="12.75"/>
    <row r="190" ht="12.75"/>
    <row r="191" ht="12.75"/>
    <row r="192" ht="12.75"/>
    <row r="193" ht="12.75"/>
    <row r="194" ht="12.75"/>
    <row r="195" ht="12.75"/>
    <row r="196" ht="12.75"/>
    <row r="197" ht="12.75"/>
    <row r="198" ht="12.75"/>
    <row r="199" ht="12.75"/>
    <row r="200" ht="12.75"/>
    <row r="201" ht="12.75"/>
    <row r="202" spans="3:3" ht="12.75">
      <c r="C202" s="5"/>
    </row>
    <row r="203" ht="12.75"/>
    <row r="204" spans="1:1" ht="12.75">
      <c r="A204" s="51"/>
    </row>
    <row r="205" ht="12.75"/>
    <row r="206" ht="12.75"/>
    <row r="207" ht="12.75"/>
    <row r="208" ht="12.75"/>
    <row r="209" ht="12.75"/>
    <row r="210" ht="12.75"/>
    <row r="211" ht="12.75"/>
    <row r="212" ht="12.75"/>
    <row r="213" ht="12.75"/>
    <row r="214" ht="12.75"/>
    <row r="215" ht="12.75"/>
    <row r="216" ht="12.75"/>
    <row r="217" ht="12.75"/>
    <row r="218" ht="12.75"/>
    <row r="219" ht="12.75"/>
    <row r="220" ht="12.75"/>
    <row r="221" ht="12.75"/>
    <row r="222" ht="12.75"/>
    <row r="223" spans="4:4" ht="12.75">
      <c r="D223" s="12"/>
    </row>
  </sheetData>
  <sortState ref="A15:G22">
    <sortCondition sortBy="value" ref="B15:B22"/>
  </sortState>
  <conditionalFormatting sqref="C27">
    <cfRule type="cellIs" priority="1" dxfId="36" operator="equal">
      <formula>0</formula>
    </cfRule>
  </conditionalFormatting>
  <printOptions horizontalCentered="1"/>
  <pageMargins left="0.8" right="0.8" top="1" bottom="1" header="0.5" footer="0.5"/>
  <pageSetup orientation="portrait" scale="86" r:id="rId1"/>
  <headerFooter alignWithMargins="0"/>
  <rowBreaks count="5" manualBreakCount="5">
    <brk id="56" max="16383" man="1"/>
    <brk id="94" max="16383" man="1"/>
    <brk id="113" max="16383" man="1"/>
    <brk id="146" max="16383" man="1"/>
    <brk id="185" max="16383" man="1"/>
  </rowBreaks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2">
    <tabColor theme="5" tint="0.399980008602142"/>
    <pageSetUpPr fitToPage="1"/>
  </sheetPr>
  <dimension ref="A1:O35"/>
  <sheetViews>
    <sheetView workbookViewId="0" topLeftCell="A1"/>
  </sheetViews>
  <sheetFormatPr defaultColWidth="9.14428571428571" defaultRowHeight="12.75"/>
  <cols>
    <col min="1" max="1" width="35.2857142857143" style="2" bestFit="1" customWidth="1"/>
    <col min="2" max="6" width="13.7142857142857" style="2" customWidth="1"/>
    <col min="7" max="7" width="10.7142857142857" style="2" customWidth="1"/>
    <col min="8" max="8" width="11.2857142857143" style="2" customWidth="1"/>
    <col min="9" max="9" width="9.71428571428571" style="2" customWidth="1"/>
    <col min="10" max="10" width="30.2857142857143" style="2" customWidth="1"/>
    <col min="11" max="11" width="9.71428571428571" style="2" customWidth="1"/>
    <col min="12" max="12" width="9.14285714285714" style="2" customWidth="1"/>
    <col min="13" max="14" width="23.5714285714286" style="2" bestFit="1" customWidth="1"/>
    <col min="15" max="15" width="9.14285714285714" style="2" customWidth="1"/>
    <col min="16" max="16384" width="9.14285714285714" style="2"/>
  </cols>
  <sheetData>
    <row r="1" spans="3:9" ht="12.75">
      <c r="C1" s="116"/>
      <c r="E1" s="115" t="s">
        <v>3138</v>
      </c>
      <c r="F1" s="1572" t="s">
        <v>3165</v>
      </c>
      <c r="H1" s="127">
        <v>45271</v>
      </c>
      <c r="I1" s="2" t="s">
        <v>279</v>
      </c>
    </row>
    <row r="2" spans="3:8" ht="12.75">
      <c r="C2" s="116"/>
      <c r="E2" s="115" t="str">
        <f>_xlfn.CONCAT("Witness: ",INDEX('Table of Contents'!$F$1:$F$68,MATCH(E1,'Table of Contents'!$D$1:$D$68,0)))</f>
        <v>Witness: Dawn M Peslak</v>
      </c>
      <c r="F2" s="1572"/>
      <c r="H2" t="s">
        <v>0</v>
      </c>
    </row>
    <row r="3" spans="3:5" ht="12.75">
      <c r="C3" s="116"/>
      <c r="D3" s="116"/>
      <c r="E3" s="19"/>
    </row>
    <row r="4" spans="1:6" ht="12.75">
      <c r="A4" s="662" t="str">
        <f>+Co_Name</f>
        <v>Aqua New Jersey, Inc</v>
      </c>
      <c r="B4" s="662"/>
      <c r="C4" s="662"/>
      <c r="D4" s="662"/>
      <c r="E4" s="662"/>
      <c r="F4" s="662"/>
    </row>
    <row r="5" spans="1:6" ht="12.75">
      <c r="A5" s="662" t="str">
        <f>+System</f>
        <v>Water Systems</v>
      </c>
      <c r="B5" s="662"/>
      <c r="C5" s="662"/>
      <c r="D5" s="662"/>
      <c r="E5" s="662"/>
      <c r="F5" s="662"/>
    </row>
    <row r="6" spans="1:6" ht="12.75">
      <c r="A6" s="662" t="s">
        <v>913</v>
      </c>
      <c r="B6" s="662"/>
      <c r="C6" s="662"/>
      <c r="D6" s="662"/>
      <c r="E6" s="662"/>
      <c r="F6" s="662"/>
    </row>
    <row r="7" spans="1:6" ht="12.75">
      <c r="A7" s="662" t="str">
        <f>'General Information'!$B$54</f>
        <v>Test Year Ended April 30, 2024 and Pro Forma Present Rates</v>
      </c>
      <c r="B7" s="662"/>
      <c r="C7" s="662"/>
      <c r="D7" s="662"/>
      <c r="E7" s="662"/>
      <c r="F7" s="662"/>
    </row>
    <row r="8" spans="1:6" ht="12.75">
      <c r="A8" s="662" t="str">
        <f>'General Information'!$B$8</f>
        <v>9 Months Actual + 3 Months Estimated</v>
      </c>
      <c r="B8" s="662"/>
      <c r="C8" s="662"/>
      <c r="D8" s="662"/>
      <c r="E8" s="662"/>
      <c r="F8" s="662"/>
    </row>
    <row r="9" spans="1:6" ht="12.75">
      <c r="A9" s="662"/>
      <c r="B9" s="662"/>
      <c r="C9" s="662"/>
      <c r="D9" s="662"/>
      <c r="E9" s="662"/>
      <c r="F9" s="662"/>
    </row>
    <row r="10" spans="3:6" ht="12.75">
      <c r="C10" s="11"/>
      <c r="D10" s="11" t="s">
        <v>925</v>
      </c>
      <c r="E10" s="11"/>
      <c r="F10" s="11" t="s">
        <v>925</v>
      </c>
    </row>
    <row r="11" spans="1:15" ht="12.75">
      <c r="A11" s="699" t="s">
        <v>63</v>
      </c>
      <c r="B11" s="133" t="s">
        <v>624</v>
      </c>
      <c r="C11" s="133" t="s">
        <v>469</v>
      </c>
      <c r="D11" s="133" t="s">
        <v>470</v>
      </c>
      <c r="E11" s="133" t="s">
        <v>469</v>
      </c>
      <c r="F11" s="133" t="s">
        <v>471</v>
      </c>
      <c r="M11" s="386" t="s">
        <v>926</v>
      </c>
      <c r="N11" s="386" t="s">
        <v>927</v>
      </c>
      <c r="O11" s="534" t="s">
        <v>928</v>
      </c>
    </row>
    <row r="12" spans="1:15" ht="12.75">
      <c r="A12" s="19"/>
      <c r="B12" s="19"/>
      <c r="I12" s="57" t="s">
        <v>929</v>
      </c>
      <c r="M12" s="387"/>
      <c r="N12" s="387"/>
      <c r="O12" s="137"/>
    </row>
    <row r="13" spans="1:15" ht="12.75" thickBot="1">
      <c r="A13" s="783" t="s">
        <v>930</v>
      </c>
      <c r="B13" s="784">
        <f>'Exhibit 17.1'!D$56</f>
        <v>46396861.270000003</v>
      </c>
      <c r="C13" s="784"/>
      <c r="D13" s="784">
        <f>'Exhibit 13.1'!D19</f>
        <v>48099112.432000011</v>
      </c>
      <c r="E13" s="784"/>
      <c r="F13" s="784">
        <f>'Exhibit 13.1'!F19</f>
        <v>55660102.645000003</v>
      </c>
      <c r="H13" s="107" t="s">
        <v>520</v>
      </c>
      <c r="I13" s="107" t="s">
        <v>814</v>
      </c>
      <c r="J13" s="107" t="s">
        <v>63</v>
      </c>
      <c r="K13" s="107" t="s">
        <v>931</v>
      </c>
      <c r="M13" s="388"/>
      <c r="N13" s="388"/>
      <c r="O13" s="535"/>
    </row>
    <row r="14" spans="8:15" ht="12.75">
      <c r="H14" s="804" cm="1">
        <f t="array" ref="H14">SUM(SUMIFS(DS6_TOTI!$I:$I,DS6_TOTI!$E:$E,$I14,DS6_TOTI!$G:$G,Segments))+SUM(SUMIFS('DS8_2023 TY'!$I:$I,'DS8_2023 TY'!$E:$E,$I14,'DS8_2023 TY'!$F:$F,"Plan",'DS8_2023 TY'!$G:$G,Segments))+SUM(SUMIFS('DS9_2024 TY'!$I:$I,'DS9_2024 TY'!$E:$E,$I14,'DS9_2024 TY'!$G:$G,Segments))+SUM(SUMIFS(DS05a_Adjustments!G:G,DS05a_Adjustments!E:E,I14,DS05a_Adjustments!H:H,"TY"))</f>
        <v>115431.74000000001</v>
      </c>
      <c r="I14" s="2">
        <v>408101</v>
      </c>
      <c r="J14" s="2" t="s">
        <v>932</v>
      </c>
      <c r="K14" s="288">
        <f>H14/$B$13</f>
        <v>0.0024879213127858208</v>
      </c>
      <c r="M14" s="387"/>
      <c r="N14" s="387"/>
      <c r="O14" s="137"/>
    </row>
    <row r="15" spans="1:15" ht="12.75">
      <c r="A15" s="1" t="s">
        <v>933</v>
      </c>
      <c r="H15" s="804" cm="1">
        <f t="array" ref="H15">SUM(SUMIFS(DS6_TOTI!$I:$I,DS6_TOTI!$E:$E,$I15,DS6_TOTI!$G:$G,Segments))+SUM(SUMIFS('DS8_2023 TY'!$I:$I,'DS8_2023 TY'!$E:$E,$I15,'DS8_2023 TY'!$F:$F,"Plan",'DS8_2023 TY'!$G:$G,Segments))+SUM(SUMIFS('DS9_2024 TY'!$I:$I,'DS9_2024 TY'!$E:$E,$I15,'DS9_2024 TY'!$G:$G,Segments))+SUM(SUMIFS(DS05a_Adjustments!G:G,DS05a_Adjustments!E:E,I15,DS05a_Adjustments!H:H,"TY"))</f>
        <v>41667.630000000005</v>
      </c>
      <c r="I15" s="2">
        <v>408102</v>
      </c>
      <c r="J15" s="2" t="s">
        <v>934</v>
      </c>
      <c r="K15" s="288">
        <f>H15/$B$13</f>
        <v>0.00089807001722640449</v>
      </c>
      <c r="M15" s="389" t="s">
        <v>933</v>
      </c>
      <c r="N15" s="389" t="s">
        <v>933</v>
      </c>
      <c r="O15" s="405" t="s">
        <v>933</v>
      </c>
    </row>
    <row r="16" spans="1:15" ht="12.75">
      <c r="A16" s="384" t="s">
        <v>935</v>
      </c>
      <c r="B16" s="1532">
        <v>0.0021304473168299999</v>
      </c>
      <c r="C16" s="1532"/>
      <c r="D16" s="1532">
        <f>B16</f>
        <v>0.0021304473168299999</v>
      </c>
      <c r="E16" s="1532"/>
      <c r="F16" s="1532">
        <f>D16</f>
        <v>0.0021304473168299999</v>
      </c>
      <c r="H16" s="804" cm="1">
        <f t="array" ref="H16">SUM(SUMIFS(DS6_TOTI!$I:$I,DS6_TOTI!$E:$E,$I16,DS6_TOTI!$G:$G,Segments))+SUM(SUMIFS('DS8_2023 TY'!$I:$I,'DS8_2023 TY'!$E:$E,$I16,'DS8_2023 TY'!$F:$F,"Plan",'DS8_2023 TY'!$G:$G,Segments))+SUM(SUMIFS('DS9_2024 TY'!$I:$I,'DS9_2024 TY'!$E:$E,$I16,'DS9_2024 TY'!$G:$G,Segments))+SUM(SUMIFS(DS05a_Adjustments!G:G,DS05a_Adjustments!E:E,I16,DS05a_Adjustments!H:H,"TY"))</f>
        <v>0</v>
      </c>
      <c r="I16" s="2">
        <v>408103</v>
      </c>
      <c r="J16" s="2" t="s">
        <v>936</v>
      </c>
      <c r="K16" s="288">
        <f>H16/$B$13</f>
        <v>0</v>
      </c>
      <c r="M16" s="390">
        <v>0.00192360595787</v>
      </c>
      <c r="N16" s="390">
        <v>0.0021127860901799999</v>
      </c>
      <c r="O16" s="536">
        <v>0.0023046631014500001</v>
      </c>
    </row>
    <row r="17" spans="1:15" ht="12.75">
      <c r="A17" s="782" t="s">
        <v>937</v>
      </c>
      <c r="B17" s="785">
        <f>B13*B16</f>
        <v>98846.068602005253</v>
      </c>
      <c r="C17" s="785">
        <f>D17-B17</f>
        <v>3626.5564206536656</v>
      </c>
      <c r="D17" s="785">
        <f>D13*D16</f>
        <v>102472.62502265892</v>
      </c>
      <c r="E17" s="785">
        <f>F17-D17</f>
        <v>16108.291311863723</v>
      </c>
      <c r="F17" s="785">
        <f>F13*F16</f>
        <v>118580.91633452264</v>
      </c>
      <c r="M17" s="391" t="s">
        <v>938</v>
      </c>
      <c r="N17" s="391" t="s">
        <v>939</v>
      </c>
      <c r="O17" s="537"/>
    </row>
    <row r="18" spans="2:15" ht="12.75">
      <c r="B18" s="5"/>
      <c r="C18" s="5"/>
      <c r="D18" s="5"/>
      <c r="E18" s="5"/>
      <c r="H18" s="715" t="s">
        <v>940</v>
      </c>
      <c r="I18" s="715"/>
      <c r="J18" s="715"/>
      <c r="K18" s="715"/>
      <c r="M18" s="391"/>
      <c r="N18" s="391"/>
      <c r="O18" s="537"/>
    </row>
    <row r="19" spans="2:15" ht="12.75">
      <c r="B19" s="5"/>
      <c r="C19" s="5"/>
      <c r="D19" s="5"/>
      <c r="E19" s="5"/>
      <c r="H19" s="715" t="s">
        <v>941</v>
      </c>
      <c r="I19" s="715"/>
      <c r="J19" s="715"/>
      <c r="K19" s="715"/>
      <c r="M19" s="391"/>
      <c r="N19" s="391"/>
      <c r="O19" s="537"/>
    </row>
    <row r="20" spans="1:15" ht="12.75">
      <c r="A20" s="1" t="s">
        <v>942</v>
      </c>
      <c r="I20" s="2">
        <v>408101</v>
      </c>
      <c r="J20" s="2" t="s">
        <v>943</v>
      </c>
      <c r="K20" s="2" t="s">
        <v>944</v>
      </c>
      <c r="M20" s="389" t="s">
        <v>942</v>
      </c>
      <c r="N20" s="389" t="s">
        <v>942</v>
      </c>
      <c r="O20" s="405" t="s">
        <v>942</v>
      </c>
    </row>
    <row r="21" spans="1:15" ht="12.75">
      <c r="A21" s="384" t="s">
        <v>935</v>
      </c>
      <c r="B21" s="1532">
        <v>0.00050234361775499997</v>
      </c>
      <c r="C21" s="1532"/>
      <c r="D21" s="1532">
        <f>B21</f>
        <v>0.00050234361775499997</v>
      </c>
      <c r="E21" s="1532"/>
      <c r="F21" s="1532">
        <f>D21</f>
        <v>0.00050234361775499997</v>
      </c>
      <c r="H21" s="9"/>
      <c r="I21" s="2">
        <v>408101</v>
      </c>
      <c r="J21" s="2" t="s">
        <v>945</v>
      </c>
      <c r="K21" s="2" t="s">
        <v>946</v>
      </c>
      <c r="M21" s="390">
        <v>0.00052845241971399999</v>
      </c>
      <c r="N21" s="390">
        <v>0.00057506258673400003</v>
      </c>
      <c r="O21" s="536">
        <v>0.00039723604257514</v>
      </c>
    </row>
    <row r="22" spans="1:15" ht="12.75">
      <c r="A22" s="782" t="s">
        <v>937</v>
      </c>
      <c r="B22" s="785">
        <f>B13*B21</f>
        <v>23307.167142848644</v>
      </c>
      <c r="C22" s="785">
        <f>D22-B22</f>
        <v>855.11500704673745</v>
      </c>
      <c r="D22" s="785">
        <f>D13*D21</f>
        <v>24162.282149895382</v>
      </c>
      <c r="E22" s="785">
        <f>F22-D22</f>
        <v>3798.2151774085614</v>
      </c>
      <c r="F22" s="785">
        <f>F13*F21</f>
        <v>27960.497327303943</v>
      </c>
      <c r="H22" s="9" t="s">
        <v>947</v>
      </c>
      <c r="M22" s="391" t="s">
        <v>938</v>
      </c>
      <c r="N22" s="391" t="s">
        <v>948</v>
      </c>
      <c r="O22" s="537"/>
    </row>
    <row r="23" spans="1:14" ht="12.75">
      <c r="A23" s="1"/>
      <c r="B23" s="70"/>
      <c r="C23" s="70"/>
      <c r="D23" s="70"/>
      <c r="E23" s="70"/>
      <c r="M23" s="5"/>
      <c r="N23" s="5"/>
    </row>
    <row r="24" spans="2:14" ht="12.75">
      <c r="B24" s="35"/>
      <c r="C24" s="35"/>
      <c r="D24" s="35"/>
      <c r="E24" s="35"/>
      <c r="M24" s="5"/>
      <c r="N24" s="5"/>
    </row>
    <row r="25" spans="1:14" ht="12.75" thickBot="1">
      <c r="A25" s="730" t="s">
        <v>949</v>
      </c>
      <c r="B25" s="786">
        <f>B17+B22</f>
        <v>122153.2357448539</v>
      </c>
      <c r="C25" s="786">
        <f>D25-B25</f>
        <v>4481.6714277004066</v>
      </c>
      <c r="D25" s="786">
        <f>D17+D22</f>
        <v>126634.9071725543</v>
      </c>
      <c r="E25" s="786">
        <f>F25-D25</f>
        <v>19906.506489272273</v>
      </c>
      <c r="F25" s="786">
        <f>F17+F22</f>
        <v>146541.41366182658</v>
      </c>
      <c r="M25" s="5"/>
      <c r="N25" s="5"/>
    </row>
    <row r="26" spans="9:14" ht="12.75" thickTop="1">
      <c r="I26" s="57"/>
      <c r="M26" s="5"/>
      <c r="N26" s="5"/>
    </row>
    <row r="27" spans="13:14" ht="12.75">
      <c r="M27" s="5"/>
      <c r="N27" s="5"/>
    </row>
    <row r="28" spans="13:14" ht="12.75">
      <c r="M28" s="5"/>
      <c r="N28" s="5"/>
    </row>
    <row r="29" spans="1:14" ht="12.75">
      <c r="A29" s="698" t="s">
        <v>950</v>
      </c>
      <c r="B29" s="698"/>
      <c r="C29" s="698"/>
      <c r="D29" s="698"/>
      <c r="E29" s="698"/>
      <c r="F29" s="698"/>
      <c r="M29" s="5"/>
      <c r="N29" s="5"/>
    </row>
    <row r="30" spans="1:6" ht="12.75">
      <c r="A30" s="2" t="s">
        <v>951</v>
      </c>
      <c r="B30" s="42">
        <f>B25/B13</f>
        <v>0.002632790934585</v>
      </c>
      <c r="C30" s="42"/>
      <c r="D30" s="42">
        <f>D25/D13</f>
        <v>0.002632790934585</v>
      </c>
      <c r="E30" s="42"/>
      <c r="F30" s="42">
        <f>F25/F13</f>
        <v>0.002632790934585</v>
      </c>
    </row>
    <row r="31" spans="1:1" ht="12.75">
      <c r="A31" s="2" t="s">
        <v>952</v>
      </c>
    </row>
    <row r="32" ht="12.75"/>
    <row r="33" spans="1:5" ht="12.75">
      <c r="A33" s="2" t="s">
        <v>953</v>
      </c>
      <c r="E33" s="787">
        <f>+E25</f>
        <v>19906.506489272273</v>
      </c>
    </row>
    <row r="34" spans="1:5" ht="12.75">
      <c r="A34" s="2" t="s">
        <v>954</v>
      </c>
      <c r="E34" s="788">
        <f>+'Exhibit 15.1'!D60</f>
        <v>19906.506489272273</v>
      </c>
    </row>
    <row r="35" spans="1:5" ht="12.75" thickBot="1">
      <c r="A35" s="708" t="s">
        <v>955</v>
      </c>
      <c r="B35" s="708"/>
      <c r="C35" s="708"/>
      <c r="D35" s="708"/>
      <c r="E35" s="789">
        <f>+E34-E33</f>
        <v>0</v>
      </c>
    </row>
  </sheetData>
  <conditionalFormatting sqref="E35">
    <cfRule type="cellIs" priority="1" dxfId="37" operator="notEqual">
      <formula>0</formula>
    </cfRule>
    <cfRule type="cellIs" priority="2" dxfId="36" operator="equal">
      <formula>0</formula>
    </cfRule>
  </conditionalFormatting>
  <printOptions horizontalCentered="1"/>
  <pageMargins left="0.8" right="0.8" top="1" bottom="1" header="0.5" footer="0.5"/>
  <pageSetup orientation="portrait" scale="78" r:id="rId2"/>
  <headerFooter alignWithMargins="0"/>
  <customProperties>
    <customPr name="_pios_id" r:id="rId3"/>
  </customPropertie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3">
    <tabColor theme="5" tint="0.399980008602142"/>
    <pageSetUpPr fitToPage="1"/>
  </sheetPr>
  <dimension ref="A1:I35"/>
  <sheetViews>
    <sheetView workbookViewId="0" topLeftCell="A1"/>
  </sheetViews>
  <sheetFormatPr defaultRowHeight="12.75"/>
  <cols>
    <col min="1" max="1" width="35.7142857142857" customWidth="1"/>
    <col min="2" max="2" width="7.71428571428571" customWidth="1"/>
    <col min="3" max="3" width="2.71428571428571" customWidth="1"/>
    <col min="4" max="4" width="13.7142857142857" customWidth="1"/>
    <col min="5" max="5" width="2.71428571428571" customWidth="1"/>
    <col min="6" max="6" width="13.7142857142857" customWidth="1"/>
    <col min="7" max="7" width="6.14285714285714" customWidth="1"/>
  </cols>
  <sheetData>
    <row r="1" spans="5:7" s="2" customFormat="1" ht="12.75">
      <c r="E1" s="116"/>
      <c r="F1" s="115" t="s">
        <v>3139</v>
      </c>
      <c r="G1" s="1572" t="s">
        <v>3165</v>
      </c>
    </row>
    <row r="2" spans="5:8" s="2" customFormat="1" ht="12.75">
      <c r="E2" s="116"/>
      <c r="F2" s="115" t="str">
        <f>_xlfn.CONCAT("Witness: ",INDEX('Table of Contents'!$F$1:$F$68,MATCH(F1,'Table of Contents'!$D$1:$D$68,0)))</f>
        <v>Witness: Dawn M Peslak</v>
      </c>
      <c r="G2" s="1572"/>
      <c r="H2" t="s">
        <v>0</v>
      </c>
    </row>
    <row r="3" spans="6:7" s="2" customFormat="1" ht="12.75">
      <c r="F3" s="116"/>
      <c r="G3" s="19"/>
    </row>
    <row r="4" spans="1:9" ht="12.75">
      <c r="A4" s="662" t="str">
        <f>+Co_Name</f>
        <v>Aqua New Jersey, Inc</v>
      </c>
      <c r="B4" s="662"/>
      <c r="C4" s="662"/>
      <c r="D4" s="662"/>
      <c r="E4" s="662"/>
      <c r="F4" s="662"/>
      <c r="G4" s="79"/>
      <c r="I4" t="s">
        <v>116</v>
      </c>
    </row>
    <row r="5" spans="1:9" ht="12.75">
      <c r="A5" s="662" t="str">
        <f>+System</f>
        <v>Water Systems</v>
      </c>
      <c r="B5" s="662"/>
      <c r="C5" s="662"/>
      <c r="D5" s="662"/>
      <c r="E5" s="662"/>
      <c r="F5" s="662"/>
      <c r="G5" s="79"/>
      <c r="I5" t="s">
        <v>115</v>
      </c>
    </row>
    <row r="6" spans="1:9" ht="12.75">
      <c r="A6" s="662" t="s">
        <v>956</v>
      </c>
      <c r="B6" s="662"/>
      <c r="C6" s="662"/>
      <c r="D6" s="662"/>
      <c r="E6" s="662"/>
      <c r="F6" s="662"/>
      <c r="G6" s="110"/>
      <c r="I6" t="s">
        <v>114</v>
      </c>
    </row>
    <row r="7" spans="1:7" ht="12.75">
      <c r="A7" s="662" t="str">
        <f>'General Information'!$B$54</f>
        <v>Test Year Ended April 30, 2024 and Pro Forma Present Rates</v>
      </c>
      <c r="B7" s="662"/>
      <c r="C7" s="662"/>
      <c r="D7" s="662"/>
      <c r="E7" s="662"/>
      <c r="F7" s="662"/>
      <c r="G7" s="105"/>
    </row>
    <row r="8" spans="1:7" ht="12.75">
      <c r="A8" s="662" t="str">
        <f>'General Information'!$B$8</f>
        <v>9 Months Actual + 3 Months Estimated</v>
      </c>
      <c r="B8" s="662"/>
      <c r="C8" s="662"/>
      <c r="D8" s="662"/>
      <c r="E8" s="662"/>
      <c r="F8" s="662"/>
      <c r="G8" s="2"/>
    </row>
    <row r="9" ht="12.75"/>
    <row r="10" spans="1:7" s="26" customFormat="1" ht="12.75">
      <c r="A10" s="709" t="s">
        <v>63</v>
      </c>
      <c r="B10" s="167" t="s">
        <v>472</v>
      </c>
      <c r="D10" s="167" t="s">
        <v>957</v>
      </c>
      <c r="F10" s="167" t="s">
        <v>958</v>
      </c>
      <c r="G10" s="549"/>
    </row>
    <row r="11" spans="2:7" s="26" customFormat="1" ht="12.75">
      <c r="B11" s="556"/>
      <c r="D11" s="556"/>
      <c r="F11" s="556"/>
      <c r="G11" s="705"/>
    </row>
    <row r="12" spans="1:7" s="26" customFormat="1" ht="12.75">
      <c r="A12" s="54" t="s">
        <v>917</v>
      </c>
      <c r="B12" s="556"/>
      <c r="D12" s="556"/>
      <c r="F12" s="556"/>
      <c r="G12" s="549"/>
    </row>
    <row r="13" spans="1:8" s="26" customFormat="1" ht="12.75">
      <c r="A13" s="644" t="s">
        <v>959</v>
      </c>
      <c r="B13" s="556">
        <v>408112</v>
      </c>
      <c r="D13" s="787" cm="1">
        <f t="array" ref="D13">SUM(SUMIFS(DS6_TOTI!I:I,DS6_TOTI!B:B,A12,DS6_TOTI!G:G,Segments))+SUM(SUMIFS('DS8_2023 TY'!I:I,'DS8_2023 TY'!B:B,A12,'DS8_2023 TY'!F:F,"Plan",'DS8_2023 TY'!G:G,Segments)*0)+SUM(SUMIFS('DS9_2024 TY'!I:I,'DS9_2024 TY'!B:B,A12,'DS9_2024 TY'!G:G,Segments))+SUM(SUMIFS(DS05a_Adjustments!G:G,DS05a_Adjustments!B:B,A12,DS05a_Adjustments!H:H,"TY"))</f>
        <v>279546.65000000002</v>
      </c>
      <c r="F13" s="787">
        <f>+'Exhibit 20.1'!C14</f>
        <v>3470284.9499999983</v>
      </c>
      <c r="G13" s="549"/>
      <c r="H13" s="26" t="s">
        <v>960</v>
      </c>
    </row>
    <row r="14" spans="4:7" s="26" customFormat="1" ht="12.75">
      <c r="D14" s="778"/>
      <c r="F14" s="9"/>
      <c r="G14" s="554"/>
    </row>
    <row r="15" spans="1:7" s="26" customFormat="1" ht="12.75">
      <c r="A15" s="756" t="s">
        <v>803</v>
      </c>
      <c r="D15" s="778"/>
      <c r="F15" s="18">
        <f>'Exhibit 20.1'!$G$14</f>
        <v>3815652</v>
      </c>
      <c r="G15" s="554"/>
    </row>
    <row r="16" spans="1:7" s="26" customFormat="1" ht="12.75">
      <c r="A16" s="644" t="s">
        <v>961</v>
      </c>
      <c r="D16" s="778"/>
      <c r="F16" s="555">
        <f>ROUND(F15/F13,4)</f>
        <v>1.0994999999999999</v>
      </c>
      <c r="G16" s="554"/>
    </row>
    <row r="17" spans="4:4" ht="12.75">
      <c r="D17" s="200"/>
    </row>
    <row r="18" spans="1:6" ht="12.75">
      <c r="A18" s="14" t="s">
        <v>962</v>
      </c>
      <c r="B18" s="57"/>
      <c r="D18" s="765">
        <f>D13*F16</f>
        <v>307361.54167499999</v>
      </c>
      <c r="F18" s="9"/>
    </row>
    <row r="19" spans="1:6" ht="12.75" thickBot="1">
      <c r="A19" s="732" t="s">
        <v>805</v>
      </c>
      <c r="B19" s="732"/>
      <c r="C19" s="732"/>
      <c r="D19" s="781">
        <f>+D18-D13</f>
        <v>27814.891674999963</v>
      </c>
      <c r="F19" s="9"/>
    </row>
    <row r="20" spans="4:6" s="549" customFormat="1" ht="12.75" thickTop="1">
      <c r="D20" s="778"/>
      <c r="F20" s="9"/>
    </row>
    <row r="21" spans="4:6" ht="12.75">
      <c r="D21" s="200"/>
      <c r="F21" s="9"/>
    </row>
    <row r="22" spans="1:6" ht="12.75">
      <c r="A22" s="24" t="s">
        <v>963</v>
      </c>
      <c r="D22" s="200"/>
      <c r="F22" s="9"/>
    </row>
    <row r="23" spans="1:6" ht="12.75">
      <c r="A23" s="1573" t="s">
        <v>801</v>
      </c>
      <c r="B23" s="26">
        <v>676230</v>
      </c>
      <c r="C23" s="26"/>
      <c r="D23" s="654">
        <v>0</v>
      </c>
      <c r="E23" s="26"/>
      <c r="F23" s="9"/>
    </row>
    <row r="24" spans="1:6" ht="12.75">
      <c r="A24" s="1573"/>
      <c r="B24" s="26"/>
      <c r="C24" s="26"/>
      <c r="D24" s="656"/>
      <c r="E24" s="26"/>
      <c r="F24" s="9"/>
    </row>
    <row r="25" spans="1:6" ht="12.75">
      <c r="A25" s="949" t="s">
        <v>803</v>
      </c>
      <c r="B25" s="26">
        <v>676230</v>
      </c>
      <c r="C25" s="26"/>
      <c r="D25" s="656"/>
      <c r="E25" s="9"/>
      <c r="F25" s="9"/>
    </row>
    <row r="26" spans="1:7" ht="12.75">
      <c r="A26" s="776" t="s">
        <v>805</v>
      </c>
      <c r="B26" s="775"/>
      <c r="C26" s="775"/>
      <c r="D26" s="780">
        <f>D25-D23</f>
        <v>0</v>
      </c>
      <c r="E26" s="26"/>
      <c r="F26" s="9"/>
      <c r="G26" s="107"/>
    </row>
    <row r="27" spans="4:7" ht="12.75">
      <c r="D27" s="765"/>
      <c r="E27" s="26"/>
      <c r="F27" s="26"/>
      <c r="G27" s="107"/>
    </row>
    <row r="28" spans="1:7" ht="12.75" thickBot="1">
      <c r="A28" s="732" t="s">
        <v>964</v>
      </c>
      <c r="B28" s="732"/>
      <c r="C28" s="732"/>
      <c r="D28" s="781">
        <f>D19+D26</f>
        <v>27814.891674999963</v>
      </c>
      <c r="E28" s="26"/>
      <c r="F28" s="26"/>
      <c r="G28" s="107"/>
    </row>
    <row r="29" spans="4:7" ht="12.75" thickTop="1">
      <c r="D29" s="9"/>
      <c r="E29" s="26"/>
      <c r="F29" s="26"/>
      <c r="G29" s="107"/>
    </row>
    <row r="30" ht="12.75"/>
    <row r="31" ht="12.75"/>
    <row r="32" spans="1:7" ht="12.75">
      <c r="A32" s="698" t="s">
        <v>420</v>
      </c>
      <c r="B32" s="698"/>
      <c r="C32" s="698"/>
      <c r="D32" s="698"/>
      <c r="E32" s="698"/>
      <c r="F32" s="698"/>
      <c r="G32" s="121"/>
    </row>
    <row r="33" spans="1:1" ht="12.75">
      <c r="A33" s="343" t="s">
        <v>965</v>
      </c>
    </row>
    <row r="34" spans="1:7" ht="12.75">
      <c r="A34" s="343" t="s">
        <v>966</v>
      </c>
      <c r="B34" s="126">
        <v>0.059999999999999998</v>
      </c>
      <c r="C34" t="s">
        <v>967</v>
      </c>
      <c r="D34" s="47">
        <v>7000</v>
      </c>
      <c r="E34" t="s">
        <v>968</v>
      </c>
      <c r="G34" s="47">
        <f>B34*D34</f>
        <v>420</v>
      </c>
    </row>
    <row r="35" spans="1:5" ht="12.75">
      <c r="A35" s="343" t="s">
        <v>969</v>
      </c>
      <c r="B35" t="s">
        <v>970</v>
      </c>
      <c r="C35" t="s">
        <v>967</v>
      </c>
      <c r="D35" s="47">
        <v>30900</v>
      </c>
      <c r="E35" t="s">
        <v>968</v>
      </c>
    </row>
  </sheetData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theme="5" tint="0.399980008602142"/>
    <pageSetUpPr fitToPage="1"/>
  </sheetPr>
  <dimension ref="A1:O66"/>
  <sheetViews>
    <sheetView workbookViewId="0" topLeftCell="A1"/>
  </sheetViews>
  <sheetFormatPr defaultRowHeight="12.75"/>
  <cols>
    <col min="1" max="1" width="40.5714285714286" bestFit="1" customWidth="1"/>
    <col min="2" max="2" width="1.28571428571429" customWidth="1"/>
    <col min="3" max="3" width="15.7142857142857" customWidth="1"/>
    <col min="4" max="4" width="1.71428571428571" customWidth="1"/>
    <col min="5" max="5" width="15.7142857142857" customWidth="1"/>
    <col min="6" max="6" width="1.71428571428571" customWidth="1"/>
    <col min="7" max="7" width="15.7142857142857" customWidth="1"/>
    <col min="9" max="9" width="12" customWidth="1"/>
    <col min="10" max="10" width="13.7142857142857" customWidth="1"/>
    <col min="11" max="11" width="12.1428571428571" bestFit="1" customWidth="1"/>
    <col min="12" max="12" width="7.85714285714286" bestFit="1" customWidth="1"/>
    <col min="14" max="14" width="17" style="456" bestFit="1" customWidth="1"/>
    <col min="15" max="15" width="17" bestFit="1" customWidth="1"/>
  </cols>
  <sheetData>
    <row r="1" spans="6:10" s="2" customFormat="1" ht="12.75">
      <c r="F1" s="116"/>
      <c r="G1" s="115" t="s">
        <v>3140</v>
      </c>
      <c r="H1" s="1572" t="s">
        <v>3165</v>
      </c>
      <c r="I1" s="127">
        <v>45271</v>
      </c>
      <c r="J1" s="2" t="s">
        <v>279</v>
      </c>
    </row>
    <row r="2" spans="6:9" s="2" customFormat="1" ht="12.75">
      <c r="F2" s="116"/>
      <c r="G2" s="115" t="str">
        <f>_xlfn.CONCAT("Witness: ",INDEX('Table of Contents'!$F$1:$F$68,MATCH(G1,'Table of Contents'!$D$1:$D$68,0)))</f>
        <v>Witness: Dawn M Peslak</v>
      </c>
      <c r="H2" s="1572"/>
      <c r="I2" t="s">
        <v>0</v>
      </c>
    </row>
    <row r="3" spans="6:9" s="2" customFormat="1" ht="12.75">
      <c r="F3" s="116"/>
      <c r="G3" s="19"/>
      <c r="I3" s="161"/>
    </row>
    <row r="4" spans="1:10" ht="12.75">
      <c r="A4" s="662" t="str">
        <f>+Co_Name</f>
        <v>Aqua New Jersey, Inc</v>
      </c>
      <c r="B4" s="662"/>
      <c r="C4" s="662"/>
      <c r="D4" s="662"/>
      <c r="E4" s="662"/>
      <c r="F4" s="662"/>
      <c r="G4" s="662"/>
      <c r="H4" s="2"/>
      <c r="J4" t="s">
        <v>116</v>
      </c>
    </row>
    <row r="5" spans="1:10" ht="12.75">
      <c r="A5" s="662" t="str">
        <f>+System</f>
        <v>Water Systems</v>
      </c>
      <c r="B5" s="662"/>
      <c r="C5" s="662"/>
      <c r="D5" s="662"/>
      <c r="E5" s="662"/>
      <c r="F5" s="662"/>
      <c r="G5" s="662"/>
      <c r="H5" s="2"/>
      <c r="J5" t="s">
        <v>115</v>
      </c>
    </row>
    <row r="6" spans="1:8" ht="12.75">
      <c r="A6" s="662" t="s">
        <v>612</v>
      </c>
      <c r="B6" s="662"/>
      <c r="C6" s="662"/>
      <c r="D6" s="662"/>
      <c r="E6" s="662"/>
      <c r="F6" s="662"/>
      <c r="G6" s="662"/>
      <c r="H6" s="9"/>
    </row>
    <row r="7" spans="1:11" ht="12.75">
      <c r="A7" s="662" t="str">
        <f>'General Information'!$B$54</f>
        <v>Test Year Ended April 30, 2024 and Pro Forma Present Rates</v>
      </c>
      <c r="B7" s="662"/>
      <c r="C7" s="662"/>
      <c r="D7" s="662"/>
      <c r="E7" s="662"/>
      <c r="F7" s="662"/>
      <c r="G7" s="662"/>
      <c r="H7" s="9"/>
      <c r="I7" s="69" t="s">
        <v>473</v>
      </c>
      <c r="J7" s="69" t="s">
        <v>971</v>
      </c>
      <c r="K7" s="69" t="s">
        <v>494</v>
      </c>
    </row>
    <row r="8" spans="1:8" ht="12.75">
      <c r="A8" s="662" t="str">
        <f>'General Information'!$B$8</f>
        <v>9 Months Actual + 3 Months Estimated</v>
      </c>
      <c r="B8" s="662"/>
      <c r="C8" s="662"/>
      <c r="D8" s="662"/>
      <c r="E8" s="662"/>
      <c r="F8" s="662"/>
      <c r="G8" s="662"/>
      <c r="H8" s="9"/>
    </row>
    <row r="9" spans="1:8" s="649" customFormat="1" ht="12.75">
      <c r="A9" s="662"/>
      <c r="B9" s="662"/>
      <c r="C9" s="662"/>
      <c r="D9" s="662"/>
      <c r="E9" s="662"/>
      <c r="F9" s="662"/>
      <c r="G9" s="662"/>
      <c r="H9" s="9"/>
    </row>
    <row r="10" spans="1:8" ht="12.75">
      <c r="A10" s="2"/>
      <c r="B10" s="2"/>
      <c r="C10" s="2"/>
      <c r="E10" s="11" t="s">
        <v>925</v>
      </c>
      <c r="F10" s="9"/>
      <c r="G10" s="11" t="s">
        <v>925</v>
      </c>
      <c r="H10" s="9"/>
    </row>
    <row r="11" spans="1:8" ht="12.75">
      <c r="A11" s="699" t="s">
        <v>63</v>
      </c>
      <c r="B11" s="2"/>
      <c r="C11" s="133" t="s">
        <v>624</v>
      </c>
      <c r="E11" s="133" t="s">
        <v>470</v>
      </c>
      <c r="F11" s="9"/>
      <c r="G11" s="133" t="s">
        <v>471</v>
      </c>
      <c r="H11" s="9"/>
    </row>
    <row r="12" spans="1:8" ht="12.75">
      <c r="A12" s="2"/>
      <c r="B12" s="2"/>
      <c r="C12" s="9"/>
      <c r="D12" s="2"/>
      <c r="E12" s="2"/>
      <c r="F12" s="2"/>
      <c r="G12" s="2"/>
      <c r="H12" s="2"/>
    </row>
    <row r="13" spans="1:10" ht="12.75">
      <c r="A13" s="24" t="s">
        <v>972</v>
      </c>
      <c r="B13" s="19"/>
      <c r="C13" s="57">
        <f>SUM('Exhibit 13.1'!B$13:B$17)</f>
        <v>46398417.270000003</v>
      </c>
      <c r="E13" s="57">
        <f>SUM('Exhibit 13.1'!D$13:D$17)</f>
        <v>47674522.432000011</v>
      </c>
      <c r="F13" s="2"/>
      <c r="G13" s="57">
        <f>SUM('Exhibit 13.1'!F$13:F$17)</f>
        <v>55235512.645000003</v>
      </c>
      <c r="H13" s="2"/>
      <c r="I13" t="s">
        <v>973</v>
      </c>
      <c r="J13" s="57" t="s">
        <v>974</v>
      </c>
    </row>
    <row r="14" spans="1:8" ht="12.75">
      <c r="A14" s="2"/>
      <c r="B14" s="19"/>
      <c r="C14" s="18"/>
      <c r="E14" s="18"/>
      <c r="F14" s="2"/>
      <c r="G14" s="18"/>
      <c r="H14" s="2"/>
    </row>
    <row r="15" spans="1:10" ht="12.75" thickBot="1">
      <c r="A15" s="730" t="s">
        <v>975</v>
      </c>
      <c r="B15" s="731"/>
      <c r="C15" s="74">
        <f>SUM(C13:C14)</f>
        <v>46398417.270000003</v>
      </c>
      <c r="D15" s="732"/>
      <c r="E15" s="74">
        <f>SUM(E13:E14)</f>
        <v>47674522.432000011</v>
      </c>
      <c r="F15" s="708"/>
      <c r="G15" s="74">
        <f>SUM(G13:G14)</f>
        <v>55235512.645000003</v>
      </c>
      <c r="H15" s="2"/>
      <c r="J15" s="47">
        <f>G15-E15</f>
        <v>7560990.2129999921</v>
      </c>
    </row>
    <row r="16" spans="1:8" ht="12.75" thickTop="1">
      <c r="A16" s="2"/>
      <c r="B16" s="19"/>
      <c r="C16" s="9"/>
      <c r="D16" s="2"/>
      <c r="E16" s="9"/>
      <c r="F16" s="2"/>
      <c r="G16" s="9"/>
      <c r="H16" s="2"/>
    </row>
    <row r="17" spans="1:8" ht="12.75">
      <c r="A17" s="726" t="s">
        <v>976</v>
      </c>
      <c r="B17" s="2"/>
      <c r="D17" s="2"/>
      <c r="F17" s="2"/>
      <c r="H17" s="2"/>
    </row>
    <row r="18" spans="1:10" ht="12.75">
      <c r="A18" s="728" t="s">
        <v>977</v>
      </c>
      <c r="B18" s="36"/>
      <c r="C18" s="44">
        <v>0.0093749999999999997</v>
      </c>
      <c r="D18" s="36"/>
      <c r="E18" s="44">
        <v>0.0093749999999999997</v>
      </c>
      <c r="F18" s="36"/>
      <c r="G18" s="44">
        <v>0.0093749999999999997</v>
      </c>
      <c r="H18" s="2"/>
      <c r="J18" t="s">
        <v>978</v>
      </c>
    </row>
    <row r="19" spans="1:8" ht="12.75">
      <c r="A19" s="738" t="s">
        <v>979</v>
      </c>
      <c r="B19" s="739"/>
      <c r="C19" s="740">
        <f>C18*C$15</f>
        <v>434985.16190625</v>
      </c>
      <c r="D19" s="739"/>
      <c r="E19" s="740">
        <f>E18*E$15</f>
        <v>446948.64780000009</v>
      </c>
      <c r="F19" s="739"/>
      <c r="G19" s="740">
        <f>G18*G$15</f>
        <v>517832.93104687502</v>
      </c>
      <c r="H19" s="2"/>
    </row>
    <row r="20" spans="1:8" ht="12.75">
      <c r="A20" s="2"/>
      <c r="B20" s="2"/>
      <c r="C20" s="2"/>
      <c r="D20" s="2"/>
      <c r="E20" s="2"/>
      <c r="F20" s="2"/>
      <c r="G20" s="2"/>
      <c r="H20" s="2"/>
    </row>
    <row r="21" spans="1:10" ht="12.75">
      <c r="A21" s="728" t="s">
        <v>980</v>
      </c>
      <c r="B21" s="36"/>
      <c r="C21" s="729">
        <v>0.074999999999999997</v>
      </c>
      <c r="D21" s="36"/>
      <c r="E21" s="729">
        <v>0.074999999999999997</v>
      </c>
      <c r="F21" s="36"/>
      <c r="G21" s="729">
        <v>0.074999999999999997</v>
      </c>
      <c r="H21" s="2"/>
      <c r="J21" s="962" t="s">
        <v>978</v>
      </c>
    </row>
    <row r="22" spans="1:8" ht="12.75">
      <c r="A22" s="738" t="s">
        <v>981</v>
      </c>
      <c r="B22" s="739"/>
      <c r="C22" s="740">
        <f>C21*C$15</f>
        <v>3479881.29525</v>
      </c>
      <c r="D22" s="739"/>
      <c r="E22" s="740">
        <f>E21*E$15</f>
        <v>3575589.1824000007</v>
      </c>
      <c r="F22" s="739"/>
      <c r="G22" s="740">
        <f>G21*G$15</f>
        <v>4142663.4483750002</v>
      </c>
      <c r="H22" s="2"/>
    </row>
    <row r="23" spans="1:9" ht="12.75">
      <c r="A23" s="677"/>
      <c r="B23" s="2"/>
      <c r="C23" s="2"/>
      <c r="D23" s="2"/>
      <c r="E23" s="2"/>
      <c r="F23" s="2"/>
      <c r="G23" s="2"/>
      <c r="H23" s="2"/>
      <c r="I23" s="107" t="s">
        <v>472</v>
      </c>
    </row>
    <row r="24" spans="1:12" ht="12.75" thickBot="1">
      <c r="A24" s="678" t="s">
        <v>982</v>
      </c>
      <c r="B24" s="708"/>
      <c r="C24" s="74">
        <f>C19+C22</f>
        <v>3914866.4571562498</v>
      </c>
      <c r="D24" s="708"/>
      <c r="E24" s="74">
        <f>E19+E22</f>
        <v>4022537.8302000007</v>
      </c>
      <c r="F24" s="708"/>
      <c r="G24" s="74">
        <f>G19+G22</f>
        <v>4660496.3794218749</v>
      </c>
      <c r="H24" s="2"/>
      <c r="I24" s="69">
        <v>408206</v>
      </c>
      <c r="J24" s="1245" cm="1">
        <f t="array" ref="J24">SUM(SUMIFS(DS6_TOTI!$I:$I,DS6_TOTI!$E:$E,$I24,DS6_TOTI!$G:$G,Segments))+SUM(SUMIFS('DS8_2023 TY'!$I:$I,'DS8_2023 TY'!$E:$E,$I24,'DS8_2023 TY'!$G:$G,Segments))+SUM(SUMIFS('DS9_2024 TY'!$I:$I,'DS9_2024 TY'!$E:$E,$I24,'DS9_2024 TY'!$G:$G,Segments))+SUM(SUMIFS(DS05a_Adjustments!G:G,DS05a_Adjustments!E:E,I24,DS05a_Adjustments!H:H,"TY"))</f>
        <v>3347647.5199999996</v>
      </c>
      <c r="K24" s="47">
        <f>J24-C24</f>
        <v>-567218.93715625023</v>
      </c>
      <c r="L24" s="131">
        <f>K24/J24</f>
        <v>-0.16943807069516395</v>
      </c>
    </row>
    <row r="25" spans="1:10" ht="12.75" thickTop="1">
      <c r="A25" s="2"/>
      <c r="B25" s="2"/>
      <c r="C25" s="9"/>
      <c r="D25" s="2"/>
      <c r="E25" s="9"/>
      <c r="F25" s="2"/>
      <c r="G25" s="9"/>
      <c r="H25" s="2"/>
      <c r="I25" s="1328"/>
      <c r="J25" s="1329"/>
    </row>
    <row r="26" spans="2:10" ht="12.75">
      <c r="B26" s="2"/>
      <c r="C26" s="9"/>
      <c r="D26" s="2"/>
      <c r="E26" s="9"/>
      <c r="F26" s="2"/>
      <c r="G26" s="9"/>
      <c r="H26" s="2"/>
      <c r="I26" s="1328"/>
      <c r="J26" s="1329"/>
    </row>
    <row r="27" spans="1:15" ht="12.75">
      <c r="A27" s="726" t="s">
        <v>983</v>
      </c>
      <c r="B27" s="2"/>
      <c r="C27" s="9"/>
      <c r="D27" s="2"/>
      <c r="E27" s="9"/>
      <c r="F27" s="2"/>
      <c r="G27" s="9"/>
      <c r="H27" s="2"/>
      <c r="I27" s="1328"/>
      <c r="J27" s="1329"/>
      <c r="M27" s="725" t="s">
        <v>984</v>
      </c>
      <c r="N27" s="725" t="s">
        <v>985</v>
      </c>
      <c r="O27" s="725" t="s">
        <v>986</v>
      </c>
    </row>
    <row r="28" spans="1:15" ht="12.75">
      <c r="A28" s="677" t="s">
        <v>987</v>
      </c>
      <c r="B28" s="2"/>
      <c r="C28" s="132">
        <v>688.75999999999999</v>
      </c>
      <c r="D28" s="2"/>
      <c r="E28" s="132">
        <f>C28</f>
        <v>688.75999999999999</v>
      </c>
      <c r="F28" s="2"/>
      <c r="G28" s="132">
        <f>E28</f>
        <v>688.75999999999999</v>
      </c>
      <c r="H28" s="2"/>
      <c r="J28" t="s">
        <v>988</v>
      </c>
      <c r="M28" s="725"/>
      <c r="N28" s="725"/>
      <c r="O28" s="725"/>
    </row>
    <row r="29" spans="1:15" ht="12.75">
      <c r="A29" s="677" t="s">
        <v>989</v>
      </c>
      <c r="B29" s="2"/>
      <c r="C29" s="132">
        <v>771.63999999999999</v>
      </c>
      <c r="D29" s="2"/>
      <c r="E29" s="132">
        <f>C29</f>
        <v>771.63999999999999</v>
      </c>
      <c r="F29" s="2"/>
      <c r="G29" s="132">
        <f>E29</f>
        <v>771.63999999999999</v>
      </c>
      <c r="H29" s="2"/>
      <c r="J29" s="962" t="s">
        <v>988</v>
      </c>
      <c r="M29" s="725"/>
      <c r="N29" s="725"/>
      <c r="O29" s="725"/>
    </row>
    <row r="30" spans="1:15" ht="12.75" thickBot="1">
      <c r="A30" s="678" t="s">
        <v>990</v>
      </c>
      <c r="B30" s="708"/>
      <c r="C30" s="1414">
        <f>C28/C29</f>
        <v>0.89259240060131673</v>
      </c>
      <c r="D30" s="1415"/>
      <c r="E30" s="1414">
        <f>E28/E29</f>
        <v>0.89259240060131673</v>
      </c>
      <c r="F30" s="1415"/>
      <c r="G30" s="1414">
        <f>G28/G29</f>
        <v>0.89259240060131673</v>
      </c>
      <c r="H30" s="2"/>
      <c r="M30" s="725"/>
      <c r="N30" s="725"/>
      <c r="O30" s="725"/>
    </row>
    <row r="31" spans="1:15" ht="12.75" thickTop="1">
      <c r="A31" s="2"/>
      <c r="B31" s="2"/>
      <c r="C31" s="9"/>
      <c r="D31" s="2"/>
      <c r="E31" s="9"/>
      <c r="F31" s="2"/>
      <c r="G31" s="9"/>
      <c r="H31" s="2"/>
      <c r="M31" s="725">
        <v>627.91340000000002</v>
      </c>
      <c r="N31" s="768">
        <v>621.40700000000004</v>
      </c>
      <c r="O31" s="768">
        <v>614.90049999999997</v>
      </c>
    </row>
    <row r="32" spans="1:15" ht="12.75" thickBot="1">
      <c r="A32" s="735" t="s">
        <v>991</v>
      </c>
      <c r="B32" s="733"/>
      <c r="C32" s="734">
        <f>C15*C30</f>
        <v>41414874.655130893</v>
      </c>
      <c r="D32" s="733"/>
      <c r="E32" s="734">
        <f>E15*E30</f>
        <v>42553916.425100215</v>
      </c>
      <c r="F32" s="733"/>
      <c r="G32" s="734">
        <f>G15*G30</f>
        <v>49302798.830244936</v>
      </c>
      <c r="H32" s="2"/>
      <c r="M32" s="725">
        <v>712.82000000000005</v>
      </c>
      <c r="N32" s="768">
        <v>676.53300000000002</v>
      </c>
      <c r="O32" s="768">
        <v>667.00049999999999</v>
      </c>
    </row>
    <row r="33" spans="1:15" ht="12.75" thickTop="1">
      <c r="A33" s="677"/>
      <c r="B33" s="2"/>
      <c r="C33" s="9"/>
      <c r="D33" s="2"/>
      <c r="E33" s="9"/>
      <c r="F33" s="2"/>
      <c r="G33" s="9"/>
      <c r="H33" s="2"/>
      <c r="M33" s="725">
        <v>0.88088633876715017</v>
      </c>
      <c r="N33" s="769">
        <v>0.91851690900517791</v>
      </c>
      <c r="O33" s="769">
        <v>0.92188911402615137</v>
      </c>
    </row>
    <row r="34" spans="1:10" ht="12.75">
      <c r="A34" s="727" t="s">
        <v>977</v>
      </c>
      <c r="B34" s="700"/>
      <c r="C34" s="736">
        <v>0.0062500000000000003</v>
      </c>
      <c r="D34" s="700"/>
      <c r="E34" s="736">
        <v>0.0062500000000000003</v>
      </c>
      <c r="F34" s="700"/>
      <c r="G34" s="736">
        <v>0.0062500000000000003</v>
      </c>
      <c r="H34" s="2"/>
      <c r="J34" s="962" t="s">
        <v>978</v>
      </c>
    </row>
    <row r="35" spans="1:8" ht="12.75">
      <c r="A35" s="728" t="s">
        <v>992</v>
      </c>
      <c r="B35" s="36"/>
      <c r="C35" s="70">
        <f>C34*C$32</f>
        <v>258842.9665945681</v>
      </c>
      <c r="D35" s="36"/>
      <c r="E35" s="70">
        <f>E34*E$32</f>
        <v>265961.97765687638</v>
      </c>
      <c r="F35" s="36"/>
      <c r="G35" s="70">
        <f>G34*G$32</f>
        <v>308142.49268903089</v>
      </c>
      <c r="H35" s="2"/>
    </row>
    <row r="36" spans="1:8" ht="12.75">
      <c r="A36" s="36"/>
      <c r="B36" s="36"/>
      <c r="C36" s="249"/>
      <c r="D36" s="36"/>
      <c r="E36" s="249"/>
      <c r="F36" s="36"/>
      <c r="G36" s="249"/>
      <c r="H36" s="2"/>
    </row>
    <row r="37" spans="1:8" ht="12.75">
      <c r="A37" s="36"/>
      <c r="B37" s="36"/>
      <c r="C37" s="249"/>
      <c r="D37" s="36"/>
      <c r="E37" s="249"/>
      <c r="F37" s="36"/>
      <c r="G37" s="249"/>
      <c r="H37" s="2"/>
    </row>
    <row r="38" spans="1:10" ht="12.75">
      <c r="A38" s="727" t="s">
        <v>980</v>
      </c>
      <c r="B38" s="700"/>
      <c r="C38" s="737">
        <v>0.050000000000000003</v>
      </c>
      <c r="D38" s="700"/>
      <c r="E38" s="737">
        <v>0.050000000000000003</v>
      </c>
      <c r="F38" s="700"/>
      <c r="G38" s="737">
        <v>0.050000000000000003</v>
      </c>
      <c r="H38" s="2"/>
      <c r="J38" s="962" t="s">
        <v>978</v>
      </c>
    </row>
    <row r="39" spans="1:8" ht="12.75">
      <c r="A39" s="728" t="s">
        <v>993</v>
      </c>
      <c r="B39" s="36"/>
      <c r="C39" s="70">
        <f>C38*C$32</f>
        <v>2070743.7327565448</v>
      </c>
      <c r="D39" s="36"/>
      <c r="E39" s="70">
        <f>E38*E$32</f>
        <v>2127695.821255011</v>
      </c>
      <c r="F39" s="36"/>
      <c r="G39" s="70">
        <f>G38*G$32</f>
        <v>2465139.9415122471</v>
      </c>
      <c r="H39" s="2"/>
    </row>
    <row r="40" spans="1:9" ht="12.75">
      <c r="A40" s="2"/>
      <c r="B40" s="2"/>
      <c r="C40" s="9"/>
      <c r="D40" s="2"/>
      <c r="E40" s="9"/>
      <c r="F40" s="2"/>
      <c r="G40" s="9"/>
      <c r="H40" s="2"/>
      <c r="I40" s="107" t="s">
        <v>472</v>
      </c>
    </row>
    <row r="41" spans="1:12" ht="12.75" thickBot="1">
      <c r="A41" s="678" t="s">
        <v>994</v>
      </c>
      <c r="B41" s="708"/>
      <c r="C41" s="74">
        <f>C35+C39</f>
        <v>2329586.6993511128</v>
      </c>
      <c r="D41" s="708"/>
      <c r="E41" s="74">
        <f>E35+E39</f>
        <v>2393657.7989118872</v>
      </c>
      <c r="F41" s="708"/>
      <c r="G41" s="74">
        <f>G35+G39</f>
        <v>2773282.4342012778</v>
      </c>
      <c r="H41" s="2"/>
      <c r="I41" s="69">
        <v>408205</v>
      </c>
      <c r="J41" s="1245" cm="1">
        <f t="array" ref="J41">SUM(SUMIFS(DS6_TOTI!$I:$I,DS6_TOTI!$E:$E,$I41,DS6_TOTI!$G:$G,Segments))+SUM(SUMIFS('DS8_2023 TY'!$I:$I,'DS8_2023 TY'!$E:$E,$I41,'DS8_2023 TY'!$G:$G,Segments))+SUM(SUMIFS('DS9_2024 TY'!$I:$I,'DS9_2024 TY'!$E:$E,$I41,'DS9_2024 TY'!$G:$G,Segments))+SUM(SUMIFS(DS05a_Adjustments!G:G,DS05a_Adjustments!E:E,I41,DS05a_Adjustments!H:H,"TY"))</f>
        <v>1989158.4400000002</v>
      </c>
      <c r="K41" s="47">
        <f>J41-C41</f>
        <v>-340428.25935111265</v>
      </c>
      <c r="L41" s="131">
        <f>K41/J41</f>
        <v>-0.1711418520040629</v>
      </c>
    </row>
    <row r="42" spans="1:12" s="649" customFormat="1" ht="12.75" thickTop="1">
      <c r="A42" s="728"/>
      <c r="B42" s="36"/>
      <c r="C42" s="70"/>
      <c r="D42" s="36"/>
      <c r="E42" s="70"/>
      <c r="F42" s="36"/>
      <c r="G42" s="70"/>
      <c r="H42" s="2"/>
      <c r="I42" s="69"/>
      <c r="J42" s="47"/>
      <c r="K42" s="47"/>
      <c r="L42" s="131"/>
    </row>
    <row r="43" spans="1:8" ht="12.75">
      <c r="A43" s="2"/>
      <c r="B43" s="2"/>
      <c r="C43" s="70"/>
      <c r="D43" s="2"/>
      <c r="E43" s="70"/>
      <c r="F43" s="2"/>
      <c r="G43" s="70"/>
      <c r="H43" s="2"/>
    </row>
    <row r="44" spans="1:8" ht="12.75" thickBot="1">
      <c r="A44" s="733" t="s">
        <v>995</v>
      </c>
      <c r="B44" s="733"/>
      <c r="C44" s="734">
        <f>C24+C41</f>
        <v>6244453.1565073626</v>
      </c>
      <c r="D44" s="733"/>
      <c r="E44" s="734">
        <f>E24+E41</f>
        <v>6416195.6291118879</v>
      </c>
      <c r="F44" s="733"/>
      <c r="G44" s="734">
        <f>G24+G41</f>
        <v>7433778.8136231527</v>
      </c>
      <c r="H44" s="2"/>
    </row>
    <row r="45" spans="1:8" ht="12.75" thickTop="1">
      <c r="A45" s="2"/>
      <c r="B45" s="2"/>
      <c r="C45" s="9"/>
      <c r="D45" s="2"/>
      <c r="E45" s="2"/>
      <c r="F45" s="2"/>
      <c r="G45" s="2"/>
      <c r="H45" s="2"/>
    </row>
    <row r="46" spans="1:8" ht="12.75">
      <c r="A46" t="s">
        <v>996</v>
      </c>
      <c r="C46" s="31"/>
      <c r="E46" s="33">
        <f>E44/E15</f>
        <v>0.13458332253382407</v>
      </c>
      <c r="G46" s="33">
        <f>G44/G15</f>
        <v>0.13458332253382405</v>
      </c>
      <c r="H46" s="2"/>
    </row>
    <row r="47" spans="7:8" ht="12.75">
      <c r="G47" s="2"/>
      <c r="H47" s="2"/>
    </row>
    <row r="48" spans="1:8" ht="12.75">
      <c r="A48" s="698" t="s">
        <v>602</v>
      </c>
      <c r="B48" s="698"/>
      <c r="C48" s="698"/>
      <c r="D48" s="698"/>
      <c r="E48" s="698"/>
      <c r="F48" s="698"/>
      <c r="G48" s="698"/>
      <c r="H48" s="2"/>
    </row>
    <row r="49" spans="1:8" ht="12.75">
      <c r="A49" s="394" t="s">
        <v>997</v>
      </c>
      <c r="B49" s="394"/>
      <c r="C49" s="394"/>
      <c r="G49" s="2"/>
      <c r="H49" s="2"/>
    </row>
    <row r="50" spans="1:8" ht="12.75">
      <c r="A50" s="837" t="s">
        <v>998</v>
      </c>
      <c r="B50" s="837" t="s">
        <v>999</v>
      </c>
      <c r="C50" s="837"/>
      <c r="D50" s="837"/>
      <c r="E50" s="837"/>
      <c r="F50" s="2"/>
      <c r="G50" s="2"/>
      <c r="H50" s="2"/>
    </row>
    <row r="51" spans="2:8" ht="12.75">
      <c r="B51" s="2"/>
      <c r="C51" s="2"/>
      <c r="D51" s="2"/>
      <c r="E51" s="2"/>
      <c r="F51" s="2"/>
      <c r="G51" s="2"/>
      <c r="H51" s="2"/>
    </row>
    <row r="52" spans="2:8" ht="12.75">
      <c r="B52" s="2"/>
      <c r="C52" s="2"/>
      <c r="D52" s="2"/>
      <c r="E52" s="2"/>
      <c r="F52" s="2"/>
      <c r="G52" s="2"/>
      <c r="H52" s="2"/>
    </row>
    <row r="53" spans="1:8" ht="12.75">
      <c r="A53" s="2"/>
      <c r="B53" s="2"/>
      <c r="C53" s="2"/>
      <c r="D53" s="2"/>
      <c r="E53" s="2"/>
      <c r="F53" s="2"/>
      <c r="G53" s="2"/>
      <c r="H53" s="2"/>
    </row>
    <row r="54" spans="1:8" ht="12.75">
      <c r="A54" s="2"/>
      <c r="B54" s="2"/>
      <c r="C54" s="2"/>
      <c r="D54" s="2"/>
      <c r="E54" s="2"/>
      <c r="F54" s="2"/>
      <c r="G54" s="2"/>
      <c r="H54" s="2"/>
    </row>
    <row r="55" spans="1:8" ht="12.75">
      <c r="A55" s="2"/>
      <c r="B55" s="2"/>
      <c r="C55" s="2"/>
      <c r="D55" s="2"/>
      <c r="E55" s="2"/>
      <c r="F55" s="2"/>
      <c r="G55" s="2"/>
      <c r="H55" s="2"/>
    </row>
    <row r="56" spans="1:8" ht="12.75">
      <c r="A56" s="2"/>
      <c r="B56" s="2"/>
      <c r="C56" s="2"/>
      <c r="D56" s="2"/>
      <c r="E56" s="2"/>
      <c r="F56" s="2"/>
      <c r="G56" s="2"/>
      <c r="H56" s="2"/>
    </row>
    <row r="57" spans="1:8" ht="12.75">
      <c r="A57" s="2"/>
      <c r="B57" s="2"/>
      <c r="C57" s="2"/>
      <c r="D57" s="2"/>
      <c r="E57" s="2"/>
      <c r="F57" s="2"/>
      <c r="G57" s="2"/>
      <c r="H57" s="2"/>
    </row>
    <row r="58" spans="1:8" ht="12.75">
      <c r="A58" s="2"/>
      <c r="B58" s="2"/>
      <c r="C58" s="2"/>
      <c r="D58" s="2"/>
      <c r="E58" s="2"/>
      <c r="F58" s="2"/>
      <c r="G58" s="2"/>
      <c r="H58" s="2"/>
    </row>
    <row r="59" spans="1:8" ht="12.75">
      <c r="A59" s="2"/>
      <c r="B59" s="2"/>
      <c r="C59" s="2"/>
      <c r="D59" s="2"/>
      <c r="E59" s="2"/>
      <c r="F59" s="2"/>
      <c r="G59" s="2"/>
      <c r="H59" s="2"/>
    </row>
    <row r="60" spans="1:8" ht="12.75">
      <c r="A60" s="2"/>
      <c r="B60" s="2"/>
      <c r="C60" s="2"/>
      <c r="D60" s="2"/>
      <c r="E60" s="2"/>
      <c r="F60" s="2"/>
      <c r="G60" s="2"/>
      <c r="H60" s="2"/>
    </row>
    <row r="61" spans="1:8" ht="12.75">
      <c r="A61" s="2"/>
      <c r="B61" s="2"/>
      <c r="C61" s="2"/>
      <c r="D61" s="2"/>
      <c r="E61" s="2"/>
      <c r="F61" s="2"/>
      <c r="G61" s="2"/>
      <c r="H61" s="2"/>
    </row>
    <row r="62" spans="1:8" ht="12.75">
      <c r="A62" s="2"/>
      <c r="B62" s="2"/>
      <c r="C62" s="2"/>
      <c r="D62" s="2"/>
      <c r="E62" s="2"/>
      <c r="F62" s="2"/>
      <c r="G62" s="2"/>
      <c r="H62" s="2"/>
    </row>
    <row r="63" spans="1:8" ht="12.75">
      <c r="A63" s="2"/>
      <c r="B63" s="2"/>
      <c r="C63" s="2"/>
      <c r="D63" s="2"/>
      <c r="E63" s="2"/>
      <c r="F63" s="2"/>
      <c r="G63" s="2"/>
      <c r="H63" s="2"/>
    </row>
    <row r="64" spans="1:8" ht="12.75">
      <c r="A64" s="2"/>
      <c r="B64" s="2"/>
      <c r="C64" s="2"/>
      <c r="D64" s="2"/>
      <c r="E64" s="2"/>
      <c r="F64" s="2"/>
      <c r="G64" s="2"/>
      <c r="H64" s="2"/>
    </row>
    <row r="65" spans="1:8" ht="12.75">
      <c r="A65" s="2"/>
      <c r="B65" s="2"/>
      <c r="C65" s="2"/>
      <c r="D65" s="2"/>
      <c r="E65" s="2"/>
      <c r="F65" s="2"/>
      <c r="G65" s="2"/>
      <c r="H65" s="2"/>
    </row>
    <row r="66" spans="1:8" ht="12.75">
      <c r="A66" s="2"/>
      <c r="B66" s="2"/>
      <c r="C66" s="2"/>
      <c r="D66" s="2"/>
      <c r="E66" s="2"/>
      <c r="F66" s="2"/>
      <c r="G66" s="2"/>
      <c r="H66" s="2"/>
    </row>
  </sheetData>
  <printOptions horizontalCentered="1"/>
  <pageMargins left="0.8" right="0.8" top="1" bottom="1" header="0.5" footer="0.5"/>
  <pageSetup orientation="portrait" scale="88" r:id="rId1"/>
  <headerFooter alignWithMargins="0"/>
  <customProperties>
    <customPr name="_pios_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80008602142"/>
    <pageSetUpPr fitToPage="1"/>
  </sheetPr>
  <dimension ref="A1:K33"/>
  <sheetViews>
    <sheetView workbookViewId="0" topLeftCell="A1"/>
  </sheetViews>
  <sheetFormatPr defaultColWidth="8.85428571428571" defaultRowHeight="12.75"/>
  <cols>
    <col min="1" max="1" width="40.7142857142857" style="56" customWidth="1"/>
    <col min="2" max="2" width="13.7142857142857" style="56" customWidth="1"/>
    <col min="3" max="3" width="13.7142857142857" style="1053" customWidth="1"/>
    <col min="4" max="4" width="4.85714285714286" style="1053" customWidth="1"/>
    <col min="5" max="5" width="12.7142857142857" style="1053" bestFit="1" customWidth="1"/>
    <col min="6" max="6" width="8.85714285714286" style="1053" customWidth="1"/>
    <col min="7" max="11" width="8.85714285714286" style="1053"/>
    <col min="12" max="16384" width="8.85714285714286" style="1053"/>
  </cols>
  <sheetData>
    <row r="1" spans="1:5" ht="12.75">
      <c r="A1" s="1053"/>
      <c r="B1" s="116"/>
      <c r="C1" s="115" t="s">
        <v>3141</v>
      </c>
      <c r="D1" s="1572" t="s">
        <v>3165</v>
      </c>
      <c r="E1" t="s">
        <v>0</v>
      </c>
    </row>
    <row r="2" spans="1:4" ht="12.75">
      <c r="A2" s="58"/>
      <c r="B2" s="116"/>
      <c r="C2" s="115" t="str">
        <f>_xlfn.CONCAT("Witness: ",INDEX('Table of Contents'!$F$1:$F$68,MATCH(C1,'Table of Contents'!$D$1:$D$68,0)))</f>
        <v>Witness: Dawn M Peslak</v>
      </c>
      <c r="D2" s="1572"/>
    </row>
    <row r="3" spans="1:2" ht="12.75">
      <c r="A3" s="58"/>
      <c r="B3" s="58"/>
    </row>
    <row r="4" spans="1:5" ht="12.75">
      <c r="A4" s="662" t="str">
        <f>+Co_Name</f>
        <v>Aqua New Jersey, Inc</v>
      </c>
      <c r="B4" s="662"/>
      <c r="C4" s="662"/>
      <c r="D4" s="79"/>
      <c r="E4" s="116"/>
    </row>
    <row r="5" spans="1:5" ht="12.75">
      <c r="A5" s="662" t="str">
        <f>+System</f>
        <v>Water Systems</v>
      </c>
      <c r="B5" s="662"/>
      <c r="C5" s="662"/>
      <c r="D5" s="79"/>
      <c r="E5" s="79"/>
    </row>
    <row r="6" spans="1:5" ht="12.75">
      <c r="A6" s="662" t="s">
        <v>1000</v>
      </c>
      <c r="B6" s="662"/>
      <c r="C6" s="662"/>
      <c r="D6" s="110"/>
      <c r="E6" s="110"/>
    </row>
    <row r="7" spans="1:5" ht="12.75">
      <c r="A7" s="662" t="str">
        <f>'General Information'!$B$54</f>
        <v>Test Year Ended April 30, 2024 and Pro Forma Present Rates</v>
      </c>
      <c r="B7" s="662"/>
      <c r="C7" s="662"/>
      <c r="D7" s="105"/>
      <c r="E7" s="105"/>
    </row>
    <row r="8" spans="1:3" ht="12.75">
      <c r="A8" s="662" t="str">
        <f>'General Information'!$B$8</f>
        <v>9 Months Actual + 3 Months Estimated</v>
      </c>
      <c r="B8" s="662"/>
      <c r="C8" s="662"/>
    </row>
    <row r="9" ht="12.75"/>
    <row r="10" spans="3:3" ht="12.75">
      <c r="C10" s="107" t="s">
        <v>624</v>
      </c>
    </row>
    <row r="11" spans="1:3" s="19" customFormat="1" ht="12.75">
      <c r="A11" s="754" t="s">
        <v>63</v>
      </c>
      <c r="B11" s="754" t="s">
        <v>814</v>
      </c>
      <c r="C11" s="689" t="s">
        <v>520</v>
      </c>
    </row>
    <row r="12" spans="1:3" s="19" customFormat="1" ht="12.75">
      <c r="A12" s="80"/>
      <c r="B12" s="80"/>
      <c r="C12" s="80"/>
    </row>
    <row r="13" spans="1:3" s="19" customFormat="1" ht="12.75">
      <c r="A13" s="19" t="s">
        <v>1001</v>
      </c>
      <c r="B13" s="107">
        <v>408131</v>
      </c>
      <c r="C13" s="47" cm="1">
        <f t="array" ref="C13">SUM(SUMIFS(DS6_TOTI!$I:$I,DS6_TOTI!$B:$B,$A13,DS6_TOTI!$G:$G,Segments))+SUM(SUMIFS('DS8_2023 TY'!$I:$I,'DS8_2023 TY'!$B:$B,$A13,'DS8_2023 TY'!$F:$F,"Plan",'DS8_2023 TY'!$G:$G,Segments))+SUM(SUMIFS('DS9_2024 TY'!$I:$I,'DS9_2024 TY'!$B:$B,$A13,'DS9_2024 TY'!$G:$G,Segments))+SUM(SUMIFS(DS05a_Adjustments!$G:$G,DS05a_Adjustments!$B:$B,$A13,DS05a_Adjustments!H:H,"TY"))</f>
        <v>46385.510000000002</v>
      </c>
    </row>
    <row r="14" spans="1:3" s="19" customFormat="1" ht="12.75">
      <c r="A14" s="19" t="s">
        <v>1002</v>
      </c>
      <c r="B14" s="107">
        <v>408132</v>
      </c>
      <c r="C14" s="47" cm="1">
        <f t="array" ref="C14">SUM(SUMIFS(DS6_TOTI!$I:$I,DS6_TOTI!$B:$B,$A14,DS6_TOTI!$G:$G,Segments))+SUM(SUMIFS('DS8_2023 TY'!$I:$I,'DS8_2023 TY'!$B:$B,$A14,'DS8_2023 TY'!$F:$F,"Plan",'DS8_2023 TY'!$G:$G,Segments))+SUM(SUMIFS('DS9_2024 TY'!$I:$I,'DS9_2024 TY'!$B:$B,$A14,'DS9_2024 TY'!$G:$G,Segments))+SUM(SUMIFS(DS05a_Adjustments!$G:$G,DS05a_Adjustments!$B:$B,$A14,DS05a_Adjustments!H:H,"TY"))</f>
        <v>193731.14999999999</v>
      </c>
    </row>
    <row r="15" spans="1:3" s="19" customFormat="1" ht="12.75">
      <c r="A15" s="19" t="s">
        <v>1003</v>
      </c>
      <c r="B15" s="107">
        <v>408139</v>
      </c>
      <c r="C15" s="47" cm="1">
        <f t="array" ref="C15">SUM(SUMIFS(DS6_TOTI!$I:$I,DS6_TOTI!$B:$B,$A15,DS6_TOTI!$G:$G,Segments))+SUM(SUMIFS('DS8_2023 TY'!$I:$I,'DS8_2023 TY'!$B:$B,$A15,'DS8_2023 TY'!$F:$F,"Plan",'DS8_2023 TY'!$G:$G,Segments))+SUM(SUMIFS('DS9_2024 TY'!$I:$I,'DS9_2024 TY'!$B:$B,$A15,'DS9_2024 TY'!$G:$G,Segments))+SUM(SUMIFS(DS05a_Adjustments!$G:$G,DS05a_Adjustments!$B:$B,$A15,DS05a_Adjustments!H:H,"TY"))</f>
        <v>829.51999999999998</v>
      </c>
    </row>
    <row r="16" spans="1:3" s="19" customFormat="1" ht="12.75">
      <c r="A16" s="19" t="s">
        <v>1004</v>
      </c>
      <c r="B16" s="107">
        <v>408113</v>
      </c>
      <c r="C16" s="47" cm="1">
        <f t="array" ref="C16">SUM(SUMIFS(DS6_TOTI!$I:$I,DS6_TOTI!$B:$B,$A16,DS6_TOTI!$G:$G,Segments))+SUM(SUMIFS('DS8_2023 TY'!$I:$I,'DS8_2023 TY'!$B:$B,$A16,'DS8_2023 TY'!$F:$F,"Plan",'DS8_2023 TY'!$G:$G,Segments))+SUM(SUMIFS('DS9_2024 TY'!$I:$I,'DS9_2024 TY'!$B:$B,$A16,'DS9_2024 TY'!$G:$G,Segments))</f>
        <v>0</v>
      </c>
    </row>
    <row r="17" spans="1:5" s="19" customFormat="1" ht="12.75">
      <c r="A17" s="24" t="s">
        <v>1005</v>
      </c>
      <c r="B17" s="107">
        <v>408101</v>
      </c>
      <c r="C17" s="47" cm="1">
        <f t="array" ref="C17">SUM(SUMIFS(DS6_TOTI!$I:$I,DS6_TOTI!$C:$C,$A17,DS6_TOTI!$G:$G,Segments))+SUM(SUMIFS('DS8_2023 TY'!I:I,'DS8_2023 TY'!C:C,A17,'DS8_2023 TY'!F:F,"Plan",'DS8_2023 TY'!G:G,Segments))+SUM(SUMIFS('DS9_2024 TY'!I:I,'DS9_2024 TY'!C:C,A17,'DS9_2024 TY'!G:G,Segments))</f>
        <v>115431.74000000001</v>
      </c>
      <c r="E17" s="19" t="s">
        <v>1006</v>
      </c>
    </row>
    <row r="18" spans="1:3" s="19" customFormat="1" ht="12.75" thickBot="1">
      <c r="A18" s="1204" t="s">
        <v>455</v>
      </c>
      <c r="B18" s="1204"/>
      <c r="C18" s="802">
        <f>SUM(C13:C17)</f>
        <v>356377.91999999998</v>
      </c>
    </row>
    <row r="19" spans="1:2" s="19" customFormat="1" ht="12.75" thickTop="1">
      <c r="A19" s="58"/>
      <c r="B19" s="58"/>
    </row>
    <row r="20" ht="12.75"/>
    <row r="21" spans="1:5" ht="12.75">
      <c r="A21" s="451" t="s">
        <v>1007</v>
      </c>
      <c r="C21" s="9"/>
      <c r="D21" s="9"/>
      <c r="E21" s="9"/>
    </row>
    <row r="22" spans="1:5" ht="12.75">
      <c r="A22" s="677" t="s">
        <v>801</v>
      </c>
      <c r="B22" s="677"/>
      <c r="C22" s="75">
        <f>C13</f>
        <v>46385.510000000002</v>
      </c>
      <c r="E22" s="75"/>
    </row>
    <row r="23" spans="1:5" ht="12.75">
      <c r="A23" s="574" t="s">
        <v>1008</v>
      </c>
      <c r="B23" s="18">
        <f>'Exhibit 17.3'!B22</f>
        <v>4283359.2000000002</v>
      </c>
      <c r="E23" s="75"/>
    </row>
    <row r="24" spans="1:11" ht="12.75">
      <c r="A24" s="1096" t="s">
        <v>1009</v>
      </c>
      <c r="B24" s="1603">
        <v>0.01</v>
      </c>
      <c r="E24" s="75"/>
      <c r="F24" s="1097"/>
      <c r="G24" s="1097"/>
      <c r="H24" s="1097"/>
      <c r="I24" s="1097"/>
      <c r="J24" s="1097"/>
      <c r="K24" s="1097"/>
    </row>
    <row r="25" spans="1:5" ht="12.75">
      <c r="A25" s="727" t="s">
        <v>1010</v>
      </c>
      <c r="B25" s="727"/>
      <c r="C25" s="706">
        <f>B23*B24</f>
        <v>42833.592000000004</v>
      </c>
      <c r="E25" s="75" t="s">
        <v>3190</v>
      </c>
    </row>
    <row r="26" spans="1:5" ht="12.75">
      <c r="A26" s="677"/>
      <c r="B26" s="677"/>
      <c r="C26" s="75"/>
      <c r="E26" s="75"/>
    </row>
    <row r="27" spans="1:5" ht="12.75" thickBot="1">
      <c r="A27" s="678" t="s">
        <v>805</v>
      </c>
      <c r="B27" s="678"/>
      <c r="C27" s="569">
        <f>C25-C22</f>
        <v>-3551.9179999999978</v>
      </c>
      <c r="E27" s="61"/>
    </row>
    <row r="28" ht="12.75" thickTop="1"/>
    <row r="29" spans="3:5" ht="12.75">
      <c r="C29" s="9"/>
      <c r="D29" s="19"/>
      <c r="E29" s="107"/>
    </row>
    <row r="30" spans="1:2" ht="12.75">
      <c r="A30" s="1053" t="s">
        <v>922</v>
      </c>
      <c r="B30" s="1053"/>
    </row>
    <row r="31" ht="12.75"/>
    <row r="32" spans="1:3" ht="12.75">
      <c r="A32" s="698" t="s">
        <v>158</v>
      </c>
      <c r="B32" s="698"/>
      <c r="C32" s="698"/>
    </row>
    <row r="33" spans="2:2" s="19" customFormat="1" ht="12.75">
      <c r="B33" s="58"/>
    </row>
  </sheetData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5">
    <tabColor rgb="FFFF0000"/>
    <pageSetUpPr fitToPage="1"/>
  </sheetPr>
  <dimension ref="A1:M45"/>
  <sheetViews>
    <sheetView workbookViewId="0" topLeftCell="A1"/>
  </sheetViews>
  <sheetFormatPr defaultRowHeight="12.75"/>
  <cols>
    <col min="1" max="1" width="33.5714285714286" customWidth="1"/>
    <col min="2" max="2" width="7.28571428571429" customWidth="1"/>
    <col min="3" max="3" width="1.71428571428571" style="155" customWidth="1"/>
    <col min="4" max="4" width="15.7142857142857" customWidth="1"/>
    <col min="5" max="5" width="1.71428571428571" customWidth="1"/>
    <col min="6" max="6" width="15.7142857142857" customWidth="1"/>
    <col min="7" max="7" width="1.71428571428571" customWidth="1"/>
    <col min="8" max="8" width="15.7142857142857" customWidth="1"/>
    <col min="9" max="9" width="18.8571428571429" customWidth="1"/>
    <col min="10" max="10" width="12.4285714285714" customWidth="1"/>
    <col min="11" max="11" width="67.2857142857143" bestFit="1" customWidth="1"/>
    <col min="256" max="256" width="5.71428571428571" customWidth="1"/>
    <col min="257" max="257" width="24.8571428571429" customWidth="1"/>
    <col min="258" max="258" width="10.2857142857143" customWidth="1"/>
    <col min="259" max="259" width="5.85714285714286" customWidth="1"/>
    <col min="260" max="260" width="16.7142857142857" bestFit="1" customWidth="1"/>
    <col min="261" max="261" width="15.5714285714286" customWidth="1"/>
    <col min="262" max="262" width="2.71428571428571" customWidth="1"/>
    <col min="263" max="264" width="15.5714285714286" customWidth="1"/>
    <col min="265" max="265" width="2.42857142857143" customWidth="1"/>
    <col min="266" max="266" width="12.4285714285714" customWidth="1"/>
    <col min="267" max="267" width="16.4285714285714" customWidth="1"/>
    <col min="512" max="512" width="5.71428571428571" customWidth="1"/>
    <col min="513" max="513" width="24.8571428571429" customWidth="1"/>
    <col min="514" max="514" width="10.2857142857143" customWidth="1"/>
    <col min="515" max="515" width="5.85714285714286" customWidth="1"/>
    <col min="516" max="516" width="16.7142857142857" bestFit="1" customWidth="1"/>
    <col min="517" max="517" width="15.5714285714286" customWidth="1"/>
    <col min="518" max="518" width="2.71428571428571" customWidth="1"/>
    <col min="519" max="520" width="15.5714285714286" customWidth="1"/>
    <col min="521" max="521" width="2.42857142857143" customWidth="1"/>
    <col min="522" max="522" width="12.4285714285714" customWidth="1"/>
    <col min="523" max="523" width="16.4285714285714" customWidth="1"/>
    <col min="768" max="768" width="5.71428571428571" customWidth="1"/>
    <col min="769" max="769" width="24.8571428571429" customWidth="1"/>
    <col min="770" max="770" width="10.2857142857143" customWidth="1"/>
    <col min="771" max="771" width="5.85714285714286" customWidth="1"/>
    <col min="772" max="772" width="16.7142857142857" bestFit="1" customWidth="1"/>
    <col min="773" max="773" width="15.5714285714286" customWidth="1"/>
    <col min="774" max="774" width="2.71428571428571" customWidth="1"/>
    <col min="775" max="776" width="15.5714285714286" customWidth="1"/>
    <col min="777" max="777" width="2.42857142857143" customWidth="1"/>
    <col min="778" max="778" width="12.4285714285714" customWidth="1"/>
    <col min="779" max="779" width="16.4285714285714" customWidth="1"/>
    <col min="1024" max="1024" width="5.71428571428571" customWidth="1"/>
    <col min="1025" max="1025" width="24.8571428571429" customWidth="1"/>
    <col min="1026" max="1026" width="10.2857142857143" customWidth="1"/>
    <col min="1027" max="1027" width="5.85714285714286" customWidth="1"/>
    <col min="1028" max="1028" width="16.7142857142857" bestFit="1" customWidth="1"/>
    <col min="1029" max="1029" width="15.5714285714286" customWidth="1"/>
    <col min="1030" max="1030" width="2.71428571428571" customWidth="1"/>
    <col min="1031" max="1032" width="15.5714285714286" customWidth="1"/>
    <col min="1033" max="1033" width="2.42857142857143" customWidth="1"/>
    <col min="1034" max="1034" width="12.4285714285714" customWidth="1"/>
    <col min="1035" max="1035" width="16.4285714285714" customWidth="1"/>
    <col min="1280" max="1280" width="5.71428571428571" customWidth="1"/>
    <col min="1281" max="1281" width="24.8571428571429" customWidth="1"/>
    <col min="1282" max="1282" width="10.2857142857143" customWidth="1"/>
    <col min="1283" max="1283" width="5.85714285714286" customWidth="1"/>
    <col min="1284" max="1284" width="16.7142857142857" bestFit="1" customWidth="1"/>
    <col min="1285" max="1285" width="15.5714285714286" customWidth="1"/>
    <col min="1286" max="1286" width="2.71428571428571" customWidth="1"/>
    <col min="1287" max="1288" width="15.5714285714286" customWidth="1"/>
    <col min="1289" max="1289" width="2.42857142857143" customWidth="1"/>
    <col min="1290" max="1290" width="12.4285714285714" customWidth="1"/>
    <col min="1291" max="1291" width="16.4285714285714" customWidth="1"/>
    <col min="1536" max="1536" width="5.71428571428571" customWidth="1"/>
    <col min="1537" max="1537" width="24.8571428571429" customWidth="1"/>
    <col min="1538" max="1538" width="10.2857142857143" customWidth="1"/>
    <col min="1539" max="1539" width="5.85714285714286" customWidth="1"/>
    <col min="1540" max="1540" width="16.7142857142857" bestFit="1" customWidth="1"/>
    <col min="1541" max="1541" width="15.5714285714286" customWidth="1"/>
    <col min="1542" max="1542" width="2.71428571428571" customWidth="1"/>
    <col min="1543" max="1544" width="15.5714285714286" customWidth="1"/>
    <col min="1545" max="1545" width="2.42857142857143" customWidth="1"/>
    <col min="1546" max="1546" width="12.4285714285714" customWidth="1"/>
    <col min="1547" max="1547" width="16.4285714285714" customWidth="1"/>
    <col min="1792" max="1792" width="5.71428571428571" customWidth="1"/>
    <col min="1793" max="1793" width="24.8571428571429" customWidth="1"/>
    <col min="1794" max="1794" width="10.2857142857143" customWidth="1"/>
    <col min="1795" max="1795" width="5.85714285714286" customWidth="1"/>
    <col min="1796" max="1796" width="16.7142857142857" bestFit="1" customWidth="1"/>
    <col min="1797" max="1797" width="15.5714285714286" customWidth="1"/>
    <col min="1798" max="1798" width="2.71428571428571" customWidth="1"/>
    <col min="1799" max="1800" width="15.5714285714286" customWidth="1"/>
    <col min="1801" max="1801" width="2.42857142857143" customWidth="1"/>
    <col min="1802" max="1802" width="12.4285714285714" customWidth="1"/>
    <col min="1803" max="1803" width="16.4285714285714" customWidth="1"/>
    <col min="2048" max="2048" width="5.71428571428571" customWidth="1"/>
    <col min="2049" max="2049" width="24.8571428571429" customWidth="1"/>
    <col min="2050" max="2050" width="10.2857142857143" customWidth="1"/>
    <col min="2051" max="2051" width="5.85714285714286" customWidth="1"/>
    <col min="2052" max="2052" width="16.7142857142857" bestFit="1" customWidth="1"/>
    <col min="2053" max="2053" width="15.5714285714286" customWidth="1"/>
    <col min="2054" max="2054" width="2.71428571428571" customWidth="1"/>
    <col min="2055" max="2056" width="15.5714285714286" customWidth="1"/>
    <col min="2057" max="2057" width="2.42857142857143" customWidth="1"/>
    <col min="2058" max="2058" width="12.4285714285714" customWidth="1"/>
    <col min="2059" max="2059" width="16.4285714285714" customWidth="1"/>
    <col min="2304" max="2304" width="5.71428571428571" customWidth="1"/>
    <col min="2305" max="2305" width="24.8571428571429" customWidth="1"/>
    <col min="2306" max="2306" width="10.2857142857143" customWidth="1"/>
    <col min="2307" max="2307" width="5.85714285714286" customWidth="1"/>
    <col min="2308" max="2308" width="16.7142857142857" bestFit="1" customWidth="1"/>
    <col min="2309" max="2309" width="15.5714285714286" customWidth="1"/>
    <col min="2310" max="2310" width="2.71428571428571" customWidth="1"/>
    <col min="2311" max="2312" width="15.5714285714286" customWidth="1"/>
    <col min="2313" max="2313" width="2.42857142857143" customWidth="1"/>
    <col min="2314" max="2314" width="12.4285714285714" customWidth="1"/>
    <col min="2315" max="2315" width="16.4285714285714" customWidth="1"/>
    <col min="2560" max="2560" width="5.71428571428571" customWidth="1"/>
    <col min="2561" max="2561" width="24.8571428571429" customWidth="1"/>
    <col min="2562" max="2562" width="10.2857142857143" customWidth="1"/>
    <col min="2563" max="2563" width="5.85714285714286" customWidth="1"/>
    <col min="2564" max="2564" width="16.7142857142857" bestFit="1" customWidth="1"/>
    <col min="2565" max="2565" width="15.5714285714286" customWidth="1"/>
    <col min="2566" max="2566" width="2.71428571428571" customWidth="1"/>
    <col min="2567" max="2568" width="15.5714285714286" customWidth="1"/>
    <col min="2569" max="2569" width="2.42857142857143" customWidth="1"/>
    <col min="2570" max="2570" width="12.4285714285714" customWidth="1"/>
    <col min="2571" max="2571" width="16.4285714285714" customWidth="1"/>
    <col min="2816" max="2816" width="5.71428571428571" customWidth="1"/>
    <col min="2817" max="2817" width="24.8571428571429" customWidth="1"/>
    <col min="2818" max="2818" width="10.2857142857143" customWidth="1"/>
    <col min="2819" max="2819" width="5.85714285714286" customWidth="1"/>
    <col min="2820" max="2820" width="16.7142857142857" bestFit="1" customWidth="1"/>
    <col min="2821" max="2821" width="15.5714285714286" customWidth="1"/>
    <col min="2822" max="2822" width="2.71428571428571" customWidth="1"/>
    <col min="2823" max="2824" width="15.5714285714286" customWidth="1"/>
    <col min="2825" max="2825" width="2.42857142857143" customWidth="1"/>
    <col min="2826" max="2826" width="12.4285714285714" customWidth="1"/>
    <col min="2827" max="2827" width="16.4285714285714" customWidth="1"/>
    <col min="3072" max="3072" width="5.71428571428571" customWidth="1"/>
    <col min="3073" max="3073" width="24.8571428571429" customWidth="1"/>
    <col min="3074" max="3074" width="10.2857142857143" customWidth="1"/>
    <col min="3075" max="3075" width="5.85714285714286" customWidth="1"/>
    <col min="3076" max="3076" width="16.7142857142857" bestFit="1" customWidth="1"/>
    <col min="3077" max="3077" width="15.5714285714286" customWidth="1"/>
    <col min="3078" max="3078" width="2.71428571428571" customWidth="1"/>
    <col min="3079" max="3080" width="15.5714285714286" customWidth="1"/>
    <col min="3081" max="3081" width="2.42857142857143" customWidth="1"/>
    <col min="3082" max="3082" width="12.4285714285714" customWidth="1"/>
    <col min="3083" max="3083" width="16.4285714285714" customWidth="1"/>
    <col min="3328" max="3328" width="5.71428571428571" customWidth="1"/>
    <col min="3329" max="3329" width="24.8571428571429" customWidth="1"/>
    <col min="3330" max="3330" width="10.2857142857143" customWidth="1"/>
    <col min="3331" max="3331" width="5.85714285714286" customWidth="1"/>
    <col min="3332" max="3332" width="16.7142857142857" bestFit="1" customWidth="1"/>
    <col min="3333" max="3333" width="15.5714285714286" customWidth="1"/>
    <col min="3334" max="3334" width="2.71428571428571" customWidth="1"/>
    <col min="3335" max="3336" width="15.5714285714286" customWidth="1"/>
    <col min="3337" max="3337" width="2.42857142857143" customWidth="1"/>
    <col min="3338" max="3338" width="12.4285714285714" customWidth="1"/>
    <col min="3339" max="3339" width="16.4285714285714" customWidth="1"/>
    <col min="3584" max="3584" width="5.71428571428571" customWidth="1"/>
    <col min="3585" max="3585" width="24.8571428571429" customWidth="1"/>
    <col min="3586" max="3586" width="10.2857142857143" customWidth="1"/>
    <col min="3587" max="3587" width="5.85714285714286" customWidth="1"/>
    <col min="3588" max="3588" width="16.7142857142857" bestFit="1" customWidth="1"/>
    <col min="3589" max="3589" width="15.5714285714286" customWidth="1"/>
    <col min="3590" max="3590" width="2.71428571428571" customWidth="1"/>
    <col min="3591" max="3592" width="15.5714285714286" customWidth="1"/>
    <col min="3593" max="3593" width="2.42857142857143" customWidth="1"/>
    <col min="3594" max="3594" width="12.4285714285714" customWidth="1"/>
    <col min="3595" max="3595" width="16.4285714285714" customWidth="1"/>
    <col min="3840" max="3840" width="5.71428571428571" customWidth="1"/>
    <col min="3841" max="3841" width="24.8571428571429" customWidth="1"/>
    <col min="3842" max="3842" width="10.2857142857143" customWidth="1"/>
    <col min="3843" max="3843" width="5.85714285714286" customWidth="1"/>
    <col min="3844" max="3844" width="16.7142857142857" bestFit="1" customWidth="1"/>
    <col min="3845" max="3845" width="15.5714285714286" customWidth="1"/>
    <col min="3846" max="3846" width="2.71428571428571" customWidth="1"/>
    <col min="3847" max="3848" width="15.5714285714286" customWidth="1"/>
    <col min="3849" max="3849" width="2.42857142857143" customWidth="1"/>
    <col min="3850" max="3850" width="12.4285714285714" customWidth="1"/>
    <col min="3851" max="3851" width="16.4285714285714" customWidth="1"/>
    <col min="4096" max="4096" width="5.71428571428571" customWidth="1"/>
    <col min="4097" max="4097" width="24.8571428571429" customWidth="1"/>
    <col min="4098" max="4098" width="10.2857142857143" customWidth="1"/>
    <col min="4099" max="4099" width="5.85714285714286" customWidth="1"/>
    <col min="4100" max="4100" width="16.7142857142857" bestFit="1" customWidth="1"/>
    <col min="4101" max="4101" width="15.5714285714286" customWidth="1"/>
    <col min="4102" max="4102" width="2.71428571428571" customWidth="1"/>
    <col min="4103" max="4104" width="15.5714285714286" customWidth="1"/>
    <col min="4105" max="4105" width="2.42857142857143" customWidth="1"/>
    <col min="4106" max="4106" width="12.4285714285714" customWidth="1"/>
    <col min="4107" max="4107" width="16.4285714285714" customWidth="1"/>
    <col min="4352" max="4352" width="5.71428571428571" customWidth="1"/>
    <col min="4353" max="4353" width="24.8571428571429" customWidth="1"/>
    <col min="4354" max="4354" width="10.2857142857143" customWidth="1"/>
    <col min="4355" max="4355" width="5.85714285714286" customWidth="1"/>
    <col min="4356" max="4356" width="16.7142857142857" bestFit="1" customWidth="1"/>
    <col min="4357" max="4357" width="15.5714285714286" customWidth="1"/>
    <col min="4358" max="4358" width="2.71428571428571" customWidth="1"/>
    <col min="4359" max="4360" width="15.5714285714286" customWidth="1"/>
    <col min="4361" max="4361" width="2.42857142857143" customWidth="1"/>
    <col min="4362" max="4362" width="12.4285714285714" customWidth="1"/>
    <col min="4363" max="4363" width="16.4285714285714" customWidth="1"/>
    <col min="4608" max="4608" width="5.71428571428571" customWidth="1"/>
    <col min="4609" max="4609" width="24.8571428571429" customWidth="1"/>
    <col min="4610" max="4610" width="10.2857142857143" customWidth="1"/>
    <col min="4611" max="4611" width="5.85714285714286" customWidth="1"/>
    <col min="4612" max="4612" width="16.7142857142857" bestFit="1" customWidth="1"/>
    <col min="4613" max="4613" width="15.5714285714286" customWidth="1"/>
    <col min="4614" max="4614" width="2.71428571428571" customWidth="1"/>
    <col min="4615" max="4616" width="15.5714285714286" customWidth="1"/>
    <col min="4617" max="4617" width="2.42857142857143" customWidth="1"/>
    <col min="4618" max="4618" width="12.4285714285714" customWidth="1"/>
    <col min="4619" max="4619" width="16.4285714285714" customWidth="1"/>
    <col min="4864" max="4864" width="5.71428571428571" customWidth="1"/>
    <col min="4865" max="4865" width="24.8571428571429" customWidth="1"/>
    <col min="4866" max="4866" width="10.2857142857143" customWidth="1"/>
    <col min="4867" max="4867" width="5.85714285714286" customWidth="1"/>
    <col min="4868" max="4868" width="16.7142857142857" bestFit="1" customWidth="1"/>
    <col min="4869" max="4869" width="15.5714285714286" customWidth="1"/>
    <col min="4870" max="4870" width="2.71428571428571" customWidth="1"/>
    <col min="4871" max="4872" width="15.5714285714286" customWidth="1"/>
    <col min="4873" max="4873" width="2.42857142857143" customWidth="1"/>
    <col min="4874" max="4874" width="12.4285714285714" customWidth="1"/>
    <col min="4875" max="4875" width="16.4285714285714" customWidth="1"/>
    <col min="5120" max="5120" width="5.71428571428571" customWidth="1"/>
    <col min="5121" max="5121" width="24.8571428571429" customWidth="1"/>
    <col min="5122" max="5122" width="10.2857142857143" customWidth="1"/>
    <col min="5123" max="5123" width="5.85714285714286" customWidth="1"/>
    <col min="5124" max="5124" width="16.7142857142857" bestFit="1" customWidth="1"/>
    <col min="5125" max="5125" width="15.5714285714286" customWidth="1"/>
    <col min="5126" max="5126" width="2.71428571428571" customWidth="1"/>
    <col min="5127" max="5128" width="15.5714285714286" customWidth="1"/>
    <col min="5129" max="5129" width="2.42857142857143" customWidth="1"/>
    <col min="5130" max="5130" width="12.4285714285714" customWidth="1"/>
    <col min="5131" max="5131" width="16.4285714285714" customWidth="1"/>
    <col min="5376" max="5376" width="5.71428571428571" customWidth="1"/>
    <col min="5377" max="5377" width="24.8571428571429" customWidth="1"/>
    <col min="5378" max="5378" width="10.2857142857143" customWidth="1"/>
    <col min="5379" max="5379" width="5.85714285714286" customWidth="1"/>
    <col min="5380" max="5380" width="16.7142857142857" bestFit="1" customWidth="1"/>
    <col min="5381" max="5381" width="15.5714285714286" customWidth="1"/>
    <col min="5382" max="5382" width="2.71428571428571" customWidth="1"/>
    <col min="5383" max="5384" width="15.5714285714286" customWidth="1"/>
    <col min="5385" max="5385" width="2.42857142857143" customWidth="1"/>
    <col min="5386" max="5386" width="12.4285714285714" customWidth="1"/>
    <col min="5387" max="5387" width="16.4285714285714" customWidth="1"/>
    <col min="5632" max="5632" width="5.71428571428571" customWidth="1"/>
    <col min="5633" max="5633" width="24.8571428571429" customWidth="1"/>
    <col min="5634" max="5634" width="10.2857142857143" customWidth="1"/>
    <col min="5635" max="5635" width="5.85714285714286" customWidth="1"/>
    <col min="5636" max="5636" width="16.7142857142857" bestFit="1" customWidth="1"/>
    <col min="5637" max="5637" width="15.5714285714286" customWidth="1"/>
    <col min="5638" max="5638" width="2.71428571428571" customWidth="1"/>
    <col min="5639" max="5640" width="15.5714285714286" customWidth="1"/>
    <col min="5641" max="5641" width="2.42857142857143" customWidth="1"/>
    <col min="5642" max="5642" width="12.4285714285714" customWidth="1"/>
    <col min="5643" max="5643" width="16.4285714285714" customWidth="1"/>
    <col min="5888" max="5888" width="5.71428571428571" customWidth="1"/>
    <col min="5889" max="5889" width="24.8571428571429" customWidth="1"/>
    <col min="5890" max="5890" width="10.2857142857143" customWidth="1"/>
    <col min="5891" max="5891" width="5.85714285714286" customWidth="1"/>
    <col min="5892" max="5892" width="16.7142857142857" bestFit="1" customWidth="1"/>
    <col min="5893" max="5893" width="15.5714285714286" customWidth="1"/>
    <col min="5894" max="5894" width="2.71428571428571" customWidth="1"/>
    <col min="5895" max="5896" width="15.5714285714286" customWidth="1"/>
    <col min="5897" max="5897" width="2.42857142857143" customWidth="1"/>
    <col min="5898" max="5898" width="12.4285714285714" customWidth="1"/>
    <col min="5899" max="5899" width="16.4285714285714" customWidth="1"/>
    <col min="6144" max="6144" width="5.71428571428571" customWidth="1"/>
    <col min="6145" max="6145" width="24.8571428571429" customWidth="1"/>
    <col min="6146" max="6146" width="10.2857142857143" customWidth="1"/>
    <col min="6147" max="6147" width="5.85714285714286" customWidth="1"/>
    <col min="6148" max="6148" width="16.7142857142857" bestFit="1" customWidth="1"/>
    <col min="6149" max="6149" width="15.5714285714286" customWidth="1"/>
    <col min="6150" max="6150" width="2.71428571428571" customWidth="1"/>
    <col min="6151" max="6152" width="15.5714285714286" customWidth="1"/>
    <col min="6153" max="6153" width="2.42857142857143" customWidth="1"/>
    <col min="6154" max="6154" width="12.4285714285714" customWidth="1"/>
    <col min="6155" max="6155" width="16.4285714285714" customWidth="1"/>
    <col min="6400" max="6400" width="5.71428571428571" customWidth="1"/>
    <col min="6401" max="6401" width="24.8571428571429" customWidth="1"/>
    <col min="6402" max="6402" width="10.2857142857143" customWidth="1"/>
    <col min="6403" max="6403" width="5.85714285714286" customWidth="1"/>
    <col min="6404" max="6404" width="16.7142857142857" bestFit="1" customWidth="1"/>
    <col min="6405" max="6405" width="15.5714285714286" customWidth="1"/>
    <col min="6406" max="6406" width="2.71428571428571" customWidth="1"/>
    <col min="6407" max="6408" width="15.5714285714286" customWidth="1"/>
    <col min="6409" max="6409" width="2.42857142857143" customWidth="1"/>
    <col min="6410" max="6410" width="12.4285714285714" customWidth="1"/>
    <col min="6411" max="6411" width="16.4285714285714" customWidth="1"/>
    <col min="6656" max="6656" width="5.71428571428571" customWidth="1"/>
    <col min="6657" max="6657" width="24.8571428571429" customWidth="1"/>
    <col min="6658" max="6658" width="10.2857142857143" customWidth="1"/>
    <col min="6659" max="6659" width="5.85714285714286" customWidth="1"/>
    <col min="6660" max="6660" width="16.7142857142857" bestFit="1" customWidth="1"/>
    <col min="6661" max="6661" width="15.5714285714286" customWidth="1"/>
    <col min="6662" max="6662" width="2.71428571428571" customWidth="1"/>
    <col min="6663" max="6664" width="15.5714285714286" customWidth="1"/>
    <col min="6665" max="6665" width="2.42857142857143" customWidth="1"/>
    <col min="6666" max="6666" width="12.4285714285714" customWidth="1"/>
    <col min="6667" max="6667" width="16.4285714285714" customWidth="1"/>
    <col min="6912" max="6912" width="5.71428571428571" customWidth="1"/>
    <col min="6913" max="6913" width="24.8571428571429" customWidth="1"/>
    <col min="6914" max="6914" width="10.2857142857143" customWidth="1"/>
    <col min="6915" max="6915" width="5.85714285714286" customWidth="1"/>
    <col min="6916" max="6916" width="16.7142857142857" bestFit="1" customWidth="1"/>
    <col min="6917" max="6917" width="15.5714285714286" customWidth="1"/>
    <col min="6918" max="6918" width="2.71428571428571" customWidth="1"/>
    <col min="6919" max="6920" width="15.5714285714286" customWidth="1"/>
    <col min="6921" max="6921" width="2.42857142857143" customWidth="1"/>
    <col min="6922" max="6922" width="12.4285714285714" customWidth="1"/>
    <col min="6923" max="6923" width="16.4285714285714" customWidth="1"/>
    <col min="7168" max="7168" width="5.71428571428571" customWidth="1"/>
    <col min="7169" max="7169" width="24.8571428571429" customWidth="1"/>
    <col min="7170" max="7170" width="10.2857142857143" customWidth="1"/>
    <col min="7171" max="7171" width="5.85714285714286" customWidth="1"/>
    <col min="7172" max="7172" width="16.7142857142857" bestFit="1" customWidth="1"/>
    <col min="7173" max="7173" width="15.5714285714286" customWidth="1"/>
    <col min="7174" max="7174" width="2.71428571428571" customWidth="1"/>
    <col min="7175" max="7176" width="15.5714285714286" customWidth="1"/>
    <col min="7177" max="7177" width="2.42857142857143" customWidth="1"/>
    <col min="7178" max="7178" width="12.4285714285714" customWidth="1"/>
    <col min="7179" max="7179" width="16.4285714285714" customWidth="1"/>
    <col min="7424" max="7424" width="5.71428571428571" customWidth="1"/>
    <col min="7425" max="7425" width="24.8571428571429" customWidth="1"/>
    <col min="7426" max="7426" width="10.2857142857143" customWidth="1"/>
    <col min="7427" max="7427" width="5.85714285714286" customWidth="1"/>
    <col min="7428" max="7428" width="16.7142857142857" bestFit="1" customWidth="1"/>
    <col min="7429" max="7429" width="15.5714285714286" customWidth="1"/>
    <col min="7430" max="7430" width="2.71428571428571" customWidth="1"/>
    <col min="7431" max="7432" width="15.5714285714286" customWidth="1"/>
    <col min="7433" max="7433" width="2.42857142857143" customWidth="1"/>
    <col min="7434" max="7434" width="12.4285714285714" customWidth="1"/>
    <col min="7435" max="7435" width="16.4285714285714" customWidth="1"/>
    <col min="7680" max="7680" width="5.71428571428571" customWidth="1"/>
    <col min="7681" max="7681" width="24.8571428571429" customWidth="1"/>
    <col min="7682" max="7682" width="10.2857142857143" customWidth="1"/>
    <col min="7683" max="7683" width="5.85714285714286" customWidth="1"/>
    <col min="7684" max="7684" width="16.7142857142857" bestFit="1" customWidth="1"/>
    <col min="7685" max="7685" width="15.5714285714286" customWidth="1"/>
    <col min="7686" max="7686" width="2.71428571428571" customWidth="1"/>
    <col min="7687" max="7688" width="15.5714285714286" customWidth="1"/>
    <col min="7689" max="7689" width="2.42857142857143" customWidth="1"/>
    <col min="7690" max="7690" width="12.4285714285714" customWidth="1"/>
    <col min="7691" max="7691" width="16.4285714285714" customWidth="1"/>
    <col min="7936" max="7936" width="5.71428571428571" customWidth="1"/>
    <col min="7937" max="7937" width="24.8571428571429" customWidth="1"/>
    <col min="7938" max="7938" width="10.2857142857143" customWidth="1"/>
    <col min="7939" max="7939" width="5.85714285714286" customWidth="1"/>
    <col min="7940" max="7940" width="16.7142857142857" bestFit="1" customWidth="1"/>
    <col min="7941" max="7941" width="15.5714285714286" customWidth="1"/>
    <col min="7942" max="7942" width="2.71428571428571" customWidth="1"/>
    <col min="7943" max="7944" width="15.5714285714286" customWidth="1"/>
    <col min="7945" max="7945" width="2.42857142857143" customWidth="1"/>
    <col min="7946" max="7946" width="12.4285714285714" customWidth="1"/>
    <col min="7947" max="7947" width="16.4285714285714" customWidth="1"/>
    <col min="8192" max="8192" width="5.71428571428571" customWidth="1"/>
    <col min="8193" max="8193" width="24.8571428571429" customWidth="1"/>
    <col min="8194" max="8194" width="10.2857142857143" customWidth="1"/>
    <col min="8195" max="8195" width="5.85714285714286" customWidth="1"/>
    <col min="8196" max="8196" width="16.7142857142857" bestFit="1" customWidth="1"/>
    <col min="8197" max="8197" width="15.5714285714286" customWidth="1"/>
    <col min="8198" max="8198" width="2.71428571428571" customWidth="1"/>
    <col min="8199" max="8200" width="15.5714285714286" customWidth="1"/>
    <col min="8201" max="8201" width="2.42857142857143" customWidth="1"/>
    <col min="8202" max="8202" width="12.4285714285714" customWidth="1"/>
    <col min="8203" max="8203" width="16.4285714285714" customWidth="1"/>
    <col min="8448" max="8448" width="5.71428571428571" customWidth="1"/>
    <col min="8449" max="8449" width="24.8571428571429" customWidth="1"/>
    <col min="8450" max="8450" width="10.2857142857143" customWidth="1"/>
    <col min="8451" max="8451" width="5.85714285714286" customWidth="1"/>
    <col min="8452" max="8452" width="16.7142857142857" bestFit="1" customWidth="1"/>
    <col min="8453" max="8453" width="15.5714285714286" customWidth="1"/>
    <col min="8454" max="8454" width="2.71428571428571" customWidth="1"/>
    <col min="8455" max="8456" width="15.5714285714286" customWidth="1"/>
    <col min="8457" max="8457" width="2.42857142857143" customWidth="1"/>
    <col min="8458" max="8458" width="12.4285714285714" customWidth="1"/>
    <col min="8459" max="8459" width="16.4285714285714" customWidth="1"/>
    <col min="8704" max="8704" width="5.71428571428571" customWidth="1"/>
    <col min="8705" max="8705" width="24.8571428571429" customWidth="1"/>
    <col min="8706" max="8706" width="10.2857142857143" customWidth="1"/>
    <col min="8707" max="8707" width="5.85714285714286" customWidth="1"/>
    <col min="8708" max="8708" width="16.7142857142857" bestFit="1" customWidth="1"/>
    <col min="8709" max="8709" width="15.5714285714286" customWidth="1"/>
    <col min="8710" max="8710" width="2.71428571428571" customWidth="1"/>
    <col min="8711" max="8712" width="15.5714285714286" customWidth="1"/>
    <col min="8713" max="8713" width="2.42857142857143" customWidth="1"/>
    <col min="8714" max="8714" width="12.4285714285714" customWidth="1"/>
    <col min="8715" max="8715" width="16.4285714285714" customWidth="1"/>
    <col min="8960" max="8960" width="5.71428571428571" customWidth="1"/>
    <col min="8961" max="8961" width="24.8571428571429" customWidth="1"/>
    <col min="8962" max="8962" width="10.2857142857143" customWidth="1"/>
    <col min="8963" max="8963" width="5.85714285714286" customWidth="1"/>
    <col min="8964" max="8964" width="16.7142857142857" bestFit="1" customWidth="1"/>
    <col min="8965" max="8965" width="15.5714285714286" customWidth="1"/>
    <col min="8966" max="8966" width="2.71428571428571" customWidth="1"/>
    <col min="8967" max="8968" width="15.5714285714286" customWidth="1"/>
    <col min="8969" max="8969" width="2.42857142857143" customWidth="1"/>
    <col min="8970" max="8970" width="12.4285714285714" customWidth="1"/>
    <col min="8971" max="8971" width="16.4285714285714" customWidth="1"/>
    <col min="9216" max="9216" width="5.71428571428571" customWidth="1"/>
    <col min="9217" max="9217" width="24.8571428571429" customWidth="1"/>
    <col min="9218" max="9218" width="10.2857142857143" customWidth="1"/>
    <col min="9219" max="9219" width="5.85714285714286" customWidth="1"/>
    <col min="9220" max="9220" width="16.7142857142857" bestFit="1" customWidth="1"/>
    <col min="9221" max="9221" width="15.5714285714286" customWidth="1"/>
    <col min="9222" max="9222" width="2.71428571428571" customWidth="1"/>
    <col min="9223" max="9224" width="15.5714285714286" customWidth="1"/>
    <col min="9225" max="9225" width="2.42857142857143" customWidth="1"/>
    <col min="9226" max="9226" width="12.4285714285714" customWidth="1"/>
    <col min="9227" max="9227" width="16.4285714285714" customWidth="1"/>
    <col min="9472" max="9472" width="5.71428571428571" customWidth="1"/>
    <col min="9473" max="9473" width="24.8571428571429" customWidth="1"/>
    <col min="9474" max="9474" width="10.2857142857143" customWidth="1"/>
    <col min="9475" max="9475" width="5.85714285714286" customWidth="1"/>
    <col min="9476" max="9476" width="16.7142857142857" bestFit="1" customWidth="1"/>
    <col min="9477" max="9477" width="15.5714285714286" customWidth="1"/>
    <col min="9478" max="9478" width="2.71428571428571" customWidth="1"/>
    <col min="9479" max="9480" width="15.5714285714286" customWidth="1"/>
    <col min="9481" max="9481" width="2.42857142857143" customWidth="1"/>
    <col min="9482" max="9482" width="12.4285714285714" customWidth="1"/>
    <col min="9483" max="9483" width="16.4285714285714" customWidth="1"/>
    <col min="9728" max="9728" width="5.71428571428571" customWidth="1"/>
    <col min="9729" max="9729" width="24.8571428571429" customWidth="1"/>
    <col min="9730" max="9730" width="10.2857142857143" customWidth="1"/>
    <col min="9731" max="9731" width="5.85714285714286" customWidth="1"/>
    <col min="9732" max="9732" width="16.7142857142857" bestFit="1" customWidth="1"/>
    <col min="9733" max="9733" width="15.5714285714286" customWidth="1"/>
    <col min="9734" max="9734" width="2.71428571428571" customWidth="1"/>
    <col min="9735" max="9736" width="15.5714285714286" customWidth="1"/>
    <col min="9737" max="9737" width="2.42857142857143" customWidth="1"/>
    <col min="9738" max="9738" width="12.4285714285714" customWidth="1"/>
    <col min="9739" max="9739" width="16.4285714285714" customWidth="1"/>
    <col min="9984" max="9984" width="5.71428571428571" customWidth="1"/>
    <col min="9985" max="9985" width="24.8571428571429" customWidth="1"/>
    <col min="9986" max="9986" width="10.2857142857143" customWidth="1"/>
    <col min="9987" max="9987" width="5.85714285714286" customWidth="1"/>
    <col min="9988" max="9988" width="16.7142857142857" bestFit="1" customWidth="1"/>
    <col min="9989" max="9989" width="15.5714285714286" customWidth="1"/>
    <col min="9990" max="9990" width="2.71428571428571" customWidth="1"/>
    <col min="9991" max="9992" width="15.5714285714286" customWidth="1"/>
    <col min="9993" max="9993" width="2.42857142857143" customWidth="1"/>
    <col min="9994" max="9994" width="12.4285714285714" customWidth="1"/>
    <col min="9995" max="9995" width="16.4285714285714" customWidth="1"/>
    <col min="10240" max="10240" width="5.71428571428571" customWidth="1"/>
    <col min="10241" max="10241" width="24.8571428571429" customWidth="1"/>
    <col min="10242" max="10242" width="10.2857142857143" customWidth="1"/>
    <col min="10243" max="10243" width="5.85714285714286" customWidth="1"/>
    <col min="10244" max="10244" width="16.7142857142857" bestFit="1" customWidth="1"/>
    <col min="10245" max="10245" width="15.5714285714286" customWidth="1"/>
    <col min="10246" max="10246" width="2.71428571428571" customWidth="1"/>
    <col min="10247" max="10248" width="15.5714285714286" customWidth="1"/>
    <col min="10249" max="10249" width="2.42857142857143" customWidth="1"/>
    <col min="10250" max="10250" width="12.4285714285714" customWidth="1"/>
    <col min="10251" max="10251" width="16.4285714285714" customWidth="1"/>
    <col min="10496" max="10496" width="5.71428571428571" customWidth="1"/>
    <col min="10497" max="10497" width="24.8571428571429" customWidth="1"/>
    <col min="10498" max="10498" width="10.2857142857143" customWidth="1"/>
    <col min="10499" max="10499" width="5.85714285714286" customWidth="1"/>
    <col min="10500" max="10500" width="16.7142857142857" bestFit="1" customWidth="1"/>
    <col min="10501" max="10501" width="15.5714285714286" customWidth="1"/>
    <col min="10502" max="10502" width="2.71428571428571" customWidth="1"/>
    <col min="10503" max="10504" width="15.5714285714286" customWidth="1"/>
    <col min="10505" max="10505" width="2.42857142857143" customWidth="1"/>
    <col min="10506" max="10506" width="12.4285714285714" customWidth="1"/>
    <col min="10507" max="10507" width="16.4285714285714" customWidth="1"/>
    <col min="10752" max="10752" width="5.71428571428571" customWidth="1"/>
    <col min="10753" max="10753" width="24.8571428571429" customWidth="1"/>
    <col min="10754" max="10754" width="10.2857142857143" customWidth="1"/>
    <col min="10755" max="10755" width="5.85714285714286" customWidth="1"/>
    <col min="10756" max="10756" width="16.7142857142857" bestFit="1" customWidth="1"/>
    <col min="10757" max="10757" width="15.5714285714286" customWidth="1"/>
    <col min="10758" max="10758" width="2.71428571428571" customWidth="1"/>
    <col min="10759" max="10760" width="15.5714285714286" customWidth="1"/>
    <col min="10761" max="10761" width="2.42857142857143" customWidth="1"/>
    <col min="10762" max="10762" width="12.4285714285714" customWidth="1"/>
    <col min="10763" max="10763" width="16.4285714285714" customWidth="1"/>
    <col min="11008" max="11008" width="5.71428571428571" customWidth="1"/>
    <col min="11009" max="11009" width="24.8571428571429" customWidth="1"/>
    <col min="11010" max="11010" width="10.2857142857143" customWidth="1"/>
    <col min="11011" max="11011" width="5.85714285714286" customWidth="1"/>
    <col min="11012" max="11012" width="16.7142857142857" bestFit="1" customWidth="1"/>
    <col min="11013" max="11013" width="15.5714285714286" customWidth="1"/>
    <col min="11014" max="11014" width="2.71428571428571" customWidth="1"/>
    <col min="11015" max="11016" width="15.5714285714286" customWidth="1"/>
    <col min="11017" max="11017" width="2.42857142857143" customWidth="1"/>
    <col min="11018" max="11018" width="12.4285714285714" customWidth="1"/>
    <col min="11019" max="11019" width="16.4285714285714" customWidth="1"/>
    <col min="11264" max="11264" width="5.71428571428571" customWidth="1"/>
    <col min="11265" max="11265" width="24.8571428571429" customWidth="1"/>
    <col min="11266" max="11266" width="10.2857142857143" customWidth="1"/>
    <col min="11267" max="11267" width="5.85714285714286" customWidth="1"/>
    <col min="11268" max="11268" width="16.7142857142857" bestFit="1" customWidth="1"/>
    <col min="11269" max="11269" width="15.5714285714286" customWidth="1"/>
    <col min="11270" max="11270" width="2.71428571428571" customWidth="1"/>
    <col min="11271" max="11272" width="15.5714285714286" customWidth="1"/>
    <col min="11273" max="11273" width="2.42857142857143" customWidth="1"/>
    <col min="11274" max="11274" width="12.4285714285714" customWidth="1"/>
    <col min="11275" max="11275" width="16.4285714285714" customWidth="1"/>
    <col min="11520" max="11520" width="5.71428571428571" customWidth="1"/>
    <col min="11521" max="11521" width="24.8571428571429" customWidth="1"/>
    <col min="11522" max="11522" width="10.2857142857143" customWidth="1"/>
    <col min="11523" max="11523" width="5.85714285714286" customWidth="1"/>
    <col min="11524" max="11524" width="16.7142857142857" bestFit="1" customWidth="1"/>
    <col min="11525" max="11525" width="15.5714285714286" customWidth="1"/>
    <col min="11526" max="11526" width="2.71428571428571" customWidth="1"/>
    <col min="11527" max="11528" width="15.5714285714286" customWidth="1"/>
    <col min="11529" max="11529" width="2.42857142857143" customWidth="1"/>
    <col min="11530" max="11530" width="12.4285714285714" customWidth="1"/>
    <col min="11531" max="11531" width="16.4285714285714" customWidth="1"/>
    <col min="11776" max="11776" width="5.71428571428571" customWidth="1"/>
    <col min="11777" max="11777" width="24.8571428571429" customWidth="1"/>
    <col min="11778" max="11778" width="10.2857142857143" customWidth="1"/>
    <col min="11779" max="11779" width="5.85714285714286" customWidth="1"/>
    <col min="11780" max="11780" width="16.7142857142857" bestFit="1" customWidth="1"/>
    <col min="11781" max="11781" width="15.5714285714286" customWidth="1"/>
    <col min="11782" max="11782" width="2.71428571428571" customWidth="1"/>
    <col min="11783" max="11784" width="15.5714285714286" customWidth="1"/>
    <col min="11785" max="11785" width="2.42857142857143" customWidth="1"/>
    <col min="11786" max="11786" width="12.4285714285714" customWidth="1"/>
    <col min="11787" max="11787" width="16.4285714285714" customWidth="1"/>
    <col min="12032" max="12032" width="5.71428571428571" customWidth="1"/>
    <col min="12033" max="12033" width="24.8571428571429" customWidth="1"/>
    <col min="12034" max="12034" width="10.2857142857143" customWidth="1"/>
    <col min="12035" max="12035" width="5.85714285714286" customWidth="1"/>
    <col min="12036" max="12036" width="16.7142857142857" bestFit="1" customWidth="1"/>
    <col min="12037" max="12037" width="15.5714285714286" customWidth="1"/>
    <col min="12038" max="12038" width="2.71428571428571" customWidth="1"/>
    <col min="12039" max="12040" width="15.5714285714286" customWidth="1"/>
    <col min="12041" max="12041" width="2.42857142857143" customWidth="1"/>
    <col min="12042" max="12042" width="12.4285714285714" customWidth="1"/>
    <col min="12043" max="12043" width="16.4285714285714" customWidth="1"/>
    <col min="12288" max="12288" width="5.71428571428571" customWidth="1"/>
    <col min="12289" max="12289" width="24.8571428571429" customWidth="1"/>
    <col min="12290" max="12290" width="10.2857142857143" customWidth="1"/>
    <col min="12291" max="12291" width="5.85714285714286" customWidth="1"/>
    <col min="12292" max="12292" width="16.7142857142857" bestFit="1" customWidth="1"/>
    <col min="12293" max="12293" width="15.5714285714286" customWidth="1"/>
    <col min="12294" max="12294" width="2.71428571428571" customWidth="1"/>
    <col min="12295" max="12296" width="15.5714285714286" customWidth="1"/>
    <col min="12297" max="12297" width="2.42857142857143" customWidth="1"/>
    <col min="12298" max="12298" width="12.4285714285714" customWidth="1"/>
    <col min="12299" max="12299" width="16.4285714285714" customWidth="1"/>
    <col min="12544" max="12544" width="5.71428571428571" customWidth="1"/>
    <col min="12545" max="12545" width="24.8571428571429" customWidth="1"/>
    <col min="12546" max="12546" width="10.2857142857143" customWidth="1"/>
    <col min="12547" max="12547" width="5.85714285714286" customWidth="1"/>
    <col min="12548" max="12548" width="16.7142857142857" bestFit="1" customWidth="1"/>
    <col min="12549" max="12549" width="15.5714285714286" customWidth="1"/>
    <col min="12550" max="12550" width="2.71428571428571" customWidth="1"/>
    <col min="12551" max="12552" width="15.5714285714286" customWidth="1"/>
    <col min="12553" max="12553" width="2.42857142857143" customWidth="1"/>
    <col min="12554" max="12554" width="12.4285714285714" customWidth="1"/>
    <col min="12555" max="12555" width="16.4285714285714" customWidth="1"/>
    <col min="12800" max="12800" width="5.71428571428571" customWidth="1"/>
    <col min="12801" max="12801" width="24.8571428571429" customWidth="1"/>
    <col min="12802" max="12802" width="10.2857142857143" customWidth="1"/>
    <col min="12803" max="12803" width="5.85714285714286" customWidth="1"/>
    <col min="12804" max="12804" width="16.7142857142857" bestFit="1" customWidth="1"/>
    <col min="12805" max="12805" width="15.5714285714286" customWidth="1"/>
    <col min="12806" max="12806" width="2.71428571428571" customWidth="1"/>
    <col min="12807" max="12808" width="15.5714285714286" customWidth="1"/>
    <col min="12809" max="12809" width="2.42857142857143" customWidth="1"/>
    <col min="12810" max="12810" width="12.4285714285714" customWidth="1"/>
    <col min="12811" max="12811" width="16.4285714285714" customWidth="1"/>
    <col min="13056" max="13056" width="5.71428571428571" customWidth="1"/>
    <col min="13057" max="13057" width="24.8571428571429" customWidth="1"/>
    <col min="13058" max="13058" width="10.2857142857143" customWidth="1"/>
    <col min="13059" max="13059" width="5.85714285714286" customWidth="1"/>
    <col min="13060" max="13060" width="16.7142857142857" bestFit="1" customWidth="1"/>
    <col min="13061" max="13061" width="15.5714285714286" customWidth="1"/>
    <col min="13062" max="13062" width="2.71428571428571" customWidth="1"/>
    <col min="13063" max="13064" width="15.5714285714286" customWidth="1"/>
    <col min="13065" max="13065" width="2.42857142857143" customWidth="1"/>
    <col min="13066" max="13066" width="12.4285714285714" customWidth="1"/>
    <col min="13067" max="13067" width="16.4285714285714" customWidth="1"/>
    <col min="13312" max="13312" width="5.71428571428571" customWidth="1"/>
    <col min="13313" max="13313" width="24.8571428571429" customWidth="1"/>
    <col min="13314" max="13314" width="10.2857142857143" customWidth="1"/>
    <col min="13315" max="13315" width="5.85714285714286" customWidth="1"/>
    <col min="13316" max="13316" width="16.7142857142857" bestFit="1" customWidth="1"/>
    <col min="13317" max="13317" width="15.5714285714286" customWidth="1"/>
    <col min="13318" max="13318" width="2.71428571428571" customWidth="1"/>
    <col min="13319" max="13320" width="15.5714285714286" customWidth="1"/>
    <col min="13321" max="13321" width="2.42857142857143" customWidth="1"/>
    <col min="13322" max="13322" width="12.4285714285714" customWidth="1"/>
    <col min="13323" max="13323" width="16.4285714285714" customWidth="1"/>
    <col min="13568" max="13568" width="5.71428571428571" customWidth="1"/>
    <col min="13569" max="13569" width="24.8571428571429" customWidth="1"/>
    <col min="13570" max="13570" width="10.2857142857143" customWidth="1"/>
    <col min="13571" max="13571" width="5.85714285714286" customWidth="1"/>
    <col min="13572" max="13572" width="16.7142857142857" bestFit="1" customWidth="1"/>
    <col min="13573" max="13573" width="15.5714285714286" customWidth="1"/>
    <col min="13574" max="13574" width="2.71428571428571" customWidth="1"/>
    <col min="13575" max="13576" width="15.5714285714286" customWidth="1"/>
    <col min="13577" max="13577" width="2.42857142857143" customWidth="1"/>
    <col min="13578" max="13578" width="12.4285714285714" customWidth="1"/>
    <col min="13579" max="13579" width="16.4285714285714" customWidth="1"/>
    <col min="13824" max="13824" width="5.71428571428571" customWidth="1"/>
    <col min="13825" max="13825" width="24.8571428571429" customWidth="1"/>
    <col min="13826" max="13826" width="10.2857142857143" customWidth="1"/>
    <col min="13827" max="13827" width="5.85714285714286" customWidth="1"/>
    <col min="13828" max="13828" width="16.7142857142857" bestFit="1" customWidth="1"/>
    <col min="13829" max="13829" width="15.5714285714286" customWidth="1"/>
    <col min="13830" max="13830" width="2.71428571428571" customWidth="1"/>
    <col min="13831" max="13832" width="15.5714285714286" customWidth="1"/>
    <col min="13833" max="13833" width="2.42857142857143" customWidth="1"/>
    <col min="13834" max="13834" width="12.4285714285714" customWidth="1"/>
    <col min="13835" max="13835" width="16.4285714285714" customWidth="1"/>
    <col min="14080" max="14080" width="5.71428571428571" customWidth="1"/>
    <col min="14081" max="14081" width="24.8571428571429" customWidth="1"/>
    <col min="14082" max="14082" width="10.2857142857143" customWidth="1"/>
    <col min="14083" max="14083" width="5.85714285714286" customWidth="1"/>
    <col min="14084" max="14084" width="16.7142857142857" bestFit="1" customWidth="1"/>
    <col min="14085" max="14085" width="15.5714285714286" customWidth="1"/>
    <col min="14086" max="14086" width="2.71428571428571" customWidth="1"/>
    <col min="14087" max="14088" width="15.5714285714286" customWidth="1"/>
    <col min="14089" max="14089" width="2.42857142857143" customWidth="1"/>
    <col min="14090" max="14090" width="12.4285714285714" customWidth="1"/>
    <col min="14091" max="14091" width="16.4285714285714" customWidth="1"/>
    <col min="14336" max="14336" width="5.71428571428571" customWidth="1"/>
    <col min="14337" max="14337" width="24.8571428571429" customWidth="1"/>
    <col min="14338" max="14338" width="10.2857142857143" customWidth="1"/>
    <col min="14339" max="14339" width="5.85714285714286" customWidth="1"/>
    <col min="14340" max="14340" width="16.7142857142857" bestFit="1" customWidth="1"/>
    <col min="14341" max="14341" width="15.5714285714286" customWidth="1"/>
    <col min="14342" max="14342" width="2.71428571428571" customWidth="1"/>
    <col min="14343" max="14344" width="15.5714285714286" customWidth="1"/>
    <col min="14345" max="14345" width="2.42857142857143" customWidth="1"/>
    <col min="14346" max="14346" width="12.4285714285714" customWidth="1"/>
    <col min="14347" max="14347" width="16.4285714285714" customWidth="1"/>
    <col min="14592" max="14592" width="5.71428571428571" customWidth="1"/>
    <col min="14593" max="14593" width="24.8571428571429" customWidth="1"/>
    <col min="14594" max="14594" width="10.2857142857143" customWidth="1"/>
    <col min="14595" max="14595" width="5.85714285714286" customWidth="1"/>
    <col min="14596" max="14596" width="16.7142857142857" bestFit="1" customWidth="1"/>
    <col min="14597" max="14597" width="15.5714285714286" customWidth="1"/>
    <col min="14598" max="14598" width="2.71428571428571" customWidth="1"/>
    <col min="14599" max="14600" width="15.5714285714286" customWidth="1"/>
    <col min="14601" max="14601" width="2.42857142857143" customWidth="1"/>
    <col min="14602" max="14602" width="12.4285714285714" customWidth="1"/>
    <col min="14603" max="14603" width="16.4285714285714" customWidth="1"/>
    <col min="14848" max="14848" width="5.71428571428571" customWidth="1"/>
    <col min="14849" max="14849" width="24.8571428571429" customWidth="1"/>
    <col min="14850" max="14850" width="10.2857142857143" customWidth="1"/>
    <col min="14851" max="14851" width="5.85714285714286" customWidth="1"/>
    <col min="14852" max="14852" width="16.7142857142857" bestFit="1" customWidth="1"/>
    <col min="14853" max="14853" width="15.5714285714286" customWidth="1"/>
    <col min="14854" max="14854" width="2.71428571428571" customWidth="1"/>
    <col min="14855" max="14856" width="15.5714285714286" customWidth="1"/>
    <col min="14857" max="14857" width="2.42857142857143" customWidth="1"/>
    <col min="14858" max="14858" width="12.4285714285714" customWidth="1"/>
    <col min="14859" max="14859" width="16.4285714285714" customWidth="1"/>
    <col min="15104" max="15104" width="5.71428571428571" customWidth="1"/>
    <col min="15105" max="15105" width="24.8571428571429" customWidth="1"/>
    <col min="15106" max="15106" width="10.2857142857143" customWidth="1"/>
    <col min="15107" max="15107" width="5.85714285714286" customWidth="1"/>
    <col min="15108" max="15108" width="16.7142857142857" bestFit="1" customWidth="1"/>
    <col min="15109" max="15109" width="15.5714285714286" customWidth="1"/>
    <col min="15110" max="15110" width="2.71428571428571" customWidth="1"/>
    <col min="15111" max="15112" width="15.5714285714286" customWidth="1"/>
    <col min="15113" max="15113" width="2.42857142857143" customWidth="1"/>
    <col min="15114" max="15114" width="12.4285714285714" customWidth="1"/>
    <col min="15115" max="15115" width="16.4285714285714" customWidth="1"/>
    <col min="15360" max="15360" width="5.71428571428571" customWidth="1"/>
    <col min="15361" max="15361" width="24.8571428571429" customWidth="1"/>
    <col min="15362" max="15362" width="10.2857142857143" customWidth="1"/>
    <col min="15363" max="15363" width="5.85714285714286" customWidth="1"/>
    <col min="15364" max="15364" width="16.7142857142857" bestFit="1" customWidth="1"/>
    <col min="15365" max="15365" width="15.5714285714286" customWidth="1"/>
    <col min="15366" max="15366" width="2.71428571428571" customWidth="1"/>
    <col min="15367" max="15368" width="15.5714285714286" customWidth="1"/>
    <col min="15369" max="15369" width="2.42857142857143" customWidth="1"/>
    <col min="15370" max="15370" width="12.4285714285714" customWidth="1"/>
    <col min="15371" max="15371" width="16.4285714285714" customWidth="1"/>
    <col min="15616" max="15616" width="5.71428571428571" customWidth="1"/>
    <col min="15617" max="15617" width="24.8571428571429" customWidth="1"/>
    <col min="15618" max="15618" width="10.2857142857143" customWidth="1"/>
    <col min="15619" max="15619" width="5.85714285714286" customWidth="1"/>
    <col min="15620" max="15620" width="16.7142857142857" bestFit="1" customWidth="1"/>
    <col min="15621" max="15621" width="15.5714285714286" customWidth="1"/>
    <col min="15622" max="15622" width="2.71428571428571" customWidth="1"/>
    <col min="15623" max="15624" width="15.5714285714286" customWidth="1"/>
    <col min="15625" max="15625" width="2.42857142857143" customWidth="1"/>
    <col min="15626" max="15626" width="12.4285714285714" customWidth="1"/>
    <col min="15627" max="15627" width="16.4285714285714" customWidth="1"/>
    <col min="15872" max="15872" width="5.71428571428571" customWidth="1"/>
    <col min="15873" max="15873" width="24.8571428571429" customWidth="1"/>
    <col min="15874" max="15874" width="10.2857142857143" customWidth="1"/>
    <col min="15875" max="15875" width="5.85714285714286" customWidth="1"/>
    <col min="15876" max="15876" width="16.7142857142857" bestFit="1" customWidth="1"/>
    <col min="15877" max="15877" width="15.5714285714286" customWidth="1"/>
    <col min="15878" max="15878" width="2.71428571428571" customWidth="1"/>
    <col min="15879" max="15880" width="15.5714285714286" customWidth="1"/>
    <col min="15881" max="15881" width="2.42857142857143" customWidth="1"/>
    <col min="15882" max="15882" width="12.4285714285714" customWidth="1"/>
    <col min="15883" max="15883" width="16.4285714285714" customWidth="1"/>
    <col min="16128" max="16128" width="5.71428571428571" customWidth="1"/>
    <col min="16129" max="16129" width="24.8571428571429" customWidth="1"/>
    <col min="16130" max="16130" width="10.2857142857143" customWidth="1"/>
    <col min="16131" max="16131" width="5.85714285714286" customWidth="1"/>
    <col min="16132" max="16132" width="16.7142857142857" bestFit="1" customWidth="1"/>
    <col min="16133" max="16133" width="15.5714285714286" customWidth="1"/>
    <col min="16134" max="16134" width="2.71428571428571" customWidth="1"/>
    <col min="16135" max="16136" width="15.5714285714286" customWidth="1"/>
    <col min="16137" max="16137" width="2.42857142857143" customWidth="1"/>
    <col min="16138" max="16138" width="12.4285714285714" customWidth="1"/>
    <col min="16139" max="16139" width="16.4285714285714" customWidth="1"/>
  </cols>
  <sheetData>
    <row r="1" spans="3:12" s="2" customFormat="1" ht="12.75">
      <c r="C1" s="36"/>
      <c r="H1" s="116"/>
      <c r="I1" s="115" t="s">
        <v>3142</v>
      </c>
      <c r="K1" s="128">
        <v>43439</v>
      </c>
      <c r="L1" s="2" t="s">
        <v>163</v>
      </c>
    </row>
    <row r="2" spans="3:11" s="2" customFormat="1" ht="12.75">
      <c r="C2" s="36"/>
      <c r="H2" s="116"/>
      <c r="I2" s="115" t="str">
        <f>_xlfn.CONCAT("Witness: ",INDEX('Table of Contents'!$F$1:$F$68,MATCH(I1,'Table of Contents'!$D$1:$D$68,0)))</f>
        <v>Witness: William C. Packer, Jr.</v>
      </c>
      <c r="K2" t="s">
        <v>0</v>
      </c>
    </row>
    <row r="3" spans="3:11" s="2" customFormat="1" ht="12.75">
      <c r="C3" s="36"/>
      <c r="F3" s="116"/>
      <c r="G3" s="19"/>
      <c r="K3" s="161"/>
    </row>
    <row r="4" spans="1:11" ht="12.75">
      <c r="A4" s="662" t="str">
        <f>+Co_Name</f>
        <v>Aqua New Jersey, Inc</v>
      </c>
      <c r="B4" s="662"/>
      <c r="C4" s="836"/>
      <c r="D4" s="662"/>
      <c r="E4" s="662"/>
      <c r="F4" s="662"/>
      <c r="G4" s="662"/>
      <c r="H4" s="662"/>
      <c r="I4" s="662"/>
      <c r="J4" s="2"/>
      <c r="K4" s="2"/>
    </row>
    <row r="5" spans="1:10" ht="12.75">
      <c r="A5" s="662" t="str">
        <f>+System</f>
        <v>Water Systems</v>
      </c>
      <c r="B5" s="662"/>
      <c r="C5" s="836"/>
      <c r="D5" s="662"/>
      <c r="E5" s="662"/>
      <c r="F5" s="662"/>
      <c r="G5" s="662"/>
      <c r="H5" s="662"/>
      <c r="I5" s="662"/>
      <c r="J5" s="2"/>
    </row>
    <row r="6" spans="1:10" ht="12.75">
      <c r="A6" s="662" t="s">
        <v>615</v>
      </c>
      <c r="B6" s="662"/>
      <c r="C6" s="836"/>
      <c r="D6" s="662"/>
      <c r="E6" s="662"/>
      <c r="F6" s="662"/>
      <c r="G6" s="662"/>
      <c r="H6" s="662"/>
      <c r="I6" s="662"/>
      <c r="J6" s="2"/>
    </row>
    <row r="7" spans="1:10" ht="12.75">
      <c r="A7" s="662" t="str">
        <f>'General Information'!$B$54</f>
        <v>Test Year Ended April 30, 2024 and Pro Forma Present Rates</v>
      </c>
      <c r="B7" s="662"/>
      <c r="C7" s="836"/>
      <c r="D7" s="662"/>
      <c r="E7" s="662"/>
      <c r="F7" s="662"/>
      <c r="G7" s="662"/>
      <c r="H7" s="662"/>
      <c r="I7" s="662"/>
      <c r="J7" s="2"/>
    </row>
    <row r="8" spans="1:10" ht="12.75">
      <c r="A8" s="662" t="str">
        <f>'General Information'!$B$8</f>
        <v>9 Months Actual + 3 Months Estimated</v>
      </c>
      <c r="B8" s="662"/>
      <c r="C8" s="836"/>
      <c r="D8" s="662"/>
      <c r="E8" s="662"/>
      <c r="F8" s="662"/>
      <c r="G8" s="662"/>
      <c r="H8" s="662"/>
      <c r="I8" s="662"/>
      <c r="J8" s="2"/>
    </row>
    <row r="9" spans="1:10" s="63" customFormat="1" ht="12.75">
      <c r="A9" s="2"/>
      <c r="B9" s="2"/>
      <c r="C9" s="36"/>
      <c r="D9" s="2"/>
      <c r="E9" s="2"/>
      <c r="F9" s="2"/>
      <c r="G9" s="2"/>
      <c r="H9" s="5"/>
      <c r="I9" s="2"/>
      <c r="J9" s="2"/>
    </row>
    <row r="10" spans="1:9" s="63" customFormat="1" ht="12.75">
      <c r="A10" s="146"/>
      <c r="B10" s="145"/>
      <c r="C10" s="830"/>
      <c r="D10" s="37" t="s">
        <v>467</v>
      </c>
      <c r="E10" s="139"/>
      <c r="F10" s="640" t="s">
        <v>911</v>
      </c>
      <c r="G10" s="640"/>
      <c r="H10" s="640"/>
      <c r="I10" s="138" t="s">
        <v>754</v>
      </c>
    </row>
    <row r="11" spans="1:11" s="63" customFormat="1" ht="12.75">
      <c r="A11" s="148" t="s">
        <v>63</v>
      </c>
      <c r="B11" s="148" t="s">
        <v>1011</v>
      </c>
      <c r="C11" s="835"/>
      <c r="D11" s="710">
        <f>+Test_Year_End</f>
        <v>45412</v>
      </c>
      <c r="E11" s="149"/>
      <c r="F11" s="834" t="s">
        <v>470</v>
      </c>
      <c r="G11" s="2"/>
      <c r="H11" s="834" t="s">
        <v>471</v>
      </c>
      <c r="I11" s="150" t="s">
        <v>62</v>
      </c>
      <c r="K11" s="892" t="s">
        <v>840</v>
      </c>
    </row>
    <row r="12" spans="1:9" ht="12.75">
      <c r="A12" s="146"/>
      <c r="B12" s="145"/>
      <c r="C12" s="830"/>
      <c r="D12" s="142"/>
      <c r="E12" s="142"/>
      <c r="F12" s="142"/>
      <c r="G12" s="2"/>
      <c r="H12" s="142"/>
      <c r="I12" s="140"/>
    </row>
    <row r="13" spans="1:9" ht="12.75">
      <c r="A13" s="146" t="s">
        <v>1012</v>
      </c>
      <c r="B13" s="145"/>
      <c r="C13" s="830"/>
      <c r="D13" s="143">
        <f>'Exhibit 13.1'!$B$19</f>
        <v>46909102.470000006</v>
      </c>
      <c r="E13" s="143"/>
      <c r="F13" s="143">
        <f>'Exhibit 13.1'!D$19</f>
        <v>48099112.432000011</v>
      </c>
      <c r="G13" s="2"/>
      <c r="H13" s="143">
        <f>'Exhibit 13.1'!F$19</f>
        <v>55660102.645000003</v>
      </c>
      <c r="I13" s="140" t="s">
        <v>3118</v>
      </c>
    </row>
    <row r="14" spans="1:9" ht="12.75">
      <c r="A14" s="146"/>
      <c r="B14" s="145"/>
      <c r="C14" s="830"/>
      <c r="D14" s="141"/>
      <c r="E14" s="141"/>
      <c r="F14" s="141"/>
      <c r="G14" s="2"/>
      <c r="H14" s="141"/>
      <c r="I14" s="140"/>
    </row>
    <row r="15" spans="1:9" ht="12.75">
      <c r="A15" s="146" t="s">
        <v>3109</v>
      </c>
      <c r="B15" s="145"/>
      <c r="C15" s="830"/>
      <c r="D15" s="141"/>
      <c r="E15" s="141"/>
      <c r="F15" s="141"/>
      <c r="G15" s="2"/>
      <c r="H15" s="141"/>
      <c r="I15" s="138"/>
    </row>
    <row r="16" spans="1:9" ht="12.75">
      <c r="A16" s="146" t="s">
        <v>1013</v>
      </c>
      <c r="B16" s="145"/>
      <c r="C16" s="830"/>
      <c r="D16" s="141">
        <f>'Exhibit 13.1'!B$22</f>
        <v>13968032.789999994</v>
      </c>
      <c r="E16" s="141"/>
      <c r="F16" s="141">
        <f>'Exhibit 13.1'!D$22</f>
        <v>15157798.421746401</v>
      </c>
      <c r="G16" s="2"/>
      <c r="H16" s="141">
        <f>'Exhibit 13.1'!F$22</f>
        <v>15203544.263027107</v>
      </c>
      <c r="I16" s="140" t="s">
        <v>3118</v>
      </c>
    </row>
    <row r="17" spans="1:9" ht="12.75">
      <c r="A17" s="144" t="s">
        <v>1014</v>
      </c>
      <c r="B17" s="145"/>
      <c r="C17" s="830"/>
      <c r="D17" s="141">
        <v>0</v>
      </c>
      <c r="E17" s="141"/>
      <c r="F17" s="141">
        <v>0</v>
      </c>
      <c r="G17" s="2"/>
      <c r="H17" s="141">
        <v>0</v>
      </c>
      <c r="I17" s="138"/>
    </row>
    <row r="18" spans="1:9" ht="12.75">
      <c r="A18" s="146" t="s">
        <v>1015</v>
      </c>
      <c r="B18" s="145"/>
      <c r="C18" s="830"/>
      <c r="D18" s="141">
        <f>SUM('Exhibit 13.1'!B$23:B$24)</f>
        <v>10412716.220000001</v>
      </c>
      <c r="E18" s="141"/>
      <c r="F18" s="141">
        <f>SUM('Exhibit 13.1'!D$23:D$24)</f>
        <v>11164793.515325269</v>
      </c>
      <c r="G18" s="2"/>
      <c r="H18" s="141">
        <f>SUM('Exhibit 13.1'!F$23:F$24)</f>
        <v>11164793.515325269</v>
      </c>
      <c r="I18" s="140" t="s">
        <v>3118</v>
      </c>
    </row>
    <row r="19" spans="1:9" ht="12.75">
      <c r="A19" s="146" t="s">
        <v>1016</v>
      </c>
      <c r="B19" s="145"/>
      <c r="C19" s="830"/>
      <c r="D19" s="141">
        <f>SUM('Exhibit 13.1'!B$25:B$25)</f>
        <v>7358975.4065073626</v>
      </c>
      <c r="E19" s="141"/>
      <c r="F19" s="141">
        <f>SUM('Exhibit 13.1'!D$25:D$25)</f>
        <v>7547294.9099594429</v>
      </c>
      <c r="G19" s="2"/>
      <c r="H19" s="141">
        <f>SUM('Exhibit 13.1'!F$25:F$25)</f>
        <v>8584784.600959979</v>
      </c>
      <c r="I19" s="140" t="s">
        <v>3118</v>
      </c>
    </row>
    <row r="20" spans="1:9" ht="12.75">
      <c r="A20" s="146" t="s">
        <v>1017</v>
      </c>
      <c r="B20" s="145"/>
      <c r="C20" s="830"/>
      <c r="D20" s="141">
        <f>'Exhibit 13.1'!B$34</f>
        <v>4859168.0371557558</v>
      </c>
      <c r="E20" s="141"/>
      <c r="F20" s="141">
        <f>'Exhibit 13.1'!D$34</f>
        <v>5505134.6896076631</v>
      </c>
      <c r="G20" s="2"/>
      <c r="H20" s="141">
        <f>'Exhibit 13.1'!F$34</f>
        <v>5505134.6896076631</v>
      </c>
      <c r="I20" s="140" t="s">
        <v>3118</v>
      </c>
    </row>
    <row r="21" spans="1:9" ht="12.75">
      <c r="A21" s="146"/>
      <c r="B21" s="145"/>
      <c r="C21" s="830"/>
      <c r="D21" s="141"/>
      <c r="E21" s="141"/>
      <c r="F21" s="141"/>
      <c r="G21" s="2"/>
      <c r="H21" s="141"/>
      <c r="I21" s="138"/>
    </row>
    <row r="22" spans="1:11" ht="12.75">
      <c r="A22" s="711" t="s">
        <v>1018</v>
      </c>
      <c r="B22" s="712"/>
      <c r="C22" s="830"/>
      <c r="D22" s="713">
        <f>SUM(D16:D20)</f>
        <v>36598892.453663111</v>
      </c>
      <c r="E22" s="713"/>
      <c r="F22" s="713">
        <f>SUM(F16:F20)</f>
        <v>39375021.536638781</v>
      </c>
      <c r="G22" s="714"/>
      <c r="H22" s="713">
        <f>SUM(H16:H20)</f>
        <v>40458257.068920016</v>
      </c>
      <c r="I22" s="138"/>
      <c r="K22" s="82">
        <f>+H13-H22</f>
        <v>15201845.576079987</v>
      </c>
    </row>
    <row r="23" spans="1:11" ht="12.75">
      <c r="A23" s="146"/>
      <c r="B23" s="145"/>
      <c r="C23" s="830"/>
      <c r="D23" s="141"/>
      <c r="E23" s="141"/>
      <c r="F23" s="141"/>
      <c r="G23" s="2"/>
      <c r="H23" s="141"/>
      <c r="I23" s="138"/>
      <c r="K23" s="82">
        <f>+K22-H42</f>
        <v>16298393.398907475</v>
      </c>
    </row>
    <row r="24" spans="1:9" s="962" customFormat="1" ht="12.75">
      <c r="A24" s="1559" t="s">
        <v>3100</v>
      </c>
      <c r="B24" s="145"/>
      <c r="C24" s="830"/>
      <c r="D24" s="141"/>
      <c r="E24" s="141"/>
      <c r="F24" s="141"/>
      <c r="G24" s="1558"/>
      <c r="H24" s="141"/>
      <c r="I24" s="138"/>
    </row>
    <row r="25" spans="1:9" s="962" customFormat="1" ht="12.75">
      <c r="A25" s="1559" t="s">
        <v>3101</v>
      </c>
      <c r="B25" s="145"/>
      <c r="C25" s="830"/>
      <c r="D25" s="141">
        <v>-15000000</v>
      </c>
      <c r="E25" s="141"/>
      <c r="F25" s="141">
        <f>+D25</f>
        <v>-15000000</v>
      </c>
      <c r="G25" s="1558"/>
      <c r="H25" s="141">
        <f>+D25</f>
        <v>-15000000</v>
      </c>
      <c r="I25" s="138"/>
    </row>
    <row r="26" spans="1:9" s="962" customFormat="1" ht="12.75">
      <c r="A26" s="1559" t="s">
        <v>3102</v>
      </c>
      <c r="B26" s="145"/>
      <c r="C26" s="830"/>
      <c r="D26" s="141">
        <v>1778975</v>
      </c>
      <c r="E26" s="141"/>
      <c r="F26" s="141">
        <f>+D26</f>
        <v>1778975</v>
      </c>
      <c r="G26" s="1558"/>
      <c r="H26" s="141">
        <f>+D26</f>
        <v>1778975</v>
      </c>
      <c r="I26" s="138"/>
    </row>
    <row r="27" spans="1:9" s="962" customFormat="1" ht="12.75">
      <c r="A27" s="1559"/>
      <c r="B27" s="145"/>
      <c r="C27" s="830"/>
      <c r="D27" s="141"/>
      <c r="E27" s="141"/>
      <c r="F27" s="141"/>
      <c r="G27" s="1558"/>
      <c r="H27" s="141"/>
      <c r="I27" s="138"/>
    </row>
    <row r="28" spans="1:9" ht="12.75">
      <c r="A28" s="146" t="s">
        <v>1019</v>
      </c>
      <c r="B28" s="145"/>
      <c r="C28" s="830"/>
      <c r="D28" s="141">
        <f>D13-D22+D25+D26</f>
        <v>-2910814.9836631045</v>
      </c>
      <c r="E28" s="141"/>
      <c r="F28" s="141">
        <f>F13-F22+F25+F26</f>
        <v>-4496934.1046387702</v>
      </c>
      <c r="G28" s="2"/>
      <c r="H28" s="141">
        <f>H13-H22+H25+H26</f>
        <v>1980820.576079987</v>
      </c>
      <c r="I28" s="138"/>
    </row>
    <row r="29" spans="1:9" ht="12.75">
      <c r="A29" s="146"/>
      <c r="B29" s="145"/>
      <c r="C29" s="830"/>
      <c r="D29" s="141"/>
      <c r="E29" s="141"/>
      <c r="F29" s="141"/>
      <c r="G29" s="2"/>
      <c r="H29" s="141"/>
      <c r="I29" s="138"/>
    </row>
    <row r="30" spans="1:9" ht="12.75">
      <c r="A30" s="711" t="s">
        <v>1020</v>
      </c>
      <c r="B30" s="712">
        <v>0</v>
      </c>
      <c r="C30" s="830"/>
      <c r="D30" s="713">
        <f>D28*$B30</f>
        <v>0</v>
      </c>
      <c r="E30" s="713"/>
      <c r="F30" s="713">
        <f>F28*$B30</f>
        <v>0</v>
      </c>
      <c r="G30" s="714"/>
      <c r="H30" s="713">
        <f>H28*$B30</f>
        <v>0</v>
      </c>
      <c r="I30" s="138"/>
    </row>
    <row r="31" spans="1:9" ht="12.75">
      <c r="A31" s="146"/>
      <c r="B31" s="145"/>
      <c r="C31" s="830"/>
      <c r="D31" s="141"/>
      <c r="E31" s="141"/>
      <c r="F31" s="141"/>
      <c r="G31" s="2"/>
      <c r="H31" s="141"/>
      <c r="I31" s="138"/>
    </row>
    <row r="32" spans="1:9" ht="12.75">
      <c r="A32" s="146" t="s">
        <v>1021</v>
      </c>
      <c r="B32" s="145"/>
      <c r="C32" s="830"/>
      <c r="D32" s="141">
        <f>D28-D30</f>
        <v>-2910814.9836631045</v>
      </c>
      <c r="E32" s="141"/>
      <c r="F32" s="141">
        <f>F28-F30</f>
        <v>-4496934.1046387702</v>
      </c>
      <c r="G32" s="2"/>
      <c r="H32" s="141">
        <f>H28-H30</f>
        <v>1980820.576079987</v>
      </c>
      <c r="I32" s="138"/>
    </row>
    <row r="33" spans="1:9" ht="12.75">
      <c r="A33" s="146"/>
      <c r="B33" s="145"/>
      <c r="C33" s="830"/>
      <c r="D33" s="141"/>
      <c r="E33" s="141"/>
      <c r="F33" s="141"/>
      <c r="G33" s="2"/>
      <c r="H33" s="141"/>
      <c r="I33" s="138"/>
    </row>
    <row r="34" spans="1:9" ht="12.75">
      <c r="A34" s="831" t="s">
        <v>1022</v>
      </c>
      <c r="B34" s="832">
        <f>+FIT_Rate</f>
        <v>0.20999999999999999</v>
      </c>
      <c r="C34" s="830"/>
      <c r="D34" s="833">
        <f>D32*$B34</f>
        <v>-611271.1465692519</v>
      </c>
      <c r="E34" s="833"/>
      <c r="F34" s="833">
        <f>F32*$B34</f>
        <v>-944356.16197414172</v>
      </c>
      <c r="G34" s="739"/>
      <c r="H34" s="833">
        <f>H32*$B34</f>
        <v>415972.32097679726</v>
      </c>
      <c r="I34" s="822"/>
    </row>
    <row r="35" spans="1:9" ht="12.75">
      <c r="A35" s="146"/>
      <c r="B35" s="145"/>
      <c r="C35" s="830"/>
      <c r="D35" s="142"/>
      <c r="E35" s="142"/>
      <c r="F35" s="142"/>
      <c r="G35" s="2"/>
      <c r="H35" s="142"/>
      <c r="I35" s="138"/>
    </row>
    <row r="36" spans="1:9" s="962" customFormat="1" ht="12.75">
      <c r="A36" s="146" t="s">
        <v>807</v>
      </c>
      <c r="B36" s="145"/>
      <c r="C36" s="830"/>
      <c r="D36" s="142"/>
      <c r="E36" s="142"/>
      <c r="F36" s="142"/>
      <c r="G36" s="1558"/>
      <c r="H36" s="142"/>
      <c r="I36" s="138"/>
    </row>
    <row r="37" spans="1:9" s="962" customFormat="1" ht="12.75">
      <c r="A37" s="1560" t="s">
        <v>3103</v>
      </c>
      <c r="B37" s="145"/>
      <c r="C37" s="830"/>
      <c r="D37" s="141">
        <v>0</v>
      </c>
      <c r="E37" s="142"/>
      <c r="F37" s="141">
        <v>0</v>
      </c>
      <c r="G37" s="1558"/>
      <c r="H37" s="141">
        <v>0</v>
      </c>
      <c r="I37" s="138"/>
    </row>
    <row r="38" spans="1:9" s="962" customFormat="1" ht="12.75">
      <c r="A38" s="1560" t="s">
        <v>3104</v>
      </c>
      <c r="B38" s="145"/>
      <c r="C38" s="830"/>
      <c r="D38" s="141">
        <v>-1100459.1359999999</v>
      </c>
      <c r="E38" s="142"/>
      <c r="F38" s="141">
        <v>-1100459.1359999999</v>
      </c>
      <c r="G38" s="1558"/>
      <c r="H38" s="141">
        <v>-1100459.1359999999</v>
      </c>
      <c r="I38" s="138"/>
    </row>
    <row r="39" spans="1:11" s="962" customFormat="1" ht="12.75">
      <c r="A39" s="1560" t="s">
        <v>3105</v>
      </c>
      <c r="B39" s="145"/>
      <c r="C39" s="830"/>
      <c r="D39" s="141">
        <v>-116524.07399999999</v>
      </c>
      <c r="E39" s="142"/>
      <c r="F39" s="141">
        <v>-116524.07399999999</v>
      </c>
      <c r="G39" s="1558"/>
      <c r="H39" s="141">
        <v>-116524.07399999999</v>
      </c>
      <c r="I39" s="138"/>
      <c r="K39" s="26"/>
    </row>
    <row r="40" spans="1:11" s="962" customFormat="1" ht="12.75">
      <c r="A40" s="1561" t="s">
        <v>3106</v>
      </c>
      <c r="B40" s="145"/>
      <c r="C40" s="830"/>
      <c r="D40" s="141">
        <v>-221652.70035321417</v>
      </c>
      <c r="E40" s="142"/>
      <c r="F40" s="141">
        <v>-295536.93380428554</v>
      </c>
      <c r="G40" s="1558"/>
      <c r="H40" s="141">
        <v>-295536.93380428554</v>
      </c>
      <c r="I40" s="138"/>
      <c r="K40" s="26"/>
    </row>
    <row r="41" spans="1:13" ht="12.75">
      <c r="A41" s="831"/>
      <c r="B41" s="832"/>
      <c r="C41" s="830"/>
      <c r="D41" s="1562"/>
      <c r="E41" s="1562"/>
      <c r="F41" s="1562"/>
      <c r="G41" s="739"/>
      <c r="H41" s="1562"/>
      <c r="I41" s="138"/>
      <c r="J41" s="26"/>
      <c r="K41" s="26"/>
      <c r="L41" s="26"/>
      <c r="M41" s="26"/>
    </row>
    <row r="42" spans="1:11" ht="13.5" thickBot="1">
      <c r="A42" s="1563" t="s">
        <v>1023</v>
      </c>
      <c r="B42" s="1564"/>
      <c r="C42" s="1565"/>
      <c r="D42" s="1566">
        <f>+D30+D34+SUM(D37:D40)</f>
        <v>-2049907.056922466</v>
      </c>
      <c r="E42" s="1566"/>
      <c r="F42" s="1566">
        <f>+F30+F34+SUM(F37:F40)</f>
        <v>-2456876.305778427</v>
      </c>
      <c r="G42" s="1164"/>
      <c r="H42" s="1566">
        <f>+H30+H34+SUM(H37:H40)</f>
        <v>-1096547.8228274882</v>
      </c>
      <c r="I42" s="138" t="s">
        <v>3191</v>
      </c>
      <c r="K42" s="26"/>
    </row>
    <row r="43" spans="7:11" ht="13.5" thickTop="1">
      <c r="G43" s="2"/>
      <c r="H43" s="1569">
        <f>H42/(H13-H22)</f>
        <v>-0.072132545837256729</v>
      </c>
      <c r="K43" s="26"/>
    </row>
    <row r="44" spans="7:7" ht="12.75">
      <c r="G44" s="2"/>
    </row>
    <row r="45" spans="6:7" ht="12.75">
      <c r="F45" s="142"/>
      <c r="G45" s="2"/>
    </row>
  </sheetData>
  <printOptions horizontalCentered="1"/>
  <pageMargins left="0.8" right="0.8" top="1" bottom="1" header="0.5" footer="0.5"/>
  <pageSetup orientation="portrait" scale="80" r:id="rId1"/>
  <headerFooter alignWithMargins="0"/>
  <customProperties>
    <customPr name="_pios_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rgb="FFD5FE50"/>
    <pageSetUpPr fitToPage="1"/>
  </sheetPr>
  <dimension ref="A1:F47"/>
  <sheetViews>
    <sheetView workbookViewId="0" topLeftCell="A10">
      <selection pane="topLeft" activeCell="G40" sqref="G40"/>
    </sheetView>
  </sheetViews>
  <sheetFormatPr defaultColWidth="9.14428571428571" defaultRowHeight="12.75"/>
  <cols>
    <col min="1" max="1" width="60" style="63" bestFit="1" customWidth="1"/>
    <col min="2" max="2" width="9.14285714285714" style="63" customWidth="1"/>
    <col min="3" max="3" width="11.8571428571429" style="63" bestFit="1" customWidth="1"/>
    <col min="4" max="4" width="9.14285714285714" style="63" customWidth="1"/>
    <col min="5" max="5" width="12.8571428571429" style="63" bestFit="1" customWidth="1"/>
    <col min="6" max="6" width="5.85714285714286" style="63" customWidth="1"/>
    <col min="7" max="7" width="9.14285714285714" style="63" customWidth="1"/>
    <col min="8" max="16384" width="9.14285714285714" style="63"/>
  </cols>
  <sheetData>
    <row r="1" spans="2:6" s="2" customFormat="1" ht="12.75">
      <c r="B1" s="116"/>
      <c r="C1" s="115" t="s">
        <v>3143</v>
      </c>
      <c r="E1" s="127">
        <v>43537</v>
      </c>
      <c r="F1" s="2" t="s">
        <v>163</v>
      </c>
    </row>
    <row r="2" spans="2:5" s="2" customFormat="1" ht="12.75">
      <c r="B2" s="116"/>
      <c r="C2" s="115" t="str">
        <f>_xlfn.CONCAT("Witness: ",INDEX('Table of Contents'!$F$1:$F$68,MATCH(C1,'Table of Contents'!$D$1:$D$68,0)))</f>
        <v>Witness: Dawn M Peslak</v>
      </c>
      <c r="D2" s="63"/>
      <c r="E2" s="1082"/>
    </row>
    <row r="3" spans="4:5" s="2" customFormat="1" ht="12.75">
      <c r="D3" s="63"/>
      <c r="E3" s="746"/>
    </row>
    <row r="4" spans="1:3" ht="12.75">
      <c r="A4" s="662" t="str">
        <f>+Co_Name</f>
        <v>Aqua New Jersey, Inc</v>
      </c>
      <c r="B4" s="662"/>
      <c r="C4" s="662"/>
    </row>
    <row r="5" spans="1:4" ht="12.75">
      <c r="A5" s="662" t="str">
        <f>+System</f>
        <v>Water Systems</v>
      </c>
      <c r="B5" s="662"/>
      <c r="C5" s="662"/>
      <c r="D5" s="62"/>
    </row>
    <row r="6" spans="1:4" ht="12.75">
      <c r="A6" s="662" t="s">
        <v>1024</v>
      </c>
      <c r="B6" s="662"/>
      <c r="C6" s="662"/>
      <c r="D6" s="62"/>
    </row>
    <row r="7" spans="1:5" ht="12.75">
      <c r="A7" s="662" t="str">
        <f>'General Information'!$B$54</f>
        <v>Test Year Ended April 30, 2024 and Pro Forma Present Rates</v>
      </c>
      <c r="B7" s="662"/>
      <c r="C7" s="662"/>
      <c r="D7" s="62"/>
      <c r="E7" s="63" t="s">
        <v>473</v>
      </c>
    </row>
    <row r="8" spans="1:4" ht="12.75">
      <c r="A8" s="662" t="str">
        <f>+'General Information'!B8</f>
        <v>9 Months Actual + 3 Months Estimated</v>
      </c>
      <c r="B8" s="662"/>
      <c r="C8" s="662"/>
      <c r="D8" s="62"/>
    </row>
    <row r="9" spans="1:4" ht="12.75">
      <c r="A9" s="662"/>
      <c r="B9" s="662"/>
      <c r="C9" s="662"/>
      <c r="D9" s="62"/>
    </row>
    <row r="10" spans="1:4" ht="12.75">
      <c r="A10" s="838" t="s">
        <v>63</v>
      </c>
      <c r="B10" s="838" t="s">
        <v>814</v>
      </c>
      <c r="C10" s="838" t="s">
        <v>520</v>
      </c>
      <c r="D10" s="62"/>
    </row>
    <row r="11" spans="1:4" ht="12.75">
      <c r="A11" s="662"/>
      <c r="B11" s="662"/>
      <c r="C11" s="662"/>
      <c r="D11" s="62"/>
    </row>
    <row r="12" spans="1:4" ht="12.75">
      <c r="A12" s="843" t="s">
        <v>1025</v>
      </c>
      <c r="B12" s="53"/>
      <c r="C12" s="19"/>
      <c r="D12" s="62"/>
    </row>
    <row r="13" spans="1:4" ht="12.75">
      <c r="A13" s="574" t="s">
        <v>1026</v>
      </c>
      <c r="C13" s="19"/>
      <c r="D13" s="62"/>
    </row>
    <row r="14" spans="1:4" ht="12.75">
      <c r="A14" s="677" t="s">
        <v>801</v>
      </c>
      <c r="B14" s="428">
        <v>406000</v>
      </c>
      <c r="C14" s="47" cm="1">
        <f t="array" ref="C14">SUM(SUMIFS(DS5_ExpActuals!$J:$J,DS5_ExpActuals!$E:$E,$B14,DS5_ExpActuals!$G:$G,Segments))+SUM(SUMIFS('DS8_2023 TY'!$I:$I,'DS8_2023 TY'!$E:$E,$B14,'DS8_2023 TY'!$G:$G,Segments,'DS8_2023 TY'!$F:$F,"plan"))+SUM(SUMIFS('DS9_2024 TY'!$I:$I,'DS9_2024 TY'!$E:$E,$B14,'DS9_2024 TY'!$G:$G,Segments))</f>
        <v>-53400.309999999998</v>
      </c>
      <c r="D14" s="62"/>
    </row>
    <row r="15" spans="1:4" ht="12.75">
      <c r="A15" s="574"/>
      <c r="B15" s="53"/>
      <c r="C15" s="19"/>
      <c r="D15" s="62"/>
    </row>
    <row r="16" spans="1:5" ht="12.75">
      <c r="A16" s="677" t="s">
        <v>1027</v>
      </c>
      <c r="B16" s="53"/>
      <c r="C16" s="844">
        <f>'Exhibit 26.7'!E28</f>
        <v>-818747.11999999988</v>
      </c>
      <c r="D16" s="62"/>
      <c r="E16" s="63" t="s">
        <v>43</v>
      </c>
    </row>
    <row r="17" spans="1:4" ht="12.75">
      <c r="A17" s="677" t="s">
        <v>1028</v>
      </c>
      <c r="B17" s="53"/>
      <c r="C17" s="772">
        <f>-SUM('Exhibit 26.7'!E17:E18)</f>
        <v>44733</v>
      </c>
      <c r="D17" s="62"/>
    </row>
    <row r="18" spans="1:4" ht="12.75">
      <c r="A18" s="738" t="s">
        <v>1029</v>
      </c>
      <c r="B18" s="840"/>
      <c r="C18" s="845">
        <f>SUM(C16:C17)</f>
        <v>-774014.11999999988</v>
      </c>
      <c r="D18" s="62"/>
    </row>
    <row r="19" spans="1:4" ht="12.75">
      <c r="A19" s="574"/>
      <c r="B19" s="53"/>
      <c r="C19" s="234"/>
      <c r="D19" s="62"/>
    </row>
    <row r="20" spans="1:5" ht="12.75">
      <c r="A20" s="384" t="s">
        <v>1030</v>
      </c>
      <c r="B20" s="53"/>
      <c r="C20" s="772">
        <f>E20*12</f>
        <v>180</v>
      </c>
      <c r="D20" s="62"/>
      <c r="E20" s="254">
        <v>15</v>
      </c>
    </row>
    <row r="21" spans="1:4" ht="12.75">
      <c r="A21" s="574"/>
      <c r="B21" s="53"/>
      <c r="C21" s="20"/>
      <c r="D21" s="62"/>
    </row>
    <row r="22" spans="1:5" ht="12.75" thickBot="1">
      <c r="A22" s="842" t="s">
        <v>1031</v>
      </c>
      <c r="B22" s="841"/>
      <c r="C22" s="846">
        <f>C18/C20</f>
        <v>-4300.0784444444434</v>
      </c>
      <c r="D22" s="62"/>
      <c r="E22" s="235" t="s">
        <v>1032</v>
      </c>
    </row>
    <row r="23" spans="1:5" ht="12.75" thickTop="1">
      <c r="A23" s="576"/>
      <c r="B23" s="80"/>
      <c r="C23" s="192"/>
      <c r="D23" s="62"/>
      <c r="E23" s="235"/>
    </row>
    <row r="24" spans="1:4" ht="12.75">
      <c r="A24" s="573" t="s">
        <v>1033</v>
      </c>
      <c r="B24" s="754"/>
      <c r="C24" s="809">
        <f>C$22*12</f>
        <v>-51600.941333333321</v>
      </c>
      <c r="D24" s="62"/>
    </row>
    <row r="25" spans="1:4" ht="12.75">
      <c r="A25" s="384"/>
      <c r="B25" s="53"/>
      <c r="C25" s="75"/>
      <c r="D25" s="62"/>
    </row>
    <row r="26" spans="1:4" ht="12.75" thickBot="1">
      <c r="A26" s="678" t="s">
        <v>469</v>
      </c>
      <c r="B26" s="839"/>
      <c r="C26" s="781">
        <f>C24-C14</f>
        <v>1799.3686666666763</v>
      </c>
      <c r="D26" s="62"/>
    </row>
    <row r="27" spans="1:4" ht="12.75" thickTop="1">
      <c r="A27" s="19"/>
      <c r="B27" s="53"/>
      <c r="C27" s="19"/>
      <c r="D27" s="62"/>
    </row>
    <row r="28" spans="1:4" ht="12.75">
      <c r="A28" s="19"/>
      <c r="B28" s="53"/>
      <c r="C28" s="19"/>
      <c r="D28" s="62"/>
    </row>
    <row r="29" spans="1:4" ht="12.75">
      <c r="A29" s="843" t="s">
        <v>3050</v>
      </c>
      <c r="B29" s="53"/>
      <c r="C29" s="1097"/>
      <c r="D29" s="62"/>
    </row>
    <row r="30" spans="1:4" s="2" customFormat="1" ht="12.75">
      <c r="A30" s="384" t="s">
        <v>1034</v>
      </c>
      <c r="B30" s="1097"/>
      <c r="C30" s="18"/>
      <c r="D30" s="9"/>
    </row>
    <row r="31" spans="1:4" s="2" customFormat="1" ht="12.75">
      <c r="A31" s="1096" t="s">
        <v>801</v>
      </c>
      <c r="B31" s="53"/>
      <c r="C31" s="47" cm="1">
        <f t="array" ref="C31">SUM(SUMIFS(DS5_ExpActuals!$J:$J,DS5_ExpActuals!$E:$E,$B31,DS5_ExpActuals!$G:$G,Segments))*0+SUM(SUMIFS('DS8_2023 TY'!$I:$I,'DS8_2023 TY'!$E:$E,$B31,'DS8_2023 TY'!$G:$G,Segments))*0+SUM(SUMIFS('DS9_2024 TY'!$I:$I,'DS9_2024 TY'!$E:$E,$B31,'DS9_2024 TY'!$G:$G,Segments))*0</f>
        <v>0</v>
      </c>
      <c r="D31" s="75"/>
    </row>
    <row r="32" spans="1:4" s="2" customFormat="1" ht="12.75">
      <c r="A32" s="1096"/>
      <c r="B32" s="1097"/>
      <c r="C32" s="18"/>
      <c r="D32" s="18"/>
    </row>
    <row r="33" spans="1:6" s="2" customFormat="1" ht="12.75">
      <c r="A33" s="384" t="s">
        <v>3051</v>
      </c>
      <c r="B33" s="1097"/>
      <c r="C33" s="656">
        <v>212151</v>
      </c>
      <c r="D33" s="18"/>
      <c r="E33" s="19" t="s">
        <v>92</v>
      </c>
      <c r="F33" s="9"/>
    </row>
    <row r="34" spans="1:6" s="2" customFormat="1" ht="12.75">
      <c r="A34" s="384" t="s">
        <v>3052</v>
      </c>
      <c r="B34" s="1097"/>
      <c r="C34" s="18">
        <v>518924</v>
      </c>
      <c r="D34" s="18"/>
      <c r="E34" s="7"/>
      <c r="F34" s="9"/>
    </row>
    <row r="35" spans="1:6" s="2" customFormat="1" ht="12.75">
      <c r="A35" s="384" t="s">
        <v>1033</v>
      </c>
      <c r="B35" s="1097"/>
      <c r="C35" s="656">
        <f>SUM(C33:C34)/2</f>
        <v>365537.5</v>
      </c>
      <c r="D35" s="18"/>
      <c r="E35" s="19"/>
      <c r="F35" s="9"/>
    </row>
    <row r="36" spans="1:6" s="2" customFormat="1" ht="12.75">
      <c r="A36" s="1096"/>
      <c r="B36" s="1097"/>
      <c r="C36" s="952"/>
      <c r="D36" s="18"/>
      <c r="F36" s="9"/>
    </row>
    <row r="37" spans="1:6" s="2" customFormat="1" ht="12.75" thickBot="1">
      <c r="A37" s="749" t="s">
        <v>469</v>
      </c>
      <c r="B37" s="731"/>
      <c r="C37" s="1534">
        <f>C35-C31</f>
        <v>365537.5</v>
      </c>
      <c r="D37" s="18"/>
      <c r="F37" s="9"/>
    </row>
    <row r="38" spans="1:6" s="2" customFormat="1" ht="12.75" thickTop="1" thickBot="1">
      <c r="A38" s="1535"/>
      <c r="B38" s="1535"/>
      <c r="C38" s="1536"/>
      <c r="D38" s="18"/>
      <c r="F38" s="9"/>
    </row>
    <row r="39" spans="1:4" ht="12.75" thickTop="1">
      <c r="A39" s="36"/>
      <c r="B39" s="36"/>
      <c r="C39" s="36"/>
      <c r="D39" s="62"/>
    </row>
    <row r="40" spans="1:4" ht="12.75" thickBot="1">
      <c r="A40" s="750" t="s">
        <v>1035</v>
      </c>
      <c r="B40" s="753"/>
      <c r="C40" s="752">
        <f>C24+C35</f>
        <v>313936.55866666668</v>
      </c>
      <c r="D40" s="62"/>
    </row>
    <row r="41" spans="1:4" ht="12.75" thickTop="1">
      <c r="A41" s="19"/>
      <c r="B41" s="19"/>
      <c r="C41" s="32"/>
      <c r="D41" s="62"/>
    </row>
    <row r="42" spans="1:3" ht="12.75" thickBot="1">
      <c r="A42" s="750" t="s">
        <v>1036</v>
      </c>
      <c r="B42" s="753"/>
      <c r="C42" s="752">
        <f>C26+C37</f>
        <v>367336.86866666668</v>
      </c>
    </row>
    <row r="43" spans="1:3" ht="12.75" thickTop="1">
      <c r="A43" s="2"/>
      <c r="B43" s="2"/>
      <c r="C43" s="2"/>
    </row>
    <row r="44" spans="1:3" ht="12.75">
      <c r="A44" s="2"/>
      <c r="B44" s="2"/>
      <c r="C44" s="2"/>
    </row>
    <row r="45" spans="1:3" ht="12.75">
      <c r="A45" s="847" t="s">
        <v>950</v>
      </c>
      <c r="B45" s="847"/>
      <c r="C45" s="847"/>
    </row>
    <row r="46" spans="1:3" ht="12.75">
      <c r="A46" s="449" t="s">
        <v>2980</v>
      </c>
      <c r="B46" s="39"/>
      <c r="C46" s="849">
        <f>'Exhibit 26.7'!$G$28</f>
        <v>4300.0784444444444</v>
      </c>
    </row>
    <row r="47" spans="1:3" ht="12.75">
      <c r="A47" s="449" t="s">
        <v>924</v>
      </c>
      <c r="B47" s="449"/>
      <c r="C47" s="848">
        <f>C22+C46</f>
        <v>0</v>
      </c>
    </row>
  </sheetData>
  <conditionalFormatting sqref="C47">
    <cfRule type="cellIs" priority="1" dxfId="37" operator="notEqual">
      <formula>0</formula>
    </cfRule>
    <cfRule type="cellIs" priority="2" dxfId="36" operator="equal">
      <formula>0</formula>
    </cfRule>
  </conditionalFormatting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4">
    <tabColor rgb="FF92D050"/>
    <pageSetUpPr fitToPage="1"/>
  </sheetPr>
  <dimension ref="A1:N19"/>
  <sheetViews>
    <sheetView workbookViewId="0" topLeftCell="A1"/>
  </sheetViews>
  <sheetFormatPr defaultColWidth="9.14428571428571" defaultRowHeight="12.75"/>
  <cols>
    <col min="1" max="1" width="35.7142857142857" style="63" customWidth="1"/>
    <col min="2" max="2" width="11.8571428571429" style="63" customWidth="1"/>
    <col min="3" max="4" width="15.7142857142857" style="63" customWidth="1"/>
    <col min="5" max="5" width="8.71428571428571" style="63" customWidth="1"/>
    <col min="6" max="6" width="8.14285714285714" style="63" bestFit="1" customWidth="1"/>
    <col min="7" max="7" width="9.14285714285714" style="63" customWidth="1"/>
    <col min="8" max="14" width="9.14285714285714" style="63"/>
    <col min="15" max="16384" width="9.14285714285714" style="63"/>
  </cols>
  <sheetData>
    <row r="1" spans="3:7" ht="12.75">
      <c r="C1" s="116"/>
      <c r="D1" s="115" t="s">
        <v>3144</v>
      </c>
      <c r="E1" s="2"/>
      <c r="F1" s="158">
        <v>42389</v>
      </c>
      <c r="G1" s="63" t="s">
        <v>163</v>
      </c>
    </row>
    <row r="2" spans="3:6" ht="12.75">
      <c r="C2" s="116"/>
      <c r="D2" s="115" t="str">
        <f>_xlfn.CONCAT("Witness: ",INDEX('Table of Contents'!$F$1:$F$68,MATCH(D1,'Table of Contents'!$D$1:$D$68,0)))</f>
        <v>Witness: Dawn M Peslak</v>
      </c>
      <c r="E2" s="2"/>
      <c r="F2" s="63" t="s">
        <v>1037</v>
      </c>
    </row>
    <row r="3" spans="3:6" ht="12.75">
      <c r="C3" s="116"/>
      <c r="D3" s="19"/>
      <c r="E3" s="2"/>
      <c r="F3" t="s">
        <v>0</v>
      </c>
    </row>
    <row r="4" spans="1:4" ht="12.75">
      <c r="A4" s="662" t="str">
        <f>+Co_Name</f>
        <v>Aqua New Jersey, Inc</v>
      </c>
      <c r="B4" s="662"/>
      <c r="C4" s="662"/>
      <c r="D4" s="662"/>
    </row>
    <row r="5" spans="1:6" ht="12.75">
      <c r="A5" s="662" t="str">
        <f>+System</f>
        <v>Water Systems</v>
      </c>
      <c r="B5" s="662"/>
      <c r="C5" s="662"/>
      <c r="D5" s="662"/>
      <c r="E5" s="62"/>
      <c r="F5" s="62"/>
    </row>
    <row r="6" spans="1:6" ht="12.75">
      <c r="A6" s="662" t="s">
        <v>1038</v>
      </c>
      <c r="B6" s="662"/>
      <c r="C6" s="662"/>
      <c r="D6" s="662"/>
      <c r="E6" s="62"/>
      <c r="F6" s="62"/>
    </row>
    <row r="7" spans="1:6" ht="12.75">
      <c r="A7" s="662" t="str">
        <f>'General Information'!$B$54</f>
        <v>Test Year Ended April 30, 2024 and Pro Forma Present Rates</v>
      </c>
      <c r="B7" s="662"/>
      <c r="C7" s="662"/>
      <c r="D7" s="662"/>
      <c r="E7" s="62"/>
      <c r="F7" s="62"/>
    </row>
    <row r="8" spans="1:6" ht="12.75">
      <c r="A8" s="662" t="str">
        <f>+'General Information'!B8</f>
        <v>9 Months Actual + 3 Months Estimated</v>
      </c>
      <c r="B8" s="662"/>
      <c r="C8" s="662"/>
      <c r="D8" s="662"/>
      <c r="E8" s="62"/>
      <c r="F8" s="62"/>
    </row>
    <row r="9" spans="1:6" ht="12.75">
      <c r="A9" s="19"/>
      <c r="B9" s="19"/>
      <c r="C9" s="19"/>
      <c r="D9" s="19"/>
      <c r="E9" s="62"/>
      <c r="F9" s="62"/>
    </row>
    <row r="10" spans="1:6" ht="12.75">
      <c r="A10" s="754" t="s">
        <v>63</v>
      </c>
      <c r="B10" s="754" t="s">
        <v>62</v>
      </c>
      <c r="C10" s="754" t="s">
        <v>624</v>
      </c>
      <c r="D10" s="754" t="s">
        <v>622</v>
      </c>
      <c r="E10" s="62"/>
      <c r="F10" s="62"/>
    </row>
    <row r="11" spans="1:6" ht="12.75">
      <c r="A11" s="19"/>
      <c r="B11" s="19"/>
      <c r="C11" s="19"/>
      <c r="D11" s="19"/>
      <c r="E11" s="62"/>
      <c r="F11" s="62"/>
    </row>
    <row r="12" spans="1:14" ht="12.75">
      <c r="A12" s="843" t="s">
        <v>1039</v>
      </c>
      <c r="B12" s="19"/>
      <c r="C12" s="19"/>
      <c r="E12" s="62"/>
      <c r="F12" s="66"/>
      <c r="G12" s="66"/>
      <c r="H12" s="66"/>
      <c r="I12" s="66"/>
      <c r="J12" s="66"/>
      <c r="K12" s="66"/>
      <c r="L12" s="66"/>
      <c r="M12" s="66"/>
      <c r="N12" s="66"/>
    </row>
    <row r="13" spans="1:14" ht="12.75">
      <c r="A13" s="39"/>
      <c r="B13" s="39"/>
      <c r="C13" s="39"/>
      <c r="E13" s="62"/>
      <c r="F13" s="66"/>
      <c r="G13" s="66"/>
      <c r="H13" s="66"/>
      <c r="I13" s="66"/>
      <c r="J13" s="66"/>
      <c r="K13" s="66"/>
      <c r="L13" s="66"/>
      <c r="M13" s="66"/>
      <c r="N13" s="66"/>
    </row>
    <row r="14" spans="1:6" ht="12.75">
      <c r="A14" s="39" t="s">
        <v>3195</v>
      </c>
      <c r="B14" s="85" t="s">
        <v>3192</v>
      </c>
      <c r="C14" s="654">
        <f>'Exhibit 26.1'!$C$31</f>
        <v>243295840.56384608</v>
      </c>
      <c r="D14" s="654">
        <f>'Exhibit 26.1'!$G$31</f>
        <v>275639031.51397681</v>
      </c>
      <c r="E14" s="62"/>
      <c r="F14" s="62"/>
    </row>
    <row r="15" spans="1:6" ht="12.75">
      <c r="A15" s="39"/>
      <c r="B15" s="85"/>
      <c r="C15" s="43"/>
      <c r="D15" s="43"/>
      <c r="E15" s="62"/>
      <c r="F15" s="62"/>
    </row>
    <row r="16" spans="1:6" ht="12.75">
      <c r="A16" s="39" t="s">
        <v>3194</v>
      </c>
      <c r="B16" s="85" t="s">
        <v>3193</v>
      </c>
      <c r="C16" s="44">
        <f>+'Exhibit 14.1'!I33</f>
        <v>0.01997226103781501</v>
      </c>
      <c r="D16" s="44">
        <f>+C16</f>
        <v>0.01997226103781501</v>
      </c>
      <c r="E16" s="62"/>
      <c r="F16" s="62"/>
    </row>
    <row r="17" spans="1:6" ht="12.75">
      <c r="A17" s="39" t="s">
        <v>390</v>
      </c>
      <c r="B17" s="85"/>
      <c r="C17" s="43"/>
      <c r="D17" s="43"/>
      <c r="E17" s="62"/>
      <c r="F17" s="62"/>
    </row>
    <row r="18" spans="1:6" ht="12.75" thickBot="1">
      <c r="A18" s="731" t="s">
        <v>1040</v>
      </c>
      <c r="B18" s="850"/>
      <c r="C18" s="802">
        <f>C14*C16</f>
        <v>4859168.0371557558</v>
      </c>
      <c r="D18" s="802">
        <f>D14*D16</f>
        <v>5505134.6896076631</v>
      </c>
      <c r="E18" s="62"/>
      <c r="F18" s="62"/>
    </row>
    <row r="19" spans="1:6" ht="12.75" thickTop="1">
      <c r="A19" s="39" t="s">
        <v>390</v>
      </c>
      <c r="B19" s="43"/>
      <c r="C19" s="43"/>
      <c r="E19" s="62"/>
      <c r="F19" s="62"/>
    </row>
  </sheetData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9900"/>
  </sheetPr>
  <dimension ref="A1:Y85"/>
  <sheetViews>
    <sheetView workbookViewId="0" topLeftCell="A1"/>
  </sheetViews>
  <sheetFormatPr defaultColWidth="9.14428571428571" defaultRowHeight="12.75" customHeight="1"/>
  <cols>
    <col min="1" max="1" width="12.8571428571429" style="460" customWidth="1"/>
    <col min="2" max="2" width="27.2857142857143" style="460" bestFit="1" customWidth="1"/>
    <col min="3" max="5" width="11.2857142857143" style="460" bestFit="1" customWidth="1"/>
    <col min="6" max="8" width="11" style="460" bestFit="1" customWidth="1"/>
    <col min="9" max="9" width="10.5714285714286" style="460" customWidth="1"/>
    <col min="10" max="10" width="10.7142857142857" style="460" customWidth="1"/>
    <col min="11" max="11" width="10.5714285714286" style="460" customWidth="1"/>
    <col min="12" max="12" width="1.42857142857143" style="460" customWidth="1"/>
    <col min="13" max="13" width="10.5714285714286" style="460" bestFit="1" customWidth="1"/>
    <col min="14" max="14" width="27.2857142857143" style="460" bestFit="1" customWidth="1"/>
    <col min="15" max="20" width="9.42857142857143" style="460" bestFit="1" customWidth="1"/>
    <col min="21" max="23" width="9.28571428571429" style="460" customWidth="1"/>
    <col min="24" max="25" width="9.42857142857143" style="460" bestFit="1" customWidth="1"/>
    <col min="26" max="26" width="9.14285714285714" style="460" customWidth="1"/>
    <col min="27" max="16384" width="9.14285714285714" style="460"/>
  </cols>
  <sheetData>
    <row r="1" spans="1:11" ht="12.75" customHeight="1">
      <c r="A1" s="476" t="s">
        <v>162</v>
      </c>
      <c r="J1" s="490">
        <v>43453</v>
      </c>
      <c r="K1" s="460" t="s">
        <v>163</v>
      </c>
    </row>
    <row r="2" spans="1:8" ht="12.75" customHeight="1">
      <c r="A2" s="476" t="s">
        <v>164</v>
      </c>
      <c r="F2" s="490"/>
      <c r="G2" s="490"/>
      <c r="H2" s="490"/>
    </row>
    <row r="3" spans="1:11" ht="12.75" customHeight="1">
      <c r="A3" s="476"/>
      <c r="B3" s="465" t="s">
        <v>165</v>
      </c>
      <c r="C3" s="491" t="s">
        <v>166</v>
      </c>
      <c r="D3" s="491" t="s">
        <v>166</v>
      </c>
      <c r="E3" s="491" t="s">
        <v>166</v>
      </c>
      <c r="F3" s="491" t="s">
        <v>166</v>
      </c>
      <c r="G3" s="491" t="s">
        <v>166</v>
      </c>
      <c r="H3" s="491" t="s">
        <v>167</v>
      </c>
      <c r="I3" s="491" t="s">
        <v>168</v>
      </c>
      <c r="J3" s="491" t="s">
        <v>166</v>
      </c>
      <c r="K3" s="491"/>
    </row>
    <row r="4" spans="2:24" ht="12.75" customHeight="1">
      <c r="B4" s="492" t="s">
        <v>169</v>
      </c>
      <c r="C4" s="484" t="s">
        <v>170</v>
      </c>
      <c r="D4" s="484" t="s">
        <v>171</v>
      </c>
      <c r="E4" s="484" t="s">
        <v>172</v>
      </c>
      <c r="F4" s="484" t="s">
        <v>173</v>
      </c>
      <c r="G4" s="484" t="s">
        <v>174</v>
      </c>
      <c r="H4" s="484" t="s">
        <v>175</v>
      </c>
      <c r="I4" s="484" t="s">
        <v>176</v>
      </c>
      <c r="J4" s="484" t="s">
        <v>177</v>
      </c>
      <c r="K4" s="484" t="s">
        <v>178</v>
      </c>
      <c r="N4" s="493" t="s">
        <v>179</v>
      </c>
      <c r="O4" s="494" t="s">
        <v>180</v>
      </c>
      <c r="P4" s="494"/>
      <c r="Q4" s="494"/>
      <c r="R4" s="494"/>
      <c r="S4" s="494"/>
      <c r="T4" s="494"/>
      <c r="U4" s="494"/>
      <c r="V4" s="494"/>
      <c r="W4" s="494"/>
      <c r="X4" s="494"/>
    </row>
    <row r="5" spans="2:25" ht="12.75" customHeight="1">
      <c r="B5" s="493" t="s">
        <v>179</v>
      </c>
      <c r="C5" s="495" t="s">
        <v>181</v>
      </c>
      <c r="D5" s="495" t="s">
        <v>182</v>
      </c>
      <c r="E5" s="495" t="s">
        <v>183</v>
      </c>
      <c r="F5" s="495" t="s">
        <v>184</v>
      </c>
      <c r="G5" s="495" t="s">
        <v>185</v>
      </c>
      <c r="H5" s="495" t="s">
        <v>186</v>
      </c>
      <c r="I5" s="495" t="s">
        <v>187</v>
      </c>
      <c r="J5" s="495" t="s">
        <v>188</v>
      </c>
      <c r="K5" s="495" t="s">
        <v>189</v>
      </c>
      <c r="M5" s="496" t="s">
        <v>190</v>
      </c>
      <c r="N5" s="496"/>
      <c r="O5" s="484" t="str">
        <f t="shared" si="0" ref="O5:T5">C4</f>
        <v>1. Main</v>
      </c>
      <c r="P5" s="484" t="str">
        <f t="shared" si="0"/>
        <v>1A. Wallkill</v>
      </c>
      <c r="Q5" s="484" t="str">
        <f t="shared" si="0"/>
        <v>1E. TqltSpg</v>
      </c>
      <c r="R5" s="484" t="str">
        <f t="shared" si="0"/>
        <v>1F. Seaview</v>
      </c>
      <c r="S5" s="484" t="str">
        <f t="shared" si="0"/>
        <v>1G. Byram</v>
      </c>
      <c r="T5" s="484" t="str">
        <f t="shared" si="0"/>
        <v>1H. ClfsdPk</v>
      </c>
      <c r="U5" s="484" t="str">
        <f>I4</f>
        <v>8. Resale</v>
      </c>
      <c r="V5" s="484" t="str">
        <f>J4</f>
        <v>9. LoTGC</v>
      </c>
      <c r="W5" s="484" t="str">
        <f>K4</f>
        <v>1D. DSIC</v>
      </c>
      <c r="X5" s="484" t="s">
        <v>191</v>
      </c>
      <c r="Y5" s="484" t="s">
        <v>191</v>
      </c>
    </row>
    <row r="6" spans="2:25" s="487" customFormat="1" ht="12.75" customHeight="1">
      <c r="B6" s="497" t="s">
        <v>192</v>
      </c>
      <c r="C6" s="1410">
        <v>43617</v>
      </c>
      <c r="D6" s="1410">
        <v>43618</v>
      </c>
      <c r="E6" s="1410">
        <v>43619</v>
      </c>
      <c r="F6" s="1410">
        <v>43620</v>
      </c>
      <c r="G6" s="1410">
        <v>43621</v>
      </c>
      <c r="H6" s="1410">
        <v>43622</v>
      </c>
      <c r="I6" s="1410">
        <v>43623</v>
      </c>
      <c r="J6" s="1410">
        <v>43624</v>
      </c>
      <c r="K6" s="1410">
        <v>45166</v>
      </c>
      <c r="M6" s="460"/>
      <c r="N6" s="460"/>
      <c r="X6" s="487" t="s">
        <v>193</v>
      </c>
      <c r="Y6" s="487" t="s">
        <v>194</v>
      </c>
    </row>
    <row r="7" spans="1:15" s="462" customFormat="1" ht="12.75" customHeight="1">
      <c r="A7" s="498"/>
      <c r="B7" s="499" t="str">
        <f>M7&amp;"K Res Crnt Bill wo DSIC"</f>
        <v>5K Res Crnt Bill wo DSIC</v>
      </c>
      <c r="C7" s="498">
        <f>C11+$M7*C26</f>
        <v>48.759999999999998</v>
      </c>
      <c r="D7" s="498">
        <f>D11+$M7*D26</f>
        <v>39.140000000000001</v>
      </c>
      <c r="E7" s="498">
        <f>E11+$M7*E26</f>
        <v>48.759999999999998</v>
      </c>
      <c r="F7" s="498">
        <f>F11+$M7*F26</f>
        <v>74.300000000000011</v>
      </c>
      <c r="G7" s="498">
        <f>G11+$M7*G26+G25</f>
        <v>74.300000000000011</v>
      </c>
      <c r="H7" s="498">
        <f>H24</f>
        <v>45</v>
      </c>
      <c r="I7" s="498">
        <f>I11+$M7*I26</f>
        <v>43.496499999999997</v>
      </c>
      <c r="J7" s="498" t="s">
        <v>195</v>
      </c>
      <c r="K7" s="500"/>
      <c r="M7" s="485">
        <v>5</v>
      </c>
      <c r="N7" s="485"/>
      <c r="O7" s="501" t="s">
        <v>196</v>
      </c>
    </row>
    <row r="8" spans="1:11" s="487" customFormat="1" ht="12.75" customHeight="1">
      <c r="A8" s="562"/>
      <c r="B8" s="562" t="s">
        <v>197</v>
      </c>
      <c r="C8" s="502">
        <v>54318.5</v>
      </c>
      <c r="D8" s="502">
        <v>438</v>
      </c>
      <c r="E8" s="502">
        <v>-2146826246</v>
      </c>
      <c r="F8" s="502">
        <v>93</v>
      </c>
      <c r="G8" s="502">
        <v>151</v>
      </c>
      <c r="H8" s="502">
        <v>-2146826246</v>
      </c>
      <c r="I8" s="502">
        <v>0</v>
      </c>
      <c r="J8" s="502">
        <v>1</v>
      </c>
      <c r="K8" s="502"/>
    </row>
    <row r="9" spans="1:13" ht="12.75" customHeight="1">
      <c r="A9" s="476" t="s">
        <v>198</v>
      </c>
      <c r="C9" s="461"/>
      <c r="D9" s="461"/>
      <c r="E9" s="503"/>
      <c r="F9" s="503"/>
      <c r="G9" s="503"/>
      <c r="H9" s="503"/>
      <c r="J9" s="461"/>
      <c r="M9" s="487"/>
    </row>
    <row r="10" spans="1:14" ht="12.75" customHeight="1">
      <c r="A10" s="484" t="s">
        <v>199</v>
      </c>
      <c r="B10" s="484" t="s">
        <v>200</v>
      </c>
      <c r="E10" s="503"/>
      <c r="F10" s="503"/>
      <c r="G10" s="503"/>
      <c r="H10" s="545" t="s">
        <v>201</v>
      </c>
      <c r="M10" s="487"/>
      <c r="N10" s="487"/>
    </row>
    <row r="11" spans="1:24" ht="12.75" customHeight="1">
      <c r="A11" s="487" t="s">
        <v>202</v>
      </c>
      <c r="B11" s="504" t="s">
        <v>203</v>
      </c>
      <c r="C11" s="505">
        <v>16.5</v>
      </c>
      <c r="D11" s="505">
        <v>16.5</v>
      </c>
      <c r="E11" s="1408">
        <f>+C11</f>
        <v>16.5</v>
      </c>
      <c r="F11" s="1408">
        <f>+C11</f>
        <v>16.5</v>
      </c>
      <c r="G11" s="1408">
        <f>+C11</f>
        <v>16.5</v>
      </c>
      <c r="H11" s="1409">
        <f>+C11</f>
        <v>16.5</v>
      </c>
      <c r="I11" s="1408">
        <f>+C11</f>
        <v>16.5</v>
      </c>
      <c r="J11" s="506"/>
      <c r="K11" s="1412">
        <v>2.6200000000000001</v>
      </c>
      <c r="M11" s="505"/>
      <c r="N11" s="507" t="s">
        <v>204</v>
      </c>
      <c r="O11" s="460">
        <f t="shared" si="1" ref="O11:U22">C11/C$11</f>
        <v>1</v>
      </c>
      <c r="P11" s="460">
        <f t="shared" si="1"/>
        <v>1</v>
      </c>
      <c r="Q11" s="460">
        <f t="shared" si="1"/>
        <v>1</v>
      </c>
      <c r="R11" s="460">
        <f t="shared" si="1"/>
        <v>1</v>
      </c>
      <c r="S11" s="460">
        <f t="shared" si="1"/>
        <v>1</v>
      </c>
      <c r="T11" s="460">
        <f t="shared" si="1"/>
        <v>1</v>
      </c>
      <c r="U11" s="460">
        <f t="shared" si="1"/>
        <v>1</v>
      </c>
      <c r="W11" s="460">
        <f t="shared" si="2" ref="W11:W22">K11/K$11</f>
        <v>1</v>
      </c>
      <c r="X11" s="460">
        <v>1</v>
      </c>
    </row>
    <row r="12" spans="1:24" ht="12.75" customHeight="1">
      <c r="A12" s="487" t="s">
        <v>202</v>
      </c>
      <c r="B12" s="504" t="s">
        <v>205</v>
      </c>
      <c r="C12" s="505">
        <v>24.75</v>
      </c>
      <c r="D12" s="505">
        <v>24.75</v>
      </c>
      <c r="E12" s="1408">
        <f t="shared" si="3" ref="E12:E17">+C12</f>
        <v>24.75</v>
      </c>
      <c r="F12" s="1408">
        <f>+C12</f>
        <v>24.75</v>
      </c>
      <c r="G12" s="505"/>
      <c r="H12" s="505"/>
      <c r="I12" s="1408">
        <f t="shared" si="4" ref="I12:I21">+C12</f>
        <v>24.75</v>
      </c>
      <c r="J12" s="506"/>
      <c r="K12" s="1412">
        <v>3.9300000000000002</v>
      </c>
      <c r="M12" s="505"/>
      <c r="N12" s="507" t="s">
        <v>206</v>
      </c>
      <c r="O12" s="508">
        <f t="shared" si="1"/>
        <v>1.5</v>
      </c>
      <c r="P12" s="508">
        <f t="shared" si="1"/>
        <v>1.5</v>
      </c>
      <c r="Q12" s="509">
        <f t="shared" si="1"/>
        <v>1.5</v>
      </c>
      <c r="R12" s="460">
        <f t="shared" si="1"/>
        <v>1.5</v>
      </c>
      <c r="S12" s="460">
        <f t="shared" si="1"/>
        <v>0</v>
      </c>
      <c r="T12" s="460">
        <f t="shared" si="1"/>
        <v>0</v>
      </c>
      <c r="U12" s="509">
        <f t="shared" si="1"/>
        <v>1.5</v>
      </c>
      <c r="W12" s="509">
        <f t="shared" si="2"/>
        <v>1.5</v>
      </c>
      <c r="X12" s="460">
        <v>1.5</v>
      </c>
    </row>
    <row r="13" spans="1:24" ht="12.75" customHeight="1">
      <c r="A13" s="487" t="s">
        <v>202</v>
      </c>
      <c r="B13" s="460" t="s">
        <v>207</v>
      </c>
      <c r="C13" s="505">
        <v>41.25</v>
      </c>
      <c r="D13" s="505">
        <v>41.25</v>
      </c>
      <c r="E13" s="1408">
        <f t="shared" si="3"/>
        <v>41.25</v>
      </c>
      <c r="F13" s="1408">
        <f>+C13</f>
        <v>41.25</v>
      </c>
      <c r="G13" s="505"/>
      <c r="H13" s="505"/>
      <c r="I13" s="1408">
        <f t="shared" si="4"/>
        <v>41.25</v>
      </c>
      <c r="J13" s="506"/>
      <c r="K13" s="1412">
        <v>6.5500000000000007</v>
      </c>
      <c r="M13" s="505"/>
      <c r="N13" s="507" t="s">
        <v>208</v>
      </c>
      <c r="O13" s="508">
        <f t="shared" si="1"/>
        <v>2.5</v>
      </c>
      <c r="P13" s="508">
        <f t="shared" si="1"/>
        <v>2.5</v>
      </c>
      <c r="Q13" s="509">
        <f t="shared" si="1"/>
        <v>2.5</v>
      </c>
      <c r="R13" s="508">
        <f t="shared" si="1"/>
        <v>2.5</v>
      </c>
      <c r="S13" s="508">
        <f t="shared" si="1"/>
        <v>0</v>
      </c>
      <c r="T13" s="508">
        <f t="shared" si="1"/>
        <v>0</v>
      </c>
      <c r="U13" s="509">
        <f t="shared" si="1"/>
        <v>2.5</v>
      </c>
      <c r="W13" s="509">
        <f t="shared" si="2"/>
        <v>2.5</v>
      </c>
      <c r="X13" s="460">
        <v>2.5</v>
      </c>
    </row>
    <row r="14" spans="1:24" ht="12.75" customHeight="1">
      <c r="A14" s="487" t="s">
        <v>202</v>
      </c>
      <c r="B14" s="460" t="s">
        <v>209</v>
      </c>
      <c r="C14" s="505">
        <v>82.5</v>
      </c>
      <c r="D14" s="505">
        <v>82.5</v>
      </c>
      <c r="E14" s="1408">
        <f t="shared" si="3"/>
        <v>82.5</v>
      </c>
      <c r="F14" s="1408">
        <f>+C14</f>
        <v>82.5</v>
      </c>
      <c r="G14" s="505"/>
      <c r="H14" s="505"/>
      <c r="I14" s="1408">
        <f t="shared" si="4"/>
        <v>82.5</v>
      </c>
      <c r="J14" s="506"/>
      <c r="K14" s="1412">
        <v>13.100000000000001</v>
      </c>
      <c r="M14" s="505"/>
      <c r="N14" s="507" t="s">
        <v>210</v>
      </c>
      <c r="O14" s="460">
        <f t="shared" si="1"/>
        <v>5</v>
      </c>
      <c r="P14" s="460">
        <f t="shared" si="1"/>
        <v>5</v>
      </c>
      <c r="Q14" s="509">
        <f t="shared" si="1"/>
        <v>5</v>
      </c>
      <c r="R14" s="509">
        <f t="shared" si="1"/>
        <v>5</v>
      </c>
      <c r="S14" s="509">
        <f t="shared" si="1"/>
        <v>0</v>
      </c>
      <c r="T14" s="509">
        <f t="shared" si="1"/>
        <v>0</v>
      </c>
      <c r="U14" s="460">
        <f t="shared" si="1"/>
        <v>5</v>
      </c>
      <c r="W14" s="509">
        <f t="shared" si="2"/>
        <v>5</v>
      </c>
      <c r="X14" s="460">
        <v>5</v>
      </c>
    </row>
    <row r="15" spans="1:24" ht="12.75" customHeight="1">
      <c r="A15" s="487" t="s">
        <v>202</v>
      </c>
      <c r="B15" s="460" t="s">
        <v>211</v>
      </c>
      <c r="C15" s="505">
        <v>132</v>
      </c>
      <c r="D15" s="505">
        <v>132</v>
      </c>
      <c r="E15" s="1408">
        <f t="shared" si="3"/>
        <v>132</v>
      </c>
      <c r="F15" s="1408">
        <f>+C15</f>
        <v>132</v>
      </c>
      <c r="G15" s="505"/>
      <c r="H15" s="505"/>
      <c r="I15" s="1408">
        <f t="shared" si="4"/>
        <v>132</v>
      </c>
      <c r="J15" s="506"/>
      <c r="K15" s="1412">
        <v>20.960000000000001</v>
      </c>
      <c r="M15" s="505"/>
      <c r="N15" s="507" t="s">
        <v>212</v>
      </c>
      <c r="O15" s="508">
        <f t="shared" si="1"/>
        <v>8</v>
      </c>
      <c r="P15" s="508">
        <f t="shared" si="1"/>
        <v>8</v>
      </c>
      <c r="Q15" s="509">
        <f t="shared" si="1"/>
        <v>8</v>
      </c>
      <c r="R15" s="509">
        <f t="shared" si="1"/>
        <v>8</v>
      </c>
      <c r="S15" s="509">
        <f t="shared" si="1"/>
        <v>0</v>
      </c>
      <c r="T15" s="509">
        <f t="shared" si="1"/>
        <v>0</v>
      </c>
      <c r="U15" s="509">
        <f t="shared" si="1"/>
        <v>8</v>
      </c>
      <c r="W15" s="509">
        <f t="shared" si="2"/>
        <v>8</v>
      </c>
      <c r="X15" s="460">
        <v>8</v>
      </c>
    </row>
    <row r="16" spans="1:24" ht="12.75" customHeight="1">
      <c r="A16" s="487" t="s">
        <v>202</v>
      </c>
      <c r="B16" s="460" t="s">
        <v>213</v>
      </c>
      <c r="C16" s="505">
        <v>247.5</v>
      </c>
      <c r="D16" s="505">
        <v>247.5</v>
      </c>
      <c r="E16" s="1408">
        <f t="shared" si="3"/>
        <v>247.5</v>
      </c>
      <c r="F16" s="505"/>
      <c r="G16" s="505"/>
      <c r="H16" s="505"/>
      <c r="I16" s="1408">
        <f t="shared" si="4"/>
        <v>247.5</v>
      </c>
      <c r="J16" s="506"/>
      <c r="K16" s="1412">
        <v>39.300000000000004</v>
      </c>
      <c r="M16" s="505"/>
      <c r="N16" s="507" t="s">
        <v>214</v>
      </c>
      <c r="O16" s="460">
        <f t="shared" si="1"/>
        <v>15</v>
      </c>
      <c r="P16" s="460">
        <f t="shared" si="1"/>
        <v>15</v>
      </c>
      <c r="Q16" s="509">
        <f t="shared" si="1"/>
        <v>15</v>
      </c>
      <c r="R16" s="460">
        <f t="shared" si="1"/>
        <v>0</v>
      </c>
      <c r="S16" s="460">
        <f t="shared" si="1"/>
        <v>0</v>
      </c>
      <c r="T16" s="460">
        <f t="shared" si="1"/>
        <v>0</v>
      </c>
      <c r="U16" s="460">
        <f t="shared" si="1"/>
        <v>15</v>
      </c>
      <c r="W16" s="460">
        <f t="shared" si="2"/>
        <v>15.000000000000002</v>
      </c>
      <c r="X16" s="460">
        <v>15</v>
      </c>
    </row>
    <row r="17" spans="1:24" ht="12.75" customHeight="1">
      <c r="A17" s="487" t="s">
        <v>202</v>
      </c>
      <c r="B17" s="460" t="s">
        <v>215</v>
      </c>
      <c r="C17" s="505">
        <v>412.5</v>
      </c>
      <c r="D17" s="505">
        <v>412.5</v>
      </c>
      <c r="E17" s="1408">
        <f t="shared" si="3"/>
        <v>412.5</v>
      </c>
      <c r="F17" s="505"/>
      <c r="G17" s="505"/>
      <c r="H17" s="505"/>
      <c r="I17" s="1408">
        <f t="shared" si="4"/>
        <v>412.5</v>
      </c>
      <c r="J17" s="506"/>
      <c r="K17" s="1412">
        <v>65.5</v>
      </c>
      <c r="M17" s="505"/>
      <c r="N17" s="507" t="s">
        <v>216</v>
      </c>
      <c r="O17" s="460">
        <f t="shared" si="1"/>
        <v>25</v>
      </c>
      <c r="P17" s="460">
        <f t="shared" si="1"/>
        <v>25</v>
      </c>
      <c r="Q17" s="509">
        <f t="shared" si="1"/>
        <v>25</v>
      </c>
      <c r="R17" s="460">
        <f t="shared" si="1"/>
        <v>0</v>
      </c>
      <c r="S17" s="460">
        <f t="shared" si="1"/>
        <v>0</v>
      </c>
      <c r="T17" s="460">
        <f t="shared" si="1"/>
        <v>0</v>
      </c>
      <c r="U17" s="460">
        <f t="shared" si="1"/>
        <v>25</v>
      </c>
      <c r="W17" s="509">
        <f t="shared" si="2"/>
        <v>25</v>
      </c>
      <c r="X17" s="460">
        <v>25</v>
      </c>
    </row>
    <row r="18" spans="1:24" ht="12.75" customHeight="1">
      <c r="A18" s="487" t="s">
        <v>202</v>
      </c>
      <c r="B18" s="460" t="s">
        <v>217</v>
      </c>
      <c r="C18" s="505">
        <v>825</v>
      </c>
      <c r="D18" s="505">
        <v>825</v>
      </c>
      <c r="E18" s="505"/>
      <c r="F18" s="505"/>
      <c r="G18" s="505"/>
      <c r="H18" s="505"/>
      <c r="I18" s="1408">
        <f t="shared" si="4"/>
        <v>825</v>
      </c>
      <c r="J18" s="506"/>
      <c r="K18" s="1412">
        <v>131</v>
      </c>
      <c r="M18" s="505"/>
      <c r="N18" s="507" t="s">
        <v>218</v>
      </c>
      <c r="O18" s="460">
        <f t="shared" si="1"/>
        <v>50</v>
      </c>
      <c r="P18" s="460">
        <f t="shared" si="1"/>
        <v>50</v>
      </c>
      <c r="Q18" s="460">
        <f t="shared" si="1"/>
        <v>0</v>
      </c>
      <c r="R18" s="460">
        <f t="shared" si="1"/>
        <v>0</v>
      </c>
      <c r="S18" s="460">
        <f t="shared" si="1"/>
        <v>0</v>
      </c>
      <c r="T18" s="460">
        <f t="shared" si="1"/>
        <v>0</v>
      </c>
      <c r="U18" s="460">
        <f t="shared" si="1"/>
        <v>50</v>
      </c>
      <c r="W18" s="509">
        <f t="shared" si="2"/>
        <v>50</v>
      </c>
      <c r="X18" s="460">
        <v>50</v>
      </c>
    </row>
    <row r="19" spans="1:25" ht="12.75" customHeight="1">
      <c r="A19" s="487" t="s">
        <v>202</v>
      </c>
      <c r="B19" s="460" t="s">
        <v>219</v>
      </c>
      <c r="C19" s="505">
        <v>1320</v>
      </c>
      <c r="D19" s="505">
        <v>1320</v>
      </c>
      <c r="E19" s="505"/>
      <c r="F19" s="505"/>
      <c r="G19" s="505"/>
      <c r="H19" s="505"/>
      <c r="I19" s="1408">
        <f t="shared" si="4"/>
        <v>1320</v>
      </c>
      <c r="J19" s="506"/>
      <c r="K19" s="1412">
        <v>209.60000000000002</v>
      </c>
      <c r="M19" s="505"/>
      <c r="N19" s="507" t="s">
        <v>220</v>
      </c>
      <c r="O19" s="460">
        <f t="shared" si="1"/>
        <v>80</v>
      </c>
      <c r="P19" s="460">
        <f t="shared" si="1"/>
        <v>80</v>
      </c>
      <c r="Q19" s="460">
        <f t="shared" si="1"/>
        <v>0</v>
      </c>
      <c r="R19" s="460">
        <f t="shared" si="1"/>
        <v>0</v>
      </c>
      <c r="S19" s="460">
        <f t="shared" si="1"/>
        <v>0</v>
      </c>
      <c r="T19" s="460">
        <f t="shared" si="1"/>
        <v>0</v>
      </c>
      <c r="U19" s="460">
        <f t="shared" si="1"/>
        <v>80</v>
      </c>
      <c r="W19" s="460">
        <f t="shared" si="2"/>
        <v>80</v>
      </c>
      <c r="X19" s="460">
        <v>80</v>
      </c>
      <c r="Y19" s="460">
        <v>90</v>
      </c>
    </row>
    <row r="20" spans="1:25" ht="12.75" customHeight="1">
      <c r="A20" s="487" t="s">
        <v>202</v>
      </c>
      <c r="B20" s="460" t="s">
        <v>221</v>
      </c>
      <c r="C20" s="505">
        <v>1897.5</v>
      </c>
      <c r="D20" s="505">
        <v>1897.5</v>
      </c>
      <c r="E20" s="505"/>
      <c r="F20" s="505"/>
      <c r="G20" s="505"/>
      <c r="H20" s="505"/>
      <c r="I20" s="1408">
        <f t="shared" si="4"/>
        <v>1897.5</v>
      </c>
      <c r="J20" s="506"/>
      <c r="K20" s="1412">
        <v>301.30000000000001</v>
      </c>
      <c r="M20" s="505"/>
      <c r="N20" s="507" t="s">
        <v>222</v>
      </c>
      <c r="O20" s="460">
        <f t="shared" si="1"/>
        <v>115</v>
      </c>
      <c r="P20" s="460">
        <f t="shared" si="1"/>
        <v>115</v>
      </c>
      <c r="Q20" s="460">
        <f t="shared" si="1"/>
        <v>0</v>
      </c>
      <c r="R20" s="460">
        <f t="shared" si="1"/>
        <v>0</v>
      </c>
      <c r="S20" s="460">
        <f t="shared" si="1"/>
        <v>0</v>
      </c>
      <c r="T20" s="460">
        <f t="shared" si="1"/>
        <v>0</v>
      </c>
      <c r="U20" s="460">
        <f t="shared" si="1"/>
        <v>115</v>
      </c>
      <c r="W20" s="460">
        <f t="shared" si="2"/>
        <v>115</v>
      </c>
      <c r="X20" s="460">
        <v>115</v>
      </c>
      <c r="Y20" s="460">
        <v>145</v>
      </c>
    </row>
    <row r="21" spans="1:25" ht="12.75" customHeight="1" thickBot="1">
      <c r="A21" s="487" t="s">
        <v>202</v>
      </c>
      <c r="B21" s="460" t="s">
        <v>223</v>
      </c>
      <c r="C21" s="505">
        <v>3547.5</v>
      </c>
      <c r="D21" s="505">
        <v>3547.5</v>
      </c>
      <c r="E21" s="505"/>
      <c r="F21" s="505"/>
      <c r="G21" s="505"/>
      <c r="H21" s="505"/>
      <c r="I21" s="1408">
        <f t="shared" si="4"/>
        <v>3547.5</v>
      </c>
      <c r="J21" s="506"/>
      <c r="K21" s="1408"/>
      <c r="M21" s="505"/>
      <c r="N21" s="507" t="s">
        <v>224</v>
      </c>
      <c r="O21" s="460">
        <f t="shared" si="1"/>
        <v>215</v>
      </c>
      <c r="P21" s="460">
        <f t="shared" si="1"/>
        <v>215</v>
      </c>
      <c r="Q21" s="460">
        <f t="shared" si="1"/>
        <v>0</v>
      </c>
      <c r="R21" s="460">
        <f t="shared" si="1"/>
        <v>0</v>
      </c>
      <c r="S21" s="460">
        <f t="shared" si="1"/>
        <v>0</v>
      </c>
      <c r="T21" s="460">
        <f t="shared" si="1"/>
        <v>0</v>
      </c>
      <c r="U21" s="460">
        <f t="shared" si="1"/>
        <v>215</v>
      </c>
      <c r="W21" s="460">
        <f t="shared" si="2"/>
        <v>0</v>
      </c>
      <c r="X21" s="460" t="s">
        <v>225</v>
      </c>
      <c r="Y21" s="460">
        <v>215</v>
      </c>
    </row>
    <row r="22" spans="1:23" ht="12.75" customHeight="1">
      <c r="A22" s="487" t="s">
        <v>226</v>
      </c>
      <c r="B22" s="460" t="s">
        <v>227</v>
      </c>
      <c r="C22" s="505">
        <v>31.079999999999998</v>
      </c>
      <c r="D22" s="505">
        <v>31.079999999999998</v>
      </c>
      <c r="E22" s="505"/>
      <c r="F22" s="510"/>
      <c r="G22" s="510"/>
      <c r="H22" s="510"/>
      <c r="I22" s="505">
        <v>0</v>
      </c>
      <c r="J22" s="505"/>
      <c r="K22" s="505"/>
      <c r="M22" s="511">
        <f>C22/C$11</f>
        <v>1.8836363636363636</v>
      </c>
      <c r="N22" s="512" t="s">
        <v>226</v>
      </c>
      <c r="O22" s="460">
        <f t="shared" si="1"/>
        <v>1.8836363636363636</v>
      </c>
      <c r="P22" s="460">
        <f t="shared" si="1"/>
        <v>1.8836363636363636</v>
      </c>
      <c r="Q22" s="460">
        <f t="shared" si="1"/>
        <v>0</v>
      </c>
      <c r="R22" s="460">
        <f t="shared" si="1"/>
        <v>0</v>
      </c>
      <c r="S22" s="460">
        <f t="shared" si="1"/>
        <v>0</v>
      </c>
      <c r="T22" s="460">
        <f t="shared" si="1"/>
        <v>0</v>
      </c>
      <c r="U22" s="460">
        <f t="shared" si="1"/>
        <v>0</v>
      </c>
      <c r="W22" s="460">
        <f t="shared" si="2"/>
        <v>0</v>
      </c>
    </row>
    <row r="23" spans="1:22" ht="12.75" customHeight="1">
      <c r="A23" s="487" t="s">
        <v>228</v>
      </c>
      <c r="B23" s="460" t="s">
        <v>229</v>
      </c>
      <c r="C23" s="505"/>
      <c r="D23" s="505"/>
      <c r="E23" s="503"/>
      <c r="F23" s="503"/>
      <c r="G23" s="503"/>
      <c r="H23" s="503"/>
      <c r="I23" s="505"/>
      <c r="J23" s="505" t="e">
        <f>INDEX(C11:C21,MATCH("4""",$B$11:$B$21,0))</f>
        <v>#N/A</v>
      </c>
      <c r="K23" s="505"/>
      <c r="M23" s="513" t="e">
        <f>J23/C$11</f>
        <v>#N/A</v>
      </c>
      <c r="N23" s="512" t="s">
        <v>230</v>
      </c>
      <c r="V23" s="460" t="e">
        <f>J23/C$11</f>
        <v>#N/A</v>
      </c>
    </row>
    <row r="24" spans="1:15" ht="12.75" customHeight="1">
      <c r="A24" s="487" t="s">
        <v>231</v>
      </c>
      <c r="C24" s="505" t="s">
        <v>195</v>
      </c>
      <c r="D24" s="505" t="s">
        <v>195</v>
      </c>
      <c r="E24" s="505" t="s">
        <v>195</v>
      </c>
      <c r="F24" s="505" t="s">
        <v>195</v>
      </c>
      <c r="G24" s="505" t="s">
        <v>195</v>
      </c>
      <c r="H24" s="505">
        <v>45</v>
      </c>
      <c r="I24" s="505" t="s">
        <v>195</v>
      </c>
      <c r="J24" s="505" t="s">
        <v>195</v>
      </c>
      <c r="K24" s="505"/>
      <c r="M24" s="514"/>
      <c r="N24" s="512" t="s">
        <v>232</v>
      </c>
      <c r="O24" s="460" t="s">
        <v>233</v>
      </c>
    </row>
    <row r="25" spans="5:14" ht="12.75" customHeight="1" thickBot="1">
      <c r="E25" s="503"/>
      <c r="F25" s="503"/>
      <c r="G25" s="503"/>
      <c r="H25" s="503"/>
      <c r="I25" s="461"/>
      <c r="M25" s="515" t="s">
        <v>234</v>
      </c>
      <c r="N25" s="512" t="s">
        <v>235</v>
      </c>
    </row>
    <row r="26" spans="1:14" ht="12.75" customHeight="1">
      <c r="A26" s="476" t="s">
        <v>236</v>
      </c>
      <c r="B26" s="487"/>
      <c r="C26" s="1411">
        <v>6.452</v>
      </c>
      <c r="D26" s="1411">
        <v>4.5279999999999996</v>
      </c>
      <c r="E26" s="1411">
        <f>+C26</f>
        <v>6.452</v>
      </c>
      <c r="F26" s="1411">
        <v>11.56</v>
      </c>
      <c r="G26" s="516">
        <v>11.56</v>
      </c>
      <c r="H26" s="1411">
        <f>+C26</f>
        <v>6.452</v>
      </c>
      <c r="I26" s="516">
        <v>5.3993000000000002</v>
      </c>
      <c r="J26" s="1411">
        <v>1.29</v>
      </c>
      <c r="K26" s="485"/>
      <c r="M26" s="517"/>
      <c r="N26" s="512" t="s">
        <v>237</v>
      </c>
    </row>
    <row r="27" spans="2:14" ht="12.75" customHeight="1">
      <c r="B27" s="470"/>
      <c r="C27" s="518"/>
      <c r="D27" s="518"/>
      <c r="E27" s="502"/>
      <c r="I27" s="519" t="s">
        <v>238</v>
      </c>
      <c r="J27" s="502"/>
      <c r="K27" s="502"/>
      <c r="M27" s="502"/>
      <c r="N27" s="520"/>
    </row>
    <row r="28" spans="2:14" ht="12.75" customHeight="1">
      <c r="B28" s="470"/>
      <c r="C28" s="485"/>
      <c r="D28" s="502"/>
      <c r="E28" s="465"/>
      <c r="I28" s="485"/>
      <c r="J28" s="485"/>
      <c r="K28" s="485"/>
      <c r="N28" s="512"/>
    </row>
    <row r="29" spans="1:15" ht="12.75" customHeight="1">
      <c r="A29" s="476" t="s">
        <v>239</v>
      </c>
      <c r="B29" s="470"/>
      <c r="C29" s="485"/>
      <c r="D29" s="502"/>
      <c r="E29" s="465"/>
      <c r="I29" s="485"/>
      <c r="J29" s="485"/>
      <c r="K29" s="485"/>
      <c r="N29" s="521"/>
      <c r="O29" s="494" t="s">
        <v>240</v>
      </c>
    </row>
    <row r="30" spans="2:15" ht="12.75" customHeight="1">
      <c r="B30" s="1383" t="s">
        <v>241</v>
      </c>
      <c r="C30" s="461">
        <v>41.280000000000001</v>
      </c>
      <c r="D30" s="461">
        <f>$C30</f>
        <v>41.280000000000001</v>
      </c>
      <c r="E30" s="461">
        <f>$C30</f>
        <v>41.280000000000001</v>
      </c>
      <c r="F30" s="461">
        <f>$C30</f>
        <v>41.280000000000001</v>
      </c>
      <c r="G30" s="461">
        <f>$C30</f>
        <v>41.280000000000001</v>
      </c>
      <c r="H30" s="461">
        <f>$C30</f>
        <v>41.280000000000001</v>
      </c>
      <c r="I30" s="461"/>
      <c r="J30" s="485"/>
      <c r="K30" s="461"/>
      <c r="N30" s="522" t="s">
        <v>242</v>
      </c>
      <c r="O30" s="516">
        <f>C30/C7</f>
        <v>0.84659557013945863</v>
      </c>
    </row>
    <row r="31" spans="2:15" ht="12.75" customHeight="1">
      <c r="B31" s="460" t="s">
        <v>243</v>
      </c>
      <c r="C31" s="461">
        <v>0</v>
      </c>
      <c r="D31" s="461">
        <f t="shared" si="5" ref="D31:H37">$C31</f>
        <v>0</v>
      </c>
      <c r="E31" s="461">
        <f t="shared" si="5"/>
        <v>0</v>
      </c>
      <c r="F31" s="461">
        <f t="shared" si="5"/>
        <v>0</v>
      </c>
      <c r="G31" s="461">
        <f t="shared" si="5"/>
        <v>0</v>
      </c>
      <c r="H31" s="461">
        <f t="shared" si="5"/>
        <v>0</v>
      </c>
      <c r="I31" s="461"/>
      <c r="J31" s="485"/>
      <c r="K31" s="461"/>
      <c r="N31" s="522" t="s">
        <v>244</v>
      </c>
      <c r="O31" s="494" t="s">
        <v>245</v>
      </c>
    </row>
    <row r="32" spans="2:15" ht="12.75" customHeight="1">
      <c r="B32" s="460" t="s">
        <v>213</v>
      </c>
      <c r="C32" s="461">
        <v>96.400000000000006</v>
      </c>
      <c r="D32" s="461">
        <f t="shared" si="5"/>
        <v>96.400000000000006</v>
      </c>
      <c r="E32" s="461">
        <f t="shared" si="5"/>
        <v>96.400000000000006</v>
      </c>
      <c r="F32" s="461">
        <f t="shared" si="5"/>
        <v>96.400000000000006</v>
      </c>
      <c r="G32" s="461">
        <f t="shared" si="5"/>
        <v>96.400000000000006</v>
      </c>
      <c r="H32" s="461">
        <f t="shared" si="5"/>
        <v>96.400000000000006</v>
      </c>
      <c r="I32" s="461"/>
      <c r="J32" s="485"/>
      <c r="K32" s="461"/>
      <c r="N32" s="522" t="s">
        <v>246</v>
      </c>
      <c r="O32" s="516">
        <f t="shared" si="6" ref="O32:O37">C32/C16</f>
        <v>0.38949494949494951</v>
      </c>
    </row>
    <row r="33" spans="2:15" ht="12.75" customHeight="1">
      <c r="B33" s="460" t="s">
        <v>215</v>
      </c>
      <c r="C33" s="461">
        <v>160.66</v>
      </c>
      <c r="D33" s="461">
        <f t="shared" si="5"/>
        <v>160.66</v>
      </c>
      <c r="E33" s="461">
        <f t="shared" si="5"/>
        <v>160.66</v>
      </c>
      <c r="F33" s="461">
        <f t="shared" si="5"/>
        <v>160.66</v>
      </c>
      <c r="G33" s="461">
        <f t="shared" si="5"/>
        <v>160.66</v>
      </c>
      <c r="H33" s="461">
        <f t="shared" si="5"/>
        <v>160.66</v>
      </c>
      <c r="I33" s="461"/>
      <c r="J33" s="485"/>
      <c r="K33" s="461"/>
      <c r="N33" s="522" t="s">
        <v>247</v>
      </c>
      <c r="O33" s="516">
        <f t="shared" si="6"/>
        <v>0.38947878787878787</v>
      </c>
    </row>
    <row r="34" spans="2:15" ht="12.75" customHeight="1">
      <c r="B34" s="460" t="s">
        <v>248</v>
      </c>
      <c r="C34" s="461">
        <v>321.31999999999999</v>
      </c>
      <c r="D34" s="461">
        <f t="shared" si="5"/>
        <v>321.31999999999999</v>
      </c>
      <c r="E34" s="461">
        <f t="shared" si="5"/>
        <v>321.31999999999999</v>
      </c>
      <c r="F34" s="461">
        <f t="shared" si="5"/>
        <v>321.31999999999999</v>
      </c>
      <c r="G34" s="461">
        <f t="shared" si="5"/>
        <v>321.31999999999999</v>
      </c>
      <c r="H34" s="461">
        <f t="shared" si="5"/>
        <v>321.31999999999999</v>
      </c>
      <c r="I34" s="461"/>
      <c r="J34" s="485"/>
      <c r="K34" s="461"/>
      <c r="N34" s="522" t="s">
        <v>249</v>
      </c>
      <c r="O34" s="516">
        <f t="shared" si="6"/>
        <v>0.38947878787878787</v>
      </c>
    </row>
    <row r="35" spans="2:15" ht="12.75" customHeight="1">
      <c r="B35" s="460" t="s">
        <v>250</v>
      </c>
      <c r="C35" s="461">
        <v>514.10000000000002</v>
      </c>
      <c r="D35" s="461">
        <f t="shared" si="5"/>
        <v>514.10000000000002</v>
      </c>
      <c r="E35" s="461">
        <f t="shared" si="5"/>
        <v>514.10000000000002</v>
      </c>
      <c r="F35" s="461">
        <f t="shared" si="5"/>
        <v>514.10000000000002</v>
      </c>
      <c r="G35" s="461">
        <f t="shared" si="5"/>
        <v>514.10000000000002</v>
      </c>
      <c r="H35" s="461">
        <f t="shared" si="5"/>
        <v>514.10000000000002</v>
      </c>
      <c r="I35" s="461"/>
      <c r="J35" s="485"/>
      <c r="K35" s="461"/>
      <c r="N35" s="522" t="s">
        <v>251</v>
      </c>
      <c r="O35" s="516">
        <f t="shared" si="6"/>
        <v>0.38946969696969697</v>
      </c>
    </row>
    <row r="36" spans="2:15" ht="12.75" customHeight="1">
      <c r="B36" s="460" t="s">
        <v>252</v>
      </c>
      <c r="C36" s="461">
        <v>739.01999999999998</v>
      </c>
      <c r="D36" s="461">
        <f t="shared" si="5"/>
        <v>739.01999999999998</v>
      </c>
      <c r="E36" s="461">
        <f t="shared" si="5"/>
        <v>739.01999999999998</v>
      </c>
      <c r="F36" s="461">
        <f t="shared" si="5"/>
        <v>739.01999999999998</v>
      </c>
      <c r="G36" s="461">
        <f t="shared" si="5"/>
        <v>739.01999999999998</v>
      </c>
      <c r="H36" s="461">
        <f t="shared" si="5"/>
        <v>739.01999999999998</v>
      </c>
      <c r="I36" s="461"/>
      <c r="J36" s="485"/>
      <c r="K36" s="461"/>
      <c r="N36" s="522" t="s">
        <v>253</v>
      </c>
      <c r="O36" s="516">
        <f t="shared" si="6"/>
        <v>0.38947035573122529</v>
      </c>
    </row>
    <row r="37" spans="2:15" ht="12.75" customHeight="1">
      <c r="B37" s="460" t="s">
        <v>254</v>
      </c>
      <c r="C37" s="461">
        <v>1381.6600000000001</v>
      </c>
      <c r="D37" s="461">
        <f t="shared" si="5"/>
        <v>1381.6600000000001</v>
      </c>
      <c r="E37" s="461">
        <f t="shared" si="5"/>
        <v>1381.6600000000001</v>
      </c>
      <c r="F37" s="461">
        <f t="shared" si="5"/>
        <v>1381.6600000000001</v>
      </c>
      <c r="G37" s="461">
        <f t="shared" si="5"/>
        <v>1381.6600000000001</v>
      </c>
      <c r="H37" s="461">
        <f t="shared" si="5"/>
        <v>1381.6600000000001</v>
      </c>
      <c r="I37" s="461"/>
      <c r="J37" s="485"/>
      <c r="K37" s="461"/>
      <c r="N37" s="522" t="s">
        <v>255</v>
      </c>
      <c r="O37" s="516">
        <f t="shared" si="6"/>
        <v>0.38947427766032422</v>
      </c>
    </row>
    <row r="38" spans="2:11" ht="12.75" customHeight="1">
      <c r="B38" s="470"/>
      <c r="C38" s="461"/>
      <c r="D38" s="461"/>
      <c r="E38" s="461"/>
      <c r="F38" s="461"/>
      <c r="G38" s="461"/>
      <c r="H38" s="461"/>
      <c r="I38" s="461"/>
      <c r="J38" s="461"/>
      <c r="K38" s="461"/>
    </row>
    <row r="39" spans="1:11" ht="12.75" customHeight="1">
      <c r="A39" s="476" t="s">
        <v>256</v>
      </c>
      <c r="B39" s="470"/>
      <c r="C39" s="461"/>
      <c r="D39" s="461"/>
      <c r="E39" s="461"/>
      <c r="F39" s="461"/>
      <c r="G39" s="461"/>
      <c r="H39" s="461"/>
      <c r="I39" s="461"/>
      <c r="J39" s="461"/>
      <c r="K39" s="461"/>
    </row>
    <row r="40" spans="1:18" ht="12.75" customHeight="1">
      <c r="A40" s="531" t="s">
        <v>257</v>
      </c>
      <c r="B40" s="470" t="s">
        <v>258</v>
      </c>
      <c r="C40" s="461">
        <v>53.649999999999999</v>
      </c>
      <c r="D40" s="461"/>
      <c r="E40" s="461"/>
      <c r="F40" s="461"/>
      <c r="G40" s="461"/>
      <c r="H40" s="461"/>
      <c r="I40" s="461"/>
      <c r="J40" s="461"/>
      <c r="K40" s="461"/>
      <c r="N40" s="522" t="str">
        <f>B40</f>
        <v>All Service Areas (Except Below)</v>
      </c>
      <c r="Q40" s="523">
        <v>149.97</v>
      </c>
      <c r="R40" s="460">
        <f>Q40/3</f>
        <v>49.990000000000002</v>
      </c>
    </row>
    <row r="41" spans="1:18" ht="12.75" customHeight="1">
      <c r="A41" s="531" t="s">
        <v>257</v>
      </c>
      <c r="B41" s="470" t="s">
        <v>259</v>
      </c>
      <c r="C41" s="461">
        <v>23.280000000000001</v>
      </c>
      <c r="D41" s="461"/>
      <c r="E41" s="461"/>
      <c r="F41" s="461"/>
      <c r="G41" s="461"/>
      <c r="H41" s="461"/>
      <c r="I41" s="461"/>
      <c r="J41" s="461"/>
      <c r="K41" s="461"/>
      <c r="N41" s="522" t="str">
        <f t="shared" si="7" ref="N41:N52">B41</f>
        <v>Alpha Borough</v>
      </c>
      <c r="Q41" s="523">
        <v>162.47999999999999</v>
      </c>
      <c r="R41" s="460">
        <f>Q41/3</f>
        <v>54.159999999999997</v>
      </c>
    </row>
    <row r="42" spans="1:18" ht="12.75" customHeight="1">
      <c r="A42" s="531" t="s">
        <v>257</v>
      </c>
      <c r="B42" s="470" t="s">
        <v>260</v>
      </c>
      <c r="C42" s="461">
        <v>18.640000000000001</v>
      </c>
      <c r="D42" s="461"/>
      <c r="E42" s="461"/>
      <c r="F42" s="461"/>
      <c r="G42" s="461"/>
      <c r="H42" s="461"/>
      <c r="I42" s="461"/>
      <c r="J42" s="461"/>
      <c r="K42" s="461"/>
      <c r="N42" s="522" t="str">
        <f t="shared" si="7"/>
        <v>Bayville Township</v>
      </c>
      <c r="Q42" s="523">
        <v>160.94999999999999</v>
      </c>
      <c r="R42" s="460">
        <f>Q42/3</f>
        <v>53.649999999999999</v>
      </c>
    </row>
    <row r="43" spans="1:14" ht="12.75" customHeight="1">
      <c r="A43" s="531" t="s">
        <v>257</v>
      </c>
      <c r="B43" s="470" t="s">
        <v>261</v>
      </c>
      <c r="C43" s="461">
        <v>51.229999999999997</v>
      </c>
      <c r="D43" s="461"/>
      <c r="E43" s="461"/>
      <c r="F43" s="461"/>
      <c r="G43" s="461"/>
      <c r="H43" s="461"/>
      <c r="I43" s="461"/>
      <c r="J43" s="461"/>
      <c r="K43" s="461"/>
      <c r="N43" s="522" t="str">
        <f t="shared" si="7"/>
        <v>Califon Borough</v>
      </c>
    </row>
    <row r="44" spans="1:14" ht="12.75" customHeight="1">
      <c r="A44" s="531" t="s">
        <v>257</v>
      </c>
      <c r="B44" s="470" t="s">
        <v>262</v>
      </c>
      <c r="C44" s="461">
        <v>23.280000000000001</v>
      </c>
      <c r="D44" s="461"/>
      <c r="E44" s="461"/>
      <c r="F44" s="461"/>
      <c r="G44" s="461"/>
      <c r="H44" s="461"/>
      <c r="I44" s="461"/>
      <c r="J44" s="461"/>
      <c r="K44" s="461"/>
      <c r="N44" s="522" t="str">
        <f t="shared" si="7"/>
        <v>Fredon Township</v>
      </c>
    </row>
    <row r="45" spans="1:14" ht="12.75" customHeight="1">
      <c r="A45" s="531" t="s">
        <v>257</v>
      </c>
      <c r="B45" s="470" t="s">
        <v>263</v>
      </c>
      <c r="C45" s="461">
        <v>13.369999999999999</v>
      </c>
      <c r="D45" s="461"/>
      <c r="E45" s="461"/>
      <c r="F45" s="461"/>
      <c r="G45" s="461"/>
      <c r="H45" s="461"/>
      <c r="I45" s="461"/>
      <c r="J45" s="461"/>
      <c r="K45" s="461"/>
      <c r="N45" s="522" t="str">
        <f t="shared" si="7"/>
        <v>Hardyston Township</v>
      </c>
    </row>
    <row r="46" spans="1:14" ht="12.75" customHeight="1">
      <c r="A46" s="531" t="s">
        <v>257</v>
      </c>
      <c r="B46" s="470" t="s">
        <v>264</v>
      </c>
      <c r="C46" s="461">
        <v>51.229999999999997</v>
      </c>
      <c r="D46" s="461"/>
      <c r="E46" s="461"/>
      <c r="F46" s="461"/>
      <c r="G46" s="461"/>
      <c r="H46" s="461"/>
      <c r="I46" s="461"/>
      <c r="J46" s="461"/>
      <c r="K46" s="461"/>
      <c r="N46" s="522" t="str">
        <f t="shared" si="7"/>
        <v>Holland Township - Church St</v>
      </c>
    </row>
    <row r="47" spans="1:14" ht="12.75" customHeight="1">
      <c r="A47" s="531" t="s">
        <v>257</v>
      </c>
      <c r="B47" s="470" t="s">
        <v>265</v>
      </c>
      <c r="C47" s="461">
        <v>31.66</v>
      </c>
      <c r="D47" s="461">
        <v>12.220000000000001</v>
      </c>
      <c r="E47" s="461"/>
      <c r="F47" s="461"/>
      <c r="G47" s="461"/>
      <c r="H47" s="461"/>
      <c r="I47" s="461"/>
      <c r="J47" s="461"/>
      <c r="K47" s="461"/>
      <c r="N47" s="522" t="str">
        <f t="shared" si="7"/>
        <v>Holland Township - Fox Hill Dr</v>
      </c>
    </row>
    <row r="48" spans="1:14" ht="12.75" customHeight="1">
      <c r="A48" s="531" t="s">
        <v>257</v>
      </c>
      <c r="B48" s="470" t="s">
        <v>266</v>
      </c>
      <c r="C48" s="461">
        <v>25.48</v>
      </c>
      <c r="D48" s="461"/>
      <c r="E48" s="461"/>
      <c r="F48" s="461"/>
      <c r="G48" s="461"/>
      <c r="H48" s="461"/>
      <c r="I48" s="461"/>
      <c r="J48" s="461"/>
      <c r="K48" s="461"/>
      <c r="N48" s="522" t="str">
        <f t="shared" si="7"/>
        <v>Lawrenceville Township</v>
      </c>
    </row>
    <row r="49" spans="1:14" ht="12.75" customHeight="1">
      <c r="A49" s="531" t="s">
        <v>257</v>
      </c>
      <c r="B49" s="479" t="s">
        <v>267</v>
      </c>
      <c r="C49" s="461">
        <v>46.57</v>
      </c>
      <c r="D49" s="461"/>
      <c r="E49" s="461"/>
      <c r="F49" s="461"/>
      <c r="G49" s="461"/>
      <c r="H49" s="461"/>
      <c r="I49" s="461"/>
      <c r="J49" s="461"/>
      <c r="K49" s="461"/>
      <c r="N49" s="522" t="str">
        <f>B49</f>
        <v>Tranquility Springs</v>
      </c>
    </row>
    <row r="50" spans="1:14" ht="12.75" customHeight="1">
      <c r="A50" s="531" t="s">
        <v>257</v>
      </c>
      <c r="B50" s="479" t="s">
        <v>268</v>
      </c>
      <c r="C50" s="461">
        <v>30.739999999999998</v>
      </c>
      <c r="D50" s="461"/>
      <c r="E50" s="461">
        <v>43.390000000000001</v>
      </c>
      <c r="F50" s="461"/>
      <c r="G50" s="461"/>
      <c r="H50" s="461"/>
      <c r="I50" s="461"/>
      <c r="J50" s="461"/>
      <c r="K50" s="461"/>
      <c r="N50" s="522" t="str">
        <f t="shared" si="7"/>
        <v>Upper Freehold Township</v>
      </c>
    </row>
    <row r="51" spans="1:14" ht="12.75" customHeight="1">
      <c r="A51" s="531" t="s">
        <v>257</v>
      </c>
      <c r="B51" s="470" t="s">
        <v>269</v>
      </c>
      <c r="C51" s="461">
        <v>-2146826246</v>
      </c>
      <c r="D51" s="461"/>
      <c r="E51" s="461"/>
      <c r="F51" s="461"/>
      <c r="G51" s="461"/>
      <c r="H51" s="461"/>
      <c r="I51" s="461"/>
      <c r="J51" s="461"/>
      <c r="K51" s="461"/>
      <c r="N51" s="522" t="str">
        <f t="shared" si="7"/>
        <v>UpFhd</v>
      </c>
    </row>
    <row r="52" spans="2:14" ht="12.75" customHeight="1">
      <c r="B52" s="470" t="s">
        <v>185</v>
      </c>
      <c r="C52" s="461">
        <v>-2146826246</v>
      </c>
      <c r="D52" s="461"/>
      <c r="E52" s="461"/>
      <c r="F52" s="461"/>
      <c r="G52" s="524">
        <v>5.3399999999999999</v>
      </c>
      <c r="H52" s="461"/>
      <c r="I52" s="461"/>
      <c r="J52" s="461"/>
      <c r="K52" s="461"/>
      <c r="N52" s="522" t="str">
        <f t="shared" si="7"/>
        <v>Byram</v>
      </c>
    </row>
    <row r="53" spans="2:11" ht="12.75" customHeight="1">
      <c r="B53" s="470"/>
      <c r="C53" s="461"/>
      <c r="D53" s="461"/>
      <c r="E53" s="461"/>
      <c r="F53" s="461"/>
      <c r="G53" s="461"/>
      <c r="H53" s="461"/>
      <c r="I53" s="461"/>
      <c r="J53" s="461"/>
      <c r="K53" s="461"/>
    </row>
    <row r="54" spans="1:5" ht="12.75" customHeight="1">
      <c r="A54" s="460" t="s">
        <v>270</v>
      </c>
      <c r="E54" s="461"/>
    </row>
    <row r="55" spans="5:8" ht="12.75" customHeight="1">
      <c r="E55" s="461"/>
      <c r="H55" s="460" t="s">
        <v>271</v>
      </c>
    </row>
    <row r="56" spans="3:11" ht="12.75" customHeight="1">
      <c r="C56" s="484" t="str">
        <f t="shared" si="8" ref="C56:K56">C4</f>
        <v>1. Main</v>
      </c>
      <c r="D56" s="484" t="str">
        <f t="shared" si="8"/>
        <v>1A. Wallkill</v>
      </c>
      <c r="E56" s="484" t="str">
        <f t="shared" si="8"/>
        <v>1E. TqltSpg</v>
      </c>
      <c r="F56" s="484" t="str">
        <f t="shared" si="8"/>
        <v>1F. Seaview</v>
      </c>
      <c r="G56" s="484" t="str">
        <f t="shared" si="8"/>
        <v>1G. Byram</v>
      </c>
      <c r="H56" s="484" t="str">
        <f t="shared" si="8"/>
        <v>1H. ClfsdPk</v>
      </c>
      <c r="I56" s="484" t="str">
        <f t="shared" si="8"/>
        <v>8. Resale</v>
      </c>
      <c r="J56" s="484" t="str">
        <f t="shared" si="8"/>
        <v>9. LoTGC</v>
      </c>
      <c r="K56" s="484" t="str">
        <f t="shared" si="8"/>
        <v>1D. DSIC</v>
      </c>
    </row>
    <row r="57" spans="2:11" ht="12.75" customHeight="1">
      <c r="B57" s="465" t="s">
        <v>272</v>
      </c>
      <c r="C57" s="461">
        <f t="shared" si="9" ref="C57:I57">C$11</f>
        <v>16.5</v>
      </c>
      <c r="D57" s="461">
        <f t="shared" si="9"/>
        <v>16.5</v>
      </c>
      <c r="E57" s="461">
        <f t="shared" si="9"/>
        <v>16.5</v>
      </c>
      <c r="F57" s="461">
        <f t="shared" si="9"/>
        <v>16.5</v>
      </c>
      <c r="G57" s="461">
        <f t="shared" si="9"/>
        <v>16.5</v>
      </c>
      <c r="H57" s="525">
        <f>H24</f>
        <v>45</v>
      </c>
      <c r="I57" s="461">
        <f t="shared" si="9"/>
        <v>16.5</v>
      </c>
      <c r="J57" s="461"/>
      <c r="K57" s="461">
        <f>K$11</f>
        <v>2.6200000000000001</v>
      </c>
    </row>
    <row r="58" spans="2:11" ht="12.75" customHeight="1">
      <c r="B58" s="465" t="s">
        <v>273</v>
      </c>
      <c r="C58" s="526">
        <f t="shared" si="10" ref="C58:I58">C$26</f>
        <v>6.452</v>
      </c>
      <c r="D58" s="526">
        <f t="shared" si="10"/>
        <v>4.5279999999999996</v>
      </c>
      <c r="E58" s="526">
        <f t="shared" si="10"/>
        <v>6.452</v>
      </c>
      <c r="F58" s="526">
        <f t="shared" si="10"/>
        <v>11.56</v>
      </c>
      <c r="G58" s="526">
        <f t="shared" si="10"/>
        <v>11.56</v>
      </c>
      <c r="H58" s="527">
        <v>0</v>
      </c>
      <c r="I58" s="526">
        <f t="shared" si="10"/>
        <v>5.3993000000000002</v>
      </c>
      <c r="J58" s="528"/>
      <c r="K58" s="528"/>
    </row>
    <row r="59" spans="2:11" ht="12.75" customHeight="1">
      <c r="B59" s="465" t="str">
        <f>$M$7&amp;"K Res Prsnt Bill wo DSIC"</f>
        <v>5K Res Prsnt Bill wo DSIC</v>
      </c>
      <c r="C59" s="462">
        <f t="shared" si="11" ref="C59:I59">C57+C58*$M$7</f>
        <v>48.759999999999998</v>
      </c>
      <c r="D59" s="462">
        <f t="shared" si="11"/>
        <v>39.140000000000001</v>
      </c>
      <c r="E59" s="462">
        <f t="shared" si="11"/>
        <v>48.759999999999998</v>
      </c>
      <c r="F59" s="462">
        <f t="shared" si="11"/>
        <v>74.300000000000011</v>
      </c>
      <c r="G59" s="462">
        <f>G57+G58*$M$7+G25</f>
        <v>74.300000000000011</v>
      </c>
      <c r="H59" s="462">
        <f t="shared" si="11"/>
        <v>45</v>
      </c>
      <c r="I59" s="462">
        <f t="shared" si="11"/>
        <v>43.496499999999997</v>
      </c>
      <c r="J59" s="528"/>
      <c r="K59" s="528"/>
    </row>
    <row r="60" spans="1:11" ht="12.75" customHeight="1">
      <c r="A60" s="529"/>
      <c r="B60" s="499" t="str">
        <f>$M$7&amp;"K Res Prsnt Bill w DSIC"</f>
        <v>5K Res Prsnt Bill w DSIC</v>
      </c>
      <c r="C60" s="498">
        <f>C59+$K$57</f>
        <v>51.379999999999995</v>
      </c>
      <c r="D60" s="498">
        <f t="shared" si="12" ref="D60:I60">D59+$K$57</f>
        <v>41.759999999999998</v>
      </c>
      <c r="E60" s="498">
        <f t="shared" si="12"/>
        <v>51.379999999999995</v>
      </c>
      <c r="F60" s="498">
        <f t="shared" si="12"/>
        <v>76.920000000000016</v>
      </c>
      <c r="G60" s="498">
        <f t="shared" si="12"/>
        <v>76.920000000000016</v>
      </c>
      <c r="H60" s="498">
        <f>H59</f>
        <v>45</v>
      </c>
      <c r="I60" s="498">
        <f t="shared" si="12"/>
        <v>46.116499999999995</v>
      </c>
      <c r="J60" s="498"/>
      <c r="K60" s="528"/>
    </row>
    <row r="61" spans="2:11" ht="12.75" customHeight="1">
      <c r="B61" s="465" t="s">
        <v>274</v>
      </c>
      <c r="C61" s="461"/>
      <c r="D61" s="461"/>
      <c r="E61" s="461"/>
      <c r="F61" s="461"/>
      <c r="G61" s="461"/>
      <c r="H61" s="461"/>
      <c r="I61" s="461"/>
      <c r="J61" s="461"/>
      <c r="K61" s="461"/>
    </row>
    <row r="62" spans="2:2" ht="12.75" customHeight="1">
      <c r="B62" s="465" t="s">
        <v>275</v>
      </c>
    </row>
    <row r="63" spans="1:10" ht="12.75" customHeight="1">
      <c r="A63" s="529"/>
      <c r="B63" s="499" t="str">
        <f>$M$7&amp;"K Res Prpsd Bill"</f>
        <v>5K Res Prpsd Bill</v>
      </c>
      <c r="C63" s="498">
        <f t="shared" si="13" ref="C63:I63">C61+C62*$M$7</f>
        <v>0</v>
      </c>
      <c r="D63" s="498">
        <f t="shared" si="13"/>
        <v>0</v>
      </c>
      <c r="E63" s="498">
        <f t="shared" si="13"/>
        <v>0</v>
      </c>
      <c r="F63" s="498">
        <f t="shared" si="13"/>
        <v>0</v>
      </c>
      <c r="G63" s="498">
        <f t="shared" si="13"/>
        <v>0</v>
      </c>
      <c r="H63" s="498">
        <f t="shared" si="13"/>
        <v>0</v>
      </c>
      <c r="I63" s="498">
        <f t="shared" si="13"/>
        <v>0</v>
      </c>
      <c r="J63" s="498"/>
    </row>
    <row r="64" spans="2:10" ht="12.75" customHeight="1">
      <c r="B64" s="465" t="s">
        <v>276</v>
      </c>
      <c r="C64" s="477">
        <f t="shared" si="14" ref="C64:I64">C63/C7-1</f>
        <v>-1</v>
      </c>
      <c r="D64" s="477">
        <f t="shared" si="14"/>
        <v>-1</v>
      </c>
      <c r="E64" s="477">
        <f t="shared" si="14"/>
        <v>-1</v>
      </c>
      <c r="F64" s="477">
        <f t="shared" si="14"/>
        <v>-1</v>
      </c>
      <c r="G64" s="477">
        <f t="shared" si="14"/>
        <v>-1</v>
      </c>
      <c r="H64" s="477">
        <f t="shared" si="14"/>
        <v>-1</v>
      </c>
      <c r="I64" s="477">
        <f t="shared" si="14"/>
        <v>-1</v>
      </c>
      <c r="J64" s="477"/>
    </row>
    <row r="65" spans="10:11" ht="12.75" customHeight="1">
      <c r="J65" s="477"/>
      <c r="K65" s="477"/>
    </row>
    <row r="66" spans="2:11" ht="12.75" customHeight="1">
      <c r="B66" s="465"/>
      <c r="C66" s="477"/>
      <c r="D66" s="477"/>
      <c r="E66" s="477"/>
      <c r="F66" s="477"/>
      <c r="G66" s="477"/>
      <c r="H66" s="477"/>
      <c r="I66" s="477"/>
      <c r="J66" s="477"/>
      <c r="K66" s="477"/>
    </row>
    <row r="67" spans="2:11" ht="12.75" customHeight="1">
      <c r="B67" s="465"/>
      <c r="C67" s="477"/>
      <c r="D67" s="477"/>
      <c r="E67" s="477"/>
      <c r="F67" s="477"/>
      <c r="G67" s="477"/>
      <c r="H67" s="477"/>
      <c r="I67" s="477"/>
      <c r="J67" s="477"/>
      <c r="K67" s="477"/>
    </row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spans="2:9" ht="12.75" customHeight="1">
      <c r="B82" s="465" t="str">
        <f>"Prsnt "&amp;$M$7&amp;"K Res Pct Fixed"</f>
        <v>Prsnt 5K Res Pct Fixed</v>
      </c>
      <c r="C82" s="477">
        <f>(C$57+$K$57)/C$60</f>
        <v>0.37212923316465557</v>
      </c>
      <c r="D82" s="477">
        <f t="shared" si="15" ref="D82:I82">(D$57+$K$57)/D$60</f>
        <v>0.45785440613026823</v>
      </c>
      <c r="E82" s="477">
        <f t="shared" si="15"/>
        <v>0.37212923316465557</v>
      </c>
      <c r="F82" s="477">
        <f t="shared" si="15"/>
        <v>0.24856994279771186</v>
      </c>
      <c r="G82" s="477">
        <f t="shared" si="15"/>
        <v>0.24856994279771186</v>
      </c>
      <c r="H82" s="477">
        <f>(H$57+0)/H$60</f>
        <v>1</v>
      </c>
      <c r="I82" s="477">
        <f t="shared" si="15"/>
        <v>0.41460214890548941</v>
      </c>
    </row>
    <row r="83" spans="2:9" ht="12.75" customHeight="1">
      <c r="B83" s="465" t="str">
        <f>"Prpsd "&amp;$M$7&amp;"K Res Pct Fixed"</f>
        <v>Prpsd 5K Res Pct Fixed</v>
      </c>
      <c r="C83" s="530" t="e">
        <f>(C$61+$K$57)/C$63</f>
        <v>#DIV/0!</v>
      </c>
      <c r="D83" s="530" t="e">
        <f t="shared" si="16" ref="D83:I83">(D$61+$K$57)/D$63</f>
        <v>#DIV/0!</v>
      </c>
      <c r="E83" s="530" t="e">
        <f t="shared" si="16"/>
        <v>#DIV/0!</v>
      </c>
      <c r="F83" s="530" t="e">
        <f t="shared" si="16"/>
        <v>#DIV/0!</v>
      </c>
      <c r="G83" s="530" t="e">
        <f t="shared" si="16"/>
        <v>#DIV/0!</v>
      </c>
      <c r="H83" s="530" t="e">
        <f t="shared" si="16"/>
        <v>#DIV/0!</v>
      </c>
      <c r="I83" s="530" t="e">
        <f t="shared" si="16"/>
        <v>#DIV/0!</v>
      </c>
    </row>
    <row r="84" ht="12.75" customHeight="1"/>
    <row r="85" spans="1:1" ht="12.75" customHeight="1">
      <c r="A85" s="460" t="s">
        <v>277</v>
      </c>
    </row>
  </sheetData>
  <printOptions gridLines="1"/>
  <pageMargins left="0.8" right="0.8" top="0.44" bottom="0.59" header="0.3" footer="0.42"/>
  <pageSetup fitToHeight="2" orientation="portrait" scale="72"/>
  <headerFooter>
    <oddFooter>&amp;L&amp;F; &amp;A&amp;C&amp;P of &amp;N&amp;Rprinted &amp;D &amp;T</oddFooter>
  </headerFooter>
  <rowBreaks count="1" manualBreakCount="1">
    <brk id="53" max="16383" man="1"/>
  </rowBreaks>
  <customProperties>
    <customPr name="_pios_id" r:id="rId2"/>
  </customPropertie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00FF"/>
    <pageSetUpPr fitToPage="1"/>
  </sheetPr>
  <dimension ref="A1:O57"/>
  <sheetViews>
    <sheetView workbookViewId="0" topLeftCell="A1"/>
  </sheetViews>
  <sheetFormatPr defaultRowHeight="12.75"/>
  <cols>
    <col min="1" max="1" width="10.7142857142857" customWidth="1"/>
    <col min="2" max="2" width="31.7142857142857" customWidth="1"/>
    <col min="3" max="3" width="15.7142857142857" customWidth="1"/>
    <col min="4" max="4" width="1.71428571428571" style="155" customWidth="1"/>
    <col min="5" max="5" width="15.7142857142857" customWidth="1"/>
    <col min="6" max="6" width="1.71428571428571" style="155" customWidth="1"/>
    <col min="7" max="7" width="15.7142857142857" customWidth="1"/>
    <col min="8" max="8" width="4.85714285714286" customWidth="1"/>
    <col min="9" max="9" width="15.7142857142857" customWidth="1"/>
    <col min="10" max="10" width="10.2857142857143" customWidth="1"/>
    <col min="13" max="13" width="13.4285714285714" bestFit="1" customWidth="1"/>
    <col min="14" max="14" width="6.28571428571429" bestFit="1" customWidth="1"/>
    <col min="15" max="15" width="46" bestFit="1" customWidth="1"/>
  </cols>
  <sheetData>
    <row r="1" spans="2:15" ht="12.75">
      <c r="B1" s="109"/>
      <c r="D1" s="941"/>
      <c r="E1" s="63"/>
      <c r="F1" s="898"/>
      <c r="G1" s="115" t="s">
        <v>3145</v>
      </c>
      <c r="H1" s="1572" t="s">
        <v>3164</v>
      </c>
      <c r="J1" s="108">
        <v>45359</v>
      </c>
      <c r="K1" s="343" t="s">
        <v>581</v>
      </c>
      <c r="N1" s="123" t="s">
        <v>1042</v>
      </c>
      <c r="O1" s="122" t="s">
        <v>73</v>
      </c>
    </row>
    <row r="2" spans="2:15" ht="12.75">
      <c r="B2" s="281"/>
      <c r="D2" s="276"/>
      <c r="E2" s="63"/>
      <c r="F2" s="898"/>
      <c r="G2" s="115" t="str">
        <f>_xlfn.CONCAT("Witness: ",INDEX('Table of Contents'!$F$1:$F$68,MATCH(G1,'Table of Contents'!$D$1:$D$68,0)))</f>
        <v>Witness: Dawn M Peslak</v>
      </c>
      <c r="H2" s="1572"/>
      <c r="J2" t="s">
        <v>0</v>
      </c>
      <c r="K2" s="563"/>
      <c r="N2" s="69">
        <v>1</v>
      </c>
      <c r="O2" t="s">
        <v>1043</v>
      </c>
    </row>
    <row r="3" spans="2:15" s="649" customFormat="1" ht="12.75">
      <c r="B3" s="281"/>
      <c r="D3" s="276"/>
      <c r="E3" s="63"/>
      <c r="F3" s="898"/>
      <c r="G3" s="19"/>
      <c r="J3" s="108"/>
      <c r="N3" s="69">
        <v>2</v>
      </c>
      <c r="O3" s="649" t="s">
        <v>1044</v>
      </c>
    </row>
    <row r="4" spans="1:15" ht="12.75">
      <c r="A4" s="662" t="str">
        <f>+Co_Name</f>
        <v>Aqua New Jersey, Inc</v>
      </c>
      <c r="B4" s="662"/>
      <c r="C4" s="662"/>
      <c r="D4" s="836"/>
      <c r="E4" s="662"/>
      <c r="F4" s="836"/>
      <c r="G4" s="662"/>
      <c r="N4" s="69">
        <v>3</v>
      </c>
      <c r="O4" t="s">
        <v>1045</v>
      </c>
    </row>
    <row r="5" spans="1:15" ht="12.75">
      <c r="A5" s="662" t="str">
        <f>+System</f>
        <v>Water Systems</v>
      </c>
      <c r="B5" s="662"/>
      <c r="C5" s="662"/>
      <c r="D5" s="836"/>
      <c r="E5" s="662"/>
      <c r="F5" s="836"/>
      <c r="G5" s="662"/>
      <c r="N5" s="69">
        <v>4</v>
      </c>
      <c r="O5" t="s">
        <v>1046</v>
      </c>
    </row>
    <row r="6" spans="1:15" ht="12.75">
      <c r="A6" s="662" t="s">
        <v>1047</v>
      </c>
      <c r="B6" s="662"/>
      <c r="C6" s="662"/>
      <c r="D6" s="836"/>
      <c r="E6" s="662"/>
      <c r="F6" s="836"/>
      <c r="G6" s="662"/>
      <c r="N6" s="69">
        <v>5</v>
      </c>
      <c r="O6" t="s">
        <v>1048</v>
      </c>
    </row>
    <row r="7" spans="1:15" ht="12.75">
      <c r="A7" s="662" t="s">
        <v>1049</v>
      </c>
      <c r="B7" s="662"/>
      <c r="C7" s="662"/>
      <c r="D7" s="836"/>
      <c r="E7" s="662"/>
      <c r="F7" s="836"/>
      <c r="G7" s="662"/>
      <c r="N7" s="69">
        <v>6</v>
      </c>
      <c r="O7" t="s">
        <v>313</v>
      </c>
    </row>
    <row r="8" spans="1:15" ht="12.75">
      <c r="A8" s="662" t="str">
        <f>'General Information'!$B$54</f>
        <v>Test Year Ended April 30, 2024 and Pro Forma Present Rates</v>
      </c>
      <c r="B8" s="662"/>
      <c r="C8" s="662"/>
      <c r="D8" s="836"/>
      <c r="E8" s="662"/>
      <c r="F8" s="836"/>
      <c r="G8" s="662"/>
      <c r="N8" s="69">
        <v>7</v>
      </c>
      <c r="O8" t="s">
        <v>1050</v>
      </c>
    </row>
    <row r="9" spans="1:15" ht="12.75">
      <c r="A9" s="662" t="str">
        <f>'General Information'!$B$8</f>
        <v>9 Months Actual + 3 Months Estimated</v>
      </c>
      <c r="B9" s="662"/>
      <c r="C9" s="662"/>
      <c r="D9" s="836"/>
      <c r="E9" s="662"/>
      <c r="F9" s="836"/>
      <c r="G9" s="662"/>
      <c r="N9" s="69">
        <v>8</v>
      </c>
      <c r="O9" t="s">
        <v>1051</v>
      </c>
    </row>
    <row r="10" spans="1:15" ht="12.75">
      <c r="A10" s="63"/>
      <c r="B10" s="2"/>
      <c r="C10" s="63"/>
      <c r="D10" s="532"/>
      <c r="E10" s="2"/>
      <c r="F10" s="36"/>
      <c r="H10" s="2"/>
      <c r="I10" s="63"/>
      <c r="J10" s="63"/>
      <c r="K10" s="63"/>
      <c r="N10" s="69">
        <v>9</v>
      </c>
      <c r="O10" t="s">
        <v>1052</v>
      </c>
    </row>
    <row r="11" spans="1:15" ht="12.75">
      <c r="A11" s="40" t="s">
        <v>62</v>
      </c>
      <c r="B11" s="2"/>
      <c r="C11" s="6" t="s">
        <v>858</v>
      </c>
      <c r="D11" s="532"/>
      <c r="E11" s="2"/>
      <c r="F11" s="36"/>
      <c r="G11" s="6" t="s">
        <v>622</v>
      </c>
      <c r="H11" s="2"/>
      <c r="I11" s="63"/>
      <c r="J11" s="63"/>
      <c r="K11" s="63"/>
      <c r="N11" s="69">
        <v>10</v>
      </c>
      <c r="O11" t="s">
        <v>1053</v>
      </c>
    </row>
    <row r="12" spans="1:11" ht="12.75">
      <c r="A12" s="45" t="s">
        <v>3108</v>
      </c>
      <c r="B12" s="71" t="s">
        <v>63</v>
      </c>
      <c r="C12" s="564">
        <f>+Actuals_End_Date</f>
        <v>45322</v>
      </c>
      <c r="D12" s="532"/>
      <c r="E12" s="45" t="s">
        <v>469</v>
      </c>
      <c r="F12" s="36"/>
      <c r="G12" s="73">
        <f>+Test_Year_End</f>
        <v>45412</v>
      </c>
      <c r="H12" s="2"/>
      <c r="I12" s="63"/>
      <c r="J12" s="63"/>
      <c r="K12" s="63"/>
    </row>
    <row r="13" spans="1:11" ht="12.75">
      <c r="A13" s="5"/>
      <c r="B13" s="5"/>
      <c r="C13" s="5"/>
      <c r="D13" s="532"/>
      <c r="E13" s="5"/>
      <c r="F13" s="36"/>
      <c r="G13" s="5"/>
      <c r="H13" s="2"/>
      <c r="I13" s="63"/>
      <c r="J13" s="63"/>
      <c r="K13" s="63"/>
    </row>
    <row r="14" spans="1:11" ht="12.75">
      <c r="A14" s="8" t="s">
        <v>3179</v>
      </c>
      <c r="B14" s="1" t="s">
        <v>1054</v>
      </c>
      <c r="C14" s="654">
        <f>'Exhibit 26.2'!D69</f>
        <v>435380909.39999992</v>
      </c>
      <c r="D14" s="942"/>
      <c r="E14" s="654">
        <f>G14-C14</f>
        <v>23383174.998000085</v>
      </c>
      <c r="F14" s="804"/>
      <c r="G14" s="654">
        <f>'Exhibit 26.2'!H69</f>
        <v>458764084.398</v>
      </c>
      <c r="H14" s="225"/>
      <c r="I14" s="453"/>
      <c r="J14" s="1"/>
      <c r="K14" s="63"/>
    </row>
    <row r="15" spans="1:11" ht="12.75">
      <c r="A15" s="6" t="s">
        <v>3182</v>
      </c>
      <c r="B15" s="1" t="s">
        <v>1055</v>
      </c>
      <c r="C15" s="772">
        <f>'Exhibit 26.5'!B27</f>
        <v>3814425.509999997</v>
      </c>
      <c r="D15" s="943"/>
      <c r="E15" s="656">
        <f>'Exhibit 26.5'!B27-'Exhibit 26.1'!C15</f>
        <v>0</v>
      </c>
      <c r="F15" s="945"/>
      <c r="G15" s="656">
        <f>C15+E15</f>
        <v>3814425.509999997</v>
      </c>
      <c r="H15" s="20"/>
      <c r="I15" s="453"/>
      <c r="J15" s="1"/>
      <c r="K15" s="63"/>
    </row>
    <row r="16" spans="1:13" ht="12.75">
      <c r="A16" s="1054" t="s">
        <v>3183</v>
      </c>
      <c r="B16" s="1" t="s">
        <v>313</v>
      </c>
      <c r="C16" s="772">
        <f>+'Exhibit 26.6'!B27</f>
        <v>576572.24384615268</v>
      </c>
      <c r="D16" s="943"/>
      <c r="E16" s="656">
        <f>'Exhibit 26.6'!B27-'Exhibit 26.1'!C16</f>
        <v>0</v>
      </c>
      <c r="F16" s="945"/>
      <c r="G16" s="656">
        <f>C16+E16</f>
        <v>576572.24384615268</v>
      </c>
      <c r="H16" s="20"/>
      <c r="I16" s="453"/>
      <c r="J16" s="1"/>
      <c r="K16" s="63"/>
      <c r="L16" s="563"/>
      <c r="M16" s="563"/>
    </row>
    <row r="17" spans="1:13" ht="12.75">
      <c r="A17" s="1054" t="s">
        <v>3184</v>
      </c>
      <c r="B17" s="1" t="s">
        <v>1056</v>
      </c>
      <c r="C17" s="772">
        <f>'Exhibit 26.7'!H28</f>
        <v>-267062</v>
      </c>
      <c r="D17" s="943"/>
      <c r="E17" s="656">
        <f>G17-C17</f>
        <v>12900</v>
      </c>
      <c r="F17" s="945"/>
      <c r="G17" s="656">
        <f>'Exhibit 26.7'!I28</f>
        <v>-254162</v>
      </c>
      <c r="H17" s="20"/>
      <c r="I17" s="453"/>
      <c r="J17" s="1"/>
      <c r="K17" s="63"/>
      <c r="L17" s="563"/>
      <c r="M17" s="563"/>
    </row>
    <row r="18" spans="1:11" ht="12.75">
      <c r="A18" s="1054" t="s">
        <v>3187</v>
      </c>
      <c r="B18" s="2" t="s">
        <v>1057</v>
      </c>
      <c r="C18" s="772">
        <v>0</v>
      </c>
      <c r="D18" s="943"/>
      <c r="E18" s="656">
        <f>G18-C18</f>
        <v>0</v>
      </c>
      <c r="F18" s="945"/>
      <c r="G18" s="656">
        <f>'Exhibit 26.7'!I29</f>
        <v>0</v>
      </c>
      <c r="H18" s="20"/>
      <c r="I18" s="453"/>
      <c r="J18" s="1"/>
      <c r="K18" s="63"/>
    </row>
    <row r="19" spans="1:11" ht="12.75">
      <c r="A19" s="2"/>
      <c r="B19" s="770" t="s">
        <v>1058</v>
      </c>
      <c r="C19" s="774">
        <f>SUM(C14:C18)</f>
        <v>439504845.15384609</v>
      </c>
      <c r="D19" s="942"/>
      <c r="E19" s="774">
        <f>SUM(E14:E18)</f>
        <v>23396074.998000085</v>
      </c>
      <c r="F19" s="804"/>
      <c r="G19" s="774">
        <f>SUM(G14:G18)</f>
        <v>462900920.15184617</v>
      </c>
      <c r="H19" s="18"/>
      <c r="I19" s="453"/>
      <c r="J19" s="2"/>
      <c r="K19" s="63"/>
    </row>
    <row r="20" spans="1:11" ht="12.75">
      <c r="A20" s="2"/>
      <c r="B20" s="2"/>
      <c r="C20" s="18"/>
      <c r="D20" s="449"/>
      <c r="E20" s="18"/>
      <c r="F20" s="43"/>
      <c r="G20" s="18"/>
      <c r="H20" s="18"/>
      <c r="I20" s="453"/>
      <c r="J20" s="1"/>
      <c r="K20" s="63"/>
    </row>
    <row r="21" spans="1:11" ht="12.75">
      <c r="A21" s="6" t="s">
        <v>3185</v>
      </c>
      <c r="B21" s="1" t="s">
        <v>1059</v>
      </c>
      <c r="C21" s="654">
        <f>'Exhibit 26.8'!C13</f>
        <v>117435168</v>
      </c>
      <c r="D21" s="942"/>
      <c r="E21" s="654">
        <f>G21-C21</f>
        <v>3849674.7978693247</v>
      </c>
      <c r="F21" s="804"/>
      <c r="G21" s="654">
        <f>'Exhibit 26.8'!C19</f>
        <v>121284842.79786932</v>
      </c>
      <c r="H21" s="18"/>
      <c r="I21" s="453"/>
      <c r="J21" s="1"/>
      <c r="K21" s="63"/>
    </row>
    <row r="22" spans="1:11" ht="12.75">
      <c r="A22" s="6" t="s">
        <v>3186</v>
      </c>
      <c r="B22" s="1" t="s">
        <v>1060</v>
      </c>
      <c r="C22" s="772">
        <f>-'Exhibit 26.2'!D76</f>
        <v>22711599.149999999</v>
      </c>
      <c r="D22" s="943"/>
      <c r="E22" s="656">
        <f>G22-C22</f>
        <v>-196720.75</v>
      </c>
      <c r="F22" s="945"/>
      <c r="G22" s="656">
        <f>-'Exhibit 26.2'!H76</f>
        <v>22514878.399999999</v>
      </c>
      <c r="H22" s="18"/>
      <c r="I22" s="453"/>
      <c r="J22" s="1"/>
      <c r="K22" s="63"/>
    </row>
    <row r="23" spans="1:11" ht="12.75">
      <c r="A23" s="1054" t="s">
        <v>3186</v>
      </c>
      <c r="B23" s="1" t="s">
        <v>1061</v>
      </c>
      <c r="C23" s="772">
        <f>-'Exhibit 26.2'!D77-'Exhibit 26.2'!D78</f>
        <v>26266754.469999999</v>
      </c>
      <c r="D23" s="943"/>
      <c r="E23" s="656">
        <f>G23-C23</f>
        <v>-361503</v>
      </c>
      <c r="F23" s="945"/>
      <c r="G23" s="656">
        <f>-'Exhibit 26.2'!H77-'Exhibit 26.2'!H78</f>
        <v>25905251.469999999</v>
      </c>
      <c r="H23" s="20"/>
      <c r="I23" s="453"/>
      <c r="J23" s="1"/>
      <c r="K23" s="63"/>
    </row>
    <row r="24" spans="1:11" ht="12" customHeight="1">
      <c r="A24" s="1054" t="s">
        <v>3187</v>
      </c>
      <c r="B24" s="1" t="s">
        <v>1062</v>
      </c>
      <c r="C24" s="772">
        <f>'Exhibit 26.10'!B13+'Exhibit 26.10'!B14</f>
        <v>29786555.969999999</v>
      </c>
      <c r="D24" s="943"/>
      <c r="E24" s="656">
        <f>G24-C24</f>
        <v>-12238567</v>
      </c>
      <c r="F24" s="945"/>
      <c r="G24" s="656">
        <f>'Exhibit 26.10'!B18</f>
        <v>17547988.969999999</v>
      </c>
      <c r="H24" s="19"/>
      <c r="I24" s="453"/>
      <c r="J24" s="2"/>
      <c r="K24" s="63"/>
    </row>
    <row r="25" spans="1:11" ht="12.75">
      <c r="A25" s="1054" t="s">
        <v>3187</v>
      </c>
      <c r="B25" s="2" t="s">
        <v>1063</v>
      </c>
      <c r="C25" s="772">
        <f>'Exhibit 26.10'!B30</f>
        <v>8927</v>
      </c>
      <c r="D25" s="943"/>
      <c r="E25" s="656">
        <f>G25-C25</f>
        <v>0</v>
      </c>
      <c r="F25" s="945"/>
      <c r="G25" s="656">
        <f>'Exhibit 26.10'!B34</f>
        <v>8927</v>
      </c>
      <c r="H25" s="20"/>
      <c r="I25" s="453"/>
      <c r="J25" s="2"/>
      <c r="K25" s="63"/>
    </row>
    <row r="26" spans="1:11" ht="12.75">
      <c r="A26" s="107"/>
      <c r="B26" s="2" t="s">
        <v>1064</v>
      </c>
      <c r="C26" s="772">
        <v>0</v>
      </c>
      <c r="D26" s="943"/>
      <c r="E26" s="656">
        <v>0</v>
      </c>
      <c r="F26" s="945"/>
      <c r="G26" s="656">
        <f>C26+E26</f>
        <v>0</v>
      </c>
      <c r="H26" s="20"/>
      <c r="I26" s="453"/>
      <c r="J26" s="2"/>
      <c r="K26" s="63"/>
    </row>
    <row r="27" spans="1:11" ht="12.75">
      <c r="A27" s="2"/>
      <c r="B27" s="2" t="s">
        <v>315</v>
      </c>
      <c r="C27" s="772">
        <v>0</v>
      </c>
      <c r="D27" s="943"/>
      <c r="E27" s="656">
        <v>0</v>
      </c>
      <c r="F27" s="945"/>
      <c r="G27" s="656">
        <f>C27+E27</f>
        <v>0</v>
      </c>
      <c r="H27" s="20"/>
      <c r="I27" s="453"/>
      <c r="J27" s="2"/>
      <c r="K27" s="63"/>
    </row>
    <row r="28" spans="1:13" ht="12.75">
      <c r="A28" s="2"/>
      <c r="B28" s="770" t="s">
        <v>1058</v>
      </c>
      <c r="C28" s="774">
        <f>SUM(C21:C27)</f>
        <v>196209004.59</v>
      </c>
      <c r="D28" s="942"/>
      <c r="E28" s="774">
        <f>SUM(E21:E27)</f>
        <v>-8947115.9521306753</v>
      </c>
      <c r="F28" s="804"/>
      <c r="G28" s="774">
        <f>SUM(G21:G27)</f>
        <v>187261888.63786933</v>
      </c>
      <c r="H28" s="18"/>
      <c r="I28" s="453"/>
      <c r="J28" s="2"/>
      <c r="K28" s="63"/>
      <c r="M28" s="237"/>
    </row>
    <row r="29" spans="1:11" ht="12.75">
      <c r="A29" s="2"/>
      <c r="B29" s="2"/>
      <c r="C29" s="18"/>
      <c r="D29" s="532"/>
      <c r="E29" s="18"/>
      <c r="F29" s="43"/>
      <c r="G29" s="18"/>
      <c r="H29" s="18"/>
      <c r="I29" s="453"/>
      <c r="J29" s="2"/>
      <c r="K29" s="63"/>
    </row>
    <row r="30" spans="1:11" ht="12.75">
      <c r="A30" s="2"/>
      <c r="B30" s="2"/>
      <c r="C30" s="18" t="s">
        <v>288</v>
      </c>
      <c r="D30" s="532"/>
      <c r="E30" s="18"/>
      <c r="F30" s="43"/>
      <c r="G30" s="18"/>
      <c r="H30" s="18"/>
      <c r="I30" s="453"/>
      <c r="J30" s="1"/>
      <c r="K30" s="63"/>
    </row>
    <row r="31" spans="1:13" ht="12.75" thickBot="1">
      <c r="A31" s="2"/>
      <c r="B31" s="771" t="s">
        <v>499</v>
      </c>
      <c r="C31" s="773">
        <f>C19-C28</f>
        <v>243295840.56384608</v>
      </c>
      <c r="D31" s="944"/>
      <c r="E31" s="773">
        <f>E19-E28</f>
        <v>32343190.950130761</v>
      </c>
      <c r="F31" s="946"/>
      <c r="G31" s="773">
        <f>G19-G28</f>
        <v>275639031.51397681</v>
      </c>
      <c r="H31" s="225"/>
      <c r="I31" s="453"/>
      <c r="J31" s="2"/>
      <c r="K31" s="63"/>
      <c r="L31" t="s">
        <v>116</v>
      </c>
      <c r="M31" s="237">
        <f>C31</f>
        <v>243295840.56384608</v>
      </c>
    </row>
    <row r="32" spans="1:13" ht="12.75" thickTop="1">
      <c r="A32" s="2"/>
      <c r="B32" s="2"/>
      <c r="C32" s="225"/>
      <c r="D32" s="532"/>
      <c r="E32" s="225"/>
      <c r="F32" s="909"/>
      <c r="G32" s="225"/>
      <c r="H32" s="225"/>
      <c r="I32" s="2"/>
      <c r="J32" s="2"/>
      <c r="K32" s="63"/>
      <c r="L32" t="s">
        <v>1065</v>
      </c>
      <c r="M32" s="103"/>
    </row>
    <row r="33" spans="1:11" ht="12.75">
      <c r="A33" s="2"/>
      <c r="B33" s="1" t="s">
        <v>1066</v>
      </c>
      <c r="C33" s="225">
        <f>'Exhibit 13.1'!$B$29</f>
        <v>17219285.110415116</v>
      </c>
      <c r="D33" s="532"/>
      <c r="E33" s="225"/>
      <c r="F33" s="909"/>
      <c r="G33" s="225">
        <f>'Exhibit 13.1'!$F$29</f>
        <v>21803528.08851514</v>
      </c>
      <c r="H33" s="225"/>
      <c r="I33" s="3"/>
      <c r="J33" s="3"/>
      <c r="K33" s="63"/>
    </row>
    <row r="34" spans="1:11" ht="12.75">
      <c r="A34" s="2"/>
      <c r="B34" s="2"/>
      <c r="C34" s="19"/>
      <c r="D34" s="532"/>
      <c r="E34" s="19"/>
      <c r="F34" s="39"/>
      <c r="G34" s="19"/>
      <c r="H34" s="19"/>
      <c r="I34" s="2"/>
      <c r="J34" s="2"/>
      <c r="K34" s="63"/>
    </row>
    <row r="35" spans="1:12" ht="12.75" thickBot="1">
      <c r="A35" s="2"/>
      <c r="B35" s="1" t="s">
        <v>501</v>
      </c>
      <c r="C35" s="72">
        <f>'Exhibit 13.1'!$B$40</f>
        <v>0.070775090402321952</v>
      </c>
      <c r="D35" s="532"/>
      <c r="E35" s="31"/>
      <c r="F35" s="729"/>
      <c r="G35" s="72">
        <f>'Exhibit 13.1'!$F$40</f>
        <v>0.079101743932116345</v>
      </c>
      <c r="H35" s="31"/>
      <c r="I35" s="1"/>
      <c r="J35" s="1"/>
      <c r="K35" s="72">
        <f>G33/G31</f>
        <v>0.079101743932116345</v>
      </c>
      <c r="L35" t="s">
        <v>3107</v>
      </c>
    </row>
    <row r="36" spans="1:11" ht="12.75" thickTop="1">
      <c r="A36" s="2"/>
      <c r="B36" s="2"/>
      <c r="E36" s="19"/>
      <c r="F36" s="39"/>
      <c r="G36" s="19"/>
      <c r="H36" s="19"/>
      <c r="I36" s="2"/>
      <c r="J36" s="2"/>
      <c r="K36" s="63"/>
    </row>
    <row r="37" spans="1:10" ht="12.75">
      <c r="A37" s="2"/>
      <c r="B37" s="2"/>
      <c r="C37" s="19"/>
      <c r="D37" s="39"/>
      <c r="E37" s="24"/>
      <c r="F37" s="532"/>
      <c r="G37" s="63"/>
      <c r="H37" s="63"/>
      <c r="I37" s="1"/>
      <c r="J37" s="1"/>
    </row>
    <row r="38" spans="1:8" ht="12.75">
      <c r="A38" s="2"/>
      <c r="B38" s="2"/>
      <c r="C38" s="19"/>
      <c r="D38" s="39"/>
      <c r="E38" s="19"/>
      <c r="F38" s="532"/>
      <c r="G38" s="63"/>
      <c r="H38" s="63"/>
    </row>
    <row r="39" spans="1:8" ht="12.75">
      <c r="A39" s="2"/>
      <c r="B39" s="2"/>
      <c r="C39" s="19"/>
      <c r="D39" s="39"/>
      <c r="E39" s="19"/>
      <c r="F39" s="532"/>
      <c r="G39" s="63"/>
      <c r="H39" s="63"/>
    </row>
    <row r="40" spans="1:8" ht="12.75">
      <c r="A40" s="63"/>
      <c r="B40" s="63"/>
      <c r="C40" s="63"/>
      <c r="D40" s="532"/>
      <c r="E40" s="63"/>
      <c r="F40" s="532"/>
      <c r="G40" s="63"/>
      <c r="H40" s="63"/>
    </row>
    <row r="41" spans="1:8" ht="12.75">
      <c r="A41" s="63"/>
      <c r="B41" s="63"/>
      <c r="C41" s="63"/>
      <c r="D41" s="532"/>
      <c r="E41" s="63"/>
      <c r="F41" s="532"/>
      <c r="G41" s="63"/>
      <c r="H41" s="63"/>
    </row>
    <row r="42" spans="1:8" ht="12.75">
      <c r="A42" s="63"/>
      <c r="B42" s="63"/>
      <c r="C42" s="63"/>
      <c r="D42" s="532"/>
      <c r="E42" s="63"/>
      <c r="F42" s="532"/>
      <c r="G42" s="63"/>
      <c r="H42" s="63"/>
    </row>
    <row r="43" spans="2:8" ht="12.75">
      <c r="B43" s="63"/>
      <c r="C43" s="63"/>
      <c r="D43" s="532"/>
      <c r="E43" s="63"/>
      <c r="F43" s="532"/>
      <c r="G43" s="63"/>
      <c r="H43" s="63"/>
    </row>
    <row r="44" spans="1:8" ht="12.75">
      <c r="A44" s="63"/>
      <c r="B44" s="63"/>
      <c r="C44" s="63"/>
      <c r="D44" s="532"/>
      <c r="E44" s="63"/>
      <c r="F44" s="532"/>
      <c r="G44" s="63"/>
      <c r="H44" s="63"/>
    </row>
    <row r="45" spans="1:8" ht="12.75">
      <c r="A45" s="63"/>
      <c r="B45" s="63"/>
      <c r="C45" s="63"/>
      <c r="D45" s="532"/>
      <c r="E45" s="63"/>
      <c r="F45" s="532"/>
      <c r="G45" s="63"/>
      <c r="H45" s="63"/>
    </row>
    <row r="46" spans="1:8" ht="12.75">
      <c r="A46" s="63"/>
      <c r="B46" s="63"/>
      <c r="C46" s="63"/>
      <c r="D46" s="532"/>
      <c r="E46" s="63"/>
      <c r="F46" s="532"/>
      <c r="G46" s="63"/>
      <c r="H46" s="63"/>
    </row>
    <row r="47" spans="1:8" ht="12.75">
      <c r="A47" s="63"/>
      <c r="B47" s="63"/>
      <c r="C47" s="63"/>
      <c r="D47" s="532"/>
      <c r="E47" s="63"/>
      <c r="F47" s="532"/>
      <c r="G47" s="63"/>
      <c r="H47" s="63"/>
    </row>
    <row r="48" spans="1:8" ht="12.75">
      <c r="A48" s="63"/>
      <c r="B48" s="63"/>
      <c r="C48" s="63"/>
      <c r="D48" s="532"/>
      <c r="E48" s="63"/>
      <c r="F48" s="532"/>
      <c r="G48" s="63"/>
      <c r="H48" s="63"/>
    </row>
    <row r="49" spans="1:8" ht="12.75">
      <c r="A49" s="63"/>
      <c r="B49" s="63"/>
      <c r="C49" s="63"/>
      <c r="D49" s="532"/>
      <c r="E49" s="63"/>
      <c r="F49" s="532"/>
      <c r="G49" s="63"/>
      <c r="H49" s="63"/>
    </row>
    <row r="50" spans="1:8" ht="12.75">
      <c r="A50" s="63"/>
      <c r="B50" s="63"/>
      <c r="C50" s="63"/>
      <c r="D50" s="532"/>
      <c r="E50" s="63"/>
      <c r="F50" s="532"/>
      <c r="G50" s="63"/>
      <c r="H50" s="63"/>
    </row>
    <row r="51" spans="1:8" ht="12.75">
      <c r="A51" s="63"/>
      <c r="B51" s="63"/>
      <c r="C51" s="63"/>
      <c r="D51" s="532"/>
      <c r="E51" s="63"/>
      <c r="F51" s="532"/>
      <c r="G51" s="63"/>
      <c r="H51" s="63"/>
    </row>
    <row r="52" spans="1:8" ht="12.75">
      <c r="A52" s="63"/>
      <c r="B52" s="63"/>
      <c r="C52" s="63"/>
      <c r="D52" s="532"/>
      <c r="E52" s="63"/>
      <c r="F52" s="532"/>
      <c r="G52" s="63"/>
      <c r="H52" s="63"/>
    </row>
    <row r="53" spans="1:8" ht="12.75">
      <c r="A53" s="63"/>
      <c r="B53" s="63"/>
      <c r="C53" s="63"/>
      <c r="D53" s="532"/>
      <c r="E53" s="63"/>
      <c r="F53" s="532"/>
      <c r="G53" s="63"/>
      <c r="H53" s="63"/>
    </row>
    <row r="54" spans="1:8" ht="12.75">
      <c r="A54" s="63"/>
      <c r="B54" s="63"/>
      <c r="C54" s="63"/>
      <c r="D54" s="532"/>
      <c r="E54" s="63"/>
      <c r="F54" s="532"/>
      <c r="G54" s="63"/>
      <c r="H54" s="63"/>
    </row>
    <row r="55" spans="1:8" ht="12.75">
      <c r="A55" s="63"/>
      <c r="B55" s="63"/>
      <c r="C55" s="63"/>
      <c r="D55" s="532"/>
      <c r="E55" s="63"/>
      <c r="F55" s="532"/>
      <c r="G55" s="63"/>
      <c r="H55" s="63"/>
    </row>
    <row r="56" spans="1:8" ht="12.75">
      <c r="A56" s="63"/>
      <c r="B56" s="63"/>
      <c r="C56" s="63"/>
      <c r="D56" s="532"/>
      <c r="E56" s="63"/>
      <c r="F56" s="532"/>
      <c r="G56" s="63"/>
      <c r="H56" s="63"/>
    </row>
    <row r="57" spans="1:8" ht="12.75">
      <c r="A57" s="63"/>
      <c r="B57" s="63"/>
      <c r="C57" s="63"/>
      <c r="D57" s="532"/>
      <c r="E57" s="63"/>
      <c r="F57" s="532"/>
      <c r="G57" s="63"/>
      <c r="H57" s="63"/>
    </row>
  </sheetData>
  <printOptions horizontalCentered="1"/>
  <pageMargins left="0.8" right="0.8" top="1" bottom="1" header="0.5" footer="0.5"/>
  <pageSetup orientation="portrait" scale="91" r:id="rId1"/>
  <headerFooter alignWithMargins="0"/>
  <customProperties>
    <customPr name="_pios_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00FF"/>
    <pageSetUpPr fitToPage="1"/>
  </sheetPr>
  <dimension ref="A1:S196"/>
  <sheetViews>
    <sheetView workbookViewId="0" topLeftCell="A1">
      <selection pane="topLeft" activeCell="E66" sqref="E66"/>
    </sheetView>
  </sheetViews>
  <sheetFormatPr defaultRowHeight="12.75"/>
  <cols>
    <col min="1" max="1" width="9.28571428571429" bestFit="1" customWidth="1"/>
    <col min="2" max="2" width="7.71428571428571" style="648" customWidth="1"/>
    <col min="3" max="3" width="38.1428571428571" bestFit="1" customWidth="1"/>
    <col min="4" max="6" width="13.7142857142857" style="63" customWidth="1"/>
    <col min="7" max="10" width="13.7142857142857" customWidth="1"/>
    <col min="11" max="11" width="6.14285714285714" style="241" customWidth="1"/>
    <col min="12" max="12" width="13.8571428571429" customWidth="1"/>
    <col min="13" max="13" width="13.5714285714286" customWidth="1"/>
    <col min="15" max="15" width="12.8571428571429" bestFit="1" customWidth="1"/>
    <col min="16" max="16" width="15" bestFit="1" customWidth="1"/>
    <col min="17" max="17" width="10.2857142857143" bestFit="1" customWidth="1"/>
    <col min="19" max="19" width="46" bestFit="1" customWidth="1"/>
  </cols>
  <sheetData>
    <row r="1" spans="2:19" ht="12.75">
      <c r="B1" s="2"/>
      <c r="C1" s="2"/>
      <c r="D1" s="2"/>
      <c r="E1" s="2"/>
      <c r="F1" s="2"/>
      <c r="G1" s="2"/>
      <c r="H1" s="2"/>
      <c r="I1" s="116"/>
      <c r="J1" s="115" t="s">
        <v>3146</v>
      </c>
      <c r="K1" s="1572" t="s">
        <v>3164</v>
      </c>
      <c r="L1" s="127">
        <v>45293</v>
      </c>
      <c r="M1" s="343" t="s">
        <v>279</v>
      </c>
      <c r="R1" s="123" t="s">
        <v>1042</v>
      </c>
      <c r="S1" s="122" t="s">
        <v>73</v>
      </c>
    </row>
    <row r="2" spans="1:19" ht="12.75">
      <c r="A2" s="2"/>
      <c r="B2" s="2"/>
      <c r="C2" s="2"/>
      <c r="D2" s="2"/>
      <c r="E2" s="2"/>
      <c r="F2" s="2"/>
      <c r="G2" s="2"/>
      <c r="H2" s="2"/>
      <c r="I2" s="116"/>
      <c r="J2" s="115" t="str">
        <f>_xlfn.CONCAT("Witness: ",INDEX('Table of Contents'!$F$1:$F$68,MATCH(J1,'Table of Contents'!$D$1:$D$68,0)))</f>
        <v>Witness: Katherine Cipolla</v>
      </c>
      <c r="K2" s="1572"/>
      <c r="L2" t="s">
        <v>0</v>
      </c>
      <c r="M2" s="69"/>
      <c r="R2" s="69">
        <v>1</v>
      </c>
      <c r="S2" t="s">
        <v>1043</v>
      </c>
    </row>
    <row r="3" spans="1:19" s="648" customFormat="1" ht="12.75">
      <c r="A3" s="2"/>
      <c r="B3" s="2"/>
      <c r="C3" s="2"/>
      <c r="D3" s="2"/>
      <c r="E3" s="2"/>
      <c r="F3" s="2"/>
      <c r="G3" s="2"/>
      <c r="H3" s="116"/>
      <c r="I3" s="19"/>
      <c r="J3" s="2"/>
      <c r="K3" s="2"/>
      <c r="L3" s="161"/>
      <c r="M3" s="127"/>
      <c r="N3" s="69"/>
      <c r="R3" s="69">
        <v>2</v>
      </c>
      <c r="S3" s="648" t="s">
        <v>1044</v>
      </c>
    </row>
    <row r="4" spans="1:19" ht="12.75">
      <c r="A4" s="662" t="str">
        <f>+Co_Name</f>
        <v>Aqua New Jersey, Inc</v>
      </c>
      <c r="B4" s="640"/>
      <c r="C4" s="640"/>
      <c r="D4" s="640"/>
      <c r="E4" s="640"/>
      <c r="F4" s="640"/>
      <c r="G4" s="640"/>
      <c r="H4" s="640"/>
      <c r="I4" s="640"/>
      <c r="J4" s="640"/>
      <c r="K4" s="2"/>
      <c r="L4" s="19"/>
      <c r="M4" s="19"/>
      <c r="R4" s="69">
        <v>3</v>
      </c>
      <c r="S4" t="s">
        <v>1045</v>
      </c>
    </row>
    <row r="5" spans="1:19" ht="12.75">
      <c r="A5" s="662" t="str">
        <f>+System</f>
        <v>Water Systems</v>
      </c>
      <c r="B5" s="640"/>
      <c r="C5" s="640"/>
      <c r="D5" s="640"/>
      <c r="E5" s="640"/>
      <c r="F5" s="640"/>
      <c r="G5" s="640"/>
      <c r="H5" s="640"/>
      <c r="I5" s="640"/>
      <c r="J5" s="640"/>
      <c r="K5" s="117"/>
      <c r="L5" s="161"/>
      <c r="M5" s="161"/>
      <c r="R5" s="69">
        <v>4</v>
      </c>
      <c r="S5" t="s">
        <v>1046</v>
      </c>
    </row>
    <row r="6" spans="1:19" ht="12.75">
      <c r="A6" s="662" t="s">
        <v>1044</v>
      </c>
      <c r="B6" s="640"/>
      <c r="C6" s="640"/>
      <c r="D6" s="640"/>
      <c r="E6" s="640"/>
      <c r="F6" s="640"/>
      <c r="G6" s="640"/>
      <c r="H6" s="640"/>
      <c r="I6" s="640"/>
      <c r="J6" s="640"/>
      <c r="K6" s="2"/>
      <c r="L6" s="161"/>
      <c r="M6" s="161"/>
      <c r="R6" s="69">
        <v>5</v>
      </c>
      <c r="S6" t="s">
        <v>1048</v>
      </c>
    </row>
    <row r="7" spans="1:19" ht="15">
      <c r="A7" s="662" t="str">
        <f>'General Information'!$B$54</f>
        <v>Test Year Ended April 30, 2024 and Pro Forma Present Rates</v>
      </c>
      <c r="B7" s="640"/>
      <c r="C7" s="640"/>
      <c r="D7" s="640"/>
      <c r="E7" s="640"/>
      <c r="F7" s="640"/>
      <c r="G7" s="640"/>
      <c r="H7" s="640"/>
      <c r="I7" s="640"/>
      <c r="J7" s="640"/>
      <c r="K7" s="2"/>
      <c r="L7" s="662" t="s">
        <v>1067</v>
      </c>
      <c r="M7" s="796"/>
      <c r="R7" s="69">
        <v>6</v>
      </c>
      <c r="S7" t="s">
        <v>313</v>
      </c>
    </row>
    <row r="8" spans="1:19" ht="12.75">
      <c r="A8" s="662" t="str">
        <f>+'General Information'!B8</f>
        <v>9 Months Actual + 3 Months Estimated</v>
      </c>
      <c r="B8" s="640"/>
      <c r="C8" s="640"/>
      <c r="D8" s="640"/>
      <c r="E8" s="640"/>
      <c r="F8" s="640"/>
      <c r="G8" s="640"/>
      <c r="H8" s="640"/>
      <c r="I8" s="640"/>
      <c r="J8" s="640"/>
      <c r="K8" s="2"/>
      <c r="L8" s="662" t="s">
        <v>1068</v>
      </c>
      <c r="M8" s="662"/>
      <c r="R8" s="69">
        <v>7</v>
      </c>
      <c r="S8" t="s">
        <v>1050</v>
      </c>
    </row>
    <row r="9" spans="1:19" s="648" customFormat="1" ht="12.75">
      <c r="A9" s="2"/>
      <c r="B9" s="2"/>
      <c r="C9" s="2"/>
      <c r="D9" s="19"/>
      <c r="E9" s="19"/>
      <c r="F9" s="691"/>
      <c r="G9" s="2"/>
      <c r="H9" s="2"/>
      <c r="I9" s="17"/>
      <c r="J9" s="2"/>
      <c r="K9" s="2"/>
      <c r="M9" s="662"/>
      <c r="R9" s="69">
        <v>8</v>
      </c>
      <c r="S9" s="648" t="s">
        <v>1051</v>
      </c>
    </row>
    <row r="10" spans="1:19" ht="12.75">
      <c r="A10" s="240"/>
      <c r="B10" s="240"/>
      <c r="C10" s="2"/>
      <c r="D10" s="53" t="s">
        <v>858</v>
      </c>
      <c r="F10" s="29" t="s">
        <v>624</v>
      </c>
      <c r="G10" s="8"/>
      <c r="H10" s="107" t="s">
        <v>622</v>
      </c>
      <c r="I10" s="2"/>
      <c r="J10" s="2"/>
      <c r="K10" s="2"/>
      <c r="L10" s="61"/>
      <c r="M10" s="2"/>
      <c r="R10" s="69">
        <v>9</v>
      </c>
      <c r="S10" t="s">
        <v>1052</v>
      </c>
    </row>
    <row r="11" spans="1:19" ht="12.75">
      <c r="A11" s="240"/>
      <c r="B11" s="240"/>
      <c r="C11" s="2"/>
      <c r="D11" s="29" t="s">
        <v>1069</v>
      </c>
      <c r="E11" s="565">
        <f>+Budget_Start_Date</f>
        <v>45323</v>
      </c>
      <c r="F11" s="29" t="s">
        <v>1069</v>
      </c>
      <c r="G11" s="8"/>
      <c r="H11" s="647" t="s">
        <v>1069</v>
      </c>
      <c r="I11" s="107" t="s">
        <v>3049</v>
      </c>
      <c r="J11" s="647" t="s">
        <v>622</v>
      </c>
      <c r="K11" s="2"/>
      <c r="L11" s="61"/>
      <c r="M11" s="2"/>
      <c r="R11" s="69">
        <v>10</v>
      </c>
      <c r="S11" t="s">
        <v>1053</v>
      </c>
    </row>
    <row r="12" spans="1:13" ht="12.75">
      <c r="A12" s="689" t="s">
        <v>1070</v>
      </c>
      <c r="B12" s="689"/>
      <c r="C12" s="2"/>
      <c r="D12" s="29" t="s">
        <v>1071</v>
      </c>
      <c r="E12" s="566">
        <f>+Test_Year_End</f>
        <v>45412</v>
      </c>
      <c r="F12" s="29" t="s">
        <v>1071</v>
      </c>
      <c r="G12" s="647" t="s">
        <v>1072</v>
      </c>
      <c r="H12" s="647" t="s">
        <v>1071</v>
      </c>
      <c r="I12" s="647" t="s">
        <v>88</v>
      </c>
      <c r="J12" s="647" t="s">
        <v>88</v>
      </c>
      <c r="K12" s="2"/>
      <c r="L12" s="692" t="s">
        <v>3232</v>
      </c>
      <c r="M12" s="647" t="s">
        <v>1073</v>
      </c>
    </row>
    <row r="13" spans="1:13" ht="12.75">
      <c r="A13" s="242" t="s">
        <v>1074</v>
      </c>
      <c r="B13" s="690" t="s">
        <v>1075</v>
      </c>
      <c r="C13" s="45" t="s">
        <v>63</v>
      </c>
      <c r="D13" s="639">
        <f>+Actuals_End_Date</f>
        <v>45322</v>
      </c>
      <c r="E13" s="567" t="s">
        <v>1076</v>
      </c>
      <c r="F13" s="568">
        <f>+Test_Year_End</f>
        <v>45412</v>
      </c>
      <c r="G13" s="45" t="s">
        <v>1076</v>
      </c>
      <c r="H13" s="452">
        <f>+PTYA_End</f>
        <v>45596</v>
      </c>
      <c r="I13" s="45" t="s">
        <v>1011</v>
      </c>
      <c r="J13" s="45" t="s">
        <v>549</v>
      </c>
      <c r="K13" s="2"/>
      <c r="L13" s="863" t="s">
        <v>1077</v>
      </c>
      <c r="M13" s="863" t="s">
        <v>1077</v>
      </c>
    </row>
    <row r="14" spans="1:13" ht="12.75">
      <c r="A14" s="2"/>
      <c r="B14" s="2"/>
      <c r="C14" s="2"/>
      <c r="D14" s="9"/>
      <c r="E14" s="9"/>
      <c r="F14" s="9"/>
      <c r="G14" s="9"/>
      <c r="H14" s="9"/>
      <c r="I14" s="9"/>
      <c r="J14" s="9"/>
      <c r="K14" s="2"/>
      <c r="L14" s="61"/>
      <c r="M14" s="2"/>
    </row>
    <row r="15" spans="1:14" ht="12.75">
      <c r="A15" s="641">
        <v>301100</v>
      </c>
      <c r="B15" s="641" t="str">
        <f t="shared" si="0" ref="B15:B41">IF(LEFT(A14,3)=LEFT(A15,3),"",LEFT(A15,3))</f>
        <v>301</v>
      </c>
      <c r="C15" s="1" t="s">
        <v>1078</v>
      </c>
      <c r="D15" s="645">
        <f>SUMIFS('Exhibit 26.11'!$E$20:$E$283,'Exhibit 26.11'!$B$20:$B$283,$A15)</f>
        <v>1063477.6300000001</v>
      </c>
      <c r="E15" s="645">
        <f>SUMIFS('Exhibit 26.11'!$K$20:$K$283,'Exhibit 26.11'!$C$20:$C$283,$B15)</f>
        <v>0</v>
      </c>
      <c r="F15" s="57">
        <f>D15+E15</f>
        <v>1063477.6300000001</v>
      </c>
      <c r="G15" s="57">
        <f>SUMIFS('Exhibit 26.11'!$O:$O,'Exhibit 26.11'!$B:$B,'Exhibit 26.2'!$A15)</f>
        <v>0</v>
      </c>
      <c r="H15" s="57">
        <f>F15+G15</f>
        <v>1063477.6300000001</v>
      </c>
      <c r="I15" s="83">
        <f>INDEX('Depreciation Rates'!$E$1:$E$90,MATCH(A15,'Depreciation Rates'!$A$1:$A$90,0))</f>
        <v>0</v>
      </c>
      <c r="J15" s="57">
        <f>H15*I15</f>
        <v>0</v>
      </c>
      <c r="K15" s="2"/>
      <c r="L15" s="693">
        <f>SUM(((D15+F15)/2)*$I15)/12*3</f>
        <v>0</v>
      </c>
      <c r="M15" s="694">
        <f t="shared" si="1" ref="M15:M36">SUM(((F15+H15)/2)*$I15)/12*6</f>
        <v>0</v>
      </c>
      <c r="N15" s="741"/>
    </row>
    <row r="16" spans="1:13" ht="12.75">
      <c r="A16" s="641">
        <v>302100</v>
      </c>
      <c r="B16" s="641" t="str">
        <f t="shared" si="0"/>
        <v>302</v>
      </c>
      <c r="C16" s="1" t="s">
        <v>1079</v>
      </c>
      <c r="D16" s="645">
        <f>SUMIFS('Exhibit 26.11'!$E$20:$E$283,'Exhibit 26.11'!$B$20:$B$283,$A16)</f>
        <v>628834.25999999989</v>
      </c>
      <c r="E16" s="645">
        <f>SUMIFS('Exhibit 26.11'!$K$20:$K$283,'Exhibit 26.11'!$C$20:$C$283,$B16)</f>
        <v>0</v>
      </c>
      <c r="F16" s="48">
        <f t="shared" si="2" ref="F16:F72">D16+E16</f>
        <v>628834.25999999989</v>
      </c>
      <c r="G16" s="48">
        <f>SUMIFS('Exhibit 26.11'!$O:$O,'Exhibit 26.11'!$B:$B,'Exhibit 26.2'!$A16)</f>
        <v>0</v>
      </c>
      <c r="H16" s="48">
        <f t="shared" si="3" ref="H16:H72">F16+G16</f>
        <v>628834.25999999989</v>
      </c>
      <c r="I16" s="83">
        <f>INDEX('Depreciation Rates'!$E$1:$E$90,MATCH(A16,'Depreciation Rates'!$A$1:$A$90,0))</f>
        <v>0</v>
      </c>
      <c r="J16" s="48">
        <f>H16*I16</f>
        <v>0</v>
      </c>
      <c r="K16" s="2"/>
      <c r="L16" s="693">
        <f t="shared" si="4" ref="L16:L67">SUM(((D16+F16)/2)*$I16)/12*3</f>
        <v>0</v>
      </c>
      <c r="M16" s="694">
        <f t="shared" si="1"/>
        <v>0</v>
      </c>
    </row>
    <row r="17" spans="1:13" ht="12.75">
      <c r="A17" s="641">
        <v>303210</v>
      </c>
      <c r="B17" s="641" t="str">
        <f t="shared" si="0"/>
        <v>303</v>
      </c>
      <c r="C17" s="1" t="s">
        <v>1080</v>
      </c>
      <c r="D17" s="645">
        <f>SUMIFS('Exhibit 26.11'!$E$20:$E$283,'Exhibit 26.11'!$B$20:$B$283,$A17)</f>
        <v>1207634.98</v>
      </c>
      <c r="E17" s="645">
        <f>SUMIFS('Exhibit 26.11'!$K$20:$K$283,'Exhibit 26.11'!$C$20:$C$283,$B17)</f>
        <v>0</v>
      </c>
      <c r="F17" s="48">
        <f t="shared" si="2"/>
        <v>1207634.98</v>
      </c>
      <c r="G17" s="48">
        <f>SUMIFS('Exhibit 26.11'!$O:$O,'Exhibit 26.11'!$B:$B,'Exhibit 26.2'!$A17)</f>
        <v>0</v>
      </c>
      <c r="H17" s="48">
        <f t="shared" si="3"/>
        <v>1207634.98</v>
      </c>
      <c r="I17" s="83">
        <f>INDEX('Depreciation Rates'!$E$1:$E$90,MATCH(A17,'Depreciation Rates'!$A$1:$A$90,0))</f>
        <v>0</v>
      </c>
      <c r="J17" s="48">
        <f t="shared" si="5" ref="J17:J72">H17*I17</f>
        <v>0</v>
      </c>
      <c r="K17" s="2"/>
      <c r="L17" s="693">
        <f t="shared" si="4"/>
        <v>0</v>
      </c>
      <c r="M17" s="694">
        <f t="shared" si="1"/>
        <v>0</v>
      </c>
    </row>
    <row r="18" spans="1:13" ht="12.75">
      <c r="A18" s="641">
        <v>303220</v>
      </c>
      <c r="B18" s="641" t="str">
        <f t="shared" si="0"/>
        <v/>
      </c>
      <c r="C18" s="1" t="s">
        <v>1081</v>
      </c>
      <c r="D18" s="645">
        <f>SUMIFS('Exhibit 26.11'!$E$20:$E$283,'Exhibit 26.11'!$B$20:$B$283,$A18)</f>
        <v>78759.389999999999</v>
      </c>
      <c r="E18" s="645">
        <f>SUMIFS('Exhibit 26.11'!$K$20:$K$283,'Exhibit 26.11'!$C$20:$C$283,$B18)</f>
        <v>0</v>
      </c>
      <c r="F18" s="48">
        <f t="shared" si="2"/>
        <v>78759.389999999999</v>
      </c>
      <c r="G18" s="48">
        <f>SUMIFS('Exhibit 26.11'!$O:$O,'Exhibit 26.11'!$B:$B,'Exhibit 26.2'!$A18)</f>
        <v>0</v>
      </c>
      <c r="H18" s="48">
        <f t="shared" si="3"/>
        <v>78759.389999999999</v>
      </c>
      <c r="I18" s="83">
        <f>INDEX('Depreciation Rates'!$E$1:$E$90,MATCH(A18,'Depreciation Rates'!$A$1:$A$90,0))</f>
        <v>0</v>
      </c>
      <c r="J18" s="48">
        <f t="shared" si="5"/>
        <v>0</v>
      </c>
      <c r="K18" s="2"/>
      <c r="L18" s="693">
        <f t="shared" si="4"/>
        <v>0</v>
      </c>
      <c r="M18" s="694">
        <f t="shared" si="1"/>
        <v>0</v>
      </c>
    </row>
    <row r="19" spans="1:13" ht="12.75">
      <c r="A19" s="641">
        <v>303300</v>
      </c>
      <c r="B19" s="641" t="str">
        <f t="shared" si="0"/>
        <v/>
      </c>
      <c r="C19" s="1" t="s">
        <v>1082</v>
      </c>
      <c r="D19" s="645">
        <f>SUMIFS('Exhibit 26.11'!$E$20:$E$283,'Exhibit 26.11'!$B$20:$B$283,$A19)</f>
        <v>362027.44</v>
      </c>
      <c r="E19" s="645">
        <f>SUMIFS('Exhibit 26.11'!$K$20:$K$283,'Exhibit 26.11'!$C$20:$C$283,$B19)</f>
        <v>0</v>
      </c>
      <c r="F19" s="48">
        <f t="shared" si="2"/>
        <v>362027.44</v>
      </c>
      <c r="G19" s="48">
        <f>SUMIFS('Exhibit 26.11'!$O:$O,'Exhibit 26.11'!$B:$B,'Exhibit 26.2'!$A19)</f>
        <v>0</v>
      </c>
      <c r="H19" s="48">
        <f t="shared" si="3"/>
        <v>362027.44</v>
      </c>
      <c r="I19" s="83">
        <f>INDEX('Depreciation Rates'!$E$1:$E$90,MATCH(A19,'Depreciation Rates'!$A$1:$A$90,0))</f>
        <v>0</v>
      </c>
      <c r="J19" s="48">
        <f t="shared" si="5"/>
        <v>0</v>
      </c>
      <c r="K19" s="2"/>
      <c r="L19" s="693">
        <f t="shared" si="4"/>
        <v>0</v>
      </c>
      <c r="M19" s="694">
        <f t="shared" si="1"/>
        <v>0</v>
      </c>
    </row>
    <row r="20" spans="1:13" ht="12.75">
      <c r="A20" s="641">
        <v>303400</v>
      </c>
      <c r="B20" s="641" t="str">
        <f t="shared" si="0"/>
        <v/>
      </c>
      <c r="C20" s="1" t="s">
        <v>1083</v>
      </c>
      <c r="D20" s="645">
        <f>SUMIFS('Exhibit 26.11'!$E$20:$E$283,'Exhibit 26.11'!$B$20:$B$283,$A20)</f>
        <v>489030.72999999998</v>
      </c>
      <c r="E20" s="645">
        <f>SUMIFS('Exhibit 26.11'!$K$20:$K$283,'Exhibit 26.11'!$C$20:$C$283,$B20)</f>
        <v>0</v>
      </c>
      <c r="F20" s="48">
        <f t="shared" si="2"/>
        <v>489030.72999999998</v>
      </c>
      <c r="G20" s="48">
        <f>SUMIFS('Exhibit 26.11'!$O:$O,'Exhibit 26.11'!$B:$B,'Exhibit 26.2'!$A20)</f>
        <v>0</v>
      </c>
      <c r="H20" s="48">
        <f t="shared" si="3"/>
        <v>489030.72999999998</v>
      </c>
      <c r="I20" s="83">
        <f>INDEX('Depreciation Rates'!$E$1:$E$90,MATCH(A20,'Depreciation Rates'!$A$1:$A$90,0))</f>
        <v>0</v>
      </c>
      <c r="J20" s="48">
        <f t="shared" si="5"/>
        <v>0</v>
      </c>
      <c r="K20" s="2"/>
      <c r="L20" s="693">
        <f t="shared" si="4"/>
        <v>0</v>
      </c>
      <c r="M20" s="694">
        <f t="shared" si="1"/>
        <v>0</v>
      </c>
    </row>
    <row r="21" spans="1:13" s="962" customFormat="1" ht="12.75">
      <c r="A21" s="641">
        <v>303500</v>
      </c>
      <c r="B21" s="641" t="str">
        <f t="shared" si="0"/>
        <v/>
      </c>
      <c r="C21" s="1593" t="s">
        <v>3212</v>
      </c>
      <c r="D21" s="645">
        <f>SUMIFS('Exhibit 26.11'!$E$20:$E$283,'Exhibit 26.11'!$B$20:$B$283,$A21)</f>
        <v>3790.9899999999998</v>
      </c>
      <c r="E21" s="645">
        <f>SUMIFS('Exhibit 26.11'!$K$20:$K$283,'Exhibit 26.11'!$C$20:$C$283,$B21)</f>
        <v>0</v>
      </c>
      <c r="F21" s="48">
        <f>D21+E21</f>
        <v>3790.9899999999998</v>
      </c>
      <c r="G21" s="48">
        <f>SUMIFS('Exhibit 26.11'!$O:$O,'Exhibit 26.11'!$B:$B,'Exhibit 26.2'!$A21)</f>
        <v>0</v>
      </c>
      <c r="H21" s="48">
        <f>F21+G21</f>
        <v>3790.9899999999998</v>
      </c>
      <c r="I21" s="83">
        <f>INDEX('Depreciation Rates'!$E$1:$E$90,MATCH(A21,'Depreciation Rates'!$A$1:$A$90,0))</f>
        <v>0</v>
      </c>
      <c r="J21" s="48">
        <f>H21*I21</f>
        <v>0</v>
      </c>
      <c r="K21" s="1590"/>
      <c r="L21" s="693">
        <f t="shared" si="4"/>
        <v>0</v>
      </c>
      <c r="M21" s="694">
        <f t="shared" si="1"/>
        <v>0</v>
      </c>
    </row>
    <row r="22" spans="1:15" ht="12.75">
      <c r="A22" s="641">
        <v>303510</v>
      </c>
      <c r="B22" s="641" t="str">
        <f t="shared" si="0"/>
        <v/>
      </c>
      <c r="C22" s="1" t="s">
        <v>1084</v>
      </c>
      <c r="D22" s="645">
        <f>SUMIFS('Exhibit 26.11'!$E$20:$E$283,'Exhibit 26.11'!$B$20:$B$283,$A22)</f>
        <v>25883.410000000003</v>
      </c>
      <c r="E22" s="645">
        <f>SUMIFS('Exhibit 26.11'!$K$20:$K$283,'Exhibit 26.11'!$C$20:$C$283,$B22)</f>
        <v>0</v>
      </c>
      <c r="F22" s="48">
        <f t="shared" si="2"/>
        <v>25883.410000000003</v>
      </c>
      <c r="G22" s="48">
        <f>SUMIFS('Exhibit 26.11'!$O:$O,'Exhibit 26.11'!$B:$B,'Exhibit 26.2'!$A22)</f>
        <v>0</v>
      </c>
      <c r="H22" s="48">
        <f t="shared" si="3"/>
        <v>25883.410000000003</v>
      </c>
      <c r="I22" s="83">
        <f>INDEX('Depreciation Rates'!$E$1:$E$90,MATCH(A22,'Depreciation Rates'!$A$1:$A$90,0))</f>
        <v>0</v>
      </c>
      <c r="J22" s="48">
        <f t="shared" si="5"/>
        <v>0</v>
      </c>
      <c r="K22" s="2"/>
      <c r="L22" s="693">
        <f t="shared" si="4"/>
        <v>0</v>
      </c>
      <c r="M22" s="694">
        <f t="shared" si="1"/>
        <v>0</v>
      </c>
      <c r="O22" s="82"/>
    </row>
    <row r="23" spans="1:15" s="642" customFormat="1" ht="12.75">
      <c r="A23" s="641">
        <v>304200</v>
      </c>
      <c r="B23" s="641" t="str">
        <f t="shared" si="0"/>
        <v>304</v>
      </c>
      <c r="C23" s="1" t="s">
        <v>1085</v>
      </c>
      <c r="D23" s="645">
        <f>SUMIFS('Exhibit 26.11'!$E$20:$E$283,'Exhibit 26.11'!$B$20:$B$283,$A23)</f>
        <v>166799.08000000002</v>
      </c>
      <c r="E23" s="645">
        <f>SUMIFS('Exhibit 26.11'!$K$20:$K$283,'Exhibit 26.11'!$C$20:$C$283,$B23)</f>
        <v>453681.924</v>
      </c>
      <c r="F23" s="48">
        <f>D23+E23</f>
        <v>620481.00399999996</v>
      </c>
      <c r="G23" s="48">
        <f>SUMIFS('Exhibit 26.11'!$O:$O,'Exhibit 26.11'!$B:$B,'Exhibit 26.2'!$A23)</f>
        <v>0</v>
      </c>
      <c r="H23" s="48">
        <f>F23+G23</f>
        <v>620481.00399999996</v>
      </c>
      <c r="I23" s="83">
        <f>INDEX('Depreciation Rates'!$E$1:$E$90,MATCH(A23,'Depreciation Rates'!$A$1:$A$90,0))</f>
        <v>0</v>
      </c>
      <c r="J23" s="48">
        <f>H23*I23</f>
        <v>0</v>
      </c>
      <c r="K23" s="2"/>
      <c r="L23" s="693">
        <f t="shared" si="4"/>
        <v>0</v>
      </c>
      <c r="M23" s="694">
        <f t="shared" si="1"/>
        <v>0</v>
      </c>
      <c r="O23" s="82">
        <f>+L23/$L$69*$P$91</f>
        <v>0</v>
      </c>
    </row>
    <row r="24" spans="1:15" s="962" customFormat="1" ht="12.75">
      <c r="A24" s="641">
        <v>304210</v>
      </c>
      <c r="B24" s="641" t="str">
        <f t="shared" si="0"/>
        <v/>
      </c>
      <c r="C24" s="1593" t="s">
        <v>3213</v>
      </c>
      <c r="D24" s="645">
        <f>SUMIFS('Exhibit 26.11'!$E$20:$E$283,'Exhibit 26.11'!$B$20:$B$283,$A24)</f>
        <v>4799.5699999999997</v>
      </c>
      <c r="E24" s="645">
        <f>SUMIFS('Exhibit 26.11'!$K$20:$K$283,'Exhibit 26.11'!$C$20:$C$283,$B24)</f>
        <v>0</v>
      </c>
      <c r="F24" s="48">
        <f>D24+E24</f>
        <v>4799.5699999999997</v>
      </c>
      <c r="G24" s="48">
        <f>SUMIFS('Exhibit 26.11'!$O:$O,'Exhibit 26.11'!$B:$B,'Exhibit 26.2'!$A24)</f>
        <v>0</v>
      </c>
      <c r="H24" s="48">
        <f>F24+G24</f>
        <v>4799.5699999999997</v>
      </c>
      <c r="I24" s="83">
        <f>INDEX('Depreciation Rates'!$E$1:$E$90,MATCH(A24,'Depreciation Rates'!$A$1:$A$90,0))</f>
        <v>0</v>
      </c>
      <c r="J24" s="48">
        <f>H24*I24</f>
        <v>0</v>
      </c>
      <c r="K24" s="1590"/>
      <c r="L24" s="693">
        <f t="shared" si="4"/>
        <v>0</v>
      </c>
      <c r="M24" s="694">
        <f t="shared" si="1"/>
        <v>0</v>
      </c>
      <c r="O24" s="82"/>
    </row>
    <row r="25" spans="1:19" ht="12.75">
      <c r="A25" s="641">
        <v>304220</v>
      </c>
      <c r="B25" s="641" t="str">
        <f t="shared" si="0"/>
        <v/>
      </c>
      <c r="C25" s="1" t="s">
        <v>1086</v>
      </c>
      <c r="D25" s="645">
        <f>SUMIFS('Exhibit 26.11'!$E$20:$E$283,'Exhibit 26.11'!$B$20:$B$283,$A25)</f>
        <v>1889873.6800000002</v>
      </c>
      <c r="E25" s="645">
        <f>SUMIFS('Exhibit 26.11'!$K$20:$K$283,'Exhibit 26.11'!$C$20:$C$283,$B25)</f>
        <v>0</v>
      </c>
      <c r="F25" s="48">
        <f t="shared" si="2"/>
        <v>1889873.6800000002</v>
      </c>
      <c r="G25" s="48">
        <f>SUMIFS('Exhibit 26.11'!$O:$O,'Exhibit 26.11'!$B:$B,'Exhibit 26.2'!$A25)</f>
        <v>0</v>
      </c>
      <c r="H25" s="48">
        <f t="shared" si="3"/>
        <v>1889873.6800000002</v>
      </c>
      <c r="I25" s="83">
        <f>INDEX('Depreciation Rates'!$E$1:$E$90,MATCH(A25,'Depreciation Rates'!$A$1:$A$90,0))</f>
        <v>0.0189</v>
      </c>
      <c r="J25" s="48">
        <f t="shared" si="5"/>
        <v>35718.612552000006</v>
      </c>
      <c r="K25" s="2"/>
      <c r="L25" s="693">
        <f t="shared" si="4"/>
        <v>8929.6531380000015</v>
      </c>
      <c r="M25" s="694">
        <f t="shared" si="1"/>
        <v>17859.306276000003</v>
      </c>
      <c r="O25" s="82">
        <f t="shared" si="6" ref="O25:O67">+L25/$L$69*$P$91</f>
        <v>5910.7229615378119</v>
      </c>
      <c r="P25" s="433">
        <f t="shared" si="7" ref="P25:P33">E25*I25</f>
        <v>0</v>
      </c>
      <c r="Q25" s="433"/>
      <c r="S25" s="962"/>
    </row>
    <row r="26" spans="1:19" ht="12.75">
      <c r="A26" s="641">
        <v>304300</v>
      </c>
      <c r="B26" s="641" t="str">
        <f t="shared" si="0"/>
        <v/>
      </c>
      <c r="C26" s="1" t="s">
        <v>1087</v>
      </c>
      <c r="D26" s="645">
        <f>SUMIFS('Exhibit 26.11'!$E$20:$E$283,'Exhibit 26.11'!$B$20:$B$283,$A26)</f>
        <v>16483315.439999999</v>
      </c>
      <c r="E26" s="645">
        <f>SUMIFS('Exhibit 26.11'!$K$20:$K$283,'Exhibit 26.11'!$C$20:$C$283,$B26)</f>
        <v>0</v>
      </c>
      <c r="F26" s="48">
        <f t="shared" si="2"/>
        <v>16483315.439999999</v>
      </c>
      <c r="G26" s="48">
        <f>SUMIFS('Exhibit 26.11'!$O:$O,'Exhibit 26.11'!$B:$B,'Exhibit 26.2'!$A26)</f>
        <v>0</v>
      </c>
      <c r="H26" s="48">
        <f t="shared" si="3"/>
        <v>16483315.439999999</v>
      </c>
      <c r="I26" s="83">
        <f>INDEX('Depreciation Rates'!$E$1:$E$90,MATCH(A26,'Depreciation Rates'!$A$1:$A$90,0))</f>
        <v>0.021600000000000001</v>
      </c>
      <c r="J26" s="48">
        <f t="shared" si="5"/>
        <v>356039.61350400001</v>
      </c>
      <c r="K26" s="2"/>
      <c r="L26" s="693">
        <f t="shared" si="4"/>
        <v>89009.903376000002</v>
      </c>
      <c r="M26" s="694">
        <f t="shared" si="1"/>
        <v>178019.806752</v>
      </c>
      <c r="O26" s="82">
        <f t="shared" si="6"/>
        <v>58917.504583679736</v>
      </c>
      <c r="P26" s="433">
        <f t="shared" si="7"/>
        <v>0</v>
      </c>
      <c r="Q26" s="433"/>
      <c r="S26" s="962"/>
    </row>
    <row r="27" spans="1:19" ht="12.75">
      <c r="A27" s="641">
        <v>304400</v>
      </c>
      <c r="B27" s="641" t="str">
        <f t="shared" si="0"/>
        <v/>
      </c>
      <c r="C27" s="1" t="s">
        <v>1088</v>
      </c>
      <c r="D27" s="645">
        <f>SUMIFS('Exhibit 26.11'!$E$20:$E$283,'Exhibit 26.11'!$B$20:$B$283,$A27)</f>
        <v>901807.62999999989</v>
      </c>
      <c r="E27" s="645">
        <f>SUMIFS('Exhibit 26.11'!$K$20:$K$283,'Exhibit 26.11'!$C$20:$C$283,$B27)</f>
        <v>0</v>
      </c>
      <c r="F27" s="48">
        <f t="shared" si="2"/>
        <v>901807.62999999989</v>
      </c>
      <c r="G27" s="48">
        <f>SUMIFS('Exhibit 26.11'!$O:$O,'Exhibit 26.11'!$B:$B,'Exhibit 26.2'!$A27)</f>
        <v>0</v>
      </c>
      <c r="H27" s="48">
        <f t="shared" si="3"/>
        <v>901807.62999999989</v>
      </c>
      <c r="I27" s="83">
        <f>INDEX('Depreciation Rates'!$E$1:$E$90,MATCH(A27,'Depreciation Rates'!$A$1:$A$90,0))</f>
        <v>0.018500000000000003</v>
      </c>
      <c r="J27" s="48">
        <f t="shared" si="5"/>
        <v>16683.441155</v>
      </c>
      <c r="K27" s="2"/>
      <c r="L27" s="693">
        <f t="shared" si="4"/>
        <v>4170.8602887500001</v>
      </c>
      <c r="M27" s="694">
        <f t="shared" si="1"/>
        <v>8341.7205775000002</v>
      </c>
      <c r="O27" s="82">
        <f t="shared" si="6"/>
        <v>2760.7790915384212</v>
      </c>
      <c r="P27" s="433">
        <f t="shared" si="7"/>
        <v>0</v>
      </c>
      <c r="Q27" s="433"/>
      <c r="S27" s="962"/>
    </row>
    <row r="28" spans="1:19" ht="12.75">
      <c r="A28" s="641">
        <v>304500</v>
      </c>
      <c r="B28" s="641" t="str">
        <f t="shared" si="0"/>
        <v/>
      </c>
      <c r="C28" s="1" t="s">
        <v>1089</v>
      </c>
      <c r="D28" s="645">
        <f>SUMIFS('Exhibit 26.11'!$E$20:$E$283,'Exhibit 26.11'!$B$20:$B$283,$A28)</f>
        <v>13842585.810000001</v>
      </c>
      <c r="E28" s="645">
        <f>SUMIFS('Exhibit 26.11'!$K$20:$K$283,'Exhibit 26.11'!$C$20:$C$283,$B28)</f>
        <v>0</v>
      </c>
      <c r="F28" s="48">
        <f t="shared" si="2"/>
        <v>13842585.810000001</v>
      </c>
      <c r="G28" s="48">
        <f>SUMIFS('Exhibit 26.11'!$O:$O,'Exhibit 26.11'!$B:$B,'Exhibit 26.2'!$A28)</f>
        <v>0</v>
      </c>
      <c r="H28" s="48">
        <f t="shared" si="3"/>
        <v>13842585.810000001</v>
      </c>
      <c r="I28" s="83">
        <f>INDEX('Depreciation Rates'!$E$1:$E$90,MATCH(A28,'Depreciation Rates'!$A$1:$A$90,0))</f>
        <v>0.038599999999999995</v>
      </c>
      <c r="J28" s="48">
        <f t="shared" si="5"/>
        <v>534323.81226599996</v>
      </c>
      <c r="K28" s="2"/>
      <c r="L28" s="693">
        <f t="shared" si="4"/>
        <v>133580.95306649999</v>
      </c>
      <c r="M28" s="694">
        <f t="shared" si="1"/>
        <v>267161.90613299998</v>
      </c>
      <c r="O28" s="82">
        <f t="shared" si="6"/>
        <v>88420.008516826463</v>
      </c>
      <c r="P28" s="433">
        <f t="shared" si="7"/>
        <v>0</v>
      </c>
      <c r="Q28" s="433"/>
      <c r="S28" s="962"/>
    </row>
    <row r="29" spans="1:19" ht="12.75">
      <c r="A29" s="641">
        <v>304510</v>
      </c>
      <c r="B29" s="641" t="str">
        <f t="shared" si="0"/>
        <v/>
      </c>
      <c r="C29" s="1" t="s">
        <v>1090</v>
      </c>
      <c r="D29" s="645">
        <f>SUMIFS('Exhibit 26.11'!$E$20:$E$283,'Exhibit 26.11'!$B$20:$B$283,$A29)</f>
        <v>3547122.1300000004</v>
      </c>
      <c r="E29" s="645">
        <f>SUMIFS('Exhibit 26.11'!$K$20:$K$283,'Exhibit 26.11'!$C$20:$C$283,$B29)</f>
        <v>0</v>
      </c>
      <c r="F29" s="48">
        <f t="shared" si="2"/>
        <v>3547122.1300000004</v>
      </c>
      <c r="G29" s="48">
        <f>SUMIFS('Exhibit 26.11'!$O:$O,'Exhibit 26.11'!$B:$B,'Exhibit 26.2'!$A29)</f>
        <v>0</v>
      </c>
      <c r="H29" s="48">
        <f t="shared" si="3"/>
        <v>3547122.1300000004</v>
      </c>
      <c r="I29" s="83">
        <f>INDEX('Depreciation Rates'!$E$1:$E$90,MATCH(A29,'Depreciation Rates'!$A$1:$A$90,0))</f>
        <v>0.0178</v>
      </c>
      <c r="J29" s="48">
        <f t="shared" si="5"/>
        <v>63138.773914000005</v>
      </c>
      <c r="K29" s="2"/>
      <c r="L29" s="693">
        <f t="shared" si="4"/>
        <v>15784.693478500001</v>
      </c>
      <c r="M29" s="694">
        <f t="shared" si="1"/>
        <v>31569.386957000002</v>
      </c>
      <c r="O29" s="82">
        <f t="shared" si="6"/>
        <v>10448.216603976907</v>
      </c>
      <c r="P29" s="433">
        <f t="shared" si="7"/>
        <v>0</v>
      </c>
      <c r="Q29" s="433"/>
      <c r="S29" s="962"/>
    </row>
    <row r="30" spans="1:19" ht="12.75">
      <c r="A30" s="641">
        <v>307200</v>
      </c>
      <c r="B30" s="641" t="str">
        <f t="shared" si="0"/>
        <v>307</v>
      </c>
      <c r="C30" s="1" t="s">
        <v>1091</v>
      </c>
      <c r="D30" s="645">
        <f>SUMIFS('Exhibit 26.11'!$E$20:$E$283,'Exhibit 26.11'!$B$20:$B$283,$A30)</f>
        <v>23402396.190000001</v>
      </c>
      <c r="E30" s="645">
        <f>SUMIFS('Exhibit 26.11'!$K$20:$K$283,'Exhibit 26.11'!$C$20:$C$283,$B30)</f>
        <v>429092.81999999995</v>
      </c>
      <c r="F30" s="48">
        <f t="shared" si="2"/>
        <v>23831489.010000002</v>
      </c>
      <c r="G30" s="48">
        <f>SUMIFS('Exhibit 26.11'!$O:$O,'Exhibit 26.11'!$B:$B,'Exhibit 26.2'!$A30)</f>
        <v>1753679.1000000001</v>
      </c>
      <c r="H30" s="48">
        <f t="shared" si="3"/>
        <v>25585168.110000003</v>
      </c>
      <c r="I30" s="83">
        <f>INDEX('Depreciation Rates'!$E$1:$E$90,MATCH(A30,'Depreciation Rates'!$A$1:$A$90,0))</f>
        <v>0.017899999999999999</v>
      </c>
      <c r="J30" s="48">
        <f t="shared" si="5"/>
        <v>457974.50916900003</v>
      </c>
      <c r="K30" s="2"/>
      <c r="L30" s="693">
        <f t="shared" si="4"/>
        <v>105685.81813500001</v>
      </c>
      <c r="M30" s="694">
        <f t="shared" si="1"/>
        <v>221139.54061200001</v>
      </c>
      <c r="O30" s="82">
        <f t="shared" si="6"/>
        <v>69955.639071929851</v>
      </c>
      <c r="P30" s="433">
        <f t="shared" si="7"/>
        <v>7680.7614779999985</v>
      </c>
      <c r="Q30" s="1557">
        <f>+G30*I30</f>
        <v>31390.855889999999</v>
      </c>
      <c r="S30" s="962"/>
    </row>
    <row r="31" spans="1:19" ht="12.75">
      <c r="A31" s="641">
        <v>309200</v>
      </c>
      <c r="B31" s="641" t="str">
        <f t="shared" si="0"/>
        <v>309</v>
      </c>
      <c r="C31" s="1" t="s">
        <v>1092</v>
      </c>
      <c r="D31" s="645">
        <f>SUMIFS('Exhibit 26.11'!$E$20:$E$283,'Exhibit 26.11'!$B$20:$B$283,$A31)</f>
        <v>579417.22999999998</v>
      </c>
      <c r="E31" s="645">
        <f>SUMIFS('Exhibit 26.11'!$K$20:$K$283,'Exhibit 26.11'!$C$20:$C$283,$B31)</f>
        <v>0</v>
      </c>
      <c r="F31" s="48">
        <f t="shared" si="2"/>
        <v>579417.22999999998</v>
      </c>
      <c r="G31" s="48">
        <f>SUMIFS('Exhibit 26.11'!$O:$O,'Exhibit 26.11'!$B:$B,'Exhibit 26.2'!$A31)</f>
        <v>0</v>
      </c>
      <c r="H31" s="48">
        <f t="shared" si="3"/>
        <v>579417.22999999998</v>
      </c>
      <c r="I31" s="83">
        <f>INDEX('Depreciation Rates'!$E$1:$E$90,MATCH(A31,'Depreciation Rates'!$A$1:$A$90,0))</f>
        <v>0.021899999999999999</v>
      </c>
      <c r="J31" s="48">
        <f t="shared" si="5"/>
        <v>12689.237336999999</v>
      </c>
      <c r="K31" s="2"/>
      <c r="L31" s="693">
        <f t="shared" si="4"/>
        <v>3172.3093342499997</v>
      </c>
      <c r="M31" s="694">
        <f t="shared" si="1"/>
        <v>6344.6186684999993</v>
      </c>
      <c r="O31" s="82">
        <f t="shared" si="6"/>
        <v>2099.8174658385255</v>
      </c>
      <c r="P31" s="433">
        <f t="shared" si="7"/>
        <v>0</v>
      </c>
      <c r="Q31" s="433"/>
      <c r="S31" s="962"/>
    </row>
    <row r="32" spans="1:19" ht="12.75">
      <c r="A32" s="641">
        <v>310200</v>
      </c>
      <c r="B32" s="641" t="str">
        <f t="shared" si="0"/>
        <v>310</v>
      </c>
      <c r="C32" s="1" t="s">
        <v>1093</v>
      </c>
      <c r="D32" s="645">
        <f>SUMIFS('Exhibit 26.11'!$E$20:$E$283,'Exhibit 26.11'!$B$20:$B$283,$A32)</f>
        <v>22743.07</v>
      </c>
      <c r="E32" s="645">
        <f>SUMIFS('Exhibit 26.11'!$K$20:$K$283,'Exhibit 26.11'!$C$20:$C$283,$B32)</f>
        <v>0</v>
      </c>
      <c r="F32" s="48">
        <f t="shared" si="2"/>
        <v>22743.07</v>
      </c>
      <c r="G32" s="48">
        <f>SUMIFS('Exhibit 26.11'!$O:$O,'Exhibit 26.11'!$B:$B,'Exhibit 26.2'!$A32)</f>
        <v>0</v>
      </c>
      <c r="H32" s="48">
        <f t="shared" si="3"/>
        <v>22743.07</v>
      </c>
      <c r="I32" s="83">
        <f>INDEX('Depreciation Rates'!$E$1:$E$90,MATCH(A32,'Depreciation Rates'!$A$1:$A$90,0))</f>
        <v>0.0246</v>
      </c>
      <c r="J32" s="48">
        <f t="shared" si="5"/>
        <v>559.47952199999997</v>
      </c>
      <c r="K32" s="2"/>
      <c r="L32" s="693">
        <f t="shared" si="4"/>
        <v>139.86988049999999</v>
      </c>
      <c r="M32" s="694">
        <f t="shared" si="1"/>
        <v>279.73976099999999</v>
      </c>
      <c r="O32" s="82">
        <f t="shared" si="6"/>
        <v>92.582780262847393</v>
      </c>
      <c r="P32" s="433">
        <f t="shared" si="7"/>
        <v>0</v>
      </c>
      <c r="Q32" s="433"/>
      <c r="S32" s="962"/>
    </row>
    <row r="33" spans="1:19" s="642" customFormat="1" ht="12.75">
      <c r="A33" s="641">
        <v>310201</v>
      </c>
      <c r="B33" s="641" t="str">
        <f t="shared" si="0"/>
        <v/>
      </c>
      <c r="C33" s="1" t="s">
        <v>1093</v>
      </c>
      <c r="D33" s="645">
        <f>SUMIFS('Exhibit 26.11'!$E$20:$E$283,'Exhibit 26.11'!$B$20:$B$283,$A33)</f>
        <v>2325370.98</v>
      </c>
      <c r="E33" s="645">
        <f>SUMIFS('Exhibit 26.11'!$K$20:$K$283,'Exhibit 26.11'!$C$20:$C$283,$B33)</f>
        <v>0</v>
      </c>
      <c r="F33" s="48">
        <f>D33+E33</f>
        <v>2325370.98</v>
      </c>
      <c r="G33" s="48">
        <f>SUMIFS('Exhibit 26.11'!$O:$O,'Exhibit 26.11'!$B:$B,'Exhibit 26.2'!$A33)</f>
        <v>0</v>
      </c>
      <c r="H33" s="48">
        <f>F33+G33</f>
        <v>2325370.98</v>
      </c>
      <c r="I33" s="83">
        <f>INDEX('Depreciation Rates'!$E$1:$E$90,MATCH(A33,'Depreciation Rates'!$A$1:$A$90,0))</f>
        <v>0.0246</v>
      </c>
      <c r="J33" s="48">
        <f>H33*I33</f>
        <v>57204.126107999997</v>
      </c>
      <c r="K33" s="1332"/>
      <c r="L33" s="693">
        <f t="shared" si="4"/>
        <v>14301.031526999999</v>
      </c>
      <c r="M33" s="694">
        <f t="shared" si="1"/>
        <v>28602.063053999998</v>
      </c>
      <c r="N33" s="962"/>
      <c r="O33" s="82">
        <f t="shared" si="6"/>
        <v>9466.1499292286444</v>
      </c>
      <c r="P33" s="433">
        <f t="shared" si="7"/>
        <v>0</v>
      </c>
      <c r="Q33" s="433"/>
      <c r="S33" s="962"/>
    </row>
    <row r="34" spans="1:17" s="962" customFormat="1" ht="12.75">
      <c r="A34" s="641">
        <v>310300</v>
      </c>
      <c r="B34" s="641" t="str">
        <f t="shared" si="0"/>
        <v/>
      </c>
      <c r="C34" s="1" t="s">
        <v>1094</v>
      </c>
      <c r="D34" s="645">
        <f>SUMIFS('Exhibit 26.11'!$E$20:$E$283,'Exhibit 26.11'!$B$20:$B$283,$A34)</f>
        <v>38072.720000000001</v>
      </c>
      <c r="E34" s="645">
        <f>SUMIFS('Exhibit 26.11'!$K$20:$K$283,'Exhibit 26.11'!$C$20:$C$283,$B34)</f>
        <v>0</v>
      </c>
      <c r="F34" s="48">
        <f>D34+E34</f>
        <v>38072.720000000001</v>
      </c>
      <c r="G34" s="48">
        <f>SUMIFS('Exhibit 26.11'!$O:$O,'Exhibit 26.11'!$B:$B,'Exhibit 26.2'!$A34)</f>
        <v>0</v>
      </c>
      <c r="H34" s="48">
        <f>F34+G34</f>
        <v>38072.720000000001</v>
      </c>
      <c r="I34" s="83">
        <f>INDEX('Depreciation Rates'!$E$1:$E$90,MATCH(A34,'Depreciation Rates'!$A$1:$A$90,0))</f>
        <v>0.0246</v>
      </c>
      <c r="J34" s="48">
        <f>H34*I34</f>
        <v>936.58891200000005</v>
      </c>
      <c r="K34" s="1386"/>
      <c r="L34" s="693">
        <f t="shared" si="4"/>
        <v>234.14722799999998</v>
      </c>
      <c r="M34" s="694">
        <f t="shared" si="1"/>
        <v>468.29445599999997</v>
      </c>
      <c r="O34" s="82">
        <f t="shared" si="6"/>
        <v>154.98691556456163</v>
      </c>
      <c r="P34" s="433">
        <f t="shared" si="8" ref="P34:P65">E34*I34</f>
        <v>0</v>
      </c>
      <c r="Q34" s="433"/>
    </row>
    <row r="35" spans="1:17" s="962" customFormat="1" ht="12.75">
      <c r="A35" s="641">
        <v>310400</v>
      </c>
      <c r="B35" s="641" t="str">
        <f t="shared" si="0"/>
        <v/>
      </c>
      <c r="C35" s="1" t="s">
        <v>1095</v>
      </c>
      <c r="D35" s="645">
        <f>SUMIFS('Exhibit 26.11'!$E$20:$E$283,'Exhibit 26.11'!$B$20:$B$283,$A35)</f>
        <v>2830.1300000000001</v>
      </c>
      <c r="E35" s="645">
        <f>SUMIFS('Exhibit 26.11'!$K$20:$K$283,'Exhibit 26.11'!$C$20:$C$283,$B35)</f>
        <v>0</v>
      </c>
      <c r="F35" s="48">
        <f>D35+E35</f>
        <v>2830.1300000000001</v>
      </c>
      <c r="G35" s="48">
        <f>SUMIFS('Exhibit 26.11'!$O:$O,'Exhibit 26.11'!$B:$B,'Exhibit 26.2'!$A35)</f>
        <v>0</v>
      </c>
      <c r="H35" s="48">
        <f>F35+G35</f>
        <v>2830.1300000000001</v>
      </c>
      <c r="I35" s="83">
        <f>INDEX('Depreciation Rates'!$E$1:$E$90,MATCH(A35,'Depreciation Rates'!$A$1:$A$90,0))</f>
        <v>0.0246</v>
      </c>
      <c r="J35" s="48">
        <f>H35*I35</f>
        <v>69.621198000000007</v>
      </c>
      <c r="K35" s="1386"/>
      <c r="L35" s="693">
        <f t="shared" si="4"/>
        <v>17.405299500000002</v>
      </c>
      <c r="M35" s="694">
        <f t="shared" si="1"/>
        <v>34.810599000000003</v>
      </c>
      <c r="O35" s="82">
        <f t="shared" si="6"/>
        <v>11.520929404222576</v>
      </c>
      <c r="P35" s="433">
        <f t="shared" si="8"/>
        <v>0</v>
      </c>
      <c r="Q35" s="433"/>
    </row>
    <row r="36" spans="1:19" ht="12.75">
      <c r="A36" s="641">
        <v>311200</v>
      </c>
      <c r="B36" s="641" t="str">
        <f t="shared" si="0"/>
        <v>311</v>
      </c>
      <c r="C36" s="1" t="s">
        <v>1096</v>
      </c>
      <c r="D36" s="645">
        <f>SUMIFS('Exhibit 26.11'!$E$20:$E$283,'Exhibit 26.11'!$B$20:$B$283,$A36)</f>
        <v>9734958.6300000008</v>
      </c>
      <c r="E36" s="645">
        <f>SUMIFS('Exhibit 26.11'!$K$20:$K$283,'Exhibit 26.11'!$C$20:$C$283,$B36)</f>
        <v>22324.9905</v>
      </c>
      <c r="F36" s="48">
        <f t="shared" si="2"/>
        <v>9757283.6205000002</v>
      </c>
      <c r="G36" s="48">
        <f>SUMIFS('Exhibit 26.11'!$O:$O,'Exhibit 26.11'!$B:$B,'Exhibit 26.2'!$A36)</f>
        <v>0</v>
      </c>
      <c r="H36" s="48">
        <f t="shared" si="3"/>
        <v>9757283.6205000002</v>
      </c>
      <c r="I36" s="83">
        <f>INDEX('Depreciation Rates'!$E$1:$E$90,MATCH(A36,'Depreciation Rates'!$A$1:$A$90,0))</f>
        <v>0.016799999999999999</v>
      </c>
      <c r="J36" s="48">
        <f t="shared" si="5"/>
        <v>163922.36482439999</v>
      </c>
      <c r="K36" s="2"/>
      <c r="L36" s="693">
        <f t="shared" si="4"/>
        <v>40933.708726049997</v>
      </c>
      <c r="M36" s="694">
        <f t="shared" si="1"/>
        <v>81961.182412199996</v>
      </c>
      <c r="O36" s="82">
        <f t="shared" si="6"/>
        <v>27094.872368374447</v>
      </c>
      <c r="P36" s="433">
        <f t="shared" si="8"/>
        <v>375.05984039999998</v>
      </c>
      <c r="Q36" s="433"/>
      <c r="S36" s="962"/>
    </row>
    <row r="37" spans="1:17" s="962" customFormat="1" ht="12.75">
      <c r="A37" s="641">
        <v>311240</v>
      </c>
      <c r="B37" s="641" t="str">
        <f t="shared" si="0"/>
        <v/>
      </c>
      <c r="C37" s="1" t="s">
        <v>3214</v>
      </c>
      <c r="D37" s="645">
        <f>SUMIFS('Exhibit 26.11'!$E$20:$E$283,'Exhibit 26.11'!$B$20:$B$283,$A37)</f>
        <v>267253.41999999998</v>
      </c>
      <c r="E37" s="645">
        <f>SUMIFS('Exhibit 26.11'!$K$20:$K$283,'Exhibit 26.11'!$C$20:$C$283,$B37)</f>
        <v>0</v>
      </c>
      <c r="F37" s="48">
        <f>D37+E37</f>
        <v>267253.41999999998</v>
      </c>
      <c r="G37" s="48">
        <f>SUMIFS('Exhibit 26.11'!$O:$O,'Exhibit 26.11'!$B:$B,'Exhibit 26.2'!$A37)</f>
        <v>0</v>
      </c>
      <c r="H37" s="48">
        <f>F37+G37</f>
        <v>267253.41999999998</v>
      </c>
      <c r="I37" s="83">
        <f>+I36</f>
        <v>0.016799999999999999</v>
      </c>
      <c r="J37" s="48">
        <f>H37*I37</f>
        <v>4489.8574559999997</v>
      </c>
      <c r="K37" s="1590"/>
      <c r="L37" s="693">
        <f t="shared" si="4"/>
        <v>1122.4643639999999</v>
      </c>
      <c r="M37" s="694">
        <f t="shared" si="9" ref="M37:M61">SUM(((F37+H37)/2)*$I37)/12*6</f>
        <v>2244.9287279999999</v>
      </c>
      <c r="O37" s="82">
        <f t="shared" si="6"/>
        <v>742.98248624791484</v>
      </c>
      <c r="P37" s="433">
        <f t="shared" si="8"/>
        <v>0</v>
      </c>
      <c r="Q37" s="433"/>
    </row>
    <row r="38" spans="1:19" ht="12.75">
      <c r="A38" s="641">
        <v>311250</v>
      </c>
      <c r="B38" s="641" t="str">
        <f t="shared" si="0"/>
        <v/>
      </c>
      <c r="C38" s="1" t="s">
        <v>1097</v>
      </c>
      <c r="D38" s="645">
        <f>SUMIFS('Exhibit 26.11'!$E$20:$E$283,'Exhibit 26.11'!$B$20:$B$283,$A38)</f>
        <v>636073.41999999993</v>
      </c>
      <c r="E38" s="645">
        <f>SUMIFS('Exhibit 26.11'!$K$20:$K$283,'Exhibit 26.11'!$C$20:$C$283,$B38)</f>
        <v>0</v>
      </c>
      <c r="F38" s="48">
        <f t="shared" si="2"/>
        <v>636073.41999999993</v>
      </c>
      <c r="G38" s="48">
        <f>SUMIFS('Exhibit 26.11'!$O:$O,'Exhibit 26.11'!$B:$B,'Exhibit 26.2'!$A38)</f>
        <v>0</v>
      </c>
      <c r="H38" s="48">
        <f t="shared" si="3"/>
        <v>636073.41999999993</v>
      </c>
      <c r="I38" s="83">
        <f>INDEX('Depreciation Rates'!$E$1:$E$90,MATCH(A38,'Depreciation Rates'!$A$1:$A$90,0))</f>
        <v>0.016799999999999999</v>
      </c>
      <c r="J38" s="48">
        <f t="shared" si="5"/>
        <v>10686.033455999997</v>
      </c>
      <c r="K38" s="2"/>
      <c r="L38" s="693">
        <f t="shared" si="4"/>
        <v>2671.5083639999993</v>
      </c>
      <c r="M38" s="694">
        <f t="shared" si="9"/>
        <v>5343.0167279999987</v>
      </c>
      <c r="O38" s="82">
        <f t="shared" si="6"/>
        <v>1768.3268974736193</v>
      </c>
      <c r="P38" s="433">
        <f t="shared" si="8"/>
        <v>0</v>
      </c>
      <c r="Q38" s="433"/>
      <c r="S38" s="962"/>
    </row>
    <row r="39" spans="1:19" s="642" customFormat="1" ht="12.75">
      <c r="A39" s="641">
        <v>311300</v>
      </c>
      <c r="B39" s="641" t="str">
        <f t="shared" si="0"/>
        <v/>
      </c>
      <c r="C39" s="1" t="s">
        <v>1098</v>
      </c>
      <c r="D39" s="645">
        <f>SUMIFS('Exhibit 26.11'!$E$20:$E$283,'Exhibit 26.11'!$B$20:$B$283,$A39)</f>
        <v>3186.8899999999994</v>
      </c>
      <c r="E39" s="645">
        <f>SUMIFS('Exhibit 26.11'!$K$20:$K$283,'Exhibit 26.11'!$C$20:$C$283,$B39)</f>
        <v>0</v>
      </c>
      <c r="F39" s="48">
        <f>D39+E39</f>
        <v>3186.8899999999994</v>
      </c>
      <c r="G39" s="48">
        <f>SUMIFS('Exhibit 26.11'!$O:$O,'Exhibit 26.11'!$B:$B,'Exhibit 26.2'!$A39)</f>
        <v>0</v>
      </c>
      <c r="H39" s="48">
        <f>F39+G39</f>
        <v>3186.8899999999994</v>
      </c>
      <c r="I39" s="83">
        <f>INDEX('Depreciation Rates'!$E$1:$E$90,MATCH(A39,'Depreciation Rates'!$A$1:$A$90,0))</f>
        <v>0.021099999999999997</v>
      </c>
      <c r="J39" s="48">
        <f>H39*I39</f>
        <v>67.243378999999976</v>
      </c>
      <c r="K39" s="2"/>
      <c r="L39" s="693">
        <f t="shared" si="4"/>
        <v>16.810844749999994</v>
      </c>
      <c r="M39" s="694">
        <f t="shared" si="9"/>
        <v>33.621689499999988</v>
      </c>
      <c r="O39" s="82">
        <f t="shared" si="6"/>
        <v>11.127447453006805</v>
      </c>
      <c r="P39" s="433">
        <f t="shared" si="8"/>
        <v>0</v>
      </c>
      <c r="Q39" s="433"/>
      <c r="S39" s="962"/>
    </row>
    <row r="40" spans="1:17" s="962" customFormat="1" ht="12.75">
      <c r="A40" s="641">
        <v>311400</v>
      </c>
      <c r="B40" s="641" t="str">
        <f t="shared" si="0"/>
        <v/>
      </c>
      <c r="C40" s="1" t="s">
        <v>1099</v>
      </c>
      <c r="D40" s="645">
        <f>SUMIFS('Exhibit 26.11'!$E$20:$E$283,'Exhibit 26.11'!$B$20:$B$283,$A40)</f>
        <v>82924.309999999998</v>
      </c>
      <c r="E40" s="645">
        <f>SUMIFS('Exhibit 26.11'!$K$20:$K$283,'Exhibit 26.11'!$C$20:$C$283,$B40)</f>
        <v>0</v>
      </c>
      <c r="F40" s="48">
        <f>D40+E40</f>
        <v>82924.309999999998</v>
      </c>
      <c r="G40" s="48">
        <f>SUMIFS('Exhibit 26.11'!$O:$O,'Exhibit 26.11'!$B:$B,'Exhibit 26.2'!$A40)</f>
        <v>0</v>
      </c>
      <c r="H40" s="48">
        <f>F40+G40</f>
        <v>82924.309999999998</v>
      </c>
      <c r="I40" s="83">
        <f>INDEX('Depreciation Rates'!$E$1:$E$90,MATCH(A40,'Depreciation Rates'!$A$1:$A$90,0))</f>
        <v>0.021099999999999997</v>
      </c>
      <c r="J40" s="48">
        <f>H40*I40</f>
        <v>1749.7029409999998</v>
      </c>
      <c r="K40" s="1386"/>
      <c r="L40" s="693">
        <f t="shared" si="4"/>
        <v>437.42573524999995</v>
      </c>
      <c r="M40" s="694">
        <f t="shared" si="9"/>
        <v>874.85147049999989</v>
      </c>
      <c r="O40" s="82">
        <f t="shared" si="6"/>
        <v>289.54118344274417</v>
      </c>
      <c r="P40" s="433">
        <f t="shared" si="8"/>
        <v>0</v>
      </c>
      <c r="Q40" s="433"/>
    </row>
    <row r="41" spans="1:19" ht="12.75">
      <c r="A41" s="641">
        <v>320300</v>
      </c>
      <c r="B41" s="641" t="str">
        <f t="shared" si="0"/>
        <v>320</v>
      </c>
      <c r="C41" s="1" t="s">
        <v>1100</v>
      </c>
      <c r="D41" s="645">
        <f>SUMIFS('Exhibit 26.11'!$E$20:$E$283,'Exhibit 26.11'!$B$20:$B$283,$A41)</f>
        <v>17461231.48</v>
      </c>
      <c r="E41" s="645">
        <f>SUMIFS('Exhibit 26.11'!$K$20:$K$283,'Exhibit 26.11'!$C$20:$C$283,$B41)</f>
        <v>8656052.1225000005</v>
      </c>
      <c r="F41" s="48">
        <f t="shared" si="2"/>
        <v>26117283.602499999</v>
      </c>
      <c r="G41" s="48">
        <f>SUMIFS('Exhibit 26.11'!$O:$O,'Exhibit 26.11'!$B:$B,'Exhibit 26.2'!$A41)</f>
        <v>1554361.5</v>
      </c>
      <c r="H41" s="48">
        <f t="shared" si="3"/>
        <v>27671645.102499999</v>
      </c>
      <c r="I41" s="83">
        <f>INDEX('Depreciation Rates'!$E$1:$E$90,MATCH(A41,'Depreciation Rates'!$A$1:$A$90,0))</f>
        <v>0.022599999999999999</v>
      </c>
      <c r="J41" s="48">
        <f t="shared" si="5"/>
        <v>625379.17931649997</v>
      </c>
      <c r="K41" s="2"/>
      <c r="L41" s="693">
        <f t="shared" si="4"/>
        <v>123109.30510806249</v>
      </c>
      <c r="M41" s="694">
        <f t="shared" si="9"/>
        <v>303907.44718324998</v>
      </c>
      <c r="O41" s="82">
        <f t="shared" si="6"/>
        <v>81488.607142490451</v>
      </c>
      <c r="P41" s="433">
        <f t="shared" si="8"/>
        <v>195626.77796850001</v>
      </c>
      <c r="Q41" s="1557">
        <f>+G41*I41</f>
        <v>35128.569899999995</v>
      </c>
      <c r="S41" s="962"/>
    </row>
    <row r="42" spans="1:17" s="962" customFormat="1" ht="12.75">
      <c r="A42" s="641" t="s">
        <v>2983</v>
      </c>
      <c r="B42" s="641">
        <v>320</v>
      </c>
      <c r="C42" s="1" t="s">
        <v>2984</v>
      </c>
      <c r="D42" s="645">
        <f>SUMIFS('Exhibit 26.11'!$E$20:$E$283,'Exhibit 26.11'!$B$20:$B$283,$A42)</f>
        <v>0</v>
      </c>
      <c r="E42" s="645">
        <v>0</v>
      </c>
      <c r="F42" s="48">
        <f>D42+E42</f>
        <v>0</v>
      </c>
      <c r="G42" s="48">
        <f>SUMIFS('Exhibit 26.11'!$O:$O,'Exhibit 26.11'!$B:$B,'Exhibit 26.2'!$A42)</f>
        <v>1682975</v>
      </c>
      <c r="H42" s="48">
        <f>F42+G42</f>
        <v>1682975</v>
      </c>
      <c r="I42" s="83">
        <f>INDEX('Depreciation Rates'!$E$1:$E$90,MATCH(A42,'Depreciation Rates'!$A$1:$A$90,0))</f>
        <v>0.066500000000000004</v>
      </c>
      <c r="J42" s="48">
        <f>H42*I42</f>
        <v>111917.83750000001</v>
      </c>
      <c r="K42" s="1448"/>
      <c r="L42" s="693">
        <f t="shared" si="4"/>
        <v>0</v>
      </c>
      <c r="M42" s="694">
        <f t="shared" si="9"/>
        <v>27979.459375000006</v>
      </c>
      <c r="O42" s="82">
        <f t="shared" si="6"/>
        <v>0</v>
      </c>
      <c r="P42" s="433">
        <f t="shared" si="8"/>
        <v>0</v>
      </c>
      <c r="Q42" s="1557">
        <f>+G42*I42</f>
        <v>111917.83750000001</v>
      </c>
    </row>
    <row r="43" spans="1:19" ht="12.75">
      <c r="A43" s="641">
        <v>330400</v>
      </c>
      <c r="B43" s="641" t="str">
        <f>IF(LEFT(A41,3)=LEFT(A43,3),"",LEFT(A43,3))</f>
        <v>330</v>
      </c>
      <c r="C43" s="1" t="s">
        <v>1101</v>
      </c>
      <c r="D43" s="645">
        <f>SUMIFS('Exhibit 26.11'!$E$20:$E$283,'Exhibit 26.11'!$B$20:$B$283,$A43)</f>
        <v>15456681.449999999</v>
      </c>
      <c r="E43" s="645">
        <f>SUMIFS('Exhibit 26.11'!$K$20:$K$283,'Exhibit 26.11'!$C$20:$C$283,$B43)</f>
        <v>1360552.0665</v>
      </c>
      <c r="F43" s="48">
        <f t="shared" si="2"/>
        <v>16817233.5165</v>
      </c>
      <c r="G43" s="48">
        <f>SUMIFS('Exhibit 26.11'!$O:$O,'Exhibit 26.11'!$B:$B,'Exhibit 26.2'!$A43)</f>
        <v>0</v>
      </c>
      <c r="H43" s="48">
        <f t="shared" si="3"/>
        <v>16817233.5165</v>
      </c>
      <c r="I43" s="83">
        <f>INDEX('Depreciation Rates'!$E$1:$E$90,MATCH(A43,'Depreciation Rates'!$A$1:$A$90,0))</f>
        <v>0.016799999999999999</v>
      </c>
      <c r="J43" s="48">
        <f t="shared" si="5"/>
        <v>282529.52307719999</v>
      </c>
      <c r="K43" s="2"/>
      <c r="L43" s="693">
        <f t="shared" si="4"/>
        <v>67775.221429649988</v>
      </c>
      <c r="M43" s="694">
        <f t="shared" si="9"/>
        <v>141264.7615386</v>
      </c>
      <c r="O43" s="82">
        <f t="shared" si="6"/>
        <v>44861.827367380291</v>
      </c>
      <c r="P43" s="433">
        <f t="shared" si="8"/>
        <v>22857.274717199998</v>
      </c>
      <c r="Q43" s="1557">
        <f>+G43*I43</f>
        <v>0</v>
      </c>
      <c r="S43" s="962"/>
    </row>
    <row r="44" spans="1:17" s="962" customFormat="1" ht="12.75">
      <c r="A44" s="641">
        <v>330410</v>
      </c>
      <c r="B44" s="641">
        <v>330</v>
      </c>
      <c r="C44" s="1" t="s">
        <v>2985</v>
      </c>
      <c r="D44" s="645">
        <f>SUMIFS('Exhibit 26.11'!$E$20:$E$283,'Exhibit 26.11'!$B$20:$B$283,$A44)</f>
        <v>7102268</v>
      </c>
      <c r="E44" s="645">
        <v>0</v>
      </c>
      <c r="F44" s="48">
        <f t="shared" si="2"/>
        <v>7102268</v>
      </c>
      <c r="G44" s="48">
        <f>SUMIFS('Exhibit 26.11'!$O:$O,'Exhibit 26.11'!$B:$B,'Exhibit 26.2'!$A44)</f>
        <v>0</v>
      </c>
      <c r="H44" s="48">
        <f t="shared" si="3"/>
        <v>7102268</v>
      </c>
      <c r="I44" s="83">
        <f>INDEX('Depreciation Rates'!$E$1:$E$90,MATCH(A44,'Depreciation Rates'!$A$1:$A$90,0))</f>
        <v>0.075199999999999989</v>
      </c>
      <c r="J44" s="48">
        <f t="shared" si="5"/>
        <v>534090.55359999987</v>
      </c>
      <c r="K44" s="1448"/>
      <c r="L44" s="693">
        <f t="shared" si="4"/>
        <v>133522.63839999997</v>
      </c>
      <c r="M44" s="694">
        <f t="shared" si="9"/>
        <v>267045.27679999993</v>
      </c>
      <c r="O44" s="82">
        <f t="shared" si="6"/>
        <v>88381.408827348117</v>
      </c>
      <c r="P44" s="433">
        <f t="shared" si="8"/>
        <v>0</v>
      </c>
      <c r="Q44" s="433"/>
    </row>
    <row r="45" spans="1:19" ht="12.75">
      <c r="A45" s="641">
        <v>331400</v>
      </c>
      <c r="B45" s="641" t="str">
        <f>IF(LEFT(A43,3)=LEFT(A45,3),"",LEFT(A45,3))</f>
        <v>331</v>
      </c>
      <c r="C45" s="1" t="s">
        <v>1102</v>
      </c>
      <c r="D45" s="645">
        <f>SUMIFS('Exhibit 26.11'!$E$20:$E$283,'Exhibit 26.11'!$B$20:$B$283,$A45)</f>
        <v>188460242.31</v>
      </c>
      <c r="E45" s="645">
        <f>SUMIFS('Exhibit 26.11'!$K$20:$K$283,'Exhibit 26.11'!$C$20:$C$283,$B45)</f>
        <v>3927792.8884999999</v>
      </c>
      <c r="F45" s="48">
        <f t="shared" si="2"/>
        <v>192388035.19850001</v>
      </c>
      <c r="G45" s="48">
        <f>SUMIFS('Exhibit 26.11'!$O:$O,'Exhibit 26.11'!$B:$B,'Exhibit 26.2'!$A45)</f>
        <v>0</v>
      </c>
      <c r="H45" s="48">
        <f t="shared" si="3"/>
        <v>192388035.19850001</v>
      </c>
      <c r="I45" s="83">
        <f>INDEX('Depreciation Rates'!$E$1:$E$90,MATCH(A45,'Depreciation Rates'!$A$1:$A$90,0))</f>
        <v>0.019799999999999998</v>
      </c>
      <c r="J45" s="48">
        <f t="shared" si="5"/>
        <v>3809283.0969302999</v>
      </c>
      <c r="K45" s="2"/>
      <c r="L45" s="693">
        <f t="shared" si="4"/>
        <v>942599.48683353746</v>
      </c>
      <c r="M45" s="694">
        <f t="shared" si="9"/>
        <v>1904641.5484651499</v>
      </c>
      <c r="O45" s="82">
        <f t="shared" si="6"/>
        <v>623926.18663445651</v>
      </c>
      <c r="P45" s="433">
        <f t="shared" si="8"/>
        <v>77770.299192299994</v>
      </c>
      <c r="Q45" s="433"/>
      <c r="S45" s="962"/>
    </row>
    <row r="46" spans="1:19" ht="12.75">
      <c r="A46" s="641">
        <v>333400</v>
      </c>
      <c r="B46" s="641" t="str">
        <f t="shared" si="10" ref="B46:B72">IF(LEFT(A45,3)=LEFT(A46,3),"",LEFT(A46,3))</f>
        <v>333</v>
      </c>
      <c r="C46" s="1" t="s">
        <v>1103</v>
      </c>
      <c r="D46" s="645">
        <f>SUMIFS('Exhibit 26.11'!$E$20:$E$283,'Exhibit 26.11'!$B$20:$B$283,$A46)</f>
        <v>74443323.829999998</v>
      </c>
      <c r="E46" s="645">
        <f>SUMIFS('Exhibit 26.11'!$K$20:$K$283,'Exhibit 26.11'!$C$20:$C$283,$B46)</f>
        <v>1929986.5979999998</v>
      </c>
      <c r="F46" s="48">
        <f t="shared" si="2"/>
        <v>76373310.428000003</v>
      </c>
      <c r="G46" s="48">
        <f>SUMIFS('Exhibit 26.11'!$O:$O,'Exhibit 26.11'!$B:$B,'Exhibit 26.2'!$A46)</f>
        <v>0</v>
      </c>
      <c r="H46" s="48">
        <f t="shared" si="3"/>
        <v>76373310.428000003</v>
      </c>
      <c r="I46" s="83">
        <f>INDEX('Depreciation Rates'!$E$1:$E$90,MATCH(A46,'Depreciation Rates'!$A$1:$A$90,0))</f>
        <v>0.038300000000000001</v>
      </c>
      <c r="J46" s="48">
        <f t="shared" si="5"/>
        <v>2925097.7893924001</v>
      </c>
      <c r="K46" s="2"/>
      <c r="L46" s="693">
        <f t="shared" si="4"/>
        <v>722034.63651017507</v>
      </c>
      <c r="M46" s="694">
        <f t="shared" si="9"/>
        <v>1462548.8946962</v>
      </c>
      <c r="O46" s="82">
        <f t="shared" si="6"/>
        <v>477929.72908264148</v>
      </c>
      <c r="P46" s="433">
        <f t="shared" si="8"/>
        <v>73918.486703399991</v>
      </c>
      <c r="Q46" s="433"/>
      <c r="S46" s="962"/>
    </row>
    <row r="47" spans="1:19" ht="12.75">
      <c r="A47" s="641">
        <v>334400</v>
      </c>
      <c r="B47" s="641" t="str">
        <f t="shared" si="10"/>
        <v>334</v>
      </c>
      <c r="C47" s="1" t="s">
        <v>1104</v>
      </c>
      <c r="D47" s="645">
        <f>SUMIFS('Exhibit 26.11'!$E$20:$E$283,'Exhibit 26.11'!$B$20:$B$283,$A47)</f>
        <v>-1186688.4099999999</v>
      </c>
      <c r="E47" s="645">
        <f>SUMIFS('Exhibit 26.11'!$K$20:$K$283,'Exhibit 26.11'!$C$20:$C$283,$B47)</f>
        <v>895845.23999999999</v>
      </c>
      <c r="F47" s="48">
        <f t="shared" si="2"/>
        <v>-290843.16999999993</v>
      </c>
      <c r="G47" s="48">
        <f>SUMIFS('Exhibit 26.11'!$O:$O,'Exhibit 26.11'!$B:$B,'Exhibit 26.2'!$A47)</f>
        <v>0</v>
      </c>
      <c r="H47" s="48">
        <f t="shared" si="3"/>
        <v>-290843.16999999993</v>
      </c>
      <c r="I47" s="83">
        <f>INDEX('Depreciation Rates'!$E$1:$E$90,MATCH(A47,'Depreciation Rates'!$A$1:$A$90,0))</f>
        <v>0.056500000000000002</v>
      </c>
      <c r="J47" s="48">
        <f t="shared" si="5"/>
        <v>-16432.639104999995</v>
      </c>
      <c r="K47" s="2"/>
      <c r="L47" s="693">
        <f t="shared" si="4"/>
        <v>-10435.066783749999</v>
      </c>
      <c r="M47" s="694">
        <f t="shared" si="9"/>
        <v>-8216.3195524999974</v>
      </c>
      <c r="O47" s="82">
        <f t="shared" si="6"/>
        <v>-6907.1875346891702</v>
      </c>
      <c r="P47" s="433">
        <f t="shared" si="8"/>
        <v>50615.25606</v>
      </c>
      <c r="Q47" s="433"/>
      <c r="S47" s="962"/>
    </row>
    <row r="48" spans="1:19" ht="12.75">
      <c r="A48" s="641">
        <v>334420</v>
      </c>
      <c r="B48" s="1247" t="str">
        <f t="shared" si="10"/>
        <v/>
      </c>
      <c r="C48" s="1" t="s">
        <v>1105</v>
      </c>
      <c r="D48" s="645">
        <f>SUMIFS('Exhibit 26.11'!$E$20:$E$283,'Exhibit 26.11'!$B$20:$B$283,$A48)</f>
        <v>3042565.3100000005</v>
      </c>
      <c r="E48" s="645">
        <f>SUMIFS('Exhibit 26.11'!$K$20:$K$283,'Exhibit 26.11'!$C$20:$C$283,$B48)</f>
        <v>0</v>
      </c>
      <c r="F48" s="48">
        <f t="shared" si="2"/>
        <v>3042565.3100000005</v>
      </c>
      <c r="G48" s="48">
        <f>SUMIFS('Exhibit 26.11'!$O:$O,'Exhibit 26.11'!$B:$B,'Exhibit 26.2'!$A48)</f>
        <v>0</v>
      </c>
      <c r="H48" s="48">
        <f t="shared" si="3"/>
        <v>3042565.3100000005</v>
      </c>
      <c r="I48" s="83">
        <f>INDEX('Depreciation Rates'!$E$1:$E$90,MATCH(A48,'Depreciation Rates'!$A$1:$A$90,0))</f>
        <v>0.034099999999999998</v>
      </c>
      <c r="J48" s="48">
        <f t="shared" si="5"/>
        <v>103751.47707100002</v>
      </c>
      <c r="K48" s="2"/>
      <c r="L48" s="693">
        <f t="shared" si="4"/>
        <v>25937.869267750004</v>
      </c>
      <c r="M48" s="694">
        <f t="shared" si="9"/>
        <v>51875.738535500008</v>
      </c>
      <c r="O48" s="82">
        <f t="shared" si="6"/>
        <v>17168.814631986199</v>
      </c>
      <c r="P48" s="433">
        <f t="shared" si="8"/>
        <v>0</v>
      </c>
      <c r="Q48" s="433"/>
      <c r="S48" s="962"/>
    </row>
    <row r="49" spans="1:19" ht="12.75">
      <c r="A49" s="641">
        <v>334430</v>
      </c>
      <c r="B49" s="1247" t="str">
        <f t="shared" si="10"/>
        <v/>
      </c>
      <c r="C49" s="1" t="s">
        <v>1106</v>
      </c>
      <c r="D49" s="645">
        <f>SUMIFS('Exhibit 26.11'!$E$20:$E$283,'Exhibit 26.11'!$B$20:$B$283,$A49)</f>
        <v>2314009.1200000001</v>
      </c>
      <c r="E49" s="645">
        <f>SUMIFS('Exhibit 26.11'!$K$20:$K$283,'Exhibit 26.11'!$C$20:$C$283,$B49)</f>
        <v>0</v>
      </c>
      <c r="F49" s="48">
        <f t="shared" si="2"/>
        <v>2314009.1200000001</v>
      </c>
      <c r="G49" s="48">
        <f>SUMIFS('Exhibit 26.11'!$O:$O,'Exhibit 26.11'!$B:$B,'Exhibit 26.2'!$A49)</f>
        <v>0</v>
      </c>
      <c r="H49" s="48">
        <f t="shared" si="3"/>
        <v>2314009.1200000001</v>
      </c>
      <c r="I49" s="83">
        <f>INDEX('Depreciation Rates'!$E$1:$E$90,MATCH(A49,'Depreciation Rates'!$A$1:$A$90,0))</f>
        <v>0.028199999999999999</v>
      </c>
      <c r="J49" s="48">
        <f t="shared" si="5"/>
        <v>65255.057184000005</v>
      </c>
      <c r="K49" s="2"/>
      <c r="L49" s="693">
        <f t="shared" si="4"/>
        <v>16313.764296000001</v>
      </c>
      <c r="M49" s="694">
        <f t="shared" si="9"/>
        <v>32627.528592000002</v>
      </c>
      <c r="O49" s="82">
        <f t="shared" si="6"/>
        <v>10798.419571656483</v>
      </c>
      <c r="P49" s="433">
        <f t="shared" si="8"/>
        <v>0</v>
      </c>
      <c r="Q49" s="433"/>
      <c r="S49" s="962"/>
    </row>
    <row r="50" spans="1:19" ht="12.75">
      <c r="A50" s="641">
        <v>334440</v>
      </c>
      <c r="B50" s="1247" t="str">
        <f t="shared" si="10"/>
        <v/>
      </c>
      <c r="C50" s="1" t="s">
        <v>1107</v>
      </c>
      <c r="D50" s="645">
        <f>SUMIFS('Exhibit 26.11'!$E$20:$E$283,'Exhibit 26.11'!$B$20:$B$283,$A50)</f>
        <v>15601625.67</v>
      </c>
      <c r="E50" s="645">
        <f>SUMIFS('Exhibit 26.11'!$K$20:$K$283,'Exhibit 26.11'!$C$20:$C$283,$B50)</f>
        <v>0</v>
      </c>
      <c r="F50" s="48">
        <f t="shared" si="2"/>
        <v>15601625.67</v>
      </c>
      <c r="G50" s="48">
        <f>SUMIFS('Exhibit 26.11'!$O:$O,'Exhibit 26.11'!$B:$B,'Exhibit 26.2'!$A50)</f>
        <v>0</v>
      </c>
      <c r="H50" s="48">
        <f t="shared" si="3"/>
        <v>15601625.67</v>
      </c>
      <c r="I50" s="83">
        <f>INDEX('Depreciation Rates'!$E$1:$E$90,MATCH(A50,'Depreciation Rates'!$A$1:$A$90,0))</f>
        <v>0.026499999999999999</v>
      </c>
      <c r="J50" s="48">
        <f t="shared" si="5"/>
        <v>413443.08025499998</v>
      </c>
      <c r="K50" s="2"/>
      <c r="L50" s="693">
        <f t="shared" si="4"/>
        <v>103360.77006374999</v>
      </c>
      <c r="M50" s="694">
        <f t="shared" si="9"/>
        <v>206721.54012749999</v>
      </c>
      <c r="O50" s="82">
        <f t="shared" si="6"/>
        <v>68416.641441334898</v>
      </c>
      <c r="P50" s="433">
        <f t="shared" si="8"/>
        <v>0</v>
      </c>
      <c r="Q50" s="433"/>
      <c r="S50" s="962"/>
    </row>
    <row r="51" spans="1:19" ht="12.75">
      <c r="A51" s="641">
        <v>335400</v>
      </c>
      <c r="B51" s="1247" t="str">
        <f t="shared" si="10"/>
        <v>335</v>
      </c>
      <c r="C51" s="1" t="s">
        <v>1108</v>
      </c>
      <c r="D51" s="645">
        <f>SUMIFS('Exhibit 26.11'!$E$20:$E$283,'Exhibit 26.11'!$B$20:$B$283,$A51)</f>
        <v>14551790.699999999</v>
      </c>
      <c r="E51" s="645">
        <f>SUMIFS('Exhibit 26.11'!$K$20:$K$283,'Exhibit 26.11'!$C$20:$C$283,$B51)</f>
        <v>67473.293999999994</v>
      </c>
      <c r="F51" s="48">
        <f t="shared" si="2"/>
        <v>14619263.993999999</v>
      </c>
      <c r="G51" s="48">
        <f>SUMIFS('Exhibit 26.11'!$O:$O,'Exhibit 26.11'!$B:$B,'Exhibit 26.2'!$A51)</f>
        <v>0</v>
      </c>
      <c r="H51" s="48">
        <f t="shared" si="3"/>
        <v>14619263.993999999</v>
      </c>
      <c r="I51" s="83">
        <f>INDEX('Depreciation Rates'!$E$1:$E$90,MATCH(A51,'Depreciation Rates'!$A$1:$A$90,0))</f>
        <v>0.022200000000000001</v>
      </c>
      <c r="J51" s="48">
        <f t="shared" si="5"/>
        <v>324547.66066679999</v>
      </c>
      <c r="K51" s="2"/>
      <c r="L51" s="693">
        <f t="shared" si="4"/>
        <v>80949.676775849992</v>
      </c>
      <c r="M51" s="694">
        <f t="shared" si="9"/>
        <v>162273.83033339999</v>
      </c>
      <c r="O51" s="82">
        <f t="shared" si="6"/>
        <v>53582.273113381554</v>
      </c>
      <c r="P51" s="433">
        <f t="shared" si="8"/>
        <v>1497.9071268</v>
      </c>
      <c r="Q51" s="433"/>
      <c r="S51" s="962"/>
    </row>
    <row r="52" spans="1:19" ht="12.75">
      <c r="A52" s="641">
        <v>336400</v>
      </c>
      <c r="B52" s="1247" t="str">
        <f t="shared" si="10"/>
        <v>336</v>
      </c>
      <c r="C52" s="1" t="s">
        <v>1109</v>
      </c>
      <c r="D52" s="645">
        <f>SUMIFS('Exhibit 26.11'!$E$20:$E$283,'Exhibit 26.11'!$B$20:$B$283,$A52)</f>
        <v>269696.89999999997</v>
      </c>
      <c r="E52" s="645">
        <f>SUMIFS('Exhibit 26.11'!$K$20:$K$283,'Exhibit 26.11'!$C$20:$C$283,$B52)</f>
        <v>0</v>
      </c>
      <c r="F52" s="48">
        <f t="shared" si="2"/>
        <v>269696.89999999997</v>
      </c>
      <c r="G52" s="48">
        <f>SUMIFS('Exhibit 26.11'!$O:$O,'Exhibit 26.11'!$B:$B,'Exhibit 26.2'!$A52)</f>
        <v>0</v>
      </c>
      <c r="H52" s="48">
        <f t="shared" si="3"/>
        <v>269696.89999999997</v>
      </c>
      <c r="I52" s="83">
        <f>INDEX('Depreciation Rates'!$E$1:$E$90,MATCH(A52,'Depreciation Rates'!$A$1:$A$90,0))</f>
        <v>0.028399999999999998</v>
      </c>
      <c r="J52" s="48">
        <f t="shared" si="5"/>
        <v>7659.3919599999981</v>
      </c>
      <c r="K52" s="2"/>
      <c r="L52" s="693">
        <f t="shared" si="4"/>
        <v>1914.8479899999995</v>
      </c>
      <c r="M52" s="694">
        <f t="shared" si="9"/>
        <v>3829.6959799999991</v>
      </c>
      <c r="O52" s="82">
        <f t="shared" si="6"/>
        <v>1267.4776732573598</v>
      </c>
      <c r="P52" s="433">
        <f t="shared" si="8"/>
        <v>0</v>
      </c>
      <c r="Q52" s="433"/>
      <c r="S52" s="962"/>
    </row>
    <row r="53" spans="1:19" ht="12.75">
      <c r="A53" s="641">
        <v>339200</v>
      </c>
      <c r="B53" s="1247" t="str">
        <f t="shared" si="10"/>
        <v>339</v>
      </c>
      <c r="C53" s="1" t="s">
        <v>1110</v>
      </c>
      <c r="D53" s="645">
        <f>SUMIFS('Exhibit 26.11'!$E$20:$E$283,'Exhibit 26.11'!$B$20:$B$283,$A53)</f>
        <v>416851.24000000005</v>
      </c>
      <c r="E53" s="645">
        <f>SUMIFS('Exhibit 26.11'!$K$20:$K$283,'Exhibit 26.11'!$C$20:$C$283,$B53)</f>
        <v>0</v>
      </c>
      <c r="F53" s="48">
        <f t="shared" si="2"/>
        <v>416851.24000000005</v>
      </c>
      <c r="G53" s="48">
        <f>SUMIFS('Exhibit 26.11'!$O:$O,'Exhibit 26.11'!$B:$B,'Exhibit 26.2'!$A53)</f>
        <v>0</v>
      </c>
      <c r="H53" s="48">
        <f t="shared" si="3"/>
        <v>416851.24000000005</v>
      </c>
      <c r="I53" s="83">
        <f>INDEX('Depreciation Rates'!$E$1:$E$90,MATCH(A53,'Depreciation Rates'!$A$1:$A$90,0))</f>
        <v>0.0286</v>
      </c>
      <c r="J53" s="48">
        <f t="shared" si="5"/>
        <v>11921.945464000002</v>
      </c>
      <c r="K53" s="2"/>
      <c r="L53" s="693">
        <f t="shared" si="4"/>
        <v>2980.4863660000005</v>
      </c>
      <c r="M53" s="694">
        <f t="shared" si="9"/>
        <v>5960.9727320000011</v>
      </c>
      <c r="O53" s="82">
        <f t="shared" si="6"/>
        <v>1972.8458572593875</v>
      </c>
      <c r="P53" s="433">
        <f t="shared" si="8"/>
        <v>0</v>
      </c>
      <c r="Q53" s="433"/>
      <c r="S53" s="962"/>
    </row>
    <row r="54" spans="1:19" ht="12.75">
      <c r="A54" s="641">
        <v>339400</v>
      </c>
      <c r="B54" s="1247" t="str">
        <f t="shared" si="10"/>
        <v/>
      </c>
      <c r="C54" s="1" t="s">
        <v>1111</v>
      </c>
      <c r="D54" s="645">
        <f>SUMIFS('Exhibit 26.11'!$E$20:$E$283,'Exhibit 26.11'!$B$20:$B$283,$A54)</f>
        <v>69985.130000000005</v>
      </c>
      <c r="E54" s="645">
        <f>SUMIFS('Exhibit 26.11'!$K$20:$K$283,'Exhibit 26.11'!$C$20:$C$283,$B54)</f>
        <v>0</v>
      </c>
      <c r="F54" s="48">
        <f t="shared" si="2"/>
        <v>69985.130000000005</v>
      </c>
      <c r="G54" s="48">
        <f>SUMIFS('Exhibit 26.11'!$O:$O,'Exhibit 26.11'!$B:$B,'Exhibit 26.2'!$A54)</f>
        <v>0</v>
      </c>
      <c r="H54" s="48">
        <f t="shared" si="3"/>
        <v>69985.130000000005</v>
      </c>
      <c r="I54" s="83">
        <f>INDEX('Depreciation Rates'!$E$1:$E$90,MATCH(A54,'Depreciation Rates'!$A$1:$A$90,0))</f>
        <v>0.0017000000000000001</v>
      </c>
      <c r="J54" s="48">
        <f t="shared" si="5"/>
        <v>118.97472100000002</v>
      </c>
      <c r="K54" s="2"/>
      <c r="L54" s="693">
        <f t="shared" si="4"/>
        <v>29.743680250000004</v>
      </c>
      <c r="M54" s="694">
        <f t="shared" si="9"/>
        <v>59.487360500000008</v>
      </c>
      <c r="O54" s="82">
        <f t="shared" si="6"/>
        <v>19.687960002183203</v>
      </c>
      <c r="P54" s="433">
        <f t="shared" si="8"/>
        <v>0</v>
      </c>
      <c r="Q54" s="433"/>
      <c r="S54" s="962"/>
    </row>
    <row r="55" spans="1:19" ht="12.75">
      <c r="A55" s="641">
        <v>340500</v>
      </c>
      <c r="B55" s="1247" t="str">
        <f t="shared" si="10"/>
        <v>340</v>
      </c>
      <c r="C55" s="1" t="s">
        <v>1112</v>
      </c>
      <c r="D55" s="645">
        <f>SUMIFS('Exhibit 26.11'!$E$20:$E$283,'Exhibit 26.11'!$B$20:$B$283,$A55)</f>
        <v>2550379.3599999999</v>
      </c>
      <c r="E55" s="645">
        <f>SUMIFS('Exhibit 26.11'!$K$20:$K$283,'Exhibit 26.11'!$C$20:$C$283,$B55)</f>
        <v>523218.62</v>
      </c>
      <c r="F55" s="48">
        <f t="shared" si="2"/>
        <v>3073597.98</v>
      </c>
      <c r="G55" s="48">
        <f>SUMIFS('Exhibit 26.11'!$O:$O,'Exhibit 26.11'!$B:$B,'Exhibit 26.2'!$A55)</f>
        <v>0</v>
      </c>
      <c r="H55" s="48">
        <f t="shared" si="3"/>
        <v>3073597.98</v>
      </c>
      <c r="I55" s="83">
        <f>INDEX('Depreciation Rates'!$E$1:$E$90,MATCH(A55,'Depreciation Rates'!$A$1:$A$90,0))</f>
        <v>0.050099999999999999</v>
      </c>
      <c r="J55" s="48">
        <f t="shared" si="5"/>
        <v>153987.258798</v>
      </c>
      <c r="K55" s="2"/>
      <c r="L55" s="693">
        <f t="shared" si="4"/>
        <v>35220.158091749996</v>
      </c>
      <c r="M55" s="694">
        <f t="shared" si="9"/>
        <v>76993.629398999998</v>
      </c>
      <c r="O55" s="82">
        <f t="shared" si="6"/>
        <v>23312.95448151353</v>
      </c>
      <c r="P55" s="433">
        <f t="shared" si="8"/>
        <v>26213.252861999998</v>
      </c>
      <c r="Q55" s="433"/>
      <c r="S55" s="962"/>
    </row>
    <row r="56" spans="1:19" ht="12.75">
      <c r="A56" s="641">
        <v>340550</v>
      </c>
      <c r="B56" s="1247" t="str">
        <f t="shared" si="10"/>
        <v/>
      </c>
      <c r="C56" s="1" t="s">
        <v>1113</v>
      </c>
      <c r="D56" s="645">
        <f>SUMIFS('Exhibit 26.11'!$E$20:$E$283,'Exhibit 26.11'!$B$20:$B$283,$A56)</f>
        <v>73840.309999999998</v>
      </c>
      <c r="E56" s="645">
        <f>SUMIFS('Exhibit 26.11'!$K$20:$K$283,'Exhibit 26.11'!$C$20:$C$283,$B56)</f>
        <v>0</v>
      </c>
      <c r="F56" s="48">
        <f t="shared" si="2"/>
        <v>73840.309999999998</v>
      </c>
      <c r="G56" s="48">
        <f>SUMIFS('Exhibit 26.11'!$O:$O,'Exhibit 26.11'!$B:$B,'Exhibit 26.2'!$A56)</f>
        <v>0</v>
      </c>
      <c r="H56" s="48">
        <f t="shared" si="3"/>
        <v>73840.309999999998</v>
      </c>
      <c r="I56" s="83">
        <f>INDEX('Depreciation Rates'!$E$1:$E$90,MATCH(A56,'Depreciation Rates'!$A$1:$A$90,0))</f>
        <v>0</v>
      </c>
      <c r="J56" s="48">
        <f t="shared" si="5"/>
        <v>0</v>
      </c>
      <c r="K56" s="2"/>
      <c r="L56" s="693">
        <f t="shared" si="4"/>
        <v>0</v>
      </c>
      <c r="M56" s="694">
        <f t="shared" si="9"/>
        <v>0</v>
      </c>
      <c r="O56" s="82">
        <f t="shared" si="6"/>
        <v>0</v>
      </c>
      <c r="P56" s="433">
        <f t="shared" si="8"/>
        <v>0</v>
      </c>
      <c r="Q56" s="433"/>
      <c r="S56" s="962"/>
    </row>
    <row r="57" spans="1:17" s="962" customFormat="1" ht="12.75">
      <c r="A57" s="641">
        <v>340558</v>
      </c>
      <c r="B57" s="1247" t="str">
        <f t="shared" si="10"/>
        <v/>
      </c>
      <c r="C57" s="1" t="s">
        <v>3215</v>
      </c>
      <c r="D57" s="645">
        <f>SUMIFS('Exhibit 26.11'!$E$20:$E$283,'Exhibit 26.11'!$B$20:$B$283,$A57)</f>
        <v>0</v>
      </c>
      <c r="E57" s="645">
        <f>SUMIFS('Exhibit 26.11'!$K$20:$K$283,'Exhibit 26.11'!$C$20:$C$283,$B57)</f>
        <v>0</v>
      </c>
      <c r="F57" s="48">
        <f>D57+E57</f>
        <v>0</v>
      </c>
      <c r="G57" s="48">
        <f>SUMIFS('Exhibit 26.11'!$O:$O,'Exhibit 26.11'!$B:$B,'Exhibit 26.2'!$A57)</f>
        <v>0</v>
      </c>
      <c r="H57" s="48">
        <f>F57+G57</f>
        <v>0</v>
      </c>
      <c r="I57" s="83">
        <f>INDEX('Depreciation Rates'!$E$1:$E$90,MATCH(A57,'Depreciation Rates'!$A$1:$A$90,0))</f>
        <v>0</v>
      </c>
      <c r="J57" s="48">
        <f>H57*I57</f>
        <v>0</v>
      </c>
      <c r="K57" s="1590"/>
      <c r="L57" s="693">
        <f t="shared" si="4"/>
        <v>0</v>
      </c>
      <c r="M57" s="694">
        <f t="shared" si="9"/>
        <v>0</v>
      </c>
      <c r="O57" s="82">
        <f t="shared" si="6"/>
        <v>0</v>
      </c>
      <c r="P57" s="433">
        <f t="shared" si="8"/>
        <v>0</v>
      </c>
      <c r="Q57" s="433"/>
    </row>
    <row r="58" spans="1:17" s="962" customFormat="1" ht="12.75">
      <c r="A58" s="641">
        <v>340560</v>
      </c>
      <c r="B58" s="1247" t="str">
        <f t="shared" si="10"/>
        <v/>
      </c>
      <c r="C58" s="1" t="s">
        <v>3216</v>
      </c>
      <c r="D58" s="645">
        <f>SUMIFS('Exhibit 26.11'!$E$20:$E$283,'Exhibit 26.11'!$B$20:$B$283,$A58)</f>
        <v>0</v>
      </c>
      <c r="E58" s="645">
        <f>SUMIFS('Exhibit 26.11'!$K$20:$K$283,'Exhibit 26.11'!$C$20:$C$283,$B58)</f>
        <v>0</v>
      </c>
      <c r="F58" s="48">
        <f>D58+E58</f>
        <v>0</v>
      </c>
      <c r="G58" s="48">
        <f>SUMIFS('Exhibit 26.11'!$O:$O,'Exhibit 26.11'!$B:$B,'Exhibit 26.2'!$A58)</f>
        <v>0</v>
      </c>
      <c r="H58" s="48">
        <f>F58+G58</f>
        <v>0</v>
      </c>
      <c r="I58" s="83">
        <f>INDEX('Depreciation Rates'!$E$1:$E$90,MATCH(A58,'Depreciation Rates'!$A$1:$A$90,0))</f>
        <v>0</v>
      </c>
      <c r="J58" s="48">
        <f>H58*I58</f>
        <v>0</v>
      </c>
      <c r="K58" s="1590"/>
      <c r="L58" s="693">
        <f t="shared" si="4"/>
        <v>0</v>
      </c>
      <c r="M58" s="694">
        <f t="shared" si="9"/>
        <v>0</v>
      </c>
      <c r="O58" s="82">
        <f t="shared" si="6"/>
        <v>0</v>
      </c>
      <c r="P58" s="433">
        <f t="shared" si="8"/>
        <v>0</v>
      </c>
      <c r="Q58" s="433"/>
    </row>
    <row r="59" spans="1:17" s="962" customFormat="1" ht="12.75">
      <c r="A59" s="641">
        <v>340600</v>
      </c>
      <c r="B59" s="1247" t="str">
        <f t="shared" si="10"/>
        <v/>
      </c>
      <c r="C59" s="1" t="s">
        <v>3068</v>
      </c>
      <c r="D59" s="645">
        <f>SUMIFS('Exhibit 26.11'!$E$20:$E$283,'Exhibit 26.11'!$B$20:$B$283,$A59)</f>
        <v>3089706</v>
      </c>
      <c r="E59" s="645">
        <f>SUMIFS('Exhibit 26.11'!$K$20:$K$283,'Exhibit 26.11'!$C$20:$C$283,$B59)</f>
        <v>0</v>
      </c>
      <c r="F59" s="48">
        <f>D59+E59</f>
        <v>3089706</v>
      </c>
      <c r="G59" s="48">
        <f>SUMIFS('Exhibit 26.11'!$O:$O,'Exhibit 26.11'!$B:$B,'Exhibit 26.2'!$A59)</f>
        <v>0</v>
      </c>
      <c r="H59" s="48">
        <f>F59+G59</f>
        <v>3089706</v>
      </c>
      <c r="I59" s="83">
        <f>INDEX('Depreciation Rates'!$E$1:$E$90,MATCH(A59,'Depreciation Rates'!$A$1:$A$90,0))</f>
        <v>0.067199999999999996</v>
      </c>
      <c r="J59" s="32">
        <f>H59*I59</f>
        <v>207628.2432</v>
      </c>
      <c r="K59" s="1555"/>
      <c r="L59" s="693">
        <f t="shared" si="4"/>
        <v>51907.060799999992</v>
      </c>
      <c r="M59" s="694">
        <f t="shared" si="9"/>
        <v>103814.12159999998</v>
      </c>
      <c r="O59" s="82">
        <f t="shared" si="6"/>
        <v>34358.362121691083</v>
      </c>
      <c r="P59" s="433">
        <f t="shared" si="8"/>
        <v>0</v>
      </c>
      <c r="Q59" s="433"/>
    </row>
    <row r="60" spans="1:19" ht="12.75">
      <c r="A60" s="641">
        <v>341500</v>
      </c>
      <c r="B60" s="1247" t="str">
        <f t="shared" si="10"/>
        <v>341</v>
      </c>
      <c r="C60" s="1" t="s">
        <v>1114</v>
      </c>
      <c r="D60" s="645">
        <f>SUMIFS('Exhibit 26.11'!$E$20:$E$283,'Exhibit 26.11'!$B$20:$B$283,$A60)</f>
        <v>1988414.28</v>
      </c>
      <c r="E60" s="645">
        <f>SUMIFS('Exhibit 26.11'!$K$20:$K$283,'Exhibit 26.11'!$C$20:$C$283,$B60)</f>
        <v>71250</v>
      </c>
      <c r="F60" s="48">
        <f t="shared" si="2"/>
        <v>2059664.28</v>
      </c>
      <c r="G60" s="48">
        <f>SUMIFS('Exhibit 26.11'!$O:$O,'Exhibit 26.11'!$B:$B,'Exhibit 26.2'!$A60)</f>
        <v>0</v>
      </c>
      <c r="H60" s="48">
        <f t="shared" si="3"/>
        <v>2059664.28</v>
      </c>
      <c r="I60" s="83">
        <f>INDEX('Depreciation Rates'!$E$1:$E$90,MATCH(A60,'Depreciation Rates'!$A$1:$A$90,0))</f>
        <v>0.029399999999999999</v>
      </c>
      <c r="J60" s="48">
        <f t="shared" si="5"/>
        <v>60554.129831999999</v>
      </c>
      <c r="K60" s="2"/>
      <c r="L60" s="693">
        <f t="shared" si="4"/>
        <v>14876.688707999998</v>
      </c>
      <c r="M60" s="694">
        <f t="shared" si="9"/>
        <v>30277.064915999996</v>
      </c>
      <c r="O60" s="82">
        <f t="shared" si="6"/>
        <v>9847.1893789281312</v>
      </c>
      <c r="P60" s="433">
        <f t="shared" si="8"/>
        <v>2094.75</v>
      </c>
      <c r="Q60" s="433"/>
      <c r="S60" s="962"/>
    </row>
    <row r="61" spans="1:19" ht="12.75">
      <c r="A61" s="641">
        <v>342500</v>
      </c>
      <c r="B61" s="1247" t="str">
        <f t="shared" si="10"/>
        <v>342</v>
      </c>
      <c r="C61" s="1" t="s">
        <v>1115</v>
      </c>
      <c r="D61" s="645">
        <f>SUMIFS('Exhibit 26.11'!$E$20:$E$283,'Exhibit 26.11'!$B$20:$B$283,$A61)</f>
        <v>20592.849999999999</v>
      </c>
      <c r="E61" s="645">
        <f>SUMIFS('Exhibit 26.11'!$K$20:$K$283,'Exhibit 26.11'!$C$20:$C$283,$B61)</f>
        <v>0</v>
      </c>
      <c r="F61" s="48">
        <f t="shared" si="2"/>
        <v>20592.849999999999</v>
      </c>
      <c r="G61" s="48">
        <f>SUMIFS('Exhibit 26.11'!$O:$O,'Exhibit 26.11'!$B:$B,'Exhibit 26.2'!$A61)</f>
        <v>0</v>
      </c>
      <c r="H61" s="48">
        <f t="shared" si="3"/>
        <v>20592.849999999999</v>
      </c>
      <c r="I61" s="83">
        <f>INDEX('Depreciation Rates'!$E$1:$E$90,MATCH(A61,'Depreciation Rates'!$A$1:$A$90,0))</f>
        <v>0.062</v>
      </c>
      <c r="J61" s="48">
        <f t="shared" si="5"/>
        <v>1276.7566999999999</v>
      </c>
      <c r="K61" s="2"/>
      <c r="L61" s="693">
        <f t="shared" si="4"/>
        <v>319.18917499999998</v>
      </c>
      <c r="M61" s="694">
        <f t="shared" si="9"/>
        <v>638.37834999999995</v>
      </c>
      <c r="O61" s="82">
        <f t="shared" si="6"/>
        <v>211.27794737269789</v>
      </c>
      <c r="P61" s="433">
        <f t="shared" si="8"/>
        <v>0</v>
      </c>
      <c r="Q61" s="433"/>
      <c r="S61" s="962"/>
    </row>
    <row r="62" spans="1:19" ht="12.75">
      <c r="A62" s="641">
        <v>343500</v>
      </c>
      <c r="B62" s="1247" t="str">
        <f t="shared" si="10"/>
        <v>343</v>
      </c>
      <c r="C62" s="1" t="s">
        <v>1116</v>
      </c>
      <c r="D62" s="645">
        <f>SUMIFS('Exhibit 26.11'!$E$20:$E$283,'Exhibit 26.11'!$B$20:$B$283,$A62)</f>
        <v>1242344.45</v>
      </c>
      <c r="E62" s="645">
        <f>SUMIFS('Exhibit 26.11'!$K$20:$K$283,'Exhibit 26.11'!$C$20:$C$283,$B62)</f>
        <v>0</v>
      </c>
      <c r="F62" s="48">
        <f t="shared" si="2"/>
        <v>1242344.45</v>
      </c>
      <c r="G62" s="48">
        <f>SUMIFS('Exhibit 26.11'!$O:$O,'Exhibit 26.11'!$B:$B,'Exhibit 26.2'!$A62)</f>
        <v>0</v>
      </c>
      <c r="H62" s="48">
        <f t="shared" si="3"/>
        <v>1242344.45</v>
      </c>
      <c r="I62" s="83">
        <f>INDEX('Depreciation Rates'!$E$1:$E$90,MATCH(A62,'Depreciation Rates'!$A$1:$A$90,0))</f>
        <v>0.067299999999999999</v>
      </c>
      <c r="J62" s="48">
        <f t="shared" si="5"/>
        <v>83609.781485</v>
      </c>
      <c r="K62" s="2"/>
      <c r="L62" s="693">
        <f t="shared" si="4"/>
        <v>20902.44537125</v>
      </c>
      <c r="M62" s="694">
        <f t="shared" si="11" ref="M62:M67">SUM(((F62+H62)/2)*$I62)/12*6</f>
        <v>41804.8907425</v>
      </c>
      <c r="O62" s="82">
        <f t="shared" si="6"/>
        <v>13835.76292368828</v>
      </c>
      <c r="P62" s="433">
        <f t="shared" si="8"/>
        <v>0</v>
      </c>
      <c r="Q62" s="433"/>
      <c r="S62" s="962"/>
    </row>
    <row r="63" spans="1:19" ht="12.75">
      <c r="A63" s="641">
        <v>344500</v>
      </c>
      <c r="B63" s="1247" t="str">
        <f t="shared" si="10"/>
        <v>344</v>
      </c>
      <c r="C63" s="1" t="s">
        <v>1117</v>
      </c>
      <c r="D63" s="645">
        <f>SUMIFS('Exhibit 26.11'!$E$20:$E$283,'Exhibit 26.11'!$B$20:$B$283,$A63)</f>
        <v>1095.03</v>
      </c>
      <c r="E63" s="645">
        <f>SUMIFS('Exhibit 26.11'!$K$20:$K$283,'Exhibit 26.11'!$C$20:$C$283,$B63)</f>
        <v>0</v>
      </c>
      <c r="F63" s="48">
        <f t="shared" si="2"/>
        <v>1095.03</v>
      </c>
      <c r="G63" s="48">
        <f>SUMIFS('Exhibit 26.11'!$O:$O,'Exhibit 26.11'!$B:$B,'Exhibit 26.2'!$A63)</f>
        <v>0</v>
      </c>
      <c r="H63" s="48">
        <f t="shared" si="3"/>
        <v>1095.03</v>
      </c>
      <c r="I63" s="83">
        <f>INDEX('Depreciation Rates'!$E$1:$E$90,MATCH(A63,'Depreciation Rates'!$A$1:$A$90,0))</f>
        <v>0.056600000000000004</v>
      </c>
      <c r="J63" s="48">
        <f t="shared" si="5"/>
        <v>61.978698000000001</v>
      </c>
      <c r="K63" s="2"/>
      <c r="L63" s="693">
        <f t="shared" si="4"/>
        <v>15.494674500000002</v>
      </c>
      <c r="M63" s="694">
        <f t="shared" si="11"/>
        <v>30.989349000000004</v>
      </c>
      <c r="O63" s="82">
        <f t="shared" si="6"/>
        <v>10.256247015795836</v>
      </c>
      <c r="P63" s="433">
        <f t="shared" si="8"/>
        <v>0</v>
      </c>
      <c r="Q63" s="433"/>
      <c r="S63" s="962"/>
    </row>
    <row r="64" spans="1:19" ht="12.75">
      <c r="A64" s="641">
        <v>345500</v>
      </c>
      <c r="B64" s="1247" t="str">
        <f t="shared" si="10"/>
        <v>345</v>
      </c>
      <c r="C64" s="1" t="s">
        <v>1118</v>
      </c>
      <c r="D64" s="645">
        <f>SUMIFS('Exhibit 26.11'!$E$20:$E$283,'Exhibit 26.11'!$B$20:$B$283,$A64)</f>
        <v>368833.19</v>
      </c>
      <c r="E64" s="645">
        <f>SUMIFS('Exhibit 26.11'!$K$20:$K$283,'Exhibit 26.11'!$C$20:$C$283,$B64)</f>
        <v>0</v>
      </c>
      <c r="F64" s="48">
        <f t="shared" si="2"/>
        <v>368833.19</v>
      </c>
      <c r="G64" s="48">
        <f>SUMIFS('Exhibit 26.11'!$O:$O,'Exhibit 26.11'!$B:$B,'Exhibit 26.2'!$A64)</f>
        <v>0</v>
      </c>
      <c r="H64" s="48">
        <f t="shared" si="3"/>
        <v>368833.19</v>
      </c>
      <c r="I64" s="83">
        <f>INDEX('Depreciation Rates'!$E$1:$E$90,MATCH(A64,'Depreciation Rates'!$A$1:$A$90,0))</f>
        <v>0.084000000000000005</v>
      </c>
      <c r="J64" s="48">
        <f t="shared" si="5"/>
        <v>30981.987960000002</v>
      </c>
      <c r="K64" s="2"/>
      <c r="L64" s="693">
        <f t="shared" si="4"/>
        <v>7745.4969900000006</v>
      </c>
      <c r="M64" s="694">
        <f t="shared" si="11"/>
        <v>15490.993980000001</v>
      </c>
      <c r="O64" s="82">
        <f t="shared" si="6"/>
        <v>5126.9054015651072</v>
      </c>
      <c r="P64" s="433">
        <f t="shared" si="8"/>
        <v>0</v>
      </c>
      <c r="Q64" s="433"/>
      <c r="S64" s="962"/>
    </row>
    <row r="65" spans="1:19" ht="12.75">
      <c r="A65" s="641">
        <v>346500</v>
      </c>
      <c r="B65" s="1247" t="str">
        <f t="shared" si="10"/>
        <v>346</v>
      </c>
      <c r="C65" s="1" t="s">
        <v>1119</v>
      </c>
      <c r="D65" s="645">
        <f>SUMIFS('Exhibit 26.11'!$E$20:$E$283,'Exhibit 26.11'!$B$20:$B$283,$A65)</f>
        <v>2852355.9299999997</v>
      </c>
      <c r="E65" s="645">
        <f>SUMIFS('Exhibit 26.11'!$K$20:$K$283,'Exhibit 26.11'!$C$20:$C$283,$B65)</f>
        <v>0</v>
      </c>
      <c r="F65" s="48">
        <f t="shared" si="2"/>
        <v>2852355.9299999997</v>
      </c>
      <c r="G65" s="48">
        <f>SUMIFS('Exhibit 26.11'!$O:$O,'Exhibit 26.11'!$B:$B,'Exhibit 26.2'!$A65)</f>
        <v>0</v>
      </c>
      <c r="H65" s="48">
        <f t="shared" si="3"/>
        <v>2852355.9299999997</v>
      </c>
      <c r="I65" s="83">
        <f>INDEX('Depreciation Rates'!$E$1:$E$90,MATCH(A65,'Depreciation Rates'!$A$1:$A$90,0))</f>
        <v>0.067400000000000002</v>
      </c>
      <c r="J65" s="48">
        <f t="shared" si="5"/>
        <v>192248.78968199997</v>
      </c>
      <c r="K65" s="2"/>
      <c r="L65" s="693">
        <f t="shared" si="4"/>
        <v>48062.197420499993</v>
      </c>
      <c r="M65" s="694">
        <f t="shared" si="11"/>
        <v>96124.394840999987</v>
      </c>
      <c r="O65" s="82">
        <f t="shared" si="6"/>
        <v>31813.36715828353</v>
      </c>
      <c r="P65" s="433">
        <f t="shared" si="8"/>
        <v>0</v>
      </c>
      <c r="Q65" s="433"/>
      <c r="S65" s="962"/>
    </row>
    <row r="66" spans="1:19" ht="12.75">
      <c r="A66" s="641">
        <v>347500</v>
      </c>
      <c r="B66" s="1247" t="str">
        <f t="shared" si="10"/>
        <v>347</v>
      </c>
      <c r="C66" s="1" t="s">
        <v>1120</v>
      </c>
      <c r="D66" s="645">
        <f>SUMIFS('Exhibit 26.11'!$E$20:$E$283,'Exhibit 26.11'!$B$20:$B$283,$A66)</f>
        <v>177930.85999999999</v>
      </c>
      <c r="E66" s="645">
        <f>SUMIFS('Exhibit 26.11'!$K$20:$K$283,'Exhibit 26.11'!$C$20:$C$283,$B66)</f>
        <v>0</v>
      </c>
      <c r="F66" s="48">
        <f t="shared" si="2"/>
        <v>177930.85999999999</v>
      </c>
      <c r="G66" s="48">
        <f>SUMIFS('Exhibit 26.11'!$O:$O,'Exhibit 26.11'!$B:$B,'Exhibit 26.2'!$A66)</f>
        <v>0</v>
      </c>
      <c r="H66" s="48">
        <f t="shared" si="3"/>
        <v>177930.85999999999</v>
      </c>
      <c r="I66" s="83">
        <f>INDEX('Depreciation Rates'!$E$1:$E$90,MATCH(A66,'Depreciation Rates'!$A$1:$A$90,0))</f>
        <v>0.043499999999999997</v>
      </c>
      <c r="J66" s="48">
        <f t="shared" si="5"/>
        <v>7739.9924099999989</v>
      </c>
      <c r="K66" s="2"/>
      <c r="L66" s="693">
        <f t="shared" si="4"/>
        <v>1934.9981024999997</v>
      </c>
      <c r="M66" s="694">
        <f t="shared" si="11"/>
        <v>3869.9962049999995</v>
      </c>
      <c r="O66" s="82">
        <f t="shared" si="6"/>
        <v>1280.8154514208236</v>
      </c>
      <c r="P66" s="433">
        <f>E66*I66</f>
        <v>0</v>
      </c>
      <c r="Q66" s="433"/>
      <c r="S66" s="962"/>
    </row>
    <row r="67" spans="1:19" ht="12.75">
      <c r="A67" s="641">
        <v>348500</v>
      </c>
      <c r="B67" s="1247" t="str">
        <f t="shared" si="10"/>
        <v>348</v>
      </c>
      <c r="C67" s="1" t="s">
        <v>1121</v>
      </c>
      <c r="D67" s="645">
        <f>SUMIFS('Exhibit 26.11'!$E$20:$E$283,'Exhibit 26.11'!$B$20:$B$283,$A67)</f>
        <v>7220865.25</v>
      </c>
      <c r="E67" s="645">
        <f>SUMIFS('Exhibit 26.11'!$K$20:$K$283,'Exhibit 26.11'!$C$20:$C$283,$B67)</f>
        <v>54888.834000000003</v>
      </c>
      <c r="F67" s="48">
        <f t="shared" si="2"/>
        <v>7275754.0839999998</v>
      </c>
      <c r="G67" s="48">
        <f>SUMIFS('Exhibit 26.11'!$O:$O,'Exhibit 26.11'!$B:$B,'Exhibit 26.2'!$A67)</f>
        <v>0</v>
      </c>
      <c r="H67" s="48">
        <f t="shared" si="3"/>
        <v>7275754.0839999998</v>
      </c>
      <c r="I67" s="83">
        <f>INDEX('Depreciation Rates'!$E$1:$E$90,MATCH(A67,'Depreciation Rates'!$A$1:$A$90,0))</f>
        <v>0.013500000000000002</v>
      </c>
      <c r="J67" s="48">
        <f t="shared" si="5"/>
        <v>98222.680134000009</v>
      </c>
      <c r="K67" s="2"/>
      <c r="L67" s="693">
        <f t="shared" si="4"/>
        <v>24463.045126125002</v>
      </c>
      <c r="M67" s="694">
        <f t="shared" si="11"/>
        <v>49111.340067000005</v>
      </c>
      <c r="O67" s="82">
        <f t="shared" si="6"/>
        <v>16192.597887235279</v>
      </c>
      <c r="P67" s="433">
        <f>E67*I67</f>
        <v>740.99925900000017</v>
      </c>
      <c r="Q67" s="433"/>
      <c r="S67" s="962"/>
    </row>
    <row r="68" spans="1:17" ht="12.75">
      <c r="A68" s="2"/>
      <c r="B68" s="641" t="str">
        <f t="shared" si="10"/>
        <v/>
      </c>
      <c r="C68" s="2"/>
      <c r="D68" s="2"/>
      <c r="E68" s="2"/>
      <c r="F68" s="2"/>
      <c r="G68" s="2"/>
      <c r="H68" s="2"/>
      <c r="I68" s="2"/>
      <c r="J68" s="2"/>
      <c r="K68" s="2"/>
      <c r="L68" s="61"/>
      <c r="M68" s="2"/>
      <c r="O68" s="82">
        <f>+L68/$L$69*$P$91</f>
        <v>0</v>
      </c>
      <c r="P68" s="433">
        <f>E68*I68</f>
        <v>0</v>
      </c>
      <c r="Q68" s="433"/>
    </row>
    <row r="69" spans="1:17" ht="13.5" thickBot="1">
      <c r="A69" s="243"/>
      <c r="B69" s="641" t="str">
        <f t="shared" si="10"/>
        <v/>
      </c>
      <c r="C69" s="771" t="s">
        <v>1122</v>
      </c>
      <c r="D69" s="894">
        <f>SUM(D15:D67)</f>
        <v>435380909.39999992</v>
      </c>
      <c r="E69" s="895">
        <f>SUM(E15:E67)</f>
        <v>18392159.397999998</v>
      </c>
      <c r="F69" s="895">
        <f>SUM(F15:F67)</f>
        <v>453773068.79799998</v>
      </c>
      <c r="G69" s="895">
        <f>SUM(G15:G67)</f>
        <v>4991015.5999999996</v>
      </c>
      <c r="H69" s="895">
        <f>SUM(H15:H67)</f>
        <v>458764084.398</v>
      </c>
      <c r="I69" s="896"/>
      <c r="J69" s="895">
        <f>SUM(J15:J67)</f>
        <v>11751127.544625601</v>
      </c>
      <c r="K69" s="896"/>
      <c r="L69" s="895">
        <f>SUM(L15:L67)</f>
        <v>2835748.7171829506</v>
      </c>
      <c r="M69" s="895">
        <f>SUM(M15:M67)</f>
        <v>5830954.4564903006</v>
      </c>
      <c r="O69" s="1556">
        <f>SUM(O15:O67)</f>
        <v>1877040.9999999998</v>
      </c>
      <c r="P69" s="434">
        <f>SUM(P15:P67)</f>
        <v>459390.82520759996</v>
      </c>
      <c r="Q69" s="435">
        <f>P69/E69</f>
        <v>0.024977536093861556</v>
      </c>
    </row>
    <row r="70" spans="1:13" ht="13.5" thickTop="1">
      <c r="A70" s="243"/>
      <c r="B70" s="641" t="str">
        <f t="shared" si="10"/>
        <v/>
      </c>
      <c r="C70" s="1"/>
      <c r="D70" s="912"/>
      <c r="E70" s="913"/>
      <c r="F70" s="913"/>
      <c r="G70" s="913"/>
      <c r="H70" s="913"/>
      <c r="I70" s="914"/>
      <c r="J70" s="915"/>
      <c r="K70" s="916"/>
      <c r="L70" s="917"/>
      <c r="M70" s="917"/>
    </row>
    <row r="71" spans="1:13" ht="12.75">
      <c r="A71" s="243"/>
      <c r="B71" s="641" t="str">
        <f t="shared" si="10"/>
        <v/>
      </c>
      <c r="C71" s="287" t="s">
        <v>381</v>
      </c>
      <c r="D71" s="27"/>
      <c r="E71" s="909"/>
      <c r="F71" s="909"/>
      <c r="G71" s="909"/>
      <c r="H71" s="909"/>
      <c r="I71" s="910"/>
      <c r="J71" s="249"/>
      <c r="K71" s="2"/>
      <c r="L71" s="911"/>
      <c r="M71" s="911"/>
    </row>
    <row r="72" spans="1:16" ht="12.75" thickBot="1">
      <c r="A72" s="107"/>
      <c r="B72" s="641" t="str">
        <f t="shared" si="10"/>
        <v/>
      </c>
      <c r="C72" s="287" t="s">
        <v>1123</v>
      </c>
      <c r="D72" s="570">
        <f>SUM(D76:D77)</f>
        <v>-64045698.619999997</v>
      </c>
      <c r="E72" s="436">
        <f>SUM(E76:E77)</f>
        <v>196720.75</v>
      </c>
      <c r="F72" s="436">
        <f t="shared" si="2"/>
        <v>-63848977.869999997</v>
      </c>
      <c r="G72" s="436">
        <f>SUM(G76:G77)</f>
        <v>0</v>
      </c>
      <c r="H72" s="436">
        <f t="shared" si="3"/>
        <v>-63848977.869999997</v>
      </c>
      <c r="I72" s="437">
        <v>0.0141</v>
      </c>
      <c r="J72" s="436">
        <f t="shared" si="5"/>
        <v>-900270.58796699997</v>
      </c>
      <c r="K72" s="2"/>
      <c r="L72" s="695">
        <f>SUM(((D72+F72)/2)*I72)/12*3</f>
        <v>-225414.367313625</v>
      </c>
      <c r="M72" s="695">
        <f>SUM(((F72+H72)/2)*$I72)/12*6</f>
        <v>-450135.29398349999</v>
      </c>
      <c r="P72" s="82">
        <f>+J72/12</f>
        <v>-75022.548997249993</v>
      </c>
    </row>
    <row r="73" spans="1:13" s="741" customFormat="1" ht="12.75" thickTop="1">
      <c r="A73" s="107"/>
      <c r="B73" s="641"/>
      <c r="C73" s="287"/>
      <c r="D73" s="49"/>
      <c r="E73" s="797"/>
      <c r="F73" s="797"/>
      <c r="G73" s="797"/>
      <c r="H73" s="797"/>
      <c r="I73" s="798"/>
      <c r="J73" s="797"/>
      <c r="K73" s="2"/>
      <c r="L73" s="799"/>
      <c r="M73" s="799"/>
    </row>
    <row r="74" spans="1:13" ht="12.75">
      <c r="A74" s="2"/>
      <c r="B74" s="641" t="str">
        <f>IF(LEFT(A72,3)=LEFT(A74,3),"",LEFT(A74,3))</f>
        <v/>
      </c>
      <c r="C74" s="2"/>
      <c r="D74" s="47"/>
      <c r="E74" s="18"/>
      <c r="F74" s="18"/>
      <c r="G74" s="18"/>
      <c r="H74" s="18"/>
      <c r="I74" s="9"/>
      <c r="J74" s="9"/>
      <c r="K74" s="2"/>
      <c r="L74" s="61"/>
      <c r="M74" s="2"/>
    </row>
    <row r="75" spans="1:13" ht="12.75">
      <c r="A75" s="698" t="s">
        <v>1124</v>
      </c>
      <c r="B75" s="698"/>
      <c r="C75" s="698"/>
      <c r="D75" s="698"/>
      <c r="E75" s="698"/>
      <c r="F75" s="698"/>
      <c r="G75" s="698"/>
      <c r="H75" s="698"/>
      <c r="I75" s="698"/>
      <c r="J75" s="698"/>
      <c r="K75" s="698"/>
      <c r="L75" s="698"/>
      <c r="M75" s="698"/>
    </row>
    <row r="76" spans="1:13" ht="12.75">
      <c r="A76" s="641">
        <v>252000</v>
      </c>
      <c r="B76" s="641" t="str">
        <f>IF(LEFT(A75,3)=LEFT(A76,3),"",LEFT(A76,3))</f>
        <v>252</v>
      </c>
      <c r="C76" s="1" t="s">
        <v>375</v>
      </c>
      <c r="D76" s="645">
        <f>SUMIFS('Exhibit 26.11'!E:E,'Exhibit 26.11'!B:B,'Exhibit 26.2'!A76)</f>
        <v>-22711599.149999999</v>
      </c>
      <c r="E76" s="32">
        <f>+'Exhibit 26.9'!B17</f>
        <v>196720.75</v>
      </c>
      <c r="F76" s="48">
        <f>D76+E76</f>
        <v>-22514878.399999999</v>
      </c>
      <c r="G76" s="48">
        <f>INDEX('Exhibit 26.4'!$G$15:$G$61,MATCH($A76,'Exhibit 26.4'!$A$15:$A$61,0))</f>
        <v>0</v>
      </c>
      <c r="H76" s="48">
        <f>F76+G76</f>
        <v>-22514878.399999999</v>
      </c>
      <c r="I76" s="229">
        <f>+I72</f>
        <v>0.0141</v>
      </c>
      <c r="J76" s="48">
        <f>H76*I76</f>
        <v>-317459.78543999995</v>
      </c>
      <c r="K76" s="2"/>
      <c r="L76" s="84">
        <f>SUM(((D76+F76)/2)*I76)/12*7</f>
        <v>-185993.888924375</v>
      </c>
      <c r="M76" s="84">
        <f>SUM(((F76+H76)/2)*$I76)/12*6</f>
        <v>-158729.89271999997</v>
      </c>
    </row>
    <row r="77" spans="1:13" ht="12.75">
      <c r="A77" s="641">
        <v>271000</v>
      </c>
      <c r="B77" s="641" t="str">
        <f>IF(LEFT(A76,3)=LEFT(A77,3),"",LEFT(A77,3))</f>
        <v>271</v>
      </c>
      <c r="C77" s="1" t="s">
        <v>382</v>
      </c>
      <c r="D77" s="645">
        <f>SUMIFS('Exhibit 26.11'!E:E,'Exhibit 26.11'!B:B,'Exhibit 26.2'!A77)</f>
        <v>-41334099.469999999</v>
      </c>
      <c r="E77" s="32">
        <f>SUMIFS('Exhibit 26.11'!$H$20:$H$283,'Exhibit 26.11'!$B$20:$B$283,'Exhibit 26.2'!$A77)</f>
        <v>0</v>
      </c>
      <c r="F77" s="48">
        <f>D77+E77</f>
        <v>-41334099.469999999</v>
      </c>
      <c r="G77" s="48">
        <f>INDEX('Exhibit 26.4'!$G$15:$G$61,MATCH($A77,'Exhibit 26.4'!$A$15:$A$61,0))</f>
        <v>0</v>
      </c>
      <c r="H77" s="48">
        <f>F77+G77</f>
        <v>-41334099.469999999</v>
      </c>
      <c r="I77" s="229">
        <f>+I72</f>
        <v>0.0141</v>
      </c>
      <c r="J77" s="48">
        <f>H77*I77</f>
        <v>-582810.80252699996</v>
      </c>
      <c r="K77" s="2"/>
      <c r="L77" s="84">
        <f>SUM(((D77+F77)/2)*I77)/12*7</f>
        <v>-339972.96814075002</v>
      </c>
      <c r="M77" s="84">
        <f>SUM(((F77+H77)/2)*$I77)/12*6</f>
        <v>-291405.40126349998</v>
      </c>
    </row>
    <row r="78" spans="1:16" s="962" customFormat="1" ht="12.75">
      <c r="A78" s="641">
        <v>272000</v>
      </c>
      <c r="B78" s="641" t="str">
        <f>IF(LEFT(A77,3)=LEFT(A78,3),"",LEFT(A78,3))</f>
        <v>272</v>
      </c>
      <c r="C78" s="1" t="s">
        <v>382</v>
      </c>
      <c r="D78" s="1331">
        <v>15067345</v>
      </c>
      <c r="E78" s="32">
        <f>120501*3</f>
        <v>361503</v>
      </c>
      <c r="F78" s="48">
        <f>D78+E78</f>
        <v>15428848</v>
      </c>
      <c r="G78" s="48"/>
      <c r="H78" s="48">
        <f>F78+G78</f>
        <v>15428848</v>
      </c>
      <c r="I78" s="229"/>
      <c r="J78" s="48"/>
      <c r="K78" s="1524"/>
      <c r="L78" s="84"/>
      <c r="M78" s="84"/>
      <c r="P78" s="962">
        <v>2292100</v>
      </c>
    </row>
    <row r="79" spans="1:13" ht="12.75">
      <c r="A79" s="240"/>
      <c r="C79" s="647"/>
      <c r="D79" s="645"/>
      <c r="E79" s="9"/>
      <c r="F79" s="9"/>
      <c r="H79" s="9"/>
      <c r="I79" s="9"/>
      <c r="J79" s="9"/>
      <c r="K79" s="2"/>
      <c r="L79" s="61"/>
      <c r="M79" s="2"/>
    </row>
    <row r="80" spans="1:16" ht="12.75">
      <c r="A80" s="2"/>
      <c r="C80" s="893" t="s">
        <v>1125</v>
      </c>
      <c r="D80" s="892" t="s">
        <v>91</v>
      </c>
      <c r="E80" s="790" t="s">
        <v>1126</v>
      </c>
      <c r="F80" s="790" t="s">
        <v>1127</v>
      </c>
      <c r="G80" s="9"/>
      <c r="H80" s="9"/>
      <c r="I80" s="9"/>
      <c r="J80" s="9"/>
      <c r="K80" s="9"/>
      <c r="L80" s="9"/>
      <c r="M80" s="9"/>
      <c r="P80" t="s">
        <v>3067</v>
      </c>
    </row>
    <row r="81" spans="1:16" ht="12.75">
      <c r="A81" s="2"/>
      <c r="C81" s="343">
        <v>101000</v>
      </c>
      <c r="D81" s="645" cm="1">
        <f t="array" ref="D81">SUM(+SUMIFS(DS1_UPIS!$G:$G,DS1_UPIS!$D:$D,$C81,DS1_UPIS!C:C,Segments))</f>
        <v>424599256.49999982</v>
      </c>
      <c r="E81" s="645" cm="1">
        <f t="array" ref="E81">SUM(SUMIF(DS3_2024Capex!C:C,Segments,DS3_2024Capex!G:G))</f>
        <v>18855752.549999982</v>
      </c>
      <c r="F81" s="9">
        <f>+D81+E81</f>
        <v>443455009.04999983</v>
      </c>
      <c r="G81" s="9"/>
      <c r="H81" s="9"/>
      <c r="I81" s="9"/>
      <c r="J81" s="9">
        <f>+'Exhibit 26.11'!R15</f>
        <v>11192369.0930226</v>
      </c>
      <c r="K81" s="2"/>
      <c r="L81" s="9">
        <f>SUM('Exhibit 26.11'!S20:S283)</f>
        <v>6189078.3143765945</v>
      </c>
      <c r="M81" s="9">
        <f>SUM('Exhibit 26.11'!T20:T283)</f>
        <v>5551575.2306888038</v>
      </c>
      <c r="P81" s="82">
        <f>+H69+H72</f>
        <v>394915106.528</v>
      </c>
    </row>
    <row r="82" spans="1:16" s="962" customFormat="1" ht="12.75">
      <c r="A82" s="1413"/>
      <c r="C82" s="343">
        <v>106000</v>
      </c>
      <c r="D82" s="645" cm="1">
        <f t="array" ref="D82">SUM(+SUMIFS(DS1_UPIS!$G:$G,DS1_UPIS!$D:$D,$C82,DS1_UPIS!C:C,Segments))</f>
        <v>3679384.8999999999</v>
      </c>
      <c r="E82" s="112">
        <v>0</v>
      </c>
      <c r="F82" s="9">
        <f>+D82+E82</f>
        <v>3679384.8999999999</v>
      </c>
      <c r="G82" s="9"/>
      <c r="H82" s="9"/>
      <c r="I82" s="9"/>
      <c r="J82" s="9"/>
      <c r="K82" s="1413"/>
      <c r="L82" s="9"/>
      <c r="M82" s="9"/>
      <c r="P82" s="82">
        <v>400986189</v>
      </c>
    </row>
    <row r="83" spans="1:16" ht="13.5" thickBot="1">
      <c r="A83" s="2"/>
      <c r="C83" s="885" t="s">
        <v>924</v>
      </c>
      <c r="D83" s="886">
        <f>ROUND(+D69-D81-D82,0)</f>
        <v>7102268</v>
      </c>
      <c r="E83" s="886">
        <f>ROUND(+E69-E81-E82,0)</f>
        <v>-463593</v>
      </c>
      <c r="F83" s="886">
        <f>ROUND(+F69-F81-F82,0)</f>
        <v>6638675</v>
      </c>
      <c r="G83" s="2" t="s">
        <v>789</v>
      </c>
      <c r="H83" s="2"/>
      <c r="I83" s="2"/>
      <c r="J83" s="886">
        <f>+J69+J72-J81</f>
        <v>-341512.13636399806</v>
      </c>
      <c r="K83" s="2"/>
      <c r="L83" s="886">
        <f>+L69+L72-L81</f>
        <v>-3578743.9645072687</v>
      </c>
      <c r="M83" s="886">
        <f>+M69+M72-M81</f>
        <v>-170756.06818200368</v>
      </c>
      <c r="P83" s="82">
        <f>+P82-P81</f>
        <v>6071082.4720000029</v>
      </c>
    </row>
    <row r="84" spans="1:17" s="741" customFormat="1" ht="13.5" thickTop="1">
      <c r="A84" s="2"/>
      <c r="C84" s="451"/>
      <c r="D84" s="645"/>
      <c r="E84" s="2"/>
      <c r="F84" s="2"/>
      <c r="G84" s="2"/>
      <c r="H84" s="2"/>
      <c r="I84" s="2"/>
      <c r="J84" s="1028">
        <f>+J83/J81</f>
        <v>-0.030512944446846296</v>
      </c>
      <c r="K84" s="2"/>
      <c r="L84" s="1028">
        <f>+L83/L81</f>
        <v>-0.57823536603086978</v>
      </c>
      <c r="M84" s="1028">
        <f>+M83/M81</f>
        <v>-0.030758129195128887</v>
      </c>
      <c r="P84" s="82">
        <f>+'Exhibit 26.11'!G15+'Exhibit 26.11'!J15+'Exhibit 26.11'!N15</f>
        <v>-637700.55200000014</v>
      </c>
      <c r="Q84" s="741" t="s">
        <v>1131</v>
      </c>
    </row>
    <row r="85" spans="1:17" ht="12.75">
      <c r="A85" s="2"/>
      <c r="C85" s="343">
        <v>252000</v>
      </c>
      <c r="D85" s="645" cm="1">
        <f t="array" ref="D85">SUM(+SUMIFS(DS1_UPIS!$G:$G,DS1_UPIS!$D:$D,$C85,DS1_UPIS!C:C,Segments))</f>
        <v>-22711599.149999999</v>
      </c>
      <c r="E85" s="889"/>
      <c r="F85" s="2"/>
      <c r="G85" s="2"/>
      <c r="H85" s="2"/>
      <c r="I85" s="2"/>
      <c r="J85" s="2"/>
      <c r="K85" s="2"/>
      <c r="L85" s="61"/>
      <c r="M85" s="2"/>
      <c r="P85" s="82">
        <f>+E72</f>
        <v>196720.75</v>
      </c>
      <c r="Q85" t="s">
        <v>3201</v>
      </c>
    </row>
    <row r="86" spans="1:16" ht="12.75">
      <c r="A86" s="2"/>
      <c r="C86" s="343">
        <v>271000</v>
      </c>
      <c r="D86" s="645" cm="1">
        <f t="array" ref="D86">SUM(+SUMIFS(DS1_UPIS!$G:$G,DS1_UPIS!$D:$D,$C86,DS1_UPIS!C:C,Segments))</f>
        <v>-41334099.469999999</v>
      </c>
      <c r="E86" s="889"/>
      <c r="F86" s="2"/>
      <c r="G86" s="61"/>
      <c r="H86" s="2"/>
      <c r="I86" s="2"/>
      <c r="J86" s="84"/>
      <c r="K86" s="2"/>
      <c r="L86" s="61"/>
      <c r="M86" s="2"/>
      <c r="P86" s="1576">
        <f>SUM(P83:P85)</f>
        <v>5630102.6700000027</v>
      </c>
    </row>
    <row r="87" spans="1:17" ht="12.75" thickBot="1">
      <c r="A87" s="2"/>
      <c r="C87" s="708" t="s">
        <v>455</v>
      </c>
      <c r="D87" s="884">
        <f>+D85+D86</f>
        <v>-64045698.619999997</v>
      </c>
      <c r="E87" s="890"/>
      <c r="F87" s="2"/>
      <c r="G87" s="2"/>
      <c r="H87" s="2"/>
      <c r="I87" s="2"/>
      <c r="J87" s="2"/>
      <c r="K87" s="2"/>
      <c r="L87" s="61"/>
      <c r="M87" s="2"/>
      <c r="P87" s="82">
        <f>+'Exhibit 26.8'!C23</f>
        <v>121284842.79786932</v>
      </c>
      <c r="Q87" t="s">
        <v>3069</v>
      </c>
    </row>
    <row r="88" spans="1:17" ht="12.75" thickTop="1" thickBot="1">
      <c r="A88" s="2"/>
      <c r="C88" s="887" t="s">
        <v>924</v>
      </c>
      <c r="D88" s="888">
        <f>+D72-D87</f>
        <v>0</v>
      </c>
      <c r="E88" s="891"/>
      <c r="F88" s="2"/>
      <c r="G88" s="2"/>
      <c r="H88" s="2"/>
      <c r="I88" s="2"/>
      <c r="J88" s="2"/>
      <c r="K88" s="2"/>
      <c r="L88" s="61"/>
      <c r="M88" s="2"/>
      <c r="P88" s="82">
        <v>122006041</v>
      </c>
      <c r="Q88" t="s">
        <v>3070</v>
      </c>
    </row>
    <row r="89" spans="1:16" ht="12.75" thickTop="1">
      <c r="A89" s="2"/>
      <c r="C89" s="2"/>
      <c r="D89" s="645"/>
      <c r="E89" s="2"/>
      <c r="F89" s="2"/>
      <c r="G89" s="2"/>
      <c r="H89" s="2"/>
      <c r="I89" s="2"/>
      <c r="J89" s="2"/>
      <c r="K89" s="2"/>
      <c r="L89" s="61"/>
      <c r="M89" s="2"/>
      <c r="P89" s="1576">
        <f>+P88-P87</f>
        <v>721198.20213067532</v>
      </c>
    </row>
    <row r="90" spans="1:16" ht="12.75">
      <c r="A90" s="2"/>
      <c r="C90" s="2"/>
      <c r="D90" s="645"/>
      <c r="E90" s="2"/>
      <c r="F90" s="2"/>
      <c r="G90" s="2"/>
      <c r="H90" s="84">
        <f>+'Exhibit 26.11'!P15</f>
        <v>394718385.778</v>
      </c>
      <c r="I90" s="2"/>
      <c r="J90" s="2"/>
      <c r="K90" s="2"/>
      <c r="L90" s="61"/>
      <c r="M90" s="2"/>
      <c r="P90" s="82"/>
    </row>
    <row r="91" spans="1:17" ht="12.75">
      <c r="A91" s="2" t="s">
        <v>3211</v>
      </c>
      <c r="C91" s="2"/>
      <c r="D91" s="48">
        <f>+'Exhibit 26.11'!E15</f>
        <v>371335210.78000003</v>
      </c>
      <c r="E91" s="84">
        <f>+'Exhibit 26.11'!K15</f>
        <v>18392159.397999998</v>
      </c>
      <c r="F91" s="84">
        <f>+D91+E91</f>
        <v>389727370.17800003</v>
      </c>
      <c r="G91" s="84">
        <f>+'Exhibit 26.11'!O15</f>
        <v>4991015.5999999996</v>
      </c>
      <c r="H91" s="84">
        <f>+F91+G91</f>
        <v>394718385.77800006</v>
      </c>
      <c r="I91" s="2"/>
      <c r="J91" s="2"/>
      <c r="K91" s="61"/>
      <c r="L91" s="2"/>
      <c r="M91" s="2"/>
      <c r="P91" s="82">
        <v>1877041</v>
      </c>
      <c r="Q91" t="s">
        <v>3073</v>
      </c>
    </row>
    <row r="92" spans="1:17" ht="12.75">
      <c r="A92" s="2"/>
      <c r="C92" s="2"/>
      <c r="D92" s="1578">
        <f>+D69+D72-D91</f>
        <v>0</v>
      </c>
      <c r="E92" s="1578">
        <f>+E69+E72-E91</f>
        <v>196720.75</v>
      </c>
      <c r="F92" s="1578">
        <f>+F69+F72-F91</f>
        <v>196720.7499999404</v>
      </c>
      <c r="G92" s="1578">
        <f>+G69+G72-G91</f>
        <v>0</v>
      </c>
      <c r="H92" s="1578">
        <f>+H69+H72-H91</f>
        <v>196720.7499999404</v>
      </c>
      <c r="I92" s="2"/>
      <c r="J92" s="2"/>
      <c r="K92" s="61"/>
      <c r="L92" s="2"/>
      <c r="M92" s="2"/>
      <c r="Q92" t="s">
        <v>3074</v>
      </c>
    </row>
    <row r="93" spans="3:17" ht="12.75">
      <c r="C93" s="2"/>
      <c r="D93" s="645"/>
      <c r="E93" s="2"/>
      <c r="F93" s="2"/>
      <c r="G93" s="2"/>
      <c r="H93" s="2"/>
      <c r="I93" s="2"/>
      <c r="J93" s="2"/>
      <c r="K93" s="61"/>
      <c r="L93" s="2"/>
      <c r="M93" s="2"/>
      <c r="P93" s="82"/>
      <c r="Q93" t="s">
        <v>3075</v>
      </c>
    </row>
    <row r="94" spans="1:13" ht="12.75">
      <c r="A94" s="2"/>
      <c r="C94" s="2"/>
      <c r="D94" s="645"/>
      <c r="E94" s="2"/>
      <c r="F94" s="2"/>
      <c r="G94" s="2"/>
      <c r="H94" s="2"/>
      <c r="I94" s="2"/>
      <c r="J94" s="2"/>
      <c r="K94" s="61"/>
      <c r="L94" s="2"/>
      <c r="M94" s="2"/>
    </row>
    <row r="95" spans="1:17" ht="12.75">
      <c r="A95" s="2"/>
      <c r="C95" s="2"/>
      <c r="D95" s="2"/>
      <c r="E95" s="2"/>
      <c r="F95" s="2"/>
      <c r="G95" s="2"/>
      <c r="H95" s="2"/>
      <c r="I95" s="2"/>
      <c r="J95" s="2"/>
      <c r="K95" s="61"/>
      <c r="L95" s="2"/>
      <c r="M95" s="2"/>
      <c r="P95" s="82">
        <f>+J69+J72</f>
        <v>10850856.956658602</v>
      </c>
      <c r="Q95" t="s">
        <v>3202</v>
      </c>
    </row>
    <row r="96" spans="1:17" ht="12.75">
      <c r="A96" s="2"/>
      <c r="C96" s="2"/>
      <c r="D96" s="2"/>
      <c r="E96" s="2"/>
      <c r="F96" s="2"/>
      <c r="G96" s="2"/>
      <c r="H96" s="2"/>
      <c r="I96" s="2"/>
      <c r="J96" s="2"/>
      <c r="K96" s="61"/>
      <c r="L96" s="2"/>
      <c r="M96" s="2"/>
      <c r="P96" s="82">
        <v>11279749</v>
      </c>
      <c r="Q96" t="s">
        <v>3070</v>
      </c>
    </row>
    <row r="97" spans="1:16" ht="12.75">
      <c r="A97" s="2"/>
      <c r="C97" s="2"/>
      <c r="D97" s="2"/>
      <c r="E97" s="2"/>
      <c r="F97" s="2"/>
      <c r="G97" s="2"/>
      <c r="H97" s="2"/>
      <c r="I97" s="2"/>
      <c r="J97" s="2"/>
      <c r="K97" s="61"/>
      <c r="L97" s="2"/>
      <c r="M97" s="2"/>
      <c r="P97" s="1576">
        <f>+P96-P95</f>
        <v>428892.04334139824</v>
      </c>
    </row>
    <row r="98" spans="1:13" ht="12.75">
      <c r="A98" s="2"/>
      <c r="C98" s="2"/>
      <c r="D98" s="2"/>
      <c r="E98" s="2"/>
      <c r="F98" s="2"/>
      <c r="G98" s="2"/>
      <c r="H98" s="2"/>
      <c r="I98" s="2"/>
      <c r="J98" s="2"/>
      <c r="K98" s="61"/>
      <c r="L98" s="2"/>
      <c r="M98" s="2"/>
    </row>
    <row r="99" spans="1:13" ht="12.75">
      <c r="A99" s="2"/>
      <c r="C99" s="2"/>
      <c r="D99" s="2"/>
      <c r="E99" s="2"/>
      <c r="F99" s="2"/>
      <c r="G99" s="2"/>
      <c r="H99" s="2"/>
      <c r="I99" s="2"/>
      <c r="J99" s="2"/>
      <c r="K99" s="61"/>
      <c r="L99" s="2"/>
      <c r="M99" s="2"/>
    </row>
    <row r="100" spans="1:13" ht="12.75">
      <c r="A100" s="2"/>
      <c r="C100" s="2"/>
      <c r="D100" s="2"/>
      <c r="E100" s="2"/>
      <c r="F100" s="2"/>
      <c r="G100" s="2"/>
      <c r="H100" s="2"/>
      <c r="I100" s="2"/>
      <c r="J100" s="2"/>
      <c r="K100" s="61"/>
      <c r="L100" s="2"/>
      <c r="M100" s="2"/>
    </row>
    <row r="101" spans="1:13" ht="12.75">
      <c r="A101" s="2"/>
      <c r="C101" s="2"/>
      <c r="D101" s="2"/>
      <c r="E101" s="2"/>
      <c r="F101" s="2"/>
      <c r="G101" s="2"/>
      <c r="H101" s="2"/>
      <c r="I101" s="2"/>
      <c r="J101" s="2"/>
      <c r="K101" s="61"/>
      <c r="L101" s="2"/>
      <c r="M101" s="2"/>
    </row>
    <row r="102" spans="1:13" ht="12.75">
      <c r="A102" s="2"/>
      <c r="C102" s="2"/>
      <c r="D102" s="2"/>
      <c r="E102" s="2"/>
      <c r="F102" s="2"/>
      <c r="G102" s="2"/>
      <c r="H102" s="2"/>
      <c r="I102" s="2"/>
      <c r="J102" s="2"/>
      <c r="K102" s="61"/>
      <c r="L102" s="2"/>
      <c r="M102" s="2"/>
    </row>
    <row r="103" spans="1:13" ht="12.75">
      <c r="A103" s="2"/>
      <c r="C103" s="2"/>
      <c r="D103" s="2"/>
      <c r="E103" s="2"/>
      <c r="F103" s="2"/>
      <c r="G103" s="2"/>
      <c r="H103" s="2"/>
      <c r="I103" s="2"/>
      <c r="J103" s="2"/>
      <c r="K103" s="61"/>
      <c r="L103" s="2"/>
      <c r="M103" s="2"/>
    </row>
    <row r="104" spans="1:13" ht="12.75">
      <c r="A104" s="2"/>
      <c r="C104" s="2"/>
      <c r="D104" s="2"/>
      <c r="E104" s="2"/>
      <c r="F104" s="2"/>
      <c r="G104" s="2"/>
      <c r="H104" s="2"/>
      <c r="I104" s="2"/>
      <c r="J104" s="2"/>
      <c r="K104" s="61"/>
      <c r="L104" s="2"/>
      <c r="M104" s="2"/>
    </row>
    <row r="105" spans="1:13" ht="12.75">
      <c r="A105" s="2"/>
      <c r="C105" s="2"/>
      <c r="D105" s="2"/>
      <c r="E105" s="2"/>
      <c r="F105" s="2"/>
      <c r="G105" s="2"/>
      <c r="H105" s="2"/>
      <c r="I105" s="2"/>
      <c r="J105" s="2"/>
      <c r="K105" s="61"/>
      <c r="L105" s="2"/>
      <c r="M105" s="2"/>
    </row>
    <row r="106" spans="1:13" ht="12.75">
      <c r="A106" s="2"/>
      <c r="C106" s="2"/>
      <c r="D106" s="2"/>
      <c r="E106" s="2"/>
      <c r="F106" s="2"/>
      <c r="G106" s="2"/>
      <c r="H106" s="2"/>
      <c r="I106" s="2"/>
      <c r="J106" s="2"/>
      <c r="K106" s="61"/>
      <c r="L106" s="2"/>
      <c r="M106" s="2"/>
    </row>
    <row r="107" spans="1:13" ht="12.75">
      <c r="A107" s="2"/>
      <c r="C107" s="2"/>
      <c r="D107" s="2"/>
      <c r="E107" s="2"/>
      <c r="F107" s="2"/>
      <c r="G107" s="2"/>
      <c r="H107" s="2"/>
      <c r="I107" s="2"/>
      <c r="J107" s="2"/>
      <c r="K107" s="61"/>
      <c r="L107" s="2"/>
      <c r="M107" s="2"/>
    </row>
    <row r="108" spans="1:13" ht="12.75">
      <c r="A108" s="2"/>
      <c r="C108" s="2"/>
      <c r="D108" s="2"/>
      <c r="E108" s="2"/>
      <c r="F108" s="2"/>
      <c r="G108" s="2"/>
      <c r="H108" s="2"/>
      <c r="I108" s="2"/>
      <c r="J108" s="2"/>
      <c r="K108" s="61"/>
      <c r="L108" s="2"/>
      <c r="M108" s="2"/>
    </row>
    <row r="109" spans="1:13" ht="12.75">
      <c r="A109" s="2"/>
      <c r="C109" s="2"/>
      <c r="D109" s="2"/>
      <c r="E109" s="2"/>
      <c r="F109" s="2"/>
      <c r="G109" s="2"/>
      <c r="H109" s="2"/>
      <c r="I109" s="2"/>
      <c r="J109" s="2"/>
      <c r="K109" s="61"/>
      <c r="L109" s="2"/>
      <c r="M109" s="2"/>
    </row>
    <row r="110" spans="1:13" ht="12.75">
      <c r="A110" s="2"/>
      <c r="C110" s="2"/>
      <c r="D110" s="2"/>
      <c r="E110" s="2"/>
      <c r="F110" s="2"/>
      <c r="G110" s="2"/>
      <c r="H110" s="2"/>
      <c r="I110" s="2"/>
      <c r="J110" s="2"/>
      <c r="K110" s="61"/>
      <c r="L110" s="2"/>
      <c r="M110" s="2"/>
    </row>
    <row r="111" spans="1:13" ht="12.75">
      <c r="A111" s="2"/>
      <c r="C111" s="2"/>
      <c r="D111" s="2"/>
      <c r="E111" s="2"/>
      <c r="F111" s="2"/>
      <c r="G111" s="2"/>
      <c r="H111" s="2"/>
      <c r="I111" s="2"/>
      <c r="J111" s="2"/>
      <c r="K111" s="61"/>
      <c r="L111" s="2"/>
      <c r="M111" s="2"/>
    </row>
    <row r="112" spans="1:13" ht="12.75">
      <c r="A112" s="2"/>
      <c r="C112" s="2"/>
      <c r="D112" s="2"/>
      <c r="E112" s="2"/>
      <c r="F112" s="2"/>
      <c r="G112" s="2"/>
      <c r="H112" s="2"/>
      <c r="I112" s="2"/>
      <c r="J112" s="2"/>
      <c r="K112" s="61"/>
      <c r="L112" s="2"/>
      <c r="M112" s="2"/>
    </row>
    <row r="113" spans="1:13" ht="12.75">
      <c r="A113" s="2"/>
      <c r="C113" s="2"/>
      <c r="D113" s="2"/>
      <c r="E113" s="2"/>
      <c r="F113" s="2"/>
      <c r="G113" s="2"/>
      <c r="H113" s="2"/>
      <c r="I113" s="2"/>
      <c r="J113" s="2"/>
      <c r="K113" s="61"/>
      <c r="L113" s="2"/>
      <c r="M113" s="2"/>
    </row>
    <row r="114" spans="1:13" ht="12.75">
      <c r="A114" s="2"/>
      <c r="C114" s="2"/>
      <c r="D114" s="2"/>
      <c r="E114" s="2"/>
      <c r="F114" s="2"/>
      <c r="G114" s="2"/>
      <c r="H114" s="2"/>
      <c r="I114" s="2"/>
      <c r="J114" s="2"/>
      <c r="K114" s="61"/>
      <c r="L114" s="2"/>
      <c r="M114" s="2"/>
    </row>
    <row r="115" spans="1:13" ht="12.75">
      <c r="A115" s="2"/>
      <c r="C115" s="2"/>
      <c r="D115" s="2"/>
      <c r="E115" s="2"/>
      <c r="F115" s="2"/>
      <c r="G115" s="2"/>
      <c r="H115" s="2"/>
      <c r="I115" s="2"/>
      <c r="J115" s="2"/>
      <c r="K115" s="61"/>
      <c r="L115" s="2"/>
      <c r="M115" s="2"/>
    </row>
    <row r="116" spans="1:13" ht="12.75">
      <c r="A116" s="2"/>
      <c r="C116" s="2"/>
      <c r="D116" s="2"/>
      <c r="E116" s="2"/>
      <c r="F116" s="2"/>
      <c r="G116" s="2"/>
      <c r="H116" s="2"/>
      <c r="I116" s="2"/>
      <c r="J116" s="2"/>
      <c r="K116" s="61"/>
      <c r="L116" s="2"/>
      <c r="M116" s="2"/>
    </row>
    <row r="117" spans="1:13" ht="12.75">
      <c r="A117" s="2"/>
      <c r="C117" s="2"/>
      <c r="D117" s="2"/>
      <c r="E117" s="2"/>
      <c r="F117" s="2"/>
      <c r="G117" s="2"/>
      <c r="H117" s="2"/>
      <c r="I117" s="2"/>
      <c r="J117" s="2"/>
      <c r="K117" s="61"/>
      <c r="L117" s="2"/>
      <c r="M117" s="2"/>
    </row>
    <row r="118" spans="1:13" ht="12.75">
      <c r="A118" s="2"/>
      <c r="C118" s="2"/>
      <c r="D118" s="2"/>
      <c r="E118" s="2"/>
      <c r="F118" s="2"/>
      <c r="G118" s="2"/>
      <c r="H118" s="2"/>
      <c r="I118" s="2"/>
      <c r="J118" s="2"/>
      <c r="K118" s="61"/>
      <c r="L118" s="2"/>
      <c r="M118" s="2"/>
    </row>
    <row r="119" spans="1:13" ht="12.75">
      <c r="A119" s="2"/>
      <c r="C119" s="2"/>
      <c r="D119" s="2"/>
      <c r="E119" s="2"/>
      <c r="F119" s="2"/>
      <c r="G119" s="2"/>
      <c r="H119" s="2"/>
      <c r="I119" s="2"/>
      <c r="J119" s="2"/>
      <c r="K119" s="61"/>
      <c r="L119" s="2"/>
      <c r="M119" s="2"/>
    </row>
    <row r="120" spans="1:13" ht="12.75">
      <c r="A120" s="2"/>
      <c r="C120" s="2"/>
      <c r="D120" s="2"/>
      <c r="E120" s="2"/>
      <c r="F120" s="2"/>
      <c r="G120" s="2"/>
      <c r="H120" s="2"/>
      <c r="I120" s="2"/>
      <c r="J120" s="2"/>
      <c r="K120" s="61"/>
      <c r="L120" s="2"/>
      <c r="M120" s="2"/>
    </row>
    <row r="121" spans="1:13" ht="12.75">
      <c r="A121" s="2"/>
      <c r="C121" s="2"/>
      <c r="D121" s="2"/>
      <c r="E121" s="2"/>
      <c r="F121" s="2"/>
      <c r="G121" s="2"/>
      <c r="H121" s="2"/>
      <c r="I121" s="2"/>
      <c r="J121" s="2"/>
      <c r="K121" s="61"/>
      <c r="L121" s="2"/>
      <c r="M121" s="2"/>
    </row>
    <row r="122" spans="1:13" ht="12.75">
      <c r="A122" s="2"/>
      <c r="C122" s="2"/>
      <c r="D122" s="2"/>
      <c r="E122" s="2"/>
      <c r="F122" s="2"/>
      <c r="G122" s="2"/>
      <c r="H122" s="2"/>
      <c r="I122" s="2"/>
      <c r="J122" s="2"/>
      <c r="K122" s="61"/>
      <c r="L122" s="2"/>
      <c r="M122" s="2"/>
    </row>
    <row r="123" spans="1:13" ht="12.75">
      <c r="A123" s="2"/>
      <c r="C123" s="2"/>
      <c r="D123" s="5"/>
      <c r="E123" s="2"/>
      <c r="F123" s="9"/>
      <c r="G123" s="2"/>
      <c r="H123" s="5"/>
      <c r="I123" s="2"/>
      <c r="J123" s="2"/>
      <c r="K123" s="61"/>
      <c r="L123" s="2"/>
      <c r="M123" s="2"/>
    </row>
    <row r="124" spans="1:13" ht="12.75">
      <c r="A124" s="2"/>
      <c r="C124" s="2"/>
      <c r="D124" s="2"/>
      <c r="E124" s="2"/>
      <c r="F124" s="2"/>
      <c r="G124" s="2"/>
      <c r="H124" s="2"/>
      <c r="I124" s="2"/>
      <c r="J124" s="2"/>
      <c r="K124" s="61"/>
      <c r="L124" s="2"/>
      <c r="M124" s="2"/>
    </row>
    <row r="125" spans="1:13" ht="12.75">
      <c r="A125" s="2"/>
      <c r="C125" s="2"/>
      <c r="D125" s="2"/>
      <c r="E125" s="2"/>
      <c r="F125" s="2"/>
      <c r="G125" s="2"/>
      <c r="H125" s="2"/>
      <c r="I125" s="2"/>
      <c r="J125" s="2"/>
      <c r="K125" s="61"/>
      <c r="L125" s="2"/>
      <c r="M125" s="2"/>
    </row>
    <row r="126" spans="1:13" ht="12.75">
      <c r="A126" s="2"/>
      <c r="C126" s="2"/>
      <c r="D126" s="2"/>
      <c r="E126" s="2"/>
      <c r="F126" s="2"/>
      <c r="G126" s="2"/>
      <c r="H126" s="2"/>
      <c r="I126" s="2"/>
      <c r="J126" s="2"/>
      <c r="K126" s="61"/>
      <c r="L126" s="2"/>
      <c r="M126" s="2"/>
    </row>
    <row r="127" spans="1:13" ht="12.75">
      <c r="A127" s="2"/>
      <c r="C127" s="2"/>
      <c r="D127" s="2"/>
      <c r="E127" s="2"/>
      <c r="F127" s="2"/>
      <c r="G127" s="2"/>
      <c r="H127" s="2"/>
      <c r="I127" s="2"/>
      <c r="J127" s="2"/>
      <c r="K127" s="61"/>
      <c r="L127" s="2"/>
      <c r="M127" s="2"/>
    </row>
    <row r="128" spans="1:13" ht="12.75">
      <c r="A128" s="2"/>
      <c r="C128" s="2"/>
      <c r="D128" s="2"/>
      <c r="E128" s="2"/>
      <c r="F128" s="2"/>
      <c r="G128" s="2"/>
      <c r="H128" s="2"/>
      <c r="I128" s="2"/>
      <c r="J128" s="2"/>
      <c r="K128" s="61"/>
      <c r="L128" s="2"/>
      <c r="M128" s="2"/>
    </row>
    <row r="129" spans="1:13" ht="12.75">
      <c r="A129" s="2"/>
      <c r="C129" s="2"/>
      <c r="D129" s="2"/>
      <c r="E129" s="2"/>
      <c r="F129" s="2"/>
      <c r="G129" s="2"/>
      <c r="H129" s="2"/>
      <c r="I129" s="2"/>
      <c r="J129" s="2"/>
      <c r="K129" s="61"/>
      <c r="L129" s="2"/>
      <c r="M129" s="2"/>
    </row>
    <row r="130" spans="1:13" ht="12.75">
      <c r="A130" s="2"/>
      <c r="C130" s="2"/>
      <c r="D130" s="2"/>
      <c r="E130" s="2"/>
      <c r="F130" s="2"/>
      <c r="G130" s="2"/>
      <c r="H130" s="2"/>
      <c r="I130" s="2"/>
      <c r="J130" s="2"/>
      <c r="K130" s="61"/>
      <c r="L130" s="2"/>
      <c r="M130" s="2"/>
    </row>
    <row r="131" spans="1:13" ht="12.75">
      <c r="A131" s="2"/>
      <c r="C131" s="2"/>
      <c r="D131" s="2"/>
      <c r="E131" s="2"/>
      <c r="F131" s="2"/>
      <c r="G131" s="2"/>
      <c r="H131" s="2"/>
      <c r="I131" s="2"/>
      <c r="J131" s="2"/>
      <c r="K131" s="61"/>
      <c r="L131" s="2"/>
      <c r="M131" s="2"/>
    </row>
    <row r="132" spans="1:13" ht="12.75">
      <c r="A132" s="2"/>
      <c r="C132" s="2"/>
      <c r="D132" s="2"/>
      <c r="E132" s="2"/>
      <c r="F132" s="2"/>
      <c r="G132" s="2"/>
      <c r="H132" s="2"/>
      <c r="I132" s="2"/>
      <c r="J132" s="2"/>
      <c r="K132" s="61"/>
      <c r="L132" s="2"/>
      <c r="M132" s="2"/>
    </row>
    <row r="133" spans="1:13" ht="12.75">
      <c r="A133" s="2"/>
      <c r="C133" s="2"/>
      <c r="D133" s="2"/>
      <c r="E133" s="2"/>
      <c r="F133" s="2"/>
      <c r="G133" s="2"/>
      <c r="H133" s="2"/>
      <c r="I133" s="2"/>
      <c r="J133" s="2"/>
      <c r="K133" s="61"/>
      <c r="L133" s="2"/>
      <c r="M133" s="2"/>
    </row>
    <row r="134" spans="1:13" ht="12.75">
      <c r="A134" s="2"/>
      <c r="C134" s="2"/>
      <c r="D134" s="2"/>
      <c r="E134" s="2"/>
      <c r="F134" s="2"/>
      <c r="G134" s="2"/>
      <c r="H134" s="2"/>
      <c r="I134" s="2"/>
      <c r="J134" s="2"/>
      <c r="K134" s="61"/>
      <c r="L134" s="2"/>
      <c r="M134" s="2"/>
    </row>
    <row r="135" spans="1:13" ht="12.75">
      <c r="A135" s="2"/>
      <c r="C135" s="2"/>
      <c r="D135" s="2"/>
      <c r="E135" s="2"/>
      <c r="F135" s="2"/>
      <c r="G135" s="2"/>
      <c r="H135" s="2"/>
      <c r="I135" s="2"/>
      <c r="J135" s="2"/>
      <c r="K135" s="61"/>
      <c r="L135" s="2"/>
      <c r="M135" s="2"/>
    </row>
    <row r="136" spans="1:13" ht="12.75">
      <c r="A136" s="2"/>
      <c r="C136" s="2"/>
      <c r="D136" s="2"/>
      <c r="E136" s="2"/>
      <c r="F136" s="2"/>
      <c r="G136" s="2"/>
      <c r="H136" s="2"/>
      <c r="I136" s="2"/>
      <c r="J136" s="2"/>
      <c r="K136" s="61"/>
      <c r="L136" s="2"/>
      <c r="M136" s="2"/>
    </row>
    <row r="137" spans="1:13" ht="12.75">
      <c r="A137" s="2"/>
      <c r="C137" s="2"/>
      <c r="D137" s="2"/>
      <c r="E137" s="2"/>
      <c r="F137" s="2"/>
      <c r="G137" s="2"/>
      <c r="H137" s="2"/>
      <c r="I137" s="2"/>
      <c r="J137" s="2"/>
      <c r="K137" s="61"/>
      <c r="L137" s="2"/>
      <c r="M137" s="2"/>
    </row>
    <row r="138" spans="1:13" ht="12.75">
      <c r="A138" s="2"/>
      <c r="C138" s="2"/>
      <c r="D138" s="2"/>
      <c r="E138" s="2"/>
      <c r="F138" s="2"/>
      <c r="G138" s="2"/>
      <c r="H138" s="2"/>
      <c r="I138" s="2"/>
      <c r="J138" s="2"/>
      <c r="K138" s="61"/>
      <c r="L138" s="2"/>
      <c r="M138" s="2"/>
    </row>
    <row r="139" spans="1:13" ht="12.75">
      <c r="A139" s="2"/>
      <c r="C139" s="2"/>
      <c r="D139" s="2"/>
      <c r="E139" s="2"/>
      <c r="F139" s="2"/>
      <c r="G139" s="2"/>
      <c r="H139" s="2"/>
      <c r="I139" s="2"/>
      <c r="J139" s="2"/>
      <c r="K139" s="61"/>
      <c r="L139" s="2"/>
      <c r="M139" s="2"/>
    </row>
    <row r="140" spans="1:13" ht="12.75">
      <c r="A140" s="2"/>
      <c r="C140" s="2"/>
      <c r="D140" s="2"/>
      <c r="E140" s="2"/>
      <c r="F140" s="2"/>
      <c r="G140" s="2"/>
      <c r="H140" s="2"/>
      <c r="I140" s="2"/>
      <c r="J140" s="2"/>
      <c r="K140" s="61"/>
      <c r="L140" s="2"/>
      <c r="M140" s="2"/>
    </row>
    <row r="141" spans="1:13" ht="12.75">
      <c r="A141" s="2"/>
      <c r="C141" s="2"/>
      <c r="D141" s="2"/>
      <c r="E141" s="2"/>
      <c r="F141" s="2"/>
      <c r="G141" s="2"/>
      <c r="H141" s="2"/>
      <c r="I141" s="2"/>
      <c r="J141" s="2"/>
      <c r="K141" s="61"/>
      <c r="L141" s="2"/>
      <c r="M141" s="2"/>
    </row>
    <row r="142" spans="1:13" ht="12.75">
      <c r="A142" s="2"/>
      <c r="C142" s="2"/>
      <c r="D142" s="2"/>
      <c r="E142" s="2"/>
      <c r="F142" s="2"/>
      <c r="G142" s="2"/>
      <c r="H142" s="2"/>
      <c r="I142" s="2"/>
      <c r="J142" s="2"/>
      <c r="K142" s="61"/>
      <c r="L142" s="2"/>
      <c r="M142" s="2"/>
    </row>
    <row r="143" spans="1:13" ht="12.75">
      <c r="A143" s="2"/>
      <c r="C143" s="2"/>
      <c r="D143" s="2"/>
      <c r="E143" s="2"/>
      <c r="F143" s="2"/>
      <c r="G143" s="2"/>
      <c r="H143" s="2"/>
      <c r="I143" s="2"/>
      <c r="J143" s="2"/>
      <c r="K143" s="61"/>
      <c r="L143" s="2"/>
      <c r="M143" s="2"/>
    </row>
    <row r="144" spans="1:13" ht="12.75">
      <c r="A144" s="2"/>
      <c r="C144" s="2"/>
      <c r="D144" s="2"/>
      <c r="E144" s="2"/>
      <c r="F144" s="2"/>
      <c r="G144" s="2"/>
      <c r="H144" s="2"/>
      <c r="I144" s="2"/>
      <c r="J144" s="2"/>
      <c r="K144" s="61"/>
      <c r="L144" s="2"/>
      <c r="M144" s="2"/>
    </row>
    <row r="145" spans="1:13" ht="12.75">
      <c r="A145" s="2"/>
      <c r="C145" s="2"/>
      <c r="D145" s="2"/>
      <c r="E145" s="2"/>
      <c r="F145" s="2"/>
      <c r="G145" s="2"/>
      <c r="H145" s="2"/>
      <c r="I145" s="2"/>
      <c r="J145" s="2"/>
      <c r="K145" s="61"/>
      <c r="L145" s="2"/>
      <c r="M145" s="2"/>
    </row>
    <row r="146" spans="1:13" ht="12.75">
      <c r="A146" s="2"/>
      <c r="C146" s="2"/>
      <c r="D146" s="2"/>
      <c r="E146" s="2"/>
      <c r="F146" s="2"/>
      <c r="G146" s="2"/>
      <c r="H146" s="2"/>
      <c r="I146" s="2"/>
      <c r="J146" s="2"/>
      <c r="K146" s="61"/>
      <c r="L146" s="2"/>
      <c r="M146" s="2"/>
    </row>
    <row r="147" spans="1:13" ht="12.75">
      <c r="A147" s="2"/>
      <c r="C147" s="2"/>
      <c r="D147" s="2"/>
      <c r="E147" s="2"/>
      <c r="F147" s="2"/>
      <c r="G147" s="2"/>
      <c r="H147" s="2"/>
      <c r="I147" s="2"/>
      <c r="J147" s="2"/>
      <c r="K147" s="61"/>
      <c r="L147" s="2"/>
      <c r="M147" s="2"/>
    </row>
    <row r="148" spans="1:13" ht="12.75">
      <c r="A148" s="2"/>
      <c r="C148" s="2"/>
      <c r="D148" s="2"/>
      <c r="E148" s="2"/>
      <c r="F148" s="2"/>
      <c r="G148" s="2"/>
      <c r="H148" s="2"/>
      <c r="I148" s="2"/>
      <c r="J148" s="2"/>
      <c r="K148" s="61"/>
      <c r="L148" s="2"/>
      <c r="M148" s="2"/>
    </row>
    <row r="149" spans="1:13" ht="12.75">
      <c r="A149" s="2"/>
      <c r="C149" s="2"/>
      <c r="D149" s="2"/>
      <c r="E149" s="2"/>
      <c r="F149" s="2"/>
      <c r="G149" s="2"/>
      <c r="H149" s="2"/>
      <c r="I149" s="2"/>
      <c r="J149" s="2"/>
      <c r="K149" s="61"/>
      <c r="L149" s="2"/>
      <c r="M149" s="2"/>
    </row>
    <row r="150" spans="1:13" ht="12.75">
      <c r="A150" s="2"/>
      <c r="C150" s="2"/>
      <c r="D150" s="2"/>
      <c r="E150" s="2"/>
      <c r="F150" s="2"/>
      <c r="G150" s="2"/>
      <c r="H150" s="2"/>
      <c r="I150" s="2"/>
      <c r="J150" s="2"/>
      <c r="K150" s="61"/>
      <c r="L150" s="2"/>
      <c r="M150" s="2"/>
    </row>
    <row r="151" spans="1:13" ht="12.75">
      <c r="A151" s="2"/>
      <c r="C151" s="2"/>
      <c r="D151" s="2"/>
      <c r="E151" s="2"/>
      <c r="F151" s="2"/>
      <c r="G151" s="2"/>
      <c r="H151" s="2"/>
      <c r="I151" s="2"/>
      <c r="J151" s="2"/>
      <c r="K151" s="61"/>
      <c r="L151" s="2"/>
      <c r="M151" s="2"/>
    </row>
    <row r="152" spans="1:13" ht="12.75">
      <c r="A152" s="2"/>
      <c r="C152" s="2"/>
      <c r="D152" s="2"/>
      <c r="E152" s="2"/>
      <c r="F152" s="2"/>
      <c r="G152" s="2"/>
      <c r="H152" s="2"/>
      <c r="I152" s="2"/>
      <c r="J152" s="2"/>
      <c r="K152" s="61"/>
      <c r="L152" s="2"/>
      <c r="M152" s="2"/>
    </row>
    <row r="153" spans="1:13" ht="12.75">
      <c r="A153" s="2"/>
      <c r="C153" s="2"/>
      <c r="D153" s="2"/>
      <c r="E153" s="2"/>
      <c r="F153" s="2"/>
      <c r="G153" s="2"/>
      <c r="H153" s="2"/>
      <c r="I153" s="2"/>
      <c r="J153" s="2"/>
      <c r="K153" s="61"/>
      <c r="L153" s="2"/>
      <c r="M153" s="2"/>
    </row>
    <row r="154" spans="1:13" ht="12.75">
      <c r="A154" s="2"/>
      <c r="C154" s="2"/>
      <c r="D154" s="2"/>
      <c r="E154" s="2"/>
      <c r="F154" s="2"/>
      <c r="G154" s="2"/>
      <c r="H154" s="2"/>
      <c r="I154" s="2"/>
      <c r="J154" s="2"/>
      <c r="K154" s="61"/>
      <c r="L154" s="2"/>
      <c r="M154" s="2"/>
    </row>
    <row r="155" spans="1:13" ht="12.75">
      <c r="A155" s="2"/>
      <c r="C155" s="2"/>
      <c r="D155" s="2"/>
      <c r="E155" s="2"/>
      <c r="F155" s="2"/>
      <c r="G155" s="2"/>
      <c r="H155" s="2"/>
      <c r="I155" s="2"/>
      <c r="J155" s="2"/>
      <c r="K155" s="61"/>
      <c r="L155" s="2"/>
      <c r="M155" s="2"/>
    </row>
    <row r="156" spans="1:13" ht="12.75">
      <c r="A156" s="2"/>
      <c r="C156" s="2"/>
      <c r="D156" s="2"/>
      <c r="E156" s="2"/>
      <c r="F156" s="2"/>
      <c r="G156" s="2"/>
      <c r="H156" s="2"/>
      <c r="I156" s="2"/>
      <c r="J156" s="2"/>
      <c r="K156" s="61"/>
      <c r="L156" s="2"/>
      <c r="M156" s="2"/>
    </row>
    <row r="157" spans="1:13" ht="12.75">
      <c r="A157" s="2"/>
      <c r="C157" s="2"/>
      <c r="D157" s="2"/>
      <c r="E157" s="2"/>
      <c r="F157" s="2"/>
      <c r="G157" s="2"/>
      <c r="H157" s="2"/>
      <c r="I157" s="2"/>
      <c r="J157" s="2"/>
      <c r="K157" s="61"/>
      <c r="L157" s="2"/>
      <c r="M157" s="2"/>
    </row>
    <row r="158" spans="1:13" ht="12.75">
      <c r="A158" s="2"/>
      <c r="C158" s="2"/>
      <c r="D158" s="2"/>
      <c r="E158" s="2"/>
      <c r="F158" s="2"/>
      <c r="G158" s="2"/>
      <c r="H158" s="2"/>
      <c r="I158" s="2"/>
      <c r="J158" s="2"/>
      <c r="K158" s="61"/>
      <c r="L158" s="2"/>
      <c r="M158" s="2"/>
    </row>
    <row r="159" spans="1:13" ht="12.75">
      <c r="A159" s="2"/>
      <c r="C159" s="2"/>
      <c r="D159" s="2"/>
      <c r="E159" s="2"/>
      <c r="F159" s="2"/>
      <c r="G159" s="2"/>
      <c r="H159" s="2"/>
      <c r="I159" s="2"/>
      <c r="J159" s="2"/>
      <c r="K159" s="61"/>
      <c r="L159" s="2"/>
      <c r="M159" s="2"/>
    </row>
    <row r="160" spans="1:13" ht="12.75">
      <c r="A160" s="2"/>
      <c r="C160" s="2"/>
      <c r="D160" s="2"/>
      <c r="E160" s="2"/>
      <c r="F160" s="2"/>
      <c r="G160" s="2"/>
      <c r="H160" s="2"/>
      <c r="I160" s="2"/>
      <c r="J160" s="2"/>
      <c r="K160" s="61"/>
      <c r="L160" s="2"/>
      <c r="M160" s="2"/>
    </row>
    <row r="161" spans="1:13" ht="12.75">
      <c r="A161" s="2"/>
      <c r="C161" s="2"/>
      <c r="D161" s="2"/>
      <c r="E161" s="2"/>
      <c r="F161" s="2"/>
      <c r="G161" s="2"/>
      <c r="H161" s="2"/>
      <c r="I161" s="2"/>
      <c r="J161" s="2"/>
      <c r="K161" s="61"/>
      <c r="L161" s="2"/>
      <c r="M161" s="2"/>
    </row>
    <row r="162" spans="1:13" ht="12.75">
      <c r="A162" s="2"/>
      <c r="C162" s="2"/>
      <c r="D162" s="9"/>
      <c r="E162" s="2"/>
      <c r="F162" s="9"/>
      <c r="G162" s="2"/>
      <c r="H162" s="2"/>
      <c r="I162" s="2"/>
      <c r="J162" s="2"/>
      <c r="K162" s="61"/>
      <c r="L162" s="2"/>
      <c r="M162" s="2"/>
    </row>
    <row r="163" spans="1:13" ht="12.75">
      <c r="A163" s="2"/>
      <c r="C163" s="2"/>
      <c r="D163" s="2"/>
      <c r="E163" s="2"/>
      <c r="F163" s="2"/>
      <c r="G163" s="2"/>
      <c r="H163" s="2"/>
      <c r="I163" s="2"/>
      <c r="J163" s="2"/>
      <c r="K163" s="61"/>
      <c r="L163" s="2"/>
      <c r="M163" s="2"/>
    </row>
    <row r="164" spans="1:13" ht="12.75">
      <c r="A164" s="2"/>
      <c r="C164" s="2"/>
      <c r="D164" s="2"/>
      <c r="E164" s="2"/>
      <c r="F164" s="2"/>
      <c r="G164" s="2"/>
      <c r="H164" s="2"/>
      <c r="I164" s="2"/>
      <c r="J164" s="2"/>
      <c r="K164" s="61"/>
      <c r="L164" s="2"/>
      <c r="M164" s="2"/>
    </row>
    <row r="165" spans="1:13" ht="12.75">
      <c r="A165" s="2"/>
      <c r="C165" s="2"/>
      <c r="D165" s="2"/>
      <c r="E165" s="2"/>
      <c r="F165" s="2"/>
      <c r="G165" s="2"/>
      <c r="H165" s="2"/>
      <c r="I165" s="2"/>
      <c r="J165" s="2"/>
      <c r="K165" s="61"/>
      <c r="L165" s="2"/>
      <c r="M165" s="2"/>
    </row>
    <row r="166" spans="1:13" ht="12.75">
      <c r="A166" s="2"/>
      <c r="C166" s="2"/>
      <c r="D166" s="2"/>
      <c r="E166" s="2"/>
      <c r="F166" s="2"/>
      <c r="G166" s="2"/>
      <c r="H166" s="2"/>
      <c r="I166" s="2"/>
      <c r="J166" s="2"/>
      <c r="K166" s="61"/>
      <c r="L166" s="2"/>
      <c r="M166" s="2"/>
    </row>
    <row r="167" spans="1:13" ht="12.75">
      <c r="A167" s="2"/>
      <c r="C167" s="2"/>
      <c r="D167" s="2"/>
      <c r="E167" s="2"/>
      <c r="F167" s="2"/>
      <c r="G167" s="2"/>
      <c r="H167" s="2"/>
      <c r="I167" s="2"/>
      <c r="J167" s="2"/>
      <c r="K167" s="61"/>
      <c r="L167" s="2"/>
      <c r="M167" s="2"/>
    </row>
    <row r="168" spans="1:13" ht="12.75">
      <c r="A168" s="2"/>
      <c r="C168" s="2"/>
      <c r="D168" s="2"/>
      <c r="E168" s="2"/>
      <c r="F168" s="2"/>
      <c r="G168" s="2"/>
      <c r="H168" s="2"/>
      <c r="I168" s="2"/>
      <c r="J168" s="2"/>
      <c r="K168" s="61"/>
      <c r="L168" s="2"/>
      <c r="M168" s="2"/>
    </row>
    <row r="169" spans="1:13" ht="12.75">
      <c r="A169" s="2"/>
      <c r="C169" s="2"/>
      <c r="D169" s="2"/>
      <c r="E169" s="2"/>
      <c r="F169" s="2"/>
      <c r="G169" s="2"/>
      <c r="H169" s="2"/>
      <c r="I169" s="2"/>
      <c r="J169" s="2"/>
      <c r="K169" s="61"/>
      <c r="L169" s="2"/>
      <c r="M169" s="2"/>
    </row>
    <row r="170" spans="1:13" ht="12.75">
      <c r="A170" s="2"/>
      <c r="C170" s="2"/>
      <c r="D170" s="2"/>
      <c r="E170" s="2"/>
      <c r="F170" s="2"/>
      <c r="G170" s="2"/>
      <c r="H170" s="2"/>
      <c r="I170" s="2"/>
      <c r="J170" s="2"/>
      <c r="K170" s="61"/>
      <c r="L170" s="2"/>
      <c r="M170" s="2"/>
    </row>
    <row r="171" spans="1:13" ht="12.75">
      <c r="A171" s="2"/>
      <c r="C171" s="2"/>
      <c r="D171" s="2"/>
      <c r="E171" s="2"/>
      <c r="F171" s="2"/>
      <c r="G171" s="2"/>
      <c r="H171" s="2"/>
      <c r="I171" s="2"/>
      <c r="J171" s="2"/>
      <c r="K171" s="61"/>
      <c r="L171" s="2"/>
      <c r="M171" s="2"/>
    </row>
    <row r="172" spans="1:13" ht="12.75">
      <c r="A172" s="2"/>
      <c r="C172" s="2"/>
      <c r="D172" s="2"/>
      <c r="E172" s="2"/>
      <c r="F172" s="2"/>
      <c r="G172" s="2"/>
      <c r="H172" s="2"/>
      <c r="I172" s="2"/>
      <c r="J172" s="2"/>
      <c r="K172" s="61"/>
      <c r="L172" s="2"/>
      <c r="M172" s="2"/>
    </row>
    <row r="173" spans="1:13" ht="12.75">
      <c r="A173" s="2"/>
      <c r="C173" s="2"/>
      <c r="D173" s="2"/>
      <c r="E173" s="2"/>
      <c r="F173" s="2"/>
      <c r="G173" s="2"/>
      <c r="H173" s="2"/>
      <c r="I173" s="2"/>
      <c r="J173" s="2"/>
      <c r="K173" s="61"/>
      <c r="L173" s="2"/>
      <c r="M173" s="2"/>
    </row>
    <row r="174" spans="1:13" ht="12.75">
      <c r="A174" s="2"/>
      <c r="C174" s="2"/>
      <c r="D174" s="2"/>
      <c r="E174" s="2"/>
      <c r="F174" s="2"/>
      <c r="G174" s="2"/>
      <c r="H174" s="2"/>
      <c r="I174" s="2"/>
      <c r="J174" s="2"/>
      <c r="K174" s="61"/>
      <c r="L174" s="2"/>
      <c r="M174" s="2"/>
    </row>
    <row r="175" spans="1:13" ht="12.75">
      <c r="A175" s="2"/>
      <c r="C175" s="2"/>
      <c r="D175" s="2"/>
      <c r="E175" s="2"/>
      <c r="F175" s="2"/>
      <c r="G175" s="2"/>
      <c r="H175" s="2"/>
      <c r="I175" s="2"/>
      <c r="J175" s="2"/>
      <c r="K175" s="61"/>
      <c r="L175" s="2"/>
      <c r="M175" s="2"/>
    </row>
    <row r="176" spans="1:13" ht="12.75">
      <c r="A176" s="2"/>
      <c r="C176" s="2"/>
      <c r="D176" s="2"/>
      <c r="E176" s="2"/>
      <c r="F176" s="2"/>
      <c r="G176" s="2"/>
      <c r="H176" s="2"/>
      <c r="I176" s="2"/>
      <c r="J176" s="2"/>
      <c r="K176" s="61"/>
      <c r="L176" s="2"/>
      <c r="M176" s="2"/>
    </row>
    <row r="177" spans="1:13" ht="12.75">
      <c r="A177" s="2"/>
      <c r="C177" s="2"/>
      <c r="D177" s="2"/>
      <c r="E177" s="2"/>
      <c r="F177" s="2"/>
      <c r="G177" s="2"/>
      <c r="H177" s="2"/>
      <c r="I177" s="2"/>
      <c r="J177" s="2"/>
      <c r="K177" s="61"/>
      <c r="L177" s="2"/>
      <c r="M177" s="2"/>
    </row>
    <row r="178" spans="1:13" ht="12.75">
      <c r="A178" s="2"/>
      <c r="C178" s="2"/>
      <c r="D178" s="2"/>
      <c r="E178" s="2"/>
      <c r="F178" s="2"/>
      <c r="G178" s="2"/>
      <c r="H178" s="2"/>
      <c r="I178" s="2"/>
      <c r="J178" s="2"/>
      <c r="K178" s="61"/>
      <c r="L178" s="2"/>
      <c r="M178" s="2"/>
    </row>
    <row r="179" spans="1:13" ht="12.75">
      <c r="A179" s="2"/>
      <c r="C179" s="2"/>
      <c r="D179" s="2"/>
      <c r="E179" s="2"/>
      <c r="F179" s="2"/>
      <c r="G179" s="2"/>
      <c r="H179" s="2"/>
      <c r="I179" s="2"/>
      <c r="J179" s="2"/>
      <c r="K179" s="61"/>
      <c r="L179" s="2"/>
      <c r="M179" s="2"/>
    </row>
    <row r="180" spans="1:13" ht="12.75">
      <c r="A180" s="2"/>
      <c r="C180" s="2"/>
      <c r="D180" s="2"/>
      <c r="E180" s="2"/>
      <c r="F180" s="2"/>
      <c r="G180" s="2"/>
      <c r="H180" s="2"/>
      <c r="I180" s="2"/>
      <c r="J180" s="2"/>
      <c r="K180" s="61"/>
      <c r="L180" s="2"/>
      <c r="M180" s="2"/>
    </row>
    <row r="181" spans="1:13" ht="12.75">
      <c r="A181" s="2"/>
      <c r="C181" s="2"/>
      <c r="D181" s="2"/>
      <c r="E181" s="2"/>
      <c r="F181" s="2"/>
      <c r="G181" s="2"/>
      <c r="H181" s="2"/>
      <c r="I181" s="2"/>
      <c r="J181" s="2"/>
      <c r="K181" s="61"/>
      <c r="L181" s="2"/>
      <c r="M181" s="2"/>
    </row>
    <row r="182" spans="1:13" ht="12.75">
      <c r="A182" s="2"/>
      <c r="C182" s="2"/>
      <c r="D182" s="2"/>
      <c r="E182" s="2"/>
      <c r="F182" s="2"/>
      <c r="G182" s="2"/>
      <c r="H182" s="2"/>
      <c r="I182" s="2"/>
      <c r="J182" s="2"/>
      <c r="K182" s="61"/>
      <c r="L182" s="2"/>
      <c r="M182" s="2"/>
    </row>
    <row r="183" spans="1:13" ht="12.75">
      <c r="A183" s="2"/>
      <c r="C183" s="2"/>
      <c r="D183" s="2"/>
      <c r="E183" s="2"/>
      <c r="F183" s="2"/>
      <c r="G183" s="2"/>
      <c r="H183" s="2"/>
      <c r="I183" s="2"/>
      <c r="J183" s="2"/>
      <c r="K183" s="61"/>
      <c r="L183" s="2"/>
      <c r="M183" s="2"/>
    </row>
    <row r="184" spans="1:13" ht="12.75">
      <c r="A184" s="2"/>
      <c r="C184" s="2"/>
      <c r="D184" s="2"/>
      <c r="E184" s="2"/>
      <c r="F184" s="2"/>
      <c r="G184" s="2"/>
      <c r="H184" s="2"/>
      <c r="I184" s="2"/>
      <c r="J184" s="2"/>
      <c r="K184" s="61"/>
      <c r="L184" s="2"/>
      <c r="M184" s="2"/>
    </row>
    <row r="185" spans="1:13" ht="12.75">
      <c r="A185" s="2"/>
      <c r="C185" s="2"/>
      <c r="D185" s="2"/>
      <c r="E185" s="2"/>
      <c r="F185" s="2"/>
      <c r="G185" s="2"/>
      <c r="H185" s="2"/>
      <c r="I185" s="2"/>
      <c r="J185" s="2"/>
      <c r="K185" s="61"/>
      <c r="L185" s="2"/>
      <c r="M185" s="2"/>
    </row>
    <row r="186" spans="1:13" ht="12.75">
      <c r="A186" s="2"/>
      <c r="C186" s="2"/>
      <c r="D186" s="2"/>
      <c r="E186" s="2"/>
      <c r="F186" s="2"/>
      <c r="G186" s="2"/>
      <c r="H186" s="2"/>
      <c r="I186" s="2"/>
      <c r="J186" s="2"/>
      <c r="K186" s="61"/>
      <c r="L186" s="2"/>
      <c r="M186" s="2"/>
    </row>
    <row r="187" spans="1:13" ht="12.75">
      <c r="A187" s="2"/>
      <c r="C187" s="2"/>
      <c r="D187" s="2"/>
      <c r="E187" s="2"/>
      <c r="F187" s="2"/>
      <c r="G187" s="2"/>
      <c r="H187" s="2"/>
      <c r="I187" s="2"/>
      <c r="J187" s="2"/>
      <c r="K187" s="61"/>
      <c r="L187" s="2"/>
      <c r="M187" s="2"/>
    </row>
    <row r="188" spans="1:13" ht="12.75">
      <c r="A188" s="2"/>
      <c r="C188" s="2"/>
      <c r="D188" s="2"/>
      <c r="E188" s="2"/>
      <c r="F188" s="2"/>
      <c r="G188" s="2"/>
      <c r="H188" s="2"/>
      <c r="I188" s="2"/>
      <c r="J188" s="2"/>
      <c r="K188" s="61"/>
      <c r="L188" s="2"/>
      <c r="M188" s="2"/>
    </row>
    <row r="189" spans="1:13" ht="12.75">
      <c r="A189" s="2"/>
      <c r="C189" s="2"/>
      <c r="D189" s="2"/>
      <c r="E189" s="2"/>
      <c r="F189" s="2"/>
      <c r="G189" s="2"/>
      <c r="H189" s="2"/>
      <c r="I189" s="2"/>
      <c r="J189" s="2"/>
      <c r="K189" s="61"/>
      <c r="L189" s="2"/>
      <c r="M189" s="2"/>
    </row>
    <row r="190" spans="1:13" ht="12.75">
      <c r="A190" s="2"/>
      <c r="C190" s="2"/>
      <c r="D190" s="2"/>
      <c r="E190" s="2"/>
      <c r="F190" s="2"/>
      <c r="G190" s="2"/>
      <c r="H190" s="2"/>
      <c r="I190" s="2"/>
      <c r="J190" s="2"/>
      <c r="K190" s="61"/>
      <c r="L190" s="2"/>
      <c r="M190" s="2"/>
    </row>
    <row r="191" spans="1:13" ht="12.75">
      <c r="A191" s="2"/>
      <c r="C191" s="2"/>
      <c r="D191" s="2"/>
      <c r="E191" s="2"/>
      <c r="F191" s="2"/>
      <c r="G191" s="2"/>
      <c r="H191" s="2"/>
      <c r="I191" s="2"/>
      <c r="J191" s="2"/>
      <c r="K191" s="61"/>
      <c r="L191" s="2"/>
      <c r="M191" s="2"/>
    </row>
    <row r="192" spans="1:13" ht="12.75">
      <c r="A192" s="2"/>
      <c r="C192" s="2"/>
      <c r="D192" s="2"/>
      <c r="E192" s="2"/>
      <c r="F192" s="2"/>
      <c r="G192" s="2"/>
      <c r="H192" s="2"/>
      <c r="I192" s="2"/>
      <c r="J192" s="2"/>
      <c r="K192" s="61"/>
      <c r="L192" s="2"/>
      <c r="M192" s="2"/>
    </row>
    <row r="193" spans="1:13" ht="12.75">
      <c r="A193" s="2"/>
      <c r="C193" s="2"/>
      <c r="D193" s="2"/>
      <c r="E193" s="2"/>
      <c r="F193" s="2"/>
      <c r="G193" s="2"/>
      <c r="H193" s="2"/>
      <c r="I193" s="2"/>
      <c r="J193" s="2"/>
      <c r="K193" s="61"/>
      <c r="L193" s="2"/>
      <c r="M193" s="2"/>
    </row>
    <row r="194" spans="1:13" ht="12.75">
      <c r="A194" s="2"/>
      <c r="C194" s="2"/>
      <c r="D194" s="2"/>
      <c r="E194" s="2"/>
      <c r="F194" s="2"/>
      <c r="G194" s="2"/>
      <c r="H194" s="2"/>
      <c r="I194" s="2"/>
      <c r="J194" s="2"/>
      <c r="K194" s="61"/>
      <c r="L194" s="2"/>
      <c r="M194" s="2"/>
    </row>
    <row r="195" spans="1:13" ht="12.75">
      <c r="A195" s="2"/>
      <c r="C195" s="2"/>
      <c r="D195" s="2"/>
      <c r="E195" s="2"/>
      <c r="F195" s="2"/>
      <c r="G195" s="2"/>
      <c r="H195" s="2"/>
      <c r="I195" s="2"/>
      <c r="J195" s="2"/>
      <c r="K195" s="61"/>
      <c r="L195" s="2"/>
      <c r="M195" s="2"/>
    </row>
    <row r="196" spans="1:13" ht="12.75">
      <c r="A196" s="2"/>
      <c r="C196" s="2"/>
      <c r="D196" s="2"/>
      <c r="E196" s="2"/>
      <c r="F196" s="2"/>
      <c r="G196" s="2"/>
      <c r="H196" s="2"/>
      <c r="I196" s="2"/>
      <c r="J196" s="2"/>
      <c r="K196" s="61"/>
      <c r="L196" s="2"/>
      <c r="M196" s="2"/>
    </row>
  </sheetData>
  <conditionalFormatting sqref="D88 D83:F83">
    <cfRule type="cellIs" priority="6" dxfId="37" operator="notEqual">
      <formula>0</formula>
    </cfRule>
    <cfRule type="cellIs" priority="7" dxfId="36" operator="equal">
      <formula>0</formula>
    </cfRule>
  </conditionalFormatting>
  <conditionalFormatting sqref="L83:M83">
    <cfRule type="cellIs" priority="4" dxfId="37" operator="notEqual">
      <formula>0</formula>
    </cfRule>
    <cfRule type="cellIs" priority="5" dxfId="36" operator="equal">
      <formula>0</formula>
    </cfRule>
  </conditionalFormatting>
  <conditionalFormatting sqref="J83">
    <cfRule type="cellIs" priority="2" dxfId="37" operator="notEqual">
      <formula>0</formula>
    </cfRule>
    <cfRule type="cellIs" priority="3" dxfId="36" operator="equal">
      <formula>0</formula>
    </cfRule>
  </conditionalFormatting>
  <conditionalFormatting sqref="B15:B67">
    <cfRule type="containsBlanks" priority="1" dxfId="5">
      <formula>LEN(TRIM(B15))=0</formula>
    </cfRule>
  </conditionalFormatting>
  <printOptions horizontalCentered="1"/>
  <pageMargins left="0.8" right="0.8" top="1" bottom="1" header="0.5" footer="0.5"/>
  <pageSetup orientation="portrait" scale="57" r:id="rId1"/>
  <headerFooter alignWithMargins="0"/>
  <rowBreaks count="2" manualBreakCount="2">
    <brk id="70" max="16383" man="1"/>
    <brk id="113" max="16383" man="1"/>
  </rowBreaks>
  <customProperties>
    <customPr name="_pios_id" r:id="rId2"/>
  </customProperties>
  <ignoredErrors>
    <ignoredError sqref="G25:G32 G60:G68 G38:G39 G43 G45:G56 G15:G20 G22:G23 G36" formula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00FF"/>
    <pageSetUpPr fitToPage="1"/>
  </sheetPr>
  <dimension ref="A1:L73"/>
  <sheetViews>
    <sheetView workbookViewId="0" topLeftCell="A1"/>
  </sheetViews>
  <sheetFormatPr defaultRowHeight="12.75"/>
  <cols>
    <col min="1" max="1" width="9.71428571428571" style="903" customWidth="1"/>
    <col min="2" max="2" width="32.2857142857143" customWidth="1"/>
    <col min="3" max="3" width="13.7142857142857" customWidth="1"/>
    <col min="4" max="4" width="2" customWidth="1"/>
    <col min="5" max="5" width="13.7142857142857" customWidth="1"/>
    <col min="6" max="6" width="2" customWidth="1"/>
    <col min="7" max="7" width="13.7142857142857" customWidth="1"/>
    <col min="8" max="8" width="11.2857142857143" customWidth="1"/>
    <col min="9" max="9" width="31.8571428571429" bestFit="1" customWidth="1"/>
    <col min="10" max="10" width="10.7142857142857" bestFit="1" customWidth="1"/>
    <col min="11" max="11" width="6.28571428571429" bestFit="1" customWidth="1"/>
    <col min="12" max="12" width="46" bestFit="1" customWidth="1"/>
  </cols>
  <sheetData>
    <row r="1" spans="1:12" ht="12.75">
      <c r="A1" s="900"/>
      <c r="B1" s="62"/>
      <c r="D1" s="63"/>
      <c r="E1" s="63"/>
      <c r="F1" s="116"/>
      <c r="G1" s="115" t="s">
        <v>3147</v>
      </c>
      <c r="H1" s="1572" t="s">
        <v>3164</v>
      </c>
      <c r="I1" s="108">
        <v>45194</v>
      </c>
      <c r="J1" s="343" t="s">
        <v>94</v>
      </c>
      <c r="K1" s="123" t="s">
        <v>1042</v>
      </c>
      <c r="L1" s="122" t="s">
        <v>73</v>
      </c>
    </row>
    <row r="2" spans="1:12" ht="12.75">
      <c r="A2" s="901"/>
      <c r="B2" s="62"/>
      <c r="D2" s="63"/>
      <c r="E2" s="63"/>
      <c r="F2" s="116"/>
      <c r="G2" s="115" t="str">
        <f>_xlfn.CONCAT("Witness: ",INDEX('Table of Contents'!$F$1:$F$68,MATCH(G1,'Table of Contents'!$D$1:$D$68,0)))</f>
        <v>Witness: Katherine Cipolla</v>
      </c>
      <c r="H2" s="1572"/>
      <c r="I2" t="s">
        <v>0</v>
      </c>
      <c r="J2" s="69"/>
      <c r="K2" s="69">
        <v>1</v>
      </c>
      <c r="L2" t="s">
        <v>1043</v>
      </c>
    </row>
    <row r="3" spans="1:12" s="947" customFormat="1" ht="12.75">
      <c r="A3" s="901"/>
      <c r="B3" s="62"/>
      <c r="D3" s="63"/>
      <c r="E3" s="63"/>
      <c r="F3" s="116"/>
      <c r="G3" s="19"/>
      <c r="H3" s="2"/>
      <c r="I3" s="746"/>
      <c r="J3" s="69"/>
      <c r="K3" s="69">
        <v>2</v>
      </c>
      <c r="L3" s="947" t="s">
        <v>1044</v>
      </c>
    </row>
    <row r="4" spans="1:12" ht="12.75">
      <c r="A4" s="902" t="str">
        <f>+Co_Name</f>
        <v>Aqua New Jersey, Inc</v>
      </c>
      <c r="B4" s="662"/>
      <c r="C4" s="662"/>
      <c r="D4" s="662"/>
      <c r="E4" s="662"/>
      <c r="F4" s="662"/>
      <c r="G4" s="662"/>
      <c r="H4" s="63"/>
      <c r="K4" s="69">
        <v>3</v>
      </c>
      <c r="L4" t="s">
        <v>1045</v>
      </c>
    </row>
    <row r="5" spans="1:12" ht="12.75">
      <c r="A5" s="902" t="str">
        <f>+System</f>
        <v>Water Systems</v>
      </c>
      <c r="B5" s="662"/>
      <c r="C5" s="662"/>
      <c r="D5" s="662"/>
      <c r="E5" s="662"/>
      <c r="F5" s="662"/>
      <c r="G5" s="662"/>
      <c r="H5" s="117"/>
      <c r="K5" s="69">
        <v>4</v>
      </c>
      <c r="L5" t="s">
        <v>1046</v>
      </c>
    </row>
    <row r="6" spans="1:12" ht="12.75">
      <c r="A6" s="902" t="s">
        <v>1045</v>
      </c>
      <c r="B6" s="662"/>
      <c r="C6" s="662"/>
      <c r="D6" s="662"/>
      <c r="E6" s="662"/>
      <c r="F6" s="662"/>
      <c r="G6" s="662"/>
      <c r="I6" s="438"/>
      <c r="K6" s="69">
        <v>5</v>
      </c>
      <c r="L6" t="s">
        <v>1048</v>
      </c>
    </row>
    <row r="7" spans="1:12" ht="12.75">
      <c r="A7" s="902" t="str">
        <f>'General Information'!$B$54</f>
        <v>Test Year Ended April 30, 2024 and Pro Forma Present Rates</v>
      </c>
      <c r="B7" s="662"/>
      <c r="C7" s="662"/>
      <c r="D7" s="662"/>
      <c r="E7" s="662"/>
      <c r="F7" s="662"/>
      <c r="G7" s="662"/>
      <c r="J7" s="563"/>
      <c r="K7" s="69">
        <v>6</v>
      </c>
      <c r="L7" t="s">
        <v>313</v>
      </c>
    </row>
    <row r="8" spans="1:12" ht="12.75">
      <c r="A8" s="902" t="str">
        <f>'General Information'!$B$8</f>
        <v>9 Months Actual + 3 Months Estimated</v>
      </c>
      <c r="B8" s="662"/>
      <c r="C8" s="662"/>
      <c r="D8" s="662"/>
      <c r="E8" s="662"/>
      <c r="F8" s="662"/>
      <c r="G8" s="662"/>
      <c r="K8" s="69">
        <v>7</v>
      </c>
      <c r="L8" t="s">
        <v>1050</v>
      </c>
    </row>
    <row r="9" spans="2:12" ht="12.75">
      <c r="B9" s="662"/>
      <c r="C9" s="662"/>
      <c r="D9" s="662"/>
      <c r="E9" s="662"/>
      <c r="F9" s="662"/>
      <c r="G9" s="662"/>
      <c r="K9" s="69">
        <v>8</v>
      </c>
      <c r="L9" t="s">
        <v>1051</v>
      </c>
    </row>
    <row r="10" spans="1:12" ht="12.75">
      <c r="A10" s="904"/>
      <c r="B10" s="66"/>
      <c r="C10" s="432"/>
      <c r="D10" s="277"/>
      <c r="E10" s="79"/>
      <c r="F10" s="79"/>
      <c r="G10" s="112"/>
      <c r="K10" s="69">
        <v>9</v>
      </c>
      <c r="L10" t="s">
        <v>1052</v>
      </c>
    </row>
    <row r="11" spans="1:12" ht="12.75">
      <c r="A11" s="905"/>
      <c r="B11" s="426"/>
      <c r="C11" s="11" t="s">
        <v>1128</v>
      </c>
      <c r="D11" s="2"/>
      <c r="E11" s="11" t="s">
        <v>1129</v>
      </c>
      <c r="F11" s="2"/>
      <c r="G11" s="11" t="s">
        <v>294</v>
      </c>
      <c r="H11" s="9"/>
      <c r="K11" s="69">
        <v>10</v>
      </c>
      <c r="L11" t="s">
        <v>1053</v>
      </c>
    </row>
    <row r="12" spans="1:9" ht="12.75">
      <c r="A12" s="906" t="s">
        <v>814</v>
      </c>
      <c r="B12" s="45" t="s">
        <v>63</v>
      </c>
      <c r="C12" s="245" t="s">
        <v>1130</v>
      </c>
      <c r="D12" s="63"/>
      <c r="E12" s="245" t="s">
        <v>1131</v>
      </c>
      <c r="F12" s="9"/>
      <c r="G12" s="245" t="s">
        <v>1130</v>
      </c>
      <c r="I12" s="748" t="s">
        <v>840</v>
      </c>
    </row>
    <row r="13" spans="1:7" ht="12.75">
      <c r="A13" s="907"/>
      <c r="B13" s="5"/>
      <c r="C13" s="9"/>
      <c r="D13" s="63"/>
      <c r="E13" s="9"/>
      <c r="F13" s="9"/>
      <c r="G13" s="9"/>
    </row>
    <row r="14" spans="1:7" ht="12.75">
      <c r="A14" s="638">
        <v>301100</v>
      </c>
      <c r="B14" s="1" t="s">
        <v>1078</v>
      </c>
      <c r="C14" s="82">
        <f>SUMIFS('Exhibit 26.11'!$F$20:$F$283,'Exhibit 26.11'!$B$20:$B$283,'Exhibit 26.3'!$A14)+SUMIFS('Exhibit 26.11'!$I$20:$I$283,'Exhibit 26.11'!$B$20:$B$283,'Exhibit 26.3'!$A14)</f>
        <v>0</v>
      </c>
      <c r="D14" s="63"/>
      <c r="E14" s="82">
        <f>SUMIFS('Exhibit 26.11'!$G$20:$G$283,'Exhibit 26.11'!$B$20:$B$283,'Exhibit 26.3'!$A14)+SUMIFS('Exhibit 26.11'!$J$20:$J$283,'Exhibit 26.11'!$B$20:$B$283,'Exhibit 26.3'!$A14)</f>
        <v>0</v>
      </c>
      <c r="G14" s="82">
        <f t="shared" si="0" ref="G14:G61">C14+E14</f>
        <v>0</v>
      </c>
    </row>
    <row r="15" spans="1:9" ht="12.75">
      <c r="A15" s="638">
        <v>302100</v>
      </c>
      <c r="B15" s="1" t="s">
        <v>1079</v>
      </c>
      <c r="C15" s="82">
        <f>SUMIFS('Exhibit 26.11'!$F$20:$F$283,'Exhibit 26.11'!$B$20:$B$283,'Exhibit 26.3'!$A15)+SUMIFS('Exhibit 26.11'!$I$20:$I$283,'Exhibit 26.11'!$B$20:$B$283,'Exhibit 26.3'!$A15)</f>
        <v>0</v>
      </c>
      <c r="D15" s="63"/>
      <c r="E15" s="82">
        <f>SUMIFS('Exhibit 26.11'!$G$20:$G$283,'Exhibit 26.11'!$B$20:$B$283,'Exhibit 26.3'!$A15)+SUMIFS('Exhibit 26.11'!$J$20:$J$283,'Exhibit 26.11'!$B$20:$B$283,'Exhibit 26.3'!$A15)</f>
        <v>0</v>
      </c>
      <c r="G15" s="82">
        <f t="shared" si="0"/>
        <v>0</v>
      </c>
      <c r="I15" s="741"/>
    </row>
    <row r="16" spans="1:9" ht="12.75">
      <c r="A16" s="638">
        <v>303210</v>
      </c>
      <c r="B16" s="1" t="s">
        <v>1080</v>
      </c>
      <c r="C16" s="82">
        <f>SUMIFS('Exhibit 26.11'!$F$20:$F$283,'Exhibit 26.11'!$B$20:$B$283,'Exhibit 26.3'!$A16)+SUMIFS('Exhibit 26.11'!$I$20:$I$283,'Exhibit 26.11'!$B$20:$B$283,'Exhibit 26.3'!$A16)</f>
        <v>0</v>
      </c>
      <c r="D16" s="63"/>
      <c r="E16" s="82">
        <f>SUMIFS('Exhibit 26.11'!$G$20:$G$283,'Exhibit 26.11'!$B$20:$B$283,'Exhibit 26.3'!$A16)+SUMIFS('Exhibit 26.11'!$J$20:$J$283,'Exhibit 26.11'!$B$20:$B$283,'Exhibit 26.3'!$A16)</f>
        <v>0</v>
      </c>
      <c r="G16" s="82">
        <f t="shared" si="0"/>
        <v>0</v>
      </c>
      <c r="I16" s="741"/>
    </row>
    <row r="17" spans="1:9" ht="12.75">
      <c r="A17" s="638">
        <v>303220</v>
      </c>
      <c r="B17" s="1" t="s">
        <v>1081</v>
      </c>
      <c r="C17" s="82">
        <f>SUMIFS('Exhibit 26.11'!$F$20:$F$283,'Exhibit 26.11'!$B$20:$B$283,'Exhibit 26.3'!$A17)+SUMIFS('Exhibit 26.11'!$I$20:$I$283,'Exhibit 26.11'!$B$20:$B$283,'Exhibit 26.3'!$A17)</f>
        <v>0</v>
      </c>
      <c r="D17" s="63"/>
      <c r="E17" s="82">
        <f>SUMIFS('Exhibit 26.11'!$G$20:$G$283,'Exhibit 26.11'!$B$20:$B$283,'Exhibit 26.3'!$A17)+SUMIFS('Exhibit 26.11'!$J$20:$J$283,'Exhibit 26.11'!$B$20:$B$283,'Exhibit 26.3'!$A17)</f>
        <v>0</v>
      </c>
      <c r="G17" s="82">
        <f t="shared" si="0"/>
        <v>0</v>
      </c>
      <c r="H17" s="962"/>
      <c r="I17" s="741"/>
    </row>
    <row r="18" spans="1:9" ht="12.75">
      <c r="A18" s="638">
        <v>303300</v>
      </c>
      <c r="B18" s="1" t="s">
        <v>1082</v>
      </c>
      <c r="C18" s="82">
        <f>SUMIFS('Exhibit 26.11'!$F$20:$F$283,'Exhibit 26.11'!$B$20:$B$283,'Exhibit 26.3'!$A18)+SUMIFS('Exhibit 26.11'!$I$20:$I$283,'Exhibit 26.11'!$B$20:$B$283,'Exhibit 26.3'!$A18)</f>
        <v>0</v>
      </c>
      <c r="D18" s="63"/>
      <c r="E18" s="82">
        <f>SUMIFS('Exhibit 26.11'!$G$20:$G$283,'Exhibit 26.11'!$B$20:$B$283,'Exhibit 26.3'!$A18)+SUMIFS('Exhibit 26.11'!$J$20:$J$283,'Exhibit 26.11'!$B$20:$B$283,'Exhibit 26.3'!$A18)</f>
        <v>0</v>
      </c>
      <c r="G18" s="82">
        <f t="shared" si="0"/>
        <v>0</v>
      </c>
      <c r="H18" s="962"/>
      <c r="I18" s="741"/>
    </row>
    <row r="19" spans="1:9" ht="12.75">
      <c r="A19" s="638">
        <v>303400</v>
      </c>
      <c r="B19" s="1" t="s">
        <v>1083</v>
      </c>
      <c r="C19" s="82">
        <f>SUMIFS('Exhibit 26.11'!$F$20:$F$283,'Exhibit 26.11'!$B$20:$B$283,'Exhibit 26.3'!$A19)+SUMIFS('Exhibit 26.11'!$I$20:$I$283,'Exhibit 26.11'!$B$20:$B$283,'Exhibit 26.3'!$A19)</f>
        <v>0</v>
      </c>
      <c r="D19" s="63"/>
      <c r="E19" s="82">
        <f>SUMIFS('Exhibit 26.11'!$G$20:$G$283,'Exhibit 26.11'!$B$20:$B$283,'Exhibit 26.3'!$A19)+SUMIFS('Exhibit 26.11'!$J$20:$J$283,'Exhibit 26.11'!$B$20:$B$283,'Exhibit 26.3'!$A19)</f>
        <v>0</v>
      </c>
      <c r="G19" s="82">
        <f t="shared" si="0"/>
        <v>0</v>
      </c>
      <c r="H19" s="962"/>
      <c r="I19" s="741"/>
    </row>
    <row r="20" spans="1:9" ht="12.75">
      <c r="A20" s="638">
        <v>303510</v>
      </c>
      <c r="B20" s="1" t="s">
        <v>1084</v>
      </c>
      <c r="C20" s="82">
        <f>SUMIFS('Exhibit 26.11'!$F$20:$F$283,'Exhibit 26.11'!$B$20:$B$283,'Exhibit 26.3'!$A20)+SUMIFS('Exhibit 26.11'!$I$20:$I$283,'Exhibit 26.11'!$B$20:$B$283,'Exhibit 26.3'!$A20)</f>
        <v>0</v>
      </c>
      <c r="D20" s="63"/>
      <c r="E20" s="82">
        <f>SUMIFS('Exhibit 26.11'!$G$20:$G$283,'Exhibit 26.11'!$B$20:$B$283,'Exhibit 26.3'!$A20)+SUMIFS('Exhibit 26.11'!$J$20:$J$283,'Exhibit 26.11'!$B$20:$B$283,'Exhibit 26.3'!$A20)</f>
        <v>0</v>
      </c>
      <c r="G20" s="82">
        <f t="shared" si="0"/>
        <v>0</v>
      </c>
      <c r="H20" s="962"/>
      <c r="I20" s="741"/>
    </row>
    <row r="21" spans="1:9" ht="12.75">
      <c r="A21" s="638">
        <v>304220</v>
      </c>
      <c r="B21" s="1" t="s">
        <v>1086</v>
      </c>
      <c r="C21" s="82">
        <f>SUMIFS('Exhibit 26.11'!$F$20:$F$283,'Exhibit 26.11'!$B$20:$B$283,'Exhibit 26.3'!$A21)+SUMIFS('Exhibit 26.11'!$I$20:$I$283,'Exhibit 26.11'!$B$20:$B$283,'Exhibit 26.3'!$A21)</f>
        <v>0</v>
      </c>
      <c r="D21" s="63"/>
      <c r="E21" s="82">
        <f>SUMIFS('Exhibit 26.11'!$G$20:$G$283,'Exhibit 26.11'!$B$20:$B$283,'Exhibit 26.3'!$A21)+SUMIFS('Exhibit 26.11'!$J$20:$J$283,'Exhibit 26.11'!$B$20:$B$283,'Exhibit 26.3'!$A21)</f>
        <v>0</v>
      </c>
      <c r="G21" s="82">
        <f t="shared" si="0"/>
        <v>0</v>
      </c>
      <c r="H21" s="962"/>
      <c r="I21" s="741"/>
    </row>
    <row r="22" spans="1:9" ht="12.75">
      <c r="A22" s="638">
        <v>304300</v>
      </c>
      <c r="B22" s="1" t="s">
        <v>1087</v>
      </c>
      <c r="C22" s="82">
        <f>SUMIFS('Exhibit 26.11'!$F$20:$F$283,'Exhibit 26.11'!$B$20:$B$283,'Exhibit 26.3'!$A22)+SUMIFS('Exhibit 26.11'!$I$20:$I$283,'Exhibit 26.11'!$B$20:$B$283,'Exhibit 26.3'!$A22)</f>
        <v>0</v>
      </c>
      <c r="D22" s="63"/>
      <c r="E22" s="82">
        <f>SUMIFS('Exhibit 26.11'!$G$20:$G$283,'Exhibit 26.11'!$B$20:$B$283,'Exhibit 26.3'!$A22)+SUMIFS('Exhibit 26.11'!$J$20:$J$283,'Exhibit 26.11'!$B$20:$B$283,'Exhibit 26.3'!$A22)</f>
        <v>0</v>
      </c>
      <c r="G22" s="82">
        <f t="shared" si="0"/>
        <v>0</v>
      </c>
      <c r="H22" s="962"/>
      <c r="I22" s="741"/>
    </row>
    <row r="23" spans="1:9" ht="12.75">
      <c r="A23" s="638">
        <v>304400</v>
      </c>
      <c r="B23" s="1" t="s">
        <v>1088</v>
      </c>
      <c r="C23" s="82">
        <f>SUMIFS('Exhibit 26.11'!$F$20:$F$283,'Exhibit 26.11'!$B$20:$B$283,'Exhibit 26.3'!$A23)+SUMIFS('Exhibit 26.11'!$I$20:$I$283,'Exhibit 26.11'!$B$20:$B$283,'Exhibit 26.3'!$A23)</f>
        <v>0</v>
      </c>
      <c r="D23" s="63"/>
      <c r="E23" s="82">
        <f>SUMIFS('Exhibit 26.11'!$G$20:$G$283,'Exhibit 26.11'!$B$20:$B$283,'Exhibit 26.3'!$A23)+SUMIFS('Exhibit 26.11'!$J$20:$J$283,'Exhibit 26.11'!$B$20:$B$283,'Exhibit 26.3'!$A23)</f>
        <v>0</v>
      </c>
      <c r="G23" s="82">
        <f t="shared" si="0"/>
        <v>0</v>
      </c>
      <c r="H23" s="962"/>
      <c r="I23" s="741"/>
    </row>
    <row r="24" spans="1:9" ht="12.75">
      <c r="A24" s="638">
        <v>304500</v>
      </c>
      <c r="B24" s="1" t="s">
        <v>1089</v>
      </c>
      <c r="C24" s="82">
        <f>SUMIFS('Exhibit 26.11'!$F$20:$F$283,'Exhibit 26.11'!$B$20:$B$283,'Exhibit 26.3'!$A24)+SUMIFS('Exhibit 26.11'!$I$20:$I$283,'Exhibit 26.11'!$B$20:$B$283,'Exhibit 26.3'!$A24)</f>
        <v>0</v>
      </c>
      <c r="D24" s="63"/>
      <c r="E24" s="82">
        <f>SUMIFS('Exhibit 26.11'!$G$20:$G$283,'Exhibit 26.11'!$B$20:$B$283,'Exhibit 26.3'!$A24)+SUMIFS('Exhibit 26.11'!$J$20:$J$283,'Exhibit 26.11'!$B$20:$B$283,'Exhibit 26.3'!$A24)</f>
        <v>0</v>
      </c>
      <c r="G24" s="82">
        <f t="shared" si="0"/>
        <v>0</v>
      </c>
      <c r="H24" s="962"/>
      <c r="I24" s="741"/>
    </row>
    <row r="25" spans="1:9" ht="12.75">
      <c r="A25" s="638">
        <v>304510</v>
      </c>
      <c r="B25" s="1" t="s">
        <v>1090</v>
      </c>
      <c r="C25" s="82">
        <f>SUMIFS('Exhibit 26.11'!$F$20:$F$283,'Exhibit 26.11'!$B$20:$B$283,'Exhibit 26.3'!$A25)+SUMIFS('Exhibit 26.11'!$I$20:$I$283,'Exhibit 26.11'!$B$20:$B$283,'Exhibit 26.3'!$A25)</f>
        <v>0</v>
      </c>
      <c r="D25" s="63"/>
      <c r="E25" s="82">
        <f>SUMIFS('Exhibit 26.11'!$G$20:$G$283,'Exhibit 26.11'!$B$20:$B$283,'Exhibit 26.3'!$A25)+SUMIFS('Exhibit 26.11'!$J$20:$J$283,'Exhibit 26.11'!$B$20:$B$283,'Exhibit 26.3'!$A25)</f>
        <v>0</v>
      </c>
      <c r="G25" s="82">
        <f t="shared" si="0"/>
        <v>0</v>
      </c>
      <c r="H25" s="962"/>
      <c r="I25" s="741"/>
    </row>
    <row r="26" spans="1:9" ht="12.75">
      <c r="A26" s="638">
        <v>307200</v>
      </c>
      <c r="B26" s="1" t="s">
        <v>1091</v>
      </c>
      <c r="C26" s="82">
        <f>SUMIFS('Exhibit 26.11'!$F$20:$F$283,'Exhibit 26.11'!$B$20:$B$283,'Exhibit 26.3'!$A26)+SUMIFS('Exhibit 26.11'!$I$20:$I$283,'Exhibit 26.11'!$B$20:$B$283,'Exhibit 26.3'!$A26)</f>
        <v>440095.19999999995</v>
      </c>
      <c r="D26" s="63"/>
      <c r="E26" s="82">
        <f>SUMIFS('Exhibit 26.11'!$G$20:$G$283,'Exhibit 26.11'!$B$20:$B$283,'Exhibit 26.3'!$A26)+SUMIFS('Exhibit 26.11'!$J$20:$J$283,'Exhibit 26.11'!$B$20:$B$283,'Exhibit 26.3'!$A26)</f>
        <v>-11002.379999999999</v>
      </c>
      <c r="G26" s="82">
        <f t="shared" si="0"/>
        <v>429092.81999999995</v>
      </c>
      <c r="H26" s="82"/>
      <c r="I26" s="741"/>
    </row>
    <row r="27" spans="1:9" ht="12.75">
      <c r="A27" s="638">
        <v>309200</v>
      </c>
      <c r="B27" s="1" t="s">
        <v>1092</v>
      </c>
      <c r="C27" s="82">
        <f>SUMIFS('Exhibit 26.11'!$F$20:$F$283,'Exhibit 26.11'!$B$20:$B$283,'Exhibit 26.3'!$A27)+SUMIFS('Exhibit 26.11'!$I$20:$I$283,'Exhibit 26.11'!$B$20:$B$283,'Exhibit 26.3'!$A27)</f>
        <v>0</v>
      </c>
      <c r="D27" s="63"/>
      <c r="E27" s="82">
        <f>SUMIFS('Exhibit 26.11'!$G$20:$G$283,'Exhibit 26.11'!$B$20:$B$283,'Exhibit 26.3'!$A27)+SUMIFS('Exhibit 26.11'!$J$20:$J$283,'Exhibit 26.11'!$B$20:$B$283,'Exhibit 26.3'!$A27)</f>
        <v>0</v>
      </c>
      <c r="G27" s="82">
        <f t="shared" si="0"/>
        <v>0</v>
      </c>
      <c r="H27" s="82"/>
      <c r="I27" s="741"/>
    </row>
    <row r="28" spans="1:9" ht="12.75">
      <c r="A28" s="638">
        <v>310200</v>
      </c>
      <c r="B28" s="1" t="s">
        <v>1093</v>
      </c>
      <c r="C28" s="82">
        <f>SUMIFS('Exhibit 26.11'!$F$20:$F$283,'Exhibit 26.11'!$B$20:$B$283,'Exhibit 26.3'!$A28)+SUMIFS('Exhibit 26.11'!$I$20:$I$283,'Exhibit 26.11'!$B$20:$B$283,'Exhibit 26.3'!$A28)</f>
        <v>0</v>
      </c>
      <c r="D28" s="63"/>
      <c r="E28" s="82">
        <f>SUMIFS('Exhibit 26.11'!$G$20:$G$283,'Exhibit 26.11'!$B$20:$B$283,'Exhibit 26.3'!$A28)+SUMIFS('Exhibit 26.11'!$J$20:$J$283,'Exhibit 26.11'!$B$20:$B$283,'Exhibit 26.3'!$A28)</f>
        <v>0</v>
      </c>
      <c r="G28" s="82">
        <f t="shared" si="0"/>
        <v>0</v>
      </c>
      <c r="H28" s="82"/>
      <c r="I28" s="741"/>
    </row>
    <row r="29" spans="1:8" s="962" customFormat="1" ht="12.75">
      <c r="A29" s="638">
        <v>310201</v>
      </c>
      <c r="B29" s="1" t="s">
        <v>1093</v>
      </c>
      <c r="C29" s="82">
        <f>SUMIFS('Exhibit 26.11'!$F$20:$F$283,'Exhibit 26.11'!$B$20:$B$283,'Exhibit 26.3'!$A29)+SUMIFS('Exhibit 26.11'!$I$20:$I$283,'Exhibit 26.11'!$B$20:$B$283,'Exhibit 26.3'!$A29)</f>
        <v>0</v>
      </c>
      <c r="D29" s="63"/>
      <c r="E29" s="82">
        <f>SUMIFS('Exhibit 26.11'!$G$20:$G$283,'Exhibit 26.11'!$B$20:$B$283,'Exhibit 26.3'!$A29)+SUMIFS('Exhibit 26.11'!$J$20:$J$283,'Exhibit 26.11'!$B$20:$B$283,'Exhibit 26.3'!$A29)</f>
        <v>0</v>
      </c>
      <c r="G29" s="82">
        <f>C29+E29</f>
        <v>0</v>
      </c>
      <c r="H29" s="82"/>
    </row>
    <row r="30" spans="1:8" s="962" customFormat="1" ht="12.75">
      <c r="A30" s="638">
        <v>310300</v>
      </c>
      <c r="B30" s="1" t="s">
        <v>1132</v>
      </c>
      <c r="C30" s="82">
        <f>SUMIFS('Exhibit 26.11'!$F$20:$F$283,'Exhibit 26.11'!$B$20:$B$283,'Exhibit 26.3'!$A30)+SUMIFS('Exhibit 26.11'!$I$20:$I$283,'Exhibit 26.11'!$B$20:$B$283,'Exhibit 26.3'!$A30)</f>
        <v>0</v>
      </c>
      <c r="D30" s="63"/>
      <c r="E30" s="82">
        <f>SUMIFS('Exhibit 26.11'!$G$20:$G$283,'Exhibit 26.11'!$B$20:$B$283,'Exhibit 26.3'!$A30)+SUMIFS('Exhibit 26.11'!$J$20:$J$283,'Exhibit 26.11'!$B$20:$B$283,'Exhibit 26.3'!$A30)</f>
        <v>0</v>
      </c>
      <c r="G30" s="82">
        <f>C30+E30</f>
        <v>0</v>
      </c>
      <c r="H30" s="82"/>
    </row>
    <row r="31" spans="1:8" s="962" customFormat="1" ht="12.75">
      <c r="A31" s="638">
        <v>310400</v>
      </c>
      <c r="B31" s="1" t="s">
        <v>1095</v>
      </c>
      <c r="C31" s="82">
        <f>SUMIFS('Exhibit 26.11'!$F$20:$F$283,'Exhibit 26.11'!$B$20:$B$283,'Exhibit 26.3'!$A31)+SUMIFS('Exhibit 26.11'!$I$20:$I$283,'Exhibit 26.11'!$B$20:$B$283,'Exhibit 26.3'!$A31)</f>
        <v>0</v>
      </c>
      <c r="D31" s="63"/>
      <c r="E31" s="82">
        <f>SUMIFS('Exhibit 26.11'!$G$20:$G$283,'Exhibit 26.11'!$B$20:$B$283,'Exhibit 26.3'!$A31)+SUMIFS('Exhibit 26.11'!$J$20:$J$283,'Exhibit 26.11'!$B$20:$B$283,'Exhibit 26.3'!$A31)</f>
        <v>0</v>
      </c>
      <c r="G31" s="82">
        <f>C31+E31</f>
        <v>0</v>
      </c>
      <c r="H31" s="82"/>
    </row>
    <row r="32" spans="1:9" ht="12.75">
      <c r="A32" s="638">
        <v>311200</v>
      </c>
      <c r="B32" s="1" t="s">
        <v>1096</v>
      </c>
      <c r="C32" s="82">
        <f>SUMIFS('Exhibit 26.11'!$F$20:$F$283,'Exhibit 26.11'!$B$20:$B$283,'Exhibit 26.3'!$A32)+SUMIFS('Exhibit 26.11'!$I$20:$I$283,'Exhibit 26.11'!$B$20:$B$283,'Exhibit 26.3'!$A32)</f>
        <v>23499.989999999998</v>
      </c>
      <c r="D32" s="63"/>
      <c r="E32" s="82">
        <f>SUMIFS('Exhibit 26.11'!$G$20:$G$283,'Exhibit 26.11'!$B$20:$B$283,'Exhibit 26.3'!$A32)+SUMIFS('Exhibit 26.11'!$J$20:$J$283,'Exhibit 26.11'!$B$20:$B$283,'Exhibit 26.3'!$A32)</f>
        <v>-1174.9994999999999</v>
      </c>
      <c r="G32" s="82">
        <f t="shared" si="0"/>
        <v>22324.9905</v>
      </c>
      <c r="H32" s="82"/>
      <c r="I32" s="741"/>
    </row>
    <row r="33" spans="1:9" ht="12.75">
      <c r="A33" s="638">
        <v>311250</v>
      </c>
      <c r="B33" s="1" t="s">
        <v>1097</v>
      </c>
      <c r="C33" s="82">
        <f>SUMIFS('Exhibit 26.11'!$F$20:$F$283,'Exhibit 26.11'!$B$20:$B$283,'Exhibit 26.3'!$A33)+SUMIFS('Exhibit 26.11'!$I$20:$I$283,'Exhibit 26.11'!$B$20:$B$283,'Exhibit 26.3'!$A33)</f>
        <v>0</v>
      </c>
      <c r="D33" s="63"/>
      <c r="E33" s="82">
        <f>SUMIFS('Exhibit 26.11'!$G$20:$G$283,'Exhibit 26.11'!$B$20:$B$283,'Exhibit 26.3'!$A33)+SUMIFS('Exhibit 26.11'!$J$20:$J$283,'Exhibit 26.11'!$B$20:$B$283,'Exhibit 26.3'!$A33)</f>
        <v>0</v>
      </c>
      <c r="G33" s="82">
        <f t="shared" si="0"/>
        <v>0</v>
      </c>
      <c r="H33" s="82"/>
      <c r="I33" s="741"/>
    </row>
    <row r="34" spans="1:8" s="962" customFormat="1" ht="12.75">
      <c r="A34" s="638">
        <v>311300</v>
      </c>
      <c r="B34" s="1" t="s">
        <v>1098</v>
      </c>
      <c r="C34" s="82">
        <f>SUMIFS('Exhibit 26.11'!$F$20:$F$283,'Exhibit 26.11'!$B$20:$B$283,'Exhibit 26.3'!$A34)+SUMIFS('Exhibit 26.11'!$I$20:$I$283,'Exhibit 26.11'!$B$20:$B$283,'Exhibit 26.3'!$A34)</f>
        <v>0</v>
      </c>
      <c r="D34" s="63"/>
      <c r="E34" s="82">
        <f>SUMIFS('Exhibit 26.11'!$G$20:$G$283,'Exhibit 26.11'!$B$20:$B$283,'Exhibit 26.3'!$A34)+SUMIFS('Exhibit 26.11'!$J$20:$J$283,'Exhibit 26.11'!$B$20:$B$283,'Exhibit 26.3'!$A34)</f>
        <v>0</v>
      </c>
      <c r="G34" s="82">
        <f>C34+E34</f>
        <v>0</v>
      </c>
      <c r="H34" s="82"/>
    </row>
    <row r="35" spans="1:8" s="962" customFormat="1" ht="12.75">
      <c r="A35" s="638">
        <v>311400</v>
      </c>
      <c r="B35" s="1" t="s">
        <v>1133</v>
      </c>
      <c r="C35" s="82">
        <f>SUMIFS('Exhibit 26.11'!$F$20:$F$283,'Exhibit 26.11'!$B$20:$B$283,'Exhibit 26.3'!$A35)+SUMIFS('Exhibit 26.11'!$I$20:$I$283,'Exhibit 26.11'!$B$20:$B$283,'Exhibit 26.3'!$A35)</f>
        <v>0</v>
      </c>
      <c r="D35" s="63"/>
      <c r="E35" s="82">
        <f>SUMIFS('Exhibit 26.11'!$G$20:$G$283,'Exhibit 26.11'!$B$20:$B$283,'Exhibit 26.3'!$A35)+SUMIFS('Exhibit 26.11'!$J$20:$J$283,'Exhibit 26.11'!$B$20:$B$283,'Exhibit 26.3'!$A35)</f>
        <v>0</v>
      </c>
      <c r="G35" s="82">
        <f>C35+E35</f>
        <v>0</v>
      </c>
      <c r="H35" s="82"/>
    </row>
    <row r="36" spans="1:9" ht="12.75">
      <c r="A36" s="638">
        <v>320300</v>
      </c>
      <c r="B36" s="1" t="s">
        <v>1100</v>
      </c>
      <c r="C36" s="82">
        <f>SUMIFS('Exhibit 26.11'!$F$20:$F$283,'Exhibit 26.11'!$B$20:$B$283,'Exhibit 26.3'!$A36)+SUMIFS('Exhibit 26.11'!$I$20:$I$283,'Exhibit 26.11'!$B$20:$B$283,'Exhibit 26.3'!$A36)</f>
        <v>748709.55000000005</v>
      </c>
      <c r="D36" s="63"/>
      <c r="E36" s="82">
        <f>SUMIFS('Exhibit 26.11'!$G$20:$G$283,'Exhibit 26.11'!$B$20:$B$283,'Exhibit 26.3'!$A36)+SUMIFS('Exhibit 26.11'!$J$20:$J$283,'Exhibit 26.11'!$B$20:$B$283,'Exhibit 26.3'!$A36)</f>
        <v>-37435.477500000008</v>
      </c>
      <c r="G36" s="82">
        <f t="shared" si="0"/>
        <v>711274.07250000001</v>
      </c>
      <c r="H36" s="82"/>
      <c r="I36" s="741"/>
    </row>
    <row r="37" spans="1:8" s="962" customFormat="1" ht="12.75">
      <c r="A37" s="641" t="s">
        <v>2983</v>
      </c>
      <c r="B37" s="1" t="s">
        <v>2984</v>
      </c>
      <c r="C37" s="82">
        <f>SUMIFS('Exhibit 26.11'!$F$20:$F$283,'Exhibit 26.11'!$B$20:$B$283,'Exhibit 26.3'!$A37)+SUMIFS('Exhibit 26.11'!$I$20:$I$283,'Exhibit 26.11'!$B$20:$B$283,'Exhibit 26.3'!$A37)</f>
        <v>7944778.0500000007</v>
      </c>
      <c r="D37" s="63"/>
      <c r="E37" s="82">
        <f>SUMIFS('Exhibit 26.11'!$G$20:$G$283,'Exhibit 26.11'!$B$20:$B$283,'Exhibit 26.3'!$A37)+SUMIFS('Exhibit 26.11'!$J$20:$J$283,'Exhibit 26.11'!$B$20:$B$283,'Exhibit 26.3'!$A37)</f>
        <v>0</v>
      </c>
      <c r="G37" s="82">
        <f>C37+E37</f>
        <v>7944778.0500000007</v>
      </c>
      <c r="H37" s="82"/>
    </row>
    <row r="38" spans="1:9" ht="12.75">
      <c r="A38" s="638">
        <v>330400</v>
      </c>
      <c r="B38" s="1" t="s">
        <v>1101</v>
      </c>
      <c r="C38" s="82">
        <f>SUMIFS('Exhibit 26.11'!$F$20:$F$283,'Exhibit 26.11'!$B$20:$B$283,'Exhibit 26.3'!$A38)+SUMIFS('Exhibit 26.11'!$I$20:$I$283,'Exhibit 26.11'!$B$20:$B$283,'Exhibit 26.3'!$A38)</f>
        <v>1432160.0700000001</v>
      </c>
      <c r="D38" s="63"/>
      <c r="E38" s="82">
        <f>SUMIFS('Exhibit 26.11'!$G$20:$G$283,'Exhibit 26.11'!$B$20:$B$283,'Exhibit 26.3'!$A38)+SUMIFS('Exhibit 26.11'!$J$20:$J$283,'Exhibit 26.11'!$B$20:$B$283,'Exhibit 26.3'!$A38)</f>
        <v>-71608.003500000006</v>
      </c>
      <c r="G38" s="82">
        <f t="shared" si="0"/>
        <v>1360552.0665</v>
      </c>
      <c r="H38" s="82"/>
      <c r="I38" s="741"/>
    </row>
    <row r="39" spans="1:8" s="962" customFormat="1" ht="12.75">
      <c r="A39" s="638">
        <v>330410</v>
      </c>
      <c r="B39" s="1" t="s">
        <v>2985</v>
      </c>
      <c r="C39" s="82">
        <f>SUMIFS('Exhibit 26.11'!$F$20:$F$283,'Exhibit 26.11'!$B$20:$B$283,'Exhibit 26.3'!$A39)+SUMIFS('Exhibit 26.11'!$I$20:$I$283,'Exhibit 26.11'!$B$20:$B$283,'Exhibit 26.3'!$A39)</f>
        <v>0</v>
      </c>
      <c r="D39" s="63"/>
      <c r="E39" s="82">
        <f>SUMIFS('Exhibit 26.11'!$G$20:$G$283,'Exhibit 26.11'!$B$20:$B$283,'Exhibit 26.3'!$A39)+SUMIFS('Exhibit 26.11'!$J$20:$J$283,'Exhibit 26.11'!$B$20:$B$283,'Exhibit 26.3'!$A39)</f>
        <v>0</v>
      </c>
      <c r="G39" s="82">
        <f>C39+E39</f>
        <v>0</v>
      </c>
      <c r="H39" s="82"/>
    </row>
    <row r="40" spans="1:9" ht="12.75">
      <c r="A40" s="638">
        <v>331400</v>
      </c>
      <c r="B40" s="1" t="s">
        <v>1102</v>
      </c>
      <c r="C40" s="82">
        <f>SUMIFS('Exhibit 26.11'!$F$20:$F$283,'Exhibit 26.11'!$B$20:$B$283,'Exhibit 26.3'!$A40)+SUMIFS('Exhibit 26.11'!$I$20:$I$283,'Exhibit 26.11'!$B$20:$B$283,'Exhibit 26.3'!$A40)</f>
        <v>4134518.8300000001</v>
      </c>
      <c r="D40" s="63"/>
      <c r="E40" s="82">
        <f>SUMIFS('Exhibit 26.11'!$G$20:$G$283,'Exhibit 26.11'!$B$20:$B$283,'Exhibit 26.3'!$A40)+SUMIFS('Exhibit 26.11'!$J$20:$J$283,'Exhibit 26.11'!$B$20:$B$283,'Exhibit 26.3'!$A40)</f>
        <v>-206725.94150000002</v>
      </c>
      <c r="G40" s="82">
        <f t="shared" si="0"/>
        <v>3927792.8884999999</v>
      </c>
      <c r="H40" s="82"/>
      <c r="I40" s="741"/>
    </row>
    <row r="41" spans="1:9" ht="12.75">
      <c r="A41" s="638">
        <v>333400</v>
      </c>
      <c r="B41" s="1" t="s">
        <v>1103</v>
      </c>
      <c r="C41" s="82">
        <f>SUMIFS('Exhibit 26.11'!$F$20:$F$283,'Exhibit 26.11'!$B$20:$B$283,'Exhibit 26.3'!$A41)+SUMIFS('Exhibit 26.11'!$I$20:$I$283,'Exhibit 26.11'!$B$20:$B$283,'Exhibit 26.3'!$A41)</f>
        <v>2031564.8399999999</v>
      </c>
      <c r="D41" s="63"/>
      <c r="E41" s="82">
        <f>SUMIFS('Exhibit 26.11'!$G$20:$G$283,'Exhibit 26.11'!$B$20:$B$283,'Exhibit 26.3'!$A41)+SUMIFS('Exhibit 26.11'!$J$20:$J$283,'Exhibit 26.11'!$B$20:$B$283,'Exhibit 26.3'!$A41)</f>
        <v>-101578.24200000001</v>
      </c>
      <c r="G41" s="82">
        <f t="shared" si="0"/>
        <v>1929986.5979999998</v>
      </c>
      <c r="H41" s="82"/>
      <c r="I41" s="741"/>
    </row>
    <row r="42" spans="1:9" ht="12.75">
      <c r="A42" s="638">
        <v>334400</v>
      </c>
      <c r="B42" s="1" t="s">
        <v>1104</v>
      </c>
      <c r="C42" s="82">
        <f>SUMIFS('Exhibit 26.11'!$F$20:$F$283,'Exhibit 26.11'!$B$20:$B$283,'Exhibit 26.3'!$A42)+SUMIFS('Exhibit 26.11'!$I$20:$I$283,'Exhibit 26.11'!$B$20:$B$283,'Exhibit 26.3'!$A42)</f>
        <v>895845.23999999999</v>
      </c>
      <c r="D42" s="63"/>
      <c r="E42" s="82">
        <f>SUMIFS('Exhibit 26.11'!$G$20:$G$283,'Exhibit 26.11'!$B$20:$B$283,'Exhibit 26.3'!$A42)+SUMIFS('Exhibit 26.11'!$J$20:$J$283,'Exhibit 26.11'!$B$20:$B$283,'Exhibit 26.3'!$A42)</f>
        <v>0</v>
      </c>
      <c r="G42" s="82">
        <f t="shared" si="0"/>
        <v>895845.23999999999</v>
      </c>
      <c r="H42" s="82"/>
      <c r="I42" s="741"/>
    </row>
    <row r="43" spans="1:9" ht="12.75">
      <c r="A43" s="638">
        <v>334420</v>
      </c>
      <c r="B43" s="1" t="s">
        <v>1105</v>
      </c>
      <c r="C43" s="82">
        <f>SUMIFS('Exhibit 26.11'!$F$20:$F$283,'Exhibit 26.11'!$B$20:$B$283,'Exhibit 26.3'!$A43)+SUMIFS('Exhibit 26.11'!$I$20:$I$283,'Exhibit 26.11'!$B$20:$B$283,'Exhibit 26.3'!$A43)</f>
        <v>0</v>
      </c>
      <c r="D43" s="63"/>
      <c r="E43" s="82">
        <f>SUMIFS('Exhibit 26.11'!$G$20:$G$283,'Exhibit 26.11'!$B$20:$B$283,'Exhibit 26.3'!$A43)+SUMIFS('Exhibit 26.11'!$J$20:$J$283,'Exhibit 26.11'!$B$20:$B$283,'Exhibit 26.3'!$A43)</f>
        <v>0</v>
      </c>
      <c r="G43" s="82">
        <f t="shared" si="0"/>
        <v>0</v>
      </c>
      <c r="H43" s="82"/>
      <c r="I43" s="741"/>
    </row>
    <row r="44" spans="1:9" ht="12.75">
      <c r="A44" s="638">
        <v>334430</v>
      </c>
      <c r="B44" s="1" t="s">
        <v>1106</v>
      </c>
      <c r="C44" s="82">
        <f>SUMIFS('Exhibit 26.11'!$F$20:$F$283,'Exhibit 26.11'!$B$20:$B$283,'Exhibit 26.3'!$A44)+SUMIFS('Exhibit 26.11'!$I$20:$I$283,'Exhibit 26.11'!$B$20:$B$283,'Exhibit 26.3'!$A44)</f>
        <v>0</v>
      </c>
      <c r="D44" s="63"/>
      <c r="E44" s="82">
        <f>SUMIFS('Exhibit 26.11'!$G$20:$G$283,'Exhibit 26.11'!$B$20:$B$283,'Exhibit 26.3'!$A44)+SUMIFS('Exhibit 26.11'!$J$20:$J$283,'Exhibit 26.11'!$B$20:$B$283,'Exhibit 26.3'!$A44)</f>
        <v>0</v>
      </c>
      <c r="G44" s="82">
        <f t="shared" si="0"/>
        <v>0</v>
      </c>
      <c r="H44" s="82"/>
      <c r="I44" s="741"/>
    </row>
    <row r="45" spans="1:9" ht="12.75">
      <c r="A45" s="638">
        <v>334440</v>
      </c>
      <c r="B45" s="1" t="s">
        <v>1107</v>
      </c>
      <c r="C45" s="82">
        <f>SUMIFS('Exhibit 26.11'!$F$20:$F$283,'Exhibit 26.11'!$B$20:$B$283,'Exhibit 26.3'!$A45)+SUMIFS('Exhibit 26.11'!$I$20:$I$283,'Exhibit 26.11'!$B$20:$B$283,'Exhibit 26.3'!$A45)</f>
        <v>0</v>
      </c>
      <c r="D45" s="63"/>
      <c r="E45" s="82">
        <f>SUMIFS('Exhibit 26.11'!$G$20:$G$283,'Exhibit 26.11'!$B$20:$B$283,'Exhibit 26.3'!$A45)+SUMIFS('Exhibit 26.11'!$J$20:$J$283,'Exhibit 26.11'!$B$20:$B$283,'Exhibit 26.3'!$A45)</f>
        <v>0</v>
      </c>
      <c r="G45" s="82">
        <f t="shared" si="0"/>
        <v>0</v>
      </c>
      <c r="H45" s="82"/>
      <c r="I45" s="741"/>
    </row>
    <row r="46" spans="1:9" ht="12.75">
      <c r="A46" s="638">
        <v>335400</v>
      </c>
      <c r="B46" s="1" t="s">
        <v>1108</v>
      </c>
      <c r="C46" s="82">
        <f>SUMIFS('Exhibit 26.11'!$F$20:$F$283,'Exhibit 26.11'!$B$20:$B$283,'Exhibit 26.3'!$A46)+SUMIFS('Exhibit 26.11'!$I$20:$I$283,'Exhibit 26.11'!$B$20:$B$283,'Exhibit 26.3'!$A46)</f>
        <v>71024.520000000004</v>
      </c>
      <c r="D46" s="63"/>
      <c r="E46" s="82">
        <f>SUMIFS('Exhibit 26.11'!$G$20:$G$283,'Exhibit 26.11'!$B$20:$B$283,'Exhibit 26.3'!$A46)+SUMIFS('Exhibit 26.11'!$J$20:$J$283,'Exhibit 26.11'!$B$20:$B$283,'Exhibit 26.3'!$A46)</f>
        <v>-3551.2260000000001</v>
      </c>
      <c r="G46" s="82">
        <f t="shared" si="0"/>
        <v>67473.294000000009</v>
      </c>
      <c r="H46" s="82"/>
      <c r="I46" s="741"/>
    </row>
    <row r="47" spans="1:9" ht="12.75">
      <c r="A47" s="638">
        <v>336400</v>
      </c>
      <c r="B47" s="1" t="s">
        <v>1109</v>
      </c>
      <c r="C47" s="82">
        <f>SUMIFS('Exhibit 26.11'!$F$20:$F$283,'Exhibit 26.11'!$B$20:$B$283,'Exhibit 26.3'!$A47)+SUMIFS('Exhibit 26.11'!$I$20:$I$283,'Exhibit 26.11'!$B$20:$B$283,'Exhibit 26.3'!$A47)</f>
        <v>0</v>
      </c>
      <c r="D47" s="63"/>
      <c r="E47" s="82">
        <f>SUMIFS('Exhibit 26.11'!$G$20:$G$283,'Exhibit 26.11'!$B$20:$B$283,'Exhibit 26.3'!$A47)+SUMIFS('Exhibit 26.11'!$J$20:$J$283,'Exhibit 26.11'!$B$20:$B$283,'Exhibit 26.3'!$A47)</f>
        <v>0</v>
      </c>
      <c r="G47" s="82">
        <f t="shared" si="0"/>
        <v>0</v>
      </c>
      <c r="H47" s="82"/>
      <c r="I47" s="741"/>
    </row>
    <row r="48" spans="1:9" ht="12.75">
      <c r="A48" s="638">
        <v>339200</v>
      </c>
      <c r="B48" s="1" t="s">
        <v>1110</v>
      </c>
      <c r="C48" s="82">
        <f>SUMIFS('Exhibit 26.11'!$F$20:$F$283,'Exhibit 26.11'!$B$20:$B$283,'Exhibit 26.3'!$A48)+SUMIFS('Exhibit 26.11'!$I$20:$I$283,'Exhibit 26.11'!$B$20:$B$283,'Exhibit 26.3'!$A48)</f>
        <v>0</v>
      </c>
      <c r="D48" s="63"/>
      <c r="E48" s="82">
        <f>SUMIFS('Exhibit 26.11'!$G$20:$G$283,'Exhibit 26.11'!$B$20:$B$283,'Exhibit 26.3'!$A48)+SUMIFS('Exhibit 26.11'!$J$20:$J$283,'Exhibit 26.11'!$B$20:$B$283,'Exhibit 26.3'!$A48)</f>
        <v>0</v>
      </c>
      <c r="G48" s="82">
        <f t="shared" si="0"/>
        <v>0</v>
      </c>
      <c r="H48" s="82"/>
      <c r="I48" s="741"/>
    </row>
    <row r="49" spans="1:9" ht="12.75">
      <c r="A49" s="638">
        <v>339400</v>
      </c>
      <c r="B49" s="1" t="s">
        <v>1111</v>
      </c>
      <c r="C49" s="82">
        <f>SUMIFS('Exhibit 26.11'!$F$20:$F$283,'Exhibit 26.11'!$B$20:$B$283,'Exhibit 26.3'!$A49)+SUMIFS('Exhibit 26.11'!$I$20:$I$283,'Exhibit 26.11'!$B$20:$B$283,'Exhibit 26.3'!$A49)</f>
        <v>0</v>
      </c>
      <c r="D49" s="63"/>
      <c r="E49" s="82">
        <f>SUMIFS('Exhibit 26.11'!$G$20:$G$283,'Exhibit 26.11'!$B$20:$B$283,'Exhibit 26.3'!$A49)+SUMIFS('Exhibit 26.11'!$J$20:$J$283,'Exhibit 26.11'!$B$20:$B$283,'Exhibit 26.3'!$A49)</f>
        <v>0</v>
      </c>
      <c r="G49" s="82">
        <f t="shared" si="0"/>
        <v>0</v>
      </c>
      <c r="H49" s="82"/>
      <c r="I49" s="741"/>
    </row>
    <row r="50" spans="1:9" ht="12.75">
      <c r="A50" s="638">
        <v>340500</v>
      </c>
      <c r="B50" s="1" t="s">
        <v>1112</v>
      </c>
      <c r="C50" s="82">
        <f>SUMIFS('Exhibit 26.11'!$F$20:$F$283,'Exhibit 26.11'!$B$20:$B$283,'Exhibit 26.3'!$A50)+SUMIFS('Exhibit 26.11'!$I$20:$I$283,'Exhibit 26.11'!$B$20:$B$283,'Exhibit 26.3'!$A50)</f>
        <v>523218.62</v>
      </c>
      <c r="D50" s="63"/>
      <c r="E50" s="82">
        <f>SUMIFS('Exhibit 26.11'!$G$20:$G$283,'Exhibit 26.11'!$B$20:$B$283,'Exhibit 26.3'!$A50)+SUMIFS('Exhibit 26.11'!$J$20:$J$283,'Exhibit 26.11'!$B$20:$B$283,'Exhibit 26.3'!$A50)</f>
        <v>0</v>
      </c>
      <c r="G50" s="82">
        <f t="shared" si="0"/>
        <v>523218.62</v>
      </c>
      <c r="H50" s="82"/>
      <c r="I50" s="741"/>
    </row>
    <row r="51" spans="1:9" ht="12.75">
      <c r="A51" s="638">
        <v>340550</v>
      </c>
      <c r="B51" s="1" t="s">
        <v>1113</v>
      </c>
      <c r="C51" s="82">
        <f>SUMIFS('Exhibit 26.11'!$F$20:$F$283,'Exhibit 26.11'!$B$20:$B$283,'Exhibit 26.3'!$A51)+SUMIFS('Exhibit 26.11'!$I$20:$I$283,'Exhibit 26.11'!$B$20:$B$283,'Exhibit 26.3'!$A51)</f>
        <v>0</v>
      </c>
      <c r="D51" s="63"/>
      <c r="E51" s="82">
        <f>SUMIFS('Exhibit 26.11'!$G$20:$G$283,'Exhibit 26.11'!$B$20:$B$283,'Exhibit 26.3'!$A51)+SUMIFS('Exhibit 26.11'!$J$20:$J$283,'Exhibit 26.11'!$B$20:$B$283,'Exhibit 26.3'!$A51)</f>
        <v>0</v>
      </c>
      <c r="G51" s="82">
        <f t="shared" si="0"/>
        <v>0</v>
      </c>
      <c r="H51" s="82"/>
      <c r="I51" s="741"/>
    </row>
    <row r="52" spans="1:9" ht="12.75">
      <c r="A52" s="638">
        <v>341500</v>
      </c>
      <c r="B52" s="1" t="s">
        <v>1114</v>
      </c>
      <c r="C52" s="82">
        <f>SUMIFS('Exhibit 26.11'!$F$20:$F$283,'Exhibit 26.11'!$B$20:$B$283,'Exhibit 26.3'!$A52)+SUMIFS('Exhibit 26.11'!$I$20:$I$283,'Exhibit 26.11'!$B$20:$B$283,'Exhibit 26.3'!$A52)</f>
        <v>75000</v>
      </c>
      <c r="D52" s="63"/>
      <c r="E52" s="82">
        <f>SUMIFS('Exhibit 26.11'!$G$20:$G$283,'Exhibit 26.11'!$B$20:$B$283,'Exhibit 26.3'!$A52)+SUMIFS('Exhibit 26.11'!$J$20:$J$283,'Exhibit 26.11'!$B$20:$B$283,'Exhibit 26.3'!$A52)</f>
        <v>-3750</v>
      </c>
      <c r="G52" s="82">
        <f t="shared" si="0"/>
        <v>71250</v>
      </c>
      <c r="H52" s="82"/>
      <c r="I52" s="741"/>
    </row>
    <row r="53" spans="1:9" ht="12.75">
      <c r="A53" s="638">
        <v>342500</v>
      </c>
      <c r="B53" s="1" t="s">
        <v>1115</v>
      </c>
      <c r="C53" s="82">
        <f>SUMIFS('Exhibit 26.11'!$F$20:$F$283,'Exhibit 26.11'!$B$20:$B$283,'Exhibit 26.3'!$A53)+SUMIFS('Exhibit 26.11'!$I$20:$I$283,'Exhibit 26.11'!$B$20:$B$283,'Exhibit 26.3'!$A53)</f>
        <v>0</v>
      </c>
      <c r="D53" s="63"/>
      <c r="E53" s="82">
        <f>SUMIFS('Exhibit 26.11'!$G$20:$G$283,'Exhibit 26.11'!$B$20:$B$283,'Exhibit 26.3'!$A53)+SUMIFS('Exhibit 26.11'!$J$20:$J$283,'Exhibit 26.11'!$B$20:$B$283,'Exhibit 26.3'!$A53)</f>
        <v>0</v>
      </c>
      <c r="G53" s="82">
        <f t="shared" si="0"/>
        <v>0</v>
      </c>
      <c r="H53" s="82"/>
      <c r="I53" s="741"/>
    </row>
    <row r="54" spans="1:9" ht="12.75">
      <c r="A54" s="638">
        <v>343500</v>
      </c>
      <c r="B54" s="1" t="s">
        <v>1116</v>
      </c>
      <c r="C54" s="82">
        <f>SUMIFS('Exhibit 26.11'!$F$20:$F$283,'Exhibit 26.11'!$B$20:$B$283,'Exhibit 26.3'!$A54)+SUMIFS('Exhibit 26.11'!$I$20:$I$283,'Exhibit 26.11'!$B$20:$B$283,'Exhibit 26.3'!$A54)</f>
        <v>0</v>
      </c>
      <c r="D54" s="63"/>
      <c r="E54" s="82">
        <f>SUMIFS('Exhibit 26.11'!$G$20:$G$283,'Exhibit 26.11'!$B$20:$B$283,'Exhibit 26.3'!$A54)+SUMIFS('Exhibit 26.11'!$J$20:$J$283,'Exhibit 26.11'!$B$20:$B$283,'Exhibit 26.3'!$A54)</f>
        <v>0</v>
      </c>
      <c r="G54" s="82">
        <f t="shared" si="0"/>
        <v>0</v>
      </c>
      <c r="H54" s="82"/>
      <c r="I54" s="741"/>
    </row>
    <row r="55" spans="1:9" ht="12.75">
      <c r="A55" s="638">
        <v>344500</v>
      </c>
      <c r="B55" s="1" t="s">
        <v>1117</v>
      </c>
      <c r="C55" s="82">
        <f>SUMIFS('Exhibit 26.11'!$F$20:$F$283,'Exhibit 26.11'!$B$20:$B$283,'Exhibit 26.3'!$A55)+SUMIFS('Exhibit 26.11'!$I$20:$I$283,'Exhibit 26.11'!$B$20:$B$283,'Exhibit 26.3'!$A55)</f>
        <v>0</v>
      </c>
      <c r="D55" s="63"/>
      <c r="E55" s="82">
        <f>SUMIFS('Exhibit 26.11'!$G$20:$G$283,'Exhibit 26.11'!$B$20:$B$283,'Exhibit 26.3'!$A55)+SUMIFS('Exhibit 26.11'!$J$20:$J$283,'Exhibit 26.11'!$B$20:$B$283,'Exhibit 26.3'!$A55)</f>
        <v>0</v>
      </c>
      <c r="G55" s="82">
        <f t="shared" si="0"/>
        <v>0</v>
      </c>
      <c r="H55" s="82"/>
      <c r="I55" s="741"/>
    </row>
    <row r="56" spans="1:9" ht="12.75">
      <c r="A56" s="638">
        <v>345500</v>
      </c>
      <c r="B56" s="1" t="s">
        <v>1118</v>
      </c>
      <c r="C56" s="82">
        <f>SUMIFS('Exhibit 26.11'!$F$20:$F$283,'Exhibit 26.11'!$B$20:$B$283,'Exhibit 26.3'!$A56)+SUMIFS('Exhibit 26.11'!$I$20:$I$283,'Exhibit 26.11'!$B$20:$B$283,'Exhibit 26.3'!$A56)</f>
        <v>0</v>
      </c>
      <c r="D56" s="63"/>
      <c r="E56" s="82">
        <f>SUMIFS('Exhibit 26.11'!$G$20:$G$283,'Exhibit 26.11'!$B$20:$B$283,'Exhibit 26.3'!$A56)+SUMIFS('Exhibit 26.11'!$J$20:$J$283,'Exhibit 26.11'!$B$20:$B$283,'Exhibit 26.3'!$A56)</f>
        <v>0</v>
      </c>
      <c r="G56" s="82">
        <f t="shared" si="0"/>
        <v>0</v>
      </c>
      <c r="H56" s="82"/>
      <c r="I56" s="741"/>
    </row>
    <row r="57" spans="1:9" ht="12.75">
      <c r="A57" s="638">
        <v>346500</v>
      </c>
      <c r="B57" s="1" t="s">
        <v>1119</v>
      </c>
      <c r="C57" s="82">
        <f>SUMIFS('Exhibit 26.11'!$F$20:$F$283,'Exhibit 26.11'!$B$20:$B$283,'Exhibit 26.3'!$A57)+SUMIFS('Exhibit 26.11'!$I$20:$I$283,'Exhibit 26.11'!$B$20:$B$283,'Exhibit 26.3'!$A57)</f>
        <v>0</v>
      </c>
      <c r="D57" s="63"/>
      <c r="E57" s="82">
        <f>SUMIFS('Exhibit 26.11'!$G$20:$G$283,'Exhibit 26.11'!$B$20:$B$283,'Exhibit 26.3'!$A57)+SUMIFS('Exhibit 26.11'!$J$20:$J$283,'Exhibit 26.11'!$B$20:$B$283,'Exhibit 26.3'!$A57)</f>
        <v>0</v>
      </c>
      <c r="G57" s="82">
        <f t="shared" si="0"/>
        <v>0</v>
      </c>
      <c r="H57" s="82"/>
      <c r="I57" s="741"/>
    </row>
    <row r="58" spans="1:9" ht="12.75">
      <c r="A58" s="638">
        <v>347500</v>
      </c>
      <c r="B58" s="1" t="s">
        <v>1120</v>
      </c>
      <c r="C58" s="82">
        <f>SUMIFS('Exhibit 26.11'!$F$20:$F$283,'Exhibit 26.11'!$B$20:$B$283,'Exhibit 26.3'!$A58)+SUMIFS('Exhibit 26.11'!$I$20:$I$283,'Exhibit 26.11'!$B$20:$B$283,'Exhibit 26.3'!$A58)</f>
        <v>0</v>
      </c>
      <c r="D58" s="63"/>
      <c r="E58" s="82">
        <f>SUMIFS('Exhibit 26.11'!$G$20:$G$283,'Exhibit 26.11'!$B$20:$B$283,'Exhibit 26.3'!$A58)+SUMIFS('Exhibit 26.11'!$J$20:$J$283,'Exhibit 26.11'!$B$20:$B$283,'Exhibit 26.3'!$A58)</f>
        <v>0</v>
      </c>
      <c r="G58" s="82">
        <f t="shared" si="0"/>
        <v>0</v>
      </c>
      <c r="H58" s="82"/>
      <c r="I58" s="741"/>
    </row>
    <row r="59" spans="1:9" ht="12.75">
      <c r="A59" s="638">
        <v>348500</v>
      </c>
      <c r="B59" s="1" t="s">
        <v>1121</v>
      </c>
      <c r="C59" s="82">
        <f>SUMIFS('Exhibit 26.11'!$F$20:$F$283,'Exhibit 26.11'!$B$20:$B$283,'Exhibit 26.3'!$A59)+SUMIFS('Exhibit 26.11'!$I$20:$I$283,'Exhibit 26.11'!$B$20:$B$283,'Exhibit 26.3'!$A59)</f>
        <v>57777.720000000001</v>
      </c>
      <c r="D59" s="63"/>
      <c r="E59" s="82">
        <f>SUMIFS('Exhibit 26.11'!$G$20:$G$283,'Exhibit 26.11'!$B$20:$B$283,'Exhibit 26.3'!$A59)+SUMIFS('Exhibit 26.11'!$J$20:$J$283,'Exhibit 26.11'!$B$20:$B$283,'Exhibit 26.3'!$A59)</f>
        <v>-2888.8860000000004</v>
      </c>
      <c r="G59" s="82">
        <f t="shared" si="0"/>
        <v>54888.834000000003</v>
      </c>
      <c r="H59" s="82"/>
      <c r="I59" s="741"/>
    </row>
    <row r="60" spans="1:9" ht="12.75">
      <c r="A60" s="638">
        <v>252</v>
      </c>
      <c r="B60" s="1" t="s">
        <v>375</v>
      </c>
      <c r="C60" s="82">
        <f>+'Exhibit 26.2'!E72</f>
        <v>196720.75</v>
      </c>
      <c r="D60" s="63"/>
      <c r="E60" s="82">
        <f>SUMIFS('Exhibit 26.11'!$G$20:$G$283,'Exhibit 26.11'!$B$20:$B$283,'Exhibit 26.3'!$A60)+SUMIFS('Exhibit 26.11'!$J$20:$J$283,'Exhibit 26.11'!$B$20:$B$283,'Exhibit 26.3'!$A60)</f>
        <v>0</v>
      </c>
      <c r="G60" s="82">
        <f t="shared" si="0"/>
        <v>196720.75</v>
      </c>
      <c r="H60" s="82"/>
      <c r="I60" t="s">
        <v>1134</v>
      </c>
    </row>
    <row r="61" spans="1:9" ht="12.75">
      <c r="A61" s="638">
        <v>271</v>
      </c>
      <c r="B61" s="1" t="s">
        <v>382</v>
      </c>
      <c r="C61" s="82">
        <f>SUMIFS('Exhibit 26.11'!$F$20:$F$283,'Exhibit 26.11'!$B$20:$B$283,'Exhibit 26.3'!$A61)+SUMIFS('Exhibit 26.11'!$I$20:$I$283,'Exhibit 26.11'!$B$20:$B$283,'Exhibit 26.3'!$A61)</f>
        <v>0</v>
      </c>
      <c r="D61" s="63"/>
      <c r="E61" s="82">
        <f>SUMIFS('Exhibit 26.11'!$G$20:$G$283,'Exhibit 26.11'!$B$20:$B$283,'Exhibit 26.3'!$A61)+SUMIFS('Exhibit 26.11'!$J$20:$J$283,'Exhibit 26.11'!$B$20:$B$283,'Exhibit 26.3'!$A61)</f>
        <v>0</v>
      </c>
      <c r="G61" s="82">
        <f t="shared" si="0"/>
        <v>0</v>
      </c>
      <c r="H61" s="82"/>
      <c r="I61" s="955" t="s">
        <v>1134</v>
      </c>
    </row>
    <row r="62" spans="3:5" ht="12.75">
      <c r="C62" s="63"/>
      <c r="D62" s="63"/>
      <c r="E62" s="63"/>
    </row>
    <row r="63" spans="1:12" ht="12.75" thickBot="1">
      <c r="A63" s="1407" t="s">
        <v>455</v>
      </c>
      <c r="B63" s="730"/>
      <c r="C63" s="439">
        <f>SUM(C14:C61)</f>
        <v>18574913.379999999</v>
      </c>
      <c r="D63" s="63"/>
      <c r="E63" s="439">
        <f>SUM(E14:E61)</f>
        <v>-439715.15600000008</v>
      </c>
      <c r="F63" s="70"/>
      <c r="G63" s="439">
        <f>SUM(G14:G61)</f>
        <v>18135198.223999999</v>
      </c>
      <c r="I63" s="955" t="s">
        <v>1135</v>
      </c>
      <c r="J63" s="955"/>
      <c r="K63" s="955"/>
      <c r="L63" s="955"/>
    </row>
    <row r="64" spans="1:7" s="955" customFormat="1" ht="12.75" thickTop="1">
      <c r="A64" s="908"/>
      <c r="B64" s="1"/>
      <c r="C64" s="70"/>
      <c r="D64" s="63"/>
      <c r="E64" s="70"/>
      <c r="F64" s="70"/>
      <c r="G64" s="70"/>
    </row>
    <row r="65" spans="5:12" ht="12.75">
      <c r="E65" s="82"/>
      <c r="I65" s="955"/>
      <c r="J65" s="955"/>
      <c r="K65" s="955"/>
      <c r="L65" s="955"/>
    </row>
    <row r="66" spans="9:12" ht="12.75">
      <c r="I66" s="955"/>
      <c r="J66" s="955"/>
      <c r="K66" s="955"/>
      <c r="L66" s="955"/>
    </row>
    <row r="67" spans="1:12" ht="12.75">
      <c r="A67" s="698" t="s">
        <v>1124</v>
      </c>
      <c r="B67" s="698"/>
      <c r="C67" s="698"/>
      <c r="D67" s="698"/>
      <c r="E67" s="698"/>
      <c r="F67" s="698"/>
      <c r="G67" s="698"/>
      <c r="I67" s="955"/>
      <c r="J67" s="955"/>
      <c r="K67" s="955"/>
      <c r="L67" s="955"/>
    </row>
    <row r="68" spans="1:12" ht="12.75">
      <c r="A68" s="903" t="s">
        <v>1136</v>
      </c>
      <c r="I68" s="955"/>
      <c r="J68" s="955"/>
      <c r="K68" s="955"/>
      <c r="L68" s="955"/>
    </row>
    <row r="69" spans="5:7" ht="12.75">
      <c r="E69" t="s">
        <v>3196</v>
      </c>
      <c r="G69" s="1575">
        <f>+G63-'Exhibit 26.2'!E69-'Exhibit 26.2'!E72</f>
        <v>-453681.92399999872</v>
      </c>
    </row>
    <row r="70" ht="12.75"/>
    <row r="71" ht="12.75"/>
    <row r="72" spans="2:7" ht="12.75">
      <c r="B72" s="962" t="s">
        <v>1138</v>
      </c>
      <c r="C72" s="1227">
        <f>+'Exhibit 26.11'!I15+'Exhibit 26.11'!F15</f>
        <v>18855752.549999997</v>
      </c>
      <c r="D72" s="962"/>
      <c r="E72" s="1227">
        <f>+'Exhibit 26.11'!J15+'Exhibit 26.11'!G15</f>
        <v>-463593.15200000006</v>
      </c>
      <c r="F72" s="962"/>
      <c r="G72" s="1227">
        <f>+C72+E72</f>
        <v>18392159.397999998</v>
      </c>
    </row>
    <row r="73" spans="2:7" ht="12.75">
      <c r="B73" s="962"/>
      <c r="C73" s="1227">
        <f>+C63-C72</f>
        <v>-280839.16999999806</v>
      </c>
      <c r="D73" s="962"/>
      <c r="E73" s="1227">
        <f>+E63-E72</f>
        <v>23877.995999999985</v>
      </c>
      <c r="F73" s="962"/>
      <c r="G73" s="1227">
        <f>+G63-G72</f>
        <v>-256961.17399999872</v>
      </c>
    </row>
  </sheetData>
  <conditionalFormatting sqref="C73:G73">
    <cfRule type="cellIs" priority="1" dxfId="18" operator="notBetween">
      <formula>-1</formula>
      <formula>1</formula>
    </cfRule>
    <cfRule type="cellIs" priority="2" dxfId="36" operator="between">
      <formula>-1</formula>
      <formula>1</formula>
    </cfRule>
  </conditionalFormatting>
  <printOptions horizontalCentered="1"/>
  <pageMargins left="0.8" right="0.8" top="1" bottom="1" header="0.5" footer="0.5"/>
  <pageSetup orientation="portrait" scale="83" r:id="rId1"/>
  <headerFooter alignWithMargins="0"/>
  <customProperties>
    <customPr name="_pios_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00FF"/>
    <pageSetUpPr fitToPage="1"/>
  </sheetPr>
  <dimension ref="A1:L71"/>
  <sheetViews>
    <sheetView workbookViewId="0" topLeftCell="A1"/>
  </sheetViews>
  <sheetFormatPr defaultRowHeight="12.75"/>
  <cols>
    <col min="1" max="1" width="10" bestFit="1" customWidth="1"/>
    <col min="2" max="2" width="30.7142857142857" customWidth="1"/>
    <col min="3" max="3" width="12.2857142857143" customWidth="1"/>
    <col min="4" max="4" width="2" customWidth="1"/>
    <col min="5" max="5" width="12.2857142857143" customWidth="1"/>
    <col min="6" max="6" width="2" customWidth="1"/>
    <col min="7" max="7" width="12.2857142857143" customWidth="1"/>
    <col min="8" max="8" width="6.14285714285714" customWidth="1"/>
    <col min="9" max="9" width="15.5714285714286" bestFit="1" customWidth="1"/>
    <col min="10" max="10" width="11.1428571428571" bestFit="1" customWidth="1"/>
    <col min="12" max="12" width="46" bestFit="1" customWidth="1"/>
  </cols>
  <sheetData>
    <row r="1" spans="2:12" ht="12.75">
      <c r="B1" s="63"/>
      <c r="C1" s="63"/>
      <c r="D1" s="63"/>
      <c r="E1" s="63"/>
      <c r="F1" s="116"/>
      <c r="G1" s="115" t="s">
        <v>3148</v>
      </c>
      <c r="H1" s="1572" t="s">
        <v>3164</v>
      </c>
      <c r="I1" s="108">
        <v>45232</v>
      </c>
      <c r="J1" s="343" t="s">
        <v>94</v>
      </c>
      <c r="K1" s="123" t="s">
        <v>1042</v>
      </c>
      <c r="L1" s="122" t="s">
        <v>73</v>
      </c>
    </row>
    <row r="2" spans="1:12" ht="12.75">
      <c r="A2" s="63"/>
      <c r="B2" s="63"/>
      <c r="C2" s="63"/>
      <c r="D2" s="63"/>
      <c r="E2" s="63"/>
      <c r="F2" s="116"/>
      <c r="G2" s="115" t="str">
        <f>_xlfn.CONCAT("Witness: ",INDEX('Table of Contents'!$F$1:$F$68,MATCH(G1,'Table of Contents'!$D$1:$D$68,0)))</f>
        <v>Witness: Katherine Cipolla</v>
      </c>
      <c r="H2" s="1572"/>
      <c r="I2" t="s">
        <v>0</v>
      </c>
      <c r="J2" s="69"/>
      <c r="K2" s="69">
        <v>1</v>
      </c>
      <c r="L2" t="s">
        <v>1043</v>
      </c>
    </row>
    <row r="3" spans="1:12" s="741" customFormat="1" ht="12.75">
      <c r="A3" s="63"/>
      <c r="B3" s="63"/>
      <c r="C3" s="63"/>
      <c r="D3" s="63"/>
      <c r="E3" s="63"/>
      <c r="F3" s="116"/>
      <c r="G3" s="19"/>
      <c r="I3" s="746"/>
      <c r="J3" s="69"/>
      <c r="K3" s="69">
        <v>2</v>
      </c>
      <c r="L3" s="741" t="s">
        <v>1044</v>
      </c>
    </row>
    <row r="4" spans="1:12" ht="12.75">
      <c r="A4" s="662" t="str">
        <f>+Co_Name</f>
        <v>Aqua New Jersey, Inc</v>
      </c>
      <c r="B4" s="662"/>
      <c r="C4" s="662"/>
      <c r="D4" s="662"/>
      <c r="E4" s="662"/>
      <c r="F4" s="662"/>
      <c r="G4" s="662"/>
      <c r="K4" s="69">
        <v>3</v>
      </c>
      <c r="L4" t="s">
        <v>1045</v>
      </c>
    </row>
    <row r="5" spans="1:12" ht="12.75">
      <c r="A5" s="662" t="str">
        <f>+System</f>
        <v>Water Systems</v>
      </c>
      <c r="B5" s="662"/>
      <c r="C5" s="662"/>
      <c r="D5" s="662"/>
      <c r="E5" s="662"/>
      <c r="F5" s="662"/>
      <c r="G5" s="662"/>
      <c r="K5" s="69">
        <v>4</v>
      </c>
      <c r="L5" t="s">
        <v>1046</v>
      </c>
    </row>
    <row r="6" spans="1:12" ht="12.75">
      <c r="A6" s="662" t="s">
        <v>1046</v>
      </c>
      <c r="B6" s="662"/>
      <c r="C6" s="662"/>
      <c r="D6" s="662"/>
      <c r="E6" s="662"/>
      <c r="F6" s="662"/>
      <c r="G6" s="662"/>
      <c r="K6" s="69">
        <v>5</v>
      </c>
      <c r="L6" t="s">
        <v>1048</v>
      </c>
    </row>
    <row r="7" spans="1:12" ht="12.75">
      <c r="A7" s="662" t="str">
        <f>'General Information'!$B$54</f>
        <v>Test Year Ended April 30, 2024 and Pro Forma Present Rates</v>
      </c>
      <c r="B7" s="662"/>
      <c r="C7" s="662"/>
      <c r="D7" s="662"/>
      <c r="E7" s="662"/>
      <c r="F7" s="662"/>
      <c r="G7" s="662"/>
      <c r="H7" s="238"/>
      <c r="K7" s="69">
        <v>6</v>
      </c>
      <c r="L7" t="s">
        <v>313</v>
      </c>
    </row>
    <row r="8" spans="1:12" ht="12.75">
      <c r="A8" s="662" t="str">
        <f>'General Information'!$B$8</f>
        <v>9 Months Actual + 3 Months Estimated</v>
      </c>
      <c r="B8" s="662"/>
      <c r="C8" s="662"/>
      <c r="D8" s="662"/>
      <c r="E8" s="662"/>
      <c r="F8" s="662"/>
      <c r="G8" s="662"/>
      <c r="H8" s="238"/>
      <c r="K8" s="69">
        <v>7</v>
      </c>
      <c r="L8" t="s">
        <v>1050</v>
      </c>
    </row>
    <row r="9" spans="1:12" s="741" customFormat="1" ht="12.75">
      <c r="A9" s="662"/>
      <c r="B9" s="662"/>
      <c r="C9" s="662"/>
      <c r="D9" s="662"/>
      <c r="E9" s="662"/>
      <c r="F9" s="662"/>
      <c r="G9" s="662"/>
      <c r="H9" s="238"/>
      <c r="K9" s="69">
        <v>8</v>
      </c>
      <c r="L9" s="741" t="s">
        <v>1051</v>
      </c>
    </row>
    <row r="10" spans="1:12" ht="12.75">
      <c r="A10" s="1235" t="str">
        <f>_xlfn.CONCAT("Post Test Year Additions: ",TEXT(PTYA_Start,"mmmm dd, yyyy")," thru ",TEXT(PTYA_End,"mmmm dd, yyyy"))</f>
        <v>Post Test Year Additions: May 01, 2024 thru October 31, 2024</v>
      </c>
      <c r="B10" s="1228"/>
      <c r="C10" s="1229"/>
      <c r="D10" s="1228"/>
      <c r="E10" s="1228"/>
      <c r="F10" s="1230"/>
      <c r="G10" s="1231"/>
      <c r="H10" s="238"/>
      <c r="K10" s="69">
        <v>9</v>
      </c>
      <c r="L10" t="s">
        <v>1052</v>
      </c>
    </row>
    <row r="11" spans="1:12" ht="12.75">
      <c r="A11" s="2"/>
      <c r="B11" s="111"/>
      <c r="C11" s="111"/>
      <c r="D11" s="111"/>
      <c r="E11" s="111"/>
      <c r="F11" s="9"/>
      <c r="G11" s="63"/>
      <c r="K11" s="69">
        <v>10</v>
      </c>
      <c r="L11" t="s">
        <v>1053</v>
      </c>
    </row>
    <row r="12" spans="1:7" ht="12.75">
      <c r="A12" s="2"/>
      <c r="B12" s="2"/>
      <c r="C12" s="11" t="s">
        <v>1128</v>
      </c>
      <c r="D12" s="63"/>
      <c r="E12" s="11" t="s">
        <v>1129</v>
      </c>
      <c r="F12" s="2"/>
      <c r="G12" s="11" t="s">
        <v>294</v>
      </c>
    </row>
    <row r="13" spans="1:7" ht="12.75">
      <c r="A13" s="15" t="s">
        <v>814</v>
      </c>
      <c r="B13" s="45" t="s">
        <v>63</v>
      </c>
      <c r="C13" s="245" t="s">
        <v>1130</v>
      </c>
      <c r="D13" s="63"/>
      <c r="E13" s="245" t="s">
        <v>1131</v>
      </c>
      <c r="F13" s="9"/>
      <c r="G13" s="245" t="s">
        <v>1130</v>
      </c>
    </row>
    <row r="14" spans="1:7" ht="12.75">
      <c r="A14" s="5"/>
      <c r="B14" s="5"/>
      <c r="C14" s="9"/>
      <c r="D14" s="63"/>
      <c r="E14" s="9"/>
      <c r="F14" s="9"/>
      <c r="G14" s="246"/>
    </row>
    <row r="15" spans="1:7" ht="12.75">
      <c r="A15" s="641">
        <v>301100</v>
      </c>
      <c r="B15" s="1" t="str">
        <f>INDEX('Exhibit 26.11'!$D$17:$D$283,MATCH(A15,'Exhibit 26.11'!$B$17:$B$283,0))</f>
        <v>Organization</v>
      </c>
      <c r="C15" s="1236">
        <f>SUMIF('Exhibit 26.11'!$B$20:$B$283,$A15,'Exhibit 26.11'!$M$20:$M$283)</f>
        <v>0</v>
      </c>
      <c r="D15" s="1237"/>
      <c r="E15" s="1236">
        <f>SUMIF('Exhibit 26.11'!$B$20:$B$283,$A15,'Exhibit 26.11'!$N$20:$N$283)</f>
        <v>0</v>
      </c>
      <c r="F15" s="1238"/>
      <c r="G15" s="1236">
        <f t="shared" si="0" ref="G15:G61">C15+E15</f>
        <v>0</v>
      </c>
    </row>
    <row r="16" spans="1:7" ht="12.75">
      <c r="A16" s="641">
        <v>302100</v>
      </c>
      <c r="B16" s="1" t="str">
        <f>INDEX('Exhibit 26.11'!$D$17:$D$283,MATCH(A16,'Exhibit 26.11'!$B$17:$B$283,0))</f>
        <v>Franchises</v>
      </c>
      <c r="C16" s="200">
        <f>SUMIF('Exhibit 26.11'!$B$20:$B$283,$A16,'Exhibit 26.11'!$M$20:$M$283)</f>
        <v>0</v>
      </c>
      <c r="D16" s="63"/>
      <c r="E16" s="200">
        <f>SUMIF('Exhibit 26.11'!$B$20:$B$283,$A16,'Exhibit 26.11'!$N$20:$N$283)</f>
        <v>0</v>
      </c>
      <c r="F16" s="52"/>
      <c r="G16" s="200">
        <f t="shared" si="0"/>
        <v>0</v>
      </c>
    </row>
    <row r="17" spans="1:7" ht="12.75">
      <c r="A17" s="641">
        <v>303210</v>
      </c>
      <c r="B17" s="1" t="str">
        <f>INDEX('Exhibit 26.11'!$D$17:$D$283,MATCH(A17,'Exhibit 26.11'!$B$17:$B$283,0))</f>
        <v>Land &amp; Land Rights-Source</v>
      </c>
      <c r="C17" s="200">
        <f>SUMIF('Exhibit 26.11'!$B$20:$B$283,$A17,'Exhibit 26.11'!$M$20:$M$283)</f>
        <v>0</v>
      </c>
      <c r="D17" s="63"/>
      <c r="E17" s="200">
        <f>SUMIF('Exhibit 26.11'!$B$20:$B$283,$A17,'Exhibit 26.11'!$N$20:$N$283)</f>
        <v>0</v>
      </c>
      <c r="F17" s="52"/>
      <c r="G17" s="200">
        <f t="shared" si="0"/>
        <v>0</v>
      </c>
    </row>
    <row r="18" spans="1:7" ht="12.75">
      <c r="A18" s="641">
        <v>303220</v>
      </c>
      <c r="B18" s="1" t="str">
        <f>INDEX('Exhibit 26.11'!$D$17:$D$283,MATCH(A18,'Exhibit 26.11'!$B$17:$B$283,0))</f>
        <v>Land &amp; Land Rights-Pumping</v>
      </c>
      <c r="C18" s="200">
        <f>SUMIF('Exhibit 26.11'!$B$20:$B$283,$A18,'Exhibit 26.11'!$M$20:$M$283)</f>
        <v>0</v>
      </c>
      <c r="D18" s="63"/>
      <c r="E18" s="200">
        <f>SUMIF('Exhibit 26.11'!$B$20:$B$283,$A18,'Exhibit 26.11'!$N$20:$N$283)</f>
        <v>0</v>
      </c>
      <c r="F18" s="52"/>
      <c r="G18" s="200">
        <f t="shared" si="0"/>
        <v>0</v>
      </c>
    </row>
    <row r="19" spans="1:7" ht="12.75">
      <c r="A19" s="641">
        <v>303300</v>
      </c>
      <c r="B19" s="1" t="str">
        <f>INDEX('Exhibit 26.11'!$D$17:$D$283,MATCH(A19,'Exhibit 26.11'!$B$17:$B$283,0))</f>
        <v>Land &amp; Land Rights-Treatment</v>
      </c>
      <c r="C19" s="200">
        <f>SUMIF('Exhibit 26.11'!$B$20:$B$283,$A19,'Exhibit 26.11'!$M$20:$M$283)</f>
        <v>0</v>
      </c>
      <c r="D19" s="63"/>
      <c r="E19" s="200">
        <f>SUMIF('Exhibit 26.11'!$B$20:$B$283,$A19,'Exhibit 26.11'!$N$20:$N$283)</f>
        <v>0</v>
      </c>
      <c r="F19" s="52"/>
      <c r="G19" s="200">
        <f t="shared" si="0"/>
        <v>0</v>
      </c>
    </row>
    <row r="20" spans="1:7" ht="12.75">
      <c r="A20" s="641">
        <v>303400</v>
      </c>
      <c r="B20" s="1" t="str">
        <f>INDEX('Exhibit 26.11'!$D$17:$D$283,MATCH(A20,'Exhibit 26.11'!$B$17:$B$283,0))</f>
        <v>Land &amp; Land Rights-T&amp;D</v>
      </c>
      <c r="C20" s="200">
        <f>SUMIF('Exhibit 26.11'!$B$20:$B$283,$A20,'Exhibit 26.11'!$M$20:$M$283)</f>
        <v>0</v>
      </c>
      <c r="D20" s="63"/>
      <c r="E20" s="200">
        <f>SUMIF('Exhibit 26.11'!$B$20:$B$283,$A20,'Exhibit 26.11'!$N$20:$N$283)</f>
        <v>0</v>
      </c>
      <c r="F20" s="52"/>
      <c r="G20" s="200">
        <f t="shared" si="0"/>
        <v>0</v>
      </c>
    </row>
    <row r="21" spans="1:7" ht="12.75">
      <c r="A21" s="641">
        <v>303510</v>
      </c>
      <c r="B21" s="1" t="str">
        <f>INDEX('Exhibit 26.11'!$D$17:$D$283,MATCH(A21,'Exhibit 26.11'!$B$17:$B$283,0))</f>
        <v>Land &amp; Land Rights-Office</v>
      </c>
      <c r="C21" s="200">
        <f>SUMIF('Exhibit 26.11'!$B$20:$B$283,$A21,'Exhibit 26.11'!$M$20:$M$283)</f>
        <v>0</v>
      </c>
      <c r="D21" s="63"/>
      <c r="E21" s="200">
        <f>SUMIF('Exhibit 26.11'!$B$20:$B$283,$A21,'Exhibit 26.11'!$N$20:$N$283)</f>
        <v>0</v>
      </c>
      <c r="F21" s="52"/>
      <c r="G21" s="200">
        <f t="shared" si="0"/>
        <v>0</v>
      </c>
    </row>
    <row r="22" spans="1:7" ht="12.75">
      <c r="A22" s="641">
        <v>304220</v>
      </c>
      <c r="B22" s="1" t="str">
        <f>INDEX('Exhibit 26.11'!$D$17:$D$283,MATCH(A22,'Exhibit 26.11'!$B$17:$B$283,0))</f>
        <v>Structures &amp; Imp-Pumping</v>
      </c>
      <c r="C22" s="200">
        <f>SUMIF('Exhibit 26.11'!$B$20:$B$283,$A22,'Exhibit 26.11'!$M$20:$M$283)</f>
        <v>0</v>
      </c>
      <c r="D22" s="63"/>
      <c r="E22" s="200">
        <f>SUMIF('Exhibit 26.11'!$B$20:$B$283,$A22,'Exhibit 26.11'!$N$20:$N$283)</f>
        <v>0</v>
      </c>
      <c r="F22" s="52"/>
      <c r="G22" s="200">
        <f t="shared" si="0"/>
        <v>0</v>
      </c>
    </row>
    <row r="23" spans="1:7" ht="12.75">
      <c r="A23" s="641">
        <v>304300</v>
      </c>
      <c r="B23" s="1" t="str">
        <f>INDEX('Exhibit 26.11'!$D$17:$D$283,MATCH(A23,'Exhibit 26.11'!$B$17:$B$283,0))</f>
        <v>Structures &amp; Imp-Treatment</v>
      </c>
      <c r="C23" s="200">
        <f>SUMIF('Exhibit 26.11'!$B$20:$B$283,$A23,'Exhibit 26.11'!$M$20:$M$283)</f>
        <v>0</v>
      </c>
      <c r="D23" s="63"/>
      <c r="E23" s="200">
        <f>SUMIF('Exhibit 26.11'!$B$20:$B$283,$A23,'Exhibit 26.11'!$N$20:$N$283)</f>
        <v>0</v>
      </c>
      <c r="F23" s="52"/>
      <c r="G23" s="200">
        <f t="shared" si="0"/>
        <v>0</v>
      </c>
    </row>
    <row r="24" spans="1:7" ht="12.75">
      <c r="A24" s="641">
        <v>304400</v>
      </c>
      <c r="B24" s="1" t="str">
        <f>INDEX('Exhibit 26.11'!$D$17:$D$283,MATCH(A24,'Exhibit 26.11'!$B$17:$B$283,0))</f>
        <v>Structures &amp; Imp-T&amp;D</v>
      </c>
      <c r="C24" s="200">
        <f>SUMIF('Exhibit 26.11'!$B$20:$B$283,$A24,'Exhibit 26.11'!$M$20:$M$283)</f>
        <v>0</v>
      </c>
      <c r="D24" s="63"/>
      <c r="E24" s="200">
        <f>SUMIF('Exhibit 26.11'!$B$20:$B$283,$A24,'Exhibit 26.11'!$N$20:$N$283)</f>
        <v>0</v>
      </c>
      <c r="F24" s="52"/>
      <c r="G24" s="200">
        <f t="shared" si="0"/>
        <v>0</v>
      </c>
    </row>
    <row r="25" spans="1:7" ht="12.75">
      <c r="A25" s="641">
        <v>304500</v>
      </c>
      <c r="B25" s="1" t="str">
        <f>INDEX('Exhibit 26.11'!$D$17:$D$283,MATCH(A25,'Exhibit 26.11'!$B$17:$B$283,0))</f>
        <v>Structures &amp; Imp-General</v>
      </c>
      <c r="C25" s="200">
        <f>SUMIF('Exhibit 26.11'!$B$20:$B$283,$A25,'Exhibit 26.11'!$M$20:$M$283)</f>
        <v>0</v>
      </c>
      <c r="D25" s="63"/>
      <c r="E25" s="200">
        <f>SUMIF('Exhibit 26.11'!$B$20:$B$283,$A25,'Exhibit 26.11'!$N$20:$N$283)</f>
        <v>0</v>
      </c>
      <c r="F25" s="52"/>
      <c r="G25" s="200">
        <f t="shared" si="0"/>
        <v>0</v>
      </c>
    </row>
    <row r="26" spans="1:7" ht="12.75">
      <c r="A26" s="641">
        <v>304510</v>
      </c>
      <c r="B26" s="1" t="str">
        <f>INDEX('Exhibit 26.11'!$D$17:$D$283,MATCH(A26,'Exhibit 26.11'!$B$17:$B$283,0))</f>
        <v>Structures &amp; Imp-Gen-Office</v>
      </c>
      <c r="C26" s="200">
        <f>SUMIF('Exhibit 26.11'!$B$20:$B$283,$A26,'Exhibit 26.11'!$M$20:$M$283)</f>
        <v>0</v>
      </c>
      <c r="D26" s="63"/>
      <c r="E26" s="200">
        <f>SUMIF('Exhibit 26.11'!$B$20:$B$283,$A26,'Exhibit 26.11'!$N$20:$N$283)</f>
        <v>0</v>
      </c>
      <c r="F26" s="52"/>
      <c r="G26" s="200">
        <f t="shared" si="0"/>
        <v>0</v>
      </c>
    </row>
    <row r="27" spans="1:7" ht="12.75">
      <c r="A27" s="641">
        <v>307200</v>
      </c>
      <c r="B27" s="1" t="str">
        <f>INDEX('Exhibit 26.11'!$D$17:$D$283,MATCH(A27,'Exhibit 26.11'!$B$17:$B$283,0))</f>
        <v>Wells &amp; Springs</v>
      </c>
      <c r="C27" s="200">
        <f>SUMIF('Exhibit 26.11'!$B$20:$B$283,$A27,'Exhibit 26.11'!$M$20:$M$283)</f>
        <v>1845978</v>
      </c>
      <c r="D27" s="63"/>
      <c r="E27" s="200">
        <f>SUMIF('Exhibit 26.11'!$B$20:$B$283,$A27,'Exhibit 26.11'!$N$20:$N$283)</f>
        <v>-92298.900000000009</v>
      </c>
      <c r="F27" s="89"/>
      <c r="G27" s="200">
        <f t="shared" si="0"/>
        <v>1753679.1000000001</v>
      </c>
    </row>
    <row r="28" spans="1:7" ht="12.75">
      <c r="A28" s="641">
        <v>309200</v>
      </c>
      <c r="B28" s="1" t="str">
        <f>INDEX('Exhibit 26.11'!$D$17:$D$283,MATCH(A28,'Exhibit 26.11'!$B$17:$B$283,0))</f>
        <v>Supply Mains</v>
      </c>
      <c r="C28" s="200">
        <f>SUMIF('Exhibit 26.11'!$B$20:$B$283,$A28,'Exhibit 26.11'!$M$20:$M$283)</f>
        <v>0</v>
      </c>
      <c r="D28" s="63"/>
      <c r="E28" s="200">
        <f>SUMIF('Exhibit 26.11'!$B$20:$B$283,$A28,'Exhibit 26.11'!$N$20:$N$283)</f>
        <v>0</v>
      </c>
      <c r="F28" s="52"/>
      <c r="G28" s="200">
        <f t="shared" si="0"/>
        <v>0</v>
      </c>
    </row>
    <row r="29" spans="1:7" ht="12.75">
      <c r="A29" s="641">
        <v>310200</v>
      </c>
      <c r="B29" s="1" t="str">
        <f>INDEX('Exhibit 26.11'!$D$17:$D$283,MATCH(A29,'Exhibit 26.11'!$B$17:$B$283,0))</f>
        <v>Power Generation Equip-Solar</v>
      </c>
      <c r="C29" s="200">
        <f>SUMIF('Exhibit 26.11'!$B$20:$B$283,$A29,'Exhibit 26.11'!$M$20:$M$283)</f>
        <v>0</v>
      </c>
      <c r="D29" s="63"/>
      <c r="E29" s="200">
        <f>SUMIF('Exhibit 26.11'!$B$20:$B$283,$A29,'Exhibit 26.11'!$N$20:$N$283)</f>
        <v>0</v>
      </c>
      <c r="F29" s="52"/>
      <c r="G29" s="200">
        <f t="shared" si="0"/>
        <v>0</v>
      </c>
    </row>
    <row r="30" spans="1:7" ht="12.75">
      <c r="A30" s="641">
        <v>310201</v>
      </c>
      <c r="B30" s="1" t="str">
        <f>INDEX('Exhibit 26.11'!$D$17:$D$283,MATCH(A30,'Exhibit 26.11'!$B$17:$B$283,0))</f>
        <v>Power Generation Equip</v>
      </c>
      <c r="C30" s="200">
        <f>SUMIF('Exhibit 26.11'!$B$20:$B$283,$A30,'Exhibit 26.11'!$M$20:$M$283)</f>
        <v>0</v>
      </c>
      <c r="D30" s="63"/>
      <c r="E30" s="200">
        <f>SUMIF('Exhibit 26.11'!$B$20:$B$283,$A30,'Exhibit 26.11'!$N$20:$N$283)</f>
        <v>0</v>
      </c>
      <c r="F30" s="52"/>
      <c r="G30" s="200">
        <f t="shared" si="0"/>
        <v>0</v>
      </c>
    </row>
    <row r="31" spans="1:7" s="962" customFormat="1" ht="12.75">
      <c r="A31" s="641">
        <v>310300</v>
      </c>
      <c r="B31" s="1" t="str">
        <f>INDEX('Exhibit 26.11'!$D$17:$D$283,MATCH(A31,'Exhibit 26.11'!$B$17:$B$283,0))</f>
        <v>Power Generation Equip-Treat</v>
      </c>
      <c r="C31" s="200">
        <f>SUMIF('Exhibit 26.11'!$B$20:$B$283,$A31,'Exhibit 26.11'!$M$20:$M$283)</f>
        <v>0</v>
      </c>
      <c r="D31" s="63"/>
      <c r="E31" s="200">
        <f>SUMIF('Exhibit 26.11'!$B$20:$B$283,$A31,'Exhibit 26.11'!$N$20:$N$283)</f>
        <v>0</v>
      </c>
      <c r="F31" s="52"/>
      <c r="G31" s="200">
        <f>C31+E31</f>
        <v>0</v>
      </c>
    </row>
    <row r="32" spans="1:7" s="962" customFormat="1" ht="12.75">
      <c r="A32" s="641">
        <v>310400</v>
      </c>
      <c r="B32" s="1" t="str">
        <f>INDEX('Exhibit 26.11'!$D$17:$D$283,MATCH(A32,'Exhibit 26.11'!$B$17:$B$283,0))</f>
        <v>Power Generation Equip-T&amp;D</v>
      </c>
      <c r="C32" s="200">
        <f>SUMIF('Exhibit 26.11'!$B$20:$B$283,$A32,'Exhibit 26.11'!$M$20:$M$283)</f>
        <v>0</v>
      </c>
      <c r="D32" s="63"/>
      <c r="E32" s="200">
        <f>SUMIF('Exhibit 26.11'!$B$20:$B$283,$A32,'Exhibit 26.11'!$N$20:$N$283)</f>
        <v>0</v>
      </c>
      <c r="F32" s="52"/>
      <c r="G32" s="200">
        <f>C32+E32</f>
        <v>0</v>
      </c>
    </row>
    <row r="33" spans="1:7" ht="12.75">
      <c r="A33" s="641">
        <v>311200</v>
      </c>
      <c r="B33" s="1" t="str">
        <f>INDEX('Exhibit 26.11'!$D$17:$D$283,MATCH(A33,'Exhibit 26.11'!$B$17:$B$283,0))</f>
        <v>Pumping Equip-SoS&amp;Pumping</v>
      </c>
      <c r="C33" s="200">
        <f>SUMIF('Exhibit 26.11'!$B$20:$B$283,$A33,'Exhibit 26.11'!$M$20:$M$283)</f>
        <v>0</v>
      </c>
      <c r="D33" s="63"/>
      <c r="E33" s="200">
        <f>SUMIF('Exhibit 26.11'!$B$20:$B$283,$A33,'Exhibit 26.11'!$N$20:$N$283)</f>
        <v>0</v>
      </c>
      <c r="F33" s="52"/>
      <c r="G33" s="200">
        <f t="shared" si="0"/>
        <v>0</v>
      </c>
    </row>
    <row r="34" spans="1:7" ht="12.75">
      <c r="A34" s="641">
        <v>311250</v>
      </c>
      <c r="B34" s="1" t="str">
        <f>INDEX('Exhibit 26.11'!$D$17:$D$283,MATCH(A34,'Exhibit 26.11'!$B$17:$B$283,0))</f>
        <v>Pumping Equip-SoS&amp;P-Diesel</v>
      </c>
      <c r="C34" s="200">
        <f>SUMIF('Exhibit 26.11'!$B$20:$B$283,$A34,'Exhibit 26.11'!$M$20:$M$283)</f>
        <v>0</v>
      </c>
      <c r="D34" s="63"/>
      <c r="E34" s="200">
        <f>SUMIF('Exhibit 26.11'!$B$20:$B$283,$A34,'Exhibit 26.11'!$N$20:$N$283)</f>
        <v>0</v>
      </c>
      <c r="F34" s="52"/>
      <c r="G34" s="200">
        <f t="shared" si="0"/>
        <v>0</v>
      </c>
    </row>
    <row r="35" spans="1:7" s="962" customFormat="1" ht="12.75">
      <c r="A35" s="641">
        <v>311300</v>
      </c>
      <c r="B35" s="1" t="str">
        <f>INDEX('Exhibit 26.11'!$D$17:$D$283,MATCH(A35,'Exhibit 26.11'!$B$17:$B$283,0))</f>
        <v>Pumping Equip-Treatment</v>
      </c>
      <c r="C35" s="200">
        <f>SUMIF('Exhibit 26.11'!$B$20:$B$283,$A35,'Exhibit 26.11'!$M$20:$M$283)</f>
        <v>0</v>
      </c>
      <c r="D35" s="63"/>
      <c r="E35" s="200">
        <f>SUMIF('Exhibit 26.11'!$B$20:$B$283,$A35,'Exhibit 26.11'!$N$20:$N$283)</f>
        <v>0</v>
      </c>
      <c r="F35" s="52"/>
      <c r="G35" s="200">
        <f>C35+E35</f>
        <v>0</v>
      </c>
    </row>
    <row r="36" spans="1:7" ht="12.75">
      <c r="A36" s="641">
        <v>311400</v>
      </c>
      <c r="B36" s="1" t="str">
        <f>INDEX('Exhibit 26.11'!$D$17:$D$283,MATCH(A36,'Exhibit 26.11'!$B$17:$B$283,0))</f>
        <v>Pumping Equip-T&amp;D</v>
      </c>
      <c r="C36" s="200">
        <f>SUMIF('Exhibit 26.11'!$B$20:$B$283,$A36,'Exhibit 26.11'!$M$20:$M$283)</f>
        <v>0</v>
      </c>
      <c r="D36" s="63"/>
      <c r="E36" s="200">
        <f>SUMIF('Exhibit 26.11'!$B$20:$B$283,$A36,'Exhibit 26.11'!$N$20:$N$283)</f>
        <v>0</v>
      </c>
      <c r="F36" s="52"/>
      <c r="G36" s="200">
        <f t="shared" si="0"/>
        <v>0</v>
      </c>
    </row>
    <row r="37" spans="1:7" ht="12.75">
      <c r="A37" s="641">
        <v>320300</v>
      </c>
      <c r="B37" s="1" t="str">
        <f>INDEX('Exhibit 26.11'!$D$17:$D$283,MATCH(A37,'Exhibit 26.11'!$B$17:$B$283,0))</f>
        <v>Water Treatment Equipment</v>
      </c>
      <c r="C37" s="200">
        <f>SUMIF('Exhibit 26.11'!$B$20:$B$283,$A37,'Exhibit 26.11'!$M$20:$M$283)</f>
        <v>1636170</v>
      </c>
      <c r="D37" s="63"/>
      <c r="E37" s="200">
        <f>SUMIF('Exhibit 26.11'!$B$20:$B$283,$A37,'Exhibit 26.11'!$N$20:$N$283)</f>
        <v>-81808.5</v>
      </c>
      <c r="F37" s="52"/>
      <c r="G37" s="200">
        <f t="shared" si="0"/>
        <v>1554361.5</v>
      </c>
    </row>
    <row r="38" spans="1:7" s="962" customFormat="1" ht="12.75">
      <c r="A38" s="875" t="s">
        <v>2983</v>
      </c>
      <c r="B38" s="1" t="s">
        <v>2984</v>
      </c>
      <c r="C38" s="200">
        <f>SUMIF('Exhibit 26.11'!$B$20:$B$283,$A38,'Exhibit 26.11'!$M$20:$M$283)</f>
        <v>1682975</v>
      </c>
      <c r="D38" s="63"/>
      <c r="E38" s="200">
        <f>SUMIF('Exhibit 26.11'!$B$20:$B$283,$A38,'Exhibit 26.11'!$N$20:$N$283)</f>
        <v>0</v>
      </c>
      <c r="F38" s="52"/>
      <c r="G38" s="200">
        <f>C38+E38</f>
        <v>1682975</v>
      </c>
    </row>
    <row r="39" spans="1:7" ht="12.75">
      <c r="A39" s="641">
        <v>330400</v>
      </c>
      <c r="B39" s="1" t="str">
        <f>INDEX('Exhibit 26.11'!$D$17:$D$283,MATCH(A39,'Exhibit 26.11'!$B$17:$B$283,0))</f>
        <v>Dist Reservoirs &amp; Standpipes</v>
      </c>
      <c r="C39" s="200">
        <f>SUMIF('Exhibit 26.11'!$B$20:$B$283,$A39,'Exhibit 26.11'!$M$20:$M$283)</f>
        <v>0</v>
      </c>
      <c r="D39" s="63"/>
      <c r="E39" s="200">
        <f>SUMIF('Exhibit 26.11'!$B$20:$B$283,$A39,'Exhibit 26.11'!$N$20:$N$283)</f>
        <v>0</v>
      </c>
      <c r="F39" s="52"/>
      <c r="G39" s="200">
        <f t="shared" si="0"/>
        <v>0</v>
      </c>
    </row>
    <row r="40" spans="1:7" ht="12.75">
      <c r="A40" s="641">
        <v>331400</v>
      </c>
      <c r="B40" s="1" t="str">
        <f>INDEX('Exhibit 26.11'!$D$17:$D$283,MATCH(A40,'Exhibit 26.11'!$B$17:$B$283,0))</f>
        <v>T&amp;D Mains</v>
      </c>
      <c r="C40" s="200">
        <f>SUMIF('Exhibit 26.11'!$B$20:$B$283,$A40,'Exhibit 26.11'!$M$20:$M$283)</f>
        <v>0</v>
      </c>
      <c r="D40" s="63"/>
      <c r="E40" s="200">
        <f>SUMIF('Exhibit 26.11'!$B$20:$B$283,$A40,'Exhibit 26.11'!$N$20:$N$283)</f>
        <v>0</v>
      </c>
      <c r="F40" s="52"/>
      <c r="G40" s="200">
        <f t="shared" si="0"/>
        <v>0</v>
      </c>
    </row>
    <row r="41" spans="1:7" ht="12.75">
      <c r="A41" s="641">
        <v>333400</v>
      </c>
      <c r="B41" s="1" t="str">
        <f>INDEX('Exhibit 26.11'!$D$17:$D$283,MATCH(A41,'Exhibit 26.11'!$B$17:$B$283,0))</f>
        <v>Services</v>
      </c>
      <c r="C41" s="200">
        <f>SUMIF('Exhibit 26.11'!$B$20:$B$283,$A41,'Exhibit 26.11'!$M$20:$M$283)</f>
        <v>0</v>
      </c>
      <c r="D41" s="63"/>
      <c r="E41" s="200">
        <f>SUMIF('Exhibit 26.11'!$B$20:$B$283,$A41,'Exhibit 26.11'!$N$20:$N$283)</f>
        <v>0</v>
      </c>
      <c r="F41" s="52"/>
      <c r="G41" s="200">
        <f t="shared" si="0"/>
        <v>0</v>
      </c>
    </row>
    <row r="42" spans="1:7" ht="12.75">
      <c r="A42" s="641">
        <v>334400</v>
      </c>
      <c r="B42" s="1" t="str">
        <f>INDEX('Exhibit 26.11'!$D$17:$D$283,MATCH(A42,'Exhibit 26.11'!$B$17:$B$283,0))</f>
        <v>Meters &amp; Meter Installations</v>
      </c>
      <c r="C42" s="200">
        <f>SUMIF('Exhibit 26.11'!$B$20:$B$283,$A42,'Exhibit 26.11'!$M$20:$M$283)</f>
        <v>0</v>
      </c>
      <c r="D42" s="63"/>
      <c r="E42" s="200">
        <f>SUMIF('Exhibit 26.11'!$B$20:$B$283,$A42,'Exhibit 26.11'!$N$20:$N$283)</f>
        <v>0</v>
      </c>
      <c r="F42" s="52"/>
      <c r="G42" s="200">
        <f t="shared" si="0"/>
        <v>0</v>
      </c>
    </row>
    <row r="43" spans="1:7" ht="12.75">
      <c r="A43" s="641">
        <v>334420</v>
      </c>
      <c r="B43" s="1" t="str">
        <f>INDEX('Exhibit 26.11'!$D$17:$D$283,MATCH(A43,'Exhibit 26.11'!$B$17:$B$283,0))</f>
        <v>Meter Installations</v>
      </c>
      <c r="C43" s="200">
        <f>SUMIF('Exhibit 26.11'!$B$20:$B$283,$A43,'Exhibit 26.11'!$M$20:$M$283)</f>
        <v>0</v>
      </c>
      <c r="D43" s="63"/>
      <c r="E43" s="200">
        <f>SUMIF('Exhibit 26.11'!$B$20:$B$283,$A43,'Exhibit 26.11'!$N$20:$N$283)</f>
        <v>0</v>
      </c>
      <c r="F43" s="52"/>
      <c r="G43" s="200">
        <f t="shared" si="0"/>
        <v>0</v>
      </c>
    </row>
    <row r="44" spans="1:7" ht="12.75">
      <c r="A44" s="641">
        <v>334430</v>
      </c>
      <c r="B44" s="1" t="str">
        <f>INDEX('Exhibit 26.11'!$D$17:$D$283,MATCH(A44,'Exhibit 26.11'!$B$17:$B$283,0))</f>
        <v>Meters-ERT</v>
      </c>
      <c r="C44" s="200">
        <f>SUMIF('Exhibit 26.11'!$B$20:$B$283,$A44,'Exhibit 26.11'!$M$20:$M$283)</f>
        <v>0</v>
      </c>
      <c r="D44" s="63"/>
      <c r="E44" s="200">
        <f>SUMIF('Exhibit 26.11'!$B$20:$B$283,$A44,'Exhibit 26.11'!$N$20:$N$283)</f>
        <v>0</v>
      </c>
      <c r="F44" s="52"/>
      <c r="G44" s="200">
        <f t="shared" si="0"/>
        <v>0</v>
      </c>
    </row>
    <row r="45" spans="1:7" ht="12.75">
      <c r="A45" s="641">
        <v>334440</v>
      </c>
      <c r="B45" s="1" t="str">
        <f>INDEX('Exhibit 26.11'!$D$17:$D$283,MATCH(A45,'Exhibit 26.11'!$B$17:$B$283,0))</f>
        <v>Meters-Other</v>
      </c>
      <c r="C45" s="200">
        <f>SUMIF('Exhibit 26.11'!$B$20:$B$283,$A45,'Exhibit 26.11'!$M$20:$M$283)</f>
        <v>0</v>
      </c>
      <c r="D45" s="63"/>
      <c r="E45" s="200">
        <f>SUMIF('Exhibit 26.11'!$B$20:$B$283,$A45,'Exhibit 26.11'!$N$20:$N$283)</f>
        <v>0</v>
      </c>
      <c r="F45" s="52"/>
      <c r="G45" s="200">
        <f t="shared" si="0"/>
        <v>0</v>
      </c>
    </row>
    <row r="46" spans="1:7" ht="12.75">
      <c r="A46" s="641">
        <v>335400</v>
      </c>
      <c r="B46" s="1" t="str">
        <f>INDEX('Exhibit 26.11'!$D$17:$D$283,MATCH(A46,'Exhibit 26.11'!$B$17:$B$283,0))</f>
        <v>Hydrants</v>
      </c>
      <c r="C46" s="200">
        <f>SUMIF('Exhibit 26.11'!$B$20:$B$283,$A46,'Exhibit 26.11'!$M$20:$M$283)</f>
        <v>0</v>
      </c>
      <c r="D46" s="63"/>
      <c r="E46" s="200">
        <f>SUMIF('Exhibit 26.11'!$B$20:$B$283,$A46,'Exhibit 26.11'!$N$20:$N$283)</f>
        <v>0</v>
      </c>
      <c r="F46" s="52"/>
      <c r="G46" s="200">
        <f t="shared" si="0"/>
        <v>0</v>
      </c>
    </row>
    <row r="47" spans="1:7" ht="12.75">
      <c r="A47" s="641">
        <v>336400</v>
      </c>
      <c r="B47" s="1" t="str">
        <f>INDEX('Exhibit 26.11'!$D$17:$D$283,MATCH(A47,'Exhibit 26.11'!$B$17:$B$283,0))</f>
        <v>Backflow Prevention Devices</v>
      </c>
      <c r="C47" s="200">
        <f>SUMIF('Exhibit 26.11'!$B$20:$B$283,$A47,'Exhibit 26.11'!$M$20:$M$283)</f>
        <v>0</v>
      </c>
      <c r="D47" s="63"/>
      <c r="E47" s="200">
        <f>SUMIF('Exhibit 26.11'!$B$20:$B$283,$A47,'Exhibit 26.11'!$N$20:$N$283)</f>
        <v>0</v>
      </c>
      <c r="F47" s="52"/>
      <c r="G47" s="200">
        <f t="shared" si="0"/>
        <v>0</v>
      </c>
    </row>
    <row r="48" spans="1:7" ht="12.75">
      <c r="A48" s="641">
        <v>339200</v>
      </c>
      <c r="B48" s="1" t="str">
        <f>INDEX('Exhibit 26.11'!$D$17:$D$283,MATCH(A48,'Exhibit 26.11'!$B$17:$B$283,0))</f>
        <v>Oth Plnt &amp; Misc Eq-SoS&amp;Pump</v>
      </c>
      <c r="C48" s="200">
        <f>SUMIF('Exhibit 26.11'!$B$20:$B$283,$A48,'Exhibit 26.11'!$M$20:$M$283)</f>
        <v>0</v>
      </c>
      <c r="D48" s="63"/>
      <c r="E48" s="200">
        <f>SUMIF('Exhibit 26.11'!$B$20:$B$283,$A48,'Exhibit 26.11'!$N$20:$N$283)</f>
        <v>0</v>
      </c>
      <c r="F48" s="52"/>
      <c r="G48" s="200">
        <f t="shared" si="0"/>
        <v>0</v>
      </c>
    </row>
    <row r="49" spans="1:7" ht="12.75">
      <c r="A49" s="641">
        <v>339400</v>
      </c>
      <c r="B49" s="1" t="str">
        <f>INDEX('Exhibit 26.11'!$D$17:$D$283,MATCH(A49,'Exhibit 26.11'!$B$17:$B$283,0))</f>
        <v>Oth Plnt &amp; Misc Eq-T&amp;D</v>
      </c>
      <c r="C49" s="200">
        <f>SUMIF('Exhibit 26.11'!$B$20:$B$283,$A49,'Exhibit 26.11'!$M$20:$M$283)</f>
        <v>0</v>
      </c>
      <c r="D49" s="63"/>
      <c r="E49" s="200">
        <f>SUMIF('Exhibit 26.11'!$B$20:$B$283,$A49,'Exhibit 26.11'!$N$20:$N$283)</f>
        <v>0</v>
      </c>
      <c r="F49" s="52"/>
      <c r="G49" s="200">
        <f t="shared" si="0"/>
        <v>0</v>
      </c>
    </row>
    <row r="50" spans="1:7" ht="12.75">
      <c r="A50" s="641">
        <v>340500</v>
      </c>
      <c r="B50" s="1" t="str">
        <f>INDEX('Exhibit 26.11'!$D$17:$D$283,MATCH(A50,'Exhibit 26.11'!$B$17:$B$283,0))</f>
        <v>Office Furniture &amp; Equipment</v>
      </c>
      <c r="C50" s="200">
        <f>SUMIF('Exhibit 26.11'!$B$20:$B$283,$A50,'Exhibit 26.11'!$M$20:$M$283)</f>
        <v>0</v>
      </c>
      <c r="D50" s="63"/>
      <c r="E50" s="200">
        <f>SUMIF('Exhibit 26.11'!$B$20:$B$283,$A50,'Exhibit 26.11'!$N$20:$N$283)</f>
        <v>0</v>
      </c>
      <c r="F50" s="52"/>
      <c r="G50" s="200">
        <f t="shared" si="0"/>
        <v>0</v>
      </c>
    </row>
    <row r="51" spans="1:7" ht="12.75">
      <c r="A51" s="641">
        <v>340550</v>
      </c>
      <c r="B51" s="1" t="str">
        <f>INDEX('Exhibit 26.11'!$D$17:$D$283,MATCH(A51,'Exhibit 26.11'!$B$17:$B$283,0))</f>
        <v>OF&amp;E-Computer Equipment</v>
      </c>
      <c r="C51" s="200">
        <f>SUMIF('Exhibit 26.11'!$B$20:$B$283,$A51,'Exhibit 26.11'!$M$20:$M$283)</f>
        <v>0</v>
      </c>
      <c r="D51" s="63"/>
      <c r="E51" s="200">
        <f>SUMIF('Exhibit 26.11'!$B$20:$B$283,$A51,'Exhibit 26.11'!$N$20:$N$283)</f>
        <v>0</v>
      </c>
      <c r="F51" s="52"/>
      <c r="G51" s="200">
        <f t="shared" si="0"/>
        <v>0</v>
      </c>
    </row>
    <row r="52" spans="1:7" ht="12.75">
      <c r="A52" s="641">
        <v>341500</v>
      </c>
      <c r="B52" s="1" t="str">
        <f>INDEX('Exhibit 26.11'!$D$17:$D$283,MATCH(A52,'Exhibit 26.11'!$B$17:$B$283,0))</f>
        <v>Transportation Equipment</v>
      </c>
      <c r="C52" s="200">
        <f>SUMIF('Exhibit 26.11'!$B$20:$B$283,$A52,'Exhibit 26.11'!$M$20:$M$283)</f>
        <v>0</v>
      </c>
      <c r="D52" s="63"/>
      <c r="E52" s="200">
        <f>SUMIF('Exhibit 26.11'!$B$20:$B$283,$A52,'Exhibit 26.11'!$N$20:$N$283)</f>
        <v>0</v>
      </c>
      <c r="F52" s="52"/>
      <c r="G52" s="200">
        <f t="shared" si="0"/>
        <v>0</v>
      </c>
    </row>
    <row r="53" spans="1:7" ht="12.75">
      <c r="A53" s="641">
        <v>342500</v>
      </c>
      <c r="B53" s="1" t="str">
        <f>INDEX('Exhibit 26.11'!$D$17:$D$283,MATCH(A53,'Exhibit 26.11'!$B$17:$B$283,0))</f>
        <v>Stores Equipment</v>
      </c>
      <c r="C53" s="200">
        <f>SUMIF('Exhibit 26.11'!$B$20:$B$283,$A53,'Exhibit 26.11'!$M$20:$M$283)</f>
        <v>0</v>
      </c>
      <c r="D53" s="63"/>
      <c r="E53" s="200">
        <f>SUMIF('Exhibit 26.11'!$B$20:$B$283,$A53,'Exhibit 26.11'!$N$20:$N$283)</f>
        <v>0</v>
      </c>
      <c r="F53" s="52"/>
      <c r="G53" s="200">
        <f t="shared" si="0"/>
        <v>0</v>
      </c>
    </row>
    <row r="54" spans="1:7" ht="12.75">
      <c r="A54" s="641">
        <v>343500</v>
      </c>
      <c r="B54" s="1" t="str">
        <f>INDEX('Exhibit 26.11'!$D$17:$D$283,MATCH(A54,'Exhibit 26.11'!$B$17:$B$283,0))</f>
        <v>Tools, Shop &amp; Garage Equip</v>
      </c>
      <c r="C54" s="200">
        <f>SUMIF('Exhibit 26.11'!$B$20:$B$283,$A54,'Exhibit 26.11'!$M$20:$M$283)</f>
        <v>0</v>
      </c>
      <c r="D54" s="63"/>
      <c r="E54" s="200">
        <f>SUMIF('Exhibit 26.11'!$B$20:$B$283,$A54,'Exhibit 26.11'!$N$20:$N$283)</f>
        <v>0</v>
      </c>
      <c r="F54" s="52"/>
      <c r="G54" s="200">
        <f t="shared" si="0"/>
        <v>0</v>
      </c>
    </row>
    <row r="55" spans="1:7" ht="12.75">
      <c r="A55" s="641">
        <v>344500</v>
      </c>
      <c r="B55" s="1" t="str">
        <f>INDEX('Exhibit 26.11'!$D$17:$D$283,MATCH(A55,'Exhibit 26.11'!$B$17:$B$283,0))</f>
        <v>Laboratory Equipment</v>
      </c>
      <c r="C55" s="200">
        <f>SUMIF('Exhibit 26.11'!$B$20:$B$283,$A55,'Exhibit 26.11'!$M$20:$M$283)</f>
        <v>0</v>
      </c>
      <c r="D55" s="63"/>
      <c r="E55" s="200">
        <f>SUMIF('Exhibit 26.11'!$B$20:$B$283,$A55,'Exhibit 26.11'!$N$20:$N$283)</f>
        <v>0</v>
      </c>
      <c r="F55" s="52"/>
      <c r="G55" s="200">
        <f t="shared" si="0"/>
        <v>0</v>
      </c>
    </row>
    <row r="56" spans="1:7" ht="12.75">
      <c r="A56" s="641">
        <v>345500</v>
      </c>
      <c r="B56" s="1" t="str">
        <f>INDEX('Exhibit 26.11'!$D$17:$D$283,MATCH(A56,'Exhibit 26.11'!$B$17:$B$283,0))</f>
        <v>Power Operated Equipment</v>
      </c>
      <c r="C56" s="200">
        <f>SUMIF('Exhibit 26.11'!$B$20:$B$283,$A56,'Exhibit 26.11'!$M$20:$M$283)</f>
        <v>0</v>
      </c>
      <c r="D56" s="63"/>
      <c r="E56" s="200">
        <f>SUMIF('Exhibit 26.11'!$B$20:$B$283,$A56,'Exhibit 26.11'!$N$20:$N$283)</f>
        <v>0</v>
      </c>
      <c r="F56" s="52"/>
      <c r="G56" s="200">
        <f t="shared" si="0"/>
        <v>0</v>
      </c>
    </row>
    <row r="57" spans="1:7" ht="12.75">
      <c r="A57" s="641">
        <v>346500</v>
      </c>
      <c r="B57" s="1" t="str">
        <f>INDEX('Exhibit 26.11'!$D$17:$D$283,MATCH(A57,'Exhibit 26.11'!$B$17:$B$283,0))</f>
        <v>Communication Equipment</v>
      </c>
      <c r="C57" s="200">
        <f>SUMIF('Exhibit 26.11'!$B$20:$B$283,$A57,'Exhibit 26.11'!$M$20:$M$283)</f>
        <v>0</v>
      </c>
      <c r="D57" s="63"/>
      <c r="E57" s="200">
        <f>SUMIF('Exhibit 26.11'!$B$20:$B$283,$A57,'Exhibit 26.11'!$N$20:$N$283)</f>
        <v>0</v>
      </c>
      <c r="F57" s="52"/>
      <c r="G57" s="200">
        <f t="shared" si="0"/>
        <v>0</v>
      </c>
    </row>
    <row r="58" spans="1:7" ht="12.75">
      <c r="A58" s="1232">
        <v>347500</v>
      </c>
      <c r="B58" s="1" t="str">
        <f>INDEX('Exhibit 26.11'!$D$17:$D$283,MATCH(A58,'Exhibit 26.11'!$B$17:$B$283,0))</f>
        <v>Miscellaneous Equipment</v>
      </c>
      <c r="C58" s="200">
        <f>SUMIF('Exhibit 26.11'!$B$20:$B$283,$A58,'Exhibit 26.11'!$M$20:$M$283)</f>
        <v>0</v>
      </c>
      <c r="D58" s="63"/>
      <c r="E58" s="200">
        <f>SUMIF('Exhibit 26.11'!$B$20:$B$283,$A58,'Exhibit 26.11'!$N$20:$N$283)</f>
        <v>0</v>
      </c>
      <c r="F58" s="52"/>
      <c r="G58" s="200">
        <f t="shared" si="0"/>
        <v>0</v>
      </c>
    </row>
    <row r="59" spans="1:7" ht="12.75">
      <c r="A59" s="1232">
        <v>348500</v>
      </c>
      <c r="B59" s="1" t="str">
        <f>INDEX('Exhibit 26.11'!$D$17:$D$283,MATCH(A59,'Exhibit 26.11'!$B$17:$B$283,0))</f>
        <v>Other Tangible Plant</v>
      </c>
      <c r="C59" s="200">
        <f>SUMIF('Exhibit 26.11'!$B$20:$B$283,$A59,'Exhibit 26.11'!$M$20:$M$283)</f>
        <v>0</v>
      </c>
      <c r="D59" s="63"/>
      <c r="E59" s="200">
        <f>SUMIF('Exhibit 26.11'!$B$20:$B$283,$A59,'Exhibit 26.11'!$N$20:$N$283)</f>
        <v>0</v>
      </c>
      <c r="F59" s="52"/>
      <c r="G59" s="200">
        <f t="shared" si="0"/>
        <v>0</v>
      </c>
    </row>
    <row r="60" spans="1:8" ht="12.75">
      <c r="A60" s="1232">
        <v>252000</v>
      </c>
      <c r="B60" s="1" t="str">
        <f>INDEX('Exhibit 26.11'!$D$17:$D$283,MATCH(A60,'Exhibit 26.11'!$B$17:$B$283,0))</f>
        <v>CAC - Net of FIT</v>
      </c>
      <c r="C60" s="200">
        <f>SUMIF('Exhibit 26.11'!$B$20:$B$283,$A60,'Exhibit 26.11'!$M$20:$M$283)</f>
        <v>0</v>
      </c>
      <c r="D60" s="63"/>
      <c r="E60" s="200">
        <f>SUMIF('Exhibit 26.11'!$B$20:$B$283,$A60,'Exhibit 26.11'!$N$20:$N$283)</f>
        <v>0</v>
      </c>
      <c r="F60" s="52"/>
      <c r="G60" s="200">
        <f t="shared" si="0"/>
        <v>0</v>
      </c>
      <c r="H60" s="962"/>
    </row>
    <row r="61" spans="1:12" ht="12.75">
      <c r="A61" s="1232">
        <v>271000</v>
      </c>
      <c r="B61" s="1" t="str">
        <f>INDEX('Exhibit 26.11'!$D$17:$D$283,MATCH(A61,'Exhibit 26.11'!$B$17:$B$283,0))</f>
        <v>CIAC</v>
      </c>
      <c r="C61" s="200">
        <f>SUMIF('Exhibit 26.11'!$B$20:$B$283,$A61,'Exhibit 26.11'!$M$20:$M$283)</f>
        <v>0</v>
      </c>
      <c r="D61" s="63"/>
      <c r="E61" s="200">
        <f>SUMIF('Exhibit 26.11'!$B$20:$B$283,$A61,'Exhibit 26.11'!$N$20:$N$283)</f>
        <v>0</v>
      </c>
      <c r="F61" s="52"/>
      <c r="G61" s="200">
        <f t="shared" si="0"/>
        <v>0</v>
      </c>
      <c r="H61" s="962"/>
      <c r="I61" s="103"/>
      <c r="J61" s="103"/>
      <c r="K61" s="103"/>
      <c r="L61" s="103"/>
    </row>
    <row r="62" spans="1:12" ht="12.75" thickBot="1">
      <c r="A62" s="732" t="s">
        <v>455</v>
      </c>
      <c r="B62" s="1233"/>
      <c r="C62" s="1239">
        <f>SUM(C15:C61)</f>
        <v>5165123</v>
      </c>
      <c r="D62" s="1240"/>
      <c r="E62" s="1239">
        <f>SUM(E15:E61)</f>
        <v>-174107.40000000002</v>
      </c>
      <c r="F62" s="1241"/>
      <c r="G62" s="1239">
        <f>SUM(G15:G61)</f>
        <v>4991015.5999999996</v>
      </c>
      <c r="I62" s="103" t="s">
        <v>1137</v>
      </c>
      <c r="J62" s="103"/>
      <c r="K62" s="103"/>
      <c r="L62" s="103"/>
    </row>
    <row r="63" ht="12.75" thickTop="1"/>
    <row r="64" ht="12.75"/>
    <row r="65" ht="12.75"/>
    <row r="66" ht="12.75"/>
    <row r="67" ht="12.75"/>
    <row r="68" ht="12.75"/>
    <row r="69" spans="2:7" ht="12.75">
      <c r="B69" t="s">
        <v>1138</v>
      </c>
      <c r="C69" s="1227">
        <f>'Exhibit 26.11'!M15</f>
        <v>5165123</v>
      </c>
      <c r="E69" s="1227">
        <f>'Exhibit 26.11'!N15</f>
        <v>-174107.40000000002</v>
      </c>
      <c r="G69" s="1227">
        <f>'Exhibit 26.11'!O15</f>
        <v>4991015.5999999996</v>
      </c>
    </row>
    <row r="70" spans="3:7" ht="12.75">
      <c r="C70" s="1227">
        <f>+C62-C69</f>
        <v>0</v>
      </c>
      <c r="E70" s="1227">
        <f>+E62-E69</f>
        <v>0</v>
      </c>
      <c r="G70" s="1227">
        <f>+G62-G69</f>
        <v>0</v>
      </c>
    </row>
    <row r="71" spans="2:7" ht="12.75">
      <c r="B71" t="s">
        <v>3200</v>
      </c>
      <c r="G71">
        <f>+G69-'Exhibit 26.2'!G69</f>
        <v>0</v>
      </c>
    </row>
  </sheetData>
  <conditionalFormatting sqref="C70:G70">
    <cfRule type="cellIs" priority="1" dxfId="18" operator="notBetween">
      <formula>-1</formula>
      <formula>1</formula>
    </cfRule>
    <cfRule type="cellIs" priority="2" dxfId="36" operator="between">
      <formula>-1</formula>
      <formula>1</formula>
    </cfRule>
  </conditionalFormatting>
  <printOptions horizontalCentered="1"/>
  <pageMargins left="0.8" right="0.8" top="1" bottom="1" header="0.5" footer="0.5"/>
  <pageSetup orientation="portrait" scale="85" r:id="rId1"/>
  <headerFooter alignWithMargins="0"/>
  <customProperties>
    <customPr name="_pios_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0000FF"/>
    <pageSetUpPr fitToPage="1"/>
  </sheetPr>
  <dimension ref="A1:L28"/>
  <sheetViews>
    <sheetView workbookViewId="0" topLeftCell="A1"/>
  </sheetViews>
  <sheetFormatPr defaultColWidth="9.14428571428571" defaultRowHeight="12.75"/>
  <cols>
    <col min="1" max="1" width="32.5714285714286" style="442" bestFit="1" customWidth="1"/>
    <col min="2" max="2" width="15.4285714285714" style="442" customWidth="1"/>
    <col min="3" max="3" width="11.2857142857143" style="442" bestFit="1" customWidth="1"/>
    <col min="4" max="4" width="6.14285714285714" style="442" customWidth="1"/>
    <col min="5" max="5" width="11.2857142857143" style="442" bestFit="1" customWidth="1"/>
    <col min="6" max="9" width="9.14285714285714" style="442" customWidth="1"/>
    <col min="10" max="10" width="6.28571428571429" style="442" bestFit="1" customWidth="1"/>
    <col min="11" max="11" width="46" style="442" bestFit="1" customWidth="1"/>
    <col min="12" max="12" width="9.14285714285714" style="442" customWidth="1"/>
    <col min="13" max="16384" width="9.14285714285714" style="442"/>
  </cols>
  <sheetData>
    <row r="1" spans="1:12" ht="12.75">
      <c r="A1" s="2"/>
      <c r="B1" s="116"/>
      <c r="C1" s="115" t="s">
        <v>3149</v>
      </c>
      <c r="D1" s="1572" t="s">
        <v>3164</v>
      </c>
      <c r="E1" s="108">
        <v>43537</v>
      </c>
      <c r="F1" s="343" t="s">
        <v>1139</v>
      </c>
      <c r="G1" s="2"/>
      <c r="H1" s="2"/>
      <c r="I1" s="2"/>
      <c r="J1" s="440" t="s">
        <v>1042</v>
      </c>
      <c r="K1" s="441" t="s">
        <v>73</v>
      </c>
      <c r="L1" s="2"/>
    </row>
    <row r="2" spans="1:12" ht="12.75">
      <c r="A2" s="2"/>
      <c r="B2" s="116"/>
      <c r="C2" s="115" t="str">
        <f>_xlfn.CONCAT("Witness: ",INDEX('Table of Contents'!$F$1:$F$68,MATCH(C1,'Table of Contents'!$D$1:$D$68,0)))</f>
        <v>Witness: Dawn M Peslak</v>
      </c>
      <c r="D2" s="1572"/>
      <c r="E2" s="1082"/>
      <c r="F2" s="69"/>
      <c r="G2" s="2"/>
      <c r="H2" s="2"/>
      <c r="I2" s="2"/>
      <c r="J2" s="107">
        <v>1</v>
      </c>
      <c r="K2" s="442" t="s">
        <v>1043</v>
      </c>
      <c r="L2" s="2"/>
    </row>
    <row r="3" spans="1:12" ht="12.75">
      <c r="A3" s="2"/>
      <c r="B3" s="2"/>
      <c r="C3" s="116"/>
      <c r="D3" s="2"/>
      <c r="E3" s="746"/>
      <c r="F3" s="69"/>
      <c r="G3" s="2"/>
      <c r="H3" s="2"/>
      <c r="I3" s="2"/>
      <c r="J3" s="107">
        <v>2</v>
      </c>
      <c r="K3" s="2" t="s">
        <v>1044</v>
      </c>
      <c r="L3" s="2"/>
    </row>
    <row r="4" spans="1:12" ht="12.75">
      <c r="A4" s="662" t="str">
        <f>+Co_Name</f>
        <v>Aqua New Jersey, Inc</v>
      </c>
      <c r="B4" s="662"/>
      <c r="C4" s="66"/>
      <c r="D4" s="2"/>
      <c r="E4" s="2"/>
      <c r="F4" s="2"/>
      <c r="G4" s="2"/>
      <c r="H4" s="2"/>
      <c r="I4" s="2"/>
      <c r="J4" s="107">
        <v>3</v>
      </c>
      <c r="K4" s="2" t="s">
        <v>1045</v>
      </c>
      <c r="L4" s="2"/>
    </row>
    <row r="5" spans="1:12" ht="12.75">
      <c r="A5" s="662" t="str">
        <f>+System</f>
        <v>Water Systems</v>
      </c>
      <c r="B5" s="662"/>
      <c r="C5" s="66"/>
      <c r="D5" s="2"/>
      <c r="E5" s="2"/>
      <c r="F5" s="2"/>
      <c r="G5" s="2"/>
      <c r="H5" s="2"/>
      <c r="I5" s="2"/>
      <c r="J5" s="107">
        <v>4</v>
      </c>
      <c r="K5" s="2" t="s">
        <v>1046</v>
      </c>
      <c r="L5" s="2"/>
    </row>
    <row r="6" spans="1:12" ht="12.75">
      <c r="A6" s="662" t="s">
        <v>1048</v>
      </c>
      <c r="B6" s="662"/>
      <c r="C6" s="66"/>
      <c r="D6" s="2"/>
      <c r="E6" s="2"/>
      <c r="F6" s="2"/>
      <c r="G6" s="2"/>
      <c r="H6" s="2"/>
      <c r="I6" s="2"/>
      <c r="J6" s="107">
        <v>5</v>
      </c>
      <c r="K6" s="2" t="s">
        <v>1048</v>
      </c>
      <c r="L6" s="2"/>
    </row>
    <row r="7" spans="1:12" ht="12.75">
      <c r="A7" s="662" t="s">
        <v>1140</v>
      </c>
      <c r="B7" s="662"/>
      <c r="C7" s="66"/>
      <c r="D7" s="2"/>
      <c r="E7" s="2"/>
      <c r="F7" s="2"/>
      <c r="G7" s="2"/>
      <c r="H7" s="2"/>
      <c r="I7" s="2"/>
      <c r="J7" s="107">
        <v>6</v>
      </c>
      <c r="K7" s="2" t="s">
        <v>313</v>
      </c>
      <c r="L7" s="2"/>
    </row>
    <row r="8" spans="1:12" ht="12.75">
      <c r="A8" s="662" t="str">
        <f>'General Information'!$B$55</f>
        <v>Base Year Ended January 31, 2024</v>
      </c>
      <c r="B8" s="662"/>
      <c r="C8" s="66"/>
      <c r="D8" s="2"/>
      <c r="E8" s="2"/>
      <c r="F8" s="2"/>
      <c r="G8" s="2"/>
      <c r="H8" s="2"/>
      <c r="I8" s="2"/>
      <c r="J8" s="107">
        <v>7</v>
      </c>
      <c r="K8" s="2" t="s">
        <v>1050</v>
      </c>
      <c r="L8" s="2"/>
    </row>
    <row r="9" spans="1:12" ht="12.75">
      <c r="A9" s="662"/>
      <c r="B9" s="662"/>
      <c r="C9" s="19"/>
      <c r="D9" s="2"/>
      <c r="E9" s="2"/>
      <c r="F9" s="2"/>
      <c r="G9" s="2"/>
      <c r="H9" s="2"/>
      <c r="I9" s="2"/>
      <c r="J9" s="107">
        <v>8</v>
      </c>
      <c r="K9" s="2" t="s">
        <v>1051</v>
      </c>
      <c r="L9" s="2"/>
    </row>
    <row r="10" spans="1:12" ht="12.75">
      <c r="A10" s="754" t="s">
        <v>63</v>
      </c>
      <c r="B10" s="754" t="s">
        <v>520</v>
      </c>
      <c r="C10" s="19"/>
      <c r="D10" s="2"/>
      <c r="E10" s="2"/>
      <c r="F10" s="2"/>
      <c r="G10" s="2"/>
      <c r="H10" s="2"/>
      <c r="I10" s="2"/>
      <c r="J10" s="107">
        <v>9</v>
      </c>
      <c r="K10" s="2" t="s">
        <v>1052</v>
      </c>
      <c r="L10" s="2"/>
    </row>
    <row r="11" spans="1:12" ht="12.75">
      <c r="A11" s="19"/>
      <c r="B11" s="19"/>
      <c r="C11" s="19"/>
      <c r="D11" s="2"/>
      <c r="E11" s="2"/>
      <c r="F11" s="2"/>
      <c r="G11" s="640" t="s">
        <v>1141</v>
      </c>
      <c r="H11" s="640"/>
      <c r="I11" s="640"/>
      <c r="J11" s="107">
        <v>10</v>
      </c>
      <c r="K11" s="2" t="s">
        <v>1053</v>
      </c>
      <c r="L11" s="2"/>
    </row>
    <row r="12" spans="1:12" ht="12.75">
      <c r="A12" s="800">
        <f>Actuals_End_Date-365</f>
        <v>44957</v>
      </c>
      <c r="B12" s="801" cm="1">
        <f t="array" ref="B12">SUM(SUMIFS('DS4_Prepmt_M&amp;S'!$F:$F,'DS4_Prepmt_M&amp;S'!$B:$B,'Exhibit 26.5'!$G$12,'DS4_Prepmt_M&amp;S'!$D:$D,'Exhibit 26.5'!$H12,'DS4_Prepmt_M&amp;S'!$E:$E,'Exhibit 26.5'!$I12,'DS4_Prepmt_M&amp;S'!$G:$G,'Exhibit 26.5'!$G$13:$G$14))</f>
        <v>2645992.589999998</v>
      </c>
      <c r="C12" s="2"/>
      <c r="F12" s="2"/>
      <c r="G12" s="2" t="s">
        <v>312</v>
      </c>
      <c r="H12" s="1606">
        <v>1</v>
      </c>
      <c r="I12" s="1606">
        <v>2023</v>
      </c>
      <c r="L12" s="2"/>
    </row>
    <row r="13" spans="1:12" ht="12.75">
      <c r="A13" s="800">
        <f>EOMONTH(A12,1)</f>
        <v>44985</v>
      </c>
      <c r="B13" s="1331" cm="1">
        <f t="array" ref="B13">SUM(SUMIFS('DS4_Prepmt_M&amp;S'!$F:$F,'DS4_Prepmt_M&amp;S'!$B:$B,'Exhibit 26.5'!$G$12,'DS4_Prepmt_M&amp;S'!$D:$D,'Exhibit 26.5'!$H13,'DS4_Prepmt_M&amp;S'!$E:$E,'Exhibit 26.5'!$I13,'DS4_Prepmt_M&amp;S'!$G:$G,'Exhibit 26.5'!$G$13:$G$14))</f>
        <v>3012903.6199999982</v>
      </c>
      <c r="C13" s="2"/>
      <c r="F13" s="2"/>
      <c r="G13" s="442" t="s">
        <v>115</v>
      </c>
      <c r="H13" s="1606">
        <f>+H12+1</f>
        <v>2</v>
      </c>
      <c r="I13" s="1606">
        <v>2023</v>
      </c>
      <c r="L13" s="2"/>
    </row>
    <row r="14" spans="1:12" ht="12.75">
      <c r="A14" s="800">
        <f t="shared" si="0" ref="A14:A24">EOMONTH(A13,1)</f>
        <v>45016</v>
      </c>
      <c r="B14" s="1331" cm="1">
        <f t="array" ref="B14">SUM(SUMIFS('DS4_Prepmt_M&amp;S'!$F:$F,'DS4_Prepmt_M&amp;S'!$B:$B,'Exhibit 26.5'!$G$12,'DS4_Prepmt_M&amp;S'!$D:$D,'Exhibit 26.5'!$H14,'DS4_Prepmt_M&amp;S'!$E:$E,'Exhibit 26.5'!$I14,'DS4_Prepmt_M&amp;S'!$G:$G,'Exhibit 26.5'!$G$13:$G$14))</f>
        <v>2965516.8599999989</v>
      </c>
      <c r="C14" s="2"/>
      <c r="F14" s="2"/>
      <c r="G14" s="442" t="s">
        <v>116</v>
      </c>
      <c r="H14" s="1606">
        <f t="shared" si="1" ref="H14:H23">+H13+1</f>
        <v>3</v>
      </c>
      <c r="I14" s="1606">
        <v>2023</v>
      </c>
      <c r="L14" s="2"/>
    </row>
    <row r="15" spans="1:12" ht="12.75">
      <c r="A15" s="800">
        <f t="shared" si="0"/>
        <v>45046</v>
      </c>
      <c r="B15" s="1331" cm="1">
        <f t="array" ref="B15">SUM(SUMIFS('DS4_Prepmt_M&amp;S'!$F:$F,'DS4_Prepmt_M&amp;S'!$B:$B,'Exhibit 26.5'!$G$12,'DS4_Prepmt_M&amp;S'!$D:$D,'Exhibit 26.5'!$H15,'DS4_Prepmt_M&amp;S'!$E:$E,'Exhibit 26.5'!$I15,'DS4_Prepmt_M&amp;S'!$G:$G,'Exhibit 26.5'!$G$13:$G$14))</f>
        <v>3150598.1099999985</v>
      </c>
      <c r="C15" s="2"/>
      <c r="F15" s="2"/>
      <c r="G15" s="2"/>
      <c r="H15" s="1606">
        <f t="shared" si="1"/>
        <v>4</v>
      </c>
      <c r="I15" s="1606">
        <v>2023</v>
      </c>
      <c r="L15" s="2"/>
    </row>
    <row r="16" spans="1:12" ht="12.75">
      <c r="A16" s="800">
        <f t="shared" si="0"/>
        <v>45077</v>
      </c>
      <c r="B16" s="1331" cm="1">
        <f t="array" ref="B16">SUM(SUMIFS('DS4_Prepmt_M&amp;S'!$F:$F,'DS4_Prepmt_M&amp;S'!$B:$B,'Exhibit 26.5'!$G$12,'DS4_Prepmt_M&amp;S'!$D:$D,'Exhibit 26.5'!$H16,'DS4_Prepmt_M&amp;S'!$E:$E,'Exhibit 26.5'!$I16,'DS4_Prepmt_M&amp;S'!$G:$G,'Exhibit 26.5'!$G$13:$G$14))</f>
        <v>3388456.1899999981</v>
      </c>
      <c r="C16" s="2"/>
      <c r="F16" s="2"/>
      <c r="G16" s="2"/>
      <c r="H16" s="1606">
        <f t="shared" si="1"/>
        <v>5</v>
      </c>
      <c r="I16" s="1606">
        <v>2023</v>
      </c>
      <c r="L16" s="2"/>
    </row>
    <row r="17" spans="1:12" ht="12.75">
      <c r="A17" s="800">
        <f t="shared" si="0"/>
        <v>45107</v>
      </c>
      <c r="B17" s="1331" cm="1">
        <f t="array" ref="B17">SUM(SUMIFS('DS4_Prepmt_M&amp;S'!$F:$F,'DS4_Prepmt_M&amp;S'!$B:$B,'Exhibit 26.5'!$G$12,'DS4_Prepmt_M&amp;S'!$D:$D,'Exhibit 26.5'!$H17,'DS4_Prepmt_M&amp;S'!$E:$E,'Exhibit 26.5'!$I17,'DS4_Prepmt_M&amp;S'!$G:$G,'Exhibit 26.5'!$G$13:$G$14))</f>
        <v>3666129.5</v>
      </c>
      <c r="C17" s="2"/>
      <c r="F17" s="2"/>
      <c r="G17" s="2"/>
      <c r="H17" s="1606">
        <f t="shared" si="1"/>
        <v>6</v>
      </c>
      <c r="I17" s="1606">
        <v>2023</v>
      </c>
      <c r="J17" s="2"/>
      <c r="K17" s="2"/>
      <c r="L17" s="2"/>
    </row>
    <row r="18" spans="1:12" ht="12.75">
      <c r="A18" s="800">
        <f t="shared" si="0"/>
        <v>45138</v>
      </c>
      <c r="B18" s="1331" cm="1">
        <f t="array" ref="B18">SUM(SUMIFS('DS4_Prepmt_M&amp;S'!$F:$F,'DS4_Prepmt_M&amp;S'!$B:$B,'Exhibit 26.5'!$G$12,'DS4_Prepmt_M&amp;S'!$D:$D,'Exhibit 26.5'!$H18,'DS4_Prepmt_M&amp;S'!$E:$E,'Exhibit 26.5'!$I18,'DS4_Prepmt_M&amp;S'!$G:$G,'Exhibit 26.5'!$G$13:$G$14))</f>
        <v>4056966.7899999991</v>
      </c>
      <c r="C18" s="2"/>
      <c r="F18" s="2"/>
      <c r="G18" s="2"/>
      <c r="H18" s="1606">
        <f t="shared" si="1"/>
        <v>7</v>
      </c>
      <c r="I18" s="1606">
        <v>2023</v>
      </c>
      <c r="J18" s="2"/>
      <c r="K18" s="2"/>
      <c r="L18" s="2"/>
    </row>
    <row r="19" spans="1:12" ht="12.75">
      <c r="A19" s="800">
        <f t="shared" si="0"/>
        <v>45169</v>
      </c>
      <c r="B19" s="1331" cm="1">
        <f t="array" ref="B19">SUM(SUMIFS('DS4_Prepmt_M&amp;S'!$F:$F,'DS4_Prepmt_M&amp;S'!$B:$B,'Exhibit 26.5'!$G$12,'DS4_Prepmt_M&amp;S'!$D:$D,'Exhibit 26.5'!$H19,'DS4_Prepmt_M&amp;S'!$E:$E,'Exhibit 26.5'!$I19,'DS4_Prepmt_M&amp;S'!$G:$G,'Exhibit 26.5'!$G$13:$G$14))</f>
        <v>4071228.419999999</v>
      </c>
      <c r="C19" s="2"/>
      <c r="F19" s="2"/>
      <c r="G19" s="2"/>
      <c r="H19" s="1606">
        <f t="shared" si="1"/>
        <v>8</v>
      </c>
      <c r="I19" s="1606">
        <v>2023</v>
      </c>
      <c r="J19" s="2"/>
      <c r="K19" s="2"/>
      <c r="L19" s="2"/>
    </row>
    <row r="20" spans="1:12" ht="12.75">
      <c r="A20" s="800">
        <f t="shared" si="0"/>
        <v>45199</v>
      </c>
      <c r="B20" s="1331" cm="1">
        <f t="array" ref="B20">SUM(SUMIFS('DS4_Prepmt_M&amp;S'!$F:$F,'DS4_Prepmt_M&amp;S'!$B:$B,'Exhibit 26.5'!$G$12,'DS4_Prepmt_M&amp;S'!$D:$D,'Exhibit 26.5'!$H20,'DS4_Prepmt_M&amp;S'!$E:$E,'Exhibit 26.5'!$I20,'DS4_Prepmt_M&amp;S'!$G:$G,'Exhibit 26.5'!$G$13:$G$14))</f>
        <v>4161345.9099999992</v>
      </c>
      <c r="C20" s="2"/>
      <c r="F20" s="2"/>
      <c r="G20" s="2"/>
      <c r="H20" s="1606">
        <f t="shared" si="1"/>
        <v>9</v>
      </c>
      <c r="I20" s="1606">
        <v>2023</v>
      </c>
      <c r="J20" s="2"/>
      <c r="K20" s="2"/>
      <c r="L20" s="2"/>
    </row>
    <row r="21" spans="1:12" ht="12.75">
      <c r="A21" s="800">
        <f t="shared" si="0"/>
        <v>45230</v>
      </c>
      <c r="B21" s="1331" cm="1">
        <f t="array" ref="B21">SUM(SUMIFS('DS4_Prepmt_M&amp;S'!$F:$F,'DS4_Prepmt_M&amp;S'!$B:$B,'Exhibit 26.5'!$G$12,'DS4_Prepmt_M&amp;S'!$D:$D,'Exhibit 26.5'!$H21,'DS4_Prepmt_M&amp;S'!$E:$E,'Exhibit 26.5'!$I21,'DS4_Prepmt_M&amp;S'!$G:$G,'Exhibit 26.5'!$G$13:$G$14))</f>
        <v>4411172.3499999996</v>
      </c>
      <c r="C21" s="2"/>
      <c r="F21" s="2"/>
      <c r="G21" s="2"/>
      <c r="H21" s="1606">
        <f t="shared" si="1"/>
        <v>10</v>
      </c>
      <c r="I21" s="1606">
        <v>2023</v>
      </c>
      <c r="J21" s="2"/>
      <c r="K21" s="2"/>
      <c r="L21" s="2"/>
    </row>
    <row r="22" spans="1:12" ht="12.75">
      <c r="A22" s="800">
        <f t="shared" si="0"/>
        <v>45260</v>
      </c>
      <c r="B22" s="1331" cm="1">
        <f t="array" ref="B22">SUM(SUMIFS('DS4_Prepmt_M&amp;S'!$F:$F,'DS4_Prepmt_M&amp;S'!$B:$B,'Exhibit 26.5'!$G$12,'DS4_Prepmt_M&amp;S'!$D:$D,'Exhibit 26.5'!$H22,'DS4_Prepmt_M&amp;S'!$E:$E,'Exhibit 26.5'!$I22,'DS4_Prepmt_M&amp;S'!$G:$G,'Exhibit 26.5'!$G$13:$G$14))</f>
        <v>4366328.9099999899</v>
      </c>
      <c r="C22" s="2"/>
      <c r="F22" s="2"/>
      <c r="G22" s="2"/>
      <c r="H22" s="1606">
        <f t="shared" si="1"/>
        <v>11</v>
      </c>
      <c r="I22" s="1606">
        <v>2023</v>
      </c>
      <c r="J22" s="2"/>
      <c r="K22" s="2"/>
      <c r="L22" s="2"/>
    </row>
    <row r="23" spans="1:12" ht="12.75">
      <c r="A23" s="800">
        <f t="shared" si="0"/>
        <v>45291</v>
      </c>
      <c r="B23" s="1331" cm="1">
        <f t="array" ref="B23">SUM(SUMIFS('DS4_Prepmt_M&amp;S'!$F:$F,'DS4_Prepmt_M&amp;S'!$B:$B,'Exhibit 26.5'!$G$12,'DS4_Prepmt_M&amp;S'!$D:$D,'Exhibit 26.5'!$H23,'DS4_Prepmt_M&amp;S'!$E:$E,'Exhibit 26.5'!$I23,'DS4_Prepmt_M&amp;S'!$G:$G,'Exhibit 26.5'!$G$13:$G$14))</f>
        <v>4790378.3799999906</v>
      </c>
      <c r="C23" s="2"/>
      <c r="F23" s="2"/>
      <c r="G23" s="2"/>
      <c r="H23" s="1606">
        <f t="shared" si="1"/>
        <v>12</v>
      </c>
      <c r="I23" s="1606">
        <v>2023</v>
      </c>
      <c r="J23" s="2"/>
      <c r="K23" s="2"/>
      <c r="L23" s="2"/>
    </row>
    <row r="24" spans="1:12" ht="12.75">
      <c r="A24" s="800">
        <f t="shared" si="0"/>
        <v>45322</v>
      </c>
      <c r="B24" s="1331" cm="1">
        <f t="array" ref="B24">SUM(SUMIFS('DS4_Prepmt_M&amp;S'!$F:$F,'DS4_Prepmt_M&amp;S'!$B:$B,'Exhibit 26.5'!$G$12,'DS4_Prepmt_M&amp;S'!$D:$D,'Exhibit 26.5'!$H24,'DS4_Prepmt_M&amp;S'!$E:$E,'Exhibit 26.5'!$I24,'DS4_Prepmt_M&amp;S'!$G:$G,'Exhibit 26.5'!$G$13:$G$14))</f>
        <v>4900513.9999999898</v>
      </c>
      <c r="C24" s="2"/>
      <c r="F24" s="2"/>
      <c r="G24" s="2"/>
      <c r="H24" s="1606">
        <v>1</v>
      </c>
      <c r="I24" s="1606">
        <v>2024</v>
      </c>
      <c r="J24" s="2"/>
      <c r="K24" s="2"/>
      <c r="L24" s="2"/>
    </row>
    <row r="25" spans="1:12" ht="12.75" thickBot="1">
      <c r="A25" s="731" t="s">
        <v>455</v>
      </c>
      <c r="B25" s="68">
        <f>SUM(B12:B24)</f>
        <v>49587531.629999958</v>
      </c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2" ht="12.75" thickTop="1">
      <c r="A26" s="19"/>
      <c r="B26" s="804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ht="12.75" thickBot="1">
      <c r="A27" s="750" t="s">
        <v>1142</v>
      </c>
      <c r="B27" s="734">
        <f>B25/13</f>
        <v>3814425.509999997</v>
      </c>
      <c r="C27" s="2"/>
      <c r="D27" s="2"/>
      <c r="E27" s="70"/>
      <c r="F27" s="2"/>
      <c r="G27" s="2"/>
      <c r="H27" s="2"/>
      <c r="I27" s="2"/>
      <c r="J27" s="2"/>
      <c r="K27" s="2"/>
      <c r="L27" s="2"/>
    </row>
    <row r="28" spans="1:12" ht="12.75" thickTop="1">
      <c r="A28" s="2"/>
      <c r="B28" s="57"/>
      <c r="C28" s="2"/>
      <c r="D28" s="2"/>
      <c r="E28" s="2"/>
      <c r="F28" s="2"/>
      <c r="G28" s="2"/>
      <c r="H28" s="2"/>
      <c r="I28" s="2"/>
      <c r="J28" s="2"/>
      <c r="K28" s="2"/>
      <c r="L28" s="2"/>
    </row>
  </sheetData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00FF"/>
    <pageSetUpPr fitToPage="1"/>
  </sheetPr>
  <dimension ref="A1:K32"/>
  <sheetViews>
    <sheetView workbookViewId="0" topLeftCell="A1"/>
  </sheetViews>
  <sheetFormatPr defaultRowHeight="12.75"/>
  <cols>
    <col min="1" max="1" width="37" bestFit="1" customWidth="1"/>
    <col min="2" max="2" width="15.4285714285714" customWidth="1"/>
    <col min="3" max="3" width="11.2857142857143" bestFit="1" customWidth="1"/>
    <col min="4" max="4" width="5.71428571428571" customWidth="1"/>
    <col min="5" max="5" width="14.2857142857143" customWidth="1"/>
    <col min="7" max="7" width="11.4285714285714" bestFit="1" customWidth="1"/>
    <col min="11" max="11" width="46" bestFit="1" customWidth="1"/>
  </cols>
  <sheetData>
    <row r="1" spans="1:11" ht="12.75">
      <c r="A1" s="63"/>
      <c r="B1" s="116"/>
      <c r="C1" s="115" t="s">
        <v>3150</v>
      </c>
      <c r="D1" s="1572" t="s">
        <v>3164</v>
      </c>
      <c r="E1" s="108">
        <v>43537</v>
      </c>
      <c r="F1" s="343" t="s">
        <v>1139</v>
      </c>
      <c r="J1" s="123" t="s">
        <v>1042</v>
      </c>
      <c r="K1" s="122" t="s">
        <v>73</v>
      </c>
    </row>
    <row r="2" spans="1:11" ht="12.75">
      <c r="A2" s="63"/>
      <c r="B2" s="116"/>
      <c r="C2" s="115" t="str">
        <f>_xlfn.CONCAT("Witness: ",INDEX('Table of Contents'!$F$1:$F$68,MATCH(C1,'Table of Contents'!$D$1:$D$68,0)))</f>
        <v>Witness: Dawn M Peslak</v>
      </c>
      <c r="D2" s="1572"/>
      <c r="E2" s="1082"/>
      <c r="F2" s="69"/>
      <c r="J2" s="69">
        <v>1</v>
      </c>
      <c r="K2" t="s">
        <v>1043</v>
      </c>
    </row>
    <row r="3" spans="1:11" s="741" customFormat="1" ht="12.75">
      <c r="A3" s="63"/>
      <c r="B3" s="63"/>
      <c r="C3" s="116"/>
      <c r="D3" s="63"/>
      <c r="E3" s="746"/>
      <c r="F3" s="69"/>
      <c r="J3" s="69">
        <v>2</v>
      </c>
      <c r="K3" s="741" t="s">
        <v>1044</v>
      </c>
    </row>
    <row r="4" spans="1:11" ht="12.75">
      <c r="A4" s="662" t="str">
        <f>+Co_Name</f>
        <v>Aqua New Jersey, Inc</v>
      </c>
      <c r="B4" s="662"/>
      <c r="C4" s="62"/>
      <c r="D4" s="63"/>
      <c r="J4" s="69">
        <v>3</v>
      </c>
      <c r="K4" t="s">
        <v>1045</v>
      </c>
    </row>
    <row r="5" spans="1:11" ht="12.75">
      <c r="A5" s="662" t="str">
        <f>+System</f>
        <v>Water Systems</v>
      </c>
      <c r="B5" s="662"/>
      <c r="C5" s="66"/>
      <c r="D5" s="63"/>
      <c r="J5" s="69">
        <v>4</v>
      </c>
      <c r="K5" t="s">
        <v>1046</v>
      </c>
    </row>
    <row r="6" spans="1:11" ht="12.75">
      <c r="A6" s="662" t="s">
        <v>313</v>
      </c>
      <c r="B6" s="662"/>
      <c r="C6" s="66"/>
      <c r="D6" s="66"/>
      <c r="J6" s="69">
        <v>5</v>
      </c>
      <c r="K6" t="s">
        <v>1048</v>
      </c>
    </row>
    <row r="7" spans="1:11" ht="12.75">
      <c r="A7" s="662" t="s">
        <v>1140</v>
      </c>
      <c r="B7" s="662"/>
      <c r="C7" s="66"/>
      <c r="D7" s="66"/>
      <c r="J7" s="69">
        <v>6</v>
      </c>
      <c r="K7" t="s">
        <v>313</v>
      </c>
    </row>
    <row r="8" spans="1:11" ht="12.75">
      <c r="A8" s="662" t="str">
        <f>'General Information'!$B$55</f>
        <v>Base Year Ended January 31, 2024</v>
      </c>
      <c r="B8" s="662"/>
      <c r="C8" s="66"/>
      <c r="D8" s="66"/>
      <c r="J8" s="69">
        <v>7</v>
      </c>
      <c r="K8" t="s">
        <v>1050</v>
      </c>
    </row>
    <row r="9" spans="1:11" ht="12.75">
      <c r="A9" s="662"/>
      <c r="B9" s="662"/>
      <c r="C9" s="63"/>
      <c r="D9" s="63"/>
      <c r="J9" s="69">
        <v>8</v>
      </c>
      <c r="K9" t="s">
        <v>1051</v>
      </c>
    </row>
    <row r="10" spans="1:11" ht="12.75">
      <c r="A10" s="754" t="s">
        <v>63</v>
      </c>
      <c r="B10" s="754" t="s">
        <v>520</v>
      </c>
      <c r="C10" s="63"/>
      <c r="D10" s="63"/>
      <c r="J10" s="69">
        <v>9</v>
      </c>
      <c r="K10" t="s">
        <v>1052</v>
      </c>
    </row>
    <row r="11" spans="1:11" ht="12.75">
      <c r="A11" s="19"/>
      <c r="B11" s="19"/>
      <c r="C11" s="63"/>
      <c r="D11" s="63"/>
      <c r="G11" s="1604" t="s">
        <v>1141</v>
      </c>
      <c r="H11" s="1604"/>
      <c r="I11" s="1604"/>
      <c r="J11" s="69">
        <v>10</v>
      </c>
      <c r="K11" t="s">
        <v>1053</v>
      </c>
    </row>
    <row r="12" spans="1:9" ht="12.75">
      <c r="A12" s="800">
        <f>Actuals_End_Date-365</f>
        <v>44957</v>
      </c>
      <c r="B12" s="801" cm="1">
        <f t="array" ref="B12">SUM(SUMIFS('DS4_Prepmt_M&amp;S'!$F:$F,'DS4_Prepmt_M&amp;S'!$B:$B,'Exhibit 26.6'!$G$12,'DS4_Prepmt_M&amp;S'!$D:$D,'Exhibit 26.6'!$H12,'DS4_Prepmt_M&amp;S'!$E:$E,'Exhibit 26.6'!$I12,'DS4_Prepmt_M&amp;S'!$G:$G,'Exhibit 26.6'!$G$13:$G$14))</f>
        <v>497204.96999999875</v>
      </c>
      <c r="C12" s="63"/>
      <c r="D12" s="63"/>
      <c r="G12" s="1605" t="s">
        <v>313</v>
      </c>
      <c r="H12" s="1606">
        <v>1</v>
      </c>
      <c r="I12" s="1606">
        <v>2023</v>
      </c>
    </row>
    <row r="13" spans="1:9" ht="12.75">
      <c r="A13" s="800">
        <f>EOMONTH(A12,1)</f>
        <v>44985</v>
      </c>
      <c r="B13" s="1331" cm="1">
        <f t="array" ref="B13">SUM(SUMIFS('DS4_Prepmt_M&amp;S'!$F:$F,'DS4_Prepmt_M&amp;S'!$B:$B,'Exhibit 26.6'!$G$12,'DS4_Prepmt_M&amp;S'!$D:$D,'Exhibit 26.6'!$H13,'DS4_Prepmt_M&amp;S'!$E:$E,'Exhibit 26.6'!$I13,'DS4_Prepmt_M&amp;S'!$G:$G,'Exhibit 26.6'!$G$13:$G$14))</f>
        <v>552915.53999999969</v>
      </c>
      <c r="C13" s="63"/>
      <c r="D13" s="63"/>
      <c r="G13" s="1607" t="s">
        <v>115</v>
      </c>
      <c r="H13" s="1606">
        <f>+H12+1</f>
        <v>2</v>
      </c>
      <c r="I13" s="1606">
        <v>2023</v>
      </c>
    </row>
    <row r="14" spans="1:9" ht="12.75">
      <c r="A14" s="800">
        <f t="shared" si="0" ref="A14:A24">EOMONTH(A13,1)</f>
        <v>45016</v>
      </c>
      <c r="B14" s="1331" cm="1">
        <f t="array" ref="B14">SUM(SUMIFS('DS4_Prepmt_M&amp;S'!$F:$F,'DS4_Prepmt_M&amp;S'!$B:$B,'Exhibit 26.6'!$G$12,'DS4_Prepmt_M&amp;S'!$D:$D,'Exhibit 26.6'!$H14,'DS4_Prepmt_M&amp;S'!$E:$E,'Exhibit 26.6'!$I14,'DS4_Prepmt_M&amp;S'!$G:$G,'Exhibit 26.6'!$G$13:$G$14))</f>
        <v>612951.36999999871</v>
      </c>
      <c r="C14" s="63"/>
      <c r="D14" s="63"/>
      <c r="G14" s="1607" t="s">
        <v>116</v>
      </c>
      <c r="H14" s="1606">
        <f t="shared" si="1" ref="H14:H23">+H13+1</f>
        <v>3</v>
      </c>
      <c r="I14" s="1606">
        <v>2023</v>
      </c>
    </row>
    <row r="15" spans="1:9" ht="12.75">
      <c r="A15" s="800">
        <f t="shared" si="0"/>
        <v>45046</v>
      </c>
      <c r="B15" s="1331" cm="1">
        <f t="array" ref="B15">SUM(SUMIFS('DS4_Prepmt_M&amp;S'!$F:$F,'DS4_Prepmt_M&amp;S'!$B:$B,'Exhibit 26.6'!$G$12,'DS4_Prepmt_M&amp;S'!$D:$D,'Exhibit 26.6'!$H15,'DS4_Prepmt_M&amp;S'!$E:$E,'Exhibit 26.6'!$I15,'DS4_Prepmt_M&amp;S'!$G:$G,'Exhibit 26.6'!$G$13:$G$14))</f>
        <v>883556.61999999871</v>
      </c>
      <c r="C15" s="63"/>
      <c r="D15" s="63"/>
      <c r="G15" s="1605"/>
      <c r="H15" s="1606">
        <f t="shared" si="1"/>
        <v>4</v>
      </c>
      <c r="I15" s="1606">
        <v>2023</v>
      </c>
    </row>
    <row r="16" spans="1:9" ht="12.75">
      <c r="A16" s="800">
        <f t="shared" si="0"/>
        <v>45077</v>
      </c>
      <c r="B16" s="1331" cm="1">
        <f t="array" ref="B16">SUM(SUMIFS('DS4_Prepmt_M&amp;S'!$F:$F,'DS4_Prepmt_M&amp;S'!$B:$B,'Exhibit 26.6'!$G$12,'DS4_Prepmt_M&amp;S'!$D:$D,'Exhibit 26.6'!$H16,'DS4_Prepmt_M&amp;S'!$E:$E,'Exhibit 26.6'!$I16,'DS4_Prepmt_M&amp;S'!$G:$G,'Exhibit 26.6'!$G$13:$G$14))</f>
        <v>855693.8399999988</v>
      </c>
      <c r="C16" s="63"/>
      <c r="D16" s="63"/>
      <c r="G16" s="1605"/>
      <c r="H16" s="1606">
        <f t="shared" si="1"/>
        <v>5</v>
      </c>
      <c r="I16" s="1606">
        <v>2023</v>
      </c>
    </row>
    <row r="17" spans="1:9" ht="12.75">
      <c r="A17" s="800">
        <f t="shared" si="0"/>
        <v>45107</v>
      </c>
      <c r="B17" s="1331" cm="1">
        <f t="array" ref="B17">SUM(SUMIFS('DS4_Prepmt_M&amp;S'!$F:$F,'DS4_Prepmt_M&amp;S'!$B:$B,'Exhibit 26.6'!$G$12,'DS4_Prepmt_M&amp;S'!$D:$D,'Exhibit 26.6'!$H17,'DS4_Prepmt_M&amp;S'!$E:$E,'Exhibit 26.6'!$I17,'DS4_Prepmt_M&amp;S'!$G:$G,'Exhibit 26.6'!$G$13:$G$14))</f>
        <v>773221.18999999878</v>
      </c>
      <c r="C17" s="63"/>
      <c r="D17" s="63"/>
      <c r="G17" s="1605"/>
      <c r="H17" s="1606">
        <f t="shared" si="1"/>
        <v>6</v>
      </c>
      <c r="I17" s="1606">
        <v>2023</v>
      </c>
    </row>
    <row r="18" spans="1:9" ht="12.75">
      <c r="A18" s="800">
        <f t="shared" si="0"/>
        <v>45138</v>
      </c>
      <c r="B18" s="1331" cm="1">
        <f t="array" ref="B18">SUM(SUMIFS('DS4_Prepmt_M&amp;S'!$F:$F,'DS4_Prepmt_M&amp;S'!$B:$B,'Exhibit 26.6'!$G$12,'DS4_Prepmt_M&amp;S'!$D:$D,'Exhibit 26.6'!$H18,'DS4_Prepmt_M&amp;S'!$E:$E,'Exhibit 26.6'!$I18,'DS4_Prepmt_M&amp;S'!$G:$G,'Exhibit 26.6'!$G$13:$G$14))</f>
        <v>684776.93999999878</v>
      </c>
      <c r="C18" s="63"/>
      <c r="D18" s="63"/>
      <c r="G18" s="1605"/>
      <c r="H18" s="1606">
        <f t="shared" si="1"/>
        <v>7</v>
      </c>
      <c r="I18" s="1606">
        <v>2023</v>
      </c>
    </row>
    <row r="19" spans="1:9" ht="12.75">
      <c r="A19" s="800">
        <f t="shared" si="0"/>
        <v>45169</v>
      </c>
      <c r="B19" s="1331" cm="1">
        <f t="array" ref="B19">SUM(SUMIFS('DS4_Prepmt_M&amp;S'!$F:$F,'DS4_Prepmt_M&amp;S'!$B:$B,'Exhibit 26.6'!$G$12,'DS4_Prepmt_M&amp;S'!$D:$D,'Exhibit 26.6'!$H19,'DS4_Prepmt_M&amp;S'!$E:$E,'Exhibit 26.6'!$I19,'DS4_Prepmt_M&amp;S'!$G:$G,'Exhibit 26.6'!$G$13:$G$14))</f>
        <v>619737.31999999878</v>
      </c>
      <c r="C19" s="63"/>
      <c r="D19" s="63"/>
      <c r="G19" s="1605"/>
      <c r="H19" s="1606">
        <f t="shared" si="1"/>
        <v>8</v>
      </c>
      <c r="I19" s="1606">
        <v>2023</v>
      </c>
    </row>
    <row r="20" spans="1:9" ht="12.75">
      <c r="A20" s="800">
        <f t="shared" si="0"/>
        <v>45199</v>
      </c>
      <c r="B20" s="1331" cm="1">
        <f t="array" ref="B20">SUM(SUMIFS('DS4_Prepmt_M&amp;S'!$F:$F,'DS4_Prepmt_M&amp;S'!$B:$B,'Exhibit 26.6'!$G$12,'DS4_Prepmt_M&amp;S'!$D:$D,'Exhibit 26.6'!$H20,'DS4_Prepmt_M&amp;S'!$E:$E,'Exhibit 26.6'!$I20,'DS4_Prepmt_M&amp;S'!$G:$G,'Exhibit 26.6'!$G$13:$G$14))</f>
        <v>507662.26999999874</v>
      </c>
      <c r="C20" s="63"/>
      <c r="D20" s="63"/>
      <c r="G20" s="1605"/>
      <c r="H20" s="1606">
        <f t="shared" si="1"/>
        <v>9</v>
      </c>
      <c r="I20" s="1606">
        <v>2023</v>
      </c>
    </row>
    <row r="21" spans="1:9" ht="12.75">
      <c r="A21" s="800">
        <f t="shared" si="0"/>
        <v>45230</v>
      </c>
      <c r="B21" s="1331" cm="1">
        <f t="array" ref="B21">SUM(SUMIFS('DS4_Prepmt_M&amp;S'!$F:$F,'DS4_Prepmt_M&amp;S'!$B:$B,'Exhibit 26.6'!$G$12,'DS4_Prepmt_M&amp;S'!$D:$D,'Exhibit 26.6'!$H21,'DS4_Prepmt_M&amp;S'!$E:$E,'Exhibit 26.6'!$I21,'DS4_Prepmt_M&amp;S'!$G:$G,'Exhibit 26.6'!$G$13:$G$14))</f>
        <v>430542.04999999871</v>
      </c>
      <c r="C21" s="63"/>
      <c r="D21" s="63"/>
      <c r="G21" s="1605"/>
      <c r="H21" s="1606">
        <f t="shared" si="1"/>
        <v>10</v>
      </c>
      <c r="I21" s="1606">
        <v>2023</v>
      </c>
    </row>
    <row r="22" spans="1:9" ht="12.75">
      <c r="A22" s="800">
        <f t="shared" si="0"/>
        <v>45260</v>
      </c>
      <c r="B22" s="1331" cm="1">
        <f t="array" ref="B22">SUM(SUMIFS('DS4_Prepmt_M&amp;S'!$F:$F,'DS4_Prepmt_M&amp;S'!$B:$B,'Exhibit 26.6'!$G$12,'DS4_Prepmt_M&amp;S'!$D:$D,'Exhibit 26.6'!$H22,'DS4_Prepmt_M&amp;S'!$E:$E,'Exhibit 26.6'!$I22,'DS4_Prepmt_M&amp;S'!$G:$G,'Exhibit 26.6'!$G$13:$G$14))</f>
        <v>359198.04999999865</v>
      </c>
      <c r="C22" s="63"/>
      <c r="D22" s="63"/>
      <c r="G22" s="1605"/>
      <c r="H22" s="1606">
        <f t="shared" si="1"/>
        <v>11</v>
      </c>
      <c r="I22" s="1606">
        <v>2023</v>
      </c>
    </row>
    <row r="23" spans="1:9" ht="12.75">
      <c r="A23" s="800">
        <f t="shared" si="0"/>
        <v>45291</v>
      </c>
      <c r="B23" s="1331" cm="1">
        <f t="array" ref="B23">SUM(SUMIFS('DS4_Prepmt_M&amp;S'!$F:$F,'DS4_Prepmt_M&amp;S'!$B:$B,'Exhibit 26.6'!$G$12,'DS4_Prepmt_M&amp;S'!$D:$D,'Exhibit 26.6'!$H23,'DS4_Prepmt_M&amp;S'!$E:$E,'Exhibit 26.6'!$I23,'DS4_Prepmt_M&amp;S'!$G:$G,'Exhibit 26.6'!$G$13:$G$14))</f>
        <v>333252.56999999878</v>
      </c>
      <c r="C23" s="63"/>
      <c r="D23" s="63"/>
      <c r="G23" s="1605"/>
      <c r="H23" s="1606">
        <f t="shared" si="1"/>
        <v>12</v>
      </c>
      <c r="I23" s="1606">
        <v>2023</v>
      </c>
    </row>
    <row r="24" spans="1:9" ht="12.75">
      <c r="A24" s="800">
        <f t="shared" si="0"/>
        <v>45322</v>
      </c>
      <c r="B24" s="1331" cm="1">
        <f t="array" ref="B24">SUM(SUMIFS('DS4_Prepmt_M&amp;S'!$F:$F,'DS4_Prepmt_M&amp;S'!$B:$B,'Exhibit 26.6'!$G$12,'DS4_Prepmt_M&amp;S'!$D:$D,'Exhibit 26.6'!$H24,'DS4_Prepmt_M&amp;S'!$E:$E,'Exhibit 26.6'!$I24,'DS4_Prepmt_M&amp;S'!$G:$G,'Exhibit 26.6'!$G$13:$G$14))</f>
        <v>384726.43999999878</v>
      </c>
      <c r="C24" s="63"/>
      <c r="D24" s="63"/>
      <c r="G24" s="1605"/>
      <c r="H24" s="1606">
        <v>1</v>
      </c>
      <c r="I24" s="1606">
        <v>2024</v>
      </c>
    </row>
    <row r="25" spans="1:4" ht="12.75" thickBot="1">
      <c r="A25" s="731" t="s">
        <v>455</v>
      </c>
      <c r="B25" s="802">
        <f>SUM(B12:B24)</f>
        <v>7495439.1699999841</v>
      </c>
      <c r="C25" s="63"/>
      <c r="D25" s="63"/>
    </row>
    <row r="26" spans="1:5" ht="12.75" thickTop="1">
      <c r="A26" s="19"/>
      <c r="B26" s="64"/>
      <c r="C26" s="63"/>
      <c r="D26" s="63"/>
      <c r="E26" t="s">
        <v>1143</v>
      </c>
    </row>
    <row r="27" spans="1:5" ht="12.75" thickBot="1">
      <c r="A27" s="750" t="s">
        <v>1142</v>
      </c>
      <c r="B27" s="803">
        <f>B25/13</f>
        <v>576572.24384615268</v>
      </c>
      <c r="C27" s="63"/>
      <c r="D27" s="63"/>
      <c r="E27" s="67">
        <v>603477</v>
      </c>
    </row>
    <row r="28" spans="1:4" ht="12.75" thickTop="1">
      <c r="A28" s="63"/>
      <c r="B28" s="63"/>
      <c r="C28" s="63"/>
      <c r="D28" s="63"/>
    </row>
    <row r="29" spans="1:4" ht="12.75">
      <c r="A29" s="63"/>
      <c r="B29" s="63"/>
      <c r="C29" s="63"/>
      <c r="D29" s="63"/>
    </row>
    <row r="30" spans="1:4" ht="12.75">
      <c r="A30" s="63"/>
      <c r="B30" s="63"/>
      <c r="C30" s="63"/>
      <c r="D30" s="63"/>
    </row>
    <row r="31" spans="1:4" ht="12.75">
      <c r="A31" s="63"/>
      <c r="B31" s="63"/>
      <c r="C31" s="63"/>
      <c r="D31" s="63"/>
    </row>
    <row r="32" spans="1:4" ht="12.75">
      <c r="A32" s="63"/>
      <c r="B32" s="63"/>
      <c r="C32" s="63"/>
      <c r="D32" s="63"/>
    </row>
  </sheetData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00FF"/>
    <pageSetUpPr fitToPage="1"/>
  </sheetPr>
  <dimension ref="A1:T38"/>
  <sheetViews>
    <sheetView workbookViewId="0" topLeftCell="A1">
      <selection pane="topLeft" activeCell="I18" sqref="I18"/>
    </sheetView>
  </sheetViews>
  <sheetFormatPr defaultRowHeight="12.75"/>
  <cols>
    <col min="1" max="1" width="25.7142857142857" customWidth="1"/>
    <col min="2" max="4" width="1.42857142857143" customWidth="1"/>
    <col min="5" max="5" width="12" customWidth="1"/>
    <col min="6" max="6" width="11.8571428571429" customWidth="1"/>
    <col min="7" max="7" width="13.7142857142857" customWidth="1"/>
    <col min="8" max="9" width="13.7142857142857" style="62" customWidth="1"/>
    <col min="10" max="10" width="5.57142857142857" customWidth="1"/>
    <col min="11" max="11" width="12.4285714285714" bestFit="1" customWidth="1"/>
    <col min="12" max="12" width="10.1428571428571" bestFit="1" customWidth="1"/>
    <col min="13" max="13" width="10.1428571428571" style="962" customWidth="1"/>
    <col min="20" max="20" width="46" bestFit="1" customWidth="1"/>
  </cols>
  <sheetData>
    <row r="1" spans="2:20" ht="12.75">
      <c r="B1" s="63"/>
      <c r="C1" s="63"/>
      <c r="D1" s="63"/>
      <c r="E1" s="63"/>
      <c r="F1" s="63"/>
      <c r="G1" s="63"/>
      <c r="H1" s="115"/>
      <c r="I1" s="115" t="s">
        <v>3151</v>
      </c>
      <c r="J1" s="1572" t="s">
        <v>3164</v>
      </c>
      <c r="K1" s="108">
        <v>45363</v>
      </c>
      <c r="L1" t="s">
        <v>581</v>
      </c>
      <c r="O1" s="563"/>
      <c r="S1" s="123" t="s">
        <v>1042</v>
      </c>
      <c r="T1" s="122" t="s">
        <v>73</v>
      </c>
    </row>
    <row r="2" spans="1:20" ht="12.75">
      <c r="A2" s="63"/>
      <c r="B2" s="63"/>
      <c r="C2" s="63"/>
      <c r="D2" s="63"/>
      <c r="E2" s="63"/>
      <c r="F2" s="63"/>
      <c r="G2" s="63"/>
      <c r="H2" s="115"/>
      <c r="I2" s="115" t="str">
        <f>_xlfn.CONCAT("Witness: ",INDEX('Table of Contents'!$F$1:$F$68,MATCH(I1,'Table of Contents'!$D$1:$D$68,0)))</f>
        <v>Witness: Dawn M Peslak</v>
      </c>
      <c r="J2" s="1572"/>
      <c r="K2" t="s">
        <v>0</v>
      </c>
      <c r="S2" s="69">
        <v>1</v>
      </c>
      <c r="T2" t="s">
        <v>1043</v>
      </c>
    </row>
    <row r="3" spans="1:20" s="741" customFormat="1" ht="12.75">
      <c r="A3" s="63"/>
      <c r="B3" s="63"/>
      <c r="C3" s="63"/>
      <c r="D3" s="63"/>
      <c r="E3" s="63"/>
      <c r="F3" s="63"/>
      <c r="G3" s="63"/>
      <c r="H3" s="115"/>
      <c r="I3" s="19"/>
      <c r="M3" s="962"/>
      <c r="N3" s="746"/>
      <c r="S3" s="69">
        <v>2</v>
      </c>
      <c r="T3" s="741" t="s">
        <v>1044</v>
      </c>
    </row>
    <row r="4" spans="1:20" ht="12.75">
      <c r="A4" s="662" t="str">
        <f>+Co_Name</f>
        <v>Aqua New Jersey, Inc</v>
      </c>
      <c r="B4" s="662"/>
      <c r="C4" s="662"/>
      <c r="D4" s="662"/>
      <c r="E4" s="662"/>
      <c r="F4" s="662"/>
      <c r="G4" s="662"/>
      <c r="H4" s="662"/>
      <c r="I4" s="662"/>
      <c r="S4" s="69">
        <v>3</v>
      </c>
      <c r="T4" t="s">
        <v>1045</v>
      </c>
    </row>
    <row r="5" spans="1:20" ht="12.75">
      <c r="A5" s="662" t="str">
        <f>+System</f>
        <v>Water Systems</v>
      </c>
      <c r="B5" s="662"/>
      <c r="C5" s="662"/>
      <c r="D5" s="662"/>
      <c r="E5" s="662"/>
      <c r="F5" s="662"/>
      <c r="G5" s="662"/>
      <c r="H5" s="662"/>
      <c r="I5" s="662"/>
      <c r="S5" s="69">
        <v>5</v>
      </c>
      <c r="T5" t="s">
        <v>1048</v>
      </c>
    </row>
    <row r="6" spans="1:20" ht="12.75">
      <c r="A6" s="662" t="s">
        <v>1050</v>
      </c>
      <c r="B6" s="662"/>
      <c r="C6" s="662"/>
      <c r="D6" s="662"/>
      <c r="E6" s="662"/>
      <c r="F6" s="662"/>
      <c r="G6" s="662"/>
      <c r="H6" s="662"/>
      <c r="I6" s="662"/>
      <c r="K6" s="63"/>
      <c r="S6" s="247">
        <v>6</v>
      </c>
      <c r="T6" s="443" t="s">
        <v>313</v>
      </c>
    </row>
    <row r="7" spans="1:20" ht="12.75">
      <c r="A7" s="662" t="s">
        <v>1140</v>
      </c>
      <c r="B7" s="662"/>
      <c r="C7" s="662"/>
      <c r="D7" s="662"/>
      <c r="E7" s="662"/>
      <c r="F7" s="662"/>
      <c r="G7" s="662"/>
      <c r="H7" s="662"/>
      <c r="I7" s="662"/>
      <c r="K7" s="63"/>
      <c r="S7" s="69">
        <v>7</v>
      </c>
      <c r="T7" t="s">
        <v>1050</v>
      </c>
    </row>
    <row r="8" spans="1:20" ht="12.75">
      <c r="A8" s="662" t="str">
        <f>'General Information'!$B$54</f>
        <v>Test Year Ended April 30, 2024 and Pro Forma Present Rates</v>
      </c>
      <c r="B8" s="662"/>
      <c r="C8" s="662"/>
      <c r="D8" s="662"/>
      <c r="E8" s="662"/>
      <c r="F8" s="662"/>
      <c r="G8" s="662"/>
      <c r="H8" s="662"/>
      <c r="I8" s="662"/>
      <c r="J8" s="109"/>
      <c r="K8" s="63"/>
      <c r="S8" s="69">
        <v>8</v>
      </c>
      <c r="T8" t="s">
        <v>1051</v>
      </c>
    </row>
    <row r="9" spans="1:20" ht="12.75">
      <c r="A9" s="662" t="str">
        <f>'General Information'!$B$8</f>
        <v>9 Months Actual + 3 Months Estimated</v>
      </c>
      <c r="B9" s="662"/>
      <c r="C9" s="662"/>
      <c r="D9" s="662"/>
      <c r="E9" s="662"/>
      <c r="F9" s="662"/>
      <c r="G9" s="662"/>
      <c r="H9" s="662"/>
      <c r="I9" s="662"/>
      <c r="J9" s="63"/>
      <c r="K9" s="63"/>
      <c r="S9" s="69">
        <v>9</v>
      </c>
      <c r="T9" t="s">
        <v>1052</v>
      </c>
    </row>
    <row r="10" spans="1:20" ht="12.75">
      <c r="A10" s="19"/>
      <c r="B10" s="19"/>
      <c r="C10" s="19"/>
      <c r="D10" s="19"/>
      <c r="E10" s="23"/>
      <c r="F10" s="23"/>
      <c r="G10" s="23"/>
      <c r="H10" s="23"/>
      <c r="I10" s="19"/>
      <c r="J10" s="63"/>
      <c r="K10" s="63"/>
      <c r="S10" s="69">
        <v>10</v>
      </c>
      <c r="T10" t="s">
        <v>1053</v>
      </c>
    </row>
    <row r="11" spans="2:11" ht="12.75">
      <c r="B11" s="69"/>
      <c r="C11" s="69"/>
      <c r="D11" s="69"/>
      <c r="E11" s="428"/>
      <c r="F11" s="428"/>
      <c r="G11" s="892"/>
      <c r="H11" s="1612" t="s">
        <v>1050</v>
      </c>
      <c r="I11" s="1613"/>
      <c r="J11" s="63"/>
      <c r="K11" s="63"/>
    </row>
    <row r="12" spans="1:11" s="443" customFormat="1" ht="38.25">
      <c r="A12" s="1608" t="s">
        <v>63</v>
      </c>
      <c r="B12" s="1609"/>
      <c r="C12" s="1609"/>
      <c r="D12" s="1609"/>
      <c r="E12" s="1610" t="s">
        <v>1144</v>
      </c>
      <c r="F12" s="1610" t="s">
        <v>1145</v>
      </c>
      <c r="G12" s="1610" t="s">
        <v>1146</v>
      </c>
      <c r="H12" s="1611" t="str">
        <f>_xlfn.CONCAT("Balance @ ",TEXT(Budget_Start_Date-1,"mm/dd/yyyy"))</f>
        <v>Balance @ 01/31/2024</v>
      </c>
      <c r="I12" s="1611" t="str">
        <f>_xlfn.CONCAT("Balance @ ",TEXT(Test_Year_End,"mm/dd/yyyy"))</f>
        <v>Balance @ 04/30/2024</v>
      </c>
      <c r="J12" s="444"/>
      <c r="K12" s="444"/>
    </row>
    <row r="13" spans="1:14" ht="12.75">
      <c r="A13" s="39"/>
      <c r="E13" s="39"/>
      <c r="F13" s="39"/>
      <c r="G13" s="39"/>
      <c r="H13" s="39"/>
      <c r="I13" s="39"/>
      <c r="J13" s="63"/>
      <c r="K13" s="63" t="s">
        <v>3045</v>
      </c>
      <c r="N13" t="s">
        <v>1147</v>
      </c>
    </row>
    <row r="14" spans="1:14" ht="12.75">
      <c r="A14" s="19"/>
      <c r="E14" s="192"/>
      <c r="F14" s="85"/>
      <c r="G14" s="192"/>
      <c r="H14" s="192"/>
      <c r="I14" s="192"/>
      <c r="J14" s="63"/>
      <c r="K14" s="63"/>
      <c r="N14" s="82"/>
    </row>
    <row r="15" spans="1:14" ht="12.75">
      <c r="A15" s="19" t="s">
        <v>185</v>
      </c>
      <c r="E15" s="192">
        <v>-86549</v>
      </c>
      <c r="F15" s="85">
        <v>180</v>
      </c>
      <c r="G15" s="192">
        <f t="shared" si="0" ref="G15:G27">-E15/F15</f>
        <v>480.82777777777778</v>
      </c>
      <c r="H15" s="192">
        <v>-45680</v>
      </c>
      <c r="I15" s="192">
        <f>ROUND(H15+(G15*3),0)</f>
        <v>-44238</v>
      </c>
      <c r="J15" s="63"/>
      <c r="K15" s="82">
        <v>480.81999999999999</v>
      </c>
      <c r="L15" s="82">
        <f>+E15/K15</f>
        <v>-180.00291169252526</v>
      </c>
      <c r="M15" s="82">
        <f>+K15-G15</f>
        <v>-0.0077777777777896517</v>
      </c>
      <c r="N15" s="82">
        <f>I15-H15</f>
        <v>1442</v>
      </c>
    </row>
    <row r="16" spans="1:14" ht="12.75">
      <c r="A16" s="19" t="s">
        <v>1149</v>
      </c>
      <c r="E16" s="192">
        <v>-107344</v>
      </c>
      <c r="F16" s="85">
        <v>180</v>
      </c>
      <c r="G16" s="192">
        <f t="shared" si="0"/>
        <v>596.35555555555561</v>
      </c>
      <c r="H16" s="192">
        <v>-57129</v>
      </c>
      <c r="I16" s="192">
        <f t="shared" si="1" ref="I16:I27">ROUND(H16+(G16*3),0)</f>
        <v>-55340</v>
      </c>
      <c r="J16" s="63"/>
      <c r="K16" s="82">
        <v>620</v>
      </c>
      <c r="L16" s="82">
        <f t="shared" si="2" ref="L16:L27">+E16/K16</f>
        <v>-173.13548387096773</v>
      </c>
      <c r="M16" s="82">
        <f t="shared" si="3" ref="M16:M27">+K16-G16</f>
        <v>23.644444444444389</v>
      </c>
      <c r="N16" s="82">
        <f>I16-H16</f>
        <v>1789</v>
      </c>
    </row>
    <row r="17" spans="1:14" ht="12.75">
      <c r="A17" s="19" t="s">
        <v>3197</v>
      </c>
      <c r="E17" s="192">
        <v>-869889</v>
      </c>
      <c r="F17" s="85">
        <v>180</v>
      </c>
      <c r="G17" s="192">
        <v>0</v>
      </c>
      <c r="H17" s="192">
        <v>0</v>
      </c>
      <c r="I17" s="192">
        <f t="shared" si="1"/>
        <v>0</v>
      </c>
      <c r="J17" s="63"/>
      <c r="K17" s="82"/>
      <c r="L17" s="82"/>
      <c r="M17" s="82">
        <f t="shared" si="3"/>
        <v>0</v>
      </c>
      <c r="N17" s="82"/>
    </row>
    <row r="18" spans="1:14" ht="12.75">
      <c r="A18" s="19" t="s">
        <v>3198</v>
      </c>
      <c r="E18" s="192">
        <v>825156</v>
      </c>
      <c r="F18" s="85">
        <v>180</v>
      </c>
      <c r="G18" s="192">
        <v>0</v>
      </c>
      <c r="H18" s="192">
        <v>0</v>
      </c>
      <c r="I18" s="192">
        <f t="shared" si="1"/>
        <v>0</v>
      </c>
      <c r="J18" s="63"/>
      <c r="K18" s="82"/>
      <c r="L18" s="82"/>
      <c r="M18" s="82">
        <f t="shared" si="3"/>
        <v>0</v>
      </c>
      <c r="N18" s="82"/>
    </row>
    <row r="19" spans="1:14" ht="12.75">
      <c r="A19" s="19" t="s">
        <v>1151</v>
      </c>
      <c r="E19" s="192">
        <v>-229412</v>
      </c>
      <c r="F19" s="85">
        <v>180</v>
      </c>
      <c r="G19" s="192">
        <f t="shared" si="0"/>
        <v>1274.5111111111112</v>
      </c>
      <c r="H19" s="192">
        <v>-48264</v>
      </c>
      <c r="I19" s="192">
        <f t="shared" si="1"/>
        <v>-44440</v>
      </c>
      <c r="J19" s="63"/>
      <c r="K19" s="82">
        <v>1237.75</v>
      </c>
      <c r="L19" s="82">
        <f t="shared" si="2"/>
        <v>-185.34599070894768</v>
      </c>
      <c r="M19" s="82">
        <f t="shared" si="3"/>
        <v>-36.761111111111177</v>
      </c>
      <c r="N19" s="82">
        <f t="shared" si="4" ref="N19:N27">I19-H19</f>
        <v>3824</v>
      </c>
    </row>
    <row r="20" spans="1:14" ht="12.75">
      <c r="A20" s="19" t="s">
        <v>1152</v>
      </c>
      <c r="E20" s="192">
        <v>17000</v>
      </c>
      <c r="F20" s="85">
        <v>180</v>
      </c>
      <c r="G20" s="192">
        <f t="shared" si="0"/>
        <v>-94.444444444444443</v>
      </c>
      <c r="H20" s="192">
        <v>3681</v>
      </c>
      <c r="I20" s="192">
        <f t="shared" si="1"/>
        <v>3398</v>
      </c>
      <c r="J20" s="63"/>
      <c r="K20" s="82">
        <v>-94.5</v>
      </c>
      <c r="L20" s="82">
        <f t="shared" si="2"/>
        <v>-179.8941798941799</v>
      </c>
      <c r="M20" s="82">
        <f t="shared" si="3"/>
        <v>-0.055555555555557135</v>
      </c>
      <c r="N20" s="82">
        <f t="shared" si="4"/>
        <v>-283</v>
      </c>
    </row>
    <row r="21" spans="1:14" ht="12.75">
      <c r="A21" s="19" t="s">
        <v>1153</v>
      </c>
      <c r="E21" s="192">
        <v>423831.59000000003</v>
      </c>
      <c r="F21" s="85">
        <v>180</v>
      </c>
      <c r="G21" s="192">
        <f t="shared" si="0"/>
        <v>-2354.6199444444446</v>
      </c>
      <c r="H21" s="192">
        <v>91815</v>
      </c>
      <c r="I21" s="192">
        <f t="shared" si="1"/>
        <v>84751</v>
      </c>
      <c r="J21" s="63"/>
      <c r="K21" s="82">
        <v>-2354.6199999999999</v>
      </c>
      <c r="L21" s="82">
        <f t="shared" si="2"/>
        <v>-179.99999575303022</v>
      </c>
      <c r="M21" s="82">
        <f t="shared" si="3"/>
        <v>-5.5555555263708811E-05</v>
      </c>
      <c r="N21" s="82">
        <f t="shared" si="4"/>
        <v>-7064</v>
      </c>
    </row>
    <row r="22" spans="1:14" ht="12.75">
      <c r="A22" s="19" t="s">
        <v>1154</v>
      </c>
      <c r="E22" s="192">
        <v>-82732</v>
      </c>
      <c r="F22" s="85">
        <v>180</v>
      </c>
      <c r="G22" s="192">
        <f t="shared" si="0"/>
        <v>459.62222222222221</v>
      </c>
      <c r="H22" s="192">
        <v>-38141</v>
      </c>
      <c r="I22" s="192">
        <f t="shared" si="1"/>
        <v>-36762</v>
      </c>
      <c r="J22" s="63"/>
      <c r="K22" s="82">
        <v>459.72000000000003</v>
      </c>
      <c r="L22" s="82">
        <f t="shared" si="2"/>
        <v>-179.96171582702513</v>
      </c>
      <c r="M22" s="82">
        <f t="shared" si="3"/>
        <v>0.097777777777821484</v>
      </c>
      <c r="N22" s="82">
        <f t="shared" si="4"/>
        <v>1379</v>
      </c>
    </row>
    <row r="23" spans="1:14" ht="12.75">
      <c r="A23" s="19" t="s">
        <v>1155</v>
      </c>
      <c r="E23" s="192">
        <v>-11120</v>
      </c>
      <c r="F23" s="85">
        <v>180</v>
      </c>
      <c r="G23" s="192">
        <f t="shared" si="0"/>
        <v>61.777777777777779</v>
      </c>
      <c r="H23" s="192">
        <v>-4570</v>
      </c>
      <c r="I23" s="192">
        <f t="shared" si="1"/>
        <v>-4385</v>
      </c>
      <c r="J23" s="63"/>
      <c r="K23" s="82">
        <v>61.780000000000001</v>
      </c>
      <c r="L23" s="82">
        <f t="shared" si="2"/>
        <v>-179.99352541275493</v>
      </c>
      <c r="M23" s="82">
        <f t="shared" si="3"/>
        <v>0.0022222222222225696</v>
      </c>
      <c r="N23" s="82">
        <f t="shared" si="4"/>
        <v>185</v>
      </c>
    </row>
    <row r="24" spans="1:14" ht="12.75">
      <c r="A24" s="19" t="s">
        <v>1156</v>
      </c>
      <c r="E24" s="192">
        <v>-15151</v>
      </c>
      <c r="F24" s="85">
        <v>180</v>
      </c>
      <c r="G24" s="192">
        <f t="shared" si="0"/>
        <v>84.172222222222217</v>
      </c>
      <c r="H24" s="192">
        <v>-6247</v>
      </c>
      <c r="I24" s="192">
        <f t="shared" si="1"/>
        <v>-5994</v>
      </c>
      <c r="J24" s="63"/>
      <c r="K24" s="82">
        <v>84</v>
      </c>
      <c r="L24" s="82">
        <f t="shared" si="2"/>
        <v>-180.36904761904762</v>
      </c>
      <c r="M24" s="82">
        <f t="shared" si="3"/>
        <v>-0.17222222222221717</v>
      </c>
      <c r="N24" s="82">
        <f t="shared" si="4"/>
        <v>253</v>
      </c>
    </row>
    <row r="25" spans="1:14" ht="12.75">
      <c r="A25" s="19" t="s">
        <v>267</v>
      </c>
      <c r="E25" s="192">
        <v>-334565</v>
      </c>
      <c r="F25" s="85">
        <v>180</v>
      </c>
      <c r="G25" s="192">
        <f t="shared" si="0"/>
        <v>1858.6944444444443</v>
      </c>
      <c r="H25" s="192">
        <v>-88597</v>
      </c>
      <c r="I25" s="192">
        <f t="shared" si="1"/>
        <v>-83021</v>
      </c>
      <c r="J25" s="63"/>
      <c r="K25" s="82">
        <v>1947.3499999999999</v>
      </c>
      <c r="L25" s="82">
        <f t="shared" si="2"/>
        <v>-171.80527383367141</v>
      </c>
      <c r="M25" s="82">
        <f t="shared" si="3"/>
        <v>88.655555555555566</v>
      </c>
      <c r="N25" s="82">
        <f t="shared" si="4"/>
        <v>5576</v>
      </c>
    </row>
    <row r="26" spans="1:14" ht="12.75">
      <c r="A26" s="19" t="s">
        <v>1157</v>
      </c>
      <c r="E26" s="192">
        <v>-55400</v>
      </c>
      <c r="F26" s="85">
        <v>180</v>
      </c>
      <c r="G26" s="192">
        <f t="shared" si="0"/>
        <v>307.77777777777777</v>
      </c>
      <c r="H26" s="192">
        <v>-11321</v>
      </c>
      <c r="I26" s="192">
        <f t="shared" si="1"/>
        <v>-10398</v>
      </c>
      <c r="J26" s="63"/>
      <c r="K26" s="82">
        <v>290.75</v>
      </c>
      <c r="L26" s="82">
        <f t="shared" si="2"/>
        <v>-190.54170249355116</v>
      </c>
      <c r="M26" s="82">
        <f t="shared" si="3"/>
        <v>-17.027777777777771</v>
      </c>
      <c r="N26" s="82">
        <f t="shared" si="4"/>
        <v>923</v>
      </c>
    </row>
    <row r="27" spans="1:14" ht="12.75">
      <c r="A27" s="19" t="s">
        <v>1158</v>
      </c>
      <c r="E27" s="192">
        <v>-292572.71000000002</v>
      </c>
      <c r="F27" s="85">
        <v>180</v>
      </c>
      <c r="G27" s="192">
        <f t="shared" si="0"/>
        <v>1625.4039444444445</v>
      </c>
      <c r="H27" s="192">
        <v>-62609</v>
      </c>
      <c r="I27" s="192">
        <f t="shared" si="1"/>
        <v>-57733</v>
      </c>
      <c r="J27" s="63"/>
      <c r="K27" s="82">
        <v>1571.5</v>
      </c>
      <c r="L27" s="82">
        <f t="shared" si="2"/>
        <v>-186.17417117403755</v>
      </c>
      <c r="M27" s="82">
        <f t="shared" si="3"/>
        <v>-53.903944444444505</v>
      </c>
      <c r="N27" s="82">
        <f t="shared" si="4"/>
        <v>4876</v>
      </c>
    </row>
    <row r="28" spans="1:14" ht="13.5" thickBot="1">
      <c r="A28" s="445" t="s">
        <v>1159</v>
      </c>
      <c r="E28" s="446">
        <f>SUM(E14:E27)</f>
        <v>-818747.11999999988</v>
      </c>
      <c r="F28" s="62"/>
      <c r="G28" s="446">
        <f>SUM(G14:G27)</f>
        <v>4300.0784444444444</v>
      </c>
      <c r="H28" s="446">
        <f>SUM(H14:H27)</f>
        <v>-267062</v>
      </c>
      <c r="I28" s="446">
        <f>SUM(I14:I27)</f>
        <v>-254162</v>
      </c>
      <c r="J28" s="63"/>
      <c r="K28" s="447">
        <f>SUM(K15:K27)</f>
        <v>4304.5499999999993</v>
      </c>
      <c r="L28" s="732"/>
      <c r="M28" s="447">
        <f>SUM(M15:M27)</f>
        <v>4.4715555555557103</v>
      </c>
      <c r="N28" s="447"/>
    </row>
    <row r="29" spans="5:11" ht="13.5" thickTop="1">
      <c r="E29" s="63"/>
      <c r="F29" s="63"/>
      <c r="G29" s="63"/>
      <c r="J29" s="63"/>
      <c r="K29" s="63"/>
    </row>
    <row r="30" spans="1:14" ht="12.75" thickBot="1">
      <c r="A30" s="19" t="s">
        <v>469</v>
      </c>
      <c r="E30" s="63"/>
      <c r="F30" s="63"/>
      <c r="G30" s="63"/>
      <c r="I30" s="571">
        <f>I28-H28</f>
        <v>12900</v>
      </c>
      <c r="J30" s="63"/>
      <c r="K30" s="63"/>
      <c r="N30" s="447">
        <f>SUM(N14:N27)</f>
        <v>12900</v>
      </c>
    </row>
    <row r="31" spans="5:11" ht="12.75" thickTop="1">
      <c r="E31" s="63"/>
      <c r="F31" s="63"/>
      <c r="G31" s="63"/>
      <c r="J31" s="63"/>
      <c r="K31" s="63"/>
    </row>
    <row r="32" spans="5:11" ht="12.75">
      <c r="E32" s="63"/>
      <c r="F32" s="63"/>
      <c r="G32" s="63"/>
      <c r="J32" s="63"/>
      <c r="K32" s="63"/>
    </row>
    <row r="33" spans="5:11" ht="12.75">
      <c r="E33" s="63"/>
      <c r="F33" s="63"/>
      <c r="G33" s="63"/>
      <c r="J33" s="63"/>
      <c r="K33" s="63"/>
    </row>
    <row r="34" ht="12.75"/>
    <row r="35" spans="1:1" ht="12.75">
      <c r="A35" t="s">
        <v>3199</v>
      </c>
    </row>
    <row r="36" ht="12.75"/>
    <row r="37" ht="12.75"/>
    <row r="38" spans="1:7" ht="12.75">
      <c r="A38" s="160" t="s">
        <v>658</v>
      </c>
      <c r="B38" s="160"/>
      <c r="C38" s="160"/>
      <c r="D38" s="160"/>
      <c r="E38" s="160"/>
      <c r="F38" s="160"/>
      <c r="G38" s="160"/>
    </row>
  </sheetData>
  <sortState ref="A15:I27">
    <sortCondition sortBy="value" ref="A15:A27"/>
  </sortState>
  <printOptions horizontalCentered="1"/>
  <pageMargins left="0.8" right="0.8" top="1" bottom="1" header="0.5" footer="0.5"/>
  <pageSetup orientation="portrait" scale="89" r:id="rId1"/>
  <headerFooter alignWithMargins="0"/>
  <customProperties>
    <customPr name="_pios_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00FF"/>
    <pageSetUpPr fitToPage="1"/>
  </sheetPr>
  <dimension ref="A1:I79"/>
  <sheetViews>
    <sheetView workbookViewId="0" topLeftCell="A1">
      <selection pane="topLeft" activeCell="F27" sqref="F27"/>
    </sheetView>
  </sheetViews>
  <sheetFormatPr defaultRowHeight="12.75"/>
  <cols>
    <col min="1" max="1" width="55.7142857142857" style="63" customWidth="1"/>
    <col min="2" max="2" width="3.71428571428571" style="532" customWidth="1"/>
    <col min="3" max="3" width="14" style="63" customWidth="1"/>
    <col min="4" max="4" width="5.71428571428571" customWidth="1"/>
    <col min="5" max="5" width="8.14285714285714" bestFit="1" customWidth="1"/>
    <col min="6" max="6" width="11.1428571428571" bestFit="1" customWidth="1"/>
    <col min="9" max="9" width="46" bestFit="1" customWidth="1"/>
  </cols>
  <sheetData>
    <row r="1" spans="2:9" ht="12.75">
      <c r="B1" s="897"/>
      <c r="C1" s="115" t="s">
        <v>3152</v>
      </c>
      <c r="D1" s="1572" t="s">
        <v>3164</v>
      </c>
      <c r="E1" s="108">
        <v>43525</v>
      </c>
      <c r="F1" s="563" t="s">
        <v>1041</v>
      </c>
      <c r="H1" s="123" t="s">
        <v>1042</v>
      </c>
      <c r="I1" s="122" t="s">
        <v>73</v>
      </c>
    </row>
    <row r="2" spans="2:9" ht="12.75">
      <c r="B2" s="898"/>
      <c r="C2" s="115" t="str">
        <f>_xlfn.CONCAT("Witness: ",INDEX('Table of Contents'!$F$1:$F$68,MATCH(C1,'Table of Contents'!$D$1:$D$68,0)))</f>
        <v>Witness: Dawn M Peslak</v>
      </c>
      <c r="D2" s="1572"/>
      <c r="E2" s="1082"/>
      <c r="F2" s="563"/>
      <c r="H2" s="69">
        <v>1</v>
      </c>
      <c r="I2" t="s">
        <v>1043</v>
      </c>
    </row>
    <row r="3" spans="1:9" s="741" customFormat="1" ht="12.75">
      <c r="A3" s="63"/>
      <c r="B3" s="898"/>
      <c r="C3" s="19"/>
      <c r="D3" s="63"/>
      <c r="E3" s="746"/>
      <c r="H3" s="69">
        <v>2</v>
      </c>
      <c r="I3" s="741" t="s">
        <v>1044</v>
      </c>
    </row>
    <row r="4" spans="1:9" ht="12.75">
      <c r="A4" s="662" t="str">
        <f>+Co_Name</f>
        <v>Aqua New Jersey, Inc</v>
      </c>
      <c r="B4" s="662"/>
      <c r="C4" s="662"/>
      <c r="D4" s="63"/>
      <c r="E4" s="2"/>
      <c r="H4" s="69">
        <v>3</v>
      </c>
      <c r="I4" t="s">
        <v>1045</v>
      </c>
    </row>
    <row r="5" spans="1:9" ht="12.75">
      <c r="A5" s="662" t="str">
        <f>+System</f>
        <v>Water Systems</v>
      </c>
      <c r="B5" s="662"/>
      <c r="C5" s="662"/>
      <c r="D5" s="63"/>
      <c r="E5" s="2"/>
      <c r="H5" s="69">
        <v>4</v>
      </c>
      <c r="I5" t="s">
        <v>1046</v>
      </c>
    </row>
    <row r="6" spans="1:9" ht="12.75">
      <c r="A6" s="662" t="s">
        <v>1051</v>
      </c>
      <c r="B6" s="662"/>
      <c r="C6" s="662"/>
      <c r="D6" s="63"/>
      <c r="E6" s="2"/>
      <c r="H6" s="69">
        <v>5</v>
      </c>
      <c r="I6" t="s">
        <v>1048</v>
      </c>
    </row>
    <row r="7" spans="1:9" ht="12.75">
      <c r="A7" s="662" t="s">
        <v>1140</v>
      </c>
      <c r="B7" s="662"/>
      <c r="C7" s="662"/>
      <c r="D7" s="63"/>
      <c r="E7" s="2"/>
      <c r="H7" s="69">
        <v>6</v>
      </c>
      <c r="I7" t="s">
        <v>313</v>
      </c>
    </row>
    <row r="8" spans="1:9" ht="12.75">
      <c r="A8" s="662" t="str">
        <f>'General Information'!$B$54</f>
        <v>Test Year Ended April 30, 2024 and Pro Forma Present Rates</v>
      </c>
      <c r="B8" s="662"/>
      <c r="C8" s="662"/>
      <c r="D8" s="66"/>
      <c r="E8" s="2"/>
      <c r="H8" s="69">
        <v>7</v>
      </c>
      <c r="I8" t="s">
        <v>1050</v>
      </c>
    </row>
    <row r="9" spans="1:9" ht="12.75">
      <c r="A9" s="662" t="str">
        <f>'General Information'!$B$8</f>
        <v>9 Months Actual + 3 Months Estimated</v>
      </c>
      <c r="B9" s="662"/>
      <c r="C9" s="662"/>
      <c r="D9" s="2"/>
      <c r="E9" s="2"/>
      <c r="H9" s="69">
        <v>8</v>
      </c>
      <c r="I9" t="s">
        <v>1051</v>
      </c>
    </row>
    <row r="10" spans="1:9" ht="12.75">
      <c r="A10" s="278"/>
      <c r="B10" s="224"/>
      <c r="C10" s="278"/>
      <c r="D10" s="2"/>
      <c r="E10" s="2"/>
      <c r="H10" s="69">
        <v>9</v>
      </c>
      <c r="I10" t="s">
        <v>1052</v>
      </c>
    </row>
    <row r="11" spans="1:9" ht="12.75">
      <c r="A11" s="651" t="s">
        <v>63</v>
      </c>
      <c r="B11" s="224"/>
      <c r="C11" s="651" t="s">
        <v>520</v>
      </c>
      <c r="D11" s="2"/>
      <c r="E11" s="2"/>
      <c r="H11" s="69">
        <v>10</v>
      </c>
      <c r="I11" t="s">
        <v>1053</v>
      </c>
    </row>
    <row r="12" spans="1:5" ht="12.75">
      <c r="A12" s="19"/>
      <c r="B12" s="39"/>
      <c r="C12" s="899"/>
      <c r="D12" s="37"/>
      <c r="E12" s="2"/>
    </row>
    <row r="13" spans="1:5" ht="12.75">
      <c r="A13" s="24" t="str">
        <f>_xlfn.CONCAT("Actual Balance at ",TEXT(Actuals_End_Date,"mmmm dd, yyyy"))</f>
        <v>Actual Balance at January 31, 2024</v>
      </c>
      <c r="B13" s="43"/>
      <c r="C13" s="1330">
        <f>107937842+9497326</f>
        <v>117435168</v>
      </c>
      <c r="D13" s="397"/>
      <c r="E13" t="s">
        <v>3022</v>
      </c>
    </row>
    <row r="14" spans="1:9" ht="12.75">
      <c r="A14" s="19"/>
      <c r="B14" s="43"/>
      <c r="C14" s="673"/>
      <c r="D14" s="249"/>
      <c r="E14" s="1616" t="s">
        <v>3071</v>
      </c>
      <c r="F14" s="1616"/>
      <c r="G14" s="1616" t="s">
        <v>3072</v>
      </c>
      <c r="H14" s="1623">
        <f>140000*7</f>
        <v>980000</v>
      </c>
      <c r="I14" s="1615"/>
    </row>
    <row r="15" spans="1:9" ht="12.75">
      <c r="A15" s="24" t="str">
        <f>_xlfn.CONCAT("Depreciation ",TEXT(Budget_Start_Date,"mm/dd/yyyy")," thru ",TEXT(Test_Year_End,"mm/dd/yyyy"))</f>
        <v>Depreciation 02/01/2024 thru 04/30/2024</v>
      </c>
      <c r="B15" s="43"/>
      <c r="C15" s="675">
        <f>'Exhibit 26.2'!L69+'Exhibit 26.2'!L72+'Exhibit 26.2'!O69</f>
        <v>4487375.3498693258</v>
      </c>
      <c r="D15" s="249"/>
      <c r="E15" s="1617" t="s">
        <v>1160</v>
      </c>
      <c r="F15" s="1618"/>
      <c r="G15" s="1618"/>
      <c r="H15" s="1618"/>
      <c r="I15" s="1615"/>
    </row>
    <row r="16" spans="1:9" ht="12.75">
      <c r="A16" s="1097"/>
      <c r="B16" s="43"/>
      <c r="C16" s="673"/>
      <c r="D16" s="249"/>
      <c r="E16" s="1617"/>
      <c r="F16" s="1618"/>
      <c r="G16" s="1618"/>
      <c r="H16" s="1618"/>
      <c r="I16" s="1615"/>
    </row>
    <row r="17" spans="1:9" ht="12.75">
      <c r="A17" s="24" t="str">
        <f>_xlfn.CONCAT("Retirements/Removal/Salvage ",TEXT(Budget_Start_Date,"mm/dd/yyyy")," thru ",TEXT(Test_Year_End,"mm/dd/yyyy"))</f>
        <v>Retirements/Removal/Salvage 02/01/2024 thru 04/30/2024</v>
      </c>
      <c r="B17" s="43"/>
      <c r="C17" s="675">
        <f>SUM('Exhibit 26.11'!G15,'Exhibit 26.11'!J15,'Exhibit 26.11'!N15)</f>
        <v>-637700.55200000014</v>
      </c>
      <c r="D17" s="249"/>
      <c r="E17" s="1617" t="s">
        <v>1160</v>
      </c>
      <c r="F17" s="1618"/>
      <c r="G17" s="1618"/>
      <c r="H17" s="1618"/>
      <c r="I17" s="1615"/>
    </row>
    <row r="18" spans="1:5" ht="12.75">
      <c r="A18" s="19"/>
      <c r="B18" s="249"/>
      <c r="C18" s="673"/>
      <c r="D18" s="249"/>
      <c r="E18" s="2"/>
    </row>
    <row r="19" spans="1:5" ht="12.75" thickBot="1">
      <c r="A19" s="730" t="s">
        <v>1161</v>
      </c>
      <c r="B19" s="249"/>
      <c r="C19" s="680">
        <f>C13+C15+C17</f>
        <v>121284842.79786932</v>
      </c>
      <c r="D19" s="249"/>
      <c r="E19" s="2"/>
    </row>
    <row r="20" spans="4:5" ht="12.75" thickTop="1">
      <c r="D20" s="249"/>
      <c r="E20" s="2"/>
    </row>
    <row r="21" spans="1:5" ht="12.75">
      <c r="A21" s="2" t="s">
        <v>3048</v>
      </c>
      <c r="B21" s="249"/>
      <c r="C21" s="250">
        <v>0</v>
      </c>
      <c r="D21" s="249"/>
      <c r="E21" s="2"/>
    </row>
    <row r="22" spans="1:5" ht="12.75">
      <c r="A22" s="2"/>
      <c r="B22" s="249"/>
      <c r="C22" s="250"/>
      <c r="D22" s="249"/>
      <c r="E22" s="2"/>
    </row>
    <row r="23" spans="1:5" ht="13.5" thickBot="1">
      <c r="A23" s="730" t="s">
        <v>3047</v>
      </c>
      <c r="B23" s="249"/>
      <c r="C23" s="680">
        <f>+C19+C21</f>
        <v>121284842.79786932</v>
      </c>
      <c r="D23" s="249"/>
      <c r="E23" s="2"/>
    </row>
    <row r="24" spans="1:5" ht="13.5" thickTop="1">
      <c r="A24" s="2"/>
      <c r="B24" s="36"/>
      <c r="C24" s="9"/>
      <c r="D24" s="36"/>
      <c r="E24" s="2"/>
    </row>
    <row r="25" spans="1:5" ht="12.75">
      <c r="A25" s="2"/>
      <c r="B25" s="36"/>
      <c r="C25" s="9"/>
      <c r="D25" s="2"/>
      <c r="E25" s="2"/>
    </row>
    <row r="26" spans="1:5" ht="12.75">
      <c r="A26" s="2"/>
      <c r="B26" s="36"/>
      <c r="C26" s="251"/>
      <c r="D26" s="2"/>
      <c r="E26" s="2"/>
    </row>
    <row r="27" spans="1:5" ht="12.75">
      <c r="A27" s="2"/>
      <c r="B27" s="36"/>
      <c r="C27" s="251"/>
      <c r="D27" s="2"/>
      <c r="E27" s="2"/>
    </row>
    <row r="28" spans="1:5" ht="12.75">
      <c r="A28" s="2"/>
      <c r="B28" s="36"/>
      <c r="C28" s="251"/>
      <c r="D28" s="2"/>
      <c r="E28" s="2"/>
    </row>
    <row r="29" spans="1:5" ht="12.75">
      <c r="A29" s="2"/>
      <c r="B29" s="36"/>
      <c r="C29" s="251"/>
      <c r="D29" s="2"/>
      <c r="E29" s="2"/>
    </row>
    <row r="30" spans="1:5" ht="12.75">
      <c r="A30" s="2"/>
      <c r="B30" s="36"/>
      <c r="C30" s="251"/>
      <c r="D30" s="2"/>
      <c r="E30" s="2"/>
    </row>
    <row r="31" spans="3:5" ht="12.75">
      <c r="C31" s="251"/>
      <c r="D31" s="2"/>
      <c r="E31" s="2"/>
    </row>
    <row r="32" spans="3:5" ht="12.75">
      <c r="C32" s="251"/>
      <c r="E32" s="2"/>
    </row>
    <row r="33" spans="3:5" ht="12.75">
      <c r="C33" s="251"/>
      <c r="D33" s="2"/>
      <c r="E33" s="2"/>
    </row>
    <row r="34" spans="4:4" ht="12.75">
      <c r="D34" s="2"/>
    </row>
    <row r="35" spans="4:4" ht="12.75">
      <c r="D35" s="2"/>
    </row>
    <row r="36" spans="4:4" ht="12.75">
      <c r="D36" s="2"/>
    </row>
    <row r="37" spans="4:5" ht="12.75">
      <c r="D37" s="2"/>
      <c r="E37" s="2"/>
    </row>
    <row r="38" spans="4:5" ht="12.75">
      <c r="D38" s="2"/>
      <c r="E38" s="2"/>
    </row>
    <row r="39" spans="4:5" ht="12.75">
      <c r="D39" s="9"/>
      <c r="E39" s="2"/>
    </row>
    <row r="40" spans="4:5" ht="12.75">
      <c r="D40" s="9"/>
      <c r="E40" s="2"/>
    </row>
    <row r="41" spans="1:5" s="26" customFormat="1" ht="12.75">
      <c r="A41" s="62"/>
      <c r="B41" s="449"/>
      <c r="C41" s="62"/>
      <c r="D41" s="28"/>
      <c r="E41" s="19"/>
    </row>
    <row r="42" spans="4:5" ht="12.75">
      <c r="D42" s="9"/>
      <c r="E42" s="2"/>
    </row>
    <row r="43" spans="4:5" ht="12.75">
      <c r="D43" s="9"/>
      <c r="E43" s="2"/>
    </row>
    <row r="44" spans="4:5" ht="12.75">
      <c r="D44" s="9"/>
      <c r="E44" s="2"/>
    </row>
    <row r="45" spans="4:5" ht="12.75">
      <c r="D45" s="10"/>
      <c r="E45" s="2"/>
    </row>
    <row r="46" spans="4:5" ht="12.75">
      <c r="D46" s="9"/>
      <c r="E46" s="2"/>
    </row>
    <row r="47" spans="4:5" ht="12.75">
      <c r="D47" s="2"/>
      <c r="E47" s="2"/>
    </row>
    <row r="48" spans="4:5" ht="12.75">
      <c r="D48" s="2"/>
      <c r="E48" s="2"/>
    </row>
    <row r="49" spans="4:5" ht="12.75">
      <c r="D49" s="2"/>
      <c r="E49" s="2"/>
    </row>
    <row r="50" spans="4:5" ht="12.75">
      <c r="D50" s="9"/>
      <c r="E50" s="2"/>
    </row>
    <row r="51" spans="4:5" ht="12.75">
      <c r="D51" s="9"/>
      <c r="E51" s="2"/>
    </row>
    <row r="52" spans="4:5" ht="12.75">
      <c r="D52" s="9"/>
      <c r="E52" s="2"/>
    </row>
    <row r="53" spans="4:5" ht="12.75">
      <c r="D53" s="9"/>
      <c r="E53" s="2"/>
    </row>
    <row r="54" spans="4:5" ht="12.75">
      <c r="D54" s="9"/>
      <c r="E54" s="2"/>
    </row>
    <row r="55" spans="4:5" ht="12.75">
      <c r="D55" s="9"/>
      <c r="E55" s="2"/>
    </row>
    <row r="56" spans="4:5" ht="12.75">
      <c r="D56" s="9"/>
      <c r="E56" s="2"/>
    </row>
    <row r="57" spans="4:5" ht="12.75">
      <c r="D57" s="9"/>
      <c r="E57" s="2"/>
    </row>
    <row r="58" spans="4:5" ht="12.75">
      <c r="D58" s="2"/>
      <c r="E58" s="2"/>
    </row>
    <row r="59" spans="4:5" ht="12.75">
      <c r="D59" s="2"/>
      <c r="E59" s="2"/>
    </row>
    <row r="60" spans="4:5" ht="12.75">
      <c r="D60" s="2"/>
      <c r="E60" s="2"/>
    </row>
    <row r="61" spans="4:5" ht="12.75">
      <c r="D61" s="2"/>
      <c r="E61" s="2"/>
    </row>
    <row r="62" spans="1:5" ht="12.75">
      <c r="A62" s="2"/>
      <c r="B62" s="36"/>
      <c r="C62" s="2"/>
      <c r="D62" s="2"/>
      <c r="E62" s="2"/>
    </row>
    <row r="63" spans="1:5" ht="12.75">
      <c r="A63" s="2"/>
      <c r="D63" s="2"/>
      <c r="E63" s="2"/>
    </row>
    <row r="64" spans="1:5" ht="12.75">
      <c r="A64" s="2"/>
      <c r="D64" s="2"/>
      <c r="E64" s="2"/>
    </row>
    <row r="65" spans="1:5" ht="12.75">
      <c r="A65" s="2"/>
      <c r="D65" s="2"/>
      <c r="E65" s="2"/>
    </row>
    <row r="66" spans="1:5" ht="12.75">
      <c r="A66" s="2"/>
      <c r="B66" s="36"/>
      <c r="C66" s="2"/>
      <c r="D66" s="2"/>
      <c r="E66" s="2"/>
    </row>
    <row r="67" spans="1:5" ht="12.75">
      <c r="A67" s="2"/>
      <c r="B67" s="36"/>
      <c r="C67" s="2"/>
      <c r="D67" s="2"/>
      <c r="E67" s="2"/>
    </row>
    <row r="68" spans="1:5" ht="12.75">
      <c r="A68" s="2"/>
      <c r="B68" s="36"/>
      <c r="C68" s="2"/>
      <c r="D68" s="2"/>
      <c r="E68" s="2"/>
    </row>
    <row r="69" spans="1:5" ht="12.75">
      <c r="A69" s="2"/>
      <c r="B69" s="36"/>
      <c r="C69" s="2"/>
      <c r="D69" s="2"/>
      <c r="E69" s="2"/>
    </row>
    <row r="70" spans="1:5" ht="12.75">
      <c r="A70" s="2"/>
      <c r="B70" s="36"/>
      <c r="C70" s="2"/>
      <c r="D70" s="2"/>
      <c r="E70" s="2"/>
    </row>
    <row r="71" spans="1:5" ht="12.75">
      <c r="A71" s="2"/>
      <c r="B71" s="36"/>
      <c r="C71" s="2"/>
      <c r="D71" s="2"/>
      <c r="E71" s="2"/>
    </row>
    <row r="72" spans="1:5" ht="12.75">
      <c r="A72" s="2"/>
      <c r="B72" s="36"/>
      <c r="C72" s="2"/>
      <c r="D72" s="2"/>
      <c r="E72" s="2"/>
    </row>
    <row r="73" spans="1:5" ht="12.75">
      <c r="A73" s="2"/>
      <c r="B73" s="36"/>
      <c r="C73" s="2"/>
      <c r="D73" s="2"/>
      <c r="E73" s="2"/>
    </row>
    <row r="74" spans="1:5" ht="12.75">
      <c r="A74" s="2"/>
      <c r="B74" s="36"/>
      <c r="C74" s="2"/>
      <c r="D74" s="2"/>
      <c r="E74" s="2"/>
    </row>
    <row r="75" spans="1:5" ht="12.75">
      <c r="A75" s="2"/>
      <c r="B75" s="36"/>
      <c r="C75" s="2"/>
      <c r="D75" s="2"/>
      <c r="E75" s="2"/>
    </row>
    <row r="76" spans="1:5" ht="12.75">
      <c r="A76" s="2"/>
      <c r="B76" s="36"/>
      <c r="C76" s="2"/>
      <c r="D76" s="2"/>
      <c r="E76" s="2"/>
    </row>
    <row r="77" spans="1:5" ht="12.75">
      <c r="A77" s="2"/>
      <c r="B77" s="36"/>
      <c r="C77" s="2"/>
      <c r="D77" s="2"/>
      <c r="E77" s="2"/>
    </row>
    <row r="78" spans="1:5" ht="12.75">
      <c r="A78" s="2"/>
      <c r="B78" s="36"/>
      <c r="C78" s="2"/>
      <c r="D78" s="2"/>
      <c r="E78" s="2"/>
    </row>
    <row r="79" spans="1:5" ht="12.75">
      <c r="A79" s="2"/>
      <c r="B79" s="36"/>
      <c r="C79" s="2"/>
      <c r="D79" s="2"/>
      <c r="E79" s="2"/>
    </row>
  </sheetData>
  <printOptions horizontalCentered="1"/>
  <pageMargins left="0.8" right="0.8" top="1" bottom="1" header="0.5" footer="0.5"/>
  <pageSetup orientation="portrait" r:id="rId1"/>
  <headerFooter alignWithMargins="0"/>
  <rowBreaks count="1" manualBreakCount="1">
    <brk id="25" max="16383" man="1"/>
  </rowBreaks>
  <customProperties>
    <customPr name="_pios_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00FF"/>
    <pageSetUpPr fitToPage="1"/>
  </sheetPr>
  <dimension ref="A1:M33"/>
  <sheetViews>
    <sheetView workbookViewId="0" topLeftCell="A1">
      <selection pane="topLeft" activeCell="B24" sqref="B24"/>
    </sheetView>
  </sheetViews>
  <sheetFormatPr defaultRowHeight="12.75"/>
  <cols>
    <col min="1" max="1" width="50.7142857142857" style="63" customWidth="1"/>
    <col min="2" max="2" width="15.7142857142857" style="63" customWidth="1"/>
    <col min="3" max="3" width="6.14285714285714" customWidth="1"/>
    <col min="4" max="4" width="9.14285714285714" customWidth="1"/>
    <col min="5" max="5" width="5.71428571428571" customWidth="1"/>
    <col min="6" max="6" width="8.42857142857143" bestFit="1" customWidth="1"/>
    <col min="7" max="7" width="11.2857142857143" bestFit="1" customWidth="1"/>
    <col min="8" max="8" width="11.1428571428571" bestFit="1" customWidth="1"/>
    <col min="13" max="13" width="46" bestFit="1" customWidth="1"/>
  </cols>
  <sheetData>
    <row r="1" spans="1:13" ht="12.75">
      <c r="A1" s="115"/>
      <c r="B1" s="115" t="s">
        <v>3153</v>
      </c>
      <c r="C1" s="1572" t="s">
        <v>3164</v>
      </c>
      <c r="D1" s="2"/>
      <c r="E1" s="63"/>
      <c r="F1" s="63"/>
      <c r="G1" s="108">
        <v>43525</v>
      </c>
      <c r="H1" s="563" t="s">
        <v>1041</v>
      </c>
      <c r="L1" s="123" t="s">
        <v>1042</v>
      </c>
      <c r="M1" s="122" t="s">
        <v>73</v>
      </c>
    </row>
    <row r="2" spans="1:13" ht="12.75">
      <c r="A2" s="116"/>
      <c r="B2" s="115" t="str">
        <f>_xlfn.CONCAT("Witness: ",INDEX('Table of Contents'!$F$1:$F$68,MATCH(B1,'Table of Contents'!$D$1:$D$68,0)))</f>
        <v>Witness: Dawn M Peslak</v>
      </c>
      <c r="C2" s="1572"/>
      <c r="D2" s="19"/>
      <c r="E2" s="63"/>
      <c r="F2" s="63"/>
      <c r="G2" t="s">
        <v>0</v>
      </c>
      <c r="L2" s="69">
        <v>1</v>
      </c>
      <c r="M2" t="s">
        <v>1043</v>
      </c>
    </row>
    <row r="3" spans="1:13" s="947" customFormat="1" ht="12.75">
      <c r="A3" s="63"/>
      <c r="B3" s="116"/>
      <c r="C3" s="19"/>
      <c r="D3" s="19"/>
      <c r="E3" s="63"/>
      <c r="F3" s="63"/>
      <c r="G3" s="746"/>
      <c r="L3" s="69">
        <v>2</v>
      </c>
      <c r="M3" s="947" t="s">
        <v>1044</v>
      </c>
    </row>
    <row r="4" spans="1:13" ht="12.75">
      <c r="A4" s="662" t="str">
        <f>+Co_Name</f>
        <v>Aqua New Jersey, Inc</v>
      </c>
      <c r="B4" s="640"/>
      <c r="C4" s="62"/>
      <c r="D4" s="62"/>
      <c r="E4" s="63"/>
      <c r="F4" s="63"/>
      <c r="G4" s="63"/>
      <c r="L4" s="69">
        <v>3</v>
      </c>
      <c r="M4" t="s">
        <v>1045</v>
      </c>
    </row>
    <row r="5" spans="1:13" ht="12.75">
      <c r="A5" s="662" t="str">
        <f>+System</f>
        <v>Water Systems</v>
      </c>
      <c r="B5" s="640"/>
      <c r="C5" s="66"/>
      <c r="D5" s="66"/>
      <c r="E5" s="62"/>
      <c r="F5" s="63"/>
      <c r="G5" s="63"/>
      <c r="L5" s="69">
        <v>5</v>
      </c>
      <c r="M5" t="s">
        <v>1048</v>
      </c>
    </row>
    <row r="6" spans="1:13" ht="12.75">
      <c r="A6" s="662" t="s">
        <v>1052</v>
      </c>
      <c r="B6" s="640"/>
      <c r="C6" s="287"/>
      <c r="D6" s="118"/>
      <c r="E6" s="62"/>
      <c r="F6" s="63"/>
      <c r="G6" s="63"/>
      <c r="L6" s="69">
        <v>6</v>
      </c>
      <c r="M6" t="s">
        <v>313</v>
      </c>
    </row>
    <row r="7" spans="1:13" ht="12.75">
      <c r="A7" s="662" t="s">
        <v>1140</v>
      </c>
      <c r="B7" s="640"/>
      <c r="C7" s="287"/>
      <c r="D7" s="79"/>
      <c r="E7" s="62"/>
      <c r="F7" s="63"/>
      <c r="G7" s="63"/>
      <c r="L7" s="69">
        <v>7</v>
      </c>
      <c r="M7" t="s">
        <v>1050</v>
      </c>
    </row>
    <row r="8" spans="1:13" ht="12.75">
      <c r="A8" s="662" t="str">
        <f>'General Information'!$B$54</f>
        <v>Test Year Ended April 30, 2024 and Pro Forma Present Rates</v>
      </c>
      <c r="B8" s="640"/>
      <c r="C8" s="79"/>
      <c r="D8" s="79"/>
      <c r="E8" s="62"/>
      <c r="F8" s="63"/>
      <c r="G8" s="63"/>
      <c r="L8" s="69">
        <v>8</v>
      </c>
      <c r="M8" t="s">
        <v>1051</v>
      </c>
    </row>
    <row r="9" spans="1:13" ht="12.75">
      <c r="A9" s="662" t="str">
        <f>'General Information'!$B$8</f>
        <v>9 Months Actual + 3 Months Estimated</v>
      </c>
      <c r="B9" s="640"/>
      <c r="C9" s="63"/>
      <c r="D9" s="63"/>
      <c r="E9" s="63"/>
      <c r="F9" s="448" t="s">
        <v>342</v>
      </c>
      <c r="G9" s="448"/>
      <c r="H9" s="376"/>
      <c r="L9" s="69">
        <v>9</v>
      </c>
      <c r="M9" t="s">
        <v>1052</v>
      </c>
    </row>
    <row r="10" spans="1:13" s="947" customFormat="1" ht="12.75">
      <c r="A10" s="662"/>
      <c r="B10" s="640"/>
      <c r="C10" s="63"/>
      <c r="D10" s="63"/>
      <c r="E10" s="63"/>
      <c r="F10" s="448"/>
      <c r="G10" s="448"/>
      <c r="H10" s="376"/>
      <c r="L10" s="69">
        <v>10</v>
      </c>
      <c r="M10" s="947" t="s">
        <v>1053</v>
      </c>
    </row>
    <row r="11" spans="1:12" s="947" customFormat="1" ht="12.75">
      <c r="A11" s="662"/>
      <c r="B11" s="640"/>
      <c r="C11" s="63"/>
      <c r="D11" s="63"/>
      <c r="E11" s="63"/>
      <c r="F11" s="448"/>
      <c r="G11" s="448"/>
      <c r="H11" s="376"/>
      <c r="L11" s="69"/>
    </row>
    <row r="12" spans="1:13" ht="12.75">
      <c r="A12" s="699" t="s">
        <v>63</v>
      </c>
      <c r="B12" s="697" t="s">
        <v>520</v>
      </c>
      <c r="C12" s="63"/>
      <c r="D12" s="62"/>
      <c r="E12" s="62"/>
      <c r="F12" s="63"/>
      <c r="G12" s="63"/>
      <c r="L12" s="69"/>
      <c r="M12" s="947"/>
    </row>
    <row r="13" spans="1:7" s="947" customFormat="1" ht="12.75">
      <c r="A13" s="2"/>
      <c r="B13" s="37"/>
      <c r="C13" s="63"/>
      <c r="D13" s="62"/>
      <c r="E13" s="62"/>
      <c r="F13" s="63"/>
      <c r="G13" s="63"/>
    </row>
    <row r="14" spans="1:7" ht="12.75">
      <c r="A14" s="1" t="s">
        <v>1162</v>
      </c>
      <c r="B14" s="250"/>
      <c r="C14" s="63"/>
      <c r="D14" s="62"/>
      <c r="E14" s="62"/>
      <c r="F14" s="63"/>
      <c r="G14" s="63"/>
    </row>
    <row r="15" spans="1:7" ht="12.75">
      <c r="A15" s="384" t="str">
        <f>_xlfn.CONCAT("Actual Balance @ ",TEXT(Actuals_End_Date,"mm/dd/yyyy"))</f>
        <v>Actual Balance @ 01/31/2024</v>
      </c>
      <c r="B15" s="248">
        <f>'Exhibit 26.2'!D76</f>
        <v>-22711599.149999999</v>
      </c>
      <c r="C15" s="63"/>
      <c r="D15" s="62"/>
      <c r="E15" s="62"/>
      <c r="F15" s="63"/>
      <c r="G15" s="63"/>
    </row>
    <row r="16" spans="1:7" ht="12.75">
      <c r="A16" s="574"/>
      <c r="B16" s="248"/>
      <c r="C16" s="63"/>
      <c r="D16" s="62"/>
      <c r="E16" s="62"/>
      <c r="F16" s="63"/>
      <c r="G16" s="63"/>
    </row>
    <row r="17" spans="1:10" ht="12.75">
      <c r="A17" s="384" t="str">
        <f>_xlfn.CONCAT("Activity/Refunds ",TEXT(Budget_Start_Date,"mm/dd/yyyy")," thru ",TEXT(Test_Year_End,"mm/dd/yyyy"))</f>
        <v>Activity/Refunds 02/01/2024 thru 04/30/2024</v>
      </c>
      <c r="B17" s="248">
        <f>G31*1</f>
        <v>196720.75</v>
      </c>
      <c r="C17" s="62"/>
      <c r="D17" s="62"/>
      <c r="E17" s="62"/>
      <c r="F17" s="62" t="s">
        <v>3053</v>
      </c>
      <c r="G17" s="62"/>
      <c r="H17" s="26"/>
      <c r="I17" s="26"/>
      <c r="J17" s="26"/>
    </row>
    <row r="18" spans="1:7" ht="12.75">
      <c r="A18" s="384"/>
      <c r="B18" s="248"/>
      <c r="C18" s="63"/>
      <c r="D18" s="62"/>
      <c r="E18" s="62"/>
      <c r="F18" s="63"/>
      <c r="G18" s="63"/>
    </row>
    <row r="19" spans="1:7" ht="12.75" thickBot="1">
      <c r="A19" s="1249" t="s">
        <v>1163</v>
      </c>
      <c r="B19" s="1619">
        <f>B15+B17</f>
        <v>-22514878.399999999</v>
      </c>
      <c r="C19" s="63"/>
      <c r="D19" s="62"/>
      <c r="E19" s="62"/>
      <c r="F19" s="63"/>
      <c r="G19" s="63"/>
    </row>
    <row r="20" spans="1:7" ht="12.75" thickTop="1">
      <c r="A20" s="24"/>
      <c r="B20" s="248"/>
      <c r="C20" s="63"/>
      <c r="D20" s="62"/>
      <c r="E20" s="62"/>
      <c r="F20" s="63"/>
      <c r="G20" s="63"/>
    </row>
    <row r="21" spans="1:7" ht="12.75">
      <c r="A21" s="2"/>
      <c r="B21" s="1620"/>
      <c r="C21" s="63"/>
      <c r="D21" s="63"/>
      <c r="E21" s="63"/>
      <c r="F21" s="62" t="s">
        <v>452</v>
      </c>
      <c r="G21" s="53" t="s">
        <v>382</v>
      </c>
    </row>
    <row r="22" spans="1:7" ht="12.75">
      <c r="A22" s="2"/>
      <c r="B22" s="1620"/>
      <c r="C22" s="63"/>
      <c r="D22" s="63"/>
      <c r="E22" s="63"/>
      <c r="F22" s="62" t="s">
        <v>1164</v>
      </c>
      <c r="G22" s="53">
        <v>2018</v>
      </c>
    </row>
    <row r="23" spans="1:7" ht="12.75">
      <c r="A23" s="1" t="s">
        <v>1165</v>
      </c>
      <c r="B23" s="1620"/>
      <c r="C23" s="63"/>
      <c r="D23" s="63"/>
      <c r="E23" s="63"/>
      <c r="F23" s="19" t="s">
        <v>1166</v>
      </c>
      <c r="G23" s="53" t="s">
        <v>116</v>
      </c>
    </row>
    <row r="24" spans="1:7" ht="12.75">
      <c r="A24" s="24" t="str">
        <f>A15&amp;" Inclusive of Amortization"</f>
        <v>Actual Balance @ 01/31/2024 Inclusive of Amortization</v>
      </c>
      <c r="B24" s="248">
        <f>'Exhibit 26.2'!D77+'Exhibit 26.2'!D78</f>
        <v>-26266754.469999999</v>
      </c>
      <c r="C24" s="63"/>
      <c r="D24" s="63"/>
      <c r="E24" s="63"/>
      <c r="F24" s="63"/>
      <c r="G24" s="63"/>
    </row>
    <row r="25" spans="1:7" ht="12.75">
      <c r="A25" s="34"/>
      <c r="B25" s="1621"/>
      <c r="C25" s="63"/>
      <c r="D25" s="63"/>
      <c r="E25" s="63"/>
      <c r="F25" s="63"/>
      <c r="G25" s="63"/>
    </row>
    <row r="26" spans="1:8" ht="12.75">
      <c r="A26" s="24" t="str">
        <f>A17</f>
        <v>Activity/Refunds 02/01/2024 thru 04/30/2024</v>
      </c>
      <c r="B26" s="1621">
        <f>'Exhibit 26.2'!E77</f>
        <v>0</v>
      </c>
      <c r="C26" s="63"/>
      <c r="D26" s="63"/>
      <c r="E26" s="63"/>
      <c r="F26" s="63" t="s">
        <v>3156</v>
      </c>
      <c r="G26" s="63"/>
      <c r="H26" t="s">
        <v>3161</v>
      </c>
    </row>
    <row r="27" spans="1:7" ht="12.75">
      <c r="A27" s="34"/>
      <c r="B27" s="1621"/>
      <c r="C27" s="63"/>
      <c r="D27" s="63"/>
      <c r="E27" s="63"/>
      <c r="F27" s="63" t="s">
        <v>3157</v>
      </c>
      <c r="G27" s="82">
        <v>147930</v>
      </c>
    </row>
    <row r="28" spans="1:7" ht="12.75" thickBot="1">
      <c r="A28" s="1248" t="s">
        <v>1167</v>
      </c>
      <c r="B28" s="1619">
        <f>B24-B26</f>
        <v>-26266754.469999999</v>
      </c>
      <c r="C28" s="63"/>
      <c r="D28" s="63"/>
      <c r="E28" s="63"/>
      <c r="F28" s="63" t="s">
        <v>3158</v>
      </c>
      <c r="G28" s="82">
        <v>273036</v>
      </c>
    </row>
    <row r="29" spans="1:7" ht="12.75" thickTop="1">
      <c r="A29" s="2"/>
      <c r="B29" s="2"/>
      <c r="C29" s="9"/>
      <c r="D29" s="63"/>
      <c r="E29" s="63"/>
      <c r="F29" s="63" t="s">
        <v>3159</v>
      </c>
      <c r="G29" s="82">
        <v>189280</v>
      </c>
    </row>
    <row r="30" spans="1:7" ht="12.75">
      <c r="A30" s="2"/>
      <c r="B30" s="2"/>
      <c r="C30" s="36"/>
      <c r="D30" s="63"/>
      <c r="E30" s="63"/>
      <c r="F30" s="63" t="s">
        <v>3160</v>
      </c>
      <c r="G30" s="82">
        <v>176637</v>
      </c>
    </row>
    <row r="31" spans="1:7" ht="12.75">
      <c r="A31" s="1" t="s">
        <v>1168</v>
      </c>
      <c r="B31" s="2"/>
      <c r="C31" s="2"/>
      <c r="D31" s="63"/>
      <c r="E31" s="63"/>
      <c r="F31" s="63" t="s">
        <v>3162</v>
      </c>
      <c r="G31" s="82">
        <f>AVERAGE(G27:G30)</f>
        <v>196720.75</v>
      </c>
    </row>
    <row r="32" spans="1:7" ht="12.75">
      <c r="A32" s="2"/>
      <c r="B32" s="2"/>
      <c r="C32" s="2"/>
      <c r="D32" s="63"/>
      <c r="E32" s="63"/>
      <c r="F32" s="63"/>
      <c r="G32" s="82"/>
    </row>
    <row r="33" spans="1:7" ht="12.75">
      <c r="A33" s="1" t="s">
        <v>1169</v>
      </c>
      <c r="B33" s="2"/>
      <c r="C33" s="2"/>
      <c r="D33" s="63"/>
      <c r="E33" s="63"/>
      <c r="F33" s="63"/>
      <c r="G33" s="82"/>
    </row>
  </sheetData>
  <printOptions horizontalCentered="1"/>
  <pageMargins left="0.8" right="0.8" top="1" bottom="1" header="0.5" footer="0.5"/>
  <pageSetup orientation="portrait" r:id="rId1"/>
  <headerFooter alignWithMargins="0"/>
  <customProperties>
    <customPr name="_pios_id" r:id="rId2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00FF"/>
    <pageSetUpPr fitToPage="1"/>
  </sheetPr>
  <dimension ref="A1:K60"/>
  <sheetViews>
    <sheetView workbookViewId="0" topLeftCell="A1">
      <selection pane="topLeft" activeCell="E17" sqref="E17"/>
    </sheetView>
  </sheetViews>
  <sheetFormatPr defaultColWidth="8.85428571428571" defaultRowHeight="12.75"/>
  <cols>
    <col min="1" max="1" width="60.7142857142857" style="2" customWidth="1"/>
    <col min="2" max="2" width="15.7142857142857" style="2" customWidth="1"/>
    <col min="3" max="3" width="7.14285714285714" style="2" customWidth="1"/>
    <col min="4" max="4" width="1.85714285714286" style="2" customWidth="1"/>
    <col min="5" max="5" width="9.71428571428571" style="2" customWidth="1"/>
    <col min="6" max="6" width="35.7142857142857" style="2" bestFit="1" customWidth="1"/>
    <col min="7" max="7" width="11.4285714285714" style="2" customWidth="1"/>
    <col min="8" max="8" width="15.5714285714286" style="2" customWidth="1"/>
    <col min="9" max="9" width="12.7142857142857" style="2" customWidth="1"/>
    <col min="10" max="10" width="6.28571428571429" style="2" bestFit="1" customWidth="1"/>
    <col min="11" max="11" width="46" style="2" bestFit="1" customWidth="1"/>
    <col min="12" max="12" width="8.85714285714286" style="2" customWidth="1"/>
    <col min="13" max="16384" width="8.85714285714286" style="2"/>
  </cols>
  <sheetData>
    <row r="1" spans="1:11" ht="12.75">
      <c r="A1" s="115"/>
      <c r="B1" s="115" t="s">
        <v>3154</v>
      </c>
      <c r="C1" s="1572" t="s">
        <v>3164</v>
      </c>
      <c r="D1" s="56"/>
      <c r="E1" s="127">
        <v>45299</v>
      </c>
      <c r="F1" s="2" t="s">
        <v>279</v>
      </c>
      <c r="J1" s="440" t="s">
        <v>1042</v>
      </c>
      <c r="K1" s="441" t="s">
        <v>73</v>
      </c>
    </row>
    <row r="2" spans="1:11" ht="12.75">
      <c r="A2" s="116"/>
      <c r="B2" s="115" t="str">
        <f>_xlfn.CONCAT("Witness: ",INDEX('Table of Contents'!$F$1:$F$68,MATCH(B1,'Table of Contents'!$D$1:$D$68,0)))</f>
        <v>Witness: William C. Packer, Jr.</v>
      </c>
      <c r="C2" s="1572"/>
      <c r="E2" s="1082"/>
      <c r="J2" s="107">
        <v>1</v>
      </c>
      <c r="K2" s="2" t="s">
        <v>1043</v>
      </c>
    </row>
    <row r="3" spans="2:11" ht="12.75">
      <c r="B3" s="116"/>
      <c r="C3" s="19"/>
      <c r="J3" s="107">
        <v>2</v>
      </c>
      <c r="K3" s="2" t="s">
        <v>1044</v>
      </c>
    </row>
    <row r="4" spans="1:11" ht="12.75">
      <c r="A4" s="662" t="str">
        <f>+Co_Name</f>
        <v>Aqua New Jersey, Inc</v>
      </c>
      <c r="B4" s="662"/>
      <c r="C4" s="19"/>
      <c r="J4" s="107">
        <v>3</v>
      </c>
      <c r="K4" s="2" t="s">
        <v>1045</v>
      </c>
    </row>
    <row r="5" spans="1:11" ht="12.75">
      <c r="A5" s="662" t="str">
        <f>+System</f>
        <v>Water Systems</v>
      </c>
      <c r="B5" s="662"/>
      <c r="C5" s="66"/>
      <c r="D5" s="117"/>
      <c r="J5" s="107">
        <v>4</v>
      </c>
      <c r="K5" s="2" t="s">
        <v>1046</v>
      </c>
    </row>
    <row r="6" spans="1:11" ht="12.75">
      <c r="A6" s="662" t="s">
        <v>1170</v>
      </c>
      <c r="B6" s="662"/>
      <c r="C6" s="66"/>
      <c r="D6" s="19"/>
      <c r="J6" s="107">
        <v>5</v>
      </c>
      <c r="K6" s="2" t="s">
        <v>1048</v>
      </c>
    </row>
    <row r="7" spans="1:11" ht="12.75">
      <c r="A7" s="662" t="str">
        <f>'General Information'!$B$54</f>
        <v>Test Year Ended April 30, 2024 and Pro Forma Present Rates</v>
      </c>
      <c r="B7" s="662"/>
      <c r="C7" s="19"/>
      <c r="D7" s="19"/>
      <c r="J7" s="107">
        <v>6</v>
      </c>
      <c r="K7" s="2" t="s">
        <v>313</v>
      </c>
    </row>
    <row r="8" spans="1:11" ht="12.75">
      <c r="A8" s="662" t="str">
        <f>'General Information'!$B$8</f>
        <v>9 Months Actual + 3 Months Estimated</v>
      </c>
      <c r="B8" s="662"/>
      <c r="C8" s="19"/>
      <c r="D8" s="19"/>
      <c r="J8" s="107">
        <v>7</v>
      </c>
      <c r="K8" s="2" t="s">
        <v>1050</v>
      </c>
    </row>
    <row r="9" spans="1:11" ht="12.75">
      <c r="A9" s="19"/>
      <c r="B9" s="19"/>
      <c r="C9" s="19"/>
      <c r="D9" s="19"/>
      <c r="J9" s="107">
        <v>8</v>
      </c>
      <c r="K9" s="2" t="s">
        <v>1051</v>
      </c>
    </row>
    <row r="10" spans="1:11" ht="12.75">
      <c r="A10" s="754" t="s">
        <v>63</v>
      </c>
      <c r="B10" s="754" t="s">
        <v>520</v>
      </c>
      <c r="C10" s="19"/>
      <c r="D10" s="19"/>
      <c r="F10" s="2" t="s">
        <v>3166</v>
      </c>
      <c r="J10" s="107">
        <v>9</v>
      </c>
      <c r="K10" s="2" t="s">
        <v>1052</v>
      </c>
    </row>
    <row r="11" spans="1:11" ht="12.75">
      <c r="A11" s="19"/>
      <c r="B11" s="19"/>
      <c r="C11" s="19"/>
      <c r="D11" s="19"/>
      <c r="J11" s="107">
        <v>10</v>
      </c>
      <c r="K11" s="2" t="s">
        <v>1053</v>
      </c>
    </row>
    <row r="12" spans="1:4" ht="12.75">
      <c r="A12" s="17" t="s">
        <v>1172</v>
      </c>
      <c r="B12" s="252"/>
      <c r="C12" s="19"/>
      <c r="D12" s="19"/>
    </row>
    <row r="13" spans="1:4" ht="12.75">
      <c r="A13" s="1020" t="s">
        <v>3234</v>
      </c>
      <c r="B13" s="654">
        <f>-H35</f>
        <v>29786555.969999999</v>
      </c>
      <c r="D13" s="19"/>
    </row>
    <row r="14" spans="1:9" ht="12.75">
      <c r="A14" s="1020"/>
      <c r="B14" s="656">
        <v>0</v>
      </c>
      <c r="D14" s="19"/>
      <c r="I14" s="84">
        <v>0</v>
      </c>
    </row>
    <row r="15" spans="1:9" ht="12.75">
      <c r="A15" s="1020"/>
      <c r="B15" s="671"/>
      <c r="D15" s="19"/>
      <c r="I15" s="84">
        <f>I14*0.5</f>
        <v>0</v>
      </c>
    </row>
    <row r="16" spans="1:9" ht="12.75">
      <c r="A16" s="1020" t="s">
        <v>3235</v>
      </c>
      <c r="B16" s="572">
        <v>-12238567</v>
      </c>
      <c r="D16" s="19"/>
      <c r="I16" s="84"/>
    </row>
    <row r="17" spans="1:9" ht="12.75">
      <c r="A17" s="1020"/>
      <c r="B17" s="572"/>
      <c r="D17" s="19"/>
      <c r="I17" s="84">
        <f>I15*0.21</f>
        <v>0</v>
      </c>
    </row>
    <row r="18" spans="1:9" ht="13.5" thickBot="1">
      <c r="A18" s="1021" t="s">
        <v>3168</v>
      </c>
      <c r="B18" s="802">
        <f>SUM(B13:B17)</f>
        <v>17547988.969999999</v>
      </c>
      <c r="D18" s="19"/>
      <c r="I18" s="84"/>
    </row>
    <row r="19" spans="4:4" ht="13.5" thickTop="1">
      <c r="D19" s="19"/>
    </row>
    <row r="20" spans="1:4" ht="12.75">
      <c r="A20" s="19"/>
      <c r="B20" s="19"/>
      <c r="D20" s="19"/>
    </row>
    <row r="21" spans="1:4" ht="12.75">
      <c r="A21" s="17" t="s">
        <v>1179</v>
      </c>
      <c r="B21" s="19"/>
      <c r="D21" s="19"/>
    </row>
    <row r="22" spans="1:4" ht="12.75">
      <c r="A22" s="1020" t="s">
        <v>3234</v>
      </c>
      <c r="B22" s="60">
        <v>7102268</v>
      </c>
      <c r="D22" s="19"/>
    </row>
    <row r="23" spans="1:4" ht="12.75">
      <c r="A23" s="574"/>
      <c r="B23" s="1097"/>
      <c r="D23" s="39"/>
    </row>
    <row r="24" spans="1:4" ht="12.75">
      <c r="A24" s="1020" t="s">
        <v>3235</v>
      </c>
      <c r="B24" s="193">
        <f>-B22</f>
        <v>-7102268</v>
      </c>
      <c r="D24" s="19"/>
    </row>
    <row r="25" spans="1:6" ht="12.75">
      <c r="A25" s="574" t="s">
        <v>3023</v>
      </c>
      <c r="B25" s="19"/>
      <c r="D25" s="19"/>
      <c r="F25" s="1425" t="s">
        <v>3233</v>
      </c>
    </row>
    <row r="26" spans="1:8" ht="12.75" thickBot="1">
      <c r="A26" s="749" t="s">
        <v>1180</v>
      </c>
      <c r="B26" s="253">
        <f>B22+B24</f>
        <v>0</v>
      </c>
      <c r="D26" s="19"/>
      <c r="F26" s="1425" t="s">
        <v>3024</v>
      </c>
      <c r="G26" s="1425"/>
      <c r="H26" s="1425"/>
    </row>
    <row r="27" spans="4:8" ht="12.75" thickTop="1">
      <c r="D27" s="19"/>
      <c r="F27" s="1526" t="s">
        <v>3025</v>
      </c>
      <c r="G27" s="1527" t="s">
        <v>3026</v>
      </c>
      <c r="H27" s="1528">
        <v>-32441029.989999998</v>
      </c>
    </row>
    <row r="28" spans="1:8" ht="12.75">
      <c r="A28" s="19"/>
      <c r="B28" s="19"/>
      <c r="D28" s="19"/>
      <c r="F28" s="1526" t="s">
        <v>3027</v>
      </c>
      <c r="G28" s="1527" t="s">
        <v>3028</v>
      </c>
      <c r="H28" s="1528">
        <v>-347568</v>
      </c>
    </row>
    <row r="29" spans="1:8" ht="12.75">
      <c r="A29" s="17" t="s">
        <v>1181</v>
      </c>
      <c r="B29" s="19"/>
      <c r="F29" s="1529" t="s">
        <v>3029</v>
      </c>
      <c r="G29" s="1530" t="s">
        <v>3030</v>
      </c>
      <c r="H29" s="1528">
        <v>0</v>
      </c>
    </row>
    <row r="30" spans="1:8" ht="12.75">
      <c r="A30" s="1020" t="s">
        <v>3234</v>
      </c>
      <c r="B30" s="60">
        <v>8927</v>
      </c>
      <c r="F30" s="1529" t="s">
        <v>3031</v>
      </c>
      <c r="G30" s="1530" t="s">
        <v>3032</v>
      </c>
      <c r="H30" s="1528">
        <v>-9016650.0899999999</v>
      </c>
    </row>
    <row r="31" spans="1:8" ht="12.75">
      <c r="A31" s="574"/>
      <c r="B31" s="1097"/>
      <c r="F31" s="1529" t="s">
        <v>3033</v>
      </c>
      <c r="G31" s="1530" t="s">
        <v>3034</v>
      </c>
      <c r="H31" s="1528">
        <v>-2396831.0800000001</v>
      </c>
    </row>
    <row r="32" spans="1:8" ht="12.75">
      <c r="A32" s="1020" t="s">
        <v>3235</v>
      </c>
      <c r="B32" s="193">
        <v>0</v>
      </c>
      <c r="F32" s="1529" t="s">
        <v>3035</v>
      </c>
      <c r="G32" s="1530" t="s">
        <v>3036</v>
      </c>
      <c r="H32" s="1528">
        <v>-11143890.060000001</v>
      </c>
    </row>
    <row r="33" spans="1:8" ht="12.75">
      <c r="A33" s="574"/>
      <c r="B33" s="19"/>
      <c r="F33" s="1529" t="s">
        <v>3037</v>
      </c>
      <c r="G33" s="1530" t="s">
        <v>3038</v>
      </c>
      <c r="H33" s="1528">
        <v>0</v>
      </c>
    </row>
    <row r="34" spans="1:8" ht="12.75" thickBot="1">
      <c r="A34" s="749" t="s">
        <v>1180</v>
      </c>
      <c r="B34" s="253">
        <f>B30+B32</f>
        <v>8927</v>
      </c>
      <c r="F34" s="1531" t="s">
        <v>3039</v>
      </c>
      <c r="G34" s="1527" t="s">
        <v>3040</v>
      </c>
      <c r="H34" s="1528">
        <v>25559413.25</v>
      </c>
    </row>
    <row r="35" spans="6:9" ht="12.75" thickTop="1">
      <c r="F35" s="1425"/>
      <c r="G35" s="1425"/>
      <c r="H35" s="1528">
        <f>SUM(H27:H34)</f>
        <v>-29786555.969999999</v>
      </c>
      <c r="I35" s="127"/>
    </row>
    <row r="36" spans="8:8" ht="12.75">
      <c r="H36" s="234"/>
    </row>
    <row r="37" ht="12.75"/>
    <row r="38" ht="12.75"/>
    <row r="39" ht="12.75"/>
    <row r="40" ht="12.75"/>
    <row r="41" ht="12.75"/>
    <row r="42" spans="1:2" ht="12.75">
      <c r="A42" s="1568" t="s">
        <v>602</v>
      </c>
      <c r="B42" s="1568"/>
    </row>
    <row r="43" spans="6:6" ht="12.75">
      <c r="F43" s="2" t="s">
        <v>3167</v>
      </c>
    </row>
    <row r="44" ht="12.75"/>
    <row r="45" spans="6:7" ht="12.75">
      <c r="F45" s="724" t="s">
        <v>1182</v>
      </c>
      <c r="G45" s="1567">
        <v>-312480</v>
      </c>
    </row>
    <row r="46" spans="6:7" ht="12.75">
      <c r="F46" s="724" t="s">
        <v>1183</v>
      </c>
      <c r="G46" s="779">
        <f>+G45/12</f>
        <v>-26040</v>
      </c>
    </row>
    <row r="47" ht="12.75"/>
    <row r="48" spans="7:9" ht="12.75">
      <c r="G48" s="1018" t="s">
        <v>1171</v>
      </c>
      <c r="I48" s="1019">
        <f>'Exhibit 26.2'!E69</f>
        <v>18392159.397999998</v>
      </c>
    </row>
    <row r="49" spans="7:9" ht="12.75">
      <c r="G49" s="1018" t="s">
        <v>1173</v>
      </c>
      <c r="I49" s="234">
        <f>I48/2</f>
        <v>9196079.6989999991</v>
      </c>
    </row>
    <row r="50" spans="6:6" ht="12.75">
      <c r="F50" s="551">
        <v>2018</v>
      </c>
    </row>
    <row r="51" spans="6:7" ht="12.75">
      <c r="F51" s="551" t="s">
        <v>377</v>
      </c>
      <c r="G51" s="958" t="s">
        <v>1174</v>
      </c>
    </row>
    <row r="52" spans="6:9" ht="12.75">
      <c r="F52" s="551">
        <v>253116</v>
      </c>
      <c r="G52" s="2" t="s">
        <v>1175</v>
      </c>
      <c r="H52" s="1023">
        <v>0.040000000000000001</v>
      </c>
      <c r="I52" s="234">
        <f>I49*H52</f>
        <v>367843.18795999995</v>
      </c>
    </row>
    <row r="53" spans="7:9" ht="12.75">
      <c r="G53" s="2" t="s">
        <v>1176</v>
      </c>
      <c r="H53" s="1023">
        <f>'Exhibit 26.2'!Q69</f>
        <v>0.024977536093861556</v>
      </c>
      <c r="I53" s="234">
        <f>I49*H53</f>
        <v>229695.41260379998</v>
      </c>
    </row>
    <row r="54" ht="12.75"/>
    <row r="55" spans="7:9" ht="12.75">
      <c r="G55" s="2" t="s">
        <v>1177</v>
      </c>
      <c r="I55" s="234">
        <f>I52-I53</f>
        <v>138147.77535619997</v>
      </c>
    </row>
    <row r="56" ht="12.75"/>
    <row r="57" spans="8:9" ht="12.75">
      <c r="H57" s="2" t="s">
        <v>1178</v>
      </c>
      <c r="I57" s="2">
        <v>0.20999999999999999</v>
      </c>
    </row>
    <row r="58" ht="12.75"/>
    <row r="59" spans="7:9" ht="12.75">
      <c r="G59" s="107" t="s">
        <v>814</v>
      </c>
      <c r="I59" s="234">
        <f>ROUND(I55*I57,0)</f>
        <v>29011</v>
      </c>
    </row>
    <row r="60" spans="7:7" ht="12.75">
      <c r="G60" s="107">
        <v>186301</v>
      </c>
    </row>
  </sheetData>
  <printOptions horizontalCentered="1"/>
  <pageMargins left="0.8" right="0.8" top="1" bottom="1" header="0.5" footer="0.5"/>
  <pageSetup orientation="portrait" r:id="rId2"/>
  <headerFooter alignWithMargins="0"/>
  <customProperties>
    <customPr name="_pios_id" r:id="rId3"/>
  </customPropertie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A8B1FD72-2801-4D41-A1EC-F9C13142674B}">
  <dimension ref="A1"/>
  <sheetViews>
    <sheetView workbookViewId="0" topLeftCell="A1"/>
  </sheetViews>
  <sheetFormatPr defaultRowHeight="12.75"/>
  <cols>
    <col min="1" max="1" width="21.7142857142857" customWidth="1"/>
    <col min="2" max="2" width="8.85714285714286" bestFit="1" customWidth="1"/>
  </cols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67F229C7-0ABD-4B02-85EB-E7D4F9117FF1}">
  <sheetPr>
    <tabColor rgb="FF0000FF"/>
    <pageSetUpPr fitToPage="1"/>
  </sheetPr>
  <dimension ref="A1:V287"/>
  <sheetViews>
    <sheetView zoomScale="70" zoomScaleNormal="70" workbookViewId="0" topLeftCell="A22">
      <selection pane="topLeft" activeCell="M48" sqref="M48"/>
    </sheetView>
  </sheetViews>
  <sheetFormatPr defaultColWidth="8.85428571428571" defaultRowHeight="12"/>
  <cols>
    <col min="1" max="1" width="8.71428571428571" style="864" bestFit="1" customWidth="1"/>
    <col min="2" max="2" width="10" style="864" bestFit="1" customWidth="1"/>
    <col min="3" max="3" width="8.28571428571429" style="864" bestFit="1" customWidth="1"/>
    <col min="4" max="4" width="34.1428571428571" style="864" bestFit="1" customWidth="1"/>
    <col min="5" max="5" width="18.2857142857143" style="864" bestFit="1" customWidth="1"/>
    <col min="6" max="6" width="12" style="864" bestFit="1" customWidth="1"/>
    <col min="7" max="7" width="11" style="864" bestFit="1" customWidth="1"/>
    <col min="8" max="9" width="12" style="864" bestFit="1" customWidth="1"/>
    <col min="10" max="10" width="11" style="864" bestFit="1" customWidth="1"/>
    <col min="11" max="11" width="12" style="864" bestFit="1" customWidth="1"/>
    <col min="12" max="12" width="15.1428571428571" style="864" bestFit="1" customWidth="1"/>
    <col min="13" max="13" width="12" style="864" bestFit="1" customWidth="1"/>
    <col min="14" max="14" width="11" style="864" bestFit="1" customWidth="1"/>
    <col min="15" max="15" width="12" style="864" bestFit="1" customWidth="1"/>
    <col min="16" max="16" width="13.1428571428571" style="1009" bestFit="1" customWidth="1"/>
    <col min="17" max="17" width="9" style="864" bestFit="1" customWidth="1"/>
    <col min="18" max="18" width="12" style="864" bestFit="1" customWidth="1"/>
    <col min="19" max="20" width="12.1428571428571" style="923" bestFit="1" customWidth="1"/>
    <col min="21" max="21" width="8.85714285714286" style="864" customWidth="1"/>
    <col min="22" max="22" width="15.2857142857143" style="864" bestFit="1" customWidth="1"/>
    <col min="23" max="25" width="15.7142857142857" style="864" customWidth="1"/>
    <col min="26" max="26" width="8.85714285714286" style="864" customWidth="1"/>
    <col min="27" max="16384" width="8.85714285714286" style="864"/>
  </cols>
  <sheetData>
    <row r="1" spans="12:22" ht="13.15" customHeight="1">
      <c r="L1" s="865"/>
      <c r="M1" s="866"/>
      <c r="N1" s="866"/>
      <c r="O1" s="866"/>
      <c r="S1" s="115" t="s">
        <v>3155</v>
      </c>
      <c r="T1" s="1572" t="s">
        <v>3164</v>
      </c>
      <c r="V1" t="s">
        <v>0</v>
      </c>
    </row>
    <row r="2" spans="12:22" ht="13.15" customHeight="1">
      <c r="L2" s="865"/>
      <c r="M2" s="866"/>
      <c r="N2" s="866"/>
      <c r="O2" s="866"/>
      <c r="S2" s="115" t="str">
        <f>_xlfn.CONCAT("Witness: ",INDEX('Table of Contents'!$F$1:$F$68,MATCH(S1,'Table of Contents'!$D$1:$D$68,0)))</f>
        <v>Witness: Katherine Cipolla</v>
      </c>
      <c r="T2" s="1572"/>
      <c r="V2" s="867"/>
    </row>
    <row r="3" spans="19:19" ht="12">
      <c r="S3" s="864"/>
    </row>
    <row r="4" spans="1:20" ht="12">
      <c r="A4" s="868" t="str">
        <f>+Co_Name</f>
        <v>Aqua New Jersey, Inc</v>
      </c>
      <c r="B4" s="868"/>
      <c r="C4" s="868"/>
      <c r="D4" s="868"/>
      <c r="E4" s="868"/>
      <c r="F4" s="868"/>
      <c r="G4" s="868"/>
      <c r="H4" s="868"/>
      <c r="I4" s="868"/>
      <c r="J4" s="868"/>
      <c r="K4" s="868"/>
      <c r="L4" s="868"/>
      <c r="M4" s="868"/>
      <c r="N4" s="868"/>
      <c r="O4" s="868"/>
      <c r="P4" s="868"/>
      <c r="Q4" s="868"/>
      <c r="R4" s="868"/>
      <c r="S4" s="924"/>
      <c r="T4" s="924"/>
    </row>
    <row r="5" spans="1:20" ht="12">
      <c r="A5" s="868" t="str">
        <f>+System</f>
        <v>Water Systems</v>
      </c>
      <c r="B5" s="868"/>
      <c r="C5" s="868"/>
      <c r="D5" s="868"/>
      <c r="E5" s="868"/>
      <c r="F5" s="868"/>
      <c r="G5" s="868"/>
      <c r="H5" s="868"/>
      <c r="I5" s="868"/>
      <c r="J5" s="868"/>
      <c r="K5" s="868"/>
      <c r="L5" s="868"/>
      <c r="M5" s="868"/>
      <c r="N5" s="868"/>
      <c r="O5" s="868"/>
      <c r="P5" s="868"/>
      <c r="Q5" s="868"/>
      <c r="R5" s="868"/>
      <c r="S5" s="924"/>
      <c r="T5" s="924"/>
    </row>
    <row r="6" spans="1:20" ht="12">
      <c r="A6" s="868" t="s">
        <v>1184</v>
      </c>
      <c r="B6" s="868"/>
      <c r="C6" s="868"/>
      <c r="D6" s="868"/>
      <c r="E6" s="868"/>
      <c r="F6" s="868"/>
      <c r="G6" s="868"/>
      <c r="H6" s="868"/>
      <c r="I6" s="868"/>
      <c r="J6" s="868"/>
      <c r="K6" s="868"/>
      <c r="L6" s="868"/>
      <c r="M6" s="868"/>
      <c r="N6" s="868"/>
      <c r="O6" s="868"/>
      <c r="P6" s="868"/>
      <c r="Q6" s="868"/>
      <c r="R6" s="868"/>
      <c r="S6" s="924"/>
      <c r="T6" s="924"/>
    </row>
    <row r="7" spans="1:20" s="971" customFormat="1" ht="12">
      <c r="A7" s="969"/>
      <c r="B7" s="969"/>
      <c r="C7" s="969"/>
      <c r="D7" s="969"/>
      <c r="E7" s="969"/>
      <c r="F7" s="969"/>
      <c r="G7" s="969"/>
      <c r="H7" s="969"/>
      <c r="I7" s="969"/>
      <c r="J7" s="969"/>
      <c r="K7" s="969"/>
      <c r="L7" s="969"/>
      <c r="M7" s="969"/>
      <c r="N7" s="969"/>
      <c r="O7" s="969"/>
      <c r="P7" s="969"/>
      <c r="Q7" s="969"/>
      <c r="R7" s="969"/>
      <c r="S7" s="970"/>
      <c r="T7" s="970"/>
    </row>
    <row r="8" spans="1:20" s="971" customFormat="1" ht="12">
      <c r="A8" s="969"/>
      <c r="B8" s="969"/>
      <c r="C8" s="969"/>
      <c r="D8" s="972"/>
      <c r="E8" s="973"/>
      <c r="F8" s="974" t="s">
        <v>3218</v>
      </c>
      <c r="G8" s="975"/>
      <c r="H8" s="976"/>
      <c r="I8" s="977" t="s">
        <v>3219</v>
      </c>
      <c r="J8" s="978"/>
      <c r="K8" s="979"/>
      <c r="L8" s="980"/>
      <c r="M8" s="981" t="s">
        <v>1186</v>
      </c>
      <c r="N8" s="982"/>
      <c r="O8" s="983"/>
      <c r="P8" s="980"/>
      <c r="Q8" s="980"/>
      <c r="R8" s="980"/>
      <c r="S8" s="984"/>
      <c r="T8" s="984"/>
    </row>
    <row r="9" spans="1:20" s="971" customFormat="1" ht="24">
      <c r="A9" s="969"/>
      <c r="B9" s="969"/>
      <c r="C9" s="969"/>
      <c r="D9" s="985" t="s">
        <v>1187</v>
      </c>
      <c r="E9" s="986" t="str">
        <f t="shared" si="0" ref="E9:P9">+E19</f>
        <v>Balance @ 1/31/2024</v>
      </c>
      <c r="F9" s="987" t="str">
        <f t="shared" si="0"/>
        <v>Gross</v>
      </c>
      <c r="G9" s="987" t="str">
        <f t="shared" si="0"/>
        <v>Retirements</v>
      </c>
      <c r="H9" s="987" t="str">
        <f t="shared" si="0"/>
        <v>Net</v>
      </c>
      <c r="I9" s="988" t="str">
        <f t="shared" si="0"/>
        <v>Gross</v>
      </c>
      <c r="J9" s="988" t="str">
        <f t="shared" si="0"/>
        <v>Retirements</v>
      </c>
      <c r="K9" s="988" t="str">
        <f t="shared" si="0"/>
        <v>Net</v>
      </c>
      <c r="L9" s="1006" t="str">
        <f t="shared" si="0"/>
        <v>Bal @ 04/30/2024</v>
      </c>
      <c r="M9" s="989" t="str">
        <f t="shared" si="0"/>
        <v>Gross</v>
      </c>
      <c r="N9" s="989" t="str">
        <f t="shared" si="0"/>
        <v>Retirements</v>
      </c>
      <c r="O9" s="989" t="str">
        <f t="shared" si="0"/>
        <v>Net</v>
      </c>
      <c r="P9" s="1010" t="str">
        <f t="shared" si="0"/>
        <v>ProForma Bal @ 04/30/2024</v>
      </c>
      <c r="Q9" s="980"/>
      <c r="R9" s="990" t="str">
        <f>+R19</f>
        <v>PF Depr_Exp</v>
      </c>
      <c r="S9" s="990" t="str">
        <f>+S19</f>
        <v>Accum_Depr1</v>
      </c>
      <c r="T9" s="990" t="str">
        <f>+T19</f>
        <v>Accum_Depr2</v>
      </c>
    </row>
    <row r="10" spans="1:20" s="971" customFormat="1" ht="12">
      <c r="A10" s="969"/>
      <c r="B10" s="969"/>
      <c r="C10" s="969"/>
      <c r="D10" s="880" t="s">
        <v>1188</v>
      </c>
      <c r="E10" s="991">
        <f>SUMIFS($E$20:$E$283,$A$20:$A$283,$D10)</f>
        <v>113218374.86999999</v>
      </c>
      <c r="F10" s="992">
        <f>SUMIFS($F$20:$F$283,$A$20:$A$283,$D10)</f>
        <v>0</v>
      </c>
      <c r="G10" s="992">
        <f>SUMIFS($G$20:$G$283,$A$20:$A$283,$D10)</f>
        <v>0</v>
      </c>
      <c r="H10" s="992">
        <f>+F10+G10</f>
        <v>0</v>
      </c>
      <c r="I10" s="993">
        <f>SUMIFS($I$20:$I$283,$A$20:$A$283,$D10)</f>
        <v>6983174.6599999992</v>
      </c>
      <c r="J10" s="993">
        <f>SUMIFS($J$20:$J$283,$A$20:$A$283,$D10)</f>
        <v>-48301.137999999999</v>
      </c>
      <c r="K10" s="993">
        <f>+I10+J10</f>
        <v>6934873.5219999989</v>
      </c>
      <c r="L10" s="996">
        <f>+E10+H10+K10</f>
        <v>120153248.39199999</v>
      </c>
      <c r="M10" s="994">
        <f>SUMIFS($M$20:$M$283,$A$20:$A$283,$D10)</f>
        <v>0</v>
      </c>
      <c r="N10" s="994">
        <f>SUMIFS($N$20:$N$283,$A$20:$A$283,$D10)</f>
        <v>0</v>
      </c>
      <c r="O10" s="994">
        <f>+M10+N10</f>
        <v>0</v>
      </c>
      <c r="P10" s="1011">
        <f>+L10+O10</f>
        <v>120153248.39199999</v>
      </c>
      <c r="Q10" s="995"/>
      <c r="R10" s="996">
        <f>SUMIFS($R$20:$R$283,$A$20:$A$283,$D10)</f>
        <v>3481408.3432203997</v>
      </c>
      <c r="S10" s="996">
        <f>SUMIFS($S$20:$S$283,$A$20:$A$283,$D10)</f>
        <v>1908047.2205519082</v>
      </c>
      <c r="T10" s="996">
        <f>SUMIFS($T$20:$T$283,$A$20:$A$283,$D10)</f>
        <v>1740704.1716101998</v>
      </c>
    </row>
    <row r="11" spans="1:20" s="971" customFormat="1" ht="12">
      <c r="A11" s="969"/>
      <c r="B11" s="969"/>
      <c r="C11" s="969"/>
      <c r="D11" s="880" t="s">
        <v>1189</v>
      </c>
      <c r="E11" s="997">
        <f>SUMIFS($E$20:$E$283,$A$20:$A$283,$D11)</f>
        <v>35925678.420000002</v>
      </c>
      <c r="F11" s="998">
        <f>SUMIFS($F$20:$F$283,$A$20:$A$283,$D11)</f>
        <v>0</v>
      </c>
      <c r="G11" s="998">
        <f>SUMIFS($G$20:$G$283,$A$20:$A$283,$D11)</f>
        <v>0</v>
      </c>
      <c r="H11" s="998">
        <f>+F11+G11</f>
        <v>0</v>
      </c>
      <c r="I11" s="999">
        <f>SUMIFS($I$20:$I$283,$A$20:$A$283,$D11)</f>
        <v>2309227.0499999998</v>
      </c>
      <c r="J11" s="999">
        <f>SUMIFS($J$20:$J$283,$A$20:$A$283,$D11)</f>
        <v>-103088.28750000001</v>
      </c>
      <c r="K11" s="999">
        <f>+I11+J11</f>
        <v>2206138.7624999997</v>
      </c>
      <c r="L11" s="1007">
        <f>+E11+H11+K11</f>
        <v>38131817.182500005</v>
      </c>
      <c r="M11" s="1000">
        <f>SUMIFS($M$20:$M$283,$A$20:$A$283,$D11)</f>
        <v>0</v>
      </c>
      <c r="N11" s="1000">
        <f>SUMIFS($N$20:$N$283,$A$20:$A$283,$D11)</f>
        <v>0</v>
      </c>
      <c r="O11" s="1000">
        <f>+M11+N11</f>
        <v>0</v>
      </c>
      <c r="P11" s="1012">
        <f>+L11+O11</f>
        <v>38131817.182500005</v>
      </c>
      <c r="Q11" s="1001"/>
      <c r="R11" s="996">
        <f>SUMIFS($R$20:$R$283,$A$20:$A$283,$D11)</f>
        <v>1162323.88779055</v>
      </c>
      <c r="S11" s="996">
        <f>SUMIFS($S$20:$S$283,$A$20:$A$283,$D11)</f>
        <v>659337.82230182702</v>
      </c>
      <c r="T11" s="996">
        <f>SUMIFS($T$20:$T$283,$A$20:$A$283,$D11)</f>
        <v>581161.94389527501</v>
      </c>
    </row>
    <row r="12" spans="1:20" s="971" customFormat="1" ht="12">
      <c r="A12" s="969"/>
      <c r="B12" s="969"/>
      <c r="C12" s="969"/>
      <c r="D12" s="880" t="s">
        <v>1190</v>
      </c>
      <c r="E12" s="997">
        <f>SUMIFS($E$20:$E$283,$A$20:$A$283,$D12)</f>
        <v>108757074.53999998</v>
      </c>
      <c r="F12" s="998">
        <f>SUMIFS($F$20:$F$283,$A$20:$A$283,$D12)</f>
        <v>0</v>
      </c>
      <c r="G12" s="998">
        <f>SUMIFS($G$20:$G$283,$A$20:$A$283,$D12)</f>
        <v>0</v>
      </c>
      <c r="H12" s="998">
        <f>+F12+G12</f>
        <v>0</v>
      </c>
      <c r="I12" s="999">
        <f>SUMIFS($I$20:$I$283,$A$20:$A$283,$D12)</f>
        <v>5163655.8899999997</v>
      </c>
      <c r="J12" s="999">
        <f>SUMIFS($J$20:$J$283,$A$20:$A$283,$D12)</f>
        <v>-168096.30650000001</v>
      </c>
      <c r="K12" s="999">
        <f>+I12+J12</f>
        <v>4995559.5834999997</v>
      </c>
      <c r="L12" s="1007">
        <f>+E12+H12+K12</f>
        <v>113752634.12349997</v>
      </c>
      <c r="M12" s="1000">
        <f>SUMIFS($M$20:$M$283,$A$20:$A$283,$D12)</f>
        <v>5165123</v>
      </c>
      <c r="N12" s="1000">
        <f>SUMIFS($N$20:$N$283,$A$20:$A$283,$D12)</f>
        <v>-174107.40000000002</v>
      </c>
      <c r="O12" s="1000">
        <f>+M12+N12</f>
        <v>4991015.5999999996</v>
      </c>
      <c r="P12" s="1012">
        <f>+L12+O12</f>
        <v>118743649.72349997</v>
      </c>
      <c r="Q12" s="1001"/>
      <c r="R12" s="996">
        <f>SUMIFS($R$20:$R$283,$A$20:$A$283,$D12)</f>
        <v>3330547.8195082997</v>
      </c>
      <c r="S12" s="996">
        <f>SUMIFS($S$20:$S$283,$A$20:$A$283,$D12)</f>
        <v>1789375.0149946709</v>
      </c>
      <c r="T12" s="996">
        <f>SUMIFS($T$20:$T$283,$A$20:$A$283,$D12)</f>
        <v>1620664.5939316496</v>
      </c>
    </row>
    <row r="13" spans="1:20" s="971" customFormat="1" ht="12">
      <c r="A13" s="969"/>
      <c r="B13" s="969"/>
      <c r="C13" s="969"/>
      <c r="D13" s="880" t="s">
        <v>1191</v>
      </c>
      <c r="E13" s="997">
        <f>SUMIFS($E$20:$E$283,$A$20:$A$283,$D13)</f>
        <v>98663344.100000024</v>
      </c>
      <c r="F13" s="998">
        <f>SUMIFS($F$20:$F$283,$A$20:$A$283,$D13)</f>
        <v>0</v>
      </c>
      <c r="G13" s="998">
        <f>SUMIFS($G$20:$G$283,$A$20:$A$283,$D13)</f>
        <v>0</v>
      </c>
      <c r="H13" s="998">
        <f>+F13+G13</f>
        <v>0</v>
      </c>
      <c r="I13" s="999">
        <f>SUMIFS($I$20:$I$283,$A$20:$A$283,$D13)</f>
        <v>3645125.7100000004</v>
      </c>
      <c r="J13" s="999">
        <f>SUMIFS($J$20:$J$283,$A$20:$A$283,$D13)</f>
        <v>-123593.53400000001</v>
      </c>
      <c r="K13" s="999">
        <f>+I13+J13</f>
        <v>3521532.1760000004</v>
      </c>
      <c r="L13" s="1007">
        <f>+E13+H13+K13</f>
        <v>102184876.27600002</v>
      </c>
      <c r="M13" s="1000">
        <f>SUMIFS($M$20:$M$283,$A$20:$A$283,$D13)</f>
        <v>0</v>
      </c>
      <c r="N13" s="1000">
        <f>SUMIFS($N$20:$N$283,$A$20:$A$283,$D13)</f>
        <v>0</v>
      </c>
      <c r="O13" s="1000">
        <f>+M13+N13</f>
        <v>0</v>
      </c>
      <c r="P13" s="1012">
        <f>+L13+O13</f>
        <v>102184876.27600002</v>
      </c>
      <c r="Q13" s="1001"/>
      <c r="R13" s="996">
        <f>SUMIFS($R$20:$R$283,$A$20:$A$283,$D13)</f>
        <v>2712132.4752513501</v>
      </c>
      <c r="S13" s="996">
        <f>SUMIFS($S$20:$S$283,$A$20:$A$283,$D13)</f>
        <v>1544557.4133760603</v>
      </c>
      <c r="T13" s="996">
        <f>SUMIFS($T$20:$T$283,$A$20:$A$283,$D13)</f>
        <v>1356066.237625675</v>
      </c>
    </row>
    <row r="14" spans="1:20" s="971" customFormat="1" ht="12">
      <c r="A14" s="969"/>
      <c r="B14" s="969"/>
      <c r="C14" s="969"/>
      <c r="D14" s="880" t="s">
        <v>1192</v>
      </c>
      <c r="E14" s="997">
        <f>SUMIFS($E$20:$E$283,$A$20:$A$283,$D14)</f>
        <v>14770738.850000001</v>
      </c>
      <c r="F14" s="998">
        <f>SUMIFS($F$20:$F$283,$A$20:$A$283,$D14)</f>
        <v>0</v>
      </c>
      <c r="G14" s="998">
        <f>SUMIFS($G$20:$G$283,$A$20:$A$283,$D14)</f>
        <v>0</v>
      </c>
      <c r="H14" s="998">
        <f>+F14+G14</f>
        <v>0</v>
      </c>
      <c r="I14" s="999">
        <f>SUMIFS($I$20:$I$283,$A$20:$A$283,$D14)</f>
        <v>754569.23999999999</v>
      </c>
      <c r="J14" s="999">
        <f>SUMIFS($J$20:$J$283,$A$20:$A$283,$D14)</f>
        <v>-20513.885999999999</v>
      </c>
      <c r="K14" s="999">
        <f>+I14+J14</f>
        <v>734055.35400000005</v>
      </c>
      <c r="L14" s="1007">
        <f>+E14+H14+K14</f>
        <v>15504794.204000002</v>
      </c>
      <c r="M14" s="1000">
        <f>SUMIFS($M$20:$M$283,$A$20:$A$283,$D14)</f>
        <v>0</v>
      </c>
      <c r="N14" s="1000">
        <f>SUMIFS($N$20:$N$283,$A$20:$A$283,$D14)</f>
        <v>0</v>
      </c>
      <c r="O14" s="1000">
        <f>+M14+N14</f>
        <v>0</v>
      </c>
      <c r="P14" s="1012">
        <f>+L14+O14</f>
        <v>15504794.204000002</v>
      </c>
      <c r="Q14" s="1001"/>
      <c r="R14" s="996">
        <f>SUMIFS($R$20:$R$283,$A$20:$A$283,$D14)</f>
        <v>505956.56725199992</v>
      </c>
      <c r="S14" s="996">
        <f>SUMIFS($S$20:$S$283,$A$20:$A$283,$D14)</f>
        <v>287760.84315212496</v>
      </c>
      <c r="T14" s="996">
        <f>SUMIFS($T$20:$T$283,$A$20:$A$283,$D14)</f>
        <v>252978.28362599996</v>
      </c>
    </row>
    <row r="15" spans="1:20" s="971" customFormat="1" ht="12" thickBot="1">
      <c r="A15" s="969"/>
      <c r="B15" s="969"/>
      <c r="C15" s="969"/>
      <c r="D15" s="882" t="s">
        <v>455</v>
      </c>
      <c r="E15" s="1002">
        <f>SUM(E10:E14)</f>
        <v>371335210.78000003</v>
      </c>
      <c r="F15" s="1003">
        <f>SUM(F10:F14)</f>
        <v>0</v>
      </c>
      <c r="G15" s="1003">
        <f>SUM(G10:G14)</f>
        <v>0</v>
      </c>
      <c r="H15" s="1003">
        <f>SUM(H10:H14)</f>
        <v>0</v>
      </c>
      <c r="I15" s="1004">
        <f t="shared" si="1" ref="I15:O15">SUM(I10:I14)</f>
        <v>18855752.549999997</v>
      </c>
      <c r="J15" s="1004">
        <f t="shared" si="1"/>
        <v>-463593.15200000006</v>
      </c>
      <c r="K15" s="1004">
        <f t="shared" si="1"/>
        <v>18392159.397999998</v>
      </c>
      <c r="L15" s="1008">
        <f t="shared" si="1"/>
        <v>389727370.17799997</v>
      </c>
      <c r="M15" s="1005">
        <f t="shared" si="1"/>
        <v>5165123</v>
      </c>
      <c r="N15" s="1005">
        <f t="shared" si="1"/>
        <v>-174107.40000000002</v>
      </c>
      <c r="O15" s="1005">
        <f t="shared" si="1"/>
        <v>4991015.5999999996</v>
      </c>
      <c r="P15" s="1013">
        <f>SUM(P10:P14)</f>
        <v>394718385.778</v>
      </c>
      <c r="Q15" s="1001"/>
      <c r="R15" s="1002">
        <f>SUM(R10:R14)</f>
        <v>11192369.0930226</v>
      </c>
      <c r="S15" s="1002">
        <f>SUM(S10:S14)</f>
        <v>6189078.3143765917</v>
      </c>
      <c r="T15" s="1002">
        <f>SUM(T10:T14)</f>
        <v>5551575.2306888001</v>
      </c>
    </row>
    <row r="16" spans="1:20" s="971" customFormat="1" ht="12" thickTop="1">
      <c r="A16" s="969"/>
      <c r="B16" s="969"/>
      <c r="C16" s="969"/>
      <c r="D16" s="969"/>
      <c r="E16" s="969"/>
      <c r="F16" s="969"/>
      <c r="G16" s="969"/>
      <c r="H16" s="969"/>
      <c r="I16" s="969"/>
      <c r="J16" s="969"/>
      <c r="K16" s="969"/>
      <c r="L16" s="969"/>
      <c r="M16" s="969"/>
      <c r="N16" s="969"/>
      <c r="O16" s="969"/>
      <c r="P16" s="969"/>
      <c r="Q16" s="969"/>
      <c r="R16" s="969"/>
      <c r="S16" s="970"/>
      <c r="T16" s="970"/>
    </row>
    <row r="17" spans="4:20" ht="12">
      <c r="D17" s="869" t="s">
        <v>1193</v>
      </c>
      <c r="E17" s="870">
        <f t="shared" si="2" ref="E17:P17">SUBTOTAL(9,E20:E290)</f>
        <v>371335210.77999985</v>
      </c>
      <c r="F17" s="928">
        <f t="shared" si="2"/>
        <v>0</v>
      </c>
      <c r="G17" s="928">
        <f t="shared" si="2"/>
        <v>0</v>
      </c>
      <c r="H17" s="928">
        <f t="shared" si="2"/>
        <v>0</v>
      </c>
      <c r="I17" s="932">
        <f t="shared" si="2"/>
        <v>18855752.549999997</v>
      </c>
      <c r="J17" s="932">
        <f t="shared" si="2"/>
        <v>-463593.152</v>
      </c>
      <c r="K17" s="932">
        <f t="shared" si="2"/>
        <v>18392159.397999998</v>
      </c>
      <c r="L17" s="870">
        <f t="shared" si="2"/>
        <v>389727370.17799991</v>
      </c>
      <c r="M17" s="936">
        <f t="shared" si="2"/>
        <v>5165123</v>
      </c>
      <c r="N17" s="936">
        <f t="shared" si="2"/>
        <v>-174107.40000000002</v>
      </c>
      <c r="O17" s="936">
        <f t="shared" si="2"/>
        <v>4991015.5999999996</v>
      </c>
      <c r="P17" s="1014">
        <f t="shared" si="2"/>
        <v>394718385.77799994</v>
      </c>
      <c r="R17" s="925">
        <f>SUBTOTAL(9,R20:R290)</f>
        <v>11192369.093022607</v>
      </c>
      <c r="S17" s="925">
        <f>SUBTOTAL(9,S20:S290)</f>
        <v>6189078.3143765945</v>
      </c>
      <c r="T17" s="925">
        <f>SUBTOTAL(9,T20:T290)</f>
        <v>5551575.2306888038</v>
      </c>
    </row>
    <row r="18" spans="5:15" ht="12">
      <c r="E18" s="866"/>
      <c r="F18" s="929" t="s">
        <v>1130</v>
      </c>
      <c r="G18" s="929"/>
      <c r="H18" s="929"/>
      <c r="I18" s="933" t="s">
        <v>1185</v>
      </c>
      <c r="J18" s="933"/>
      <c r="K18" s="933"/>
      <c r="M18" s="937" t="s">
        <v>1186</v>
      </c>
      <c r="N18" s="937"/>
      <c r="O18" s="937"/>
    </row>
    <row r="19" spans="1:21" s="874" customFormat="1" ht="24">
      <c r="A19" s="871" t="s">
        <v>1194</v>
      </c>
      <c r="B19" s="872" t="s">
        <v>814</v>
      </c>
      <c r="C19" s="872" t="s">
        <v>1195</v>
      </c>
      <c r="D19" s="871" t="s">
        <v>63</v>
      </c>
      <c r="E19" s="1246" t="s">
        <v>3217</v>
      </c>
      <c r="F19" s="930" t="s">
        <v>1128</v>
      </c>
      <c r="G19" s="930" t="s">
        <v>1131</v>
      </c>
      <c r="H19" s="930" t="s">
        <v>294</v>
      </c>
      <c r="I19" s="934" t="s">
        <v>1128</v>
      </c>
      <c r="J19" s="934" t="s">
        <v>1131</v>
      </c>
      <c r="K19" s="934" t="s">
        <v>294</v>
      </c>
      <c r="L19" s="873" t="str">
        <f>_xlfn.CONCAT("Bal @ ",TEXT(Test_Year_End,"mm/dd/yyyy"))</f>
        <v>Bal @ 04/30/2024</v>
      </c>
      <c r="M19" s="938" t="s">
        <v>1128</v>
      </c>
      <c r="N19" s="938" t="s">
        <v>1131</v>
      </c>
      <c r="O19" s="938" t="s">
        <v>294</v>
      </c>
      <c r="P19" s="1015" t="str">
        <f>_xlfn.CONCAT("ProForma Bal @ ",TEXT(Test_Year_End,"mm/dd/yyyy"))</f>
        <v>ProForma Bal @ 04/30/2024</v>
      </c>
      <c r="Q19" s="1589" t="s">
        <v>1196</v>
      </c>
      <c r="R19" s="1589" t="s">
        <v>1197</v>
      </c>
      <c r="S19" s="926" t="s">
        <v>1198</v>
      </c>
      <c r="T19" s="926" t="s">
        <v>1199</v>
      </c>
      <c r="U19" s="864"/>
    </row>
    <row r="20" spans="1:20" ht="12">
      <c r="A20" s="864" t="s">
        <v>1190</v>
      </c>
      <c r="B20" s="875">
        <v>301100</v>
      </c>
      <c r="C20" s="875" t="str">
        <f t="shared" si="3" ref="C20:C42">IF(LEFT(B19,3)=LEFT(B20,3),"",LEFT(B20,3))</f>
        <v>301</v>
      </c>
      <c r="D20" s="874" t="s">
        <v>1078</v>
      </c>
      <c r="E20" s="1343" cm="1">
        <f t="array" ref="E20">SUM(SUMIFS(DS1_UPIS!$G:$G,DS1_UPIS!$B:$B,$A20,DS1_UPIS!$E:$E,$B20,DS1_UPIS!$C:$C,Segments))</f>
        <v>530322.23999999999</v>
      </c>
      <c r="F20" s="931"/>
      <c r="G20" s="931"/>
      <c r="H20" s="931"/>
      <c r="I20" s="935">
        <f>SUMIFS(DS3_2024Capex!G:G,DS3_2024Capex!B:B,'Exhibit 26.11'!A20,DS3_2024Capex!D:D,'Exhibit 26.11'!C20,DS3_2024Capex!F:F,"")</f>
        <v>0</v>
      </c>
      <c r="J20" s="935">
        <f t="shared" si="4" ref="J20:J34">-I20*Retirement_Percentage</f>
        <v>0</v>
      </c>
      <c r="K20" s="935">
        <f>+I20+J20</f>
        <v>0</v>
      </c>
      <c r="L20" s="927">
        <f>+E20+H20+K20</f>
        <v>530322.23999999999</v>
      </c>
      <c r="M20" s="939">
        <v>0</v>
      </c>
      <c r="N20" s="940">
        <f t="shared" si="5" ref="N20:N106">-M20*Retirement_Percentage</f>
        <v>0</v>
      </c>
      <c r="O20" s="940">
        <f>+M20+N20</f>
        <v>0</v>
      </c>
      <c r="P20" s="1016">
        <f>L20+O20</f>
        <v>530322.23999999999</v>
      </c>
      <c r="Q20" s="877">
        <f>INDEX('Depreciation Rates'!$E$1:$E$90,MATCH(B20,'Depreciation Rates'!$A$1:$A$90,0))</f>
        <v>0</v>
      </c>
      <c r="R20" s="876">
        <f>P20*Q20</f>
        <v>0</v>
      </c>
      <c r="S20" s="878">
        <f>SUM(((E20+L20)/2)*$Q20)/12*7</f>
        <v>0</v>
      </c>
      <c r="T20" s="879">
        <f t="shared" si="6" ref="T20:T109">SUM(((L20+P20)/2)*$Q20)/12*6</f>
        <v>0</v>
      </c>
    </row>
    <row r="21" spans="1:20" ht="12">
      <c r="A21" s="864" t="s">
        <v>1190</v>
      </c>
      <c r="B21" s="875">
        <v>302100</v>
      </c>
      <c r="C21" s="875" t="str">
        <f t="shared" si="3"/>
        <v>302</v>
      </c>
      <c r="D21" s="874" t="s">
        <v>1079</v>
      </c>
      <c r="E21" s="1343" cm="1">
        <f t="array" ref="E21">SUM(SUMIFS(DS1_UPIS!$G:$G,DS1_UPIS!$B:$B,$A21,DS1_UPIS!$E:$E,$B21,DS1_UPIS!$C:$C,Segments))</f>
        <v>262261.59999999998</v>
      </c>
      <c r="F21" s="931"/>
      <c r="G21" s="931"/>
      <c r="H21" s="931"/>
      <c r="I21" s="935">
        <f>SUMIFS(DS3_2024Capex!G:G,DS3_2024Capex!B:B,'Exhibit 26.11'!A21,DS3_2024Capex!D:D,'Exhibit 26.11'!C21,DS3_2024Capex!F:F,"")</f>
        <v>0</v>
      </c>
      <c r="J21" s="935">
        <f t="shared" si="4"/>
        <v>0</v>
      </c>
      <c r="K21" s="935">
        <f t="shared" si="7" ref="K21:K107">+I21+J21</f>
        <v>0</v>
      </c>
      <c r="L21" s="927">
        <f t="shared" si="8" ref="L21:L107">+E21+H21+K21</f>
        <v>262261.59999999998</v>
      </c>
      <c r="M21" s="939">
        <v>0</v>
      </c>
      <c r="N21" s="940">
        <f t="shared" si="5"/>
        <v>0</v>
      </c>
      <c r="O21" s="940">
        <f t="shared" si="9" ref="O21:O107">+M21+N21</f>
        <v>0</v>
      </c>
      <c r="P21" s="1016">
        <f t="shared" si="10" ref="P21:P107">L21+O21</f>
        <v>262261.59999999998</v>
      </c>
      <c r="Q21" s="877">
        <f>INDEX('Depreciation Rates'!$E$1:$E$90,MATCH(B21,'Depreciation Rates'!$A$1:$A$90,0))</f>
        <v>0</v>
      </c>
      <c r="R21" s="881">
        <f>P21*Q21</f>
        <v>0</v>
      </c>
      <c r="S21" s="878">
        <f t="shared" si="11" ref="S21:S73">SUM(((E21+L21)/2)*$Q21)/12*7</f>
        <v>0</v>
      </c>
      <c r="T21" s="879">
        <f t="shared" si="6"/>
        <v>0</v>
      </c>
    </row>
    <row r="22" spans="1:20" ht="12">
      <c r="A22" s="864" t="s">
        <v>1190</v>
      </c>
      <c r="B22" s="875">
        <v>303210</v>
      </c>
      <c r="C22" s="875" t="str">
        <f t="shared" si="3"/>
        <v>303</v>
      </c>
      <c r="D22" s="874" t="s">
        <v>1080</v>
      </c>
      <c r="E22" s="1343" cm="1">
        <f t="array" ref="E22">SUM(SUMIFS(DS1_UPIS!$G:$G,DS1_UPIS!$B:$B,$A22,DS1_UPIS!$E:$E,$B22,DS1_UPIS!$C:$C,Segments))</f>
        <v>183088.78</v>
      </c>
      <c r="F22" s="931"/>
      <c r="G22" s="931"/>
      <c r="H22" s="931"/>
      <c r="I22" s="935">
        <f>SUMIFS(DS3_2024Capex!G:G,DS3_2024Capex!B:B,'Exhibit 26.11'!A22,DS3_2024Capex!D:D,'Exhibit 26.11'!C22,DS3_2024Capex!F:F,"")</f>
        <v>0</v>
      </c>
      <c r="J22" s="935">
        <f t="shared" si="4"/>
        <v>0</v>
      </c>
      <c r="K22" s="935">
        <f t="shared" si="7"/>
        <v>0</v>
      </c>
      <c r="L22" s="927">
        <f t="shared" si="8"/>
        <v>183088.78</v>
      </c>
      <c r="M22" s="939">
        <v>0</v>
      </c>
      <c r="N22" s="940">
        <f t="shared" si="5"/>
        <v>0</v>
      </c>
      <c r="O22" s="940">
        <f t="shared" si="9"/>
        <v>0</v>
      </c>
      <c r="P22" s="1016">
        <f t="shared" si="10"/>
        <v>183088.78</v>
      </c>
      <c r="Q22" s="877">
        <f>INDEX('Depreciation Rates'!$E$1:$E$90,MATCH(B22,'Depreciation Rates'!$A$1:$A$90,0))</f>
        <v>0</v>
      </c>
      <c r="R22" s="881">
        <f t="shared" si="12" ref="R22:R111">P22*Q22</f>
        <v>0</v>
      </c>
      <c r="S22" s="878">
        <f t="shared" si="11"/>
        <v>0</v>
      </c>
      <c r="T22" s="879">
        <f t="shared" si="6"/>
        <v>0</v>
      </c>
    </row>
    <row r="23" spans="1:20" ht="12">
      <c r="A23" s="864" t="s">
        <v>1190</v>
      </c>
      <c r="B23" s="875">
        <v>303220</v>
      </c>
      <c r="C23" s="875" t="str">
        <f t="shared" si="3"/>
        <v/>
      </c>
      <c r="D23" s="874" t="s">
        <v>1081</v>
      </c>
      <c r="E23" s="1343" cm="1">
        <f t="array" ref="E23">SUM(SUMIFS(DS1_UPIS!$G:$G,DS1_UPIS!$B:$B,$A23,DS1_UPIS!$E:$E,$B23,DS1_UPIS!$C:$C,Segments))</f>
        <v>3108.6599999999999</v>
      </c>
      <c r="F23" s="931"/>
      <c r="G23" s="931"/>
      <c r="H23" s="931"/>
      <c r="I23" s="935">
        <f>SUMIFS(DS3_2024Capex!G:G,DS3_2024Capex!B:B,'Exhibit 26.11'!A23,DS3_2024Capex!D:D,'Exhibit 26.11'!C23,DS3_2024Capex!F:F,"")</f>
        <v>0</v>
      </c>
      <c r="J23" s="935">
        <f t="shared" si="4"/>
        <v>0</v>
      </c>
      <c r="K23" s="935">
        <f t="shared" si="7"/>
        <v>0</v>
      </c>
      <c r="L23" s="927">
        <f t="shared" si="8"/>
        <v>3108.6599999999999</v>
      </c>
      <c r="M23" s="939">
        <v>0</v>
      </c>
      <c r="N23" s="940">
        <f t="shared" si="5"/>
        <v>0</v>
      </c>
      <c r="O23" s="940">
        <f t="shared" si="9"/>
        <v>0</v>
      </c>
      <c r="P23" s="1016">
        <f t="shared" si="10"/>
        <v>3108.6599999999999</v>
      </c>
      <c r="Q23" s="877">
        <f>INDEX('Depreciation Rates'!$E$1:$E$90,MATCH(B23,'Depreciation Rates'!$A$1:$A$90,0))</f>
        <v>0</v>
      </c>
      <c r="R23" s="881">
        <f t="shared" si="12"/>
        <v>0</v>
      </c>
      <c r="S23" s="878">
        <f t="shared" si="11"/>
        <v>0</v>
      </c>
      <c r="T23" s="879">
        <f t="shared" si="6"/>
        <v>0</v>
      </c>
    </row>
    <row r="24" spans="1:20" ht="12">
      <c r="A24" s="864" t="s">
        <v>1190</v>
      </c>
      <c r="B24" s="875">
        <v>303300</v>
      </c>
      <c r="C24" s="875" t="str">
        <f t="shared" si="3"/>
        <v/>
      </c>
      <c r="D24" s="874" t="s">
        <v>1082</v>
      </c>
      <c r="E24" s="1343" cm="1">
        <f t="array" ref="E24">SUM(SUMIFS(DS1_UPIS!$G:$G,DS1_UPIS!$B:$B,$A24,DS1_UPIS!$E:$E,$B24,DS1_UPIS!$C:$C,Segments))</f>
        <v>53001</v>
      </c>
      <c r="F24" s="931"/>
      <c r="G24" s="931"/>
      <c r="H24" s="931"/>
      <c r="I24" s="935">
        <f>SUMIFS(DS3_2024Capex!G:G,DS3_2024Capex!B:B,'Exhibit 26.11'!A24,DS3_2024Capex!D:D,'Exhibit 26.11'!C24,DS3_2024Capex!F:F,"")</f>
        <v>0</v>
      </c>
      <c r="J24" s="935">
        <f t="shared" si="4"/>
        <v>0</v>
      </c>
      <c r="K24" s="935">
        <f t="shared" si="7"/>
        <v>0</v>
      </c>
      <c r="L24" s="927">
        <f t="shared" si="8"/>
        <v>53001</v>
      </c>
      <c r="M24" s="939">
        <v>0</v>
      </c>
      <c r="N24" s="940">
        <f t="shared" si="5"/>
        <v>0</v>
      </c>
      <c r="O24" s="940">
        <f t="shared" si="9"/>
        <v>0</v>
      </c>
      <c r="P24" s="1016">
        <f t="shared" si="10"/>
        <v>53001</v>
      </c>
      <c r="Q24" s="877">
        <f>INDEX('Depreciation Rates'!$E$1:$E$90,MATCH(B24,'Depreciation Rates'!$A$1:$A$90,0))</f>
        <v>0</v>
      </c>
      <c r="R24" s="881">
        <f t="shared" si="12"/>
        <v>0</v>
      </c>
      <c r="S24" s="878">
        <f t="shared" si="11"/>
        <v>0</v>
      </c>
      <c r="T24" s="879">
        <f t="shared" si="6"/>
        <v>0</v>
      </c>
    </row>
    <row r="25" spans="1:20" ht="12">
      <c r="A25" s="864" t="s">
        <v>1190</v>
      </c>
      <c r="B25" s="875">
        <v>303400</v>
      </c>
      <c r="C25" s="875" t="str">
        <f t="shared" si="3"/>
        <v/>
      </c>
      <c r="D25" s="874" t="s">
        <v>1083</v>
      </c>
      <c r="E25" s="1343" cm="1">
        <f t="array" ref="E25">SUM(SUMIFS(DS1_UPIS!$G:$G,DS1_UPIS!$B:$B,$A25,DS1_UPIS!$E:$E,$B25,DS1_UPIS!$C:$C,Segments))</f>
        <v>58663.639999999999</v>
      </c>
      <c r="F25" s="931"/>
      <c r="G25" s="931"/>
      <c r="H25" s="931"/>
      <c r="I25" s="935">
        <f>SUMIFS(DS3_2024Capex!G:G,DS3_2024Capex!B:B,'Exhibit 26.11'!A25,DS3_2024Capex!D:D,'Exhibit 26.11'!C25,DS3_2024Capex!F:F,"")</f>
        <v>0</v>
      </c>
      <c r="J25" s="935">
        <f t="shared" si="4"/>
        <v>0</v>
      </c>
      <c r="K25" s="935">
        <f t="shared" si="7"/>
        <v>0</v>
      </c>
      <c r="L25" s="927">
        <f t="shared" si="8"/>
        <v>58663.639999999999</v>
      </c>
      <c r="M25" s="939">
        <v>0</v>
      </c>
      <c r="N25" s="940">
        <f t="shared" si="5"/>
        <v>0</v>
      </c>
      <c r="O25" s="940">
        <f t="shared" si="9"/>
        <v>0</v>
      </c>
      <c r="P25" s="1016">
        <f t="shared" si="10"/>
        <v>58663.639999999999</v>
      </c>
      <c r="Q25" s="877">
        <f>INDEX('Depreciation Rates'!$E$1:$E$90,MATCH(B25,'Depreciation Rates'!$A$1:$A$90,0))</f>
        <v>0</v>
      </c>
      <c r="R25" s="881">
        <f t="shared" si="12"/>
        <v>0</v>
      </c>
      <c r="S25" s="878">
        <f t="shared" si="11"/>
        <v>0</v>
      </c>
      <c r="T25" s="879">
        <f t="shared" si="6"/>
        <v>0</v>
      </c>
    </row>
    <row r="26" spans="1:20" s="971" customFormat="1" ht="12">
      <c r="A26" s="971" t="s">
        <v>1190</v>
      </c>
      <c r="B26" s="1591">
        <v>303500</v>
      </c>
      <c r="C26" s="875" t="str">
        <f t="shared" si="3"/>
        <v/>
      </c>
      <c r="D26" s="1593" t="s">
        <v>3212</v>
      </c>
      <c r="E26" s="1343" cm="1">
        <f t="array" ref="E26">SUM(SUMIFS(DS1_UPIS!$G:$G,DS1_UPIS!$B:$B,$A26,DS1_UPIS!$E:$E,$B26,DS1_UPIS!$C:$C,Segments))</f>
        <v>3790.9899999999998</v>
      </c>
      <c r="F26" s="931"/>
      <c r="G26" s="931"/>
      <c r="H26" s="931"/>
      <c r="I26" s="935">
        <f>SUMIFS(DS3_2024Capex!G:G,DS3_2024Capex!B:B,'Exhibit 26.11'!A26,DS3_2024Capex!D:D,'Exhibit 26.11'!C26,DS3_2024Capex!F:F,"")</f>
        <v>0</v>
      </c>
      <c r="J26" s="935">
        <f>-I26*Retirement_Percentage</f>
        <v>0</v>
      </c>
      <c r="K26" s="935">
        <f>+I26+J26</f>
        <v>0</v>
      </c>
      <c r="L26" s="927">
        <f t="shared" si="8"/>
        <v>3790.9899999999998</v>
      </c>
      <c r="M26" s="939"/>
      <c r="N26" s="940"/>
      <c r="O26" s="940"/>
      <c r="P26" s="1016">
        <f t="shared" si="13" ref="P26:P31">L26+O26</f>
        <v>3790.9899999999998</v>
      </c>
      <c r="Q26" s="877">
        <f>INDEX('Depreciation Rates'!$E$1:$E$90,MATCH(B26,'Depreciation Rates'!$A$1:$A$90,0))</f>
        <v>0</v>
      </c>
      <c r="R26" s="881">
        <f t="shared" si="14" ref="R26:R31">P26*Q26</f>
        <v>0</v>
      </c>
      <c r="S26" s="878">
        <f t="shared" si="15" ref="S26:S31">SUM(((E26+L26)/2)*$Q26)/12*7</f>
        <v>0</v>
      </c>
      <c r="T26" s="879">
        <f t="shared" si="16" ref="T26:T31">SUM(((L26+P26)/2)*$Q26)/12*6</f>
        <v>0</v>
      </c>
    </row>
    <row r="27" spans="1:20" ht="12">
      <c r="A27" s="864" t="s">
        <v>1190</v>
      </c>
      <c r="B27" s="875">
        <v>303510</v>
      </c>
      <c r="C27" s="875" t="str">
        <f t="shared" si="3"/>
        <v/>
      </c>
      <c r="D27" s="874" t="s">
        <v>1084</v>
      </c>
      <c r="E27" s="1343" cm="1">
        <f t="array" ref="E27">SUM(SUMIFS(DS1_UPIS!$G:$G,DS1_UPIS!$B:$B,$A27,DS1_UPIS!$E:$E,$B27,DS1_UPIS!$C:$C,Segments))</f>
        <v>-7608.6700000000001</v>
      </c>
      <c r="F27" s="931"/>
      <c r="G27" s="931"/>
      <c r="H27" s="931"/>
      <c r="I27" s="935">
        <f>SUMIFS(DS3_2024Capex!G:G,DS3_2024Capex!B:B,'Exhibit 26.11'!A27,DS3_2024Capex!D:D,'Exhibit 26.11'!C27,DS3_2024Capex!F:F,"")</f>
        <v>0</v>
      </c>
      <c r="J27" s="935">
        <f t="shared" si="4"/>
        <v>0</v>
      </c>
      <c r="K27" s="935">
        <f t="shared" si="7"/>
        <v>0</v>
      </c>
      <c r="L27" s="927">
        <f t="shared" si="8"/>
        <v>-7608.6700000000001</v>
      </c>
      <c r="M27" s="939">
        <v>0</v>
      </c>
      <c r="N27" s="940">
        <f t="shared" si="5"/>
        <v>0</v>
      </c>
      <c r="O27" s="940">
        <f t="shared" si="9"/>
        <v>0</v>
      </c>
      <c r="P27" s="1016">
        <f t="shared" si="13"/>
        <v>-7608.6700000000001</v>
      </c>
      <c r="Q27" s="877">
        <f>INDEX('Depreciation Rates'!$E$1:$E$90,MATCH(B27,'Depreciation Rates'!$A$1:$A$90,0))</f>
        <v>0</v>
      </c>
      <c r="R27" s="881">
        <f t="shared" si="14"/>
        <v>0</v>
      </c>
      <c r="S27" s="878">
        <f t="shared" si="15"/>
        <v>0</v>
      </c>
      <c r="T27" s="879">
        <f t="shared" si="16"/>
        <v>0</v>
      </c>
    </row>
    <row r="28" spans="1:20" s="971" customFormat="1" ht="12">
      <c r="A28" s="971" t="s">
        <v>1190</v>
      </c>
      <c r="B28" s="1591">
        <v>304200</v>
      </c>
      <c r="C28" s="875" t="str">
        <f t="shared" si="3"/>
        <v>304</v>
      </c>
      <c r="D28" s="1593" t="s">
        <v>1085</v>
      </c>
      <c r="E28" s="1343" cm="1">
        <f t="array" ref="E28">SUM(SUMIFS(DS1_UPIS!$G:$G,DS1_UPIS!$B:$B,$A28,DS1_UPIS!$E:$E,$B28,DS1_UPIS!$C:$C,Segments))</f>
        <v>46341.410000000003</v>
      </c>
      <c r="F28" s="931"/>
      <c r="G28" s="931"/>
      <c r="H28" s="931"/>
      <c r="I28" s="935">
        <f>SUMIFS(DS3_2024Capex!G:G,DS3_2024Capex!B:B,'Exhibit 26.11'!A28,DS3_2024Capex!D:D,'Exhibit 26.11'!C28,DS3_2024Capex!F:F,"")</f>
        <v>477559.91999999998</v>
      </c>
      <c r="J28" s="935">
        <f t="shared" si="4"/>
        <v>-23877.995999999999</v>
      </c>
      <c r="K28" s="935">
        <f t="shared" si="7"/>
        <v>453681.924</v>
      </c>
      <c r="L28" s="927">
        <f t="shared" si="8"/>
        <v>500023.33400000003</v>
      </c>
      <c r="M28" s="939"/>
      <c r="N28" s="940"/>
      <c r="O28" s="940"/>
      <c r="P28" s="1016">
        <f t="shared" si="13"/>
        <v>500023.33400000003</v>
      </c>
      <c r="Q28" s="1523">
        <f>INDEX('Depreciation Rates'!$E$1:$E$90,MATCH(B28,'Depreciation Rates'!$A$1:$A$90,0))</f>
        <v>0</v>
      </c>
      <c r="R28" s="881">
        <f t="shared" si="14"/>
        <v>0</v>
      </c>
      <c r="S28" s="878">
        <f t="shared" si="15"/>
        <v>0</v>
      </c>
      <c r="T28" s="879">
        <f t="shared" si="16"/>
        <v>0</v>
      </c>
    </row>
    <row r="29" spans="1:20" s="971" customFormat="1" ht="12">
      <c r="A29" s="971" t="s">
        <v>1190</v>
      </c>
      <c r="B29" s="1591">
        <v>304210</v>
      </c>
      <c r="C29" s="875" t="str">
        <f t="shared" si="3"/>
        <v/>
      </c>
      <c r="D29" s="1593" t="s">
        <v>3213</v>
      </c>
      <c r="E29" s="1343" cm="1">
        <f t="array" ref="E29">SUM(SUMIFS(DS1_UPIS!$G:$G,DS1_UPIS!$B:$B,$A29,DS1_UPIS!$E:$E,$B29,DS1_UPIS!$C:$C,Segments))</f>
        <v>0</v>
      </c>
      <c r="F29" s="931"/>
      <c r="G29" s="931"/>
      <c r="H29" s="931"/>
      <c r="I29" s="935">
        <f>SUMIFS(DS3_2024Capex!G:G,DS3_2024Capex!B:B,'Exhibit 26.11'!A29,DS3_2024Capex!D:D,'Exhibit 26.11'!C29,DS3_2024Capex!F:F,"")</f>
        <v>0</v>
      </c>
      <c r="J29" s="935">
        <f>-I29*Retirement_Percentage</f>
        <v>0</v>
      </c>
      <c r="K29" s="935">
        <f>+I29+J29</f>
        <v>0</v>
      </c>
      <c r="L29" s="927">
        <f t="shared" si="8"/>
        <v>0</v>
      </c>
      <c r="M29" s="939"/>
      <c r="N29" s="940"/>
      <c r="O29" s="940"/>
      <c r="P29" s="1016">
        <f t="shared" si="13"/>
        <v>0</v>
      </c>
      <c r="Q29" s="877">
        <f>INDEX('Depreciation Rates'!$E$1:$E$90,MATCH(B29,'Depreciation Rates'!$A$1:$A$90,0))</f>
        <v>0</v>
      </c>
      <c r="R29" s="881">
        <f t="shared" si="14"/>
        <v>0</v>
      </c>
      <c r="S29" s="878">
        <f t="shared" si="15"/>
        <v>0</v>
      </c>
      <c r="T29" s="879">
        <f t="shared" si="16"/>
        <v>0</v>
      </c>
    </row>
    <row r="30" spans="1:20" ht="12">
      <c r="A30" s="864" t="s">
        <v>1190</v>
      </c>
      <c r="B30" s="875">
        <v>304220</v>
      </c>
      <c r="C30" s="875" t="str">
        <f t="shared" si="3"/>
        <v/>
      </c>
      <c r="D30" s="874" t="s">
        <v>1086</v>
      </c>
      <c r="E30" s="1343" cm="1">
        <f t="array" ref="E30">SUM(SUMIFS(DS1_UPIS!$G:$G,DS1_UPIS!$B:$B,$A30,DS1_UPIS!$E:$E,$B30,DS1_UPIS!$C:$C,Segments))</f>
        <v>645371.04000000004</v>
      </c>
      <c r="F30" s="931"/>
      <c r="G30" s="931"/>
      <c r="H30" s="931"/>
      <c r="I30" s="935">
        <f>SUMIFS(DS3_2024Capex!G:G,DS3_2024Capex!B:B,'Exhibit 26.11'!A30,DS3_2024Capex!D:D,'Exhibit 26.11'!C30,DS3_2024Capex!F:F,"")</f>
        <v>0</v>
      </c>
      <c r="J30" s="935">
        <f t="shared" si="4"/>
        <v>0</v>
      </c>
      <c r="K30" s="935">
        <f t="shared" si="7"/>
        <v>0</v>
      </c>
      <c r="L30" s="927">
        <f t="shared" si="8"/>
        <v>645371.04000000004</v>
      </c>
      <c r="M30" s="939">
        <v>0</v>
      </c>
      <c r="N30" s="940">
        <f t="shared" si="5"/>
        <v>0</v>
      </c>
      <c r="O30" s="940">
        <f t="shared" si="9"/>
        <v>0</v>
      </c>
      <c r="P30" s="1016">
        <f t="shared" si="13"/>
        <v>645371.04000000004</v>
      </c>
      <c r="Q30" s="877">
        <f>INDEX('Depreciation Rates'!$E$1:$E$90,MATCH(B30,'Depreciation Rates'!$A$1:$A$90,0))</f>
        <v>0.0189</v>
      </c>
      <c r="R30" s="881">
        <f t="shared" si="14"/>
        <v>12197.512656000001</v>
      </c>
      <c r="S30" s="878">
        <f t="shared" si="15"/>
        <v>7115.2157160000006</v>
      </c>
      <c r="T30" s="879">
        <f t="shared" si="16"/>
        <v>6098.7563280000004</v>
      </c>
    </row>
    <row r="31" spans="1:20" ht="12">
      <c r="A31" s="864" t="s">
        <v>1190</v>
      </c>
      <c r="B31" s="875">
        <v>304300</v>
      </c>
      <c r="C31" s="875" t="str">
        <f t="shared" si="3"/>
        <v/>
      </c>
      <c r="D31" s="874" t="s">
        <v>1087</v>
      </c>
      <c r="E31" s="1343" cm="1">
        <f t="array" ref="E31">SUM(SUMIFS(DS1_UPIS!$G:$G,DS1_UPIS!$B:$B,$A31,DS1_UPIS!$E:$E,$B31,DS1_UPIS!$C:$C,Segments))</f>
        <v>3473991.21</v>
      </c>
      <c r="F31" s="931"/>
      <c r="G31" s="931"/>
      <c r="H31" s="931"/>
      <c r="I31" s="935">
        <f>SUMIFS(DS3_2024Capex!G:G,DS3_2024Capex!B:B,'Exhibit 26.11'!A31,DS3_2024Capex!D:D,'Exhibit 26.11'!C31,DS3_2024Capex!F:F,"")</f>
        <v>0</v>
      </c>
      <c r="J31" s="935">
        <f t="shared" si="4"/>
        <v>0</v>
      </c>
      <c r="K31" s="935">
        <f t="shared" si="7"/>
        <v>0</v>
      </c>
      <c r="L31" s="927">
        <f t="shared" si="8"/>
        <v>3473991.21</v>
      </c>
      <c r="M31" s="939">
        <v>0</v>
      </c>
      <c r="N31" s="940">
        <f t="shared" si="5"/>
        <v>0</v>
      </c>
      <c r="O31" s="940">
        <f t="shared" si="9"/>
        <v>0</v>
      </c>
      <c r="P31" s="1016">
        <f t="shared" si="13"/>
        <v>3473991.21</v>
      </c>
      <c r="Q31" s="877">
        <f>INDEX('Depreciation Rates'!$E$1:$E$90,MATCH(B31,'Depreciation Rates'!$A$1:$A$90,0))</f>
        <v>0.021600000000000001</v>
      </c>
      <c r="R31" s="881">
        <f t="shared" si="14"/>
        <v>75038.210136000009</v>
      </c>
      <c r="S31" s="878">
        <f t="shared" si="15"/>
        <v>43772.289246</v>
      </c>
      <c r="T31" s="879">
        <f t="shared" si="16"/>
        <v>37519.105068000004</v>
      </c>
    </row>
    <row r="32" spans="1:20" ht="12">
      <c r="A32" s="864" t="s">
        <v>1190</v>
      </c>
      <c r="B32" s="875">
        <v>304400</v>
      </c>
      <c r="C32" s="875" t="str">
        <f t="shared" si="3"/>
        <v/>
      </c>
      <c r="D32" s="874" t="s">
        <v>1088</v>
      </c>
      <c r="E32" s="1343" cm="1">
        <f t="array" ref="E32">SUM(SUMIFS(DS1_UPIS!$G:$G,DS1_UPIS!$B:$B,$A32,DS1_UPIS!$E:$E,$B32,DS1_UPIS!$C:$C,Segments))</f>
        <v>317435.47999999998</v>
      </c>
      <c r="F32" s="931"/>
      <c r="G32" s="931"/>
      <c r="H32" s="931"/>
      <c r="I32" s="935">
        <f>SUMIFS(DS3_2024Capex!G:G,DS3_2024Capex!B:B,'Exhibit 26.11'!A32,DS3_2024Capex!D:D,'Exhibit 26.11'!C32,DS3_2024Capex!F:F,"")</f>
        <v>0</v>
      </c>
      <c r="J32" s="935">
        <f t="shared" si="4"/>
        <v>0</v>
      </c>
      <c r="K32" s="935">
        <f t="shared" si="7"/>
        <v>0</v>
      </c>
      <c r="L32" s="927">
        <f t="shared" si="8"/>
        <v>317435.47999999998</v>
      </c>
      <c r="M32" s="939">
        <v>0</v>
      </c>
      <c r="N32" s="940">
        <f t="shared" si="5"/>
        <v>0</v>
      </c>
      <c r="O32" s="940">
        <f t="shared" si="9"/>
        <v>0</v>
      </c>
      <c r="P32" s="1016">
        <f t="shared" si="10"/>
        <v>317435.47999999998</v>
      </c>
      <c r="Q32" s="877">
        <f>INDEX('Depreciation Rates'!$E$1:$E$90,MATCH(B32,'Depreciation Rates'!$A$1:$A$90,0))</f>
        <v>0.018500000000000003</v>
      </c>
      <c r="R32" s="881">
        <f t="shared" si="12"/>
        <v>5872.5563800000009</v>
      </c>
      <c r="S32" s="878">
        <f t="shared" si="11"/>
        <v>3425.6578883333341</v>
      </c>
      <c r="T32" s="879">
        <f t="shared" si="6"/>
        <v>2936.2781900000004</v>
      </c>
    </row>
    <row r="33" spans="1:20" ht="12">
      <c r="A33" s="864" t="s">
        <v>1190</v>
      </c>
      <c r="B33" s="875">
        <v>304500</v>
      </c>
      <c r="C33" s="875" t="str">
        <f t="shared" si="3"/>
        <v/>
      </c>
      <c r="D33" s="874" t="s">
        <v>1089</v>
      </c>
      <c r="E33" s="1343" cm="1">
        <f t="array" ref="E33">SUM(SUMIFS(DS1_UPIS!$G:$G,DS1_UPIS!$B:$B,$A33,DS1_UPIS!$E:$E,$B33,DS1_UPIS!$C:$C,Segments))</f>
        <v>1947930.1399999999</v>
      </c>
      <c r="F33" s="931"/>
      <c r="G33" s="931"/>
      <c r="H33" s="931"/>
      <c r="I33" s="935">
        <f>SUMIFS(DS3_2024Capex!G:G,DS3_2024Capex!B:B,'Exhibit 26.11'!A33,DS3_2024Capex!D:D,'Exhibit 26.11'!C33,DS3_2024Capex!F:F,"")</f>
        <v>0</v>
      </c>
      <c r="J33" s="935">
        <f t="shared" si="4"/>
        <v>0</v>
      </c>
      <c r="K33" s="935">
        <f t="shared" si="7"/>
        <v>0</v>
      </c>
      <c r="L33" s="927">
        <f t="shared" si="8"/>
        <v>1947930.1399999999</v>
      </c>
      <c r="M33" s="939">
        <v>0</v>
      </c>
      <c r="N33" s="940">
        <f t="shared" si="5"/>
        <v>0</v>
      </c>
      <c r="O33" s="940">
        <f t="shared" si="9"/>
        <v>0</v>
      </c>
      <c r="P33" s="1016">
        <f t="shared" si="10"/>
        <v>1947930.1399999999</v>
      </c>
      <c r="Q33" s="877">
        <f>INDEX('Depreciation Rates'!$E$1:$E$90,MATCH(B33,'Depreciation Rates'!$A$1:$A$90,0))</f>
        <v>0.038599999999999995</v>
      </c>
      <c r="R33" s="881">
        <f t="shared" si="12"/>
        <v>75190.103403999994</v>
      </c>
      <c r="S33" s="878">
        <f t="shared" si="11"/>
        <v>43860.893652333325</v>
      </c>
      <c r="T33" s="879">
        <f t="shared" si="6"/>
        <v>37595.051701999997</v>
      </c>
    </row>
    <row r="34" spans="1:20" ht="12">
      <c r="A34" s="864" t="s">
        <v>1190</v>
      </c>
      <c r="B34" s="875">
        <v>304510</v>
      </c>
      <c r="C34" s="875" t="str">
        <f t="shared" si="3"/>
        <v/>
      </c>
      <c r="D34" s="874" t="s">
        <v>1090</v>
      </c>
      <c r="E34" s="1343" cm="1">
        <f t="array" ref="E34">SUM(SUMIFS(DS1_UPIS!$G:$G,DS1_UPIS!$B:$B,$A34,DS1_UPIS!$E:$E,$B34,DS1_UPIS!$C:$C,Segments))</f>
        <v>878288.16000000003</v>
      </c>
      <c r="F34" s="931"/>
      <c r="G34" s="931"/>
      <c r="H34" s="931"/>
      <c r="I34" s="935">
        <f>SUMIFS(DS3_2024Capex!G:G,DS3_2024Capex!B:B,'Exhibit 26.11'!A34,DS3_2024Capex!D:D,'Exhibit 26.11'!C34,DS3_2024Capex!F:F,"")</f>
        <v>0</v>
      </c>
      <c r="J34" s="935">
        <f t="shared" si="4"/>
        <v>0</v>
      </c>
      <c r="K34" s="935">
        <f t="shared" si="7"/>
        <v>0</v>
      </c>
      <c r="L34" s="927">
        <f t="shared" si="8"/>
        <v>878288.16000000003</v>
      </c>
      <c r="M34" s="939">
        <v>0</v>
      </c>
      <c r="N34" s="940">
        <f t="shared" si="5"/>
        <v>0</v>
      </c>
      <c r="O34" s="940">
        <f t="shared" si="9"/>
        <v>0</v>
      </c>
      <c r="P34" s="1016">
        <f t="shared" si="10"/>
        <v>878288.16000000003</v>
      </c>
      <c r="Q34" s="877">
        <f>INDEX('Depreciation Rates'!$E$1:$E$90,MATCH(B34,'Depreciation Rates'!$A$1:$A$90,0))</f>
        <v>0.0178</v>
      </c>
      <c r="R34" s="881">
        <f t="shared" si="12"/>
        <v>15633.529248000001</v>
      </c>
      <c r="S34" s="878">
        <f t="shared" si="11"/>
        <v>9119.558728</v>
      </c>
      <c r="T34" s="879">
        <f t="shared" si="6"/>
        <v>7816.7646240000004</v>
      </c>
    </row>
    <row r="35" spans="1:20" ht="12">
      <c r="A35" s="864" t="s">
        <v>1190</v>
      </c>
      <c r="B35" s="875">
        <v>307200</v>
      </c>
      <c r="C35" s="875" t="str">
        <f t="shared" si="3"/>
        <v>307</v>
      </c>
      <c r="D35" s="874" t="s">
        <v>1091</v>
      </c>
      <c r="E35" s="1343" cm="1">
        <f t="array" ref="E35">SUM(SUMIFS(DS1_UPIS!$G:$G,DS1_UPIS!$B:$B,$A35,DS1_UPIS!$E:$E,$B35,DS1_UPIS!$C:$C,Segments))</f>
        <v>3947236.0600000001</v>
      </c>
      <c r="F35" s="931"/>
      <c r="G35" s="931"/>
      <c r="H35" s="931"/>
      <c r="I35" s="935">
        <f>SUMIFS(DS3_2024Capex!G:G,DS3_2024Capex!B:B,'Exhibit 26.11'!A35,DS3_2024Capex!D:D,'Exhibit 26.11'!C35,DS3_2024Capex!F:F,"")</f>
        <v>220047.59999999998</v>
      </c>
      <c r="J35" s="935">
        <v>0</v>
      </c>
      <c r="K35" s="935">
        <f t="shared" si="7"/>
        <v>220047.59999999998</v>
      </c>
      <c r="L35" s="927">
        <f t="shared" si="8"/>
        <v>4167283.6600000001</v>
      </c>
      <c r="M35" s="939">
        <v>1845978</v>
      </c>
      <c r="N35" s="940">
        <f t="shared" si="5"/>
        <v>-92298.900000000009</v>
      </c>
      <c r="O35" s="940">
        <f t="shared" si="9"/>
        <v>1753679.1000000001</v>
      </c>
      <c r="P35" s="1016">
        <f t="shared" si="10"/>
        <v>5920962.7599999998</v>
      </c>
      <c r="Q35" s="877">
        <f>INDEX('Depreciation Rates'!$E$1:$E$90,MATCH(B35,'Depreciation Rates'!$A$1:$A$90,0))</f>
        <v>0.017899999999999999</v>
      </c>
      <c r="R35" s="881">
        <f t="shared" si="12"/>
        <v>105985.233404</v>
      </c>
      <c r="S35" s="878">
        <f t="shared" si="11"/>
        <v>42364.555038166676</v>
      </c>
      <c r="T35" s="879">
        <f t="shared" si="6"/>
        <v>45144.902729499998</v>
      </c>
    </row>
    <row r="36" spans="1:20" ht="12">
      <c r="A36" s="864" t="s">
        <v>1190</v>
      </c>
      <c r="B36" s="875">
        <v>309200</v>
      </c>
      <c r="C36" s="875" t="str">
        <f t="shared" si="3"/>
        <v>309</v>
      </c>
      <c r="D36" s="874" t="s">
        <v>1092</v>
      </c>
      <c r="E36" s="1343" cm="1">
        <f t="array" ref="E36">SUM(SUMIFS(DS1_UPIS!$G:$G,DS1_UPIS!$B:$B,$A36,DS1_UPIS!$E:$E,$B36,DS1_UPIS!$C:$C,Segments))</f>
        <v>111318.28</v>
      </c>
      <c r="F36" s="931"/>
      <c r="G36" s="931"/>
      <c r="H36" s="931"/>
      <c r="I36" s="935">
        <f>SUMIFS(DS3_2024Capex!G:G,DS3_2024Capex!B:B,'Exhibit 26.11'!A36,DS3_2024Capex!D:D,'Exhibit 26.11'!C36,DS3_2024Capex!F:F,"")</f>
        <v>0</v>
      </c>
      <c r="J36" s="935">
        <f t="shared" si="17" ref="J36:J47">-I36*Retirement_Percentage</f>
        <v>0</v>
      </c>
      <c r="K36" s="935">
        <f t="shared" si="7"/>
        <v>0</v>
      </c>
      <c r="L36" s="927">
        <f t="shared" si="8"/>
        <v>111318.28</v>
      </c>
      <c r="M36" s="939">
        <v>0</v>
      </c>
      <c r="N36" s="940">
        <f t="shared" si="5"/>
        <v>0</v>
      </c>
      <c r="O36" s="940">
        <f t="shared" si="9"/>
        <v>0</v>
      </c>
      <c r="P36" s="1016">
        <f t="shared" si="10"/>
        <v>111318.28</v>
      </c>
      <c r="Q36" s="877">
        <f>INDEX('Depreciation Rates'!$E$1:$E$90,MATCH(B36,'Depreciation Rates'!$A$1:$A$90,0))</f>
        <v>0.021899999999999999</v>
      </c>
      <c r="R36" s="881">
        <f t="shared" si="12"/>
        <v>2437.870332</v>
      </c>
      <c r="S36" s="878">
        <f t="shared" si="11"/>
        <v>1422.0910269999999</v>
      </c>
      <c r="T36" s="879">
        <f t="shared" si="6"/>
        <v>1218.935166</v>
      </c>
    </row>
    <row r="37" spans="1:20" ht="12">
      <c r="A37" s="864" t="s">
        <v>1190</v>
      </c>
      <c r="B37" s="875">
        <v>310200</v>
      </c>
      <c r="C37" s="875" t="str">
        <f t="shared" si="3"/>
        <v>310</v>
      </c>
      <c r="D37" s="874" t="s">
        <v>1093</v>
      </c>
      <c r="E37" s="1343" cm="1">
        <f t="array" ref="E37">SUM(SUMIFS(DS1_UPIS!$G:$G,DS1_UPIS!$B:$B,$A37,DS1_UPIS!$E:$E,$B37,DS1_UPIS!$C:$C,Segments))</f>
        <v>8889.2399999999998</v>
      </c>
      <c r="F37" s="931"/>
      <c r="G37" s="931"/>
      <c r="H37" s="931"/>
      <c r="I37" s="935">
        <f>SUMIFS(DS3_2024Capex!G:G,DS3_2024Capex!B:B,'Exhibit 26.11'!A37,DS3_2024Capex!D:D,'Exhibit 26.11'!C37,DS3_2024Capex!F:F,"")</f>
        <v>0</v>
      </c>
      <c r="J37" s="935">
        <f t="shared" si="17"/>
        <v>0</v>
      </c>
      <c r="K37" s="935">
        <f t="shared" si="7"/>
        <v>0</v>
      </c>
      <c r="L37" s="927">
        <f t="shared" si="8"/>
        <v>8889.2399999999998</v>
      </c>
      <c r="M37" s="939">
        <v>0</v>
      </c>
      <c r="N37" s="940">
        <f t="shared" si="5"/>
        <v>0</v>
      </c>
      <c r="O37" s="940">
        <f t="shared" si="9"/>
        <v>0</v>
      </c>
      <c r="P37" s="1016">
        <f t="shared" si="10"/>
        <v>8889.2399999999998</v>
      </c>
      <c r="Q37" s="877">
        <f>INDEX('Depreciation Rates'!$E$1:$E$90,MATCH(B37,'Depreciation Rates'!$A$1:$A$90,0))</f>
        <v>0.0246</v>
      </c>
      <c r="R37" s="881">
        <f t="shared" si="12"/>
        <v>218.67530400000001</v>
      </c>
      <c r="S37" s="878">
        <f t="shared" si="11"/>
        <v>127.56059399999999</v>
      </c>
      <c r="T37" s="879">
        <f t="shared" si="6"/>
        <v>109.33765199999999</v>
      </c>
    </row>
    <row r="38" spans="1:20" ht="12">
      <c r="A38" s="864" t="s">
        <v>1190</v>
      </c>
      <c r="B38" s="875">
        <v>310201</v>
      </c>
      <c r="C38" s="875" t="str">
        <f t="shared" si="3"/>
        <v/>
      </c>
      <c r="D38" s="874" t="s">
        <v>1200</v>
      </c>
      <c r="E38" s="1343" cm="1">
        <f t="array" ref="E38">SUM(SUMIFS(DS1_UPIS!$G:$G,DS1_UPIS!$B:$B,$A38,DS1_UPIS!$E:$E,$B38,DS1_UPIS!$C:$C,Segments))</f>
        <v>1816753.71</v>
      </c>
      <c r="F38" s="931"/>
      <c r="G38" s="931"/>
      <c r="H38" s="931"/>
      <c r="I38" s="935">
        <f>SUMIFS(DS3_2024Capex!G:G,DS3_2024Capex!B:B,'Exhibit 26.11'!A38,DS3_2024Capex!D:D,'Exhibit 26.11'!C38,DS3_2024Capex!F:F,"")</f>
        <v>0</v>
      </c>
      <c r="J38" s="935">
        <f t="shared" si="17"/>
        <v>0</v>
      </c>
      <c r="K38" s="935">
        <f t="shared" si="7"/>
        <v>0</v>
      </c>
      <c r="L38" s="927">
        <f t="shared" si="8"/>
        <v>1816753.71</v>
      </c>
      <c r="M38" s="939">
        <v>0</v>
      </c>
      <c r="N38" s="940">
        <f t="shared" si="5"/>
        <v>0</v>
      </c>
      <c r="O38" s="940">
        <f t="shared" si="9"/>
        <v>0</v>
      </c>
      <c r="P38" s="1016">
        <f t="shared" si="10"/>
        <v>1816753.71</v>
      </c>
      <c r="Q38" s="877">
        <f>INDEX('Depreciation Rates'!$E$1:$E$90,MATCH(B38,'Depreciation Rates'!$A$1:$A$90,0))</f>
        <v>0.0246</v>
      </c>
      <c r="R38" s="881">
        <f>P38*Q38</f>
        <v>44692.141265999999</v>
      </c>
      <c r="S38" s="878">
        <f t="shared" si="11"/>
        <v>26070.4157385</v>
      </c>
      <c r="T38" s="879">
        <f>SUM(((L38+P38)/2)*$Q38)/12*6</f>
        <v>22346.070632999999</v>
      </c>
    </row>
    <row r="39" spans="1:20" ht="12">
      <c r="A39" s="864" t="s">
        <v>1190</v>
      </c>
      <c r="B39" s="875">
        <v>310300</v>
      </c>
      <c r="C39" s="875" t="str">
        <f t="shared" si="3"/>
        <v/>
      </c>
      <c r="D39" s="874" t="s">
        <v>1094</v>
      </c>
      <c r="E39" s="1343" cm="1">
        <f t="array" ref="E39">SUM(SUMIFS(DS1_UPIS!$G:$G,DS1_UPIS!$B:$B,$A39,DS1_UPIS!$E:$E,$B39,DS1_UPIS!$C:$C,Segments))</f>
        <v>0</v>
      </c>
      <c r="F39" s="931"/>
      <c r="G39" s="931"/>
      <c r="H39" s="931"/>
      <c r="I39" s="935">
        <f>SUMIFS(DS3_2024Capex!G:G,DS3_2024Capex!B:B,'Exhibit 26.11'!A39,DS3_2024Capex!D:D,'Exhibit 26.11'!C39,DS3_2024Capex!F:F,"")</f>
        <v>0</v>
      </c>
      <c r="J39" s="935">
        <f>-I39*Retirement_Percentage</f>
        <v>0</v>
      </c>
      <c r="K39" s="935">
        <f>+I39+J39</f>
        <v>0</v>
      </c>
      <c r="L39" s="927">
        <f t="shared" si="8"/>
        <v>0</v>
      </c>
      <c r="M39" s="939">
        <v>0</v>
      </c>
      <c r="N39" s="940">
        <f>-M39*Retirement_Percentage</f>
        <v>0</v>
      </c>
      <c r="O39" s="940">
        <f>+M39+N39</f>
        <v>0</v>
      </c>
      <c r="P39" s="1016">
        <f>L39+O39</f>
        <v>0</v>
      </c>
      <c r="Q39" s="877">
        <f>INDEX('Depreciation Rates'!$E$1:$E$90,MATCH(B39,'Depreciation Rates'!$A$1:$A$90,0))</f>
        <v>0.0246</v>
      </c>
      <c r="R39" s="881">
        <f>P39*Q39</f>
        <v>0</v>
      </c>
      <c r="S39" s="878">
        <f t="shared" si="11"/>
        <v>0</v>
      </c>
      <c r="T39" s="879">
        <f>SUM(((L39+P39)/2)*$Q39)/12*6</f>
        <v>0</v>
      </c>
    </row>
    <row r="40" spans="1:20" ht="12">
      <c r="A40" s="864" t="s">
        <v>1190</v>
      </c>
      <c r="B40" s="875">
        <v>310400</v>
      </c>
      <c r="C40" s="875" t="str">
        <f t="shared" si="3"/>
        <v/>
      </c>
      <c r="D40" s="874" t="s">
        <v>1095</v>
      </c>
      <c r="E40" s="1343" cm="1">
        <f t="array" ref="E40">SUM(SUMIFS(DS1_UPIS!$G:$G,DS1_UPIS!$B:$B,$A40,DS1_UPIS!$E:$E,$B40,DS1_UPIS!$C:$C,Segments))</f>
        <v>0</v>
      </c>
      <c r="F40" s="931"/>
      <c r="G40" s="931"/>
      <c r="H40" s="931"/>
      <c r="I40" s="935">
        <f>SUMIFS(DS3_2024Capex!G:G,DS3_2024Capex!B:B,'Exhibit 26.11'!A40,DS3_2024Capex!D:D,'Exhibit 26.11'!C40,DS3_2024Capex!F:F,"")</f>
        <v>0</v>
      </c>
      <c r="J40" s="935">
        <f>-I40*Retirement_Percentage</f>
        <v>0</v>
      </c>
      <c r="K40" s="935">
        <f>+I40+J40</f>
        <v>0</v>
      </c>
      <c r="L40" s="927">
        <f t="shared" si="8"/>
        <v>0</v>
      </c>
      <c r="M40" s="939">
        <v>0</v>
      </c>
      <c r="N40" s="940">
        <f>-M40*Retirement_Percentage</f>
        <v>0</v>
      </c>
      <c r="O40" s="940">
        <f>+M40+N40</f>
        <v>0</v>
      </c>
      <c r="P40" s="1016">
        <f>L40+O40</f>
        <v>0</v>
      </c>
      <c r="Q40" s="877">
        <f>INDEX('Depreciation Rates'!$E$1:$E$90,MATCH(B40,'Depreciation Rates'!$A$1:$A$90,0))</f>
        <v>0.0246</v>
      </c>
      <c r="R40" s="881">
        <f>P40*Q40</f>
        <v>0</v>
      </c>
      <c r="S40" s="878">
        <f t="shared" si="11"/>
        <v>0</v>
      </c>
      <c r="T40" s="879">
        <f>SUM(((L40+P40)/2)*$Q40)/12*6</f>
        <v>0</v>
      </c>
    </row>
    <row r="41" spans="1:20" ht="12">
      <c r="A41" s="864" t="s">
        <v>1190</v>
      </c>
      <c r="B41" s="875">
        <v>311200</v>
      </c>
      <c r="C41" s="875" t="str">
        <f t="shared" si="3"/>
        <v>311</v>
      </c>
      <c r="D41" s="874" t="s">
        <v>1096</v>
      </c>
      <c r="E41" s="1343" cm="1">
        <f t="array" ref="E41">SUM(SUMIFS(DS1_UPIS!$G:$G,DS1_UPIS!$B:$B,$A41,DS1_UPIS!$E:$E,$B41,DS1_UPIS!$C:$C,Segments))</f>
        <v>3487029.6899999999</v>
      </c>
      <c r="F41" s="931"/>
      <c r="G41" s="931"/>
      <c r="H41" s="931"/>
      <c r="I41" s="935">
        <f>SUMIFS(DS3_2024Capex!G:G,DS3_2024Capex!B:B,'Exhibit 26.11'!A41,DS3_2024Capex!D:D,'Exhibit 26.11'!C41,DS3_2024Capex!F:F,"")</f>
        <v>0</v>
      </c>
      <c r="J41" s="935">
        <f t="shared" si="17"/>
        <v>0</v>
      </c>
      <c r="K41" s="935">
        <f t="shared" si="7"/>
        <v>0</v>
      </c>
      <c r="L41" s="927">
        <f t="shared" si="8"/>
        <v>3487029.6899999999</v>
      </c>
      <c r="M41" s="939">
        <v>0</v>
      </c>
      <c r="N41" s="940">
        <f t="shared" si="5"/>
        <v>0</v>
      </c>
      <c r="O41" s="940">
        <f t="shared" si="9"/>
        <v>0</v>
      </c>
      <c r="P41" s="1016">
        <f t="shared" si="10"/>
        <v>3487029.6899999999</v>
      </c>
      <c r="Q41" s="877">
        <f>INDEX('Depreciation Rates'!$E$1:$E$90,MATCH(B41,'Depreciation Rates'!$A$1:$A$90,0))</f>
        <v>0.016799999999999999</v>
      </c>
      <c r="R41" s="881">
        <f t="shared" si="12"/>
        <v>58582.098791999997</v>
      </c>
      <c r="S41" s="878">
        <f t="shared" si="11"/>
        <v>34172.890961999998</v>
      </c>
      <c r="T41" s="879">
        <f t="shared" si="6"/>
        <v>29291.049396000002</v>
      </c>
    </row>
    <row r="42" spans="1:20" s="971" customFormat="1" ht="12">
      <c r="A42" s="971" t="s">
        <v>1190</v>
      </c>
      <c r="B42" s="1591">
        <v>311240</v>
      </c>
      <c r="C42" s="875" t="str">
        <f t="shared" si="3"/>
        <v/>
      </c>
      <c r="D42" s="1593" t="s">
        <v>3214</v>
      </c>
      <c r="E42" s="1343" cm="1">
        <f t="array" ref="E42">SUM(SUMIFS(DS1_UPIS!$G:$G,DS1_UPIS!$B:$B,$A42,DS1_UPIS!$E:$E,$B42,DS1_UPIS!$C:$C,Segments))</f>
        <v>171373.98000000001</v>
      </c>
      <c r="F42" s="931"/>
      <c r="G42" s="931"/>
      <c r="H42" s="931"/>
      <c r="I42" s="935">
        <f>SUMIFS(DS3_2024Capex!G:G,DS3_2024Capex!B:B,'Exhibit 26.11'!A42,DS3_2024Capex!D:D,'Exhibit 26.11'!C42,DS3_2024Capex!F:F,"")</f>
        <v>0</v>
      </c>
      <c r="J42" s="935">
        <f>-I42*Retirement_Percentage</f>
        <v>0</v>
      </c>
      <c r="K42" s="935">
        <f>+I42+J42</f>
        <v>0</v>
      </c>
      <c r="L42" s="927">
        <f t="shared" si="8"/>
        <v>171373.98000000001</v>
      </c>
      <c r="M42" s="939"/>
      <c r="N42" s="940"/>
      <c r="O42" s="940"/>
      <c r="P42" s="1016">
        <f>L42+O42</f>
        <v>171373.98000000001</v>
      </c>
      <c r="Q42" s="877">
        <f>INDEX('Depreciation Rates'!$E$1:$E$90,MATCH(B42,'Depreciation Rates'!$A$1:$A$90,0))</f>
        <v>0</v>
      </c>
      <c r="R42" s="881">
        <f>P42*Q42</f>
        <v>0</v>
      </c>
      <c r="S42" s="878">
        <f>SUM(((E42+L42)/2)*$Q42)/12*7</f>
        <v>0</v>
      </c>
      <c r="T42" s="879">
        <f>SUM(((L42+P42)/2)*$Q42)/12*6</f>
        <v>0</v>
      </c>
    </row>
    <row r="43" spans="1:20" ht="12">
      <c r="A43" s="864" t="s">
        <v>1190</v>
      </c>
      <c r="B43" s="875">
        <v>311250</v>
      </c>
      <c r="C43" s="875" t="str">
        <f>IF(LEFT(B41,3)=LEFT(B43,3),"",LEFT(B43,3))</f>
        <v/>
      </c>
      <c r="D43" s="874" t="s">
        <v>1097</v>
      </c>
      <c r="E43" s="1343" cm="1">
        <f t="array" ref="E43">SUM(SUMIFS(DS1_UPIS!$G:$G,DS1_UPIS!$B:$B,$A43,DS1_UPIS!$E:$E,$B43,DS1_UPIS!$C:$C,Segments))</f>
        <v>74455.990000000005</v>
      </c>
      <c r="F43" s="931"/>
      <c r="G43" s="931"/>
      <c r="H43" s="931"/>
      <c r="I43" s="935">
        <f>SUMIFS(DS3_2024Capex!G:G,DS3_2024Capex!B:B,'Exhibit 26.11'!A43,DS3_2024Capex!D:D,'Exhibit 26.11'!C43,DS3_2024Capex!F:F,"")</f>
        <v>0</v>
      </c>
      <c r="J43" s="935">
        <f t="shared" si="17"/>
        <v>0</v>
      </c>
      <c r="K43" s="935">
        <f t="shared" si="7"/>
        <v>0</v>
      </c>
      <c r="L43" s="927">
        <f t="shared" si="8"/>
        <v>74455.990000000005</v>
      </c>
      <c r="M43" s="939">
        <v>0</v>
      </c>
      <c r="N43" s="940">
        <f t="shared" si="5"/>
        <v>0</v>
      </c>
      <c r="O43" s="940">
        <f t="shared" si="9"/>
        <v>0</v>
      </c>
      <c r="P43" s="1016">
        <f>L43+O43</f>
        <v>74455.990000000005</v>
      </c>
      <c r="Q43" s="877">
        <f>INDEX('Depreciation Rates'!$E$1:$E$90,MATCH(B43,'Depreciation Rates'!$A$1:$A$90,0))</f>
        <v>0.016799999999999999</v>
      </c>
      <c r="R43" s="881">
        <f>P43*Q43</f>
        <v>1250.8606320000001</v>
      </c>
      <c r="S43" s="878">
        <f>SUM(((E43+L43)/2)*$Q43)/12*7</f>
        <v>729.66870200000005</v>
      </c>
      <c r="T43" s="879">
        <f>SUM(((L43+P43)/2)*$Q43)/12*6</f>
        <v>625.43031600000006</v>
      </c>
    </row>
    <row r="44" spans="1:20" ht="12">
      <c r="A44" s="864" t="s">
        <v>1190</v>
      </c>
      <c r="B44" s="875">
        <v>311300</v>
      </c>
      <c r="C44" s="875" t="str">
        <f>IF(LEFT(B43,3)=LEFT(B44,3),"",LEFT(B44,3))</f>
        <v/>
      </c>
      <c r="D44" s="874" t="s">
        <v>1098</v>
      </c>
      <c r="E44" s="1343" cm="1">
        <f t="array" ref="E44">SUM(SUMIFS(DS1_UPIS!$G:$G,DS1_UPIS!$B:$B,$A44,DS1_UPIS!$E:$E,$B44,DS1_UPIS!$C:$C,Segments))</f>
        <v>-2850.9000000000001</v>
      </c>
      <c r="F44" s="931"/>
      <c r="G44" s="931"/>
      <c r="H44" s="931"/>
      <c r="I44" s="935">
        <f>SUMIFS(DS3_2024Capex!G:G,DS3_2024Capex!B:B,'Exhibit 26.11'!A44,DS3_2024Capex!D:D,'Exhibit 26.11'!C44,DS3_2024Capex!F:F,"")</f>
        <v>0</v>
      </c>
      <c r="J44" s="935">
        <f>-I44*Retirement_Percentage</f>
        <v>0</v>
      </c>
      <c r="K44" s="935">
        <f>+I44+J44</f>
        <v>0</v>
      </c>
      <c r="L44" s="927">
        <f t="shared" si="8"/>
        <v>-2850.9000000000001</v>
      </c>
      <c r="M44" s="939">
        <v>0</v>
      </c>
      <c r="N44" s="940">
        <f>-M44*Retirement_Percentage</f>
        <v>0</v>
      </c>
      <c r="O44" s="940">
        <f>+M44+N44</f>
        <v>0</v>
      </c>
      <c r="P44" s="1016">
        <f>L44+O44</f>
        <v>-2850.9000000000001</v>
      </c>
      <c r="Q44" s="877">
        <f>INDEX('Depreciation Rates'!$E$1:$E$90,MATCH(B44,'Depreciation Rates'!$A$1:$A$90,0))</f>
        <v>0.021099999999999997</v>
      </c>
      <c r="R44" s="881">
        <f>P44*Q44</f>
        <v>-60.153989999999993</v>
      </c>
      <c r="S44" s="878">
        <f>SUM(((E44+L44)/2)*$Q44)/12*7</f>
        <v>-35.089827499999991</v>
      </c>
      <c r="T44" s="879">
        <f>SUM(((L44+P44)/2)*$Q44)/12*6</f>
        <v>-30.076994999999997</v>
      </c>
    </row>
    <row r="45" spans="1:20" ht="12">
      <c r="A45" s="864" t="s">
        <v>1190</v>
      </c>
      <c r="B45" s="875">
        <v>311400</v>
      </c>
      <c r="C45" s="875" t="str">
        <f>IF(LEFT(B43,3)=LEFT(B45,3),"",LEFT(B45,3))</f>
        <v/>
      </c>
      <c r="D45" s="874" t="s">
        <v>1099</v>
      </c>
      <c r="E45" s="1343" cm="1">
        <f t="array" ref="E45">SUM(SUMIFS(DS1_UPIS!$G:$G,DS1_UPIS!$B:$B,$A45,DS1_UPIS!$E:$E,$B45,DS1_UPIS!$C:$C,Segments))</f>
        <v>52504.529999999999</v>
      </c>
      <c r="F45" s="931"/>
      <c r="G45" s="931"/>
      <c r="H45" s="931"/>
      <c r="I45" s="935">
        <f>SUMIFS(DS3_2024Capex!G:G,DS3_2024Capex!B:B,'Exhibit 26.11'!A45,DS3_2024Capex!D:D,'Exhibit 26.11'!C45,DS3_2024Capex!F:F,"")</f>
        <v>0</v>
      </c>
      <c r="J45" s="935">
        <f t="shared" si="17"/>
        <v>0</v>
      </c>
      <c r="K45" s="935">
        <f t="shared" si="7"/>
        <v>0</v>
      </c>
      <c r="L45" s="927">
        <f t="shared" si="8"/>
        <v>52504.529999999999</v>
      </c>
      <c r="M45" s="939">
        <v>0</v>
      </c>
      <c r="N45" s="940">
        <f t="shared" si="5"/>
        <v>0</v>
      </c>
      <c r="O45" s="940">
        <f t="shared" si="9"/>
        <v>0</v>
      </c>
      <c r="P45" s="1016">
        <f t="shared" si="10"/>
        <v>52504.529999999999</v>
      </c>
      <c r="Q45" s="877">
        <f>INDEX('Depreciation Rates'!$E$1:$E$90,MATCH(B45,'Depreciation Rates'!$A$1:$A$90,0))</f>
        <v>0.021099999999999997</v>
      </c>
      <c r="R45" s="881">
        <f>P45*Q45</f>
        <v>1107.8455829999998</v>
      </c>
      <c r="S45" s="878">
        <f t="shared" si="11"/>
        <v>646.24325674999989</v>
      </c>
      <c r="T45" s="879">
        <f>SUM(((L45+P45)/2)*$Q45)/12*6</f>
        <v>553.9227914999999</v>
      </c>
    </row>
    <row r="46" spans="1:20" s="971" customFormat="1" ht="12">
      <c r="A46" s="971" t="s">
        <v>1190</v>
      </c>
      <c r="B46" s="875" t="s">
        <v>2983</v>
      </c>
      <c r="C46" s="875" t="str">
        <f>IF(LEFT(B44,3)=LEFT(B46,3),"",LEFT(B46,3))</f>
        <v>320</v>
      </c>
      <c r="D46" s="874" t="s">
        <v>1100</v>
      </c>
      <c r="E46" s="1343" cm="1">
        <f t="array" ref="E46">SUM(SUMIFS(DS1_UPIS!$G:$G,DS1_UPIS!$B:$B,$A46,DS1_UPIS!$E:$E,$B46,DS1_UPIS!$C:$C,Segments))</f>
        <v>0</v>
      </c>
      <c r="F46" s="931"/>
      <c r="G46" s="931"/>
      <c r="H46" s="931"/>
      <c r="I46" s="935">
        <f>SUMIFS(DS3_2024Capex!G:G,DS3_2024Capex!B:B,'Exhibit 26.11'!A46,DS3_2024Capex!D:D,'Exhibit 26.11'!B46,DS3_2024Capex!F:F,"")</f>
        <v>1225793.73</v>
      </c>
      <c r="J46" s="935">
        <f>-I46*Retirement_Percentage2</f>
        <v>0</v>
      </c>
      <c r="K46" s="931">
        <f t="shared" si="7"/>
        <v>1225793.73</v>
      </c>
      <c r="L46" s="927">
        <f t="shared" si="8"/>
        <v>1225793.73</v>
      </c>
      <c r="M46" s="939">
        <f>1268975+414000</f>
        <v>1682975</v>
      </c>
      <c r="N46" s="940">
        <f>-M46*Retirement_Percentage2</f>
        <v>0</v>
      </c>
      <c r="O46" s="940">
        <f>+M46+N46</f>
        <v>1682975</v>
      </c>
      <c r="P46" s="1016">
        <f>L46+O46</f>
        <v>2908768.73</v>
      </c>
      <c r="Q46" s="877">
        <f>INDEX('Depreciation Rates'!$E$1:$E$90,MATCH(B46,'Depreciation Rates'!$A$1:$A$90,0))</f>
        <v>0.066500000000000004</v>
      </c>
      <c r="R46" s="881">
        <f>P46*Q46</f>
        <v>193433.12054500001</v>
      </c>
      <c r="S46" s="878">
        <f>SUM(((E46+L46)/2)*$Q46)/12*7</f>
        <v>23775.290888125</v>
      </c>
      <c r="T46" s="879">
        <f>SUM(((L46+P46)/2)*$Q46)/12*6</f>
        <v>68737.1008975</v>
      </c>
    </row>
    <row r="47" spans="1:20" ht="12">
      <c r="A47" s="864" t="s">
        <v>1190</v>
      </c>
      <c r="B47" s="875">
        <v>320300</v>
      </c>
      <c r="C47" s="875" t="str">
        <f>IF(LEFT(B45,3)=LEFT(B47,3),"",LEFT(B47,3))</f>
        <v>320</v>
      </c>
      <c r="D47" s="874" t="s">
        <v>1100</v>
      </c>
      <c r="E47" s="1343" cm="1">
        <f t="array" ref="E47">SUM(SUMIFS(DS1_UPIS!$G:$G,DS1_UPIS!$B:$B,$A47,DS1_UPIS!$E:$E,$B47,DS1_UPIS!$C:$C,Segments))</f>
        <v>5185607.1899999995</v>
      </c>
      <c r="F47" s="931"/>
      <c r="G47" s="931"/>
      <c r="H47" s="931"/>
      <c r="I47" s="935">
        <f>SUMIFS(DS3_2024Capex!G:G,DS3_2024Capex!B:B,'Exhibit 26.11'!A47,DS3_2024Capex!D:D,'Exhibit 26.11'!C47,DS3_2024Capex!F:F,"")</f>
        <v>0</v>
      </c>
      <c r="J47" s="935">
        <f t="shared" si="17"/>
        <v>0</v>
      </c>
      <c r="K47" s="935">
        <f t="shared" si="7"/>
        <v>0</v>
      </c>
      <c r="L47" s="927">
        <f t="shared" si="8"/>
        <v>5185607.1899999995</v>
      </c>
      <c r="M47" s="939">
        <v>1636170</v>
      </c>
      <c r="N47" s="940">
        <f t="shared" si="5"/>
        <v>-81808.5</v>
      </c>
      <c r="O47" s="940">
        <f t="shared" si="9"/>
        <v>1554361.5</v>
      </c>
      <c r="P47" s="1016">
        <f t="shared" si="10"/>
        <v>6739968.6899999995</v>
      </c>
      <c r="Q47" s="877">
        <f>INDEX('Depreciation Rates'!$E$1:$E$90,MATCH(B47,'Depreciation Rates'!$A$1:$A$90,0))</f>
        <v>0.022599999999999999</v>
      </c>
      <c r="R47" s="881">
        <f t="shared" si="12"/>
        <v>152323.29239399999</v>
      </c>
      <c r="S47" s="878">
        <f t="shared" si="11"/>
        <v>68363.588121499983</v>
      </c>
      <c r="T47" s="879">
        <f t="shared" si="6"/>
        <v>67379.503721999994</v>
      </c>
    </row>
    <row r="48" spans="1:20" ht="12">
      <c r="A48" s="864" t="s">
        <v>1190</v>
      </c>
      <c r="B48" s="875">
        <v>330400</v>
      </c>
      <c r="C48" s="875" t="str">
        <f>IF(LEFT(B47,3)=LEFT(B48,3),"",LEFT(B48,3))</f>
        <v>330</v>
      </c>
      <c r="D48" s="874" t="s">
        <v>1101</v>
      </c>
      <c r="E48" s="1343" cm="1">
        <f t="array" ref="E48">SUM(SUMIFS(DS1_UPIS!$G:$G,DS1_UPIS!$B:$B,$A48,DS1_UPIS!$E:$E,$B48,DS1_UPIS!$C:$C,Segments))</f>
        <v>6492508.8700000001</v>
      </c>
      <c r="F48" s="931"/>
      <c r="G48" s="931"/>
      <c r="H48" s="931"/>
      <c r="I48" s="935">
        <f>SUMIFS(DS3_2024Capex!G:G,DS3_2024Capex!B:B,'Exhibit 26.11'!A48,DS3_2024Capex!D:D,'Exhibit 26.11'!C48,DS3_2024Capex!F:F,"")</f>
        <v>0</v>
      </c>
      <c r="J48" s="935">
        <v>0</v>
      </c>
      <c r="K48" s="935">
        <f t="shared" si="7"/>
        <v>0</v>
      </c>
      <c r="L48" s="927">
        <f t="shared" si="8"/>
        <v>6492508.8700000001</v>
      </c>
      <c r="M48" s="939">
        <f>4773867+461000-4773867-461000</f>
        <v>0</v>
      </c>
      <c r="N48" s="940">
        <f t="shared" si="5"/>
        <v>0</v>
      </c>
      <c r="O48" s="940">
        <f t="shared" si="9"/>
        <v>0</v>
      </c>
      <c r="P48" s="1016">
        <f t="shared" si="10"/>
        <v>6492508.8700000001</v>
      </c>
      <c r="Q48" s="877">
        <f>INDEX('Depreciation Rates'!$E$1:$E$90,MATCH(B48,'Depreciation Rates'!$A$1:$A$90,0))</f>
        <v>0.016799999999999999</v>
      </c>
      <c r="R48" s="881">
        <f t="shared" si="12"/>
        <v>109074.149016</v>
      </c>
      <c r="S48" s="878">
        <f t="shared" si="11"/>
        <v>63626.586926000004</v>
      </c>
      <c r="T48" s="879">
        <f t="shared" si="6"/>
        <v>54537.074508000005</v>
      </c>
    </row>
    <row r="49" spans="1:20" s="971" customFormat="1" ht="12">
      <c r="A49" s="971" t="s">
        <v>1190</v>
      </c>
      <c r="B49" s="875">
        <v>330410</v>
      </c>
      <c r="C49" s="875" t="str">
        <f>IF(LEFT(B48,3)=LEFT(B49,3),"",LEFT(B49,3))</f>
        <v/>
      </c>
      <c r="D49" s="874" t="s">
        <v>2985</v>
      </c>
      <c r="E49" s="1580">
        <f>2537821+138065-4</f>
        <v>2675882</v>
      </c>
      <c r="F49" s="931"/>
      <c r="G49" s="931"/>
      <c r="H49" s="931"/>
      <c r="I49" s="935">
        <f>SUMIFS(DS3_2024Capex!G:G,DS3_2024Capex!B:B,'Exhibit 26.11'!A49,DS3_2024Capex!D:D,'Exhibit 26.11'!C49,DS3_2024Capex!F:F,"")</f>
        <v>0</v>
      </c>
      <c r="J49" s="935">
        <v>0</v>
      </c>
      <c r="K49" s="935">
        <f>+I49+J49</f>
        <v>0</v>
      </c>
      <c r="L49" s="927">
        <f t="shared" si="8"/>
        <v>2675882</v>
      </c>
      <c r="M49" s="939">
        <v>0</v>
      </c>
      <c r="N49" s="940">
        <f>-M49*Retirement_Percentage</f>
        <v>0</v>
      </c>
      <c r="O49" s="940">
        <f>+M49+N49</f>
        <v>0</v>
      </c>
      <c r="P49" s="1016">
        <f>L49+O49</f>
        <v>2675882</v>
      </c>
      <c r="Q49" s="877">
        <f>INDEX('Depreciation Rates'!$E$1:$E$90,MATCH(B49,'Depreciation Rates'!$A$1:$A$90,0))</f>
        <v>0.075199999999999989</v>
      </c>
      <c r="R49" s="881">
        <f>P49*Q49</f>
        <v>201226.32639999996</v>
      </c>
      <c r="S49" s="878">
        <f>SUM(((E49+L49)/2)*$Q49)/12*7</f>
        <v>117382.02373333331</v>
      </c>
      <c r="T49" s="879">
        <f>SUM(((L49+P49)/2)*$Q49)/12*6</f>
        <v>100613.16319999998</v>
      </c>
    </row>
    <row r="50" spans="1:22" ht="12.75">
      <c r="A50" s="864" t="s">
        <v>1190</v>
      </c>
      <c r="B50" s="875">
        <v>331400</v>
      </c>
      <c r="C50" s="875" t="str">
        <f>IF(LEFT(B48,3)=LEFT(B50,3),"",LEFT(B50,3))</f>
        <v>331</v>
      </c>
      <c r="D50" s="874" t="s">
        <v>1102</v>
      </c>
      <c r="E50" s="1343" cm="1">
        <f t="array" ref="E50">SUM(SUMIFS(DS1_UPIS!$G:$G,DS1_UPIS!$B:$B,$A50,DS1_UPIS!$E:$E,$B50,DS1_UPIS!$C:$C,Segments))</f>
        <v>57604768.979999997</v>
      </c>
      <c r="F50" s="931"/>
      <c r="G50" s="931"/>
      <c r="H50" s="931"/>
      <c r="I50" s="935">
        <f>SUMIFS(DS3_2024Capex!G:G,DS3_2024Capex!B:B,'Exhibit 26.11'!A50,DS3_2024Capex!D:D,'Exhibit 26.11'!C50,DS3_2024Capex!F:F,"")</f>
        <v>2283911.1600000001</v>
      </c>
      <c r="J50" s="935">
        <f t="shared" si="18" ref="J50:J88">-I50*Retirement_Percentage</f>
        <v>-114195.55800000002</v>
      </c>
      <c r="K50" s="935">
        <f t="shared" si="7"/>
        <v>2169715.602</v>
      </c>
      <c r="L50" s="927">
        <f t="shared" si="8"/>
        <v>59774484.581999995</v>
      </c>
      <c r="M50" s="939">
        <v>0</v>
      </c>
      <c r="N50" s="940">
        <f t="shared" si="5"/>
        <v>0</v>
      </c>
      <c r="O50" s="940">
        <f t="shared" si="9"/>
        <v>0</v>
      </c>
      <c r="P50" s="1016">
        <f t="shared" si="10"/>
        <v>59774484.581999995</v>
      </c>
      <c r="Q50" s="877">
        <f>INDEX('Depreciation Rates'!$E$1:$E$90,MATCH(B50,'Depreciation Rates'!$A$1:$A$90,0))</f>
        <v>0.019799999999999998</v>
      </c>
      <c r="R50" s="881">
        <f t="shared" si="12"/>
        <v>1183534.7947235997</v>
      </c>
      <c r="S50" s="878">
        <f t="shared" si="11"/>
        <v>677865.18932054995</v>
      </c>
      <c r="T50" s="879">
        <f t="shared" si="6"/>
        <v>591767.39736179984</v>
      </c>
      <c r="V50"/>
    </row>
    <row r="51" spans="1:22" s="971" customFormat="1" ht="12.75">
      <c r="A51" s="971" t="s">
        <v>1190</v>
      </c>
      <c r="B51" s="875">
        <v>331400</v>
      </c>
      <c r="C51" s="1582" t="str">
        <f>IF(LEFT(B49,3)=LEFT(B51,3),"",LEFT(B51,3))</f>
        <v>331</v>
      </c>
      <c r="D51" s="1583" t="s">
        <v>1102</v>
      </c>
      <c r="E51" s="1580">
        <v>1885202</v>
      </c>
      <c r="F51" s="931"/>
      <c r="G51" s="931"/>
      <c r="H51" s="931"/>
      <c r="I51" s="1579"/>
      <c r="J51" s="935">
        <f>-I51*Retirement_Percentage</f>
        <v>0</v>
      </c>
      <c r="K51" s="935">
        <f>+I51+J51</f>
        <v>0</v>
      </c>
      <c r="L51" s="927">
        <f t="shared" si="8"/>
        <v>1885202</v>
      </c>
      <c r="M51" s="939">
        <v>0</v>
      </c>
      <c r="N51" s="940">
        <f>-M51*Retirement_Percentage</f>
        <v>0</v>
      </c>
      <c r="O51" s="940">
        <f>+M51+N51</f>
        <v>0</v>
      </c>
      <c r="P51" s="1016">
        <f>L51+O51</f>
        <v>1885202</v>
      </c>
      <c r="Q51" s="877">
        <f>INDEX('Depreciation Rates'!$E$1:$E$90,MATCH(B51,'Depreciation Rates'!$A$1:$A$90,0))</f>
        <v>0.019799999999999998</v>
      </c>
      <c r="R51" s="881">
        <f>P51*Q51</f>
        <v>37326.999599999996</v>
      </c>
      <c r="S51" s="878">
        <f>SUM(((E51+L51)/2)*$Q51)/12*7</f>
        <v>21774.0831</v>
      </c>
      <c r="T51" s="879">
        <f>SUM(((L51+P51)/2)*$Q51)/12*6</f>
        <v>18663.499799999998</v>
      </c>
      <c r="V51"/>
    </row>
    <row r="52" spans="1:22" ht="12.75">
      <c r="A52" s="864" t="s">
        <v>1190</v>
      </c>
      <c r="B52" s="875">
        <v>333400</v>
      </c>
      <c r="C52" s="875" t="str">
        <f>IF(LEFT(B50,3)=LEFT(B52,3),"",LEFT(B52,3))</f>
        <v>333</v>
      </c>
      <c r="D52" s="874" t="s">
        <v>1103</v>
      </c>
      <c r="E52" s="1343" cm="1">
        <f t="array" ref="E52">SUM(SUMIFS(DS1_UPIS!$G:$G,DS1_UPIS!$B:$B,$A52,DS1_UPIS!$E:$E,$B52,DS1_UPIS!$C:$C,Segments))</f>
        <v>27174191.34</v>
      </c>
      <c r="F52" s="931"/>
      <c r="G52" s="931"/>
      <c r="H52" s="931"/>
      <c r="I52" s="935">
        <f>SUMIFS(DS3_2024Capex!G:G,DS3_2024Capex!B:B,'Exhibit 26.11'!A52,DS3_2024Capex!D:D,'Exhibit 26.11'!C52,DS3_2024Capex!F:F,"")</f>
        <v>580555.55999999994</v>
      </c>
      <c r="J52" s="935">
        <f t="shared" si="18"/>
        <v>-29027.777999999998</v>
      </c>
      <c r="K52" s="935">
        <f t="shared" si="7"/>
        <v>551527.78199999989</v>
      </c>
      <c r="L52" s="927">
        <f t="shared" si="8"/>
        <v>27725719.122000001</v>
      </c>
      <c r="M52" s="939">
        <v>0</v>
      </c>
      <c r="N52" s="940">
        <f t="shared" si="5"/>
        <v>0</v>
      </c>
      <c r="O52" s="940">
        <f t="shared" si="9"/>
        <v>0</v>
      </c>
      <c r="P52" s="1016">
        <f t="shared" si="10"/>
        <v>27725719.122000001</v>
      </c>
      <c r="Q52" s="877">
        <f>INDEX('Depreciation Rates'!$E$1:$E$90,MATCH(B52,'Depreciation Rates'!$A$1:$A$90,0))</f>
        <v>0.038300000000000001</v>
      </c>
      <c r="R52" s="881">
        <f t="shared" si="12"/>
        <v>1061895.0423726002</v>
      </c>
      <c r="S52" s="878">
        <f t="shared" si="11"/>
        <v>613277.74978592491</v>
      </c>
      <c r="T52" s="879">
        <f t="shared" si="6"/>
        <v>530947.52118630009</v>
      </c>
      <c r="V52"/>
    </row>
    <row r="53" spans="1:22" ht="12.75">
      <c r="A53" s="864" t="s">
        <v>1190</v>
      </c>
      <c r="B53" s="875">
        <v>334400</v>
      </c>
      <c r="C53" s="875" t="str">
        <f>IF(LEFT(B52,3)=LEFT(B53,3),"",LEFT(B53,3))</f>
        <v>334</v>
      </c>
      <c r="D53" s="874" t="s">
        <v>1104</v>
      </c>
      <c r="E53" s="1343" cm="1">
        <f t="array" ref="E53">SUM(SUMIFS(DS1_UPIS!$G:$G,DS1_UPIS!$B:$B,$A53,DS1_UPIS!$E:$E,$B53,DS1_UPIS!$C:$C,Segments))</f>
        <v>324135.62</v>
      </c>
      <c r="F53" s="931"/>
      <c r="G53" s="931"/>
      <c r="H53" s="931"/>
      <c r="I53" s="935">
        <f>SUMIFS(DS3_2024Capex!G:G,DS3_2024Capex!B:B,'Exhibit 26.11'!A53,DS3_2024Capex!D:D,'Exhibit 26.11'!C53,DS3_2024Capex!F:F,"")</f>
        <v>223961.31</v>
      </c>
      <c r="J53" s="935">
        <f>-I53*Retirement_Percentage2</f>
        <v>0</v>
      </c>
      <c r="K53" s="935">
        <f t="shared" si="7"/>
        <v>223961.31</v>
      </c>
      <c r="L53" s="927">
        <f t="shared" si="8"/>
        <v>548096.92999999993</v>
      </c>
      <c r="M53" s="939">
        <v>0</v>
      </c>
      <c r="N53" s="940">
        <f t="shared" si="5"/>
        <v>0</v>
      </c>
      <c r="O53" s="940">
        <f t="shared" si="9"/>
        <v>0</v>
      </c>
      <c r="P53" s="1016">
        <f t="shared" si="10"/>
        <v>548096.92999999993</v>
      </c>
      <c r="Q53" s="877">
        <f>INDEX('Depreciation Rates'!$E$1:$E$90,MATCH(B53,'Depreciation Rates'!$A$1:$A$90,0))</f>
        <v>0.056500000000000002</v>
      </c>
      <c r="R53" s="881">
        <f t="shared" si="12"/>
        <v>30967.476544999998</v>
      </c>
      <c r="S53" s="878">
        <f t="shared" si="11"/>
        <v>14373.665563541666</v>
      </c>
      <c r="T53" s="879">
        <f t="shared" si="6"/>
        <v>15483.738272499999</v>
      </c>
      <c r="V53"/>
    </row>
    <row r="54" spans="1:22" s="971" customFormat="1" ht="12.75">
      <c r="A54" s="971" t="s">
        <v>1190</v>
      </c>
      <c r="B54" s="875">
        <v>334400</v>
      </c>
      <c r="C54" s="1582">
        <v>334</v>
      </c>
      <c r="D54" s="1583" t="s">
        <v>1104</v>
      </c>
      <c r="E54" s="1580">
        <f>-E51</f>
        <v>-1885202</v>
      </c>
      <c r="F54" s="931"/>
      <c r="G54" s="931"/>
      <c r="H54" s="931"/>
      <c r="I54" s="1579"/>
      <c r="J54" s="935">
        <f>-I54*Retirement_Percentage2</f>
        <v>0</v>
      </c>
      <c r="K54" s="935">
        <f>+I54+J54</f>
        <v>0</v>
      </c>
      <c r="L54" s="927">
        <f t="shared" si="8"/>
        <v>-1885202</v>
      </c>
      <c r="M54" s="939">
        <v>0</v>
      </c>
      <c r="N54" s="940">
        <f>-M54*Retirement_Percentage</f>
        <v>0</v>
      </c>
      <c r="O54" s="940">
        <f>+M54+N54</f>
        <v>0</v>
      </c>
      <c r="P54" s="1016">
        <f>L54+O54</f>
        <v>-1885202</v>
      </c>
      <c r="Q54" s="877">
        <f>INDEX('Depreciation Rates'!$E$1:$E$90,MATCH(B54,'Depreciation Rates'!$A$1:$A$90,0))</f>
        <v>0.056500000000000002</v>
      </c>
      <c r="R54" s="881">
        <f>P54*Q54</f>
        <v>-106513.913</v>
      </c>
      <c r="S54" s="878">
        <f>SUM(((E54+L54)/2)*$Q54)/12*7</f>
        <v>-62133.115916666669</v>
      </c>
      <c r="T54" s="879">
        <f>SUM(((L54+P54)/2)*$Q54)/12*6</f>
        <v>-53256.9565</v>
      </c>
      <c r="V54"/>
    </row>
    <row r="55" spans="1:22" ht="12.75">
      <c r="A55" s="864" t="s">
        <v>1190</v>
      </c>
      <c r="B55" s="875">
        <v>334420</v>
      </c>
      <c r="C55" s="875" t="str">
        <f>IF(LEFT(B53,3)=LEFT(B55,3),"",LEFT(B55,3))</f>
        <v/>
      </c>
      <c r="D55" s="874" t="s">
        <v>1105</v>
      </c>
      <c r="E55" s="1343" cm="1">
        <f t="array" ref="E55">SUM(SUMIFS(DS1_UPIS!$G:$G,DS1_UPIS!$B:$B,$A55,DS1_UPIS!$E:$E,$B55,DS1_UPIS!$C:$C,Segments))</f>
        <v>401163.91999999998</v>
      </c>
      <c r="F55" s="931"/>
      <c r="G55" s="931"/>
      <c r="H55" s="931"/>
      <c r="I55" s="935">
        <f>SUMIFS(DS3_2024Capex!G:G,DS3_2024Capex!B:B,'Exhibit 26.11'!A55,DS3_2024Capex!D:D,'Exhibit 26.11'!C55,DS3_2024Capex!F:F,"")</f>
        <v>0</v>
      </c>
      <c r="J55" s="935">
        <f>-I55*Retirement_Percentage2</f>
        <v>0</v>
      </c>
      <c r="K55" s="935">
        <f t="shared" si="7"/>
        <v>0</v>
      </c>
      <c r="L55" s="927">
        <f t="shared" si="8"/>
        <v>401163.91999999998</v>
      </c>
      <c r="M55" s="939">
        <v>0</v>
      </c>
      <c r="N55" s="940">
        <f t="shared" si="5"/>
        <v>0</v>
      </c>
      <c r="O55" s="940">
        <f t="shared" si="9"/>
        <v>0</v>
      </c>
      <c r="P55" s="1016">
        <f t="shared" si="10"/>
        <v>401163.91999999998</v>
      </c>
      <c r="Q55" s="877">
        <f>INDEX('Depreciation Rates'!$E$1:$E$90,MATCH(B55,'Depreciation Rates'!$A$1:$A$90,0))</f>
        <v>0.034099999999999998</v>
      </c>
      <c r="R55" s="881">
        <f t="shared" si="12"/>
        <v>13679.689671999999</v>
      </c>
      <c r="S55" s="878">
        <f t="shared" si="11"/>
        <v>7979.8189753333318</v>
      </c>
      <c r="T55" s="879">
        <f t="shared" si="6"/>
        <v>6839.8448359999984</v>
      </c>
      <c r="V55"/>
    </row>
    <row r="56" spans="1:22" ht="12.75">
      <c r="A56" s="864" t="s">
        <v>1190</v>
      </c>
      <c r="B56" s="875">
        <v>334430</v>
      </c>
      <c r="C56" s="875" t="str">
        <f t="shared" si="19" ref="C56:C101">IF(LEFT(B55,3)=LEFT(B56,3),"",LEFT(B56,3))</f>
        <v/>
      </c>
      <c r="D56" s="874" t="s">
        <v>1106</v>
      </c>
      <c r="E56" s="1343" cm="1">
        <f t="array" ref="E56">SUM(SUMIFS(DS1_UPIS!$G:$G,DS1_UPIS!$B:$B,$A56,DS1_UPIS!$E:$E,$B56,DS1_UPIS!$C:$C,Segments))</f>
        <v>0</v>
      </c>
      <c r="F56" s="931"/>
      <c r="G56" s="931"/>
      <c r="H56" s="931"/>
      <c r="I56" s="935">
        <f>SUMIFS(DS3_2024Capex!G:G,DS3_2024Capex!B:B,'Exhibit 26.11'!A56,DS3_2024Capex!D:D,'Exhibit 26.11'!C56,DS3_2024Capex!F:F,"")</f>
        <v>0</v>
      </c>
      <c r="J56" s="935">
        <f>-I56*Retirement_Percentage2</f>
        <v>0</v>
      </c>
      <c r="K56" s="935">
        <f t="shared" si="7"/>
        <v>0</v>
      </c>
      <c r="L56" s="927">
        <f t="shared" si="8"/>
        <v>0</v>
      </c>
      <c r="M56" s="939">
        <v>0</v>
      </c>
      <c r="N56" s="940">
        <f t="shared" si="5"/>
        <v>0</v>
      </c>
      <c r="O56" s="940">
        <f t="shared" si="9"/>
        <v>0</v>
      </c>
      <c r="P56" s="1016">
        <f t="shared" si="10"/>
        <v>0</v>
      </c>
      <c r="Q56" s="877">
        <f>INDEX('Depreciation Rates'!$E$1:$E$90,MATCH(B56,'Depreciation Rates'!$A$1:$A$90,0))</f>
        <v>0.028199999999999999</v>
      </c>
      <c r="R56" s="881">
        <f t="shared" si="12"/>
        <v>0</v>
      </c>
      <c r="S56" s="878">
        <f t="shared" si="11"/>
        <v>0</v>
      </c>
      <c r="T56" s="879">
        <f t="shared" si="6"/>
        <v>0</v>
      </c>
      <c r="V56"/>
    </row>
    <row r="57" spans="1:20" ht="12">
      <c r="A57" s="864" t="s">
        <v>1190</v>
      </c>
      <c r="B57" s="875">
        <v>334440</v>
      </c>
      <c r="C57" s="875" t="str">
        <f t="shared" si="19"/>
        <v/>
      </c>
      <c r="D57" s="874" t="s">
        <v>1107</v>
      </c>
      <c r="E57" s="1343" cm="1">
        <f t="array" ref="E57">SUM(SUMIFS(DS1_UPIS!$G:$G,DS1_UPIS!$B:$B,$A57,DS1_UPIS!$E:$E,$B57,DS1_UPIS!$C:$C,Segments))</f>
        <v>4674300.0199999996</v>
      </c>
      <c r="F57" s="931"/>
      <c r="G57" s="931"/>
      <c r="H57" s="931"/>
      <c r="I57" s="935">
        <f>SUMIFS(DS3_2024Capex!G:G,DS3_2024Capex!B:B,'Exhibit 26.11'!A57,DS3_2024Capex!D:D,'Exhibit 26.11'!C57,DS3_2024Capex!F:F,"")</f>
        <v>0</v>
      </c>
      <c r="J57" s="935">
        <f t="shared" si="18"/>
        <v>0</v>
      </c>
      <c r="K57" s="935">
        <f t="shared" si="7"/>
        <v>0</v>
      </c>
      <c r="L57" s="927">
        <f t="shared" si="8"/>
        <v>4674300.0199999996</v>
      </c>
      <c r="M57" s="939">
        <v>0</v>
      </c>
      <c r="N57" s="940">
        <f t="shared" si="5"/>
        <v>0</v>
      </c>
      <c r="O57" s="940">
        <f t="shared" si="9"/>
        <v>0</v>
      </c>
      <c r="P57" s="1016">
        <f t="shared" si="10"/>
        <v>4674300.0199999996</v>
      </c>
      <c r="Q57" s="877">
        <f>INDEX('Depreciation Rates'!$E$1:$E$90,MATCH(B57,'Depreciation Rates'!$A$1:$A$90,0))</f>
        <v>0.026499999999999999</v>
      </c>
      <c r="R57" s="881">
        <f t="shared" si="12"/>
        <v>123868.95052999999</v>
      </c>
      <c r="S57" s="878">
        <f t="shared" si="11"/>
        <v>72256.887809166656</v>
      </c>
      <c r="T57" s="879">
        <f t="shared" si="6"/>
        <v>61934.475264999994</v>
      </c>
    </row>
    <row r="58" spans="1:20" ht="12">
      <c r="A58" s="864" t="s">
        <v>1190</v>
      </c>
      <c r="B58" s="875">
        <v>335400</v>
      </c>
      <c r="C58" s="875" t="str">
        <f t="shared" si="19"/>
        <v>335</v>
      </c>
      <c r="D58" s="874" t="s">
        <v>1108</v>
      </c>
      <c r="E58" s="1343" cm="1">
        <f t="array" ref="E58">SUM(SUMIFS(DS1_UPIS!$G:$G,DS1_UPIS!$B:$B,$A58,DS1_UPIS!$E:$E,$B58,DS1_UPIS!$C:$C,Segments))</f>
        <v>5514584.2199999997</v>
      </c>
      <c r="F58" s="931"/>
      <c r="G58" s="931"/>
      <c r="H58" s="931"/>
      <c r="I58" s="935">
        <f>SUMIFS(DS3_2024Capex!G:G,DS3_2024Capex!B:B,'Exhibit 26.11'!A58,DS3_2024Capex!D:D,'Exhibit 26.11'!C58,DS3_2024Capex!F:F,"")</f>
        <v>19899.489999999998</v>
      </c>
      <c r="J58" s="935">
        <f t="shared" si="18"/>
        <v>-994.97449999999992</v>
      </c>
      <c r="K58" s="935">
        <f t="shared" si="7"/>
        <v>18904.515499999998</v>
      </c>
      <c r="L58" s="927">
        <f t="shared" si="8"/>
        <v>5533488.7354999995</v>
      </c>
      <c r="M58" s="939">
        <v>0</v>
      </c>
      <c r="N58" s="940">
        <f t="shared" si="5"/>
        <v>0</v>
      </c>
      <c r="O58" s="940">
        <f t="shared" si="9"/>
        <v>0</v>
      </c>
      <c r="P58" s="1016">
        <f t="shared" si="10"/>
        <v>5533488.7354999995</v>
      </c>
      <c r="Q58" s="877">
        <f>INDEX('Depreciation Rates'!$E$1:$E$90,MATCH(B58,'Depreciation Rates'!$A$1:$A$90,0))</f>
        <v>0.022200000000000001</v>
      </c>
      <c r="R58" s="881">
        <f t="shared" si="12"/>
        <v>122843.44992809999</v>
      </c>
      <c r="S58" s="878">
        <f t="shared" si="11"/>
        <v>71536.272386862489</v>
      </c>
      <c r="T58" s="879">
        <f t="shared" si="6"/>
        <v>61421.724964049994</v>
      </c>
    </row>
    <row r="59" spans="1:20" ht="12">
      <c r="A59" s="864" t="s">
        <v>1190</v>
      </c>
      <c r="B59" s="875">
        <v>336400</v>
      </c>
      <c r="C59" s="875" t="str">
        <f t="shared" si="19"/>
        <v>336</v>
      </c>
      <c r="D59" s="874" t="s">
        <v>1109</v>
      </c>
      <c r="E59" s="1343" cm="1">
        <f t="array" ref="E59">SUM(SUMIFS(DS1_UPIS!$G:$G,DS1_UPIS!$B:$B,$A59,DS1_UPIS!$E:$E,$B59,DS1_UPIS!$C:$C,Segments))</f>
        <v>38479.059999999998</v>
      </c>
      <c r="F59" s="931"/>
      <c r="G59" s="931"/>
      <c r="H59" s="931"/>
      <c r="I59" s="935">
        <f>SUMIFS(DS3_2024Capex!G:G,DS3_2024Capex!B:B,'Exhibit 26.11'!A59,DS3_2024Capex!D:D,'Exhibit 26.11'!C59,DS3_2024Capex!F:F,"")</f>
        <v>0</v>
      </c>
      <c r="J59" s="935">
        <f t="shared" si="18"/>
        <v>0</v>
      </c>
      <c r="K59" s="935">
        <f t="shared" si="7"/>
        <v>0</v>
      </c>
      <c r="L59" s="927">
        <f t="shared" si="8"/>
        <v>38479.059999999998</v>
      </c>
      <c r="M59" s="939">
        <v>0</v>
      </c>
      <c r="N59" s="940">
        <f t="shared" si="5"/>
        <v>0</v>
      </c>
      <c r="O59" s="940">
        <f t="shared" si="9"/>
        <v>0</v>
      </c>
      <c r="P59" s="1016">
        <f t="shared" si="10"/>
        <v>38479.059999999998</v>
      </c>
      <c r="Q59" s="877">
        <f>INDEX('Depreciation Rates'!$E$1:$E$90,MATCH(B59,'Depreciation Rates'!$A$1:$A$90,0))</f>
        <v>0.028399999999999998</v>
      </c>
      <c r="R59" s="881">
        <f t="shared" si="12"/>
        <v>1092.8053039999998</v>
      </c>
      <c r="S59" s="878">
        <f t="shared" si="11"/>
        <v>637.4697606666665</v>
      </c>
      <c r="T59" s="879">
        <f t="shared" si="6"/>
        <v>546.40265199999988</v>
      </c>
    </row>
    <row r="60" spans="1:20" ht="12">
      <c r="A60" s="864" t="s">
        <v>1190</v>
      </c>
      <c r="B60" s="875">
        <v>339200</v>
      </c>
      <c r="C60" s="875" t="str">
        <f t="shared" si="19"/>
        <v>339</v>
      </c>
      <c r="D60" s="874" t="s">
        <v>1110</v>
      </c>
      <c r="E60" s="1343" cm="1">
        <f t="array" ref="E60">SUM(SUMIFS(DS1_UPIS!$G:$G,DS1_UPIS!$B:$B,$A60,DS1_UPIS!$E:$E,$B60,DS1_UPIS!$C:$C,Segments))</f>
        <v>7298.96</v>
      </c>
      <c r="F60" s="931"/>
      <c r="G60" s="931"/>
      <c r="H60" s="931"/>
      <c r="I60" s="935">
        <f>SUMIFS(DS3_2024Capex!G:G,DS3_2024Capex!B:B,'Exhibit 26.11'!A60,DS3_2024Capex!D:D,'Exhibit 26.11'!C60,DS3_2024Capex!F:F,"")</f>
        <v>0</v>
      </c>
      <c r="J60" s="935">
        <f t="shared" si="18"/>
        <v>0</v>
      </c>
      <c r="K60" s="935">
        <f t="shared" si="7"/>
        <v>0</v>
      </c>
      <c r="L60" s="927">
        <f t="shared" si="8"/>
        <v>7298.96</v>
      </c>
      <c r="M60" s="939">
        <v>0</v>
      </c>
      <c r="N60" s="940">
        <f t="shared" si="5"/>
        <v>0</v>
      </c>
      <c r="O60" s="940">
        <f t="shared" si="9"/>
        <v>0</v>
      </c>
      <c r="P60" s="1016">
        <f t="shared" si="10"/>
        <v>7298.96</v>
      </c>
      <c r="Q60" s="877">
        <f>INDEX('Depreciation Rates'!$E$1:$E$90,MATCH(B60,'Depreciation Rates'!$A$1:$A$90,0))</f>
        <v>0.0286</v>
      </c>
      <c r="R60" s="881">
        <f t="shared" si="12"/>
        <v>208.75025600000001</v>
      </c>
      <c r="S60" s="878">
        <f t="shared" si="11"/>
        <v>121.77098266666668</v>
      </c>
      <c r="T60" s="879">
        <f t="shared" si="6"/>
        <v>104.37512800000002</v>
      </c>
    </row>
    <row r="61" spans="1:20" ht="12">
      <c r="A61" s="864" t="s">
        <v>1190</v>
      </c>
      <c r="B61" s="875">
        <v>339400</v>
      </c>
      <c r="C61" s="875" t="str">
        <f t="shared" si="19"/>
        <v/>
      </c>
      <c r="D61" s="874" t="s">
        <v>1111</v>
      </c>
      <c r="E61" s="1343" cm="1">
        <f t="array" ref="E61">SUM(SUMIFS(DS1_UPIS!$G:$G,DS1_UPIS!$B:$B,$A61,DS1_UPIS!$E:$E,$B61,DS1_UPIS!$C:$C,Segments))</f>
        <v>17284.880000000001</v>
      </c>
      <c r="F61" s="931"/>
      <c r="G61" s="931"/>
      <c r="H61" s="931"/>
      <c r="I61" s="935">
        <f>SUMIFS(DS3_2024Capex!G:G,DS3_2024Capex!B:B,'Exhibit 26.11'!A61,DS3_2024Capex!D:D,'Exhibit 26.11'!C61,DS3_2024Capex!F:F,"")</f>
        <v>0</v>
      </c>
      <c r="J61" s="935">
        <f t="shared" si="18"/>
        <v>0</v>
      </c>
      <c r="K61" s="935">
        <f t="shared" si="7"/>
        <v>0</v>
      </c>
      <c r="L61" s="927">
        <f t="shared" si="8"/>
        <v>17284.880000000001</v>
      </c>
      <c r="M61" s="939">
        <v>0</v>
      </c>
      <c r="N61" s="940">
        <f t="shared" si="5"/>
        <v>0</v>
      </c>
      <c r="O61" s="940">
        <f t="shared" si="9"/>
        <v>0</v>
      </c>
      <c r="P61" s="1016">
        <f t="shared" si="10"/>
        <v>17284.880000000001</v>
      </c>
      <c r="Q61" s="877">
        <f>INDEX('Depreciation Rates'!$E$1:$E$90,MATCH(B61,'Depreciation Rates'!$A$1:$A$90,0))</f>
        <v>0.0017000000000000001</v>
      </c>
      <c r="R61" s="881">
        <f t="shared" si="12"/>
        <v>29.384296000000003</v>
      </c>
      <c r="S61" s="878">
        <f t="shared" si="11"/>
        <v>17.140839333333336</v>
      </c>
      <c r="T61" s="879">
        <f t="shared" si="6"/>
        <v>14.692148000000001</v>
      </c>
    </row>
    <row r="62" spans="1:20" ht="12">
      <c r="A62" s="864" t="s">
        <v>1190</v>
      </c>
      <c r="B62" s="875">
        <v>340500</v>
      </c>
      <c r="C62" s="875" t="str">
        <f t="shared" si="19"/>
        <v>340</v>
      </c>
      <c r="D62" s="874" t="s">
        <v>1112</v>
      </c>
      <c r="E62" s="1343" cm="1">
        <f t="array" ref="E62">SUM(SUMIFS(DS1_UPIS!$G:$G,DS1_UPIS!$B:$B,$A62,DS1_UPIS!$E:$E,$B62,DS1_UPIS!$C:$C,Segments))</f>
        <v>10475.82</v>
      </c>
      <c r="F62" s="931"/>
      <c r="G62" s="931"/>
      <c r="H62" s="931"/>
      <c r="I62" s="935">
        <f>SUMIFS(DS3_2024Capex!G:G,DS3_2024Capex!B:B,'Exhibit 26.11'!A62,DS3_2024Capex!D:D,'Exhibit 26.11'!C62,DS3_2024Capex!F:F,"")</f>
        <v>131927.12</v>
      </c>
      <c r="J62" s="935">
        <f>-I62*Retirement_Percentage2</f>
        <v>0</v>
      </c>
      <c r="K62" s="935">
        <f t="shared" si="7"/>
        <v>131927.12</v>
      </c>
      <c r="L62" s="927">
        <f t="shared" si="8"/>
        <v>142402.94</v>
      </c>
      <c r="M62" s="939">
        <v>0</v>
      </c>
      <c r="N62" s="940">
        <f t="shared" si="5"/>
        <v>0</v>
      </c>
      <c r="O62" s="940">
        <f t="shared" si="9"/>
        <v>0</v>
      </c>
      <c r="P62" s="1016">
        <f t="shared" si="10"/>
        <v>142402.94</v>
      </c>
      <c r="Q62" s="877">
        <f>INDEX('Depreciation Rates'!$E$1:$E$90,MATCH(B62,'Depreciation Rates'!$A$1:$A$90,0))</f>
        <v>0.050099999999999999</v>
      </c>
      <c r="R62" s="881">
        <f t="shared" si="12"/>
        <v>7134.3872940000001</v>
      </c>
      <c r="S62" s="878">
        <f t="shared" si="11"/>
        <v>2233.9408804999998</v>
      </c>
      <c r="T62" s="879">
        <f t="shared" si="6"/>
        <v>3567.1936470000001</v>
      </c>
    </row>
    <row r="63" spans="1:20" s="971" customFormat="1" ht="12">
      <c r="A63" s="971" t="s">
        <v>1190</v>
      </c>
      <c r="B63" s="1591">
        <v>340558</v>
      </c>
      <c r="C63" s="875" t="str">
        <f t="shared" si="19"/>
        <v/>
      </c>
      <c r="D63" s="1593" t="s">
        <v>3215</v>
      </c>
      <c r="E63" s="1343" cm="1">
        <f t="array" ref="E63">SUM(SUMIFS(DS1_UPIS!$G:$G,DS1_UPIS!$B:$B,$A63,DS1_UPIS!$E:$E,$B63,DS1_UPIS!$C:$C,Segments))</f>
        <v>0</v>
      </c>
      <c r="F63" s="931"/>
      <c r="G63" s="931"/>
      <c r="H63" s="931"/>
      <c r="I63" s="935">
        <f>SUMIFS(DS3_2024Capex!G:G,DS3_2024Capex!B:B,'Exhibit 26.11'!A63,DS3_2024Capex!D:D,'Exhibit 26.11'!C63,DS3_2024Capex!F:F,"")</f>
        <v>0</v>
      </c>
      <c r="J63" s="935">
        <f>-I63*Retirement_Percentage2</f>
        <v>0</v>
      </c>
      <c r="K63" s="935">
        <f>+I63+J63</f>
        <v>0</v>
      </c>
      <c r="L63" s="927">
        <f t="shared" si="8"/>
        <v>0</v>
      </c>
      <c r="M63" s="939"/>
      <c r="N63" s="940"/>
      <c r="O63" s="940"/>
      <c r="P63" s="1016">
        <f>L63+O63</f>
        <v>0</v>
      </c>
      <c r="Q63" s="877">
        <f>INDEX('Depreciation Rates'!$E$1:$E$90,MATCH(B63,'Depreciation Rates'!$A$1:$A$90,0))</f>
        <v>0</v>
      </c>
      <c r="R63" s="881">
        <f>P63*Q63</f>
        <v>0</v>
      </c>
      <c r="S63" s="878">
        <f>SUM(((E63+L63)/2)*$Q63)/12*7</f>
        <v>0</v>
      </c>
      <c r="T63" s="879">
        <f>SUM(((L63+P63)/2)*$Q63)/12*6</f>
        <v>0</v>
      </c>
    </row>
    <row r="64" spans="1:20" s="971" customFormat="1" ht="12">
      <c r="A64" s="971" t="s">
        <v>1190</v>
      </c>
      <c r="B64" s="1591">
        <v>340560</v>
      </c>
      <c r="C64" s="875" t="str">
        <f t="shared" si="19"/>
        <v/>
      </c>
      <c r="D64" s="1593" t="s">
        <v>3216</v>
      </c>
      <c r="E64" s="1343" cm="1">
        <f t="array" ref="E64">SUM(SUMIFS(DS1_UPIS!$G:$G,DS1_UPIS!$B:$B,$A64,DS1_UPIS!$E:$E,$B64,DS1_UPIS!$C:$C,Segments))</f>
        <v>0</v>
      </c>
      <c r="F64" s="931"/>
      <c r="G64" s="931"/>
      <c r="H64" s="931"/>
      <c r="I64" s="935">
        <f>SUMIFS(DS3_2024Capex!G:G,DS3_2024Capex!B:B,'Exhibit 26.11'!A64,DS3_2024Capex!D:D,'Exhibit 26.11'!C64,DS3_2024Capex!F:F,"")</f>
        <v>0</v>
      </c>
      <c r="J64" s="935">
        <f>-I64*Retirement_Percentage2</f>
        <v>0</v>
      </c>
      <c r="K64" s="935">
        <f>+I64+J64</f>
        <v>0</v>
      </c>
      <c r="L64" s="927">
        <f t="shared" si="8"/>
        <v>0</v>
      </c>
      <c r="M64" s="939"/>
      <c r="N64" s="940"/>
      <c r="O64" s="940"/>
      <c r="P64" s="1016">
        <f>L64+O64</f>
        <v>0</v>
      </c>
      <c r="Q64" s="877">
        <f>INDEX('Depreciation Rates'!$E$1:$E$90,MATCH(B64,'Depreciation Rates'!$A$1:$A$90,0))</f>
        <v>0</v>
      </c>
      <c r="R64" s="881">
        <f>P64*Q64</f>
        <v>0</v>
      </c>
      <c r="S64" s="878">
        <f>SUM(((E64+L64)/2)*$Q64)/12*7</f>
        <v>0</v>
      </c>
      <c r="T64" s="879">
        <f>SUM(((L64+P64)/2)*$Q64)/12*6</f>
        <v>0</v>
      </c>
    </row>
    <row r="65" spans="1:20" ht="12">
      <c r="A65" s="864" t="s">
        <v>1190</v>
      </c>
      <c r="B65" s="875">
        <v>340550</v>
      </c>
      <c r="C65" s="875" t="str">
        <f t="shared" si="19"/>
        <v/>
      </c>
      <c r="D65" s="874" t="s">
        <v>1113</v>
      </c>
      <c r="E65" s="1343" cm="1">
        <f t="array" ref="E65">SUM(SUMIFS(DS1_UPIS!$G:$G,DS1_UPIS!$B:$B,$A65,DS1_UPIS!$E:$E,$B65,DS1_UPIS!$C:$C,Segments))</f>
        <v>0</v>
      </c>
      <c r="F65" s="931"/>
      <c r="G65" s="931"/>
      <c r="H65" s="931"/>
      <c r="I65" s="935">
        <f>SUMIFS(DS3_2024Capex!G:G,DS3_2024Capex!B:B,'Exhibit 26.11'!A65,DS3_2024Capex!D:D,'Exhibit 26.11'!C65,DS3_2024Capex!F:F,"")</f>
        <v>0</v>
      </c>
      <c r="J65" s="935">
        <f>-I65*Retirement_Percentage2</f>
        <v>0</v>
      </c>
      <c r="K65" s="935">
        <f t="shared" si="7"/>
        <v>0</v>
      </c>
      <c r="L65" s="927">
        <f t="shared" si="8"/>
        <v>0</v>
      </c>
      <c r="M65" s="939">
        <v>0</v>
      </c>
      <c r="N65" s="940">
        <f t="shared" si="5"/>
        <v>0</v>
      </c>
      <c r="O65" s="940">
        <f t="shared" si="9"/>
        <v>0</v>
      </c>
      <c r="P65" s="1016">
        <f>L65+O65</f>
        <v>0</v>
      </c>
      <c r="Q65" s="877">
        <f>INDEX('Depreciation Rates'!$E$1:$E$90,MATCH(B65,'Depreciation Rates'!$A$1:$A$90,0))</f>
        <v>0</v>
      </c>
      <c r="R65" s="881">
        <f>P65*Q65</f>
        <v>0</v>
      </c>
      <c r="S65" s="878">
        <f>SUM(((E65+L65)/2)*$Q65)/12*7</f>
        <v>0</v>
      </c>
      <c r="T65" s="879">
        <f>SUM(((L65+P65)/2)*$Q65)/12*6</f>
        <v>0</v>
      </c>
    </row>
    <row r="66" spans="1:20" ht="12">
      <c r="A66" s="864" t="s">
        <v>1190</v>
      </c>
      <c r="B66" s="875">
        <v>341500</v>
      </c>
      <c r="C66" s="875" t="str">
        <f t="shared" si="19"/>
        <v>341</v>
      </c>
      <c r="D66" s="874" t="s">
        <v>1114</v>
      </c>
      <c r="E66" s="1343" cm="1">
        <f t="array" ref="E66">SUM(SUMIFS(DS1_UPIS!$G:$G,DS1_UPIS!$B:$B,$A66,DS1_UPIS!$E:$E,$B66,DS1_UPIS!$C:$C,Segments))</f>
        <v>14974.25</v>
      </c>
      <c r="F66" s="931"/>
      <c r="G66" s="931"/>
      <c r="H66" s="931"/>
      <c r="I66" s="935">
        <f>SUMIFS(DS3_2024Capex!G:G,DS3_2024Capex!B:B,'Exhibit 26.11'!A66,DS3_2024Capex!D:D,'Exhibit 26.11'!C66,DS3_2024Capex!F:F,"")</f>
        <v>0</v>
      </c>
      <c r="J66" s="935">
        <f t="shared" si="18"/>
        <v>0</v>
      </c>
      <c r="K66" s="935">
        <f t="shared" si="7"/>
        <v>0</v>
      </c>
      <c r="L66" s="927">
        <f t="shared" si="8"/>
        <v>14974.25</v>
      </c>
      <c r="M66" s="939">
        <v>0</v>
      </c>
      <c r="N66" s="940">
        <f t="shared" si="5"/>
        <v>0</v>
      </c>
      <c r="O66" s="940">
        <f t="shared" si="9"/>
        <v>0</v>
      </c>
      <c r="P66" s="1016">
        <f t="shared" si="10"/>
        <v>14974.25</v>
      </c>
      <c r="Q66" s="877">
        <f>INDEX('Depreciation Rates'!$E$1:$E$90,MATCH(B66,'Depreciation Rates'!$A$1:$A$90,0))</f>
        <v>0.029399999999999999</v>
      </c>
      <c r="R66" s="881">
        <f t="shared" si="12"/>
        <v>440.24295000000001</v>
      </c>
      <c r="S66" s="878">
        <f t="shared" si="11"/>
        <v>256.80838749999998</v>
      </c>
      <c r="T66" s="879">
        <f t="shared" si="6"/>
        <v>220.12147499999998</v>
      </c>
    </row>
    <row r="67" spans="1:20" ht="12">
      <c r="A67" s="864" t="s">
        <v>1190</v>
      </c>
      <c r="B67" s="875">
        <v>342500</v>
      </c>
      <c r="C67" s="875" t="str">
        <f t="shared" si="19"/>
        <v>342</v>
      </c>
      <c r="D67" s="874" t="s">
        <v>1115</v>
      </c>
      <c r="E67" s="1343" cm="1">
        <f t="array" ref="E67">SUM(SUMIFS(DS1_UPIS!$G:$G,DS1_UPIS!$B:$B,$A67,DS1_UPIS!$E:$E,$B67,DS1_UPIS!$C:$C,Segments))</f>
        <v>200</v>
      </c>
      <c r="F67" s="931"/>
      <c r="G67" s="931"/>
      <c r="H67" s="931"/>
      <c r="I67" s="935">
        <f>SUMIFS(DS3_2024Capex!G:G,DS3_2024Capex!B:B,'Exhibit 26.11'!A67,DS3_2024Capex!D:D,'Exhibit 26.11'!C67,DS3_2024Capex!F:F,"")</f>
        <v>0</v>
      </c>
      <c r="J67" s="935">
        <f t="shared" si="18"/>
        <v>0</v>
      </c>
      <c r="K67" s="935">
        <f t="shared" si="7"/>
        <v>0</v>
      </c>
      <c r="L67" s="927">
        <f t="shared" si="8"/>
        <v>200</v>
      </c>
      <c r="M67" s="939">
        <v>0</v>
      </c>
      <c r="N67" s="940">
        <f t="shared" si="5"/>
        <v>0</v>
      </c>
      <c r="O67" s="940">
        <f t="shared" si="9"/>
        <v>0</v>
      </c>
      <c r="P67" s="1016">
        <f t="shared" si="10"/>
        <v>200</v>
      </c>
      <c r="Q67" s="877">
        <f>INDEX('Depreciation Rates'!$E$1:$E$90,MATCH(B67,'Depreciation Rates'!$A$1:$A$90,0))</f>
        <v>0.062</v>
      </c>
      <c r="R67" s="881">
        <f t="shared" si="12"/>
        <v>12.4</v>
      </c>
      <c r="S67" s="878">
        <f t="shared" si="11"/>
        <v>7.2333333333333343</v>
      </c>
      <c r="T67" s="879">
        <f t="shared" si="6"/>
        <v>6.2000000000000011</v>
      </c>
    </row>
    <row r="68" spans="1:20" ht="12">
      <c r="A68" s="864" t="s">
        <v>1190</v>
      </c>
      <c r="B68" s="875">
        <v>343500</v>
      </c>
      <c r="C68" s="875" t="str">
        <f t="shared" si="19"/>
        <v>343</v>
      </c>
      <c r="D68" s="874" t="s">
        <v>1116</v>
      </c>
      <c r="E68" s="1343" cm="1">
        <f t="array" ref="E68">SUM(SUMIFS(DS1_UPIS!$G:$G,DS1_UPIS!$B:$B,$A68,DS1_UPIS!$E:$E,$B68,DS1_UPIS!$C:$C,Segments))</f>
        <v>670849.83000000007</v>
      </c>
      <c r="F68" s="931"/>
      <c r="G68" s="931"/>
      <c r="H68" s="931"/>
      <c r="I68" s="935">
        <f>SUMIFS(DS3_2024Capex!G:G,DS3_2024Capex!B:B,'Exhibit 26.11'!A68,DS3_2024Capex!D:D,'Exhibit 26.11'!C68,DS3_2024Capex!F:F,"")</f>
        <v>0</v>
      </c>
      <c r="J68" s="935">
        <f t="shared" si="18"/>
        <v>0</v>
      </c>
      <c r="K68" s="935">
        <f t="shared" si="7"/>
        <v>0</v>
      </c>
      <c r="L68" s="927">
        <f t="shared" si="8"/>
        <v>670849.83000000007</v>
      </c>
      <c r="M68" s="939">
        <v>0</v>
      </c>
      <c r="N68" s="940">
        <f t="shared" si="5"/>
        <v>0</v>
      </c>
      <c r="O68" s="940">
        <f t="shared" si="9"/>
        <v>0</v>
      </c>
      <c r="P68" s="1016">
        <f t="shared" si="10"/>
        <v>670849.83000000007</v>
      </c>
      <c r="Q68" s="877">
        <f>INDEX('Depreciation Rates'!$E$1:$E$90,MATCH(B68,'Depreciation Rates'!$A$1:$A$90,0))</f>
        <v>0.067299999999999999</v>
      </c>
      <c r="R68" s="881">
        <f t="shared" si="12"/>
        <v>45148.193559000007</v>
      </c>
      <c r="S68" s="878">
        <f t="shared" si="11"/>
        <v>26336.446242750004</v>
      </c>
      <c r="T68" s="879">
        <f t="shared" si="6"/>
        <v>22574.096779500003</v>
      </c>
    </row>
    <row r="69" spans="1:20" ht="12">
      <c r="A69" s="864" t="s">
        <v>1190</v>
      </c>
      <c r="B69" s="875">
        <v>344500</v>
      </c>
      <c r="C69" s="875" t="str">
        <f t="shared" si="19"/>
        <v>344</v>
      </c>
      <c r="D69" s="874" t="s">
        <v>1117</v>
      </c>
      <c r="E69" s="1343" cm="1">
        <f t="array" ref="E69">SUM(SUMIFS(DS1_UPIS!$G:$G,DS1_UPIS!$B:$B,$A69,DS1_UPIS!$E:$E,$B69,DS1_UPIS!$C:$C,Segments))</f>
        <v>1095.03</v>
      </c>
      <c r="F69" s="931"/>
      <c r="G69" s="931"/>
      <c r="H69" s="931"/>
      <c r="I69" s="935">
        <f>SUMIFS(DS3_2024Capex!G:G,DS3_2024Capex!B:B,'Exhibit 26.11'!A69,DS3_2024Capex!D:D,'Exhibit 26.11'!C69,DS3_2024Capex!F:F,"")</f>
        <v>0</v>
      </c>
      <c r="J69" s="935">
        <f t="shared" si="18"/>
        <v>0</v>
      </c>
      <c r="K69" s="935">
        <f t="shared" si="7"/>
        <v>0</v>
      </c>
      <c r="L69" s="927">
        <f t="shared" si="8"/>
        <v>1095.03</v>
      </c>
      <c r="M69" s="939">
        <v>0</v>
      </c>
      <c r="N69" s="940">
        <f t="shared" si="5"/>
        <v>0</v>
      </c>
      <c r="O69" s="940">
        <f t="shared" si="9"/>
        <v>0</v>
      </c>
      <c r="P69" s="1016">
        <f t="shared" si="10"/>
        <v>1095.03</v>
      </c>
      <c r="Q69" s="877">
        <f>INDEX('Depreciation Rates'!$E$1:$E$90,MATCH(B69,'Depreciation Rates'!$A$1:$A$90,0))</f>
        <v>0.056600000000000004</v>
      </c>
      <c r="R69" s="881">
        <f t="shared" si="12"/>
        <v>61.978698000000001</v>
      </c>
      <c r="S69" s="878">
        <f t="shared" si="11"/>
        <v>36.1542405</v>
      </c>
      <c r="T69" s="879">
        <f t="shared" si="6"/>
        <v>30.989349000000004</v>
      </c>
    </row>
    <row r="70" spans="1:20" ht="12">
      <c r="A70" s="864" t="s">
        <v>1190</v>
      </c>
      <c r="B70" s="875">
        <v>345500</v>
      </c>
      <c r="C70" s="875" t="str">
        <f t="shared" si="19"/>
        <v>345</v>
      </c>
      <c r="D70" s="874" t="s">
        <v>1118</v>
      </c>
      <c r="E70" s="1343" cm="1">
        <f t="array" ref="E70">SUM(SUMIFS(DS1_UPIS!$G:$G,DS1_UPIS!$B:$B,$A70,DS1_UPIS!$E:$E,$B70,DS1_UPIS!$C:$C,Segments))</f>
        <v>94404.25</v>
      </c>
      <c r="F70" s="931"/>
      <c r="G70" s="931"/>
      <c r="H70" s="931"/>
      <c r="I70" s="935">
        <f>SUMIFS(DS3_2024Capex!G:G,DS3_2024Capex!B:B,'Exhibit 26.11'!A70,DS3_2024Capex!D:D,'Exhibit 26.11'!C70,DS3_2024Capex!F:F,"")</f>
        <v>0</v>
      </c>
      <c r="J70" s="935">
        <f t="shared" si="18"/>
        <v>0</v>
      </c>
      <c r="K70" s="935">
        <f t="shared" si="7"/>
        <v>0</v>
      </c>
      <c r="L70" s="927">
        <f t="shared" si="8"/>
        <v>94404.25</v>
      </c>
      <c r="M70" s="939">
        <v>0</v>
      </c>
      <c r="N70" s="940">
        <f t="shared" si="5"/>
        <v>0</v>
      </c>
      <c r="O70" s="940">
        <f t="shared" si="9"/>
        <v>0</v>
      </c>
      <c r="P70" s="1016">
        <f t="shared" si="10"/>
        <v>94404.25</v>
      </c>
      <c r="Q70" s="877">
        <f>INDEX('Depreciation Rates'!$E$1:$E$90,MATCH(B70,'Depreciation Rates'!$A$1:$A$90,0))</f>
        <v>0.084000000000000005</v>
      </c>
      <c r="R70" s="881">
        <f t="shared" si="12"/>
        <v>7929.9570000000003</v>
      </c>
      <c r="S70" s="878">
        <f t="shared" si="11"/>
        <v>4625.80825</v>
      </c>
      <c r="T70" s="879">
        <f t="shared" si="6"/>
        <v>3964.9785000000002</v>
      </c>
    </row>
    <row r="71" spans="1:20" ht="12">
      <c r="A71" s="864" t="s">
        <v>1190</v>
      </c>
      <c r="B71" s="875">
        <v>346500</v>
      </c>
      <c r="C71" s="875" t="str">
        <f t="shared" si="19"/>
        <v>346</v>
      </c>
      <c r="D71" s="874" t="s">
        <v>1119</v>
      </c>
      <c r="E71" s="1343" cm="1">
        <f t="array" ref="E71">SUM(SUMIFS(DS1_UPIS!$G:$G,DS1_UPIS!$B:$B,$A71,DS1_UPIS!$E:$E,$B71,DS1_UPIS!$C:$C,Segments))</f>
        <v>575935.78000000003</v>
      </c>
      <c r="F71" s="931"/>
      <c r="G71" s="931"/>
      <c r="H71" s="931"/>
      <c r="I71" s="935">
        <f>SUMIFS(DS3_2024Capex!G:G,DS3_2024Capex!B:B,'Exhibit 26.11'!A71,DS3_2024Capex!D:D,'Exhibit 26.11'!C71,DS3_2024Capex!F:F,"")</f>
        <v>0</v>
      </c>
      <c r="J71" s="935">
        <f t="shared" si="18"/>
        <v>0</v>
      </c>
      <c r="K71" s="935">
        <f t="shared" si="7"/>
        <v>0</v>
      </c>
      <c r="L71" s="927">
        <f t="shared" si="8"/>
        <v>575935.78000000003</v>
      </c>
      <c r="M71" s="939">
        <v>0</v>
      </c>
      <c r="N71" s="940">
        <f t="shared" si="5"/>
        <v>0</v>
      </c>
      <c r="O71" s="940">
        <f t="shared" si="9"/>
        <v>0</v>
      </c>
      <c r="P71" s="1016">
        <f t="shared" si="10"/>
        <v>575935.78000000003</v>
      </c>
      <c r="Q71" s="877">
        <f>INDEX('Depreciation Rates'!$E$1:$E$90,MATCH(B71,'Depreciation Rates'!$A$1:$A$90,0))</f>
        <v>0.067400000000000002</v>
      </c>
      <c r="R71" s="881">
        <f t="shared" si="12"/>
        <v>38818.071572000001</v>
      </c>
      <c r="S71" s="878">
        <f t="shared" si="11"/>
        <v>22643.87508366667</v>
      </c>
      <c r="T71" s="879">
        <f t="shared" si="6"/>
        <v>19409.035786</v>
      </c>
    </row>
    <row r="72" spans="1:20" ht="12">
      <c r="A72" s="864" t="s">
        <v>1190</v>
      </c>
      <c r="B72" s="875">
        <v>347500</v>
      </c>
      <c r="C72" s="875" t="str">
        <f t="shared" si="19"/>
        <v>347</v>
      </c>
      <c r="D72" s="874" t="s">
        <v>1120</v>
      </c>
      <c r="E72" s="1343" cm="1">
        <f t="array" ref="E72">SUM(SUMIFS(DS1_UPIS!$G:$G,DS1_UPIS!$B:$B,$A72,DS1_UPIS!$E:$E,$B72,DS1_UPIS!$C:$C,Segments))</f>
        <v>32962.019999999997</v>
      </c>
      <c r="F72" s="931"/>
      <c r="G72" s="931"/>
      <c r="H72" s="931"/>
      <c r="I72" s="935">
        <f>SUMIFS(DS3_2024Capex!G:G,DS3_2024Capex!B:B,'Exhibit 26.11'!A72,DS3_2024Capex!D:D,'Exhibit 26.11'!C72,DS3_2024Capex!F:F,"")</f>
        <v>0</v>
      </c>
      <c r="J72" s="935">
        <f t="shared" si="18"/>
        <v>0</v>
      </c>
      <c r="K72" s="935">
        <f t="shared" si="7"/>
        <v>0</v>
      </c>
      <c r="L72" s="927">
        <f t="shared" si="8"/>
        <v>32962.019999999997</v>
      </c>
      <c r="M72" s="939">
        <v>0</v>
      </c>
      <c r="N72" s="940">
        <f t="shared" si="5"/>
        <v>0</v>
      </c>
      <c r="O72" s="940">
        <f t="shared" si="9"/>
        <v>0</v>
      </c>
      <c r="P72" s="1016">
        <f t="shared" si="10"/>
        <v>32962.019999999997</v>
      </c>
      <c r="Q72" s="877">
        <f>INDEX('Depreciation Rates'!$E$1:$E$90,MATCH(B72,'Depreciation Rates'!$A$1:$A$90,0))</f>
        <v>0.043499999999999997</v>
      </c>
      <c r="R72" s="881">
        <f t="shared" si="12"/>
        <v>1433.8478699999998</v>
      </c>
      <c r="S72" s="878">
        <f t="shared" si="11"/>
        <v>836.41125749999992</v>
      </c>
      <c r="T72" s="879">
        <f t="shared" si="6"/>
        <v>716.92393499999991</v>
      </c>
    </row>
    <row r="73" spans="1:20" ht="12">
      <c r="A73" s="864" t="s">
        <v>1190</v>
      </c>
      <c r="B73" s="875">
        <v>348500</v>
      </c>
      <c r="C73" s="875" t="str">
        <f t="shared" si="19"/>
        <v>348</v>
      </c>
      <c r="D73" s="874" t="s">
        <v>1121</v>
      </c>
      <c r="E73" s="1343" cm="1">
        <f t="array" ref="E73">SUM(SUMIFS(DS1_UPIS!$G:$G,DS1_UPIS!$B:$B,$A73,DS1_UPIS!$E:$E,$B73,DS1_UPIS!$C:$C,Segments))</f>
        <v>87093.580000000002</v>
      </c>
      <c r="F73" s="931"/>
      <c r="G73" s="931"/>
      <c r="H73" s="931"/>
      <c r="I73" s="935">
        <f>SUMIFS(DS3_2024Capex!G:G,DS3_2024Capex!B:B,'Exhibit 26.11'!A73,DS3_2024Capex!D:D,'Exhibit 26.11'!C73,DS3_2024Capex!F:F,"")</f>
        <v>0</v>
      </c>
      <c r="J73" s="935">
        <f t="shared" si="18"/>
        <v>0</v>
      </c>
      <c r="K73" s="935">
        <f t="shared" si="7"/>
        <v>0</v>
      </c>
      <c r="L73" s="927">
        <f t="shared" si="8"/>
        <v>87093.580000000002</v>
      </c>
      <c r="M73" s="939">
        <v>0</v>
      </c>
      <c r="N73" s="940">
        <f t="shared" si="5"/>
        <v>0</v>
      </c>
      <c r="O73" s="940">
        <f t="shared" si="9"/>
        <v>0</v>
      </c>
      <c r="P73" s="1016">
        <f t="shared" si="10"/>
        <v>87093.580000000002</v>
      </c>
      <c r="Q73" s="877">
        <f>INDEX('Depreciation Rates'!$E$1:$E$90,MATCH(B73,'Depreciation Rates'!$A$1:$A$90,0))</f>
        <v>0.013500000000000002</v>
      </c>
      <c r="R73" s="881">
        <f t="shared" si="12"/>
        <v>1175.7633300000002</v>
      </c>
      <c r="S73" s="878">
        <f t="shared" si="11"/>
        <v>685.86194250000005</v>
      </c>
      <c r="T73" s="879">
        <f t="shared" si="6"/>
        <v>587.88166500000011</v>
      </c>
    </row>
    <row r="74" spans="1:20" ht="12">
      <c r="A74" s="864" t="s">
        <v>1190</v>
      </c>
      <c r="B74" s="875">
        <v>252000</v>
      </c>
      <c r="C74" s="875" t="str">
        <f t="shared" si="19"/>
        <v>252</v>
      </c>
      <c r="D74" s="874" t="s">
        <v>1201</v>
      </c>
      <c r="E74" s="1343">
        <f>SUMIFS(DS1_UPIS!$G:$G,DS1_UPIS!$B:$B,$A74,DS1_UPIS!$E:$E,$B74,DS1_UPIS!$C:$C,"Water")</f>
        <v>-11535658.34</v>
      </c>
      <c r="F74" s="931"/>
      <c r="G74" s="931"/>
      <c r="H74" s="931"/>
      <c r="I74" s="935">
        <f>SUMIFS(DS3_2024Capex!G:G,DS3_2024Capex!B:B,'Exhibit 26.11'!A74,DS3_2024Capex!D:D,'Exhibit 26.11'!C74,DS3_2024Capex!F:F,"")</f>
        <v>0</v>
      </c>
      <c r="J74" s="935">
        <f t="shared" si="18"/>
        <v>0</v>
      </c>
      <c r="K74" s="935">
        <f t="shared" si="7"/>
        <v>0</v>
      </c>
      <c r="L74" s="927">
        <f t="shared" si="8"/>
        <v>-11535658.34</v>
      </c>
      <c r="M74" s="939">
        <v>0</v>
      </c>
      <c r="N74" s="940">
        <f t="shared" si="5"/>
        <v>0</v>
      </c>
      <c r="O74" s="940">
        <f t="shared" si="9"/>
        <v>0</v>
      </c>
      <c r="P74" s="1016">
        <f t="shared" si="10"/>
        <v>-11535658.34</v>
      </c>
      <c r="Q74" s="877">
        <f>INDEX('Depreciation Rates'!$E$1:$E$90,MATCH(B74,'Depreciation Rates'!$A$1:$A$90,0))</f>
        <v>0.0141</v>
      </c>
      <c r="R74" s="881">
        <f t="shared" si="12"/>
        <v>-162652.78259399999</v>
      </c>
      <c r="S74" s="923">
        <f>SUM(((E74+L74)/2)*Q74)/12*7</f>
        <v>-94880.789846500003</v>
      </c>
      <c r="T74" s="923">
        <f t="shared" si="6"/>
        <v>-81326.391296999995</v>
      </c>
    </row>
    <row r="75" spans="1:20" ht="12">
      <c r="A75" s="864" t="s">
        <v>1190</v>
      </c>
      <c r="B75" s="875">
        <v>271000</v>
      </c>
      <c r="C75" s="875" t="str">
        <f t="shared" si="19"/>
        <v>271</v>
      </c>
      <c r="D75" s="874" t="s">
        <v>382</v>
      </c>
      <c r="E75" s="1343">
        <f>SUMIFS(DS1_UPIS!$G:$G,DS1_UPIS!$B:$B,$A75,DS1_UPIS!$E:$E,$B75,DS1_UPIS!$C:$C,"Water")</f>
        <v>-9368159</v>
      </c>
      <c r="F75" s="931"/>
      <c r="G75" s="931"/>
      <c r="H75" s="931"/>
      <c r="I75" s="935">
        <f>SUMIFS(DS3_2024Capex!G:G,DS3_2024Capex!B:B,'Exhibit 26.11'!A75,DS3_2024Capex!D:D,'Exhibit 26.11'!C75,DS3_2024Capex!F:F,"")</f>
        <v>0</v>
      </c>
      <c r="J75" s="935">
        <f t="shared" si="18"/>
        <v>0</v>
      </c>
      <c r="K75" s="935">
        <f t="shared" si="7"/>
        <v>0</v>
      </c>
      <c r="L75" s="927">
        <f t="shared" si="8"/>
        <v>-9368159</v>
      </c>
      <c r="M75" s="939">
        <v>0</v>
      </c>
      <c r="N75" s="940">
        <f t="shared" si="5"/>
        <v>0</v>
      </c>
      <c r="O75" s="940">
        <f t="shared" si="9"/>
        <v>0</v>
      </c>
      <c r="P75" s="1016">
        <f t="shared" si="10"/>
        <v>-9368159</v>
      </c>
      <c r="Q75" s="877">
        <f>INDEX('Depreciation Rates'!$E$1:$E$90,MATCH(B75,'Depreciation Rates'!$A$1:$A$90,0))</f>
        <v>0.0141</v>
      </c>
      <c r="R75" s="881">
        <f t="shared" si="12"/>
        <v>-132091.04190000001</v>
      </c>
      <c r="S75" s="923">
        <f>SUM(((E75+L75)/2)*Q75)/12*7</f>
        <v>-77053.107774999997</v>
      </c>
      <c r="T75" s="923">
        <f t="shared" si="6"/>
        <v>-66045.520950000006</v>
      </c>
    </row>
    <row r="76" spans="1:20" ht="12">
      <c r="A76" s="864" t="s">
        <v>1188</v>
      </c>
      <c r="B76" s="875">
        <v>301100</v>
      </c>
      <c r="C76" s="875" t="str">
        <f t="shared" si="19"/>
        <v>301</v>
      </c>
      <c r="D76" s="874" t="s">
        <v>1078</v>
      </c>
      <c r="E76" s="1343" cm="1">
        <f t="array" ref="E76">SUM(SUMIFS(DS1_UPIS!$G:$G,DS1_UPIS!$B:$B,$A76,DS1_UPIS!$E:$E,$B76,DS1_UPIS!$C:$C,Segments))</f>
        <v>333997.40000000002</v>
      </c>
      <c r="F76" s="931"/>
      <c r="G76" s="931"/>
      <c r="H76" s="931"/>
      <c r="I76" s="935">
        <f>SUMIFS(DS3_2024Capex!G:G,DS3_2024Capex!B:B,'Exhibit 26.11'!A76,DS3_2024Capex!D:D,'Exhibit 26.11'!C76,DS3_2024Capex!F:F,"")</f>
        <v>0</v>
      </c>
      <c r="J76" s="935">
        <f t="shared" si="18"/>
        <v>0</v>
      </c>
      <c r="K76" s="935">
        <f t="shared" si="7"/>
        <v>0</v>
      </c>
      <c r="L76" s="927">
        <f t="shared" si="8"/>
        <v>333997.40000000002</v>
      </c>
      <c r="M76" s="939">
        <v>0</v>
      </c>
      <c r="N76" s="940">
        <f t="shared" si="5"/>
        <v>0</v>
      </c>
      <c r="O76" s="940">
        <f t="shared" si="9"/>
        <v>0</v>
      </c>
      <c r="P76" s="1016">
        <f t="shared" si="10"/>
        <v>333997.40000000002</v>
      </c>
      <c r="Q76" s="877">
        <f>INDEX('Depreciation Rates'!$E$1:$E$90,MATCH(B76,'Depreciation Rates'!$A$1:$A$90,0))</f>
        <v>0</v>
      </c>
      <c r="R76" s="876">
        <f t="shared" si="12"/>
        <v>0</v>
      </c>
      <c r="S76" s="878">
        <f t="shared" si="20" ref="S76:S127">SUM(((E76+L76)/2)*$Q76)/12*7</f>
        <v>0</v>
      </c>
      <c r="T76" s="879">
        <f t="shared" si="6"/>
        <v>0</v>
      </c>
    </row>
    <row r="77" spans="1:20" ht="12">
      <c r="A77" s="864" t="s">
        <v>1188</v>
      </c>
      <c r="B77" s="875">
        <v>302100</v>
      </c>
      <c r="C77" s="875" t="str">
        <f t="shared" si="19"/>
        <v>302</v>
      </c>
      <c r="D77" s="874" t="s">
        <v>1079</v>
      </c>
      <c r="E77" s="1343" cm="1">
        <f t="array" ref="E77">SUM(SUMIFS(DS1_UPIS!$G:$G,DS1_UPIS!$B:$B,$A77,DS1_UPIS!$E:$E,$B77,DS1_UPIS!$C:$C,Segments))</f>
        <v>299482.28999999998</v>
      </c>
      <c r="F77" s="931"/>
      <c r="G77" s="931"/>
      <c r="H77" s="931"/>
      <c r="I77" s="935">
        <f>SUMIFS(DS3_2024Capex!G:G,DS3_2024Capex!B:B,'Exhibit 26.11'!A77,DS3_2024Capex!D:D,'Exhibit 26.11'!C77,DS3_2024Capex!F:F,"")</f>
        <v>0</v>
      </c>
      <c r="J77" s="935">
        <f t="shared" si="18"/>
        <v>0</v>
      </c>
      <c r="K77" s="935">
        <f t="shared" si="7"/>
        <v>0</v>
      </c>
      <c r="L77" s="927">
        <f t="shared" si="8"/>
        <v>299482.28999999998</v>
      </c>
      <c r="M77" s="939">
        <v>0</v>
      </c>
      <c r="N77" s="940">
        <f t="shared" si="5"/>
        <v>0</v>
      </c>
      <c r="O77" s="940">
        <f t="shared" si="9"/>
        <v>0</v>
      </c>
      <c r="P77" s="1016">
        <f t="shared" si="10"/>
        <v>299482.28999999998</v>
      </c>
      <c r="Q77" s="877">
        <f>INDEX('Depreciation Rates'!$E$1:$E$90,MATCH(B77,'Depreciation Rates'!$A$1:$A$90,0))</f>
        <v>0</v>
      </c>
      <c r="R77" s="881">
        <f t="shared" si="12"/>
        <v>0</v>
      </c>
      <c r="S77" s="878">
        <f t="shared" si="20"/>
        <v>0</v>
      </c>
      <c r="T77" s="879">
        <f t="shared" si="6"/>
        <v>0</v>
      </c>
    </row>
    <row r="78" spans="1:20" ht="12">
      <c r="A78" s="864" t="s">
        <v>1188</v>
      </c>
      <c r="B78" s="875">
        <v>303210</v>
      </c>
      <c r="C78" s="875" t="str">
        <f t="shared" si="19"/>
        <v>303</v>
      </c>
      <c r="D78" s="874" t="s">
        <v>1080</v>
      </c>
      <c r="E78" s="1343" cm="1">
        <f t="array" ref="E78">SUM(SUMIFS(DS1_UPIS!$G:$G,DS1_UPIS!$B:$B,$A78,DS1_UPIS!$E:$E,$B78,DS1_UPIS!$C:$C,Segments))</f>
        <v>252282.95000000001</v>
      </c>
      <c r="F78" s="931"/>
      <c r="G78" s="931"/>
      <c r="H78" s="931"/>
      <c r="I78" s="935">
        <f>SUMIFS(DS3_2024Capex!G:G,DS3_2024Capex!B:B,'Exhibit 26.11'!A78,DS3_2024Capex!D:D,'Exhibit 26.11'!C78,DS3_2024Capex!F:F,"")</f>
        <v>0</v>
      </c>
      <c r="J78" s="935">
        <f t="shared" si="18"/>
        <v>0</v>
      </c>
      <c r="K78" s="935">
        <f t="shared" si="7"/>
        <v>0</v>
      </c>
      <c r="L78" s="927">
        <f t="shared" si="8"/>
        <v>252282.95000000001</v>
      </c>
      <c r="M78" s="939">
        <v>0</v>
      </c>
      <c r="N78" s="940">
        <f t="shared" si="5"/>
        <v>0</v>
      </c>
      <c r="O78" s="940">
        <f t="shared" si="9"/>
        <v>0</v>
      </c>
      <c r="P78" s="1016">
        <f t="shared" si="10"/>
        <v>252282.95000000001</v>
      </c>
      <c r="Q78" s="877">
        <f>INDEX('Depreciation Rates'!$E$1:$E$90,MATCH(B78,'Depreciation Rates'!$A$1:$A$90,0))</f>
        <v>0</v>
      </c>
      <c r="R78" s="881">
        <f t="shared" si="12"/>
        <v>0</v>
      </c>
      <c r="S78" s="878">
        <f t="shared" si="20"/>
        <v>0</v>
      </c>
      <c r="T78" s="879">
        <f t="shared" si="6"/>
        <v>0</v>
      </c>
    </row>
    <row r="79" spans="1:20" ht="12">
      <c r="A79" s="864" t="s">
        <v>1188</v>
      </c>
      <c r="B79" s="875">
        <v>303220</v>
      </c>
      <c r="C79" s="875" t="str">
        <f t="shared" si="19"/>
        <v/>
      </c>
      <c r="D79" s="874" t="s">
        <v>1081</v>
      </c>
      <c r="E79" s="1343" cm="1">
        <f t="array" ref="E79">SUM(SUMIFS(DS1_UPIS!$G:$G,DS1_UPIS!$B:$B,$A79,DS1_UPIS!$E:$E,$B79,DS1_UPIS!$C:$C,Segments))</f>
        <v>5164</v>
      </c>
      <c r="F79" s="931"/>
      <c r="G79" s="931"/>
      <c r="H79" s="931"/>
      <c r="I79" s="935">
        <f>SUMIFS(DS3_2024Capex!G:G,DS3_2024Capex!B:B,'Exhibit 26.11'!A79,DS3_2024Capex!D:D,'Exhibit 26.11'!C79,DS3_2024Capex!F:F,"")</f>
        <v>0</v>
      </c>
      <c r="J79" s="935">
        <f t="shared" si="18"/>
        <v>0</v>
      </c>
      <c r="K79" s="935">
        <f t="shared" si="7"/>
        <v>0</v>
      </c>
      <c r="L79" s="927">
        <f t="shared" si="8"/>
        <v>5164</v>
      </c>
      <c r="M79" s="939">
        <v>0</v>
      </c>
      <c r="N79" s="940">
        <f t="shared" si="5"/>
        <v>0</v>
      </c>
      <c r="O79" s="940">
        <f t="shared" si="9"/>
        <v>0</v>
      </c>
      <c r="P79" s="1016">
        <f t="shared" si="10"/>
        <v>5164</v>
      </c>
      <c r="Q79" s="877">
        <f>INDEX('Depreciation Rates'!$E$1:$E$90,MATCH(B79,'Depreciation Rates'!$A$1:$A$90,0))</f>
        <v>0</v>
      </c>
      <c r="R79" s="881">
        <f t="shared" si="12"/>
        <v>0</v>
      </c>
      <c r="S79" s="878">
        <f t="shared" si="20"/>
        <v>0</v>
      </c>
      <c r="T79" s="879">
        <f t="shared" si="6"/>
        <v>0</v>
      </c>
    </row>
    <row r="80" spans="1:20" ht="12">
      <c r="A80" s="864" t="s">
        <v>1188</v>
      </c>
      <c r="B80" s="875">
        <v>303300</v>
      </c>
      <c r="C80" s="875" t="str">
        <f t="shared" si="19"/>
        <v/>
      </c>
      <c r="D80" s="874" t="s">
        <v>1082</v>
      </c>
      <c r="E80" s="1343" cm="1">
        <f t="array" ref="E80">SUM(SUMIFS(DS1_UPIS!$G:$G,DS1_UPIS!$B:$B,$A80,DS1_UPIS!$E:$E,$B80,DS1_UPIS!$C:$C,Segments))</f>
        <v>0</v>
      </c>
      <c r="F80" s="931"/>
      <c r="G80" s="931"/>
      <c r="H80" s="931"/>
      <c r="I80" s="935">
        <f>SUMIFS(DS3_2024Capex!G:G,DS3_2024Capex!B:B,'Exhibit 26.11'!A80,DS3_2024Capex!D:D,'Exhibit 26.11'!C80,DS3_2024Capex!F:F,"")</f>
        <v>0</v>
      </c>
      <c r="J80" s="935">
        <f t="shared" si="18"/>
        <v>0</v>
      </c>
      <c r="K80" s="935">
        <f t="shared" si="7"/>
        <v>0</v>
      </c>
      <c r="L80" s="927">
        <f t="shared" si="8"/>
        <v>0</v>
      </c>
      <c r="M80" s="939">
        <v>0</v>
      </c>
      <c r="N80" s="940">
        <f t="shared" si="5"/>
        <v>0</v>
      </c>
      <c r="O80" s="940">
        <f t="shared" si="9"/>
        <v>0</v>
      </c>
      <c r="P80" s="1016">
        <f t="shared" si="10"/>
        <v>0</v>
      </c>
      <c r="Q80" s="877">
        <f>INDEX('Depreciation Rates'!$E$1:$E$90,MATCH(B80,'Depreciation Rates'!$A$1:$A$90,0))</f>
        <v>0</v>
      </c>
      <c r="R80" s="881">
        <f t="shared" si="12"/>
        <v>0</v>
      </c>
      <c r="S80" s="878">
        <f t="shared" si="20"/>
        <v>0</v>
      </c>
      <c r="T80" s="879">
        <f t="shared" si="6"/>
        <v>0</v>
      </c>
    </row>
    <row r="81" spans="1:20" ht="12">
      <c r="A81" s="864" t="s">
        <v>1188</v>
      </c>
      <c r="B81" s="875">
        <v>303400</v>
      </c>
      <c r="C81" s="875" t="str">
        <f t="shared" si="19"/>
        <v/>
      </c>
      <c r="D81" s="874" t="s">
        <v>1083</v>
      </c>
      <c r="E81" s="1343" cm="1">
        <f t="array" ref="E81">SUM(SUMIFS(DS1_UPIS!$G:$G,DS1_UPIS!$B:$B,$A81,DS1_UPIS!$E:$E,$B81,DS1_UPIS!$C:$C,Segments))</f>
        <v>320321.34999999998</v>
      </c>
      <c r="F81" s="931"/>
      <c r="G81" s="931"/>
      <c r="H81" s="931"/>
      <c r="I81" s="935">
        <f>SUMIFS(DS3_2024Capex!G:G,DS3_2024Capex!B:B,'Exhibit 26.11'!A81,DS3_2024Capex!D:D,'Exhibit 26.11'!C81,DS3_2024Capex!F:F,"")</f>
        <v>0</v>
      </c>
      <c r="J81" s="935">
        <f t="shared" si="18"/>
        <v>0</v>
      </c>
      <c r="K81" s="935">
        <f t="shared" si="7"/>
        <v>0</v>
      </c>
      <c r="L81" s="927">
        <f t="shared" si="8"/>
        <v>320321.34999999998</v>
      </c>
      <c r="M81" s="939">
        <v>0</v>
      </c>
      <c r="N81" s="940">
        <f t="shared" si="5"/>
        <v>0</v>
      </c>
      <c r="O81" s="940">
        <f t="shared" si="9"/>
        <v>0</v>
      </c>
      <c r="P81" s="1016">
        <f t="shared" si="10"/>
        <v>320321.34999999998</v>
      </c>
      <c r="Q81" s="877">
        <f>INDEX('Depreciation Rates'!$E$1:$E$90,MATCH(B81,'Depreciation Rates'!$A$1:$A$90,0))</f>
        <v>0</v>
      </c>
      <c r="R81" s="881">
        <f t="shared" si="12"/>
        <v>0</v>
      </c>
      <c r="S81" s="878">
        <f t="shared" si="20"/>
        <v>0</v>
      </c>
      <c r="T81" s="879">
        <f t="shared" si="6"/>
        <v>0</v>
      </c>
    </row>
    <row r="82" spans="1:20" s="971" customFormat="1" ht="12">
      <c r="A82" s="971" t="s">
        <v>1188</v>
      </c>
      <c r="B82" s="1591">
        <v>303500</v>
      </c>
      <c r="C82" s="875" t="str">
        <f t="shared" si="19"/>
        <v/>
      </c>
      <c r="D82" s="1593" t="s">
        <v>3212</v>
      </c>
      <c r="E82" s="1343" cm="1">
        <f t="array" ref="E82">SUM(SUMIFS(DS1_UPIS!$G:$G,DS1_UPIS!$B:$B,$A82,DS1_UPIS!$E:$E,$B82,DS1_UPIS!$C:$C,Segments))</f>
        <v>0</v>
      </c>
      <c r="F82" s="931"/>
      <c r="G82" s="931"/>
      <c r="H82" s="931"/>
      <c r="I82" s="935"/>
      <c r="J82" s="935"/>
      <c r="K82" s="935"/>
      <c r="L82" s="927">
        <f t="shared" si="8"/>
        <v>0</v>
      </c>
      <c r="M82" s="939"/>
      <c r="N82" s="940"/>
      <c r="O82" s="940"/>
      <c r="P82" s="1016">
        <f>L82+O82</f>
        <v>0</v>
      </c>
      <c r="Q82" s="877">
        <f>INDEX('Depreciation Rates'!$E$1:$E$90,MATCH(B82,'Depreciation Rates'!$A$1:$A$90,0))</f>
        <v>0</v>
      </c>
      <c r="R82" s="881">
        <f>P82*Q82</f>
        <v>0</v>
      </c>
      <c r="S82" s="878">
        <f>SUM(((E82+L82)/2)*$Q82)/12*7</f>
        <v>0</v>
      </c>
      <c r="T82" s="879">
        <f>SUM(((L82+P82)/2)*$Q82)/12*6</f>
        <v>0</v>
      </c>
    </row>
    <row r="83" spans="1:20" ht="12">
      <c r="A83" s="971" t="s">
        <v>1188</v>
      </c>
      <c r="B83" s="875">
        <v>303510</v>
      </c>
      <c r="C83" s="875" t="str">
        <f t="shared" si="19"/>
        <v/>
      </c>
      <c r="D83" s="874" t="s">
        <v>1084</v>
      </c>
      <c r="E83" s="1343" cm="1">
        <f t="array" ref="E83">SUM(SUMIFS(DS1_UPIS!$G:$G,DS1_UPIS!$B:$B,$A83,DS1_UPIS!$E:$E,$B83,DS1_UPIS!$C:$C,Segments))</f>
        <v>33492.080000000002</v>
      </c>
      <c r="F83" s="931"/>
      <c r="G83" s="931"/>
      <c r="H83" s="931"/>
      <c r="I83" s="935">
        <f>SUMIFS(DS3_2024Capex!G:G,DS3_2024Capex!B:B,'Exhibit 26.11'!A83,DS3_2024Capex!D:D,'Exhibit 26.11'!C83,DS3_2024Capex!F:F,"")</f>
        <v>0</v>
      </c>
      <c r="J83" s="935">
        <f t="shared" si="18"/>
        <v>0</v>
      </c>
      <c r="K83" s="935">
        <f t="shared" si="7"/>
        <v>0</v>
      </c>
      <c r="L83" s="927">
        <f t="shared" si="8"/>
        <v>33492.080000000002</v>
      </c>
      <c r="M83" s="939">
        <v>0</v>
      </c>
      <c r="N83" s="940">
        <f t="shared" si="5"/>
        <v>0</v>
      </c>
      <c r="O83" s="940">
        <f t="shared" si="9"/>
        <v>0</v>
      </c>
      <c r="P83" s="1016">
        <f>L83+O83</f>
        <v>33492.080000000002</v>
      </c>
      <c r="Q83" s="877">
        <f>INDEX('Depreciation Rates'!$E$1:$E$90,MATCH(B83,'Depreciation Rates'!$A$1:$A$90,0))</f>
        <v>0</v>
      </c>
      <c r="R83" s="881">
        <f>P83*Q83</f>
        <v>0</v>
      </c>
      <c r="S83" s="878">
        <f>SUM(((E83+L83)/2)*$Q83)/12*7</f>
        <v>0</v>
      </c>
      <c r="T83" s="879">
        <f>SUM(((L83+P83)/2)*$Q83)/12*6</f>
        <v>0</v>
      </c>
    </row>
    <row r="84" spans="1:20" s="971" customFormat="1" ht="12">
      <c r="A84" s="971" t="s">
        <v>1188</v>
      </c>
      <c r="B84" s="1591">
        <v>304200</v>
      </c>
      <c r="C84" s="875" t="str">
        <f t="shared" si="19"/>
        <v>304</v>
      </c>
      <c r="D84" s="1593" t="s">
        <v>1085</v>
      </c>
      <c r="E84" s="1343" cm="1">
        <f t="array" ref="E84">SUM(SUMIFS(DS1_UPIS!$G:$G,DS1_UPIS!$B:$B,$A84,DS1_UPIS!$E:$E,$B84,DS1_UPIS!$C:$C,Segments))</f>
        <v>107773.20999999999</v>
      </c>
      <c r="F84" s="931"/>
      <c r="G84" s="931"/>
      <c r="H84" s="931"/>
      <c r="I84" s="935"/>
      <c r="J84" s="935"/>
      <c r="K84" s="935"/>
      <c r="L84" s="927">
        <f t="shared" si="8"/>
        <v>107773.20999999999</v>
      </c>
      <c r="M84" s="939"/>
      <c r="N84" s="940"/>
      <c r="O84" s="940"/>
      <c r="P84" s="1016">
        <f>L84+O84</f>
        <v>107773.20999999999</v>
      </c>
      <c r="Q84" s="1523">
        <f>INDEX('Depreciation Rates'!$E$1:$E$90,MATCH(B84,'Depreciation Rates'!$A$1:$A$90,0))</f>
        <v>0</v>
      </c>
      <c r="R84" s="881">
        <f>P84*Q84</f>
        <v>0</v>
      </c>
      <c r="S84" s="878">
        <f>SUM(((E84+L84)/2)*$Q84)/12*7</f>
        <v>0</v>
      </c>
      <c r="T84" s="879">
        <f>SUM(((L84+P84)/2)*$Q84)/12*6</f>
        <v>0</v>
      </c>
    </row>
    <row r="85" spans="1:20" s="971" customFormat="1" ht="12">
      <c r="A85" s="971" t="s">
        <v>1188</v>
      </c>
      <c r="B85" s="1591">
        <v>304210</v>
      </c>
      <c r="C85" s="875" t="str">
        <f t="shared" si="19"/>
        <v/>
      </c>
      <c r="D85" s="1593" t="s">
        <v>3213</v>
      </c>
      <c r="E85" s="1343" cm="1">
        <f t="array" ref="E85">SUM(SUMIFS(DS1_UPIS!$G:$G,DS1_UPIS!$B:$B,$A85,DS1_UPIS!$E:$E,$B85,DS1_UPIS!$C:$C,Segments))</f>
        <v>4799.5699999999997</v>
      </c>
      <c r="F85" s="931"/>
      <c r="G85" s="931"/>
      <c r="H85" s="931"/>
      <c r="I85" s="935"/>
      <c r="J85" s="935"/>
      <c r="K85" s="935"/>
      <c r="L85" s="927">
        <f t="shared" si="8"/>
        <v>4799.5699999999997</v>
      </c>
      <c r="M85" s="939"/>
      <c r="N85" s="940"/>
      <c r="O85" s="940"/>
      <c r="P85" s="1016">
        <f>L85+O85</f>
        <v>4799.5699999999997</v>
      </c>
      <c r="Q85" s="1523">
        <f>INDEX('Depreciation Rates'!$E$1:$E$90,MATCH(B85,'Depreciation Rates'!$A$1:$A$90,0))</f>
        <v>0</v>
      </c>
      <c r="R85" s="881">
        <f>P85*Q85</f>
        <v>0</v>
      </c>
      <c r="S85" s="878">
        <f>SUM(((E85+L85)/2)*$Q85)/12*7</f>
        <v>0</v>
      </c>
      <c r="T85" s="879">
        <f>SUM(((L85+P85)/2)*$Q85)/12*6</f>
        <v>0</v>
      </c>
    </row>
    <row r="86" spans="1:20" ht="12">
      <c r="A86" s="971" t="s">
        <v>1188</v>
      </c>
      <c r="B86" s="875">
        <v>304220</v>
      </c>
      <c r="C86" s="875" t="str">
        <f t="shared" si="19"/>
        <v/>
      </c>
      <c r="D86" s="874" t="s">
        <v>1086</v>
      </c>
      <c r="E86" s="1343" cm="1">
        <f t="array" ref="E86">SUM(SUMIFS(DS1_UPIS!$G:$G,DS1_UPIS!$B:$B,$A86,DS1_UPIS!$E:$E,$B86,DS1_UPIS!$C:$C,Segments))</f>
        <v>364696.48999999999</v>
      </c>
      <c r="F86" s="931"/>
      <c r="G86" s="931"/>
      <c r="H86" s="931"/>
      <c r="I86" s="935">
        <f>SUMIFS(DS3_2024Capex!G:G,DS3_2024Capex!B:B,'Exhibit 26.11'!A86,DS3_2024Capex!D:D,'Exhibit 26.11'!C86,DS3_2024Capex!F:F,"")</f>
        <v>0</v>
      </c>
      <c r="J86" s="935">
        <f t="shared" si="18"/>
        <v>0</v>
      </c>
      <c r="K86" s="935">
        <f t="shared" si="7"/>
        <v>0</v>
      </c>
      <c r="L86" s="927">
        <f t="shared" si="8"/>
        <v>364696.48999999999</v>
      </c>
      <c r="M86" s="939">
        <v>0</v>
      </c>
      <c r="N86" s="940">
        <f t="shared" si="5"/>
        <v>0</v>
      </c>
      <c r="O86" s="940">
        <f t="shared" si="9"/>
        <v>0</v>
      </c>
      <c r="P86" s="1016">
        <f>L86+O86</f>
        <v>364696.48999999999</v>
      </c>
      <c r="Q86" s="877">
        <f>INDEX('Depreciation Rates'!$E$1:$E$90,MATCH(B86,'Depreciation Rates'!$A$1:$A$90,0))</f>
        <v>0.0189</v>
      </c>
      <c r="R86" s="881">
        <f>P86*Q86</f>
        <v>6892.763661</v>
      </c>
      <c r="S86" s="878">
        <f>SUM(((E86+L86)/2)*$Q86)/12*7</f>
        <v>4020.7788022500004</v>
      </c>
      <c r="T86" s="879">
        <f>SUM(((L86+P86)/2)*$Q86)/12*6</f>
        <v>3446.3818305000004</v>
      </c>
    </row>
    <row r="87" spans="1:20" ht="12">
      <c r="A87" s="864" t="s">
        <v>1188</v>
      </c>
      <c r="B87" s="875">
        <v>304300</v>
      </c>
      <c r="C87" s="875" t="str">
        <f t="shared" si="19"/>
        <v/>
      </c>
      <c r="D87" s="874" t="s">
        <v>1087</v>
      </c>
      <c r="E87" s="1343" cm="1">
        <f t="array" ref="E87">SUM(SUMIFS(DS1_UPIS!$G:$G,DS1_UPIS!$B:$B,$A87,DS1_UPIS!$E:$E,$B87,DS1_UPIS!$C:$C,Segments))</f>
        <v>4230178.8700000001</v>
      </c>
      <c r="F87" s="931"/>
      <c r="G87" s="931"/>
      <c r="H87" s="931"/>
      <c r="I87" s="935">
        <f>SUMIFS(DS3_2024Capex!G:G,DS3_2024Capex!B:B,'Exhibit 26.11'!A87,DS3_2024Capex!D:D,'Exhibit 26.11'!C87,DS3_2024Capex!F:F,"")</f>
        <v>0</v>
      </c>
      <c r="J87" s="935">
        <f t="shared" si="18"/>
        <v>0</v>
      </c>
      <c r="K87" s="935">
        <f t="shared" si="7"/>
        <v>0</v>
      </c>
      <c r="L87" s="927">
        <f t="shared" si="8"/>
        <v>4230178.8700000001</v>
      </c>
      <c r="M87" s="939">
        <v>0</v>
      </c>
      <c r="N87" s="940">
        <f t="shared" si="5"/>
        <v>0</v>
      </c>
      <c r="O87" s="940">
        <f t="shared" si="9"/>
        <v>0</v>
      </c>
      <c r="P87" s="1016">
        <f t="shared" si="10"/>
        <v>4230178.8700000001</v>
      </c>
      <c r="Q87" s="877">
        <f>INDEX('Depreciation Rates'!$E$1:$E$90,MATCH(B87,'Depreciation Rates'!$A$1:$A$90,0))</f>
        <v>0.021600000000000001</v>
      </c>
      <c r="R87" s="881">
        <f t="shared" si="12"/>
        <v>91371.863592000009</v>
      </c>
      <c r="S87" s="878">
        <f t="shared" si="20"/>
        <v>53300.253762</v>
      </c>
      <c r="T87" s="879">
        <f t="shared" si="6"/>
        <v>45685.931796000004</v>
      </c>
    </row>
    <row r="88" spans="1:20" ht="12">
      <c r="A88" s="864" t="s">
        <v>1188</v>
      </c>
      <c r="B88" s="875">
        <v>304400</v>
      </c>
      <c r="C88" s="875" t="str">
        <f t="shared" si="19"/>
        <v/>
      </c>
      <c r="D88" s="874" t="s">
        <v>1088</v>
      </c>
      <c r="E88" s="1343" cm="1">
        <f t="array" ref="E88">SUM(SUMIFS(DS1_UPIS!$G:$G,DS1_UPIS!$B:$B,$A88,DS1_UPIS!$E:$E,$B88,DS1_UPIS!$C:$C,Segments))</f>
        <v>132746.95999999999</v>
      </c>
      <c r="F88" s="931"/>
      <c r="G88" s="931"/>
      <c r="H88" s="931"/>
      <c r="I88" s="935">
        <f>SUMIFS(DS3_2024Capex!G:G,DS3_2024Capex!B:B,'Exhibit 26.11'!A88,DS3_2024Capex!D:D,'Exhibit 26.11'!C88,DS3_2024Capex!F:F,"")</f>
        <v>0</v>
      </c>
      <c r="J88" s="935">
        <f t="shared" si="18"/>
        <v>0</v>
      </c>
      <c r="K88" s="935">
        <f t="shared" si="7"/>
        <v>0</v>
      </c>
      <c r="L88" s="927">
        <f t="shared" si="8"/>
        <v>132746.95999999999</v>
      </c>
      <c r="M88" s="939">
        <v>0</v>
      </c>
      <c r="N88" s="940">
        <f t="shared" si="5"/>
        <v>0</v>
      </c>
      <c r="O88" s="940">
        <f t="shared" si="9"/>
        <v>0</v>
      </c>
      <c r="P88" s="1016">
        <f t="shared" si="10"/>
        <v>132746.95999999999</v>
      </c>
      <c r="Q88" s="877">
        <f>INDEX('Depreciation Rates'!$E$1:$E$90,MATCH(B88,'Depreciation Rates'!$A$1:$A$90,0))</f>
        <v>0.018500000000000003</v>
      </c>
      <c r="R88" s="881">
        <f t="shared" si="12"/>
        <v>2455.8187600000001</v>
      </c>
      <c r="S88" s="878">
        <f t="shared" si="20"/>
        <v>1432.5609433333334</v>
      </c>
      <c r="T88" s="879">
        <f t="shared" si="6"/>
        <v>1227.9093800000001</v>
      </c>
    </row>
    <row r="89" spans="1:20" ht="12">
      <c r="A89" s="864" t="s">
        <v>1188</v>
      </c>
      <c r="B89" s="875">
        <v>304500</v>
      </c>
      <c r="C89" s="875" t="str">
        <f t="shared" si="19"/>
        <v/>
      </c>
      <c r="D89" s="874" t="s">
        <v>1089</v>
      </c>
      <c r="E89" s="1343" cm="1">
        <f t="array" ref="E89">SUM(SUMIFS(DS1_UPIS!$G:$G,DS1_UPIS!$B:$B,$A89,DS1_UPIS!$E:$E,$B89,DS1_UPIS!$C:$C,Segments))</f>
        <v>1635434.29</v>
      </c>
      <c r="F89" s="931"/>
      <c r="G89" s="931"/>
      <c r="H89" s="931"/>
      <c r="I89" s="935">
        <f>SUMIFS(DS3_2024Capex!G:G,DS3_2024Capex!B:B,'Exhibit 26.11'!A89,DS3_2024Capex!D:D,'Exhibit 26.11'!C89,DS3_2024Capex!F:F,"")</f>
        <v>0</v>
      </c>
      <c r="J89" s="935">
        <f t="shared" si="21" ref="J89:J129">-I89*Retirement_Percentage</f>
        <v>0</v>
      </c>
      <c r="K89" s="935">
        <f t="shared" si="7"/>
        <v>0</v>
      </c>
      <c r="L89" s="927">
        <f t="shared" si="8"/>
        <v>1635434.29</v>
      </c>
      <c r="M89" s="939">
        <v>0</v>
      </c>
      <c r="N89" s="940">
        <f t="shared" si="5"/>
        <v>0</v>
      </c>
      <c r="O89" s="940">
        <f t="shared" si="9"/>
        <v>0</v>
      </c>
      <c r="P89" s="1016">
        <f t="shared" si="10"/>
        <v>1635434.29</v>
      </c>
      <c r="Q89" s="877">
        <f>INDEX('Depreciation Rates'!$E$1:$E$90,MATCH(B89,'Depreciation Rates'!$A$1:$A$90,0))</f>
        <v>0.038599999999999995</v>
      </c>
      <c r="R89" s="881">
        <f t="shared" si="12"/>
        <v>63127.763593999996</v>
      </c>
      <c r="S89" s="878">
        <f t="shared" si="20"/>
        <v>36824.528763166665</v>
      </c>
      <c r="T89" s="879">
        <f t="shared" si="6"/>
        <v>31563.881796999995</v>
      </c>
    </row>
    <row r="90" spans="1:20" ht="12">
      <c r="A90" s="864" t="s">
        <v>1188</v>
      </c>
      <c r="B90" s="875">
        <v>304510</v>
      </c>
      <c r="C90" s="875" t="str">
        <f t="shared" si="19"/>
        <v/>
      </c>
      <c r="D90" s="874" t="s">
        <v>1090</v>
      </c>
      <c r="E90" s="1343" cm="1">
        <f t="array" ref="E90">SUM(SUMIFS(DS1_UPIS!$G:$G,DS1_UPIS!$B:$B,$A90,DS1_UPIS!$E:$E,$B90,DS1_UPIS!$C:$C,Segments))</f>
        <v>1115243.6000000001</v>
      </c>
      <c r="F90" s="931"/>
      <c r="G90" s="931"/>
      <c r="H90" s="931"/>
      <c r="I90" s="935">
        <f>SUMIFS(DS3_2024Capex!G:G,DS3_2024Capex!B:B,'Exhibit 26.11'!A90,DS3_2024Capex!D:D,'Exhibit 26.11'!C90,DS3_2024Capex!F:F,"")</f>
        <v>0</v>
      </c>
      <c r="J90" s="935">
        <f t="shared" si="21"/>
        <v>0</v>
      </c>
      <c r="K90" s="935">
        <f t="shared" si="7"/>
        <v>0</v>
      </c>
      <c r="L90" s="927">
        <f t="shared" si="8"/>
        <v>1115243.6000000001</v>
      </c>
      <c r="M90" s="939">
        <v>0</v>
      </c>
      <c r="N90" s="940">
        <f t="shared" si="5"/>
        <v>0</v>
      </c>
      <c r="O90" s="940">
        <f t="shared" si="9"/>
        <v>0</v>
      </c>
      <c r="P90" s="1016">
        <f t="shared" si="10"/>
        <v>1115243.6000000001</v>
      </c>
      <c r="Q90" s="877">
        <f>INDEX('Depreciation Rates'!$E$1:$E$90,MATCH(B90,'Depreciation Rates'!$A$1:$A$90,0))</f>
        <v>0.0178</v>
      </c>
      <c r="R90" s="881">
        <f t="shared" si="12"/>
        <v>19851.336080000001</v>
      </c>
      <c r="S90" s="878">
        <f t="shared" si="20"/>
        <v>11579.946046666666</v>
      </c>
      <c r="T90" s="879">
        <f t="shared" si="6"/>
        <v>9925.6680400000005</v>
      </c>
    </row>
    <row r="91" spans="1:20" ht="12">
      <c r="A91" s="864" t="s">
        <v>1188</v>
      </c>
      <c r="B91" s="875">
        <v>307200</v>
      </c>
      <c r="C91" s="875" t="str">
        <f t="shared" si="19"/>
        <v>307</v>
      </c>
      <c r="D91" s="874" t="s">
        <v>1091</v>
      </c>
      <c r="E91" s="1343" cm="1">
        <f t="array" ref="E91">SUM(SUMIFS(DS1_UPIS!$G:$G,DS1_UPIS!$B:$B,$A91,DS1_UPIS!$E:$E,$B91,DS1_UPIS!$C:$C,Segments))</f>
        <v>9966682.4399999995</v>
      </c>
      <c r="F91" s="931"/>
      <c r="G91" s="931"/>
      <c r="H91" s="931"/>
      <c r="I91" s="935">
        <f>SUMIFS(DS3_2024Capex!G:G,DS3_2024Capex!B:B,'Exhibit 26.11'!A91,DS3_2024Capex!D:D,'Exhibit 26.11'!C91,DS3_2024Capex!F:F,"")</f>
        <v>110023.79999999999</v>
      </c>
      <c r="J91" s="935">
        <f t="shared" si="21"/>
        <v>-5501.1899999999996</v>
      </c>
      <c r="K91" s="935">
        <f t="shared" si="7"/>
        <v>104522.60999999999</v>
      </c>
      <c r="L91" s="927">
        <f t="shared" si="8"/>
        <v>10071205.049999999</v>
      </c>
      <c r="M91" s="939">
        <v>0</v>
      </c>
      <c r="N91" s="940">
        <f t="shared" si="5"/>
        <v>0</v>
      </c>
      <c r="O91" s="940">
        <f t="shared" si="9"/>
        <v>0</v>
      </c>
      <c r="P91" s="1016">
        <f t="shared" si="10"/>
        <v>10071205.049999999</v>
      </c>
      <c r="Q91" s="877">
        <f>INDEX('Depreciation Rates'!$E$1:$E$90,MATCH(B91,'Depreciation Rates'!$A$1:$A$90,0))</f>
        <v>0.017899999999999999</v>
      </c>
      <c r="R91" s="881">
        <f t="shared" si="12"/>
        <v>180274.57039499996</v>
      </c>
      <c r="S91" s="878">
        <f t="shared" si="20"/>
        <v>104614.47093737499</v>
      </c>
      <c r="T91" s="879">
        <f t="shared" si="6"/>
        <v>90137.285197499979</v>
      </c>
    </row>
    <row r="92" spans="1:20" ht="12">
      <c r="A92" s="864" t="s">
        <v>1188</v>
      </c>
      <c r="B92" s="875">
        <v>309200</v>
      </c>
      <c r="C92" s="875" t="str">
        <f t="shared" si="19"/>
        <v>309</v>
      </c>
      <c r="D92" s="874" t="s">
        <v>1092</v>
      </c>
      <c r="E92" s="1343" cm="1">
        <f t="array" ref="E92">SUM(SUMIFS(DS1_UPIS!$G:$G,DS1_UPIS!$B:$B,$A92,DS1_UPIS!$E:$E,$B92,DS1_UPIS!$C:$C,Segments))</f>
        <v>54763.849999999999</v>
      </c>
      <c r="F92" s="931"/>
      <c r="G92" s="931"/>
      <c r="H92" s="931"/>
      <c r="I92" s="935">
        <f>SUMIFS(DS3_2024Capex!G:G,DS3_2024Capex!B:B,'Exhibit 26.11'!A92,DS3_2024Capex!D:D,'Exhibit 26.11'!C92,DS3_2024Capex!F:F,"")</f>
        <v>0</v>
      </c>
      <c r="J92" s="935">
        <f t="shared" si="21"/>
        <v>0</v>
      </c>
      <c r="K92" s="935">
        <f t="shared" si="7"/>
        <v>0</v>
      </c>
      <c r="L92" s="927">
        <f t="shared" si="8"/>
        <v>54763.849999999999</v>
      </c>
      <c r="M92" s="939">
        <v>0</v>
      </c>
      <c r="N92" s="940">
        <f t="shared" si="5"/>
        <v>0</v>
      </c>
      <c r="O92" s="940">
        <f t="shared" si="9"/>
        <v>0</v>
      </c>
      <c r="P92" s="1016">
        <f t="shared" si="10"/>
        <v>54763.849999999999</v>
      </c>
      <c r="Q92" s="877">
        <f>INDEX('Depreciation Rates'!$E$1:$E$90,MATCH(B92,'Depreciation Rates'!$A$1:$A$90,0))</f>
        <v>0.021899999999999999</v>
      </c>
      <c r="R92" s="881">
        <f t="shared" si="12"/>
        <v>1199.328315</v>
      </c>
      <c r="S92" s="878">
        <f t="shared" si="20"/>
        <v>699.60818374999997</v>
      </c>
      <c r="T92" s="879">
        <f t="shared" si="6"/>
        <v>599.66415749999999</v>
      </c>
    </row>
    <row r="93" spans="1:20" ht="12">
      <c r="A93" s="864" t="s">
        <v>1188</v>
      </c>
      <c r="B93" s="875">
        <v>310200</v>
      </c>
      <c r="C93" s="875" t="str">
        <f t="shared" si="19"/>
        <v>310</v>
      </c>
      <c r="D93" s="874" t="s">
        <v>1093</v>
      </c>
      <c r="E93" s="1343" cm="1">
        <f t="array" ref="E93">SUM(SUMIFS(DS1_UPIS!$G:$G,DS1_UPIS!$B:$B,$A93,DS1_UPIS!$E:$E,$B93,DS1_UPIS!$C:$C,Segments))</f>
        <v>13312.98</v>
      </c>
      <c r="F93" s="931"/>
      <c r="G93" s="931"/>
      <c r="H93" s="931"/>
      <c r="I93" s="935">
        <f>SUMIFS(DS3_2024Capex!G:G,DS3_2024Capex!B:B,'Exhibit 26.11'!A93,DS3_2024Capex!D:D,'Exhibit 26.11'!C93,DS3_2024Capex!F:F,"")</f>
        <v>0</v>
      </c>
      <c r="J93" s="935">
        <f t="shared" si="21"/>
        <v>0</v>
      </c>
      <c r="K93" s="935">
        <f t="shared" si="7"/>
        <v>0</v>
      </c>
      <c r="L93" s="927">
        <f t="shared" si="8"/>
        <v>13312.98</v>
      </c>
      <c r="M93" s="939">
        <v>0</v>
      </c>
      <c r="N93" s="940">
        <f t="shared" si="5"/>
        <v>0</v>
      </c>
      <c r="O93" s="940">
        <f t="shared" si="9"/>
        <v>0</v>
      </c>
      <c r="P93" s="1016">
        <f t="shared" si="10"/>
        <v>13312.98</v>
      </c>
      <c r="Q93" s="877">
        <f>INDEX('Depreciation Rates'!$E$1:$E$90,MATCH(B93,'Depreciation Rates'!$A$1:$A$90,0))</f>
        <v>0.0246</v>
      </c>
      <c r="R93" s="881">
        <f t="shared" si="12"/>
        <v>327.49930799999998</v>
      </c>
      <c r="S93" s="878">
        <f t="shared" si="20"/>
        <v>191.04126299999999</v>
      </c>
      <c r="T93" s="879">
        <f t="shared" si="6"/>
        <v>163.74965399999999</v>
      </c>
    </row>
    <row r="94" spans="1:20" ht="12">
      <c r="A94" s="864" t="s">
        <v>1188</v>
      </c>
      <c r="B94" s="875">
        <v>310201</v>
      </c>
      <c r="C94" s="875" t="str">
        <f t="shared" si="19"/>
        <v/>
      </c>
      <c r="D94" s="874" t="s">
        <v>1200</v>
      </c>
      <c r="E94" s="1343" cm="1">
        <f t="array" ref="E94">SUM(SUMIFS(DS1_UPIS!$G:$G,DS1_UPIS!$B:$B,$A94,DS1_UPIS!$E:$E,$B94,DS1_UPIS!$C:$C,Segments))</f>
        <v>0</v>
      </c>
      <c r="F94" s="931"/>
      <c r="G94" s="931"/>
      <c r="H94" s="931"/>
      <c r="I94" s="935">
        <f>SUMIFS(DS3_2024Capex!G:G,DS3_2024Capex!B:B,'Exhibit 26.11'!A94,DS3_2024Capex!D:D,'Exhibit 26.11'!C94,DS3_2024Capex!F:F,"")</f>
        <v>0</v>
      </c>
      <c r="J94" s="935">
        <f t="shared" si="21"/>
        <v>0</v>
      </c>
      <c r="K94" s="935">
        <f t="shared" si="7"/>
        <v>0</v>
      </c>
      <c r="L94" s="927">
        <f t="shared" si="8"/>
        <v>0</v>
      </c>
      <c r="M94" s="939">
        <v>0</v>
      </c>
      <c r="N94" s="940">
        <f t="shared" si="5"/>
        <v>0</v>
      </c>
      <c r="O94" s="940">
        <f t="shared" si="9"/>
        <v>0</v>
      </c>
      <c r="P94" s="1016">
        <f t="shared" si="10"/>
        <v>0</v>
      </c>
      <c r="Q94" s="877">
        <f>INDEX('Depreciation Rates'!$E$1:$E$90,MATCH(B94,'Depreciation Rates'!$A$1:$A$90,0))</f>
        <v>0.0246</v>
      </c>
      <c r="R94" s="881">
        <f>P94*Q94</f>
        <v>0</v>
      </c>
      <c r="S94" s="878">
        <f t="shared" si="20"/>
        <v>0</v>
      </c>
      <c r="T94" s="879">
        <f>SUM(((L94+P94)/2)*$Q94)/12*6</f>
        <v>0</v>
      </c>
    </row>
    <row r="95" spans="1:20" ht="12">
      <c r="A95" s="864" t="s">
        <v>1188</v>
      </c>
      <c r="B95" s="875">
        <v>310300</v>
      </c>
      <c r="C95" s="875" t="str">
        <f t="shared" si="19"/>
        <v/>
      </c>
      <c r="D95" s="874" t="s">
        <v>1094</v>
      </c>
      <c r="E95" s="1343" cm="1">
        <f t="array" ref="E95">SUM(SUMIFS(DS1_UPIS!$G:$G,DS1_UPIS!$B:$B,$A95,DS1_UPIS!$E:$E,$B95,DS1_UPIS!$C:$C,Segments))</f>
        <v>38072.720000000001</v>
      </c>
      <c r="F95" s="931"/>
      <c r="G95" s="931"/>
      <c r="H95" s="931"/>
      <c r="I95" s="935">
        <f>SUMIFS(DS3_2024Capex!G:G,DS3_2024Capex!B:B,'Exhibit 26.11'!A95,DS3_2024Capex!D:D,'Exhibit 26.11'!C95,DS3_2024Capex!F:F,"")</f>
        <v>0</v>
      </c>
      <c r="J95" s="935">
        <f>-I95*Retirement_Percentage</f>
        <v>0</v>
      </c>
      <c r="K95" s="935">
        <f>+I95+J95</f>
        <v>0</v>
      </c>
      <c r="L95" s="927">
        <f t="shared" si="8"/>
        <v>38072.720000000001</v>
      </c>
      <c r="M95" s="939">
        <v>0</v>
      </c>
      <c r="N95" s="940">
        <f>-M95*Retirement_Percentage</f>
        <v>0</v>
      </c>
      <c r="O95" s="940">
        <f>+M95+N95</f>
        <v>0</v>
      </c>
      <c r="P95" s="1016">
        <f>L95+O95</f>
        <v>38072.720000000001</v>
      </c>
      <c r="Q95" s="877">
        <f>INDEX('Depreciation Rates'!$E$1:$E$90,MATCH(B95,'Depreciation Rates'!$A$1:$A$90,0))</f>
        <v>0.0246</v>
      </c>
      <c r="R95" s="881">
        <f>P95*Q95</f>
        <v>936.58891200000005</v>
      </c>
      <c r="S95" s="878">
        <f t="shared" si="20"/>
        <v>546.34353199999998</v>
      </c>
      <c r="T95" s="879">
        <f>SUM(((L95+P95)/2)*$Q95)/12*6</f>
        <v>468.29445599999997</v>
      </c>
    </row>
    <row r="96" spans="1:20" ht="12">
      <c r="A96" s="864" t="s">
        <v>1188</v>
      </c>
      <c r="B96" s="875">
        <v>310400</v>
      </c>
      <c r="C96" s="875" t="str">
        <f t="shared" si="19"/>
        <v/>
      </c>
      <c r="D96" s="874" t="s">
        <v>1095</v>
      </c>
      <c r="E96" s="1343" cm="1">
        <f t="array" ref="E96">SUM(SUMIFS(DS1_UPIS!$G:$G,DS1_UPIS!$B:$B,$A96,DS1_UPIS!$E:$E,$B96,DS1_UPIS!$C:$C,Segments))</f>
        <v>0</v>
      </c>
      <c r="F96" s="931"/>
      <c r="G96" s="931"/>
      <c r="H96" s="931"/>
      <c r="I96" s="935">
        <f>SUMIFS(DS3_2024Capex!G:G,DS3_2024Capex!B:B,'Exhibit 26.11'!A96,DS3_2024Capex!D:D,'Exhibit 26.11'!C96,DS3_2024Capex!F:F,"")</f>
        <v>0</v>
      </c>
      <c r="J96" s="935">
        <f>-I96*Retirement_Percentage</f>
        <v>0</v>
      </c>
      <c r="K96" s="935">
        <f>+I96+J96</f>
        <v>0</v>
      </c>
      <c r="L96" s="927">
        <f t="shared" si="8"/>
        <v>0</v>
      </c>
      <c r="M96" s="939">
        <v>0</v>
      </c>
      <c r="N96" s="940">
        <f>-M96*Retirement_Percentage</f>
        <v>0</v>
      </c>
      <c r="O96" s="940">
        <f>+M96+N96</f>
        <v>0</v>
      </c>
      <c r="P96" s="1016">
        <f>L96+O96</f>
        <v>0</v>
      </c>
      <c r="Q96" s="877">
        <f>INDEX('Depreciation Rates'!$E$1:$E$90,MATCH(B96,'Depreciation Rates'!$A$1:$A$90,0))</f>
        <v>0.0246</v>
      </c>
      <c r="R96" s="881">
        <f>P96*Q96</f>
        <v>0</v>
      </c>
      <c r="S96" s="878">
        <f t="shared" si="20"/>
        <v>0</v>
      </c>
      <c r="T96" s="879">
        <f>SUM(((L96+P96)/2)*$Q96)/12*6</f>
        <v>0</v>
      </c>
    </row>
    <row r="97" spans="1:20" ht="12">
      <c r="A97" s="864" t="s">
        <v>1188</v>
      </c>
      <c r="B97" s="875">
        <v>311200</v>
      </c>
      <c r="C97" s="875" t="str">
        <f t="shared" si="19"/>
        <v>311</v>
      </c>
      <c r="D97" s="874" t="s">
        <v>1096</v>
      </c>
      <c r="E97" s="1343" cm="1">
        <f t="array" ref="E97">SUM(SUMIFS(DS1_UPIS!$G:$G,DS1_UPIS!$B:$B,$A97,DS1_UPIS!$E:$E,$B97,DS1_UPIS!$C:$C,Segments))</f>
        <v>1810653.7</v>
      </c>
      <c r="F97" s="931"/>
      <c r="G97" s="931"/>
      <c r="H97" s="931"/>
      <c r="I97" s="935">
        <f>SUMIFS(DS3_2024Capex!G:G,DS3_2024Capex!B:B,'Exhibit 26.11'!A97,DS3_2024Capex!D:D,'Exhibit 26.11'!C97,DS3_2024Capex!F:F,"")</f>
        <v>23499.989999999998</v>
      </c>
      <c r="J97" s="935">
        <f t="shared" si="21"/>
        <v>-1174.9994999999999</v>
      </c>
      <c r="K97" s="935">
        <f t="shared" si="7"/>
        <v>22324.9905</v>
      </c>
      <c r="L97" s="927">
        <f t="shared" si="8"/>
        <v>1832978.6905</v>
      </c>
      <c r="M97" s="939">
        <v>0</v>
      </c>
      <c r="N97" s="940">
        <f t="shared" si="5"/>
        <v>0</v>
      </c>
      <c r="O97" s="940">
        <f t="shared" si="9"/>
        <v>0</v>
      </c>
      <c r="P97" s="1016">
        <f t="shared" si="10"/>
        <v>1832978.6905</v>
      </c>
      <c r="Q97" s="877">
        <f>INDEX('Depreciation Rates'!$E$1:$E$90,MATCH(B97,'Depreciation Rates'!$A$1:$A$90,0))</f>
        <v>0.016799999999999999</v>
      </c>
      <c r="R97" s="881">
        <f t="shared" si="12"/>
        <v>30794.042000399997</v>
      </c>
      <c r="S97" s="878">
        <f t="shared" si="20"/>
        <v>17853.798713449996</v>
      </c>
      <c r="T97" s="879">
        <f t="shared" si="6"/>
        <v>15397.021000199999</v>
      </c>
    </row>
    <row r="98" spans="1:20" s="971" customFormat="1" ht="12">
      <c r="A98" s="971" t="s">
        <v>1188</v>
      </c>
      <c r="B98" s="1591">
        <v>311240</v>
      </c>
      <c r="C98" s="875" t="str">
        <f t="shared" si="19"/>
        <v/>
      </c>
      <c r="D98" s="1593" t="s">
        <v>3214</v>
      </c>
      <c r="E98" s="1343" cm="1">
        <f t="array" ref="E98">SUM(SUMIFS(DS1_UPIS!$G:$G,DS1_UPIS!$B:$B,$A98,DS1_UPIS!$E:$E,$B98,DS1_UPIS!$C:$C,Segments))</f>
        <v>77966.149999999994</v>
      </c>
      <c r="F98" s="931"/>
      <c r="G98" s="931"/>
      <c r="H98" s="931"/>
      <c r="I98" s="935"/>
      <c r="J98" s="935"/>
      <c r="K98" s="935"/>
      <c r="L98" s="927">
        <f t="shared" si="8"/>
        <v>77966.149999999994</v>
      </c>
      <c r="M98" s="939"/>
      <c r="N98" s="940"/>
      <c r="O98" s="940"/>
      <c r="P98" s="1016">
        <f>L98+O98</f>
        <v>77966.149999999994</v>
      </c>
      <c r="Q98" s="877">
        <f>INDEX('Depreciation Rates'!$E$1:$E$90,MATCH(B98,'Depreciation Rates'!$A$1:$A$90,0))</f>
        <v>0</v>
      </c>
      <c r="R98" s="881">
        <f>P98*Q98</f>
        <v>0</v>
      </c>
      <c r="S98" s="878">
        <f>SUM(((E98+L98)/2)*$Q98)/12*7</f>
        <v>0</v>
      </c>
      <c r="T98" s="879">
        <f>SUM(((L98+P98)/2)*$Q98)/12*6</f>
        <v>0</v>
      </c>
    </row>
    <row r="99" spans="1:20" ht="12">
      <c r="A99" s="864" t="s">
        <v>1188</v>
      </c>
      <c r="B99" s="875">
        <v>311250</v>
      </c>
      <c r="C99" s="875" t="str">
        <f t="shared" si="19"/>
        <v/>
      </c>
      <c r="D99" s="874" t="s">
        <v>1097</v>
      </c>
      <c r="E99" s="1343" cm="1">
        <f t="array" ref="E99">SUM(SUMIFS(DS1_UPIS!$G:$G,DS1_UPIS!$B:$B,$A99,DS1_UPIS!$E:$E,$B99,DS1_UPIS!$C:$C,Segments))</f>
        <v>150053.73999999999</v>
      </c>
      <c r="F99" s="931"/>
      <c r="G99" s="931"/>
      <c r="H99" s="931"/>
      <c r="I99" s="935">
        <f>SUMIFS(DS3_2024Capex!G:G,DS3_2024Capex!B:B,'Exhibit 26.11'!A99,DS3_2024Capex!D:D,'Exhibit 26.11'!C99,DS3_2024Capex!F:F,"")</f>
        <v>0</v>
      </c>
      <c r="J99" s="935">
        <f t="shared" si="21"/>
        <v>0</v>
      </c>
      <c r="K99" s="935">
        <f t="shared" si="7"/>
        <v>0</v>
      </c>
      <c r="L99" s="927">
        <f t="shared" si="8"/>
        <v>150053.73999999999</v>
      </c>
      <c r="M99" s="939">
        <v>0</v>
      </c>
      <c r="N99" s="940">
        <f t="shared" si="5"/>
        <v>0</v>
      </c>
      <c r="O99" s="940">
        <f t="shared" si="9"/>
        <v>0</v>
      </c>
      <c r="P99" s="1016">
        <f>L99+O99</f>
        <v>150053.73999999999</v>
      </c>
      <c r="Q99" s="877">
        <f>INDEX('Depreciation Rates'!$E$1:$E$90,MATCH(B99,'Depreciation Rates'!$A$1:$A$90,0))</f>
        <v>0.016799999999999999</v>
      </c>
      <c r="R99" s="881">
        <f>P99*Q99</f>
        <v>2520.9028319999998</v>
      </c>
      <c r="S99" s="878">
        <f>SUM(((E99+L99)/2)*$Q99)/12*7</f>
        <v>1470.526652</v>
      </c>
      <c r="T99" s="879">
        <f>SUM(((L99+P99)/2)*$Q99)/12*6</f>
        <v>1260.4514159999999</v>
      </c>
    </row>
    <row r="100" spans="1:20" ht="12">
      <c r="A100" s="864" t="s">
        <v>1188</v>
      </c>
      <c r="B100" s="875">
        <v>311300</v>
      </c>
      <c r="C100" s="875" t="str">
        <f t="shared" si="19"/>
        <v/>
      </c>
      <c r="D100" s="874" t="s">
        <v>1098</v>
      </c>
      <c r="E100" s="1343" cm="1">
        <f t="array" ref="E100">SUM(SUMIFS(DS1_UPIS!$G:$G,DS1_UPIS!$B:$B,$A100,DS1_UPIS!$E:$E,$B100,DS1_UPIS!$C:$C,Segments))</f>
        <v>4924.2399999999998</v>
      </c>
      <c r="F100" s="931"/>
      <c r="G100" s="931"/>
      <c r="H100" s="931"/>
      <c r="I100" s="935">
        <f>SUMIFS(DS3_2024Capex!G:G,DS3_2024Capex!B:B,'Exhibit 26.11'!A100,DS3_2024Capex!D:D,'Exhibit 26.11'!C100,DS3_2024Capex!F:F,"")</f>
        <v>0</v>
      </c>
      <c r="J100" s="935">
        <f>-I100*Retirement_Percentage</f>
        <v>0</v>
      </c>
      <c r="K100" s="935">
        <f>+I100+J100</f>
        <v>0</v>
      </c>
      <c r="L100" s="927">
        <f t="shared" si="8"/>
        <v>4924.2399999999998</v>
      </c>
      <c r="M100" s="939">
        <v>0</v>
      </c>
      <c r="N100" s="940">
        <f>-M100*Retirement_Percentage</f>
        <v>0</v>
      </c>
      <c r="O100" s="940">
        <f>+M100+N100</f>
        <v>0</v>
      </c>
      <c r="P100" s="1016">
        <f>L100+O100</f>
        <v>4924.2399999999998</v>
      </c>
      <c r="Q100" s="877">
        <f>INDEX('Depreciation Rates'!$E$1:$E$90,MATCH(B100,'Depreciation Rates'!$A$1:$A$90,0))</f>
        <v>0.021099999999999997</v>
      </c>
      <c r="R100" s="881">
        <f>P100*Q100</f>
        <v>103.90146399999998</v>
      </c>
      <c r="S100" s="878">
        <f t="shared" si="20"/>
        <v>60.609187333333317</v>
      </c>
      <c r="T100" s="879">
        <f>SUM(((L100+P100)/2)*$Q100)/12*6</f>
        <v>51.950731999999988</v>
      </c>
    </row>
    <row r="101" spans="1:20" ht="12">
      <c r="A101" s="864" t="s">
        <v>1188</v>
      </c>
      <c r="B101" s="875">
        <v>311400</v>
      </c>
      <c r="C101" s="875" t="str">
        <f t="shared" si="19"/>
        <v/>
      </c>
      <c r="D101" s="874" t="s">
        <v>1099</v>
      </c>
      <c r="E101" s="1343" cm="1">
        <f t="array" ref="E101">SUM(SUMIFS(DS1_UPIS!$G:$G,DS1_UPIS!$B:$B,$A101,DS1_UPIS!$E:$E,$B101,DS1_UPIS!$C:$C,Segments))</f>
        <v>18219.299999999999</v>
      </c>
      <c r="F101" s="931"/>
      <c r="G101" s="931"/>
      <c r="H101" s="931"/>
      <c r="I101" s="935">
        <f>SUMIFS(DS3_2024Capex!G:G,DS3_2024Capex!B:B,'Exhibit 26.11'!A101,DS3_2024Capex!D:D,'Exhibit 26.11'!C101,DS3_2024Capex!F:F,"")</f>
        <v>0</v>
      </c>
      <c r="J101" s="935">
        <f>-I101*Retirement_Percentage</f>
        <v>0</v>
      </c>
      <c r="K101" s="935">
        <f>+I101+J101</f>
        <v>0</v>
      </c>
      <c r="L101" s="927">
        <f t="shared" si="8"/>
        <v>18219.299999999999</v>
      </c>
      <c r="M101" s="939">
        <v>0</v>
      </c>
      <c r="N101" s="940">
        <f>-M101*Retirement_Percentage</f>
        <v>0</v>
      </c>
      <c r="O101" s="940">
        <f>+M101+N101</f>
        <v>0</v>
      </c>
      <c r="P101" s="1016">
        <f>L101+O101</f>
        <v>18219.299999999999</v>
      </c>
      <c r="Q101" s="877">
        <f>INDEX('Depreciation Rates'!$E$1:$E$90,MATCH(B101,'Depreciation Rates'!$A$1:$A$90,0))</f>
        <v>0.021099999999999997</v>
      </c>
      <c r="R101" s="881">
        <f>P101*Q101</f>
        <v>384.42722999999995</v>
      </c>
      <c r="S101" s="878">
        <f t="shared" si="20"/>
        <v>224.24921749999999</v>
      </c>
      <c r="T101" s="879">
        <f>SUM(((L101+P101)/2)*$Q101)/12*6</f>
        <v>192.21361499999998</v>
      </c>
    </row>
    <row r="102" spans="1:20" s="971" customFormat="1" ht="12">
      <c r="A102" s="971" t="s">
        <v>1188</v>
      </c>
      <c r="B102" s="875" t="s">
        <v>2983</v>
      </c>
      <c r="C102" s="875" t="str">
        <f>IF(LEFT(B100,3)=LEFT(B102,3),"",LEFT(B102,3))</f>
        <v>320</v>
      </c>
      <c r="D102" s="874" t="s">
        <v>1100</v>
      </c>
      <c r="E102" s="1343" cm="1">
        <f t="array" ref="E102">SUM(SUMIFS(DS1_UPIS!$G:$G,DS1_UPIS!$B:$B,$A102,DS1_UPIS!$E:$E,$B102,DS1_UPIS!$C:$C,Segments))</f>
        <v>0</v>
      </c>
      <c r="F102" s="931"/>
      <c r="G102" s="931"/>
      <c r="H102" s="931"/>
      <c r="I102" s="935">
        <f>SUMIFS(DS3_2024Capex!G:G,DS3_2024Capex!B:B,'Exhibit 26.11'!A102,DS3_2024Capex!D:D,'Exhibit 26.11'!B102,DS3_2024Capex!F:F,"")</f>
        <v>5793190.5899999999</v>
      </c>
      <c r="J102" s="935">
        <f>-I102*Retirement_Percentage2</f>
        <v>0</v>
      </c>
      <c r="K102" s="931">
        <f>+I102+J102</f>
        <v>5793190.5899999999</v>
      </c>
      <c r="L102" s="927">
        <f t="shared" si="8"/>
        <v>5793190.5899999999</v>
      </c>
      <c r="M102" s="939"/>
      <c r="N102" s="940"/>
      <c r="O102" s="940"/>
      <c r="P102" s="1016">
        <f>L102+O102</f>
        <v>5793190.5899999999</v>
      </c>
      <c r="Q102" s="877">
        <f>INDEX('Depreciation Rates'!$E$1:$E$90,MATCH(B102,'Depreciation Rates'!$A$1:$A$90,0))</f>
        <v>0.066500000000000004</v>
      </c>
      <c r="R102" s="881">
        <f>P102*Q102</f>
        <v>385247.17423499998</v>
      </c>
      <c r="S102" s="878">
        <f>SUM(((E102+L102)/2)*$Q102)/12*7</f>
        <v>112363.759151875</v>
      </c>
      <c r="T102" s="879">
        <f>SUM(((L102+P102)/2)*$Q102)/12*6</f>
        <v>192623.58711749999</v>
      </c>
    </row>
    <row r="103" spans="1:20" ht="12">
      <c r="A103" s="864" t="s">
        <v>1188</v>
      </c>
      <c r="B103" s="875">
        <v>320300</v>
      </c>
      <c r="C103" s="875" t="str">
        <f>IF(LEFT(B99,3)=LEFT(B103,3),"",LEFT(B103,3))</f>
        <v>320</v>
      </c>
      <c r="D103" s="874" t="s">
        <v>1100</v>
      </c>
      <c r="E103" s="1343" cm="1">
        <f t="array" ref="E103">SUM(SUMIFS(DS1_UPIS!$G:$G,DS1_UPIS!$B:$B,$A103,DS1_UPIS!$E:$E,$B103,DS1_UPIS!$C:$C,Segments))</f>
        <v>5708931.5500000007</v>
      </c>
      <c r="F103" s="931"/>
      <c r="G103" s="931"/>
      <c r="H103" s="931"/>
      <c r="I103" s="935">
        <f>SUMIFS(DS3_2024Capex!G:G,DS3_2024Capex!B:B,'Exhibit 26.11'!A103,DS3_2024Capex!D:D,'Exhibit 26.11'!C103,DS3_2024Capex!F:F,"")</f>
        <v>0</v>
      </c>
      <c r="J103" s="935">
        <f t="shared" si="21"/>
        <v>0</v>
      </c>
      <c r="K103" s="935">
        <f t="shared" si="7"/>
        <v>0</v>
      </c>
      <c r="L103" s="927">
        <f t="shared" si="8"/>
        <v>5708931.5500000007</v>
      </c>
      <c r="M103" s="939">
        <v>0</v>
      </c>
      <c r="N103" s="940">
        <f t="shared" si="5"/>
        <v>0</v>
      </c>
      <c r="O103" s="940">
        <f t="shared" si="9"/>
        <v>0</v>
      </c>
      <c r="P103" s="1016">
        <f t="shared" si="10"/>
        <v>5708931.5500000007</v>
      </c>
      <c r="Q103" s="877">
        <f>INDEX('Depreciation Rates'!$E$1:$E$90,MATCH(B103,'Depreciation Rates'!$A$1:$A$90,0))</f>
        <v>0.022599999999999999</v>
      </c>
      <c r="R103" s="881">
        <f t="shared" si="12"/>
        <v>129021.85303000001</v>
      </c>
      <c r="S103" s="878">
        <f t="shared" si="20"/>
        <v>75262.747600833347</v>
      </c>
      <c r="T103" s="879">
        <f t="shared" si="6"/>
        <v>64510.926515000014</v>
      </c>
    </row>
    <row r="104" spans="1:20" ht="12">
      <c r="A104" s="864" t="s">
        <v>1188</v>
      </c>
      <c r="B104" s="875">
        <v>330400</v>
      </c>
      <c r="C104" s="875" t="str">
        <f>IF(LEFT(B103,3)=LEFT(B104,3),"",LEFT(B104,3))</f>
        <v>330</v>
      </c>
      <c r="D104" s="874" t="s">
        <v>1101</v>
      </c>
      <c r="E104" s="1343" cm="1">
        <f t="array" ref="E104">SUM(SUMIFS(DS1_UPIS!$G:$G,DS1_UPIS!$B:$B,$A104,DS1_UPIS!$E:$E,$B104,DS1_UPIS!$C:$C,Segments))</f>
        <v>4564114.6699999999</v>
      </c>
      <c r="F104" s="931"/>
      <c r="G104" s="931"/>
      <c r="H104" s="931"/>
      <c r="I104" s="935">
        <f>SUMIFS(DS3_2024Capex!G:G,DS3_2024Capex!B:B,'Exhibit 26.11'!A104,DS3_2024Capex!D:D,'Exhibit 26.11'!C104,DS3_2024Capex!F:F,"")</f>
        <v>0</v>
      </c>
      <c r="J104" s="935">
        <f t="shared" si="21"/>
        <v>0</v>
      </c>
      <c r="K104" s="935">
        <f t="shared" si="7"/>
        <v>0</v>
      </c>
      <c r="L104" s="927">
        <f t="shared" si="8"/>
        <v>4564114.6699999999</v>
      </c>
      <c r="M104" s="939">
        <v>0</v>
      </c>
      <c r="N104" s="940">
        <f t="shared" si="5"/>
        <v>0</v>
      </c>
      <c r="O104" s="940">
        <f t="shared" si="9"/>
        <v>0</v>
      </c>
      <c r="P104" s="1016">
        <f t="shared" si="10"/>
        <v>4564114.6699999999</v>
      </c>
      <c r="Q104" s="877">
        <f>INDEX('Depreciation Rates'!$E$1:$E$90,MATCH(B104,'Depreciation Rates'!$A$1:$A$90,0))</f>
        <v>0.016799999999999999</v>
      </c>
      <c r="R104" s="881">
        <f t="shared" si="12"/>
        <v>76677.126455999998</v>
      </c>
      <c r="S104" s="878">
        <f t="shared" si="20"/>
        <v>44728.323765999994</v>
      </c>
      <c r="T104" s="879">
        <f t="shared" si="6"/>
        <v>38338.563227999999</v>
      </c>
    </row>
    <row r="105" spans="1:20" s="971" customFormat="1" ht="12">
      <c r="A105" s="971" t="s">
        <v>1188</v>
      </c>
      <c r="B105" s="875">
        <v>330410</v>
      </c>
      <c r="C105" s="875" t="str">
        <f>IF(LEFT(B104,3)=LEFT(B105,3),"",LEFT(B105,3))</f>
        <v/>
      </c>
      <c r="D105" s="874" t="s">
        <v>2985</v>
      </c>
      <c r="E105" s="1580">
        <f>980392-3051</f>
        <v>977341</v>
      </c>
      <c r="F105" s="931"/>
      <c r="G105" s="931"/>
      <c r="H105" s="931"/>
      <c r="I105" s="935">
        <f>SUMIFS(DS3_2024Capex!G:G,DS3_2024Capex!B:B,'Exhibit 26.11'!A105,DS3_2024Capex!D:D,'Exhibit 26.11'!C105,DS3_2024Capex!F:F,"")</f>
        <v>0</v>
      </c>
      <c r="J105" s="935">
        <f>-I105*Retirement_Percentage</f>
        <v>0</v>
      </c>
      <c r="K105" s="935">
        <f>+I105+J105</f>
        <v>0</v>
      </c>
      <c r="L105" s="927">
        <f t="shared" si="8"/>
        <v>977341</v>
      </c>
      <c r="M105" s="939">
        <v>0</v>
      </c>
      <c r="N105" s="940">
        <f>-M105*Retirement_Percentage</f>
        <v>0</v>
      </c>
      <c r="O105" s="940">
        <f>+M105+N105</f>
        <v>0</v>
      </c>
      <c r="P105" s="1016">
        <f>L105+O105</f>
        <v>977341</v>
      </c>
      <c r="Q105" s="877">
        <f>INDEX('Depreciation Rates'!$E$1:$E$90,MATCH(B105,'Depreciation Rates'!$A$1:$A$90,0))</f>
        <v>0.075199999999999989</v>
      </c>
      <c r="R105" s="881">
        <f>P105*Q105</f>
        <v>73496.043199999986</v>
      </c>
      <c r="S105" s="878">
        <f>SUM(((E105+L105)/2)*$Q105)/12*7</f>
        <v>42872.691866666653</v>
      </c>
      <c r="T105" s="879">
        <f>SUM(((L105+P105)/2)*$Q105)/12*6</f>
        <v>36748.021599999993</v>
      </c>
    </row>
    <row r="106" spans="1:20" ht="12">
      <c r="A106" s="864" t="s">
        <v>1188</v>
      </c>
      <c r="B106" s="875">
        <v>331400</v>
      </c>
      <c r="C106" s="875" t="str">
        <f>IF(LEFT(B104,3)=LEFT(B106,3),"",LEFT(B106,3))</f>
        <v>331</v>
      </c>
      <c r="D106" s="874" t="s">
        <v>1102</v>
      </c>
      <c r="E106" s="1343" cm="1">
        <f t="array" ref="E106">SUM(SUMIFS(DS1_UPIS!$G:$G,DS1_UPIS!$B:$B,$A106,DS1_UPIS!$E:$E,$B106,DS1_UPIS!$C:$C,Segments))</f>
        <v>63957619.530000001</v>
      </c>
      <c r="F106" s="931"/>
      <c r="G106" s="931"/>
      <c r="H106" s="931"/>
      <c r="I106" s="935">
        <f>SUMIFS(DS3_2024Capex!G:G,DS3_2024Capex!B:B,'Exhibit 26.11'!A106,DS3_2024Capex!D:D,'Exhibit 26.11'!C106,DS3_2024Capex!F:F,"")</f>
        <v>527939.92999999993</v>
      </c>
      <c r="J106" s="935">
        <f t="shared" si="21"/>
        <v>-26396.996499999997</v>
      </c>
      <c r="K106" s="935">
        <f t="shared" si="7"/>
        <v>501542.93349999993</v>
      </c>
      <c r="L106" s="927">
        <f t="shared" si="8"/>
        <v>64459162.463500001</v>
      </c>
      <c r="M106" s="939">
        <v>0</v>
      </c>
      <c r="N106" s="940">
        <f t="shared" si="5"/>
        <v>0</v>
      </c>
      <c r="O106" s="940">
        <f t="shared" si="9"/>
        <v>0</v>
      </c>
      <c r="P106" s="1016">
        <f t="shared" si="10"/>
        <v>64459162.463500001</v>
      </c>
      <c r="Q106" s="877">
        <f>INDEX('Depreciation Rates'!$E$1:$E$90,MATCH(B106,'Depreciation Rates'!$A$1:$A$90,0))</f>
        <v>0.019799999999999998</v>
      </c>
      <c r="R106" s="881">
        <f t="shared" si="12"/>
        <v>1276291.4167772999</v>
      </c>
      <c r="S106" s="878">
        <f t="shared" si="20"/>
        <v>741606.91601246246</v>
      </c>
      <c r="T106" s="879">
        <f t="shared" si="6"/>
        <v>638145.70838864997</v>
      </c>
    </row>
    <row r="107" spans="1:20" ht="12">
      <c r="A107" s="864" t="s">
        <v>1188</v>
      </c>
      <c r="B107" s="875">
        <v>333400</v>
      </c>
      <c r="C107" s="875" t="str">
        <f t="shared" si="22" ref="C107:C138">IF(LEFT(B106,3)=LEFT(B107,3),"",LEFT(B107,3))</f>
        <v>333</v>
      </c>
      <c r="D107" s="874" t="s">
        <v>1103</v>
      </c>
      <c r="E107" s="1343" cm="1">
        <f t="array" ref="E107">SUM(SUMIFS(DS1_UPIS!$G:$G,DS1_UPIS!$B:$B,$A107,DS1_UPIS!$E:$E,$B107,DS1_UPIS!$C:$C,Segments))</f>
        <v>25238423.739999998</v>
      </c>
      <c r="F107" s="931"/>
      <c r="G107" s="931"/>
      <c r="H107" s="931"/>
      <c r="I107" s="935">
        <f>SUMIFS(DS3_2024Capex!G:G,DS3_2024Capex!B:B,'Exhibit 26.11'!A107,DS3_2024Capex!D:D,'Exhibit 26.11'!C107,DS3_2024Capex!F:F,"")</f>
        <v>290277.77999999997</v>
      </c>
      <c r="J107" s="935">
        <f t="shared" si="21"/>
        <v>-14513.888999999999</v>
      </c>
      <c r="K107" s="935">
        <f t="shared" si="7"/>
        <v>275763.89099999995</v>
      </c>
      <c r="L107" s="927">
        <f t="shared" si="8"/>
        <v>25514187.630999997</v>
      </c>
      <c r="M107" s="939">
        <v>0</v>
      </c>
      <c r="N107" s="940">
        <f t="shared" si="23" ref="N107:N184">-M107*Retirement_Percentage</f>
        <v>0</v>
      </c>
      <c r="O107" s="940">
        <f t="shared" si="9"/>
        <v>0</v>
      </c>
      <c r="P107" s="1016">
        <f t="shared" si="10"/>
        <v>25514187.630999997</v>
      </c>
      <c r="Q107" s="877">
        <f>INDEX('Depreciation Rates'!$E$1:$E$90,MATCH(B107,'Depreciation Rates'!$A$1:$A$90,0))</f>
        <v>0.038300000000000001</v>
      </c>
      <c r="R107" s="881">
        <f t="shared" si="12"/>
        <v>977193.38626729988</v>
      </c>
      <c r="S107" s="878">
        <f t="shared" si="20"/>
        <v>566948.96285687911</v>
      </c>
      <c r="T107" s="879">
        <f t="shared" si="6"/>
        <v>488596.69313364988</v>
      </c>
    </row>
    <row r="108" spans="1:20" ht="12">
      <c r="A108" s="864" t="s">
        <v>1188</v>
      </c>
      <c r="B108" s="875">
        <v>334400</v>
      </c>
      <c r="C108" s="875" t="str">
        <f t="shared" si="22"/>
        <v>334</v>
      </c>
      <c r="D108" s="874" t="s">
        <v>1104</v>
      </c>
      <c r="E108" s="1343" cm="1">
        <f t="array" ref="E108">SUM(SUMIFS(DS1_UPIS!$G:$G,DS1_UPIS!$B:$B,$A108,DS1_UPIS!$E:$E,$B108,DS1_UPIS!$C:$C,Segments))</f>
        <v>219567.10999999999</v>
      </c>
      <c r="F108" s="931"/>
      <c r="G108" s="931"/>
      <c r="H108" s="931"/>
      <c r="I108" s="935">
        <f>SUMIFS(DS3_2024Capex!G:G,DS3_2024Capex!B:B,'Exhibit 26.11'!A108,DS3_2024Capex!D:D,'Exhibit 26.11'!C108,DS3_2024Capex!F:F,"")</f>
        <v>223961.31</v>
      </c>
      <c r="J108" s="935">
        <f>-I108*Retirement_Percentage2</f>
        <v>0</v>
      </c>
      <c r="K108" s="935">
        <f t="shared" si="24" ref="K108:K185">+I108+J108</f>
        <v>223961.31</v>
      </c>
      <c r="L108" s="927">
        <f t="shared" si="25" ref="L108:L171">+E108+H108+K108</f>
        <v>443528.41999999998</v>
      </c>
      <c r="M108" s="939">
        <v>0</v>
      </c>
      <c r="N108" s="940">
        <f t="shared" si="23"/>
        <v>0</v>
      </c>
      <c r="O108" s="940">
        <f t="shared" si="26" ref="O108:O185">+M108+N108</f>
        <v>0</v>
      </c>
      <c r="P108" s="1016">
        <f t="shared" si="27" ref="P108:P171">L108+O108</f>
        <v>443528.41999999998</v>
      </c>
      <c r="Q108" s="877">
        <f>INDEX('Depreciation Rates'!$E$1:$E$90,MATCH(B108,'Depreciation Rates'!$A$1:$A$90,0))</f>
        <v>0.056500000000000002</v>
      </c>
      <c r="R108" s="881">
        <f t="shared" si="12"/>
        <v>25059.355729999999</v>
      </c>
      <c r="S108" s="878">
        <f t="shared" si="20"/>
        <v>10927.261754791667</v>
      </c>
      <c r="T108" s="879">
        <f t="shared" si="6"/>
        <v>12529.677864999998</v>
      </c>
    </row>
    <row r="109" spans="1:20" ht="12">
      <c r="A109" s="864" t="s">
        <v>1188</v>
      </c>
      <c r="B109" s="875">
        <v>334420</v>
      </c>
      <c r="C109" s="875" t="str">
        <f t="shared" si="22"/>
        <v/>
      </c>
      <c r="D109" s="874" t="s">
        <v>1105</v>
      </c>
      <c r="E109" s="1343" cm="1">
        <f t="array" ref="E109">SUM(SUMIFS(DS1_UPIS!$G:$G,DS1_UPIS!$B:$B,$A109,DS1_UPIS!$E:$E,$B109,DS1_UPIS!$C:$C,Segments))</f>
        <v>975587.58999999997</v>
      </c>
      <c r="F109" s="931"/>
      <c r="G109" s="931"/>
      <c r="H109" s="931"/>
      <c r="I109" s="935">
        <f>SUMIFS(DS3_2024Capex!G:G,DS3_2024Capex!B:B,'Exhibit 26.11'!A109,DS3_2024Capex!D:D,'Exhibit 26.11'!C109,DS3_2024Capex!F:F,"")</f>
        <v>0</v>
      </c>
      <c r="J109" s="935">
        <f>-I109*Retirement_Percentage2</f>
        <v>0</v>
      </c>
      <c r="K109" s="935">
        <f t="shared" si="24"/>
        <v>0</v>
      </c>
      <c r="L109" s="927">
        <f t="shared" si="25"/>
        <v>975587.58999999997</v>
      </c>
      <c r="M109" s="939">
        <v>0</v>
      </c>
      <c r="N109" s="940">
        <f t="shared" si="23"/>
        <v>0</v>
      </c>
      <c r="O109" s="940">
        <f t="shared" si="26"/>
        <v>0</v>
      </c>
      <c r="P109" s="1016">
        <f t="shared" si="27"/>
        <v>975587.58999999997</v>
      </c>
      <c r="Q109" s="877">
        <f>INDEX('Depreciation Rates'!$E$1:$E$90,MATCH(B109,'Depreciation Rates'!$A$1:$A$90,0))</f>
        <v>0.034099999999999998</v>
      </c>
      <c r="R109" s="881">
        <f t="shared" si="12"/>
        <v>33267.536819000001</v>
      </c>
      <c r="S109" s="878">
        <f t="shared" si="20"/>
        <v>19406.063144416665</v>
      </c>
      <c r="T109" s="879">
        <f t="shared" si="6"/>
        <v>16633.7684095</v>
      </c>
    </row>
    <row r="110" spans="1:20" ht="12">
      <c r="A110" s="864" t="s">
        <v>1188</v>
      </c>
      <c r="B110" s="875">
        <v>334430</v>
      </c>
      <c r="C110" s="875" t="str">
        <f t="shared" si="22"/>
        <v/>
      </c>
      <c r="D110" s="874" t="s">
        <v>1106</v>
      </c>
      <c r="E110" s="1343" cm="1">
        <f t="array" ref="E110">SUM(SUMIFS(DS1_UPIS!$G:$G,DS1_UPIS!$B:$B,$A110,DS1_UPIS!$E:$E,$B110,DS1_UPIS!$C:$C,Segments))</f>
        <v>0</v>
      </c>
      <c r="F110" s="931"/>
      <c r="G110" s="931"/>
      <c r="H110" s="931"/>
      <c r="I110" s="935">
        <f>SUMIFS(DS3_2024Capex!G:G,DS3_2024Capex!B:B,'Exhibit 26.11'!A110,DS3_2024Capex!D:D,'Exhibit 26.11'!C110,DS3_2024Capex!F:F,"")</f>
        <v>0</v>
      </c>
      <c r="J110" s="935">
        <f>-I110*Retirement_Percentage2</f>
        <v>0</v>
      </c>
      <c r="K110" s="935">
        <f t="shared" si="24"/>
        <v>0</v>
      </c>
      <c r="L110" s="927">
        <f t="shared" si="25"/>
        <v>0</v>
      </c>
      <c r="M110" s="939">
        <v>0</v>
      </c>
      <c r="N110" s="940">
        <f t="shared" si="23"/>
        <v>0</v>
      </c>
      <c r="O110" s="940">
        <f t="shared" si="26"/>
        <v>0</v>
      </c>
      <c r="P110" s="1016">
        <f t="shared" si="27"/>
        <v>0</v>
      </c>
      <c r="Q110" s="877">
        <f>INDEX('Depreciation Rates'!$E$1:$E$90,MATCH(B110,'Depreciation Rates'!$A$1:$A$90,0))</f>
        <v>0.028199999999999999</v>
      </c>
      <c r="R110" s="881">
        <f t="shared" si="12"/>
        <v>0</v>
      </c>
      <c r="S110" s="878">
        <f t="shared" si="20"/>
        <v>0</v>
      </c>
      <c r="T110" s="879">
        <f t="shared" si="28" ref="T110:T171">SUM(((L110+P110)/2)*$Q110)/12*6</f>
        <v>0</v>
      </c>
    </row>
    <row r="111" spans="1:20" ht="12">
      <c r="A111" s="864" t="s">
        <v>1188</v>
      </c>
      <c r="B111" s="875">
        <v>334440</v>
      </c>
      <c r="C111" s="875" t="str">
        <f t="shared" si="22"/>
        <v/>
      </c>
      <c r="D111" s="874" t="s">
        <v>1107</v>
      </c>
      <c r="E111" s="1343" cm="1">
        <f t="array" ref="E111">SUM(SUMIFS(DS1_UPIS!$G:$G,DS1_UPIS!$B:$B,$A111,DS1_UPIS!$E:$E,$B111,DS1_UPIS!$C:$C,Segments))</f>
        <v>5925764.3700000001</v>
      </c>
      <c r="F111" s="931"/>
      <c r="G111" s="931"/>
      <c r="H111" s="931"/>
      <c r="I111" s="935">
        <f>SUMIFS(DS3_2024Capex!G:G,DS3_2024Capex!B:B,'Exhibit 26.11'!A111,DS3_2024Capex!D:D,'Exhibit 26.11'!C111,DS3_2024Capex!F:F,"")</f>
        <v>0</v>
      </c>
      <c r="J111" s="935">
        <f t="shared" si="21"/>
        <v>0</v>
      </c>
      <c r="K111" s="935">
        <f t="shared" si="24"/>
        <v>0</v>
      </c>
      <c r="L111" s="927">
        <f t="shared" si="25"/>
        <v>5925764.3700000001</v>
      </c>
      <c r="M111" s="939">
        <v>0</v>
      </c>
      <c r="N111" s="940">
        <f t="shared" si="23"/>
        <v>0</v>
      </c>
      <c r="O111" s="940">
        <f t="shared" si="26"/>
        <v>0</v>
      </c>
      <c r="P111" s="1016">
        <f t="shared" si="27"/>
        <v>5925764.3700000001</v>
      </c>
      <c r="Q111" s="877">
        <f>INDEX('Depreciation Rates'!$E$1:$E$90,MATCH(B111,'Depreciation Rates'!$A$1:$A$90,0))</f>
        <v>0.026499999999999999</v>
      </c>
      <c r="R111" s="881">
        <f t="shared" si="12"/>
        <v>157032.75580499999</v>
      </c>
      <c r="S111" s="878">
        <f t="shared" si="20"/>
        <v>91602.440886249999</v>
      </c>
      <c r="T111" s="879">
        <f t="shared" si="28"/>
        <v>78516.377902499997</v>
      </c>
    </row>
    <row r="112" spans="1:20" ht="12">
      <c r="A112" s="864" t="s">
        <v>1188</v>
      </c>
      <c r="B112" s="875">
        <v>335400</v>
      </c>
      <c r="C112" s="875" t="str">
        <f t="shared" si="22"/>
        <v>335</v>
      </c>
      <c r="D112" s="874" t="s">
        <v>1108</v>
      </c>
      <c r="E112" s="1343" cm="1">
        <f t="array" ref="E112">SUM(SUMIFS(DS1_UPIS!$G:$G,DS1_UPIS!$B:$B,$A112,DS1_UPIS!$E:$E,$B112,DS1_UPIS!$C:$C,Segments))</f>
        <v>4481805.3899999997</v>
      </c>
      <c r="F112" s="931"/>
      <c r="G112" s="931"/>
      <c r="H112" s="931"/>
      <c r="I112" s="935">
        <f>SUMIFS(DS3_2024Capex!G:G,DS3_2024Capex!B:B,'Exhibit 26.11'!A112,DS3_2024Capex!D:D,'Exhibit 26.11'!C112,DS3_2024Capex!F:F,"")</f>
        <v>14281.26</v>
      </c>
      <c r="J112" s="935">
        <f t="shared" si="21"/>
        <v>-714.0630000000001</v>
      </c>
      <c r="K112" s="935">
        <f t="shared" si="24"/>
        <v>13567.197</v>
      </c>
      <c r="L112" s="927">
        <f t="shared" si="25"/>
        <v>4495372.5869999994</v>
      </c>
      <c r="M112" s="939">
        <v>0</v>
      </c>
      <c r="N112" s="940">
        <f t="shared" si="23"/>
        <v>0</v>
      </c>
      <c r="O112" s="940">
        <f t="shared" si="26"/>
        <v>0</v>
      </c>
      <c r="P112" s="1016">
        <f t="shared" si="27"/>
        <v>4495372.5869999994</v>
      </c>
      <c r="Q112" s="877">
        <f>INDEX('Depreciation Rates'!$E$1:$E$90,MATCH(B112,'Depreciation Rates'!$A$1:$A$90,0))</f>
        <v>0.022200000000000001</v>
      </c>
      <c r="R112" s="881">
        <f t="shared" si="29" ref="R112:R171">P112*Q112</f>
        <v>99797.27143139999</v>
      </c>
      <c r="S112" s="878">
        <f t="shared" si="20"/>
        <v>58127.227401074997</v>
      </c>
      <c r="T112" s="879">
        <f t="shared" si="28"/>
        <v>49898.635715699987</v>
      </c>
    </row>
    <row r="113" spans="1:20" ht="12">
      <c r="A113" s="864" t="s">
        <v>1188</v>
      </c>
      <c r="B113" s="875">
        <v>336400</v>
      </c>
      <c r="C113" s="875" t="str">
        <f t="shared" si="22"/>
        <v>336</v>
      </c>
      <c r="D113" s="874" t="s">
        <v>1109</v>
      </c>
      <c r="E113" s="1343" cm="1">
        <f t="array" ref="E113">SUM(SUMIFS(DS1_UPIS!$G:$G,DS1_UPIS!$B:$B,$A113,DS1_UPIS!$E:$E,$B113,DS1_UPIS!$C:$C,Segments))</f>
        <v>103443.42</v>
      </c>
      <c r="F113" s="931"/>
      <c r="G113" s="931"/>
      <c r="H113" s="931"/>
      <c r="I113" s="935">
        <f>SUMIFS(DS3_2024Capex!G:G,DS3_2024Capex!B:B,'Exhibit 26.11'!A113,DS3_2024Capex!D:D,'Exhibit 26.11'!C113,DS3_2024Capex!F:F,"")</f>
        <v>0</v>
      </c>
      <c r="J113" s="935">
        <f t="shared" si="21"/>
        <v>0</v>
      </c>
      <c r="K113" s="935">
        <f t="shared" si="24"/>
        <v>0</v>
      </c>
      <c r="L113" s="927">
        <f t="shared" si="25"/>
        <v>103443.42</v>
      </c>
      <c r="M113" s="939">
        <v>0</v>
      </c>
      <c r="N113" s="940">
        <f t="shared" si="23"/>
        <v>0</v>
      </c>
      <c r="O113" s="940">
        <f t="shared" si="26"/>
        <v>0</v>
      </c>
      <c r="P113" s="1016">
        <f t="shared" si="27"/>
        <v>103443.42</v>
      </c>
      <c r="Q113" s="877">
        <f>INDEX('Depreciation Rates'!$E$1:$E$90,MATCH(B113,'Depreciation Rates'!$A$1:$A$90,0))</f>
        <v>0.028399999999999998</v>
      </c>
      <c r="R113" s="881">
        <f t="shared" si="29"/>
        <v>2937.7931279999998</v>
      </c>
      <c r="S113" s="878">
        <f t="shared" si="20"/>
        <v>1713.7126579999999</v>
      </c>
      <c r="T113" s="879">
        <f t="shared" si="28"/>
        <v>1468.8965639999999</v>
      </c>
    </row>
    <row r="114" spans="1:20" ht="12">
      <c r="A114" s="864" t="s">
        <v>1188</v>
      </c>
      <c r="B114" s="875">
        <v>339200</v>
      </c>
      <c r="C114" s="875" t="str">
        <f t="shared" si="22"/>
        <v>339</v>
      </c>
      <c r="D114" s="874" t="s">
        <v>1110</v>
      </c>
      <c r="E114" s="1343" cm="1">
        <f t="array" ref="E114">SUM(SUMIFS(DS1_UPIS!$G:$G,DS1_UPIS!$B:$B,$A114,DS1_UPIS!$E:$E,$B114,DS1_UPIS!$C:$C,Segments))</f>
        <v>2944.8800000000001</v>
      </c>
      <c r="F114" s="931"/>
      <c r="G114" s="931"/>
      <c r="H114" s="931"/>
      <c r="I114" s="935">
        <f>SUMIFS(DS3_2024Capex!G:G,DS3_2024Capex!B:B,'Exhibit 26.11'!A114,DS3_2024Capex!D:D,'Exhibit 26.11'!C114,DS3_2024Capex!F:F,"")</f>
        <v>0</v>
      </c>
      <c r="J114" s="935">
        <f t="shared" si="21"/>
        <v>0</v>
      </c>
      <c r="K114" s="935">
        <f t="shared" si="24"/>
        <v>0</v>
      </c>
      <c r="L114" s="927">
        <f t="shared" si="25"/>
        <v>2944.8800000000001</v>
      </c>
      <c r="M114" s="939">
        <v>0</v>
      </c>
      <c r="N114" s="940">
        <f t="shared" si="23"/>
        <v>0</v>
      </c>
      <c r="O114" s="940">
        <f t="shared" si="26"/>
        <v>0</v>
      </c>
      <c r="P114" s="1016">
        <f t="shared" si="27"/>
        <v>2944.8800000000001</v>
      </c>
      <c r="Q114" s="877">
        <f>INDEX('Depreciation Rates'!$E$1:$E$90,MATCH(B114,'Depreciation Rates'!$A$1:$A$90,0))</f>
        <v>0.0286</v>
      </c>
      <c r="R114" s="881">
        <f t="shared" si="29"/>
        <v>84.223568</v>
      </c>
      <c r="S114" s="878">
        <f t="shared" si="20"/>
        <v>49.130414666666667</v>
      </c>
      <c r="T114" s="879">
        <f t="shared" si="28"/>
        <v>42.111784</v>
      </c>
    </row>
    <row r="115" spans="1:20" ht="12">
      <c r="A115" s="864" t="s">
        <v>1188</v>
      </c>
      <c r="B115" s="875">
        <v>339400</v>
      </c>
      <c r="C115" s="875" t="str">
        <f t="shared" si="22"/>
        <v/>
      </c>
      <c r="D115" s="874" t="s">
        <v>1111</v>
      </c>
      <c r="E115" s="1343" cm="1">
        <f t="array" ref="E115">SUM(SUMIFS(DS1_UPIS!$G:$G,DS1_UPIS!$B:$B,$A115,DS1_UPIS!$E:$E,$B115,DS1_UPIS!$C:$C,Segments))</f>
        <v>30901.860000000001</v>
      </c>
      <c r="F115" s="931"/>
      <c r="G115" s="931"/>
      <c r="H115" s="931"/>
      <c r="I115" s="935">
        <f>SUMIFS(DS3_2024Capex!G:G,DS3_2024Capex!B:B,'Exhibit 26.11'!A115,DS3_2024Capex!D:D,'Exhibit 26.11'!C115,DS3_2024Capex!F:F,"")</f>
        <v>0</v>
      </c>
      <c r="J115" s="935">
        <f t="shared" si="21"/>
        <v>0</v>
      </c>
      <c r="K115" s="935">
        <f t="shared" si="24"/>
        <v>0</v>
      </c>
      <c r="L115" s="927">
        <f t="shared" si="25"/>
        <v>30901.860000000001</v>
      </c>
      <c r="M115" s="939">
        <v>0</v>
      </c>
      <c r="N115" s="940">
        <f t="shared" si="23"/>
        <v>0</v>
      </c>
      <c r="O115" s="940">
        <f t="shared" si="26"/>
        <v>0</v>
      </c>
      <c r="P115" s="1016">
        <f t="shared" si="27"/>
        <v>30901.860000000001</v>
      </c>
      <c r="Q115" s="877">
        <f>INDEX('Depreciation Rates'!$E$1:$E$90,MATCH(B115,'Depreciation Rates'!$A$1:$A$90,0))</f>
        <v>0.0017000000000000001</v>
      </c>
      <c r="R115" s="881">
        <f t="shared" si="29"/>
        <v>52.533162000000004</v>
      </c>
      <c r="S115" s="878">
        <f t="shared" si="20"/>
        <v>30.644344500000003</v>
      </c>
      <c r="T115" s="879">
        <f t="shared" si="28"/>
        <v>26.266581000000002</v>
      </c>
    </row>
    <row r="116" spans="1:20" ht="12">
      <c r="A116" s="864" t="s">
        <v>1188</v>
      </c>
      <c r="B116" s="875">
        <v>340500</v>
      </c>
      <c r="C116" s="875" t="str">
        <f t="shared" si="22"/>
        <v>340</v>
      </c>
      <c r="D116" s="874" t="s">
        <v>1112</v>
      </c>
      <c r="E116" s="1343" cm="1">
        <f t="array" ref="E116">SUM(SUMIFS(DS1_UPIS!$G:$G,DS1_UPIS!$B:$B,$A116,DS1_UPIS!$E:$E,$B116,DS1_UPIS!$C:$C,Segments))</f>
        <v>121065.28</v>
      </c>
      <c r="F116" s="931"/>
      <c r="G116" s="931"/>
      <c r="H116" s="931"/>
      <c r="I116" s="935">
        <f>SUMIFS(DS3_2024Capex!G:G,DS3_2024Capex!B:B,'Exhibit 26.11'!A116,DS3_2024Capex!D:D,'Exhibit 26.11'!C116,DS3_2024Capex!F:F,"")</f>
        <v>0</v>
      </c>
      <c r="J116" s="935">
        <f>-I116*Retirement_Percentage2</f>
        <v>0</v>
      </c>
      <c r="K116" s="935">
        <f t="shared" si="24"/>
        <v>0</v>
      </c>
      <c r="L116" s="927">
        <f t="shared" si="25"/>
        <v>121065.28</v>
      </c>
      <c r="M116" s="939">
        <v>0</v>
      </c>
      <c r="N116" s="940">
        <f t="shared" si="23"/>
        <v>0</v>
      </c>
      <c r="O116" s="940">
        <f t="shared" si="26"/>
        <v>0</v>
      </c>
      <c r="P116" s="1016">
        <f t="shared" si="27"/>
        <v>121065.28</v>
      </c>
      <c r="Q116" s="877">
        <f>INDEX('Depreciation Rates'!$E$1:$E$90,MATCH(B116,'Depreciation Rates'!$A$1:$A$90,0))</f>
        <v>0.050099999999999999</v>
      </c>
      <c r="R116" s="881">
        <f t="shared" si="29"/>
        <v>6065.3705279999995</v>
      </c>
      <c r="S116" s="878">
        <f t="shared" si="20"/>
        <v>3538.1328079999994</v>
      </c>
      <c r="T116" s="879">
        <f t="shared" si="28"/>
        <v>3032.6852639999997</v>
      </c>
    </row>
    <row r="117" spans="1:20" ht="12">
      <c r="A117" s="864" t="s">
        <v>1188</v>
      </c>
      <c r="B117" s="875">
        <v>340550</v>
      </c>
      <c r="C117" s="875" t="str">
        <f t="shared" si="22"/>
        <v/>
      </c>
      <c r="D117" s="874" t="s">
        <v>1113</v>
      </c>
      <c r="E117" s="1343" cm="1">
        <f t="array" ref="E117">SUM(SUMIFS(DS1_UPIS!$G:$G,DS1_UPIS!$B:$B,$A117,DS1_UPIS!$E:$E,$B117,DS1_UPIS!$C:$C,Segments))</f>
        <v>73840.309999999998</v>
      </c>
      <c r="F117" s="931"/>
      <c r="G117" s="931"/>
      <c r="H117" s="931"/>
      <c r="I117" s="935">
        <f>SUMIFS(DS3_2024Capex!G:G,DS3_2024Capex!B:B,'Exhibit 26.11'!A117,DS3_2024Capex!D:D,'Exhibit 26.11'!C117,DS3_2024Capex!F:F,"")</f>
        <v>0</v>
      </c>
      <c r="J117" s="935">
        <f>-I117*Retirement_Percentage2</f>
        <v>0</v>
      </c>
      <c r="K117" s="935">
        <f t="shared" si="24"/>
        <v>0</v>
      </c>
      <c r="L117" s="927">
        <f t="shared" si="25"/>
        <v>73840.309999999998</v>
      </c>
      <c r="M117" s="939">
        <v>0</v>
      </c>
      <c r="N117" s="940">
        <f t="shared" si="23"/>
        <v>0</v>
      </c>
      <c r="O117" s="940">
        <f t="shared" si="26"/>
        <v>0</v>
      </c>
      <c r="P117" s="1016">
        <f t="shared" si="27"/>
        <v>73840.309999999998</v>
      </c>
      <c r="Q117" s="877">
        <f>INDEX('Depreciation Rates'!$E$1:$E$90,MATCH(B117,'Depreciation Rates'!$A$1:$A$90,0))</f>
        <v>0</v>
      </c>
      <c r="R117" s="881">
        <f t="shared" si="29"/>
        <v>0</v>
      </c>
      <c r="S117" s="878">
        <f t="shared" si="20"/>
        <v>0</v>
      </c>
      <c r="T117" s="879">
        <f t="shared" si="28"/>
        <v>0</v>
      </c>
    </row>
    <row r="118" spans="1:20" s="971" customFormat="1" ht="12">
      <c r="A118" s="971" t="s">
        <v>1188</v>
      </c>
      <c r="B118" s="1591">
        <v>340558</v>
      </c>
      <c r="C118" s="875" t="str">
        <f t="shared" si="22"/>
        <v/>
      </c>
      <c r="D118" s="1593" t="s">
        <v>3215</v>
      </c>
      <c r="E118" s="1343" cm="1">
        <f t="array" ref="E118">SUM(SUMIFS(DS1_UPIS!$G:$G,DS1_UPIS!$B:$B,$A118,DS1_UPIS!$E:$E,$B118,DS1_UPIS!$C:$C,Segments))</f>
        <v>0</v>
      </c>
      <c r="F118" s="931"/>
      <c r="G118" s="931"/>
      <c r="H118" s="931"/>
      <c r="I118" s="935"/>
      <c r="J118" s="935"/>
      <c r="K118" s="935"/>
      <c r="L118" s="927">
        <f t="shared" si="25"/>
        <v>0</v>
      </c>
      <c r="M118" s="939"/>
      <c r="N118" s="940"/>
      <c r="O118" s="940"/>
      <c r="P118" s="1016">
        <f>L118+O118</f>
        <v>0</v>
      </c>
      <c r="Q118" s="877">
        <f>INDEX('Depreciation Rates'!$E$1:$E$90,MATCH(B118,'Depreciation Rates'!$A$1:$A$90,0))</f>
        <v>0</v>
      </c>
      <c r="R118" s="881">
        <f>P118*Q118</f>
        <v>0</v>
      </c>
      <c r="S118" s="878">
        <f>SUM(((E118+L118)/2)*$Q118)/12*7</f>
        <v>0</v>
      </c>
      <c r="T118" s="879">
        <f>SUM(((L118+P118)/2)*$Q118)/12*6</f>
        <v>0</v>
      </c>
    </row>
    <row r="119" spans="1:20" s="971" customFormat="1" ht="12">
      <c r="A119" s="971" t="s">
        <v>1188</v>
      </c>
      <c r="B119" s="1591">
        <v>340560</v>
      </c>
      <c r="C119" s="875" t="str">
        <f t="shared" si="22"/>
        <v/>
      </c>
      <c r="D119" s="1593" t="s">
        <v>3216</v>
      </c>
      <c r="E119" s="1343" cm="1">
        <f t="array" ref="E119">SUM(SUMIFS(DS1_UPIS!$G:$G,DS1_UPIS!$B:$B,$A119,DS1_UPIS!$E:$E,$B119,DS1_UPIS!$C:$C,Segments))</f>
        <v>0</v>
      </c>
      <c r="F119" s="931"/>
      <c r="G119" s="931"/>
      <c r="H119" s="931"/>
      <c r="I119" s="935"/>
      <c r="J119" s="935"/>
      <c r="K119" s="935"/>
      <c r="L119" s="927">
        <f t="shared" si="25"/>
        <v>0</v>
      </c>
      <c r="M119" s="939"/>
      <c r="N119" s="940"/>
      <c r="O119" s="940"/>
      <c r="P119" s="1016">
        <f>L119+O119</f>
        <v>0</v>
      </c>
      <c r="Q119" s="877">
        <f>INDEX('Depreciation Rates'!$E$1:$E$90,MATCH(B119,'Depreciation Rates'!$A$1:$A$90,0))</f>
        <v>0</v>
      </c>
      <c r="R119" s="881">
        <f>P119*Q119</f>
        <v>0</v>
      </c>
      <c r="S119" s="878">
        <f>SUM(((E119+L119)/2)*$Q119)/12*7</f>
        <v>0</v>
      </c>
      <c r="T119" s="879">
        <f>SUM(((L119+P119)/2)*$Q119)/12*6</f>
        <v>0</v>
      </c>
    </row>
    <row r="120" spans="1:20" ht="12">
      <c r="A120" s="971" t="s">
        <v>1188</v>
      </c>
      <c r="B120" s="875">
        <v>341500</v>
      </c>
      <c r="C120" s="875" t="str">
        <f t="shared" si="22"/>
        <v>341</v>
      </c>
      <c r="D120" s="874" t="s">
        <v>1114</v>
      </c>
      <c r="E120" s="1343" cm="1">
        <f t="array" ref="E120">SUM(SUMIFS(DS1_UPIS!$G:$G,DS1_UPIS!$B:$B,$A120,DS1_UPIS!$E:$E,$B120,DS1_UPIS!$C:$C,Segments))</f>
        <v>98420.850000000006</v>
      </c>
      <c r="F120" s="931"/>
      <c r="G120" s="931"/>
      <c r="H120" s="931"/>
      <c r="I120" s="935">
        <f>SUMIFS(DS3_2024Capex!G:G,DS3_2024Capex!B:B,'Exhibit 26.11'!A120,DS3_2024Capex!D:D,'Exhibit 26.11'!C120,DS3_2024Capex!F:F,"")</f>
        <v>0</v>
      </c>
      <c r="J120" s="935">
        <f t="shared" si="21"/>
        <v>0</v>
      </c>
      <c r="K120" s="935">
        <f t="shared" si="24"/>
        <v>0</v>
      </c>
      <c r="L120" s="927">
        <f t="shared" si="25"/>
        <v>98420.850000000006</v>
      </c>
      <c r="M120" s="939">
        <v>0</v>
      </c>
      <c r="N120" s="940">
        <f t="shared" si="23"/>
        <v>0</v>
      </c>
      <c r="O120" s="940">
        <f t="shared" si="26"/>
        <v>0</v>
      </c>
      <c r="P120" s="1016">
        <f>L120+O120</f>
        <v>98420.850000000006</v>
      </c>
      <c r="Q120" s="877">
        <f>INDEX('Depreciation Rates'!$E$1:$E$90,MATCH(B120,'Depreciation Rates'!$A$1:$A$90,0))</f>
        <v>0.029399999999999999</v>
      </c>
      <c r="R120" s="881">
        <f>P120*Q120</f>
        <v>2893.5729900000001</v>
      </c>
      <c r="S120" s="878">
        <f>SUM(((E120+L120)/2)*$Q120)/12*7</f>
        <v>1687.9175775000001</v>
      </c>
      <c r="T120" s="879">
        <f>SUM(((L120+P120)/2)*$Q120)/12*6</f>
        <v>1446.7864950000001</v>
      </c>
    </row>
    <row r="121" spans="1:20" ht="12">
      <c r="A121" s="864" t="s">
        <v>1188</v>
      </c>
      <c r="B121" s="875">
        <v>342500</v>
      </c>
      <c r="C121" s="875" t="str">
        <f t="shared" si="22"/>
        <v>342</v>
      </c>
      <c r="D121" s="874" t="s">
        <v>1115</v>
      </c>
      <c r="E121" s="1343" cm="1">
        <f t="array" ref="E121">SUM(SUMIFS(DS1_UPIS!$G:$G,DS1_UPIS!$B:$B,$A121,DS1_UPIS!$E:$E,$B121,DS1_UPIS!$C:$C,Segments))</f>
        <v>20392.849999999999</v>
      </c>
      <c r="F121" s="931"/>
      <c r="G121" s="931"/>
      <c r="H121" s="931"/>
      <c r="I121" s="935">
        <f>SUMIFS(DS3_2024Capex!G:G,DS3_2024Capex!B:B,'Exhibit 26.11'!A121,DS3_2024Capex!D:D,'Exhibit 26.11'!C121,DS3_2024Capex!F:F,"")</f>
        <v>0</v>
      </c>
      <c r="J121" s="935">
        <f t="shared" si="21"/>
        <v>0</v>
      </c>
      <c r="K121" s="935">
        <f t="shared" si="24"/>
        <v>0</v>
      </c>
      <c r="L121" s="927">
        <f t="shared" si="25"/>
        <v>20392.849999999999</v>
      </c>
      <c r="M121" s="939">
        <v>0</v>
      </c>
      <c r="N121" s="940">
        <f t="shared" si="23"/>
        <v>0</v>
      </c>
      <c r="O121" s="940">
        <f t="shared" si="26"/>
        <v>0</v>
      </c>
      <c r="P121" s="1016">
        <f>L121+O121</f>
        <v>20392.849999999999</v>
      </c>
      <c r="Q121" s="877">
        <f>INDEX('Depreciation Rates'!$E$1:$E$90,MATCH(B121,'Depreciation Rates'!$A$1:$A$90,0))</f>
        <v>0.062</v>
      </c>
      <c r="R121" s="881">
        <f>P121*Q121</f>
        <v>1264.3566999999998</v>
      </c>
      <c r="S121" s="878">
        <f>SUM(((E121+L121)/2)*$Q121)/12*7</f>
        <v>737.54140833333315</v>
      </c>
      <c r="T121" s="879">
        <f>SUM(((L121+P121)/2)*$Q121)/12*6</f>
        <v>632.17834999999991</v>
      </c>
    </row>
    <row r="122" spans="1:20" ht="12">
      <c r="A122" s="864" t="s">
        <v>1188</v>
      </c>
      <c r="B122" s="875">
        <v>343500</v>
      </c>
      <c r="C122" s="875" t="str">
        <f t="shared" si="22"/>
        <v>343</v>
      </c>
      <c r="D122" s="874" t="s">
        <v>1116</v>
      </c>
      <c r="E122" s="1343" cm="1">
        <f t="array" ref="E122">SUM(SUMIFS(DS1_UPIS!$G:$G,DS1_UPIS!$B:$B,$A122,DS1_UPIS!$E:$E,$B122,DS1_UPIS!$C:$C,Segments))</f>
        <v>305019.92999999999</v>
      </c>
      <c r="F122" s="931"/>
      <c r="G122" s="931"/>
      <c r="H122" s="931"/>
      <c r="I122" s="935">
        <f>SUMIFS(DS3_2024Capex!G:G,DS3_2024Capex!B:B,'Exhibit 26.11'!A122,DS3_2024Capex!D:D,'Exhibit 26.11'!C122,DS3_2024Capex!F:F,"")</f>
        <v>0</v>
      </c>
      <c r="J122" s="935">
        <f t="shared" si="21"/>
        <v>0</v>
      </c>
      <c r="K122" s="935">
        <f t="shared" si="24"/>
        <v>0</v>
      </c>
      <c r="L122" s="927">
        <f t="shared" si="25"/>
        <v>305019.92999999999</v>
      </c>
      <c r="M122" s="939">
        <v>0</v>
      </c>
      <c r="N122" s="940">
        <f t="shared" si="23"/>
        <v>0</v>
      </c>
      <c r="O122" s="940">
        <f t="shared" si="26"/>
        <v>0</v>
      </c>
      <c r="P122" s="1016">
        <f>L122+O122</f>
        <v>305019.92999999999</v>
      </c>
      <c r="Q122" s="877">
        <f>INDEX('Depreciation Rates'!$E$1:$E$90,MATCH(B122,'Depreciation Rates'!$A$1:$A$90,0))</f>
        <v>0.067299999999999999</v>
      </c>
      <c r="R122" s="881">
        <f>P122*Q122</f>
        <v>20527.841289</v>
      </c>
      <c r="S122" s="878">
        <f>SUM(((E122+L122)/2)*$Q122)/12*7</f>
        <v>11974.57408525</v>
      </c>
      <c r="T122" s="879">
        <f>SUM(((L122+P122)/2)*$Q122)/12*6</f>
        <v>10263.9206445</v>
      </c>
    </row>
    <row r="123" spans="1:20" ht="12">
      <c r="A123" s="864" t="s">
        <v>1188</v>
      </c>
      <c r="B123" s="875">
        <v>344500</v>
      </c>
      <c r="C123" s="875" t="str">
        <f t="shared" si="22"/>
        <v>344</v>
      </c>
      <c r="D123" s="874" t="s">
        <v>1117</v>
      </c>
      <c r="E123" s="1343" cm="1">
        <f t="array" ref="E123">SUM(SUMIFS(DS1_UPIS!$G:$G,DS1_UPIS!$B:$B,$A123,DS1_UPIS!$E:$E,$B123,DS1_UPIS!$C:$C,Segments))</f>
        <v>0</v>
      </c>
      <c r="F123" s="931"/>
      <c r="G123" s="931"/>
      <c r="H123" s="931"/>
      <c r="I123" s="935">
        <f>SUMIFS(DS3_2024Capex!G:G,DS3_2024Capex!B:B,'Exhibit 26.11'!A123,DS3_2024Capex!D:D,'Exhibit 26.11'!C123,DS3_2024Capex!F:F,"")</f>
        <v>0</v>
      </c>
      <c r="J123" s="935">
        <f t="shared" si="21"/>
        <v>0</v>
      </c>
      <c r="K123" s="935">
        <f t="shared" si="24"/>
        <v>0</v>
      </c>
      <c r="L123" s="927">
        <f t="shared" si="25"/>
        <v>0</v>
      </c>
      <c r="M123" s="939">
        <v>0</v>
      </c>
      <c r="N123" s="940">
        <f t="shared" si="23"/>
        <v>0</v>
      </c>
      <c r="O123" s="940">
        <f t="shared" si="26"/>
        <v>0</v>
      </c>
      <c r="P123" s="1016">
        <f t="shared" si="27"/>
        <v>0</v>
      </c>
      <c r="Q123" s="877">
        <f>INDEX('Depreciation Rates'!$E$1:$E$90,MATCH(B123,'Depreciation Rates'!$A$1:$A$90,0))</f>
        <v>0.056600000000000004</v>
      </c>
      <c r="R123" s="881">
        <f t="shared" si="29"/>
        <v>0</v>
      </c>
      <c r="S123" s="878">
        <f t="shared" si="20"/>
        <v>0</v>
      </c>
      <c r="T123" s="879">
        <f t="shared" si="28"/>
        <v>0</v>
      </c>
    </row>
    <row r="124" spans="1:20" ht="12">
      <c r="A124" s="864" t="s">
        <v>1188</v>
      </c>
      <c r="B124" s="875">
        <v>345500</v>
      </c>
      <c r="C124" s="875" t="str">
        <f t="shared" si="22"/>
        <v>345</v>
      </c>
      <c r="D124" s="874" t="s">
        <v>1118</v>
      </c>
      <c r="E124" s="1343" cm="1">
        <f t="array" ref="E124">SUM(SUMIFS(DS1_UPIS!$G:$G,DS1_UPIS!$B:$B,$A124,DS1_UPIS!$E:$E,$B124,DS1_UPIS!$C:$C,Segments))</f>
        <v>32102.990000000002</v>
      </c>
      <c r="F124" s="931"/>
      <c r="G124" s="931"/>
      <c r="H124" s="931"/>
      <c r="I124" s="935">
        <f>SUMIFS(DS3_2024Capex!G:G,DS3_2024Capex!B:B,'Exhibit 26.11'!A124,DS3_2024Capex!D:D,'Exhibit 26.11'!C124,DS3_2024Capex!F:F,"")</f>
        <v>0</v>
      </c>
      <c r="J124" s="935">
        <f t="shared" si="21"/>
        <v>0</v>
      </c>
      <c r="K124" s="935">
        <f t="shared" si="24"/>
        <v>0</v>
      </c>
      <c r="L124" s="927">
        <f t="shared" si="25"/>
        <v>32102.990000000002</v>
      </c>
      <c r="M124" s="939">
        <v>0</v>
      </c>
      <c r="N124" s="940">
        <f t="shared" si="23"/>
        <v>0</v>
      </c>
      <c r="O124" s="940">
        <f t="shared" si="26"/>
        <v>0</v>
      </c>
      <c r="P124" s="1016">
        <f t="shared" si="27"/>
        <v>32102.990000000002</v>
      </c>
      <c r="Q124" s="877">
        <f>INDEX('Depreciation Rates'!$E$1:$E$90,MATCH(B124,'Depreciation Rates'!$A$1:$A$90,0))</f>
        <v>0.084000000000000005</v>
      </c>
      <c r="R124" s="881">
        <f t="shared" si="29"/>
        <v>2696.6511600000003</v>
      </c>
      <c r="S124" s="878">
        <f t="shared" si="20"/>
        <v>1573.0465100000004</v>
      </c>
      <c r="T124" s="879">
        <f t="shared" si="28"/>
        <v>1348.3255800000002</v>
      </c>
    </row>
    <row r="125" spans="1:20" ht="12">
      <c r="A125" s="864" t="s">
        <v>1188</v>
      </c>
      <c r="B125" s="875">
        <v>346500</v>
      </c>
      <c r="C125" s="875" t="str">
        <f t="shared" si="22"/>
        <v>346</v>
      </c>
      <c r="D125" s="874" t="s">
        <v>1119</v>
      </c>
      <c r="E125" s="1343" cm="1">
        <f t="array" ref="E125">SUM(SUMIFS(DS1_UPIS!$G:$G,DS1_UPIS!$B:$B,$A125,DS1_UPIS!$E:$E,$B125,DS1_UPIS!$C:$C,Segments))</f>
        <v>1911135.98</v>
      </c>
      <c r="F125" s="931"/>
      <c r="G125" s="931"/>
      <c r="H125" s="931"/>
      <c r="I125" s="935">
        <f>SUMIFS(DS3_2024Capex!G:G,DS3_2024Capex!B:B,'Exhibit 26.11'!A125,DS3_2024Capex!D:D,'Exhibit 26.11'!C125,DS3_2024Capex!F:F,"")</f>
        <v>0</v>
      </c>
      <c r="J125" s="935">
        <f t="shared" si="21"/>
        <v>0</v>
      </c>
      <c r="K125" s="935">
        <f t="shared" si="24"/>
        <v>0</v>
      </c>
      <c r="L125" s="927">
        <f t="shared" si="25"/>
        <v>1911135.98</v>
      </c>
      <c r="M125" s="939">
        <v>0</v>
      </c>
      <c r="N125" s="940">
        <f t="shared" si="23"/>
        <v>0</v>
      </c>
      <c r="O125" s="940">
        <f t="shared" si="26"/>
        <v>0</v>
      </c>
      <c r="P125" s="1016">
        <f t="shared" si="27"/>
        <v>1911135.98</v>
      </c>
      <c r="Q125" s="877">
        <f>INDEX('Depreciation Rates'!$E$1:$E$90,MATCH(B125,'Depreciation Rates'!$A$1:$A$90,0))</f>
        <v>0.067400000000000002</v>
      </c>
      <c r="R125" s="881">
        <f t="shared" si="29"/>
        <v>128810.56505200001</v>
      </c>
      <c r="S125" s="878">
        <f t="shared" si="20"/>
        <v>75139.496280333333</v>
      </c>
      <c r="T125" s="879">
        <f t="shared" si="28"/>
        <v>64405.282526000003</v>
      </c>
    </row>
    <row r="126" spans="1:20" ht="12">
      <c r="A126" s="864" t="s">
        <v>1188</v>
      </c>
      <c r="B126" s="875">
        <v>347500</v>
      </c>
      <c r="C126" s="875" t="str">
        <f t="shared" si="22"/>
        <v>347</v>
      </c>
      <c r="D126" s="874" t="s">
        <v>1120</v>
      </c>
      <c r="E126" s="1343" cm="1">
        <f t="array" ref="E126">SUM(SUMIFS(DS1_UPIS!$G:$G,DS1_UPIS!$B:$B,$A126,DS1_UPIS!$E:$E,$B126,DS1_UPIS!$C:$C,Segments))</f>
        <v>2972.96</v>
      </c>
      <c r="F126" s="931"/>
      <c r="G126" s="931"/>
      <c r="H126" s="931"/>
      <c r="I126" s="935">
        <f>SUMIFS(DS3_2024Capex!G:G,DS3_2024Capex!B:B,'Exhibit 26.11'!A126,DS3_2024Capex!D:D,'Exhibit 26.11'!C126,DS3_2024Capex!F:F,"")</f>
        <v>0</v>
      </c>
      <c r="J126" s="935">
        <f t="shared" si="21"/>
        <v>0</v>
      </c>
      <c r="K126" s="935">
        <f t="shared" si="24"/>
        <v>0</v>
      </c>
      <c r="L126" s="927">
        <f t="shared" si="25"/>
        <v>2972.96</v>
      </c>
      <c r="M126" s="939">
        <v>0</v>
      </c>
      <c r="N126" s="940">
        <f t="shared" si="23"/>
        <v>0</v>
      </c>
      <c r="O126" s="940">
        <f t="shared" si="26"/>
        <v>0</v>
      </c>
      <c r="P126" s="1016">
        <f t="shared" si="27"/>
        <v>2972.96</v>
      </c>
      <c r="Q126" s="877">
        <f>INDEX('Depreciation Rates'!$E$1:$E$90,MATCH(B126,'Depreciation Rates'!$A$1:$A$90,0))</f>
        <v>0.043499999999999997</v>
      </c>
      <c r="R126" s="881">
        <f t="shared" si="29"/>
        <v>129.32375999999999</v>
      </c>
      <c r="S126" s="878">
        <f t="shared" si="20"/>
        <v>75.438860000000005</v>
      </c>
      <c r="T126" s="879">
        <f t="shared" si="28"/>
        <v>64.661879999999996</v>
      </c>
    </row>
    <row r="127" spans="1:20" ht="12">
      <c r="A127" s="864" t="s">
        <v>1188</v>
      </c>
      <c r="B127" s="875">
        <v>348500</v>
      </c>
      <c r="C127" s="875" t="str">
        <f t="shared" si="22"/>
        <v>348</v>
      </c>
      <c r="D127" s="874" t="s">
        <v>1121</v>
      </c>
      <c r="E127" s="1343" cm="1">
        <f t="array" ref="E127">SUM(SUMIFS(DS1_UPIS!$G:$G,DS1_UPIS!$B:$B,$A127,DS1_UPIS!$E:$E,$B127,DS1_UPIS!$C:$C,Segments))</f>
        <v>137192.79000000001</v>
      </c>
      <c r="F127" s="931"/>
      <c r="G127" s="931"/>
      <c r="H127" s="931"/>
      <c r="I127" s="935">
        <f>SUMIFS(DS3_2024Capex!G:G,DS3_2024Capex!B:B,'Exhibit 26.11'!A127,DS3_2024Capex!D:D,'Exhibit 26.11'!C127,DS3_2024Capex!F:F,"")</f>
        <v>0</v>
      </c>
      <c r="J127" s="935">
        <f t="shared" si="21"/>
        <v>0</v>
      </c>
      <c r="K127" s="935">
        <f t="shared" si="24"/>
        <v>0</v>
      </c>
      <c r="L127" s="927">
        <f t="shared" si="25"/>
        <v>137192.79000000001</v>
      </c>
      <c r="M127" s="939">
        <v>0</v>
      </c>
      <c r="N127" s="940">
        <f t="shared" si="23"/>
        <v>0</v>
      </c>
      <c r="O127" s="940">
        <f t="shared" si="26"/>
        <v>0</v>
      </c>
      <c r="P127" s="1016">
        <f t="shared" si="27"/>
        <v>137192.79000000001</v>
      </c>
      <c r="Q127" s="877">
        <f>INDEX('Depreciation Rates'!$E$1:$E$90,MATCH(B127,'Depreciation Rates'!$A$1:$A$90,0))</f>
        <v>0.013500000000000002</v>
      </c>
      <c r="R127" s="881">
        <f t="shared" si="29"/>
        <v>1852.1026650000003</v>
      </c>
      <c r="S127" s="878">
        <f t="shared" si="20"/>
        <v>1080.3932212500004</v>
      </c>
      <c r="T127" s="879">
        <f t="shared" si="28"/>
        <v>926.05133250000017</v>
      </c>
    </row>
    <row r="128" spans="1:20" ht="12">
      <c r="A128" s="864" t="s">
        <v>1188</v>
      </c>
      <c r="B128" s="875">
        <v>252000</v>
      </c>
      <c r="C128" s="875" t="str">
        <f t="shared" si="22"/>
        <v>252</v>
      </c>
      <c r="D128" s="874" t="s">
        <v>1201</v>
      </c>
      <c r="E128" s="1343">
        <f>SUMIFS(DS1_UPIS!$G:$G,DS1_UPIS!$B:$B,$A128,DS1_UPIS!$E:$E,$B128,DS1_UPIS!$C:$C,"Water")</f>
        <v>-3558077.75</v>
      </c>
      <c r="F128" s="931"/>
      <c r="G128" s="931"/>
      <c r="H128" s="931"/>
      <c r="I128" s="935">
        <f>SUMIFS(DS3_2024Capex!G:G,DS3_2024Capex!B:B,'Exhibit 26.11'!A128,DS3_2024Capex!D:D,'Exhibit 26.11'!C128,DS3_2024Capex!F:F,"")</f>
        <v>0</v>
      </c>
      <c r="J128" s="935">
        <f t="shared" si="21"/>
        <v>0</v>
      </c>
      <c r="K128" s="935">
        <f t="shared" si="24"/>
        <v>0</v>
      </c>
      <c r="L128" s="927">
        <f t="shared" si="25"/>
        <v>-3558077.75</v>
      </c>
      <c r="M128" s="939">
        <v>0</v>
      </c>
      <c r="N128" s="940">
        <f t="shared" si="23"/>
        <v>0</v>
      </c>
      <c r="O128" s="940">
        <f t="shared" si="26"/>
        <v>0</v>
      </c>
      <c r="P128" s="1016">
        <f t="shared" si="27"/>
        <v>-3558077.75</v>
      </c>
      <c r="Q128" s="877">
        <f>INDEX('Depreciation Rates'!$E$1:$E$90,MATCH(B128,'Depreciation Rates'!$A$1:$A$90,0))</f>
        <v>0.0141</v>
      </c>
      <c r="R128" s="881">
        <f t="shared" si="29"/>
        <v>-50168.896274999999</v>
      </c>
      <c r="S128" s="923">
        <f>SUM(((E128+L128)/2)*Q128)/12*7</f>
        <v>-29265.189493749996</v>
      </c>
      <c r="T128" s="923">
        <f t="shared" si="28"/>
        <v>-25084.448137499996</v>
      </c>
    </row>
    <row r="129" spans="1:20" ht="12">
      <c r="A129" s="864" t="s">
        <v>1188</v>
      </c>
      <c r="B129" s="875">
        <v>271000</v>
      </c>
      <c r="C129" s="875" t="str">
        <f t="shared" si="22"/>
        <v>271</v>
      </c>
      <c r="D129" s="874" t="s">
        <v>382</v>
      </c>
      <c r="E129" s="1343">
        <f>SUMIFS(DS1_UPIS!$G:$G,DS1_UPIS!$B:$B,$A129,DS1_UPIS!$E:$E,$B129,DS1_UPIS!$C:$C,"Water")</f>
        <v>-19082398.609999999</v>
      </c>
      <c r="F129" s="931"/>
      <c r="G129" s="931"/>
      <c r="H129" s="931"/>
      <c r="I129" s="935">
        <f>SUMIFS(DS3_2024Capex!G:G,DS3_2024Capex!B:B,'Exhibit 26.11'!A129,DS3_2024Capex!D:D,'Exhibit 26.11'!C129,DS3_2024Capex!F:F,"")</f>
        <v>0</v>
      </c>
      <c r="J129" s="935">
        <f t="shared" si="21"/>
        <v>0</v>
      </c>
      <c r="K129" s="935">
        <f t="shared" si="24"/>
        <v>0</v>
      </c>
      <c r="L129" s="927">
        <f t="shared" si="25"/>
        <v>-19082398.609999999</v>
      </c>
      <c r="M129" s="939">
        <v>0</v>
      </c>
      <c r="N129" s="940">
        <f t="shared" si="23"/>
        <v>0</v>
      </c>
      <c r="O129" s="940">
        <f t="shared" si="26"/>
        <v>0</v>
      </c>
      <c r="P129" s="1016">
        <f t="shared" si="27"/>
        <v>-19082398.609999999</v>
      </c>
      <c r="Q129" s="877">
        <f>INDEX('Depreciation Rates'!$E$1:$E$90,MATCH(B129,'Depreciation Rates'!$A$1:$A$90,0))</f>
        <v>0.0141</v>
      </c>
      <c r="R129" s="881">
        <f t="shared" si="29"/>
        <v>-269061.82040099998</v>
      </c>
      <c r="S129" s="923">
        <f>SUM(((E129+L129)/2)*Q129)/12*7</f>
        <v>-156952.72856724999</v>
      </c>
      <c r="T129" s="923">
        <f t="shared" si="28"/>
        <v>-134530.91020049999</v>
      </c>
    </row>
    <row r="130" spans="1:20" ht="12">
      <c r="A130" s="864" t="s">
        <v>1191</v>
      </c>
      <c r="B130" s="875">
        <v>301100</v>
      </c>
      <c r="C130" s="875" t="str">
        <f t="shared" si="22"/>
        <v>301</v>
      </c>
      <c r="D130" s="874" t="s">
        <v>1078</v>
      </c>
      <c r="E130" s="1343" cm="1">
        <f t="array" ref="E130">SUM(SUMIFS(DS1_UPIS!$G:$G,DS1_UPIS!$B:$B,$A130,DS1_UPIS!$E:$E,$B130,DS1_UPIS!$C:$C,Segments))</f>
        <v>197720.45999999999</v>
      </c>
      <c r="F130" s="931"/>
      <c r="G130" s="931"/>
      <c r="H130" s="931"/>
      <c r="I130" s="935">
        <f>SUMIFS(DS3_2024Capex!G:G,DS3_2024Capex!B:B,'Exhibit 26.11'!A130,DS3_2024Capex!D:D,'Exhibit 26.11'!C130,DS3_2024Capex!F:F,"")</f>
        <v>0</v>
      </c>
      <c r="J130" s="935">
        <f t="shared" si="30" ref="J130:J169">-I130*Retirement_Percentage</f>
        <v>0</v>
      </c>
      <c r="K130" s="935">
        <f t="shared" si="24"/>
        <v>0</v>
      </c>
      <c r="L130" s="927">
        <f t="shared" si="25"/>
        <v>197720.45999999999</v>
      </c>
      <c r="M130" s="939">
        <v>0</v>
      </c>
      <c r="N130" s="940">
        <f t="shared" si="23"/>
        <v>0</v>
      </c>
      <c r="O130" s="940">
        <f t="shared" si="26"/>
        <v>0</v>
      </c>
      <c r="P130" s="1016">
        <f t="shared" si="27"/>
        <v>197720.45999999999</v>
      </c>
      <c r="Q130" s="877">
        <f>INDEX('Depreciation Rates'!$E$1:$E$90,MATCH(B130,'Depreciation Rates'!$A$1:$A$90,0))</f>
        <v>0</v>
      </c>
      <c r="R130" s="876">
        <f t="shared" si="29"/>
        <v>0</v>
      </c>
      <c r="S130" s="878">
        <f t="shared" si="31" ref="S130:S135">SUM(((E130+L130)/2)*$Q130)/12*7</f>
        <v>0</v>
      </c>
      <c r="T130" s="879">
        <f t="shared" si="28"/>
        <v>0</v>
      </c>
    </row>
    <row r="131" spans="1:20" ht="12">
      <c r="A131" s="864" t="s">
        <v>1191</v>
      </c>
      <c r="B131" s="875">
        <v>302100</v>
      </c>
      <c r="C131" s="875" t="str">
        <f t="shared" si="22"/>
        <v>302</v>
      </c>
      <c r="D131" s="874" t="s">
        <v>1079</v>
      </c>
      <c r="E131" s="1343" cm="1">
        <f t="array" ref="E131">SUM(SUMIFS(DS1_UPIS!$G:$G,DS1_UPIS!$B:$B,$A131,DS1_UPIS!$E:$E,$B131,DS1_UPIS!$C:$C,Segments))</f>
        <v>66523.270000000004</v>
      </c>
      <c r="F131" s="931"/>
      <c r="G131" s="931"/>
      <c r="H131" s="931"/>
      <c r="I131" s="935">
        <f>SUMIFS(DS3_2024Capex!G:G,DS3_2024Capex!B:B,'Exhibit 26.11'!A131,DS3_2024Capex!D:D,'Exhibit 26.11'!C131,DS3_2024Capex!F:F,"")</f>
        <v>0</v>
      </c>
      <c r="J131" s="935">
        <f t="shared" si="30"/>
        <v>0</v>
      </c>
      <c r="K131" s="935">
        <f t="shared" si="24"/>
        <v>0</v>
      </c>
      <c r="L131" s="927">
        <f t="shared" si="25"/>
        <v>66523.270000000004</v>
      </c>
      <c r="M131" s="939">
        <v>0</v>
      </c>
      <c r="N131" s="940">
        <f t="shared" si="23"/>
        <v>0</v>
      </c>
      <c r="O131" s="940">
        <f t="shared" si="26"/>
        <v>0</v>
      </c>
      <c r="P131" s="1016">
        <f t="shared" si="27"/>
        <v>66523.270000000004</v>
      </c>
      <c r="Q131" s="877">
        <f>INDEX('Depreciation Rates'!$E$1:$E$90,MATCH(B131,'Depreciation Rates'!$A$1:$A$90,0))</f>
        <v>0</v>
      </c>
      <c r="R131" s="881">
        <f t="shared" si="29"/>
        <v>0</v>
      </c>
      <c r="S131" s="878">
        <f t="shared" si="31"/>
        <v>0</v>
      </c>
      <c r="T131" s="879">
        <f t="shared" si="28"/>
        <v>0</v>
      </c>
    </row>
    <row r="132" spans="1:20" ht="12">
      <c r="A132" s="864" t="s">
        <v>1191</v>
      </c>
      <c r="B132" s="875">
        <v>303210</v>
      </c>
      <c r="C132" s="875" t="str">
        <f t="shared" si="22"/>
        <v>303</v>
      </c>
      <c r="D132" s="874" t="s">
        <v>1080</v>
      </c>
      <c r="E132" s="1343" cm="1">
        <f t="array" ref="E132">SUM(SUMIFS(DS1_UPIS!$G:$G,DS1_UPIS!$B:$B,$A132,DS1_UPIS!$E:$E,$B132,DS1_UPIS!$C:$C,Segments))</f>
        <v>772263.25</v>
      </c>
      <c r="F132" s="931"/>
      <c r="G132" s="931"/>
      <c r="H132" s="931"/>
      <c r="I132" s="935">
        <f>SUMIFS(DS3_2024Capex!G:G,DS3_2024Capex!B:B,'Exhibit 26.11'!A132,DS3_2024Capex!D:D,'Exhibit 26.11'!C132,DS3_2024Capex!F:F,"")</f>
        <v>0</v>
      </c>
      <c r="J132" s="935">
        <f t="shared" si="30"/>
        <v>0</v>
      </c>
      <c r="K132" s="935">
        <f t="shared" si="24"/>
        <v>0</v>
      </c>
      <c r="L132" s="927">
        <f t="shared" si="25"/>
        <v>772263.25</v>
      </c>
      <c r="M132" s="939">
        <v>0</v>
      </c>
      <c r="N132" s="940">
        <f t="shared" si="23"/>
        <v>0</v>
      </c>
      <c r="O132" s="940">
        <f t="shared" si="26"/>
        <v>0</v>
      </c>
      <c r="P132" s="1016">
        <f t="shared" si="27"/>
        <v>772263.25</v>
      </c>
      <c r="Q132" s="877">
        <f>INDEX('Depreciation Rates'!$E$1:$E$90,MATCH(B132,'Depreciation Rates'!$A$1:$A$90,0))</f>
        <v>0</v>
      </c>
      <c r="R132" s="881">
        <f t="shared" si="29"/>
        <v>0</v>
      </c>
      <c r="S132" s="878">
        <f t="shared" si="31"/>
        <v>0</v>
      </c>
      <c r="T132" s="879">
        <f t="shared" si="28"/>
        <v>0</v>
      </c>
    </row>
    <row r="133" spans="1:20" ht="12">
      <c r="A133" s="864" t="s">
        <v>1191</v>
      </c>
      <c r="B133" s="875">
        <v>303220</v>
      </c>
      <c r="C133" s="875" t="str">
        <f t="shared" si="22"/>
        <v/>
      </c>
      <c r="D133" s="874" t="s">
        <v>1081</v>
      </c>
      <c r="E133" s="1343" cm="1">
        <f t="array" ref="E133">SUM(SUMIFS(DS1_UPIS!$G:$G,DS1_UPIS!$B:$B,$A133,DS1_UPIS!$E:$E,$B133,DS1_UPIS!$C:$C,Segments))</f>
        <v>11101.73</v>
      </c>
      <c r="F133" s="931"/>
      <c r="G133" s="931"/>
      <c r="H133" s="931"/>
      <c r="I133" s="935">
        <f>SUMIFS(DS3_2024Capex!G:G,DS3_2024Capex!B:B,'Exhibit 26.11'!A133,DS3_2024Capex!D:D,'Exhibit 26.11'!C133,DS3_2024Capex!F:F,"")</f>
        <v>0</v>
      </c>
      <c r="J133" s="935">
        <f t="shared" si="30"/>
        <v>0</v>
      </c>
      <c r="K133" s="935">
        <f t="shared" si="24"/>
        <v>0</v>
      </c>
      <c r="L133" s="927">
        <f t="shared" si="25"/>
        <v>11101.73</v>
      </c>
      <c r="M133" s="939">
        <v>0</v>
      </c>
      <c r="N133" s="940">
        <f t="shared" si="23"/>
        <v>0</v>
      </c>
      <c r="O133" s="940">
        <f t="shared" si="26"/>
        <v>0</v>
      </c>
      <c r="P133" s="1016">
        <f t="shared" si="27"/>
        <v>11101.73</v>
      </c>
      <c r="Q133" s="877">
        <f>INDEX('Depreciation Rates'!$E$1:$E$90,MATCH(B133,'Depreciation Rates'!$A$1:$A$90,0))</f>
        <v>0</v>
      </c>
      <c r="R133" s="881">
        <f t="shared" si="29"/>
        <v>0</v>
      </c>
      <c r="S133" s="878">
        <f t="shared" si="31"/>
        <v>0</v>
      </c>
      <c r="T133" s="879">
        <f t="shared" si="28"/>
        <v>0</v>
      </c>
    </row>
    <row r="134" spans="1:20" ht="12">
      <c r="A134" s="864" t="s">
        <v>1191</v>
      </c>
      <c r="B134" s="875">
        <v>303300</v>
      </c>
      <c r="C134" s="875" t="str">
        <f t="shared" si="22"/>
        <v/>
      </c>
      <c r="D134" s="874" t="s">
        <v>1082</v>
      </c>
      <c r="E134" s="1343" cm="1">
        <f t="array" ref="E134">SUM(SUMIFS(DS1_UPIS!$G:$G,DS1_UPIS!$B:$B,$A134,DS1_UPIS!$E:$E,$B134,DS1_UPIS!$C:$C,Segments))</f>
        <v>309026.44</v>
      </c>
      <c r="F134" s="931"/>
      <c r="G134" s="931"/>
      <c r="H134" s="931"/>
      <c r="I134" s="935">
        <f>SUMIFS(DS3_2024Capex!G:G,DS3_2024Capex!B:B,'Exhibit 26.11'!A134,DS3_2024Capex!D:D,'Exhibit 26.11'!C134,DS3_2024Capex!F:F,"")</f>
        <v>0</v>
      </c>
      <c r="J134" s="935">
        <f t="shared" si="30"/>
        <v>0</v>
      </c>
      <c r="K134" s="935">
        <f t="shared" si="24"/>
        <v>0</v>
      </c>
      <c r="L134" s="927">
        <f t="shared" si="25"/>
        <v>309026.44</v>
      </c>
      <c r="M134" s="939">
        <v>0</v>
      </c>
      <c r="N134" s="940">
        <f t="shared" si="23"/>
        <v>0</v>
      </c>
      <c r="O134" s="940">
        <f t="shared" si="26"/>
        <v>0</v>
      </c>
      <c r="P134" s="1016">
        <f t="shared" si="27"/>
        <v>309026.44</v>
      </c>
      <c r="Q134" s="877">
        <f>INDEX('Depreciation Rates'!$E$1:$E$90,MATCH(B134,'Depreciation Rates'!$A$1:$A$90,0))</f>
        <v>0</v>
      </c>
      <c r="R134" s="881">
        <f t="shared" si="29"/>
        <v>0</v>
      </c>
      <c r="S134" s="878">
        <f t="shared" si="31"/>
        <v>0</v>
      </c>
      <c r="T134" s="879">
        <f t="shared" si="28"/>
        <v>0</v>
      </c>
    </row>
    <row r="135" spans="1:20" ht="12">
      <c r="A135" s="864" t="s">
        <v>1191</v>
      </c>
      <c r="B135" s="875">
        <v>303400</v>
      </c>
      <c r="C135" s="875" t="str">
        <f t="shared" si="22"/>
        <v/>
      </c>
      <c r="D135" s="874" t="s">
        <v>1083</v>
      </c>
      <c r="E135" s="1343" cm="1">
        <f t="array" ref="E135">SUM(SUMIFS(DS1_UPIS!$G:$G,DS1_UPIS!$B:$B,$A135,DS1_UPIS!$E:$E,$B135,DS1_UPIS!$C:$C,Segments))</f>
        <v>110045.74000000001</v>
      </c>
      <c r="F135" s="931"/>
      <c r="G135" s="931"/>
      <c r="H135" s="931"/>
      <c r="I135" s="935">
        <f>SUMIFS(DS3_2024Capex!G:G,DS3_2024Capex!B:B,'Exhibit 26.11'!A135,DS3_2024Capex!D:D,'Exhibit 26.11'!C135,DS3_2024Capex!F:F,"")</f>
        <v>0</v>
      </c>
      <c r="J135" s="935">
        <f t="shared" si="30"/>
        <v>0</v>
      </c>
      <c r="K135" s="935">
        <f t="shared" si="24"/>
        <v>0</v>
      </c>
      <c r="L135" s="927">
        <f t="shared" si="25"/>
        <v>110045.74000000001</v>
      </c>
      <c r="M135" s="939">
        <v>0</v>
      </c>
      <c r="N135" s="940">
        <f t="shared" si="23"/>
        <v>0</v>
      </c>
      <c r="O135" s="940">
        <f t="shared" si="26"/>
        <v>0</v>
      </c>
      <c r="P135" s="1016">
        <f t="shared" si="27"/>
        <v>110045.74000000001</v>
      </c>
      <c r="Q135" s="877">
        <f>INDEX('Depreciation Rates'!$E$1:$E$90,MATCH(B135,'Depreciation Rates'!$A$1:$A$90,0))</f>
        <v>0</v>
      </c>
      <c r="R135" s="881">
        <f t="shared" si="29"/>
        <v>0</v>
      </c>
      <c r="S135" s="878">
        <f t="shared" si="31"/>
        <v>0</v>
      </c>
      <c r="T135" s="879">
        <f t="shared" si="28"/>
        <v>0</v>
      </c>
    </row>
    <row r="136" spans="1:20" s="971" customFormat="1" ht="12">
      <c r="A136" s="971" t="s">
        <v>1191</v>
      </c>
      <c r="B136" s="1591">
        <v>303500</v>
      </c>
      <c r="C136" s="875" t="str">
        <f t="shared" si="22"/>
        <v/>
      </c>
      <c r="D136" s="1593" t="s">
        <v>3212</v>
      </c>
      <c r="E136" s="1343" cm="1">
        <f t="array" ref="E136">SUM(SUMIFS(DS1_UPIS!$G:$G,DS1_UPIS!$B:$B,$A136,DS1_UPIS!$E:$E,$B136,DS1_UPIS!$C:$C,Segments))</f>
        <v>0</v>
      </c>
      <c r="F136" s="931"/>
      <c r="G136" s="931"/>
      <c r="H136" s="931"/>
      <c r="I136" s="935">
        <f>SUMIFS(DS3_2024Capex!G:G,DS3_2024Capex!B:B,'Exhibit 26.11'!A136,DS3_2024Capex!D:D,'Exhibit 26.11'!C136,DS3_2024Capex!F:F,"")</f>
        <v>0</v>
      </c>
      <c r="J136" s="935">
        <f>-I136*Retirement_Percentage</f>
        <v>0</v>
      </c>
      <c r="K136" s="935">
        <f>+I136+J136</f>
        <v>0</v>
      </c>
      <c r="L136" s="927">
        <f t="shared" si="25"/>
        <v>0</v>
      </c>
      <c r="M136" s="939"/>
      <c r="N136" s="940"/>
      <c r="O136" s="940"/>
      <c r="P136" s="1016">
        <f t="shared" si="32" ref="P136:P158">L136+O136</f>
        <v>0</v>
      </c>
      <c r="Q136" s="877">
        <f>INDEX('Depreciation Rates'!$E$1:$E$90,MATCH(B136,'Depreciation Rates'!$A$1:$A$90,0))</f>
        <v>0</v>
      </c>
      <c r="R136" s="881">
        <f t="shared" si="33" ref="R136:R158">P136*Q136</f>
        <v>0</v>
      </c>
      <c r="S136" s="878">
        <f t="shared" si="34" ref="S136:S158">SUM(((E136+L136)/2)*$Q136)/12*7</f>
        <v>0</v>
      </c>
      <c r="T136" s="879">
        <f t="shared" si="35" ref="T136:T158">SUM(((L136+P136)/2)*$Q136)/12*6</f>
        <v>0</v>
      </c>
    </row>
    <row r="137" spans="1:20" ht="12">
      <c r="A137" s="864" t="s">
        <v>1191</v>
      </c>
      <c r="B137" s="875">
        <v>303510</v>
      </c>
      <c r="C137" s="875" t="str">
        <f t="shared" si="22"/>
        <v/>
      </c>
      <c r="D137" s="874" t="s">
        <v>1084</v>
      </c>
      <c r="E137" s="1343" cm="1">
        <f t="array" ref="E137">SUM(SUMIFS(DS1_UPIS!$G:$G,DS1_UPIS!$B:$B,$A137,DS1_UPIS!$E:$E,$B137,DS1_UPIS!$C:$C,Segments))</f>
        <v>0</v>
      </c>
      <c r="F137" s="931"/>
      <c r="G137" s="931"/>
      <c r="H137" s="931"/>
      <c r="I137" s="935">
        <f>SUMIFS(DS3_2024Capex!G:G,DS3_2024Capex!B:B,'Exhibit 26.11'!A137,DS3_2024Capex!D:D,'Exhibit 26.11'!C137,DS3_2024Capex!F:F,"")</f>
        <v>0</v>
      </c>
      <c r="J137" s="935">
        <f t="shared" si="30"/>
        <v>0</v>
      </c>
      <c r="K137" s="935">
        <f t="shared" si="24"/>
        <v>0</v>
      </c>
      <c r="L137" s="927">
        <f t="shared" si="25"/>
        <v>0</v>
      </c>
      <c r="M137" s="939">
        <v>0</v>
      </c>
      <c r="N137" s="940">
        <f t="shared" si="23"/>
        <v>0</v>
      </c>
      <c r="O137" s="940">
        <f t="shared" si="26"/>
        <v>0</v>
      </c>
      <c r="P137" s="1016">
        <f t="shared" si="32"/>
        <v>0</v>
      </c>
      <c r="Q137" s="877">
        <f>INDEX('Depreciation Rates'!$E$1:$E$90,MATCH(B137,'Depreciation Rates'!$A$1:$A$90,0))</f>
        <v>0</v>
      </c>
      <c r="R137" s="881">
        <f t="shared" si="33"/>
        <v>0</v>
      </c>
      <c r="S137" s="878">
        <f t="shared" si="34"/>
        <v>0</v>
      </c>
      <c r="T137" s="879">
        <f t="shared" si="35"/>
        <v>0</v>
      </c>
    </row>
    <row r="138" spans="1:20" s="971" customFormat="1" ht="12">
      <c r="A138" s="971" t="s">
        <v>1191</v>
      </c>
      <c r="B138" s="1591">
        <v>304200</v>
      </c>
      <c r="C138" s="875" t="str">
        <f t="shared" si="22"/>
        <v>304</v>
      </c>
      <c r="D138" s="1593" t="s">
        <v>1085</v>
      </c>
      <c r="E138" s="1343" cm="1">
        <f t="array" ref="E138">SUM(SUMIFS(DS1_UPIS!$G:$G,DS1_UPIS!$B:$B,$A138,DS1_UPIS!$E:$E,$B138,DS1_UPIS!$C:$C,Segments))</f>
        <v>11432.51</v>
      </c>
      <c r="F138" s="931"/>
      <c r="G138" s="931"/>
      <c r="H138" s="931"/>
      <c r="I138" s="935">
        <f>SUMIFS(DS3_2024Capex!G:G,DS3_2024Capex!B:B,'Exhibit 26.11'!A138,DS3_2024Capex!D:D,'Exhibit 26.11'!C138,DS3_2024Capex!F:F,"")</f>
        <v>0</v>
      </c>
      <c r="J138" s="935">
        <f>-I138*Retirement_Percentage</f>
        <v>0</v>
      </c>
      <c r="K138" s="935">
        <f>+I138+J138</f>
        <v>0</v>
      </c>
      <c r="L138" s="927">
        <f t="shared" si="25"/>
        <v>11432.51</v>
      </c>
      <c r="M138" s="939"/>
      <c r="N138" s="940"/>
      <c r="O138" s="940"/>
      <c r="P138" s="1016">
        <f t="shared" si="32"/>
        <v>11432.51</v>
      </c>
      <c r="Q138" s="1523">
        <f>INDEX('Depreciation Rates'!$E$1:$E$90,MATCH(B138,'Depreciation Rates'!$A$1:$A$90,0))</f>
        <v>0</v>
      </c>
      <c r="R138" s="881">
        <f t="shared" si="33"/>
        <v>0</v>
      </c>
      <c r="S138" s="878">
        <f t="shared" si="34"/>
        <v>0</v>
      </c>
      <c r="T138" s="879">
        <f t="shared" si="35"/>
        <v>0</v>
      </c>
    </row>
    <row r="139" spans="1:20" s="971" customFormat="1" ht="12">
      <c r="A139" s="971" t="s">
        <v>1191</v>
      </c>
      <c r="B139" s="1591">
        <v>304210</v>
      </c>
      <c r="C139" s="875" t="str">
        <f t="shared" si="36" ref="C139:C155">IF(LEFT(B138,3)=LEFT(B139,3),"",LEFT(B139,3))</f>
        <v/>
      </c>
      <c r="D139" s="1593" t="s">
        <v>3213</v>
      </c>
      <c r="E139" s="1343" cm="1">
        <f t="array" ref="E139">SUM(SUMIFS(DS1_UPIS!$G:$G,DS1_UPIS!$B:$B,$A139,DS1_UPIS!$E:$E,$B139,DS1_UPIS!$C:$C,Segments))</f>
        <v>0</v>
      </c>
      <c r="F139" s="931"/>
      <c r="G139" s="931"/>
      <c r="H139" s="931"/>
      <c r="I139" s="935">
        <f>SUMIFS(DS3_2024Capex!G:G,DS3_2024Capex!B:B,'Exhibit 26.11'!A139,DS3_2024Capex!D:D,'Exhibit 26.11'!C139,DS3_2024Capex!F:F,"")</f>
        <v>0</v>
      </c>
      <c r="J139" s="935">
        <f>-I139*Retirement_Percentage</f>
        <v>0</v>
      </c>
      <c r="K139" s="935">
        <f>+I139+J139</f>
        <v>0</v>
      </c>
      <c r="L139" s="927">
        <f t="shared" si="25"/>
        <v>0</v>
      </c>
      <c r="M139" s="939"/>
      <c r="N139" s="940"/>
      <c r="O139" s="940"/>
      <c r="P139" s="1016">
        <f t="shared" si="32"/>
        <v>0</v>
      </c>
      <c r="Q139" s="877">
        <f>INDEX('Depreciation Rates'!$E$1:$E$90,MATCH(B139,'Depreciation Rates'!$A$1:$A$90,0))</f>
        <v>0</v>
      </c>
      <c r="R139" s="881">
        <f t="shared" si="33"/>
        <v>0</v>
      </c>
      <c r="S139" s="878">
        <f t="shared" si="34"/>
        <v>0</v>
      </c>
      <c r="T139" s="879">
        <f t="shared" si="35"/>
        <v>0</v>
      </c>
    </row>
    <row r="140" spans="1:20" ht="12">
      <c r="A140" s="864" t="s">
        <v>1191</v>
      </c>
      <c r="B140" s="875">
        <v>304220</v>
      </c>
      <c r="C140" s="875" t="str">
        <f t="shared" si="36"/>
        <v/>
      </c>
      <c r="D140" s="874" t="s">
        <v>1086</v>
      </c>
      <c r="E140" s="1343" cm="1">
        <f t="array" ref="E140">SUM(SUMIFS(DS1_UPIS!$G:$G,DS1_UPIS!$B:$B,$A140,DS1_UPIS!$E:$E,$B140,DS1_UPIS!$C:$C,Segments))</f>
        <v>879806.15000000002</v>
      </c>
      <c r="F140" s="931"/>
      <c r="G140" s="931"/>
      <c r="H140" s="931"/>
      <c r="I140" s="935">
        <f>SUMIFS(DS3_2024Capex!G:G,DS3_2024Capex!B:B,'Exhibit 26.11'!A140,DS3_2024Capex!D:D,'Exhibit 26.11'!C140,DS3_2024Capex!F:F,"")</f>
        <v>0</v>
      </c>
      <c r="J140" s="935">
        <f t="shared" si="30"/>
        <v>0</v>
      </c>
      <c r="K140" s="935">
        <f t="shared" si="24"/>
        <v>0</v>
      </c>
      <c r="L140" s="927">
        <f t="shared" si="25"/>
        <v>879806.15000000002</v>
      </c>
      <c r="M140" s="939">
        <v>0</v>
      </c>
      <c r="N140" s="940">
        <f t="shared" si="23"/>
        <v>0</v>
      </c>
      <c r="O140" s="940">
        <f t="shared" si="26"/>
        <v>0</v>
      </c>
      <c r="P140" s="1016">
        <f t="shared" si="32"/>
        <v>879806.15000000002</v>
      </c>
      <c r="Q140" s="877">
        <f>INDEX('Depreciation Rates'!$E$1:$E$90,MATCH(B140,'Depreciation Rates'!$A$1:$A$90,0))</f>
        <v>0.0189</v>
      </c>
      <c r="R140" s="881">
        <f t="shared" si="33"/>
        <v>16628.336234999999</v>
      </c>
      <c r="S140" s="878">
        <f t="shared" si="34"/>
        <v>9699.8628037499984</v>
      </c>
      <c r="T140" s="879">
        <f t="shared" si="35"/>
        <v>8314.1681174999994</v>
      </c>
    </row>
    <row r="141" spans="1:20" ht="12">
      <c r="A141" s="864" t="s">
        <v>1191</v>
      </c>
      <c r="B141" s="875">
        <v>304300</v>
      </c>
      <c r="C141" s="875" t="str">
        <f t="shared" si="36"/>
        <v/>
      </c>
      <c r="D141" s="874" t="s">
        <v>1087</v>
      </c>
      <c r="E141" s="1343" cm="1">
        <f t="array" ref="E141">SUM(SUMIFS(DS1_UPIS!$G:$G,DS1_UPIS!$B:$B,$A141,DS1_UPIS!$E:$E,$B141,DS1_UPIS!$C:$C,Segments))</f>
        <v>8779145.3599999994</v>
      </c>
      <c r="F141" s="931"/>
      <c r="G141" s="931"/>
      <c r="H141" s="931"/>
      <c r="I141" s="935">
        <f>SUMIFS(DS3_2024Capex!G:G,DS3_2024Capex!B:B,'Exhibit 26.11'!A141,DS3_2024Capex!D:D,'Exhibit 26.11'!C141,DS3_2024Capex!F:F,"")</f>
        <v>0</v>
      </c>
      <c r="J141" s="935">
        <f t="shared" si="30"/>
        <v>0</v>
      </c>
      <c r="K141" s="935">
        <f t="shared" si="24"/>
        <v>0</v>
      </c>
      <c r="L141" s="927">
        <f t="shared" si="25"/>
        <v>8779145.3599999994</v>
      </c>
      <c r="M141" s="939">
        <v>0</v>
      </c>
      <c r="N141" s="940">
        <f t="shared" si="23"/>
        <v>0</v>
      </c>
      <c r="O141" s="940">
        <f t="shared" si="26"/>
        <v>0</v>
      </c>
      <c r="P141" s="1016">
        <f t="shared" si="32"/>
        <v>8779145.3599999994</v>
      </c>
      <c r="Q141" s="877">
        <f>INDEX('Depreciation Rates'!$E$1:$E$90,MATCH(B141,'Depreciation Rates'!$A$1:$A$90,0))</f>
        <v>0.021600000000000001</v>
      </c>
      <c r="R141" s="881">
        <f t="shared" si="33"/>
        <v>189629.53977599999</v>
      </c>
      <c r="S141" s="878">
        <f t="shared" si="34"/>
        <v>110617.23153599999</v>
      </c>
      <c r="T141" s="879">
        <f t="shared" si="35"/>
        <v>94814.769887999995</v>
      </c>
    </row>
    <row r="142" spans="1:20" ht="12">
      <c r="A142" s="864" t="s">
        <v>1191</v>
      </c>
      <c r="B142" s="875">
        <v>304400</v>
      </c>
      <c r="C142" s="875" t="str">
        <f t="shared" si="36"/>
        <v/>
      </c>
      <c r="D142" s="874" t="s">
        <v>1088</v>
      </c>
      <c r="E142" s="1343" cm="1">
        <f t="array" ref="E142">SUM(SUMIFS(DS1_UPIS!$G:$G,DS1_UPIS!$B:$B,$A142,DS1_UPIS!$E:$E,$B142,DS1_UPIS!$C:$C,Segments))</f>
        <v>451625.19</v>
      </c>
      <c r="F142" s="931"/>
      <c r="G142" s="931"/>
      <c r="H142" s="931"/>
      <c r="I142" s="935">
        <f>SUMIFS(DS3_2024Capex!G:G,DS3_2024Capex!B:B,'Exhibit 26.11'!A142,DS3_2024Capex!D:D,'Exhibit 26.11'!C142,DS3_2024Capex!F:F,"")</f>
        <v>0</v>
      </c>
      <c r="J142" s="935">
        <f t="shared" si="30"/>
        <v>0</v>
      </c>
      <c r="K142" s="935">
        <f t="shared" si="24"/>
        <v>0</v>
      </c>
      <c r="L142" s="927">
        <f t="shared" si="25"/>
        <v>451625.19</v>
      </c>
      <c r="M142" s="939">
        <v>0</v>
      </c>
      <c r="N142" s="940">
        <f t="shared" si="23"/>
        <v>0</v>
      </c>
      <c r="O142" s="940">
        <f t="shared" si="26"/>
        <v>0</v>
      </c>
      <c r="P142" s="1016">
        <f t="shared" si="32"/>
        <v>451625.19</v>
      </c>
      <c r="Q142" s="877">
        <f>INDEX('Depreciation Rates'!$E$1:$E$90,MATCH(B142,'Depreciation Rates'!$A$1:$A$90,0))</f>
        <v>0.018500000000000003</v>
      </c>
      <c r="R142" s="881">
        <f t="shared" si="33"/>
        <v>8355.0660150000003</v>
      </c>
      <c r="S142" s="878">
        <f t="shared" si="34"/>
        <v>4873.7885087500008</v>
      </c>
      <c r="T142" s="879">
        <f t="shared" si="35"/>
        <v>4177.5330075000002</v>
      </c>
    </row>
    <row r="143" spans="1:20" ht="12">
      <c r="A143" s="864" t="s">
        <v>1191</v>
      </c>
      <c r="B143" s="875">
        <v>304500</v>
      </c>
      <c r="C143" s="875" t="str">
        <f t="shared" si="36"/>
        <v/>
      </c>
      <c r="D143" s="874" t="s">
        <v>1089</v>
      </c>
      <c r="E143" s="1343" cm="1">
        <f t="array" ref="E143">SUM(SUMIFS(DS1_UPIS!$G:$G,DS1_UPIS!$B:$B,$A143,DS1_UPIS!$E:$E,$B143,DS1_UPIS!$C:$C,Segments))</f>
        <v>569613.56999999995</v>
      </c>
      <c r="F143" s="931"/>
      <c r="G143" s="931"/>
      <c r="H143" s="931"/>
      <c r="I143" s="935">
        <f>SUMIFS(DS3_2024Capex!G:G,DS3_2024Capex!B:B,'Exhibit 26.11'!A143,DS3_2024Capex!D:D,'Exhibit 26.11'!C143,DS3_2024Capex!F:F,"")</f>
        <v>0</v>
      </c>
      <c r="J143" s="935">
        <f t="shared" si="30"/>
        <v>0</v>
      </c>
      <c r="K143" s="935">
        <f t="shared" si="24"/>
        <v>0</v>
      </c>
      <c r="L143" s="927">
        <f t="shared" si="25"/>
        <v>569613.56999999995</v>
      </c>
      <c r="M143" s="939">
        <v>0</v>
      </c>
      <c r="N143" s="940">
        <f t="shared" si="23"/>
        <v>0</v>
      </c>
      <c r="O143" s="940">
        <f t="shared" si="26"/>
        <v>0</v>
      </c>
      <c r="P143" s="1016">
        <f t="shared" si="32"/>
        <v>569613.56999999995</v>
      </c>
      <c r="Q143" s="877">
        <f>INDEX('Depreciation Rates'!$E$1:$E$90,MATCH(B143,'Depreciation Rates'!$A$1:$A$90,0))</f>
        <v>0.038599999999999995</v>
      </c>
      <c r="R143" s="881">
        <f t="shared" si="33"/>
        <v>21987.083801999994</v>
      </c>
      <c r="S143" s="878">
        <f t="shared" si="34"/>
        <v>12825.798884499996</v>
      </c>
      <c r="T143" s="879">
        <f t="shared" si="35"/>
        <v>10993.541900999997</v>
      </c>
    </row>
    <row r="144" spans="1:20" ht="12">
      <c r="A144" s="864" t="s">
        <v>1191</v>
      </c>
      <c r="B144" s="875">
        <v>304510</v>
      </c>
      <c r="C144" s="875" t="str">
        <f t="shared" si="36"/>
        <v/>
      </c>
      <c r="D144" s="874" t="s">
        <v>1090</v>
      </c>
      <c r="E144" s="1343" cm="1">
        <f t="array" ref="E144">SUM(SUMIFS(DS1_UPIS!$G:$G,DS1_UPIS!$B:$B,$A144,DS1_UPIS!$E:$E,$B144,DS1_UPIS!$C:$C,Segments))</f>
        <v>933034.57999999996</v>
      </c>
      <c r="F144" s="931"/>
      <c r="G144" s="931"/>
      <c r="H144" s="931"/>
      <c r="I144" s="935">
        <f>SUMIFS(DS3_2024Capex!G:G,DS3_2024Capex!B:B,'Exhibit 26.11'!A144,DS3_2024Capex!D:D,'Exhibit 26.11'!C144,DS3_2024Capex!F:F,"")</f>
        <v>0</v>
      </c>
      <c r="J144" s="935">
        <f t="shared" si="30"/>
        <v>0</v>
      </c>
      <c r="K144" s="935">
        <f t="shared" si="24"/>
        <v>0</v>
      </c>
      <c r="L144" s="927">
        <f t="shared" si="25"/>
        <v>933034.57999999996</v>
      </c>
      <c r="M144" s="939">
        <v>0</v>
      </c>
      <c r="N144" s="940">
        <f t="shared" si="23"/>
        <v>0</v>
      </c>
      <c r="O144" s="940">
        <f t="shared" si="26"/>
        <v>0</v>
      </c>
      <c r="P144" s="1016">
        <f t="shared" si="32"/>
        <v>933034.57999999996</v>
      </c>
      <c r="Q144" s="877">
        <f>INDEX('Depreciation Rates'!$E$1:$E$90,MATCH(B144,'Depreciation Rates'!$A$1:$A$90,0))</f>
        <v>0.0178</v>
      </c>
      <c r="R144" s="881">
        <f t="shared" si="33"/>
        <v>16608.015523999999</v>
      </c>
      <c r="S144" s="878">
        <f t="shared" si="34"/>
        <v>9688.0090556666655</v>
      </c>
      <c r="T144" s="879">
        <f t="shared" si="35"/>
        <v>8304.0077619999993</v>
      </c>
    </row>
    <row r="145" spans="1:20" ht="12">
      <c r="A145" s="864" t="s">
        <v>1191</v>
      </c>
      <c r="B145" s="875">
        <v>307200</v>
      </c>
      <c r="C145" s="875" t="str">
        <f t="shared" si="36"/>
        <v>307</v>
      </c>
      <c r="D145" s="874" t="s">
        <v>1091</v>
      </c>
      <c r="E145" s="1343" cm="1">
        <f t="array" ref="E145">SUM(SUMIFS(DS1_UPIS!$G:$G,DS1_UPIS!$B:$B,$A145,DS1_UPIS!$E:$E,$B145,DS1_UPIS!$C:$C,Segments))</f>
        <v>8096329.9400000004</v>
      </c>
      <c r="F145" s="931"/>
      <c r="G145" s="931"/>
      <c r="H145" s="931"/>
      <c r="I145" s="935">
        <f>SUMIFS(DS3_2024Capex!G:G,DS3_2024Capex!B:B,'Exhibit 26.11'!A145,DS3_2024Capex!D:D,'Exhibit 26.11'!C145,DS3_2024Capex!F:F,"")</f>
        <v>110023.79999999999</v>
      </c>
      <c r="J145" s="935">
        <f t="shared" si="30"/>
        <v>-5501.1899999999996</v>
      </c>
      <c r="K145" s="935">
        <f t="shared" si="24"/>
        <v>104522.60999999999</v>
      </c>
      <c r="L145" s="927">
        <f t="shared" si="25"/>
        <v>8200852.5500000007</v>
      </c>
      <c r="M145" s="939">
        <v>0</v>
      </c>
      <c r="N145" s="940">
        <f t="shared" si="23"/>
        <v>0</v>
      </c>
      <c r="O145" s="940">
        <f t="shared" si="26"/>
        <v>0</v>
      </c>
      <c r="P145" s="1016">
        <f t="shared" si="32"/>
        <v>8200852.5500000007</v>
      </c>
      <c r="Q145" s="877">
        <f>INDEX('Depreciation Rates'!$E$1:$E$90,MATCH(B145,'Depreciation Rates'!$A$1:$A$90,0))</f>
        <v>0.017899999999999999</v>
      </c>
      <c r="R145" s="881">
        <f t="shared" si="33"/>
        <v>146795.260645</v>
      </c>
      <c r="S145" s="878">
        <f t="shared" si="34"/>
        <v>85084.873583208333</v>
      </c>
      <c r="T145" s="879">
        <f t="shared" si="35"/>
        <v>73397.630322500001</v>
      </c>
    </row>
    <row r="146" spans="1:20" ht="12">
      <c r="A146" s="864" t="s">
        <v>1191</v>
      </c>
      <c r="B146" s="875">
        <v>309200</v>
      </c>
      <c r="C146" s="875" t="str">
        <f t="shared" si="36"/>
        <v>309</v>
      </c>
      <c r="D146" s="874" t="s">
        <v>1092</v>
      </c>
      <c r="E146" s="1343" cm="1">
        <f t="array" ref="E146">SUM(SUMIFS(DS1_UPIS!$G:$G,DS1_UPIS!$B:$B,$A146,DS1_UPIS!$E:$E,$B146,DS1_UPIS!$C:$C,Segments))</f>
        <v>400935.09999999998</v>
      </c>
      <c r="F146" s="931"/>
      <c r="G146" s="931"/>
      <c r="H146" s="931"/>
      <c r="I146" s="935">
        <f>SUMIFS(DS3_2024Capex!G:G,DS3_2024Capex!B:B,'Exhibit 26.11'!A146,DS3_2024Capex!D:D,'Exhibit 26.11'!C146,DS3_2024Capex!F:F,"")</f>
        <v>0</v>
      </c>
      <c r="J146" s="935">
        <f t="shared" si="30"/>
        <v>0</v>
      </c>
      <c r="K146" s="935">
        <f t="shared" si="24"/>
        <v>0</v>
      </c>
      <c r="L146" s="927">
        <f t="shared" si="25"/>
        <v>400935.09999999998</v>
      </c>
      <c r="M146" s="939">
        <v>0</v>
      </c>
      <c r="N146" s="940">
        <f t="shared" si="23"/>
        <v>0</v>
      </c>
      <c r="O146" s="940">
        <f t="shared" si="26"/>
        <v>0</v>
      </c>
      <c r="P146" s="1016">
        <f t="shared" si="32"/>
        <v>400935.09999999998</v>
      </c>
      <c r="Q146" s="877">
        <f>INDEX('Depreciation Rates'!$E$1:$E$90,MATCH(B146,'Depreciation Rates'!$A$1:$A$90,0))</f>
        <v>0.021899999999999999</v>
      </c>
      <c r="R146" s="881">
        <f t="shared" si="33"/>
        <v>8780.4786899999999</v>
      </c>
      <c r="S146" s="878">
        <f t="shared" si="34"/>
        <v>5121.9459025000006</v>
      </c>
      <c r="T146" s="879">
        <f t="shared" si="35"/>
        <v>4390.239345</v>
      </c>
    </row>
    <row r="147" spans="1:20" ht="12">
      <c r="A147" s="864" t="s">
        <v>1191</v>
      </c>
      <c r="B147" s="875">
        <v>310200</v>
      </c>
      <c r="C147" s="875" t="str">
        <f t="shared" si="36"/>
        <v>310</v>
      </c>
      <c r="D147" s="874" t="s">
        <v>1093</v>
      </c>
      <c r="E147" s="1343" cm="1">
        <f t="array" ref="E147">SUM(SUMIFS(DS1_UPIS!$G:$G,DS1_UPIS!$B:$B,$A147,DS1_UPIS!$E:$E,$B147,DS1_UPIS!$C:$C,Segments))</f>
        <v>540.85000000000002</v>
      </c>
      <c r="F147" s="931"/>
      <c r="G147" s="931"/>
      <c r="H147" s="931"/>
      <c r="I147" s="935">
        <f>SUMIFS(DS3_2024Capex!G:G,DS3_2024Capex!B:B,'Exhibit 26.11'!A147,DS3_2024Capex!D:D,'Exhibit 26.11'!C147,DS3_2024Capex!F:F,"")</f>
        <v>0</v>
      </c>
      <c r="J147" s="935">
        <f t="shared" si="30"/>
        <v>0</v>
      </c>
      <c r="K147" s="935">
        <f t="shared" si="24"/>
        <v>0</v>
      </c>
      <c r="L147" s="927">
        <f t="shared" si="25"/>
        <v>540.85000000000002</v>
      </c>
      <c r="M147" s="939">
        <v>0</v>
      </c>
      <c r="N147" s="940">
        <f t="shared" si="23"/>
        <v>0</v>
      </c>
      <c r="O147" s="940">
        <f t="shared" si="26"/>
        <v>0</v>
      </c>
      <c r="P147" s="1016">
        <f t="shared" si="32"/>
        <v>540.85000000000002</v>
      </c>
      <c r="Q147" s="877">
        <f>INDEX('Depreciation Rates'!$E$1:$E$90,MATCH(B147,'Depreciation Rates'!$A$1:$A$90,0))</f>
        <v>0.0246</v>
      </c>
      <c r="R147" s="881">
        <f t="shared" si="33"/>
        <v>13.304910000000001</v>
      </c>
      <c r="S147" s="878">
        <f t="shared" si="34"/>
        <v>7.7611975000000015</v>
      </c>
      <c r="T147" s="879">
        <f t="shared" si="35"/>
        <v>6.6524550000000016</v>
      </c>
    </row>
    <row r="148" spans="1:20" ht="12">
      <c r="A148" s="864" t="s">
        <v>1191</v>
      </c>
      <c r="B148" s="875">
        <v>310201</v>
      </c>
      <c r="C148" s="875" t="str">
        <f t="shared" si="36"/>
        <v/>
      </c>
      <c r="D148" s="874" t="s">
        <v>1200</v>
      </c>
      <c r="E148" s="1343" cm="1">
        <f t="array" ref="E148">SUM(SUMIFS(DS1_UPIS!$G:$G,DS1_UPIS!$B:$B,$A148,DS1_UPIS!$E:$E,$B148,DS1_UPIS!$C:$C,Segments))</f>
        <v>508617.27000000002</v>
      </c>
      <c r="F148" s="931"/>
      <c r="G148" s="931"/>
      <c r="H148" s="931"/>
      <c r="I148" s="935">
        <f>SUMIFS(DS3_2024Capex!G:G,DS3_2024Capex!B:B,'Exhibit 26.11'!A148,DS3_2024Capex!D:D,'Exhibit 26.11'!C148,DS3_2024Capex!F:F,"")</f>
        <v>0</v>
      </c>
      <c r="J148" s="935">
        <f t="shared" si="30"/>
        <v>0</v>
      </c>
      <c r="K148" s="935">
        <f t="shared" si="24"/>
        <v>0</v>
      </c>
      <c r="L148" s="927">
        <f t="shared" si="25"/>
        <v>508617.27000000002</v>
      </c>
      <c r="M148" s="939">
        <v>0</v>
      </c>
      <c r="N148" s="940">
        <f t="shared" si="23"/>
        <v>0</v>
      </c>
      <c r="O148" s="940">
        <f t="shared" si="26"/>
        <v>0</v>
      </c>
      <c r="P148" s="1016">
        <f t="shared" si="32"/>
        <v>508617.27000000002</v>
      </c>
      <c r="Q148" s="877">
        <f>INDEX('Depreciation Rates'!$E$1:$E$90,MATCH(B148,'Depreciation Rates'!$A$1:$A$90,0))</f>
        <v>0.0246</v>
      </c>
      <c r="R148" s="881">
        <f t="shared" si="33"/>
        <v>12511.984842</v>
      </c>
      <c r="S148" s="878">
        <f t="shared" si="34"/>
        <v>7298.6578244999992</v>
      </c>
      <c r="T148" s="879">
        <f t="shared" si="35"/>
        <v>6255.992420999999</v>
      </c>
    </row>
    <row r="149" spans="1:20" ht="12">
      <c r="A149" s="864" t="s">
        <v>1191</v>
      </c>
      <c r="B149" s="875">
        <v>310300</v>
      </c>
      <c r="C149" s="875" t="str">
        <f t="shared" si="36"/>
        <v/>
      </c>
      <c r="D149" s="874" t="s">
        <v>1094</v>
      </c>
      <c r="E149" s="1343" cm="1">
        <f t="array" ref="E149">SUM(SUMIFS(DS1_UPIS!$G:$G,DS1_UPIS!$B:$B,$A149,DS1_UPIS!$E:$E,$B149,DS1_UPIS!$C:$C,Segments))</f>
        <v>0</v>
      </c>
      <c r="F149" s="931"/>
      <c r="G149" s="931"/>
      <c r="H149" s="931"/>
      <c r="I149" s="935">
        <f>SUMIFS(DS3_2024Capex!G:G,DS3_2024Capex!B:B,'Exhibit 26.11'!A149,DS3_2024Capex!D:D,'Exhibit 26.11'!C149,DS3_2024Capex!F:F,"")</f>
        <v>0</v>
      </c>
      <c r="J149" s="935">
        <f>-I149*Retirement_Percentage</f>
        <v>0</v>
      </c>
      <c r="K149" s="935">
        <f>+I149+J149</f>
        <v>0</v>
      </c>
      <c r="L149" s="927">
        <f t="shared" si="25"/>
        <v>0</v>
      </c>
      <c r="M149" s="939">
        <v>0</v>
      </c>
      <c r="N149" s="940">
        <f>-M149*Retirement_Percentage</f>
        <v>0</v>
      </c>
      <c r="O149" s="940">
        <f>+M149+N149</f>
        <v>0</v>
      </c>
      <c r="P149" s="1016">
        <f t="shared" si="32"/>
        <v>0</v>
      </c>
      <c r="Q149" s="877">
        <f>INDEX('Depreciation Rates'!$E$1:$E$90,MATCH(B149,'Depreciation Rates'!$A$1:$A$90,0))</f>
        <v>0.0246</v>
      </c>
      <c r="R149" s="881">
        <f t="shared" si="33"/>
        <v>0</v>
      </c>
      <c r="S149" s="878">
        <f t="shared" si="34"/>
        <v>0</v>
      </c>
      <c r="T149" s="879">
        <f t="shared" si="35"/>
        <v>0</v>
      </c>
    </row>
    <row r="150" spans="1:20" ht="12">
      <c r="A150" s="864" t="s">
        <v>1191</v>
      </c>
      <c r="B150" s="875">
        <v>310400</v>
      </c>
      <c r="C150" s="875" t="str">
        <f t="shared" si="36"/>
        <v/>
      </c>
      <c r="D150" s="874" t="s">
        <v>1095</v>
      </c>
      <c r="E150" s="1343" cm="1">
        <f t="array" ref="E150">SUM(SUMIFS(DS1_UPIS!$G:$G,DS1_UPIS!$B:$B,$A150,DS1_UPIS!$E:$E,$B150,DS1_UPIS!$C:$C,Segments))</f>
        <v>2830.1300000000001</v>
      </c>
      <c r="F150" s="931"/>
      <c r="G150" s="931"/>
      <c r="H150" s="931"/>
      <c r="I150" s="935">
        <f>SUMIFS(DS3_2024Capex!G:G,DS3_2024Capex!B:B,'Exhibit 26.11'!A150,DS3_2024Capex!D:D,'Exhibit 26.11'!C150,DS3_2024Capex!F:F,"")</f>
        <v>0</v>
      </c>
      <c r="J150" s="935">
        <f>-I150*Retirement_Percentage</f>
        <v>0</v>
      </c>
      <c r="K150" s="935">
        <f>+I150+J150</f>
        <v>0</v>
      </c>
      <c r="L150" s="927">
        <f t="shared" si="25"/>
        <v>2830.1300000000001</v>
      </c>
      <c r="M150" s="939">
        <v>0</v>
      </c>
      <c r="N150" s="940">
        <f>-M150*Retirement_Percentage</f>
        <v>0</v>
      </c>
      <c r="O150" s="940">
        <f>+M150+N150</f>
        <v>0</v>
      </c>
      <c r="P150" s="1016">
        <f t="shared" si="32"/>
        <v>2830.1300000000001</v>
      </c>
      <c r="Q150" s="877">
        <f>INDEX('Depreciation Rates'!$E$1:$E$90,MATCH(B150,'Depreciation Rates'!$A$1:$A$90,0))</f>
        <v>0.0246</v>
      </c>
      <c r="R150" s="881">
        <f t="shared" si="33"/>
        <v>69.621198000000007</v>
      </c>
      <c r="S150" s="878">
        <f t="shared" si="34"/>
        <v>40.612365500000003</v>
      </c>
      <c r="T150" s="879">
        <f t="shared" si="35"/>
        <v>34.810599000000003</v>
      </c>
    </row>
    <row r="151" spans="1:20" ht="12">
      <c r="A151" s="864" t="s">
        <v>1191</v>
      </c>
      <c r="B151" s="875">
        <v>311200</v>
      </c>
      <c r="C151" s="875" t="str">
        <f t="shared" si="36"/>
        <v>311</v>
      </c>
      <c r="D151" s="874" t="s">
        <v>1096</v>
      </c>
      <c r="E151" s="1343" cm="1">
        <f t="array" ref="E151">SUM(SUMIFS(DS1_UPIS!$G:$G,DS1_UPIS!$B:$B,$A151,DS1_UPIS!$E:$E,$B151,DS1_UPIS!$C:$C,Segments))</f>
        <v>3498564.6700000004</v>
      </c>
      <c r="F151" s="931"/>
      <c r="G151" s="931"/>
      <c r="H151" s="931"/>
      <c r="I151" s="935">
        <f>SUMIFS(DS3_2024Capex!G:G,DS3_2024Capex!B:B,'Exhibit 26.11'!A151,DS3_2024Capex!D:D,'Exhibit 26.11'!C151,DS3_2024Capex!F:F,"")</f>
        <v>0</v>
      </c>
      <c r="J151" s="935">
        <f t="shared" si="30"/>
        <v>0</v>
      </c>
      <c r="K151" s="935">
        <f t="shared" si="24"/>
        <v>0</v>
      </c>
      <c r="L151" s="927">
        <f t="shared" si="25"/>
        <v>3498564.6700000004</v>
      </c>
      <c r="M151" s="939">
        <v>0</v>
      </c>
      <c r="N151" s="940">
        <f t="shared" si="23"/>
        <v>0</v>
      </c>
      <c r="O151" s="940">
        <f t="shared" si="26"/>
        <v>0</v>
      </c>
      <c r="P151" s="1016">
        <f t="shared" si="32"/>
        <v>3498564.6700000004</v>
      </c>
      <c r="Q151" s="877">
        <f>INDEX('Depreciation Rates'!$E$1:$E$90,MATCH(B151,'Depreciation Rates'!$A$1:$A$90,0))</f>
        <v>0.016799999999999999</v>
      </c>
      <c r="R151" s="881">
        <f t="shared" si="33"/>
        <v>58775.886456</v>
      </c>
      <c r="S151" s="878">
        <f t="shared" si="34"/>
        <v>34285.933766000002</v>
      </c>
      <c r="T151" s="879">
        <f t="shared" si="35"/>
        <v>29387.943228</v>
      </c>
    </row>
    <row r="152" spans="1:20" s="971" customFormat="1" ht="12">
      <c r="A152" s="971" t="s">
        <v>1191</v>
      </c>
      <c r="B152" s="1591">
        <v>311240</v>
      </c>
      <c r="C152" s="875" t="str">
        <f t="shared" si="36"/>
        <v/>
      </c>
      <c r="D152" s="1593" t="s">
        <v>3214</v>
      </c>
      <c r="E152" s="1343" cm="1">
        <f t="array" ref="E152">SUM(SUMIFS(DS1_UPIS!$G:$G,DS1_UPIS!$B:$B,$A152,DS1_UPIS!$E:$E,$B152,DS1_UPIS!$C:$C,Segments))</f>
        <v>17913.289999999997</v>
      </c>
      <c r="F152" s="931"/>
      <c r="G152" s="931"/>
      <c r="H152" s="931"/>
      <c r="I152" s="935">
        <f>SUMIFS(DS3_2024Capex!G:G,DS3_2024Capex!B:B,'Exhibit 26.11'!A152,DS3_2024Capex!D:D,'Exhibit 26.11'!C152,DS3_2024Capex!F:F,"")</f>
        <v>0</v>
      </c>
      <c r="J152" s="935">
        <f>-I152*Retirement_Percentage</f>
        <v>0</v>
      </c>
      <c r="K152" s="935">
        <f>+I152+J152</f>
        <v>0</v>
      </c>
      <c r="L152" s="927">
        <f t="shared" si="25"/>
        <v>17913.289999999997</v>
      </c>
      <c r="M152" s="939"/>
      <c r="N152" s="940"/>
      <c r="O152" s="940"/>
      <c r="P152" s="1016">
        <f t="shared" si="32"/>
        <v>17913.289999999997</v>
      </c>
      <c r="Q152" s="877">
        <f>INDEX('Depreciation Rates'!$E$1:$E$90,MATCH(B152,'Depreciation Rates'!$A$1:$A$90,0))</f>
        <v>0</v>
      </c>
      <c r="R152" s="881">
        <f t="shared" si="33"/>
        <v>0</v>
      </c>
      <c r="S152" s="878">
        <f t="shared" si="34"/>
        <v>0</v>
      </c>
      <c r="T152" s="879">
        <f t="shared" si="35"/>
        <v>0</v>
      </c>
    </row>
    <row r="153" spans="1:20" ht="12">
      <c r="A153" s="864" t="s">
        <v>1191</v>
      </c>
      <c r="B153" s="875">
        <v>311250</v>
      </c>
      <c r="C153" s="875" t="str">
        <f t="shared" si="36"/>
        <v/>
      </c>
      <c r="D153" s="874" t="s">
        <v>1097</v>
      </c>
      <c r="E153" s="1343" cm="1">
        <f t="array" ref="E153">SUM(SUMIFS(DS1_UPIS!$G:$G,DS1_UPIS!$B:$B,$A153,DS1_UPIS!$E:$E,$B153,DS1_UPIS!$C:$C,Segments))</f>
        <v>410426.73999999999</v>
      </c>
      <c r="F153" s="931"/>
      <c r="G153" s="931"/>
      <c r="H153" s="931"/>
      <c r="I153" s="935">
        <f>SUMIFS(DS3_2024Capex!G:G,DS3_2024Capex!B:B,'Exhibit 26.11'!A153,DS3_2024Capex!D:D,'Exhibit 26.11'!C153,DS3_2024Capex!F:F,"")</f>
        <v>0</v>
      </c>
      <c r="J153" s="935">
        <f t="shared" si="30"/>
        <v>0</v>
      </c>
      <c r="K153" s="935">
        <f t="shared" si="24"/>
        <v>0</v>
      </c>
      <c r="L153" s="927">
        <f t="shared" si="25"/>
        <v>410426.73999999999</v>
      </c>
      <c r="M153" s="939">
        <v>0</v>
      </c>
      <c r="N153" s="940">
        <f t="shared" si="23"/>
        <v>0</v>
      </c>
      <c r="O153" s="940">
        <f t="shared" si="26"/>
        <v>0</v>
      </c>
      <c r="P153" s="1016">
        <f t="shared" si="32"/>
        <v>410426.73999999999</v>
      </c>
      <c r="Q153" s="877">
        <f>INDEX('Depreciation Rates'!$E$1:$E$90,MATCH(B153,'Depreciation Rates'!$A$1:$A$90,0))</f>
        <v>0.016799999999999999</v>
      </c>
      <c r="R153" s="881">
        <f t="shared" si="33"/>
        <v>6895.1692319999993</v>
      </c>
      <c r="S153" s="878">
        <f t="shared" si="34"/>
        <v>4022.1820519999992</v>
      </c>
      <c r="T153" s="879">
        <f t="shared" si="35"/>
        <v>3447.5846159999992</v>
      </c>
    </row>
    <row r="154" spans="1:20" ht="12">
      <c r="A154" s="864" t="s">
        <v>1191</v>
      </c>
      <c r="B154" s="875">
        <v>311300</v>
      </c>
      <c r="C154" s="875" t="str">
        <f t="shared" si="36"/>
        <v/>
      </c>
      <c r="D154" s="874" t="s">
        <v>1098</v>
      </c>
      <c r="E154" s="1343" cm="1">
        <f t="array" ref="E154">SUM(SUMIFS(DS1_UPIS!$G:$G,DS1_UPIS!$B:$B,$A154,DS1_UPIS!$E:$E,$B154,DS1_UPIS!$C:$C,Segments))</f>
        <v>1113.55</v>
      </c>
      <c r="F154" s="931"/>
      <c r="G154" s="931"/>
      <c r="H154" s="931"/>
      <c r="I154" s="935">
        <f>SUMIFS(DS3_2024Capex!G:G,DS3_2024Capex!B:B,'Exhibit 26.11'!A154,DS3_2024Capex!D:D,'Exhibit 26.11'!C154,DS3_2024Capex!F:F,"")</f>
        <v>0</v>
      </c>
      <c r="J154" s="935">
        <f>-I154*Retirement_Percentage</f>
        <v>0</v>
      </c>
      <c r="K154" s="935">
        <f>+I154+J154</f>
        <v>0</v>
      </c>
      <c r="L154" s="927">
        <f t="shared" si="25"/>
        <v>1113.55</v>
      </c>
      <c r="M154" s="939">
        <v>0</v>
      </c>
      <c r="N154" s="940">
        <f>-M154*Retirement_Percentage</f>
        <v>0</v>
      </c>
      <c r="O154" s="940">
        <f>+M154+N154</f>
        <v>0</v>
      </c>
      <c r="P154" s="1016">
        <f t="shared" si="32"/>
        <v>1113.55</v>
      </c>
      <c r="Q154" s="877">
        <f>INDEX('Depreciation Rates'!$E$1:$E$90,MATCH(B154,'Depreciation Rates'!$A$1:$A$90,0))</f>
        <v>0.021099999999999997</v>
      </c>
      <c r="R154" s="881">
        <f t="shared" si="33"/>
        <v>23.495904999999997</v>
      </c>
      <c r="S154" s="878">
        <f t="shared" si="34"/>
        <v>13.705944583333331</v>
      </c>
      <c r="T154" s="879">
        <f t="shared" si="35"/>
        <v>11.747952499999998</v>
      </c>
    </row>
    <row r="155" spans="1:20" ht="12">
      <c r="A155" s="864" t="s">
        <v>1191</v>
      </c>
      <c r="B155" s="875">
        <v>311400</v>
      </c>
      <c r="C155" s="875" t="str">
        <f t="shared" si="36"/>
        <v/>
      </c>
      <c r="D155" s="874" t="s">
        <v>1099</v>
      </c>
      <c r="E155" s="1343" cm="1">
        <f t="array" ref="E155">SUM(SUMIFS(DS1_UPIS!$G:$G,DS1_UPIS!$B:$B,$A155,DS1_UPIS!$E:$E,$B155,DS1_UPIS!$C:$C,Segments))</f>
        <v>12200.48</v>
      </c>
      <c r="F155" s="931"/>
      <c r="G155" s="931"/>
      <c r="H155" s="931"/>
      <c r="I155" s="935">
        <f>SUMIFS(DS3_2024Capex!G:G,DS3_2024Capex!B:B,'Exhibit 26.11'!A155,DS3_2024Capex!D:D,'Exhibit 26.11'!C155,DS3_2024Capex!F:F,"")</f>
        <v>0</v>
      </c>
      <c r="J155" s="935">
        <f>-I155*Retirement_Percentage</f>
        <v>0</v>
      </c>
      <c r="K155" s="935">
        <f>+I155+J155</f>
        <v>0</v>
      </c>
      <c r="L155" s="927">
        <f t="shared" si="25"/>
        <v>12200.48</v>
      </c>
      <c r="M155" s="939">
        <v>0</v>
      </c>
      <c r="N155" s="940">
        <f>-M155*Retirement_Percentage</f>
        <v>0</v>
      </c>
      <c r="O155" s="940">
        <f>+M155+N155</f>
        <v>0</v>
      </c>
      <c r="P155" s="1016">
        <f t="shared" si="32"/>
        <v>12200.48</v>
      </c>
      <c r="Q155" s="877">
        <f>INDEX('Depreciation Rates'!$E$1:$E$90,MATCH(B155,'Depreciation Rates'!$A$1:$A$90,0))</f>
        <v>0.021099999999999997</v>
      </c>
      <c r="R155" s="881">
        <f t="shared" si="33"/>
        <v>257.43012799999997</v>
      </c>
      <c r="S155" s="878">
        <f t="shared" si="34"/>
        <v>150.16757466666667</v>
      </c>
      <c r="T155" s="879">
        <f t="shared" si="35"/>
        <v>128.71506399999998</v>
      </c>
    </row>
    <row r="156" spans="1:20" s="971" customFormat="1" ht="12">
      <c r="A156" s="971" t="s">
        <v>1191</v>
      </c>
      <c r="B156" s="875" t="s">
        <v>2983</v>
      </c>
      <c r="C156" s="875" t="str">
        <f>IF(LEFT(B154,3)=LEFT(B156,3),"",LEFT(B156,3))</f>
        <v>320</v>
      </c>
      <c r="D156" s="874" t="s">
        <v>1100</v>
      </c>
      <c r="E156" s="1343" cm="1">
        <f t="array" ref="E156">SUM(SUMIFS(DS1_UPIS!$G:$G,DS1_UPIS!$B:$B,$A156,DS1_UPIS!$E:$E,$B156,DS1_UPIS!$C:$C,Segments))</f>
        <v>0</v>
      </c>
      <c r="F156" s="931"/>
      <c r="G156" s="931"/>
      <c r="H156" s="931"/>
      <c r="I156" s="935">
        <f>SUMIFS(DS3_2024Capex!G:G,DS3_2024Capex!B:B,'Exhibit 26.11'!A156,DS3_2024Capex!D:D,'Exhibit 26.11'!B156,DS3_2024Capex!F:F,"")</f>
        <v>925793.72999999998</v>
      </c>
      <c r="J156" s="935">
        <f>-I156*Retirement_Percentage2</f>
        <v>0</v>
      </c>
      <c r="K156" s="931">
        <f>+I156+J156</f>
        <v>925793.72999999998</v>
      </c>
      <c r="L156" s="927">
        <f t="shared" si="25"/>
        <v>925793.72999999998</v>
      </c>
      <c r="M156" s="939"/>
      <c r="N156" s="940"/>
      <c r="O156" s="940"/>
      <c r="P156" s="1016">
        <f t="shared" si="32"/>
        <v>925793.72999999998</v>
      </c>
      <c r="Q156" s="877">
        <f>INDEX('Depreciation Rates'!$E$1:$E$90,MATCH(B156,'Depreciation Rates'!$A$1:$A$90,0))</f>
        <v>0.066500000000000004</v>
      </c>
      <c r="R156" s="881">
        <f t="shared" si="33"/>
        <v>61565.283045000004</v>
      </c>
      <c r="S156" s="878">
        <f t="shared" si="34"/>
        <v>17956.540888125</v>
      </c>
      <c r="T156" s="879">
        <f t="shared" si="35"/>
        <v>30782.641522500002</v>
      </c>
    </row>
    <row r="157" spans="1:20" ht="12">
      <c r="A157" s="864" t="s">
        <v>1191</v>
      </c>
      <c r="B157" s="875">
        <v>320300</v>
      </c>
      <c r="C157" s="875" t="str">
        <f>IF(LEFT(B153,3)=LEFT(B157,3),"",LEFT(B157,3))</f>
        <v>320</v>
      </c>
      <c r="D157" s="874" t="s">
        <v>1100</v>
      </c>
      <c r="E157" s="1343" cm="1">
        <f t="array" ref="E157">SUM(SUMIFS(DS1_UPIS!$G:$G,DS1_UPIS!$B:$B,$A157,DS1_UPIS!$E:$E,$B157,DS1_UPIS!$C:$C,Segments))</f>
        <v>1331897.9000000001</v>
      </c>
      <c r="F157" s="931"/>
      <c r="G157" s="931"/>
      <c r="H157" s="931"/>
      <c r="I157" s="935">
        <f>SUMIFS(DS3_2024Capex!G:G,DS3_2024Capex!B:B,'Exhibit 26.11'!A157,DS3_2024Capex!D:D,'Exhibit 26.11'!C157,DS3_2024Capex!F:F,"")</f>
        <v>291758.5500000001</v>
      </c>
      <c r="J157" s="935">
        <f t="shared" si="30"/>
        <v>-14587.927500000005</v>
      </c>
      <c r="K157" s="935">
        <f t="shared" si="24"/>
        <v>277170.62250000011</v>
      </c>
      <c r="L157" s="927">
        <f t="shared" si="25"/>
        <v>1609068.5225000002</v>
      </c>
      <c r="M157" s="939">
        <v>0</v>
      </c>
      <c r="N157" s="940">
        <f t="shared" si="23"/>
        <v>0</v>
      </c>
      <c r="O157" s="940">
        <f t="shared" si="26"/>
        <v>0</v>
      </c>
      <c r="P157" s="1016">
        <f t="shared" si="32"/>
        <v>1609068.5225000002</v>
      </c>
      <c r="Q157" s="877">
        <f>INDEX('Depreciation Rates'!$E$1:$E$90,MATCH(B157,'Depreciation Rates'!$A$1:$A$90,0))</f>
        <v>0.022599999999999999</v>
      </c>
      <c r="R157" s="881">
        <f t="shared" si="33"/>
        <v>36364.948608500003</v>
      </c>
      <c r="S157" s="878">
        <f t="shared" si="34"/>
        <v>19385.870334979172</v>
      </c>
      <c r="T157" s="879">
        <f t="shared" si="35"/>
        <v>18182.474304250001</v>
      </c>
    </row>
    <row r="158" spans="1:20" ht="12">
      <c r="A158" s="864" t="s">
        <v>1191</v>
      </c>
      <c r="B158" s="875">
        <v>330400</v>
      </c>
      <c r="C158" s="875" t="str">
        <f>IF(LEFT(B157,3)=LEFT(B158,3),"",LEFT(B158,3))</f>
        <v>330</v>
      </c>
      <c r="D158" s="874" t="s">
        <v>1101</v>
      </c>
      <c r="E158" s="1343" cm="1">
        <f t="array" ref="E158">SUM(SUMIFS(DS1_UPIS!$G:$G,DS1_UPIS!$B:$B,$A158,DS1_UPIS!$E:$E,$B158,DS1_UPIS!$C:$C,Segments))</f>
        <v>3356745.9100000001</v>
      </c>
      <c r="F158" s="931"/>
      <c r="G158" s="931"/>
      <c r="H158" s="931"/>
      <c r="I158" s="935">
        <f>SUMIFS(DS3_2024Capex!G:G,DS3_2024Capex!B:B,'Exhibit 26.11'!A158,DS3_2024Capex!D:D,'Exhibit 26.11'!C158,DS3_2024Capex!F:F,"")</f>
        <v>1432160.0700000001</v>
      </c>
      <c r="J158" s="935">
        <f t="shared" si="30"/>
        <v>-71608.003500000006</v>
      </c>
      <c r="K158" s="935">
        <f t="shared" si="24"/>
        <v>1360552.0665</v>
      </c>
      <c r="L158" s="927">
        <f t="shared" si="25"/>
        <v>4717297.9764999999</v>
      </c>
      <c r="M158" s="939">
        <v>0</v>
      </c>
      <c r="N158" s="940">
        <f t="shared" si="23"/>
        <v>0</v>
      </c>
      <c r="O158" s="940">
        <f t="shared" si="26"/>
        <v>0</v>
      </c>
      <c r="P158" s="1016">
        <f t="shared" si="32"/>
        <v>4717297.9764999999</v>
      </c>
      <c r="Q158" s="877">
        <f>INDEX('Depreciation Rates'!$E$1:$E$90,MATCH(B158,'Depreciation Rates'!$A$1:$A$90,0))</f>
        <v>0.016799999999999999</v>
      </c>
      <c r="R158" s="881">
        <f t="shared" si="33"/>
        <v>79250.606005199996</v>
      </c>
      <c r="S158" s="878">
        <f t="shared" si="34"/>
        <v>39562.815043849994</v>
      </c>
      <c r="T158" s="879">
        <f t="shared" si="35"/>
        <v>39625.303002599998</v>
      </c>
    </row>
    <row r="159" spans="1:20" s="971" customFormat="1" ht="12">
      <c r="A159" s="971" t="s">
        <v>1191</v>
      </c>
      <c r="B159" s="875">
        <v>330410</v>
      </c>
      <c r="C159" s="875" t="str">
        <f>IF(LEFT(B158,3)=LEFT(B159,3),"",LEFT(B159,3))</f>
        <v/>
      </c>
      <c r="D159" s="874" t="s">
        <v>2985</v>
      </c>
      <c r="E159" s="1580">
        <v>2818267</v>
      </c>
      <c r="F159" s="931"/>
      <c r="G159" s="931"/>
      <c r="H159" s="931"/>
      <c r="I159" s="935">
        <f>SUMIFS(DS3_2024Capex!G:G,DS3_2024Capex!B:B,'Exhibit 26.11'!A159,DS3_2024Capex!D:D,'Exhibit 26.11'!C159,DS3_2024Capex!F:F,"")</f>
        <v>0</v>
      </c>
      <c r="J159" s="935">
        <f>-I159*Retirement_Percentage</f>
        <v>0</v>
      </c>
      <c r="K159" s="935">
        <f>+I159+J159</f>
        <v>0</v>
      </c>
      <c r="L159" s="927">
        <f t="shared" si="25"/>
        <v>2818267</v>
      </c>
      <c r="M159" s="939">
        <v>0</v>
      </c>
      <c r="N159" s="940">
        <f>-M159*Retirement_Percentage</f>
        <v>0</v>
      </c>
      <c r="O159" s="940">
        <f>+M159+N159</f>
        <v>0</v>
      </c>
      <c r="P159" s="1016">
        <f>L159+O159</f>
        <v>2818267</v>
      </c>
      <c r="Q159" s="877">
        <f>INDEX('Depreciation Rates'!$E$1:$E$90,MATCH(B159,'Depreciation Rates'!$A$1:$A$90,0))</f>
        <v>0.075199999999999989</v>
      </c>
      <c r="R159" s="881">
        <f>P159*Q159</f>
        <v>211933.67839999998</v>
      </c>
      <c r="S159" s="878">
        <f t="shared" si="37" ref="S159:S171">SUM(((E159+L159)/2)*$Q159)/12*7</f>
        <v>123627.97906666665</v>
      </c>
      <c r="T159" s="879">
        <f>SUM(((L159+P159)/2)*$Q159)/12*6</f>
        <v>105966.83919999999</v>
      </c>
    </row>
    <row r="160" spans="1:20" ht="12">
      <c r="A160" s="864" t="s">
        <v>1191</v>
      </c>
      <c r="B160" s="875">
        <v>331400</v>
      </c>
      <c r="C160" s="875" t="str">
        <f>IF(LEFT(B158,3)=LEFT(B160,3),"",LEFT(B160,3))</f>
        <v>331</v>
      </c>
      <c r="D160" s="874" t="s">
        <v>1102</v>
      </c>
      <c r="E160" s="1343" cm="1">
        <f t="array" ref="E160">SUM(SUMIFS(DS1_UPIS!$G:$G,DS1_UPIS!$B:$B,$A160,DS1_UPIS!$E:$E,$B160,DS1_UPIS!$C:$C,Segments))</f>
        <v>53014999.780000001</v>
      </c>
      <c r="F160" s="931"/>
      <c r="G160" s="931"/>
      <c r="H160" s="931"/>
      <c r="I160" s="935">
        <f>SUMIFS(DS3_2024Capex!G:G,DS3_2024Capex!B:B,'Exhibit 26.11'!A160,DS3_2024Capex!D:D,'Exhibit 26.11'!C160,DS3_2024Capex!F:F,"")</f>
        <v>35000</v>
      </c>
      <c r="J160" s="935">
        <f t="shared" si="30"/>
        <v>-1750</v>
      </c>
      <c r="K160" s="935">
        <f t="shared" si="24"/>
        <v>33250</v>
      </c>
      <c r="L160" s="927">
        <f t="shared" si="25"/>
        <v>53048249.780000001</v>
      </c>
      <c r="M160" s="939">
        <v>0</v>
      </c>
      <c r="N160" s="940">
        <f t="shared" si="23"/>
        <v>0</v>
      </c>
      <c r="O160" s="940">
        <f t="shared" si="26"/>
        <v>0</v>
      </c>
      <c r="P160" s="1016">
        <f t="shared" si="27"/>
        <v>53048249.780000001</v>
      </c>
      <c r="Q160" s="877">
        <f>INDEX('Depreciation Rates'!$E$1:$E$90,MATCH(B160,'Depreciation Rates'!$A$1:$A$90,0))</f>
        <v>0.019799999999999998</v>
      </c>
      <c r="R160" s="881">
        <f t="shared" si="29"/>
        <v>1050355.345644</v>
      </c>
      <c r="S160" s="878">
        <f t="shared" si="37"/>
        <v>612515.26620900002</v>
      </c>
      <c r="T160" s="879">
        <f t="shared" si="28"/>
        <v>525177.67282199999</v>
      </c>
    </row>
    <row r="161" spans="1:20" ht="12">
      <c r="A161" s="864" t="s">
        <v>1191</v>
      </c>
      <c r="B161" s="875">
        <v>333400</v>
      </c>
      <c r="C161" s="875" t="str">
        <f t="shared" si="38" ref="C161:C173">IF(LEFT(B160,3)=LEFT(B161,3),"",LEFT(B161,3))</f>
        <v>333</v>
      </c>
      <c r="D161" s="874" t="s">
        <v>1103</v>
      </c>
      <c r="E161" s="1343" cm="1">
        <f t="array" ref="E161">SUM(SUMIFS(DS1_UPIS!$G:$G,DS1_UPIS!$B:$B,$A161,DS1_UPIS!$E:$E,$B161,DS1_UPIS!$C:$C,Segments))</f>
        <v>15517735.949999999</v>
      </c>
      <c r="F161" s="931"/>
      <c r="G161" s="931"/>
      <c r="H161" s="931"/>
      <c r="I161" s="935">
        <f>SUMIFS(DS3_2024Capex!G:G,DS3_2024Capex!B:B,'Exhibit 26.11'!A161,DS3_2024Capex!D:D,'Exhibit 26.11'!C161,DS3_2024Capex!F:F,"")</f>
        <v>580365.75</v>
      </c>
      <c r="J161" s="935">
        <f t="shared" si="30"/>
        <v>-29018.287500000002</v>
      </c>
      <c r="K161" s="935">
        <f t="shared" si="24"/>
        <v>551347.46250000002</v>
      </c>
      <c r="L161" s="927">
        <f t="shared" si="25"/>
        <v>16069083.4125</v>
      </c>
      <c r="M161" s="939">
        <v>0</v>
      </c>
      <c r="N161" s="940">
        <f t="shared" si="23"/>
        <v>0</v>
      </c>
      <c r="O161" s="940">
        <f t="shared" si="26"/>
        <v>0</v>
      </c>
      <c r="P161" s="1016">
        <f t="shared" si="27"/>
        <v>16069083.4125</v>
      </c>
      <c r="Q161" s="877">
        <f>INDEX('Depreciation Rates'!$E$1:$E$90,MATCH(B161,'Depreciation Rates'!$A$1:$A$90,0))</f>
        <v>0.038300000000000001</v>
      </c>
      <c r="R161" s="881">
        <f t="shared" si="29"/>
        <v>615445.89469874999</v>
      </c>
      <c r="S161" s="878">
        <f t="shared" si="37"/>
        <v>352851.09462859371</v>
      </c>
      <c r="T161" s="879">
        <f t="shared" si="28"/>
        <v>307722.947349375</v>
      </c>
    </row>
    <row r="162" spans="1:20" ht="12">
      <c r="A162" s="864" t="s">
        <v>1191</v>
      </c>
      <c r="B162" s="875">
        <v>334400</v>
      </c>
      <c r="C162" s="875" t="str">
        <f t="shared" si="38"/>
        <v>334</v>
      </c>
      <c r="D162" s="874" t="s">
        <v>1104</v>
      </c>
      <c r="E162" s="1343" cm="1">
        <f t="array" ref="E162">SUM(SUMIFS(DS1_UPIS!$G:$G,DS1_UPIS!$B:$B,$A162,DS1_UPIS!$E:$E,$B162,DS1_UPIS!$C:$C,Segments))</f>
        <v>133643.56</v>
      </c>
      <c r="F162" s="931"/>
      <c r="G162" s="931"/>
      <c r="H162" s="931"/>
      <c r="I162" s="935">
        <f>SUMIFS(DS3_2024Capex!G:G,DS3_2024Capex!B:B,'Exhibit 26.11'!A162,DS3_2024Capex!D:D,'Exhibit 26.11'!C162,DS3_2024Capex!F:F,"")</f>
        <v>223961.31</v>
      </c>
      <c r="J162" s="935">
        <f>-I162*Retirement_Percentage2</f>
        <v>0</v>
      </c>
      <c r="K162" s="935">
        <f t="shared" si="24"/>
        <v>223961.31</v>
      </c>
      <c r="L162" s="927">
        <f t="shared" si="25"/>
        <v>357604.87</v>
      </c>
      <c r="M162" s="939">
        <v>0</v>
      </c>
      <c r="N162" s="940">
        <f t="shared" si="23"/>
        <v>0</v>
      </c>
      <c r="O162" s="940">
        <f t="shared" si="26"/>
        <v>0</v>
      </c>
      <c r="P162" s="1016">
        <f t="shared" si="27"/>
        <v>357604.87</v>
      </c>
      <c r="Q162" s="877">
        <f>INDEX('Depreciation Rates'!$E$1:$E$90,MATCH(B162,'Depreciation Rates'!$A$1:$A$90,0))</f>
        <v>0.056500000000000002</v>
      </c>
      <c r="R162" s="881">
        <f t="shared" si="29"/>
        <v>20204.675155000001</v>
      </c>
      <c r="S162" s="878">
        <f t="shared" si="37"/>
        <v>8095.3647527083331</v>
      </c>
      <c r="T162" s="879">
        <f t="shared" si="28"/>
        <v>10102.3375775</v>
      </c>
    </row>
    <row r="163" spans="1:20" ht="12">
      <c r="A163" s="864" t="s">
        <v>1191</v>
      </c>
      <c r="B163" s="875">
        <v>334420</v>
      </c>
      <c r="C163" s="875" t="str">
        <f t="shared" si="38"/>
        <v/>
      </c>
      <c r="D163" s="874" t="s">
        <v>1105</v>
      </c>
      <c r="E163" s="1343" cm="1">
        <f t="array" ref="E163">SUM(SUMIFS(DS1_UPIS!$G:$G,DS1_UPIS!$B:$B,$A163,DS1_UPIS!$E:$E,$B163,DS1_UPIS!$C:$C,Segments))</f>
        <v>1625158.8100000001</v>
      </c>
      <c r="F163" s="931"/>
      <c r="G163" s="931"/>
      <c r="H163" s="931"/>
      <c r="I163" s="935">
        <f>SUMIFS(DS3_2024Capex!G:G,DS3_2024Capex!B:B,'Exhibit 26.11'!A163,DS3_2024Capex!D:D,'Exhibit 26.11'!C163,DS3_2024Capex!F:F,"")</f>
        <v>0</v>
      </c>
      <c r="J163" s="935">
        <f>-I163*Retirement_Percentage2</f>
        <v>0</v>
      </c>
      <c r="K163" s="935">
        <f t="shared" si="24"/>
        <v>0</v>
      </c>
      <c r="L163" s="927">
        <f t="shared" si="25"/>
        <v>1625158.8100000001</v>
      </c>
      <c r="M163" s="939">
        <v>0</v>
      </c>
      <c r="N163" s="940">
        <f t="shared" si="23"/>
        <v>0</v>
      </c>
      <c r="O163" s="940">
        <f t="shared" si="26"/>
        <v>0</v>
      </c>
      <c r="P163" s="1016">
        <f t="shared" si="27"/>
        <v>1625158.8100000001</v>
      </c>
      <c r="Q163" s="877">
        <f>INDEX('Depreciation Rates'!$E$1:$E$90,MATCH(B163,'Depreciation Rates'!$A$1:$A$90,0))</f>
        <v>0.034099999999999998</v>
      </c>
      <c r="R163" s="881">
        <f t="shared" si="29"/>
        <v>55417.915420999998</v>
      </c>
      <c r="S163" s="878">
        <f t="shared" si="37"/>
        <v>32327.117328916665</v>
      </c>
      <c r="T163" s="879">
        <f t="shared" si="28"/>
        <v>27708.957710499999</v>
      </c>
    </row>
    <row r="164" spans="1:20" ht="12">
      <c r="A164" s="864" t="s">
        <v>1191</v>
      </c>
      <c r="B164" s="875">
        <v>334430</v>
      </c>
      <c r="C164" s="875" t="str">
        <f t="shared" si="38"/>
        <v/>
      </c>
      <c r="D164" s="874" t="s">
        <v>1106</v>
      </c>
      <c r="E164" s="1343" cm="1">
        <f t="array" ref="E164">SUM(SUMIFS(DS1_UPIS!$G:$G,DS1_UPIS!$B:$B,$A164,DS1_UPIS!$E:$E,$B164,DS1_UPIS!$C:$C,Segments))</f>
        <v>1553445.53</v>
      </c>
      <c r="F164" s="931"/>
      <c r="G164" s="931"/>
      <c r="H164" s="931"/>
      <c r="I164" s="935">
        <f>SUMIFS(DS3_2024Capex!G:G,DS3_2024Capex!B:B,'Exhibit 26.11'!A164,DS3_2024Capex!D:D,'Exhibit 26.11'!C164,DS3_2024Capex!F:F,"")</f>
        <v>0</v>
      </c>
      <c r="J164" s="935">
        <f>-I164*Retirement_Percentage2</f>
        <v>0</v>
      </c>
      <c r="K164" s="935">
        <f t="shared" si="24"/>
        <v>0</v>
      </c>
      <c r="L164" s="927">
        <f t="shared" si="25"/>
        <v>1553445.53</v>
      </c>
      <c r="M164" s="939">
        <v>0</v>
      </c>
      <c r="N164" s="940">
        <f t="shared" si="23"/>
        <v>0</v>
      </c>
      <c r="O164" s="940">
        <f t="shared" si="26"/>
        <v>0</v>
      </c>
      <c r="P164" s="1016">
        <f t="shared" si="27"/>
        <v>1553445.53</v>
      </c>
      <c r="Q164" s="877">
        <f>INDEX('Depreciation Rates'!$E$1:$E$90,MATCH(B164,'Depreciation Rates'!$A$1:$A$90,0))</f>
        <v>0.028199999999999999</v>
      </c>
      <c r="R164" s="881">
        <f t="shared" si="29"/>
        <v>43807.163946000001</v>
      </c>
      <c r="S164" s="878">
        <f t="shared" si="37"/>
        <v>25554.1789685</v>
      </c>
      <c r="T164" s="879">
        <f t="shared" si="28"/>
        <v>21903.581973</v>
      </c>
    </row>
    <row r="165" spans="1:20" ht="12">
      <c r="A165" s="864" t="s">
        <v>1191</v>
      </c>
      <c r="B165" s="875">
        <v>334440</v>
      </c>
      <c r="C165" s="875" t="str">
        <f t="shared" si="38"/>
        <v/>
      </c>
      <c r="D165" s="874" t="s">
        <v>1107</v>
      </c>
      <c r="E165" s="1343" cm="1">
        <f t="array" ref="E165">SUM(SUMIFS(DS1_UPIS!$G:$G,DS1_UPIS!$B:$B,$A165,DS1_UPIS!$E:$E,$B165,DS1_UPIS!$C:$C,Segments))</f>
        <v>3910334.9300000002</v>
      </c>
      <c r="F165" s="931"/>
      <c r="G165" s="931"/>
      <c r="H165" s="931"/>
      <c r="I165" s="935">
        <f>SUMIFS(DS3_2024Capex!G:G,DS3_2024Capex!B:B,'Exhibit 26.11'!A165,DS3_2024Capex!D:D,'Exhibit 26.11'!C165,DS3_2024Capex!F:F,"")</f>
        <v>0</v>
      </c>
      <c r="J165" s="935">
        <f t="shared" si="30"/>
        <v>0</v>
      </c>
      <c r="K165" s="935">
        <f t="shared" si="24"/>
        <v>0</v>
      </c>
      <c r="L165" s="927">
        <f t="shared" si="25"/>
        <v>3910334.9300000002</v>
      </c>
      <c r="M165" s="939">
        <v>0</v>
      </c>
      <c r="N165" s="940">
        <f t="shared" si="23"/>
        <v>0</v>
      </c>
      <c r="O165" s="940">
        <f t="shared" si="26"/>
        <v>0</v>
      </c>
      <c r="P165" s="1016">
        <f t="shared" si="27"/>
        <v>3910334.9300000002</v>
      </c>
      <c r="Q165" s="877">
        <f>INDEX('Depreciation Rates'!$E$1:$E$90,MATCH(B165,'Depreciation Rates'!$A$1:$A$90,0))</f>
        <v>0.026499999999999999</v>
      </c>
      <c r="R165" s="881">
        <f t="shared" si="29"/>
        <v>103623.87564500001</v>
      </c>
      <c r="S165" s="878">
        <f t="shared" si="37"/>
        <v>60447.260792916677</v>
      </c>
      <c r="T165" s="879">
        <f t="shared" si="28"/>
        <v>51811.937822500011</v>
      </c>
    </row>
    <row r="166" spans="1:20" ht="12">
      <c r="A166" s="864" t="s">
        <v>1191</v>
      </c>
      <c r="B166" s="875">
        <v>335400</v>
      </c>
      <c r="C166" s="875" t="str">
        <f t="shared" si="38"/>
        <v>335</v>
      </c>
      <c r="D166" s="874" t="s">
        <v>1108</v>
      </c>
      <c r="E166" s="1343" cm="1">
        <f t="array" ref="E166">SUM(SUMIFS(DS1_UPIS!$G:$G,DS1_UPIS!$B:$B,$A166,DS1_UPIS!$E:$E,$B166,DS1_UPIS!$C:$C,Segments))</f>
        <v>3853911.2400000002</v>
      </c>
      <c r="F166" s="931"/>
      <c r="G166" s="931"/>
      <c r="H166" s="931"/>
      <c r="I166" s="935">
        <f>SUMIFS(DS3_2024Capex!G:G,DS3_2024Capex!B:B,'Exhibit 26.11'!A166,DS3_2024Capex!D:D,'Exhibit 26.11'!C166,DS3_2024Capex!F:F,"")</f>
        <v>22562.510000000002</v>
      </c>
      <c r="J166" s="935">
        <f t="shared" si="30"/>
        <v>-1128.1255000000001</v>
      </c>
      <c r="K166" s="935">
        <f t="shared" si="24"/>
        <v>21434.3845</v>
      </c>
      <c r="L166" s="927">
        <f t="shared" si="25"/>
        <v>3875345.6245000004</v>
      </c>
      <c r="M166" s="939">
        <v>0</v>
      </c>
      <c r="N166" s="940">
        <f t="shared" si="23"/>
        <v>0</v>
      </c>
      <c r="O166" s="940">
        <f t="shared" si="26"/>
        <v>0</v>
      </c>
      <c r="P166" s="1016">
        <f t="shared" si="27"/>
        <v>3875345.6245000004</v>
      </c>
      <c r="Q166" s="877">
        <f>INDEX('Depreciation Rates'!$E$1:$E$90,MATCH(B166,'Depreciation Rates'!$A$1:$A$90,0))</f>
        <v>0.022200000000000001</v>
      </c>
      <c r="R166" s="881">
        <f t="shared" si="29"/>
        <v>86032.672863900007</v>
      </c>
      <c r="S166" s="878">
        <f t="shared" si="37"/>
        <v>50046.938197637508</v>
      </c>
      <c r="T166" s="879">
        <f t="shared" si="28"/>
        <v>43016.336431950003</v>
      </c>
    </row>
    <row r="167" spans="1:20" ht="12">
      <c r="A167" s="864" t="s">
        <v>1191</v>
      </c>
      <c r="B167" s="875">
        <v>336400</v>
      </c>
      <c r="C167" s="875" t="str">
        <f t="shared" si="38"/>
        <v>336</v>
      </c>
      <c r="D167" s="874" t="s">
        <v>1109</v>
      </c>
      <c r="E167" s="1343" cm="1">
        <f t="array" ref="E167">SUM(SUMIFS(DS1_UPIS!$G:$G,DS1_UPIS!$B:$B,$A167,DS1_UPIS!$E:$E,$B167,DS1_UPIS!$C:$C,Segments))</f>
        <v>127774.42</v>
      </c>
      <c r="F167" s="931"/>
      <c r="G167" s="931"/>
      <c r="H167" s="931"/>
      <c r="I167" s="935">
        <f>SUMIFS(DS3_2024Capex!G:G,DS3_2024Capex!B:B,'Exhibit 26.11'!A167,DS3_2024Capex!D:D,'Exhibit 26.11'!C167,DS3_2024Capex!F:F,"")</f>
        <v>0</v>
      </c>
      <c r="J167" s="935">
        <f t="shared" si="30"/>
        <v>0</v>
      </c>
      <c r="K167" s="935">
        <f t="shared" si="24"/>
        <v>0</v>
      </c>
      <c r="L167" s="927">
        <f t="shared" si="25"/>
        <v>127774.42</v>
      </c>
      <c r="M167" s="939">
        <v>0</v>
      </c>
      <c r="N167" s="940">
        <f t="shared" si="23"/>
        <v>0</v>
      </c>
      <c r="O167" s="940">
        <f t="shared" si="26"/>
        <v>0</v>
      </c>
      <c r="P167" s="1016">
        <f t="shared" si="27"/>
        <v>127774.42</v>
      </c>
      <c r="Q167" s="877">
        <f>INDEX('Depreciation Rates'!$E$1:$E$90,MATCH(B167,'Depreciation Rates'!$A$1:$A$90,0))</f>
        <v>0.028399999999999998</v>
      </c>
      <c r="R167" s="881">
        <f t="shared" si="29"/>
        <v>3628.7935279999997</v>
      </c>
      <c r="S167" s="878">
        <f t="shared" si="37"/>
        <v>2116.7962246666666</v>
      </c>
      <c r="T167" s="879">
        <f t="shared" si="28"/>
        <v>1814.3967639999998</v>
      </c>
    </row>
    <row r="168" spans="1:20" ht="12">
      <c r="A168" s="864" t="s">
        <v>1191</v>
      </c>
      <c r="B168" s="875">
        <v>339200</v>
      </c>
      <c r="C168" s="875" t="str">
        <f t="shared" si="38"/>
        <v>339</v>
      </c>
      <c r="D168" s="874" t="s">
        <v>1110</v>
      </c>
      <c r="E168" s="1343" cm="1">
        <f t="array" ref="E168">SUM(SUMIFS(DS1_UPIS!$G:$G,DS1_UPIS!$B:$B,$A168,DS1_UPIS!$E:$E,$B168,DS1_UPIS!$C:$C,Segments))</f>
        <v>406607.40000000002</v>
      </c>
      <c r="F168" s="931"/>
      <c r="G168" s="931"/>
      <c r="H168" s="931"/>
      <c r="I168" s="935">
        <f>SUMIFS(DS3_2024Capex!G:G,DS3_2024Capex!B:B,'Exhibit 26.11'!A168,DS3_2024Capex!D:D,'Exhibit 26.11'!C168,DS3_2024Capex!F:F,"")</f>
        <v>0</v>
      </c>
      <c r="J168" s="935">
        <f t="shared" si="30"/>
        <v>0</v>
      </c>
      <c r="K168" s="935">
        <f t="shared" si="24"/>
        <v>0</v>
      </c>
      <c r="L168" s="927">
        <f t="shared" si="25"/>
        <v>406607.40000000002</v>
      </c>
      <c r="M168" s="939">
        <v>0</v>
      </c>
      <c r="N168" s="940">
        <f t="shared" si="23"/>
        <v>0</v>
      </c>
      <c r="O168" s="940">
        <f t="shared" si="26"/>
        <v>0</v>
      </c>
      <c r="P168" s="1016">
        <f t="shared" si="27"/>
        <v>406607.40000000002</v>
      </c>
      <c r="Q168" s="877">
        <f>INDEX('Depreciation Rates'!$E$1:$E$90,MATCH(B168,'Depreciation Rates'!$A$1:$A$90,0))</f>
        <v>0.0286</v>
      </c>
      <c r="R168" s="881">
        <f t="shared" si="29"/>
        <v>11628.971640000002</v>
      </c>
      <c r="S168" s="878">
        <f t="shared" si="37"/>
        <v>6783.5667900000008</v>
      </c>
      <c r="T168" s="879">
        <f t="shared" si="28"/>
        <v>5814.4858200000008</v>
      </c>
    </row>
    <row r="169" spans="1:20" ht="12">
      <c r="A169" s="864" t="s">
        <v>1191</v>
      </c>
      <c r="B169" s="875">
        <v>339400</v>
      </c>
      <c r="C169" s="875" t="str">
        <f t="shared" si="38"/>
        <v/>
      </c>
      <c r="D169" s="874" t="s">
        <v>1111</v>
      </c>
      <c r="E169" s="1343" cm="1">
        <f t="array" ref="E169">SUM(SUMIFS(DS1_UPIS!$G:$G,DS1_UPIS!$B:$B,$A169,DS1_UPIS!$E:$E,$B169,DS1_UPIS!$C:$C,Segments))</f>
        <v>21798.389999999999</v>
      </c>
      <c r="F169" s="931"/>
      <c r="G169" s="931"/>
      <c r="H169" s="931"/>
      <c r="I169" s="935">
        <f>SUMIFS(DS3_2024Capex!G:G,DS3_2024Capex!B:B,'Exhibit 26.11'!A169,DS3_2024Capex!D:D,'Exhibit 26.11'!C169,DS3_2024Capex!F:F,"")</f>
        <v>0</v>
      </c>
      <c r="J169" s="935">
        <f t="shared" si="30"/>
        <v>0</v>
      </c>
      <c r="K169" s="935">
        <f t="shared" si="24"/>
        <v>0</v>
      </c>
      <c r="L169" s="927">
        <f t="shared" si="25"/>
        <v>21798.389999999999</v>
      </c>
      <c r="M169" s="939">
        <v>0</v>
      </c>
      <c r="N169" s="940">
        <f t="shared" si="23"/>
        <v>0</v>
      </c>
      <c r="O169" s="940">
        <f t="shared" si="26"/>
        <v>0</v>
      </c>
      <c r="P169" s="1016">
        <f t="shared" si="27"/>
        <v>21798.389999999999</v>
      </c>
      <c r="Q169" s="877">
        <f>INDEX('Depreciation Rates'!$E$1:$E$90,MATCH(B169,'Depreciation Rates'!$A$1:$A$90,0))</f>
        <v>0.0017000000000000001</v>
      </c>
      <c r="R169" s="881">
        <f t="shared" si="29"/>
        <v>37.057262999999999</v>
      </c>
      <c r="S169" s="878">
        <f t="shared" si="37"/>
        <v>21.616736750000001</v>
      </c>
      <c r="T169" s="879">
        <f t="shared" si="28"/>
        <v>18.528631499999999</v>
      </c>
    </row>
    <row r="170" spans="1:20" ht="12">
      <c r="A170" s="864" t="s">
        <v>1191</v>
      </c>
      <c r="B170" s="875">
        <v>340500</v>
      </c>
      <c r="C170" s="875" t="str">
        <f t="shared" si="38"/>
        <v>340</v>
      </c>
      <c r="D170" s="874" t="s">
        <v>1112</v>
      </c>
      <c r="E170" s="1343" cm="1">
        <f t="array" ref="E170">SUM(SUMIFS(DS1_UPIS!$G:$G,DS1_UPIS!$B:$B,$A170,DS1_UPIS!$E:$E,$B170,DS1_UPIS!$C:$C,Segments))</f>
        <v>92264.399999999994</v>
      </c>
      <c r="F170" s="931"/>
      <c r="G170" s="931"/>
      <c r="H170" s="931"/>
      <c r="I170" s="935">
        <f>SUMIFS(DS3_2024Capex!G:G,DS3_2024Capex!B:B,'Exhibit 26.11'!A170,DS3_2024Capex!D:D,'Exhibit 26.11'!C170,DS3_2024Capex!F:F,"")</f>
        <v>23499.989999999998</v>
      </c>
      <c r="J170" s="935">
        <f>-I170*Retirement_Percentage2</f>
        <v>0</v>
      </c>
      <c r="K170" s="935">
        <f t="shared" si="24"/>
        <v>23499.989999999998</v>
      </c>
      <c r="L170" s="927">
        <f t="shared" si="25"/>
        <v>115764.38999999998</v>
      </c>
      <c r="M170" s="939">
        <v>0</v>
      </c>
      <c r="N170" s="940">
        <f t="shared" si="23"/>
        <v>0</v>
      </c>
      <c r="O170" s="940">
        <f t="shared" si="26"/>
        <v>0</v>
      </c>
      <c r="P170" s="1016">
        <f t="shared" si="27"/>
        <v>115764.38999999998</v>
      </c>
      <c r="Q170" s="877">
        <f>INDEX('Depreciation Rates'!$E$1:$E$90,MATCH(B170,'Depreciation Rates'!$A$1:$A$90,0))</f>
        <v>0.050099999999999999</v>
      </c>
      <c r="R170" s="881">
        <f t="shared" si="29"/>
        <v>5799.7959389999987</v>
      </c>
      <c r="S170" s="878">
        <f t="shared" si="37"/>
        <v>3039.8206938749995</v>
      </c>
      <c r="T170" s="879">
        <f t="shared" si="28"/>
        <v>2899.8979694999994</v>
      </c>
    </row>
    <row r="171" spans="1:20" ht="12">
      <c r="A171" s="864" t="s">
        <v>1191</v>
      </c>
      <c r="B171" s="875">
        <v>340550</v>
      </c>
      <c r="C171" s="875" t="str">
        <f t="shared" si="38"/>
        <v/>
      </c>
      <c r="D171" s="874" t="s">
        <v>1113</v>
      </c>
      <c r="E171" s="1343" cm="1">
        <f t="array" ref="E171">SUM(SUMIFS(DS1_UPIS!$G:$G,DS1_UPIS!$B:$B,$A171,DS1_UPIS!$E:$E,$B171,DS1_UPIS!$C:$C,Segments))</f>
        <v>0</v>
      </c>
      <c r="F171" s="931"/>
      <c r="G171" s="931"/>
      <c r="H171" s="931"/>
      <c r="I171" s="935">
        <f>SUMIFS(DS3_2024Capex!G:G,DS3_2024Capex!B:B,'Exhibit 26.11'!A171,DS3_2024Capex!D:D,'Exhibit 26.11'!C171,DS3_2024Capex!F:F,"")</f>
        <v>0</v>
      </c>
      <c r="J171" s="935">
        <f>-I171*Retirement_Percentage2</f>
        <v>0</v>
      </c>
      <c r="K171" s="935">
        <f t="shared" si="24"/>
        <v>0</v>
      </c>
      <c r="L171" s="927">
        <f t="shared" si="25"/>
        <v>0</v>
      </c>
      <c r="M171" s="939">
        <v>0</v>
      </c>
      <c r="N171" s="940">
        <f t="shared" si="23"/>
        <v>0</v>
      </c>
      <c r="O171" s="940">
        <f t="shared" si="26"/>
        <v>0</v>
      </c>
      <c r="P171" s="1016">
        <f t="shared" si="27"/>
        <v>0</v>
      </c>
      <c r="Q171" s="877">
        <f>INDEX('Depreciation Rates'!$E$1:$E$90,MATCH(B171,'Depreciation Rates'!$A$1:$A$90,0))</f>
        <v>0</v>
      </c>
      <c r="R171" s="881">
        <f t="shared" si="29"/>
        <v>0</v>
      </c>
      <c r="S171" s="878">
        <f t="shared" si="37"/>
        <v>0</v>
      </c>
      <c r="T171" s="879">
        <f t="shared" si="28"/>
        <v>0</v>
      </c>
    </row>
    <row r="172" spans="1:20" s="971" customFormat="1" ht="12">
      <c r="A172" s="971" t="s">
        <v>1191</v>
      </c>
      <c r="B172" s="1591">
        <v>340558</v>
      </c>
      <c r="C172" s="875" t="str">
        <f t="shared" si="38"/>
        <v/>
      </c>
      <c r="D172" s="1593" t="s">
        <v>3215</v>
      </c>
      <c r="E172" s="1343" cm="1">
        <f t="array" ref="E172">SUM(SUMIFS(DS1_UPIS!$G:$G,DS1_UPIS!$B:$B,$A172,DS1_UPIS!$E:$E,$B172,DS1_UPIS!$C:$C,Segments))</f>
        <v>0</v>
      </c>
      <c r="F172" s="931"/>
      <c r="G172" s="931"/>
      <c r="H172" s="931"/>
      <c r="I172" s="935">
        <f>SUMIFS(DS3_2024Capex!G:G,DS3_2024Capex!B:B,'Exhibit 26.11'!A172,DS3_2024Capex!D:D,'Exhibit 26.11'!C172,DS3_2024Capex!F:F,"")</f>
        <v>0</v>
      </c>
      <c r="J172" s="935">
        <f>-I172*Retirement_Percentage2</f>
        <v>0</v>
      </c>
      <c r="K172" s="935">
        <f>+I172+J172</f>
        <v>0</v>
      </c>
      <c r="L172" s="927">
        <f t="shared" si="39" ref="L172:L235">+E172+H172+K172</f>
        <v>0</v>
      </c>
      <c r="M172" s="939"/>
      <c r="N172" s="940"/>
      <c r="O172" s="940"/>
      <c r="P172" s="1016">
        <f t="shared" si="40" ref="P172:P199">L172+O172</f>
        <v>0</v>
      </c>
      <c r="Q172" s="877">
        <f>INDEX('Depreciation Rates'!$E$1:$E$90,MATCH(B172,'Depreciation Rates'!$A$1:$A$90,0))</f>
        <v>0</v>
      </c>
      <c r="R172" s="881">
        <f t="shared" si="41" ref="R172:R199">P172*Q172</f>
        <v>0</v>
      </c>
      <c r="S172" s="878">
        <f t="shared" si="42" ref="S172:S199">SUM(((E172+L172)/2)*$Q172)/12*7</f>
        <v>0</v>
      </c>
      <c r="T172" s="879">
        <f t="shared" si="43" ref="T172:T199">SUM(((L172+P172)/2)*$Q172)/12*6</f>
        <v>0</v>
      </c>
    </row>
    <row r="173" spans="1:20" s="971" customFormat="1" ht="12">
      <c r="A173" s="971" t="s">
        <v>1191</v>
      </c>
      <c r="B173" s="1591">
        <v>340560</v>
      </c>
      <c r="C173" s="875" t="str">
        <f t="shared" si="38"/>
        <v/>
      </c>
      <c r="D173" s="1593" t="s">
        <v>3216</v>
      </c>
      <c r="E173" s="1343" cm="1">
        <f t="array" ref="E173">SUM(SUMIFS(DS1_UPIS!$G:$G,DS1_UPIS!$B:$B,$A173,DS1_UPIS!$E:$E,$B173,DS1_UPIS!$C:$C,Segments))</f>
        <v>0</v>
      </c>
      <c r="F173" s="931"/>
      <c r="G173" s="931"/>
      <c r="H173" s="931"/>
      <c r="I173" s="935">
        <f>SUMIFS(DS3_2024Capex!G:G,DS3_2024Capex!B:B,'Exhibit 26.11'!A173,DS3_2024Capex!D:D,'Exhibit 26.11'!C173,DS3_2024Capex!F:F,"")</f>
        <v>0</v>
      </c>
      <c r="J173" s="935">
        <f>-I173*Retirement_Percentage2</f>
        <v>0</v>
      </c>
      <c r="K173" s="935">
        <f>+I173+J173</f>
        <v>0</v>
      </c>
      <c r="L173" s="927">
        <f t="shared" si="39"/>
        <v>0</v>
      </c>
      <c r="M173" s="939"/>
      <c r="N173" s="940"/>
      <c r="O173" s="940"/>
      <c r="P173" s="1016">
        <f t="shared" si="40"/>
        <v>0</v>
      </c>
      <c r="Q173" s="877">
        <f>INDEX('Depreciation Rates'!$E$1:$E$90,MATCH(B173,'Depreciation Rates'!$A$1:$A$90,0))</f>
        <v>0</v>
      </c>
      <c r="R173" s="881">
        <f t="shared" si="41"/>
        <v>0</v>
      </c>
      <c r="S173" s="878">
        <f t="shared" si="42"/>
        <v>0</v>
      </c>
      <c r="T173" s="879">
        <f t="shared" si="43"/>
        <v>0</v>
      </c>
    </row>
    <row r="174" spans="1:20" ht="12">
      <c r="A174" s="864" t="s">
        <v>1191</v>
      </c>
      <c r="B174" s="875">
        <v>341500</v>
      </c>
      <c r="C174" s="875" t="str">
        <f>IF(LEFT(B171,3)=LEFT(B174,3),"",LEFT(B174,3))</f>
        <v>341</v>
      </c>
      <c r="D174" s="874" t="s">
        <v>1114</v>
      </c>
      <c r="E174" s="1343" cm="1">
        <f t="array" ref="E174">SUM(SUMIFS(DS1_UPIS!$G:$G,DS1_UPIS!$B:$B,$A174,DS1_UPIS!$E:$E,$B174,DS1_UPIS!$C:$C,Segments))</f>
        <v>69252.429999999993</v>
      </c>
      <c r="F174" s="931"/>
      <c r="G174" s="931"/>
      <c r="H174" s="931"/>
      <c r="I174" s="935">
        <f>SUMIFS(DS3_2024Capex!G:G,DS3_2024Capex!B:B,'Exhibit 26.11'!A174,DS3_2024Capex!D:D,'Exhibit 26.11'!C174,DS3_2024Capex!F:F,"")</f>
        <v>0</v>
      </c>
      <c r="J174" s="935">
        <f t="shared" si="44" ref="J174:J215">-I174*Retirement_Percentage</f>
        <v>0</v>
      </c>
      <c r="K174" s="935">
        <f t="shared" si="24"/>
        <v>0</v>
      </c>
      <c r="L174" s="927">
        <f t="shared" si="39"/>
        <v>69252.429999999993</v>
      </c>
      <c r="M174" s="939">
        <v>0</v>
      </c>
      <c r="N174" s="940">
        <f t="shared" si="23"/>
        <v>0</v>
      </c>
      <c r="O174" s="940">
        <f t="shared" si="26"/>
        <v>0</v>
      </c>
      <c r="P174" s="1016">
        <f t="shared" si="40"/>
        <v>69252.429999999993</v>
      </c>
      <c r="Q174" s="877">
        <f>INDEX('Depreciation Rates'!$E$1:$E$90,MATCH(B174,'Depreciation Rates'!$A$1:$A$90,0))</f>
        <v>0.029399999999999999</v>
      </c>
      <c r="R174" s="881">
        <f t="shared" si="41"/>
        <v>2036.0214419999998</v>
      </c>
      <c r="S174" s="878">
        <f t="shared" si="42"/>
        <v>1187.6791744999998</v>
      </c>
      <c r="T174" s="879">
        <f t="shared" si="43"/>
        <v>1018.0107209999999</v>
      </c>
    </row>
    <row r="175" spans="1:20" ht="12">
      <c r="A175" s="864" t="s">
        <v>1191</v>
      </c>
      <c r="B175" s="875">
        <v>342500</v>
      </c>
      <c r="C175" s="875" t="str">
        <f t="shared" si="45" ref="C175:C190">IF(LEFT(B174,3)=LEFT(B175,3),"",LEFT(B175,3))</f>
        <v>342</v>
      </c>
      <c r="D175" s="874" t="s">
        <v>1115</v>
      </c>
      <c r="E175" s="1343" cm="1">
        <f t="array" ref="E175">SUM(SUMIFS(DS1_UPIS!$G:$G,DS1_UPIS!$B:$B,$A175,DS1_UPIS!$E:$E,$B175,DS1_UPIS!$C:$C,Segments))</f>
        <v>0</v>
      </c>
      <c r="F175" s="931"/>
      <c r="G175" s="931"/>
      <c r="H175" s="931"/>
      <c r="I175" s="935">
        <f>SUMIFS(DS3_2024Capex!G:G,DS3_2024Capex!B:B,'Exhibit 26.11'!A175,DS3_2024Capex!D:D,'Exhibit 26.11'!C175,DS3_2024Capex!F:F,"")</f>
        <v>0</v>
      </c>
      <c r="J175" s="935">
        <f t="shared" si="44"/>
        <v>0</v>
      </c>
      <c r="K175" s="935">
        <f t="shared" si="24"/>
        <v>0</v>
      </c>
      <c r="L175" s="927">
        <f t="shared" si="39"/>
        <v>0</v>
      </c>
      <c r="M175" s="939">
        <v>0</v>
      </c>
      <c r="N175" s="940">
        <f t="shared" si="23"/>
        <v>0</v>
      </c>
      <c r="O175" s="940">
        <f t="shared" si="26"/>
        <v>0</v>
      </c>
      <c r="P175" s="1016">
        <f t="shared" si="40"/>
        <v>0</v>
      </c>
      <c r="Q175" s="877">
        <f>INDEX('Depreciation Rates'!$E$1:$E$90,MATCH(B175,'Depreciation Rates'!$A$1:$A$90,0))</f>
        <v>0.062</v>
      </c>
      <c r="R175" s="881">
        <f t="shared" si="41"/>
        <v>0</v>
      </c>
      <c r="S175" s="878">
        <f t="shared" si="42"/>
        <v>0</v>
      </c>
      <c r="T175" s="879">
        <f t="shared" si="43"/>
        <v>0</v>
      </c>
    </row>
    <row r="176" spans="1:20" ht="12">
      <c r="A176" s="864" t="s">
        <v>1191</v>
      </c>
      <c r="B176" s="875">
        <v>343500</v>
      </c>
      <c r="C176" s="875" t="str">
        <f t="shared" si="45"/>
        <v>343</v>
      </c>
      <c r="D176" s="874" t="s">
        <v>1116</v>
      </c>
      <c r="E176" s="1343" cm="1">
        <f t="array" ref="E176">SUM(SUMIFS(DS1_UPIS!$G:$G,DS1_UPIS!$B:$B,$A176,DS1_UPIS!$E:$E,$B176,DS1_UPIS!$C:$C,Segments))</f>
        <v>255304.16</v>
      </c>
      <c r="F176" s="931"/>
      <c r="G176" s="931"/>
      <c r="H176" s="931"/>
      <c r="I176" s="935">
        <f>SUMIFS(DS3_2024Capex!G:G,DS3_2024Capex!B:B,'Exhibit 26.11'!A176,DS3_2024Capex!D:D,'Exhibit 26.11'!C176,DS3_2024Capex!F:F,"")</f>
        <v>0</v>
      </c>
      <c r="J176" s="935">
        <f t="shared" si="44"/>
        <v>0</v>
      </c>
      <c r="K176" s="935">
        <f t="shared" si="24"/>
        <v>0</v>
      </c>
      <c r="L176" s="927">
        <f t="shared" si="39"/>
        <v>255304.16</v>
      </c>
      <c r="M176" s="939">
        <v>0</v>
      </c>
      <c r="N176" s="940">
        <f t="shared" si="23"/>
        <v>0</v>
      </c>
      <c r="O176" s="940">
        <f t="shared" si="26"/>
        <v>0</v>
      </c>
      <c r="P176" s="1016">
        <f t="shared" si="40"/>
        <v>255304.16</v>
      </c>
      <c r="Q176" s="877">
        <f>INDEX('Depreciation Rates'!$E$1:$E$90,MATCH(B176,'Depreciation Rates'!$A$1:$A$90,0))</f>
        <v>0.067299999999999999</v>
      </c>
      <c r="R176" s="881">
        <f t="shared" si="41"/>
        <v>17181.969968000001</v>
      </c>
      <c r="S176" s="878">
        <f t="shared" si="42"/>
        <v>10022.815814666668</v>
      </c>
      <c r="T176" s="879">
        <f t="shared" si="43"/>
        <v>8590.9849840000006</v>
      </c>
    </row>
    <row r="177" spans="1:20" ht="12">
      <c r="A177" s="864" t="s">
        <v>1191</v>
      </c>
      <c r="B177" s="875">
        <v>344500</v>
      </c>
      <c r="C177" s="875" t="str">
        <f t="shared" si="45"/>
        <v>344</v>
      </c>
      <c r="D177" s="874" t="s">
        <v>1117</v>
      </c>
      <c r="E177" s="1343" cm="1">
        <f t="array" ref="E177">SUM(SUMIFS(DS1_UPIS!$G:$G,DS1_UPIS!$B:$B,$A177,DS1_UPIS!$E:$E,$B177,DS1_UPIS!$C:$C,Segments))</f>
        <v>0</v>
      </c>
      <c r="F177" s="931"/>
      <c r="G177" s="931"/>
      <c r="H177" s="931"/>
      <c r="I177" s="935">
        <f>SUMIFS(DS3_2024Capex!G:G,DS3_2024Capex!B:B,'Exhibit 26.11'!A177,DS3_2024Capex!D:D,'Exhibit 26.11'!C177,DS3_2024Capex!F:F,"")</f>
        <v>0</v>
      </c>
      <c r="J177" s="935">
        <f t="shared" si="44"/>
        <v>0</v>
      </c>
      <c r="K177" s="935">
        <f t="shared" si="24"/>
        <v>0</v>
      </c>
      <c r="L177" s="927">
        <f t="shared" si="39"/>
        <v>0</v>
      </c>
      <c r="M177" s="939">
        <v>0</v>
      </c>
      <c r="N177" s="940">
        <f t="shared" si="23"/>
        <v>0</v>
      </c>
      <c r="O177" s="940">
        <f t="shared" si="26"/>
        <v>0</v>
      </c>
      <c r="P177" s="1016">
        <f t="shared" si="40"/>
        <v>0</v>
      </c>
      <c r="Q177" s="877">
        <f>INDEX('Depreciation Rates'!$E$1:$E$90,MATCH(B177,'Depreciation Rates'!$A$1:$A$90,0))</f>
        <v>0.056600000000000004</v>
      </c>
      <c r="R177" s="881">
        <f t="shared" si="41"/>
        <v>0</v>
      </c>
      <c r="S177" s="878">
        <f t="shared" si="42"/>
        <v>0</v>
      </c>
      <c r="T177" s="879">
        <f t="shared" si="43"/>
        <v>0</v>
      </c>
    </row>
    <row r="178" spans="1:20" ht="12">
      <c r="A178" s="864" t="s">
        <v>1191</v>
      </c>
      <c r="B178" s="875">
        <v>345500</v>
      </c>
      <c r="C178" s="875" t="str">
        <f t="shared" si="45"/>
        <v>345</v>
      </c>
      <c r="D178" s="874" t="s">
        <v>1118</v>
      </c>
      <c r="E178" s="1343" cm="1">
        <f t="array" ref="E178">SUM(SUMIFS(DS1_UPIS!$G:$G,DS1_UPIS!$B:$B,$A178,DS1_UPIS!$E:$E,$B178,DS1_UPIS!$C:$C,Segments))</f>
        <v>242325.95000000001</v>
      </c>
      <c r="F178" s="931"/>
      <c r="G178" s="931"/>
      <c r="H178" s="931"/>
      <c r="I178" s="935">
        <f>SUMIFS(DS3_2024Capex!G:G,DS3_2024Capex!B:B,'Exhibit 26.11'!A178,DS3_2024Capex!D:D,'Exhibit 26.11'!C178,DS3_2024Capex!F:F,"")</f>
        <v>0</v>
      </c>
      <c r="J178" s="935">
        <f t="shared" si="44"/>
        <v>0</v>
      </c>
      <c r="K178" s="935">
        <f t="shared" si="24"/>
        <v>0</v>
      </c>
      <c r="L178" s="927">
        <f t="shared" si="39"/>
        <v>242325.95000000001</v>
      </c>
      <c r="M178" s="939">
        <v>0</v>
      </c>
      <c r="N178" s="940">
        <f t="shared" si="23"/>
        <v>0</v>
      </c>
      <c r="O178" s="940">
        <f t="shared" si="26"/>
        <v>0</v>
      </c>
      <c r="P178" s="1016">
        <f t="shared" si="40"/>
        <v>242325.95000000001</v>
      </c>
      <c r="Q178" s="877">
        <f>INDEX('Depreciation Rates'!$E$1:$E$90,MATCH(B178,'Depreciation Rates'!$A$1:$A$90,0))</f>
        <v>0.084000000000000005</v>
      </c>
      <c r="R178" s="881">
        <f t="shared" si="41"/>
        <v>20355.379800000002</v>
      </c>
      <c r="S178" s="878">
        <f t="shared" si="42"/>
        <v>11873.97155</v>
      </c>
      <c r="T178" s="879">
        <f t="shared" si="43"/>
        <v>10177.689900000001</v>
      </c>
    </row>
    <row r="179" spans="1:20" ht="12">
      <c r="A179" s="864" t="s">
        <v>1191</v>
      </c>
      <c r="B179" s="875">
        <v>346500</v>
      </c>
      <c r="C179" s="875" t="str">
        <f t="shared" si="45"/>
        <v>346</v>
      </c>
      <c r="D179" s="874" t="s">
        <v>1119</v>
      </c>
      <c r="E179" s="1343" cm="1">
        <f t="array" ref="E179">SUM(SUMIFS(DS1_UPIS!$G:$G,DS1_UPIS!$B:$B,$A179,DS1_UPIS!$E:$E,$B179,DS1_UPIS!$C:$C,Segments))</f>
        <v>340527.92000000004</v>
      </c>
      <c r="F179" s="931"/>
      <c r="G179" s="931"/>
      <c r="H179" s="931"/>
      <c r="I179" s="935">
        <f>SUMIFS(DS3_2024Capex!G:G,DS3_2024Capex!B:B,'Exhibit 26.11'!A179,DS3_2024Capex!D:D,'Exhibit 26.11'!C179,DS3_2024Capex!F:F,"")</f>
        <v>0</v>
      </c>
      <c r="J179" s="935">
        <f t="shared" si="44"/>
        <v>0</v>
      </c>
      <c r="K179" s="935">
        <f t="shared" si="24"/>
        <v>0</v>
      </c>
      <c r="L179" s="927">
        <f t="shared" si="39"/>
        <v>340527.92000000004</v>
      </c>
      <c r="M179" s="939">
        <v>0</v>
      </c>
      <c r="N179" s="940">
        <f t="shared" si="23"/>
        <v>0</v>
      </c>
      <c r="O179" s="940">
        <f t="shared" si="26"/>
        <v>0</v>
      </c>
      <c r="P179" s="1016">
        <f t="shared" si="40"/>
        <v>340527.92000000004</v>
      </c>
      <c r="Q179" s="877">
        <f>INDEX('Depreciation Rates'!$E$1:$E$90,MATCH(B179,'Depreciation Rates'!$A$1:$A$90,0))</f>
        <v>0.067400000000000002</v>
      </c>
      <c r="R179" s="881">
        <f t="shared" si="41"/>
        <v>22951.581808000003</v>
      </c>
      <c r="S179" s="878">
        <f t="shared" si="42"/>
        <v>13388.422721333336</v>
      </c>
      <c r="T179" s="879">
        <f t="shared" si="43"/>
        <v>11475.790904000001</v>
      </c>
    </row>
    <row r="180" spans="1:20" ht="12">
      <c r="A180" s="864" t="s">
        <v>1191</v>
      </c>
      <c r="B180" s="875">
        <v>347500</v>
      </c>
      <c r="C180" s="875" t="str">
        <f t="shared" si="45"/>
        <v>347</v>
      </c>
      <c r="D180" s="874" t="s">
        <v>1120</v>
      </c>
      <c r="E180" s="1343" cm="1">
        <f t="array" ref="E180">SUM(SUMIFS(DS1_UPIS!$G:$G,DS1_UPIS!$B:$B,$A180,DS1_UPIS!$E:$E,$B180,DS1_UPIS!$C:$C,Segments))</f>
        <v>119582.46000000001</v>
      </c>
      <c r="F180" s="931"/>
      <c r="G180" s="931"/>
      <c r="H180" s="931"/>
      <c r="I180" s="935">
        <f>SUMIFS(DS3_2024Capex!G:G,DS3_2024Capex!B:B,'Exhibit 26.11'!A180,DS3_2024Capex!D:D,'Exhibit 26.11'!C180,DS3_2024Capex!F:F,"")</f>
        <v>0</v>
      </c>
      <c r="J180" s="935">
        <f t="shared" si="44"/>
        <v>0</v>
      </c>
      <c r="K180" s="935">
        <f t="shared" si="24"/>
        <v>0</v>
      </c>
      <c r="L180" s="927">
        <f t="shared" si="39"/>
        <v>119582.46000000001</v>
      </c>
      <c r="M180" s="939">
        <v>0</v>
      </c>
      <c r="N180" s="940">
        <f t="shared" si="23"/>
        <v>0</v>
      </c>
      <c r="O180" s="940">
        <f t="shared" si="26"/>
        <v>0</v>
      </c>
      <c r="P180" s="1016">
        <f t="shared" si="40"/>
        <v>119582.46000000001</v>
      </c>
      <c r="Q180" s="877">
        <f>INDEX('Depreciation Rates'!$E$1:$E$90,MATCH(B180,'Depreciation Rates'!$A$1:$A$90,0))</f>
        <v>0.043499999999999997</v>
      </c>
      <c r="R180" s="881">
        <f t="shared" si="41"/>
        <v>5201.8370100000002</v>
      </c>
      <c r="S180" s="878">
        <f t="shared" si="42"/>
        <v>3034.4049224999999</v>
      </c>
      <c r="T180" s="879">
        <f t="shared" si="43"/>
        <v>2600.9185050000001</v>
      </c>
    </row>
    <row r="181" spans="1:20" ht="12">
      <c r="A181" s="864" t="s">
        <v>1191</v>
      </c>
      <c r="B181" s="875">
        <v>348500</v>
      </c>
      <c r="C181" s="875" t="str">
        <f t="shared" si="45"/>
        <v>348</v>
      </c>
      <c r="D181" s="874" t="s">
        <v>1121</v>
      </c>
      <c r="E181" s="1343" cm="1">
        <f t="array" ref="E181">SUM(SUMIFS(DS1_UPIS!$G:$G,DS1_UPIS!$B:$B,$A181,DS1_UPIS!$E:$E,$B181,DS1_UPIS!$C:$C,Segments))</f>
        <v>63568.610000000001</v>
      </c>
      <c r="F181" s="931"/>
      <c r="G181" s="931"/>
      <c r="H181" s="931"/>
      <c r="I181" s="935">
        <f>SUMIFS(DS3_2024Capex!G:G,DS3_2024Capex!B:B,'Exhibit 26.11'!A181,DS3_2024Capex!D:D,'Exhibit 26.11'!C181,DS3_2024Capex!F:F,"")</f>
        <v>0</v>
      </c>
      <c r="J181" s="935">
        <f t="shared" si="44"/>
        <v>0</v>
      </c>
      <c r="K181" s="935">
        <f t="shared" si="24"/>
        <v>0</v>
      </c>
      <c r="L181" s="927">
        <f t="shared" si="39"/>
        <v>63568.610000000001</v>
      </c>
      <c r="M181" s="939">
        <v>0</v>
      </c>
      <c r="N181" s="940">
        <f t="shared" si="23"/>
        <v>0</v>
      </c>
      <c r="O181" s="940">
        <f t="shared" si="26"/>
        <v>0</v>
      </c>
      <c r="P181" s="1016">
        <f t="shared" si="40"/>
        <v>63568.610000000001</v>
      </c>
      <c r="Q181" s="877">
        <f>INDEX('Depreciation Rates'!$E$1:$E$90,MATCH(B181,'Depreciation Rates'!$A$1:$A$90,0))</f>
        <v>0.013500000000000002</v>
      </c>
      <c r="R181" s="881">
        <f t="shared" si="41"/>
        <v>858.17623500000013</v>
      </c>
      <c r="S181" s="878">
        <f t="shared" si="42"/>
        <v>500.60280375000008</v>
      </c>
      <c r="T181" s="879">
        <f t="shared" si="43"/>
        <v>429.08811750000007</v>
      </c>
    </row>
    <row r="182" spans="1:20" ht="12">
      <c r="A182" s="864" t="s">
        <v>1191</v>
      </c>
      <c r="B182" s="875">
        <v>252000</v>
      </c>
      <c r="C182" s="875" t="str">
        <f t="shared" si="45"/>
        <v>252</v>
      </c>
      <c r="D182" s="874" t="s">
        <v>1201</v>
      </c>
      <c r="E182" s="1343">
        <f>SUMIFS(DS1_UPIS!$G:$G,DS1_UPIS!$B:$B,$A182,DS1_UPIS!$E:$E,$B182,DS1_UPIS!$C:$C,"Water")</f>
        <v>-5966187.9100000001</v>
      </c>
      <c r="F182" s="931"/>
      <c r="G182" s="931"/>
      <c r="H182" s="931"/>
      <c r="I182" s="935">
        <f>SUMIFS(DS3_2024Capex!G:G,DS3_2024Capex!B:B,'Exhibit 26.11'!A182,DS3_2024Capex!D:D,'Exhibit 26.11'!C182,DS3_2024Capex!F:F,"")</f>
        <v>0</v>
      </c>
      <c r="J182" s="935">
        <f t="shared" si="44"/>
        <v>0</v>
      </c>
      <c r="K182" s="935">
        <f t="shared" si="24"/>
        <v>0</v>
      </c>
      <c r="L182" s="927">
        <f t="shared" si="39"/>
        <v>-5966187.9100000001</v>
      </c>
      <c r="M182" s="939">
        <v>0</v>
      </c>
      <c r="N182" s="940">
        <f t="shared" si="23"/>
        <v>0</v>
      </c>
      <c r="O182" s="940">
        <f t="shared" si="26"/>
        <v>0</v>
      </c>
      <c r="P182" s="1016">
        <f t="shared" si="40"/>
        <v>-5966187.9100000001</v>
      </c>
      <c r="Q182" s="877">
        <f>INDEX('Depreciation Rates'!$E$1:$E$90,MATCH(B182,'Depreciation Rates'!$A$1:$A$90,0))</f>
        <v>0.0141</v>
      </c>
      <c r="R182" s="881">
        <f t="shared" si="41"/>
        <v>-84123.249530999994</v>
      </c>
      <c r="S182" s="878">
        <f t="shared" si="42"/>
        <v>-49071.895559749995</v>
      </c>
      <c r="T182" s="879">
        <f t="shared" si="43"/>
        <v>-42061.624765499997</v>
      </c>
    </row>
    <row r="183" spans="1:20" ht="12">
      <c r="A183" s="864" t="s">
        <v>1191</v>
      </c>
      <c r="B183" s="875">
        <v>271000</v>
      </c>
      <c r="C183" s="875" t="str">
        <f t="shared" si="45"/>
        <v>271</v>
      </c>
      <c r="D183" s="874" t="s">
        <v>382</v>
      </c>
      <c r="E183" s="1343">
        <f>SUMIFS(DS1_UPIS!$G:$G,DS1_UPIS!$B:$B,$A183,DS1_UPIS!$E:$E,$B183,DS1_UPIS!$C:$C,"Water")</f>
        <v>-10266425.01</v>
      </c>
      <c r="F183" s="931"/>
      <c r="G183" s="931"/>
      <c r="H183" s="931"/>
      <c r="I183" s="935">
        <f>SUMIFS(DS3_2024Capex!G:G,DS3_2024Capex!B:B,'Exhibit 26.11'!A183,DS3_2024Capex!D:D,'Exhibit 26.11'!C183,DS3_2024Capex!F:F,"")</f>
        <v>0</v>
      </c>
      <c r="J183" s="935">
        <f t="shared" si="44"/>
        <v>0</v>
      </c>
      <c r="K183" s="935">
        <f t="shared" si="24"/>
        <v>0</v>
      </c>
      <c r="L183" s="927">
        <f t="shared" si="39"/>
        <v>-10266425.01</v>
      </c>
      <c r="M183" s="939">
        <v>0</v>
      </c>
      <c r="N183" s="940">
        <f t="shared" si="23"/>
        <v>0</v>
      </c>
      <c r="O183" s="940">
        <f t="shared" si="26"/>
        <v>0</v>
      </c>
      <c r="P183" s="1016">
        <f t="shared" si="40"/>
        <v>-10266425.01</v>
      </c>
      <c r="Q183" s="877">
        <f>INDEX('Depreciation Rates'!$E$1:$E$90,MATCH(B183,'Depreciation Rates'!$A$1:$A$90,0))</f>
        <v>0.0141</v>
      </c>
      <c r="R183" s="881">
        <f t="shared" si="41"/>
        <v>-144756.592641</v>
      </c>
      <c r="S183" s="878">
        <f t="shared" si="42"/>
        <v>-84441.345707249988</v>
      </c>
      <c r="T183" s="879">
        <f t="shared" si="43"/>
        <v>-72378.296320499998</v>
      </c>
    </row>
    <row r="184" spans="1:20" ht="12">
      <c r="A184" s="864" t="s">
        <v>1189</v>
      </c>
      <c r="B184" s="875">
        <v>301100</v>
      </c>
      <c r="C184" s="875" t="str">
        <f t="shared" si="45"/>
        <v>301</v>
      </c>
      <c r="D184" s="874" t="s">
        <v>1078</v>
      </c>
      <c r="E184" s="1343" cm="1">
        <f t="array" ref="E184">SUM(SUMIFS(DS1_UPIS!$G:$G,DS1_UPIS!$B:$B,$A184,DS1_UPIS!$E:$E,$B184,DS1_UPIS!$C:$C,Segments))</f>
        <v>0</v>
      </c>
      <c r="F184" s="931"/>
      <c r="G184" s="931"/>
      <c r="H184" s="931"/>
      <c r="I184" s="935">
        <f>SUMIFS(DS3_2024Capex!G:G,DS3_2024Capex!B:B,'Exhibit 26.11'!A184,DS3_2024Capex!D:D,'Exhibit 26.11'!C184,DS3_2024Capex!F:F,"")</f>
        <v>0</v>
      </c>
      <c r="J184" s="935">
        <f t="shared" si="44"/>
        <v>0</v>
      </c>
      <c r="K184" s="935">
        <f t="shared" si="24"/>
        <v>0</v>
      </c>
      <c r="L184" s="927">
        <f t="shared" si="39"/>
        <v>0</v>
      </c>
      <c r="M184" s="939">
        <v>0</v>
      </c>
      <c r="N184" s="940">
        <f t="shared" si="23"/>
        <v>0</v>
      </c>
      <c r="O184" s="940">
        <f t="shared" si="26"/>
        <v>0</v>
      </c>
      <c r="P184" s="1016">
        <f t="shared" si="40"/>
        <v>0</v>
      </c>
      <c r="Q184" s="877">
        <f>INDEX('Depreciation Rates'!$E$1:$E$90,MATCH(B184,'Depreciation Rates'!$A$1:$A$90,0))</f>
        <v>0</v>
      </c>
      <c r="R184" s="881">
        <f t="shared" si="41"/>
        <v>0</v>
      </c>
      <c r="S184" s="878">
        <f t="shared" si="42"/>
        <v>0</v>
      </c>
      <c r="T184" s="879">
        <f t="shared" si="43"/>
        <v>0</v>
      </c>
    </row>
    <row r="185" spans="1:20" ht="12">
      <c r="A185" s="864" t="s">
        <v>1189</v>
      </c>
      <c r="B185" s="875">
        <v>302100</v>
      </c>
      <c r="C185" s="875" t="str">
        <f t="shared" si="45"/>
        <v>302</v>
      </c>
      <c r="D185" s="874" t="s">
        <v>1079</v>
      </c>
      <c r="E185" s="1343" cm="1">
        <f t="array" ref="E185">SUM(SUMIFS(DS1_UPIS!$G:$G,DS1_UPIS!$B:$B,$A185,DS1_UPIS!$E:$E,$B185,DS1_UPIS!$C:$C,Segments))</f>
        <v>567.10000000000002</v>
      </c>
      <c r="F185" s="931"/>
      <c r="G185" s="931"/>
      <c r="H185" s="931"/>
      <c r="I185" s="935">
        <f>SUMIFS(DS3_2024Capex!G:G,DS3_2024Capex!B:B,'Exhibit 26.11'!A185,DS3_2024Capex!D:D,'Exhibit 26.11'!C185,DS3_2024Capex!F:F,"")</f>
        <v>0</v>
      </c>
      <c r="J185" s="935">
        <f t="shared" si="44"/>
        <v>0</v>
      </c>
      <c r="K185" s="935">
        <f t="shared" si="24"/>
        <v>0</v>
      </c>
      <c r="L185" s="927">
        <f t="shared" si="39"/>
        <v>567.10000000000002</v>
      </c>
      <c r="M185" s="939">
        <v>0</v>
      </c>
      <c r="N185" s="940">
        <f t="shared" si="46" ref="N185:N263">-M185*Retirement_Percentage</f>
        <v>0</v>
      </c>
      <c r="O185" s="940">
        <f t="shared" si="26"/>
        <v>0</v>
      </c>
      <c r="P185" s="1016">
        <f t="shared" si="40"/>
        <v>567.10000000000002</v>
      </c>
      <c r="Q185" s="877">
        <f>INDEX('Depreciation Rates'!$E$1:$E$90,MATCH(B185,'Depreciation Rates'!$A$1:$A$90,0))</f>
        <v>0</v>
      </c>
      <c r="R185" s="881">
        <f t="shared" si="41"/>
        <v>0</v>
      </c>
      <c r="S185" s="878">
        <f t="shared" si="42"/>
        <v>0</v>
      </c>
      <c r="T185" s="879">
        <f t="shared" si="43"/>
        <v>0</v>
      </c>
    </row>
    <row r="186" spans="1:20" ht="12">
      <c r="A186" s="864" t="s">
        <v>1189</v>
      </c>
      <c r="B186" s="875">
        <v>303210</v>
      </c>
      <c r="C186" s="875" t="str">
        <f t="shared" si="45"/>
        <v>303</v>
      </c>
      <c r="D186" s="874" t="s">
        <v>1080</v>
      </c>
      <c r="E186" s="1343" cm="1">
        <f t="array" ref="E186">SUM(SUMIFS(DS1_UPIS!$G:$G,DS1_UPIS!$B:$B,$A186,DS1_UPIS!$E:$E,$B186,DS1_UPIS!$C:$C,Segments))</f>
        <v>0</v>
      </c>
      <c r="F186" s="931"/>
      <c r="G186" s="931"/>
      <c r="H186" s="931"/>
      <c r="I186" s="935">
        <f>SUMIFS(DS3_2024Capex!G:G,DS3_2024Capex!B:B,'Exhibit 26.11'!A186,DS3_2024Capex!D:D,'Exhibit 26.11'!C186,DS3_2024Capex!F:F,"")</f>
        <v>0</v>
      </c>
      <c r="J186" s="935">
        <f t="shared" si="44"/>
        <v>0</v>
      </c>
      <c r="K186" s="935">
        <f t="shared" si="47" ref="K186:K264">+I186+J186</f>
        <v>0</v>
      </c>
      <c r="L186" s="927">
        <f t="shared" si="39"/>
        <v>0</v>
      </c>
      <c r="M186" s="939">
        <v>0</v>
      </c>
      <c r="N186" s="940">
        <f t="shared" si="46"/>
        <v>0</v>
      </c>
      <c r="O186" s="940">
        <f t="shared" si="48" ref="O186:O264">+M186+N186</f>
        <v>0</v>
      </c>
      <c r="P186" s="1016">
        <f t="shared" si="40"/>
        <v>0</v>
      </c>
      <c r="Q186" s="877">
        <f>INDEX('Depreciation Rates'!$E$1:$E$90,MATCH(B186,'Depreciation Rates'!$A$1:$A$90,0))</f>
        <v>0</v>
      </c>
      <c r="R186" s="881">
        <f t="shared" si="41"/>
        <v>0</v>
      </c>
      <c r="S186" s="878">
        <f t="shared" si="42"/>
        <v>0</v>
      </c>
      <c r="T186" s="879">
        <f t="shared" si="43"/>
        <v>0</v>
      </c>
    </row>
    <row r="187" spans="1:20" ht="12">
      <c r="A187" s="864" t="s">
        <v>1189</v>
      </c>
      <c r="B187" s="875">
        <v>303220</v>
      </c>
      <c r="C187" s="875" t="str">
        <f t="shared" si="45"/>
        <v/>
      </c>
      <c r="D187" s="874" t="s">
        <v>1081</v>
      </c>
      <c r="E187" s="1343" cm="1">
        <f t="array" ref="E187">SUM(SUMIFS(DS1_UPIS!$G:$G,DS1_UPIS!$B:$B,$A187,DS1_UPIS!$E:$E,$B187,DS1_UPIS!$C:$C,Segments))</f>
        <v>59385</v>
      </c>
      <c r="F187" s="931"/>
      <c r="G187" s="931"/>
      <c r="H187" s="931"/>
      <c r="I187" s="935">
        <f>SUMIFS(DS3_2024Capex!G:G,DS3_2024Capex!B:B,'Exhibit 26.11'!A187,DS3_2024Capex!D:D,'Exhibit 26.11'!C187,DS3_2024Capex!F:F,"")</f>
        <v>0</v>
      </c>
      <c r="J187" s="935">
        <f t="shared" si="44"/>
        <v>0</v>
      </c>
      <c r="K187" s="935">
        <f t="shared" si="47"/>
        <v>0</v>
      </c>
      <c r="L187" s="927">
        <f t="shared" si="39"/>
        <v>59385</v>
      </c>
      <c r="M187" s="939">
        <v>0</v>
      </c>
      <c r="N187" s="940">
        <f t="shared" si="46"/>
        <v>0</v>
      </c>
      <c r="O187" s="940">
        <f t="shared" si="48"/>
        <v>0</v>
      </c>
      <c r="P187" s="1016">
        <f t="shared" si="40"/>
        <v>59385</v>
      </c>
      <c r="Q187" s="877">
        <f>INDEX('Depreciation Rates'!$E$1:$E$90,MATCH(B187,'Depreciation Rates'!$A$1:$A$90,0))</f>
        <v>0</v>
      </c>
      <c r="R187" s="881">
        <f t="shared" si="41"/>
        <v>0</v>
      </c>
      <c r="S187" s="878">
        <f t="shared" si="42"/>
        <v>0</v>
      </c>
      <c r="T187" s="879">
        <f t="shared" si="43"/>
        <v>0</v>
      </c>
    </row>
    <row r="188" spans="1:20" ht="12">
      <c r="A188" s="864" t="s">
        <v>1189</v>
      </c>
      <c r="B188" s="875">
        <v>303300</v>
      </c>
      <c r="C188" s="875" t="str">
        <f t="shared" si="45"/>
        <v/>
      </c>
      <c r="D188" s="874" t="s">
        <v>1082</v>
      </c>
      <c r="E188" s="1343" cm="1">
        <f t="array" ref="E188">SUM(SUMIFS(DS1_UPIS!$G:$G,DS1_UPIS!$B:$B,$A188,DS1_UPIS!$E:$E,$B188,DS1_UPIS!$C:$C,Segments))</f>
        <v>0</v>
      </c>
      <c r="F188" s="931"/>
      <c r="G188" s="931"/>
      <c r="H188" s="931"/>
      <c r="I188" s="935">
        <f>SUMIFS(DS3_2024Capex!G:G,DS3_2024Capex!B:B,'Exhibit 26.11'!A188,DS3_2024Capex!D:D,'Exhibit 26.11'!C188,DS3_2024Capex!F:F,"")</f>
        <v>0</v>
      </c>
      <c r="J188" s="935">
        <f t="shared" si="44"/>
        <v>0</v>
      </c>
      <c r="K188" s="935">
        <f t="shared" si="47"/>
        <v>0</v>
      </c>
      <c r="L188" s="927">
        <f t="shared" si="39"/>
        <v>0</v>
      </c>
      <c r="M188" s="939">
        <v>0</v>
      </c>
      <c r="N188" s="940">
        <f t="shared" si="46"/>
        <v>0</v>
      </c>
      <c r="O188" s="940">
        <f t="shared" si="48"/>
        <v>0</v>
      </c>
      <c r="P188" s="1016">
        <f t="shared" si="40"/>
        <v>0</v>
      </c>
      <c r="Q188" s="877">
        <f>INDEX('Depreciation Rates'!$E$1:$E$90,MATCH(B188,'Depreciation Rates'!$A$1:$A$90,0))</f>
        <v>0</v>
      </c>
      <c r="R188" s="881">
        <f t="shared" si="41"/>
        <v>0</v>
      </c>
      <c r="S188" s="878">
        <f t="shared" si="42"/>
        <v>0</v>
      </c>
      <c r="T188" s="879">
        <f t="shared" si="43"/>
        <v>0</v>
      </c>
    </row>
    <row r="189" spans="1:20" ht="12">
      <c r="A189" s="864" t="s">
        <v>1189</v>
      </c>
      <c r="B189" s="875">
        <v>303400</v>
      </c>
      <c r="C189" s="875" t="str">
        <f t="shared" si="45"/>
        <v/>
      </c>
      <c r="D189" s="874" t="s">
        <v>1083</v>
      </c>
      <c r="E189" s="1343" cm="1">
        <f t="array" ref="E189">SUM(SUMIFS(DS1_UPIS!$G:$G,DS1_UPIS!$B:$B,$A189,DS1_UPIS!$E:$E,$B189,DS1_UPIS!$C:$C,Segments))</f>
        <v>0</v>
      </c>
      <c r="F189" s="931"/>
      <c r="G189" s="931"/>
      <c r="H189" s="931"/>
      <c r="I189" s="935">
        <f>SUMIFS(DS3_2024Capex!G:G,DS3_2024Capex!B:B,'Exhibit 26.11'!A189,DS3_2024Capex!D:D,'Exhibit 26.11'!C189,DS3_2024Capex!F:F,"")</f>
        <v>0</v>
      </c>
      <c r="J189" s="935">
        <f t="shared" si="44"/>
        <v>0</v>
      </c>
      <c r="K189" s="935">
        <f t="shared" si="47"/>
        <v>0</v>
      </c>
      <c r="L189" s="927">
        <f t="shared" si="39"/>
        <v>0</v>
      </c>
      <c r="M189" s="939">
        <v>0</v>
      </c>
      <c r="N189" s="940">
        <f t="shared" si="46"/>
        <v>0</v>
      </c>
      <c r="O189" s="940">
        <f t="shared" si="48"/>
        <v>0</v>
      </c>
      <c r="P189" s="1016">
        <f t="shared" si="40"/>
        <v>0</v>
      </c>
      <c r="Q189" s="877">
        <f>INDEX('Depreciation Rates'!$E$1:$E$90,MATCH(B189,'Depreciation Rates'!$A$1:$A$90,0))</f>
        <v>0</v>
      </c>
      <c r="R189" s="881">
        <f t="shared" si="41"/>
        <v>0</v>
      </c>
      <c r="S189" s="878">
        <f t="shared" si="42"/>
        <v>0</v>
      </c>
      <c r="T189" s="879">
        <f t="shared" si="43"/>
        <v>0</v>
      </c>
    </row>
    <row r="190" spans="1:20" s="971" customFormat="1" ht="12">
      <c r="A190" s="971" t="s">
        <v>1189</v>
      </c>
      <c r="B190" s="1591">
        <v>303500</v>
      </c>
      <c r="C190" s="875" t="str">
        <f t="shared" si="45"/>
        <v/>
      </c>
      <c r="D190" s="1593" t="s">
        <v>3212</v>
      </c>
      <c r="E190" s="1343" cm="1">
        <f t="array" ref="E190">SUM(SUMIFS(DS1_UPIS!$G:$G,DS1_UPIS!$B:$B,$A190,DS1_UPIS!$E:$E,$B190,DS1_UPIS!$C:$C,Segments))</f>
        <v>0</v>
      </c>
      <c r="F190" s="931"/>
      <c r="G190" s="931"/>
      <c r="H190" s="931"/>
      <c r="I190" s="935">
        <f>SUMIFS(DS3_2024Capex!G:G,DS3_2024Capex!B:B,'Exhibit 26.11'!A190,DS3_2024Capex!D:D,'Exhibit 26.11'!C190,DS3_2024Capex!F:F,"")</f>
        <v>0</v>
      </c>
      <c r="J190" s="935">
        <f>-I190*Retirement_Percentage</f>
        <v>0</v>
      </c>
      <c r="K190" s="935">
        <f>+I190+J190</f>
        <v>0</v>
      </c>
      <c r="L190" s="927">
        <f t="shared" si="39"/>
        <v>0</v>
      </c>
      <c r="M190" s="939"/>
      <c r="N190" s="940"/>
      <c r="O190" s="940"/>
      <c r="P190" s="1016">
        <f t="shared" si="40"/>
        <v>0</v>
      </c>
      <c r="Q190" s="877">
        <f>INDEX('Depreciation Rates'!$E$1:$E$90,MATCH(B190,'Depreciation Rates'!$A$1:$A$90,0))</f>
        <v>0</v>
      </c>
      <c r="R190" s="881">
        <f t="shared" si="41"/>
        <v>0</v>
      </c>
      <c r="S190" s="878">
        <f t="shared" si="42"/>
        <v>0</v>
      </c>
      <c r="T190" s="879">
        <f t="shared" si="43"/>
        <v>0</v>
      </c>
    </row>
    <row r="191" spans="1:20" ht="12">
      <c r="A191" s="864" t="s">
        <v>1189</v>
      </c>
      <c r="B191" s="1592">
        <v>303510</v>
      </c>
      <c r="C191" s="875" t="str">
        <f>IF(LEFT(B189,3)=LEFT(B191,3),"",LEFT(B191,3))</f>
        <v/>
      </c>
      <c r="D191" s="874" t="s">
        <v>1083</v>
      </c>
      <c r="E191" s="1343" cm="1">
        <f t="array" ref="E191">SUM(SUMIFS(DS1_UPIS!$G:$G,DS1_UPIS!$B:$B,$A191,DS1_UPIS!$E:$E,$B191,DS1_UPIS!$C:$C,Segments))</f>
        <v>0</v>
      </c>
      <c r="F191" s="931"/>
      <c r="G191" s="931"/>
      <c r="H191" s="931"/>
      <c r="I191" s="935">
        <f>SUMIFS(DS3_2024Capex!G:G,DS3_2024Capex!B:B,'Exhibit 26.11'!A191,DS3_2024Capex!D:D,'Exhibit 26.11'!C191,DS3_2024Capex!F:F,"")</f>
        <v>0</v>
      </c>
      <c r="J191" s="935">
        <f t="shared" si="44"/>
        <v>0</v>
      </c>
      <c r="K191" s="935">
        <f t="shared" si="47"/>
        <v>0</v>
      </c>
      <c r="L191" s="927">
        <f t="shared" si="39"/>
        <v>0</v>
      </c>
      <c r="M191" s="939">
        <v>0</v>
      </c>
      <c r="N191" s="940">
        <f t="shared" si="46"/>
        <v>0</v>
      </c>
      <c r="O191" s="940">
        <f t="shared" si="48"/>
        <v>0</v>
      </c>
      <c r="P191" s="1016">
        <f t="shared" si="40"/>
        <v>0</v>
      </c>
      <c r="Q191" s="877">
        <f>INDEX('Depreciation Rates'!$E$1:$E$90,MATCH(B191,'Depreciation Rates'!$A$1:$A$90,0))</f>
        <v>0</v>
      </c>
      <c r="R191" s="881">
        <f t="shared" si="41"/>
        <v>0</v>
      </c>
      <c r="S191" s="878">
        <f t="shared" si="42"/>
        <v>0</v>
      </c>
      <c r="T191" s="879">
        <f t="shared" si="43"/>
        <v>0</v>
      </c>
    </row>
    <row r="192" spans="1:20" s="971" customFormat="1" ht="12">
      <c r="A192" s="971" t="s">
        <v>1189</v>
      </c>
      <c r="B192" s="1591">
        <v>304200</v>
      </c>
      <c r="C192" s="875"/>
      <c r="D192" s="1593" t="s">
        <v>1085</v>
      </c>
      <c r="E192" s="1343" cm="1">
        <f t="array" ref="E192">SUM(SUMIFS(DS1_UPIS!$G:$G,DS1_UPIS!$B:$B,$A192,DS1_UPIS!$E:$E,$B192,DS1_UPIS!$C:$C,Segments))</f>
        <v>1251.95</v>
      </c>
      <c r="F192" s="931"/>
      <c r="G192" s="931"/>
      <c r="H192" s="931"/>
      <c r="I192" s="935"/>
      <c r="J192" s="935"/>
      <c r="K192" s="935"/>
      <c r="L192" s="927">
        <f t="shared" si="39"/>
        <v>1251.95</v>
      </c>
      <c r="M192" s="939"/>
      <c r="N192" s="940"/>
      <c r="O192" s="940"/>
      <c r="P192" s="1016">
        <f t="shared" si="40"/>
        <v>1251.95</v>
      </c>
      <c r="Q192" s="1523">
        <f>INDEX('Depreciation Rates'!$E$1:$E$90,MATCH(B192,'Depreciation Rates'!$A$1:$A$90,0))</f>
        <v>0</v>
      </c>
      <c r="R192" s="881">
        <f t="shared" si="41"/>
        <v>0</v>
      </c>
      <c r="S192" s="878">
        <f t="shared" si="42"/>
        <v>0</v>
      </c>
      <c r="T192" s="879">
        <f t="shared" si="43"/>
        <v>0</v>
      </c>
    </row>
    <row r="193" spans="1:20" s="971" customFormat="1" ht="12">
      <c r="A193" s="971" t="s">
        <v>1189</v>
      </c>
      <c r="B193" s="1591">
        <v>304210</v>
      </c>
      <c r="C193" s="875"/>
      <c r="D193" s="1593" t="s">
        <v>3213</v>
      </c>
      <c r="E193" s="1343" cm="1">
        <f t="array" ref="E193">SUM(SUMIFS(DS1_UPIS!$G:$G,DS1_UPIS!$B:$B,$A193,DS1_UPIS!$E:$E,$B193,DS1_UPIS!$C:$C,Segments))</f>
        <v>0</v>
      </c>
      <c r="F193" s="931"/>
      <c r="G193" s="931"/>
      <c r="H193" s="931"/>
      <c r="I193" s="935"/>
      <c r="J193" s="935"/>
      <c r="K193" s="935"/>
      <c r="L193" s="927">
        <f t="shared" si="39"/>
        <v>0</v>
      </c>
      <c r="M193" s="939"/>
      <c r="N193" s="940"/>
      <c r="O193" s="940"/>
      <c r="P193" s="1016">
        <f t="shared" si="40"/>
        <v>0</v>
      </c>
      <c r="Q193" s="877">
        <f>INDEX('Depreciation Rates'!$E$1:$E$90,MATCH(B193,'Depreciation Rates'!$A$1:$A$90,0))</f>
        <v>0</v>
      </c>
      <c r="R193" s="881">
        <f t="shared" si="41"/>
        <v>0</v>
      </c>
      <c r="S193" s="878">
        <f t="shared" si="42"/>
        <v>0</v>
      </c>
      <c r="T193" s="879">
        <f t="shared" si="43"/>
        <v>0</v>
      </c>
    </row>
    <row r="194" spans="1:20" ht="12">
      <c r="A194" s="971" t="s">
        <v>1189</v>
      </c>
      <c r="B194" s="875">
        <v>304220</v>
      </c>
      <c r="C194" s="875" t="str">
        <f>IF(LEFT(B191,3)=LEFT(B194,3),"",LEFT(B194,3))</f>
        <v>304</v>
      </c>
      <c r="D194" s="874" t="s">
        <v>1086</v>
      </c>
      <c r="E194" s="1343" cm="1">
        <f t="array" ref="E194">SUM(SUMIFS(DS1_UPIS!$G:$G,DS1_UPIS!$B:$B,$A194,DS1_UPIS!$E:$E,$B194,DS1_UPIS!$C:$C,Segments))</f>
        <v>0</v>
      </c>
      <c r="F194" s="931"/>
      <c r="G194" s="931"/>
      <c r="H194" s="931"/>
      <c r="I194" s="935">
        <f>SUMIFS(DS3_2024Capex!G:G,DS3_2024Capex!B:B,'Exhibit 26.11'!A194,DS3_2024Capex!D:D,'Exhibit 26.11'!C194,DS3_2024Capex!F:F,"")</f>
        <v>0</v>
      </c>
      <c r="J194" s="935">
        <f t="shared" si="44"/>
        <v>0</v>
      </c>
      <c r="K194" s="935">
        <f t="shared" si="47"/>
        <v>0</v>
      </c>
      <c r="L194" s="927">
        <f t="shared" si="39"/>
        <v>0</v>
      </c>
      <c r="M194" s="939">
        <v>0</v>
      </c>
      <c r="N194" s="940">
        <f t="shared" si="46"/>
        <v>0</v>
      </c>
      <c r="O194" s="940">
        <f t="shared" si="48"/>
        <v>0</v>
      </c>
      <c r="P194" s="1016">
        <f t="shared" si="40"/>
        <v>0</v>
      </c>
      <c r="Q194" s="877">
        <f>INDEX('Depreciation Rates'!$E$1:$E$90,MATCH(B194,'Depreciation Rates'!$A$1:$A$90,0))</f>
        <v>0.0189</v>
      </c>
      <c r="R194" s="881">
        <f t="shared" si="41"/>
        <v>0</v>
      </c>
      <c r="S194" s="878">
        <f t="shared" si="42"/>
        <v>0</v>
      </c>
      <c r="T194" s="879">
        <f t="shared" si="43"/>
        <v>0</v>
      </c>
    </row>
    <row r="195" spans="1:20" ht="12">
      <c r="A195" s="971" t="s">
        <v>1189</v>
      </c>
      <c r="B195" s="875">
        <v>304300</v>
      </c>
      <c r="C195" s="875" t="str">
        <f t="shared" si="49" ref="C195:C201">IF(LEFT(B194,3)=LEFT(B195,3),"",LEFT(B195,3))</f>
        <v/>
      </c>
      <c r="D195" s="874" t="s">
        <v>1087</v>
      </c>
      <c r="E195" s="1343" cm="1">
        <f t="array" ref="E195">SUM(SUMIFS(DS1_UPIS!$G:$G,DS1_UPIS!$B:$B,$A195,DS1_UPIS!$E:$E,$B195,DS1_UPIS!$C:$C,Segments))</f>
        <v>0</v>
      </c>
      <c r="F195" s="931"/>
      <c r="G195" s="931"/>
      <c r="H195" s="931"/>
      <c r="I195" s="935">
        <f>SUMIFS(DS3_2024Capex!G:G,DS3_2024Capex!B:B,'Exhibit 26.11'!A195,DS3_2024Capex!D:D,'Exhibit 26.11'!C195,DS3_2024Capex!F:F,"")</f>
        <v>0</v>
      </c>
      <c r="J195" s="935">
        <f t="shared" si="44"/>
        <v>0</v>
      </c>
      <c r="K195" s="935">
        <f t="shared" si="47"/>
        <v>0</v>
      </c>
      <c r="L195" s="927">
        <f t="shared" si="39"/>
        <v>0</v>
      </c>
      <c r="M195" s="939">
        <v>0</v>
      </c>
      <c r="N195" s="940">
        <f t="shared" si="46"/>
        <v>0</v>
      </c>
      <c r="O195" s="940">
        <f t="shared" si="48"/>
        <v>0</v>
      </c>
      <c r="P195" s="1016">
        <f t="shared" si="40"/>
        <v>0</v>
      </c>
      <c r="Q195" s="877">
        <f>INDEX('Depreciation Rates'!$E$1:$E$90,MATCH(B195,'Depreciation Rates'!$A$1:$A$90,0))</f>
        <v>0.021600000000000001</v>
      </c>
      <c r="R195" s="881">
        <f t="shared" si="41"/>
        <v>0</v>
      </c>
      <c r="S195" s="878">
        <f t="shared" si="42"/>
        <v>0</v>
      </c>
      <c r="T195" s="879">
        <f t="shared" si="43"/>
        <v>0</v>
      </c>
    </row>
    <row r="196" spans="1:20" ht="12">
      <c r="A196" s="864" t="s">
        <v>1189</v>
      </c>
      <c r="B196" s="875">
        <v>304400</v>
      </c>
      <c r="C196" s="875" t="str">
        <f t="shared" si="49"/>
        <v/>
      </c>
      <c r="D196" s="874" t="s">
        <v>1088</v>
      </c>
      <c r="E196" s="1343" cm="1">
        <f t="array" ref="E196">SUM(SUMIFS(DS1_UPIS!$G:$G,DS1_UPIS!$B:$B,$A196,DS1_UPIS!$E:$E,$B196,DS1_UPIS!$C:$C,Segments))</f>
        <v>0</v>
      </c>
      <c r="F196" s="931"/>
      <c r="G196" s="931"/>
      <c r="H196" s="931"/>
      <c r="I196" s="935">
        <f>SUMIFS(DS3_2024Capex!G:G,DS3_2024Capex!B:B,'Exhibit 26.11'!A196,DS3_2024Capex!D:D,'Exhibit 26.11'!C196,DS3_2024Capex!F:F,"")</f>
        <v>0</v>
      </c>
      <c r="J196" s="935">
        <f t="shared" si="44"/>
        <v>0</v>
      </c>
      <c r="K196" s="935">
        <f t="shared" si="47"/>
        <v>0</v>
      </c>
      <c r="L196" s="927">
        <f t="shared" si="39"/>
        <v>0</v>
      </c>
      <c r="M196" s="939">
        <v>0</v>
      </c>
      <c r="N196" s="940">
        <f t="shared" si="46"/>
        <v>0</v>
      </c>
      <c r="O196" s="940">
        <f t="shared" si="48"/>
        <v>0</v>
      </c>
      <c r="P196" s="1016">
        <f t="shared" si="40"/>
        <v>0</v>
      </c>
      <c r="Q196" s="877">
        <f>INDEX('Depreciation Rates'!$E$1:$E$90,MATCH(B196,'Depreciation Rates'!$A$1:$A$90,0))</f>
        <v>0.018500000000000003</v>
      </c>
      <c r="R196" s="881">
        <f t="shared" si="41"/>
        <v>0</v>
      </c>
      <c r="S196" s="878">
        <f t="shared" si="42"/>
        <v>0</v>
      </c>
      <c r="T196" s="879">
        <f t="shared" si="43"/>
        <v>0</v>
      </c>
    </row>
    <row r="197" spans="1:20" ht="12">
      <c r="A197" s="864" t="s">
        <v>1189</v>
      </c>
      <c r="B197" s="875">
        <v>304500</v>
      </c>
      <c r="C197" s="875" t="str">
        <f t="shared" si="49"/>
        <v/>
      </c>
      <c r="D197" s="874" t="s">
        <v>1089</v>
      </c>
      <c r="E197" s="1343" cm="1">
        <f t="array" ref="E197">SUM(SUMIFS(DS1_UPIS!$G:$G,DS1_UPIS!$B:$B,$A197,DS1_UPIS!$E:$E,$B197,DS1_UPIS!$C:$C,Segments))</f>
        <v>9689607.8100000005</v>
      </c>
      <c r="F197" s="931"/>
      <c r="G197" s="931"/>
      <c r="H197" s="931"/>
      <c r="I197" s="935">
        <f>SUMIFS(DS3_2024Capex!G:G,DS3_2024Capex!B:B,'Exhibit 26.11'!A197,DS3_2024Capex!D:D,'Exhibit 26.11'!C197,DS3_2024Capex!F:F,"")</f>
        <v>0</v>
      </c>
      <c r="J197" s="935">
        <f t="shared" si="44"/>
        <v>0</v>
      </c>
      <c r="K197" s="935">
        <f t="shared" si="47"/>
        <v>0</v>
      </c>
      <c r="L197" s="927">
        <f t="shared" si="39"/>
        <v>9689607.8100000005</v>
      </c>
      <c r="M197" s="939">
        <v>0</v>
      </c>
      <c r="N197" s="940">
        <f t="shared" si="46"/>
        <v>0</v>
      </c>
      <c r="O197" s="940">
        <f t="shared" si="48"/>
        <v>0</v>
      </c>
      <c r="P197" s="1016">
        <f t="shared" si="40"/>
        <v>9689607.8100000005</v>
      </c>
      <c r="Q197" s="877">
        <f>INDEX('Depreciation Rates'!$E$1:$E$90,MATCH(B197,'Depreciation Rates'!$A$1:$A$90,0))</f>
        <v>0.038599999999999995</v>
      </c>
      <c r="R197" s="881">
        <f t="shared" si="41"/>
        <v>374018.86146599997</v>
      </c>
      <c r="S197" s="878">
        <f t="shared" si="42"/>
        <v>218177.6691885</v>
      </c>
      <c r="T197" s="879">
        <f t="shared" si="43"/>
        <v>187009.43073299999</v>
      </c>
    </row>
    <row r="198" spans="1:20" ht="12">
      <c r="A198" s="864" t="s">
        <v>1189</v>
      </c>
      <c r="B198" s="875">
        <v>304510</v>
      </c>
      <c r="C198" s="875" t="str">
        <f t="shared" si="49"/>
        <v/>
      </c>
      <c r="D198" s="874" t="s">
        <v>1090</v>
      </c>
      <c r="E198" s="1343" cm="1">
        <f t="array" ref="E198">SUM(SUMIFS(DS1_UPIS!$G:$G,DS1_UPIS!$B:$B,$A198,DS1_UPIS!$E:$E,$B198,DS1_UPIS!$C:$C,Segments))</f>
        <v>1430.4100000000001</v>
      </c>
      <c r="F198" s="931"/>
      <c r="G198" s="931"/>
      <c r="H198" s="931"/>
      <c r="I198" s="935">
        <f>SUMIFS(DS3_2024Capex!G:G,DS3_2024Capex!B:B,'Exhibit 26.11'!A198,DS3_2024Capex!D:D,'Exhibit 26.11'!C198,DS3_2024Capex!F:F,"")</f>
        <v>0</v>
      </c>
      <c r="J198" s="935">
        <f t="shared" si="44"/>
        <v>0</v>
      </c>
      <c r="K198" s="935">
        <f t="shared" si="47"/>
        <v>0</v>
      </c>
      <c r="L198" s="927">
        <f t="shared" si="39"/>
        <v>1430.4100000000001</v>
      </c>
      <c r="M198" s="939">
        <v>0</v>
      </c>
      <c r="N198" s="940">
        <f t="shared" si="46"/>
        <v>0</v>
      </c>
      <c r="O198" s="940">
        <f t="shared" si="48"/>
        <v>0</v>
      </c>
      <c r="P198" s="1016">
        <f t="shared" si="40"/>
        <v>1430.4100000000001</v>
      </c>
      <c r="Q198" s="877">
        <f>INDEX('Depreciation Rates'!$E$1:$E$90,MATCH(B198,'Depreciation Rates'!$A$1:$A$90,0))</f>
        <v>0.0178</v>
      </c>
      <c r="R198" s="881">
        <f t="shared" si="41"/>
        <v>25.461298000000003</v>
      </c>
      <c r="S198" s="878">
        <f t="shared" si="42"/>
        <v>14.852423833333336</v>
      </c>
      <c r="T198" s="879">
        <f t="shared" si="43"/>
        <v>12.730649000000003</v>
      </c>
    </row>
    <row r="199" spans="1:20" ht="12">
      <c r="A199" s="864" t="s">
        <v>1189</v>
      </c>
      <c r="B199" s="875">
        <v>307200</v>
      </c>
      <c r="C199" s="875" t="str">
        <f t="shared" si="49"/>
        <v>307</v>
      </c>
      <c r="D199" s="874" t="s">
        <v>1091</v>
      </c>
      <c r="E199" s="1343" cm="1">
        <f t="array" ref="E199">SUM(SUMIFS(DS1_UPIS!$G:$G,DS1_UPIS!$B:$B,$A199,DS1_UPIS!$E:$E,$B199,DS1_UPIS!$C:$C,Segments))</f>
        <v>1392147.75</v>
      </c>
      <c r="F199" s="931"/>
      <c r="G199" s="931"/>
      <c r="H199" s="931"/>
      <c r="I199" s="935">
        <f>SUMIFS(DS3_2024Capex!G:G,DS3_2024Capex!B:B,'Exhibit 26.11'!A199,DS3_2024Capex!D:D,'Exhibit 26.11'!C199,DS3_2024Capex!F:F,"")</f>
        <v>0</v>
      </c>
      <c r="J199" s="935">
        <f t="shared" si="44"/>
        <v>0</v>
      </c>
      <c r="K199" s="935">
        <f t="shared" si="47"/>
        <v>0</v>
      </c>
      <c r="L199" s="927">
        <f t="shared" si="39"/>
        <v>1392147.75</v>
      </c>
      <c r="M199" s="939">
        <v>0</v>
      </c>
      <c r="N199" s="940">
        <f t="shared" si="46"/>
        <v>0</v>
      </c>
      <c r="O199" s="940">
        <f t="shared" si="48"/>
        <v>0</v>
      </c>
      <c r="P199" s="1016">
        <f t="shared" si="40"/>
        <v>1392147.75</v>
      </c>
      <c r="Q199" s="877">
        <f>INDEX('Depreciation Rates'!$E$1:$E$90,MATCH(B199,'Depreciation Rates'!$A$1:$A$90,0))</f>
        <v>0.017899999999999999</v>
      </c>
      <c r="R199" s="881">
        <f t="shared" si="41"/>
        <v>24919.444724999998</v>
      </c>
      <c r="S199" s="878">
        <f t="shared" si="42"/>
        <v>14536.34275625</v>
      </c>
      <c r="T199" s="879">
        <f t="shared" si="43"/>
        <v>12459.722362500001</v>
      </c>
    </row>
    <row r="200" spans="1:20" ht="12">
      <c r="A200" s="864" t="s">
        <v>1189</v>
      </c>
      <c r="B200" s="875">
        <v>309200</v>
      </c>
      <c r="C200" s="875" t="str">
        <f t="shared" si="49"/>
        <v>309</v>
      </c>
      <c r="D200" s="874" t="s">
        <v>1092</v>
      </c>
      <c r="E200" s="1343" cm="1">
        <f t="array" ref="E200">SUM(SUMIFS(DS1_UPIS!$G:$G,DS1_UPIS!$B:$B,$A200,DS1_UPIS!$E:$E,$B200,DS1_UPIS!$C:$C,Segments))</f>
        <v>12400</v>
      </c>
      <c r="F200" s="931"/>
      <c r="G200" s="931"/>
      <c r="H200" s="931"/>
      <c r="I200" s="935">
        <f>SUMIFS(DS3_2024Capex!G:G,DS3_2024Capex!B:B,'Exhibit 26.11'!A200,DS3_2024Capex!D:D,'Exhibit 26.11'!C200,DS3_2024Capex!F:F,"")</f>
        <v>0</v>
      </c>
      <c r="J200" s="935">
        <f t="shared" si="44"/>
        <v>0</v>
      </c>
      <c r="K200" s="935">
        <f t="shared" si="47"/>
        <v>0</v>
      </c>
      <c r="L200" s="927">
        <f t="shared" si="39"/>
        <v>12400</v>
      </c>
      <c r="M200" s="939">
        <v>0</v>
      </c>
      <c r="N200" s="940">
        <f t="shared" si="46"/>
        <v>0</v>
      </c>
      <c r="O200" s="940">
        <f t="shared" si="48"/>
        <v>0</v>
      </c>
      <c r="P200" s="1016">
        <f t="shared" si="50" ref="P200:P264">L200+O200</f>
        <v>12400</v>
      </c>
      <c r="Q200" s="877">
        <f>INDEX('Depreciation Rates'!$E$1:$E$90,MATCH(B200,'Depreciation Rates'!$A$1:$A$90,0))</f>
        <v>0.021899999999999999</v>
      </c>
      <c r="R200" s="881">
        <f t="shared" si="51" ref="R200:R270">P200*Q200</f>
        <v>271.56</v>
      </c>
      <c r="S200" s="878">
        <f t="shared" si="52" ref="S200:S225">SUM(((E200+L200)/2)*$Q200)/12*7</f>
        <v>158.41</v>
      </c>
      <c r="T200" s="879">
        <f t="shared" si="53" ref="T200:T268">SUM(((L200+P200)/2)*$Q200)/12*6</f>
        <v>135.78</v>
      </c>
    </row>
    <row r="201" spans="1:20" ht="12">
      <c r="A201" s="864" t="s">
        <v>1189</v>
      </c>
      <c r="B201" s="875">
        <v>310200</v>
      </c>
      <c r="C201" s="875" t="str">
        <f t="shared" si="49"/>
        <v>310</v>
      </c>
      <c r="D201" s="874" t="s">
        <v>1093</v>
      </c>
      <c r="E201" s="1343" cm="1">
        <f t="array" ref="E201">SUM(SUMIFS(DS1_UPIS!$G:$G,DS1_UPIS!$B:$B,$A201,DS1_UPIS!$E:$E,$B201,DS1_UPIS!$C:$C,Segments))</f>
        <v>0</v>
      </c>
      <c r="F201" s="931"/>
      <c r="G201" s="931"/>
      <c r="H201" s="931"/>
      <c r="I201" s="935">
        <f>SUMIFS(DS3_2024Capex!G:G,DS3_2024Capex!B:B,'Exhibit 26.11'!A201,DS3_2024Capex!D:D,'Exhibit 26.11'!C201,DS3_2024Capex!F:F,"")</f>
        <v>0</v>
      </c>
      <c r="J201" s="935">
        <f t="shared" si="44"/>
        <v>0</v>
      </c>
      <c r="K201" s="935">
        <f t="shared" si="47"/>
        <v>0</v>
      </c>
      <c r="L201" s="927">
        <f t="shared" si="39"/>
        <v>0</v>
      </c>
      <c r="M201" s="939">
        <v>0</v>
      </c>
      <c r="N201" s="940">
        <f t="shared" si="46"/>
        <v>0</v>
      </c>
      <c r="O201" s="940">
        <f t="shared" si="48"/>
        <v>0</v>
      </c>
      <c r="P201" s="1016">
        <f t="shared" si="50"/>
        <v>0</v>
      </c>
      <c r="Q201" s="877">
        <f>INDEX('Depreciation Rates'!$E$1:$E$90,MATCH(B201,'Depreciation Rates'!$A$1:$A$90,0))</f>
        <v>0.0246</v>
      </c>
      <c r="R201" s="881">
        <f t="shared" si="51"/>
        <v>0</v>
      </c>
      <c r="S201" s="878">
        <f t="shared" si="52"/>
        <v>0</v>
      </c>
      <c r="T201" s="879">
        <f t="shared" si="53"/>
        <v>0</v>
      </c>
    </row>
    <row r="202" spans="1:20" ht="12">
      <c r="A202" s="864" t="s">
        <v>1189</v>
      </c>
      <c r="B202" s="875">
        <v>310201</v>
      </c>
      <c r="C202" s="875" t="str">
        <f>IF(LEFT(B203,3)=LEFT(B202,3),"",LEFT(B202,3))</f>
        <v/>
      </c>
      <c r="D202" s="874" t="s">
        <v>1200</v>
      </c>
      <c r="E202" s="1343" cm="1">
        <f t="array" ref="E202">SUM(SUMIFS(DS1_UPIS!$G:$G,DS1_UPIS!$B:$B,$A202,DS1_UPIS!$E:$E,$B202,DS1_UPIS!$C:$C,Segments))</f>
        <v>0</v>
      </c>
      <c r="F202" s="931"/>
      <c r="G202" s="931"/>
      <c r="H202" s="931"/>
      <c r="I202" s="935">
        <f>SUMIFS(DS3_2024Capex!G:G,DS3_2024Capex!B:B,'Exhibit 26.11'!A202,DS3_2024Capex!D:D,'Exhibit 26.11'!C202,DS3_2024Capex!F:F,"")</f>
        <v>0</v>
      </c>
      <c r="J202" s="935">
        <f>-I202*Retirement_Percentage</f>
        <v>0</v>
      </c>
      <c r="K202" s="935">
        <f>+I202+J202</f>
        <v>0</v>
      </c>
      <c r="L202" s="927">
        <f t="shared" si="39"/>
        <v>0</v>
      </c>
      <c r="M202" s="939">
        <v>0</v>
      </c>
      <c r="N202" s="940">
        <f>-M202*Retirement_Percentage</f>
        <v>0</v>
      </c>
      <c r="O202" s="940">
        <f>+M202+N202</f>
        <v>0</v>
      </c>
      <c r="P202" s="1016">
        <f>L202+O202</f>
        <v>0</v>
      </c>
      <c r="Q202" s="877">
        <f>INDEX('Depreciation Rates'!$E$1:$E$90,MATCH(B202,'Depreciation Rates'!$A$1:$A$90,0))</f>
        <v>0.0246</v>
      </c>
      <c r="R202" s="881">
        <f>P202*Q202</f>
        <v>0</v>
      </c>
      <c r="S202" s="878">
        <f t="shared" si="52"/>
        <v>0</v>
      </c>
      <c r="T202" s="879">
        <f>SUM(((L202+P202)/2)*$Q202)/12*6</f>
        <v>0</v>
      </c>
    </row>
    <row r="203" spans="1:20" ht="12">
      <c r="A203" s="864" t="s">
        <v>1189</v>
      </c>
      <c r="B203" s="875">
        <v>310300</v>
      </c>
      <c r="C203" s="875" t="str">
        <f>IF(LEFT(B201,3)=LEFT(B203,3),"",LEFT(B203,3))</f>
        <v/>
      </c>
      <c r="D203" s="874" t="s">
        <v>1094</v>
      </c>
      <c r="E203" s="1343" cm="1">
        <f t="array" ref="E203">SUM(SUMIFS(DS1_UPIS!$G:$G,DS1_UPIS!$B:$B,$A203,DS1_UPIS!$E:$E,$B203,DS1_UPIS!$C:$C,Segments))</f>
        <v>0</v>
      </c>
      <c r="F203" s="931"/>
      <c r="G203" s="931"/>
      <c r="H203" s="931"/>
      <c r="I203" s="935">
        <f>SUMIFS(DS3_2024Capex!G:G,DS3_2024Capex!B:B,'Exhibit 26.11'!A203,DS3_2024Capex!D:D,'Exhibit 26.11'!C203,DS3_2024Capex!F:F,"")</f>
        <v>0</v>
      </c>
      <c r="J203" s="935">
        <f>-I203*Retirement_Percentage</f>
        <v>0</v>
      </c>
      <c r="K203" s="935">
        <f>+I203+J203</f>
        <v>0</v>
      </c>
      <c r="L203" s="927">
        <f t="shared" si="39"/>
        <v>0</v>
      </c>
      <c r="M203" s="939">
        <v>0</v>
      </c>
      <c r="N203" s="940">
        <f>-M203*Retirement_Percentage</f>
        <v>0</v>
      </c>
      <c r="O203" s="940">
        <f>+M203+N203</f>
        <v>0</v>
      </c>
      <c r="P203" s="1016">
        <f>L203+O203</f>
        <v>0</v>
      </c>
      <c r="Q203" s="877">
        <f>INDEX('Depreciation Rates'!$E$1:$E$90,MATCH(B203,'Depreciation Rates'!$A$1:$A$90,0))</f>
        <v>0.0246</v>
      </c>
      <c r="R203" s="881">
        <f>P203*Q203</f>
        <v>0</v>
      </c>
      <c r="S203" s="878">
        <f t="shared" si="52"/>
        <v>0</v>
      </c>
      <c r="T203" s="879">
        <f>SUM(((L203+P203)/2)*$Q203)/12*6</f>
        <v>0</v>
      </c>
    </row>
    <row r="204" spans="1:20" ht="12">
      <c r="A204" s="864" t="s">
        <v>1189</v>
      </c>
      <c r="B204" s="875">
        <v>310400</v>
      </c>
      <c r="C204" s="875" t="str">
        <f>IF(LEFT(B202,3)=LEFT(B204,3),"",LEFT(B204,3))</f>
        <v/>
      </c>
      <c r="D204" s="874" t="s">
        <v>1095</v>
      </c>
      <c r="E204" s="1343" cm="1">
        <f t="array" ref="E204">SUM(SUMIFS(DS1_UPIS!$G:$G,DS1_UPIS!$B:$B,$A204,DS1_UPIS!$E:$E,$B204,DS1_UPIS!$C:$C,Segments))</f>
        <v>0</v>
      </c>
      <c r="F204" s="931"/>
      <c r="G204" s="931"/>
      <c r="H204" s="931"/>
      <c r="I204" s="935">
        <f>SUMIFS(DS3_2024Capex!G:G,DS3_2024Capex!B:B,'Exhibit 26.11'!A204,DS3_2024Capex!D:D,'Exhibit 26.11'!C204,DS3_2024Capex!F:F,"")</f>
        <v>0</v>
      </c>
      <c r="J204" s="935">
        <f>-I204*Retirement_Percentage</f>
        <v>0</v>
      </c>
      <c r="K204" s="935">
        <f>+I204+J204</f>
        <v>0</v>
      </c>
      <c r="L204" s="927">
        <f t="shared" si="39"/>
        <v>0</v>
      </c>
      <c r="M204" s="939">
        <v>0</v>
      </c>
      <c r="N204" s="940">
        <f>-M204*Retirement_Percentage</f>
        <v>0</v>
      </c>
      <c r="O204" s="940">
        <f>+M204+N204</f>
        <v>0</v>
      </c>
      <c r="P204" s="1016">
        <f>L204+O204</f>
        <v>0</v>
      </c>
      <c r="Q204" s="877">
        <f>INDEX('Depreciation Rates'!$E$1:$E$90,MATCH(B204,'Depreciation Rates'!$A$1:$A$90,0))</f>
        <v>0.0246</v>
      </c>
      <c r="R204" s="881">
        <f>P204*Q204</f>
        <v>0</v>
      </c>
      <c r="S204" s="878">
        <f t="shared" si="52"/>
        <v>0</v>
      </c>
      <c r="T204" s="879">
        <f>SUM(((L204+P204)/2)*$Q204)/12*6</f>
        <v>0</v>
      </c>
    </row>
    <row r="205" spans="1:20" ht="12">
      <c r="A205" s="864" t="s">
        <v>1189</v>
      </c>
      <c r="B205" s="875">
        <v>311200</v>
      </c>
      <c r="C205" s="875" t="str">
        <f>IF(LEFT(B203,3)=LEFT(B205,3),"",LEFT(B205,3))</f>
        <v>311</v>
      </c>
      <c r="D205" s="874" t="s">
        <v>1096</v>
      </c>
      <c r="E205" s="1343" cm="1">
        <f t="array" ref="E205">SUM(SUMIFS(DS1_UPIS!$G:$G,DS1_UPIS!$B:$B,$A205,DS1_UPIS!$E:$E,$B205,DS1_UPIS!$C:$C,Segments))</f>
        <v>938710.57000000007</v>
      </c>
      <c r="F205" s="931"/>
      <c r="G205" s="931"/>
      <c r="H205" s="931"/>
      <c r="I205" s="935">
        <f>SUMIFS(DS3_2024Capex!G:G,DS3_2024Capex!B:B,'Exhibit 26.11'!A205,DS3_2024Capex!D:D,'Exhibit 26.11'!C205,DS3_2024Capex!F:F,"")</f>
        <v>0</v>
      </c>
      <c r="J205" s="935">
        <f t="shared" si="44"/>
        <v>0</v>
      </c>
      <c r="K205" s="935">
        <f t="shared" si="47"/>
        <v>0</v>
      </c>
      <c r="L205" s="927">
        <f t="shared" si="39"/>
        <v>938710.57000000007</v>
      </c>
      <c r="M205" s="939">
        <v>0</v>
      </c>
      <c r="N205" s="940">
        <f t="shared" si="46"/>
        <v>0</v>
      </c>
      <c r="O205" s="940">
        <f t="shared" si="48"/>
        <v>0</v>
      </c>
      <c r="P205" s="1016">
        <f t="shared" si="50"/>
        <v>938710.57000000007</v>
      </c>
      <c r="Q205" s="877">
        <f>INDEX('Depreciation Rates'!$E$1:$E$90,MATCH(B205,'Depreciation Rates'!$A$1:$A$90,0))</f>
        <v>0.016799999999999999</v>
      </c>
      <c r="R205" s="881">
        <f t="shared" si="51"/>
        <v>15770.337576</v>
      </c>
      <c r="S205" s="878">
        <f t="shared" si="52"/>
        <v>9199.3635859999995</v>
      </c>
      <c r="T205" s="879">
        <f t="shared" si="53"/>
        <v>7885.1687879999999</v>
      </c>
    </row>
    <row r="206" spans="1:20" s="971" customFormat="1" ht="12">
      <c r="A206" s="971" t="s">
        <v>1189</v>
      </c>
      <c r="B206" s="1591">
        <v>311240</v>
      </c>
      <c r="C206" s="875" t="str">
        <f>IF(LEFT(B204,3)=LEFT(B206,3),"",LEFT(B206,3))</f>
        <v>311</v>
      </c>
      <c r="D206" s="1593" t="s">
        <v>3214</v>
      </c>
      <c r="E206" s="1343" cm="1">
        <f t="array" ref="E206">SUM(SUMIFS(DS1_UPIS!$G:$G,DS1_UPIS!$B:$B,$A206,DS1_UPIS!$E:$E,$B206,DS1_UPIS!$C:$C,Segments))</f>
        <v>0</v>
      </c>
      <c r="F206" s="931"/>
      <c r="G206" s="931"/>
      <c r="H206" s="931"/>
      <c r="I206" s="935">
        <f>SUMIFS(DS3_2024Capex!G:G,DS3_2024Capex!B:B,'Exhibit 26.11'!A206,DS3_2024Capex!D:D,'Exhibit 26.11'!C206,DS3_2024Capex!F:F,"")</f>
        <v>0</v>
      </c>
      <c r="J206" s="935">
        <f>-I206*Retirement_Percentage</f>
        <v>0</v>
      </c>
      <c r="K206" s="935">
        <f>+I206+J206</f>
        <v>0</v>
      </c>
      <c r="L206" s="927">
        <f t="shared" si="39"/>
        <v>0</v>
      </c>
      <c r="M206" s="939"/>
      <c r="N206" s="940"/>
      <c r="O206" s="940"/>
      <c r="P206" s="1016">
        <f t="shared" si="54" ref="P206:P212">L206+O206</f>
        <v>0</v>
      </c>
      <c r="Q206" s="877">
        <f>INDEX('Depreciation Rates'!$E$1:$E$90,MATCH(B206,'Depreciation Rates'!$A$1:$A$90,0))</f>
        <v>0</v>
      </c>
      <c r="R206" s="881">
        <f t="shared" si="55" ref="R206:R212">P206*Q206</f>
        <v>0</v>
      </c>
      <c r="S206" s="878">
        <f t="shared" si="56" ref="S206:S212">SUM(((E206+L206)/2)*$Q206)/12*7</f>
        <v>0</v>
      </c>
      <c r="T206" s="879">
        <f t="shared" si="57" ref="T206:T212">SUM(((L206+P206)/2)*$Q206)/12*6</f>
        <v>0</v>
      </c>
    </row>
    <row r="207" spans="1:20" ht="12">
      <c r="A207" s="864" t="s">
        <v>1189</v>
      </c>
      <c r="B207" s="875">
        <v>311250</v>
      </c>
      <c r="C207" s="875" t="str">
        <f>IF(LEFT(B205,3)=LEFT(B207,3),"",LEFT(B207,3))</f>
        <v/>
      </c>
      <c r="D207" s="874" t="s">
        <v>1097</v>
      </c>
      <c r="E207" s="1343" cm="1">
        <f t="array" ref="E207">SUM(SUMIFS(DS1_UPIS!$G:$G,DS1_UPIS!$B:$B,$A207,DS1_UPIS!$E:$E,$B207,DS1_UPIS!$C:$C,Segments))</f>
        <v>1136.95</v>
      </c>
      <c r="F207" s="931"/>
      <c r="G207" s="931"/>
      <c r="H207" s="931"/>
      <c r="I207" s="935">
        <f>SUMIFS(DS3_2024Capex!G:G,DS3_2024Capex!B:B,'Exhibit 26.11'!A207,DS3_2024Capex!D:D,'Exhibit 26.11'!C207,DS3_2024Capex!F:F,"")</f>
        <v>0</v>
      </c>
      <c r="J207" s="935">
        <f t="shared" si="44"/>
        <v>0</v>
      </c>
      <c r="K207" s="935">
        <f t="shared" si="47"/>
        <v>0</v>
      </c>
      <c r="L207" s="927">
        <f t="shared" si="39"/>
        <v>1136.95</v>
      </c>
      <c r="M207" s="939">
        <v>0</v>
      </c>
      <c r="N207" s="940">
        <f t="shared" si="46"/>
        <v>0</v>
      </c>
      <c r="O207" s="940">
        <f t="shared" si="48"/>
        <v>0</v>
      </c>
      <c r="P207" s="1016">
        <f t="shared" si="54"/>
        <v>1136.95</v>
      </c>
      <c r="Q207" s="877">
        <f>INDEX('Depreciation Rates'!$E$1:$E$90,MATCH(B207,'Depreciation Rates'!$A$1:$A$90,0))</f>
        <v>0.016799999999999999</v>
      </c>
      <c r="R207" s="881">
        <f t="shared" si="55"/>
        <v>19.100760000000001</v>
      </c>
      <c r="S207" s="878">
        <f t="shared" si="56"/>
        <v>11.142110000000001</v>
      </c>
      <c r="T207" s="879">
        <f t="shared" si="57"/>
        <v>9.5503800000000005</v>
      </c>
    </row>
    <row r="208" spans="1:20" ht="12">
      <c r="A208" s="864" t="s">
        <v>1189</v>
      </c>
      <c r="B208" s="875">
        <v>311300</v>
      </c>
      <c r="C208" s="875" t="str">
        <f>IF(LEFT(B207,3)=LEFT(B208,3),"",LEFT(B208,3))</f>
        <v/>
      </c>
      <c r="D208" s="874" t="s">
        <v>1098</v>
      </c>
      <c r="E208" s="1343" cm="1">
        <f t="array" ref="E208">SUM(SUMIFS(DS1_UPIS!$G:$G,DS1_UPIS!$B:$B,$A208,DS1_UPIS!$E:$E,$B208,DS1_UPIS!$C:$C,Segments))</f>
        <v>0</v>
      </c>
      <c r="F208" s="931"/>
      <c r="G208" s="931"/>
      <c r="H208" s="931"/>
      <c r="I208" s="935">
        <f>SUMIFS(DS3_2024Capex!G:G,DS3_2024Capex!B:B,'Exhibit 26.11'!A208,DS3_2024Capex!D:D,'Exhibit 26.11'!C208,DS3_2024Capex!F:F,"")</f>
        <v>0</v>
      </c>
      <c r="J208" s="935">
        <f>-I208*Retirement_Percentage</f>
        <v>0</v>
      </c>
      <c r="K208" s="935">
        <f>+I208+J208</f>
        <v>0</v>
      </c>
      <c r="L208" s="927">
        <f t="shared" si="39"/>
        <v>0</v>
      </c>
      <c r="M208" s="939">
        <v>0</v>
      </c>
      <c r="N208" s="940">
        <f>-M208*Retirement_Percentage</f>
        <v>0</v>
      </c>
      <c r="O208" s="940">
        <f>+M208+N208</f>
        <v>0</v>
      </c>
      <c r="P208" s="1016">
        <f t="shared" si="54"/>
        <v>0</v>
      </c>
      <c r="Q208" s="877">
        <f>INDEX('Depreciation Rates'!$E$1:$E$90,MATCH(B208,'Depreciation Rates'!$A$1:$A$90,0))</f>
        <v>0.021099999999999997</v>
      </c>
      <c r="R208" s="881">
        <f t="shared" si="55"/>
        <v>0</v>
      </c>
      <c r="S208" s="878">
        <f t="shared" si="56"/>
        <v>0</v>
      </c>
      <c r="T208" s="879">
        <f t="shared" si="57"/>
        <v>0</v>
      </c>
    </row>
    <row r="209" spans="1:20" ht="12">
      <c r="A209" s="864" t="s">
        <v>1189</v>
      </c>
      <c r="B209" s="875">
        <v>311400</v>
      </c>
      <c r="C209" s="875" t="str">
        <f>IF(LEFT(B208,3)=LEFT(B209,3),"",LEFT(B209,3))</f>
        <v/>
      </c>
      <c r="D209" s="874" t="s">
        <v>1099</v>
      </c>
      <c r="E209" s="1343" cm="1">
        <f t="array" ref="E209">SUM(SUMIFS(DS1_UPIS!$G:$G,DS1_UPIS!$B:$B,$A209,DS1_UPIS!$E:$E,$B209,DS1_UPIS!$C:$C,Segments))</f>
        <v>0</v>
      </c>
      <c r="F209" s="931"/>
      <c r="G209" s="931"/>
      <c r="H209" s="931"/>
      <c r="I209" s="935">
        <f>SUMIFS(DS3_2024Capex!G:G,DS3_2024Capex!B:B,'Exhibit 26.11'!A209,DS3_2024Capex!D:D,'Exhibit 26.11'!C209,DS3_2024Capex!F:F,"")</f>
        <v>0</v>
      </c>
      <c r="J209" s="935">
        <f>-I209*Retirement_Percentage</f>
        <v>0</v>
      </c>
      <c r="K209" s="935">
        <f>+I209+J209</f>
        <v>0</v>
      </c>
      <c r="L209" s="927">
        <f t="shared" si="39"/>
        <v>0</v>
      </c>
      <c r="M209" s="939">
        <v>0</v>
      </c>
      <c r="N209" s="940">
        <f>-M209*Retirement_Percentage</f>
        <v>0</v>
      </c>
      <c r="O209" s="940">
        <f>+M209+N209</f>
        <v>0</v>
      </c>
      <c r="P209" s="1016">
        <f t="shared" si="54"/>
        <v>0</v>
      </c>
      <c r="Q209" s="877">
        <f>INDEX('Depreciation Rates'!$E$1:$E$90,MATCH(B209,'Depreciation Rates'!$A$1:$A$90,0))</f>
        <v>0.021099999999999997</v>
      </c>
      <c r="R209" s="881">
        <f t="shared" si="55"/>
        <v>0</v>
      </c>
      <c r="S209" s="878">
        <f t="shared" si="56"/>
        <v>0</v>
      </c>
      <c r="T209" s="879">
        <f t="shared" si="57"/>
        <v>0</v>
      </c>
    </row>
    <row r="210" spans="1:20" s="971" customFormat="1" ht="12">
      <c r="A210" s="971" t="s">
        <v>1189</v>
      </c>
      <c r="B210" s="875" t="s">
        <v>2983</v>
      </c>
      <c r="C210" s="875" t="str">
        <f>IF(LEFT(B208,3)=LEFT(B210,3),"",LEFT(B210,3))</f>
        <v>320</v>
      </c>
      <c r="D210" s="874" t="s">
        <v>1100</v>
      </c>
      <c r="E210" s="1343" cm="1">
        <f t="array" ref="E210">SUM(SUMIFS(DS1_UPIS!$G:$G,DS1_UPIS!$B:$B,$A210,DS1_UPIS!$E:$E,$B210,DS1_UPIS!$C:$C,Segments))</f>
        <v>0</v>
      </c>
      <c r="F210" s="931"/>
      <c r="G210" s="931"/>
      <c r="H210" s="931"/>
      <c r="I210" s="935">
        <f>SUMIFS(DS3_2024Capex!G:G,DS3_2024Capex!B:B,'Exhibit 26.11'!A210,DS3_2024Capex!D:D,'Exhibit 26.11'!B210,DS3_2024Capex!F:F,"")</f>
        <v>0</v>
      </c>
      <c r="J210" s="935">
        <f>-I210*Retirement_Percentage2</f>
        <v>0</v>
      </c>
      <c r="K210" s="931">
        <f>+I210+J210</f>
        <v>0</v>
      </c>
      <c r="L210" s="927">
        <f t="shared" si="39"/>
        <v>0</v>
      </c>
      <c r="M210" s="939"/>
      <c r="N210" s="940"/>
      <c r="O210" s="940"/>
      <c r="P210" s="1016">
        <f t="shared" si="54"/>
        <v>0</v>
      </c>
      <c r="Q210" s="877">
        <f>INDEX('Depreciation Rates'!$E$1:$E$90,MATCH(B210,'Depreciation Rates'!$A$1:$A$90,0))</f>
        <v>0.066500000000000004</v>
      </c>
      <c r="R210" s="881">
        <f t="shared" si="55"/>
        <v>0</v>
      </c>
      <c r="S210" s="878">
        <f t="shared" si="56"/>
        <v>0</v>
      </c>
      <c r="T210" s="879">
        <f t="shared" si="57"/>
        <v>0</v>
      </c>
    </row>
    <row r="211" spans="1:20" ht="12">
      <c r="A211" s="864" t="s">
        <v>1189</v>
      </c>
      <c r="B211" s="875">
        <v>320300</v>
      </c>
      <c r="C211" s="875" t="str">
        <f>IF(LEFT(B207,3)=LEFT(B211,3),"",LEFT(B211,3))</f>
        <v>320</v>
      </c>
      <c r="D211" s="874" t="s">
        <v>1100</v>
      </c>
      <c r="E211" s="1343" cm="1">
        <f t="array" ref="E211">SUM(SUMIFS(DS1_UPIS!$G:$G,DS1_UPIS!$B:$B,$A211,DS1_UPIS!$E:$E,$B211,DS1_UPIS!$C:$C,Segments))</f>
        <v>5228348.5</v>
      </c>
      <c r="F211" s="931"/>
      <c r="G211" s="931"/>
      <c r="H211" s="931"/>
      <c r="I211" s="935">
        <f>SUMIFS(DS3_2024Capex!G:G,DS3_2024Capex!B:B,'Exhibit 26.11'!A211,DS3_2024Capex!D:D,'Exhibit 26.11'!C211,DS3_2024Capex!F:F,"")</f>
        <v>456951</v>
      </c>
      <c r="J211" s="935">
        <f t="shared" si="44"/>
        <v>-22847.550000000003</v>
      </c>
      <c r="K211" s="935">
        <f t="shared" si="47"/>
        <v>434103.45000000001</v>
      </c>
      <c r="L211" s="927">
        <f t="shared" si="39"/>
        <v>5662451.9500000002</v>
      </c>
      <c r="M211" s="939">
        <v>0</v>
      </c>
      <c r="N211" s="940">
        <f t="shared" si="46"/>
        <v>0</v>
      </c>
      <c r="O211" s="940">
        <f t="shared" si="48"/>
        <v>0</v>
      </c>
      <c r="P211" s="1016">
        <f t="shared" si="54"/>
        <v>5662451.9500000002</v>
      </c>
      <c r="Q211" s="877">
        <f>INDEX('Depreciation Rates'!$E$1:$E$90,MATCH(B211,'Depreciation Rates'!$A$1:$A$90,0))</f>
        <v>0.022599999999999999</v>
      </c>
      <c r="R211" s="881">
        <f t="shared" si="55"/>
        <v>127971.41407</v>
      </c>
      <c r="S211" s="878">
        <f t="shared" si="56"/>
        <v>71788.526299583318</v>
      </c>
      <c r="T211" s="879">
        <f t="shared" si="57"/>
        <v>63985.707034999999</v>
      </c>
    </row>
    <row r="212" spans="1:20" ht="12">
      <c r="A212" s="864" t="s">
        <v>1189</v>
      </c>
      <c r="B212" s="875">
        <v>330400</v>
      </c>
      <c r="C212" s="875" t="str">
        <f>IF(LEFT(B211,3)=LEFT(B212,3),"",LEFT(B212,3))</f>
        <v>330</v>
      </c>
      <c r="D212" s="874" t="s">
        <v>1101</v>
      </c>
      <c r="E212" s="1343" cm="1">
        <f t="array" ref="E212">SUM(SUMIFS(DS1_UPIS!$G:$G,DS1_UPIS!$B:$B,$A212,DS1_UPIS!$E:$E,$B212,DS1_UPIS!$C:$C,Segments))</f>
        <v>1043312</v>
      </c>
      <c r="F212" s="931"/>
      <c r="G212" s="931"/>
      <c r="H212" s="931"/>
      <c r="I212" s="935">
        <f>SUMIFS(DS3_2024Capex!G:G,DS3_2024Capex!B:B,'Exhibit 26.11'!A212,DS3_2024Capex!D:D,'Exhibit 26.11'!C212,DS3_2024Capex!F:F,"")</f>
        <v>0</v>
      </c>
      <c r="J212" s="935">
        <f t="shared" si="44"/>
        <v>0</v>
      </c>
      <c r="K212" s="935">
        <f t="shared" si="47"/>
        <v>0</v>
      </c>
      <c r="L212" s="927">
        <f t="shared" si="39"/>
        <v>1043312</v>
      </c>
      <c r="M212" s="939">
        <v>0</v>
      </c>
      <c r="N212" s="940">
        <f t="shared" si="46"/>
        <v>0</v>
      </c>
      <c r="O212" s="940">
        <f t="shared" si="48"/>
        <v>0</v>
      </c>
      <c r="P212" s="1016">
        <f t="shared" si="54"/>
        <v>1043312</v>
      </c>
      <c r="Q212" s="877">
        <f>INDEX('Depreciation Rates'!$E$1:$E$90,MATCH(B212,'Depreciation Rates'!$A$1:$A$90,0))</f>
        <v>0.016799999999999999</v>
      </c>
      <c r="R212" s="881">
        <f t="shared" si="55"/>
        <v>17527.641599999999</v>
      </c>
      <c r="S212" s="878">
        <f t="shared" si="56"/>
        <v>10224.4576</v>
      </c>
      <c r="T212" s="879">
        <f t="shared" si="57"/>
        <v>8763.8207999999995</v>
      </c>
    </row>
    <row r="213" spans="1:20" s="971" customFormat="1" ht="12">
      <c r="A213" s="971" t="s">
        <v>1189</v>
      </c>
      <c r="B213" s="875">
        <v>330410</v>
      </c>
      <c r="C213" s="875">
        <v>330</v>
      </c>
      <c r="D213" s="874" t="s">
        <v>2985</v>
      </c>
      <c r="E213" s="1580">
        <f>458020+331705-158947</f>
        <v>630778</v>
      </c>
      <c r="F213" s="931"/>
      <c r="G213" s="931"/>
      <c r="H213" s="931"/>
      <c r="I213" s="935">
        <f>SUMIFS(DS3_2024Capex!G:G,DS3_2024Capex!B:B,'Exhibit 26.11'!A213,DS3_2024Capex!D:D,'Exhibit 26.11'!C213,DS3_2024Capex!F:F,"")</f>
        <v>0</v>
      </c>
      <c r="J213" s="935">
        <f>-I213*Retirement_Percentage</f>
        <v>0</v>
      </c>
      <c r="K213" s="935">
        <f>+I213+J213</f>
        <v>0</v>
      </c>
      <c r="L213" s="927">
        <f t="shared" si="39"/>
        <v>630778</v>
      </c>
      <c r="M213" s="939">
        <v>0</v>
      </c>
      <c r="N213" s="940">
        <f>-M213*Retirement_Percentage</f>
        <v>0</v>
      </c>
      <c r="O213" s="940">
        <f>+M213+N213</f>
        <v>0</v>
      </c>
      <c r="P213" s="1016">
        <f>L213+O213</f>
        <v>630778</v>
      </c>
      <c r="Q213" s="877">
        <f>INDEX('Depreciation Rates'!$E$1:$E$90,MATCH(B213,'Depreciation Rates'!$A$1:$A$90,0))</f>
        <v>0.075199999999999989</v>
      </c>
      <c r="R213" s="881">
        <f>P213*Q213</f>
        <v>47434.505599999989</v>
      </c>
      <c r="S213" s="878">
        <f>SUM(((E213+L213)/2)*$Q213)/12*7</f>
        <v>27670.128266666663</v>
      </c>
      <c r="T213" s="879">
        <f>SUM(((L213+P213)/2)*$Q213)/12*6</f>
        <v>23717.252799999995</v>
      </c>
    </row>
    <row r="214" spans="1:20" ht="12">
      <c r="A214" s="864" t="s">
        <v>1189</v>
      </c>
      <c r="B214" s="875">
        <v>331400</v>
      </c>
      <c r="C214" s="875" t="str">
        <f>IF(LEFT(B212,3)=LEFT(B214,3),"",LEFT(B214,3))</f>
        <v>331</v>
      </c>
      <c r="D214" s="874" t="s">
        <v>1102</v>
      </c>
      <c r="E214" s="1343" cm="1">
        <f t="array" ref="E214">SUM(SUMIFS(DS1_UPIS!$G:$G,DS1_UPIS!$B:$B,$A214,DS1_UPIS!$E:$E,$B214,DS1_UPIS!$C:$C,Segments))</f>
        <v>11997652.02</v>
      </c>
      <c r="F214" s="931"/>
      <c r="G214" s="931"/>
      <c r="H214" s="931"/>
      <c r="I214" s="935">
        <f>SUMIFS(DS3_2024Capex!G:G,DS3_2024Capex!B:B,'Exhibit 26.11'!A214,DS3_2024Capex!D:D,'Exhibit 26.11'!C214,DS3_2024Capex!F:F,"")</f>
        <v>1010167.74</v>
      </c>
      <c r="J214" s="935">
        <f t="shared" si="44"/>
        <v>-50508.387000000002</v>
      </c>
      <c r="K214" s="935">
        <f t="shared" si="47"/>
        <v>959659.353</v>
      </c>
      <c r="L214" s="927">
        <f t="shared" si="39"/>
        <v>12957311.373</v>
      </c>
      <c r="M214" s="939">
        <v>0</v>
      </c>
      <c r="N214" s="940">
        <f t="shared" si="46"/>
        <v>0</v>
      </c>
      <c r="O214" s="940">
        <f t="shared" si="48"/>
        <v>0</v>
      </c>
      <c r="P214" s="1016">
        <f t="shared" si="50"/>
        <v>12957311.373</v>
      </c>
      <c r="Q214" s="877">
        <f>INDEX('Depreciation Rates'!$E$1:$E$90,MATCH(B214,'Depreciation Rates'!$A$1:$A$90,0))</f>
        <v>0.019799999999999998</v>
      </c>
      <c r="R214" s="881">
        <f t="shared" si="51"/>
        <v>256554.76518539997</v>
      </c>
      <c r="S214" s="878">
        <f t="shared" si="52"/>
        <v>144114.91359457499</v>
      </c>
      <c r="T214" s="879">
        <f t="shared" si="53"/>
        <v>128277.38259269999</v>
      </c>
    </row>
    <row r="215" spans="1:20" ht="12">
      <c r="A215" s="864" t="s">
        <v>1189</v>
      </c>
      <c r="B215" s="875">
        <v>333400</v>
      </c>
      <c r="C215" s="875" t="str">
        <f t="shared" si="58" ref="C215:C227">IF(LEFT(B214,3)=LEFT(B215,3),"",LEFT(B215,3))</f>
        <v>333</v>
      </c>
      <c r="D215" s="874" t="s">
        <v>1103</v>
      </c>
      <c r="E215" s="1343" cm="1">
        <f t="array" ref="E215">SUM(SUMIFS(DS1_UPIS!$G:$G,DS1_UPIS!$B:$B,$A215,DS1_UPIS!$E:$E,$B215,DS1_UPIS!$C:$C,Segments))</f>
        <v>6512972.7999999998</v>
      </c>
      <c r="F215" s="931"/>
      <c r="G215" s="931"/>
      <c r="H215" s="931"/>
      <c r="I215" s="935">
        <f>SUMIFS(DS3_2024Capex!G:G,DS3_2024Capex!B:B,'Exhibit 26.11'!A215,DS3_2024Capex!D:D,'Exhibit 26.11'!C215,DS3_2024Capex!F:F,"")</f>
        <v>580365.75</v>
      </c>
      <c r="J215" s="935">
        <f t="shared" si="44"/>
        <v>-29018.287500000002</v>
      </c>
      <c r="K215" s="935">
        <f t="shared" si="47"/>
        <v>551347.46250000002</v>
      </c>
      <c r="L215" s="927">
        <f t="shared" si="39"/>
        <v>7064320.2625000002</v>
      </c>
      <c r="M215" s="939">
        <v>0</v>
      </c>
      <c r="N215" s="940">
        <f t="shared" si="46"/>
        <v>0</v>
      </c>
      <c r="O215" s="940">
        <f t="shared" si="48"/>
        <v>0</v>
      </c>
      <c r="P215" s="1016">
        <f t="shared" si="50"/>
        <v>7064320.2625000002</v>
      </c>
      <c r="Q215" s="877">
        <f>INDEX('Depreciation Rates'!$E$1:$E$90,MATCH(B215,'Depreciation Rates'!$A$1:$A$90,0))</f>
        <v>0.038300000000000001</v>
      </c>
      <c r="R215" s="881">
        <f t="shared" si="51"/>
        <v>270563.46605375002</v>
      </c>
      <c r="S215" s="878">
        <f t="shared" si="52"/>
        <v>151669.6779190104</v>
      </c>
      <c r="T215" s="879">
        <f t="shared" si="53"/>
        <v>135281.73302687501</v>
      </c>
    </row>
    <row r="216" spans="1:20" ht="12">
      <c r="A216" s="864" t="s">
        <v>1189</v>
      </c>
      <c r="B216" s="875">
        <v>334400</v>
      </c>
      <c r="C216" s="875" t="str">
        <f t="shared" si="58"/>
        <v>334</v>
      </c>
      <c r="D216" s="874" t="s">
        <v>1104</v>
      </c>
      <c r="E216" s="1343" cm="1">
        <f t="array" ref="E216">SUM(SUMIFS(DS1_UPIS!$G:$G,DS1_UPIS!$B:$B,$A216,DS1_UPIS!$E:$E,$B216,DS1_UPIS!$C:$C,Segments))</f>
        <v>21167.299999999999</v>
      </c>
      <c r="F216" s="931"/>
      <c r="G216" s="931"/>
      <c r="H216" s="931"/>
      <c r="I216" s="935">
        <f>SUMIFS(DS3_2024Capex!G:G,DS3_2024Capex!B:B,'Exhibit 26.11'!A216,DS3_2024Capex!D:D,'Exhibit 26.11'!C216,DS3_2024Capex!F:F,"")</f>
        <v>223961.31</v>
      </c>
      <c r="J216" s="935">
        <f>-I216*Retirement_Percentage2</f>
        <v>0</v>
      </c>
      <c r="K216" s="935">
        <f t="shared" si="47"/>
        <v>223961.31</v>
      </c>
      <c r="L216" s="927">
        <f t="shared" si="39"/>
        <v>245128.60999999999</v>
      </c>
      <c r="M216" s="939">
        <v>0</v>
      </c>
      <c r="N216" s="940">
        <f t="shared" si="46"/>
        <v>0</v>
      </c>
      <c r="O216" s="940">
        <f t="shared" si="48"/>
        <v>0</v>
      </c>
      <c r="P216" s="1016">
        <f t="shared" si="50"/>
        <v>245128.60999999999</v>
      </c>
      <c r="Q216" s="877">
        <f>INDEX('Depreciation Rates'!$E$1:$E$90,MATCH(B216,'Depreciation Rates'!$A$1:$A$90,0))</f>
        <v>0.056500000000000002</v>
      </c>
      <c r="R216" s="881">
        <f t="shared" si="51"/>
        <v>13849.766464999999</v>
      </c>
      <c r="S216" s="878">
        <f t="shared" si="52"/>
        <v>4388.3346835416669</v>
      </c>
      <c r="T216" s="879">
        <f t="shared" si="53"/>
        <v>6924.8832324999994</v>
      </c>
    </row>
    <row r="217" spans="1:20" ht="12">
      <c r="A217" s="864" t="s">
        <v>1189</v>
      </c>
      <c r="B217" s="875">
        <v>334420</v>
      </c>
      <c r="C217" s="875" t="str">
        <f t="shared" si="58"/>
        <v/>
      </c>
      <c r="D217" s="874" t="s">
        <v>1105</v>
      </c>
      <c r="E217" s="1343" cm="1">
        <f t="array" ref="E217">SUM(SUMIFS(DS1_UPIS!$G:$G,DS1_UPIS!$B:$B,$A217,DS1_UPIS!$E:$E,$B217,DS1_UPIS!$C:$C,Segments))</f>
        <v>40654.989999999998</v>
      </c>
      <c r="F217" s="931"/>
      <c r="G217" s="931"/>
      <c r="H217" s="931"/>
      <c r="I217" s="935">
        <f>SUMIFS(DS3_2024Capex!G:G,DS3_2024Capex!B:B,'Exhibit 26.11'!A217,DS3_2024Capex!D:D,'Exhibit 26.11'!C217,DS3_2024Capex!F:F,"")</f>
        <v>0</v>
      </c>
      <c r="J217" s="935">
        <f>-I217*Retirement_Percentage2</f>
        <v>0</v>
      </c>
      <c r="K217" s="935">
        <f t="shared" si="47"/>
        <v>0</v>
      </c>
      <c r="L217" s="927">
        <f t="shared" si="39"/>
        <v>40654.989999999998</v>
      </c>
      <c r="M217" s="939">
        <v>0</v>
      </c>
      <c r="N217" s="940">
        <f t="shared" si="46"/>
        <v>0</v>
      </c>
      <c r="O217" s="940">
        <f t="shared" si="48"/>
        <v>0</v>
      </c>
      <c r="P217" s="1016">
        <f t="shared" si="50"/>
        <v>40654.989999999998</v>
      </c>
      <c r="Q217" s="877">
        <f>INDEX('Depreciation Rates'!$E$1:$E$90,MATCH(B217,'Depreciation Rates'!$A$1:$A$90,0))</f>
        <v>0.034099999999999998</v>
      </c>
      <c r="R217" s="881">
        <f t="shared" si="51"/>
        <v>1386.335159</v>
      </c>
      <c r="S217" s="878">
        <f t="shared" si="52"/>
        <v>808.69550941666671</v>
      </c>
      <c r="T217" s="879">
        <f t="shared" si="53"/>
        <v>693.16757949999999</v>
      </c>
    </row>
    <row r="218" spans="1:20" ht="12">
      <c r="A218" s="864" t="s">
        <v>1189</v>
      </c>
      <c r="B218" s="875">
        <v>334430</v>
      </c>
      <c r="C218" s="875" t="str">
        <f t="shared" si="58"/>
        <v/>
      </c>
      <c r="D218" s="874" t="s">
        <v>1106</v>
      </c>
      <c r="E218" s="1343" cm="1">
        <f t="array" ref="E218">SUM(SUMIFS(DS1_UPIS!$G:$G,DS1_UPIS!$B:$B,$A218,DS1_UPIS!$E:$E,$B218,DS1_UPIS!$C:$C,Segments))</f>
        <v>760563.58999999997</v>
      </c>
      <c r="F218" s="931"/>
      <c r="G218" s="931"/>
      <c r="H218" s="931"/>
      <c r="I218" s="935">
        <f>SUMIFS(DS3_2024Capex!G:G,DS3_2024Capex!B:B,'Exhibit 26.11'!A218,DS3_2024Capex!D:D,'Exhibit 26.11'!C218,DS3_2024Capex!F:F,"")</f>
        <v>0</v>
      </c>
      <c r="J218" s="935">
        <f>-I218*Retirement_Percentage2</f>
        <v>0</v>
      </c>
      <c r="K218" s="935">
        <f t="shared" si="47"/>
        <v>0</v>
      </c>
      <c r="L218" s="927">
        <f t="shared" si="39"/>
        <v>760563.58999999997</v>
      </c>
      <c r="M218" s="939">
        <v>0</v>
      </c>
      <c r="N218" s="940">
        <f t="shared" si="46"/>
        <v>0</v>
      </c>
      <c r="O218" s="940">
        <f t="shared" si="48"/>
        <v>0</v>
      </c>
      <c r="P218" s="1016">
        <f t="shared" si="50"/>
        <v>760563.58999999997</v>
      </c>
      <c r="Q218" s="877">
        <f>INDEX('Depreciation Rates'!$E$1:$E$90,MATCH(B218,'Depreciation Rates'!$A$1:$A$90,0))</f>
        <v>0.028199999999999999</v>
      </c>
      <c r="R218" s="881">
        <f t="shared" si="51"/>
        <v>21447.893237999997</v>
      </c>
      <c r="S218" s="878">
        <f t="shared" si="52"/>
        <v>12511.271055499999</v>
      </c>
      <c r="T218" s="879">
        <f t="shared" si="53"/>
        <v>10723.946618999998</v>
      </c>
    </row>
    <row r="219" spans="1:20" ht="12">
      <c r="A219" s="864" t="s">
        <v>1189</v>
      </c>
      <c r="B219" s="875">
        <v>334440</v>
      </c>
      <c r="C219" s="875" t="str">
        <f t="shared" si="58"/>
        <v/>
      </c>
      <c r="D219" s="874" t="s">
        <v>1107</v>
      </c>
      <c r="E219" s="1343" cm="1">
        <f t="array" ref="E219">SUM(SUMIFS(DS1_UPIS!$G:$G,DS1_UPIS!$B:$B,$A219,DS1_UPIS!$E:$E,$B219,DS1_UPIS!$C:$C,Segments))</f>
        <v>1091226.3500000001</v>
      </c>
      <c r="F219" s="931"/>
      <c r="G219" s="931"/>
      <c r="H219" s="931"/>
      <c r="I219" s="935">
        <f>SUMIFS(DS3_2024Capex!G:G,DS3_2024Capex!B:B,'Exhibit 26.11'!A219,DS3_2024Capex!D:D,'Exhibit 26.11'!C219,DS3_2024Capex!F:F,"")</f>
        <v>0</v>
      </c>
      <c r="J219" s="935">
        <f t="shared" si="59" ref="J219:J249">-I219*Retirement_Percentage</f>
        <v>0</v>
      </c>
      <c r="K219" s="935">
        <f t="shared" si="47"/>
        <v>0</v>
      </c>
      <c r="L219" s="927">
        <f t="shared" si="39"/>
        <v>1091226.3500000001</v>
      </c>
      <c r="M219" s="939">
        <v>0</v>
      </c>
      <c r="N219" s="940">
        <f t="shared" si="46"/>
        <v>0</v>
      </c>
      <c r="O219" s="940">
        <f t="shared" si="48"/>
        <v>0</v>
      </c>
      <c r="P219" s="1016">
        <f t="shared" si="50"/>
        <v>1091226.3500000001</v>
      </c>
      <c r="Q219" s="877">
        <f>INDEX('Depreciation Rates'!$E$1:$E$90,MATCH(B219,'Depreciation Rates'!$A$1:$A$90,0))</f>
        <v>0.026499999999999999</v>
      </c>
      <c r="R219" s="881">
        <f t="shared" si="51"/>
        <v>28917.498275000002</v>
      </c>
      <c r="S219" s="878">
        <f t="shared" si="52"/>
        <v>16868.540660416667</v>
      </c>
      <c r="T219" s="879">
        <f t="shared" si="53"/>
        <v>14458.749137500003</v>
      </c>
    </row>
    <row r="220" spans="1:20" ht="12">
      <c r="A220" s="864" t="s">
        <v>1189</v>
      </c>
      <c r="B220" s="875">
        <v>335400</v>
      </c>
      <c r="C220" s="875" t="str">
        <f t="shared" si="58"/>
        <v>335</v>
      </c>
      <c r="D220" s="874" t="s">
        <v>1108</v>
      </c>
      <c r="E220" s="1343" cm="1">
        <f t="array" ref="E220">SUM(SUMIFS(DS1_UPIS!$G:$G,DS1_UPIS!$B:$B,$A220,DS1_UPIS!$E:$E,$B220,DS1_UPIS!$C:$C,Segments))</f>
        <v>701489.84999999998</v>
      </c>
      <c r="F220" s="931"/>
      <c r="G220" s="931"/>
      <c r="H220" s="931"/>
      <c r="I220" s="935">
        <f>SUMIFS(DS3_2024Capex!G:G,DS3_2024Capex!B:B,'Exhibit 26.11'!A220,DS3_2024Capex!D:D,'Exhibit 26.11'!C220,DS3_2024Capex!F:F,"")</f>
        <v>14281.26</v>
      </c>
      <c r="J220" s="935">
        <f t="shared" si="59"/>
        <v>-714.0630000000001</v>
      </c>
      <c r="K220" s="935">
        <f t="shared" si="47"/>
        <v>13567.197</v>
      </c>
      <c r="L220" s="927">
        <f t="shared" si="39"/>
        <v>715057.04700000002</v>
      </c>
      <c r="M220" s="939">
        <v>0</v>
      </c>
      <c r="N220" s="940">
        <f t="shared" si="46"/>
        <v>0</v>
      </c>
      <c r="O220" s="940">
        <f t="shared" si="48"/>
        <v>0</v>
      </c>
      <c r="P220" s="1016">
        <f t="shared" si="50"/>
        <v>715057.04700000002</v>
      </c>
      <c r="Q220" s="877">
        <f>INDEX('Depreciation Rates'!$E$1:$E$90,MATCH(B220,'Depreciation Rates'!$A$1:$A$90,0))</f>
        <v>0.022200000000000001</v>
      </c>
      <c r="R220" s="881">
        <f t="shared" si="51"/>
        <v>15874.266443400002</v>
      </c>
      <c r="S220" s="878">
        <f t="shared" si="52"/>
        <v>9172.1411580749991</v>
      </c>
      <c r="T220" s="879">
        <f t="shared" si="53"/>
        <v>7937.1332217000017</v>
      </c>
    </row>
    <row r="221" spans="1:20" ht="12">
      <c r="A221" s="864" t="s">
        <v>1189</v>
      </c>
      <c r="B221" s="875">
        <v>336400</v>
      </c>
      <c r="C221" s="875" t="str">
        <f t="shared" si="58"/>
        <v>336</v>
      </c>
      <c r="D221" s="874" t="s">
        <v>1109</v>
      </c>
      <c r="E221" s="1343" cm="1">
        <f t="array" ref="E221">SUM(SUMIFS(DS1_UPIS!$G:$G,DS1_UPIS!$B:$B,$A221,DS1_UPIS!$E:$E,$B221,DS1_UPIS!$C:$C,Segments))</f>
        <v>0</v>
      </c>
      <c r="F221" s="931"/>
      <c r="G221" s="931"/>
      <c r="H221" s="931"/>
      <c r="I221" s="935">
        <f>SUMIFS(DS3_2024Capex!G:G,DS3_2024Capex!B:B,'Exhibit 26.11'!A221,DS3_2024Capex!D:D,'Exhibit 26.11'!C221,DS3_2024Capex!F:F,"")</f>
        <v>0</v>
      </c>
      <c r="J221" s="935">
        <f t="shared" si="59"/>
        <v>0</v>
      </c>
      <c r="K221" s="935">
        <f t="shared" si="47"/>
        <v>0</v>
      </c>
      <c r="L221" s="927">
        <f t="shared" si="39"/>
        <v>0</v>
      </c>
      <c r="M221" s="939">
        <v>0</v>
      </c>
      <c r="N221" s="940">
        <f t="shared" si="46"/>
        <v>0</v>
      </c>
      <c r="O221" s="940">
        <f t="shared" si="48"/>
        <v>0</v>
      </c>
      <c r="P221" s="1016">
        <f t="shared" si="50"/>
        <v>0</v>
      </c>
      <c r="Q221" s="877">
        <f>INDEX('Depreciation Rates'!$E$1:$E$90,MATCH(B221,'Depreciation Rates'!$A$1:$A$90,0))</f>
        <v>0.028399999999999998</v>
      </c>
      <c r="R221" s="881">
        <f t="shared" si="51"/>
        <v>0</v>
      </c>
      <c r="S221" s="878">
        <f t="shared" si="52"/>
        <v>0</v>
      </c>
      <c r="T221" s="879">
        <f t="shared" si="53"/>
        <v>0</v>
      </c>
    </row>
    <row r="222" spans="1:20" ht="12">
      <c r="A222" s="864" t="s">
        <v>1189</v>
      </c>
      <c r="B222" s="875">
        <v>339200</v>
      </c>
      <c r="C222" s="875" t="str">
        <f t="shared" si="58"/>
        <v>339</v>
      </c>
      <c r="D222" s="874" t="s">
        <v>1110</v>
      </c>
      <c r="E222" s="1343" cm="1">
        <f t="array" ref="E222">SUM(SUMIFS(DS1_UPIS!$G:$G,DS1_UPIS!$B:$B,$A222,DS1_UPIS!$E:$E,$B222,DS1_UPIS!$C:$C,Segments))</f>
        <v>0</v>
      </c>
      <c r="F222" s="931"/>
      <c r="G222" s="931"/>
      <c r="H222" s="931"/>
      <c r="I222" s="935">
        <f>SUMIFS(DS3_2024Capex!G:G,DS3_2024Capex!B:B,'Exhibit 26.11'!A222,DS3_2024Capex!D:D,'Exhibit 26.11'!C222,DS3_2024Capex!F:F,"")</f>
        <v>0</v>
      </c>
      <c r="J222" s="935">
        <f t="shared" si="59"/>
        <v>0</v>
      </c>
      <c r="K222" s="935">
        <f t="shared" si="47"/>
        <v>0</v>
      </c>
      <c r="L222" s="927">
        <f t="shared" si="39"/>
        <v>0</v>
      </c>
      <c r="M222" s="939">
        <v>0</v>
      </c>
      <c r="N222" s="940">
        <f t="shared" si="46"/>
        <v>0</v>
      </c>
      <c r="O222" s="940">
        <f t="shared" si="48"/>
        <v>0</v>
      </c>
      <c r="P222" s="1016">
        <f t="shared" si="50"/>
        <v>0</v>
      </c>
      <c r="Q222" s="877">
        <f>INDEX('Depreciation Rates'!$E$1:$E$90,MATCH(B222,'Depreciation Rates'!$A$1:$A$90,0))</f>
        <v>0.0286</v>
      </c>
      <c r="R222" s="881">
        <f t="shared" si="51"/>
        <v>0</v>
      </c>
      <c r="S222" s="878">
        <f t="shared" si="52"/>
        <v>0</v>
      </c>
      <c r="T222" s="879">
        <f t="shared" si="53"/>
        <v>0</v>
      </c>
    </row>
    <row r="223" spans="1:20" ht="12">
      <c r="A223" s="864" t="s">
        <v>1189</v>
      </c>
      <c r="B223" s="875">
        <v>339400</v>
      </c>
      <c r="C223" s="875" t="str">
        <f t="shared" si="58"/>
        <v/>
      </c>
      <c r="D223" s="874" t="s">
        <v>1111</v>
      </c>
      <c r="E223" s="1343" cm="1">
        <f t="array" ref="E223">SUM(SUMIFS(DS1_UPIS!$G:$G,DS1_UPIS!$B:$B,$A223,DS1_UPIS!$E:$E,$B223,DS1_UPIS!$C:$C,Segments))</f>
        <v>0</v>
      </c>
      <c r="F223" s="931"/>
      <c r="G223" s="931"/>
      <c r="H223" s="931"/>
      <c r="I223" s="935">
        <f>SUMIFS(DS3_2024Capex!G:G,DS3_2024Capex!B:B,'Exhibit 26.11'!A223,DS3_2024Capex!D:D,'Exhibit 26.11'!C223,DS3_2024Capex!F:F,"")</f>
        <v>0</v>
      </c>
      <c r="J223" s="935">
        <f t="shared" si="59"/>
        <v>0</v>
      </c>
      <c r="K223" s="935">
        <f t="shared" si="47"/>
        <v>0</v>
      </c>
      <c r="L223" s="927">
        <f t="shared" si="39"/>
        <v>0</v>
      </c>
      <c r="M223" s="939">
        <v>0</v>
      </c>
      <c r="N223" s="940">
        <f t="shared" si="46"/>
        <v>0</v>
      </c>
      <c r="O223" s="940">
        <f t="shared" si="48"/>
        <v>0</v>
      </c>
      <c r="P223" s="1016">
        <f t="shared" si="50"/>
        <v>0</v>
      </c>
      <c r="Q223" s="877">
        <f>INDEX('Depreciation Rates'!$E$1:$E$90,MATCH(B223,'Depreciation Rates'!$A$1:$A$90,0))</f>
        <v>0.0017000000000000001</v>
      </c>
      <c r="R223" s="881">
        <f t="shared" si="51"/>
        <v>0</v>
      </c>
      <c r="S223" s="878">
        <f t="shared" si="52"/>
        <v>0</v>
      </c>
      <c r="T223" s="879">
        <f t="shared" si="53"/>
        <v>0</v>
      </c>
    </row>
    <row r="224" spans="1:20" ht="12">
      <c r="A224" s="864" t="s">
        <v>1189</v>
      </c>
      <c r="B224" s="875">
        <v>340500</v>
      </c>
      <c r="C224" s="875" t="str">
        <f t="shared" si="58"/>
        <v>340</v>
      </c>
      <c r="D224" s="874" t="s">
        <v>1112</v>
      </c>
      <c r="E224" s="1343" cm="1">
        <f t="array" ref="E224">SUM(SUMIFS(DS1_UPIS!$G:$G,DS1_UPIS!$B:$B,$A224,DS1_UPIS!$E:$E,$B224,DS1_UPIS!$C:$C,Segments))</f>
        <v>7941.1499999999996</v>
      </c>
      <c r="F224" s="931"/>
      <c r="G224" s="931"/>
      <c r="H224" s="931"/>
      <c r="I224" s="935">
        <f>SUMIFS(DS3_2024Capex!G:G,DS3_2024Capex!B:B,'Exhibit 26.11'!A224,DS3_2024Capex!D:D,'Exhibit 26.11'!C224,DS3_2024Capex!F:F,"")</f>
        <v>23499.989999999998</v>
      </c>
      <c r="J224" s="935">
        <f>-I224*Retirement_Percentage2</f>
        <v>0</v>
      </c>
      <c r="K224" s="935">
        <f t="shared" si="47"/>
        <v>23499.989999999998</v>
      </c>
      <c r="L224" s="927">
        <f t="shared" si="39"/>
        <v>31441.139999999999</v>
      </c>
      <c r="M224" s="939">
        <v>0</v>
      </c>
      <c r="N224" s="940">
        <f t="shared" si="46"/>
        <v>0</v>
      </c>
      <c r="O224" s="940">
        <f t="shared" si="48"/>
        <v>0</v>
      </c>
      <c r="P224" s="1016">
        <f t="shared" si="50"/>
        <v>31441.139999999999</v>
      </c>
      <c r="Q224" s="877">
        <f>INDEX('Depreciation Rates'!$E$1:$E$90,MATCH(B224,'Depreciation Rates'!$A$1:$A$90,0))</f>
        <v>0.050099999999999999</v>
      </c>
      <c r="R224" s="881">
        <f t="shared" si="51"/>
        <v>1575.201114</v>
      </c>
      <c r="S224" s="878">
        <f t="shared" si="52"/>
        <v>575.47371262500008</v>
      </c>
      <c r="T224" s="879">
        <f t="shared" si="53"/>
        <v>787.60055699999998</v>
      </c>
    </row>
    <row r="225" spans="1:20" ht="12">
      <c r="A225" s="864" t="s">
        <v>1189</v>
      </c>
      <c r="B225" s="875">
        <v>340550</v>
      </c>
      <c r="C225" s="875" t="str">
        <f t="shared" si="58"/>
        <v/>
      </c>
      <c r="D225" s="874" t="s">
        <v>1113</v>
      </c>
      <c r="E225" s="1343" cm="1">
        <f t="array" ref="E225">SUM(SUMIFS(DS1_UPIS!$G:$G,DS1_UPIS!$B:$B,$A225,DS1_UPIS!$E:$E,$B225,DS1_UPIS!$C:$C,Segments))</f>
        <v>0</v>
      </c>
      <c r="F225" s="931"/>
      <c r="G225" s="931"/>
      <c r="H225" s="931"/>
      <c r="I225" s="935">
        <f>SUMIFS(DS3_2024Capex!G:G,DS3_2024Capex!B:B,'Exhibit 26.11'!A225,DS3_2024Capex!D:D,'Exhibit 26.11'!C225,DS3_2024Capex!F:F,"")</f>
        <v>0</v>
      </c>
      <c r="J225" s="935">
        <f>-I225*Retirement_Percentage2</f>
        <v>0</v>
      </c>
      <c r="K225" s="935">
        <f t="shared" si="47"/>
        <v>0</v>
      </c>
      <c r="L225" s="927">
        <f t="shared" si="39"/>
        <v>0</v>
      </c>
      <c r="M225" s="939">
        <v>0</v>
      </c>
      <c r="N225" s="940">
        <f t="shared" si="46"/>
        <v>0</v>
      </c>
      <c r="O225" s="940">
        <f t="shared" si="48"/>
        <v>0</v>
      </c>
      <c r="P225" s="1016">
        <f t="shared" si="50"/>
        <v>0</v>
      </c>
      <c r="Q225" s="877">
        <f>INDEX('Depreciation Rates'!$E$1:$E$90,MATCH(B225,'Depreciation Rates'!$A$1:$A$90,0))</f>
        <v>0</v>
      </c>
      <c r="R225" s="881">
        <f t="shared" si="51"/>
        <v>0</v>
      </c>
      <c r="S225" s="878">
        <f t="shared" si="52"/>
        <v>0</v>
      </c>
      <c r="T225" s="879">
        <f t="shared" si="53"/>
        <v>0</v>
      </c>
    </row>
    <row r="226" spans="1:20" s="971" customFormat="1" ht="12">
      <c r="A226" s="971" t="s">
        <v>1189</v>
      </c>
      <c r="B226" s="1591">
        <v>340558</v>
      </c>
      <c r="C226" s="875" t="str">
        <f t="shared" si="58"/>
        <v/>
      </c>
      <c r="D226" s="1593" t="s">
        <v>3215</v>
      </c>
      <c r="E226" s="1343" cm="1">
        <f t="array" ref="E226">SUM(SUMIFS(DS1_UPIS!$G:$G,DS1_UPIS!$B:$B,$A226,DS1_UPIS!$E:$E,$B226,DS1_UPIS!$C:$C,Segments))</f>
        <v>0</v>
      </c>
      <c r="F226" s="931"/>
      <c r="G226" s="931"/>
      <c r="H226" s="931"/>
      <c r="I226" s="935">
        <f>SUMIFS(DS3_2024Capex!G:G,DS3_2024Capex!B:B,'Exhibit 26.11'!A226,DS3_2024Capex!D:D,'Exhibit 26.11'!C226,DS3_2024Capex!F:F,"")</f>
        <v>0</v>
      </c>
      <c r="J226" s="935">
        <f>-I226*Retirement_Percentage2</f>
        <v>0</v>
      </c>
      <c r="K226" s="935">
        <f>+I226+J226</f>
        <v>0</v>
      </c>
      <c r="L226" s="927">
        <f t="shared" si="39"/>
        <v>0</v>
      </c>
      <c r="M226" s="939"/>
      <c r="N226" s="940"/>
      <c r="O226" s="940"/>
      <c r="P226" s="1016">
        <f t="shared" si="60" ref="P226:P235">L226+O226</f>
        <v>0</v>
      </c>
      <c r="Q226" s="877">
        <f>INDEX('Depreciation Rates'!$E$1:$E$90,MATCH(B226,'Depreciation Rates'!$A$1:$A$90,0))</f>
        <v>0</v>
      </c>
      <c r="R226" s="881">
        <f t="shared" si="61" ref="R226:R235">P226*Q226</f>
        <v>0</v>
      </c>
      <c r="S226" s="878">
        <f t="shared" si="62" ref="S226:S235">SUM(((E226+L226)/2)*$Q226)/12*7</f>
        <v>0</v>
      </c>
      <c r="T226" s="879">
        <f t="shared" si="63" ref="T226:T235">SUM(((L226+P226)/2)*$Q226)/12*6</f>
        <v>0</v>
      </c>
    </row>
    <row r="227" spans="1:20" s="971" customFormat="1" ht="12">
      <c r="A227" s="971" t="s">
        <v>1189</v>
      </c>
      <c r="B227" s="1591">
        <v>340560</v>
      </c>
      <c r="C227" s="875" t="str">
        <f t="shared" si="58"/>
        <v/>
      </c>
      <c r="D227" s="1593" t="s">
        <v>3216</v>
      </c>
      <c r="E227" s="1343" cm="1">
        <f t="array" ref="E227">SUM(SUMIFS(DS1_UPIS!$G:$G,DS1_UPIS!$B:$B,$A227,DS1_UPIS!$E:$E,$B227,DS1_UPIS!$C:$C,Segments))</f>
        <v>0</v>
      </c>
      <c r="F227" s="931"/>
      <c r="G227" s="931"/>
      <c r="H227" s="931"/>
      <c r="I227" s="935">
        <f>SUMIFS(DS3_2024Capex!G:G,DS3_2024Capex!B:B,'Exhibit 26.11'!A227,DS3_2024Capex!D:D,'Exhibit 26.11'!C227,DS3_2024Capex!F:F,"")</f>
        <v>0</v>
      </c>
      <c r="J227" s="935">
        <f>-I227*Retirement_Percentage2</f>
        <v>0</v>
      </c>
      <c r="K227" s="935">
        <f>+I227+J227</f>
        <v>0</v>
      </c>
      <c r="L227" s="927">
        <f t="shared" si="39"/>
        <v>0</v>
      </c>
      <c r="M227" s="939"/>
      <c r="N227" s="940"/>
      <c r="O227" s="940"/>
      <c r="P227" s="1016">
        <f t="shared" si="60"/>
        <v>0</v>
      </c>
      <c r="Q227" s="877">
        <f>INDEX('Depreciation Rates'!$E$1:$E$90,MATCH(B227,'Depreciation Rates'!$A$1:$A$90,0))</f>
        <v>0</v>
      </c>
      <c r="R227" s="881">
        <f t="shared" si="61"/>
        <v>0</v>
      </c>
      <c r="S227" s="878">
        <f t="shared" si="62"/>
        <v>0</v>
      </c>
      <c r="T227" s="879">
        <f t="shared" si="63"/>
        <v>0</v>
      </c>
    </row>
    <row r="228" spans="1:21" ht="12">
      <c r="A228" s="864" t="s">
        <v>1189</v>
      </c>
      <c r="B228" s="875">
        <v>341500</v>
      </c>
      <c r="C228" s="875" t="str">
        <f>IF(LEFT(B225,3)=LEFT(B228,3),"",LEFT(B228,3))</f>
        <v>341</v>
      </c>
      <c r="D228" s="874" t="s">
        <v>1114</v>
      </c>
      <c r="E228" s="1343" cm="1">
        <f t="array" ref="E228">SUM(SUMIFS(DS1_UPIS!$G:$G,DS1_UPIS!$B:$B,$A228,DS1_UPIS!$E:$E,$B228,DS1_UPIS!$C:$C,Segments))</f>
        <v>91883</v>
      </c>
      <c r="F228" s="931"/>
      <c r="G228" s="931"/>
      <c r="H228" s="931"/>
      <c r="I228" s="935">
        <f>SUMIFS(DS3_2024Capex!G:G,DS3_2024Capex!B:B,'Exhibit 26.11'!A228,DS3_2024Capex!D:D,'Exhibit 26.11'!C228,DS3_2024Capex!F:F,"")</f>
        <v>0</v>
      </c>
      <c r="J228" s="935">
        <f t="shared" si="59"/>
        <v>0</v>
      </c>
      <c r="K228" s="935">
        <f t="shared" si="47"/>
        <v>0</v>
      </c>
      <c r="L228" s="927">
        <f t="shared" si="39"/>
        <v>91883</v>
      </c>
      <c r="M228" s="939">
        <v>0</v>
      </c>
      <c r="N228" s="940">
        <f t="shared" si="46"/>
        <v>0</v>
      </c>
      <c r="O228" s="940">
        <f t="shared" si="48"/>
        <v>0</v>
      </c>
      <c r="P228" s="1016">
        <f t="shared" si="60"/>
        <v>91883</v>
      </c>
      <c r="Q228" s="877">
        <f>INDEX('Depreciation Rates'!$E$1:$E$90,MATCH(B228,'Depreciation Rates'!$A$1:$A$90,0))</f>
        <v>0.029399999999999999</v>
      </c>
      <c r="R228" s="881">
        <f t="shared" si="61"/>
        <v>2701.3602000000001</v>
      </c>
      <c r="S228" s="878">
        <f t="shared" si="62"/>
        <v>1575.7934499999999</v>
      </c>
      <c r="T228" s="879">
        <f t="shared" si="63"/>
        <v>1350.6801</v>
      </c>
      <c r="U228" s="971"/>
    </row>
    <row r="229" spans="1:21" ht="12">
      <c r="A229" s="864" t="s">
        <v>1189</v>
      </c>
      <c r="B229" s="875">
        <v>342500</v>
      </c>
      <c r="C229" s="875" t="str">
        <f t="shared" si="64" ref="C229:C260">IF(LEFT(B228,3)=LEFT(B229,3),"",LEFT(B229,3))</f>
        <v>342</v>
      </c>
      <c r="D229" s="874" t="s">
        <v>1115</v>
      </c>
      <c r="E229" s="1343" cm="1">
        <f t="array" ref="E229">SUM(SUMIFS(DS1_UPIS!$G:$G,DS1_UPIS!$B:$B,$A229,DS1_UPIS!$E:$E,$B229,DS1_UPIS!$C:$C,Segments))</f>
        <v>0</v>
      </c>
      <c r="F229" s="931"/>
      <c r="G229" s="931"/>
      <c r="H229" s="931"/>
      <c r="I229" s="935">
        <f>SUMIFS(DS3_2024Capex!G:G,DS3_2024Capex!B:B,'Exhibit 26.11'!A229,DS3_2024Capex!D:D,'Exhibit 26.11'!C229,DS3_2024Capex!F:F,"")</f>
        <v>0</v>
      </c>
      <c r="J229" s="935">
        <f t="shared" si="59"/>
        <v>0</v>
      </c>
      <c r="K229" s="935">
        <f t="shared" si="47"/>
        <v>0</v>
      </c>
      <c r="L229" s="927">
        <f t="shared" si="39"/>
        <v>0</v>
      </c>
      <c r="M229" s="939">
        <v>0</v>
      </c>
      <c r="N229" s="940">
        <f t="shared" si="46"/>
        <v>0</v>
      </c>
      <c r="O229" s="940">
        <f t="shared" si="48"/>
        <v>0</v>
      </c>
      <c r="P229" s="1016">
        <f t="shared" si="60"/>
        <v>0</v>
      </c>
      <c r="Q229" s="877">
        <f>INDEX('Depreciation Rates'!$E$1:$E$90,MATCH(B229,'Depreciation Rates'!$A$1:$A$90,0))</f>
        <v>0.062</v>
      </c>
      <c r="R229" s="881">
        <f t="shared" si="61"/>
        <v>0</v>
      </c>
      <c r="S229" s="878">
        <f t="shared" si="62"/>
        <v>0</v>
      </c>
      <c r="T229" s="879">
        <f t="shared" si="63"/>
        <v>0</v>
      </c>
      <c r="U229" s="971"/>
    </row>
    <row r="230" spans="1:21" ht="12">
      <c r="A230" s="864" t="s">
        <v>1189</v>
      </c>
      <c r="B230" s="875">
        <v>343500</v>
      </c>
      <c r="C230" s="875" t="str">
        <f t="shared" si="64"/>
        <v>343</v>
      </c>
      <c r="D230" s="874" t="s">
        <v>1116</v>
      </c>
      <c r="E230" s="1343" cm="1">
        <f t="array" ref="E230">SUM(SUMIFS(DS1_UPIS!$G:$G,DS1_UPIS!$B:$B,$A230,DS1_UPIS!$E:$E,$B230,DS1_UPIS!$C:$C,Segments))</f>
        <v>2475.98</v>
      </c>
      <c r="F230" s="931"/>
      <c r="G230" s="931"/>
      <c r="H230" s="931"/>
      <c r="I230" s="935">
        <f>SUMIFS(DS3_2024Capex!G:G,DS3_2024Capex!B:B,'Exhibit 26.11'!A230,DS3_2024Capex!D:D,'Exhibit 26.11'!C230,DS3_2024Capex!F:F,"")</f>
        <v>0</v>
      </c>
      <c r="J230" s="935">
        <f t="shared" si="59"/>
        <v>0</v>
      </c>
      <c r="K230" s="935">
        <f t="shared" si="47"/>
        <v>0</v>
      </c>
      <c r="L230" s="927">
        <f t="shared" si="39"/>
        <v>2475.98</v>
      </c>
      <c r="M230" s="939">
        <v>0</v>
      </c>
      <c r="N230" s="940">
        <f t="shared" si="46"/>
        <v>0</v>
      </c>
      <c r="O230" s="940">
        <f t="shared" si="48"/>
        <v>0</v>
      </c>
      <c r="P230" s="1016">
        <f t="shared" si="60"/>
        <v>2475.98</v>
      </c>
      <c r="Q230" s="877">
        <f>INDEX('Depreciation Rates'!$E$1:$E$90,MATCH(B230,'Depreciation Rates'!$A$1:$A$90,0))</f>
        <v>0.067299999999999999</v>
      </c>
      <c r="R230" s="881">
        <f t="shared" si="61"/>
        <v>166.633454</v>
      </c>
      <c r="S230" s="878">
        <f t="shared" si="62"/>
        <v>97.202848166666669</v>
      </c>
      <c r="T230" s="879">
        <f t="shared" si="63"/>
        <v>83.316727</v>
      </c>
      <c r="U230" s="971"/>
    </row>
    <row r="231" spans="1:21" ht="12">
      <c r="A231" s="864" t="s">
        <v>1189</v>
      </c>
      <c r="B231" s="875">
        <v>344500</v>
      </c>
      <c r="C231" s="875" t="str">
        <f t="shared" si="64"/>
        <v>344</v>
      </c>
      <c r="D231" s="874" t="s">
        <v>1117</v>
      </c>
      <c r="E231" s="1343" cm="1">
        <f t="array" ref="E231">SUM(SUMIFS(DS1_UPIS!$G:$G,DS1_UPIS!$B:$B,$A231,DS1_UPIS!$E:$E,$B231,DS1_UPIS!$C:$C,Segments))</f>
        <v>0</v>
      </c>
      <c r="F231" s="931"/>
      <c r="G231" s="931"/>
      <c r="H231" s="931"/>
      <c r="I231" s="935">
        <f>SUMIFS(DS3_2024Capex!G:G,DS3_2024Capex!B:B,'Exhibit 26.11'!A231,DS3_2024Capex!D:D,'Exhibit 26.11'!C231,DS3_2024Capex!F:F,"")</f>
        <v>0</v>
      </c>
      <c r="J231" s="935">
        <f t="shared" si="59"/>
        <v>0</v>
      </c>
      <c r="K231" s="935">
        <f t="shared" si="47"/>
        <v>0</v>
      </c>
      <c r="L231" s="927">
        <f t="shared" si="39"/>
        <v>0</v>
      </c>
      <c r="M231" s="939">
        <v>0</v>
      </c>
      <c r="N231" s="940">
        <f t="shared" si="46"/>
        <v>0</v>
      </c>
      <c r="O231" s="940">
        <f t="shared" si="48"/>
        <v>0</v>
      </c>
      <c r="P231" s="1016">
        <f t="shared" si="60"/>
        <v>0</v>
      </c>
      <c r="Q231" s="877">
        <f>INDEX('Depreciation Rates'!$E$1:$E$90,MATCH(B231,'Depreciation Rates'!$A$1:$A$90,0))</f>
        <v>0.056600000000000004</v>
      </c>
      <c r="R231" s="881">
        <f t="shared" si="61"/>
        <v>0</v>
      </c>
      <c r="S231" s="878">
        <f t="shared" si="62"/>
        <v>0</v>
      </c>
      <c r="T231" s="879">
        <f t="shared" si="63"/>
        <v>0</v>
      </c>
      <c r="U231" s="971"/>
    </row>
    <row r="232" spans="1:21" ht="12">
      <c r="A232" s="864" t="s">
        <v>1189</v>
      </c>
      <c r="B232" s="875">
        <v>345500</v>
      </c>
      <c r="C232" s="875" t="str">
        <f t="shared" si="64"/>
        <v>345</v>
      </c>
      <c r="D232" s="874" t="s">
        <v>1118</v>
      </c>
      <c r="E232" s="1343" cm="1">
        <f t="array" ref="E232">SUM(SUMIFS(DS1_UPIS!$G:$G,DS1_UPIS!$B:$B,$A232,DS1_UPIS!$E:$E,$B232,DS1_UPIS!$C:$C,Segments))</f>
        <v>0</v>
      </c>
      <c r="F232" s="931"/>
      <c r="G232" s="931"/>
      <c r="H232" s="931"/>
      <c r="I232" s="935">
        <f>SUMIFS(DS3_2024Capex!G:G,DS3_2024Capex!B:B,'Exhibit 26.11'!A232,DS3_2024Capex!D:D,'Exhibit 26.11'!C232,DS3_2024Capex!F:F,"")</f>
        <v>0</v>
      </c>
      <c r="J232" s="935">
        <f t="shared" si="59"/>
        <v>0</v>
      </c>
      <c r="K232" s="935">
        <f t="shared" si="47"/>
        <v>0</v>
      </c>
      <c r="L232" s="927">
        <f t="shared" si="39"/>
        <v>0</v>
      </c>
      <c r="M232" s="939">
        <v>0</v>
      </c>
      <c r="N232" s="940">
        <f t="shared" si="46"/>
        <v>0</v>
      </c>
      <c r="O232" s="940">
        <f t="shared" si="48"/>
        <v>0</v>
      </c>
      <c r="P232" s="1016">
        <f t="shared" si="60"/>
        <v>0</v>
      </c>
      <c r="Q232" s="877">
        <f>INDEX('Depreciation Rates'!$E$1:$E$90,MATCH(B232,'Depreciation Rates'!$A$1:$A$90,0))</f>
        <v>0.084000000000000005</v>
      </c>
      <c r="R232" s="881">
        <f t="shared" si="61"/>
        <v>0</v>
      </c>
      <c r="S232" s="878">
        <f t="shared" si="62"/>
        <v>0</v>
      </c>
      <c r="T232" s="879">
        <f t="shared" si="63"/>
        <v>0</v>
      </c>
      <c r="U232" s="971"/>
    </row>
    <row r="233" spans="1:21" ht="12">
      <c r="A233" s="864" t="s">
        <v>1189</v>
      </c>
      <c r="B233" s="875">
        <v>346500</v>
      </c>
      <c r="C233" s="875" t="str">
        <f t="shared" si="64"/>
        <v>346</v>
      </c>
      <c r="D233" s="874" t="s">
        <v>1119</v>
      </c>
      <c r="E233" s="1343" cm="1">
        <f t="array" ref="E233">SUM(SUMIFS(DS1_UPIS!$G:$G,DS1_UPIS!$B:$B,$A233,DS1_UPIS!$E:$E,$B233,DS1_UPIS!$C:$C,Segments))</f>
        <v>24756.25</v>
      </c>
      <c r="F233" s="931"/>
      <c r="G233" s="931"/>
      <c r="H233" s="931"/>
      <c r="I233" s="935">
        <f>SUMIFS(DS3_2024Capex!G:G,DS3_2024Capex!B:B,'Exhibit 26.11'!A233,DS3_2024Capex!D:D,'Exhibit 26.11'!C233,DS3_2024Capex!F:F,"")</f>
        <v>0</v>
      </c>
      <c r="J233" s="935">
        <f t="shared" si="59"/>
        <v>0</v>
      </c>
      <c r="K233" s="935">
        <f t="shared" si="47"/>
        <v>0</v>
      </c>
      <c r="L233" s="927">
        <f t="shared" si="39"/>
        <v>24756.25</v>
      </c>
      <c r="M233" s="939">
        <v>0</v>
      </c>
      <c r="N233" s="940">
        <f t="shared" si="46"/>
        <v>0</v>
      </c>
      <c r="O233" s="940">
        <f t="shared" si="48"/>
        <v>0</v>
      </c>
      <c r="P233" s="1016">
        <f t="shared" si="60"/>
        <v>24756.25</v>
      </c>
      <c r="Q233" s="877">
        <f>INDEX('Depreciation Rates'!$E$1:$E$90,MATCH(B233,'Depreciation Rates'!$A$1:$A$90,0))</f>
        <v>0.067400000000000002</v>
      </c>
      <c r="R233" s="881">
        <f t="shared" si="61"/>
        <v>1668.57125</v>
      </c>
      <c r="S233" s="878">
        <f t="shared" si="62"/>
        <v>973.33322916666668</v>
      </c>
      <c r="T233" s="879">
        <f t="shared" si="63"/>
        <v>834.28562499999998</v>
      </c>
      <c r="U233" s="971"/>
    </row>
    <row r="234" spans="1:21" ht="12">
      <c r="A234" s="864" t="s">
        <v>1189</v>
      </c>
      <c r="B234" s="875">
        <v>347500</v>
      </c>
      <c r="C234" s="875" t="str">
        <f t="shared" si="64"/>
        <v>347</v>
      </c>
      <c r="D234" s="874" t="s">
        <v>1120</v>
      </c>
      <c r="E234" s="1343" cm="1">
        <f t="array" ref="E234">SUM(SUMIFS(DS1_UPIS!$G:$G,DS1_UPIS!$B:$B,$A234,DS1_UPIS!$E:$E,$B234,DS1_UPIS!$C:$C,Segments))</f>
        <v>22413.419999999998</v>
      </c>
      <c r="F234" s="931"/>
      <c r="G234" s="931"/>
      <c r="H234" s="931"/>
      <c r="I234" s="935">
        <f>SUMIFS(DS3_2024Capex!G:G,DS3_2024Capex!B:B,'Exhibit 26.11'!A234,DS3_2024Capex!D:D,'Exhibit 26.11'!C234,DS3_2024Capex!F:F,"")</f>
        <v>0</v>
      </c>
      <c r="J234" s="935">
        <f t="shared" si="59"/>
        <v>0</v>
      </c>
      <c r="K234" s="935">
        <f t="shared" si="47"/>
        <v>0</v>
      </c>
      <c r="L234" s="927">
        <f t="shared" si="39"/>
        <v>22413.419999999998</v>
      </c>
      <c r="M234" s="939">
        <v>0</v>
      </c>
      <c r="N234" s="940">
        <f t="shared" si="46"/>
        <v>0</v>
      </c>
      <c r="O234" s="940">
        <f t="shared" si="48"/>
        <v>0</v>
      </c>
      <c r="P234" s="1016">
        <f t="shared" si="60"/>
        <v>22413.419999999998</v>
      </c>
      <c r="Q234" s="877">
        <f>INDEX('Depreciation Rates'!$E$1:$E$90,MATCH(B234,'Depreciation Rates'!$A$1:$A$90,0))</f>
        <v>0.043499999999999997</v>
      </c>
      <c r="R234" s="881">
        <f t="shared" si="61"/>
        <v>974.98376999999982</v>
      </c>
      <c r="S234" s="878">
        <f t="shared" si="62"/>
        <v>568.74053249999997</v>
      </c>
      <c r="T234" s="879">
        <f t="shared" si="63"/>
        <v>487.49188499999991</v>
      </c>
      <c r="U234" s="971"/>
    </row>
    <row r="235" spans="1:21" ht="12">
      <c r="A235" s="864" t="s">
        <v>1189</v>
      </c>
      <c r="B235" s="875">
        <v>348500</v>
      </c>
      <c r="C235" s="875" t="str">
        <f t="shared" si="64"/>
        <v>348</v>
      </c>
      <c r="D235" s="874" t="s">
        <v>1121</v>
      </c>
      <c r="E235" s="1343" cm="1">
        <f t="array" ref="E235">SUM(SUMIFS(DS1_UPIS!$G:$G,DS1_UPIS!$B:$B,$A235,DS1_UPIS!$E:$E,$B235,DS1_UPIS!$C:$C,Segments))</f>
        <v>0</v>
      </c>
      <c r="F235" s="931"/>
      <c r="G235" s="931"/>
      <c r="H235" s="931"/>
      <c r="I235" s="935">
        <f>SUMIFS(DS3_2024Capex!G:G,DS3_2024Capex!B:B,'Exhibit 26.11'!A235,DS3_2024Capex!D:D,'Exhibit 26.11'!C235,DS3_2024Capex!F:F,"")</f>
        <v>0</v>
      </c>
      <c r="J235" s="935">
        <f t="shared" si="59"/>
        <v>0</v>
      </c>
      <c r="K235" s="935">
        <f t="shared" si="47"/>
        <v>0</v>
      </c>
      <c r="L235" s="927">
        <f t="shared" si="39"/>
        <v>0</v>
      </c>
      <c r="M235" s="939">
        <v>0</v>
      </c>
      <c r="N235" s="940">
        <f t="shared" si="46"/>
        <v>0</v>
      </c>
      <c r="O235" s="940">
        <f t="shared" si="48"/>
        <v>0</v>
      </c>
      <c r="P235" s="1016">
        <f t="shared" si="60"/>
        <v>0</v>
      </c>
      <c r="Q235" s="877">
        <f>INDEX('Depreciation Rates'!$E$1:$E$90,MATCH(B235,'Depreciation Rates'!$A$1:$A$90,0))</f>
        <v>0.013500000000000002</v>
      </c>
      <c r="R235" s="881">
        <f t="shared" si="61"/>
        <v>0</v>
      </c>
      <c r="S235" s="878">
        <f t="shared" si="62"/>
        <v>0</v>
      </c>
      <c r="T235" s="879">
        <f t="shared" si="63"/>
        <v>0</v>
      </c>
      <c r="U235" s="971"/>
    </row>
    <row r="236" spans="1:20" ht="12">
      <c r="A236" s="864" t="s">
        <v>1189</v>
      </c>
      <c r="B236" s="875">
        <v>252000</v>
      </c>
      <c r="C236" s="875" t="str">
        <f t="shared" si="64"/>
        <v>252</v>
      </c>
      <c r="D236" s="874" t="s">
        <v>1201</v>
      </c>
      <c r="E236" s="1343">
        <f>SUMIFS(DS1_UPIS!$G:$G,DS1_UPIS!$B:$B,$A236,DS1_UPIS!$E:$E,$B236,DS1_UPIS!$C:$C,"Water")</f>
        <v>-1731477.47</v>
      </c>
      <c r="F236" s="931"/>
      <c r="G236" s="931"/>
      <c r="H236" s="931"/>
      <c r="I236" s="935">
        <f>SUMIFS(DS3_2024Capex!G:G,DS3_2024Capex!B:B,'Exhibit 26.11'!A236,DS3_2024Capex!D:D,'Exhibit 26.11'!C236,DS3_2024Capex!F:F,"")</f>
        <v>0</v>
      </c>
      <c r="J236" s="935">
        <f t="shared" si="59"/>
        <v>0</v>
      </c>
      <c r="K236" s="935">
        <f t="shared" si="47"/>
        <v>0</v>
      </c>
      <c r="L236" s="927">
        <f t="shared" si="65" ref="L236:L283">+E236+H236+K236</f>
        <v>-1731477.47</v>
      </c>
      <c r="M236" s="939">
        <v>0</v>
      </c>
      <c r="N236" s="940">
        <f t="shared" si="46"/>
        <v>0</v>
      </c>
      <c r="O236" s="940">
        <f t="shared" si="48"/>
        <v>0</v>
      </c>
      <c r="P236" s="1016">
        <f t="shared" si="50"/>
        <v>-1731477.47</v>
      </c>
      <c r="Q236" s="877">
        <f>INDEX('Depreciation Rates'!$E$1:$E$90,MATCH(B236,'Depreciation Rates'!$A$1:$A$90,0))</f>
        <v>0.0141</v>
      </c>
      <c r="R236" s="881">
        <f t="shared" si="51"/>
        <v>-24413.832327</v>
      </c>
      <c r="S236" s="923">
        <f>SUM(((E236+L236)/2)*Q236)/12*7</f>
        <v>-14241.402190749999</v>
      </c>
      <c r="T236" s="923">
        <f t="shared" si="53"/>
        <v>-12206.9161635</v>
      </c>
    </row>
    <row r="237" spans="1:20" ht="12">
      <c r="A237" s="864" t="s">
        <v>1189</v>
      </c>
      <c r="B237" s="875">
        <v>271000</v>
      </c>
      <c r="C237" s="875" t="str">
        <f t="shared" si="64"/>
        <v>271</v>
      </c>
      <c r="D237" s="874" t="s">
        <v>382</v>
      </c>
      <c r="E237" s="1343">
        <f>SUMIFS(DS1_UPIS!$G:$G,DS1_UPIS!$B:$B,$A237,DS1_UPIS!$E:$E,$B237,DS1_UPIS!$C:$C,"Water")</f>
        <v>-2617116.8500000001</v>
      </c>
      <c r="F237" s="931"/>
      <c r="G237" s="931"/>
      <c r="H237" s="931"/>
      <c r="I237" s="935">
        <f>SUMIFS(DS3_2024Capex!G:G,DS3_2024Capex!B:B,'Exhibit 26.11'!A237,DS3_2024Capex!D:D,'Exhibit 26.11'!C237,DS3_2024Capex!F:F,"")</f>
        <v>0</v>
      </c>
      <c r="J237" s="935">
        <f t="shared" si="59"/>
        <v>0</v>
      </c>
      <c r="K237" s="935">
        <f t="shared" si="47"/>
        <v>0</v>
      </c>
      <c r="L237" s="927">
        <f t="shared" si="65"/>
        <v>-2617116.8500000001</v>
      </c>
      <c r="M237" s="939">
        <v>0</v>
      </c>
      <c r="N237" s="940">
        <f t="shared" si="46"/>
        <v>0</v>
      </c>
      <c r="O237" s="940">
        <f t="shared" si="48"/>
        <v>0</v>
      </c>
      <c r="P237" s="1016">
        <f t="shared" si="50"/>
        <v>-2617116.8500000001</v>
      </c>
      <c r="Q237" s="877">
        <f>INDEX('Depreciation Rates'!$E$1:$E$90,MATCH(B237,'Depreciation Rates'!$A$1:$A$90,0))</f>
        <v>0.0141</v>
      </c>
      <c r="R237" s="881">
        <f t="shared" si="51"/>
        <v>-36901.347585000003</v>
      </c>
      <c r="S237" s="923">
        <f>SUM(((E237+L237)/2)*Q237)/12*7</f>
        <v>-21525.786091250004</v>
      </c>
      <c r="T237" s="923">
        <f t="shared" si="53"/>
        <v>-18450.673792500002</v>
      </c>
    </row>
    <row r="238" spans="1:20" ht="12">
      <c r="A238" s="864" t="s">
        <v>1192</v>
      </c>
      <c r="B238" s="875">
        <v>301100</v>
      </c>
      <c r="C238" s="875" t="str">
        <f t="shared" si="64"/>
        <v>301</v>
      </c>
      <c r="D238" s="874" t="s">
        <v>1078</v>
      </c>
      <c r="E238" s="1343" cm="1">
        <f t="array" ref="E238">SUM(SUMIFS(DS1_UPIS!$G:$G,DS1_UPIS!$B:$B,$A238,DS1_UPIS!$E:$E,$B238,DS1_UPIS!$C:$C,Segments))</f>
        <v>1437.53</v>
      </c>
      <c r="F238" s="931"/>
      <c r="G238" s="931"/>
      <c r="H238" s="931"/>
      <c r="I238" s="935">
        <f>SUMIFS(DS3_2024Capex!G:G,DS3_2024Capex!B:B,'Exhibit 26.11'!A238,DS3_2024Capex!D:D,'Exhibit 26.11'!C238)</f>
        <v>0</v>
      </c>
      <c r="J238" s="935">
        <f t="shared" si="59"/>
        <v>0</v>
      </c>
      <c r="K238" s="935">
        <f t="shared" si="47"/>
        <v>0</v>
      </c>
      <c r="L238" s="927">
        <f t="shared" si="65"/>
        <v>1437.53</v>
      </c>
      <c r="M238" s="939">
        <v>0</v>
      </c>
      <c r="N238" s="940">
        <f t="shared" si="46"/>
        <v>0</v>
      </c>
      <c r="O238" s="940">
        <f t="shared" si="48"/>
        <v>0</v>
      </c>
      <c r="P238" s="1016">
        <f t="shared" si="50"/>
        <v>1437.53</v>
      </c>
      <c r="Q238" s="877">
        <f>INDEX('Depreciation Rates'!$E$1:$E$90,MATCH(B238,'Depreciation Rates'!$A$1:$A$90,0))</f>
        <v>0</v>
      </c>
      <c r="R238" s="876">
        <f t="shared" si="51"/>
        <v>0</v>
      </c>
      <c r="S238" s="878">
        <f t="shared" si="66" ref="S238:S280">SUM(((E238+L238)/2)*$Q238)/12*7</f>
        <v>0</v>
      </c>
      <c r="T238" s="879">
        <f t="shared" si="53"/>
        <v>0</v>
      </c>
    </row>
    <row r="239" spans="1:20" ht="12">
      <c r="A239" s="864" t="s">
        <v>1192</v>
      </c>
      <c r="B239" s="875">
        <v>302100</v>
      </c>
      <c r="C239" s="875" t="str">
        <f t="shared" si="64"/>
        <v>302</v>
      </c>
      <c r="D239" s="874" t="s">
        <v>1079</v>
      </c>
      <c r="E239" s="1343" cm="1">
        <f t="array" ref="E239">SUM(SUMIFS(DS1_UPIS!$G:$G,DS1_UPIS!$B:$B,$A239,DS1_UPIS!$E:$E,$B239,DS1_UPIS!$C:$C,Segments))</f>
        <v>0</v>
      </c>
      <c r="F239" s="931"/>
      <c r="G239" s="931"/>
      <c r="H239" s="931"/>
      <c r="I239" s="935">
        <f>SUMIFS(DS3_2024Capex!G:G,DS3_2024Capex!B:B,'Exhibit 26.11'!A239,DS3_2024Capex!D:D,'Exhibit 26.11'!C239)</f>
        <v>0</v>
      </c>
      <c r="J239" s="935">
        <f t="shared" si="59"/>
        <v>0</v>
      </c>
      <c r="K239" s="935">
        <f t="shared" si="47"/>
        <v>0</v>
      </c>
      <c r="L239" s="927">
        <f t="shared" si="65"/>
        <v>0</v>
      </c>
      <c r="M239" s="939">
        <v>0</v>
      </c>
      <c r="N239" s="940">
        <f t="shared" si="46"/>
        <v>0</v>
      </c>
      <c r="O239" s="940">
        <f t="shared" si="48"/>
        <v>0</v>
      </c>
      <c r="P239" s="1016">
        <f t="shared" si="50"/>
        <v>0</v>
      </c>
      <c r="Q239" s="877">
        <f>INDEX('Depreciation Rates'!$E$1:$E$90,MATCH(B239,'Depreciation Rates'!$A$1:$A$90,0))</f>
        <v>0</v>
      </c>
      <c r="R239" s="881">
        <f t="shared" si="51"/>
        <v>0</v>
      </c>
      <c r="S239" s="878">
        <f t="shared" si="66"/>
        <v>0</v>
      </c>
      <c r="T239" s="879">
        <f t="shared" si="53"/>
        <v>0</v>
      </c>
    </row>
    <row r="240" spans="1:20" ht="12">
      <c r="A240" s="864" t="s">
        <v>1192</v>
      </c>
      <c r="B240" s="875">
        <v>303210</v>
      </c>
      <c r="C240" s="875" t="str">
        <f t="shared" si="64"/>
        <v>303</v>
      </c>
      <c r="D240" s="874" t="s">
        <v>1080</v>
      </c>
      <c r="E240" s="1343" cm="1">
        <f t="array" ref="E240">SUM(SUMIFS(DS1_UPIS!$G:$G,DS1_UPIS!$B:$B,$A240,DS1_UPIS!$E:$E,$B240,DS1_UPIS!$C:$C,Segments))</f>
        <v>0</v>
      </c>
      <c r="F240" s="931"/>
      <c r="G240" s="931"/>
      <c r="H240" s="931"/>
      <c r="I240" s="935">
        <f>SUMIFS(DS3_2024Capex!G:G,DS3_2024Capex!B:B,'Exhibit 26.11'!A240,DS3_2024Capex!D:D,'Exhibit 26.11'!C240)</f>
        <v>0</v>
      </c>
      <c r="J240" s="935">
        <f t="shared" si="59"/>
        <v>0</v>
      </c>
      <c r="K240" s="935">
        <f t="shared" si="47"/>
        <v>0</v>
      </c>
      <c r="L240" s="927">
        <f t="shared" si="65"/>
        <v>0</v>
      </c>
      <c r="M240" s="939">
        <v>0</v>
      </c>
      <c r="N240" s="940">
        <f t="shared" si="46"/>
        <v>0</v>
      </c>
      <c r="O240" s="940">
        <f t="shared" si="48"/>
        <v>0</v>
      </c>
      <c r="P240" s="1016">
        <f t="shared" si="50"/>
        <v>0</v>
      </c>
      <c r="Q240" s="877">
        <f>INDEX('Depreciation Rates'!$E$1:$E$90,MATCH(B240,'Depreciation Rates'!$A$1:$A$90,0))</f>
        <v>0</v>
      </c>
      <c r="R240" s="881">
        <f t="shared" si="51"/>
        <v>0</v>
      </c>
      <c r="S240" s="878">
        <f t="shared" si="66"/>
        <v>0</v>
      </c>
      <c r="T240" s="879">
        <f t="shared" si="53"/>
        <v>0</v>
      </c>
    </row>
    <row r="241" spans="1:20" ht="12">
      <c r="A241" s="864" t="s">
        <v>1192</v>
      </c>
      <c r="B241" s="875">
        <v>303220</v>
      </c>
      <c r="C241" s="875" t="str">
        <f t="shared" si="64"/>
        <v/>
      </c>
      <c r="D241" s="874" t="s">
        <v>1081</v>
      </c>
      <c r="E241" s="1343" cm="1">
        <f t="array" ref="E241">SUM(SUMIFS(DS1_UPIS!$G:$G,DS1_UPIS!$B:$B,$A241,DS1_UPIS!$E:$E,$B241,DS1_UPIS!$C:$C,Segments))</f>
        <v>0</v>
      </c>
      <c r="F241" s="931"/>
      <c r="G241" s="931"/>
      <c r="H241" s="931"/>
      <c r="I241" s="935">
        <f>SUMIFS(DS3_2024Capex!G:G,DS3_2024Capex!B:B,'Exhibit 26.11'!A241,DS3_2024Capex!D:D,'Exhibit 26.11'!C241)</f>
        <v>0</v>
      </c>
      <c r="J241" s="935">
        <f t="shared" si="59"/>
        <v>0</v>
      </c>
      <c r="K241" s="935">
        <f t="shared" si="47"/>
        <v>0</v>
      </c>
      <c r="L241" s="927">
        <f t="shared" si="65"/>
        <v>0</v>
      </c>
      <c r="M241" s="939">
        <v>0</v>
      </c>
      <c r="N241" s="940">
        <f t="shared" si="46"/>
        <v>0</v>
      </c>
      <c r="O241" s="940">
        <f t="shared" si="48"/>
        <v>0</v>
      </c>
      <c r="P241" s="1016">
        <f t="shared" si="50"/>
        <v>0</v>
      </c>
      <c r="Q241" s="877">
        <f>INDEX('Depreciation Rates'!$E$1:$E$90,MATCH(B241,'Depreciation Rates'!$A$1:$A$90,0))</f>
        <v>0</v>
      </c>
      <c r="R241" s="881">
        <f t="shared" si="51"/>
        <v>0</v>
      </c>
      <c r="S241" s="878">
        <f t="shared" si="66"/>
        <v>0</v>
      </c>
      <c r="T241" s="879">
        <f t="shared" si="53"/>
        <v>0</v>
      </c>
    </row>
    <row r="242" spans="1:20" ht="12">
      <c r="A242" s="864" t="s">
        <v>1192</v>
      </c>
      <c r="B242" s="875">
        <v>303300</v>
      </c>
      <c r="C242" s="875" t="str">
        <f t="shared" si="64"/>
        <v/>
      </c>
      <c r="D242" s="874" t="s">
        <v>1082</v>
      </c>
      <c r="E242" s="1343" cm="1">
        <f t="array" ref="E242">SUM(SUMIFS(DS1_UPIS!$G:$G,DS1_UPIS!$B:$B,$A242,DS1_UPIS!$E:$E,$B242,DS1_UPIS!$C:$C,Segments))</f>
        <v>0</v>
      </c>
      <c r="F242" s="931"/>
      <c r="G242" s="931"/>
      <c r="H242" s="931"/>
      <c r="I242" s="935">
        <f>SUMIFS(DS3_2024Capex!G:G,DS3_2024Capex!B:B,'Exhibit 26.11'!A242,DS3_2024Capex!D:D,'Exhibit 26.11'!C242)</f>
        <v>0</v>
      </c>
      <c r="J242" s="935">
        <f t="shared" si="59"/>
        <v>0</v>
      </c>
      <c r="K242" s="935">
        <f t="shared" si="47"/>
        <v>0</v>
      </c>
      <c r="L242" s="927">
        <f t="shared" si="65"/>
        <v>0</v>
      </c>
      <c r="M242" s="939">
        <v>0</v>
      </c>
      <c r="N242" s="940">
        <f t="shared" si="46"/>
        <v>0</v>
      </c>
      <c r="O242" s="940">
        <f t="shared" si="48"/>
        <v>0</v>
      </c>
      <c r="P242" s="1016">
        <f t="shared" si="50"/>
        <v>0</v>
      </c>
      <c r="Q242" s="877">
        <f>INDEX('Depreciation Rates'!$E$1:$E$90,MATCH(B242,'Depreciation Rates'!$A$1:$A$90,0))</f>
        <v>0</v>
      </c>
      <c r="R242" s="881">
        <f t="shared" si="51"/>
        <v>0</v>
      </c>
      <c r="S242" s="878">
        <f t="shared" si="66"/>
        <v>0</v>
      </c>
      <c r="T242" s="879">
        <f t="shared" si="53"/>
        <v>0</v>
      </c>
    </row>
    <row r="243" spans="1:20" ht="12">
      <c r="A243" s="864" t="s">
        <v>1192</v>
      </c>
      <c r="B243" s="875">
        <v>303400</v>
      </c>
      <c r="C243" s="875" t="str">
        <f t="shared" si="64"/>
        <v/>
      </c>
      <c r="D243" s="874" t="s">
        <v>1083</v>
      </c>
      <c r="E243" s="1343" cm="1">
        <f t="array" ref="E243">SUM(SUMIFS(DS1_UPIS!$G:$G,DS1_UPIS!$B:$B,$A243,DS1_UPIS!$E:$E,$B243,DS1_UPIS!$C:$C,Segments))</f>
        <v>0</v>
      </c>
      <c r="F243" s="931"/>
      <c r="G243" s="931"/>
      <c r="H243" s="931"/>
      <c r="I243" s="935">
        <f>SUMIFS(DS3_2024Capex!G:G,DS3_2024Capex!B:B,'Exhibit 26.11'!A243,DS3_2024Capex!D:D,'Exhibit 26.11'!C243)</f>
        <v>0</v>
      </c>
      <c r="J243" s="935">
        <f t="shared" si="59"/>
        <v>0</v>
      </c>
      <c r="K243" s="935">
        <f t="shared" si="47"/>
        <v>0</v>
      </c>
      <c r="L243" s="927">
        <f t="shared" si="65"/>
        <v>0</v>
      </c>
      <c r="M243" s="939">
        <v>0</v>
      </c>
      <c r="N243" s="940">
        <f t="shared" si="46"/>
        <v>0</v>
      </c>
      <c r="O243" s="940">
        <f t="shared" si="48"/>
        <v>0</v>
      </c>
      <c r="P243" s="1016">
        <f t="shared" si="50"/>
        <v>0</v>
      </c>
      <c r="Q243" s="877">
        <f>INDEX('Depreciation Rates'!$E$1:$E$90,MATCH(B243,'Depreciation Rates'!$A$1:$A$90,0))</f>
        <v>0</v>
      </c>
      <c r="R243" s="881">
        <f t="shared" si="51"/>
        <v>0</v>
      </c>
      <c r="S243" s="878">
        <f t="shared" si="66"/>
        <v>0</v>
      </c>
      <c r="T243" s="879">
        <f t="shared" si="53"/>
        <v>0</v>
      </c>
    </row>
    <row r="244" spans="1:20" ht="12">
      <c r="A244" s="864" t="s">
        <v>1192</v>
      </c>
      <c r="B244" s="875">
        <v>303510</v>
      </c>
      <c r="C244" s="875" t="str">
        <f t="shared" si="64"/>
        <v/>
      </c>
      <c r="D244" s="874" t="s">
        <v>1084</v>
      </c>
      <c r="E244" s="1343" cm="1">
        <f t="array" ref="E244">SUM(SUMIFS(DS1_UPIS!$G:$G,DS1_UPIS!$B:$B,$A244,DS1_UPIS!$E:$E,$B244,DS1_UPIS!$C:$C,Segments))</f>
        <v>0</v>
      </c>
      <c r="F244" s="931"/>
      <c r="G244" s="931"/>
      <c r="H244" s="931"/>
      <c r="I244" s="935">
        <f>SUMIFS(DS3_2024Capex!G:G,DS3_2024Capex!B:B,'Exhibit 26.11'!A244,DS3_2024Capex!D:D,'Exhibit 26.11'!C244)</f>
        <v>0</v>
      </c>
      <c r="J244" s="935">
        <f t="shared" si="59"/>
        <v>0</v>
      </c>
      <c r="K244" s="935">
        <f t="shared" si="47"/>
        <v>0</v>
      </c>
      <c r="L244" s="927">
        <f t="shared" si="65"/>
        <v>0</v>
      </c>
      <c r="M244" s="939">
        <v>0</v>
      </c>
      <c r="N244" s="940">
        <f t="shared" si="46"/>
        <v>0</v>
      </c>
      <c r="O244" s="940">
        <f t="shared" si="48"/>
        <v>0</v>
      </c>
      <c r="P244" s="1016">
        <f t="shared" si="50"/>
        <v>0</v>
      </c>
      <c r="Q244" s="877">
        <f>INDEX('Depreciation Rates'!$E$1:$E$90,MATCH(B244,'Depreciation Rates'!$A$1:$A$90,0))</f>
        <v>0</v>
      </c>
      <c r="R244" s="881">
        <f t="shared" si="51"/>
        <v>0</v>
      </c>
      <c r="S244" s="878">
        <f t="shared" si="66"/>
        <v>0</v>
      </c>
      <c r="T244" s="879">
        <f t="shared" si="53"/>
        <v>0</v>
      </c>
    </row>
    <row r="245" spans="1:20" ht="12">
      <c r="A245" s="864" t="s">
        <v>1192</v>
      </c>
      <c r="B245" s="875">
        <v>304220</v>
      </c>
      <c r="C245" s="875" t="str">
        <f t="shared" si="64"/>
        <v>304</v>
      </c>
      <c r="D245" s="874" t="s">
        <v>1086</v>
      </c>
      <c r="E245" s="1343" cm="1">
        <f t="array" ref="E245">SUM(SUMIFS(DS1_UPIS!$G:$G,DS1_UPIS!$B:$B,$A245,DS1_UPIS!$E:$E,$B245,DS1_UPIS!$C:$C,Segments))</f>
        <v>0</v>
      </c>
      <c r="F245" s="931"/>
      <c r="G245" s="931"/>
      <c r="H245" s="931"/>
      <c r="I245" s="935">
        <f>SUMIFS(DS3_2024Capex!G:G,DS3_2024Capex!B:B,'Exhibit 26.11'!A245,DS3_2024Capex!D:D,'Exhibit 26.11'!C245)</f>
        <v>0</v>
      </c>
      <c r="J245" s="935">
        <f t="shared" si="59"/>
        <v>0</v>
      </c>
      <c r="K245" s="935">
        <f t="shared" si="47"/>
        <v>0</v>
      </c>
      <c r="L245" s="927">
        <f t="shared" si="65"/>
        <v>0</v>
      </c>
      <c r="M245" s="939">
        <v>0</v>
      </c>
      <c r="N245" s="940">
        <f t="shared" si="46"/>
        <v>0</v>
      </c>
      <c r="O245" s="940">
        <f t="shared" si="48"/>
        <v>0</v>
      </c>
      <c r="P245" s="1016">
        <f t="shared" si="50"/>
        <v>0</v>
      </c>
      <c r="Q245" s="877">
        <f>INDEX('Depreciation Rates'!$E$1:$E$90,MATCH(B245,'Depreciation Rates'!$A$1:$A$90,0))</f>
        <v>0.0189</v>
      </c>
      <c r="R245" s="881">
        <f t="shared" si="51"/>
        <v>0</v>
      </c>
      <c r="S245" s="878">
        <f t="shared" si="66"/>
        <v>0</v>
      </c>
      <c r="T245" s="879">
        <f t="shared" si="53"/>
        <v>0</v>
      </c>
    </row>
    <row r="246" spans="1:20" ht="12">
      <c r="A246" s="864" t="s">
        <v>1192</v>
      </c>
      <c r="B246" s="875">
        <v>304300</v>
      </c>
      <c r="C246" s="875" t="str">
        <f t="shared" si="64"/>
        <v/>
      </c>
      <c r="D246" s="874" t="s">
        <v>1087</v>
      </c>
      <c r="E246" s="1343" cm="1">
        <f t="array" ref="E246">SUM(SUMIFS(DS1_UPIS!$G:$G,DS1_UPIS!$B:$B,$A246,DS1_UPIS!$E:$E,$B246,DS1_UPIS!$C:$C,Segments))</f>
        <v>0</v>
      </c>
      <c r="F246" s="931"/>
      <c r="G246" s="931"/>
      <c r="H246" s="931"/>
      <c r="I246" s="935">
        <f>SUMIFS(DS3_2024Capex!G:G,DS3_2024Capex!B:B,'Exhibit 26.11'!A246,DS3_2024Capex!D:D,'Exhibit 26.11'!C246)</f>
        <v>0</v>
      </c>
      <c r="J246" s="935">
        <f t="shared" si="59"/>
        <v>0</v>
      </c>
      <c r="K246" s="935">
        <f t="shared" si="47"/>
        <v>0</v>
      </c>
      <c r="L246" s="927">
        <f t="shared" si="65"/>
        <v>0</v>
      </c>
      <c r="M246" s="939">
        <v>0</v>
      </c>
      <c r="N246" s="940">
        <f t="shared" si="46"/>
        <v>0</v>
      </c>
      <c r="O246" s="940">
        <f t="shared" si="48"/>
        <v>0</v>
      </c>
      <c r="P246" s="1016">
        <f t="shared" si="50"/>
        <v>0</v>
      </c>
      <c r="Q246" s="877">
        <f>INDEX('Depreciation Rates'!$E$1:$E$90,MATCH(B246,'Depreciation Rates'!$A$1:$A$90,0))</f>
        <v>0.021600000000000001</v>
      </c>
      <c r="R246" s="881">
        <f t="shared" si="51"/>
        <v>0</v>
      </c>
      <c r="S246" s="878">
        <f t="shared" si="66"/>
        <v>0</v>
      </c>
      <c r="T246" s="879">
        <f t="shared" si="53"/>
        <v>0</v>
      </c>
    </row>
    <row r="247" spans="1:20" ht="12">
      <c r="A247" s="864" t="s">
        <v>1192</v>
      </c>
      <c r="B247" s="875">
        <v>304400</v>
      </c>
      <c r="C247" s="875" t="str">
        <f t="shared" si="64"/>
        <v/>
      </c>
      <c r="D247" s="874" t="s">
        <v>1088</v>
      </c>
      <c r="E247" s="1343" cm="1">
        <f t="array" ref="E247">SUM(SUMIFS(DS1_UPIS!$G:$G,DS1_UPIS!$B:$B,$A247,DS1_UPIS!$E:$E,$B247,DS1_UPIS!$C:$C,Segments))</f>
        <v>0</v>
      </c>
      <c r="F247" s="931"/>
      <c r="G247" s="931"/>
      <c r="H247" s="931"/>
      <c r="I247" s="935">
        <f>SUMIFS(DS3_2024Capex!G:G,DS3_2024Capex!B:B,'Exhibit 26.11'!A247,DS3_2024Capex!D:D,'Exhibit 26.11'!C247)</f>
        <v>0</v>
      </c>
      <c r="J247" s="935">
        <f t="shared" si="59"/>
        <v>0</v>
      </c>
      <c r="K247" s="935">
        <f t="shared" si="47"/>
        <v>0</v>
      </c>
      <c r="L247" s="927">
        <f t="shared" si="65"/>
        <v>0</v>
      </c>
      <c r="M247" s="939">
        <v>0</v>
      </c>
      <c r="N247" s="940">
        <f t="shared" si="46"/>
        <v>0</v>
      </c>
      <c r="O247" s="940">
        <f t="shared" si="48"/>
        <v>0</v>
      </c>
      <c r="P247" s="1016">
        <f t="shared" si="50"/>
        <v>0</v>
      </c>
      <c r="Q247" s="877">
        <f>INDEX('Depreciation Rates'!$E$1:$E$90,MATCH(B247,'Depreciation Rates'!$A$1:$A$90,0))</f>
        <v>0.018500000000000003</v>
      </c>
      <c r="R247" s="881">
        <f t="shared" si="51"/>
        <v>0</v>
      </c>
      <c r="S247" s="878">
        <f t="shared" si="66"/>
        <v>0</v>
      </c>
      <c r="T247" s="879">
        <f t="shared" si="53"/>
        <v>0</v>
      </c>
    </row>
    <row r="248" spans="1:20" ht="12">
      <c r="A248" s="864" t="s">
        <v>1192</v>
      </c>
      <c r="B248" s="875">
        <v>304500</v>
      </c>
      <c r="C248" s="875" t="str">
        <f t="shared" si="64"/>
        <v/>
      </c>
      <c r="D248" s="874" t="s">
        <v>1089</v>
      </c>
      <c r="E248" s="1343" cm="1">
        <f t="array" ref="E248">SUM(SUMIFS(DS1_UPIS!$G:$G,DS1_UPIS!$B:$B,$A248,DS1_UPIS!$E:$E,$B248,DS1_UPIS!$C:$C,Segments))</f>
        <v>0</v>
      </c>
      <c r="F248" s="931"/>
      <c r="G248" s="931"/>
      <c r="H248" s="931"/>
      <c r="I248" s="935">
        <f>SUMIFS(DS3_2024Capex!G:G,DS3_2024Capex!B:B,'Exhibit 26.11'!A248,DS3_2024Capex!D:D,'Exhibit 26.11'!C248)</f>
        <v>0</v>
      </c>
      <c r="J248" s="935">
        <f t="shared" si="59"/>
        <v>0</v>
      </c>
      <c r="K248" s="935">
        <f t="shared" si="47"/>
        <v>0</v>
      </c>
      <c r="L248" s="927">
        <f t="shared" si="65"/>
        <v>0</v>
      </c>
      <c r="M248" s="939">
        <v>0</v>
      </c>
      <c r="N248" s="940">
        <f t="shared" si="46"/>
        <v>0</v>
      </c>
      <c r="O248" s="940">
        <f t="shared" si="48"/>
        <v>0</v>
      </c>
      <c r="P248" s="1016">
        <f t="shared" si="50"/>
        <v>0</v>
      </c>
      <c r="Q248" s="877">
        <f>INDEX('Depreciation Rates'!$E$1:$E$90,MATCH(B248,'Depreciation Rates'!$A$1:$A$90,0))</f>
        <v>0.038599999999999995</v>
      </c>
      <c r="R248" s="881">
        <f t="shared" si="51"/>
        <v>0</v>
      </c>
      <c r="S248" s="878">
        <f t="shared" si="66"/>
        <v>0</v>
      </c>
      <c r="T248" s="879">
        <f t="shared" si="53"/>
        <v>0</v>
      </c>
    </row>
    <row r="249" spans="1:20" ht="12">
      <c r="A249" s="864" t="s">
        <v>1192</v>
      </c>
      <c r="B249" s="875">
        <v>304510</v>
      </c>
      <c r="C249" s="875" t="str">
        <f t="shared" si="64"/>
        <v/>
      </c>
      <c r="D249" s="874" t="s">
        <v>1090</v>
      </c>
      <c r="E249" s="1343" cm="1">
        <f t="array" ref="E249">SUM(SUMIFS(DS1_UPIS!$G:$G,DS1_UPIS!$B:$B,$A249,DS1_UPIS!$E:$E,$B249,DS1_UPIS!$C:$C,Segments))</f>
        <v>619125.38</v>
      </c>
      <c r="F249" s="931"/>
      <c r="G249" s="931"/>
      <c r="H249" s="931"/>
      <c r="I249" s="935">
        <f>SUMIFS(DS3_2024Capex!G:G,DS3_2024Capex!B:B,'Exhibit 26.11'!A249,DS3_2024Capex!D:D,'Exhibit 26.11'!C249)</f>
        <v>0</v>
      </c>
      <c r="J249" s="935">
        <f t="shared" si="59"/>
        <v>0</v>
      </c>
      <c r="K249" s="935">
        <f t="shared" si="47"/>
        <v>0</v>
      </c>
      <c r="L249" s="927">
        <f t="shared" si="65"/>
        <v>619125.38</v>
      </c>
      <c r="M249" s="939">
        <v>0</v>
      </c>
      <c r="N249" s="940">
        <f t="shared" si="46"/>
        <v>0</v>
      </c>
      <c r="O249" s="940">
        <f t="shared" si="48"/>
        <v>0</v>
      </c>
      <c r="P249" s="1016">
        <f t="shared" si="50"/>
        <v>619125.38</v>
      </c>
      <c r="Q249" s="877">
        <f>INDEX('Depreciation Rates'!$E$1:$E$90,MATCH(B249,'Depreciation Rates'!$A$1:$A$90,0))</f>
        <v>0.0178</v>
      </c>
      <c r="R249" s="881">
        <f t="shared" si="51"/>
        <v>11020.431764000001</v>
      </c>
      <c r="S249" s="878">
        <f t="shared" si="66"/>
        <v>6428.5851956666666</v>
      </c>
      <c r="T249" s="879">
        <f t="shared" si="53"/>
        <v>5510.2158820000004</v>
      </c>
    </row>
    <row r="250" spans="1:20" ht="12">
      <c r="A250" s="864" t="s">
        <v>1192</v>
      </c>
      <c r="B250" s="875">
        <v>307200</v>
      </c>
      <c r="C250" s="875" t="str">
        <f t="shared" si="64"/>
        <v>307</v>
      </c>
      <c r="D250" s="874" t="s">
        <v>1091</v>
      </c>
      <c r="E250" s="1343" cm="1">
        <f t="array" ref="E250">SUM(SUMIFS(DS1_UPIS!$G:$G,DS1_UPIS!$B:$B,$A250,DS1_UPIS!$E:$E,$B250,DS1_UPIS!$C:$C,Segments))</f>
        <v>0</v>
      </c>
      <c r="F250" s="931"/>
      <c r="G250" s="931"/>
      <c r="H250" s="931"/>
      <c r="I250" s="935">
        <f>SUMIFS(DS3_2024Capex!G:G,DS3_2024Capex!B:B,'Exhibit 26.11'!A250,DS3_2024Capex!D:D,'Exhibit 26.11'!C250)</f>
        <v>0</v>
      </c>
      <c r="J250" s="935">
        <f t="shared" si="67" ref="J250:J283">-I250*Retirement_Percentage</f>
        <v>0</v>
      </c>
      <c r="K250" s="935">
        <f t="shared" si="47"/>
        <v>0</v>
      </c>
      <c r="L250" s="927">
        <f t="shared" si="65"/>
        <v>0</v>
      </c>
      <c r="M250" s="939">
        <v>0</v>
      </c>
      <c r="N250" s="940">
        <f t="shared" si="46"/>
        <v>0</v>
      </c>
      <c r="O250" s="940">
        <f t="shared" si="48"/>
        <v>0</v>
      </c>
      <c r="P250" s="1016">
        <f t="shared" si="50"/>
        <v>0</v>
      </c>
      <c r="Q250" s="877">
        <f>INDEX('Depreciation Rates'!$E$1:$E$90,MATCH(B250,'Depreciation Rates'!$A$1:$A$90,0))</f>
        <v>0.017899999999999999</v>
      </c>
      <c r="R250" s="881">
        <f t="shared" si="51"/>
        <v>0</v>
      </c>
      <c r="S250" s="878">
        <f t="shared" si="66"/>
        <v>0</v>
      </c>
      <c r="T250" s="879">
        <f t="shared" si="53"/>
        <v>0</v>
      </c>
    </row>
    <row r="251" spans="1:20" ht="12">
      <c r="A251" s="864" t="s">
        <v>1192</v>
      </c>
      <c r="B251" s="875">
        <v>309200</v>
      </c>
      <c r="C251" s="875" t="str">
        <f t="shared" si="64"/>
        <v>309</v>
      </c>
      <c r="D251" s="874" t="s">
        <v>1092</v>
      </c>
      <c r="E251" s="1343" cm="1">
        <f t="array" ref="E251">SUM(SUMIFS(DS1_UPIS!$G:$G,DS1_UPIS!$B:$B,$A251,DS1_UPIS!$E:$E,$B251,DS1_UPIS!$C:$C,Segments))</f>
        <v>0</v>
      </c>
      <c r="F251" s="931"/>
      <c r="G251" s="931"/>
      <c r="H251" s="931"/>
      <c r="I251" s="935">
        <f>SUMIFS(DS3_2024Capex!G:G,DS3_2024Capex!B:B,'Exhibit 26.11'!A251,DS3_2024Capex!D:D,'Exhibit 26.11'!C251)</f>
        <v>0</v>
      </c>
      <c r="J251" s="935">
        <f t="shared" si="67"/>
        <v>0</v>
      </c>
      <c r="K251" s="935">
        <f t="shared" si="47"/>
        <v>0</v>
      </c>
      <c r="L251" s="927">
        <f t="shared" si="65"/>
        <v>0</v>
      </c>
      <c r="M251" s="939">
        <v>0</v>
      </c>
      <c r="N251" s="940">
        <f t="shared" si="46"/>
        <v>0</v>
      </c>
      <c r="O251" s="940">
        <f t="shared" si="48"/>
        <v>0</v>
      </c>
      <c r="P251" s="1016">
        <f t="shared" si="50"/>
        <v>0</v>
      </c>
      <c r="Q251" s="877">
        <f>INDEX('Depreciation Rates'!$E$1:$E$90,MATCH(B251,'Depreciation Rates'!$A$1:$A$90,0))</f>
        <v>0.021899999999999999</v>
      </c>
      <c r="R251" s="881">
        <f t="shared" si="51"/>
        <v>0</v>
      </c>
      <c r="S251" s="878">
        <f t="shared" si="66"/>
        <v>0</v>
      </c>
      <c r="T251" s="879">
        <f t="shared" si="53"/>
        <v>0</v>
      </c>
    </row>
    <row r="252" spans="1:20" ht="12">
      <c r="A252" s="864" t="s">
        <v>1192</v>
      </c>
      <c r="B252" s="875">
        <v>310200</v>
      </c>
      <c r="C252" s="875" t="str">
        <f t="shared" si="64"/>
        <v>310</v>
      </c>
      <c r="D252" s="874" t="s">
        <v>1093</v>
      </c>
      <c r="E252" s="1343" cm="1">
        <f t="array" ref="E252">SUM(SUMIFS(DS1_UPIS!$G:$G,DS1_UPIS!$B:$B,$A252,DS1_UPIS!$E:$E,$B252,DS1_UPIS!$C:$C,Segments))</f>
        <v>0</v>
      </c>
      <c r="F252" s="931"/>
      <c r="G252" s="931"/>
      <c r="H252" s="931"/>
      <c r="I252" s="935">
        <f>SUMIFS(DS3_2024Capex!G:G,DS3_2024Capex!B:B,'Exhibit 26.11'!A252,DS3_2024Capex!D:D,'Exhibit 26.11'!C252)</f>
        <v>0</v>
      </c>
      <c r="J252" s="935">
        <f t="shared" si="67"/>
        <v>0</v>
      </c>
      <c r="K252" s="935">
        <f t="shared" si="47"/>
        <v>0</v>
      </c>
      <c r="L252" s="927">
        <f t="shared" si="65"/>
        <v>0</v>
      </c>
      <c r="M252" s="939">
        <v>0</v>
      </c>
      <c r="N252" s="940">
        <f t="shared" si="46"/>
        <v>0</v>
      </c>
      <c r="O252" s="940">
        <f t="shared" si="48"/>
        <v>0</v>
      </c>
      <c r="P252" s="1016">
        <f t="shared" si="50"/>
        <v>0</v>
      </c>
      <c r="Q252" s="877">
        <f>INDEX('Depreciation Rates'!$E$1:$E$90,MATCH(B252,'Depreciation Rates'!$A$1:$A$90,0))</f>
        <v>0.0246</v>
      </c>
      <c r="R252" s="881">
        <f t="shared" si="51"/>
        <v>0</v>
      </c>
      <c r="S252" s="878">
        <f t="shared" si="66"/>
        <v>0</v>
      </c>
      <c r="T252" s="879">
        <f t="shared" si="53"/>
        <v>0</v>
      </c>
    </row>
    <row r="253" spans="1:20" ht="12">
      <c r="A253" s="864" t="s">
        <v>1192</v>
      </c>
      <c r="B253" s="875">
        <v>310300</v>
      </c>
      <c r="C253" s="875" t="str">
        <f t="shared" si="64"/>
        <v/>
      </c>
      <c r="D253" s="874" t="s">
        <v>1094</v>
      </c>
      <c r="E253" s="1343" cm="1">
        <f t="array" ref="E253">SUM(SUMIFS(DS1_UPIS!$G:$G,DS1_UPIS!$B:$B,$A253,DS1_UPIS!$E:$E,$B253,DS1_UPIS!$C:$C,Segments))</f>
        <v>0</v>
      </c>
      <c r="F253" s="931"/>
      <c r="G253" s="931"/>
      <c r="H253" s="931"/>
      <c r="I253" s="935">
        <f>SUMIFS(DS3_2024Capex!G:G,DS3_2024Capex!B:B,'Exhibit 26.11'!A253,DS3_2024Capex!D:D,'Exhibit 26.11'!C253)</f>
        <v>0</v>
      </c>
      <c r="J253" s="935">
        <f>-I253*Retirement_Percentage</f>
        <v>0</v>
      </c>
      <c r="K253" s="935">
        <f>+I253+J253</f>
        <v>0</v>
      </c>
      <c r="L253" s="927">
        <f t="shared" si="65"/>
        <v>0</v>
      </c>
      <c r="M253" s="939">
        <v>0</v>
      </c>
      <c r="N253" s="940">
        <f>-M253*Retirement_Percentage</f>
        <v>0</v>
      </c>
      <c r="O253" s="940">
        <f>+M253+N253</f>
        <v>0</v>
      </c>
      <c r="P253" s="1016">
        <f>L253+O253</f>
        <v>0</v>
      </c>
      <c r="Q253" s="877">
        <f>INDEX('Depreciation Rates'!$E$1:$E$90,MATCH(B253,'Depreciation Rates'!$A$1:$A$90,0))</f>
        <v>0.0246</v>
      </c>
      <c r="R253" s="881">
        <f>P253*Q253</f>
        <v>0</v>
      </c>
      <c r="S253" s="878">
        <f t="shared" si="66"/>
        <v>0</v>
      </c>
      <c r="T253" s="879">
        <f>SUM(((L253+P253)/2)*$Q253)/12*6</f>
        <v>0</v>
      </c>
    </row>
    <row r="254" spans="1:20" ht="12">
      <c r="A254" s="864" t="s">
        <v>1192</v>
      </c>
      <c r="B254" s="875">
        <v>311200</v>
      </c>
      <c r="C254" s="875" t="str">
        <f t="shared" si="64"/>
        <v>311</v>
      </c>
      <c r="D254" s="874" t="s">
        <v>1096</v>
      </c>
      <c r="E254" s="1343" cm="1">
        <f t="array" ref="E254">SUM(SUMIFS(DS1_UPIS!$G:$G,DS1_UPIS!$B:$B,$A254,DS1_UPIS!$E:$E,$B254,DS1_UPIS!$C:$C,Segments))</f>
        <v>0</v>
      </c>
      <c r="F254" s="931"/>
      <c r="G254" s="931"/>
      <c r="H254" s="931"/>
      <c r="I254" s="935">
        <f>SUMIFS(DS3_2024Capex!G:G,DS3_2024Capex!B:B,'Exhibit 26.11'!A254,DS3_2024Capex!D:D,'Exhibit 26.11'!C254)</f>
        <v>0</v>
      </c>
      <c r="J254" s="935">
        <f t="shared" si="67"/>
        <v>0</v>
      </c>
      <c r="K254" s="935">
        <f t="shared" si="47"/>
        <v>0</v>
      </c>
      <c r="L254" s="927">
        <f t="shared" si="65"/>
        <v>0</v>
      </c>
      <c r="M254" s="939">
        <v>0</v>
      </c>
      <c r="N254" s="940">
        <f t="shared" si="46"/>
        <v>0</v>
      </c>
      <c r="O254" s="940">
        <f t="shared" si="48"/>
        <v>0</v>
      </c>
      <c r="P254" s="1016">
        <f t="shared" si="50"/>
        <v>0</v>
      </c>
      <c r="Q254" s="877">
        <f>INDEX('Depreciation Rates'!$E$1:$E$90,MATCH(B254,'Depreciation Rates'!$A$1:$A$90,0))</f>
        <v>0.016799999999999999</v>
      </c>
      <c r="R254" s="881">
        <f t="shared" si="51"/>
        <v>0</v>
      </c>
      <c r="S254" s="878">
        <f t="shared" si="66"/>
        <v>0</v>
      </c>
      <c r="T254" s="879">
        <f t="shared" si="53"/>
        <v>0</v>
      </c>
    </row>
    <row r="255" spans="1:20" ht="12">
      <c r="A255" s="864" t="s">
        <v>1192</v>
      </c>
      <c r="B255" s="875">
        <v>311250</v>
      </c>
      <c r="C255" s="875" t="str">
        <f t="shared" si="64"/>
        <v/>
      </c>
      <c r="D255" s="874" t="s">
        <v>1097</v>
      </c>
      <c r="E255" s="1343" cm="1">
        <f t="array" ref="E255">SUM(SUMIFS(DS1_UPIS!$G:$G,DS1_UPIS!$B:$B,$A255,DS1_UPIS!$E:$E,$B255,DS1_UPIS!$C:$C,Segments))</f>
        <v>0</v>
      </c>
      <c r="F255" s="931"/>
      <c r="G255" s="931"/>
      <c r="H255" s="931"/>
      <c r="I255" s="935">
        <f>SUMIFS(DS3_2024Capex!G:G,DS3_2024Capex!B:B,'Exhibit 26.11'!A255,DS3_2024Capex!D:D,'Exhibit 26.11'!C255)</f>
        <v>0</v>
      </c>
      <c r="J255" s="935">
        <f t="shared" si="67"/>
        <v>0</v>
      </c>
      <c r="K255" s="935">
        <f t="shared" si="47"/>
        <v>0</v>
      </c>
      <c r="L255" s="927">
        <f t="shared" si="65"/>
        <v>0</v>
      </c>
      <c r="M255" s="939">
        <v>0</v>
      </c>
      <c r="N255" s="940">
        <f t="shared" si="46"/>
        <v>0</v>
      </c>
      <c r="O255" s="940">
        <f t="shared" si="48"/>
        <v>0</v>
      </c>
      <c r="P255" s="1016">
        <f t="shared" si="50"/>
        <v>0</v>
      </c>
      <c r="Q255" s="877">
        <f>INDEX('Depreciation Rates'!$E$1:$E$90,MATCH(B255,'Depreciation Rates'!$A$1:$A$90,0))</f>
        <v>0.016799999999999999</v>
      </c>
      <c r="R255" s="881">
        <f t="shared" si="51"/>
        <v>0</v>
      </c>
      <c r="S255" s="878">
        <f t="shared" si="66"/>
        <v>0</v>
      </c>
      <c r="T255" s="879">
        <f t="shared" si="53"/>
        <v>0</v>
      </c>
    </row>
    <row r="256" spans="1:20" ht="12">
      <c r="A256" s="864" t="s">
        <v>1192</v>
      </c>
      <c r="B256" s="875">
        <v>311300</v>
      </c>
      <c r="C256" s="875" t="str">
        <f t="shared" si="64"/>
        <v/>
      </c>
      <c r="D256" s="874" t="s">
        <v>1098</v>
      </c>
      <c r="E256" s="1343" cm="1">
        <f t="array" ref="E256">SUM(SUMIFS(DS1_UPIS!$G:$G,DS1_UPIS!$B:$B,$A256,DS1_UPIS!$E:$E,$B256,DS1_UPIS!$C:$C,Segments))</f>
        <v>0</v>
      </c>
      <c r="F256" s="931"/>
      <c r="G256" s="931"/>
      <c r="H256" s="931"/>
      <c r="I256" s="935">
        <f>SUMIFS(DS3_2024Capex!G:G,DS3_2024Capex!B:B,'Exhibit 26.11'!A256,DS3_2024Capex!D:D,'Exhibit 26.11'!C256)</f>
        <v>0</v>
      </c>
      <c r="J256" s="935">
        <f>-I256*Retirement_Percentage</f>
        <v>0</v>
      </c>
      <c r="K256" s="935">
        <f>+I256+J256</f>
        <v>0</v>
      </c>
      <c r="L256" s="927">
        <f t="shared" si="65"/>
        <v>0</v>
      </c>
      <c r="M256" s="939">
        <v>0</v>
      </c>
      <c r="N256" s="940">
        <f>-M256*Retirement_Percentage</f>
        <v>0</v>
      </c>
      <c r="O256" s="940">
        <f>+M256+N256</f>
        <v>0</v>
      </c>
      <c r="P256" s="1016">
        <f>L256+O256</f>
        <v>0</v>
      </c>
      <c r="Q256" s="877">
        <f>INDEX('Depreciation Rates'!$E$1:$E$90,MATCH(B256,'Depreciation Rates'!$A$1:$A$90,0))</f>
        <v>0.021099999999999997</v>
      </c>
      <c r="R256" s="881">
        <f>P256*Q256</f>
        <v>0</v>
      </c>
      <c r="S256" s="878">
        <f t="shared" si="66"/>
        <v>0</v>
      </c>
      <c r="T256" s="879">
        <f>SUM(((L256+P256)/2)*$Q256)/12*6</f>
        <v>0</v>
      </c>
    </row>
    <row r="257" spans="1:20" ht="12">
      <c r="A257" s="864" t="s">
        <v>1192</v>
      </c>
      <c r="B257" s="875">
        <v>311400</v>
      </c>
      <c r="C257" s="875" t="str">
        <f t="shared" si="64"/>
        <v/>
      </c>
      <c r="D257" s="874" t="s">
        <v>1099</v>
      </c>
      <c r="E257" s="1343" cm="1">
        <f t="array" ref="E257">SUM(SUMIFS(DS1_UPIS!$G:$G,DS1_UPIS!$B:$B,$A257,DS1_UPIS!$E:$E,$B257,DS1_UPIS!$C:$C,Segments))</f>
        <v>0</v>
      </c>
      <c r="F257" s="931"/>
      <c r="G257" s="931"/>
      <c r="H257" s="931"/>
      <c r="I257" s="935">
        <f>SUMIFS(DS3_2024Capex!G:G,DS3_2024Capex!B:B,'Exhibit 26.11'!A257,DS3_2024Capex!D:D,'Exhibit 26.11'!C257)</f>
        <v>0</v>
      </c>
      <c r="J257" s="935">
        <f>-I257*Retirement_Percentage</f>
        <v>0</v>
      </c>
      <c r="K257" s="935">
        <f>+I257+J257</f>
        <v>0</v>
      </c>
      <c r="L257" s="927">
        <f t="shared" si="65"/>
        <v>0</v>
      </c>
      <c r="M257" s="939">
        <v>0</v>
      </c>
      <c r="N257" s="940">
        <f>-M257*Retirement_Percentage</f>
        <v>0</v>
      </c>
      <c r="O257" s="940">
        <f>+M257+N257</f>
        <v>0</v>
      </c>
      <c r="P257" s="1016">
        <f>L257+O257</f>
        <v>0</v>
      </c>
      <c r="Q257" s="877">
        <f>INDEX('Depreciation Rates'!$E$1:$E$90,MATCH(B257,'Depreciation Rates'!$A$1:$A$90,0))</f>
        <v>0.021099999999999997</v>
      </c>
      <c r="R257" s="881">
        <f>P257*Q257</f>
        <v>0</v>
      </c>
      <c r="S257" s="878">
        <f t="shared" si="66"/>
        <v>0</v>
      </c>
      <c r="T257" s="879">
        <f>SUM(((L257+P257)/2)*$Q257)/12*6</f>
        <v>0</v>
      </c>
    </row>
    <row r="258" spans="1:20" ht="12">
      <c r="A258" s="864" t="s">
        <v>1192</v>
      </c>
      <c r="B258" s="875">
        <v>320300</v>
      </c>
      <c r="C258" s="875" t="str">
        <f t="shared" si="64"/>
        <v>320</v>
      </c>
      <c r="D258" s="874" t="s">
        <v>1100</v>
      </c>
      <c r="E258" s="1343" cm="1">
        <f t="array" ref="E258">SUM(SUMIFS(DS1_UPIS!$G:$G,DS1_UPIS!$B:$B,$A258,DS1_UPIS!$E:$E,$B258,DS1_UPIS!$C:$C,Segments))</f>
        <v>6446.3400000000001</v>
      </c>
      <c r="F258" s="931"/>
      <c r="G258" s="931"/>
      <c r="H258" s="931"/>
      <c r="I258" s="935">
        <f>SUMIFS(DS3_2024Capex!G:G,DS3_2024Capex!B:B,'Exhibit 26.11'!A258,DS3_2024Capex!D:D,'Exhibit 26.11'!C258)</f>
        <v>0</v>
      </c>
      <c r="J258" s="935">
        <f t="shared" si="67"/>
        <v>0</v>
      </c>
      <c r="K258" s="935">
        <f t="shared" si="47"/>
        <v>0</v>
      </c>
      <c r="L258" s="927">
        <f t="shared" si="65"/>
        <v>6446.3400000000001</v>
      </c>
      <c r="M258" s="939">
        <v>0</v>
      </c>
      <c r="N258" s="940">
        <f t="shared" si="46"/>
        <v>0</v>
      </c>
      <c r="O258" s="940">
        <f t="shared" si="48"/>
        <v>0</v>
      </c>
      <c r="P258" s="1016">
        <f t="shared" si="50"/>
        <v>6446.3400000000001</v>
      </c>
      <c r="Q258" s="877">
        <f>INDEX('Depreciation Rates'!$E$1:$E$90,MATCH(B258,'Depreciation Rates'!$A$1:$A$90,0))</f>
        <v>0.022599999999999999</v>
      </c>
      <c r="R258" s="881">
        <f t="shared" si="51"/>
        <v>145.68728400000001</v>
      </c>
      <c r="S258" s="878">
        <f t="shared" si="66"/>
        <v>84.984249000000005</v>
      </c>
      <c r="T258" s="879">
        <f t="shared" si="53"/>
        <v>72.843642000000003</v>
      </c>
    </row>
    <row r="259" spans="1:20" ht="12">
      <c r="A259" s="864" t="s">
        <v>1192</v>
      </c>
      <c r="B259" s="875">
        <v>330400</v>
      </c>
      <c r="C259" s="875" t="str">
        <f t="shared" si="64"/>
        <v>330</v>
      </c>
      <c r="D259" s="874" t="s">
        <v>1101</v>
      </c>
      <c r="E259" s="1343" cm="1">
        <f t="array" ref="E259">SUM(SUMIFS(DS1_UPIS!$G:$G,DS1_UPIS!$B:$B,$A259,DS1_UPIS!$E:$E,$B259,DS1_UPIS!$C:$C,Segments))</f>
        <v>0</v>
      </c>
      <c r="F259" s="931"/>
      <c r="G259" s="931"/>
      <c r="H259" s="931"/>
      <c r="I259" s="935">
        <f>SUMIFS(DS3_2024Capex!G:G,DS3_2024Capex!B:B,'Exhibit 26.11'!A259,DS3_2024Capex!D:D,'Exhibit 26.11'!C259)</f>
        <v>0</v>
      </c>
      <c r="J259" s="935">
        <f t="shared" si="67"/>
        <v>0</v>
      </c>
      <c r="K259" s="935">
        <f t="shared" si="47"/>
        <v>0</v>
      </c>
      <c r="L259" s="927">
        <f t="shared" si="65"/>
        <v>0</v>
      </c>
      <c r="M259" s="939">
        <v>0</v>
      </c>
      <c r="N259" s="940">
        <f t="shared" si="46"/>
        <v>0</v>
      </c>
      <c r="O259" s="940">
        <f t="shared" si="48"/>
        <v>0</v>
      </c>
      <c r="P259" s="1016">
        <f t="shared" si="50"/>
        <v>0</v>
      </c>
      <c r="Q259" s="877">
        <f>INDEX('Depreciation Rates'!$E$1:$E$90,MATCH(B259,'Depreciation Rates'!$A$1:$A$90,0))</f>
        <v>0.016799999999999999</v>
      </c>
      <c r="R259" s="881">
        <f t="shared" si="51"/>
        <v>0</v>
      </c>
      <c r="S259" s="878">
        <f t="shared" si="66"/>
        <v>0</v>
      </c>
      <c r="T259" s="879">
        <f t="shared" si="53"/>
        <v>0</v>
      </c>
    </row>
    <row r="260" spans="1:20" ht="12">
      <c r="A260" s="864" t="s">
        <v>1192</v>
      </c>
      <c r="B260" s="875">
        <v>331400</v>
      </c>
      <c r="C260" s="875" t="str">
        <f t="shared" si="64"/>
        <v>331</v>
      </c>
      <c r="D260" s="874" t="s">
        <v>1102</v>
      </c>
      <c r="E260" s="1343" cm="1">
        <f t="array" ref="E260">SUM(SUMIFS(DS1_UPIS!$G:$G,DS1_UPIS!$B:$B,$A260,DS1_UPIS!$E:$E,$B260,DS1_UPIS!$C:$C,Segments))</f>
        <v>0</v>
      </c>
      <c r="F260" s="931"/>
      <c r="G260" s="931"/>
      <c r="H260" s="931"/>
      <c r="I260" s="935">
        <f>SUMIFS(DS3_2024Capex!G:G,DS3_2024Capex!B:B,'Exhibit 26.11'!A260,DS3_2024Capex!D:D,'Exhibit 26.11'!C260)</f>
        <v>277500</v>
      </c>
      <c r="J260" s="935">
        <f t="shared" si="67"/>
        <v>-13875</v>
      </c>
      <c r="K260" s="935">
        <f t="shared" si="47"/>
        <v>263625</v>
      </c>
      <c r="L260" s="927">
        <f t="shared" si="65"/>
        <v>263625</v>
      </c>
      <c r="M260" s="939">
        <v>0</v>
      </c>
      <c r="N260" s="940">
        <f t="shared" si="46"/>
        <v>0</v>
      </c>
      <c r="O260" s="940">
        <f t="shared" si="48"/>
        <v>0</v>
      </c>
      <c r="P260" s="1016">
        <f t="shared" si="50"/>
        <v>263625</v>
      </c>
      <c r="Q260" s="877">
        <f>INDEX('Depreciation Rates'!$E$1:$E$90,MATCH(B260,'Depreciation Rates'!$A$1:$A$90,0))</f>
        <v>0.019799999999999998</v>
      </c>
      <c r="R260" s="881">
        <f t="shared" si="51"/>
        <v>5219.7749999999996</v>
      </c>
      <c r="S260" s="878">
        <f t="shared" si="66"/>
        <v>1522.434375</v>
      </c>
      <c r="T260" s="879">
        <f t="shared" si="53"/>
        <v>2609.8874999999998</v>
      </c>
    </row>
    <row r="261" spans="1:20" ht="12">
      <c r="A261" s="864" t="s">
        <v>1192</v>
      </c>
      <c r="B261" s="875">
        <v>333400</v>
      </c>
      <c r="C261" s="875" t="str">
        <f t="shared" si="68" ref="C261:C283">IF(LEFT(B260,3)=LEFT(B261,3),"",LEFT(B261,3))</f>
        <v>333</v>
      </c>
      <c r="D261" s="874" t="s">
        <v>1103</v>
      </c>
      <c r="E261" s="1343" cm="1">
        <f t="array" ref="E261">SUM(SUMIFS(DS1_UPIS!$G:$G,DS1_UPIS!$B:$B,$A261,DS1_UPIS!$E:$E,$B261,DS1_UPIS!$C:$C,Segments))</f>
        <v>0</v>
      </c>
      <c r="F261" s="931"/>
      <c r="G261" s="931"/>
      <c r="H261" s="931"/>
      <c r="I261" s="935">
        <f>SUMIFS(DS3_2024Capex!G:G,DS3_2024Capex!B:B,'Exhibit 26.11'!A261,DS3_2024Capex!D:D,'Exhibit 26.11'!C261)</f>
        <v>0</v>
      </c>
      <c r="J261" s="935">
        <f t="shared" si="67"/>
        <v>0</v>
      </c>
      <c r="K261" s="935">
        <f t="shared" si="47"/>
        <v>0</v>
      </c>
      <c r="L261" s="927">
        <f t="shared" si="65"/>
        <v>0</v>
      </c>
      <c r="M261" s="939">
        <v>0</v>
      </c>
      <c r="N261" s="940">
        <f t="shared" si="46"/>
        <v>0</v>
      </c>
      <c r="O261" s="940">
        <f t="shared" si="48"/>
        <v>0</v>
      </c>
      <c r="P261" s="1016">
        <f t="shared" si="50"/>
        <v>0</v>
      </c>
      <c r="Q261" s="877">
        <f>INDEX('Depreciation Rates'!$E$1:$E$90,MATCH(B261,'Depreciation Rates'!$A$1:$A$90,0))</f>
        <v>0.038300000000000001</v>
      </c>
      <c r="R261" s="881">
        <f t="shared" si="51"/>
        <v>0</v>
      </c>
      <c r="S261" s="878">
        <f t="shared" si="66"/>
        <v>0</v>
      </c>
      <c r="T261" s="879">
        <f t="shared" si="53"/>
        <v>0</v>
      </c>
    </row>
    <row r="262" spans="1:20" ht="12">
      <c r="A262" s="864" t="s">
        <v>1192</v>
      </c>
      <c r="B262" s="875">
        <v>334400</v>
      </c>
      <c r="C262" s="875" t="str">
        <f t="shared" si="68"/>
        <v>334</v>
      </c>
      <c r="D262" s="874" t="s">
        <v>1104</v>
      </c>
      <c r="E262" s="1343" cm="1">
        <f t="array" ref="E262">SUM(SUMIFS(DS1_UPIS!$G:$G,DS1_UPIS!$B:$B,$A262,DS1_UPIS!$E:$E,$B262,DS1_UPIS!$C:$C,Segments))</f>
        <v>0</v>
      </c>
      <c r="F262" s="931"/>
      <c r="G262" s="931"/>
      <c r="H262" s="931"/>
      <c r="I262" s="935">
        <f>SUMIFS(DS3_2024Capex!G:G,DS3_2024Capex!B:B,'Exhibit 26.11'!A262,DS3_2024Capex!D:D,'Exhibit 26.11'!C262)</f>
        <v>0</v>
      </c>
      <c r="J262" s="935">
        <f>-I262*Retirement_Percentage2</f>
        <v>0</v>
      </c>
      <c r="K262" s="935">
        <f t="shared" si="47"/>
        <v>0</v>
      </c>
      <c r="L262" s="927">
        <f t="shared" si="65"/>
        <v>0</v>
      </c>
      <c r="M262" s="939">
        <v>0</v>
      </c>
      <c r="N262" s="940">
        <f t="shared" si="46"/>
        <v>0</v>
      </c>
      <c r="O262" s="940">
        <f t="shared" si="48"/>
        <v>0</v>
      </c>
      <c r="P262" s="1016">
        <f t="shared" si="50"/>
        <v>0</v>
      </c>
      <c r="Q262" s="877">
        <f>INDEX('Depreciation Rates'!$E$1:$E$90,MATCH(B262,'Depreciation Rates'!$A$1:$A$90,0))</f>
        <v>0.056500000000000002</v>
      </c>
      <c r="R262" s="881">
        <f t="shared" si="51"/>
        <v>0</v>
      </c>
      <c r="S262" s="878">
        <f t="shared" si="66"/>
        <v>0</v>
      </c>
      <c r="T262" s="879">
        <f t="shared" si="53"/>
        <v>0</v>
      </c>
    </row>
    <row r="263" spans="1:20" ht="12">
      <c r="A263" s="864" t="s">
        <v>1192</v>
      </c>
      <c r="B263" s="875">
        <v>334420</v>
      </c>
      <c r="C263" s="875" t="str">
        <f t="shared" si="68"/>
        <v/>
      </c>
      <c r="D263" s="874" t="s">
        <v>1105</v>
      </c>
      <c r="E263" s="1343" cm="1">
        <f t="array" ref="E263">SUM(SUMIFS(DS1_UPIS!$G:$G,DS1_UPIS!$B:$B,$A263,DS1_UPIS!$E:$E,$B263,DS1_UPIS!$C:$C,Segments))</f>
        <v>0</v>
      </c>
      <c r="F263" s="931"/>
      <c r="G263" s="931"/>
      <c r="H263" s="931"/>
      <c r="I263" s="935">
        <f>SUMIFS(DS3_2024Capex!G:G,DS3_2024Capex!B:B,'Exhibit 26.11'!A263,DS3_2024Capex!D:D,'Exhibit 26.11'!C263)</f>
        <v>0</v>
      </c>
      <c r="J263" s="935">
        <f>-I263*Retirement_Percentage2</f>
        <v>0</v>
      </c>
      <c r="K263" s="935">
        <f t="shared" si="47"/>
        <v>0</v>
      </c>
      <c r="L263" s="927">
        <f t="shared" si="65"/>
        <v>0</v>
      </c>
      <c r="M263" s="939">
        <v>0</v>
      </c>
      <c r="N263" s="940">
        <f t="shared" si="46"/>
        <v>0</v>
      </c>
      <c r="O263" s="940">
        <f t="shared" si="48"/>
        <v>0</v>
      </c>
      <c r="P263" s="1016">
        <f t="shared" si="50"/>
        <v>0</v>
      </c>
      <c r="Q263" s="877">
        <f>INDEX('Depreciation Rates'!$E$1:$E$90,MATCH(B263,'Depreciation Rates'!$A$1:$A$90,0))</f>
        <v>0.034099999999999998</v>
      </c>
      <c r="R263" s="881">
        <f t="shared" si="51"/>
        <v>0</v>
      </c>
      <c r="S263" s="878">
        <f t="shared" si="66"/>
        <v>0</v>
      </c>
      <c r="T263" s="879">
        <f t="shared" si="53"/>
        <v>0</v>
      </c>
    </row>
    <row r="264" spans="1:20" ht="12">
      <c r="A264" s="864" t="s">
        <v>1192</v>
      </c>
      <c r="B264" s="875">
        <v>334430</v>
      </c>
      <c r="C264" s="875" t="str">
        <f t="shared" si="68"/>
        <v/>
      </c>
      <c r="D264" s="874" t="s">
        <v>1106</v>
      </c>
      <c r="E264" s="1343" cm="1">
        <f t="array" ref="E264">SUM(SUMIFS(DS1_UPIS!$G:$G,DS1_UPIS!$B:$B,$A264,DS1_UPIS!$E:$E,$B264,DS1_UPIS!$C:$C,Segments))</f>
        <v>0</v>
      </c>
      <c r="F264" s="931"/>
      <c r="G264" s="931"/>
      <c r="H264" s="931"/>
      <c r="I264" s="935">
        <f>SUMIFS(DS3_2024Capex!G:G,DS3_2024Capex!B:B,'Exhibit 26.11'!A264,DS3_2024Capex!D:D,'Exhibit 26.11'!C264)</f>
        <v>0</v>
      </c>
      <c r="J264" s="935">
        <f>-I264*Retirement_Percentage2</f>
        <v>0</v>
      </c>
      <c r="K264" s="935">
        <f t="shared" si="47"/>
        <v>0</v>
      </c>
      <c r="L264" s="927">
        <f t="shared" si="65"/>
        <v>0</v>
      </c>
      <c r="M264" s="939">
        <v>0</v>
      </c>
      <c r="N264" s="940">
        <f t="shared" si="69" ref="N264:N283">-M264*Retirement_Percentage</f>
        <v>0</v>
      </c>
      <c r="O264" s="940">
        <f t="shared" si="48"/>
        <v>0</v>
      </c>
      <c r="P264" s="1016">
        <f t="shared" si="50"/>
        <v>0</v>
      </c>
      <c r="Q264" s="877">
        <f>INDEX('Depreciation Rates'!$E$1:$E$90,MATCH(B264,'Depreciation Rates'!$A$1:$A$90,0))</f>
        <v>0.028199999999999999</v>
      </c>
      <c r="R264" s="881">
        <f t="shared" si="51"/>
        <v>0</v>
      </c>
      <c r="S264" s="878">
        <f t="shared" si="66"/>
        <v>0</v>
      </c>
      <c r="T264" s="879">
        <f t="shared" si="53"/>
        <v>0</v>
      </c>
    </row>
    <row r="265" spans="1:20" ht="12">
      <c r="A265" s="864" t="s">
        <v>1192</v>
      </c>
      <c r="B265" s="875">
        <v>334440</v>
      </c>
      <c r="C265" s="875" t="str">
        <f t="shared" si="68"/>
        <v/>
      </c>
      <c r="D265" s="874" t="s">
        <v>1107</v>
      </c>
      <c r="E265" s="1343" cm="1">
        <f t="array" ref="E265">SUM(SUMIFS(DS1_UPIS!$G:$G,DS1_UPIS!$B:$B,$A265,DS1_UPIS!$E:$E,$B265,DS1_UPIS!$C:$C,Segments))</f>
        <v>0</v>
      </c>
      <c r="F265" s="931"/>
      <c r="G265" s="931"/>
      <c r="H265" s="931"/>
      <c r="I265" s="935">
        <f>SUMIFS(DS3_2024Capex!G:G,DS3_2024Capex!B:B,'Exhibit 26.11'!A265,DS3_2024Capex!D:D,'Exhibit 26.11'!C265)</f>
        <v>0</v>
      </c>
      <c r="J265" s="935">
        <f t="shared" si="67"/>
        <v>0</v>
      </c>
      <c r="K265" s="935">
        <f t="shared" si="70" ref="K265:K283">+I265+J265</f>
        <v>0</v>
      </c>
      <c r="L265" s="927">
        <f t="shared" si="65"/>
        <v>0</v>
      </c>
      <c r="M265" s="939">
        <v>0</v>
      </c>
      <c r="N265" s="940">
        <f t="shared" si="69"/>
        <v>0</v>
      </c>
      <c r="O265" s="940">
        <f t="shared" si="71" ref="O265:O283">+M265+N265</f>
        <v>0</v>
      </c>
      <c r="P265" s="1016">
        <f t="shared" si="72" ref="P265:P283">L265+O265</f>
        <v>0</v>
      </c>
      <c r="Q265" s="877">
        <f>INDEX('Depreciation Rates'!$E$1:$E$90,MATCH(B265,'Depreciation Rates'!$A$1:$A$90,0))</f>
        <v>0.026499999999999999</v>
      </c>
      <c r="R265" s="881">
        <f t="shared" si="51"/>
        <v>0</v>
      </c>
      <c r="S265" s="878">
        <f t="shared" si="66"/>
        <v>0</v>
      </c>
      <c r="T265" s="879">
        <f t="shared" si="53"/>
        <v>0</v>
      </c>
    </row>
    <row r="266" spans="1:20" ht="12">
      <c r="A266" s="864" t="s">
        <v>1192</v>
      </c>
      <c r="B266" s="875">
        <v>335400</v>
      </c>
      <c r="C266" s="875" t="str">
        <f t="shared" si="68"/>
        <v>335</v>
      </c>
      <c r="D266" s="874" t="s">
        <v>1108</v>
      </c>
      <c r="E266" s="1343" cm="1">
        <f t="array" ref="E266">SUM(SUMIFS(DS1_UPIS!$G:$G,DS1_UPIS!$B:$B,$A266,DS1_UPIS!$E:$E,$B266,DS1_UPIS!$C:$C,Segments))</f>
        <v>0</v>
      </c>
      <c r="F266" s="931"/>
      <c r="G266" s="931"/>
      <c r="H266" s="931"/>
      <c r="I266" s="935">
        <f>SUMIFS(DS3_2024Capex!G:G,DS3_2024Capex!B:B,'Exhibit 26.11'!A266,DS3_2024Capex!D:D,'Exhibit 26.11'!C266)</f>
        <v>0</v>
      </c>
      <c r="J266" s="935">
        <f t="shared" si="67"/>
        <v>0</v>
      </c>
      <c r="K266" s="935">
        <f t="shared" si="70"/>
        <v>0</v>
      </c>
      <c r="L266" s="927">
        <f t="shared" si="65"/>
        <v>0</v>
      </c>
      <c r="M266" s="939">
        <v>0</v>
      </c>
      <c r="N266" s="940">
        <f t="shared" si="69"/>
        <v>0</v>
      </c>
      <c r="O266" s="940">
        <f t="shared" si="71"/>
        <v>0</v>
      </c>
      <c r="P266" s="1016">
        <f t="shared" si="72"/>
        <v>0</v>
      </c>
      <c r="Q266" s="877">
        <f>INDEX('Depreciation Rates'!$E$1:$E$90,MATCH(B266,'Depreciation Rates'!$A$1:$A$90,0))</f>
        <v>0.022200000000000001</v>
      </c>
      <c r="R266" s="881">
        <f t="shared" si="51"/>
        <v>0</v>
      </c>
      <c r="S266" s="878">
        <f t="shared" si="66"/>
        <v>0</v>
      </c>
      <c r="T266" s="879">
        <f t="shared" si="53"/>
        <v>0</v>
      </c>
    </row>
    <row r="267" spans="1:20" ht="12">
      <c r="A267" s="864" t="s">
        <v>1192</v>
      </c>
      <c r="B267" s="875">
        <v>336400</v>
      </c>
      <c r="C267" s="875" t="str">
        <f t="shared" si="68"/>
        <v>336</v>
      </c>
      <c r="D267" s="874" t="s">
        <v>1109</v>
      </c>
      <c r="E267" s="1343" cm="1">
        <f t="array" ref="E267">SUM(SUMIFS(DS1_UPIS!$G:$G,DS1_UPIS!$B:$B,$A267,DS1_UPIS!$E:$E,$B267,DS1_UPIS!$C:$C,Segments))</f>
        <v>0</v>
      </c>
      <c r="F267" s="931"/>
      <c r="G267" s="931"/>
      <c r="H267" s="931"/>
      <c r="I267" s="935">
        <f>SUMIFS(DS3_2024Capex!G:G,DS3_2024Capex!B:B,'Exhibit 26.11'!A267,DS3_2024Capex!D:D,'Exhibit 26.11'!C267)</f>
        <v>0</v>
      </c>
      <c r="J267" s="935">
        <f t="shared" si="67"/>
        <v>0</v>
      </c>
      <c r="K267" s="935">
        <f t="shared" si="70"/>
        <v>0</v>
      </c>
      <c r="L267" s="927">
        <f t="shared" si="65"/>
        <v>0</v>
      </c>
      <c r="M267" s="939">
        <v>0</v>
      </c>
      <c r="N267" s="940">
        <f t="shared" si="69"/>
        <v>0</v>
      </c>
      <c r="O267" s="940">
        <f t="shared" si="71"/>
        <v>0</v>
      </c>
      <c r="P267" s="1016">
        <f t="shared" si="72"/>
        <v>0</v>
      </c>
      <c r="Q267" s="877">
        <f>INDEX('Depreciation Rates'!$E$1:$E$90,MATCH(B267,'Depreciation Rates'!$A$1:$A$90,0))</f>
        <v>0.028399999999999998</v>
      </c>
      <c r="R267" s="881">
        <f t="shared" si="51"/>
        <v>0</v>
      </c>
      <c r="S267" s="878">
        <f t="shared" si="66"/>
        <v>0</v>
      </c>
      <c r="T267" s="879">
        <f t="shared" si="53"/>
        <v>0</v>
      </c>
    </row>
    <row r="268" spans="1:20" ht="12">
      <c r="A268" s="864" t="s">
        <v>1192</v>
      </c>
      <c r="B268" s="875">
        <v>339200</v>
      </c>
      <c r="C268" s="875" t="str">
        <f t="shared" si="68"/>
        <v>339</v>
      </c>
      <c r="D268" s="874" t="s">
        <v>1110</v>
      </c>
      <c r="E268" s="1343" cm="1">
        <f t="array" ref="E268">SUM(SUMIFS(DS1_UPIS!$G:$G,DS1_UPIS!$B:$B,$A268,DS1_UPIS!$E:$E,$B268,DS1_UPIS!$C:$C,Segments))</f>
        <v>0</v>
      </c>
      <c r="F268" s="931"/>
      <c r="G268" s="931"/>
      <c r="H268" s="931"/>
      <c r="I268" s="935">
        <f>SUMIFS(DS3_2024Capex!G:G,DS3_2024Capex!B:B,'Exhibit 26.11'!A268,DS3_2024Capex!D:D,'Exhibit 26.11'!C268)</f>
        <v>0</v>
      </c>
      <c r="J268" s="935">
        <f t="shared" si="67"/>
        <v>0</v>
      </c>
      <c r="K268" s="935">
        <f t="shared" si="70"/>
        <v>0</v>
      </c>
      <c r="L268" s="927">
        <f t="shared" si="65"/>
        <v>0</v>
      </c>
      <c r="M268" s="939">
        <v>0</v>
      </c>
      <c r="N268" s="940">
        <f t="shared" si="69"/>
        <v>0</v>
      </c>
      <c r="O268" s="940">
        <f t="shared" si="71"/>
        <v>0</v>
      </c>
      <c r="P268" s="1016">
        <f t="shared" si="72"/>
        <v>0</v>
      </c>
      <c r="Q268" s="877">
        <f>INDEX('Depreciation Rates'!$E$1:$E$90,MATCH(B268,'Depreciation Rates'!$A$1:$A$90,0))</f>
        <v>0.0286</v>
      </c>
      <c r="R268" s="881">
        <f t="shared" si="51"/>
        <v>0</v>
      </c>
      <c r="S268" s="878">
        <f t="shared" si="66"/>
        <v>0</v>
      </c>
      <c r="T268" s="879">
        <f t="shared" si="53"/>
        <v>0</v>
      </c>
    </row>
    <row r="269" spans="1:20" ht="12">
      <c r="A269" s="864" t="s">
        <v>1192</v>
      </c>
      <c r="B269" s="875">
        <v>339400</v>
      </c>
      <c r="C269" s="875" t="str">
        <f t="shared" si="68"/>
        <v/>
      </c>
      <c r="D269" s="874" t="s">
        <v>1111</v>
      </c>
      <c r="E269" s="1343" cm="1">
        <f t="array" ref="E269">SUM(SUMIFS(DS1_UPIS!$G:$G,DS1_UPIS!$B:$B,$A269,DS1_UPIS!$E:$E,$B269,DS1_UPIS!$C:$C,Segments))</f>
        <v>0</v>
      </c>
      <c r="F269" s="931"/>
      <c r="G269" s="931"/>
      <c r="H269" s="931"/>
      <c r="I269" s="935">
        <f>SUMIFS(DS3_2024Capex!G:G,DS3_2024Capex!B:B,'Exhibit 26.11'!A269,DS3_2024Capex!D:D,'Exhibit 26.11'!C269)</f>
        <v>0</v>
      </c>
      <c r="J269" s="935">
        <f t="shared" si="67"/>
        <v>0</v>
      </c>
      <c r="K269" s="935">
        <f t="shared" si="70"/>
        <v>0</v>
      </c>
      <c r="L269" s="927">
        <f t="shared" si="65"/>
        <v>0</v>
      </c>
      <c r="M269" s="939">
        <v>0</v>
      </c>
      <c r="N269" s="940">
        <f t="shared" si="69"/>
        <v>0</v>
      </c>
      <c r="O269" s="940">
        <f t="shared" si="71"/>
        <v>0</v>
      </c>
      <c r="P269" s="1016">
        <f t="shared" si="72"/>
        <v>0</v>
      </c>
      <c r="Q269" s="877">
        <f>INDEX('Depreciation Rates'!$E$1:$E$90,MATCH(B269,'Depreciation Rates'!$A$1:$A$90,0))</f>
        <v>0.0017000000000000001</v>
      </c>
      <c r="R269" s="881">
        <f t="shared" si="51"/>
        <v>0</v>
      </c>
      <c r="S269" s="878">
        <f t="shared" si="66"/>
        <v>0</v>
      </c>
      <c r="T269" s="879">
        <f t="shared" si="73" ref="T269:T283">SUM(((L269+P269)/2)*$Q269)/12*6</f>
        <v>0</v>
      </c>
    </row>
    <row r="270" spans="1:20" ht="12">
      <c r="A270" s="864" t="s">
        <v>1192</v>
      </c>
      <c r="B270" s="875">
        <v>340500</v>
      </c>
      <c r="C270" s="875" t="str">
        <f t="shared" si="68"/>
        <v>340</v>
      </c>
      <c r="D270" s="874" t="s">
        <v>1112</v>
      </c>
      <c r="E270" s="1343" cm="1">
        <f t="array" ref="E270">SUM(SUMIFS(DS1_UPIS!$G:$G,DS1_UPIS!$B:$B,$A270,DS1_UPIS!$E:$E,$B270,DS1_UPIS!$C:$C,Segments))</f>
        <v>2318632.71</v>
      </c>
      <c r="F270" s="931"/>
      <c r="G270" s="931"/>
      <c r="H270" s="931"/>
      <c r="I270" s="935">
        <f>SUMIFS(DS3_2024Capex!G:G,DS3_2024Capex!B:B,'Exhibit 26.11'!A270,DS3_2024Capex!D:D,'Exhibit 26.11'!C270)</f>
        <v>344291.52000000002</v>
      </c>
      <c r="J270" s="935">
        <f>-I270*Retirement_Percentage2</f>
        <v>0</v>
      </c>
      <c r="K270" s="935">
        <f t="shared" si="70"/>
        <v>344291.52000000002</v>
      </c>
      <c r="L270" s="927">
        <f t="shared" si="65"/>
        <v>2662924.23</v>
      </c>
      <c r="M270" s="939">
        <v>0</v>
      </c>
      <c r="N270" s="940">
        <f t="shared" si="69"/>
        <v>0</v>
      </c>
      <c r="O270" s="940">
        <f t="shared" si="71"/>
        <v>0</v>
      </c>
      <c r="P270" s="1016">
        <f t="shared" si="72"/>
        <v>2662924.23</v>
      </c>
      <c r="Q270" s="877">
        <f>INDEX('Depreciation Rates'!$E$1:$E$90,MATCH(B270,'Depreciation Rates'!$A$1:$A$90,0))</f>
        <v>0.050099999999999999</v>
      </c>
      <c r="R270" s="881">
        <f t="shared" si="51"/>
        <v>133412.50392299998</v>
      </c>
      <c r="S270" s="878">
        <f t="shared" si="66"/>
        <v>72793.000785749988</v>
      </c>
      <c r="T270" s="879">
        <f t="shared" si="73"/>
        <v>66706.251961499991</v>
      </c>
    </row>
    <row r="271" spans="1:20" ht="12">
      <c r="A271" s="864" t="s">
        <v>1192</v>
      </c>
      <c r="B271" s="875">
        <v>340550</v>
      </c>
      <c r="C271" s="875" t="str">
        <f t="shared" si="68"/>
        <v/>
      </c>
      <c r="D271" s="874" t="s">
        <v>1113</v>
      </c>
      <c r="E271" s="1343" cm="1">
        <f t="array" ref="E271">SUM(SUMIFS(DS1_UPIS!$G:$G,DS1_UPIS!$B:$B,$A271,DS1_UPIS!$E:$E,$B271,DS1_UPIS!$C:$C,Segments))</f>
        <v>0</v>
      </c>
      <c r="F271" s="931"/>
      <c r="G271" s="931"/>
      <c r="H271" s="931"/>
      <c r="I271" s="935">
        <f>SUMIFS(DS3_2024Capex!G:G,DS3_2024Capex!B:B,'Exhibit 26.11'!A271,DS3_2024Capex!D:D,'Exhibit 26.11'!C271)</f>
        <v>0</v>
      </c>
      <c r="J271" s="935">
        <f>-I271*Retirement_Percentage2</f>
        <v>0</v>
      </c>
      <c r="K271" s="935">
        <f t="shared" si="70"/>
        <v>0</v>
      </c>
      <c r="L271" s="927">
        <f t="shared" si="65"/>
        <v>0</v>
      </c>
      <c r="M271" s="939">
        <v>0</v>
      </c>
      <c r="N271" s="940">
        <f t="shared" si="69"/>
        <v>0</v>
      </c>
      <c r="O271" s="940">
        <f t="shared" si="71"/>
        <v>0</v>
      </c>
      <c r="P271" s="1016">
        <f t="shared" si="72"/>
        <v>0</v>
      </c>
      <c r="Q271" s="877">
        <f>INDEX('Depreciation Rates'!$E$1:$E$90,MATCH(B271,'Depreciation Rates'!$A$1:$A$90,0))</f>
        <v>0</v>
      </c>
      <c r="R271" s="881">
        <f t="shared" si="74" ref="R271:R283">P271*Q271</f>
        <v>0</v>
      </c>
      <c r="S271" s="878">
        <f t="shared" si="66"/>
        <v>0</v>
      </c>
      <c r="T271" s="879">
        <f t="shared" si="73"/>
        <v>0</v>
      </c>
    </row>
    <row r="272" spans="1:20" s="971" customFormat="1" ht="12">
      <c r="A272" s="1584" t="s">
        <v>1192</v>
      </c>
      <c r="B272" s="1582">
        <v>340600</v>
      </c>
      <c r="C272" s="875" t="str">
        <f t="shared" si="68"/>
        <v/>
      </c>
      <c r="D272" s="1583" t="s">
        <v>3068</v>
      </c>
      <c r="E272" s="1580">
        <v>3089706</v>
      </c>
      <c r="F272" s="931"/>
      <c r="G272" s="931"/>
      <c r="H272" s="931"/>
      <c r="I272" s="935">
        <f>SUMIFS(DS3_2024Capex!G:G,DS3_2024Capex!B:B,'Exhibit 26.11'!A272,DS3_2024Capex!D:D,'Exhibit 26.11'!C272)</f>
        <v>0</v>
      </c>
      <c r="J272" s="1579">
        <f>-I272*Retirement_Percentage2</f>
        <v>0</v>
      </c>
      <c r="K272" s="1579">
        <f>+I272+J272</f>
        <v>0</v>
      </c>
      <c r="L272" s="927">
        <f t="shared" si="65"/>
        <v>3089706</v>
      </c>
      <c r="M272" s="1580">
        <v>0</v>
      </c>
      <c r="N272" s="1579">
        <f>-M272*Retirement_Percentage</f>
        <v>0</v>
      </c>
      <c r="O272" s="1579">
        <f>+M272+N272</f>
        <v>0</v>
      </c>
      <c r="P272" s="1585">
        <f>L272+O272</f>
        <v>3089706</v>
      </c>
      <c r="Q272" s="1523">
        <f>INDEX('Depreciation Rates'!$E$1:$E$90,MATCH(B272,'Depreciation Rates'!$A$1:$A$90,0))</f>
        <v>0.067199999999999996</v>
      </c>
      <c r="R272" s="1586">
        <f>P272*Q272</f>
        <v>207628.2432</v>
      </c>
      <c r="S272" s="1587">
        <f>SUM(((E272+L272)/2)*$Q272)/12*7</f>
        <v>121116.47519999999</v>
      </c>
      <c r="T272" s="1588">
        <f>SUM(((L272+P272)/2)*$Q272)/12*6</f>
        <v>103814.12159999998</v>
      </c>
    </row>
    <row r="273" spans="1:20" ht="12">
      <c r="A273" s="864" t="s">
        <v>1192</v>
      </c>
      <c r="B273" s="875">
        <v>341500</v>
      </c>
      <c r="C273" s="875" t="str">
        <f t="shared" si="68"/>
        <v>341</v>
      </c>
      <c r="D273" s="874" t="s">
        <v>1114</v>
      </c>
      <c r="E273" s="1343" cm="1">
        <f t="array" ref="E273">SUM(SUMIFS(DS1_UPIS!$G:$G,DS1_UPIS!$B:$B,$A273,DS1_UPIS!$E:$E,$B273,DS1_UPIS!$C:$C,Segments))</f>
        <v>1713883.75</v>
      </c>
      <c r="F273" s="931"/>
      <c r="G273" s="931"/>
      <c r="H273" s="931"/>
      <c r="I273" s="935">
        <f>SUMIFS(DS3_2024Capex!G:G,DS3_2024Capex!B:B,'Exhibit 26.11'!A273,DS3_2024Capex!D:D,'Exhibit 26.11'!C273)</f>
        <v>75000</v>
      </c>
      <c r="J273" s="935">
        <f t="shared" si="67"/>
        <v>-3750</v>
      </c>
      <c r="K273" s="935">
        <f t="shared" si="70"/>
        <v>71250</v>
      </c>
      <c r="L273" s="927">
        <f t="shared" si="65"/>
        <v>1785133.75</v>
      </c>
      <c r="M273" s="939">
        <v>0</v>
      </c>
      <c r="N273" s="940">
        <f t="shared" si="69"/>
        <v>0</v>
      </c>
      <c r="O273" s="940">
        <f t="shared" si="71"/>
        <v>0</v>
      </c>
      <c r="P273" s="1016">
        <f t="shared" si="72"/>
        <v>1785133.75</v>
      </c>
      <c r="Q273" s="877">
        <f>INDEX('Depreciation Rates'!$E$1:$E$90,MATCH(B273,'Depreciation Rates'!$A$1:$A$90,0))</f>
        <v>0.029399999999999999</v>
      </c>
      <c r="R273" s="881">
        <f t="shared" si="74"/>
        <v>52482.932249999998</v>
      </c>
      <c r="S273" s="878">
        <f t="shared" si="66"/>
        <v>30004.0750625</v>
      </c>
      <c r="T273" s="879">
        <f t="shared" si="73"/>
        <v>26241.466124999999</v>
      </c>
    </row>
    <row r="274" spans="1:20" ht="12">
      <c r="A274" s="864" t="s">
        <v>1192</v>
      </c>
      <c r="B274" s="875">
        <v>342500</v>
      </c>
      <c r="C274" s="875" t="str">
        <f t="shared" si="68"/>
        <v>342</v>
      </c>
      <c r="D274" s="874" t="s">
        <v>1115</v>
      </c>
      <c r="E274" s="1343" cm="1">
        <f t="array" ref="E274">SUM(SUMIFS(DS1_UPIS!$G:$G,DS1_UPIS!$B:$B,$A274,DS1_UPIS!$E:$E,$B274,DS1_UPIS!$C:$C,Segments))</f>
        <v>0</v>
      </c>
      <c r="F274" s="931"/>
      <c r="G274" s="931"/>
      <c r="H274" s="931"/>
      <c r="I274" s="935">
        <f>SUMIFS(DS3_2024Capex!G:G,DS3_2024Capex!B:B,'Exhibit 26.11'!A274,DS3_2024Capex!D:D,'Exhibit 26.11'!C274)</f>
        <v>0</v>
      </c>
      <c r="J274" s="935">
        <f t="shared" si="67"/>
        <v>0</v>
      </c>
      <c r="K274" s="935">
        <f t="shared" si="70"/>
        <v>0</v>
      </c>
      <c r="L274" s="927">
        <f t="shared" si="65"/>
        <v>0</v>
      </c>
      <c r="M274" s="939">
        <v>0</v>
      </c>
      <c r="N274" s="940">
        <f t="shared" si="69"/>
        <v>0</v>
      </c>
      <c r="O274" s="940">
        <f t="shared" si="71"/>
        <v>0</v>
      </c>
      <c r="P274" s="1016">
        <f t="shared" si="72"/>
        <v>0</v>
      </c>
      <c r="Q274" s="877">
        <f>INDEX('Depreciation Rates'!$E$1:$E$90,MATCH(B274,'Depreciation Rates'!$A$1:$A$90,0))</f>
        <v>0.062</v>
      </c>
      <c r="R274" s="881">
        <f t="shared" si="74"/>
        <v>0</v>
      </c>
      <c r="S274" s="878">
        <f t="shared" si="66"/>
        <v>0</v>
      </c>
      <c r="T274" s="879">
        <f t="shared" si="73"/>
        <v>0</v>
      </c>
    </row>
    <row r="275" spans="1:20" ht="12">
      <c r="A275" s="864" t="s">
        <v>1192</v>
      </c>
      <c r="B275" s="875">
        <v>343500</v>
      </c>
      <c r="C275" s="875" t="str">
        <f t="shared" si="68"/>
        <v>343</v>
      </c>
      <c r="D275" s="874" t="s">
        <v>1116</v>
      </c>
      <c r="E275" s="1343" cm="1">
        <f t="array" ref="E275">SUM(SUMIFS(DS1_UPIS!$G:$G,DS1_UPIS!$B:$B,$A275,DS1_UPIS!$E:$E,$B275,DS1_UPIS!$C:$C,Segments))</f>
        <v>8694.5499999999993</v>
      </c>
      <c r="F275" s="931"/>
      <c r="G275" s="931"/>
      <c r="H275" s="931"/>
      <c r="I275" s="935">
        <f>SUMIFS(DS3_2024Capex!G:G,DS3_2024Capex!B:B,'Exhibit 26.11'!A275,DS3_2024Capex!D:D,'Exhibit 26.11'!C275)</f>
        <v>0</v>
      </c>
      <c r="J275" s="935">
        <f t="shared" si="67"/>
        <v>0</v>
      </c>
      <c r="K275" s="935">
        <f t="shared" si="70"/>
        <v>0</v>
      </c>
      <c r="L275" s="927">
        <f t="shared" si="65"/>
        <v>8694.5499999999993</v>
      </c>
      <c r="M275" s="939">
        <v>0</v>
      </c>
      <c r="N275" s="940">
        <f t="shared" si="69"/>
        <v>0</v>
      </c>
      <c r="O275" s="940">
        <f t="shared" si="71"/>
        <v>0</v>
      </c>
      <c r="P275" s="1016">
        <f t="shared" si="72"/>
        <v>8694.5499999999993</v>
      </c>
      <c r="Q275" s="877">
        <f>INDEX('Depreciation Rates'!$E$1:$E$90,MATCH(B275,'Depreciation Rates'!$A$1:$A$90,0))</f>
        <v>0.067299999999999999</v>
      </c>
      <c r="R275" s="881">
        <f t="shared" si="74"/>
        <v>585.14321499999994</v>
      </c>
      <c r="S275" s="878">
        <f t="shared" si="66"/>
        <v>341.33354208333333</v>
      </c>
      <c r="T275" s="879">
        <f t="shared" si="73"/>
        <v>292.57160749999997</v>
      </c>
    </row>
    <row r="276" spans="1:20" ht="12">
      <c r="A276" s="864" t="s">
        <v>1192</v>
      </c>
      <c r="B276" s="875">
        <v>344500</v>
      </c>
      <c r="C276" s="875" t="str">
        <f t="shared" si="68"/>
        <v>344</v>
      </c>
      <c r="D276" s="874" t="s">
        <v>1117</v>
      </c>
      <c r="E276" s="1343" cm="1">
        <f t="array" ref="E276">SUM(SUMIFS(DS1_UPIS!$G:$G,DS1_UPIS!$B:$B,$A276,DS1_UPIS!$E:$E,$B276,DS1_UPIS!$C:$C,Segments))</f>
        <v>0</v>
      </c>
      <c r="F276" s="931"/>
      <c r="G276" s="931"/>
      <c r="H276" s="931"/>
      <c r="I276" s="935">
        <f>SUMIFS(DS3_2024Capex!G:G,DS3_2024Capex!B:B,'Exhibit 26.11'!A276,DS3_2024Capex!D:D,'Exhibit 26.11'!C276)</f>
        <v>0</v>
      </c>
      <c r="J276" s="935">
        <f t="shared" si="67"/>
        <v>0</v>
      </c>
      <c r="K276" s="935">
        <f t="shared" si="70"/>
        <v>0</v>
      </c>
      <c r="L276" s="927">
        <f t="shared" si="65"/>
        <v>0</v>
      </c>
      <c r="M276" s="939">
        <v>0</v>
      </c>
      <c r="N276" s="940">
        <f t="shared" si="69"/>
        <v>0</v>
      </c>
      <c r="O276" s="940">
        <f t="shared" si="71"/>
        <v>0</v>
      </c>
      <c r="P276" s="1016">
        <f t="shared" si="72"/>
        <v>0</v>
      </c>
      <c r="Q276" s="877">
        <f>INDEX('Depreciation Rates'!$E$1:$E$90,MATCH(B276,'Depreciation Rates'!$A$1:$A$90,0))</f>
        <v>0.056600000000000004</v>
      </c>
      <c r="R276" s="881">
        <f t="shared" si="74"/>
        <v>0</v>
      </c>
      <c r="S276" s="878">
        <f t="shared" si="66"/>
        <v>0</v>
      </c>
      <c r="T276" s="879">
        <f t="shared" si="73"/>
        <v>0</v>
      </c>
    </row>
    <row r="277" spans="1:20" ht="12">
      <c r="A277" s="864" t="s">
        <v>1192</v>
      </c>
      <c r="B277" s="875">
        <v>345500</v>
      </c>
      <c r="C277" s="875" t="str">
        <f t="shared" si="68"/>
        <v>345</v>
      </c>
      <c r="D277" s="874" t="s">
        <v>1118</v>
      </c>
      <c r="E277" s="1343" cm="1">
        <f t="array" ref="E277">SUM(SUMIFS(DS1_UPIS!$G:$G,DS1_UPIS!$B:$B,$A277,DS1_UPIS!$E:$E,$B277,DS1_UPIS!$C:$C,Segments))</f>
        <v>0</v>
      </c>
      <c r="F277" s="931"/>
      <c r="G277" s="931"/>
      <c r="H277" s="931"/>
      <c r="I277" s="935">
        <f>SUMIFS(DS3_2024Capex!G:G,DS3_2024Capex!B:B,'Exhibit 26.11'!A277,DS3_2024Capex!D:D,'Exhibit 26.11'!C277)</f>
        <v>0</v>
      </c>
      <c r="J277" s="935">
        <f t="shared" si="67"/>
        <v>0</v>
      </c>
      <c r="K277" s="935">
        <f t="shared" si="70"/>
        <v>0</v>
      </c>
      <c r="L277" s="927">
        <f t="shared" si="65"/>
        <v>0</v>
      </c>
      <c r="M277" s="939">
        <v>0</v>
      </c>
      <c r="N277" s="940">
        <f t="shared" si="69"/>
        <v>0</v>
      </c>
      <c r="O277" s="940">
        <f t="shared" si="71"/>
        <v>0</v>
      </c>
      <c r="P277" s="1016">
        <f t="shared" si="72"/>
        <v>0</v>
      </c>
      <c r="Q277" s="877">
        <f>INDEX('Depreciation Rates'!$E$1:$E$90,MATCH(B277,'Depreciation Rates'!$A$1:$A$90,0))</f>
        <v>0.084000000000000005</v>
      </c>
      <c r="R277" s="881">
        <f t="shared" si="74"/>
        <v>0</v>
      </c>
      <c r="S277" s="878">
        <f t="shared" si="66"/>
        <v>0</v>
      </c>
      <c r="T277" s="879">
        <f t="shared" si="73"/>
        <v>0</v>
      </c>
    </row>
    <row r="278" spans="1:20" ht="12">
      <c r="A278" s="864" t="s">
        <v>1192</v>
      </c>
      <c r="B278" s="875">
        <v>346500</v>
      </c>
      <c r="C278" s="875" t="str">
        <f t="shared" si="68"/>
        <v>346</v>
      </c>
      <c r="D278" s="874" t="s">
        <v>1119</v>
      </c>
      <c r="E278" s="1343" cm="1">
        <f t="array" ref="E278">SUM(SUMIFS(DS1_UPIS!$G:$G,DS1_UPIS!$B:$B,$A278,DS1_UPIS!$E:$E,$B278,DS1_UPIS!$C:$C,Segments))</f>
        <v>0</v>
      </c>
      <c r="F278" s="931"/>
      <c r="G278" s="931"/>
      <c r="H278" s="931"/>
      <c r="I278" s="935">
        <f>SUMIFS(DS3_2024Capex!G:G,DS3_2024Capex!B:B,'Exhibit 26.11'!A278,DS3_2024Capex!D:D,'Exhibit 26.11'!C278)</f>
        <v>0</v>
      </c>
      <c r="J278" s="935">
        <f t="shared" si="67"/>
        <v>0</v>
      </c>
      <c r="K278" s="935">
        <f t="shared" si="70"/>
        <v>0</v>
      </c>
      <c r="L278" s="927">
        <f t="shared" si="65"/>
        <v>0</v>
      </c>
      <c r="M278" s="939">
        <v>0</v>
      </c>
      <c r="N278" s="940">
        <f t="shared" si="69"/>
        <v>0</v>
      </c>
      <c r="O278" s="940">
        <f t="shared" si="71"/>
        <v>0</v>
      </c>
      <c r="P278" s="1016">
        <f t="shared" si="72"/>
        <v>0</v>
      </c>
      <c r="Q278" s="877">
        <f>INDEX('Depreciation Rates'!$E$1:$E$90,MATCH(B278,'Depreciation Rates'!$A$1:$A$90,0))</f>
        <v>0.067400000000000002</v>
      </c>
      <c r="R278" s="881">
        <f t="shared" si="74"/>
        <v>0</v>
      </c>
      <c r="S278" s="878">
        <f t="shared" si="66"/>
        <v>0</v>
      </c>
      <c r="T278" s="879">
        <f t="shared" si="73"/>
        <v>0</v>
      </c>
    </row>
    <row r="279" spans="1:20" ht="12">
      <c r="A279" s="864" t="s">
        <v>1192</v>
      </c>
      <c r="B279" s="875">
        <v>347500</v>
      </c>
      <c r="C279" s="875" t="str">
        <f t="shared" si="68"/>
        <v>347</v>
      </c>
      <c r="D279" s="874" t="s">
        <v>1120</v>
      </c>
      <c r="E279" s="1343" cm="1">
        <f t="array" ref="E279">SUM(SUMIFS(DS1_UPIS!$G:$G,DS1_UPIS!$B:$B,$A279,DS1_UPIS!$E:$E,$B279,DS1_UPIS!$C:$C,Segments))</f>
        <v>0</v>
      </c>
      <c r="F279" s="931"/>
      <c r="G279" s="931"/>
      <c r="H279" s="931"/>
      <c r="I279" s="935">
        <f>SUMIFS(DS3_2024Capex!G:G,DS3_2024Capex!B:B,'Exhibit 26.11'!A279,DS3_2024Capex!D:D,'Exhibit 26.11'!C279)</f>
        <v>0</v>
      </c>
      <c r="J279" s="935">
        <f t="shared" si="67"/>
        <v>0</v>
      </c>
      <c r="K279" s="935">
        <f t="shared" si="70"/>
        <v>0</v>
      </c>
      <c r="L279" s="927">
        <f t="shared" si="65"/>
        <v>0</v>
      </c>
      <c r="M279" s="939">
        <v>0</v>
      </c>
      <c r="N279" s="940">
        <f t="shared" si="69"/>
        <v>0</v>
      </c>
      <c r="O279" s="940">
        <f t="shared" si="71"/>
        <v>0</v>
      </c>
      <c r="P279" s="1016">
        <f t="shared" si="72"/>
        <v>0</v>
      </c>
      <c r="Q279" s="877">
        <f>INDEX('Depreciation Rates'!$E$1:$E$90,MATCH(B279,'Depreciation Rates'!$A$1:$A$90,0))</f>
        <v>0.043499999999999997</v>
      </c>
      <c r="R279" s="881">
        <f t="shared" si="74"/>
        <v>0</v>
      </c>
      <c r="S279" s="878">
        <f t="shared" si="66"/>
        <v>0</v>
      </c>
      <c r="T279" s="879">
        <f t="shared" si="73"/>
        <v>0</v>
      </c>
    </row>
    <row r="280" spans="1:20" ht="12">
      <c r="A280" s="864" t="s">
        <v>1192</v>
      </c>
      <c r="B280" s="875">
        <v>348500</v>
      </c>
      <c r="C280" s="875" t="str">
        <f t="shared" si="68"/>
        <v>348</v>
      </c>
      <c r="D280" s="874" t="s">
        <v>1121</v>
      </c>
      <c r="E280" s="1343" cm="1">
        <f t="array" ref="E280">SUM(SUMIFS(DS1_UPIS!$G:$G,DS1_UPIS!$B:$B,$A280,DS1_UPIS!$E:$E,$B280,DS1_UPIS!$C:$C,Segments))</f>
        <v>10022716.27</v>
      </c>
      <c r="F280" s="931"/>
      <c r="G280" s="931"/>
      <c r="H280" s="931"/>
      <c r="I280" s="935">
        <f>SUMIFS(DS3_2024Capex!G:G,DS3_2024Capex!B:B,'Exhibit 26.11'!A280,DS3_2024Capex!D:D,'Exhibit 26.11'!C280)</f>
        <v>57777.720000000001</v>
      </c>
      <c r="J280" s="935">
        <f t="shared" si="67"/>
        <v>-2888.8860000000004</v>
      </c>
      <c r="K280" s="935">
        <f t="shared" si="70"/>
        <v>54888.834000000003</v>
      </c>
      <c r="L280" s="927">
        <f t="shared" si="65"/>
        <v>10077605.104</v>
      </c>
      <c r="M280" s="939">
        <v>0</v>
      </c>
      <c r="N280" s="940">
        <f t="shared" si="69"/>
        <v>0</v>
      </c>
      <c r="O280" s="940">
        <f t="shared" si="71"/>
        <v>0</v>
      </c>
      <c r="P280" s="1016">
        <f t="shared" si="72"/>
        <v>10077605.104</v>
      </c>
      <c r="Q280" s="877">
        <f>INDEX('Depreciation Rates'!$E$1:$E$90,MATCH(B280,'Depreciation Rates'!$A$1:$A$90,0))</f>
        <v>0.013500000000000002</v>
      </c>
      <c r="R280" s="881">
        <f t="shared" si="74"/>
        <v>136047.66890400002</v>
      </c>
      <c r="S280" s="878">
        <f t="shared" si="66"/>
        <v>79145.015410124994</v>
      </c>
      <c r="T280" s="879">
        <f t="shared" si="73"/>
        <v>68023.83445200001</v>
      </c>
    </row>
    <row r="281" spans="1:20" s="971" customFormat="1" ht="12">
      <c r="A281" s="1584" t="s">
        <v>1192</v>
      </c>
      <c r="B281" s="1582">
        <v>348500</v>
      </c>
      <c r="C281" s="875" t="str">
        <f t="shared" si="68"/>
        <v/>
      </c>
      <c r="D281" s="1583" t="s">
        <v>1121</v>
      </c>
      <c r="E281" s="1580">
        <f>-E272</f>
        <v>-3089706</v>
      </c>
      <c r="F281" s="931"/>
      <c r="G281" s="931"/>
      <c r="H281" s="931"/>
      <c r="I281" s="935">
        <f>SUMIFS(DS3_2024Capex!G:G,DS3_2024Capex!B:B,'Exhibit 26.11'!A281,DS3_2024Capex!D:D,'Exhibit 26.11'!C281)</f>
        <v>0</v>
      </c>
      <c r="J281" s="1579">
        <f>-I281*Retirement_Percentage</f>
        <v>0</v>
      </c>
      <c r="K281" s="1579">
        <f>+I281+J281</f>
        <v>0</v>
      </c>
      <c r="L281" s="927">
        <f t="shared" si="65"/>
        <v>-3089706</v>
      </c>
      <c r="M281" s="1580">
        <v>0</v>
      </c>
      <c r="N281" s="1579">
        <f>-M281*Retirement_Percentage</f>
        <v>0</v>
      </c>
      <c r="O281" s="1579">
        <f>+M281+N281</f>
        <v>0</v>
      </c>
      <c r="P281" s="1585">
        <f>L281+O281</f>
        <v>-3089706</v>
      </c>
      <c r="Q281" s="1523">
        <f>INDEX('Depreciation Rates'!$E$1:$E$90,MATCH(B281,'Depreciation Rates'!$A$1:$A$90,0))</f>
        <v>0.013500000000000002</v>
      </c>
      <c r="R281" s="1586">
        <f>P281*Q281</f>
        <v>-41711.031000000003</v>
      </c>
      <c r="S281" s="1587">
        <f>SUM(((E281+L281)/2)*$Q281)/12*7</f>
        <v>-24331.434750000004</v>
      </c>
      <c r="T281" s="1588">
        <f>SUM(((L281+P281)/2)*$Q281)/12*6</f>
        <v>-20855.515500000001</v>
      </c>
    </row>
    <row r="282" spans="1:20" ht="12">
      <c r="A282" s="864" t="s">
        <v>1192</v>
      </c>
      <c r="B282" s="875">
        <v>252000</v>
      </c>
      <c r="C282" s="875" t="str">
        <f t="shared" si="68"/>
        <v>252</v>
      </c>
      <c r="D282" s="874" t="s">
        <v>1201</v>
      </c>
      <c r="E282" s="1343">
        <f>SUMIFS(DS1_UPIS!$G:$G,DS1_UPIS!$B:$B,$A282,DS1_UPIS!$E:$E,$B282,DS1_UPIS!$C:$C,"Admin-Water")</f>
        <v>79802.320000000007</v>
      </c>
      <c r="F282" s="931"/>
      <c r="G282" s="931"/>
      <c r="H282" s="931"/>
      <c r="I282" s="935">
        <f>SUMIFS(DS3_2024Capex!G:G,DS3_2024Capex!B:B,'Exhibit 26.11'!A282,DS3_2024Capex!D:D,'Exhibit 26.11'!C282)</f>
        <v>0</v>
      </c>
      <c r="J282" s="935">
        <f t="shared" si="67"/>
        <v>0</v>
      </c>
      <c r="K282" s="935">
        <f t="shared" si="70"/>
        <v>0</v>
      </c>
      <c r="L282" s="927">
        <f t="shared" si="65"/>
        <v>79802.320000000007</v>
      </c>
      <c r="M282" s="939">
        <v>0</v>
      </c>
      <c r="N282" s="940">
        <f t="shared" si="69"/>
        <v>0</v>
      </c>
      <c r="O282" s="940">
        <f t="shared" si="71"/>
        <v>0</v>
      </c>
      <c r="P282" s="1016">
        <f t="shared" si="72"/>
        <v>79802.320000000007</v>
      </c>
      <c r="Q282" s="877">
        <f>INDEX('Depreciation Rates'!$E$1:$E$90,MATCH(B282,'Depreciation Rates'!$A$1:$A$90,0))</f>
        <v>0.0141</v>
      </c>
      <c r="R282" s="881">
        <f t="shared" si="74"/>
        <v>1125.212712</v>
      </c>
      <c r="S282" s="923">
        <f>SUM(((E282+L282)/2)*Q282)/12*7</f>
        <v>656.37408199999993</v>
      </c>
      <c r="T282" s="923">
        <f t="shared" si="73"/>
        <v>562.60635600000001</v>
      </c>
    </row>
    <row r="283" spans="1:20" ht="12">
      <c r="A283" s="864" t="s">
        <v>1192</v>
      </c>
      <c r="B283" s="875">
        <v>271000</v>
      </c>
      <c r="C283" s="875" t="str">
        <f t="shared" si="68"/>
        <v>271</v>
      </c>
      <c r="D283" s="874" t="s">
        <v>382</v>
      </c>
      <c r="E283" s="1343">
        <f>SUMIFS(DS1_UPIS!$G:$G,DS1_UPIS!$B:$B,$A283,DS1_UPIS!$E:$E,$B283,DS1_UPIS!$C:$C,"Admin-Water")</f>
        <v>0</v>
      </c>
      <c r="F283" s="931"/>
      <c r="G283" s="931"/>
      <c r="H283" s="931"/>
      <c r="I283" s="935">
        <f>SUMIFS(DS3_2024Capex!G:G,DS3_2024Capex!B:B,'Exhibit 26.11'!A283,DS3_2024Capex!D:D,'Exhibit 26.11'!C283)</f>
        <v>0</v>
      </c>
      <c r="J283" s="935">
        <f t="shared" si="67"/>
        <v>0</v>
      </c>
      <c r="K283" s="935">
        <f t="shared" si="70"/>
        <v>0</v>
      </c>
      <c r="L283" s="927">
        <f t="shared" si="65"/>
        <v>0</v>
      </c>
      <c r="M283" s="939">
        <v>0</v>
      </c>
      <c r="N283" s="940">
        <f t="shared" si="69"/>
        <v>0</v>
      </c>
      <c r="O283" s="940">
        <f t="shared" si="71"/>
        <v>0</v>
      </c>
      <c r="P283" s="1016">
        <f t="shared" si="72"/>
        <v>0</v>
      </c>
      <c r="Q283" s="877">
        <f>INDEX('Depreciation Rates'!$E$1:$E$90,MATCH(B283,'Depreciation Rates'!$A$1:$A$90,0))</f>
        <v>0.0141</v>
      </c>
      <c r="R283" s="881">
        <f t="shared" si="74"/>
        <v>0</v>
      </c>
      <c r="S283" s="923">
        <f>SUM(((E283+L283)/2)*Q283)/12*7</f>
        <v>0</v>
      </c>
      <c r="T283" s="923">
        <f t="shared" si="73"/>
        <v>0</v>
      </c>
    </row>
    <row r="284" ht="12"/>
    <row r="285" ht="12"/>
    <row r="286" ht="12"/>
    <row r="287" spans="5:5" ht="12">
      <c r="E287" s="883"/>
    </row>
  </sheetData>
  <autoFilter ref="A19:E283"/>
  <conditionalFormatting sqref="C20:C283">
    <cfRule type="containsBlanks" priority="3" dxfId="5">
      <formula>LEN(TRIM(C20))=0</formula>
    </cfRule>
  </conditionalFormatting>
  <printOptions horizontalCentered="1"/>
  <pageMargins left="0.8" right="0.8" top="1" bottom="1" header="0.5" footer="0.5"/>
  <pageSetup fitToHeight="0" orientation="landscape" scale="48" r:id="rId1"/>
  <headerFooter alignWithMargins="0"/>
  <rowBreaks count="4" manualBreakCount="4">
    <brk id="65" max="16383" man="1"/>
    <brk id="111" max="16383" man="1"/>
    <brk id="157" max="16383" man="1"/>
    <brk id="203" max="16383" man="1"/>
  </rowBreaks>
  <customProperties>
    <customPr name="_pios_id" r:id="rId2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00B0F0"/>
  </sheetPr>
  <dimension ref="A1:E21"/>
  <sheetViews>
    <sheetView workbookViewId="0" topLeftCell="A1"/>
  </sheetViews>
  <sheetFormatPr defaultColWidth="9.14428571428571" defaultRowHeight="15"/>
  <cols>
    <col min="1" max="1" width="27.4285714285714" style="458" bestFit="1" customWidth="1"/>
    <col min="2" max="2" width="38.4285714285714" style="458" customWidth="1"/>
    <col min="3" max="3" width="9.14285714285714" style="458" customWidth="1"/>
    <col min="4" max="4" width="39.2857142857143" style="458" bestFit="1" customWidth="1"/>
    <col min="5" max="5" width="23.2857142857143" style="458" bestFit="1" customWidth="1"/>
    <col min="6" max="6" width="9.14285714285714" style="458" customWidth="1"/>
    <col min="7" max="16384" width="9.14285714285714" style="458"/>
  </cols>
  <sheetData>
    <row r="1" spans="3:5" ht="18.75">
      <c r="C1" s="1338" t="s">
        <v>1202</v>
      </c>
      <c r="D1" s="1339"/>
      <c r="E1" s="1337"/>
    </row>
    <row r="2" spans="1:5" ht="30">
      <c r="A2" s="1340" t="s">
        <v>1203</v>
      </c>
      <c r="B2" s="1341" t="s">
        <v>63</v>
      </c>
      <c r="C2" s="1342" t="s">
        <v>1204</v>
      </c>
      <c r="D2" s="1342" t="s">
        <v>132</v>
      </c>
      <c r="E2" s="1342" t="s">
        <v>1205</v>
      </c>
    </row>
    <row r="3" spans="1:5" ht="15">
      <c r="A3" s="1334" t="s">
        <v>49</v>
      </c>
      <c r="B3" s="1335" t="s">
        <v>1206</v>
      </c>
      <c r="C3" s="1336">
        <v>231</v>
      </c>
      <c r="D3" s="1334" t="s">
        <v>1207</v>
      </c>
      <c r="E3" s="1335" t="s">
        <v>1208</v>
      </c>
    </row>
    <row r="4" spans="1:5" ht="15">
      <c r="A4" s="1334" t="s">
        <v>50</v>
      </c>
      <c r="B4" s="1335" t="s">
        <v>1209</v>
      </c>
      <c r="C4" s="1336">
        <v>270</v>
      </c>
      <c r="D4" s="1334" t="s">
        <v>1210</v>
      </c>
      <c r="E4" s="1335" t="s">
        <v>1211</v>
      </c>
    </row>
    <row r="5" spans="1:5" ht="15">
      <c r="A5" s="1334" t="s">
        <v>51</v>
      </c>
      <c r="B5" s="1335" t="s">
        <v>1212</v>
      </c>
      <c r="C5" s="1336">
        <v>268</v>
      </c>
      <c r="D5" s="1334" t="s">
        <v>1213</v>
      </c>
      <c r="E5" s="1335" t="s">
        <v>1214</v>
      </c>
    </row>
    <row r="6" spans="1:5" ht="15">
      <c r="A6" s="1334" t="s">
        <v>52</v>
      </c>
      <c r="B6" s="1335" t="s">
        <v>1215</v>
      </c>
      <c r="C6" s="1336">
        <v>278</v>
      </c>
      <c r="D6" s="1334" t="s">
        <v>1216</v>
      </c>
      <c r="E6" s="1335" t="s">
        <v>1217</v>
      </c>
    </row>
    <row r="7" spans="1:5" ht="15">
      <c r="A7" s="1334" t="s">
        <v>53</v>
      </c>
      <c r="B7" s="1335" t="s">
        <v>1218</v>
      </c>
      <c r="C7" s="1336">
        <v>276</v>
      </c>
      <c r="D7" s="1334" t="s">
        <v>1219</v>
      </c>
      <c r="E7" s="1335" t="s">
        <v>1220</v>
      </c>
    </row>
    <row r="8" spans="1:5" ht="15">
      <c r="A8" s="1334" t="s">
        <v>834</v>
      </c>
      <c r="B8" s="1419" t="s">
        <v>2752</v>
      </c>
      <c r="C8" s="1336">
        <v>263</v>
      </c>
      <c r="D8" s="1419" t="s">
        <v>2753</v>
      </c>
      <c r="E8" s="1335" t="s">
        <v>1221</v>
      </c>
    </row>
    <row r="9" spans="1:5" ht="15">
      <c r="A9" s="1334" t="s">
        <v>54</v>
      </c>
      <c r="B9" s="1419" t="s">
        <v>490</v>
      </c>
      <c r="C9" s="1336">
        <v>255</v>
      </c>
      <c r="D9" s="1335" t="s">
        <v>1223</v>
      </c>
      <c r="E9" s="1335" t="s">
        <v>1221</v>
      </c>
    </row>
    <row r="10" spans="1:5" ht="15">
      <c r="A10" s="1334" t="s">
        <v>55</v>
      </c>
      <c r="B10" s="1335" t="s">
        <v>1222</v>
      </c>
      <c r="C10" s="1336">
        <v>255</v>
      </c>
      <c r="D10" s="1335" t="s">
        <v>1223</v>
      </c>
      <c r="E10" s="1335" t="s">
        <v>1224</v>
      </c>
    </row>
    <row r="11" spans="1:5" ht="15">
      <c r="A11" s="1334" t="s">
        <v>2747</v>
      </c>
      <c r="B11" s="1334"/>
      <c r="C11" s="1336">
        <v>254</v>
      </c>
      <c r="D11" s="1335" t="s">
        <v>1223</v>
      </c>
      <c r="E11" s="1335" t="s">
        <v>1226</v>
      </c>
    </row>
    <row r="12" spans="1:5" ht="30">
      <c r="A12" s="1334" t="s">
        <v>2748</v>
      </c>
      <c r="B12" s="1421" t="s">
        <v>2754</v>
      </c>
      <c r="C12" s="1336">
        <v>279</v>
      </c>
      <c r="D12" s="1334" t="s">
        <v>1225</v>
      </c>
      <c r="E12" s="1335" t="s">
        <v>1228</v>
      </c>
    </row>
    <row r="13" spans="1:5" ht="30">
      <c r="A13" s="1334" t="s">
        <v>56</v>
      </c>
      <c r="B13" s="1421" t="s">
        <v>2754</v>
      </c>
      <c r="C13" s="1336">
        <v>276</v>
      </c>
      <c r="D13" s="1334" t="s">
        <v>1227</v>
      </c>
      <c r="E13" s="1335" t="s">
        <v>1229</v>
      </c>
    </row>
    <row r="14" spans="1:5" ht="15">
      <c r="A14" s="1334" t="s">
        <v>57</v>
      </c>
      <c r="B14" s="1334"/>
      <c r="C14" s="1336"/>
      <c r="D14" s="1334"/>
      <c r="E14" s="1335"/>
    </row>
    <row r="15" spans="1:5" ht="15">
      <c r="A15" s="1334" t="s">
        <v>2749</v>
      </c>
      <c r="B15" s="1419" t="s">
        <v>2751</v>
      </c>
      <c r="C15" s="1336">
        <v>254</v>
      </c>
      <c r="D15" s="1334" t="s">
        <v>1225</v>
      </c>
      <c r="E15" s="1419" t="s">
        <v>2750</v>
      </c>
    </row>
    <row r="16" spans="1:5" ht="15">
      <c r="A16" s="1334" t="s">
        <v>58</v>
      </c>
      <c r="B16" s="1334"/>
      <c r="C16" s="1336"/>
      <c r="D16" s="1334"/>
      <c r="E16" s="1335" t="s">
        <v>1230</v>
      </c>
    </row>
    <row r="17" spans="1:5" ht="15">
      <c r="A17" s="1334" t="s">
        <v>59</v>
      </c>
      <c r="B17" s="1334"/>
      <c r="C17" s="1336"/>
      <c r="D17" s="1334"/>
      <c r="E17" s="1335" t="s">
        <v>1230</v>
      </c>
    </row>
    <row r="18" ht="15"/>
    <row r="19" spans="5:5" ht="15">
      <c r="E19" s="1333"/>
    </row>
    <row r="20" spans="5:5" ht="15">
      <c r="E20" s="1333"/>
    </row>
    <row r="21" spans="5:5" ht="15">
      <c r="E21" s="1333"/>
    </row>
  </sheetData>
  <printOptions gridLines="1"/>
  <pageMargins left="0.8" right="0.8" top="0.8" bottom="0.8" header="0.3" footer="0.57"/>
  <pageSetup orientation="landscape"/>
  <headerFooter>
    <oddFooter>&amp;L&amp;"Calibri,Regular"&amp;F; &amp;A&amp;C&amp;"Calibri,Regular"&amp;P of &amp;N&amp;R&amp;"Calibri,Regular"printed &amp;D &amp;T</oddFooter>
  </headerFooter>
  <customProperties>
    <customPr name="_pios_id" r:id="rId1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602B987A-C62B-4DE1-8697-0F4EE2FD20D5}">
  <sheetPr>
    <tabColor rgb="FF7030A0"/>
  </sheetPr>
  <dimension ref="A1:I440"/>
  <sheetViews>
    <sheetView workbookViewId="0" topLeftCell="A1"/>
  </sheetViews>
  <sheetFormatPr defaultColWidth="8.85428571428571" defaultRowHeight="12.75"/>
  <cols>
    <col min="1" max="1" width="12.7142857142857" style="631" bestFit="1" customWidth="1"/>
    <col min="2" max="2" width="11.4285714285714" style="631" bestFit="1" customWidth="1"/>
    <col min="3" max="3" width="12" style="631" bestFit="1" customWidth="1"/>
    <col min="4" max="4" width="13" style="631" bestFit="1" customWidth="1"/>
    <col min="5" max="5" width="9.28571428571429" style="631" bestFit="1" customWidth="1"/>
    <col min="6" max="6" width="12.5714285714286" style="631" bestFit="1" customWidth="1"/>
    <col min="7" max="7" width="12.7142857142857" style="631" bestFit="1" customWidth="1"/>
    <col min="8" max="8" width="17" style="1406" bestFit="1" customWidth="1"/>
    <col min="9" max="9" width="13.4285714285714" style="631" bestFit="1" customWidth="1"/>
    <col min="10" max="10" width="11.2857142857143" style="631" bestFit="1" customWidth="1"/>
    <col min="11" max="11" width="12.2857142857143" style="631" bestFit="1" customWidth="1"/>
    <col min="12" max="12" width="11.2857142857143" style="631" bestFit="1" customWidth="1"/>
    <col min="13" max="13" width="12.2857142857143" style="631" bestFit="1" customWidth="1"/>
    <col min="14" max="20" width="17" style="631" bestFit="1" customWidth="1"/>
    <col min="21" max="21" width="11.7142857142857" style="631" bestFit="1" customWidth="1"/>
    <col min="22" max="22" width="8.85714285714286" style="631" customWidth="1"/>
    <col min="23" max="16384" width="8.85714285714286" style="631"/>
  </cols>
  <sheetData>
    <row r="1" spans="1:9" ht="12.75">
      <c r="A1" s="962" t="s">
        <v>60</v>
      </c>
      <c r="B1" s="962" t="s">
        <v>1194</v>
      </c>
      <c r="C1" s="962" t="s">
        <v>1231</v>
      </c>
      <c r="D1" s="962" t="s">
        <v>1232</v>
      </c>
      <c r="E1" s="962" t="s">
        <v>1233</v>
      </c>
      <c r="F1" s="962" t="s">
        <v>1234</v>
      </c>
      <c r="G1" s="962" t="s">
        <v>1235</v>
      </c>
      <c r="I1" s="1594">
        <f>SUBTOTAL(9,G:G)</f>
        <v>387254242.33999974</v>
      </c>
    </row>
    <row r="2" spans="1:7" ht="12.75">
      <c r="A2" s="962" t="s">
        <v>1236</v>
      </c>
      <c r="B2" s="962" t="s">
        <v>1237</v>
      </c>
      <c r="C2" s="962" t="s">
        <v>1238</v>
      </c>
      <c r="D2" s="962">
        <v>101000</v>
      </c>
      <c r="E2" s="962">
        <v>352100</v>
      </c>
      <c r="F2" s="962"/>
      <c r="G2" s="962">
        <v>69446.559999999998</v>
      </c>
    </row>
    <row r="3" spans="1:7" ht="12.75">
      <c r="A3" s="962" t="s">
        <v>1236</v>
      </c>
      <c r="B3" s="962" t="s">
        <v>1237</v>
      </c>
      <c r="C3" s="962" t="s">
        <v>1238</v>
      </c>
      <c r="D3" s="962">
        <v>101000</v>
      </c>
      <c r="E3" s="962">
        <v>354200</v>
      </c>
      <c r="F3" s="962"/>
      <c r="G3" s="962">
        <v>4319.4499999999998</v>
      </c>
    </row>
    <row r="4" spans="1:7" ht="12.75">
      <c r="A4" s="962" t="s">
        <v>1236</v>
      </c>
      <c r="B4" s="962" t="s">
        <v>1237</v>
      </c>
      <c r="C4" s="962" t="s">
        <v>1238</v>
      </c>
      <c r="D4" s="962">
        <v>101000</v>
      </c>
      <c r="E4" s="962">
        <v>355400</v>
      </c>
      <c r="F4" s="962"/>
      <c r="G4" s="962">
        <v>5232.9799999999996</v>
      </c>
    </row>
    <row r="5" spans="1:7" ht="12.75">
      <c r="A5" s="962" t="s">
        <v>1236</v>
      </c>
      <c r="B5" s="962" t="s">
        <v>1237</v>
      </c>
      <c r="C5" s="962" t="s">
        <v>1238</v>
      </c>
      <c r="D5" s="962">
        <v>101000</v>
      </c>
      <c r="E5" s="962">
        <v>361200</v>
      </c>
      <c r="F5" s="962"/>
      <c r="G5" s="962">
        <v>187328.79000000001</v>
      </c>
    </row>
    <row r="6" spans="1:7" ht="12.75">
      <c r="A6" s="962" t="s">
        <v>1236</v>
      </c>
      <c r="B6" s="962" t="s">
        <v>1237</v>
      </c>
      <c r="C6" s="962" t="s">
        <v>1238</v>
      </c>
      <c r="D6" s="962">
        <v>101000</v>
      </c>
      <c r="E6" s="962">
        <v>364200</v>
      </c>
      <c r="F6" s="962"/>
      <c r="G6" s="962">
        <v>42561.349999999999</v>
      </c>
    </row>
    <row r="7" spans="1:7" ht="12.75">
      <c r="A7" s="962" t="s">
        <v>1236</v>
      </c>
      <c r="B7" s="962" t="s">
        <v>1237</v>
      </c>
      <c r="C7" s="962" t="s">
        <v>1238</v>
      </c>
      <c r="D7" s="962">
        <v>101000</v>
      </c>
      <c r="E7" s="962">
        <v>371300</v>
      </c>
      <c r="F7" s="962"/>
      <c r="G7" s="962">
        <v>795818.26000000001</v>
      </c>
    </row>
    <row r="8" spans="1:7" ht="12.75">
      <c r="A8" s="962" t="s">
        <v>1236</v>
      </c>
      <c r="B8" s="962" t="s">
        <v>1237</v>
      </c>
      <c r="C8" s="962" t="s">
        <v>1238</v>
      </c>
      <c r="D8" s="962">
        <v>101000</v>
      </c>
      <c r="E8" s="962">
        <v>380400</v>
      </c>
      <c r="F8" s="962"/>
      <c r="G8" s="962">
        <v>710796.38</v>
      </c>
    </row>
    <row r="9" spans="1:7" ht="12.75">
      <c r="A9" s="962" t="s">
        <v>1236</v>
      </c>
      <c r="B9" s="962" t="s">
        <v>1237</v>
      </c>
      <c r="C9" s="962" t="s">
        <v>1238</v>
      </c>
      <c r="D9" s="962">
        <v>106000</v>
      </c>
      <c r="E9" s="962">
        <v>354200</v>
      </c>
      <c r="F9" s="962"/>
      <c r="G9" s="962">
        <v>0</v>
      </c>
    </row>
    <row r="10" spans="1:7" ht="12.75">
      <c r="A10" s="962" t="s">
        <v>1236</v>
      </c>
      <c r="B10" s="962" t="s">
        <v>1237</v>
      </c>
      <c r="C10" s="962" t="s">
        <v>1238</v>
      </c>
      <c r="D10" s="962">
        <v>106000</v>
      </c>
      <c r="E10" s="962">
        <v>355400</v>
      </c>
      <c r="F10" s="962"/>
      <c r="G10" s="962">
        <v>1018.15</v>
      </c>
    </row>
    <row r="11" spans="1:7" ht="12.75">
      <c r="A11" s="962" t="s">
        <v>1236</v>
      </c>
      <c r="B11" s="962" t="s">
        <v>1237</v>
      </c>
      <c r="C11" s="962" t="s">
        <v>1238</v>
      </c>
      <c r="D11" s="962">
        <v>106000</v>
      </c>
      <c r="E11" s="962">
        <v>361200</v>
      </c>
      <c r="F11" s="962"/>
      <c r="G11" s="962">
        <v>0</v>
      </c>
    </row>
    <row r="12" spans="1:7" ht="12.75">
      <c r="A12" s="962" t="s">
        <v>1236</v>
      </c>
      <c r="B12" s="962" t="s">
        <v>1237</v>
      </c>
      <c r="C12" s="962" t="s">
        <v>1238</v>
      </c>
      <c r="D12" s="962">
        <v>106000</v>
      </c>
      <c r="E12" s="962">
        <v>371300</v>
      </c>
      <c r="F12" s="962"/>
      <c r="G12" s="962">
        <v>9157.7600000000002</v>
      </c>
    </row>
    <row r="13" spans="1:7" ht="12.75">
      <c r="A13" s="962" t="s">
        <v>1236</v>
      </c>
      <c r="B13" s="962" t="s">
        <v>1237</v>
      </c>
      <c r="C13" s="962" t="s">
        <v>1238</v>
      </c>
      <c r="D13" s="962">
        <v>106000</v>
      </c>
      <c r="E13" s="962">
        <v>380400</v>
      </c>
      <c r="F13" s="962"/>
      <c r="G13" s="962">
        <v>0</v>
      </c>
    </row>
    <row r="14" spans="1:7" ht="12.75">
      <c r="A14" s="962" t="s">
        <v>1236</v>
      </c>
      <c r="B14" s="962" t="s">
        <v>1237</v>
      </c>
      <c r="C14" s="962" t="s">
        <v>1238</v>
      </c>
      <c r="D14" s="962">
        <v>106000</v>
      </c>
      <c r="E14" s="962">
        <v>381400</v>
      </c>
      <c r="F14" s="962"/>
      <c r="G14" s="962">
        <v>0</v>
      </c>
    </row>
    <row r="15" spans="1:7" ht="12.75">
      <c r="A15" s="962" t="s">
        <v>1236</v>
      </c>
      <c r="B15" s="962" t="s">
        <v>1239</v>
      </c>
      <c r="C15" s="962" t="s">
        <v>1238</v>
      </c>
      <c r="D15" s="962">
        <v>101000</v>
      </c>
      <c r="E15" s="962">
        <v>354300</v>
      </c>
      <c r="F15" s="962"/>
      <c r="G15" s="962">
        <v>7435.8500000000004</v>
      </c>
    </row>
    <row r="16" spans="1:7" ht="12.75">
      <c r="A16" s="962" t="s">
        <v>1236</v>
      </c>
      <c r="B16" s="962" t="s">
        <v>1239</v>
      </c>
      <c r="C16" s="962" t="s">
        <v>1238</v>
      </c>
      <c r="D16" s="962">
        <v>101000</v>
      </c>
      <c r="E16" s="962">
        <v>354400</v>
      </c>
      <c r="F16" s="962"/>
      <c r="G16" s="962">
        <v>186814.51000000001</v>
      </c>
    </row>
    <row r="17" spans="1:7" ht="12.75">
      <c r="A17" s="962" t="s">
        <v>1236</v>
      </c>
      <c r="B17" s="962" t="s">
        <v>1239</v>
      </c>
      <c r="C17" s="962" t="s">
        <v>1238</v>
      </c>
      <c r="D17" s="962">
        <v>101000</v>
      </c>
      <c r="E17" s="962">
        <v>354500</v>
      </c>
      <c r="F17" s="962"/>
      <c r="G17" s="962">
        <v>38</v>
      </c>
    </row>
    <row r="18" spans="1:7" ht="12.75">
      <c r="A18" s="962" t="s">
        <v>1236</v>
      </c>
      <c r="B18" s="962" t="s">
        <v>1239</v>
      </c>
      <c r="C18" s="962" t="s">
        <v>1238</v>
      </c>
      <c r="D18" s="962">
        <v>101000</v>
      </c>
      <c r="E18" s="962">
        <v>360200</v>
      </c>
      <c r="F18" s="962"/>
      <c r="G18" s="962">
        <v>1353.53</v>
      </c>
    </row>
    <row r="19" spans="1:7" ht="12.75">
      <c r="A19" s="962" t="s">
        <v>1236</v>
      </c>
      <c r="B19" s="962" t="s">
        <v>1239</v>
      </c>
      <c r="C19" s="962" t="s">
        <v>1238</v>
      </c>
      <c r="D19" s="962">
        <v>101000</v>
      </c>
      <c r="E19" s="962">
        <v>361200</v>
      </c>
      <c r="F19" s="962"/>
      <c r="G19" s="962">
        <v>64993.099999999999</v>
      </c>
    </row>
    <row r="20" spans="1:7" ht="12.75">
      <c r="A20" s="962" t="s">
        <v>1236</v>
      </c>
      <c r="B20" s="962" t="s">
        <v>1239</v>
      </c>
      <c r="C20" s="962" t="s">
        <v>1238</v>
      </c>
      <c r="D20" s="962">
        <v>101000</v>
      </c>
      <c r="E20" s="962">
        <v>363200</v>
      </c>
      <c r="F20" s="962"/>
      <c r="G20" s="962">
        <v>28694</v>
      </c>
    </row>
    <row r="21" spans="1:7" ht="12.75">
      <c r="A21" s="962" t="s">
        <v>1236</v>
      </c>
      <c r="B21" s="962" t="s">
        <v>1239</v>
      </c>
      <c r="C21" s="962" t="s">
        <v>1238</v>
      </c>
      <c r="D21" s="962">
        <v>101000</v>
      </c>
      <c r="E21" s="962">
        <v>364200</v>
      </c>
      <c r="F21" s="962"/>
      <c r="G21" s="962">
        <v>284258.71999999997</v>
      </c>
    </row>
    <row r="22" spans="1:7" ht="12.75">
      <c r="A22" s="962" t="s">
        <v>1236</v>
      </c>
      <c r="B22" s="962" t="s">
        <v>1239</v>
      </c>
      <c r="C22" s="962" t="s">
        <v>1238</v>
      </c>
      <c r="D22" s="962">
        <v>101000</v>
      </c>
      <c r="E22" s="962">
        <v>371300</v>
      </c>
      <c r="F22" s="962"/>
      <c r="G22" s="962">
        <v>14975.08</v>
      </c>
    </row>
    <row r="23" spans="1:7" ht="12.75">
      <c r="A23" s="962" t="s">
        <v>1236</v>
      </c>
      <c r="B23" s="962" t="s">
        <v>1239</v>
      </c>
      <c r="C23" s="962" t="s">
        <v>1238</v>
      </c>
      <c r="D23" s="962">
        <v>101000</v>
      </c>
      <c r="E23" s="962">
        <v>380400</v>
      </c>
      <c r="F23" s="962"/>
      <c r="G23" s="962">
        <v>8655.1200000000008</v>
      </c>
    </row>
    <row r="24" spans="1:7" ht="12.75">
      <c r="A24" s="962" t="s">
        <v>1236</v>
      </c>
      <c r="B24" s="962" t="s">
        <v>1239</v>
      </c>
      <c r="C24" s="962" t="s">
        <v>1238</v>
      </c>
      <c r="D24" s="962">
        <v>106000</v>
      </c>
      <c r="E24" s="962">
        <v>354400</v>
      </c>
      <c r="F24" s="962"/>
      <c r="G24" s="962">
        <v>3728.54</v>
      </c>
    </row>
    <row r="25" spans="1:7" ht="12.75">
      <c r="A25" s="962" t="s">
        <v>1236</v>
      </c>
      <c r="B25" s="962" t="s">
        <v>1239</v>
      </c>
      <c r="C25" s="962" t="s">
        <v>1238</v>
      </c>
      <c r="D25" s="962">
        <v>106000</v>
      </c>
      <c r="E25" s="962">
        <v>371300</v>
      </c>
      <c r="F25" s="962"/>
      <c r="G25" s="962">
        <v>33.520000000000003</v>
      </c>
    </row>
    <row r="26" spans="1:7" ht="12.75">
      <c r="A26" s="962" t="s">
        <v>1236</v>
      </c>
      <c r="B26" s="962" t="s">
        <v>1188</v>
      </c>
      <c r="C26" s="962" t="s">
        <v>116</v>
      </c>
      <c r="D26" s="962">
        <v>101000</v>
      </c>
      <c r="E26" s="962">
        <v>301100</v>
      </c>
      <c r="F26" s="962">
        <v>0</v>
      </c>
      <c r="G26" s="962">
        <v>333997.40000000002</v>
      </c>
    </row>
    <row r="27" spans="1:7" ht="12.75">
      <c r="A27" s="962" t="s">
        <v>1236</v>
      </c>
      <c r="B27" s="962" t="s">
        <v>1188</v>
      </c>
      <c r="C27" s="962" t="s">
        <v>116</v>
      </c>
      <c r="D27" s="962">
        <v>101000</v>
      </c>
      <c r="E27" s="962">
        <v>302100</v>
      </c>
      <c r="F27" s="962">
        <v>0</v>
      </c>
      <c r="G27" s="962">
        <v>299482.28999999998</v>
      </c>
    </row>
    <row r="28" spans="1:7" ht="12.75">
      <c r="A28" s="962" t="s">
        <v>1236</v>
      </c>
      <c r="B28" s="962" t="s">
        <v>1188</v>
      </c>
      <c r="C28" s="962" t="s">
        <v>116</v>
      </c>
      <c r="D28" s="962">
        <v>101000</v>
      </c>
      <c r="E28" s="962">
        <v>303210</v>
      </c>
      <c r="F28" s="962">
        <v>0</v>
      </c>
      <c r="G28" s="962">
        <v>252282.95000000001</v>
      </c>
    </row>
    <row r="29" spans="1:7" ht="12.75">
      <c r="A29" s="962" t="s">
        <v>1236</v>
      </c>
      <c r="B29" s="962" t="s">
        <v>1188</v>
      </c>
      <c r="C29" s="962" t="s">
        <v>116</v>
      </c>
      <c r="D29" s="962">
        <v>101000</v>
      </c>
      <c r="E29" s="962">
        <v>303220</v>
      </c>
      <c r="F29" s="962">
        <v>0</v>
      </c>
      <c r="G29" s="962">
        <v>5164</v>
      </c>
    </row>
    <row r="30" spans="1:7" ht="12.75">
      <c r="A30" s="962" t="s">
        <v>1236</v>
      </c>
      <c r="B30" s="962" t="s">
        <v>1188</v>
      </c>
      <c r="C30" s="962" t="s">
        <v>116</v>
      </c>
      <c r="D30" s="962">
        <v>101000</v>
      </c>
      <c r="E30" s="962">
        <v>303400</v>
      </c>
      <c r="F30" s="962">
        <v>0</v>
      </c>
      <c r="G30" s="962">
        <v>320321.34999999998</v>
      </c>
    </row>
    <row r="31" spans="1:7" ht="12.75">
      <c r="A31" s="962" t="s">
        <v>1236</v>
      </c>
      <c r="B31" s="962" t="s">
        <v>1188</v>
      </c>
      <c r="C31" s="962" t="s">
        <v>116</v>
      </c>
      <c r="D31" s="962">
        <v>101000</v>
      </c>
      <c r="E31" s="962">
        <v>303510</v>
      </c>
      <c r="F31" s="962">
        <v>0</v>
      </c>
      <c r="G31" s="962">
        <v>33492.080000000002</v>
      </c>
    </row>
    <row r="32" spans="1:7" ht="12.75">
      <c r="A32" s="962" t="s">
        <v>1236</v>
      </c>
      <c r="B32" s="962" t="s">
        <v>1188</v>
      </c>
      <c r="C32" s="962" t="s">
        <v>116</v>
      </c>
      <c r="D32" s="962">
        <v>101000</v>
      </c>
      <c r="E32" s="962">
        <v>304200</v>
      </c>
      <c r="F32" s="962"/>
      <c r="G32" s="962">
        <v>4356.1700000000001</v>
      </c>
    </row>
    <row r="33" spans="1:7" ht="12.75">
      <c r="A33" s="962" t="s">
        <v>1236</v>
      </c>
      <c r="B33" s="962" t="s">
        <v>1188</v>
      </c>
      <c r="C33" s="962" t="s">
        <v>116</v>
      </c>
      <c r="D33" s="962">
        <v>101000</v>
      </c>
      <c r="E33" s="962">
        <v>304210</v>
      </c>
      <c r="F33" s="962"/>
      <c r="G33" s="962">
        <v>4799.5699999999997</v>
      </c>
    </row>
    <row r="34" spans="1:7" ht="12.75">
      <c r="A34" s="962" t="s">
        <v>1236</v>
      </c>
      <c r="B34" s="962" t="s">
        <v>1188</v>
      </c>
      <c r="C34" s="962" t="s">
        <v>116</v>
      </c>
      <c r="D34" s="962">
        <v>101000</v>
      </c>
      <c r="E34" s="962">
        <v>304220</v>
      </c>
      <c r="F34" s="962">
        <v>0.0189</v>
      </c>
      <c r="G34" s="962">
        <v>364696.48999999999</v>
      </c>
    </row>
    <row r="35" spans="1:7" ht="12.75">
      <c r="A35" s="962" t="s">
        <v>1236</v>
      </c>
      <c r="B35" s="962" t="s">
        <v>1188</v>
      </c>
      <c r="C35" s="962" t="s">
        <v>116</v>
      </c>
      <c r="D35" s="962">
        <v>101000</v>
      </c>
      <c r="E35" s="962">
        <v>304300</v>
      </c>
      <c r="F35" s="962">
        <v>0.016500000000000001</v>
      </c>
      <c r="G35" s="962">
        <v>4230175.6200000001</v>
      </c>
    </row>
    <row r="36" spans="1:7" ht="12.75">
      <c r="A36" s="962" t="s">
        <v>1236</v>
      </c>
      <c r="B36" s="962" t="s">
        <v>1188</v>
      </c>
      <c r="C36" s="962" t="s">
        <v>116</v>
      </c>
      <c r="D36" s="962">
        <v>101000</v>
      </c>
      <c r="E36" s="962">
        <v>304400</v>
      </c>
      <c r="F36" s="962">
        <v>0.017399999999999999</v>
      </c>
      <c r="G36" s="962">
        <v>132201.51999999999</v>
      </c>
    </row>
    <row r="37" spans="1:7" ht="12.75">
      <c r="A37" s="962" t="s">
        <v>1236</v>
      </c>
      <c r="B37" s="962" t="s">
        <v>1188</v>
      </c>
      <c r="C37" s="962" t="s">
        <v>116</v>
      </c>
      <c r="D37" s="962">
        <v>101000</v>
      </c>
      <c r="E37" s="962">
        <v>304500</v>
      </c>
      <c r="F37" s="962">
        <v>0.0154</v>
      </c>
      <c r="G37" s="962">
        <v>1505457.0700000001</v>
      </c>
    </row>
    <row r="38" spans="1:7" ht="12.75">
      <c r="A38" s="962" t="s">
        <v>1236</v>
      </c>
      <c r="B38" s="962" t="s">
        <v>1188</v>
      </c>
      <c r="C38" s="962" t="s">
        <v>116</v>
      </c>
      <c r="D38" s="962">
        <v>101000</v>
      </c>
      <c r="E38" s="962">
        <v>304510</v>
      </c>
      <c r="F38" s="962">
        <v>0.0154</v>
      </c>
      <c r="G38" s="962">
        <v>1115243.6000000001</v>
      </c>
    </row>
    <row r="39" spans="1:7" ht="12.75">
      <c r="A39" s="962" t="s">
        <v>1236</v>
      </c>
      <c r="B39" s="962" t="s">
        <v>1188</v>
      </c>
      <c r="C39" s="962" t="s">
        <v>116</v>
      </c>
      <c r="D39" s="962">
        <v>101000</v>
      </c>
      <c r="E39" s="962">
        <v>307200</v>
      </c>
      <c r="F39" s="962">
        <v>0.026499999999999999</v>
      </c>
      <c r="G39" s="962">
        <v>9964637.9199999999</v>
      </c>
    </row>
    <row r="40" spans="1:7" ht="12.75">
      <c r="A40" s="962" t="s">
        <v>1236</v>
      </c>
      <c r="B40" s="962" t="s">
        <v>1188</v>
      </c>
      <c r="C40" s="962" t="s">
        <v>116</v>
      </c>
      <c r="D40" s="962">
        <v>101000</v>
      </c>
      <c r="E40" s="962">
        <v>309200</v>
      </c>
      <c r="F40" s="962">
        <v>0.0309</v>
      </c>
      <c r="G40" s="962">
        <v>54763.849999999999</v>
      </c>
    </row>
    <row r="41" spans="1:7" ht="12.75">
      <c r="A41" s="962" t="s">
        <v>1236</v>
      </c>
      <c r="B41" s="962" t="s">
        <v>1188</v>
      </c>
      <c r="C41" s="962" t="s">
        <v>116</v>
      </c>
      <c r="D41" s="962">
        <v>101000</v>
      </c>
      <c r="E41" s="962">
        <v>310200</v>
      </c>
      <c r="F41" s="962">
        <v>0.0309</v>
      </c>
      <c r="G41" s="962">
        <v>0</v>
      </c>
    </row>
    <row r="42" spans="1:7" ht="12.75">
      <c r="A42" s="962" t="s">
        <v>1236</v>
      </c>
      <c r="B42" s="962" t="s">
        <v>1188</v>
      </c>
      <c r="C42" s="962" t="s">
        <v>116</v>
      </c>
      <c r="D42" s="962">
        <v>101000</v>
      </c>
      <c r="E42" s="962">
        <v>310300</v>
      </c>
      <c r="F42" s="962">
        <v>0.050299999999999997</v>
      </c>
      <c r="G42" s="962">
        <v>38194.510000000002</v>
      </c>
    </row>
    <row r="43" spans="1:7" ht="12.75">
      <c r="A43" s="962" t="s">
        <v>1236</v>
      </c>
      <c r="B43" s="962" t="s">
        <v>1188</v>
      </c>
      <c r="C43" s="962" t="s">
        <v>116</v>
      </c>
      <c r="D43" s="962">
        <v>101000</v>
      </c>
      <c r="E43" s="962">
        <v>311200</v>
      </c>
      <c r="F43" s="962">
        <v>0.0167</v>
      </c>
      <c r="G43" s="962">
        <v>1810103.05</v>
      </c>
    </row>
    <row r="44" spans="1:7" ht="12.75">
      <c r="A44" s="962" t="s">
        <v>1236</v>
      </c>
      <c r="B44" s="962" t="s">
        <v>1188</v>
      </c>
      <c r="C44" s="962" t="s">
        <v>116</v>
      </c>
      <c r="D44" s="962">
        <v>101000</v>
      </c>
      <c r="E44" s="962">
        <v>311240</v>
      </c>
      <c r="F44" s="962"/>
      <c r="G44" s="962">
        <v>75145.419999999998</v>
      </c>
    </row>
    <row r="45" spans="1:7" ht="12.75">
      <c r="A45" s="962" t="s">
        <v>1236</v>
      </c>
      <c r="B45" s="962" t="s">
        <v>1188</v>
      </c>
      <c r="C45" s="962" t="s">
        <v>116</v>
      </c>
      <c r="D45" s="962">
        <v>101000</v>
      </c>
      <c r="E45" s="962">
        <v>311250</v>
      </c>
      <c r="F45" s="962">
        <v>0.021700000000000001</v>
      </c>
      <c r="G45" s="962">
        <v>150053.73999999999</v>
      </c>
    </row>
    <row r="46" spans="1:7" ht="12.75">
      <c r="A46" s="962" t="s">
        <v>1236</v>
      </c>
      <c r="B46" s="962" t="s">
        <v>1188</v>
      </c>
      <c r="C46" s="962" t="s">
        <v>116</v>
      </c>
      <c r="D46" s="962">
        <v>101000</v>
      </c>
      <c r="E46" s="962">
        <v>311300</v>
      </c>
      <c r="F46" s="962">
        <v>0.021700000000000001</v>
      </c>
      <c r="G46" s="962">
        <v>4649.2399999999998</v>
      </c>
    </row>
    <row r="47" spans="1:7" ht="12.75">
      <c r="A47" s="962" t="s">
        <v>1236</v>
      </c>
      <c r="B47" s="962" t="s">
        <v>1188</v>
      </c>
      <c r="C47" s="962" t="s">
        <v>116</v>
      </c>
      <c r="D47" s="962">
        <v>101000</v>
      </c>
      <c r="E47" s="962">
        <v>311400</v>
      </c>
      <c r="F47" s="962">
        <v>0.021700000000000001</v>
      </c>
      <c r="G47" s="962">
        <v>18219.299999999999</v>
      </c>
    </row>
    <row r="48" spans="1:7" ht="12.75">
      <c r="A48" s="962" t="s">
        <v>1236</v>
      </c>
      <c r="B48" s="962" t="s">
        <v>1188</v>
      </c>
      <c r="C48" s="962" t="s">
        <v>116</v>
      </c>
      <c r="D48" s="962">
        <v>101000</v>
      </c>
      <c r="E48" s="962">
        <v>320300</v>
      </c>
      <c r="F48" s="962">
        <v>0.0149</v>
      </c>
      <c r="G48" s="962">
        <v>5645573.1500000004</v>
      </c>
    </row>
    <row r="49" spans="1:7" ht="12.75">
      <c r="A49" s="962" t="s">
        <v>1236</v>
      </c>
      <c r="B49" s="962" t="s">
        <v>1188</v>
      </c>
      <c r="C49" s="962" t="s">
        <v>116</v>
      </c>
      <c r="D49" s="962">
        <v>101000</v>
      </c>
      <c r="E49" s="962">
        <v>330400</v>
      </c>
      <c r="F49" s="962">
        <v>0.016199999999999999</v>
      </c>
      <c r="G49" s="962">
        <v>4564114.6699999999</v>
      </c>
    </row>
    <row r="50" spans="1:7" ht="12.75">
      <c r="A50" s="962" t="s">
        <v>1236</v>
      </c>
      <c r="B50" s="962" t="s">
        <v>1188</v>
      </c>
      <c r="C50" s="962" t="s">
        <v>116</v>
      </c>
      <c r="D50" s="962">
        <v>101000</v>
      </c>
      <c r="E50" s="962">
        <v>331400</v>
      </c>
      <c r="F50" s="962">
        <v>0.021499999999999998</v>
      </c>
      <c r="G50" s="962">
        <v>63514741.609999999</v>
      </c>
    </row>
    <row r="51" spans="1:7" ht="12.75">
      <c r="A51" s="962" t="s">
        <v>1236</v>
      </c>
      <c r="B51" s="962" t="s">
        <v>1188</v>
      </c>
      <c r="C51" s="962" t="s">
        <v>116</v>
      </c>
      <c r="D51" s="962">
        <v>101000</v>
      </c>
      <c r="E51" s="962">
        <v>333400</v>
      </c>
      <c r="F51" s="962">
        <v>0.038699999999999998</v>
      </c>
      <c r="G51" s="962">
        <v>25238423.739999998</v>
      </c>
    </row>
    <row r="52" spans="1:7" ht="12.75">
      <c r="A52" s="962" t="s">
        <v>1236</v>
      </c>
      <c r="B52" s="962" t="s">
        <v>1188</v>
      </c>
      <c r="C52" s="962" t="s">
        <v>116</v>
      </c>
      <c r="D52" s="962">
        <v>101000</v>
      </c>
      <c r="E52" s="962">
        <v>334400</v>
      </c>
      <c r="F52" s="962">
        <v>0.061600000000000002</v>
      </c>
      <c r="G52" s="962">
        <v>219567.10999999999</v>
      </c>
    </row>
    <row r="53" spans="1:7" ht="12.75">
      <c r="A53" s="962" t="s">
        <v>1236</v>
      </c>
      <c r="B53" s="962" t="s">
        <v>1188</v>
      </c>
      <c r="C53" s="962" t="s">
        <v>116</v>
      </c>
      <c r="D53" s="962">
        <v>101000</v>
      </c>
      <c r="E53" s="962">
        <v>334420</v>
      </c>
      <c r="F53" s="962">
        <v>0.052999999999999999</v>
      </c>
      <c r="G53" s="962">
        <v>975587.58999999997</v>
      </c>
    </row>
    <row r="54" spans="1:7" ht="12.75">
      <c r="A54" s="962" t="s">
        <v>1236</v>
      </c>
      <c r="B54" s="962" t="s">
        <v>1188</v>
      </c>
      <c r="C54" s="962" t="s">
        <v>116</v>
      </c>
      <c r="D54" s="962">
        <v>101000</v>
      </c>
      <c r="E54" s="962">
        <v>334430</v>
      </c>
      <c r="F54" s="962">
        <v>0.061600000000000002</v>
      </c>
      <c r="G54" s="962">
        <v>0</v>
      </c>
    </row>
    <row r="55" spans="1:7" ht="12.75">
      <c r="A55" s="962" t="s">
        <v>1236</v>
      </c>
      <c r="B55" s="962" t="s">
        <v>1188</v>
      </c>
      <c r="C55" s="962" t="s">
        <v>116</v>
      </c>
      <c r="D55" s="962">
        <v>101000</v>
      </c>
      <c r="E55" s="962">
        <v>334440</v>
      </c>
      <c r="F55" s="962">
        <v>0.061600000000000002</v>
      </c>
      <c r="G55" s="962">
        <v>5925764.3700000001</v>
      </c>
    </row>
    <row r="56" spans="1:7" ht="12.75">
      <c r="A56" s="962" t="s">
        <v>1236</v>
      </c>
      <c r="B56" s="962" t="s">
        <v>1188</v>
      </c>
      <c r="C56" s="962" t="s">
        <v>116</v>
      </c>
      <c r="D56" s="962">
        <v>101000</v>
      </c>
      <c r="E56" s="962">
        <v>335400</v>
      </c>
      <c r="F56" s="962">
        <v>0.029999999999999999</v>
      </c>
      <c r="G56" s="962">
        <v>4466071.79</v>
      </c>
    </row>
    <row r="57" spans="1:7" ht="12.75">
      <c r="A57" s="962" t="s">
        <v>1236</v>
      </c>
      <c r="B57" s="962" t="s">
        <v>1188</v>
      </c>
      <c r="C57" s="962" t="s">
        <v>116</v>
      </c>
      <c r="D57" s="962">
        <v>101000</v>
      </c>
      <c r="E57" s="962">
        <v>336400</v>
      </c>
      <c r="F57" s="962">
        <v>0.038699999999999998</v>
      </c>
      <c r="G57" s="962">
        <v>103443.42</v>
      </c>
    </row>
    <row r="58" spans="1:7" ht="12.75">
      <c r="A58" s="962" t="s">
        <v>1236</v>
      </c>
      <c r="B58" s="962" t="s">
        <v>1188</v>
      </c>
      <c r="C58" s="962" t="s">
        <v>116</v>
      </c>
      <c r="D58" s="962">
        <v>101000</v>
      </c>
      <c r="E58" s="962">
        <v>339200</v>
      </c>
      <c r="F58" s="962">
        <v>0.030300000000000001</v>
      </c>
      <c r="G58" s="962">
        <v>2944.8800000000001</v>
      </c>
    </row>
    <row r="59" spans="1:7" ht="12.75">
      <c r="A59" s="962" t="s">
        <v>1236</v>
      </c>
      <c r="B59" s="962" t="s">
        <v>1188</v>
      </c>
      <c r="C59" s="962" t="s">
        <v>116</v>
      </c>
      <c r="D59" s="962">
        <v>101000</v>
      </c>
      <c r="E59" s="962">
        <v>339400</v>
      </c>
      <c r="F59" s="962">
        <v>0.0152</v>
      </c>
      <c r="G59" s="962">
        <v>30901.860000000001</v>
      </c>
    </row>
    <row r="60" spans="1:7" ht="12.75">
      <c r="A60" s="962" t="s">
        <v>1236</v>
      </c>
      <c r="B60" s="962" t="s">
        <v>1188</v>
      </c>
      <c r="C60" s="962" t="s">
        <v>116</v>
      </c>
      <c r="D60" s="962">
        <v>101000</v>
      </c>
      <c r="E60" s="962">
        <v>340500</v>
      </c>
      <c r="F60" s="962">
        <v>0.062</v>
      </c>
      <c r="G60" s="962">
        <v>105437.96000000001</v>
      </c>
    </row>
    <row r="61" spans="1:7" ht="12.75">
      <c r="A61" s="962" t="s">
        <v>1236</v>
      </c>
      <c r="B61" s="962" t="s">
        <v>1188</v>
      </c>
      <c r="C61" s="962" t="s">
        <v>116</v>
      </c>
      <c r="D61" s="962">
        <v>101000</v>
      </c>
      <c r="E61" s="962">
        <v>340550</v>
      </c>
      <c r="F61" s="962">
        <v>0.062</v>
      </c>
      <c r="G61" s="962">
        <v>73840.309999999998</v>
      </c>
    </row>
    <row r="62" spans="1:7" ht="12.75">
      <c r="A62" s="962" t="s">
        <v>1236</v>
      </c>
      <c r="B62" s="962" t="s">
        <v>1188</v>
      </c>
      <c r="C62" s="962" t="s">
        <v>116</v>
      </c>
      <c r="D62" s="962">
        <v>101000</v>
      </c>
      <c r="E62" s="962">
        <v>340558</v>
      </c>
      <c r="F62" s="962"/>
      <c r="G62" s="962">
        <v>0</v>
      </c>
    </row>
    <row r="63" spans="1:7" ht="12.75">
      <c r="A63" s="962" t="s">
        <v>1236</v>
      </c>
      <c r="B63" s="962" t="s">
        <v>1188</v>
      </c>
      <c r="C63" s="962" t="s">
        <v>116</v>
      </c>
      <c r="D63" s="962">
        <v>101000</v>
      </c>
      <c r="E63" s="962">
        <v>341500</v>
      </c>
      <c r="F63" s="962">
        <v>0.20000000000000001</v>
      </c>
      <c r="G63" s="962">
        <v>98420.850000000006</v>
      </c>
    </row>
    <row r="64" spans="1:7" ht="12.75">
      <c r="A64" s="962" t="s">
        <v>1236</v>
      </c>
      <c r="B64" s="962" t="s">
        <v>1188</v>
      </c>
      <c r="C64" s="962" t="s">
        <v>116</v>
      </c>
      <c r="D64" s="962">
        <v>101000</v>
      </c>
      <c r="E64" s="962">
        <v>342500</v>
      </c>
      <c r="F64" s="962">
        <v>0.0091000000000000004</v>
      </c>
      <c r="G64" s="962">
        <v>20392.849999999999</v>
      </c>
    </row>
    <row r="65" spans="1:7" ht="12.75">
      <c r="A65" s="962" t="s">
        <v>1236</v>
      </c>
      <c r="B65" s="962" t="s">
        <v>1188</v>
      </c>
      <c r="C65" s="962" t="s">
        <v>116</v>
      </c>
      <c r="D65" s="962">
        <v>101000</v>
      </c>
      <c r="E65" s="962">
        <v>343500</v>
      </c>
      <c r="F65" s="962">
        <v>0.0287</v>
      </c>
      <c r="G65" s="962">
        <v>305019.92999999999</v>
      </c>
    </row>
    <row r="66" spans="1:7" ht="12.75">
      <c r="A66" s="962" t="s">
        <v>1236</v>
      </c>
      <c r="B66" s="962" t="s">
        <v>1188</v>
      </c>
      <c r="C66" s="962" t="s">
        <v>116</v>
      </c>
      <c r="D66" s="962">
        <v>101000</v>
      </c>
      <c r="E66" s="962">
        <v>344500</v>
      </c>
      <c r="F66" s="962">
        <v>0.058299999999999998</v>
      </c>
      <c r="G66" s="962">
        <v>0</v>
      </c>
    </row>
    <row r="67" spans="1:7" ht="12.75">
      <c r="A67" s="962" t="s">
        <v>1236</v>
      </c>
      <c r="B67" s="962" t="s">
        <v>1188</v>
      </c>
      <c r="C67" s="962" t="s">
        <v>116</v>
      </c>
      <c r="D67" s="962">
        <v>101000</v>
      </c>
      <c r="E67" s="962">
        <v>345500</v>
      </c>
      <c r="F67" s="962">
        <v>0.0111</v>
      </c>
      <c r="G67" s="962">
        <v>32102.990000000002</v>
      </c>
    </row>
    <row r="68" spans="1:7" ht="12.75">
      <c r="A68" s="962" t="s">
        <v>1236</v>
      </c>
      <c r="B68" s="962" t="s">
        <v>1188</v>
      </c>
      <c r="C68" s="962" t="s">
        <v>116</v>
      </c>
      <c r="D68" s="962">
        <v>101000</v>
      </c>
      <c r="E68" s="962">
        <v>346500</v>
      </c>
      <c r="F68" s="962">
        <v>0</v>
      </c>
      <c r="G68" s="962">
        <v>1910890.1599999999</v>
      </c>
    </row>
    <row r="69" spans="1:7" ht="12.75">
      <c r="A69" s="962" t="s">
        <v>1236</v>
      </c>
      <c r="B69" s="962" t="s">
        <v>1188</v>
      </c>
      <c r="C69" s="962" t="s">
        <v>116</v>
      </c>
      <c r="D69" s="962">
        <v>101000</v>
      </c>
      <c r="E69" s="962">
        <v>347500</v>
      </c>
      <c r="F69" s="962">
        <v>0</v>
      </c>
      <c r="G69" s="962">
        <v>2972.96</v>
      </c>
    </row>
    <row r="70" spans="1:7" ht="12.75">
      <c r="A70" s="962" t="s">
        <v>1236</v>
      </c>
      <c r="B70" s="962" t="s">
        <v>1188</v>
      </c>
      <c r="C70" s="962" t="s">
        <v>116</v>
      </c>
      <c r="D70" s="962">
        <v>101000</v>
      </c>
      <c r="E70" s="962">
        <v>348500</v>
      </c>
      <c r="F70" s="962">
        <v>0.1618</v>
      </c>
      <c r="G70" s="962">
        <v>137192.79000000001</v>
      </c>
    </row>
    <row r="71" spans="1:7" ht="12.75">
      <c r="A71" s="962" t="s">
        <v>1236</v>
      </c>
      <c r="B71" s="962" t="s">
        <v>1188</v>
      </c>
      <c r="C71" s="962" t="s">
        <v>116</v>
      </c>
      <c r="D71" s="962">
        <v>106000</v>
      </c>
      <c r="E71" s="962">
        <v>304200</v>
      </c>
      <c r="F71" s="962"/>
      <c r="G71" s="962">
        <v>103417.03999999999</v>
      </c>
    </row>
    <row r="72" spans="1:7" ht="12.75">
      <c r="A72" s="962" t="s">
        <v>1236</v>
      </c>
      <c r="B72" s="962" t="s">
        <v>1188</v>
      </c>
      <c r="C72" s="962" t="s">
        <v>116</v>
      </c>
      <c r="D72" s="962">
        <v>106000</v>
      </c>
      <c r="E72" s="962">
        <v>304220</v>
      </c>
      <c r="F72" s="962">
        <v>0.0189</v>
      </c>
      <c r="G72" s="962">
        <v>0</v>
      </c>
    </row>
    <row r="73" spans="1:7" ht="12.75">
      <c r="A73" s="962" t="s">
        <v>1236</v>
      </c>
      <c r="B73" s="962" t="s">
        <v>1188</v>
      </c>
      <c r="C73" s="962" t="s">
        <v>116</v>
      </c>
      <c r="D73" s="962">
        <v>106000</v>
      </c>
      <c r="E73" s="962">
        <v>304300</v>
      </c>
      <c r="F73" s="962">
        <v>0.016500000000000001</v>
      </c>
      <c r="G73" s="962">
        <v>3.25</v>
      </c>
    </row>
    <row r="74" spans="1:7" ht="12.75">
      <c r="A74" s="962" t="s">
        <v>1236</v>
      </c>
      <c r="B74" s="962" t="s">
        <v>1188</v>
      </c>
      <c r="C74" s="962" t="s">
        <v>116</v>
      </c>
      <c r="D74" s="962">
        <v>106000</v>
      </c>
      <c r="E74" s="962">
        <v>304400</v>
      </c>
      <c r="F74" s="962">
        <v>0.017399999999999999</v>
      </c>
      <c r="G74" s="962">
        <v>545.44000000000005</v>
      </c>
    </row>
    <row r="75" spans="1:7" ht="12.75">
      <c r="A75" s="962" t="s">
        <v>1236</v>
      </c>
      <c r="B75" s="962" t="s">
        <v>1188</v>
      </c>
      <c r="C75" s="962" t="s">
        <v>116</v>
      </c>
      <c r="D75" s="962">
        <v>106000</v>
      </c>
      <c r="E75" s="962">
        <v>304500</v>
      </c>
      <c r="F75" s="962">
        <v>0.0154</v>
      </c>
      <c r="G75" s="962">
        <v>129977.22</v>
      </c>
    </row>
    <row r="76" spans="1:7" ht="12.75">
      <c r="A76" s="962" t="s">
        <v>1236</v>
      </c>
      <c r="B76" s="962" t="s">
        <v>1188</v>
      </c>
      <c r="C76" s="962" t="s">
        <v>116</v>
      </c>
      <c r="D76" s="962">
        <v>106000</v>
      </c>
      <c r="E76" s="962">
        <v>304510</v>
      </c>
      <c r="F76" s="962">
        <v>0.0154</v>
      </c>
      <c r="G76" s="962">
        <v>0</v>
      </c>
    </row>
    <row r="77" spans="1:7" ht="12.75">
      <c r="A77" s="962" t="s">
        <v>1236</v>
      </c>
      <c r="B77" s="962" t="s">
        <v>1188</v>
      </c>
      <c r="C77" s="962" t="s">
        <v>116</v>
      </c>
      <c r="D77" s="962">
        <v>106000</v>
      </c>
      <c r="E77" s="962">
        <v>307200</v>
      </c>
      <c r="F77" s="962">
        <v>0.026499999999999999</v>
      </c>
      <c r="G77" s="962">
        <v>2044.52</v>
      </c>
    </row>
    <row r="78" spans="1:7" ht="12.75">
      <c r="A78" s="962" t="s">
        <v>1236</v>
      </c>
      <c r="B78" s="962" t="s">
        <v>1188</v>
      </c>
      <c r="C78" s="962" t="s">
        <v>116</v>
      </c>
      <c r="D78" s="962">
        <v>106000</v>
      </c>
      <c r="E78" s="962">
        <v>309200</v>
      </c>
      <c r="F78" s="962">
        <v>0.0309</v>
      </c>
      <c r="G78" s="962">
        <v>0</v>
      </c>
    </row>
    <row r="79" spans="1:7" ht="12.75">
      <c r="A79" s="962" t="s">
        <v>1236</v>
      </c>
      <c r="B79" s="962" t="s">
        <v>1188</v>
      </c>
      <c r="C79" s="962" t="s">
        <v>116</v>
      </c>
      <c r="D79" s="962">
        <v>106000</v>
      </c>
      <c r="E79" s="962">
        <v>310200</v>
      </c>
      <c r="F79" s="962">
        <v>0.0309</v>
      </c>
      <c r="G79" s="962">
        <v>13312.98</v>
      </c>
    </row>
    <row r="80" spans="1:7" ht="12.75">
      <c r="A80" s="962" t="s">
        <v>1236</v>
      </c>
      <c r="B80" s="962" t="s">
        <v>1188</v>
      </c>
      <c r="C80" s="962" t="s">
        <v>116</v>
      </c>
      <c r="D80" s="962">
        <v>106000</v>
      </c>
      <c r="E80" s="962">
        <v>310300</v>
      </c>
      <c r="F80" s="962">
        <v>0.050299999999999997</v>
      </c>
      <c r="G80" s="962">
        <v>-121.79000000000001</v>
      </c>
    </row>
    <row r="81" spans="1:7" ht="12.75">
      <c r="A81" s="962" t="s">
        <v>1236</v>
      </c>
      <c r="B81" s="962" t="s">
        <v>1188</v>
      </c>
      <c r="C81" s="962" t="s">
        <v>116</v>
      </c>
      <c r="D81" s="962">
        <v>106000</v>
      </c>
      <c r="E81" s="962">
        <v>311200</v>
      </c>
      <c r="F81" s="962">
        <v>0.0167</v>
      </c>
      <c r="G81" s="962">
        <v>550.64999999999998</v>
      </c>
    </row>
    <row r="82" spans="1:7" ht="12.75">
      <c r="A82" s="962" t="s">
        <v>1236</v>
      </c>
      <c r="B82" s="962" t="s">
        <v>1188</v>
      </c>
      <c r="C82" s="962" t="s">
        <v>116</v>
      </c>
      <c r="D82" s="962">
        <v>106000</v>
      </c>
      <c r="E82" s="962">
        <v>311240</v>
      </c>
      <c r="F82" s="962"/>
      <c r="G82" s="962">
        <v>2820.73</v>
      </c>
    </row>
    <row r="83" spans="1:7" ht="12.75">
      <c r="A83" s="962" t="s">
        <v>1236</v>
      </c>
      <c r="B83" s="962" t="s">
        <v>1188</v>
      </c>
      <c r="C83" s="962" t="s">
        <v>116</v>
      </c>
      <c r="D83" s="962">
        <v>106000</v>
      </c>
      <c r="E83" s="962">
        <v>311300</v>
      </c>
      <c r="F83" s="962">
        <v>0.021700000000000001</v>
      </c>
      <c r="G83" s="962">
        <v>275</v>
      </c>
    </row>
    <row r="84" spans="1:7" ht="12.75">
      <c r="A84" s="962" t="s">
        <v>1236</v>
      </c>
      <c r="B84" s="962" t="s">
        <v>1188</v>
      </c>
      <c r="C84" s="962" t="s">
        <v>116</v>
      </c>
      <c r="D84" s="962">
        <v>106000</v>
      </c>
      <c r="E84" s="962">
        <v>311400</v>
      </c>
      <c r="F84" s="962">
        <v>0.021700000000000001</v>
      </c>
      <c r="G84" s="962">
        <v>0</v>
      </c>
    </row>
    <row r="85" spans="1:7" ht="12.75">
      <c r="A85" s="962" t="s">
        <v>1236</v>
      </c>
      <c r="B85" s="962" t="s">
        <v>1188</v>
      </c>
      <c r="C85" s="962" t="s">
        <v>116</v>
      </c>
      <c r="D85" s="962">
        <v>106000</v>
      </c>
      <c r="E85" s="962">
        <v>320300</v>
      </c>
      <c r="F85" s="962">
        <v>0.0149</v>
      </c>
      <c r="G85" s="962">
        <v>63358.400000000001</v>
      </c>
    </row>
    <row r="86" spans="1:7" ht="12.75">
      <c r="A86" s="962" t="s">
        <v>1236</v>
      </c>
      <c r="B86" s="962" t="s">
        <v>1188</v>
      </c>
      <c r="C86" s="962" t="s">
        <v>116</v>
      </c>
      <c r="D86" s="962">
        <v>106000</v>
      </c>
      <c r="E86" s="962">
        <v>330400</v>
      </c>
      <c r="F86" s="962">
        <v>0.016199999999999999</v>
      </c>
      <c r="G86" s="962">
        <v>0</v>
      </c>
    </row>
    <row r="87" spans="1:7" ht="12.75">
      <c r="A87" s="962" t="s">
        <v>1236</v>
      </c>
      <c r="B87" s="962" t="s">
        <v>1188</v>
      </c>
      <c r="C87" s="962" t="s">
        <v>116</v>
      </c>
      <c r="D87" s="962">
        <v>106000</v>
      </c>
      <c r="E87" s="962">
        <v>331400</v>
      </c>
      <c r="F87" s="962">
        <v>0.021499999999999998</v>
      </c>
      <c r="G87" s="962">
        <v>442877.91999999998</v>
      </c>
    </row>
    <row r="88" spans="1:7" ht="12.75">
      <c r="A88" s="962" t="s">
        <v>1236</v>
      </c>
      <c r="B88" s="962" t="s">
        <v>1188</v>
      </c>
      <c r="C88" s="962" t="s">
        <v>116</v>
      </c>
      <c r="D88" s="962">
        <v>106000</v>
      </c>
      <c r="E88" s="962">
        <v>333400</v>
      </c>
      <c r="F88" s="962">
        <v>0.038699999999999998</v>
      </c>
      <c r="G88" s="962">
        <v>0</v>
      </c>
    </row>
    <row r="89" spans="1:7" ht="12.75">
      <c r="A89" s="962" t="s">
        <v>1236</v>
      </c>
      <c r="B89" s="962" t="s">
        <v>1188</v>
      </c>
      <c r="C89" s="962" t="s">
        <v>116</v>
      </c>
      <c r="D89" s="962">
        <v>106000</v>
      </c>
      <c r="E89" s="962">
        <v>334400</v>
      </c>
      <c r="F89" s="962">
        <v>0.061600000000000002</v>
      </c>
      <c r="G89" s="962">
        <v>0</v>
      </c>
    </row>
    <row r="90" spans="1:7" ht="12.75">
      <c r="A90" s="962" t="s">
        <v>1236</v>
      </c>
      <c r="B90" s="962" t="s">
        <v>1188</v>
      </c>
      <c r="C90" s="962" t="s">
        <v>116</v>
      </c>
      <c r="D90" s="962">
        <v>106000</v>
      </c>
      <c r="E90" s="962">
        <v>334420</v>
      </c>
      <c r="F90" s="962">
        <v>0.052999999999999999</v>
      </c>
      <c r="G90" s="962">
        <v>0</v>
      </c>
    </row>
    <row r="91" spans="1:7" ht="12.75">
      <c r="A91" s="962" t="s">
        <v>1236</v>
      </c>
      <c r="B91" s="962" t="s">
        <v>1188</v>
      </c>
      <c r="C91" s="962" t="s">
        <v>116</v>
      </c>
      <c r="D91" s="962">
        <v>106000</v>
      </c>
      <c r="E91" s="962">
        <v>334440</v>
      </c>
      <c r="F91" s="962">
        <v>0.061600000000000002</v>
      </c>
      <c r="G91" s="962">
        <v>0</v>
      </c>
    </row>
    <row r="92" spans="1:7" ht="12.75">
      <c r="A92" s="962" t="s">
        <v>1236</v>
      </c>
      <c r="B92" s="962" t="s">
        <v>1188</v>
      </c>
      <c r="C92" s="962" t="s">
        <v>116</v>
      </c>
      <c r="D92" s="962">
        <v>106000</v>
      </c>
      <c r="E92" s="962">
        <v>335400</v>
      </c>
      <c r="F92" s="962">
        <v>0.029999999999999999</v>
      </c>
      <c r="G92" s="962">
        <v>15733.6</v>
      </c>
    </row>
    <row r="93" spans="1:7" ht="12.75">
      <c r="A93" s="962" t="s">
        <v>1236</v>
      </c>
      <c r="B93" s="962" t="s">
        <v>1188</v>
      </c>
      <c r="C93" s="962" t="s">
        <v>116</v>
      </c>
      <c r="D93" s="962">
        <v>106000</v>
      </c>
      <c r="E93" s="962">
        <v>340500</v>
      </c>
      <c r="F93" s="962">
        <v>0.062</v>
      </c>
      <c r="G93" s="962">
        <v>15627.32</v>
      </c>
    </row>
    <row r="94" spans="1:7" ht="12.75">
      <c r="A94" s="962" t="s">
        <v>1236</v>
      </c>
      <c r="B94" s="962" t="s">
        <v>1188</v>
      </c>
      <c r="C94" s="962" t="s">
        <v>116</v>
      </c>
      <c r="D94" s="962">
        <v>106000</v>
      </c>
      <c r="E94" s="962">
        <v>340550</v>
      </c>
      <c r="F94" s="962">
        <v>0.062</v>
      </c>
      <c r="G94" s="962">
        <v>0</v>
      </c>
    </row>
    <row r="95" spans="1:7" ht="12.75">
      <c r="A95" s="962" t="s">
        <v>1236</v>
      </c>
      <c r="B95" s="962" t="s">
        <v>1188</v>
      </c>
      <c r="C95" s="962" t="s">
        <v>116</v>
      </c>
      <c r="D95" s="962">
        <v>106000</v>
      </c>
      <c r="E95" s="962">
        <v>341500</v>
      </c>
      <c r="F95" s="962">
        <v>0.20000000000000001</v>
      </c>
      <c r="G95" s="962">
        <v>0</v>
      </c>
    </row>
    <row r="96" spans="1:7" ht="12.75">
      <c r="A96" s="962" t="s">
        <v>1236</v>
      </c>
      <c r="B96" s="962" t="s">
        <v>1188</v>
      </c>
      <c r="C96" s="962" t="s">
        <v>116</v>
      </c>
      <c r="D96" s="962">
        <v>106000</v>
      </c>
      <c r="E96" s="962">
        <v>342500</v>
      </c>
      <c r="F96" s="962">
        <v>0.0091000000000000004</v>
      </c>
      <c r="G96" s="962">
        <v>0</v>
      </c>
    </row>
    <row r="97" spans="1:7" ht="12.75">
      <c r="A97" s="962" t="s">
        <v>1236</v>
      </c>
      <c r="B97" s="962" t="s">
        <v>1188</v>
      </c>
      <c r="C97" s="962" t="s">
        <v>116</v>
      </c>
      <c r="D97" s="962">
        <v>106000</v>
      </c>
      <c r="E97" s="962">
        <v>343500</v>
      </c>
      <c r="F97" s="962">
        <v>0.0287</v>
      </c>
      <c r="G97" s="962">
        <v>0</v>
      </c>
    </row>
    <row r="98" spans="1:7" ht="12.75">
      <c r="A98" s="962" t="s">
        <v>1236</v>
      </c>
      <c r="B98" s="962" t="s">
        <v>1188</v>
      </c>
      <c r="C98" s="962" t="s">
        <v>116</v>
      </c>
      <c r="D98" s="962">
        <v>106000</v>
      </c>
      <c r="E98" s="962">
        <v>345500</v>
      </c>
      <c r="F98" s="962">
        <v>0.0111</v>
      </c>
      <c r="G98" s="962">
        <v>0</v>
      </c>
    </row>
    <row r="99" spans="1:7" ht="12.75">
      <c r="A99" s="962" t="s">
        <v>1236</v>
      </c>
      <c r="B99" s="962" t="s">
        <v>1188</v>
      </c>
      <c r="C99" s="962" t="s">
        <v>116</v>
      </c>
      <c r="D99" s="962">
        <v>106000</v>
      </c>
      <c r="E99" s="962">
        <v>346500</v>
      </c>
      <c r="F99" s="962">
        <v>0</v>
      </c>
      <c r="G99" s="962">
        <v>245.81999999999999</v>
      </c>
    </row>
    <row r="100" spans="1:7" ht="12.75">
      <c r="A100" s="962" t="s">
        <v>1236</v>
      </c>
      <c r="B100" s="962" t="s">
        <v>1188</v>
      </c>
      <c r="C100" s="962" t="s">
        <v>116</v>
      </c>
      <c r="D100" s="962">
        <v>106000</v>
      </c>
      <c r="E100" s="962">
        <v>348500</v>
      </c>
      <c r="F100" s="962">
        <v>0.1618</v>
      </c>
      <c r="G100" s="962">
        <v>0</v>
      </c>
    </row>
    <row r="101" spans="1:7" ht="12.75">
      <c r="A101" s="962" t="s">
        <v>1236</v>
      </c>
      <c r="B101" s="962" t="s">
        <v>1188</v>
      </c>
      <c r="C101" s="962" t="s">
        <v>116</v>
      </c>
      <c r="D101" s="962">
        <v>252000</v>
      </c>
      <c r="E101" s="962">
        <v>252000</v>
      </c>
      <c r="F101" s="962">
        <v>0.023</v>
      </c>
      <c r="G101" s="962">
        <v>-3558077.75</v>
      </c>
    </row>
    <row r="102" spans="1:7" ht="12.75">
      <c r="A102" s="962" t="s">
        <v>1236</v>
      </c>
      <c r="B102" s="962" t="s">
        <v>1188</v>
      </c>
      <c r="C102" s="962" t="s">
        <v>116</v>
      </c>
      <c r="D102" s="962">
        <v>271000</v>
      </c>
      <c r="E102" s="962">
        <v>271000</v>
      </c>
      <c r="F102" s="962">
        <v>0.023</v>
      </c>
      <c r="G102" s="962">
        <v>-19082398.609999999</v>
      </c>
    </row>
    <row r="103" spans="1:7" ht="12.75">
      <c r="A103" s="962" t="s">
        <v>1236</v>
      </c>
      <c r="B103" s="962" t="s">
        <v>1192</v>
      </c>
      <c r="C103" s="962" t="s">
        <v>115</v>
      </c>
      <c r="D103" s="962">
        <v>101000</v>
      </c>
      <c r="E103" s="962">
        <v>301100</v>
      </c>
      <c r="F103" s="962">
        <v>0</v>
      </c>
      <c r="G103" s="962">
        <v>1437.53</v>
      </c>
    </row>
    <row r="104" spans="1:7" ht="12.75">
      <c r="A104" s="962" t="s">
        <v>1236</v>
      </c>
      <c r="B104" s="962" t="s">
        <v>1192</v>
      </c>
      <c r="C104" s="962" t="s">
        <v>115</v>
      </c>
      <c r="D104" s="962">
        <v>101000</v>
      </c>
      <c r="E104" s="962">
        <v>304510</v>
      </c>
      <c r="F104" s="962">
        <v>0.0154</v>
      </c>
      <c r="G104" s="962">
        <v>562925.39000000001</v>
      </c>
    </row>
    <row r="105" spans="1:7" ht="12.75">
      <c r="A105" s="962" t="s">
        <v>1236</v>
      </c>
      <c r="B105" s="962" t="s">
        <v>1192</v>
      </c>
      <c r="C105" s="962" t="s">
        <v>115</v>
      </c>
      <c r="D105" s="962">
        <v>101000</v>
      </c>
      <c r="E105" s="962">
        <v>310200</v>
      </c>
      <c r="F105" s="962">
        <v>0.0309</v>
      </c>
      <c r="G105" s="962">
        <v>0</v>
      </c>
    </row>
    <row r="106" spans="1:7" ht="12.75">
      <c r="A106" s="962" t="s">
        <v>1236</v>
      </c>
      <c r="B106" s="962" t="s">
        <v>1192</v>
      </c>
      <c r="C106" s="962" t="s">
        <v>115</v>
      </c>
      <c r="D106" s="962">
        <v>101000</v>
      </c>
      <c r="E106" s="962">
        <v>311250</v>
      </c>
      <c r="F106" s="962">
        <v>0.021700000000000001</v>
      </c>
      <c r="G106" s="962">
        <v>0</v>
      </c>
    </row>
    <row r="107" spans="1:7" ht="12.75">
      <c r="A107" s="962" t="s">
        <v>1236</v>
      </c>
      <c r="B107" s="962" t="s">
        <v>1192</v>
      </c>
      <c r="C107" s="962" t="s">
        <v>115</v>
      </c>
      <c r="D107" s="962">
        <v>101000</v>
      </c>
      <c r="E107" s="962">
        <v>320300</v>
      </c>
      <c r="F107" s="962">
        <v>0.0149</v>
      </c>
      <c r="G107" s="962">
        <v>6446.3400000000001</v>
      </c>
    </row>
    <row r="108" spans="1:7" ht="12.75">
      <c r="A108" s="962" t="s">
        <v>1236</v>
      </c>
      <c r="B108" s="962" t="s">
        <v>1192</v>
      </c>
      <c r="C108" s="962" t="s">
        <v>115</v>
      </c>
      <c r="D108" s="962">
        <v>101000</v>
      </c>
      <c r="E108" s="962">
        <v>334420</v>
      </c>
      <c r="F108" s="962">
        <v>0.052999999999999999</v>
      </c>
      <c r="G108" s="962">
        <v>0</v>
      </c>
    </row>
    <row r="109" spans="1:7" ht="12.75">
      <c r="A109" s="962" t="s">
        <v>1236</v>
      </c>
      <c r="B109" s="962" t="s">
        <v>1192</v>
      </c>
      <c r="C109" s="962" t="s">
        <v>115</v>
      </c>
      <c r="D109" s="962">
        <v>101000</v>
      </c>
      <c r="E109" s="962">
        <v>340500</v>
      </c>
      <c r="F109" s="962">
        <v>0.062</v>
      </c>
      <c r="G109" s="962">
        <v>2169134.0899999999</v>
      </c>
    </row>
    <row r="110" spans="1:7" ht="12.75">
      <c r="A110" s="962" t="s">
        <v>1236</v>
      </c>
      <c r="B110" s="962" t="s">
        <v>1192</v>
      </c>
      <c r="C110" s="962" t="s">
        <v>115</v>
      </c>
      <c r="D110" s="962">
        <v>101000</v>
      </c>
      <c r="E110" s="962">
        <v>340550</v>
      </c>
      <c r="F110" s="962">
        <v>0.062</v>
      </c>
      <c r="G110" s="962">
        <v>0</v>
      </c>
    </row>
    <row r="111" spans="1:7" ht="12.75">
      <c r="A111" s="962" t="s">
        <v>1236</v>
      </c>
      <c r="B111" s="962" t="s">
        <v>1192</v>
      </c>
      <c r="C111" s="962" t="s">
        <v>115</v>
      </c>
      <c r="D111" s="962">
        <v>101000</v>
      </c>
      <c r="E111" s="962">
        <v>340558</v>
      </c>
      <c r="F111" s="962"/>
      <c r="G111" s="962">
        <v>0</v>
      </c>
    </row>
    <row r="112" spans="1:7" ht="12.75">
      <c r="A112" s="962" t="s">
        <v>1236</v>
      </c>
      <c r="B112" s="962" t="s">
        <v>1192</v>
      </c>
      <c r="C112" s="962" t="s">
        <v>115</v>
      </c>
      <c r="D112" s="962">
        <v>101000</v>
      </c>
      <c r="E112" s="962">
        <v>340560</v>
      </c>
      <c r="F112" s="962"/>
      <c r="G112" s="962">
        <v>0</v>
      </c>
    </row>
    <row r="113" spans="1:7" ht="12.75">
      <c r="A113" s="962" t="s">
        <v>1236</v>
      </c>
      <c r="B113" s="962" t="s">
        <v>1192</v>
      </c>
      <c r="C113" s="962" t="s">
        <v>115</v>
      </c>
      <c r="D113" s="962">
        <v>101000</v>
      </c>
      <c r="E113" s="962">
        <v>341500</v>
      </c>
      <c r="F113" s="962">
        <v>0.20000000000000001</v>
      </c>
      <c r="G113" s="962">
        <v>1675182.6299999999</v>
      </c>
    </row>
    <row r="114" spans="1:7" ht="12.75">
      <c r="A114" s="962" t="s">
        <v>1236</v>
      </c>
      <c r="B114" s="962" t="s">
        <v>1192</v>
      </c>
      <c r="C114" s="962" t="s">
        <v>115</v>
      </c>
      <c r="D114" s="962">
        <v>101000</v>
      </c>
      <c r="E114" s="962">
        <v>343500</v>
      </c>
      <c r="F114" s="962">
        <v>0.0287</v>
      </c>
      <c r="G114" s="962">
        <v>8694.5499999999993</v>
      </c>
    </row>
    <row r="115" spans="1:7" ht="12.75">
      <c r="A115" s="962" t="s">
        <v>1236</v>
      </c>
      <c r="B115" s="962" t="s">
        <v>1192</v>
      </c>
      <c r="C115" s="962" t="s">
        <v>115</v>
      </c>
      <c r="D115" s="962">
        <v>101000</v>
      </c>
      <c r="E115" s="962">
        <v>344500</v>
      </c>
      <c r="F115" s="962">
        <v>0.058299999999999998</v>
      </c>
      <c r="G115" s="962">
        <v>0</v>
      </c>
    </row>
    <row r="116" spans="1:7" ht="12.75">
      <c r="A116" s="962" t="s">
        <v>1236</v>
      </c>
      <c r="B116" s="962" t="s">
        <v>1192</v>
      </c>
      <c r="C116" s="962" t="s">
        <v>115</v>
      </c>
      <c r="D116" s="962">
        <v>101000</v>
      </c>
      <c r="E116" s="962">
        <v>346500</v>
      </c>
      <c r="F116" s="962">
        <v>0</v>
      </c>
      <c r="G116" s="962">
        <v>0</v>
      </c>
    </row>
    <row r="117" spans="1:7" ht="12.75">
      <c r="A117" s="962" t="s">
        <v>1236</v>
      </c>
      <c r="B117" s="962" t="s">
        <v>1192</v>
      </c>
      <c r="C117" s="962" t="s">
        <v>115</v>
      </c>
      <c r="D117" s="962">
        <v>101000</v>
      </c>
      <c r="E117" s="962">
        <v>347500</v>
      </c>
      <c r="F117" s="962">
        <v>0</v>
      </c>
      <c r="G117" s="962">
        <v>0</v>
      </c>
    </row>
    <row r="118" spans="1:7" ht="12.75">
      <c r="A118" s="962" t="s">
        <v>1236</v>
      </c>
      <c r="B118" s="962" t="s">
        <v>1192</v>
      </c>
      <c r="C118" s="962" t="s">
        <v>115</v>
      </c>
      <c r="D118" s="962">
        <v>101000</v>
      </c>
      <c r="E118" s="962">
        <v>348500</v>
      </c>
      <c r="F118" s="962">
        <v>0.1618</v>
      </c>
      <c r="G118" s="962">
        <v>9208410.5600000005</v>
      </c>
    </row>
    <row r="119" spans="1:7" ht="12.75">
      <c r="A119" s="962" t="s">
        <v>1236</v>
      </c>
      <c r="B119" s="962" t="s">
        <v>1192</v>
      </c>
      <c r="C119" s="962" t="s">
        <v>115</v>
      </c>
      <c r="D119" s="962">
        <v>106000</v>
      </c>
      <c r="E119" s="962">
        <v>304510</v>
      </c>
      <c r="F119" s="962">
        <v>0.0154</v>
      </c>
      <c r="G119" s="962">
        <v>56199.989999999998</v>
      </c>
    </row>
    <row r="120" spans="1:7" ht="12.75">
      <c r="A120" s="962" t="s">
        <v>1236</v>
      </c>
      <c r="B120" s="962" t="s">
        <v>1192</v>
      </c>
      <c r="C120" s="962" t="s">
        <v>115</v>
      </c>
      <c r="D120" s="962">
        <v>106000</v>
      </c>
      <c r="E120" s="962">
        <v>320300</v>
      </c>
      <c r="F120" s="962">
        <v>0.0149</v>
      </c>
      <c r="G120" s="962">
        <v>0</v>
      </c>
    </row>
    <row r="121" spans="1:7" ht="12.75">
      <c r="A121" s="962" t="s">
        <v>1236</v>
      </c>
      <c r="B121" s="962" t="s">
        <v>1192</v>
      </c>
      <c r="C121" s="962" t="s">
        <v>115</v>
      </c>
      <c r="D121" s="962">
        <v>106000</v>
      </c>
      <c r="E121" s="962">
        <v>340500</v>
      </c>
      <c r="F121" s="962">
        <v>0.062</v>
      </c>
      <c r="G121" s="962">
        <v>149498.62</v>
      </c>
    </row>
    <row r="122" spans="1:7" ht="12.75">
      <c r="A122" s="962" t="s">
        <v>1236</v>
      </c>
      <c r="B122" s="962" t="s">
        <v>1192</v>
      </c>
      <c r="C122" s="962" t="s">
        <v>115</v>
      </c>
      <c r="D122" s="962">
        <v>106000</v>
      </c>
      <c r="E122" s="962">
        <v>341500</v>
      </c>
      <c r="F122" s="962">
        <v>0.20000000000000001</v>
      </c>
      <c r="G122" s="962">
        <v>38701.120000000003</v>
      </c>
    </row>
    <row r="123" spans="1:7" ht="12.75">
      <c r="A123" s="962" t="s">
        <v>1236</v>
      </c>
      <c r="B123" s="962" t="s">
        <v>1192</v>
      </c>
      <c r="C123" s="962" t="s">
        <v>115</v>
      </c>
      <c r="D123" s="962">
        <v>106000</v>
      </c>
      <c r="E123" s="962">
        <v>345500</v>
      </c>
      <c r="F123" s="962">
        <v>0.0111</v>
      </c>
      <c r="G123" s="962">
        <v>0</v>
      </c>
    </row>
    <row r="124" spans="1:7" ht="12.75">
      <c r="A124" s="962" t="s">
        <v>1236</v>
      </c>
      <c r="B124" s="962" t="s">
        <v>1192</v>
      </c>
      <c r="C124" s="962" t="s">
        <v>115</v>
      </c>
      <c r="D124" s="962">
        <v>106000</v>
      </c>
      <c r="E124" s="962">
        <v>348500</v>
      </c>
      <c r="F124" s="962">
        <v>0.1618</v>
      </c>
      <c r="G124" s="962">
        <v>814305.70999999996</v>
      </c>
    </row>
    <row r="125" spans="1:7" ht="12.75">
      <c r="A125" s="962" t="s">
        <v>1236</v>
      </c>
      <c r="B125" s="962" t="s">
        <v>1192</v>
      </c>
      <c r="C125" s="962" t="s">
        <v>115</v>
      </c>
      <c r="D125" s="962">
        <v>252000</v>
      </c>
      <c r="E125" s="962">
        <v>252000</v>
      </c>
      <c r="F125" s="962">
        <v>0.023</v>
      </c>
      <c r="G125" s="962">
        <v>79802.320000000007</v>
      </c>
    </row>
    <row r="126" spans="1:7" ht="12.75">
      <c r="A126" s="962" t="s">
        <v>1236</v>
      </c>
      <c r="B126" s="962" t="s">
        <v>1192</v>
      </c>
      <c r="C126" s="962" t="s">
        <v>115</v>
      </c>
      <c r="D126" s="962">
        <v>271000</v>
      </c>
      <c r="E126" s="962">
        <v>271000</v>
      </c>
      <c r="F126" s="962">
        <v>0.023</v>
      </c>
      <c r="G126" s="962">
        <v>0</v>
      </c>
    </row>
    <row r="127" spans="1:7" ht="12.75">
      <c r="A127" s="962" t="s">
        <v>1236</v>
      </c>
      <c r="B127" s="962" t="s">
        <v>1189</v>
      </c>
      <c r="C127" s="962" t="s">
        <v>116</v>
      </c>
      <c r="D127" s="962">
        <v>101000</v>
      </c>
      <c r="E127" s="962">
        <v>302100</v>
      </c>
      <c r="F127" s="962">
        <v>0</v>
      </c>
      <c r="G127" s="962">
        <v>567.10000000000002</v>
      </c>
    </row>
    <row r="128" spans="1:7" ht="12.75">
      <c r="A128" s="962" t="s">
        <v>1236</v>
      </c>
      <c r="B128" s="962" t="s">
        <v>1189</v>
      </c>
      <c r="C128" s="962" t="s">
        <v>116</v>
      </c>
      <c r="D128" s="962">
        <v>101000</v>
      </c>
      <c r="E128" s="962">
        <v>303220</v>
      </c>
      <c r="F128" s="962">
        <v>0</v>
      </c>
      <c r="G128" s="962">
        <v>59385</v>
      </c>
    </row>
    <row r="129" spans="1:7" ht="12.75">
      <c r="A129" s="962" t="s">
        <v>1236</v>
      </c>
      <c r="B129" s="962" t="s">
        <v>1189</v>
      </c>
      <c r="C129" s="962" t="s">
        <v>116</v>
      </c>
      <c r="D129" s="962">
        <v>101000</v>
      </c>
      <c r="E129" s="962">
        <v>304500</v>
      </c>
      <c r="F129" s="962">
        <v>0.0154</v>
      </c>
      <c r="G129" s="962">
        <v>9686007.8100000005</v>
      </c>
    </row>
    <row r="130" spans="1:7" ht="12.75">
      <c r="A130" s="962" t="s">
        <v>1236</v>
      </c>
      <c r="B130" s="962" t="s">
        <v>1189</v>
      </c>
      <c r="C130" s="962" t="s">
        <v>116</v>
      </c>
      <c r="D130" s="962">
        <v>101000</v>
      </c>
      <c r="E130" s="962">
        <v>304510</v>
      </c>
      <c r="F130" s="962">
        <v>0.0154</v>
      </c>
      <c r="G130" s="962">
        <v>1430.4100000000001</v>
      </c>
    </row>
    <row r="131" spans="1:7" ht="12.75">
      <c r="A131" s="962" t="s">
        <v>1236</v>
      </c>
      <c r="B131" s="962" t="s">
        <v>1189</v>
      </c>
      <c r="C131" s="962" t="s">
        <v>116</v>
      </c>
      <c r="D131" s="962">
        <v>101000</v>
      </c>
      <c r="E131" s="962">
        <v>307200</v>
      </c>
      <c r="F131" s="962">
        <v>0.026499999999999999</v>
      </c>
      <c r="G131" s="962">
        <v>1391552.9199999999</v>
      </c>
    </row>
    <row r="132" spans="1:7" ht="12.75">
      <c r="A132" s="962" t="s">
        <v>1236</v>
      </c>
      <c r="B132" s="962" t="s">
        <v>1189</v>
      </c>
      <c r="C132" s="962" t="s">
        <v>116</v>
      </c>
      <c r="D132" s="962">
        <v>101000</v>
      </c>
      <c r="E132" s="962">
        <v>309200</v>
      </c>
      <c r="F132" s="962">
        <v>0.0309</v>
      </c>
      <c r="G132" s="962">
        <v>12400</v>
      </c>
    </row>
    <row r="133" spans="1:7" ht="12.75">
      <c r="A133" s="962" t="s">
        <v>1236</v>
      </c>
      <c r="B133" s="962" t="s">
        <v>1189</v>
      </c>
      <c r="C133" s="962" t="s">
        <v>116</v>
      </c>
      <c r="D133" s="962">
        <v>101000</v>
      </c>
      <c r="E133" s="962">
        <v>310200</v>
      </c>
      <c r="F133" s="962">
        <v>0.0309</v>
      </c>
      <c r="G133" s="962">
        <v>0</v>
      </c>
    </row>
    <row r="134" spans="1:7" ht="12.75">
      <c r="A134" s="962" t="s">
        <v>1236</v>
      </c>
      <c r="B134" s="962" t="s">
        <v>1189</v>
      </c>
      <c r="C134" s="962" t="s">
        <v>116</v>
      </c>
      <c r="D134" s="962">
        <v>101000</v>
      </c>
      <c r="E134" s="962">
        <v>311200</v>
      </c>
      <c r="F134" s="962">
        <v>0.0167</v>
      </c>
      <c r="G134" s="962">
        <v>932079.31000000006</v>
      </c>
    </row>
    <row r="135" spans="1:7" ht="12.75">
      <c r="A135" s="962" t="s">
        <v>1236</v>
      </c>
      <c r="B135" s="962" t="s">
        <v>1189</v>
      </c>
      <c r="C135" s="962" t="s">
        <v>116</v>
      </c>
      <c r="D135" s="962">
        <v>101000</v>
      </c>
      <c r="E135" s="962">
        <v>311250</v>
      </c>
      <c r="F135" s="962">
        <v>0.021700000000000001</v>
      </c>
      <c r="G135" s="962">
        <v>1136.95</v>
      </c>
    </row>
    <row r="136" spans="1:7" ht="12.75">
      <c r="A136" s="962" t="s">
        <v>1236</v>
      </c>
      <c r="B136" s="962" t="s">
        <v>1189</v>
      </c>
      <c r="C136" s="962" t="s">
        <v>116</v>
      </c>
      <c r="D136" s="962">
        <v>101000</v>
      </c>
      <c r="E136" s="962">
        <v>320300</v>
      </c>
      <c r="F136" s="962">
        <v>0.0149</v>
      </c>
      <c r="G136" s="962">
        <v>5206619.3099999996</v>
      </c>
    </row>
    <row r="137" spans="1:7" ht="12.75">
      <c r="A137" s="962" t="s">
        <v>1236</v>
      </c>
      <c r="B137" s="962" t="s">
        <v>1189</v>
      </c>
      <c r="C137" s="962" t="s">
        <v>116</v>
      </c>
      <c r="D137" s="962">
        <v>101000</v>
      </c>
      <c r="E137" s="962">
        <v>330400</v>
      </c>
      <c r="F137" s="962">
        <v>0.016199999999999999</v>
      </c>
      <c r="G137" s="962">
        <v>1043312</v>
      </c>
    </row>
    <row r="138" spans="1:7" ht="12.75">
      <c r="A138" s="962" t="s">
        <v>1236</v>
      </c>
      <c r="B138" s="962" t="s">
        <v>1189</v>
      </c>
      <c r="C138" s="962" t="s">
        <v>116</v>
      </c>
      <c r="D138" s="962">
        <v>101000</v>
      </c>
      <c r="E138" s="962">
        <v>331400</v>
      </c>
      <c r="F138" s="962">
        <v>0.021499999999999998</v>
      </c>
      <c r="G138" s="962">
        <v>11509608.08</v>
      </c>
    </row>
    <row r="139" spans="1:7" ht="12.75">
      <c r="A139" s="962" t="s">
        <v>1236</v>
      </c>
      <c r="B139" s="962" t="s">
        <v>1189</v>
      </c>
      <c r="C139" s="962" t="s">
        <v>116</v>
      </c>
      <c r="D139" s="962">
        <v>101000</v>
      </c>
      <c r="E139" s="962">
        <v>333400</v>
      </c>
      <c r="F139" s="962">
        <v>0.038699999999999998</v>
      </c>
      <c r="G139" s="962">
        <v>6512972.7999999998</v>
      </c>
    </row>
    <row r="140" spans="1:7" ht="12.75">
      <c r="A140" s="962" t="s">
        <v>1236</v>
      </c>
      <c r="B140" s="962" t="s">
        <v>1189</v>
      </c>
      <c r="C140" s="962" t="s">
        <v>116</v>
      </c>
      <c r="D140" s="962">
        <v>101000</v>
      </c>
      <c r="E140" s="962">
        <v>334400</v>
      </c>
      <c r="F140" s="962">
        <v>0.061600000000000002</v>
      </c>
      <c r="G140" s="962">
        <v>21167.299999999999</v>
      </c>
    </row>
    <row r="141" spans="1:7" ht="12.75">
      <c r="A141" s="962" t="s">
        <v>1236</v>
      </c>
      <c r="B141" s="962" t="s">
        <v>1189</v>
      </c>
      <c r="C141" s="962" t="s">
        <v>116</v>
      </c>
      <c r="D141" s="962">
        <v>101000</v>
      </c>
      <c r="E141" s="962">
        <v>334420</v>
      </c>
      <c r="F141" s="962">
        <v>0.052999999999999999</v>
      </c>
      <c r="G141" s="962">
        <v>40654.989999999998</v>
      </c>
    </row>
    <row r="142" spans="1:7" ht="12.75">
      <c r="A142" s="962" t="s">
        <v>1236</v>
      </c>
      <c r="B142" s="962" t="s">
        <v>1189</v>
      </c>
      <c r="C142" s="962" t="s">
        <v>116</v>
      </c>
      <c r="D142" s="962">
        <v>101000</v>
      </c>
      <c r="E142" s="962">
        <v>334430</v>
      </c>
      <c r="F142" s="962">
        <v>0.061600000000000002</v>
      </c>
      <c r="G142" s="962">
        <v>760563.58999999997</v>
      </c>
    </row>
    <row r="143" spans="1:7" ht="12.75">
      <c r="A143" s="962" t="s">
        <v>1236</v>
      </c>
      <c r="B143" s="962" t="s">
        <v>1189</v>
      </c>
      <c r="C143" s="962" t="s">
        <v>116</v>
      </c>
      <c r="D143" s="962">
        <v>101000</v>
      </c>
      <c r="E143" s="962">
        <v>334440</v>
      </c>
      <c r="F143" s="962">
        <v>0.061600000000000002</v>
      </c>
      <c r="G143" s="962">
        <v>1091226.3500000001</v>
      </c>
    </row>
    <row r="144" spans="1:7" ht="12.75">
      <c r="A144" s="962" t="s">
        <v>1236</v>
      </c>
      <c r="B144" s="962" t="s">
        <v>1189</v>
      </c>
      <c r="C144" s="962" t="s">
        <v>116</v>
      </c>
      <c r="D144" s="962">
        <v>101000</v>
      </c>
      <c r="E144" s="962">
        <v>335400</v>
      </c>
      <c r="F144" s="962">
        <v>0.029999999999999999</v>
      </c>
      <c r="G144" s="962">
        <v>701489.84999999998</v>
      </c>
    </row>
    <row r="145" spans="1:7" ht="12.75">
      <c r="A145" s="962" t="s">
        <v>1236</v>
      </c>
      <c r="B145" s="962" t="s">
        <v>1189</v>
      </c>
      <c r="C145" s="962" t="s">
        <v>116</v>
      </c>
      <c r="D145" s="962">
        <v>101000</v>
      </c>
      <c r="E145" s="962">
        <v>340500</v>
      </c>
      <c r="F145" s="962">
        <v>0.062</v>
      </c>
      <c r="G145" s="962">
        <v>7941.1499999999996</v>
      </c>
    </row>
    <row r="146" spans="1:7" ht="12.75">
      <c r="A146" s="962" t="s">
        <v>1236</v>
      </c>
      <c r="B146" s="962" t="s">
        <v>1189</v>
      </c>
      <c r="C146" s="962" t="s">
        <v>116</v>
      </c>
      <c r="D146" s="962">
        <v>101000</v>
      </c>
      <c r="E146" s="962">
        <v>340558</v>
      </c>
      <c r="F146" s="962"/>
      <c r="G146" s="962">
        <v>0</v>
      </c>
    </row>
    <row r="147" spans="1:7" ht="12.75">
      <c r="A147" s="962" t="s">
        <v>1236</v>
      </c>
      <c r="B147" s="962" t="s">
        <v>1189</v>
      </c>
      <c r="C147" s="962" t="s">
        <v>116</v>
      </c>
      <c r="D147" s="962">
        <v>101000</v>
      </c>
      <c r="E147" s="962">
        <v>341500</v>
      </c>
      <c r="F147" s="962">
        <v>0.20000000000000001</v>
      </c>
      <c r="G147" s="962">
        <v>91883</v>
      </c>
    </row>
    <row r="148" spans="1:7" ht="12.75">
      <c r="A148" s="962" t="s">
        <v>1236</v>
      </c>
      <c r="B148" s="962" t="s">
        <v>1189</v>
      </c>
      <c r="C148" s="962" t="s">
        <v>116</v>
      </c>
      <c r="D148" s="962">
        <v>101000</v>
      </c>
      <c r="E148" s="962">
        <v>343500</v>
      </c>
      <c r="F148" s="962">
        <v>0.0287</v>
      </c>
      <c r="G148" s="962">
        <v>2475.98</v>
      </c>
    </row>
    <row r="149" spans="1:7" ht="12.75">
      <c r="A149" s="962" t="s">
        <v>1236</v>
      </c>
      <c r="B149" s="962" t="s">
        <v>1189</v>
      </c>
      <c r="C149" s="962" t="s">
        <v>116</v>
      </c>
      <c r="D149" s="962">
        <v>101000</v>
      </c>
      <c r="E149" s="962">
        <v>346500</v>
      </c>
      <c r="F149" s="962">
        <v>0</v>
      </c>
      <c r="G149" s="962">
        <v>24756.25</v>
      </c>
    </row>
    <row r="150" spans="1:7" ht="12.75">
      <c r="A150" s="962" t="s">
        <v>1236</v>
      </c>
      <c r="B150" s="962" t="s">
        <v>1189</v>
      </c>
      <c r="C150" s="962" t="s">
        <v>116</v>
      </c>
      <c r="D150" s="962">
        <v>101000</v>
      </c>
      <c r="E150" s="962">
        <v>347500</v>
      </c>
      <c r="F150" s="962">
        <v>0</v>
      </c>
      <c r="G150" s="962">
        <v>15680.32</v>
      </c>
    </row>
    <row r="151" spans="1:7" ht="12.75">
      <c r="A151" s="962" t="s">
        <v>1236</v>
      </c>
      <c r="B151" s="962" t="s">
        <v>1189</v>
      </c>
      <c r="C151" s="962" t="s">
        <v>116</v>
      </c>
      <c r="D151" s="962">
        <v>101000</v>
      </c>
      <c r="E151" s="962">
        <v>348500</v>
      </c>
      <c r="F151" s="962">
        <v>0.1618</v>
      </c>
      <c r="G151" s="962">
        <v>0</v>
      </c>
    </row>
    <row r="152" spans="1:7" ht="12.75">
      <c r="A152" s="962" t="s">
        <v>1236</v>
      </c>
      <c r="B152" s="962" t="s">
        <v>1189</v>
      </c>
      <c r="C152" s="962" t="s">
        <v>116</v>
      </c>
      <c r="D152" s="962">
        <v>106000</v>
      </c>
      <c r="E152" s="962">
        <v>304200</v>
      </c>
      <c r="F152" s="962"/>
      <c r="G152" s="962">
        <v>1251.95</v>
      </c>
    </row>
    <row r="153" spans="1:7" ht="12.75">
      <c r="A153" s="962" t="s">
        <v>1236</v>
      </c>
      <c r="B153" s="962" t="s">
        <v>1189</v>
      </c>
      <c r="C153" s="962" t="s">
        <v>116</v>
      </c>
      <c r="D153" s="962">
        <v>106000</v>
      </c>
      <c r="E153" s="962">
        <v>304500</v>
      </c>
      <c r="F153" s="962">
        <v>0.0154</v>
      </c>
      <c r="G153" s="962">
        <v>3600</v>
      </c>
    </row>
    <row r="154" spans="1:7" ht="12.75">
      <c r="A154" s="962" t="s">
        <v>1236</v>
      </c>
      <c r="B154" s="962" t="s">
        <v>1189</v>
      </c>
      <c r="C154" s="962" t="s">
        <v>116</v>
      </c>
      <c r="D154" s="962">
        <v>106000</v>
      </c>
      <c r="E154" s="962">
        <v>304510</v>
      </c>
      <c r="F154" s="962">
        <v>0.0154</v>
      </c>
      <c r="G154" s="962">
        <v>0</v>
      </c>
    </row>
    <row r="155" spans="1:7" ht="12.75">
      <c r="A155" s="962" t="s">
        <v>1236</v>
      </c>
      <c r="B155" s="962" t="s">
        <v>1189</v>
      </c>
      <c r="C155" s="962" t="s">
        <v>116</v>
      </c>
      <c r="D155" s="962">
        <v>106000</v>
      </c>
      <c r="E155" s="962">
        <v>307200</v>
      </c>
      <c r="F155" s="962">
        <v>0.026499999999999999</v>
      </c>
      <c r="G155" s="962">
        <v>594.83000000000004</v>
      </c>
    </row>
    <row r="156" spans="1:7" ht="12.75">
      <c r="A156" s="962" t="s">
        <v>1236</v>
      </c>
      <c r="B156" s="962" t="s">
        <v>1189</v>
      </c>
      <c r="C156" s="962" t="s">
        <v>116</v>
      </c>
      <c r="D156" s="962">
        <v>106000</v>
      </c>
      <c r="E156" s="962">
        <v>311200</v>
      </c>
      <c r="F156" s="962">
        <v>0.0167</v>
      </c>
      <c r="G156" s="962">
        <v>6631.2600000000002</v>
      </c>
    </row>
    <row r="157" spans="1:7" ht="12.75">
      <c r="A157" s="962" t="s">
        <v>1236</v>
      </c>
      <c r="B157" s="962" t="s">
        <v>1189</v>
      </c>
      <c r="C157" s="962" t="s">
        <v>116</v>
      </c>
      <c r="D157" s="962">
        <v>106000</v>
      </c>
      <c r="E157" s="962">
        <v>320300</v>
      </c>
      <c r="F157" s="962">
        <v>0.0149</v>
      </c>
      <c r="G157" s="962">
        <v>21729.189999999999</v>
      </c>
    </row>
    <row r="158" spans="1:7" ht="12.75">
      <c r="A158" s="962" t="s">
        <v>1236</v>
      </c>
      <c r="B158" s="962" t="s">
        <v>1189</v>
      </c>
      <c r="C158" s="962" t="s">
        <v>116</v>
      </c>
      <c r="D158" s="962">
        <v>106000</v>
      </c>
      <c r="E158" s="962">
        <v>331400</v>
      </c>
      <c r="F158" s="962">
        <v>0.021499999999999998</v>
      </c>
      <c r="G158" s="962">
        <v>488043.94</v>
      </c>
    </row>
    <row r="159" spans="1:7" ht="12.75">
      <c r="A159" s="962" t="s">
        <v>1236</v>
      </c>
      <c r="B159" s="962" t="s">
        <v>1189</v>
      </c>
      <c r="C159" s="962" t="s">
        <v>116</v>
      </c>
      <c r="D159" s="962">
        <v>106000</v>
      </c>
      <c r="E159" s="962">
        <v>333400</v>
      </c>
      <c r="F159" s="962">
        <v>0.038699999999999998</v>
      </c>
      <c r="G159" s="962">
        <v>0</v>
      </c>
    </row>
    <row r="160" spans="1:7" ht="12.75">
      <c r="A160" s="962" t="s">
        <v>1236</v>
      </c>
      <c r="B160" s="962" t="s">
        <v>1189</v>
      </c>
      <c r="C160" s="962" t="s">
        <v>116</v>
      </c>
      <c r="D160" s="962">
        <v>106000</v>
      </c>
      <c r="E160" s="962">
        <v>334420</v>
      </c>
      <c r="F160" s="962">
        <v>0.052999999999999999</v>
      </c>
      <c r="G160" s="962">
        <v>0</v>
      </c>
    </row>
    <row r="161" spans="1:7" ht="12.75">
      <c r="A161" s="962" t="s">
        <v>1236</v>
      </c>
      <c r="B161" s="962" t="s">
        <v>1189</v>
      </c>
      <c r="C161" s="962" t="s">
        <v>116</v>
      </c>
      <c r="D161" s="962">
        <v>106000</v>
      </c>
      <c r="E161" s="962">
        <v>334440</v>
      </c>
      <c r="F161" s="962">
        <v>0.061600000000000002</v>
      </c>
      <c r="G161" s="962">
        <v>0</v>
      </c>
    </row>
    <row r="162" spans="1:7" ht="12.75">
      <c r="A162" s="962" t="s">
        <v>1236</v>
      </c>
      <c r="B162" s="962" t="s">
        <v>1189</v>
      </c>
      <c r="C162" s="962" t="s">
        <v>116</v>
      </c>
      <c r="D162" s="962">
        <v>106000</v>
      </c>
      <c r="E162" s="962">
        <v>335400</v>
      </c>
      <c r="F162" s="962">
        <v>0.029999999999999999</v>
      </c>
      <c r="G162" s="962">
        <v>0</v>
      </c>
    </row>
    <row r="163" spans="1:7" ht="12.75">
      <c r="A163" s="962" t="s">
        <v>1236</v>
      </c>
      <c r="B163" s="962" t="s">
        <v>1189</v>
      </c>
      <c r="C163" s="962" t="s">
        <v>116</v>
      </c>
      <c r="D163" s="962">
        <v>106000</v>
      </c>
      <c r="E163" s="962">
        <v>340500</v>
      </c>
      <c r="F163" s="962">
        <v>0.062</v>
      </c>
      <c r="G163" s="962">
        <v>0</v>
      </c>
    </row>
    <row r="164" spans="1:7" ht="12.75">
      <c r="A164" s="962" t="s">
        <v>1236</v>
      </c>
      <c r="B164" s="962" t="s">
        <v>1189</v>
      </c>
      <c r="C164" s="962" t="s">
        <v>116</v>
      </c>
      <c r="D164" s="962">
        <v>106000</v>
      </c>
      <c r="E164" s="962">
        <v>347500</v>
      </c>
      <c r="F164" s="962">
        <v>0</v>
      </c>
      <c r="G164" s="962">
        <v>6733.1000000000004</v>
      </c>
    </row>
    <row r="165" spans="1:7" ht="12.75">
      <c r="A165" s="962" t="s">
        <v>1236</v>
      </c>
      <c r="B165" s="962" t="s">
        <v>1189</v>
      </c>
      <c r="C165" s="962" t="s">
        <v>116</v>
      </c>
      <c r="D165" s="962">
        <v>252000</v>
      </c>
      <c r="E165" s="962">
        <v>252000</v>
      </c>
      <c r="F165" s="962">
        <v>0.023</v>
      </c>
      <c r="G165" s="962">
        <v>-1731477.47</v>
      </c>
    </row>
    <row r="166" spans="1:7" ht="12.75">
      <c r="A166" s="962" t="s">
        <v>1236</v>
      </c>
      <c r="B166" s="962" t="s">
        <v>1189</v>
      </c>
      <c r="C166" s="962" t="s">
        <v>116</v>
      </c>
      <c r="D166" s="962">
        <v>271000</v>
      </c>
      <c r="E166" s="962">
        <v>271000</v>
      </c>
      <c r="F166" s="962">
        <v>0.023</v>
      </c>
      <c r="G166" s="962">
        <v>-2617116.8500000001</v>
      </c>
    </row>
    <row r="167" spans="1:7" ht="12.75">
      <c r="A167" s="962" t="s">
        <v>1236</v>
      </c>
      <c r="B167" s="962" t="s">
        <v>1240</v>
      </c>
      <c r="C167" s="962" t="s">
        <v>1238</v>
      </c>
      <c r="D167" s="962">
        <v>101000</v>
      </c>
      <c r="E167" s="962">
        <v>353300</v>
      </c>
      <c r="F167" s="962"/>
      <c r="G167" s="962">
        <v>0</v>
      </c>
    </row>
    <row r="168" spans="1:7" ht="12.75">
      <c r="A168" s="962" t="s">
        <v>1236</v>
      </c>
      <c r="B168" s="962" t="s">
        <v>1240</v>
      </c>
      <c r="C168" s="962" t="s">
        <v>1238</v>
      </c>
      <c r="D168" s="962">
        <v>101000</v>
      </c>
      <c r="E168" s="962">
        <v>354200</v>
      </c>
      <c r="F168" s="962"/>
      <c r="G168" s="962">
        <v>28847.16</v>
      </c>
    </row>
    <row r="169" spans="1:7" ht="12.75">
      <c r="A169" s="962" t="s">
        <v>1236</v>
      </c>
      <c r="B169" s="962" t="s">
        <v>1240</v>
      </c>
      <c r="C169" s="962" t="s">
        <v>1238</v>
      </c>
      <c r="D169" s="962">
        <v>101000</v>
      </c>
      <c r="E169" s="962">
        <v>354300</v>
      </c>
      <c r="F169" s="962"/>
      <c r="G169" s="962">
        <v>178321.37</v>
      </c>
    </row>
    <row r="170" spans="1:7" ht="12.75">
      <c r="A170" s="962" t="s">
        <v>1236</v>
      </c>
      <c r="B170" s="962" t="s">
        <v>1240</v>
      </c>
      <c r="C170" s="962" t="s">
        <v>1238</v>
      </c>
      <c r="D170" s="962">
        <v>101000</v>
      </c>
      <c r="E170" s="962">
        <v>355200</v>
      </c>
      <c r="F170" s="962"/>
      <c r="G170" s="962">
        <v>55.409999999999997</v>
      </c>
    </row>
    <row r="171" spans="1:7" ht="12.75">
      <c r="A171" s="962" t="s">
        <v>1236</v>
      </c>
      <c r="B171" s="962" t="s">
        <v>1240</v>
      </c>
      <c r="C171" s="962" t="s">
        <v>1238</v>
      </c>
      <c r="D171" s="962">
        <v>101000</v>
      </c>
      <c r="E171" s="962">
        <v>355300</v>
      </c>
      <c r="F171" s="962"/>
      <c r="G171" s="962">
        <v>31320.580000000002</v>
      </c>
    </row>
    <row r="172" spans="1:7" ht="12.75">
      <c r="A172" s="962" t="s">
        <v>1236</v>
      </c>
      <c r="B172" s="962" t="s">
        <v>1240</v>
      </c>
      <c r="C172" s="962" t="s">
        <v>1238</v>
      </c>
      <c r="D172" s="962">
        <v>101000</v>
      </c>
      <c r="E172" s="962">
        <v>355400</v>
      </c>
      <c r="F172" s="962"/>
      <c r="G172" s="962">
        <v>151480.66</v>
      </c>
    </row>
    <row r="173" spans="1:7" ht="12.75">
      <c r="A173" s="962" t="s">
        <v>1236</v>
      </c>
      <c r="B173" s="962" t="s">
        <v>1240</v>
      </c>
      <c r="C173" s="962" t="s">
        <v>1238</v>
      </c>
      <c r="D173" s="962">
        <v>101000</v>
      </c>
      <c r="E173" s="962">
        <v>360200</v>
      </c>
      <c r="F173" s="962"/>
      <c r="G173" s="962">
        <v>4278.3999999999996</v>
      </c>
    </row>
    <row r="174" spans="1:7" ht="12.75">
      <c r="A174" s="962" t="s">
        <v>1236</v>
      </c>
      <c r="B174" s="962" t="s">
        <v>1240</v>
      </c>
      <c r="C174" s="962" t="s">
        <v>1238</v>
      </c>
      <c r="D174" s="962">
        <v>101000</v>
      </c>
      <c r="E174" s="962">
        <v>361200</v>
      </c>
      <c r="F174" s="962"/>
      <c r="G174" s="962">
        <v>5978956.5099999998</v>
      </c>
    </row>
    <row r="175" spans="1:7" ht="12.75">
      <c r="A175" s="962" t="s">
        <v>1236</v>
      </c>
      <c r="B175" s="962" t="s">
        <v>1240</v>
      </c>
      <c r="C175" s="962" t="s">
        <v>1238</v>
      </c>
      <c r="D175" s="962">
        <v>101000</v>
      </c>
      <c r="E175" s="962">
        <v>362200</v>
      </c>
      <c r="F175" s="962"/>
      <c r="G175" s="962">
        <v>0</v>
      </c>
    </row>
    <row r="176" spans="1:7" ht="12.75">
      <c r="A176" s="962" t="s">
        <v>1236</v>
      </c>
      <c r="B176" s="962" t="s">
        <v>1240</v>
      </c>
      <c r="C176" s="962" t="s">
        <v>1238</v>
      </c>
      <c r="D176" s="962">
        <v>101000</v>
      </c>
      <c r="E176" s="962">
        <v>363200</v>
      </c>
      <c r="F176" s="962"/>
      <c r="G176" s="962">
        <v>659572.93999999994</v>
      </c>
    </row>
    <row r="177" spans="1:7" ht="12.75">
      <c r="A177" s="962" t="s">
        <v>1236</v>
      </c>
      <c r="B177" s="962" t="s">
        <v>1240</v>
      </c>
      <c r="C177" s="962" t="s">
        <v>1238</v>
      </c>
      <c r="D177" s="962">
        <v>101000</v>
      </c>
      <c r="E177" s="962">
        <v>371300</v>
      </c>
      <c r="F177" s="962"/>
      <c r="G177" s="962">
        <v>132875.39999999999</v>
      </c>
    </row>
    <row r="178" spans="1:7" ht="12.75">
      <c r="A178" s="962" t="s">
        <v>1236</v>
      </c>
      <c r="B178" s="962" t="s">
        <v>1240</v>
      </c>
      <c r="C178" s="962" t="s">
        <v>1238</v>
      </c>
      <c r="D178" s="962">
        <v>101000</v>
      </c>
      <c r="E178" s="962">
        <v>380400</v>
      </c>
      <c r="F178" s="962"/>
      <c r="G178" s="962">
        <v>29611.77</v>
      </c>
    </row>
    <row r="179" spans="1:7" ht="12.75">
      <c r="A179" s="962" t="s">
        <v>1236</v>
      </c>
      <c r="B179" s="962" t="s">
        <v>1240</v>
      </c>
      <c r="C179" s="962" t="s">
        <v>1238</v>
      </c>
      <c r="D179" s="962">
        <v>101000</v>
      </c>
      <c r="E179" s="962">
        <v>389400</v>
      </c>
      <c r="F179" s="962"/>
      <c r="G179" s="962">
        <v>0</v>
      </c>
    </row>
    <row r="180" spans="1:7" ht="12.75">
      <c r="A180" s="962" t="s">
        <v>1236</v>
      </c>
      <c r="B180" s="962" t="s">
        <v>1240</v>
      </c>
      <c r="C180" s="962" t="s">
        <v>1238</v>
      </c>
      <c r="D180" s="962">
        <v>101000</v>
      </c>
      <c r="E180" s="962">
        <v>390700</v>
      </c>
      <c r="F180" s="962"/>
      <c r="G180" s="962">
        <v>0</v>
      </c>
    </row>
    <row r="181" spans="1:7" ht="12.75">
      <c r="A181" s="962" t="s">
        <v>1236</v>
      </c>
      <c r="B181" s="962" t="s">
        <v>1240</v>
      </c>
      <c r="C181" s="962" t="s">
        <v>1238</v>
      </c>
      <c r="D181" s="962">
        <v>101000</v>
      </c>
      <c r="E181" s="962">
        <v>391700</v>
      </c>
      <c r="F181" s="962"/>
      <c r="G181" s="962">
        <v>0</v>
      </c>
    </row>
    <row r="182" spans="1:7" ht="12.75">
      <c r="A182" s="962" t="s">
        <v>1236</v>
      </c>
      <c r="B182" s="962" t="s">
        <v>1240</v>
      </c>
      <c r="C182" s="962" t="s">
        <v>1238</v>
      </c>
      <c r="D182" s="962">
        <v>106000</v>
      </c>
      <c r="E182" s="962">
        <v>354200</v>
      </c>
      <c r="F182" s="962"/>
      <c r="G182" s="962">
        <v>0</v>
      </c>
    </row>
    <row r="183" spans="1:7" ht="12.75">
      <c r="A183" s="962" t="s">
        <v>1236</v>
      </c>
      <c r="B183" s="962" t="s">
        <v>1240</v>
      </c>
      <c r="C183" s="962" t="s">
        <v>1238</v>
      </c>
      <c r="D183" s="962">
        <v>106000</v>
      </c>
      <c r="E183" s="962">
        <v>354300</v>
      </c>
      <c r="F183" s="962"/>
      <c r="G183" s="962">
        <v>0</v>
      </c>
    </row>
    <row r="184" spans="1:7" ht="12.75">
      <c r="A184" s="962" t="s">
        <v>1236</v>
      </c>
      <c r="B184" s="962" t="s">
        <v>1240</v>
      </c>
      <c r="C184" s="962" t="s">
        <v>1238</v>
      </c>
      <c r="D184" s="962">
        <v>106000</v>
      </c>
      <c r="E184" s="962">
        <v>355200</v>
      </c>
      <c r="F184" s="962"/>
      <c r="G184" s="962">
        <v>62.409999999999997</v>
      </c>
    </row>
    <row r="185" spans="1:7" ht="12.75">
      <c r="A185" s="962" t="s">
        <v>1236</v>
      </c>
      <c r="B185" s="962" t="s">
        <v>1240</v>
      </c>
      <c r="C185" s="962" t="s">
        <v>1238</v>
      </c>
      <c r="D185" s="962">
        <v>106000</v>
      </c>
      <c r="E185" s="962">
        <v>355400</v>
      </c>
      <c r="F185" s="962"/>
      <c r="G185" s="962">
        <v>0</v>
      </c>
    </row>
    <row r="186" spans="1:7" ht="12.75">
      <c r="A186" s="962" t="s">
        <v>1236</v>
      </c>
      <c r="B186" s="962" t="s">
        <v>1240</v>
      </c>
      <c r="C186" s="962" t="s">
        <v>1238</v>
      </c>
      <c r="D186" s="962">
        <v>106000</v>
      </c>
      <c r="E186" s="962">
        <v>360200</v>
      </c>
      <c r="F186" s="962"/>
      <c r="G186" s="962">
        <v>0</v>
      </c>
    </row>
    <row r="187" spans="1:7" ht="12.75">
      <c r="A187" s="962" t="s">
        <v>1236</v>
      </c>
      <c r="B187" s="962" t="s">
        <v>1240</v>
      </c>
      <c r="C187" s="962" t="s">
        <v>1238</v>
      </c>
      <c r="D187" s="962">
        <v>106000</v>
      </c>
      <c r="E187" s="962">
        <v>361200</v>
      </c>
      <c r="F187" s="962"/>
      <c r="G187" s="962">
        <v>0</v>
      </c>
    </row>
    <row r="188" spans="1:7" ht="12.75">
      <c r="A188" s="962" t="s">
        <v>1236</v>
      </c>
      <c r="B188" s="962" t="s">
        <v>1240</v>
      </c>
      <c r="C188" s="962" t="s">
        <v>1238</v>
      </c>
      <c r="D188" s="962">
        <v>106000</v>
      </c>
      <c r="E188" s="962">
        <v>363200</v>
      </c>
      <c r="F188" s="962"/>
      <c r="G188" s="962">
        <v>0</v>
      </c>
    </row>
    <row r="189" spans="1:7" ht="12.75">
      <c r="A189" s="962" t="s">
        <v>1236</v>
      </c>
      <c r="B189" s="962" t="s">
        <v>1240</v>
      </c>
      <c r="C189" s="962" t="s">
        <v>1238</v>
      </c>
      <c r="D189" s="962">
        <v>106000</v>
      </c>
      <c r="E189" s="962">
        <v>371300</v>
      </c>
      <c r="F189" s="962"/>
      <c r="G189" s="962">
        <v>18157.759999999998</v>
      </c>
    </row>
    <row r="190" spans="1:7" ht="12.75">
      <c r="A190" s="962" t="s">
        <v>1236</v>
      </c>
      <c r="B190" s="962" t="s">
        <v>1240</v>
      </c>
      <c r="C190" s="962" t="s">
        <v>1238</v>
      </c>
      <c r="D190" s="962">
        <v>106000</v>
      </c>
      <c r="E190" s="962">
        <v>391700</v>
      </c>
      <c r="F190" s="962"/>
      <c r="G190" s="962">
        <v>0</v>
      </c>
    </row>
    <row r="191" spans="1:7" ht="12.75">
      <c r="A191" s="962" t="s">
        <v>1236</v>
      </c>
      <c r="B191" s="962" t="s">
        <v>1240</v>
      </c>
      <c r="C191" s="962" t="s">
        <v>1238</v>
      </c>
      <c r="D191" s="962">
        <v>106000</v>
      </c>
      <c r="E191" s="962">
        <v>398700</v>
      </c>
      <c r="F191" s="962"/>
      <c r="G191" s="962">
        <v>0</v>
      </c>
    </row>
    <row r="192" spans="1:7" ht="12.75">
      <c r="A192" s="962" t="s">
        <v>1236</v>
      </c>
      <c r="B192" s="962" t="s">
        <v>1240</v>
      </c>
      <c r="C192" s="962" t="s">
        <v>1238</v>
      </c>
      <c r="D192" s="962">
        <v>252000</v>
      </c>
      <c r="E192" s="962">
        <v>252000</v>
      </c>
      <c r="F192" s="962">
        <v>0.023</v>
      </c>
      <c r="G192" s="962">
        <v>-135217.5</v>
      </c>
    </row>
    <row r="193" spans="1:7" ht="12.75">
      <c r="A193" s="962" t="s">
        <v>1236</v>
      </c>
      <c r="B193" s="962" t="s">
        <v>1240</v>
      </c>
      <c r="C193" s="962" t="s">
        <v>1238</v>
      </c>
      <c r="D193" s="962">
        <v>271000</v>
      </c>
      <c r="E193" s="962">
        <v>271000</v>
      </c>
      <c r="F193" s="962">
        <v>0.023</v>
      </c>
      <c r="G193" s="962">
        <v>-2425322.3399999999</v>
      </c>
    </row>
    <row r="194" spans="1:7" ht="12.75">
      <c r="A194" s="962" t="s">
        <v>1236</v>
      </c>
      <c r="B194" s="962" t="s">
        <v>1241</v>
      </c>
      <c r="C194" s="962" t="s">
        <v>1238</v>
      </c>
      <c r="D194" s="962">
        <v>101000</v>
      </c>
      <c r="E194" s="962">
        <v>352100</v>
      </c>
      <c r="F194" s="962"/>
      <c r="G194" s="962">
        <v>23477.049999999999</v>
      </c>
    </row>
    <row r="195" spans="1:7" ht="12.75">
      <c r="A195" s="962" t="s">
        <v>1236</v>
      </c>
      <c r="B195" s="962" t="s">
        <v>1241</v>
      </c>
      <c r="C195" s="962" t="s">
        <v>1238</v>
      </c>
      <c r="D195" s="962">
        <v>101000</v>
      </c>
      <c r="E195" s="962">
        <v>354300</v>
      </c>
      <c r="F195" s="962"/>
      <c r="G195" s="962">
        <v>51845.120000000003</v>
      </c>
    </row>
    <row r="196" spans="1:7" ht="12.75">
      <c r="A196" s="962" t="s">
        <v>1236</v>
      </c>
      <c r="B196" s="962" t="s">
        <v>1241</v>
      </c>
      <c r="C196" s="962" t="s">
        <v>1238</v>
      </c>
      <c r="D196" s="962">
        <v>101000</v>
      </c>
      <c r="E196" s="962">
        <v>354400</v>
      </c>
      <c r="F196" s="962"/>
      <c r="G196" s="962">
        <v>569173.03000000003</v>
      </c>
    </row>
    <row r="197" spans="1:7" ht="12.75">
      <c r="A197" s="962" t="s">
        <v>1236</v>
      </c>
      <c r="B197" s="962" t="s">
        <v>1241</v>
      </c>
      <c r="C197" s="962" t="s">
        <v>1238</v>
      </c>
      <c r="D197" s="962">
        <v>101000</v>
      </c>
      <c r="E197" s="962">
        <v>354500</v>
      </c>
      <c r="F197" s="962"/>
      <c r="G197" s="962">
        <v>366870.76000000001</v>
      </c>
    </row>
    <row r="198" spans="1:7" ht="12.75">
      <c r="A198" s="962" t="s">
        <v>1236</v>
      </c>
      <c r="B198" s="962" t="s">
        <v>1241</v>
      </c>
      <c r="C198" s="962" t="s">
        <v>1238</v>
      </c>
      <c r="D198" s="962">
        <v>101000</v>
      </c>
      <c r="E198" s="962">
        <v>355200</v>
      </c>
      <c r="F198" s="962"/>
      <c r="G198" s="962">
        <v>900.47000000000003</v>
      </c>
    </row>
    <row r="199" spans="1:7" ht="12.75">
      <c r="A199" s="962" t="s">
        <v>1236</v>
      </c>
      <c r="B199" s="962" t="s">
        <v>1241</v>
      </c>
      <c r="C199" s="962" t="s">
        <v>1238</v>
      </c>
      <c r="D199" s="962">
        <v>101000</v>
      </c>
      <c r="E199" s="962">
        <v>355400</v>
      </c>
      <c r="F199" s="962"/>
      <c r="G199" s="962">
        <v>0</v>
      </c>
    </row>
    <row r="200" spans="1:7" ht="12.75">
      <c r="A200" s="962" t="s">
        <v>1236</v>
      </c>
      <c r="B200" s="962" t="s">
        <v>1241</v>
      </c>
      <c r="C200" s="962" t="s">
        <v>1238</v>
      </c>
      <c r="D200" s="962">
        <v>101000</v>
      </c>
      <c r="E200" s="962">
        <v>361200</v>
      </c>
      <c r="F200" s="962"/>
      <c r="G200" s="962">
        <v>255002.42999999999</v>
      </c>
    </row>
    <row r="201" spans="1:7" ht="12.75">
      <c r="A201" s="962" t="s">
        <v>1236</v>
      </c>
      <c r="B201" s="962" t="s">
        <v>1241</v>
      </c>
      <c r="C201" s="962" t="s">
        <v>1238</v>
      </c>
      <c r="D201" s="962">
        <v>101000</v>
      </c>
      <c r="E201" s="962">
        <v>363200</v>
      </c>
      <c r="F201" s="962"/>
      <c r="G201" s="962">
        <v>3295.6900000000001</v>
      </c>
    </row>
    <row r="202" spans="1:7" ht="12.75">
      <c r="A202" s="962" t="s">
        <v>1236</v>
      </c>
      <c r="B202" s="962" t="s">
        <v>1241</v>
      </c>
      <c r="C202" s="962" t="s">
        <v>1238</v>
      </c>
      <c r="D202" s="962">
        <v>101000</v>
      </c>
      <c r="E202" s="962">
        <v>364200</v>
      </c>
      <c r="F202" s="962"/>
      <c r="G202" s="962">
        <v>232210.42000000001</v>
      </c>
    </row>
    <row r="203" spans="1:7" ht="12.75">
      <c r="A203" s="962" t="s">
        <v>1236</v>
      </c>
      <c r="B203" s="962" t="s">
        <v>1241</v>
      </c>
      <c r="C203" s="962" t="s">
        <v>1238</v>
      </c>
      <c r="D203" s="962">
        <v>101000</v>
      </c>
      <c r="E203" s="962">
        <v>371300</v>
      </c>
      <c r="F203" s="962"/>
      <c r="G203" s="962">
        <v>8806.9699999999993</v>
      </c>
    </row>
    <row r="204" spans="1:7" ht="12.75">
      <c r="A204" s="962" t="s">
        <v>1236</v>
      </c>
      <c r="B204" s="962" t="s">
        <v>1241</v>
      </c>
      <c r="C204" s="962" t="s">
        <v>1238</v>
      </c>
      <c r="D204" s="962">
        <v>101000</v>
      </c>
      <c r="E204" s="962">
        <v>380400</v>
      </c>
      <c r="F204" s="962"/>
      <c r="G204" s="962">
        <v>497355.59999999998</v>
      </c>
    </row>
    <row r="205" spans="1:7" ht="12.75">
      <c r="A205" s="962" t="s">
        <v>1236</v>
      </c>
      <c r="B205" s="962" t="s">
        <v>1241</v>
      </c>
      <c r="C205" s="962" t="s">
        <v>1238</v>
      </c>
      <c r="D205" s="962">
        <v>106000</v>
      </c>
      <c r="E205" s="962">
        <v>354200</v>
      </c>
      <c r="F205" s="962"/>
      <c r="G205" s="962">
        <v>3804.8200000000002</v>
      </c>
    </row>
    <row r="206" spans="1:7" ht="12.75">
      <c r="A206" s="962" t="s">
        <v>1236</v>
      </c>
      <c r="B206" s="962" t="s">
        <v>1241</v>
      </c>
      <c r="C206" s="962" t="s">
        <v>1238</v>
      </c>
      <c r="D206" s="962">
        <v>106000</v>
      </c>
      <c r="E206" s="962">
        <v>354400</v>
      </c>
      <c r="F206" s="962"/>
      <c r="G206" s="962">
        <v>874.72000000000003</v>
      </c>
    </row>
    <row r="207" spans="1:7" ht="12.75">
      <c r="A207" s="962" t="s">
        <v>1236</v>
      </c>
      <c r="B207" s="962" t="s">
        <v>1241</v>
      </c>
      <c r="C207" s="962" t="s">
        <v>1238</v>
      </c>
      <c r="D207" s="962">
        <v>106000</v>
      </c>
      <c r="E207" s="962">
        <v>355400</v>
      </c>
      <c r="F207" s="962"/>
      <c r="G207" s="962">
        <v>8435.1200000000008</v>
      </c>
    </row>
    <row r="208" spans="1:7" ht="12.75">
      <c r="A208" s="962" t="s">
        <v>1236</v>
      </c>
      <c r="B208" s="962" t="s">
        <v>1241</v>
      </c>
      <c r="C208" s="962" t="s">
        <v>1238</v>
      </c>
      <c r="D208" s="962">
        <v>106000</v>
      </c>
      <c r="E208" s="962">
        <v>363200</v>
      </c>
      <c r="F208" s="962"/>
      <c r="G208" s="962">
        <v>0</v>
      </c>
    </row>
    <row r="209" spans="1:7" ht="12.75">
      <c r="A209" s="962" t="s">
        <v>1236</v>
      </c>
      <c r="B209" s="962" t="s">
        <v>1241</v>
      </c>
      <c r="C209" s="962" t="s">
        <v>1238</v>
      </c>
      <c r="D209" s="962">
        <v>106000</v>
      </c>
      <c r="E209" s="962">
        <v>371300</v>
      </c>
      <c r="F209" s="962"/>
      <c r="G209" s="962">
        <v>955.88</v>
      </c>
    </row>
    <row r="210" spans="1:7" ht="12.75">
      <c r="A210" s="962" t="s">
        <v>1236</v>
      </c>
      <c r="B210" s="962" t="s">
        <v>1190</v>
      </c>
      <c r="C210" s="962" t="s">
        <v>116</v>
      </c>
      <c r="D210" s="962">
        <v>101000</v>
      </c>
      <c r="E210" s="962">
        <v>301100</v>
      </c>
      <c r="F210" s="962">
        <v>0</v>
      </c>
      <c r="G210" s="962">
        <v>530322.23999999999</v>
      </c>
    </row>
    <row r="211" spans="1:7" ht="12.75">
      <c r="A211" s="962" t="s">
        <v>1236</v>
      </c>
      <c r="B211" s="962" t="s">
        <v>1190</v>
      </c>
      <c r="C211" s="962" t="s">
        <v>116</v>
      </c>
      <c r="D211" s="962">
        <v>101000</v>
      </c>
      <c r="E211" s="962">
        <v>302100</v>
      </c>
      <c r="F211" s="962">
        <v>0</v>
      </c>
      <c r="G211" s="962">
        <v>262261.59999999998</v>
      </c>
    </row>
    <row r="212" spans="1:7" ht="12.75">
      <c r="A212" s="962" t="s">
        <v>1236</v>
      </c>
      <c r="B212" s="962" t="s">
        <v>1190</v>
      </c>
      <c r="C212" s="962" t="s">
        <v>116</v>
      </c>
      <c r="D212" s="962">
        <v>101000</v>
      </c>
      <c r="E212" s="962">
        <v>303210</v>
      </c>
      <c r="F212" s="962">
        <v>0</v>
      </c>
      <c r="G212" s="962">
        <v>183088.78</v>
      </c>
    </row>
    <row r="213" spans="1:7" ht="12.75">
      <c r="A213" s="962" t="s">
        <v>1236</v>
      </c>
      <c r="B213" s="962" t="s">
        <v>1190</v>
      </c>
      <c r="C213" s="962" t="s">
        <v>116</v>
      </c>
      <c r="D213" s="962">
        <v>101000</v>
      </c>
      <c r="E213" s="962">
        <v>303220</v>
      </c>
      <c r="F213" s="962">
        <v>0</v>
      </c>
      <c r="G213" s="962">
        <v>3108.6599999999999</v>
      </c>
    </row>
    <row r="214" spans="1:7" ht="12.75">
      <c r="A214" s="962" t="s">
        <v>1236</v>
      </c>
      <c r="B214" s="962" t="s">
        <v>1190</v>
      </c>
      <c r="C214" s="962" t="s">
        <v>116</v>
      </c>
      <c r="D214" s="962">
        <v>101000</v>
      </c>
      <c r="E214" s="962">
        <v>303300</v>
      </c>
      <c r="F214" s="962">
        <v>0</v>
      </c>
      <c r="G214" s="962">
        <v>53001</v>
      </c>
    </row>
    <row r="215" spans="1:7" ht="12.75">
      <c r="A215" s="962" t="s">
        <v>1236</v>
      </c>
      <c r="B215" s="962" t="s">
        <v>1190</v>
      </c>
      <c r="C215" s="962" t="s">
        <v>116</v>
      </c>
      <c r="D215" s="962">
        <v>101000</v>
      </c>
      <c r="E215" s="962">
        <v>303400</v>
      </c>
      <c r="F215" s="962">
        <v>0</v>
      </c>
      <c r="G215" s="962">
        <v>58663.639999999999</v>
      </c>
    </row>
    <row r="216" spans="1:7" ht="12.75">
      <c r="A216" s="962" t="s">
        <v>1236</v>
      </c>
      <c r="B216" s="962" t="s">
        <v>1190</v>
      </c>
      <c r="C216" s="962" t="s">
        <v>116</v>
      </c>
      <c r="D216" s="962">
        <v>101000</v>
      </c>
      <c r="E216" s="962">
        <v>303500</v>
      </c>
      <c r="F216" s="962"/>
      <c r="G216" s="962">
        <v>3790.9899999999998</v>
      </c>
    </row>
    <row r="217" spans="1:7" ht="12.75">
      <c r="A217" s="962" t="s">
        <v>1236</v>
      </c>
      <c r="B217" s="962" t="s">
        <v>1190</v>
      </c>
      <c r="C217" s="962" t="s">
        <v>116</v>
      </c>
      <c r="D217" s="962">
        <v>101000</v>
      </c>
      <c r="E217" s="962">
        <v>303510</v>
      </c>
      <c r="F217" s="962">
        <v>0</v>
      </c>
      <c r="G217" s="962">
        <v>-7608.6700000000001</v>
      </c>
    </row>
    <row r="218" spans="1:7" ht="12.75">
      <c r="A218" s="962" t="s">
        <v>1236</v>
      </c>
      <c r="B218" s="962" t="s">
        <v>1190</v>
      </c>
      <c r="C218" s="962" t="s">
        <v>116</v>
      </c>
      <c r="D218" s="962">
        <v>101000</v>
      </c>
      <c r="E218" s="962">
        <v>304200</v>
      </c>
      <c r="F218" s="962"/>
      <c r="G218" s="962">
        <v>32722.880000000001</v>
      </c>
    </row>
    <row r="219" spans="1:7" ht="12.75">
      <c r="A219" s="962" t="s">
        <v>1236</v>
      </c>
      <c r="B219" s="962" t="s">
        <v>1190</v>
      </c>
      <c r="C219" s="962" t="s">
        <v>116</v>
      </c>
      <c r="D219" s="962">
        <v>101000</v>
      </c>
      <c r="E219" s="962">
        <v>304220</v>
      </c>
      <c r="F219" s="962">
        <v>0.0189</v>
      </c>
      <c r="G219" s="962">
        <v>645371.04000000004</v>
      </c>
    </row>
    <row r="220" spans="1:7" ht="12.75">
      <c r="A220" s="962" t="s">
        <v>1236</v>
      </c>
      <c r="B220" s="962" t="s">
        <v>1190</v>
      </c>
      <c r="C220" s="962" t="s">
        <v>116</v>
      </c>
      <c r="D220" s="962">
        <v>101000</v>
      </c>
      <c r="E220" s="962">
        <v>304300</v>
      </c>
      <c r="F220" s="962">
        <v>0.016500000000000001</v>
      </c>
      <c r="G220" s="962">
        <v>3473991.21</v>
      </c>
    </row>
    <row r="221" spans="1:7" ht="12.75">
      <c r="A221" s="962" t="s">
        <v>1236</v>
      </c>
      <c r="B221" s="962" t="s">
        <v>1190</v>
      </c>
      <c r="C221" s="962" t="s">
        <v>116</v>
      </c>
      <c r="D221" s="962">
        <v>101000</v>
      </c>
      <c r="E221" s="962">
        <v>304400</v>
      </c>
      <c r="F221" s="962">
        <v>0.017399999999999999</v>
      </c>
      <c r="G221" s="962">
        <v>317435.47999999998</v>
      </c>
    </row>
    <row r="222" spans="1:7" ht="12.75">
      <c r="A222" s="962" t="s">
        <v>1236</v>
      </c>
      <c r="B222" s="962" t="s">
        <v>1190</v>
      </c>
      <c r="C222" s="962" t="s">
        <v>116</v>
      </c>
      <c r="D222" s="962">
        <v>101000</v>
      </c>
      <c r="E222" s="962">
        <v>304500</v>
      </c>
      <c r="F222" s="962">
        <v>0.0154</v>
      </c>
      <c r="G222" s="962">
        <v>1931333.6299999999</v>
      </c>
    </row>
    <row r="223" spans="1:7" ht="12.75">
      <c r="A223" s="962" t="s">
        <v>1236</v>
      </c>
      <c r="B223" s="962" t="s">
        <v>1190</v>
      </c>
      <c r="C223" s="962" t="s">
        <v>116</v>
      </c>
      <c r="D223" s="962">
        <v>101000</v>
      </c>
      <c r="E223" s="962">
        <v>304510</v>
      </c>
      <c r="F223" s="962">
        <v>0.0154</v>
      </c>
      <c r="G223" s="962">
        <v>849249.97999999998</v>
      </c>
    </row>
    <row r="224" spans="1:7" ht="12.75">
      <c r="A224" s="962" t="s">
        <v>1236</v>
      </c>
      <c r="B224" s="962" t="s">
        <v>1190</v>
      </c>
      <c r="C224" s="962" t="s">
        <v>116</v>
      </c>
      <c r="D224" s="962">
        <v>101000</v>
      </c>
      <c r="E224" s="962">
        <v>307200</v>
      </c>
      <c r="F224" s="962">
        <v>0.026499999999999999</v>
      </c>
      <c r="G224" s="962">
        <v>3859433.7400000002</v>
      </c>
    </row>
    <row r="225" spans="1:7" ht="12.75">
      <c r="A225" s="962" t="s">
        <v>1236</v>
      </c>
      <c r="B225" s="962" t="s">
        <v>1190</v>
      </c>
      <c r="C225" s="962" t="s">
        <v>116</v>
      </c>
      <c r="D225" s="962">
        <v>101000</v>
      </c>
      <c r="E225" s="962">
        <v>309200</v>
      </c>
      <c r="F225" s="962">
        <v>0.0309</v>
      </c>
      <c r="G225" s="962">
        <v>111318.28</v>
      </c>
    </row>
    <row r="226" spans="1:7" ht="12.75">
      <c r="A226" s="962" t="s">
        <v>1236</v>
      </c>
      <c r="B226" s="962" t="s">
        <v>1190</v>
      </c>
      <c r="C226" s="962" t="s">
        <v>116</v>
      </c>
      <c r="D226" s="962">
        <v>101000</v>
      </c>
      <c r="E226" s="962">
        <v>310200</v>
      </c>
      <c r="F226" s="962">
        <v>0.0309</v>
      </c>
      <c r="G226" s="962">
        <v>0</v>
      </c>
    </row>
    <row r="227" spans="1:7" ht="12.75">
      <c r="A227" s="962" t="s">
        <v>1236</v>
      </c>
      <c r="B227" s="962" t="s">
        <v>1190</v>
      </c>
      <c r="C227" s="962" t="s">
        <v>116</v>
      </c>
      <c r="D227" s="962">
        <v>101000</v>
      </c>
      <c r="E227" s="962">
        <v>310201</v>
      </c>
      <c r="F227" s="962"/>
      <c r="G227" s="962">
        <v>1816753.71</v>
      </c>
    </row>
    <row r="228" spans="1:7" ht="12.75">
      <c r="A228" s="962" t="s">
        <v>1236</v>
      </c>
      <c r="B228" s="962" t="s">
        <v>1190</v>
      </c>
      <c r="C228" s="962" t="s">
        <v>116</v>
      </c>
      <c r="D228" s="962">
        <v>101000</v>
      </c>
      <c r="E228" s="962">
        <v>311200</v>
      </c>
      <c r="F228" s="962">
        <v>0.0167</v>
      </c>
      <c r="G228" s="962">
        <v>3486811.3199999998</v>
      </c>
    </row>
    <row r="229" spans="1:7" ht="12.75">
      <c r="A229" s="962" t="s">
        <v>1236</v>
      </c>
      <c r="B229" s="962" t="s">
        <v>1190</v>
      </c>
      <c r="C229" s="962" t="s">
        <v>116</v>
      </c>
      <c r="D229" s="962">
        <v>101000</v>
      </c>
      <c r="E229" s="962">
        <v>311240</v>
      </c>
      <c r="F229" s="962"/>
      <c r="G229" s="962">
        <v>1.3899999999999999</v>
      </c>
    </row>
    <row r="230" spans="1:7" ht="12.75">
      <c r="A230" s="962" t="s">
        <v>1236</v>
      </c>
      <c r="B230" s="962" t="s">
        <v>1190</v>
      </c>
      <c r="C230" s="962" t="s">
        <v>116</v>
      </c>
      <c r="D230" s="962">
        <v>101000</v>
      </c>
      <c r="E230" s="962">
        <v>311250</v>
      </c>
      <c r="F230" s="962">
        <v>0.021700000000000001</v>
      </c>
      <c r="G230" s="962">
        <v>74455.990000000005</v>
      </c>
    </row>
    <row r="231" spans="1:7" ht="12.75">
      <c r="A231" s="962" t="s">
        <v>1236</v>
      </c>
      <c r="B231" s="962" t="s">
        <v>1190</v>
      </c>
      <c r="C231" s="962" t="s">
        <v>116</v>
      </c>
      <c r="D231" s="962">
        <v>101000</v>
      </c>
      <c r="E231" s="962">
        <v>311300</v>
      </c>
      <c r="F231" s="962">
        <v>0.021700000000000001</v>
      </c>
      <c r="G231" s="962">
        <v>-2850.9000000000001</v>
      </c>
    </row>
    <row r="232" spans="1:7" ht="12.75">
      <c r="A232" s="962" t="s">
        <v>1236</v>
      </c>
      <c r="B232" s="962" t="s">
        <v>1190</v>
      </c>
      <c r="C232" s="962" t="s">
        <v>116</v>
      </c>
      <c r="D232" s="962">
        <v>101000</v>
      </c>
      <c r="E232" s="962">
        <v>311400</v>
      </c>
      <c r="F232" s="962">
        <v>0.021700000000000001</v>
      </c>
      <c r="G232" s="962">
        <v>42283.540000000001</v>
      </c>
    </row>
    <row r="233" spans="1:7" ht="12.75">
      <c r="A233" s="962" t="s">
        <v>1236</v>
      </c>
      <c r="B233" s="962" t="s">
        <v>1190</v>
      </c>
      <c r="C233" s="962" t="s">
        <v>116</v>
      </c>
      <c r="D233" s="962">
        <v>101000</v>
      </c>
      <c r="E233" s="962">
        <v>320300</v>
      </c>
      <c r="F233" s="962">
        <v>0.0149</v>
      </c>
      <c r="G233" s="962">
        <v>5132943.9199999999</v>
      </c>
    </row>
    <row r="234" spans="1:7" ht="12.75">
      <c r="A234" s="962" t="s">
        <v>1236</v>
      </c>
      <c r="B234" s="962" t="s">
        <v>1190</v>
      </c>
      <c r="C234" s="962" t="s">
        <v>116</v>
      </c>
      <c r="D234" s="962">
        <v>101000</v>
      </c>
      <c r="E234" s="962">
        <v>330400</v>
      </c>
      <c r="F234" s="962">
        <v>0.016199999999999999</v>
      </c>
      <c r="G234" s="962">
        <v>6492496.4000000004</v>
      </c>
    </row>
    <row r="235" spans="1:7" ht="12.75">
      <c r="A235" s="962" t="s">
        <v>1236</v>
      </c>
      <c r="B235" s="962" t="s">
        <v>1190</v>
      </c>
      <c r="C235" s="962" t="s">
        <v>116</v>
      </c>
      <c r="D235" s="962">
        <v>101000</v>
      </c>
      <c r="E235" s="962">
        <v>331400</v>
      </c>
      <c r="F235" s="962">
        <v>0.021499999999999998</v>
      </c>
      <c r="G235" s="962">
        <v>57565056.259999998</v>
      </c>
    </row>
    <row r="236" spans="1:7" ht="12.75">
      <c r="A236" s="962" t="s">
        <v>1236</v>
      </c>
      <c r="B236" s="962" t="s">
        <v>1190</v>
      </c>
      <c r="C236" s="962" t="s">
        <v>116</v>
      </c>
      <c r="D236" s="962">
        <v>101000</v>
      </c>
      <c r="E236" s="962">
        <v>333400</v>
      </c>
      <c r="F236" s="962">
        <v>0.038699999999999998</v>
      </c>
      <c r="G236" s="962">
        <v>27174191.34</v>
      </c>
    </row>
    <row r="237" spans="1:7" ht="12.75">
      <c r="A237" s="962" t="s">
        <v>1236</v>
      </c>
      <c r="B237" s="962" t="s">
        <v>1190</v>
      </c>
      <c r="C237" s="962" t="s">
        <v>116</v>
      </c>
      <c r="D237" s="962">
        <v>101000</v>
      </c>
      <c r="E237" s="962">
        <v>334400</v>
      </c>
      <c r="F237" s="962">
        <v>0.061600000000000002</v>
      </c>
      <c r="G237" s="962">
        <v>324146.66999999998</v>
      </c>
    </row>
    <row r="238" spans="1:7" ht="12.75">
      <c r="A238" s="962" t="s">
        <v>1236</v>
      </c>
      <c r="B238" s="962" t="s">
        <v>1190</v>
      </c>
      <c r="C238" s="962" t="s">
        <v>116</v>
      </c>
      <c r="D238" s="962">
        <v>101000</v>
      </c>
      <c r="E238" s="962">
        <v>334420</v>
      </c>
      <c r="F238" s="962">
        <v>0.052999999999999999</v>
      </c>
      <c r="G238" s="962">
        <v>401163.91999999998</v>
      </c>
    </row>
    <row r="239" spans="1:7" ht="12.75">
      <c r="A239" s="962" t="s">
        <v>1236</v>
      </c>
      <c r="B239" s="962" t="s">
        <v>1190</v>
      </c>
      <c r="C239" s="962" t="s">
        <v>116</v>
      </c>
      <c r="D239" s="962">
        <v>101000</v>
      </c>
      <c r="E239" s="962">
        <v>334430</v>
      </c>
      <c r="F239" s="962">
        <v>0.061600000000000002</v>
      </c>
      <c r="G239" s="962">
        <v>0</v>
      </c>
    </row>
    <row r="240" spans="1:7" ht="12.75">
      <c r="A240" s="962" t="s">
        <v>1236</v>
      </c>
      <c r="B240" s="962" t="s">
        <v>1190</v>
      </c>
      <c r="C240" s="962" t="s">
        <v>116</v>
      </c>
      <c r="D240" s="962">
        <v>101000</v>
      </c>
      <c r="E240" s="962">
        <v>334440</v>
      </c>
      <c r="F240" s="962">
        <v>0.061600000000000002</v>
      </c>
      <c r="G240" s="962">
        <v>4674300.0199999996</v>
      </c>
    </row>
    <row r="241" spans="1:7" ht="12.75">
      <c r="A241" s="962" t="s">
        <v>1236</v>
      </c>
      <c r="B241" s="962" t="s">
        <v>1190</v>
      </c>
      <c r="C241" s="962" t="s">
        <v>116</v>
      </c>
      <c r="D241" s="962">
        <v>101000</v>
      </c>
      <c r="E241" s="962">
        <v>335400</v>
      </c>
      <c r="F241" s="962">
        <v>0.029999999999999999</v>
      </c>
      <c r="G241" s="962">
        <v>5514584.2199999997</v>
      </c>
    </row>
    <row r="242" spans="1:7" ht="12.75">
      <c r="A242" s="962" t="s">
        <v>1236</v>
      </c>
      <c r="B242" s="962" t="s">
        <v>1190</v>
      </c>
      <c r="C242" s="962" t="s">
        <v>116</v>
      </c>
      <c r="D242" s="962">
        <v>101000</v>
      </c>
      <c r="E242" s="962">
        <v>336400</v>
      </c>
      <c r="F242" s="962">
        <v>0.038699999999999998</v>
      </c>
      <c r="G242" s="962">
        <v>38479.059999999998</v>
      </c>
    </row>
    <row r="243" spans="1:7" ht="12.75">
      <c r="A243" s="962" t="s">
        <v>1236</v>
      </c>
      <c r="B243" s="962" t="s">
        <v>1190</v>
      </c>
      <c r="C243" s="962" t="s">
        <v>116</v>
      </c>
      <c r="D243" s="962">
        <v>101000</v>
      </c>
      <c r="E243" s="962">
        <v>339200</v>
      </c>
      <c r="F243" s="962">
        <v>0.030300000000000001</v>
      </c>
      <c r="G243" s="962">
        <v>7298.96</v>
      </c>
    </row>
    <row r="244" spans="1:7" ht="12.75">
      <c r="A244" s="962" t="s">
        <v>1236</v>
      </c>
      <c r="B244" s="962" t="s">
        <v>1190</v>
      </c>
      <c r="C244" s="962" t="s">
        <v>116</v>
      </c>
      <c r="D244" s="962">
        <v>101000</v>
      </c>
      <c r="E244" s="962">
        <v>339400</v>
      </c>
      <c r="F244" s="962">
        <v>0.0152</v>
      </c>
      <c r="G244" s="962">
        <v>17284.880000000001</v>
      </c>
    </row>
    <row r="245" spans="1:7" ht="12.75">
      <c r="A245" s="962" t="s">
        <v>1236</v>
      </c>
      <c r="B245" s="962" t="s">
        <v>1190</v>
      </c>
      <c r="C245" s="962" t="s">
        <v>116</v>
      </c>
      <c r="D245" s="962">
        <v>101000</v>
      </c>
      <c r="E245" s="962">
        <v>340500</v>
      </c>
      <c r="F245" s="962">
        <v>0.062</v>
      </c>
      <c r="G245" s="962">
        <v>10475.82</v>
      </c>
    </row>
    <row r="246" spans="1:7" ht="12.75">
      <c r="A246" s="962" t="s">
        <v>1236</v>
      </c>
      <c r="B246" s="962" t="s">
        <v>1190</v>
      </c>
      <c r="C246" s="962" t="s">
        <v>116</v>
      </c>
      <c r="D246" s="962">
        <v>101000</v>
      </c>
      <c r="E246" s="962">
        <v>341500</v>
      </c>
      <c r="F246" s="962">
        <v>0.20000000000000001</v>
      </c>
      <c r="G246" s="962">
        <v>14974.25</v>
      </c>
    </row>
    <row r="247" spans="1:7" ht="12.75">
      <c r="A247" s="962" t="s">
        <v>1236</v>
      </c>
      <c r="B247" s="962" t="s">
        <v>1190</v>
      </c>
      <c r="C247" s="962" t="s">
        <v>116</v>
      </c>
      <c r="D247" s="962">
        <v>101000</v>
      </c>
      <c r="E247" s="962">
        <v>342500</v>
      </c>
      <c r="F247" s="962">
        <v>0.0091000000000000004</v>
      </c>
      <c r="G247" s="962">
        <v>200</v>
      </c>
    </row>
    <row r="248" spans="1:7" ht="12.75">
      <c r="A248" s="962" t="s">
        <v>1236</v>
      </c>
      <c r="B248" s="962" t="s">
        <v>1190</v>
      </c>
      <c r="C248" s="962" t="s">
        <v>116</v>
      </c>
      <c r="D248" s="962">
        <v>101000</v>
      </c>
      <c r="E248" s="962">
        <v>343500</v>
      </c>
      <c r="F248" s="962">
        <v>0.0287</v>
      </c>
      <c r="G248" s="962">
        <v>642091.79000000004</v>
      </c>
    </row>
    <row r="249" spans="1:7" ht="12.75">
      <c r="A249" s="962" t="s">
        <v>1236</v>
      </c>
      <c r="B249" s="962" t="s">
        <v>1190</v>
      </c>
      <c r="C249" s="962" t="s">
        <v>116</v>
      </c>
      <c r="D249" s="962">
        <v>101000</v>
      </c>
      <c r="E249" s="962">
        <v>344500</v>
      </c>
      <c r="F249" s="962">
        <v>0.058299999999999998</v>
      </c>
      <c r="G249" s="962">
        <v>1095.03</v>
      </c>
    </row>
    <row r="250" spans="1:7" ht="12.75">
      <c r="A250" s="962" t="s">
        <v>1236</v>
      </c>
      <c r="B250" s="962" t="s">
        <v>1190</v>
      </c>
      <c r="C250" s="962" t="s">
        <v>116</v>
      </c>
      <c r="D250" s="962">
        <v>101000</v>
      </c>
      <c r="E250" s="962">
        <v>345500</v>
      </c>
      <c r="F250" s="962">
        <v>0.0111</v>
      </c>
      <c r="G250" s="962">
        <v>94404.25</v>
      </c>
    </row>
    <row r="251" spans="1:7" ht="12.75">
      <c r="A251" s="962" t="s">
        <v>1236</v>
      </c>
      <c r="B251" s="962" t="s">
        <v>1190</v>
      </c>
      <c r="C251" s="962" t="s">
        <v>116</v>
      </c>
      <c r="D251" s="962">
        <v>101000</v>
      </c>
      <c r="E251" s="962">
        <v>346500</v>
      </c>
      <c r="F251" s="962">
        <v>0</v>
      </c>
      <c r="G251" s="962">
        <v>575935.78000000003</v>
      </c>
    </row>
    <row r="252" spans="1:7" ht="12.75">
      <c r="A252" s="962" t="s">
        <v>1236</v>
      </c>
      <c r="B252" s="962" t="s">
        <v>1190</v>
      </c>
      <c r="C252" s="962" t="s">
        <v>116</v>
      </c>
      <c r="D252" s="962">
        <v>101000</v>
      </c>
      <c r="E252" s="962">
        <v>347500</v>
      </c>
      <c r="F252" s="962">
        <v>0</v>
      </c>
      <c r="G252" s="962">
        <v>32962.019999999997</v>
      </c>
    </row>
    <row r="253" spans="1:7" ht="12.75">
      <c r="A253" s="962" t="s">
        <v>1236</v>
      </c>
      <c r="B253" s="962" t="s">
        <v>1190</v>
      </c>
      <c r="C253" s="962" t="s">
        <v>116</v>
      </c>
      <c r="D253" s="962">
        <v>101000</v>
      </c>
      <c r="E253" s="962">
        <v>348500</v>
      </c>
      <c r="F253" s="962">
        <v>0.1618</v>
      </c>
      <c r="G253" s="962">
        <v>87093.580000000002</v>
      </c>
    </row>
    <row r="254" spans="1:7" ht="12.75">
      <c r="A254" s="962" t="s">
        <v>1236</v>
      </c>
      <c r="B254" s="962" t="s">
        <v>1190</v>
      </c>
      <c r="C254" s="962" t="s">
        <v>116</v>
      </c>
      <c r="D254" s="962">
        <v>106000</v>
      </c>
      <c r="E254" s="962">
        <v>303500</v>
      </c>
      <c r="F254" s="962"/>
      <c r="G254" s="962">
        <v>0</v>
      </c>
    </row>
    <row r="255" spans="1:7" ht="12.75">
      <c r="A255" s="962" t="s">
        <v>1236</v>
      </c>
      <c r="B255" s="962" t="s">
        <v>1190</v>
      </c>
      <c r="C255" s="962" t="s">
        <v>116</v>
      </c>
      <c r="D255" s="962">
        <v>106000</v>
      </c>
      <c r="E255" s="962">
        <v>304200</v>
      </c>
      <c r="F255" s="962"/>
      <c r="G255" s="962">
        <v>13618.530000000001</v>
      </c>
    </row>
    <row r="256" spans="1:7" ht="12.75">
      <c r="A256" s="962" t="s">
        <v>1236</v>
      </c>
      <c r="B256" s="962" t="s">
        <v>1190</v>
      </c>
      <c r="C256" s="962" t="s">
        <v>116</v>
      </c>
      <c r="D256" s="962">
        <v>106000</v>
      </c>
      <c r="E256" s="962">
        <v>304300</v>
      </c>
      <c r="F256" s="962">
        <v>0.016500000000000001</v>
      </c>
      <c r="G256" s="962">
        <v>0</v>
      </c>
    </row>
    <row r="257" spans="1:7" ht="12.75">
      <c r="A257" s="962" t="s">
        <v>1236</v>
      </c>
      <c r="B257" s="962" t="s">
        <v>1190</v>
      </c>
      <c r="C257" s="962" t="s">
        <v>116</v>
      </c>
      <c r="D257" s="962">
        <v>106000</v>
      </c>
      <c r="E257" s="962">
        <v>304400</v>
      </c>
      <c r="F257" s="962">
        <v>0.017399999999999999</v>
      </c>
      <c r="G257" s="962">
        <v>0</v>
      </c>
    </row>
    <row r="258" spans="1:7" ht="12.75">
      <c r="A258" s="962" t="s">
        <v>1236</v>
      </c>
      <c r="B258" s="962" t="s">
        <v>1190</v>
      </c>
      <c r="C258" s="962" t="s">
        <v>116</v>
      </c>
      <c r="D258" s="962">
        <v>106000</v>
      </c>
      <c r="E258" s="962">
        <v>304500</v>
      </c>
      <c r="F258" s="962">
        <v>0.0154</v>
      </c>
      <c r="G258" s="962">
        <v>16596.509999999998</v>
      </c>
    </row>
    <row r="259" spans="1:7" ht="12.75">
      <c r="A259" s="962" t="s">
        <v>1236</v>
      </c>
      <c r="B259" s="962" t="s">
        <v>1190</v>
      </c>
      <c r="C259" s="962" t="s">
        <v>116</v>
      </c>
      <c r="D259" s="962">
        <v>106000</v>
      </c>
      <c r="E259" s="962">
        <v>304510</v>
      </c>
      <c r="F259" s="962">
        <v>0.0154</v>
      </c>
      <c r="G259" s="962">
        <v>29038.18</v>
      </c>
    </row>
    <row r="260" spans="1:7" ht="12.75">
      <c r="A260" s="962" t="s">
        <v>1236</v>
      </c>
      <c r="B260" s="962" t="s">
        <v>1190</v>
      </c>
      <c r="C260" s="962" t="s">
        <v>116</v>
      </c>
      <c r="D260" s="962">
        <v>106000</v>
      </c>
      <c r="E260" s="962">
        <v>307200</v>
      </c>
      <c r="F260" s="962">
        <v>0.026499999999999999</v>
      </c>
      <c r="G260" s="962">
        <v>87802.320000000007</v>
      </c>
    </row>
    <row r="261" spans="1:7" ht="12.75">
      <c r="A261" s="962" t="s">
        <v>1236</v>
      </c>
      <c r="B261" s="962" t="s">
        <v>1190</v>
      </c>
      <c r="C261" s="962" t="s">
        <v>116</v>
      </c>
      <c r="D261" s="962">
        <v>106000</v>
      </c>
      <c r="E261" s="962">
        <v>309200</v>
      </c>
      <c r="F261" s="962">
        <v>0.0309</v>
      </c>
      <c r="G261" s="962">
        <v>0</v>
      </c>
    </row>
    <row r="262" spans="1:7" ht="12.75">
      <c r="A262" s="962" t="s">
        <v>1236</v>
      </c>
      <c r="B262" s="962" t="s">
        <v>1190</v>
      </c>
      <c r="C262" s="962" t="s">
        <v>116</v>
      </c>
      <c r="D262" s="962">
        <v>106000</v>
      </c>
      <c r="E262" s="962">
        <v>310200</v>
      </c>
      <c r="F262" s="962">
        <v>0.0309</v>
      </c>
      <c r="G262" s="962">
        <v>8889.2399999999998</v>
      </c>
    </row>
    <row r="263" spans="1:7" ht="12.75">
      <c r="A263" s="962" t="s">
        <v>1236</v>
      </c>
      <c r="B263" s="962" t="s">
        <v>1190</v>
      </c>
      <c r="C263" s="962" t="s">
        <v>116</v>
      </c>
      <c r="D263" s="962">
        <v>106000</v>
      </c>
      <c r="E263" s="962">
        <v>310201</v>
      </c>
      <c r="F263" s="962"/>
      <c r="G263" s="962">
        <v>0</v>
      </c>
    </row>
    <row r="264" spans="1:7" ht="12.75">
      <c r="A264" s="962" t="s">
        <v>1236</v>
      </c>
      <c r="B264" s="962" t="s">
        <v>1190</v>
      </c>
      <c r="C264" s="962" t="s">
        <v>116</v>
      </c>
      <c r="D264" s="962">
        <v>106000</v>
      </c>
      <c r="E264" s="962">
        <v>311200</v>
      </c>
      <c r="F264" s="962">
        <v>0.0167</v>
      </c>
      <c r="G264" s="962">
        <v>218.37</v>
      </c>
    </row>
    <row r="265" spans="1:7" ht="12.75">
      <c r="A265" s="962" t="s">
        <v>1236</v>
      </c>
      <c r="B265" s="962" t="s">
        <v>1190</v>
      </c>
      <c r="C265" s="962" t="s">
        <v>116</v>
      </c>
      <c r="D265" s="962">
        <v>106000</v>
      </c>
      <c r="E265" s="962">
        <v>311240</v>
      </c>
      <c r="F265" s="962"/>
      <c r="G265" s="962">
        <v>171372.59</v>
      </c>
    </row>
    <row r="266" spans="1:7" ht="12.75">
      <c r="A266" s="962" t="s">
        <v>1236</v>
      </c>
      <c r="B266" s="962" t="s">
        <v>1190</v>
      </c>
      <c r="C266" s="962" t="s">
        <v>116</v>
      </c>
      <c r="D266" s="962">
        <v>106000</v>
      </c>
      <c r="E266" s="962">
        <v>311300</v>
      </c>
      <c r="F266" s="962">
        <v>0.021700000000000001</v>
      </c>
      <c r="G266" s="962">
        <v>0</v>
      </c>
    </row>
    <row r="267" spans="1:7" ht="12.75">
      <c r="A267" s="962" t="s">
        <v>1236</v>
      </c>
      <c r="B267" s="962" t="s">
        <v>1190</v>
      </c>
      <c r="C267" s="962" t="s">
        <v>116</v>
      </c>
      <c r="D267" s="962">
        <v>106000</v>
      </c>
      <c r="E267" s="962">
        <v>311400</v>
      </c>
      <c r="F267" s="962">
        <v>0.021700000000000001</v>
      </c>
      <c r="G267" s="962">
        <v>10220.99</v>
      </c>
    </row>
    <row r="268" spans="1:7" ht="12.75">
      <c r="A268" s="962" t="s">
        <v>1236</v>
      </c>
      <c r="B268" s="962" t="s">
        <v>1190</v>
      </c>
      <c r="C268" s="962" t="s">
        <v>116</v>
      </c>
      <c r="D268" s="962">
        <v>106000</v>
      </c>
      <c r="E268" s="962">
        <v>320300</v>
      </c>
      <c r="F268" s="962">
        <v>0.0149</v>
      </c>
      <c r="G268" s="962">
        <v>52663.269999999997</v>
      </c>
    </row>
    <row r="269" spans="1:7" ht="12.75">
      <c r="A269" s="962" t="s">
        <v>1236</v>
      </c>
      <c r="B269" s="962" t="s">
        <v>1190</v>
      </c>
      <c r="C269" s="962" t="s">
        <v>116</v>
      </c>
      <c r="D269" s="962">
        <v>106000</v>
      </c>
      <c r="E269" s="962">
        <v>330400</v>
      </c>
      <c r="F269" s="962">
        <v>0.016199999999999999</v>
      </c>
      <c r="G269" s="962">
        <v>12.470000000000001</v>
      </c>
    </row>
    <row r="270" spans="1:7" ht="12.75">
      <c r="A270" s="962" t="s">
        <v>1236</v>
      </c>
      <c r="B270" s="962" t="s">
        <v>1190</v>
      </c>
      <c r="C270" s="962" t="s">
        <v>116</v>
      </c>
      <c r="D270" s="962">
        <v>106000</v>
      </c>
      <c r="E270" s="962">
        <v>331400</v>
      </c>
      <c r="F270" s="962">
        <v>0.021499999999999998</v>
      </c>
      <c r="G270" s="962">
        <v>39712.720000000001</v>
      </c>
    </row>
    <row r="271" spans="1:7" ht="12.75">
      <c r="A271" s="962" t="s">
        <v>1236</v>
      </c>
      <c r="B271" s="962" t="s">
        <v>1190</v>
      </c>
      <c r="C271" s="962" t="s">
        <v>116</v>
      </c>
      <c r="D271" s="962">
        <v>106000</v>
      </c>
      <c r="E271" s="962">
        <v>333400</v>
      </c>
      <c r="F271" s="962">
        <v>0.038699999999999998</v>
      </c>
      <c r="G271" s="962">
        <v>0</v>
      </c>
    </row>
    <row r="272" spans="1:7" ht="12.75">
      <c r="A272" s="962" t="s">
        <v>1236</v>
      </c>
      <c r="B272" s="962" t="s">
        <v>1190</v>
      </c>
      <c r="C272" s="962" t="s">
        <v>116</v>
      </c>
      <c r="D272" s="962">
        <v>106000</v>
      </c>
      <c r="E272" s="962">
        <v>334400</v>
      </c>
      <c r="F272" s="962">
        <v>0.061600000000000002</v>
      </c>
      <c r="G272" s="962">
        <v>-11.050000000000001</v>
      </c>
    </row>
    <row r="273" spans="1:7" ht="12.75">
      <c r="A273" s="962" t="s">
        <v>1236</v>
      </c>
      <c r="B273" s="962" t="s">
        <v>1190</v>
      </c>
      <c r="C273" s="962" t="s">
        <v>116</v>
      </c>
      <c r="D273" s="962">
        <v>106000</v>
      </c>
      <c r="E273" s="962">
        <v>334420</v>
      </c>
      <c r="F273" s="962">
        <v>0.052999999999999999</v>
      </c>
      <c r="G273" s="962">
        <v>0</v>
      </c>
    </row>
    <row r="274" spans="1:7" ht="12.75">
      <c r="A274" s="962" t="s">
        <v>1236</v>
      </c>
      <c r="B274" s="962" t="s">
        <v>1190</v>
      </c>
      <c r="C274" s="962" t="s">
        <v>116</v>
      </c>
      <c r="D274" s="962">
        <v>106000</v>
      </c>
      <c r="E274" s="962">
        <v>334440</v>
      </c>
      <c r="F274" s="962">
        <v>0.061600000000000002</v>
      </c>
      <c r="G274" s="962">
        <v>0</v>
      </c>
    </row>
    <row r="275" spans="1:7" ht="12.75">
      <c r="A275" s="962" t="s">
        <v>1236</v>
      </c>
      <c r="B275" s="962" t="s">
        <v>1190</v>
      </c>
      <c r="C275" s="962" t="s">
        <v>116</v>
      </c>
      <c r="D275" s="962">
        <v>106000</v>
      </c>
      <c r="E275" s="962">
        <v>335400</v>
      </c>
      <c r="F275" s="962">
        <v>0.029999999999999999</v>
      </c>
      <c r="G275" s="962">
        <v>0</v>
      </c>
    </row>
    <row r="276" spans="1:7" ht="12.75">
      <c r="A276" s="962" t="s">
        <v>1236</v>
      </c>
      <c r="B276" s="962" t="s">
        <v>1190</v>
      </c>
      <c r="C276" s="962" t="s">
        <v>116</v>
      </c>
      <c r="D276" s="962">
        <v>106000</v>
      </c>
      <c r="E276" s="962">
        <v>343500</v>
      </c>
      <c r="F276" s="962">
        <v>0.0287</v>
      </c>
      <c r="G276" s="962">
        <v>28758.040000000001</v>
      </c>
    </row>
    <row r="277" spans="1:7" ht="12.75">
      <c r="A277" s="962" t="s">
        <v>1236</v>
      </c>
      <c r="B277" s="962" t="s">
        <v>1190</v>
      </c>
      <c r="C277" s="962" t="s">
        <v>116</v>
      </c>
      <c r="D277" s="962">
        <v>106000</v>
      </c>
      <c r="E277" s="962">
        <v>346500</v>
      </c>
      <c r="F277" s="962">
        <v>0</v>
      </c>
      <c r="G277" s="962">
        <v>0</v>
      </c>
    </row>
    <row r="278" spans="1:7" ht="12.75">
      <c r="A278" s="962" t="s">
        <v>1236</v>
      </c>
      <c r="B278" s="962" t="s">
        <v>1190</v>
      </c>
      <c r="C278" s="962" t="s">
        <v>116</v>
      </c>
      <c r="D278" s="962">
        <v>106000</v>
      </c>
      <c r="E278" s="962">
        <v>347500</v>
      </c>
      <c r="F278" s="962">
        <v>0</v>
      </c>
      <c r="G278" s="962">
        <v>0</v>
      </c>
    </row>
    <row r="279" spans="1:7" ht="12.75">
      <c r="A279" s="962" t="s">
        <v>1236</v>
      </c>
      <c r="B279" s="962" t="s">
        <v>1190</v>
      </c>
      <c r="C279" s="962" t="s">
        <v>116</v>
      </c>
      <c r="D279" s="962">
        <v>106000</v>
      </c>
      <c r="E279" s="962">
        <v>348500</v>
      </c>
      <c r="F279" s="962">
        <v>0.1618</v>
      </c>
      <c r="G279" s="962">
        <v>0</v>
      </c>
    </row>
    <row r="280" spans="1:7" ht="12.75">
      <c r="A280" s="962" t="s">
        <v>1236</v>
      </c>
      <c r="B280" s="962" t="s">
        <v>1190</v>
      </c>
      <c r="C280" s="962" t="s">
        <v>116</v>
      </c>
      <c r="D280" s="962">
        <v>252000</v>
      </c>
      <c r="E280" s="962">
        <v>252000</v>
      </c>
      <c r="F280" s="962">
        <v>0.023</v>
      </c>
      <c r="G280" s="962">
        <v>-11535658.34</v>
      </c>
    </row>
    <row r="281" spans="1:7" ht="12.75">
      <c r="A281" s="962" t="s">
        <v>1236</v>
      </c>
      <c r="B281" s="962" t="s">
        <v>1190</v>
      </c>
      <c r="C281" s="962" t="s">
        <v>116</v>
      </c>
      <c r="D281" s="962">
        <v>271000</v>
      </c>
      <c r="E281" s="962">
        <v>271000</v>
      </c>
      <c r="F281" s="962">
        <v>0.023</v>
      </c>
      <c r="G281" s="962">
        <v>-9368159</v>
      </c>
    </row>
    <row r="282" spans="1:7" ht="12.75">
      <c r="A282" s="962" t="s">
        <v>1236</v>
      </c>
      <c r="B282" s="962" t="s">
        <v>1242</v>
      </c>
      <c r="C282" s="962" t="s">
        <v>1238</v>
      </c>
      <c r="D282" s="962">
        <v>101000</v>
      </c>
      <c r="E282" s="962">
        <v>351100</v>
      </c>
      <c r="F282" s="962"/>
      <c r="G282" s="962">
        <v>94780.589999999997</v>
      </c>
    </row>
    <row r="283" spans="1:7" ht="12.75">
      <c r="A283" s="962" t="s">
        <v>1236</v>
      </c>
      <c r="B283" s="962" t="s">
        <v>1242</v>
      </c>
      <c r="C283" s="962" t="s">
        <v>1238</v>
      </c>
      <c r="D283" s="962">
        <v>101000</v>
      </c>
      <c r="E283" s="962">
        <v>353400</v>
      </c>
      <c r="F283" s="962"/>
      <c r="G283" s="962">
        <v>3</v>
      </c>
    </row>
    <row r="284" spans="1:7" ht="12.75">
      <c r="A284" s="962" t="s">
        <v>1236</v>
      </c>
      <c r="B284" s="962" t="s">
        <v>1242</v>
      </c>
      <c r="C284" s="962" t="s">
        <v>1238</v>
      </c>
      <c r="D284" s="962">
        <v>101000</v>
      </c>
      <c r="E284" s="962">
        <v>354300</v>
      </c>
      <c r="F284" s="962"/>
      <c r="G284" s="962">
        <v>112072.94</v>
      </c>
    </row>
    <row r="285" spans="1:7" ht="12.75">
      <c r="A285" s="962" t="s">
        <v>1236</v>
      </c>
      <c r="B285" s="962" t="s">
        <v>1242</v>
      </c>
      <c r="C285" s="962" t="s">
        <v>1238</v>
      </c>
      <c r="D285" s="962">
        <v>101000</v>
      </c>
      <c r="E285" s="962">
        <v>354400</v>
      </c>
      <c r="F285" s="962"/>
      <c r="G285" s="962">
        <v>70786.199999999997</v>
      </c>
    </row>
    <row r="286" spans="1:7" ht="12.75">
      <c r="A286" s="962" t="s">
        <v>1236</v>
      </c>
      <c r="B286" s="962" t="s">
        <v>1242</v>
      </c>
      <c r="C286" s="962" t="s">
        <v>1238</v>
      </c>
      <c r="D286" s="962">
        <v>101000</v>
      </c>
      <c r="E286" s="962">
        <v>355300</v>
      </c>
      <c r="F286" s="962"/>
      <c r="G286" s="962">
        <v>79485</v>
      </c>
    </row>
    <row r="287" spans="1:7" ht="12.75">
      <c r="A287" s="962" t="s">
        <v>1236</v>
      </c>
      <c r="B287" s="962" t="s">
        <v>1242</v>
      </c>
      <c r="C287" s="962" t="s">
        <v>1238</v>
      </c>
      <c r="D287" s="962">
        <v>101000</v>
      </c>
      <c r="E287" s="962">
        <v>355400</v>
      </c>
      <c r="F287" s="962"/>
      <c r="G287" s="962">
        <v>0</v>
      </c>
    </row>
    <row r="288" spans="1:7" ht="12.75">
      <c r="A288" s="962" t="s">
        <v>1236</v>
      </c>
      <c r="B288" s="962" t="s">
        <v>1242</v>
      </c>
      <c r="C288" s="962" t="s">
        <v>1238</v>
      </c>
      <c r="D288" s="962">
        <v>101000</v>
      </c>
      <c r="E288" s="962">
        <v>360200</v>
      </c>
      <c r="F288" s="962"/>
      <c r="G288" s="962">
        <v>102033</v>
      </c>
    </row>
    <row r="289" spans="1:7" ht="12.75">
      <c r="A289" s="962" t="s">
        <v>1236</v>
      </c>
      <c r="B289" s="962" t="s">
        <v>1242</v>
      </c>
      <c r="C289" s="962" t="s">
        <v>1238</v>
      </c>
      <c r="D289" s="962">
        <v>101000</v>
      </c>
      <c r="E289" s="962">
        <v>361200</v>
      </c>
      <c r="F289" s="962"/>
      <c r="G289" s="962">
        <v>754316.12</v>
      </c>
    </row>
    <row r="290" spans="1:7" ht="12.75">
      <c r="A290" s="962" t="s">
        <v>1236</v>
      </c>
      <c r="B290" s="962" t="s">
        <v>1242</v>
      </c>
      <c r="C290" s="962" t="s">
        <v>1238</v>
      </c>
      <c r="D290" s="962">
        <v>101000</v>
      </c>
      <c r="E290" s="962">
        <v>363200</v>
      </c>
      <c r="F290" s="962"/>
      <c r="G290" s="962">
        <v>249477</v>
      </c>
    </row>
    <row r="291" spans="1:7" ht="12.75">
      <c r="A291" s="962" t="s">
        <v>1236</v>
      </c>
      <c r="B291" s="962" t="s">
        <v>1242</v>
      </c>
      <c r="C291" s="962" t="s">
        <v>1238</v>
      </c>
      <c r="D291" s="962">
        <v>101000</v>
      </c>
      <c r="E291" s="962">
        <v>364200</v>
      </c>
      <c r="F291" s="962"/>
      <c r="G291" s="962">
        <v>62980.43</v>
      </c>
    </row>
    <row r="292" spans="1:7" ht="12.75">
      <c r="A292" s="962" t="s">
        <v>1236</v>
      </c>
      <c r="B292" s="962" t="s">
        <v>1242</v>
      </c>
      <c r="C292" s="962" t="s">
        <v>1238</v>
      </c>
      <c r="D292" s="962">
        <v>101000</v>
      </c>
      <c r="E292" s="962">
        <v>371300</v>
      </c>
      <c r="F292" s="962"/>
      <c r="G292" s="962">
        <v>9391.5599999999995</v>
      </c>
    </row>
    <row r="293" spans="1:7" ht="12.75">
      <c r="A293" s="962" t="s">
        <v>1236</v>
      </c>
      <c r="B293" s="962" t="s">
        <v>1242</v>
      </c>
      <c r="C293" s="962" t="s">
        <v>1238</v>
      </c>
      <c r="D293" s="962">
        <v>101000</v>
      </c>
      <c r="E293" s="962">
        <v>380400</v>
      </c>
      <c r="F293" s="962"/>
      <c r="G293" s="962">
        <v>2816917.5600000001</v>
      </c>
    </row>
    <row r="294" spans="1:7" ht="12.75">
      <c r="A294" s="962" t="s">
        <v>1236</v>
      </c>
      <c r="B294" s="962" t="s">
        <v>1242</v>
      </c>
      <c r="C294" s="962" t="s">
        <v>1238</v>
      </c>
      <c r="D294" s="962">
        <v>106000</v>
      </c>
      <c r="E294" s="962">
        <v>354300</v>
      </c>
      <c r="F294" s="962"/>
      <c r="G294" s="962">
        <v>0</v>
      </c>
    </row>
    <row r="295" spans="1:7" ht="12.75">
      <c r="A295" s="962" t="s">
        <v>1236</v>
      </c>
      <c r="B295" s="962" t="s">
        <v>1242</v>
      </c>
      <c r="C295" s="962" t="s">
        <v>1238</v>
      </c>
      <c r="D295" s="962">
        <v>106000</v>
      </c>
      <c r="E295" s="962">
        <v>354400</v>
      </c>
      <c r="F295" s="962"/>
      <c r="G295" s="962">
        <v>1402.76</v>
      </c>
    </row>
    <row r="296" spans="1:7" ht="12.75">
      <c r="A296" s="962" t="s">
        <v>1236</v>
      </c>
      <c r="B296" s="962" t="s">
        <v>1242</v>
      </c>
      <c r="C296" s="962" t="s">
        <v>1238</v>
      </c>
      <c r="D296" s="962">
        <v>106000</v>
      </c>
      <c r="E296" s="962">
        <v>355400</v>
      </c>
      <c r="F296" s="962"/>
      <c r="G296" s="962">
        <v>0</v>
      </c>
    </row>
    <row r="297" spans="1:7" ht="12.75">
      <c r="A297" s="962" t="s">
        <v>1236</v>
      </c>
      <c r="B297" s="962" t="s">
        <v>1242</v>
      </c>
      <c r="C297" s="962" t="s">
        <v>1238</v>
      </c>
      <c r="D297" s="962">
        <v>106000</v>
      </c>
      <c r="E297" s="962">
        <v>361200</v>
      </c>
      <c r="F297" s="962"/>
      <c r="G297" s="962">
        <v>0</v>
      </c>
    </row>
    <row r="298" spans="1:7" ht="12.75">
      <c r="A298" s="962" t="s">
        <v>1236</v>
      </c>
      <c r="B298" s="962" t="s">
        <v>1242</v>
      </c>
      <c r="C298" s="962" t="s">
        <v>1238</v>
      </c>
      <c r="D298" s="962">
        <v>106000</v>
      </c>
      <c r="E298" s="962">
        <v>371300</v>
      </c>
      <c r="F298" s="962"/>
      <c r="G298" s="962">
        <v>0</v>
      </c>
    </row>
    <row r="299" spans="1:7" ht="12.75">
      <c r="A299" s="962" t="s">
        <v>1236</v>
      </c>
      <c r="B299" s="962" t="s">
        <v>1242</v>
      </c>
      <c r="C299" s="962" t="s">
        <v>1238</v>
      </c>
      <c r="D299" s="962">
        <v>106000</v>
      </c>
      <c r="E299" s="962">
        <v>380400</v>
      </c>
      <c r="F299" s="962"/>
      <c r="G299" s="962">
        <v>0</v>
      </c>
    </row>
    <row r="300" spans="1:7" ht="12.75">
      <c r="A300" s="962" t="s">
        <v>1236</v>
      </c>
      <c r="B300" s="962" t="s">
        <v>1191</v>
      </c>
      <c r="C300" s="962" t="s">
        <v>116</v>
      </c>
      <c r="D300" s="962">
        <v>101000</v>
      </c>
      <c r="E300" s="962">
        <v>301100</v>
      </c>
      <c r="F300" s="962">
        <v>0</v>
      </c>
      <c r="G300" s="962">
        <v>197720.45999999999</v>
      </c>
    </row>
    <row r="301" spans="1:7" ht="12.75">
      <c r="A301" s="962" t="s">
        <v>1236</v>
      </c>
      <c r="B301" s="962" t="s">
        <v>1191</v>
      </c>
      <c r="C301" s="962" t="s">
        <v>116</v>
      </c>
      <c r="D301" s="962">
        <v>101000</v>
      </c>
      <c r="E301" s="962">
        <v>302100</v>
      </c>
      <c r="F301" s="962">
        <v>0</v>
      </c>
      <c r="G301" s="962">
        <v>66523.270000000004</v>
      </c>
    </row>
    <row r="302" spans="1:7" ht="12.75">
      <c r="A302" s="962" t="s">
        <v>1236</v>
      </c>
      <c r="B302" s="962" t="s">
        <v>1191</v>
      </c>
      <c r="C302" s="962" t="s">
        <v>116</v>
      </c>
      <c r="D302" s="962">
        <v>101000</v>
      </c>
      <c r="E302" s="962">
        <v>303210</v>
      </c>
      <c r="F302" s="962">
        <v>0</v>
      </c>
      <c r="G302" s="962">
        <v>772263.25</v>
      </c>
    </row>
    <row r="303" spans="1:7" ht="12.75">
      <c r="A303" s="962" t="s">
        <v>1236</v>
      </c>
      <c r="B303" s="962" t="s">
        <v>1191</v>
      </c>
      <c r="C303" s="962" t="s">
        <v>116</v>
      </c>
      <c r="D303" s="962">
        <v>101000</v>
      </c>
      <c r="E303" s="962">
        <v>303220</v>
      </c>
      <c r="F303" s="962">
        <v>0</v>
      </c>
      <c r="G303" s="962">
        <v>11101.73</v>
      </c>
    </row>
    <row r="304" spans="1:7" ht="12.75">
      <c r="A304" s="962" t="s">
        <v>1236</v>
      </c>
      <c r="B304" s="962" t="s">
        <v>1191</v>
      </c>
      <c r="C304" s="962" t="s">
        <v>116</v>
      </c>
      <c r="D304" s="962">
        <v>101000</v>
      </c>
      <c r="E304" s="962">
        <v>303300</v>
      </c>
      <c r="F304" s="962">
        <v>0</v>
      </c>
      <c r="G304" s="962">
        <v>309023.28000000003</v>
      </c>
    </row>
    <row r="305" spans="1:7" ht="12.75">
      <c r="A305" s="962" t="s">
        <v>1236</v>
      </c>
      <c r="B305" s="962" t="s">
        <v>1191</v>
      </c>
      <c r="C305" s="962" t="s">
        <v>116</v>
      </c>
      <c r="D305" s="962">
        <v>101000</v>
      </c>
      <c r="E305" s="962">
        <v>303400</v>
      </c>
      <c r="F305" s="962">
        <v>0</v>
      </c>
      <c r="G305" s="962">
        <v>110045.74000000001</v>
      </c>
    </row>
    <row r="306" spans="1:7" ht="12.75">
      <c r="A306" s="962" t="s">
        <v>1236</v>
      </c>
      <c r="B306" s="962" t="s">
        <v>1191</v>
      </c>
      <c r="C306" s="962" t="s">
        <v>116</v>
      </c>
      <c r="D306" s="962">
        <v>101000</v>
      </c>
      <c r="E306" s="962">
        <v>304200</v>
      </c>
      <c r="F306" s="962"/>
      <c r="G306" s="962">
        <v>9822.6100000000006</v>
      </c>
    </row>
    <row r="307" spans="1:7" ht="12.75">
      <c r="A307" s="962" t="s">
        <v>1236</v>
      </c>
      <c r="B307" s="962" t="s">
        <v>1191</v>
      </c>
      <c r="C307" s="962" t="s">
        <v>116</v>
      </c>
      <c r="D307" s="962">
        <v>101000</v>
      </c>
      <c r="E307" s="962">
        <v>304220</v>
      </c>
      <c r="F307" s="962">
        <v>0.0189</v>
      </c>
      <c r="G307" s="962">
        <v>879806.15000000002</v>
      </c>
    </row>
    <row r="308" spans="1:7" ht="12.75">
      <c r="A308" s="962" t="s">
        <v>1236</v>
      </c>
      <c r="B308" s="962" t="s">
        <v>1191</v>
      </c>
      <c r="C308" s="962" t="s">
        <v>116</v>
      </c>
      <c r="D308" s="962">
        <v>101000</v>
      </c>
      <c r="E308" s="962">
        <v>304300</v>
      </c>
      <c r="F308" s="962">
        <v>0.016500000000000001</v>
      </c>
      <c r="G308" s="962">
        <v>8779145.3599999994</v>
      </c>
    </row>
    <row r="309" spans="1:7" ht="12.75">
      <c r="A309" s="962" t="s">
        <v>1236</v>
      </c>
      <c r="B309" s="962" t="s">
        <v>1191</v>
      </c>
      <c r="C309" s="962" t="s">
        <v>116</v>
      </c>
      <c r="D309" s="962">
        <v>101000</v>
      </c>
      <c r="E309" s="962">
        <v>304400</v>
      </c>
      <c r="F309" s="962">
        <v>0.017399999999999999</v>
      </c>
      <c r="G309" s="962">
        <v>448956.35999999999</v>
      </c>
    </row>
    <row r="310" spans="1:7" ht="12.75">
      <c r="A310" s="962" t="s">
        <v>1236</v>
      </c>
      <c r="B310" s="962" t="s">
        <v>1191</v>
      </c>
      <c r="C310" s="962" t="s">
        <v>116</v>
      </c>
      <c r="D310" s="962">
        <v>101000</v>
      </c>
      <c r="E310" s="962">
        <v>304500</v>
      </c>
      <c r="F310" s="962">
        <v>0.0154</v>
      </c>
      <c r="G310" s="962">
        <v>507740.48999999999</v>
      </c>
    </row>
    <row r="311" spans="1:7" ht="12.75">
      <c r="A311" s="962" t="s">
        <v>1236</v>
      </c>
      <c r="B311" s="962" t="s">
        <v>1191</v>
      </c>
      <c r="C311" s="962" t="s">
        <v>116</v>
      </c>
      <c r="D311" s="962">
        <v>101000</v>
      </c>
      <c r="E311" s="962">
        <v>304510</v>
      </c>
      <c r="F311" s="962">
        <v>0.0154</v>
      </c>
      <c r="G311" s="962">
        <v>930206.31999999995</v>
      </c>
    </row>
    <row r="312" spans="1:7" ht="12.75">
      <c r="A312" s="962" t="s">
        <v>1236</v>
      </c>
      <c r="B312" s="962" t="s">
        <v>1191</v>
      </c>
      <c r="C312" s="962" t="s">
        <v>116</v>
      </c>
      <c r="D312" s="962">
        <v>101000</v>
      </c>
      <c r="E312" s="962">
        <v>307200</v>
      </c>
      <c r="F312" s="962">
        <v>0.026499999999999999</v>
      </c>
      <c r="G312" s="962">
        <v>8079513</v>
      </c>
    </row>
    <row r="313" spans="1:7" ht="12.75">
      <c r="A313" s="962" t="s">
        <v>1236</v>
      </c>
      <c r="B313" s="962" t="s">
        <v>1191</v>
      </c>
      <c r="C313" s="962" t="s">
        <v>116</v>
      </c>
      <c r="D313" s="962">
        <v>101000</v>
      </c>
      <c r="E313" s="962">
        <v>309200</v>
      </c>
      <c r="F313" s="962">
        <v>0.0309</v>
      </c>
      <c r="G313" s="962">
        <v>400935.09999999998</v>
      </c>
    </row>
    <row r="314" spans="1:7" ht="12.75">
      <c r="A314" s="962" t="s">
        <v>1236</v>
      </c>
      <c r="B314" s="962" t="s">
        <v>1191</v>
      </c>
      <c r="C314" s="962" t="s">
        <v>116</v>
      </c>
      <c r="D314" s="962">
        <v>101000</v>
      </c>
      <c r="E314" s="962">
        <v>310200</v>
      </c>
      <c r="F314" s="962">
        <v>0.0309</v>
      </c>
      <c r="G314" s="962">
        <v>0</v>
      </c>
    </row>
    <row r="315" spans="1:7" ht="12.75">
      <c r="A315" s="962" t="s">
        <v>1236</v>
      </c>
      <c r="B315" s="962" t="s">
        <v>1191</v>
      </c>
      <c r="C315" s="962" t="s">
        <v>116</v>
      </c>
      <c r="D315" s="962">
        <v>101000</v>
      </c>
      <c r="E315" s="962">
        <v>310201</v>
      </c>
      <c r="F315" s="962"/>
      <c r="G315" s="962">
        <v>508617.27000000002</v>
      </c>
    </row>
    <row r="316" spans="1:7" ht="12.75">
      <c r="A316" s="962" t="s">
        <v>1236</v>
      </c>
      <c r="B316" s="962" t="s">
        <v>1191</v>
      </c>
      <c r="C316" s="962" t="s">
        <v>116</v>
      </c>
      <c r="D316" s="962">
        <v>101000</v>
      </c>
      <c r="E316" s="962">
        <v>311200</v>
      </c>
      <c r="F316" s="962">
        <v>0.0167</v>
      </c>
      <c r="G316" s="962">
        <v>3498492.7400000002</v>
      </c>
    </row>
    <row r="317" spans="1:7" ht="12.75">
      <c r="A317" s="962" t="s">
        <v>1236</v>
      </c>
      <c r="B317" s="962" t="s">
        <v>1191</v>
      </c>
      <c r="C317" s="962" t="s">
        <v>116</v>
      </c>
      <c r="D317" s="962">
        <v>101000</v>
      </c>
      <c r="E317" s="962">
        <v>311240</v>
      </c>
      <c r="F317" s="962"/>
      <c r="G317" s="962">
        <v>156.62</v>
      </c>
    </row>
    <row r="318" spans="1:7" ht="12.75">
      <c r="A318" s="962" t="s">
        <v>1236</v>
      </c>
      <c r="B318" s="962" t="s">
        <v>1191</v>
      </c>
      <c r="C318" s="962" t="s">
        <v>116</v>
      </c>
      <c r="D318" s="962">
        <v>101000</v>
      </c>
      <c r="E318" s="962">
        <v>311250</v>
      </c>
      <c r="F318" s="962">
        <v>0.021700000000000001</v>
      </c>
      <c r="G318" s="962">
        <v>410426.73999999999</v>
      </c>
    </row>
    <row r="319" spans="1:7" ht="12.75">
      <c r="A319" s="962" t="s">
        <v>1236</v>
      </c>
      <c r="B319" s="962" t="s">
        <v>1191</v>
      </c>
      <c r="C319" s="962" t="s">
        <v>116</v>
      </c>
      <c r="D319" s="962">
        <v>101000</v>
      </c>
      <c r="E319" s="962">
        <v>311400</v>
      </c>
      <c r="F319" s="962">
        <v>0.021700000000000001</v>
      </c>
      <c r="G319" s="962">
        <v>12200.48</v>
      </c>
    </row>
    <row r="320" spans="1:7" ht="12.75">
      <c r="A320" s="962" t="s">
        <v>1236</v>
      </c>
      <c r="B320" s="962" t="s">
        <v>1191</v>
      </c>
      <c r="C320" s="962" t="s">
        <v>116</v>
      </c>
      <c r="D320" s="962">
        <v>101000</v>
      </c>
      <c r="E320" s="962">
        <v>320300</v>
      </c>
      <c r="F320" s="962">
        <v>0.0149</v>
      </c>
      <c r="G320" s="962">
        <v>1308652.3200000001</v>
      </c>
    </row>
    <row r="321" spans="1:7" ht="12.75">
      <c r="A321" s="962" t="s">
        <v>1236</v>
      </c>
      <c r="B321" s="962" t="s">
        <v>1191</v>
      </c>
      <c r="C321" s="962" t="s">
        <v>116</v>
      </c>
      <c r="D321" s="962">
        <v>101000</v>
      </c>
      <c r="E321" s="962">
        <v>330400</v>
      </c>
      <c r="F321" s="962">
        <v>0.016199999999999999</v>
      </c>
      <c r="G321" s="962">
        <v>3356745.9100000001</v>
      </c>
    </row>
    <row r="322" spans="1:7" ht="12.75">
      <c r="A322" s="962" t="s">
        <v>1236</v>
      </c>
      <c r="B322" s="962" t="s">
        <v>1191</v>
      </c>
      <c r="C322" s="962" t="s">
        <v>116</v>
      </c>
      <c r="D322" s="962">
        <v>101000</v>
      </c>
      <c r="E322" s="962">
        <v>331400</v>
      </c>
      <c r="F322" s="962">
        <v>0.021499999999999998</v>
      </c>
      <c r="G322" s="962">
        <v>52504142.130000003</v>
      </c>
    </row>
    <row r="323" spans="1:7" ht="12.75">
      <c r="A323" s="962" t="s">
        <v>1236</v>
      </c>
      <c r="B323" s="962" t="s">
        <v>1191</v>
      </c>
      <c r="C323" s="962" t="s">
        <v>116</v>
      </c>
      <c r="D323" s="962">
        <v>101000</v>
      </c>
      <c r="E323" s="962">
        <v>333400</v>
      </c>
      <c r="F323" s="962">
        <v>0.038699999999999998</v>
      </c>
      <c r="G323" s="962">
        <v>15517735.949999999</v>
      </c>
    </row>
    <row r="324" spans="1:7" ht="12.75">
      <c r="A324" s="962" t="s">
        <v>1236</v>
      </c>
      <c r="B324" s="962" t="s">
        <v>1191</v>
      </c>
      <c r="C324" s="962" t="s">
        <v>116</v>
      </c>
      <c r="D324" s="962">
        <v>101000</v>
      </c>
      <c r="E324" s="962">
        <v>334400</v>
      </c>
      <c r="F324" s="962">
        <v>0.061600000000000002</v>
      </c>
      <c r="G324" s="962">
        <v>133643.56</v>
      </c>
    </row>
    <row r="325" spans="1:7" ht="12.75">
      <c r="A325" s="962" t="s">
        <v>1236</v>
      </c>
      <c r="B325" s="962" t="s">
        <v>1191</v>
      </c>
      <c r="C325" s="962" t="s">
        <v>116</v>
      </c>
      <c r="D325" s="962">
        <v>101000</v>
      </c>
      <c r="E325" s="962">
        <v>334420</v>
      </c>
      <c r="F325" s="962">
        <v>0.052999999999999999</v>
      </c>
      <c r="G325" s="962">
        <v>1625158.8100000001</v>
      </c>
    </row>
    <row r="326" spans="1:7" ht="12.75">
      <c r="A326" s="962" t="s">
        <v>1236</v>
      </c>
      <c r="B326" s="962" t="s">
        <v>1191</v>
      </c>
      <c r="C326" s="962" t="s">
        <v>116</v>
      </c>
      <c r="D326" s="962">
        <v>101000</v>
      </c>
      <c r="E326" s="962">
        <v>334430</v>
      </c>
      <c r="F326" s="962">
        <v>0.061600000000000002</v>
      </c>
      <c r="G326" s="962">
        <v>1553445.53</v>
      </c>
    </row>
    <row r="327" spans="1:7" ht="12.75">
      <c r="A327" s="962" t="s">
        <v>1236</v>
      </c>
      <c r="B327" s="962" t="s">
        <v>1191</v>
      </c>
      <c r="C327" s="962" t="s">
        <v>116</v>
      </c>
      <c r="D327" s="962">
        <v>101000</v>
      </c>
      <c r="E327" s="962">
        <v>334440</v>
      </c>
      <c r="F327" s="962">
        <v>0.061600000000000002</v>
      </c>
      <c r="G327" s="962">
        <v>3910334.9300000002</v>
      </c>
    </row>
    <row r="328" spans="1:7" ht="12.75">
      <c r="A328" s="962" t="s">
        <v>1236</v>
      </c>
      <c r="B328" s="962" t="s">
        <v>1191</v>
      </c>
      <c r="C328" s="962" t="s">
        <v>116</v>
      </c>
      <c r="D328" s="962">
        <v>101000</v>
      </c>
      <c r="E328" s="962">
        <v>335400</v>
      </c>
      <c r="F328" s="962">
        <v>0.029999999999999999</v>
      </c>
      <c r="G328" s="962">
        <v>3853621.3900000001</v>
      </c>
    </row>
    <row r="329" spans="1:7" ht="12.75">
      <c r="A329" s="962" t="s">
        <v>1236</v>
      </c>
      <c r="B329" s="962" t="s">
        <v>1191</v>
      </c>
      <c r="C329" s="962" t="s">
        <v>116</v>
      </c>
      <c r="D329" s="962">
        <v>101000</v>
      </c>
      <c r="E329" s="962">
        <v>336400</v>
      </c>
      <c r="F329" s="962">
        <v>0.038699999999999998</v>
      </c>
      <c r="G329" s="962">
        <v>127774.42</v>
      </c>
    </row>
    <row r="330" spans="1:7" ht="12.75">
      <c r="A330" s="962" t="s">
        <v>1236</v>
      </c>
      <c r="B330" s="962" t="s">
        <v>1191</v>
      </c>
      <c r="C330" s="962" t="s">
        <v>116</v>
      </c>
      <c r="D330" s="962">
        <v>101000</v>
      </c>
      <c r="E330" s="962">
        <v>339200</v>
      </c>
      <c r="F330" s="962">
        <v>0.030300000000000001</v>
      </c>
      <c r="G330" s="962">
        <v>406607.40000000002</v>
      </c>
    </row>
    <row r="331" spans="1:7" ht="12.75">
      <c r="A331" s="962" t="s">
        <v>1236</v>
      </c>
      <c r="B331" s="962" t="s">
        <v>1191</v>
      </c>
      <c r="C331" s="962" t="s">
        <v>116</v>
      </c>
      <c r="D331" s="962">
        <v>101000</v>
      </c>
      <c r="E331" s="962">
        <v>339400</v>
      </c>
      <c r="F331" s="962">
        <v>0.0152</v>
      </c>
      <c r="G331" s="962">
        <v>21798.389999999999</v>
      </c>
    </row>
    <row r="332" spans="1:7" ht="12.75">
      <c r="A332" s="962" t="s">
        <v>1236</v>
      </c>
      <c r="B332" s="962" t="s">
        <v>1191</v>
      </c>
      <c r="C332" s="962" t="s">
        <v>116</v>
      </c>
      <c r="D332" s="962">
        <v>101000</v>
      </c>
      <c r="E332" s="962">
        <v>340500</v>
      </c>
      <c r="F332" s="962">
        <v>0.062</v>
      </c>
      <c r="G332" s="962">
        <v>92264.399999999994</v>
      </c>
    </row>
    <row r="333" spans="1:7" ht="12.75">
      <c r="A333" s="962" t="s">
        <v>1236</v>
      </c>
      <c r="B333" s="962" t="s">
        <v>1191</v>
      </c>
      <c r="C333" s="962" t="s">
        <v>116</v>
      </c>
      <c r="D333" s="962">
        <v>101000</v>
      </c>
      <c r="E333" s="962">
        <v>340550</v>
      </c>
      <c r="F333" s="962">
        <v>0.062</v>
      </c>
      <c r="G333" s="962">
        <v>0</v>
      </c>
    </row>
    <row r="334" spans="1:7" ht="12.75">
      <c r="A334" s="962" t="s">
        <v>1236</v>
      </c>
      <c r="B334" s="962" t="s">
        <v>1191</v>
      </c>
      <c r="C334" s="962" t="s">
        <v>116</v>
      </c>
      <c r="D334" s="962">
        <v>101000</v>
      </c>
      <c r="E334" s="962">
        <v>340558</v>
      </c>
      <c r="F334" s="962"/>
      <c r="G334" s="962">
        <v>0</v>
      </c>
    </row>
    <row r="335" spans="1:7" ht="12.75">
      <c r="A335" s="962" t="s">
        <v>1236</v>
      </c>
      <c r="B335" s="962" t="s">
        <v>1191</v>
      </c>
      <c r="C335" s="962" t="s">
        <v>116</v>
      </c>
      <c r="D335" s="962">
        <v>101000</v>
      </c>
      <c r="E335" s="962">
        <v>341500</v>
      </c>
      <c r="F335" s="962">
        <v>0.20000000000000001</v>
      </c>
      <c r="G335" s="962">
        <v>69252.429999999993</v>
      </c>
    </row>
    <row r="336" spans="1:7" ht="12.75">
      <c r="A336" s="962" t="s">
        <v>1236</v>
      </c>
      <c r="B336" s="962" t="s">
        <v>1191</v>
      </c>
      <c r="C336" s="962" t="s">
        <v>116</v>
      </c>
      <c r="D336" s="962">
        <v>101000</v>
      </c>
      <c r="E336" s="962">
        <v>342500</v>
      </c>
      <c r="F336" s="962">
        <v>0.0091000000000000004</v>
      </c>
      <c r="G336" s="962">
        <v>0</v>
      </c>
    </row>
    <row r="337" spans="1:7" ht="12.75">
      <c r="A337" s="962" t="s">
        <v>1236</v>
      </c>
      <c r="B337" s="962" t="s">
        <v>1191</v>
      </c>
      <c r="C337" s="962" t="s">
        <v>116</v>
      </c>
      <c r="D337" s="962">
        <v>101000</v>
      </c>
      <c r="E337" s="962">
        <v>343500</v>
      </c>
      <c r="F337" s="962">
        <v>0.0287</v>
      </c>
      <c r="G337" s="962">
        <v>255304.16</v>
      </c>
    </row>
    <row r="338" spans="1:7" ht="12.75">
      <c r="A338" s="962" t="s">
        <v>1236</v>
      </c>
      <c r="B338" s="962" t="s">
        <v>1191</v>
      </c>
      <c r="C338" s="962" t="s">
        <v>116</v>
      </c>
      <c r="D338" s="962">
        <v>101000</v>
      </c>
      <c r="E338" s="962">
        <v>344500</v>
      </c>
      <c r="F338" s="962">
        <v>0.058299999999999998</v>
      </c>
      <c r="G338" s="962">
        <v>0</v>
      </c>
    </row>
    <row r="339" spans="1:7" ht="12.75">
      <c r="A339" s="962" t="s">
        <v>1236</v>
      </c>
      <c r="B339" s="962" t="s">
        <v>1191</v>
      </c>
      <c r="C339" s="962" t="s">
        <v>116</v>
      </c>
      <c r="D339" s="962">
        <v>101000</v>
      </c>
      <c r="E339" s="962">
        <v>345500</v>
      </c>
      <c r="F339" s="962">
        <v>0.0111</v>
      </c>
      <c r="G339" s="962">
        <v>242325.95000000001</v>
      </c>
    </row>
    <row r="340" spans="1:7" ht="12.75">
      <c r="A340" s="962" t="s">
        <v>1236</v>
      </c>
      <c r="B340" s="962" t="s">
        <v>1191</v>
      </c>
      <c r="C340" s="962" t="s">
        <v>116</v>
      </c>
      <c r="D340" s="962">
        <v>101000</v>
      </c>
      <c r="E340" s="962">
        <v>346500</v>
      </c>
      <c r="F340" s="962">
        <v>0</v>
      </c>
      <c r="G340" s="962">
        <v>140499.39000000001</v>
      </c>
    </row>
    <row r="341" spans="1:7" ht="12.75">
      <c r="A341" s="962" t="s">
        <v>1236</v>
      </c>
      <c r="B341" s="962" t="s">
        <v>1191</v>
      </c>
      <c r="C341" s="962" t="s">
        <v>116</v>
      </c>
      <c r="D341" s="962">
        <v>101000</v>
      </c>
      <c r="E341" s="962">
        <v>347500</v>
      </c>
      <c r="F341" s="962">
        <v>0</v>
      </c>
      <c r="G341" s="962">
        <v>119582.46000000001</v>
      </c>
    </row>
    <row r="342" spans="1:7" ht="12.75">
      <c r="A342" s="962" t="s">
        <v>1236</v>
      </c>
      <c r="B342" s="962" t="s">
        <v>1191</v>
      </c>
      <c r="C342" s="962" t="s">
        <v>116</v>
      </c>
      <c r="D342" s="962">
        <v>101000</v>
      </c>
      <c r="E342" s="962">
        <v>348500</v>
      </c>
      <c r="F342" s="962">
        <v>0.1618</v>
      </c>
      <c r="G342" s="962">
        <v>63568.610000000001</v>
      </c>
    </row>
    <row r="343" spans="1:7" ht="12.75">
      <c r="A343" s="962" t="s">
        <v>1236</v>
      </c>
      <c r="B343" s="962" t="s">
        <v>1191</v>
      </c>
      <c r="C343" s="962" t="s">
        <v>116</v>
      </c>
      <c r="D343" s="962">
        <v>106000</v>
      </c>
      <c r="E343" s="962">
        <v>303210</v>
      </c>
      <c r="F343" s="962">
        <v>0</v>
      </c>
      <c r="G343" s="962">
        <v>0</v>
      </c>
    </row>
    <row r="344" spans="1:7" ht="12.75">
      <c r="A344" s="962" t="s">
        <v>1236</v>
      </c>
      <c r="B344" s="962" t="s">
        <v>1191</v>
      </c>
      <c r="C344" s="962" t="s">
        <v>116</v>
      </c>
      <c r="D344" s="962">
        <v>106000</v>
      </c>
      <c r="E344" s="962">
        <v>303300</v>
      </c>
      <c r="F344" s="962">
        <v>0</v>
      </c>
      <c r="G344" s="962">
        <v>3.1600000000000001</v>
      </c>
    </row>
    <row r="345" spans="1:7" ht="12.75">
      <c r="A345" s="962" t="s">
        <v>1236</v>
      </c>
      <c r="B345" s="962" t="s">
        <v>1191</v>
      </c>
      <c r="C345" s="962" t="s">
        <v>116</v>
      </c>
      <c r="D345" s="962">
        <v>106000</v>
      </c>
      <c r="E345" s="962">
        <v>304200</v>
      </c>
      <c r="F345" s="962"/>
      <c r="G345" s="962">
        <v>1609.9000000000001</v>
      </c>
    </row>
    <row r="346" spans="1:7" ht="12.75">
      <c r="A346" s="962" t="s">
        <v>1236</v>
      </c>
      <c r="B346" s="962" t="s">
        <v>1191</v>
      </c>
      <c r="C346" s="962" t="s">
        <v>116</v>
      </c>
      <c r="D346" s="962">
        <v>106000</v>
      </c>
      <c r="E346" s="962">
        <v>304300</v>
      </c>
      <c r="F346" s="962">
        <v>0.016500000000000001</v>
      </c>
      <c r="G346" s="962">
        <v>0</v>
      </c>
    </row>
    <row r="347" spans="1:7" ht="12.75">
      <c r="A347" s="962" t="s">
        <v>1236</v>
      </c>
      <c r="B347" s="962" t="s">
        <v>1191</v>
      </c>
      <c r="C347" s="962" t="s">
        <v>116</v>
      </c>
      <c r="D347" s="962">
        <v>106000</v>
      </c>
      <c r="E347" s="962">
        <v>304400</v>
      </c>
      <c r="F347" s="962">
        <v>0.017399999999999999</v>
      </c>
      <c r="G347" s="962">
        <v>2668.8299999999999</v>
      </c>
    </row>
    <row r="348" spans="1:7" ht="12.75">
      <c r="A348" s="962" t="s">
        <v>1236</v>
      </c>
      <c r="B348" s="962" t="s">
        <v>1191</v>
      </c>
      <c r="C348" s="962" t="s">
        <v>116</v>
      </c>
      <c r="D348" s="962">
        <v>106000</v>
      </c>
      <c r="E348" s="962">
        <v>304500</v>
      </c>
      <c r="F348" s="962">
        <v>0.0154</v>
      </c>
      <c r="G348" s="962">
        <v>61873.080000000002</v>
      </c>
    </row>
    <row r="349" spans="1:7" ht="12.75">
      <c r="A349" s="962" t="s">
        <v>1236</v>
      </c>
      <c r="B349" s="962" t="s">
        <v>1191</v>
      </c>
      <c r="C349" s="962" t="s">
        <v>116</v>
      </c>
      <c r="D349" s="962">
        <v>106000</v>
      </c>
      <c r="E349" s="962">
        <v>304510</v>
      </c>
      <c r="F349" s="962">
        <v>0.0154</v>
      </c>
      <c r="G349" s="962">
        <v>2828.2600000000002</v>
      </c>
    </row>
    <row r="350" spans="1:7" ht="12.75">
      <c r="A350" s="962" t="s">
        <v>1236</v>
      </c>
      <c r="B350" s="962" t="s">
        <v>1191</v>
      </c>
      <c r="C350" s="962" t="s">
        <v>116</v>
      </c>
      <c r="D350" s="962">
        <v>106000</v>
      </c>
      <c r="E350" s="962">
        <v>307200</v>
      </c>
      <c r="F350" s="962">
        <v>0.026499999999999999</v>
      </c>
      <c r="G350" s="962">
        <v>16816.939999999999</v>
      </c>
    </row>
    <row r="351" spans="1:7" ht="12.75">
      <c r="A351" s="962" t="s">
        <v>1236</v>
      </c>
      <c r="B351" s="962" t="s">
        <v>1191</v>
      </c>
      <c r="C351" s="962" t="s">
        <v>116</v>
      </c>
      <c r="D351" s="962">
        <v>106000</v>
      </c>
      <c r="E351" s="962">
        <v>310200</v>
      </c>
      <c r="F351" s="962">
        <v>0.0309</v>
      </c>
      <c r="G351" s="962">
        <v>540.85000000000002</v>
      </c>
    </row>
    <row r="352" spans="1:7" ht="12.75">
      <c r="A352" s="962" t="s">
        <v>1236</v>
      </c>
      <c r="B352" s="962" t="s">
        <v>1191</v>
      </c>
      <c r="C352" s="962" t="s">
        <v>116</v>
      </c>
      <c r="D352" s="962">
        <v>106000</v>
      </c>
      <c r="E352" s="962">
        <v>310201</v>
      </c>
      <c r="F352" s="962"/>
      <c r="G352" s="962">
        <v>0</v>
      </c>
    </row>
    <row r="353" spans="1:7" ht="12.75">
      <c r="A353" s="962" t="s">
        <v>1236</v>
      </c>
      <c r="B353" s="962" t="s">
        <v>1191</v>
      </c>
      <c r="C353" s="962" t="s">
        <v>116</v>
      </c>
      <c r="D353" s="962">
        <v>106000</v>
      </c>
      <c r="E353" s="962">
        <v>310400</v>
      </c>
      <c r="F353" s="962">
        <v>0.050299999999999997</v>
      </c>
      <c r="G353" s="962">
        <v>2830.1300000000001</v>
      </c>
    </row>
    <row r="354" spans="1:7" ht="12.75">
      <c r="A354" s="962" t="s">
        <v>1236</v>
      </c>
      <c r="B354" s="962" t="s">
        <v>1191</v>
      </c>
      <c r="C354" s="962" t="s">
        <v>116</v>
      </c>
      <c r="D354" s="962">
        <v>106000</v>
      </c>
      <c r="E354" s="962">
        <v>311200</v>
      </c>
      <c r="F354" s="962">
        <v>0.0167</v>
      </c>
      <c r="G354" s="962">
        <v>71.930000000000007</v>
      </c>
    </row>
    <row r="355" spans="1:7" ht="12.75">
      <c r="A355" s="962" t="s">
        <v>1236</v>
      </c>
      <c r="B355" s="962" t="s">
        <v>1191</v>
      </c>
      <c r="C355" s="962" t="s">
        <v>116</v>
      </c>
      <c r="D355" s="962">
        <v>106000</v>
      </c>
      <c r="E355" s="962">
        <v>311240</v>
      </c>
      <c r="F355" s="962"/>
      <c r="G355" s="962">
        <v>17756.669999999998</v>
      </c>
    </row>
    <row r="356" spans="1:7" ht="12.75">
      <c r="A356" s="962" t="s">
        <v>1236</v>
      </c>
      <c r="B356" s="962" t="s">
        <v>1191</v>
      </c>
      <c r="C356" s="962" t="s">
        <v>116</v>
      </c>
      <c r="D356" s="962">
        <v>106000</v>
      </c>
      <c r="E356" s="962">
        <v>311300</v>
      </c>
      <c r="F356" s="962">
        <v>0.021700000000000001</v>
      </c>
      <c r="G356" s="962">
        <v>1113.55</v>
      </c>
    </row>
    <row r="357" spans="1:7" ht="12.75">
      <c r="A357" s="962" t="s">
        <v>1236</v>
      </c>
      <c r="B357" s="962" t="s">
        <v>1191</v>
      </c>
      <c r="C357" s="962" t="s">
        <v>116</v>
      </c>
      <c r="D357" s="962">
        <v>106000</v>
      </c>
      <c r="E357" s="962">
        <v>311400</v>
      </c>
      <c r="F357" s="962">
        <v>0.021700000000000001</v>
      </c>
      <c r="G357" s="962">
        <v>0</v>
      </c>
    </row>
    <row r="358" spans="1:7" ht="12.75">
      <c r="A358" s="962" t="s">
        <v>1236</v>
      </c>
      <c r="B358" s="962" t="s">
        <v>1191</v>
      </c>
      <c r="C358" s="962" t="s">
        <v>116</v>
      </c>
      <c r="D358" s="962">
        <v>106000</v>
      </c>
      <c r="E358" s="962">
        <v>320300</v>
      </c>
      <c r="F358" s="962">
        <v>0.0149</v>
      </c>
      <c r="G358" s="962">
        <v>23245.580000000002</v>
      </c>
    </row>
    <row r="359" spans="1:7" ht="12.75">
      <c r="A359" s="962" t="s">
        <v>1236</v>
      </c>
      <c r="B359" s="962" t="s">
        <v>1191</v>
      </c>
      <c r="C359" s="962" t="s">
        <v>116</v>
      </c>
      <c r="D359" s="962">
        <v>106000</v>
      </c>
      <c r="E359" s="962">
        <v>330400</v>
      </c>
      <c r="F359" s="962">
        <v>0.016199999999999999</v>
      </c>
      <c r="G359" s="962">
        <v>0</v>
      </c>
    </row>
    <row r="360" spans="1:7" ht="12.75">
      <c r="A360" s="962" t="s">
        <v>1236</v>
      </c>
      <c r="B360" s="962" t="s">
        <v>1191</v>
      </c>
      <c r="C360" s="962" t="s">
        <v>116</v>
      </c>
      <c r="D360" s="962">
        <v>106000</v>
      </c>
      <c r="E360" s="962">
        <v>331400</v>
      </c>
      <c r="F360" s="962">
        <v>0.021499999999999998</v>
      </c>
      <c r="G360" s="962">
        <v>510857.65000000002</v>
      </c>
    </row>
    <row r="361" spans="1:7" ht="12.75">
      <c r="A361" s="962" t="s">
        <v>1236</v>
      </c>
      <c r="B361" s="962" t="s">
        <v>1191</v>
      </c>
      <c r="C361" s="962" t="s">
        <v>116</v>
      </c>
      <c r="D361" s="962">
        <v>106000</v>
      </c>
      <c r="E361" s="962">
        <v>333400</v>
      </c>
      <c r="F361" s="962">
        <v>0.038699999999999998</v>
      </c>
      <c r="G361" s="962">
        <v>0</v>
      </c>
    </row>
    <row r="362" spans="1:7" ht="12.75">
      <c r="A362" s="962" t="s">
        <v>1236</v>
      </c>
      <c r="B362" s="962" t="s">
        <v>1191</v>
      </c>
      <c r="C362" s="962" t="s">
        <v>116</v>
      </c>
      <c r="D362" s="962">
        <v>106000</v>
      </c>
      <c r="E362" s="962">
        <v>334400</v>
      </c>
      <c r="F362" s="962">
        <v>0.061600000000000002</v>
      </c>
      <c r="G362" s="962">
        <v>0</v>
      </c>
    </row>
    <row r="363" spans="1:7" ht="12.75">
      <c r="A363" s="962" t="s">
        <v>1236</v>
      </c>
      <c r="B363" s="962" t="s">
        <v>1191</v>
      </c>
      <c r="C363" s="962" t="s">
        <v>116</v>
      </c>
      <c r="D363" s="962">
        <v>106000</v>
      </c>
      <c r="E363" s="962">
        <v>334420</v>
      </c>
      <c r="F363" s="962">
        <v>0.052999999999999999</v>
      </c>
      <c r="G363" s="962">
        <v>0</v>
      </c>
    </row>
    <row r="364" spans="1:7" ht="12.75">
      <c r="A364" s="962" t="s">
        <v>1236</v>
      </c>
      <c r="B364" s="962" t="s">
        <v>1191</v>
      </c>
      <c r="C364" s="962" t="s">
        <v>116</v>
      </c>
      <c r="D364" s="962">
        <v>106000</v>
      </c>
      <c r="E364" s="962">
        <v>334440</v>
      </c>
      <c r="F364" s="962">
        <v>0.061600000000000002</v>
      </c>
      <c r="G364" s="962">
        <v>0</v>
      </c>
    </row>
    <row r="365" spans="1:7" ht="12.75">
      <c r="A365" s="962" t="s">
        <v>1236</v>
      </c>
      <c r="B365" s="962" t="s">
        <v>1191</v>
      </c>
      <c r="C365" s="962" t="s">
        <v>116</v>
      </c>
      <c r="D365" s="962">
        <v>106000</v>
      </c>
      <c r="E365" s="962">
        <v>335400</v>
      </c>
      <c r="F365" s="962">
        <v>0.029999999999999999</v>
      </c>
      <c r="G365" s="962">
        <v>289.85000000000002</v>
      </c>
    </row>
    <row r="366" spans="1:7" ht="12.75">
      <c r="A366" s="962" t="s">
        <v>1236</v>
      </c>
      <c r="B366" s="962" t="s">
        <v>1191</v>
      </c>
      <c r="C366" s="962" t="s">
        <v>116</v>
      </c>
      <c r="D366" s="962">
        <v>106000</v>
      </c>
      <c r="E366" s="962">
        <v>340500</v>
      </c>
      <c r="F366" s="962">
        <v>0.062</v>
      </c>
      <c r="G366" s="962">
        <v>0</v>
      </c>
    </row>
    <row r="367" spans="1:7" ht="12.75">
      <c r="A367" s="962" t="s">
        <v>1236</v>
      </c>
      <c r="B367" s="962" t="s">
        <v>1191</v>
      </c>
      <c r="C367" s="962" t="s">
        <v>116</v>
      </c>
      <c r="D367" s="962">
        <v>106000</v>
      </c>
      <c r="E367" s="962">
        <v>343500</v>
      </c>
      <c r="F367" s="962">
        <v>0.0287</v>
      </c>
      <c r="G367" s="962">
        <v>0</v>
      </c>
    </row>
    <row r="368" spans="1:7" ht="12.75">
      <c r="A368" s="962" t="s">
        <v>1236</v>
      </c>
      <c r="B368" s="962" t="s">
        <v>1191</v>
      </c>
      <c r="C368" s="962" t="s">
        <v>116</v>
      </c>
      <c r="D368" s="962">
        <v>106000</v>
      </c>
      <c r="E368" s="962">
        <v>345500</v>
      </c>
      <c r="F368" s="962">
        <v>0.0111</v>
      </c>
      <c r="G368" s="962">
        <v>0</v>
      </c>
    </row>
    <row r="369" spans="1:7" ht="12.75">
      <c r="A369" s="962" t="s">
        <v>1236</v>
      </c>
      <c r="B369" s="962" t="s">
        <v>1191</v>
      </c>
      <c r="C369" s="962" t="s">
        <v>116</v>
      </c>
      <c r="D369" s="962">
        <v>106000</v>
      </c>
      <c r="E369" s="962">
        <v>346500</v>
      </c>
      <c r="F369" s="962">
        <v>0</v>
      </c>
      <c r="G369" s="962">
        <v>200028.53</v>
      </c>
    </row>
    <row r="370" spans="1:7" ht="12.75">
      <c r="A370" s="962" t="s">
        <v>1236</v>
      </c>
      <c r="B370" s="962" t="s">
        <v>1191</v>
      </c>
      <c r="C370" s="962" t="s">
        <v>116</v>
      </c>
      <c r="D370" s="962">
        <v>106000</v>
      </c>
      <c r="E370" s="962">
        <v>347500</v>
      </c>
      <c r="F370" s="962">
        <v>0</v>
      </c>
      <c r="G370" s="962">
        <v>0</v>
      </c>
    </row>
    <row r="371" spans="1:7" ht="12.75">
      <c r="A371" s="962" t="s">
        <v>1236</v>
      </c>
      <c r="B371" s="962" t="s">
        <v>1191</v>
      </c>
      <c r="C371" s="962" t="s">
        <v>116</v>
      </c>
      <c r="D371" s="962">
        <v>106000</v>
      </c>
      <c r="E371" s="962">
        <v>348500</v>
      </c>
      <c r="F371" s="962">
        <v>0.1618</v>
      </c>
      <c r="G371" s="962">
        <v>0</v>
      </c>
    </row>
    <row r="372" spans="1:7" ht="12.75">
      <c r="A372" s="962" t="s">
        <v>1236</v>
      </c>
      <c r="B372" s="962" t="s">
        <v>1191</v>
      </c>
      <c r="C372" s="962" t="s">
        <v>116</v>
      </c>
      <c r="D372" s="962">
        <v>252000</v>
      </c>
      <c r="E372" s="962">
        <v>252000</v>
      </c>
      <c r="F372" s="962">
        <v>0.023</v>
      </c>
      <c r="G372" s="962">
        <v>-5966187.9100000001</v>
      </c>
    </row>
    <row r="373" spans="1:7" ht="12.75">
      <c r="A373" s="962" t="s">
        <v>1236</v>
      </c>
      <c r="B373" s="962" t="s">
        <v>1191</v>
      </c>
      <c r="C373" s="962" t="s">
        <v>116</v>
      </c>
      <c r="D373" s="962">
        <v>271000</v>
      </c>
      <c r="E373" s="962">
        <v>271000</v>
      </c>
      <c r="F373" s="962">
        <v>0.023</v>
      </c>
      <c r="G373" s="962">
        <v>-10266425.01</v>
      </c>
    </row>
    <row r="374" spans="1:7" ht="12.75">
      <c r="A374" s="962" t="s">
        <v>1236</v>
      </c>
      <c r="B374" s="962" t="s">
        <v>1243</v>
      </c>
      <c r="C374" s="962" t="s">
        <v>1238</v>
      </c>
      <c r="D374" s="962">
        <v>101000</v>
      </c>
      <c r="E374" s="962">
        <v>351100</v>
      </c>
      <c r="F374" s="962"/>
      <c r="G374" s="962">
        <v>82556.110000000001</v>
      </c>
    </row>
    <row r="375" spans="1:7" ht="12.75">
      <c r="A375" s="962" t="s">
        <v>1236</v>
      </c>
      <c r="B375" s="962" t="s">
        <v>1243</v>
      </c>
      <c r="C375" s="962" t="s">
        <v>1238</v>
      </c>
      <c r="D375" s="962">
        <v>101000</v>
      </c>
      <c r="E375" s="962">
        <v>353400</v>
      </c>
      <c r="F375" s="962"/>
      <c r="G375" s="962">
        <v>611</v>
      </c>
    </row>
    <row r="376" spans="1:7" ht="12.75">
      <c r="A376" s="962" t="s">
        <v>1236</v>
      </c>
      <c r="B376" s="962" t="s">
        <v>1243</v>
      </c>
      <c r="C376" s="962" t="s">
        <v>1238</v>
      </c>
      <c r="D376" s="962">
        <v>101000</v>
      </c>
      <c r="E376" s="962">
        <v>354300</v>
      </c>
      <c r="F376" s="962"/>
      <c r="G376" s="962">
        <v>22702.5</v>
      </c>
    </row>
    <row r="377" spans="1:7" ht="12.75">
      <c r="A377" s="962" t="s">
        <v>1236</v>
      </c>
      <c r="B377" s="962" t="s">
        <v>1243</v>
      </c>
      <c r="C377" s="962" t="s">
        <v>1238</v>
      </c>
      <c r="D377" s="962">
        <v>101000</v>
      </c>
      <c r="E377" s="962">
        <v>355300</v>
      </c>
      <c r="F377" s="962"/>
      <c r="G377" s="962">
        <v>4911</v>
      </c>
    </row>
    <row r="378" spans="1:7" ht="12.75">
      <c r="A378" s="962" t="s">
        <v>1236</v>
      </c>
      <c r="B378" s="962" t="s">
        <v>1243</v>
      </c>
      <c r="C378" s="962" t="s">
        <v>1238</v>
      </c>
      <c r="D378" s="962">
        <v>101000</v>
      </c>
      <c r="E378" s="962">
        <v>361200</v>
      </c>
      <c r="F378" s="962"/>
      <c r="G378" s="962">
        <v>681526.17000000004</v>
      </c>
    </row>
    <row r="379" spans="1:7" ht="12.75">
      <c r="A379" s="962" t="s">
        <v>1236</v>
      </c>
      <c r="B379" s="962" t="s">
        <v>1243</v>
      </c>
      <c r="C379" s="962" t="s">
        <v>1238</v>
      </c>
      <c r="D379" s="962">
        <v>101000</v>
      </c>
      <c r="E379" s="962">
        <v>363200</v>
      </c>
      <c r="F379" s="962"/>
      <c r="G379" s="962">
        <v>4913.3800000000001</v>
      </c>
    </row>
    <row r="380" spans="1:7" ht="12.75">
      <c r="A380" s="962" t="s">
        <v>1236</v>
      </c>
      <c r="B380" s="962" t="s">
        <v>1243</v>
      </c>
      <c r="C380" s="962" t="s">
        <v>1238</v>
      </c>
      <c r="D380" s="962">
        <v>101000</v>
      </c>
      <c r="E380" s="962">
        <v>364200</v>
      </c>
      <c r="F380" s="962"/>
      <c r="G380" s="962">
        <v>221070.51000000001</v>
      </c>
    </row>
    <row r="381" spans="1:7" ht="12.75">
      <c r="A381" s="962" t="s">
        <v>1236</v>
      </c>
      <c r="B381" s="962" t="s">
        <v>1243</v>
      </c>
      <c r="C381" s="962" t="s">
        <v>1238</v>
      </c>
      <c r="D381" s="962">
        <v>101000</v>
      </c>
      <c r="E381" s="962">
        <v>380400</v>
      </c>
      <c r="F381" s="962"/>
      <c r="G381" s="962">
        <v>807639.31000000006</v>
      </c>
    </row>
    <row r="382" spans="1:7" ht="12.75">
      <c r="A382" s="962" t="s">
        <v>1236</v>
      </c>
      <c r="B382" s="962" t="s">
        <v>1243</v>
      </c>
      <c r="C382" s="962" t="s">
        <v>1238</v>
      </c>
      <c r="D382" s="962">
        <v>106000</v>
      </c>
      <c r="E382" s="962">
        <v>354200</v>
      </c>
      <c r="F382" s="962"/>
      <c r="G382" s="962">
        <v>0</v>
      </c>
    </row>
    <row r="383" spans="1:7" ht="12.75">
      <c r="A383" s="962" t="s">
        <v>1236</v>
      </c>
      <c r="B383" s="962" t="s">
        <v>1243</v>
      </c>
      <c r="C383" s="962" t="s">
        <v>1238</v>
      </c>
      <c r="D383" s="962">
        <v>106000</v>
      </c>
      <c r="E383" s="962">
        <v>354300</v>
      </c>
      <c r="F383" s="962"/>
      <c r="G383" s="962">
        <v>0</v>
      </c>
    </row>
    <row r="384" spans="1:7" ht="12.75">
      <c r="A384" s="962" t="s">
        <v>1236</v>
      </c>
      <c r="B384" s="962" t="s">
        <v>1243</v>
      </c>
      <c r="C384" s="962" t="s">
        <v>1238</v>
      </c>
      <c r="D384" s="962">
        <v>106000</v>
      </c>
      <c r="E384" s="962">
        <v>354400</v>
      </c>
      <c r="F384" s="962"/>
      <c r="G384" s="962">
        <v>25987.799999999999</v>
      </c>
    </row>
    <row r="385" spans="1:7" ht="12.75">
      <c r="A385" s="962" t="s">
        <v>1236</v>
      </c>
      <c r="B385" s="962" t="s">
        <v>1243</v>
      </c>
      <c r="C385" s="962" t="s">
        <v>1238</v>
      </c>
      <c r="D385" s="962">
        <v>106000</v>
      </c>
      <c r="E385" s="962">
        <v>361200</v>
      </c>
      <c r="F385" s="962"/>
      <c r="G385" s="962">
        <v>0</v>
      </c>
    </row>
    <row r="386" spans="1:7" ht="12.75">
      <c r="A386" s="962" t="s">
        <v>1236</v>
      </c>
      <c r="B386" s="962" t="s">
        <v>1243</v>
      </c>
      <c r="C386" s="962" t="s">
        <v>1238</v>
      </c>
      <c r="D386" s="962">
        <v>106000</v>
      </c>
      <c r="E386" s="962">
        <v>363200</v>
      </c>
      <c r="F386" s="962"/>
      <c r="G386" s="962">
        <v>0</v>
      </c>
    </row>
    <row r="387" spans="1:7" ht="12.75">
      <c r="A387" s="962" t="s">
        <v>1236</v>
      </c>
      <c r="B387" s="962" t="s">
        <v>1243</v>
      </c>
      <c r="C387" s="962" t="s">
        <v>1238</v>
      </c>
      <c r="D387" s="962">
        <v>106000</v>
      </c>
      <c r="E387" s="962">
        <v>380400</v>
      </c>
      <c r="F387" s="962"/>
      <c r="G387" s="962">
        <v>0</v>
      </c>
    </row>
    <row r="388" spans="1:7" ht="12.75">
      <c r="A388" s="962" t="s">
        <v>1236</v>
      </c>
      <c r="B388" s="962" t="s">
        <v>1243</v>
      </c>
      <c r="C388" s="962" t="s">
        <v>1238</v>
      </c>
      <c r="D388" s="962">
        <v>271000</v>
      </c>
      <c r="E388" s="962">
        <v>271000</v>
      </c>
      <c r="F388" s="962">
        <v>0.023</v>
      </c>
      <c r="G388" s="962">
        <v>-300100</v>
      </c>
    </row>
    <row r="389" spans="1:7" ht="12.75">
      <c r="A389" s="962" t="s">
        <v>1236</v>
      </c>
      <c r="B389" s="962" t="s">
        <v>1244</v>
      </c>
      <c r="C389" s="962" t="s">
        <v>1238</v>
      </c>
      <c r="D389" s="962">
        <v>101000</v>
      </c>
      <c r="E389" s="962">
        <v>351100</v>
      </c>
      <c r="F389" s="962"/>
      <c r="G389" s="962">
        <v>25522.25</v>
      </c>
    </row>
    <row r="390" spans="1:7" ht="12.75">
      <c r="A390" s="962" t="s">
        <v>1236</v>
      </c>
      <c r="B390" s="962" t="s">
        <v>1244</v>
      </c>
      <c r="C390" s="962" t="s">
        <v>1238</v>
      </c>
      <c r="D390" s="962">
        <v>101000</v>
      </c>
      <c r="E390" s="962">
        <v>353400</v>
      </c>
      <c r="F390" s="962"/>
      <c r="G390" s="962">
        <v>181025</v>
      </c>
    </row>
    <row r="391" spans="1:7" ht="12.75">
      <c r="A391" s="962" t="s">
        <v>1236</v>
      </c>
      <c r="B391" s="962" t="s">
        <v>1244</v>
      </c>
      <c r="C391" s="962" t="s">
        <v>1238</v>
      </c>
      <c r="D391" s="962">
        <v>101000</v>
      </c>
      <c r="E391" s="962">
        <v>354400</v>
      </c>
      <c r="F391" s="962"/>
      <c r="G391" s="962">
        <v>196049.92000000001</v>
      </c>
    </row>
    <row r="392" spans="1:7" ht="12.75">
      <c r="A392" s="962" t="s">
        <v>1236</v>
      </c>
      <c r="B392" s="962" t="s">
        <v>1244</v>
      </c>
      <c r="C392" s="962" t="s">
        <v>1238</v>
      </c>
      <c r="D392" s="962">
        <v>101000</v>
      </c>
      <c r="E392" s="962">
        <v>354700</v>
      </c>
      <c r="F392" s="962"/>
      <c r="G392" s="962">
        <v>258094.45999999999</v>
      </c>
    </row>
    <row r="393" spans="1:7" ht="12.75">
      <c r="A393" s="962" t="s">
        <v>1236</v>
      </c>
      <c r="B393" s="962" t="s">
        <v>1244</v>
      </c>
      <c r="C393" s="962" t="s">
        <v>1238</v>
      </c>
      <c r="D393" s="962">
        <v>101000</v>
      </c>
      <c r="E393" s="962">
        <v>360200</v>
      </c>
      <c r="F393" s="962"/>
      <c r="G393" s="962">
        <v>277820.28999999998</v>
      </c>
    </row>
    <row r="394" spans="1:7" ht="12.75">
      <c r="A394" s="962" t="s">
        <v>1236</v>
      </c>
      <c r="B394" s="962" t="s">
        <v>1244</v>
      </c>
      <c r="C394" s="962" t="s">
        <v>1238</v>
      </c>
      <c r="D394" s="962">
        <v>101000</v>
      </c>
      <c r="E394" s="962">
        <v>361200</v>
      </c>
      <c r="F394" s="962"/>
      <c r="G394" s="962">
        <v>1898.25</v>
      </c>
    </row>
    <row r="395" spans="1:7" ht="12.75">
      <c r="A395" s="962" t="s">
        <v>1236</v>
      </c>
      <c r="B395" s="962" t="s">
        <v>1244</v>
      </c>
      <c r="C395" s="962" t="s">
        <v>1238</v>
      </c>
      <c r="D395" s="962">
        <v>101000</v>
      </c>
      <c r="E395" s="962">
        <v>363200</v>
      </c>
      <c r="F395" s="962"/>
      <c r="G395" s="962">
        <v>86067.520000000004</v>
      </c>
    </row>
    <row r="396" spans="1:7" ht="12.75">
      <c r="A396" s="962" t="s">
        <v>1236</v>
      </c>
      <c r="B396" s="962" t="s">
        <v>1244</v>
      </c>
      <c r="C396" s="962" t="s">
        <v>1238</v>
      </c>
      <c r="D396" s="962">
        <v>101000</v>
      </c>
      <c r="E396" s="962">
        <v>371300</v>
      </c>
      <c r="F396" s="962"/>
      <c r="G396" s="962">
        <v>183792.17000000001</v>
      </c>
    </row>
    <row r="397" spans="1:7" ht="12.75">
      <c r="A397" s="962" t="s">
        <v>1236</v>
      </c>
      <c r="B397" s="962" t="s">
        <v>1244</v>
      </c>
      <c r="C397" s="962" t="s">
        <v>1238</v>
      </c>
      <c r="D397" s="962">
        <v>101000</v>
      </c>
      <c r="E397" s="962">
        <v>380400</v>
      </c>
      <c r="F397" s="962"/>
      <c r="G397" s="962">
        <v>897943.5</v>
      </c>
    </row>
    <row r="398" spans="1:7" ht="12.75">
      <c r="A398" s="962" t="s">
        <v>1236</v>
      </c>
      <c r="B398" s="962" t="s">
        <v>1244</v>
      </c>
      <c r="C398" s="962" t="s">
        <v>1238</v>
      </c>
      <c r="D398" s="962">
        <v>106000</v>
      </c>
      <c r="E398" s="962">
        <v>354200</v>
      </c>
      <c r="F398" s="962"/>
      <c r="G398" s="962">
        <v>0</v>
      </c>
    </row>
    <row r="399" spans="1:7" ht="12.75">
      <c r="A399" s="962" t="s">
        <v>1236</v>
      </c>
      <c r="B399" s="962" t="s">
        <v>1244</v>
      </c>
      <c r="C399" s="962" t="s">
        <v>1238</v>
      </c>
      <c r="D399" s="962">
        <v>106000</v>
      </c>
      <c r="E399" s="962">
        <v>354700</v>
      </c>
      <c r="F399" s="962"/>
      <c r="G399" s="962">
        <v>0</v>
      </c>
    </row>
    <row r="400" spans="1:7" ht="12.75">
      <c r="A400" s="962" t="s">
        <v>1236</v>
      </c>
      <c r="B400" s="962" t="s">
        <v>1244</v>
      </c>
      <c r="C400" s="962" t="s">
        <v>1238</v>
      </c>
      <c r="D400" s="962">
        <v>106000</v>
      </c>
      <c r="E400" s="962">
        <v>380400</v>
      </c>
      <c r="F400" s="962"/>
      <c r="G400" s="962">
        <v>0</v>
      </c>
    </row>
    <row r="401" spans="1:7" ht="12.75">
      <c r="A401" s="962" t="s">
        <v>1236</v>
      </c>
      <c r="B401" s="962" t="s">
        <v>182</v>
      </c>
      <c r="C401" s="962" t="s">
        <v>1238</v>
      </c>
      <c r="D401" s="962">
        <v>101000</v>
      </c>
      <c r="E401" s="962">
        <v>351100</v>
      </c>
      <c r="F401" s="962"/>
      <c r="G401" s="962">
        <v>108087.50999999999</v>
      </c>
    </row>
    <row r="402" spans="1:7" ht="12.75">
      <c r="A402" s="962" t="s">
        <v>1236</v>
      </c>
      <c r="B402" s="962" t="s">
        <v>182</v>
      </c>
      <c r="C402" s="962" t="s">
        <v>1238</v>
      </c>
      <c r="D402" s="962">
        <v>101000</v>
      </c>
      <c r="E402" s="962">
        <v>353400</v>
      </c>
      <c r="F402" s="962"/>
      <c r="G402" s="962">
        <v>7852</v>
      </c>
    </row>
    <row r="403" spans="1:7" ht="12.75">
      <c r="A403" s="962" t="s">
        <v>1236</v>
      </c>
      <c r="B403" s="962" t="s">
        <v>182</v>
      </c>
      <c r="C403" s="962" t="s">
        <v>1238</v>
      </c>
      <c r="D403" s="962">
        <v>101000</v>
      </c>
      <c r="E403" s="962">
        <v>354300</v>
      </c>
      <c r="F403" s="962"/>
      <c r="G403" s="962">
        <v>26290.200000000001</v>
      </c>
    </row>
    <row r="404" spans="1:7" ht="12.75">
      <c r="A404" s="962" t="s">
        <v>1236</v>
      </c>
      <c r="B404" s="962" t="s">
        <v>182</v>
      </c>
      <c r="C404" s="962" t="s">
        <v>1238</v>
      </c>
      <c r="D404" s="962">
        <v>101000</v>
      </c>
      <c r="E404" s="962">
        <v>355200</v>
      </c>
      <c r="F404" s="962"/>
      <c r="G404" s="962">
        <v>77.329999999999998</v>
      </c>
    </row>
    <row r="405" spans="1:7" ht="12.75">
      <c r="A405" s="962" t="s">
        <v>1236</v>
      </c>
      <c r="B405" s="962" t="s">
        <v>182</v>
      </c>
      <c r="C405" s="962" t="s">
        <v>1238</v>
      </c>
      <c r="D405" s="962">
        <v>101000</v>
      </c>
      <c r="E405" s="962">
        <v>361200</v>
      </c>
      <c r="F405" s="962"/>
      <c r="G405" s="962">
        <v>452889.40000000002</v>
      </c>
    </row>
    <row r="406" spans="1:7" ht="12.75">
      <c r="A406" s="962" t="s">
        <v>1236</v>
      </c>
      <c r="B406" s="962" t="s">
        <v>182</v>
      </c>
      <c r="C406" s="962" t="s">
        <v>1238</v>
      </c>
      <c r="D406" s="962">
        <v>101000</v>
      </c>
      <c r="E406" s="962">
        <v>363200</v>
      </c>
      <c r="F406" s="962"/>
      <c r="G406" s="962">
        <v>132251.44</v>
      </c>
    </row>
    <row r="407" spans="1:7" ht="12.75">
      <c r="A407" s="962" t="s">
        <v>1236</v>
      </c>
      <c r="B407" s="962" t="s">
        <v>182</v>
      </c>
      <c r="C407" s="962" t="s">
        <v>1238</v>
      </c>
      <c r="D407" s="962">
        <v>101000</v>
      </c>
      <c r="E407" s="962">
        <v>364200</v>
      </c>
      <c r="F407" s="962"/>
      <c r="G407" s="962">
        <v>32952.919999999998</v>
      </c>
    </row>
    <row r="408" spans="1:7" ht="12.75">
      <c r="A408" s="962" t="s">
        <v>1236</v>
      </c>
      <c r="B408" s="962" t="s">
        <v>182</v>
      </c>
      <c r="C408" s="962" t="s">
        <v>1238</v>
      </c>
      <c r="D408" s="962">
        <v>101000</v>
      </c>
      <c r="E408" s="962">
        <v>371300</v>
      </c>
      <c r="F408" s="962"/>
      <c r="G408" s="962">
        <v>71361.490000000005</v>
      </c>
    </row>
    <row r="409" spans="1:7" ht="12.75">
      <c r="A409" s="962" t="s">
        <v>1236</v>
      </c>
      <c r="B409" s="962" t="s">
        <v>182</v>
      </c>
      <c r="C409" s="962" t="s">
        <v>1238</v>
      </c>
      <c r="D409" s="962">
        <v>101000</v>
      </c>
      <c r="E409" s="962">
        <v>380400</v>
      </c>
      <c r="F409" s="962"/>
      <c r="G409" s="962">
        <v>5906.54</v>
      </c>
    </row>
    <row r="410" spans="1:7" ht="12.75">
      <c r="A410" s="962" t="s">
        <v>1236</v>
      </c>
      <c r="B410" s="962" t="s">
        <v>182</v>
      </c>
      <c r="C410" s="962" t="s">
        <v>1238</v>
      </c>
      <c r="D410" s="962">
        <v>106000</v>
      </c>
      <c r="E410" s="962">
        <v>355200</v>
      </c>
      <c r="F410" s="962"/>
      <c r="G410" s="962">
        <v>0</v>
      </c>
    </row>
    <row r="411" spans="1:7" ht="12.75">
      <c r="A411" s="962" t="s">
        <v>1236</v>
      </c>
      <c r="B411" s="962" t="s">
        <v>182</v>
      </c>
      <c r="C411" s="962" t="s">
        <v>1238</v>
      </c>
      <c r="D411" s="962">
        <v>106000</v>
      </c>
      <c r="E411" s="962">
        <v>361200</v>
      </c>
      <c r="F411" s="962"/>
      <c r="G411" s="962">
        <v>0</v>
      </c>
    </row>
    <row r="412" spans="1:7" ht="12.75">
      <c r="A412" s="962" t="s">
        <v>1236</v>
      </c>
      <c r="B412" s="962" t="s">
        <v>182</v>
      </c>
      <c r="C412" s="962" t="s">
        <v>1238</v>
      </c>
      <c r="D412" s="962">
        <v>106000</v>
      </c>
      <c r="E412" s="962">
        <v>363200</v>
      </c>
      <c r="F412" s="962"/>
      <c r="G412" s="962">
        <v>0</v>
      </c>
    </row>
    <row r="413" spans="1:7" ht="12.75">
      <c r="A413" s="962" t="s">
        <v>1236</v>
      </c>
      <c r="B413" s="962" t="s">
        <v>182</v>
      </c>
      <c r="C413" s="962" t="s">
        <v>1238</v>
      </c>
      <c r="D413" s="962">
        <v>106000</v>
      </c>
      <c r="E413" s="962">
        <v>371300</v>
      </c>
      <c r="F413" s="962"/>
      <c r="G413" s="962">
        <v>914.03999999999996</v>
      </c>
    </row>
    <row r="414" spans="1:7" ht="12.75">
      <c r="A414" s="962" t="s">
        <v>1236</v>
      </c>
      <c r="B414" s="962" t="s">
        <v>182</v>
      </c>
      <c r="C414" s="962" t="s">
        <v>1238</v>
      </c>
      <c r="D414" s="962">
        <v>106000</v>
      </c>
      <c r="E414" s="962">
        <v>380400</v>
      </c>
      <c r="F414" s="962"/>
      <c r="G414" s="962">
        <v>0</v>
      </c>
    </row>
    <row r="415" spans="1:7" ht="12.75">
      <c r="A415" s="962" t="s">
        <v>1236</v>
      </c>
      <c r="B415" s="962" t="s">
        <v>182</v>
      </c>
      <c r="C415" s="962" t="s">
        <v>1238</v>
      </c>
      <c r="D415" s="962">
        <v>252000</v>
      </c>
      <c r="E415" s="962">
        <v>252000</v>
      </c>
      <c r="F415" s="962">
        <v>0.023</v>
      </c>
      <c r="G415" s="962">
        <v>-73097.210000000006</v>
      </c>
    </row>
    <row r="416" spans="1:7" ht="12.75">
      <c r="A416" s="962" t="s">
        <v>1236</v>
      </c>
      <c r="B416" s="962" t="s">
        <v>182</v>
      </c>
      <c r="C416" s="962" t="s">
        <v>1238</v>
      </c>
      <c r="D416" s="962">
        <v>271000</v>
      </c>
      <c r="E416" s="962">
        <v>271000</v>
      </c>
      <c r="F416" s="962">
        <v>0.023</v>
      </c>
      <c r="G416" s="962">
        <v>-79500</v>
      </c>
    </row>
    <row r="417" spans="1:7" ht="12.75">
      <c r="A417" s="962" t="s">
        <v>1236</v>
      </c>
      <c r="B417" s="962" t="s">
        <v>1245</v>
      </c>
      <c r="C417" s="962" t="s">
        <v>1238</v>
      </c>
      <c r="D417" s="962">
        <v>101000</v>
      </c>
      <c r="E417" s="962">
        <v>354200</v>
      </c>
      <c r="F417" s="962"/>
      <c r="G417" s="962">
        <v>0</v>
      </c>
    </row>
    <row r="418" spans="1:7" ht="12.75">
      <c r="A418" s="631" t="s">
        <v>1236</v>
      </c>
      <c r="B418" s="631" t="s">
        <v>1245</v>
      </c>
      <c r="C418" s="631" t="s">
        <v>1238</v>
      </c>
      <c r="D418" s="631">
        <v>101000</v>
      </c>
      <c r="E418" s="631">
        <v>354300</v>
      </c>
      <c r="G418" s="631">
        <v>173633.54000000001</v>
      </c>
    </row>
    <row r="419" spans="1:7" ht="12.75">
      <c r="A419" s="631" t="s">
        <v>1236</v>
      </c>
      <c r="B419" s="631" t="s">
        <v>1245</v>
      </c>
      <c r="C419" s="631" t="s">
        <v>1238</v>
      </c>
      <c r="D419" s="631">
        <v>101000</v>
      </c>
      <c r="E419" s="631">
        <v>354400</v>
      </c>
      <c r="G419" s="631">
        <v>76579.279999999999</v>
      </c>
    </row>
    <row r="420" spans="1:7" ht="12.75">
      <c r="A420" s="631" t="s">
        <v>1236</v>
      </c>
      <c r="B420" s="631" t="s">
        <v>1245</v>
      </c>
      <c r="C420" s="631" t="s">
        <v>1238</v>
      </c>
      <c r="D420" s="631">
        <v>101000</v>
      </c>
      <c r="E420" s="631">
        <v>354700</v>
      </c>
      <c r="G420" s="631">
        <v>1546.8900000000001</v>
      </c>
    </row>
    <row r="421" spans="1:7" ht="12.75">
      <c r="A421" s="631" t="s">
        <v>1236</v>
      </c>
      <c r="B421" s="631" t="s">
        <v>1245</v>
      </c>
      <c r="C421" s="631" t="s">
        <v>1238</v>
      </c>
      <c r="D421" s="631">
        <v>101000</v>
      </c>
      <c r="E421" s="631">
        <v>355200</v>
      </c>
      <c r="G421" s="631">
        <v>14741.58</v>
      </c>
    </row>
    <row r="422" spans="1:7" ht="12.75">
      <c r="A422" s="631" t="s">
        <v>1236</v>
      </c>
      <c r="B422" s="631" t="s">
        <v>1245</v>
      </c>
      <c r="C422" s="631" t="s">
        <v>1238</v>
      </c>
      <c r="D422" s="631">
        <v>101000</v>
      </c>
      <c r="E422" s="631">
        <v>360200</v>
      </c>
      <c r="G422" s="631">
        <v>632404.10999999999</v>
      </c>
    </row>
    <row r="423" spans="1:7" ht="12.75">
      <c r="A423" s="631" t="s">
        <v>1236</v>
      </c>
      <c r="B423" s="631" t="s">
        <v>1245</v>
      </c>
      <c r="C423" s="631" t="s">
        <v>1238</v>
      </c>
      <c r="D423" s="631">
        <v>101000</v>
      </c>
      <c r="E423" s="631">
        <v>361200</v>
      </c>
      <c r="G423" s="631">
        <v>11107951.43</v>
      </c>
    </row>
    <row r="424" spans="1:7" ht="12.75">
      <c r="A424" s="631" t="s">
        <v>1236</v>
      </c>
      <c r="B424" s="631" t="s">
        <v>1245</v>
      </c>
      <c r="C424" s="631" t="s">
        <v>1238</v>
      </c>
      <c r="D424" s="631">
        <v>101000</v>
      </c>
      <c r="E424" s="631">
        <v>362200</v>
      </c>
      <c r="G424" s="631">
        <v>80032.690000000002</v>
      </c>
    </row>
    <row r="425" spans="1:7" ht="12.75">
      <c r="A425" s="631" t="s">
        <v>1236</v>
      </c>
      <c r="B425" s="631" t="s">
        <v>1245</v>
      </c>
      <c r="C425" s="631" t="s">
        <v>1238</v>
      </c>
      <c r="D425" s="631">
        <v>101000</v>
      </c>
      <c r="E425" s="631">
        <v>363200</v>
      </c>
      <c r="G425" s="631">
        <v>181570.76999999999</v>
      </c>
    </row>
    <row r="426" spans="1:7" ht="12.75">
      <c r="A426" s="631" t="s">
        <v>1236</v>
      </c>
      <c r="B426" s="631" t="s">
        <v>1245</v>
      </c>
      <c r="C426" s="631" t="s">
        <v>1238</v>
      </c>
      <c r="D426" s="631">
        <v>101000</v>
      </c>
      <c r="E426" s="631">
        <v>364200</v>
      </c>
      <c r="G426" s="631">
        <v>52074.269999999997</v>
      </c>
    </row>
    <row r="427" spans="1:7" ht="12.75">
      <c r="A427" s="631" t="s">
        <v>1236</v>
      </c>
      <c r="B427" s="631" t="s">
        <v>1245</v>
      </c>
      <c r="C427" s="631" t="s">
        <v>1238</v>
      </c>
      <c r="D427" s="631">
        <v>101000</v>
      </c>
      <c r="E427" s="631">
        <v>371300</v>
      </c>
      <c r="G427" s="631">
        <v>319036.65999999997</v>
      </c>
    </row>
    <row r="428" spans="1:7" ht="12.75">
      <c r="A428" s="631" t="s">
        <v>1236</v>
      </c>
      <c r="B428" s="631" t="s">
        <v>1245</v>
      </c>
      <c r="C428" s="631" t="s">
        <v>1238</v>
      </c>
      <c r="D428" s="631">
        <v>101000</v>
      </c>
      <c r="E428" s="631">
        <v>380400</v>
      </c>
      <c r="G428" s="631">
        <v>18505.07</v>
      </c>
    </row>
    <row r="429" spans="1:7" ht="12.75">
      <c r="A429" s="631" t="s">
        <v>1236</v>
      </c>
      <c r="B429" s="631" t="s">
        <v>1245</v>
      </c>
      <c r="C429" s="631" t="s">
        <v>1238</v>
      </c>
      <c r="D429" s="631">
        <v>101000</v>
      </c>
      <c r="E429" s="631">
        <v>393700</v>
      </c>
      <c r="G429" s="631">
        <v>0</v>
      </c>
    </row>
    <row r="430" spans="1:7" ht="12.75">
      <c r="A430" s="631" t="s">
        <v>1236</v>
      </c>
      <c r="B430" s="631" t="s">
        <v>1245</v>
      </c>
      <c r="C430" s="631" t="s">
        <v>1238</v>
      </c>
      <c r="D430" s="631">
        <v>106000</v>
      </c>
      <c r="E430" s="631">
        <v>354200</v>
      </c>
      <c r="G430" s="631">
        <v>7588.5500000000002</v>
      </c>
    </row>
    <row r="431" spans="1:7" ht="12.75">
      <c r="A431" s="631" t="s">
        <v>1236</v>
      </c>
      <c r="B431" s="631" t="s">
        <v>1245</v>
      </c>
      <c r="C431" s="631" t="s">
        <v>1238</v>
      </c>
      <c r="D431" s="631">
        <v>106000</v>
      </c>
      <c r="E431" s="631">
        <v>354300</v>
      </c>
      <c r="G431" s="631">
        <v>0</v>
      </c>
    </row>
    <row r="432" spans="1:7" ht="12.75">
      <c r="A432" s="631" t="s">
        <v>1236</v>
      </c>
      <c r="B432" s="631" t="s">
        <v>1245</v>
      </c>
      <c r="C432" s="631" t="s">
        <v>1238</v>
      </c>
      <c r="D432" s="631">
        <v>106000</v>
      </c>
      <c r="E432" s="631">
        <v>354400</v>
      </c>
      <c r="G432" s="631">
        <v>8134.7600000000002</v>
      </c>
    </row>
    <row r="433" spans="1:7" ht="12.75">
      <c r="A433" s="631" t="s">
        <v>1236</v>
      </c>
      <c r="B433" s="631" t="s">
        <v>1245</v>
      </c>
      <c r="C433" s="631" t="s">
        <v>1238</v>
      </c>
      <c r="D433" s="631">
        <v>106000</v>
      </c>
      <c r="E433" s="631">
        <v>355200</v>
      </c>
      <c r="G433" s="631">
        <v>0</v>
      </c>
    </row>
    <row r="434" spans="1:7" ht="12.75">
      <c r="A434" s="631" t="s">
        <v>1236</v>
      </c>
      <c r="B434" s="631" t="s">
        <v>1245</v>
      </c>
      <c r="C434" s="631" t="s">
        <v>1238</v>
      </c>
      <c r="D434" s="631">
        <v>106000</v>
      </c>
      <c r="E434" s="631">
        <v>360200</v>
      </c>
      <c r="G434" s="631">
        <v>0</v>
      </c>
    </row>
    <row r="435" spans="1:7" ht="12.75">
      <c r="A435" s="631" t="s">
        <v>1236</v>
      </c>
      <c r="B435" s="631" t="s">
        <v>1245</v>
      </c>
      <c r="C435" s="631" t="s">
        <v>1238</v>
      </c>
      <c r="D435" s="631">
        <v>106000</v>
      </c>
      <c r="E435" s="631">
        <v>361200</v>
      </c>
      <c r="G435" s="631">
        <v>597010</v>
      </c>
    </row>
    <row r="436" spans="1:7" ht="12.75">
      <c r="A436" s="631" t="s">
        <v>1236</v>
      </c>
      <c r="B436" s="631" t="s">
        <v>1245</v>
      </c>
      <c r="C436" s="631" t="s">
        <v>1238</v>
      </c>
      <c r="D436" s="631">
        <v>106000</v>
      </c>
      <c r="E436" s="631">
        <v>363200</v>
      </c>
      <c r="G436" s="631">
        <v>0</v>
      </c>
    </row>
    <row r="437" spans="1:7" ht="12.75">
      <c r="A437" s="631" t="s">
        <v>1236</v>
      </c>
      <c r="B437" s="631" t="s">
        <v>1245</v>
      </c>
      <c r="C437" s="631" t="s">
        <v>1238</v>
      </c>
      <c r="D437" s="631">
        <v>106000</v>
      </c>
      <c r="E437" s="631">
        <v>364200</v>
      </c>
      <c r="G437" s="631">
        <v>0</v>
      </c>
    </row>
    <row r="438" spans="1:7" ht="12.75">
      <c r="A438" s="631" t="s">
        <v>1236</v>
      </c>
      <c r="B438" s="631" t="s">
        <v>1245</v>
      </c>
      <c r="C438" s="631" t="s">
        <v>1238</v>
      </c>
      <c r="D438" s="631">
        <v>106000</v>
      </c>
      <c r="E438" s="631">
        <v>371300</v>
      </c>
      <c r="G438" s="631">
        <v>1525.26</v>
      </c>
    </row>
    <row r="439" spans="1:7" ht="12.75">
      <c r="A439" s="631" t="s">
        <v>1236</v>
      </c>
      <c r="B439" s="631" t="s">
        <v>1245</v>
      </c>
      <c r="C439" s="631" t="s">
        <v>1238</v>
      </c>
      <c r="D439" s="631">
        <v>252000</v>
      </c>
      <c r="E439" s="631">
        <v>252000</v>
      </c>
      <c r="F439" s="631">
        <v>0.023</v>
      </c>
      <c r="G439" s="631">
        <v>-7719166.5199999996</v>
      </c>
    </row>
    <row r="440" spans="1:7" ht="12.75">
      <c r="A440" s="631" t="s">
        <v>1236</v>
      </c>
      <c r="B440" s="631" t="s">
        <v>1245</v>
      </c>
      <c r="C440" s="631" t="s">
        <v>1238</v>
      </c>
      <c r="D440" s="631">
        <v>271000</v>
      </c>
      <c r="E440" s="631">
        <v>271000</v>
      </c>
      <c r="F440" s="631">
        <v>0.023</v>
      </c>
      <c r="G440" s="631">
        <v>-334200</v>
      </c>
    </row>
  </sheetData>
  <autoFilter ref="A1:G440"/>
  <pageMargins left="0.7" right="0.7" top="0.75" bottom="0.75" header="0.3" footer="0.3"/>
  <pageSetup orientation="portrait"/>
  <customProperties>
    <customPr name="_pios_id" r:id="rId1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B38815A-5B22-4DE4-970A-A3EA29C5CA46}">
  <sheetPr>
    <tabColor rgb="FF7030A0"/>
  </sheetPr>
  <dimension ref="A1:L436"/>
  <sheetViews>
    <sheetView workbookViewId="0" topLeftCell="A1"/>
  </sheetViews>
  <sheetFormatPr defaultColWidth="8.85428571428571" defaultRowHeight="15"/>
  <cols>
    <col min="1" max="1" width="13.5714285714286" style="643" bestFit="1" customWidth="1"/>
    <col min="2" max="2" width="9.57142857142857" style="643" bestFit="1" customWidth="1"/>
    <col min="3" max="3" width="11.7142857142857" style="643" bestFit="1" customWidth="1"/>
    <col min="4" max="4" width="9.85714285714286" style="643" bestFit="1" customWidth="1"/>
    <col min="5" max="5" width="11" style="643" bestFit="1" customWidth="1"/>
    <col min="6" max="6" width="11.2857142857143" style="643" bestFit="1" customWidth="1"/>
    <col min="7" max="7" width="11.1428571428571" style="643" bestFit="1" customWidth="1"/>
    <col min="8" max="8" width="14.5714285714286" style="643" bestFit="1" customWidth="1"/>
    <col min="9" max="9" width="8.85714285714286" style="643" customWidth="1"/>
    <col min="10" max="10" width="8.85714285714286" style="643"/>
    <col min="11" max="11" width="21.4285714285714" style="643" bestFit="1" customWidth="1"/>
    <col min="12" max="12" width="24.1428571428571" style="643" bestFit="1" customWidth="1"/>
    <col min="13" max="16384" width="8.85714285714286" style="643"/>
  </cols>
  <sheetData>
    <row r="1" spans="1:8" ht="15">
      <c r="A1" s="1425" t="s">
        <v>60</v>
      </c>
      <c r="B1" s="1425" t="s">
        <v>1194</v>
      </c>
      <c r="C1" s="1425" t="s">
        <v>1231</v>
      </c>
      <c r="D1" s="1425" t="s">
        <v>1232</v>
      </c>
      <c r="E1" s="1425" t="s">
        <v>1233</v>
      </c>
      <c r="F1" s="1425" t="s">
        <v>1234</v>
      </c>
      <c r="G1" s="1425" t="s">
        <v>1130</v>
      </c>
      <c r="H1" s="1425" t="s">
        <v>1131</v>
      </c>
    </row>
    <row r="2" spans="1:8" ht="15">
      <c r="A2" s="1425"/>
      <c r="B2" s="1425"/>
      <c r="C2" s="1425"/>
      <c r="D2" s="1425"/>
      <c r="E2" s="1425"/>
      <c r="F2" s="1425"/>
      <c r="G2" s="1425"/>
      <c r="H2" s="1425"/>
    </row>
    <row r="3" spans="1:8" ht="15">
      <c r="A3" s="1425"/>
      <c r="B3" s="1425"/>
      <c r="C3" s="1425"/>
      <c r="D3" s="1425"/>
      <c r="E3" s="1425"/>
      <c r="F3" s="1425"/>
      <c r="G3" s="1425"/>
      <c r="H3" s="1425"/>
    </row>
    <row r="4" spans="1:8" ht="15">
      <c r="A4" s="1425"/>
      <c r="B4" s="1425"/>
      <c r="C4" s="1425"/>
      <c r="D4" s="1425"/>
      <c r="E4" s="1425"/>
      <c r="F4" s="1425"/>
      <c r="G4" s="1425"/>
      <c r="H4" s="1425"/>
    </row>
    <row r="5" spans="1:8" ht="15">
      <c r="A5" s="1425"/>
      <c r="B5" s="1425"/>
      <c r="C5" s="1425"/>
      <c r="D5" s="1425"/>
      <c r="E5" s="1425"/>
      <c r="F5" s="1425"/>
      <c r="G5" s="1425"/>
      <c r="H5" s="1425"/>
    </row>
    <row r="6" spans="1:8" ht="15">
      <c r="A6" s="1425"/>
      <c r="B6" s="1425"/>
      <c r="C6" s="1425"/>
      <c r="D6" s="1425"/>
      <c r="E6" s="1425"/>
      <c r="F6" s="1425"/>
      <c r="G6" s="1425"/>
      <c r="H6" s="1425"/>
    </row>
    <row r="7" spans="1:8" ht="15">
      <c r="A7" s="1425"/>
      <c r="B7" s="1425"/>
      <c r="C7" s="1425"/>
      <c r="D7" s="1425"/>
      <c r="E7" s="1425"/>
      <c r="F7" s="1425"/>
      <c r="G7" s="1425"/>
      <c r="H7" s="1425"/>
    </row>
    <row r="8" spans="1:8" ht="15">
      <c r="A8" s="1425"/>
      <c r="B8" s="1425"/>
      <c r="C8" s="1425"/>
      <c r="D8" s="1425"/>
      <c r="E8" s="1425"/>
      <c r="F8" s="1425"/>
      <c r="G8" s="1425"/>
      <c r="H8" s="1425"/>
    </row>
    <row r="9" spans="1:8" ht="15">
      <c r="A9" s="1425"/>
      <c r="B9" s="1425"/>
      <c r="C9" s="1425"/>
      <c r="D9" s="1425"/>
      <c r="E9" s="1425"/>
      <c r="F9" s="1425"/>
      <c r="G9" s="1425"/>
      <c r="H9" s="1425"/>
    </row>
    <row r="10" spans="1:8" ht="15">
      <c r="A10" s="1425"/>
      <c r="B10" s="1425"/>
      <c r="C10" s="1425"/>
      <c r="D10" s="1425"/>
      <c r="E10" s="1425"/>
      <c r="F10" s="1425"/>
      <c r="G10" s="1425"/>
      <c r="H10" s="1425"/>
    </row>
    <row r="11" spans="1:8" ht="15">
      <c r="A11" s="1425"/>
      <c r="B11" s="1425"/>
      <c r="C11" s="1425"/>
      <c r="D11" s="1425"/>
      <c r="E11" s="1425"/>
      <c r="F11" s="1425"/>
      <c r="G11" s="1425"/>
      <c r="H11" s="1425"/>
    </row>
    <row r="12" spans="1:8" ht="15">
      <c r="A12" s="1425"/>
      <c r="B12" s="1425"/>
      <c r="C12" s="1425"/>
      <c r="D12" s="1425"/>
      <c r="E12" s="1425"/>
      <c r="F12" s="1425"/>
      <c r="G12" s="1425"/>
      <c r="H12" s="1425"/>
    </row>
    <row r="13" spans="1:8" ht="15">
      <c r="A13" s="1425"/>
      <c r="B13" s="1425"/>
      <c r="C13" s="1425"/>
      <c r="D13" s="1425"/>
      <c r="E13" s="1425"/>
      <c r="F13" s="1425"/>
      <c r="G13" s="1425"/>
      <c r="H13" s="1425"/>
    </row>
    <row r="14" spans="1:8" ht="15">
      <c r="A14" s="1425"/>
      <c r="B14" s="1425"/>
      <c r="C14" s="1425"/>
      <c r="D14" s="1425"/>
      <c r="E14" s="1425"/>
      <c r="F14" s="1425"/>
      <c r="G14" s="1425"/>
      <c r="H14" s="1425"/>
    </row>
    <row r="15" spans="1:8" ht="15">
      <c r="A15" s="1425"/>
      <c r="B15" s="1425"/>
      <c r="C15" s="1425"/>
      <c r="D15" s="1425"/>
      <c r="E15" s="1425"/>
      <c r="F15" s="1425"/>
      <c r="G15" s="1425"/>
      <c r="H15" s="1425"/>
    </row>
    <row r="16" spans="1:8" ht="15">
      <c r="A16" s="1425"/>
      <c r="B16" s="1425"/>
      <c r="C16" s="1425"/>
      <c r="D16" s="1425"/>
      <c r="E16" s="1425"/>
      <c r="F16" s="1425"/>
      <c r="G16" s="1425"/>
      <c r="H16" s="1425"/>
    </row>
    <row r="17" spans="1:8" ht="15">
      <c r="A17" s="1425"/>
      <c r="B17" s="1425"/>
      <c r="C17" s="1425"/>
      <c r="D17" s="1425"/>
      <c r="E17" s="1425"/>
      <c r="F17" s="1425"/>
      <c r="G17" s="1425"/>
      <c r="H17" s="1425"/>
    </row>
    <row r="18" spans="1:8" ht="15">
      <c r="A18" s="1425"/>
      <c r="B18" s="1425"/>
      <c r="C18" s="1425"/>
      <c r="D18" s="1425"/>
      <c r="E18" s="1425"/>
      <c r="F18" s="1425"/>
      <c r="G18" s="1425"/>
      <c r="H18" s="1425"/>
    </row>
    <row r="19" spans="1:8" ht="15">
      <c r="A19" s="1425"/>
      <c r="B19" s="1425"/>
      <c r="C19" s="1425"/>
      <c r="D19" s="1425"/>
      <c r="E19" s="1425"/>
      <c r="F19" s="1425"/>
      <c r="G19" s="1425"/>
      <c r="H19" s="1425"/>
    </row>
    <row r="20" spans="1:8" ht="15">
      <c r="A20" s="1425"/>
      <c r="B20" s="1425"/>
      <c r="C20" s="1425"/>
      <c r="D20" s="1425"/>
      <c r="E20" s="1425"/>
      <c r="F20" s="1425"/>
      <c r="G20" s="1425"/>
      <c r="H20" s="1425"/>
    </row>
    <row r="21" spans="1:8" ht="15">
      <c r="A21" s="1425"/>
      <c r="B21" s="1425"/>
      <c r="C21" s="1425"/>
      <c r="D21" s="1425"/>
      <c r="E21" s="1425"/>
      <c r="F21" s="1425"/>
      <c r="G21" s="1425"/>
      <c r="H21" s="1425"/>
    </row>
    <row r="22" spans="1:8" ht="15">
      <c r="A22" s="1425"/>
      <c r="B22" s="1425"/>
      <c r="C22" s="1425"/>
      <c r="D22" s="1425"/>
      <c r="E22" s="1425"/>
      <c r="F22" s="1425"/>
      <c r="G22" s="1425"/>
      <c r="H22" s="1425"/>
    </row>
    <row r="23" spans="1:8" ht="15">
      <c r="A23" s="1425"/>
      <c r="B23" s="1425"/>
      <c r="C23" s="1425"/>
      <c r="D23" s="1425"/>
      <c r="E23" s="1425"/>
      <c r="F23" s="1425"/>
      <c r="G23" s="1425"/>
      <c r="H23" s="1425"/>
    </row>
    <row r="24" spans="1:8" ht="15">
      <c r="A24" s="1425"/>
      <c r="B24" s="1425"/>
      <c r="C24" s="1425"/>
      <c r="D24" s="1425"/>
      <c r="E24" s="1425"/>
      <c r="F24" s="1425"/>
      <c r="G24" s="1425"/>
      <c r="H24" s="1425"/>
    </row>
    <row r="25" spans="1:8" ht="15">
      <c r="A25" s="1425"/>
      <c r="B25" s="1425"/>
      <c r="C25" s="1425"/>
      <c r="D25" s="1425"/>
      <c r="E25" s="1425"/>
      <c r="F25" s="1425"/>
      <c r="G25" s="1425"/>
      <c r="H25" s="1425"/>
    </row>
    <row r="26" spans="1:8" ht="15">
      <c r="A26" s="1425"/>
      <c r="B26" s="1425"/>
      <c r="C26" s="1425"/>
      <c r="D26" s="1425"/>
      <c r="E26" s="1425"/>
      <c r="F26" s="1425"/>
      <c r="G26" s="1425"/>
      <c r="H26" s="1425"/>
    </row>
    <row r="27" spans="1:8" ht="15">
      <c r="A27" s="1425"/>
      <c r="B27" s="1425"/>
      <c r="C27" s="1425"/>
      <c r="D27" s="1425"/>
      <c r="E27" s="1425"/>
      <c r="F27" s="1425"/>
      <c r="G27" s="1425"/>
      <c r="H27" s="1425"/>
    </row>
    <row r="28" spans="1:8" ht="15">
      <c r="A28" s="1425"/>
      <c r="B28" s="1425"/>
      <c r="C28" s="1425"/>
      <c r="D28" s="1425"/>
      <c r="E28" s="1425"/>
      <c r="F28" s="1425"/>
      <c r="G28" s="1425"/>
      <c r="H28" s="1425"/>
    </row>
    <row r="29" spans="1:8" ht="15">
      <c r="A29" s="1425"/>
      <c r="B29" s="1425"/>
      <c r="C29" s="1425"/>
      <c r="D29" s="1425"/>
      <c r="E29" s="1425"/>
      <c r="F29" s="1425"/>
      <c r="G29" s="1425"/>
      <c r="H29" s="1425"/>
    </row>
    <row r="30" spans="1:8" ht="15">
      <c r="A30" s="1425"/>
      <c r="B30" s="1425"/>
      <c r="C30" s="1425"/>
      <c r="D30" s="1425"/>
      <c r="E30" s="1425"/>
      <c r="F30" s="1425"/>
      <c r="G30" s="1425"/>
      <c r="H30" s="1425"/>
    </row>
    <row r="31" spans="1:8" ht="15">
      <c r="A31" s="1425"/>
      <c r="B31" s="1425"/>
      <c r="C31" s="1425"/>
      <c r="D31" s="1425"/>
      <c r="E31" s="1425"/>
      <c r="F31" s="1425"/>
      <c r="G31" s="1425"/>
      <c r="H31" s="1425"/>
    </row>
    <row r="32" spans="1:8" ht="15">
      <c r="A32" s="1425"/>
      <c r="B32" s="1425"/>
      <c r="C32" s="1425"/>
      <c r="D32" s="1425"/>
      <c r="E32" s="1425"/>
      <c r="F32" s="1425"/>
      <c r="G32" s="1425"/>
      <c r="H32" s="1425"/>
    </row>
    <row r="33" spans="1:8" ht="15">
      <c r="A33" s="1425"/>
      <c r="B33" s="1425"/>
      <c r="C33" s="1425"/>
      <c r="D33" s="1425"/>
      <c r="E33" s="1425"/>
      <c r="F33" s="1425"/>
      <c r="G33" s="1425"/>
      <c r="H33" s="1425"/>
    </row>
    <row r="34" spans="1:8" ht="15">
      <c r="A34" s="1425"/>
      <c r="B34" s="1425"/>
      <c r="C34" s="1425"/>
      <c r="D34" s="1425"/>
      <c r="E34" s="1425"/>
      <c r="F34" s="1425"/>
      <c r="G34" s="1425"/>
      <c r="H34" s="1425"/>
    </row>
    <row r="35" spans="1:8" ht="15">
      <c r="A35" s="1425"/>
      <c r="B35" s="1425"/>
      <c r="C35" s="1425"/>
      <c r="D35" s="1425"/>
      <c r="E35" s="1425"/>
      <c r="F35" s="1425"/>
      <c r="G35" s="1425"/>
      <c r="H35" s="1425"/>
    </row>
    <row r="36" spans="1:8" ht="15">
      <c r="A36" s="1425"/>
      <c r="B36" s="1425"/>
      <c r="C36" s="1425"/>
      <c r="D36" s="1425"/>
      <c r="E36" s="1425"/>
      <c r="F36" s="1425"/>
      <c r="G36" s="1425"/>
      <c r="H36" s="1425"/>
    </row>
    <row r="37" spans="1:8" ht="15">
      <c r="A37" s="1425"/>
      <c r="B37" s="1425"/>
      <c r="C37" s="1425"/>
      <c r="D37" s="1425"/>
      <c r="E37" s="1425"/>
      <c r="F37" s="1425"/>
      <c r="G37" s="1425"/>
      <c r="H37" s="1425"/>
    </row>
    <row r="38" spans="1:8" ht="15">
      <c r="A38" s="1425"/>
      <c r="B38" s="1425"/>
      <c r="C38" s="1425"/>
      <c r="D38" s="1425"/>
      <c r="E38" s="1425"/>
      <c r="F38" s="1425"/>
      <c r="G38" s="1425"/>
      <c r="H38" s="1425"/>
    </row>
    <row r="39" spans="1:8" ht="15">
      <c r="A39" s="1425"/>
      <c r="B39" s="1425"/>
      <c r="C39" s="1425"/>
      <c r="D39" s="1425"/>
      <c r="E39" s="1425"/>
      <c r="F39" s="1425"/>
      <c r="G39" s="1425"/>
      <c r="H39" s="1425"/>
    </row>
    <row r="40" spans="1:8" ht="15">
      <c r="A40" s="1425"/>
      <c r="B40" s="1425"/>
      <c r="C40" s="1425"/>
      <c r="D40" s="1425"/>
      <c r="E40" s="1425"/>
      <c r="F40" s="1425"/>
      <c r="G40" s="1425"/>
      <c r="H40" s="1425"/>
    </row>
    <row r="41" spans="1:8" ht="15">
      <c r="A41" s="1425"/>
      <c r="B41" s="1425"/>
      <c r="C41" s="1425"/>
      <c r="D41" s="1425"/>
      <c r="E41" s="1425"/>
      <c r="F41" s="1425"/>
      <c r="G41" s="1425"/>
      <c r="H41" s="1425"/>
    </row>
    <row r="42" spans="1:8" ht="15">
      <c r="A42" s="1425"/>
      <c r="B42" s="1425"/>
      <c r="C42" s="1425"/>
      <c r="D42" s="1425"/>
      <c r="E42" s="1425"/>
      <c r="F42" s="1425"/>
      <c r="G42" s="1425"/>
      <c r="H42" s="1425"/>
    </row>
    <row r="43" spans="1:8" ht="15">
      <c r="A43" s="1425"/>
      <c r="B43" s="1425"/>
      <c r="C43" s="1425"/>
      <c r="D43" s="1425"/>
      <c r="E43" s="1425"/>
      <c r="F43" s="1425"/>
      <c r="G43" s="1425"/>
      <c r="H43" s="1425"/>
    </row>
    <row r="44" spans="1:8" ht="15">
      <c r="A44" s="1425"/>
      <c r="B44" s="1425"/>
      <c r="C44" s="1425"/>
      <c r="D44" s="1425"/>
      <c r="E44" s="1425"/>
      <c r="F44" s="1425"/>
      <c r="G44" s="1425"/>
      <c r="H44" s="1425"/>
    </row>
    <row r="45" spans="1:8" ht="15">
      <c r="A45" s="1425"/>
      <c r="B45" s="1425"/>
      <c r="C45" s="1425"/>
      <c r="D45" s="1425"/>
      <c r="E45" s="1425"/>
      <c r="F45" s="1425"/>
      <c r="G45" s="1425"/>
      <c r="H45" s="1425"/>
    </row>
    <row r="46" spans="1:8" ht="15">
      <c r="A46" s="1425"/>
      <c r="B46" s="1425"/>
      <c r="C46" s="1425"/>
      <c r="D46" s="1425"/>
      <c r="E46" s="1425"/>
      <c r="F46" s="1425"/>
      <c r="G46" s="1425"/>
      <c r="H46" s="1425"/>
    </row>
    <row r="47" spans="1:8" ht="15">
      <c r="A47" s="1425"/>
      <c r="B47" s="1425"/>
      <c r="C47" s="1425"/>
      <c r="D47" s="1425"/>
      <c r="E47" s="1425"/>
      <c r="F47" s="1425"/>
      <c r="G47" s="1425"/>
      <c r="H47" s="1425"/>
    </row>
    <row r="48" spans="1:8" ht="15">
      <c r="A48" s="1425"/>
      <c r="B48" s="1425"/>
      <c r="C48" s="1425"/>
      <c r="D48" s="1425"/>
      <c r="E48" s="1425"/>
      <c r="F48" s="1425"/>
      <c r="G48" s="1425"/>
      <c r="H48" s="1425"/>
    </row>
    <row r="49" spans="1:8" ht="15">
      <c r="A49" s="1425"/>
      <c r="B49" s="1425"/>
      <c r="C49" s="1425"/>
      <c r="D49" s="1425"/>
      <c r="E49" s="1425"/>
      <c r="F49" s="1425"/>
      <c r="G49" s="1425"/>
      <c r="H49" s="1425"/>
    </row>
    <row r="50" spans="1:8" ht="15">
      <c r="A50" s="1425"/>
      <c r="B50" s="1425"/>
      <c r="C50" s="1425"/>
      <c r="D50" s="1425"/>
      <c r="E50" s="1425"/>
      <c r="F50" s="1425"/>
      <c r="G50" s="1425"/>
      <c r="H50" s="1425"/>
    </row>
    <row r="51" spans="1:8" ht="15">
      <c r="A51" s="1425"/>
      <c r="B51" s="1425"/>
      <c r="C51" s="1425"/>
      <c r="D51" s="1425"/>
      <c r="E51" s="1425"/>
      <c r="F51" s="1425"/>
      <c r="G51" s="1425"/>
      <c r="H51" s="1425"/>
    </row>
    <row r="52" spans="1:8" ht="15">
      <c r="A52" s="1425"/>
      <c r="B52" s="1425"/>
      <c r="C52" s="1425"/>
      <c r="D52" s="1425"/>
      <c r="E52" s="1425"/>
      <c r="F52" s="1425"/>
      <c r="G52" s="1425"/>
      <c r="H52" s="1425"/>
    </row>
    <row r="53" spans="1:8" ht="15">
      <c r="A53" s="1425"/>
      <c r="B53" s="1425"/>
      <c r="C53" s="1425"/>
      <c r="D53" s="1425"/>
      <c r="E53" s="1425"/>
      <c r="F53" s="1425"/>
      <c r="G53" s="1425"/>
      <c r="H53" s="1425"/>
    </row>
    <row r="54" spans="1:8" ht="15">
      <c r="A54" s="1425"/>
      <c r="B54" s="1425"/>
      <c r="C54" s="1425"/>
      <c r="D54" s="1425"/>
      <c r="E54" s="1425"/>
      <c r="F54" s="1425"/>
      <c r="G54" s="1425"/>
      <c r="H54" s="1425"/>
    </row>
    <row r="55" spans="1:8" ht="15">
      <c r="A55" s="1425"/>
      <c r="B55" s="1425"/>
      <c r="C55" s="1425"/>
      <c r="D55" s="1425"/>
      <c r="E55" s="1425"/>
      <c r="F55" s="1425"/>
      <c r="G55" s="1425"/>
      <c r="H55" s="1425"/>
    </row>
    <row r="56" spans="1:8" ht="15">
      <c r="A56" s="1425"/>
      <c r="B56" s="1425"/>
      <c r="C56" s="1425"/>
      <c r="D56" s="1425"/>
      <c r="E56" s="1425"/>
      <c r="F56" s="1425"/>
      <c r="G56" s="1425"/>
      <c r="H56" s="1425"/>
    </row>
    <row r="57" spans="1:8" ht="15">
      <c r="A57" s="1425"/>
      <c r="B57" s="1425"/>
      <c r="C57" s="1425"/>
      <c r="D57" s="1425"/>
      <c r="E57" s="1425"/>
      <c r="F57" s="1425"/>
      <c r="G57" s="1425"/>
      <c r="H57" s="1425"/>
    </row>
    <row r="58" spans="1:8" ht="15">
      <c r="A58" s="1425"/>
      <c r="B58" s="1425"/>
      <c r="C58" s="1425"/>
      <c r="D58" s="1425"/>
      <c r="E58" s="1425"/>
      <c r="F58" s="1425"/>
      <c r="G58" s="1425"/>
      <c r="H58" s="1425"/>
    </row>
    <row r="59" spans="1:8" ht="15">
      <c r="A59" s="1425"/>
      <c r="B59" s="1425"/>
      <c r="C59" s="1425"/>
      <c r="D59" s="1425"/>
      <c r="E59" s="1425"/>
      <c r="F59" s="1425"/>
      <c r="G59" s="1425"/>
      <c r="H59" s="1425"/>
    </row>
    <row r="60" spans="1:8" ht="15">
      <c r="A60" s="1425"/>
      <c r="B60" s="1425"/>
      <c r="C60" s="1425"/>
      <c r="D60" s="1425"/>
      <c r="E60" s="1425"/>
      <c r="F60" s="1425"/>
      <c r="G60" s="1425"/>
      <c r="H60" s="1425"/>
    </row>
    <row r="61" spans="1:8" ht="15">
      <c r="A61" s="1425"/>
      <c r="B61" s="1425"/>
      <c r="C61" s="1425"/>
      <c r="D61" s="1425"/>
      <c r="E61" s="1425"/>
      <c r="F61" s="1425"/>
      <c r="G61" s="1425"/>
      <c r="H61" s="1425"/>
    </row>
    <row r="62" spans="1:8" ht="15">
      <c r="A62" s="1425"/>
      <c r="B62" s="1425"/>
      <c r="C62" s="1425"/>
      <c r="D62" s="1425"/>
      <c r="E62" s="1425"/>
      <c r="F62" s="1425"/>
      <c r="G62" s="1425"/>
      <c r="H62" s="1425"/>
    </row>
    <row r="63" spans="1:8" ht="15">
      <c r="A63" s="1425"/>
      <c r="B63" s="1425"/>
      <c r="C63" s="1425"/>
      <c r="D63" s="1425"/>
      <c r="E63" s="1425"/>
      <c r="F63" s="1425"/>
      <c r="G63" s="1425"/>
      <c r="H63" s="1425"/>
    </row>
    <row r="64" spans="1:8" ht="15">
      <c r="A64" s="1425"/>
      <c r="B64" s="1425"/>
      <c r="C64" s="1425"/>
      <c r="D64" s="1425"/>
      <c r="E64" s="1425"/>
      <c r="F64" s="1425"/>
      <c r="G64" s="1425"/>
      <c r="H64" s="1425"/>
    </row>
    <row r="65" spans="1:8" ht="15">
      <c r="A65" s="1425"/>
      <c r="B65" s="1425"/>
      <c r="C65" s="1425"/>
      <c r="D65" s="1425"/>
      <c r="E65" s="1425"/>
      <c r="F65" s="1425"/>
      <c r="G65" s="1425"/>
      <c r="H65" s="1425"/>
    </row>
    <row r="66" spans="1:8" ht="15">
      <c r="A66" s="1425"/>
      <c r="B66" s="1425"/>
      <c r="C66" s="1425"/>
      <c r="D66" s="1425"/>
      <c r="E66" s="1425"/>
      <c r="F66" s="1425"/>
      <c r="G66" s="1425"/>
      <c r="H66" s="1425"/>
    </row>
    <row r="67" spans="1:8" ht="15">
      <c r="A67" s="1425"/>
      <c r="B67" s="1425"/>
      <c r="C67" s="1425"/>
      <c r="D67" s="1425"/>
      <c r="E67" s="1425"/>
      <c r="F67" s="1425"/>
      <c r="G67" s="1425"/>
      <c r="H67" s="1425"/>
    </row>
    <row r="68" spans="1:8" ht="15">
      <c r="A68" s="1425"/>
      <c r="B68" s="1425"/>
      <c r="C68" s="1425"/>
      <c r="D68" s="1425"/>
      <c r="E68" s="1425"/>
      <c r="F68" s="1425"/>
      <c r="G68" s="1425"/>
      <c r="H68" s="1425"/>
    </row>
    <row r="69" spans="1:8" ht="15">
      <c r="A69" s="1425"/>
      <c r="B69" s="1425"/>
      <c r="C69" s="1425"/>
      <c r="D69" s="1425"/>
      <c r="E69" s="1425"/>
      <c r="F69" s="1425"/>
      <c r="G69" s="1425"/>
      <c r="H69" s="1425"/>
    </row>
    <row r="70" spans="1:8" ht="15">
      <c r="A70" s="1425"/>
      <c r="B70" s="1425"/>
      <c r="C70" s="1425"/>
      <c r="D70" s="1425"/>
      <c r="E70" s="1425"/>
      <c r="F70" s="1425"/>
      <c r="G70" s="1425"/>
      <c r="H70" s="1425"/>
    </row>
    <row r="71" spans="1:8" ht="15">
      <c r="A71" s="1425"/>
      <c r="B71" s="1425"/>
      <c r="C71" s="1425"/>
      <c r="D71" s="1425"/>
      <c r="E71" s="1425"/>
      <c r="F71" s="1425"/>
      <c r="G71" s="1425"/>
      <c r="H71" s="1425"/>
    </row>
    <row r="72" spans="1:8" ht="15">
      <c r="A72" s="1425"/>
      <c r="B72" s="1425"/>
      <c r="C72" s="1425"/>
      <c r="D72" s="1425"/>
      <c r="E72" s="1425"/>
      <c r="F72" s="1425"/>
      <c r="G72" s="1425"/>
      <c r="H72" s="1425"/>
    </row>
    <row r="73" spans="1:8" ht="15">
      <c r="A73" s="1425"/>
      <c r="B73" s="1425"/>
      <c r="C73" s="1425"/>
      <c r="D73" s="1425"/>
      <c r="E73" s="1425"/>
      <c r="F73" s="1425"/>
      <c r="G73" s="1425"/>
      <c r="H73" s="1425"/>
    </row>
    <row r="74" spans="1:8" ht="15">
      <c r="A74" s="1425"/>
      <c r="B74" s="1425"/>
      <c r="C74" s="1425"/>
      <c r="D74" s="1425"/>
      <c r="E74" s="1425"/>
      <c r="F74" s="1425"/>
      <c r="G74" s="1425"/>
      <c r="H74" s="1425"/>
    </row>
    <row r="75" spans="1:8" ht="15">
      <c r="A75" s="1425"/>
      <c r="B75" s="1425"/>
      <c r="C75" s="1425"/>
      <c r="D75" s="1425"/>
      <c r="E75" s="1425"/>
      <c r="F75" s="1425"/>
      <c r="G75" s="1425"/>
      <c r="H75" s="1425"/>
    </row>
    <row r="76" spans="1:8" ht="15">
      <c r="A76" s="1425"/>
      <c r="B76" s="1425"/>
      <c r="C76" s="1425"/>
      <c r="D76" s="1425"/>
      <c r="E76" s="1425"/>
      <c r="F76" s="1425"/>
      <c r="G76" s="1425"/>
      <c r="H76" s="1425"/>
    </row>
    <row r="77" spans="1:8" ht="15">
      <c r="A77" s="1425"/>
      <c r="B77" s="1425"/>
      <c r="C77" s="1425"/>
      <c r="D77" s="1425"/>
      <c r="E77" s="1425"/>
      <c r="F77" s="1425"/>
      <c r="G77" s="1425"/>
      <c r="H77" s="1425"/>
    </row>
    <row r="78" spans="1:8" ht="15">
      <c r="A78" s="1425"/>
      <c r="B78" s="1425"/>
      <c r="C78" s="1425"/>
      <c r="D78" s="1425"/>
      <c r="E78" s="1425"/>
      <c r="F78" s="1425"/>
      <c r="G78" s="1425"/>
      <c r="H78" s="1425"/>
    </row>
    <row r="79" spans="1:8" ht="15">
      <c r="A79" s="1425"/>
      <c r="B79" s="1425"/>
      <c r="C79" s="1425"/>
      <c r="D79" s="1425"/>
      <c r="E79" s="1425"/>
      <c r="F79" s="1425"/>
      <c r="G79" s="1425"/>
      <c r="H79" s="1425"/>
    </row>
    <row r="80" spans="1:8" ht="15">
      <c r="A80" s="1425"/>
      <c r="B80" s="1425"/>
      <c r="C80" s="1425"/>
      <c r="D80" s="1425"/>
      <c r="E80" s="1425"/>
      <c r="F80" s="1425"/>
      <c r="G80" s="1425"/>
      <c r="H80" s="1425"/>
    </row>
    <row r="81" spans="1:8" ht="15">
      <c r="A81" s="1425"/>
      <c r="B81" s="1425"/>
      <c r="C81" s="1425"/>
      <c r="D81" s="1425"/>
      <c r="E81" s="1425"/>
      <c r="F81" s="1425"/>
      <c r="G81" s="1425"/>
      <c r="H81" s="1425"/>
    </row>
    <row r="82" spans="1:8" ht="15">
      <c r="A82" s="1425"/>
      <c r="B82" s="1425"/>
      <c r="C82" s="1425"/>
      <c r="D82" s="1425"/>
      <c r="E82" s="1425"/>
      <c r="F82" s="1425"/>
      <c r="G82" s="1425"/>
      <c r="H82" s="1425"/>
    </row>
    <row r="83" spans="1:8" ht="15">
      <c r="A83" s="1425"/>
      <c r="B83" s="1425"/>
      <c r="C83" s="1425"/>
      <c r="D83" s="1425"/>
      <c r="E83" s="1425"/>
      <c r="F83" s="1425"/>
      <c r="G83" s="1425"/>
      <c r="H83" s="1425"/>
    </row>
    <row r="84" spans="1:8" ht="15">
      <c r="A84" s="1425"/>
      <c r="B84" s="1425"/>
      <c r="C84" s="1425"/>
      <c r="D84" s="1425"/>
      <c r="E84" s="1425"/>
      <c r="F84" s="1425"/>
      <c r="G84" s="1425"/>
      <c r="H84" s="1425"/>
    </row>
    <row r="85" spans="1:8" ht="15">
      <c r="A85" s="1425"/>
      <c r="B85" s="1425"/>
      <c r="C85" s="1425"/>
      <c r="D85" s="1425"/>
      <c r="E85" s="1425"/>
      <c r="F85" s="1425"/>
      <c r="G85" s="1425"/>
      <c r="H85" s="1425"/>
    </row>
    <row r="86" spans="1:8" ht="15">
      <c r="A86" s="1425"/>
      <c r="B86" s="1425"/>
      <c r="C86" s="1425"/>
      <c r="D86" s="1425"/>
      <c r="E86" s="1425"/>
      <c r="F86" s="1425"/>
      <c r="G86" s="1425"/>
      <c r="H86" s="1425"/>
    </row>
    <row r="87" spans="1:8" ht="15">
      <c r="A87" s="1425"/>
      <c r="B87" s="1425"/>
      <c r="C87" s="1425"/>
      <c r="D87" s="1425"/>
      <c r="E87" s="1425"/>
      <c r="F87" s="1425"/>
      <c r="G87" s="1425"/>
      <c r="H87" s="1425"/>
    </row>
    <row r="88" spans="1:8" ht="15">
      <c r="A88" s="1425"/>
      <c r="B88" s="1425"/>
      <c r="C88" s="1425"/>
      <c r="D88" s="1425"/>
      <c r="E88" s="1425"/>
      <c r="F88" s="1425"/>
      <c r="G88" s="1425"/>
      <c r="H88" s="1425"/>
    </row>
    <row r="89" spans="1:8" ht="15">
      <c r="A89" s="1425"/>
      <c r="B89" s="1425"/>
      <c r="C89" s="1425"/>
      <c r="D89" s="1425"/>
      <c r="E89" s="1425"/>
      <c r="F89" s="1425"/>
      <c r="G89" s="1425"/>
      <c r="H89" s="1425"/>
    </row>
    <row r="90" spans="1:8" ht="15">
      <c r="A90" s="1425"/>
      <c r="B90" s="1425"/>
      <c r="C90" s="1425"/>
      <c r="D90" s="1425"/>
      <c r="E90" s="1425"/>
      <c r="F90" s="1425"/>
      <c r="G90" s="1425"/>
      <c r="H90" s="1425"/>
    </row>
    <row r="91" spans="1:8" ht="15">
      <c r="A91" s="1425"/>
      <c r="B91" s="1425"/>
      <c r="C91" s="1425"/>
      <c r="D91" s="1425"/>
      <c r="E91" s="1425"/>
      <c r="F91" s="1425"/>
      <c r="G91" s="1425"/>
      <c r="H91" s="1425"/>
    </row>
    <row r="92" spans="1:8" ht="15">
      <c r="A92" s="1425"/>
      <c r="B92" s="1425"/>
      <c r="C92" s="1425"/>
      <c r="D92" s="1425"/>
      <c r="E92" s="1425"/>
      <c r="F92" s="1425"/>
      <c r="G92" s="1425"/>
      <c r="H92" s="1425"/>
    </row>
    <row r="93" spans="1:8" ht="15">
      <c r="A93" s="1425"/>
      <c r="B93" s="1425"/>
      <c r="C93" s="1425"/>
      <c r="D93" s="1425"/>
      <c r="E93" s="1425"/>
      <c r="F93" s="1425"/>
      <c r="G93" s="1425"/>
      <c r="H93" s="1425"/>
    </row>
    <row r="94" spans="1:8" ht="15">
      <c r="A94" s="1425"/>
      <c r="B94" s="1425"/>
      <c r="C94" s="1425"/>
      <c r="D94" s="1425"/>
      <c r="E94" s="1425"/>
      <c r="F94" s="1425"/>
      <c r="G94" s="1425"/>
      <c r="H94" s="1425"/>
    </row>
    <row r="95" spans="1:8" ht="15">
      <c r="A95" s="1425"/>
      <c r="B95" s="1425"/>
      <c r="C95" s="1425"/>
      <c r="D95" s="1425"/>
      <c r="E95" s="1425"/>
      <c r="F95" s="1425"/>
      <c r="G95" s="1425"/>
      <c r="H95" s="1425"/>
    </row>
    <row r="96" spans="1:8" ht="15">
      <c r="A96" s="1425"/>
      <c r="B96" s="1425"/>
      <c r="C96" s="1425"/>
      <c r="D96" s="1425"/>
      <c r="E96" s="1425"/>
      <c r="F96" s="1425"/>
      <c r="G96" s="1425"/>
      <c r="H96" s="1425"/>
    </row>
    <row r="97" spans="1:8" ht="15">
      <c r="A97" s="1425"/>
      <c r="B97" s="1425"/>
      <c r="C97" s="1425"/>
      <c r="D97" s="1425"/>
      <c r="E97" s="1425"/>
      <c r="F97" s="1425"/>
      <c r="G97" s="1425"/>
      <c r="H97" s="1425"/>
    </row>
    <row r="98" spans="1:8" ht="15">
      <c r="A98" s="1425"/>
      <c r="B98" s="1425"/>
      <c r="C98" s="1425"/>
      <c r="D98" s="1425"/>
      <c r="E98" s="1425"/>
      <c r="F98" s="1425"/>
      <c r="G98" s="1425"/>
      <c r="H98" s="1425"/>
    </row>
    <row r="99" spans="1:8" ht="15">
      <c r="A99" s="1425"/>
      <c r="B99" s="1425"/>
      <c r="C99" s="1425"/>
      <c r="D99" s="1425"/>
      <c r="E99" s="1425"/>
      <c r="F99" s="1425"/>
      <c r="G99" s="1425"/>
      <c r="H99" s="1425"/>
    </row>
    <row r="100" spans="1:8" ht="15">
      <c r="A100" s="1425"/>
      <c r="B100" s="1425"/>
      <c r="C100" s="1425"/>
      <c r="D100" s="1425"/>
      <c r="E100" s="1425"/>
      <c r="F100" s="1425"/>
      <c r="G100" s="1425"/>
      <c r="H100" s="1425"/>
    </row>
    <row r="101" spans="1:8" ht="15">
      <c r="A101" s="1425"/>
      <c r="B101" s="1425"/>
      <c r="C101" s="1425"/>
      <c r="D101" s="1425"/>
      <c r="E101" s="1425"/>
      <c r="F101" s="1425"/>
      <c r="G101" s="1425"/>
      <c r="H101" s="1425"/>
    </row>
    <row r="102" spans="1:8" ht="15">
      <c r="A102" s="1425"/>
      <c r="B102" s="1425"/>
      <c r="C102" s="1425"/>
      <c r="D102" s="1425"/>
      <c r="E102" s="1425"/>
      <c r="F102" s="1425"/>
      <c r="G102" s="1425"/>
      <c r="H102" s="1425"/>
    </row>
    <row r="103" spans="1:8" ht="15">
      <c r="A103" s="1425"/>
      <c r="B103" s="1425"/>
      <c r="C103" s="1425"/>
      <c r="D103" s="1425"/>
      <c r="E103" s="1425"/>
      <c r="F103" s="1425"/>
      <c r="G103" s="1425"/>
      <c r="H103" s="1425"/>
    </row>
    <row r="104" spans="1:8" ht="15">
      <c r="A104" s="1425"/>
      <c r="B104" s="1425"/>
      <c r="C104" s="1425"/>
      <c r="D104" s="1425"/>
      <c r="E104" s="1425"/>
      <c r="F104" s="1425"/>
      <c r="G104" s="1425"/>
      <c r="H104" s="1425"/>
    </row>
    <row r="105" spans="1:8" ht="15">
      <c r="A105" s="1425"/>
      <c r="B105" s="1425"/>
      <c r="C105" s="1425"/>
      <c r="D105" s="1425"/>
      <c r="E105" s="1425"/>
      <c r="F105" s="1425"/>
      <c r="G105" s="1425"/>
      <c r="H105" s="1425"/>
    </row>
    <row r="106" spans="1:8" ht="15">
      <c r="A106" s="1425"/>
      <c r="B106" s="1425"/>
      <c r="C106" s="1425"/>
      <c r="D106" s="1425"/>
      <c r="E106" s="1425"/>
      <c r="F106" s="1425"/>
      <c r="G106" s="1425"/>
      <c r="H106" s="1425"/>
    </row>
    <row r="107" spans="1:8" ht="15">
      <c r="A107" s="1425"/>
      <c r="B107" s="1425"/>
      <c r="C107" s="1425"/>
      <c r="D107" s="1425"/>
      <c r="E107" s="1425"/>
      <c r="F107" s="1425"/>
      <c r="G107" s="1425"/>
      <c r="H107" s="1425"/>
    </row>
    <row r="108" spans="1:8" ht="15">
      <c r="A108" s="1425"/>
      <c r="B108" s="1425"/>
      <c r="C108" s="1425"/>
      <c r="D108" s="1425"/>
      <c r="E108" s="1425"/>
      <c r="F108" s="1425"/>
      <c r="G108" s="1425"/>
      <c r="H108" s="1425"/>
    </row>
    <row r="109" spans="1:8" ht="15">
      <c r="A109" s="1425"/>
      <c r="B109" s="1425"/>
      <c r="C109" s="1425"/>
      <c r="D109" s="1425"/>
      <c r="E109" s="1425"/>
      <c r="F109" s="1425"/>
      <c r="G109" s="1425"/>
      <c r="H109" s="1425"/>
    </row>
    <row r="110" spans="1:8" ht="15">
      <c r="A110" s="1425"/>
      <c r="B110" s="1425"/>
      <c r="C110" s="1425"/>
      <c r="D110" s="1425"/>
      <c r="E110" s="1425"/>
      <c r="F110" s="1425"/>
      <c r="G110" s="1425"/>
      <c r="H110" s="1425"/>
    </row>
    <row r="111" spans="1:8" ht="15">
      <c r="A111" s="1425"/>
      <c r="B111" s="1425"/>
      <c r="C111" s="1425"/>
      <c r="D111" s="1425"/>
      <c r="E111" s="1425"/>
      <c r="F111" s="1425"/>
      <c r="G111" s="1425"/>
      <c r="H111" s="1425"/>
    </row>
    <row r="112" spans="1:8" ht="15">
      <c r="A112" s="1425"/>
      <c r="B112" s="1425"/>
      <c r="C112" s="1425"/>
      <c r="D112" s="1425"/>
      <c r="E112" s="1425"/>
      <c r="F112" s="1425"/>
      <c r="G112" s="1425"/>
      <c r="H112" s="1425"/>
    </row>
    <row r="113" spans="1:8" ht="15">
      <c r="A113" s="1425"/>
      <c r="B113" s="1425"/>
      <c r="C113" s="1425"/>
      <c r="D113" s="1425"/>
      <c r="E113" s="1425"/>
      <c r="F113" s="1425"/>
      <c r="G113" s="1425"/>
      <c r="H113" s="1425"/>
    </row>
    <row r="114" spans="1:8" ht="15">
      <c r="A114" s="1425"/>
      <c r="B114" s="1425"/>
      <c r="C114" s="1425"/>
      <c r="D114" s="1425"/>
      <c r="E114" s="1425"/>
      <c r="F114" s="1425"/>
      <c r="G114" s="1425"/>
      <c r="H114" s="1425"/>
    </row>
    <row r="115" spans="1:8" ht="15">
      <c r="A115" s="1425"/>
      <c r="B115" s="1425"/>
      <c r="C115" s="1425"/>
      <c r="D115" s="1425"/>
      <c r="E115" s="1425"/>
      <c r="F115" s="1425"/>
      <c r="G115" s="1425"/>
      <c r="H115" s="1425"/>
    </row>
    <row r="116" spans="1:8" ht="15">
      <c r="A116" s="1425"/>
      <c r="B116" s="1425"/>
      <c r="C116" s="1425"/>
      <c r="D116" s="1425"/>
      <c r="E116" s="1425"/>
      <c r="F116" s="1425"/>
      <c r="G116" s="1425"/>
      <c r="H116" s="1425"/>
    </row>
    <row r="117" spans="1:8" ht="15">
      <c r="A117" s="1425"/>
      <c r="B117" s="1425"/>
      <c r="C117" s="1425"/>
      <c r="D117" s="1425"/>
      <c r="E117" s="1425"/>
      <c r="F117" s="1425"/>
      <c r="G117" s="1425"/>
      <c r="H117" s="1425"/>
    </row>
    <row r="118" spans="1:8" ht="15">
      <c r="A118" s="1425"/>
      <c r="B118" s="1425"/>
      <c r="C118" s="1425"/>
      <c r="D118" s="1425"/>
      <c r="E118" s="1425"/>
      <c r="F118" s="1425"/>
      <c r="G118" s="1425"/>
      <c r="H118" s="1425"/>
    </row>
    <row r="119" spans="1:8" ht="15">
      <c r="A119" s="1425"/>
      <c r="B119" s="1425"/>
      <c r="C119" s="1425"/>
      <c r="D119" s="1425"/>
      <c r="E119" s="1425"/>
      <c r="F119" s="1425"/>
      <c r="G119" s="1425"/>
      <c r="H119" s="1425"/>
    </row>
    <row r="120" spans="1:8" ht="15">
      <c r="A120" s="1425"/>
      <c r="B120" s="1425"/>
      <c r="C120" s="1425"/>
      <c r="D120" s="1425"/>
      <c r="E120" s="1425"/>
      <c r="F120" s="1425"/>
      <c r="G120" s="1425"/>
      <c r="H120" s="1425"/>
    </row>
    <row r="121" spans="1:8" ht="15">
      <c r="A121" s="1425"/>
      <c r="B121" s="1425"/>
      <c r="C121" s="1425"/>
      <c r="D121" s="1425"/>
      <c r="E121" s="1425"/>
      <c r="F121" s="1425"/>
      <c r="G121" s="1425"/>
      <c r="H121" s="1425"/>
    </row>
    <row r="122" spans="1:8" ht="15">
      <c r="A122" s="1425"/>
      <c r="B122" s="1425"/>
      <c r="C122" s="1425"/>
      <c r="D122" s="1425"/>
      <c r="E122" s="1425"/>
      <c r="F122" s="1425"/>
      <c r="G122" s="1425"/>
      <c r="H122" s="1425"/>
    </row>
    <row r="123" spans="1:8" ht="15">
      <c r="A123" s="1425"/>
      <c r="B123" s="1425"/>
      <c r="C123" s="1425"/>
      <c r="D123" s="1425"/>
      <c r="E123" s="1425"/>
      <c r="F123" s="1425"/>
      <c r="G123" s="1425"/>
      <c r="H123" s="1425"/>
    </row>
    <row r="124" spans="1:8" ht="15">
      <c r="A124" s="1425"/>
      <c r="B124" s="1425"/>
      <c r="C124" s="1425"/>
      <c r="D124" s="1425"/>
      <c r="E124" s="1425"/>
      <c r="F124" s="1425"/>
      <c r="G124" s="1425"/>
      <c r="H124" s="1425"/>
    </row>
    <row r="125" spans="1:8" ht="15">
      <c r="A125" s="1425"/>
      <c r="B125" s="1425"/>
      <c r="C125" s="1425"/>
      <c r="D125" s="1425"/>
      <c r="E125" s="1425"/>
      <c r="F125" s="1425"/>
      <c r="G125" s="1425"/>
      <c r="H125" s="1425"/>
    </row>
    <row r="126" spans="1:8" ht="15">
      <c r="A126" s="1425"/>
      <c r="B126" s="1425"/>
      <c r="C126" s="1425"/>
      <c r="D126" s="1425"/>
      <c r="E126" s="1425"/>
      <c r="F126" s="1425"/>
      <c r="G126" s="1425"/>
      <c r="H126" s="1425"/>
    </row>
    <row r="127" spans="1:8" ht="15">
      <c r="A127" s="1425"/>
      <c r="B127" s="1425"/>
      <c r="C127" s="1425"/>
      <c r="D127" s="1425"/>
      <c r="E127" s="1425"/>
      <c r="F127" s="1425"/>
      <c r="G127" s="1425"/>
      <c r="H127" s="1425"/>
    </row>
    <row r="128" spans="1:8" ht="15">
      <c r="A128" s="1425"/>
      <c r="B128" s="1425"/>
      <c r="C128" s="1425"/>
      <c r="D128" s="1425"/>
      <c r="E128" s="1425"/>
      <c r="F128" s="1425"/>
      <c r="G128" s="1425"/>
      <c r="H128" s="1425"/>
    </row>
    <row r="129" spans="1:8" ht="15">
      <c r="A129" s="1425"/>
      <c r="B129" s="1425"/>
      <c r="C129" s="1425"/>
      <c r="D129" s="1425"/>
      <c r="E129" s="1425"/>
      <c r="F129" s="1425"/>
      <c r="G129" s="1425"/>
      <c r="H129" s="1425"/>
    </row>
    <row r="130" spans="1:8" ht="15">
      <c r="A130" s="1425"/>
      <c r="B130" s="1425"/>
      <c r="C130" s="1425"/>
      <c r="D130" s="1425"/>
      <c r="E130" s="1425"/>
      <c r="F130" s="1425"/>
      <c r="G130" s="1425"/>
      <c r="H130" s="1425"/>
    </row>
    <row r="131" spans="1:8" ht="15">
      <c r="A131" s="1425"/>
      <c r="B131" s="1425"/>
      <c r="C131" s="1425"/>
      <c r="D131" s="1425"/>
      <c r="E131" s="1425"/>
      <c r="F131" s="1425"/>
      <c r="G131" s="1425"/>
      <c r="H131" s="1425"/>
    </row>
    <row r="132" spans="1:8" ht="15">
      <c r="A132" s="1425"/>
      <c r="B132" s="1425"/>
      <c r="C132" s="1425"/>
      <c r="D132" s="1425"/>
      <c r="E132" s="1425"/>
      <c r="F132" s="1425"/>
      <c r="G132" s="1425"/>
      <c r="H132" s="1425"/>
    </row>
    <row r="133" spans="1:8" ht="15">
      <c r="A133" s="1425"/>
      <c r="B133" s="1425"/>
      <c r="C133" s="1425"/>
      <c r="D133" s="1425"/>
      <c r="E133" s="1425"/>
      <c r="F133" s="1425"/>
      <c r="G133" s="1425"/>
      <c r="H133" s="1425"/>
    </row>
    <row r="134" spans="1:8" ht="15">
      <c r="A134" s="1425"/>
      <c r="B134" s="1425"/>
      <c r="C134" s="1425"/>
      <c r="D134" s="1425"/>
      <c r="E134" s="1425"/>
      <c r="F134" s="1425"/>
      <c r="G134" s="1425"/>
      <c r="H134" s="1425"/>
    </row>
    <row r="135" spans="1:8" ht="15">
      <c r="A135" s="1425"/>
      <c r="B135" s="1425"/>
      <c r="C135" s="1425"/>
      <c r="D135" s="1425"/>
      <c r="E135" s="1425"/>
      <c r="F135" s="1425"/>
      <c r="G135" s="1425"/>
      <c r="H135" s="1425"/>
    </row>
    <row r="136" spans="1:8" ht="15">
      <c r="A136" s="1425"/>
      <c r="B136" s="1425"/>
      <c r="C136" s="1425"/>
      <c r="D136" s="1425"/>
      <c r="E136" s="1425"/>
      <c r="F136" s="1425"/>
      <c r="G136" s="1425"/>
      <c r="H136" s="1425"/>
    </row>
    <row r="137" spans="1:8" ht="15">
      <c r="A137" s="1425"/>
      <c r="B137" s="1425"/>
      <c r="C137" s="1425"/>
      <c r="D137" s="1425"/>
      <c r="E137" s="1425"/>
      <c r="F137" s="1425"/>
      <c r="G137" s="1425"/>
      <c r="H137" s="1425"/>
    </row>
    <row r="138" spans="1:8" ht="15">
      <c r="A138" s="1425"/>
      <c r="B138" s="1425"/>
      <c r="C138" s="1425"/>
      <c r="D138" s="1425"/>
      <c r="E138" s="1425"/>
      <c r="F138" s="1425"/>
      <c r="G138" s="1425"/>
      <c r="H138" s="1425"/>
    </row>
    <row r="139" spans="1:8" ht="15">
      <c r="A139" s="1425"/>
      <c r="B139" s="1425"/>
      <c r="C139" s="1425"/>
      <c r="D139" s="1425"/>
      <c r="E139" s="1425"/>
      <c r="F139" s="1425"/>
      <c r="G139" s="1425"/>
      <c r="H139" s="1425"/>
    </row>
    <row r="140" spans="1:8" ht="15">
      <c r="A140" s="1425"/>
      <c r="B140" s="1425"/>
      <c r="C140" s="1425"/>
      <c r="D140" s="1425"/>
      <c r="E140" s="1425"/>
      <c r="F140" s="1425"/>
      <c r="G140" s="1425"/>
      <c r="H140" s="1425"/>
    </row>
    <row r="141" spans="1:8" ht="15">
      <c r="A141" s="1425"/>
      <c r="B141" s="1425"/>
      <c r="C141" s="1425"/>
      <c r="D141" s="1425"/>
      <c r="E141" s="1425"/>
      <c r="F141" s="1425"/>
      <c r="G141" s="1425"/>
      <c r="H141" s="1425"/>
    </row>
    <row r="142" spans="1:8" ht="15">
      <c r="A142" s="1425"/>
      <c r="B142" s="1425"/>
      <c r="C142" s="1425"/>
      <c r="D142" s="1425"/>
      <c r="E142" s="1425"/>
      <c r="F142" s="1425"/>
      <c r="G142" s="1425"/>
      <c r="H142" s="1425"/>
    </row>
    <row r="143" spans="1:8" ht="15">
      <c r="A143" s="1425"/>
      <c r="B143" s="1425"/>
      <c r="C143" s="1425"/>
      <c r="D143" s="1425"/>
      <c r="E143" s="1425"/>
      <c r="F143" s="1425"/>
      <c r="G143" s="1425"/>
      <c r="H143" s="1425"/>
    </row>
    <row r="144" spans="1:8" ht="15">
      <c r="A144" s="1425"/>
      <c r="B144" s="1425"/>
      <c r="C144" s="1425"/>
      <c r="D144" s="1425"/>
      <c r="E144" s="1425"/>
      <c r="F144" s="1425"/>
      <c r="G144" s="1425"/>
      <c r="H144" s="1425"/>
    </row>
    <row r="145" spans="1:8" ht="15">
      <c r="A145" s="1425"/>
      <c r="B145" s="1425"/>
      <c r="C145" s="1425"/>
      <c r="D145" s="1425"/>
      <c r="E145" s="1425"/>
      <c r="F145" s="1425"/>
      <c r="G145" s="1425"/>
      <c r="H145" s="1425"/>
    </row>
    <row r="146" spans="1:8" ht="15">
      <c r="A146" s="1425"/>
      <c r="B146" s="1425"/>
      <c r="C146" s="1425"/>
      <c r="D146" s="1425"/>
      <c r="E146" s="1425"/>
      <c r="F146" s="1425"/>
      <c r="G146" s="1425"/>
      <c r="H146" s="1425"/>
    </row>
    <row r="147" spans="1:8" ht="15">
      <c r="A147" s="1425"/>
      <c r="B147" s="1425"/>
      <c r="C147" s="1425"/>
      <c r="D147" s="1425"/>
      <c r="E147" s="1425"/>
      <c r="F147" s="1425"/>
      <c r="G147" s="1425"/>
      <c r="H147" s="1425"/>
    </row>
    <row r="148" spans="1:8" ht="15">
      <c r="A148" s="1425"/>
      <c r="B148" s="1425"/>
      <c r="C148" s="1425"/>
      <c r="D148" s="1425"/>
      <c r="E148" s="1425"/>
      <c r="F148" s="1425"/>
      <c r="G148" s="1425"/>
      <c r="H148" s="1425"/>
    </row>
    <row r="149" spans="1:8" ht="15">
      <c r="A149" s="1425"/>
      <c r="B149" s="1425"/>
      <c r="C149" s="1425"/>
      <c r="D149" s="1425"/>
      <c r="E149" s="1425"/>
      <c r="F149" s="1425"/>
      <c r="G149" s="1425"/>
      <c r="H149" s="1425"/>
    </row>
    <row r="150" spans="1:8" ht="15">
      <c r="A150" s="1425"/>
      <c r="B150" s="1425"/>
      <c r="C150" s="1425"/>
      <c r="D150" s="1425"/>
      <c r="E150" s="1425"/>
      <c r="F150" s="1425"/>
      <c r="G150" s="1425"/>
      <c r="H150" s="1425"/>
    </row>
    <row r="151" spans="1:8" ht="15">
      <c r="A151" s="1425"/>
      <c r="B151" s="1425"/>
      <c r="C151" s="1425"/>
      <c r="D151" s="1425"/>
      <c r="E151" s="1425"/>
      <c r="F151" s="1425"/>
      <c r="G151" s="1425"/>
      <c r="H151" s="1425"/>
    </row>
    <row r="152" spans="1:8" ht="15">
      <c r="A152" s="1425"/>
      <c r="B152" s="1425"/>
      <c r="C152" s="1425"/>
      <c r="D152" s="1425"/>
      <c r="E152" s="1425"/>
      <c r="F152" s="1425"/>
      <c r="G152" s="1425"/>
      <c r="H152" s="1425"/>
    </row>
    <row r="153" spans="1:8" ht="15">
      <c r="A153" s="1425"/>
      <c r="B153" s="1425"/>
      <c r="C153" s="1425"/>
      <c r="D153" s="1425"/>
      <c r="E153" s="1425"/>
      <c r="F153" s="1425"/>
      <c r="G153" s="1425"/>
      <c r="H153" s="1425"/>
    </row>
    <row r="154" spans="1:8" ht="15">
      <c r="A154" s="1425"/>
      <c r="B154" s="1425"/>
      <c r="C154" s="1425"/>
      <c r="D154" s="1425"/>
      <c r="E154" s="1425"/>
      <c r="F154" s="1425"/>
      <c r="G154" s="1425"/>
      <c r="H154" s="1425"/>
    </row>
    <row r="155" spans="1:8" ht="15">
      <c r="A155" s="1425"/>
      <c r="B155" s="1425"/>
      <c r="C155" s="1425"/>
      <c r="D155" s="1425"/>
      <c r="E155" s="1425"/>
      <c r="F155" s="1425"/>
      <c r="G155" s="1425"/>
      <c r="H155" s="1425"/>
    </row>
    <row r="156" spans="1:8" ht="15">
      <c r="A156" s="1425"/>
      <c r="B156" s="1425"/>
      <c r="C156" s="1425"/>
      <c r="D156" s="1425"/>
      <c r="E156" s="1425"/>
      <c r="F156" s="1425"/>
      <c r="G156" s="1425"/>
      <c r="H156" s="1425"/>
    </row>
    <row r="157" spans="1:8" ht="15">
      <c r="A157" s="1425"/>
      <c r="B157" s="1425"/>
      <c r="C157" s="1425"/>
      <c r="D157" s="1425"/>
      <c r="E157" s="1425"/>
      <c r="F157" s="1425"/>
      <c r="G157" s="1425"/>
      <c r="H157" s="1425"/>
    </row>
    <row r="158" spans="1:8" ht="15">
      <c r="A158" s="1425"/>
      <c r="B158" s="1425"/>
      <c r="C158" s="1425"/>
      <c r="D158" s="1425"/>
      <c r="E158" s="1425"/>
      <c r="F158" s="1425"/>
      <c r="G158" s="1425"/>
      <c r="H158" s="1425"/>
    </row>
    <row r="159" spans="1:8" ht="15">
      <c r="A159" s="1425"/>
      <c r="B159" s="1425"/>
      <c r="C159" s="1425"/>
      <c r="D159" s="1425"/>
      <c r="E159" s="1425"/>
      <c r="F159" s="1425"/>
      <c r="G159" s="1425"/>
      <c r="H159" s="1425"/>
    </row>
    <row r="160" spans="1:8" ht="15">
      <c r="A160" s="1425"/>
      <c r="B160" s="1425"/>
      <c r="C160" s="1425"/>
      <c r="D160" s="1425"/>
      <c r="E160" s="1425"/>
      <c r="F160" s="1425"/>
      <c r="G160" s="1425"/>
      <c r="H160" s="1425"/>
    </row>
    <row r="161" spans="1:8" ht="15">
      <c r="A161" s="1425"/>
      <c r="B161" s="1425"/>
      <c r="C161" s="1425"/>
      <c r="D161" s="1425"/>
      <c r="E161" s="1425"/>
      <c r="F161" s="1425"/>
      <c r="G161" s="1425"/>
      <c r="H161" s="1425"/>
    </row>
    <row r="162" spans="1:8" ht="15">
      <c r="A162" s="1425"/>
      <c r="B162" s="1425"/>
      <c r="C162" s="1425"/>
      <c r="D162" s="1425"/>
      <c r="E162" s="1425"/>
      <c r="F162" s="1425"/>
      <c r="G162" s="1425"/>
      <c r="H162" s="1425"/>
    </row>
    <row r="163" spans="1:8" ht="15">
      <c r="A163" s="1425"/>
      <c r="B163" s="1425"/>
      <c r="C163" s="1425"/>
      <c r="D163" s="1425"/>
      <c r="E163" s="1425"/>
      <c r="F163" s="1425"/>
      <c r="G163" s="1425"/>
      <c r="H163" s="1425"/>
    </row>
    <row r="164" spans="1:8" ht="15">
      <c r="A164" s="1425"/>
      <c r="B164" s="1425"/>
      <c r="C164" s="1425"/>
      <c r="D164" s="1425"/>
      <c r="E164" s="1425"/>
      <c r="F164" s="1425"/>
      <c r="G164" s="1425"/>
      <c r="H164" s="1425"/>
    </row>
    <row r="165" spans="1:8" ht="15">
      <c r="A165" s="1425"/>
      <c r="B165" s="1425"/>
      <c r="C165" s="1425"/>
      <c r="D165" s="1425"/>
      <c r="E165" s="1425"/>
      <c r="F165" s="1425"/>
      <c r="G165" s="1425"/>
      <c r="H165" s="1425"/>
    </row>
    <row r="166" spans="1:8" ht="15">
      <c r="A166" s="1425"/>
      <c r="B166" s="1425"/>
      <c r="C166" s="1425"/>
      <c r="D166" s="1425"/>
      <c r="E166" s="1425"/>
      <c r="F166" s="1425"/>
      <c r="G166" s="1425"/>
      <c r="H166" s="1425"/>
    </row>
    <row r="167" spans="1:8" ht="15">
      <c r="A167" s="1425"/>
      <c r="B167" s="1425"/>
      <c r="C167" s="1425"/>
      <c r="D167" s="1425"/>
      <c r="E167" s="1425"/>
      <c r="F167" s="1425"/>
      <c r="G167" s="1425"/>
      <c r="H167" s="1425"/>
    </row>
    <row r="168" spans="1:8" ht="15">
      <c r="A168" s="1425"/>
      <c r="B168" s="1425"/>
      <c r="C168" s="1425"/>
      <c r="D168" s="1425"/>
      <c r="E168" s="1425"/>
      <c r="F168" s="1425"/>
      <c r="G168" s="1425"/>
      <c r="H168" s="1425"/>
    </row>
    <row r="169" spans="1:8" ht="15">
      <c r="A169" s="1425"/>
      <c r="B169" s="1425"/>
      <c r="C169" s="1425"/>
      <c r="D169" s="1425"/>
      <c r="E169" s="1425"/>
      <c r="F169" s="1425"/>
      <c r="G169" s="1425"/>
      <c r="H169" s="1425"/>
    </row>
    <row r="170" spans="1:8" ht="15">
      <c r="A170" s="1425"/>
      <c r="B170" s="1425"/>
      <c r="C170" s="1425"/>
      <c r="D170" s="1425"/>
      <c r="E170" s="1425"/>
      <c r="F170" s="1425"/>
      <c r="G170" s="1425"/>
      <c r="H170" s="1425"/>
    </row>
    <row r="171" spans="1:8" ht="15">
      <c r="A171" s="1425"/>
      <c r="B171" s="1425"/>
      <c r="C171" s="1425"/>
      <c r="D171" s="1425"/>
      <c r="E171" s="1425"/>
      <c r="F171" s="1425"/>
      <c r="G171" s="1425"/>
      <c r="H171" s="1425"/>
    </row>
    <row r="172" spans="1:8" ht="15">
      <c r="A172" s="1425"/>
      <c r="B172" s="1425"/>
      <c r="C172" s="1425"/>
      <c r="D172" s="1425"/>
      <c r="E172" s="1425"/>
      <c r="F172" s="1425"/>
      <c r="G172" s="1425"/>
      <c r="H172" s="1425"/>
    </row>
    <row r="173" spans="1:8" ht="15">
      <c r="A173" s="1425"/>
      <c r="B173" s="1425"/>
      <c r="C173" s="1425"/>
      <c r="D173" s="1425"/>
      <c r="E173" s="1425"/>
      <c r="F173" s="1425"/>
      <c r="G173" s="1425"/>
      <c r="H173" s="1425"/>
    </row>
    <row r="174" spans="1:8" ht="15">
      <c r="A174" s="1425"/>
      <c r="B174" s="1425"/>
      <c r="C174" s="1425"/>
      <c r="D174" s="1425"/>
      <c r="E174" s="1425"/>
      <c r="F174" s="1425"/>
      <c r="G174" s="1425"/>
      <c r="H174" s="1425"/>
    </row>
    <row r="175" spans="1:8" ht="15">
      <c r="A175" s="1425"/>
      <c r="B175" s="1425"/>
      <c r="C175" s="1425"/>
      <c r="D175" s="1425"/>
      <c r="E175" s="1425"/>
      <c r="F175" s="1425"/>
      <c r="G175" s="1425"/>
      <c r="H175" s="1425"/>
    </row>
    <row r="176" spans="1:8" ht="15">
      <c r="A176" s="1425"/>
      <c r="B176" s="1425"/>
      <c r="C176" s="1425"/>
      <c r="D176" s="1425"/>
      <c r="E176" s="1425"/>
      <c r="F176" s="1425"/>
      <c r="G176" s="1425"/>
      <c r="H176" s="1425"/>
    </row>
    <row r="177" spans="1:8" ht="15">
      <c r="A177" s="1425"/>
      <c r="B177" s="1425"/>
      <c r="C177" s="1425"/>
      <c r="D177" s="1425"/>
      <c r="E177" s="1425"/>
      <c r="F177" s="1425"/>
      <c r="G177" s="1425"/>
      <c r="H177" s="1425"/>
    </row>
    <row r="178" spans="1:8" ht="15">
      <c r="A178" s="1425"/>
      <c r="B178" s="1425"/>
      <c r="C178" s="1425"/>
      <c r="D178" s="1425"/>
      <c r="E178" s="1425"/>
      <c r="F178" s="1425"/>
      <c r="G178" s="1425"/>
      <c r="H178" s="1425"/>
    </row>
    <row r="179" spans="1:8" ht="15">
      <c r="A179" s="1425"/>
      <c r="B179" s="1425"/>
      <c r="C179" s="1425"/>
      <c r="D179" s="1425"/>
      <c r="E179" s="1425"/>
      <c r="F179" s="1425"/>
      <c r="G179" s="1425"/>
      <c r="H179" s="1425"/>
    </row>
    <row r="180" spans="1:8" ht="15">
      <c r="A180" s="1425"/>
      <c r="B180" s="1425"/>
      <c r="C180" s="1425"/>
      <c r="D180" s="1425"/>
      <c r="E180" s="1425"/>
      <c r="F180" s="1425"/>
      <c r="G180" s="1425"/>
      <c r="H180" s="1425"/>
    </row>
    <row r="181" spans="1:8" ht="15">
      <c r="A181" s="1425"/>
      <c r="B181" s="1425"/>
      <c r="C181" s="1425"/>
      <c r="D181" s="1425"/>
      <c r="E181" s="1425"/>
      <c r="F181" s="1425"/>
      <c r="G181" s="1425"/>
      <c r="H181" s="1425"/>
    </row>
    <row r="182" spans="1:8" ht="15">
      <c r="A182" s="1425"/>
      <c r="B182" s="1425"/>
      <c r="C182" s="1425"/>
      <c r="D182" s="1425"/>
      <c r="E182" s="1425"/>
      <c r="F182" s="1425"/>
      <c r="G182" s="1425"/>
      <c r="H182" s="1425"/>
    </row>
    <row r="183" spans="1:8" ht="15">
      <c r="A183" s="1425"/>
      <c r="B183" s="1425"/>
      <c r="C183" s="1425"/>
      <c r="D183" s="1425"/>
      <c r="E183" s="1425"/>
      <c r="F183" s="1425"/>
      <c r="G183" s="1425"/>
      <c r="H183" s="1425"/>
    </row>
    <row r="184" spans="1:8" ht="15">
      <c r="A184" s="1425"/>
      <c r="B184" s="1425"/>
      <c r="C184" s="1425"/>
      <c r="D184" s="1425"/>
      <c r="E184" s="1425"/>
      <c r="F184" s="1425"/>
      <c r="G184" s="1425"/>
      <c r="H184" s="1425"/>
    </row>
    <row r="185" spans="1:8" ht="15">
      <c r="A185" s="1425"/>
      <c r="B185" s="1425"/>
      <c r="C185" s="1425"/>
      <c r="D185" s="1425"/>
      <c r="E185" s="1425"/>
      <c r="F185" s="1425"/>
      <c r="G185" s="1425"/>
      <c r="H185" s="1425"/>
    </row>
    <row r="186" spans="1:8" ht="15">
      <c r="A186" s="1425"/>
      <c r="B186" s="1425"/>
      <c r="C186" s="1425"/>
      <c r="D186" s="1425"/>
      <c r="E186" s="1425"/>
      <c r="F186" s="1425"/>
      <c r="G186" s="1425"/>
      <c r="H186" s="1425"/>
    </row>
    <row r="187" spans="1:8" ht="15">
      <c r="A187" s="1425"/>
      <c r="B187" s="1425"/>
      <c r="C187" s="1425"/>
      <c r="D187" s="1425"/>
      <c r="E187" s="1425"/>
      <c r="F187" s="1425"/>
      <c r="G187" s="1425"/>
      <c r="H187" s="1425"/>
    </row>
    <row r="188" spans="1:8" ht="15">
      <c r="A188" s="1425"/>
      <c r="B188" s="1425"/>
      <c r="C188" s="1425"/>
      <c r="D188" s="1425"/>
      <c r="E188" s="1425"/>
      <c r="F188" s="1425"/>
      <c r="G188" s="1425"/>
      <c r="H188" s="1425"/>
    </row>
    <row r="189" spans="1:8" ht="15">
      <c r="A189" s="1425"/>
      <c r="B189" s="1425"/>
      <c r="C189" s="1425"/>
      <c r="D189" s="1425"/>
      <c r="E189" s="1425"/>
      <c r="F189" s="1425"/>
      <c r="G189" s="1425"/>
      <c r="H189" s="1425"/>
    </row>
    <row r="190" spans="1:8" ht="15">
      <c r="A190" s="1425"/>
      <c r="B190" s="1425"/>
      <c r="C190" s="1425"/>
      <c r="D190" s="1425"/>
      <c r="E190" s="1425"/>
      <c r="F190" s="1425"/>
      <c r="G190" s="1425"/>
      <c r="H190" s="1425"/>
    </row>
    <row r="191" spans="1:8" ht="15">
      <c r="A191" s="1425"/>
      <c r="B191" s="1425"/>
      <c r="C191" s="1425"/>
      <c r="D191" s="1425"/>
      <c r="E191" s="1425"/>
      <c r="F191" s="1425"/>
      <c r="G191" s="1425"/>
      <c r="H191" s="1425"/>
    </row>
    <row r="192" spans="1:8" ht="15">
      <c r="A192" s="1425"/>
      <c r="B192" s="1425"/>
      <c r="C192" s="1425"/>
      <c r="D192" s="1425"/>
      <c r="E192" s="1425"/>
      <c r="F192" s="1425"/>
      <c r="G192" s="1425"/>
      <c r="H192" s="1425"/>
    </row>
    <row r="193" spans="1:8" ht="15">
      <c r="A193" s="1425"/>
      <c r="B193" s="1425"/>
      <c r="C193" s="1425"/>
      <c r="D193" s="1425"/>
      <c r="E193" s="1425"/>
      <c r="F193" s="1425"/>
      <c r="G193" s="1425"/>
      <c r="H193" s="1425"/>
    </row>
    <row r="194" spans="1:8" ht="15">
      <c r="A194" s="1425"/>
      <c r="B194" s="1425"/>
      <c r="C194" s="1425"/>
      <c r="D194" s="1425"/>
      <c r="E194" s="1425"/>
      <c r="F194" s="1425"/>
      <c r="G194" s="1425"/>
      <c r="H194" s="1425"/>
    </row>
    <row r="195" spans="1:8" ht="15">
      <c r="A195" s="1425"/>
      <c r="B195" s="1425"/>
      <c r="C195" s="1425"/>
      <c r="D195" s="1425"/>
      <c r="E195" s="1425"/>
      <c r="F195" s="1425"/>
      <c r="G195" s="1425"/>
      <c r="H195" s="1425"/>
    </row>
    <row r="196" spans="1:8" ht="15">
      <c r="A196" s="1425"/>
      <c r="B196" s="1425"/>
      <c r="C196" s="1425"/>
      <c r="D196" s="1425"/>
      <c r="E196" s="1425"/>
      <c r="F196" s="1425"/>
      <c r="G196" s="1425"/>
      <c r="H196" s="1425"/>
    </row>
    <row r="197" spans="1:8" ht="15">
      <c r="A197" s="1425"/>
      <c r="B197" s="1425"/>
      <c r="C197" s="1425"/>
      <c r="D197" s="1425"/>
      <c r="E197" s="1425"/>
      <c r="F197" s="1425"/>
      <c r="G197" s="1425"/>
      <c r="H197" s="1425"/>
    </row>
    <row r="198" spans="1:8" ht="15">
      <c r="A198" s="1425"/>
      <c r="B198" s="1425"/>
      <c r="C198" s="1425"/>
      <c r="D198" s="1425"/>
      <c r="E198" s="1425"/>
      <c r="F198" s="1425"/>
      <c r="G198" s="1425"/>
      <c r="H198" s="1425"/>
    </row>
    <row r="199" spans="1:8" ht="15">
      <c r="A199" s="1425"/>
      <c r="B199" s="1425"/>
      <c r="C199" s="1425"/>
      <c r="D199" s="1425"/>
      <c r="E199" s="1425"/>
      <c r="F199" s="1425"/>
      <c r="G199" s="1425"/>
      <c r="H199" s="1425"/>
    </row>
    <row r="200" spans="1:8" ht="15">
      <c r="A200" s="1425"/>
      <c r="B200" s="1425"/>
      <c r="C200" s="1425"/>
      <c r="D200" s="1425"/>
      <c r="E200" s="1425"/>
      <c r="F200" s="1425"/>
      <c r="G200" s="1425"/>
      <c r="H200" s="1425"/>
    </row>
    <row r="201" spans="1:8" ht="15">
      <c r="A201" s="1425"/>
      <c r="B201" s="1425"/>
      <c r="C201" s="1425"/>
      <c r="D201" s="1425"/>
      <c r="E201" s="1425"/>
      <c r="F201" s="1425"/>
      <c r="G201" s="1425"/>
      <c r="H201" s="1425"/>
    </row>
    <row r="202" spans="1:8" ht="15">
      <c r="A202" s="1425"/>
      <c r="B202" s="1425"/>
      <c r="C202" s="1425"/>
      <c r="D202" s="1425"/>
      <c r="E202" s="1425"/>
      <c r="F202" s="1425"/>
      <c r="G202" s="1425"/>
      <c r="H202" s="1425"/>
    </row>
    <row r="203" spans="1:8" ht="15">
      <c r="A203" s="1425"/>
      <c r="B203" s="1425"/>
      <c r="C203" s="1425"/>
      <c r="D203" s="1425"/>
      <c r="E203" s="1425"/>
      <c r="F203" s="1425"/>
      <c r="G203" s="1425"/>
      <c r="H203" s="1425"/>
    </row>
    <row r="204" spans="1:8" ht="15">
      <c r="A204" s="1425"/>
      <c r="B204" s="1425"/>
      <c r="C204" s="1425"/>
      <c r="D204" s="1425"/>
      <c r="E204" s="1425"/>
      <c r="F204" s="1425"/>
      <c r="G204" s="1425"/>
      <c r="H204" s="1425"/>
    </row>
    <row r="205" spans="1:8" ht="15">
      <c r="A205" s="1425"/>
      <c r="B205" s="1425"/>
      <c r="C205" s="1425"/>
      <c r="D205" s="1425"/>
      <c r="E205" s="1425"/>
      <c r="F205" s="1425"/>
      <c r="G205" s="1425"/>
      <c r="H205" s="1425"/>
    </row>
    <row r="206" spans="1:8" ht="15">
      <c r="A206" s="1425"/>
      <c r="B206" s="1425"/>
      <c r="C206" s="1425"/>
      <c r="D206" s="1425"/>
      <c r="E206" s="1425"/>
      <c r="F206" s="1425"/>
      <c r="G206" s="1425"/>
      <c r="H206" s="1425"/>
    </row>
    <row r="207" spans="1:8" ht="15">
      <c r="A207" s="1425"/>
      <c r="B207" s="1425"/>
      <c r="C207" s="1425"/>
      <c r="D207" s="1425"/>
      <c r="E207" s="1425"/>
      <c r="F207" s="1425"/>
      <c r="G207" s="1425"/>
      <c r="H207" s="1425"/>
    </row>
    <row r="208" spans="1:8" ht="15">
      <c r="A208" s="1425"/>
      <c r="B208" s="1425"/>
      <c r="C208" s="1425"/>
      <c r="D208" s="1425"/>
      <c r="E208" s="1425"/>
      <c r="F208" s="1425"/>
      <c r="G208" s="1425"/>
      <c r="H208" s="1425"/>
    </row>
    <row r="209" spans="1:8" ht="15">
      <c r="A209" s="1425"/>
      <c r="B209" s="1425"/>
      <c r="C209" s="1425"/>
      <c r="D209" s="1425"/>
      <c r="E209" s="1425"/>
      <c r="F209" s="1425"/>
      <c r="G209" s="1425"/>
      <c r="H209" s="1425"/>
    </row>
    <row r="210" spans="1:12" ht="15">
      <c r="A210" s="1425"/>
      <c r="B210" s="1425"/>
      <c r="C210" s="1425"/>
      <c r="D210" s="1425"/>
      <c r="E210" s="1425"/>
      <c r="F210" s="1425"/>
      <c r="G210" s="1425"/>
      <c r="H210" s="1425"/>
      <c r="K210"/>
      <c r="L210"/>
    </row>
    <row r="211" spans="1:12" ht="15">
      <c r="A211" s="1425"/>
      <c r="B211" s="1425"/>
      <c r="C211" s="1425"/>
      <c r="D211" s="1425"/>
      <c r="E211" s="1425"/>
      <c r="F211" s="1425"/>
      <c r="G211" s="1425"/>
      <c r="H211" s="1425"/>
      <c r="K211"/>
      <c r="L211"/>
    </row>
    <row r="212" spans="1:12" ht="15">
      <c r="A212" s="1425"/>
      <c r="B212" s="1425"/>
      <c r="C212" s="1425"/>
      <c r="D212" s="1425"/>
      <c r="E212" s="1425"/>
      <c r="F212" s="1425"/>
      <c r="G212" s="1425"/>
      <c r="H212" s="1425"/>
      <c r="K212"/>
      <c r="L212"/>
    </row>
    <row r="213" spans="1:12" ht="15">
      <c r="A213" s="1425"/>
      <c r="B213" s="1425"/>
      <c r="C213" s="1425"/>
      <c r="D213" s="1425"/>
      <c r="E213" s="1425"/>
      <c r="F213" s="1425"/>
      <c r="G213" s="1425"/>
      <c r="H213" s="1425"/>
      <c r="K213"/>
      <c r="L213"/>
    </row>
    <row r="214" spans="1:12" ht="15">
      <c r="A214" s="1425"/>
      <c r="B214" s="1425"/>
      <c r="C214" s="1425"/>
      <c r="D214" s="1425"/>
      <c r="E214" s="1425"/>
      <c r="F214" s="1425"/>
      <c r="G214" s="1425"/>
      <c r="H214" s="1425"/>
      <c r="K214"/>
      <c r="L214"/>
    </row>
    <row r="215" spans="1:12" ht="15">
      <c r="A215" s="1425"/>
      <c r="B215" s="1425"/>
      <c r="C215" s="1425"/>
      <c r="D215" s="1425"/>
      <c r="E215" s="1425"/>
      <c r="F215" s="1425"/>
      <c r="G215" s="1425"/>
      <c r="H215" s="1425"/>
      <c r="K215"/>
      <c r="L215"/>
    </row>
    <row r="216" spans="1:12" ht="15">
      <c r="A216" s="1425"/>
      <c r="B216" s="1425"/>
      <c r="C216" s="1425"/>
      <c r="D216" s="1425"/>
      <c r="E216" s="1425"/>
      <c r="F216" s="1425"/>
      <c r="G216" s="1425"/>
      <c r="H216" s="1425"/>
      <c r="K216"/>
      <c r="L216"/>
    </row>
    <row r="217" spans="1:12" ht="15">
      <c r="A217" s="1425"/>
      <c r="B217" s="1425"/>
      <c r="C217" s="1425"/>
      <c r="D217" s="1425"/>
      <c r="E217" s="1425"/>
      <c r="F217" s="1425"/>
      <c r="G217" s="1425"/>
      <c r="H217" s="1425"/>
      <c r="K217"/>
      <c r="L217"/>
    </row>
    <row r="218" spans="1:12" ht="15">
      <c r="A218" s="1425"/>
      <c r="B218" s="1425"/>
      <c r="C218" s="1425"/>
      <c r="D218" s="1425"/>
      <c r="E218" s="1425"/>
      <c r="F218" s="1425"/>
      <c r="G218" s="1425"/>
      <c r="H218" s="1425"/>
      <c r="K218"/>
      <c r="L218"/>
    </row>
    <row r="219" spans="1:12" ht="15">
      <c r="A219" s="1425"/>
      <c r="B219" s="1425"/>
      <c r="C219" s="1425"/>
      <c r="D219" s="1425"/>
      <c r="E219" s="1425"/>
      <c r="F219" s="1425"/>
      <c r="G219" s="1425"/>
      <c r="H219" s="1425"/>
      <c r="K219"/>
      <c r="L219"/>
    </row>
    <row r="220" spans="1:12" ht="15">
      <c r="A220" s="1425"/>
      <c r="B220" s="1425"/>
      <c r="C220" s="1425"/>
      <c r="D220" s="1425"/>
      <c r="E220" s="1425"/>
      <c r="F220" s="1425"/>
      <c r="G220" s="1425"/>
      <c r="H220" s="1425"/>
      <c r="K220"/>
      <c r="L220"/>
    </row>
    <row r="221" spans="1:12" ht="15">
      <c r="A221" s="1425"/>
      <c r="B221" s="1425"/>
      <c r="C221" s="1425"/>
      <c r="D221" s="1425"/>
      <c r="E221" s="1425"/>
      <c r="F221" s="1425"/>
      <c r="G221" s="1425"/>
      <c r="H221" s="1425"/>
      <c r="K221"/>
      <c r="L221"/>
    </row>
    <row r="222" spans="1:12" ht="15">
      <c r="A222" s="1425"/>
      <c r="B222" s="1425"/>
      <c r="C222" s="1425"/>
      <c r="D222" s="1425"/>
      <c r="E222" s="1425"/>
      <c r="F222" s="1425"/>
      <c r="G222" s="1425"/>
      <c r="H222" s="1425"/>
      <c r="K222"/>
      <c r="L222"/>
    </row>
    <row r="223" spans="1:12" ht="15">
      <c r="A223" s="1425"/>
      <c r="B223" s="1425"/>
      <c r="C223" s="1425"/>
      <c r="D223" s="1425"/>
      <c r="E223" s="1425"/>
      <c r="F223" s="1425"/>
      <c r="G223" s="1425"/>
      <c r="H223" s="1425"/>
      <c r="K223"/>
      <c r="L223"/>
    </row>
    <row r="224" spans="1:12" ht="15">
      <c r="A224" s="1425"/>
      <c r="B224" s="1425"/>
      <c r="C224" s="1425"/>
      <c r="D224" s="1425"/>
      <c r="E224" s="1425"/>
      <c r="F224" s="1425"/>
      <c r="G224" s="1425"/>
      <c r="H224" s="1425"/>
      <c r="K224"/>
      <c r="L224"/>
    </row>
    <row r="225" spans="1:12" ht="15">
      <c r="A225" s="1425"/>
      <c r="B225" s="1425"/>
      <c r="C225" s="1425"/>
      <c r="D225" s="1425"/>
      <c r="E225" s="1425"/>
      <c r="F225" s="1425"/>
      <c r="G225" s="1425"/>
      <c r="H225" s="1425"/>
      <c r="K225"/>
      <c r="L225"/>
    </row>
    <row r="226" spans="1:12" ht="15">
      <c r="A226" s="1425"/>
      <c r="B226" s="1425"/>
      <c r="C226" s="1425"/>
      <c r="D226" s="1425"/>
      <c r="E226" s="1425"/>
      <c r="F226" s="1425"/>
      <c r="G226" s="1425"/>
      <c r="H226" s="1425"/>
      <c r="K226"/>
      <c r="L226"/>
    </row>
    <row r="227" spans="1:12" ht="15">
      <c r="A227" s="1425"/>
      <c r="B227" s="1425"/>
      <c r="C227" s="1425"/>
      <c r="D227" s="1425"/>
      <c r="E227" s="1425"/>
      <c r="F227" s="1425"/>
      <c r="G227" s="1425"/>
      <c r="H227" s="1425"/>
      <c r="K227"/>
      <c r="L227"/>
    </row>
    <row r="228" spans="1:12" ht="15">
      <c r="A228" s="1425"/>
      <c r="B228" s="1425"/>
      <c r="C228" s="1425"/>
      <c r="D228" s="1425"/>
      <c r="E228" s="1425"/>
      <c r="F228" s="1425"/>
      <c r="G228" s="1425"/>
      <c r="H228" s="1425"/>
      <c r="K228"/>
      <c r="L228"/>
    </row>
    <row r="229" spans="1:12" ht="15">
      <c r="A229" s="1425"/>
      <c r="B229" s="1425"/>
      <c r="C229" s="1425"/>
      <c r="D229" s="1425"/>
      <c r="E229" s="1425"/>
      <c r="F229" s="1425"/>
      <c r="G229" s="1425"/>
      <c r="H229" s="1425"/>
      <c r="K229"/>
      <c r="L229"/>
    </row>
    <row r="230" spans="1:12" ht="15">
      <c r="A230" s="1425"/>
      <c r="B230" s="1425"/>
      <c r="C230" s="1425"/>
      <c r="D230" s="1425"/>
      <c r="E230" s="1425"/>
      <c r="F230" s="1425"/>
      <c r="G230" s="1425"/>
      <c r="H230" s="1425"/>
      <c r="K230"/>
      <c r="L230"/>
    </row>
    <row r="231" spans="1:12" ht="15">
      <c r="A231" s="1425"/>
      <c r="B231" s="1425"/>
      <c r="C231" s="1425"/>
      <c r="D231" s="1425"/>
      <c r="E231" s="1425"/>
      <c r="F231" s="1425"/>
      <c r="G231" s="1425"/>
      <c r="H231" s="1425"/>
      <c r="K231"/>
      <c r="L231"/>
    </row>
    <row r="232" spans="1:12" ht="15">
      <c r="A232" s="1425"/>
      <c r="B232" s="1425"/>
      <c r="C232" s="1425"/>
      <c r="D232" s="1425"/>
      <c r="E232" s="1425"/>
      <c r="F232" s="1425"/>
      <c r="G232" s="1425"/>
      <c r="H232" s="1425"/>
      <c r="K232"/>
      <c r="L232"/>
    </row>
    <row r="233" spans="1:12" ht="15">
      <c r="A233" s="1425"/>
      <c r="B233" s="1425"/>
      <c r="C233" s="1425"/>
      <c r="D233" s="1425"/>
      <c r="E233" s="1425"/>
      <c r="F233" s="1425"/>
      <c r="G233" s="1425"/>
      <c r="H233" s="1425"/>
      <c r="K233"/>
      <c r="L233"/>
    </row>
    <row r="234" spans="1:12" ht="15">
      <c r="A234" s="1425"/>
      <c r="B234" s="1425"/>
      <c r="C234" s="1425"/>
      <c r="D234" s="1425"/>
      <c r="E234" s="1425"/>
      <c r="F234" s="1425"/>
      <c r="G234" s="1425"/>
      <c r="H234" s="1425"/>
      <c r="K234"/>
      <c r="L234"/>
    </row>
    <row r="235" spans="1:12" ht="15">
      <c r="A235" s="1425"/>
      <c r="B235" s="1425"/>
      <c r="C235" s="1425"/>
      <c r="D235" s="1425"/>
      <c r="E235" s="1425"/>
      <c r="F235" s="1425"/>
      <c r="G235" s="1425"/>
      <c r="H235" s="1425"/>
      <c r="K235"/>
      <c r="L235"/>
    </row>
    <row r="236" spans="1:12" ht="15">
      <c r="A236" s="1425"/>
      <c r="B236" s="1425"/>
      <c r="C236" s="1425"/>
      <c r="D236" s="1425"/>
      <c r="E236" s="1425"/>
      <c r="F236" s="1425"/>
      <c r="G236" s="1425"/>
      <c r="H236" s="1425"/>
      <c r="K236"/>
      <c r="L236"/>
    </row>
    <row r="237" spans="1:12" ht="15">
      <c r="A237" s="1425"/>
      <c r="B237" s="1425"/>
      <c r="C237" s="1425"/>
      <c r="D237" s="1425"/>
      <c r="E237" s="1425"/>
      <c r="F237" s="1425"/>
      <c r="G237" s="1425"/>
      <c r="H237" s="1425"/>
      <c r="K237"/>
      <c r="L237"/>
    </row>
    <row r="238" spans="1:12" ht="15">
      <c r="A238" s="1425"/>
      <c r="B238" s="1425"/>
      <c r="C238" s="1425"/>
      <c r="D238" s="1425"/>
      <c r="E238" s="1425"/>
      <c r="F238" s="1425"/>
      <c r="G238" s="1425"/>
      <c r="H238" s="1425"/>
      <c r="K238"/>
      <c r="L238"/>
    </row>
    <row r="239" spans="1:12" ht="15">
      <c r="A239" s="1425"/>
      <c r="B239" s="1425"/>
      <c r="C239" s="1425"/>
      <c r="D239" s="1425"/>
      <c r="E239" s="1425"/>
      <c r="F239" s="1425"/>
      <c r="G239" s="1425"/>
      <c r="H239" s="1425"/>
      <c r="K239"/>
      <c r="L239"/>
    </row>
    <row r="240" spans="1:12" ht="15">
      <c r="A240" s="1425"/>
      <c r="B240" s="1425"/>
      <c r="C240" s="1425"/>
      <c r="D240" s="1425"/>
      <c r="E240" s="1425"/>
      <c r="F240" s="1425"/>
      <c r="G240" s="1425"/>
      <c r="H240" s="1425"/>
      <c r="K240"/>
      <c r="L240"/>
    </row>
    <row r="241" spans="1:12" ht="15">
      <c r="A241" s="1425"/>
      <c r="B241" s="1425"/>
      <c r="C241" s="1425"/>
      <c r="D241" s="1425"/>
      <c r="E241" s="1425"/>
      <c r="F241" s="1425"/>
      <c r="G241" s="1425"/>
      <c r="H241" s="1425"/>
      <c r="K241"/>
      <c r="L241"/>
    </row>
    <row r="242" spans="1:12" ht="15">
      <c r="A242" s="1425"/>
      <c r="B242" s="1425"/>
      <c r="C242" s="1425"/>
      <c r="D242" s="1425"/>
      <c r="E242" s="1425"/>
      <c r="F242" s="1425"/>
      <c r="G242" s="1425"/>
      <c r="H242" s="1425"/>
      <c r="K242"/>
      <c r="L242"/>
    </row>
    <row r="243" spans="1:12" ht="15">
      <c r="A243" s="1425"/>
      <c r="B243" s="1425"/>
      <c r="C243" s="1425"/>
      <c r="D243" s="1425"/>
      <c r="E243" s="1425"/>
      <c r="F243" s="1425"/>
      <c r="G243" s="1425"/>
      <c r="H243" s="1425"/>
      <c r="K243"/>
      <c r="L243"/>
    </row>
    <row r="244" spans="1:12" ht="15">
      <c r="A244" s="1425"/>
      <c r="B244" s="1425"/>
      <c r="C244" s="1425"/>
      <c r="D244" s="1425"/>
      <c r="E244" s="1425"/>
      <c r="F244" s="1425"/>
      <c r="G244" s="1425"/>
      <c r="H244" s="1425"/>
      <c r="K244"/>
      <c r="L244"/>
    </row>
    <row r="245" spans="1:12" ht="15">
      <c r="A245" s="1425"/>
      <c r="B245" s="1425"/>
      <c r="C245" s="1425"/>
      <c r="D245" s="1425"/>
      <c r="E245" s="1425"/>
      <c r="F245" s="1425"/>
      <c r="G245" s="1425"/>
      <c r="H245" s="1425"/>
      <c r="K245"/>
      <c r="L245"/>
    </row>
    <row r="246" spans="1:12" ht="15">
      <c r="A246" s="1425"/>
      <c r="B246" s="1425"/>
      <c r="C246" s="1425"/>
      <c r="D246" s="1425"/>
      <c r="E246" s="1425"/>
      <c r="F246" s="1425"/>
      <c r="G246" s="1425"/>
      <c r="H246" s="1425"/>
      <c r="K246"/>
      <c r="L246"/>
    </row>
    <row r="247" spans="1:12" ht="15">
      <c r="A247" s="1425"/>
      <c r="B247" s="1425"/>
      <c r="C247" s="1425"/>
      <c r="D247" s="1425"/>
      <c r="E247" s="1425"/>
      <c r="F247" s="1425"/>
      <c r="G247" s="1425"/>
      <c r="H247" s="1425"/>
      <c r="K247"/>
      <c r="L247"/>
    </row>
    <row r="248" spans="1:12" ht="15">
      <c r="A248" s="1425"/>
      <c r="B248" s="1425"/>
      <c r="C248" s="1425"/>
      <c r="D248" s="1425"/>
      <c r="E248" s="1425"/>
      <c r="F248" s="1425"/>
      <c r="G248" s="1425"/>
      <c r="H248" s="1425"/>
      <c r="K248"/>
      <c r="L248"/>
    </row>
    <row r="249" spans="1:12" ht="15">
      <c r="A249" s="1425"/>
      <c r="B249" s="1425"/>
      <c r="C249" s="1425"/>
      <c r="D249" s="1425"/>
      <c r="E249" s="1425"/>
      <c r="F249" s="1425"/>
      <c r="G249" s="1425"/>
      <c r="H249" s="1425"/>
      <c r="K249"/>
      <c r="L249"/>
    </row>
    <row r="250" spans="1:12" ht="15">
      <c r="A250" s="1425"/>
      <c r="B250" s="1425"/>
      <c r="C250" s="1425"/>
      <c r="D250" s="1425"/>
      <c r="E250" s="1425"/>
      <c r="F250" s="1425"/>
      <c r="G250" s="1425"/>
      <c r="H250" s="1425"/>
      <c r="K250"/>
      <c r="L250"/>
    </row>
    <row r="251" spans="1:12" ht="15">
      <c r="A251" s="1425"/>
      <c r="B251" s="1425"/>
      <c r="C251" s="1425"/>
      <c r="D251" s="1425"/>
      <c r="E251" s="1425"/>
      <c r="F251" s="1425"/>
      <c r="G251" s="1425"/>
      <c r="H251" s="1425"/>
      <c r="K251"/>
      <c r="L251"/>
    </row>
    <row r="252" spans="1:12" ht="15">
      <c r="A252" s="1425"/>
      <c r="B252" s="1425"/>
      <c r="C252" s="1425"/>
      <c r="D252" s="1425"/>
      <c r="E252" s="1425"/>
      <c r="F252" s="1425"/>
      <c r="G252" s="1425"/>
      <c r="H252" s="1425"/>
      <c r="K252"/>
      <c r="L252"/>
    </row>
    <row r="253" spans="1:12" ht="15">
      <c r="A253" s="1425"/>
      <c r="B253" s="1425"/>
      <c r="C253" s="1425"/>
      <c r="D253" s="1425"/>
      <c r="E253" s="1425"/>
      <c r="F253" s="1425"/>
      <c r="G253" s="1425"/>
      <c r="H253" s="1425"/>
      <c r="K253"/>
      <c r="L253"/>
    </row>
    <row r="254" spans="1:12" ht="15">
      <c r="A254" s="1425"/>
      <c r="B254" s="1425"/>
      <c r="C254" s="1425"/>
      <c r="D254" s="1425"/>
      <c r="E254" s="1425"/>
      <c r="F254" s="1425"/>
      <c r="G254" s="1425"/>
      <c r="H254" s="1425"/>
      <c r="K254"/>
      <c r="L254"/>
    </row>
    <row r="255" spans="1:12" ht="15">
      <c r="A255" s="1425"/>
      <c r="B255" s="1425"/>
      <c r="C255" s="1425"/>
      <c r="D255" s="1425"/>
      <c r="E255" s="1425"/>
      <c r="F255" s="1425"/>
      <c r="G255" s="1425"/>
      <c r="H255" s="1425"/>
      <c r="K255"/>
      <c r="L255"/>
    </row>
    <row r="256" spans="1:12" ht="15">
      <c r="A256" s="1425"/>
      <c r="B256" s="1425"/>
      <c r="C256" s="1425"/>
      <c r="D256" s="1425"/>
      <c r="E256" s="1425"/>
      <c r="F256" s="1425"/>
      <c r="G256" s="1425"/>
      <c r="H256" s="1425"/>
      <c r="K256"/>
      <c r="L256"/>
    </row>
    <row r="257" spans="1:12" ht="15">
      <c r="A257" s="1425"/>
      <c r="B257" s="1425"/>
      <c r="C257" s="1425"/>
      <c r="D257" s="1425"/>
      <c r="E257" s="1425"/>
      <c r="F257" s="1425"/>
      <c r="G257" s="1425"/>
      <c r="H257" s="1425"/>
      <c r="K257"/>
      <c r="L257"/>
    </row>
    <row r="258" spans="1:12" ht="15">
      <c r="A258" s="1425"/>
      <c r="B258" s="1425"/>
      <c r="C258" s="1425"/>
      <c r="D258" s="1425"/>
      <c r="E258" s="1425"/>
      <c r="F258" s="1425"/>
      <c r="G258" s="1425"/>
      <c r="H258" s="1425"/>
      <c r="K258"/>
      <c r="L258"/>
    </row>
    <row r="259" spans="1:12" ht="15">
      <c r="A259" s="1425"/>
      <c r="B259" s="1425"/>
      <c r="C259" s="1425"/>
      <c r="D259" s="1425"/>
      <c r="E259" s="1425"/>
      <c r="F259" s="1425"/>
      <c r="G259" s="1425"/>
      <c r="H259" s="1425"/>
      <c r="K259"/>
      <c r="L259"/>
    </row>
    <row r="260" spans="1:12" ht="15">
      <c r="A260" s="1425"/>
      <c r="B260" s="1425"/>
      <c r="C260" s="1425"/>
      <c r="D260" s="1425"/>
      <c r="E260" s="1425"/>
      <c r="F260" s="1425"/>
      <c r="G260" s="1425"/>
      <c r="H260" s="1425"/>
      <c r="K260"/>
      <c r="L260"/>
    </row>
    <row r="261" spans="1:12" ht="15">
      <c r="A261" s="1425"/>
      <c r="B261" s="1425"/>
      <c r="C261" s="1425"/>
      <c r="D261" s="1425"/>
      <c r="E261" s="1425"/>
      <c r="F261" s="1425"/>
      <c r="G261" s="1425"/>
      <c r="H261" s="1425"/>
      <c r="K261"/>
      <c r="L261"/>
    </row>
    <row r="262" spans="1:12" ht="15">
      <c r="A262" s="1425"/>
      <c r="B262" s="1425"/>
      <c r="C262" s="1425"/>
      <c r="D262" s="1425"/>
      <c r="E262" s="1425"/>
      <c r="F262" s="1425"/>
      <c r="G262" s="1425"/>
      <c r="H262" s="1425"/>
      <c r="K262"/>
      <c r="L262"/>
    </row>
    <row r="263" spans="1:12" ht="15">
      <c r="A263" s="1425"/>
      <c r="B263" s="1425"/>
      <c r="C263" s="1425"/>
      <c r="D263" s="1425"/>
      <c r="E263" s="1425"/>
      <c r="F263" s="1425"/>
      <c r="G263" s="1425"/>
      <c r="H263" s="1425"/>
      <c r="K263"/>
      <c r="L263"/>
    </row>
    <row r="264" spans="1:12" ht="15">
      <c r="A264" s="1425"/>
      <c r="B264" s="1425"/>
      <c r="C264" s="1425"/>
      <c r="D264" s="1425"/>
      <c r="E264" s="1425"/>
      <c r="F264" s="1425"/>
      <c r="G264" s="1425"/>
      <c r="H264" s="1425"/>
      <c r="K264"/>
      <c r="L264"/>
    </row>
    <row r="265" spans="1:8" ht="15">
      <c r="A265" s="1425"/>
      <c r="B265" s="1425"/>
      <c r="C265" s="1425"/>
      <c r="D265" s="1425"/>
      <c r="E265" s="1425"/>
      <c r="F265" s="1425"/>
      <c r="G265" s="1425"/>
      <c r="H265" s="1425"/>
    </row>
    <row r="266" spans="1:8" ht="15">
      <c r="A266" s="1425"/>
      <c r="B266" s="1425"/>
      <c r="C266" s="1425"/>
      <c r="D266" s="1425"/>
      <c r="E266" s="1425"/>
      <c r="F266" s="1425"/>
      <c r="G266" s="1425"/>
      <c r="H266" s="1425"/>
    </row>
    <row r="267" spans="1:8" ht="15">
      <c r="A267" s="1425"/>
      <c r="B267" s="1425"/>
      <c r="C267" s="1425"/>
      <c r="D267" s="1425"/>
      <c r="E267" s="1425"/>
      <c r="F267" s="1425"/>
      <c r="G267" s="1425"/>
      <c r="H267" s="1425"/>
    </row>
    <row r="268" spans="1:8" ht="15">
      <c r="A268" s="1425"/>
      <c r="B268" s="1425"/>
      <c r="C268" s="1425"/>
      <c r="D268" s="1425"/>
      <c r="E268" s="1425"/>
      <c r="F268" s="1425"/>
      <c r="G268" s="1425"/>
      <c r="H268" s="1425"/>
    </row>
    <row r="269" spans="1:8" ht="15">
      <c r="A269" s="1425"/>
      <c r="B269" s="1425"/>
      <c r="C269" s="1425"/>
      <c r="D269" s="1425"/>
      <c r="E269" s="1425"/>
      <c r="F269" s="1425"/>
      <c r="G269" s="1425"/>
      <c r="H269" s="1425"/>
    </row>
    <row r="270" spans="1:8" ht="15">
      <c r="A270" s="1425"/>
      <c r="B270" s="1425"/>
      <c r="C270" s="1425"/>
      <c r="D270" s="1425"/>
      <c r="E270" s="1425"/>
      <c r="F270" s="1425"/>
      <c r="G270" s="1425"/>
      <c r="H270" s="1425"/>
    </row>
    <row r="271" spans="1:8" ht="15">
      <c r="A271" s="1425"/>
      <c r="B271" s="1425"/>
      <c r="C271" s="1425"/>
      <c r="D271" s="1425"/>
      <c r="E271" s="1425"/>
      <c r="F271" s="1425"/>
      <c r="G271" s="1425"/>
      <c r="H271" s="1425"/>
    </row>
    <row r="272" spans="1:8" ht="15">
      <c r="A272" s="1425"/>
      <c r="B272" s="1425"/>
      <c r="C272" s="1425"/>
      <c r="D272" s="1425"/>
      <c r="E272" s="1425"/>
      <c r="F272" s="1425"/>
      <c r="G272" s="1425"/>
      <c r="H272" s="1425"/>
    </row>
    <row r="273" spans="1:8" ht="15">
      <c r="A273" s="1425"/>
      <c r="B273" s="1425"/>
      <c r="C273" s="1425"/>
      <c r="D273" s="1425"/>
      <c r="E273" s="1425"/>
      <c r="F273" s="1425"/>
      <c r="G273" s="1425"/>
      <c r="H273" s="1425"/>
    </row>
    <row r="274" spans="1:8" ht="15">
      <c r="A274" s="1425"/>
      <c r="B274" s="1425"/>
      <c r="C274" s="1425"/>
      <c r="D274" s="1425"/>
      <c r="E274" s="1425"/>
      <c r="F274" s="1425"/>
      <c r="G274" s="1425"/>
      <c r="H274" s="1425"/>
    </row>
    <row r="275" spans="1:8" ht="15">
      <c r="A275" s="1425"/>
      <c r="B275" s="1425"/>
      <c r="C275" s="1425"/>
      <c r="D275" s="1425"/>
      <c r="E275" s="1425"/>
      <c r="F275" s="1425"/>
      <c r="G275" s="1425"/>
      <c r="H275" s="1425"/>
    </row>
    <row r="276" spans="1:8" ht="15">
      <c r="A276" s="1425"/>
      <c r="B276" s="1425"/>
      <c r="C276" s="1425"/>
      <c r="D276" s="1425"/>
      <c r="E276" s="1425"/>
      <c r="F276" s="1425"/>
      <c r="G276" s="1425"/>
      <c r="H276" s="1425"/>
    </row>
    <row r="277" spans="1:8" ht="15">
      <c r="A277" s="1425"/>
      <c r="B277" s="1425"/>
      <c r="C277" s="1425"/>
      <c r="D277" s="1425"/>
      <c r="E277" s="1425"/>
      <c r="F277" s="1425"/>
      <c r="G277" s="1425"/>
      <c r="H277" s="1425"/>
    </row>
    <row r="278" spans="1:8" ht="15">
      <c r="A278" s="1425"/>
      <c r="B278" s="1425"/>
      <c r="C278" s="1425"/>
      <c r="D278" s="1425"/>
      <c r="E278" s="1425"/>
      <c r="F278" s="1425"/>
      <c r="G278" s="1425"/>
      <c r="H278" s="1425"/>
    </row>
    <row r="279" spans="1:8" ht="15">
      <c r="A279" s="1425"/>
      <c r="B279" s="1425"/>
      <c r="C279" s="1425"/>
      <c r="D279" s="1425"/>
      <c r="E279" s="1425"/>
      <c r="F279" s="1425"/>
      <c r="G279" s="1425"/>
      <c r="H279" s="1425"/>
    </row>
    <row r="280" spans="1:8" ht="15">
      <c r="A280" s="1425"/>
      <c r="B280" s="1425"/>
      <c r="C280" s="1425"/>
      <c r="D280" s="1425"/>
      <c r="E280" s="1425"/>
      <c r="F280" s="1425"/>
      <c r="G280" s="1425"/>
      <c r="H280" s="1425"/>
    </row>
    <row r="281" spans="1:8" ht="15">
      <c r="A281" s="1425"/>
      <c r="B281" s="1425"/>
      <c r="C281" s="1425"/>
      <c r="D281" s="1425"/>
      <c r="E281" s="1425"/>
      <c r="F281" s="1425"/>
      <c r="G281" s="1425"/>
      <c r="H281" s="1425"/>
    </row>
    <row r="282" spans="1:8" ht="15">
      <c r="A282" s="1425"/>
      <c r="B282" s="1425"/>
      <c r="C282" s="1425"/>
      <c r="D282" s="1425"/>
      <c r="E282" s="1425"/>
      <c r="F282" s="1425"/>
      <c r="G282" s="1425"/>
      <c r="H282" s="1425"/>
    </row>
    <row r="283" spans="1:8" ht="15">
      <c r="A283" s="1425"/>
      <c r="B283" s="1425"/>
      <c r="C283" s="1425"/>
      <c r="D283" s="1425"/>
      <c r="E283" s="1425"/>
      <c r="F283" s="1425"/>
      <c r="G283" s="1425"/>
      <c r="H283" s="1425"/>
    </row>
    <row r="284" spans="1:8" ht="15">
      <c r="A284" s="1425"/>
      <c r="B284" s="1425"/>
      <c r="C284" s="1425"/>
      <c r="D284" s="1425"/>
      <c r="E284" s="1425"/>
      <c r="F284" s="1425"/>
      <c r="G284" s="1425"/>
      <c r="H284" s="1425"/>
    </row>
    <row r="285" spans="1:8" ht="15">
      <c r="A285" s="1425"/>
      <c r="B285" s="1425"/>
      <c r="C285" s="1425"/>
      <c r="D285" s="1425"/>
      <c r="E285" s="1425"/>
      <c r="F285" s="1425"/>
      <c r="G285" s="1425"/>
      <c r="H285" s="1425"/>
    </row>
    <row r="286" spans="1:8" ht="15">
      <c r="A286" s="1425"/>
      <c r="B286" s="1425"/>
      <c r="C286" s="1425"/>
      <c r="D286" s="1425"/>
      <c r="E286" s="1425"/>
      <c r="F286" s="1425"/>
      <c r="G286" s="1425"/>
      <c r="H286" s="1425"/>
    </row>
    <row r="287" spans="1:8" ht="15">
      <c r="A287" s="1425"/>
      <c r="B287" s="1425"/>
      <c r="C287" s="1425"/>
      <c r="D287" s="1425"/>
      <c r="E287" s="1425"/>
      <c r="F287" s="1425"/>
      <c r="G287" s="1425"/>
      <c r="H287" s="1425"/>
    </row>
    <row r="288" spans="1:8" ht="15">
      <c r="A288" s="1425"/>
      <c r="B288" s="1425"/>
      <c r="C288" s="1425"/>
      <c r="D288" s="1425"/>
      <c r="E288" s="1425"/>
      <c r="F288" s="1425"/>
      <c r="G288" s="1425"/>
      <c r="H288" s="1425"/>
    </row>
    <row r="289" spans="1:8" ht="15">
      <c r="A289" s="1425"/>
      <c r="B289" s="1425"/>
      <c r="C289" s="1425"/>
      <c r="D289" s="1425"/>
      <c r="E289" s="1425"/>
      <c r="F289" s="1425"/>
      <c r="G289" s="1425"/>
      <c r="H289" s="1425"/>
    </row>
    <row r="290" spans="1:8" ht="15">
      <c r="A290" s="1425"/>
      <c r="B290" s="1425"/>
      <c r="C290" s="1425"/>
      <c r="D290" s="1425"/>
      <c r="E290" s="1425"/>
      <c r="F290" s="1425"/>
      <c r="G290" s="1425"/>
      <c r="H290" s="1425"/>
    </row>
    <row r="291" spans="1:8" ht="15">
      <c r="A291" s="1425"/>
      <c r="B291" s="1425"/>
      <c r="C291" s="1425"/>
      <c r="D291" s="1425"/>
      <c r="E291" s="1425"/>
      <c r="F291" s="1425"/>
      <c r="G291" s="1425"/>
      <c r="H291" s="1425"/>
    </row>
    <row r="292" spans="1:8" ht="15">
      <c r="A292" s="1425"/>
      <c r="B292" s="1425"/>
      <c r="C292" s="1425"/>
      <c r="D292" s="1425"/>
      <c r="E292" s="1425"/>
      <c r="F292" s="1425"/>
      <c r="G292" s="1425"/>
      <c r="H292" s="1425"/>
    </row>
    <row r="293" spans="1:8" ht="15">
      <c r="A293" s="1425"/>
      <c r="B293" s="1425"/>
      <c r="C293" s="1425"/>
      <c r="D293" s="1425"/>
      <c r="E293" s="1425"/>
      <c r="F293" s="1425"/>
      <c r="G293" s="1425"/>
      <c r="H293" s="1425"/>
    </row>
    <row r="294" spans="1:8" ht="15">
      <c r="A294" s="1425"/>
      <c r="B294" s="1425"/>
      <c r="C294" s="1425"/>
      <c r="D294" s="1425"/>
      <c r="E294" s="1425"/>
      <c r="F294" s="1425"/>
      <c r="G294" s="1425"/>
      <c r="H294" s="1425"/>
    </row>
    <row r="295" spans="1:8" ht="15">
      <c r="A295" s="1425"/>
      <c r="B295" s="1425"/>
      <c r="C295" s="1425"/>
      <c r="D295" s="1425"/>
      <c r="E295" s="1425"/>
      <c r="F295" s="1425"/>
      <c r="G295" s="1425"/>
      <c r="H295" s="1425"/>
    </row>
    <row r="296" spans="1:8" ht="15">
      <c r="A296" s="1425"/>
      <c r="B296" s="1425"/>
      <c r="C296" s="1425"/>
      <c r="D296" s="1425"/>
      <c r="E296" s="1425"/>
      <c r="F296" s="1425"/>
      <c r="G296" s="1425"/>
      <c r="H296" s="1425"/>
    </row>
    <row r="297" spans="1:8" ht="15">
      <c r="A297" s="1425"/>
      <c r="B297" s="1425"/>
      <c r="C297" s="1425"/>
      <c r="D297" s="1425"/>
      <c r="E297" s="1425"/>
      <c r="F297" s="1425"/>
      <c r="G297" s="1425"/>
      <c r="H297" s="1425"/>
    </row>
    <row r="298" spans="1:8" ht="15">
      <c r="A298" s="1425"/>
      <c r="B298" s="1425"/>
      <c r="C298" s="1425"/>
      <c r="D298" s="1425"/>
      <c r="E298" s="1425"/>
      <c r="F298" s="1425"/>
      <c r="G298" s="1425"/>
      <c r="H298" s="1425"/>
    </row>
    <row r="299" spans="1:8" ht="15">
      <c r="A299" s="1425"/>
      <c r="B299" s="1425"/>
      <c r="C299" s="1425"/>
      <c r="D299" s="1425"/>
      <c r="E299" s="1425"/>
      <c r="F299" s="1425"/>
      <c r="G299" s="1425"/>
      <c r="H299" s="1425"/>
    </row>
    <row r="300" spans="1:8" ht="15">
      <c r="A300" s="1425"/>
      <c r="B300" s="1425"/>
      <c r="C300" s="1425"/>
      <c r="D300" s="1425"/>
      <c r="E300" s="1425"/>
      <c r="F300" s="1425"/>
      <c r="G300" s="1425"/>
      <c r="H300" s="1425"/>
    </row>
    <row r="301" spans="1:8" ht="15">
      <c r="A301" s="1425"/>
      <c r="B301" s="1425"/>
      <c r="C301" s="1425"/>
      <c r="D301" s="1425"/>
      <c r="E301" s="1425"/>
      <c r="F301" s="1425"/>
      <c r="G301" s="1425"/>
      <c r="H301" s="1425"/>
    </row>
    <row r="302" spans="1:8" ht="15">
      <c r="A302" s="1425"/>
      <c r="B302" s="1425"/>
      <c r="C302" s="1425"/>
      <c r="D302" s="1425"/>
      <c r="E302" s="1425"/>
      <c r="F302" s="1425"/>
      <c r="G302" s="1425"/>
      <c r="H302" s="1425"/>
    </row>
    <row r="303" spans="1:8" ht="15">
      <c r="A303" s="1425"/>
      <c r="B303" s="1425"/>
      <c r="C303" s="1425"/>
      <c r="D303" s="1425"/>
      <c r="E303" s="1425"/>
      <c r="F303" s="1425"/>
      <c r="G303" s="1425"/>
      <c r="H303" s="1425"/>
    </row>
    <row r="304" spans="1:8" ht="15">
      <c r="A304" s="1425"/>
      <c r="B304" s="1425"/>
      <c r="C304" s="1425"/>
      <c r="D304" s="1425"/>
      <c r="E304" s="1425"/>
      <c r="F304" s="1425"/>
      <c r="G304" s="1425"/>
      <c r="H304" s="1425"/>
    </row>
    <row r="305" spans="1:8" ht="15">
      <c r="A305" s="1425"/>
      <c r="B305" s="1425"/>
      <c r="C305" s="1425"/>
      <c r="D305" s="1425"/>
      <c r="E305" s="1425"/>
      <c r="F305" s="1425"/>
      <c r="G305" s="1425"/>
      <c r="H305" s="1425"/>
    </row>
    <row r="306" spans="1:8" ht="15">
      <c r="A306" s="1425"/>
      <c r="B306" s="1425"/>
      <c r="C306" s="1425"/>
      <c r="D306" s="1425"/>
      <c r="E306" s="1425"/>
      <c r="F306" s="1425"/>
      <c r="G306" s="1425"/>
      <c r="H306" s="1425"/>
    </row>
    <row r="307" spans="1:8" ht="15">
      <c r="A307" s="1425"/>
      <c r="B307" s="1425"/>
      <c r="C307" s="1425"/>
      <c r="D307" s="1425"/>
      <c r="E307" s="1425"/>
      <c r="F307" s="1425"/>
      <c r="G307" s="1425"/>
      <c r="H307" s="1425"/>
    </row>
    <row r="308" spans="1:8" ht="15">
      <c r="A308" s="1425"/>
      <c r="B308" s="1425"/>
      <c r="C308" s="1425"/>
      <c r="D308" s="1425"/>
      <c r="E308" s="1425"/>
      <c r="F308" s="1425"/>
      <c r="G308" s="1425"/>
      <c r="H308" s="1425"/>
    </row>
    <row r="309" spans="1:8" ht="15">
      <c r="A309" s="1425"/>
      <c r="B309" s="1425"/>
      <c r="C309" s="1425"/>
      <c r="D309" s="1425"/>
      <c r="E309" s="1425"/>
      <c r="F309" s="1425"/>
      <c r="G309" s="1425"/>
      <c r="H309" s="1425"/>
    </row>
    <row r="310" spans="1:8" ht="15">
      <c r="A310" s="1425"/>
      <c r="B310" s="1425"/>
      <c r="C310" s="1425"/>
      <c r="D310" s="1425"/>
      <c r="E310" s="1425"/>
      <c r="F310" s="1425"/>
      <c r="G310" s="1425"/>
      <c r="H310" s="1425"/>
    </row>
    <row r="311" spans="1:8" ht="15">
      <c r="A311" s="1425"/>
      <c r="B311" s="1425"/>
      <c r="C311" s="1425"/>
      <c r="D311" s="1425"/>
      <c r="E311" s="1425"/>
      <c r="F311" s="1425"/>
      <c r="G311" s="1425"/>
      <c r="H311" s="1425"/>
    </row>
    <row r="312" spans="1:8" ht="15">
      <c r="A312" s="1425"/>
      <c r="B312" s="1425"/>
      <c r="C312" s="1425"/>
      <c r="D312" s="1425"/>
      <c r="E312" s="1425"/>
      <c r="F312" s="1425"/>
      <c r="G312" s="1425"/>
      <c r="H312" s="1425"/>
    </row>
    <row r="313" spans="1:8" ht="15">
      <c r="A313" s="1425"/>
      <c r="B313" s="1425"/>
      <c r="C313" s="1425"/>
      <c r="D313" s="1425"/>
      <c r="E313" s="1425"/>
      <c r="F313" s="1425"/>
      <c r="G313" s="1425"/>
      <c r="H313" s="1425"/>
    </row>
    <row r="314" spans="1:8" ht="15">
      <c r="A314" s="1425"/>
      <c r="B314" s="1425"/>
      <c r="C314" s="1425"/>
      <c r="D314" s="1425"/>
      <c r="E314" s="1425"/>
      <c r="F314" s="1425"/>
      <c r="G314" s="1425"/>
      <c r="H314" s="1425"/>
    </row>
    <row r="315" spans="1:8" ht="15">
      <c r="A315" s="1425"/>
      <c r="B315" s="1425"/>
      <c r="C315" s="1425"/>
      <c r="D315" s="1425"/>
      <c r="E315" s="1425"/>
      <c r="F315" s="1425"/>
      <c r="G315" s="1425"/>
      <c r="H315" s="1425"/>
    </row>
    <row r="316" spans="1:8" ht="15">
      <c r="A316" s="1425"/>
      <c r="B316" s="1425"/>
      <c r="C316" s="1425"/>
      <c r="D316" s="1425"/>
      <c r="E316" s="1425"/>
      <c r="F316" s="1425"/>
      <c r="G316" s="1425"/>
      <c r="H316" s="1425"/>
    </row>
    <row r="317" spans="1:8" ht="15">
      <c r="A317" s="1425"/>
      <c r="B317" s="1425"/>
      <c r="C317" s="1425"/>
      <c r="D317" s="1425"/>
      <c r="E317" s="1425"/>
      <c r="F317" s="1425"/>
      <c r="G317" s="1425"/>
      <c r="H317" s="1425"/>
    </row>
    <row r="318" spans="1:8" ht="15">
      <c r="A318" s="1425"/>
      <c r="B318" s="1425"/>
      <c r="C318" s="1425"/>
      <c r="D318" s="1425"/>
      <c r="E318" s="1425"/>
      <c r="F318" s="1425"/>
      <c r="G318" s="1425"/>
      <c r="H318" s="1425"/>
    </row>
    <row r="319" spans="1:8" ht="15">
      <c r="A319" s="1425"/>
      <c r="B319" s="1425"/>
      <c r="C319" s="1425"/>
      <c r="D319" s="1425"/>
      <c r="E319" s="1425"/>
      <c r="F319" s="1425"/>
      <c r="G319" s="1425"/>
      <c r="H319" s="1425"/>
    </row>
    <row r="320" spans="1:8" ht="15">
      <c r="A320" s="1425"/>
      <c r="B320" s="1425"/>
      <c r="C320" s="1425"/>
      <c r="D320" s="1425"/>
      <c r="E320" s="1425"/>
      <c r="F320" s="1425"/>
      <c r="G320" s="1425"/>
      <c r="H320" s="1425"/>
    </row>
    <row r="321" spans="1:8" ht="15">
      <c r="A321" s="1425"/>
      <c r="B321" s="1425"/>
      <c r="C321" s="1425"/>
      <c r="D321" s="1425"/>
      <c r="E321" s="1425"/>
      <c r="F321" s="1425"/>
      <c r="G321" s="1425"/>
      <c r="H321" s="1425"/>
    </row>
    <row r="322" spans="1:8" ht="15">
      <c r="A322" s="1425"/>
      <c r="B322" s="1425"/>
      <c r="C322" s="1425"/>
      <c r="D322" s="1425"/>
      <c r="E322" s="1425"/>
      <c r="F322" s="1425"/>
      <c r="G322" s="1425"/>
      <c r="H322" s="1425"/>
    </row>
    <row r="323" spans="1:8" ht="15">
      <c r="A323" s="1425"/>
      <c r="B323" s="1425"/>
      <c r="C323" s="1425"/>
      <c r="D323" s="1425"/>
      <c r="E323" s="1425"/>
      <c r="F323" s="1425"/>
      <c r="G323" s="1425"/>
      <c r="H323" s="1425"/>
    </row>
    <row r="324" spans="1:8" ht="15">
      <c r="A324" s="1425"/>
      <c r="B324" s="1425"/>
      <c r="C324" s="1425"/>
      <c r="D324" s="1425"/>
      <c r="E324" s="1425"/>
      <c r="F324" s="1425"/>
      <c r="G324" s="1425"/>
      <c r="H324" s="1425"/>
    </row>
    <row r="325" spans="1:8" ht="15">
      <c r="A325" s="1425"/>
      <c r="B325" s="1425"/>
      <c r="C325" s="1425"/>
      <c r="D325" s="1425"/>
      <c r="E325" s="1425"/>
      <c r="F325" s="1425"/>
      <c r="G325" s="1425"/>
      <c r="H325" s="1425"/>
    </row>
    <row r="326" spans="1:8" ht="15">
      <c r="A326" s="1425"/>
      <c r="B326" s="1425"/>
      <c r="C326" s="1425"/>
      <c r="D326" s="1425"/>
      <c r="E326" s="1425"/>
      <c r="F326" s="1425"/>
      <c r="G326" s="1425"/>
      <c r="H326" s="1425"/>
    </row>
    <row r="327" spans="1:8" ht="15">
      <c r="A327" s="1425"/>
      <c r="B327" s="1425"/>
      <c r="C327" s="1425"/>
      <c r="D327" s="1425"/>
      <c r="E327" s="1425"/>
      <c r="F327" s="1425"/>
      <c r="G327" s="1425"/>
      <c r="H327" s="1425"/>
    </row>
    <row r="328" spans="1:8" ht="15">
      <c r="A328" s="1425"/>
      <c r="B328" s="1425"/>
      <c r="C328" s="1425"/>
      <c r="D328" s="1425"/>
      <c r="E328" s="1425"/>
      <c r="F328" s="1425"/>
      <c r="G328" s="1425"/>
      <c r="H328" s="1425"/>
    </row>
    <row r="329" spans="1:8" ht="15">
      <c r="A329" s="1425"/>
      <c r="B329" s="1425"/>
      <c r="C329" s="1425"/>
      <c r="D329" s="1425"/>
      <c r="E329" s="1425"/>
      <c r="F329" s="1425"/>
      <c r="G329" s="1425"/>
      <c r="H329" s="1425"/>
    </row>
    <row r="330" spans="1:8" ht="15">
      <c r="A330" s="1425"/>
      <c r="B330" s="1425"/>
      <c r="C330" s="1425"/>
      <c r="D330" s="1425"/>
      <c r="E330" s="1425"/>
      <c r="F330" s="1425"/>
      <c r="G330" s="1425"/>
      <c r="H330" s="1425"/>
    </row>
    <row r="331" spans="1:8" ht="15">
      <c r="A331" s="1425"/>
      <c r="B331" s="1425"/>
      <c r="C331" s="1425"/>
      <c r="D331" s="1425"/>
      <c r="E331" s="1425"/>
      <c r="F331" s="1425"/>
      <c r="G331" s="1425"/>
      <c r="H331" s="1425"/>
    </row>
    <row r="332" spans="1:8" ht="15">
      <c r="A332" s="1425"/>
      <c r="B332" s="1425"/>
      <c r="C332" s="1425"/>
      <c r="D332" s="1425"/>
      <c r="E332" s="1425"/>
      <c r="F332" s="1425"/>
      <c r="G332" s="1425"/>
      <c r="H332" s="1425"/>
    </row>
    <row r="333" spans="1:8" ht="15">
      <c r="A333" s="1425"/>
      <c r="B333" s="1425"/>
      <c r="C333" s="1425"/>
      <c r="D333" s="1425"/>
      <c r="E333" s="1425"/>
      <c r="F333" s="1425"/>
      <c r="G333" s="1425"/>
      <c r="H333" s="1425"/>
    </row>
    <row r="334" spans="1:8" ht="15">
      <c r="A334" s="1425"/>
      <c r="B334" s="1425"/>
      <c r="C334" s="1425"/>
      <c r="D334" s="1425"/>
      <c r="E334" s="1425"/>
      <c r="F334" s="1425"/>
      <c r="G334" s="1425"/>
      <c r="H334" s="1425"/>
    </row>
    <row r="335" spans="1:8" ht="15">
      <c r="A335" s="1425"/>
      <c r="B335" s="1425"/>
      <c r="C335" s="1425"/>
      <c r="D335" s="1425"/>
      <c r="E335" s="1425"/>
      <c r="F335" s="1425"/>
      <c r="G335" s="1425"/>
      <c r="H335" s="1425"/>
    </row>
    <row r="336" spans="1:8" ht="15">
      <c r="A336" s="1425"/>
      <c r="B336" s="1425"/>
      <c r="C336" s="1425"/>
      <c r="D336" s="1425"/>
      <c r="E336" s="1425"/>
      <c r="F336" s="1425"/>
      <c r="G336" s="1425"/>
      <c r="H336" s="1425"/>
    </row>
    <row r="337" spans="1:8" ht="15">
      <c r="A337" s="1425"/>
      <c r="B337" s="1425"/>
      <c r="C337" s="1425"/>
      <c r="D337" s="1425"/>
      <c r="E337" s="1425"/>
      <c r="F337" s="1425"/>
      <c r="G337" s="1425"/>
      <c r="H337" s="1425"/>
    </row>
    <row r="338" spans="1:8" ht="15">
      <c r="A338" s="1425"/>
      <c r="B338" s="1425"/>
      <c r="C338" s="1425"/>
      <c r="D338" s="1425"/>
      <c r="E338" s="1425"/>
      <c r="F338" s="1425"/>
      <c r="G338" s="1425"/>
      <c r="H338" s="1425"/>
    </row>
    <row r="339" spans="1:8" ht="15">
      <c r="A339" s="1425"/>
      <c r="B339" s="1425"/>
      <c r="C339" s="1425"/>
      <c r="D339" s="1425"/>
      <c r="E339" s="1425"/>
      <c r="F339" s="1425"/>
      <c r="G339" s="1425"/>
      <c r="H339" s="1425"/>
    </row>
    <row r="340" spans="1:8" ht="15">
      <c r="A340" s="1425"/>
      <c r="B340" s="1425"/>
      <c r="C340" s="1425"/>
      <c r="D340" s="1425"/>
      <c r="E340" s="1425"/>
      <c r="F340" s="1425"/>
      <c r="G340" s="1425"/>
      <c r="H340" s="1425"/>
    </row>
    <row r="341" spans="1:8" ht="15">
      <c r="A341" s="1425"/>
      <c r="B341" s="1425"/>
      <c r="C341" s="1425"/>
      <c r="D341" s="1425"/>
      <c r="E341" s="1425"/>
      <c r="F341" s="1425"/>
      <c r="G341" s="1425"/>
      <c r="H341" s="1425"/>
    </row>
    <row r="342" spans="1:8" ht="15">
      <c r="A342" s="1425"/>
      <c r="B342" s="1425"/>
      <c r="C342" s="1425"/>
      <c r="D342" s="1425"/>
      <c r="E342" s="1425"/>
      <c r="F342" s="1425"/>
      <c r="G342" s="1425"/>
      <c r="H342" s="1425"/>
    </row>
    <row r="343" spans="1:8" ht="15">
      <c r="A343" s="1425"/>
      <c r="B343" s="1425"/>
      <c r="C343" s="1425"/>
      <c r="D343" s="1425"/>
      <c r="E343" s="1425"/>
      <c r="F343" s="1425"/>
      <c r="G343" s="1425"/>
      <c r="H343" s="1425"/>
    </row>
    <row r="344" spans="1:8" ht="15">
      <c r="A344" s="1425"/>
      <c r="B344" s="1425"/>
      <c r="C344" s="1425"/>
      <c r="D344" s="1425"/>
      <c r="E344" s="1425"/>
      <c r="F344" s="1425"/>
      <c r="G344" s="1425"/>
      <c r="H344" s="1425"/>
    </row>
    <row r="345" spans="1:8" ht="15">
      <c r="A345" s="1425"/>
      <c r="B345" s="1425"/>
      <c r="C345" s="1425"/>
      <c r="D345" s="1425"/>
      <c r="E345" s="1425"/>
      <c r="F345" s="1425"/>
      <c r="G345" s="1425"/>
      <c r="H345" s="1425"/>
    </row>
    <row r="346" spans="1:8" ht="15">
      <c r="A346" s="1425"/>
      <c r="B346" s="1425"/>
      <c r="C346" s="1425"/>
      <c r="D346" s="1425"/>
      <c r="E346" s="1425"/>
      <c r="F346" s="1425"/>
      <c r="G346" s="1425"/>
      <c r="H346" s="1425"/>
    </row>
    <row r="347" spans="1:8" ht="15">
      <c r="A347" s="1425"/>
      <c r="B347" s="1425"/>
      <c r="C347" s="1425"/>
      <c r="D347" s="1425"/>
      <c r="E347" s="1425"/>
      <c r="F347" s="1425"/>
      <c r="G347" s="1425"/>
      <c r="H347" s="1425"/>
    </row>
    <row r="348" spans="1:8" ht="15">
      <c r="A348" s="1425"/>
      <c r="B348" s="1425"/>
      <c r="C348" s="1425"/>
      <c r="D348" s="1425"/>
      <c r="E348" s="1425"/>
      <c r="F348" s="1425"/>
      <c r="G348" s="1425"/>
      <c r="H348" s="1425"/>
    </row>
    <row r="349" spans="1:8" ht="15">
      <c r="A349" s="1425"/>
      <c r="B349" s="1425"/>
      <c r="C349" s="1425"/>
      <c r="D349" s="1425"/>
      <c r="E349" s="1425"/>
      <c r="F349" s="1425"/>
      <c r="G349" s="1425"/>
      <c r="H349" s="1425"/>
    </row>
    <row r="350" spans="1:8" ht="15">
      <c r="A350" s="1425"/>
      <c r="B350" s="1425"/>
      <c r="C350" s="1425"/>
      <c r="D350" s="1425"/>
      <c r="E350" s="1425"/>
      <c r="F350" s="1425"/>
      <c r="G350" s="1425"/>
      <c r="H350" s="1425"/>
    </row>
    <row r="351" spans="1:8" ht="15">
      <c r="A351" s="1425"/>
      <c r="B351" s="1425"/>
      <c r="C351" s="1425"/>
      <c r="D351" s="1425"/>
      <c r="E351" s="1425"/>
      <c r="F351" s="1425"/>
      <c r="G351" s="1425"/>
      <c r="H351" s="1425"/>
    </row>
    <row r="352" spans="1:8" ht="15">
      <c r="A352" s="1425"/>
      <c r="B352" s="1425"/>
      <c r="C352" s="1425"/>
      <c r="D352" s="1425"/>
      <c r="E352" s="1425"/>
      <c r="F352" s="1425"/>
      <c r="G352" s="1425"/>
      <c r="H352" s="1425"/>
    </row>
    <row r="353" spans="1:8" ht="15">
      <c r="A353" s="1425"/>
      <c r="B353" s="1425"/>
      <c r="C353" s="1425"/>
      <c r="D353" s="1425"/>
      <c r="E353" s="1425"/>
      <c r="F353" s="1425"/>
      <c r="G353" s="1425"/>
      <c r="H353" s="1425"/>
    </row>
    <row r="354" spans="1:8" ht="15">
      <c r="A354" s="1425"/>
      <c r="B354" s="1425"/>
      <c r="C354" s="1425"/>
      <c r="D354" s="1425"/>
      <c r="E354" s="1425"/>
      <c r="F354" s="1425"/>
      <c r="G354" s="1425"/>
      <c r="H354" s="1425"/>
    </row>
    <row r="355" spans="1:8" ht="15">
      <c r="A355" s="1425"/>
      <c r="B355" s="1425"/>
      <c r="C355" s="1425"/>
      <c r="D355" s="1425"/>
      <c r="E355" s="1425"/>
      <c r="F355" s="1425"/>
      <c r="G355" s="1425"/>
      <c r="H355" s="1425"/>
    </row>
    <row r="356" spans="1:8" ht="15">
      <c r="A356" s="1425"/>
      <c r="B356" s="1425"/>
      <c r="C356" s="1425"/>
      <c r="D356" s="1425"/>
      <c r="E356" s="1425"/>
      <c r="F356" s="1425"/>
      <c r="G356" s="1425"/>
      <c r="H356" s="1425"/>
    </row>
    <row r="357" spans="1:8" ht="15">
      <c r="A357" s="1425"/>
      <c r="B357" s="1425"/>
      <c r="C357" s="1425"/>
      <c r="D357" s="1425"/>
      <c r="E357" s="1425"/>
      <c r="F357" s="1425"/>
      <c r="G357" s="1425"/>
      <c r="H357" s="1425"/>
    </row>
    <row r="358" spans="1:8" ht="15">
      <c r="A358" s="1425"/>
      <c r="B358" s="1425"/>
      <c r="C358" s="1425"/>
      <c r="D358" s="1425"/>
      <c r="E358" s="1425"/>
      <c r="F358" s="1425"/>
      <c r="G358" s="1425"/>
      <c r="H358" s="1425"/>
    </row>
    <row r="359" spans="1:8" ht="15">
      <c r="A359" s="1425"/>
      <c r="B359" s="1425"/>
      <c r="C359" s="1425"/>
      <c r="D359" s="1425"/>
      <c r="E359" s="1425"/>
      <c r="F359" s="1425"/>
      <c r="G359" s="1425"/>
      <c r="H359" s="1425"/>
    </row>
    <row r="360" spans="1:8" ht="15">
      <c r="A360" s="1425"/>
      <c r="B360" s="1425"/>
      <c r="C360" s="1425"/>
      <c r="D360" s="1425"/>
      <c r="E360" s="1425"/>
      <c r="F360" s="1425"/>
      <c r="G360" s="1425"/>
      <c r="H360" s="1425"/>
    </row>
    <row r="361" spans="1:8" ht="15">
      <c r="A361" s="1425"/>
      <c r="B361" s="1425"/>
      <c r="C361" s="1425"/>
      <c r="D361" s="1425"/>
      <c r="E361" s="1425"/>
      <c r="F361" s="1425"/>
      <c r="G361" s="1425"/>
      <c r="H361" s="1425"/>
    </row>
    <row r="362" spans="1:8" ht="15">
      <c r="A362" s="1425"/>
      <c r="B362" s="1425"/>
      <c r="C362" s="1425"/>
      <c r="D362" s="1425"/>
      <c r="E362" s="1425"/>
      <c r="F362" s="1425"/>
      <c r="G362" s="1425"/>
      <c r="H362" s="1425"/>
    </row>
    <row r="363" spans="1:8" ht="15">
      <c r="A363" s="1425"/>
      <c r="B363" s="1425"/>
      <c r="C363" s="1425"/>
      <c r="D363" s="1425"/>
      <c r="E363" s="1425"/>
      <c r="F363" s="1425"/>
      <c r="G363" s="1425"/>
      <c r="H363" s="1425"/>
    </row>
    <row r="364" spans="1:8" ht="15">
      <c r="A364" s="1425"/>
      <c r="B364" s="1425"/>
      <c r="C364" s="1425"/>
      <c r="D364" s="1425"/>
      <c r="E364" s="1425"/>
      <c r="F364" s="1425"/>
      <c r="G364" s="1425"/>
      <c r="H364" s="1425"/>
    </row>
    <row r="365" spans="1:8" ht="15">
      <c r="A365" s="1425"/>
      <c r="B365" s="1425"/>
      <c r="C365" s="1425"/>
      <c r="D365" s="1425"/>
      <c r="E365" s="1425"/>
      <c r="F365" s="1425"/>
      <c r="G365" s="1425"/>
      <c r="H365" s="1425"/>
    </row>
    <row r="366" spans="1:8" ht="15">
      <c r="A366" s="1425"/>
      <c r="B366" s="1425"/>
      <c r="C366" s="1425"/>
      <c r="D366" s="1425"/>
      <c r="E366" s="1425"/>
      <c r="F366" s="1425"/>
      <c r="G366" s="1425"/>
      <c r="H366" s="1425"/>
    </row>
    <row r="367" spans="1:8" ht="15">
      <c r="A367" s="1425"/>
      <c r="B367" s="1425"/>
      <c r="C367" s="1425"/>
      <c r="D367" s="1425"/>
      <c r="E367" s="1425"/>
      <c r="F367" s="1425"/>
      <c r="G367" s="1425"/>
      <c r="H367" s="1425"/>
    </row>
    <row r="368" spans="1:8" ht="15">
      <c r="A368" s="1425"/>
      <c r="B368" s="1425"/>
      <c r="C368" s="1425"/>
      <c r="D368" s="1425"/>
      <c r="E368" s="1425"/>
      <c r="F368" s="1425"/>
      <c r="G368" s="1425"/>
      <c r="H368" s="1425"/>
    </row>
    <row r="369" spans="1:8" ht="15">
      <c r="A369" s="1425"/>
      <c r="B369" s="1425"/>
      <c r="C369" s="1425"/>
      <c r="D369" s="1425"/>
      <c r="E369" s="1425"/>
      <c r="F369" s="1425"/>
      <c r="G369" s="1425"/>
      <c r="H369" s="1425"/>
    </row>
    <row r="370" spans="1:8" ht="15">
      <c r="A370" s="1425"/>
      <c r="B370" s="1425"/>
      <c r="C370" s="1425"/>
      <c r="D370" s="1425"/>
      <c r="E370" s="1425"/>
      <c r="F370" s="1425"/>
      <c r="G370" s="1425"/>
      <c r="H370" s="1425"/>
    </row>
    <row r="371" spans="1:8" ht="15">
      <c r="A371" s="1425"/>
      <c r="B371" s="1425"/>
      <c r="C371" s="1425"/>
      <c r="D371" s="1425"/>
      <c r="E371" s="1425"/>
      <c r="F371" s="1425"/>
      <c r="G371" s="1425"/>
      <c r="H371" s="1425"/>
    </row>
    <row r="372" spans="1:8" ht="15">
      <c r="A372" s="1425"/>
      <c r="B372" s="1425"/>
      <c r="C372" s="1425"/>
      <c r="D372" s="1425"/>
      <c r="E372" s="1425"/>
      <c r="F372" s="1425"/>
      <c r="G372" s="1425"/>
      <c r="H372" s="1425"/>
    </row>
    <row r="373" spans="1:8" ht="15">
      <c r="A373" s="1425"/>
      <c r="B373" s="1425"/>
      <c r="C373" s="1425"/>
      <c r="D373" s="1425"/>
      <c r="E373" s="1425"/>
      <c r="F373" s="1425"/>
      <c r="G373" s="1425"/>
      <c r="H373" s="1425"/>
    </row>
    <row r="374" spans="1:8" ht="15">
      <c r="A374" s="1425"/>
      <c r="B374" s="1425"/>
      <c r="C374" s="1425"/>
      <c r="D374" s="1425"/>
      <c r="E374" s="1425"/>
      <c r="F374" s="1425"/>
      <c r="G374" s="1425"/>
      <c r="H374" s="1425"/>
    </row>
    <row r="375" spans="1:8" ht="15">
      <c r="A375" s="1425"/>
      <c r="B375" s="1425"/>
      <c r="C375" s="1425"/>
      <c r="D375" s="1425"/>
      <c r="E375" s="1425"/>
      <c r="F375" s="1425"/>
      <c r="G375" s="1425"/>
      <c r="H375" s="1425"/>
    </row>
    <row r="376" spans="1:8" ht="15">
      <c r="A376" s="1425"/>
      <c r="B376" s="1425"/>
      <c r="C376" s="1425"/>
      <c r="D376" s="1425"/>
      <c r="E376" s="1425"/>
      <c r="F376" s="1425"/>
      <c r="G376" s="1425"/>
      <c r="H376" s="1425"/>
    </row>
    <row r="377" spans="1:8" ht="15">
      <c r="A377" s="1425"/>
      <c r="B377" s="1425"/>
      <c r="C377" s="1425"/>
      <c r="D377" s="1425"/>
      <c r="E377" s="1425"/>
      <c r="F377" s="1425"/>
      <c r="G377" s="1425"/>
      <c r="H377" s="1425"/>
    </row>
    <row r="378" spans="1:8" ht="15">
      <c r="A378" s="1425"/>
      <c r="B378" s="1425"/>
      <c r="C378" s="1425"/>
      <c r="D378" s="1425"/>
      <c r="E378" s="1425"/>
      <c r="F378" s="1425"/>
      <c r="G378" s="1425"/>
      <c r="H378" s="1425"/>
    </row>
    <row r="379" spans="1:8" ht="15">
      <c r="A379" s="1425"/>
      <c r="B379" s="1425"/>
      <c r="C379" s="1425"/>
      <c r="D379" s="1425"/>
      <c r="E379" s="1425"/>
      <c r="F379" s="1425"/>
      <c r="G379" s="1425"/>
      <c r="H379" s="1425"/>
    </row>
    <row r="380" spans="1:8" ht="15">
      <c r="A380" s="1425"/>
      <c r="B380" s="1425"/>
      <c r="C380" s="1425"/>
      <c r="D380" s="1425"/>
      <c r="E380" s="1425"/>
      <c r="F380" s="1425"/>
      <c r="G380" s="1425"/>
      <c r="H380" s="1425"/>
    </row>
    <row r="381" spans="1:8" ht="15">
      <c r="A381" s="1425"/>
      <c r="B381" s="1425"/>
      <c r="C381" s="1425"/>
      <c r="D381" s="1425"/>
      <c r="E381" s="1425"/>
      <c r="F381" s="1425"/>
      <c r="G381" s="1425"/>
      <c r="H381" s="1425"/>
    </row>
    <row r="382" spans="1:8" ht="15">
      <c r="A382" s="1425"/>
      <c r="B382" s="1425"/>
      <c r="C382" s="1425"/>
      <c r="D382" s="1425"/>
      <c r="E382" s="1425"/>
      <c r="F382" s="1425"/>
      <c r="G382" s="1425"/>
      <c r="H382" s="1425"/>
    </row>
    <row r="383" spans="1:8" ht="15">
      <c r="A383" s="1425"/>
      <c r="B383" s="1425"/>
      <c r="C383" s="1425"/>
      <c r="D383" s="1425"/>
      <c r="E383" s="1425"/>
      <c r="F383" s="1425"/>
      <c r="G383" s="1425"/>
      <c r="H383" s="1425"/>
    </row>
    <row r="384" spans="1:8" ht="15">
      <c r="A384" s="1425"/>
      <c r="B384" s="1425"/>
      <c r="C384" s="1425"/>
      <c r="D384" s="1425"/>
      <c r="E384" s="1425"/>
      <c r="F384" s="1425"/>
      <c r="G384" s="1425"/>
      <c r="H384" s="1425"/>
    </row>
    <row r="385" spans="1:8" ht="15">
      <c r="A385" s="1425"/>
      <c r="B385" s="1425"/>
      <c r="C385" s="1425"/>
      <c r="D385" s="1425"/>
      <c r="E385" s="1425"/>
      <c r="F385" s="1425"/>
      <c r="G385" s="1425"/>
      <c r="H385" s="1425"/>
    </row>
    <row r="386" spans="1:8" ht="15">
      <c r="A386" s="1425"/>
      <c r="B386" s="1425"/>
      <c r="C386" s="1425"/>
      <c r="D386" s="1425"/>
      <c r="E386" s="1425"/>
      <c r="F386" s="1425"/>
      <c r="G386" s="1425"/>
      <c r="H386" s="1425"/>
    </row>
    <row r="387" spans="1:8" ht="15">
      <c r="A387" s="1425"/>
      <c r="B387" s="1425"/>
      <c r="C387" s="1425"/>
      <c r="D387" s="1425"/>
      <c r="E387" s="1425"/>
      <c r="F387" s="1425"/>
      <c r="G387" s="1425"/>
      <c r="H387" s="1425"/>
    </row>
    <row r="388" spans="1:8" ht="15">
      <c r="A388" s="1425"/>
      <c r="B388" s="1425"/>
      <c r="C388" s="1425"/>
      <c r="D388" s="1425"/>
      <c r="E388" s="1425"/>
      <c r="F388" s="1425"/>
      <c r="G388" s="1425"/>
      <c r="H388" s="1425"/>
    </row>
    <row r="389" spans="1:8" ht="15">
      <c r="A389" s="1425"/>
      <c r="B389" s="1425"/>
      <c r="C389" s="1425"/>
      <c r="D389" s="1425"/>
      <c r="E389" s="1425"/>
      <c r="F389" s="1425"/>
      <c r="G389" s="1425"/>
      <c r="H389" s="1425"/>
    </row>
    <row r="390" spans="1:8" ht="15">
      <c r="A390" s="1425"/>
      <c r="B390" s="1425"/>
      <c r="C390" s="1425"/>
      <c r="D390" s="1425"/>
      <c r="E390" s="1425"/>
      <c r="F390" s="1425"/>
      <c r="G390" s="1425"/>
      <c r="H390" s="1425"/>
    </row>
    <row r="391" spans="1:8" ht="15">
      <c r="A391" s="1425"/>
      <c r="B391" s="1425"/>
      <c r="C391" s="1425"/>
      <c r="D391" s="1425"/>
      <c r="E391" s="1425"/>
      <c r="F391" s="1425"/>
      <c r="G391" s="1425"/>
      <c r="H391" s="1425"/>
    </row>
    <row r="392" spans="1:8" ht="15">
      <c r="A392" s="1425"/>
      <c r="B392" s="1425"/>
      <c r="C392" s="1425"/>
      <c r="D392" s="1425"/>
      <c r="E392" s="1425"/>
      <c r="F392" s="1425"/>
      <c r="G392" s="1425"/>
      <c r="H392" s="1425"/>
    </row>
    <row r="393" spans="1:8" ht="15">
      <c r="A393" s="1425"/>
      <c r="B393" s="1425"/>
      <c r="C393" s="1425"/>
      <c r="D393" s="1425"/>
      <c r="E393" s="1425"/>
      <c r="F393" s="1425"/>
      <c r="G393" s="1425"/>
      <c r="H393" s="1425"/>
    </row>
    <row r="394" spans="1:8" ht="15">
      <c r="A394" s="1425"/>
      <c r="B394" s="1425"/>
      <c r="C394" s="1425"/>
      <c r="D394" s="1425"/>
      <c r="E394" s="1425"/>
      <c r="F394" s="1425"/>
      <c r="G394" s="1425"/>
      <c r="H394" s="1425"/>
    </row>
    <row r="395" spans="1:8" ht="15">
      <c r="A395" s="1425"/>
      <c r="B395" s="1425"/>
      <c r="C395" s="1425"/>
      <c r="D395" s="1425"/>
      <c r="E395" s="1425"/>
      <c r="F395" s="1425"/>
      <c r="G395" s="1425"/>
      <c r="H395" s="1425"/>
    </row>
    <row r="396" spans="1:8" ht="15">
      <c r="A396" s="1425"/>
      <c r="B396" s="1425"/>
      <c r="C396" s="1425"/>
      <c r="D396" s="1425"/>
      <c r="E396" s="1425"/>
      <c r="F396" s="1425"/>
      <c r="G396" s="1425"/>
      <c r="H396" s="1425"/>
    </row>
    <row r="397" spans="1:8" ht="15">
      <c r="A397" s="1425"/>
      <c r="B397" s="1425"/>
      <c r="C397" s="1425"/>
      <c r="D397" s="1425"/>
      <c r="E397" s="1425"/>
      <c r="F397" s="1425"/>
      <c r="G397" s="1425"/>
      <c r="H397" s="1425"/>
    </row>
    <row r="398" spans="1:8" ht="15">
      <c r="A398" s="1425"/>
      <c r="B398" s="1425"/>
      <c r="C398" s="1425"/>
      <c r="D398" s="1425"/>
      <c r="E398" s="1425"/>
      <c r="F398" s="1425"/>
      <c r="G398" s="1425"/>
      <c r="H398" s="1425"/>
    </row>
    <row r="399" spans="1:8" ht="15">
      <c r="A399" s="1425"/>
      <c r="B399" s="1425"/>
      <c r="C399" s="1425"/>
      <c r="D399" s="1425"/>
      <c r="E399" s="1425"/>
      <c r="F399" s="1425"/>
      <c r="G399" s="1425"/>
      <c r="H399" s="1425"/>
    </row>
    <row r="400" spans="1:8" ht="15">
      <c r="A400" s="1425"/>
      <c r="B400" s="1425"/>
      <c r="C400" s="1425"/>
      <c r="D400" s="1425"/>
      <c r="E400" s="1425"/>
      <c r="F400" s="1425"/>
      <c r="G400" s="1425"/>
      <c r="H400" s="1425"/>
    </row>
    <row r="401" spans="1:8" ht="15">
      <c r="A401" s="1425"/>
      <c r="B401" s="1425"/>
      <c r="C401" s="1425"/>
      <c r="D401" s="1425"/>
      <c r="E401" s="1425"/>
      <c r="F401" s="1425"/>
      <c r="G401" s="1425"/>
      <c r="H401" s="1425"/>
    </row>
    <row r="402" spans="1:8" ht="15">
      <c r="A402" s="1425"/>
      <c r="B402" s="1425"/>
      <c r="C402" s="1425"/>
      <c r="D402" s="1425"/>
      <c r="E402" s="1425"/>
      <c r="F402" s="1425"/>
      <c r="G402" s="1425"/>
      <c r="H402" s="1425"/>
    </row>
    <row r="403" spans="1:8" ht="15">
      <c r="A403" s="1425"/>
      <c r="B403" s="1425"/>
      <c r="C403" s="1425"/>
      <c r="D403" s="1425"/>
      <c r="E403" s="1425"/>
      <c r="F403" s="1425"/>
      <c r="G403" s="1425"/>
      <c r="H403" s="1425"/>
    </row>
    <row r="404" spans="1:8" ht="15">
      <c r="A404" s="1425"/>
      <c r="B404" s="1425"/>
      <c r="C404" s="1425"/>
      <c r="D404" s="1425"/>
      <c r="E404" s="1425"/>
      <c r="F404" s="1425"/>
      <c r="G404" s="1425"/>
      <c r="H404" s="1425"/>
    </row>
    <row r="405" spans="1:8" ht="15">
      <c r="A405" s="1425"/>
      <c r="B405" s="1425"/>
      <c r="C405" s="1425"/>
      <c r="D405" s="1425"/>
      <c r="E405" s="1425"/>
      <c r="F405" s="1425"/>
      <c r="G405" s="1425"/>
      <c r="H405" s="1425"/>
    </row>
    <row r="406" spans="1:8" ht="15">
      <c r="A406" s="1425"/>
      <c r="B406" s="1425"/>
      <c r="C406" s="1425"/>
      <c r="D406" s="1425"/>
      <c r="E406" s="1425"/>
      <c r="F406" s="1425"/>
      <c r="G406" s="1425"/>
      <c r="H406" s="1425"/>
    </row>
    <row r="407" spans="1:8" ht="15">
      <c r="A407" s="1425"/>
      <c r="B407" s="1425"/>
      <c r="C407" s="1425"/>
      <c r="D407" s="1425"/>
      <c r="E407" s="1425"/>
      <c r="F407" s="1425"/>
      <c r="G407" s="1425"/>
      <c r="H407" s="1425"/>
    </row>
    <row r="408" spans="1:8" ht="15">
      <c r="A408" s="1425"/>
      <c r="B408" s="1425"/>
      <c r="C408" s="1425"/>
      <c r="D408" s="1425"/>
      <c r="E408" s="1425"/>
      <c r="F408" s="1425"/>
      <c r="G408" s="1425"/>
      <c r="H408" s="1425"/>
    </row>
    <row r="409" spans="1:8" ht="15">
      <c r="A409" s="1425"/>
      <c r="B409" s="1425"/>
      <c r="C409" s="1425"/>
      <c r="D409" s="1425"/>
      <c r="E409" s="1425"/>
      <c r="F409" s="1425"/>
      <c r="G409" s="1425"/>
      <c r="H409" s="1425"/>
    </row>
    <row r="410" spans="1:8" ht="15">
      <c r="A410" s="1425"/>
      <c r="B410" s="1425"/>
      <c r="C410" s="1425"/>
      <c r="D410" s="1425"/>
      <c r="E410" s="1425"/>
      <c r="F410" s="1425"/>
      <c r="G410" s="1425"/>
      <c r="H410" s="1425"/>
    </row>
    <row r="411" spans="1:8" ht="15">
      <c r="A411" s="1425"/>
      <c r="B411" s="1425"/>
      <c r="C411" s="1425"/>
      <c r="D411" s="1425"/>
      <c r="E411" s="1425"/>
      <c r="F411" s="1425"/>
      <c r="G411" s="1425"/>
      <c r="H411" s="1425"/>
    </row>
    <row r="412" spans="1:8" ht="15">
      <c r="A412" s="1425"/>
      <c r="B412" s="1425"/>
      <c r="C412" s="1425"/>
      <c r="D412" s="1425"/>
      <c r="E412" s="1425"/>
      <c r="F412" s="1425"/>
      <c r="G412" s="1425"/>
      <c r="H412" s="1425"/>
    </row>
    <row r="413" spans="1:8" ht="15">
      <c r="A413" s="1425"/>
      <c r="B413" s="1425"/>
      <c r="C413" s="1425"/>
      <c r="D413" s="1425"/>
      <c r="E413" s="1425"/>
      <c r="F413" s="1425"/>
      <c r="G413" s="1425"/>
      <c r="H413" s="1425"/>
    </row>
    <row r="414" spans="1:8" ht="15">
      <c r="A414" s="1425"/>
      <c r="B414" s="1425"/>
      <c r="C414" s="1425"/>
      <c r="D414" s="1425"/>
      <c r="E414" s="1425"/>
      <c r="F414" s="1425"/>
      <c r="G414" s="1425"/>
      <c r="H414" s="1425"/>
    </row>
    <row r="415" spans="1:8" ht="15">
      <c r="A415" s="1425"/>
      <c r="B415" s="1425"/>
      <c r="C415" s="1425"/>
      <c r="D415" s="1425"/>
      <c r="E415" s="1425"/>
      <c r="F415" s="1425"/>
      <c r="G415" s="1425"/>
      <c r="H415" s="1425"/>
    </row>
    <row r="416" spans="1:8" ht="15">
      <c r="A416" s="1425"/>
      <c r="B416" s="1425"/>
      <c r="C416" s="1425"/>
      <c r="D416" s="1425"/>
      <c r="E416" s="1425"/>
      <c r="F416" s="1425"/>
      <c r="G416" s="1425"/>
      <c r="H416" s="1425"/>
    </row>
    <row r="417" spans="1:8" ht="15">
      <c r="A417" s="1425"/>
      <c r="B417" s="1425"/>
      <c r="C417" s="1425"/>
      <c r="D417" s="1425"/>
      <c r="E417" s="1425"/>
      <c r="F417" s="1425"/>
      <c r="G417" s="1425"/>
      <c r="H417" s="1425"/>
    </row>
    <row r="418" spans="1:8" ht="15">
      <c r="A418" s="1425"/>
      <c r="B418" s="1425"/>
      <c r="C418" s="1425"/>
      <c r="D418" s="1425"/>
      <c r="E418" s="1425"/>
      <c r="F418" s="1425"/>
      <c r="G418" s="1425"/>
      <c r="H418" s="1425"/>
    </row>
    <row r="419" spans="1:8" ht="15">
      <c r="A419" s="1425"/>
      <c r="B419" s="1425"/>
      <c r="C419" s="1425"/>
      <c r="D419" s="1425"/>
      <c r="E419" s="1425"/>
      <c r="F419" s="1425"/>
      <c r="G419" s="1425"/>
      <c r="H419" s="1425"/>
    </row>
    <row r="420" spans="1:8" ht="15">
      <c r="A420" s="1425"/>
      <c r="B420" s="1425"/>
      <c r="C420" s="1425"/>
      <c r="D420" s="1425"/>
      <c r="E420" s="1425"/>
      <c r="F420" s="1425"/>
      <c r="G420" s="1425"/>
      <c r="H420" s="1425"/>
    </row>
    <row r="421" spans="1:8" ht="15">
      <c r="A421" s="1425"/>
      <c r="B421" s="1425"/>
      <c r="C421" s="1425"/>
      <c r="D421" s="1425"/>
      <c r="E421" s="1425"/>
      <c r="F421" s="1425"/>
      <c r="G421" s="1425"/>
      <c r="H421" s="1425"/>
    </row>
    <row r="422" spans="1:8" ht="15">
      <c r="A422" s="1425"/>
      <c r="B422" s="1425"/>
      <c r="C422" s="1425"/>
      <c r="D422" s="1425"/>
      <c r="E422" s="1425"/>
      <c r="F422" s="1425"/>
      <c r="G422" s="1425"/>
      <c r="H422" s="1425"/>
    </row>
    <row r="423" spans="1:8" ht="15">
      <c r="A423" s="1425"/>
      <c r="B423" s="1425"/>
      <c r="C423" s="1425"/>
      <c r="D423" s="1425"/>
      <c r="E423" s="1425"/>
      <c r="F423" s="1425"/>
      <c r="G423" s="1425"/>
      <c r="H423" s="1425"/>
    </row>
    <row r="424" spans="1:8" ht="15">
      <c r="A424" s="1425"/>
      <c r="B424" s="1425"/>
      <c r="C424" s="1425"/>
      <c r="D424" s="1425"/>
      <c r="E424" s="1425"/>
      <c r="F424" s="1425"/>
      <c r="G424" s="1425"/>
      <c r="H424" s="1425"/>
    </row>
    <row r="425" spans="1:8" ht="15">
      <c r="A425" s="1425"/>
      <c r="B425" s="1425"/>
      <c r="C425" s="1425"/>
      <c r="D425" s="1425"/>
      <c r="E425" s="1425"/>
      <c r="F425" s="1425"/>
      <c r="G425" s="1425"/>
      <c r="H425" s="1425"/>
    </row>
    <row r="426" spans="1:8" ht="15">
      <c r="A426" s="1425"/>
      <c r="B426" s="1425"/>
      <c r="C426" s="1425"/>
      <c r="D426" s="1425"/>
      <c r="E426" s="1425"/>
      <c r="F426" s="1425"/>
      <c r="G426" s="1425"/>
      <c r="H426" s="1425"/>
    </row>
    <row r="427" spans="1:8" ht="15">
      <c r="A427" s="1425"/>
      <c r="B427" s="1425"/>
      <c r="C427" s="1425"/>
      <c r="D427" s="1425"/>
      <c r="E427" s="1425"/>
      <c r="F427" s="1425"/>
      <c r="G427" s="1425"/>
      <c r="H427" s="1425"/>
    </row>
    <row r="428" spans="1:8" ht="15">
      <c r="A428" s="1425"/>
      <c r="B428" s="1425"/>
      <c r="C428" s="1425"/>
      <c r="D428" s="1425"/>
      <c r="E428" s="1425"/>
      <c r="F428" s="1425"/>
      <c r="G428" s="1425"/>
      <c r="H428" s="1425"/>
    </row>
    <row r="429" spans="1:8" ht="15">
      <c r="A429" s="1425"/>
      <c r="B429" s="1425"/>
      <c r="C429" s="1425"/>
      <c r="D429" s="1425"/>
      <c r="E429" s="1425"/>
      <c r="F429" s="1425"/>
      <c r="G429" s="1425"/>
      <c r="H429" s="1425"/>
    </row>
    <row r="430" spans="1:8" ht="15">
      <c r="A430" s="1425"/>
      <c r="B430" s="1425"/>
      <c r="C430" s="1425"/>
      <c r="D430" s="1425"/>
      <c r="E430" s="1425"/>
      <c r="F430" s="1425"/>
      <c r="G430" s="1425"/>
      <c r="H430" s="1425"/>
    </row>
    <row r="431" spans="1:8" ht="15">
      <c r="A431" s="1425"/>
      <c r="B431" s="1425"/>
      <c r="C431" s="1425"/>
      <c r="D431" s="1425"/>
      <c r="E431" s="1425"/>
      <c r="F431" s="1425"/>
      <c r="G431" s="1425"/>
      <c r="H431" s="1425"/>
    </row>
    <row r="432" spans="1:8" ht="15">
      <c r="A432" s="1425"/>
      <c r="B432" s="1425"/>
      <c r="C432" s="1425"/>
      <c r="D432" s="1425"/>
      <c r="E432" s="1425"/>
      <c r="F432" s="1425"/>
      <c r="G432" s="1425"/>
      <c r="H432" s="1425"/>
    </row>
    <row r="433" spans="1:8" ht="15">
      <c r="A433" s="1425"/>
      <c r="B433" s="1425"/>
      <c r="C433" s="1425"/>
      <c r="D433" s="1425"/>
      <c r="E433" s="1425"/>
      <c r="F433" s="1425"/>
      <c r="G433" s="1425"/>
      <c r="H433" s="1425"/>
    </row>
    <row r="434" spans="1:8" ht="15">
      <c r="A434" s="1425"/>
      <c r="B434" s="1425"/>
      <c r="C434" s="1425"/>
      <c r="D434" s="1425"/>
      <c r="E434" s="1425"/>
      <c r="F434" s="1425"/>
      <c r="G434" s="1425"/>
      <c r="H434" s="1425"/>
    </row>
    <row r="435" spans="1:8" ht="15">
      <c r="A435" s="1425"/>
      <c r="B435" s="1425"/>
      <c r="C435" s="1425"/>
      <c r="D435" s="1425"/>
      <c r="E435" s="1425"/>
      <c r="F435" s="1425"/>
      <c r="G435" s="1425"/>
      <c r="H435" s="1425"/>
    </row>
    <row r="436" spans="1:8" ht="15">
      <c r="A436" s="1425"/>
      <c r="B436" s="1425"/>
      <c r="C436" s="1425"/>
      <c r="D436" s="1425"/>
      <c r="E436" s="1425"/>
      <c r="F436" s="1425"/>
      <c r="G436" s="1425"/>
      <c r="H436" s="1425"/>
    </row>
  </sheetData>
  <autoFilter ref="A1:F571"/>
  <pageMargins left="0.7" right="0.7" top="0.75" bottom="0.75" header="0.3" footer="0.3"/>
  <pageSetup orientation="portrait"/>
  <customProperties>
    <customPr name="_pios_id" r:id="rId1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E1150FA8-2FB8-44E8-B9D0-F754B9783883}">
  <sheetPr>
    <tabColor rgb="FF7030A0"/>
  </sheetPr>
  <dimension ref="A1:K166"/>
  <sheetViews>
    <sheetView workbookViewId="0" topLeftCell="A1"/>
  </sheetViews>
  <sheetFormatPr defaultColWidth="8.85428571428571" defaultRowHeight="12.75"/>
  <cols>
    <col min="1" max="1" width="13.2857142857143" bestFit="1" customWidth="1"/>
    <col min="2" max="2" width="9.57142857142857" bestFit="1" customWidth="1"/>
    <col min="3" max="3" width="10.4285714285714" bestFit="1" customWidth="1"/>
    <col min="4" max="4" width="10.1428571428571" bestFit="1" customWidth="1"/>
    <col min="5" max="5" width="11.5714285714286" bestFit="1" customWidth="1"/>
    <col min="6" max="6" width="13.5714285714286" bestFit="1" customWidth="1"/>
    <col min="7" max="7" width="12.1428571428571" bestFit="1" customWidth="1"/>
    <col min="8" max="8" width="9" bestFit="1" customWidth="1"/>
    <col min="9" max="9" width="8.85714285714286" customWidth="1"/>
    <col min="10" max="10" width="14.1428571428571" bestFit="1" customWidth="1"/>
    <col min="11" max="11" width="14.8571428571429" bestFit="1" customWidth="1"/>
  </cols>
  <sheetData>
    <row r="1" spans="1:11" ht="12.75">
      <c r="A1" t="s">
        <v>60</v>
      </c>
      <c r="B1" t="s">
        <v>1194</v>
      </c>
      <c r="C1" t="s">
        <v>1231</v>
      </c>
      <c r="D1" t="s">
        <v>814</v>
      </c>
      <c r="E1" t="s">
        <v>1246</v>
      </c>
      <c r="F1" t="s">
        <v>1247</v>
      </c>
      <c r="G1" t="s">
        <v>520</v>
      </c>
      <c r="H1" t="s">
        <v>624</v>
      </c>
      <c r="K1" s="237">
        <f>SUBTOTAL(9,(G:G))</f>
        <v>19686690.120000012</v>
      </c>
    </row>
    <row r="2" spans="1:8" ht="12.75">
      <c r="A2" t="s">
        <v>1236</v>
      </c>
      <c r="B2" t="s">
        <v>1237</v>
      </c>
      <c r="C2" t="s">
        <v>1238</v>
      </c>
      <c r="D2">
        <v>354</v>
      </c>
      <c r="E2">
        <v>202402</v>
      </c>
      <c r="G2">
        <v>0</v>
      </c>
      <c r="H2" t="s">
        <v>1248</v>
      </c>
    </row>
    <row r="3" spans="1:8" ht="12.75">
      <c r="A3" t="s">
        <v>1236</v>
      </c>
      <c r="B3" t="s">
        <v>1237</v>
      </c>
      <c r="C3" t="s">
        <v>1238</v>
      </c>
      <c r="D3">
        <v>354</v>
      </c>
      <c r="E3">
        <v>202403</v>
      </c>
      <c r="G3">
        <v>0</v>
      </c>
      <c r="H3" t="s">
        <v>1248</v>
      </c>
    </row>
    <row r="4" spans="1:8" ht="12.75">
      <c r="A4" t="s">
        <v>1236</v>
      </c>
      <c r="B4" t="s">
        <v>1237</v>
      </c>
      <c r="C4" t="s">
        <v>1238</v>
      </c>
      <c r="D4">
        <v>354</v>
      </c>
      <c r="E4">
        <v>202404</v>
      </c>
      <c r="G4">
        <v>0</v>
      </c>
      <c r="H4" t="s">
        <v>1248</v>
      </c>
    </row>
    <row r="5" spans="1:8" ht="12.75">
      <c r="A5" t="s">
        <v>1236</v>
      </c>
      <c r="B5" t="s">
        <v>1237</v>
      </c>
      <c r="C5" t="s">
        <v>1238</v>
      </c>
      <c r="D5">
        <v>380</v>
      </c>
      <c r="E5">
        <v>202402</v>
      </c>
      <c r="G5">
        <v>0</v>
      </c>
      <c r="H5" t="s">
        <v>1248</v>
      </c>
    </row>
    <row r="6" spans="1:8" ht="12.75">
      <c r="A6" t="s">
        <v>1236</v>
      </c>
      <c r="B6" t="s">
        <v>1237</v>
      </c>
      <c r="C6" t="s">
        <v>1238</v>
      </c>
      <c r="D6">
        <v>380</v>
      </c>
      <c r="E6">
        <v>202403</v>
      </c>
      <c r="G6">
        <v>0</v>
      </c>
      <c r="H6" t="s">
        <v>1248</v>
      </c>
    </row>
    <row r="7" spans="1:8" ht="12.75">
      <c r="A7" t="s">
        <v>1236</v>
      </c>
      <c r="B7" t="s">
        <v>1237</v>
      </c>
      <c r="C7" t="s">
        <v>1238</v>
      </c>
      <c r="D7">
        <v>380</v>
      </c>
      <c r="E7">
        <v>202404</v>
      </c>
      <c r="G7">
        <v>0</v>
      </c>
      <c r="H7" t="s">
        <v>1248</v>
      </c>
    </row>
    <row r="8" spans="1:8" ht="12.75">
      <c r="A8" t="s">
        <v>1236</v>
      </c>
      <c r="B8" t="s">
        <v>1237</v>
      </c>
      <c r="C8" t="s">
        <v>1238</v>
      </c>
      <c r="D8">
        <v>396</v>
      </c>
      <c r="E8">
        <v>202402</v>
      </c>
      <c r="G8">
        <v>7833.3299999999999</v>
      </c>
      <c r="H8" t="s">
        <v>1248</v>
      </c>
    </row>
    <row r="9" spans="1:8" ht="12.75">
      <c r="A9" t="s">
        <v>1236</v>
      </c>
      <c r="B9" t="s">
        <v>1237</v>
      </c>
      <c r="C9" t="s">
        <v>1238</v>
      </c>
      <c r="D9">
        <v>396</v>
      </c>
      <c r="E9">
        <v>202403</v>
      </c>
      <c r="G9">
        <v>7833.3299999999999</v>
      </c>
      <c r="H9" t="s">
        <v>1248</v>
      </c>
    </row>
    <row r="10" spans="1:8" ht="12.75">
      <c r="A10" t="s">
        <v>1236</v>
      </c>
      <c r="B10" t="s">
        <v>1237</v>
      </c>
      <c r="C10" t="s">
        <v>1238</v>
      </c>
      <c r="D10">
        <v>396</v>
      </c>
      <c r="E10">
        <v>202404</v>
      </c>
      <c r="G10">
        <v>7833.3299999999999</v>
      </c>
      <c r="H10" t="s">
        <v>1248</v>
      </c>
    </row>
    <row r="11" spans="1:8" ht="12.75">
      <c r="A11" t="s">
        <v>1236</v>
      </c>
      <c r="B11" t="s">
        <v>1239</v>
      </c>
      <c r="C11" t="s">
        <v>1238</v>
      </c>
      <c r="D11">
        <v>354</v>
      </c>
      <c r="E11">
        <v>202402</v>
      </c>
      <c r="G11">
        <v>0</v>
      </c>
      <c r="H11" t="s">
        <v>1248</v>
      </c>
    </row>
    <row r="12" spans="1:8" ht="12.75">
      <c r="A12" t="s">
        <v>1236</v>
      </c>
      <c r="B12" t="s">
        <v>1239</v>
      </c>
      <c r="C12" t="s">
        <v>1238</v>
      </c>
      <c r="D12">
        <v>354</v>
      </c>
      <c r="E12">
        <v>202403</v>
      </c>
      <c r="G12">
        <v>0</v>
      </c>
      <c r="H12" t="s">
        <v>1248</v>
      </c>
    </row>
    <row r="13" spans="1:8" ht="12.75">
      <c r="A13" t="s">
        <v>1236</v>
      </c>
      <c r="B13" t="s">
        <v>1239</v>
      </c>
      <c r="C13" t="s">
        <v>1238</v>
      </c>
      <c r="D13">
        <v>354</v>
      </c>
      <c r="E13">
        <v>202404</v>
      </c>
      <c r="G13">
        <v>0</v>
      </c>
      <c r="H13" t="s">
        <v>1248</v>
      </c>
    </row>
    <row r="14" spans="1:8" ht="12.75">
      <c r="A14" t="s">
        <v>1236</v>
      </c>
      <c r="B14" t="s">
        <v>1239</v>
      </c>
      <c r="C14" t="s">
        <v>1238</v>
      </c>
      <c r="D14">
        <v>396</v>
      </c>
      <c r="E14">
        <v>202402</v>
      </c>
      <c r="G14">
        <v>7833.3299999999999</v>
      </c>
      <c r="H14" t="s">
        <v>1248</v>
      </c>
    </row>
    <row r="15" spans="1:8" ht="12.75">
      <c r="A15" t="s">
        <v>1236</v>
      </c>
      <c r="B15" t="s">
        <v>1239</v>
      </c>
      <c r="C15" t="s">
        <v>1238</v>
      </c>
      <c r="D15">
        <v>396</v>
      </c>
      <c r="E15">
        <v>202403</v>
      </c>
      <c r="G15">
        <v>7833.3299999999999</v>
      </c>
      <c r="H15" t="s">
        <v>1248</v>
      </c>
    </row>
    <row r="16" spans="1:8" ht="12.75">
      <c r="A16" t="s">
        <v>1236</v>
      </c>
      <c r="B16" t="s">
        <v>1239</v>
      </c>
      <c r="C16" t="s">
        <v>1238</v>
      </c>
      <c r="D16">
        <v>396</v>
      </c>
      <c r="E16">
        <v>202404</v>
      </c>
      <c r="G16">
        <v>7833.3299999999999</v>
      </c>
      <c r="H16" t="s">
        <v>1248</v>
      </c>
    </row>
    <row r="17" spans="1:8" ht="12.75">
      <c r="A17" t="s">
        <v>1236</v>
      </c>
      <c r="B17" t="s">
        <v>1188</v>
      </c>
      <c r="C17" t="s">
        <v>116</v>
      </c>
      <c r="D17">
        <v>307</v>
      </c>
      <c r="E17">
        <v>202402</v>
      </c>
      <c r="G17">
        <v>36674.599999999999</v>
      </c>
      <c r="H17" t="s">
        <v>1248</v>
      </c>
    </row>
    <row r="18" spans="1:8" ht="12.75">
      <c r="A18" t="s">
        <v>1236</v>
      </c>
      <c r="B18" t="s">
        <v>1188</v>
      </c>
      <c r="C18" t="s">
        <v>116</v>
      </c>
      <c r="D18">
        <v>307</v>
      </c>
      <c r="E18">
        <v>202403</v>
      </c>
      <c r="G18">
        <v>36674.599999999999</v>
      </c>
      <c r="H18" t="s">
        <v>1248</v>
      </c>
    </row>
    <row r="19" spans="1:8" ht="12.75">
      <c r="A19" t="s">
        <v>1236</v>
      </c>
      <c r="B19" t="s">
        <v>1188</v>
      </c>
      <c r="C19" t="s">
        <v>116</v>
      </c>
      <c r="D19">
        <v>307</v>
      </c>
      <c r="E19">
        <v>202404</v>
      </c>
      <c r="G19">
        <v>36674.599999999999</v>
      </c>
      <c r="H19" t="s">
        <v>1248</v>
      </c>
    </row>
    <row r="20" spans="1:8" ht="12.75">
      <c r="A20" t="s">
        <v>1236</v>
      </c>
      <c r="B20" t="s">
        <v>1188</v>
      </c>
      <c r="C20" t="s">
        <v>116</v>
      </c>
      <c r="D20">
        <v>311</v>
      </c>
      <c r="E20">
        <v>202402</v>
      </c>
      <c r="G20">
        <v>7833.3299999999999</v>
      </c>
      <c r="H20" t="s">
        <v>1248</v>
      </c>
    </row>
    <row r="21" spans="1:8" ht="12.75">
      <c r="A21" t="s">
        <v>1236</v>
      </c>
      <c r="B21" t="s">
        <v>1188</v>
      </c>
      <c r="C21" t="s">
        <v>116</v>
      </c>
      <c r="D21">
        <v>311</v>
      </c>
      <c r="E21">
        <v>202403</v>
      </c>
      <c r="G21">
        <v>7833.3299999999999</v>
      </c>
      <c r="H21" t="s">
        <v>1248</v>
      </c>
    </row>
    <row r="22" spans="1:8" ht="12.75">
      <c r="A22" t="s">
        <v>1236</v>
      </c>
      <c r="B22" t="s">
        <v>1188</v>
      </c>
      <c r="C22" t="s">
        <v>116</v>
      </c>
      <c r="D22">
        <v>311</v>
      </c>
      <c r="E22">
        <v>202404</v>
      </c>
      <c r="G22">
        <v>7833.3299999999999</v>
      </c>
      <c r="H22" t="s">
        <v>1248</v>
      </c>
    </row>
    <row r="23" spans="2:8" ht="12.75">
      <c r="B23" s="103" t="s">
        <v>1188</v>
      </c>
      <c r="C23" s="103" t="s">
        <v>116</v>
      </c>
      <c r="D23" s="103" t="s">
        <v>2983</v>
      </c>
      <c r="E23" s="103">
        <v>202402</v>
      </c>
      <c r="F23" s="103"/>
      <c r="G23" s="103">
        <v>494972.78999999998</v>
      </c>
      <c r="H23" s="103"/>
    </row>
    <row r="24" spans="2:8" ht="12.75">
      <c r="B24" s="103" t="s">
        <v>1188</v>
      </c>
      <c r="C24" s="103" t="s">
        <v>116</v>
      </c>
      <c r="D24" s="103" t="s">
        <v>2983</v>
      </c>
      <c r="E24" s="103">
        <v>202403</v>
      </c>
      <c r="F24" s="103"/>
      <c r="G24" s="103">
        <v>494972.78999999998</v>
      </c>
      <c r="H24" s="103"/>
    </row>
    <row r="25" spans="2:8" ht="12.75">
      <c r="B25" s="103" t="s">
        <v>1188</v>
      </c>
      <c r="C25" s="103" t="s">
        <v>116</v>
      </c>
      <c r="D25" s="103" t="s">
        <v>2983</v>
      </c>
      <c r="E25" s="103">
        <v>202404</v>
      </c>
      <c r="F25" s="103"/>
      <c r="G25" s="103">
        <v>4803245.0099999998</v>
      </c>
      <c r="H25" s="103"/>
    </row>
    <row r="26" spans="1:8" ht="12.75">
      <c r="A26" t="s">
        <v>1236</v>
      </c>
      <c r="B26" t="s">
        <v>1188</v>
      </c>
      <c r="C26" t="s">
        <v>116</v>
      </c>
      <c r="D26">
        <v>331</v>
      </c>
      <c r="E26">
        <v>202402</v>
      </c>
      <c r="G26">
        <v>216016.76999999999</v>
      </c>
      <c r="H26" t="s">
        <v>1248</v>
      </c>
    </row>
    <row r="27" spans="1:8" ht="12.75">
      <c r="A27" t="s">
        <v>1236</v>
      </c>
      <c r="B27" t="s">
        <v>1188</v>
      </c>
      <c r="C27" t="s">
        <v>116</v>
      </c>
      <c r="D27">
        <v>331</v>
      </c>
      <c r="E27">
        <v>202403</v>
      </c>
      <c r="G27">
        <v>193867.60000000001</v>
      </c>
      <c r="H27" t="s">
        <v>1248</v>
      </c>
    </row>
    <row r="28" spans="1:8" ht="12.75">
      <c r="A28" t="s">
        <v>1236</v>
      </c>
      <c r="B28" t="s">
        <v>1188</v>
      </c>
      <c r="C28" t="s">
        <v>116</v>
      </c>
      <c r="D28">
        <v>331</v>
      </c>
      <c r="E28">
        <v>202404</v>
      </c>
      <c r="G28">
        <v>118055.56</v>
      </c>
      <c r="H28" t="s">
        <v>1248</v>
      </c>
    </row>
    <row r="29" spans="1:8" ht="12.75">
      <c r="A29" t="s">
        <v>1236</v>
      </c>
      <c r="B29" t="s">
        <v>1188</v>
      </c>
      <c r="C29" t="s">
        <v>116</v>
      </c>
      <c r="D29">
        <v>333</v>
      </c>
      <c r="E29">
        <v>202402</v>
      </c>
      <c r="G29">
        <v>96759.259999999995</v>
      </c>
      <c r="H29" t="s">
        <v>1248</v>
      </c>
    </row>
    <row r="30" spans="1:8" ht="12.75">
      <c r="A30" t="s">
        <v>1236</v>
      </c>
      <c r="B30" t="s">
        <v>1188</v>
      </c>
      <c r="C30" t="s">
        <v>116</v>
      </c>
      <c r="D30">
        <v>333</v>
      </c>
      <c r="E30">
        <v>202403</v>
      </c>
      <c r="G30">
        <v>96759.259999999995</v>
      </c>
      <c r="H30" t="s">
        <v>1248</v>
      </c>
    </row>
    <row r="31" spans="1:8" ht="12.75">
      <c r="A31" t="s">
        <v>1236</v>
      </c>
      <c r="B31" t="s">
        <v>1188</v>
      </c>
      <c r="C31" t="s">
        <v>116</v>
      </c>
      <c r="D31">
        <v>333</v>
      </c>
      <c r="E31">
        <v>202404</v>
      </c>
      <c r="G31">
        <v>96759.259999999995</v>
      </c>
      <c r="H31" t="s">
        <v>1248</v>
      </c>
    </row>
    <row r="32" spans="1:8" ht="12.75">
      <c r="A32" t="s">
        <v>1236</v>
      </c>
      <c r="B32" t="s">
        <v>1188</v>
      </c>
      <c r="C32" t="s">
        <v>116</v>
      </c>
      <c r="D32">
        <v>334</v>
      </c>
      <c r="E32">
        <v>202402</v>
      </c>
      <c r="G32">
        <v>74653.770000000004</v>
      </c>
      <c r="H32" t="s">
        <v>1248</v>
      </c>
    </row>
    <row r="33" spans="1:8" ht="12.75">
      <c r="A33" t="s">
        <v>1236</v>
      </c>
      <c r="B33" t="s">
        <v>1188</v>
      </c>
      <c r="C33" t="s">
        <v>116</v>
      </c>
      <c r="D33">
        <v>334</v>
      </c>
      <c r="E33">
        <v>202403</v>
      </c>
      <c r="G33">
        <v>74653.770000000004</v>
      </c>
      <c r="H33" t="s">
        <v>1248</v>
      </c>
    </row>
    <row r="34" spans="1:8" ht="12.75">
      <c r="A34" t="s">
        <v>1236</v>
      </c>
      <c r="B34" t="s">
        <v>1188</v>
      </c>
      <c r="C34" t="s">
        <v>116</v>
      </c>
      <c r="D34">
        <v>334</v>
      </c>
      <c r="E34">
        <v>202404</v>
      </c>
      <c r="G34">
        <v>74653.770000000004</v>
      </c>
      <c r="H34" t="s">
        <v>1248</v>
      </c>
    </row>
    <row r="35" spans="1:8" ht="12.75">
      <c r="A35" t="s">
        <v>1236</v>
      </c>
      <c r="B35" t="s">
        <v>1188</v>
      </c>
      <c r="C35" t="s">
        <v>116</v>
      </c>
      <c r="D35">
        <v>335</v>
      </c>
      <c r="E35">
        <v>202402</v>
      </c>
      <c r="G35">
        <v>4760.4200000000001</v>
      </c>
      <c r="H35" t="s">
        <v>1248</v>
      </c>
    </row>
    <row r="36" spans="1:8" ht="12.75">
      <c r="A36" t="s">
        <v>1236</v>
      </c>
      <c r="B36" t="s">
        <v>1188</v>
      </c>
      <c r="C36" t="s">
        <v>116</v>
      </c>
      <c r="D36">
        <v>335</v>
      </c>
      <c r="E36">
        <v>202403</v>
      </c>
      <c r="G36">
        <v>4760.4200000000001</v>
      </c>
      <c r="H36" t="s">
        <v>1248</v>
      </c>
    </row>
    <row r="37" spans="1:8" ht="12.75">
      <c r="A37" t="s">
        <v>1236</v>
      </c>
      <c r="B37" t="s">
        <v>1188</v>
      </c>
      <c r="C37" t="s">
        <v>116</v>
      </c>
      <c r="D37">
        <v>335</v>
      </c>
      <c r="E37">
        <v>202404</v>
      </c>
      <c r="G37">
        <v>4760.4200000000001</v>
      </c>
      <c r="H37" t="s">
        <v>1248</v>
      </c>
    </row>
    <row r="38" spans="1:8" ht="12.75">
      <c r="A38" t="s">
        <v>1236</v>
      </c>
      <c r="B38" t="s">
        <v>1188</v>
      </c>
      <c r="C38" t="s">
        <v>116</v>
      </c>
      <c r="D38">
        <v>340</v>
      </c>
      <c r="E38">
        <v>202402</v>
      </c>
      <c r="G38">
        <v>0</v>
      </c>
      <c r="H38" t="s">
        <v>1248</v>
      </c>
    </row>
    <row r="39" spans="1:8" ht="12.75">
      <c r="A39" t="s">
        <v>1236</v>
      </c>
      <c r="B39" t="s">
        <v>1188</v>
      </c>
      <c r="C39" t="s">
        <v>116</v>
      </c>
      <c r="D39">
        <v>340</v>
      </c>
      <c r="E39">
        <v>202403</v>
      </c>
      <c r="G39">
        <v>0</v>
      </c>
      <c r="H39" t="s">
        <v>1248</v>
      </c>
    </row>
    <row r="40" spans="1:8" ht="12.75">
      <c r="A40" t="s">
        <v>1236</v>
      </c>
      <c r="B40" t="s">
        <v>1188</v>
      </c>
      <c r="C40" t="s">
        <v>116</v>
      </c>
      <c r="D40">
        <v>340</v>
      </c>
      <c r="E40">
        <v>202404</v>
      </c>
      <c r="G40">
        <v>0</v>
      </c>
      <c r="H40" t="s">
        <v>1248</v>
      </c>
    </row>
    <row r="41" spans="1:8" ht="12.75">
      <c r="A41" t="s">
        <v>1236</v>
      </c>
      <c r="B41" t="s">
        <v>1192</v>
      </c>
      <c r="C41" t="s">
        <v>115</v>
      </c>
      <c r="D41">
        <v>331</v>
      </c>
      <c r="E41">
        <v>202402</v>
      </c>
      <c r="F41" t="s">
        <v>375</v>
      </c>
      <c r="G41">
        <v>92500</v>
      </c>
      <c r="H41" t="s">
        <v>1248</v>
      </c>
    </row>
    <row r="42" spans="1:8" ht="12.75">
      <c r="A42" t="s">
        <v>1236</v>
      </c>
      <c r="B42" t="s">
        <v>1192</v>
      </c>
      <c r="C42" t="s">
        <v>115</v>
      </c>
      <c r="D42">
        <v>331</v>
      </c>
      <c r="E42">
        <v>202403</v>
      </c>
      <c r="F42" t="s">
        <v>375</v>
      </c>
      <c r="G42">
        <v>92500</v>
      </c>
      <c r="H42" t="s">
        <v>1248</v>
      </c>
    </row>
    <row r="43" spans="1:8" ht="12.75">
      <c r="A43" t="s">
        <v>1236</v>
      </c>
      <c r="B43" t="s">
        <v>1192</v>
      </c>
      <c r="C43" t="s">
        <v>115</v>
      </c>
      <c r="D43">
        <v>331</v>
      </c>
      <c r="E43">
        <v>202404</v>
      </c>
      <c r="F43" t="s">
        <v>375</v>
      </c>
      <c r="G43">
        <v>92500</v>
      </c>
      <c r="H43" t="s">
        <v>1248</v>
      </c>
    </row>
    <row r="44" spans="1:8" ht="12.75">
      <c r="A44" t="s">
        <v>1236</v>
      </c>
      <c r="B44" t="s">
        <v>1192</v>
      </c>
      <c r="C44" t="s">
        <v>115</v>
      </c>
      <c r="D44">
        <v>334</v>
      </c>
      <c r="E44">
        <v>202402</v>
      </c>
      <c r="G44">
        <v>0</v>
      </c>
      <c r="H44" t="s">
        <v>1248</v>
      </c>
    </row>
    <row r="45" spans="1:8" ht="12.75">
      <c r="A45" t="s">
        <v>1236</v>
      </c>
      <c r="B45" t="s">
        <v>1192</v>
      </c>
      <c r="C45" t="s">
        <v>115</v>
      </c>
      <c r="D45">
        <v>334</v>
      </c>
      <c r="E45">
        <v>202403</v>
      </c>
      <c r="G45">
        <v>0</v>
      </c>
      <c r="H45" t="s">
        <v>1248</v>
      </c>
    </row>
    <row r="46" spans="1:8" ht="12.75">
      <c r="A46" t="s">
        <v>1236</v>
      </c>
      <c r="B46" t="s">
        <v>1192</v>
      </c>
      <c r="C46" t="s">
        <v>115</v>
      </c>
      <c r="D46">
        <v>334</v>
      </c>
      <c r="E46">
        <v>202404</v>
      </c>
      <c r="G46">
        <v>0</v>
      </c>
      <c r="H46" t="s">
        <v>1248</v>
      </c>
    </row>
    <row r="47" spans="1:8" ht="12.75">
      <c r="A47" t="s">
        <v>1236</v>
      </c>
      <c r="B47" t="s">
        <v>1192</v>
      </c>
      <c r="C47" t="s">
        <v>115</v>
      </c>
      <c r="D47">
        <v>340</v>
      </c>
      <c r="E47">
        <v>202402</v>
      </c>
      <c r="G47">
        <v>114763.84</v>
      </c>
      <c r="H47" t="s">
        <v>1248</v>
      </c>
    </row>
    <row r="48" spans="1:8" ht="12.75">
      <c r="A48" t="s">
        <v>1236</v>
      </c>
      <c r="B48" t="s">
        <v>1192</v>
      </c>
      <c r="C48" t="s">
        <v>115</v>
      </c>
      <c r="D48">
        <v>340</v>
      </c>
      <c r="E48">
        <v>202403</v>
      </c>
      <c r="G48">
        <v>114763.84</v>
      </c>
      <c r="H48" t="s">
        <v>1248</v>
      </c>
    </row>
    <row r="49" spans="1:8" ht="12.75">
      <c r="A49" t="s">
        <v>1236</v>
      </c>
      <c r="B49" t="s">
        <v>1192</v>
      </c>
      <c r="C49" t="s">
        <v>115</v>
      </c>
      <c r="D49">
        <v>340</v>
      </c>
      <c r="E49">
        <v>202404</v>
      </c>
      <c r="G49">
        <v>114763.84</v>
      </c>
      <c r="H49" t="s">
        <v>1248</v>
      </c>
    </row>
    <row r="50" spans="1:8" ht="12.75">
      <c r="A50" t="s">
        <v>1236</v>
      </c>
      <c r="B50" t="s">
        <v>1192</v>
      </c>
      <c r="C50" t="s">
        <v>115</v>
      </c>
      <c r="D50">
        <v>341</v>
      </c>
      <c r="E50">
        <v>202402</v>
      </c>
      <c r="G50">
        <v>25000</v>
      </c>
      <c r="H50" t="s">
        <v>1248</v>
      </c>
    </row>
    <row r="51" spans="1:8" ht="12.75">
      <c r="A51" t="s">
        <v>1236</v>
      </c>
      <c r="B51" t="s">
        <v>1192</v>
      </c>
      <c r="C51" t="s">
        <v>115</v>
      </c>
      <c r="D51">
        <v>341</v>
      </c>
      <c r="E51">
        <v>202403</v>
      </c>
      <c r="G51">
        <v>25000</v>
      </c>
      <c r="H51" t="s">
        <v>1248</v>
      </c>
    </row>
    <row r="52" spans="1:8" ht="12.75">
      <c r="A52" t="s">
        <v>1236</v>
      </c>
      <c r="B52" t="s">
        <v>1192</v>
      </c>
      <c r="C52" t="s">
        <v>115</v>
      </c>
      <c r="D52">
        <v>341</v>
      </c>
      <c r="E52">
        <v>202404</v>
      </c>
      <c r="G52">
        <v>25000</v>
      </c>
      <c r="H52" t="s">
        <v>1248</v>
      </c>
    </row>
    <row r="53" spans="1:8" ht="12.75">
      <c r="A53" t="s">
        <v>1236</v>
      </c>
      <c r="B53" t="s">
        <v>1192</v>
      </c>
      <c r="C53" t="s">
        <v>115</v>
      </c>
      <c r="D53">
        <v>348</v>
      </c>
      <c r="E53">
        <v>202402</v>
      </c>
      <c r="G53">
        <v>19259.240000000002</v>
      </c>
      <c r="H53" t="s">
        <v>1248</v>
      </c>
    </row>
    <row r="54" spans="1:8" ht="12.75">
      <c r="A54" t="s">
        <v>1236</v>
      </c>
      <c r="B54" t="s">
        <v>1192</v>
      </c>
      <c r="C54" t="s">
        <v>115</v>
      </c>
      <c r="D54">
        <v>348</v>
      </c>
      <c r="E54">
        <v>202403</v>
      </c>
      <c r="G54">
        <v>19259.240000000002</v>
      </c>
      <c r="H54" t="s">
        <v>1248</v>
      </c>
    </row>
    <row r="55" spans="1:8" ht="12.75">
      <c r="A55" t="s">
        <v>1236</v>
      </c>
      <c r="B55" t="s">
        <v>1192</v>
      </c>
      <c r="C55" t="s">
        <v>115</v>
      </c>
      <c r="D55">
        <v>348</v>
      </c>
      <c r="E55">
        <v>202404</v>
      </c>
      <c r="G55">
        <v>19259.240000000002</v>
      </c>
      <c r="H55" t="s">
        <v>1248</v>
      </c>
    </row>
    <row r="56" spans="1:8" ht="12.75">
      <c r="A56" t="s">
        <v>1236</v>
      </c>
      <c r="B56" t="s">
        <v>1189</v>
      </c>
      <c r="C56" t="s">
        <v>116</v>
      </c>
      <c r="D56">
        <v>307</v>
      </c>
      <c r="E56">
        <v>202402</v>
      </c>
      <c r="G56">
        <v>0</v>
      </c>
      <c r="H56" t="s">
        <v>1248</v>
      </c>
    </row>
    <row r="57" spans="1:8" ht="12.75">
      <c r="A57" t="s">
        <v>1236</v>
      </c>
      <c r="B57" t="s">
        <v>1189</v>
      </c>
      <c r="C57" t="s">
        <v>116</v>
      </c>
      <c r="D57">
        <v>307</v>
      </c>
      <c r="E57">
        <v>202403</v>
      </c>
      <c r="G57">
        <v>0</v>
      </c>
      <c r="H57" t="s">
        <v>1248</v>
      </c>
    </row>
    <row r="58" spans="1:8" ht="12.75">
      <c r="A58" t="s">
        <v>1236</v>
      </c>
      <c r="B58" t="s">
        <v>1189</v>
      </c>
      <c r="C58" t="s">
        <v>116</v>
      </c>
      <c r="D58">
        <v>307</v>
      </c>
      <c r="E58">
        <v>202404</v>
      </c>
      <c r="G58">
        <v>0</v>
      </c>
      <c r="H58" t="s">
        <v>1248</v>
      </c>
    </row>
    <row r="59" spans="1:8" ht="12.75">
      <c r="A59" t="s">
        <v>1236</v>
      </c>
      <c r="B59" t="s">
        <v>1189</v>
      </c>
      <c r="C59" t="s">
        <v>116</v>
      </c>
      <c r="D59">
        <v>320</v>
      </c>
      <c r="E59">
        <v>202402</v>
      </c>
      <c r="G59">
        <v>152317</v>
      </c>
      <c r="H59" t="s">
        <v>1248</v>
      </c>
    </row>
    <row r="60" spans="1:8" ht="12.75">
      <c r="A60" t="s">
        <v>1236</v>
      </c>
      <c r="B60" t="s">
        <v>1189</v>
      </c>
      <c r="C60" t="s">
        <v>116</v>
      </c>
      <c r="D60">
        <v>320</v>
      </c>
      <c r="E60">
        <v>202403</v>
      </c>
      <c r="G60">
        <v>152317</v>
      </c>
      <c r="H60" t="s">
        <v>1248</v>
      </c>
    </row>
    <row r="61" spans="1:8" ht="12.75">
      <c r="A61" t="s">
        <v>1236</v>
      </c>
      <c r="B61" t="s">
        <v>1189</v>
      </c>
      <c r="C61" t="s">
        <v>116</v>
      </c>
      <c r="D61">
        <v>320</v>
      </c>
      <c r="E61">
        <v>202404</v>
      </c>
      <c r="G61">
        <v>152317</v>
      </c>
      <c r="H61" t="s">
        <v>1248</v>
      </c>
    </row>
    <row r="62" spans="1:8" ht="12.75">
      <c r="A62" t="s">
        <v>1236</v>
      </c>
      <c r="B62" t="s">
        <v>1189</v>
      </c>
      <c r="C62" t="s">
        <v>116</v>
      </c>
      <c r="D62">
        <v>331</v>
      </c>
      <c r="E62">
        <v>202402</v>
      </c>
      <c r="G62">
        <v>336722.58000000002</v>
      </c>
      <c r="H62" t="s">
        <v>1248</v>
      </c>
    </row>
    <row r="63" spans="1:8" ht="12.75">
      <c r="A63" t="s">
        <v>1236</v>
      </c>
      <c r="B63" t="s">
        <v>1189</v>
      </c>
      <c r="C63" t="s">
        <v>116</v>
      </c>
      <c r="D63">
        <v>331</v>
      </c>
      <c r="E63">
        <v>202402</v>
      </c>
      <c r="F63" t="s">
        <v>382</v>
      </c>
      <c r="G63">
        <v>0</v>
      </c>
      <c r="H63" t="s">
        <v>1248</v>
      </c>
    </row>
    <row r="64" spans="1:8" ht="12.75">
      <c r="A64" t="s">
        <v>1236</v>
      </c>
      <c r="B64" t="s">
        <v>1189</v>
      </c>
      <c r="C64" t="s">
        <v>116</v>
      </c>
      <c r="D64">
        <v>331</v>
      </c>
      <c r="E64">
        <v>202403</v>
      </c>
      <c r="G64">
        <v>336722.58000000002</v>
      </c>
      <c r="H64" t="s">
        <v>1248</v>
      </c>
    </row>
    <row r="65" spans="1:8" ht="12.75">
      <c r="A65" t="s">
        <v>1236</v>
      </c>
      <c r="B65" t="s">
        <v>1189</v>
      </c>
      <c r="C65" t="s">
        <v>116</v>
      </c>
      <c r="D65">
        <v>331</v>
      </c>
      <c r="E65">
        <v>202403</v>
      </c>
      <c r="F65" t="s">
        <v>382</v>
      </c>
      <c r="G65">
        <v>0</v>
      </c>
      <c r="H65" t="s">
        <v>1248</v>
      </c>
    </row>
    <row r="66" spans="1:8" ht="12.75">
      <c r="A66" t="s">
        <v>1236</v>
      </c>
      <c r="B66" t="s">
        <v>1189</v>
      </c>
      <c r="C66" t="s">
        <v>116</v>
      </c>
      <c r="D66">
        <v>331</v>
      </c>
      <c r="E66">
        <v>202404</v>
      </c>
      <c r="G66">
        <v>336722.58000000002</v>
      </c>
      <c r="H66" t="s">
        <v>1248</v>
      </c>
    </row>
    <row r="67" spans="1:8" ht="12.75">
      <c r="A67" t="s">
        <v>1236</v>
      </c>
      <c r="B67" t="s">
        <v>1189</v>
      </c>
      <c r="C67" t="s">
        <v>116</v>
      </c>
      <c r="D67">
        <v>331</v>
      </c>
      <c r="E67">
        <v>202404</v>
      </c>
      <c r="F67" t="s">
        <v>382</v>
      </c>
      <c r="G67">
        <v>0</v>
      </c>
      <c r="H67" t="s">
        <v>1248</v>
      </c>
    </row>
    <row r="68" spans="1:8" ht="12.75">
      <c r="A68" t="s">
        <v>1236</v>
      </c>
      <c r="B68" t="s">
        <v>1189</v>
      </c>
      <c r="C68" t="s">
        <v>116</v>
      </c>
      <c r="D68">
        <v>333</v>
      </c>
      <c r="E68">
        <v>202402</v>
      </c>
      <c r="G68">
        <v>154776.85000000001</v>
      </c>
      <c r="H68" t="s">
        <v>1248</v>
      </c>
    </row>
    <row r="69" spans="1:8" ht="12.75">
      <c r="A69" t="s">
        <v>1236</v>
      </c>
      <c r="B69" t="s">
        <v>1189</v>
      </c>
      <c r="C69" t="s">
        <v>116</v>
      </c>
      <c r="D69">
        <v>333</v>
      </c>
      <c r="E69">
        <v>202403</v>
      </c>
      <c r="G69">
        <v>212794.45000000001</v>
      </c>
      <c r="H69" t="s">
        <v>1248</v>
      </c>
    </row>
    <row r="70" spans="1:8" ht="12.75">
      <c r="A70" t="s">
        <v>1236</v>
      </c>
      <c r="B70" t="s">
        <v>1189</v>
      </c>
      <c r="C70" t="s">
        <v>116</v>
      </c>
      <c r="D70">
        <v>333</v>
      </c>
      <c r="E70">
        <v>202404</v>
      </c>
      <c r="G70">
        <v>212794.45000000001</v>
      </c>
      <c r="H70" t="s">
        <v>1248</v>
      </c>
    </row>
    <row r="71" spans="1:8" ht="12.75">
      <c r="A71" t="s">
        <v>1236</v>
      </c>
      <c r="B71" t="s">
        <v>1189</v>
      </c>
      <c r="C71" t="s">
        <v>116</v>
      </c>
      <c r="D71">
        <v>334</v>
      </c>
      <c r="E71">
        <v>202402</v>
      </c>
      <c r="G71">
        <v>74653.770000000004</v>
      </c>
      <c r="H71" t="s">
        <v>1248</v>
      </c>
    </row>
    <row r="72" spans="1:8" ht="12.75">
      <c r="A72" t="s">
        <v>1236</v>
      </c>
      <c r="B72" t="s">
        <v>1189</v>
      </c>
      <c r="C72" t="s">
        <v>116</v>
      </c>
      <c r="D72">
        <v>334</v>
      </c>
      <c r="E72">
        <v>202403</v>
      </c>
      <c r="G72">
        <v>74653.770000000004</v>
      </c>
      <c r="H72" t="s">
        <v>1248</v>
      </c>
    </row>
    <row r="73" spans="1:8" ht="12.75">
      <c r="A73" t="s">
        <v>1236</v>
      </c>
      <c r="B73" t="s">
        <v>1189</v>
      </c>
      <c r="C73" t="s">
        <v>116</v>
      </c>
      <c r="D73">
        <v>334</v>
      </c>
      <c r="E73">
        <v>202404</v>
      </c>
      <c r="G73">
        <v>74653.770000000004</v>
      </c>
      <c r="H73" t="s">
        <v>1248</v>
      </c>
    </row>
    <row r="74" spans="1:8" ht="12.75">
      <c r="A74" t="s">
        <v>1236</v>
      </c>
      <c r="B74" t="s">
        <v>1189</v>
      </c>
      <c r="C74" t="s">
        <v>116</v>
      </c>
      <c r="D74">
        <v>335</v>
      </c>
      <c r="E74">
        <v>202402</v>
      </c>
      <c r="G74">
        <v>4760.4200000000001</v>
      </c>
      <c r="H74" t="s">
        <v>1248</v>
      </c>
    </row>
    <row r="75" spans="1:8" ht="12.75">
      <c r="A75" t="s">
        <v>1236</v>
      </c>
      <c r="B75" t="s">
        <v>1189</v>
      </c>
      <c r="C75" t="s">
        <v>116</v>
      </c>
      <c r="D75">
        <v>335</v>
      </c>
      <c r="E75">
        <v>202403</v>
      </c>
      <c r="G75">
        <v>4760.4200000000001</v>
      </c>
      <c r="H75" t="s">
        <v>1248</v>
      </c>
    </row>
    <row r="76" spans="1:8" ht="12.75">
      <c r="A76" t="s">
        <v>1236</v>
      </c>
      <c r="B76" t="s">
        <v>1189</v>
      </c>
      <c r="C76" t="s">
        <v>116</v>
      </c>
      <c r="D76">
        <v>335</v>
      </c>
      <c r="E76">
        <v>202404</v>
      </c>
      <c r="G76">
        <v>4760.4200000000001</v>
      </c>
      <c r="H76" t="s">
        <v>1248</v>
      </c>
    </row>
    <row r="77" spans="1:8" ht="12.75">
      <c r="A77" t="s">
        <v>1236</v>
      </c>
      <c r="B77" t="s">
        <v>1189</v>
      </c>
      <c r="C77" t="s">
        <v>116</v>
      </c>
      <c r="D77">
        <v>340</v>
      </c>
      <c r="E77">
        <v>202402</v>
      </c>
      <c r="G77">
        <v>7833.3299999999999</v>
      </c>
      <c r="H77" t="s">
        <v>1248</v>
      </c>
    </row>
    <row r="78" spans="1:8" ht="12.75">
      <c r="A78" t="s">
        <v>1236</v>
      </c>
      <c r="B78" t="s">
        <v>1189</v>
      </c>
      <c r="C78" t="s">
        <v>116</v>
      </c>
      <c r="D78">
        <v>340</v>
      </c>
      <c r="E78">
        <v>202403</v>
      </c>
      <c r="G78">
        <v>7833.3299999999999</v>
      </c>
      <c r="H78" t="s">
        <v>1248</v>
      </c>
    </row>
    <row r="79" spans="1:8" ht="12.75">
      <c r="A79" t="s">
        <v>1236</v>
      </c>
      <c r="B79" t="s">
        <v>1189</v>
      </c>
      <c r="C79" t="s">
        <v>116</v>
      </c>
      <c r="D79">
        <v>340</v>
      </c>
      <c r="E79">
        <v>202404</v>
      </c>
      <c r="G79">
        <v>7833.3299999999999</v>
      </c>
      <c r="H79" t="s">
        <v>1248</v>
      </c>
    </row>
    <row r="80" spans="1:8" ht="12.75">
      <c r="A80" t="s">
        <v>1236</v>
      </c>
      <c r="B80" t="s">
        <v>1240</v>
      </c>
      <c r="C80" t="s">
        <v>1238</v>
      </c>
      <c r="D80">
        <v>354</v>
      </c>
      <c r="E80">
        <v>202402</v>
      </c>
      <c r="G80">
        <v>0</v>
      </c>
      <c r="H80" t="s">
        <v>1248</v>
      </c>
    </row>
    <row r="81" spans="1:8" ht="12.75">
      <c r="A81" t="s">
        <v>1236</v>
      </c>
      <c r="B81" t="s">
        <v>1240</v>
      </c>
      <c r="C81" t="s">
        <v>1238</v>
      </c>
      <c r="D81">
        <v>354</v>
      </c>
      <c r="E81">
        <v>202403</v>
      </c>
      <c r="G81">
        <v>0</v>
      </c>
      <c r="H81" t="s">
        <v>1248</v>
      </c>
    </row>
    <row r="82" spans="1:8" ht="12.75">
      <c r="A82" t="s">
        <v>1236</v>
      </c>
      <c r="B82" t="s">
        <v>1240</v>
      </c>
      <c r="C82" t="s">
        <v>1238</v>
      </c>
      <c r="D82">
        <v>354</v>
      </c>
      <c r="E82">
        <v>202404</v>
      </c>
      <c r="G82">
        <v>0</v>
      </c>
      <c r="H82" t="s">
        <v>1248</v>
      </c>
    </row>
    <row r="83" spans="1:8" ht="12.75">
      <c r="A83" t="s">
        <v>1236</v>
      </c>
      <c r="B83" t="s">
        <v>1241</v>
      </c>
      <c r="C83" t="s">
        <v>1238</v>
      </c>
      <c r="D83">
        <v>354</v>
      </c>
      <c r="E83">
        <v>202402</v>
      </c>
      <c r="G83">
        <v>18229.169999999998</v>
      </c>
      <c r="H83" t="s">
        <v>1248</v>
      </c>
    </row>
    <row r="84" spans="1:8" ht="12.75">
      <c r="A84" t="s">
        <v>1236</v>
      </c>
      <c r="B84" t="s">
        <v>1241</v>
      </c>
      <c r="C84" t="s">
        <v>1238</v>
      </c>
      <c r="D84">
        <v>354</v>
      </c>
      <c r="E84">
        <v>202403</v>
      </c>
      <c r="G84">
        <v>18229.169999999998</v>
      </c>
      <c r="H84" t="s">
        <v>1248</v>
      </c>
    </row>
    <row r="85" spans="1:8" ht="12.75">
      <c r="A85" t="s">
        <v>1236</v>
      </c>
      <c r="B85" t="s">
        <v>1241</v>
      </c>
      <c r="C85" t="s">
        <v>1238</v>
      </c>
      <c r="D85">
        <v>354</v>
      </c>
      <c r="E85">
        <v>202404</v>
      </c>
      <c r="G85">
        <v>18229.169999999998</v>
      </c>
      <c r="H85" t="s">
        <v>1248</v>
      </c>
    </row>
    <row r="86" spans="1:8" ht="12.75">
      <c r="A86" t="s">
        <v>1236</v>
      </c>
      <c r="B86" t="s">
        <v>1241</v>
      </c>
      <c r="C86" t="s">
        <v>1238</v>
      </c>
      <c r="D86">
        <v>362</v>
      </c>
      <c r="E86">
        <v>202402</v>
      </c>
      <c r="G86">
        <v>0</v>
      </c>
      <c r="H86" t="s">
        <v>1248</v>
      </c>
    </row>
    <row r="87" spans="1:8" ht="12.75">
      <c r="A87" t="s">
        <v>1236</v>
      </c>
      <c r="B87" t="s">
        <v>1241</v>
      </c>
      <c r="C87" t="s">
        <v>1238</v>
      </c>
      <c r="D87">
        <v>362</v>
      </c>
      <c r="E87">
        <v>202403</v>
      </c>
      <c r="G87">
        <v>0</v>
      </c>
      <c r="H87" t="s">
        <v>1248</v>
      </c>
    </row>
    <row r="88" spans="1:8" ht="12.75">
      <c r="A88" t="s">
        <v>1236</v>
      </c>
      <c r="B88" t="s">
        <v>1241</v>
      </c>
      <c r="C88" t="s">
        <v>1238</v>
      </c>
      <c r="D88">
        <v>362</v>
      </c>
      <c r="E88">
        <v>202404</v>
      </c>
      <c r="G88">
        <v>0</v>
      </c>
      <c r="H88" t="s">
        <v>1248</v>
      </c>
    </row>
    <row r="89" spans="1:8" ht="12.75">
      <c r="A89" t="s">
        <v>1236</v>
      </c>
      <c r="B89" t="s">
        <v>1190</v>
      </c>
      <c r="C89" t="s">
        <v>116</v>
      </c>
      <c r="D89">
        <v>303</v>
      </c>
      <c r="E89">
        <v>202402</v>
      </c>
      <c r="G89">
        <v>0</v>
      </c>
      <c r="H89" t="s">
        <v>1248</v>
      </c>
    </row>
    <row r="90" spans="1:8" ht="12.75">
      <c r="A90" t="s">
        <v>1236</v>
      </c>
      <c r="B90" t="s">
        <v>1190</v>
      </c>
      <c r="C90" t="s">
        <v>116</v>
      </c>
      <c r="D90">
        <v>303</v>
      </c>
      <c r="E90">
        <v>202403</v>
      </c>
      <c r="G90">
        <v>0</v>
      </c>
      <c r="H90" t="s">
        <v>1248</v>
      </c>
    </row>
    <row r="91" spans="1:8" ht="12.75">
      <c r="A91" t="s">
        <v>1236</v>
      </c>
      <c r="B91" t="s">
        <v>1190</v>
      </c>
      <c r="C91" t="s">
        <v>116</v>
      </c>
      <c r="D91">
        <v>303</v>
      </c>
      <c r="E91">
        <v>202404</v>
      </c>
      <c r="G91">
        <v>0</v>
      </c>
      <c r="H91" t="s">
        <v>1248</v>
      </c>
    </row>
    <row r="92" spans="1:8" ht="12.75">
      <c r="A92" t="s">
        <v>1236</v>
      </c>
      <c r="B92" t="s">
        <v>1190</v>
      </c>
      <c r="C92" t="s">
        <v>116</v>
      </c>
      <c r="D92">
        <v>304</v>
      </c>
      <c r="E92">
        <v>202402</v>
      </c>
      <c r="G92">
        <v>0</v>
      </c>
      <c r="H92" t="s">
        <v>1248</v>
      </c>
    </row>
    <row r="93" spans="1:8" ht="12.75">
      <c r="A93" t="s">
        <v>1236</v>
      </c>
      <c r="B93" t="s">
        <v>1190</v>
      </c>
      <c r="C93" t="s">
        <v>116</v>
      </c>
      <c r="D93">
        <v>304</v>
      </c>
      <c r="E93">
        <v>202403</v>
      </c>
      <c r="G93">
        <v>0</v>
      </c>
      <c r="H93" t="s">
        <v>1248</v>
      </c>
    </row>
    <row r="94" spans="1:8" ht="12.75">
      <c r="A94" t="s">
        <v>1236</v>
      </c>
      <c r="B94" t="s">
        <v>1190</v>
      </c>
      <c r="C94" t="s">
        <v>116</v>
      </c>
      <c r="D94">
        <v>304</v>
      </c>
      <c r="E94">
        <v>202404</v>
      </c>
      <c r="G94">
        <v>477559.91999999998</v>
      </c>
      <c r="H94" t="s">
        <v>1248</v>
      </c>
    </row>
    <row r="95" spans="1:8" ht="12.75">
      <c r="A95" t="s">
        <v>1236</v>
      </c>
      <c r="B95" t="s">
        <v>1190</v>
      </c>
      <c r="C95" t="s">
        <v>116</v>
      </c>
      <c r="D95">
        <v>307</v>
      </c>
      <c r="E95">
        <v>202402</v>
      </c>
      <c r="G95">
        <v>73349.199999999997</v>
      </c>
      <c r="H95" t="s">
        <v>1248</v>
      </c>
    </row>
    <row r="96" spans="1:8" ht="12.75">
      <c r="A96" t="s">
        <v>1236</v>
      </c>
      <c r="B96" t="s">
        <v>1190</v>
      </c>
      <c r="C96" t="s">
        <v>116</v>
      </c>
      <c r="D96">
        <v>307</v>
      </c>
      <c r="E96">
        <v>202403</v>
      </c>
      <c r="G96">
        <v>73349.199999999997</v>
      </c>
      <c r="H96" t="s">
        <v>1248</v>
      </c>
    </row>
    <row r="97" spans="1:8" ht="12.75">
      <c r="A97" t="s">
        <v>1236</v>
      </c>
      <c r="B97" t="s">
        <v>1190</v>
      </c>
      <c r="C97" t="s">
        <v>116</v>
      </c>
      <c r="D97">
        <v>307</v>
      </c>
      <c r="E97">
        <v>202404</v>
      </c>
      <c r="G97">
        <v>73349.199999999997</v>
      </c>
      <c r="H97" t="s">
        <v>1248</v>
      </c>
    </row>
    <row r="98" spans="2:8" ht="12.75">
      <c r="B98" s="103" t="s">
        <v>1190</v>
      </c>
      <c r="C98" s="103" t="s">
        <v>116</v>
      </c>
      <c r="D98" s="103" t="s">
        <v>2983</v>
      </c>
      <c r="E98" s="103">
        <v>202402</v>
      </c>
      <c r="F98" s="103"/>
      <c r="G98" s="103">
        <v>308597.90999999997</v>
      </c>
      <c r="H98" s="103"/>
    </row>
    <row r="99" spans="2:8" ht="12.75">
      <c r="B99" s="103" t="s">
        <v>1190</v>
      </c>
      <c r="C99" s="103" t="s">
        <v>116</v>
      </c>
      <c r="D99" s="103" t="s">
        <v>2983</v>
      </c>
      <c r="E99" s="103">
        <v>202403</v>
      </c>
      <c r="F99" s="103"/>
      <c r="G99" s="103">
        <v>458597.90999999997</v>
      </c>
      <c r="H99" s="103"/>
    </row>
    <row r="100" spans="2:8" ht="12.75">
      <c r="B100" s="103" t="s">
        <v>1190</v>
      </c>
      <c r="C100" s="103" t="s">
        <v>116</v>
      </c>
      <c r="D100" s="103" t="s">
        <v>2983</v>
      </c>
      <c r="E100" s="103">
        <v>202404</v>
      </c>
      <c r="F100" s="103"/>
      <c r="G100" s="103">
        <v>458597.90999999997</v>
      </c>
      <c r="H100" s="103"/>
    </row>
    <row r="101" spans="1:8" ht="12.75">
      <c r="A101" t="s">
        <v>1236</v>
      </c>
      <c r="B101" t="s">
        <v>1190</v>
      </c>
      <c r="C101" t="s">
        <v>116</v>
      </c>
      <c r="D101">
        <v>331</v>
      </c>
      <c r="E101">
        <v>202402</v>
      </c>
      <c r="G101">
        <v>20555.560000000001</v>
      </c>
      <c r="H101" t="s">
        <v>1248</v>
      </c>
    </row>
    <row r="102" spans="1:8" ht="12.75">
      <c r="A102" t="s">
        <v>1236</v>
      </c>
      <c r="B102" t="s">
        <v>1190</v>
      </c>
      <c r="C102" t="s">
        <v>116</v>
      </c>
      <c r="D102">
        <v>331</v>
      </c>
      <c r="E102">
        <v>202402</v>
      </c>
      <c r="F102" t="s">
        <v>382</v>
      </c>
      <c r="G102">
        <v>0</v>
      </c>
      <c r="H102" t="s">
        <v>1248</v>
      </c>
    </row>
    <row r="103" spans="1:8" ht="12.75">
      <c r="A103" t="s">
        <v>1236</v>
      </c>
      <c r="B103" t="s">
        <v>1190</v>
      </c>
      <c r="C103" t="s">
        <v>116</v>
      </c>
      <c r="D103">
        <v>331</v>
      </c>
      <c r="E103">
        <v>202403</v>
      </c>
      <c r="G103">
        <v>330871.75</v>
      </c>
      <c r="H103" t="s">
        <v>1248</v>
      </c>
    </row>
    <row r="104" spans="1:8" ht="12.75">
      <c r="A104" t="s">
        <v>1236</v>
      </c>
      <c r="B104" t="s">
        <v>1190</v>
      </c>
      <c r="C104" t="s">
        <v>116</v>
      </c>
      <c r="D104">
        <v>331</v>
      </c>
      <c r="E104">
        <v>202403</v>
      </c>
      <c r="F104" t="s">
        <v>382</v>
      </c>
      <c r="G104">
        <v>0</v>
      </c>
      <c r="H104" t="s">
        <v>1248</v>
      </c>
    </row>
    <row r="105" spans="1:8" ht="12.75">
      <c r="A105" t="s">
        <v>1236</v>
      </c>
      <c r="B105" t="s">
        <v>1190</v>
      </c>
      <c r="C105" t="s">
        <v>116</v>
      </c>
      <c r="D105">
        <v>331</v>
      </c>
      <c r="E105">
        <v>202404</v>
      </c>
      <c r="G105">
        <v>1932483.8500000001</v>
      </c>
      <c r="H105" t="s">
        <v>1248</v>
      </c>
    </row>
    <row r="106" spans="1:8" ht="12.75">
      <c r="A106" t="s">
        <v>1236</v>
      </c>
      <c r="B106" t="s">
        <v>1190</v>
      </c>
      <c r="C106" t="s">
        <v>116</v>
      </c>
      <c r="D106">
        <v>331</v>
      </c>
      <c r="E106">
        <v>202404</v>
      </c>
      <c r="F106" t="s">
        <v>382</v>
      </c>
      <c r="G106">
        <v>0</v>
      </c>
      <c r="H106" t="s">
        <v>1248</v>
      </c>
    </row>
    <row r="107" spans="1:8" ht="12.75">
      <c r="A107" t="s">
        <v>1236</v>
      </c>
      <c r="B107" t="s">
        <v>1190</v>
      </c>
      <c r="C107" t="s">
        <v>116</v>
      </c>
      <c r="D107">
        <v>333</v>
      </c>
      <c r="E107">
        <v>202402</v>
      </c>
      <c r="G107">
        <v>193518.51999999999</v>
      </c>
      <c r="H107" t="s">
        <v>1248</v>
      </c>
    </row>
    <row r="108" spans="1:8" ht="12.75">
      <c r="A108" t="s">
        <v>1236</v>
      </c>
      <c r="B108" t="s">
        <v>1190</v>
      </c>
      <c r="C108" t="s">
        <v>116</v>
      </c>
      <c r="D108">
        <v>333</v>
      </c>
      <c r="E108">
        <v>202403</v>
      </c>
      <c r="G108">
        <v>193518.51999999999</v>
      </c>
      <c r="H108" t="s">
        <v>1248</v>
      </c>
    </row>
    <row r="109" spans="1:8" ht="12.75">
      <c r="A109" t="s">
        <v>1236</v>
      </c>
      <c r="B109" t="s">
        <v>1190</v>
      </c>
      <c r="C109" t="s">
        <v>116</v>
      </c>
      <c r="D109">
        <v>333</v>
      </c>
      <c r="E109">
        <v>202404</v>
      </c>
      <c r="G109">
        <v>193518.51999999999</v>
      </c>
      <c r="H109" t="s">
        <v>1248</v>
      </c>
    </row>
    <row r="110" spans="1:8" ht="12.75">
      <c r="A110" t="s">
        <v>1236</v>
      </c>
      <c r="B110" t="s">
        <v>1190</v>
      </c>
      <c r="C110" t="s">
        <v>116</v>
      </c>
      <c r="D110">
        <v>334</v>
      </c>
      <c r="E110">
        <v>202402</v>
      </c>
      <c r="G110">
        <v>74653.770000000004</v>
      </c>
      <c r="H110" t="s">
        <v>1248</v>
      </c>
    </row>
    <row r="111" spans="1:8" ht="12.75">
      <c r="A111" t="s">
        <v>1236</v>
      </c>
      <c r="B111" t="s">
        <v>1190</v>
      </c>
      <c r="C111" t="s">
        <v>116</v>
      </c>
      <c r="D111">
        <v>334</v>
      </c>
      <c r="E111">
        <v>202403</v>
      </c>
      <c r="G111">
        <v>74653.770000000004</v>
      </c>
      <c r="H111" t="s">
        <v>1248</v>
      </c>
    </row>
    <row r="112" spans="1:8" ht="12.75">
      <c r="A112" t="s">
        <v>1236</v>
      </c>
      <c r="B112" t="s">
        <v>1190</v>
      </c>
      <c r="C112" t="s">
        <v>116</v>
      </c>
      <c r="D112">
        <v>334</v>
      </c>
      <c r="E112">
        <v>202404</v>
      </c>
      <c r="G112">
        <v>74653.770000000004</v>
      </c>
      <c r="H112" t="s">
        <v>1248</v>
      </c>
    </row>
    <row r="113" spans="1:8" ht="12.75">
      <c r="A113" t="s">
        <v>1236</v>
      </c>
      <c r="B113" t="s">
        <v>1190</v>
      </c>
      <c r="C113" t="s">
        <v>116</v>
      </c>
      <c r="D113">
        <v>335</v>
      </c>
      <c r="E113">
        <v>202402</v>
      </c>
      <c r="G113">
        <v>6378.6499999999996</v>
      </c>
      <c r="H113" t="s">
        <v>1248</v>
      </c>
    </row>
    <row r="114" spans="1:8" ht="12.75">
      <c r="A114" t="s">
        <v>1236</v>
      </c>
      <c r="B114" t="s">
        <v>1190</v>
      </c>
      <c r="C114" t="s">
        <v>116</v>
      </c>
      <c r="D114">
        <v>335</v>
      </c>
      <c r="E114">
        <v>202403</v>
      </c>
      <c r="G114">
        <v>6760.4200000000001</v>
      </c>
      <c r="H114" t="s">
        <v>1248</v>
      </c>
    </row>
    <row r="115" spans="1:8" ht="12.75">
      <c r="A115" t="s">
        <v>1236</v>
      </c>
      <c r="B115" t="s">
        <v>1190</v>
      </c>
      <c r="C115" t="s">
        <v>116</v>
      </c>
      <c r="D115">
        <v>335</v>
      </c>
      <c r="E115">
        <v>202404</v>
      </c>
      <c r="G115">
        <v>6760.4200000000001</v>
      </c>
      <c r="H115" t="s">
        <v>1248</v>
      </c>
    </row>
    <row r="116" spans="1:8" ht="12.75">
      <c r="A116" t="s">
        <v>1236</v>
      </c>
      <c r="B116" t="s">
        <v>1190</v>
      </c>
      <c r="C116" t="s">
        <v>116</v>
      </c>
      <c r="D116">
        <v>340</v>
      </c>
      <c r="E116">
        <v>202402</v>
      </c>
      <c r="G116">
        <v>0</v>
      </c>
      <c r="H116" t="s">
        <v>1248</v>
      </c>
    </row>
    <row r="117" spans="1:8" ht="12.75">
      <c r="A117" t="s">
        <v>1236</v>
      </c>
      <c r="B117" t="s">
        <v>1190</v>
      </c>
      <c r="C117" t="s">
        <v>116</v>
      </c>
      <c r="D117">
        <v>340</v>
      </c>
      <c r="E117">
        <v>202403</v>
      </c>
      <c r="G117">
        <v>0</v>
      </c>
      <c r="H117" t="s">
        <v>1248</v>
      </c>
    </row>
    <row r="118" spans="1:8" ht="12.75">
      <c r="A118" t="s">
        <v>1236</v>
      </c>
      <c r="B118" t="s">
        <v>1190</v>
      </c>
      <c r="C118" t="s">
        <v>116</v>
      </c>
      <c r="D118">
        <v>340</v>
      </c>
      <c r="E118">
        <v>202404</v>
      </c>
      <c r="G118">
        <v>131927.12</v>
      </c>
      <c r="H118" t="s">
        <v>1248</v>
      </c>
    </row>
    <row r="119" spans="1:8" ht="12.75">
      <c r="A119" t="s">
        <v>1236</v>
      </c>
      <c r="B119" t="s">
        <v>1242</v>
      </c>
      <c r="C119" t="s">
        <v>1238</v>
      </c>
      <c r="D119">
        <v>354</v>
      </c>
      <c r="E119">
        <v>202402</v>
      </c>
      <c r="G119">
        <v>18229.169999999998</v>
      </c>
      <c r="H119" t="s">
        <v>1248</v>
      </c>
    </row>
    <row r="120" spans="1:8" ht="12.75">
      <c r="A120" t="s">
        <v>1236</v>
      </c>
      <c r="B120" t="s">
        <v>1242</v>
      </c>
      <c r="C120" t="s">
        <v>1238</v>
      </c>
      <c r="D120">
        <v>354</v>
      </c>
      <c r="E120">
        <v>202403</v>
      </c>
      <c r="G120">
        <v>18229.169999999998</v>
      </c>
      <c r="H120" t="s">
        <v>1248</v>
      </c>
    </row>
    <row r="121" spans="1:8" ht="12.75">
      <c r="A121" t="s">
        <v>1236</v>
      </c>
      <c r="B121" t="s">
        <v>1242</v>
      </c>
      <c r="C121" t="s">
        <v>1238</v>
      </c>
      <c r="D121">
        <v>354</v>
      </c>
      <c r="E121">
        <v>202404</v>
      </c>
      <c r="G121">
        <v>18229.169999999998</v>
      </c>
      <c r="H121" t="s">
        <v>1248</v>
      </c>
    </row>
    <row r="122" spans="1:8" ht="12.75">
      <c r="A122" t="s">
        <v>1236</v>
      </c>
      <c r="B122" t="s">
        <v>1242</v>
      </c>
      <c r="C122" t="s">
        <v>1238</v>
      </c>
      <c r="D122">
        <v>380</v>
      </c>
      <c r="E122">
        <v>202402</v>
      </c>
      <c r="G122">
        <v>36458.339999999997</v>
      </c>
      <c r="H122" t="s">
        <v>1248</v>
      </c>
    </row>
    <row r="123" spans="1:8" ht="12.75">
      <c r="A123" t="s">
        <v>1236</v>
      </c>
      <c r="B123" t="s">
        <v>1242</v>
      </c>
      <c r="C123" t="s">
        <v>1238</v>
      </c>
      <c r="D123">
        <v>380</v>
      </c>
      <c r="E123">
        <v>202403</v>
      </c>
      <c r="G123">
        <v>36458.339999999997</v>
      </c>
      <c r="H123" t="s">
        <v>1248</v>
      </c>
    </row>
    <row r="124" spans="1:8" ht="12.75">
      <c r="A124" t="s">
        <v>1236</v>
      </c>
      <c r="B124" t="s">
        <v>1242</v>
      </c>
      <c r="C124" t="s">
        <v>1238</v>
      </c>
      <c r="D124">
        <v>380</v>
      </c>
      <c r="E124">
        <v>202404</v>
      </c>
      <c r="G124">
        <v>36458.339999999997</v>
      </c>
      <c r="H124" t="s">
        <v>1248</v>
      </c>
    </row>
    <row r="125" spans="1:8" ht="12.75">
      <c r="A125" t="s">
        <v>1236</v>
      </c>
      <c r="B125" t="s">
        <v>1191</v>
      </c>
      <c r="C125" t="s">
        <v>116</v>
      </c>
      <c r="D125">
        <v>307</v>
      </c>
      <c r="E125">
        <v>202402</v>
      </c>
      <c r="G125">
        <v>36674.599999999999</v>
      </c>
      <c r="H125" t="s">
        <v>1248</v>
      </c>
    </row>
    <row r="126" spans="1:8" ht="12.75">
      <c r="A126" t="s">
        <v>1236</v>
      </c>
      <c r="B126" t="s">
        <v>1191</v>
      </c>
      <c r="C126" t="s">
        <v>116</v>
      </c>
      <c r="D126">
        <v>307</v>
      </c>
      <c r="E126">
        <v>202403</v>
      </c>
      <c r="G126">
        <v>36674.599999999999</v>
      </c>
      <c r="H126" t="s">
        <v>1248</v>
      </c>
    </row>
    <row r="127" spans="1:8" ht="12.75">
      <c r="A127" t="s">
        <v>1236</v>
      </c>
      <c r="B127" t="s">
        <v>1191</v>
      </c>
      <c r="C127" t="s">
        <v>116</v>
      </c>
      <c r="D127">
        <v>307</v>
      </c>
      <c r="E127">
        <v>202404</v>
      </c>
      <c r="G127">
        <v>36674.599999999999</v>
      </c>
      <c r="H127" t="s">
        <v>1248</v>
      </c>
    </row>
    <row r="128" spans="1:8" ht="12.75">
      <c r="A128" t="s">
        <v>1236</v>
      </c>
      <c r="B128" t="s">
        <v>1191</v>
      </c>
      <c r="C128" t="s">
        <v>116</v>
      </c>
      <c r="D128">
        <v>320</v>
      </c>
      <c r="E128">
        <v>202402</v>
      </c>
      <c r="G128">
        <f>405850.76-G129</f>
        <v>97252.850000000035</v>
      </c>
      <c r="H128" t="s">
        <v>1248</v>
      </c>
    </row>
    <row r="129" spans="2:8" s="962" customFormat="1" ht="12.75">
      <c r="B129" s="103" t="s">
        <v>1191</v>
      </c>
      <c r="C129" s="103" t="s">
        <v>116</v>
      </c>
      <c r="D129" s="103" t="s">
        <v>2983</v>
      </c>
      <c r="E129" s="103">
        <v>202402</v>
      </c>
      <c r="F129" s="103"/>
      <c r="G129" s="103">
        <v>308597.90999999997</v>
      </c>
      <c r="H129" s="103"/>
    </row>
    <row r="130" spans="2:7" ht="12.75">
      <c r="B130" s="962" t="s">
        <v>1191</v>
      </c>
      <c r="C130" s="962" t="s">
        <v>116</v>
      </c>
      <c r="D130">
        <v>320</v>
      </c>
      <c r="E130">
        <v>202403</v>
      </c>
      <c r="G130" s="962">
        <f>405850.76-G131</f>
        <v>97252.850000000035</v>
      </c>
    </row>
    <row r="131" spans="2:8" s="962" customFormat="1" ht="12.75">
      <c r="B131" s="103" t="s">
        <v>1191</v>
      </c>
      <c r="C131" s="103" t="s">
        <v>116</v>
      </c>
      <c r="D131" s="103" t="s">
        <v>2983</v>
      </c>
      <c r="E131" s="103">
        <v>202403</v>
      </c>
      <c r="F131" s="103"/>
      <c r="G131" s="103">
        <v>308597.90999999997</v>
      </c>
      <c r="H131" s="103"/>
    </row>
    <row r="132" spans="2:7" ht="12.75">
      <c r="B132" s="962" t="s">
        <v>1191</v>
      </c>
      <c r="C132" s="962" t="s">
        <v>116</v>
      </c>
      <c r="D132">
        <v>320</v>
      </c>
      <c r="E132">
        <v>202404</v>
      </c>
      <c r="G132" s="962">
        <f>405850.76-G133</f>
        <v>97252.850000000035</v>
      </c>
    </row>
    <row r="133" spans="2:8" s="962" customFormat="1" ht="12.75">
      <c r="B133" s="103" t="s">
        <v>1191</v>
      </c>
      <c r="C133" s="103" t="s">
        <v>116</v>
      </c>
      <c r="D133" s="103" t="s">
        <v>2983</v>
      </c>
      <c r="E133" s="103">
        <v>202404</v>
      </c>
      <c r="F133" s="103"/>
      <c r="G133" s="103">
        <v>308597.90999999997</v>
      </c>
      <c r="H133" s="103"/>
    </row>
    <row r="134" spans="1:8" ht="12.75">
      <c r="A134" t="s">
        <v>1236</v>
      </c>
      <c r="B134" t="s">
        <v>1191</v>
      </c>
      <c r="C134" t="s">
        <v>116</v>
      </c>
      <c r="D134">
        <v>330</v>
      </c>
      <c r="E134">
        <v>202402</v>
      </c>
      <c r="G134">
        <v>477386.69</v>
      </c>
      <c r="H134" t="s">
        <v>1248</v>
      </c>
    </row>
    <row r="135" spans="1:8" ht="12.75">
      <c r="A135" t="s">
        <v>1236</v>
      </c>
      <c r="B135" t="s">
        <v>1191</v>
      </c>
      <c r="C135" t="s">
        <v>116</v>
      </c>
      <c r="D135">
        <v>330</v>
      </c>
      <c r="E135">
        <v>202403</v>
      </c>
      <c r="G135">
        <v>477386.69</v>
      </c>
      <c r="H135" t="s">
        <v>1248</v>
      </c>
    </row>
    <row r="136" spans="1:8" ht="12.75">
      <c r="A136" t="s">
        <v>1236</v>
      </c>
      <c r="B136" t="s">
        <v>1191</v>
      </c>
      <c r="C136" t="s">
        <v>116</v>
      </c>
      <c r="D136">
        <v>330</v>
      </c>
      <c r="E136">
        <v>202404</v>
      </c>
      <c r="G136">
        <v>477386.69</v>
      </c>
      <c r="H136" t="s">
        <v>1248</v>
      </c>
    </row>
    <row r="137" spans="1:8" ht="12.75">
      <c r="A137" t="s">
        <v>1236</v>
      </c>
      <c r="B137" t="s">
        <v>1191</v>
      </c>
      <c r="C137" t="s">
        <v>116</v>
      </c>
      <c r="D137">
        <v>331</v>
      </c>
      <c r="E137">
        <v>202402</v>
      </c>
      <c r="G137">
        <v>15000</v>
      </c>
      <c r="H137" t="s">
        <v>1248</v>
      </c>
    </row>
    <row r="138" spans="1:8" ht="12.75">
      <c r="A138" t="s">
        <v>1236</v>
      </c>
      <c r="B138" t="s">
        <v>1191</v>
      </c>
      <c r="C138" t="s">
        <v>116</v>
      </c>
      <c r="D138">
        <v>331</v>
      </c>
      <c r="E138">
        <v>202403</v>
      </c>
      <c r="G138">
        <v>10000</v>
      </c>
      <c r="H138" t="s">
        <v>1248</v>
      </c>
    </row>
    <row r="139" spans="1:8" ht="12.75">
      <c r="A139" t="s">
        <v>1236</v>
      </c>
      <c r="B139" t="s">
        <v>1191</v>
      </c>
      <c r="C139" t="s">
        <v>116</v>
      </c>
      <c r="D139">
        <v>331</v>
      </c>
      <c r="E139">
        <v>202404</v>
      </c>
      <c r="G139">
        <v>10000</v>
      </c>
      <c r="H139" t="s">
        <v>1248</v>
      </c>
    </row>
    <row r="140" spans="1:8" ht="12.75">
      <c r="A140" t="s">
        <v>1236</v>
      </c>
      <c r="B140" t="s">
        <v>1191</v>
      </c>
      <c r="C140" t="s">
        <v>116</v>
      </c>
      <c r="D140">
        <v>333</v>
      </c>
      <c r="E140">
        <v>202402</v>
      </c>
      <c r="G140">
        <v>154776.85000000001</v>
      </c>
      <c r="H140" t="s">
        <v>1248</v>
      </c>
    </row>
    <row r="141" spans="1:8" ht="12.75">
      <c r="A141" t="s">
        <v>1236</v>
      </c>
      <c r="B141" t="s">
        <v>1191</v>
      </c>
      <c r="C141" t="s">
        <v>116</v>
      </c>
      <c r="D141">
        <v>333</v>
      </c>
      <c r="E141">
        <v>202403</v>
      </c>
      <c r="G141">
        <v>212794.45000000001</v>
      </c>
      <c r="H141" t="s">
        <v>1248</v>
      </c>
    </row>
    <row r="142" spans="1:8" ht="12.75">
      <c r="A142" t="s">
        <v>1236</v>
      </c>
      <c r="B142" t="s">
        <v>1191</v>
      </c>
      <c r="C142" t="s">
        <v>116</v>
      </c>
      <c r="D142">
        <v>333</v>
      </c>
      <c r="E142">
        <v>202404</v>
      </c>
      <c r="G142">
        <v>212794.45000000001</v>
      </c>
      <c r="H142" t="s">
        <v>1248</v>
      </c>
    </row>
    <row r="143" spans="1:8" ht="12.75">
      <c r="A143" t="s">
        <v>1236</v>
      </c>
      <c r="B143" t="s">
        <v>1191</v>
      </c>
      <c r="C143" t="s">
        <v>116</v>
      </c>
      <c r="D143">
        <v>334</v>
      </c>
      <c r="E143">
        <v>202402</v>
      </c>
      <c r="G143">
        <v>74653.770000000004</v>
      </c>
      <c r="H143" t="s">
        <v>1248</v>
      </c>
    </row>
    <row r="144" spans="1:8" ht="12.75">
      <c r="A144" t="s">
        <v>1236</v>
      </c>
      <c r="B144" t="s">
        <v>1191</v>
      </c>
      <c r="C144" t="s">
        <v>116</v>
      </c>
      <c r="D144">
        <v>334</v>
      </c>
      <c r="E144">
        <v>202403</v>
      </c>
      <c r="G144">
        <v>74653.770000000004</v>
      </c>
      <c r="H144" t="s">
        <v>1248</v>
      </c>
    </row>
    <row r="145" spans="1:8" ht="12.75">
      <c r="A145" t="s">
        <v>1236</v>
      </c>
      <c r="B145" t="s">
        <v>1191</v>
      </c>
      <c r="C145" t="s">
        <v>116</v>
      </c>
      <c r="D145">
        <v>334</v>
      </c>
      <c r="E145">
        <v>202404</v>
      </c>
      <c r="G145">
        <v>74653.770000000004</v>
      </c>
      <c r="H145" t="s">
        <v>1248</v>
      </c>
    </row>
    <row r="146" spans="1:8" ht="12.75">
      <c r="A146" t="s">
        <v>1236</v>
      </c>
      <c r="B146" t="s">
        <v>1191</v>
      </c>
      <c r="C146" t="s">
        <v>116</v>
      </c>
      <c r="D146">
        <v>335</v>
      </c>
      <c r="E146">
        <v>202402</v>
      </c>
      <c r="G146">
        <v>6416.6700000000001</v>
      </c>
      <c r="H146" t="s">
        <v>1248</v>
      </c>
    </row>
    <row r="147" spans="1:8" ht="12.75">
      <c r="A147" t="s">
        <v>1236</v>
      </c>
      <c r="B147" t="s">
        <v>1191</v>
      </c>
      <c r="C147" t="s">
        <v>116</v>
      </c>
      <c r="D147">
        <v>335</v>
      </c>
      <c r="E147">
        <v>202403</v>
      </c>
      <c r="G147">
        <v>8072.9200000000001</v>
      </c>
      <c r="H147" t="s">
        <v>1248</v>
      </c>
    </row>
    <row r="148" spans="1:8" ht="12.75">
      <c r="A148" t="s">
        <v>1236</v>
      </c>
      <c r="B148" t="s">
        <v>1191</v>
      </c>
      <c r="C148" t="s">
        <v>116</v>
      </c>
      <c r="D148">
        <v>335</v>
      </c>
      <c r="E148">
        <v>202404</v>
      </c>
      <c r="G148">
        <v>8072.9200000000001</v>
      </c>
      <c r="H148" t="s">
        <v>1248</v>
      </c>
    </row>
    <row r="149" spans="1:8" ht="12.75">
      <c r="A149" t="s">
        <v>1236</v>
      </c>
      <c r="B149" t="s">
        <v>1191</v>
      </c>
      <c r="C149" t="s">
        <v>116</v>
      </c>
      <c r="D149">
        <v>340</v>
      </c>
      <c r="E149">
        <v>202402</v>
      </c>
      <c r="G149">
        <v>7833.3299999999999</v>
      </c>
      <c r="H149" t="s">
        <v>1248</v>
      </c>
    </row>
    <row r="150" spans="1:8" ht="12.75">
      <c r="A150" t="s">
        <v>1236</v>
      </c>
      <c r="B150" t="s">
        <v>1191</v>
      </c>
      <c r="C150" t="s">
        <v>116</v>
      </c>
      <c r="D150">
        <v>340</v>
      </c>
      <c r="E150">
        <v>202403</v>
      </c>
      <c r="G150">
        <v>7833.3299999999999</v>
      </c>
      <c r="H150" t="s">
        <v>1248</v>
      </c>
    </row>
    <row r="151" spans="1:8" ht="12.75">
      <c r="A151" t="s">
        <v>1236</v>
      </c>
      <c r="B151" t="s">
        <v>1191</v>
      </c>
      <c r="C151" t="s">
        <v>116</v>
      </c>
      <c r="D151">
        <v>340</v>
      </c>
      <c r="E151">
        <v>202404</v>
      </c>
      <c r="G151">
        <v>7833.3299999999999</v>
      </c>
      <c r="H151" t="s">
        <v>1248</v>
      </c>
    </row>
    <row r="152" spans="1:8" ht="12.75">
      <c r="A152" t="s">
        <v>1236</v>
      </c>
      <c r="B152" t="s">
        <v>1243</v>
      </c>
      <c r="C152" t="s">
        <v>1238</v>
      </c>
      <c r="D152">
        <v>363</v>
      </c>
      <c r="E152">
        <v>202402</v>
      </c>
      <c r="G152">
        <v>29166.669999999998</v>
      </c>
      <c r="H152" t="s">
        <v>1248</v>
      </c>
    </row>
    <row r="153" spans="1:8" ht="12.75">
      <c r="A153" t="s">
        <v>1236</v>
      </c>
      <c r="B153" t="s">
        <v>1243</v>
      </c>
      <c r="C153" t="s">
        <v>1238</v>
      </c>
      <c r="D153">
        <v>363</v>
      </c>
      <c r="E153">
        <v>202403</v>
      </c>
      <c r="G153">
        <v>40104.169999999998</v>
      </c>
      <c r="H153" t="s">
        <v>1248</v>
      </c>
    </row>
    <row r="154" spans="1:8" ht="12.75">
      <c r="A154" t="s">
        <v>1236</v>
      </c>
      <c r="B154" t="s">
        <v>1243</v>
      </c>
      <c r="C154" t="s">
        <v>1238</v>
      </c>
      <c r="D154">
        <v>363</v>
      </c>
      <c r="E154">
        <v>202404</v>
      </c>
      <c r="G154">
        <v>40104.169999999998</v>
      </c>
      <c r="H154" t="s">
        <v>1248</v>
      </c>
    </row>
    <row r="155" spans="1:8" ht="12.75">
      <c r="A155" t="s">
        <v>1236</v>
      </c>
      <c r="B155" t="s">
        <v>1243</v>
      </c>
      <c r="C155" t="s">
        <v>1238</v>
      </c>
      <c r="D155">
        <v>380</v>
      </c>
      <c r="E155">
        <v>202402</v>
      </c>
      <c r="G155">
        <v>143916.67000000001</v>
      </c>
      <c r="H155" t="s">
        <v>1248</v>
      </c>
    </row>
    <row r="156" spans="1:8" ht="12.75">
      <c r="A156" t="s">
        <v>1236</v>
      </c>
      <c r="B156" t="s">
        <v>1243</v>
      </c>
      <c r="C156" t="s">
        <v>1238</v>
      </c>
      <c r="D156">
        <v>380</v>
      </c>
      <c r="E156">
        <v>202403</v>
      </c>
      <c r="G156">
        <v>103916.67</v>
      </c>
      <c r="H156" t="s">
        <v>1248</v>
      </c>
    </row>
    <row r="157" spans="1:8" ht="12.75">
      <c r="A157" t="s">
        <v>1236</v>
      </c>
      <c r="B157" t="s">
        <v>1243</v>
      </c>
      <c r="C157" t="s">
        <v>1238</v>
      </c>
      <c r="D157">
        <v>380</v>
      </c>
      <c r="E157">
        <v>202404</v>
      </c>
      <c r="G157">
        <v>43916.669999999998</v>
      </c>
      <c r="H157" t="s">
        <v>1248</v>
      </c>
    </row>
    <row r="158" spans="1:8" ht="12.75">
      <c r="A158" t="s">
        <v>1236</v>
      </c>
      <c r="B158" t="s">
        <v>1244</v>
      </c>
      <c r="C158" t="s">
        <v>1238</v>
      </c>
      <c r="D158">
        <v>354</v>
      </c>
      <c r="E158">
        <v>202402</v>
      </c>
      <c r="G158">
        <v>18229.169999999998</v>
      </c>
      <c r="H158" t="s">
        <v>1248</v>
      </c>
    </row>
    <row r="159" spans="1:8" ht="12.75">
      <c r="A159" t="s">
        <v>1236</v>
      </c>
      <c r="B159" t="s">
        <v>1244</v>
      </c>
      <c r="C159" t="s">
        <v>1238</v>
      </c>
      <c r="D159">
        <v>354</v>
      </c>
      <c r="E159">
        <v>202403</v>
      </c>
      <c r="G159">
        <v>18229.169999999998</v>
      </c>
      <c r="H159" t="s">
        <v>1248</v>
      </c>
    </row>
    <row r="160" spans="1:8" ht="12.75">
      <c r="A160" t="s">
        <v>1236</v>
      </c>
      <c r="B160" t="s">
        <v>1244</v>
      </c>
      <c r="C160" t="s">
        <v>1238</v>
      </c>
      <c r="D160">
        <v>354</v>
      </c>
      <c r="E160">
        <v>202404</v>
      </c>
      <c r="G160">
        <v>18229.169999999998</v>
      </c>
      <c r="H160" t="s">
        <v>1248</v>
      </c>
    </row>
    <row r="161" spans="1:8" ht="12.75">
      <c r="A161" t="s">
        <v>1236</v>
      </c>
      <c r="B161" t="s">
        <v>182</v>
      </c>
      <c r="C161" t="s">
        <v>1238</v>
      </c>
      <c r="D161">
        <v>371</v>
      </c>
      <c r="E161">
        <v>202402</v>
      </c>
      <c r="G161">
        <v>18229.169999999998</v>
      </c>
      <c r="H161" t="s">
        <v>1248</v>
      </c>
    </row>
    <row r="162" spans="1:8" ht="12.75">
      <c r="A162" t="s">
        <v>1236</v>
      </c>
      <c r="B162" t="s">
        <v>182</v>
      </c>
      <c r="C162" t="s">
        <v>1238</v>
      </c>
      <c r="D162">
        <v>371</v>
      </c>
      <c r="E162">
        <v>202403</v>
      </c>
      <c r="G162">
        <v>18229.169999999998</v>
      </c>
      <c r="H162" t="s">
        <v>1248</v>
      </c>
    </row>
    <row r="163" spans="1:8" ht="12.75">
      <c r="A163" t="s">
        <v>1236</v>
      </c>
      <c r="B163" t="s">
        <v>182</v>
      </c>
      <c r="C163" t="s">
        <v>1238</v>
      </c>
      <c r="D163">
        <v>371</v>
      </c>
      <c r="E163">
        <v>202404</v>
      </c>
      <c r="G163">
        <v>18229.169999999998</v>
      </c>
      <c r="H163" t="s">
        <v>1248</v>
      </c>
    </row>
    <row r="164" spans="1:8" ht="12.75">
      <c r="A164" t="s">
        <v>1236</v>
      </c>
      <c r="B164" t="s">
        <v>1245</v>
      </c>
      <c r="C164" t="s">
        <v>1238</v>
      </c>
      <c r="D164">
        <v>361</v>
      </c>
      <c r="E164">
        <v>202402</v>
      </c>
      <c r="G164">
        <v>18229.169999999998</v>
      </c>
      <c r="H164" t="s">
        <v>1248</v>
      </c>
    </row>
    <row r="165" spans="1:8" ht="12.75">
      <c r="A165" t="s">
        <v>1236</v>
      </c>
      <c r="B165" t="s">
        <v>1245</v>
      </c>
      <c r="C165" t="s">
        <v>1238</v>
      </c>
      <c r="D165">
        <v>361</v>
      </c>
      <c r="E165">
        <v>202403</v>
      </c>
      <c r="G165">
        <v>18229.169999999998</v>
      </c>
      <c r="H165" t="s">
        <v>1248</v>
      </c>
    </row>
    <row r="166" spans="1:8" ht="12.75">
      <c r="A166" t="s">
        <v>1236</v>
      </c>
      <c r="B166" t="s">
        <v>1245</v>
      </c>
      <c r="C166" t="s">
        <v>1238</v>
      </c>
      <c r="D166">
        <v>361</v>
      </c>
      <c r="E166">
        <v>202404</v>
      </c>
      <c r="G166">
        <v>18229.169999999998</v>
      </c>
      <c r="H166" t="s">
        <v>1248</v>
      </c>
    </row>
  </sheetData>
  <autoFilter ref="A1:H166"/>
  <pageMargins left="0.7" right="0.7" top="0.75" bottom="0.75" header="0.3" footer="0.3"/>
  <pageSetup orientation="portrait"/>
  <customProperties>
    <customPr name="_pios_id" r:id="rId1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4632A7E8-BC49-4006-96FB-BA9A07FC57E8}">
  <sheetPr>
    <tabColor rgb="FF7030A0"/>
  </sheetPr>
  <dimension ref="A1:G271"/>
  <sheetViews>
    <sheetView workbookViewId="0" topLeftCell="A1"/>
  </sheetViews>
  <sheetFormatPr defaultColWidth="8.85428571428571" defaultRowHeight="15"/>
  <cols>
    <col min="1" max="1" width="13.1428571428571" style="1256" bestFit="1" customWidth="1"/>
    <col min="2" max="2" width="11.7142857142857" style="1256" bestFit="1" customWidth="1"/>
    <col min="3" max="3" width="15.2857142857143" style="1256" bestFit="1" customWidth="1"/>
    <col min="4" max="4" width="7" style="1256" bestFit="1" customWidth="1"/>
    <col min="5" max="5" width="5.71428571428571" style="1256" bestFit="1" customWidth="1"/>
    <col min="6" max="6" width="11.2857142857143" style="1256" bestFit="1" customWidth="1"/>
    <col min="7" max="7" width="11.7142857142857" style="1256" bestFit="1" customWidth="1"/>
    <col min="8" max="16384" width="8.85714285714286" style="1256"/>
  </cols>
  <sheetData>
    <row r="1" spans="1:7" ht="15">
      <c r="A1" s="962" t="s">
        <v>60</v>
      </c>
      <c r="B1" s="962" t="s">
        <v>1249</v>
      </c>
      <c r="C1" s="962" t="s">
        <v>1194</v>
      </c>
      <c r="D1" s="962" t="s">
        <v>1250</v>
      </c>
      <c r="E1" s="962" t="s">
        <v>1164</v>
      </c>
      <c r="F1" s="962" t="s">
        <v>520</v>
      </c>
      <c r="G1" s="962" t="s">
        <v>1231</v>
      </c>
    </row>
    <row r="2" spans="1:7" ht="15">
      <c r="A2" s="962" t="s">
        <v>1236</v>
      </c>
      <c r="B2" s="962" t="s">
        <v>312</v>
      </c>
      <c r="C2" s="962" t="s">
        <v>1251</v>
      </c>
      <c r="D2" s="962">
        <v>1</v>
      </c>
      <c r="E2" s="962">
        <v>2023</v>
      </c>
      <c r="F2" s="962">
        <v>1706110.49</v>
      </c>
      <c r="G2" s="962" t="s">
        <v>115</v>
      </c>
    </row>
    <row r="3" spans="1:7" ht="15">
      <c r="A3" s="962" t="s">
        <v>1236</v>
      </c>
      <c r="B3" s="962" t="s">
        <v>312</v>
      </c>
      <c r="C3" s="962" t="s">
        <v>1251</v>
      </c>
      <c r="D3" s="962">
        <v>1</v>
      </c>
      <c r="E3" s="962">
        <v>2024</v>
      </c>
      <c r="F3" s="962">
        <v>1704544.45</v>
      </c>
      <c r="G3" s="962" t="s">
        <v>115</v>
      </c>
    </row>
    <row r="4" spans="1:7" ht="15">
      <c r="A4" s="962" t="s">
        <v>1236</v>
      </c>
      <c r="B4" s="962" t="s">
        <v>312</v>
      </c>
      <c r="C4" s="962" t="s">
        <v>1251</v>
      </c>
      <c r="D4" s="962">
        <v>2</v>
      </c>
      <c r="E4" s="962">
        <v>2023</v>
      </c>
      <c r="F4" s="962">
        <v>1706110.49</v>
      </c>
      <c r="G4" s="962" t="s">
        <v>115</v>
      </c>
    </row>
    <row r="5" spans="1:7" ht="15">
      <c r="A5" s="962" t="s">
        <v>1236</v>
      </c>
      <c r="B5" s="962" t="s">
        <v>312</v>
      </c>
      <c r="C5" s="962" t="s">
        <v>1251</v>
      </c>
      <c r="D5" s="962">
        <v>3</v>
      </c>
      <c r="E5" s="962">
        <v>2023</v>
      </c>
      <c r="F5" s="962">
        <v>1706110.49</v>
      </c>
      <c r="G5" s="962" t="s">
        <v>115</v>
      </c>
    </row>
    <row r="6" spans="1:7" ht="15">
      <c r="A6" s="962" t="s">
        <v>1236</v>
      </c>
      <c r="B6" s="962" t="s">
        <v>312</v>
      </c>
      <c r="C6" s="962" t="s">
        <v>1251</v>
      </c>
      <c r="D6" s="962">
        <v>4</v>
      </c>
      <c r="E6" s="962">
        <v>2023</v>
      </c>
      <c r="F6" s="962">
        <v>1706110.49</v>
      </c>
      <c r="G6" s="962" t="s">
        <v>115</v>
      </c>
    </row>
    <row r="7" spans="1:7" ht="15">
      <c r="A7" s="962" t="s">
        <v>1236</v>
      </c>
      <c r="B7" s="962" t="s">
        <v>312</v>
      </c>
      <c r="C7" s="962" t="s">
        <v>1251</v>
      </c>
      <c r="D7" s="962">
        <v>5</v>
      </c>
      <c r="E7" s="962">
        <v>2023</v>
      </c>
      <c r="F7" s="962">
        <v>1706110.49</v>
      </c>
      <c r="G7" s="962" t="s">
        <v>115</v>
      </c>
    </row>
    <row r="8" spans="1:7" ht="15">
      <c r="A8" s="962" t="s">
        <v>1236</v>
      </c>
      <c r="B8" s="962" t="s">
        <v>312</v>
      </c>
      <c r="C8" s="962" t="s">
        <v>1251</v>
      </c>
      <c r="D8" s="962">
        <v>6</v>
      </c>
      <c r="E8" s="962">
        <v>2023</v>
      </c>
      <c r="F8" s="962">
        <v>1704544.45</v>
      </c>
      <c r="G8" s="962" t="s">
        <v>115</v>
      </c>
    </row>
    <row r="9" spans="1:7" ht="15">
      <c r="A9" s="962" t="s">
        <v>1236</v>
      </c>
      <c r="B9" s="962" t="s">
        <v>312</v>
      </c>
      <c r="C9" s="962" t="s">
        <v>1251</v>
      </c>
      <c r="D9" s="962">
        <v>7</v>
      </c>
      <c r="E9" s="962">
        <v>2023</v>
      </c>
      <c r="F9" s="962">
        <v>1704544.45</v>
      </c>
      <c r="G9" s="962" t="s">
        <v>115</v>
      </c>
    </row>
    <row r="10" spans="1:7" ht="15">
      <c r="A10" s="962" t="s">
        <v>1236</v>
      </c>
      <c r="B10" s="962" t="s">
        <v>312</v>
      </c>
      <c r="C10" s="962" t="s">
        <v>1251</v>
      </c>
      <c r="D10" s="962">
        <v>8</v>
      </c>
      <c r="E10" s="962">
        <v>2022</v>
      </c>
      <c r="F10" s="962">
        <v>1706110.49</v>
      </c>
      <c r="G10" s="962" t="s">
        <v>115</v>
      </c>
    </row>
    <row r="11" spans="1:7" ht="15">
      <c r="A11" s="962" t="s">
        <v>1236</v>
      </c>
      <c r="B11" s="962" t="s">
        <v>312</v>
      </c>
      <c r="C11" s="962" t="s">
        <v>1251</v>
      </c>
      <c r="D11" s="962">
        <v>8</v>
      </c>
      <c r="E11" s="962">
        <v>2023</v>
      </c>
      <c r="F11" s="962">
        <v>1704544.45</v>
      </c>
      <c r="G11" s="962" t="s">
        <v>115</v>
      </c>
    </row>
    <row r="12" spans="1:7" ht="15">
      <c r="A12" s="962" t="s">
        <v>1236</v>
      </c>
      <c r="B12" s="962" t="s">
        <v>312</v>
      </c>
      <c r="C12" s="962" t="s">
        <v>1251</v>
      </c>
      <c r="D12" s="962">
        <v>9</v>
      </c>
      <c r="E12" s="962">
        <v>2022</v>
      </c>
      <c r="F12" s="962">
        <v>1706110.49</v>
      </c>
      <c r="G12" s="962" t="s">
        <v>115</v>
      </c>
    </row>
    <row r="13" spans="1:7" ht="15">
      <c r="A13" s="962" t="s">
        <v>1236</v>
      </c>
      <c r="B13" s="962" t="s">
        <v>312</v>
      </c>
      <c r="C13" s="962" t="s">
        <v>1251</v>
      </c>
      <c r="D13" s="962">
        <v>9</v>
      </c>
      <c r="E13" s="962">
        <v>2023</v>
      </c>
      <c r="F13" s="962">
        <v>1704544.45</v>
      </c>
      <c r="G13" s="962" t="s">
        <v>115</v>
      </c>
    </row>
    <row r="14" spans="1:7" ht="15">
      <c r="A14" s="962" t="s">
        <v>1236</v>
      </c>
      <c r="B14" s="962" t="s">
        <v>312</v>
      </c>
      <c r="C14" s="962" t="s">
        <v>1251</v>
      </c>
      <c r="D14" s="962">
        <v>10</v>
      </c>
      <c r="E14" s="962">
        <v>2022</v>
      </c>
      <c r="F14" s="962">
        <v>1706110.49</v>
      </c>
      <c r="G14" s="962" t="s">
        <v>115</v>
      </c>
    </row>
    <row r="15" spans="1:7" ht="15">
      <c r="A15" s="962" t="s">
        <v>1236</v>
      </c>
      <c r="B15" s="962" t="s">
        <v>312</v>
      </c>
      <c r="C15" s="962" t="s">
        <v>1251</v>
      </c>
      <c r="D15" s="962">
        <v>10</v>
      </c>
      <c r="E15" s="962">
        <v>2023</v>
      </c>
      <c r="F15" s="962">
        <v>1719464.23</v>
      </c>
      <c r="G15" s="962" t="s">
        <v>115</v>
      </c>
    </row>
    <row r="16" spans="1:7" ht="15">
      <c r="A16" s="962" t="s">
        <v>1236</v>
      </c>
      <c r="B16" s="962" t="s">
        <v>312</v>
      </c>
      <c r="C16" s="962" t="s">
        <v>1251</v>
      </c>
      <c r="D16" s="962">
        <v>11</v>
      </c>
      <c r="E16" s="962">
        <v>2022</v>
      </c>
      <c r="F16" s="962">
        <v>1706110.49</v>
      </c>
      <c r="G16" s="962" t="s">
        <v>115</v>
      </c>
    </row>
    <row r="17" spans="1:7" ht="15">
      <c r="A17" s="962" t="s">
        <v>1236</v>
      </c>
      <c r="B17" s="962" t="s">
        <v>312</v>
      </c>
      <c r="C17" s="962" t="s">
        <v>1251</v>
      </c>
      <c r="D17" s="962">
        <v>11</v>
      </c>
      <c r="E17" s="962">
        <v>2023</v>
      </c>
      <c r="F17" s="962">
        <v>1765470.45</v>
      </c>
      <c r="G17" s="962" t="s">
        <v>115</v>
      </c>
    </row>
    <row r="18" spans="1:7" ht="15">
      <c r="A18" s="962" t="s">
        <v>1236</v>
      </c>
      <c r="B18" s="962" t="s">
        <v>312</v>
      </c>
      <c r="C18" s="962" t="s">
        <v>1251</v>
      </c>
      <c r="D18" s="962">
        <v>12</v>
      </c>
      <c r="E18" s="962">
        <v>2022</v>
      </c>
      <c r="F18" s="962">
        <v>1706110.49</v>
      </c>
      <c r="G18" s="962" t="s">
        <v>115</v>
      </c>
    </row>
    <row r="19" spans="1:7" ht="15">
      <c r="A19" s="962" t="s">
        <v>1236</v>
      </c>
      <c r="B19" s="962" t="s">
        <v>312</v>
      </c>
      <c r="C19" s="962" t="s">
        <v>1251</v>
      </c>
      <c r="D19" s="962">
        <v>12</v>
      </c>
      <c r="E19" s="962">
        <v>2023</v>
      </c>
      <c r="F19" s="962">
        <v>1704544.45</v>
      </c>
      <c r="G19" s="962" t="s">
        <v>115</v>
      </c>
    </row>
    <row r="20" spans="1:7" ht="15">
      <c r="A20" s="962" t="s">
        <v>1236</v>
      </c>
      <c r="B20" s="962" t="s">
        <v>312</v>
      </c>
      <c r="C20" s="962" t="s">
        <v>1252</v>
      </c>
      <c r="D20" s="962">
        <v>1</v>
      </c>
      <c r="E20" s="962">
        <v>2023</v>
      </c>
      <c r="F20" s="962">
        <v>307033.86999999901</v>
      </c>
      <c r="G20" s="962" t="s">
        <v>116</v>
      </c>
    </row>
    <row r="21" spans="1:7" ht="15">
      <c r="A21" s="962" t="s">
        <v>1236</v>
      </c>
      <c r="B21" s="962" t="s">
        <v>312</v>
      </c>
      <c r="C21" s="962" t="s">
        <v>1252</v>
      </c>
      <c r="D21" s="962">
        <v>1</v>
      </c>
      <c r="E21" s="962">
        <v>2024</v>
      </c>
      <c r="F21" s="962">
        <v>1420891.72999999</v>
      </c>
      <c r="G21" s="962" t="s">
        <v>116</v>
      </c>
    </row>
    <row r="22" spans="1:7" ht="15">
      <c r="A22" s="962" t="s">
        <v>1236</v>
      </c>
      <c r="B22" s="962" t="s">
        <v>312</v>
      </c>
      <c r="C22" s="962" t="s">
        <v>1252</v>
      </c>
      <c r="D22" s="962">
        <v>2</v>
      </c>
      <c r="E22" s="962">
        <v>2023</v>
      </c>
      <c r="F22" s="962">
        <v>359711.95999999897</v>
      </c>
      <c r="G22" s="962" t="s">
        <v>116</v>
      </c>
    </row>
    <row r="23" spans="1:7" ht="15">
      <c r="A23" s="962" t="s">
        <v>1236</v>
      </c>
      <c r="B23" s="962" t="s">
        <v>312</v>
      </c>
      <c r="C23" s="962" t="s">
        <v>1252</v>
      </c>
      <c r="D23" s="962">
        <v>3</v>
      </c>
      <c r="E23" s="962">
        <v>2023</v>
      </c>
      <c r="F23" s="962">
        <v>376127.799999999</v>
      </c>
      <c r="G23" s="962" t="s">
        <v>116</v>
      </c>
    </row>
    <row r="24" spans="1:7" ht="15">
      <c r="A24" s="962" t="s">
        <v>1236</v>
      </c>
      <c r="B24" s="962" t="s">
        <v>312</v>
      </c>
      <c r="C24" s="962" t="s">
        <v>1252</v>
      </c>
      <c r="D24" s="962">
        <v>4</v>
      </c>
      <c r="E24" s="962">
        <v>2023</v>
      </c>
      <c r="F24" s="962">
        <v>391159.44999999902</v>
      </c>
      <c r="G24" s="962" t="s">
        <v>116</v>
      </c>
    </row>
    <row r="25" spans="1:7" ht="15">
      <c r="A25" s="962" t="s">
        <v>1236</v>
      </c>
      <c r="B25" s="962" t="s">
        <v>312</v>
      </c>
      <c r="C25" s="962" t="s">
        <v>1252</v>
      </c>
      <c r="D25" s="962">
        <v>5</v>
      </c>
      <c r="E25" s="962">
        <v>2023</v>
      </c>
      <c r="F25" s="962">
        <v>537607.71999999904</v>
      </c>
      <c r="G25" s="962" t="s">
        <v>116</v>
      </c>
    </row>
    <row r="26" spans="1:7" ht="15">
      <c r="A26" s="962" t="s">
        <v>1236</v>
      </c>
      <c r="B26" s="962" t="s">
        <v>312</v>
      </c>
      <c r="C26" s="962" t="s">
        <v>1252</v>
      </c>
      <c r="D26" s="962">
        <v>6</v>
      </c>
      <c r="E26" s="962">
        <v>2023</v>
      </c>
      <c r="F26" s="962">
        <v>710270.56999999995</v>
      </c>
      <c r="G26" s="962" t="s">
        <v>116</v>
      </c>
    </row>
    <row r="27" spans="1:7" ht="15">
      <c r="A27" s="962" t="s">
        <v>1236</v>
      </c>
      <c r="B27" s="962" t="s">
        <v>312</v>
      </c>
      <c r="C27" s="962" t="s">
        <v>1252</v>
      </c>
      <c r="D27" s="962">
        <v>7</v>
      </c>
      <c r="E27" s="962">
        <v>2023</v>
      </c>
      <c r="F27" s="962">
        <v>991740.98999999894</v>
      </c>
      <c r="G27" s="962" t="s">
        <v>116</v>
      </c>
    </row>
    <row r="28" spans="1:7" ht="15">
      <c r="A28" s="962" t="s">
        <v>1236</v>
      </c>
      <c r="B28" s="962" t="s">
        <v>312</v>
      </c>
      <c r="C28" s="962" t="s">
        <v>1252</v>
      </c>
      <c r="D28" s="962">
        <v>8</v>
      </c>
      <c r="E28" s="962">
        <v>2022</v>
      </c>
      <c r="F28" s="962">
        <v>106864.829999999</v>
      </c>
      <c r="G28" s="962" t="s">
        <v>116</v>
      </c>
    </row>
    <row r="29" spans="1:7" ht="15">
      <c r="A29" s="962" t="s">
        <v>1236</v>
      </c>
      <c r="B29" s="962" t="s">
        <v>312</v>
      </c>
      <c r="C29" s="962" t="s">
        <v>1252</v>
      </c>
      <c r="D29" s="962">
        <v>8</v>
      </c>
      <c r="E29" s="962">
        <v>2023</v>
      </c>
      <c r="F29" s="962">
        <v>975115.78999999899</v>
      </c>
      <c r="G29" s="962" t="s">
        <v>116</v>
      </c>
    </row>
    <row r="30" spans="1:7" ht="15">
      <c r="A30" s="962" t="s">
        <v>1236</v>
      </c>
      <c r="B30" s="962" t="s">
        <v>312</v>
      </c>
      <c r="C30" s="962" t="s">
        <v>1252</v>
      </c>
      <c r="D30" s="962">
        <v>9</v>
      </c>
      <c r="E30" s="962">
        <v>2022</v>
      </c>
      <c r="F30" s="962">
        <v>109627.099999999</v>
      </c>
      <c r="G30" s="962" t="s">
        <v>116</v>
      </c>
    </row>
    <row r="31" spans="1:7" ht="15">
      <c r="A31" s="962" t="s">
        <v>1236</v>
      </c>
      <c r="B31" s="962" t="s">
        <v>312</v>
      </c>
      <c r="C31" s="962" t="s">
        <v>1252</v>
      </c>
      <c r="D31" s="962">
        <v>9</v>
      </c>
      <c r="E31" s="962">
        <v>2023</v>
      </c>
      <c r="F31" s="962">
        <v>979730.37999999896</v>
      </c>
      <c r="G31" s="962" t="s">
        <v>116</v>
      </c>
    </row>
    <row r="32" spans="1:7" ht="15">
      <c r="A32" s="962" t="s">
        <v>1236</v>
      </c>
      <c r="B32" s="962" t="s">
        <v>312</v>
      </c>
      <c r="C32" s="962" t="s">
        <v>1252</v>
      </c>
      <c r="D32" s="962">
        <v>10</v>
      </c>
      <c r="E32" s="962">
        <v>2022</v>
      </c>
      <c r="F32" s="962">
        <v>322764.109999999</v>
      </c>
      <c r="G32" s="962" t="s">
        <v>116</v>
      </c>
    </row>
    <row r="33" spans="1:7" ht="15">
      <c r="A33" s="962" t="s">
        <v>1236</v>
      </c>
      <c r="B33" s="962" t="s">
        <v>312</v>
      </c>
      <c r="C33" s="962" t="s">
        <v>1252</v>
      </c>
      <c r="D33" s="962">
        <v>10</v>
      </c>
      <c r="E33" s="962">
        <v>2023</v>
      </c>
      <c r="F33" s="962">
        <v>1052360.4199999999</v>
      </c>
      <c r="G33" s="962" t="s">
        <v>116</v>
      </c>
    </row>
    <row r="34" spans="1:7" ht="15">
      <c r="A34" s="962" t="s">
        <v>1236</v>
      </c>
      <c r="B34" s="962" t="s">
        <v>312</v>
      </c>
      <c r="C34" s="962" t="s">
        <v>1252</v>
      </c>
      <c r="D34" s="962">
        <v>11</v>
      </c>
      <c r="E34" s="962">
        <v>2022</v>
      </c>
      <c r="F34" s="962">
        <v>416062.41999999899</v>
      </c>
      <c r="G34" s="962" t="s">
        <v>116</v>
      </c>
    </row>
    <row r="35" spans="1:7" ht="15">
      <c r="A35" s="962" t="s">
        <v>1236</v>
      </c>
      <c r="B35" s="962" t="s">
        <v>312</v>
      </c>
      <c r="C35" s="962" t="s">
        <v>1252</v>
      </c>
      <c r="D35" s="962">
        <v>11</v>
      </c>
      <c r="E35" s="962">
        <v>2023</v>
      </c>
      <c r="F35" s="962">
        <v>1105870.8299999901</v>
      </c>
      <c r="G35" s="962" t="s">
        <v>116</v>
      </c>
    </row>
    <row r="36" spans="1:7" ht="15">
      <c r="A36" s="962" t="s">
        <v>1236</v>
      </c>
      <c r="B36" s="962" t="s">
        <v>312</v>
      </c>
      <c r="C36" s="962" t="s">
        <v>1252</v>
      </c>
      <c r="D36" s="962">
        <v>12</v>
      </c>
      <c r="E36" s="962">
        <v>2022</v>
      </c>
      <c r="F36" s="962">
        <v>301597.38999999902</v>
      </c>
      <c r="G36" s="962" t="s">
        <v>116</v>
      </c>
    </row>
    <row r="37" spans="1:7" ht="15">
      <c r="A37" s="962" t="s">
        <v>1236</v>
      </c>
      <c r="B37" s="962" t="s">
        <v>312</v>
      </c>
      <c r="C37" s="962" t="s">
        <v>1252</v>
      </c>
      <c r="D37" s="962">
        <v>12</v>
      </c>
      <c r="E37" s="962">
        <v>2023</v>
      </c>
      <c r="F37" s="962">
        <v>1325226.9199999899</v>
      </c>
      <c r="G37" s="962" t="s">
        <v>116</v>
      </c>
    </row>
    <row r="38" spans="1:7" ht="15">
      <c r="A38" s="962" t="s">
        <v>1236</v>
      </c>
      <c r="B38" s="962" t="s">
        <v>312</v>
      </c>
      <c r="C38" s="962" t="s">
        <v>1253</v>
      </c>
      <c r="D38" s="962">
        <v>1</v>
      </c>
      <c r="E38" s="962">
        <v>2023</v>
      </c>
      <c r="F38" s="962">
        <v>-28624.719999999899</v>
      </c>
      <c r="G38" s="962" t="s">
        <v>116</v>
      </c>
    </row>
    <row r="39" spans="1:7" ht="15">
      <c r="A39" s="962" t="s">
        <v>1236</v>
      </c>
      <c r="B39" s="962" t="s">
        <v>312</v>
      </c>
      <c r="C39" s="962" t="s">
        <v>1253</v>
      </c>
      <c r="D39" s="962">
        <v>1</v>
      </c>
      <c r="E39" s="962">
        <v>2024</v>
      </c>
      <c r="F39" s="962">
        <v>195701</v>
      </c>
      <c r="G39" s="962" t="s">
        <v>116</v>
      </c>
    </row>
    <row r="40" spans="1:7" ht="15">
      <c r="A40" s="962" t="s">
        <v>1236</v>
      </c>
      <c r="B40" s="962" t="s">
        <v>312</v>
      </c>
      <c r="C40" s="962" t="s">
        <v>1253</v>
      </c>
      <c r="D40" s="962">
        <v>2</v>
      </c>
      <c r="E40" s="962">
        <v>2023</v>
      </c>
      <c r="F40" s="962">
        <v>-24003.249999999902</v>
      </c>
      <c r="G40" s="962" t="s">
        <v>116</v>
      </c>
    </row>
    <row r="41" spans="1:7" ht="15">
      <c r="A41" s="962" t="s">
        <v>1236</v>
      </c>
      <c r="B41" s="962" t="s">
        <v>312</v>
      </c>
      <c r="C41" s="962" t="s">
        <v>1253</v>
      </c>
      <c r="D41" s="962">
        <v>3</v>
      </c>
      <c r="E41" s="962">
        <v>2023</v>
      </c>
      <c r="F41" s="962">
        <v>-12686.0099999999</v>
      </c>
      <c r="G41" s="962" t="s">
        <v>116</v>
      </c>
    </row>
    <row r="42" spans="1:7" ht="15">
      <c r="A42" s="962" t="s">
        <v>1236</v>
      </c>
      <c r="B42" s="962" t="s">
        <v>312</v>
      </c>
      <c r="C42" s="962" t="s">
        <v>1253</v>
      </c>
      <c r="D42" s="962">
        <v>4</v>
      </c>
      <c r="E42" s="962">
        <v>2023</v>
      </c>
      <c r="F42" s="962">
        <v>165745.62</v>
      </c>
      <c r="G42" s="962" t="s">
        <v>116</v>
      </c>
    </row>
    <row r="43" spans="1:7" ht="15">
      <c r="A43" s="962" t="s">
        <v>1236</v>
      </c>
      <c r="B43" s="962" t="s">
        <v>312</v>
      </c>
      <c r="C43" s="962" t="s">
        <v>1253</v>
      </c>
      <c r="D43" s="962">
        <v>5</v>
      </c>
      <c r="E43" s="962">
        <v>2023</v>
      </c>
      <c r="F43" s="962">
        <v>34619.800000000003</v>
      </c>
      <c r="G43" s="962" t="s">
        <v>116</v>
      </c>
    </row>
    <row r="44" spans="1:7" ht="15">
      <c r="A44" s="962" t="s">
        <v>1236</v>
      </c>
      <c r="B44" s="962" t="s">
        <v>312</v>
      </c>
      <c r="C44" s="962" t="s">
        <v>1253</v>
      </c>
      <c r="D44" s="962">
        <v>6</v>
      </c>
      <c r="E44" s="962">
        <v>2023</v>
      </c>
      <c r="F44" s="962">
        <v>74435.350000000006</v>
      </c>
      <c r="G44" s="962" t="s">
        <v>116</v>
      </c>
    </row>
    <row r="45" spans="1:7" ht="15">
      <c r="A45" s="962" t="s">
        <v>1236</v>
      </c>
      <c r="B45" s="962" t="s">
        <v>312</v>
      </c>
      <c r="C45" s="962" t="s">
        <v>1253</v>
      </c>
      <c r="D45" s="962">
        <v>7</v>
      </c>
      <c r="E45" s="962">
        <v>2023</v>
      </c>
      <c r="F45" s="962">
        <v>88732.589999999997</v>
      </c>
      <c r="G45" s="962" t="s">
        <v>116</v>
      </c>
    </row>
    <row r="46" spans="1:7" ht="15">
      <c r="A46" s="962" t="s">
        <v>1236</v>
      </c>
      <c r="B46" s="962" t="s">
        <v>312</v>
      </c>
      <c r="C46" s="962" t="s">
        <v>1253</v>
      </c>
      <c r="D46" s="962">
        <v>8</v>
      </c>
      <c r="E46" s="962">
        <v>2022</v>
      </c>
      <c r="F46" s="962">
        <v>27078.939999999999</v>
      </c>
      <c r="G46" s="962" t="s">
        <v>116</v>
      </c>
    </row>
    <row r="47" spans="1:7" ht="15">
      <c r="A47" s="962" t="s">
        <v>1236</v>
      </c>
      <c r="B47" s="962" t="s">
        <v>312</v>
      </c>
      <c r="C47" s="962" t="s">
        <v>1253</v>
      </c>
      <c r="D47" s="962">
        <v>8</v>
      </c>
      <c r="E47" s="962">
        <v>2023</v>
      </c>
      <c r="F47" s="962">
        <v>65092.07</v>
      </c>
      <c r="G47" s="962" t="s">
        <v>116</v>
      </c>
    </row>
    <row r="48" spans="1:7" ht="15">
      <c r="A48" s="962" t="s">
        <v>1236</v>
      </c>
      <c r="B48" s="962" t="s">
        <v>312</v>
      </c>
      <c r="C48" s="962" t="s">
        <v>1253</v>
      </c>
      <c r="D48" s="962">
        <v>9</v>
      </c>
      <c r="E48" s="962">
        <v>2022</v>
      </c>
      <c r="F48" s="962">
        <v>19934.689999999999</v>
      </c>
      <c r="G48" s="962" t="s">
        <v>116</v>
      </c>
    </row>
    <row r="49" spans="1:7" ht="15">
      <c r="A49" s="962" t="s">
        <v>1236</v>
      </c>
      <c r="B49" s="962" t="s">
        <v>312</v>
      </c>
      <c r="C49" s="962" t="s">
        <v>1253</v>
      </c>
      <c r="D49" s="962">
        <v>9</v>
      </c>
      <c r="E49" s="962">
        <v>2023</v>
      </c>
      <c r="F49" s="962">
        <v>92338.910000000003</v>
      </c>
      <c r="G49" s="962" t="s">
        <v>116</v>
      </c>
    </row>
    <row r="50" spans="1:7" ht="15">
      <c r="A50" s="962" t="s">
        <v>1236</v>
      </c>
      <c r="B50" s="962" t="s">
        <v>312</v>
      </c>
      <c r="C50" s="962" t="s">
        <v>1253</v>
      </c>
      <c r="D50" s="962">
        <v>10</v>
      </c>
      <c r="E50" s="962">
        <v>2022</v>
      </c>
      <c r="F50" s="962">
        <v>5296.4700000000103</v>
      </c>
      <c r="G50" s="962" t="s">
        <v>116</v>
      </c>
    </row>
    <row r="51" spans="1:7" ht="15">
      <c r="A51" s="962" t="s">
        <v>1236</v>
      </c>
      <c r="B51" s="962" t="s">
        <v>312</v>
      </c>
      <c r="C51" s="962" t="s">
        <v>1253</v>
      </c>
      <c r="D51" s="962">
        <v>10</v>
      </c>
      <c r="E51" s="962">
        <v>2023</v>
      </c>
      <c r="F51" s="962">
        <v>231028.95000000001</v>
      </c>
      <c r="G51" s="962" t="s">
        <v>116</v>
      </c>
    </row>
    <row r="52" spans="1:7" ht="15">
      <c r="A52" s="962" t="s">
        <v>1236</v>
      </c>
      <c r="B52" s="962" t="s">
        <v>312</v>
      </c>
      <c r="C52" s="962" t="s">
        <v>1253</v>
      </c>
      <c r="D52" s="962">
        <v>11</v>
      </c>
      <c r="E52" s="962">
        <v>2022</v>
      </c>
      <c r="F52" s="962">
        <v>2951.5599999999899</v>
      </c>
      <c r="G52" s="962" t="s">
        <v>116</v>
      </c>
    </row>
    <row r="53" spans="1:7" ht="15">
      <c r="A53" s="962" t="s">
        <v>1236</v>
      </c>
      <c r="B53" s="962" t="s">
        <v>312</v>
      </c>
      <c r="C53" s="962" t="s">
        <v>1253</v>
      </c>
      <c r="D53" s="962">
        <v>11</v>
      </c>
      <c r="E53" s="962">
        <v>2023</v>
      </c>
      <c r="F53" s="962">
        <v>193077.73999999999</v>
      </c>
      <c r="G53" s="962" t="s">
        <v>116</v>
      </c>
    </row>
    <row r="54" spans="1:7" ht="15">
      <c r="A54" s="962" t="s">
        <v>1236</v>
      </c>
      <c r="B54" s="962" t="s">
        <v>312</v>
      </c>
      <c r="C54" s="962" t="s">
        <v>1253</v>
      </c>
      <c r="D54" s="962">
        <v>12</v>
      </c>
      <c r="E54" s="962">
        <v>2022</v>
      </c>
      <c r="F54" s="962">
        <v>-21956.379999999899</v>
      </c>
      <c r="G54" s="962" t="s">
        <v>116</v>
      </c>
    </row>
    <row r="55" spans="1:7" ht="15">
      <c r="A55" s="962" t="s">
        <v>1236</v>
      </c>
      <c r="B55" s="962" t="s">
        <v>312</v>
      </c>
      <c r="C55" s="962" t="s">
        <v>1253</v>
      </c>
      <c r="D55" s="962">
        <v>12</v>
      </c>
      <c r="E55" s="962">
        <v>2023</v>
      </c>
      <c r="F55" s="962">
        <v>180916.32000000001</v>
      </c>
      <c r="G55" s="962" t="s">
        <v>116</v>
      </c>
    </row>
    <row r="56" spans="1:7" ht="15">
      <c r="A56" s="962" t="s">
        <v>1236</v>
      </c>
      <c r="B56" s="962" t="s">
        <v>312</v>
      </c>
      <c r="C56" s="962" t="s">
        <v>1254</v>
      </c>
      <c r="D56" s="962">
        <v>1</v>
      </c>
      <c r="E56" s="962">
        <v>2023</v>
      </c>
      <c r="F56" s="962">
        <v>500902.71000000002</v>
      </c>
      <c r="G56" s="962" t="s">
        <v>116</v>
      </c>
    </row>
    <row r="57" spans="1:7" ht="15">
      <c r="A57" s="962" t="s">
        <v>1236</v>
      </c>
      <c r="B57" s="962" t="s">
        <v>312</v>
      </c>
      <c r="C57" s="962" t="s">
        <v>1254</v>
      </c>
      <c r="D57" s="962">
        <v>1</v>
      </c>
      <c r="E57" s="962">
        <v>2024</v>
      </c>
      <c r="F57" s="962">
        <v>1028943.24</v>
      </c>
      <c r="G57" s="962" t="s">
        <v>116</v>
      </c>
    </row>
    <row r="58" spans="1:7" ht="15">
      <c r="A58" s="962" t="s">
        <v>1236</v>
      </c>
      <c r="B58" s="962" t="s">
        <v>312</v>
      </c>
      <c r="C58" s="962" t="s">
        <v>1254</v>
      </c>
      <c r="D58" s="962">
        <v>2</v>
      </c>
      <c r="E58" s="962">
        <v>2023</v>
      </c>
      <c r="F58" s="962">
        <v>773370.68999999994</v>
      </c>
      <c r="G58" s="962" t="s">
        <v>116</v>
      </c>
    </row>
    <row r="59" spans="1:7" ht="15">
      <c r="A59" s="962" t="s">
        <v>1236</v>
      </c>
      <c r="B59" s="962" t="s">
        <v>312</v>
      </c>
      <c r="C59" s="962" t="s">
        <v>1254</v>
      </c>
      <c r="D59" s="962">
        <v>3</v>
      </c>
      <c r="E59" s="962">
        <v>2023</v>
      </c>
      <c r="F59" s="962">
        <v>856835.30000000005</v>
      </c>
      <c r="G59" s="962" t="s">
        <v>116</v>
      </c>
    </row>
    <row r="60" spans="1:7" ht="15">
      <c r="A60" s="962" t="s">
        <v>1236</v>
      </c>
      <c r="B60" s="962" t="s">
        <v>312</v>
      </c>
      <c r="C60" s="962" t="s">
        <v>1254</v>
      </c>
      <c r="D60" s="962">
        <v>4</v>
      </c>
      <c r="E60" s="962">
        <v>2023</v>
      </c>
      <c r="F60" s="962">
        <v>855075.70999999996</v>
      </c>
      <c r="G60" s="962" t="s">
        <v>116</v>
      </c>
    </row>
    <row r="61" spans="1:7" ht="15">
      <c r="A61" s="962" t="s">
        <v>1236</v>
      </c>
      <c r="B61" s="962" t="s">
        <v>312</v>
      </c>
      <c r="C61" s="962" t="s">
        <v>1254</v>
      </c>
      <c r="D61" s="962">
        <v>5</v>
      </c>
      <c r="E61" s="962">
        <v>2023</v>
      </c>
      <c r="F61" s="962">
        <v>862215.76000000001</v>
      </c>
      <c r="G61" s="962" t="s">
        <v>116</v>
      </c>
    </row>
    <row r="62" spans="1:7" ht="15">
      <c r="A62" s="962" t="s">
        <v>1236</v>
      </c>
      <c r="B62" s="962" t="s">
        <v>312</v>
      </c>
      <c r="C62" s="962" t="s">
        <v>1254</v>
      </c>
      <c r="D62" s="962">
        <v>6</v>
      </c>
      <c r="E62" s="962">
        <v>2023</v>
      </c>
      <c r="F62" s="962">
        <v>884184.15000000002</v>
      </c>
      <c r="G62" s="962" t="s">
        <v>116</v>
      </c>
    </row>
    <row r="63" spans="1:7" ht="15">
      <c r="A63" s="962" t="s">
        <v>1236</v>
      </c>
      <c r="B63" s="962" t="s">
        <v>312</v>
      </c>
      <c r="C63" s="962" t="s">
        <v>1254</v>
      </c>
      <c r="D63" s="962">
        <v>7</v>
      </c>
      <c r="E63" s="962">
        <v>2023</v>
      </c>
      <c r="F63" s="962">
        <v>975052.71999999997</v>
      </c>
      <c r="G63" s="962" t="s">
        <v>116</v>
      </c>
    </row>
    <row r="64" spans="1:7" ht="15">
      <c r="A64" s="962" t="s">
        <v>1236</v>
      </c>
      <c r="B64" s="962" t="s">
        <v>312</v>
      </c>
      <c r="C64" s="962" t="s">
        <v>1254</v>
      </c>
      <c r="D64" s="962">
        <v>8</v>
      </c>
      <c r="E64" s="962">
        <v>2022</v>
      </c>
      <c r="F64" s="962">
        <v>33297.050000000003</v>
      </c>
      <c r="G64" s="962" t="s">
        <v>116</v>
      </c>
    </row>
    <row r="65" spans="1:7" ht="15">
      <c r="A65" s="962" t="s">
        <v>1236</v>
      </c>
      <c r="B65" s="962" t="s">
        <v>312</v>
      </c>
      <c r="C65" s="962" t="s">
        <v>1254</v>
      </c>
      <c r="D65" s="962">
        <v>8</v>
      </c>
      <c r="E65" s="962">
        <v>2023</v>
      </c>
      <c r="F65" s="962">
        <v>970833.81000000006</v>
      </c>
      <c r="G65" s="962" t="s">
        <v>116</v>
      </c>
    </row>
    <row r="66" spans="1:7" ht="15">
      <c r="A66" s="962" t="s">
        <v>1236</v>
      </c>
      <c r="B66" s="962" t="s">
        <v>312</v>
      </c>
      <c r="C66" s="962" t="s">
        <v>1254</v>
      </c>
      <c r="D66" s="962">
        <v>9</v>
      </c>
      <c r="E66" s="962">
        <v>2022</v>
      </c>
      <c r="F66" s="962">
        <v>61566.139999999999</v>
      </c>
      <c r="G66" s="962" t="s">
        <v>116</v>
      </c>
    </row>
    <row r="67" spans="1:7" ht="15">
      <c r="A67" s="962" t="s">
        <v>1236</v>
      </c>
      <c r="B67" s="962" t="s">
        <v>312</v>
      </c>
      <c r="C67" s="962" t="s">
        <v>1254</v>
      </c>
      <c r="D67" s="962">
        <v>9</v>
      </c>
      <c r="E67" s="962">
        <v>2023</v>
      </c>
      <c r="F67" s="962">
        <v>995820.85999999999</v>
      </c>
      <c r="G67" s="962" t="s">
        <v>116</v>
      </c>
    </row>
    <row r="68" spans="1:7" ht="15">
      <c r="A68" s="962" t="s">
        <v>1236</v>
      </c>
      <c r="B68" s="962" t="s">
        <v>312</v>
      </c>
      <c r="C68" s="962" t="s">
        <v>1254</v>
      </c>
      <c r="D68" s="962">
        <v>10</v>
      </c>
      <c r="E68" s="962">
        <v>2022</v>
      </c>
      <c r="F68" s="962">
        <v>159795.39000000001</v>
      </c>
      <c r="G68" s="962" t="s">
        <v>116</v>
      </c>
    </row>
    <row r="69" spans="1:7" ht="15">
      <c r="A69" s="962" t="s">
        <v>1236</v>
      </c>
      <c r="B69" s="962" t="s">
        <v>312</v>
      </c>
      <c r="C69" s="962" t="s">
        <v>1254</v>
      </c>
      <c r="D69" s="962">
        <v>10</v>
      </c>
      <c r="E69" s="962">
        <v>2023</v>
      </c>
      <c r="F69" s="962">
        <v>896962.95999999996</v>
      </c>
      <c r="G69" s="962" t="s">
        <v>116</v>
      </c>
    </row>
    <row r="70" spans="1:7" ht="15">
      <c r="A70" s="962" t="s">
        <v>1236</v>
      </c>
      <c r="B70" s="962" t="s">
        <v>312</v>
      </c>
      <c r="C70" s="962" t="s">
        <v>1254</v>
      </c>
      <c r="D70" s="962">
        <v>11</v>
      </c>
      <c r="E70" s="962">
        <v>2022</v>
      </c>
      <c r="F70" s="962">
        <v>238289.32000000001</v>
      </c>
      <c r="G70" s="962" t="s">
        <v>116</v>
      </c>
    </row>
    <row r="71" spans="1:7" ht="15">
      <c r="A71" s="962" t="s">
        <v>1236</v>
      </c>
      <c r="B71" s="962" t="s">
        <v>312</v>
      </c>
      <c r="C71" s="962" t="s">
        <v>1254</v>
      </c>
      <c r="D71" s="962">
        <v>11</v>
      </c>
      <c r="E71" s="962">
        <v>2023</v>
      </c>
      <c r="F71" s="962">
        <v>920786.65000000002</v>
      </c>
      <c r="G71" s="962" t="s">
        <v>116</v>
      </c>
    </row>
    <row r="72" spans="1:7" ht="15">
      <c r="A72" s="962" t="s">
        <v>1236</v>
      </c>
      <c r="B72" s="962" t="s">
        <v>312</v>
      </c>
      <c r="C72" s="962" t="s">
        <v>1254</v>
      </c>
      <c r="D72" s="962">
        <v>12</v>
      </c>
      <c r="E72" s="962">
        <v>2022</v>
      </c>
      <c r="F72" s="962">
        <v>452116.54999999999</v>
      </c>
      <c r="G72" s="962" t="s">
        <v>116</v>
      </c>
    </row>
    <row r="73" spans="1:7" ht="15">
      <c r="A73" s="962" t="s">
        <v>1236</v>
      </c>
      <c r="B73" s="962" t="s">
        <v>312</v>
      </c>
      <c r="C73" s="962" t="s">
        <v>1254</v>
      </c>
      <c r="D73" s="962">
        <v>12</v>
      </c>
      <c r="E73" s="962">
        <v>2023</v>
      </c>
      <c r="F73" s="962">
        <v>1026140.66</v>
      </c>
      <c r="G73" s="962" t="s">
        <v>116</v>
      </c>
    </row>
    <row r="74" spans="1:7" ht="15">
      <c r="A74" s="962" t="s">
        <v>1236</v>
      </c>
      <c r="B74" s="962" t="s">
        <v>312</v>
      </c>
      <c r="C74" s="962" t="s">
        <v>1255</v>
      </c>
      <c r="D74" s="962">
        <v>1</v>
      </c>
      <c r="E74" s="962">
        <v>2023</v>
      </c>
      <c r="F74" s="962">
        <v>160570.239999999</v>
      </c>
      <c r="G74" s="962" t="s">
        <v>116</v>
      </c>
    </row>
    <row r="75" spans="1:7" ht="15">
      <c r="A75" s="962" t="s">
        <v>1236</v>
      </c>
      <c r="B75" s="962" t="s">
        <v>312</v>
      </c>
      <c r="C75" s="962" t="s">
        <v>1255</v>
      </c>
      <c r="D75" s="962">
        <v>1</v>
      </c>
      <c r="E75" s="962">
        <v>2024</v>
      </c>
      <c r="F75" s="962">
        <v>550433.57999999996</v>
      </c>
      <c r="G75" s="962" t="s">
        <v>116</v>
      </c>
    </row>
    <row r="76" spans="1:7" ht="15">
      <c r="A76" s="962" t="s">
        <v>1236</v>
      </c>
      <c r="B76" s="962" t="s">
        <v>312</v>
      </c>
      <c r="C76" s="962" t="s">
        <v>1255</v>
      </c>
      <c r="D76" s="962">
        <v>2</v>
      </c>
      <c r="E76" s="962">
        <v>2023</v>
      </c>
      <c r="F76" s="962">
        <v>197713.72999999899</v>
      </c>
      <c r="G76" s="962" t="s">
        <v>116</v>
      </c>
    </row>
    <row r="77" spans="1:7" ht="15">
      <c r="A77" s="962" t="s">
        <v>1236</v>
      </c>
      <c r="B77" s="962" t="s">
        <v>312</v>
      </c>
      <c r="C77" s="962" t="s">
        <v>1255</v>
      </c>
      <c r="D77" s="962">
        <v>3</v>
      </c>
      <c r="E77" s="962">
        <v>2023</v>
      </c>
      <c r="F77" s="962">
        <v>39129.279999999802</v>
      </c>
      <c r="G77" s="962" t="s">
        <v>116</v>
      </c>
    </row>
    <row r="78" spans="1:7" ht="15">
      <c r="A78" s="962" t="s">
        <v>1236</v>
      </c>
      <c r="B78" s="962" t="s">
        <v>312</v>
      </c>
      <c r="C78" s="962" t="s">
        <v>1255</v>
      </c>
      <c r="D78" s="962">
        <v>4</v>
      </c>
      <c r="E78" s="962">
        <v>2023</v>
      </c>
      <c r="F78" s="962">
        <v>32506.8399999998</v>
      </c>
      <c r="G78" s="962" t="s">
        <v>116</v>
      </c>
    </row>
    <row r="79" spans="1:7" ht="15">
      <c r="A79" s="962" t="s">
        <v>1236</v>
      </c>
      <c r="B79" s="962" t="s">
        <v>312</v>
      </c>
      <c r="C79" s="962" t="s">
        <v>1255</v>
      </c>
      <c r="D79" s="962">
        <v>5</v>
      </c>
      <c r="E79" s="962">
        <v>2023</v>
      </c>
      <c r="F79" s="962">
        <v>247902.41999999899</v>
      </c>
      <c r="G79" s="962" t="s">
        <v>116</v>
      </c>
    </row>
    <row r="80" spans="1:7" ht="15">
      <c r="A80" s="962" t="s">
        <v>1236</v>
      </c>
      <c r="B80" s="962" t="s">
        <v>312</v>
      </c>
      <c r="C80" s="962" t="s">
        <v>1255</v>
      </c>
      <c r="D80" s="962">
        <v>6</v>
      </c>
      <c r="E80" s="962">
        <v>2023</v>
      </c>
      <c r="F80" s="962">
        <v>292694.97999999998</v>
      </c>
      <c r="G80" s="962" t="s">
        <v>116</v>
      </c>
    </row>
    <row r="81" spans="1:7" ht="15">
      <c r="A81" s="962" t="s">
        <v>1236</v>
      </c>
      <c r="B81" s="962" t="s">
        <v>312</v>
      </c>
      <c r="C81" s="962" t="s">
        <v>1255</v>
      </c>
      <c r="D81" s="962">
        <v>7</v>
      </c>
      <c r="E81" s="962">
        <v>2023</v>
      </c>
      <c r="F81" s="962">
        <v>296896.03999999998</v>
      </c>
      <c r="G81" s="962" t="s">
        <v>116</v>
      </c>
    </row>
    <row r="82" spans="1:7" ht="15">
      <c r="A82" s="962" t="s">
        <v>1236</v>
      </c>
      <c r="B82" s="962" t="s">
        <v>312</v>
      </c>
      <c r="C82" s="962" t="s">
        <v>1255</v>
      </c>
      <c r="D82" s="962">
        <v>8</v>
      </c>
      <c r="E82" s="962">
        <v>2022</v>
      </c>
      <c r="F82" s="962">
        <v>287683.88999999902</v>
      </c>
      <c r="G82" s="962" t="s">
        <v>116</v>
      </c>
    </row>
    <row r="83" spans="1:7" ht="15">
      <c r="A83" s="962" t="s">
        <v>1236</v>
      </c>
      <c r="B83" s="962" t="s">
        <v>312</v>
      </c>
      <c r="C83" s="962" t="s">
        <v>1255</v>
      </c>
      <c r="D83" s="962">
        <v>8</v>
      </c>
      <c r="E83" s="962">
        <v>2023</v>
      </c>
      <c r="F83" s="962">
        <v>355642.29999999999</v>
      </c>
      <c r="G83" s="962" t="s">
        <v>116</v>
      </c>
    </row>
    <row r="84" spans="1:7" ht="15">
      <c r="A84" s="962" t="s">
        <v>1236</v>
      </c>
      <c r="B84" s="962" t="s">
        <v>312</v>
      </c>
      <c r="C84" s="962" t="s">
        <v>1255</v>
      </c>
      <c r="D84" s="962">
        <v>9</v>
      </c>
      <c r="E84" s="962">
        <v>2022</v>
      </c>
      <c r="F84" s="962">
        <v>352300.26999999897</v>
      </c>
      <c r="G84" s="962" t="s">
        <v>116</v>
      </c>
    </row>
    <row r="85" spans="1:7" ht="15">
      <c r="A85" s="962" t="s">
        <v>1236</v>
      </c>
      <c r="B85" s="962" t="s">
        <v>312</v>
      </c>
      <c r="C85" s="962" t="s">
        <v>1255</v>
      </c>
      <c r="D85" s="962">
        <v>9</v>
      </c>
      <c r="E85" s="962">
        <v>2023</v>
      </c>
      <c r="F85" s="962">
        <v>388911.31</v>
      </c>
      <c r="G85" s="962" t="s">
        <v>116</v>
      </c>
    </row>
    <row r="86" spans="1:7" ht="15">
      <c r="A86" s="962" t="s">
        <v>1236</v>
      </c>
      <c r="B86" s="962" t="s">
        <v>312</v>
      </c>
      <c r="C86" s="962" t="s">
        <v>1255</v>
      </c>
      <c r="D86" s="962">
        <v>10</v>
      </c>
      <c r="E86" s="962">
        <v>2022</v>
      </c>
      <c r="F86" s="962">
        <v>368830.32999999903</v>
      </c>
      <c r="G86" s="962" t="s">
        <v>116</v>
      </c>
    </row>
    <row r="87" spans="1:7" ht="15">
      <c r="A87" s="962" t="s">
        <v>1236</v>
      </c>
      <c r="B87" s="962" t="s">
        <v>312</v>
      </c>
      <c r="C87" s="962" t="s">
        <v>1255</v>
      </c>
      <c r="D87" s="962">
        <v>10</v>
      </c>
      <c r="E87" s="962">
        <v>2023</v>
      </c>
      <c r="F87" s="962">
        <v>511355.78999999998</v>
      </c>
      <c r="G87" s="962" t="s">
        <v>116</v>
      </c>
    </row>
    <row r="88" spans="1:7" ht="15">
      <c r="A88" s="962" t="s">
        <v>1236</v>
      </c>
      <c r="B88" s="962" t="s">
        <v>312</v>
      </c>
      <c r="C88" s="962" t="s">
        <v>1255</v>
      </c>
      <c r="D88" s="962">
        <v>11</v>
      </c>
      <c r="E88" s="962">
        <v>2022</v>
      </c>
      <c r="F88" s="962">
        <v>349574.049999999</v>
      </c>
      <c r="G88" s="962" t="s">
        <v>116</v>
      </c>
    </row>
    <row r="89" spans="1:7" ht="15">
      <c r="A89" s="962" t="s">
        <v>1236</v>
      </c>
      <c r="B89" s="962" t="s">
        <v>312</v>
      </c>
      <c r="C89" s="962" t="s">
        <v>1255</v>
      </c>
      <c r="D89" s="962">
        <v>11</v>
      </c>
      <c r="E89" s="962">
        <v>2023</v>
      </c>
      <c r="F89" s="962">
        <v>381123.23999999999</v>
      </c>
      <c r="G89" s="962" t="s">
        <v>116</v>
      </c>
    </row>
    <row r="90" spans="1:7" ht="15">
      <c r="A90" s="962" t="s">
        <v>1236</v>
      </c>
      <c r="B90" s="962" t="s">
        <v>312</v>
      </c>
      <c r="C90" s="962" t="s">
        <v>1255</v>
      </c>
      <c r="D90" s="962">
        <v>12</v>
      </c>
      <c r="E90" s="962">
        <v>2022</v>
      </c>
      <c r="F90" s="962">
        <v>184821.679999999</v>
      </c>
      <c r="G90" s="962" t="s">
        <v>116</v>
      </c>
    </row>
    <row r="91" spans="1:7" ht="15">
      <c r="A91" s="962" t="s">
        <v>1236</v>
      </c>
      <c r="B91" s="962" t="s">
        <v>312</v>
      </c>
      <c r="C91" s="962" t="s">
        <v>1255</v>
      </c>
      <c r="D91" s="962">
        <v>12</v>
      </c>
      <c r="E91" s="962">
        <v>2023</v>
      </c>
      <c r="F91" s="962">
        <v>553550.03000000003</v>
      </c>
      <c r="G91" s="962" t="s">
        <v>116</v>
      </c>
    </row>
    <row r="92" spans="1:7" ht="15">
      <c r="A92" s="962" t="s">
        <v>1236</v>
      </c>
      <c r="B92" s="962" t="s">
        <v>313</v>
      </c>
      <c r="C92" s="962" t="s">
        <v>1251</v>
      </c>
      <c r="D92" s="962">
        <v>1</v>
      </c>
      <c r="E92" s="962">
        <v>2023</v>
      </c>
      <c r="F92" s="962">
        <v>437599.64999999898</v>
      </c>
      <c r="G92" s="962" t="s">
        <v>115</v>
      </c>
    </row>
    <row r="93" spans="1:7" ht="15">
      <c r="A93" s="962" t="s">
        <v>1236</v>
      </c>
      <c r="B93" s="962" t="s">
        <v>313</v>
      </c>
      <c r="C93" s="962" t="s">
        <v>1251</v>
      </c>
      <c r="D93" s="962">
        <v>1</v>
      </c>
      <c r="E93" s="962">
        <v>2024</v>
      </c>
      <c r="F93" s="962">
        <v>227451.829999999</v>
      </c>
      <c r="G93" s="962" t="s">
        <v>115</v>
      </c>
    </row>
    <row r="94" spans="1:7" ht="15">
      <c r="A94" s="962" t="s">
        <v>1236</v>
      </c>
      <c r="B94" s="962" t="s">
        <v>313</v>
      </c>
      <c r="C94" s="962" t="s">
        <v>1251</v>
      </c>
      <c r="D94" s="962">
        <v>2</v>
      </c>
      <c r="E94" s="962">
        <v>2023</v>
      </c>
      <c r="F94" s="962">
        <v>412297.09999999998</v>
      </c>
      <c r="G94" s="962" t="s">
        <v>115</v>
      </c>
    </row>
    <row r="95" spans="1:7" ht="15">
      <c r="A95" s="962" t="s">
        <v>1236</v>
      </c>
      <c r="B95" s="962" t="s">
        <v>313</v>
      </c>
      <c r="C95" s="962" t="s">
        <v>1251</v>
      </c>
      <c r="D95" s="962">
        <v>3</v>
      </c>
      <c r="E95" s="962">
        <v>2023</v>
      </c>
      <c r="F95" s="962">
        <v>457333.97999999899</v>
      </c>
      <c r="G95" s="962" t="s">
        <v>115</v>
      </c>
    </row>
    <row r="96" spans="1:7" ht="15">
      <c r="A96" s="962" t="s">
        <v>1236</v>
      </c>
      <c r="B96" s="962" t="s">
        <v>313</v>
      </c>
      <c r="C96" s="962" t="s">
        <v>1251</v>
      </c>
      <c r="D96" s="962">
        <v>4</v>
      </c>
      <c r="E96" s="962">
        <v>2023</v>
      </c>
      <c r="F96" s="962">
        <v>736850.299999999</v>
      </c>
      <c r="G96" s="962" t="s">
        <v>115</v>
      </c>
    </row>
    <row r="97" spans="1:7" ht="15">
      <c r="A97" s="962" t="s">
        <v>1236</v>
      </c>
      <c r="B97" s="962" t="s">
        <v>313</v>
      </c>
      <c r="C97" s="962" t="s">
        <v>1251</v>
      </c>
      <c r="D97" s="962">
        <v>5</v>
      </c>
      <c r="E97" s="962">
        <v>2023</v>
      </c>
      <c r="F97" s="962">
        <v>711061.429999999</v>
      </c>
      <c r="G97" s="962" t="s">
        <v>115</v>
      </c>
    </row>
    <row r="98" spans="1:7" ht="15">
      <c r="A98" s="962" t="s">
        <v>1236</v>
      </c>
      <c r="B98" s="962" t="s">
        <v>313</v>
      </c>
      <c r="C98" s="962" t="s">
        <v>1251</v>
      </c>
      <c r="D98" s="962">
        <v>6</v>
      </c>
      <c r="E98" s="962">
        <v>2023</v>
      </c>
      <c r="F98" s="962">
        <v>639741.049999999</v>
      </c>
      <c r="G98" s="962" t="s">
        <v>115</v>
      </c>
    </row>
    <row r="99" spans="1:7" ht="15">
      <c r="A99" s="962" t="s">
        <v>1236</v>
      </c>
      <c r="B99" s="962" t="s">
        <v>313</v>
      </c>
      <c r="C99" s="962" t="s">
        <v>1251</v>
      </c>
      <c r="D99" s="962">
        <v>7</v>
      </c>
      <c r="E99" s="962">
        <v>2023</v>
      </c>
      <c r="F99" s="962">
        <v>562449.06999999902</v>
      </c>
      <c r="G99" s="962" t="s">
        <v>115</v>
      </c>
    </row>
    <row r="100" spans="1:7" ht="15">
      <c r="A100" s="962" t="s">
        <v>1236</v>
      </c>
      <c r="B100" s="962" t="s">
        <v>313</v>
      </c>
      <c r="C100" s="962" t="s">
        <v>1251</v>
      </c>
      <c r="D100" s="962">
        <v>8</v>
      </c>
      <c r="E100" s="962">
        <v>2022</v>
      </c>
      <c r="F100" s="962">
        <v>720699.88</v>
      </c>
      <c r="G100" s="962" t="s">
        <v>115</v>
      </c>
    </row>
    <row r="101" spans="1:7" ht="15">
      <c r="A101" s="962" t="s">
        <v>1236</v>
      </c>
      <c r="B101" s="962" t="s">
        <v>313</v>
      </c>
      <c r="C101" s="962" t="s">
        <v>1251</v>
      </c>
      <c r="D101" s="962">
        <v>8</v>
      </c>
      <c r="E101" s="962">
        <v>2023</v>
      </c>
      <c r="F101" s="962">
        <v>491821.71999999898</v>
      </c>
      <c r="G101" s="962" t="s">
        <v>115</v>
      </c>
    </row>
    <row r="102" spans="1:7" ht="15">
      <c r="A102" s="962" t="s">
        <v>1236</v>
      </c>
      <c r="B102" s="962" t="s">
        <v>313</v>
      </c>
      <c r="C102" s="962" t="s">
        <v>1251</v>
      </c>
      <c r="D102" s="962">
        <v>9</v>
      </c>
      <c r="E102" s="962">
        <v>2022</v>
      </c>
      <c r="F102" s="962">
        <v>648709.96999999997</v>
      </c>
      <c r="G102" s="962" t="s">
        <v>115</v>
      </c>
    </row>
    <row r="103" spans="1:7" ht="15">
      <c r="A103" s="962" t="s">
        <v>1236</v>
      </c>
      <c r="B103" s="962" t="s">
        <v>313</v>
      </c>
      <c r="C103" s="962" t="s">
        <v>1251</v>
      </c>
      <c r="D103" s="962">
        <v>9</v>
      </c>
      <c r="E103" s="962">
        <v>2023</v>
      </c>
      <c r="F103" s="962">
        <v>417733.95999999897</v>
      </c>
      <c r="G103" s="962" t="s">
        <v>115</v>
      </c>
    </row>
    <row r="104" spans="1:7" ht="15">
      <c r="A104" s="962" t="s">
        <v>1236</v>
      </c>
      <c r="B104" s="962" t="s">
        <v>313</v>
      </c>
      <c r="C104" s="962" t="s">
        <v>1251</v>
      </c>
      <c r="D104" s="962">
        <v>10</v>
      </c>
      <c r="E104" s="962">
        <v>2022</v>
      </c>
      <c r="F104" s="962">
        <v>575683.64999999898</v>
      </c>
      <c r="G104" s="962" t="s">
        <v>115</v>
      </c>
    </row>
    <row r="105" spans="1:7" ht="15">
      <c r="A105" s="962" t="s">
        <v>1236</v>
      </c>
      <c r="B105" s="962" t="s">
        <v>313</v>
      </c>
      <c r="C105" s="962" t="s">
        <v>1251</v>
      </c>
      <c r="D105" s="962">
        <v>10</v>
      </c>
      <c r="E105" s="962">
        <v>2023</v>
      </c>
      <c r="F105" s="962">
        <v>351922.84999999899</v>
      </c>
      <c r="G105" s="962" t="s">
        <v>115</v>
      </c>
    </row>
    <row r="106" spans="1:7" ht="15">
      <c r="A106" s="962" t="s">
        <v>1236</v>
      </c>
      <c r="B106" s="962" t="s">
        <v>313</v>
      </c>
      <c r="C106" s="962" t="s">
        <v>1251</v>
      </c>
      <c r="D106" s="962">
        <v>11</v>
      </c>
      <c r="E106" s="962">
        <v>2022</v>
      </c>
      <c r="F106" s="962">
        <v>522945.32999999903</v>
      </c>
      <c r="G106" s="962" t="s">
        <v>115</v>
      </c>
    </row>
    <row r="107" spans="1:7" ht="15">
      <c r="A107" s="962" t="s">
        <v>1236</v>
      </c>
      <c r="B107" s="962" t="s">
        <v>313</v>
      </c>
      <c r="C107" s="962" t="s">
        <v>1251</v>
      </c>
      <c r="D107" s="962">
        <v>11</v>
      </c>
      <c r="E107" s="962">
        <v>2023</v>
      </c>
      <c r="F107" s="962">
        <v>291947.95999999897</v>
      </c>
      <c r="G107" s="962" t="s">
        <v>115</v>
      </c>
    </row>
    <row r="108" spans="1:7" ht="15">
      <c r="A108" s="962" t="s">
        <v>1236</v>
      </c>
      <c r="B108" s="962" t="s">
        <v>313</v>
      </c>
      <c r="C108" s="962" t="s">
        <v>1251</v>
      </c>
      <c r="D108" s="962">
        <v>12</v>
      </c>
      <c r="E108" s="962">
        <v>2022</v>
      </c>
      <c r="F108" s="962">
        <v>502958.51999999897</v>
      </c>
      <c r="G108" s="962" t="s">
        <v>115</v>
      </c>
    </row>
    <row r="109" spans="1:7" ht="15">
      <c r="A109" s="962" t="s">
        <v>1236</v>
      </c>
      <c r="B109" s="962" t="s">
        <v>313</v>
      </c>
      <c r="C109" s="962" t="s">
        <v>1251</v>
      </c>
      <c r="D109" s="962">
        <v>12</v>
      </c>
      <c r="E109" s="962">
        <v>2023</v>
      </c>
      <c r="F109" s="962">
        <v>277311.58999999898</v>
      </c>
      <c r="G109" s="962" t="s">
        <v>115</v>
      </c>
    </row>
    <row r="110" spans="1:7" ht="15">
      <c r="A110" s="962" t="s">
        <v>1236</v>
      </c>
      <c r="B110" s="962" t="s">
        <v>313</v>
      </c>
      <c r="C110" s="962" t="s">
        <v>1256</v>
      </c>
      <c r="D110" s="962">
        <v>1</v>
      </c>
      <c r="E110" s="962">
        <v>2023</v>
      </c>
      <c r="F110" s="962">
        <v>102998.39</v>
      </c>
      <c r="G110" s="962" t="s">
        <v>1256</v>
      </c>
    </row>
    <row r="111" spans="1:7" ht="15">
      <c r="A111" s="962" t="s">
        <v>1236</v>
      </c>
      <c r="B111" s="962" t="s">
        <v>313</v>
      </c>
      <c r="C111" s="962" t="s">
        <v>1256</v>
      </c>
      <c r="D111" s="962">
        <v>1</v>
      </c>
      <c r="E111" s="962">
        <v>2024</v>
      </c>
      <c r="F111" s="962">
        <v>117530.459999999</v>
      </c>
      <c r="G111" s="962" t="s">
        <v>1256</v>
      </c>
    </row>
    <row r="112" spans="1:7" ht="15">
      <c r="A112" s="962" t="s">
        <v>1236</v>
      </c>
      <c r="B112" s="962" t="s">
        <v>313</v>
      </c>
      <c r="C112" s="962" t="s">
        <v>1256</v>
      </c>
      <c r="D112" s="962">
        <v>2</v>
      </c>
      <c r="E112" s="962">
        <v>2023</v>
      </c>
      <c r="F112" s="962">
        <v>99106.880000000005</v>
      </c>
      <c r="G112" s="962" t="s">
        <v>1256</v>
      </c>
    </row>
    <row r="113" spans="1:7" ht="15">
      <c r="A113" s="962" t="s">
        <v>1236</v>
      </c>
      <c r="B113" s="962" t="s">
        <v>313</v>
      </c>
      <c r="C113" s="962" t="s">
        <v>1256</v>
      </c>
      <c r="D113" s="962">
        <v>3</v>
      </c>
      <c r="E113" s="962">
        <v>2023</v>
      </c>
      <c r="F113" s="962">
        <v>95222.779999999999</v>
      </c>
      <c r="G113" s="962" t="s">
        <v>1256</v>
      </c>
    </row>
    <row r="114" spans="1:7" ht="15">
      <c r="A114" s="962" t="s">
        <v>1236</v>
      </c>
      <c r="B114" s="962" t="s">
        <v>313</v>
      </c>
      <c r="C114" s="962" t="s">
        <v>1256</v>
      </c>
      <c r="D114" s="962">
        <v>4</v>
      </c>
      <c r="E114" s="962">
        <v>2023</v>
      </c>
      <c r="F114" s="962">
        <v>129380.06</v>
      </c>
      <c r="G114" s="962" t="s">
        <v>1256</v>
      </c>
    </row>
    <row r="115" spans="1:7" ht="15">
      <c r="A115" s="962" t="s">
        <v>1236</v>
      </c>
      <c r="B115" s="962" t="s">
        <v>313</v>
      </c>
      <c r="C115" s="962" t="s">
        <v>1256</v>
      </c>
      <c r="D115" s="962">
        <v>5</v>
      </c>
      <c r="E115" s="962">
        <v>2023</v>
      </c>
      <c r="F115" s="962">
        <v>125494.2</v>
      </c>
      <c r="G115" s="962" t="s">
        <v>1256</v>
      </c>
    </row>
    <row r="116" spans="1:7" ht="15">
      <c r="A116" s="962" t="s">
        <v>1236</v>
      </c>
      <c r="B116" s="962" t="s">
        <v>313</v>
      </c>
      <c r="C116" s="962" t="s">
        <v>1256</v>
      </c>
      <c r="D116" s="962">
        <v>6</v>
      </c>
      <c r="E116" s="962">
        <v>2023</v>
      </c>
      <c r="F116" s="962">
        <v>121608.45</v>
      </c>
      <c r="G116" s="962" t="s">
        <v>1256</v>
      </c>
    </row>
    <row r="117" spans="1:7" ht="15">
      <c r="A117" s="962" t="s">
        <v>1236</v>
      </c>
      <c r="B117" s="962" t="s">
        <v>313</v>
      </c>
      <c r="C117" s="962" t="s">
        <v>1256</v>
      </c>
      <c r="D117" s="962">
        <v>7</v>
      </c>
      <c r="E117" s="962">
        <v>2023</v>
      </c>
      <c r="F117" s="962">
        <v>117720.83</v>
      </c>
      <c r="G117" s="962" t="s">
        <v>1256</v>
      </c>
    </row>
    <row r="118" spans="1:7" ht="15">
      <c r="A118" s="962" t="s">
        <v>1236</v>
      </c>
      <c r="B118" s="962" t="s">
        <v>313</v>
      </c>
      <c r="C118" s="962" t="s">
        <v>1256</v>
      </c>
      <c r="D118" s="962">
        <v>8</v>
      </c>
      <c r="E118" s="962">
        <v>2022</v>
      </c>
      <c r="F118" s="962">
        <v>45694.139999999999</v>
      </c>
      <c r="G118" s="962" t="s">
        <v>1256</v>
      </c>
    </row>
    <row r="119" spans="1:7" ht="15">
      <c r="A119" s="962" t="s">
        <v>1236</v>
      </c>
      <c r="B119" s="962" t="s">
        <v>313</v>
      </c>
      <c r="C119" s="962" t="s">
        <v>1256</v>
      </c>
      <c r="D119" s="962">
        <v>8</v>
      </c>
      <c r="E119" s="962">
        <v>2023</v>
      </c>
      <c r="F119" s="962">
        <v>127130.60000000001</v>
      </c>
      <c r="G119" s="962" t="s">
        <v>1256</v>
      </c>
    </row>
    <row r="120" spans="1:7" ht="15">
      <c r="A120" s="962" t="s">
        <v>1236</v>
      </c>
      <c r="B120" s="962" t="s">
        <v>313</v>
      </c>
      <c r="C120" s="962" t="s">
        <v>1256</v>
      </c>
      <c r="D120" s="962">
        <v>9</v>
      </c>
      <c r="E120" s="962">
        <v>2022</v>
      </c>
      <c r="F120" s="962">
        <v>43894.360000000001</v>
      </c>
      <c r="G120" s="962" t="s">
        <v>1256</v>
      </c>
    </row>
    <row r="121" spans="1:7" ht="15">
      <c r="A121" s="962" t="s">
        <v>1236</v>
      </c>
      <c r="B121" s="962" t="s">
        <v>313</v>
      </c>
      <c r="C121" s="962" t="s">
        <v>1256</v>
      </c>
      <c r="D121" s="962">
        <v>9</v>
      </c>
      <c r="E121" s="962">
        <v>2023</v>
      </c>
      <c r="F121" s="962">
        <v>123241.24000000001</v>
      </c>
      <c r="G121" s="962" t="s">
        <v>1256</v>
      </c>
    </row>
    <row r="122" spans="1:7" ht="15">
      <c r="A122" s="962" t="s">
        <v>1236</v>
      </c>
      <c r="B122" s="962" t="s">
        <v>313</v>
      </c>
      <c r="C122" s="962" t="s">
        <v>1256</v>
      </c>
      <c r="D122" s="962">
        <v>10</v>
      </c>
      <c r="E122" s="962">
        <v>2022</v>
      </c>
      <c r="F122" s="962">
        <v>41866.580000000002</v>
      </c>
      <c r="G122" s="962" t="s">
        <v>1256</v>
      </c>
    </row>
    <row r="123" spans="1:7" ht="15">
      <c r="A123" s="962" t="s">
        <v>1236</v>
      </c>
      <c r="B123" s="962" t="s">
        <v>313</v>
      </c>
      <c r="C123" s="962" t="s">
        <v>1256</v>
      </c>
      <c r="D123" s="962">
        <v>10</v>
      </c>
      <c r="E123" s="962">
        <v>2023</v>
      </c>
      <c r="F123" s="962">
        <v>130749.489999999</v>
      </c>
      <c r="G123" s="962" t="s">
        <v>1256</v>
      </c>
    </row>
    <row r="124" spans="1:7" ht="15">
      <c r="A124" s="962" t="s">
        <v>1236</v>
      </c>
      <c r="B124" s="962" t="s">
        <v>313</v>
      </c>
      <c r="C124" s="962" t="s">
        <v>1256</v>
      </c>
      <c r="D124" s="962">
        <v>11</v>
      </c>
      <c r="E124" s="962">
        <v>2022</v>
      </c>
      <c r="F124" s="962">
        <v>108884.8</v>
      </c>
      <c r="G124" s="962" t="s">
        <v>1256</v>
      </c>
    </row>
    <row r="125" spans="1:7" ht="15">
      <c r="A125" s="962" t="s">
        <v>1236</v>
      </c>
      <c r="B125" s="962" t="s">
        <v>313</v>
      </c>
      <c r="C125" s="962" t="s">
        <v>1256</v>
      </c>
      <c r="D125" s="962">
        <v>11</v>
      </c>
      <c r="E125" s="962">
        <v>2023</v>
      </c>
      <c r="F125" s="962">
        <v>126858.379999999</v>
      </c>
      <c r="G125" s="962" t="s">
        <v>1256</v>
      </c>
    </row>
    <row r="126" spans="1:7" ht="15">
      <c r="A126" s="962" t="s">
        <v>1236</v>
      </c>
      <c r="B126" s="962" t="s">
        <v>313</v>
      </c>
      <c r="C126" s="962" t="s">
        <v>1256</v>
      </c>
      <c r="D126" s="962">
        <v>12</v>
      </c>
      <c r="E126" s="962">
        <v>2022</v>
      </c>
      <c r="F126" s="962">
        <v>106889.00999999999</v>
      </c>
      <c r="G126" s="962" t="s">
        <v>1256</v>
      </c>
    </row>
    <row r="127" spans="1:7" ht="15">
      <c r="A127" s="962" t="s">
        <v>1236</v>
      </c>
      <c r="B127" s="962" t="s">
        <v>313</v>
      </c>
      <c r="C127" s="962" t="s">
        <v>1256</v>
      </c>
      <c r="D127" s="962">
        <v>12</v>
      </c>
      <c r="E127" s="962">
        <v>2023</v>
      </c>
      <c r="F127" s="962">
        <v>122966.37</v>
      </c>
      <c r="G127" s="962" t="s">
        <v>1256</v>
      </c>
    </row>
    <row r="128" spans="1:7" ht="15">
      <c r="A128" s="962" t="s">
        <v>1236</v>
      </c>
      <c r="B128" s="962" t="s">
        <v>313</v>
      </c>
      <c r="C128" s="962" t="s">
        <v>1150</v>
      </c>
      <c r="D128" s="962">
        <v>1</v>
      </c>
      <c r="E128" s="962">
        <v>2023</v>
      </c>
      <c r="F128" s="962">
        <v>50</v>
      </c>
      <c r="G128" s="962" t="s">
        <v>1238</v>
      </c>
    </row>
    <row r="129" spans="1:7" ht="15">
      <c r="A129" s="962" t="s">
        <v>1236</v>
      </c>
      <c r="B129" s="962" t="s">
        <v>313</v>
      </c>
      <c r="C129" s="962" t="s">
        <v>1150</v>
      </c>
      <c r="D129" s="962">
        <v>1</v>
      </c>
      <c r="E129" s="962">
        <v>2024</v>
      </c>
      <c r="F129" s="962">
        <v>-70</v>
      </c>
      <c r="G129" s="962" t="s">
        <v>1238</v>
      </c>
    </row>
    <row r="130" spans="1:7" ht="15">
      <c r="A130" s="962" t="s">
        <v>1236</v>
      </c>
      <c r="B130" s="962" t="s">
        <v>313</v>
      </c>
      <c r="C130" s="962" t="s">
        <v>1150</v>
      </c>
      <c r="D130" s="962">
        <v>2</v>
      </c>
      <c r="E130" s="962">
        <v>2023</v>
      </c>
      <c r="F130" s="962">
        <v>40</v>
      </c>
      <c r="G130" s="962" t="s">
        <v>1238</v>
      </c>
    </row>
    <row r="131" spans="1:7" ht="15">
      <c r="A131" s="962" t="s">
        <v>1236</v>
      </c>
      <c r="B131" s="962" t="s">
        <v>313</v>
      </c>
      <c r="C131" s="962" t="s">
        <v>1150</v>
      </c>
      <c r="D131" s="962">
        <v>3</v>
      </c>
      <c r="E131" s="962">
        <v>2023</v>
      </c>
      <c r="F131" s="962">
        <v>30</v>
      </c>
      <c r="G131" s="962" t="s">
        <v>1238</v>
      </c>
    </row>
    <row r="132" spans="1:7" ht="15">
      <c r="A132" s="962" t="s">
        <v>1236</v>
      </c>
      <c r="B132" s="962" t="s">
        <v>313</v>
      </c>
      <c r="C132" s="962" t="s">
        <v>1150</v>
      </c>
      <c r="D132" s="962">
        <v>4</v>
      </c>
      <c r="E132" s="962">
        <v>2023</v>
      </c>
      <c r="F132" s="962">
        <v>20</v>
      </c>
      <c r="G132" s="962" t="s">
        <v>1238</v>
      </c>
    </row>
    <row r="133" spans="1:7" ht="15">
      <c r="A133" s="962" t="s">
        <v>1236</v>
      </c>
      <c r="B133" s="962" t="s">
        <v>313</v>
      </c>
      <c r="C133" s="962" t="s">
        <v>1150</v>
      </c>
      <c r="D133" s="962">
        <v>5</v>
      </c>
      <c r="E133" s="962">
        <v>2023</v>
      </c>
      <c r="F133" s="962">
        <v>10</v>
      </c>
      <c r="G133" s="962" t="s">
        <v>1238</v>
      </c>
    </row>
    <row r="134" spans="1:7" ht="15">
      <c r="A134" s="962" t="s">
        <v>1236</v>
      </c>
      <c r="B134" s="962" t="s">
        <v>313</v>
      </c>
      <c r="C134" s="962" t="s">
        <v>1150</v>
      </c>
      <c r="D134" s="962">
        <v>6</v>
      </c>
      <c r="E134" s="962">
        <v>2023</v>
      </c>
      <c r="F134" s="962">
        <v>0</v>
      </c>
      <c r="G134" s="962" t="s">
        <v>1238</v>
      </c>
    </row>
    <row r="135" spans="1:7" ht="15">
      <c r="A135" s="962" t="s">
        <v>1236</v>
      </c>
      <c r="B135" s="962" t="s">
        <v>313</v>
      </c>
      <c r="C135" s="962" t="s">
        <v>1150</v>
      </c>
      <c r="D135" s="962">
        <v>7</v>
      </c>
      <c r="E135" s="962">
        <v>2023</v>
      </c>
      <c r="F135" s="962">
        <v>-10</v>
      </c>
      <c r="G135" s="962" t="s">
        <v>1238</v>
      </c>
    </row>
    <row r="136" spans="1:7" ht="15">
      <c r="A136" s="962" t="s">
        <v>1236</v>
      </c>
      <c r="B136" s="962" t="s">
        <v>313</v>
      </c>
      <c r="C136" s="962" t="s">
        <v>1150</v>
      </c>
      <c r="D136" s="962">
        <v>8</v>
      </c>
      <c r="E136" s="962">
        <v>2022</v>
      </c>
      <c r="F136" s="962">
        <v>120</v>
      </c>
      <c r="G136" s="962" t="s">
        <v>1238</v>
      </c>
    </row>
    <row r="137" spans="1:7" ht="15">
      <c r="A137" s="962" t="s">
        <v>1236</v>
      </c>
      <c r="B137" s="962" t="s">
        <v>313</v>
      </c>
      <c r="C137" s="962" t="s">
        <v>1150</v>
      </c>
      <c r="D137" s="962">
        <v>8</v>
      </c>
      <c r="E137" s="962">
        <v>2023</v>
      </c>
      <c r="F137" s="962">
        <v>-20</v>
      </c>
      <c r="G137" s="962" t="s">
        <v>1238</v>
      </c>
    </row>
    <row r="138" spans="1:7" ht="15">
      <c r="A138" s="962" t="s">
        <v>1236</v>
      </c>
      <c r="B138" s="962" t="s">
        <v>313</v>
      </c>
      <c r="C138" s="962" t="s">
        <v>1150</v>
      </c>
      <c r="D138" s="962">
        <v>9</v>
      </c>
      <c r="E138" s="962">
        <v>2022</v>
      </c>
      <c r="F138" s="962">
        <v>90</v>
      </c>
      <c r="G138" s="962" t="s">
        <v>1238</v>
      </c>
    </row>
    <row r="139" spans="1:7" ht="15">
      <c r="A139" s="962" t="s">
        <v>1236</v>
      </c>
      <c r="B139" s="962" t="s">
        <v>313</v>
      </c>
      <c r="C139" s="962" t="s">
        <v>1150</v>
      </c>
      <c r="D139" s="962">
        <v>9</v>
      </c>
      <c r="E139" s="962">
        <v>2023</v>
      </c>
      <c r="F139" s="962">
        <v>-30</v>
      </c>
      <c r="G139" s="962" t="s">
        <v>1238</v>
      </c>
    </row>
    <row r="140" spans="1:7" ht="15">
      <c r="A140" s="962" t="s">
        <v>1236</v>
      </c>
      <c r="B140" s="962" t="s">
        <v>313</v>
      </c>
      <c r="C140" s="962" t="s">
        <v>1150</v>
      </c>
      <c r="D140" s="962">
        <v>10</v>
      </c>
      <c r="E140" s="962">
        <v>2022</v>
      </c>
      <c r="F140" s="962">
        <v>80</v>
      </c>
      <c r="G140" s="962" t="s">
        <v>1238</v>
      </c>
    </row>
    <row r="141" spans="1:7" ht="15">
      <c r="A141" s="962" t="s">
        <v>1236</v>
      </c>
      <c r="B141" s="962" t="s">
        <v>313</v>
      </c>
      <c r="C141" s="962" t="s">
        <v>1150</v>
      </c>
      <c r="D141" s="962">
        <v>10</v>
      </c>
      <c r="E141" s="962">
        <v>2023</v>
      </c>
      <c r="F141" s="962">
        <v>-40</v>
      </c>
      <c r="G141" s="962" t="s">
        <v>1238</v>
      </c>
    </row>
    <row r="142" spans="1:7" ht="15">
      <c r="A142" s="962" t="s">
        <v>1236</v>
      </c>
      <c r="B142" s="962" t="s">
        <v>313</v>
      </c>
      <c r="C142" s="962" t="s">
        <v>1150</v>
      </c>
      <c r="D142" s="962">
        <v>11</v>
      </c>
      <c r="E142" s="962">
        <v>2022</v>
      </c>
      <c r="F142" s="962">
        <v>70</v>
      </c>
      <c r="G142" s="962" t="s">
        <v>1238</v>
      </c>
    </row>
    <row r="143" spans="1:7" ht="15">
      <c r="A143" s="962" t="s">
        <v>1236</v>
      </c>
      <c r="B143" s="962" t="s">
        <v>313</v>
      </c>
      <c r="C143" s="962" t="s">
        <v>1150</v>
      </c>
      <c r="D143" s="962">
        <v>11</v>
      </c>
      <c r="E143" s="962">
        <v>2023</v>
      </c>
      <c r="F143" s="962">
        <v>-50</v>
      </c>
      <c r="G143" s="962" t="s">
        <v>1238</v>
      </c>
    </row>
    <row r="144" spans="1:7" ht="15">
      <c r="A144" s="962" t="s">
        <v>1236</v>
      </c>
      <c r="B144" s="962" t="s">
        <v>313</v>
      </c>
      <c r="C144" s="962" t="s">
        <v>1150</v>
      </c>
      <c r="D144" s="962">
        <v>12</v>
      </c>
      <c r="E144" s="962">
        <v>2022</v>
      </c>
      <c r="F144" s="962">
        <v>60</v>
      </c>
      <c r="G144" s="962" t="s">
        <v>1238</v>
      </c>
    </row>
    <row r="145" spans="1:7" ht="15">
      <c r="A145" s="962" t="s">
        <v>1236</v>
      </c>
      <c r="B145" s="962" t="s">
        <v>313</v>
      </c>
      <c r="C145" s="962" t="s">
        <v>1150</v>
      </c>
      <c r="D145" s="962">
        <v>12</v>
      </c>
      <c r="E145" s="962">
        <v>2023</v>
      </c>
      <c r="F145" s="962">
        <v>-60</v>
      </c>
      <c r="G145" s="962" t="s">
        <v>1238</v>
      </c>
    </row>
    <row r="146" spans="1:7" ht="15">
      <c r="A146" s="962" t="s">
        <v>1236</v>
      </c>
      <c r="B146" s="962" t="s">
        <v>313</v>
      </c>
      <c r="C146" s="962" t="s">
        <v>1252</v>
      </c>
      <c r="D146" s="962">
        <v>1</v>
      </c>
      <c r="E146" s="962">
        <v>2023</v>
      </c>
      <c r="F146" s="962">
        <v>4263.7399999999898</v>
      </c>
      <c r="G146" s="962" t="s">
        <v>116</v>
      </c>
    </row>
    <row r="147" spans="1:7" ht="15">
      <c r="A147" s="962" t="s">
        <v>1236</v>
      </c>
      <c r="B147" s="962" t="s">
        <v>313</v>
      </c>
      <c r="C147" s="962" t="s">
        <v>1252</v>
      </c>
      <c r="D147" s="962">
        <v>1</v>
      </c>
      <c r="E147" s="962">
        <v>2024</v>
      </c>
      <c r="F147" s="962">
        <v>20061.819999999901</v>
      </c>
      <c r="G147" s="962" t="s">
        <v>116</v>
      </c>
    </row>
    <row r="148" spans="1:7" ht="15">
      <c r="A148" s="962" t="s">
        <v>1236</v>
      </c>
      <c r="B148" s="962" t="s">
        <v>313</v>
      </c>
      <c r="C148" s="962" t="s">
        <v>1252</v>
      </c>
      <c r="D148" s="962">
        <v>2</v>
      </c>
      <c r="E148" s="962">
        <v>2023</v>
      </c>
      <c r="F148" s="962">
        <v>27934.159999999902</v>
      </c>
      <c r="G148" s="962" t="s">
        <v>116</v>
      </c>
    </row>
    <row r="149" spans="1:7" ht="15">
      <c r="A149" s="962" t="s">
        <v>1236</v>
      </c>
      <c r="B149" s="962" t="s">
        <v>313</v>
      </c>
      <c r="C149" s="962" t="s">
        <v>1252</v>
      </c>
      <c r="D149" s="962">
        <v>3</v>
      </c>
      <c r="E149" s="962">
        <v>2023</v>
      </c>
      <c r="F149" s="962">
        <v>25269.5799999999</v>
      </c>
      <c r="G149" s="962" t="s">
        <v>116</v>
      </c>
    </row>
    <row r="150" spans="1:7" ht="15">
      <c r="A150" s="962" t="s">
        <v>1236</v>
      </c>
      <c r="B150" s="962" t="s">
        <v>313</v>
      </c>
      <c r="C150" s="962" t="s">
        <v>1252</v>
      </c>
      <c r="D150" s="962">
        <v>4</v>
      </c>
      <c r="E150" s="962">
        <v>2023</v>
      </c>
      <c r="F150" s="962">
        <v>24110.1899999999</v>
      </c>
      <c r="G150" s="962" t="s">
        <v>116</v>
      </c>
    </row>
    <row r="151" spans="1:7" ht="15">
      <c r="A151" s="962" t="s">
        <v>1236</v>
      </c>
      <c r="B151" s="962" t="s">
        <v>313</v>
      </c>
      <c r="C151" s="962" t="s">
        <v>1252</v>
      </c>
      <c r="D151" s="962">
        <v>5</v>
      </c>
      <c r="E151" s="962">
        <v>2023</v>
      </c>
      <c r="F151" s="962">
        <v>26730.979999999901</v>
      </c>
      <c r="G151" s="962" t="s">
        <v>116</v>
      </c>
    </row>
    <row r="152" spans="1:7" ht="15">
      <c r="A152" s="962" t="s">
        <v>1236</v>
      </c>
      <c r="B152" s="962" t="s">
        <v>313</v>
      </c>
      <c r="C152" s="962" t="s">
        <v>1252</v>
      </c>
      <c r="D152" s="962">
        <v>6</v>
      </c>
      <c r="E152" s="962">
        <v>2023</v>
      </c>
      <c r="F152" s="962">
        <v>23594.909999999902</v>
      </c>
      <c r="G152" s="962" t="s">
        <v>116</v>
      </c>
    </row>
    <row r="153" spans="1:7" ht="15">
      <c r="A153" s="962" t="s">
        <v>1236</v>
      </c>
      <c r="B153" s="962" t="s">
        <v>313</v>
      </c>
      <c r="C153" s="962" t="s">
        <v>1252</v>
      </c>
      <c r="D153" s="962">
        <v>7</v>
      </c>
      <c r="E153" s="962">
        <v>2023</v>
      </c>
      <c r="F153" s="962">
        <v>20458.839999999898</v>
      </c>
      <c r="G153" s="962" t="s">
        <v>116</v>
      </c>
    </row>
    <row r="154" spans="1:7" ht="15">
      <c r="A154" s="962" t="s">
        <v>1236</v>
      </c>
      <c r="B154" s="962" t="s">
        <v>313</v>
      </c>
      <c r="C154" s="962" t="s">
        <v>1252</v>
      </c>
      <c r="D154" s="962">
        <v>8</v>
      </c>
      <c r="E154" s="962">
        <v>2022</v>
      </c>
      <c r="F154" s="962">
        <v>9786.6799999999894</v>
      </c>
      <c r="G154" s="962" t="s">
        <v>116</v>
      </c>
    </row>
    <row r="155" spans="1:7" ht="15">
      <c r="A155" s="962" t="s">
        <v>1236</v>
      </c>
      <c r="B155" s="962" t="s">
        <v>313</v>
      </c>
      <c r="C155" s="962" t="s">
        <v>1252</v>
      </c>
      <c r="D155" s="962">
        <v>8</v>
      </c>
      <c r="E155" s="962">
        <v>2023</v>
      </c>
      <c r="F155" s="962">
        <v>23062.769999999899</v>
      </c>
      <c r="G155" s="962" t="s">
        <v>116</v>
      </c>
    </row>
    <row r="156" spans="1:7" ht="15">
      <c r="A156" s="962" t="s">
        <v>1236</v>
      </c>
      <c r="B156" s="962" t="s">
        <v>313</v>
      </c>
      <c r="C156" s="962" t="s">
        <v>1252</v>
      </c>
      <c r="D156" s="962">
        <v>9</v>
      </c>
      <c r="E156" s="962">
        <v>2022</v>
      </c>
      <c r="F156" s="962">
        <v>10355.0099999999</v>
      </c>
      <c r="G156" s="962" t="s">
        <v>116</v>
      </c>
    </row>
    <row r="157" spans="1:7" ht="15">
      <c r="A157" s="962" t="s">
        <v>1236</v>
      </c>
      <c r="B157" s="962" t="s">
        <v>313</v>
      </c>
      <c r="C157" s="962" t="s">
        <v>1252</v>
      </c>
      <c r="D157" s="962">
        <v>9</v>
      </c>
      <c r="E157" s="962">
        <v>2023</v>
      </c>
      <c r="F157" s="962">
        <v>23785.859999999899</v>
      </c>
      <c r="G157" s="962" t="s">
        <v>116</v>
      </c>
    </row>
    <row r="158" spans="1:7" ht="15">
      <c r="A158" s="962" t="s">
        <v>1236</v>
      </c>
      <c r="B158" s="962" t="s">
        <v>313</v>
      </c>
      <c r="C158" s="962" t="s">
        <v>1252</v>
      </c>
      <c r="D158" s="962">
        <v>10</v>
      </c>
      <c r="E158" s="962">
        <v>2022</v>
      </c>
      <c r="F158" s="962">
        <v>7803.3399999999901</v>
      </c>
      <c r="G158" s="962" t="s">
        <v>116</v>
      </c>
    </row>
    <row r="159" spans="1:7" ht="15">
      <c r="A159" s="962" t="s">
        <v>1236</v>
      </c>
      <c r="B159" s="962" t="s">
        <v>313</v>
      </c>
      <c r="C159" s="962" t="s">
        <v>1252</v>
      </c>
      <c r="D159" s="962">
        <v>10</v>
      </c>
      <c r="E159" s="962">
        <v>2023</v>
      </c>
      <c r="F159" s="962">
        <v>20639.789999999899</v>
      </c>
      <c r="G159" s="962" t="s">
        <v>116</v>
      </c>
    </row>
    <row r="160" spans="1:7" ht="15">
      <c r="A160" s="962" t="s">
        <v>1236</v>
      </c>
      <c r="B160" s="962" t="s">
        <v>313</v>
      </c>
      <c r="C160" s="962" t="s">
        <v>1252</v>
      </c>
      <c r="D160" s="962">
        <v>11</v>
      </c>
      <c r="E160" s="962">
        <v>2022</v>
      </c>
      <c r="F160" s="962">
        <v>5311.6699999999901</v>
      </c>
      <c r="G160" s="962" t="s">
        <v>116</v>
      </c>
    </row>
    <row r="161" spans="1:7" ht="15">
      <c r="A161" s="962" t="s">
        <v>1236</v>
      </c>
      <c r="B161" s="962" t="s">
        <v>313</v>
      </c>
      <c r="C161" s="962" t="s">
        <v>1252</v>
      </c>
      <c r="D161" s="962">
        <v>11</v>
      </c>
      <c r="E161" s="962">
        <v>2023</v>
      </c>
      <c r="F161" s="962">
        <v>17493.719999999899</v>
      </c>
      <c r="G161" s="962" t="s">
        <v>116</v>
      </c>
    </row>
    <row r="162" spans="1:7" ht="15">
      <c r="A162" s="962" t="s">
        <v>1236</v>
      </c>
      <c r="B162" s="962" t="s">
        <v>313</v>
      </c>
      <c r="C162" s="962" t="s">
        <v>1252</v>
      </c>
      <c r="D162" s="962">
        <v>12</v>
      </c>
      <c r="E162" s="962">
        <v>2022</v>
      </c>
      <c r="F162" s="962">
        <v>2819.99999999999</v>
      </c>
      <c r="G162" s="962" t="s">
        <v>116</v>
      </c>
    </row>
    <row r="163" spans="1:7" ht="15">
      <c r="A163" s="962" t="s">
        <v>1236</v>
      </c>
      <c r="B163" s="962" t="s">
        <v>313</v>
      </c>
      <c r="C163" s="962" t="s">
        <v>1252</v>
      </c>
      <c r="D163" s="962">
        <v>12</v>
      </c>
      <c r="E163" s="962">
        <v>2023</v>
      </c>
      <c r="F163" s="962">
        <v>14347.6499999999</v>
      </c>
      <c r="G163" s="962" t="s">
        <v>116</v>
      </c>
    </row>
    <row r="164" spans="1:7" ht="15">
      <c r="A164" s="962" t="s">
        <v>1236</v>
      </c>
      <c r="B164" s="962" t="s">
        <v>313</v>
      </c>
      <c r="C164" s="962" t="s">
        <v>1253</v>
      </c>
      <c r="D164" s="962">
        <v>1</v>
      </c>
      <c r="E164" s="962">
        <v>2023</v>
      </c>
      <c r="F164" s="962">
        <v>-549.25999999999794</v>
      </c>
      <c r="G164" s="962" t="s">
        <v>116</v>
      </c>
    </row>
    <row r="165" spans="1:7" ht="15">
      <c r="A165" s="962" t="s">
        <v>1236</v>
      </c>
      <c r="B165" s="962" t="s">
        <v>313</v>
      </c>
      <c r="C165" s="962" t="s">
        <v>1253</v>
      </c>
      <c r="D165" s="962">
        <v>1</v>
      </c>
      <c r="E165" s="962">
        <v>2024</v>
      </c>
      <c r="F165" s="962">
        <v>31352.779999999999</v>
      </c>
      <c r="G165" s="962" t="s">
        <v>116</v>
      </c>
    </row>
    <row r="166" spans="1:7" ht="15">
      <c r="A166" s="962" t="s">
        <v>1236</v>
      </c>
      <c r="B166" s="962" t="s">
        <v>313</v>
      </c>
      <c r="C166" s="962" t="s">
        <v>1253</v>
      </c>
      <c r="D166" s="962">
        <v>2</v>
      </c>
      <c r="E166" s="962">
        <v>2023</v>
      </c>
      <c r="F166" s="962">
        <v>12601.57</v>
      </c>
      <c r="G166" s="962" t="s">
        <v>116</v>
      </c>
    </row>
    <row r="167" spans="1:7" ht="15">
      <c r="A167" s="962" t="s">
        <v>1236</v>
      </c>
      <c r="B167" s="962" t="s">
        <v>313</v>
      </c>
      <c r="C167" s="962" t="s">
        <v>1253</v>
      </c>
      <c r="D167" s="962">
        <v>3</v>
      </c>
      <c r="E167" s="962">
        <v>2023</v>
      </c>
      <c r="F167" s="962">
        <v>11262.4</v>
      </c>
      <c r="G167" s="962" t="s">
        <v>116</v>
      </c>
    </row>
    <row r="168" spans="1:7" ht="15">
      <c r="A168" s="962" t="s">
        <v>1236</v>
      </c>
      <c r="B168" s="962" t="s">
        <v>313</v>
      </c>
      <c r="C168" s="962" t="s">
        <v>1253</v>
      </c>
      <c r="D168" s="962">
        <v>4</v>
      </c>
      <c r="E168" s="962">
        <v>2023</v>
      </c>
      <c r="F168" s="962">
        <v>9923.2299999999996</v>
      </c>
      <c r="G168" s="962" t="s">
        <v>116</v>
      </c>
    </row>
    <row r="169" spans="1:7" ht="15">
      <c r="A169" s="962" t="s">
        <v>1236</v>
      </c>
      <c r="B169" s="962" t="s">
        <v>313</v>
      </c>
      <c r="C169" s="962" t="s">
        <v>1253</v>
      </c>
      <c r="D169" s="962">
        <v>5</v>
      </c>
      <c r="E169" s="962">
        <v>2023</v>
      </c>
      <c r="F169" s="962">
        <v>8584.0599999999995</v>
      </c>
      <c r="G169" s="962" t="s">
        <v>116</v>
      </c>
    </row>
    <row r="170" spans="1:7" ht="15">
      <c r="A170" s="962" t="s">
        <v>1236</v>
      </c>
      <c r="B170" s="962" t="s">
        <v>313</v>
      </c>
      <c r="C170" s="962" t="s">
        <v>1253</v>
      </c>
      <c r="D170" s="962">
        <v>6</v>
      </c>
      <c r="E170" s="962">
        <v>2023</v>
      </c>
      <c r="F170" s="962">
        <v>7244.8900000000003</v>
      </c>
      <c r="G170" s="962" t="s">
        <v>116</v>
      </c>
    </row>
    <row r="171" spans="1:7" ht="15">
      <c r="A171" s="962" t="s">
        <v>1236</v>
      </c>
      <c r="B171" s="962" t="s">
        <v>313</v>
      </c>
      <c r="C171" s="962" t="s">
        <v>1253</v>
      </c>
      <c r="D171" s="962">
        <v>7</v>
      </c>
      <c r="E171" s="962">
        <v>2023</v>
      </c>
      <c r="F171" s="962">
        <v>5905.7200000000003</v>
      </c>
      <c r="G171" s="962" t="s">
        <v>116</v>
      </c>
    </row>
    <row r="172" spans="1:7" ht="15">
      <c r="A172" s="962" t="s">
        <v>1236</v>
      </c>
      <c r="B172" s="962" t="s">
        <v>313</v>
      </c>
      <c r="C172" s="962" t="s">
        <v>1253</v>
      </c>
      <c r="D172" s="962">
        <v>8</v>
      </c>
      <c r="E172" s="962">
        <v>2022</v>
      </c>
      <c r="F172" s="962">
        <v>5764.9099999999999</v>
      </c>
      <c r="G172" s="962" t="s">
        <v>116</v>
      </c>
    </row>
    <row r="173" spans="1:7" ht="15">
      <c r="A173" s="962" t="s">
        <v>1236</v>
      </c>
      <c r="B173" s="962" t="s">
        <v>313</v>
      </c>
      <c r="C173" s="962" t="s">
        <v>1253</v>
      </c>
      <c r="D173" s="962">
        <v>8</v>
      </c>
      <c r="E173" s="962">
        <v>2023</v>
      </c>
      <c r="F173" s="962">
        <v>6146.5500000000002</v>
      </c>
      <c r="G173" s="962" t="s">
        <v>116</v>
      </c>
    </row>
    <row r="174" spans="1:7" ht="15">
      <c r="A174" s="962" t="s">
        <v>1236</v>
      </c>
      <c r="B174" s="962" t="s">
        <v>313</v>
      </c>
      <c r="C174" s="962" t="s">
        <v>1253</v>
      </c>
      <c r="D174" s="962">
        <v>9</v>
      </c>
      <c r="E174" s="962">
        <v>2022</v>
      </c>
      <c r="F174" s="962">
        <v>4521.1599999999999</v>
      </c>
      <c r="G174" s="962" t="s">
        <v>116</v>
      </c>
    </row>
    <row r="175" spans="1:7" ht="15">
      <c r="A175" s="962" t="s">
        <v>1236</v>
      </c>
      <c r="B175" s="962" t="s">
        <v>313</v>
      </c>
      <c r="C175" s="962" t="s">
        <v>1253</v>
      </c>
      <c r="D175" s="962">
        <v>9</v>
      </c>
      <c r="E175" s="962">
        <v>2023</v>
      </c>
      <c r="F175" s="962">
        <v>4807.3800000000001</v>
      </c>
      <c r="G175" s="962" t="s">
        <v>116</v>
      </c>
    </row>
    <row r="176" spans="1:7" ht="15">
      <c r="A176" s="962" t="s">
        <v>1236</v>
      </c>
      <c r="B176" s="962" t="s">
        <v>313</v>
      </c>
      <c r="C176" s="962" t="s">
        <v>1253</v>
      </c>
      <c r="D176" s="962">
        <v>10</v>
      </c>
      <c r="E176" s="962">
        <v>2022</v>
      </c>
      <c r="F176" s="962">
        <v>3277.4099999999999</v>
      </c>
      <c r="G176" s="962" t="s">
        <v>116</v>
      </c>
    </row>
    <row r="177" spans="1:7" ht="15">
      <c r="A177" s="962" t="s">
        <v>1236</v>
      </c>
      <c r="B177" s="962" t="s">
        <v>313</v>
      </c>
      <c r="C177" s="962" t="s">
        <v>1253</v>
      </c>
      <c r="D177" s="962">
        <v>10</v>
      </c>
      <c r="E177" s="962">
        <v>2023</v>
      </c>
      <c r="F177" s="962">
        <v>3468.21</v>
      </c>
      <c r="G177" s="962" t="s">
        <v>116</v>
      </c>
    </row>
    <row r="178" spans="1:7" ht="15">
      <c r="A178" s="962" t="s">
        <v>1236</v>
      </c>
      <c r="B178" s="962" t="s">
        <v>313</v>
      </c>
      <c r="C178" s="962" t="s">
        <v>1253</v>
      </c>
      <c r="D178" s="962">
        <v>11</v>
      </c>
      <c r="E178" s="962">
        <v>2022</v>
      </c>
      <c r="F178" s="962">
        <v>2033.6600000000001</v>
      </c>
      <c r="G178" s="962" t="s">
        <v>116</v>
      </c>
    </row>
    <row r="179" spans="1:7" ht="15">
      <c r="A179" s="962" t="s">
        <v>1236</v>
      </c>
      <c r="B179" s="962" t="s">
        <v>313</v>
      </c>
      <c r="C179" s="962" t="s">
        <v>1253</v>
      </c>
      <c r="D179" s="962">
        <v>11</v>
      </c>
      <c r="E179" s="962">
        <v>2023</v>
      </c>
      <c r="F179" s="962">
        <v>2129.04</v>
      </c>
      <c r="G179" s="962" t="s">
        <v>116</v>
      </c>
    </row>
    <row r="180" spans="1:7" ht="15">
      <c r="A180" s="962" t="s">
        <v>1236</v>
      </c>
      <c r="B180" s="962" t="s">
        <v>313</v>
      </c>
      <c r="C180" s="962" t="s">
        <v>1253</v>
      </c>
      <c r="D180" s="962">
        <v>12</v>
      </c>
      <c r="E180" s="962">
        <v>2022</v>
      </c>
      <c r="F180" s="962">
        <v>789.91000000000201</v>
      </c>
      <c r="G180" s="962" t="s">
        <v>116</v>
      </c>
    </row>
    <row r="181" spans="1:7" ht="15">
      <c r="A181" s="962" t="s">
        <v>1236</v>
      </c>
      <c r="B181" s="962" t="s">
        <v>313</v>
      </c>
      <c r="C181" s="962" t="s">
        <v>1253</v>
      </c>
      <c r="D181" s="962">
        <v>12</v>
      </c>
      <c r="E181" s="962">
        <v>2023</v>
      </c>
      <c r="F181" s="962">
        <v>789.87000000000205</v>
      </c>
      <c r="G181" s="962" t="s">
        <v>116</v>
      </c>
    </row>
    <row r="182" spans="1:7" ht="15">
      <c r="A182" s="962" t="s">
        <v>1236</v>
      </c>
      <c r="B182" s="962" t="s">
        <v>313</v>
      </c>
      <c r="C182" s="962" t="s">
        <v>1240</v>
      </c>
      <c r="D182" s="962">
        <v>1</v>
      </c>
      <c r="E182" s="962">
        <v>2023</v>
      </c>
      <c r="F182" s="962">
        <v>-61413.119999999901</v>
      </c>
      <c r="G182" s="962" t="s">
        <v>1238</v>
      </c>
    </row>
    <row r="183" spans="1:7" ht="15">
      <c r="A183" s="962" t="s">
        <v>1236</v>
      </c>
      <c r="B183" s="962" t="s">
        <v>313</v>
      </c>
      <c r="C183" s="962" t="s">
        <v>1240</v>
      </c>
      <c r="D183" s="962">
        <v>1</v>
      </c>
      <c r="E183" s="962">
        <v>2024</v>
      </c>
      <c r="F183" s="962">
        <v>91501.400000000096</v>
      </c>
      <c r="G183" s="962" t="s">
        <v>1238</v>
      </c>
    </row>
    <row r="184" spans="1:7" ht="15">
      <c r="A184" s="962" t="s">
        <v>1236</v>
      </c>
      <c r="B184" s="962" t="s">
        <v>313</v>
      </c>
      <c r="C184" s="962" t="s">
        <v>1240</v>
      </c>
      <c r="D184" s="962">
        <v>2</v>
      </c>
      <c r="E184" s="962">
        <v>2023</v>
      </c>
      <c r="F184" s="962">
        <v>-140510.239999999</v>
      </c>
      <c r="G184" s="962" t="s">
        <v>1238</v>
      </c>
    </row>
    <row r="185" spans="1:7" ht="15">
      <c r="A185" s="962" t="s">
        <v>1236</v>
      </c>
      <c r="B185" s="962" t="s">
        <v>313</v>
      </c>
      <c r="C185" s="962" t="s">
        <v>1240</v>
      </c>
      <c r="D185" s="962">
        <v>3</v>
      </c>
      <c r="E185" s="962">
        <v>2023</v>
      </c>
      <c r="F185" s="962">
        <v>17683.93</v>
      </c>
      <c r="G185" s="962" t="s">
        <v>1238</v>
      </c>
    </row>
    <row r="186" spans="1:7" ht="15">
      <c r="A186" s="962" t="s">
        <v>1236</v>
      </c>
      <c r="B186" s="962" t="s">
        <v>313</v>
      </c>
      <c r="C186" s="962" t="s">
        <v>1240</v>
      </c>
      <c r="D186" s="962">
        <v>4</v>
      </c>
      <c r="E186" s="962">
        <v>2023</v>
      </c>
      <c r="F186" s="962">
        <v>227378.35000000001</v>
      </c>
      <c r="G186" s="962" t="s">
        <v>1238</v>
      </c>
    </row>
    <row r="187" spans="1:7" ht="15">
      <c r="A187" s="962" t="s">
        <v>1236</v>
      </c>
      <c r="B187" s="962" t="s">
        <v>313</v>
      </c>
      <c r="C187" s="962" t="s">
        <v>1240</v>
      </c>
      <c r="D187" s="962">
        <v>5</v>
      </c>
      <c r="E187" s="962">
        <v>2023</v>
      </c>
      <c r="F187" s="962">
        <v>148281.26999999999</v>
      </c>
      <c r="G187" s="962" t="s">
        <v>1238</v>
      </c>
    </row>
    <row r="188" spans="1:7" ht="15">
      <c r="A188" s="962" t="s">
        <v>1236</v>
      </c>
      <c r="B188" s="962" t="s">
        <v>313</v>
      </c>
      <c r="C188" s="962" t="s">
        <v>1240</v>
      </c>
      <c r="D188" s="962">
        <v>6</v>
      </c>
      <c r="E188" s="962">
        <v>2023</v>
      </c>
      <c r="F188" s="962">
        <v>69184.190000000002</v>
      </c>
      <c r="G188" s="962" t="s">
        <v>1238</v>
      </c>
    </row>
    <row r="189" spans="1:7" ht="15">
      <c r="A189" s="962" t="s">
        <v>1236</v>
      </c>
      <c r="B189" s="962" t="s">
        <v>313</v>
      </c>
      <c r="C189" s="962" t="s">
        <v>1240</v>
      </c>
      <c r="D189" s="962">
        <v>7</v>
      </c>
      <c r="E189" s="962">
        <v>2023</v>
      </c>
      <c r="F189" s="962">
        <v>278878.60999999999</v>
      </c>
      <c r="G189" s="962" t="s">
        <v>1238</v>
      </c>
    </row>
    <row r="190" spans="1:7" ht="15">
      <c r="A190" s="962" t="s">
        <v>1236</v>
      </c>
      <c r="B190" s="962" t="s">
        <v>313</v>
      </c>
      <c r="C190" s="962" t="s">
        <v>1240</v>
      </c>
      <c r="D190" s="962">
        <v>8</v>
      </c>
      <c r="E190" s="962">
        <v>2022</v>
      </c>
      <c r="F190" s="962">
        <v>96781.110000000001</v>
      </c>
      <c r="G190" s="962" t="s">
        <v>1238</v>
      </c>
    </row>
    <row r="191" spans="1:7" ht="15">
      <c r="A191" s="962" t="s">
        <v>1236</v>
      </c>
      <c r="B191" s="962" t="s">
        <v>313</v>
      </c>
      <c r="C191" s="962" t="s">
        <v>1240</v>
      </c>
      <c r="D191" s="962">
        <v>8</v>
      </c>
      <c r="E191" s="962">
        <v>2023</v>
      </c>
      <c r="F191" s="962">
        <v>199781.53</v>
      </c>
      <c r="G191" s="962" t="s">
        <v>1238</v>
      </c>
    </row>
    <row r="192" spans="1:7" ht="15">
      <c r="A192" s="962" t="s">
        <v>1236</v>
      </c>
      <c r="B192" s="962" t="s">
        <v>313</v>
      </c>
      <c r="C192" s="962" t="s">
        <v>1240</v>
      </c>
      <c r="D192" s="962">
        <v>9</v>
      </c>
      <c r="E192" s="962">
        <v>2022</v>
      </c>
      <c r="F192" s="962">
        <v>17684.029999999999</v>
      </c>
      <c r="G192" s="962" t="s">
        <v>1238</v>
      </c>
    </row>
    <row r="193" spans="1:7" ht="15">
      <c r="A193" s="962" t="s">
        <v>1236</v>
      </c>
      <c r="B193" s="962" t="s">
        <v>313</v>
      </c>
      <c r="C193" s="962" t="s">
        <v>1240</v>
      </c>
      <c r="D193" s="962">
        <v>9</v>
      </c>
      <c r="E193" s="962">
        <v>2023</v>
      </c>
      <c r="F193" s="962">
        <v>120684.45</v>
      </c>
      <c r="G193" s="962" t="s">
        <v>1238</v>
      </c>
    </row>
    <row r="194" spans="1:7" ht="15">
      <c r="A194" s="962" t="s">
        <v>1236</v>
      </c>
      <c r="B194" s="962" t="s">
        <v>313</v>
      </c>
      <c r="C194" s="962" t="s">
        <v>1240</v>
      </c>
      <c r="D194" s="962">
        <v>10</v>
      </c>
      <c r="E194" s="962">
        <v>2022</v>
      </c>
      <c r="F194" s="962">
        <v>175878.20000000001</v>
      </c>
      <c r="G194" s="962" t="s">
        <v>1238</v>
      </c>
    </row>
    <row r="195" spans="1:7" ht="15">
      <c r="A195" s="962" t="s">
        <v>1236</v>
      </c>
      <c r="B195" s="962" t="s">
        <v>313</v>
      </c>
      <c r="C195" s="962" t="s">
        <v>1240</v>
      </c>
      <c r="D195" s="962">
        <v>10</v>
      </c>
      <c r="E195" s="962">
        <v>2023</v>
      </c>
      <c r="F195" s="962">
        <v>330378.87</v>
      </c>
      <c r="G195" s="962" t="s">
        <v>1238</v>
      </c>
    </row>
    <row r="196" spans="1:7" ht="15">
      <c r="A196" s="962" t="s">
        <v>1236</v>
      </c>
      <c r="B196" s="962" t="s">
        <v>313</v>
      </c>
      <c r="C196" s="962" t="s">
        <v>1240</v>
      </c>
      <c r="D196" s="962">
        <v>11</v>
      </c>
      <c r="E196" s="962">
        <v>2022</v>
      </c>
      <c r="F196" s="962">
        <v>96781.119999999995</v>
      </c>
      <c r="G196" s="962" t="s">
        <v>1238</v>
      </c>
    </row>
    <row r="197" spans="1:7" ht="15">
      <c r="A197" s="962" t="s">
        <v>1236</v>
      </c>
      <c r="B197" s="962" t="s">
        <v>313</v>
      </c>
      <c r="C197" s="962" t="s">
        <v>1240</v>
      </c>
      <c r="D197" s="962">
        <v>11</v>
      </c>
      <c r="E197" s="962">
        <v>2023</v>
      </c>
      <c r="F197" s="962">
        <v>251281.79000000001</v>
      </c>
      <c r="G197" s="962" t="s">
        <v>1238</v>
      </c>
    </row>
    <row r="198" spans="1:7" ht="15">
      <c r="A198" s="962" t="s">
        <v>1236</v>
      </c>
      <c r="B198" s="962" t="s">
        <v>313</v>
      </c>
      <c r="C198" s="962" t="s">
        <v>1240</v>
      </c>
      <c r="D198" s="962">
        <v>12</v>
      </c>
      <c r="E198" s="962">
        <v>2022</v>
      </c>
      <c r="F198" s="962">
        <v>17684</v>
      </c>
      <c r="G198" s="962" t="s">
        <v>1238</v>
      </c>
    </row>
    <row r="199" spans="1:7" ht="15">
      <c r="A199" s="962" t="s">
        <v>1236</v>
      </c>
      <c r="B199" s="962" t="s">
        <v>313</v>
      </c>
      <c r="C199" s="962" t="s">
        <v>1240</v>
      </c>
      <c r="D199" s="962">
        <v>12</v>
      </c>
      <c r="E199" s="962">
        <v>2023</v>
      </c>
      <c r="F199" s="962">
        <v>172184.73000000001</v>
      </c>
      <c r="G199" s="962" t="s">
        <v>1238</v>
      </c>
    </row>
    <row r="200" spans="1:7" ht="15">
      <c r="A200" s="962" t="s">
        <v>1236</v>
      </c>
      <c r="B200" s="962" t="s">
        <v>313</v>
      </c>
      <c r="C200" s="962" t="s">
        <v>1254</v>
      </c>
      <c r="D200" s="962">
        <v>1</v>
      </c>
      <c r="E200" s="962">
        <v>2023</v>
      </c>
      <c r="F200" s="962">
        <v>21542.1499999999</v>
      </c>
      <c r="G200" s="962" t="s">
        <v>116</v>
      </c>
    </row>
    <row r="201" spans="1:7" ht="15">
      <c r="A201" s="962" t="s">
        <v>1236</v>
      </c>
      <c r="B201" s="962" t="s">
        <v>313</v>
      </c>
      <c r="C201" s="962" t="s">
        <v>1254</v>
      </c>
      <c r="D201" s="962">
        <v>1</v>
      </c>
      <c r="E201" s="962">
        <v>2024</v>
      </c>
      <c r="F201" s="962">
        <v>66187.619999999995</v>
      </c>
      <c r="G201" s="962" t="s">
        <v>116</v>
      </c>
    </row>
    <row r="202" spans="1:7" ht="15">
      <c r="A202" s="962" t="s">
        <v>1236</v>
      </c>
      <c r="B202" s="962" t="s">
        <v>313</v>
      </c>
      <c r="C202" s="962" t="s">
        <v>1254</v>
      </c>
      <c r="D202" s="962">
        <v>2</v>
      </c>
      <c r="E202" s="962">
        <v>2023</v>
      </c>
      <c r="F202" s="962">
        <v>36396.9399999999</v>
      </c>
      <c r="G202" s="962" t="s">
        <v>116</v>
      </c>
    </row>
    <row r="203" spans="1:7" ht="15">
      <c r="A203" s="962" t="s">
        <v>1236</v>
      </c>
      <c r="B203" s="962" t="s">
        <v>313</v>
      </c>
      <c r="C203" s="962" t="s">
        <v>1254</v>
      </c>
      <c r="D203" s="962">
        <v>3</v>
      </c>
      <c r="E203" s="962">
        <v>2023</v>
      </c>
      <c r="F203" s="962">
        <v>58497.559999999903</v>
      </c>
      <c r="G203" s="962" t="s">
        <v>116</v>
      </c>
    </row>
    <row r="204" spans="1:7" ht="15">
      <c r="A204" s="962" t="s">
        <v>1236</v>
      </c>
      <c r="B204" s="962" t="s">
        <v>313</v>
      </c>
      <c r="C204" s="962" t="s">
        <v>1254</v>
      </c>
      <c r="D204" s="962">
        <v>4</v>
      </c>
      <c r="E204" s="962">
        <v>2023</v>
      </c>
      <c r="F204" s="962">
        <v>55182.969999999899</v>
      </c>
      <c r="G204" s="962" t="s">
        <v>116</v>
      </c>
    </row>
    <row r="205" spans="1:7" ht="15">
      <c r="A205" s="962" t="s">
        <v>1236</v>
      </c>
      <c r="B205" s="962" t="s">
        <v>313</v>
      </c>
      <c r="C205" s="962" t="s">
        <v>1254</v>
      </c>
      <c r="D205" s="962">
        <v>5</v>
      </c>
      <c r="E205" s="962">
        <v>2023</v>
      </c>
      <c r="F205" s="962">
        <v>51868.379999999997</v>
      </c>
      <c r="G205" s="962" t="s">
        <v>116</v>
      </c>
    </row>
    <row r="206" spans="1:7" ht="15">
      <c r="A206" s="962" t="s">
        <v>1236</v>
      </c>
      <c r="B206" s="962" t="s">
        <v>313</v>
      </c>
      <c r="C206" s="962" t="s">
        <v>1254</v>
      </c>
      <c r="D206" s="962">
        <v>6</v>
      </c>
      <c r="E206" s="962">
        <v>2023</v>
      </c>
      <c r="F206" s="962">
        <v>48553.790000000001</v>
      </c>
      <c r="G206" s="962" t="s">
        <v>116</v>
      </c>
    </row>
    <row r="207" spans="1:7" ht="15">
      <c r="A207" s="962" t="s">
        <v>1236</v>
      </c>
      <c r="B207" s="962" t="s">
        <v>313</v>
      </c>
      <c r="C207" s="962" t="s">
        <v>1254</v>
      </c>
      <c r="D207" s="962">
        <v>7</v>
      </c>
      <c r="E207" s="962">
        <v>2023</v>
      </c>
      <c r="F207" s="962">
        <v>45239.199999999997</v>
      </c>
      <c r="G207" s="962" t="s">
        <v>116</v>
      </c>
    </row>
    <row r="208" spans="1:7" ht="15">
      <c r="A208" s="962" t="s">
        <v>1236</v>
      </c>
      <c r="B208" s="962" t="s">
        <v>313</v>
      </c>
      <c r="C208" s="962" t="s">
        <v>1254</v>
      </c>
      <c r="D208" s="962">
        <v>8</v>
      </c>
      <c r="E208" s="962">
        <v>2022</v>
      </c>
      <c r="F208" s="962">
        <v>17336.3299999999</v>
      </c>
      <c r="G208" s="962" t="s">
        <v>116</v>
      </c>
    </row>
    <row r="209" spans="1:7" ht="15">
      <c r="A209" s="962" t="s">
        <v>1236</v>
      </c>
      <c r="B209" s="962" t="s">
        <v>313</v>
      </c>
      <c r="C209" s="962" t="s">
        <v>1254</v>
      </c>
      <c r="D209" s="962">
        <v>8</v>
      </c>
      <c r="E209" s="962">
        <v>2023</v>
      </c>
      <c r="F209" s="962">
        <v>45784.610000000001</v>
      </c>
      <c r="G209" s="962" t="s">
        <v>116</v>
      </c>
    </row>
    <row r="210" spans="1:7" ht="15">
      <c r="A210" s="962" t="s">
        <v>1236</v>
      </c>
      <c r="B210" s="962" t="s">
        <v>313</v>
      </c>
      <c r="C210" s="962" t="s">
        <v>1254</v>
      </c>
      <c r="D210" s="962">
        <v>9</v>
      </c>
      <c r="E210" s="962">
        <v>2022</v>
      </c>
      <c r="F210" s="962">
        <v>14678.209999999901</v>
      </c>
      <c r="G210" s="962" t="s">
        <v>116</v>
      </c>
    </row>
    <row r="211" spans="1:7" ht="15">
      <c r="A211" s="962" t="s">
        <v>1236</v>
      </c>
      <c r="B211" s="962" t="s">
        <v>313</v>
      </c>
      <c r="C211" s="962" t="s">
        <v>1254</v>
      </c>
      <c r="D211" s="962">
        <v>9</v>
      </c>
      <c r="E211" s="962">
        <v>2023</v>
      </c>
      <c r="F211" s="962">
        <v>41785.839999999997</v>
      </c>
      <c r="G211" s="962" t="s">
        <v>116</v>
      </c>
    </row>
    <row r="212" spans="1:7" ht="15">
      <c r="A212" s="1256" t="s">
        <v>1236</v>
      </c>
      <c r="B212" s="1256" t="s">
        <v>313</v>
      </c>
      <c r="C212" s="1256" t="s">
        <v>1254</v>
      </c>
      <c r="D212" s="1256">
        <v>10</v>
      </c>
      <c r="E212" s="1256">
        <v>2022</v>
      </c>
      <c r="F212" s="1256">
        <v>11583.209999999901</v>
      </c>
      <c r="G212" s="1256" t="s">
        <v>116</v>
      </c>
    </row>
    <row r="213" spans="1:7" ht="15">
      <c r="A213" s="1256" t="s">
        <v>1236</v>
      </c>
      <c r="B213" s="1256" t="s">
        <v>313</v>
      </c>
      <c r="C213" s="1256" t="s">
        <v>1254</v>
      </c>
      <c r="D213" s="1256">
        <v>10</v>
      </c>
      <c r="E213" s="1256">
        <v>2023</v>
      </c>
      <c r="F213" s="1256">
        <v>38334.409999999902</v>
      </c>
      <c r="G213" s="1256" t="s">
        <v>116</v>
      </c>
    </row>
    <row r="214" spans="1:7" ht="15">
      <c r="A214" s="1256" t="s">
        <v>1236</v>
      </c>
      <c r="B214" s="1256" t="s">
        <v>313</v>
      </c>
      <c r="C214" s="1256" t="s">
        <v>1254</v>
      </c>
      <c r="D214" s="1256">
        <v>11</v>
      </c>
      <c r="E214" s="1256">
        <v>2022</v>
      </c>
      <c r="F214" s="1256">
        <v>8488.20999999999</v>
      </c>
      <c r="G214" s="1256" t="s">
        <v>116</v>
      </c>
    </row>
    <row r="215" spans="1:7" ht="15">
      <c r="A215" s="1256" t="s">
        <v>1236</v>
      </c>
      <c r="B215" s="1256" t="s">
        <v>313</v>
      </c>
      <c r="C215" s="1256" t="s">
        <v>1254</v>
      </c>
      <c r="D215" s="1256">
        <v>11</v>
      </c>
      <c r="E215" s="1256">
        <v>2023</v>
      </c>
      <c r="F215" s="1256">
        <v>34822.979999999901</v>
      </c>
      <c r="G215" s="1256" t="s">
        <v>116</v>
      </c>
    </row>
    <row r="216" spans="1:7" ht="15">
      <c r="A216" s="1256" t="s">
        <v>1236</v>
      </c>
      <c r="B216" s="1256" t="s">
        <v>313</v>
      </c>
      <c r="C216" s="1256" t="s">
        <v>1254</v>
      </c>
      <c r="D216" s="1256">
        <v>12</v>
      </c>
      <c r="E216" s="1256">
        <v>2022</v>
      </c>
      <c r="F216" s="1256">
        <v>23978.8299999999</v>
      </c>
      <c r="G216" s="1256" t="s">
        <v>116</v>
      </c>
    </row>
    <row r="217" spans="1:7" ht="15">
      <c r="A217" s="1256" t="s">
        <v>1236</v>
      </c>
      <c r="B217" s="1256" t="s">
        <v>313</v>
      </c>
      <c r="C217" s="1256" t="s">
        <v>1254</v>
      </c>
      <c r="D217" s="1256">
        <v>12</v>
      </c>
      <c r="E217" s="1256">
        <v>2023</v>
      </c>
      <c r="F217" s="1256">
        <v>31371.549999999901</v>
      </c>
      <c r="G217" s="1256" t="s">
        <v>116</v>
      </c>
    </row>
    <row r="218" spans="1:7" ht="15">
      <c r="A218" s="1256" t="s">
        <v>1236</v>
      </c>
      <c r="B218" s="1256" t="s">
        <v>313</v>
      </c>
      <c r="C218" s="1256" t="s">
        <v>1255</v>
      </c>
      <c r="D218" s="1256">
        <v>1</v>
      </c>
      <c r="E218" s="1256">
        <v>2023</v>
      </c>
      <c r="F218" s="1256">
        <v>34348.6899999999</v>
      </c>
      <c r="G218" s="1256" t="s">
        <v>116</v>
      </c>
    </row>
    <row r="219" spans="1:7" ht="15">
      <c r="A219" s="1256" t="s">
        <v>1236</v>
      </c>
      <c r="B219" s="1256" t="s">
        <v>313</v>
      </c>
      <c r="C219" s="1256" t="s">
        <v>1255</v>
      </c>
      <c r="D219" s="1256">
        <v>1</v>
      </c>
      <c r="E219" s="1256">
        <v>2024</v>
      </c>
      <c r="F219" s="1256">
        <v>39672.389999999898</v>
      </c>
      <c r="G219" s="1256" t="s">
        <v>116</v>
      </c>
    </row>
    <row r="220" spans="1:7" ht="15">
      <c r="A220" s="1256" t="s">
        <v>1236</v>
      </c>
      <c r="B220" s="1256" t="s">
        <v>313</v>
      </c>
      <c r="C220" s="1256" t="s">
        <v>1255</v>
      </c>
      <c r="D220" s="1256">
        <v>2</v>
      </c>
      <c r="E220" s="1256">
        <v>2023</v>
      </c>
      <c r="F220" s="1256">
        <v>63685.769999999902</v>
      </c>
      <c r="G220" s="1256" t="s">
        <v>116</v>
      </c>
    </row>
    <row r="221" spans="1:7" ht="15">
      <c r="A221" s="1256" t="s">
        <v>1236</v>
      </c>
      <c r="B221" s="1256" t="s">
        <v>313</v>
      </c>
      <c r="C221" s="1256" t="s">
        <v>1255</v>
      </c>
      <c r="D221" s="1256">
        <v>3</v>
      </c>
      <c r="E221" s="1256">
        <v>2023</v>
      </c>
      <c r="F221" s="1256">
        <v>60587.849999999897</v>
      </c>
      <c r="G221" s="1256" t="s">
        <v>116</v>
      </c>
    </row>
    <row r="222" spans="1:7" ht="15">
      <c r="A222" s="1256" t="s">
        <v>1236</v>
      </c>
      <c r="B222" s="1256" t="s">
        <v>313</v>
      </c>
      <c r="C222" s="1256" t="s">
        <v>1255</v>
      </c>
      <c r="D222" s="1256">
        <v>4</v>
      </c>
      <c r="E222" s="1256">
        <v>2023</v>
      </c>
      <c r="F222" s="1256">
        <v>57489.929999999898</v>
      </c>
      <c r="G222" s="1256" t="s">
        <v>116</v>
      </c>
    </row>
    <row r="223" spans="1:7" ht="15">
      <c r="A223" s="1256" t="s">
        <v>1236</v>
      </c>
      <c r="B223" s="1256" t="s">
        <v>313</v>
      </c>
      <c r="C223" s="1256" t="s">
        <v>1255</v>
      </c>
      <c r="D223" s="1256">
        <v>5</v>
      </c>
      <c r="E223" s="1256">
        <v>2023</v>
      </c>
      <c r="F223" s="1256">
        <v>57448.989999999903</v>
      </c>
      <c r="G223" s="1256" t="s">
        <v>116</v>
      </c>
    </row>
    <row r="224" spans="1:7" ht="15">
      <c r="A224" s="1256" t="s">
        <v>1236</v>
      </c>
      <c r="B224" s="1256" t="s">
        <v>313</v>
      </c>
      <c r="C224" s="1256" t="s">
        <v>1255</v>
      </c>
      <c r="D224" s="1256">
        <v>6</v>
      </c>
      <c r="E224" s="1256">
        <v>2023</v>
      </c>
      <c r="F224" s="1256">
        <v>54086.549999999901</v>
      </c>
      <c r="G224" s="1256" t="s">
        <v>116</v>
      </c>
    </row>
    <row r="225" spans="1:7" ht="15">
      <c r="A225" s="1256" t="s">
        <v>1236</v>
      </c>
      <c r="B225" s="1256" t="s">
        <v>313</v>
      </c>
      <c r="C225" s="1256" t="s">
        <v>1255</v>
      </c>
      <c r="D225" s="1256">
        <v>7</v>
      </c>
      <c r="E225" s="1256">
        <v>2023</v>
      </c>
      <c r="F225" s="1256">
        <v>50724.109999999899</v>
      </c>
      <c r="G225" s="1256" t="s">
        <v>116</v>
      </c>
    </row>
    <row r="226" spans="1:7" ht="15">
      <c r="A226" s="1256" t="s">
        <v>1236</v>
      </c>
      <c r="B226" s="1256" t="s">
        <v>313</v>
      </c>
      <c r="C226" s="1256" t="s">
        <v>1255</v>
      </c>
      <c r="D226" s="1256">
        <v>8</v>
      </c>
      <c r="E226" s="1256">
        <v>2022</v>
      </c>
      <c r="F226" s="1256">
        <v>10748.359999999901</v>
      </c>
      <c r="G226" s="1256" t="s">
        <v>116</v>
      </c>
    </row>
    <row r="227" spans="1:7" ht="15">
      <c r="A227" s="1256" t="s">
        <v>1236</v>
      </c>
      <c r="B227" s="1256" t="s">
        <v>313</v>
      </c>
      <c r="C227" s="1256" t="s">
        <v>1255</v>
      </c>
      <c r="D227" s="1256">
        <v>8</v>
      </c>
      <c r="E227" s="1256">
        <v>2023</v>
      </c>
      <c r="F227" s="1256">
        <v>52921.669999999896</v>
      </c>
      <c r="G227" s="1256" t="s">
        <v>116</v>
      </c>
    </row>
    <row r="228" spans="1:7" ht="15">
      <c r="A228" s="1256" t="s">
        <v>1236</v>
      </c>
      <c r="B228" s="1256" t="s">
        <v>313</v>
      </c>
      <c r="C228" s="1256" t="s">
        <v>1255</v>
      </c>
      <c r="D228" s="1256">
        <v>9</v>
      </c>
      <c r="E228" s="1256">
        <v>2022</v>
      </c>
      <c r="F228" s="1256">
        <v>41083.779999999999</v>
      </c>
      <c r="G228" s="1256" t="s">
        <v>116</v>
      </c>
    </row>
    <row r="229" spans="1:7" ht="15">
      <c r="A229" s="1256" t="s">
        <v>1236</v>
      </c>
      <c r="B229" s="1256" t="s">
        <v>313</v>
      </c>
      <c r="C229" s="1256" t="s">
        <v>1255</v>
      </c>
      <c r="D229" s="1256">
        <v>9</v>
      </c>
      <c r="E229" s="1256">
        <v>2023</v>
      </c>
      <c r="F229" s="1256">
        <v>19549.229999999901</v>
      </c>
      <c r="G229" s="1256" t="s">
        <v>116</v>
      </c>
    </row>
    <row r="230" spans="1:7" ht="15">
      <c r="A230" s="1256" t="s">
        <v>1236</v>
      </c>
      <c r="B230" s="1256" t="s">
        <v>313</v>
      </c>
      <c r="C230" s="1256" t="s">
        <v>1255</v>
      </c>
      <c r="D230" s="1256">
        <v>10</v>
      </c>
      <c r="E230" s="1256">
        <v>2022</v>
      </c>
      <c r="F230" s="1256">
        <v>38422.539999999899</v>
      </c>
      <c r="G230" s="1256" t="s">
        <v>116</v>
      </c>
    </row>
    <row r="231" spans="1:7" ht="15">
      <c r="A231" s="1256" t="s">
        <v>1236</v>
      </c>
      <c r="B231" s="1256" t="s">
        <v>313</v>
      </c>
      <c r="C231" s="1256" t="s">
        <v>1255</v>
      </c>
      <c r="D231" s="1256">
        <v>10</v>
      </c>
      <c r="E231" s="1256">
        <v>2023</v>
      </c>
      <c r="F231" s="1256">
        <v>16176.789999999901</v>
      </c>
      <c r="G231" s="1256" t="s">
        <v>116</v>
      </c>
    </row>
    <row r="232" spans="1:7" ht="15">
      <c r="A232" s="1256" t="s">
        <v>1236</v>
      </c>
      <c r="B232" s="1256" t="s">
        <v>313</v>
      </c>
      <c r="C232" s="1256" t="s">
        <v>1255</v>
      </c>
      <c r="D232" s="1256">
        <v>11</v>
      </c>
      <c r="E232" s="1256">
        <v>2022</v>
      </c>
      <c r="F232" s="1256">
        <v>35254.619999999901</v>
      </c>
      <c r="G232" s="1256" t="s">
        <v>116</v>
      </c>
    </row>
    <row r="233" spans="1:7" ht="15">
      <c r="A233" s="1256" t="s">
        <v>1236</v>
      </c>
      <c r="B233" s="1256" t="s">
        <v>313</v>
      </c>
      <c r="C233" s="1256" t="s">
        <v>1255</v>
      </c>
      <c r="D233" s="1256">
        <v>11</v>
      </c>
      <c r="E233" s="1256">
        <v>2023</v>
      </c>
      <c r="F233" s="1256">
        <v>12804.3499999999</v>
      </c>
      <c r="G233" s="1256" t="s">
        <v>116</v>
      </c>
    </row>
    <row r="234" spans="1:7" ht="15">
      <c r="A234" s="1256" t="s">
        <v>1236</v>
      </c>
      <c r="B234" s="1256" t="s">
        <v>313</v>
      </c>
      <c r="C234" s="1256" t="s">
        <v>1255</v>
      </c>
      <c r="D234" s="1256">
        <v>12</v>
      </c>
      <c r="E234" s="1256">
        <v>2022</v>
      </c>
      <c r="F234" s="1256">
        <v>32370.039999999899</v>
      </c>
      <c r="G234" s="1256" t="s">
        <v>116</v>
      </c>
    </row>
    <row r="235" spans="1:7" ht="15">
      <c r="A235" s="1256" t="s">
        <v>1236</v>
      </c>
      <c r="B235" s="1256" t="s">
        <v>313</v>
      </c>
      <c r="C235" s="1256" t="s">
        <v>1255</v>
      </c>
      <c r="D235" s="1256">
        <v>12</v>
      </c>
      <c r="E235" s="1256">
        <v>2023</v>
      </c>
      <c r="F235" s="1256">
        <v>9431.9099999999908</v>
      </c>
      <c r="G235" s="1256" t="s">
        <v>116</v>
      </c>
    </row>
    <row r="236" spans="1:7" ht="15">
      <c r="A236" s="1256" t="s">
        <v>1236</v>
      </c>
      <c r="B236" s="1256" t="s">
        <v>313</v>
      </c>
      <c r="C236" s="1256" t="s">
        <v>1158</v>
      </c>
      <c r="D236" s="1256">
        <v>1</v>
      </c>
      <c r="E236" s="1256">
        <v>2023</v>
      </c>
      <c r="F236" s="1256">
        <v>-16866.75</v>
      </c>
      <c r="G236" s="1256" t="s">
        <v>1238</v>
      </c>
    </row>
    <row r="237" spans="1:7" ht="15">
      <c r="A237" s="1256" t="s">
        <v>1236</v>
      </c>
      <c r="B237" s="1256" t="s">
        <v>313</v>
      </c>
      <c r="C237" s="1256" t="s">
        <v>1158</v>
      </c>
      <c r="D237" s="1256">
        <v>1</v>
      </c>
      <c r="E237" s="1256">
        <v>2024</v>
      </c>
      <c r="F237" s="1256">
        <v>-110533.89999999999</v>
      </c>
      <c r="G237" s="1256" t="s">
        <v>1238</v>
      </c>
    </row>
    <row r="238" spans="1:7" ht="15">
      <c r="A238" s="1256" t="s">
        <v>1236</v>
      </c>
      <c r="B238" s="1256" t="s">
        <v>313</v>
      </c>
      <c r="C238" s="1256" t="s">
        <v>1158</v>
      </c>
      <c r="D238" s="1256">
        <v>2</v>
      </c>
      <c r="E238" s="1256">
        <v>2023</v>
      </c>
      <c r="F238" s="1256">
        <v>17406.749999999902</v>
      </c>
      <c r="G238" s="1256" t="s">
        <v>1238</v>
      </c>
    </row>
    <row r="239" spans="1:7" ht="15">
      <c r="A239" s="1256" t="s">
        <v>1236</v>
      </c>
      <c r="B239" s="1256" t="s">
        <v>313</v>
      </c>
      <c r="C239" s="1256" t="s">
        <v>1158</v>
      </c>
      <c r="D239" s="1256">
        <v>3</v>
      </c>
      <c r="E239" s="1256">
        <v>2023</v>
      </c>
      <c r="F239" s="1256">
        <v>180</v>
      </c>
      <c r="G239" s="1256" t="s">
        <v>1238</v>
      </c>
    </row>
    <row r="240" spans="1:7" ht="15">
      <c r="A240" s="1256" t="s">
        <v>1236</v>
      </c>
      <c r="B240" s="1256" t="s">
        <v>313</v>
      </c>
      <c r="C240" s="1256" t="s">
        <v>1158</v>
      </c>
      <c r="D240" s="1256">
        <v>4</v>
      </c>
      <c r="E240" s="1256">
        <v>2023</v>
      </c>
      <c r="F240" s="1256">
        <v>-17046.75</v>
      </c>
      <c r="G240" s="1256" t="s">
        <v>1238</v>
      </c>
    </row>
    <row r="241" spans="1:7" ht="15">
      <c r="A241" s="1256" t="s">
        <v>1236</v>
      </c>
      <c r="B241" s="1256" t="s">
        <v>313</v>
      </c>
      <c r="C241" s="1256" t="s">
        <v>1158</v>
      </c>
      <c r="D241" s="1256">
        <v>5</v>
      </c>
      <c r="E241" s="1256">
        <v>2023</v>
      </c>
      <c r="F241" s="1256">
        <v>-34273.5</v>
      </c>
      <c r="G241" s="1256" t="s">
        <v>1238</v>
      </c>
    </row>
    <row r="242" spans="1:7" ht="15">
      <c r="A242" s="1256" t="s">
        <v>1236</v>
      </c>
      <c r="B242" s="1256" t="s">
        <v>313</v>
      </c>
      <c r="C242" s="1256" t="s">
        <v>1158</v>
      </c>
      <c r="D242" s="1256">
        <v>6</v>
      </c>
      <c r="E242" s="1256">
        <v>2023</v>
      </c>
      <c r="F242" s="1256">
        <v>-51500.25</v>
      </c>
      <c r="G242" s="1256" t="s">
        <v>1238</v>
      </c>
    </row>
    <row r="243" spans="1:7" ht="15">
      <c r="A243" s="1256" t="s">
        <v>1236</v>
      </c>
      <c r="B243" s="1256" t="s">
        <v>313</v>
      </c>
      <c r="C243" s="1256" t="s">
        <v>1158</v>
      </c>
      <c r="D243" s="1256">
        <v>7</v>
      </c>
      <c r="E243" s="1256">
        <v>2023</v>
      </c>
      <c r="F243" s="1256">
        <v>-68727</v>
      </c>
      <c r="G243" s="1256" t="s">
        <v>1238</v>
      </c>
    </row>
    <row r="244" spans="1:7" ht="15">
      <c r="A244" s="1256" t="s">
        <v>1236</v>
      </c>
      <c r="B244" s="1256" t="s">
        <v>313</v>
      </c>
      <c r="C244" s="1256" t="s">
        <v>1158</v>
      </c>
      <c r="D244" s="1256">
        <v>8</v>
      </c>
      <c r="E244" s="1256">
        <v>2022</v>
      </c>
      <c r="F244" s="1256">
        <v>14597.609999999901</v>
      </c>
      <c r="G244" s="1256" t="s">
        <v>1238</v>
      </c>
    </row>
    <row r="245" spans="1:7" ht="15">
      <c r="A245" s="1256" t="s">
        <v>1236</v>
      </c>
      <c r="B245" s="1256" t="s">
        <v>313</v>
      </c>
      <c r="C245" s="1256" t="s">
        <v>1158</v>
      </c>
      <c r="D245" s="1256">
        <v>8</v>
      </c>
      <c r="E245" s="1256">
        <v>2023</v>
      </c>
      <c r="F245" s="1256">
        <v>-85953.75</v>
      </c>
      <c r="G245" s="1256" t="s">
        <v>1238</v>
      </c>
    </row>
    <row r="246" spans="1:7" ht="15">
      <c r="A246" s="1256" t="s">
        <v>1236</v>
      </c>
      <c r="B246" s="1256" t="s">
        <v>313</v>
      </c>
      <c r="C246" s="1256" t="s">
        <v>1158</v>
      </c>
      <c r="D246" s="1256">
        <v>9</v>
      </c>
      <c r="E246" s="1256">
        <v>2022</v>
      </c>
      <c r="F246" s="1256">
        <v>540.02999999999497</v>
      </c>
      <c r="G246" s="1256" t="s">
        <v>1238</v>
      </c>
    </row>
    <row r="247" spans="1:7" ht="15">
      <c r="A247" s="1256" t="s">
        <v>1236</v>
      </c>
      <c r="B247" s="1256" t="s">
        <v>313</v>
      </c>
      <c r="C247" s="1256" t="s">
        <v>1158</v>
      </c>
      <c r="D247" s="1256">
        <v>9</v>
      </c>
      <c r="E247" s="1256">
        <v>2023</v>
      </c>
      <c r="F247" s="1256">
        <v>-103180.5</v>
      </c>
      <c r="G247" s="1256" t="s">
        <v>1238</v>
      </c>
    </row>
    <row r="248" spans="1:7" ht="15">
      <c r="A248" s="1256" t="s">
        <v>1236</v>
      </c>
      <c r="B248" s="1256" t="s">
        <v>313</v>
      </c>
      <c r="C248" s="1256" t="s">
        <v>1158</v>
      </c>
      <c r="D248" s="1256">
        <v>10</v>
      </c>
      <c r="E248" s="1256">
        <v>2022</v>
      </c>
      <c r="F248" s="1256">
        <v>-13397.549999999999</v>
      </c>
      <c r="G248" s="1256" t="s">
        <v>1238</v>
      </c>
    </row>
    <row r="249" spans="1:7" ht="15">
      <c r="A249" s="1256" t="s">
        <v>1236</v>
      </c>
      <c r="B249" s="1256" t="s">
        <v>313</v>
      </c>
      <c r="C249" s="1256" t="s">
        <v>1158</v>
      </c>
      <c r="D249" s="1256">
        <v>10</v>
      </c>
      <c r="E249" s="1256">
        <v>2023</v>
      </c>
      <c r="F249" s="1256">
        <v>-120407.25</v>
      </c>
      <c r="G249" s="1256" t="s">
        <v>1238</v>
      </c>
    </row>
    <row r="250" spans="1:7" ht="15">
      <c r="A250" s="1256" t="s">
        <v>1236</v>
      </c>
      <c r="B250" s="1256" t="s">
        <v>313</v>
      </c>
      <c r="C250" s="1256" t="s">
        <v>1158</v>
      </c>
      <c r="D250" s="1256">
        <v>11</v>
      </c>
      <c r="E250" s="1256">
        <v>2022</v>
      </c>
      <c r="F250" s="1256">
        <v>14297.619999999901</v>
      </c>
      <c r="G250" s="1256" t="s">
        <v>1238</v>
      </c>
    </row>
    <row r="251" spans="1:7" ht="15">
      <c r="A251" s="1256" t="s">
        <v>1236</v>
      </c>
      <c r="B251" s="1256" t="s">
        <v>313</v>
      </c>
      <c r="C251" s="1256" t="s">
        <v>1158</v>
      </c>
      <c r="D251" s="1256">
        <v>11</v>
      </c>
      <c r="E251" s="1256">
        <v>2023</v>
      </c>
      <c r="F251" s="1256">
        <v>-137634</v>
      </c>
      <c r="G251" s="1256" t="s">
        <v>1238</v>
      </c>
    </row>
    <row r="252" spans="1:7" ht="15">
      <c r="A252" s="1256" t="s">
        <v>1236</v>
      </c>
      <c r="B252" s="1256" t="s">
        <v>313</v>
      </c>
      <c r="C252" s="1256" t="s">
        <v>1158</v>
      </c>
      <c r="D252" s="1256">
        <v>12</v>
      </c>
      <c r="E252" s="1256">
        <v>2022</v>
      </c>
      <c r="F252" s="1256">
        <v>360</v>
      </c>
      <c r="G252" s="1256" t="s">
        <v>1238</v>
      </c>
    </row>
    <row r="253" spans="1:7" ht="15">
      <c r="A253" s="1256" t="s">
        <v>1236</v>
      </c>
      <c r="B253" s="1256" t="s">
        <v>313</v>
      </c>
      <c r="C253" s="1256" t="s">
        <v>1158</v>
      </c>
      <c r="D253" s="1256">
        <v>12</v>
      </c>
      <c r="E253" s="1256">
        <v>2023</v>
      </c>
      <c r="F253" s="1256">
        <v>-154860.73000000001</v>
      </c>
      <c r="G253" s="1256" t="s">
        <v>1238</v>
      </c>
    </row>
    <row r="254" spans="1:7" ht="15">
      <c r="A254" s="1256" t="s">
        <v>1236</v>
      </c>
      <c r="B254" s="1256" t="s">
        <v>313</v>
      </c>
      <c r="C254" s="1256" t="s">
        <v>1257</v>
      </c>
      <c r="D254" s="1256">
        <v>1</v>
      </c>
      <c r="E254" s="1256">
        <v>2023</v>
      </c>
      <c r="F254" s="1256">
        <v>300</v>
      </c>
      <c r="G254" s="1256" t="s">
        <v>1238</v>
      </c>
    </row>
    <row r="255" spans="1:7" ht="15">
      <c r="A255" s="1256" t="s">
        <v>1236</v>
      </c>
      <c r="B255" s="1256" t="s">
        <v>313</v>
      </c>
      <c r="C255" s="1256" t="s">
        <v>1257</v>
      </c>
      <c r="D255" s="1256">
        <v>1</v>
      </c>
      <c r="E255" s="1256">
        <v>2024</v>
      </c>
      <c r="F255" s="1256">
        <v>-420</v>
      </c>
      <c r="G255" s="1256" t="s">
        <v>1238</v>
      </c>
    </row>
    <row r="256" spans="1:7" ht="15">
      <c r="A256" s="1256" t="s">
        <v>1236</v>
      </c>
      <c r="B256" s="1256" t="s">
        <v>313</v>
      </c>
      <c r="C256" s="1256" t="s">
        <v>1257</v>
      </c>
      <c r="D256" s="1256">
        <v>2</v>
      </c>
      <c r="E256" s="1256">
        <v>2023</v>
      </c>
      <c r="F256" s="1256">
        <v>240</v>
      </c>
      <c r="G256" s="1256" t="s">
        <v>1238</v>
      </c>
    </row>
    <row r="257" spans="1:7" ht="15">
      <c r="A257" s="1256" t="s">
        <v>1236</v>
      </c>
      <c r="B257" s="1256" t="s">
        <v>313</v>
      </c>
      <c r="C257" s="1256" t="s">
        <v>1257</v>
      </c>
      <c r="D257" s="1256">
        <v>3</v>
      </c>
      <c r="E257" s="1256">
        <v>2023</v>
      </c>
      <c r="F257" s="1256">
        <v>180</v>
      </c>
      <c r="G257" s="1256" t="s">
        <v>1238</v>
      </c>
    </row>
    <row r="258" spans="1:7" ht="15">
      <c r="A258" s="1256" t="s">
        <v>1236</v>
      </c>
      <c r="B258" s="1256" t="s">
        <v>313</v>
      </c>
      <c r="C258" s="1256" t="s">
        <v>1257</v>
      </c>
      <c r="D258" s="1256">
        <v>4</v>
      </c>
      <c r="E258" s="1256">
        <v>2023</v>
      </c>
      <c r="F258" s="1256">
        <v>120</v>
      </c>
      <c r="G258" s="1256" t="s">
        <v>1238</v>
      </c>
    </row>
    <row r="259" spans="1:7" ht="15">
      <c r="A259" s="1256" t="s">
        <v>1236</v>
      </c>
      <c r="B259" s="1256" t="s">
        <v>313</v>
      </c>
      <c r="C259" s="1256" t="s">
        <v>1257</v>
      </c>
      <c r="D259" s="1256">
        <v>5</v>
      </c>
      <c r="E259" s="1256">
        <v>2023</v>
      </c>
      <c r="F259" s="1256">
        <v>60</v>
      </c>
      <c r="G259" s="1256" t="s">
        <v>1238</v>
      </c>
    </row>
    <row r="260" spans="1:7" ht="15">
      <c r="A260" s="1256" t="s">
        <v>1236</v>
      </c>
      <c r="B260" s="1256" t="s">
        <v>313</v>
      </c>
      <c r="C260" s="1256" t="s">
        <v>1257</v>
      </c>
      <c r="D260" s="1256">
        <v>6</v>
      </c>
      <c r="E260" s="1256">
        <v>2023</v>
      </c>
      <c r="F260" s="1256">
        <v>0</v>
      </c>
      <c r="G260" s="1256" t="s">
        <v>1238</v>
      </c>
    </row>
    <row r="261" spans="1:7" ht="15">
      <c r="A261" s="1256" t="s">
        <v>1236</v>
      </c>
      <c r="B261" s="1256" t="s">
        <v>313</v>
      </c>
      <c r="C261" s="1256" t="s">
        <v>1257</v>
      </c>
      <c r="D261" s="1256">
        <v>7</v>
      </c>
      <c r="E261" s="1256">
        <v>2023</v>
      </c>
      <c r="F261" s="1256">
        <v>-60</v>
      </c>
      <c r="G261" s="1256" t="s">
        <v>1238</v>
      </c>
    </row>
    <row r="262" spans="1:7" ht="15">
      <c r="A262" s="1256" t="s">
        <v>1236</v>
      </c>
      <c r="B262" s="1256" t="s">
        <v>313</v>
      </c>
      <c r="C262" s="1256" t="s">
        <v>1257</v>
      </c>
      <c r="D262" s="1256">
        <v>8</v>
      </c>
      <c r="E262" s="1256">
        <v>2022</v>
      </c>
      <c r="F262" s="1256">
        <v>720</v>
      </c>
      <c r="G262" s="1256" t="s">
        <v>1238</v>
      </c>
    </row>
    <row r="263" spans="1:7" ht="15">
      <c r="A263" s="1256" t="s">
        <v>1236</v>
      </c>
      <c r="B263" s="1256" t="s">
        <v>313</v>
      </c>
      <c r="C263" s="1256" t="s">
        <v>1257</v>
      </c>
      <c r="D263" s="1256">
        <v>8</v>
      </c>
      <c r="E263" s="1256">
        <v>2023</v>
      </c>
      <c r="F263" s="1256">
        <v>-120</v>
      </c>
      <c r="G263" s="1256" t="s">
        <v>1238</v>
      </c>
    </row>
    <row r="264" spans="1:7" ht="15">
      <c r="A264" s="1256" t="s">
        <v>1236</v>
      </c>
      <c r="B264" s="1256" t="s">
        <v>313</v>
      </c>
      <c r="C264" s="1256" t="s">
        <v>1257</v>
      </c>
      <c r="D264" s="1256">
        <v>9</v>
      </c>
      <c r="E264" s="1256">
        <v>2022</v>
      </c>
      <c r="F264" s="1256">
        <v>540</v>
      </c>
      <c r="G264" s="1256" t="s">
        <v>1238</v>
      </c>
    </row>
    <row r="265" spans="1:7" ht="15">
      <c r="A265" s="1256" t="s">
        <v>1236</v>
      </c>
      <c r="B265" s="1256" t="s">
        <v>313</v>
      </c>
      <c r="C265" s="1256" t="s">
        <v>1257</v>
      </c>
      <c r="D265" s="1256">
        <v>9</v>
      </c>
      <c r="E265" s="1256">
        <v>2023</v>
      </c>
      <c r="F265" s="1256">
        <v>-180</v>
      </c>
      <c r="G265" s="1256" t="s">
        <v>1238</v>
      </c>
    </row>
    <row r="266" spans="1:7" ht="15">
      <c r="A266" s="1256" t="s">
        <v>1236</v>
      </c>
      <c r="B266" s="1256" t="s">
        <v>313</v>
      </c>
      <c r="C266" s="1256" t="s">
        <v>1257</v>
      </c>
      <c r="D266" s="1256">
        <v>10</v>
      </c>
      <c r="E266" s="1256">
        <v>2022</v>
      </c>
      <c r="F266" s="1256">
        <v>480</v>
      </c>
      <c r="G266" s="1256" t="s">
        <v>1238</v>
      </c>
    </row>
    <row r="267" spans="1:7" ht="15">
      <c r="A267" s="1256" t="s">
        <v>1236</v>
      </c>
      <c r="B267" s="1256" t="s">
        <v>313</v>
      </c>
      <c r="C267" s="1256" t="s">
        <v>1257</v>
      </c>
      <c r="D267" s="1256">
        <v>10</v>
      </c>
      <c r="E267" s="1256">
        <v>2023</v>
      </c>
      <c r="F267" s="1256">
        <v>-240</v>
      </c>
      <c r="G267" s="1256" t="s">
        <v>1238</v>
      </c>
    </row>
    <row r="268" spans="1:7" ht="15">
      <c r="A268" s="1256" t="s">
        <v>1236</v>
      </c>
      <c r="B268" s="1256" t="s">
        <v>313</v>
      </c>
      <c r="C268" s="1256" t="s">
        <v>1257</v>
      </c>
      <c r="D268" s="1256">
        <v>11</v>
      </c>
      <c r="E268" s="1256">
        <v>2022</v>
      </c>
      <c r="F268" s="1256">
        <v>420</v>
      </c>
      <c r="G268" s="1256" t="s">
        <v>1238</v>
      </c>
    </row>
    <row r="269" spans="1:7" ht="15">
      <c r="A269" s="1256" t="s">
        <v>1236</v>
      </c>
      <c r="B269" s="1256" t="s">
        <v>313</v>
      </c>
      <c r="C269" s="1256" t="s">
        <v>1257</v>
      </c>
      <c r="D269" s="1256">
        <v>11</v>
      </c>
      <c r="E269" s="1256">
        <v>2023</v>
      </c>
      <c r="F269" s="1256">
        <v>-300</v>
      </c>
      <c r="G269" s="1256" t="s">
        <v>1238</v>
      </c>
    </row>
    <row r="270" spans="1:7" ht="15">
      <c r="A270" s="1256" t="s">
        <v>1236</v>
      </c>
      <c r="B270" s="1256" t="s">
        <v>313</v>
      </c>
      <c r="C270" s="1256" t="s">
        <v>1257</v>
      </c>
      <c r="D270" s="1256">
        <v>12</v>
      </c>
      <c r="E270" s="1256">
        <v>2022</v>
      </c>
      <c r="F270" s="1256">
        <v>360</v>
      </c>
      <c r="G270" s="1256" t="s">
        <v>1238</v>
      </c>
    </row>
    <row r="271" spans="1:7" ht="15">
      <c r="A271" s="1256" t="s">
        <v>1236</v>
      </c>
      <c r="B271" s="1256" t="s">
        <v>313</v>
      </c>
      <c r="C271" s="1256" t="s">
        <v>1257</v>
      </c>
      <c r="D271" s="1256">
        <v>12</v>
      </c>
      <c r="E271" s="1256">
        <v>2023</v>
      </c>
      <c r="F271" s="1256">
        <v>-360</v>
      </c>
      <c r="G271" s="1256" t="s">
        <v>1238</v>
      </c>
    </row>
  </sheetData>
  <autoFilter ref="A1:G211"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58184B8-7EF8-43AE-901D-5B740E67A5DC}">
  <sheetPr>
    <tabColor rgb="FFFFC000"/>
  </sheetPr>
  <dimension ref="A1:R3001"/>
  <sheetViews>
    <sheetView workbookViewId="0" topLeftCell="D1">
      <selection pane="topLeft" activeCell="I1461" sqref="I1461"/>
    </sheetView>
  </sheetViews>
  <sheetFormatPr defaultColWidth="8.85428571428571" defaultRowHeight="12.75"/>
  <cols>
    <col min="1" max="1" width="12.7142857142857" style="631" bestFit="1" customWidth="1"/>
    <col min="2" max="2" width="39" style="631" bestFit="1" customWidth="1"/>
    <col min="3" max="3" width="43.8571428571429" style="631" bestFit="1" customWidth="1"/>
    <col min="4" max="4" width="13.1428571428571" style="631" bestFit="1" customWidth="1"/>
    <col min="5" max="5" width="10.7142857142857" style="1600" bestFit="1" customWidth="1"/>
    <col min="6" max="6" width="16.2857142857143" style="631" bestFit="1" customWidth="1"/>
    <col min="7" max="7" width="11.4285714285714" style="631" bestFit="1" customWidth="1"/>
    <col min="8" max="8" width="8.57142857142857" style="631" bestFit="1" customWidth="1"/>
    <col min="9" max="9" width="44.4285714285714" style="631" customWidth="1"/>
    <col min="10" max="10" width="11.5714285714286" style="631" bestFit="1" customWidth="1"/>
    <col min="11" max="11" width="14.5714285714286" style="631" bestFit="1" customWidth="1"/>
    <col min="12" max="14" width="10.5714285714286" style="635" bestFit="1" customWidth="1"/>
    <col min="15" max="15" width="25.8571428571429" style="635" bestFit="1" customWidth="1"/>
    <col min="16" max="16" width="17" style="635" bestFit="1" customWidth="1"/>
    <col min="17" max="17" width="11.2857142857143" style="635" bestFit="1" customWidth="1"/>
    <col min="18" max="18" width="12.2857142857143" style="635" bestFit="1" customWidth="1"/>
    <col min="19" max="16384" width="8.85714285714286" style="635"/>
  </cols>
  <sheetData>
    <row r="1" spans="1:16" ht="12.75">
      <c r="A1" s="1426" t="s">
        <v>60</v>
      </c>
      <c r="B1" s="1426" t="s">
        <v>1249</v>
      </c>
      <c r="C1" s="1426" t="s">
        <v>1258</v>
      </c>
      <c r="D1" s="1426" t="s">
        <v>1259</v>
      </c>
      <c r="E1" s="1599" t="s">
        <v>1260</v>
      </c>
      <c r="F1" s="1426" t="s">
        <v>1261</v>
      </c>
      <c r="G1" s="1426" t="s">
        <v>1231</v>
      </c>
      <c r="H1" s="1426" t="s">
        <v>1250</v>
      </c>
      <c r="I1" s="1426" t="s">
        <v>63</v>
      </c>
      <c r="J1" s="1426" t="s">
        <v>520</v>
      </c>
      <c r="K1" s="1597" t="s">
        <v>3223</v>
      </c>
      <c r="O1" s="1598" t="s">
        <v>1259</v>
      </c>
      <c r="P1" s="962" t="s">
        <v>549</v>
      </c>
    </row>
    <row r="2" spans="1:16" ht="12.75">
      <c r="A2" s="1427" t="s">
        <v>2786</v>
      </c>
      <c r="B2" s="1427" t="s">
        <v>1262</v>
      </c>
      <c r="C2" s="1427" t="s">
        <v>390</v>
      </c>
      <c r="D2" s="1427" t="s">
        <v>1269</v>
      </c>
      <c r="E2" s="1600">
        <v>432000</v>
      </c>
      <c r="F2" s="1427" t="s">
        <v>390</v>
      </c>
      <c r="G2" s="1427" t="s">
        <v>1238</v>
      </c>
      <c r="H2" s="1427" t="s">
        <v>1263</v>
      </c>
      <c r="I2" s="1427" t="s">
        <v>390</v>
      </c>
      <c r="J2" s="1427">
        <v>-2023.3900000000001</v>
      </c>
      <c r="K2" s="631" t="s">
        <v>104</v>
      </c>
      <c r="O2" s="1598" t="s">
        <v>1231</v>
      </c>
      <c r="P2" s="962" t="s">
        <v>3228</v>
      </c>
    </row>
    <row r="3" spans="1:11" ht="12.75">
      <c r="A3" s="1427" t="s">
        <v>2786</v>
      </c>
      <c r="B3" s="1427" t="s">
        <v>1262</v>
      </c>
      <c r="C3" s="1427" t="s">
        <v>390</v>
      </c>
      <c r="D3" s="1427" t="s">
        <v>1269</v>
      </c>
      <c r="E3" s="1600">
        <v>432000</v>
      </c>
      <c r="F3" s="1427" t="s">
        <v>390</v>
      </c>
      <c r="G3" s="1427" t="s">
        <v>1238</v>
      </c>
      <c r="H3" s="1427" t="s">
        <v>1264</v>
      </c>
      <c r="I3" s="1427" t="s">
        <v>390</v>
      </c>
      <c r="J3" s="1427">
        <v>-1567.8800000000001</v>
      </c>
      <c r="K3" s="631" t="s">
        <v>104</v>
      </c>
    </row>
    <row r="4" spans="1:18" ht="12.75">
      <c r="A4" s="1427" t="s">
        <v>2786</v>
      </c>
      <c r="B4" s="1427" t="s">
        <v>1262</v>
      </c>
      <c r="C4" s="1427" t="s">
        <v>390</v>
      </c>
      <c r="D4" s="1427" t="s">
        <v>1269</v>
      </c>
      <c r="E4" s="1600">
        <v>432000</v>
      </c>
      <c r="F4" s="1427" t="s">
        <v>390</v>
      </c>
      <c r="G4" s="1427" t="s">
        <v>1238</v>
      </c>
      <c r="H4" s="1427" t="s">
        <v>1265</v>
      </c>
      <c r="I4" s="1427" t="s">
        <v>390</v>
      </c>
      <c r="J4" s="1427">
        <v>-1416.7</v>
      </c>
      <c r="K4" s="631" t="s">
        <v>104</v>
      </c>
      <c r="O4" s="1598" t="s">
        <v>3224</v>
      </c>
      <c r="P4" s="1598" t="s">
        <v>3227</v>
      </c>
      <c r="Q4"/>
      <c r="R4"/>
    </row>
    <row r="5" spans="1:18" ht="12.75">
      <c r="A5" s="1427" t="s">
        <v>2786</v>
      </c>
      <c r="B5" s="1427" t="s">
        <v>1262</v>
      </c>
      <c r="C5" s="1427" t="s">
        <v>390</v>
      </c>
      <c r="D5" s="1427" t="s">
        <v>1269</v>
      </c>
      <c r="E5" s="1600">
        <v>432000</v>
      </c>
      <c r="F5" s="1427" t="s">
        <v>390</v>
      </c>
      <c r="G5" s="1427" t="s">
        <v>1238</v>
      </c>
      <c r="H5" s="1427" t="s">
        <v>1266</v>
      </c>
      <c r="I5" s="1427" t="s">
        <v>390</v>
      </c>
      <c r="J5" s="1427">
        <v>-367.00999999999999</v>
      </c>
      <c r="K5" s="631" t="s">
        <v>104</v>
      </c>
      <c r="O5" s="1598" t="s">
        <v>3225</v>
      </c>
      <c r="P5" s="962" t="s">
        <v>3222</v>
      </c>
      <c r="Q5" s="962" t="s">
        <v>104</v>
      </c>
      <c r="R5" s="962" t="s">
        <v>3226</v>
      </c>
    </row>
    <row r="6" spans="1:18" ht="12.75">
      <c r="A6" s="1427" t="s">
        <v>2786</v>
      </c>
      <c r="B6" s="1427" t="s">
        <v>1262</v>
      </c>
      <c r="C6" s="1427" t="s">
        <v>390</v>
      </c>
      <c r="D6" s="1427" t="s">
        <v>1269</v>
      </c>
      <c r="E6" s="1600">
        <v>432000</v>
      </c>
      <c r="F6" s="1427" t="s">
        <v>390</v>
      </c>
      <c r="G6" s="1427" t="s">
        <v>1238</v>
      </c>
      <c r="H6" s="1427" t="s">
        <v>1267</v>
      </c>
      <c r="I6" s="1427" t="s">
        <v>390</v>
      </c>
      <c r="J6" s="1427">
        <v>-2504.48</v>
      </c>
      <c r="K6" s="631" t="s">
        <v>104</v>
      </c>
      <c r="O6" s="343" t="s">
        <v>1270</v>
      </c>
      <c r="P6" s="1227">
        <v>10155.559999999999</v>
      </c>
      <c r="Q6" s="1227">
        <v>24050.549999999999</v>
      </c>
      <c r="R6" s="1227">
        <v>34206.110000000001</v>
      </c>
    </row>
    <row r="7" spans="1:18" ht="12.75">
      <c r="A7" s="1427" t="s">
        <v>2786</v>
      </c>
      <c r="B7" s="1427" t="s">
        <v>1262</v>
      </c>
      <c r="C7" s="1427" t="s">
        <v>390</v>
      </c>
      <c r="D7" s="1427" t="s">
        <v>1269</v>
      </c>
      <c r="E7" s="1600">
        <v>432000</v>
      </c>
      <c r="F7" s="1427" t="s">
        <v>390</v>
      </c>
      <c r="G7" s="1427" t="s">
        <v>116</v>
      </c>
      <c r="H7" s="1427" t="s">
        <v>1263</v>
      </c>
      <c r="I7" s="1427" t="s">
        <v>390</v>
      </c>
      <c r="J7" s="1427">
        <v>-7336.54</v>
      </c>
      <c r="K7" s="631" t="s">
        <v>104</v>
      </c>
      <c r="O7" s="343" t="s">
        <v>614</v>
      </c>
      <c r="P7" s="1227">
        <v>193969.09999999998</v>
      </c>
      <c r="Q7" s="1227">
        <v>67888.300000000003</v>
      </c>
      <c r="R7" s="1227">
        <v>261857.39999999997</v>
      </c>
    </row>
    <row r="8" spans="1:18" ht="12.75">
      <c r="A8" s="1427" t="s">
        <v>2786</v>
      </c>
      <c r="B8" s="1427" t="s">
        <v>1262</v>
      </c>
      <c r="C8" s="1427" t="s">
        <v>390</v>
      </c>
      <c r="D8" s="1427" t="s">
        <v>1269</v>
      </c>
      <c r="E8" s="1600">
        <v>432000</v>
      </c>
      <c r="F8" s="1427" t="s">
        <v>390</v>
      </c>
      <c r="G8" s="1427" t="s">
        <v>116</v>
      </c>
      <c r="H8" s="1427" t="s">
        <v>1264</v>
      </c>
      <c r="I8" s="1427" t="s">
        <v>390</v>
      </c>
      <c r="J8" s="1427">
        <v>-30178.380000000001</v>
      </c>
      <c r="K8" s="631" t="s">
        <v>104</v>
      </c>
      <c r="O8" s="343" t="s">
        <v>763</v>
      </c>
      <c r="P8" s="1227">
        <v>328047.67000000004</v>
      </c>
      <c r="Q8" s="1227">
        <v>562119.62</v>
      </c>
      <c r="R8" s="1227">
        <v>890167.29000000004</v>
      </c>
    </row>
    <row r="9" spans="1:18" ht="12.75">
      <c r="A9" s="1427" t="s">
        <v>2786</v>
      </c>
      <c r="B9" s="1427" t="s">
        <v>1262</v>
      </c>
      <c r="C9" s="1427" t="s">
        <v>390</v>
      </c>
      <c r="D9" s="1427" t="s">
        <v>1269</v>
      </c>
      <c r="E9" s="1600">
        <v>432000</v>
      </c>
      <c r="F9" s="1427" t="s">
        <v>390</v>
      </c>
      <c r="G9" s="1427" t="s">
        <v>116</v>
      </c>
      <c r="H9" s="1427" t="s">
        <v>1265</v>
      </c>
      <c r="I9" s="1427" t="s">
        <v>390</v>
      </c>
      <c r="J9" s="1427">
        <v>-28266.290000000001</v>
      </c>
      <c r="K9" s="631" t="s">
        <v>104</v>
      </c>
      <c r="O9" s="343" t="s">
        <v>759</v>
      </c>
      <c r="P9" s="1227">
        <v>218956.17000000004</v>
      </c>
      <c r="Q9" s="1227">
        <v>310526.66000000003</v>
      </c>
      <c r="R9" s="1227">
        <v>529482.83000000007</v>
      </c>
    </row>
    <row r="10" spans="1:18" ht="12.75">
      <c r="A10" s="1427" t="s">
        <v>2786</v>
      </c>
      <c r="B10" s="1427" t="s">
        <v>1262</v>
      </c>
      <c r="C10" s="1427" t="s">
        <v>390</v>
      </c>
      <c r="D10" s="1427" t="s">
        <v>1269</v>
      </c>
      <c r="E10" s="1600">
        <v>432000</v>
      </c>
      <c r="F10" s="1427" t="s">
        <v>390</v>
      </c>
      <c r="G10" s="1427" t="s">
        <v>116</v>
      </c>
      <c r="H10" s="1427" t="s">
        <v>1266</v>
      </c>
      <c r="I10" s="1427" t="s">
        <v>390</v>
      </c>
      <c r="J10" s="1427">
        <v>-13512.610000000001</v>
      </c>
      <c r="K10" s="631" t="s">
        <v>104</v>
      </c>
      <c r="O10" s="343" t="s">
        <v>781</v>
      </c>
      <c r="P10" s="1227">
        <v>149277.03</v>
      </c>
      <c r="Q10" s="1227">
        <v>170482.56999999998</v>
      </c>
      <c r="R10" s="1227">
        <v>319759.59999999998</v>
      </c>
    </row>
    <row r="11" spans="1:18" ht="12.75">
      <c r="A11" s="1427" t="s">
        <v>2786</v>
      </c>
      <c r="B11" s="1427" t="s">
        <v>1262</v>
      </c>
      <c r="C11" s="1427" t="s">
        <v>390</v>
      </c>
      <c r="D11" s="1427" t="s">
        <v>1269</v>
      </c>
      <c r="E11" s="1600">
        <v>432000</v>
      </c>
      <c r="F11" s="1427" t="s">
        <v>390</v>
      </c>
      <c r="G11" s="1427" t="s">
        <v>116</v>
      </c>
      <c r="H11" s="1427" t="s">
        <v>1267</v>
      </c>
      <c r="I11" s="1427" t="s">
        <v>390</v>
      </c>
      <c r="J11" s="1427">
        <v>-18744.189999999999</v>
      </c>
      <c r="K11" s="631" t="s">
        <v>104</v>
      </c>
      <c r="O11" s="343" t="s">
        <v>757</v>
      </c>
      <c r="P11" s="1227">
        <v>1085357.7400000002</v>
      </c>
      <c r="Q11" s="1227">
        <v>1489707.2100000002</v>
      </c>
      <c r="R11" s="1227">
        <v>2575064.9500000002</v>
      </c>
    </row>
    <row r="12" spans="1:18" ht="12.75">
      <c r="A12" s="1427" t="s">
        <v>2786</v>
      </c>
      <c r="B12" s="1427" t="s">
        <v>1268</v>
      </c>
      <c r="C12" s="1427" t="s">
        <v>416</v>
      </c>
      <c r="D12" s="1427" t="s">
        <v>1269</v>
      </c>
      <c r="E12" s="1600">
        <v>419100</v>
      </c>
      <c r="F12" s="1427" t="s">
        <v>390</v>
      </c>
      <c r="G12" s="1427" t="s">
        <v>115</v>
      </c>
      <c r="H12" s="1427" t="s">
        <v>1263</v>
      </c>
      <c r="I12" s="1427" t="s">
        <v>390</v>
      </c>
      <c r="J12" s="1427">
        <v>-6714.9399999999996</v>
      </c>
      <c r="K12" s="631" t="s">
        <v>104</v>
      </c>
      <c r="O12" s="343" t="s">
        <v>778</v>
      </c>
      <c r="P12" s="1227">
        <v>1527.6400000000001</v>
      </c>
      <c r="Q12" s="1227">
        <v>2292</v>
      </c>
      <c r="R12" s="1227">
        <v>3819.6400000000003</v>
      </c>
    </row>
    <row r="13" spans="1:18" ht="12.75">
      <c r="A13" s="1427" t="s">
        <v>2786</v>
      </c>
      <c r="B13" s="1427" t="s">
        <v>1268</v>
      </c>
      <c r="C13" s="1427" t="s">
        <v>416</v>
      </c>
      <c r="D13" s="1427" t="s">
        <v>1269</v>
      </c>
      <c r="E13" s="1600">
        <v>419100</v>
      </c>
      <c r="F13" s="1427" t="s">
        <v>390</v>
      </c>
      <c r="G13" s="1427" t="s">
        <v>115</v>
      </c>
      <c r="H13" s="1427" t="s">
        <v>1264</v>
      </c>
      <c r="I13" s="1427" t="s">
        <v>390</v>
      </c>
      <c r="J13" s="1427">
        <v>-6136.4499999999998</v>
      </c>
      <c r="K13" s="631" t="s">
        <v>104</v>
      </c>
      <c r="O13" s="343" t="s">
        <v>777</v>
      </c>
      <c r="P13" s="1227">
        <v>778321.22999999998</v>
      </c>
      <c r="Q13" s="1227">
        <v>829820.55000000005</v>
      </c>
      <c r="R13" s="1227">
        <v>1608141.78</v>
      </c>
    </row>
    <row r="14" spans="1:18" ht="12.75">
      <c r="A14" s="1427" t="s">
        <v>2786</v>
      </c>
      <c r="B14" s="1427" t="s">
        <v>1268</v>
      </c>
      <c r="C14" s="1427" t="s">
        <v>416</v>
      </c>
      <c r="D14" s="1427" t="s">
        <v>1269</v>
      </c>
      <c r="E14" s="1600">
        <v>419100</v>
      </c>
      <c r="F14" s="1427" t="s">
        <v>390</v>
      </c>
      <c r="G14" s="1427" t="s">
        <v>115</v>
      </c>
      <c r="H14" s="1427" t="s">
        <v>1265</v>
      </c>
      <c r="I14" s="1427" t="s">
        <v>390</v>
      </c>
      <c r="J14" s="1427">
        <v>-120</v>
      </c>
      <c r="K14" s="631" t="s">
        <v>104</v>
      </c>
      <c r="O14" s="343" t="s">
        <v>315</v>
      </c>
      <c r="P14" s="1227">
        <v>195042.64999999997</v>
      </c>
      <c r="Q14" s="1227">
        <v>244569.84999999998</v>
      </c>
      <c r="R14" s="1227">
        <v>439612.49999999994</v>
      </c>
    </row>
    <row r="15" spans="1:18" ht="12.75">
      <c r="A15" s="1427" t="s">
        <v>2786</v>
      </c>
      <c r="B15" s="1427" t="s">
        <v>1268</v>
      </c>
      <c r="C15" s="1427" t="s">
        <v>416</v>
      </c>
      <c r="D15" s="1427" t="s">
        <v>1269</v>
      </c>
      <c r="E15" s="1600">
        <v>419100</v>
      </c>
      <c r="F15" s="1427" t="s">
        <v>390</v>
      </c>
      <c r="G15" s="1427" t="s">
        <v>115</v>
      </c>
      <c r="H15" s="1427" t="s">
        <v>1266</v>
      </c>
      <c r="I15" s="1427" t="s">
        <v>390</v>
      </c>
      <c r="J15" s="1427">
        <v>-7051.0799999999999</v>
      </c>
      <c r="K15" s="631" t="s">
        <v>104</v>
      </c>
      <c r="O15" s="343" t="s">
        <v>767</v>
      </c>
      <c r="P15" s="1227">
        <v>24295.300000000003</v>
      </c>
      <c r="Q15" s="1227">
        <v>22305.380000000001</v>
      </c>
      <c r="R15" s="1227">
        <v>46600.680000000008</v>
      </c>
    </row>
    <row r="16" spans="1:18" ht="12.75">
      <c r="A16" s="1427" t="s">
        <v>2786</v>
      </c>
      <c r="B16" s="1427" t="s">
        <v>1268</v>
      </c>
      <c r="C16" s="1427" t="s">
        <v>416</v>
      </c>
      <c r="D16" s="1427" t="s">
        <v>1269</v>
      </c>
      <c r="E16" s="1600">
        <v>419100</v>
      </c>
      <c r="F16" s="1427" t="s">
        <v>390</v>
      </c>
      <c r="G16" s="1427" t="s">
        <v>115</v>
      </c>
      <c r="H16" s="1427" t="s">
        <v>1267</v>
      </c>
      <c r="I16" s="1427" t="s">
        <v>390</v>
      </c>
      <c r="J16" s="1427">
        <v>-7574.46</v>
      </c>
      <c r="K16" s="631" t="s">
        <v>104</v>
      </c>
      <c r="O16" s="343" t="s">
        <v>771</v>
      </c>
      <c r="P16" s="1227">
        <v>49343.32</v>
      </c>
      <c r="Q16" s="1227">
        <v>89301.320000000007</v>
      </c>
      <c r="R16" s="1227">
        <v>138644.64000000001</v>
      </c>
    </row>
    <row r="17" spans="1:18" ht="12.75">
      <c r="A17" s="1427" t="s">
        <v>2786</v>
      </c>
      <c r="B17" s="1427" t="s">
        <v>1268</v>
      </c>
      <c r="C17" s="1427" t="s">
        <v>416</v>
      </c>
      <c r="D17" s="1427" t="s">
        <v>1269</v>
      </c>
      <c r="E17" s="1600">
        <v>419100</v>
      </c>
      <c r="F17" s="1427" t="s">
        <v>390</v>
      </c>
      <c r="G17" s="1427" t="s">
        <v>1238</v>
      </c>
      <c r="H17" s="1427" t="s">
        <v>1263</v>
      </c>
      <c r="I17" s="1427" t="s">
        <v>390</v>
      </c>
      <c r="J17" s="1427">
        <v>-4159.0799999999999</v>
      </c>
      <c r="K17" s="631" t="s">
        <v>104</v>
      </c>
      <c r="O17" s="343" t="s">
        <v>769</v>
      </c>
      <c r="P17" s="1227">
        <v>45157.990000000005</v>
      </c>
      <c r="Q17" s="1227">
        <v>75804.429999999993</v>
      </c>
      <c r="R17" s="1227">
        <v>120962.42</v>
      </c>
    </row>
    <row r="18" spans="1:18" ht="12.75">
      <c r="A18" s="1427" t="s">
        <v>2786</v>
      </c>
      <c r="B18" s="1427" t="s">
        <v>1268</v>
      </c>
      <c r="C18" s="1427" t="s">
        <v>416</v>
      </c>
      <c r="D18" s="1427" t="s">
        <v>1269</v>
      </c>
      <c r="E18" s="1600">
        <v>419100</v>
      </c>
      <c r="F18" s="1427" t="s">
        <v>390</v>
      </c>
      <c r="G18" s="1427" t="s">
        <v>1238</v>
      </c>
      <c r="H18" s="1427" t="s">
        <v>1264</v>
      </c>
      <c r="I18" s="1427" t="s">
        <v>390</v>
      </c>
      <c r="J18" s="1427">
        <v>-3156.3200000000002</v>
      </c>
      <c r="K18" s="631" t="s">
        <v>104</v>
      </c>
      <c r="O18" s="343" t="s">
        <v>776</v>
      </c>
      <c r="P18" s="1227">
        <v>396029.63000000006</v>
      </c>
      <c r="Q18" s="1227">
        <v>528190.39000000001</v>
      </c>
      <c r="R18" s="1227">
        <v>924220.02000000002</v>
      </c>
    </row>
    <row r="19" spans="1:18" ht="12.75">
      <c r="A19" s="1427" t="s">
        <v>2786</v>
      </c>
      <c r="B19" s="1427" t="s">
        <v>1268</v>
      </c>
      <c r="C19" s="1427" t="s">
        <v>416</v>
      </c>
      <c r="D19" s="1427" t="s">
        <v>1269</v>
      </c>
      <c r="E19" s="1600">
        <v>419100</v>
      </c>
      <c r="F19" s="1427" t="s">
        <v>390</v>
      </c>
      <c r="G19" s="1427" t="s">
        <v>1238</v>
      </c>
      <c r="H19" s="1427" t="s">
        <v>1265</v>
      </c>
      <c r="I19" s="1427" t="s">
        <v>390</v>
      </c>
      <c r="J19" s="1427">
        <v>-109.64</v>
      </c>
      <c r="K19" s="631" t="s">
        <v>104</v>
      </c>
      <c r="O19" s="343" t="s">
        <v>773</v>
      </c>
      <c r="P19" s="1227">
        <v>262637.48999999999</v>
      </c>
      <c r="Q19" s="1227">
        <v>413084.16000000003</v>
      </c>
      <c r="R19" s="1227">
        <v>675721.65000000002</v>
      </c>
    </row>
    <row r="20" spans="1:18" ht="12.75">
      <c r="A20" s="1427" t="s">
        <v>2786</v>
      </c>
      <c r="B20" s="1427" t="s">
        <v>1268</v>
      </c>
      <c r="C20" s="1427" t="s">
        <v>416</v>
      </c>
      <c r="D20" s="1427" t="s">
        <v>1269</v>
      </c>
      <c r="E20" s="1600">
        <v>419100</v>
      </c>
      <c r="F20" s="1427" t="s">
        <v>390</v>
      </c>
      <c r="G20" s="1427" t="s">
        <v>1238</v>
      </c>
      <c r="H20" s="1427" t="s">
        <v>1266</v>
      </c>
      <c r="I20" s="1427" t="s">
        <v>390</v>
      </c>
      <c r="J20" s="1427">
        <v>-3084.5</v>
      </c>
      <c r="K20" s="631" t="s">
        <v>104</v>
      </c>
      <c r="O20" s="343" t="s">
        <v>762</v>
      </c>
      <c r="P20" s="1227">
        <v>141370.65999999997</v>
      </c>
      <c r="Q20" s="1227">
        <v>352643.74000000005</v>
      </c>
      <c r="R20" s="1227">
        <v>494014.40000000002</v>
      </c>
    </row>
    <row r="21" spans="1:18" ht="12.75">
      <c r="A21" s="1427" t="s">
        <v>2786</v>
      </c>
      <c r="B21" s="1427" t="s">
        <v>1268</v>
      </c>
      <c r="C21" s="1427" t="s">
        <v>416</v>
      </c>
      <c r="D21" s="1427" t="s">
        <v>1269</v>
      </c>
      <c r="E21" s="1600">
        <v>419100</v>
      </c>
      <c r="F21" s="1427" t="s">
        <v>390</v>
      </c>
      <c r="G21" s="1427" t="s">
        <v>1238</v>
      </c>
      <c r="H21" s="1427" t="s">
        <v>1267</v>
      </c>
      <c r="I21" s="1427" t="s">
        <v>390</v>
      </c>
      <c r="J21" s="1427">
        <v>-5371.5500000000002</v>
      </c>
      <c r="K21" s="631" t="s">
        <v>104</v>
      </c>
      <c r="O21" s="343" t="s">
        <v>761</v>
      </c>
      <c r="P21" s="1227">
        <v>271267.64999999997</v>
      </c>
      <c r="Q21" s="1227">
        <v>392081.01000000001</v>
      </c>
      <c r="R21" s="1227">
        <v>663348.65999999992</v>
      </c>
    </row>
    <row r="22" spans="1:18" ht="12.75">
      <c r="A22" s="1427" t="s">
        <v>2786</v>
      </c>
      <c r="B22" s="1427" t="s">
        <v>1268</v>
      </c>
      <c r="C22" s="1427" t="s">
        <v>416</v>
      </c>
      <c r="D22" s="1427" t="s">
        <v>1269</v>
      </c>
      <c r="E22" s="1600">
        <v>419100</v>
      </c>
      <c r="F22" s="1427" t="s">
        <v>390</v>
      </c>
      <c r="G22" s="1427" t="s">
        <v>116</v>
      </c>
      <c r="H22" s="1427" t="s">
        <v>1263</v>
      </c>
      <c r="I22" s="1427" t="s">
        <v>390</v>
      </c>
      <c r="J22" s="1427">
        <v>-10869.360000000001</v>
      </c>
      <c r="K22" s="631" t="s">
        <v>104</v>
      </c>
      <c r="O22" s="343" t="s">
        <v>764</v>
      </c>
      <c r="P22" s="1227">
        <v>72306.479999999996</v>
      </c>
      <c r="Q22" s="1227">
        <v>93657.750000000029</v>
      </c>
      <c r="R22" s="1227">
        <v>165964.23000000004</v>
      </c>
    </row>
    <row r="23" spans="1:18" ht="12.75">
      <c r="A23" s="1427" t="s">
        <v>2786</v>
      </c>
      <c r="B23" s="1427" t="s">
        <v>1268</v>
      </c>
      <c r="C23" s="1427" t="s">
        <v>416</v>
      </c>
      <c r="D23" s="1427" t="s">
        <v>1269</v>
      </c>
      <c r="E23" s="1600">
        <v>419100</v>
      </c>
      <c r="F23" s="1427" t="s">
        <v>390</v>
      </c>
      <c r="G23" s="1427" t="s">
        <v>116</v>
      </c>
      <c r="H23" s="1427" t="s">
        <v>1264</v>
      </c>
      <c r="I23" s="1427" t="s">
        <v>390</v>
      </c>
      <c r="J23" s="1427">
        <v>-64454.849999999999</v>
      </c>
      <c r="K23" s="631" t="s">
        <v>104</v>
      </c>
      <c r="O23" s="343" t="s">
        <v>780</v>
      </c>
      <c r="P23" s="1227">
        <v>47406.419999999998</v>
      </c>
      <c r="Q23" s="1227">
        <v>92933.570000000007</v>
      </c>
      <c r="R23" s="1227">
        <v>140339.98999999999</v>
      </c>
    </row>
    <row r="24" spans="1:18" ht="12.75">
      <c r="A24" s="1427" t="s">
        <v>2786</v>
      </c>
      <c r="B24" s="1427" t="s">
        <v>1268</v>
      </c>
      <c r="C24" s="1427" t="s">
        <v>416</v>
      </c>
      <c r="D24" s="1427" t="s">
        <v>1269</v>
      </c>
      <c r="E24" s="1600">
        <v>419100</v>
      </c>
      <c r="F24" s="1427" t="s">
        <v>390</v>
      </c>
      <c r="G24" s="1427" t="s">
        <v>116</v>
      </c>
      <c r="H24" s="1427" t="s">
        <v>1265</v>
      </c>
      <c r="I24" s="1427" t="s">
        <v>390</v>
      </c>
      <c r="J24" s="1427">
        <v>-14215.73</v>
      </c>
      <c r="K24" s="631" t="s">
        <v>104</v>
      </c>
      <c r="O24" s="343" t="s">
        <v>3226</v>
      </c>
      <c r="P24" s="1227">
        <v>4270469.7300000004</v>
      </c>
      <c r="Q24" s="1227">
        <v>5761459.0600000005</v>
      </c>
      <c r="R24" s="1227">
        <v>10031928.790000001</v>
      </c>
    </row>
    <row r="25" spans="1:18" ht="12.75">
      <c r="A25" s="1427" t="s">
        <v>2786</v>
      </c>
      <c r="B25" s="1427" t="s">
        <v>1268</v>
      </c>
      <c r="C25" s="1427" t="s">
        <v>416</v>
      </c>
      <c r="D25" s="1427" t="s">
        <v>1269</v>
      </c>
      <c r="E25" s="1600">
        <v>419100</v>
      </c>
      <c r="F25" s="1427" t="s">
        <v>390</v>
      </c>
      <c r="G25" s="1427" t="s">
        <v>116</v>
      </c>
      <c r="H25" s="1427" t="s">
        <v>1266</v>
      </c>
      <c r="I25" s="1427" t="s">
        <v>390</v>
      </c>
      <c r="J25" s="1427">
        <v>-63092.650000000001</v>
      </c>
      <c r="K25" s="631" t="s">
        <v>104</v>
      </c>
      <c r="O25"/>
      <c r="P25"/>
      <c r="Q25"/>
      <c r="R25"/>
    </row>
    <row r="26" spans="1:18" ht="12.75">
      <c r="A26" s="1427" t="s">
        <v>2786</v>
      </c>
      <c r="B26" s="1427" t="s">
        <v>1268</v>
      </c>
      <c r="C26" s="1427" t="s">
        <v>416</v>
      </c>
      <c r="D26" s="1427" t="s">
        <v>1269</v>
      </c>
      <c r="E26" s="1600">
        <v>419100</v>
      </c>
      <c r="F26" s="1427" t="s">
        <v>390</v>
      </c>
      <c r="G26" s="1427" t="s">
        <v>116</v>
      </c>
      <c r="H26" s="1427" t="s">
        <v>1267</v>
      </c>
      <c r="I26" s="1427" t="s">
        <v>390</v>
      </c>
      <c r="J26" s="1427">
        <v>-36415.269999999997</v>
      </c>
      <c r="K26" s="631" t="s">
        <v>104</v>
      </c>
      <c r="O26"/>
      <c r="P26"/>
      <c r="Q26"/>
      <c r="R26"/>
    </row>
    <row r="27" spans="1:18" ht="12.75">
      <c r="A27" s="1427" t="s">
        <v>2786</v>
      </c>
      <c r="B27" s="1427" t="s">
        <v>1270</v>
      </c>
      <c r="C27" s="1427" t="s">
        <v>390</v>
      </c>
      <c r="D27" s="1427" t="s">
        <v>549</v>
      </c>
      <c r="E27" s="1600">
        <v>660800</v>
      </c>
      <c r="F27" s="1427" t="s">
        <v>1271</v>
      </c>
      <c r="G27" s="1427" t="s">
        <v>116</v>
      </c>
      <c r="H27" s="1427" t="s">
        <v>1263</v>
      </c>
      <c r="I27" s="1427" t="s">
        <v>1272</v>
      </c>
      <c r="J27" s="1427">
        <v>-18350</v>
      </c>
      <c r="K27" s="631" t="s">
        <v>104</v>
      </c>
      <c r="O27"/>
      <c r="P27"/>
      <c r="Q27"/>
      <c r="R27"/>
    </row>
    <row r="28" spans="1:18" ht="12.75">
      <c r="A28" s="1427" t="s">
        <v>2786</v>
      </c>
      <c r="B28" s="1427" t="s">
        <v>1270</v>
      </c>
      <c r="C28" s="1427" t="s">
        <v>390</v>
      </c>
      <c r="D28" s="1427" t="s">
        <v>549</v>
      </c>
      <c r="E28" s="1600">
        <v>660800</v>
      </c>
      <c r="F28" s="1427" t="s">
        <v>1271</v>
      </c>
      <c r="G28" s="1427" t="s">
        <v>116</v>
      </c>
      <c r="H28" s="1427" t="s">
        <v>1264</v>
      </c>
      <c r="I28" s="1427" t="s">
        <v>1272</v>
      </c>
      <c r="J28" s="1427">
        <v>22125</v>
      </c>
      <c r="K28" s="631" t="s">
        <v>104</v>
      </c>
      <c r="O28"/>
      <c r="P28"/>
      <c r="Q28"/>
      <c r="R28"/>
    </row>
    <row r="29" spans="1:18" ht="12.75">
      <c r="A29" s="1427" t="s">
        <v>2786</v>
      </c>
      <c r="B29" s="1427" t="s">
        <v>1270</v>
      </c>
      <c r="C29" s="1427" t="s">
        <v>390</v>
      </c>
      <c r="D29" s="1427" t="s">
        <v>549</v>
      </c>
      <c r="E29" s="1600">
        <v>660800</v>
      </c>
      <c r="F29" s="1427" t="s">
        <v>1271</v>
      </c>
      <c r="G29" s="1427" t="s">
        <v>116</v>
      </c>
      <c r="H29" s="1427" t="s">
        <v>1265</v>
      </c>
      <c r="I29" s="1427" t="s">
        <v>1272</v>
      </c>
      <c r="J29" s="1427">
        <v>4601.8500000000004</v>
      </c>
      <c r="K29" s="631" t="s">
        <v>104</v>
      </c>
      <c r="O29"/>
      <c r="P29"/>
      <c r="Q29"/>
      <c r="R29"/>
    </row>
    <row r="30" spans="1:18" ht="12.75">
      <c r="A30" s="1427" t="s">
        <v>2786</v>
      </c>
      <c r="B30" s="1427" t="s">
        <v>1270</v>
      </c>
      <c r="C30" s="1427" t="s">
        <v>390</v>
      </c>
      <c r="D30" s="1427" t="s">
        <v>549</v>
      </c>
      <c r="E30" s="1600">
        <v>660800</v>
      </c>
      <c r="F30" s="1427" t="s">
        <v>1271</v>
      </c>
      <c r="G30" s="1427" t="s">
        <v>116</v>
      </c>
      <c r="H30" s="1427" t="s">
        <v>1266</v>
      </c>
      <c r="I30" s="1427" t="s">
        <v>1272</v>
      </c>
      <c r="J30" s="1427">
        <v>8694.0699999999997</v>
      </c>
      <c r="K30" s="631" t="s">
        <v>104</v>
      </c>
      <c r="O30"/>
      <c r="P30"/>
      <c r="Q30"/>
      <c r="R30"/>
    </row>
    <row r="31" spans="1:18" ht="12.75">
      <c r="A31" s="1427" t="s">
        <v>2786</v>
      </c>
      <c r="B31" s="1427" t="s">
        <v>1270</v>
      </c>
      <c r="C31" s="1427" t="s">
        <v>390</v>
      </c>
      <c r="D31" s="1427" t="s">
        <v>549</v>
      </c>
      <c r="E31" s="1600">
        <v>660800</v>
      </c>
      <c r="F31" s="1427" t="s">
        <v>1271</v>
      </c>
      <c r="G31" s="1427" t="s">
        <v>116</v>
      </c>
      <c r="H31" s="1427" t="s">
        <v>1267</v>
      </c>
      <c r="I31" s="1427" t="s">
        <v>1272</v>
      </c>
      <c r="J31" s="1427">
        <v>6979.6300000000001</v>
      </c>
      <c r="K31" s="631" t="s">
        <v>104</v>
      </c>
      <c r="O31"/>
      <c r="P31"/>
      <c r="Q31"/>
      <c r="R31"/>
    </row>
    <row r="32" spans="1:18" ht="12.75">
      <c r="A32" s="1427" t="s">
        <v>2786</v>
      </c>
      <c r="B32" s="1427" t="s">
        <v>1270</v>
      </c>
      <c r="C32" s="1427" t="s">
        <v>390</v>
      </c>
      <c r="D32" s="1427" t="s">
        <v>549</v>
      </c>
      <c r="E32" s="1600">
        <v>760800</v>
      </c>
      <c r="F32" s="1427" t="s">
        <v>1273</v>
      </c>
      <c r="G32" s="1427" t="s">
        <v>1238</v>
      </c>
      <c r="H32" s="1427" t="s">
        <v>1265</v>
      </c>
      <c r="I32" s="1427" t="s">
        <v>1272</v>
      </c>
      <c r="J32" s="1427">
        <v>69.150000000000006</v>
      </c>
      <c r="K32" s="631" t="s">
        <v>104</v>
      </c>
      <c r="O32"/>
      <c r="P32"/>
      <c r="Q32"/>
      <c r="R32"/>
    </row>
    <row r="33" spans="1:18" ht="12.75">
      <c r="A33" s="1427" t="s">
        <v>2786</v>
      </c>
      <c r="B33" s="1427" t="s">
        <v>1270</v>
      </c>
      <c r="C33" s="1427" t="s">
        <v>390</v>
      </c>
      <c r="D33" s="1427" t="s">
        <v>549</v>
      </c>
      <c r="E33" s="1600">
        <v>760800</v>
      </c>
      <c r="F33" s="1427" t="s">
        <v>1273</v>
      </c>
      <c r="G33" s="1427" t="s">
        <v>1238</v>
      </c>
      <c r="H33" s="1427" t="s">
        <v>1266</v>
      </c>
      <c r="I33" s="1427" t="s">
        <v>1272</v>
      </c>
      <c r="J33" s="1427">
        <v>288.50999999999999</v>
      </c>
      <c r="K33" s="631" t="s">
        <v>104</v>
      </c>
      <c r="O33"/>
      <c r="P33"/>
      <c r="Q33"/>
      <c r="R33"/>
    </row>
    <row r="34" spans="1:18" ht="12.75">
      <c r="A34" s="1427" t="s">
        <v>2786</v>
      </c>
      <c r="B34" s="1427" t="s">
        <v>1270</v>
      </c>
      <c r="C34" s="1427" t="s">
        <v>390</v>
      </c>
      <c r="D34" s="1427" t="s">
        <v>549</v>
      </c>
      <c r="E34" s="1600">
        <v>760800</v>
      </c>
      <c r="F34" s="1427" t="s">
        <v>1273</v>
      </c>
      <c r="G34" s="1427" t="s">
        <v>1238</v>
      </c>
      <c r="H34" s="1427" t="s">
        <v>1267</v>
      </c>
      <c r="I34" s="1427" t="s">
        <v>1272</v>
      </c>
      <c r="J34" s="1427">
        <v>520.37</v>
      </c>
      <c r="K34" s="631" t="s">
        <v>104</v>
      </c>
      <c r="O34"/>
      <c r="P34"/>
      <c r="Q34"/>
      <c r="R34"/>
    </row>
    <row r="35" spans="1:18" ht="12.75">
      <c r="A35" s="1427" t="s">
        <v>2786</v>
      </c>
      <c r="B35" s="1427" t="s">
        <v>433</v>
      </c>
      <c r="C35" s="1427" t="s">
        <v>1038</v>
      </c>
      <c r="D35" s="1427" t="s">
        <v>1269</v>
      </c>
      <c r="E35" s="1600">
        <v>427600</v>
      </c>
      <c r="F35" s="1427" t="s">
        <v>390</v>
      </c>
      <c r="G35" s="1427" t="s">
        <v>1238</v>
      </c>
      <c r="H35" s="1427" t="s">
        <v>1264</v>
      </c>
      <c r="I35" s="1427" t="s">
        <v>390</v>
      </c>
      <c r="J35" s="1427">
        <v>913.38</v>
      </c>
      <c r="K35" s="631" t="s">
        <v>104</v>
      </c>
      <c r="O35"/>
      <c r="P35"/>
      <c r="Q35"/>
      <c r="R35"/>
    </row>
    <row r="36" spans="1:18" ht="12.75">
      <c r="A36" s="1427" t="s">
        <v>2786</v>
      </c>
      <c r="B36" s="1427" t="s">
        <v>433</v>
      </c>
      <c r="C36" s="1427" t="s">
        <v>1038</v>
      </c>
      <c r="D36" s="1427" t="s">
        <v>1269</v>
      </c>
      <c r="E36" s="1600">
        <v>427600</v>
      </c>
      <c r="F36" s="1427" t="s">
        <v>390</v>
      </c>
      <c r="G36" s="1427" t="s">
        <v>1238</v>
      </c>
      <c r="H36" s="1427" t="s">
        <v>1265</v>
      </c>
      <c r="I36" s="1427" t="s">
        <v>390</v>
      </c>
      <c r="J36" s="1427">
        <v>907.44000000000005</v>
      </c>
      <c r="K36" s="631" t="s">
        <v>104</v>
      </c>
      <c r="O36"/>
      <c r="P36"/>
      <c r="Q36"/>
      <c r="R36"/>
    </row>
    <row r="37" spans="1:18" ht="12.75">
      <c r="A37" s="1427" t="s">
        <v>2786</v>
      </c>
      <c r="B37" s="1427" t="s">
        <v>433</v>
      </c>
      <c r="C37" s="1427" t="s">
        <v>1038</v>
      </c>
      <c r="D37" s="1427" t="s">
        <v>1269</v>
      </c>
      <c r="E37" s="1600">
        <v>427600</v>
      </c>
      <c r="F37" s="1427" t="s">
        <v>390</v>
      </c>
      <c r="G37" s="1427" t="s">
        <v>1238</v>
      </c>
      <c r="H37" s="1427" t="s">
        <v>1266</v>
      </c>
      <c r="I37" s="1427" t="s">
        <v>390</v>
      </c>
      <c r="J37" s="1427">
        <v>912.95000000000005</v>
      </c>
      <c r="K37" s="631" t="s">
        <v>104</v>
      </c>
      <c r="O37"/>
      <c r="P37"/>
      <c r="Q37"/>
      <c r="R37"/>
    </row>
    <row r="38" spans="1:18" ht="12.75">
      <c r="A38" s="1427" t="s">
        <v>2786</v>
      </c>
      <c r="B38" s="1427" t="s">
        <v>433</v>
      </c>
      <c r="C38" s="1427" t="s">
        <v>1038</v>
      </c>
      <c r="D38" s="1427" t="s">
        <v>1269</v>
      </c>
      <c r="E38" s="1600">
        <v>427600</v>
      </c>
      <c r="F38" s="1427" t="s">
        <v>390</v>
      </c>
      <c r="G38" s="1427" t="s">
        <v>1238</v>
      </c>
      <c r="H38" s="1427" t="s">
        <v>1267</v>
      </c>
      <c r="I38" s="1427" t="s">
        <v>390</v>
      </c>
      <c r="J38" s="1427">
        <v>1832.77</v>
      </c>
      <c r="K38" s="631" t="s">
        <v>104</v>
      </c>
      <c r="O38"/>
      <c r="P38"/>
      <c r="Q38"/>
      <c r="R38"/>
    </row>
    <row r="39" spans="1:18" ht="12.75">
      <c r="A39" s="1427" t="s">
        <v>2786</v>
      </c>
      <c r="B39" s="1427" t="s">
        <v>433</v>
      </c>
      <c r="C39" s="1427" t="s">
        <v>1038</v>
      </c>
      <c r="D39" s="1427" t="s">
        <v>1269</v>
      </c>
      <c r="E39" s="1600">
        <v>427600</v>
      </c>
      <c r="F39" s="1427" t="s">
        <v>390</v>
      </c>
      <c r="G39" s="1427" t="s">
        <v>116</v>
      </c>
      <c r="H39" s="1427" t="s">
        <v>1264</v>
      </c>
      <c r="I39" s="1427" t="s">
        <v>390</v>
      </c>
      <c r="J39" s="1427">
        <v>7891.5900000000001</v>
      </c>
      <c r="K39" s="631" t="s">
        <v>104</v>
      </c>
      <c r="O39"/>
      <c r="P39"/>
      <c r="Q39"/>
      <c r="R39"/>
    </row>
    <row r="40" spans="1:18" ht="12.75">
      <c r="A40" s="1427" t="s">
        <v>2786</v>
      </c>
      <c r="B40" s="1427" t="s">
        <v>433</v>
      </c>
      <c r="C40" s="1427" t="s">
        <v>1038</v>
      </c>
      <c r="D40" s="1427" t="s">
        <v>1269</v>
      </c>
      <c r="E40" s="1600">
        <v>427600</v>
      </c>
      <c r="F40" s="1427" t="s">
        <v>390</v>
      </c>
      <c r="G40" s="1427" t="s">
        <v>116</v>
      </c>
      <c r="H40" s="1427" t="s">
        <v>1265</v>
      </c>
      <c r="I40" s="1427" t="s">
        <v>390</v>
      </c>
      <c r="J40" s="1427">
        <v>7897.5299999999997</v>
      </c>
      <c r="K40" s="631" t="s">
        <v>104</v>
      </c>
      <c r="O40"/>
      <c r="P40"/>
      <c r="Q40"/>
      <c r="R40"/>
    </row>
    <row r="41" spans="1:18" ht="12.75">
      <c r="A41" s="1427" t="s">
        <v>2786</v>
      </c>
      <c r="B41" s="1427" t="s">
        <v>433</v>
      </c>
      <c r="C41" s="1427" t="s">
        <v>1038</v>
      </c>
      <c r="D41" s="1427" t="s">
        <v>1269</v>
      </c>
      <c r="E41" s="1600">
        <v>427600</v>
      </c>
      <c r="F41" s="1427" t="s">
        <v>390</v>
      </c>
      <c r="G41" s="1427" t="s">
        <v>116</v>
      </c>
      <c r="H41" s="1427" t="s">
        <v>1266</v>
      </c>
      <c r="I41" s="1427" t="s">
        <v>390</v>
      </c>
      <c r="J41" s="1427">
        <v>7892.0200000000004</v>
      </c>
      <c r="K41" s="631" t="s">
        <v>104</v>
      </c>
      <c r="O41"/>
      <c r="P41"/>
      <c r="Q41"/>
      <c r="R41"/>
    </row>
    <row r="42" spans="1:18" ht="12.75">
      <c r="A42" s="1427" t="s">
        <v>2786</v>
      </c>
      <c r="B42" s="1427" t="s">
        <v>433</v>
      </c>
      <c r="C42" s="1427" t="s">
        <v>1038</v>
      </c>
      <c r="D42" s="1427" t="s">
        <v>1269</v>
      </c>
      <c r="E42" s="1600">
        <v>427600</v>
      </c>
      <c r="F42" s="1427" t="s">
        <v>390</v>
      </c>
      <c r="G42" s="1427" t="s">
        <v>116</v>
      </c>
      <c r="H42" s="1427" t="s">
        <v>1267</v>
      </c>
      <c r="I42" s="1427" t="s">
        <v>390</v>
      </c>
      <c r="J42" s="1427">
        <v>15777.17</v>
      </c>
      <c r="K42" s="631" t="s">
        <v>104</v>
      </c>
      <c r="O42"/>
      <c r="P42"/>
      <c r="Q42"/>
      <c r="R42"/>
    </row>
    <row r="43" spans="1:18" ht="12.75">
      <c r="A43" s="1427" t="s">
        <v>2786</v>
      </c>
      <c r="B43" s="1427" t="s">
        <v>488</v>
      </c>
      <c r="C43" s="1427" t="s">
        <v>390</v>
      </c>
      <c r="D43" s="1427" t="s">
        <v>1269</v>
      </c>
      <c r="E43" s="1600">
        <v>406000</v>
      </c>
      <c r="F43" s="1427" t="s">
        <v>390</v>
      </c>
      <c r="G43" s="1427" t="s">
        <v>1238</v>
      </c>
      <c r="H43" s="1427" t="s">
        <v>1263</v>
      </c>
      <c r="I43" s="1427" t="s">
        <v>390</v>
      </c>
      <c r="J43" s="1427">
        <v>-4384.2700000000004</v>
      </c>
      <c r="K43" s="631" t="s">
        <v>104</v>
      </c>
      <c r="O43"/>
      <c r="P43"/>
      <c r="Q43"/>
      <c r="R43"/>
    </row>
    <row r="44" spans="1:18" ht="12.75">
      <c r="A44" s="1427" t="s">
        <v>2786</v>
      </c>
      <c r="B44" s="1427" t="s">
        <v>488</v>
      </c>
      <c r="C44" s="1427" t="s">
        <v>390</v>
      </c>
      <c r="D44" s="1427" t="s">
        <v>1269</v>
      </c>
      <c r="E44" s="1600">
        <v>406000</v>
      </c>
      <c r="F44" s="1427" t="s">
        <v>390</v>
      </c>
      <c r="G44" s="1427" t="s">
        <v>1238</v>
      </c>
      <c r="H44" s="1427" t="s">
        <v>1264</v>
      </c>
      <c r="I44" s="1427" t="s">
        <v>390</v>
      </c>
      <c r="J44" s="1427">
        <v>-4383.1999999999998</v>
      </c>
      <c r="K44" s="631" t="s">
        <v>104</v>
      </c>
      <c r="O44"/>
      <c r="P44"/>
      <c r="Q44"/>
      <c r="R44"/>
    </row>
    <row r="45" spans="1:18" ht="12.75">
      <c r="A45" s="1427" t="s">
        <v>2786</v>
      </c>
      <c r="B45" s="1427" t="s">
        <v>488</v>
      </c>
      <c r="C45" s="1427" t="s">
        <v>390</v>
      </c>
      <c r="D45" s="1427" t="s">
        <v>1269</v>
      </c>
      <c r="E45" s="1600">
        <v>406000</v>
      </c>
      <c r="F45" s="1427" t="s">
        <v>390</v>
      </c>
      <c r="G45" s="1427" t="s">
        <v>1238</v>
      </c>
      <c r="H45" s="1427" t="s">
        <v>1265</v>
      </c>
      <c r="I45" s="1427" t="s">
        <v>390</v>
      </c>
      <c r="J45" s="1427">
        <v>-4384.5</v>
      </c>
      <c r="K45" s="631" t="s">
        <v>104</v>
      </c>
      <c r="O45"/>
      <c r="P45"/>
      <c r="Q45"/>
      <c r="R45"/>
    </row>
    <row r="46" spans="1:18" ht="12.75">
      <c r="A46" s="1427" t="s">
        <v>2786</v>
      </c>
      <c r="B46" s="1427" t="s">
        <v>488</v>
      </c>
      <c r="C46" s="1427" t="s">
        <v>390</v>
      </c>
      <c r="D46" s="1427" t="s">
        <v>1269</v>
      </c>
      <c r="E46" s="1600">
        <v>406000</v>
      </c>
      <c r="F46" s="1427" t="s">
        <v>390</v>
      </c>
      <c r="G46" s="1427" t="s">
        <v>1238</v>
      </c>
      <c r="H46" s="1427" t="s">
        <v>1266</v>
      </c>
      <c r="I46" s="1427" t="s">
        <v>390</v>
      </c>
      <c r="J46" s="1427">
        <v>-4383.29</v>
      </c>
      <c r="K46" s="631" t="s">
        <v>104</v>
      </c>
      <c r="O46"/>
      <c r="P46"/>
      <c r="Q46"/>
      <c r="R46"/>
    </row>
    <row r="47" spans="1:18" ht="12.75">
      <c r="A47" s="1427" t="s">
        <v>2786</v>
      </c>
      <c r="B47" s="1427" t="s">
        <v>488</v>
      </c>
      <c r="C47" s="1427" t="s">
        <v>390</v>
      </c>
      <c r="D47" s="1427" t="s">
        <v>1269</v>
      </c>
      <c r="E47" s="1600">
        <v>406000</v>
      </c>
      <c r="F47" s="1427" t="s">
        <v>390</v>
      </c>
      <c r="G47" s="1427" t="s">
        <v>1238</v>
      </c>
      <c r="H47" s="1427" t="s">
        <v>1267</v>
      </c>
      <c r="I47" s="1427" t="s">
        <v>390</v>
      </c>
      <c r="J47" s="1427">
        <v>-4382.5900000000001</v>
      </c>
      <c r="K47" s="631" t="s">
        <v>104</v>
      </c>
      <c r="O47"/>
      <c r="P47"/>
      <c r="Q47"/>
      <c r="R47"/>
    </row>
    <row r="48" spans="1:18" ht="12.75">
      <c r="A48" s="1427" t="s">
        <v>2786</v>
      </c>
      <c r="B48" s="1427" t="s">
        <v>488</v>
      </c>
      <c r="C48" s="1427" t="s">
        <v>390</v>
      </c>
      <c r="D48" s="1427" t="s">
        <v>1269</v>
      </c>
      <c r="E48" s="1600">
        <v>406000</v>
      </c>
      <c r="F48" s="1427" t="s">
        <v>390</v>
      </c>
      <c r="G48" s="1427" t="s">
        <v>116</v>
      </c>
      <c r="H48" s="1427" t="s">
        <v>1263</v>
      </c>
      <c r="I48" s="1427" t="s">
        <v>390</v>
      </c>
      <c r="J48" s="1427">
        <v>-4500.0799999999999</v>
      </c>
      <c r="K48" s="631" t="s">
        <v>104</v>
      </c>
      <c r="O48"/>
      <c r="P48"/>
      <c r="Q48"/>
      <c r="R48"/>
    </row>
    <row r="49" spans="1:18" ht="12.75">
      <c r="A49" s="1427" t="s">
        <v>2786</v>
      </c>
      <c r="B49" s="1427" t="s">
        <v>488</v>
      </c>
      <c r="C49" s="1427" t="s">
        <v>390</v>
      </c>
      <c r="D49" s="1427" t="s">
        <v>1269</v>
      </c>
      <c r="E49" s="1600">
        <v>406000</v>
      </c>
      <c r="F49" s="1427" t="s">
        <v>390</v>
      </c>
      <c r="G49" s="1427" t="s">
        <v>116</v>
      </c>
      <c r="H49" s="1427" t="s">
        <v>1264</v>
      </c>
      <c r="I49" s="1427" t="s">
        <v>390</v>
      </c>
      <c r="J49" s="1427">
        <v>-4501.1199999999999</v>
      </c>
      <c r="K49" s="631" t="s">
        <v>104</v>
      </c>
      <c r="O49"/>
      <c r="P49"/>
      <c r="Q49"/>
      <c r="R49"/>
    </row>
    <row r="50" spans="1:18" ht="12.75">
      <c r="A50" s="1427" t="s">
        <v>2786</v>
      </c>
      <c r="B50" s="1427" t="s">
        <v>488</v>
      </c>
      <c r="C50" s="1427" t="s">
        <v>390</v>
      </c>
      <c r="D50" s="1427" t="s">
        <v>1269</v>
      </c>
      <c r="E50" s="1600">
        <v>406000</v>
      </c>
      <c r="F50" s="1427" t="s">
        <v>390</v>
      </c>
      <c r="G50" s="1427" t="s">
        <v>116</v>
      </c>
      <c r="H50" s="1427" t="s">
        <v>1265</v>
      </c>
      <c r="I50" s="1427" t="s">
        <v>390</v>
      </c>
      <c r="J50" s="1427">
        <v>-4499.8500000000004</v>
      </c>
      <c r="K50" s="631" t="s">
        <v>104</v>
      </c>
      <c r="O50"/>
      <c r="P50"/>
      <c r="Q50"/>
      <c r="R50"/>
    </row>
    <row r="51" spans="1:18" ht="12.75">
      <c r="A51" s="1427" t="s">
        <v>2786</v>
      </c>
      <c r="B51" s="1427" t="s">
        <v>488</v>
      </c>
      <c r="C51" s="1427" t="s">
        <v>390</v>
      </c>
      <c r="D51" s="1427" t="s">
        <v>1269</v>
      </c>
      <c r="E51" s="1600">
        <v>406000</v>
      </c>
      <c r="F51" s="1427" t="s">
        <v>390</v>
      </c>
      <c r="G51" s="1427" t="s">
        <v>116</v>
      </c>
      <c r="H51" s="1427" t="s">
        <v>1266</v>
      </c>
      <c r="I51" s="1427" t="s">
        <v>390</v>
      </c>
      <c r="J51" s="1427">
        <v>-4501.0299999999997</v>
      </c>
      <c r="K51" s="631" t="s">
        <v>104</v>
      </c>
      <c r="O51"/>
      <c r="P51"/>
      <c r="Q51"/>
      <c r="R51"/>
    </row>
    <row r="52" spans="1:11" ht="12.75">
      <c r="A52" s="1427" t="s">
        <v>2786</v>
      </c>
      <c r="B52" s="1427" t="s">
        <v>488</v>
      </c>
      <c r="C52" s="1427" t="s">
        <v>390</v>
      </c>
      <c r="D52" s="1427" t="s">
        <v>1269</v>
      </c>
      <c r="E52" s="1600">
        <v>406000</v>
      </c>
      <c r="F52" s="1427" t="s">
        <v>390</v>
      </c>
      <c r="G52" s="1427" t="s">
        <v>116</v>
      </c>
      <c r="H52" s="1427" t="s">
        <v>1267</v>
      </c>
      <c r="I52" s="1427" t="s">
        <v>390</v>
      </c>
      <c r="J52" s="1427">
        <v>-4501.7600000000002</v>
      </c>
      <c r="K52" s="631" t="s">
        <v>104</v>
      </c>
    </row>
    <row r="53" spans="1:11" ht="12.75">
      <c r="A53" s="1427" t="s">
        <v>2786</v>
      </c>
      <c r="B53" s="1533" t="s">
        <v>3046</v>
      </c>
      <c r="C53" s="1427" t="s">
        <v>390</v>
      </c>
      <c r="D53" s="1427" t="s">
        <v>1269</v>
      </c>
      <c r="E53" s="1600">
        <v>407400</v>
      </c>
      <c r="F53" s="1427" t="s">
        <v>390</v>
      </c>
      <c r="G53" s="1427" t="s">
        <v>1238</v>
      </c>
      <c r="H53" s="1427" t="s">
        <v>1264</v>
      </c>
      <c r="I53" s="1427" t="s">
        <v>390</v>
      </c>
      <c r="J53" s="1427">
        <v>4122.0500000000002</v>
      </c>
      <c r="K53" s="631" t="s">
        <v>104</v>
      </c>
    </row>
    <row r="54" spans="1:11" ht="12.75">
      <c r="A54" s="1427" t="s">
        <v>2786</v>
      </c>
      <c r="B54" s="1533" t="s">
        <v>3046</v>
      </c>
      <c r="C54" s="1427" t="s">
        <v>390</v>
      </c>
      <c r="D54" s="1427" t="s">
        <v>1269</v>
      </c>
      <c r="E54" s="1600">
        <v>407400</v>
      </c>
      <c r="F54" s="1427" t="s">
        <v>390</v>
      </c>
      <c r="G54" s="1427" t="s">
        <v>1238</v>
      </c>
      <c r="H54" s="1427" t="s">
        <v>1265</v>
      </c>
      <c r="I54" s="1427" t="s">
        <v>390</v>
      </c>
      <c r="J54" s="1427">
        <v>4095.2800000000002</v>
      </c>
      <c r="K54" s="631" t="s">
        <v>104</v>
      </c>
    </row>
    <row r="55" spans="1:11" ht="12.75">
      <c r="A55" s="1427" t="s">
        <v>2786</v>
      </c>
      <c r="B55" s="1533" t="s">
        <v>3046</v>
      </c>
      <c r="C55" s="1427" t="s">
        <v>390</v>
      </c>
      <c r="D55" s="1427" t="s">
        <v>1269</v>
      </c>
      <c r="E55" s="1600">
        <v>407400</v>
      </c>
      <c r="F55" s="1427" t="s">
        <v>390</v>
      </c>
      <c r="G55" s="1427" t="s">
        <v>1238</v>
      </c>
      <c r="H55" s="1427" t="s">
        <v>1266</v>
      </c>
      <c r="I55" s="1427" t="s">
        <v>390</v>
      </c>
      <c r="J55" s="1427">
        <v>4120.1400000000003</v>
      </c>
      <c r="K55" s="631" t="s">
        <v>104</v>
      </c>
    </row>
    <row r="56" spans="1:11" ht="12.75">
      <c r="A56" s="1427" t="s">
        <v>2786</v>
      </c>
      <c r="B56" s="1533" t="s">
        <v>3046</v>
      </c>
      <c r="C56" s="1427" t="s">
        <v>390</v>
      </c>
      <c r="D56" s="1427" t="s">
        <v>1269</v>
      </c>
      <c r="E56" s="1600">
        <v>407400</v>
      </c>
      <c r="F56" s="1427" t="s">
        <v>390</v>
      </c>
      <c r="G56" s="1427" t="s">
        <v>1238</v>
      </c>
      <c r="H56" s="1427" t="s">
        <v>1267</v>
      </c>
      <c r="I56" s="1427" t="s">
        <v>390</v>
      </c>
      <c r="J56" s="1427">
        <v>8271.3500000000004</v>
      </c>
      <c r="K56" s="631" t="s">
        <v>104</v>
      </c>
    </row>
    <row r="57" spans="1:11" ht="12.75">
      <c r="A57" s="1427" t="s">
        <v>2786</v>
      </c>
      <c r="B57" s="1533" t="s">
        <v>3046</v>
      </c>
      <c r="C57" s="1427" t="s">
        <v>390</v>
      </c>
      <c r="D57" s="1427" t="s">
        <v>1269</v>
      </c>
      <c r="E57" s="1600">
        <v>407400</v>
      </c>
      <c r="F57" s="1427" t="s">
        <v>390</v>
      </c>
      <c r="G57" s="1427" t="s">
        <v>116</v>
      </c>
      <c r="H57" s="1427" t="s">
        <v>1264</v>
      </c>
      <c r="I57" s="1427" t="s">
        <v>390</v>
      </c>
      <c r="J57" s="1427">
        <v>35614.949999999997</v>
      </c>
      <c r="K57" s="631" t="s">
        <v>104</v>
      </c>
    </row>
    <row r="58" spans="1:11" ht="12.75">
      <c r="A58" s="1427" t="s">
        <v>2786</v>
      </c>
      <c r="B58" s="1533" t="s">
        <v>3046</v>
      </c>
      <c r="C58" s="1427" t="s">
        <v>390</v>
      </c>
      <c r="D58" s="1427" t="s">
        <v>1269</v>
      </c>
      <c r="E58" s="1600">
        <v>407400</v>
      </c>
      <c r="F58" s="1427" t="s">
        <v>390</v>
      </c>
      <c r="G58" s="1427" t="s">
        <v>116</v>
      </c>
      <c r="H58" s="1427" t="s">
        <v>1265</v>
      </c>
      <c r="I58" s="1427" t="s">
        <v>390</v>
      </c>
      <c r="J58" s="1427">
        <v>35641.720000000001</v>
      </c>
      <c r="K58" s="631" t="s">
        <v>104</v>
      </c>
    </row>
    <row r="59" spans="1:11" ht="12.75">
      <c r="A59" s="1427" t="s">
        <v>2786</v>
      </c>
      <c r="B59" s="1533" t="s">
        <v>3046</v>
      </c>
      <c r="C59" s="1427" t="s">
        <v>390</v>
      </c>
      <c r="D59" s="1427" t="s">
        <v>1269</v>
      </c>
      <c r="E59" s="1600">
        <v>407400</v>
      </c>
      <c r="F59" s="1427" t="s">
        <v>390</v>
      </c>
      <c r="G59" s="1427" t="s">
        <v>116</v>
      </c>
      <c r="H59" s="1427" t="s">
        <v>1266</v>
      </c>
      <c r="I59" s="1427" t="s">
        <v>390</v>
      </c>
      <c r="J59" s="1427">
        <v>35616.860000000001</v>
      </c>
      <c r="K59" s="631" t="s">
        <v>104</v>
      </c>
    </row>
    <row r="60" spans="1:11" ht="12.75">
      <c r="A60" s="1427" t="s">
        <v>2786</v>
      </c>
      <c r="B60" s="1533" t="s">
        <v>3046</v>
      </c>
      <c r="C60" s="1427" t="s">
        <v>390</v>
      </c>
      <c r="D60" s="1427" t="s">
        <v>1269</v>
      </c>
      <c r="E60" s="1600">
        <v>407400</v>
      </c>
      <c r="F60" s="1427" t="s">
        <v>390</v>
      </c>
      <c r="G60" s="1427" t="s">
        <v>116</v>
      </c>
      <c r="H60" s="1427" t="s">
        <v>1267</v>
      </c>
      <c r="I60" s="1427" t="s">
        <v>390</v>
      </c>
      <c r="J60" s="1427">
        <v>71202.649999999994</v>
      </c>
      <c r="K60" s="631" t="s">
        <v>104</v>
      </c>
    </row>
    <row r="61" spans="1:11" ht="12.75">
      <c r="A61" s="1427" t="s">
        <v>2786</v>
      </c>
      <c r="B61" s="1427" t="s">
        <v>614</v>
      </c>
      <c r="C61" s="1427" t="s">
        <v>390</v>
      </c>
      <c r="D61" s="1427" t="s">
        <v>549</v>
      </c>
      <c r="E61" s="1600">
        <v>670700</v>
      </c>
      <c r="F61" s="1427" t="s">
        <v>1274</v>
      </c>
      <c r="G61" s="1427" t="s">
        <v>116</v>
      </c>
      <c r="H61" s="1427" t="s">
        <v>1263</v>
      </c>
      <c r="I61" s="1427" t="s">
        <v>1275</v>
      </c>
      <c r="J61" s="1427">
        <v>14859.690000000001</v>
      </c>
      <c r="K61" s="631" t="s">
        <v>104</v>
      </c>
    </row>
    <row r="62" spans="1:11" ht="12.75">
      <c r="A62" s="1427" t="s">
        <v>2786</v>
      </c>
      <c r="B62" s="1427" t="s">
        <v>614</v>
      </c>
      <c r="C62" s="1427" t="s">
        <v>390</v>
      </c>
      <c r="D62" s="1427" t="s">
        <v>549</v>
      </c>
      <c r="E62" s="1600">
        <v>670700</v>
      </c>
      <c r="F62" s="1427" t="s">
        <v>1274</v>
      </c>
      <c r="G62" s="1427" t="s">
        <v>116</v>
      </c>
      <c r="H62" s="1427" t="s">
        <v>1264</v>
      </c>
      <c r="I62" s="1427" t="s">
        <v>1275</v>
      </c>
      <c r="J62" s="1427">
        <v>15426.889999999999</v>
      </c>
      <c r="K62" s="631" t="s">
        <v>104</v>
      </c>
    </row>
    <row r="63" spans="1:11" ht="12.75">
      <c r="A63" s="1427" t="s">
        <v>2786</v>
      </c>
      <c r="B63" s="1427" t="s">
        <v>614</v>
      </c>
      <c r="C63" s="1427" t="s">
        <v>390</v>
      </c>
      <c r="D63" s="1427" t="s">
        <v>549</v>
      </c>
      <c r="E63" s="1600">
        <v>670700</v>
      </c>
      <c r="F63" s="1427" t="s">
        <v>1274</v>
      </c>
      <c r="G63" s="1427" t="s">
        <v>116</v>
      </c>
      <c r="H63" s="1427" t="s">
        <v>1265</v>
      </c>
      <c r="I63" s="1427" t="s">
        <v>1275</v>
      </c>
      <c r="J63" s="1427">
        <v>12653.639999999999</v>
      </c>
      <c r="K63" s="631" t="s">
        <v>104</v>
      </c>
    </row>
    <row r="64" spans="1:11" ht="12.75">
      <c r="A64" s="1427" t="s">
        <v>2786</v>
      </c>
      <c r="B64" s="1427" t="s">
        <v>614</v>
      </c>
      <c r="C64" s="1427" t="s">
        <v>390</v>
      </c>
      <c r="D64" s="1427" t="s">
        <v>549</v>
      </c>
      <c r="E64" s="1600">
        <v>670700</v>
      </c>
      <c r="F64" s="1427" t="s">
        <v>1274</v>
      </c>
      <c r="G64" s="1427" t="s">
        <v>116</v>
      </c>
      <c r="H64" s="1427" t="s">
        <v>1266</v>
      </c>
      <c r="I64" s="1427" t="s">
        <v>1275</v>
      </c>
      <c r="J64" s="1427">
        <v>11753.85</v>
      </c>
      <c r="K64" s="631" t="s">
        <v>104</v>
      </c>
    </row>
    <row r="65" spans="1:11" ht="12.75">
      <c r="A65" s="1427" t="s">
        <v>2786</v>
      </c>
      <c r="B65" s="1427" t="s">
        <v>614</v>
      </c>
      <c r="C65" s="1427" t="s">
        <v>390</v>
      </c>
      <c r="D65" s="1427" t="s">
        <v>549</v>
      </c>
      <c r="E65" s="1600">
        <v>670700</v>
      </c>
      <c r="F65" s="1427" t="s">
        <v>1274</v>
      </c>
      <c r="G65" s="1427" t="s">
        <v>116</v>
      </c>
      <c r="H65" s="1427" t="s">
        <v>1267</v>
      </c>
      <c r="I65" s="1427" t="s">
        <v>1275</v>
      </c>
      <c r="J65" s="1427">
        <v>13194.23</v>
      </c>
      <c r="K65" s="631" t="s">
        <v>104</v>
      </c>
    </row>
    <row r="66" spans="1:11" ht="12.75">
      <c r="A66" s="1427" t="s">
        <v>2786</v>
      </c>
      <c r="B66" s="1427" t="s">
        <v>614</v>
      </c>
      <c r="C66" s="1427" t="s">
        <v>390</v>
      </c>
      <c r="D66" s="1427" t="s">
        <v>549</v>
      </c>
      <c r="E66" s="1600">
        <v>770700</v>
      </c>
      <c r="F66" s="1427" t="s">
        <v>1276</v>
      </c>
      <c r="G66" s="1427" t="s">
        <v>1238</v>
      </c>
      <c r="H66" s="1427" t="s">
        <v>1263</v>
      </c>
      <c r="I66" s="1427" t="s">
        <v>1275</v>
      </c>
      <c r="J66" s="1427">
        <v>1142.98</v>
      </c>
      <c r="K66" s="631" t="s">
        <v>104</v>
      </c>
    </row>
    <row r="67" spans="1:11" ht="12.75">
      <c r="A67" s="1427" t="s">
        <v>2786</v>
      </c>
      <c r="B67" s="1427" t="s">
        <v>614</v>
      </c>
      <c r="C67" s="1427" t="s">
        <v>390</v>
      </c>
      <c r="D67" s="1427" t="s">
        <v>549</v>
      </c>
      <c r="E67" s="1600">
        <v>770700</v>
      </c>
      <c r="F67" s="1427" t="s">
        <v>1276</v>
      </c>
      <c r="G67" s="1427" t="s">
        <v>1238</v>
      </c>
      <c r="H67" s="1427" t="s">
        <v>1264</v>
      </c>
      <c r="I67" s="1427" t="s">
        <v>1275</v>
      </c>
      <c r="J67" s="1427">
        <v>438.56</v>
      </c>
      <c r="K67" s="631" t="s">
        <v>104</v>
      </c>
    </row>
    <row r="68" spans="1:11" ht="12.75">
      <c r="A68" s="1427" t="s">
        <v>2786</v>
      </c>
      <c r="B68" s="1427" t="s">
        <v>614</v>
      </c>
      <c r="C68" s="1427" t="s">
        <v>390</v>
      </c>
      <c r="D68" s="1427" t="s">
        <v>549</v>
      </c>
      <c r="E68" s="1600">
        <v>770700</v>
      </c>
      <c r="F68" s="1427" t="s">
        <v>1276</v>
      </c>
      <c r="G68" s="1427" t="s">
        <v>1238</v>
      </c>
      <c r="H68" s="1427" t="s">
        <v>1265</v>
      </c>
      <c r="I68" s="1427" t="s">
        <v>1275</v>
      </c>
      <c r="J68" s="1427">
        <v>4035.02</v>
      </c>
      <c r="K68" s="631" t="s">
        <v>104</v>
      </c>
    </row>
    <row r="69" spans="1:11" ht="12.75">
      <c r="A69" s="1427" t="s">
        <v>2786</v>
      </c>
      <c r="B69" s="1427" t="s">
        <v>614</v>
      </c>
      <c r="C69" s="1427" t="s">
        <v>390</v>
      </c>
      <c r="D69" s="1427" t="s">
        <v>549</v>
      </c>
      <c r="E69" s="1600">
        <v>770700</v>
      </c>
      <c r="F69" s="1427" t="s">
        <v>1276</v>
      </c>
      <c r="G69" s="1427" t="s">
        <v>1238</v>
      </c>
      <c r="H69" s="1427" t="s">
        <v>1266</v>
      </c>
      <c r="I69" s="1427" t="s">
        <v>1275</v>
      </c>
      <c r="J69" s="1427">
        <v>1833.6800000000001</v>
      </c>
      <c r="K69" s="631" t="s">
        <v>104</v>
      </c>
    </row>
    <row r="70" spans="1:11" ht="12.75">
      <c r="A70" s="1427" t="s">
        <v>2786</v>
      </c>
      <c r="B70" s="1427" t="s">
        <v>614</v>
      </c>
      <c r="C70" s="1427" t="s">
        <v>390</v>
      </c>
      <c r="D70" s="1427" t="s">
        <v>549</v>
      </c>
      <c r="E70" s="1600">
        <v>770700</v>
      </c>
      <c r="F70" s="1427" t="s">
        <v>1276</v>
      </c>
      <c r="G70" s="1427" t="s">
        <v>1238</v>
      </c>
      <c r="H70" s="1427" t="s">
        <v>1267</v>
      </c>
      <c r="I70" s="1427" t="s">
        <v>1275</v>
      </c>
      <c r="J70" s="1427">
        <v>1963.29</v>
      </c>
      <c r="K70" s="631" t="s">
        <v>104</v>
      </c>
    </row>
    <row r="71" spans="1:11" ht="12.75">
      <c r="A71" s="1427" t="s">
        <v>2786</v>
      </c>
      <c r="B71" s="1427" t="s">
        <v>763</v>
      </c>
      <c r="C71" s="1427" t="s">
        <v>390</v>
      </c>
      <c r="D71" s="1427" t="s">
        <v>549</v>
      </c>
      <c r="E71" s="1600">
        <v>618300</v>
      </c>
      <c r="F71" s="1427" t="s">
        <v>1277</v>
      </c>
      <c r="G71" s="1427" t="s">
        <v>116</v>
      </c>
      <c r="H71" s="1427" t="s">
        <v>1263</v>
      </c>
      <c r="I71" s="1427" t="s">
        <v>1278</v>
      </c>
      <c r="J71" s="1427">
        <v>128403.19</v>
      </c>
      <c r="K71" s="631" t="s">
        <v>104</v>
      </c>
    </row>
    <row r="72" spans="1:11" ht="12.75">
      <c r="A72" s="1427" t="s">
        <v>2786</v>
      </c>
      <c r="B72" s="1427" t="s">
        <v>763</v>
      </c>
      <c r="C72" s="1427" t="s">
        <v>390</v>
      </c>
      <c r="D72" s="1427" t="s">
        <v>549</v>
      </c>
      <c r="E72" s="1600">
        <v>618300</v>
      </c>
      <c r="F72" s="1427" t="s">
        <v>1277</v>
      </c>
      <c r="G72" s="1427" t="s">
        <v>116</v>
      </c>
      <c r="H72" s="1427" t="s">
        <v>1264</v>
      </c>
      <c r="I72" s="1427" t="s">
        <v>1278</v>
      </c>
      <c r="J72" s="1427">
        <v>134204.23000000001</v>
      </c>
      <c r="K72" s="631" t="s">
        <v>104</v>
      </c>
    </row>
    <row r="73" spans="1:11" ht="12.75">
      <c r="A73" s="1427" t="s">
        <v>2786</v>
      </c>
      <c r="B73" s="1427" t="s">
        <v>763</v>
      </c>
      <c r="C73" s="1427" t="s">
        <v>390</v>
      </c>
      <c r="D73" s="1427" t="s">
        <v>549</v>
      </c>
      <c r="E73" s="1600">
        <v>618300</v>
      </c>
      <c r="F73" s="1427" t="s">
        <v>1277</v>
      </c>
      <c r="G73" s="1427" t="s">
        <v>116</v>
      </c>
      <c r="H73" s="1427" t="s">
        <v>1265</v>
      </c>
      <c r="I73" s="1427" t="s">
        <v>1278</v>
      </c>
      <c r="J73" s="1427">
        <v>101406.72</v>
      </c>
      <c r="K73" s="631" t="s">
        <v>104</v>
      </c>
    </row>
    <row r="74" spans="1:11" ht="12.75">
      <c r="A74" s="1427" t="s">
        <v>2786</v>
      </c>
      <c r="B74" s="1427" t="s">
        <v>763</v>
      </c>
      <c r="C74" s="1427" t="s">
        <v>390</v>
      </c>
      <c r="D74" s="1427" t="s">
        <v>549</v>
      </c>
      <c r="E74" s="1600">
        <v>618300</v>
      </c>
      <c r="F74" s="1427" t="s">
        <v>1277</v>
      </c>
      <c r="G74" s="1427" t="s">
        <v>116</v>
      </c>
      <c r="H74" s="1427" t="s">
        <v>1266</v>
      </c>
      <c r="I74" s="1427" t="s">
        <v>1278</v>
      </c>
      <c r="J74" s="1427">
        <v>105333.34</v>
      </c>
      <c r="K74" s="631" t="s">
        <v>104</v>
      </c>
    </row>
    <row r="75" spans="1:11" ht="12.75">
      <c r="A75" s="1427" t="s">
        <v>2786</v>
      </c>
      <c r="B75" s="1427" t="s">
        <v>763</v>
      </c>
      <c r="C75" s="1427" t="s">
        <v>390</v>
      </c>
      <c r="D75" s="1427" t="s">
        <v>549</v>
      </c>
      <c r="E75" s="1600">
        <v>618300</v>
      </c>
      <c r="F75" s="1427" t="s">
        <v>1277</v>
      </c>
      <c r="G75" s="1427" t="s">
        <v>116</v>
      </c>
      <c r="H75" s="1427" t="s">
        <v>1267</v>
      </c>
      <c r="I75" s="1427" t="s">
        <v>1278</v>
      </c>
      <c r="J75" s="1427">
        <v>89155.100000000006</v>
      </c>
      <c r="K75" s="631" t="s">
        <v>104</v>
      </c>
    </row>
    <row r="76" spans="1:11" ht="12.75">
      <c r="A76" s="1427" t="s">
        <v>2786</v>
      </c>
      <c r="B76" s="1427" t="s">
        <v>763</v>
      </c>
      <c r="C76" s="1427" t="s">
        <v>390</v>
      </c>
      <c r="D76" s="1427" t="s">
        <v>549</v>
      </c>
      <c r="E76" s="1600">
        <v>618400</v>
      </c>
      <c r="F76" s="1427" t="s">
        <v>1279</v>
      </c>
      <c r="G76" s="1427" t="s">
        <v>116</v>
      </c>
      <c r="H76" s="1427" t="s">
        <v>1263</v>
      </c>
      <c r="I76" s="1427" t="s">
        <v>1280</v>
      </c>
      <c r="J76" s="1427">
        <v>3617.04</v>
      </c>
      <c r="K76" s="631" t="s">
        <v>104</v>
      </c>
    </row>
    <row r="77" spans="1:11" ht="12.75">
      <c r="A77" s="1427" t="s">
        <v>2786</v>
      </c>
      <c r="B77" s="1427" t="s">
        <v>763</v>
      </c>
      <c r="C77" s="1427" t="s">
        <v>390</v>
      </c>
      <c r="D77" s="1427" t="s">
        <v>549</v>
      </c>
      <c r="E77" s="1600">
        <v>718100</v>
      </c>
      <c r="F77" s="1427" t="s">
        <v>1281</v>
      </c>
      <c r="G77" s="1427" t="s">
        <v>1238</v>
      </c>
      <c r="H77" s="1427" t="s">
        <v>1263</v>
      </c>
      <c r="I77" s="1427" t="s">
        <v>1282</v>
      </c>
      <c r="J77" s="1427">
        <v>1164.45</v>
      </c>
      <c r="K77" s="631" t="s">
        <v>104</v>
      </c>
    </row>
    <row r="78" spans="1:11" ht="12.75">
      <c r="A78" s="1427" t="s">
        <v>2786</v>
      </c>
      <c r="B78" s="1427" t="s">
        <v>763</v>
      </c>
      <c r="C78" s="1427" t="s">
        <v>390</v>
      </c>
      <c r="D78" s="1427" t="s">
        <v>549</v>
      </c>
      <c r="E78" s="1600">
        <v>718100</v>
      </c>
      <c r="F78" s="1427" t="s">
        <v>1281</v>
      </c>
      <c r="G78" s="1427" t="s">
        <v>1238</v>
      </c>
      <c r="H78" s="1427" t="s">
        <v>1264</v>
      </c>
      <c r="I78" s="1427" t="s">
        <v>1282</v>
      </c>
      <c r="J78" s="1427">
        <v>2550</v>
      </c>
      <c r="K78" s="631" t="s">
        <v>104</v>
      </c>
    </row>
    <row r="79" spans="1:11" ht="12.75">
      <c r="A79" s="1427" t="s">
        <v>2786</v>
      </c>
      <c r="B79" s="1427" t="s">
        <v>763</v>
      </c>
      <c r="C79" s="1427" t="s">
        <v>390</v>
      </c>
      <c r="D79" s="1427" t="s">
        <v>549</v>
      </c>
      <c r="E79" s="1600">
        <v>718100</v>
      </c>
      <c r="F79" s="1427" t="s">
        <v>1281</v>
      </c>
      <c r="G79" s="1427" t="s">
        <v>1238</v>
      </c>
      <c r="H79" s="1427" t="s">
        <v>1267</v>
      </c>
      <c r="I79" s="1427" t="s">
        <v>1282</v>
      </c>
      <c r="J79" s="1427">
        <v>907.90999999999997</v>
      </c>
      <c r="K79" s="631" t="s">
        <v>104</v>
      </c>
    </row>
    <row r="80" spans="1:11" ht="12.75">
      <c r="A80" s="1427" t="s">
        <v>2786</v>
      </c>
      <c r="B80" s="1427" t="s">
        <v>763</v>
      </c>
      <c r="C80" s="1427" t="s">
        <v>390</v>
      </c>
      <c r="D80" s="1427" t="s">
        <v>549</v>
      </c>
      <c r="E80" s="1600">
        <v>718500</v>
      </c>
      <c r="F80" s="1427" t="s">
        <v>1283</v>
      </c>
      <c r="G80" s="1427" t="s">
        <v>1238</v>
      </c>
      <c r="H80" s="1427" t="s">
        <v>1263</v>
      </c>
      <c r="I80" s="1427" t="s">
        <v>1284</v>
      </c>
      <c r="J80" s="1427">
        <v>8910.4400000000005</v>
      </c>
      <c r="K80" s="631" t="s">
        <v>104</v>
      </c>
    </row>
    <row r="81" spans="1:11" ht="12.75">
      <c r="A81" s="1427" t="s">
        <v>2786</v>
      </c>
      <c r="B81" s="1427" t="s">
        <v>763</v>
      </c>
      <c r="C81" s="1427" t="s">
        <v>390</v>
      </c>
      <c r="D81" s="1427" t="s">
        <v>549</v>
      </c>
      <c r="E81" s="1600">
        <v>718500</v>
      </c>
      <c r="F81" s="1427" t="s">
        <v>1283</v>
      </c>
      <c r="G81" s="1427" t="s">
        <v>1238</v>
      </c>
      <c r="H81" s="1427" t="s">
        <v>1266</v>
      </c>
      <c r="I81" s="1427" t="s">
        <v>1284</v>
      </c>
      <c r="J81" s="1427">
        <v>192.5</v>
      </c>
      <c r="K81" s="631" t="s">
        <v>104</v>
      </c>
    </row>
    <row r="82" spans="1:11" ht="12.75">
      <c r="A82" s="1427" t="s">
        <v>2786</v>
      </c>
      <c r="B82" s="1427" t="s">
        <v>631</v>
      </c>
      <c r="C82" s="1427" t="s">
        <v>1285</v>
      </c>
      <c r="D82" s="1427" t="s">
        <v>1286</v>
      </c>
      <c r="E82" s="1600">
        <v>521200</v>
      </c>
      <c r="F82" s="1427" t="s">
        <v>390</v>
      </c>
      <c r="G82" s="1427" t="s">
        <v>1238</v>
      </c>
      <c r="H82" s="1427" t="s">
        <v>1263</v>
      </c>
      <c r="I82" s="1427" t="s">
        <v>390</v>
      </c>
      <c r="J82" s="1427">
        <v>-52283.959999999999</v>
      </c>
      <c r="K82" s="631" t="s">
        <v>104</v>
      </c>
    </row>
    <row r="83" spans="1:11" ht="12.75">
      <c r="A83" s="1427" t="s">
        <v>2786</v>
      </c>
      <c r="B83" s="1427" t="s">
        <v>631</v>
      </c>
      <c r="C83" s="1427" t="s">
        <v>1285</v>
      </c>
      <c r="D83" s="1427" t="s">
        <v>1286</v>
      </c>
      <c r="E83" s="1600">
        <v>521200</v>
      </c>
      <c r="F83" s="1427" t="s">
        <v>390</v>
      </c>
      <c r="G83" s="1427" t="s">
        <v>1238</v>
      </c>
      <c r="H83" s="1427" t="s">
        <v>1264</v>
      </c>
      <c r="I83" s="1427" t="s">
        <v>390</v>
      </c>
      <c r="J83" s="1427">
        <v>-47328.540000000001</v>
      </c>
      <c r="K83" s="631" t="s">
        <v>104</v>
      </c>
    </row>
    <row r="84" spans="1:11" ht="12.75">
      <c r="A84" s="1427" t="s">
        <v>2786</v>
      </c>
      <c r="B84" s="1427" t="s">
        <v>631</v>
      </c>
      <c r="C84" s="1427" t="s">
        <v>1285</v>
      </c>
      <c r="D84" s="1427" t="s">
        <v>1286</v>
      </c>
      <c r="E84" s="1600">
        <v>521200</v>
      </c>
      <c r="F84" s="1427" t="s">
        <v>390</v>
      </c>
      <c r="G84" s="1427" t="s">
        <v>1238</v>
      </c>
      <c r="H84" s="1427" t="s">
        <v>1265</v>
      </c>
      <c r="I84" s="1427" t="s">
        <v>390</v>
      </c>
      <c r="J84" s="1427">
        <v>-41544.25</v>
      </c>
      <c r="K84" s="631" t="s">
        <v>104</v>
      </c>
    </row>
    <row r="85" spans="1:11" ht="12.75">
      <c r="A85" s="1427" t="s">
        <v>2786</v>
      </c>
      <c r="B85" s="1427" t="s">
        <v>631</v>
      </c>
      <c r="C85" s="1427" t="s">
        <v>1285</v>
      </c>
      <c r="D85" s="1427" t="s">
        <v>1286</v>
      </c>
      <c r="E85" s="1600">
        <v>521200</v>
      </c>
      <c r="F85" s="1427" t="s">
        <v>390</v>
      </c>
      <c r="G85" s="1427" t="s">
        <v>1238</v>
      </c>
      <c r="H85" s="1427" t="s">
        <v>1266</v>
      </c>
      <c r="I85" s="1427" t="s">
        <v>390</v>
      </c>
      <c r="J85" s="1427">
        <v>-51339.010000000002</v>
      </c>
      <c r="K85" s="631" t="s">
        <v>104</v>
      </c>
    </row>
    <row r="86" spans="1:11" ht="12.75">
      <c r="A86" s="1427" t="s">
        <v>2786</v>
      </c>
      <c r="B86" s="1427" t="s">
        <v>631</v>
      </c>
      <c r="C86" s="1427" t="s">
        <v>1285</v>
      </c>
      <c r="D86" s="1427" t="s">
        <v>1286</v>
      </c>
      <c r="E86" s="1600">
        <v>521200</v>
      </c>
      <c r="F86" s="1427" t="s">
        <v>390</v>
      </c>
      <c r="G86" s="1427" t="s">
        <v>1238</v>
      </c>
      <c r="H86" s="1427" t="s">
        <v>1267</v>
      </c>
      <c r="I86" s="1427" t="s">
        <v>390</v>
      </c>
      <c r="J86" s="1427">
        <v>-36352.279999999999</v>
      </c>
      <c r="K86" s="631" t="s">
        <v>104</v>
      </c>
    </row>
    <row r="87" spans="1:11" ht="12.75">
      <c r="A87" s="1427" t="s">
        <v>2786</v>
      </c>
      <c r="B87" s="1427" t="s">
        <v>631</v>
      </c>
      <c r="C87" s="1427" t="s">
        <v>475</v>
      </c>
      <c r="D87" s="1427" t="s">
        <v>1286</v>
      </c>
      <c r="E87" s="1600">
        <v>461200</v>
      </c>
      <c r="F87" s="1427" t="s">
        <v>390</v>
      </c>
      <c r="G87" s="1427" t="s">
        <v>116</v>
      </c>
      <c r="H87" s="1427" t="s">
        <v>1263</v>
      </c>
      <c r="I87" s="1427" t="s">
        <v>390</v>
      </c>
      <c r="J87" s="1427">
        <v>-745973.94999999995</v>
      </c>
      <c r="K87" s="631" t="s">
        <v>104</v>
      </c>
    </row>
    <row r="88" spans="1:11" ht="12.75">
      <c r="A88" s="1427" t="s">
        <v>2786</v>
      </c>
      <c r="B88" s="1427" t="s">
        <v>631</v>
      </c>
      <c r="C88" s="1427" t="s">
        <v>475</v>
      </c>
      <c r="D88" s="1427" t="s">
        <v>1286</v>
      </c>
      <c r="E88" s="1600">
        <v>461200</v>
      </c>
      <c r="F88" s="1427" t="s">
        <v>390</v>
      </c>
      <c r="G88" s="1427" t="s">
        <v>116</v>
      </c>
      <c r="H88" s="1427" t="s">
        <v>1264</v>
      </c>
      <c r="I88" s="1427" t="s">
        <v>390</v>
      </c>
      <c r="J88" s="1427">
        <v>-759951.41000000003</v>
      </c>
      <c r="K88" s="631" t="s">
        <v>104</v>
      </c>
    </row>
    <row r="89" spans="1:11" ht="12.75">
      <c r="A89" s="1427" t="s">
        <v>2786</v>
      </c>
      <c r="B89" s="1427" t="s">
        <v>631</v>
      </c>
      <c r="C89" s="1427" t="s">
        <v>475</v>
      </c>
      <c r="D89" s="1427" t="s">
        <v>1286</v>
      </c>
      <c r="E89" s="1600">
        <v>461200</v>
      </c>
      <c r="F89" s="1427" t="s">
        <v>390</v>
      </c>
      <c r="G89" s="1427" t="s">
        <v>116</v>
      </c>
      <c r="H89" s="1427" t="s">
        <v>1265</v>
      </c>
      <c r="I89" s="1427" t="s">
        <v>390</v>
      </c>
      <c r="J89" s="1427">
        <v>-728775.97999999998</v>
      </c>
      <c r="K89" s="631" t="s">
        <v>104</v>
      </c>
    </row>
    <row r="90" spans="1:11" ht="12.75">
      <c r="A90" s="1427" t="s">
        <v>2786</v>
      </c>
      <c r="B90" s="1427" t="s">
        <v>631</v>
      </c>
      <c r="C90" s="1427" t="s">
        <v>475</v>
      </c>
      <c r="D90" s="1427" t="s">
        <v>1286</v>
      </c>
      <c r="E90" s="1600">
        <v>461200</v>
      </c>
      <c r="F90" s="1427" t="s">
        <v>390</v>
      </c>
      <c r="G90" s="1427" t="s">
        <v>116</v>
      </c>
      <c r="H90" s="1427" t="s">
        <v>1266</v>
      </c>
      <c r="I90" s="1427" t="s">
        <v>390</v>
      </c>
      <c r="J90" s="1427">
        <v>-520225.13</v>
      </c>
      <c r="K90" s="631" t="s">
        <v>104</v>
      </c>
    </row>
    <row r="91" spans="1:11" ht="12.75">
      <c r="A91" s="1427" t="s">
        <v>2786</v>
      </c>
      <c r="B91" s="1427" t="s">
        <v>631</v>
      </c>
      <c r="C91" s="1427" t="s">
        <v>475</v>
      </c>
      <c r="D91" s="1427" t="s">
        <v>1286</v>
      </c>
      <c r="E91" s="1600">
        <v>461200</v>
      </c>
      <c r="F91" s="1427" t="s">
        <v>390</v>
      </c>
      <c r="G91" s="1427" t="s">
        <v>116</v>
      </c>
      <c r="H91" s="1427" t="s">
        <v>1267</v>
      </c>
      <c r="I91" s="1427" t="s">
        <v>390</v>
      </c>
      <c r="J91" s="1427">
        <v>-707495.46999999997</v>
      </c>
      <c r="K91" s="631" t="s">
        <v>104</v>
      </c>
    </row>
    <row r="92" spans="1:11" ht="12.75">
      <c r="A92" s="1427" t="s">
        <v>2786</v>
      </c>
      <c r="B92" s="1427" t="s">
        <v>631</v>
      </c>
      <c r="C92" s="1427" t="s">
        <v>475</v>
      </c>
      <c r="D92" s="1427" t="s">
        <v>1286</v>
      </c>
      <c r="E92" s="1600">
        <v>461600</v>
      </c>
      <c r="F92" s="1427" t="s">
        <v>390</v>
      </c>
      <c r="G92" s="1427" t="s">
        <v>116</v>
      </c>
      <c r="H92" s="1427" t="s">
        <v>1263</v>
      </c>
      <c r="I92" s="1427" t="s">
        <v>390</v>
      </c>
      <c r="J92" s="1427">
        <v>-2666.0900000000001</v>
      </c>
      <c r="K92" s="631" t="s">
        <v>104</v>
      </c>
    </row>
    <row r="93" spans="1:11" ht="12.75">
      <c r="A93" s="1427" t="s">
        <v>2786</v>
      </c>
      <c r="B93" s="1427" t="s">
        <v>631</v>
      </c>
      <c r="C93" s="1427" t="s">
        <v>475</v>
      </c>
      <c r="D93" s="1427" t="s">
        <v>1286</v>
      </c>
      <c r="E93" s="1600">
        <v>461600</v>
      </c>
      <c r="F93" s="1427" t="s">
        <v>390</v>
      </c>
      <c r="G93" s="1427" t="s">
        <v>116</v>
      </c>
      <c r="H93" s="1427" t="s">
        <v>1264</v>
      </c>
      <c r="I93" s="1427" t="s">
        <v>390</v>
      </c>
      <c r="J93" s="1427">
        <v>-13220.02</v>
      </c>
      <c r="K93" s="631" t="s">
        <v>104</v>
      </c>
    </row>
    <row r="94" spans="1:11" ht="12.75">
      <c r="A94" s="1427" t="s">
        <v>2786</v>
      </c>
      <c r="B94" s="1427" t="s">
        <v>631</v>
      </c>
      <c r="C94" s="1427" t="s">
        <v>475</v>
      </c>
      <c r="D94" s="1427" t="s">
        <v>1286</v>
      </c>
      <c r="E94" s="1600">
        <v>461600</v>
      </c>
      <c r="F94" s="1427" t="s">
        <v>390</v>
      </c>
      <c r="G94" s="1427" t="s">
        <v>116</v>
      </c>
      <c r="H94" s="1427" t="s">
        <v>1265</v>
      </c>
      <c r="I94" s="1427" t="s">
        <v>390</v>
      </c>
      <c r="J94" s="1427">
        <v>-1622.3099999999999</v>
      </c>
      <c r="K94" s="631" t="s">
        <v>104</v>
      </c>
    </row>
    <row r="95" spans="1:11" ht="12.75">
      <c r="A95" s="1427" t="s">
        <v>2786</v>
      </c>
      <c r="B95" s="1427" t="s">
        <v>631</v>
      </c>
      <c r="C95" s="1427" t="s">
        <v>475</v>
      </c>
      <c r="D95" s="1427" t="s">
        <v>1286</v>
      </c>
      <c r="E95" s="1600">
        <v>461600</v>
      </c>
      <c r="F95" s="1427" t="s">
        <v>390</v>
      </c>
      <c r="G95" s="1427" t="s">
        <v>116</v>
      </c>
      <c r="H95" s="1427" t="s">
        <v>1266</v>
      </c>
      <c r="I95" s="1427" t="s">
        <v>390</v>
      </c>
      <c r="J95" s="1427">
        <v>-14045.209999999999</v>
      </c>
      <c r="K95" s="631" t="s">
        <v>104</v>
      </c>
    </row>
    <row r="96" spans="1:11" ht="12.75">
      <c r="A96" s="1427" t="s">
        <v>2786</v>
      </c>
      <c r="B96" s="1427" t="s">
        <v>631</v>
      </c>
      <c r="C96" s="1427" t="s">
        <v>475</v>
      </c>
      <c r="D96" s="1427" t="s">
        <v>1286</v>
      </c>
      <c r="E96" s="1600">
        <v>461600</v>
      </c>
      <c r="F96" s="1427" t="s">
        <v>390</v>
      </c>
      <c r="G96" s="1427" t="s">
        <v>116</v>
      </c>
      <c r="H96" s="1427" t="s">
        <v>1267</v>
      </c>
      <c r="I96" s="1427" t="s">
        <v>390</v>
      </c>
      <c r="J96" s="1427">
        <v>-9199.7700000000004</v>
      </c>
      <c r="K96" s="631" t="s">
        <v>104</v>
      </c>
    </row>
    <row r="97" spans="1:11" ht="12.75">
      <c r="A97" s="1427" t="s">
        <v>2786</v>
      </c>
      <c r="B97" s="1427" t="s">
        <v>398</v>
      </c>
      <c r="C97" s="1427" t="s">
        <v>88</v>
      </c>
      <c r="D97" s="1427" t="s">
        <v>1269</v>
      </c>
      <c r="E97" s="1600">
        <v>403000</v>
      </c>
      <c r="F97" s="1427" t="s">
        <v>390</v>
      </c>
      <c r="G97" s="1427" t="s">
        <v>1238</v>
      </c>
      <c r="H97" s="1427" t="s">
        <v>1263</v>
      </c>
      <c r="I97" s="1427" t="s">
        <v>390</v>
      </c>
      <c r="J97" s="1427">
        <v>48730.059999999998</v>
      </c>
      <c r="K97" s="631" t="s">
        <v>104</v>
      </c>
    </row>
    <row r="98" spans="1:11" ht="12.75">
      <c r="A98" s="1427" t="s">
        <v>2786</v>
      </c>
      <c r="B98" s="1427" t="s">
        <v>398</v>
      </c>
      <c r="C98" s="1427" t="s">
        <v>88</v>
      </c>
      <c r="D98" s="1427" t="s">
        <v>1269</v>
      </c>
      <c r="E98" s="1600">
        <v>403000</v>
      </c>
      <c r="F98" s="1427" t="s">
        <v>390</v>
      </c>
      <c r="G98" s="1427" t="s">
        <v>1238</v>
      </c>
      <c r="H98" s="1427" t="s">
        <v>1264</v>
      </c>
      <c r="I98" s="1427" t="s">
        <v>390</v>
      </c>
      <c r="J98" s="1427">
        <v>48740.480000000003</v>
      </c>
      <c r="K98" s="631" t="s">
        <v>104</v>
      </c>
    </row>
    <row r="99" spans="1:11" ht="12.75">
      <c r="A99" s="1427" t="s">
        <v>2786</v>
      </c>
      <c r="B99" s="1427" t="s">
        <v>398</v>
      </c>
      <c r="C99" s="1427" t="s">
        <v>88</v>
      </c>
      <c r="D99" s="1427" t="s">
        <v>1269</v>
      </c>
      <c r="E99" s="1600">
        <v>403000</v>
      </c>
      <c r="F99" s="1427" t="s">
        <v>390</v>
      </c>
      <c r="G99" s="1427" t="s">
        <v>1238</v>
      </c>
      <c r="H99" s="1427" t="s">
        <v>1265</v>
      </c>
      <c r="I99" s="1427" t="s">
        <v>390</v>
      </c>
      <c r="J99" s="1427">
        <v>47821.360000000001</v>
      </c>
      <c r="K99" s="631" t="s">
        <v>104</v>
      </c>
    </row>
    <row r="100" spans="1:11" ht="12.75">
      <c r="A100" s="1427" t="s">
        <v>2786</v>
      </c>
      <c r="B100" s="1427" t="s">
        <v>398</v>
      </c>
      <c r="C100" s="1427" t="s">
        <v>88</v>
      </c>
      <c r="D100" s="1427" t="s">
        <v>1269</v>
      </c>
      <c r="E100" s="1600">
        <v>403000</v>
      </c>
      <c r="F100" s="1427" t="s">
        <v>390</v>
      </c>
      <c r="G100" s="1427" t="s">
        <v>1238</v>
      </c>
      <c r="H100" s="1427" t="s">
        <v>1266</v>
      </c>
      <c r="I100" s="1427" t="s">
        <v>390</v>
      </c>
      <c r="J100" s="1427">
        <v>48147.779999999999</v>
      </c>
      <c r="K100" s="631" t="s">
        <v>104</v>
      </c>
    </row>
    <row r="101" spans="1:11" ht="12.75">
      <c r="A101" s="1427" t="s">
        <v>2786</v>
      </c>
      <c r="B101" s="1427" t="s">
        <v>398</v>
      </c>
      <c r="C101" s="1427" t="s">
        <v>88</v>
      </c>
      <c r="D101" s="1427" t="s">
        <v>1269</v>
      </c>
      <c r="E101" s="1600">
        <v>403000</v>
      </c>
      <c r="F101" s="1427" t="s">
        <v>390</v>
      </c>
      <c r="G101" s="1427" t="s">
        <v>1238</v>
      </c>
      <c r="H101" s="1427" t="s">
        <v>1267</v>
      </c>
      <c r="I101" s="1427" t="s">
        <v>390</v>
      </c>
      <c r="J101" s="1427">
        <v>48855.059999999998</v>
      </c>
      <c r="K101" s="631" t="s">
        <v>104</v>
      </c>
    </row>
    <row r="102" spans="1:11" ht="12.75">
      <c r="A102" s="1427" t="s">
        <v>2786</v>
      </c>
      <c r="B102" s="1427" t="s">
        <v>398</v>
      </c>
      <c r="C102" s="1427" t="s">
        <v>88</v>
      </c>
      <c r="D102" s="1427" t="s">
        <v>1269</v>
      </c>
      <c r="E102" s="1600">
        <v>403000</v>
      </c>
      <c r="F102" s="1427" t="s">
        <v>390</v>
      </c>
      <c r="G102" s="1427" t="s">
        <v>116</v>
      </c>
      <c r="H102" s="1427" t="s">
        <v>1263</v>
      </c>
      <c r="I102" s="1427" t="s">
        <v>390</v>
      </c>
      <c r="J102" s="1427">
        <v>867035.35999999999</v>
      </c>
      <c r="K102" s="631" t="s">
        <v>104</v>
      </c>
    </row>
    <row r="103" spans="1:11" ht="12.75">
      <c r="A103" s="1427" t="s">
        <v>2786</v>
      </c>
      <c r="B103" s="1427" t="s">
        <v>398</v>
      </c>
      <c r="C103" s="1427" t="s">
        <v>88</v>
      </c>
      <c r="D103" s="1427" t="s">
        <v>1269</v>
      </c>
      <c r="E103" s="1600">
        <v>403000</v>
      </c>
      <c r="F103" s="1427" t="s">
        <v>390</v>
      </c>
      <c r="G103" s="1427" t="s">
        <v>116</v>
      </c>
      <c r="H103" s="1427" t="s">
        <v>1264</v>
      </c>
      <c r="I103" s="1427" t="s">
        <v>390</v>
      </c>
      <c r="J103" s="1427">
        <v>866379.53000000003</v>
      </c>
      <c r="K103" s="631" t="s">
        <v>104</v>
      </c>
    </row>
    <row r="104" spans="1:11" ht="12.75">
      <c r="A104" s="1427" t="s">
        <v>2786</v>
      </c>
      <c r="B104" s="1427" t="s">
        <v>398</v>
      </c>
      <c r="C104" s="1427" t="s">
        <v>88</v>
      </c>
      <c r="D104" s="1427" t="s">
        <v>1269</v>
      </c>
      <c r="E104" s="1600">
        <v>403000</v>
      </c>
      <c r="F104" s="1427" t="s">
        <v>390</v>
      </c>
      <c r="G104" s="1427" t="s">
        <v>116</v>
      </c>
      <c r="H104" s="1427" t="s">
        <v>1265</v>
      </c>
      <c r="I104" s="1427" t="s">
        <v>390</v>
      </c>
      <c r="J104" s="1427">
        <v>845119.02000000002</v>
      </c>
      <c r="K104" s="631" t="s">
        <v>104</v>
      </c>
    </row>
    <row r="105" spans="1:11" ht="12.75">
      <c r="A105" s="1427" t="s">
        <v>2786</v>
      </c>
      <c r="B105" s="1427" t="s">
        <v>398</v>
      </c>
      <c r="C105" s="1427" t="s">
        <v>88</v>
      </c>
      <c r="D105" s="1427" t="s">
        <v>1269</v>
      </c>
      <c r="E105" s="1600">
        <v>403000</v>
      </c>
      <c r="F105" s="1427" t="s">
        <v>390</v>
      </c>
      <c r="G105" s="1427" t="s">
        <v>116</v>
      </c>
      <c r="H105" s="1427" t="s">
        <v>1266</v>
      </c>
      <c r="I105" s="1427" t="s">
        <v>390</v>
      </c>
      <c r="J105" s="1427">
        <v>855269.96999999997</v>
      </c>
      <c r="K105" s="631" t="s">
        <v>104</v>
      </c>
    </row>
    <row r="106" spans="1:11" ht="12.75">
      <c r="A106" s="1427" t="s">
        <v>2786</v>
      </c>
      <c r="B106" s="1427" t="s">
        <v>398</v>
      </c>
      <c r="C106" s="1427" t="s">
        <v>88</v>
      </c>
      <c r="D106" s="1427" t="s">
        <v>1269</v>
      </c>
      <c r="E106" s="1600">
        <v>403000</v>
      </c>
      <c r="F106" s="1427" t="s">
        <v>390</v>
      </c>
      <c r="G106" s="1427" t="s">
        <v>116</v>
      </c>
      <c r="H106" s="1427" t="s">
        <v>1267</v>
      </c>
      <c r="I106" s="1427" t="s">
        <v>390</v>
      </c>
      <c r="J106" s="1427">
        <v>866910.35999999999</v>
      </c>
      <c r="K106" s="631" t="s">
        <v>104</v>
      </c>
    </row>
    <row r="107" spans="1:11" ht="12.75">
      <c r="A107" s="1427" t="s">
        <v>2786</v>
      </c>
      <c r="B107" s="1427" t="s">
        <v>759</v>
      </c>
      <c r="C107" s="1427" t="s">
        <v>390</v>
      </c>
      <c r="D107" s="1427" t="s">
        <v>549</v>
      </c>
      <c r="E107" s="1600">
        <v>604100</v>
      </c>
      <c r="F107" s="1427" t="s">
        <v>1287</v>
      </c>
      <c r="G107" s="1427" t="s">
        <v>116</v>
      </c>
      <c r="H107" s="1427" t="s">
        <v>1263</v>
      </c>
      <c r="I107" s="1427" t="s">
        <v>1288</v>
      </c>
      <c r="J107" s="1427">
        <v>7772.2200000000003</v>
      </c>
      <c r="K107" s="631" t="s">
        <v>104</v>
      </c>
    </row>
    <row r="108" spans="1:11" ht="12.75">
      <c r="A108" s="1427" t="s">
        <v>2786</v>
      </c>
      <c r="B108" s="1427" t="s">
        <v>759</v>
      </c>
      <c r="C108" s="1427" t="s">
        <v>390</v>
      </c>
      <c r="D108" s="1427" t="s">
        <v>549</v>
      </c>
      <c r="E108" s="1600">
        <v>604100</v>
      </c>
      <c r="F108" s="1427" t="s">
        <v>1287</v>
      </c>
      <c r="G108" s="1427" t="s">
        <v>116</v>
      </c>
      <c r="H108" s="1427" t="s">
        <v>1264</v>
      </c>
      <c r="I108" s="1427" t="s">
        <v>1288</v>
      </c>
      <c r="J108" s="1427">
        <v>6648.1400000000003</v>
      </c>
      <c r="K108" s="631" t="s">
        <v>104</v>
      </c>
    </row>
    <row r="109" spans="1:11" ht="12.75">
      <c r="A109" s="1427" t="s">
        <v>2786</v>
      </c>
      <c r="B109" s="1427" t="s">
        <v>759</v>
      </c>
      <c r="C109" s="1427" t="s">
        <v>390</v>
      </c>
      <c r="D109" s="1427" t="s">
        <v>549</v>
      </c>
      <c r="E109" s="1600">
        <v>604100</v>
      </c>
      <c r="F109" s="1427" t="s">
        <v>1287</v>
      </c>
      <c r="G109" s="1427" t="s">
        <v>116</v>
      </c>
      <c r="H109" s="1427" t="s">
        <v>1265</v>
      </c>
      <c r="I109" s="1427" t="s">
        <v>1288</v>
      </c>
      <c r="J109" s="1427">
        <v>7012.7799999999997</v>
      </c>
      <c r="K109" s="631" t="s">
        <v>104</v>
      </c>
    </row>
    <row r="110" spans="1:11" ht="12.75">
      <c r="A110" s="1427" t="s">
        <v>2786</v>
      </c>
      <c r="B110" s="1427" t="s">
        <v>759</v>
      </c>
      <c r="C110" s="1427" t="s">
        <v>390</v>
      </c>
      <c r="D110" s="1427" t="s">
        <v>549</v>
      </c>
      <c r="E110" s="1600">
        <v>604100</v>
      </c>
      <c r="F110" s="1427" t="s">
        <v>1287</v>
      </c>
      <c r="G110" s="1427" t="s">
        <v>116</v>
      </c>
      <c r="H110" s="1427" t="s">
        <v>1266</v>
      </c>
      <c r="I110" s="1427" t="s">
        <v>1288</v>
      </c>
      <c r="J110" s="1427">
        <v>6740.4799999999996</v>
      </c>
      <c r="K110" s="631" t="s">
        <v>104</v>
      </c>
    </row>
    <row r="111" spans="1:11" ht="12.75">
      <c r="A111" s="1427" t="s">
        <v>2786</v>
      </c>
      <c r="B111" s="1427" t="s">
        <v>759</v>
      </c>
      <c r="C111" s="1427" t="s">
        <v>390</v>
      </c>
      <c r="D111" s="1427" t="s">
        <v>549</v>
      </c>
      <c r="E111" s="1600">
        <v>604100</v>
      </c>
      <c r="F111" s="1427" t="s">
        <v>1287</v>
      </c>
      <c r="G111" s="1427" t="s">
        <v>116</v>
      </c>
      <c r="H111" s="1427" t="s">
        <v>1267</v>
      </c>
      <c r="I111" s="1427" t="s">
        <v>1288</v>
      </c>
      <c r="J111" s="1427">
        <v>6694.3199999999997</v>
      </c>
      <c r="K111" s="631" t="s">
        <v>104</v>
      </c>
    </row>
    <row r="112" spans="1:11" ht="12.75">
      <c r="A112" s="1427" t="s">
        <v>2786</v>
      </c>
      <c r="B112" s="1427" t="s">
        <v>759</v>
      </c>
      <c r="C112" s="1427" t="s">
        <v>390</v>
      </c>
      <c r="D112" s="1427" t="s">
        <v>549</v>
      </c>
      <c r="E112" s="1600">
        <v>604200</v>
      </c>
      <c r="F112" s="1427" t="s">
        <v>1289</v>
      </c>
      <c r="G112" s="1427" t="s">
        <v>116</v>
      </c>
      <c r="H112" s="1427" t="s">
        <v>1263</v>
      </c>
      <c r="I112" s="1427" t="s">
        <v>1290</v>
      </c>
      <c r="J112" s="1427">
        <v>227.03999999999999</v>
      </c>
      <c r="K112" s="631" t="s">
        <v>104</v>
      </c>
    </row>
    <row r="113" spans="1:11" ht="12.75">
      <c r="A113" s="1427" t="s">
        <v>2786</v>
      </c>
      <c r="B113" s="1427" t="s">
        <v>759</v>
      </c>
      <c r="C113" s="1427" t="s">
        <v>390</v>
      </c>
      <c r="D113" s="1427" t="s">
        <v>549</v>
      </c>
      <c r="E113" s="1600">
        <v>604200</v>
      </c>
      <c r="F113" s="1427" t="s">
        <v>1289</v>
      </c>
      <c r="G113" s="1427" t="s">
        <v>116</v>
      </c>
      <c r="H113" s="1427" t="s">
        <v>1264</v>
      </c>
      <c r="I113" s="1427" t="s">
        <v>1290</v>
      </c>
      <c r="J113" s="1427">
        <v>197.28</v>
      </c>
      <c r="K113" s="631" t="s">
        <v>104</v>
      </c>
    </row>
    <row r="114" spans="1:11" ht="12.75">
      <c r="A114" s="1427" t="s">
        <v>2786</v>
      </c>
      <c r="B114" s="1427" t="s">
        <v>759</v>
      </c>
      <c r="C114" s="1427" t="s">
        <v>390</v>
      </c>
      <c r="D114" s="1427" t="s">
        <v>549</v>
      </c>
      <c r="E114" s="1600">
        <v>604200</v>
      </c>
      <c r="F114" s="1427" t="s">
        <v>1289</v>
      </c>
      <c r="G114" s="1427" t="s">
        <v>116</v>
      </c>
      <c r="H114" s="1427" t="s">
        <v>1265</v>
      </c>
      <c r="I114" s="1427" t="s">
        <v>1290</v>
      </c>
      <c r="J114" s="1427">
        <v>129.94</v>
      </c>
      <c r="K114" s="631" t="s">
        <v>104</v>
      </c>
    </row>
    <row r="115" spans="1:11" ht="12.75">
      <c r="A115" s="1427" t="s">
        <v>2786</v>
      </c>
      <c r="B115" s="1427" t="s">
        <v>759</v>
      </c>
      <c r="C115" s="1427" t="s">
        <v>390</v>
      </c>
      <c r="D115" s="1427" t="s">
        <v>549</v>
      </c>
      <c r="E115" s="1600">
        <v>604200</v>
      </c>
      <c r="F115" s="1427" t="s">
        <v>1289</v>
      </c>
      <c r="G115" s="1427" t="s">
        <v>116</v>
      </c>
      <c r="H115" s="1427" t="s">
        <v>1266</v>
      </c>
      <c r="I115" s="1427" t="s">
        <v>1290</v>
      </c>
      <c r="J115" s="1427">
        <v>53.479999999999997</v>
      </c>
      <c r="K115" s="631" t="s">
        <v>104</v>
      </c>
    </row>
    <row r="116" spans="1:11" ht="12.75">
      <c r="A116" s="1427" t="s">
        <v>2786</v>
      </c>
      <c r="B116" s="1427" t="s">
        <v>759</v>
      </c>
      <c r="C116" s="1427" t="s">
        <v>390</v>
      </c>
      <c r="D116" s="1427" t="s">
        <v>549</v>
      </c>
      <c r="E116" s="1600">
        <v>604200</v>
      </c>
      <c r="F116" s="1427" t="s">
        <v>1289</v>
      </c>
      <c r="G116" s="1427" t="s">
        <v>116</v>
      </c>
      <c r="H116" s="1427" t="s">
        <v>1267</v>
      </c>
      <c r="I116" s="1427" t="s">
        <v>1290</v>
      </c>
      <c r="J116" s="1427">
        <v>216.21000000000001</v>
      </c>
      <c r="K116" s="631" t="s">
        <v>104</v>
      </c>
    </row>
    <row r="117" spans="1:11" ht="12.75">
      <c r="A117" s="1427" t="s">
        <v>2786</v>
      </c>
      <c r="B117" s="1427" t="s">
        <v>759</v>
      </c>
      <c r="C117" s="1427" t="s">
        <v>390</v>
      </c>
      <c r="D117" s="1427" t="s">
        <v>549</v>
      </c>
      <c r="E117" s="1600">
        <v>604300</v>
      </c>
      <c r="F117" s="1427" t="s">
        <v>1277</v>
      </c>
      <c r="G117" s="1427" t="s">
        <v>116</v>
      </c>
      <c r="H117" s="1427" t="s">
        <v>1263</v>
      </c>
      <c r="I117" s="1427" t="s">
        <v>1278</v>
      </c>
      <c r="J117" s="1427">
        <v>236.22</v>
      </c>
      <c r="K117" s="631" t="s">
        <v>104</v>
      </c>
    </row>
    <row r="118" spans="1:11" ht="12.75">
      <c r="A118" s="1427" t="s">
        <v>2786</v>
      </c>
      <c r="B118" s="1427" t="s">
        <v>759</v>
      </c>
      <c r="C118" s="1427" t="s">
        <v>390</v>
      </c>
      <c r="D118" s="1427" t="s">
        <v>549</v>
      </c>
      <c r="E118" s="1600">
        <v>604300</v>
      </c>
      <c r="F118" s="1427" t="s">
        <v>1277</v>
      </c>
      <c r="G118" s="1427" t="s">
        <v>116</v>
      </c>
      <c r="H118" s="1427" t="s">
        <v>1264</v>
      </c>
      <c r="I118" s="1427" t="s">
        <v>1278</v>
      </c>
      <c r="J118" s="1427">
        <v>352.81999999999999</v>
      </c>
      <c r="K118" s="631" t="s">
        <v>104</v>
      </c>
    </row>
    <row r="119" spans="1:11" ht="12.75">
      <c r="A119" s="1427" t="s">
        <v>2786</v>
      </c>
      <c r="B119" s="1427" t="s">
        <v>759</v>
      </c>
      <c r="C119" s="1427" t="s">
        <v>390</v>
      </c>
      <c r="D119" s="1427" t="s">
        <v>549</v>
      </c>
      <c r="E119" s="1600">
        <v>604300</v>
      </c>
      <c r="F119" s="1427" t="s">
        <v>1277</v>
      </c>
      <c r="G119" s="1427" t="s">
        <v>116</v>
      </c>
      <c r="H119" s="1427" t="s">
        <v>1265</v>
      </c>
      <c r="I119" s="1427" t="s">
        <v>1278</v>
      </c>
      <c r="J119" s="1427">
        <v>390.55000000000001</v>
      </c>
      <c r="K119" s="631" t="s">
        <v>104</v>
      </c>
    </row>
    <row r="120" spans="1:11" ht="12.75">
      <c r="A120" s="1427" t="s">
        <v>2786</v>
      </c>
      <c r="B120" s="1427" t="s">
        <v>759</v>
      </c>
      <c r="C120" s="1427" t="s">
        <v>390</v>
      </c>
      <c r="D120" s="1427" t="s">
        <v>549</v>
      </c>
      <c r="E120" s="1600">
        <v>604300</v>
      </c>
      <c r="F120" s="1427" t="s">
        <v>1277</v>
      </c>
      <c r="G120" s="1427" t="s">
        <v>116</v>
      </c>
      <c r="H120" s="1427" t="s">
        <v>1266</v>
      </c>
      <c r="I120" s="1427" t="s">
        <v>1278</v>
      </c>
      <c r="J120" s="1427">
        <v>258.13999999999999</v>
      </c>
      <c r="K120" s="631" t="s">
        <v>104</v>
      </c>
    </row>
    <row r="121" spans="1:11" ht="12.75">
      <c r="A121" s="1427" t="s">
        <v>2786</v>
      </c>
      <c r="B121" s="1427" t="s">
        <v>759</v>
      </c>
      <c r="C121" s="1427" t="s">
        <v>390</v>
      </c>
      <c r="D121" s="1427" t="s">
        <v>549</v>
      </c>
      <c r="E121" s="1600">
        <v>604300</v>
      </c>
      <c r="F121" s="1427" t="s">
        <v>1277</v>
      </c>
      <c r="G121" s="1427" t="s">
        <v>116</v>
      </c>
      <c r="H121" s="1427" t="s">
        <v>1267</v>
      </c>
      <c r="I121" s="1427" t="s">
        <v>1278</v>
      </c>
      <c r="J121" s="1427">
        <v>415.74000000000001</v>
      </c>
      <c r="K121" s="631" t="s">
        <v>104</v>
      </c>
    </row>
    <row r="122" spans="1:11" ht="12.75">
      <c r="A122" s="1427" t="s">
        <v>2786</v>
      </c>
      <c r="B122" s="1427" t="s">
        <v>759</v>
      </c>
      <c r="C122" s="1427" t="s">
        <v>390</v>
      </c>
      <c r="D122" s="1427" t="s">
        <v>549</v>
      </c>
      <c r="E122" s="1600">
        <v>604400</v>
      </c>
      <c r="F122" s="1427" t="s">
        <v>1279</v>
      </c>
      <c r="G122" s="1427" t="s">
        <v>116</v>
      </c>
      <c r="H122" s="1427" t="s">
        <v>1263</v>
      </c>
      <c r="I122" s="1427" t="s">
        <v>1280</v>
      </c>
      <c r="J122" s="1427">
        <v>281.66000000000003</v>
      </c>
      <c r="K122" s="631" t="s">
        <v>104</v>
      </c>
    </row>
    <row r="123" spans="1:11" ht="12.75">
      <c r="A123" s="1427" t="s">
        <v>2786</v>
      </c>
      <c r="B123" s="1427" t="s">
        <v>759</v>
      </c>
      <c r="C123" s="1427" t="s">
        <v>390</v>
      </c>
      <c r="D123" s="1427" t="s">
        <v>549</v>
      </c>
      <c r="E123" s="1600">
        <v>604400</v>
      </c>
      <c r="F123" s="1427" t="s">
        <v>1279</v>
      </c>
      <c r="G123" s="1427" t="s">
        <v>116</v>
      </c>
      <c r="H123" s="1427" t="s">
        <v>1264</v>
      </c>
      <c r="I123" s="1427" t="s">
        <v>1280</v>
      </c>
      <c r="J123" s="1427">
        <v>154.56999999999999</v>
      </c>
      <c r="K123" s="631" t="s">
        <v>104</v>
      </c>
    </row>
    <row r="124" spans="1:11" ht="12.75">
      <c r="A124" s="1427" t="s">
        <v>2786</v>
      </c>
      <c r="B124" s="1427" t="s">
        <v>759</v>
      </c>
      <c r="C124" s="1427" t="s">
        <v>390</v>
      </c>
      <c r="D124" s="1427" t="s">
        <v>549</v>
      </c>
      <c r="E124" s="1600">
        <v>604400</v>
      </c>
      <c r="F124" s="1427" t="s">
        <v>1279</v>
      </c>
      <c r="G124" s="1427" t="s">
        <v>116</v>
      </c>
      <c r="H124" s="1427" t="s">
        <v>1265</v>
      </c>
      <c r="I124" s="1427" t="s">
        <v>1280</v>
      </c>
      <c r="J124" s="1427">
        <v>20.300000000000001</v>
      </c>
      <c r="K124" s="631" t="s">
        <v>104</v>
      </c>
    </row>
    <row r="125" spans="1:11" ht="12.75">
      <c r="A125" s="1427" t="s">
        <v>2786</v>
      </c>
      <c r="B125" s="1427" t="s">
        <v>759</v>
      </c>
      <c r="C125" s="1427" t="s">
        <v>390</v>
      </c>
      <c r="D125" s="1427" t="s">
        <v>549</v>
      </c>
      <c r="E125" s="1600">
        <v>604400</v>
      </c>
      <c r="F125" s="1427" t="s">
        <v>1279</v>
      </c>
      <c r="G125" s="1427" t="s">
        <v>116</v>
      </c>
      <c r="H125" s="1427" t="s">
        <v>1266</v>
      </c>
      <c r="I125" s="1427" t="s">
        <v>1280</v>
      </c>
      <c r="J125" s="1427">
        <v>54.780000000000001</v>
      </c>
      <c r="K125" s="631" t="s">
        <v>104</v>
      </c>
    </row>
    <row r="126" spans="1:11" ht="12.75">
      <c r="A126" s="1427" t="s">
        <v>2786</v>
      </c>
      <c r="B126" s="1427" t="s">
        <v>759</v>
      </c>
      <c r="C126" s="1427" t="s">
        <v>390</v>
      </c>
      <c r="D126" s="1427" t="s">
        <v>549</v>
      </c>
      <c r="E126" s="1600">
        <v>604400</v>
      </c>
      <c r="F126" s="1427" t="s">
        <v>1279</v>
      </c>
      <c r="G126" s="1427" t="s">
        <v>116</v>
      </c>
      <c r="H126" s="1427" t="s">
        <v>1267</v>
      </c>
      <c r="I126" s="1427" t="s">
        <v>1280</v>
      </c>
      <c r="J126" s="1427">
        <v>129.00999999999999</v>
      </c>
      <c r="K126" s="631" t="s">
        <v>104</v>
      </c>
    </row>
    <row r="127" spans="1:11" ht="12.75">
      <c r="A127" s="1427" t="s">
        <v>2786</v>
      </c>
      <c r="B127" s="1427" t="s">
        <v>759</v>
      </c>
      <c r="C127" s="1427" t="s">
        <v>390</v>
      </c>
      <c r="D127" s="1427" t="s">
        <v>549</v>
      </c>
      <c r="E127" s="1600">
        <v>604500</v>
      </c>
      <c r="F127" s="1427" t="s">
        <v>1291</v>
      </c>
      <c r="G127" s="1427" t="s">
        <v>116</v>
      </c>
      <c r="H127" s="1427" t="s">
        <v>1263</v>
      </c>
      <c r="I127" s="1427" t="s">
        <v>1292</v>
      </c>
      <c r="J127" s="1427">
        <v>2385.0700000000002</v>
      </c>
      <c r="K127" s="631" t="s">
        <v>104</v>
      </c>
    </row>
    <row r="128" spans="1:11" ht="12.75">
      <c r="A128" s="1427" t="s">
        <v>2786</v>
      </c>
      <c r="B128" s="1427" t="s">
        <v>759</v>
      </c>
      <c r="C128" s="1427" t="s">
        <v>390</v>
      </c>
      <c r="D128" s="1427" t="s">
        <v>549</v>
      </c>
      <c r="E128" s="1600">
        <v>604500</v>
      </c>
      <c r="F128" s="1427" t="s">
        <v>1291</v>
      </c>
      <c r="G128" s="1427" t="s">
        <v>116</v>
      </c>
      <c r="H128" s="1427" t="s">
        <v>1264</v>
      </c>
      <c r="I128" s="1427" t="s">
        <v>1292</v>
      </c>
      <c r="J128" s="1427">
        <v>2080.75</v>
      </c>
      <c r="K128" s="631" t="s">
        <v>104</v>
      </c>
    </row>
    <row r="129" spans="1:11" ht="12.75">
      <c r="A129" s="1427" t="s">
        <v>2786</v>
      </c>
      <c r="B129" s="1427" t="s">
        <v>759</v>
      </c>
      <c r="C129" s="1427" t="s">
        <v>390</v>
      </c>
      <c r="D129" s="1427" t="s">
        <v>549</v>
      </c>
      <c r="E129" s="1600">
        <v>604500</v>
      </c>
      <c r="F129" s="1427" t="s">
        <v>1291</v>
      </c>
      <c r="G129" s="1427" t="s">
        <v>116</v>
      </c>
      <c r="H129" s="1427" t="s">
        <v>1265</v>
      </c>
      <c r="I129" s="1427" t="s">
        <v>1292</v>
      </c>
      <c r="J129" s="1427">
        <v>1443.27</v>
      </c>
      <c r="K129" s="631" t="s">
        <v>104</v>
      </c>
    </row>
    <row r="130" spans="1:11" ht="12.75">
      <c r="A130" s="1427" t="s">
        <v>2786</v>
      </c>
      <c r="B130" s="1427" t="s">
        <v>759</v>
      </c>
      <c r="C130" s="1427" t="s">
        <v>390</v>
      </c>
      <c r="D130" s="1427" t="s">
        <v>549</v>
      </c>
      <c r="E130" s="1600">
        <v>604500</v>
      </c>
      <c r="F130" s="1427" t="s">
        <v>1291</v>
      </c>
      <c r="G130" s="1427" t="s">
        <v>116</v>
      </c>
      <c r="H130" s="1427" t="s">
        <v>1266</v>
      </c>
      <c r="I130" s="1427" t="s">
        <v>1292</v>
      </c>
      <c r="J130" s="1427">
        <v>2863.5300000000002</v>
      </c>
      <c r="K130" s="631" t="s">
        <v>104</v>
      </c>
    </row>
    <row r="131" spans="1:11" ht="12.75">
      <c r="A131" s="1427" t="s">
        <v>2786</v>
      </c>
      <c r="B131" s="1427" t="s">
        <v>759</v>
      </c>
      <c r="C131" s="1427" t="s">
        <v>390</v>
      </c>
      <c r="D131" s="1427" t="s">
        <v>549</v>
      </c>
      <c r="E131" s="1600">
        <v>604500</v>
      </c>
      <c r="F131" s="1427" t="s">
        <v>1291</v>
      </c>
      <c r="G131" s="1427" t="s">
        <v>116</v>
      </c>
      <c r="H131" s="1427" t="s">
        <v>1267</v>
      </c>
      <c r="I131" s="1427" t="s">
        <v>1292</v>
      </c>
      <c r="J131" s="1427">
        <v>2369.2199999999998</v>
      </c>
      <c r="K131" s="631" t="s">
        <v>104</v>
      </c>
    </row>
    <row r="132" spans="1:11" ht="12.75">
      <c r="A132" s="1427" t="s">
        <v>2786</v>
      </c>
      <c r="B132" s="1427" t="s">
        <v>759</v>
      </c>
      <c r="C132" s="1427" t="s">
        <v>390</v>
      </c>
      <c r="D132" s="1427" t="s">
        <v>549</v>
      </c>
      <c r="E132" s="1600">
        <v>604600</v>
      </c>
      <c r="F132" s="1427" t="s">
        <v>1293</v>
      </c>
      <c r="G132" s="1427" t="s">
        <v>116</v>
      </c>
      <c r="H132" s="1427" t="s">
        <v>1263</v>
      </c>
      <c r="I132" s="1427" t="s">
        <v>1294</v>
      </c>
      <c r="J132" s="1427">
        <v>1975.6800000000001</v>
      </c>
      <c r="K132" s="631" t="s">
        <v>104</v>
      </c>
    </row>
    <row r="133" spans="1:11" ht="12.75">
      <c r="A133" s="1427" t="s">
        <v>2786</v>
      </c>
      <c r="B133" s="1427" t="s">
        <v>759</v>
      </c>
      <c r="C133" s="1427" t="s">
        <v>390</v>
      </c>
      <c r="D133" s="1427" t="s">
        <v>549</v>
      </c>
      <c r="E133" s="1600">
        <v>604600</v>
      </c>
      <c r="F133" s="1427" t="s">
        <v>1293</v>
      </c>
      <c r="G133" s="1427" t="s">
        <v>116</v>
      </c>
      <c r="H133" s="1427" t="s">
        <v>1264</v>
      </c>
      <c r="I133" s="1427" t="s">
        <v>1294</v>
      </c>
      <c r="J133" s="1427">
        <v>709.91999999999996</v>
      </c>
      <c r="K133" s="631" t="s">
        <v>104</v>
      </c>
    </row>
    <row r="134" spans="1:11" ht="12.75">
      <c r="A134" s="1427" t="s">
        <v>2786</v>
      </c>
      <c r="B134" s="1427" t="s">
        <v>759</v>
      </c>
      <c r="C134" s="1427" t="s">
        <v>390</v>
      </c>
      <c r="D134" s="1427" t="s">
        <v>549</v>
      </c>
      <c r="E134" s="1600">
        <v>604600</v>
      </c>
      <c r="F134" s="1427" t="s">
        <v>1293</v>
      </c>
      <c r="G134" s="1427" t="s">
        <v>116</v>
      </c>
      <c r="H134" s="1427" t="s">
        <v>1265</v>
      </c>
      <c r="I134" s="1427" t="s">
        <v>1294</v>
      </c>
      <c r="J134" s="1427">
        <v>994.96000000000004</v>
      </c>
      <c r="K134" s="631" t="s">
        <v>104</v>
      </c>
    </row>
    <row r="135" spans="1:11" ht="12.75">
      <c r="A135" s="1427" t="s">
        <v>2786</v>
      </c>
      <c r="B135" s="1427" t="s">
        <v>759</v>
      </c>
      <c r="C135" s="1427" t="s">
        <v>390</v>
      </c>
      <c r="D135" s="1427" t="s">
        <v>549</v>
      </c>
      <c r="E135" s="1600">
        <v>604600</v>
      </c>
      <c r="F135" s="1427" t="s">
        <v>1293</v>
      </c>
      <c r="G135" s="1427" t="s">
        <v>116</v>
      </c>
      <c r="H135" s="1427" t="s">
        <v>1266</v>
      </c>
      <c r="I135" s="1427" t="s">
        <v>1294</v>
      </c>
      <c r="J135" s="1427">
        <v>1213.1600000000001</v>
      </c>
      <c r="K135" s="631" t="s">
        <v>104</v>
      </c>
    </row>
    <row r="136" spans="1:11" ht="12.75">
      <c r="A136" s="1427" t="s">
        <v>2786</v>
      </c>
      <c r="B136" s="1427" t="s">
        <v>759</v>
      </c>
      <c r="C136" s="1427" t="s">
        <v>390</v>
      </c>
      <c r="D136" s="1427" t="s">
        <v>549</v>
      </c>
      <c r="E136" s="1600">
        <v>604600</v>
      </c>
      <c r="F136" s="1427" t="s">
        <v>1293</v>
      </c>
      <c r="G136" s="1427" t="s">
        <v>116</v>
      </c>
      <c r="H136" s="1427" t="s">
        <v>1267</v>
      </c>
      <c r="I136" s="1427" t="s">
        <v>1294</v>
      </c>
      <c r="J136" s="1427">
        <v>1887.6800000000001</v>
      </c>
      <c r="K136" s="631" t="s">
        <v>104</v>
      </c>
    </row>
    <row r="137" spans="1:11" ht="12.75">
      <c r="A137" s="1427" t="s">
        <v>2786</v>
      </c>
      <c r="B137" s="1427" t="s">
        <v>759</v>
      </c>
      <c r="C137" s="1427" t="s">
        <v>390</v>
      </c>
      <c r="D137" s="1427" t="s">
        <v>549</v>
      </c>
      <c r="E137" s="1600">
        <v>604700</v>
      </c>
      <c r="F137" s="1427" t="s">
        <v>1274</v>
      </c>
      <c r="G137" s="1427" t="s">
        <v>116</v>
      </c>
      <c r="H137" s="1427" t="s">
        <v>1263</v>
      </c>
      <c r="I137" s="1427" t="s">
        <v>1275</v>
      </c>
      <c r="J137" s="1427">
        <v>6581.3900000000003</v>
      </c>
      <c r="K137" s="631" t="s">
        <v>104</v>
      </c>
    </row>
    <row r="138" spans="1:11" ht="12.75">
      <c r="A138" s="1427" t="s">
        <v>2786</v>
      </c>
      <c r="B138" s="1427" t="s">
        <v>759</v>
      </c>
      <c r="C138" s="1427" t="s">
        <v>390</v>
      </c>
      <c r="D138" s="1427" t="s">
        <v>549</v>
      </c>
      <c r="E138" s="1600">
        <v>604700</v>
      </c>
      <c r="F138" s="1427" t="s">
        <v>1274</v>
      </c>
      <c r="G138" s="1427" t="s">
        <v>116</v>
      </c>
      <c r="H138" s="1427" t="s">
        <v>1264</v>
      </c>
      <c r="I138" s="1427" t="s">
        <v>1275</v>
      </c>
      <c r="J138" s="1427">
        <v>5920.3800000000001</v>
      </c>
      <c r="K138" s="631" t="s">
        <v>104</v>
      </c>
    </row>
    <row r="139" spans="1:11" ht="12.75">
      <c r="A139" s="1427" t="s">
        <v>2786</v>
      </c>
      <c r="B139" s="1427" t="s">
        <v>759</v>
      </c>
      <c r="C139" s="1427" t="s">
        <v>390</v>
      </c>
      <c r="D139" s="1427" t="s">
        <v>549</v>
      </c>
      <c r="E139" s="1600">
        <v>604700</v>
      </c>
      <c r="F139" s="1427" t="s">
        <v>1274</v>
      </c>
      <c r="G139" s="1427" t="s">
        <v>116</v>
      </c>
      <c r="H139" s="1427" t="s">
        <v>1265</v>
      </c>
      <c r="I139" s="1427" t="s">
        <v>1275</v>
      </c>
      <c r="J139" s="1427">
        <v>7360</v>
      </c>
      <c r="K139" s="631" t="s">
        <v>104</v>
      </c>
    </row>
    <row r="140" spans="1:11" ht="12.75">
      <c r="A140" s="1427" t="s">
        <v>2786</v>
      </c>
      <c r="B140" s="1427" t="s">
        <v>759</v>
      </c>
      <c r="C140" s="1427" t="s">
        <v>390</v>
      </c>
      <c r="D140" s="1427" t="s">
        <v>549</v>
      </c>
      <c r="E140" s="1600">
        <v>604700</v>
      </c>
      <c r="F140" s="1427" t="s">
        <v>1274</v>
      </c>
      <c r="G140" s="1427" t="s">
        <v>116</v>
      </c>
      <c r="H140" s="1427" t="s">
        <v>1266</v>
      </c>
      <c r="I140" s="1427" t="s">
        <v>1275</v>
      </c>
      <c r="J140" s="1427">
        <v>7131.9899999999998</v>
      </c>
      <c r="K140" s="631" t="s">
        <v>104</v>
      </c>
    </row>
    <row r="141" spans="1:11" ht="12.75">
      <c r="A141" s="1427" t="s">
        <v>2786</v>
      </c>
      <c r="B141" s="1427" t="s">
        <v>759</v>
      </c>
      <c r="C141" s="1427" t="s">
        <v>390</v>
      </c>
      <c r="D141" s="1427" t="s">
        <v>549</v>
      </c>
      <c r="E141" s="1600">
        <v>604700</v>
      </c>
      <c r="F141" s="1427" t="s">
        <v>1274</v>
      </c>
      <c r="G141" s="1427" t="s">
        <v>116</v>
      </c>
      <c r="H141" s="1427" t="s">
        <v>1267</v>
      </c>
      <c r="I141" s="1427" t="s">
        <v>1275</v>
      </c>
      <c r="J141" s="1427">
        <v>5182.6300000000001</v>
      </c>
      <c r="K141" s="631" t="s">
        <v>104</v>
      </c>
    </row>
    <row r="142" spans="1:11" ht="12.75">
      <c r="A142" s="1427" t="s">
        <v>2786</v>
      </c>
      <c r="B142" s="1427" t="s">
        <v>759</v>
      </c>
      <c r="C142" s="1427" t="s">
        <v>390</v>
      </c>
      <c r="D142" s="1427" t="s">
        <v>549</v>
      </c>
      <c r="E142" s="1600">
        <v>604800</v>
      </c>
      <c r="F142" s="1427" t="s">
        <v>1271</v>
      </c>
      <c r="G142" s="1427" t="s">
        <v>116</v>
      </c>
      <c r="H142" s="1427" t="s">
        <v>1263</v>
      </c>
      <c r="I142" s="1427" t="s">
        <v>1272</v>
      </c>
      <c r="J142" s="1427">
        <v>42719.830000000002</v>
      </c>
      <c r="K142" s="631" t="s">
        <v>104</v>
      </c>
    </row>
    <row r="143" spans="1:11" ht="12.75">
      <c r="A143" s="1427" t="s">
        <v>2786</v>
      </c>
      <c r="B143" s="1427" t="s">
        <v>759</v>
      </c>
      <c r="C143" s="1427" t="s">
        <v>390</v>
      </c>
      <c r="D143" s="1427" t="s">
        <v>549</v>
      </c>
      <c r="E143" s="1600">
        <v>604800</v>
      </c>
      <c r="F143" s="1427" t="s">
        <v>1271</v>
      </c>
      <c r="G143" s="1427" t="s">
        <v>116</v>
      </c>
      <c r="H143" s="1427" t="s">
        <v>1264</v>
      </c>
      <c r="I143" s="1427" t="s">
        <v>1272</v>
      </c>
      <c r="J143" s="1427">
        <v>46176.589999999997</v>
      </c>
      <c r="K143" s="631" t="s">
        <v>104</v>
      </c>
    </row>
    <row r="144" spans="1:11" ht="12.75">
      <c r="A144" s="1427" t="s">
        <v>2786</v>
      </c>
      <c r="B144" s="1427" t="s">
        <v>759</v>
      </c>
      <c r="C144" s="1427" t="s">
        <v>390</v>
      </c>
      <c r="D144" s="1427" t="s">
        <v>549</v>
      </c>
      <c r="E144" s="1600">
        <v>604800</v>
      </c>
      <c r="F144" s="1427" t="s">
        <v>1271</v>
      </c>
      <c r="G144" s="1427" t="s">
        <v>116</v>
      </c>
      <c r="H144" s="1427" t="s">
        <v>1265</v>
      </c>
      <c r="I144" s="1427" t="s">
        <v>1272</v>
      </c>
      <c r="J144" s="1427">
        <v>48793.730000000003</v>
      </c>
      <c r="K144" s="631" t="s">
        <v>104</v>
      </c>
    </row>
    <row r="145" spans="1:11" ht="12.75">
      <c r="A145" s="1427" t="s">
        <v>2786</v>
      </c>
      <c r="B145" s="1427" t="s">
        <v>759</v>
      </c>
      <c r="C145" s="1427" t="s">
        <v>390</v>
      </c>
      <c r="D145" s="1427" t="s">
        <v>549</v>
      </c>
      <c r="E145" s="1600">
        <v>604800</v>
      </c>
      <c r="F145" s="1427" t="s">
        <v>1271</v>
      </c>
      <c r="G145" s="1427" t="s">
        <v>116</v>
      </c>
      <c r="H145" s="1427" t="s">
        <v>1266</v>
      </c>
      <c r="I145" s="1427" t="s">
        <v>1272</v>
      </c>
      <c r="J145" s="1427">
        <v>43097.040000000001</v>
      </c>
      <c r="K145" s="631" t="s">
        <v>104</v>
      </c>
    </row>
    <row r="146" spans="1:11" ht="12.75">
      <c r="A146" s="1427" t="s">
        <v>2786</v>
      </c>
      <c r="B146" s="1427" t="s">
        <v>759</v>
      </c>
      <c r="C146" s="1427" t="s">
        <v>390</v>
      </c>
      <c r="D146" s="1427" t="s">
        <v>549</v>
      </c>
      <c r="E146" s="1600">
        <v>604800</v>
      </c>
      <c r="F146" s="1427" t="s">
        <v>1271</v>
      </c>
      <c r="G146" s="1427" t="s">
        <v>116</v>
      </c>
      <c r="H146" s="1427" t="s">
        <v>1267</v>
      </c>
      <c r="I146" s="1427" t="s">
        <v>1272</v>
      </c>
      <c r="J146" s="1427">
        <v>41654.160000000003</v>
      </c>
      <c r="K146" s="631" t="s">
        <v>104</v>
      </c>
    </row>
    <row r="147" spans="1:11" ht="12.75">
      <c r="A147" s="1427" t="s">
        <v>2786</v>
      </c>
      <c r="B147" s="1427" t="s">
        <v>759</v>
      </c>
      <c r="C147" s="1427" t="s">
        <v>390</v>
      </c>
      <c r="D147" s="1427" t="s">
        <v>549</v>
      </c>
      <c r="E147" s="1600">
        <v>704100</v>
      </c>
      <c r="F147" s="1427" t="s">
        <v>1281</v>
      </c>
      <c r="G147" s="1427" t="s">
        <v>1238</v>
      </c>
      <c r="H147" s="1427" t="s">
        <v>1263</v>
      </c>
      <c r="I147" s="1427" t="s">
        <v>1282</v>
      </c>
      <c r="J147" s="1427">
        <v>530.83000000000004</v>
      </c>
      <c r="K147" s="631" t="s">
        <v>104</v>
      </c>
    </row>
    <row r="148" spans="1:11" ht="12.75">
      <c r="A148" s="1427" t="s">
        <v>2786</v>
      </c>
      <c r="B148" s="1427" t="s">
        <v>759</v>
      </c>
      <c r="C148" s="1427" t="s">
        <v>390</v>
      </c>
      <c r="D148" s="1427" t="s">
        <v>549</v>
      </c>
      <c r="E148" s="1600">
        <v>704100</v>
      </c>
      <c r="F148" s="1427" t="s">
        <v>1281</v>
      </c>
      <c r="G148" s="1427" t="s">
        <v>1238</v>
      </c>
      <c r="H148" s="1427" t="s">
        <v>1264</v>
      </c>
      <c r="I148" s="1427" t="s">
        <v>1282</v>
      </c>
      <c r="J148" s="1427">
        <v>831.47000000000003</v>
      </c>
      <c r="K148" s="631" t="s">
        <v>104</v>
      </c>
    </row>
    <row r="149" spans="1:11" ht="12.75">
      <c r="A149" s="1427" t="s">
        <v>2786</v>
      </c>
      <c r="B149" s="1427" t="s">
        <v>759</v>
      </c>
      <c r="C149" s="1427" t="s">
        <v>390</v>
      </c>
      <c r="D149" s="1427" t="s">
        <v>549</v>
      </c>
      <c r="E149" s="1600">
        <v>704100</v>
      </c>
      <c r="F149" s="1427" t="s">
        <v>1281</v>
      </c>
      <c r="G149" s="1427" t="s">
        <v>1238</v>
      </c>
      <c r="H149" s="1427" t="s">
        <v>1265</v>
      </c>
      <c r="I149" s="1427" t="s">
        <v>1282</v>
      </c>
      <c r="J149" s="1427">
        <v>566.90999999999997</v>
      </c>
      <c r="K149" s="631" t="s">
        <v>104</v>
      </c>
    </row>
    <row r="150" spans="1:11" ht="12.75">
      <c r="A150" s="1427" t="s">
        <v>2786</v>
      </c>
      <c r="B150" s="1427" t="s">
        <v>759</v>
      </c>
      <c r="C150" s="1427" t="s">
        <v>390</v>
      </c>
      <c r="D150" s="1427" t="s">
        <v>549</v>
      </c>
      <c r="E150" s="1600">
        <v>704100</v>
      </c>
      <c r="F150" s="1427" t="s">
        <v>1281</v>
      </c>
      <c r="G150" s="1427" t="s">
        <v>1238</v>
      </c>
      <c r="H150" s="1427" t="s">
        <v>1266</v>
      </c>
      <c r="I150" s="1427" t="s">
        <v>1282</v>
      </c>
      <c r="J150" s="1427">
        <v>646.85000000000002</v>
      </c>
      <c r="K150" s="631" t="s">
        <v>104</v>
      </c>
    </row>
    <row r="151" spans="1:11" ht="12.75">
      <c r="A151" s="1427" t="s">
        <v>2786</v>
      </c>
      <c r="B151" s="1427" t="s">
        <v>759</v>
      </c>
      <c r="C151" s="1427" t="s">
        <v>390</v>
      </c>
      <c r="D151" s="1427" t="s">
        <v>549</v>
      </c>
      <c r="E151" s="1600">
        <v>704100</v>
      </c>
      <c r="F151" s="1427" t="s">
        <v>1281</v>
      </c>
      <c r="G151" s="1427" t="s">
        <v>1238</v>
      </c>
      <c r="H151" s="1427" t="s">
        <v>1267</v>
      </c>
      <c r="I151" s="1427" t="s">
        <v>1282</v>
      </c>
      <c r="J151" s="1427">
        <v>605.16999999999996</v>
      </c>
      <c r="K151" s="631" t="s">
        <v>104</v>
      </c>
    </row>
    <row r="152" spans="1:11" ht="12.75">
      <c r="A152" s="1427" t="s">
        <v>2786</v>
      </c>
      <c r="B152" s="1427" t="s">
        <v>759</v>
      </c>
      <c r="C152" s="1427" t="s">
        <v>390</v>
      </c>
      <c r="D152" s="1427" t="s">
        <v>549</v>
      </c>
      <c r="E152" s="1600">
        <v>704200</v>
      </c>
      <c r="F152" s="1427" t="s">
        <v>1295</v>
      </c>
      <c r="G152" s="1427" t="s">
        <v>1238</v>
      </c>
      <c r="H152" s="1427" t="s">
        <v>1263</v>
      </c>
      <c r="I152" s="1427" t="s">
        <v>1296</v>
      </c>
      <c r="J152" s="1427">
        <v>3.54</v>
      </c>
      <c r="K152" s="631" t="s">
        <v>104</v>
      </c>
    </row>
    <row r="153" spans="1:11" ht="12.75">
      <c r="A153" s="1427" t="s">
        <v>2786</v>
      </c>
      <c r="B153" s="1427" t="s">
        <v>759</v>
      </c>
      <c r="C153" s="1427" t="s">
        <v>390</v>
      </c>
      <c r="D153" s="1427" t="s">
        <v>549</v>
      </c>
      <c r="E153" s="1600">
        <v>704200</v>
      </c>
      <c r="F153" s="1427" t="s">
        <v>1295</v>
      </c>
      <c r="G153" s="1427" t="s">
        <v>1238</v>
      </c>
      <c r="H153" s="1427" t="s">
        <v>1264</v>
      </c>
      <c r="I153" s="1427" t="s">
        <v>1296</v>
      </c>
      <c r="J153" s="1427">
        <v>0.29999999999999999</v>
      </c>
      <c r="K153" s="631" t="s">
        <v>104</v>
      </c>
    </row>
    <row r="154" spans="1:11" ht="12.75">
      <c r="A154" s="1427" t="s">
        <v>2786</v>
      </c>
      <c r="B154" s="1427" t="s">
        <v>759</v>
      </c>
      <c r="C154" s="1427" t="s">
        <v>390</v>
      </c>
      <c r="D154" s="1427" t="s">
        <v>549</v>
      </c>
      <c r="E154" s="1600">
        <v>704200</v>
      </c>
      <c r="F154" s="1427" t="s">
        <v>1295</v>
      </c>
      <c r="G154" s="1427" t="s">
        <v>1238</v>
      </c>
      <c r="H154" s="1427" t="s">
        <v>1265</v>
      </c>
      <c r="I154" s="1427" t="s">
        <v>1296</v>
      </c>
      <c r="J154" s="1427">
        <v>51</v>
      </c>
      <c r="K154" s="631" t="s">
        <v>104</v>
      </c>
    </row>
    <row r="155" spans="1:11" ht="12.75">
      <c r="A155" s="1427" t="s">
        <v>2786</v>
      </c>
      <c r="B155" s="1427" t="s">
        <v>759</v>
      </c>
      <c r="C155" s="1427" t="s">
        <v>390</v>
      </c>
      <c r="D155" s="1427" t="s">
        <v>549</v>
      </c>
      <c r="E155" s="1600">
        <v>704200</v>
      </c>
      <c r="F155" s="1427" t="s">
        <v>1295</v>
      </c>
      <c r="G155" s="1427" t="s">
        <v>1238</v>
      </c>
      <c r="H155" s="1427" t="s">
        <v>1267</v>
      </c>
      <c r="I155" s="1427" t="s">
        <v>1296</v>
      </c>
      <c r="J155" s="1427">
        <v>0.56999999999999995</v>
      </c>
      <c r="K155" s="631" t="s">
        <v>104</v>
      </c>
    </row>
    <row r="156" spans="1:11" ht="12.75">
      <c r="A156" s="1427" t="s">
        <v>2786</v>
      </c>
      <c r="B156" s="1427" t="s">
        <v>759</v>
      </c>
      <c r="C156" s="1427" t="s">
        <v>390</v>
      </c>
      <c r="D156" s="1427" t="s">
        <v>549</v>
      </c>
      <c r="E156" s="1600">
        <v>704300</v>
      </c>
      <c r="F156" s="1427" t="s">
        <v>1297</v>
      </c>
      <c r="G156" s="1427" t="s">
        <v>1238</v>
      </c>
      <c r="H156" s="1427" t="s">
        <v>1263</v>
      </c>
      <c r="I156" s="1427" t="s">
        <v>1298</v>
      </c>
      <c r="J156" s="1427">
        <v>19.57</v>
      </c>
      <c r="K156" s="631" t="s">
        <v>104</v>
      </c>
    </row>
    <row r="157" spans="1:11" ht="12.75">
      <c r="A157" s="1427" t="s">
        <v>2786</v>
      </c>
      <c r="B157" s="1427" t="s">
        <v>759</v>
      </c>
      <c r="C157" s="1427" t="s">
        <v>390</v>
      </c>
      <c r="D157" s="1427" t="s">
        <v>549</v>
      </c>
      <c r="E157" s="1600">
        <v>704300</v>
      </c>
      <c r="F157" s="1427" t="s">
        <v>1297</v>
      </c>
      <c r="G157" s="1427" t="s">
        <v>1238</v>
      </c>
      <c r="H157" s="1427" t="s">
        <v>1264</v>
      </c>
      <c r="I157" s="1427" t="s">
        <v>1298</v>
      </c>
      <c r="J157" s="1427">
        <v>15.23</v>
      </c>
      <c r="K157" s="631" t="s">
        <v>104</v>
      </c>
    </row>
    <row r="158" spans="1:11" ht="12.75">
      <c r="A158" s="1427" t="s">
        <v>2786</v>
      </c>
      <c r="B158" s="1427" t="s">
        <v>759</v>
      </c>
      <c r="C158" s="1427" t="s">
        <v>390</v>
      </c>
      <c r="D158" s="1427" t="s">
        <v>549</v>
      </c>
      <c r="E158" s="1600">
        <v>704300</v>
      </c>
      <c r="F158" s="1427" t="s">
        <v>1297</v>
      </c>
      <c r="G158" s="1427" t="s">
        <v>1238</v>
      </c>
      <c r="H158" s="1427" t="s">
        <v>1266</v>
      </c>
      <c r="I158" s="1427" t="s">
        <v>1298</v>
      </c>
      <c r="J158" s="1427">
        <v>27.329999999999998</v>
      </c>
      <c r="K158" s="631" t="s">
        <v>104</v>
      </c>
    </row>
    <row r="159" spans="1:11" ht="12.75">
      <c r="A159" s="1427" t="s">
        <v>2786</v>
      </c>
      <c r="B159" s="1427" t="s">
        <v>759</v>
      </c>
      <c r="C159" s="1427" t="s">
        <v>390</v>
      </c>
      <c r="D159" s="1427" t="s">
        <v>549</v>
      </c>
      <c r="E159" s="1600">
        <v>704400</v>
      </c>
      <c r="F159" s="1427" t="s">
        <v>1299</v>
      </c>
      <c r="G159" s="1427" t="s">
        <v>1238</v>
      </c>
      <c r="H159" s="1427" t="s">
        <v>1263</v>
      </c>
      <c r="I159" s="1427" t="s">
        <v>1300</v>
      </c>
      <c r="J159" s="1427">
        <v>1.26</v>
      </c>
      <c r="K159" s="631" t="s">
        <v>104</v>
      </c>
    </row>
    <row r="160" spans="1:11" ht="12.75">
      <c r="A160" s="1427" t="s">
        <v>2786</v>
      </c>
      <c r="B160" s="1427" t="s">
        <v>759</v>
      </c>
      <c r="C160" s="1427" t="s">
        <v>390</v>
      </c>
      <c r="D160" s="1427" t="s">
        <v>549</v>
      </c>
      <c r="E160" s="1600">
        <v>704400</v>
      </c>
      <c r="F160" s="1427" t="s">
        <v>1299</v>
      </c>
      <c r="G160" s="1427" t="s">
        <v>1238</v>
      </c>
      <c r="H160" s="1427" t="s">
        <v>1265</v>
      </c>
      <c r="I160" s="1427" t="s">
        <v>1300</v>
      </c>
      <c r="J160" s="1427">
        <v>1.1499999999999999</v>
      </c>
      <c r="K160" s="631" t="s">
        <v>104</v>
      </c>
    </row>
    <row r="161" spans="1:11" ht="12.75">
      <c r="A161" s="1427" t="s">
        <v>2786</v>
      </c>
      <c r="B161" s="1427" t="s">
        <v>759</v>
      </c>
      <c r="C161" s="1427" t="s">
        <v>390</v>
      </c>
      <c r="D161" s="1427" t="s">
        <v>549</v>
      </c>
      <c r="E161" s="1600">
        <v>704400</v>
      </c>
      <c r="F161" s="1427" t="s">
        <v>1299</v>
      </c>
      <c r="G161" s="1427" t="s">
        <v>1238</v>
      </c>
      <c r="H161" s="1427" t="s">
        <v>1267</v>
      </c>
      <c r="I161" s="1427" t="s">
        <v>1300</v>
      </c>
      <c r="J161" s="1427">
        <v>0.19</v>
      </c>
      <c r="K161" s="631" t="s">
        <v>104</v>
      </c>
    </row>
    <row r="162" spans="1:11" ht="12.75">
      <c r="A162" s="1427" t="s">
        <v>2786</v>
      </c>
      <c r="B162" s="1427" t="s">
        <v>759</v>
      </c>
      <c r="C162" s="1427" t="s">
        <v>390</v>
      </c>
      <c r="D162" s="1427" t="s">
        <v>549</v>
      </c>
      <c r="E162" s="1600">
        <v>704500</v>
      </c>
      <c r="F162" s="1427" t="s">
        <v>1283</v>
      </c>
      <c r="G162" s="1427" t="s">
        <v>1238</v>
      </c>
      <c r="H162" s="1427" t="s">
        <v>1263</v>
      </c>
      <c r="I162" s="1427" t="s">
        <v>1284</v>
      </c>
      <c r="J162" s="1427">
        <v>824.64999999999998</v>
      </c>
      <c r="K162" s="631" t="s">
        <v>104</v>
      </c>
    </row>
    <row r="163" spans="1:11" ht="12.75">
      <c r="A163" s="1427" t="s">
        <v>2786</v>
      </c>
      <c r="B163" s="1427" t="s">
        <v>759</v>
      </c>
      <c r="C163" s="1427" t="s">
        <v>390</v>
      </c>
      <c r="D163" s="1427" t="s">
        <v>549</v>
      </c>
      <c r="E163" s="1600">
        <v>704500</v>
      </c>
      <c r="F163" s="1427" t="s">
        <v>1283</v>
      </c>
      <c r="G163" s="1427" t="s">
        <v>1238</v>
      </c>
      <c r="H163" s="1427" t="s">
        <v>1264</v>
      </c>
      <c r="I163" s="1427" t="s">
        <v>1284</v>
      </c>
      <c r="J163" s="1427">
        <v>607.35000000000002</v>
      </c>
      <c r="K163" s="631" t="s">
        <v>104</v>
      </c>
    </row>
    <row r="164" spans="1:11" ht="12.75">
      <c r="A164" s="1427" t="s">
        <v>2786</v>
      </c>
      <c r="B164" s="1427" t="s">
        <v>759</v>
      </c>
      <c r="C164" s="1427" t="s">
        <v>390</v>
      </c>
      <c r="D164" s="1427" t="s">
        <v>549</v>
      </c>
      <c r="E164" s="1600">
        <v>704500</v>
      </c>
      <c r="F164" s="1427" t="s">
        <v>1283</v>
      </c>
      <c r="G164" s="1427" t="s">
        <v>1238</v>
      </c>
      <c r="H164" s="1427" t="s">
        <v>1265</v>
      </c>
      <c r="I164" s="1427" t="s">
        <v>1284</v>
      </c>
      <c r="J164" s="1427">
        <v>748.47000000000003</v>
      </c>
      <c r="K164" s="631" t="s">
        <v>104</v>
      </c>
    </row>
    <row r="165" spans="1:11" ht="12.75">
      <c r="A165" s="1427" t="s">
        <v>2786</v>
      </c>
      <c r="B165" s="1427" t="s">
        <v>759</v>
      </c>
      <c r="C165" s="1427" t="s">
        <v>390</v>
      </c>
      <c r="D165" s="1427" t="s">
        <v>549</v>
      </c>
      <c r="E165" s="1600">
        <v>704500</v>
      </c>
      <c r="F165" s="1427" t="s">
        <v>1283</v>
      </c>
      <c r="G165" s="1427" t="s">
        <v>1238</v>
      </c>
      <c r="H165" s="1427" t="s">
        <v>1266</v>
      </c>
      <c r="I165" s="1427" t="s">
        <v>1284</v>
      </c>
      <c r="J165" s="1427">
        <v>674.95000000000005</v>
      </c>
      <c r="K165" s="631" t="s">
        <v>104</v>
      </c>
    </row>
    <row r="166" spans="1:11" ht="12.75">
      <c r="A166" s="1427" t="s">
        <v>2786</v>
      </c>
      <c r="B166" s="1427" t="s">
        <v>759</v>
      </c>
      <c r="C166" s="1427" t="s">
        <v>390</v>
      </c>
      <c r="D166" s="1427" t="s">
        <v>549</v>
      </c>
      <c r="E166" s="1600">
        <v>704500</v>
      </c>
      <c r="F166" s="1427" t="s">
        <v>1283</v>
      </c>
      <c r="G166" s="1427" t="s">
        <v>1238</v>
      </c>
      <c r="H166" s="1427" t="s">
        <v>1267</v>
      </c>
      <c r="I166" s="1427" t="s">
        <v>1284</v>
      </c>
      <c r="J166" s="1427">
        <v>587.50999999999999</v>
      </c>
      <c r="K166" s="631" t="s">
        <v>104</v>
      </c>
    </row>
    <row r="167" spans="1:11" ht="12.75">
      <c r="A167" s="1427" t="s">
        <v>2786</v>
      </c>
      <c r="B167" s="1427" t="s">
        <v>759</v>
      </c>
      <c r="C167" s="1427" t="s">
        <v>390</v>
      </c>
      <c r="D167" s="1427" t="s">
        <v>549</v>
      </c>
      <c r="E167" s="1600">
        <v>704600</v>
      </c>
      <c r="F167" s="1427" t="s">
        <v>1301</v>
      </c>
      <c r="G167" s="1427" t="s">
        <v>1238</v>
      </c>
      <c r="H167" s="1427" t="s">
        <v>1263</v>
      </c>
      <c r="I167" s="1427" t="s">
        <v>1302</v>
      </c>
      <c r="J167" s="1427">
        <v>0.19</v>
      </c>
      <c r="K167" s="631" t="s">
        <v>104</v>
      </c>
    </row>
    <row r="168" spans="1:11" ht="12.75">
      <c r="A168" s="1427" t="s">
        <v>2786</v>
      </c>
      <c r="B168" s="1427" t="s">
        <v>759</v>
      </c>
      <c r="C168" s="1427" t="s">
        <v>390</v>
      </c>
      <c r="D168" s="1427" t="s">
        <v>549</v>
      </c>
      <c r="E168" s="1600">
        <v>704600</v>
      </c>
      <c r="F168" s="1427" t="s">
        <v>1301</v>
      </c>
      <c r="G168" s="1427" t="s">
        <v>1238</v>
      </c>
      <c r="H168" s="1427" t="s">
        <v>1265</v>
      </c>
      <c r="I168" s="1427" t="s">
        <v>1302</v>
      </c>
      <c r="J168" s="1427">
        <v>1.3600000000000001</v>
      </c>
      <c r="K168" s="631" t="s">
        <v>104</v>
      </c>
    </row>
    <row r="169" spans="1:11" ht="12.75">
      <c r="A169" s="1427" t="s">
        <v>2786</v>
      </c>
      <c r="B169" s="1427" t="s">
        <v>759</v>
      </c>
      <c r="C169" s="1427" t="s">
        <v>390</v>
      </c>
      <c r="D169" s="1427" t="s">
        <v>549</v>
      </c>
      <c r="E169" s="1600">
        <v>704600</v>
      </c>
      <c r="F169" s="1427" t="s">
        <v>1301</v>
      </c>
      <c r="G169" s="1427" t="s">
        <v>1238</v>
      </c>
      <c r="H169" s="1427" t="s">
        <v>1267</v>
      </c>
      <c r="I169" s="1427" t="s">
        <v>1302</v>
      </c>
      <c r="J169" s="1427">
        <v>74.920000000000002</v>
      </c>
      <c r="K169" s="631" t="s">
        <v>104</v>
      </c>
    </row>
    <row r="170" spans="1:11" ht="12.75">
      <c r="A170" s="1427" t="s">
        <v>2786</v>
      </c>
      <c r="B170" s="1427" t="s">
        <v>759</v>
      </c>
      <c r="C170" s="1427" t="s">
        <v>390</v>
      </c>
      <c r="D170" s="1427" t="s">
        <v>549</v>
      </c>
      <c r="E170" s="1600">
        <v>704700</v>
      </c>
      <c r="F170" s="1427" t="s">
        <v>1276</v>
      </c>
      <c r="G170" s="1427" t="s">
        <v>1238</v>
      </c>
      <c r="H170" s="1427" t="s">
        <v>1263</v>
      </c>
      <c r="I170" s="1427" t="s">
        <v>1275</v>
      </c>
      <c r="J170" s="1427">
        <v>63.710000000000001</v>
      </c>
      <c r="K170" s="631" t="s">
        <v>104</v>
      </c>
    </row>
    <row r="171" spans="1:11" ht="12.75">
      <c r="A171" s="1427" t="s">
        <v>2786</v>
      </c>
      <c r="B171" s="1427" t="s">
        <v>759</v>
      </c>
      <c r="C171" s="1427" t="s">
        <v>390</v>
      </c>
      <c r="D171" s="1427" t="s">
        <v>549</v>
      </c>
      <c r="E171" s="1600">
        <v>704700</v>
      </c>
      <c r="F171" s="1427" t="s">
        <v>1276</v>
      </c>
      <c r="G171" s="1427" t="s">
        <v>1238</v>
      </c>
      <c r="H171" s="1427" t="s">
        <v>1264</v>
      </c>
      <c r="I171" s="1427" t="s">
        <v>1275</v>
      </c>
      <c r="J171" s="1427">
        <v>85.590000000000003</v>
      </c>
      <c r="K171" s="631" t="s">
        <v>104</v>
      </c>
    </row>
    <row r="172" spans="1:11" ht="12.75">
      <c r="A172" s="1427" t="s">
        <v>2786</v>
      </c>
      <c r="B172" s="1427" t="s">
        <v>759</v>
      </c>
      <c r="C172" s="1427" t="s">
        <v>390</v>
      </c>
      <c r="D172" s="1427" t="s">
        <v>549</v>
      </c>
      <c r="E172" s="1600">
        <v>704700</v>
      </c>
      <c r="F172" s="1427" t="s">
        <v>1276</v>
      </c>
      <c r="G172" s="1427" t="s">
        <v>1238</v>
      </c>
      <c r="H172" s="1427" t="s">
        <v>1265</v>
      </c>
      <c r="I172" s="1427" t="s">
        <v>1275</v>
      </c>
      <c r="J172" s="1427">
        <v>105.13</v>
      </c>
      <c r="K172" s="631" t="s">
        <v>104</v>
      </c>
    </row>
    <row r="173" spans="1:11" ht="12.75">
      <c r="A173" s="1427" t="s">
        <v>2786</v>
      </c>
      <c r="B173" s="1427" t="s">
        <v>759</v>
      </c>
      <c r="C173" s="1427" t="s">
        <v>390</v>
      </c>
      <c r="D173" s="1427" t="s">
        <v>549</v>
      </c>
      <c r="E173" s="1600">
        <v>704700</v>
      </c>
      <c r="F173" s="1427" t="s">
        <v>1276</v>
      </c>
      <c r="G173" s="1427" t="s">
        <v>1238</v>
      </c>
      <c r="H173" s="1427" t="s">
        <v>1266</v>
      </c>
      <c r="I173" s="1427" t="s">
        <v>1275</v>
      </c>
      <c r="J173" s="1427">
        <v>26.890000000000001</v>
      </c>
      <c r="K173" s="631" t="s">
        <v>104</v>
      </c>
    </row>
    <row r="174" spans="1:11" ht="12.75">
      <c r="A174" s="1427" t="s">
        <v>2786</v>
      </c>
      <c r="B174" s="1427" t="s">
        <v>759</v>
      </c>
      <c r="C174" s="1427" t="s">
        <v>390</v>
      </c>
      <c r="D174" s="1427" t="s">
        <v>549</v>
      </c>
      <c r="E174" s="1600">
        <v>704700</v>
      </c>
      <c r="F174" s="1427" t="s">
        <v>1276</v>
      </c>
      <c r="G174" s="1427" t="s">
        <v>1238</v>
      </c>
      <c r="H174" s="1427" t="s">
        <v>1267</v>
      </c>
      <c r="I174" s="1427" t="s">
        <v>1275</v>
      </c>
      <c r="J174" s="1427">
        <v>145.46000000000001</v>
      </c>
      <c r="K174" s="631" t="s">
        <v>104</v>
      </c>
    </row>
    <row r="175" spans="1:11" ht="12.75">
      <c r="A175" s="1427" t="s">
        <v>2786</v>
      </c>
      <c r="B175" s="1427" t="s">
        <v>759</v>
      </c>
      <c r="C175" s="1427" t="s">
        <v>390</v>
      </c>
      <c r="D175" s="1427" t="s">
        <v>549</v>
      </c>
      <c r="E175" s="1600">
        <v>704800</v>
      </c>
      <c r="F175" s="1427" t="s">
        <v>1273</v>
      </c>
      <c r="G175" s="1427" t="s">
        <v>1238</v>
      </c>
      <c r="H175" s="1427" t="s">
        <v>1263</v>
      </c>
      <c r="I175" s="1427" t="s">
        <v>1272</v>
      </c>
      <c r="J175" s="1427">
        <v>3167.2199999999998</v>
      </c>
      <c r="K175" s="631" t="s">
        <v>104</v>
      </c>
    </row>
    <row r="176" spans="1:11" ht="12.75">
      <c r="A176" s="1427" t="s">
        <v>2786</v>
      </c>
      <c r="B176" s="1427" t="s">
        <v>759</v>
      </c>
      <c r="C176" s="1427" t="s">
        <v>390</v>
      </c>
      <c r="D176" s="1427" t="s">
        <v>549</v>
      </c>
      <c r="E176" s="1600">
        <v>704800</v>
      </c>
      <c r="F176" s="1427" t="s">
        <v>1273</v>
      </c>
      <c r="G176" s="1427" t="s">
        <v>1238</v>
      </c>
      <c r="H176" s="1427" t="s">
        <v>1264</v>
      </c>
      <c r="I176" s="1427" t="s">
        <v>1272</v>
      </c>
      <c r="J176" s="1427">
        <v>3849.1700000000001</v>
      </c>
      <c r="K176" s="631" t="s">
        <v>104</v>
      </c>
    </row>
    <row r="177" spans="1:11" ht="12.75">
      <c r="A177" s="1427" t="s">
        <v>2786</v>
      </c>
      <c r="B177" s="1427" t="s">
        <v>759</v>
      </c>
      <c r="C177" s="1427" t="s">
        <v>390</v>
      </c>
      <c r="D177" s="1427" t="s">
        <v>549</v>
      </c>
      <c r="E177" s="1600">
        <v>704800</v>
      </c>
      <c r="F177" s="1427" t="s">
        <v>1273</v>
      </c>
      <c r="G177" s="1427" t="s">
        <v>1238</v>
      </c>
      <c r="H177" s="1427" t="s">
        <v>1265</v>
      </c>
      <c r="I177" s="1427" t="s">
        <v>1272</v>
      </c>
      <c r="J177" s="1427">
        <v>3880.1700000000001</v>
      </c>
      <c r="K177" s="631" t="s">
        <v>104</v>
      </c>
    </row>
    <row r="178" spans="1:11" ht="12.75">
      <c r="A178" s="1427" t="s">
        <v>2786</v>
      </c>
      <c r="B178" s="1427" t="s">
        <v>759</v>
      </c>
      <c r="C178" s="1427" t="s">
        <v>390</v>
      </c>
      <c r="D178" s="1427" t="s">
        <v>549</v>
      </c>
      <c r="E178" s="1600">
        <v>704800</v>
      </c>
      <c r="F178" s="1427" t="s">
        <v>1273</v>
      </c>
      <c r="G178" s="1427" t="s">
        <v>1238</v>
      </c>
      <c r="H178" s="1427" t="s">
        <v>1266</v>
      </c>
      <c r="I178" s="1427" t="s">
        <v>1272</v>
      </c>
      <c r="J178" s="1427">
        <v>3005.0900000000001</v>
      </c>
      <c r="K178" s="631" t="s">
        <v>104</v>
      </c>
    </row>
    <row r="179" spans="1:11" ht="12.75">
      <c r="A179" s="1427" t="s">
        <v>2786</v>
      </c>
      <c r="B179" s="1427" t="s">
        <v>759</v>
      </c>
      <c r="C179" s="1427" t="s">
        <v>390</v>
      </c>
      <c r="D179" s="1427" t="s">
        <v>549</v>
      </c>
      <c r="E179" s="1600">
        <v>704800</v>
      </c>
      <c r="F179" s="1427" t="s">
        <v>1273</v>
      </c>
      <c r="G179" s="1427" t="s">
        <v>1238</v>
      </c>
      <c r="H179" s="1427" t="s">
        <v>1267</v>
      </c>
      <c r="I179" s="1427" t="s">
        <v>1272</v>
      </c>
      <c r="J179" s="1427">
        <v>3126.1199999999999</v>
      </c>
      <c r="K179" s="631" t="s">
        <v>104</v>
      </c>
    </row>
    <row r="180" spans="1:11" ht="12.75">
      <c r="A180" s="1427" t="s">
        <v>2786</v>
      </c>
      <c r="B180" s="1427" t="s">
        <v>634</v>
      </c>
      <c r="C180" s="1427" t="s">
        <v>475</v>
      </c>
      <c r="D180" s="1427" t="s">
        <v>1286</v>
      </c>
      <c r="E180" s="1600">
        <v>461300</v>
      </c>
      <c r="F180" s="1427" t="s">
        <v>390</v>
      </c>
      <c r="G180" s="1427" t="s">
        <v>116</v>
      </c>
      <c r="H180" s="1427" t="s">
        <v>1263</v>
      </c>
      <c r="I180" s="1427" t="s">
        <v>390</v>
      </c>
      <c r="J180" s="1427">
        <v>-56065.440000000002</v>
      </c>
      <c r="K180" s="631" t="s">
        <v>104</v>
      </c>
    </row>
    <row r="181" spans="1:11" ht="12.75">
      <c r="A181" s="1427" t="s">
        <v>2786</v>
      </c>
      <c r="B181" s="1427" t="s">
        <v>634</v>
      </c>
      <c r="C181" s="1427" t="s">
        <v>475</v>
      </c>
      <c r="D181" s="1427" t="s">
        <v>1286</v>
      </c>
      <c r="E181" s="1600">
        <v>461300</v>
      </c>
      <c r="F181" s="1427" t="s">
        <v>390</v>
      </c>
      <c r="G181" s="1427" t="s">
        <v>116</v>
      </c>
      <c r="H181" s="1427" t="s">
        <v>1264</v>
      </c>
      <c r="I181" s="1427" t="s">
        <v>390</v>
      </c>
      <c r="J181" s="1427">
        <v>-50102.830000000002</v>
      </c>
      <c r="K181" s="631" t="s">
        <v>104</v>
      </c>
    </row>
    <row r="182" spans="1:11" ht="12.75">
      <c r="A182" s="1427" t="s">
        <v>2786</v>
      </c>
      <c r="B182" s="1427" t="s">
        <v>634</v>
      </c>
      <c r="C182" s="1427" t="s">
        <v>475</v>
      </c>
      <c r="D182" s="1427" t="s">
        <v>1286</v>
      </c>
      <c r="E182" s="1600">
        <v>461300</v>
      </c>
      <c r="F182" s="1427" t="s">
        <v>390</v>
      </c>
      <c r="G182" s="1427" t="s">
        <v>116</v>
      </c>
      <c r="H182" s="1427" t="s">
        <v>1265</v>
      </c>
      <c r="I182" s="1427" t="s">
        <v>390</v>
      </c>
      <c r="J182" s="1427">
        <v>-48653.580000000002</v>
      </c>
      <c r="K182" s="631" t="s">
        <v>104</v>
      </c>
    </row>
    <row r="183" spans="1:11" ht="12.75">
      <c r="A183" s="1427" t="s">
        <v>2786</v>
      </c>
      <c r="B183" s="1427" t="s">
        <v>634</v>
      </c>
      <c r="C183" s="1427" t="s">
        <v>475</v>
      </c>
      <c r="D183" s="1427" t="s">
        <v>1286</v>
      </c>
      <c r="E183" s="1600">
        <v>461300</v>
      </c>
      <c r="F183" s="1427" t="s">
        <v>390</v>
      </c>
      <c r="G183" s="1427" t="s">
        <v>116</v>
      </c>
      <c r="H183" s="1427" t="s">
        <v>1266</v>
      </c>
      <c r="I183" s="1427" t="s">
        <v>390</v>
      </c>
      <c r="J183" s="1427">
        <v>-61859.309999999998</v>
      </c>
      <c r="K183" s="631" t="s">
        <v>104</v>
      </c>
    </row>
    <row r="184" spans="1:11" ht="12.75">
      <c r="A184" s="1427" t="s">
        <v>2786</v>
      </c>
      <c r="B184" s="1427" t="s">
        <v>634</v>
      </c>
      <c r="C184" s="1427" t="s">
        <v>475</v>
      </c>
      <c r="D184" s="1427" t="s">
        <v>1286</v>
      </c>
      <c r="E184" s="1600">
        <v>461300</v>
      </c>
      <c r="F184" s="1427" t="s">
        <v>390</v>
      </c>
      <c r="G184" s="1427" t="s">
        <v>116</v>
      </c>
      <c r="H184" s="1427" t="s">
        <v>1267</v>
      </c>
      <c r="I184" s="1427" t="s">
        <v>390</v>
      </c>
      <c r="J184" s="1427">
        <v>-53925.339999999997</v>
      </c>
      <c r="K184" s="631" t="s">
        <v>104</v>
      </c>
    </row>
    <row r="185" spans="1:11" ht="12.75">
      <c r="A185" s="1427" t="s">
        <v>2786</v>
      </c>
      <c r="B185" s="1427" t="s">
        <v>781</v>
      </c>
      <c r="C185" s="1427" t="s">
        <v>390</v>
      </c>
      <c r="D185" s="1427" t="s">
        <v>549</v>
      </c>
      <c r="E185" s="1600">
        <v>657800</v>
      </c>
      <c r="F185" s="1427" t="s">
        <v>1271</v>
      </c>
      <c r="G185" s="1427" t="s">
        <v>116</v>
      </c>
      <c r="H185" s="1427" t="s">
        <v>1263</v>
      </c>
      <c r="I185" s="1427" t="s">
        <v>1272</v>
      </c>
      <c r="J185" s="1427">
        <v>4870.5500000000002</v>
      </c>
      <c r="K185" s="631" t="s">
        <v>104</v>
      </c>
    </row>
    <row r="186" spans="1:11" ht="12.75">
      <c r="A186" s="1427" t="s">
        <v>2786</v>
      </c>
      <c r="B186" s="1427" t="s">
        <v>781</v>
      </c>
      <c r="C186" s="1427" t="s">
        <v>390</v>
      </c>
      <c r="D186" s="1427" t="s">
        <v>549</v>
      </c>
      <c r="E186" s="1600">
        <v>657800</v>
      </c>
      <c r="F186" s="1427" t="s">
        <v>1271</v>
      </c>
      <c r="G186" s="1427" t="s">
        <v>116</v>
      </c>
      <c r="H186" s="1427" t="s">
        <v>1264</v>
      </c>
      <c r="I186" s="1427" t="s">
        <v>1272</v>
      </c>
      <c r="J186" s="1427">
        <v>22851.59</v>
      </c>
      <c r="K186" s="631" t="s">
        <v>104</v>
      </c>
    </row>
    <row r="187" spans="1:11" ht="12.75">
      <c r="A187" s="1427" t="s">
        <v>2786</v>
      </c>
      <c r="B187" s="1427" t="s">
        <v>781</v>
      </c>
      <c r="C187" s="1427" t="s">
        <v>390</v>
      </c>
      <c r="D187" s="1427" t="s">
        <v>549</v>
      </c>
      <c r="E187" s="1600">
        <v>657800</v>
      </c>
      <c r="F187" s="1427" t="s">
        <v>1271</v>
      </c>
      <c r="G187" s="1427" t="s">
        <v>116</v>
      </c>
      <c r="H187" s="1427" t="s">
        <v>1265</v>
      </c>
      <c r="I187" s="1427" t="s">
        <v>1272</v>
      </c>
      <c r="J187" s="1427">
        <v>23598.799999999999</v>
      </c>
      <c r="K187" s="631" t="s">
        <v>104</v>
      </c>
    </row>
    <row r="188" spans="1:11" ht="12.75">
      <c r="A188" s="1427" t="s">
        <v>2786</v>
      </c>
      <c r="B188" s="1427" t="s">
        <v>781</v>
      </c>
      <c r="C188" s="1427" t="s">
        <v>390</v>
      </c>
      <c r="D188" s="1427" t="s">
        <v>549</v>
      </c>
      <c r="E188" s="1600">
        <v>657800</v>
      </c>
      <c r="F188" s="1427" t="s">
        <v>1271</v>
      </c>
      <c r="G188" s="1427" t="s">
        <v>116</v>
      </c>
      <c r="H188" s="1427" t="s">
        <v>1266</v>
      </c>
      <c r="I188" s="1427" t="s">
        <v>1272</v>
      </c>
      <c r="J188" s="1427">
        <v>22852.84</v>
      </c>
      <c r="K188" s="631" t="s">
        <v>104</v>
      </c>
    </row>
    <row r="189" spans="1:11" ht="12.75">
      <c r="A189" s="1427" t="s">
        <v>2786</v>
      </c>
      <c r="B189" s="1427" t="s">
        <v>781</v>
      </c>
      <c r="C189" s="1427" t="s">
        <v>390</v>
      </c>
      <c r="D189" s="1427" t="s">
        <v>549</v>
      </c>
      <c r="E189" s="1600">
        <v>657800</v>
      </c>
      <c r="F189" s="1427" t="s">
        <v>1271</v>
      </c>
      <c r="G189" s="1427" t="s">
        <v>116</v>
      </c>
      <c r="H189" s="1427" t="s">
        <v>1267</v>
      </c>
      <c r="I189" s="1427" t="s">
        <v>1272</v>
      </c>
      <c r="J189" s="1427">
        <v>45680.050000000003</v>
      </c>
      <c r="K189" s="631" t="s">
        <v>104</v>
      </c>
    </row>
    <row r="190" spans="1:11" ht="12.75">
      <c r="A190" s="1427" t="s">
        <v>2786</v>
      </c>
      <c r="B190" s="1427" t="s">
        <v>781</v>
      </c>
      <c r="C190" s="1427" t="s">
        <v>390</v>
      </c>
      <c r="D190" s="1427" t="s">
        <v>549</v>
      </c>
      <c r="E190" s="1600">
        <v>658800</v>
      </c>
      <c r="F190" s="1427" t="s">
        <v>1271</v>
      </c>
      <c r="G190" s="1427" t="s">
        <v>116</v>
      </c>
      <c r="H190" s="1427" t="s">
        <v>1264</v>
      </c>
      <c r="I190" s="1427" t="s">
        <v>1272</v>
      </c>
      <c r="J190" s="1427">
        <v>3885.3299999999999</v>
      </c>
      <c r="K190" s="631" t="s">
        <v>104</v>
      </c>
    </row>
    <row r="191" spans="1:11" ht="12.75">
      <c r="A191" s="1427" t="s">
        <v>2786</v>
      </c>
      <c r="B191" s="1427" t="s">
        <v>781</v>
      </c>
      <c r="C191" s="1427" t="s">
        <v>390</v>
      </c>
      <c r="D191" s="1427" t="s">
        <v>549</v>
      </c>
      <c r="E191" s="1600">
        <v>658800</v>
      </c>
      <c r="F191" s="1427" t="s">
        <v>1271</v>
      </c>
      <c r="G191" s="1427" t="s">
        <v>116</v>
      </c>
      <c r="H191" s="1427" t="s">
        <v>1265</v>
      </c>
      <c r="I191" s="1427" t="s">
        <v>1272</v>
      </c>
      <c r="J191" s="1427">
        <v>3888.25</v>
      </c>
      <c r="K191" s="631" t="s">
        <v>104</v>
      </c>
    </row>
    <row r="192" spans="1:11" ht="12.75">
      <c r="A192" s="1427" t="s">
        <v>2786</v>
      </c>
      <c r="B192" s="1427" t="s">
        <v>781</v>
      </c>
      <c r="C192" s="1427" t="s">
        <v>390</v>
      </c>
      <c r="D192" s="1427" t="s">
        <v>549</v>
      </c>
      <c r="E192" s="1600">
        <v>658800</v>
      </c>
      <c r="F192" s="1427" t="s">
        <v>1271</v>
      </c>
      <c r="G192" s="1427" t="s">
        <v>116</v>
      </c>
      <c r="H192" s="1427" t="s">
        <v>1266</v>
      </c>
      <c r="I192" s="1427" t="s">
        <v>1272</v>
      </c>
      <c r="J192" s="1427">
        <v>3885.5500000000002</v>
      </c>
      <c r="K192" s="631" t="s">
        <v>104</v>
      </c>
    </row>
    <row r="193" spans="1:11" ht="12.75">
      <c r="A193" s="1427" t="s">
        <v>2786</v>
      </c>
      <c r="B193" s="1427" t="s">
        <v>781</v>
      </c>
      <c r="C193" s="1427" t="s">
        <v>390</v>
      </c>
      <c r="D193" s="1427" t="s">
        <v>549</v>
      </c>
      <c r="E193" s="1600">
        <v>658800</v>
      </c>
      <c r="F193" s="1427" t="s">
        <v>1271</v>
      </c>
      <c r="G193" s="1427" t="s">
        <v>116</v>
      </c>
      <c r="H193" s="1427" t="s">
        <v>1267</v>
      </c>
      <c r="I193" s="1427" t="s">
        <v>1272</v>
      </c>
      <c r="J193" s="1427">
        <v>7767.6800000000003</v>
      </c>
      <c r="K193" s="631" t="s">
        <v>104</v>
      </c>
    </row>
    <row r="194" spans="1:11" ht="12.75">
      <c r="A194" s="1427" t="s">
        <v>2786</v>
      </c>
      <c r="B194" s="1427" t="s">
        <v>781</v>
      </c>
      <c r="C194" s="1427" t="s">
        <v>390</v>
      </c>
      <c r="D194" s="1427" t="s">
        <v>549</v>
      </c>
      <c r="E194" s="1600">
        <v>659800</v>
      </c>
      <c r="F194" s="1427" t="s">
        <v>1271</v>
      </c>
      <c r="G194" s="1427" t="s">
        <v>116</v>
      </c>
      <c r="H194" s="1427" t="s">
        <v>1264</v>
      </c>
      <c r="I194" s="1427" t="s">
        <v>1272</v>
      </c>
      <c r="J194" s="1427">
        <v>6240.3299999999999</v>
      </c>
      <c r="K194" s="631" t="s">
        <v>104</v>
      </c>
    </row>
    <row r="195" spans="1:11" ht="12.75">
      <c r="A195" s="1427" t="s">
        <v>2786</v>
      </c>
      <c r="B195" s="1427" t="s">
        <v>781</v>
      </c>
      <c r="C195" s="1427" t="s">
        <v>390</v>
      </c>
      <c r="D195" s="1427" t="s">
        <v>549</v>
      </c>
      <c r="E195" s="1600">
        <v>659800</v>
      </c>
      <c r="F195" s="1427" t="s">
        <v>1271</v>
      </c>
      <c r="G195" s="1427" t="s">
        <v>116</v>
      </c>
      <c r="H195" s="1427" t="s">
        <v>1265</v>
      </c>
      <c r="I195" s="1427" t="s">
        <v>1272</v>
      </c>
      <c r="J195" s="1427">
        <v>6245.0299999999997</v>
      </c>
      <c r="K195" s="631" t="s">
        <v>104</v>
      </c>
    </row>
    <row r="196" spans="1:11" ht="12.75">
      <c r="A196" s="1427" t="s">
        <v>2786</v>
      </c>
      <c r="B196" s="1427" t="s">
        <v>781</v>
      </c>
      <c r="C196" s="1427" t="s">
        <v>390</v>
      </c>
      <c r="D196" s="1427" t="s">
        <v>549</v>
      </c>
      <c r="E196" s="1600">
        <v>659800</v>
      </c>
      <c r="F196" s="1427" t="s">
        <v>1271</v>
      </c>
      <c r="G196" s="1427" t="s">
        <v>116</v>
      </c>
      <c r="H196" s="1427" t="s">
        <v>1266</v>
      </c>
      <c r="I196" s="1427" t="s">
        <v>1272</v>
      </c>
      <c r="J196" s="1427">
        <v>6240.6700000000001</v>
      </c>
      <c r="K196" s="631" t="s">
        <v>104</v>
      </c>
    </row>
    <row r="197" spans="1:11" ht="12.75">
      <c r="A197" s="1427" t="s">
        <v>2786</v>
      </c>
      <c r="B197" s="1427" t="s">
        <v>781</v>
      </c>
      <c r="C197" s="1427" t="s">
        <v>390</v>
      </c>
      <c r="D197" s="1427" t="s">
        <v>549</v>
      </c>
      <c r="E197" s="1600">
        <v>659800</v>
      </c>
      <c r="F197" s="1427" t="s">
        <v>1271</v>
      </c>
      <c r="G197" s="1427" t="s">
        <v>116</v>
      </c>
      <c r="H197" s="1427" t="s">
        <v>1267</v>
      </c>
      <c r="I197" s="1427" t="s">
        <v>1272</v>
      </c>
      <c r="J197" s="1427">
        <v>12475.9</v>
      </c>
      <c r="K197" s="631" t="s">
        <v>104</v>
      </c>
    </row>
    <row r="198" spans="1:11" ht="12.75">
      <c r="A198" s="1427" t="s">
        <v>2786</v>
      </c>
      <c r="B198" s="1427" t="s">
        <v>781</v>
      </c>
      <c r="C198" s="1427" t="s">
        <v>390</v>
      </c>
      <c r="D198" s="1427" t="s">
        <v>549</v>
      </c>
      <c r="E198" s="1600">
        <v>757800</v>
      </c>
      <c r="F198" s="1427" t="s">
        <v>1273</v>
      </c>
      <c r="G198" s="1427" t="s">
        <v>1238</v>
      </c>
      <c r="H198" s="1427" t="s">
        <v>1263</v>
      </c>
      <c r="I198" s="1427" t="s">
        <v>1272</v>
      </c>
      <c r="J198" s="1427">
        <v>560.35000000000002</v>
      </c>
      <c r="K198" s="631" t="s">
        <v>104</v>
      </c>
    </row>
    <row r="199" spans="1:11" ht="12.75">
      <c r="A199" s="1427" t="s">
        <v>2786</v>
      </c>
      <c r="B199" s="1427" t="s">
        <v>781</v>
      </c>
      <c r="C199" s="1427" t="s">
        <v>390</v>
      </c>
      <c r="D199" s="1427" t="s">
        <v>549</v>
      </c>
      <c r="E199" s="1600">
        <v>757800</v>
      </c>
      <c r="F199" s="1427" t="s">
        <v>1273</v>
      </c>
      <c r="G199" s="1427" t="s">
        <v>1238</v>
      </c>
      <c r="H199" s="1427" t="s">
        <v>1264</v>
      </c>
      <c r="I199" s="1427" t="s">
        <v>1272</v>
      </c>
      <c r="J199" s="1427">
        <v>2644.8499999999999</v>
      </c>
      <c r="K199" s="631" t="s">
        <v>104</v>
      </c>
    </row>
    <row r="200" spans="1:11" ht="12.75">
      <c r="A200" s="1427" t="s">
        <v>2786</v>
      </c>
      <c r="B200" s="1427" t="s">
        <v>781</v>
      </c>
      <c r="C200" s="1427" t="s">
        <v>390</v>
      </c>
      <c r="D200" s="1427" t="s">
        <v>549</v>
      </c>
      <c r="E200" s="1600">
        <v>757800</v>
      </c>
      <c r="F200" s="1427" t="s">
        <v>1273</v>
      </c>
      <c r="G200" s="1427" t="s">
        <v>1238</v>
      </c>
      <c r="H200" s="1427" t="s">
        <v>1265</v>
      </c>
      <c r="I200" s="1427" t="s">
        <v>1272</v>
      </c>
      <c r="J200" s="1427">
        <v>2627.6399999999999</v>
      </c>
      <c r="K200" s="631" t="s">
        <v>104</v>
      </c>
    </row>
    <row r="201" spans="1:11" ht="12.75">
      <c r="A201" s="1427" t="s">
        <v>2786</v>
      </c>
      <c r="B201" s="1427" t="s">
        <v>781</v>
      </c>
      <c r="C201" s="1427" t="s">
        <v>390</v>
      </c>
      <c r="D201" s="1427" t="s">
        <v>549</v>
      </c>
      <c r="E201" s="1600">
        <v>757800</v>
      </c>
      <c r="F201" s="1427" t="s">
        <v>1273</v>
      </c>
      <c r="G201" s="1427" t="s">
        <v>1238</v>
      </c>
      <c r="H201" s="1427" t="s">
        <v>1266</v>
      </c>
      <c r="I201" s="1427" t="s">
        <v>1272</v>
      </c>
      <c r="J201" s="1427">
        <v>2643.5999999999999</v>
      </c>
      <c r="K201" s="631" t="s">
        <v>104</v>
      </c>
    </row>
    <row r="202" spans="1:11" ht="12.75">
      <c r="A202" s="1427" t="s">
        <v>2786</v>
      </c>
      <c r="B202" s="1427" t="s">
        <v>781</v>
      </c>
      <c r="C202" s="1427" t="s">
        <v>390</v>
      </c>
      <c r="D202" s="1427" t="s">
        <v>549</v>
      </c>
      <c r="E202" s="1600">
        <v>757800</v>
      </c>
      <c r="F202" s="1427" t="s">
        <v>1273</v>
      </c>
      <c r="G202" s="1427" t="s">
        <v>1238</v>
      </c>
      <c r="H202" s="1427" t="s">
        <v>1267</v>
      </c>
      <c r="I202" s="1427" t="s">
        <v>1272</v>
      </c>
      <c r="J202" s="1427">
        <v>5307.1400000000003</v>
      </c>
      <c r="K202" s="631" t="s">
        <v>104</v>
      </c>
    </row>
    <row r="203" spans="1:11" ht="12.75">
      <c r="A203" s="1427" t="s">
        <v>2786</v>
      </c>
      <c r="B203" s="1427" t="s">
        <v>781</v>
      </c>
      <c r="C203" s="1427" t="s">
        <v>390</v>
      </c>
      <c r="D203" s="1427" t="s">
        <v>549</v>
      </c>
      <c r="E203" s="1600">
        <v>758800</v>
      </c>
      <c r="F203" s="1427" t="s">
        <v>1273</v>
      </c>
      <c r="G203" s="1427" t="s">
        <v>1238</v>
      </c>
      <c r="H203" s="1427" t="s">
        <v>1264</v>
      </c>
      <c r="I203" s="1427" t="s">
        <v>1272</v>
      </c>
      <c r="J203" s="1427">
        <v>449.69</v>
      </c>
      <c r="K203" s="631" t="s">
        <v>104</v>
      </c>
    </row>
    <row r="204" spans="1:11" ht="12.75">
      <c r="A204" s="1427" t="s">
        <v>2786</v>
      </c>
      <c r="B204" s="1427" t="s">
        <v>781</v>
      </c>
      <c r="C204" s="1427" t="s">
        <v>390</v>
      </c>
      <c r="D204" s="1427" t="s">
        <v>549</v>
      </c>
      <c r="E204" s="1600">
        <v>758800</v>
      </c>
      <c r="F204" s="1427" t="s">
        <v>1273</v>
      </c>
      <c r="G204" s="1427" t="s">
        <v>1238</v>
      </c>
      <c r="H204" s="1427" t="s">
        <v>1265</v>
      </c>
      <c r="I204" s="1427" t="s">
        <v>1272</v>
      </c>
      <c r="J204" s="1427">
        <v>446.76999999999998</v>
      </c>
      <c r="K204" s="631" t="s">
        <v>104</v>
      </c>
    </row>
    <row r="205" spans="1:11" ht="12.75">
      <c r="A205" s="1427" t="s">
        <v>2786</v>
      </c>
      <c r="B205" s="1427" t="s">
        <v>781</v>
      </c>
      <c r="C205" s="1427" t="s">
        <v>390</v>
      </c>
      <c r="D205" s="1427" t="s">
        <v>549</v>
      </c>
      <c r="E205" s="1600">
        <v>758800</v>
      </c>
      <c r="F205" s="1427" t="s">
        <v>1273</v>
      </c>
      <c r="G205" s="1427" t="s">
        <v>1238</v>
      </c>
      <c r="H205" s="1427" t="s">
        <v>1266</v>
      </c>
      <c r="I205" s="1427" t="s">
        <v>1272</v>
      </c>
      <c r="J205" s="1427">
        <v>449.47000000000003</v>
      </c>
      <c r="K205" s="631" t="s">
        <v>104</v>
      </c>
    </row>
    <row r="206" spans="1:11" ht="12.75">
      <c r="A206" s="1427" t="s">
        <v>2786</v>
      </c>
      <c r="B206" s="1427" t="s">
        <v>781</v>
      </c>
      <c r="C206" s="1427" t="s">
        <v>390</v>
      </c>
      <c r="D206" s="1427" t="s">
        <v>549</v>
      </c>
      <c r="E206" s="1600">
        <v>758800</v>
      </c>
      <c r="F206" s="1427" t="s">
        <v>1273</v>
      </c>
      <c r="G206" s="1427" t="s">
        <v>1238</v>
      </c>
      <c r="H206" s="1427" t="s">
        <v>1267</v>
      </c>
      <c r="I206" s="1427" t="s">
        <v>1272</v>
      </c>
      <c r="J206" s="1427">
        <v>902.35000000000002</v>
      </c>
      <c r="K206" s="631" t="s">
        <v>104</v>
      </c>
    </row>
    <row r="207" spans="1:11" ht="12.75">
      <c r="A207" s="1427" t="s">
        <v>2786</v>
      </c>
      <c r="B207" s="1427" t="s">
        <v>781</v>
      </c>
      <c r="C207" s="1427" t="s">
        <v>390</v>
      </c>
      <c r="D207" s="1427" t="s">
        <v>549</v>
      </c>
      <c r="E207" s="1600">
        <v>759800</v>
      </c>
      <c r="F207" s="1427" t="s">
        <v>1273</v>
      </c>
      <c r="G207" s="1427" t="s">
        <v>1238</v>
      </c>
      <c r="H207" s="1427" t="s">
        <v>1264</v>
      </c>
      <c r="I207" s="1427" t="s">
        <v>1272</v>
      </c>
      <c r="J207" s="1427">
        <v>722.25999999999999</v>
      </c>
      <c r="K207" s="631" t="s">
        <v>104</v>
      </c>
    </row>
    <row r="208" spans="1:11" ht="12.75">
      <c r="A208" s="1427" t="s">
        <v>2786</v>
      </c>
      <c r="B208" s="1427" t="s">
        <v>781</v>
      </c>
      <c r="C208" s="1427" t="s">
        <v>390</v>
      </c>
      <c r="D208" s="1427" t="s">
        <v>549</v>
      </c>
      <c r="E208" s="1600">
        <v>759800</v>
      </c>
      <c r="F208" s="1427" t="s">
        <v>1273</v>
      </c>
      <c r="G208" s="1427" t="s">
        <v>1238</v>
      </c>
      <c r="H208" s="1427" t="s">
        <v>1265</v>
      </c>
      <c r="I208" s="1427" t="s">
        <v>1272</v>
      </c>
      <c r="J208" s="1427">
        <v>717.55999999999995</v>
      </c>
      <c r="K208" s="631" t="s">
        <v>104</v>
      </c>
    </row>
    <row r="209" spans="1:11" ht="12.75">
      <c r="A209" s="1427" t="s">
        <v>2786</v>
      </c>
      <c r="B209" s="1427" t="s">
        <v>781</v>
      </c>
      <c r="C209" s="1427" t="s">
        <v>390</v>
      </c>
      <c r="D209" s="1427" t="s">
        <v>549</v>
      </c>
      <c r="E209" s="1600">
        <v>759800</v>
      </c>
      <c r="F209" s="1427" t="s">
        <v>1273</v>
      </c>
      <c r="G209" s="1427" t="s">
        <v>1238</v>
      </c>
      <c r="H209" s="1427" t="s">
        <v>1266</v>
      </c>
      <c r="I209" s="1427" t="s">
        <v>1272</v>
      </c>
      <c r="J209" s="1427">
        <v>721.91999999999996</v>
      </c>
      <c r="K209" s="631" t="s">
        <v>104</v>
      </c>
    </row>
    <row r="210" spans="1:11" ht="12.75">
      <c r="A210" s="1427" t="s">
        <v>2786</v>
      </c>
      <c r="B210" s="1427" t="s">
        <v>781</v>
      </c>
      <c r="C210" s="1427" t="s">
        <v>390</v>
      </c>
      <c r="D210" s="1427" t="s">
        <v>549</v>
      </c>
      <c r="E210" s="1600">
        <v>759800</v>
      </c>
      <c r="F210" s="1427" t="s">
        <v>1273</v>
      </c>
      <c r="G210" s="1427" t="s">
        <v>1238</v>
      </c>
      <c r="H210" s="1427" t="s">
        <v>1267</v>
      </c>
      <c r="I210" s="1427" t="s">
        <v>1272</v>
      </c>
      <c r="J210" s="1427">
        <v>1449.28</v>
      </c>
      <c r="K210" s="631" t="s">
        <v>104</v>
      </c>
    </row>
    <row r="211" spans="1:11" ht="12.75">
      <c r="A211" s="1427" t="s">
        <v>2786</v>
      </c>
      <c r="B211" s="1427" t="s">
        <v>793</v>
      </c>
      <c r="C211" s="1427" t="s">
        <v>1038</v>
      </c>
      <c r="D211" s="1427" t="s">
        <v>1269</v>
      </c>
      <c r="E211" s="1600">
        <v>427400</v>
      </c>
      <c r="F211" s="1427" t="s">
        <v>390</v>
      </c>
      <c r="G211" s="1427" t="s">
        <v>116</v>
      </c>
      <c r="H211" s="1427" t="s">
        <v>1263</v>
      </c>
      <c r="I211" s="1427" t="s">
        <v>390</v>
      </c>
      <c r="J211" s="1427">
        <v>90.319999999999993</v>
      </c>
      <c r="K211" s="631" t="s">
        <v>104</v>
      </c>
    </row>
    <row r="212" spans="1:11" ht="12.75">
      <c r="A212" s="1427" t="s">
        <v>2786</v>
      </c>
      <c r="B212" s="1427" t="s">
        <v>793</v>
      </c>
      <c r="C212" s="1427" t="s">
        <v>1038</v>
      </c>
      <c r="D212" s="1427" t="s">
        <v>1269</v>
      </c>
      <c r="E212" s="1600">
        <v>427400</v>
      </c>
      <c r="F212" s="1427" t="s">
        <v>390</v>
      </c>
      <c r="G212" s="1427" t="s">
        <v>116</v>
      </c>
      <c r="H212" s="1427" t="s">
        <v>1264</v>
      </c>
      <c r="I212" s="1427" t="s">
        <v>390</v>
      </c>
      <c r="J212" s="1427">
        <v>89.319999999999993</v>
      </c>
      <c r="K212" s="631" t="s">
        <v>104</v>
      </c>
    </row>
    <row r="213" spans="1:11" ht="12.75">
      <c r="A213" s="1427" t="s">
        <v>2786</v>
      </c>
      <c r="B213" s="1427" t="s">
        <v>793</v>
      </c>
      <c r="C213" s="1427" t="s">
        <v>1038</v>
      </c>
      <c r="D213" s="1427" t="s">
        <v>1269</v>
      </c>
      <c r="E213" s="1600">
        <v>427400</v>
      </c>
      <c r="F213" s="1427" t="s">
        <v>390</v>
      </c>
      <c r="G213" s="1427" t="s">
        <v>116</v>
      </c>
      <c r="H213" s="1427" t="s">
        <v>1265</v>
      </c>
      <c r="I213" s="1427" t="s">
        <v>390</v>
      </c>
      <c r="J213" s="1427">
        <v>94.359999999999999</v>
      </c>
      <c r="K213" s="631" t="s">
        <v>104</v>
      </c>
    </row>
    <row r="214" spans="1:11" ht="12.75">
      <c r="A214" s="1427" t="s">
        <v>2786</v>
      </c>
      <c r="B214" s="1427" t="s">
        <v>793</v>
      </c>
      <c r="C214" s="1427" t="s">
        <v>1038</v>
      </c>
      <c r="D214" s="1427" t="s">
        <v>1269</v>
      </c>
      <c r="E214" s="1600">
        <v>427400</v>
      </c>
      <c r="F214" s="1427" t="s">
        <v>390</v>
      </c>
      <c r="G214" s="1427" t="s">
        <v>116</v>
      </c>
      <c r="H214" s="1427" t="s">
        <v>1266</v>
      </c>
      <c r="I214" s="1427" t="s">
        <v>390</v>
      </c>
      <c r="J214" s="1427">
        <v>92.730000000000004</v>
      </c>
      <c r="K214" s="631" t="s">
        <v>104</v>
      </c>
    </row>
    <row r="215" spans="1:11" ht="12.75">
      <c r="A215" s="1427" t="s">
        <v>2786</v>
      </c>
      <c r="B215" s="1427" t="s">
        <v>793</v>
      </c>
      <c r="C215" s="1427" t="s">
        <v>1038</v>
      </c>
      <c r="D215" s="1427" t="s">
        <v>1269</v>
      </c>
      <c r="E215" s="1600">
        <v>427400</v>
      </c>
      <c r="F215" s="1427" t="s">
        <v>390</v>
      </c>
      <c r="G215" s="1427" t="s">
        <v>116</v>
      </c>
      <c r="H215" s="1427" t="s">
        <v>1267</v>
      </c>
      <c r="I215" s="1427" t="s">
        <v>390</v>
      </c>
      <c r="J215" s="1427">
        <v>91.989999999999995</v>
      </c>
      <c r="K215" s="631" t="s">
        <v>104</v>
      </c>
    </row>
    <row r="216" spans="1:11" ht="12.75">
      <c r="A216" s="1427" t="s">
        <v>2786</v>
      </c>
      <c r="B216" s="1427" t="s">
        <v>1304</v>
      </c>
      <c r="C216" s="1427" t="s">
        <v>1038</v>
      </c>
      <c r="D216" s="1427" t="s">
        <v>1269</v>
      </c>
      <c r="E216" s="1600">
        <v>427000</v>
      </c>
      <c r="F216" s="1427" t="s">
        <v>355</v>
      </c>
      <c r="G216" s="1427" t="s">
        <v>1238</v>
      </c>
      <c r="H216" s="1427" t="s">
        <v>1263</v>
      </c>
      <c r="I216" s="1427" t="s">
        <v>390</v>
      </c>
      <c r="J216" s="1427">
        <v>34711.470000000001</v>
      </c>
      <c r="K216" s="631" t="s">
        <v>104</v>
      </c>
    </row>
    <row r="217" spans="1:11" ht="12.75">
      <c r="A217" s="1427" t="s">
        <v>2786</v>
      </c>
      <c r="B217" s="1427" t="s">
        <v>1304</v>
      </c>
      <c r="C217" s="1427" t="s">
        <v>1038</v>
      </c>
      <c r="D217" s="1427" t="s">
        <v>1269</v>
      </c>
      <c r="E217" s="1600">
        <v>427000</v>
      </c>
      <c r="F217" s="1427" t="s">
        <v>355</v>
      </c>
      <c r="G217" s="1427" t="s">
        <v>1238</v>
      </c>
      <c r="H217" s="1427" t="s">
        <v>1264</v>
      </c>
      <c r="I217" s="1427" t="s">
        <v>390</v>
      </c>
      <c r="J217" s="1427">
        <v>34978.989999999998</v>
      </c>
      <c r="K217" s="631" t="s">
        <v>104</v>
      </c>
    </row>
    <row r="218" spans="1:11" ht="12.75">
      <c r="A218" s="1427" t="s">
        <v>2786</v>
      </c>
      <c r="B218" s="1427" t="s">
        <v>1304</v>
      </c>
      <c r="C218" s="1427" t="s">
        <v>1038</v>
      </c>
      <c r="D218" s="1427" t="s">
        <v>1269</v>
      </c>
      <c r="E218" s="1600">
        <v>427000</v>
      </c>
      <c r="F218" s="1427" t="s">
        <v>355</v>
      </c>
      <c r="G218" s="1427" t="s">
        <v>1238</v>
      </c>
      <c r="H218" s="1427" t="s">
        <v>1265</v>
      </c>
      <c r="I218" s="1427" t="s">
        <v>390</v>
      </c>
      <c r="J218" s="1427">
        <v>34763.169999999998</v>
      </c>
      <c r="K218" s="631" t="s">
        <v>104</v>
      </c>
    </row>
    <row r="219" spans="1:11" ht="12.75">
      <c r="A219" s="1427" t="s">
        <v>2786</v>
      </c>
      <c r="B219" s="1427" t="s">
        <v>1304</v>
      </c>
      <c r="C219" s="1427" t="s">
        <v>1038</v>
      </c>
      <c r="D219" s="1427" t="s">
        <v>1269</v>
      </c>
      <c r="E219" s="1600">
        <v>427000</v>
      </c>
      <c r="F219" s="1427" t="s">
        <v>355</v>
      </c>
      <c r="G219" s="1427" t="s">
        <v>1238</v>
      </c>
      <c r="H219" s="1427" t="s">
        <v>1266</v>
      </c>
      <c r="I219" s="1427" t="s">
        <v>390</v>
      </c>
      <c r="J219" s="1427">
        <v>34974.339999999997</v>
      </c>
      <c r="K219" s="631" t="s">
        <v>104</v>
      </c>
    </row>
    <row r="220" spans="1:11" ht="12.75">
      <c r="A220" s="1427" t="s">
        <v>2786</v>
      </c>
      <c r="B220" s="1427" t="s">
        <v>1304</v>
      </c>
      <c r="C220" s="1427" t="s">
        <v>1038</v>
      </c>
      <c r="D220" s="1427" t="s">
        <v>1269</v>
      </c>
      <c r="E220" s="1600">
        <v>427000</v>
      </c>
      <c r="F220" s="1427" t="s">
        <v>355</v>
      </c>
      <c r="G220" s="1427" t="s">
        <v>1238</v>
      </c>
      <c r="H220" s="1427" t="s">
        <v>1267</v>
      </c>
      <c r="I220" s="1427" t="s">
        <v>390</v>
      </c>
      <c r="J220" s="1427">
        <v>35014.089999999997</v>
      </c>
      <c r="K220" s="631" t="s">
        <v>104</v>
      </c>
    </row>
    <row r="221" spans="1:11" ht="12.75">
      <c r="A221" s="1427" t="s">
        <v>2786</v>
      </c>
      <c r="B221" s="1427" t="s">
        <v>1304</v>
      </c>
      <c r="C221" s="1427" t="s">
        <v>1038</v>
      </c>
      <c r="D221" s="1427" t="s">
        <v>1269</v>
      </c>
      <c r="E221" s="1600">
        <v>427000</v>
      </c>
      <c r="F221" s="1427" t="s">
        <v>355</v>
      </c>
      <c r="G221" s="1427" t="s">
        <v>116</v>
      </c>
      <c r="H221" s="1427" t="s">
        <v>1263</v>
      </c>
      <c r="I221" s="1427" t="s">
        <v>390</v>
      </c>
      <c r="J221" s="1427">
        <v>301715.85999999999</v>
      </c>
      <c r="K221" s="631" t="s">
        <v>104</v>
      </c>
    </row>
    <row r="222" spans="1:11" ht="12.75">
      <c r="A222" s="1427" t="s">
        <v>2786</v>
      </c>
      <c r="B222" s="1427" t="s">
        <v>1304</v>
      </c>
      <c r="C222" s="1427" t="s">
        <v>1038</v>
      </c>
      <c r="D222" s="1427" t="s">
        <v>1269</v>
      </c>
      <c r="E222" s="1600">
        <v>427000</v>
      </c>
      <c r="F222" s="1427" t="s">
        <v>355</v>
      </c>
      <c r="G222" s="1427" t="s">
        <v>116</v>
      </c>
      <c r="H222" s="1427" t="s">
        <v>1264</v>
      </c>
      <c r="I222" s="1427" t="s">
        <v>390</v>
      </c>
      <c r="J222" s="1427">
        <v>302222.17999999999</v>
      </c>
      <c r="K222" s="631" t="s">
        <v>104</v>
      </c>
    </row>
    <row r="223" spans="1:11" ht="12.75">
      <c r="A223" s="1427" t="s">
        <v>2786</v>
      </c>
      <c r="B223" s="1427" t="s">
        <v>1304</v>
      </c>
      <c r="C223" s="1427" t="s">
        <v>1038</v>
      </c>
      <c r="D223" s="1427" t="s">
        <v>1269</v>
      </c>
      <c r="E223" s="1600">
        <v>427000</v>
      </c>
      <c r="F223" s="1427" t="s">
        <v>355</v>
      </c>
      <c r="G223" s="1427" t="s">
        <v>116</v>
      </c>
      <c r="H223" s="1427" t="s">
        <v>1265</v>
      </c>
      <c r="I223" s="1427" t="s">
        <v>390</v>
      </c>
      <c r="J223" s="1427">
        <v>302549.16999999998</v>
      </c>
      <c r="K223" s="631" t="s">
        <v>104</v>
      </c>
    </row>
    <row r="224" spans="1:11" ht="12.75">
      <c r="A224" s="1427" t="s">
        <v>2786</v>
      </c>
      <c r="B224" s="1427" t="s">
        <v>1304</v>
      </c>
      <c r="C224" s="1427" t="s">
        <v>1038</v>
      </c>
      <c r="D224" s="1427" t="s">
        <v>1269</v>
      </c>
      <c r="E224" s="1600">
        <v>427000</v>
      </c>
      <c r="F224" s="1427" t="s">
        <v>355</v>
      </c>
      <c r="G224" s="1427" t="s">
        <v>116</v>
      </c>
      <c r="H224" s="1427" t="s">
        <v>1266</v>
      </c>
      <c r="I224" s="1427" t="s">
        <v>390</v>
      </c>
      <c r="J224" s="1427">
        <v>302338</v>
      </c>
      <c r="K224" s="631" t="s">
        <v>104</v>
      </c>
    </row>
    <row r="225" spans="1:11" ht="12.75">
      <c r="A225" s="1427" t="s">
        <v>2786</v>
      </c>
      <c r="B225" s="1427" t="s">
        <v>1304</v>
      </c>
      <c r="C225" s="1427" t="s">
        <v>1038</v>
      </c>
      <c r="D225" s="1427" t="s">
        <v>1269</v>
      </c>
      <c r="E225" s="1600">
        <v>427000</v>
      </c>
      <c r="F225" s="1427" t="s">
        <v>355</v>
      </c>
      <c r="G225" s="1427" t="s">
        <v>116</v>
      </c>
      <c r="H225" s="1427" t="s">
        <v>1267</v>
      </c>
      <c r="I225" s="1427" t="s">
        <v>390</v>
      </c>
      <c r="J225" s="1427">
        <v>-13414.01</v>
      </c>
      <c r="K225" s="631" t="s">
        <v>104</v>
      </c>
    </row>
    <row r="226" spans="1:11" ht="12.75">
      <c r="A226" s="1427" t="s">
        <v>2786</v>
      </c>
      <c r="B226" s="1427" t="s">
        <v>1305</v>
      </c>
      <c r="C226" s="1427" t="s">
        <v>1306</v>
      </c>
      <c r="D226" s="1427" t="s">
        <v>809</v>
      </c>
      <c r="E226" s="1600">
        <v>412100</v>
      </c>
      <c r="F226" s="1427" t="s">
        <v>390</v>
      </c>
      <c r="G226" s="1427" t="s">
        <v>116</v>
      </c>
      <c r="H226" s="1427" t="s">
        <v>1265</v>
      </c>
      <c r="I226" s="1427" t="s">
        <v>390</v>
      </c>
      <c r="J226" s="1427">
        <v>-6684</v>
      </c>
      <c r="K226" s="631" t="s">
        <v>104</v>
      </c>
    </row>
    <row r="227" spans="1:11" ht="12.75">
      <c r="A227" s="1427" t="s">
        <v>2786</v>
      </c>
      <c r="B227" s="1427" t="s">
        <v>1305</v>
      </c>
      <c r="C227" s="1427" t="s">
        <v>1306</v>
      </c>
      <c r="D227" s="1427" t="s">
        <v>809</v>
      </c>
      <c r="E227" s="1600">
        <v>412100</v>
      </c>
      <c r="F227" s="1427" t="s">
        <v>390</v>
      </c>
      <c r="G227" s="1427" t="s">
        <v>116</v>
      </c>
      <c r="H227" s="1427" t="s">
        <v>1267</v>
      </c>
      <c r="I227" s="1427" t="s">
        <v>390</v>
      </c>
      <c r="J227" s="1427">
        <v>-6684</v>
      </c>
      <c r="K227" s="631" t="s">
        <v>104</v>
      </c>
    </row>
    <row r="228" spans="1:11" ht="12.75">
      <c r="A228" s="1427" t="s">
        <v>2786</v>
      </c>
      <c r="B228" s="1427" t="s">
        <v>757</v>
      </c>
      <c r="C228" s="1427" t="s">
        <v>390</v>
      </c>
      <c r="D228" s="1427" t="s">
        <v>549</v>
      </c>
      <c r="E228" s="1600">
        <v>601100</v>
      </c>
      <c r="F228" s="1427" t="s">
        <v>1287</v>
      </c>
      <c r="G228" s="1427" t="s">
        <v>116</v>
      </c>
      <c r="H228" s="1427" t="s">
        <v>1263</v>
      </c>
      <c r="I228" s="1427" t="s">
        <v>1288</v>
      </c>
      <c r="J228" s="1427">
        <v>44137.459999999999</v>
      </c>
      <c r="K228" s="631" t="s">
        <v>104</v>
      </c>
    </row>
    <row r="229" spans="1:11" ht="12.75">
      <c r="A229" s="1427" t="s">
        <v>2786</v>
      </c>
      <c r="B229" s="1427" t="s">
        <v>757</v>
      </c>
      <c r="C229" s="1427" t="s">
        <v>390</v>
      </c>
      <c r="D229" s="1427" t="s">
        <v>549</v>
      </c>
      <c r="E229" s="1600">
        <v>601100</v>
      </c>
      <c r="F229" s="1427" t="s">
        <v>1287</v>
      </c>
      <c r="G229" s="1427" t="s">
        <v>116</v>
      </c>
      <c r="H229" s="1427" t="s">
        <v>1264</v>
      </c>
      <c r="I229" s="1427" t="s">
        <v>1288</v>
      </c>
      <c r="J229" s="1427">
        <v>41115.120000000003</v>
      </c>
      <c r="K229" s="631" t="s">
        <v>104</v>
      </c>
    </row>
    <row r="230" spans="1:11" ht="12.75">
      <c r="A230" s="1427" t="s">
        <v>2786</v>
      </c>
      <c r="B230" s="1427" t="s">
        <v>757</v>
      </c>
      <c r="C230" s="1427" t="s">
        <v>390</v>
      </c>
      <c r="D230" s="1427" t="s">
        <v>549</v>
      </c>
      <c r="E230" s="1600">
        <v>601100</v>
      </c>
      <c r="F230" s="1427" t="s">
        <v>1287</v>
      </c>
      <c r="G230" s="1427" t="s">
        <v>116</v>
      </c>
      <c r="H230" s="1427" t="s">
        <v>1265</v>
      </c>
      <c r="I230" s="1427" t="s">
        <v>1288</v>
      </c>
      <c r="J230" s="1427">
        <v>43068.309999999998</v>
      </c>
      <c r="K230" s="631" t="s">
        <v>104</v>
      </c>
    </row>
    <row r="231" spans="1:11" ht="12.75">
      <c r="A231" s="1427" t="s">
        <v>2786</v>
      </c>
      <c r="B231" s="1427" t="s">
        <v>757</v>
      </c>
      <c r="C231" s="1427" t="s">
        <v>390</v>
      </c>
      <c r="D231" s="1427" t="s">
        <v>549</v>
      </c>
      <c r="E231" s="1600">
        <v>601100</v>
      </c>
      <c r="F231" s="1427" t="s">
        <v>1287</v>
      </c>
      <c r="G231" s="1427" t="s">
        <v>116</v>
      </c>
      <c r="H231" s="1427" t="s">
        <v>1266</v>
      </c>
      <c r="I231" s="1427" t="s">
        <v>1288</v>
      </c>
      <c r="J231" s="1427">
        <v>39855.949999999997</v>
      </c>
      <c r="K231" s="631" t="s">
        <v>104</v>
      </c>
    </row>
    <row r="232" spans="1:11" ht="12.75">
      <c r="A232" s="1427" t="s">
        <v>2786</v>
      </c>
      <c r="B232" s="1427" t="s">
        <v>757</v>
      </c>
      <c r="C232" s="1427" t="s">
        <v>390</v>
      </c>
      <c r="D232" s="1427" t="s">
        <v>549</v>
      </c>
      <c r="E232" s="1600">
        <v>601100</v>
      </c>
      <c r="F232" s="1427" t="s">
        <v>1287</v>
      </c>
      <c r="G232" s="1427" t="s">
        <v>116</v>
      </c>
      <c r="H232" s="1427" t="s">
        <v>1267</v>
      </c>
      <c r="I232" s="1427" t="s">
        <v>1288</v>
      </c>
      <c r="J232" s="1427">
        <v>38836.050000000003</v>
      </c>
      <c r="K232" s="631" t="s">
        <v>104</v>
      </c>
    </row>
    <row r="233" spans="1:11" ht="12.75">
      <c r="A233" s="1427" t="s">
        <v>2786</v>
      </c>
      <c r="B233" s="1427" t="s">
        <v>757</v>
      </c>
      <c r="C233" s="1427" t="s">
        <v>390</v>
      </c>
      <c r="D233" s="1427" t="s">
        <v>549</v>
      </c>
      <c r="E233" s="1600">
        <v>601200</v>
      </c>
      <c r="F233" s="1427" t="s">
        <v>1289</v>
      </c>
      <c r="G233" s="1427" t="s">
        <v>116</v>
      </c>
      <c r="H233" s="1427" t="s">
        <v>1263</v>
      </c>
      <c r="I233" s="1427" t="s">
        <v>1290</v>
      </c>
      <c r="J233" s="1427">
        <v>1011.53</v>
      </c>
      <c r="K233" s="631" t="s">
        <v>104</v>
      </c>
    </row>
    <row r="234" spans="1:11" ht="12.75">
      <c r="A234" s="1427" t="s">
        <v>2786</v>
      </c>
      <c r="B234" s="1427" t="s">
        <v>757</v>
      </c>
      <c r="C234" s="1427" t="s">
        <v>390</v>
      </c>
      <c r="D234" s="1427" t="s">
        <v>549</v>
      </c>
      <c r="E234" s="1600">
        <v>601200</v>
      </c>
      <c r="F234" s="1427" t="s">
        <v>1289</v>
      </c>
      <c r="G234" s="1427" t="s">
        <v>116</v>
      </c>
      <c r="H234" s="1427" t="s">
        <v>1264</v>
      </c>
      <c r="I234" s="1427" t="s">
        <v>1290</v>
      </c>
      <c r="J234" s="1427">
        <v>959.39999999999998</v>
      </c>
      <c r="K234" s="631" t="s">
        <v>104</v>
      </c>
    </row>
    <row r="235" spans="1:11" ht="12.75">
      <c r="A235" s="1427" t="s">
        <v>2786</v>
      </c>
      <c r="B235" s="1427" t="s">
        <v>757</v>
      </c>
      <c r="C235" s="1427" t="s">
        <v>390</v>
      </c>
      <c r="D235" s="1427" t="s">
        <v>549</v>
      </c>
      <c r="E235" s="1600">
        <v>601200</v>
      </c>
      <c r="F235" s="1427" t="s">
        <v>1289</v>
      </c>
      <c r="G235" s="1427" t="s">
        <v>116</v>
      </c>
      <c r="H235" s="1427" t="s">
        <v>1265</v>
      </c>
      <c r="I235" s="1427" t="s">
        <v>1290</v>
      </c>
      <c r="J235" s="1427">
        <v>631.86000000000001</v>
      </c>
      <c r="K235" s="631" t="s">
        <v>104</v>
      </c>
    </row>
    <row r="236" spans="1:11" ht="12.75">
      <c r="A236" s="1427" t="s">
        <v>2786</v>
      </c>
      <c r="B236" s="1427" t="s">
        <v>757</v>
      </c>
      <c r="C236" s="1427" t="s">
        <v>390</v>
      </c>
      <c r="D236" s="1427" t="s">
        <v>549</v>
      </c>
      <c r="E236" s="1600">
        <v>601200</v>
      </c>
      <c r="F236" s="1427" t="s">
        <v>1289</v>
      </c>
      <c r="G236" s="1427" t="s">
        <v>116</v>
      </c>
      <c r="H236" s="1427" t="s">
        <v>1266</v>
      </c>
      <c r="I236" s="1427" t="s">
        <v>1290</v>
      </c>
      <c r="J236" s="1427">
        <v>380.76999999999998</v>
      </c>
      <c r="K236" s="631" t="s">
        <v>104</v>
      </c>
    </row>
    <row r="237" spans="1:11" ht="12.75">
      <c r="A237" s="1427" t="s">
        <v>2786</v>
      </c>
      <c r="B237" s="1427" t="s">
        <v>757</v>
      </c>
      <c r="C237" s="1427" t="s">
        <v>390</v>
      </c>
      <c r="D237" s="1427" t="s">
        <v>549</v>
      </c>
      <c r="E237" s="1600">
        <v>601200</v>
      </c>
      <c r="F237" s="1427" t="s">
        <v>1289</v>
      </c>
      <c r="G237" s="1427" t="s">
        <v>116</v>
      </c>
      <c r="H237" s="1427" t="s">
        <v>1267</v>
      </c>
      <c r="I237" s="1427" t="s">
        <v>1290</v>
      </c>
      <c r="J237" s="1427">
        <v>1144.45</v>
      </c>
      <c r="K237" s="631" t="s">
        <v>104</v>
      </c>
    </row>
    <row r="238" spans="1:11" ht="12.75">
      <c r="A238" s="1427" t="s">
        <v>2786</v>
      </c>
      <c r="B238" s="1427" t="s">
        <v>757</v>
      </c>
      <c r="C238" s="1427" t="s">
        <v>390</v>
      </c>
      <c r="D238" s="1427" t="s">
        <v>549</v>
      </c>
      <c r="E238" s="1600">
        <v>601300</v>
      </c>
      <c r="F238" s="1427" t="s">
        <v>1277</v>
      </c>
      <c r="G238" s="1427" t="s">
        <v>116</v>
      </c>
      <c r="H238" s="1427" t="s">
        <v>1263</v>
      </c>
      <c r="I238" s="1427" t="s">
        <v>1278</v>
      </c>
      <c r="J238" s="1427">
        <v>3544.79</v>
      </c>
      <c r="K238" s="631" t="s">
        <v>104</v>
      </c>
    </row>
    <row r="239" spans="1:11" ht="12.75">
      <c r="A239" s="1427" t="s">
        <v>2786</v>
      </c>
      <c r="B239" s="1427" t="s">
        <v>757</v>
      </c>
      <c r="C239" s="1427" t="s">
        <v>390</v>
      </c>
      <c r="D239" s="1427" t="s">
        <v>549</v>
      </c>
      <c r="E239" s="1600">
        <v>601300</v>
      </c>
      <c r="F239" s="1427" t="s">
        <v>1277</v>
      </c>
      <c r="G239" s="1427" t="s">
        <v>116</v>
      </c>
      <c r="H239" s="1427" t="s">
        <v>1264</v>
      </c>
      <c r="I239" s="1427" t="s">
        <v>1278</v>
      </c>
      <c r="J239" s="1427">
        <v>6172.4300000000003</v>
      </c>
      <c r="K239" s="631" t="s">
        <v>104</v>
      </c>
    </row>
    <row r="240" spans="1:11" ht="12.75">
      <c r="A240" s="1427" t="s">
        <v>2786</v>
      </c>
      <c r="B240" s="1427" t="s">
        <v>757</v>
      </c>
      <c r="C240" s="1427" t="s">
        <v>390</v>
      </c>
      <c r="D240" s="1427" t="s">
        <v>549</v>
      </c>
      <c r="E240" s="1600">
        <v>601300</v>
      </c>
      <c r="F240" s="1427" t="s">
        <v>1277</v>
      </c>
      <c r="G240" s="1427" t="s">
        <v>116</v>
      </c>
      <c r="H240" s="1427" t="s">
        <v>1265</v>
      </c>
      <c r="I240" s="1427" t="s">
        <v>1278</v>
      </c>
      <c r="J240" s="1427">
        <v>6585.8999999999996</v>
      </c>
      <c r="K240" s="631" t="s">
        <v>104</v>
      </c>
    </row>
    <row r="241" spans="1:11" ht="12.75">
      <c r="A241" s="1427" t="s">
        <v>2786</v>
      </c>
      <c r="B241" s="1427" t="s">
        <v>757</v>
      </c>
      <c r="C241" s="1427" t="s">
        <v>390</v>
      </c>
      <c r="D241" s="1427" t="s">
        <v>549</v>
      </c>
      <c r="E241" s="1600">
        <v>601300</v>
      </c>
      <c r="F241" s="1427" t="s">
        <v>1277</v>
      </c>
      <c r="G241" s="1427" t="s">
        <v>116</v>
      </c>
      <c r="H241" s="1427" t="s">
        <v>1266</v>
      </c>
      <c r="I241" s="1427" t="s">
        <v>1278</v>
      </c>
      <c r="J241" s="1427">
        <v>3718.3699999999999</v>
      </c>
      <c r="K241" s="631" t="s">
        <v>104</v>
      </c>
    </row>
    <row r="242" spans="1:11" ht="12.75">
      <c r="A242" s="1427" t="s">
        <v>2786</v>
      </c>
      <c r="B242" s="1427" t="s">
        <v>757</v>
      </c>
      <c r="C242" s="1427" t="s">
        <v>390</v>
      </c>
      <c r="D242" s="1427" t="s">
        <v>549</v>
      </c>
      <c r="E242" s="1600">
        <v>601300</v>
      </c>
      <c r="F242" s="1427" t="s">
        <v>1277</v>
      </c>
      <c r="G242" s="1427" t="s">
        <v>116</v>
      </c>
      <c r="H242" s="1427" t="s">
        <v>1267</v>
      </c>
      <c r="I242" s="1427" t="s">
        <v>1278</v>
      </c>
      <c r="J242" s="1427">
        <v>5640.3999999999996</v>
      </c>
      <c r="K242" s="631" t="s">
        <v>104</v>
      </c>
    </row>
    <row r="243" spans="1:11" ht="12.75">
      <c r="A243" s="1427" t="s">
        <v>2786</v>
      </c>
      <c r="B243" s="1427" t="s">
        <v>757</v>
      </c>
      <c r="C243" s="1427" t="s">
        <v>390</v>
      </c>
      <c r="D243" s="1427" t="s">
        <v>549</v>
      </c>
      <c r="E243" s="1600">
        <v>601400</v>
      </c>
      <c r="F243" s="1427" t="s">
        <v>1279</v>
      </c>
      <c r="G243" s="1427" t="s">
        <v>116</v>
      </c>
      <c r="H243" s="1427" t="s">
        <v>1263</v>
      </c>
      <c r="I243" s="1427" t="s">
        <v>1280</v>
      </c>
      <c r="J243" s="1427">
        <v>2292.0999999999999</v>
      </c>
      <c r="K243" s="631" t="s">
        <v>104</v>
      </c>
    </row>
    <row r="244" spans="1:11" ht="12.75">
      <c r="A244" s="1427" t="s">
        <v>2786</v>
      </c>
      <c r="B244" s="1427" t="s">
        <v>757</v>
      </c>
      <c r="C244" s="1427" t="s">
        <v>390</v>
      </c>
      <c r="D244" s="1427" t="s">
        <v>549</v>
      </c>
      <c r="E244" s="1600">
        <v>601400</v>
      </c>
      <c r="F244" s="1427" t="s">
        <v>1279</v>
      </c>
      <c r="G244" s="1427" t="s">
        <v>116</v>
      </c>
      <c r="H244" s="1427" t="s">
        <v>1264</v>
      </c>
      <c r="I244" s="1427" t="s">
        <v>1280</v>
      </c>
      <c r="J244" s="1427">
        <v>2337.7399999999998</v>
      </c>
      <c r="K244" s="631" t="s">
        <v>104</v>
      </c>
    </row>
    <row r="245" spans="1:11" ht="12.75">
      <c r="A245" s="1427" t="s">
        <v>2786</v>
      </c>
      <c r="B245" s="1427" t="s">
        <v>757</v>
      </c>
      <c r="C245" s="1427" t="s">
        <v>390</v>
      </c>
      <c r="D245" s="1427" t="s">
        <v>549</v>
      </c>
      <c r="E245" s="1600">
        <v>601400</v>
      </c>
      <c r="F245" s="1427" t="s">
        <v>1279</v>
      </c>
      <c r="G245" s="1427" t="s">
        <v>116</v>
      </c>
      <c r="H245" s="1427" t="s">
        <v>1265</v>
      </c>
      <c r="I245" s="1427" t="s">
        <v>1280</v>
      </c>
      <c r="J245" s="1427">
        <v>152.81999999999999</v>
      </c>
      <c r="K245" s="631" t="s">
        <v>104</v>
      </c>
    </row>
    <row r="246" spans="1:11" ht="12.75">
      <c r="A246" s="1427" t="s">
        <v>2786</v>
      </c>
      <c r="B246" s="1427" t="s">
        <v>757</v>
      </c>
      <c r="C246" s="1427" t="s">
        <v>390</v>
      </c>
      <c r="D246" s="1427" t="s">
        <v>549</v>
      </c>
      <c r="E246" s="1600">
        <v>601400</v>
      </c>
      <c r="F246" s="1427" t="s">
        <v>1279</v>
      </c>
      <c r="G246" s="1427" t="s">
        <v>116</v>
      </c>
      <c r="H246" s="1427" t="s">
        <v>1266</v>
      </c>
      <c r="I246" s="1427" t="s">
        <v>1280</v>
      </c>
      <c r="J246" s="1427">
        <v>1486.1700000000001</v>
      </c>
      <c r="K246" s="631" t="s">
        <v>104</v>
      </c>
    </row>
    <row r="247" spans="1:11" ht="12.75">
      <c r="A247" s="1427" t="s">
        <v>2786</v>
      </c>
      <c r="B247" s="1427" t="s">
        <v>757</v>
      </c>
      <c r="C247" s="1427" t="s">
        <v>390</v>
      </c>
      <c r="D247" s="1427" t="s">
        <v>549</v>
      </c>
      <c r="E247" s="1600">
        <v>601400</v>
      </c>
      <c r="F247" s="1427" t="s">
        <v>1279</v>
      </c>
      <c r="G247" s="1427" t="s">
        <v>116</v>
      </c>
      <c r="H247" s="1427" t="s">
        <v>1267</v>
      </c>
      <c r="I247" s="1427" t="s">
        <v>1280</v>
      </c>
      <c r="J247" s="1427">
        <v>1314.98</v>
      </c>
      <c r="K247" s="631" t="s">
        <v>104</v>
      </c>
    </row>
    <row r="248" spans="1:11" ht="12.75">
      <c r="A248" s="1427" t="s">
        <v>2786</v>
      </c>
      <c r="B248" s="1427" t="s">
        <v>757</v>
      </c>
      <c r="C248" s="1427" t="s">
        <v>390</v>
      </c>
      <c r="D248" s="1427" t="s">
        <v>549</v>
      </c>
      <c r="E248" s="1600">
        <v>601500</v>
      </c>
      <c r="F248" s="1427" t="s">
        <v>1291</v>
      </c>
      <c r="G248" s="1427" t="s">
        <v>116</v>
      </c>
      <c r="H248" s="1427" t="s">
        <v>1263</v>
      </c>
      <c r="I248" s="1427" t="s">
        <v>1292</v>
      </c>
      <c r="J248" s="1427">
        <v>12631.639999999999</v>
      </c>
      <c r="K248" s="631" t="s">
        <v>104</v>
      </c>
    </row>
    <row r="249" spans="1:11" ht="12.75">
      <c r="A249" s="1427" t="s">
        <v>2786</v>
      </c>
      <c r="B249" s="1427" t="s">
        <v>757</v>
      </c>
      <c r="C249" s="1427" t="s">
        <v>390</v>
      </c>
      <c r="D249" s="1427" t="s">
        <v>549</v>
      </c>
      <c r="E249" s="1600">
        <v>601500</v>
      </c>
      <c r="F249" s="1427" t="s">
        <v>1291</v>
      </c>
      <c r="G249" s="1427" t="s">
        <v>116</v>
      </c>
      <c r="H249" s="1427" t="s">
        <v>1264</v>
      </c>
      <c r="I249" s="1427" t="s">
        <v>1292</v>
      </c>
      <c r="J249" s="1427">
        <v>12726.84</v>
      </c>
      <c r="K249" s="631" t="s">
        <v>104</v>
      </c>
    </row>
    <row r="250" spans="1:11" ht="12.75">
      <c r="A250" s="1427" t="s">
        <v>2786</v>
      </c>
      <c r="B250" s="1427" t="s">
        <v>757</v>
      </c>
      <c r="C250" s="1427" t="s">
        <v>390</v>
      </c>
      <c r="D250" s="1427" t="s">
        <v>549</v>
      </c>
      <c r="E250" s="1600">
        <v>601500</v>
      </c>
      <c r="F250" s="1427" t="s">
        <v>1291</v>
      </c>
      <c r="G250" s="1427" t="s">
        <v>116</v>
      </c>
      <c r="H250" s="1427" t="s">
        <v>1265</v>
      </c>
      <c r="I250" s="1427" t="s">
        <v>1292</v>
      </c>
      <c r="J250" s="1427">
        <v>9145.4599999999991</v>
      </c>
      <c r="K250" s="631" t="s">
        <v>104</v>
      </c>
    </row>
    <row r="251" spans="1:11" ht="12.75">
      <c r="A251" s="1427" t="s">
        <v>2786</v>
      </c>
      <c r="B251" s="1427" t="s">
        <v>757</v>
      </c>
      <c r="C251" s="1427" t="s">
        <v>390</v>
      </c>
      <c r="D251" s="1427" t="s">
        <v>549</v>
      </c>
      <c r="E251" s="1600">
        <v>601500</v>
      </c>
      <c r="F251" s="1427" t="s">
        <v>1291</v>
      </c>
      <c r="G251" s="1427" t="s">
        <v>116</v>
      </c>
      <c r="H251" s="1427" t="s">
        <v>1266</v>
      </c>
      <c r="I251" s="1427" t="s">
        <v>1292</v>
      </c>
      <c r="J251" s="1427">
        <v>16163.530000000001</v>
      </c>
      <c r="K251" s="631" t="s">
        <v>104</v>
      </c>
    </row>
    <row r="252" spans="1:11" ht="12.75">
      <c r="A252" s="1427" t="s">
        <v>2786</v>
      </c>
      <c r="B252" s="1427" t="s">
        <v>757</v>
      </c>
      <c r="C252" s="1427" t="s">
        <v>390</v>
      </c>
      <c r="D252" s="1427" t="s">
        <v>549</v>
      </c>
      <c r="E252" s="1600">
        <v>601500</v>
      </c>
      <c r="F252" s="1427" t="s">
        <v>1291</v>
      </c>
      <c r="G252" s="1427" t="s">
        <v>116</v>
      </c>
      <c r="H252" s="1427" t="s">
        <v>1267</v>
      </c>
      <c r="I252" s="1427" t="s">
        <v>1292</v>
      </c>
      <c r="J252" s="1427">
        <v>13648.370000000001</v>
      </c>
      <c r="K252" s="631" t="s">
        <v>104</v>
      </c>
    </row>
    <row r="253" spans="1:11" ht="12.75">
      <c r="A253" s="1427" t="s">
        <v>2786</v>
      </c>
      <c r="B253" s="1427" t="s">
        <v>757</v>
      </c>
      <c r="C253" s="1427" t="s">
        <v>390</v>
      </c>
      <c r="D253" s="1427" t="s">
        <v>549</v>
      </c>
      <c r="E253" s="1600">
        <v>601600</v>
      </c>
      <c r="F253" s="1427" t="s">
        <v>1293</v>
      </c>
      <c r="G253" s="1427" t="s">
        <v>116</v>
      </c>
      <c r="H253" s="1427" t="s">
        <v>1263</v>
      </c>
      <c r="I253" s="1427" t="s">
        <v>1294</v>
      </c>
      <c r="J253" s="1427">
        <v>10215.6</v>
      </c>
      <c r="K253" s="631" t="s">
        <v>104</v>
      </c>
    </row>
    <row r="254" spans="1:11" ht="12.75">
      <c r="A254" s="1427" t="s">
        <v>2786</v>
      </c>
      <c r="B254" s="1427" t="s">
        <v>757</v>
      </c>
      <c r="C254" s="1427" t="s">
        <v>390</v>
      </c>
      <c r="D254" s="1427" t="s">
        <v>549</v>
      </c>
      <c r="E254" s="1600">
        <v>601600</v>
      </c>
      <c r="F254" s="1427" t="s">
        <v>1293</v>
      </c>
      <c r="G254" s="1427" t="s">
        <v>116</v>
      </c>
      <c r="H254" s="1427" t="s">
        <v>1264</v>
      </c>
      <c r="I254" s="1427" t="s">
        <v>1294</v>
      </c>
      <c r="J254" s="1427">
        <v>3371.27</v>
      </c>
      <c r="K254" s="631" t="s">
        <v>104</v>
      </c>
    </row>
    <row r="255" spans="1:11" ht="12.75">
      <c r="A255" s="1427" t="s">
        <v>2786</v>
      </c>
      <c r="B255" s="1427" t="s">
        <v>757</v>
      </c>
      <c r="C255" s="1427" t="s">
        <v>390</v>
      </c>
      <c r="D255" s="1427" t="s">
        <v>549</v>
      </c>
      <c r="E255" s="1600">
        <v>601600</v>
      </c>
      <c r="F255" s="1427" t="s">
        <v>1293</v>
      </c>
      <c r="G255" s="1427" t="s">
        <v>116</v>
      </c>
      <c r="H255" s="1427" t="s">
        <v>1265</v>
      </c>
      <c r="I255" s="1427" t="s">
        <v>1294</v>
      </c>
      <c r="J255" s="1427">
        <v>5800.5299999999997</v>
      </c>
      <c r="K255" s="631" t="s">
        <v>104</v>
      </c>
    </row>
    <row r="256" spans="1:11" ht="12.75">
      <c r="A256" s="1427" t="s">
        <v>2786</v>
      </c>
      <c r="B256" s="1427" t="s">
        <v>757</v>
      </c>
      <c r="C256" s="1427" t="s">
        <v>390</v>
      </c>
      <c r="D256" s="1427" t="s">
        <v>549</v>
      </c>
      <c r="E256" s="1600">
        <v>601600</v>
      </c>
      <c r="F256" s="1427" t="s">
        <v>1293</v>
      </c>
      <c r="G256" s="1427" t="s">
        <v>116</v>
      </c>
      <c r="H256" s="1427" t="s">
        <v>1266</v>
      </c>
      <c r="I256" s="1427" t="s">
        <v>1294</v>
      </c>
      <c r="J256" s="1427">
        <v>5899.1800000000003</v>
      </c>
      <c r="K256" s="631" t="s">
        <v>104</v>
      </c>
    </row>
    <row r="257" spans="1:11" ht="12.75">
      <c r="A257" s="1427" t="s">
        <v>2786</v>
      </c>
      <c r="B257" s="1427" t="s">
        <v>757</v>
      </c>
      <c r="C257" s="1427" t="s">
        <v>390</v>
      </c>
      <c r="D257" s="1427" t="s">
        <v>549</v>
      </c>
      <c r="E257" s="1600">
        <v>601600</v>
      </c>
      <c r="F257" s="1427" t="s">
        <v>1293</v>
      </c>
      <c r="G257" s="1427" t="s">
        <v>116</v>
      </c>
      <c r="H257" s="1427" t="s">
        <v>1267</v>
      </c>
      <c r="I257" s="1427" t="s">
        <v>1294</v>
      </c>
      <c r="J257" s="1427">
        <v>9475.6000000000004</v>
      </c>
      <c r="K257" s="631" t="s">
        <v>104</v>
      </c>
    </row>
    <row r="258" spans="1:11" ht="12.75">
      <c r="A258" s="1427" t="s">
        <v>2786</v>
      </c>
      <c r="B258" s="1427" t="s">
        <v>757</v>
      </c>
      <c r="C258" s="1427" t="s">
        <v>390</v>
      </c>
      <c r="D258" s="1427" t="s">
        <v>549</v>
      </c>
      <c r="E258" s="1600">
        <v>601700</v>
      </c>
      <c r="F258" s="1427" t="s">
        <v>1274</v>
      </c>
      <c r="G258" s="1427" t="s">
        <v>116</v>
      </c>
      <c r="H258" s="1427" t="s">
        <v>1263</v>
      </c>
      <c r="I258" s="1427" t="s">
        <v>1275</v>
      </c>
      <c r="J258" s="1427">
        <v>36057.589999999997</v>
      </c>
      <c r="K258" s="631" t="s">
        <v>104</v>
      </c>
    </row>
    <row r="259" spans="1:11" ht="12.75">
      <c r="A259" s="1427" t="s">
        <v>2786</v>
      </c>
      <c r="B259" s="1427" t="s">
        <v>757</v>
      </c>
      <c r="C259" s="1427" t="s">
        <v>390</v>
      </c>
      <c r="D259" s="1427" t="s">
        <v>549</v>
      </c>
      <c r="E259" s="1600">
        <v>601700</v>
      </c>
      <c r="F259" s="1427" t="s">
        <v>1274</v>
      </c>
      <c r="G259" s="1427" t="s">
        <v>116</v>
      </c>
      <c r="H259" s="1427" t="s">
        <v>1264</v>
      </c>
      <c r="I259" s="1427" t="s">
        <v>1275</v>
      </c>
      <c r="J259" s="1427">
        <v>31931.73</v>
      </c>
      <c r="K259" s="631" t="s">
        <v>104</v>
      </c>
    </row>
    <row r="260" spans="1:11" ht="12.75">
      <c r="A260" s="1427" t="s">
        <v>2786</v>
      </c>
      <c r="B260" s="1427" t="s">
        <v>757</v>
      </c>
      <c r="C260" s="1427" t="s">
        <v>390</v>
      </c>
      <c r="D260" s="1427" t="s">
        <v>549</v>
      </c>
      <c r="E260" s="1600">
        <v>601700</v>
      </c>
      <c r="F260" s="1427" t="s">
        <v>1274</v>
      </c>
      <c r="G260" s="1427" t="s">
        <v>116</v>
      </c>
      <c r="H260" s="1427" t="s">
        <v>1265</v>
      </c>
      <c r="I260" s="1427" t="s">
        <v>1275</v>
      </c>
      <c r="J260" s="1427">
        <v>38065.019999999997</v>
      </c>
      <c r="K260" s="631" t="s">
        <v>104</v>
      </c>
    </row>
    <row r="261" spans="1:11" ht="12.75">
      <c r="A261" s="1427" t="s">
        <v>2786</v>
      </c>
      <c r="B261" s="1427" t="s">
        <v>757</v>
      </c>
      <c r="C261" s="1427" t="s">
        <v>390</v>
      </c>
      <c r="D261" s="1427" t="s">
        <v>549</v>
      </c>
      <c r="E261" s="1600">
        <v>601700</v>
      </c>
      <c r="F261" s="1427" t="s">
        <v>1274</v>
      </c>
      <c r="G261" s="1427" t="s">
        <v>116</v>
      </c>
      <c r="H261" s="1427" t="s">
        <v>1266</v>
      </c>
      <c r="I261" s="1427" t="s">
        <v>1275</v>
      </c>
      <c r="J261" s="1427">
        <v>37388.18</v>
      </c>
      <c r="K261" s="631" t="s">
        <v>104</v>
      </c>
    </row>
    <row r="262" spans="1:11" ht="12.75">
      <c r="A262" s="1427" t="s">
        <v>2786</v>
      </c>
      <c r="B262" s="1427" t="s">
        <v>757</v>
      </c>
      <c r="C262" s="1427" t="s">
        <v>390</v>
      </c>
      <c r="D262" s="1427" t="s">
        <v>549</v>
      </c>
      <c r="E262" s="1600">
        <v>601700</v>
      </c>
      <c r="F262" s="1427" t="s">
        <v>1274</v>
      </c>
      <c r="G262" s="1427" t="s">
        <v>116</v>
      </c>
      <c r="H262" s="1427" t="s">
        <v>1267</v>
      </c>
      <c r="I262" s="1427" t="s">
        <v>1275</v>
      </c>
      <c r="J262" s="1427">
        <v>27093.720000000001</v>
      </c>
      <c r="K262" s="631" t="s">
        <v>104</v>
      </c>
    </row>
    <row r="263" spans="1:11" ht="12.75">
      <c r="A263" s="1427" t="s">
        <v>2786</v>
      </c>
      <c r="B263" s="1427" t="s">
        <v>757</v>
      </c>
      <c r="C263" s="1427" t="s">
        <v>390</v>
      </c>
      <c r="D263" s="1427" t="s">
        <v>549</v>
      </c>
      <c r="E263" s="1600">
        <v>601800</v>
      </c>
      <c r="F263" s="1427" t="s">
        <v>1271</v>
      </c>
      <c r="G263" s="1427" t="s">
        <v>116</v>
      </c>
      <c r="H263" s="1427" t="s">
        <v>1263</v>
      </c>
      <c r="I263" s="1427" t="s">
        <v>1272</v>
      </c>
      <c r="J263" s="1427">
        <v>168572.60999999999</v>
      </c>
      <c r="K263" s="631" t="s">
        <v>104</v>
      </c>
    </row>
    <row r="264" spans="1:11" ht="12.75">
      <c r="A264" s="1427" t="s">
        <v>2786</v>
      </c>
      <c r="B264" s="1427" t="s">
        <v>757</v>
      </c>
      <c r="C264" s="1427" t="s">
        <v>390</v>
      </c>
      <c r="D264" s="1427" t="s">
        <v>549</v>
      </c>
      <c r="E264" s="1600">
        <v>601800</v>
      </c>
      <c r="F264" s="1427" t="s">
        <v>1271</v>
      </c>
      <c r="G264" s="1427" t="s">
        <v>116</v>
      </c>
      <c r="H264" s="1427" t="s">
        <v>1264</v>
      </c>
      <c r="I264" s="1427" t="s">
        <v>1272</v>
      </c>
      <c r="J264" s="1427">
        <v>163812.10000000001</v>
      </c>
      <c r="K264" s="631" t="s">
        <v>104</v>
      </c>
    </row>
    <row r="265" spans="1:11" ht="12.75">
      <c r="A265" s="1427" t="s">
        <v>2786</v>
      </c>
      <c r="B265" s="1427" t="s">
        <v>757</v>
      </c>
      <c r="C265" s="1427" t="s">
        <v>390</v>
      </c>
      <c r="D265" s="1427" t="s">
        <v>549</v>
      </c>
      <c r="E265" s="1600">
        <v>601800</v>
      </c>
      <c r="F265" s="1427" t="s">
        <v>1271</v>
      </c>
      <c r="G265" s="1427" t="s">
        <v>116</v>
      </c>
      <c r="H265" s="1427" t="s">
        <v>1265</v>
      </c>
      <c r="I265" s="1427" t="s">
        <v>1272</v>
      </c>
      <c r="J265" s="1427">
        <v>205059.85999999999</v>
      </c>
      <c r="K265" s="631" t="s">
        <v>104</v>
      </c>
    </row>
    <row r="266" spans="1:11" ht="12.75">
      <c r="A266" s="1427" t="s">
        <v>2786</v>
      </c>
      <c r="B266" s="1427" t="s">
        <v>757</v>
      </c>
      <c r="C266" s="1427" t="s">
        <v>390</v>
      </c>
      <c r="D266" s="1427" t="s">
        <v>549</v>
      </c>
      <c r="E266" s="1600">
        <v>601800</v>
      </c>
      <c r="F266" s="1427" t="s">
        <v>1271</v>
      </c>
      <c r="G266" s="1427" t="s">
        <v>116</v>
      </c>
      <c r="H266" s="1427" t="s">
        <v>1266</v>
      </c>
      <c r="I266" s="1427" t="s">
        <v>1272</v>
      </c>
      <c r="J266" s="1427">
        <v>171170.32999999999</v>
      </c>
      <c r="K266" s="631" t="s">
        <v>104</v>
      </c>
    </row>
    <row r="267" spans="1:11" ht="12.75">
      <c r="A267" s="1427" t="s">
        <v>2786</v>
      </c>
      <c r="B267" s="1427" t="s">
        <v>757</v>
      </c>
      <c r="C267" s="1427" t="s">
        <v>390</v>
      </c>
      <c r="D267" s="1427" t="s">
        <v>549</v>
      </c>
      <c r="E267" s="1600">
        <v>601800</v>
      </c>
      <c r="F267" s="1427" t="s">
        <v>1271</v>
      </c>
      <c r="G267" s="1427" t="s">
        <v>116</v>
      </c>
      <c r="H267" s="1427" t="s">
        <v>1267</v>
      </c>
      <c r="I267" s="1427" t="s">
        <v>1272</v>
      </c>
      <c r="J267" s="1427">
        <v>163532.29000000001</v>
      </c>
      <c r="K267" s="631" t="s">
        <v>104</v>
      </c>
    </row>
    <row r="268" spans="1:11" ht="12.75">
      <c r="A268" s="1427" t="s">
        <v>2786</v>
      </c>
      <c r="B268" s="1427" t="s">
        <v>757</v>
      </c>
      <c r="C268" s="1427" t="s">
        <v>390</v>
      </c>
      <c r="D268" s="1427" t="s">
        <v>549</v>
      </c>
      <c r="E268" s="1600">
        <v>603500</v>
      </c>
      <c r="F268" s="1427" t="s">
        <v>1291</v>
      </c>
      <c r="G268" s="1427" t="s">
        <v>116</v>
      </c>
      <c r="H268" s="1427" t="s">
        <v>1267</v>
      </c>
      <c r="I268" s="1427" t="s">
        <v>1292</v>
      </c>
      <c r="J268" s="1427">
        <v>21.239999999999998</v>
      </c>
      <c r="K268" s="631" t="s">
        <v>104</v>
      </c>
    </row>
    <row r="269" spans="1:11" ht="12.75">
      <c r="A269" s="1427" t="s">
        <v>2786</v>
      </c>
      <c r="B269" s="1427" t="s">
        <v>757</v>
      </c>
      <c r="C269" s="1427" t="s">
        <v>390</v>
      </c>
      <c r="D269" s="1427" t="s">
        <v>549</v>
      </c>
      <c r="E269" s="1600">
        <v>603800</v>
      </c>
      <c r="F269" s="1427" t="s">
        <v>1271</v>
      </c>
      <c r="G269" s="1427" t="s">
        <v>116</v>
      </c>
      <c r="H269" s="1427" t="s">
        <v>1263</v>
      </c>
      <c r="I269" s="1427" t="s">
        <v>1272</v>
      </c>
      <c r="J269" s="1427">
        <v>17842.950000000001</v>
      </c>
      <c r="K269" s="631" t="s">
        <v>104</v>
      </c>
    </row>
    <row r="270" spans="1:11" ht="12.75">
      <c r="A270" s="1427" t="s">
        <v>2786</v>
      </c>
      <c r="B270" s="1427" t="s">
        <v>757</v>
      </c>
      <c r="C270" s="1427" t="s">
        <v>390</v>
      </c>
      <c r="D270" s="1427" t="s">
        <v>549</v>
      </c>
      <c r="E270" s="1600">
        <v>603800</v>
      </c>
      <c r="F270" s="1427" t="s">
        <v>1271</v>
      </c>
      <c r="G270" s="1427" t="s">
        <v>116</v>
      </c>
      <c r="H270" s="1427" t="s">
        <v>1264</v>
      </c>
      <c r="I270" s="1427" t="s">
        <v>1272</v>
      </c>
      <c r="J270" s="1427">
        <v>19430.23</v>
      </c>
      <c r="K270" s="631" t="s">
        <v>104</v>
      </c>
    </row>
    <row r="271" spans="1:11" ht="12.75">
      <c r="A271" s="1427" t="s">
        <v>2786</v>
      </c>
      <c r="B271" s="1427" t="s">
        <v>757</v>
      </c>
      <c r="C271" s="1427" t="s">
        <v>390</v>
      </c>
      <c r="D271" s="1427" t="s">
        <v>549</v>
      </c>
      <c r="E271" s="1600">
        <v>603800</v>
      </c>
      <c r="F271" s="1427" t="s">
        <v>1271</v>
      </c>
      <c r="G271" s="1427" t="s">
        <v>116</v>
      </c>
      <c r="H271" s="1427" t="s">
        <v>1265</v>
      </c>
      <c r="I271" s="1427" t="s">
        <v>1272</v>
      </c>
      <c r="J271" s="1427">
        <v>21984.299999999999</v>
      </c>
      <c r="K271" s="631" t="s">
        <v>104</v>
      </c>
    </row>
    <row r="272" spans="1:11" ht="12.75">
      <c r="A272" s="1427" t="s">
        <v>2786</v>
      </c>
      <c r="B272" s="1427" t="s">
        <v>757</v>
      </c>
      <c r="C272" s="1427" t="s">
        <v>390</v>
      </c>
      <c r="D272" s="1427" t="s">
        <v>549</v>
      </c>
      <c r="E272" s="1600">
        <v>603800</v>
      </c>
      <c r="F272" s="1427" t="s">
        <v>1271</v>
      </c>
      <c r="G272" s="1427" t="s">
        <v>116</v>
      </c>
      <c r="H272" s="1427" t="s">
        <v>1266</v>
      </c>
      <c r="I272" s="1427" t="s">
        <v>1272</v>
      </c>
      <c r="J272" s="1427">
        <v>23036.43</v>
      </c>
      <c r="K272" s="631" t="s">
        <v>104</v>
      </c>
    </row>
    <row r="273" spans="1:11" ht="12.75">
      <c r="A273" s="1427" t="s">
        <v>2786</v>
      </c>
      <c r="B273" s="1427" t="s">
        <v>757</v>
      </c>
      <c r="C273" s="1427" t="s">
        <v>390</v>
      </c>
      <c r="D273" s="1427" t="s">
        <v>549</v>
      </c>
      <c r="E273" s="1600">
        <v>603800</v>
      </c>
      <c r="F273" s="1427" t="s">
        <v>1271</v>
      </c>
      <c r="G273" s="1427" t="s">
        <v>116</v>
      </c>
      <c r="H273" s="1427" t="s">
        <v>1267</v>
      </c>
      <c r="I273" s="1427" t="s">
        <v>1272</v>
      </c>
      <c r="J273" s="1427">
        <v>21244.009999999998</v>
      </c>
      <c r="K273" s="631" t="s">
        <v>104</v>
      </c>
    </row>
    <row r="274" spans="1:11" ht="12.75">
      <c r="A274" s="1427" t="s">
        <v>2786</v>
      </c>
      <c r="B274" s="1427" t="s">
        <v>757</v>
      </c>
      <c r="C274" s="1427" t="s">
        <v>390</v>
      </c>
      <c r="D274" s="1427" t="s">
        <v>549</v>
      </c>
      <c r="E274" s="1600">
        <v>701100</v>
      </c>
      <c r="F274" s="1427" t="s">
        <v>1281</v>
      </c>
      <c r="G274" s="1427" t="s">
        <v>1238</v>
      </c>
      <c r="H274" s="1427" t="s">
        <v>1263</v>
      </c>
      <c r="I274" s="1427" t="s">
        <v>1282</v>
      </c>
      <c r="J274" s="1427">
        <v>2990.2600000000002</v>
      </c>
      <c r="K274" s="631" t="s">
        <v>104</v>
      </c>
    </row>
    <row r="275" spans="1:11" ht="12.75">
      <c r="A275" s="1427" t="s">
        <v>2786</v>
      </c>
      <c r="B275" s="1427" t="s">
        <v>757</v>
      </c>
      <c r="C275" s="1427" t="s">
        <v>390</v>
      </c>
      <c r="D275" s="1427" t="s">
        <v>549</v>
      </c>
      <c r="E275" s="1600">
        <v>701100</v>
      </c>
      <c r="F275" s="1427" t="s">
        <v>1281</v>
      </c>
      <c r="G275" s="1427" t="s">
        <v>1238</v>
      </c>
      <c r="H275" s="1427" t="s">
        <v>1264</v>
      </c>
      <c r="I275" s="1427" t="s">
        <v>1282</v>
      </c>
      <c r="J275" s="1427">
        <v>4354.9200000000001</v>
      </c>
      <c r="K275" s="631" t="s">
        <v>104</v>
      </c>
    </row>
    <row r="276" spans="1:11" ht="12.75">
      <c r="A276" s="1427" t="s">
        <v>2786</v>
      </c>
      <c r="B276" s="1427" t="s">
        <v>757</v>
      </c>
      <c r="C276" s="1427" t="s">
        <v>390</v>
      </c>
      <c r="D276" s="1427" t="s">
        <v>549</v>
      </c>
      <c r="E276" s="1600">
        <v>701100</v>
      </c>
      <c r="F276" s="1427" t="s">
        <v>1281</v>
      </c>
      <c r="G276" s="1427" t="s">
        <v>1238</v>
      </c>
      <c r="H276" s="1427" t="s">
        <v>1265</v>
      </c>
      <c r="I276" s="1427" t="s">
        <v>1282</v>
      </c>
      <c r="J276" s="1427">
        <v>3063.8899999999999</v>
      </c>
      <c r="K276" s="631" t="s">
        <v>104</v>
      </c>
    </row>
    <row r="277" spans="1:11" ht="12.75">
      <c r="A277" s="1427" t="s">
        <v>2786</v>
      </c>
      <c r="B277" s="1427" t="s">
        <v>757</v>
      </c>
      <c r="C277" s="1427" t="s">
        <v>390</v>
      </c>
      <c r="D277" s="1427" t="s">
        <v>549</v>
      </c>
      <c r="E277" s="1600">
        <v>701100</v>
      </c>
      <c r="F277" s="1427" t="s">
        <v>1281</v>
      </c>
      <c r="G277" s="1427" t="s">
        <v>1238</v>
      </c>
      <c r="H277" s="1427" t="s">
        <v>1266</v>
      </c>
      <c r="I277" s="1427" t="s">
        <v>1282</v>
      </c>
      <c r="J277" s="1427">
        <v>3631.8299999999999</v>
      </c>
      <c r="K277" s="631" t="s">
        <v>104</v>
      </c>
    </row>
    <row r="278" spans="1:11" ht="12.75">
      <c r="A278" s="1427" t="s">
        <v>2786</v>
      </c>
      <c r="B278" s="1427" t="s">
        <v>757</v>
      </c>
      <c r="C278" s="1427" t="s">
        <v>390</v>
      </c>
      <c r="D278" s="1427" t="s">
        <v>549</v>
      </c>
      <c r="E278" s="1600">
        <v>701100</v>
      </c>
      <c r="F278" s="1427" t="s">
        <v>1281</v>
      </c>
      <c r="G278" s="1427" t="s">
        <v>1238</v>
      </c>
      <c r="H278" s="1427" t="s">
        <v>1267</v>
      </c>
      <c r="I278" s="1427" t="s">
        <v>1282</v>
      </c>
      <c r="J278" s="1427">
        <v>3285.6799999999998</v>
      </c>
      <c r="K278" s="631" t="s">
        <v>104</v>
      </c>
    </row>
    <row r="279" spans="1:11" ht="12.75">
      <c r="A279" s="1427" t="s">
        <v>2786</v>
      </c>
      <c r="B279" s="1427" t="s">
        <v>757</v>
      </c>
      <c r="C279" s="1427" t="s">
        <v>390</v>
      </c>
      <c r="D279" s="1427" t="s">
        <v>549</v>
      </c>
      <c r="E279" s="1600">
        <v>701200</v>
      </c>
      <c r="F279" s="1427" t="s">
        <v>1295</v>
      </c>
      <c r="G279" s="1427" t="s">
        <v>1238</v>
      </c>
      <c r="H279" s="1427" t="s">
        <v>1263</v>
      </c>
      <c r="I279" s="1427" t="s">
        <v>1296</v>
      </c>
      <c r="J279" s="1427">
        <v>17.219999999999999</v>
      </c>
      <c r="K279" s="631" t="s">
        <v>104</v>
      </c>
    </row>
    <row r="280" spans="1:11" ht="12.75">
      <c r="A280" s="1427" t="s">
        <v>2786</v>
      </c>
      <c r="B280" s="1427" t="s">
        <v>757</v>
      </c>
      <c r="C280" s="1427" t="s">
        <v>390</v>
      </c>
      <c r="D280" s="1427" t="s">
        <v>549</v>
      </c>
      <c r="E280" s="1600">
        <v>701200</v>
      </c>
      <c r="F280" s="1427" t="s">
        <v>1295</v>
      </c>
      <c r="G280" s="1427" t="s">
        <v>1238</v>
      </c>
      <c r="H280" s="1427" t="s">
        <v>1264</v>
      </c>
      <c r="I280" s="1427" t="s">
        <v>1296</v>
      </c>
      <c r="J280" s="1427">
        <v>1.47</v>
      </c>
      <c r="K280" s="631" t="s">
        <v>104</v>
      </c>
    </row>
    <row r="281" spans="1:11" ht="12.75">
      <c r="A281" s="1427" t="s">
        <v>2786</v>
      </c>
      <c r="B281" s="1427" t="s">
        <v>757</v>
      </c>
      <c r="C281" s="1427" t="s">
        <v>390</v>
      </c>
      <c r="D281" s="1427" t="s">
        <v>549</v>
      </c>
      <c r="E281" s="1600">
        <v>701200</v>
      </c>
      <c r="F281" s="1427" t="s">
        <v>1295</v>
      </c>
      <c r="G281" s="1427" t="s">
        <v>1238</v>
      </c>
      <c r="H281" s="1427" t="s">
        <v>1265</v>
      </c>
      <c r="I281" s="1427" t="s">
        <v>1296</v>
      </c>
      <c r="J281" s="1427">
        <v>872.61000000000001</v>
      </c>
      <c r="K281" s="631" t="s">
        <v>104</v>
      </c>
    </row>
    <row r="282" spans="1:11" ht="12.75">
      <c r="A282" s="1427" t="s">
        <v>2786</v>
      </c>
      <c r="B282" s="1427" t="s">
        <v>757</v>
      </c>
      <c r="C282" s="1427" t="s">
        <v>390</v>
      </c>
      <c r="D282" s="1427" t="s">
        <v>549</v>
      </c>
      <c r="E282" s="1600">
        <v>701200</v>
      </c>
      <c r="F282" s="1427" t="s">
        <v>1295</v>
      </c>
      <c r="G282" s="1427" t="s">
        <v>1238</v>
      </c>
      <c r="H282" s="1427" t="s">
        <v>1266</v>
      </c>
      <c r="I282" s="1427" t="s">
        <v>1296</v>
      </c>
      <c r="J282" s="1427">
        <v>148.75</v>
      </c>
      <c r="K282" s="631" t="s">
        <v>104</v>
      </c>
    </row>
    <row r="283" spans="1:11" ht="12.75">
      <c r="A283" s="1427" t="s">
        <v>2786</v>
      </c>
      <c r="B283" s="1427" t="s">
        <v>757</v>
      </c>
      <c r="C283" s="1427" t="s">
        <v>390</v>
      </c>
      <c r="D283" s="1427" t="s">
        <v>549</v>
      </c>
      <c r="E283" s="1600">
        <v>701200</v>
      </c>
      <c r="F283" s="1427" t="s">
        <v>1295</v>
      </c>
      <c r="G283" s="1427" t="s">
        <v>1238</v>
      </c>
      <c r="H283" s="1427" t="s">
        <v>1267</v>
      </c>
      <c r="I283" s="1427" t="s">
        <v>1296</v>
      </c>
      <c r="J283" s="1427">
        <v>2.77</v>
      </c>
      <c r="K283" s="631" t="s">
        <v>104</v>
      </c>
    </row>
    <row r="284" spans="1:11" ht="12.75">
      <c r="A284" s="1427" t="s">
        <v>2786</v>
      </c>
      <c r="B284" s="1427" t="s">
        <v>757</v>
      </c>
      <c r="C284" s="1427" t="s">
        <v>390</v>
      </c>
      <c r="D284" s="1427" t="s">
        <v>549</v>
      </c>
      <c r="E284" s="1600">
        <v>701300</v>
      </c>
      <c r="F284" s="1427" t="s">
        <v>1297</v>
      </c>
      <c r="G284" s="1427" t="s">
        <v>1238</v>
      </c>
      <c r="H284" s="1427" t="s">
        <v>1263</v>
      </c>
      <c r="I284" s="1427" t="s">
        <v>1298</v>
      </c>
      <c r="J284" s="1427">
        <v>95.150000000000006</v>
      </c>
      <c r="K284" s="631" t="s">
        <v>104</v>
      </c>
    </row>
    <row r="285" spans="1:11" ht="12.75">
      <c r="A285" s="1427" t="s">
        <v>2786</v>
      </c>
      <c r="B285" s="1427" t="s">
        <v>757</v>
      </c>
      <c r="C285" s="1427" t="s">
        <v>390</v>
      </c>
      <c r="D285" s="1427" t="s">
        <v>549</v>
      </c>
      <c r="E285" s="1600">
        <v>701300</v>
      </c>
      <c r="F285" s="1427" t="s">
        <v>1297</v>
      </c>
      <c r="G285" s="1427" t="s">
        <v>1238</v>
      </c>
      <c r="H285" s="1427" t="s">
        <v>1264</v>
      </c>
      <c r="I285" s="1427" t="s">
        <v>1298</v>
      </c>
      <c r="J285" s="1427">
        <v>74.079999999999998</v>
      </c>
      <c r="K285" s="631" t="s">
        <v>104</v>
      </c>
    </row>
    <row r="286" spans="1:11" ht="12.75">
      <c r="A286" s="1427" t="s">
        <v>2786</v>
      </c>
      <c r="B286" s="1427" t="s">
        <v>757</v>
      </c>
      <c r="C286" s="1427" t="s">
        <v>390</v>
      </c>
      <c r="D286" s="1427" t="s">
        <v>549</v>
      </c>
      <c r="E286" s="1600">
        <v>701300</v>
      </c>
      <c r="F286" s="1427" t="s">
        <v>1297</v>
      </c>
      <c r="G286" s="1427" t="s">
        <v>1238</v>
      </c>
      <c r="H286" s="1427" t="s">
        <v>1266</v>
      </c>
      <c r="I286" s="1427" t="s">
        <v>1298</v>
      </c>
      <c r="J286" s="1427">
        <v>132.88</v>
      </c>
      <c r="K286" s="631" t="s">
        <v>104</v>
      </c>
    </row>
    <row r="287" spans="1:11" ht="12.75">
      <c r="A287" s="1427" t="s">
        <v>2786</v>
      </c>
      <c r="B287" s="1427" t="s">
        <v>757</v>
      </c>
      <c r="C287" s="1427" t="s">
        <v>390</v>
      </c>
      <c r="D287" s="1427" t="s">
        <v>549</v>
      </c>
      <c r="E287" s="1600">
        <v>701400</v>
      </c>
      <c r="F287" s="1427" t="s">
        <v>1299</v>
      </c>
      <c r="G287" s="1427" t="s">
        <v>1238</v>
      </c>
      <c r="H287" s="1427" t="s">
        <v>1263</v>
      </c>
      <c r="I287" s="1427" t="s">
        <v>1300</v>
      </c>
      <c r="J287" s="1427">
        <v>6.5300000000000002</v>
      </c>
      <c r="K287" s="631" t="s">
        <v>104</v>
      </c>
    </row>
    <row r="288" spans="1:11" ht="12.75">
      <c r="A288" s="1427" t="s">
        <v>2786</v>
      </c>
      <c r="B288" s="1427" t="s">
        <v>757</v>
      </c>
      <c r="C288" s="1427" t="s">
        <v>390</v>
      </c>
      <c r="D288" s="1427" t="s">
        <v>549</v>
      </c>
      <c r="E288" s="1600">
        <v>701400</v>
      </c>
      <c r="F288" s="1427" t="s">
        <v>1299</v>
      </c>
      <c r="G288" s="1427" t="s">
        <v>1238</v>
      </c>
      <c r="H288" s="1427" t="s">
        <v>1265</v>
      </c>
      <c r="I288" s="1427" t="s">
        <v>1300</v>
      </c>
      <c r="J288" s="1427">
        <v>5.6100000000000003</v>
      </c>
      <c r="K288" s="631" t="s">
        <v>104</v>
      </c>
    </row>
    <row r="289" spans="1:11" ht="12.75">
      <c r="A289" s="1427" t="s">
        <v>2786</v>
      </c>
      <c r="B289" s="1427" t="s">
        <v>757</v>
      </c>
      <c r="C289" s="1427" t="s">
        <v>390</v>
      </c>
      <c r="D289" s="1427" t="s">
        <v>549</v>
      </c>
      <c r="E289" s="1600">
        <v>701400</v>
      </c>
      <c r="F289" s="1427" t="s">
        <v>1299</v>
      </c>
      <c r="G289" s="1427" t="s">
        <v>1238</v>
      </c>
      <c r="H289" s="1427" t="s">
        <v>1267</v>
      </c>
      <c r="I289" s="1427" t="s">
        <v>1300</v>
      </c>
      <c r="J289" s="1427">
        <v>13.44</v>
      </c>
      <c r="K289" s="631" t="s">
        <v>104</v>
      </c>
    </row>
    <row r="290" spans="1:11" ht="12.75">
      <c r="A290" s="1427" t="s">
        <v>2786</v>
      </c>
      <c r="B290" s="1427" t="s">
        <v>757</v>
      </c>
      <c r="C290" s="1427" t="s">
        <v>390</v>
      </c>
      <c r="D290" s="1427" t="s">
        <v>549</v>
      </c>
      <c r="E290" s="1600">
        <v>701500</v>
      </c>
      <c r="F290" s="1427" t="s">
        <v>1283</v>
      </c>
      <c r="G290" s="1427" t="s">
        <v>1238</v>
      </c>
      <c r="H290" s="1427" t="s">
        <v>1263</v>
      </c>
      <c r="I290" s="1427" t="s">
        <v>1284</v>
      </c>
      <c r="J290" s="1427">
        <v>4498.79</v>
      </c>
      <c r="K290" s="631" t="s">
        <v>104</v>
      </c>
    </row>
    <row r="291" spans="1:11" ht="12.75">
      <c r="A291" s="1427" t="s">
        <v>2786</v>
      </c>
      <c r="B291" s="1427" t="s">
        <v>757</v>
      </c>
      <c r="C291" s="1427" t="s">
        <v>390</v>
      </c>
      <c r="D291" s="1427" t="s">
        <v>549</v>
      </c>
      <c r="E291" s="1600">
        <v>701500</v>
      </c>
      <c r="F291" s="1427" t="s">
        <v>1283</v>
      </c>
      <c r="G291" s="1427" t="s">
        <v>1238</v>
      </c>
      <c r="H291" s="1427" t="s">
        <v>1264</v>
      </c>
      <c r="I291" s="1427" t="s">
        <v>1284</v>
      </c>
      <c r="J291" s="1427">
        <v>3395.5100000000002</v>
      </c>
      <c r="K291" s="631" t="s">
        <v>104</v>
      </c>
    </row>
    <row r="292" spans="1:11" ht="12.75">
      <c r="A292" s="1427" t="s">
        <v>2786</v>
      </c>
      <c r="B292" s="1427" t="s">
        <v>757</v>
      </c>
      <c r="C292" s="1427" t="s">
        <v>390</v>
      </c>
      <c r="D292" s="1427" t="s">
        <v>549</v>
      </c>
      <c r="E292" s="1600">
        <v>701500</v>
      </c>
      <c r="F292" s="1427" t="s">
        <v>1283</v>
      </c>
      <c r="G292" s="1427" t="s">
        <v>1238</v>
      </c>
      <c r="H292" s="1427" t="s">
        <v>1265</v>
      </c>
      <c r="I292" s="1427" t="s">
        <v>1284</v>
      </c>
      <c r="J292" s="1427">
        <v>4037.8299999999999</v>
      </c>
      <c r="K292" s="631" t="s">
        <v>104</v>
      </c>
    </row>
    <row r="293" spans="1:11" ht="12.75">
      <c r="A293" s="1427" t="s">
        <v>2786</v>
      </c>
      <c r="B293" s="1427" t="s">
        <v>757</v>
      </c>
      <c r="C293" s="1427" t="s">
        <v>390</v>
      </c>
      <c r="D293" s="1427" t="s">
        <v>549</v>
      </c>
      <c r="E293" s="1600">
        <v>701500</v>
      </c>
      <c r="F293" s="1427" t="s">
        <v>1283</v>
      </c>
      <c r="G293" s="1427" t="s">
        <v>1238</v>
      </c>
      <c r="H293" s="1427" t="s">
        <v>1266</v>
      </c>
      <c r="I293" s="1427" t="s">
        <v>1284</v>
      </c>
      <c r="J293" s="1427">
        <v>3720.9099999999999</v>
      </c>
      <c r="K293" s="631" t="s">
        <v>104</v>
      </c>
    </row>
    <row r="294" spans="1:11" ht="12.75">
      <c r="A294" s="1427" t="s">
        <v>2786</v>
      </c>
      <c r="B294" s="1427" t="s">
        <v>757</v>
      </c>
      <c r="C294" s="1427" t="s">
        <v>390</v>
      </c>
      <c r="D294" s="1427" t="s">
        <v>549</v>
      </c>
      <c r="E294" s="1600">
        <v>701500</v>
      </c>
      <c r="F294" s="1427" t="s">
        <v>1283</v>
      </c>
      <c r="G294" s="1427" t="s">
        <v>1238</v>
      </c>
      <c r="H294" s="1427" t="s">
        <v>1267</v>
      </c>
      <c r="I294" s="1427" t="s">
        <v>1284</v>
      </c>
      <c r="J294" s="1427">
        <v>3902.0500000000002</v>
      </c>
      <c r="K294" s="631" t="s">
        <v>104</v>
      </c>
    </row>
    <row r="295" spans="1:11" ht="12.75">
      <c r="A295" s="1427" t="s">
        <v>2786</v>
      </c>
      <c r="B295" s="1427" t="s">
        <v>757</v>
      </c>
      <c r="C295" s="1427" t="s">
        <v>390</v>
      </c>
      <c r="D295" s="1427" t="s">
        <v>549</v>
      </c>
      <c r="E295" s="1600">
        <v>701600</v>
      </c>
      <c r="F295" s="1427" t="s">
        <v>1301</v>
      </c>
      <c r="G295" s="1427" t="s">
        <v>1238</v>
      </c>
      <c r="H295" s="1427" t="s">
        <v>1263</v>
      </c>
      <c r="I295" s="1427" t="s">
        <v>1302</v>
      </c>
      <c r="J295" s="1427">
        <v>0.93999999999999995</v>
      </c>
      <c r="K295" s="631" t="s">
        <v>104</v>
      </c>
    </row>
    <row r="296" spans="1:11" ht="12.75">
      <c r="A296" s="1427" t="s">
        <v>2786</v>
      </c>
      <c r="B296" s="1427" t="s">
        <v>757</v>
      </c>
      <c r="C296" s="1427" t="s">
        <v>390</v>
      </c>
      <c r="D296" s="1427" t="s">
        <v>549</v>
      </c>
      <c r="E296" s="1600">
        <v>701600</v>
      </c>
      <c r="F296" s="1427" t="s">
        <v>1301</v>
      </c>
      <c r="G296" s="1427" t="s">
        <v>1238</v>
      </c>
      <c r="H296" s="1427" t="s">
        <v>1264</v>
      </c>
      <c r="I296" s="1427" t="s">
        <v>1302</v>
      </c>
      <c r="J296" s="1427">
        <v>113.45999999999999</v>
      </c>
      <c r="K296" s="631" t="s">
        <v>104</v>
      </c>
    </row>
    <row r="297" spans="1:11" ht="12.75">
      <c r="A297" s="1427" t="s">
        <v>2786</v>
      </c>
      <c r="B297" s="1427" t="s">
        <v>757</v>
      </c>
      <c r="C297" s="1427" t="s">
        <v>390</v>
      </c>
      <c r="D297" s="1427" t="s">
        <v>549</v>
      </c>
      <c r="E297" s="1600">
        <v>701600</v>
      </c>
      <c r="F297" s="1427" t="s">
        <v>1301</v>
      </c>
      <c r="G297" s="1427" t="s">
        <v>1238</v>
      </c>
      <c r="H297" s="1427" t="s">
        <v>1265</v>
      </c>
      <c r="I297" s="1427" t="s">
        <v>1302</v>
      </c>
      <c r="J297" s="1427">
        <v>6.5999999999999996</v>
      </c>
      <c r="K297" s="631" t="s">
        <v>104</v>
      </c>
    </row>
    <row r="298" spans="1:11" ht="12.75">
      <c r="A298" s="1427" t="s">
        <v>2786</v>
      </c>
      <c r="B298" s="1427" t="s">
        <v>757</v>
      </c>
      <c r="C298" s="1427" t="s">
        <v>390</v>
      </c>
      <c r="D298" s="1427" t="s">
        <v>549</v>
      </c>
      <c r="E298" s="1600">
        <v>701600</v>
      </c>
      <c r="F298" s="1427" t="s">
        <v>1301</v>
      </c>
      <c r="G298" s="1427" t="s">
        <v>1238</v>
      </c>
      <c r="H298" s="1427" t="s">
        <v>1266</v>
      </c>
      <c r="I298" s="1427" t="s">
        <v>1302</v>
      </c>
      <c r="J298" s="1427">
        <v>1.25</v>
      </c>
      <c r="K298" s="631" t="s">
        <v>104</v>
      </c>
    </row>
    <row r="299" spans="1:11" ht="12.75">
      <c r="A299" s="1427" t="s">
        <v>2786</v>
      </c>
      <c r="B299" s="1427" t="s">
        <v>757</v>
      </c>
      <c r="C299" s="1427" t="s">
        <v>390</v>
      </c>
      <c r="D299" s="1427" t="s">
        <v>549</v>
      </c>
      <c r="E299" s="1600">
        <v>701600</v>
      </c>
      <c r="F299" s="1427" t="s">
        <v>1301</v>
      </c>
      <c r="G299" s="1427" t="s">
        <v>1238</v>
      </c>
      <c r="H299" s="1427" t="s">
        <v>1267</v>
      </c>
      <c r="I299" s="1427" t="s">
        <v>1302</v>
      </c>
      <c r="J299" s="1427">
        <v>442.25</v>
      </c>
      <c r="K299" s="631" t="s">
        <v>104</v>
      </c>
    </row>
    <row r="300" spans="1:11" ht="12.75">
      <c r="A300" s="1427" t="s">
        <v>2786</v>
      </c>
      <c r="B300" s="1427" t="s">
        <v>757</v>
      </c>
      <c r="C300" s="1427" t="s">
        <v>390</v>
      </c>
      <c r="D300" s="1427" t="s">
        <v>549</v>
      </c>
      <c r="E300" s="1600">
        <v>701700</v>
      </c>
      <c r="F300" s="1427" t="s">
        <v>1276</v>
      </c>
      <c r="G300" s="1427" t="s">
        <v>1238</v>
      </c>
      <c r="H300" s="1427" t="s">
        <v>1263</v>
      </c>
      <c r="I300" s="1427" t="s">
        <v>1275</v>
      </c>
      <c r="J300" s="1427">
        <v>309.80000000000001</v>
      </c>
      <c r="K300" s="631" t="s">
        <v>104</v>
      </c>
    </row>
    <row r="301" spans="1:11" ht="12.75">
      <c r="A301" s="1427" t="s">
        <v>2786</v>
      </c>
      <c r="B301" s="1427" t="s">
        <v>757</v>
      </c>
      <c r="C301" s="1427" t="s">
        <v>390</v>
      </c>
      <c r="D301" s="1427" t="s">
        <v>549</v>
      </c>
      <c r="E301" s="1600">
        <v>701700</v>
      </c>
      <c r="F301" s="1427" t="s">
        <v>1276</v>
      </c>
      <c r="G301" s="1427" t="s">
        <v>1238</v>
      </c>
      <c r="H301" s="1427" t="s">
        <v>1264</v>
      </c>
      <c r="I301" s="1427" t="s">
        <v>1275</v>
      </c>
      <c r="J301" s="1427">
        <v>416.17000000000002</v>
      </c>
      <c r="K301" s="631" t="s">
        <v>104</v>
      </c>
    </row>
    <row r="302" spans="1:11" ht="12.75">
      <c r="A302" s="1427" t="s">
        <v>2786</v>
      </c>
      <c r="B302" s="1427" t="s">
        <v>757</v>
      </c>
      <c r="C302" s="1427" t="s">
        <v>390</v>
      </c>
      <c r="D302" s="1427" t="s">
        <v>549</v>
      </c>
      <c r="E302" s="1600">
        <v>701700</v>
      </c>
      <c r="F302" s="1427" t="s">
        <v>1276</v>
      </c>
      <c r="G302" s="1427" t="s">
        <v>1238</v>
      </c>
      <c r="H302" s="1427" t="s">
        <v>1265</v>
      </c>
      <c r="I302" s="1427" t="s">
        <v>1275</v>
      </c>
      <c r="J302" s="1427">
        <v>511.19999999999999</v>
      </c>
      <c r="K302" s="631" t="s">
        <v>104</v>
      </c>
    </row>
    <row r="303" spans="1:11" ht="12.75">
      <c r="A303" s="1427" t="s">
        <v>2786</v>
      </c>
      <c r="B303" s="1427" t="s">
        <v>757</v>
      </c>
      <c r="C303" s="1427" t="s">
        <v>390</v>
      </c>
      <c r="D303" s="1427" t="s">
        <v>549</v>
      </c>
      <c r="E303" s="1600">
        <v>701700</v>
      </c>
      <c r="F303" s="1427" t="s">
        <v>1276</v>
      </c>
      <c r="G303" s="1427" t="s">
        <v>1238</v>
      </c>
      <c r="H303" s="1427" t="s">
        <v>1266</v>
      </c>
      <c r="I303" s="1427" t="s">
        <v>1275</v>
      </c>
      <c r="J303" s="1427">
        <v>130.77000000000001</v>
      </c>
      <c r="K303" s="631" t="s">
        <v>104</v>
      </c>
    </row>
    <row r="304" spans="1:11" ht="12.75">
      <c r="A304" s="1427" t="s">
        <v>2786</v>
      </c>
      <c r="B304" s="1427" t="s">
        <v>757</v>
      </c>
      <c r="C304" s="1427" t="s">
        <v>390</v>
      </c>
      <c r="D304" s="1427" t="s">
        <v>549</v>
      </c>
      <c r="E304" s="1600">
        <v>701700</v>
      </c>
      <c r="F304" s="1427" t="s">
        <v>1276</v>
      </c>
      <c r="G304" s="1427" t="s">
        <v>1238</v>
      </c>
      <c r="H304" s="1427" t="s">
        <v>1267</v>
      </c>
      <c r="I304" s="1427" t="s">
        <v>1275</v>
      </c>
      <c r="J304" s="1427">
        <v>707.27999999999997</v>
      </c>
      <c r="K304" s="631" t="s">
        <v>104</v>
      </c>
    </row>
    <row r="305" spans="1:11" ht="12.75">
      <c r="A305" s="1427" t="s">
        <v>2786</v>
      </c>
      <c r="B305" s="1427" t="s">
        <v>757</v>
      </c>
      <c r="C305" s="1427" t="s">
        <v>390</v>
      </c>
      <c r="D305" s="1427" t="s">
        <v>549</v>
      </c>
      <c r="E305" s="1600">
        <v>701800</v>
      </c>
      <c r="F305" s="1427" t="s">
        <v>1273</v>
      </c>
      <c r="G305" s="1427" t="s">
        <v>1238</v>
      </c>
      <c r="H305" s="1427" t="s">
        <v>1263</v>
      </c>
      <c r="I305" s="1427" t="s">
        <v>1272</v>
      </c>
      <c r="J305" s="1427">
        <v>9582.5400000000009</v>
      </c>
      <c r="K305" s="631" t="s">
        <v>104</v>
      </c>
    </row>
    <row r="306" spans="1:11" ht="12.75">
      <c r="A306" s="1427" t="s">
        <v>2786</v>
      </c>
      <c r="B306" s="1427" t="s">
        <v>757</v>
      </c>
      <c r="C306" s="1427" t="s">
        <v>390</v>
      </c>
      <c r="D306" s="1427" t="s">
        <v>549</v>
      </c>
      <c r="E306" s="1600">
        <v>701800</v>
      </c>
      <c r="F306" s="1427" t="s">
        <v>1273</v>
      </c>
      <c r="G306" s="1427" t="s">
        <v>1238</v>
      </c>
      <c r="H306" s="1427" t="s">
        <v>1264</v>
      </c>
      <c r="I306" s="1427" t="s">
        <v>1272</v>
      </c>
      <c r="J306" s="1427">
        <v>10447.57</v>
      </c>
      <c r="K306" s="631" t="s">
        <v>104</v>
      </c>
    </row>
    <row r="307" spans="1:11" ht="12.75">
      <c r="A307" s="1427" t="s">
        <v>2786</v>
      </c>
      <c r="B307" s="1427" t="s">
        <v>757</v>
      </c>
      <c r="C307" s="1427" t="s">
        <v>390</v>
      </c>
      <c r="D307" s="1427" t="s">
        <v>549</v>
      </c>
      <c r="E307" s="1600">
        <v>701800</v>
      </c>
      <c r="F307" s="1427" t="s">
        <v>1273</v>
      </c>
      <c r="G307" s="1427" t="s">
        <v>1238</v>
      </c>
      <c r="H307" s="1427" t="s">
        <v>1265</v>
      </c>
      <c r="I307" s="1427" t="s">
        <v>1272</v>
      </c>
      <c r="J307" s="1427">
        <v>14489.07</v>
      </c>
      <c r="K307" s="631" t="s">
        <v>104</v>
      </c>
    </row>
    <row r="308" spans="1:11" ht="12.75">
      <c r="A308" s="1427" t="s">
        <v>2786</v>
      </c>
      <c r="B308" s="1427" t="s">
        <v>757</v>
      </c>
      <c r="C308" s="1427" t="s">
        <v>390</v>
      </c>
      <c r="D308" s="1427" t="s">
        <v>549</v>
      </c>
      <c r="E308" s="1600">
        <v>701800</v>
      </c>
      <c r="F308" s="1427" t="s">
        <v>1273</v>
      </c>
      <c r="G308" s="1427" t="s">
        <v>1238</v>
      </c>
      <c r="H308" s="1427" t="s">
        <v>1266</v>
      </c>
      <c r="I308" s="1427" t="s">
        <v>1272</v>
      </c>
      <c r="J308" s="1427">
        <v>8435.0499999999993</v>
      </c>
      <c r="K308" s="631" t="s">
        <v>104</v>
      </c>
    </row>
    <row r="309" spans="1:11" ht="12.75">
      <c r="A309" s="1427" t="s">
        <v>2786</v>
      </c>
      <c r="B309" s="1427" t="s">
        <v>757</v>
      </c>
      <c r="C309" s="1427" t="s">
        <v>390</v>
      </c>
      <c r="D309" s="1427" t="s">
        <v>549</v>
      </c>
      <c r="E309" s="1600">
        <v>701800</v>
      </c>
      <c r="F309" s="1427" t="s">
        <v>1273</v>
      </c>
      <c r="G309" s="1427" t="s">
        <v>1238</v>
      </c>
      <c r="H309" s="1427" t="s">
        <v>1267</v>
      </c>
      <c r="I309" s="1427" t="s">
        <v>1272</v>
      </c>
      <c r="J309" s="1427">
        <v>8653.0200000000004</v>
      </c>
      <c r="K309" s="631" t="s">
        <v>104</v>
      </c>
    </row>
    <row r="310" spans="1:11" ht="12.75">
      <c r="A310" s="1427" t="s">
        <v>2786</v>
      </c>
      <c r="B310" s="1427" t="s">
        <v>757</v>
      </c>
      <c r="C310" s="1427" t="s">
        <v>390</v>
      </c>
      <c r="D310" s="1427" t="s">
        <v>549</v>
      </c>
      <c r="E310" s="1600">
        <v>703800</v>
      </c>
      <c r="F310" s="1427" t="s">
        <v>1273</v>
      </c>
      <c r="G310" s="1427" t="s">
        <v>1238</v>
      </c>
      <c r="H310" s="1427" t="s">
        <v>1263</v>
      </c>
      <c r="I310" s="1427" t="s">
        <v>1272</v>
      </c>
      <c r="J310" s="1427">
        <v>2069.4299999999998</v>
      </c>
      <c r="K310" s="631" t="s">
        <v>104</v>
      </c>
    </row>
    <row r="311" spans="1:11" ht="12.75">
      <c r="A311" s="1427" t="s">
        <v>2786</v>
      </c>
      <c r="B311" s="1427" t="s">
        <v>757</v>
      </c>
      <c r="C311" s="1427" t="s">
        <v>390</v>
      </c>
      <c r="D311" s="1427" t="s">
        <v>549</v>
      </c>
      <c r="E311" s="1600">
        <v>703800</v>
      </c>
      <c r="F311" s="1427" t="s">
        <v>1273</v>
      </c>
      <c r="G311" s="1427" t="s">
        <v>1238</v>
      </c>
      <c r="H311" s="1427" t="s">
        <v>1264</v>
      </c>
      <c r="I311" s="1427" t="s">
        <v>1272</v>
      </c>
      <c r="J311" s="1427">
        <v>2292.6300000000001</v>
      </c>
      <c r="K311" s="631" t="s">
        <v>104</v>
      </c>
    </row>
    <row r="312" spans="1:11" ht="12.75">
      <c r="A312" s="1427" t="s">
        <v>2786</v>
      </c>
      <c r="B312" s="1427" t="s">
        <v>757</v>
      </c>
      <c r="C312" s="1427" t="s">
        <v>390</v>
      </c>
      <c r="D312" s="1427" t="s">
        <v>549</v>
      </c>
      <c r="E312" s="1600">
        <v>703800</v>
      </c>
      <c r="F312" s="1427" t="s">
        <v>1273</v>
      </c>
      <c r="G312" s="1427" t="s">
        <v>1238</v>
      </c>
      <c r="H312" s="1427" t="s">
        <v>1265</v>
      </c>
      <c r="I312" s="1427" t="s">
        <v>1272</v>
      </c>
      <c r="J312" s="1427">
        <v>2553.04</v>
      </c>
      <c r="K312" s="631" t="s">
        <v>104</v>
      </c>
    </row>
    <row r="313" spans="1:11" ht="12.75">
      <c r="A313" s="1427" t="s">
        <v>2786</v>
      </c>
      <c r="B313" s="1427" t="s">
        <v>757</v>
      </c>
      <c r="C313" s="1427" t="s">
        <v>390</v>
      </c>
      <c r="D313" s="1427" t="s">
        <v>549</v>
      </c>
      <c r="E313" s="1600">
        <v>703800</v>
      </c>
      <c r="F313" s="1427" t="s">
        <v>1273</v>
      </c>
      <c r="G313" s="1427" t="s">
        <v>1238</v>
      </c>
      <c r="H313" s="1427" t="s">
        <v>1266</v>
      </c>
      <c r="I313" s="1427" t="s">
        <v>1272</v>
      </c>
      <c r="J313" s="1427">
        <v>2487.1700000000001</v>
      </c>
      <c r="K313" s="631" t="s">
        <v>104</v>
      </c>
    </row>
    <row r="314" spans="1:11" ht="12.75">
      <c r="A314" s="1427" t="s">
        <v>2786</v>
      </c>
      <c r="B314" s="1427" t="s">
        <v>757</v>
      </c>
      <c r="C314" s="1427" t="s">
        <v>390</v>
      </c>
      <c r="D314" s="1427" t="s">
        <v>549</v>
      </c>
      <c r="E314" s="1600">
        <v>703800</v>
      </c>
      <c r="F314" s="1427" t="s">
        <v>1273</v>
      </c>
      <c r="G314" s="1427" t="s">
        <v>1238</v>
      </c>
      <c r="H314" s="1427" t="s">
        <v>1267</v>
      </c>
      <c r="I314" s="1427" t="s">
        <v>1272</v>
      </c>
      <c r="J314" s="1427">
        <v>2502.4200000000001</v>
      </c>
      <c r="K314" s="631" t="s">
        <v>104</v>
      </c>
    </row>
    <row r="315" spans="1:11" ht="12.75">
      <c r="A315" s="1427" t="s">
        <v>2786</v>
      </c>
      <c r="B315" s="1427" t="s">
        <v>778</v>
      </c>
      <c r="C315" s="1427" t="s">
        <v>390</v>
      </c>
      <c r="D315" s="1427" t="s">
        <v>549</v>
      </c>
      <c r="E315" s="1600">
        <v>641800</v>
      </c>
      <c r="F315" s="1427" t="s">
        <v>1271</v>
      </c>
      <c r="G315" s="1427" t="s">
        <v>116</v>
      </c>
      <c r="H315" s="1427" t="s">
        <v>1264</v>
      </c>
      <c r="I315" s="1427" t="s">
        <v>1272</v>
      </c>
      <c r="J315" s="1427">
        <v>150</v>
      </c>
      <c r="K315" s="631" t="s">
        <v>104</v>
      </c>
    </row>
    <row r="316" spans="1:11" ht="12.75">
      <c r="A316" s="1427" t="s">
        <v>2786</v>
      </c>
      <c r="B316" s="1427" t="s">
        <v>778</v>
      </c>
      <c r="C316" s="1427" t="s">
        <v>390</v>
      </c>
      <c r="D316" s="1427" t="s">
        <v>549</v>
      </c>
      <c r="E316" s="1600">
        <v>642400</v>
      </c>
      <c r="F316" s="1427" t="s">
        <v>1279</v>
      </c>
      <c r="G316" s="1427" t="s">
        <v>116</v>
      </c>
      <c r="H316" s="1427" t="s">
        <v>1263</v>
      </c>
      <c r="I316" s="1427" t="s">
        <v>1280</v>
      </c>
      <c r="J316" s="1427">
        <v>262.43000000000001</v>
      </c>
      <c r="K316" s="631" t="s">
        <v>104</v>
      </c>
    </row>
    <row r="317" spans="1:11" ht="12.75">
      <c r="A317" s="1427" t="s">
        <v>2786</v>
      </c>
      <c r="B317" s="1427" t="s">
        <v>778</v>
      </c>
      <c r="C317" s="1427" t="s">
        <v>390</v>
      </c>
      <c r="D317" s="1427" t="s">
        <v>549</v>
      </c>
      <c r="E317" s="1600">
        <v>642500</v>
      </c>
      <c r="F317" s="1427" t="s">
        <v>1291</v>
      </c>
      <c r="G317" s="1427" t="s">
        <v>116</v>
      </c>
      <c r="H317" s="1427" t="s">
        <v>1263</v>
      </c>
      <c r="I317" s="1427" t="s">
        <v>1292</v>
      </c>
      <c r="J317" s="1427">
        <v>217.38999999999999</v>
      </c>
      <c r="K317" s="631" t="s">
        <v>104</v>
      </c>
    </row>
    <row r="318" spans="1:11" ht="12.75">
      <c r="A318" s="1427" t="s">
        <v>2786</v>
      </c>
      <c r="B318" s="1427" t="s">
        <v>778</v>
      </c>
      <c r="C318" s="1427" t="s">
        <v>390</v>
      </c>
      <c r="D318" s="1427" t="s">
        <v>549</v>
      </c>
      <c r="E318" s="1600">
        <v>642600</v>
      </c>
      <c r="F318" s="1427" t="s">
        <v>1293</v>
      </c>
      <c r="G318" s="1427" t="s">
        <v>116</v>
      </c>
      <c r="H318" s="1427" t="s">
        <v>1263</v>
      </c>
      <c r="I318" s="1427" t="s">
        <v>1294</v>
      </c>
      <c r="J318" s="1427">
        <v>217.38999999999999</v>
      </c>
      <c r="K318" s="631" t="s">
        <v>104</v>
      </c>
    </row>
    <row r="319" spans="1:11" ht="12.75">
      <c r="A319" s="1427" t="s">
        <v>2786</v>
      </c>
      <c r="B319" s="1427" t="s">
        <v>778</v>
      </c>
      <c r="C319" s="1427" t="s">
        <v>390</v>
      </c>
      <c r="D319" s="1427" t="s">
        <v>549</v>
      </c>
      <c r="E319" s="1600">
        <v>642800</v>
      </c>
      <c r="F319" s="1427" t="s">
        <v>1271</v>
      </c>
      <c r="G319" s="1427" t="s">
        <v>116</v>
      </c>
      <c r="H319" s="1427" t="s">
        <v>1263</v>
      </c>
      <c r="I319" s="1427" t="s">
        <v>1272</v>
      </c>
      <c r="J319" s="1427">
        <v>456.44</v>
      </c>
      <c r="K319" s="631" t="s">
        <v>104</v>
      </c>
    </row>
    <row r="320" spans="1:11" ht="12.75">
      <c r="A320" s="1427" t="s">
        <v>2786</v>
      </c>
      <c r="B320" s="1427" t="s">
        <v>778</v>
      </c>
      <c r="C320" s="1427" t="s">
        <v>390</v>
      </c>
      <c r="D320" s="1427" t="s">
        <v>549</v>
      </c>
      <c r="E320" s="1600">
        <v>642800</v>
      </c>
      <c r="F320" s="1427" t="s">
        <v>1271</v>
      </c>
      <c r="G320" s="1427" t="s">
        <v>116</v>
      </c>
      <c r="H320" s="1427" t="s">
        <v>1265</v>
      </c>
      <c r="I320" s="1427" t="s">
        <v>1272</v>
      </c>
      <c r="J320" s="1427">
        <v>407.55000000000001</v>
      </c>
      <c r="K320" s="631" t="s">
        <v>104</v>
      </c>
    </row>
    <row r="321" spans="1:11" ht="12.75">
      <c r="A321" s="1427" t="s">
        <v>2786</v>
      </c>
      <c r="B321" s="1427" t="s">
        <v>778</v>
      </c>
      <c r="C321" s="1427" t="s">
        <v>390</v>
      </c>
      <c r="D321" s="1427" t="s">
        <v>549</v>
      </c>
      <c r="E321" s="1600">
        <v>642800</v>
      </c>
      <c r="F321" s="1427" t="s">
        <v>1271</v>
      </c>
      <c r="G321" s="1427" t="s">
        <v>116</v>
      </c>
      <c r="H321" s="1427" t="s">
        <v>1267</v>
      </c>
      <c r="I321" s="1427" t="s">
        <v>1272</v>
      </c>
      <c r="J321" s="1427">
        <v>580.79999999999995</v>
      </c>
      <c r="K321" s="631" t="s">
        <v>104</v>
      </c>
    </row>
    <row r="322" spans="1:11" ht="12.75">
      <c r="A322" s="1427" t="s">
        <v>2786</v>
      </c>
      <c r="B322" s="1427" t="s">
        <v>778</v>
      </c>
      <c r="C322" s="1427" t="s">
        <v>390</v>
      </c>
      <c r="D322" s="1427" t="s">
        <v>549</v>
      </c>
      <c r="E322" s="1600">
        <v>742300</v>
      </c>
      <c r="F322" s="1427" t="s">
        <v>1297</v>
      </c>
      <c r="G322" s="1427" t="s">
        <v>1238</v>
      </c>
      <c r="H322" s="1427" t="s">
        <v>1265</v>
      </c>
      <c r="I322" s="1427" t="s">
        <v>1298</v>
      </c>
      <c r="J322" s="1427">
        <v>-5342.5299999999997</v>
      </c>
      <c r="K322" s="631" t="s">
        <v>104</v>
      </c>
    </row>
    <row r="323" spans="1:11" ht="12.75">
      <c r="A323" s="1427" t="s">
        <v>2786</v>
      </c>
      <c r="B323" s="1427" t="s">
        <v>778</v>
      </c>
      <c r="C323" s="1427" t="s">
        <v>390</v>
      </c>
      <c r="D323" s="1427" t="s">
        <v>549</v>
      </c>
      <c r="E323" s="1600">
        <v>742300</v>
      </c>
      <c r="F323" s="1427" t="s">
        <v>1297</v>
      </c>
      <c r="G323" s="1427" t="s">
        <v>1238</v>
      </c>
      <c r="H323" s="1427" t="s">
        <v>1266</v>
      </c>
      <c r="I323" s="1427" t="s">
        <v>1298</v>
      </c>
      <c r="J323" s="1427">
        <v>5342.5299999999997</v>
      </c>
      <c r="K323" s="631" t="s">
        <v>104</v>
      </c>
    </row>
    <row r="324" spans="1:11" ht="12.75">
      <c r="A324" s="1427" t="s">
        <v>2786</v>
      </c>
      <c r="B324" s="1427" t="s">
        <v>777</v>
      </c>
      <c r="C324" s="1427" t="s">
        <v>390</v>
      </c>
      <c r="D324" s="1427" t="s">
        <v>549</v>
      </c>
      <c r="E324" s="1600" t="s">
        <v>390</v>
      </c>
      <c r="F324" s="1427" t="s">
        <v>390</v>
      </c>
      <c r="G324" s="1427" t="s">
        <v>115</v>
      </c>
      <c r="H324" s="1427" t="s">
        <v>1263</v>
      </c>
      <c r="I324" s="1427" t="s">
        <v>390</v>
      </c>
      <c r="J324" s="1427">
        <v>-216916.01999999999</v>
      </c>
      <c r="K324" s="631" t="s">
        <v>104</v>
      </c>
    </row>
    <row r="325" spans="1:11" ht="12.75">
      <c r="A325" s="1427" t="s">
        <v>2786</v>
      </c>
      <c r="B325" s="1427" t="s">
        <v>777</v>
      </c>
      <c r="C325" s="1427" t="s">
        <v>390</v>
      </c>
      <c r="D325" s="1427" t="s">
        <v>549</v>
      </c>
      <c r="E325" s="1600" t="s">
        <v>390</v>
      </c>
      <c r="F325" s="1427" t="s">
        <v>390</v>
      </c>
      <c r="G325" s="1427" t="s">
        <v>115</v>
      </c>
      <c r="H325" s="1427" t="s">
        <v>1264</v>
      </c>
      <c r="I325" s="1427" t="s">
        <v>390</v>
      </c>
      <c r="J325" s="1427">
        <v>-192993.69</v>
      </c>
      <c r="K325" s="631" t="s">
        <v>104</v>
      </c>
    </row>
    <row r="326" spans="1:11" ht="12.75">
      <c r="A326" s="1427" t="s">
        <v>2786</v>
      </c>
      <c r="B326" s="1427" t="s">
        <v>777</v>
      </c>
      <c r="C326" s="1427" t="s">
        <v>390</v>
      </c>
      <c r="D326" s="1427" t="s">
        <v>549</v>
      </c>
      <c r="E326" s="1600" t="s">
        <v>390</v>
      </c>
      <c r="F326" s="1427" t="s">
        <v>390</v>
      </c>
      <c r="G326" s="1427" t="s">
        <v>115</v>
      </c>
      <c r="H326" s="1427" t="s">
        <v>1265</v>
      </c>
      <c r="I326" s="1427" t="s">
        <v>390</v>
      </c>
      <c r="J326" s="1427">
        <v>-230973.41</v>
      </c>
      <c r="K326" s="631" t="s">
        <v>104</v>
      </c>
    </row>
    <row r="327" spans="1:11" ht="12.75">
      <c r="A327" s="1427" t="s">
        <v>2786</v>
      </c>
      <c r="B327" s="1427" t="s">
        <v>777</v>
      </c>
      <c r="C327" s="1427" t="s">
        <v>390</v>
      </c>
      <c r="D327" s="1427" t="s">
        <v>549</v>
      </c>
      <c r="E327" s="1600" t="s">
        <v>390</v>
      </c>
      <c r="F327" s="1427" t="s">
        <v>390</v>
      </c>
      <c r="G327" s="1427" t="s">
        <v>115</v>
      </c>
      <c r="H327" s="1427" t="s">
        <v>1266</v>
      </c>
      <c r="I327" s="1427" t="s">
        <v>390</v>
      </c>
      <c r="J327" s="1427">
        <v>-215928.10000000001</v>
      </c>
      <c r="K327" s="631" t="s">
        <v>104</v>
      </c>
    </row>
    <row r="328" spans="1:11" ht="12.75">
      <c r="A328" s="1427" t="s">
        <v>2786</v>
      </c>
      <c r="B328" s="1427" t="s">
        <v>777</v>
      </c>
      <c r="C328" s="1427" t="s">
        <v>390</v>
      </c>
      <c r="D328" s="1427" t="s">
        <v>549</v>
      </c>
      <c r="E328" s="1600" t="s">
        <v>390</v>
      </c>
      <c r="F328" s="1427" t="s">
        <v>390</v>
      </c>
      <c r="G328" s="1427" t="s">
        <v>115</v>
      </c>
      <c r="H328" s="1427" t="s">
        <v>1267</v>
      </c>
      <c r="I328" s="1427" t="s">
        <v>390</v>
      </c>
      <c r="J328" s="1427">
        <v>-198403.5</v>
      </c>
      <c r="K328" s="631" t="s">
        <v>104</v>
      </c>
    </row>
    <row r="329" spans="1:11" ht="12.75">
      <c r="A329" s="1427" t="s">
        <v>2786</v>
      </c>
      <c r="B329" s="1427" t="s">
        <v>777</v>
      </c>
      <c r="C329" s="1427" t="s">
        <v>390</v>
      </c>
      <c r="D329" s="1427" t="s">
        <v>549</v>
      </c>
      <c r="E329" s="1600" t="s">
        <v>390</v>
      </c>
      <c r="F329" s="1427" t="s">
        <v>390</v>
      </c>
      <c r="G329" s="1427" t="s">
        <v>1238</v>
      </c>
      <c r="H329" s="1427" t="s">
        <v>1263</v>
      </c>
      <c r="I329" s="1427" t="s">
        <v>390</v>
      </c>
      <c r="J329" s="1427">
        <v>23166.619999999999</v>
      </c>
      <c r="K329" s="631" t="s">
        <v>104</v>
      </c>
    </row>
    <row r="330" spans="1:11" ht="12.75">
      <c r="A330" s="1427" t="s">
        <v>2786</v>
      </c>
      <c r="B330" s="1427" t="s">
        <v>777</v>
      </c>
      <c r="C330" s="1427" t="s">
        <v>390</v>
      </c>
      <c r="D330" s="1427" t="s">
        <v>549</v>
      </c>
      <c r="E330" s="1600" t="s">
        <v>390</v>
      </c>
      <c r="F330" s="1427" t="s">
        <v>390</v>
      </c>
      <c r="G330" s="1427" t="s">
        <v>1238</v>
      </c>
      <c r="H330" s="1427" t="s">
        <v>1264</v>
      </c>
      <c r="I330" s="1427" t="s">
        <v>390</v>
      </c>
      <c r="J330" s="1427">
        <v>20611.740000000002</v>
      </c>
      <c r="K330" s="631" t="s">
        <v>104</v>
      </c>
    </row>
    <row r="331" spans="1:11" ht="12.75">
      <c r="A331" s="1427" t="s">
        <v>2786</v>
      </c>
      <c r="B331" s="1427" t="s">
        <v>777</v>
      </c>
      <c r="C331" s="1427" t="s">
        <v>390</v>
      </c>
      <c r="D331" s="1427" t="s">
        <v>549</v>
      </c>
      <c r="E331" s="1600" t="s">
        <v>390</v>
      </c>
      <c r="F331" s="1427" t="s">
        <v>390</v>
      </c>
      <c r="G331" s="1427" t="s">
        <v>1238</v>
      </c>
      <c r="H331" s="1427" t="s">
        <v>1265</v>
      </c>
      <c r="I331" s="1427" t="s">
        <v>390</v>
      </c>
      <c r="J331" s="1427">
        <v>24668.150000000001</v>
      </c>
      <c r="K331" s="631" t="s">
        <v>104</v>
      </c>
    </row>
    <row r="332" spans="1:11" ht="12.75">
      <c r="A332" s="1427" t="s">
        <v>2786</v>
      </c>
      <c r="B332" s="1427" t="s">
        <v>777</v>
      </c>
      <c r="C332" s="1427" t="s">
        <v>390</v>
      </c>
      <c r="D332" s="1427" t="s">
        <v>549</v>
      </c>
      <c r="E332" s="1600" t="s">
        <v>390</v>
      </c>
      <c r="F332" s="1427" t="s">
        <v>390</v>
      </c>
      <c r="G332" s="1427" t="s">
        <v>1238</v>
      </c>
      <c r="H332" s="1427" t="s">
        <v>1266</v>
      </c>
      <c r="I332" s="1427" t="s">
        <v>390</v>
      </c>
      <c r="J332" s="1427">
        <v>23061.009999999998</v>
      </c>
      <c r="K332" s="631" t="s">
        <v>104</v>
      </c>
    </row>
    <row r="333" spans="1:11" ht="12.75">
      <c r="A333" s="1427" t="s">
        <v>2786</v>
      </c>
      <c r="B333" s="1427" t="s">
        <v>777</v>
      </c>
      <c r="C333" s="1427" t="s">
        <v>390</v>
      </c>
      <c r="D333" s="1427" t="s">
        <v>549</v>
      </c>
      <c r="E333" s="1600" t="s">
        <v>390</v>
      </c>
      <c r="F333" s="1427" t="s">
        <v>390</v>
      </c>
      <c r="G333" s="1427" t="s">
        <v>1238</v>
      </c>
      <c r="H333" s="1427" t="s">
        <v>1267</v>
      </c>
      <c r="I333" s="1427" t="s">
        <v>390</v>
      </c>
      <c r="J333" s="1427">
        <v>21189.82</v>
      </c>
      <c r="K333" s="631" t="s">
        <v>104</v>
      </c>
    </row>
    <row r="334" spans="1:11" ht="12.75">
      <c r="A334" s="1427" t="s">
        <v>2786</v>
      </c>
      <c r="B334" s="1427" t="s">
        <v>777</v>
      </c>
      <c r="C334" s="1427" t="s">
        <v>390</v>
      </c>
      <c r="D334" s="1427" t="s">
        <v>549</v>
      </c>
      <c r="E334" s="1600" t="s">
        <v>390</v>
      </c>
      <c r="F334" s="1427" t="s">
        <v>390</v>
      </c>
      <c r="G334" s="1427" t="s">
        <v>116</v>
      </c>
      <c r="H334" s="1427" t="s">
        <v>1263</v>
      </c>
      <c r="I334" s="1427" t="s">
        <v>390</v>
      </c>
      <c r="J334" s="1427">
        <v>193749.39999999999</v>
      </c>
      <c r="K334" s="631" t="s">
        <v>104</v>
      </c>
    </row>
    <row r="335" spans="1:11" ht="12.75">
      <c r="A335" s="1427" t="s">
        <v>2786</v>
      </c>
      <c r="B335" s="1427" t="s">
        <v>777</v>
      </c>
      <c r="C335" s="1427" t="s">
        <v>390</v>
      </c>
      <c r="D335" s="1427" t="s">
        <v>549</v>
      </c>
      <c r="E335" s="1600" t="s">
        <v>390</v>
      </c>
      <c r="F335" s="1427" t="s">
        <v>390</v>
      </c>
      <c r="G335" s="1427" t="s">
        <v>116</v>
      </c>
      <c r="H335" s="1427" t="s">
        <v>1264</v>
      </c>
      <c r="I335" s="1427" t="s">
        <v>390</v>
      </c>
      <c r="J335" s="1427">
        <v>172381.95000000001</v>
      </c>
      <c r="K335" s="631" t="s">
        <v>104</v>
      </c>
    </row>
    <row r="336" spans="1:11" ht="12.75">
      <c r="A336" s="1427" t="s">
        <v>2786</v>
      </c>
      <c r="B336" s="1427" t="s">
        <v>777</v>
      </c>
      <c r="C336" s="1427" t="s">
        <v>390</v>
      </c>
      <c r="D336" s="1427" t="s">
        <v>549</v>
      </c>
      <c r="E336" s="1600" t="s">
        <v>390</v>
      </c>
      <c r="F336" s="1427" t="s">
        <v>390</v>
      </c>
      <c r="G336" s="1427" t="s">
        <v>116</v>
      </c>
      <c r="H336" s="1427" t="s">
        <v>1265</v>
      </c>
      <c r="I336" s="1427" t="s">
        <v>390</v>
      </c>
      <c r="J336" s="1427">
        <v>206305.26000000001</v>
      </c>
      <c r="K336" s="631" t="s">
        <v>104</v>
      </c>
    </row>
    <row r="337" spans="1:11" ht="12.75">
      <c r="A337" s="1427" t="s">
        <v>2786</v>
      </c>
      <c r="B337" s="1427" t="s">
        <v>777</v>
      </c>
      <c r="C337" s="1427" t="s">
        <v>390</v>
      </c>
      <c r="D337" s="1427" t="s">
        <v>549</v>
      </c>
      <c r="E337" s="1600" t="s">
        <v>390</v>
      </c>
      <c r="F337" s="1427" t="s">
        <v>390</v>
      </c>
      <c r="G337" s="1427" t="s">
        <v>116</v>
      </c>
      <c r="H337" s="1427" t="s">
        <v>1266</v>
      </c>
      <c r="I337" s="1427" t="s">
        <v>390</v>
      </c>
      <c r="J337" s="1427">
        <v>192867.09</v>
      </c>
      <c r="K337" s="631" t="s">
        <v>104</v>
      </c>
    </row>
    <row r="338" spans="1:11" ht="12.75">
      <c r="A338" s="1427" t="s">
        <v>2786</v>
      </c>
      <c r="B338" s="1427" t="s">
        <v>777</v>
      </c>
      <c r="C338" s="1427" t="s">
        <v>390</v>
      </c>
      <c r="D338" s="1427" t="s">
        <v>549</v>
      </c>
      <c r="E338" s="1600" t="s">
        <v>390</v>
      </c>
      <c r="F338" s="1427" t="s">
        <v>390</v>
      </c>
      <c r="G338" s="1427" t="s">
        <v>116</v>
      </c>
      <c r="H338" s="1427" t="s">
        <v>1267</v>
      </c>
      <c r="I338" s="1427" t="s">
        <v>390</v>
      </c>
      <c r="J338" s="1427">
        <v>177213.67999999999</v>
      </c>
      <c r="K338" s="631" t="s">
        <v>104</v>
      </c>
    </row>
    <row r="339" spans="1:11" ht="12.75">
      <c r="A339" s="1427" t="s">
        <v>2786</v>
      </c>
      <c r="B339" s="1427" t="s">
        <v>777</v>
      </c>
      <c r="C339" s="1427" t="s">
        <v>390</v>
      </c>
      <c r="D339" s="1427" t="s">
        <v>549</v>
      </c>
      <c r="E339" s="1600">
        <v>634700</v>
      </c>
      <c r="F339" s="1427" t="s">
        <v>1274</v>
      </c>
      <c r="G339" s="1427" t="s">
        <v>116</v>
      </c>
      <c r="H339" s="1427" t="s">
        <v>1263</v>
      </c>
      <c r="I339" s="1427" t="s">
        <v>1275</v>
      </c>
      <c r="J339" s="1427">
        <v>60254.690000000002</v>
      </c>
      <c r="K339" s="631" t="s">
        <v>104</v>
      </c>
    </row>
    <row r="340" spans="1:11" ht="12.75">
      <c r="A340" s="1427" t="s">
        <v>2786</v>
      </c>
      <c r="B340" s="1427" t="s">
        <v>777</v>
      </c>
      <c r="C340" s="1427" t="s">
        <v>390</v>
      </c>
      <c r="D340" s="1427" t="s">
        <v>549</v>
      </c>
      <c r="E340" s="1600">
        <v>634700</v>
      </c>
      <c r="F340" s="1427" t="s">
        <v>1274</v>
      </c>
      <c r="G340" s="1427" t="s">
        <v>116</v>
      </c>
      <c r="H340" s="1427" t="s">
        <v>1264</v>
      </c>
      <c r="I340" s="1427" t="s">
        <v>1275</v>
      </c>
      <c r="J340" s="1427">
        <v>51448.32</v>
      </c>
      <c r="K340" s="631" t="s">
        <v>104</v>
      </c>
    </row>
    <row r="341" spans="1:11" ht="12.75">
      <c r="A341" s="1427" t="s">
        <v>2786</v>
      </c>
      <c r="B341" s="1427" t="s">
        <v>777</v>
      </c>
      <c r="C341" s="1427" t="s">
        <v>390</v>
      </c>
      <c r="D341" s="1427" t="s">
        <v>549</v>
      </c>
      <c r="E341" s="1600">
        <v>634700</v>
      </c>
      <c r="F341" s="1427" t="s">
        <v>1274</v>
      </c>
      <c r="G341" s="1427" t="s">
        <v>116</v>
      </c>
      <c r="H341" s="1427" t="s">
        <v>1265</v>
      </c>
      <c r="I341" s="1427" t="s">
        <v>1275</v>
      </c>
      <c r="J341" s="1427">
        <v>52566.059999999998</v>
      </c>
      <c r="K341" s="631" t="s">
        <v>104</v>
      </c>
    </row>
    <row r="342" spans="1:11" ht="12.75">
      <c r="A342" s="1427" t="s">
        <v>2786</v>
      </c>
      <c r="B342" s="1427" t="s">
        <v>777</v>
      </c>
      <c r="C342" s="1427" t="s">
        <v>390</v>
      </c>
      <c r="D342" s="1427" t="s">
        <v>549</v>
      </c>
      <c r="E342" s="1600">
        <v>634700</v>
      </c>
      <c r="F342" s="1427" t="s">
        <v>1274</v>
      </c>
      <c r="G342" s="1427" t="s">
        <v>116</v>
      </c>
      <c r="H342" s="1427" t="s">
        <v>1266</v>
      </c>
      <c r="I342" s="1427" t="s">
        <v>1275</v>
      </c>
      <c r="J342" s="1427">
        <v>56754.769999999997</v>
      </c>
      <c r="K342" s="631" t="s">
        <v>104</v>
      </c>
    </row>
    <row r="343" spans="1:11" ht="12.75">
      <c r="A343" s="1427" t="s">
        <v>2786</v>
      </c>
      <c r="B343" s="1427" t="s">
        <v>777</v>
      </c>
      <c r="C343" s="1427" t="s">
        <v>390</v>
      </c>
      <c r="D343" s="1427" t="s">
        <v>549</v>
      </c>
      <c r="E343" s="1600">
        <v>634700</v>
      </c>
      <c r="F343" s="1427" t="s">
        <v>1274</v>
      </c>
      <c r="G343" s="1427" t="s">
        <v>116</v>
      </c>
      <c r="H343" s="1427" t="s">
        <v>1267</v>
      </c>
      <c r="I343" s="1427" t="s">
        <v>1275</v>
      </c>
      <c r="J343" s="1427">
        <v>54981.080000000002</v>
      </c>
      <c r="K343" s="631" t="s">
        <v>104</v>
      </c>
    </row>
    <row r="344" spans="1:11" ht="12.75">
      <c r="A344" s="1427" t="s">
        <v>2786</v>
      </c>
      <c r="B344" s="1427" t="s">
        <v>777</v>
      </c>
      <c r="C344" s="1427" t="s">
        <v>390</v>
      </c>
      <c r="D344" s="1427" t="s">
        <v>549</v>
      </c>
      <c r="E344" s="1600">
        <v>634800</v>
      </c>
      <c r="F344" s="1427" t="s">
        <v>1271</v>
      </c>
      <c r="G344" s="1427" t="s">
        <v>116</v>
      </c>
      <c r="H344" s="1427" t="s">
        <v>1263</v>
      </c>
      <c r="I344" s="1427" t="s">
        <v>1272</v>
      </c>
      <c r="J344" s="1427">
        <v>133494.73999999999</v>
      </c>
      <c r="K344" s="631" t="s">
        <v>104</v>
      </c>
    </row>
    <row r="345" spans="1:11" ht="12.75">
      <c r="A345" s="1427" t="s">
        <v>2786</v>
      </c>
      <c r="B345" s="1427" t="s">
        <v>777</v>
      </c>
      <c r="C345" s="1427" t="s">
        <v>390</v>
      </c>
      <c r="D345" s="1427" t="s">
        <v>549</v>
      </c>
      <c r="E345" s="1600">
        <v>634800</v>
      </c>
      <c r="F345" s="1427" t="s">
        <v>1271</v>
      </c>
      <c r="G345" s="1427" t="s">
        <v>116</v>
      </c>
      <c r="H345" s="1427" t="s">
        <v>1264</v>
      </c>
      <c r="I345" s="1427" t="s">
        <v>1272</v>
      </c>
      <c r="J345" s="1427">
        <v>120933.67999999999</v>
      </c>
      <c r="K345" s="631" t="s">
        <v>104</v>
      </c>
    </row>
    <row r="346" spans="1:11" ht="12.75">
      <c r="A346" s="1427" t="s">
        <v>2786</v>
      </c>
      <c r="B346" s="1427" t="s">
        <v>777</v>
      </c>
      <c r="C346" s="1427" t="s">
        <v>390</v>
      </c>
      <c r="D346" s="1427" t="s">
        <v>549</v>
      </c>
      <c r="E346" s="1600">
        <v>634800</v>
      </c>
      <c r="F346" s="1427" t="s">
        <v>1271</v>
      </c>
      <c r="G346" s="1427" t="s">
        <v>116</v>
      </c>
      <c r="H346" s="1427" t="s">
        <v>1265</v>
      </c>
      <c r="I346" s="1427" t="s">
        <v>1272</v>
      </c>
      <c r="J346" s="1427">
        <v>153739.32999999999</v>
      </c>
      <c r="K346" s="631" t="s">
        <v>104</v>
      </c>
    </row>
    <row r="347" spans="1:11" ht="12.75">
      <c r="A347" s="1427" t="s">
        <v>2786</v>
      </c>
      <c r="B347" s="1427" t="s">
        <v>777</v>
      </c>
      <c r="C347" s="1427" t="s">
        <v>390</v>
      </c>
      <c r="D347" s="1427" t="s">
        <v>549</v>
      </c>
      <c r="E347" s="1600">
        <v>634800</v>
      </c>
      <c r="F347" s="1427" t="s">
        <v>1271</v>
      </c>
      <c r="G347" s="1427" t="s">
        <v>116</v>
      </c>
      <c r="H347" s="1427" t="s">
        <v>1266</v>
      </c>
      <c r="I347" s="1427" t="s">
        <v>1272</v>
      </c>
      <c r="J347" s="1427">
        <v>136112.39999999999</v>
      </c>
      <c r="K347" s="631" t="s">
        <v>104</v>
      </c>
    </row>
    <row r="348" spans="1:11" ht="12.75">
      <c r="A348" s="1427" t="s">
        <v>2786</v>
      </c>
      <c r="B348" s="1427" t="s">
        <v>777</v>
      </c>
      <c r="C348" s="1427" t="s">
        <v>390</v>
      </c>
      <c r="D348" s="1427" t="s">
        <v>549</v>
      </c>
      <c r="E348" s="1600">
        <v>634800</v>
      </c>
      <c r="F348" s="1427" t="s">
        <v>1271</v>
      </c>
      <c r="G348" s="1427" t="s">
        <v>116</v>
      </c>
      <c r="H348" s="1427" t="s">
        <v>1267</v>
      </c>
      <c r="I348" s="1427" t="s">
        <v>1272</v>
      </c>
      <c r="J348" s="1427">
        <v>122232.82000000001</v>
      </c>
      <c r="K348" s="631" t="s">
        <v>104</v>
      </c>
    </row>
    <row r="349" spans="1:11" ht="12.75">
      <c r="A349" s="1427" t="s">
        <v>2786</v>
      </c>
      <c r="B349" s="1427" t="s">
        <v>777</v>
      </c>
      <c r="C349" s="1427" t="s">
        <v>390</v>
      </c>
      <c r="D349" s="1427" t="s">
        <v>549</v>
      </c>
      <c r="E349" s="1600">
        <v>734700</v>
      </c>
      <c r="F349" s="1427" t="s">
        <v>1276</v>
      </c>
      <c r="G349" s="1427" t="s">
        <v>1238</v>
      </c>
      <c r="H349" s="1427" t="s">
        <v>1263</v>
      </c>
      <c r="I349" s="1427" t="s">
        <v>1275</v>
      </c>
      <c r="J349" s="1427">
        <v>7204.6099999999997</v>
      </c>
      <c r="K349" s="631" t="s">
        <v>104</v>
      </c>
    </row>
    <row r="350" spans="1:11" ht="12.75">
      <c r="A350" s="1427" t="s">
        <v>2786</v>
      </c>
      <c r="B350" s="1427" t="s">
        <v>777</v>
      </c>
      <c r="C350" s="1427" t="s">
        <v>390</v>
      </c>
      <c r="D350" s="1427" t="s">
        <v>549</v>
      </c>
      <c r="E350" s="1600">
        <v>734700</v>
      </c>
      <c r="F350" s="1427" t="s">
        <v>1276</v>
      </c>
      <c r="G350" s="1427" t="s">
        <v>1238</v>
      </c>
      <c r="H350" s="1427" t="s">
        <v>1264</v>
      </c>
      <c r="I350" s="1427" t="s">
        <v>1275</v>
      </c>
      <c r="J350" s="1427">
        <v>6151.9200000000001</v>
      </c>
      <c r="K350" s="631" t="s">
        <v>104</v>
      </c>
    </row>
    <row r="351" spans="1:11" ht="12.75">
      <c r="A351" s="1427" t="s">
        <v>2786</v>
      </c>
      <c r="B351" s="1427" t="s">
        <v>777</v>
      </c>
      <c r="C351" s="1427" t="s">
        <v>390</v>
      </c>
      <c r="D351" s="1427" t="s">
        <v>549</v>
      </c>
      <c r="E351" s="1600">
        <v>734700</v>
      </c>
      <c r="F351" s="1427" t="s">
        <v>1276</v>
      </c>
      <c r="G351" s="1427" t="s">
        <v>1238</v>
      </c>
      <c r="H351" s="1427" t="s">
        <v>1265</v>
      </c>
      <c r="I351" s="1427" t="s">
        <v>1275</v>
      </c>
      <c r="J351" s="1427">
        <v>6285.3299999999999</v>
      </c>
      <c r="K351" s="631" t="s">
        <v>104</v>
      </c>
    </row>
    <row r="352" spans="1:11" ht="12.75">
      <c r="A352" s="1427" t="s">
        <v>2786</v>
      </c>
      <c r="B352" s="1427" t="s">
        <v>777</v>
      </c>
      <c r="C352" s="1427" t="s">
        <v>390</v>
      </c>
      <c r="D352" s="1427" t="s">
        <v>549</v>
      </c>
      <c r="E352" s="1600">
        <v>734700</v>
      </c>
      <c r="F352" s="1427" t="s">
        <v>1276</v>
      </c>
      <c r="G352" s="1427" t="s">
        <v>1238</v>
      </c>
      <c r="H352" s="1427" t="s">
        <v>1266</v>
      </c>
      <c r="I352" s="1427" t="s">
        <v>1275</v>
      </c>
      <c r="J352" s="1427">
        <v>6786.0799999999999</v>
      </c>
      <c r="K352" s="631" t="s">
        <v>104</v>
      </c>
    </row>
    <row r="353" spans="1:11" ht="12.75">
      <c r="A353" s="1427" t="s">
        <v>2786</v>
      </c>
      <c r="B353" s="1427" t="s">
        <v>777</v>
      </c>
      <c r="C353" s="1427" t="s">
        <v>390</v>
      </c>
      <c r="D353" s="1427" t="s">
        <v>549</v>
      </c>
      <c r="E353" s="1600">
        <v>734700</v>
      </c>
      <c r="F353" s="1427" t="s">
        <v>1276</v>
      </c>
      <c r="G353" s="1427" t="s">
        <v>1238</v>
      </c>
      <c r="H353" s="1427" t="s">
        <v>1267</v>
      </c>
      <c r="I353" s="1427" t="s">
        <v>1275</v>
      </c>
      <c r="J353" s="1427">
        <v>6574.2200000000003</v>
      </c>
      <c r="K353" s="631" t="s">
        <v>104</v>
      </c>
    </row>
    <row r="354" spans="1:11" ht="12.75">
      <c r="A354" s="1427" t="s">
        <v>2786</v>
      </c>
      <c r="B354" s="1427" t="s">
        <v>777</v>
      </c>
      <c r="C354" s="1427" t="s">
        <v>390</v>
      </c>
      <c r="D354" s="1427" t="s">
        <v>549</v>
      </c>
      <c r="E354" s="1600">
        <v>734800</v>
      </c>
      <c r="F354" s="1427" t="s">
        <v>1273</v>
      </c>
      <c r="G354" s="1427" t="s">
        <v>1238</v>
      </c>
      <c r="H354" s="1427" t="s">
        <v>1263</v>
      </c>
      <c r="I354" s="1427" t="s">
        <v>1272</v>
      </c>
      <c r="J354" s="1427">
        <v>15961.57</v>
      </c>
      <c r="K354" s="631" t="s">
        <v>104</v>
      </c>
    </row>
    <row r="355" spans="1:11" ht="12.75">
      <c r="A355" s="1427" t="s">
        <v>2786</v>
      </c>
      <c r="B355" s="1427" t="s">
        <v>777</v>
      </c>
      <c r="C355" s="1427" t="s">
        <v>390</v>
      </c>
      <c r="D355" s="1427" t="s">
        <v>549</v>
      </c>
      <c r="E355" s="1600">
        <v>734800</v>
      </c>
      <c r="F355" s="1427" t="s">
        <v>1273</v>
      </c>
      <c r="G355" s="1427" t="s">
        <v>1238</v>
      </c>
      <c r="H355" s="1427" t="s">
        <v>1264</v>
      </c>
      <c r="I355" s="1427" t="s">
        <v>1272</v>
      </c>
      <c r="J355" s="1427">
        <v>14459.1</v>
      </c>
      <c r="K355" s="631" t="s">
        <v>104</v>
      </c>
    </row>
    <row r="356" spans="1:11" ht="12.75">
      <c r="A356" s="1427" t="s">
        <v>2786</v>
      </c>
      <c r="B356" s="1427" t="s">
        <v>777</v>
      </c>
      <c r="C356" s="1427" t="s">
        <v>390</v>
      </c>
      <c r="D356" s="1427" t="s">
        <v>549</v>
      </c>
      <c r="E356" s="1600">
        <v>734800</v>
      </c>
      <c r="F356" s="1427" t="s">
        <v>1273</v>
      </c>
      <c r="G356" s="1427" t="s">
        <v>1238</v>
      </c>
      <c r="H356" s="1427" t="s">
        <v>1265</v>
      </c>
      <c r="I356" s="1427" t="s">
        <v>1272</v>
      </c>
      <c r="J356" s="1427">
        <v>18382.240000000002</v>
      </c>
      <c r="K356" s="631" t="s">
        <v>104</v>
      </c>
    </row>
    <row r="357" spans="1:11" ht="12.75">
      <c r="A357" s="1427" t="s">
        <v>2786</v>
      </c>
      <c r="B357" s="1427" t="s">
        <v>777</v>
      </c>
      <c r="C357" s="1427" t="s">
        <v>390</v>
      </c>
      <c r="D357" s="1427" t="s">
        <v>549</v>
      </c>
      <c r="E357" s="1600">
        <v>734800</v>
      </c>
      <c r="F357" s="1427" t="s">
        <v>1273</v>
      </c>
      <c r="G357" s="1427" t="s">
        <v>1238</v>
      </c>
      <c r="H357" s="1427" t="s">
        <v>1266</v>
      </c>
      <c r="I357" s="1427" t="s">
        <v>1272</v>
      </c>
      <c r="J357" s="1427">
        <v>16274.030000000001</v>
      </c>
      <c r="K357" s="631" t="s">
        <v>104</v>
      </c>
    </row>
    <row r="358" spans="1:11" ht="12.75">
      <c r="A358" s="1427" t="s">
        <v>2786</v>
      </c>
      <c r="B358" s="1427" t="s">
        <v>777</v>
      </c>
      <c r="C358" s="1427" t="s">
        <v>390</v>
      </c>
      <c r="D358" s="1427" t="s">
        <v>549</v>
      </c>
      <c r="E358" s="1600">
        <v>734800</v>
      </c>
      <c r="F358" s="1427" t="s">
        <v>1273</v>
      </c>
      <c r="G358" s="1427" t="s">
        <v>1238</v>
      </c>
      <c r="H358" s="1427" t="s">
        <v>1267</v>
      </c>
      <c r="I358" s="1427" t="s">
        <v>1272</v>
      </c>
      <c r="J358" s="1427">
        <v>14615.42</v>
      </c>
      <c r="K358" s="631" t="s">
        <v>104</v>
      </c>
    </row>
    <row r="359" spans="1:11" ht="12.75">
      <c r="A359" s="1427" t="s">
        <v>2786</v>
      </c>
      <c r="B359" s="1427" t="s">
        <v>480</v>
      </c>
      <c r="C359" s="1427" t="s">
        <v>390</v>
      </c>
      <c r="D359" s="1427" t="s">
        <v>1286</v>
      </c>
      <c r="E359" s="1600">
        <v>460000</v>
      </c>
      <c r="F359" s="1427" t="s">
        <v>390</v>
      </c>
      <c r="G359" s="1427" t="s">
        <v>116</v>
      </c>
      <c r="H359" s="1427" t="s">
        <v>1263</v>
      </c>
      <c r="I359" s="1427" t="s">
        <v>390</v>
      </c>
      <c r="J359" s="1427">
        <v>-192.49000000000001</v>
      </c>
      <c r="K359" s="631" t="s">
        <v>104</v>
      </c>
    </row>
    <row r="360" spans="1:11" ht="12.75">
      <c r="A360" s="1427" t="s">
        <v>2786</v>
      </c>
      <c r="B360" s="1427" t="s">
        <v>480</v>
      </c>
      <c r="C360" s="1427" t="s">
        <v>390</v>
      </c>
      <c r="D360" s="1427" t="s">
        <v>1286</v>
      </c>
      <c r="E360" s="1600">
        <v>460000</v>
      </c>
      <c r="F360" s="1427" t="s">
        <v>390</v>
      </c>
      <c r="G360" s="1427" t="s">
        <v>116</v>
      </c>
      <c r="H360" s="1427" t="s">
        <v>1265</v>
      </c>
      <c r="I360" s="1427" t="s">
        <v>390</v>
      </c>
      <c r="J360" s="1427">
        <v>-322.98000000000002</v>
      </c>
      <c r="K360" s="631" t="s">
        <v>104</v>
      </c>
    </row>
    <row r="361" spans="1:11" ht="12.75">
      <c r="A361" s="1427" t="s">
        <v>2786</v>
      </c>
      <c r="B361" s="1427" t="s">
        <v>480</v>
      </c>
      <c r="C361" s="1427" t="s">
        <v>390</v>
      </c>
      <c r="D361" s="1427" t="s">
        <v>1286</v>
      </c>
      <c r="E361" s="1600">
        <v>460000</v>
      </c>
      <c r="F361" s="1427" t="s">
        <v>390</v>
      </c>
      <c r="G361" s="1427" t="s">
        <v>116</v>
      </c>
      <c r="H361" s="1427" t="s">
        <v>1266</v>
      </c>
      <c r="I361" s="1427" t="s">
        <v>390</v>
      </c>
      <c r="J361" s="1427">
        <v>-212.49000000000001</v>
      </c>
      <c r="K361" s="631" t="s">
        <v>104</v>
      </c>
    </row>
    <row r="362" spans="1:11" ht="12.75">
      <c r="A362" s="1427" t="s">
        <v>2786</v>
      </c>
      <c r="B362" s="1427" t="s">
        <v>480</v>
      </c>
      <c r="C362" s="1427" t="s">
        <v>390</v>
      </c>
      <c r="D362" s="1427" t="s">
        <v>1286</v>
      </c>
      <c r="E362" s="1600">
        <v>460000</v>
      </c>
      <c r="F362" s="1427" t="s">
        <v>390</v>
      </c>
      <c r="G362" s="1427" t="s">
        <v>116</v>
      </c>
      <c r="H362" s="1427" t="s">
        <v>1267</v>
      </c>
      <c r="I362" s="1427" t="s">
        <v>390</v>
      </c>
      <c r="J362" s="1427">
        <v>-242.16999999999999</v>
      </c>
      <c r="K362" s="631" t="s">
        <v>104</v>
      </c>
    </row>
    <row r="363" spans="1:11" ht="12.75">
      <c r="A363" s="1427" t="s">
        <v>2786</v>
      </c>
      <c r="B363" s="1427" t="s">
        <v>480</v>
      </c>
      <c r="C363" s="1427" t="s">
        <v>390</v>
      </c>
      <c r="D363" s="1427" t="s">
        <v>1286</v>
      </c>
      <c r="E363" s="1600">
        <v>488000</v>
      </c>
      <c r="F363" s="1427" t="s">
        <v>390</v>
      </c>
      <c r="G363" s="1427" t="s">
        <v>116</v>
      </c>
      <c r="H363" s="1427" t="s">
        <v>1263</v>
      </c>
      <c r="I363" s="1427" t="s">
        <v>390</v>
      </c>
      <c r="J363" s="1427">
        <v>-5049.0600000000004</v>
      </c>
      <c r="K363" s="631" t="s">
        <v>104</v>
      </c>
    </row>
    <row r="364" spans="1:11" ht="12.75">
      <c r="A364" s="1427" t="s">
        <v>2786</v>
      </c>
      <c r="B364" s="1427" t="s">
        <v>480</v>
      </c>
      <c r="C364" s="1427" t="s">
        <v>390</v>
      </c>
      <c r="D364" s="1427" t="s">
        <v>1286</v>
      </c>
      <c r="E364" s="1600">
        <v>488000</v>
      </c>
      <c r="F364" s="1427" t="s">
        <v>390</v>
      </c>
      <c r="G364" s="1427" t="s">
        <v>116</v>
      </c>
      <c r="H364" s="1427" t="s">
        <v>1264</v>
      </c>
      <c r="I364" s="1427" t="s">
        <v>390</v>
      </c>
      <c r="J364" s="1427">
        <v>-3275.4400000000001</v>
      </c>
      <c r="K364" s="631" t="s">
        <v>104</v>
      </c>
    </row>
    <row r="365" spans="1:11" ht="12.75">
      <c r="A365" s="1427" t="s">
        <v>2786</v>
      </c>
      <c r="B365" s="1427" t="s">
        <v>480</v>
      </c>
      <c r="C365" s="1427" t="s">
        <v>390</v>
      </c>
      <c r="D365" s="1427" t="s">
        <v>1286</v>
      </c>
      <c r="E365" s="1600">
        <v>488000</v>
      </c>
      <c r="F365" s="1427" t="s">
        <v>390</v>
      </c>
      <c r="G365" s="1427" t="s">
        <v>116</v>
      </c>
      <c r="H365" s="1427" t="s">
        <v>1265</v>
      </c>
      <c r="I365" s="1427" t="s">
        <v>390</v>
      </c>
      <c r="J365" s="1427">
        <v>-3800</v>
      </c>
      <c r="K365" s="631" t="s">
        <v>104</v>
      </c>
    </row>
    <row r="366" spans="1:11" ht="12.75">
      <c r="A366" s="1427" t="s">
        <v>2786</v>
      </c>
      <c r="B366" s="1427" t="s">
        <v>480</v>
      </c>
      <c r="C366" s="1427" t="s">
        <v>390</v>
      </c>
      <c r="D366" s="1427" t="s">
        <v>1286</v>
      </c>
      <c r="E366" s="1600">
        <v>488000</v>
      </c>
      <c r="F366" s="1427" t="s">
        <v>390</v>
      </c>
      <c r="G366" s="1427" t="s">
        <v>116</v>
      </c>
      <c r="H366" s="1427" t="s">
        <v>1266</v>
      </c>
      <c r="I366" s="1427" t="s">
        <v>390</v>
      </c>
      <c r="J366" s="1427">
        <v>-2625</v>
      </c>
      <c r="K366" s="631" t="s">
        <v>104</v>
      </c>
    </row>
    <row r="367" spans="1:11" ht="12.75">
      <c r="A367" s="1427" t="s">
        <v>2786</v>
      </c>
      <c r="B367" s="1427" t="s">
        <v>480</v>
      </c>
      <c r="C367" s="1427" t="s">
        <v>390</v>
      </c>
      <c r="D367" s="1427" t="s">
        <v>1286</v>
      </c>
      <c r="E367" s="1600">
        <v>488000</v>
      </c>
      <c r="F367" s="1427" t="s">
        <v>390</v>
      </c>
      <c r="G367" s="1427" t="s">
        <v>116</v>
      </c>
      <c r="H367" s="1427" t="s">
        <v>1267</v>
      </c>
      <c r="I367" s="1427" t="s">
        <v>390</v>
      </c>
      <c r="J367" s="1427">
        <v>-188291.89999999999</v>
      </c>
      <c r="K367" s="631" t="s">
        <v>104</v>
      </c>
    </row>
    <row r="368" spans="1:11" ht="12.75">
      <c r="A368" s="1427" t="s">
        <v>2786</v>
      </c>
      <c r="B368" s="1427" t="s">
        <v>480</v>
      </c>
      <c r="C368" s="1427" t="s">
        <v>1307</v>
      </c>
      <c r="D368" s="1427" t="s">
        <v>1286</v>
      </c>
      <c r="E368" s="1600">
        <v>536000</v>
      </c>
      <c r="F368" s="1427" t="s">
        <v>390</v>
      </c>
      <c r="G368" s="1427" t="s">
        <v>1238</v>
      </c>
      <c r="H368" s="1427" t="s">
        <v>1263</v>
      </c>
      <c r="I368" s="1427" t="s">
        <v>390</v>
      </c>
      <c r="J368" s="1427">
        <v>-197992.34</v>
      </c>
      <c r="K368" s="631" t="s">
        <v>104</v>
      </c>
    </row>
    <row r="369" spans="1:11" ht="12.75">
      <c r="A369" s="1427" t="s">
        <v>2786</v>
      </c>
      <c r="B369" s="1427" t="s">
        <v>480</v>
      </c>
      <c r="C369" s="1427" t="s">
        <v>1307</v>
      </c>
      <c r="D369" s="1427" t="s">
        <v>1286</v>
      </c>
      <c r="E369" s="1600">
        <v>536000</v>
      </c>
      <c r="F369" s="1427" t="s">
        <v>390</v>
      </c>
      <c r="G369" s="1427" t="s">
        <v>1238</v>
      </c>
      <c r="H369" s="1427" t="s">
        <v>1264</v>
      </c>
      <c r="I369" s="1427" t="s">
        <v>390</v>
      </c>
      <c r="J369" s="1427">
        <v>-197304.01999999999</v>
      </c>
      <c r="K369" s="631" t="s">
        <v>104</v>
      </c>
    </row>
    <row r="370" spans="1:11" ht="12.75">
      <c r="A370" s="1427" t="s">
        <v>2786</v>
      </c>
      <c r="B370" s="1427" t="s">
        <v>480</v>
      </c>
      <c r="C370" s="1427" t="s">
        <v>1307</v>
      </c>
      <c r="D370" s="1427" t="s">
        <v>1286</v>
      </c>
      <c r="E370" s="1600">
        <v>536000</v>
      </c>
      <c r="F370" s="1427" t="s">
        <v>390</v>
      </c>
      <c r="G370" s="1427" t="s">
        <v>1238</v>
      </c>
      <c r="H370" s="1427" t="s">
        <v>1265</v>
      </c>
      <c r="I370" s="1427" t="s">
        <v>390</v>
      </c>
      <c r="J370" s="1427">
        <v>-197356.57999999999</v>
      </c>
      <c r="K370" s="631" t="s">
        <v>104</v>
      </c>
    </row>
    <row r="371" spans="1:11" ht="12.75">
      <c r="A371" s="1427" t="s">
        <v>2786</v>
      </c>
      <c r="B371" s="1427" t="s">
        <v>480</v>
      </c>
      <c r="C371" s="1427" t="s">
        <v>1307</v>
      </c>
      <c r="D371" s="1427" t="s">
        <v>1286</v>
      </c>
      <c r="E371" s="1600">
        <v>536000</v>
      </c>
      <c r="F371" s="1427" t="s">
        <v>390</v>
      </c>
      <c r="G371" s="1427" t="s">
        <v>1238</v>
      </c>
      <c r="H371" s="1427" t="s">
        <v>1266</v>
      </c>
      <c r="I371" s="1427" t="s">
        <v>390</v>
      </c>
      <c r="J371" s="1427">
        <v>-195640.95999999999</v>
      </c>
      <c r="K371" s="631" t="s">
        <v>104</v>
      </c>
    </row>
    <row r="372" spans="1:11" ht="12.75">
      <c r="A372" s="1427" t="s">
        <v>2786</v>
      </c>
      <c r="B372" s="1427" t="s">
        <v>480</v>
      </c>
      <c r="C372" s="1427" t="s">
        <v>1307</v>
      </c>
      <c r="D372" s="1427" t="s">
        <v>1286</v>
      </c>
      <c r="E372" s="1600">
        <v>536000</v>
      </c>
      <c r="F372" s="1427" t="s">
        <v>390</v>
      </c>
      <c r="G372" s="1427" t="s">
        <v>1238</v>
      </c>
      <c r="H372" s="1427" t="s">
        <v>1267</v>
      </c>
      <c r="I372" s="1427" t="s">
        <v>390</v>
      </c>
      <c r="J372" s="1427">
        <v>-197347.85999999999</v>
      </c>
      <c r="K372" s="631" t="s">
        <v>104</v>
      </c>
    </row>
    <row r="373" spans="1:11" ht="12.75">
      <c r="A373" s="1427" t="s">
        <v>2786</v>
      </c>
      <c r="B373" s="1427" t="s">
        <v>1308</v>
      </c>
      <c r="C373" s="1427" t="s">
        <v>390</v>
      </c>
      <c r="D373" s="1427" t="s">
        <v>809</v>
      </c>
      <c r="E373" s="1600">
        <v>417100</v>
      </c>
      <c r="F373" s="1427" t="s">
        <v>390</v>
      </c>
      <c r="G373" s="1427" t="s">
        <v>1238</v>
      </c>
      <c r="H373" s="1427" t="s">
        <v>1263</v>
      </c>
      <c r="I373" s="1427" t="s">
        <v>390</v>
      </c>
      <c r="J373" s="1427">
        <v>2334.77</v>
      </c>
      <c r="K373" s="631" t="s">
        <v>104</v>
      </c>
    </row>
    <row r="374" spans="1:11" ht="12.75">
      <c r="A374" s="1427" t="s">
        <v>2786</v>
      </c>
      <c r="B374" s="1427" t="s">
        <v>1308</v>
      </c>
      <c r="C374" s="1427" t="s">
        <v>390</v>
      </c>
      <c r="D374" s="1427" t="s">
        <v>809</v>
      </c>
      <c r="E374" s="1600">
        <v>417100</v>
      </c>
      <c r="F374" s="1427" t="s">
        <v>390</v>
      </c>
      <c r="G374" s="1427" t="s">
        <v>1238</v>
      </c>
      <c r="H374" s="1427" t="s">
        <v>1264</v>
      </c>
      <c r="I374" s="1427" t="s">
        <v>390</v>
      </c>
      <c r="J374" s="1427">
        <v>178.56999999999999</v>
      </c>
      <c r="K374" s="631" t="s">
        <v>104</v>
      </c>
    </row>
    <row r="375" spans="1:11" ht="12.75">
      <c r="A375" s="1427" t="s">
        <v>2786</v>
      </c>
      <c r="B375" s="1427" t="s">
        <v>1308</v>
      </c>
      <c r="C375" s="1427" t="s">
        <v>390</v>
      </c>
      <c r="D375" s="1427" t="s">
        <v>809</v>
      </c>
      <c r="E375" s="1600">
        <v>417100</v>
      </c>
      <c r="F375" s="1427" t="s">
        <v>390</v>
      </c>
      <c r="G375" s="1427" t="s">
        <v>1238</v>
      </c>
      <c r="H375" s="1427" t="s">
        <v>1265</v>
      </c>
      <c r="I375" s="1427" t="s">
        <v>390</v>
      </c>
      <c r="J375" s="1427">
        <v>-7036.3299999999999</v>
      </c>
      <c r="K375" s="631" t="s">
        <v>104</v>
      </c>
    </row>
    <row r="376" spans="1:11" ht="12.75">
      <c r="A376" s="1427" t="s">
        <v>2786</v>
      </c>
      <c r="B376" s="1427" t="s">
        <v>1308</v>
      </c>
      <c r="C376" s="1427" t="s">
        <v>390</v>
      </c>
      <c r="D376" s="1427" t="s">
        <v>809</v>
      </c>
      <c r="E376" s="1600">
        <v>417100</v>
      </c>
      <c r="F376" s="1427" t="s">
        <v>390</v>
      </c>
      <c r="G376" s="1427" t="s">
        <v>1238</v>
      </c>
      <c r="H376" s="1427" t="s">
        <v>1266</v>
      </c>
      <c r="I376" s="1427" t="s">
        <v>390</v>
      </c>
      <c r="J376" s="1427">
        <v>412.75</v>
      </c>
      <c r="K376" s="631" t="s">
        <v>104</v>
      </c>
    </row>
    <row r="377" spans="1:11" ht="12.75">
      <c r="A377" s="1427" t="s">
        <v>2786</v>
      </c>
      <c r="B377" s="1427" t="s">
        <v>1308</v>
      </c>
      <c r="C377" s="1427" t="s">
        <v>390</v>
      </c>
      <c r="D377" s="1427" t="s">
        <v>809</v>
      </c>
      <c r="E377" s="1600">
        <v>417100</v>
      </c>
      <c r="F377" s="1427" t="s">
        <v>390</v>
      </c>
      <c r="G377" s="1427" t="s">
        <v>1238</v>
      </c>
      <c r="H377" s="1427" t="s">
        <v>1267</v>
      </c>
      <c r="I377" s="1427" t="s">
        <v>390</v>
      </c>
      <c r="J377" s="1427">
        <v>2885.1199999999999</v>
      </c>
      <c r="K377" s="631" t="s">
        <v>104</v>
      </c>
    </row>
    <row r="378" spans="1:11" ht="12.75">
      <c r="A378" s="1427" t="s">
        <v>2786</v>
      </c>
      <c r="B378" s="1427" t="s">
        <v>1308</v>
      </c>
      <c r="C378" s="1427" t="s">
        <v>390</v>
      </c>
      <c r="D378" s="1427" t="s">
        <v>809</v>
      </c>
      <c r="E378" s="1600">
        <v>417100</v>
      </c>
      <c r="F378" s="1427" t="s">
        <v>390</v>
      </c>
      <c r="G378" s="1427" t="s">
        <v>116</v>
      </c>
      <c r="H378" s="1427" t="s">
        <v>1263</v>
      </c>
      <c r="I378" s="1427" t="s">
        <v>390</v>
      </c>
      <c r="J378" s="1427">
        <v>20294.060000000001</v>
      </c>
      <c r="K378" s="631" t="s">
        <v>104</v>
      </c>
    </row>
    <row r="379" spans="1:11" ht="12.75">
      <c r="A379" s="1427" t="s">
        <v>2786</v>
      </c>
      <c r="B379" s="1427" t="s">
        <v>1308</v>
      </c>
      <c r="C379" s="1427" t="s">
        <v>390</v>
      </c>
      <c r="D379" s="1427" t="s">
        <v>809</v>
      </c>
      <c r="E379" s="1600">
        <v>417100</v>
      </c>
      <c r="F379" s="1427" t="s">
        <v>390</v>
      </c>
      <c r="G379" s="1427" t="s">
        <v>116</v>
      </c>
      <c r="H379" s="1427" t="s">
        <v>1264</v>
      </c>
      <c r="I379" s="1427" t="s">
        <v>390</v>
      </c>
      <c r="J379" s="1427">
        <v>1434.78</v>
      </c>
      <c r="K379" s="631" t="s">
        <v>104</v>
      </c>
    </row>
    <row r="380" spans="1:11" ht="12.75">
      <c r="A380" s="1427" t="s">
        <v>2786</v>
      </c>
      <c r="B380" s="1427" t="s">
        <v>1308</v>
      </c>
      <c r="C380" s="1427" t="s">
        <v>390</v>
      </c>
      <c r="D380" s="1427" t="s">
        <v>809</v>
      </c>
      <c r="E380" s="1600">
        <v>417100</v>
      </c>
      <c r="F380" s="1427" t="s">
        <v>390</v>
      </c>
      <c r="G380" s="1427" t="s">
        <v>116</v>
      </c>
      <c r="H380" s="1427" t="s">
        <v>1265</v>
      </c>
      <c r="I380" s="1427" t="s">
        <v>390</v>
      </c>
      <c r="J380" s="1427">
        <v>-63906.650000000001</v>
      </c>
      <c r="K380" s="631" t="s">
        <v>104</v>
      </c>
    </row>
    <row r="381" spans="1:11" ht="12.75">
      <c r="A381" s="1427" t="s">
        <v>2786</v>
      </c>
      <c r="B381" s="1427" t="s">
        <v>1308</v>
      </c>
      <c r="C381" s="1427" t="s">
        <v>390</v>
      </c>
      <c r="D381" s="1427" t="s">
        <v>809</v>
      </c>
      <c r="E381" s="1600">
        <v>417100</v>
      </c>
      <c r="F381" s="1427" t="s">
        <v>390</v>
      </c>
      <c r="G381" s="1427" t="s">
        <v>116</v>
      </c>
      <c r="H381" s="1427" t="s">
        <v>1266</v>
      </c>
      <c r="I381" s="1427" t="s">
        <v>390</v>
      </c>
      <c r="J381" s="1427">
        <v>3643</v>
      </c>
      <c r="K381" s="631" t="s">
        <v>104</v>
      </c>
    </row>
    <row r="382" spans="1:11" ht="12.75">
      <c r="A382" s="1427" t="s">
        <v>2786</v>
      </c>
      <c r="B382" s="1427" t="s">
        <v>1308</v>
      </c>
      <c r="C382" s="1427" t="s">
        <v>390</v>
      </c>
      <c r="D382" s="1427" t="s">
        <v>809</v>
      </c>
      <c r="E382" s="1600">
        <v>417100</v>
      </c>
      <c r="F382" s="1427" t="s">
        <v>390</v>
      </c>
      <c r="G382" s="1427" t="s">
        <v>116</v>
      </c>
      <c r="H382" s="1427" t="s">
        <v>1267</v>
      </c>
      <c r="I382" s="1427" t="s">
        <v>390</v>
      </c>
      <c r="J382" s="1427">
        <v>24936.209999999999</v>
      </c>
      <c r="K382" s="631" t="s">
        <v>104</v>
      </c>
    </row>
    <row r="383" spans="1:11" ht="12.75">
      <c r="A383" s="1427" t="s">
        <v>2786</v>
      </c>
      <c r="B383" s="1427" t="s">
        <v>315</v>
      </c>
      <c r="C383" s="1427" t="s">
        <v>390</v>
      </c>
      <c r="D383" s="1427" t="s">
        <v>549</v>
      </c>
      <c r="E383" s="1600">
        <v>675200</v>
      </c>
      <c r="F383" s="1427" t="s">
        <v>1289</v>
      </c>
      <c r="G383" s="1427" t="s">
        <v>116</v>
      </c>
      <c r="H383" s="1427" t="s">
        <v>1263</v>
      </c>
      <c r="I383" s="1427" t="s">
        <v>1290</v>
      </c>
      <c r="J383" s="1427">
        <v>332.60000000000002</v>
      </c>
      <c r="K383" s="631" t="s">
        <v>104</v>
      </c>
    </row>
    <row r="384" spans="1:11" ht="12.75">
      <c r="A384" s="1427" t="s">
        <v>2786</v>
      </c>
      <c r="B384" s="1427" t="s">
        <v>315</v>
      </c>
      <c r="C384" s="1427" t="s">
        <v>390</v>
      </c>
      <c r="D384" s="1427" t="s">
        <v>549</v>
      </c>
      <c r="E384" s="1600">
        <v>675200</v>
      </c>
      <c r="F384" s="1427" t="s">
        <v>1289</v>
      </c>
      <c r="G384" s="1427" t="s">
        <v>116</v>
      </c>
      <c r="H384" s="1427" t="s">
        <v>1265</v>
      </c>
      <c r="I384" s="1427" t="s">
        <v>1290</v>
      </c>
      <c r="J384" s="1427">
        <v>261.14999999999998</v>
      </c>
      <c r="K384" s="631" t="s">
        <v>104</v>
      </c>
    </row>
    <row r="385" spans="1:11" ht="12.75">
      <c r="A385" s="1427" t="s">
        <v>2786</v>
      </c>
      <c r="B385" s="1427" t="s">
        <v>315</v>
      </c>
      <c r="C385" s="1427" t="s">
        <v>390</v>
      </c>
      <c r="D385" s="1427" t="s">
        <v>549</v>
      </c>
      <c r="E385" s="1600">
        <v>675300</v>
      </c>
      <c r="F385" s="1427" t="s">
        <v>1277</v>
      </c>
      <c r="G385" s="1427" t="s">
        <v>116</v>
      </c>
      <c r="H385" s="1427" t="s">
        <v>1263</v>
      </c>
      <c r="I385" s="1427" t="s">
        <v>1278</v>
      </c>
      <c r="J385" s="1427">
        <v>223.78999999999999</v>
      </c>
      <c r="K385" s="631" t="s">
        <v>104</v>
      </c>
    </row>
    <row r="386" spans="1:11" ht="12.75">
      <c r="A386" s="1427" t="s">
        <v>2786</v>
      </c>
      <c r="B386" s="1427" t="s">
        <v>315</v>
      </c>
      <c r="C386" s="1427" t="s">
        <v>390</v>
      </c>
      <c r="D386" s="1427" t="s">
        <v>549</v>
      </c>
      <c r="E386" s="1600">
        <v>675400</v>
      </c>
      <c r="F386" s="1427" t="s">
        <v>1279</v>
      </c>
      <c r="G386" s="1427" t="s">
        <v>116</v>
      </c>
      <c r="H386" s="1427" t="s">
        <v>1263</v>
      </c>
      <c r="I386" s="1427" t="s">
        <v>1280</v>
      </c>
      <c r="J386" s="1427">
        <v>99.480000000000004</v>
      </c>
      <c r="K386" s="631" t="s">
        <v>104</v>
      </c>
    </row>
    <row r="387" spans="1:11" ht="12.75">
      <c r="A387" s="1427" t="s">
        <v>2786</v>
      </c>
      <c r="B387" s="1427" t="s">
        <v>315</v>
      </c>
      <c r="C387" s="1427" t="s">
        <v>390</v>
      </c>
      <c r="D387" s="1427" t="s">
        <v>549</v>
      </c>
      <c r="E387" s="1600">
        <v>675400</v>
      </c>
      <c r="F387" s="1427" t="s">
        <v>1279</v>
      </c>
      <c r="G387" s="1427" t="s">
        <v>116</v>
      </c>
      <c r="H387" s="1427" t="s">
        <v>1264</v>
      </c>
      <c r="I387" s="1427" t="s">
        <v>1280</v>
      </c>
      <c r="J387" s="1427">
        <v>112.89</v>
      </c>
      <c r="K387" s="631" t="s">
        <v>104</v>
      </c>
    </row>
    <row r="388" spans="1:11" ht="12.75">
      <c r="A388" s="1427" t="s">
        <v>2786</v>
      </c>
      <c r="B388" s="1427" t="s">
        <v>315</v>
      </c>
      <c r="C388" s="1427" t="s">
        <v>390</v>
      </c>
      <c r="D388" s="1427" t="s">
        <v>549</v>
      </c>
      <c r="E388" s="1600">
        <v>675400</v>
      </c>
      <c r="F388" s="1427" t="s">
        <v>1279</v>
      </c>
      <c r="G388" s="1427" t="s">
        <v>116</v>
      </c>
      <c r="H388" s="1427" t="s">
        <v>1267</v>
      </c>
      <c r="I388" s="1427" t="s">
        <v>1280</v>
      </c>
      <c r="J388" s="1427">
        <v>1029</v>
      </c>
      <c r="K388" s="631" t="s">
        <v>104</v>
      </c>
    </row>
    <row r="389" spans="1:11" ht="12.75">
      <c r="A389" s="1427" t="s">
        <v>2786</v>
      </c>
      <c r="B389" s="1427" t="s">
        <v>315</v>
      </c>
      <c r="C389" s="1427" t="s">
        <v>390</v>
      </c>
      <c r="D389" s="1427" t="s">
        <v>549</v>
      </c>
      <c r="E389" s="1600">
        <v>675500</v>
      </c>
      <c r="F389" s="1427" t="s">
        <v>1291</v>
      </c>
      <c r="G389" s="1427" t="s">
        <v>116</v>
      </c>
      <c r="H389" s="1427" t="s">
        <v>1263</v>
      </c>
      <c r="I389" s="1427" t="s">
        <v>1292</v>
      </c>
      <c r="J389" s="1427">
        <v>5067.3299999999999</v>
      </c>
      <c r="K389" s="631" t="s">
        <v>104</v>
      </c>
    </row>
    <row r="390" spans="1:11" ht="12.75">
      <c r="A390" s="1427" t="s">
        <v>2786</v>
      </c>
      <c r="B390" s="1427" t="s">
        <v>315</v>
      </c>
      <c r="C390" s="1427" t="s">
        <v>390</v>
      </c>
      <c r="D390" s="1427" t="s">
        <v>549</v>
      </c>
      <c r="E390" s="1600">
        <v>675500</v>
      </c>
      <c r="F390" s="1427" t="s">
        <v>1291</v>
      </c>
      <c r="G390" s="1427" t="s">
        <v>116</v>
      </c>
      <c r="H390" s="1427" t="s">
        <v>1264</v>
      </c>
      <c r="I390" s="1427" t="s">
        <v>1292</v>
      </c>
      <c r="J390" s="1427">
        <v>3152.1100000000001</v>
      </c>
      <c r="K390" s="631" t="s">
        <v>104</v>
      </c>
    </row>
    <row r="391" spans="1:11" ht="12.75">
      <c r="A391" s="1427" t="s">
        <v>2786</v>
      </c>
      <c r="B391" s="1427" t="s">
        <v>315</v>
      </c>
      <c r="C391" s="1427" t="s">
        <v>390</v>
      </c>
      <c r="D391" s="1427" t="s">
        <v>549</v>
      </c>
      <c r="E391" s="1600">
        <v>675500</v>
      </c>
      <c r="F391" s="1427" t="s">
        <v>1291</v>
      </c>
      <c r="G391" s="1427" t="s">
        <v>116</v>
      </c>
      <c r="H391" s="1427" t="s">
        <v>1265</v>
      </c>
      <c r="I391" s="1427" t="s">
        <v>1292</v>
      </c>
      <c r="J391" s="1427">
        <v>3354.6799999999998</v>
      </c>
      <c r="K391" s="631" t="s">
        <v>104</v>
      </c>
    </row>
    <row r="392" spans="1:11" ht="12.75">
      <c r="A392" s="1427" t="s">
        <v>2786</v>
      </c>
      <c r="B392" s="1427" t="s">
        <v>315</v>
      </c>
      <c r="C392" s="1427" t="s">
        <v>390</v>
      </c>
      <c r="D392" s="1427" t="s">
        <v>549</v>
      </c>
      <c r="E392" s="1600">
        <v>675500</v>
      </c>
      <c r="F392" s="1427" t="s">
        <v>1291</v>
      </c>
      <c r="G392" s="1427" t="s">
        <v>116</v>
      </c>
      <c r="H392" s="1427" t="s">
        <v>1267</v>
      </c>
      <c r="I392" s="1427" t="s">
        <v>1292</v>
      </c>
      <c r="J392" s="1427">
        <v>2815.96</v>
      </c>
      <c r="K392" s="631" t="s">
        <v>104</v>
      </c>
    </row>
    <row r="393" spans="1:11" ht="12.75">
      <c r="A393" s="1427" t="s">
        <v>2786</v>
      </c>
      <c r="B393" s="1427" t="s">
        <v>315</v>
      </c>
      <c r="C393" s="1427" t="s">
        <v>390</v>
      </c>
      <c r="D393" s="1427" t="s">
        <v>549</v>
      </c>
      <c r="E393" s="1600">
        <v>675800</v>
      </c>
      <c r="F393" s="1427" t="s">
        <v>1271</v>
      </c>
      <c r="G393" s="1427" t="s">
        <v>116</v>
      </c>
      <c r="H393" s="1427" t="s">
        <v>1263</v>
      </c>
      <c r="I393" s="1427" t="s">
        <v>1272</v>
      </c>
      <c r="J393" s="1427">
        <v>16938.169999999998</v>
      </c>
      <c r="K393" s="631" t="s">
        <v>104</v>
      </c>
    </row>
    <row r="394" spans="1:11" ht="12.75">
      <c r="A394" s="1427" t="s">
        <v>2786</v>
      </c>
      <c r="B394" s="1427" t="s">
        <v>315</v>
      </c>
      <c r="C394" s="1427" t="s">
        <v>390</v>
      </c>
      <c r="D394" s="1427" t="s">
        <v>549</v>
      </c>
      <c r="E394" s="1600">
        <v>675800</v>
      </c>
      <c r="F394" s="1427" t="s">
        <v>1271</v>
      </c>
      <c r="G394" s="1427" t="s">
        <v>116</v>
      </c>
      <c r="H394" s="1427" t="s">
        <v>1264</v>
      </c>
      <c r="I394" s="1427" t="s">
        <v>1272</v>
      </c>
      <c r="J394" s="1427">
        <v>61129.980000000003</v>
      </c>
      <c r="K394" s="631" t="s">
        <v>104</v>
      </c>
    </row>
    <row r="395" spans="1:11" ht="12.75">
      <c r="A395" s="1427" t="s">
        <v>2786</v>
      </c>
      <c r="B395" s="1427" t="s">
        <v>315</v>
      </c>
      <c r="C395" s="1427" t="s">
        <v>390</v>
      </c>
      <c r="D395" s="1427" t="s">
        <v>549</v>
      </c>
      <c r="E395" s="1600">
        <v>675800</v>
      </c>
      <c r="F395" s="1427" t="s">
        <v>1271</v>
      </c>
      <c r="G395" s="1427" t="s">
        <v>116</v>
      </c>
      <c r="H395" s="1427" t="s">
        <v>1265</v>
      </c>
      <c r="I395" s="1427" t="s">
        <v>1272</v>
      </c>
      <c r="J395" s="1427">
        <v>32931.269999999997</v>
      </c>
      <c r="K395" s="631" t="s">
        <v>104</v>
      </c>
    </row>
    <row r="396" spans="1:11" ht="12.75">
      <c r="A396" s="1427" t="s">
        <v>2786</v>
      </c>
      <c r="B396" s="1427" t="s">
        <v>315</v>
      </c>
      <c r="C396" s="1427" t="s">
        <v>390</v>
      </c>
      <c r="D396" s="1427" t="s">
        <v>549</v>
      </c>
      <c r="E396" s="1600">
        <v>675800</v>
      </c>
      <c r="F396" s="1427" t="s">
        <v>1271</v>
      </c>
      <c r="G396" s="1427" t="s">
        <v>116</v>
      </c>
      <c r="H396" s="1427" t="s">
        <v>1266</v>
      </c>
      <c r="I396" s="1427" t="s">
        <v>1272</v>
      </c>
      <c r="J396" s="1427">
        <v>48971.239999999998</v>
      </c>
      <c r="K396" s="631" t="s">
        <v>104</v>
      </c>
    </row>
    <row r="397" spans="1:11" ht="12.75">
      <c r="A397" s="1427" t="s">
        <v>2786</v>
      </c>
      <c r="B397" s="1427" t="s">
        <v>315</v>
      </c>
      <c r="C397" s="1427" t="s">
        <v>390</v>
      </c>
      <c r="D397" s="1427" t="s">
        <v>549</v>
      </c>
      <c r="E397" s="1600">
        <v>675800</v>
      </c>
      <c r="F397" s="1427" t="s">
        <v>1271</v>
      </c>
      <c r="G397" s="1427" t="s">
        <v>116</v>
      </c>
      <c r="H397" s="1427" t="s">
        <v>1267</v>
      </c>
      <c r="I397" s="1427" t="s">
        <v>1272</v>
      </c>
      <c r="J397" s="1427">
        <v>68150.199999999997</v>
      </c>
      <c r="K397" s="631" t="s">
        <v>104</v>
      </c>
    </row>
    <row r="398" spans="1:11" ht="12.75">
      <c r="A398" s="1427" t="s">
        <v>2786</v>
      </c>
      <c r="B398" s="1427" t="s">
        <v>315</v>
      </c>
      <c r="C398" s="1427" t="s">
        <v>390</v>
      </c>
      <c r="D398" s="1427" t="s">
        <v>549</v>
      </c>
      <c r="E398" s="1600">
        <v>775200</v>
      </c>
      <c r="F398" s="1427" t="s">
        <v>1295</v>
      </c>
      <c r="G398" s="1427" t="s">
        <v>1238</v>
      </c>
      <c r="H398" s="1427" t="s">
        <v>1266</v>
      </c>
      <c r="I398" s="1427" t="s">
        <v>1296</v>
      </c>
      <c r="J398" s="1427">
        <v>2957.4200000000001</v>
      </c>
      <c r="K398" s="631" t="s">
        <v>104</v>
      </c>
    </row>
    <row r="399" spans="1:11" ht="12.75">
      <c r="A399" s="1427" t="s">
        <v>2786</v>
      </c>
      <c r="B399" s="1427" t="s">
        <v>315</v>
      </c>
      <c r="C399" s="1427" t="s">
        <v>390</v>
      </c>
      <c r="D399" s="1427" t="s">
        <v>549</v>
      </c>
      <c r="E399" s="1600">
        <v>775400</v>
      </c>
      <c r="F399" s="1427" t="s">
        <v>1299</v>
      </c>
      <c r="G399" s="1427" t="s">
        <v>1238</v>
      </c>
      <c r="H399" s="1427" t="s">
        <v>1263</v>
      </c>
      <c r="I399" s="1427" t="s">
        <v>1300</v>
      </c>
      <c r="J399" s="1427">
        <v>21.219999999999999</v>
      </c>
      <c r="K399" s="631" t="s">
        <v>104</v>
      </c>
    </row>
    <row r="400" spans="1:11" ht="12.75">
      <c r="A400" s="1427" t="s">
        <v>2786</v>
      </c>
      <c r="B400" s="1427" t="s">
        <v>315</v>
      </c>
      <c r="C400" s="1427" t="s">
        <v>390</v>
      </c>
      <c r="D400" s="1427" t="s">
        <v>549</v>
      </c>
      <c r="E400" s="1600">
        <v>775400</v>
      </c>
      <c r="F400" s="1427" t="s">
        <v>1299</v>
      </c>
      <c r="G400" s="1427" t="s">
        <v>1238</v>
      </c>
      <c r="H400" s="1427" t="s">
        <v>1265</v>
      </c>
      <c r="I400" s="1427" t="s">
        <v>1300</v>
      </c>
      <c r="J400" s="1427">
        <v>910.72000000000003</v>
      </c>
      <c r="K400" s="631" t="s">
        <v>104</v>
      </c>
    </row>
    <row r="401" spans="1:11" ht="12.75">
      <c r="A401" s="1427" t="s">
        <v>2786</v>
      </c>
      <c r="B401" s="1427" t="s">
        <v>315</v>
      </c>
      <c r="C401" s="1427" t="s">
        <v>390</v>
      </c>
      <c r="D401" s="1427" t="s">
        <v>549</v>
      </c>
      <c r="E401" s="1600">
        <v>775400</v>
      </c>
      <c r="F401" s="1427" t="s">
        <v>1299</v>
      </c>
      <c r="G401" s="1427" t="s">
        <v>1238</v>
      </c>
      <c r="H401" s="1427" t="s">
        <v>1267</v>
      </c>
      <c r="I401" s="1427" t="s">
        <v>1300</v>
      </c>
      <c r="J401" s="1427">
        <v>1.1100000000000001</v>
      </c>
      <c r="K401" s="631" t="s">
        <v>104</v>
      </c>
    </row>
    <row r="402" spans="1:11" ht="12.75">
      <c r="A402" s="1427" t="s">
        <v>2786</v>
      </c>
      <c r="B402" s="1427" t="s">
        <v>315</v>
      </c>
      <c r="C402" s="1427" t="s">
        <v>390</v>
      </c>
      <c r="D402" s="1427" t="s">
        <v>549</v>
      </c>
      <c r="E402" s="1600">
        <v>775500</v>
      </c>
      <c r="F402" s="1427" t="s">
        <v>1283</v>
      </c>
      <c r="G402" s="1427" t="s">
        <v>1238</v>
      </c>
      <c r="H402" s="1427" t="s">
        <v>1263</v>
      </c>
      <c r="I402" s="1427" t="s">
        <v>1284</v>
      </c>
      <c r="J402" s="1427">
        <v>2091.8200000000002</v>
      </c>
      <c r="K402" s="631" t="s">
        <v>104</v>
      </c>
    </row>
    <row r="403" spans="1:11" ht="12.75">
      <c r="A403" s="1427" t="s">
        <v>2786</v>
      </c>
      <c r="B403" s="1427" t="s">
        <v>315</v>
      </c>
      <c r="C403" s="1427" t="s">
        <v>390</v>
      </c>
      <c r="D403" s="1427" t="s">
        <v>549</v>
      </c>
      <c r="E403" s="1600">
        <v>775500</v>
      </c>
      <c r="F403" s="1427" t="s">
        <v>1283</v>
      </c>
      <c r="G403" s="1427" t="s">
        <v>1238</v>
      </c>
      <c r="H403" s="1427" t="s">
        <v>1264</v>
      </c>
      <c r="I403" s="1427" t="s">
        <v>1284</v>
      </c>
      <c r="J403" s="1427">
        <v>253.83000000000001</v>
      </c>
      <c r="K403" s="631" t="s">
        <v>104</v>
      </c>
    </row>
    <row r="404" spans="1:11" ht="12.75">
      <c r="A404" s="1427" t="s">
        <v>2786</v>
      </c>
      <c r="B404" s="1427" t="s">
        <v>315</v>
      </c>
      <c r="C404" s="1427" t="s">
        <v>390</v>
      </c>
      <c r="D404" s="1427" t="s">
        <v>549</v>
      </c>
      <c r="E404" s="1600">
        <v>775500</v>
      </c>
      <c r="F404" s="1427" t="s">
        <v>1283</v>
      </c>
      <c r="G404" s="1427" t="s">
        <v>1238</v>
      </c>
      <c r="H404" s="1427" t="s">
        <v>1265</v>
      </c>
      <c r="I404" s="1427" t="s">
        <v>1284</v>
      </c>
      <c r="J404" s="1427">
        <v>154.96000000000001</v>
      </c>
      <c r="K404" s="631" t="s">
        <v>104</v>
      </c>
    </row>
    <row r="405" spans="1:11" ht="12.75">
      <c r="A405" s="1427" t="s">
        <v>2786</v>
      </c>
      <c r="B405" s="1427" t="s">
        <v>315</v>
      </c>
      <c r="C405" s="1427" t="s">
        <v>390</v>
      </c>
      <c r="D405" s="1427" t="s">
        <v>549</v>
      </c>
      <c r="E405" s="1600">
        <v>775500</v>
      </c>
      <c r="F405" s="1427" t="s">
        <v>1283</v>
      </c>
      <c r="G405" s="1427" t="s">
        <v>1238</v>
      </c>
      <c r="H405" s="1427" t="s">
        <v>1266</v>
      </c>
      <c r="I405" s="1427" t="s">
        <v>1284</v>
      </c>
      <c r="J405" s="1427">
        <v>31.129999999999999</v>
      </c>
      <c r="K405" s="631" t="s">
        <v>104</v>
      </c>
    </row>
    <row r="406" spans="1:11" ht="12.75">
      <c r="A406" s="1427" t="s">
        <v>2786</v>
      </c>
      <c r="B406" s="1427" t="s">
        <v>315</v>
      </c>
      <c r="C406" s="1427" t="s">
        <v>390</v>
      </c>
      <c r="D406" s="1427" t="s">
        <v>549</v>
      </c>
      <c r="E406" s="1600">
        <v>775500</v>
      </c>
      <c r="F406" s="1427" t="s">
        <v>1283</v>
      </c>
      <c r="G406" s="1427" t="s">
        <v>1238</v>
      </c>
      <c r="H406" s="1427" t="s">
        <v>1267</v>
      </c>
      <c r="I406" s="1427" t="s">
        <v>1284</v>
      </c>
      <c r="J406" s="1427">
        <v>177.03</v>
      </c>
      <c r="K406" s="631" t="s">
        <v>104</v>
      </c>
    </row>
    <row r="407" spans="1:11" ht="12.75">
      <c r="A407" s="1427" t="s">
        <v>2786</v>
      </c>
      <c r="B407" s="1427" t="s">
        <v>315</v>
      </c>
      <c r="C407" s="1427" t="s">
        <v>390</v>
      </c>
      <c r="D407" s="1427" t="s">
        <v>549</v>
      </c>
      <c r="E407" s="1600">
        <v>775600</v>
      </c>
      <c r="F407" s="1427" t="s">
        <v>1301</v>
      </c>
      <c r="G407" s="1427" t="s">
        <v>1238</v>
      </c>
      <c r="H407" s="1427" t="s">
        <v>1266</v>
      </c>
      <c r="I407" s="1427" t="s">
        <v>1302</v>
      </c>
      <c r="J407" s="1427">
        <v>46.359999999999999</v>
      </c>
      <c r="K407" s="631" t="s">
        <v>104</v>
      </c>
    </row>
    <row r="408" spans="1:11" ht="12.75">
      <c r="A408" s="1427" t="s">
        <v>2786</v>
      </c>
      <c r="B408" s="1427" t="s">
        <v>315</v>
      </c>
      <c r="C408" s="1427" t="s">
        <v>390</v>
      </c>
      <c r="D408" s="1427" t="s">
        <v>549</v>
      </c>
      <c r="E408" s="1600">
        <v>775700</v>
      </c>
      <c r="F408" s="1427" t="s">
        <v>1276</v>
      </c>
      <c r="G408" s="1427" t="s">
        <v>1238</v>
      </c>
      <c r="H408" s="1427" t="s">
        <v>1263</v>
      </c>
      <c r="I408" s="1427" t="s">
        <v>1275</v>
      </c>
      <c r="J408" s="1427">
        <v>113.31999999999999</v>
      </c>
      <c r="K408" s="631" t="s">
        <v>104</v>
      </c>
    </row>
    <row r="409" spans="1:11" ht="12.75">
      <c r="A409" s="1427" t="s">
        <v>2786</v>
      </c>
      <c r="B409" s="1427" t="s">
        <v>315</v>
      </c>
      <c r="C409" s="1427" t="s">
        <v>390</v>
      </c>
      <c r="D409" s="1427" t="s">
        <v>549</v>
      </c>
      <c r="E409" s="1600">
        <v>775800</v>
      </c>
      <c r="F409" s="1427" t="s">
        <v>1273</v>
      </c>
      <c r="G409" s="1427" t="s">
        <v>1238</v>
      </c>
      <c r="H409" s="1427" t="s">
        <v>1263</v>
      </c>
      <c r="I409" s="1427" t="s">
        <v>1272</v>
      </c>
      <c r="J409" s="1427">
        <v>3207.75</v>
      </c>
      <c r="K409" s="631" t="s">
        <v>104</v>
      </c>
    </row>
    <row r="410" spans="1:11" ht="12.75">
      <c r="A410" s="1427" t="s">
        <v>2786</v>
      </c>
      <c r="B410" s="1427" t="s">
        <v>315</v>
      </c>
      <c r="C410" s="1427" t="s">
        <v>390</v>
      </c>
      <c r="D410" s="1427" t="s">
        <v>549</v>
      </c>
      <c r="E410" s="1600">
        <v>775800</v>
      </c>
      <c r="F410" s="1427" t="s">
        <v>1273</v>
      </c>
      <c r="G410" s="1427" t="s">
        <v>1238</v>
      </c>
      <c r="H410" s="1427" t="s">
        <v>1264</v>
      </c>
      <c r="I410" s="1427" t="s">
        <v>1272</v>
      </c>
      <c r="J410" s="1427">
        <v>4368.7700000000004</v>
      </c>
      <c r="K410" s="631" t="s">
        <v>104</v>
      </c>
    </row>
    <row r="411" spans="1:11" ht="12.75">
      <c r="A411" s="1427" t="s">
        <v>2786</v>
      </c>
      <c r="B411" s="1427" t="s">
        <v>315</v>
      </c>
      <c r="C411" s="1427" t="s">
        <v>390</v>
      </c>
      <c r="D411" s="1427" t="s">
        <v>549</v>
      </c>
      <c r="E411" s="1600">
        <v>775800</v>
      </c>
      <c r="F411" s="1427" t="s">
        <v>1273</v>
      </c>
      <c r="G411" s="1427" t="s">
        <v>1238</v>
      </c>
      <c r="H411" s="1427" t="s">
        <v>1265</v>
      </c>
      <c r="I411" s="1427" t="s">
        <v>1272</v>
      </c>
      <c r="J411" s="1427">
        <v>-822.57000000000005</v>
      </c>
      <c r="K411" s="631" t="s">
        <v>104</v>
      </c>
    </row>
    <row r="412" spans="1:11" ht="12.75">
      <c r="A412" s="1427" t="s">
        <v>2786</v>
      </c>
      <c r="B412" s="1427" t="s">
        <v>315</v>
      </c>
      <c r="C412" s="1427" t="s">
        <v>390</v>
      </c>
      <c r="D412" s="1427" t="s">
        <v>549</v>
      </c>
      <c r="E412" s="1600">
        <v>775800</v>
      </c>
      <c r="F412" s="1427" t="s">
        <v>1273</v>
      </c>
      <c r="G412" s="1427" t="s">
        <v>1238</v>
      </c>
      <c r="H412" s="1427" t="s">
        <v>1266</v>
      </c>
      <c r="I412" s="1427" t="s">
        <v>1272</v>
      </c>
      <c r="J412" s="1427">
        <v>3936.1399999999999</v>
      </c>
      <c r="K412" s="631" t="s">
        <v>104</v>
      </c>
    </row>
    <row r="413" spans="1:11" ht="12.75">
      <c r="A413" s="1427" t="s">
        <v>2786</v>
      </c>
      <c r="B413" s="1427" t="s">
        <v>315</v>
      </c>
      <c r="C413" s="1427" t="s">
        <v>390</v>
      </c>
      <c r="D413" s="1427" t="s">
        <v>549</v>
      </c>
      <c r="E413" s="1600">
        <v>775800</v>
      </c>
      <c r="F413" s="1427" t="s">
        <v>1273</v>
      </c>
      <c r="G413" s="1427" t="s">
        <v>1238</v>
      </c>
      <c r="H413" s="1427" t="s">
        <v>1267</v>
      </c>
      <c r="I413" s="1427" t="s">
        <v>1272</v>
      </c>
      <c r="J413" s="1427">
        <v>5892.8599999999997</v>
      </c>
      <c r="K413" s="631" t="s">
        <v>104</v>
      </c>
    </row>
    <row r="414" spans="1:11" ht="12.75">
      <c r="A414" s="1427" t="s">
        <v>2786</v>
      </c>
      <c r="B414" s="1427" t="s">
        <v>1004</v>
      </c>
      <c r="C414" s="1427" t="s">
        <v>390</v>
      </c>
      <c r="D414" s="1427" t="s">
        <v>1309</v>
      </c>
      <c r="E414" s="1600">
        <v>408113</v>
      </c>
      <c r="F414" s="1427" t="s">
        <v>390</v>
      </c>
      <c r="G414" s="1427" t="s">
        <v>1238</v>
      </c>
      <c r="H414" s="1427" t="s">
        <v>1263</v>
      </c>
      <c r="I414" s="1427" t="s">
        <v>390</v>
      </c>
      <c r="J414" s="1427">
        <v>21774.259999999998</v>
      </c>
      <c r="K414" s="631" t="s">
        <v>104</v>
      </c>
    </row>
    <row r="415" spans="1:11" ht="12.75">
      <c r="A415" s="1427" t="s">
        <v>2786</v>
      </c>
      <c r="B415" s="1427" t="s">
        <v>1004</v>
      </c>
      <c r="C415" s="1427" t="s">
        <v>390</v>
      </c>
      <c r="D415" s="1427" t="s">
        <v>1309</v>
      </c>
      <c r="E415" s="1600">
        <v>408113</v>
      </c>
      <c r="F415" s="1427" t="s">
        <v>390</v>
      </c>
      <c r="G415" s="1427" t="s">
        <v>1238</v>
      </c>
      <c r="H415" s="1427" t="s">
        <v>1264</v>
      </c>
      <c r="I415" s="1427" t="s">
        <v>390</v>
      </c>
      <c r="J415" s="1427">
        <v>21671.220000000001</v>
      </c>
      <c r="K415" s="631" t="s">
        <v>104</v>
      </c>
    </row>
    <row r="416" spans="1:11" ht="12.75">
      <c r="A416" s="1427" t="s">
        <v>2786</v>
      </c>
      <c r="B416" s="1427" t="s">
        <v>1004</v>
      </c>
      <c r="C416" s="1427" t="s">
        <v>390</v>
      </c>
      <c r="D416" s="1427" t="s">
        <v>1309</v>
      </c>
      <c r="E416" s="1600">
        <v>408113</v>
      </c>
      <c r="F416" s="1427" t="s">
        <v>390</v>
      </c>
      <c r="G416" s="1427" t="s">
        <v>1238</v>
      </c>
      <c r="H416" s="1427" t="s">
        <v>1265</v>
      </c>
      <c r="I416" s="1427" t="s">
        <v>390</v>
      </c>
      <c r="J416" s="1427">
        <v>21666.5</v>
      </c>
      <c r="K416" s="631" t="s">
        <v>104</v>
      </c>
    </row>
    <row r="417" spans="1:11" ht="12.75">
      <c r="A417" s="1427" t="s">
        <v>2786</v>
      </c>
      <c r="B417" s="1427" t="s">
        <v>1004</v>
      </c>
      <c r="C417" s="1427" t="s">
        <v>390</v>
      </c>
      <c r="D417" s="1427" t="s">
        <v>1309</v>
      </c>
      <c r="E417" s="1600">
        <v>408113</v>
      </c>
      <c r="F417" s="1427" t="s">
        <v>390</v>
      </c>
      <c r="G417" s="1427" t="s">
        <v>1238</v>
      </c>
      <c r="H417" s="1427" t="s">
        <v>1266</v>
      </c>
      <c r="I417" s="1427" t="s">
        <v>390</v>
      </c>
      <c r="J417" s="1427">
        <v>21660.869999999999</v>
      </c>
      <c r="K417" s="631" t="s">
        <v>104</v>
      </c>
    </row>
    <row r="418" spans="1:11" ht="12.75">
      <c r="A418" s="1427" t="s">
        <v>2786</v>
      </c>
      <c r="B418" s="1427" t="s">
        <v>1004</v>
      </c>
      <c r="C418" s="1427" t="s">
        <v>390</v>
      </c>
      <c r="D418" s="1427" t="s">
        <v>1309</v>
      </c>
      <c r="E418" s="1600">
        <v>408113</v>
      </c>
      <c r="F418" s="1427" t="s">
        <v>390</v>
      </c>
      <c r="G418" s="1427" t="s">
        <v>1238</v>
      </c>
      <c r="H418" s="1427" t="s">
        <v>1267</v>
      </c>
      <c r="I418" s="1427" t="s">
        <v>390</v>
      </c>
      <c r="J418" s="1427">
        <v>21681.48</v>
      </c>
      <c r="K418" s="631" t="s">
        <v>104</v>
      </c>
    </row>
    <row r="419" spans="1:11" ht="12.75">
      <c r="A419" s="1427" t="s">
        <v>2786</v>
      </c>
      <c r="B419" s="1427" t="s">
        <v>1004</v>
      </c>
      <c r="C419" s="1427" t="s">
        <v>390</v>
      </c>
      <c r="D419" s="1427" t="s">
        <v>1309</v>
      </c>
      <c r="E419" s="1600">
        <v>408113</v>
      </c>
      <c r="F419" s="1427" t="s">
        <v>390</v>
      </c>
      <c r="G419" s="1427" t="s">
        <v>116</v>
      </c>
      <c r="H419" s="1427" t="s">
        <v>1263</v>
      </c>
      <c r="I419" s="1427" t="s">
        <v>390</v>
      </c>
      <c r="J419" s="1427">
        <v>333541.28999999998</v>
      </c>
      <c r="K419" s="631" t="s">
        <v>104</v>
      </c>
    </row>
    <row r="420" spans="1:11" ht="12.75">
      <c r="A420" s="1427" t="s">
        <v>2786</v>
      </c>
      <c r="B420" s="1427" t="s">
        <v>1004</v>
      </c>
      <c r="C420" s="1427" t="s">
        <v>390</v>
      </c>
      <c r="D420" s="1427" t="s">
        <v>1309</v>
      </c>
      <c r="E420" s="1600">
        <v>408113</v>
      </c>
      <c r="F420" s="1427" t="s">
        <v>390</v>
      </c>
      <c r="G420" s="1427" t="s">
        <v>116</v>
      </c>
      <c r="H420" s="1427" t="s">
        <v>1264</v>
      </c>
      <c r="I420" s="1427" t="s">
        <v>390</v>
      </c>
      <c r="J420" s="1427">
        <v>336161.03999999998</v>
      </c>
      <c r="K420" s="631" t="s">
        <v>104</v>
      </c>
    </row>
    <row r="421" spans="1:11" ht="12.75">
      <c r="A421" s="1427" t="s">
        <v>2786</v>
      </c>
      <c r="B421" s="1427" t="s">
        <v>1004</v>
      </c>
      <c r="C421" s="1427" t="s">
        <v>390</v>
      </c>
      <c r="D421" s="1427" t="s">
        <v>1309</v>
      </c>
      <c r="E421" s="1600">
        <v>408113</v>
      </c>
      <c r="F421" s="1427" t="s">
        <v>390</v>
      </c>
      <c r="G421" s="1427" t="s">
        <v>116</v>
      </c>
      <c r="H421" s="1427" t="s">
        <v>1265</v>
      </c>
      <c r="I421" s="1427" t="s">
        <v>390</v>
      </c>
      <c r="J421" s="1427">
        <v>299356</v>
      </c>
      <c r="K421" s="631" t="s">
        <v>104</v>
      </c>
    </row>
    <row r="422" spans="1:11" ht="12.75">
      <c r="A422" s="1427" t="s">
        <v>2786</v>
      </c>
      <c r="B422" s="1427" t="s">
        <v>1004</v>
      </c>
      <c r="C422" s="1427" t="s">
        <v>390</v>
      </c>
      <c r="D422" s="1427" t="s">
        <v>1309</v>
      </c>
      <c r="E422" s="1600">
        <v>408113</v>
      </c>
      <c r="F422" s="1427" t="s">
        <v>390</v>
      </c>
      <c r="G422" s="1427" t="s">
        <v>116</v>
      </c>
      <c r="H422" s="1427" t="s">
        <v>1266</v>
      </c>
      <c r="I422" s="1427" t="s">
        <v>390</v>
      </c>
      <c r="J422" s="1427">
        <v>256721.64000000001</v>
      </c>
      <c r="K422" s="631" t="s">
        <v>104</v>
      </c>
    </row>
    <row r="423" spans="1:11" ht="12.75">
      <c r="A423" s="1427" t="s">
        <v>2786</v>
      </c>
      <c r="B423" s="1427" t="s">
        <v>1004</v>
      </c>
      <c r="C423" s="1427" t="s">
        <v>390</v>
      </c>
      <c r="D423" s="1427" t="s">
        <v>1309</v>
      </c>
      <c r="E423" s="1600">
        <v>408113</v>
      </c>
      <c r="F423" s="1427" t="s">
        <v>390</v>
      </c>
      <c r="G423" s="1427" t="s">
        <v>116</v>
      </c>
      <c r="H423" s="1427" t="s">
        <v>1267</v>
      </c>
      <c r="I423" s="1427" t="s">
        <v>390</v>
      </c>
      <c r="J423" s="1427">
        <v>316394.87</v>
      </c>
      <c r="K423" s="631" t="s">
        <v>104</v>
      </c>
    </row>
    <row r="424" spans="1:11" ht="12.75">
      <c r="A424" s="1427" t="s">
        <v>2786</v>
      </c>
      <c r="B424" s="1427" t="s">
        <v>767</v>
      </c>
      <c r="C424" s="1427" t="s">
        <v>390</v>
      </c>
      <c r="D424" s="1427" t="s">
        <v>549</v>
      </c>
      <c r="E424" s="1600">
        <v>632800</v>
      </c>
      <c r="F424" s="1427" t="s">
        <v>1271</v>
      </c>
      <c r="G424" s="1427" t="s">
        <v>116</v>
      </c>
      <c r="H424" s="1427" t="s">
        <v>1263</v>
      </c>
      <c r="I424" s="1427" t="s">
        <v>1272</v>
      </c>
      <c r="J424" s="1427">
        <v>5835.1899999999996</v>
      </c>
      <c r="K424" s="631" t="s">
        <v>104</v>
      </c>
    </row>
    <row r="425" spans="1:11" ht="12.75">
      <c r="A425" s="1427" t="s">
        <v>2786</v>
      </c>
      <c r="B425" s="1427" t="s">
        <v>767</v>
      </c>
      <c r="C425" s="1427" t="s">
        <v>390</v>
      </c>
      <c r="D425" s="1427" t="s">
        <v>549</v>
      </c>
      <c r="E425" s="1600">
        <v>632800</v>
      </c>
      <c r="F425" s="1427" t="s">
        <v>1271</v>
      </c>
      <c r="G425" s="1427" t="s">
        <v>116</v>
      </c>
      <c r="H425" s="1427" t="s">
        <v>1264</v>
      </c>
      <c r="I425" s="1427" t="s">
        <v>1272</v>
      </c>
      <c r="J425" s="1427">
        <v>7642.3500000000004</v>
      </c>
      <c r="K425" s="631" t="s">
        <v>104</v>
      </c>
    </row>
    <row r="426" spans="1:11" ht="12.75">
      <c r="A426" s="1427" t="s">
        <v>2786</v>
      </c>
      <c r="B426" s="1427" t="s">
        <v>767</v>
      </c>
      <c r="C426" s="1427" t="s">
        <v>390</v>
      </c>
      <c r="D426" s="1427" t="s">
        <v>549</v>
      </c>
      <c r="E426" s="1600">
        <v>632800</v>
      </c>
      <c r="F426" s="1427" t="s">
        <v>1271</v>
      </c>
      <c r="G426" s="1427" t="s">
        <v>116</v>
      </c>
      <c r="H426" s="1427" t="s">
        <v>1265</v>
      </c>
      <c r="I426" s="1427" t="s">
        <v>1272</v>
      </c>
      <c r="J426" s="1427">
        <v>-5115.2399999999998</v>
      </c>
      <c r="K426" s="631" t="s">
        <v>104</v>
      </c>
    </row>
    <row r="427" spans="1:11" ht="12.75">
      <c r="A427" s="1427" t="s">
        <v>2786</v>
      </c>
      <c r="B427" s="1427" t="s">
        <v>767</v>
      </c>
      <c r="C427" s="1427" t="s">
        <v>390</v>
      </c>
      <c r="D427" s="1427" t="s">
        <v>549</v>
      </c>
      <c r="E427" s="1600">
        <v>632800</v>
      </c>
      <c r="F427" s="1427" t="s">
        <v>1271</v>
      </c>
      <c r="G427" s="1427" t="s">
        <v>116</v>
      </c>
      <c r="H427" s="1427" t="s">
        <v>1266</v>
      </c>
      <c r="I427" s="1427" t="s">
        <v>1272</v>
      </c>
      <c r="J427" s="1427">
        <v>7895.5299999999997</v>
      </c>
      <c r="K427" s="631" t="s">
        <v>104</v>
      </c>
    </row>
    <row r="428" spans="1:11" ht="12.75">
      <c r="A428" s="1427" t="s">
        <v>2786</v>
      </c>
      <c r="B428" s="1427" t="s">
        <v>767</v>
      </c>
      <c r="C428" s="1427" t="s">
        <v>390</v>
      </c>
      <c r="D428" s="1427" t="s">
        <v>549</v>
      </c>
      <c r="E428" s="1600">
        <v>632800</v>
      </c>
      <c r="F428" s="1427" t="s">
        <v>1271</v>
      </c>
      <c r="G428" s="1427" t="s">
        <v>116</v>
      </c>
      <c r="H428" s="1427" t="s">
        <v>1267</v>
      </c>
      <c r="I428" s="1427" t="s">
        <v>1272</v>
      </c>
      <c r="J428" s="1427">
        <v>6047.5500000000002</v>
      </c>
      <c r="K428" s="631" t="s">
        <v>104</v>
      </c>
    </row>
    <row r="429" spans="1:11" ht="12.75">
      <c r="A429" s="1427" t="s">
        <v>2786</v>
      </c>
      <c r="B429" s="1427" t="s">
        <v>767</v>
      </c>
      <c r="C429" s="1427" t="s">
        <v>390</v>
      </c>
      <c r="D429" s="1427" t="s">
        <v>549</v>
      </c>
      <c r="E429" s="1600">
        <v>732800</v>
      </c>
      <c r="F429" s="1427" t="s">
        <v>1273</v>
      </c>
      <c r="G429" s="1427" t="s">
        <v>1238</v>
      </c>
      <c r="H429" s="1427" t="s">
        <v>1263</v>
      </c>
      <c r="I429" s="1427" t="s">
        <v>1272</v>
      </c>
      <c r="J429" s="1427">
        <v>671.30999999999995</v>
      </c>
      <c r="K429" s="631" t="s">
        <v>104</v>
      </c>
    </row>
    <row r="430" spans="1:11" ht="12.75">
      <c r="A430" s="1427" t="s">
        <v>2786</v>
      </c>
      <c r="B430" s="1427" t="s">
        <v>767</v>
      </c>
      <c r="C430" s="1427" t="s">
        <v>390</v>
      </c>
      <c r="D430" s="1427" t="s">
        <v>549</v>
      </c>
      <c r="E430" s="1600">
        <v>732800</v>
      </c>
      <c r="F430" s="1427" t="s">
        <v>1273</v>
      </c>
      <c r="G430" s="1427" t="s">
        <v>1238</v>
      </c>
      <c r="H430" s="1427" t="s">
        <v>1264</v>
      </c>
      <c r="I430" s="1427" t="s">
        <v>1272</v>
      </c>
      <c r="J430" s="1427">
        <v>884.50999999999999</v>
      </c>
      <c r="K430" s="631" t="s">
        <v>104</v>
      </c>
    </row>
    <row r="431" spans="1:11" ht="12.75">
      <c r="A431" s="1427" t="s">
        <v>2786</v>
      </c>
      <c r="B431" s="1427" t="s">
        <v>767</v>
      </c>
      <c r="C431" s="1427" t="s">
        <v>390</v>
      </c>
      <c r="D431" s="1427" t="s">
        <v>549</v>
      </c>
      <c r="E431" s="1600">
        <v>732800</v>
      </c>
      <c r="F431" s="1427" t="s">
        <v>1273</v>
      </c>
      <c r="G431" s="1427" t="s">
        <v>1238</v>
      </c>
      <c r="H431" s="1427" t="s">
        <v>1265</v>
      </c>
      <c r="I431" s="1427" t="s">
        <v>1272</v>
      </c>
      <c r="J431" s="1427">
        <v>-587.74000000000001</v>
      </c>
      <c r="K431" s="631" t="s">
        <v>104</v>
      </c>
    </row>
    <row r="432" spans="1:11" ht="12.75">
      <c r="A432" s="1427" t="s">
        <v>2786</v>
      </c>
      <c r="B432" s="1427" t="s">
        <v>767</v>
      </c>
      <c r="C432" s="1427" t="s">
        <v>390</v>
      </c>
      <c r="D432" s="1427" t="s">
        <v>549</v>
      </c>
      <c r="E432" s="1600">
        <v>732800</v>
      </c>
      <c r="F432" s="1427" t="s">
        <v>1273</v>
      </c>
      <c r="G432" s="1427" t="s">
        <v>1238</v>
      </c>
      <c r="H432" s="1427" t="s">
        <v>1266</v>
      </c>
      <c r="I432" s="1427" t="s">
        <v>1272</v>
      </c>
      <c r="J432" s="1427">
        <v>913.36000000000001</v>
      </c>
      <c r="K432" s="631" t="s">
        <v>104</v>
      </c>
    </row>
    <row r="433" spans="1:11" ht="12.75">
      <c r="A433" s="1427" t="s">
        <v>2786</v>
      </c>
      <c r="B433" s="1427" t="s">
        <v>767</v>
      </c>
      <c r="C433" s="1427" t="s">
        <v>390</v>
      </c>
      <c r="D433" s="1427" t="s">
        <v>549</v>
      </c>
      <c r="E433" s="1600">
        <v>732800</v>
      </c>
      <c r="F433" s="1427" t="s">
        <v>1273</v>
      </c>
      <c r="G433" s="1427" t="s">
        <v>1238</v>
      </c>
      <c r="H433" s="1427" t="s">
        <v>1267</v>
      </c>
      <c r="I433" s="1427" t="s">
        <v>1272</v>
      </c>
      <c r="J433" s="1427">
        <v>702.52999999999997</v>
      </c>
      <c r="K433" s="631" t="s">
        <v>104</v>
      </c>
    </row>
    <row r="434" spans="1:11" ht="12.75">
      <c r="A434" s="1427" t="s">
        <v>2786</v>
      </c>
      <c r="B434" s="1427" t="s">
        <v>771</v>
      </c>
      <c r="C434" s="1427" t="s">
        <v>390</v>
      </c>
      <c r="D434" s="1427" t="s">
        <v>549</v>
      </c>
      <c r="E434" s="1600">
        <v>635300</v>
      </c>
      <c r="F434" s="1427" t="s">
        <v>1277</v>
      </c>
      <c r="G434" s="1427" t="s">
        <v>116</v>
      </c>
      <c r="H434" s="1427" t="s">
        <v>1263</v>
      </c>
      <c r="I434" s="1427" t="s">
        <v>1278</v>
      </c>
      <c r="J434" s="1427">
        <v>16104.75</v>
      </c>
      <c r="K434" s="631" t="s">
        <v>104</v>
      </c>
    </row>
    <row r="435" spans="1:11" ht="12.75">
      <c r="A435" s="1427" t="s">
        <v>2786</v>
      </c>
      <c r="B435" s="1427" t="s">
        <v>771</v>
      </c>
      <c r="C435" s="1427" t="s">
        <v>390</v>
      </c>
      <c r="D435" s="1427" t="s">
        <v>549</v>
      </c>
      <c r="E435" s="1600">
        <v>635300</v>
      </c>
      <c r="F435" s="1427" t="s">
        <v>1277</v>
      </c>
      <c r="G435" s="1427" t="s">
        <v>116</v>
      </c>
      <c r="H435" s="1427" t="s">
        <v>1264</v>
      </c>
      <c r="I435" s="1427" t="s">
        <v>1278</v>
      </c>
      <c r="J435" s="1427">
        <v>19091.060000000001</v>
      </c>
      <c r="K435" s="631" t="s">
        <v>104</v>
      </c>
    </row>
    <row r="436" spans="1:11" ht="12.75">
      <c r="A436" s="1427" t="s">
        <v>2786</v>
      </c>
      <c r="B436" s="1427" t="s">
        <v>771</v>
      </c>
      <c r="C436" s="1427" t="s">
        <v>390</v>
      </c>
      <c r="D436" s="1427" t="s">
        <v>549</v>
      </c>
      <c r="E436" s="1600">
        <v>635300</v>
      </c>
      <c r="F436" s="1427" t="s">
        <v>1277</v>
      </c>
      <c r="G436" s="1427" t="s">
        <v>116</v>
      </c>
      <c r="H436" s="1427" t="s">
        <v>1265</v>
      </c>
      <c r="I436" s="1427" t="s">
        <v>1278</v>
      </c>
      <c r="J436" s="1427">
        <v>15105.75</v>
      </c>
      <c r="K436" s="631" t="s">
        <v>104</v>
      </c>
    </row>
    <row r="437" spans="1:11" ht="12.75">
      <c r="A437" s="1427" t="s">
        <v>2786</v>
      </c>
      <c r="B437" s="1427" t="s">
        <v>771</v>
      </c>
      <c r="C437" s="1427" t="s">
        <v>390</v>
      </c>
      <c r="D437" s="1427" t="s">
        <v>549</v>
      </c>
      <c r="E437" s="1600">
        <v>635300</v>
      </c>
      <c r="F437" s="1427" t="s">
        <v>1277</v>
      </c>
      <c r="G437" s="1427" t="s">
        <v>116</v>
      </c>
      <c r="H437" s="1427" t="s">
        <v>1266</v>
      </c>
      <c r="I437" s="1427" t="s">
        <v>1278</v>
      </c>
      <c r="J437" s="1427">
        <v>14609.549999999999</v>
      </c>
      <c r="K437" s="631" t="s">
        <v>104</v>
      </c>
    </row>
    <row r="438" spans="1:11" ht="12.75">
      <c r="A438" s="1427" t="s">
        <v>2786</v>
      </c>
      <c r="B438" s="1427" t="s">
        <v>771</v>
      </c>
      <c r="C438" s="1427" t="s">
        <v>390</v>
      </c>
      <c r="D438" s="1427" t="s">
        <v>549</v>
      </c>
      <c r="E438" s="1600">
        <v>635300</v>
      </c>
      <c r="F438" s="1427" t="s">
        <v>1277</v>
      </c>
      <c r="G438" s="1427" t="s">
        <v>116</v>
      </c>
      <c r="H438" s="1427" t="s">
        <v>1267</v>
      </c>
      <c r="I438" s="1427" t="s">
        <v>1278</v>
      </c>
      <c r="J438" s="1427">
        <v>24390.209999999999</v>
      </c>
      <c r="K438" s="631" t="s">
        <v>104</v>
      </c>
    </row>
    <row r="439" spans="1:11" ht="12.75">
      <c r="A439" s="1427" t="s">
        <v>2786</v>
      </c>
      <c r="B439" s="1427" t="s">
        <v>771</v>
      </c>
      <c r="C439" s="1427" t="s">
        <v>390</v>
      </c>
      <c r="D439" s="1427" t="s">
        <v>549</v>
      </c>
      <c r="E439" s="1600">
        <v>735200</v>
      </c>
      <c r="F439" s="1427" t="s">
        <v>1295</v>
      </c>
      <c r="G439" s="1427" t="s">
        <v>1238</v>
      </c>
      <c r="H439" s="1427" t="s">
        <v>1265</v>
      </c>
      <c r="I439" s="1427" t="s">
        <v>1296</v>
      </c>
      <c r="J439" s="1427">
        <v>135</v>
      </c>
      <c r="K439" s="631" t="s">
        <v>104</v>
      </c>
    </row>
    <row r="440" spans="1:11" ht="12.75">
      <c r="A440" s="1427" t="s">
        <v>2786</v>
      </c>
      <c r="B440" s="1427" t="s">
        <v>771</v>
      </c>
      <c r="C440" s="1427" t="s">
        <v>390</v>
      </c>
      <c r="D440" s="1427" t="s">
        <v>549</v>
      </c>
      <c r="E440" s="1600">
        <v>735500</v>
      </c>
      <c r="F440" s="1427" t="s">
        <v>1283</v>
      </c>
      <c r="G440" s="1427" t="s">
        <v>1238</v>
      </c>
      <c r="H440" s="1427" t="s">
        <v>1263</v>
      </c>
      <c r="I440" s="1427" t="s">
        <v>1284</v>
      </c>
      <c r="J440" s="1427">
        <v>3513.8000000000002</v>
      </c>
      <c r="K440" s="631" t="s">
        <v>104</v>
      </c>
    </row>
    <row r="441" spans="1:11" ht="12.75">
      <c r="A441" s="1427" t="s">
        <v>2786</v>
      </c>
      <c r="B441" s="1427" t="s">
        <v>771</v>
      </c>
      <c r="C441" s="1427" t="s">
        <v>390</v>
      </c>
      <c r="D441" s="1427" t="s">
        <v>549</v>
      </c>
      <c r="E441" s="1600">
        <v>735500</v>
      </c>
      <c r="F441" s="1427" t="s">
        <v>1283</v>
      </c>
      <c r="G441" s="1427" t="s">
        <v>1238</v>
      </c>
      <c r="H441" s="1427" t="s">
        <v>1264</v>
      </c>
      <c r="I441" s="1427" t="s">
        <v>1284</v>
      </c>
      <c r="J441" s="1427">
        <v>4694.8199999999997</v>
      </c>
      <c r="K441" s="631" t="s">
        <v>104</v>
      </c>
    </row>
    <row r="442" spans="1:11" ht="12.75">
      <c r="A442" s="1427" t="s">
        <v>2786</v>
      </c>
      <c r="B442" s="1427" t="s">
        <v>771</v>
      </c>
      <c r="C442" s="1427" t="s">
        <v>390</v>
      </c>
      <c r="D442" s="1427" t="s">
        <v>549</v>
      </c>
      <c r="E442" s="1600">
        <v>735500</v>
      </c>
      <c r="F442" s="1427" t="s">
        <v>1283</v>
      </c>
      <c r="G442" s="1427" t="s">
        <v>1238</v>
      </c>
      <c r="H442" s="1427" t="s">
        <v>1265</v>
      </c>
      <c r="I442" s="1427" t="s">
        <v>1284</v>
      </c>
      <c r="J442" s="1427">
        <v>3035</v>
      </c>
      <c r="K442" s="631" t="s">
        <v>104</v>
      </c>
    </row>
    <row r="443" spans="1:11" ht="12.75">
      <c r="A443" s="1427" t="s">
        <v>2786</v>
      </c>
      <c r="B443" s="1427" t="s">
        <v>771</v>
      </c>
      <c r="C443" s="1427" t="s">
        <v>390</v>
      </c>
      <c r="D443" s="1427" t="s">
        <v>549</v>
      </c>
      <c r="E443" s="1600">
        <v>735500</v>
      </c>
      <c r="F443" s="1427" t="s">
        <v>1283</v>
      </c>
      <c r="G443" s="1427" t="s">
        <v>1238</v>
      </c>
      <c r="H443" s="1427" t="s">
        <v>1266</v>
      </c>
      <c r="I443" s="1427" t="s">
        <v>1284</v>
      </c>
      <c r="J443" s="1427">
        <v>8397</v>
      </c>
      <c r="K443" s="631" t="s">
        <v>104</v>
      </c>
    </row>
    <row r="444" spans="1:11" ht="12.75">
      <c r="A444" s="1427" t="s">
        <v>2786</v>
      </c>
      <c r="B444" s="1427" t="s">
        <v>771</v>
      </c>
      <c r="C444" s="1427" t="s">
        <v>390</v>
      </c>
      <c r="D444" s="1427" t="s">
        <v>549</v>
      </c>
      <c r="E444" s="1600">
        <v>735800</v>
      </c>
      <c r="F444" s="1427" t="s">
        <v>1273</v>
      </c>
      <c r="G444" s="1427" t="s">
        <v>1238</v>
      </c>
      <c r="H444" s="1427" t="s">
        <v>1263</v>
      </c>
      <c r="I444" s="1427" t="s">
        <v>1272</v>
      </c>
      <c r="J444" s="1427">
        <v>411.19999999999999</v>
      </c>
      <c r="K444" s="631" t="s">
        <v>104</v>
      </c>
    </row>
    <row r="445" spans="1:11" ht="12.75">
      <c r="A445" s="1427" t="s">
        <v>2786</v>
      </c>
      <c r="B445" s="1427" t="s">
        <v>769</v>
      </c>
      <c r="C445" s="1427" t="s">
        <v>390</v>
      </c>
      <c r="D445" s="1427" t="s">
        <v>549</v>
      </c>
      <c r="E445" s="1600">
        <v>633800</v>
      </c>
      <c r="F445" s="1427" t="s">
        <v>1271</v>
      </c>
      <c r="G445" s="1427" t="s">
        <v>116</v>
      </c>
      <c r="H445" s="1427" t="s">
        <v>1263</v>
      </c>
      <c r="I445" s="1427" t="s">
        <v>1272</v>
      </c>
      <c r="J445" s="1427">
        <v>21432.209999999999</v>
      </c>
      <c r="K445" s="631" t="s">
        <v>104</v>
      </c>
    </row>
    <row r="446" spans="1:11" ht="12.75">
      <c r="A446" s="1427" t="s">
        <v>2786</v>
      </c>
      <c r="B446" s="1427" t="s">
        <v>769</v>
      </c>
      <c r="C446" s="1427" t="s">
        <v>390</v>
      </c>
      <c r="D446" s="1427" t="s">
        <v>549</v>
      </c>
      <c r="E446" s="1600">
        <v>633800</v>
      </c>
      <c r="F446" s="1427" t="s">
        <v>1271</v>
      </c>
      <c r="G446" s="1427" t="s">
        <v>116</v>
      </c>
      <c r="H446" s="1427" t="s">
        <v>1264</v>
      </c>
      <c r="I446" s="1427" t="s">
        <v>1272</v>
      </c>
      <c r="J446" s="1427">
        <v>13062.190000000001</v>
      </c>
      <c r="K446" s="631" t="s">
        <v>104</v>
      </c>
    </row>
    <row r="447" spans="1:11" ht="12.75">
      <c r="A447" s="1427" t="s">
        <v>2786</v>
      </c>
      <c r="B447" s="1427" t="s">
        <v>769</v>
      </c>
      <c r="C447" s="1427" t="s">
        <v>390</v>
      </c>
      <c r="D447" s="1427" t="s">
        <v>549</v>
      </c>
      <c r="E447" s="1600">
        <v>633800</v>
      </c>
      <c r="F447" s="1427" t="s">
        <v>1271</v>
      </c>
      <c r="G447" s="1427" t="s">
        <v>116</v>
      </c>
      <c r="H447" s="1427" t="s">
        <v>1265</v>
      </c>
      <c r="I447" s="1427" t="s">
        <v>1272</v>
      </c>
      <c r="J447" s="1427">
        <v>16438.919999999998</v>
      </c>
      <c r="K447" s="631" t="s">
        <v>104</v>
      </c>
    </row>
    <row r="448" spans="1:11" ht="12.75">
      <c r="A448" s="1427" t="s">
        <v>2786</v>
      </c>
      <c r="B448" s="1427" t="s">
        <v>769</v>
      </c>
      <c r="C448" s="1427" t="s">
        <v>390</v>
      </c>
      <c r="D448" s="1427" t="s">
        <v>549</v>
      </c>
      <c r="E448" s="1600">
        <v>633800</v>
      </c>
      <c r="F448" s="1427" t="s">
        <v>1271</v>
      </c>
      <c r="G448" s="1427" t="s">
        <v>116</v>
      </c>
      <c r="H448" s="1427" t="s">
        <v>1266</v>
      </c>
      <c r="I448" s="1427" t="s">
        <v>1272</v>
      </c>
      <c r="J448" s="1427">
        <v>13922.02</v>
      </c>
      <c r="K448" s="631" t="s">
        <v>104</v>
      </c>
    </row>
    <row r="449" spans="1:11" ht="12.75">
      <c r="A449" s="1427" t="s">
        <v>2786</v>
      </c>
      <c r="B449" s="1427" t="s">
        <v>769</v>
      </c>
      <c r="C449" s="1427" t="s">
        <v>390</v>
      </c>
      <c r="D449" s="1427" t="s">
        <v>549</v>
      </c>
      <c r="E449" s="1600">
        <v>633800</v>
      </c>
      <c r="F449" s="1427" t="s">
        <v>1271</v>
      </c>
      <c r="G449" s="1427" t="s">
        <v>116</v>
      </c>
      <c r="H449" s="1427" t="s">
        <v>1267</v>
      </c>
      <c r="I449" s="1427" t="s">
        <v>1272</v>
      </c>
      <c r="J449" s="1427">
        <v>10949.09</v>
      </c>
      <c r="K449" s="631" t="s">
        <v>104</v>
      </c>
    </row>
    <row r="450" spans="1:11" ht="12.75">
      <c r="A450" s="1427" t="s">
        <v>2786</v>
      </c>
      <c r="B450" s="1427" t="s">
        <v>769</v>
      </c>
      <c r="C450" s="1427" t="s">
        <v>390</v>
      </c>
      <c r="D450" s="1427" t="s">
        <v>549</v>
      </c>
      <c r="E450" s="1600">
        <v>733800</v>
      </c>
      <c r="F450" s="1427" t="s">
        <v>1273</v>
      </c>
      <c r="G450" s="1427" t="s">
        <v>1238</v>
      </c>
      <c r="H450" s="1427" t="s">
        <v>1263</v>
      </c>
      <c r="I450" s="1427" t="s">
        <v>1272</v>
      </c>
      <c r="J450" s="1427">
        <v>2242.25</v>
      </c>
      <c r="K450" s="631" t="s">
        <v>104</v>
      </c>
    </row>
    <row r="451" spans="1:11" ht="12.75">
      <c r="A451" s="1427" t="s">
        <v>2786</v>
      </c>
      <c r="B451" s="1427" t="s">
        <v>769</v>
      </c>
      <c r="C451" s="1427" t="s">
        <v>390</v>
      </c>
      <c r="D451" s="1427" t="s">
        <v>549</v>
      </c>
      <c r="E451" s="1600">
        <v>733800</v>
      </c>
      <c r="F451" s="1427" t="s">
        <v>1273</v>
      </c>
      <c r="G451" s="1427" t="s">
        <v>1238</v>
      </c>
      <c r="H451" s="1427" t="s">
        <v>1264</v>
      </c>
      <c r="I451" s="1427" t="s">
        <v>1272</v>
      </c>
      <c r="J451" s="1427">
        <v>1511.8099999999999</v>
      </c>
      <c r="K451" s="631" t="s">
        <v>104</v>
      </c>
    </row>
    <row r="452" spans="1:11" ht="12.75">
      <c r="A452" s="1427" t="s">
        <v>2786</v>
      </c>
      <c r="B452" s="1427" t="s">
        <v>769</v>
      </c>
      <c r="C452" s="1427" t="s">
        <v>390</v>
      </c>
      <c r="D452" s="1427" t="s">
        <v>549</v>
      </c>
      <c r="E452" s="1600">
        <v>733800</v>
      </c>
      <c r="F452" s="1427" t="s">
        <v>1273</v>
      </c>
      <c r="G452" s="1427" t="s">
        <v>1238</v>
      </c>
      <c r="H452" s="1427" t="s">
        <v>1265</v>
      </c>
      <c r="I452" s="1427" t="s">
        <v>1272</v>
      </c>
      <c r="J452" s="1427">
        <v>1873.6800000000001</v>
      </c>
      <c r="K452" s="631" t="s">
        <v>104</v>
      </c>
    </row>
    <row r="453" spans="1:11" ht="12.75">
      <c r="A453" s="1427" t="s">
        <v>2786</v>
      </c>
      <c r="B453" s="1427" t="s">
        <v>769</v>
      </c>
      <c r="C453" s="1427" t="s">
        <v>390</v>
      </c>
      <c r="D453" s="1427" t="s">
        <v>549</v>
      </c>
      <c r="E453" s="1600">
        <v>733800</v>
      </c>
      <c r="F453" s="1427" t="s">
        <v>1273</v>
      </c>
      <c r="G453" s="1427" t="s">
        <v>1238</v>
      </c>
      <c r="H453" s="1427" t="s">
        <v>1266</v>
      </c>
      <c r="I453" s="1427" t="s">
        <v>1272</v>
      </c>
      <c r="J453" s="1427">
        <v>1610.48</v>
      </c>
      <c r="K453" s="631" t="s">
        <v>104</v>
      </c>
    </row>
    <row r="454" spans="1:11" ht="12.75">
      <c r="A454" s="1427" t="s">
        <v>2786</v>
      </c>
      <c r="B454" s="1427" t="s">
        <v>769</v>
      </c>
      <c r="C454" s="1427" t="s">
        <v>390</v>
      </c>
      <c r="D454" s="1427" t="s">
        <v>549</v>
      </c>
      <c r="E454" s="1600">
        <v>733800</v>
      </c>
      <c r="F454" s="1427" t="s">
        <v>1273</v>
      </c>
      <c r="G454" s="1427" t="s">
        <v>1238</v>
      </c>
      <c r="H454" s="1427" t="s">
        <v>1267</v>
      </c>
      <c r="I454" s="1427" t="s">
        <v>1272</v>
      </c>
      <c r="J454" s="1427">
        <v>1248.9100000000001</v>
      </c>
      <c r="K454" s="631" t="s">
        <v>104</v>
      </c>
    </row>
    <row r="455" spans="1:11" ht="12.75">
      <c r="A455" s="1427" t="s">
        <v>2786</v>
      </c>
      <c r="B455" s="1427" t="s">
        <v>776</v>
      </c>
      <c r="C455" s="1427" t="s">
        <v>390</v>
      </c>
      <c r="D455" s="1427" t="s">
        <v>549</v>
      </c>
      <c r="E455" s="1600">
        <v>636100</v>
      </c>
      <c r="F455" s="1427" t="s">
        <v>1287</v>
      </c>
      <c r="G455" s="1427" t="s">
        <v>116</v>
      </c>
      <c r="H455" s="1427" t="s">
        <v>1263</v>
      </c>
      <c r="I455" s="1427" t="s">
        <v>1288</v>
      </c>
      <c r="J455" s="1427">
        <v>17132.650000000001</v>
      </c>
      <c r="K455" s="631" t="s">
        <v>104</v>
      </c>
    </row>
    <row r="456" spans="1:11" ht="12.75">
      <c r="A456" s="1427" t="s">
        <v>2786</v>
      </c>
      <c r="B456" s="1427" t="s">
        <v>776</v>
      </c>
      <c r="C456" s="1427" t="s">
        <v>390</v>
      </c>
      <c r="D456" s="1427" t="s">
        <v>549</v>
      </c>
      <c r="E456" s="1600">
        <v>636100</v>
      </c>
      <c r="F456" s="1427" t="s">
        <v>1287</v>
      </c>
      <c r="G456" s="1427" t="s">
        <v>116</v>
      </c>
      <c r="H456" s="1427" t="s">
        <v>1264</v>
      </c>
      <c r="I456" s="1427" t="s">
        <v>1288</v>
      </c>
      <c r="J456" s="1427">
        <v>-600</v>
      </c>
      <c r="K456" s="631" t="s">
        <v>104</v>
      </c>
    </row>
    <row r="457" spans="1:11" ht="12.75">
      <c r="A457" s="1427" t="s">
        <v>2786</v>
      </c>
      <c r="B457" s="1427" t="s">
        <v>776</v>
      </c>
      <c r="C457" s="1427" t="s">
        <v>390</v>
      </c>
      <c r="D457" s="1427" t="s">
        <v>549</v>
      </c>
      <c r="E457" s="1600">
        <v>636100</v>
      </c>
      <c r="F457" s="1427" t="s">
        <v>1287</v>
      </c>
      <c r="G457" s="1427" t="s">
        <v>116</v>
      </c>
      <c r="H457" s="1427" t="s">
        <v>1265</v>
      </c>
      <c r="I457" s="1427" t="s">
        <v>1288</v>
      </c>
      <c r="J457" s="1427">
        <v>996.94000000000005</v>
      </c>
      <c r="K457" s="631" t="s">
        <v>104</v>
      </c>
    </row>
    <row r="458" spans="1:11" ht="12.75">
      <c r="A458" s="1427" t="s">
        <v>2786</v>
      </c>
      <c r="B458" s="1427" t="s">
        <v>776</v>
      </c>
      <c r="C458" s="1427" t="s">
        <v>390</v>
      </c>
      <c r="D458" s="1427" t="s">
        <v>549</v>
      </c>
      <c r="E458" s="1600">
        <v>636100</v>
      </c>
      <c r="F458" s="1427" t="s">
        <v>1287</v>
      </c>
      <c r="G458" s="1427" t="s">
        <v>116</v>
      </c>
      <c r="H458" s="1427" t="s">
        <v>1266</v>
      </c>
      <c r="I458" s="1427" t="s">
        <v>1288</v>
      </c>
      <c r="J458" s="1427">
        <v>1011</v>
      </c>
      <c r="K458" s="631" t="s">
        <v>104</v>
      </c>
    </row>
    <row r="459" spans="1:11" ht="12.75">
      <c r="A459" s="1427" t="s">
        <v>2786</v>
      </c>
      <c r="B459" s="1427" t="s">
        <v>776</v>
      </c>
      <c r="C459" s="1427" t="s">
        <v>390</v>
      </c>
      <c r="D459" s="1427" t="s">
        <v>549</v>
      </c>
      <c r="E459" s="1600">
        <v>636100</v>
      </c>
      <c r="F459" s="1427" t="s">
        <v>1287</v>
      </c>
      <c r="G459" s="1427" t="s">
        <v>116</v>
      </c>
      <c r="H459" s="1427" t="s">
        <v>1267</v>
      </c>
      <c r="I459" s="1427" t="s">
        <v>1288</v>
      </c>
      <c r="J459" s="1427">
        <v>5011.4200000000001</v>
      </c>
      <c r="K459" s="631" t="s">
        <v>104</v>
      </c>
    </row>
    <row r="460" spans="1:11" ht="12.75">
      <c r="A460" s="1427" t="s">
        <v>2786</v>
      </c>
      <c r="B460" s="1427" t="s">
        <v>776</v>
      </c>
      <c r="C460" s="1427" t="s">
        <v>390</v>
      </c>
      <c r="D460" s="1427" t="s">
        <v>549</v>
      </c>
      <c r="E460" s="1600">
        <v>636200</v>
      </c>
      <c r="F460" s="1427" t="s">
        <v>1289</v>
      </c>
      <c r="G460" s="1427" t="s">
        <v>116</v>
      </c>
      <c r="H460" s="1427" t="s">
        <v>1263</v>
      </c>
      <c r="I460" s="1427" t="s">
        <v>1290</v>
      </c>
      <c r="J460" s="1427">
        <v>4781.0100000000002</v>
      </c>
      <c r="K460" s="631" t="s">
        <v>104</v>
      </c>
    </row>
    <row r="461" spans="1:11" ht="12.75">
      <c r="A461" s="1427" t="s">
        <v>2786</v>
      </c>
      <c r="B461" s="1427" t="s">
        <v>776</v>
      </c>
      <c r="C461" s="1427" t="s">
        <v>390</v>
      </c>
      <c r="D461" s="1427" t="s">
        <v>549</v>
      </c>
      <c r="E461" s="1600">
        <v>636200</v>
      </c>
      <c r="F461" s="1427" t="s">
        <v>1289</v>
      </c>
      <c r="G461" s="1427" t="s">
        <v>116</v>
      </c>
      <c r="H461" s="1427" t="s">
        <v>1264</v>
      </c>
      <c r="I461" s="1427" t="s">
        <v>1290</v>
      </c>
      <c r="J461" s="1427">
        <v>750.63999999999999</v>
      </c>
      <c r="K461" s="631" t="s">
        <v>104</v>
      </c>
    </row>
    <row r="462" spans="1:11" ht="12.75">
      <c r="A462" s="1427" t="s">
        <v>2786</v>
      </c>
      <c r="B462" s="1427" t="s">
        <v>776</v>
      </c>
      <c r="C462" s="1427" t="s">
        <v>390</v>
      </c>
      <c r="D462" s="1427" t="s">
        <v>549</v>
      </c>
      <c r="E462" s="1600">
        <v>636200</v>
      </c>
      <c r="F462" s="1427" t="s">
        <v>1289</v>
      </c>
      <c r="G462" s="1427" t="s">
        <v>116</v>
      </c>
      <c r="H462" s="1427" t="s">
        <v>1265</v>
      </c>
      <c r="I462" s="1427" t="s">
        <v>1290</v>
      </c>
      <c r="J462" s="1427">
        <v>16259.389999999999</v>
      </c>
      <c r="K462" s="631" t="s">
        <v>104</v>
      </c>
    </row>
    <row r="463" spans="1:11" ht="12.75">
      <c r="A463" s="1427" t="s">
        <v>2786</v>
      </c>
      <c r="B463" s="1427" t="s">
        <v>776</v>
      </c>
      <c r="C463" s="1427" t="s">
        <v>390</v>
      </c>
      <c r="D463" s="1427" t="s">
        <v>549</v>
      </c>
      <c r="E463" s="1600">
        <v>636200</v>
      </c>
      <c r="F463" s="1427" t="s">
        <v>1289</v>
      </c>
      <c r="G463" s="1427" t="s">
        <v>116</v>
      </c>
      <c r="H463" s="1427" t="s">
        <v>1266</v>
      </c>
      <c r="I463" s="1427" t="s">
        <v>1290</v>
      </c>
      <c r="J463" s="1427">
        <v>6655.8800000000001</v>
      </c>
      <c r="K463" s="631" t="s">
        <v>104</v>
      </c>
    </row>
    <row r="464" spans="1:11" ht="12.75">
      <c r="A464" s="1427" t="s">
        <v>2786</v>
      </c>
      <c r="B464" s="1427" t="s">
        <v>776</v>
      </c>
      <c r="C464" s="1427" t="s">
        <v>390</v>
      </c>
      <c r="D464" s="1427" t="s">
        <v>549</v>
      </c>
      <c r="E464" s="1600">
        <v>636200</v>
      </c>
      <c r="F464" s="1427" t="s">
        <v>1289</v>
      </c>
      <c r="G464" s="1427" t="s">
        <v>116</v>
      </c>
      <c r="H464" s="1427" t="s">
        <v>1267</v>
      </c>
      <c r="I464" s="1427" t="s">
        <v>1290</v>
      </c>
      <c r="J464" s="1427">
        <v>12825.719999999999</v>
      </c>
      <c r="K464" s="631" t="s">
        <v>104</v>
      </c>
    </row>
    <row r="465" spans="1:11" ht="12.75">
      <c r="A465" s="1427" t="s">
        <v>2786</v>
      </c>
      <c r="B465" s="1427" t="s">
        <v>776</v>
      </c>
      <c r="C465" s="1427" t="s">
        <v>390</v>
      </c>
      <c r="D465" s="1427" t="s">
        <v>549</v>
      </c>
      <c r="E465" s="1600">
        <v>636300</v>
      </c>
      <c r="F465" s="1427" t="s">
        <v>1277</v>
      </c>
      <c r="G465" s="1427" t="s">
        <v>116</v>
      </c>
      <c r="H465" s="1427" t="s">
        <v>1263</v>
      </c>
      <c r="I465" s="1427" t="s">
        <v>1278</v>
      </c>
      <c r="J465" s="1427">
        <v>26485.849999999999</v>
      </c>
      <c r="K465" s="631" t="s">
        <v>104</v>
      </c>
    </row>
    <row r="466" spans="1:11" ht="12.75">
      <c r="A466" s="1427" t="s">
        <v>2786</v>
      </c>
      <c r="B466" s="1427" t="s">
        <v>776</v>
      </c>
      <c r="C466" s="1427" t="s">
        <v>390</v>
      </c>
      <c r="D466" s="1427" t="s">
        <v>549</v>
      </c>
      <c r="E466" s="1600">
        <v>636300</v>
      </c>
      <c r="F466" s="1427" t="s">
        <v>1277</v>
      </c>
      <c r="G466" s="1427" t="s">
        <v>116</v>
      </c>
      <c r="H466" s="1427" t="s">
        <v>1264</v>
      </c>
      <c r="I466" s="1427" t="s">
        <v>1278</v>
      </c>
      <c r="J466" s="1427">
        <v>67362.449999999997</v>
      </c>
      <c r="K466" s="631" t="s">
        <v>104</v>
      </c>
    </row>
    <row r="467" spans="1:11" ht="12.75">
      <c r="A467" s="1427" t="s">
        <v>2786</v>
      </c>
      <c r="B467" s="1427" t="s">
        <v>776</v>
      </c>
      <c r="C467" s="1427" t="s">
        <v>390</v>
      </c>
      <c r="D467" s="1427" t="s">
        <v>549</v>
      </c>
      <c r="E467" s="1600">
        <v>636300</v>
      </c>
      <c r="F467" s="1427" t="s">
        <v>1277</v>
      </c>
      <c r="G467" s="1427" t="s">
        <v>116</v>
      </c>
      <c r="H467" s="1427" t="s">
        <v>1265</v>
      </c>
      <c r="I467" s="1427" t="s">
        <v>1278</v>
      </c>
      <c r="J467" s="1427">
        <v>67362.449999999997</v>
      </c>
      <c r="K467" s="631" t="s">
        <v>104</v>
      </c>
    </row>
    <row r="468" spans="1:11" ht="12.75">
      <c r="A468" s="1427" t="s">
        <v>2786</v>
      </c>
      <c r="B468" s="1427" t="s">
        <v>776</v>
      </c>
      <c r="C468" s="1427" t="s">
        <v>390</v>
      </c>
      <c r="D468" s="1427" t="s">
        <v>549</v>
      </c>
      <c r="E468" s="1600">
        <v>636300</v>
      </c>
      <c r="F468" s="1427" t="s">
        <v>1277</v>
      </c>
      <c r="G468" s="1427" t="s">
        <v>116</v>
      </c>
      <c r="H468" s="1427" t="s">
        <v>1266</v>
      </c>
      <c r="I468" s="1427" t="s">
        <v>1278</v>
      </c>
      <c r="J468" s="1427">
        <v>67362.449999999997</v>
      </c>
      <c r="K468" s="631" t="s">
        <v>104</v>
      </c>
    </row>
    <row r="469" spans="1:11" ht="12.75">
      <c r="A469" s="1427" t="s">
        <v>2786</v>
      </c>
      <c r="B469" s="1427" t="s">
        <v>776</v>
      </c>
      <c r="C469" s="1427" t="s">
        <v>390</v>
      </c>
      <c r="D469" s="1427" t="s">
        <v>549</v>
      </c>
      <c r="E469" s="1600">
        <v>636300</v>
      </c>
      <c r="F469" s="1427" t="s">
        <v>1277</v>
      </c>
      <c r="G469" s="1427" t="s">
        <v>116</v>
      </c>
      <c r="H469" s="1427" t="s">
        <v>1267</v>
      </c>
      <c r="I469" s="1427" t="s">
        <v>1278</v>
      </c>
      <c r="J469" s="1427">
        <v>114186.42</v>
      </c>
      <c r="K469" s="631" t="s">
        <v>104</v>
      </c>
    </row>
    <row r="470" spans="1:11" ht="12.75">
      <c r="A470" s="1427" t="s">
        <v>2786</v>
      </c>
      <c r="B470" s="1427" t="s">
        <v>776</v>
      </c>
      <c r="C470" s="1427" t="s">
        <v>390</v>
      </c>
      <c r="D470" s="1427" t="s">
        <v>549</v>
      </c>
      <c r="E470" s="1600">
        <v>636400</v>
      </c>
      <c r="F470" s="1427" t="s">
        <v>1279</v>
      </c>
      <c r="G470" s="1427" t="s">
        <v>116</v>
      </c>
      <c r="H470" s="1427" t="s">
        <v>1263</v>
      </c>
      <c r="I470" s="1427" t="s">
        <v>1280</v>
      </c>
      <c r="J470" s="1427">
        <v>3092.1300000000001</v>
      </c>
      <c r="K470" s="631" t="s">
        <v>104</v>
      </c>
    </row>
    <row r="471" spans="1:11" ht="12.75">
      <c r="A471" s="1427" t="s">
        <v>2786</v>
      </c>
      <c r="B471" s="1427" t="s">
        <v>776</v>
      </c>
      <c r="C471" s="1427" t="s">
        <v>390</v>
      </c>
      <c r="D471" s="1427" t="s">
        <v>549</v>
      </c>
      <c r="E471" s="1600">
        <v>636400</v>
      </c>
      <c r="F471" s="1427" t="s">
        <v>1279</v>
      </c>
      <c r="G471" s="1427" t="s">
        <v>116</v>
      </c>
      <c r="H471" s="1427" t="s">
        <v>1264</v>
      </c>
      <c r="I471" s="1427" t="s">
        <v>1280</v>
      </c>
      <c r="J471" s="1427">
        <v>2028.6600000000001</v>
      </c>
      <c r="K471" s="631" t="s">
        <v>104</v>
      </c>
    </row>
    <row r="472" spans="1:11" ht="12.75">
      <c r="A472" s="1427" t="s">
        <v>2786</v>
      </c>
      <c r="B472" s="1427" t="s">
        <v>776</v>
      </c>
      <c r="C472" s="1427" t="s">
        <v>390</v>
      </c>
      <c r="D472" s="1427" t="s">
        <v>549</v>
      </c>
      <c r="E472" s="1600">
        <v>636400</v>
      </c>
      <c r="F472" s="1427" t="s">
        <v>1279</v>
      </c>
      <c r="G472" s="1427" t="s">
        <v>116</v>
      </c>
      <c r="H472" s="1427" t="s">
        <v>1265</v>
      </c>
      <c r="I472" s="1427" t="s">
        <v>1280</v>
      </c>
      <c r="J472" s="1427">
        <v>-4463.5</v>
      </c>
      <c r="K472" s="631" t="s">
        <v>104</v>
      </c>
    </row>
    <row r="473" spans="1:11" ht="12.75">
      <c r="A473" s="1427" t="s">
        <v>2786</v>
      </c>
      <c r="B473" s="1427" t="s">
        <v>776</v>
      </c>
      <c r="C473" s="1427" t="s">
        <v>390</v>
      </c>
      <c r="D473" s="1427" t="s">
        <v>549</v>
      </c>
      <c r="E473" s="1600">
        <v>636400</v>
      </c>
      <c r="F473" s="1427" t="s">
        <v>1279</v>
      </c>
      <c r="G473" s="1427" t="s">
        <v>116</v>
      </c>
      <c r="H473" s="1427" t="s">
        <v>1266</v>
      </c>
      <c r="I473" s="1427" t="s">
        <v>1280</v>
      </c>
      <c r="J473" s="1427">
        <v>5590.7399999999998</v>
      </c>
      <c r="K473" s="631" t="s">
        <v>104</v>
      </c>
    </row>
    <row r="474" spans="1:11" ht="12.75">
      <c r="A474" s="1427" t="s">
        <v>2786</v>
      </c>
      <c r="B474" s="1427" t="s">
        <v>776</v>
      </c>
      <c r="C474" s="1427" t="s">
        <v>390</v>
      </c>
      <c r="D474" s="1427" t="s">
        <v>549</v>
      </c>
      <c r="E474" s="1600">
        <v>636400</v>
      </c>
      <c r="F474" s="1427" t="s">
        <v>1279</v>
      </c>
      <c r="G474" s="1427" t="s">
        <v>116</v>
      </c>
      <c r="H474" s="1427" t="s">
        <v>1267</v>
      </c>
      <c r="I474" s="1427" t="s">
        <v>1280</v>
      </c>
      <c r="J474" s="1427">
        <v>10506</v>
      </c>
      <c r="K474" s="631" t="s">
        <v>104</v>
      </c>
    </row>
    <row r="475" spans="1:11" ht="12.75">
      <c r="A475" s="1427" t="s">
        <v>2786</v>
      </c>
      <c r="B475" s="1427" t="s">
        <v>776</v>
      </c>
      <c r="C475" s="1427" t="s">
        <v>390</v>
      </c>
      <c r="D475" s="1427" t="s">
        <v>549</v>
      </c>
      <c r="E475" s="1600">
        <v>636500</v>
      </c>
      <c r="F475" s="1427" t="s">
        <v>1291</v>
      </c>
      <c r="G475" s="1427" t="s">
        <v>116</v>
      </c>
      <c r="H475" s="1427" t="s">
        <v>1263</v>
      </c>
      <c r="I475" s="1427" t="s">
        <v>1292</v>
      </c>
      <c r="J475" s="1427">
        <v>-2888.2800000000002</v>
      </c>
      <c r="K475" s="631" t="s">
        <v>104</v>
      </c>
    </row>
    <row r="476" spans="1:11" ht="12.75">
      <c r="A476" s="1427" t="s">
        <v>2786</v>
      </c>
      <c r="B476" s="1427" t="s">
        <v>776</v>
      </c>
      <c r="C476" s="1427" t="s">
        <v>390</v>
      </c>
      <c r="D476" s="1427" t="s">
        <v>549</v>
      </c>
      <c r="E476" s="1600">
        <v>636500</v>
      </c>
      <c r="F476" s="1427" t="s">
        <v>1291</v>
      </c>
      <c r="G476" s="1427" t="s">
        <v>116</v>
      </c>
      <c r="H476" s="1427" t="s">
        <v>1264</v>
      </c>
      <c r="I476" s="1427" t="s">
        <v>1292</v>
      </c>
      <c r="J476" s="1427">
        <v>2888.2800000000002</v>
      </c>
      <c r="K476" s="631" t="s">
        <v>104</v>
      </c>
    </row>
    <row r="477" spans="1:11" ht="12.75">
      <c r="A477" s="1427" t="s">
        <v>2786</v>
      </c>
      <c r="B477" s="1427" t="s">
        <v>776</v>
      </c>
      <c r="C477" s="1427" t="s">
        <v>390</v>
      </c>
      <c r="D477" s="1427" t="s">
        <v>549</v>
      </c>
      <c r="E477" s="1600">
        <v>636500</v>
      </c>
      <c r="F477" s="1427" t="s">
        <v>1291</v>
      </c>
      <c r="G477" s="1427" t="s">
        <v>116</v>
      </c>
      <c r="H477" s="1427" t="s">
        <v>1265</v>
      </c>
      <c r="I477" s="1427" t="s">
        <v>1292</v>
      </c>
      <c r="J477" s="1427">
        <v>4560.29</v>
      </c>
      <c r="K477" s="631" t="s">
        <v>104</v>
      </c>
    </row>
    <row r="478" spans="1:11" ht="12.75">
      <c r="A478" s="1427" t="s">
        <v>2786</v>
      </c>
      <c r="B478" s="1427" t="s">
        <v>776</v>
      </c>
      <c r="C478" s="1427" t="s">
        <v>390</v>
      </c>
      <c r="D478" s="1427" t="s">
        <v>549</v>
      </c>
      <c r="E478" s="1600">
        <v>636500</v>
      </c>
      <c r="F478" s="1427" t="s">
        <v>1291</v>
      </c>
      <c r="G478" s="1427" t="s">
        <v>116</v>
      </c>
      <c r="H478" s="1427" t="s">
        <v>1266</v>
      </c>
      <c r="I478" s="1427" t="s">
        <v>1292</v>
      </c>
      <c r="J478" s="1427">
        <v>-1760.04</v>
      </c>
      <c r="K478" s="631" t="s">
        <v>104</v>
      </c>
    </row>
    <row r="479" spans="1:11" ht="12.75">
      <c r="A479" s="1427" t="s">
        <v>2786</v>
      </c>
      <c r="B479" s="1427" t="s">
        <v>776</v>
      </c>
      <c r="C479" s="1427" t="s">
        <v>390</v>
      </c>
      <c r="D479" s="1427" t="s">
        <v>549</v>
      </c>
      <c r="E479" s="1600">
        <v>636500</v>
      </c>
      <c r="F479" s="1427" t="s">
        <v>1291</v>
      </c>
      <c r="G479" s="1427" t="s">
        <v>116</v>
      </c>
      <c r="H479" s="1427" t="s">
        <v>1267</v>
      </c>
      <c r="I479" s="1427" t="s">
        <v>1292</v>
      </c>
      <c r="J479" s="1427">
        <v>147</v>
      </c>
      <c r="K479" s="631" t="s">
        <v>104</v>
      </c>
    </row>
    <row r="480" spans="1:11" ht="12.75">
      <c r="A480" s="1427" t="s">
        <v>2786</v>
      </c>
      <c r="B480" s="1427" t="s">
        <v>776</v>
      </c>
      <c r="C480" s="1427" t="s">
        <v>390</v>
      </c>
      <c r="D480" s="1427" t="s">
        <v>549</v>
      </c>
      <c r="E480" s="1600">
        <v>636600</v>
      </c>
      <c r="F480" s="1427" t="s">
        <v>1293</v>
      </c>
      <c r="G480" s="1427" t="s">
        <v>116</v>
      </c>
      <c r="H480" s="1427" t="s">
        <v>1263</v>
      </c>
      <c r="I480" s="1427" t="s">
        <v>1294</v>
      </c>
      <c r="J480" s="1427">
        <v>8429.7099999999991</v>
      </c>
      <c r="K480" s="631" t="s">
        <v>104</v>
      </c>
    </row>
    <row r="481" spans="1:11" ht="12.75">
      <c r="A481" s="1427" t="s">
        <v>2786</v>
      </c>
      <c r="B481" s="1427" t="s">
        <v>776</v>
      </c>
      <c r="C481" s="1427" t="s">
        <v>390</v>
      </c>
      <c r="D481" s="1427" t="s">
        <v>549</v>
      </c>
      <c r="E481" s="1600">
        <v>636600</v>
      </c>
      <c r="F481" s="1427" t="s">
        <v>1293</v>
      </c>
      <c r="G481" s="1427" t="s">
        <v>116</v>
      </c>
      <c r="H481" s="1427" t="s">
        <v>1264</v>
      </c>
      <c r="I481" s="1427" t="s">
        <v>1294</v>
      </c>
      <c r="J481" s="1427">
        <v>58931.559999999998</v>
      </c>
      <c r="K481" s="631" t="s">
        <v>104</v>
      </c>
    </row>
    <row r="482" spans="1:11" ht="12.75">
      <c r="A482" s="1427" t="s">
        <v>2786</v>
      </c>
      <c r="B482" s="1427" t="s">
        <v>776</v>
      </c>
      <c r="C482" s="1427" t="s">
        <v>390</v>
      </c>
      <c r="D482" s="1427" t="s">
        <v>549</v>
      </c>
      <c r="E482" s="1600">
        <v>636600</v>
      </c>
      <c r="F482" s="1427" t="s">
        <v>1293</v>
      </c>
      <c r="G482" s="1427" t="s">
        <v>116</v>
      </c>
      <c r="H482" s="1427" t="s">
        <v>1265</v>
      </c>
      <c r="I482" s="1427" t="s">
        <v>1294</v>
      </c>
      <c r="J482" s="1427">
        <v>723.14999999999998</v>
      </c>
      <c r="K482" s="631" t="s">
        <v>104</v>
      </c>
    </row>
    <row r="483" spans="1:11" ht="12.75">
      <c r="A483" s="1427" t="s">
        <v>2786</v>
      </c>
      <c r="B483" s="1427" t="s">
        <v>776</v>
      </c>
      <c r="C483" s="1427" t="s">
        <v>390</v>
      </c>
      <c r="D483" s="1427" t="s">
        <v>549</v>
      </c>
      <c r="E483" s="1600">
        <v>636600</v>
      </c>
      <c r="F483" s="1427" t="s">
        <v>1293</v>
      </c>
      <c r="G483" s="1427" t="s">
        <v>116</v>
      </c>
      <c r="H483" s="1427" t="s">
        <v>1266</v>
      </c>
      <c r="I483" s="1427" t="s">
        <v>1294</v>
      </c>
      <c r="J483" s="1427">
        <v>23494.5</v>
      </c>
      <c r="K483" s="631" t="s">
        <v>104</v>
      </c>
    </row>
    <row r="484" spans="1:11" ht="12.75">
      <c r="A484" s="1427" t="s">
        <v>2786</v>
      </c>
      <c r="B484" s="1427" t="s">
        <v>776</v>
      </c>
      <c r="C484" s="1427" t="s">
        <v>390</v>
      </c>
      <c r="D484" s="1427" t="s">
        <v>549</v>
      </c>
      <c r="E484" s="1600">
        <v>636600</v>
      </c>
      <c r="F484" s="1427" t="s">
        <v>1293</v>
      </c>
      <c r="G484" s="1427" t="s">
        <v>116</v>
      </c>
      <c r="H484" s="1427" t="s">
        <v>1267</v>
      </c>
      <c r="I484" s="1427" t="s">
        <v>1294</v>
      </c>
      <c r="J484" s="1427">
        <v>9325.9200000000001</v>
      </c>
      <c r="K484" s="631" t="s">
        <v>104</v>
      </c>
    </row>
    <row r="485" spans="1:11" ht="12.75">
      <c r="A485" s="1427" t="s">
        <v>2786</v>
      </c>
      <c r="B485" s="1427" t="s">
        <v>776</v>
      </c>
      <c r="C485" s="1427" t="s">
        <v>390</v>
      </c>
      <c r="D485" s="1427" t="s">
        <v>549</v>
      </c>
      <c r="E485" s="1600">
        <v>736100</v>
      </c>
      <c r="F485" s="1427" t="s">
        <v>1281</v>
      </c>
      <c r="G485" s="1427" t="s">
        <v>1238</v>
      </c>
      <c r="H485" s="1427" t="s">
        <v>1263</v>
      </c>
      <c r="I485" s="1427" t="s">
        <v>1282</v>
      </c>
      <c r="J485" s="1427">
        <v>16260.24</v>
      </c>
      <c r="K485" s="631" t="s">
        <v>104</v>
      </c>
    </row>
    <row r="486" spans="1:11" ht="12.75">
      <c r="A486" s="1427" t="s">
        <v>2786</v>
      </c>
      <c r="B486" s="1427" t="s">
        <v>776</v>
      </c>
      <c r="C486" s="1427" t="s">
        <v>390</v>
      </c>
      <c r="D486" s="1427" t="s">
        <v>549</v>
      </c>
      <c r="E486" s="1600">
        <v>736100</v>
      </c>
      <c r="F486" s="1427" t="s">
        <v>1281</v>
      </c>
      <c r="G486" s="1427" t="s">
        <v>1238</v>
      </c>
      <c r="H486" s="1427" t="s">
        <v>1264</v>
      </c>
      <c r="I486" s="1427" t="s">
        <v>1282</v>
      </c>
      <c r="J486" s="1427">
        <v>9626.3799999999992</v>
      </c>
      <c r="K486" s="631" t="s">
        <v>104</v>
      </c>
    </row>
    <row r="487" spans="1:11" ht="12.75">
      <c r="A487" s="1427" t="s">
        <v>2786</v>
      </c>
      <c r="B487" s="1427" t="s">
        <v>776</v>
      </c>
      <c r="C487" s="1427" t="s">
        <v>390</v>
      </c>
      <c r="D487" s="1427" t="s">
        <v>549</v>
      </c>
      <c r="E487" s="1600">
        <v>736100</v>
      </c>
      <c r="F487" s="1427" t="s">
        <v>1281</v>
      </c>
      <c r="G487" s="1427" t="s">
        <v>1238</v>
      </c>
      <c r="H487" s="1427" t="s">
        <v>1265</v>
      </c>
      <c r="I487" s="1427" t="s">
        <v>1282</v>
      </c>
      <c r="J487" s="1427">
        <v>23664.810000000001</v>
      </c>
      <c r="K487" s="631" t="s">
        <v>104</v>
      </c>
    </row>
    <row r="488" spans="1:11" ht="12.75">
      <c r="A488" s="1427" t="s">
        <v>2786</v>
      </c>
      <c r="B488" s="1427" t="s">
        <v>776</v>
      </c>
      <c r="C488" s="1427" t="s">
        <v>390</v>
      </c>
      <c r="D488" s="1427" t="s">
        <v>549</v>
      </c>
      <c r="E488" s="1600">
        <v>736100</v>
      </c>
      <c r="F488" s="1427" t="s">
        <v>1281</v>
      </c>
      <c r="G488" s="1427" t="s">
        <v>1238</v>
      </c>
      <c r="H488" s="1427" t="s">
        <v>1266</v>
      </c>
      <c r="I488" s="1427" t="s">
        <v>1282</v>
      </c>
      <c r="J488" s="1427">
        <v>23607.700000000001</v>
      </c>
      <c r="K488" s="631" t="s">
        <v>104</v>
      </c>
    </row>
    <row r="489" spans="1:11" ht="12.75">
      <c r="A489" s="1427" t="s">
        <v>2786</v>
      </c>
      <c r="B489" s="1427" t="s">
        <v>776</v>
      </c>
      <c r="C489" s="1427" t="s">
        <v>390</v>
      </c>
      <c r="D489" s="1427" t="s">
        <v>549</v>
      </c>
      <c r="E489" s="1600">
        <v>736100</v>
      </c>
      <c r="F489" s="1427" t="s">
        <v>1281</v>
      </c>
      <c r="G489" s="1427" t="s">
        <v>1238</v>
      </c>
      <c r="H489" s="1427" t="s">
        <v>1267</v>
      </c>
      <c r="I489" s="1427" t="s">
        <v>1282</v>
      </c>
      <c r="J489" s="1427">
        <v>19952</v>
      </c>
      <c r="K489" s="631" t="s">
        <v>104</v>
      </c>
    </row>
    <row r="490" spans="1:11" ht="12.75">
      <c r="A490" s="1427" t="s">
        <v>2786</v>
      </c>
      <c r="B490" s="1427" t="s">
        <v>776</v>
      </c>
      <c r="C490" s="1427" t="s">
        <v>390</v>
      </c>
      <c r="D490" s="1427" t="s">
        <v>549</v>
      </c>
      <c r="E490" s="1600">
        <v>736200</v>
      </c>
      <c r="F490" s="1427" t="s">
        <v>1295</v>
      </c>
      <c r="G490" s="1427" t="s">
        <v>1238</v>
      </c>
      <c r="H490" s="1427" t="s">
        <v>1263</v>
      </c>
      <c r="I490" s="1427" t="s">
        <v>1296</v>
      </c>
      <c r="J490" s="1427">
        <v>17374.790000000001</v>
      </c>
      <c r="K490" s="631" t="s">
        <v>104</v>
      </c>
    </row>
    <row r="491" spans="1:11" ht="12.75">
      <c r="A491" s="1427" t="s">
        <v>2786</v>
      </c>
      <c r="B491" s="1427" t="s">
        <v>776</v>
      </c>
      <c r="C491" s="1427" t="s">
        <v>390</v>
      </c>
      <c r="D491" s="1427" t="s">
        <v>549</v>
      </c>
      <c r="E491" s="1600">
        <v>736200</v>
      </c>
      <c r="F491" s="1427" t="s">
        <v>1295</v>
      </c>
      <c r="G491" s="1427" t="s">
        <v>1238</v>
      </c>
      <c r="H491" s="1427" t="s">
        <v>1264</v>
      </c>
      <c r="I491" s="1427" t="s">
        <v>1296</v>
      </c>
      <c r="J491" s="1427">
        <v>27224.990000000002</v>
      </c>
      <c r="K491" s="631" t="s">
        <v>104</v>
      </c>
    </row>
    <row r="492" spans="1:11" ht="12.75">
      <c r="A492" s="1427" t="s">
        <v>2786</v>
      </c>
      <c r="B492" s="1427" t="s">
        <v>776</v>
      </c>
      <c r="C492" s="1427" t="s">
        <v>390</v>
      </c>
      <c r="D492" s="1427" t="s">
        <v>549</v>
      </c>
      <c r="E492" s="1600">
        <v>736200</v>
      </c>
      <c r="F492" s="1427" t="s">
        <v>1295</v>
      </c>
      <c r="G492" s="1427" t="s">
        <v>1238</v>
      </c>
      <c r="H492" s="1427" t="s">
        <v>1265</v>
      </c>
      <c r="I492" s="1427" t="s">
        <v>1296</v>
      </c>
      <c r="J492" s="1427">
        <v>3913.4200000000001</v>
      </c>
      <c r="K492" s="631" t="s">
        <v>104</v>
      </c>
    </row>
    <row r="493" spans="1:11" ht="12.75">
      <c r="A493" s="1427" t="s">
        <v>2786</v>
      </c>
      <c r="B493" s="1427" t="s">
        <v>776</v>
      </c>
      <c r="C493" s="1427" t="s">
        <v>390</v>
      </c>
      <c r="D493" s="1427" t="s">
        <v>549</v>
      </c>
      <c r="E493" s="1600">
        <v>736200</v>
      </c>
      <c r="F493" s="1427" t="s">
        <v>1295</v>
      </c>
      <c r="G493" s="1427" t="s">
        <v>1238</v>
      </c>
      <c r="H493" s="1427" t="s">
        <v>1266</v>
      </c>
      <c r="I493" s="1427" t="s">
        <v>1296</v>
      </c>
      <c r="J493" s="1427">
        <v>8219.6100000000006</v>
      </c>
      <c r="K493" s="631" t="s">
        <v>104</v>
      </c>
    </row>
    <row r="494" spans="1:11" ht="12.75">
      <c r="A494" s="1427" t="s">
        <v>2786</v>
      </c>
      <c r="B494" s="1427" t="s">
        <v>776</v>
      </c>
      <c r="C494" s="1427" t="s">
        <v>390</v>
      </c>
      <c r="D494" s="1427" t="s">
        <v>549</v>
      </c>
      <c r="E494" s="1600">
        <v>736200</v>
      </c>
      <c r="F494" s="1427" t="s">
        <v>1295</v>
      </c>
      <c r="G494" s="1427" t="s">
        <v>1238</v>
      </c>
      <c r="H494" s="1427" t="s">
        <v>1267</v>
      </c>
      <c r="I494" s="1427" t="s">
        <v>1296</v>
      </c>
      <c r="J494" s="1427">
        <v>20194.849999999999</v>
      </c>
      <c r="K494" s="631" t="s">
        <v>104</v>
      </c>
    </row>
    <row r="495" spans="1:11" ht="12.75">
      <c r="A495" s="1427" t="s">
        <v>2786</v>
      </c>
      <c r="B495" s="1427" t="s">
        <v>776</v>
      </c>
      <c r="C495" s="1427" t="s">
        <v>390</v>
      </c>
      <c r="D495" s="1427" t="s">
        <v>549</v>
      </c>
      <c r="E495" s="1600">
        <v>736400</v>
      </c>
      <c r="F495" s="1427" t="s">
        <v>1299</v>
      </c>
      <c r="G495" s="1427" t="s">
        <v>1238</v>
      </c>
      <c r="H495" s="1427" t="s">
        <v>1263</v>
      </c>
      <c r="I495" s="1427" t="s">
        <v>1300</v>
      </c>
      <c r="J495" s="1427">
        <v>4933</v>
      </c>
      <c r="K495" s="631" t="s">
        <v>104</v>
      </c>
    </row>
    <row r="496" spans="1:11" ht="12.75">
      <c r="A496" s="1427" t="s">
        <v>2786</v>
      </c>
      <c r="B496" s="1427" t="s">
        <v>776</v>
      </c>
      <c r="C496" s="1427" t="s">
        <v>390</v>
      </c>
      <c r="D496" s="1427" t="s">
        <v>549</v>
      </c>
      <c r="E496" s="1600">
        <v>736400</v>
      </c>
      <c r="F496" s="1427" t="s">
        <v>1299</v>
      </c>
      <c r="G496" s="1427" t="s">
        <v>1238</v>
      </c>
      <c r="H496" s="1427" t="s">
        <v>1264</v>
      </c>
      <c r="I496" s="1427" t="s">
        <v>1300</v>
      </c>
      <c r="J496" s="1427">
        <v>1114.75</v>
      </c>
      <c r="K496" s="631" t="s">
        <v>104</v>
      </c>
    </row>
    <row r="497" spans="1:11" ht="12.75">
      <c r="A497" s="1427" t="s">
        <v>2786</v>
      </c>
      <c r="B497" s="1427" t="s">
        <v>776</v>
      </c>
      <c r="C497" s="1427" t="s">
        <v>390</v>
      </c>
      <c r="D497" s="1427" t="s">
        <v>549</v>
      </c>
      <c r="E497" s="1600">
        <v>736400</v>
      </c>
      <c r="F497" s="1427" t="s">
        <v>1299</v>
      </c>
      <c r="G497" s="1427" t="s">
        <v>1238</v>
      </c>
      <c r="H497" s="1427" t="s">
        <v>1265</v>
      </c>
      <c r="I497" s="1427" t="s">
        <v>1300</v>
      </c>
      <c r="J497" s="1427">
        <v>9296.4899999999998</v>
      </c>
      <c r="K497" s="631" t="s">
        <v>104</v>
      </c>
    </row>
    <row r="498" spans="1:11" ht="12.75">
      <c r="A498" s="1427" t="s">
        <v>2786</v>
      </c>
      <c r="B498" s="1427" t="s">
        <v>776</v>
      </c>
      <c r="C498" s="1427" t="s">
        <v>390</v>
      </c>
      <c r="D498" s="1427" t="s">
        <v>549</v>
      </c>
      <c r="E498" s="1600">
        <v>736400</v>
      </c>
      <c r="F498" s="1427" t="s">
        <v>1299</v>
      </c>
      <c r="G498" s="1427" t="s">
        <v>1238</v>
      </c>
      <c r="H498" s="1427" t="s">
        <v>1266</v>
      </c>
      <c r="I498" s="1427" t="s">
        <v>1300</v>
      </c>
      <c r="J498" s="1427">
        <v>159.94</v>
      </c>
      <c r="K498" s="631" t="s">
        <v>104</v>
      </c>
    </row>
    <row r="499" spans="1:11" ht="12.75">
      <c r="A499" s="1427" t="s">
        <v>2786</v>
      </c>
      <c r="B499" s="1427" t="s">
        <v>776</v>
      </c>
      <c r="C499" s="1427" t="s">
        <v>390</v>
      </c>
      <c r="D499" s="1427" t="s">
        <v>549</v>
      </c>
      <c r="E499" s="1600">
        <v>736400</v>
      </c>
      <c r="F499" s="1427" t="s">
        <v>1299</v>
      </c>
      <c r="G499" s="1427" t="s">
        <v>1238</v>
      </c>
      <c r="H499" s="1427" t="s">
        <v>1267</v>
      </c>
      <c r="I499" s="1427" t="s">
        <v>1300</v>
      </c>
      <c r="J499" s="1427">
        <v>1200</v>
      </c>
      <c r="K499" s="631" t="s">
        <v>104</v>
      </c>
    </row>
    <row r="500" spans="1:11" ht="12.75">
      <c r="A500" s="1427" t="s">
        <v>2786</v>
      </c>
      <c r="B500" s="1427" t="s">
        <v>776</v>
      </c>
      <c r="C500" s="1427" t="s">
        <v>390</v>
      </c>
      <c r="D500" s="1427" t="s">
        <v>549</v>
      </c>
      <c r="E500" s="1600">
        <v>736500</v>
      </c>
      <c r="F500" s="1427" t="s">
        <v>1283</v>
      </c>
      <c r="G500" s="1427" t="s">
        <v>1238</v>
      </c>
      <c r="H500" s="1427" t="s">
        <v>1263</v>
      </c>
      <c r="I500" s="1427" t="s">
        <v>1284</v>
      </c>
      <c r="J500" s="1427">
        <v>-2747.0900000000001</v>
      </c>
      <c r="K500" s="631" t="s">
        <v>104</v>
      </c>
    </row>
    <row r="501" spans="1:11" ht="12.75">
      <c r="A501" s="1427" t="s">
        <v>2786</v>
      </c>
      <c r="B501" s="1427" t="s">
        <v>776</v>
      </c>
      <c r="C501" s="1427" t="s">
        <v>390</v>
      </c>
      <c r="D501" s="1427" t="s">
        <v>549</v>
      </c>
      <c r="E501" s="1600">
        <v>736500</v>
      </c>
      <c r="F501" s="1427" t="s">
        <v>1283</v>
      </c>
      <c r="G501" s="1427" t="s">
        <v>1238</v>
      </c>
      <c r="H501" s="1427" t="s">
        <v>1264</v>
      </c>
      <c r="I501" s="1427" t="s">
        <v>1284</v>
      </c>
      <c r="J501" s="1427">
        <v>1397.0899999999999</v>
      </c>
      <c r="K501" s="631" t="s">
        <v>104</v>
      </c>
    </row>
    <row r="502" spans="1:11" ht="12.75">
      <c r="A502" s="1427" t="s">
        <v>2786</v>
      </c>
      <c r="B502" s="1427" t="s">
        <v>776</v>
      </c>
      <c r="C502" s="1427" t="s">
        <v>390</v>
      </c>
      <c r="D502" s="1427" t="s">
        <v>549</v>
      </c>
      <c r="E502" s="1600">
        <v>736500</v>
      </c>
      <c r="F502" s="1427" t="s">
        <v>1283</v>
      </c>
      <c r="G502" s="1427" t="s">
        <v>1238</v>
      </c>
      <c r="H502" s="1427" t="s">
        <v>1265</v>
      </c>
      <c r="I502" s="1427" t="s">
        <v>1284</v>
      </c>
      <c r="J502" s="1427">
        <v>-738.75</v>
      </c>
      <c r="K502" s="631" t="s">
        <v>104</v>
      </c>
    </row>
    <row r="503" spans="1:11" ht="12.75">
      <c r="A503" s="1427" t="s">
        <v>2786</v>
      </c>
      <c r="B503" s="1427" t="s">
        <v>776</v>
      </c>
      <c r="C503" s="1427" t="s">
        <v>390</v>
      </c>
      <c r="D503" s="1427" t="s">
        <v>549</v>
      </c>
      <c r="E503" s="1600">
        <v>736500</v>
      </c>
      <c r="F503" s="1427" t="s">
        <v>1283</v>
      </c>
      <c r="G503" s="1427" t="s">
        <v>1238</v>
      </c>
      <c r="H503" s="1427" t="s">
        <v>1266</v>
      </c>
      <c r="I503" s="1427" t="s">
        <v>1284</v>
      </c>
      <c r="J503" s="1427">
        <v>2268.75</v>
      </c>
      <c r="K503" s="631" t="s">
        <v>104</v>
      </c>
    </row>
    <row r="504" spans="1:11" ht="12.75">
      <c r="A504" s="1427" t="s">
        <v>2786</v>
      </c>
      <c r="B504" s="1427" t="s">
        <v>776</v>
      </c>
      <c r="C504" s="1427" t="s">
        <v>390</v>
      </c>
      <c r="D504" s="1427" t="s">
        <v>549</v>
      </c>
      <c r="E504" s="1600">
        <v>736500</v>
      </c>
      <c r="F504" s="1427" t="s">
        <v>1283</v>
      </c>
      <c r="G504" s="1427" t="s">
        <v>1238</v>
      </c>
      <c r="H504" s="1427" t="s">
        <v>1267</v>
      </c>
      <c r="I504" s="1427" t="s">
        <v>1284</v>
      </c>
      <c r="J504" s="1427">
        <v>360</v>
      </c>
      <c r="K504" s="631" t="s">
        <v>104</v>
      </c>
    </row>
    <row r="505" spans="1:11" ht="12.75">
      <c r="A505" s="1427" t="s">
        <v>2786</v>
      </c>
      <c r="B505" s="1427" t="s">
        <v>776</v>
      </c>
      <c r="C505" s="1427" t="s">
        <v>390</v>
      </c>
      <c r="D505" s="1427" t="s">
        <v>549</v>
      </c>
      <c r="E505" s="1600">
        <v>736600</v>
      </c>
      <c r="F505" s="1427" t="s">
        <v>1301</v>
      </c>
      <c r="G505" s="1427" t="s">
        <v>1238</v>
      </c>
      <c r="H505" s="1427" t="s">
        <v>1263</v>
      </c>
      <c r="I505" s="1427" t="s">
        <v>1302</v>
      </c>
      <c r="J505" s="1427">
        <v>-187.38</v>
      </c>
      <c r="K505" s="631" t="s">
        <v>104</v>
      </c>
    </row>
    <row r="506" spans="1:11" ht="12.75">
      <c r="A506" s="1427" t="s">
        <v>2786</v>
      </c>
      <c r="B506" s="1427" t="s">
        <v>776</v>
      </c>
      <c r="C506" s="1427" t="s">
        <v>390</v>
      </c>
      <c r="D506" s="1427" t="s">
        <v>549</v>
      </c>
      <c r="E506" s="1600">
        <v>736600</v>
      </c>
      <c r="F506" s="1427" t="s">
        <v>1301</v>
      </c>
      <c r="G506" s="1427" t="s">
        <v>1238</v>
      </c>
      <c r="H506" s="1427" t="s">
        <v>1264</v>
      </c>
      <c r="I506" s="1427" t="s">
        <v>1302</v>
      </c>
      <c r="J506" s="1427">
        <v>12100.58</v>
      </c>
      <c r="K506" s="631" t="s">
        <v>104</v>
      </c>
    </row>
    <row r="507" spans="1:11" ht="12.75">
      <c r="A507" s="1427" t="s">
        <v>2786</v>
      </c>
      <c r="B507" s="1427" t="s">
        <v>776</v>
      </c>
      <c r="C507" s="1427" t="s">
        <v>390</v>
      </c>
      <c r="D507" s="1427" t="s">
        <v>549</v>
      </c>
      <c r="E507" s="1600">
        <v>736600</v>
      </c>
      <c r="F507" s="1427" t="s">
        <v>1301</v>
      </c>
      <c r="G507" s="1427" t="s">
        <v>1238</v>
      </c>
      <c r="H507" s="1427" t="s">
        <v>1265</v>
      </c>
      <c r="I507" s="1427" t="s">
        <v>1302</v>
      </c>
      <c r="J507" s="1427">
        <v>5529.8599999999997</v>
      </c>
      <c r="K507" s="631" t="s">
        <v>104</v>
      </c>
    </row>
    <row r="508" spans="1:11" ht="12.75">
      <c r="A508" s="1427" t="s">
        <v>2786</v>
      </c>
      <c r="B508" s="1427" t="s">
        <v>776</v>
      </c>
      <c r="C508" s="1427" t="s">
        <v>390</v>
      </c>
      <c r="D508" s="1427" t="s">
        <v>549</v>
      </c>
      <c r="E508" s="1600">
        <v>736600</v>
      </c>
      <c r="F508" s="1427" t="s">
        <v>1301</v>
      </c>
      <c r="G508" s="1427" t="s">
        <v>1238</v>
      </c>
      <c r="H508" s="1427" t="s">
        <v>1266</v>
      </c>
      <c r="I508" s="1427" t="s">
        <v>1302</v>
      </c>
      <c r="J508" s="1427">
        <v>-161.99000000000001</v>
      </c>
      <c r="K508" s="631" t="s">
        <v>104</v>
      </c>
    </row>
    <row r="509" spans="1:11" ht="12.75">
      <c r="A509" s="1427" t="s">
        <v>2786</v>
      </c>
      <c r="B509" s="1427" t="s">
        <v>776</v>
      </c>
      <c r="C509" s="1427" t="s">
        <v>390</v>
      </c>
      <c r="D509" s="1427" t="s">
        <v>549</v>
      </c>
      <c r="E509" s="1600">
        <v>736700</v>
      </c>
      <c r="F509" s="1427" t="s">
        <v>1276</v>
      </c>
      <c r="G509" s="1427" t="s">
        <v>1238</v>
      </c>
      <c r="H509" s="1427" t="s">
        <v>1263</v>
      </c>
      <c r="I509" s="1427" t="s">
        <v>1275</v>
      </c>
      <c r="J509" s="1427">
        <v>317.92000000000002</v>
      </c>
      <c r="K509" s="631" t="s">
        <v>104</v>
      </c>
    </row>
    <row r="510" spans="1:11" ht="12.75">
      <c r="A510" s="1427" t="s">
        <v>2786</v>
      </c>
      <c r="B510" s="1427" t="s">
        <v>773</v>
      </c>
      <c r="C510" s="1427" t="s">
        <v>390</v>
      </c>
      <c r="D510" s="1427" t="s">
        <v>549</v>
      </c>
      <c r="E510" s="1600">
        <v>636700</v>
      </c>
      <c r="F510" s="1427" t="s">
        <v>1274</v>
      </c>
      <c r="G510" s="1427" t="s">
        <v>116</v>
      </c>
      <c r="H510" s="1427" t="s">
        <v>1263</v>
      </c>
      <c r="I510" s="1427" t="s">
        <v>1275</v>
      </c>
      <c r="J510" s="1427">
        <v>4700.6099999999997</v>
      </c>
      <c r="K510" s="631" t="s">
        <v>104</v>
      </c>
    </row>
    <row r="511" spans="1:11" ht="12.75">
      <c r="A511" s="1427" t="s">
        <v>2786</v>
      </c>
      <c r="B511" s="1427" t="s">
        <v>773</v>
      </c>
      <c r="C511" s="1427" t="s">
        <v>390</v>
      </c>
      <c r="D511" s="1427" t="s">
        <v>549</v>
      </c>
      <c r="E511" s="1600">
        <v>636700</v>
      </c>
      <c r="F511" s="1427" t="s">
        <v>1274</v>
      </c>
      <c r="G511" s="1427" t="s">
        <v>116</v>
      </c>
      <c r="H511" s="1427" t="s">
        <v>1265</v>
      </c>
      <c r="I511" s="1427" t="s">
        <v>1275</v>
      </c>
      <c r="J511" s="1427">
        <v>6576</v>
      </c>
      <c r="K511" s="631" t="s">
        <v>104</v>
      </c>
    </row>
    <row r="512" spans="1:11" ht="12.75">
      <c r="A512" s="1427" t="s">
        <v>2786</v>
      </c>
      <c r="B512" s="1427" t="s">
        <v>773</v>
      </c>
      <c r="C512" s="1427" t="s">
        <v>390</v>
      </c>
      <c r="D512" s="1427" t="s">
        <v>549</v>
      </c>
      <c r="E512" s="1600">
        <v>636800</v>
      </c>
      <c r="F512" s="1427" t="s">
        <v>1271</v>
      </c>
      <c r="G512" s="1427" t="s">
        <v>116</v>
      </c>
      <c r="H512" s="1427" t="s">
        <v>1263</v>
      </c>
      <c r="I512" s="1427" t="s">
        <v>1272</v>
      </c>
      <c r="J512" s="1427">
        <v>77058.839999999997</v>
      </c>
      <c r="K512" s="631" t="s">
        <v>104</v>
      </c>
    </row>
    <row r="513" spans="1:11" ht="12.75">
      <c r="A513" s="1427" t="s">
        <v>2786</v>
      </c>
      <c r="B513" s="1427" t="s">
        <v>773</v>
      </c>
      <c r="C513" s="1427" t="s">
        <v>390</v>
      </c>
      <c r="D513" s="1427" t="s">
        <v>549</v>
      </c>
      <c r="E513" s="1600">
        <v>636800</v>
      </c>
      <c r="F513" s="1427" t="s">
        <v>1271</v>
      </c>
      <c r="G513" s="1427" t="s">
        <v>116</v>
      </c>
      <c r="H513" s="1427" t="s">
        <v>1264</v>
      </c>
      <c r="I513" s="1427" t="s">
        <v>1272</v>
      </c>
      <c r="J513" s="1427">
        <v>49726.540000000001</v>
      </c>
      <c r="K513" s="631" t="s">
        <v>104</v>
      </c>
    </row>
    <row r="514" spans="1:11" ht="12.75">
      <c r="A514" s="1427" t="s">
        <v>2786</v>
      </c>
      <c r="B514" s="1427" t="s">
        <v>773</v>
      </c>
      <c r="C514" s="1427" t="s">
        <v>390</v>
      </c>
      <c r="D514" s="1427" t="s">
        <v>549</v>
      </c>
      <c r="E514" s="1600">
        <v>636800</v>
      </c>
      <c r="F514" s="1427" t="s">
        <v>1271</v>
      </c>
      <c r="G514" s="1427" t="s">
        <v>116</v>
      </c>
      <c r="H514" s="1427" t="s">
        <v>1265</v>
      </c>
      <c r="I514" s="1427" t="s">
        <v>1272</v>
      </c>
      <c r="J514" s="1427">
        <v>86601.949999999997</v>
      </c>
      <c r="K514" s="631" t="s">
        <v>104</v>
      </c>
    </row>
    <row r="515" spans="1:11" ht="12.75">
      <c r="A515" s="1427" t="s">
        <v>2786</v>
      </c>
      <c r="B515" s="1427" t="s">
        <v>773</v>
      </c>
      <c r="C515" s="1427" t="s">
        <v>390</v>
      </c>
      <c r="D515" s="1427" t="s">
        <v>549</v>
      </c>
      <c r="E515" s="1600">
        <v>636800</v>
      </c>
      <c r="F515" s="1427" t="s">
        <v>1271</v>
      </c>
      <c r="G515" s="1427" t="s">
        <v>116</v>
      </c>
      <c r="H515" s="1427" t="s">
        <v>1266</v>
      </c>
      <c r="I515" s="1427" t="s">
        <v>1272</v>
      </c>
      <c r="J515" s="1427">
        <v>89683.759999999995</v>
      </c>
      <c r="K515" s="631" t="s">
        <v>104</v>
      </c>
    </row>
    <row r="516" spans="1:11" ht="12.75">
      <c r="A516" s="1427" t="s">
        <v>2786</v>
      </c>
      <c r="B516" s="1427" t="s">
        <v>773</v>
      </c>
      <c r="C516" s="1427" t="s">
        <v>390</v>
      </c>
      <c r="D516" s="1427" t="s">
        <v>549</v>
      </c>
      <c r="E516" s="1600">
        <v>636800</v>
      </c>
      <c r="F516" s="1427" t="s">
        <v>1271</v>
      </c>
      <c r="G516" s="1427" t="s">
        <v>116</v>
      </c>
      <c r="H516" s="1427" t="s">
        <v>1267</v>
      </c>
      <c r="I516" s="1427" t="s">
        <v>1272</v>
      </c>
      <c r="J516" s="1427">
        <v>98736.460000000006</v>
      </c>
      <c r="K516" s="631" t="s">
        <v>104</v>
      </c>
    </row>
    <row r="517" spans="1:11" ht="12.75">
      <c r="A517" s="1427" t="s">
        <v>2786</v>
      </c>
      <c r="B517" s="1427" t="s">
        <v>773</v>
      </c>
      <c r="C517" s="1427" t="s">
        <v>390</v>
      </c>
      <c r="D517" s="1427" t="s">
        <v>549</v>
      </c>
      <c r="E517" s="1600">
        <v>736800</v>
      </c>
      <c r="F517" s="1427" t="s">
        <v>1273</v>
      </c>
      <c r="G517" s="1427" t="s">
        <v>1238</v>
      </c>
      <c r="H517" s="1427" t="s">
        <v>1263</v>
      </c>
      <c r="I517" s="1427" t="s">
        <v>1272</v>
      </c>
      <c r="J517" s="1427">
        <v>5910.54</v>
      </c>
      <c r="K517" s="631" t="s">
        <v>104</v>
      </c>
    </row>
    <row r="518" spans="1:11" ht="12.75">
      <c r="A518" s="1427" t="s">
        <v>2786</v>
      </c>
      <c r="B518" s="1427" t="s">
        <v>773</v>
      </c>
      <c r="C518" s="1427" t="s">
        <v>390</v>
      </c>
      <c r="D518" s="1427" t="s">
        <v>549</v>
      </c>
      <c r="E518" s="1600">
        <v>736800</v>
      </c>
      <c r="F518" s="1427" t="s">
        <v>1273</v>
      </c>
      <c r="G518" s="1427" t="s">
        <v>1238</v>
      </c>
      <c r="H518" s="1427" t="s">
        <v>1264</v>
      </c>
      <c r="I518" s="1427" t="s">
        <v>1272</v>
      </c>
      <c r="J518" s="1427">
        <v>8417.9899999999998</v>
      </c>
      <c r="K518" s="631" t="s">
        <v>104</v>
      </c>
    </row>
    <row r="519" spans="1:11" ht="12.75">
      <c r="A519" s="1427" t="s">
        <v>2786</v>
      </c>
      <c r="B519" s="1427" t="s">
        <v>773</v>
      </c>
      <c r="C519" s="1427" t="s">
        <v>390</v>
      </c>
      <c r="D519" s="1427" t="s">
        <v>549</v>
      </c>
      <c r="E519" s="1600">
        <v>736800</v>
      </c>
      <c r="F519" s="1427" t="s">
        <v>1273</v>
      </c>
      <c r="G519" s="1427" t="s">
        <v>1238</v>
      </c>
      <c r="H519" s="1427" t="s">
        <v>1265</v>
      </c>
      <c r="I519" s="1427" t="s">
        <v>1272</v>
      </c>
      <c r="J519" s="1427">
        <v>5194.6999999999998</v>
      </c>
      <c r="K519" s="631" t="s">
        <v>104</v>
      </c>
    </row>
    <row r="520" spans="1:11" ht="12.75">
      <c r="A520" s="1427" t="s">
        <v>2786</v>
      </c>
      <c r="B520" s="1427" t="s">
        <v>773</v>
      </c>
      <c r="C520" s="1427" t="s">
        <v>390</v>
      </c>
      <c r="D520" s="1427" t="s">
        <v>549</v>
      </c>
      <c r="E520" s="1600">
        <v>736800</v>
      </c>
      <c r="F520" s="1427" t="s">
        <v>1273</v>
      </c>
      <c r="G520" s="1427" t="s">
        <v>1238</v>
      </c>
      <c r="H520" s="1427" t="s">
        <v>1266</v>
      </c>
      <c r="I520" s="1427" t="s">
        <v>1272</v>
      </c>
      <c r="J520" s="1427">
        <v>10657.25</v>
      </c>
      <c r="K520" s="631" t="s">
        <v>104</v>
      </c>
    </row>
    <row r="521" spans="1:11" ht="12.75">
      <c r="A521" s="1427" t="s">
        <v>2786</v>
      </c>
      <c r="B521" s="1427" t="s">
        <v>773</v>
      </c>
      <c r="C521" s="1427" t="s">
        <v>390</v>
      </c>
      <c r="D521" s="1427" t="s">
        <v>549</v>
      </c>
      <c r="E521" s="1600">
        <v>736800</v>
      </c>
      <c r="F521" s="1427" t="s">
        <v>1273</v>
      </c>
      <c r="G521" s="1427" t="s">
        <v>1238</v>
      </c>
      <c r="H521" s="1427" t="s">
        <v>1267</v>
      </c>
      <c r="I521" s="1427" t="s">
        <v>1272</v>
      </c>
      <c r="J521" s="1427">
        <v>8545.5400000000009</v>
      </c>
      <c r="K521" s="631" t="s">
        <v>104</v>
      </c>
    </row>
    <row r="522" spans="1:11" ht="12.75">
      <c r="A522" s="1427" t="s">
        <v>2786</v>
      </c>
      <c r="B522" s="1427" t="s">
        <v>917</v>
      </c>
      <c r="C522" s="1427" t="s">
        <v>390</v>
      </c>
      <c r="D522" s="1427" t="s">
        <v>1309</v>
      </c>
      <c r="E522" s="1600">
        <v>408112</v>
      </c>
      <c r="F522" s="1427" t="s">
        <v>390</v>
      </c>
      <c r="G522" s="1427" t="s">
        <v>1238</v>
      </c>
      <c r="H522" s="1427" t="s">
        <v>1263</v>
      </c>
      <c r="I522" s="1427" t="s">
        <v>390</v>
      </c>
      <c r="J522" s="1427">
        <v>1462.22</v>
      </c>
      <c r="K522" s="631" t="s">
        <v>104</v>
      </c>
    </row>
    <row r="523" spans="1:11" ht="12.75">
      <c r="A523" s="1427" t="s">
        <v>2786</v>
      </c>
      <c r="B523" s="1427" t="s">
        <v>917</v>
      </c>
      <c r="C523" s="1427" t="s">
        <v>390</v>
      </c>
      <c r="D523" s="1427" t="s">
        <v>1309</v>
      </c>
      <c r="E523" s="1600">
        <v>408112</v>
      </c>
      <c r="F523" s="1427" t="s">
        <v>390</v>
      </c>
      <c r="G523" s="1427" t="s">
        <v>1238</v>
      </c>
      <c r="H523" s="1427" t="s">
        <v>1264</v>
      </c>
      <c r="I523" s="1427" t="s">
        <v>390</v>
      </c>
      <c r="J523" s="1427">
        <v>1843.8699999999999</v>
      </c>
      <c r="K523" s="631" t="s">
        <v>104</v>
      </c>
    </row>
    <row r="524" spans="1:11" ht="12.75">
      <c r="A524" s="1427" t="s">
        <v>2786</v>
      </c>
      <c r="B524" s="1427" t="s">
        <v>917</v>
      </c>
      <c r="C524" s="1427" t="s">
        <v>390</v>
      </c>
      <c r="D524" s="1427" t="s">
        <v>1309</v>
      </c>
      <c r="E524" s="1600">
        <v>408112</v>
      </c>
      <c r="F524" s="1427" t="s">
        <v>390</v>
      </c>
      <c r="G524" s="1427" t="s">
        <v>1238</v>
      </c>
      <c r="H524" s="1427" t="s">
        <v>1265</v>
      </c>
      <c r="I524" s="1427" t="s">
        <v>390</v>
      </c>
      <c r="J524" s="1427">
        <v>1610.71</v>
      </c>
      <c r="K524" s="631" t="s">
        <v>104</v>
      </c>
    </row>
    <row r="525" spans="1:11" ht="12.75">
      <c r="A525" s="1427" t="s">
        <v>2786</v>
      </c>
      <c r="B525" s="1427" t="s">
        <v>917</v>
      </c>
      <c r="C525" s="1427" t="s">
        <v>390</v>
      </c>
      <c r="D525" s="1427" t="s">
        <v>1309</v>
      </c>
      <c r="E525" s="1600">
        <v>408112</v>
      </c>
      <c r="F525" s="1427" t="s">
        <v>390</v>
      </c>
      <c r="G525" s="1427" t="s">
        <v>1238</v>
      </c>
      <c r="H525" s="1427" t="s">
        <v>1266</v>
      </c>
      <c r="I525" s="1427" t="s">
        <v>390</v>
      </c>
      <c r="J525" s="1427">
        <v>1567.47</v>
      </c>
      <c r="K525" s="631" t="s">
        <v>104</v>
      </c>
    </row>
    <row r="526" spans="1:11" ht="12.75">
      <c r="A526" s="1427" t="s">
        <v>2786</v>
      </c>
      <c r="B526" s="1427" t="s">
        <v>917</v>
      </c>
      <c r="C526" s="1427" t="s">
        <v>390</v>
      </c>
      <c r="D526" s="1427" t="s">
        <v>1309</v>
      </c>
      <c r="E526" s="1600">
        <v>408112</v>
      </c>
      <c r="F526" s="1427" t="s">
        <v>390</v>
      </c>
      <c r="G526" s="1427" t="s">
        <v>1238</v>
      </c>
      <c r="H526" s="1427" t="s">
        <v>1267</v>
      </c>
      <c r="I526" s="1427" t="s">
        <v>390</v>
      </c>
      <c r="J526" s="1427">
        <v>1378.3399999999999</v>
      </c>
      <c r="K526" s="631" t="s">
        <v>104</v>
      </c>
    </row>
    <row r="527" spans="1:11" ht="12.75">
      <c r="A527" s="1427" t="s">
        <v>2786</v>
      </c>
      <c r="B527" s="1427" t="s">
        <v>917</v>
      </c>
      <c r="C527" s="1427" t="s">
        <v>390</v>
      </c>
      <c r="D527" s="1427" t="s">
        <v>1309</v>
      </c>
      <c r="E527" s="1600">
        <v>408112</v>
      </c>
      <c r="F527" s="1427" t="s">
        <v>390</v>
      </c>
      <c r="G527" s="1427" t="s">
        <v>116</v>
      </c>
      <c r="H527" s="1427" t="s">
        <v>1263</v>
      </c>
      <c r="I527" s="1427" t="s">
        <v>390</v>
      </c>
      <c r="J527" s="1427">
        <v>21584.700000000001</v>
      </c>
      <c r="K527" s="631" t="s">
        <v>104</v>
      </c>
    </row>
    <row r="528" spans="1:11" ht="12.75">
      <c r="A528" s="1427" t="s">
        <v>2786</v>
      </c>
      <c r="B528" s="1427" t="s">
        <v>917</v>
      </c>
      <c r="C528" s="1427" t="s">
        <v>390</v>
      </c>
      <c r="D528" s="1427" t="s">
        <v>1309</v>
      </c>
      <c r="E528" s="1600">
        <v>408112</v>
      </c>
      <c r="F528" s="1427" t="s">
        <v>390</v>
      </c>
      <c r="G528" s="1427" t="s">
        <v>116</v>
      </c>
      <c r="H528" s="1427" t="s">
        <v>1264</v>
      </c>
      <c r="I528" s="1427" t="s">
        <v>390</v>
      </c>
      <c r="J528" s="1427">
        <v>23058.450000000001</v>
      </c>
      <c r="K528" s="631" t="s">
        <v>104</v>
      </c>
    </row>
    <row r="529" spans="1:11" ht="12.75">
      <c r="A529" s="1427" t="s">
        <v>2786</v>
      </c>
      <c r="B529" s="1427" t="s">
        <v>917</v>
      </c>
      <c r="C529" s="1427" t="s">
        <v>390</v>
      </c>
      <c r="D529" s="1427" t="s">
        <v>1309</v>
      </c>
      <c r="E529" s="1600">
        <v>408112</v>
      </c>
      <c r="F529" s="1427" t="s">
        <v>390</v>
      </c>
      <c r="G529" s="1427" t="s">
        <v>116</v>
      </c>
      <c r="H529" s="1427" t="s">
        <v>1265</v>
      </c>
      <c r="I529" s="1427" t="s">
        <v>390</v>
      </c>
      <c r="J529" s="1427">
        <v>21591.389999999999</v>
      </c>
      <c r="K529" s="631" t="s">
        <v>104</v>
      </c>
    </row>
    <row r="530" spans="1:11" ht="12.75">
      <c r="A530" s="1427" t="s">
        <v>2786</v>
      </c>
      <c r="B530" s="1427" t="s">
        <v>917</v>
      </c>
      <c r="C530" s="1427" t="s">
        <v>390</v>
      </c>
      <c r="D530" s="1427" t="s">
        <v>1309</v>
      </c>
      <c r="E530" s="1600">
        <v>408112</v>
      </c>
      <c r="F530" s="1427" t="s">
        <v>390</v>
      </c>
      <c r="G530" s="1427" t="s">
        <v>116</v>
      </c>
      <c r="H530" s="1427" t="s">
        <v>1266</v>
      </c>
      <c r="I530" s="1427" t="s">
        <v>390</v>
      </c>
      <c r="J530" s="1427">
        <v>23085.75</v>
      </c>
      <c r="K530" s="631" t="s">
        <v>104</v>
      </c>
    </row>
    <row r="531" spans="1:11" ht="12.75">
      <c r="A531" s="1427" t="s">
        <v>2786</v>
      </c>
      <c r="B531" s="1427" t="s">
        <v>917</v>
      </c>
      <c r="C531" s="1427" t="s">
        <v>390</v>
      </c>
      <c r="D531" s="1427" t="s">
        <v>1309</v>
      </c>
      <c r="E531" s="1600">
        <v>408112</v>
      </c>
      <c r="F531" s="1427" t="s">
        <v>390</v>
      </c>
      <c r="G531" s="1427" t="s">
        <v>116</v>
      </c>
      <c r="H531" s="1427" t="s">
        <v>1267</v>
      </c>
      <c r="I531" s="1427" t="s">
        <v>390</v>
      </c>
      <c r="J531" s="1427">
        <v>19907.240000000002</v>
      </c>
      <c r="K531" s="631" t="s">
        <v>104</v>
      </c>
    </row>
    <row r="532" spans="1:11" ht="12.75">
      <c r="A532" s="1427" t="s">
        <v>2786</v>
      </c>
      <c r="B532" s="1427" t="s">
        <v>478</v>
      </c>
      <c r="C532" s="1427" t="s">
        <v>390</v>
      </c>
      <c r="D532" s="1427" t="s">
        <v>1286</v>
      </c>
      <c r="E532" s="1600">
        <v>462200</v>
      </c>
      <c r="F532" s="1427" t="s">
        <v>390</v>
      </c>
      <c r="G532" s="1427" t="s">
        <v>116</v>
      </c>
      <c r="H532" s="1427" t="s">
        <v>1263</v>
      </c>
      <c r="I532" s="1427" t="s">
        <v>390</v>
      </c>
      <c r="J532" s="1427">
        <v>-164315.79999999999</v>
      </c>
      <c r="K532" s="631" t="s">
        <v>104</v>
      </c>
    </row>
    <row r="533" spans="1:11" ht="12.75">
      <c r="A533" s="1427" t="s">
        <v>2786</v>
      </c>
      <c r="B533" s="1427" t="s">
        <v>478</v>
      </c>
      <c r="C533" s="1427" t="s">
        <v>390</v>
      </c>
      <c r="D533" s="1427" t="s">
        <v>1286</v>
      </c>
      <c r="E533" s="1600">
        <v>462200</v>
      </c>
      <c r="F533" s="1427" t="s">
        <v>390</v>
      </c>
      <c r="G533" s="1427" t="s">
        <v>116</v>
      </c>
      <c r="H533" s="1427" t="s">
        <v>1264</v>
      </c>
      <c r="I533" s="1427" t="s">
        <v>390</v>
      </c>
      <c r="J533" s="1427">
        <v>-149525.44</v>
      </c>
      <c r="K533" s="631" t="s">
        <v>104</v>
      </c>
    </row>
    <row r="534" spans="1:11" ht="12.75">
      <c r="A534" s="1427" t="s">
        <v>2786</v>
      </c>
      <c r="B534" s="1427" t="s">
        <v>478</v>
      </c>
      <c r="C534" s="1427" t="s">
        <v>390</v>
      </c>
      <c r="D534" s="1427" t="s">
        <v>1286</v>
      </c>
      <c r="E534" s="1600">
        <v>462200</v>
      </c>
      <c r="F534" s="1427" t="s">
        <v>390</v>
      </c>
      <c r="G534" s="1427" t="s">
        <v>116</v>
      </c>
      <c r="H534" s="1427" t="s">
        <v>1265</v>
      </c>
      <c r="I534" s="1427" t="s">
        <v>390</v>
      </c>
      <c r="J534" s="1427">
        <v>-137092.92999999999</v>
      </c>
      <c r="K534" s="631" t="s">
        <v>104</v>
      </c>
    </row>
    <row r="535" spans="1:11" ht="12.75">
      <c r="A535" s="1427" t="s">
        <v>2786</v>
      </c>
      <c r="B535" s="1427" t="s">
        <v>478</v>
      </c>
      <c r="C535" s="1427" t="s">
        <v>390</v>
      </c>
      <c r="D535" s="1427" t="s">
        <v>1286</v>
      </c>
      <c r="E535" s="1600">
        <v>462200</v>
      </c>
      <c r="F535" s="1427" t="s">
        <v>390</v>
      </c>
      <c r="G535" s="1427" t="s">
        <v>116</v>
      </c>
      <c r="H535" s="1427" t="s">
        <v>1266</v>
      </c>
      <c r="I535" s="1427" t="s">
        <v>390</v>
      </c>
      <c r="J535" s="1427">
        <v>-156305.14000000001</v>
      </c>
      <c r="K535" s="631" t="s">
        <v>104</v>
      </c>
    </row>
    <row r="536" spans="1:11" ht="12.75">
      <c r="A536" s="1427" t="s">
        <v>2786</v>
      </c>
      <c r="B536" s="1427" t="s">
        <v>478</v>
      </c>
      <c r="C536" s="1427" t="s">
        <v>390</v>
      </c>
      <c r="D536" s="1427" t="s">
        <v>1286</v>
      </c>
      <c r="E536" s="1600">
        <v>462200</v>
      </c>
      <c r="F536" s="1427" t="s">
        <v>390</v>
      </c>
      <c r="G536" s="1427" t="s">
        <v>116</v>
      </c>
      <c r="H536" s="1427" t="s">
        <v>1267</v>
      </c>
      <c r="I536" s="1427" t="s">
        <v>390</v>
      </c>
      <c r="J536" s="1427">
        <v>-130878.75999999999</v>
      </c>
      <c r="K536" s="631" t="s">
        <v>104</v>
      </c>
    </row>
    <row r="537" spans="1:11" ht="12.75">
      <c r="A537" s="1427" t="s">
        <v>2786</v>
      </c>
      <c r="B537" s="1427" t="s">
        <v>915</v>
      </c>
      <c r="C537" s="1427" t="s">
        <v>390</v>
      </c>
      <c r="D537" s="1427" t="s">
        <v>1309</v>
      </c>
      <c r="E537" s="1600">
        <v>408111</v>
      </c>
      <c r="F537" s="1427" t="s">
        <v>390</v>
      </c>
      <c r="G537" s="1427" t="s">
        <v>1238</v>
      </c>
      <c r="H537" s="1427" t="s">
        <v>1263</v>
      </c>
      <c r="I537" s="1427" t="s">
        <v>390</v>
      </c>
      <c r="J537" s="1427">
        <v>531</v>
      </c>
      <c r="K537" s="631" t="s">
        <v>104</v>
      </c>
    </row>
    <row r="538" spans="1:11" ht="12.75">
      <c r="A538" s="1427" t="s">
        <v>2786</v>
      </c>
      <c r="B538" s="1427" t="s">
        <v>915</v>
      </c>
      <c r="C538" s="1427" t="s">
        <v>390</v>
      </c>
      <c r="D538" s="1427" t="s">
        <v>1309</v>
      </c>
      <c r="E538" s="1600">
        <v>408111</v>
      </c>
      <c r="F538" s="1427" t="s">
        <v>390</v>
      </c>
      <c r="G538" s="1427" t="s">
        <v>1238</v>
      </c>
      <c r="H538" s="1427" t="s">
        <v>1264</v>
      </c>
      <c r="I538" s="1427" t="s">
        <v>390</v>
      </c>
      <c r="J538" s="1427">
        <v>531</v>
      </c>
      <c r="K538" s="631" t="s">
        <v>104</v>
      </c>
    </row>
    <row r="539" spans="1:11" ht="12.75">
      <c r="A539" s="1427" t="s">
        <v>2786</v>
      </c>
      <c r="B539" s="1427" t="s">
        <v>915</v>
      </c>
      <c r="C539" s="1427" t="s">
        <v>390</v>
      </c>
      <c r="D539" s="1427" t="s">
        <v>1309</v>
      </c>
      <c r="E539" s="1600">
        <v>408111</v>
      </c>
      <c r="F539" s="1427" t="s">
        <v>390</v>
      </c>
      <c r="G539" s="1427" t="s">
        <v>1238</v>
      </c>
      <c r="H539" s="1427" t="s">
        <v>1265</v>
      </c>
      <c r="I539" s="1427" t="s">
        <v>390</v>
      </c>
      <c r="J539" s="1427">
        <v>531</v>
      </c>
      <c r="K539" s="631" t="s">
        <v>104</v>
      </c>
    </row>
    <row r="540" spans="1:11" ht="12.75">
      <c r="A540" s="1427" t="s">
        <v>2786</v>
      </c>
      <c r="B540" s="1427" t="s">
        <v>915</v>
      </c>
      <c r="C540" s="1427" t="s">
        <v>390</v>
      </c>
      <c r="D540" s="1427" t="s">
        <v>1309</v>
      </c>
      <c r="E540" s="1600">
        <v>408111</v>
      </c>
      <c r="F540" s="1427" t="s">
        <v>390</v>
      </c>
      <c r="G540" s="1427" t="s">
        <v>1238</v>
      </c>
      <c r="H540" s="1427" t="s">
        <v>1266</v>
      </c>
      <c r="I540" s="1427" t="s">
        <v>390</v>
      </c>
      <c r="J540" s="1427">
        <v>530.84000000000003</v>
      </c>
      <c r="K540" s="631" t="s">
        <v>104</v>
      </c>
    </row>
    <row r="541" spans="1:11" ht="12.75">
      <c r="A541" s="1427" t="s">
        <v>2786</v>
      </c>
      <c r="B541" s="1427" t="s">
        <v>915</v>
      </c>
      <c r="C541" s="1427" t="s">
        <v>390</v>
      </c>
      <c r="D541" s="1427" t="s">
        <v>1309</v>
      </c>
      <c r="E541" s="1600">
        <v>408111</v>
      </c>
      <c r="F541" s="1427" t="s">
        <v>390</v>
      </c>
      <c r="G541" s="1427" t="s">
        <v>1238</v>
      </c>
      <c r="H541" s="1427" t="s">
        <v>1267</v>
      </c>
      <c r="I541" s="1427" t="s">
        <v>390</v>
      </c>
      <c r="J541" s="1427">
        <v>1790.3199999999999</v>
      </c>
      <c r="K541" s="631" t="s">
        <v>104</v>
      </c>
    </row>
    <row r="542" spans="1:11" ht="12.75">
      <c r="A542" s="1427" t="s">
        <v>2786</v>
      </c>
      <c r="B542" s="1427" t="s">
        <v>915</v>
      </c>
      <c r="C542" s="1427" t="s">
        <v>390</v>
      </c>
      <c r="D542" s="1427" t="s">
        <v>1309</v>
      </c>
      <c r="E542" s="1600">
        <v>408111</v>
      </c>
      <c r="F542" s="1427" t="s">
        <v>390</v>
      </c>
      <c r="G542" s="1427" t="s">
        <v>116</v>
      </c>
      <c r="H542" s="1427" t="s">
        <v>1263</v>
      </c>
      <c r="I542" s="1427" t="s">
        <v>390</v>
      </c>
      <c r="J542" s="1427">
        <v>28515</v>
      </c>
      <c r="K542" s="631" t="s">
        <v>104</v>
      </c>
    </row>
    <row r="543" spans="1:11" ht="12.75">
      <c r="A543" s="1427" t="s">
        <v>2786</v>
      </c>
      <c r="B543" s="1427" t="s">
        <v>915</v>
      </c>
      <c r="C543" s="1427" t="s">
        <v>390</v>
      </c>
      <c r="D543" s="1427" t="s">
        <v>1309</v>
      </c>
      <c r="E543" s="1600">
        <v>408111</v>
      </c>
      <c r="F543" s="1427" t="s">
        <v>390</v>
      </c>
      <c r="G543" s="1427" t="s">
        <v>116</v>
      </c>
      <c r="H543" s="1427" t="s">
        <v>1264</v>
      </c>
      <c r="I543" s="1427" t="s">
        <v>390</v>
      </c>
      <c r="J543" s="1427">
        <v>28515</v>
      </c>
      <c r="K543" s="631" t="s">
        <v>104</v>
      </c>
    </row>
    <row r="544" spans="1:11" ht="12.75">
      <c r="A544" s="1427" t="s">
        <v>2786</v>
      </c>
      <c r="B544" s="1427" t="s">
        <v>915</v>
      </c>
      <c r="C544" s="1427" t="s">
        <v>390</v>
      </c>
      <c r="D544" s="1427" t="s">
        <v>1309</v>
      </c>
      <c r="E544" s="1600">
        <v>408111</v>
      </c>
      <c r="F544" s="1427" t="s">
        <v>390</v>
      </c>
      <c r="G544" s="1427" t="s">
        <v>116</v>
      </c>
      <c r="H544" s="1427" t="s">
        <v>1265</v>
      </c>
      <c r="I544" s="1427" t="s">
        <v>390</v>
      </c>
      <c r="J544" s="1427">
        <v>28536.48</v>
      </c>
      <c r="K544" s="631" t="s">
        <v>104</v>
      </c>
    </row>
    <row r="545" spans="1:11" ht="12.75">
      <c r="A545" s="1427" t="s">
        <v>2786</v>
      </c>
      <c r="B545" s="1427" t="s">
        <v>915</v>
      </c>
      <c r="C545" s="1427" t="s">
        <v>390</v>
      </c>
      <c r="D545" s="1427" t="s">
        <v>1309</v>
      </c>
      <c r="E545" s="1600">
        <v>408111</v>
      </c>
      <c r="F545" s="1427" t="s">
        <v>390</v>
      </c>
      <c r="G545" s="1427" t="s">
        <v>116</v>
      </c>
      <c r="H545" s="1427" t="s">
        <v>1266</v>
      </c>
      <c r="I545" s="1427" t="s">
        <v>390</v>
      </c>
      <c r="J545" s="1427">
        <v>28514.84</v>
      </c>
      <c r="K545" s="631" t="s">
        <v>104</v>
      </c>
    </row>
    <row r="546" spans="1:11" ht="12.75">
      <c r="A546" s="1427" t="s">
        <v>2786</v>
      </c>
      <c r="B546" s="1427" t="s">
        <v>915</v>
      </c>
      <c r="C546" s="1427" t="s">
        <v>390</v>
      </c>
      <c r="D546" s="1427" t="s">
        <v>1309</v>
      </c>
      <c r="E546" s="1600">
        <v>408111</v>
      </c>
      <c r="F546" s="1427" t="s">
        <v>390</v>
      </c>
      <c r="G546" s="1427" t="s">
        <v>116</v>
      </c>
      <c r="H546" s="1427" t="s">
        <v>1267</v>
      </c>
      <c r="I546" s="1427" t="s">
        <v>390</v>
      </c>
      <c r="J546" s="1427">
        <v>29378.860000000001</v>
      </c>
      <c r="K546" s="631" t="s">
        <v>104</v>
      </c>
    </row>
    <row r="547" spans="1:11" ht="12.75">
      <c r="A547" s="1427" t="s">
        <v>2786</v>
      </c>
      <c r="B547" s="1427" t="s">
        <v>638</v>
      </c>
      <c r="C547" s="1427" t="s">
        <v>475</v>
      </c>
      <c r="D547" s="1427" t="s">
        <v>1286</v>
      </c>
      <c r="E547" s="1600">
        <v>461400</v>
      </c>
      <c r="F547" s="1427" t="s">
        <v>390</v>
      </c>
      <c r="G547" s="1427" t="s">
        <v>116</v>
      </c>
      <c r="H547" s="1427" t="s">
        <v>1263</v>
      </c>
      <c r="I547" s="1427" t="s">
        <v>390</v>
      </c>
      <c r="J547" s="1427">
        <v>-40855.480000000003</v>
      </c>
      <c r="K547" s="631" t="s">
        <v>104</v>
      </c>
    </row>
    <row r="548" spans="1:11" ht="12.75">
      <c r="A548" s="1427" t="s">
        <v>2786</v>
      </c>
      <c r="B548" s="1427" t="s">
        <v>638</v>
      </c>
      <c r="C548" s="1427" t="s">
        <v>475</v>
      </c>
      <c r="D548" s="1427" t="s">
        <v>1286</v>
      </c>
      <c r="E548" s="1600">
        <v>461400</v>
      </c>
      <c r="F548" s="1427" t="s">
        <v>390</v>
      </c>
      <c r="G548" s="1427" t="s">
        <v>116</v>
      </c>
      <c r="H548" s="1427" t="s">
        <v>1264</v>
      </c>
      <c r="I548" s="1427" t="s">
        <v>390</v>
      </c>
      <c r="J548" s="1427">
        <v>-35816.419999999998</v>
      </c>
      <c r="K548" s="631" t="s">
        <v>104</v>
      </c>
    </row>
    <row r="549" spans="1:11" ht="12.75">
      <c r="A549" s="1427" t="s">
        <v>2786</v>
      </c>
      <c r="B549" s="1427" t="s">
        <v>638</v>
      </c>
      <c r="C549" s="1427" t="s">
        <v>475</v>
      </c>
      <c r="D549" s="1427" t="s">
        <v>1286</v>
      </c>
      <c r="E549" s="1600">
        <v>461400</v>
      </c>
      <c r="F549" s="1427" t="s">
        <v>390</v>
      </c>
      <c r="G549" s="1427" t="s">
        <v>116</v>
      </c>
      <c r="H549" s="1427" t="s">
        <v>1265</v>
      </c>
      <c r="I549" s="1427" t="s">
        <v>390</v>
      </c>
      <c r="J549" s="1427">
        <v>-54438.419999999998</v>
      </c>
      <c r="K549" s="631" t="s">
        <v>104</v>
      </c>
    </row>
    <row r="550" spans="1:11" ht="12.75">
      <c r="A550" s="1427" t="s">
        <v>2786</v>
      </c>
      <c r="B550" s="1427" t="s">
        <v>638</v>
      </c>
      <c r="C550" s="1427" t="s">
        <v>475</v>
      </c>
      <c r="D550" s="1427" t="s">
        <v>1286</v>
      </c>
      <c r="E550" s="1600">
        <v>461400</v>
      </c>
      <c r="F550" s="1427" t="s">
        <v>390</v>
      </c>
      <c r="G550" s="1427" t="s">
        <v>116</v>
      </c>
      <c r="H550" s="1427" t="s">
        <v>1266</v>
      </c>
      <c r="I550" s="1427" t="s">
        <v>390</v>
      </c>
      <c r="J550" s="1427">
        <v>-44674.089999999997</v>
      </c>
      <c r="K550" s="631" t="s">
        <v>104</v>
      </c>
    </row>
    <row r="551" spans="1:11" ht="12.75">
      <c r="A551" s="1427" t="s">
        <v>2786</v>
      </c>
      <c r="B551" s="1427" t="s">
        <v>638</v>
      </c>
      <c r="C551" s="1427" t="s">
        <v>475</v>
      </c>
      <c r="D551" s="1427" t="s">
        <v>1286</v>
      </c>
      <c r="E551" s="1600">
        <v>461400</v>
      </c>
      <c r="F551" s="1427" t="s">
        <v>390</v>
      </c>
      <c r="G551" s="1427" t="s">
        <v>116</v>
      </c>
      <c r="H551" s="1427" t="s">
        <v>1267</v>
      </c>
      <c r="I551" s="1427" t="s">
        <v>390</v>
      </c>
      <c r="J551" s="1427">
        <v>-41552.440000000002</v>
      </c>
      <c r="K551" s="631" t="s">
        <v>104</v>
      </c>
    </row>
    <row r="552" spans="1:11" ht="12.75">
      <c r="A552" s="1427" t="s">
        <v>2786</v>
      </c>
      <c r="B552" s="1427" t="s">
        <v>479</v>
      </c>
      <c r="C552" s="1427" t="s">
        <v>479</v>
      </c>
      <c r="D552" s="1427" t="s">
        <v>1286</v>
      </c>
      <c r="E552" s="1600">
        <v>462100</v>
      </c>
      <c r="F552" s="1427" t="s">
        <v>390</v>
      </c>
      <c r="G552" s="1427" t="s">
        <v>116</v>
      </c>
      <c r="H552" s="1427" t="s">
        <v>1263</v>
      </c>
      <c r="I552" s="1427" t="s">
        <v>390</v>
      </c>
      <c r="J552" s="1427">
        <v>-200729.75</v>
      </c>
      <c r="K552" s="631" t="s">
        <v>104</v>
      </c>
    </row>
    <row r="553" spans="1:11" ht="12.75">
      <c r="A553" s="1427" t="s">
        <v>2786</v>
      </c>
      <c r="B553" s="1427" t="s">
        <v>479</v>
      </c>
      <c r="C553" s="1427" t="s">
        <v>479</v>
      </c>
      <c r="D553" s="1427" t="s">
        <v>1286</v>
      </c>
      <c r="E553" s="1600">
        <v>462100</v>
      </c>
      <c r="F553" s="1427" t="s">
        <v>390</v>
      </c>
      <c r="G553" s="1427" t="s">
        <v>116</v>
      </c>
      <c r="H553" s="1427" t="s">
        <v>1264</v>
      </c>
      <c r="I553" s="1427" t="s">
        <v>390</v>
      </c>
      <c r="J553" s="1427">
        <v>-199534.14999999999</v>
      </c>
      <c r="K553" s="631" t="s">
        <v>104</v>
      </c>
    </row>
    <row r="554" spans="1:11" ht="12.75">
      <c r="A554" s="1427" t="s">
        <v>2786</v>
      </c>
      <c r="B554" s="1427" t="s">
        <v>479</v>
      </c>
      <c r="C554" s="1427" t="s">
        <v>479</v>
      </c>
      <c r="D554" s="1427" t="s">
        <v>1286</v>
      </c>
      <c r="E554" s="1600">
        <v>462100</v>
      </c>
      <c r="F554" s="1427" t="s">
        <v>390</v>
      </c>
      <c r="G554" s="1427" t="s">
        <v>116</v>
      </c>
      <c r="H554" s="1427" t="s">
        <v>1265</v>
      </c>
      <c r="I554" s="1427" t="s">
        <v>390</v>
      </c>
      <c r="J554" s="1427">
        <v>-176408.04000000001</v>
      </c>
      <c r="K554" s="631" t="s">
        <v>104</v>
      </c>
    </row>
    <row r="555" spans="1:11" ht="12.75">
      <c r="A555" s="1427" t="s">
        <v>2786</v>
      </c>
      <c r="B555" s="1427" t="s">
        <v>479</v>
      </c>
      <c r="C555" s="1427" t="s">
        <v>479</v>
      </c>
      <c r="D555" s="1427" t="s">
        <v>1286</v>
      </c>
      <c r="E555" s="1600">
        <v>462100</v>
      </c>
      <c r="F555" s="1427" t="s">
        <v>390</v>
      </c>
      <c r="G555" s="1427" t="s">
        <v>116</v>
      </c>
      <c r="H555" s="1427" t="s">
        <v>1266</v>
      </c>
      <c r="I555" s="1427" t="s">
        <v>390</v>
      </c>
      <c r="J555" s="1427">
        <v>-200731</v>
      </c>
      <c r="K555" s="631" t="s">
        <v>104</v>
      </c>
    </row>
    <row r="556" spans="1:11" ht="12.75">
      <c r="A556" s="1427" t="s">
        <v>2786</v>
      </c>
      <c r="B556" s="1427" t="s">
        <v>479</v>
      </c>
      <c r="C556" s="1427" t="s">
        <v>479</v>
      </c>
      <c r="D556" s="1427" t="s">
        <v>1286</v>
      </c>
      <c r="E556" s="1600">
        <v>462100</v>
      </c>
      <c r="F556" s="1427" t="s">
        <v>390</v>
      </c>
      <c r="G556" s="1427" t="s">
        <v>116</v>
      </c>
      <c r="H556" s="1427" t="s">
        <v>1267</v>
      </c>
      <c r="I556" s="1427" t="s">
        <v>390</v>
      </c>
      <c r="J556" s="1427">
        <v>-173849.04000000001</v>
      </c>
      <c r="K556" s="631" t="s">
        <v>104</v>
      </c>
    </row>
    <row r="557" spans="1:11" ht="12.75">
      <c r="A557" s="1427" t="s">
        <v>2786</v>
      </c>
      <c r="B557" s="1427" t="s">
        <v>762</v>
      </c>
      <c r="C557" s="1427" t="s">
        <v>390</v>
      </c>
      <c r="D557" s="1427" t="s">
        <v>549</v>
      </c>
      <c r="E557" s="1600">
        <v>421000</v>
      </c>
      <c r="F557" s="1427" t="s">
        <v>390</v>
      </c>
      <c r="G557" s="1427" t="s">
        <v>116</v>
      </c>
      <c r="H557" s="1427" t="s">
        <v>1263</v>
      </c>
      <c r="I557" s="1427" t="s">
        <v>390</v>
      </c>
      <c r="J557" s="1427">
        <v>-44619.300000000003</v>
      </c>
      <c r="K557" s="631" t="s">
        <v>104</v>
      </c>
    </row>
    <row r="558" spans="1:11" ht="12.75">
      <c r="A558" s="1427" t="s">
        <v>2786</v>
      </c>
      <c r="B558" s="1427" t="s">
        <v>762</v>
      </c>
      <c r="C558" s="1427" t="s">
        <v>390</v>
      </c>
      <c r="D558" s="1427" t="s">
        <v>549</v>
      </c>
      <c r="E558" s="1600">
        <v>421000</v>
      </c>
      <c r="F558" s="1427" t="s">
        <v>390</v>
      </c>
      <c r="G558" s="1427" t="s">
        <v>116</v>
      </c>
      <c r="H558" s="1427" t="s">
        <v>1264</v>
      </c>
      <c r="I558" s="1427" t="s">
        <v>390</v>
      </c>
      <c r="J558" s="1427">
        <v>-26344.32</v>
      </c>
      <c r="K558" s="631" t="s">
        <v>104</v>
      </c>
    </row>
    <row r="559" spans="1:11" ht="12.75">
      <c r="A559" s="1427" t="s">
        <v>2786</v>
      </c>
      <c r="B559" s="1427" t="s">
        <v>762</v>
      </c>
      <c r="C559" s="1427" t="s">
        <v>390</v>
      </c>
      <c r="D559" s="1427" t="s">
        <v>549</v>
      </c>
      <c r="E559" s="1600">
        <v>421000</v>
      </c>
      <c r="F559" s="1427" t="s">
        <v>390</v>
      </c>
      <c r="G559" s="1427" t="s">
        <v>116</v>
      </c>
      <c r="H559" s="1427" t="s">
        <v>1265</v>
      </c>
      <c r="I559" s="1427" t="s">
        <v>390</v>
      </c>
      <c r="J559" s="1427">
        <v>-49280.040000000001</v>
      </c>
      <c r="K559" s="631" t="s">
        <v>104</v>
      </c>
    </row>
    <row r="560" spans="1:11" ht="12.75">
      <c r="A560" s="1427" t="s">
        <v>2786</v>
      </c>
      <c r="B560" s="1427" t="s">
        <v>762</v>
      </c>
      <c r="C560" s="1427" t="s">
        <v>390</v>
      </c>
      <c r="D560" s="1427" t="s">
        <v>549</v>
      </c>
      <c r="E560" s="1600">
        <v>421000</v>
      </c>
      <c r="F560" s="1427" t="s">
        <v>390</v>
      </c>
      <c r="G560" s="1427" t="s">
        <v>116</v>
      </c>
      <c r="H560" s="1427" t="s">
        <v>1266</v>
      </c>
      <c r="I560" s="1427" t="s">
        <v>390</v>
      </c>
      <c r="J560" s="1427">
        <v>-52980.879999999997</v>
      </c>
      <c r="K560" s="631" t="s">
        <v>104</v>
      </c>
    </row>
    <row r="561" spans="1:11" ht="12.75">
      <c r="A561" s="1427" t="s">
        <v>2786</v>
      </c>
      <c r="B561" s="1427" t="s">
        <v>762</v>
      </c>
      <c r="C561" s="1427" t="s">
        <v>390</v>
      </c>
      <c r="D561" s="1427" t="s">
        <v>549</v>
      </c>
      <c r="E561" s="1600">
        <v>421000</v>
      </c>
      <c r="F561" s="1427" t="s">
        <v>390</v>
      </c>
      <c r="G561" s="1427" t="s">
        <v>116</v>
      </c>
      <c r="H561" s="1427" t="s">
        <v>1267</v>
      </c>
      <c r="I561" s="1427" t="s">
        <v>390</v>
      </c>
      <c r="J561" s="1427">
        <v>-43774.57</v>
      </c>
      <c r="K561" s="631" t="s">
        <v>104</v>
      </c>
    </row>
    <row r="562" spans="1:11" ht="12.75">
      <c r="A562" s="1427" t="s">
        <v>2786</v>
      </c>
      <c r="B562" s="1427" t="s">
        <v>762</v>
      </c>
      <c r="C562" s="1427" t="s">
        <v>390</v>
      </c>
      <c r="D562" s="1427" t="s">
        <v>549</v>
      </c>
      <c r="E562" s="1600">
        <v>615100</v>
      </c>
      <c r="F562" s="1427" t="s">
        <v>1287</v>
      </c>
      <c r="G562" s="1427" t="s">
        <v>116</v>
      </c>
      <c r="H562" s="1427" t="s">
        <v>1263</v>
      </c>
      <c r="I562" s="1427" t="s">
        <v>1288</v>
      </c>
      <c r="J562" s="1427">
        <v>99014.460000000006</v>
      </c>
      <c r="K562" s="631" t="s">
        <v>104</v>
      </c>
    </row>
    <row r="563" spans="1:11" ht="12.75">
      <c r="A563" s="1427" t="s">
        <v>2786</v>
      </c>
      <c r="B563" s="1427" t="s">
        <v>762</v>
      </c>
      <c r="C563" s="1427" t="s">
        <v>390</v>
      </c>
      <c r="D563" s="1427" t="s">
        <v>549</v>
      </c>
      <c r="E563" s="1600">
        <v>615100</v>
      </c>
      <c r="F563" s="1427" t="s">
        <v>1287</v>
      </c>
      <c r="G563" s="1427" t="s">
        <v>116</v>
      </c>
      <c r="H563" s="1427" t="s">
        <v>1264</v>
      </c>
      <c r="I563" s="1427" t="s">
        <v>1288</v>
      </c>
      <c r="J563" s="1427">
        <v>116460.11</v>
      </c>
      <c r="K563" s="631" t="s">
        <v>104</v>
      </c>
    </row>
    <row r="564" spans="1:11" ht="12.75">
      <c r="A564" s="1427" t="s">
        <v>2786</v>
      </c>
      <c r="B564" s="1427" t="s">
        <v>762</v>
      </c>
      <c r="C564" s="1427" t="s">
        <v>390</v>
      </c>
      <c r="D564" s="1427" t="s">
        <v>549</v>
      </c>
      <c r="E564" s="1600">
        <v>615100</v>
      </c>
      <c r="F564" s="1427" t="s">
        <v>1287</v>
      </c>
      <c r="G564" s="1427" t="s">
        <v>116</v>
      </c>
      <c r="H564" s="1427" t="s">
        <v>1265</v>
      </c>
      <c r="I564" s="1427" t="s">
        <v>1288</v>
      </c>
      <c r="J564" s="1427">
        <v>84764.220000000001</v>
      </c>
      <c r="K564" s="631" t="s">
        <v>104</v>
      </c>
    </row>
    <row r="565" spans="1:11" ht="12.75">
      <c r="A565" s="1427" t="s">
        <v>2786</v>
      </c>
      <c r="B565" s="1427" t="s">
        <v>762</v>
      </c>
      <c r="C565" s="1427" t="s">
        <v>390</v>
      </c>
      <c r="D565" s="1427" t="s">
        <v>549</v>
      </c>
      <c r="E565" s="1600">
        <v>615100</v>
      </c>
      <c r="F565" s="1427" t="s">
        <v>1287</v>
      </c>
      <c r="G565" s="1427" t="s">
        <v>116</v>
      </c>
      <c r="H565" s="1427" t="s">
        <v>1266</v>
      </c>
      <c r="I565" s="1427" t="s">
        <v>1288</v>
      </c>
      <c r="J565" s="1427">
        <v>89507.539999999994</v>
      </c>
      <c r="K565" s="631" t="s">
        <v>104</v>
      </c>
    </row>
    <row r="566" spans="1:11" ht="12.75">
      <c r="A566" s="1427" t="s">
        <v>2786</v>
      </c>
      <c r="B566" s="1427" t="s">
        <v>762</v>
      </c>
      <c r="C566" s="1427" t="s">
        <v>390</v>
      </c>
      <c r="D566" s="1427" t="s">
        <v>549</v>
      </c>
      <c r="E566" s="1600">
        <v>615100</v>
      </c>
      <c r="F566" s="1427" t="s">
        <v>1287</v>
      </c>
      <c r="G566" s="1427" t="s">
        <v>116</v>
      </c>
      <c r="H566" s="1427" t="s">
        <v>1267</v>
      </c>
      <c r="I566" s="1427" t="s">
        <v>1288</v>
      </c>
      <c r="J566" s="1427">
        <v>110632.96000000001</v>
      </c>
      <c r="K566" s="631" t="s">
        <v>104</v>
      </c>
    </row>
    <row r="567" spans="1:11" ht="12.75">
      <c r="A567" s="1427" t="s">
        <v>2786</v>
      </c>
      <c r="B567" s="1427" t="s">
        <v>762</v>
      </c>
      <c r="C567" s="1427" t="s">
        <v>390</v>
      </c>
      <c r="D567" s="1427" t="s">
        <v>549</v>
      </c>
      <c r="E567" s="1600">
        <v>615300</v>
      </c>
      <c r="F567" s="1427" t="s">
        <v>1277</v>
      </c>
      <c r="G567" s="1427" t="s">
        <v>116</v>
      </c>
      <c r="H567" s="1427" t="s">
        <v>1263</v>
      </c>
      <c r="I567" s="1427" t="s">
        <v>1278</v>
      </c>
      <c r="J567" s="1427">
        <v>463.19</v>
      </c>
      <c r="K567" s="631" t="s">
        <v>104</v>
      </c>
    </row>
    <row r="568" spans="1:11" ht="12.75">
      <c r="A568" s="1427" t="s">
        <v>2786</v>
      </c>
      <c r="B568" s="1427" t="s">
        <v>762</v>
      </c>
      <c r="C568" s="1427" t="s">
        <v>390</v>
      </c>
      <c r="D568" s="1427" t="s">
        <v>549</v>
      </c>
      <c r="E568" s="1600">
        <v>615300</v>
      </c>
      <c r="F568" s="1427" t="s">
        <v>1277</v>
      </c>
      <c r="G568" s="1427" t="s">
        <v>116</v>
      </c>
      <c r="H568" s="1427" t="s">
        <v>1264</v>
      </c>
      <c r="I568" s="1427" t="s">
        <v>1278</v>
      </c>
      <c r="J568" s="1427">
        <v>333.69999999999999</v>
      </c>
      <c r="K568" s="631" t="s">
        <v>104</v>
      </c>
    </row>
    <row r="569" spans="1:11" ht="12.75">
      <c r="A569" s="1427" t="s">
        <v>2786</v>
      </c>
      <c r="B569" s="1427" t="s">
        <v>762</v>
      </c>
      <c r="C569" s="1427" t="s">
        <v>390</v>
      </c>
      <c r="D569" s="1427" t="s">
        <v>549</v>
      </c>
      <c r="E569" s="1600">
        <v>615300</v>
      </c>
      <c r="F569" s="1427" t="s">
        <v>1277</v>
      </c>
      <c r="G569" s="1427" t="s">
        <v>116</v>
      </c>
      <c r="H569" s="1427" t="s">
        <v>1265</v>
      </c>
      <c r="I569" s="1427" t="s">
        <v>1278</v>
      </c>
      <c r="J569" s="1427">
        <v>816.17999999999995</v>
      </c>
      <c r="K569" s="631" t="s">
        <v>104</v>
      </c>
    </row>
    <row r="570" spans="1:11" ht="12.75">
      <c r="A570" s="1427" t="s">
        <v>2786</v>
      </c>
      <c r="B570" s="1427" t="s">
        <v>762</v>
      </c>
      <c r="C570" s="1427" t="s">
        <v>390</v>
      </c>
      <c r="D570" s="1427" t="s">
        <v>549</v>
      </c>
      <c r="E570" s="1600">
        <v>615300</v>
      </c>
      <c r="F570" s="1427" t="s">
        <v>1277</v>
      </c>
      <c r="G570" s="1427" t="s">
        <v>116</v>
      </c>
      <c r="H570" s="1427" t="s">
        <v>1266</v>
      </c>
      <c r="I570" s="1427" t="s">
        <v>1278</v>
      </c>
      <c r="J570" s="1427">
        <v>939.45000000000005</v>
      </c>
      <c r="K570" s="631" t="s">
        <v>104</v>
      </c>
    </row>
    <row r="571" spans="1:11" ht="12.75">
      <c r="A571" s="1427" t="s">
        <v>2786</v>
      </c>
      <c r="B571" s="1427" t="s">
        <v>762</v>
      </c>
      <c r="C571" s="1427" t="s">
        <v>390</v>
      </c>
      <c r="D571" s="1427" t="s">
        <v>549</v>
      </c>
      <c r="E571" s="1600">
        <v>615300</v>
      </c>
      <c r="F571" s="1427" t="s">
        <v>1277</v>
      </c>
      <c r="G571" s="1427" t="s">
        <v>116</v>
      </c>
      <c r="H571" s="1427" t="s">
        <v>1267</v>
      </c>
      <c r="I571" s="1427" t="s">
        <v>1278</v>
      </c>
      <c r="J571" s="1427">
        <v>678.58000000000004</v>
      </c>
      <c r="K571" s="631" t="s">
        <v>104</v>
      </c>
    </row>
    <row r="572" spans="1:11" ht="12.75">
      <c r="A572" s="1427" t="s">
        <v>2786</v>
      </c>
      <c r="B572" s="1427" t="s">
        <v>762</v>
      </c>
      <c r="C572" s="1427" t="s">
        <v>390</v>
      </c>
      <c r="D572" s="1427" t="s">
        <v>549</v>
      </c>
      <c r="E572" s="1600">
        <v>615500</v>
      </c>
      <c r="F572" s="1427" t="s">
        <v>1291</v>
      </c>
      <c r="G572" s="1427" t="s">
        <v>116</v>
      </c>
      <c r="H572" s="1427" t="s">
        <v>1263</v>
      </c>
      <c r="I572" s="1427" t="s">
        <v>1292</v>
      </c>
      <c r="J572" s="1427">
        <v>6126.6099999999997</v>
      </c>
      <c r="K572" s="631" t="s">
        <v>104</v>
      </c>
    </row>
    <row r="573" spans="1:11" ht="12.75">
      <c r="A573" s="1427" t="s">
        <v>2786</v>
      </c>
      <c r="B573" s="1427" t="s">
        <v>762</v>
      </c>
      <c r="C573" s="1427" t="s">
        <v>390</v>
      </c>
      <c r="D573" s="1427" t="s">
        <v>549</v>
      </c>
      <c r="E573" s="1600">
        <v>615500</v>
      </c>
      <c r="F573" s="1427" t="s">
        <v>1291</v>
      </c>
      <c r="G573" s="1427" t="s">
        <v>116</v>
      </c>
      <c r="H573" s="1427" t="s">
        <v>1264</v>
      </c>
      <c r="I573" s="1427" t="s">
        <v>1292</v>
      </c>
      <c r="J573" s="1427">
        <v>10757.59</v>
      </c>
      <c r="K573" s="631" t="s">
        <v>104</v>
      </c>
    </row>
    <row r="574" spans="1:11" ht="12.75">
      <c r="A574" s="1427" t="s">
        <v>2786</v>
      </c>
      <c r="B574" s="1427" t="s">
        <v>762</v>
      </c>
      <c r="C574" s="1427" t="s">
        <v>390</v>
      </c>
      <c r="D574" s="1427" t="s">
        <v>549</v>
      </c>
      <c r="E574" s="1600">
        <v>615500</v>
      </c>
      <c r="F574" s="1427" t="s">
        <v>1291</v>
      </c>
      <c r="G574" s="1427" t="s">
        <v>116</v>
      </c>
      <c r="H574" s="1427" t="s">
        <v>1265</v>
      </c>
      <c r="I574" s="1427" t="s">
        <v>1292</v>
      </c>
      <c r="J574" s="1427">
        <v>11545.57</v>
      </c>
      <c r="K574" s="631" t="s">
        <v>104</v>
      </c>
    </row>
    <row r="575" spans="1:11" ht="12.75">
      <c r="A575" s="1427" t="s">
        <v>2786</v>
      </c>
      <c r="B575" s="1427" t="s">
        <v>762</v>
      </c>
      <c r="C575" s="1427" t="s">
        <v>390</v>
      </c>
      <c r="D575" s="1427" t="s">
        <v>549</v>
      </c>
      <c r="E575" s="1600">
        <v>615500</v>
      </c>
      <c r="F575" s="1427" t="s">
        <v>1291</v>
      </c>
      <c r="G575" s="1427" t="s">
        <v>116</v>
      </c>
      <c r="H575" s="1427" t="s">
        <v>1266</v>
      </c>
      <c r="I575" s="1427" t="s">
        <v>1292</v>
      </c>
      <c r="J575" s="1427">
        <v>6286.0500000000002</v>
      </c>
      <c r="K575" s="631" t="s">
        <v>104</v>
      </c>
    </row>
    <row r="576" spans="1:11" ht="12.75">
      <c r="A576" s="1427" t="s">
        <v>2786</v>
      </c>
      <c r="B576" s="1427" t="s">
        <v>762</v>
      </c>
      <c r="C576" s="1427" t="s">
        <v>390</v>
      </c>
      <c r="D576" s="1427" t="s">
        <v>549</v>
      </c>
      <c r="E576" s="1600">
        <v>615500</v>
      </c>
      <c r="F576" s="1427" t="s">
        <v>1291</v>
      </c>
      <c r="G576" s="1427" t="s">
        <v>116</v>
      </c>
      <c r="H576" s="1427" t="s">
        <v>1267</v>
      </c>
      <c r="I576" s="1427" t="s">
        <v>1292</v>
      </c>
      <c r="J576" s="1427">
        <v>12999.41</v>
      </c>
      <c r="K576" s="631" t="s">
        <v>104</v>
      </c>
    </row>
    <row r="577" spans="1:11" ht="12.75">
      <c r="A577" s="1427" t="s">
        <v>2786</v>
      </c>
      <c r="B577" s="1427" t="s">
        <v>762</v>
      </c>
      <c r="C577" s="1427" t="s">
        <v>390</v>
      </c>
      <c r="D577" s="1427" t="s">
        <v>549</v>
      </c>
      <c r="E577" s="1600">
        <v>615800</v>
      </c>
      <c r="F577" s="1427" t="s">
        <v>1271</v>
      </c>
      <c r="G577" s="1427" t="s">
        <v>116</v>
      </c>
      <c r="H577" s="1427" t="s">
        <v>1263</v>
      </c>
      <c r="I577" s="1427" t="s">
        <v>1272</v>
      </c>
      <c r="J577" s="1427">
        <v>1788.3</v>
      </c>
      <c r="K577" s="631" t="s">
        <v>104</v>
      </c>
    </row>
    <row r="578" spans="1:11" ht="12.75">
      <c r="A578" s="1427" t="s">
        <v>2786</v>
      </c>
      <c r="B578" s="1427" t="s">
        <v>762</v>
      </c>
      <c r="C578" s="1427" t="s">
        <v>390</v>
      </c>
      <c r="D578" s="1427" t="s">
        <v>549</v>
      </c>
      <c r="E578" s="1600">
        <v>615800</v>
      </c>
      <c r="F578" s="1427" t="s">
        <v>1271</v>
      </c>
      <c r="G578" s="1427" t="s">
        <v>116</v>
      </c>
      <c r="H578" s="1427" t="s">
        <v>1264</v>
      </c>
      <c r="I578" s="1427" t="s">
        <v>1272</v>
      </c>
      <c r="J578" s="1427">
        <v>1387.1400000000001</v>
      </c>
      <c r="K578" s="631" t="s">
        <v>104</v>
      </c>
    </row>
    <row r="579" spans="1:11" ht="12.75">
      <c r="A579" s="1427" t="s">
        <v>2786</v>
      </c>
      <c r="B579" s="1427" t="s">
        <v>762</v>
      </c>
      <c r="C579" s="1427" t="s">
        <v>390</v>
      </c>
      <c r="D579" s="1427" t="s">
        <v>549</v>
      </c>
      <c r="E579" s="1600">
        <v>615800</v>
      </c>
      <c r="F579" s="1427" t="s">
        <v>1271</v>
      </c>
      <c r="G579" s="1427" t="s">
        <v>116</v>
      </c>
      <c r="H579" s="1427" t="s">
        <v>1265</v>
      </c>
      <c r="I579" s="1427" t="s">
        <v>1272</v>
      </c>
      <c r="J579" s="1427">
        <v>1378.1300000000001</v>
      </c>
      <c r="K579" s="631" t="s">
        <v>104</v>
      </c>
    </row>
    <row r="580" spans="1:11" ht="12.75">
      <c r="A580" s="1427" t="s">
        <v>2786</v>
      </c>
      <c r="B580" s="1427" t="s">
        <v>762</v>
      </c>
      <c r="C580" s="1427" t="s">
        <v>390</v>
      </c>
      <c r="D580" s="1427" t="s">
        <v>549</v>
      </c>
      <c r="E580" s="1600">
        <v>615800</v>
      </c>
      <c r="F580" s="1427" t="s">
        <v>1271</v>
      </c>
      <c r="G580" s="1427" t="s">
        <v>116</v>
      </c>
      <c r="H580" s="1427" t="s">
        <v>1266</v>
      </c>
      <c r="I580" s="1427" t="s">
        <v>1272</v>
      </c>
      <c r="J580" s="1427">
        <v>1064.3900000000001</v>
      </c>
      <c r="K580" s="631" t="s">
        <v>104</v>
      </c>
    </row>
    <row r="581" spans="1:11" ht="12.75">
      <c r="A581" s="1427" t="s">
        <v>2786</v>
      </c>
      <c r="B581" s="1427" t="s">
        <v>762</v>
      </c>
      <c r="C581" s="1427" t="s">
        <v>390</v>
      </c>
      <c r="D581" s="1427" t="s">
        <v>549</v>
      </c>
      <c r="E581" s="1600">
        <v>615800</v>
      </c>
      <c r="F581" s="1427" t="s">
        <v>1271</v>
      </c>
      <c r="G581" s="1427" t="s">
        <v>116</v>
      </c>
      <c r="H581" s="1427" t="s">
        <v>1267</v>
      </c>
      <c r="I581" s="1427" t="s">
        <v>1272</v>
      </c>
      <c r="J581" s="1427">
        <v>1854.1600000000001</v>
      </c>
      <c r="K581" s="631" t="s">
        <v>104</v>
      </c>
    </row>
    <row r="582" spans="1:11" ht="12.75">
      <c r="A582" s="1427" t="s">
        <v>2786</v>
      </c>
      <c r="B582" s="1427" t="s">
        <v>762</v>
      </c>
      <c r="C582" s="1427" t="s">
        <v>390</v>
      </c>
      <c r="D582" s="1427" t="s">
        <v>549</v>
      </c>
      <c r="E582" s="1600">
        <v>616100</v>
      </c>
      <c r="F582" s="1427" t="s">
        <v>1287</v>
      </c>
      <c r="G582" s="1427" t="s">
        <v>116</v>
      </c>
      <c r="H582" s="1427" t="s">
        <v>1263</v>
      </c>
      <c r="I582" s="1427" t="s">
        <v>1288</v>
      </c>
      <c r="J582" s="1427">
        <v>3219.1599999999999</v>
      </c>
      <c r="K582" s="631" t="s">
        <v>104</v>
      </c>
    </row>
    <row r="583" spans="1:11" ht="12.75">
      <c r="A583" s="1427" t="s">
        <v>2786</v>
      </c>
      <c r="B583" s="1427" t="s">
        <v>762</v>
      </c>
      <c r="C583" s="1427" t="s">
        <v>390</v>
      </c>
      <c r="D583" s="1427" t="s">
        <v>549</v>
      </c>
      <c r="E583" s="1600">
        <v>616100</v>
      </c>
      <c r="F583" s="1427" t="s">
        <v>1287</v>
      </c>
      <c r="G583" s="1427" t="s">
        <v>116</v>
      </c>
      <c r="H583" s="1427" t="s">
        <v>1264</v>
      </c>
      <c r="I583" s="1427" t="s">
        <v>1288</v>
      </c>
      <c r="J583" s="1427">
        <v>1404.24</v>
      </c>
      <c r="K583" s="631" t="s">
        <v>104</v>
      </c>
    </row>
    <row r="584" spans="1:11" ht="12.75">
      <c r="A584" s="1427" t="s">
        <v>2786</v>
      </c>
      <c r="B584" s="1427" t="s">
        <v>762</v>
      </c>
      <c r="C584" s="1427" t="s">
        <v>390</v>
      </c>
      <c r="D584" s="1427" t="s">
        <v>549</v>
      </c>
      <c r="E584" s="1600">
        <v>616100</v>
      </c>
      <c r="F584" s="1427" t="s">
        <v>1287</v>
      </c>
      <c r="G584" s="1427" t="s">
        <v>116</v>
      </c>
      <c r="H584" s="1427" t="s">
        <v>1265</v>
      </c>
      <c r="I584" s="1427" t="s">
        <v>1288</v>
      </c>
      <c r="J584" s="1427">
        <v>2789.8200000000002</v>
      </c>
      <c r="K584" s="631" t="s">
        <v>104</v>
      </c>
    </row>
    <row r="585" spans="1:11" ht="12.75">
      <c r="A585" s="1427" t="s">
        <v>2786</v>
      </c>
      <c r="B585" s="1427" t="s">
        <v>762</v>
      </c>
      <c r="C585" s="1427" t="s">
        <v>390</v>
      </c>
      <c r="D585" s="1427" t="s">
        <v>549</v>
      </c>
      <c r="E585" s="1600">
        <v>616100</v>
      </c>
      <c r="F585" s="1427" t="s">
        <v>1287</v>
      </c>
      <c r="G585" s="1427" t="s">
        <v>116</v>
      </c>
      <c r="H585" s="1427" t="s">
        <v>1266</v>
      </c>
      <c r="I585" s="1427" t="s">
        <v>1288</v>
      </c>
      <c r="J585" s="1427">
        <v>500.39999999999998</v>
      </c>
      <c r="K585" s="631" t="s">
        <v>104</v>
      </c>
    </row>
    <row r="586" spans="1:11" ht="12.75">
      <c r="A586" s="1427" t="s">
        <v>2786</v>
      </c>
      <c r="B586" s="1427" t="s">
        <v>762</v>
      </c>
      <c r="C586" s="1427" t="s">
        <v>390</v>
      </c>
      <c r="D586" s="1427" t="s">
        <v>549</v>
      </c>
      <c r="E586" s="1600">
        <v>616100</v>
      </c>
      <c r="F586" s="1427" t="s">
        <v>1287</v>
      </c>
      <c r="G586" s="1427" t="s">
        <v>116</v>
      </c>
      <c r="H586" s="1427" t="s">
        <v>1267</v>
      </c>
      <c r="I586" s="1427" t="s">
        <v>1288</v>
      </c>
      <c r="J586" s="1427">
        <v>1186.77</v>
      </c>
      <c r="K586" s="631" t="s">
        <v>104</v>
      </c>
    </row>
    <row r="587" spans="1:11" ht="12.75">
      <c r="A587" s="1427" t="s">
        <v>2786</v>
      </c>
      <c r="B587" s="1427" t="s">
        <v>762</v>
      </c>
      <c r="C587" s="1427" t="s">
        <v>390</v>
      </c>
      <c r="D587" s="1427" t="s">
        <v>549</v>
      </c>
      <c r="E587" s="1600">
        <v>616300</v>
      </c>
      <c r="F587" s="1427" t="s">
        <v>1277</v>
      </c>
      <c r="G587" s="1427" t="s">
        <v>116</v>
      </c>
      <c r="H587" s="1427" t="s">
        <v>1263</v>
      </c>
      <c r="I587" s="1427" t="s">
        <v>1278</v>
      </c>
      <c r="J587" s="1427">
        <v>31.27</v>
      </c>
      <c r="K587" s="631" t="s">
        <v>104</v>
      </c>
    </row>
    <row r="588" spans="1:11" ht="12.75">
      <c r="A588" s="1427" t="s">
        <v>2786</v>
      </c>
      <c r="B588" s="1427" t="s">
        <v>762</v>
      </c>
      <c r="C588" s="1427" t="s">
        <v>390</v>
      </c>
      <c r="D588" s="1427" t="s">
        <v>549</v>
      </c>
      <c r="E588" s="1600">
        <v>616300</v>
      </c>
      <c r="F588" s="1427" t="s">
        <v>1277</v>
      </c>
      <c r="G588" s="1427" t="s">
        <v>116</v>
      </c>
      <c r="H588" s="1427" t="s">
        <v>1264</v>
      </c>
      <c r="I588" s="1427" t="s">
        <v>1278</v>
      </c>
      <c r="J588" s="1427">
        <v>28.52</v>
      </c>
      <c r="K588" s="631" t="s">
        <v>104</v>
      </c>
    </row>
    <row r="589" spans="1:11" ht="12.75">
      <c r="A589" s="1427" t="s">
        <v>2786</v>
      </c>
      <c r="B589" s="1427" t="s">
        <v>762</v>
      </c>
      <c r="C589" s="1427" t="s">
        <v>390</v>
      </c>
      <c r="D589" s="1427" t="s">
        <v>549</v>
      </c>
      <c r="E589" s="1600">
        <v>616300</v>
      </c>
      <c r="F589" s="1427" t="s">
        <v>1277</v>
      </c>
      <c r="G589" s="1427" t="s">
        <v>116</v>
      </c>
      <c r="H589" s="1427" t="s">
        <v>1265</v>
      </c>
      <c r="I589" s="1427" t="s">
        <v>1278</v>
      </c>
      <c r="J589" s="1427">
        <v>871.69000000000005</v>
      </c>
      <c r="K589" s="631" t="s">
        <v>104</v>
      </c>
    </row>
    <row r="590" spans="1:11" ht="12.75">
      <c r="A590" s="1427" t="s">
        <v>2786</v>
      </c>
      <c r="B590" s="1427" t="s">
        <v>762</v>
      </c>
      <c r="C590" s="1427" t="s">
        <v>390</v>
      </c>
      <c r="D590" s="1427" t="s">
        <v>549</v>
      </c>
      <c r="E590" s="1600">
        <v>616300</v>
      </c>
      <c r="F590" s="1427" t="s">
        <v>1277</v>
      </c>
      <c r="G590" s="1427" t="s">
        <v>116</v>
      </c>
      <c r="H590" s="1427" t="s">
        <v>1266</v>
      </c>
      <c r="I590" s="1427" t="s">
        <v>1278</v>
      </c>
      <c r="J590" s="1427">
        <v>-1.28</v>
      </c>
      <c r="K590" s="631" t="s">
        <v>104</v>
      </c>
    </row>
    <row r="591" spans="1:11" ht="12.75">
      <c r="A591" s="1427" t="s">
        <v>2786</v>
      </c>
      <c r="B591" s="1427" t="s">
        <v>762</v>
      </c>
      <c r="C591" s="1427" t="s">
        <v>390</v>
      </c>
      <c r="D591" s="1427" t="s">
        <v>549</v>
      </c>
      <c r="E591" s="1600">
        <v>616300</v>
      </c>
      <c r="F591" s="1427" t="s">
        <v>1277</v>
      </c>
      <c r="G591" s="1427" t="s">
        <v>116</v>
      </c>
      <c r="H591" s="1427" t="s">
        <v>1267</v>
      </c>
      <c r="I591" s="1427" t="s">
        <v>1278</v>
      </c>
      <c r="J591" s="1427">
        <v>27.690000000000001</v>
      </c>
      <c r="K591" s="631" t="s">
        <v>104</v>
      </c>
    </row>
    <row r="592" spans="1:11" ht="12.75">
      <c r="A592" s="1427" t="s">
        <v>2786</v>
      </c>
      <c r="B592" s="1427" t="s">
        <v>762</v>
      </c>
      <c r="C592" s="1427" t="s">
        <v>390</v>
      </c>
      <c r="D592" s="1427" t="s">
        <v>549</v>
      </c>
      <c r="E592" s="1600">
        <v>616500</v>
      </c>
      <c r="F592" s="1427" t="s">
        <v>1291</v>
      </c>
      <c r="G592" s="1427" t="s">
        <v>116</v>
      </c>
      <c r="H592" s="1427" t="s">
        <v>1263</v>
      </c>
      <c r="I592" s="1427" t="s">
        <v>1292</v>
      </c>
      <c r="J592" s="1427">
        <v>126.20999999999999</v>
      </c>
      <c r="K592" s="631" t="s">
        <v>104</v>
      </c>
    </row>
    <row r="593" spans="1:11" ht="12.75">
      <c r="A593" s="1427" t="s">
        <v>2786</v>
      </c>
      <c r="B593" s="1427" t="s">
        <v>762</v>
      </c>
      <c r="C593" s="1427" t="s">
        <v>390</v>
      </c>
      <c r="D593" s="1427" t="s">
        <v>549</v>
      </c>
      <c r="E593" s="1600">
        <v>616500</v>
      </c>
      <c r="F593" s="1427" t="s">
        <v>1291</v>
      </c>
      <c r="G593" s="1427" t="s">
        <v>116</v>
      </c>
      <c r="H593" s="1427" t="s">
        <v>1264</v>
      </c>
      <c r="I593" s="1427" t="s">
        <v>1292</v>
      </c>
      <c r="J593" s="1427">
        <v>122.16</v>
      </c>
      <c r="K593" s="631" t="s">
        <v>104</v>
      </c>
    </row>
    <row r="594" spans="1:11" ht="12.75">
      <c r="A594" s="1427" t="s">
        <v>2786</v>
      </c>
      <c r="B594" s="1427" t="s">
        <v>762</v>
      </c>
      <c r="C594" s="1427" t="s">
        <v>390</v>
      </c>
      <c r="D594" s="1427" t="s">
        <v>549</v>
      </c>
      <c r="E594" s="1600">
        <v>616500</v>
      </c>
      <c r="F594" s="1427" t="s">
        <v>1291</v>
      </c>
      <c r="G594" s="1427" t="s">
        <v>116</v>
      </c>
      <c r="H594" s="1427" t="s">
        <v>1265</v>
      </c>
      <c r="I594" s="1427" t="s">
        <v>1292</v>
      </c>
      <c r="J594" s="1427">
        <v>73.049999999999997</v>
      </c>
      <c r="K594" s="631" t="s">
        <v>104</v>
      </c>
    </row>
    <row r="595" spans="1:11" ht="12.75">
      <c r="A595" s="1427" t="s">
        <v>2786</v>
      </c>
      <c r="B595" s="1427" t="s">
        <v>762</v>
      </c>
      <c r="C595" s="1427" t="s">
        <v>390</v>
      </c>
      <c r="D595" s="1427" t="s">
        <v>549</v>
      </c>
      <c r="E595" s="1600">
        <v>616500</v>
      </c>
      <c r="F595" s="1427" t="s">
        <v>1291</v>
      </c>
      <c r="G595" s="1427" t="s">
        <v>116</v>
      </c>
      <c r="H595" s="1427" t="s">
        <v>1266</v>
      </c>
      <c r="I595" s="1427" t="s">
        <v>1292</v>
      </c>
      <c r="J595" s="1427">
        <v>22.920000000000002</v>
      </c>
      <c r="K595" s="631" t="s">
        <v>104</v>
      </c>
    </row>
    <row r="596" spans="1:11" ht="12.75">
      <c r="A596" s="1427" t="s">
        <v>2786</v>
      </c>
      <c r="B596" s="1427" t="s">
        <v>762</v>
      </c>
      <c r="C596" s="1427" t="s">
        <v>390</v>
      </c>
      <c r="D596" s="1427" t="s">
        <v>549</v>
      </c>
      <c r="E596" s="1600">
        <v>616500</v>
      </c>
      <c r="F596" s="1427" t="s">
        <v>1291</v>
      </c>
      <c r="G596" s="1427" t="s">
        <v>116</v>
      </c>
      <c r="H596" s="1427" t="s">
        <v>1267</v>
      </c>
      <c r="I596" s="1427" t="s">
        <v>1292</v>
      </c>
      <c r="J596" s="1427">
        <v>97.269999999999996</v>
      </c>
      <c r="K596" s="631" t="s">
        <v>104</v>
      </c>
    </row>
    <row r="597" spans="1:11" ht="12.75">
      <c r="A597" s="1427" t="s">
        <v>2786</v>
      </c>
      <c r="B597" s="1427" t="s">
        <v>762</v>
      </c>
      <c r="C597" s="1427" t="s">
        <v>390</v>
      </c>
      <c r="D597" s="1427" t="s">
        <v>549</v>
      </c>
      <c r="E597" s="1600">
        <v>616800</v>
      </c>
      <c r="F597" s="1427" t="s">
        <v>1271</v>
      </c>
      <c r="G597" s="1427" t="s">
        <v>116</v>
      </c>
      <c r="H597" s="1427" t="s">
        <v>1263</v>
      </c>
      <c r="I597" s="1427" t="s">
        <v>1272</v>
      </c>
      <c r="J597" s="1427">
        <v>290.99000000000001</v>
      </c>
      <c r="K597" s="631" t="s">
        <v>104</v>
      </c>
    </row>
    <row r="598" spans="1:11" ht="12.75">
      <c r="A598" s="1427" t="s">
        <v>2786</v>
      </c>
      <c r="B598" s="1427" t="s">
        <v>762</v>
      </c>
      <c r="C598" s="1427" t="s">
        <v>390</v>
      </c>
      <c r="D598" s="1427" t="s">
        <v>549</v>
      </c>
      <c r="E598" s="1600">
        <v>616800</v>
      </c>
      <c r="F598" s="1427" t="s">
        <v>1271</v>
      </c>
      <c r="G598" s="1427" t="s">
        <v>116</v>
      </c>
      <c r="H598" s="1427" t="s">
        <v>1264</v>
      </c>
      <c r="I598" s="1427" t="s">
        <v>1272</v>
      </c>
      <c r="J598" s="1427">
        <v>326.38</v>
      </c>
      <c r="K598" s="631" t="s">
        <v>104</v>
      </c>
    </row>
    <row r="599" spans="1:11" ht="12.75">
      <c r="A599" s="1427" t="s">
        <v>2786</v>
      </c>
      <c r="B599" s="1427" t="s">
        <v>762</v>
      </c>
      <c r="C599" s="1427" t="s">
        <v>390</v>
      </c>
      <c r="D599" s="1427" t="s">
        <v>549</v>
      </c>
      <c r="E599" s="1600">
        <v>616800</v>
      </c>
      <c r="F599" s="1427" t="s">
        <v>1271</v>
      </c>
      <c r="G599" s="1427" t="s">
        <v>116</v>
      </c>
      <c r="H599" s="1427" t="s">
        <v>1265</v>
      </c>
      <c r="I599" s="1427" t="s">
        <v>1272</v>
      </c>
      <c r="J599" s="1427">
        <v>-879.69000000000005</v>
      </c>
      <c r="K599" s="631" t="s">
        <v>104</v>
      </c>
    </row>
    <row r="600" spans="1:11" ht="12.75">
      <c r="A600" s="1427" t="s">
        <v>2786</v>
      </c>
      <c r="B600" s="1427" t="s">
        <v>762</v>
      </c>
      <c r="C600" s="1427" t="s">
        <v>390</v>
      </c>
      <c r="D600" s="1427" t="s">
        <v>549</v>
      </c>
      <c r="E600" s="1600">
        <v>616800</v>
      </c>
      <c r="F600" s="1427" t="s">
        <v>1271</v>
      </c>
      <c r="G600" s="1427" t="s">
        <v>116</v>
      </c>
      <c r="H600" s="1427" t="s">
        <v>1266</v>
      </c>
      <c r="I600" s="1427" t="s">
        <v>1272</v>
      </c>
      <c r="J600" s="1427">
        <v>379.02999999999997</v>
      </c>
      <c r="K600" s="631" t="s">
        <v>104</v>
      </c>
    </row>
    <row r="601" spans="1:11" ht="12.75">
      <c r="A601" s="1427" t="s">
        <v>2786</v>
      </c>
      <c r="B601" s="1427" t="s">
        <v>762</v>
      </c>
      <c r="C601" s="1427" t="s">
        <v>390</v>
      </c>
      <c r="D601" s="1427" t="s">
        <v>549</v>
      </c>
      <c r="E601" s="1600">
        <v>616800</v>
      </c>
      <c r="F601" s="1427" t="s">
        <v>1271</v>
      </c>
      <c r="G601" s="1427" t="s">
        <v>116</v>
      </c>
      <c r="H601" s="1427" t="s">
        <v>1267</v>
      </c>
      <c r="I601" s="1427" t="s">
        <v>1272</v>
      </c>
      <c r="J601" s="1427">
        <v>228.50999999999999</v>
      </c>
      <c r="K601" s="631" t="s">
        <v>104</v>
      </c>
    </row>
    <row r="602" spans="1:11" ht="12.75">
      <c r="A602" s="1427" t="s">
        <v>2786</v>
      </c>
      <c r="B602" s="1427" t="s">
        <v>762</v>
      </c>
      <c r="C602" s="1427" t="s">
        <v>390</v>
      </c>
      <c r="D602" s="1427" t="s">
        <v>549</v>
      </c>
      <c r="E602" s="1600">
        <v>715100</v>
      </c>
      <c r="F602" s="1427" t="s">
        <v>1281</v>
      </c>
      <c r="G602" s="1427" t="s">
        <v>1238</v>
      </c>
      <c r="H602" s="1427" t="s">
        <v>1263</v>
      </c>
      <c r="I602" s="1427" t="s">
        <v>1282</v>
      </c>
      <c r="J602" s="1427">
        <v>15817.950000000001</v>
      </c>
      <c r="K602" s="631" t="s">
        <v>104</v>
      </c>
    </row>
    <row r="603" spans="1:11" ht="12.75">
      <c r="A603" s="1427" t="s">
        <v>2786</v>
      </c>
      <c r="B603" s="1427" t="s">
        <v>762</v>
      </c>
      <c r="C603" s="1427" t="s">
        <v>390</v>
      </c>
      <c r="D603" s="1427" t="s">
        <v>549</v>
      </c>
      <c r="E603" s="1600">
        <v>715100</v>
      </c>
      <c r="F603" s="1427" t="s">
        <v>1281</v>
      </c>
      <c r="G603" s="1427" t="s">
        <v>1238</v>
      </c>
      <c r="H603" s="1427" t="s">
        <v>1264</v>
      </c>
      <c r="I603" s="1427" t="s">
        <v>1282</v>
      </c>
      <c r="J603" s="1427">
        <v>14489.610000000001</v>
      </c>
      <c r="K603" s="631" t="s">
        <v>104</v>
      </c>
    </row>
    <row r="604" spans="1:11" ht="12.75">
      <c r="A604" s="1427" t="s">
        <v>2786</v>
      </c>
      <c r="B604" s="1427" t="s">
        <v>762</v>
      </c>
      <c r="C604" s="1427" t="s">
        <v>390</v>
      </c>
      <c r="D604" s="1427" t="s">
        <v>549</v>
      </c>
      <c r="E604" s="1600">
        <v>715100</v>
      </c>
      <c r="F604" s="1427" t="s">
        <v>1281</v>
      </c>
      <c r="G604" s="1427" t="s">
        <v>1238</v>
      </c>
      <c r="H604" s="1427" t="s">
        <v>1265</v>
      </c>
      <c r="I604" s="1427" t="s">
        <v>1282</v>
      </c>
      <c r="J604" s="1427">
        <v>15656.76</v>
      </c>
      <c r="K604" s="631" t="s">
        <v>104</v>
      </c>
    </row>
    <row r="605" spans="1:11" ht="12.75">
      <c r="A605" s="1427" t="s">
        <v>2786</v>
      </c>
      <c r="B605" s="1427" t="s">
        <v>762</v>
      </c>
      <c r="C605" s="1427" t="s">
        <v>390</v>
      </c>
      <c r="D605" s="1427" t="s">
        <v>549</v>
      </c>
      <c r="E605" s="1600">
        <v>715100</v>
      </c>
      <c r="F605" s="1427" t="s">
        <v>1281</v>
      </c>
      <c r="G605" s="1427" t="s">
        <v>1238</v>
      </c>
      <c r="H605" s="1427" t="s">
        <v>1266</v>
      </c>
      <c r="I605" s="1427" t="s">
        <v>1282</v>
      </c>
      <c r="J605" s="1427">
        <v>16782.220000000001</v>
      </c>
      <c r="K605" s="631" t="s">
        <v>104</v>
      </c>
    </row>
    <row r="606" spans="1:11" ht="12.75">
      <c r="A606" s="1427" t="s">
        <v>2786</v>
      </c>
      <c r="B606" s="1427" t="s">
        <v>762</v>
      </c>
      <c r="C606" s="1427" t="s">
        <v>390</v>
      </c>
      <c r="D606" s="1427" t="s">
        <v>549</v>
      </c>
      <c r="E606" s="1600">
        <v>715100</v>
      </c>
      <c r="F606" s="1427" t="s">
        <v>1281</v>
      </c>
      <c r="G606" s="1427" t="s">
        <v>1238</v>
      </c>
      <c r="H606" s="1427" t="s">
        <v>1267</v>
      </c>
      <c r="I606" s="1427" t="s">
        <v>1282</v>
      </c>
      <c r="J606" s="1427">
        <v>15274.42</v>
      </c>
      <c r="K606" s="631" t="s">
        <v>104</v>
      </c>
    </row>
    <row r="607" spans="1:11" ht="12.75">
      <c r="A607" s="1427" t="s">
        <v>2786</v>
      </c>
      <c r="B607" s="1427" t="s">
        <v>762</v>
      </c>
      <c r="C607" s="1427" t="s">
        <v>390</v>
      </c>
      <c r="D607" s="1427" t="s">
        <v>549</v>
      </c>
      <c r="E607" s="1600">
        <v>715300</v>
      </c>
      <c r="F607" s="1427" t="s">
        <v>1297</v>
      </c>
      <c r="G607" s="1427" t="s">
        <v>1238</v>
      </c>
      <c r="H607" s="1427" t="s">
        <v>1263</v>
      </c>
      <c r="I607" s="1427" t="s">
        <v>1298</v>
      </c>
      <c r="J607" s="1427">
        <v>121.48</v>
      </c>
      <c r="K607" s="631" t="s">
        <v>104</v>
      </c>
    </row>
    <row r="608" spans="1:11" ht="12.75">
      <c r="A608" s="1427" t="s">
        <v>2786</v>
      </c>
      <c r="B608" s="1427" t="s">
        <v>762</v>
      </c>
      <c r="C608" s="1427" t="s">
        <v>390</v>
      </c>
      <c r="D608" s="1427" t="s">
        <v>549</v>
      </c>
      <c r="E608" s="1600">
        <v>715300</v>
      </c>
      <c r="F608" s="1427" t="s">
        <v>1297</v>
      </c>
      <c r="G608" s="1427" t="s">
        <v>1238</v>
      </c>
      <c r="H608" s="1427" t="s">
        <v>1264</v>
      </c>
      <c r="I608" s="1427" t="s">
        <v>1298</v>
      </c>
      <c r="J608" s="1427">
        <v>117.12</v>
      </c>
      <c r="K608" s="631" t="s">
        <v>104</v>
      </c>
    </row>
    <row r="609" spans="1:11" ht="12.75">
      <c r="A609" s="1427" t="s">
        <v>2786</v>
      </c>
      <c r="B609" s="1427" t="s">
        <v>762</v>
      </c>
      <c r="C609" s="1427" t="s">
        <v>390</v>
      </c>
      <c r="D609" s="1427" t="s">
        <v>549</v>
      </c>
      <c r="E609" s="1600">
        <v>715300</v>
      </c>
      <c r="F609" s="1427" t="s">
        <v>1297</v>
      </c>
      <c r="G609" s="1427" t="s">
        <v>1238</v>
      </c>
      <c r="H609" s="1427" t="s">
        <v>1265</v>
      </c>
      <c r="I609" s="1427" t="s">
        <v>1298</v>
      </c>
      <c r="J609" s="1427">
        <v>116.02</v>
      </c>
      <c r="K609" s="631" t="s">
        <v>104</v>
      </c>
    </row>
    <row r="610" spans="1:11" ht="12.75">
      <c r="A610" s="1427" t="s">
        <v>2786</v>
      </c>
      <c r="B610" s="1427" t="s">
        <v>762</v>
      </c>
      <c r="C610" s="1427" t="s">
        <v>390</v>
      </c>
      <c r="D610" s="1427" t="s">
        <v>549</v>
      </c>
      <c r="E610" s="1600">
        <v>715300</v>
      </c>
      <c r="F610" s="1427" t="s">
        <v>1297</v>
      </c>
      <c r="G610" s="1427" t="s">
        <v>1238</v>
      </c>
      <c r="H610" s="1427" t="s">
        <v>1266</v>
      </c>
      <c r="I610" s="1427" t="s">
        <v>1298</v>
      </c>
      <c r="J610" s="1427">
        <v>119.59</v>
      </c>
      <c r="K610" s="631" t="s">
        <v>104</v>
      </c>
    </row>
    <row r="611" spans="1:11" ht="12.75">
      <c r="A611" s="1427" t="s">
        <v>2786</v>
      </c>
      <c r="B611" s="1427" t="s">
        <v>762</v>
      </c>
      <c r="C611" s="1427" t="s">
        <v>390</v>
      </c>
      <c r="D611" s="1427" t="s">
        <v>549</v>
      </c>
      <c r="E611" s="1600">
        <v>715300</v>
      </c>
      <c r="F611" s="1427" t="s">
        <v>1297</v>
      </c>
      <c r="G611" s="1427" t="s">
        <v>1238</v>
      </c>
      <c r="H611" s="1427" t="s">
        <v>1267</v>
      </c>
      <c r="I611" s="1427" t="s">
        <v>1298</v>
      </c>
      <c r="J611" s="1427">
        <v>120.88</v>
      </c>
      <c r="K611" s="631" t="s">
        <v>104</v>
      </c>
    </row>
    <row r="612" spans="1:11" ht="12.75">
      <c r="A612" s="1427" t="s">
        <v>2786</v>
      </c>
      <c r="B612" s="1427" t="s">
        <v>762</v>
      </c>
      <c r="C612" s="1427" t="s">
        <v>390</v>
      </c>
      <c r="D612" s="1427" t="s">
        <v>549</v>
      </c>
      <c r="E612" s="1600">
        <v>716100</v>
      </c>
      <c r="F612" s="1427" t="s">
        <v>1281</v>
      </c>
      <c r="G612" s="1427" t="s">
        <v>1238</v>
      </c>
      <c r="H612" s="1427" t="s">
        <v>1263</v>
      </c>
      <c r="I612" s="1427" t="s">
        <v>1282</v>
      </c>
      <c r="J612" s="1427">
        <v>480.80000000000001</v>
      </c>
      <c r="K612" s="631" t="s">
        <v>104</v>
      </c>
    </row>
    <row r="613" spans="1:11" ht="12.75">
      <c r="A613" s="1427" t="s">
        <v>2786</v>
      </c>
      <c r="B613" s="1427" t="s">
        <v>762</v>
      </c>
      <c r="C613" s="1427" t="s">
        <v>390</v>
      </c>
      <c r="D613" s="1427" t="s">
        <v>549</v>
      </c>
      <c r="E613" s="1600">
        <v>716100</v>
      </c>
      <c r="F613" s="1427" t="s">
        <v>1281</v>
      </c>
      <c r="G613" s="1427" t="s">
        <v>1238</v>
      </c>
      <c r="H613" s="1427" t="s">
        <v>1264</v>
      </c>
      <c r="I613" s="1427" t="s">
        <v>1282</v>
      </c>
      <c r="J613" s="1427">
        <v>456.20999999999998</v>
      </c>
      <c r="K613" s="631" t="s">
        <v>104</v>
      </c>
    </row>
    <row r="614" spans="1:11" ht="12.75">
      <c r="A614" s="1427" t="s">
        <v>2786</v>
      </c>
      <c r="B614" s="1427" t="s">
        <v>762</v>
      </c>
      <c r="C614" s="1427" t="s">
        <v>390</v>
      </c>
      <c r="D614" s="1427" t="s">
        <v>549</v>
      </c>
      <c r="E614" s="1600">
        <v>716100</v>
      </c>
      <c r="F614" s="1427" t="s">
        <v>1281</v>
      </c>
      <c r="G614" s="1427" t="s">
        <v>1238</v>
      </c>
      <c r="H614" s="1427" t="s">
        <v>1265</v>
      </c>
      <c r="I614" s="1427" t="s">
        <v>1282</v>
      </c>
      <c r="J614" s="1427">
        <v>332.25</v>
      </c>
      <c r="K614" s="631" t="s">
        <v>104</v>
      </c>
    </row>
    <row r="615" spans="1:11" ht="12.75">
      <c r="A615" s="1427" t="s">
        <v>2786</v>
      </c>
      <c r="B615" s="1427" t="s">
        <v>762</v>
      </c>
      <c r="C615" s="1427" t="s">
        <v>390</v>
      </c>
      <c r="D615" s="1427" t="s">
        <v>549</v>
      </c>
      <c r="E615" s="1600">
        <v>716100</v>
      </c>
      <c r="F615" s="1427" t="s">
        <v>1281</v>
      </c>
      <c r="G615" s="1427" t="s">
        <v>1238</v>
      </c>
      <c r="H615" s="1427" t="s">
        <v>1266</v>
      </c>
      <c r="I615" s="1427" t="s">
        <v>1282</v>
      </c>
      <c r="J615" s="1427">
        <v>277.36000000000001</v>
      </c>
      <c r="K615" s="631" t="s">
        <v>104</v>
      </c>
    </row>
    <row r="616" spans="1:11" ht="12.75">
      <c r="A616" s="1427" t="s">
        <v>2786</v>
      </c>
      <c r="B616" s="1427" t="s">
        <v>762</v>
      </c>
      <c r="C616" s="1427" t="s">
        <v>390</v>
      </c>
      <c r="D616" s="1427" t="s">
        <v>549</v>
      </c>
      <c r="E616" s="1600">
        <v>716100</v>
      </c>
      <c r="F616" s="1427" t="s">
        <v>1281</v>
      </c>
      <c r="G616" s="1427" t="s">
        <v>1238</v>
      </c>
      <c r="H616" s="1427" t="s">
        <v>1267</v>
      </c>
      <c r="I616" s="1427" t="s">
        <v>1282</v>
      </c>
      <c r="J616" s="1427">
        <v>473.23000000000002</v>
      </c>
      <c r="K616" s="631" t="s">
        <v>104</v>
      </c>
    </row>
    <row r="617" spans="1:11" ht="12.75">
      <c r="A617" s="1427" t="s">
        <v>2786</v>
      </c>
      <c r="B617" s="1427" t="s">
        <v>1310</v>
      </c>
      <c r="C617" s="1427" t="s">
        <v>390</v>
      </c>
      <c r="D617" s="1427" t="s">
        <v>549</v>
      </c>
      <c r="E617" s="1600">
        <v>710500</v>
      </c>
      <c r="F617" s="1427" t="s">
        <v>1283</v>
      </c>
      <c r="G617" s="1427" t="s">
        <v>1238</v>
      </c>
      <c r="H617" s="1427" t="s">
        <v>1263</v>
      </c>
      <c r="I617" s="1427" t="s">
        <v>1284</v>
      </c>
      <c r="J617" s="1427">
        <v>199837.01000000001</v>
      </c>
      <c r="K617" s="631" t="s">
        <v>104</v>
      </c>
    </row>
    <row r="618" spans="1:11" ht="12.75">
      <c r="A618" s="1427" t="s">
        <v>2786</v>
      </c>
      <c r="B618" s="1427" t="s">
        <v>1310</v>
      </c>
      <c r="C618" s="1427" t="s">
        <v>390</v>
      </c>
      <c r="D618" s="1427" t="s">
        <v>549</v>
      </c>
      <c r="E618" s="1600">
        <v>710500</v>
      </c>
      <c r="F618" s="1427" t="s">
        <v>1283</v>
      </c>
      <c r="G618" s="1427" t="s">
        <v>1238</v>
      </c>
      <c r="H618" s="1427" t="s">
        <v>1264</v>
      </c>
      <c r="I618" s="1427" t="s">
        <v>1284</v>
      </c>
      <c r="J618" s="1427">
        <v>198494.59</v>
      </c>
      <c r="K618" s="631" t="s">
        <v>104</v>
      </c>
    </row>
    <row r="619" spans="1:11" ht="12.75">
      <c r="A619" s="1427" t="s">
        <v>2786</v>
      </c>
      <c r="B619" s="1427" t="s">
        <v>1310</v>
      </c>
      <c r="C619" s="1427" t="s">
        <v>390</v>
      </c>
      <c r="D619" s="1427" t="s">
        <v>549</v>
      </c>
      <c r="E619" s="1600">
        <v>710500</v>
      </c>
      <c r="F619" s="1427" t="s">
        <v>1283</v>
      </c>
      <c r="G619" s="1427" t="s">
        <v>1238</v>
      </c>
      <c r="H619" s="1427" t="s">
        <v>1265</v>
      </c>
      <c r="I619" s="1427" t="s">
        <v>1284</v>
      </c>
      <c r="J619" s="1427">
        <v>198752.01999999999</v>
      </c>
      <c r="K619" s="631" t="s">
        <v>104</v>
      </c>
    </row>
    <row r="620" spans="1:11" ht="12.75">
      <c r="A620" s="1427" t="s">
        <v>2786</v>
      </c>
      <c r="B620" s="1427" t="s">
        <v>1310</v>
      </c>
      <c r="C620" s="1427" t="s">
        <v>390</v>
      </c>
      <c r="D620" s="1427" t="s">
        <v>549</v>
      </c>
      <c r="E620" s="1600">
        <v>710500</v>
      </c>
      <c r="F620" s="1427" t="s">
        <v>1283</v>
      </c>
      <c r="G620" s="1427" t="s">
        <v>1238</v>
      </c>
      <c r="H620" s="1427" t="s">
        <v>1266</v>
      </c>
      <c r="I620" s="1427" t="s">
        <v>1284</v>
      </c>
      <c r="J620" s="1427">
        <v>199523.89999999999</v>
      </c>
      <c r="K620" s="631" t="s">
        <v>104</v>
      </c>
    </row>
    <row r="621" spans="1:11" ht="12.75">
      <c r="A621" s="1427" t="s">
        <v>2786</v>
      </c>
      <c r="B621" s="1427" t="s">
        <v>1310</v>
      </c>
      <c r="C621" s="1427" t="s">
        <v>390</v>
      </c>
      <c r="D621" s="1427" t="s">
        <v>549</v>
      </c>
      <c r="E621" s="1600">
        <v>710500</v>
      </c>
      <c r="F621" s="1427" t="s">
        <v>1283</v>
      </c>
      <c r="G621" s="1427" t="s">
        <v>1238</v>
      </c>
      <c r="H621" s="1427" t="s">
        <v>1267</v>
      </c>
      <c r="I621" s="1427" t="s">
        <v>1284</v>
      </c>
      <c r="J621" s="1427">
        <v>201724.92999999999</v>
      </c>
      <c r="K621" s="631" t="s">
        <v>104</v>
      </c>
    </row>
    <row r="622" spans="1:11" ht="12.75">
      <c r="A622" s="1427" t="s">
        <v>2786</v>
      </c>
      <c r="B622" s="1427" t="s">
        <v>761</v>
      </c>
      <c r="C622" s="1427" t="s">
        <v>390</v>
      </c>
      <c r="D622" s="1427" t="s">
        <v>549</v>
      </c>
      <c r="E622" s="1600">
        <v>610100</v>
      </c>
      <c r="F622" s="1427" t="s">
        <v>1287</v>
      </c>
      <c r="G622" s="1427" t="s">
        <v>116</v>
      </c>
      <c r="H622" s="1427" t="s">
        <v>1263</v>
      </c>
      <c r="I622" s="1427" t="s">
        <v>1288</v>
      </c>
      <c r="J622" s="1427">
        <v>76719.559999999998</v>
      </c>
      <c r="K622" s="631" t="s">
        <v>104</v>
      </c>
    </row>
    <row r="623" spans="1:11" ht="12.75">
      <c r="A623" s="1427" t="s">
        <v>2786</v>
      </c>
      <c r="B623" s="1427" t="s">
        <v>761</v>
      </c>
      <c r="C623" s="1427" t="s">
        <v>390</v>
      </c>
      <c r="D623" s="1427" t="s">
        <v>549</v>
      </c>
      <c r="E623" s="1600">
        <v>610100</v>
      </c>
      <c r="F623" s="1427" t="s">
        <v>1287</v>
      </c>
      <c r="G623" s="1427" t="s">
        <v>116</v>
      </c>
      <c r="H623" s="1427" t="s">
        <v>1264</v>
      </c>
      <c r="I623" s="1427" t="s">
        <v>1288</v>
      </c>
      <c r="J623" s="1427">
        <v>43346.959999999999</v>
      </c>
      <c r="K623" s="631" t="s">
        <v>104</v>
      </c>
    </row>
    <row r="624" spans="1:11" ht="12.75">
      <c r="A624" s="1427" t="s">
        <v>2786</v>
      </c>
      <c r="B624" s="1427" t="s">
        <v>761</v>
      </c>
      <c r="C624" s="1427" t="s">
        <v>390</v>
      </c>
      <c r="D624" s="1427" t="s">
        <v>549</v>
      </c>
      <c r="E624" s="1600">
        <v>610100</v>
      </c>
      <c r="F624" s="1427" t="s">
        <v>1287</v>
      </c>
      <c r="G624" s="1427" t="s">
        <v>116</v>
      </c>
      <c r="H624" s="1427" t="s">
        <v>1265</v>
      </c>
      <c r="I624" s="1427" t="s">
        <v>1288</v>
      </c>
      <c r="J624" s="1427">
        <v>100485.50999999999</v>
      </c>
      <c r="K624" s="631" t="s">
        <v>104</v>
      </c>
    </row>
    <row r="625" spans="1:11" ht="12.75">
      <c r="A625" s="1427" t="s">
        <v>2786</v>
      </c>
      <c r="B625" s="1427" t="s">
        <v>761</v>
      </c>
      <c r="C625" s="1427" t="s">
        <v>390</v>
      </c>
      <c r="D625" s="1427" t="s">
        <v>549</v>
      </c>
      <c r="E625" s="1600">
        <v>610100</v>
      </c>
      <c r="F625" s="1427" t="s">
        <v>1287</v>
      </c>
      <c r="G625" s="1427" t="s">
        <v>116</v>
      </c>
      <c r="H625" s="1427" t="s">
        <v>1266</v>
      </c>
      <c r="I625" s="1427" t="s">
        <v>1288</v>
      </c>
      <c r="J625" s="1427">
        <v>92785.070000000007</v>
      </c>
      <c r="K625" s="631" t="s">
        <v>104</v>
      </c>
    </row>
    <row r="626" spans="1:11" ht="12.75">
      <c r="A626" s="1427" t="s">
        <v>2786</v>
      </c>
      <c r="B626" s="1427" t="s">
        <v>761</v>
      </c>
      <c r="C626" s="1427" t="s">
        <v>390</v>
      </c>
      <c r="D626" s="1427" t="s">
        <v>549</v>
      </c>
      <c r="E626" s="1600">
        <v>610100</v>
      </c>
      <c r="F626" s="1427" t="s">
        <v>1287</v>
      </c>
      <c r="G626" s="1427" t="s">
        <v>116</v>
      </c>
      <c r="H626" s="1427" t="s">
        <v>1267</v>
      </c>
      <c r="I626" s="1427" t="s">
        <v>1288</v>
      </c>
      <c r="J626" s="1427">
        <v>78743.910000000003</v>
      </c>
      <c r="K626" s="631" t="s">
        <v>104</v>
      </c>
    </row>
    <row r="627" spans="1:11" ht="12.75">
      <c r="A627" s="1427" t="s">
        <v>2786</v>
      </c>
      <c r="B627" s="1427" t="s">
        <v>913</v>
      </c>
      <c r="C627" s="1427" t="s">
        <v>390</v>
      </c>
      <c r="D627" s="1427" t="s">
        <v>1309</v>
      </c>
      <c r="E627" s="1600">
        <v>408110</v>
      </c>
      <c r="F627" s="1427" t="s">
        <v>390</v>
      </c>
      <c r="G627" s="1427" t="s">
        <v>1238</v>
      </c>
      <c r="H627" s="1427" t="s">
        <v>1263</v>
      </c>
      <c r="I627" s="1427" t="s">
        <v>390</v>
      </c>
      <c r="J627" s="1427">
        <v>4341.8699999999999</v>
      </c>
      <c r="K627" s="631" t="s">
        <v>104</v>
      </c>
    </row>
    <row r="628" spans="1:11" ht="12.75">
      <c r="A628" s="1427" t="s">
        <v>2786</v>
      </c>
      <c r="B628" s="1427" t="s">
        <v>913</v>
      </c>
      <c r="C628" s="1427" t="s">
        <v>390</v>
      </c>
      <c r="D628" s="1427" t="s">
        <v>1309</v>
      </c>
      <c r="E628" s="1600">
        <v>408110</v>
      </c>
      <c r="F628" s="1427" t="s">
        <v>390</v>
      </c>
      <c r="G628" s="1427" t="s">
        <v>1238</v>
      </c>
      <c r="H628" s="1427" t="s">
        <v>1264</v>
      </c>
      <c r="I628" s="1427" t="s">
        <v>390</v>
      </c>
      <c r="J628" s="1427">
        <v>4346.8500000000004</v>
      </c>
      <c r="K628" s="631" t="s">
        <v>104</v>
      </c>
    </row>
    <row r="629" spans="1:11" ht="12.75">
      <c r="A629" s="1427" t="s">
        <v>2786</v>
      </c>
      <c r="B629" s="1427" t="s">
        <v>913</v>
      </c>
      <c r="C629" s="1427" t="s">
        <v>390</v>
      </c>
      <c r="D629" s="1427" t="s">
        <v>1309</v>
      </c>
      <c r="E629" s="1600">
        <v>408110</v>
      </c>
      <c r="F629" s="1427" t="s">
        <v>390</v>
      </c>
      <c r="G629" s="1427" t="s">
        <v>1238</v>
      </c>
      <c r="H629" s="1427" t="s">
        <v>1265</v>
      </c>
      <c r="I629" s="1427" t="s">
        <v>390</v>
      </c>
      <c r="J629" s="1427">
        <v>7164.0500000000002</v>
      </c>
      <c r="K629" s="631" t="s">
        <v>104</v>
      </c>
    </row>
    <row r="630" spans="1:11" ht="12.75">
      <c r="A630" s="1427" t="s">
        <v>2786</v>
      </c>
      <c r="B630" s="1427" t="s">
        <v>913</v>
      </c>
      <c r="C630" s="1427" t="s">
        <v>390</v>
      </c>
      <c r="D630" s="1427" t="s">
        <v>1309</v>
      </c>
      <c r="E630" s="1600">
        <v>408110</v>
      </c>
      <c r="F630" s="1427" t="s">
        <v>390</v>
      </c>
      <c r="G630" s="1427" t="s">
        <v>1238</v>
      </c>
      <c r="H630" s="1427" t="s">
        <v>1266</v>
      </c>
      <c r="I630" s="1427" t="s">
        <v>390</v>
      </c>
      <c r="J630" s="1427">
        <v>4089.75</v>
      </c>
      <c r="K630" s="631" t="s">
        <v>104</v>
      </c>
    </row>
    <row r="631" spans="1:11" ht="12.75">
      <c r="A631" s="1427" t="s">
        <v>2786</v>
      </c>
      <c r="B631" s="1427" t="s">
        <v>913</v>
      </c>
      <c r="C631" s="1427" t="s">
        <v>390</v>
      </c>
      <c r="D631" s="1427" t="s">
        <v>1309</v>
      </c>
      <c r="E631" s="1600">
        <v>408110</v>
      </c>
      <c r="F631" s="1427" t="s">
        <v>390</v>
      </c>
      <c r="G631" s="1427" t="s">
        <v>1238</v>
      </c>
      <c r="H631" s="1427" t="s">
        <v>1267</v>
      </c>
      <c r="I631" s="1427" t="s">
        <v>390</v>
      </c>
      <c r="J631" s="1427">
        <v>4349.8699999999999</v>
      </c>
      <c r="K631" s="631" t="s">
        <v>104</v>
      </c>
    </row>
    <row r="632" spans="1:11" ht="12.75">
      <c r="A632" s="1427" t="s">
        <v>2786</v>
      </c>
      <c r="B632" s="1427" t="s">
        <v>913</v>
      </c>
      <c r="C632" s="1427" t="s">
        <v>390</v>
      </c>
      <c r="D632" s="1427" t="s">
        <v>1309</v>
      </c>
      <c r="E632" s="1600">
        <v>408110</v>
      </c>
      <c r="F632" s="1427" t="s">
        <v>390</v>
      </c>
      <c r="G632" s="1427" t="s">
        <v>116</v>
      </c>
      <c r="H632" s="1427" t="s">
        <v>1263</v>
      </c>
      <c r="I632" s="1427" t="s">
        <v>390</v>
      </c>
      <c r="J632" s="1427">
        <v>8990.8999999999996</v>
      </c>
      <c r="K632" s="631" t="s">
        <v>104</v>
      </c>
    </row>
    <row r="633" spans="1:11" ht="12.75">
      <c r="A633" s="1427" t="s">
        <v>2786</v>
      </c>
      <c r="B633" s="1427" t="s">
        <v>913</v>
      </c>
      <c r="C633" s="1427" t="s">
        <v>390</v>
      </c>
      <c r="D633" s="1427" t="s">
        <v>1309</v>
      </c>
      <c r="E633" s="1600">
        <v>408110</v>
      </c>
      <c r="F633" s="1427" t="s">
        <v>390</v>
      </c>
      <c r="G633" s="1427" t="s">
        <v>116</v>
      </c>
      <c r="H633" s="1427" t="s">
        <v>1264</v>
      </c>
      <c r="I633" s="1427" t="s">
        <v>390</v>
      </c>
      <c r="J633" s="1427">
        <v>8985.9200000000001</v>
      </c>
      <c r="K633" s="631" t="s">
        <v>104</v>
      </c>
    </row>
    <row r="634" spans="1:11" ht="12.75">
      <c r="A634" s="1427" t="s">
        <v>2786</v>
      </c>
      <c r="B634" s="1427" t="s">
        <v>913</v>
      </c>
      <c r="C634" s="1427" t="s">
        <v>390</v>
      </c>
      <c r="D634" s="1427" t="s">
        <v>1309</v>
      </c>
      <c r="E634" s="1600">
        <v>408110</v>
      </c>
      <c r="F634" s="1427" t="s">
        <v>390</v>
      </c>
      <c r="G634" s="1427" t="s">
        <v>116</v>
      </c>
      <c r="H634" s="1427" t="s">
        <v>1265</v>
      </c>
      <c r="I634" s="1427" t="s">
        <v>390</v>
      </c>
      <c r="J634" s="1427">
        <v>4420.6899999999996</v>
      </c>
      <c r="K634" s="631" t="s">
        <v>104</v>
      </c>
    </row>
    <row r="635" spans="1:11" ht="12.75">
      <c r="A635" s="1427" t="s">
        <v>2786</v>
      </c>
      <c r="B635" s="1427" t="s">
        <v>913</v>
      </c>
      <c r="C635" s="1427" t="s">
        <v>390</v>
      </c>
      <c r="D635" s="1427" t="s">
        <v>1309</v>
      </c>
      <c r="E635" s="1600">
        <v>408110</v>
      </c>
      <c r="F635" s="1427" t="s">
        <v>390</v>
      </c>
      <c r="G635" s="1427" t="s">
        <v>116</v>
      </c>
      <c r="H635" s="1427" t="s">
        <v>1266</v>
      </c>
      <c r="I635" s="1427" t="s">
        <v>390</v>
      </c>
      <c r="J635" s="1427">
        <v>9185.1100000000006</v>
      </c>
      <c r="K635" s="631" t="s">
        <v>104</v>
      </c>
    </row>
    <row r="636" spans="1:11" ht="12.75">
      <c r="A636" s="1427" t="s">
        <v>2786</v>
      </c>
      <c r="B636" s="1427" t="s">
        <v>913</v>
      </c>
      <c r="C636" s="1427" t="s">
        <v>390</v>
      </c>
      <c r="D636" s="1427" t="s">
        <v>1309</v>
      </c>
      <c r="E636" s="1600">
        <v>408110</v>
      </c>
      <c r="F636" s="1427" t="s">
        <v>390</v>
      </c>
      <c r="G636" s="1427" t="s">
        <v>116</v>
      </c>
      <c r="H636" s="1427" t="s">
        <v>1267</v>
      </c>
      <c r="I636" s="1427" t="s">
        <v>390</v>
      </c>
      <c r="J636" s="1427">
        <v>8982.8999999999996</v>
      </c>
      <c r="K636" s="631" t="s">
        <v>104</v>
      </c>
    </row>
    <row r="637" spans="1:11" ht="12.75">
      <c r="A637" s="1427" t="s">
        <v>2786</v>
      </c>
      <c r="B637" s="1427" t="s">
        <v>1311</v>
      </c>
      <c r="C637" s="1427" t="s">
        <v>1312</v>
      </c>
      <c r="D637" s="1427" t="s">
        <v>549</v>
      </c>
      <c r="E637" s="1600">
        <v>766800</v>
      </c>
      <c r="F637" s="1427" t="s">
        <v>1273</v>
      </c>
      <c r="G637" s="1427" t="s">
        <v>1238</v>
      </c>
      <c r="H637" s="1427" t="s">
        <v>1263</v>
      </c>
      <c r="I637" s="1427" t="s">
        <v>1272</v>
      </c>
      <c r="J637" s="1427">
        <v>5555.46</v>
      </c>
      <c r="K637" s="631" t="s">
        <v>104</v>
      </c>
    </row>
    <row r="638" spans="1:11" ht="12.75">
      <c r="A638" s="1427" t="s">
        <v>2786</v>
      </c>
      <c r="B638" s="1427" t="s">
        <v>1311</v>
      </c>
      <c r="C638" s="1427" t="s">
        <v>1312</v>
      </c>
      <c r="D638" s="1427" t="s">
        <v>549</v>
      </c>
      <c r="E638" s="1600">
        <v>766800</v>
      </c>
      <c r="F638" s="1427" t="s">
        <v>1273</v>
      </c>
      <c r="G638" s="1427" t="s">
        <v>1238</v>
      </c>
      <c r="H638" s="1427" t="s">
        <v>1264</v>
      </c>
      <c r="I638" s="1427" t="s">
        <v>1272</v>
      </c>
      <c r="J638" s="1427">
        <v>5555.46</v>
      </c>
      <c r="K638" s="631" t="s">
        <v>104</v>
      </c>
    </row>
    <row r="639" spans="1:11" ht="12.75">
      <c r="A639" s="1427" t="s">
        <v>2786</v>
      </c>
      <c r="B639" s="1427" t="s">
        <v>1311</v>
      </c>
      <c r="C639" s="1427" t="s">
        <v>1312</v>
      </c>
      <c r="D639" s="1427" t="s">
        <v>549</v>
      </c>
      <c r="E639" s="1600">
        <v>766800</v>
      </c>
      <c r="F639" s="1427" t="s">
        <v>1273</v>
      </c>
      <c r="G639" s="1427" t="s">
        <v>1238</v>
      </c>
      <c r="H639" s="1427" t="s">
        <v>1265</v>
      </c>
      <c r="I639" s="1427" t="s">
        <v>1272</v>
      </c>
      <c r="J639" s="1427">
        <v>5555.46</v>
      </c>
      <c r="K639" s="631" t="s">
        <v>104</v>
      </c>
    </row>
    <row r="640" spans="1:11" ht="12.75">
      <c r="A640" s="1427" t="s">
        <v>2786</v>
      </c>
      <c r="B640" s="1427" t="s">
        <v>1311</v>
      </c>
      <c r="C640" s="1427" t="s">
        <v>1312</v>
      </c>
      <c r="D640" s="1427" t="s">
        <v>549</v>
      </c>
      <c r="E640" s="1600">
        <v>766800</v>
      </c>
      <c r="F640" s="1427" t="s">
        <v>1273</v>
      </c>
      <c r="G640" s="1427" t="s">
        <v>1238</v>
      </c>
      <c r="H640" s="1427" t="s">
        <v>1266</v>
      </c>
      <c r="I640" s="1427" t="s">
        <v>1272</v>
      </c>
      <c r="J640" s="1427">
        <v>5555.46</v>
      </c>
      <c r="K640" s="631" t="s">
        <v>104</v>
      </c>
    </row>
    <row r="641" spans="1:11" ht="12.75">
      <c r="A641" s="1427" t="s">
        <v>2786</v>
      </c>
      <c r="B641" s="1427" t="s">
        <v>1311</v>
      </c>
      <c r="C641" s="1427" t="s">
        <v>1312</v>
      </c>
      <c r="D641" s="1427" t="s">
        <v>549</v>
      </c>
      <c r="E641" s="1600">
        <v>766800</v>
      </c>
      <c r="F641" s="1427" t="s">
        <v>1273</v>
      </c>
      <c r="G641" s="1427" t="s">
        <v>1238</v>
      </c>
      <c r="H641" s="1427" t="s">
        <v>1267</v>
      </c>
      <c r="I641" s="1427" t="s">
        <v>1272</v>
      </c>
      <c r="J641" s="1427">
        <v>5555.46</v>
      </c>
      <c r="K641" s="631" t="s">
        <v>104</v>
      </c>
    </row>
    <row r="642" spans="1:11" ht="12.75">
      <c r="A642" s="1427" t="s">
        <v>2786</v>
      </c>
      <c r="B642" s="1427" t="s">
        <v>627</v>
      </c>
      <c r="C642" s="1427" t="s">
        <v>1313</v>
      </c>
      <c r="D642" s="1427" t="s">
        <v>1286</v>
      </c>
      <c r="E642" s="1600">
        <v>521100</v>
      </c>
      <c r="F642" s="1427" t="s">
        <v>390</v>
      </c>
      <c r="G642" s="1427" t="s">
        <v>1238</v>
      </c>
      <c r="H642" s="1427" t="s">
        <v>1263</v>
      </c>
      <c r="I642" s="1427" t="s">
        <v>390</v>
      </c>
      <c r="J642" s="1427">
        <v>-281252.76000000001</v>
      </c>
      <c r="K642" s="631" t="s">
        <v>104</v>
      </c>
    </row>
    <row r="643" spans="1:11" ht="12.75">
      <c r="A643" s="1427" t="s">
        <v>2786</v>
      </c>
      <c r="B643" s="1427" t="s">
        <v>627</v>
      </c>
      <c r="C643" s="1427" t="s">
        <v>1313</v>
      </c>
      <c r="D643" s="1427" t="s">
        <v>1286</v>
      </c>
      <c r="E643" s="1600">
        <v>521100</v>
      </c>
      <c r="F643" s="1427" t="s">
        <v>390</v>
      </c>
      <c r="G643" s="1427" t="s">
        <v>1238</v>
      </c>
      <c r="H643" s="1427" t="s">
        <v>1264</v>
      </c>
      <c r="I643" s="1427" t="s">
        <v>390</v>
      </c>
      <c r="J643" s="1427">
        <v>-263668.51000000001</v>
      </c>
      <c r="K643" s="631" t="s">
        <v>104</v>
      </c>
    </row>
    <row r="644" spans="1:11" ht="12.75">
      <c r="A644" s="1427" t="s">
        <v>2786</v>
      </c>
      <c r="B644" s="1427" t="s">
        <v>627</v>
      </c>
      <c r="C644" s="1427" t="s">
        <v>1313</v>
      </c>
      <c r="D644" s="1427" t="s">
        <v>1286</v>
      </c>
      <c r="E644" s="1600">
        <v>521100</v>
      </c>
      <c r="F644" s="1427" t="s">
        <v>390</v>
      </c>
      <c r="G644" s="1427" t="s">
        <v>1238</v>
      </c>
      <c r="H644" s="1427" t="s">
        <v>1265</v>
      </c>
      <c r="I644" s="1427" t="s">
        <v>390</v>
      </c>
      <c r="J644" s="1427">
        <v>-225869.70000000001</v>
      </c>
      <c r="K644" s="631" t="s">
        <v>104</v>
      </c>
    </row>
    <row r="645" spans="1:11" ht="12.75">
      <c r="A645" s="1427" t="s">
        <v>2786</v>
      </c>
      <c r="B645" s="1427" t="s">
        <v>627</v>
      </c>
      <c r="C645" s="1427" t="s">
        <v>1313</v>
      </c>
      <c r="D645" s="1427" t="s">
        <v>1286</v>
      </c>
      <c r="E645" s="1600">
        <v>521100</v>
      </c>
      <c r="F645" s="1427" t="s">
        <v>390</v>
      </c>
      <c r="G645" s="1427" t="s">
        <v>1238</v>
      </c>
      <c r="H645" s="1427" t="s">
        <v>1266</v>
      </c>
      <c r="I645" s="1427" t="s">
        <v>390</v>
      </c>
      <c r="J645" s="1427">
        <v>-275638.16999999998</v>
      </c>
      <c r="K645" s="631" t="s">
        <v>104</v>
      </c>
    </row>
    <row r="646" spans="1:11" ht="12.75">
      <c r="A646" s="1427" t="s">
        <v>2786</v>
      </c>
      <c r="B646" s="1427" t="s">
        <v>627</v>
      </c>
      <c r="C646" s="1427" t="s">
        <v>1313</v>
      </c>
      <c r="D646" s="1427" t="s">
        <v>1286</v>
      </c>
      <c r="E646" s="1600">
        <v>521100</v>
      </c>
      <c r="F646" s="1427" t="s">
        <v>390</v>
      </c>
      <c r="G646" s="1427" t="s">
        <v>1238</v>
      </c>
      <c r="H646" s="1427" t="s">
        <v>1267</v>
      </c>
      <c r="I646" s="1427" t="s">
        <v>390</v>
      </c>
      <c r="J646" s="1427">
        <v>-198857.73000000001</v>
      </c>
      <c r="K646" s="631" t="s">
        <v>104</v>
      </c>
    </row>
    <row r="647" spans="1:11" ht="12.75">
      <c r="A647" s="1427" t="s">
        <v>2786</v>
      </c>
      <c r="B647" s="1427" t="s">
        <v>627</v>
      </c>
      <c r="C647" s="1427" t="s">
        <v>1314</v>
      </c>
      <c r="D647" s="1427" t="s">
        <v>1286</v>
      </c>
      <c r="E647" s="1600">
        <v>522100</v>
      </c>
      <c r="F647" s="1427" t="s">
        <v>390</v>
      </c>
      <c r="G647" s="1427" t="s">
        <v>1238</v>
      </c>
      <c r="H647" s="1427" t="s">
        <v>1263</v>
      </c>
      <c r="I647" s="1427" t="s">
        <v>390</v>
      </c>
      <c r="J647" s="1427">
        <v>-105.05</v>
      </c>
      <c r="K647" s="631" t="s">
        <v>104</v>
      </c>
    </row>
    <row r="648" spans="1:11" ht="12.75">
      <c r="A648" s="1427" t="s">
        <v>2786</v>
      </c>
      <c r="B648" s="1427" t="s">
        <v>627</v>
      </c>
      <c r="C648" s="1427" t="s">
        <v>1314</v>
      </c>
      <c r="D648" s="1427" t="s">
        <v>1286</v>
      </c>
      <c r="E648" s="1600">
        <v>522100</v>
      </c>
      <c r="F648" s="1427" t="s">
        <v>390</v>
      </c>
      <c r="G648" s="1427" t="s">
        <v>1238</v>
      </c>
      <c r="H648" s="1427" t="s">
        <v>1264</v>
      </c>
      <c r="I648" s="1427" t="s">
        <v>390</v>
      </c>
      <c r="J648" s="1427">
        <v>-113.45999999999999</v>
      </c>
      <c r="K648" s="631" t="s">
        <v>104</v>
      </c>
    </row>
    <row r="649" spans="1:11" ht="12.75">
      <c r="A649" s="1427" t="s">
        <v>2786</v>
      </c>
      <c r="B649" s="1427" t="s">
        <v>627</v>
      </c>
      <c r="C649" s="1427" t="s">
        <v>1314</v>
      </c>
      <c r="D649" s="1427" t="s">
        <v>1286</v>
      </c>
      <c r="E649" s="1600">
        <v>522100</v>
      </c>
      <c r="F649" s="1427" t="s">
        <v>390</v>
      </c>
      <c r="G649" s="1427" t="s">
        <v>1238</v>
      </c>
      <c r="H649" s="1427" t="s">
        <v>1265</v>
      </c>
      <c r="I649" s="1427" t="s">
        <v>390</v>
      </c>
      <c r="J649" s="1427">
        <v>-123.20999999999999</v>
      </c>
      <c r="K649" s="631" t="s">
        <v>104</v>
      </c>
    </row>
    <row r="650" spans="1:11" ht="12.75">
      <c r="A650" s="1427" t="s">
        <v>2786</v>
      </c>
      <c r="B650" s="1427" t="s">
        <v>627</v>
      </c>
      <c r="C650" s="1427" t="s">
        <v>1314</v>
      </c>
      <c r="D650" s="1427" t="s">
        <v>1286</v>
      </c>
      <c r="E650" s="1600">
        <v>522100</v>
      </c>
      <c r="F650" s="1427" t="s">
        <v>390</v>
      </c>
      <c r="G650" s="1427" t="s">
        <v>1238</v>
      </c>
      <c r="H650" s="1427" t="s">
        <v>1266</v>
      </c>
      <c r="I650" s="1427" t="s">
        <v>390</v>
      </c>
      <c r="J650" s="1427">
        <v>-111.83</v>
      </c>
      <c r="K650" s="631" t="s">
        <v>104</v>
      </c>
    </row>
    <row r="651" spans="1:11" ht="12.75">
      <c r="A651" s="1427" t="s">
        <v>2786</v>
      </c>
      <c r="B651" s="1427" t="s">
        <v>627</v>
      </c>
      <c r="C651" s="1427" t="s">
        <v>1314</v>
      </c>
      <c r="D651" s="1427" t="s">
        <v>1286</v>
      </c>
      <c r="E651" s="1600">
        <v>522100</v>
      </c>
      <c r="F651" s="1427" t="s">
        <v>390</v>
      </c>
      <c r="G651" s="1427" t="s">
        <v>1238</v>
      </c>
      <c r="H651" s="1427" t="s">
        <v>1267</v>
      </c>
      <c r="I651" s="1427" t="s">
        <v>390</v>
      </c>
      <c r="J651" s="1427">
        <v>-144.09999999999999</v>
      </c>
      <c r="K651" s="631" t="s">
        <v>104</v>
      </c>
    </row>
    <row r="652" spans="1:11" ht="12.75">
      <c r="A652" s="1427" t="s">
        <v>2786</v>
      </c>
      <c r="B652" s="1427" t="s">
        <v>627</v>
      </c>
      <c r="C652" s="1427" t="s">
        <v>475</v>
      </c>
      <c r="D652" s="1427" t="s">
        <v>1286</v>
      </c>
      <c r="E652" s="1600">
        <v>461100</v>
      </c>
      <c r="F652" s="1427" t="s">
        <v>390</v>
      </c>
      <c r="G652" s="1427" t="s">
        <v>116</v>
      </c>
      <c r="H652" s="1427" t="s">
        <v>1263</v>
      </c>
      <c r="I652" s="1427" t="s">
        <v>390</v>
      </c>
      <c r="J652" s="1427">
        <v>-3253351.98</v>
      </c>
      <c r="K652" s="631" t="s">
        <v>104</v>
      </c>
    </row>
    <row r="653" spans="1:11" ht="12.75">
      <c r="A653" s="1427" t="s">
        <v>2786</v>
      </c>
      <c r="B653" s="1427" t="s">
        <v>627</v>
      </c>
      <c r="C653" s="1427" t="s">
        <v>475</v>
      </c>
      <c r="D653" s="1427" t="s">
        <v>1286</v>
      </c>
      <c r="E653" s="1600">
        <v>461100</v>
      </c>
      <c r="F653" s="1427" t="s">
        <v>390</v>
      </c>
      <c r="G653" s="1427" t="s">
        <v>116</v>
      </c>
      <c r="H653" s="1427" t="s">
        <v>1264</v>
      </c>
      <c r="I653" s="1427" t="s">
        <v>390</v>
      </c>
      <c r="J653" s="1427">
        <v>-3238113.3900000001</v>
      </c>
      <c r="K653" s="631" t="s">
        <v>104</v>
      </c>
    </row>
    <row r="654" spans="1:11" ht="12.75">
      <c r="A654" s="1427" t="s">
        <v>2786</v>
      </c>
      <c r="B654" s="1427" t="s">
        <v>627</v>
      </c>
      <c r="C654" s="1427" t="s">
        <v>475</v>
      </c>
      <c r="D654" s="1427" t="s">
        <v>1286</v>
      </c>
      <c r="E654" s="1600">
        <v>461100</v>
      </c>
      <c r="F654" s="1427" t="s">
        <v>390</v>
      </c>
      <c r="G654" s="1427" t="s">
        <v>116</v>
      </c>
      <c r="H654" s="1427" t="s">
        <v>1265</v>
      </c>
      <c r="I654" s="1427" t="s">
        <v>390</v>
      </c>
      <c r="J654" s="1427">
        <v>-3599197.21</v>
      </c>
      <c r="K654" s="631" t="s">
        <v>104</v>
      </c>
    </row>
    <row r="655" spans="1:11" ht="12.75">
      <c r="A655" s="1427" t="s">
        <v>2786</v>
      </c>
      <c r="B655" s="1427" t="s">
        <v>627</v>
      </c>
      <c r="C655" s="1427" t="s">
        <v>475</v>
      </c>
      <c r="D655" s="1427" t="s">
        <v>1286</v>
      </c>
      <c r="E655" s="1600">
        <v>461100</v>
      </c>
      <c r="F655" s="1427" t="s">
        <v>390</v>
      </c>
      <c r="G655" s="1427" t="s">
        <v>116</v>
      </c>
      <c r="H655" s="1427" t="s">
        <v>1266</v>
      </c>
      <c r="I655" s="1427" t="s">
        <v>390</v>
      </c>
      <c r="J655" s="1427">
        <v>-2722697.4300000002</v>
      </c>
      <c r="K655" s="631" t="s">
        <v>104</v>
      </c>
    </row>
    <row r="656" spans="1:11" ht="12.75">
      <c r="A656" s="1427" t="s">
        <v>2786</v>
      </c>
      <c r="B656" s="1427" t="s">
        <v>627</v>
      </c>
      <c r="C656" s="1427" t="s">
        <v>475</v>
      </c>
      <c r="D656" s="1427" t="s">
        <v>1286</v>
      </c>
      <c r="E656" s="1600">
        <v>461100</v>
      </c>
      <c r="F656" s="1427" t="s">
        <v>390</v>
      </c>
      <c r="G656" s="1427" t="s">
        <v>116</v>
      </c>
      <c r="H656" s="1427" t="s">
        <v>1267</v>
      </c>
      <c r="I656" s="1427" t="s">
        <v>390</v>
      </c>
      <c r="J656" s="1427">
        <v>-2998588.8700000001</v>
      </c>
      <c r="K656" s="631" t="s">
        <v>104</v>
      </c>
    </row>
    <row r="657" spans="1:11" ht="12.75">
      <c r="A657" s="1427" t="s">
        <v>2786</v>
      </c>
      <c r="B657" s="1427" t="s">
        <v>791</v>
      </c>
      <c r="C657" s="1427" t="s">
        <v>390</v>
      </c>
      <c r="D657" s="1427" t="s">
        <v>549</v>
      </c>
      <c r="E657" s="1600">
        <v>711500</v>
      </c>
      <c r="F657" s="1427" t="s">
        <v>1283</v>
      </c>
      <c r="G657" s="1427" t="s">
        <v>1238</v>
      </c>
      <c r="H657" s="1427" t="s">
        <v>1263</v>
      </c>
      <c r="I657" s="1427" t="s">
        <v>1284</v>
      </c>
      <c r="J657" s="1427">
        <v>7275.6599999999999</v>
      </c>
      <c r="K657" s="631" t="s">
        <v>104</v>
      </c>
    </row>
    <row r="658" spans="1:11" ht="12.75">
      <c r="A658" s="1427" t="s">
        <v>2786</v>
      </c>
      <c r="B658" s="1427" t="s">
        <v>791</v>
      </c>
      <c r="C658" s="1427" t="s">
        <v>390</v>
      </c>
      <c r="D658" s="1427" t="s">
        <v>549</v>
      </c>
      <c r="E658" s="1600">
        <v>711500</v>
      </c>
      <c r="F658" s="1427" t="s">
        <v>1283</v>
      </c>
      <c r="G658" s="1427" t="s">
        <v>1238</v>
      </c>
      <c r="H658" s="1427" t="s">
        <v>1264</v>
      </c>
      <c r="I658" s="1427" t="s">
        <v>1284</v>
      </c>
      <c r="J658" s="1427">
        <v>35915</v>
      </c>
      <c r="K658" s="631" t="s">
        <v>104</v>
      </c>
    </row>
    <row r="659" spans="1:11" ht="12.75">
      <c r="A659" s="1427" t="s">
        <v>2786</v>
      </c>
      <c r="B659" s="1427" t="s">
        <v>791</v>
      </c>
      <c r="C659" s="1427" t="s">
        <v>390</v>
      </c>
      <c r="D659" s="1427" t="s">
        <v>549</v>
      </c>
      <c r="E659" s="1600">
        <v>711500</v>
      </c>
      <c r="F659" s="1427" t="s">
        <v>1283</v>
      </c>
      <c r="G659" s="1427" t="s">
        <v>1238</v>
      </c>
      <c r="H659" s="1427" t="s">
        <v>1265</v>
      </c>
      <c r="I659" s="1427" t="s">
        <v>1284</v>
      </c>
      <c r="J659" s="1427">
        <v>18430</v>
      </c>
      <c r="K659" s="631" t="s">
        <v>104</v>
      </c>
    </row>
    <row r="660" spans="1:11" ht="12.75">
      <c r="A660" s="1427" t="s">
        <v>2786</v>
      </c>
      <c r="B660" s="1427" t="s">
        <v>791</v>
      </c>
      <c r="C660" s="1427" t="s">
        <v>390</v>
      </c>
      <c r="D660" s="1427" t="s">
        <v>549</v>
      </c>
      <c r="E660" s="1600">
        <v>711500</v>
      </c>
      <c r="F660" s="1427" t="s">
        <v>1283</v>
      </c>
      <c r="G660" s="1427" t="s">
        <v>1238</v>
      </c>
      <c r="H660" s="1427" t="s">
        <v>1266</v>
      </c>
      <c r="I660" s="1427" t="s">
        <v>1284</v>
      </c>
      <c r="J660" s="1427">
        <v>33362</v>
      </c>
      <c r="K660" s="631" t="s">
        <v>104</v>
      </c>
    </row>
    <row r="661" spans="1:11" ht="12.75">
      <c r="A661" s="1427" t="s">
        <v>2786</v>
      </c>
      <c r="B661" s="1427" t="s">
        <v>791</v>
      </c>
      <c r="C661" s="1427" t="s">
        <v>390</v>
      </c>
      <c r="D661" s="1427" t="s">
        <v>549</v>
      </c>
      <c r="E661" s="1600">
        <v>711500</v>
      </c>
      <c r="F661" s="1427" t="s">
        <v>1283</v>
      </c>
      <c r="G661" s="1427" t="s">
        <v>1238</v>
      </c>
      <c r="H661" s="1427" t="s">
        <v>1267</v>
      </c>
      <c r="I661" s="1427" t="s">
        <v>1284</v>
      </c>
      <c r="J661" s="1427">
        <v>24187.900000000001</v>
      </c>
      <c r="K661" s="631" t="s">
        <v>104</v>
      </c>
    </row>
    <row r="662" spans="1:11" ht="12.75">
      <c r="A662" s="1427" t="s">
        <v>2786</v>
      </c>
      <c r="B662" s="1427" t="s">
        <v>764</v>
      </c>
      <c r="C662" s="1427" t="s">
        <v>390</v>
      </c>
      <c r="D662" s="1427" t="s">
        <v>549</v>
      </c>
      <c r="E662" s="1600">
        <v>620100</v>
      </c>
      <c r="F662" s="1427" t="s">
        <v>1287</v>
      </c>
      <c r="G662" s="1427" t="s">
        <v>116</v>
      </c>
      <c r="H662" s="1427" t="s">
        <v>1263</v>
      </c>
      <c r="I662" s="1427" t="s">
        <v>1288</v>
      </c>
      <c r="J662" s="1427">
        <v>5962.6499999999996</v>
      </c>
      <c r="K662" s="631" t="s">
        <v>104</v>
      </c>
    </row>
    <row r="663" spans="1:11" ht="12.75">
      <c r="A663" s="1427" t="s">
        <v>2786</v>
      </c>
      <c r="B663" s="1427" t="s">
        <v>764</v>
      </c>
      <c r="C663" s="1427" t="s">
        <v>390</v>
      </c>
      <c r="D663" s="1427" t="s">
        <v>549</v>
      </c>
      <c r="E663" s="1600">
        <v>620100</v>
      </c>
      <c r="F663" s="1427" t="s">
        <v>1287</v>
      </c>
      <c r="G663" s="1427" t="s">
        <v>116</v>
      </c>
      <c r="H663" s="1427" t="s">
        <v>1264</v>
      </c>
      <c r="I663" s="1427" t="s">
        <v>1288</v>
      </c>
      <c r="J663" s="1427">
        <v>2059.52</v>
      </c>
      <c r="K663" s="631" t="s">
        <v>104</v>
      </c>
    </row>
    <row r="664" spans="1:11" ht="12.75">
      <c r="A664" s="1427" t="s">
        <v>2786</v>
      </c>
      <c r="B664" s="1427" t="s">
        <v>764</v>
      </c>
      <c r="C664" s="1427" t="s">
        <v>390</v>
      </c>
      <c r="D664" s="1427" t="s">
        <v>549</v>
      </c>
      <c r="E664" s="1600">
        <v>620100</v>
      </c>
      <c r="F664" s="1427" t="s">
        <v>1287</v>
      </c>
      <c r="G664" s="1427" t="s">
        <v>116</v>
      </c>
      <c r="H664" s="1427" t="s">
        <v>1265</v>
      </c>
      <c r="I664" s="1427" t="s">
        <v>1288</v>
      </c>
      <c r="J664" s="1427">
        <v>-3395.3400000000001</v>
      </c>
      <c r="K664" s="631" t="s">
        <v>104</v>
      </c>
    </row>
    <row r="665" spans="1:11" ht="12.75">
      <c r="A665" s="1427" t="s">
        <v>2786</v>
      </c>
      <c r="B665" s="1427" t="s">
        <v>764</v>
      </c>
      <c r="C665" s="1427" t="s">
        <v>390</v>
      </c>
      <c r="D665" s="1427" t="s">
        <v>549</v>
      </c>
      <c r="E665" s="1600">
        <v>620100</v>
      </c>
      <c r="F665" s="1427" t="s">
        <v>1287</v>
      </c>
      <c r="G665" s="1427" t="s">
        <v>116</v>
      </c>
      <c r="H665" s="1427" t="s">
        <v>1266</v>
      </c>
      <c r="I665" s="1427" t="s">
        <v>1288</v>
      </c>
      <c r="J665" s="1427">
        <v>751.57000000000005</v>
      </c>
      <c r="K665" s="631" t="s">
        <v>104</v>
      </c>
    </row>
    <row r="666" spans="1:11" ht="12.75">
      <c r="A666" s="1427" t="s">
        <v>2786</v>
      </c>
      <c r="B666" s="1427" t="s">
        <v>764</v>
      </c>
      <c r="C666" s="1427" t="s">
        <v>390</v>
      </c>
      <c r="D666" s="1427" t="s">
        <v>549</v>
      </c>
      <c r="E666" s="1600">
        <v>620100</v>
      </c>
      <c r="F666" s="1427" t="s">
        <v>1287</v>
      </c>
      <c r="G666" s="1427" t="s">
        <v>116</v>
      </c>
      <c r="H666" s="1427" t="s">
        <v>1267</v>
      </c>
      <c r="I666" s="1427" t="s">
        <v>1288</v>
      </c>
      <c r="J666" s="1427">
        <v>2974.8099999999999</v>
      </c>
      <c r="K666" s="631" t="s">
        <v>104</v>
      </c>
    </row>
    <row r="667" spans="1:11" ht="12.75">
      <c r="A667" s="1427" t="s">
        <v>2786</v>
      </c>
      <c r="B667" s="1427" t="s">
        <v>764</v>
      </c>
      <c r="C667" s="1427" t="s">
        <v>390</v>
      </c>
      <c r="D667" s="1427" t="s">
        <v>549</v>
      </c>
      <c r="E667" s="1600">
        <v>620200</v>
      </c>
      <c r="F667" s="1427" t="s">
        <v>1289</v>
      </c>
      <c r="G667" s="1427" t="s">
        <v>116</v>
      </c>
      <c r="H667" s="1427" t="s">
        <v>1263</v>
      </c>
      <c r="I667" s="1427" t="s">
        <v>1290</v>
      </c>
      <c r="J667" s="1427">
        <v>6258.9700000000003</v>
      </c>
      <c r="K667" s="631" t="s">
        <v>104</v>
      </c>
    </row>
    <row r="668" spans="1:11" ht="12.75">
      <c r="A668" s="1427" t="s">
        <v>2786</v>
      </c>
      <c r="B668" s="1427" t="s">
        <v>764</v>
      </c>
      <c r="C668" s="1427" t="s">
        <v>390</v>
      </c>
      <c r="D668" s="1427" t="s">
        <v>549</v>
      </c>
      <c r="E668" s="1600">
        <v>620200</v>
      </c>
      <c r="F668" s="1427" t="s">
        <v>1289</v>
      </c>
      <c r="G668" s="1427" t="s">
        <v>116</v>
      </c>
      <c r="H668" s="1427" t="s">
        <v>1264</v>
      </c>
      <c r="I668" s="1427" t="s">
        <v>1290</v>
      </c>
      <c r="J668" s="1427">
        <v>559.76999999999998</v>
      </c>
      <c r="K668" s="631" t="s">
        <v>104</v>
      </c>
    </row>
    <row r="669" spans="1:11" ht="12.75">
      <c r="A669" s="1427" t="s">
        <v>2786</v>
      </c>
      <c r="B669" s="1427" t="s">
        <v>764</v>
      </c>
      <c r="C669" s="1427" t="s">
        <v>390</v>
      </c>
      <c r="D669" s="1427" t="s">
        <v>549</v>
      </c>
      <c r="E669" s="1600">
        <v>620200</v>
      </c>
      <c r="F669" s="1427" t="s">
        <v>1289</v>
      </c>
      <c r="G669" s="1427" t="s">
        <v>116</v>
      </c>
      <c r="H669" s="1427" t="s">
        <v>1265</v>
      </c>
      <c r="I669" s="1427" t="s">
        <v>1290</v>
      </c>
      <c r="J669" s="1427">
        <v>-3805.0799999999999</v>
      </c>
      <c r="K669" s="631" t="s">
        <v>104</v>
      </c>
    </row>
    <row r="670" spans="1:11" ht="12.75">
      <c r="A670" s="1427" t="s">
        <v>2786</v>
      </c>
      <c r="B670" s="1427" t="s">
        <v>764</v>
      </c>
      <c r="C670" s="1427" t="s">
        <v>390</v>
      </c>
      <c r="D670" s="1427" t="s">
        <v>549</v>
      </c>
      <c r="E670" s="1600">
        <v>620200</v>
      </c>
      <c r="F670" s="1427" t="s">
        <v>1289</v>
      </c>
      <c r="G670" s="1427" t="s">
        <v>116</v>
      </c>
      <c r="H670" s="1427" t="s">
        <v>1266</v>
      </c>
      <c r="I670" s="1427" t="s">
        <v>1290</v>
      </c>
      <c r="J670" s="1427">
        <v>10109.129999999999</v>
      </c>
      <c r="K670" s="631" t="s">
        <v>104</v>
      </c>
    </row>
    <row r="671" spans="1:11" ht="12.75">
      <c r="A671" s="1427" t="s">
        <v>2786</v>
      </c>
      <c r="B671" s="1427" t="s">
        <v>764</v>
      </c>
      <c r="C671" s="1427" t="s">
        <v>390</v>
      </c>
      <c r="D671" s="1427" t="s">
        <v>549</v>
      </c>
      <c r="E671" s="1600">
        <v>620200</v>
      </c>
      <c r="F671" s="1427" t="s">
        <v>1289</v>
      </c>
      <c r="G671" s="1427" t="s">
        <v>116</v>
      </c>
      <c r="H671" s="1427" t="s">
        <v>1267</v>
      </c>
      <c r="I671" s="1427" t="s">
        <v>1290</v>
      </c>
      <c r="J671" s="1427">
        <v>610.23000000000002</v>
      </c>
      <c r="K671" s="631" t="s">
        <v>104</v>
      </c>
    </row>
    <row r="672" spans="1:11" ht="12.75">
      <c r="A672" s="1427" t="s">
        <v>2786</v>
      </c>
      <c r="B672" s="1427" t="s">
        <v>764</v>
      </c>
      <c r="C672" s="1427" t="s">
        <v>390</v>
      </c>
      <c r="D672" s="1427" t="s">
        <v>549</v>
      </c>
      <c r="E672" s="1600">
        <v>620300</v>
      </c>
      <c r="F672" s="1427" t="s">
        <v>1277</v>
      </c>
      <c r="G672" s="1427" t="s">
        <v>116</v>
      </c>
      <c r="H672" s="1427" t="s">
        <v>1263</v>
      </c>
      <c r="I672" s="1427" t="s">
        <v>1278</v>
      </c>
      <c r="J672" s="1427">
        <v>3909.3200000000002</v>
      </c>
      <c r="K672" s="631" t="s">
        <v>104</v>
      </c>
    </row>
    <row r="673" spans="1:11" ht="12.75">
      <c r="A673" s="1427" t="s">
        <v>2786</v>
      </c>
      <c r="B673" s="1427" t="s">
        <v>764</v>
      </c>
      <c r="C673" s="1427" t="s">
        <v>390</v>
      </c>
      <c r="D673" s="1427" t="s">
        <v>549</v>
      </c>
      <c r="E673" s="1600">
        <v>620300</v>
      </c>
      <c r="F673" s="1427" t="s">
        <v>1277</v>
      </c>
      <c r="G673" s="1427" t="s">
        <v>116</v>
      </c>
      <c r="H673" s="1427" t="s">
        <v>1264</v>
      </c>
      <c r="I673" s="1427" t="s">
        <v>1278</v>
      </c>
      <c r="J673" s="1427">
        <v>39.350000000000001</v>
      </c>
      <c r="K673" s="631" t="s">
        <v>104</v>
      </c>
    </row>
    <row r="674" spans="1:11" ht="12.75">
      <c r="A674" s="1427" t="s">
        <v>2786</v>
      </c>
      <c r="B674" s="1427" t="s">
        <v>764</v>
      </c>
      <c r="C674" s="1427" t="s">
        <v>390</v>
      </c>
      <c r="D674" s="1427" t="s">
        <v>549</v>
      </c>
      <c r="E674" s="1600">
        <v>620300</v>
      </c>
      <c r="F674" s="1427" t="s">
        <v>1277</v>
      </c>
      <c r="G674" s="1427" t="s">
        <v>116</v>
      </c>
      <c r="H674" s="1427" t="s">
        <v>1265</v>
      </c>
      <c r="I674" s="1427" t="s">
        <v>1278</v>
      </c>
      <c r="J674" s="1427">
        <v>-8511.7399999999998</v>
      </c>
      <c r="K674" s="631" t="s">
        <v>104</v>
      </c>
    </row>
    <row r="675" spans="1:11" ht="12.75">
      <c r="A675" s="1427" t="s">
        <v>2786</v>
      </c>
      <c r="B675" s="1427" t="s">
        <v>764</v>
      </c>
      <c r="C675" s="1427" t="s">
        <v>390</v>
      </c>
      <c r="D675" s="1427" t="s">
        <v>549</v>
      </c>
      <c r="E675" s="1600">
        <v>620300</v>
      </c>
      <c r="F675" s="1427" t="s">
        <v>1277</v>
      </c>
      <c r="G675" s="1427" t="s">
        <v>116</v>
      </c>
      <c r="H675" s="1427" t="s">
        <v>1266</v>
      </c>
      <c r="I675" s="1427" t="s">
        <v>1278</v>
      </c>
      <c r="J675" s="1427">
        <v>28.789999999999999</v>
      </c>
      <c r="K675" s="631" t="s">
        <v>104</v>
      </c>
    </row>
    <row r="676" spans="1:11" ht="12.75">
      <c r="A676" s="1427" t="s">
        <v>2786</v>
      </c>
      <c r="B676" s="1427" t="s">
        <v>764</v>
      </c>
      <c r="C676" s="1427" t="s">
        <v>390</v>
      </c>
      <c r="D676" s="1427" t="s">
        <v>549</v>
      </c>
      <c r="E676" s="1600">
        <v>620300</v>
      </c>
      <c r="F676" s="1427" t="s">
        <v>1277</v>
      </c>
      <c r="G676" s="1427" t="s">
        <v>116</v>
      </c>
      <c r="H676" s="1427" t="s">
        <v>1267</v>
      </c>
      <c r="I676" s="1427" t="s">
        <v>1278</v>
      </c>
      <c r="J676" s="1427">
        <v>46.359999999999999</v>
      </c>
      <c r="K676" s="631" t="s">
        <v>104</v>
      </c>
    </row>
    <row r="677" spans="1:11" ht="12.75">
      <c r="A677" s="1427" t="s">
        <v>2786</v>
      </c>
      <c r="B677" s="1427" t="s">
        <v>764</v>
      </c>
      <c r="C677" s="1427" t="s">
        <v>390</v>
      </c>
      <c r="D677" s="1427" t="s">
        <v>549</v>
      </c>
      <c r="E677" s="1600">
        <v>620400</v>
      </c>
      <c r="F677" s="1427" t="s">
        <v>1279</v>
      </c>
      <c r="G677" s="1427" t="s">
        <v>116</v>
      </c>
      <c r="H677" s="1427" t="s">
        <v>1263</v>
      </c>
      <c r="I677" s="1427" t="s">
        <v>1280</v>
      </c>
      <c r="J677" s="1427">
        <v>1961.3099999999999</v>
      </c>
      <c r="K677" s="631" t="s">
        <v>104</v>
      </c>
    </row>
    <row r="678" spans="1:11" ht="12.75">
      <c r="A678" s="1427" t="s">
        <v>2786</v>
      </c>
      <c r="B678" s="1427" t="s">
        <v>764</v>
      </c>
      <c r="C678" s="1427" t="s">
        <v>390</v>
      </c>
      <c r="D678" s="1427" t="s">
        <v>549</v>
      </c>
      <c r="E678" s="1600">
        <v>620400</v>
      </c>
      <c r="F678" s="1427" t="s">
        <v>1279</v>
      </c>
      <c r="G678" s="1427" t="s">
        <v>116</v>
      </c>
      <c r="H678" s="1427" t="s">
        <v>1264</v>
      </c>
      <c r="I678" s="1427" t="s">
        <v>1280</v>
      </c>
      <c r="J678" s="1427">
        <v>862.11000000000001</v>
      </c>
      <c r="K678" s="631" t="s">
        <v>104</v>
      </c>
    </row>
    <row r="679" spans="1:11" ht="12.75">
      <c r="A679" s="1427" t="s">
        <v>2786</v>
      </c>
      <c r="B679" s="1427" t="s">
        <v>764</v>
      </c>
      <c r="C679" s="1427" t="s">
        <v>390</v>
      </c>
      <c r="D679" s="1427" t="s">
        <v>549</v>
      </c>
      <c r="E679" s="1600">
        <v>620400</v>
      </c>
      <c r="F679" s="1427" t="s">
        <v>1279</v>
      </c>
      <c r="G679" s="1427" t="s">
        <v>116</v>
      </c>
      <c r="H679" s="1427" t="s">
        <v>1265</v>
      </c>
      <c r="I679" s="1427" t="s">
        <v>1280</v>
      </c>
      <c r="J679" s="1427">
        <v>2.27</v>
      </c>
      <c r="K679" s="631" t="s">
        <v>104</v>
      </c>
    </row>
    <row r="680" spans="1:11" ht="12.75">
      <c r="A680" s="1427" t="s">
        <v>2786</v>
      </c>
      <c r="B680" s="1427" t="s">
        <v>764</v>
      </c>
      <c r="C680" s="1427" t="s">
        <v>390</v>
      </c>
      <c r="D680" s="1427" t="s">
        <v>549</v>
      </c>
      <c r="E680" s="1600">
        <v>620400</v>
      </c>
      <c r="F680" s="1427" t="s">
        <v>1279</v>
      </c>
      <c r="G680" s="1427" t="s">
        <v>116</v>
      </c>
      <c r="H680" s="1427" t="s">
        <v>1266</v>
      </c>
      <c r="I680" s="1427" t="s">
        <v>1280</v>
      </c>
      <c r="J680" s="1427">
        <v>2168.79</v>
      </c>
      <c r="K680" s="631" t="s">
        <v>104</v>
      </c>
    </row>
    <row r="681" spans="1:11" ht="12.75">
      <c r="A681" s="1427" t="s">
        <v>2786</v>
      </c>
      <c r="B681" s="1427" t="s">
        <v>764</v>
      </c>
      <c r="C681" s="1427" t="s">
        <v>390</v>
      </c>
      <c r="D681" s="1427" t="s">
        <v>549</v>
      </c>
      <c r="E681" s="1600">
        <v>620400</v>
      </c>
      <c r="F681" s="1427" t="s">
        <v>1279</v>
      </c>
      <c r="G681" s="1427" t="s">
        <v>116</v>
      </c>
      <c r="H681" s="1427" t="s">
        <v>1267</v>
      </c>
      <c r="I681" s="1427" t="s">
        <v>1280</v>
      </c>
      <c r="J681" s="1427">
        <v>2671.1199999999999</v>
      </c>
      <c r="K681" s="631" t="s">
        <v>104</v>
      </c>
    </row>
    <row r="682" spans="1:11" ht="12.75">
      <c r="A682" s="1427" t="s">
        <v>2786</v>
      </c>
      <c r="B682" s="1427" t="s">
        <v>764</v>
      </c>
      <c r="C682" s="1427" t="s">
        <v>390</v>
      </c>
      <c r="D682" s="1427" t="s">
        <v>549</v>
      </c>
      <c r="E682" s="1600">
        <v>620500</v>
      </c>
      <c r="F682" s="1427" t="s">
        <v>1291</v>
      </c>
      <c r="G682" s="1427" t="s">
        <v>116</v>
      </c>
      <c r="H682" s="1427" t="s">
        <v>1263</v>
      </c>
      <c r="I682" s="1427" t="s">
        <v>1292</v>
      </c>
      <c r="J682" s="1427">
        <v>1513.0699999999999</v>
      </c>
      <c r="K682" s="631" t="s">
        <v>104</v>
      </c>
    </row>
    <row r="683" spans="1:11" ht="12.75">
      <c r="A683" s="1427" t="s">
        <v>2786</v>
      </c>
      <c r="B683" s="1427" t="s">
        <v>764</v>
      </c>
      <c r="C683" s="1427" t="s">
        <v>390</v>
      </c>
      <c r="D683" s="1427" t="s">
        <v>549</v>
      </c>
      <c r="E683" s="1600">
        <v>620500</v>
      </c>
      <c r="F683" s="1427" t="s">
        <v>1291</v>
      </c>
      <c r="G683" s="1427" t="s">
        <v>116</v>
      </c>
      <c r="H683" s="1427" t="s">
        <v>1264</v>
      </c>
      <c r="I683" s="1427" t="s">
        <v>1292</v>
      </c>
      <c r="J683" s="1427">
        <v>232.05000000000001</v>
      </c>
      <c r="K683" s="631" t="s">
        <v>104</v>
      </c>
    </row>
    <row r="684" spans="1:11" ht="12.75">
      <c r="A684" s="1427" t="s">
        <v>2786</v>
      </c>
      <c r="B684" s="1427" t="s">
        <v>764</v>
      </c>
      <c r="C684" s="1427" t="s">
        <v>390</v>
      </c>
      <c r="D684" s="1427" t="s">
        <v>549</v>
      </c>
      <c r="E684" s="1600">
        <v>620500</v>
      </c>
      <c r="F684" s="1427" t="s">
        <v>1291</v>
      </c>
      <c r="G684" s="1427" t="s">
        <v>116</v>
      </c>
      <c r="H684" s="1427" t="s">
        <v>1265</v>
      </c>
      <c r="I684" s="1427" t="s">
        <v>1292</v>
      </c>
      <c r="J684" s="1427">
        <v>206.21000000000001</v>
      </c>
      <c r="K684" s="631" t="s">
        <v>104</v>
      </c>
    </row>
    <row r="685" spans="1:11" ht="12.75">
      <c r="A685" s="1427" t="s">
        <v>2786</v>
      </c>
      <c r="B685" s="1427" t="s">
        <v>764</v>
      </c>
      <c r="C685" s="1427" t="s">
        <v>390</v>
      </c>
      <c r="D685" s="1427" t="s">
        <v>549</v>
      </c>
      <c r="E685" s="1600">
        <v>620500</v>
      </c>
      <c r="F685" s="1427" t="s">
        <v>1291</v>
      </c>
      <c r="G685" s="1427" t="s">
        <v>116</v>
      </c>
      <c r="H685" s="1427" t="s">
        <v>1266</v>
      </c>
      <c r="I685" s="1427" t="s">
        <v>1292</v>
      </c>
      <c r="J685" s="1427">
        <v>319.20999999999998</v>
      </c>
      <c r="K685" s="631" t="s">
        <v>104</v>
      </c>
    </row>
    <row r="686" spans="1:11" ht="12.75">
      <c r="A686" s="1427" t="s">
        <v>2786</v>
      </c>
      <c r="B686" s="1427" t="s">
        <v>764</v>
      </c>
      <c r="C686" s="1427" t="s">
        <v>390</v>
      </c>
      <c r="D686" s="1427" t="s">
        <v>549</v>
      </c>
      <c r="E686" s="1600">
        <v>620500</v>
      </c>
      <c r="F686" s="1427" t="s">
        <v>1291</v>
      </c>
      <c r="G686" s="1427" t="s">
        <v>116</v>
      </c>
      <c r="H686" s="1427" t="s">
        <v>1267</v>
      </c>
      <c r="I686" s="1427" t="s">
        <v>1292</v>
      </c>
      <c r="J686" s="1427">
        <v>260.79000000000002</v>
      </c>
      <c r="K686" s="631" t="s">
        <v>104</v>
      </c>
    </row>
    <row r="687" spans="1:11" ht="12.75">
      <c r="A687" s="1427" t="s">
        <v>2786</v>
      </c>
      <c r="B687" s="1427" t="s">
        <v>764</v>
      </c>
      <c r="C687" s="1427" t="s">
        <v>390</v>
      </c>
      <c r="D687" s="1427" t="s">
        <v>549</v>
      </c>
      <c r="E687" s="1600">
        <v>620600</v>
      </c>
      <c r="F687" s="1427" t="s">
        <v>1293</v>
      </c>
      <c r="G687" s="1427" t="s">
        <v>116</v>
      </c>
      <c r="H687" s="1427" t="s">
        <v>1263</v>
      </c>
      <c r="I687" s="1427" t="s">
        <v>1294</v>
      </c>
      <c r="J687" s="1427">
        <v>-1215.53</v>
      </c>
      <c r="K687" s="631" t="s">
        <v>104</v>
      </c>
    </row>
    <row r="688" spans="1:11" ht="12.75">
      <c r="A688" s="1427" t="s">
        <v>2786</v>
      </c>
      <c r="B688" s="1427" t="s">
        <v>764</v>
      </c>
      <c r="C688" s="1427" t="s">
        <v>390</v>
      </c>
      <c r="D688" s="1427" t="s">
        <v>549</v>
      </c>
      <c r="E688" s="1600">
        <v>620600</v>
      </c>
      <c r="F688" s="1427" t="s">
        <v>1293</v>
      </c>
      <c r="G688" s="1427" t="s">
        <v>116</v>
      </c>
      <c r="H688" s="1427" t="s">
        <v>1264</v>
      </c>
      <c r="I688" s="1427" t="s">
        <v>1294</v>
      </c>
      <c r="J688" s="1427">
        <v>1896.46</v>
      </c>
      <c r="K688" s="631" t="s">
        <v>104</v>
      </c>
    </row>
    <row r="689" spans="1:11" ht="12.75">
      <c r="A689" s="1427" t="s">
        <v>2786</v>
      </c>
      <c r="B689" s="1427" t="s">
        <v>764</v>
      </c>
      <c r="C689" s="1427" t="s">
        <v>390</v>
      </c>
      <c r="D689" s="1427" t="s">
        <v>549</v>
      </c>
      <c r="E689" s="1600">
        <v>620600</v>
      </c>
      <c r="F689" s="1427" t="s">
        <v>1293</v>
      </c>
      <c r="G689" s="1427" t="s">
        <v>116</v>
      </c>
      <c r="H689" s="1427" t="s">
        <v>1265</v>
      </c>
      <c r="I689" s="1427" t="s">
        <v>1294</v>
      </c>
      <c r="J689" s="1427">
        <v>10373.16</v>
      </c>
      <c r="K689" s="631" t="s">
        <v>104</v>
      </c>
    </row>
    <row r="690" spans="1:11" ht="12.75">
      <c r="A690" s="1427" t="s">
        <v>2786</v>
      </c>
      <c r="B690" s="1427" t="s">
        <v>764</v>
      </c>
      <c r="C690" s="1427" t="s">
        <v>390</v>
      </c>
      <c r="D690" s="1427" t="s">
        <v>549</v>
      </c>
      <c r="E690" s="1600">
        <v>620600</v>
      </c>
      <c r="F690" s="1427" t="s">
        <v>1293</v>
      </c>
      <c r="G690" s="1427" t="s">
        <v>116</v>
      </c>
      <c r="H690" s="1427" t="s">
        <v>1266</v>
      </c>
      <c r="I690" s="1427" t="s">
        <v>1294</v>
      </c>
      <c r="J690" s="1427">
        <v>-860.61000000000001</v>
      </c>
      <c r="K690" s="631" t="s">
        <v>104</v>
      </c>
    </row>
    <row r="691" spans="1:11" ht="12.75">
      <c r="A691" s="1427" t="s">
        <v>2786</v>
      </c>
      <c r="B691" s="1427" t="s">
        <v>764</v>
      </c>
      <c r="C691" s="1427" t="s">
        <v>390</v>
      </c>
      <c r="D691" s="1427" t="s">
        <v>549</v>
      </c>
      <c r="E691" s="1600">
        <v>620600</v>
      </c>
      <c r="F691" s="1427" t="s">
        <v>1293</v>
      </c>
      <c r="G691" s="1427" t="s">
        <v>116</v>
      </c>
      <c r="H691" s="1427" t="s">
        <v>1267</v>
      </c>
      <c r="I691" s="1427" t="s">
        <v>1294</v>
      </c>
      <c r="J691" s="1427">
        <v>8749.1700000000001</v>
      </c>
      <c r="K691" s="631" t="s">
        <v>104</v>
      </c>
    </row>
    <row r="692" spans="1:11" ht="12.75">
      <c r="A692" s="1427" t="s">
        <v>2786</v>
      </c>
      <c r="B692" s="1427" t="s">
        <v>764</v>
      </c>
      <c r="C692" s="1427" t="s">
        <v>390</v>
      </c>
      <c r="D692" s="1427" t="s">
        <v>549</v>
      </c>
      <c r="E692" s="1600">
        <v>620700</v>
      </c>
      <c r="F692" s="1427" t="s">
        <v>1274</v>
      </c>
      <c r="G692" s="1427" t="s">
        <v>116</v>
      </c>
      <c r="H692" s="1427" t="s">
        <v>1263</v>
      </c>
      <c r="I692" s="1427" t="s">
        <v>1275</v>
      </c>
      <c r="J692" s="1427">
        <v>733.96000000000004</v>
      </c>
      <c r="K692" s="631" t="s">
        <v>104</v>
      </c>
    </row>
    <row r="693" spans="1:11" ht="12.75">
      <c r="A693" s="1427" t="s">
        <v>2786</v>
      </c>
      <c r="B693" s="1427" t="s">
        <v>764</v>
      </c>
      <c r="C693" s="1427" t="s">
        <v>390</v>
      </c>
      <c r="D693" s="1427" t="s">
        <v>549</v>
      </c>
      <c r="E693" s="1600">
        <v>620700</v>
      </c>
      <c r="F693" s="1427" t="s">
        <v>1274</v>
      </c>
      <c r="G693" s="1427" t="s">
        <v>116</v>
      </c>
      <c r="H693" s="1427" t="s">
        <v>1264</v>
      </c>
      <c r="I693" s="1427" t="s">
        <v>1275</v>
      </c>
      <c r="J693" s="1427">
        <v>660.23000000000002</v>
      </c>
      <c r="K693" s="631" t="s">
        <v>104</v>
      </c>
    </row>
    <row r="694" spans="1:11" ht="12.75">
      <c r="A694" s="1427" t="s">
        <v>2786</v>
      </c>
      <c r="B694" s="1427" t="s">
        <v>764</v>
      </c>
      <c r="C694" s="1427" t="s">
        <v>390</v>
      </c>
      <c r="D694" s="1427" t="s">
        <v>549</v>
      </c>
      <c r="E694" s="1600">
        <v>620700</v>
      </c>
      <c r="F694" s="1427" t="s">
        <v>1274</v>
      </c>
      <c r="G694" s="1427" t="s">
        <v>116</v>
      </c>
      <c r="H694" s="1427" t="s">
        <v>1265</v>
      </c>
      <c r="I694" s="1427" t="s">
        <v>1275</v>
      </c>
      <c r="J694" s="1427">
        <v>820.77999999999997</v>
      </c>
      <c r="K694" s="631" t="s">
        <v>104</v>
      </c>
    </row>
    <row r="695" spans="1:11" ht="12.75">
      <c r="A695" s="1427" t="s">
        <v>2786</v>
      </c>
      <c r="B695" s="1427" t="s">
        <v>764</v>
      </c>
      <c r="C695" s="1427" t="s">
        <v>390</v>
      </c>
      <c r="D695" s="1427" t="s">
        <v>549</v>
      </c>
      <c r="E695" s="1600">
        <v>620700</v>
      </c>
      <c r="F695" s="1427" t="s">
        <v>1274</v>
      </c>
      <c r="G695" s="1427" t="s">
        <v>116</v>
      </c>
      <c r="H695" s="1427" t="s">
        <v>1266</v>
      </c>
      <c r="I695" s="1427" t="s">
        <v>1275</v>
      </c>
      <c r="J695" s="1427">
        <v>2371.8499999999999</v>
      </c>
      <c r="K695" s="631" t="s">
        <v>104</v>
      </c>
    </row>
    <row r="696" spans="1:11" ht="12.75">
      <c r="A696" s="1427" t="s">
        <v>2786</v>
      </c>
      <c r="B696" s="1427" t="s">
        <v>764</v>
      </c>
      <c r="C696" s="1427" t="s">
        <v>390</v>
      </c>
      <c r="D696" s="1427" t="s">
        <v>549</v>
      </c>
      <c r="E696" s="1600">
        <v>620700</v>
      </c>
      <c r="F696" s="1427" t="s">
        <v>1274</v>
      </c>
      <c r="G696" s="1427" t="s">
        <v>116</v>
      </c>
      <c r="H696" s="1427" t="s">
        <v>1267</v>
      </c>
      <c r="I696" s="1427" t="s">
        <v>1275</v>
      </c>
      <c r="J696" s="1427">
        <v>577.96000000000004</v>
      </c>
      <c r="K696" s="631" t="s">
        <v>104</v>
      </c>
    </row>
    <row r="697" spans="1:11" ht="12.75">
      <c r="A697" s="1427" t="s">
        <v>2786</v>
      </c>
      <c r="B697" s="1427" t="s">
        <v>764</v>
      </c>
      <c r="C697" s="1427" t="s">
        <v>390</v>
      </c>
      <c r="D697" s="1427" t="s">
        <v>549</v>
      </c>
      <c r="E697" s="1600">
        <v>620800</v>
      </c>
      <c r="F697" s="1427" t="s">
        <v>1271</v>
      </c>
      <c r="G697" s="1427" t="s">
        <v>116</v>
      </c>
      <c r="H697" s="1427" t="s">
        <v>1263</v>
      </c>
      <c r="I697" s="1427" t="s">
        <v>1272</v>
      </c>
      <c r="J697" s="1427">
        <v>10440.370000000001</v>
      </c>
      <c r="K697" s="631" t="s">
        <v>104</v>
      </c>
    </row>
    <row r="698" spans="1:11" ht="12.75">
      <c r="A698" s="1427" t="s">
        <v>2786</v>
      </c>
      <c r="B698" s="1427" t="s">
        <v>764</v>
      </c>
      <c r="C698" s="1427" t="s">
        <v>390</v>
      </c>
      <c r="D698" s="1427" t="s">
        <v>549</v>
      </c>
      <c r="E698" s="1600">
        <v>620800</v>
      </c>
      <c r="F698" s="1427" t="s">
        <v>1271</v>
      </c>
      <c r="G698" s="1427" t="s">
        <v>116</v>
      </c>
      <c r="H698" s="1427" t="s">
        <v>1264</v>
      </c>
      <c r="I698" s="1427" t="s">
        <v>1272</v>
      </c>
      <c r="J698" s="1427">
        <v>1530.3900000000001</v>
      </c>
      <c r="K698" s="631" t="s">
        <v>104</v>
      </c>
    </row>
    <row r="699" spans="1:11" ht="12.75">
      <c r="A699" s="1427" t="s">
        <v>2786</v>
      </c>
      <c r="B699" s="1427" t="s">
        <v>764</v>
      </c>
      <c r="C699" s="1427" t="s">
        <v>390</v>
      </c>
      <c r="D699" s="1427" t="s">
        <v>549</v>
      </c>
      <c r="E699" s="1600">
        <v>620800</v>
      </c>
      <c r="F699" s="1427" t="s">
        <v>1271</v>
      </c>
      <c r="G699" s="1427" t="s">
        <v>116</v>
      </c>
      <c r="H699" s="1427" t="s">
        <v>1265</v>
      </c>
      <c r="I699" s="1427" t="s">
        <v>1272</v>
      </c>
      <c r="J699" s="1427">
        <v>19948.799999999999</v>
      </c>
      <c r="K699" s="631" t="s">
        <v>104</v>
      </c>
    </row>
    <row r="700" spans="1:11" ht="12.75">
      <c r="A700" s="1427" t="s">
        <v>2786</v>
      </c>
      <c r="B700" s="1427" t="s">
        <v>764</v>
      </c>
      <c r="C700" s="1427" t="s">
        <v>390</v>
      </c>
      <c r="D700" s="1427" t="s">
        <v>549</v>
      </c>
      <c r="E700" s="1600">
        <v>620800</v>
      </c>
      <c r="F700" s="1427" t="s">
        <v>1271</v>
      </c>
      <c r="G700" s="1427" t="s">
        <v>116</v>
      </c>
      <c r="H700" s="1427" t="s">
        <v>1266</v>
      </c>
      <c r="I700" s="1427" t="s">
        <v>1272</v>
      </c>
      <c r="J700" s="1427">
        <v>5721.8599999999997</v>
      </c>
      <c r="K700" s="631" t="s">
        <v>104</v>
      </c>
    </row>
    <row r="701" spans="1:11" ht="12.75">
      <c r="A701" s="1427" t="s">
        <v>2786</v>
      </c>
      <c r="B701" s="1427" t="s">
        <v>764</v>
      </c>
      <c r="C701" s="1427" t="s">
        <v>390</v>
      </c>
      <c r="D701" s="1427" t="s">
        <v>549</v>
      </c>
      <c r="E701" s="1600">
        <v>620800</v>
      </c>
      <c r="F701" s="1427" t="s">
        <v>1271</v>
      </c>
      <c r="G701" s="1427" t="s">
        <v>116</v>
      </c>
      <c r="H701" s="1427" t="s">
        <v>1267</v>
      </c>
      <c r="I701" s="1427" t="s">
        <v>1272</v>
      </c>
      <c r="J701" s="1427">
        <v>4113.6599999999999</v>
      </c>
      <c r="K701" s="631" t="s">
        <v>104</v>
      </c>
    </row>
    <row r="702" spans="1:11" ht="12.75">
      <c r="A702" s="1427" t="s">
        <v>2786</v>
      </c>
      <c r="B702" s="1427" t="s">
        <v>764</v>
      </c>
      <c r="C702" s="1427" t="s">
        <v>390</v>
      </c>
      <c r="D702" s="1427" t="s">
        <v>549</v>
      </c>
      <c r="E702" s="1600">
        <v>720100</v>
      </c>
      <c r="F702" s="1427" t="s">
        <v>1281</v>
      </c>
      <c r="G702" s="1427" t="s">
        <v>1238</v>
      </c>
      <c r="H702" s="1427" t="s">
        <v>1263</v>
      </c>
      <c r="I702" s="1427" t="s">
        <v>1282</v>
      </c>
      <c r="J702" s="1427">
        <v>59.200000000000003</v>
      </c>
      <c r="K702" s="631" t="s">
        <v>104</v>
      </c>
    </row>
    <row r="703" spans="1:11" ht="12.75">
      <c r="A703" s="1427" t="s">
        <v>2786</v>
      </c>
      <c r="B703" s="1427" t="s">
        <v>764</v>
      </c>
      <c r="C703" s="1427" t="s">
        <v>390</v>
      </c>
      <c r="D703" s="1427" t="s">
        <v>549</v>
      </c>
      <c r="E703" s="1600">
        <v>720100</v>
      </c>
      <c r="F703" s="1427" t="s">
        <v>1281</v>
      </c>
      <c r="G703" s="1427" t="s">
        <v>1238</v>
      </c>
      <c r="H703" s="1427" t="s">
        <v>1264</v>
      </c>
      <c r="I703" s="1427" t="s">
        <v>1282</v>
      </c>
      <c r="J703" s="1427">
        <v>92.730000000000004</v>
      </c>
      <c r="K703" s="631" t="s">
        <v>104</v>
      </c>
    </row>
    <row r="704" spans="1:11" ht="12.75">
      <c r="A704" s="1427" t="s">
        <v>2786</v>
      </c>
      <c r="B704" s="1427" t="s">
        <v>764</v>
      </c>
      <c r="C704" s="1427" t="s">
        <v>390</v>
      </c>
      <c r="D704" s="1427" t="s">
        <v>549</v>
      </c>
      <c r="E704" s="1600">
        <v>720100</v>
      </c>
      <c r="F704" s="1427" t="s">
        <v>1281</v>
      </c>
      <c r="G704" s="1427" t="s">
        <v>1238</v>
      </c>
      <c r="H704" s="1427" t="s">
        <v>1265</v>
      </c>
      <c r="I704" s="1427" t="s">
        <v>1282</v>
      </c>
      <c r="J704" s="1427">
        <v>63.189999999999998</v>
      </c>
      <c r="K704" s="631" t="s">
        <v>104</v>
      </c>
    </row>
    <row r="705" spans="1:11" ht="12.75">
      <c r="A705" s="1427" t="s">
        <v>2786</v>
      </c>
      <c r="B705" s="1427" t="s">
        <v>764</v>
      </c>
      <c r="C705" s="1427" t="s">
        <v>390</v>
      </c>
      <c r="D705" s="1427" t="s">
        <v>549</v>
      </c>
      <c r="E705" s="1600">
        <v>720100</v>
      </c>
      <c r="F705" s="1427" t="s">
        <v>1281</v>
      </c>
      <c r="G705" s="1427" t="s">
        <v>1238</v>
      </c>
      <c r="H705" s="1427" t="s">
        <v>1266</v>
      </c>
      <c r="I705" s="1427" t="s">
        <v>1282</v>
      </c>
      <c r="J705" s="1427">
        <v>72.099999999999994</v>
      </c>
      <c r="K705" s="631" t="s">
        <v>104</v>
      </c>
    </row>
    <row r="706" spans="1:11" ht="12.75">
      <c r="A706" s="1427" t="s">
        <v>2786</v>
      </c>
      <c r="B706" s="1427" t="s">
        <v>764</v>
      </c>
      <c r="C706" s="1427" t="s">
        <v>390</v>
      </c>
      <c r="D706" s="1427" t="s">
        <v>549</v>
      </c>
      <c r="E706" s="1600">
        <v>720100</v>
      </c>
      <c r="F706" s="1427" t="s">
        <v>1281</v>
      </c>
      <c r="G706" s="1427" t="s">
        <v>1238</v>
      </c>
      <c r="H706" s="1427" t="s">
        <v>1267</v>
      </c>
      <c r="I706" s="1427" t="s">
        <v>1282</v>
      </c>
      <c r="J706" s="1427">
        <v>67.430000000000007</v>
      </c>
      <c r="K706" s="631" t="s">
        <v>104</v>
      </c>
    </row>
    <row r="707" spans="1:11" ht="12.75">
      <c r="A707" s="1427" t="s">
        <v>2786</v>
      </c>
      <c r="B707" s="1427" t="s">
        <v>764</v>
      </c>
      <c r="C707" s="1427" t="s">
        <v>390</v>
      </c>
      <c r="D707" s="1427" t="s">
        <v>549</v>
      </c>
      <c r="E707" s="1600">
        <v>720200</v>
      </c>
      <c r="F707" s="1427" t="s">
        <v>1295</v>
      </c>
      <c r="G707" s="1427" t="s">
        <v>1238</v>
      </c>
      <c r="H707" s="1427" t="s">
        <v>1263</v>
      </c>
      <c r="I707" s="1427" t="s">
        <v>1296</v>
      </c>
      <c r="J707" s="1427">
        <v>1012.75</v>
      </c>
      <c r="K707" s="631" t="s">
        <v>104</v>
      </c>
    </row>
    <row r="708" spans="1:11" ht="12.75">
      <c r="A708" s="1427" t="s">
        <v>2786</v>
      </c>
      <c r="B708" s="1427" t="s">
        <v>764</v>
      </c>
      <c r="C708" s="1427" t="s">
        <v>390</v>
      </c>
      <c r="D708" s="1427" t="s">
        <v>549</v>
      </c>
      <c r="E708" s="1600">
        <v>720200</v>
      </c>
      <c r="F708" s="1427" t="s">
        <v>1295</v>
      </c>
      <c r="G708" s="1427" t="s">
        <v>1238</v>
      </c>
      <c r="H708" s="1427" t="s">
        <v>1264</v>
      </c>
      <c r="I708" s="1427" t="s">
        <v>1296</v>
      </c>
      <c r="J708" s="1427">
        <v>0.029999999999999999</v>
      </c>
      <c r="K708" s="631" t="s">
        <v>104</v>
      </c>
    </row>
    <row r="709" spans="1:11" ht="12.75">
      <c r="A709" s="1427" t="s">
        <v>2786</v>
      </c>
      <c r="B709" s="1427" t="s">
        <v>764</v>
      </c>
      <c r="C709" s="1427" t="s">
        <v>390</v>
      </c>
      <c r="D709" s="1427" t="s">
        <v>549</v>
      </c>
      <c r="E709" s="1600">
        <v>720200</v>
      </c>
      <c r="F709" s="1427" t="s">
        <v>1295</v>
      </c>
      <c r="G709" s="1427" t="s">
        <v>1238</v>
      </c>
      <c r="H709" s="1427" t="s">
        <v>1265</v>
      </c>
      <c r="I709" s="1427" t="s">
        <v>1296</v>
      </c>
      <c r="J709" s="1427">
        <v>39.509999999999998</v>
      </c>
      <c r="K709" s="631" t="s">
        <v>104</v>
      </c>
    </row>
    <row r="710" spans="1:11" ht="12.75">
      <c r="A710" s="1427" t="s">
        <v>2786</v>
      </c>
      <c r="B710" s="1427" t="s">
        <v>764</v>
      </c>
      <c r="C710" s="1427" t="s">
        <v>390</v>
      </c>
      <c r="D710" s="1427" t="s">
        <v>549</v>
      </c>
      <c r="E710" s="1600">
        <v>720200</v>
      </c>
      <c r="F710" s="1427" t="s">
        <v>1295</v>
      </c>
      <c r="G710" s="1427" t="s">
        <v>1238</v>
      </c>
      <c r="H710" s="1427" t="s">
        <v>1267</v>
      </c>
      <c r="I710" s="1427" t="s">
        <v>1296</v>
      </c>
      <c r="J710" s="1427">
        <v>0.059999999999999998</v>
      </c>
      <c r="K710" s="631" t="s">
        <v>104</v>
      </c>
    </row>
    <row r="711" spans="1:11" ht="12.75">
      <c r="A711" s="1427" t="s">
        <v>2786</v>
      </c>
      <c r="B711" s="1427" t="s">
        <v>764</v>
      </c>
      <c r="C711" s="1427" t="s">
        <v>390</v>
      </c>
      <c r="D711" s="1427" t="s">
        <v>549</v>
      </c>
      <c r="E711" s="1600">
        <v>720300</v>
      </c>
      <c r="F711" s="1427" t="s">
        <v>1297</v>
      </c>
      <c r="G711" s="1427" t="s">
        <v>1238</v>
      </c>
      <c r="H711" s="1427" t="s">
        <v>1263</v>
      </c>
      <c r="I711" s="1427" t="s">
        <v>1298</v>
      </c>
      <c r="J711" s="1427">
        <v>2.1800000000000002</v>
      </c>
      <c r="K711" s="631" t="s">
        <v>104</v>
      </c>
    </row>
    <row r="712" spans="1:11" ht="12.75">
      <c r="A712" s="1427" t="s">
        <v>2786</v>
      </c>
      <c r="B712" s="1427" t="s">
        <v>764</v>
      </c>
      <c r="C712" s="1427" t="s">
        <v>390</v>
      </c>
      <c r="D712" s="1427" t="s">
        <v>549</v>
      </c>
      <c r="E712" s="1600">
        <v>720300</v>
      </c>
      <c r="F712" s="1427" t="s">
        <v>1297</v>
      </c>
      <c r="G712" s="1427" t="s">
        <v>1238</v>
      </c>
      <c r="H712" s="1427" t="s">
        <v>1264</v>
      </c>
      <c r="I712" s="1427" t="s">
        <v>1298</v>
      </c>
      <c r="J712" s="1427">
        <v>1.7</v>
      </c>
      <c r="K712" s="631" t="s">
        <v>104</v>
      </c>
    </row>
    <row r="713" spans="1:11" ht="12.75">
      <c r="A713" s="1427" t="s">
        <v>2786</v>
      </c>
      <c r="B713" s="1427" t="s">
        <v>764</v>
      </c>
      <c r="C713" s="1427" t="s">
        <v>390</v>
      </c>
      <c r="D713" s="1427" t="s">
        <v>549</v>
      </c>
      <c r="E713" s="1600">
        <v>720300</v>
      </c>
      <c r="F713" s="1427" t="s">
        <v>1297</v>
      </c>
      <c r="G713" s="1427" t="s">
        <v>1238</v>
      </c>
      <c r="H713" s="1427" t="s">
        <v>1266</v>
      </c>
      <c r="I713" s="1427" t="s">
        <v>1298</v>
      </c>
      <c r="J713" s="1427">
        <v>3.0499999999999998</v>
      </c>
      <c r="K713" s="631" t="s">
        <v>104</v>
      </c>
    </row>
    <row r="714" spans="1:11" ht="12.75">
      <c r="A714" s="1427" t="s">
        <v>2786</v>
      </c>
      <c r="B714" s="1427" t="s">
        <v>764</v>
      </c>
      <c r="C714" s="1427" t="s">
        <v>390</v>
      </c>
      <c r="D714" s="1427" t="s">
        <v>549</v>
      </c>
      <c r="E714" s="1600">
        <v>720400</v>
      </c>
      <c r="F714" s="1427" t="s">
        <v>1299</v>
      </c>
      <c r="G714" s="1427" t="s">
        <v>1238</v>
      </c>
      <c r="H714" s="1427" t="s">
        <v>1263</v>
      </c>
      <c r="I714" s="1427" t="s">
        <v>1300</v>
      </c>
      <c r="J714" s="1427">
        <v>0.14000000000000001</v>
      </c>
      <c r="K714" s="631" t="s">
        <v>104</v>
      </c>
    </row>
    <row r="715" spans="1:11" ht="12.75">
      <c r="A715" s="1427" t="s">
        <v>2786</v>
      </c>
      <c r="B715" s="1427" t="s">
        <v>764</v>
      </c>
      <c r="C715" s="1427" t="s">
        <v>390</v>
      </c>
      <c r="D715" s="1427" t="s">
        <v>549</v>
      </c>
      <c r="E715" s="1600">
        <v>720400</v>
      </c>
      <c r="F715" s="1427" t="s">
        <v>1299</v>
      </c>
      <c r="G715" s="1427" t="s">
        <v>1238</v>
      </c>
      <c r="H715" s="1427" t="s">
        <v>1265</v>
      </c>
      <c r="I715" s="1427" t="s">
        <v>1300</v>
      </c>
      <c r="J715" s="1427">
        <v>0.13</v>
      </c>
      <c r="K715" s="631" t="s">
        <v>104</v>
      </c>
    </row>
    <row r="716" spans="1:11" ht="12.75">
      <c r="A716" s="1427" t="s">
        <v>2786</v>
      </c>
      <c r="B716" s="1427" t="s">
        <v>764</v>
      </c>
      <c r="C716" s="1427" t="s">
        <v>390</v>
      </c>
      <c r="D716" s="1427" t="s">
        <v>549</v>
      </c>
      <c r="E716" s="1600">
        <v>720400</v>
      </c>
      <c r="F716" s="1427" t="s">
        <v>1299</v>
      </c>
      <c r="G716" s="1427" t="s">
        <v>1238</v>
      </c>
      <c r="H716" s="1427" t="s">
        <v>1267</v>
      </c>
      <c r="I716" s="1427" t="s">
        <v>1300</v>
      </c>
      <c r="J716" s="1427">
        <v>921.10000000000002</v>
      </c>
      <c r="K716" s="631" t="s">
        <v>104</v>
      </c>
    </row>
    <row r="717" spans="1:11" ht="12.75">
      <c r="A717" s="1427" t="s">
        <v>2786</v>
      </c>
      <c r="B717" s="1427" t="s">
        <v>764</v>
      </c>
      <c r="C717" s="1427" t="s">
        <v>390</v>
      </c>
      <c r="D717" s="1427" t="s">
        <v>549</v>
      </c>
      <c r="E717" s="1600">
        <v>720500</v>
      </c>
      <c r="F717" s="1427" t="s">
        <v>1283</v>
      </c>
      <c r="G717" s="1427" t="s">
        <v>1238</v>
      </c>
      <c r="H717" s="1427" t="s">
        <v>1263</v>
      </c>
      <c r="I717" s="1427" t="s">
        <v>1284</v>
      </c>
      <c r="J717" s="1427">
        <v>2790.6799999999998</v>
      </c>
      <c r="K717" s="631" t="s">
        <v>104</v>
      </c>
    </row>
    <row r="718" spans="1:11" ht="12.75">
      <c r="A718" s="1427" t="s">
        <v>2786</v>
      </c>
      <c r="B718" s="1427" t="s">
        <v>764</v>
      </c>
      <c r="C718" s="1427" t="s">
        <v>390</v>
      </c>
      <c r="D718" s="1427" t="s">
        <v>549</v>
      </c>
      <c r="E718" s="1600">
        <v>720500</v>
      </c>
      <c r="F718" s="1427" t="s">
        <v>1283</v>
      </c>
      <c r="G718" s="1427" t="s">
        <v>1238</v>
      </c>
      <c r="H718" s="1427" t="s">
        <v>1264</v>
      </c>
      <c r="I718" s="1427" t="s">
        <v>1284</v>
      </c>
      <c r="J718" s="1427">
        <v>67.739999999999995</v>
      </c>
      <c r="K718" s="631" t="s">
        <v>104</v>
      </c>
    </row>
    <row r="719" spans="1:11" ht="12.75">
      <c r="A719" s="1427" t="s">
        <v>2786</v>
      </c>
      <c r="B719" s="1427" t="s">
        <v>764</v>
      </c>
      <c r="C719" s="1427" t="s">
        <v>390</v>
      </c>
      <c r="D719" s="1427" t="s">
        <v>549</v>
      </c>
      <c r="E719" s="1600">
        <v>720500</v>
      </c>
      <c r="F719" s="1427" t="s">
        <v>1283</v>
      </c>
      <c r="G719" s="1427" t="s">
        <v>1238</v>
      </c>
      <c r="H719" s="1427" t="s">
        <v>1265</v>
      </c>
      <c r="I719" s="1427" t="s">
        <v>1284</v>
      </c>
      <c r="J719" s="1427">
        <v>83.459999999999994</v>
      </c>
      <c r="K719" s="631" t="s">
        <v>104</v>
      </c>
    </row>
    <row r="720" spans="1:11" ht="12.75">
      <c r="A720" s="1427" t="s">
        <v>2786</v>
      </c>
      <c r="B720" s="1427" t="s">
        <v>764</v>
      </c>
      <c r="C720" s="1427" t="s">
        <v>390</v>
      </c>
      <c r="D720" s="1427" t="s">
        <v>549</v>
      </c>
      <c r="E720" s="1600">
        <v>720500</v>
      </c>
      <c r="F720" s="1427" t="s">
        <v>1283</v>
      </c>
      <c r="G720" s="1427" t="s">
        <v>1238</v>
      </c>
      <c r="H720" s="1427" t="s">
        <v>1266</v>
      </c>
      <c r="I720" s="1427" t="s">
        <v>1284</v>
      </c>
      <c r="J720" s="1427">
        <v>75.290000000000006</v>
      </c>
      <c r="K720" s="631" t="s">
        <v>104</v>
      </c>
    </row>
    <row r="721" spans="1:11" ht="12.75">
      <c r="A721" s="1427" t="s">
        <v>2786</v>
      </c>
      <c r="B721" s="1427" t="s">
        <v>764</v>
      </c>
      <c r="C721" s="1427" t="s">
        <v>390</v>
      </c>
      <c r="D721" s="1427" t="s">
        <v>549</v>
      </c>
      <c r="E721" s="1600">
        <v>720500</v>
      </c>
      <c r="F721" s="1427" t="s">
        <v>1283</v>
      </c>
      <c r="G721" s="1427" t="s">
        <v>1238</v>
      </c>
      <c r="H721" s="1427" t="s">
        <v>1267</v>
      </c>
      <c r="I721" s="1427" t="s">
        <v>1284</v>
      </c>
      <c r="J721" s="1427">
        <v>65.530000000000001</v>
      </c>
      <c r="K721" s="631" t="s">
        <v>104</v>
      </c>
    </row>
    <row r="722" spans="1:11" ht="12.75">
      <c r="A722" s="1427" t="s">
        <v>2786</v>
      </c>
      <c r="B722" s="1427" t="s">
        <v>764</v>
      </c>
      <c r="C722" s="1427" t="s">
        <v>390</v>
      </c>
      <c r="D722" s="1427" t="s">
        <v>549</v>
      </c>
      <c r="E722" s="1600">
        <v>720600</v>
      </c>
      <c r="F722" s="1427" t="s">
        <v>1301</v>
      </c>
      <c r="G722" s="1427" t="s">
        <v>1238</v>
      </c>
      <c r="H722" s="1427" t="s">
        <v>1263</v>
      </c>
      <c r="I722" s="1427" t="s">
        <v>1302</v>
      </c>
      <c r="J722" s="1427">
        <v>116.84999999999999</v>
      </c>
      <c r="K722" s="631" t="s">
        <v>104</v>
      </c>
    </row>
    <row r="723" spans="1:11" ht="12.75">
      <c r="A723" s="1427" t="s">
        <v>2786</v>
      </c>
      <c r="B723" s="1427" t="s">
        <v>764</v>
      </c>
      <c r="C723" s="1427" t="s">
        <v>390</v>
      </c>
      <c r="D723" s="1427" t="s">
        <v>549</v>
      </c>
      <c r="E723" s="1600">
        <v>720600</v>
      </c>
      <c r="F723" s="1427" t="s">
        <v>1301</v>
      </c>
      <c r="G723" s="1427" t="s">
        <v>1238</v>
      </c>
      <c r="H723" s="1427" t="s">
        <v>1265</v>
      </c>
      <c r="I723" s="1427" t="s">
        <v>1302</v>
      </c>
      <c r="J723" s="1427">
        <v>0.14999999999999999</v>
      </c>
      <c r="K723" s="631" t="s">
        <v>104</v>
      </c>
    </row>
    <row r="724" spans="1:11" ht="12.75">
      <c r="A724" s="1427" t="s">
        <v>2786</v>
      </c>
      <c r="B724" s="1427" t="s">
        <v>764</v>
      </c>
      <c r="C724" s="1427" t="s">
        <v>390</v>
      </c>
      <c r="D724" s="1427" t="s">
        <v>549</v>
      </c>
      <c r="E724" s="1600">
        <v>720600</v>
      </c>
      <c r="F724" s="1427" t="s">
        <v>1301</v>
      </c>
      <c r="G724" s="1427" t="s">
        <v>1238</v>
      </c>
      <c r="H724" s="1427" t="s">
        <v>1267</v>
      </c>
      <c r="I724" s="1427" t="s">
        <v>1302</v>
      </c>
      <c r="J724" s="1427">
        <v>8.3499999999999996</v>
      </c>
      <c r="K724" s="631" t="s">
        <v>104</v>
      </c>
    </row>
    <row r="725" spans="1:11" ht="12.75">
      <c r="A725" s="1427" t="s">
        <v>2786</v>
      </c>
      <c r="B725" s="1427" t="s">
        <v>764</v>
      </c>
      <c r="C725" s="1427" t="s">
        <v>390</v>
      </c>
      <c r="D725" s="1427" t="s">
        <v>549</v>
      </c>
      <c r="E725" s="1600">
        <v>720700</v>
      </c>
      <c r="F725" s="1427" t="s">
        <v>1276</v>
      </c>
      <c r="G725" s="1427" t="s">
        <v>1238</v>
      </c>
      <c r="H725" s="1427" t="s">
        <v>1263</v>
      </c>
      <c r="I725" s="1427" t="s">
        <v>1275</v>
      </c>
      <c r="J725" s="1427">
        <v>7.1100000000000003</v>
      </c>
      <c r="K725" s="631" t="s">
        <v>104</v>
      </c>
    </row>
    <row r="726" spans="1:11" ht="12.75">
      <c r="A726" s="1427" t="s">
        <v>2786</v>
      </c>
      <c r="B726" s="1427" t="s">
        <v>764</v>
      </c>
      <c r="C726" s="1427" t="s">
        <v>390</v>
      </c>
      <c r="D726" s="1427" t="s">
        <v>549</v>
      </c>
      <c r="E726" s="1600">
        <v>720700</v>
      </c>
      <c r="F726" s="1427" t="s">
        <v>1276</v>
      </c>
      <c r="G726" s="1427" t="s">
        <v>1238</v>
      </c>
      <c r="H726" s="1427" t="s">
        <v>1264</v>
      </c>
      <c r="I726" s="1427" t="s">
        <v>1275</v>
      </c>
      <c r="J726" s="1427">
        <v>9.5399999999999991</v>
      </c>
      <c r="K726" s="631" t="s">
        <v>104</v>
      </c>
    </row>
    <row r="727" spans="1:11" ht="12.75">
      <c r="A727" s="1427" t="s">
        <v>2786</v>
      </c>
      <c r="B727" s="1427" t="s">
        <v>764</v>
      </c>
      <c r="C727" s="1427" t="s">
        <v>390</v>
      </c>
      <c r="D727" s="1427" t="s">
        <v>549</v>
      </c>
      <c r="E727" s="1600">
        <v>720700</v>
      </c>
      <c r="F727" s="1427" t="s">
        <v>1276</v>
      </c>
      <c r="G727" s="1427" t="s">
        <v>1238</v>
      </c>
      <c r="H727" s="1427" t="s">
        <v>1265</v>
      </c>
      <c r="I727" s="1427" t="s">
        <v>1275</v>
      </c>
      <c r="J727" s="1427">
        <v>11.720000000000001</v>
      </c>
      <c r="K727" s="631" t="s">
        <v>104</v>
      </c>
    </row>
    <row r="728" spans="1:11" ht="12.75">
      <c r="A728" s="1427" t="s">
        <v>2786</v>
      </c>
      <c r="B728" s="1427" t="s">
        <v>764</v>
      </c>
      <c r="C728" s="1427" t="s">
        <v>390</v>
      </c>
      <c r="D728" s="1427" t="s">
        <v>549</v>
      </c>
      <c r="E728" s="1600">
        <v>720700</v>
      </c>
      <c r="F728" s="1427" t="s">
        <v>1276</v>
      </c>
      <c r="G728" s="1427" t="s">
        <v>1238</v>
      </c>
      <c r="H728" s="1427" t="s">
        <v>1266</v>
      </c>
      <c r="I728" s="1427" t="s">
        <v>1275</v>
      </c>
      <c r="J728" s="1427">
        <v>3</v>
      </c>
      <c r="K728" s="631" t="s">
        <v>104</v>
      </c>
    </row>
    <row r="729" spans="1:11" ht="12.75">
      <c r="A729" s="1427" t="s">
        <v>2786</v>
      </c>
      <c r="B729" s="1427" t="s">
        <v>764</v>
      </c>
      <c r="C729" s="1427" t="s">
        <v>390</v>
      </c>
      <c r="D729" s="1427" t="s">
        <v>549</v>
      </c>
      <c r="E729" s="1600">
        <v>720700</v>
      </c>
      <c r="F729" s="1427" t="s">
        <v>1276</v>
      </c>
      <c r="G729" s="1427" t="s">
        <v>1238</v>
      </c>
      <c r="H729" s="1427" t="s">
        <v>1267</v>
      </c>
      <c r="I729" s="1427" t="s">
        <v>1275</v>
      </c>
      <c r="J729" s="1427">
        <v>16.219999999999999</v>
      </c>
      <c r="K729" s="631" t="s">
        <v>104</v>
      </c>
    </row>
    <row r="730" spans="1:11" ht="12.75">
      <c r="A730" s="1427" t="s">
        <v>2786</v>
      </c>
      <c r="B730" s="1427" t="s">
        <v>764</v>
      </c>
      <c r="C730" s="1427" t="s">
        <v>390</v>
      </c>
      <c r="D730" s="1427" t="s">
        <v>549</v>
      </c>
      <c r="E730" s="1600">
        <v>720800</v>
      </c>
      <c r="F730" s="1427" t="s">
        <v>1273</v>
      </c>
      <c r="G730" s="1427" t="s">
        <v>1238</v>
      </c>
      <c r="H730" s="1427" t="s">
        <v>1263</v>
      </c>
      <c r="I730" s="1427" t="s">
        <v>1272</v>
      </c>
      <c r="J730" s="1427">
        <v>1511.5999999999999</v>
      </c>
      <c r="K730" s="631" t="s">
        <v>104</v>
      </c>
    </row>
    <row r="731" spans="1:11" ht="12.75">
      <c r="A731" s="1427" t="s">
        <v>2786</v>
      </c>
      <c r="B731" s="1427" t="s">
        <v>764</v>
      </c>
      <c r="C731" s="1427" t="s">
        <v>390</v>
      </c>
      <c r="D731" s="1427" t="s">
        <v>549</v>
      </c>
      <c r="E731" s="1600">
        <v>720800</v>
      </c>
      <c r="F731" s="1427" t="s">
        <v>1273</v>
      </c>
      <c r="G731" s="1427" t="s">
        <v>1238</v>
      </c>
      <c r="H731" s="1427" t="s">
        <v>1264</v>
      </c>
      <c r="I731" s="1427" t="s">
        <v>1272</v>
      </c>
      <c r="J731" s="1427">
        <v>87.290000000000006</v>
      </c>
      <c r="K731" s="631" t="s">
        <v>104</v>
      </c>
    </row>
    <row r="732" spans="1:11" ht="12.75">
      <c r="A732" s="1427" t="s">
        <v>2786</v>
      </c>
      <c r="B732" s="1427" t="s">
        <v>764</v>
      </c>
      <c r="C732" s="1427" t="s">
        <v>390</v>
      </c>
      <c r="D732" s="1427" t="s">
        <v>549</v>
      </c>
      <c r="E732" s="1600">
        <v>720800</v>
      </c>
      <c r="F732" s="1427" t="s">
        <v>1273</v>
      </c>
      <c r="G732" s="1427" t="s">
        <v>1238</v>
      </c>
      <c r="H732" s="1427" t="s">
        <v>1265</v>
      </c>
      <c r="I732" s="1427" t="s">
        <v>1272</v>
      </c>
      <c r="J732" s="1427">
        <v>1625.6900000000001</v>
      </c>
      <c r="K732" s="631" t="s">
        <v>104</v>
      </c>
    </row>
    <row r="733" spans="1:11" ht="12.75">
      <c r="A733" s="1427" t="s">
        <v>2786</v>
      </c>
      <c r="B733" s="1427" t="s">
        <v>764</v>
      </c>
      <c r="C733" s="1427" t="s">
        <v>390</v>
      </c>
      <c r="D733" s="1427" t="s">
        <v>549</v>
      </c>
      <c r="E733" s="1600">
        <v>720800</v>
      </c>
      <c r="F733" s="1427" t="s">
        <v>1273</v>
      </c>
      <c r="G733" s="1427" t="s">
        <v>1238</v>
      </c>
      <c r="H733" s="1427" t="s">
        <v>1266</v>
      </c>
      <c r="I733" s="1427" t="s">
        <v>1272</v>
      </c>
      <c r="J733" s="1427">
        <v>317.94999999999999</v>
      </c>
      <c r="K733" s="631" t="s">
        <v>104</v>
      </c>
    </row>
    <row r="734" spans="1:11" ht="12.75">
      <c r="A734" s="1427" t="s">
        <v>2786</v>
      </c>
      <c r="B734" s="1427" t="s">
        <v>764</v>
      </c>
      <c r="C734" s="1427" t="s">
        <v>390</v>
      </c>
      <c r="D734" s="1427" t="s">
        <v>549</v>
      </c>
      <c r="E734" s="1600">
        <v>720800</v>
      </c>
      <c r="F734" s="1427" t="s">
        <v>1273</v>
      </c>
      <c r="G734" s="1427" t="s">
        <v>1238</v>
      </c>
      <c r="H734" s="1427" t="s">
        <v>1267</v>
      </c>
      <c r="I734" s="1427" t="s">
        <v>1272</v>
      </c>
      <c r="J734" s="1427">
        <v>221.88999999999999</v>
      </c>
      <c r="K734" s="631" t="s">
        <v>104</v>
      </c>
    </row>
    <row r="735" spans="1:11" ht="12.75">
      <c r="A735" s="1427" t="s">
        <v>2786</v>
      </c>
      <c r="B735" s="1427" t="s">
        <v>1315</v>
      </c>
      <c r="C735" s="1427" t="s">
        <v>406</v>
      </c>
      <c r="D735" s="1427" t="s">
        <v>1309</v>
      </c>
      <c r="E735" s="1600">
        <v>408100</v>
      </c>
      <c r="F735" s="1427" t="s">
        <v>390</v>
      </c>
      <c r="G735" s="1427" t="s">
        <v>1238</v>
      </c>
      <c r="H735" s="1427" t="s">
        <v>1263</v>
      </c>
      <c r="I735" s="1427" t="s">
        <v>390</v>
      </c>
      <c r="J735" s="1427">
        <v>15452.129999999999</v>
      </c>
      <c r="K735" s="631" t="s">
        <v>104</v>
      </c>
    </row>
    <row r="736" spans="1:11" ht="12.75">
      <c r="A736" s="1427" t="s">
        <v>2786</v>
      </c>
      <c r="B736" s="1427" t="s">
        <v>1315</v>
      </c>
      <c r="C736" s="1427" t="s">
        <v>406</v>
      </c>
      <c r="D736" s="1427" t="s">
        <v>1309</v>
      </c>
      <c r="E736" s="1600">
        <v>408100</v>
      </c>
      <c r="F736" s="1427" t="s">
        <v>390</v>
      </c>
      <c r="G736" s="1427" t="s">
        <v>1238</v>
      </c>
      <c r="H736" s="1427" t="s">
        <v>1264</v>
      </c>
      <c r="I736" s="1427" t="s">
        <v>390</v>
      </c>
      <c r="J736" s="1427">
        <v>15448.540000000001</v>
      </c>
      <c r="K736" s="631" t="s">
        <v>104</v>
      </c>
    </row>
    <row r="737" spans="1:11" ht="12.75">
      <c r="A737" s="1427" t="s">
        <v>2786</v>
      </c>
      <c r="B737" s="1427" t="s">
        <v>1315</v>
      </c>
      <c r="C737" s="1427" t="s">
        <v>406</v>
      </c>
      <c r="D737" s="1427" t="s">
        <v>1309</v>
      </c>
      <c r="E737" s="1600">
        <v>408100</v>
      </c>
      <c r="F737" s="1427" t="s">
        <v>390</v>
      </c>
      <c r="G737" s="1427" t="s">
        <v>1238</v>
      </c>
      <c r="H737" s="1427" t="s">
        <v>1265</v>
      </c>
      <c r="I737" s="1427" t="s">
        <v>390</v>
      </c>
      <c r="J737" s="1427">
        <v>15442.76</v>
      </c>
      <c r="K737" s="631" t="s">
        <v>104</v>
      </c>
    </row>
    <row r="738" spans="1:11" ht="12.75">
      <c r="A738" s="1427" t="s">
        <v>2786</v>
      </c>
      <c r="B738" s="1427" t="s">
        <v>1315</v>
      </c>
      <c r="C738" s="1427" t="s">
        <v>406</v>
      </c>
      <c r="D738" s="1427" t="s">
        <v>1309</v>
      </c>
      <c r="E738" s="1600">
        <v>408100</v>
      </c>
      <c r="F738" s="1427" t="s">
        <v>390</v>
      </c>
      <c r="G738" s="1427" t="s">
        <v>1238</v>
      </c>
      <c r="H738" s="1427" t="s">
        <v>1266</v>
      </c>
      <c r="I738" s="1427" t="s">
        <v>390</v>
      </c>
      <c r="J738" s="1427">
        <v>15441.15</v>
      </c>
      <c r="K738" s="631" t="s">
        <v>104</v>
      </c>
    </row>
    <row r="739" spans="1:11" ht="12.75">
      <c r="A739" s="1427" t="s">
        <v>2786</v>
      </c>
      <c r="B739" s="1427" t="s">
        <v>1315</v>
      </c>
      <c r="C739" s="1427" t="s">
        <v>406</v>
      </c>
      <c r="D739" s="1427" t="s">
        <v>1309</v>
      </c>
      <c r="E739" s="1600">
        <v>408100</v>
      </c>
      <c r="F739" s="1427" t="s">
        <v>390</v>
      </c>
      <c r="G739" s="1427" t="s">
        <v>1238</v>
      </c>
      <c r="H739" s="1427" t="s">
        <v>1267</v>
      </c>
      <c r="I739" s="1427" t="s">
        <v>390</v>
      </c>
      <c r="J739" s="1427">
        <v>15455.870000000001</v>
      </c>
      <c r="K739" s="631" t="s">
        <v>104</v>
      </c>
    </row>
    <row r="740" spans="1:11" ht="12.75">
      <c r="A740" s="1427" t="s">
        <v>2786</v>
      </c>
      <c r="B740" s="1427" t="s">
        <v>1315</v>
      </c>
      <c r="C740" s="1427" t="s">
        <v>406</v>
      </c>
      <c r="D740" s="1427" t="s">
        <v>1309</v>
      </c>
      <c r="E740" s="1600">
        <v>408100</v>
      </c>
      <c r="F740" s="1427" t="s">
        <v>390</v>
      </c>
      <c r="G740" s="1427" t="s">
        <v>116</v>
      </c>
      <c r="H740" s="1427" t="s">
        <v>1263</v>
      </c>
      <c r="I740" s="1427" t="s">
        <v>390</v>
      </c>
      <c r="J740" s="1427">
        <v>260463.51999999999</v>
      </c>
      <c r="K740" s="631" t="s">
        <v>104</v>
      </c>
    </row>
    <row r="741" spans="1:11" ht="12.75">
      <c r="A741" s="1427" t="s">
        <v>2786</v>
      </c>
      <c r="B741" s="1427" t="s">
        <v>1315</v>
      </c>
      <c r="C741" s="1427" t="s">
        <v>406</v>
      </c>
      <c r="D741" s="1427" t="s">
        <v>1309</v>
      </c>
      <c r="E741" s="1600">
        <v>408100</v>
      </c>
      <c r="F741" s="1427" t="s">
        <v>390</v>
      </c>
      <c r="G741" s="1427" t="s">
        <v>116</v>
      </c>
      <c r="H741" s="1427" t="s">
        <v>1264</v>
      </c>
      <c r="I741" s="1427" t="s">
        <v>390</v>
      </c>
      <c r="J741" s="1427">
        <v>263138.32000000001</v>
      </c>
      <c r="K741" s="631" t="s">
        <v>104</v>
      </c>
    </row>
    <row r="742" spans="1:11" ht="12.75">
      <c r="A742" s="1427" t="s">
        <v>2786</v>
      </c>
      <c r="B742" s="1427" t="s">
        <v>1315</v>
      </c>
      <c r="C742" s="1427" t="s">
        <v>406</v>
      </c>
      <c r="D742" s="1427" t="s">
        <v>1309</v>
      </c>
      <c r="E742" s="1600">
        <v>408100</v>
      </c>
      <c r="F742" s="1427" t="s">
        <v>390</v>
      </c>
      <c r="G742" s="1427" t="s">
        <v>116</v>
      </c>
      <c r="H742" s="1427" t="s">
        <v>1265</v>
      </c>
      <c r="I742" s="1427" t="s">
        <v>390</v>
      </c>
      <c r="J742" s="1427">
        <v>233862.73999999999</v>
      </c>
      <c r="K742" s="631" t="s">
        <v>104</v>
      </c>
    </row>
    <row r="743" spans="1:11" ht="12.75">
      <c r="A743" s="1427" t="s">
        <v>2786</v>
      </c>
      <c r="B743" s="1427" t="s">
        <v>1315</v>
      </c>
      <c r="C743" s="1427" t="s">
        <v>406</v>
      </c>
      <c r="D743" s="1427" t="s">
        <v>1309</v>
      </c>
      <c r="E743" s="1600">
        <v>408100</v>
      </c>
      <c r="F743" s="1427" t="s">
        <v>390</v>
      </c>
      <c r="G743" s="1427" t="s">
        <v>116</v>
      </c>
      <c r="H743" s="1427" t="s">
        <v>1266</v>
      </c>
      <c r="I743" s="1427" t="s">
        <v>390</v>
      </c>
      <c r="J743" s="1427">
        <v>201105.38</v>
      </c>
      <c r="K743" s="631" t="s">
        <v>104</v>
      </c>
    </row>
    <row r="744" spans="1:11" ht="12.75">
      <c r="A744" s="1427" t="s">
        <v>2786</v>
      </c>
      <c r="B744" s="1427" t="s">
        <v>1315</v>
      </c>
      <c r="C744" s="1427" t="s">
        <v>406</v>
      </c>
      <c r="D744" s="1427" t="s">
        <v>1309</v>
      </c>
      <c r="E744" s="1600">
        <v>408100</v>
      </c>
      <c r="F744" s="1427" t="s">
        <v>390</v>
      </c>
      <c r="G744" s="1427" t="s">
        <v>116</v>
      </c>
      <c r="H744" s="1427" t="s">
        <v>1267</v>
      </c>
      <c r="I744" s="1427" t="s">
        <v>390</v>
      </c>
      <c r="J744" s="1427">
        <v>247429.69</v>
      </c>
      <c r="K744" s="631" t="s">
        <v>104</v>
      </c>
    </row>
    <row r="745" spans="1:11" ht="12.75">
      <c r="A745" s="1427" t="s">
        <v>2786</v>
      </c>
      <c r="B745" s="1427" t="s">
        <v>780</v>
      </c>
      <c r="C745" s="1427" t="s">
        <v>390</v>
      </c>
      <c r="D745" s="1427" t="s">
        <v>549</v>
      </c>
      <c r="E745" s="1600">
        <v>650100</v>
      </c>
      <c r="F745" s="1427" t="s">
        <v>1287</v>
      </c>
      <c r="G745" s="1427" t="s">
        <v>116</v>
      </c>
      <c r="H745" s="1427" t="s">
        <v>1263</v>
      </c>
      <c r="I745" s="1427" t="s">
        <v>1288</v>
      </c>
      <c r="J745" s="1427">
        <v>1600.8199999999999</v>
      </c>
      <c r="K745" s="631" t="s">
        <v>104</v>
      </c>
    </row>
    <row r="746" spans="1:11" ht="12.75">
      <c r="A746" s="1427" t="s">
        <v>2786</v>
      </c>
      <c r="B746" s="1427" t="s">
        <v>780</v>
      </c>
      <c r="C746" s="1427" t="s">
        <v>390</v>
      </c>
      <c r="D746" s="1427" t="s">
        <v>549</v>
      </c>
      <c r="E746" s="1600">
        <v>650100</v>
      </c>
      <c r="F746" s="1427" t="s">
        <v>1287</v>
      </c>
      <c r="G746" s="1427" t="s">
        <v>116</v>
      </c>
      <c r="H746" s="1427" t="s">
        <v>1264</v>
      </c>
      <c r="I746" s="1427" t="s">
        <v>1288</v>
      </c>
      <c r="J746" s="1427">
        <v>1369.3599999999999</v>
      </c>
      <c r="K746" s="631" t="s">
        <v>104</v>
      </c>
    </row>
    <row r="747" spans="1:11" ht="12.75">
      <c r="A747" s="1427" t="s">
        <v>2786</v>
      </c>
      <c r="B747" s="1427" t="s">
        <v>780</v>
      </c>
      <c r="C747" s="1427" t="s">
        <v>390</v>
      </c>
      <c r="D747" s="1427" t="s">
        <v>549</v>
      </c>
      <c r="E747" s="1600">
        <v>650100</v>
      </c>
      <c r="F747" s="1427" t="s">
        <v>1287</v>
      </c>
      <c r="G747" s="1427" t="s">
        <v>116</v>
      </c>
      <c r="H747" s="1427" t="s">
        <v>1265</v>
      </c>
      <c r="I747" s="1427" t="s">
        <v>1288</v>
      </c>
      <c r="J747" s="1427">
        <v>1444.5799999999999</v>
      </c>
      <c r="K747" s="631" t="s">
        <v>104</v>
      </c>
    </row>
    <row r="748" spans="1:11" ht="12.75">
      <c r="A748" s="1427" t="s">
        <v>2786</v>
      </c>
      <c r="B748" s="1427" t="s">
        <v>780</v>
      </c>
      <c r="C748" s="1427" t="s">
        <v>390</v>
      </c>
      <c r="D748" s="1427" t="s">
        <v>549</v>
      </c>
      <c r="E748" s="1600">
        <v>650100</v>
      </c>
      <c r="F748" s="1427" t="s">
        <v>1287</v>
      </c>
      <c r="G748" s="1427" t="s">
        <v>116</v>
      </c>
      <c r="H748" s="1427" t="s">
        <v>1266</v>
      </c>
      <c r="I748" s="1427" t="s">
        <v>1288</v>
      </c>
      <c r="J748" s="1427">
        <v>1388.49</v>
      </c>
      <c r="K748" s="631" t="s">
        <v>104</v>
      </c>
    </row>
    <row r="749" spans="1:11" ht="12.75">
      <c r="A749" s="1427" t="s">
        <v>2786</v>
      </c>
      <c r="B749" s="1427" t="s">
        <v>780</v>
      </c>
      <c r="C749" s="1427" t="s">
        <v>390</v>
      </c>
      <c r="D749" s="1427" t="s">
        <v>549</v>
      </c>
      <c r="E749" s="1600">
        <v>650100</v>
      </c>
      <c r="F749" s="1427" t="s">
        <v>1287</v>
      </c>
      <c r="G749" s="1427" t="s">
        <v>116</v>
      </c>
      <c r="H749" s="1427" t="s">
        <v>1267</v>
      </c>
      <c r="I749" s="1427" t="s">
        <v>1288</v>
      </c>
      <c r="J749" s="1427">
        <v>1378.9300000000001</v>
      </c>
      <c r="K749" s="631" t="s">
        <v>104</v>
      </c>
    </row>
    <row r="750" spans="1:11" ht="12.75">
      <c r="A750" s="1427" t="s">
        <v>2786</v>
      </c>
      <c r="B750" s="1427" t="s">
        <v>780</v>
      </c>
      <c r="C750" s="1427" t="s">
        <v>390</v>
      </c>
      <c r="D750" s="1427" t="s">
        <v>549</v>
      </c>
      <c r="E750" s="1600">
        <v>650200</v>
      </c>
      <c r="F750" s="1427" t="s">
        <v>1289</v>
      </c>
      <c r="G750" s="1427" t="s">
        <v>116</v>
      </c>
      <c r="H750" s="1427" t="s">
        <v>1263</v>
      </c>
      <c r="I750" s="1427" t="s">
        <v>1290</v>
      </c>
      <c r="J750" s="1427">
        <v>46.770000000000003</v>
      </c>
      <c r="K750" s="631" t="s">
        <v>104</v>
      </c>
    </row>
    <row r="751" spans="1:11" ht="12.75">
      <c r="A751" s="1427" t="s">
        <v>2786</v>
      </c>
      <c r="B751" s="1427" t="s">
        <v>780</v>
      </c>
      <c r="C751" s="1427" t="s">
        <v>390</v>
      </c>
      <c r="D751" s="1427" t="s">
        <v>549</v>
      </c>
      <c r="E751" s="1600">
        <v>650200</v>
      </c>
      <c r="F751" s="1427" t="s">
        <v>1289</v>
      </c>
      <c r="G751" s="1427" t="s">
        <v>116</v>
      </c>
      <c r="H751" s="1427" t="s">
        <v>1264</v>
      </c>
      <c r="I751" s="1427" t="s">
        <v>1290</v>
      </c>
      <c r="J751" s="1427">
        <v>40.630000000000003</v>
      </c>
      <c r="K751" s="631" t="s">
        <v>104</v>
      </c>
    </row>
    <row r="752" spans="1:11" ht="12.75">
      <c r="A752" s="1427" t="s">
        <v>2786</v>
      </c>
      <c r="B752" s="1427" t="s">
        <v>780</v>
      </c>
      <c r="C752" s="1427" t="s">
        <v>390</v>
      </c>
      <c r="D752" s="1427" t="s">
        <v>549</v>
      </c>
      <c r="E752" s="1600">
        <v>650200</v>
      </c>
      <c r="F752" s="1427" t="s">
        <v>1289</v>
      </c>
      <c r="G752" s="1427" t="s">
        <v>116</v>
      </c>
      <c r="H752" s="1427" t="s">
        <v>1265</v>
      </c>
      <c r="I752" s="1427" t="s">
        <v>1290</v>
      </c>
      <c r="J752" s="1427">
        <v>26.77</v>
      </c>
      <c r="K752" s="631" t="s">
        <v>104</v>
      </c>
    </row>
    <row r="753" spans="1:11" ht="12.75">
      <c r="A753" s="1427" t="s">
        <v>2786</v>
      </c>
      <c r="B753" s="1427" t="s">
        <v>780</v>
      </c>
      <c r="C753" s="1427" t="s">
        <v>390</v>
      </c>
      <c r="D753" s="1427" t="s">
        <v>549</v>
      </c>
      <c r="E753" s="1600">
        <v>650200</v>
      </c>
      <c r="F753" s="1427" t="s">
        <v>1289</v>
      </c>
      <c r="G753" s="1427" t="s">
        <v>116</v>
      </c>
      <c r="H753" s="1427" t="s">
        <v>1266</v>
      </c>
      <c r="I753" s="1427" t="s">
        <v>1290</v>
      </c>
      <c r="J753" s="1427">
        <v>11.02</v>
      </c>
      <c r="K753" s="631" t="s">
        <v>104</v>
      </c>
    </row>
    <row r="754" spans="1:11" ht="12.75">
      <c r="A754" s="1427" t="s">
        <v>2786</v>
      </c>
      <c r="B754" s="1427" t="s">
        <v>780</v>
      </c>
      <c r="C754" s="1427" t="s">
        <v>390</v>
      </c>
      <c r="D754" s="1427" t="s">
        <v>549</v>
      </c>
      <c r="E754" s="1600">
        <v>650200</v>
      </c>
      <c r="F754" s="1427" t="s">
        <v>1289</v>
      </c>
      <c r="G754" s="1427" t="s">
        <v>116</v>
      </c>
      <c r="H754" s="1427" t="s">
        <v>1267</v>
      </c>
      <c r="I754" s="1427" t="s">
        <v>1290</v>
      </c>
      <c r="J754" s="1427">
        <v>44.520000000000003</v>
      </c>
      <c r="K754" s="631" t="s">
        <v>104</v>
      </c>
    </row>
    <row r="755" spans="1:11" ht="12.75">
      <c r="A755" s="1427" t="s">
        <v>2786</v>
      </c>
      <c r="B755" s="1427" t="s">
        <v>780</v>
      </c>
      <c r="C755" s="1427" t="s">
        <v>390</v>
      </c>
      <c r="D755" s="1427" t="s">
        <v>549</v>
      </c>
      <c r="E755" s="1600">
        <v>650300</v>
      </c>
      <c r="F755" s="1427" t="s">
        <v>1277</v>
      </c>
      <c r="G755" s="1427" t="s">
        <v>116</v>
      </c>
      <c r="H755" s="1427" t="s">
        <v>1263</v>
      </c>
      <c r="I755" s="1427" t="s">
        <v>1278</v>
      </c>
      <c r="J755" s="1427">
        <v>48.659999999999997</v>
      </c>
      <c r="K755" s="631" t="s">
        <v>104</v>
      </c>
    </row>
    <row r="756" spans="1:11" ht="12.75">
      <c r="A756" s="1427" t="s">
        <v>2786</v>
      </c>
      <c r="B756" s="1427" t="s">
        <v>780</v>
      </c>
      <c r="C756" s="1427" t="s">
        <v>390</v>
      </c>
      <c r="D756" s="1427" t="s">
        <v>549</v>
      </c>
      <c r="E756" s="1600">
        <v>650300</v>
      </c>
      <c r="F756" s="1427" t="s">
        <v>1277</v>
      </c>
      <c r="G756" s="1427" t="s">
        <v>116</v>
      </c>
      <c r="H756" s="1427" t="s">
        <v>1264</v>
      </c>
      <c r="I756" s="1427" t="s">
        <v>1278</v>
      </c>
      <c r="J756" s="1427">
        <v>72.680000000000007</v>
      </c>
      <c r="K756" s="631" t="s">
        <v>104</v>
      </c>
    </row>
    <row r="757" spans="1:11" ht="12.75">
      <c r="A757" s="1427" t="s">
        <v>2786</v>
      </c>
      <c r="B757" s="1427" t="s">
        <v>780</v>
      </c>
      <c r="C757" s="1427" t="s">
        <v>390</v>
      </c>
      <c r="D757" s="1427" t="s">
        <v>549</v>
      </c>
      <c r="E757" s="1600">
        <v>650300</v>
      </c>
      <c r="F757" s="1427" t="s">
        <v>1277</v>
      </c>
      <c r="G757" s="1427" t="s">
        <v>116</v>
      </c>
      <c r="H757" s="1427" t="s">
        <v>1265</v>
      </c>
      <c r="I757" s="1427" t="s">
        <v>1278</v>
      </c>
      <c r="J757" s="1427">
        <v>80.459999999999994</v>
      </c>
      <c r="K757" s="631" t="s">
        <v>104</v>
      </c>
    </row>
    <row r="758" spans="1:11" ht="12.75">
      <c r="A758" s="1427" t="s">
        <v>2786</v>
      </c>
      <c r="B758" s="1427" t="s">
        <v>780</v>
      </c>
      <c r="C758" s="1427" t="s">
        <v>390</v>
      </c>
      <c r="D758" s="1427" t="s">
        <v>549</v>
      </c>
      <c r="E758" s="1600">
        <v>650300</v>
      </c>
      <c r="F758" s="1427" t="s">
        <v>1277</v>
      </c>
      <c r="G758" s="1427" t="s">
        <v>116</v>
      </c>
      <c r="H758" s="1427" t="s">
        <v>1266</v>
      </c>
      <c r="I758" s="1427" t="s">
        <v>1278</v>
      </c>
      <c r="J758" s="1427">
        <v>53.18</v>
      </c>
      <c r="K758" s="631" t="s">
        <v>104</v>
      </c>
    </row>
    <row r="759" spans="1:11" ht="12.75">
      <c r="A759" s="1427" t="s">
        <v>2786</v>
      </c>
      <c r="B759" s="1427" t="s">
        <v>780</v>
      </c>
      <c r="C759" s="1427" t="s">
        <v>390</v>
      </c>
      <c r="D759" s="1427" t="s">
        <v>549</v>
      </c>
      <c r="E759" s="1600">
        <v>650300</v>
      </c>
      <c r="F759" s="1427" t="s">
        <v>1277</v>
      </c>
      <c r="G759" s="1427" t="s">
        <v>116</v>
      </c>
      <c r="H759" s="1427" t="s">
        <v>1267</v>
      </c>
      <c r="I759" s="1427" t="s">
        <v>1278</v>
      </c>
      <c r="J759" s="1427">
        <v>85.650000000000006</v>
      </c>
      <c r="K759" s="631" t="s">
        <v>104</v>
      </c>
    </row>
    <row r="760" spans="1:11" ht="12.75">
      <c r="A760" s="1427" t="s">
        <v>2786</v>
      </c>
      <c r="B760" s="1427" t="s">
        <v>780</v>
      </c>
      <c r="C760" s="1427" t="s">
        <v>390</v>
      </c>
      <c r="D760" s="1427" t="s">
        <v>549</v>
      </c>
      <c r="E760" s="1600">
        <v>650400</v>
      </c>
      <c r="F760" s="1427" t="s">
        <v>1279</v>
      </c>
      <c r="G760" s="1427" t="s">
        <v>116</v>
      </c>
      <c r="H760" s="1427" t="s">
        <v>1263</v>
      </c>
      <c r="I760" s="1427" t="s">
        <v>1280</v>
      </c>
      <c r="J760" s="1427">
        <v>57.990000000000002</v>
      </c>
      <c r="K760" s="631" t="s">
        <v>104</v>
      </c>
    </row>
    <row r="761" spans="1:11" ht="12.75">
      <c r="A761" s="1427" t="s">
        <v>2786</v>
      </c>
      <c r="B761" s="1427" t="s">
        <v>780</v>
      </c>
      <c r="C761" s="1427" t="s">
        <v>390</v>
      </c>
      <c r="D761" s="1427" t="s">
        <v>549</v>
      </c>
      <c r="E761" s="1600">
        <v>650400</v>
      </c>
      <c r="F761" s="1427" t="s">
        <v>1279</v>
      </c>
      <c r="G761" s="1427" t="s">
        <v>116</v>
      </c>
      <c r="H761" s="1427" t="s">
        <v>1264</v>
      </c>
      <c r="I761" s="1427" t="s">
        <v>1280</v>
      </c>
      <c r="J761" s="1427">
        <v>31.859999999999999</v>
      </c>
      <c r="K761" s="631" t="s">
        <v>104</v>
      </c>
    </row>
    <row r="762" spans="1:11" ht="12.75">
      <c r="A762" s="1427" t="s">
        <v>2786</v>
      </c>
      <c r="B762" s="1427" t="s">
        <v>780</v>
      </c>
      <c r="C762" s="1427" t="s">
        <v>390</v>
      </c>
      <c r="D762" s="1427" t="s">
        <v>549</v>
      </c>
      <c r="E762" s="1600">
        <v>650400</v>
      </c>
      <c r="F762" s="1427" t="s">
        <v>1279</v>
      </c>
      <c r="G762" s="1427" t="s">
        <v>116</v>
      </c>
      <c r="H762" s="1427" t="s">
        <v>1265</v>
      </c>
      <c r="I762" s="1427" t="s">
        <v>1280</v>
      </c>
      <c r="J762" s="1427">
        <v>4.1799999999999997</v>
      </c>
      <c r="K762" s="631" t="s">
        <v>104</v>
      </c>
    </row>
    <row r="763" spans="1:11" ht="12.75">
      <c r="A763" s="1427" t="s">
        <v>2786</v>
      </c>
      <c r="B763" s="1427" t="s">
        <v>780</v>
      </c>
      <c r="C763" s="1427" t="s">
        <v>390</v>
      </c>
      <c r="D763" s="1427" t="s">
        <v>549</v>
      </c>
      <c r="E763" s="1600">
        <v>650400</v>
      </c>
      <c r="F763" s="1427" t="s">
        <v>1279</v>
      </c>
      <c r="G763" s="1427" t="s">
        <v>116</v>
      </c>
      <c r="H763" s="1427" t="s">
        <v>1266</v>
      </c>
      <c r="I763" s="1427" t="s">
        <v>1280</v>
      </c>
      <c r="J763" s="1427">
        <v>11.300000000000001</v>
      </c>
      <c r="K763" s="631" t="s">
        <v>104</v>
      </c>
    </row>
    <row r="764" spans="1:11" ht="12.75">
      <c r="A764" s="1427" t="s">
        <v>2786</v>
      </c>
      <c r="B764" s="1427" t="s">
        <v>780</v>
      </c>
      <c r="C764" s="1427" t="s">
        <v>390</v>
      </c>
      <c r="D764" s="1427" t="s">
        <v>549</v>
      </c>
      <c r="E764" s="1600">
        <v>650400</v>
      </c>
      <c r="F764" s="1427" t="s">
        <v>1279</v>
      </c>
      <c r="G764" s="1427" t="s">
        <v>116</v>
      </c>
      <c r="H764" s="1427" t="s">
        <v>1267</v>
      </c>
      <c r="I764" s="1427" t="s">
        <v>1280</v>
      </c>
      <c r="J764" s="1427">
        <v>26.559999999999999</v>
      </c>
      <c r="K764" s="631" t="s">
        <v>104</v>
      </c>
    </row>
    <row r="765" spans="1:11" ht="12.75">
      <c r="A765" s="1427" t="s">
        <v>2786</v>
      </c>
      <c r="B765" s="1427" t="s">
        <v>780</v>
      </c>
      <c r="C765" s="1427" t="s">
        <v>390</v>
      </c>
      <c r="D765" s="1427" t="s">
        <v>549</v>
      </c>
      <c r="E765" s="1600">
        <v>650500</v>
      </c>
      <c r="F765" s="1427" t="s">
        <v>1291</v>
      </c>
      <c r="G765" s="1427" t="s">
        <v>116</v>
      </c>
      <c r="H765" s="1427" t="s">
        <v>1263</v>
      </c>
      <c r="I765" s="1427" t="s">
        <v>1292</v>
      </c>
      <c r="J765" s="1427">
        <v>491.36000000000001</v>
      </c>
      <c r="K765" s="631" t="s">
        <v>104</v>
      </c>
    </row>
    <row r="766" spans="1:11" ht="12.75">
      <c r="A766" s="1427" t="s">
        <v>2786</v>
      </c>
      <c r="B766" s="1427" t="s">
        <v>780</v>
      </c>
      <c r="C766" s="1427" t="s">
        <v>390</v>
      </c>
      <c r="D766" s="1427" t="s">
        <v>549</v>
      </c>
      <c r="E766" s="1600">
        <v>650500</v>
      </c>
      <c r="F766" s="1427" t="s">
        <v>1291</v>
      </c>
      <c r="G766" s="1427" t="s">
        <v>116</v>
      </c>
      <c r="H766" s="1427" t="s">
        <v>1264</v>
      </c>
      <c r="I766" s="1427" t="s">
        <v>1292</v>
      </c>
      <c r="J766" s="1427">
        <v>428.61000000000001</v>
      </c>
      <c r="K766" s="631" t="s">
        <v>104</v>
      </c>
    </row>
    <row r="767" spans="1:11" ht="12.75">
      <c r="A767" s="1427" t="s">
        <v>2786</v>
      </c>
      <c r="B767" s="1427" t="s">
        <v>780</v>
      </c>
      <c r="C767" s="1427" t="s">
        <v>390</v>
      </c>
      <c r="D767" s="1427" t="s">
        <v>549</v>
      </c>
      <c r="E767" s="1600">
        <v>650500</v>
      </c>
      <c r="F767" s="1427" t="s">
        <v>1291</v>
      </c>
      <c r="G767" s="1427" t="s">
        <v>116</v>
      </c>
      <c r="H767" s="1427" t="s">
        <v>1265</v>
      </c>
      <c r="I767" s="1427" t="s">
        <v>1292</v>
      </c>
      <c r="J767" s="1427">
        <v>297.31</v>
      </c>
      <c r="K767" s="631" t="s">
        <v>104</v>
      </c>
    </row>
    <row r="768" spans="1:11" ht="12.75">
      <c r="A768" s="1427" t="s">
        <v>2786</v>
      </c>
      <c r="B768" s="1427" t="s">
        <v>780</v>
      </c>
      <c r="C768" s="1427" t="s">
        <v>390</v>
      </c>
      <c r="D768" s="1427" t="s">
        <v>549</v>
      </c>
      <c r="E768" s="1600">
        <v>650500</v>
      </c>
      <c r="F768" s="1427" t="s">
        <v>1291</v>
      </c>
      <c r="G768" s="1427" t="s">
        <v>116</v>
      </c>
      <c r="H768" s="1427" t="s">
        <v>1266</v>
      </c>
      <c r="I768" s="1427" t="s">
        <v>1292</v>
      </c>
      <c r="J768" s="1427">
        <v>589.89999999999998</v>
      </c>
      <c r="K768" s="631" t="s">
        <v>104</v>
      </c>
    </row>
    <row r="769" spans="1:11" ht="12.75">
      <c r="A769" s="1427" t="s">
        <v>2786</v>
      </c>
      <c r="B769" s="1427" t="s">
        <v>780</v>
      </c>
      <c r="C769" s="1427" t="s">
        <v>390</v>
      </c>
      <c r="D769" s="1427" t="s">
        <v>549</v>
      </c>
      <c r="E769" s="1600">
        <v>650500</v>
      </c>
      <c r="F769" s="1427" t="s">
        <v>1291</v>
      </c>
      <c r="G769" s="1427" t="s">
        <v>116</v>
      </c>
      <c r="H769" s="1427" t="s">
        <v>1267</v>
      </c>
      <c r="I769" s="1427" t="s">
        <v>1292</v>
      </c>
      <c r="J769" s="1427">
        <v>488.10000000000002</v>
      </c>
      <c r="K769" s="631" t="s">
        <v>104</v>
      </c>
    </row>
    <row r="770" spans="1:11" ht="12.75">
      <c r="A770" s="1427" t="s">
        <v>2786</v>
      </c>
      <c r="B770" s="1427" t="s">
        <v>780</v>
      </c>
      <c r="C770" s="1427" t="s">
        <v>390</v>
      </c>
      <c r="D770" s="1427" t="s">
        <v>549</v>
      </c>
      <c r="E770" s="1600">
        <v>650600</v>
      </c>
      <c r="F770" s="1427" t="s">
        <v>1293</v>
      </c>
      <c r="G770" s="1427" t="s">
        <v>116</v>
      </c>
      <c r="H770" s="1427" t="s">
        <v>1263</v>
      </c>
      <c r="I770" s="1427" t="s">
        <v>1294</v>
      </c>
      <c r="J770" s="1427">
        <v>407.04000000000002</v>
      </c>
      <c r="K770" s="631" t="s">
        <v>104</v>
      </c>
    </row>
    <row r="771" spans="1:11" ht="12.75">
      <c r="A771" s="1427" t="s">
        <v>2786</v>
      </c>
      <c r="B771" s="1427" t="s">
        <v>780</v>
      </c>
      <c r="C771" s="1427" t="s">
        <v>390</v>
      </c>
      <c r="D771" s="1427" t="s">
        <v>549</v>
      </c>
      <c r="E771" s="1600">
        <v>650600</v>
      </c>
      <c r="F771" s="1427" t="s">
        <v>1293</v>
      </c>
      <c r="G771" s="1427" t="s">
        <v>116</v>
      </c>
      <c r="H771" s="1427" t="s">
        <v>1264</v>
      </c>
      <c r="I771" s="1427" t="s">
        <v>1294</v>
      </c>
      <c r="J771" s="1427">
        <v>146.25999999999999</v>
      </c>
      <c r="K771" s="631" t="s">
        <v>104</v>
      </c>
    </row>
    <row r="772" spans="1:11" ht="12.75">
      <c r="A772" s="1427" t="s">
        <v>2786</v>
      </c>
      <c r="B772" s="1427" t="s">
        <v>780</v>
      </c>
      <c r="C772" s="1427" t="s">
        <v>390</v>
      </c>
      <c r="D772" s="1427" t="s">
        <v>549</v>
      </c>
      <c r="E772" s="1600">
        <v>650600</v>
      </c>
      <c r="F772" s="1427" t="s">
        <v>1293</v>
      </c>
      <c r="G772" s="1427" t="s">
        <v>116</v>
      </c>
      <c r="H772" s="1427" t="s">
        <v>1265</v>
      </c>
      <c r="I772" s="1427" t="s">
        <v>1294</v>
      </c>
      <c r="J772" s="1427">
        <v>204.94999999999999</v>
      </c>
      <c r="K772" s="631" t="s">
        <v>104</v>
      </c>
    </row>
    <row r="773" spans="1:11" ht="12.75">
      <c r="A773" s="1427" t="s">
        <v>2786</v>
      </c>
      <c r="B773" s="1427" t="s">
        <v>780</v>
      </c>
      <c r="C773" s="1427" t="s">
        <v>390</v>
      </c>
      <c r="D773" s="1427" t="s">
        <v>549</v>
      </c>
      <c r="E773" s="1600">
        <v>650600</v>
      </c>
      <c r="F773" s="1427" t="s">
        <v>1293</v>
      </c>
      <c r="G773" s="1427" t="s">
        <v>116</v>
      </c>
      <c r="H773" s="1427" t="s">
        <v>1266</v>
      </c>
      <c r="I773" s="1427" t="s">
        <v>1294</v>
      </c>
      <c r="J773" s="1427">
        <v>249.99000000000001</v>
      </c>
      <c r="K773" s="631" t="s">
        <v>104</v>
      </c>
    </row>
    <row r="774" spans="1:11" ht="12.75">
      <c r="A774" s="1427" t="s">
        <v>2786</v>
      </c>
      <c r="B774" s="1427" t="s">
        <v>780</v>
      </c>
      <c r="C774" s="1427" t="s">
        <v>390</v>
      </c>
      <c r="D774" s="1427" t="s">
        <v>549</v>
      </c>
      <c r="E774" s="1600">
        <v>650600</v>
      </c>
      <c r="F774" s="1427" t="s">
        <v>1293</v>
      </c>
      <c r="G774" s="1427" t="s">
        <v>116</v>
      </c>
      <c r="H774" s="1427" t="s">
        <v>1267</v>
      </c>
      <c r="I774" s="1427" t="s">
        <v>1294</v>
      </c>
      <c r="J774" s="1427">
        <v>388.86000000000001</v>
      </c>
      <c r="K774" s="631" t="s">
        <v>104</v>
      </c>
    </row>
    <row r="775" spans="1:11" ht="12.75">
      <c r="A775" s="1427" t="s">
        <v>2786</v>
      </c>
      <c r="B775" s="1427" t="s">
        <v>780</v>
      </c>
      <c r="C775" s="1427" t="s">
        <v>390</v>
      </c>
      <c r="D775" s="1427" t="s">
        <v>549</v>
      </c>
      <c r="E775" s="1600">
        <v>650700</v>
      </c>
      <c r="F775" s="1427" t="s">
        <v>1274</v>
      </c>
      <c r="G775" s="1427" t="s">
        <v>116</v>
      </c>
      <c r="H775" s="1427" t="s">
        <v>1263</v>
      </c>
      <c r="I775" s="1427" t="s">
        <v>1275</v>
      </c>
      <c r="J775" s="1427">
        <v>1355.73</v>
      </c>
      <c r="K775" s="631" t="s">
        <v>104</v>
      </c>
    </row>
    <row r="776" spans="1:11" ht="12.75">
      <c r="A776" s="1427" t="s">
        <v>2786</v>
      </c>
      <c r="B776" s="1427" t="s">
        <v>780</v>
      </c>
      <c r="C776" s="1427" t="s">
        <v>390</v>
      </c>
      <c r="D776" s="1427" t="s">
        <v>549</v>
      </c>
      <c r="E776" s="1600">
        <v>650700</v>
      </c>
      <c r="F776" s="1427" t="s">
        <v>1274</v>
      </c>
      <c r="G776" s="1427" t="s">
        <v>116</v>
      </c>
      <c r="H776" s="1427" t="s">
        <v>1264</v>
      </c>
      <c r="I776" s="1427" t="s">
        <v>1275</v>
      </c>
      <c r="J776" s="1427">
        <v>1219.5699999999999</v>
      </c>
      <c r="K776" s="631" t="s">
        <v>104</v>
      </c>
    </row>
    <row r="777" spans="1:11" ht="12.75">
      <c r="A777" s="1427" t="s">
        <v>2786</v>
      </c>
      <c r="B777" s="1427" t="s">
        <v>780</v>
      </c>
      <c r="C777" s="1427" t="s">
        <v>390</v>
      </c>
      <c r="D777" s="1427" t="s">
        <v>549</v>
      </c>
      <c r="E777" s="1600">
        <v>650700</v>
      </c>
      <c r="F777" s="1427" t="s">
        <v>1274</v>
      </c>
      <c r="G777" s="1427" t="s">
        <v>116</v>
      </c>
      <c r="H777" s="1427" t="s">
        <v>1265</v>
      </c>
      <c r="I777" s="1427" t="s">
        <v>1275</v>
      </c>
      <c r="J777" s="1427">
        <v>1516.1199999999999</v>
      </c>
      <c r="K777" s="631" t="s">
        <v>104</v>
      </c>
    </row>
    <row r="778" spans="1:11" ht="12.75">
      <c r="A778" s="1427" t="s">
        <v>2786</v>
      </c>
      <c r="B778" s="1427" t="s">
        <v>780</v>
      </c>
      <c r="C778" s="1427" t="s">
        <v>390</v>
      </c>
      <c r="D778" s="1427" t="s">
        <v>549</v>
      </c>
      <c r="E778" s="1600">
        <v>650700</v>
      </c>
      <c r="F778" s="1427" t="s">
        <v>1274</v>
      </c>
      <c r="G778" s="1427" t="s">
        <v>116</v>
      </c>
      <c r="H778" s="1427" t="s">
        <v>1266</v>
      </c>
      <c r="I778" s="1427" t="s">
        <v>1275</v>
      </c>
      <c r="J778" s="1427">
        <v>1469.1400000000001</v>
      </c>
      <c r="K778" s="631" t="s">
        <v>104</v>
      </c>
    </row>
    <row r="779" spans="1:11" ht="12.75">
      <c r="A779" s="1427" t="s">
        <v>2786</v>
      </c>
      <c r="B779" s="1427" t="s">
        <v>780</v>
      </c>
      <c r="C779" s="1427" t="s">
        <v>390</v>
      </c>
      <c r="D779" s="1427" t="s">
        <v>549</v>
      </c>
      <c r="E779" s="1600">
        <v>650700</v>
      </c>
      <c r="F779" s="1427" t="s">
        <v>1274</v>
      </c>
      <c r="G779" s="1427" t="s">
        <v>116</v>
      </c>
      <c r="H779" s="1427" t="s">
        <v>1267</v>
      </c>
      <c r="I779" s="1427" t="s">
        <v>1275</v>
      </c>
      <c r="J779" s="1427">
        <v>1067.5799999999999</v>
      </c>
      <c r="K779" s="631" t="s">
        <v>104</v>
      </c>
    </row>
    <row r="780" spans="1:11" ht="12.75">
      <c r="A780" s="1427" t="s">
        <v>2786</v>
      </c>
      <c r="B780" s="1427" t="s">
        <v>780</v>
      </c>
      <c r="C780" s="1427" t="s">
        <v>390</v>
      </c>
      <c r="D780" s="1427" t="s">
        <v>549</v>
      </c>
      <c r="E780" s="1600">
        <v>650800</v>
      </c>
      <c r="F780" s="1427" t="s">
        <v>1271</v>
      </c>
      <c r="G780" s="1427" t="s">
        <v>116</v>
      </c>
      <c r="H780" s="1427" t="s">
        <v>1263</v>
      </c>
      <c r="I780" s="1427" t="s">
        <v>1272</v>
      </c>
      <c r="J780" s="1427">
        <v>12457.1</v>
      </c>
      <c r="K780" s="631" t="s">
        <v>104</v>
      </c>
    </row>
    <row r="781" spans="1:11" ht="12.75">
      <c r="A781" s="1427" t="s">
        <v>2786</v>
      </c>
      <c r="B781" s="1427" t="s">
        <v>780</v>
      </c>
      <c r="C781" s="1427" t="s">
        <v>390</v>
      </c>
      <c r="D781" s="1427" t="s">
        <v>549</v>
      </c>
      <c r="E781" s="1600">
        <v>650800</v>
      </c>
      <c r="F781" s="1427" t="s">
        <v>1271</v>
      </c>
      <c r="G781" s="1427" t="s">
        <v>116</v>
      </c>
      <c r="H781" s="1427" t="s">
        <v>1264</v>
      </c>
      <c r="I781" s="1427" t="s">
        <v>1272</v>
      </c>
      <c r="J781" s="1427">
        <v>22490.610000000001</v>
      </c>
      <c r="K781" s="631" t="s">
        <v>104</v>
      </c>
    </row>
    <row r="782" spans="1:11" ht="12.75">
      <c r="A782" s="1427" t="s">
        <v>2786</v>
      </c>
      <c r="B782" s="1427" t="s">
        <v>780</v>
      </c>
      <c r="C782" s="1427" t="s">
        <v>390</v>
      </c>
      <c r="D782" s="1427" t="s">
        <v>549</v>
      </c>
      <c r="E782" s="1600">
        <v>650800</v>
      </c>
      <c r="F782" s="1427" t="s">
        <v>1271</v>
      </c>
      <c r="G782" s="1427" t="s">
        <v>116</v>
      </c>
      <c r="H782" s="1427" t="s">
        <v>1265</v>
      </c>
      <c r="I782" s="1427" t="s">
        <v>1272</v>
      </c>
      <c r="J782" s="1427">
        <v>13719.35</v>
      </c>
      <c r="K782" s="631" t="s">
        <v>104</v>
      </c>
    </row>
    <row r="783" spans="1:11" ht="12.75">
      <c r="A783" s="1427" t="s">
        <v>2786</v>
      </c>
      <c r="B783" s="1427" t="s">
        <v>780</v>
      </c>
      <c r="C783" s="1427" t="s">
        <v>390</v>
      </c>
      <c r="D783" s="1427" t="s">
        <v>549</v>
      </c>
      <c r="E783" s="1600">
        <v>650800</v>
      </c>
      <c r="F783" s="1427" t="s">
        <v>1271</v>
      </c>
      <c r="G783" s="1427" t="s">
        <v>116</v>
      </c>
      <c r="H783" s="1427" t="s">
        <v>1266</v>
      </c>
      <c r="I783" s="1427" t="s">
        <v>1272</v>
      </c>
      <c r="J783" s="1427">
        <v>12893.059999999999</v>
      </c>
      <c r="K783" s="631" t="s">
        <v>104</v>
      </c>
    </row>
    <row r="784" spans="1:11" ht="12.75">
      <c r="A784" s="1427" t="s">
        <v>2786</v>
      </c>
      <c r="B784" s="1427" t="s">
        <v>780</v>
      </c>
      <c r="C784" s="1427" t="s">
        <v>390</v>
      </c>
      <c r="D784" s="1427" t="s">
        <v>549</v>
      </c>
      <c r="E784" s="1600">
        <v>650800</v>
      </c>
      <c r="F784" s="1427" t="s">
        <v>1271</v>
      </c>
      <c r="G784" s="1427" t="s">
        <v>116</v>
      </c>
      <c r="H784" s="1427" t="s">
        <v>1267</v>
      </c>
      <c r="I784" s="1427" t="s">
        <v>1272</v>
      </c>
      <c r="J784" s="1427">
        <v>13228.52</v>
      </c>
      <c r="K784" s="631" t="s">
        <v>104</v>
      </c>
    </row>
    <row r="785" spans="1:11" ht="12.75">
      <c r="A785" s="1427" t="s">
        <v>2786</v>
      </c>
      <c r="B785" s="1427" t="s">
        <v>780</v>
      </c>
      <c r="C785" s="1427" t="s">
        <v>390</v>
      </c>
      <c r="D785" s="1427" t="s">
        <v>549</v>
      </c>
      <c r="E785" s="1600">
        <v>750100</v>
      </c>
      <c r="F785" s="1427" t="s">
        <v>1281</v>
      </c>
      <c r="G785" s="1427" t="s">
        <v>1238</v>
      </c>
      <c r="H785" s="1427" t="s">
        <v>1263</v>
      </c>
      <c r="I785" s="1427" t="s">
        <v>1282</v>
      </c>
      <c r="J785" s="1427">
        <v>109.37</v>
      </c>
      <c r="K785" s="631" t="s">
        <v>104</v>
      </c>
    </row>
    <row r="786" spans="1:11" ht="12.75">
      <c r="A786" s="1427" t="s">
        <v>2786</v>
      </c>
      <c r="B786" s="1427" t="s">
        <v>780</v>
      </c>
      <c r="C786" s="1427" t="s">
        <v>390</v>
      </c>
      <c r="D786" s="1427" t="s">
        <v>549</v>
      </c>
      <c r="E786" s="1600">
        <v>750100</v>
      </c>
      <c r="F786" s="1427" t="s">
        <v>1281</v>
      </c>
      <c r="G786" s="1427" t="s">
        <v>1238</v>
      </c>
      <c r="H786" s="1427" t="s">
        <v>1264</v>
      </c>
      <c r="I786" s="1427" t="s">
        <v>1282</v>
      </c>
      <c r="J786" s="1427">
        <v>171.22999999999999</v>
      </c>
      <c r="K786" s="631" t="s">
        <v>104</v>
      </c>
    </row>
    <row r="787" spans="1:11" ht="12.75">
      <c r="A787" s="1427" t="s">
        <v>2786</v>
      </c>
      <c r="B787" s="1427" t="s">
        <v>780</v>
      </c>
      <c r="C787" s="1427" t="s">
        <v>390</v>
      </c>
      <c r="D787" s="1427" t="s">
        <v>549</v>
      </c>
      <c r="E787" s="1600">
        <v>750100</v>
      </c>
      <c r="F787" s="1427" t="s">
        <v>1281</v>
      </c>
      <c r="G787" s="1427" t="s">
        <v>1238</v>
      </c>
      <c r="H787" s="1427" t="s">
        <v>1265</v>
      </c>
      <c r="I787" s="1427" t="s">
        <v>1282</v>
      </c>
      <c r="J787" s="1427">
        <v>116.81</v>
      </c>
      <c r="K787" s="631" t="s">
        <v>104</v>
      </c>
    </row>
    <row r="788" spans="1:11" ht="12.75">
      <c r="A788" s="1427" t="s">
        <v>2786</v>
      </c>
      <c r="B788" s="1427" t="s">
        <v>780</v>
      </c>
      <c r="C788" s="1427" t="s">
        <v>390</v>
      </c>
      <c r="D788" s="1427" t="s">
        <v>549</v>
      </c>
      <c r="E788" s="1600">
        <v>750100</v>
      </c>
      <c r="F788" s="1427" t="s">
        <v>1281</v>
      </c>
      <c r="G788" s="1427" t="s">
        <v>1238</v>
      </c>
      <c r="H788" s="1427" t="s">
        <v>1266</v>
      </c>
      <c r="I788" s="1427" t="s">
        <v>1282</v>
      </c>
      <c r="J788" s="1427">
        <v>133.28</v>
      </c>
      <c r="K788" s="631" t="s">
        <v>104</v>
      </c>
    </row>
    <row r="789" spans="1:11" ht="12.75">
      <c r="A789" s="1427" t="s">
        <v>2786</v>
      </c>
      <c r="B789" s="1427" t="s">
        <v>780</v>
      </c>
      <c r="C789" s="1427" t="s">
        <v>390</v>
      </c>
      <c r="D789" s="1427" t="s">
        <v>549</v>
      </c>
      <c r="E789" s="1600">
        <v>750100</v>
      </c>
      <c r="F789" s="1427" t="s">
        <v>1281</v>
      </c>
      <c r="G789" s="1427" t="s">
        <v>1238</v>
      </c>
      <c r="H789" s="1427" t="s">
        <v>1267</v>
      </c>
      <c r="I789" s="1427" t="s">
        <v>1282</v>
      </c>
      <c r="J789" s="1427">
        <v>124.69</v>
      </c>
      <c r="K789" s="631" t="s">
        <v>104</v>
      </c>
    </row>
    <row r="790" spans="1:11" ht="12.75">
      <c r="A790" s="1427" t="s">
        <v>2786</v>
      </c>
      <c r="B790" s="1427" t="s">
        <v>780</v>
      </c>
      <c r="C790" s="1427" t="s">
        <v>390</v>
      </c>
      <c r="D790" s="1427" t="s">
        <v>549</v>
      </c>
      <c r="E790" s="1600">
        <v>750200</v>
      </c>
      <c r="F790" s="1427" t="s">
        <v>1295</v>
      </c>
      <c r="G790" s="1427" t="s">
        <v>1238</v>
      </c>
      <c r="H790" s="1427" t="s">
        <v>1263</v>
      </c>
      <c r="I790" s="1427" t="s">
        <v>1296</v>
      </c>
      <c r="J790" s="1427">
        <v>0.72999999999999998</v>
      </c>
      <c r="K790" s="631" t="s">
        <v>104</v>
      </c>
    </row>
    <row r="791" spans="1:11" ht="12.75">
      <c r="A791" s="1427" t="s">
        <v>2786</v>
      </c>
      <c r="B791" s="1427" t="s">
        <v>780</v>
      </c>
      <c r="C791" s="1427" t="s">
        <v>390</v>
      </c>
      <c r="D791" s="1427" t="s">
        <v>549</v>
      </c>
      <c r="E791" s="1600">
        <v>750200</v>
      </c>
      <c r="F791" s="1427" t="s">
        <v>1295</v>
      </c>
      <c r="G791" s="1427" t="s">
        <v>1238</v>
      </c>
      <c r="H791" s="1427" t="s">
        <v>1264</v>
      </c>
      <c r="I791" s="1427" t="s">
        <v>1296</v>
      </c>
      <c r="J791" s="1427">
        <v>0.059999999999999998</v>
      </c>
      <c r="K791" s="631" t="s">
        <v>104</v>
      </c>
    </row>
    <row r="792" spans="1:11" ht="12.75">
      <c r="A792" s="1427" t="s">
        <v>2786</v>
      </c>
      <c r="B792" s="1427" t="s">
        <v>780</v>
      </c>
      <c r="C792" s="1427" t="s">
        <v>390</v>
      </c>
      <c r="D792" s="1427" t="s">
        <v>549</v>
      </c>
      <c r="E792" s="1600">
        <v>750200</v>
      </c>
      <c r="F792" s="1427" t="s">
        <v>1295</v>
      </c>
      <c r="G792" s="1427" t="s">
        <v>1238</v>
      </c>
      <c r="H792" s="1427" t="s">
        <v>1265</v>
      </c>
      <c r="I792" s="1427" t="s">
        <v>1296</v>
      </c>
      <c r="J792" s="1427">
        <v>10.5</v>
      </c>
      <c r="K792" s="631" t="s">
        <v>104</v>
      </c>
    </row>
    <row r="793" spans="1:11" ht="12.75">
      <c r="A793" s="1427" t="s">
        <v>2786</v>
      </c>
      <c r="B793" s="1427" t="s">
        <v>780</v>
      </c>
      <c r="C793" s="1427" t="s">
        <v>390</v>
      </c>
      <c r="D793" s="1427" t="s">
        <v>549</v>
      </c>
      <c r="E793" s="1600">
        <v>750200</v>
      </c>
      <c r="F793" s="1427" t="s">
        <v>1295</v>
      </c>
      <c r="G793" s="1427" t="s">
        <v>1238</v>
      </c>
      <c r="H793" s="1427" t="s">
        <v>1267</v>
      </c>
      <c r="I793" s="1427" t="s">
        <v>1296</v>
      </c>
      <c r="J793" s="1427">
        <v>0.12</v>
      </c>
      <c r="K793" s="631" t="s">
        <v>104</v>
      </c>
    </row>
    <row r="794" spans="1:11" ht="12.75">
      <c r="A794" s="1427" t="s">
        <v>2786</v>
      </c>
      <c r="B794" s="1427" t="s">
        <v>780</v>
      </c>
      <c r="C794" s="1427" t="s">
        <v>390</v>
      </c>
      <c r="D794" s="1427" t="s">
        <v>549</v>
      </c>
      <c r="E794" s="1600">
        <v>750300</v>
      </c>
      <c r="F794" s="1427" t="s">
        <v>1297</v>
      </c>
      <c r="G794" s="1427" t="s">
        <v>1238</v>
      </c>
      <c r="H794" s="1427" t="s">
        <v>1263</v>
      </c>
      <c r="I794" s="1427" t="s">
        <v>1298</v>
      </c>
      <c r="J794" s="1427">
        <v>4.0300000000000002</v>
      </c>
      <c r="K794" s="631" t="s">
        <v>104</v>
      </c>
    </row>
    <row r="795" spans="1:11" ht="12.75">
      <c r="A795" s="1427" t="s">
        <v>2786</v>
      </c>
      <c r="B795" s="1427" t="s">
        <v>780</v>
      </c>
      <c r="C795" s="1427" t="s">
        <v>390</v>
      </c>
      <c r="D795" s="1427" t="s">
        <v>549</v>
      </c>
      <c r="E795" s="1600">
        <v>750300</v>
      </c>
      <c r="F795" s="1427" t="s">
        <v>1297</v>
      </c>
      <c r="G795" s="1427" t="s">
        <v>1238</v>
      </c>
      <c r="H795" s="1427" t="s">
        <v>1264</v>
      </c>
      <c r="I795" s="1427" t="s">
        <v>1298</v>
      </c>
      <c r="J795" s="1427">
        <v>3.1400000000000001</v>
      </c>
      <c r="K795" s="631" t="s">
        <v>104</v>
      </c>
    </row>
    <row r="796" spans="1:11" ht="12.75">
      <c r="A796" s="1427" t="s">
        <v>2786</v>
      </c>
      <c r="B796" s="1427" t="s">
        <v>780</v>
      </c>
      <c r="C796" s="1427" t="s">
        <v>390</v>
      </c>
      <c r="D796" s="1427" t="s">
        <v>549</v>
      </c>
      <c r="E796" s="1600">
        <v>750300</v>
      </c>
      <c r="F796" s="1427" t="s">
        <v>1297</v>
      </c>
      <c r="G796" s="1427" t="s">
        <v>1238</v>
      </c>
      <c r="H796" s="1427" t="s">
        <v>1266</v>
      </c>
      <c r="I796" s="1427" t="s">
        <v>1298</v>
      </c>
      <c r="J796" s="1427">
        <v>5.6299999999999999</v>
      </c>
      <c r="K796" s="631" t="s">
        <v>104</v>
      </c>
    </row>
    <row r="797" spans="1:11" ht="12.75">
      <c r="A797" s="1427" t="s">
        <v>2786</v>
      </c>
      <c r="B797" s="1427" t="s">
        <v>780</v>
      </c>
      <c r="C797" s="1427" t="s">
        <v>390</v>
      </c>
      <c r="D797" s="1427" t="s">
        <v>549</v>
      </c>
      <c r="E797" s="1600">
        <v>750400</v>
      </c>
      <c r="F797" s="1427" t="s">
        <v>1299</v>
      </c>
      <c r="G797" s="1427" t="s">
        <v>1238</v>
      </c>
      <c r="H797" s="1427" t="s">
        <v>1263</v>
      </c>
      <c r="I797" s="1427" t="s">
        <v>1300</v>
      </c>
      <c r="J797" s="1427">
        <v>0.26000000000000001</v>
      </c>
      <c r="K797" s="631" t="s">
        <v>104</v>
      </c>
    </row>
    <row r="798" spans="1:11" ht="12.75">
      <c r="A798" s="1427" t="s">
        <v>2786</v>
      </c>
      <c r="B798" s="1427" t="s">
        <v>780</v>
      </c>
      <c r="C798" s="1427" t="s">
        <v>390</v>
      </c>
      <c r="D798" s="1427" t="s">
        <v>549</v>
      </c>
      <c r="E798" s="1600">
        <v>750400</v>
      </c>
      <c r="F798" s="1427" t="s">
        <v>1299</v>
      </c>
      <c r="G798" s="1427" t="s">
        <v>1238</v>
      </c>
      <c r="H798" s="1427" t="s">
        <v>1265</v>
      </c>
      <c r="I798" s="1427" t="s">
        <v>1300</v>
      </c>
      <c r="J798" s="1427">
        <v>0.23999999999999999</v>
      </c>
      <c r="K798" s="631" t="s">
        <v>104</v>
      </c>
    </row>
    <row r="799" spans="1:11" ht="12.75">
      <c r="A799" s="1427" t="s">
        <v>2786</v>
      </c>
      <c r="B799" s="1427" t="s">
        <v>780</v>
      </c>
      <c r="C799" s="1427" t="s">
        <v>390</v>
      </c>
      <c r="D799" s="1427" t="s">
        <v>549</v>
      </c>
      <c r="E799" s="1600">
        <v>750400</v>
      </c>
      <c r="F799" s="1427" t="s">
        <v>1299</v>
      </c>
      <c r="G799" s="1427" t="s">
        <v>1238</v>
      </c>
      <c r="H799" s="1427" t="s">
        <v>1267</v>
      </c>
      <c r="I799" s="1427" t="s">
        <v>1300</v>
      </c>
      <c r="J799" s="1427">
        <v>0.040000000000000001</v>
      </c>
      <c r="K799" s="631" t="s">
        <v>104</v>
      </c>
    </row>
    <row r="800" spans="1:11" ht="12.75">
      <c r="A800" s="1427" t="s">
        <v>2786</v>
      </c>
      <c r="B800" s="1427" t="s">
        <v>780</v>
      </c>
      <c r="C800" s="1427" t="s">
        <v>390</v>
      </c>
      <c r="D800" s="1427" t="s">
        <v>549</v>
      </c>
      <c r="E800" s="1600">
        <v>750500</v>
      </c>
      <c r="F800" s="1427" t="s">
        <v>1283</v>
      </c>
      <c r="G800" s="1427" t="s">
        <v>1238</v>
      </c>
      <c r="H800" s="1427" t="s">
        <v>1263</v>
      </c>
      <c r="I800" s="1427" t="s">
        <v>1284</v>
      </c>
      <c r="J800" s="1427">
        <v>169.87</v>
      </c>
      <c r="K800" s="631" t="s">
        <v>104</v>
      </c>
    </row>
    <row r="801" spans="1:11" ht="12.75">
      <c r="A801" s="1427" t="s">
        <v>2786</v>
      </c>
      <c r="B801" s="1427" t="s">
        <v>780</v>
      </c>
      <c r="C801" s="1427" t="s">
        <v>390</v>
      </c>
      <c r="D801" s="1427" t="s">
        <v>549</v>
      </c>
      <c r="E801" s="1600">
        <v>750500</v>
      </c>
      <c r="F801" s="1427" t="s">
        <v>1283</v>
      </c>
      <c r="G801" s="1427" t="s">
        <v>1238</v>
      </c>
      <c r="H801" s="1427" t="s">
        <v>1264</v>
      </c>
      <c r="I801" s="1427" t="s">
        <v>1284</v>
      </c>
      <c r="J801" s="1427">
        <v>125.16</v>
      </c>
      <c r="K801" s="631" t="s">
        <v>104</v>
      </c>
    </row>
    <row r="802" spans="1:11" ht="12.75">
      <c r="A802" s="1427" t="s">
        <v>2786</v>
      </c>
      <c r="B802" s="1427" t="s">
        <v>780</v>
      </c>
      <c r="C802" s="1427" t="s">
        <v>390</v>
      </c>
      <c r="D802" s="1427" t="s">
        <v>549</v>
      </c>
      <c r="E802" s="1600">
        <v>750500</v>
      </c>
      <c r="F802" s="1427" t="s">
        <v>1283</v>
      </c>
      <c r="G802" s="1427" t="s">
        <v>1238</v>
      </c>
      <c r="H802" s="1427" t="s">
        <v>1265</v>
      </c>
      <c r="I802" s="1427" t="s">
        <v>1284</v>
      </c>
      <c r="J802" s="1427">
        <v>154.25</v>
      </c>
      <c r="K802" s="631" t="s">
        <v>104</v>
      </c>
    </row>
    <row r="803" spans="1:11" ht="12.75">
      <c r="A803" s="1427" t="s">
        <v>2786</v>
      </c>
      <c r="B803" s="1427" t="s">
        <v>780</v>
      </c>
      <c r="C803" s="1427" t="s">
        <v>390</v>
      </c>
      <c r="D803" s="1427" t="s">
        <v>549</v>
      </c>
      <c r="E803" s="1600">
        <v>750500</v>
      </c>
      <c r="F803" s="1427" t="s">
        <v>1283</v>
      </c>
      <c r="G803" s="1427" t="s">
        <v>1238</v>
      </c>
      <c r="H803" s="1427" t="s">
        <v>1266</v>
      </c>
      <c r="I803" s="1427" t="s">
        <v>1284</v>
      </c>
      <c r="J803" s="1427">
        <v>139.06</v>
      </c>
      <c r="K803" s="631" t="s">
        <v>104</v>
      </c>
    </row>
    <row r="804" spans="1:11" ht="12.75">
      <c r="A804" s="1427" t="s">
        <v>2786</v>
      </c>
      <c r="B804" s="1427" t="s">
        <v>780</v>
      </c>
      <c r="C804" s="1427" t="s">
        <v>390</v>
      </c>
      <c r="D804" s="1427" t="s">
        <v>549</v>
      </c>
      <c r="E804" s="1600">
        <v>750500</v>
      </c>
      <c r="F804" s="1427" t="s">
        <v>1283</v>
      </c>
      <c r="G804" s="1427" t="s">
        <v>1238</v>
      </c>
      <c r="H804" s="1427" t="s">
        <v>1267</v>
      </c>
      <c r="I804" s="1427" t="s">
        <v>1284</v>
      </c>
      <c r="J804" s="1427">
        <v>121.02</v>
      </c>
      <c r="K804" s="631" t="s">
        <v>104</v>
      </c>
    </row>
    <row r="805" spans="1:11" ht="12.75">
      <c r="A805" s="1427" t="s">
        <v>2786</v>
      </c>
      <c r="B805" s="1427" t="s">
        <v>780</v>
      </c>
      <c r="C805" s="1427" t="s">
        <v>390</v>
      </c>
      <c r="D805" s="1427" t="s">
        <v>549</v>
      </c>
      <c r="E805" s="1600">
        <v>750600</v>
      </c>
      <c r="F805" s="1427" t="s">
        <v>1301</v>
      </c>
      <c r="G805" s="1427" t="s">
        <v>1238</v>
      </c>
      <c r="H805" s="1427" t="s">
        <v>1263</v>
      </c>
      <c r="I805" s="1427" t="s">
        <v>1302</v>
      </c>
      <c r="J805" s="1427">
        <v>0.040000000000000001</v>
      </c>
      <c r="K805" s="631" t="s">
        <v>104</v>
      </c>
    </row>
    <row r="806" spans="1:11" ht="12.75">
      <c r="A806" s="1427" t="s">
        <v>2786</v>
      </c>
      <c r="B806" s="1427" t="s">
        <v>780</v>
      </c>
      <c r="C806" s="1427" t="s">
        <v>390</v>
      </c>
      <c r="D806" s="1427" t="s">
        <v>549</v>
      </c>
      <c r="E806" s="1600">
        <v>750600</v>
      </c>
      <c r="F806" s="1427" t="s">
        <v>1301</v>
      </c>
      <c r="G806" s="1427" t="s">
        <v>1238</v>
      </c>
      <c r="H806" s="1427" t="s">
        <v>1265</v>
      </c>
      <c r="I806" s="1427" t="s">
        <v>1302</v>
      </c>
      <c r="J806" s="1427">
        <v>0.28000000000000003</v>
      </c>
      <c r="K806" s="631" t="s">
        <v>104</v>
      </c>
    </row>
    <row r="807" spans="1:11" ht="12.75">
      <c r="A807" s="1427" t="s">
        <v>2786</v>
      </c>
      <c r="B807" s="1427" t="s">
        <v>780</v>
      </c>
      <c r="C807" s="1427" t="s">
        <v>390</v>
      </c>
      <c r="D807" s="1427" t="s">
        <v>549</v>
      </c>
      <c r="E807" s="1600">
        <v>750600</v>
      </c>
      <c r="F807" s="1427" t="s">
        <v>1301</v>
      </c>
      <c r="G807" s="1427" t="s">
        <v>1238</v>
      </c>
      <c r="H807" s="1427" t="s">
        <v>1267</v>
      </c>
      <c r="I807" s="1427" t="s">
        <v>1302</v>
      </c>
      <c r="J807" s="1427">
        <v>15.43</v>
      </c>
      <c r="K807" s="631" t="s">
        <v>104</v>
      </c>
    </row>
    <row r="808" spans="1:11" ht="12.75">
      <c r="A808" s="1427" t="s">
        <v>2786</v>
      </c>
      <c r="B808" s="1427" t="s">
        <v>780</v>
      </c>
      <c r="C808" s="1427" t="s">
        <v>390</v>
      </c>
      <c r="D808" s="1427" t="s">
        <v>549</v>
      </c>
      <c r="E808" s="1600">
        <v>750700</v>
      </c>
      <c r="F808" s="1427" t="s">
        <v>1276</v>
      </c>
      <c r="G808" s="1427" t="s">
        <v>1238</v>
      </c>
      <c r="H808" s="1427" t="s">
        <v>1263</v>
      </c>
      <c r="I808" s="1427" t="s">
        <v>1275</v>
      </c>
      <c r="J808" s="1427">
        <v>13.119999999999999</v>
      </c>
      <c r="K808" s="631" t="s">
        <v>104</v>
      </c>
    </row>
    <row r="809" spans="1:11" ht="12.75">
      <c r="A809" s="1427" t="s">
        <v>2786</v>
      </c>
      <c r="B809" s="1427" t="s">
        <v>780</v>
      </c>
      <c r="C809" s="1427" t="s">
        <v>390</v>
      </c>
      <c r="D809" s="1427" t="s">
        <v>549</v>
      </c>
      <c r="E809" s="1600">
        <v>750700</v>
      </c>
      <c r="F809" s="1427" t="s">
        <v>1276</v>
      </c>
      <c r="G809" s="1427" t="s">
        <v>1238</v>
      </c>
      <c r="H809" s="1427" t="s">
        <v>1264</v>
      </c>
      <c r="I809" s="1427" t="s">
        <v>1275</v>
      </c>
      <c r="J809" s="1427">
        <v>17.629999999999999</v>
      </c>
      <c r="K809" s="631" t="s">
        <v>104</v>
      </c>
    </row>
    <row r="810" spans="1:11" ht="12.75">
      <c r="A810" s="1427" t="s">
        <v>2786</v>
      </c>
      <c r="B810" s="1427" t="s">
        <v>780</v>
      </c>
      <c r="C810" s="1427" t="s">
        <v>390</v>
      </c>
      <c r="D810" s="1427" t="s">
        <v>549</v>
      </c>
      <c r="E810" s="1600">
        <v>750700</v>
      </c>
      <c r="F810" s="1427" t="s">
        <v>1276</v>
      </c>
      <c r="G810" s="1427" t="s">
        <v>1238</v>
      </c>
      <c r="H810" s="1427" t="s">
        <v>1265</v>
      </c>
      <c r="I810" s="1427" t="s">
        <v>1275</v>
      </c>
      <c r="J810" s="1427">
        <v>21.66</v>
      </c>
      <c r="K810" s="631" t="s">
        <v>104</v>
      </c>
    </row>
    <row r="811" spans="1:11" ht="12.75">
      <c r="A811" s="1427" t="s">
        <v>2786</v>
      </c>
      <c r="B811" s="1427" t="s">
        <v>780</v>
      </c>
      <c r="C811" s="1427" t="s">
        <v>390</v>
      </c>
      <c r="D811" s="1427" t="s">
        <v>549</v>
      </c>
      <c r="E811" s="1600">
        <v>750700</v>
      </c>
      <c r="F811" s="1427" t="s">
        <v>1276</v>
      </c>
      <c r="G811" s="1427" t="s">
        <v>1238</v>
      </c>
      <c r="H811" s="1427" t="s">
        <v>1266</v>
      </c>
      <c r="I811" s="1427" t="s">
        <v>1275</v>
      </c>
      <c r="J811" s="1427">
        <v>5.54</v>
      </c>
      <c r="K811" s="631" t="s">
        <v>104</v>
      </c>
    </row>
    <row r="812" spans="1:11" ht="12.75">
      <c r="A812" s="1427" t="s">
        <v>2786</v>
      </c>
      <c r="B812" s="1427" t="s">
        <v>780</v>
      </c>
      <c r="C812" s="1427" t="s">
        <v>390</v>
      </c>
      <c r="D812" s="1427" t="s">
        <v>549</v>
      </c>
      <c r="E812" s="1600">
        <v>750700</v>
      </c>
      <c r="F812" s="1427" t="s">
        <v>1276</v>
      </c>
      <c r="G812" s="1427" t="s">
        <v>1238</v>
      </c>
      <c r="H812" s="1427" t="s">
        <v>1267</v>
      </c>
      <c r="I812" s="1427" t="s">
        <v>1275</v>
      </c>
      <c r="J812" s="1427">
        <v>29.960000000000001</v>
      </c>
      <c r="K812" s="631" t="s">
        <v>104</v>
      </c>
    </row>
    <row r="813" spans="1:11" ht="12.75">
      <c r="A813" s="1427" t="s">
        <v>2786</v>
      </c>
      <c r="B813" s="1427" t="s">
        <v>780</v>
      </c>
      <c r="C813" s="1427" t="s">
        <v>390</v>
      </c>
      <c r="D813" s="1427" t="s">
        <v>549</v>
      </c>
      <c r="E813" s="1600">
        <v>750800</v>
      </c>
      <c r="F813" s="1427" t="s">
        <v>1273</v>
      </c>
      <c r="G813" s="1427" t="s">
        <v>1238</v>
      </c>
      <c r="H813" s="1427" t="s">
        <v>1263</v>
      </c>
      <c r="I813" s="1427" t="s">
        <v>1272</v>
      </c>
      <c r="J813" s="1427">
        <v>1074</v>
      </c>
      <c r="K813" s="631" t="s">
        <v>104</v>
      </c>
    </row>
    <row r="814" spans="1:11" ht="12.75">
      <c r="A814" s="1427" t="s">
        <v>2786</v>
      </c>
      <c r="B814" s="1427" t="s">
        <v>780</v>
      </c>
      <c r="C814" s="1427" t="s">
        <v>390</v>
      </c>
      <c r="D814" s="1427" t="s">
        <v>549</v>
      </c>
      <c r="E814" s="1600">
        <v>750800</v>
      </c>
      <c r="F814" s="1427" t="s">
        <v>1273</v>
      </c>
      <c r="G814" s="1427" t="s">
        <v>1238</v>
      </c>
      <c r="H814" s="1427" t="s">
        <v>1264</v>
      </c>
      <c r="I814" s="1427" t="s">
        <v>1272</v>
      </c>
      <c r="J814" s="1427">
        <v>2343.7600000000002</v>
      </c>
      <c r="K814" s="631" t="s">
        <v>104</v>
      </c>
    </row>
    <row r="815" spans="1:11" ht="12.75">
      <c r="A815" s="1427" t="s">
        <v>2786</v>
      </c>
      <c r="B815" s="1427" t="s">
        <v>780</v>
      </c>
      <c r="C815" s="1427" t="s">
        <v>390</v>
      </c>
      <c r="D815" s="1427" t="s">
        <v>549</v>
      </c>
      <c r="E815" s="1600">
        <v>750800</v>
      </c>
      <c r="F815" s="1427" t="s">
        <v>1273</v>
      </c>
      <c r="G815" s="1427" t="s">
        <v>1238</v>
      </c>
      <c r="H815" s="1427" t="s">
        <v>1265</v>
      </c>
      <c r="I815" s="1427" t="s">
        <v>1272</v>
      </c>
      <c r="J815" s="1427">
        <v>1172.47</v>
      </c>
      <c r="K815" s="631" t="s">
        <v>104</v>
      </c>
    </row>
    <row r="816" spans="1:11" ht="12.75">
      <c r="A816" s="1427" t="s">
        <v>2786</v>
      </c>
      <c r="B816" s="1427" t="s">
        <v>780</v>
      </c>
      <c r="C816" s="1427" t="s">
        <v>390</v>
      </c>
      <c r="D816" s="1427" t="s">
        <v>549</v>
      </c>
      <c r="E816" s="1600">
        <v>750800</v>
      </c>
      <c r="F816" s="1427" t="s">
        <v>1273</v>
      </c>
      <c r="G816" s="1427" t="s">
        <v>1238</v>
      </c>
      <c r="H816" s="1427" t="s">
        <v>1266</v>
      </c>
      <c r="I816" s="1427" t="s">
        <v>1272</v>
      </c>
      <c r="J816" s="1427">
        <v>1079.0899999999999</v>
      </c>
      <c r="K816" s="631" t="s">
        <v>104</v>
      </c>
    </row>
    <row r="817" spans="1:11" ht="12.75">
      <c r="A817" s="1427" t="s">
        <v>2786</v>
      </c>
      <c r="B817" s="1427" t="s">
        <v>780</v>
      </c>
      <c r="C817" s="1427" t="s">
        <v>390</v>
      </c>
      <c r="D817" s="1427" t="s">
        <v>549</v>
      </c>
      <c r="E817" s="1600">
        <v>750800</v>
      </c>
      <c r="F817" s="1427" t="s">
        <v>1273</v>
      </c>
      <c r="G817" s="1427" t="s">
        <v>1238</v>
      </c>
      <c r="H817" s="1427" t="s">
        <v>1267</v>
      </c>
      <c r="I817" s="1427" t="s">
        <v>1272</v>
      </c>
      <c r="J817" s="1427">
        <v>1183.02</v>
      </c>
      <c r="K817" s="631" t="s">
        <v>104</v>
      </c>
    </row>
    <row r="818" spans="1:11" ht="12.75">
      <c r="A818" s="1595" t="s">
        <v>1236</v>
      </c>
      <c r="B818" s="1595"/>
      <c r="C818" s="1595"/>
      <c r="D818" s="1595"/>
      <c r="E818" s="1601"/>
      <c r="F818" s="1595"/>
      <c r="G818" s="1595" t="s">
        <v>1238</v>
      </c>
      <c r="H818" s="1595" t="s">
        <v>2773</v>
      </c>
      <c r="I818" s="1595"/>
      <c r="J818" s="1595">
        <v>1.3300000000000001</v>
      </c>
      <c r="K818" s="1595" t="s">
        <v>3222</v>
      </c>
    </row>
    <row r="819" spans="1:11" ht="12.75">
      <c r="A819" s="1595" t="s">
        <v>1236</v>
      </c>
      <c r="B819" s="1595"/>
      <c r="C819" s="1595"/>
      <c r="D819" s="1595"/>
      <c r="E819" s="1601"/>
      <c r="F819" s="1595"/>
      <c r="G819" s="1595" t="s">
        <v>116</v>
      </c>
      <c r="H819" s="1595" t="s">
        <v>2773</v>
      </c>
      <c r="I819" s="1595"/>
      <c r="J819" s="1595">
        <v>7970</v>
      </c>
      <c r="K819" s="1595" t="s">
        <v>3222</v>
      </c>
    </row>
    <row r="820" spans="1:11" ht="12.75">
      <c r="A820" s="1595" t="s">
        <v>1236</v>
      </c>
      <c r="B820" s="1595" t="s">
        <v>1262</v>
      </c>
      <c r="C820" s="1595"/>
      <c r="D820" s="1595" t="s">
        <v>1269</v>
      </c>
      <c r="E820" s="1601">
        <v>432000</v>
      </c>
      <c r="F820" s="1595"/>
      <c r="G820" s="1595" t="s">
        <v>1238</v>
      </c>
      <c r="H820" s="1595" t="s">
        <v>1329</v>
      </c>
      <c r="I820" s="1595"/>
      <c r="J820" s="1595">
        <v>-3468.4899999999998</v>
      </c>
      <c r="K820" s="1595" t="s">
        <v>3222</v>
      </c>
    </row>
    <row r="821" spans="1:11" ht="12.75">
      <c r="A821" s="1595" t="s">
        <v>1236</v>
      </c>
      <c r="B821" s="1595" t="s">
        <v>1262</v>
      </c>
      <c r="C821" s="1595"/>
      <c r="D821" s="1595" t="s">
        <v>1269</v>
      </c>
      <c r="E821" s="1601">
        <v>432000</v>
      </c>
      <c r="F821" s="1595"/>
      <c r="G821" s="1595" t="s">
        <v>1238</v>
      </c>
      <c r="H821" s="1595" t="s">
        <v>2773</v>
      </c>
      <c r="I821" s="1595"/>
      <c r="J821" s="1595">
        <v>-3480.46</v>
      </c>
      <c r="K821" s="1595" t="s">
        <v>3222</v>
      </c>
    </row>
    <row r="822" spans="1:11" ht="12.75">
      <c r="A822" s="1595" t="s">
        <v>1236</v>
      </c>
      <c r="B822" s="1595" t="s">
        <v>1262</v>
      </c>
      <c r="C822" s="1595"/>
      <c r="D822" s="1595" t="s">
        <v>1269</v>
      </c>
      <c r="E822" s="1601">
        <v>432000</v>
      </c>
      <c r="F822" s="1595"/>
      <c r="G822" s="1595" t="s">
        <v>1238</v>
      </c>
      <c r="H822" s="1595" t="s">
        <v>1330</v>
      </c>
      <c r="I822" s="1595"/>
      <c r="J822" s="1595">
        <v>-3558.3499999999999</v>
      </c>
      <c r="K822" s="1595" t="s">
        <v>3222</v>
      </c>
    </row>
    <row r="823" spans="1:11" ht="12.75">
      <c r="A823" s="1595" t="s">
        <v>1236</v>
      </c>
      <c r="B823" s="1595" t="s">
        <v>1262</v>
      </c>
      <c r="C823" s="1595"/>
      <c r="D823" s="1595" t="s">
        <v>1269</v>
      </c>
      <c r="E823" s="1601">
        <v>432000</v>
      </c>
      <c r="F823" s="1595"/>
      <c r="G823" s="1595" t="s">
        <v>1238</v>
      </c>
      <c r="H823" s="1595" t="s">
        <v>1331</v>
      </c>
      <c r="I823" s="1595"/>
      <c r="J823" s="1595">
        <v>-3047.96</v>
      </c>
      <c r="K823" s="1595" t="s">
        <v>3222</v>
      </c>
    </row>
    <row r="824" spans="1:11" ht="12.75">
      <c r="A824" s="1595" t="s">
        <v>1236</v>
      </c>
      <c r="B824" s="1595" t="s">
        <v>1262</v>
      </c>
      <c r="C824" s="1595"/>
      <c r="D824" s="1595" t="s">
        <v>1269</v>
      </c>
      <c r="E824" s="1601">
        <v>432000</v>
      </c>
      <c r="F824" s="1595"/>
      <c r="G824" s="1595" t="s">
        <v>116</v>
      </c>
      <c r="H824" s="1595" t="s">
        <v>1329</v>
      </c>
      <c r="I824" s="1595"/>
      <c r="J824" s="1595">
        <v>-15018.59</v>
      </c>
      <c r="K824" s="1595" t="s">
        <v>3222</v>
      </c>
    </row>
    <row r="825" spans="1:11" ht="12.75">
      <c r="A825" s="1595" t="s">
        <v>1236</v>
      </c>
      <c r="B825" s="1595" t="s">
        <v>1262</v>
      </c>
      <c r="C825" s="1595"/>
      <c r="D825" s="1595" t="s">
        <v>1269</v>
      </c>
      <c r="E825" s="1601">
        <v>432000</v>
      </c>
      <c r="F825" s="1595"/>
      <c r="G825" s="1595" t="s">
        <v>116</v>
      </c>
      <c r="H825" s="1595" t="s">
        <v>2773</v>
      </c>
      <c r="I825" s="1595"/>
      <c r="J825" s="1595">
        <v>-14513.17</v>
      </c>
      <c r="K825" s="1595" t="s">
        <v>3222</v>
      </c>
    </row>
    <row r="826" spans="1:11" ht="12.75">
      <c r="A826" s="1595" t="s">
        <v>1236</v>
      </c>
      <c r="B826" s="1595" t="s">
        <v>1262</v>
      </c>
      <c r="C826" s="1595"/>
      <c r="D826" s="1595" t="s">
        <v>1269</v>
      </c>
      <c r="E826" s="1601">
        <v>432000</v>
      </c>
      <c r="F826" s="1595"/>
      <c r="G826" s="1595" t="s">
        <v>116</v>
      </c>
      <c r="H826" s="1595" t="s">
        <v>1330</v>
      </c>
      <c r="I826" s="1595"/>
      <c r="J826" s="1595">
        <v>-16750.630000000001</v>
      </c>
      <c r="K826" s="1595" t="s">
        <v>3222</v>
      </c>
    </row>
    <row r="827" spans="1:11" ht="12.75">
      <c r="A827" s="1595" t="s">
        <v>1236</v>
      </c>
      <c r="B827" s="1595" t="s">
        <v>1262</v>
      </c>
      <c r="C827" s="1595"/>
      <c r="D827" s="1595" t="s">
        <v>1269</v>
      </c>
      <c r="E827" s="1601">
        <v>432000</v>
      </c>
      <c r="F827" s="1595"/>
      <c r="G827" s="1595" t="s">
        <v>116</v>
      </c>
      <c r="H827" s="1595" t="s">
        <v>1331</v>
      </c>
      <c r="I827" s="1595"/>
      <c r="J827" s="1595">
        <v>-19311.700000000001</v>
      </c>
      <c r="K827" s="1595" t="s">
        <v>3222</v>
      </c>
    </row>
    <row r="828" spans="1:11" ht="12.75">
      <c r="A828" s="1595" t="s">
        <v>1236</v>
      </c>
      <c r="B828" s="1595" t="s">
        <v>1268</v>
      </c>
      <c r="C828" s="1595" t="s">
        <v>416</v>
      </c>
      <c r="D828" s="1595" t="s">
        <v>1269</v>
      </c>
      <c r="E828" s="1601">
        <v>419100</v>
      </c>
      <c r="F828" s="1595"/>
      <c r="G828" s="1595" t="s">
        <v>115</v>
      </c>
      <c r="H828" s="1595" t="s">
        <v>1329</v>
      </c>
      <c r="I828" s="1595"/>
      <c r="J828" s="1595">
        <v>-6850.6499999999996</v>
      </c>
      <c r="K828" s="1595" t="s">
        <v>3222</v>
      </c>
    </row>
    <row r="829" spans="1:11" ht="12.75">
      <c r="A829" s="1595" t="s">
        <v>1236</v>
      </c>
      <c r="B829" s="1595" t="s">
        <v>1268</v>
      </c>
      <c r="C829" s="1595" t="s">
        <v>416</v>
      </c>
      <c r="D829" s="1595" t="s">
        <v>1269</v>
      </c>
      <c r="E829" s="1601">
        <v>419100</v>
      </c>
      <c r="F829" s="1595"/>
      <c r="G829" s="1595" t="s">
        <v>115</v>
      </c>
      <c r="H829" s="1595" t="s">
        <v>2773</v>
      </c>
      <c r="I829" s="1595"/>
      <c r="J829" s="1595">
        <v>-5395.21</v>
      </c>
      <c r="K829" s="1595" t="s">
        <v>3222</v>
      </c>
    </row>
    <row r="830" spans="1:11" ht="12.75">
      <c r="A830" s="1595" t="s">
        <v>1236</v>
      </c>
      <c r="B830" s="1595" t="s">
        <v>1268</v>
      </c>
      <c r="C830" s="1595" t="s">
        <v>416</v>
      </c>
      <c r="D830" s="1595" t="s">
        <v>1269</v>
      </c>
      <c r="E830" s="1601">
        <v>419100</v>
      </c>
      <c r="F830" s="1595"/>
      <c r="G830" s="1595" t="s">
        <v>115</v>
      </c>
      <c r="H830" s="1595" t="s">
        <v>1330</v>
      </c>
      <c r="I830" s="1595"/>
      <c r="J830" s="1595">
        <v>-8100.9899999999998</v>
      </c>
      <c r="K830" s="1595" t="s">
        <v>3222</v>
      </c>
    </row>
    <row r="831" spans="1:11" ht="12.75">
      <c r="A831" s="1595" t="s">
        <v>1236</v>
      </c>
      <c r="B831" s="1595" t="s">
        <v>1268</v>
      </c>
      <c r="C831" s="1595" t="s">
        <v>416</v>
      </c>
      <c r="D831" s="1595" t="s">
        <v>1269</v>
      </c>
      <c r="E831" s="1601">
        <v>419100</v>
      </c>
      <c r="F831" s="1596"/>
      <c r="G831" s="1595" t="s">
        <v>115</v>
      </c>
      <c r="H831" s="1595" t="s">
        <v>1331</v>
      </c>
      <c r="I831" s="1595"/>
      <c r="J831" s="1595">
        <v>-8032.0100000000002</v>
      </c>
      <c r="K831" s="1595" t="s">
        <v>3222</v>
      </c>
    </row>
    <row r="832" spans="1:11" ht="12.75">
      <c r="A832" s="1595" t="s">
        <v>1236</v>
      </c>
      <c r="B832" s="1595" t="s">
        <v>1268</v>
      </c>
      <c r="C832" s="1595" t="s">
        <v>416</v>
      </c>
      <c r="D832" s="1595" t="s">
        <v>1269</v>
      </c>
      <c r="E832" s="1601">
        <v>419100</v>
      </c>
      <c r="F832" s="1596"/>
      <c r="G832" s="1595" t="s">
        <v>1238</v>
      </c>
      <c r="H832" s="1595" t="s">
        <v>1329</v>
      </c>
      <c r="I832" s="1595"/>
      <c r="J832" s="1595">
        <v>-7626.0799999999999</v>
      </c>
      <c r="K832" s="1595" t="s">
        <v>3222</v>
      </c>
    </row>
    <row r="833" spans="1:11" ht="12.75">
      <c r="A833" s="1595" t="s">
        <v>1236</v>
      </c>
      <c r="B833" s="1595" t="s">
        <v>1268</v>
      </c>
      <c r="C833" s="1595" t="s">
        <v>416</v>
      </c>
      <c r="D833" s="1595" t="s">
        <v>1269</v>
      </c>
      <c r="E833" s="1601">
        <v>419100</v>
      </c>
      <c r="F833" s="1596"/>
      <c r="G833" s="1595" t="s">
        <v>1238</v>
      </c>
      <c r="H833" s="1595" t="s">
        <v>2773</v>
      </c>
      <c r="I833" s="1595"/>
      <c r="J833" s="1595">
        <v>-7706.3599999999997</v>
      </c>
      <c r="K833" s="1595" t="s">
        <v>3222</v>
      </c>
    </row>
    <row r="834" spans="1:11" ht="12.75">
      <c r="A834" s="1595" t="s">
        <v>1236</v>
      </c>
      <c r="B834" s="1595" t="s">
        <v>1268</v>
      </c>
      <c r="C834" s="1595" t="s">
        <v>416</v>
      </c>
      <c r="D834" s="1595" t="s">
        <v>1269</v>
      </c>
      <c r="E834" s="1601">
        <v>419100</v>
      </c>
      <c r="F834" s="1596"/>
      <c r="G834" s="1595" t="s">
        <v>1238</v>
      </c>
      <c r="H834" s="1595" t="s">
        <v>1330</v>
      </c>
      <c r="I834" s="1595"/>
      <c r="J834" s="1595">
        <v>-7808.96</v>
      </c>
      <c r="K834" s="1595" t="s">
        <v>3222</v>
      </c>
    </row>
    <row r="835" spans="1:11" ht="12.75">
      <c r="A835" s="1595" t="s">
        <v>1236</v>
      </c>
      <c r="B835" s="1595" t="s">
        <v>1268</v>
      </c>
      <c r="C835" s="1595" t="s">
        <v>416</v>
      </c>
      <c r="D835" s="1595" t="s">
        <v>1269</v>
      </c>
      <c r="E835" s="1601">
        <v>419100</v>
      </c>
      <c r="F835" s="1595"/>
      <c r="G835" s="1595" t="s">
        <v>1238</v>
      </c>
      <c r="H835" s="1595" t="s">
        <v>1331</v>
      </c>
      <c r="I835" s="1595"/>
      <c r="J835" s="1595">
        <v>-6804.5699999999997</v>
      </c>
      <c r="K835" s="1595" t="s">
        <v>3222</v>
      </c>
    </row>
    <row r="836" spans="1:11" ht="12.75">
      <c r="A836" s="1595" t="s">
        <v>1236</v>
      </c>
      <c r="B836" s="1595" t="s">
        <v>1268</v>
      </c>
      <c r="C836" s="1595" t="s">
        <v>416</v>
      </c>
      <c r="D836" s="1595" t="s">
        <v>1269</v>
      </c>
      <c r="E836" s="1601">
        <v>419100</v>
      </c>
      <c r="F836" s="1595"/>
      <c r="G836" s="1595" t="s">
        <v>116</v>
      </c>
      <c r="H836" s="1595" t="s">
        <v>1329</v>
      </c>
      <c r="I836" s="1595"/>
      <c r="J836" s="1595">
        <v>-28469.360000000001</v>
      </c>
      <c r="K836" s="1595" t="s">
        <v>3222</v>
      </c>
    </row>
    <row r="837" spans="1:11" ht="12.75">
      <c r="A837" s="1595" t="s">
        <v>1236</v>
      </c>
      <c r="B837" s="1595" t="s">
        <v>1268</v>
      </c>
      <c r="C837" s="1595" t="s">
        <v>416</v>
      </c>
      <c r="D837" s="1595" t="s">
        <v>1269</v>
      </c>
      <c r="E837" s="1601">
        <v>419100</v>
      </c>
      <c r="F837" s="1595"/>
      <c r="G837" s="1595" t="s">
        <v>116</v>
      </c>
      <c r="H837" s="1595" t="s">
        <v>2773</v>
      </c>
      <c r="I837" s="1595"/>
      <c r="J837" s="1595">
        <v>-28698.189999999999</v>
      </c>
      <c r="K837" s="1595" t="s">
        <v>3222</v>
      </c>
    </row>
    <row r="838" spans="1:11" ht="12.75">
      <c r="A838" s="1595" t="s">
        <v>1236</v>
      </c>
      <c r="B838" s="1595" t="s">
        <v>1268</v>
      </c>
      <c r="C838" s="1595" t="s">
        <v>416</v>
      </c>
      <c r="D838" s="1595" t="s">
        <v>1269</v>
      </c>
      <c r="E838" s="1601">
        <v>419100</v>
      </c>
      <c r="F838" s="1595"/>
      <c r="G838" s="1595" t="s">
        <v>116</v>
      </c>
      <c r="H838" s="1595" t="s">
        <v>1330</v>
      </c>
      <c r="I838" s="1595"/>
      <c r="J838" s="1595">
        <v>-31268.540000000001</v>
      </c>
      <c r="K838" s="1595" t="s">
        <v>3222</v>
      </c>
    </row>
    <row r="839" spans="1:11" ht="12.75">
      <c r="A839" s="1595" t="s">
        <v>1236</v>
      </c>
      <c r="B839" s="1595" t="s">
        <v>1268</v>
      </c>
      <c r="C839" s="1595" t="s">
        <v>416</v>
      </c>
      <c r="D839" s="1595" t="s">
        <v>1269</v>
      </c>
      <c r="E839" s="1601">
        <v>419100</v>
      </c>
      <c r="F839" s="1595"/>
      <c r="G839" s="1595" t="s">
        <v>116</v>
      </c>
      <c r="H839" s="1595" t="s">
        <v>1331</v>
      </c>
      <c r="I839" s="1595"/>
      <c r="J839" s="1595">
        <v>-37105.620000000003</v>
      </c>
      <c r="K839" s="1595" t="s">
        <v>3222</v>
      </c>
    </row>
    <row r="840" spans="1:11" ht="12.75">
      <c r="A840" s="1595" t="s">
        <v>1236</v>
      </c>
      <c r="B840" s="1595" t="s">
        <v>1270</v>
      </c>
      <c r="C840" s="1595"/>
      <c r="D840" s="1595" t="s">
        <v>549</v>
      </c>
      <c r="E840" s="1601">
        <v>660800</v>
      </c>
      <c r="F840" s="1595"/>
      <c r="G840" s="1595" t="s">
        <v>116</v>
      </c>
      <c r="H840" s="1595" t="s">
        <v>1329</v>
      </c>
      <c r="I840" s="1595"/>
      <c r="J840" s="1595">
        <v>3007.7800000000002</v>
      </c>
      <c r="K840" s="1595" t="s">
        <v>3222</v>
      </c>
    </row>
    <row r="841" spans="1:11" ht="12.75">
      <c r="A841" s="1595" t="s">
        <v>1236</v>
      </c>
      <c r="B841" s="1595" t="s">
        <v>1270</v>
      </c>
      <c r="C841" s="1595"/>
      <c r="D841" s="1595" t="s">
        <v>549</v>
      </c>
      <c r="E841" s="1601">
        <v>660800</v>
      </c>
      <c r="F841" s="1595"/>
      <c r="G841" s="1595" t="s">
        <v>116</v>
      </c>
      <c r="H841" s="1595" t="s">
        <v>2773</v>
      </c>
      <c r="I841" s="1595"/>
      <c r="J841" s="1595">
        <v>5807.7799999999997</v>
      </c>
      <c r="K841" s="1595" t="s">
        <v>3222</v>
      </c>
    </row>
    <row r="842" spans="1:11" ht="12.75">
      <c r="A842" s="1595" t="s">
        <v>1236</v>
      </c>
      <c r="B842" s="1595" t="s">
        <v>1270</v>
      </c>
      <c r="C842" s="1595"/>
      <c r="D842" s="1595" t="s">
        <v>549</v>
      </c>
      <c r="E842" s="1601">
        <v>660800</v>
      </c>
      <c r="F842" s="1595"/>
      <c r="G842" s="1595" t="s">
        <v>116</v>
      </c>
      <c r="H842" s="1595" t="s">
        <v>1330</v>
      </c>
      <c r="I842" s="1595"/>
      <c r="J842" s="1595">
        <v>650</v>
      </c>
      <c r="K842" s="1595" t="s">
        <v>3222</v>
      </c>
    </row>
    <row r="843" spans="1:11" ht="12.75">
      <c r="A843" s="1595" t="s">
        <v>1236</v>
      </c>
      <c r="B843" s="1595" t="s">
        <v>1270</v>
      </c>
      <c r="C843" s="1595"/>
      <c r="D843" s="1595" t="s">
        <v>549</v>
      </c>
      <c r="E843" s="1601">
        <v>660800</v>
      </c>
      <c r="F843" s="1595"/>
      <c r="G843" s="1595" t="s">
        <v>116</v>
      </c>
      <c r="H843" s="1595" t="s">
        <v>1331</v>
      </c>
      <c r="I843" s="1595"/>
      <c r="J843" s="1595">
        <v>690</v>
      </c>
      <c r="K843" s="1595" t="s">
        <v>3222</v>
      </c>
    </row>
    <row r="844" spans="1:11" ht="12.75">
      <c r="A844" s="1595" t="s">
        <v>1236</v>
      </c>
      <c r="B844" s="1595" t="s">
        <v>433</v>
      </c>
      <c r="C844" s="1595" t="s">
        <v>1038</v>
      </c>
      <c r="D844" s="1595" t="s">
        <v>1269</v>
      </c>
      <c r="E844" s="1601">
        <v>427600</v>
      </c>
      <c r="F844" s="1595"/>
      <c r="G844" s="1595" t="s">
        <v>1238</v>
      </c>
      <c r="H844" s="1595" t="s">
        <v>1329</v>
      </c>
      <c r="I844" s="1595"/>
      <c r="J844" s="1595">
        <v>797.63</v>
      </c>
      <c r="K844" s="1595" t="s">
        <v>3222</v>
      </c>
    </row>
    <row r="845" spans="1:11" ht="12.75">
      <c r="A845" s="1595" t="s">
        <v>1236</v>
      </c>
      <c r="B845" s="1595" t="s">
        <v>433</v>
      </c>
      <c r="C845" s="1595" t="s">
        <v>1038</v>
      </c>
      <c r="D845" s="1595" t="s">
        <v>1269</v>
      </c>
      <c r="E845" s="1601">
        <v>427600</v>
      </c>
      <c r="F845" s="1595"/>
      <c r="G845" s="1595" t="s">
        <v>1238</v>
      </c>
      <c r="H845" s="1595" t="s">
        <v>2773</v>
      </c>
      <c r="I845" s="1595"/>
      <c r="J845" s="1595">
        <v>1234.51</v>
      </c>
      <c r="K845" s="1595" t="s">
        <v>3222</v>
      </c>
    </row>
    <row r="846" spans="1:11" ht="12.75">
      <c r="A846" s="1595" t="s">
        <v>1236</v>
      </c>
      <c r="B846" s="1595" t="s">
        <v>433</v>
      </c>
      <c r="C846" s="1595" t="s">
        <v>1038</v>
      </c>
      <c r="D846" s="1595" t="s">
        <v>1269</v>
      </c>
      <c r="E846" s="1601">
        <v>427600</v>
      </c>
      <c r="F846" s="1595"/>
      <c r="G846" s="1595" t="s">
        <v>1238</v>
      </c>
      <c r="H846" s="1595" t="s">
        <v>1330</v>
      </c>
      <c r="I846" s="1595"/>
      <c r="J846" s="1595">
        <v>911.37</v>
      </c>
      <c r="K846" s="1595" t="s">
        <v>3222</v>
      </c>
    </row>
    <row r="847" spans="1:11" ht="12.75">
      <c r="A847" s="1595" t="s">
        <v>1236</v>
      </c>
      <c r="B847" s="1595" t="s">
        <v>433</v>
      </c>
      <c r="C847" s="1595" t="s">
        <v>1038</v>
      </c>
      <c r="D847" s="1595" t="s">
        <v>1269</v>
      </c>
      <c r="E847" s="1601">
        <v>427600</v>
      </c>
      <c r="F847" s="1595"/>
      <c r="G847" s="1595" t="s">
        <v>1238</v>
      </c>
      <c r="H847" s="1595" t="s">
        <v>1331</v>
      </c>
      <c r="I847" s="1595"/>
      <c r="J847" s="1595">
        <v>908.48000000000002</v>
      </c>
      <c r="K847" s="1595" t="s">
        <v>3222</v>
      </c>
    </row>
    <row r="848" spans="1:11" ht="12.75">
      <c r="A848" s="1595" t="s">
        <v>1236</v>
      </c>
      <c r="B848" s="1595" t="s">
        <v>433</v>
      </c>
      <c r="C848" s="1595" t="s">
        <v>1038</v>
      </c>
      <c r="D848" s="1595" t="s">
        <v>1269</v>
      </c>
      <c r="E848" s="1601">
        <v>427600</v>
      </c>
      <c r="F848" s="1595"/>
      <c r="G848" s="1595" t="s">
        <v>116</v>
      </c>
      <c r="H848" s="1595" t="s">
        <v>1329</v>
      </c>
      <c r="I848" s="1595"/>
      <c r="J848" s="1595">
        <v>8007.3400000000001</v>
      </c>
      <c r="K848" s="1595" t="s">
        <v>3222</v>
      </c>
    </row>
    <row r="849" spans="1:11" ht="12.75">
      <c r="A849" s="1595" t="s">
        <v>1236</v>
      </c>
      <c r="B849" s="1595" t="s">
        <v>433</v>
      </c>
      <c r="C849" s="1595" t="s">
        <v>1038</v>
      </c>
      <c r="D849" s="1595" t="s">
        <v>1269</v>
      </c>
      <c r="E849" s="1601">
        <v>427600</v>
      </c>
      <c r="F849" s="1595"/>
      <c r="G849" s="1595" t="s">
        <v>116</v>
      </c>
      <c r="H849" s="1595" t="s">
        <v>2773</v>
      </c>
      <c r="I849" s="1595"/>
      <c r="J849" s="1595">
        <v>10465.18</v>
      </c>
      <c r="K849" s="1595" t="s">
        <v>3222</v>
      </c>
    </row>
    <row r="850" spans="1:11" ht="12.75">
      <c r="A850" s="1595" t="s">
        <v>1236</v>
      </c>
      <c r="B850" s="1595" t="s">
        <v>433</v>
      </c>
      <c r="C850" s="1595" t="s">
        <v>1038</v>
      </c>
      <c r="D850" s="1595" t="s">
        <v>1269</v>
      </c>
      <c r="E850" s="1601">
        <v>427600</v>
      </c>
      <c r="F850" s="1595"/>
      <c r="G850" s="1595" t="s">
        <v>116</v>
      </c>
      <c r="H850" s="1595" t="s">
        <v>1330</v>
      </c>
      <c r="I850" s="1595"/>
      <c r="J850" s="1595">
        <v>7893.6000000000004</v>
      </c>
      <c r="K850" s="1595" t="s">
        <v>3222</v>
      </c>
    </row>
    <row r="851" spans="1:11" ht="12.75">
      <c r="A851" s="1595" t="s">
        <v>1236</v>
      </c>
      <c r="B851" s="1595" t="s">
        <v>433</v>
      </c>
      <c r="C851" s="1595" t="s">
        <v>1038</v>
      </c>
      <c r="D851" s="1595" t="s">
        <v>1269</v>
      </c>
      <c r="E851" s="1601">
        <v>427600</v>
      </c>
      <c r="F851" s="1595"/>
      <c r="G851" s="1595" t="s">
        <v>116</v>
      </c>
      <c r="H851" s="1595" t="s">
        <v>1331</v>
      </c>
      <c r="I851" s="1595"/>
      <c r="J851" s="1595">
        <v>7896.4899999999998</v>
      </c>
      <c r="K851" s="1595" t="s">
        <v>3222</v>
      </c>
    </row>
    <row r="852" spans="1:11" ht="12.75">
      <c r="A852" s="1595" t="s">
        <v>1236</v>
      </c>
      <c r="B852" s="1595" t="s">
        <v>488</v>
      </c>
      <c r="C852" s="1595"/>
      <c r="D852" s="1595" t="s">
        <v>1269</v>
      </c>
      <c r="E852" s="1601">
        <v>406000</v>
      </c>
      <c r="F852" s="1595"/>
      <c r="G852" s="1595" t="s">
        <v>1238</v>
      </c>
      <c r="H852" s="1595" t="s">
        <v>1329</v>
      </c>
      <c r="I852" s="1595"/>
      <c r="J852" s="1595">
        <v>-4408.1300000000001</v>
      </c>
      <c r="K852" s="1595" t="s">
        <v>3222</v>
      </c>
    </row>
    <row r="853" spans="1:11" ht="12.75">
      <c r="A853" s="1595" t="s">
        <v>1236</v>
      </c>
      <c r="B853" s="1595" t="s">
        <v>488</v>
      </c>
      <c r="C853" s="1595"/>
      <c r="D853" s="1595" t="s">
        <v>1269</v>
      </c>
      <c r="E853" s="1601">
        <v>406000</v>
      </c>
      <c r="F853" s="1595"/>
      <c r="G853" s="1595" t="s">
        <v>1238</v>
      </c>
      <c r="H853" s="1595" t="s">
        <v>2773</v>
      </c>
      <c r="I853" s="1595"/>
      <c r="J853" s="1595">
        <v>-4379.8299999999999</v>
      </c>
      <c r="K853" s="1595" t="s">
        <v>3222</v>
      </c>
    </row>
    <row r="854" spans="1:11" ht="12.75">
      <c r="A854" s="1595" t="s">
        <v>1236</v>
      </c>
      <c r="B854" s="1595" t="s">
        <v>488</v>
      </c>
      <c r="C854" s="1595"/>
      <c r="D854" s="1595" t="s">
        <v>1269</v>
      </c>
      <c r="E854" s="1601">
        <v>406000</v>
      </c>
      <c r="F854" s="1595"/>
      <c r="G854" s="1595" t="s">
        <v>1238</v>
      </c>
      <c r="H854" s="1595" t="s">
        <v>1330</v>
      </c>
      <c r="I854" s="1595"/>
      <c r="J854" s="1595">
        <v>-4383.6499999999996</v>
      </c>
      <c r="K854" s="1595" t="s">
        <v>3222</v>
      </c>
    </row>
    <row r="855" spans="1:11" ht="12.75">
      <c r="A855" s="1595" t="s">
        <v>1236</v>
      </c>
      <c r="B855" s="1595" t="s">
        <v>488</v>
      </c>
      <c r="C855" s="1595"/>
      <c r="D855" s="1595" t="s">
        <v>1269</v>
      </c>
      <c r="E855" s="1601">
        <v>406000</v>
      </c>
      <c r="F855" s="1595"/>
      <c r="G855" s="1595" t="s">
        <v>1238</v>
      </c>
      <c r="H855" s="1595" t="s">
        <v>1331</v>
      </c>
      <c r="I855" s="1595"/>
      <c r="J855" s="1595">
        <v>-4384.25</v>
      </c>
      <c r="K855" s="1595" t="s">
        <v>3222</v>
      </c>
    </row>
    <row r="856" spans="1:11" ht="12.75">
      <c r="A856" s="1595" t="s">
        <v>1236</v>
      </c>
      <c r="B856" s="1595" t="s">
        <v>488</v>
      </c>
      <c r="C856" s="1595"/>
      <c r="D856" s="1595" t="s">
        <v>1269</v>
      </c>
      <c r="E856" s="1601">
        <v>406000</v>
      </c>
      <c r="F856" s="1595"/>
      <c r="G856" s="1595" t="s">
        <v>116</v>
      </c>
      <c r="H856" s="1595" t="s">
        <v>1329</v>
      </c>
      <c r="I856" s="1595"/>
      <c r="J856" s="1595">
        <v>-4476.1899999999996</v>
      </c>
      <c r="K856" s="1595" t="s">
        <v>3222</v>
      </c>
    </row>
    <row r="857" spans="1:11" ht="12.75">
      <c r="A857" s="1595" t="s">
        <v>1236</v>
      </c>
      <c r="B857" s="1595" t="s">
        <v>488</v>
      </c>
      <c r="C857" s="1595"/>
      <c r="D857" s="1595" t="s">
        <v>1269</v>
      </c>
      <c r="E857" s="1601">
        <v>406000</v>
      </c>
      <c r="F857" s="1595"/>
      <c r="G857" s="1595" t="s">
        <v>116</v>
      </c>
      <c r="H857" s="1595" t="s">
        <v>2773</v>
      </c>
      <c r="I857" s="1595"/>
      <c r="J857" s="1595">
        <v>-4504.5100000000002</v>
      </c>
      <c r="K857" s="1595" t="s">
        <v>3222</v>
      </c>
    </row>
    <row r="858" spans="1:11" ht="12.75">
      <c r="A858" s="1595" t="s">
        <v>1236</v>
      </c>
      <c r="B858" s="1595" t="s">
        <v>488</v>
      </c>
      <c r="C858" s="1595"/>
      <c r="D858" s="1595" t="s">
        <v>1269</v>
      </c>
      <c r="E858" s="1601">
        <v>406000</v>
      </c>
      <c r="F858" s="1595"/>
      <c r="G858" s="1595" t="s">
        <v>116</v>
      </c>
      <c r="H858" s="1595" t="s">
        <v>1330</v>
      </c>
      <c r="I858" s="1595"/>
      <c r="J858" s="1595">
        <v>-4500.71</v>
      </c>
      <c r="K858" s="1595" t="s">
        <v>3222</v>
      </c>
    </row>
    <row r="859" spans="1:11" ht="12.75">
      <c r="A859" s="1595" t="s">
        <v>1236</v>
      </c>
      <c r="B859" s="1595" t="s">
        <v>488</v>
      </c>
      <c r="C859" s="1595"/>
      <c r="D859" s="1595" t="s">
        <v>1269</v>
      </c>
      <c r="E859" s="1601">
        <v>406000</v>
      </c>
      <c r="F859" s="1595"/>
      <c r="G859" s="1595" t="s">
        <v>116</v>
      </c>
      <c r="H859" s="1595" t="s">
        <v>1331</v>
      </c>
      <c r="I859" s="1595"/>
      <c r="J859" s="1595">
        <v>-4500.0600000000004</v>
      </c>
      <c r="K859" s="1595" t="s">
        <v>3222</v>
      </c>
    </row>
    <row r="860" spans="1:11" ht="12.75">
      <c r="A860" s="1595" t="s">
        <v>1236</v>
      </c>
      <c r="B860" s="1595" t="s">
        <v>488</v>
      </c>
      <c r="C860" s="1595"/>
      <c r="D860" s="1595" t="s">
        <v>1269</v>
      </c>
      <c r="E860" s="1601">
        <v>407400</v>
      </c>
      <c r="F860" s="1595"/>
      <c r="G860" s="1595" t="s">
        <v>1238</v>
      </c>
      <c r="H860" s="1595" t="s">
        <v>1329</v>
      </c>
      <c r="I860" s="1595"/>
      <c r="J860" s="1595">
        <v>-39597.279999999999</v>
      </c>
      <c r="K860" s="1595" t="s">
        <v>3222</v>
      </c>
    </row>
    <row r="861" spans="1:11" ht="12.75">
      <c r="A861" s="1595" t="s">
        <v>1236</v>
      </c>
      <c r="B861" s="1595" t="s">
        <v>488</v>
      </c>
      <c r="C861" s="1595"/>
      <c r="D861" s="1595" t="s">
        <v>1269</v>
      </c>
      <c r="E861" s="1601">
        <v>407400</v>
      </c>
      <c r="F861" s="1595"/>
      <c r="G861" s="1595" t="s">
        <v>1238</v>
      </c>
      <c r="H861" s="1595" t="s">
        <v>1330</v>
      </c>
      <c r="I861" s="1595"/>
      <c r="J861" s="1595">
        <v>4113</v>
      </c>
      <c r="K861" s="1595" t="s">
        <v>3222</v>
      </c>
    </row>
    <row r="862" spans="1:11" ht="12.75">
      <c r="A862" s="1595" t="s">
        <v>1236</v>
      </c>
      <c r="B862" s="1595" t="s">
        <v>488</v>
      </c>
      <c r="C862" s="1595"/>
      <c r="D862" s="1595" t="s">
        <v>1269</v>
      </c>
      <c r="E862" s="1601">
        <v>407400</v>
      </c>
      <c r="F862" s="1595"/>
      <c r="G862" s="1595" t="s">
        <v>1238</v>
      </c>
      <c r="H862" s="1595" t="s">
        <v>1331</v>
      </c>
      <c r="I862" s="1595"/>
      <c r="J862" s="1595">
        <v>4100.04</v>
      </c>
      <c r="K862" s="1595" t="s">
        <v>3222</v>
      </c>
    </row>
    <row r="863" spans="1:11" ht="12.75">
      <c r="A863" s="1595" t="s">
        <v>1236</v>
      </c>
      <c r="B863" s="1595" t="s">
        <v>488</v>
      </c>
      <c r="C863" s="1595"/>
      <c r="D863" s="1595" t="s">
        <v>1269</v>
      </c>
      <c r="E863" s="1601">
        <v>407400</v>
      </c>
      <c r="F863" s="1595"/>
      <c r="G863" s="1595" t="s">
        <v>116</v>
      </c>
      <c r="H863" s="1595" t="s">
        <v>1329</v>
      </c>
      <c r="I863" s="1595"/>
      <c r="J863" s="1595">
        <v>79333.940000000002</v>
      </c>
      <c r="K863" s="1595" t="s">
        <v>3222</v>
      </c>
    </row>
    <row r="864" spans="1:11" ht="12.75">
      <c r="A864" s="1595" t="s">
        <v>1236</v>
      </c>
      <c r="B864" s="1595" t="s">
        <v>488</v>
      </c>
      <c r="C864" s="1595"/>
      <c r="D864" s="1595" t="s">
        <v>1269</v>
      </c>
      <c r="E864" s="1601">
        <v>407400</v>
      </c>
      <c r="F864" s="1595"/>
      <c r="G864" s="1595" t="s">
        <v>116</v>
      </c>
      <c r="H864" s="1595" t="s">
        <v>2773</v>
      </c>
      <c r="I864" s="1595"/>
      <c r="J864" s="1595">
        <v>39736.660000000003</v>
      </c>
      <c r="K864" s="1595" t="s">
        <v>3222</v>
      </c>
    </row>
    <row r="865" spans="1:11" ht="12.75">
      <c r="A865" s="1595" t="s">
        <v>1236</v>
      </c>
      <c r="B865" s="1595" t="s">
        <v>488</v>
      </c>
      <c r="C865" s="1595"/>
      <c r="D865" s="1595" t="s">
        <v>1269</v>
      </c>
      <c r="E865" s="1601">
        <v>407400</v>
      </c>
      <c r="F865" s="1595"/>
      <c r="G865" s="1595" t="s">
        <v>116</v>
      </c>
      <c r="H865" s="1595" t="s">
        <v>1330</v>
      </c>
      <c r="I865" s="1595"/>
      <c r="J865" s="1595">
        <v>35624</v>
      </c>
      <c r="K865" s="1595" t="s">
        <v>3222</v>
      </c>
    </row>
    <row r="866" spans="1:11" ht="12.75">
      <c r="A866" s="1595" t="s">
        <v>1236</v>
      </c>
      <c r="B866" s="1595" t="s">
        <v>488</v>
      </c>
      <c r="C866" s="1595"/>
      <c r="D866" s="1595" t="s">
        <v>1269</v>
      </c>
      <c r="E866" s="1601">
        <v>407400</v>
      </c>
      <c r="F866" s="1595"/>
      <c r="G866" s="1595" t="s">
        <v>116</v>
      </c>
      <c r="H866" s="1595" t="s">
        <v>1331</v>
      </c>
      <c r="I866" s="1595"/>
      <c r="J866" s="1595">
        <v>35636.959999999999</v>
      </c>
      <c r="K866" s="1595" t="s">
        <v>3222</v>
      </c>
    </row>
    <row r="867" spans="1:11" ht="12.75">
      <c r="A867" s="1595" t="s">
        <v>1236</v>
      </c>
      <c r="B867" s="1595" t="s">
        <v>614</v>
      </c>
      <c r="C867" s="1595"/>
      <c r="D867" s="1595" t="s">
        <v>549</v>
      </c>
      <c r="E867" s="1601">
        <v>670700</v>
      </c>
      <c r="F867" s="1595"/>
      <c r="G867" s="1595" t="s">
        <v>116</v>
      </c>
      <c r="H867" s="1595" t="s">
        <v>1329</v>
      </c>
      <c r="I867" s="1595"/>
      <c r="J867" s="1595">
        <v>10683.889999999999</v>
      </c>
      <c r="K867" s="1595" t="s">
        <v>3222</v>
      </c>
    </row>
    <row r="868" spans="1:11" ht="12.75">
      <c r="A868" s="1595" t="s">
        <v>1236</v>
      </c>
      <c r="B868" s="1595" t="s">
        <v>614</v>
      </c>
      <c r="C868" s="1595"/>
      <c r="D868" s="1595" t="s">
        <v>549</v>
      </c>
      <c r="E868" s="1601">
        <v>670700</v>
      </c>
      <c r="F868" s="1595"/>
      <c r="G868" s="1595" t="s">
        <v>116</v>
      </c>
      <c r="H868" s="1595" t="s">
        <v>2773</v>
      </c>
      <c r="I868" s="1595"/>
      <c r="J868" s="1595">
        <v>160657.85999999999</v>
      </c>
      <c r="K868" s="1595" t="s">
        <v>3222</v>
      </c>
    </row>
    <row r="869" spans="1:11" ht="12.75">
      <c r="A869" s="1595" t="s">
        <v>1236</v>
      </c>
      <c r="B869" s="1595" t="s">
        <v>614</v>
      </c>
      <c r="C869" s="1595"/>
      <c r="D869" s="1595" t="s">
        <v>549</v>
      </c>
      <c r="E869" s="1601">
        <v>670700</v>
      </c>
      <c r="F869" s="1595"/>
      <c r="G869" s="1595" t="s">
        <v>116</v>
      </c>
      <c r="H869" s="1595" t="s">
        <v>1330</v>
      </c>
      <c r="I869" s="1595"/>
      <c r="J869" s="1595">
        <v>9063.7700000000004</v>
      </c>
      <c r="K869" s="1595" t="s">
        <v>3222</v>
      </c>
    </row>
    <row r="870" spans="1:11" ht="12.75">
      <c r="A870" s="1595" t="s">
        <v>1236</v>
      </c>
      <c r="B870" s="1595" t="s">
        <v>614</v>
      </c>
      <c r="C870" s="1595"/>
      <c r="D870" s="1595" t="s">
        <v>549</v>
      </c>
      <c r="E870" s="1601">
        <v>670700</v>
      </c>
      <c r="F870" s="1595"/>
      <c r="G870" s="1595" t="s">
        <v>116</v>
      </c>
      <c r="H870" s="1595" t="s">
        <v>1331</v>
      </c>
      <c r="I870" s="1595"/>
      <c r="J870" s="1595">
        <v>13563.58</v>
      </c>
      <c r="K870" s="1595" t="s">
        <v>3222</v>
      </c>
    </row>
    <row r="871" spans="1:11" ht="12.75">
      <c r="A871" s="1595" t="s">
        <v>1236</v>
      </c>
      <c r="B871" s="1595" t="s">
        <v>614</v>
      </c>
      <c r="C871" s="1595"/>
      <c r="D871" s="1595" t="s">
        <v>549</v>
      </c>
      <c r="E871" s="1601">
        <v>770700</v>
      </c>
      <c r="F871" s="1595"/>
      <c r="G871" s="1595" t="s">
        <v>1238</v>
      </c>
      <c r="H871" s="1595" t="s">
        <v>1329</v>
      </c>
      <c r="I871" s="1595"/>
      <c r="J871" s="1595">
        <v>2114.02</v>
      </c>
      <c r="K871" s="1595" t="s">
        <v>3222</v>
      </c>
    </row>
    <row r="872" spans="1:11" ht="12.75">
      <c r="A872" s="1595" t="s">
        <v>1236</v>
      </c>
      <c r="B872" s="1595" t="s">
        <v>614</v>
      </c>
      <c r="C872" s="1595"/>
      <c r="D872" s="1595" t="s">
        <v>549</v>
      </c>
      <c r="E872" s="1601">
        <v>770700</v>
      </c>
      <c r="F872" s="1595"/>
      <c r="G872" s="1595" t="s">
        <v>1238</v>
      </c>
      <c r="H872" s="1595" t="s">
        <v>2773</v>
      </c>
      <c r="I872" s="1595"/>
      <c r="J872" s="1595">
        <v>15390.65</v>
      </c>
      <c r="K872" s="1595" t="s">
        <v>3222</v>
      </c>
    </row>
    <row r="873" spans="1:11" ht="12.75">
      <c r="A873" s="1595" t="s">
        <v>1236</v>
      </c>
      <c r="B873" s="1595" t="s">
        <v>614</v>
      </c>
      <c r="C873" s="1595"/>
      <c r="D873" s="1595" t="s">
        <v>549</v>
      </c>
      <c r="E873" s="1601">
        <v>770700</v>
      </c>
      <c r="F873" s="1595"/>
      <c r="G873" s="1595" t="s">
        <v>1238</v>
      </c>
      <c r="H873" s="1595" t="s">
        <v>1330</v>
      </c>
      <c r="I873" s="1595"/>
      <c r="J873" s="1595">
        <v>3106.6399999999999</v>
      </c>
      <c r="K873" s="1595" t="s">
        <v>3222</v>
      </c>
    </row>
    <row r="874" spans="1:11" ht="12.75">
      <c r="A874" s="1595" t="s">
        <v>1236</v>
      </c>
      <c r="B874" s="1595" t="s">
        <v>614</v>
      </c>
      <c r="C874" s="1595"/>
      <c r="D874" s="1595" t="s">
        <v>549</v>
      </c>
      <c r="E874" s="1601">
        <v>770700</v>
      </c>
      <c r="F874" s="1595"/>
      <c r="G874" s="1595" t="s">
        <v>1238</v>
      </c>
      <c r="H874" s="1595" t="s">
        <v>1331</v>
      </c>
      <c r="I874" s="1595"/>
      <c r="J874" s="1595">
        <v>161.91999999999999</v>
      </c>
      <c r="K874" s="1595" t="s">
        <v>3222</v>
      </c>
    </row>
    <row r="875" spans="1:11" ht="12.75">
      <c r="A875" s="1595" t="s">
        <v>1236</v>
      </c>
      <c r="B875" s="1595" t="s">
        <v>763</v>
      </c>
      <c r="C875" s="1595"/>
      <c r="D875" s="1595" t="s">
        <v>549</v>
      </c>
      <c r="E875" s="1601">
        <v>618300</v>
      </c>
      <c r="F875" s="1595"/>
      <c r="G875" s="1595" t="s">
        <v>116</v>
      </c>
      <c r="H875" s="1595" t="s">
        <v>1329</v>
      </c>
      <c r="I875" s="1595"/>
      <c r="J875" s="1595">
        <v>70350.259999999995</v>
      </c>
      <c r="K875" s="1595" t="s">
        <v>3222</v>
      </c>
    </row>
    <row r="876" spans="1:11" ht="12.75">
      <c r="A876" s="1595" t="s">
        <v>1236</v>
      </c>
      <c r="B876" s="1595" t="s">
        <v>763</v>
      </c>
      <c r="C876" s="1595"/>
      <c r="D876" s="1595" t="s">
        <v>549</v>
      </c>
      <c r="E876" s="1601">
        <v>618300</v>
      </c>
      <c r="F876" s="1595"/>
      <c r="G876" s="1595" t="s">
        <v>116</v>
      </c>
      <c r="H876" s="1595" t="s">
        <v>2773</v>
      </c>
      <c r="I876" s="1595"/>
      <c r="J876" s="1595">
        <v>76386.330000000002</v>
      </c>
      <c r="K876" s="1595" t="s">
        <v>3222</v>
      </c>
    </row>
    <row r="877" spans="1:11" ht="12.75">
      <c r="A877" s="1595" t="s">
        <v>1236</v>
      </c>
      <c r="B877" s="1595" t="s">
        <v>763</v>
      </c>
      <c r="C877" s="1595"/>
      <c r="D877" s="1595" t="s">
        <v>549</v>
      </c>
      <c r="E877" s="1601">
        <v>618300</v>
      </c>
      <c r="F877" s="1595"/>
      <c r="G877" s="1595" t="s">
        <v>116</v>
      </c>
      <c r="H877" s="1595" t="s">
        <v>1330</v>
      </c>
      <c r="I877" s="1595"/>
      <c r="J877" s="1595">
        <v>73101.990000000005</v>
      </c>
      <c r="K877" s="1595" t="s">
        <v>3222</v>
      </c>
    </row>
    <row r="878" spans="1:11" ht="12.75">
      <c r="A878" s="1595" t="s">
        <v>1236</v>
      </c>
      <c r="B878" s="1595" t="s">
        <v>763</v>
      </c>
      <c r="C878" s="1595"/>
      <c r="D878" s="1595" t="s">
        <v>549</v>
      </c>
      <c r="E878" s="1601">
        <v>618300</v>
      </c>
      <c r="F878" s="1595"/>
      <c r="G878" s="1595" t="s">
        <v>116</v>
      </c>
      <c r="H878" s="1595" t="s">
        <v>1331</v>
      </c>
      <c r="I878" s="1595"/>
      <c r="J878" s="1595">
        <v>111826.13</v>
      </c>
      <c r="K878" s="1595" t="s">
        <v>3222</v>
      </c>
    </row>
    <row r="879" spans="1:11" ht="12.75">
      <c r="A879" s="1595" t="s">
        <v>1236</v>
      </c>
      <c r="B879" s="1595" t="s">
        <v>763</v>
      </c>
      <c r="C879" s="1595"/>
      <c r="D879" s="1595" t="s">
        <v>549</v>
      </c>
      <c r="E879" s="1601">
        <v>618400</v>
      </c>
      <c r="F879" s="1595"/>
      <c r="G879" s="1595" t="s">
        <v>116</v>
      </c>
      <c r="H879" s="1595" t="s">
        <v>1330</v>
      </c>
      <c r="I879" s="1595"/>
      <c r="J879" s="1595">
        <v>-3617.04</v>
      </c>
      <c r="K879" s="1595" t="s">
        <v>3222</v>
      </c>
    </row>
    <row r="880" spans="1:11" ht="12.75">
      <c r="A880" s="1595" t="s">
        <v>1236</v>
      </c>
      <c r="B880" s="1595" t="s">
        <v>763</v>
      </c>
      <c r="C880" s="1595"/>
      <c r="D880" s="1595" t="s">
        <v>549</v>
      </c>
      <c r="E880" s="1601">
        <v>718100</v>
      </c>
      <c r="F880" s="1595"/>
      <c r="G880" s="1595" t="s">
        <v>1238</v>
      </c>
      <c r="H880" s="1595" t="s">
        <v>1330</v>
      </c>
      <c r="I880" s="1595"/>
      <c r="J880" s="1595">
        <v>-7172.3599999999997</v>
      </c>
      <c r="K880" s="1595" t="s">
        <v>3222</v>
      </c>
    </row>
    <row r="881" spans="1:11" ht="12.75">
      <c r="A881" s="1595" t="s">
        <v>1236</v>
      </c>
      <c r="B881" s="1595" t="s">
        <v>763</v>
      </c>
      <c r="C881" s="1595"/>
      <c r="D881" s="1595" t="s">
        <v>549</v>
      </c>
      <c r="E881" s="1601">
        <v>718200</v>
      </c>
      <c r="F881" s="1595"/>
      <c r="G881" s="1595" t="s">
        <v>1238</v>
      </c>
      <c r="H881" s="1595" t="s">
        <v>1330</v>
      </c>
      <c r="I881" s="1595"/>
      <c r="J881" s="1595">
        <v>-225</v>
      </c>
      <c r="K881" s="1595" t="s">
        <v>3222</v>
      </c>
    </row>
    <row r="882" spans="1:11" ht="12.75">
      <c r="A882" s="1595" t="s">
        <v>1236</v>
      </c>
      <c r="B882" s="1595" t="s">
        <v>763</v>
      </c>
      <c r="C882" s="1595"/>
      <c r="D882" s="1595" t="s">
        <v>549</v>
      </c>
      <c r="E882" s="1601">
        <v>718500</v>
      </c>
      <c r="F882" s="1595"/>
      <c r="G882" s="1595" t="s">
        <v>1238</v>
      </c>
      <c r="H882" s="1595" t="s">
        <v>1330</v>
      </c>
      <c r="I882" s="1595"/>
      <c r="J882" s="1595">
        <v>9983.7600000000002</v>
      </c>
      <c r="K882" s="1595" t="s">
        <v>3222</v>
      </c>
    </row>
    <row r="883" spans="1:11" ht="12.75">
      <c r="A883" s="1595" t="s">
        <v>1236</v>
      </c>
      <c r="B883" s="1595" t="s">
        <v>631</v>
      </c>
      <c r="C883" s="1595" t="s">
        <v>1285</v>
      </c>
      <c r="D883" s="1595" t="s">
        <v>1286</v>
      </c>
      <c r="E883" s="1601">
        <v>521200</v>
      </c>
      <c r="F883" s="1595"/>
      <c r="G883" s="1595" t="s">
        <v>1238</v>
      </c>
      <c r="H883" s="1595" t="s">
        <v>1329</v>
      </c>
      <c r="I883" s="1595"/>
      <c r="J883" s="1595">
        <v>-50272.519999999997</v>
      </c>
      <c r="K883" s="1595" t="s">
        <v>3222</v>
      </c>
    </row>
    <row r="884" spans="1:11" ht="12.75">
      <c r="A884" s="1595" t="s">
        <v>1236</v>
      </c>
      <c r="B884" s="1595" t="s">
        <v>631</v>
      </c>
      <c r="C884" s="1595" t="s">
        <v>1285</v>
      </c>
      <c r="D884" s="1595" t="s">
        <v>1286</v>
      </c>
      <c r="E884" s="1601">
        <v>521200</v>
      </c>
      <c r="F884" s="1595"/>
      <c r="G884" s="1595" t="s">
        <v>1238</v>
      </c>
      <c r="H884" s="1595" t="s">
        <v>2773</v>
      </c>
      <c r="I884" s="1595"/>
      <c r="J884" s="1595">
        <v>-49482.519999999997</v>
      </c>
      <c r="K884" s="1595" t="s">
        <v>3222</v>
      </c>
    </row>
    <row r="885" spans="1:11" ht="12.75">
      <c r="A885" s="1595" t="s">
        <v>1236</v>
      </c>
      <c r="B885" s="1595" t="s">
        <v>631</v>
      </c>
      <c r="C885" s="1595" t="s">
        <v>1285</v>
      </c>
      <c r="D885" s="1595" t="s">
        <v>1286</v>
      </c>
      <c r="E885" s="1601">
        <v>521200</v>
      </c>
      <c r="F885" s="1595"/>
      <c r="G885" s="1595" t="s">
        <v>1238</v>
      </c>
      <c r="H885" s="1595" t="s">
        <v>1330</v>
      </c>
      <c r="I885" s="1595"/>
      <c r="J885" s="1595">
        <v>-46608.07</v>
      </c>
      <c r="K885" s="1595" t="s">
        <v>3222</v>
      </c>
    </row>
    <row r="886" spans="1:11" ht="12.75">
      <c r="A886" s="1595" t="s">
        <v>1236</v>
      </c>
      <c r="B886" s="1595" t="s">
        <v>631</v>
      </c>
      <c r="C886" s="1595" t="s">
        <v>1285</v>
      </c>
      <c r="D886" s="1595" t="s">
        <v>1286</v>
      </c>
      <c r="E886" s="1601">
        <v>521200</v>
      </c>
      <c r="F886" s="1595"/>
      <c r="G886" s="1595" t="s">
        <v>1238</v>
      </c>
      <c r="H886" s="1595" t="s">
        <v>1331</v>
      </c>
      <c r="I886" s="1595"/>
      <c r="J886" s="1595">
        <v>-51170.480000000003</v>
      </c>
      <c r="K886" s="1595" t="s">
        <v>3222</v>
      </c>
    </row>
    <row r="887" spans="1:11" ht="12.75">
      <c r="A887" s="1595" t="s">
        <v>1236</v>
      </c>
      <c r="B887" s="1595" t="s">
        <v>631</v>
      </c>
      <c r="C887" s="1595" t="s">
        <v>475</v>
      </c>
      <c r="D887" s="1595" t="s">
        <v>1286</v>
      </c>
      <c r="E887" s="1601">
        <v>461200</v>
      </c>
      <c r="F887" s="1595"/>
      <c r="G887" s="1595" t="s">
        <v>116</v>
      </c>
      <c r="H887" s="1595" t="s">
        <v>1329</v>
      </c>
      <c r="I887" s="1595"/>
      <c r="J887" s="1595">
        <v>-404698.26000000001</v>
      </c>
      <c r="K887" s="1595" t="s">
        <v>3222</v>
      </c>
    </row>
    <row r="888" spans="1:11" ht="12.75">
      <c r="A888" s="1595" t="s">
        <v>1236</v>
      </c>
      <c r="B888" s="1595" t="s">
        <v>631</v>
      </c>
      <c r="C888" s="1595" t="s">
        <v>475</v>
      </c>
      <c r="D888" s="1595" t="s">
        <v>1286</v>
      </c>
      <c r="E888" s="1601">
        <v>461200</v>
      </c>
      <c r="F888" s="1595"/>
      <c r="G888" s="1595" t="s">
        <v>116</v>
      </c>
      <c r="H888" s="1595" t="s">
        <v>2773</v>
      </c>
      <c r="I888" s="1595"/>
      <c r="J888" s="1595">
        <v>-434480.52000000002</v>
      </c>
      <c r="K888" s="1595" t="s">
        <v>3222</v>
      </c>
    </row>
    <row r="889" spans="1:11" ht="12.75">
      <c r="A889" s="1595" t="s">
        <v>1236</v>
      </c>
      <c r="B889" s="1595" t="s">
        <v>631</v>
      </c>
      <c r="C889" s="1595" t="s">
        <v>475</v>
      </c>
      <c r="D889" s="1595" t="s">
        <v>1286</v>
      </c>
      <c r="E889" s="1601">
        <v>461200</v>
      </c>
      <c r="F889" s="1595"/>
      <c r="G889" s="1595" t="s">
        <v>116</v>
      </c>
      <c r="H889" s="1595" t="s">
        <v>1330</v>
      </c>
      <c r="I889" s="1595"/>
      <c r="J889" s="1595">
        <v>-423469.72999999998</v>
      </c>
      <c r="K889" s="1595" t="s">
        <v>3222</v>
      </c>
    </row>
    <row r="890" spans="1:11" ht="12.75">
      <c r="A890" s="1595" t="s">
        <v>1236</v>
      </c>
      <c r="B890" s="1595" t="s">
        <v>631</v>
      </c>
      <c r="C890" s="1595" t="s">
        <v>475</v>
      </c>
      <c r="D890" s="1595" t="s">
        <v>1286</v>
      </c>
      <c r="E890" s="1601">
        <v>461200</v>
      </c>
      <c r="F890" s="1595"/>
      <c r="G890" s="1595" t="s">
        <v>116</v>
      </c>
      <c r="H890" s="1595" t="s">
        <v>1331</v>
      </c>
      <c r="I890" s="1595"/>
      <c r="J890" s="1595">
        <v>-525579.12</v>
      </c>
      <c r="K890" s="1595" t="s">
        <v>3222</v>
      </c>
    </row>
    <row r="891" spans="1:11" ht="12.75">
      <c r="A891" s="1595" t="s">
        <v>1236</v>
      </c>
      <c r="B891" s="1595" t="s">
        <v>631</v>
      </c>
      <c r="C891" s="1595" t="s">
        <v>475</v>
      </c>
      <c r="D891" s="1595" t="s">
        <v>1286</v>
      </c>
      <c r="E891" s="1601">
        <v>461600</v>
      </c>
      <c r="F891" s="1595"/>
      <c r="G891" s="1595" t="s">
        <v>116</v>
      </c>
      <c r="H891" s="1595" t="s">
        <v>1329</v>
      </c>
      <c r="I891" s="1595"/>
      <c r="J891" s="1595">
        <v>-3863.3099999999999</v>
      </c>
      <c r="K891" s="1595" t="s">
        <v>3222</v>
      </c>
    </row>
    <row r="892" spans="1:11" ht="12.75">
      <c r="A892" s="1595" t="s">
        <v>1236</v>
      </c>
      <c r="B892" s="1595" t="s">
        <v>631</v>
      </c>
      <c r="C892" s="1595" t="s">
        <v>475</v>
      </c>
      <c r="D892" s="1595" t="s">
        <v>1286</v>
      </c>
      <c r="E892" s="1601">
        <v>461600</v>
      </c>
      <c r="F892" s="1595"/>
      <c r="G892" s="1595" t="s">
        <v>116</v>
      </c>
      <c r="H892" s="1595" t="s">
        <v>2773</v>
      </c>
      <c r="I892" s="1595"/>
      <c r="J892" s="1595">
        <v>-1461.51</v>
      </c>
      <c r="K892" s="1595" t="s">
        <v>3222</v>
      </c>
    </row>
    <row r="893" spans="1:11" ht="12.75">
      <c r="A893" s="1595" t="s">
        <v>1236</v>
      </c>
      <c r="B893" s="1595" t="s">
        <v>631</v>
      </c>
      <c r="C893" s="1595" t="s">
        <v>475</v>
      </c>
      <c r="D893" s="1595" t="s">
        <v>1286</v>
      </c>
      <c r="E893" s="1601">
        <v>461600</v>
      </c>
      <c r="F893" s="1595"/>
      <c r="G893" s="1595" t="s">
        <v>116</v>
      </c>
      <c r="H893" s="1595" t="s">
        <v>1330</v>
      </c>
      <c r="I893" s="1595"/>
      <c r="J893" s="1595">
        <v>-5162.8400000000001</v>
      </c>
      <c r="K893" s="1595" t="s">
        <v>3222</v>
      </c>
    </row>
    <row r="894" spans="1:11" ht="12.75">
      <c r="A894" s="1595" t="s">
        <v>1236</v>
      </c>
      <c r="B894" s="1595" t="s">
        <v>631</v>
      </c>
      <c r="C894" s="1595" t="s">
        <v>475</v>
      </c>
      <c r="D894" s="1595" t="s">
        <v>1286</v>
      </c>
      <c r="E894" s="1601">
        <v>461600</v>
      </c>
      <c r="F894" s="1595"/>
      <c r="G894" s="1595" t="s">
        <v>116</v>
      </c>
      <c r="H894" s="1595" t="s">
        <v>1331</v>
      </c>
      <c r="I894" s="1595"/>
      <c r="J894" s="1595">
        <v>-4849.9700000000003</v>
      </c>
      <c r="K894" s="1595" t="s">
        <v>3222</v>
      </c>
    </row>
    <row r="895" spans="1:11" ht="12.75">
      <c r="A895" s="1595" t="s">
        <v>1236</v>
      </c>
      <c r="B895" s="1595" t="s">
        <v>398</v>
      </c>
      <c r="C895" s="1595" t="s">
        <v>88</v>
      </c>
      <c r="D895" s="1595" t="s">
        <v>1269</v>
      </c>
      <c r="E895" s="1601">
        <v>403000</v>
      </c>
      <c r="F895" s="1595"/>
      <c r="G895" s="1595" t="s">
        <v>1238</v>
      </c>
      <c r="H895" s="1595" t="s">
        <v>1329</v>
      </c>
      <c r="I895" s="1595"/>
      <c r="J895" s="1595">
        <v>47166.389999999999</v>
      </c>
      <c r="K895" s="1595" t="s">
        <v>3222</v>
      </c>
    </row>
    <row r="896" spans="1:11" ht="12.75">
      <c r="A896" s="1595" t="s">
        <v>1236</v>
      </c>
      <c r="B896" s="1595" t="s">
        <v>398</v>
      </c>
      <c r="C896" s="1595" t="s">
        <v>88</v>
      </c>
      <c r="D896" s="1595" t="s">
        <v>1269</v>
      </c>
      <c r="E896" s="1601">
        <v>403000</v>
      </c>
      <c r="F896" s="1595"/>
      <c r="G896" s="1595" t="s">
        <v>1238</v>
      </c>
      <c r="H896" s="1595" t="s">
        <v>2773</v>
      </c>
      <c r="I896" s="1595"/>
      <c r="J896" s="1595">
        <v>51318.449999999997</v>
      </c>
      <c r="K896" s="1595" t="s">
        <v>3222</v>
      </c>
    </row>
    <row r="897" spans="1:11" ht="12.75">
      <c r="A897" s="1595" t="s">
        <v>1236</v>
      </c>
      <c r="B897" s="1595" t="s">
        <v>398</v>
      </c>
      <c r="C897" s="1595" t="s">
        <v>88</v>
      </c>
      <c r="D897" s="1595" t="s">
        <v>1269</v>
      </c>
      <c r="E897" s="1601">
        <v>403000</v>
      </c>
      <c r="F897" s="1595"/>
      <c r="G897" s="1595" t="s">
        <v>1238</v>
      </c>
      <c r="H897" s="1595" t="s">
        <v>1330</v>
      </c>
      <c r="I897" s="1595"/>
      <c r="J897" s="1595">
        <v>49678.160000000003</v>
      </c>
      <c r="K897" s="1595" t="s">
        <v>3222</v>
      </c>
    </row>
    <row r="898" spans="1:11" ht="12.75">
      <c r="A898" s="1595" t="s">
        <v>1236</v>
      </c>
      <c r="B898" s="1595" t="s">
        <v>398</v>
      </c>
      <c r="C898" s="1595" t="s">
        <v>88</v>
      </c>
      <c r="D898" s="1595" t="s">
        <v>1269</v>
      </c>
      <c r="E898" s="1601">
        <v>403000</v>
      </c>
      <c r="F898" s="1595"/>
      <c r="G898" s="1595" t="s">
        <v>1238</v>
      </c>
      <c r="H898" s="1595" t="s">
        <v>1331</v>
      </c>
      <c r="I898" s="1595"/>
      <c r="J898" s="1595">
        <v>49418.25</v>
      </c>
      <c r="K898" s="1595" t="s">
        <v>3222</v>
      </c>
    </row>
    <row r="899" spans="1:11" ht="12.75">
      <c r="A899" s="1595" t="s">
        <v>1236</v>
      </c>
      <c r="B899" s="1595" t="s">
        <v>398</v>
      </c>
      <c r="C899" s="1595" t="s">
        <v>88</v>
      </c>
      <c r="D899" s="1595" t="s">
        <v>1269</v>
      </c>
      <c r="E899" s="1601">
        <v>403000</v>
      </c>
      <c r="F899" s="1595"/>
      <c r="G899" s="1595" t="s">
        <v>116</v>
      </c>
      <c r="H899" s="1595" t="s">
        <v>1329</v>
      </c>
      <c r="I899" s="1595"/>
      <c r="J899" s="1595">
        <v>884478.35999999999</v>
      </c>
      <c r="K899" s="1595" t="s">
        <v>3222</v>
      </c>
    </row>
    <row r="900" spans="1:11" ht="12.75">
      <c r="A900" s="1595" t="s">
        <v>1236</v>
      </c>
      <c r="B900" s="1595" t="s">
        <v>398</v>
      </c>
      <c r="C900" s="1595" t="s">
        <v>88</v>
      </c>
      <c r="D900" s="1595" t="s">
        <v>1269</v>
      </c>
      <c r="E900" s="1601">
        <v>403000</v>
      </c>
      <c r="F900" s="1595"/>
      <c r="G900" s="1595" t="s">
        <v>116</v>
      </c>
      <c r="H900" s="1595" t="s">
        <v>2773</v>
      </c>
      <c r="I900" s="1595"/>
      <c r="J900" s="1595">
        <v>907450.21999999997</v>
      </c>
      <c r="K900" s="1595" t="s">
        <v>3222</v>
      </c>
    </row>
    <row r="901" spans="1:11" ht="12.75">
      <c r="A901" s="1595" t="s">
        <v>1236</v>
      </c>
      <c r="B901" s="1595" t="s">
        <v>398</v>
      </c>
      <c r="C901" s="1595" t="s">
        <v>88</v>
      </c>
      <c r="D901" s="1595" t="s">
        <v>1269</v>
      </c>
      <c r="E901" s="1601">
        <v>403000</v>
      </c>
      <c r="F901" s="1595"/>
      <c r="G901" s="1595" t="s">
        <v>116</v>
      </c>
      <c r="H901" s="1595" t="s">
        <v>1330</v>
      </c>
      <c r="I901" s="1595"/>
      <c r="J901" s="1595">
        <v>550752.56999999995</v>
      </c>
      <c r="K901" s="1595" t="s">
        <v>3222</v>
      </c>
    </row>
    <row r="902" spans="1:11" ht="12.75">
      <c r="A902" s="1595" t="s">
        <v>1236</v>
      </c>
      <c r="B902" s="1595" t="s">
        <v>398</v>
      </c>
      <c r="C902" s="1595" t="s">
        <v>88</v>
      </c>
      <c r="D902" s="1595" t="s">
        <v>1269</v>
      </c>
      <c r="E902" s="1601">
        <v>403000</v>
      </c>
      <c r="F902" s="1595"/>
      <c r="G902" s="1595" t="s">
        <v>116</v>
      </c>
      <c r="H902" s="1595" t="s">
        <v>1331</v>
      </c>
      <c r="I902" s="1595"/>
      <c r="J902" s="1595">
        <v>894931.57999999996</v>
      </c>
      <c r="K902" s="1595" t="s">
        <v>3222</v>
      </c>
    </row>
    <row r="903" spans="1:11" ht="12.75">
      <c r="A903" s="1595" t="s">
        <v>1236</v>
      </c>
      <c r="B903" s="1595" t="s">
        <v>759</v>
      </c>
      <c r="C903" s="1595"/>
      <c r="D903" s="1595" t="s">
        <v>549</v>
      </c>
      <c r="E903" s="1601">
        <v>604100</v>
      </c>
      <c r="F903" s="1595"/>
      <c r="G903" s="1595" t="s">
        <v>116</v>
      </c>
      <c r="H903" s="1595" t="s">
        <v>1329</v>
      </c>
      <c r="I903" s="1595"/>
      <c r="J903" s="1595">
        <v>8678.4099999999999</v>
      </c>
      <c r="K903" s="1595" t="s">
        <v>3222</v>
      </c>
    </row>
    <row r="904" spans="1:11" ht="12.75">
      <c r="A904" s="1595" t="s">
        <v>1236</v>
      </c>
      <c r="B904" s="1595" t="s">
        <v>759</v>
      </c>
      <c r="C904" s="1595"/>
      <c r="D904" s="1595" t="s">
        <v>549</v>
      </c>
      <c r="E904" s="1601">
        <v>604100</v>
      </c>
      <c r="F904" s="1595"/>
      <c r="G904" s="1595" t="s">
        <v>116</v>
      </c>
      <c r="H904" s="1595" t="s">
        <v>2773</v>
      </c>
      <c r="I904" s="1595"/>
      <c r="J904" s="1595">
        <v>8634.3299999999999</v>
      </c>
      <c r="K904" s="1595" t="s">
        <v>3222</v>
      </c>
    </row>
    <row r="905" spans="1:11" ht="12.75">
      <c r="A905" s="1595" t="s">
        <v>1236</v>
      </c>
      <c r="B905" s="1595" t="s">
        <v>759</v>
      </c>
      <c r="C905" s="1595"/>
      <c r="D905" s="1595" t="s">
        <v>549</v>
      </c>
      <c r="E905" s="1601">
        <v>604100</v>
      </c>
      <c r="F905" s="1595"/>
      <c r="G905" s="1595" t="s">
        <v>116</v>
      </c>
      <c r="H905" s="1595" t="s">
        <v>1330</v>
      </c>
      <c r="I905" s="1595"/>
      <c r="J905" s="1595">
        <v>9863.1800000000003</v>
      </c>
      <c r="K905" s="1595" t="s">
        <v>3222</v>
      </c>
    </row>
    <row r="906" spans="1:11" ht="12.75">
      <c r="A906" s="1595" t="s">
        <v>1236</v>
      </c>
      <c r="B906" s="1595" t="s">
        <v>759</v>
      </c>
      <c r="C906" s="1595"/>
      <c r="D906" s="1595" t="s">
        <v>549</v>
      </c>
      <c r="E906" s="1601">
        <v>604100</v>
      </c>
      <c r="F906" s="1595"/>
      <c r="G906" s="1595" t="s">
        <v>116</v>
      </c>
      <c r="H906" s="1595" t="s">
        <v>1331</v>
      </c>
      <c r="I906" s="1595"/>
      <c r="J906" s="1595">
        <v>11586.629999999999</v>
      </c>
      <c r="K906" s="1595" t="s">
        <v>3222</v>
      </c>
    </row>
    <row r="907" spans="1:11" ht="12.75">
      <c r="A907" s="1595" t="s">
        <v>1236</v>
      </c>
      <c r="B907" s="1595" t="s">
        <v>759</v>
      </c>
      <c r="C907" s="1595"/>
      <c r="D907" s="1595" t="s">
        <v>549</v>
      </c>
      <c r="E907" s="1601">
        <v>604200</v>
      </c>
      <c r="F907" s="1595"/>
      <c r="G907" s="1595" t="s">
        <v>116</v>
      </c>
      <c r="H907" s="1595" t="s">
        <v>1329</v>
      </c>
      <c r="I907" s="1595"/>
      <c r="J907" s="1595">
        <v>185.63999999999999</v>
      </c>
      <c r="K907" s="1595" t="s">
        <v>3222</v>
      </c>
    </row>
    <row r="908" spans="1:11" ht="12.75">
      <c r="A908" s="1595" t="s">
        <v>1236</v>
      </c>
      <c r="B908" s="1595" t="s">
        <v>759</v>
      </c>
      <c r="C908" s="1595"/>
      <c r="D908" s="1595" t="s">
        <v>549</v>
      </c>
      <c r="E908" s="1601">
        <v>604200</v>
      </c>
      <c r="F908" s="1595"/>
      <c r="G908" s="1595" t="s">
        <v>116</v>
      </c>
      <c r="H908" s="1595" t="s">
        <v>2773</v>
      </c>
      <c r="I908" s="1595"/>
      <c r="J908" s="1595">
        <v>425.41000000000003</v>
      </c>
      <c r="K908" s="1595" t="s">
        <v>3222</v>
      </c>
    </row>
    <row r="909" spans="1:11" ht="12.75">
      <c r="A909" s="1595" t="s">
        <v>1236</v>
      </c>
      <c r="B909" s="1595" t="s">
        <v>759</v>
      </c>
      <c r="C909" s="1595"/>
      <c r="D909" s="1595" t="s">
        <v>549</v>
      </c>
      <c r="E909" s="1601">
        <v>604200</v>
      </c>
      <c r="F909" s="1595"/>
      <c r="G909" s="1595" t="s">
        <v>116</v>
      </c>
      <c r="H909" s="1595" t="s">
        <v>1330</v>
      </c>
      <c r="I909" s="1595"/>
      <c r="J909" s="1595">
        <v>261.01999999999998</v>
      </c>
      <c r="K909" s="1595" t="s">
        <v>3222</v>
      </c>
    </row>
    <row r="910" spans="1:11" ht="12.75">
      <c r="A910" s="1595" t="s">
        <v>1236</v>
      </c>
      <c r="B910" s="1595" t="s">
        <v>759</v>
      </c>
      <c r="C910" s="1595"/>
      <c r="D910" s="1595" t="s">
        <v>549</v>
      </c>
      <c r="E910" s="1601">
        <v>604200</v>
      </c>
      <c r="F910" s="1595"/>
      <c r="G910" s="1595" t="s">
        <v>116</v>
      </c>
      <c r="H910" s="1595" t="s">
        <v>1331</v>
      </c>
      <c r="I910" s="1595"/>
      <c r="J910" s="1595">
        <v>299.31</v>
      </c>
      <c r="K910" s="1595" t="s">
        <v>3222</v>
      </c>
    </row>
    <row r="911" spans="1:11" ht="12.75">
      <c r="A911" s="1595" t="s">
        <v>1236</v>
      </c>
      <c r="B911" s="1595" t="s">
        <v>759</v>
      </c>
      <c r="C911" s="1595"/>
      <c r="D911" s="1595" t="s">
        <v>549</v>
      </c>
      <c r="E911" s="1601">
        <v>604300</v>
      </c>
      <c r="F911" s="1595"/>
      <c r="G911" s="1595" t="s">
        <v>116</v>
      </c>
      <c r="H911" s="1595" t="s">
        <v>1329</v>
      </c>
      <c r="I911" s="1595"/>
      <c r="J911" s="1595">
        <v>479.83999999999997</v>
      </c>
      <c r="K911" s="1595" t="s">
        <v>3222</v>
      </c>
    </row>
    <row r="912" spans="1:11" ht="12.75">
      <c r="A912" s="1595" t="s">
        <v>1236</v>
      </c>
      <c r="B912" s="1595" t="s">
        <v>759</v>
      </c>
      <c r="C912" s="1595"/>
      <c r="D912" s="1595" t="s">
        <v>549</v>
      </c>
      <c r="E912" s="1601">
        <v>604300</v>
      </c>
      <c r="F912" s="1595"/>
      <c r="G912" s="1595" t="s">
        <v>116</v>
      </c>
      <c r="H912" s="1595" t="s">
        <v>2773</v>
      </c>
      <c r="I912" s="1595"/>
      <c r="J912" s="1595">
        <v>216.09999999999999</v>
      </c>
      <c r="K912" s="1595" t="s">
        <v>3222</v>
      </c>
    </row>
    <row r="913" spans="1:11" ht="12.75">
      <c r="A913" s="1595" t="s">
        <v>1236</v>
      </c>
      <c r="B913" s="1595" t="s">
        <v>759</v>
      </c>
      <c r="C913" s="1595"/>
      <c r="D913" s="1595" t="s">
        <v>549</v>
      </c>
      <c r="E913" s="1601">
        <v>604300</v>
      </c>
      <c r="F913" s="1595"/>
      <c r="G913" s="1595" t="s">
        <v>116</v>
      </c>
      <c r="H913" s="1595" t="s">
        <v>1330</v>
      </c>
      <c r="I913" s="1595"/>
      <c r="J913" s="1595">
        <v>353.52999999999997</v>
      </c>
      <c r="K913" s="1595" t="s">
        <v>3222</v>
      </c>
    </row>
    <row r="914" spans="1:11" ht="12.75">
      <c r="A914" s="1595" t="s">
        <v>1236</v>
      </c>
      <c r="B914" s="1595" t="s">
        <v>759</v>
      </c>
      <c r="C914" s="1595"/>
      <c r="D914" s="1595" t="s">
        <v>549</v>
      </c>
      <c r="E914" s="1601">
        <v>604300</v>
      </c>
      <c r="F914" s="1595"/>
      <c r="G914" s="1595" t="s">
        <v>116</v>
      </c>
      <c r="H914" s="1595" t="s">
        <v>1331</v>
      </c>
      <c r="I914" s="1595"/>
      <c r="J914" s="1595">
        <v>406.05000000000001</v>
      </c>
      <c r="K914" s="1595" t="s">
        <v>3222</v>
      </c>
    </row>
    <row r="915" spans="1:11" ht="12.75">
      <c r="A915" s="1595" t="s">
        <v>1236</v>
      </c>
      <c r="B915" s="1595" t="s">
        <v>759</v>
      </c>
      <c r="C915" s="1595"/>
      <c r="D915" s="1595" t="s">
        <v>549</v>
      </c>
      <c r="E915" s="1601">
        <v>604400</v>
      </c>
      <c r="F915" s="1595"/>
      <c r="G915" s="1595" t="s">
        <v>116</v>
      </c>
      <c r="H915" s="1595" t="s">
        <v>1329</v>
      </c>
      <c r="I915" s="1595"/>
      <c r="J915" s="1595">
        <v>135.03999999999999</v>
      </c>
      <c r="K915" s="1595" t="s">
        <v>3222</v>
      </c>
    </row>
    <row r="916" spans="1:11" ht="12.75">
      <c r="A916" s="1595" t="s">
        <v>1236</v>
      </c>
      <c r="B916" s="1595" t="s">
        <v>759</v>
      </c>
      <c r="C916" s="1595"/>
      <c r="D916" s="1595" t="s">
        <v>549</v>
      </c>
      <c r="E916" s="1601">
        <v>604400</v>
      </c>
      <c r="F916" s="1595"/>
      <c r="G916" s="1595" t="s">
        <v>116</v>
      </c>
      <c r="H916" s="1595" t="s">
        <v>2773</v>
      </c>
      <c r="I916" s="1595"/>
      <c r="J916" s="1595">
        <v>273.14999999999998</v>
      </c>
      <c r="K916" s="1595" t="s">
        <v>3222</v>
      </c>
    </row>
    <row r="917" spans="1:11" ht="12.75">
      <c r="A917" s="1595" t="s">
        <v>1236</v>
      </c>
      <c r="B917" s="1595" t="s">
        <v>759</v>
      </c>
      <c r="C917" s="1595"/>
      <c r="D917" s="1595" t="s">
        <v>549</v>
      </c>
      <c r="E917" s="1601">
        <v>604400</v>
      </c>
      <c r="F917" s="1595"/>
      <c r="G917" s="1595" t="s">
        <v>116</v>
      </c>
      <c r="H917" s="1595" t="s">
        <v>1330</v>
      </c>
      <c r="I917" s="1595"/>
      <c r="J917" s="1595">
        <v>102.7</v>
      </c>
      <c r="K917" s="1595" t="s">
        <v>3222</v>
      </c>
    </row>
    <row r="918" spans="1:11" ht="12.75">
      <c r="A918" s="1595" t="s">
        <v>1236</v>
      </c>
      <c r="B918" s="1595" t="s">
        <v>759</v>
      </c>
      <c r="C918" s="1595"/>
      <c r="D918" s="1595" t="s">
        <v>549</v>
      </c>
      <c r="E918" s="1601">
        <v>604400</v>
      </c>
      <c r="F918" s="1595"/>
      <c r="G918" s="1595" t="s">
        <v>116</v>
      </c>
      <c r="H918" s="1595" t="s">
        <v>1331</v>
      </c>
      <c r="I918" s="1595"/>
      <c r="J918" s="1595">
        <v>282.44999999999999</v>
      </c>
      <c r="K918" s="1595" t="s">
        <v>3222</v>
      </c>
    </row>
    <row r="919" spans="1:11" ht="12.75">
      <c r="A919" s="1595" t="s">
        <v>1236</v>
      </c>
      <c r="B919" s="1595" t="s">
        <v>759</v>
      </c>
      <c r="C919" s="1595"/>
      <c r="D919" s="1595" t="s">
        <v>549</v>
      </c>
      <c r="E919" s="1601">
        <v>604500</v>
      </c>
      <c r="F919" s="1595"/>
      <c r="G919" s="1595" t="s">
        <v>116</v>
      </c>
      <c r="H919" s="1595" t="s">
        <v>1329</v>
      </c>
      <c r="I919" s="1595"/>
      <c r="J919" s="1595">
        <v>3242.79</v>
      </c>
      <c r="K919" s="1595" t="s">
        <v>3222</v>
      </c>
    </row>
    <row r="920" spans="1:11" ht="12.75">
      <c r="A920" s="1595" t="s">
        <v>1236</v>
      </c>
      <c r="B920" s="1595" t="s">
        <v>759</v>
      </c>
      <c r="C920" s="1595"/>
      <c r="D920" s="1595" t="s">
        <v>549</v>
      </c>
      <c r="E920" s="1601">
        <v>604500</v>
      </c>
      <c r="F920" s="1595"/>
      <c r="G920" s="1595" t="s">
        <v>116</v>
      </c>
      <c r="H920" s="1595" t="s">
        <v>2773</v>
      </c>
      <c r="I920" s="1595"/>
      <c r="J920" s="1595">
        <v>2838.1599999999999</v>
      </c>
      <c r="K920" s="1595" t="s">
        <v>3222</v>
      </c>
    </row>
    <row r="921" spans="1:11" ht="12.75">
      <c r="A921" s="1595" t="s">
        <v>1236</v>
      </c>
      <c r="B921" s="1595" t="s">
        <v>759</v>
      </c>
      <c r="C921" s="1595"/>
      <c r="D921" s="1595" t="s">
        <v>549</v>
      </c>
      <c r="E921" s="1601">
        <v>604500</v>
      </c>
      <c r="F921" s="1595"/>
      <c r="G921" s="1595" t="s">
        <v>116</v>
      </c>
      <c r="H921" s="1595" t="s">
        <v>1330</v>
      </c>
      <c r="I921" s="1595"/>
      <c r="J921" s="1595">
        <v>2988.0700000000002</v>
      </c>
      <c r="K921" s="1595" t="s">
        <v>3222</v>
      </c>
    </row>
    <row r="922" spans="1:11" ht="12.75">
      <c r="A922" s="1595" t="s">
        <v>1236</v>
      </c>
      <c r="B922" s="1595" t="s">
        <v>759</v>
      </c>
      <c r="C922" s="1595"/>
      <c r="D922" s="1595" t="s">
        <v>549</v>
      </c>
      <c r="E922" s="1601">
        <v>604500</v>
      </c>
      <c r="F922" s="1595"/>
      <c r="G922" s="1595" t="s">
        <v>116</v>
      </c>
      <c r="H922" s="1595" t="s">
        <v>1331</v>
      </c>
      <c r="I922" s="1595"/>
      <c r="J922" s="1595">
        <v>3619.9200000000001</v>
      </c>
      <c r="K922" s="1595" t="s">
        <v>3222</v>
      </c>
    </row>
    <row r="923" spans="1:11" ht="12.75">
      <c r="A923" s="1595" t="s">
        <v>1236</v>
      </c>
      <c r="B923" s="1595" t="s">
        <v>759</v>
      </c>
      <c r="C923" s="1595"/>
      <c r="D923" s="1595" t="s">
        <v>549</v>
      </c>
      <c r="E923" s="1601">
        <v>604600</v>
      </c>
      <c r="F923" s="1595"/>
      <c r="G923" s="1595" t="s">
        <v>116</v>
      </c>
      <c r="H923" s="1595" t="s">
        <v>1329</v>
      </c>
      <c r="I923" s="1595"/>
      <c r="J923" s="1595">
        <v>1409.3599999999999</v>
      </c>
      <c r="K923" s="1595" t="s">
        <v>3222</v>
      </c>
    </row>
    <row r="924" spans="1:11" ht="12.75">
      <c r="A924" s="1595" t="s">
        <v>1236</v>
      </c>
      <c r="B924" s="1595" t="s">
        <v>759</v>
      </c>
      <c r="C924" s="1595"/>
      <c r="D924" s="1595" t="s">
        <v>549</v>
      </c>
      <c r="E924" s="1601">
        <v>604600</v>
      </c>
      <c r="F924" s="1595"/>
      <c r="G924" s="1595" t="s">
        <v>116</v>
      </c>
      <c r="H924" s="1595" t="s">
        <v>2773</v>
      </c>
      <c r="I924" s="1595"/>
      <c r="J924" s="1595">
        <v>1373.0899999999999</v>
      </c>
      <c r="K924" s="1595" t="s">
        <v>3222</v>
      </c>
    </row>
    <row r="925" spans="1:11" ht="12.75">
      <c r="A925" s="1595" t="s">
        <v>1236</v>
      </c>
      <c r="B925" s="1595" t="s">
        <v>759</v>
      </c>
      <c r="C925" s="1595"/>
      <c r="D925" s="1595" t="s">
        <v>549</v>
      </c>
      <c r="E925" s="1601">
        <v>604600</v>
      </c>
      <c r="F925" s="1595"/>
      <c r="G925" s="1595" t="s">
        <v>116</v>
      </c>
      <c r="H925" s="1595" t="s">
        <v>1330</v>
      </c>
      <c r="I925" s="1595"/>
      <c r="J925" s="1595">
        <v>3138.6599999999999</v>
      </c>
      <c r="K925" s="1595" t="s">
        <v>3222</v>
      </c>
    </row>
    <row r="926" spans="1:11" ht="12.75">
      <c r="A926" s="1595" t="s">
        <v>1236</v>
      </c>
      <c r="B926" s="1595" t="s">
        <v>759</v>
      </c>
      <c r="C926" s="1595"/>
      <c r="D926" s="1595" t="s">
        <v>549</v>
      </c>
      <c r="E926" s="1601">
        <v>604600</v>
      </c>
      <c r="F926" s="1595"/>
      <c r="G926" s="1595" t="s">
        <v>116</v>
      </c>
      <c r="H926" s="1595" t="s">
        <v>1331</v>
      </c>
      <c r="I926" s="1595"/>
      <c r="J926" s="1595">
        <v>4974.6800000000003</v>
      </c>
      <c r="K926" s="1595" t="s">
        <v>3222</v>
      </c>
    </row>
    <row r="927" spans="1:11" ht="12.75">
      <c r="A927" s="1595" t="s">
        <v>1236</v>
      </c>
      <c r="B927" s="1595" t="s">
        <v>759</v>
      </c>
      <c r="C927" s="1595"/>
      <c r="D927" s="1595" t="s">
        <v>549</v>
      </c>
      <c r="E927" s="1601">
        <v>604700</v>
      </c>
      <c r="F927" s="1595"/>
      <c r="G927" s="1595" t="s">
        <v>116</v>
      </c>
      <c r="H927" s="1595" t="s">
        <v>1329</v>
      </c>
      <c r="I927" s="1595"/>
      <c r="J927" s="1595">
        <v>5256.8000000000002</v>
      </c>
      <c r="K927" s="1595" t="s">
        <v>3222</v>
      </c>
    </row>
    <row r="928" spans="1:11" ht="12.75">
      <c r="A928" s="1595" t="s">
        <v>1236</v>
      </c>
      <c r="B928" s="1595" t="s">
        <v>759</v>
      </c>
      <c r="C928" s="1595"/>
      <c r="D928" s="1595" t="s">
        <v>549</v>
      </c>
      <c r="E928" s="1601">
        <v>604700</v>
      </c>
      <c r="F928" s="1595"/>
      <c r="G928" s="1595" t="s">
        <v>116</v>
      </c>
      <c r="H928" s="1595" t="s">
        <v>2773</v>
      </c>
      <c r="I928" s="1595"/>
      <c r="J928" s="1595">
        <v>6470.79</v>
      </c>
      <c r="K928" s="1595" t="s">
        <v>3222</v>
      </c>
    </row>
    <row r="929" spans="1:11" ht="12.75">
      <c r="A929" s="1595" t="s">
        <v>1236</v>
      </c>
      <c r="B929" s="1595" t="s">
        <v>759</v>
      </c>
      <c r="C929" s="1595"/>
      <c r="D929" s="1595" t="s">
        <v>549</v>
      </c>
      <c r="E929" s="1601">
        <v>604700</v>
      </c>
      <c r="F929" s="1595"/>
      <c r="G929" s="1595" t="s">
        <v>116</v>
      </c>
      <c r="H929" s="1595" t="s">
        <v>1330</v>
      </c>
      <c r="I929" s="1595"/>
      <c r="J929" s="1595">
        <v>7979.4499999999998</v>
      </c>
      <c r="K929" s="1595" t="s">
        <v>3222</v>
      </c>
    </row>
    <row r="930" spans="1:11" ht="12.75">
      <c r="A930" s="1595" t="s">
        <v>1236</v>
      </c>
      <c r="B930" s="1595" t="s">
        <v>759</v>
      </c>
      <c r="C930" s="1595"/>
      <c r="D930" s="1595" t="s">
        <v>549</v>
      </c>
      <c r="E930" s="1601">
        <v>604700</v>
      </c>
      <c r="F930" s="1595"/>
      <c r="G930" s="1595" t="s">
        <v>116</v>
      </c>
      <c r="H930" s="1595" t="s">
        <v>1331</v>
      </c>
      <c r="I930" s="1595"/>
      <c r="J930" s="1595">
        <v>8512.8700000000008</v>
      </c>
      <c r="K930" s="1595" t="s">
        <v>3222</v>
      </c>
    </row>
    <row r="931" spans="1:11" ht="12.75">
      <c r="A931" s="1595" t="s">
        <v>1236</v>
      </c>
      <c r="B931" s="1595" t="s">
        <v>759</v>
      </c>
      <c r="C931" s="1595"/>
      <c r="D931" s="1595" t="s">
        <v>549</v>
      </c>
      <c r="E931" s="1601">
        <v>604800</v>
      </c>
      <c r="F931" s="1595"/>
      <c r="G931" s="1595" t="s">
        <v>116</v>
      </c>
      <c r="H931" s="1595" t="s">
        <v>1329</v>
      </c>
      <c r="I931" s="1595"/>
      <c r="J931" s="1595">
        <v>17242.950000000001</v>
      </c>
      <c r="K931" s="1595" t="s">
        <v>3222</v>
      </c>
    </row>
    <row r="932" spans="1:11" ht="12.75">
      <c r="A932" s="1595" t="s">
        <v>1236</v>
      </c>
      <c r="B932" s="1595" t="s">
        <v>759</v>
      </c>
      <c r="C932" s="1595"/>
      <c r="D932" s="1595" t="s">
        <v>549</v>
      </c>
      <c r="E932" s="1601">
        <v>604800</v>
      </c>
      <c r="F932" s="1595"/>
      <c r="G932" s="1595" t="s">
        <v>116</v>
      </c>
      <c r="H932" s="1595" t="s">
        <v>2773</v>
      </c>
      <c r="I932" s="1595"/>
      <c r="J932" s="1595">
        <v>37193.400000000001</v>
      </c>
      <c r="K932" s="1595" t="s">
        <v>3222</v>
      </c>
    </row>
    <row r="933" spans="1:11" ht="12.75">
      <c r="A933" s="1595" t="s">
        <v>1236</v>
      </c>
      <c r="B933" s="1595" t="s">
        <v>759</v>
      </c>
      <c r="C933" s="1595"/>
      <c r="D933" s="1595" t="s">
        <v>549</v>
      </c>
      <c r="E933" s="1601">
        <v>604800</v>
      </c>
      <c r="F933" s="1595"/>
      <c r="G933" s="1595" t="s">
        <v>116</v>
      </c>
      <c r="H933" s="1595" t="s">
        <v>1330</v>
      </c>
      <c r="I933" s="1595"/>
      <c r="J933" s="1595">
        <v>36964.879999999997</v>
      </c>
      <c r="K933" s="1595" t="s">
        <v>3222</v>
      </c>
    </row>
    <row r="934" spans="1:11" ht="12.75">
      <c r="A934" s="1595" t="s">
        <v>1236</v>
      </c>
      <c r="B934" s="1595" t="s">
        <v>759</v>
      </c>
      <c r="C934" s="1595"/>
      <c r="D934" s="1595" t="s">
        <v>549</v>
      </c>
      <c r="E934" s="1601">
        <v>604800</v>
      </c>
      <c r="F934" s="1595"/>
      <c r="G934" s="1595" t="s">
        <v>116</v>
      </c>
      <c r="H934" s="1595" t="s">
        <v>1331</v>
      </c>
      <c r="I934" s="1595"/>
      <c r="J934" s="1595">
        <v>33567.510000000002</v>
      </c>
      <c r="K934" s="1595" t="s">
        <v>3222</v>
      </c>
    </row>
    <row r="935" spans="1:11" ht="12.75">
      <c r="A935" s="1595" t="s">
        <v>1236</v>
      </c>
      <c r="B935" s="1595" t="s">
        <v>759</v>
      </c>
      <c r="C935" s="1595"/>
      <c r="D935" s="1595" t="s">
        <v>549</v>
      </c>
      <c r="E935" s="1601">
        <v>704100</v>
      </c>
      <c r="F935" s="1595"/>
      <c r="G935" s="1595" t="s">
        <v>1238</v>
      </c>
      <c r="H935" s="1595" t="s">
        <v>1329</v>
      </c>
      <c r="I935" s="1595"/>
      <c r="J935" s="1595">
        <v>662.37</v>
      </c>
      <c r="K935" s="1595" t="s">
        <v>3222</v>
      </c>
    </row>
    <row r="936" spans="1:11" ht="12.75">
      <c r="A936" s="1595" t="s">
        <v>1236</v>
      </c>
      <c r="B936" s="1595" t="s">
        <v>759</v>
      </c>
      <c r="C936" s="1595"/>
      <c r="D936" s="1595" t="s">
        <v>549</v>
      </c>
      <c r="E936" s="1601">
        <v>704100</v>
      </c>
      <c r="F936" s="1595"/>
      <c r="G936" s="1595" t="s">
        <v>1238</v>
      </c>
      <c r="H936" s="1595" t="s">
        <v>2773</v>
      </c>
      <c r="I936" s="1595"/>
      <c r="J936" s="1595">
        <v>893.04999999999995</v>
      </c>
      <c r="K936" s="1595" t="s">
        <v>3222</v>
      </c>
    </row>
    <row r="937" spans="1:11" ht="12.75">
      <c r="A937" s="1595" t="s">
        <v>1236</v>
      </c>
      <c r="B937" s="1595" t="s">
        <v>759</v>
      </c>
      <c r="C937" s="1595"/>
      <c r="D937" s="1595" t="s">
        <v>549</v>
      </c>
      <c r="E937" s="1601">
        <v>704100</v>
      </c>
      <c r="F937" s="1595"/>
      <c r="G937" s="1595" t="s">
        <v>1238</v>
      </c>
      <c r="H937" s="1595" t="s">
        <v>1330</v>
      </c>
      <c r="I937" s="1595"/>
      <c r="J937" s="1595">
        <v>1046.01</v>
      </c>
      <c r="K937" s="1595" t="s">
        <v>3222</v>
      </c>
    </row>
    <row r="938" spans="1:11" ht="12.75">
      <c r="A938" s="1595" t="s">
        <v>1236</v>
      </c>
      <c r="B938" s="1595" t="s">
        <v>759</v>
      </c>
      <c r="C938" s="1595"/>
      <c r="D938" s="1595" t="s">
        <v>549</v>
      </c>
      <c r="E938" s="1601">
        <v>704100</v>
      </c>
      <c r="F938" s="1595"/>
      <c r="G938" s="1595" t="s">
        <v>1238</v>
      </c>
      <c r="H938" s="1595" t="s">
        <v>1331</v>
      </c>
      <c r="I938" s="1595"/>
      <c r="J938" s="1595">
        <v>1326.53</v>
      </c>
      <c r="K938" s="1595" t="s">
        <v>3222</v>
      </c>
    </row>
    <row r="939" spans="1:11" ht="12.75">
      <c r="A939" s="1595" t="s">
        <v>1236</v>
      </c>
      <c r="B939" s="1595" t="s">
        <v>759</v>
      </c>
      <c r="C939" s="1595"/>
      <c r="D939" s="1595" t="s">
        <v>549</v>
      </c>
      <c r="E939" s="1601">
        <v>704200</v>
      </c>
      <c r="F939" s="1595"/>
      <c r="G939" s="1595" t="s">
        <v>1238</v>
      </c>
      <c r="H939" s="1595" t="s">
        <v>1329</v>
      </c>
      <c r="I939" s="1595"/>
      <c r="J939" s="1595">
        <v>0.52000000000000002</v>
      </c>
      <c r="K939" s="1595" t="s">
        <v>3222</v>
      </c>
    </row>
    <row r="940" spans="1:11" ht="12.75">
      <c r="A940" s="1595" t="s">
        <v>1236</v>
      </c>
      <c r="B940" s="1595" t="s">
        <v>759</v>
      </c>
      <c r="C940" s="1595"/>
      <c r="D940" s="1595" t="s">
        <v>549</v>
      </c>
      <c r="E940" s="1601">
        <v>704200</v>
      </c>
      <c r="F940" s="1595"/>
      <c r="G940" s="1595" t="s">
        <v>1238</v>
      </c>
      <c r="H940" s="1595" t="s">
        <v>2773</v>
      </c>
      <c r="I940" s="1595"/>
      <c r="J940" s="1595">
        <v>6.1399999999999997</v>
      </c>
      <c r="K940" s="1595" t="s">
        <v>3222</v>
      </c>
    </row>
    <row r="941" spans="1:11" ht="12.75">
      <c r="A941" s="1595" t="s">
        <v>1236</v>
      </c>
      <c r="B941" s="1595" t="s">
        <v>759</v>
      </c>
      <c r="C941" s="1595"/>
      <c r="D941" s="1595" t="s">
        <v>549</v>
      </c>
      <c r="E941" s="1601">
        <v>704200</v>
      </c>
      <c r="F941" s="1595"/>
      <c r="G941" s="1595" t="s">
        <v>1238</v>
      </c>
      <c r="H941" s="1595" t="s">
        <v>1330</v>
      </c>
      <c r="I941" s="1595"/>
      <c r="J941" s="1595">
        <v>29.539999999999999</v>
      </c>
      <c r="K941" s="1595" t="s">
        <v>3222</v>
      </c>
    </row>
    <row r="942" spans="1:11" ht="12.75">
      <c r="A942" s="1595" t="s">
        <v>1236</v>
      </c>
      <c r="B942" s="1595" t="s">
        <v>759</v>
      </c>
      <c r="C942" s="1595"/>
      <c r="D942" s="1595" t="s">
        <v>549</v>
      </c>
      <c r="E942" s="1601">
        <v>704200</v>
      </c>
      <c r="F942" s="1595"/>
      <c r="G942" s="1595" t="s">
        <v>1238</v>
      </c>
      <c r="H942" s="1595" t="s">
        <v>1331</v>
      </c>
      <c r="I942" s="1595"/>
      <c r="J942" s="1595">
        <v>45.979999999999997</v>
      </c>
      <c r="K942" s="1595" t="s">
        <v>3222</v>
      </c>
    </row>
    <row r="943" spans="1:11" ht="12.75">
      <c r="A943" s="1595" t="s">
        <v>1236</v>
      </c>
      <c r="B943" s="1595" t="s">
        <v>759</v>
      </c>
      <c r="C943" s="1595"/>
      <c r="D943" s="1595" t="s">
        <v>549</v>
      </c>
      <c r="E943" s="1601">
        <v>704300</v>
      </c>
      <c r="F943" s="1595"/>
      <c r="G943" s="1595" t="s">
        <v>1238</v>
      </c>
      <c r="H943" s="1595" t="s">
        <v>2773</v>
      </c>
      <c r="I943" s="1595"/>
      <c r="J943" s="1595">
        <v>32.240000000000002</v>
      </c>
      <c r="K943" s="1595" t="s">
        <v>3222</v>
      </c>
    </row>
    <row r="944" spans="1:11" ht="12.75">
      <c r="A944" s="1595" t="s">
        <v>1236</v>
      </c>
      <c r="B944" s="1595" t="s">
        <v>759</v>
      </c>
      <c r="C944" s="1595"/>
      <c r="D944" s="1595" t="s">
        <v>549</v>
      </c>
      <c r="E944" s="1601">
        <v>704400</v>
      </c>
      <c r="F944" s="1595"/>
      <c r="G944" s="1595" t="s">
        <v>1238</v>
      </c>
      <c r="H944" s="1595" t="s">
        <v>1329</v>
      </c>
      <c r="I944" s="1595"/>
      <c r="J944" s="1595">
        <v>11.24</v>
      </c>
      <c r="K944" s="1595" t="s">
        <v>3222</v>
      </c>
    </row>
    <row r="945" spans="1:11" ht="12.75">
      <c r="A945" s="1595" t="s">
        <v>1236</v>
      </c>
      <c r="B945" s="1595" t="s">
        <v>759</v>
      </c>
      <c r="C945" s="1595"/>
      <c r="D945" s="1595" t="s">
        <v>549</v>
      </c>
      <c r="E945" s="1601">
        <v>704500</v>
      </c>
      <c r="F945" s="1595"/>
      <c r="G945" s="1595" t="s">
        <v>1238</v>
      </c>
      <c r="H945" s="1595" t="s">
        <v>1329</v>
      </c>
      <c r="I945" s="1595"/>
      <c r="J945" s="1595">
        <v>792.85000000000002</v>
      </c>
      <c r="K945" s="1595" t="s">
        <v>3222</v>
      </c>
    </row>
    <row r="946" spans="1:11" ht="12.75">
      <c r="A946" s="1595" t="s">
        <v>1236</v>
      </c>
      <c r="B946" s="1595" t="s">
        <v>759</v>
      </c>
      <c r="C946" s="1595"/>
      <c r="D946" s="1595" t="s">
        <v>549</v>
      </c>
      <c r="E946" s="1601">
        <v>704500</v>
      </c>
      <c r="F946" s="1595"/>
      <c r="G946" s="1595" t="s">
        <v>1238</v>
      </c>
      <c r="H946" s="1595" t="s">
        <v>2773</v>
      </c>
      <c r="I946" s="1595"/>
      <c r="J946" s="1595">
        <v>777.39999999999998</v>
      </c>
      <c r="K946" s="1595" t="s">
        <v>3222</v>
      </c>
    </row>
    <row r="947" spans="1:11" ht="12.75">
      <c r="A947" s="1595" t="s">
        <v>1236</v>
      </c>
      <c r="B947" s="1595" t="s">
        <v>759</v>
      </c>
      <c r="C947" s="1595"/>
      <c r="D947" s="1595" t="s">
        <v>549</v>
      </c>
      <c r="E947" s="1601">
        <v>704500</v>
      </c>
      <c r="F947" s="1595"/>
      <c r="G947" s="1595" t="s">
        <v>1238</v>
      </c>
      <c r="H947" s="1595" t="s">
        <v>1330</v>
      </c>
      <c r="I947" s="1595"/>
      <c r="J947" s="1595">
        <v>974.00999999999999</v>
      </c>
      <c r="K947" s="1595" t="s">
        <v>3222</v>
      </c>
    </row>
    <row r="948" spans="1:11" ht="12.75">
      <c r="A948" s="1595" t="s">
        <v>1236</v>
      </c>
      <c r="B948" s="1595" t="s">
        <v>759</v>
      </c>
      <c r="C948" s="1595"/>
      <c r="D948" s="1595" t="s">
        <v>549</v>
      </c>
      <c r="E948" s="1601">
        <v>704500</v>
      </c>
      <c r="F948" s="1595"/>
      <c r="G948" s="1595" t="s">
        <v>1238</v>
      </c>
      <c r="H948" s="1595" t="s">
        <v>1331</v>
      </c>
      <c r="I948" s="1595"/>
      <c r="J948" s="1595">
        <v>993.08000000000004</v>
      </c>
      <c r="K948" s="1595" t="s">
        <v>3222</v>
      </c>
    </row>
    <row r="949" spans="1:11" ht="12.75">
      <c r="A949" s="1595" t="s">
        <v>1236</v>
      </c>
      <c r="B949" s="1595" t="s">
        <v>759</v>
      </c>
      <c r="C949" s="1595"/>
      <c r="D949" s="1595" t="s">
        <v>549</v>
      </c>
      <c r="E949" s="1601">
        <v>704600</v>
      </c>
      <c r="F949" s="1595"/>
      <c r="G949" s="1595" t="s">
        <v>1238</v>
      </c>
      <c r="H949" s="1595" t="s">
        <v>2773</v>
      </c>
      <c r="I949" s="1595"/>
      <c r="J949" s="1595">
        <v>29.640000000000001</v>
      </c>
      <c r="K949" s="1595" t="s">
        <v>3222</v>
      </c>
    </row>
    <row r="950" spans="1:11" ht="12.75">
      <c r="A950" s="1595" t="s">
        <v>1236</v>
      </c>
      <c r="B950" s="1595" t="s">
        <v>759</v>
      </c>
      <c r="C950" s="1595"/>
      <c r="D950" s="1595" t="s">
        <v>549</v>
      </c>
      <c r="E950" s="1601">
        <v>704600</v>
      </c>
      <c r="F950" s="1595"/>
      <c r="G950" s="1595" t="s">
        <v>1238</v>
      </c>
      <c r="H950" s="1595" t="s">
        <v>1330</v>
      </c>
      <c r="I950" s="1595"/>
      <c r="J950" s="1595">
        <v>5.4400000000000004</v>
      </c>
      <c r="K950" s="1595" t="s">
        <v>3222</v>
      </c>
    </row>
    <row r="951" spans="1:11" ht="12.75">
      <c r="A951" s="1595" t="s">
        <v>1236</v>
      </c>
      <c r="B951" s="1595" t="s">
        <v>759</v>
      </c>
      <c r="C951" s="1595"/>
      <c r="D951" s="1595" t="s">
        <v>549</v>
      </c>
      <c r="E951" s="1601">
        <v>704600</v>
      </c>
      <c r="F951" s="1595"/>
      <c r="G951" s="1595" t="s">
        <v>1238</v>
      </c>
      <c r="H951" s="1595" t="s">
        <v>1331</v>
      </c>
      <c r="I951" s="1595"/>
      <c r="J951" s="1595">
        <v>74.540000000000006</v>
      </c>
      <c r="K951" s="1595" t="s">
        <v>3222</v>
      </c>
    </row>
    <row r="952" spans="1:11" ht="12.75">
      <c r="A952" s="1595" t="s">
        <v>1236</v>
      </c>
      <c r="B952" s="1595" t="s">
        <v>759</v>
      </c>
      <c r="C952" s="1595"/>
      <c r="D952" s="1595" t="s">
        <v>549</v>
      </c>
      <c r="E952" s="1601">
        <v>704700</v>
      </c>
      <c r="F952" s="1595"/>
      <c r="G952" s="1595" t="s">
        <v>1238</v>
      </c>
      <c r="H952" s="1595" t="s">
        <v>1329</v>
      </c>
      <c r="I952" s="1595"/>
      <c r="J952" s="1595">
        <v>37.210000000000001</v>
      </c>
      <c r="K952" s="1595" t="s">
        <v>3222</v>
      </c>
    </row>
    <row r="953" spans="1:11" ht="12.75">
      <c r="A953" s="1595" t="s">
        <v>1236</v>
      </c>
      <c r="B953" s="1595" t="s">
        <v>759</v>
      </c>
      <c r="C953" s="1595"/>
      <c r="D953" s="1595" t="s">
        <v>549</v>
      </c>
      <c r="E953" s="1601">
        <v>704700</v>
      </c>
      <c r="F953" s="1595"/>
      <c r="G953" s="1595" t="s">
        <v>1238</v>
      </c>
      <c r="H953" s="1595" t="s">
        <v>2773</v>
      </c>
      <c r="I953" s="1595"/>
      <c r="J953" s="1595">
        <v>50.310000000000002</v>
      </c>
      <c r="K953" s="1595" t="s">
        <v>3222</v>
      </c>
    </row>
    <row r="954" spans="1:11" ht="12.75">
      <c r="A954" s="1595" t="s">
        <v>1236</v>
      </c>
      <c r="B954" s="1595" t="s">
        <v>759</v>
      </c>
      <c r="C954" s="1595"/>
      <c r="D954" s="1595" t="s">
        <v>549</v>
      </c>
      <c r="E954" s="1601">
        <v>704700</v>
      </c>
      <c r="F954" s="1595"/>
      <c r="G954" s="1595" t="s">
        <v>1238</v>
      </c>
      <c r="H954" s="1595" t="s">
        <v>1330</v>
      </c>
      <c r="I954" s="1595"/>
      <c r="J954" s="1595">
        <v>58.43</v>
      </c>
      <c r="K954" s="1595" t="s">
        <v>3222</v>
      </c>
    </row>
    <row r="955" spans="1:11" ht="12.75">
      <c r="A955" s="1595" t="s">
        <v>1236</v>
      </c>
      <c r="B955" s="1595" t="s">
        <v>759</v>
      </c>
      <c r="C955" s="1595"/>
      <c r="D955" s="1595" t="s">
        <v>549</v>
      </c>
      <c r="E955" s="1601">
        <v>704700</v>
      </c>
      <c r="F955" s="1595"/>
      <c r="G955" s="1595" t="s">
        <v>1238</v>
      </c>
      <c r="H955" s="1595" t="s">
        <v>1331</v>
      </c>
      <c r="I955" s="1595"/>
      <c r="J955" s="1595">
        <v>45.369999999999997</v>
      </c>
      <c r="K955" s="1595" t="s">
        <v>3222</v>
      </c>
    </row>
    <row r="956" spans="1:11" ht="12.75">
      <c r="A956" s="1595" t="s">
        <v>1236</v>
      </c>
      <c r="B956" s="1595" t="s">
        <v>759</v>
      </c>
      <c r="C956" s="1595"/>
      <c r="D956" s="1595" t="s">
        <v>549</v>
      </c>
      <c r="E956" s="1601">
        <v>704800</v>
      </c>
      <c r="F956" s="1595"/>
      <c r="G956" s="1595" t="s">
        <v>1238</v>
      </c>
      <c r="H956" s="1595" t="s">
        <v>1329</v>
      </c>
      <c r="I956" s="1595"/>
      <c r="J956" s="1595">
        <v>-66.459999999999994</v>
      </c>
      <c r="K956" s="1595" t="s">
        <v>3222</v>
      </c>
    </row>
    <row r="957" spans="1:11" ht="12.75">
      <c r="A957" s="1595" t="s">
        <v>1236</v>
      </c>
      <c r="B957" s="1595" t="s">
        <v>759</v>
      </c>
      <c r="C957" s="1595"/>
      <c r="D957" s="1595" t="s">
        <v>549</v>
      </c>
      <c r="E957" s="1601">
        <v>704800</v>
      </c>
      <c r="F957" s="1595"/>
      <c r="G957" s="1595" t="s">
        <v>1238</v>
      </c>
      <c r="H957" s="1595" t="s">
        <v>2773</v>
      </c>
      <c r="I957" s="1595"/>
      <c r="J957" s="1595">
        <v>2216.8600000000001</v>
      </c>
      <c r="K957" s="1595" t="s">
        <v>3222</v>
      </c>
    </row>
    <row r="958" spans="1:11" ht="12.75">
      <c r="A958" s="1595" t="s">
        <v>1236</v>
      </c>
      <c r="B958" s="1595" t="s">
        <v>759</v>
      </c>
      <c r="C958" s="1595"/>
      <c r="D958" s="1595" t="s">
        <v>549</v>
      </c>
      <c r="E958" s="1601">
        <v>704800</v>
      </c>
      <c r="F958" s="1595"/>
      <c r="G958" s="1595" t="s">
        <v>1238</v>
      </c>
      <c r="H958" s="1595" t="s">
        <v>1330</v>
      </c>
      <c r="I958" s="1595"/>
      <c r="J958" s="1595">
        <v>1770.22</v>
      </c>
      <c r="K958" s="1595" t="s">
        <v>3222</v>
      </c>
    </row>
    <row r="959" spans="1:11" ht="12.75">
      <c r="A959" s="1595" t="s">
        <v>1236</v>
      </c>
      <c r="B959" s="1595" t="s">
        <v>759</v>
      </c>
      <c r="C959" s="1595"/>
      <c r="D959" s="1595" t="s">
        <v>549</v>
      </c>
      <c r="E959" s="1601">
        <v>704800</v>
      </c>
      <c r="F959" s="1595"/>
      <c r="G959" s="1595" t="s">
        <v>1238</v>
      </c>
      <c r="H959" s="1595" t="s">
        <v>1331</v>
      </c>
      <c r="I959" s="1595"/>
      <c r="J959" s="1595">
        <v>1412.45</v>
      </c>
      <c r="K959" s="1595" t="s">
        <v>3222</v>
      </c>
    </row>
    <row r="960" spans="1:11" ht="12.75">
      <c r="A960" s="1595" t="s">
        <v>1236</v>
      </c>
      <c r="B960" s="1595" t="s">
        <v>403</v>
      </c>
      <c r="C960" s="1595" t="s">
        <v>2781</v>
      </c>
      <c r="D960" s="1595" t="s">
        <v>809</v>
      </c>
      <c r="E960" s="1601">
        <v>410100</v>
      </c>
      <c r="F960" s="1595"/>
      <c r="G960" s="1595" t="s">
        <v>116</v>
      </c>
      <c r="H960" s="1595" t="s">
        <v>1329</v>
      </c>
      <c r="I960" s="1595"/>
      <c r="J960" s="1595">
        <v>-983421.43999999994</v>
      </c>
      <c r="K960" s="1595" t="s">
        <v>3222</v>
      </c>
    </row>
    <row r="961" spans="1:11" ht="12.75">
      <c r="A961" s="1595" t="s">
        <v>1236</v>
      </c>
      <c r="B961" s="1595" t="s">
        <v>403</v>
      </c>
      <c r="C961" s="1595" t="s">
        <v>2782</v>
      </c>
      <c r="D961" s="1595" t="s">
        <v>809</v>
      </c>
      <c r="E961" s="1601">
        <v>409100</v>
      </c>
      <c r="F961" s="1595"/>
      <c r="G961" s="1595" t="s">
        <v>116</v>
      </c>
      <c r="H961" s="1595" t="s">
        <v>1329</v>
      </c>
      <c r="I961" s="1595"/>
      <c r="J961" s="1595">
        <v>395250.40999999997</v>
      </c>
      <c r="K961" s="1595" t="s">
        <v>3222</v>
      </c>
    </row>
    <row r="962" spans="1:11" ht="12.75">
      <c r="A962" s="1595" t="s">
        <v>1236</v>
      </c>
      <c r="B962" s="1595" t="s">
        <v>403</v>
      </c>
      <c r="C962" s="1595" t="s">
        <v>2782</v>
      </c>
      <c r="D962" s="1595" t="s">
        <v>809</v>
      </c>
      <c r="E962" s="1601">
        <v>409100</v>
      </c>
      <c r="F962" s="1595"/>
      <c r="G962" s="1595" t="s">
        <v>116</v>
      </c>
      <c r="H962" s="1595" t="s">
        <v>2773</v>
      </c>
      <c r="I962" s="1595"/>
      <c r="J962" s="1595">
        <v>-107005.66</v>
      </c>
      <c r="K962" s="1595" t="s">
        <v>3222</v>
      </c>
    </row>
    <row r="963" spans="1:11" ht="12.75">
      <c r="A963" s="1595" t="s">
        <v>1236</v>
      </c>
      <c r="B963" s="1595" t="s">
        <v>403</v>
      </c>
      <c r="C963" s="1595" t="s">
        <v>2782</v>
      </c>
      <c r="D963" s="1595" t="s">
        <v>809</v>
      </c>
      <c r="E963" s="1601">
        <v>409100</v>
      </c>
      <c r="F963" s="1595"/>
      <c r="G963" s="1595" t="s">
        <v>116</v>
      </c>
      <c r="H963" s="1595" t="s">
        <v>1330</v>
      </c>
      <c r="I963" s="1595"/>
      <c r="J963" s="1595">
        <v>-213550</v>
      </c>
      <c r="K963" s="1595" t="s">
        <v>3222</v>
      </c>
    </row>
    <row r="964" spans="1:11" ht="12.75">
      <c r="A964" s="1595" t="s">
        <v>1236</v>
      </c>
      <c r="B964" s="1595" t="s">
        <v>403</v>
      </c>
      <c r="C964" s="1595" t="s">
        <v>2782</v>
      </c>
      <c r="D964" s="1595" t="s">
        <v>809</v>
      </c>
      <c r="E964" s="1601">
        <v>409100</v>
      </c>
      <c r="F964" s="1595"/>
      <c r="G964" s="1595" t="s">
        <v>116</v>
      </c>
      <c r="H964" s="1595" t="s">
        <v>1331</v>
      </c>
      <c r="I964" s="1595"/>
      <c r="J964" s="1595">
        <v>-179162</v>
      </c>
      <c r="K964" s="1595" t="s">
        <v>3222</v>
      </c>
    </row>
    <row r="965" spans="1:11" ht="12.75">
      <c r="A965" s="1595" t="s">
        <v>1236</v>
      </c>
      <c r="B965" s="1595" t="s">
        <v>634</v>
      </c>
      <c r="C965" s="1595" t="s">
        <v>475</v>
      </c>
      <c r="D965" s="1595" t="s">
        <v>1286</v>
      </c>
      <c r="E965" s="1601">
        <v>461300</v>
      </c>
      <c r="F965" s="1595"/>
      <c r="G965" s="1595" t="s">
        <v>116</v>
      </c>
      <c r="H965" s="1595" t="s">
        <v>1329</v>
      </c>
      <c r="I965" s="1595"/>
      <c r="J965" s="1595">
        <v>-70885.25</v>
      </c>
      <c r="K965" s="1595" t="s">
        <v>3222</v>
      </c>
    </row>
    <row r="966" spans="1:11" ht="12.75">
      <c r="A966" s="1595" t="s">
        <v>1236</v>
      </c>
      <c r="B966" s="1595" t="s">
        <v>634</v>
      </c>
      <c r="C966" s="1595" t="s">
        <v>475</v>
      </c>
      <c r="D966" s="1595" t="s">
        <v>1286</v>
      </c>
      <c r="E966" s="1601">
        <v>461300</v>
      </c>
      <c r="F966" s="1595"/>
      <c r="G966" s="1595" t="s">
        <v>116</v>
      </c>
      <c r="H966" s="1595" t="s">
        <v>2773</v>
      </c>
      <c r="I966" s="1595"/>
      <c r="J966" s="1595">
        <v>-56496.339999999997</v>
      </c>
      <c r="K966" s="1595" t="s">
        <v>3222</v>
      </c>
    </row>
    <row r="967" spans="1:11" ht="12.75">
      <c r="A967" s="1595" t="s">
        <v>1236</v>
      </c>
      <c r="B967" s="1595" t="s">
        <v>634</v>
      </c>
      <c r="C967" s="1595" t="s">
        <v>475</v>
      </c>
      <c r="D967" s="1595" t="s">
        <v>1286</v>
      </c>
      <c r="E967" s="1601">
        <v>461300</v>
      </c>
      <c r="F967" s="1595"/>
      <c r="G967" s="1595" t="s">
        <v>116</v>
      </c>
      <c r="H967" s="1595" t="s">
        <v>1330</v>
      </c>
      <c r="I967" s="1595"/>
      <c r="J967" s="1595">
        <v>-58000.260000000002</v>
      </c>
      <c r="K967" s="1595" t="s">
        <v>3222</v>
      </c>
    </row>
    <row r="968" spans="1:11" ht="12.75">
      <c r="A968" s="1595" t="s">
        <v>1236</v>
      </c>
      <c r="B968" s="1595" t="s">
        <v>634</v>
      </c>
      <c r="C968" s="1595" t="s">
        <v>475</v>
      </c>
      <c r="D968" s="1595" t="s">
        <v>1286</v>
      </c>
      <c r="E968" s="1601">
        <v>461300</v>
      </c>
      <c r="F968" s="1595"/>
      <c r="G968" s="1595" t="s">
        <v>116</v>
      </c>
      <c r="H968" s="1595" t="s">
        <v>1331</v>
      </c>
      <c r="I968" s="1595"/>
      <c r="J968" s="1595">
        <v>-59881.620000000003</v>
      </c>
      <c r="K968" s="1595" t="s">
        <v>3222</v>
      </c>
    </row>
    <row r="969" spans="1:11" ht="12.75">
      <c r="A969" s="1595" t="s">
        <v>1236</v>
      </c>
      <c r="B969" s="1595" t="s">
        <v>781</v>
      </c>
      <c r="C969" s="1595"/>
      <c r="D969" s="1595" t="s">
        <v>549</v>
      </c>
      <c r="E969" s="1601">
        <v>657800</v>
      </c>
      <c r="F969" s="1595"/>
      <c r="G969" s="1595" t="s">
        <v>116</v>
      </c>
      <c r="H969" s="1595" t="s">
        <v>1329</v>
      </c>
      <c r="I969" s="1595"/>
      <c r="J969" s="1595">
        <v>23189.970000000001</v>
      </c>
      <c r="K969" s="1595" t="s">
        <v>3222</v>
      </c>
    </row>
    <row r="970" spans="1:11" ht="12.75">
      <c r="A970" s="1595" t="s">
        <v>1236</v>
      </c>
      <c r="B970" s="1595" t="s">
        <v>781</v>
      </c>
      <c r="C970" s="1595"/>
      <c r="D970" s="1595" t="s">
        <v>549</v>
      </c>
      <c r="E970" s="1601">
        <v>657800</v>
      </c>
      <c r="F970" s="1595"/>
      <c r="G970" s="1595" t="s">
        <v>116</v>
      </c>
      <c r="H970" s="1595" t="s">
        <v>2773</v>
      </c>
      <c r="I970" s="1595"/>
      <c r="J970" s="1595">
        <v>33675.349999999999</v>
      </c>
      <c r="K970" s="1595" t="s">
        <v>3222</v>
      </c>
    </row>
    <row r="971" spans="1:11" ht="12.75">
      <c r="A971" s="1595" t="s">
        <v>1236</v>
      </c>
      <c r="B971" s="1595" t="s">
        <v>781</v>
      </c>
      <c r="C971" s="1595"/>
      <c r="D971" s="1595" t="s">
        <v>549</v>
      </c>
      <c r="E971" s="1601">
        <v>657800</v>
      </c>
      <c r="F971" s="1595"/>
      <c r="G971" s="1595" t="s">
        <v>116</v>
      </c>
      <c r="H971" s="1595" t="s">
        <v>1330</v>
      </c>
      <c r="I971" s="1595"/>
      <c r="J971" s="1595">
        <v>22857.41</v>
      </c>
      <c r="K971" s="1595" t="s">
        <v>3222</v>
      </c>
    </row>
    <row r="972" spans="1:11" ht="12.75">
      <c r="A972" s="1595" t="s">
        <v>1236</v>
      </c>
      <c r="B972" s="1595" t="s">
        <v>781</v>
      </c>
      <c r="C972" s="1595"/>
      <c r="D972" s="1595" t="s">
        <v>549</v>
      </c>
      <c r="E972" s="1601">
        <v>657800</v>
      </c>
      <c r="F972" s="1595"/>
      <c r="G972" s="1595" t="s">
        <v>116</v>
      </c>
      <c r="H972" s="1595" t="s">
        <v>1331</v>
      </c>
      <c r="I972" s="1595"/>
      <c r="J972" s="1595">
        <v>27655.099999999999</v>
      </c>
      <c r="K972" s="1595" t="s">
        <v>3222</v>
      </c>
    </row>
    <row r="973" spans="1:11" ht="12.75">
      <c r="A973" s="1595" t="s">
        <v>1236</v>
      </c>
      <c r="B973" s="1595" t="s">
        <v>781</v>
      </c>
      <c r="C973" s="1595"/>
      <c r="D973" s="1595" t="s">
        <v>549</v>
      </c>
      <c r="E973" s="1601">
        <v>658800</v>
      </c>
      <c r="F973" s="1595"/>
      <c r="G973" s="1595" t="s">
        <v>116</v>
      </c>
      <c r="H973" s="1595" t="s">
        <v>1329</v>
      </c>
      <c r="I973" s="1595"/>
      <c r="J973" s="1595">
        <v>3942.3200000000002</v>
      </c>
      <c r="K973" s="1595" t="s">
        <v>3222</v>
      </c>
    </row>
    <row r="974" spans="1:11" ht="12.75">
      <c r="A974" s="1595" t="s">
        <v>1236</v>
      </c>
      <c r="B974" s="1595" t="s">
        <v>781</v>
      </c>
      <c r="C974" s="1595"/>
      <c r="D974" s="1595" t="s">
        <v>549</v>
      </c>
      <c r="E974" s="1601">
        <v>658800</v>
      </c>
      <c r="F974" s="1595"/>
      <c r="G974" s="1595" t="s">
        <v>116</v>
      </c>
      <c r="H974" s="1595" t="s">
        <v>2773</v>
      </c>
      <c r="I974" s="1595"/>
      <c r="J974" s="1595">
        <v>4304.0900000000001</v>
      </c>
      <c r="K974" s="1595" t="s">
        <v>3222</v>
      </c>
    </row>
    <row r="975" spans="1:11" ht="12.75">
      <c r="A975" s="1595" t="s">
        <v>1236</v>
      </c>
      <c r="B975" s="1595" t="s">
        <v>781</v>
      </c>
      <c r="C975" s="1595"/>
      <c r="D975" s="1595" t="s">
        <v>549</v>
      </c>
      <c r="E975" s="1601">
        <v>658800</v>
      </c>
      <c r="F975" s="1595"/>
      <c r="G975" s="1595" t="s">
        <v>116</v>
      </c>
      <c r="H975" s="1595" t="s">
        <v>1330</v>
      </c>
      <c r="I975" s="1595"/>
      <c r="J975" s="1595">
        <v>3886.3200000000002</v>
      </c>
      <c r="K975" s="1595" t="s">
        <v>3222</v>
      </c>
    </row>
    <row r="976" spans="1:11" ht="12.75">
      <c r="A976" s="1595" t="s">
        <v>1236</v>
      </c>
      <c r="B976" s="1595" t="s">
        <v>781</v>
      </c>
      <c r="C976" s="1595"/>
      <c r="D976" s="1595" t="s">
        <v>549</v>
      </c>
      <c r="E976" s="1601">
        <v>658800</v>
      </c>
      <c r="F976" s="1595"/>
      <c r="G976" s="1595" t="s">
        <v>116</v>
      </c>
      <c r="H976" s="1595" t="s">
        <v>1331</v>
      </c>
      <c r="I976" s="1595"/>
      <c r="J976" s="1595">
        <v>3887.7399999999998</v>
      </c>
      <c r="K976" s="1595" t="s">
        <v>3222</v>
      </c>
    </row>
    <row r="977" spans="1:11" ht="12.75">
      <c r="A977" s="1595" t="s">
        <v>1236</v>
      </c>
      <c r="B977" s="1595" t="s">
        <v>781</v>
      </c>
      <c r="C977" s="1595"/>
      <c r="D977" s="1595" t="s">
        <v>549</v>
      </c>
      <c r="E977" s="1601">
        <v>659800</v>
      </c>
      <c r="F977" s="1595"/>
      <c r="G977" s="1595" t="s">
        <v>116</v>
      </c>
      <c r="H977" s="1595" t="s">
        <v>1329</v>
      </c>
      <c r="I977" s="1595"/>
      <c r="J977" s="1595">
        <v>6412.9499999999998</v>
      </c>
      <c r="K977" s="1595" t="s">
        <v>3222</v>
      </c>
    </row>
    <row r="978" spans="1:11" ht="12.75">
      <c r="A978" s="1595" t="s">
        <v>1236</v>
      </c>
      <c r="B978" s="1595" t="s">
        <v>781</v>
      </c>
      <c r="C978" s="1595"/>
      <c r="D978" s="1595" t="s">
        <v>549</v>
      </c>
      <c r="E978" s="1601">
        <v>659800</v>
      </c>
      <c r="F978" s="1595"/>
      <c r="G978" s="1595" t="s">
        <v>116</v>
      </c>
      <c r="H978" s="1595" t="s">
        <v>2773</v>
      </c>
      <c r="I978" s="1595"/>
      <c r="J978" s="1595">
        <v>6979.6499999999996</v>
      </c>
      <c r="K978" s="1595" t="s">
        <v>3222</v>
      </c>
    </row>
    <row r="979" spans="1:11" ht="12.75">
      <c r="A979" s="1595" t="s">
        <v>1236</v>
      </c>
      <c r="B979" s="1595" t="s">
        <v>781</v>
      </c>
      <c r="C979" s="1595"/>
      <c r="D979" s="1595" t="s">
        <v>549</v>
      </c>
      <c r="E979" s="1601">
        <v>659800</v>
      </c>
      <c r="F979" s="1595"/>
      <c r="G979" s="1595" t="s">
        <v>116</v>
      </c>
      <c r="H979" s="1595" t="s">
        <v>1330</v>
      </c>
      <c r="I979" s="1595"/>
      <c r="J979" s="1595">
        <v>6241.9300000000003</v>
      </c>
      <c r="K979" s="1595" t="s">
        <v>3222</v>
      </c>
    </row>
    <row r="980" spans="1:11" ht="12.75">
      <c r="A980" s="1595" t="s">
        <v>1236</v>
      </c>
      <c r="B980" s="1595" t="s">
        <v>781</v>
      </c>
      <c r="C980" s="1595"/>
      <c r="D980" s="1595" t="s">
        <v>549</v>
      </c>
      <c r="E980" s="1601">
        <v>659800</v>
      </c>
      <c r="F980" s="1595"/>
      <c r="G980" s="1595" t="s">
        <v>116</v>
      </c>
      <c r="H980" s="1595" t="s">
        <v>1331</v>
      </c>
      <c r="I980" s="1595"/>
      <c r="J980" s="1595">
        <v>6244.1999999999998</v>
      </c>
      <c r="K980" s="1595" t="s">
        <v>3222</v>
      </c>
    </row>
    <row r="981" spans="1:11" ht="12.75">
      <c r="A981" s="1595" t="s">
        <v>1236</v>
      </c>
      <c r="B981" s="1595" t="s">
        <v>781</v>
      </c>
      <c r="C981" s="1595"/>
      <c r="D981" s="1595" t="s">
        <v>549</v>
      </c>
      <c r="E981" s="1601">
        <v>757800</v>
      </c>
      <c r="F981" s="1595"/>
      <c r="G981" s="1595" t="s">
        <v>1238</v>
      </c>
      <c r="H981" s="1595" t="s">
        <v>1329</v>
      </c>
      <c r="I981" s="1595"/>
      <c r="J981" s="1595">
        <v>2310.0500000000002</v>
      </c>
      <c r="K981" s="1595" t="s">
        <v>3222</v>
      </c>
    </row>
    <row r="982" spans="1:11" ht="12.75">
      <c r="A982" s="1595" t="s">
        <v>1236</v>
      </c>
      <c r="B982" s="1595" t="s">
        <v>781</v>
      </c>
      <c r="C982" s="1595"/>
      <c r="D982" s="1595" t="s">
        <v>549</v>
      </c>
      <c r="E982" s="1601">
        <v>757800</v>
      </c>
      <c r="F982" s="1595"/>
      <c r="G982" s="1595" t="s">
        <v>1238</v>
      </c>
      <c r="H982" s="1595" t="s">
        <v>2773</v>
      </c>
      <c r="I982" s="1595"/>
      <c r="J982" s="1595">
        <v>3972.4499999999998</v>
      </c>
      <c r="K982" s="1595" t="s">
        <v>3222</v>
      </c>
    </row>
    <row r="983" spans="1:11" ht="12.75">
      <c r="A983" s="1595" t="s">
        <v>1236</v>
      </c>
      <c r="B983" s="1595" t="s">
        <v>781</v>
      </c>
      <c r="C983" s="1595"/>
      <c r="D983" s="1595" t="s">
        <v>549</v>
      </c>
      <c r="E983" s="1601">
        <v>757800</v>
      </c>
      <c r="F983" s="1595"/>
      <c r="G983" s="1595" t="s">
        <v>1238</v>
      </c>
      <c r="H983" s="1595" t="s">
        <v>1330</v>
      </c>
      <c r="I983" s="1595"/>
      <c r="J983" s="1595">
        <v>2639.0300000000002</v>
      </c>
      <c r="K983" s="1595" t="s">
        <v>3222</v>
      </c>
    </row>
    <row r="984" spans="1:11" ht="12.75">
      <c r="A984" s="1595" t="s">
        <v>1236</v>
      </c>
      <c r="B984" s="1595" t="s">
        <v>781</v>
      </c>
      <c r="C984" s="1595"/>
      <c r="D984" s="1595" t="s">
        <v>549</v>
      </c>
      <c r="E984" s="1601">
        <v>757800</v>
      </c>
      <c r="F984" s="1595"/>
      <c r="G984" s="1595" t="s">
        <v>1238</v>
      </c>
      <c r="H984" s="1595" t="s">
        <v>1331</v>
      </c>
      <c r="I984" s="1595"/>
      <c r="J984" s="1595">
        <v>3181.73</v>
      </c>
      <c r="K984" s="1595" t="s">
        <v>3222</v>
      </c>
    </row>
    <row r="985" spans="1:11" ht="12.75">
      <c r="A985" s="1595" t="s">
        <v>1236</v>
      </c>
      <c r="B985" s="1595" t="s">
        <v>781</v>
      </c>
      <c r="C985" s="1595"/>
      <c r="D985" s="1595" t="s">
        <v>549</v>
      </c>
      <c r="E985" s="1601">
        <v>758800</v>
      </c>
      <c r="F985" s="1595"/>
      <c r="G985" s="1595" t="s">
        <v>1238</v>
      </c>
      <c r="H985" s="1595" t="s">
        <v>1329</v>
      </c>
      <c r="I985" s="1595"/>
      <c r="J985" s="1595">
        <v>392.69999999999999</v>
      </c>
      <c r="K985" s="1595" t="s">
        <v>3222</v>
      </c>
    </row>
    <row r="986" spans="1:11" ht="12.75">
      <c r="A986" s="1595" t="s">
        <v>1236</v>
      </c>
      <c r="B986" s="1595" t="s">
        <v>781</v>
      </c>
      <c r="C986" s="1595"/>
      <c r="D986" s="1595" t="s">
        <v>549</v>
      </c>
      <c r="E986" s="1601">
        <v>758800</v>
      </c>
      <c r="F986" s="1595"/>
      <c r="G986" s="1595" t="s">
        <v>1238</v>
      </c>
      <c r="H986" s="1595" t="s">
        <v>2773</v>
      </c>
      <c r="I986" s="1595"/>
      <c r="J986" s="1595">
        <v>507.73000000000002</v>
      </c>
      <c r="K986" s="1595" t="s">
        <v>3222</v>
      </c>
    </row>
    <row r="987" spans="1:11" ht="12.75">
      <c r="A987" s="1595" t="s">
        <v>1236</v>
      </c>
      <c r="B987" s="1595" t="s">
        <v>781</v>
      </c>
      <c r="C987" s="1595"/>
      <c r="D987" s="1595" t="s">
        <v>549</v>
      </c>
      <c r="E987" s="1601">
        <v>758800</v>
      </c>
      <c r="F987" s="1595"/>
      <c r="G987" s="1595" t="s">
        <v>1238</v>
      </c>
      <c r="H987" s="1595" t="s">
        <v>1330</v>
      </c>
      <c r="I987" s="1595"/>
      <c r="J987" s="1595">
        <v>448.69999999999999</v>
      </c>
      <c r="K987" s="1595" t="s">
        <v>3222</v>
      </c>
    </row>
    <row r="988" spans="1:11" ht="12.75">
      <c r="A988" s="1595" t="s">
        <v>1236</v>
      </c>
      <c r="B988" s="1595" t="s">
        <v>781</v>
      </c>
      <c r="C988" s="1595"/>
      <c r="D988" s="1595" t="s">
        <v>549</v>
      </c>
      <c r="E988" s="1601">
        <v>758800</v>
      </c>
      <c r="F988" s="1595"/>
      <c r="G988" s="1595" t="s">
        <v>1238</v>
      </c>
      <c r="H988" s="1595" t="s">
        <v>1331</v>
      </c>
      <c r="I988" s="1595"/>
      <c r="J988" s="1595">
        <v>447.27999999999997</v>
      </c>
      <c r="K988" s="1595" t="s">
        <v>3222</v>
      </c>
    </row>
    <row r="989" spans="1:11" ht="12.75">
      <c r="A989" s="1595" t="s">
        <v>1236</v>
      </c>
      <c r="B989" s="1595" t="s">
        <v>781</v>
      </c>
      <c r="C989" s="1595"/>
      <c r="D989" s="1595" t="s">
        <v>549</v>
      </c>
      <c r="E989" s="1601">
        <v>759800</v>
      </c>
      <c r="F989" s="1595"/>
      <c r="G989" s="1595" t="s">
        <v>1238</v>
      </c>
      <c r="H989" s="1595" t="s">
        <v>1329</v>
      </c>
      <c r="I989" s="1595"/>
      <c r="J989" s="1595">
        <v>638.80999999999995</v>
      </c>
      <c r="K989" s="1595" t="s">
        <v>3222</v>
      </c>
    </row>
    <row r="990" spans="1:11" ht="12.75">
      <c r="A990" s="1595" t="s">
        <v>1236</v>
      </c>
      <c r="B990" s="1595" t="s">
        <v>781</v>
      </c>
      <c r="C990" s="1595"/>
      <c r="D990" s="1595" t="s">
        <v>549</v>
      </c>
      <c r="E990" s="1601">
        <v>759800</v>
      </c>
      <c r="F990" s="1595"/>
      <c r="G990" s="1595" t="s">
        <v>1238</v>
      </c>
      <c r="H990" s="1595" t="s">
        <v>2773</v>
      </c>
      <c r="I990" s="1595"/>
      <c r="J990" s="1595">
        <v>776.14999999999998</v>
      </c>
      <c r="K990" s="1595" t="s">
        <v>3222</v>
      </c>
    </row>
    <row r="991" spans="1:11" ht="12.75">
      <c r="A991" s="1595" t="s">
        <v>1236</v>
      </c>
      <c r="B991" s="1595" t="s">
        <v>781</v>
      </c>
      <c r="C991" s="1595"/>
      <c r="D991" s="1595" t="s">
        <v>549</v>
      </c>
      <c r="E991" s="1601">
        <v>759800</v>
      </c>
      <c r="F991" s="1595"/>
      <c r="G991" s="1595" t="s">
        <v>1238</v>
      </c>
      <c r="H991" s="1595" t="s">
        <v>1330</v>
      </c>
      <c r="I991" s="1595"/>
      <c r="J991" s="1595">
        <v>720.65999999999997</v>
      </c>
      <c r="K991" s="1595" t="s">
        <v>3222</v>
      </c>
    </row>
    <row r="992" spans="1:11" ht="12.75">
      <c r="A992" s="1595" t="s">
        <v>1236</v>
      </c>
      <c r="B992" s="1595" t="s">
        <v>781</v>
      </c>
      <c r="C992" s="1595"/>
      <c r="D992" s="1595" t="s">
        <v>549</v>
      </c>
      <c r="E992" s="1601">
        <v>759800</v>
      </c>
      <c r="F992" s="1595"/>
      <c r="G992" s="1595" t="s">
        <v>1238</v>
      </c>
      <c r="H992" s="1595" t="s">
        <v>1331</v>
      </c>
      <c r="I992" s="1595"/>
      <c r="J992" s="1595">
        <v>718.38999999999999</v>
      </c>
      <c r="K992" s="1595" t="s">
        <v>3222</v>
      </c>
    </row>
    <row r="993" spans="1:11" ht="12.75">
      <c r="A993" s="1595" t="s">
        <v>1236</v>
      </c>
      <c r="B993" s="1595" t="s">
        <v>793</v>
      </c>
      <c r="C993" s="1595" t="s">
        <v>1038</v>
      </c>
      <c r="D993" s="1595" t="s">
        <v>1269</v>
      </c>
      <c r="E993" s="1601">
        <v>427400</v>
      </c>
      <c r="F993" s="1595"/>
      <c r="G993" s="1595" t="s">
        <v>116</v>
      </c>
      <c r="H993" s="1595" t="s">
        <v>1329</v>
      </c>
      <c r="I993" s="1595"/>
      <c r="J993" s="1595">
        <v>99.459999999999994</v>
      </c>
      <c r="K993" s="1595" t="s">
        <v>3222</v>
      </c>
    </row>
    <row r="994" spans="1:11" ht="12.75">
      <c r="A994" s="1595" t="s">
        <v>1236</v>
      </c>
      <c r="B994" s="1595" t="s">
        <v>793</v>
      </c>
      <c r="C994" s="1595" t="s">
        <v>1038</v>
      </c>
      <c r="D994" s="1595" t="s">
        <v>1269</v>
      </c>
      <c r="E994" s="1601">
        <v>427400</v>
      </c>
      <c r="F994" s="1595"/>
      <c r="G994" s="1595" t="s">
        <v>116</v>
      </c>
      <c r="H994" s="1595" t="s">
        <v>2773</v>
      </c>
      <c r="I994" s="1595"/>
      <c r="J994" s="1595">
        <v>84.280000000000001</v>
      </c>
      <c r="K994" s="1595" t="s">
        <v>3222</v>
      </c>
    </row>
    <row r="995" spans="1:11" ht="12.75">
      <c r="A995" s="1595" t="s">
        <v>1236</v>
      </c>
      <c r="B995" s="1595" t="s">
        <v>793</v>
      </c>
      <c r="C995" s="1595" t="s">
        <v>1038</v>
      </c>
      <c r="D995" s="1595" t="s">
        <v>1269</v>
      </c>
      <c r="E995" s="1601">
        <v>427400</v>
      </c>
      <c r="F995" s="1595"/>
      <c r="G995" s="1595" t="s">
        <v>116</v>
      </c>
      <c r="H995" s="1595" t="s">
        <v>1330</v>
      </c>
      <c r="I995" s="1595"/>
      <c r="J995" s="1595">
        <v>94.709999999999994</v>
      </c>
      <c r="K995" s="1595" t="s">
        <v>3222</v>
      </c>
    </row>
    <row r="996" spans="1:11" ht="12.75">
      <c r="A996" s="1595" t="s">
        <v>1236</v>
      </c>
      <c r="B996" s="1595" t="s">
        <v>793</v>
      </c>
      <c r="C996" s="1595" t="s">
        <v>1038</v>
      </c>
      <c r="D996" s="1595" t="s">
        <v>1269</v>
      </c>
      <c r="E996" s="1601">
        <v>427400</v>
      </c>
      <c r="F996" s="1595"/>
      <c r="G996" s="1595" t="s">
        <v>116</v>
      </c>
      <c r="H996" s="1595" t="s">
        <v>1331</v>
      </c>
      <c r="I996" s="1595"/>
      <c r="J996" s="1595">
        <v>97.829999999999998</v>
      </c>
      <c r="K996" s="1595" t="s">
        <v>3222</v>
      </c>
    </row>
    <row r="997" spans="1:11" ht="12.75">
      <c r="A997" s="1595" t="s">
        <v>1236</v>
      </c>
      <c r="B997" s="1595" t="s">
        <v>1304</v>
      </c>
      <c r="C997" s="1595" t="s">
        <v>1038</v>
      </c>
      <c r="D997" s="1595" t="s">
        <v>1269</v>
      </c>
      <c r="E997" s="1601">
        <v>427000</v>
      </c>
      <c r="F997" s="1595"/>
      <c r="G997" s="1595" t="s">
        <v>1238</v>
      </c>
      <c r="H997" s="1595" t="s">
        <v>1329</v>
      </c>
      <c r="I997" s="1595"/>
      <c r="J997" s="1595">
        <v>30477.029999999999</v>
      </c>
      <c r="K997" s="1595" t="s">
        <v>3222</v>
      </c>
    </row>
    <row r="998" spans="1:11" ht="12.75">
      <c r="A998" s="1595" t="s">
        <v>1236</v>
      </c>
      <c r="B998" s="1595" t="s">
        <v>1304</v>
      </c>
      <c r="C998" s="1595" t="s">
        <v>1038</v>
      </c>
      <c r="D998" s="1595" t="s">
        <v>1269</v>
      </c>
      <c r="E998" s="1601">
        <v>427000</v>
      </c>
      <c r="F998" s="1595"/>
      <c r="G998" s="1595" t="s">
        <v>1238</v>
      </c>
      <c r="H998" s="1595" t="s">
        <v>2773</v>
      </c>
      <c r="I998" s="1595"/>
      <c r="J998" s="1595">
        <v>51722.82</v>
      </c>
      <c r="K998" s="1595" t="s">
        <v>3222</v>
      </c>
    </row>
    <row r="999" spans="1:11" ht="12.75">
      <c r="A999" s="1595" t="s">
        <v>1236</v>
      </c>
      <c r="B999" s="1595" t="s">
        <v>1304</v>
      </c>
      <c r="C999" s="1595" t="s">
        <v>1038</v>
      </c>
      <c r="D999" s="1595" t="s">
        <v>1269</v>
      </c>
      <c r="E999" s="1601">
        <v>427000</v>
      </c>
      <c r="F999" s="1595"/>
      <c r="G999" s="1595" t="s">
        <v>1238</v>
      </c>
      <c r="H999" s="1595" t="s">
        <v>1330</v>
      </c>
      <c r="I999" s="1595"/>
      <c r="J999" s="1595">
        <v>34885.010000000002</v>
      </c>
      <c r="K999" s="1595" t="s">
        <v>3222</v>
      </c>
    </row>
    <row r="1000" spans="1:11" ht="12.75">
      <c r="A1000" s="1595" t="s">
        <v>1236</v>
      </c>
      <c r="B1000" s="1595" t="s">
        <v>1304</v>
      </c>
      <c r="C1000" s="1595" t="s">
        <v>1038</v>
      </c>
      <c r="D1000" s="1595" t="s">
        <v>1269</v>
      </c>
      <c r="E1000" s="1601">
        <v>427000</v>
      </c>
      <c r="F1000" s="1595"/>
      <c r="G1000" s="1595" t="s">
        <v>1238</v>
      </c>
      <c r="H1000" s="1595" t="s">
        <v>1331</v>
      </c>
      <c r="I1000" s="1595"/>
      <c r="J1000" s="1595">
        <v>34712.330000000002</v>
      </c>
      <c r="K1000" s="1595" t="s">
        <v>3222</v>
      </c>
    </row>
    <row r="1001" spans="1:11" ht="12.75">
      <c r="A1001" s="1595" t="s">
        <v>1236</v>
      </c>
      <c r="B1001" s="1595" t="s">
        <v>1304</v>
      </c>
      <c r="C1001" s="1595" t="s">
        <v>1038</v>
      </c>
      <c r="D1001" s="1595" t="s">
        <v>1269</v>
      </c>
      <c r="E1001" s="1601">
        <v>427000</v>
      </c>
      <c r="F1001" s="1595"/>
      <c r="G1001" s="1595" t="s">
        <v>116</v>
      </c>
      <c r="H1001" s="1595" t="s">
        <v>1329</v>
      </c>
      <c r="I1001" s="1595"/>
      <c r="J1001" s="1595">
        <v>266269.56</v>
      </c>
      <c r="K1001" s="1595" t="s">
        <v>3222</v>
      </c>
    </row>
    <row r="1002" spans="1:11" ht="12.75">
      <c r="A1002" s="1595" t="s">
        <v>1236</v>
      </c>
      <c r="B1002" s="1595" t="s">
        <v>1304</v>
      </c>
      <c r="C1002" s="1595" t="s">
        <v>1038</v>
      </c>
      <c r="D1002" s="1595" t="s">
        <v>1269</v>
      </c>
      <c r="E1002" s="1601">
        <v>427000</v>
      </c>
      <c r="F1002" s="1595"/>
      <c r="G1002" s="1595" t="s">
        <v>116</v>
      </c>
      <c r="H1002" s="1595" t="s">
        <v>2773</v>
      </c>
      <c r="I1002" s="1595"/>
      <c r="J1002" s="1595">
        <v>399920.90999999997</v>
      </c>
      <c r="K1002" s="1595" t="s">
        <v>3222</v>
      </c>
    </row>
    <row r="1003" spans="1:11" ht="12.75">
      <c r="A1003" s="1595" t="s">
        <v>1236</v>
      </c>
      <c r="B1003" s="1595" t="s">
        <v>1304</v>
      </c>
      <c r="C1003" s="1595" t="s">
        <v>1038</v>
      </c>
      <c r="D1003" s="1595" t="s">
        <v>1269</v>
      </c>
      <c r="E1003" s="1601">
        <v>427000</v>
      </c>
      <c r="F1003" s="1595"/>
      <c r="G1003" s="1595" t="s">
        <v>116</v>
      </c>
      <c r="H1003" s="1595" t="s">
        <v>1330</v>
      </c>
      <c r="I1003" s="1595"/>
      <c r="J1003" s="1595">
        <v>263462.96000000002</v>
      </c>
      <c r="K1003" s="1595" t="s">
        <v>3222</v>
      </c>
    </row>
    <row r="1004" spans="1:11" ht="12.75">
      <c r="A1004" s="1595" t="s">
        <v>1236</v>
      </c>
      <c r="B1004" s="1595" t="s">
        <v>1304</v>
      </c>
      <c r="C1004" s="1595" t="s">
        <v>1038</v>
      </c>
      <c r="D1004" s="1595" t="s">
        <v>1269</v>
      </c>
      <c r="E1004" s="1601">
        <v>427000</v>
      </c>
      <c r="F1004" s="1595"/>
      <c r="G1004" s="1595" t="s">
        <v>116</v>
      </c>
      <c r="H1004" s="1595" t="s">
        <v>1331</v>
      </c>
      <c r="I1004" s="1595"/>
      <c r="J1004" s="1595">
        <v>263626.02000000002</v>
      </c>
      <c r="K1004" s="1595" t="s">
        <v>3222</v>
      </c>
    </row>
    <row r="1005" spans="1:11" ht="12.75">
      <c r="A1005" s="1595" t="s">
        <v>1236</v>
      </c>
      <c r="B1005" s="1595" t="s">
        <v>1305</v>
      </c>
      <c r="C1005" s="1595" t="s">
        <v>1306</v>
      </c>
      <c r="D1005" s="1595" t="s">
        <v>809</v>
      </c>
      <c r="E1005" s="1601">
        <v>412100</v>
      </c>
      <c r="F1005" s="1595"/>
      <c r="G1005" s="1595" t="s">
        <v>116</v>
      </c>
      <c r="H1005" s="1595" t="s">
        <v>1329</v>
      </c>
      <c r="I1005" s="1595"/>
      <c r="J1005" s="1595">
        <v>-6684</v>
      </c>
      <c r="K1005" s="1595" t="s">
        <v>3222</v>
      </c>
    </row>
    <row r="1006" spans="1:11" ht="12.75">
      <c r="A1006" s="1595" t="s">
        <v>1236</v>
      </c>
      <c r="B1006" s="1595" t="s">
        <v>757</v>
      </c>
      <c r="C1006" s="1595"/>
      <c r="D1006" s="1595" t="s">
        <v>549</v>
      </c>
      <c r="E1006" s="1601">
        <v>601100</v>
      </c>
      <c r="F1006" s="1595"/>
      <c r="G1006" s="1595" t="s">
        <v>116</v>
      </c>
      <c r="H1006" s="1595" t="s">
        <v>1329</v>
      </c>
      <c r="I1006" s="1595"/>
      <c r="J1006" s="1595">
        <v>43319.129999999997</v>
      </c>
      <c r="K1006" s="1595" t="s">
        <v>3222</v>
      </c>
    </row>
    <row r="1007" spans="1:11" ht="12.75">
      <c r="A1007" s="1595" t="s">
        <v>1236</v>
      </c>
      <c r="B1007" s="1595" t="s">
        <v>757</v>
      </c>
      <c r="C1007" s="1595"/>
      <c r="D1007" s="1595" t="s">
        <v>549</v>
      </c>
      <c r="E1007" s="1601">
        <v>601100</v>
      </c>
      <c r="F1007" s="1595"/>
      <c r="G1007" s="1595" t="s">
        <v>116</v>
      </c>
      <c r="H1007" s="1595" t="s">
        <v>2773</v>
      </c>
      <c r="I1007" s="1595"/>
      <c r="J1007" s="1595">
        <v>50717.43</v>
      </c>
      <c r="K1007" s="1595" t="s">
        <v>3222</v>
      </c>
    </row>
    <row r="1008" spans="1:11" ht="12.75">
      <c r="A1008" s="1595" t="s">
        <v>1236</v>
      </c>
      <c r="B1008" s="1595" t="s">
        <v>757</v>
      </c>
      <c r="C1008" s="1595"/>
      <c r="D1008" s="1595" t="s">
        <v>549</v>
      </c>
      <c r="E1008" s="1601">
        <v>601100</v>
      </c>
      <c r="F1008" s="1595"/>
      <c r="G1008" s="1595" t="s">
        <v>116</v>
      </c>
      <c r="H1008" s="1595" t="s">
        <v>1330</v>
      </c>
      <c r="I1008" s="1595"/>
      <c r="J1008" s="1595">
        <v>42048.830000000002</v>
      </c>
      <c r="K1008" s="1595" t="s">
        <v>3222</v>
      </c>
    </row>
    <row r="1009" spans="1:11" ht="12.75">
      <c r="A1009" s="1595" t="s">
        <v>1236</v>
      </c>
      <c r="B1009" s="1595" t="s">
        <v>757</v>
      </c>
      <c r="C1009" s="1595"/>
      <c r="D1009" s="1595" t="s">
        <v>549</v>
      </c>
      <c r="E1009" s="1601">
        <v>601100</v>
      </c>
      <c r="F1009" s="1595"/>
      <c r="G1009" s="1595" t="s">
        <v>116</v>
      </c>
      <c r="H1009" s="1595" t="s">
        <v>1331</v>
      </c>
      <c r="I1009" s="1595"/>
      <c r="J1009" s="1595">
        <v>49844.269999999997</v>
      </c>
      <c r="K1009" s="1595" t="s">
        <v>3222</v>
      </c>
    </row>
    <row r="1010" spans="1:11" ht="12.75">
      <c r="A1010" s="1595" t="s">
        <v>1236</v>
      </c>
      <c r="B1010" s="1595" t="s">
        <v>757</v>
      </c>
      <c r="C1010" s="1595"/>
      <c r="D1010" s="1595" t="s">
        <v>549</v>
      </c>
      <c r="E1010" s="1601">
        <v>601200</v>
      </c>
      <c r="F1010" s="1595"/>
      <c r="G1010" s="1595" t="s">
        <v>116</v>
      </c>
      <c r="H1010" s="1595" t="s">
        <v>1329</v>
      </c>
      <c r="I1010" s="1595"/>
      <c r="J1010" s="1595">
        <v>715.33000000000004</v>
      </c>
      <c r="K1010" s="1595" t="s">
        <v>3222</v>
      </c>
    </row>
    <row r="1011" spans="1:11" ht="12.75">
      <c r="A1011" s="1595" t="s">
        <v>1236</v>
      </c>
      <c r="B1011" s="1595" t="s">
        <v>757</v>
      </c>
      <c r="C1011" s="1595"/>
      <c r="D1011" s="1595" t="s">
        <v>549</v>
      </c>
      <c r="E1011" s="1601">
        <v>601200</v>
      </c>
      <c r="F1011" s="1595"/>
      <c r="G1011" s="1595" t="s">
        <v>116</v>
      </c>
      <c r="H1011" s="1595" t="s">
        <v>2773</v>
      </c>
      <c r="I1011" s="1595"/>
      <c r="J1011" s="1595">
        <v>2081.3899999999999</v>
      </c>
      <c r="K1011" s="1595" t="s">
        <v>3222</v>
      </c>
    </row>
    <row r="1012" spans="1:11" ht="12.75">
      <c r="A1012" s="1595" t="s">
        <v>1236</v>
      </c>
      <c r="B1012" s="1595" t="s">
        <v>757</v>
      </c>
      <c r="C1012" s="1595"/>
      <c r="D1012" s="1595" t="s">
        <v>549</v>
      </c>
      <c r="E1012" s="1601">
        <v>601200</v>
      </c>
      <c r="F1012" s="1595"/>
      <c r="G1012" s="1595" t="s">
        <v>116</v>
      </c>
      <c r="H1012" s="1595" t="s">
        <v>1330</v>
      </c>
      <c r="I1012" s="1595"/>
      <c r="J1012" s="1595">
        <v>943.67999999999995</v>
      </c>
      <c r="K1012" s="1595" t="s">
        <v>3222</v>
      </c>
    </row>
    <row r="1013" spans="1:11" ht="12.75">
      <c r="A1013" s="1595" t="s">
        <v>1236</v>
      </c>
      <c r="B1013" s="1595" t="s">
        <v>757</v>
      </c>
      <c r="C1013" s="1595"/>
      <c r="D1013" s="1595" t="s">
        <v>549</v>
      </c>
      <c r="E1013" s="1601">
        <v>601200</v>
      </c>
      <c r="F1013" s="1595"/>
      <c r="G1013" s="1595" t="s">
        <v>116</v>
      </c>
      <c r="H1013" s="1595" t="s">
        <v>1331</v>
      </c>
      <c r="I1013" s="1595"/>
      <c r="J1013" s="1595">
        <v>1988.1500000000001</v>
      </c>
      <c r="K1013" s="1595" t="s">
        <v>3222</v>
      </c>
    </row>
    <row r="1014" spans="1:11" ht="12.75">
      <c r="A1014" s="1595" t="s">
        <v>1236</v>
      </c>
      <c r="B1014" s="1595" t="s">
        <v>757</v>
      </c>
      <c r="C1014" s="1595"/>
      <c r="D1014" s="1595" t="s">
        <v>549</v>
      </c>
      <c r="E1014" s="1601">
        <v>601300</v>
      </c>
      <c r="F1014" s="1595"/>
      <c r="G1014" s="1595" t="s">
        <v>116</v>
      </c>
      <c r="H1014" s="1595" t="s">
        <v>1329</v>
      </c>
      <c r="I1014" s="1595"/>
      <c r="J1014" s="1595">
        <v>2179.8099999999999</v>
      </c>
      <c r="K1014" s="1595" t="s">
        <v>3222</v>
      </c>
    </row>
    <row r="1015" spans="1:11" ht="12.75">
      <c r="A1015" s="1595" t="s">
        <v>1236</v>
      </c>
      <c r="B1015" s="1595" t="s">
        <v>757</v>
      </c>
      <c r="C1015" s="1595"/>
      <c r="D1015" s="1595" t="s">
        <v>549</v>
      </c>
      <c r="E1015" s="1601">
        <v>601300</v>
      </c>
      <c r="F1015" s="1595"/>
      <c r="G1015" s="1595" t="s">
        <v>116</v>
      </c>
      <c r="H1015" s="1595" t="s">
        <v>2773</v>
      </c>
      <c r="I1015" s="1595"/>
      <c r="J1015" s="1595">
        <v>2220.9499999999998</v>
      </c>
      <c r="K1015" s="1595" t="s">
        <v>3222</v>
      </c>
    </row>
    <row r="1016" spans="1:11" ht="12.75">
      <c r="A1016" s="1595" t="s">
        <v>1236</v>
      </c>
      <c r="B1016" s="1595" t="s">
        <v>757</v>
      </c>
      <c r="C1016" s="1595"/>
      <c r="D1016" s="1595" t="s">
        <v>549</v>
      </c>
      <c r="E1016" s="1601">
        <v>601300</v>
      </c>
      <c r="F1016" s="1595"/>
      <c r="G1016" s="1595" t="s">
        <v>116</v>
      </c>
      <c r="H1016" s="1595" t="s">
        <v>1330</v>
      </c>
      <c r="I1016" s="1595"/>
      <c r="J1016" s="1595">
        <v>1318.6500000000001</v>
      </c>
      <c r="K1016" s="1595" t="s">
        <v>3222</v>
      </c>
    </row>
    <row r="1017" spans="1:11" ht="12.75">
      <c r="A1017" s="1595" t="s">
        <v>1236</v>
      </c>
      <c r="B1017" s="1595" t="s">
        <v>757</v>
      </c>
      <c r="C1017" s="1595"/>
      <c r="D1017" s="1595" t="s">
        <v>549</v>
      </c>
      <c r="E1017" s="1601">
        <v>601300</v>
      </c>
      <c r="F1017" s="1595"/>
      <c r="G1017" s="1595" t="s">
        <v>116</v>
      </c>
      <c r="H1017" s="1595" t="s">
        <v>1331</v>
      </c>
      <c r="I1017" s="1595"/>
      <c r="J1017" s="1595">
        <v>2598.5500000000002</v>
      </c>
      <c r="K1017" s="1595" t="s">
        <v>3222</v>
      </c>
    </row>
    <row r="1018" spans="1:11" ht="12.75">
      <c r="A1018" s="1595" t="s">
        <v>1236</v>
      </c>
      <c r="B1018" s="1595" t="s">
        <v>757</v>
      </c>
      <c r="C1018" s="1595"/>
      <c r="D1018" s="1595" t="s">
        <v>549</v>
      </c>
      <c r="E1018" s="1601">
        <v>601400</v>
      </c>
      <c r="F1018" s="1595"/>
      <c r="G1018" s="1595" t="s">
        <v>116</v>
      </c>
      <c r="H1018" s="1595" t="s">
        <v>1329</v>
      </c>
      <c r="I1018" s="1595"/>
      <c r="J1018" s="1595">
        <v>953.53999999999996</v>
      </c>
      <c r="K1018" s="1595" t="s">
        <v>3222</v>
      </c>
    </row>
    <row r="1019" spans="1:11" ht="12.75">
      <c r="A1019" s="1595" t="s">
        <v>1236</v>
      </c>
      <c r="B1019" s="1595" t="s">
        <v>757</v>
      </c>
      <c r="C1019" s="1595"/>
      <c r="D1019" s="1595" t="s">
        <v>549</v>
      </c>
      <c r="E1019" s="1601">
        <v>601400</v>
      </c>
      <c r="F1019" s="1595"/>
      <c r="G1019" s="1595" t="s">
        <v>116</v>
      </c>
      <c r="H1019" s="1595" t="s">
        <v>2773</v>
      </c>
      <c r="I1019" s="1595"/>
      <c r="J1019" s="1595">
        <v>2030.55</v>
      </c>
      <c r="K1019" s="1595" t="s">
        <v>3222</v>
      </c>
    </row>
    <row r="1020" spans="1:11" ht="12.75">
      <c r="A1020" s="1595" t="s">
        <v>1236</v>
      </c>
      <c r="B1020" s="1595" t="s">
        <v>757</v>
      </c>
      <c r="C1020" s="1595"/>
      <c r="D1020" s="1595" t="s">
        <v>549</v>
      </c>
      <c r="E1020" s="1601">
        <v>601400</v>
      </c>
      <c r="F1020" s="1595"/>
      <c r="G1020" s="1595" t="s">
        <v>116</v>
      </c>
      <c r="H1020" s="1595" t="s">
        <v>1330</v>
      </c>
      <c r="I1020" s="1595"/>
      <c r="J1020" s="1595">
        <v>685.96000000000004</v>
      </c>
      <c r="K1020" s="1595" t="s">
        <v>3222</v>
      </c>
    </row>
    <row r="1021" spans="1:11" ht="12.75">
      <c r="A1021" s="1595" t="s">
        <v>1236</v>
      </c>
      <c r="B1021" s="1595" t="s">
        <v>757</v>
      </c>
      <c r="C1021" s="1595"/>
      <c r="D1021" s="1595" t="s">
        <v>549</v>
      </c>
      <c r="E1021" s="1601">
        <v>601400</v>
      </c>
      <c r="F1021" s="1595"/>
      <c r="G1021" s="1595" t="s">
        <v>116</v>
      </c>
      <c r="H1021" s="1595" t="s">
        <v>1331</v>
      </c>
      <c r="I1021" s="1595"/>
      <c r="J1021" s="1595">
        <v>1753.8499999999999</v>
      </c>
      <c r="K1021" s="1595" t="s">
        <v>3222</v>
      </c>
    </row>
    <row r="1022" spans="1:11" ht="12.75">
      <c r="A1022" s="1595" t="s">
        <v>1236</v>
      </c>
      <c r="B1022" s="1595" t="s">
        <v>757</v>
      </c>
      <c r="C1022" s="1595"/>
      <c r="D1022" s="1595" t="s">
        <v>549</v>
      </c>
      <c r="E1022" s="1601">
        <v>601500</v>
      </c>
      <c r="F1022" s="1595"/>
      <c r="G1022" s="1595" t="s">
        <v>116</v>
      </c>
      <c r="H1022" s="1595" t="s">
        <v>1329</v>
      </c>
      <c r="I1022" s="1595"/>
      <c r="J1022" s="1595">
        <v>16045.110000000001</v>
      </c>
      <c r="K1022" s="1595" t="s">
        <v>3222</v>
      </c>
    </row>
    <row r="1023" spans="1:11" ht="12.75">
      <c r="A1023" s="1595" t="s">
        <v>1236</v>
      </c>
      <c r="B1023" s="1595" t="s">
        <v>757</v>
      </c>
      <c r="C1023" s="1595"/>
      <c r="D1023" s="1595" t="s">
        <v>549</v>
      </c>
      <c r="E1023" s="1601">
        <v>601500</v>
      </c>
      <c r="F1023" s="1595"/>
      <c r="G1023" s="1595" t="s">
        <v>116</v>
      </c>
      <c r="H1023" s="1595" t="s">
        <v>2773</v>
      </c>
      <c r="I1023" s="1595"/>
      <c r="J1023" s="1595">
        <v>16827.630000000001</v>
      </c>
      <c r="K1023" s="1595" t="s">
        <v>3222</v>
      </c>
    </row>
    <row r="1024" spans="1:11" ht="12.75">
      <c r="A1024" s="1595" t="s">
        <v>1236</v>
      </c>
      <c r="B1024" s="1595" t="s">
        <v>757</v>
      </c>
      <c r="C1024" s="1595"/>
      <c r="D1024" s="1595" t="s">
        <v>549</v>
      </c>
      <c r="E1024" s="1601">
        <v>601500</v>
      </c>
      <c r="F1024" s="1595"/>
      <c r="G1024" s="1595" t="s">
        <v>116</v>
      </c>
      <c r="H1024" s="1595" t="s">
        <v>1330</v>
      </c>
      <c r="I1024" s="1595"/>
      <c r="J1024" s="1595">
        <v>13898.58</v>
      </c>
      <c r="K1024" s="1595" t="s">
        <v>3222</v>
      </c>
    </row>
    <row r="1025" spans="1:11" ht="12.75">
      <c r="A1025" s="1595" t="s">
        <v>1236</v>
      </c>
      <c r="B1025" s="1595" t="s">
        <v>757</v>
      </c>
      <c r="C1025" s="1595"/>
      <c r="D1025" s="1595" t="s">
        <v>549</v>
      </c>
      <c r="E1025" s="1601">
        <v>601500</v>
      </c>
      <c r="F1025" s="1595"/>
      <c r="G1025" s="1595" t="s">
        <v>116</v>
      </c>
      <c r="H1025" s="1595" t="s">
        <v>1331</v>
      </c>
      <c r="I1025" s="1595"/>
      <c r="J1025" s="1595">
        <v>13506.67</v>
      </c>
      <c r="K1025" s="1595" t="s">
        <v>3222</v>
      </c>
    </row>
    <row r="1026" spans="1:11" ht="12.75">
      <c r="A1026" s="1595" t="s">
        <v>1236</v>
      </c>
      <c r="B1026" s="1595" t="s">
        <v>757</v>
      </c>
      <c r="C1026" s="1595"/>
      <c r="D1026" s="1595" t="s">
        <v>549</v>
      </c>
      <c r="E1026" s="1601">
        <v>601600</v>
      </c>
      <c r="F1026" s="1595"/>
      <c r="G1026" s="1595" t="s">
        <v>116</v>
      </c>
      <c r="H1026" s="1595" t="s">
        <v>1329</v>
      </c>
      <c r="I1026" s="1595"/>
      <c r="J1026" s="1595">
        <v>5429.7600000000002</v>
      </c>
      <c r="K1026" s="1595" t="s">
        <v>3222</v>
      </c>
    </row>
    <row r="1027" spans="1:11" ht="12.75">
      <c r="A1027" s="1595" t="s">
        <v>1236</v>
      </c>
      <c r="B1027" s="1595" t="s">
        <v>757</v>
      </c>
      <c r="C1027" s="1595"/>
      <c r="D1027" s="1595" t="s">
        <v>549</v>
      </c>
      <c r="E1027" s="1601">
        <v>601600</v>
      </c>
      <c r="F1027" s="1595"/>
      <c r="G1027" s="1595" t="s">
        <v>116</v>
      </c>
      <c r="H1027" s="1595" t="s">
        <v>2773</v>
      </c>
      <c r="I1027" s="1595"/>
      <c r="J1027" s="1595">
        <v>6736.8800000000001</v>
      </c>
      <c r="K1027" s="1595" t="s">
        <v>3222</v>
      </c>
    </row>
    <row r="1028" spans="1:11" ht="12.75">
      <c r="A1028" s="1595" t="s">
        <v>1236</v>
      </c>
      <c r="B1028" s="1595" t="s">
        <v>757</v>
      </c>
      <c r="C1028" s="1595"/>
      <c r="D1028" s="1595" t="s">
        <v>549</v>
      </c>
      <c r="E1028" s="1601">
        <v>601600</v>
      </c>
      <c r="F1028" s="1595"/>
      <c r="G1028" s="1595" t="s">
        <v>116</v>
      </c>
      <c r="H1028" s="1595" t="s">
        <v>1330</v>
      </c>
      <c r="I1028" s="1595"/>
      <c r="J1028" s="1595">
        <v>10870.17</v>
      </c>
      <c r="K1028" s="1595" t="s">
        <v>3222</v>
      </c>
    </row>
    <row r="1029" spans="1:11" ht="12.75">
      <c r="A1029" s="1595" t="s">
        <v>1236</v>
      </c>
      <c r="B1029" s="1595" t="s">
        <v>757</v>
      </c>
      <c r="C1029" s="1595"/>
      <c r="D1029" s="1595" t="s">
        <v>549</v>
      </c>
      <c r="E1029" s="1601">
        <v>601600</v>
      </c>
      <c r="F1029" s="1595"/>
      <c r="G1029" s="1595" t="s">
        <v>116</v>
      </c>
      <c r="H1029" s="1595" t="s">
        <v>1331</v>
      </c>
      <c r="I1029" s="1595"/>
      <c r="J1029" s="1595">
        <v>18222.459999999999</v>
      </c>
      <c r="K1029" s="1595" t="s">
        <v>3222</v>
      </c>
    </row>
    <row r="1030" spans="1:11" ht="12.75">
      <c r="A1030" s="1595" t="s">
        <v>1236</v>
      </c>
      <c r="B1030" s="1595" t="s">
        <v>757</v>
      </c>
      <c r="C1030" s="1595"/>
      <c r="D1030" s="1595" t="s">
        <v>549</v>
      </c>
      <c r="E1030" s="1601">
        <v>601700</v>
      </c>
      <c r="F1030" s="1595"/>
      <c r="G1030" s="1595" t="s">
        <v>116</v>
      </c>
      <c r="H1030" s="1595" t="s">
        <v>1329</v>
      </c>
      <c r="I1030" s="1595"/>
      <c r="J1030" s="1595">
        <v>24379.52</v>
      </c>
      <c r="K1030" s="1595" t="s">
        <v>3222</v>
      </c>
    </row>
    <row r="1031" spans="1:11" ht="12.75">
      <c r="A1031" s="1595" t="s">
        <v>1236</v>
      </c>
      <c r="B1031" s="1595" t="s">
        <v>757</v>
      </c>
      <c r="C1031" s="1595"/>
      <c r="D1031" s="1595" t="s">
        <v>549</v>
      </c>
      <c r="E1031" s="1601">
        <v>601700</v>
      </c>
      <c r="F1031" s="1595"/>
      <c r="G1031" s="1595" t="s">
        <v>116</v>
      </c>
      <c r="H1031" s="1595" t="s">
        <v>2773</v>
      </c>
      <c r="I1031" s="1595"/>
      <c r="J1031" s="1595">
        <v>33034.410000000003</v>
      </c>
      <c r="K1031" s="1595" t="s">
        <v>3222</v>
      </c>
    </row>
    <row r="1032" spans="1:11" ht="12.75">
      <c r="A1032" s="1595" t="s">
        <v>1236</v>
      </c>
      <c r="B1032" s="1595" t="s">
        <v>757</v>
      </c>
      <c r="C1032" s="1595"/>
      <c r="D1032" s="1595" t="s">
        <v>549</v>
      </c>
      <c r="E1032" s="1601">
        <v>601700</v>
      </c>
      <c r="F1032" s="1595"/>
      <c r="G1032" s="1595" t="s">
        <v>116</v>
      </c>
      <c r="H1032" s="1595" t="s">
        <v>1330</v>
      </c>
      <c r="I1032" s="1595"/>
      <c r="J1032" s="1595">
        <v>29632.66</v>
      </c>
      <c r="K1032" s="1595" t="s">
        <v>3222</v>
      </c>
    </row>
    <row r="1033" spans="1:11" ht="12.75">
      <c r="A1033" s="1595" t="s">
        <v>1236</v>
      </c>
      <c r="B1033" s="1595" t="s">
        <v>757</v>
      </c>
      <c r="C1033" s="1595"/>
      <c r="D1033" s="1595" t="s">
        <v>549</v>
      </c>
      <c r="E1033" s="1601">
        <v>601700</v>
      </c>
      <c r="F1033" s="1595"/>
      <c r="G1033" s="1595" t="s">
        <v>116</v>
      </c>
      <c r="H1033" s="1595" t="s">
        <v>1331</v>
      </c>
      <c r="I1033" s="1595"/>
      <c r="J1033" s="1595">
        <v>31521.18</v>
      </c>
      <c r="K1033" s="1595" t="s">
        <v>3222</v>
      </c>
    </row>
    <row r="1034" spans="1:11" ht="12.75">
      <c r="A1034" s="1595" t="s">
        <v>1236</v>
      </c>
      <c r="B1034" s="1595" t="s">
        <v>757</v>
      </c>
      <c r="C1034" s="1595"/>
      <c r="D1034" s="1595" t="s">
        <v>549</v>
      </c>
      <c r="E1034" s="1601">
        <v>601800</v>
      </c>
      <c r="F1034" s="1595"/>
      <c r="G1034" s="1595" t="s">
        <v>116</v>
      </c>
      <c r="H1034" s="1595" t="s">
        <v>1329</v>
      </c>
      <c r="I1034" s="1595"/>
      <c r="J1034" s="1595">
        <v>161527.64000000001</v>
      </c>
      <c r="K1034" s="1595" t="s">
        <v>3222</v>
      </c>
    </row>
    <row r="1035" spans="1:11" ht="12.75">
      <c r="A1035" s="1595" t="s">
        <v>1236</v>
      </c>
      <c r="B1035" s="1595" t="s">
        <v>757</v>
      </c>
      <c r="C1035" s="1595"/>
      <c r="D1035" s="1595" t="s">
        <v>549</v>
      </c>
      <c r="E1035" s="1601">
        <v>601800</v>
      </c>
      <c r="F1035" s="1595"/>
      <c r="G1035" s="1595" t="s">
        <v>116</v>
      </c>
      <c r="H1035" s="1595" t="s">
        <v>2773</v>
      </c>
      <c r="I1035" s="1595"/>
      <c r="J1035" s="1595">
        <v>166734.22</v>
      </c>
      <c r="K1035" s="1595" t="s">
        <v>3222</v>
      </c>
    </row>
    <row r="1036" spans="1:11" ht="12.75">
      <c r="A1036" s="1595" t="s">
        <v>1236</v>
      </c>
      <c r="B1036" s="1595" t="s">
        <v>757</v>
      </c>
      <c r="C1036" s="1595"/>
      <c r="D1036" s="1595" t="s">
        <v>549</v>
      </c>
      <c r="E1036" s="1601">
        <v>601800</v>
      </c>
      <c r="F1036" s="1595"/>
      <c r="G1036" s="1595" t="s">
        <v>116</v>
      </c>
      <c r="H1036" s="1595" t="s">
        <v>1330</v>
      </c>
      <c r="I1036" s="1595"/>
      <c r="J1036" s="1595">
        <v>175062.10000000001</v>
      </c>
      <c r="K1036" s="1595" t="s">
        <v>3222</v>
      </c>
    </row>
    <row r="1037" spans="1:11" ht="12.75">
      <c r="A1037" s="1595" t="s">
        <v>1236</v>
      </c>
      <c r="B1037" s="1595" t="s">
        <v>757</v>
      </c>
      <c r="C1037" s="1595"/>
      <c r="D1037" s="1595" t="s">
        <v>549</v>
      </c>
      <c r="E1037" s="1601">
        <v>601800</v>
      </c>
      <c r="F1037" s="1595"/>
      <c r="G1037" s="1595" t="s">
        <v>116</v>
      </c>
      <c r="H1037" s="1595" t="s">
        <v>1331</v>
      </c>
      <c r="I1037" s="1595"/>
      <c r="J1037" s="1595">
        <v>149527.44</v>
      </c>
      <c r="K1037" s="1595" t="s">
        <v>3222</v>
      </c>
    </row>
    <row r="1038" spans="1:11" ht="12.75">
      <c r="A1038" s="1595" t="s">
        <v>1236</v>
      </c>
      <c r="B1038" s="1595" t="s">
        <v>757</v>
      </c>
      <c r="C1038" s="1595"/>
      <c r="D1038" s="1595" t="s">
        <v>549</v>
      </c>
      <c r="E1038" s="1601">
        <v>603800</v>
      </c>
      <c r="F1038" s="1595"/>
      <c r="G1038" s="1595" t="s">
        <v>116</v>
      </c>
      <c r="H1038" s="1595" t="s">
        <v>1329</v>
      </c>
      <c r="I1038" s="1595"/>
      <c r="J1038" s="1595">
        <v>-53707.139999999999</v>
      </c>
      <c r="K1038" s="1595" t="s">
        <v>3222</v>
      </c>
    </row>
    <row r="1039" spans="1:11" ht="12.75">
      <c r="A1039" s="1595" t="s">
        <v>1236</v>
      </c>
      <c r="B1039" s="1595" t="s">
        <v>757</v>
      </c>
      <c r="C1039" s="1595"/>
      <c r="D1039" s="1595" t="s">
        <v>549</v>
      </c>
      <c r="E1039" s="1601">
        <v>603800</v>
      </c>
      <c r="F1039" s="1595"/>
      <c r="G1039" s="1595" t="s">
        <v>116</v>
      </c>
      <c r="H1039" s="1595" t="s">
        <v>2773</v>
      </c>
      <c r="I1039" s="1595"/>
      <c r="J1039" s="1595">
        <v>13348.51</v>
      </c>
      <c r="K1039" s="1595" t="s">
        <v>3222</v>
      </c>
    </row>
    <row r="1040" spans="1:11" ht="12.75">
      <c r="A1040" s="1595" t="s">
        <v>1236</v>
      </c>
      <c r="B1040" s="1595" t="s">
        <v>757</v>
      </c>
      <c r="C1040" s="1595"/>
      <c r="D1040" s="1595" t="s">
        <v>549</v>
      </c>
      <c r="E1040" s="1601">
        <v>603800</v>
      </c>
      <c r="F1040" s="1595"/>
      <c r="G1040" s="1595" t="s">
        <v>116</v>
      </c>
      <c r="H1040" s="1595" t="s">
        <v>1330</v>
      </c>
      <c r="I1040" s="1595"/>
      <c r="J1040" s="1595">
        <v>23970.849999999999</v>
      </c>
      <c r="K1040" s="1595" t="s">
        <v>3222</v>
      </c>
    </row>
    <row r="1041" spans="1:11" ht="12.75">
      <c r="A1041" s="1595" t="s">
        <v>1236</v>
      </c>
      <c r="B1041" s="1595" t="s">
        <v>757</v>
      </c>
      <c r="C1041" s="1595"/>
      <c r="D1041" s="1595" t="s">
        <v>549</v>
      </c>
      <c r="E1041" s="1601">
        <v>603800</v>
      </c>
      <c r="F1041" s="1595"/>
      <c r="G1041" s="1595" t="s">
        <v>116</v>
      </c>
      <c r="H1041" s="1595" t="s">
        <v>1331</v>
      </c>
      <c r="I1041" s="1595"/>
      <c r="J1041" s="1595">
        <v>23389.02</v>
      </c>
      <c r="K1041" s="1595" t="s">
        <v>3222</v>
      </c>
    </row>
    <row r="1042" spans="1:11" ht="12.75">
      <c r="A1042" s="1595" t="s">
        <v>1236</v>
      </c>
      <c r="B1042" s="1595" t="s">
        <v>757</v>
      </c>
      <c r="C1042" s="1595"/>
      <c r="D1042" s="1595" t="s">
        <v>549</v>
      </c>
      <c r="E1042" s="1601">
        <v>701100</v>
      </c>
      <c r="F1042" s="1595"/>
      <c r="G1042" s="1595" t="s">
        <v>1238</v>
      </c>
      <c r="H1042" s="1595" t="s">
        <v>1329</v>
      </c>
      <c r="I1042" s="1595"/>
      <c r="J1042" s="1595">
        <v>3339.1700000000001</v>
      </c>
      <c r="K1042" s="1595" t="s">
        <v>3222</v>
      </c>
    </row>
    <row r="1043" spans="1:11" ht="12.75">
      <c r="A1043" s="1595" t="s">
        <v>1236</v>
      </c>
      <c r="B1043" s="1595" t="s">
        <v>757</v>
      </c>
      <c r="C1043" s="1595"/>
      <c r="D1043" s="1595" t="s">
        <v>549</v>
      </c>
      <c r="E1043" s="1601">
        <v>701100</v>
      </c>
      <c r="F1043" s="1595"/>
      <c r="G1043" s="1595" t="s">
        <v>1238</v>
      </c>
      <c r="H1043" s="1595" t="s">
        <v>2773</v>
      </c>
      <c r="I1043" s="1595"/>
      <c r="J1043" s="1595">
        <v>4698.0100000000002</v>
      </c>
      <c r="K1043" s="1595" t="s">
        <v>3222</v>
      </c>
    </row>
    <row r="1044" spans="1:11" ht="12.75">
      <c r="A1044" s="1595" t="s">
        <v>1236</v>
      </c>
      <c r="B1044" s="1595" t="s">
        <v>757</v>
      </c>
      <c r="C1044" s="1595"/>
      <c r="D1044" s="1595" t="s">
        <v>549</v>
      </c>
      <c r="E1044" s="1601">
        <v>701100</v>
      </c>
      <c r="F1044" s="1595"/>
      <c r="G1044" s="1595" t="s">
        <v>1238</v>
      </c>
      <c r="H1044" s="1595" t="s">
        <v>1330</v>
      </c>
      <c r="I1044" s="1595"/>
      <c r="J1044" s="1595">
        <v>4179.3500000000004</v>
      </c>
      <c r="K1044" s="1595" t="s">
        <v>3222</v>
      </c>
    </row>
    <row r="1045" spans="1:11" ht="12.75">
      <c r="A1045" s="1595" t="s">
        <v>1236</v>
      </c>
      <c r="B1045" s="1595" t="s">
        <v>757</v>
      </c>
      <c r="C1045" s="1595"/>
      <c r="D1045" s="1595" t="s">
        <v>549</v>
      </c>
      <c r="E1045" s="1601">
        <v>701100</v>
      </c>
      <c r="F1045" s="1596"/>
      <c r="G1045" s="1596" t="s">
        <v>1238</v>
      </c>
      <c r="H1045" s="1595" t="s">
        <v>1331</v>
      </c>
      <c r="I1045" s="1595"/>
      <c r="J1045" s="1595">
        <v>4605.1999999999998</v>
      </c>
      <c r="K1045" s="1595" t="s">
        <v>3222</v>
      </c>
    </row>
    <row r="1046" spans="1:11" ht="12.75">
      <c r="A1046" s="1595" t="s">
        <v>1236</v>
      </c>
      <c r="B1046" s="1595" t="s">
        <v>757</v>
      </c>
      <c r="C1046" s="1595"/>
      <c r="D1046" s="1595" t="s">
        <v>549</v>
      </c>
      <c r="E1046" s="1601">
        <v>701200</v>
      </c>
      <c r="F1046" s="1596"/>
      <c r="G1046" s="1596" t="s">
        <v>1238</v>
      </c>
      <c r="H1046" s="1595" t="s">
        <v>1329</v>
      </c>
      <c r="I1046" s="1595"/>
      <c r="J1046" s="1595">
        <v>2.04</v>
      </c>
      <c r="K1046" s="1595" t="s">
        <v>3222</v>
      </c>
    </row>
    <row r="1047" spans="1:11" ht="12.75">
      <c r="A1047" s="1595" t="s">
        <v>1236</v>
      </c>
      <c r="B1047" s="1595" t="s">
        <v>757</v>
      </c>
      <c r="C1047" s="1595"/>
      <c r="D1047" s="1595" t="s">
        <v>549</v>
      </c>
      <c r="E1047" s="1601">
        <v>701200</v>
      </c>
      <c r="F1047" s="1596"/>
      <c r="G1047" s="1596" t="s">
        <v>1238</v>
      </c>
      <c r="H1047" s="1595" t="s">
        <v>2773</v>
      </c>
      <c r="I1047" s="1595"/>
      <c r="J1047" s="1595">
        <v>28.780000000000001</v>
      </c>
      <c r="K1047" s="1595" t="s">
        <v>3222</v>
      </c>
    </row>
    <row r="1048" spans="1:11" ht="12.75">
      <c r="A1048" s="1595" t="s">
        <v>1236</v>
      </c>
      <c r="B1048" s="1595" t="s">
        <v>757</v>
      </c>
      <c r="C1048" s="1595"/>
      <c r="D1048" s="1595" t="s">
        <v>549</v>
      </c>
      <c r="E1048" s="1601">
        <v>701200</v>
      </c>
      <c r="F1048" s="1596"/>
      <c r="G1048" s="1596" t="s">
        <v>1238</v>
      </c>
      <c r="H1048" s="1595" t="s">
        <v>1330</v>
      </c>
      <c r="I1048" s="1595"/>
      <c r="J1048" s="1595">
        <v>102.11</v>
      </c>
      <c r="K1048" s="1595" t="s">
        <v>3222</v>
      </c>
    </row>
    <row r="1049" spans="1:11" ht="12.75">
      <c r="A1049" s="1595" t="s">
        <v>1236</v>
      </c>
      <c r="B1049" s="1595" t="s">
        <v>757</v>
      </c>
      <c r="C1049" s="1595"/>
      <c r="D1049" s="1595" t="s">
        <v>549</v>
      </c>
      <c r="E1049" s="1601">
        <v>701200</v>
      </c>
      <c r="F1049" s="1596"/>
      <c r="G1049" s="1596" t="s">
        <v>1238</v>
      </c>
      <c r="H1049" s="1595" t="s">
        <v>1331</v>
      </c>
      <c r="I1049" s="1595"/>
      <c r="J1049" s="1595">
        <v>158.93000000000001</v>
      </c>
      <c r="K1049" s="1595" t="s">
        <v>3222</v>
      </c>
    </row>
    <row r="1050" spans="1:11" ht="12.75">
      <c r="A1050" s="1595" t="s">
        <v>1236</v>
      </c>
      <c r="B1050" s="1595" t="s">
        <v>757</v>
      </c>
      <c r="C1050" s="1595"/>
      <c r="D1050" s="1595" t="s">
        <v>549</v>
      </c>
      <c r="E1050" s="1601">
        <v>701300</v>
      </c>
      <c r="F1050" s="1595"/>
      <c r="G1050" s="1595" t="s">
        <v>1238</v>
      </c>
      <c r="H1050" s="1595" t="s">
        <v>2773</v>
      </c>
      <c r="I1050" s="1595"/>
      <c r="J1050" s="1595">
        <v>151.22</v>
      </c>
      <c r="K1050" s="1595" t="s">
        <v>3222</v>
      </c>
    </row>
    <row r="1051" spans="1:11" ht="12.75">
      <c r="A1051" s="1595" t="s">
        <v>1236</v>
      </c>
      <c r="B1051" s="1595" t="s">
        <v>757</v>
      </c>
      <c r="C1051" s="1595"/>
      <c r="D1051" s="1595" t="s">
        <v>549</v>
      </c>
      <c r="E1051" s="1601">
        <v>701300</v>
      </c>
      <c r="F1051" s="1595"/>
      <c r="G1051" s="1595" t="s">
        <v>1238</v>
      </c>
      <c r="H1051" s="1595" t="s">
        <v>1330</v>
      </c>
      <c r="I1051" s="1595"/>
      <c r="J1051" s="1595">
        <v>160.19999999999999</v>
      </c>
      <c r="K1051" s="1595" t="s">
        <v>3222</v>
      </c>
    </row>
    <row r="1052" spans="1:11" ht="12.75">
      <c r="A1052" s="1595" t="s">
        <v>1236</v>
      </c>
      <c r="B1052" s="1595" t="s">
        <v>757</v>
      </c>
      <c r="C1052" s="1595"/>
      <c r="D1052" s="1595" t="s">
        <v>549</v>
      </c>
      <c r="E1052" s="1601">
        <v>701400</v>
      </c>
      <c r="F1052" s="1595"/>
      <c r="G1052" s="1595" t="s">
        <v>1238</v>
      </c>
      <c r="H1052" s="1595" t="s">
        <v>1329</v>
      </c>
      <c r="I1052" s="1595"/>
      <c r="J1052" s="1595">
        <v>186.12</v>
      </c>
      <c r="K1052" s="1595" t="s">
        <v>3222</v>
      </c>
    </row>
    <row r="1053" spans="1:11" ht="12.75">
      <c r="A1053" s="1595" t="s">
        <v>1236</v>
      </c>
      <c r="B1053" s="1595" t="s">
        <v>757</v>
      </c>
      <c r="C1053" s="1595"/>
      <c r="D1053" s="1595" t="s">
        <v>549</v>
      </c>
      <c r="E1053" s="1601">
        <v>701500</v>
      </c>
      <c r="F1053" s="1595"/>
      <c r="G1053" s="1595" t="s">
        <v>1238</v>
      </c>
      <c r="H1053" s="1595" t="s">
        <v>1329</v>
      </c>
      <c r="I1053" s="1595"/>
      <c r="J1053" s="1595">
        <v>3336.8400000000001</v>
      </c>
      <c r="K1053" s="1595" t="s">
        <v>3222</v>
      </c>
    </row>
    <row r="1054" spans="1:11" ht="12.75">
      <c r="A1054" s="1595" t="s">
        <v>1236</v>
      </c>
      <c r="B1054" s="1595" t="s">
        <v>757</v>
      </c>
      <c r="C1054" s="1595"/>
      <c r="D1054" s="1595" t="s">
        <v>549</v>
      </c>
      <c r="E1054" s="1601">
        <v>701500</v>
      </c>
      <c r="F1054" s="1595"/>
      <c r="G1054" s="1595" t="s">
        <v>1238</v>
      </c>
      <c r="H1054" s="1595" t="s">
        <v>2773</v>
      </c>
      <c r="I1054" s="1595"/>
      <c r="J1054" s="1595">
        <v>4241.2200000000003</v>
      </c>
      <c r="K1054" s="1595" t="s">
        <v>3222</v>
      </c>
    </row>
    <row r="1055" spans="1:11" ht="12.75">
      <c r="A1055" s="1595" t="s">
        <v>1236</v>
      </c>
      <c r="B1055" s="1595" t="s">
        <v>757</v>
      </c>
      <c r="C1055" s="1595"/>
      <c r="D1055" s="1595" t="s">
        <v>549</v>
      </c>
      <c r="E1055" s="1601">
        <v>701500</v>
      </c>
      <c r="F1055" s="1595"/>
      <c r="G1055" s="1596" t="s">
        <v>1238</v>
      </c>
      <c r="H1055" s="1595" t="s">
        <v>1330</v>
      </c>
      <c r="I1055" s="1595"/>
      <c r="J1055" s="1595">
        <v>3699.3400000000001</v>
      </c>
      <c r="K1055" s="1595" t="s">
        <v>3222</v>
      </c>
    </row>
    <row r="1056" spans="1:11" ht="12.75">
      <c r="A1056" s="1595" t="s">
        <v>1236</v>
      </c>
      <c r="B1056" s="1595" t="s">
        <v>757</v>
      </c>
      <c r="C1056" s="1595"/>
      <c r="D1056" s="1595" t="s">
        <v>549</v>
      </c>
      <c r="E1056" s="1601">
        <v>701500</v>
      </c>
      <c r="F1056" s="1595"/>
      <c r="G1056" s="1596" t="s">
        <v>1238</v>
      </c>
      <c r="H1056" s="1595" t="s">
        <v>1331</v>
      </c>
      <c r="I1056" s="1595"/>
      <c r="J1056" s="1595">
        <v>3625.2199999999998</v>
      </c>
      <c r="K1056" s="1595" t="s">
        <v>3222</v>
      </c>
    </row>
    <row r="1057" spans="1:11" ht="12.75">
      <c r="A1057" s="1595" t="s">
        <v>1236</v>
      </c>
      <c r="B1057" s="1595" t="s">
        <v>757</v>
      </c>
      <c r="C1057" s="1595"/>
      <c r="D1057" s="1595" t="s">
        <v>549</v>
      </c>
      <c r="E1057" s="1601">
        <v>701600</v>
      </c>
      <c r="F1057" s="1595"/>
      <c r="G1057" s="1596" t="s">
        <v>1238</v>
      </c>
      <c r="H1057" s="1595" t="s">
        <v>2773</v>
      </c>
      <c r="I1057" s="1595"/>
      <c r="J1057" s="1595">
        <v>139.03</v>
      </c>
      <c r="K1057" s="1595" t="s">
        <v>3222</v>
      </c>
    </row>
    <row r="1058" spans="1:11" ht="12.75">
      <c r="A1058" s="1595" t="s">
        <v>1236</v>
      </c>
      <c r="B1058" s="1595" t="s">
        <v>757</v>
      </c>
      <c r="C1058" s="1595"/>
      <c r="D1058" s="1595" t="s">
        <v>549</v>
      </c>
      <c r="E1058" s="1601">
        <v>701600</v>
      </c>
      <c r="F1058" s="1595"/>
      <c r="G1058" s="1596" t="s">
        <v>1238</v>
      </c>
      <c r="H1058" s="1595" t="s">
        <v>1330</v>
      </c>
      <c r="I1058" s="1595"/>
      <c r="J1058" s="1595">
        <v>69.810000000000002</v>
      </c>
      <c r="K1058" s="1595" t="s">
        <v>3222</v>
      </c>
    </row>
    <row r="1059" spans="1:11" ht="12.75">
      <c r="A1059" s="1595" t="s">
        <v>1236</v>
      </c>
      <c r="B1059" s="1595" t="s">
        <v>757</v>
      </c>
      <c r="C1059" s="1595"/>
      <c r="D1059" s="1595" t="s">
        <v>549</v>
      </c>
      <c r="E1059" s="1601">
        <v>701600</v>
      </c>
      <c r="F1059" s="1595"/>
      <c r="G1059" s="1596" t="s">
        <v>1238</v>
      </c>
      <c r="H1059" s="1595" t="s">
        <v>1331</v>
      </c>
      <c r="I1059" s="1595"/>
      <c r="J1059" s="1595">
        <v>378.23000000000002</v>
      </c>
      <c r="K1059" s="1595" t="s">
        <v>3222</v>
      </c>
    </row>
    <row r="1060" spans="1:11" ht="12.75">
      <c r="A1060" s="1595" t="s">
        <v>1236</v>
      </c>
      <c r="B1060" s="1595" t="s">
        <v>757</v>
      </c>
      <c r="C1060" s="1595"/>
      <c r="D1060" s="1595" t="s">
        <v>549</v>
      </c>
      <c r="E1060" s="1601">
        <v>701700</v>
      </c>
      <c r="F1060" s="1595"/>
      <c r="G1060" s="1596" t="s">
        <v>1238</v>
      </c>
      <c r="H1060" s="1595" t="s">
        <v>1329</v>
      </c>
      <c r="I1060" s="1595"/>
      <c r="J1060" s="1595">
        <v>143.37</v>
      </c>
      <c r="K1060" s="1595" t="s">
        <v>3222</v>
      </c>
    </row>
    <row r="1061" spans="1:11" ht="12.75">
      <c r="A1061" s="1595" t="s">
        <v>1236</v>
      </c>
      <c r="B1061" s="1595" t="s">
        <v>757</v>
      </c>
      <c r="C1061" s="1595"/>
      <c r="D1061" s="1595" t="s">
        <v>549</v>
      </c>
      <c r="E1061" s="1601">
        <v>701700</v>
      </c>
      <c r="F1061" s="1595"/>
      <c r="G1061" s="1596" t="s">
        <v>1238</v>
      </c>
      <c r="H1061" s="1595" t="s">
        <v>2773</v>
      </c>
      <c r="I1061" s="1595"/>
      <c r="J1061" s="1595">
        <v>235.99000000000001</v>
      </c>
      <c r="K1061" s="1595" t="s">
        <v>3222</v>
      </c>
    </row>
    <row r="1062" spans="1:11" ht="12.75">
      <c r="A1062" s="1595" t="s">
        <v>1236</v>
      </c>
      <c r="B1062" s="1595" t="s">
        <v>757</v>
      </c>
      <c r="C1062" s="1595"/>
      <c r="D1062" s="1595" t="s">
        <v>549</v>
      </c>
      <c r="E1062" s="1601">
        <v>701700</v>
      </c>
      <c r="F1062" s="1595"/>
      <c r="G1062" s="1596" t="s">
        <v>1238</v>
      </c>
      <c r="H1062" s="1595" t="s">
        <v>1330</v>
      </c>
      <c r="I1062" s="1595"/>
      <c r="J1062" s="1595">
        <v>201.97</v>
      </c>
      <c r="K1062" s="1595" t="s">
        <v>3222</v>
      </c>
    </row>
    <row r="1063" spans="1:11" ht="12.75">
      <c r="A1063" s="1595" t="s">
        <v>1236</v>
      </c>
      <c r="B1063" s="1595" t="s">
        <v>757</v>
      </c>
      <c r="C1063" s="1595"/>
      <c r="D1063" s="1595" t="s">
        <v>549</v>
      </c>
      <c r="E1063" s="1601">
        <v>701700</v>
      </c>
      <c r="F1063" s="1595"/>
      <c r="G1063" s="1596" t="s">
        <v>1238</v>
      </c>
      <c r="H1063" s="1595" t="s">
        <v>1331</v>
      </c>
      <c r="I1063" s="1595"/>
      <c r="J1063" s="1595">
        <v>156.83000000000001</v>
      </c>
      <c r="K1063" s="1595" t="s">
        <v>3222</v>
      </c>
    </row>
    <row r="1064" spans="1:11" ht="12.75">
      <c r="A1064" s="1595" t="s">
        <v>1236</v>
      </c>
      <c r="B1064" s="1595" t="s">
        <v>757</v>
      </c>
      <c r="C1064" s="1595"/>
      <c r="D1064" s="1595" t="s">
        <v>549</v>
      </c>
      <c r="E1064" s="1601">
        <v>701800</v>
      </c>
      <c r="F1064" s="1595"/>
      <c r="G1064" s="1596" t="s">
        <v>1238</v>
      </c>
      <c r="H1064" s="1595" t="s">
        <v>1329</v>
      </c>
      <c r="I1064" s="1595"/>
      <c r="J1064" s="1595">
        <v>8125.8000000000002</v>
      </c>
      <c r="K1064" s="1595" t="s">
        <v>3222</v>
      </c>
    </row>
    <row r="1065" spans="1:11" ht="12.75">
      <c r="A1065" s="1595" t="s">
        <v>1236</v>
      </c>
      <c r="B1065" s="1595" t="s">
        <v>757</v>
      </c>
      <c r="C1065" s="1595"/>
      <c r="D1065" s="1595" t="s">
        <v>549</v>
      </c>
      <c r="E1065" s="1601">
        <v>701800</v>
      </c>
      <c r="F1065" s="1595"/>
      <c r="G1065" s="1596" t="s">
        <v>1238</v>
      </c>
      <c r="H1065" s="1595" t="s">
        <v>2773</v>
      </c>
      <c r="I1065" s="1595"/>
      <c r="J1065" s="1595">
        <v>7942.2399999999998</v>
      </c>
      <c r="K1065" s="1595" t="s">
        <v>3222</v>
      </c>
    </row>
    <row r="1066" spans="1:11" ht="12.75">
      <c r="A1066" s="1595" t="s">
        <v>1236</v>
      </c>
      <c r="B1066" s="1595" t="s">
        <v>757</v>
      </c>
      <c r="C1066" s="1595"/>
      <c r="D1066" s="1595" t="s">
        <v>549</v>
      </c>
      <c r="E1066" s="1601">
        <v>701800</v>
      </c>
      <c r="F1066" s="1595"/>
      <c r="G1066" s="1596" t="s">
        <v>1238</v>
      </c>
      <c r="H1066" s="1595" t="s">
        <v>1330</v>
      </c>
      <c r="I1066" s="1595"/>
      <c r="J1066" s="1595">
        <v>10244.030000000001</v>
      </c>
      <c r="K1066" s="1595" t="s">
        <v>3222</v>
      </c>
    </row>
    <row r="1067" spans="1:11" ht="12.75">
      <c r="A1067" s="1595" t="s">
        <v>1236</v>
      </c>
      <c r="B1067" s="1595" t="s">
        <v>757</v>
      </c>
      <c r="C1067" s="1595"/>
      <c r="D1067" s="1595" t="s">
        <v>549</v>
      </c>
      <c r="E1067" s="1601">
        <v>701800</v>
      </c>
      <c r="F1067" s="1595"/>
      <c r="G1067" s="1596" t="s">
        <v>1238</v>
      </c>
      <c r="H1067" s="1595" t="s">
        <v>1331</v>
      </c>
      <c r="I1067" s="1595"/>
      <c r="J1067" s="1595">
        <v>6960.9499999999998</v>
      </c>
      <c r="K1067" s="1595" t="s">
        <v>3222</v>
      </c>
    </row>
    <row r="1068" spans="1:11" ht="12.75">
      <c r="A1068" s="1595" t="s">
        <v>1236</v>
      </c>
      <c r="B1068" s="1595" t="s">
        <v>757</v>
      </c>
      <c r="C1068" s="1595"/>
      <c r="D1068" s="1595" t="s">
        <v>549</v>
      </c>
      <c r="E1068" s="1601">
        <v>703800</v>
      </c>
      <c r="F1068" s="1595"/>
      <c r="G1068" s="1596" t="s">
        <v>1238</v>
      </c>
      <c r="H1068" s="1595" t="s">
        <v>1329</v>
      </c>
      <c r="I1068" s="1595"/>
      <c r="J1068" s="1595">
        <v>-5349.9700000000003</v>
      </c>
      <c r="K1068" s="1595" t="s">
        <v>3222</v>
      </c>
    </row>
    <row r="1069" spans="1:11" ht="12.75">
      <c r="A1069" s="1595" t="s">
        <v>1236</v>
      </c>
      <c r="B1069" s="1595" t="s">
        <v>757</v>
      </c>
      <c r="C1069" s="1595"/>
      <c r="D1069" s="1595" t="s">
        <v>549</v>
      </c>
      <c r="E1069" s="1601">
        <v>703800</v>
      </c>
      <c r="F1069" s="1595"/>
      <c r="G1069" s="1596" t="s">
        <v>1238</v>
      </c>
      <c r="H1069" s="1595" t="s">
        <v>2773</v>
      </c>
      <c r="I1069" s="1595"/>
      <c r="J1069" s="1595">
        <v>1548.76</v>
      </c>
      <c r="K1069" s="1595" t="s">
        <v>3222</v>
      </c>
    </row>
    <row r="1070" spans="1:11" ht="12.75">
      <c r="A1070" s="1595" t="s">
        <v>1236</v>
      </c>
      <c r="B1070" s="1595" t="s">
        <v>757</v>
      </c>
      <c r="C1070" s="1595"/>
      <c r="D1070" s="1595" t="s">
        <v>549</v>
      </c>
      <c r="E1070" s="1601">
        <v>703800</v>
      </c>
      <c r="F1070" s="1595"/>
      <c r="G1070" s="1595" t="s">
        <v>1238</v>
      </c>
      <c r="H1070" s="1595" t="s">
        <v>1330</v>
      </c>
      <c r="I1070" s="1595"/>
      <c r="J1070" s="1595">
        <v>2767</v>
      </c>
      <c r="K1070" s="1595" t="s">
        <v>3222</v>
      </c>
    </row>
    <row r="1071" spans="1:11" ht="12.75">
      <c r="A1071" s="1595" t="s">
        <v>1236</v>
      </c>
      <c r="B1071" s="1595" t="s">
        <v>757</v>
      </c>
      <c r="C1071" s="1595"/>
      <c r="D1071" s="1595" t="s">
        <v>549</v>
      </c>
      <c r="E1071" s="1601">
        <v>703800</v>
      </c>
      <c r="F1071" s="1595"/>
      <c r="G1071" s="1595" t="s">
        <v>1238</v>
      </c>
      <c r="H1071" s="1595" t="s">
        <v>1331</v>
      </c>
      <c r="I1071" s="1595"/>
      <c r="J1071" s="1595">
        <v>2691.3200000000002</v>
      </c>
      <c r="K1071" s="1595" t="s">
        <v>3222</v>
      </c>
    </row>
    <row r="1072" spans="1:11" ht="12.75">
      <c r="A1072" s="1595" t="s">
        <v>1236</v>
      </c>
      <c r="B1072" s="1595" t="s">
        <v>778</v>
      </c>
      <c r="C1072" s="1595"/>
      <c r="D1072" s="1595" t="s">
        <v>549</v>
      </c>
      <c r="E1072" s="1601">
        <v>642500</v>
      </c>
      <c r="F1072" s="1595"/>
      <c r="G1072" s="1595" t="s">
        <v>116</v>
      </c>
      <c r="H1072" s="1595" t="s">
        <v>2773</v>
      </c>
      <c r="I1072" s="1595"/>
      <c r="J1072" s="1595">
        <v>297.92000000000002</v>
      </c>
      <c r="K1072" s="1595" t="s">
        <v>3222</v>
      </c>
    </row>
    <row r="1073" spans="1:11" ht="12.75">
      <c r="A1073" s="1595" t="s">
        <v>1236</v>
      </c>
      <c r="B1073" s="1595" t="s">
        <v>778</v>
      </c>
      <c r="C1073" s="1595"/>
      <c r="D1073" s="1595" t="s">
        <v>549</v>
      </c>
      <c r="E1073" s="1601">
        <v>642800</v>
      </c>
      <c r="F1073" s="1595"/>
      <c r="G1073" s="1595" t="s">
        <v>116</v>
      </c>
      <c r="H1073" s="1595" t="s">
        <v>1329</v>
      </c>
      <c r="I1073" s="1595"/>
      <c r="J1073" s="1595">
        <v>611.72000000000003</v>
      </c>
      <c r="K1073" s="1595" t="s">
        <v>3222</v>
      </c>
    </row>
    <row r="1074" spans="1:11" ht="12.75">
      <c r="A1074" s="1595" t="s">
        <v>1236</v>
      </c>
      <c r="B1074" s="1595" t="s">
        <v>778</v>
      </c>
      <c r="C1074" s="1595"/>
      <c r="D1074" s="1595" t="s">
        <v>549</v>
      </c>
      <c r="E1074" s="1601">
        <v>642800</v>
      </c>
      <c r="F1074" s="1595"/>
      <c r="G1074" s="1595" t="s">
        <v>116</v>
      </c>
      <c r="H1074" s="1595" t="s">
        <v>2773</v>
      </c>
      <c r="I1074" s="1595"/>
      <c r="J1074" s="1595">
        <v>148.25</v>
      </c>
      <c r="K1074" s="1595" t="s">
        <v>3222</v>
      </c>
    </row>
    <row r="1075" spans="1:11" ht="12.75">
      <c r="A1075" s="1595" t="s">
        <v>1236</v>
      </c>
      <c r="B1075" s="1595" t="s">
        <v>778</v>
      </c>
      <c r="C1075" s="1595"/>
      <c r="D1075" s="1595" t="s">
        <v>549</v>
      </c>
      <c r="E1075" s="1601">
        <v>642800</v>
      </c>
      <c r="F1075" s="1595"/>
      <c r="G1075" s="1595" t="s">
        <v>116</v>
      </c>
      <c r="H1075" s="1595" t="s">
        <v>1330</v>
      </c>
      <c r="I1075" s="1595"/>
      <c r="J1075" s="1595">
        <v>321.5</v>
      </c>
      <c r="K1075" s="1595" t="s">
        <v>3222</v>
      </c>
    </row>
    <row r="1076" spans="1:11" ht="12.75">
      <c r="A1076" s="1595" t="s">
        <v>1236</v>
      </c>
      <c r="B1076" s="1595" t="s">
        <v>778</v>
      </c>
      <c r="C1076" s="1595"/>
      <c r="D1076" s="1595" t="s">
        <v>549</v>
      </c>
      <c r="E1076" s="1601">
        <v>642800</v>
      </c>
      <c r="F1076" s="1595"/>
      <c r="G1076" s="1595" t="s">
        <v>116</v>
      </c>
      <c r="H1076" s="1595" t="s">
        <v>1331</v>
      </c>
      <c r="I1076" s="1595"/>
      <c r="J1076" s="1595">
        <v>148.25</v>
      </c>
      <c r="K1076" s="1595" t="s">
        <v>3222</v>
      </c>
    </row>
    <row r="1077" spans="1:11" ht="12.75">
      <c r="A1077" s="1595" t="s">
        <v>1236</v>
      </c>
      <c r="B1077" s="1595" t="s">
        <v>777</v>
      </c>
      <c r="C1077" s="1595"/>
      <c r="D1077" s="1595" t="s">
        <v>549</v>
      </c>
      <c r="E1077" s="1601">
        <v>634000</v>
      </c>
      <c r="F1077" s="1595"/>
      <c r="G1077" s="1595" t="s">
        <v>115</v>
      </c>
      <c r="H1077" s="1595" t="s">
        <v>1329</v>
      </c>
      <c r="I1077" s="1595"/>
      <c r="J1077" s="1595">
        <v>-334739.59000000003</v>
      </c>
      <c r="K1077" s="1595" t="s">
        <v>3222</v>
      </c>
    </row>
    <row r="1078" spans="1:11" ht="12.75">
      <c r="A1078" s="1595" t="s">
        <v>1236</v>
      </c>
      <c r="B1078" s="1595" t="s">
        <v>777</v>
      </c>
      <c r="C1078" s="1595"/>
      <c r="D1078" s="1595" t="s">
        <v>549</v>
      </c>
      <c r="E1078" s="1601">
        <v>634000</v>
      </c>
      <c r="F1078" s="1595"/>
      <c r="G1078" s="1595" t="s">
        <v>115</v>
      </c>
      <c r="H1078" s="1595" t="s">
        <v>2773</v>
      </c>
      <c r="I1078" s="1595"/>
      <c r="J1078" s="1595">
        <v>-215906.01000000001</v>
      </c>
      <c r="K1078" s="1595" t="s">
        <v>3222</v>
      </c>
    </row>
    <row r="1079" spans="1:11" ht="12.75">
      <c r="A1079" s="1595" t="s">
        <v>1236</v>
      </c>
      <c r="B1079" s="1595" t="s">
        <v>777</v>
      </c>
      <c r="C1079" s="1595"/>
      <c r="D1079" s="1595" t="s">
        <v>549</v>
      </c>
      <c r="E1079" s="1601">
        <v>634000</v>
      </c>
      <c r="F1079" s="1595"/>
      <c r="G1079" s="1595" t="s">
        <v>115</v>
      </c>
      <c r="H1079" s="1595" t="s">
        <v>1330</v>
      </c>
      <c r="I1079" s="1595"/>
      <c r="J1079" s="1595">
        <v>-204585.69</v>
      </c>
      <c r="K1079" s="1595" t="s">
        <v>3222</v>
      </c>
    </row>
    <row r="1080" spans="1:11" ht="12.75">
      <c r="A1080" s="1595" t="s">
        <v>1236</v>
      </c>
      <c r="B1080" s="1595" t="s">
        <v>777</v>
      </c>
      <c r="C1080" s="1595"/>
      <c r="D1080" s="1595" t="s">
        <v>549</v>
      </c>
      <c r="E1080" s="1601">
        <v>634000</v>
      </c>
      <c r="F1080" s="1595"/>
      <c r="G1080" s="1595" t="s">
        <v>115</v>
      </c>
      <c r="H1080" s="1595" t="s">
        <v>1331</v>
      </c>
      <c r="I1080" s="1595"/>
      <c r="J1080" s="1595">
        <v>-235319.5</v>
      </c>
      <c r="K1080" s="1595" t="s">
        <v>3222</v>
      </c>
    </row>
    <row r="1081" spans="1:11" ht="12.75">
      <c r="A1081" s="1595" t="s">
        <v>1236</v>
      </c>
      <c r="B1081" s="1595" t="s">
        <v>777</v>
      </c>
      <c r="C1081" s="1595"/>
      <c r="D1081" s="1595" t="s">
        <v>549</v>
      </c>
      <c r="E1081" s="1601">
        <v>634000</v>
      </c>
      <c r="F1081" s="1595"/>
      <c r="G1081" s="1595" t="s">
        <v>1238</v>
      </c>
      <c r="H1081" s="1595" t="s">
        <v>1329</v>
      </c>
      <c r="I1081" s="1595"/>
      <c r="J1081" s="1595">
        <v>35749.980000000003</v>
      </c>
      <c r="K1081" s="1595" t="s">
        <v>3222</v>
      </c>
    </row>
    <row r="1082" spans="1:11" ht="12.75">
      <c r="A1082" s="1595" t="s">
        <v>1236</v>
      </c>
      <c r="B1082" s="1595" t="s">
        <v>777</v>
      </c>
      <c r="C1082" s="1595"/>
      <c r="D1082" s="1595" t="s">
        <v>549</v>
      </c>
      <c r="E1082" s="1601">
        <v>634000</v>
      </c>
      <c r="F1082" s="1595"/>
      <c r="G1082" s="1595" t="s">
        <v>1238</v>
      </c>
      <c r="H1082" s="1595" t="s">
        <v>2773</v>
      </c>
      <c r="I1082" s="1595"/>
      <c r="J1082" s="1595">
        <v>23382.990000000002</v>
      </c>
      <c r="K1082" s="1595" t="s">
        <v>3222</v>
      </c>
    </row>
    <row r="1083" spans="1:11" ht="12.75">
      <c r="A1083" s="1595" t="s">
        <v>1236</v>
      </c>
      <c r="B1083" s="1595" t="s">
        <v>777</v>
      </c>
      <c r="C1083" s="1595"/>
      <c r="D1083" s="1595" t="s">
        <v>549</v>
      </c>
      <c r="E1083" s="1601">
        <v>634000</v>
      </c>
      <c r="F1083" s="1595"/>
      <c r="G1083" s="1595" t="s">
        <v>1238</v>
      </c>
      <c r="H1083" s="1595" t="s">
        <v>1330</v>
      </c>
      <c r="I1083" s="1595"/>
      <c r="J1083" s="1595">
        <v>21849.849999999999</v>
      </c>
      <c r="K1083" s="1595" t="s">
        <v>3222</v>
      </c>
    </row>
    <row r="1084" spans="1:11" ht="12.75">
      <c r="A1084" s="1595" t="s">
        <v>1236</v>
      </c>
      <c r="B1084" s="1595" t="s">
        <v>777</v>
      </c>
      <c r="C1084" s="1595"/>
      <c r="D1084" s="1595" t="s">
        <v>549</v>
      </c>
      <c r="E1084" s="1601">
        <v>634000</v>
      </c>
      <c r="F1084" s="1595"/>
      <c r="G1084" s="1595" t="s">
        <v>1238</v>
      </c>
      <c r="H1084" s="1595" t="s">
        <v>1331</v>
      </c>
      <c r="I1084" s="1595"/>
      <c r="J1084" s="1595">
        <v>25132.080000000002</v>
      </c>
      <c r="K1084" s="1595" t="s">
        <v>3222</v>
      </c>
    </row>
    <row r="1085" spans="1:11" ht="12.75">
      <c r="A1085" s="1595" t="s">
        <v>1236</v>
      </c>
      <c r="B1085" s="1595" t="s">
        <v>777</v>
      </c>
      <c r="C1085" s="1595"/>
      <c r="D1085" s="1595" t="s">
        <v>549</v>
      </c>
      <c r="E1085" s="1601">
        <v>634000</v>
      </c>
      <c r="F1085" s="1595"/>
      <c r="G1085" s="1595" t="s">
        <v>116</v>
      </c>
      <c r="H1085" s="1595" t="s">
        <v>1329</v>
      </c>
      <c r="I1085" s="1595"/>
      <c r="J1085" s="1595">
        <v>298989.60999999999</v>
      </c>
      <c r="K1085" s="1595" t="s">
        <v>3222</v>
      </c>
    </row>
    <row r="1086" spans="1:11" ht="12.75">
      <c r="A1086" s="1595" t="s">
        <v>1236</v>
      </c>
      <c r="B1086" s="1595" t="s">
        <v>777</v>
      </c>
      <c r="C1086" s="1595"/>
      <c r="D1086" s="1595" t="s">
        <v>549</v>
      </c>
      <c r="E1086" s="1601">
        <v>634000</v>
      </c>
      <c r="F1086" s="1595"/>
      <c r="G1086" s="1595" t="s">
        <v>116</v>
      </c>
      <c r="H1086" s="1595" t="s">
        <v>2773</v>
      </c>
      <c r="I1086" s="1595"/>
      <c r="J1086" s="1595">
        <v>192523.01999999999</v>
      </c>
      <c r="K1086" s="1595" t="s">
        <v>3222</v>
      </c>
    </row>
    <row r="1087" spans="1:11" ht="12.75">
      <c r="A1087" s="1595" t="s">
        <v>1236</v>
      </c>
      <c r="B1087" s="1595" t="s">
        <v>777</v>
      </c>
      <c r="C1087" s="1595"/>
      <c r="D1087" s="1595" t="s">
        <v>549</v>
      </c>
      <c r="E1087" s="1601">
        <v>634000</v>
      </c>
      <c r="F1087" s="1595"/>
      <c r="G1087" s="1595" t="s">
        <v>116</v>
      </c>
      <c r="H1087" s="1595" t="s">
        <v>1330</v>
      </c>
      <c r="I1087" s="1595"/>
      <c r="J1087" s="1595">
        <v>182735.84</v>
      </c>
      <c r="K1087" s="1595" t="s">
        <v>3222</v>
      </c>
    </row>
    <row r="1088" spans="1:11" ht="12.75">
      <c r="A1088" s="1595" t="s">
        <v>1236</v>
      </c>
      <c r="B1088" s="1595" t="s">
        <v>777</v>
      </c>
      <c r="C1088" s="1595"/>
      <c r="D1088" s="1595" t="s">
        <v>549</v>
      </c>
      <c r="E1088" s="1601">
        <v>634000</v>
      </c>
      <c r="F1088" s="1595"/>
      <c r="G1088" s="1595" t="s">
        <v>116</v>
      </c>
      <c r="H1088" s="1595" t="s">
        <v>1331</v>
      </c>
      <c r="I1088" s="1595"/>
      <c r="J1088" s="1595">
        <v>210187.42000000001</v>
      </c>
      <c r="K1088" s="1595" t="s">
        <v>3222</v>
      </c>
    </row>
    <row r="1089" spans="1:11" ht="12.75">
      <c r="A1089" s="1595" t="s">
        <v>1236</v>
      </c>
      <c r="B1089" s="1595" t="s">
        <v>777</v>
      </c>
      <c r="C1089" s="1595"/>
      <c r="D1089" s="1595" t="s">
        <v>549</v>
      </c>
      <c r="E1089" s="1601">
        <v>634700</v>
      </c>
      <c r="F1089" s="1595"/>
      <c r="G1089" s="1595" t="s">
        <v>116</v>
      </c>
      <c r="H1089" s="1595" t="s">
        <v>1329</v>
      </c>
      <c r="I1089" s="1595"/>
      <c r="J1089" s="1595">
        <v>56515.639999999999</v>
      </c>
      <c r="K1089" s="1595" t="s">
        <v>3222</v>
      </c>
    </row>
    <row r="1090" spans="1:11" ht="12.75">
      <c r="A1090" s="1595" t="s">
        <v>1236</v>
      </c>
      <c r="B1090" s="1595" t="s">
        <v>777</v>
      </c>
      <c r="C1090" s="1595"/>
      <c r="D1090" s="1595" t="s">
        <v>549</v>
      </c>
      <c r="E1090" s="1601">
        <v>634700</v>
      </c>
      <c r="F1090" s="1595"/>
      <c r="G1090" s="1595" t="s">
        <v>116</v>
      </c>
      <c r="H1090" s="1595" t="s">
        <v>2773</v>
      </c>
      <c r="I1090" s="1595"/>
      <c r="J1090" s="1595">
        <v>57146.529999999999</v>
      </c>
      <c r="K1090" s="1595" t="s">
        <v>3222</v>
      </c>
    </row>
    <row r="1091" spans="1:11" ht="12.75">
      <c r="A1091" s="1595" t="s">
        <v>1236</v>
      </c>
      <c r="B1091" s="1595" t="s">
        <v>777</v>
      </c>
      <c r="C1091" s="1595"/>
      <c r="D1091" s="1595" t="s">
        <v>549</v>
      </c>
      <c r="E1091" s="1601">
        <v>634700</v>
      </c>
      <c r="F1091" s="1595"/>
      <c r="G1091" s="1595" t="s">
        <v>116</v>
      </c>
      <c r="H1091" s="1595" t="s">
        <v>1330</v>
      </c>
      <c r="I1091" s="1595"/>
      <c r="J1091" s="1595">
        <v>58439.75</v>
      </c>
      <c r="K1091" s="1595" t="s">
        <v>3222</v>
      </c>
    </row>
    <row r="1092" spans="1:11" ht="12.75">
      <c r="A1092" s="1595" t="s">
        <v>1236</v>
      </c>
      <c r="B1092" s="1595" t="s">
        <v>777</v>
      </c>
      <c r="C1092" s="1595"/>
      <c r="D1092" s="1595" t="s">
        <v>549</v>
      </c>
      <c r="E1092" s="1601">
        <v>634700</v>
      </c>
      <c r="F1092" s="1595"/>
      <c r="G1092" s="1595" t="s">
        <v>116</v>
      </c>
      <c r="H1092" s="1595" t="s">
        <v>1331</v>
      </c>
      <c r="I1092" s="1595"/>
      <c r="J1092" s="1595">
        <v>57201.589999999997</v>
      </c>
      <c r="K1092" s="1595" t="s">
        <v>3222</v>
      </c>
    </row>
    <row r="1093" spans="1:11" ht="12.75">
      <c r="A1093" s="1595" t="s">
        <v>1236</v>
      </c>
      <c r="B1093" s="1595" t="s">
        <v>777</v>
      </c>
      <c r="C1093" s="1595"/>
      <c r="D1093" s="1595" t="s">
        <v>549</v>
      </c>
      <c r="E1093" s="1601">
        <v>634800</v>
      </c>
      <c r="F1093" s="1595"/>
      <c r="G1093" s="1595" t="s">
        <v>116</v>
      </c>
      <c r="H1093" s="1595" t="s">
        <v>1329</v>
      </c>
      <c r="I1093" s="1595"/>
      <c r="J1093" s="1595">
        <v>242474.35999999999</v>
      </c>
      <c r="K1093" s="1595" t="s">
        <v>3222</v>
      </c>
    </row>
    <row r="1094" spans="1:11" ht="12.75">
      <c r="A1094" s="1595" t="s">
        <v>1236</v>
      </c>
      <c r="B1094" s="1595" t="s">
        <v>777</v>
      </c>
      <c r="C1094" s="1595"/>
      <c r="D1094" s="1595" t="s">
        <v>549</v>
      </c>
      <c r="E1094" s="1601">
        <v>634800</v>
      </c>
      <c r="F1094" s="1595"/>
      <c r="G1094" s="1595" t="s">
        <v>116</v>
      </c>
      <c r="H1094" s="1595" t="s">
        <v>2773</v>
      </c>
      <c r="I1094" s="1595"/>
      <c r="J1094" s="1595">
        <v>135376.37</v>
      </c>
      <c r="K1094" s="1595" t="s">
        <v>3222</v>
      </c>
    </row>
    <row r="1095" spans="1:11" ht="12.75">
      <c r="A1095" s="1595" t="s">
        <v>1236</v>
      </c>
      <c r="B1095" s="1595" t="s">
        <v>777</v>
      </c>
      <c r="C1095" s="1595"/>
      <c r="D1095" s="1595" t="s">
        <v>549</v>
      </c>
      <c r="E1095" s="1601">
        <v>634800</v>
      </c>
      <c r="F1095" s="1595"/>
      <c r="G1095" s="1595" t="s">
        <v>116</v>
      </c>
      <c r="H1095" s="1595" t="s">
        <v>1330</v>
      </c>
      <c r="I1095" s="1595"/>
      <c r="J1095" s="1595">
        <v>124295.99000000001</v>
      </c>
      <c r="K1095" s="1595" t="s">
        <v>3222</v>
      </c>
    </row>
    <row r="1096" spans="1:11" ht="12.75">
      <c r="A1096" s="1595" t="s">
        <v>1236</v>
      </c>
      <c r="B1096" s="1595" t="s">
        <v>777</v>
      </c>
      <c r="C1096" s="1595"/>
      <c r="D1096" s="1595" t="s">
        <v>549</v>
      </c>
      <c r="E1096" s="1601">
        <v>634800</v>
      </c>
      <c r="F1096" s="1595"/>
      <c r="G1096" s="1595" t="s">
        <v>116</v>
      </c>
      <c r="H1096" s="1595" t="s">
        <v>1331</v>
      </c>
      <c r="I1096" s="1595"/>
      <c r="J1096" s="1595">
        <v>152985.89999999999</v>
      </c>
      <c r="K1096" s="1595" t="s">
        <v>3222</v>
      </c>
    </row>
    <row r="1097" spans="1:11" ht="12.75">
      <c r="A1097" s="1595" t="s">
        <v>1236</v>
      </c>
      <c r="B1097" s="1595" t="s">
        <v>777</v>
      </c>
      <c r="C1097" s="1595"/>
      <c r="D1097" s="1595" t="s">
        <v>549</v>
      </c>
      <c r="E1097" s="1601">
        <v>734700</v>
      </c>
      <c r="F1097" s="1595"/>
      <c r="G1097" s="1595" t="s">
        <v>1238</v>
      </c>
      <c r="H1097" s="1595" t="s">
        <v>1329</v>
      </c>
      <c r="I1097" s="1595"/>
      <c r="J1097" s="1595">
        <v>6757.2600000000002</v>
      </c>
      <c r="K1097" s="1595" t="s">
        <v>3222</v>
      </c>
    </row>
    <row r="1098" spans="1:11" ht="12.75">
      <c r="A1098" s="1595" t="s">
        <v>1236</v>
      </c>
      <c r="B1098" s="1595" t="s">
        <v>777</v>
      </c>
      <c r="C1098" s="1595"/>
      <c r="D1098" s="1595" t="s">
        <v>549</v>
      </c>
      <c r="E1098" s="1601">
        <v>734700</v>
      </c>
      <c r="F1098" s="1595"/>
      <c r="G1098" s="1595" t="s">
        <v>1238</v>
      </c>
      <c r="H1098" s="1595" t="s">
        <v>2773</v>
      </c>
      <c r="I1098" s="1595"/>
      <c r="J1098" s="1595">
        <v>6940.5</v>
      </c>
      <c r="K1098" s="1595" t="s">
        <v>3222</v>
      </c>
    </row>
    <row r="1099" spans="1:11" ht="12.75">
      <c r="A1099" s="1595" t="s">
        <v>1236</v>
      </c>
      <c r="B1099" s="1595" t="s">
        <v>777</v>
      </c>
      <c r="C1099" s="1595"/>
      <c r="D1099" s="1595" t="s">
        <v>549</v>
      </c>
      <c r="E1099" s="1601">
        <v>734700</v>
      </c>
      <c r="F1099" s="1595"/>
      <c r="G1099" s="1595" t="s">
        <v>1238</v>
      </c>
      <c r="H1099" s="1595" t="s">
        <v>1330</v>
      </c>
      <c r="I1099" s="1595"/>
      <c r="J1099" s="1595">
        <v>6987.4899999999998</v>
      </c>
      <c r="K1099" s="1595" t="s">
        <v>3222</v>
      </c>
    </row>
    <row r="1100" spans="1:11" ht="12.75">
      <c r="A1100" s="1595" t="s">
        <v>1236</v>
      </c>
      <c r="B1100" s="1595" t="s">
        <v>777</v>
      </c>
      <c r="C1100" s="1595"/>
      <c r="D1100" s="1595" t="s">
        <v>549</v>
      </c>
      <c r="E1100" s="1601">
        <v>734700</v>
      </c>
      <c r="F1100" s="1595"/>
      <c r="G1100" s="1595" t="s">
        <v>1238</v>
      </c>
      <c r="H1100" s="1595" t="s">
        <v>1331</v>
      </c>
      <c r="I1100" s="1595"/>
      <c r="J1100" s="1595">
        <v>6839.1700000000001</v>
      </c>
      <c r="K1100" s="1595" t="s">
        <v>3222</v>
      </c>
    </row>
    <row r="1101" spans="1:11" ht="12.75">
      <c r="A1101" s="1595" t="s">
        <v>1236</v>
      </c>
      <c r="B1101" s="1595" t="s">
        <v>777</v>
      </c>
      <c r="C1101" s="1595"/>
      <c r="D1101" s="1595" t="s">
        <v>549</v>
      </c>
      <c r="E1101" s="1601">
        <v>734800</v>
      </c>
      <c r="F1101" s="1595"/>
      <c r="G1101" s="1595" t="s">
        <v>1238</v>
      </c>
      <c r="H1101" s="1595" t="s">
        <v>1329</v>
      </c>
      <c r="I1101" s="1595"/>
      <c r="J1101" s="1595">
        <v>28992.139999999999</v>
      </c>
      <c r="K1101" s="1595" t="s">
        <v>3222</v>
      </c>
    </row>
    <row r="1102" spans="1:11" ht="12.75">
      <c r="A1102" s="1595" t="s">
        <v>1236</v>
      </c>
      <c r="B1102" s="1595" t="s">
        <v>777</v>
      </c>
      <c r="C1102" s="1595"/>
      <c r="D1102" s="1595" t="s">
        <v>549</v>
      </c>
      <c r="E1102" s="1601">
        <v>734800</v>
      </c>
      <c r="F1102" s="1595"/>
      <c r="G1102" s="1595" t="s">
        <v>1238</v>
      </c>
      <c r="H1102" s="1595" t="s">
        <v>2773</v>
      </c>
      <c r="I1102" s="1595"/>
      <c r="J1102" s="1595">
        <v>16441.389999999999</v>
      </c>
      <c r="K1102" s="1595" t="s">
        <v>3222</v>
      </c>
    </row>
    <row r="1103" spans="1:11" ht="12.75">
      <c r="A1103" s="1595" t="s">
        <v>1236</v>
      </c>
      <c r="B1103" s="1595" t="s">
        <v>777</v>
      </c>
      <c r="C1103" s="1595"/>
      <c r="D1103" s="1595" t="s">
        <v>549</v>
      </c>
      <c r="E1103" s="1601">
        <v>734800</v>
      </c>
      <c r="F1103" s="1595"/>
      <c r="G1103" s="1595" t="s">
        <v>1238</v>
      </c>
      <c r="H1103" s="1595" t="s">
        <v>1330</v>
      </c>
      <c r="I1103" s="1595"/>
      <c r="J1103" s="1595">
        <v>14861.889999999999</v>
      </c>
      <c r="K1103" s="1595" t="s">
        <v>3222</v>
      </c>
    </row>
    <row r="1104" spans="1:11" ht="12.75">
      <c r="A1104" s="1595" t="s">
        <v>1236</v>
      </c>
      <c r="B1104" s="1595" t="s">
        <v>777</v>
      </c>
      <c r="C1104" s="1595"/>
      <c r="D1104" s="1595" t="s">
        <v>549</v>
      </c>
      <c r="E1104" s="1601">
        <v>734800</v>
      </c>
      <c r="F1104" s="1595"/>
      <c r="G1104" s="1595" t="s">
        <v>1238</v>
      </c>
      <c r="H1104" s="1595" t="s">
        <v>1331</v>
      </c>
      <c r="I1104" s="1595"/>
      <c r="J1104" s="1595">
        <v>18292.029999999999</v>
      </c>
      <c r="K1104" s="1595" t="s">
        <v>3222</v>
      </c>
    </row>
    <row r="1105" spans="1:11" ht="12.75">
      <c r="A1105" s="1595" t="s">
        <v>1236</v>
      </c>
      <c r="B1105" s="1595" t="s">
        <v>480</v>
      </c>
      <c r="C1105" s="1595"/>
      <c r="D1105" s="1595" t="s">
        <v>1286</v>
      </c>
      <c r="E1105" s="1601">
        <v>488000</v>
      </c>
      <c r="F1105" s="1595"/>
      <c r="G1105" s="1595" t="s">
        <v>116</v>
      </c>
      <c r="H1105" s="1595" t="s">
        <v>1329</v>
      </c>
      <c r="I1105" s="1595"/>
      <c r="J1105" s="1595">
        <v>-185608.67999999999</v>
      </c>
      <c r="K1105" s="1595" t="s">
        <v>3222</v>
      </c>
    </row>
    <row r="1106" spans="1:11" ht="12.75">
      <c r="A1106" s="1595" t="s">
        <v>1236</v>
      </c>
      <c r="B1106" s="1595" t="s">
        <v>480</v>
      </c>
      <c r="C1106" s="1595"/>
      <c r="D1106" s="1595" t="s">
        <v>1286</v>
      </c>
      <c r="E1106" s="1601">
        <v>488000</v>
      </c>
      <c r="F1106" s="1595"/>
      <c r="G1106" s="1595" t="s">
        <v>116</v>
      </c>
      <c r="H1106" s="1595" t="s">
        <v>2773</v>
      </c>
      <c r="I1106" s="1595"/>
      <c r="J1106" s="1595">
        <v>-187054.31</v>
      </c>
      <c r="K1106" s="1595" t="s">
        <v>3222</v>
      </c>
    </row>
    <row r="1107" spans="1:11" ht="12.75">
      <c r="A1107" s="1595" t="s">
        <v>1236</v>
      </c>
      <c r="B1107" s="1595" t="s">
        <v>480</v>
      </c>
      <c r="C1107" s="1595"/>
      <c r="D1107" s="1595" t="s">
        <v>1286</v>
      </c>
      <c r="E1107" s="1601">
        <v>488000</v>
      </c>
      <c r="F1107" s="1595"/>
      <c r="G1107" s="1595" t="s">
        <v>116</v>
      </c>
      <c r="H1107" s="1595" t="s">
        <v>1330</v>
      </c>
      <c r="I1107" s="1595"/>
      <c r="J1107" s="1595">
        <v>-185932.64999999999</v>
      </c>
      <c r="K1107" s="1595" t="s">
        <v>3222</v>
      </c>
    </row>
    <row r="1108" spans="1:11" ht="12.75">
      <c r="A1108" s="1595" t="s">
        <v>1236</v>
      </c>
      <c r="B1108" s="1595" t="s">
        <v>480</v>
      </c>
      <c r="C1108" s="1595"/>
      <c r="D1108" s="1595" t="s">
        <v>1286</v>
      </c>
      <c r="E1108" s="1601">
        <v>488000</v>
      </c>
      <c r="F1108" s="1595"/>
      <c r="G1108" s="1595" t="s">
        <v>116</v>
      </c>
      <c r="H1108" s="1595" t="s">
        <v>1331</v>
      </c>
      <c r="I1108" s="1595"/>
      <c r="J1108" s="1595">
        <v>-187028.34</v>
      </c>
      <c r="K1108" s="1595" t="s">
        <v>3222</v>
      </c>
    </row>
    <row r="1109" spans="1:11" ht="12.75">
      <c r="A1109" s="1595" t="s">
        <v>1236</v>
      </c>
      <c r="B1109" s="1595" t="s">
        <v>480</v>
      </c>
      <c r="C1109" s="1595" t="s">
        <v>1307</v>
      </c>
      <c r="D1109" s="1595" t="s">
        <v>1286</v>
      </c>
      <c r="E1109" s="1601">
        <v>536000</v>
      </c>
      <c r="F1109" s="1595"/>
      <c r="G1109" s="1595" t="s">
        <v>1238</v>
      </c>
      <c r="H1109" s="1595" t="s">
        <v>1329</v>
      </c>
      <c r="I1109" s="1595"/>
      <c r="J1109" s="1595">
        <v>-201626.70000000001</v>
      </c>
      <c r="K1109" s="1595" t="s">
        <v>3222</v>
      </c>
    </row>
    <row r="1110" spans="1:11" ht="12.75">
      <c r="A1110" s="1595" t="s">
        <v>1236</v>
      </c>
      <c r="B1110" s="1595" t="s">
        <v>480</v>
      </c>
      <c r="C1110" s="1595" t="s">
        <v>1307</v>
      </c>
      <c r="D1110" s="1595" t="s">
        <v>1286</v>
      </c>
      <c r="E1110" s="1601">
        <v>536000</v>
      </c>
      <c r="F1110" s="1595"/>
      <c r="G1110" s="1595" t="s">
        <v>1238</v>
      </c>
      <c r="H1110" s="1595" t="s">
        <v>2773</v>
      </c>
      <c r="I1110" s="1595"/>
      <c r="J1110" s="1595">
        <v>-205202.85999999999</v>
      </c>
      <c r="K1110" s="1595" t="s">
        <v>3222</v>
      </c>
    </row>
    <row r="1111" spans="1:11" ht="12.75">
      <c r="A1111" s="1595" t="s">
        <v>1236</v>
      </c>
      <c r="B1111" s="1595" t="s">
        <v>480</v>
      </c>
      <c r="C1111" s="1595" t="s">
        <v>1307</v>
      </c>
      <c r="D1111" s="1595" t="s">
        <v>1286</v>
      </c>
      <c r="E1111" s="1601">
        <v>536000</v>
      </c>
      <c r="F1111" s="1595"/>
      <c r="G1111" s="1595" t="s">
        <v>1238</v>
      </c>
      <c r="H1111" s="1595" t="s">
        <v>1330</v>
      </c>
      <c r="I1111" s="1595"/>
      <c r="J1111" s="1595">
        <v>-198597.39000000001</v>
      </c>
      <c r="K1111" s="1595" t="s">
        <v>3222</v>
      </c>
    </row>
    <row r="1112" spans="1:11" ht="12.75">
      <c r="A1112" s="1595" t="s">
        <v>1236</v>
      </c>
      <c r="B1112" s="1595" t="s">
        <v>480</v>
      </c>
      <c r="C1112" s="1595" t="s">
        <v>1307</v>
      </c>
      <c r="D1112" s="1595" t="s">
        <v>1286</v>
      </c>
      <c r="E1112" s="1601">
        <v>536000</v>
      </c>
      <c r="F1112" s="1595"/>
      <c r="G1112" s="1595" t="s">
        <v>1238</v>
      </c>
      <c r="H1112" s="1595" t="s">
        <v>1331</v>
      </c>
      <c r="I1112" s="1595"/>
      <c r="J1112" s="1595">
        <v>-196801.35000000001</v>
      </c>
      <c r="K1112" s="1595" t="s">
        <v>3222</v>
      </c>
    </row>
    <row r="1113" spans="1:11" ht="12.75">
      <c r="A1113" s="1595" t="s">
        <v>1236</v>
      </c>
      <c r="B1113" s="1595" t="s">
        <v>1308</v>
      </c>
      <c r="C1113" s="1595"/>
      <c r="D1113" s="1595" t="s">
        <v>809</v>
      </c>
      <c r="E1113" s="1601">
        <v>417100</v>
      </c>
      <c r="F1113" s="1595"/>
      <c r="G1113" s="1595" t="s">
        <v>1238</v>
      </c>
      <c r="H1113" s="1595" t="s">
        <v>1329</v>
      </c>
      <c r="I1113" s="1595"/>
      <c r="J1113" s="1595">
        <v>1333.6099999999999</v>
      </c>
      <c r="K1113" s="1595" t="s">
        <v>3222</v>
      </c>
    </row>
    <row r="1114" spans="1:11" ht="12.75">
      <c r="A1114" s="1595" t="s">
        <v>1236</v>
      </c>
      <c r="B1114" s="1595" t="s">
        <v>1308</v>
      </c>
      <c r="C1114" s="1595"/>
      <c r="D1114" s="1595" t="s">
        <v>809</v>
      </c>
      <c r="E1114" s="1601">
        <v>417100</v>
      </c>
      <c r="F1114" s="1595"/>
      <c r="G1114" s="1595" t="s">
        <v>1238</v>
      </c>
      <c r="H1114" s="1595" t="s">
        <v>2773</v>
      </c>
      <c r="I1114" s="1595"/>
      <c r="J1114" s="1595">
        <v>498.17000000000002</v>
      </c>
      <c r="K1114" s="1595" t="s">
        <v>3222</v>
      </c>
    </row>
    <row r="1115" spans="1:11" ht="12.75">
      <c r="A1115" s="1595" t="s">
        <v>1236</v>
      </c>
      <c r="B1115" s="1595" t="s">
        <v>1308</v>
      </c>
      <c r="C1115" s="1595"/>
      <c r="D1115" s="1595" t="s">
        <v>809</v>
      </c>
      <c r="E1115" s="1601">
        <v>417100</v>
      </c>
      <c r="F1115" s="1595"/>
      <c r="G1115" s="1595" t="s">
        <v>1238</v>
      </c>
      <c r="H1115" s="1595" t="s">
        <v>1330</v>
      </c>
      <c r="I1115" s="1595"/>
      <c r="J1115" s="1595">
        <v>488.67000000000002</v>
      </c>
      <c r="K1115" s="1595" t="s">
        <v>3222</v>
      </c>
    </row>
    <row r="1116" spans="1:11" ht="12.75">
      <c r="A1116" s="1595" t="s">
        <v>1236</v>
      </c>
      <c r="B1116" s="1595" t="s">
        <v>1308</v>
      </c>
      <c r="C1116" s="1595"/>
      <c r="D1116" s="1595" t="s">
        <v>809</v>
      </c>
      <c r="E1116" s="1601">
        <v>417100</v>
      </c>
      <c r="F1116" s="1595"/>
      <c r="G1116" s="1595" t="s">
        <v>1238</v>
      </c>
      <c r="H1116" s="1595" t="s">
        <v>1331</v>
      </c>
      <c r="I1116" s="1595"/>
      <c r="J1116" s="1595">
        <v>796.69000000000005</v>
      </c>
      <c r="K1116" s="1595" t="s">
        <v>3222</v>
      </c>
    </row>
    <row r="1117" spans="1:11" ht="12.75">
      <c r="A1117" s="1595" t="s">
        <v>1236</v>
      </c>
      <c r="B1117" s="1595" t="s">
        <v>1308</v>
      </c>
      <c r="C1117" s="1595"/>
      <c r="D1117" s="1595" t="s">
        <v>809</v>
      </c>
      <c r="E1117" s="1601">
        <v>417100</v>
      </c>
      <c r="F1117" s="1595"/>
      <c r="G1117" s="1595" t="s">
        <v>116</v>
      </c>
      <c r="H1117" s="1595" t="s">
        <v>1329</v>
      </c>
      <c r="I1117" s="1595"/>
      <c r="J1117" s="1595">
        <v>13387.719999999999</v>
      </c>
      <c r="K1117" s="1595" t="s">
        <v>3222</v>
      </c>
    </row>
    <row r="1118" spans="1:11" ht="12.75">
      <c r="A1118" s="1595" t="s">
        <v>1236</v>
      </c>
      <c r="B1118" s="1595" t="s">
        <v>1308</v>
      </c>
      <c r="C1118" s="1595"/>
      <c r="D1118" s="1595" t="s">
        <v>809</v>
      </c>
      <c r="E1118" s="1601">
        <v>417100</v>
      </c>
      <c r="F1118" s="1595"/>
      <c r="G1118" s="1595" t="s">
        <v>116</v>
      </c>
      <c r="H1118" s="1595" t="s">
        <v>2773</v>
      </c>
      <c r="I1118" s="1595"/>
      <c r="J1118" s="1595">
        <v>4223.1599999999999</v>
      </c>
      <c r="K1118" s="1595" t="s">
        <v>3222</v>
      </c>
    </row>
    <row r="1119" spans="1:11" ht="12.75">
      <c r="A1119" s="1595" t="s">
        <v>1236</v>
      </c>
      <c r="B1119" s="1595" t="s">
        <v>1308</v>
      </c>
      <c r="C1119" s="1595"/>
      <c r="D1119" s="1595" t="s">
        <v>809</v>
      </c>
      <c r="E1119" s="1601">
        <v>417100</v>
      </c>
      <c r="F1119" s="1595"/>
      <c r="G1119" s="1595" t="s">
        <v>116</v>
      </c>
      <c r="H1119" s="1595" t="s">
        <v>1330</v>
      </c>
      <c r="I1119" s="1595"/>
      <c r="J1119" s="1595">
        <v>4232.6599999999999</v>
      </c>
      <c r="K1119" s="1595" t="s">
        <v>3222</v>
      </c>
    </row>
    <row r="1120" spans="1:11" ht="12.75">
      <c r="A1120" s="1595" t="s">
        <v>1236</v>
      </c>
      <c r="B1120" s="1595" t="s">
        <v>1308</v>
      </c>
      <c r="C1120" s="1595"/>
      <c r="D1120" s="1595" t="s">
        <v>809</v>
      </c>
      <c r="E1120" s="1601">
        <v>417100</v>
      </c>
      <c r="F1120" s="1595"/>
      <c r="G1120" s="1595" t="s">
        <v>116</v>
      </c>
      <c r="H1120" s="1595" t="s">
        <v>1331</v>
      </c>
      <c r="I1120" s="1595"/>
      <c r="J1120" s="1595">
        <v>7024.6400000000003</v>
      </c>
      <c r="K1120" s="1595" t="s">
        <v>3222</v>
      </c>
    </row>
    <row r="1121" spans="1:11" ht="12.75">
      <c r="A1121" s="1595" t="s">
        <v>1236</v>
      </c>
      <c r="B1121" s="1595" t="s">
        <v>315</v>
      </c>
      <c r="C1121" s="1595"/>
      <c r="D1121" s="1595" t="s">
        <v>549</v>
      </c>
      <c r="E1121" s="1601">
        <v>675300</v>
      </c>
      <c r="F1121" s="1595"/>
      <c r="G1121" s="1595" t="s">
        <v>116</v>
      </c>
      <c r="H1121" s="1595" t="s">
        <v>1330</v>
      </c>
      <c r="I1121" s="1595"/>
      <c r="J1121" s="1595">
        <v>25.23</v>
      </c>
      <c r="K1121" s="1595" t="s">
        <v>3222</v>
      </c>
    </row>
    <row r="1122" spans="1:11" ht="12.75">
      <c r="A1122" s="1595" t="s">
        <v>1236</v>
      </c>
      <c r="B1122" s="1595" t="s">
        <v>315</v>
      </c>
      <c r="C1122" s="1595"/>
      <c r="D1122" s="1595" t="s">
        <v>549</v>
      </c>
      <c r="E1122" s="1601">
        <v>675300</v>
      </c>
      <c r="F1122" s="1595"/>
      <c r="G1122" s="1595" t="s">
        <v>116</v>
      </c>
      <c r="H1122" s="1595" t="s">
        <v>1331</v>
      </c>
      <c r="I1122" s="1595"/>
      <c r="J1122" s="1595">
        <v>175.96000000000001</v>
      </c>
      <c r="K1122" s="1595" t="s">
        <v>3222</v>
      </c>
    </row>
    <row r="1123" spans="1:11" ht="12.75">
      <c r="A1123" s="1595" t="s">
        <v>1236</v>
      </c>
      <c r="B1123" s="1595" t="s">
        <v>315</v>
      </c>
      <c r="C1123" s="1595"/>
      <c r="D1123" s="1595" t="s">
        <v>549</v>
      </c>
      <c r="E1123" s="1601">
        <v>675400</v>
      </c>
      <c r="F1123" s="1595"/>
      <c r="G1123" s="1595" t="s">
        <v>116</v>
      </c>
      <c r="H1123" s="1595" t="s">
        <v>2773</v>
      </c>
      <c r="I1123" s="1595"/>
      <c r="J1123" s="1595">
        <v>2379.5900000000001</v>
      </c>
      <c r="K1123" s="1595" t="s">
        <v>3222</v>
      </c>
    </row>
    <row r="1124" spans="1:11" ht="12.75">
      <c r="A1124" s="1595" t="s">
        <v>1236</v>
      </c>
      <c r="B1124" s="1595" t="s">
        <v>315</v>
      </c>
      <c r="C1124" s="1595"/>
      <c r="D1124" s="1595" t="s">
        <v>549</v>
      </c>
      <c r="E1124" s="1601">
        <v>675400</v>
      </c>
      <c r="F1124" s="1595"/>
      <c r="G1124" s="1595" t="s">
        <v>116</v>
      </c>
      <c r="H1124" s="1595" t="s">
        <v>1330</v>
      </c>
      <c r="I1124" s="1595"/>
      <c r="J1124" s="1595">
        <v>233.61000000000001</v>
      </c>
      <c r="K1124" s="1595" t="s">
        <v>3222</v>
      </c>
    </row>
    <row r="1125" spans="1:11" ht="12.75">
      <c r="A1125" s="1595" t="s">
        <v>1236</v>
      </c>
      <c r="B1125" s="1595" t="s">
        <v>315</v>
      </c>
      <c r="C1125" s="1595"/>
      <c r="D1125" s="1595" t="s">
        <v>549</v>
      </c>
      <c r="E1125" s="1601">
        <v>675400</v>
      </c>
      <c r="F1125" s="1595"/>
      <c r="G1125" s="1595" t="s">
        <v>116</v>
      </c>
      <c r="H1125" s="1595" t="s">
        <v>1331</v>
      </c>
      <c r="I1125" s="1595"/>
      <c r="J1125" s="1595">
        <v>112</v>
      </c>
      <c r="K1125" s="1595" t="s">
        <v>3222</v>
      </c>
    </row>
    <row r="1126" spans="1:11" ht="12.75">
      <c r="A1126" s="1595" t="s">
        <v>1236</v>
      </c>
      <c r="B1126" s="1595" t="s">
        <v>315</v>
      </c>
      <c r="C1126" s="1595"/>
      <c r="D1126" s="1595" t="s">
        <v>549</v>
      </c>
      <c r="E1126" s="1601">
        <v>675500</v>
      </c>
      <c r="F1126" s="1595"/>
      <c r="G1126" s="1595" t="s">
        <v>116</v>
      </c>
      <c r="H1126" s="1595" t="s">
        <v>1331</v>
      </c>
      <c r="I1126" s="1595"/>
      <c r="J1126" s="1595">
        <v>2123.5799999999999</v>
      </c>
      <c r="K1126" s="1595" t="s">
        <v>3222</v>
      </c>
    </row>
    <row r="1127" spans="1:11" ht="12.75">
      <c r="A1127" s="1595" t="s">
        <v>1236</v>
      </c>
      <c r="B1127" s="1595" t="s">
        <v>315</v>
      </c>
      <c r="C1127" s="1595"/>
      <c r="D1127" s="1595" t="s">
        <v>549</v>
      </c>
      <c r="E1127" s="1601">
        <v>675600</v>
      </c>
      <c r="F1127" s="1595"/>
      <c r="G1127" s="1595" t="s">
        <v>116</v>
      </c>
      <c r="H1127" s="1595" t="s">
        <v>1329</v>
      </c>
      <c r="I1127" s="1595"/>
      <c r="J1127" s="1595">
        <v>36.289999999999999</v>
      </c>
      <c r="K1127" s="1595" t="s">
        <v>3222</v>
      </c>
    </row>
    <row r="1128" spans="1:11" ht="12.75">
      <c r="A1128" s="1595" t="s">
        <v>1236</v>
      </c>
      <c r="B1128" s="1595" t="s">
        <v>315</v>
      </c>
      <c r="C1128" s="1595"/>
      <c r="D1128" s="1595" t="s">
        <v>549</v>
      </c>
      <c r="E1128" s="1601">
        <v>675800</v>
      </c>
      <c r="F1128" s="1595"/>
      <c r="G1128" s="1595" t="s">
        <v>116</v>
      </c>
      <c r="H1128" s="1595" t="s">
        <v>1329</v>
      </c>
      <c r="I1128" s="1595"/>
      <c r="J1128" s="1595">
        <v>29836.470000000001</v>
      </c>
      <c r="K1128" s="1595" t="s">
        <v>3222</v>
      </c>
    </row>
    <row r="1129" spans="1:11" ht="12.75">
      <c r="A1129" s="1595" t="s">
        <v>1236</v>
      </c>
      <c r="B1129" s="1595" t="s">
        <v>315</v>
      </c>
      <c r="C1129" s="1595"/>
      <c r="D1129" s="1595" t="s">
        <v>549</v>
      </c>
      <c r="E1129" s="1601">
        <v>675800</v>
      </c>
      <c r="F1129" s="1595"/>
      <c r="G1129" s="1595" t="s">
        <v>116</v>
      </c>
      <c r="H1129" s="1595" t="s">
        <v>2773</v>
      </c>
      <c r="I1129" s="1595"/>
      <c r="J1129" s="1595">
        <v>69479.839999999997</v>
      </c>
      <c r="K1129" s="1595" t="s">
        <v>3222</v>
      </c>
    </row>
    <row r="1130" spans="1:11" ht="12.75">
      <c r="A1130" s="1595" t="s">
        <v>1236</v>
      </c>
      <c r="B1130" s="1595" t="s">
        <v>315</v>
      </c>
      <c r="C1130" s="1595"/>
      <c r="D1130" s="1595" t="s">
        <v>549</v>
      </c>
      <c r="E1130" s="1601">
        <v>675800</v>
      </c>
      <c r="F1130" s="1595"/>
      <c r="G1130" s="1595" t="s">
        <v>116</v>
      </c>
      <c r="H1130" s="1595" t="s">
        <v>1330</v>
      </c>
      <c r="I1130" s="1595"/>
      <c r="J1130" s="1595">
        <v>48075.449999999997</v>
      </c>
      <c r="K1130" s="1595" t="s">
        <v>3222</v>
      </c>
    </row>
    <row r="1131" spans="1:11" ht="12.75">
      <c r="A1131" s="1595" t="s">
        <v>1236</v>
      </c>
      <c r="B1131" s="1595" t="s">
        <v>315</v>
      </c>
      <c r="C1131" s="1595"/>
      <c r="D1131" s="1595" t="s">
        <v>549</v>
      </c>
      <c r="E1131" s="1601">
        <v>675800</v>
      </c>
      <c r="F1131" s="1595"/>
      <c r="G1131" s="1595" t="s">
        <v>116</v>
      </c>
      <c r="H1131" s="1595" t="s">
        <v>1331</v>
      </c>
      <c r="I1131" s="1595"/>
      <c r="J1131" s="1595">
        <v>42564.629999999997</v>
      </c>
      <c r="K1131" s="1595" t="s">
        <v>3222</v>
      </c>
    </row>
    <row r="1132" spans="1:11" ht="12.75">
      <c r="A1132" s="1595" t="s">
        <v>1236</v>
      </c>
      <c r="B1132" s="1595" t="s">
        <v>315</v>
      </c>
      <c r="C1132" s="1595"/>
      <c r="D1132" s="1595" t="s">
        <v>549</v>
      </c>
      <c r="E1132" s="1601">
        <v>775500</v>
      </c>
      <c r="F1132" s="1595"/>
      <c r="G1132" s="1595" t="s">
        <v>1238</v>
      </c>
      <c r="H1132" s="1595" t="s">
        <v>1331</v>
      </c>
      <c r="I1132" s="1595"/>
      <c r="J1132" s="1595">
        <v>245.84999999999999</v>
      </c>
      <c r="K1132" s="1595" t="s">
        <v>3222</v>
      </c>
    </row>
    <row r="1133" spans="1:11" ht="12.75">
      <c r="A1133" s="1595" t="s">
        <v>1236</v>
      </c>
      <c r="B1133" s="1595" t="s">
        <v>315</v>
      </c>
      <c r="C1133" s="1595"/>
      <c r="D1133" s="1595" t="s">
        <v>549</v>
      </c>
      <c r="E1133" s="1601">
        <v>775600</v>
      </c>
      <c r="F1133" s="1595"/>
      <c r="G1133" s="1595" t="s">
        <v>1238</v>
      </c>
      <c r="H1133" s="1595" t="s">
        <v>1330</v>
      </c>
      <c r="I1133" s="1595"/>
      <c r="J1133" s="1595">
        <v>345.88</v>
      </c>
      <c r="K1133" s="1595" t="s">
        <v>3222</v>
      </c>
    </row>
    <row r="1134" spans="1:11" ht="12.75">
      <c r="A1134" s="1595" t="s">
        <v>1236</v>
      </c>
      <c r="B1134" s="1595" t="s">
        <v>315</v>
      </c>
      <c r="C1134" s="1595"/>
      <c r="D1134" s="1595" t="s">
        <v>549</v>
      </c>
      <c r="E1134" s="1601">
        <v>775600</v>
      </c>
      <c r="F1134" s="1595"/>
      <c r="G1134" s="1595" t="s">
        <v>1238</v>
      </c>
      <c r="H1134" s="1595" t="s">
        <v>1331</v>
      </c>
      <c r="I1134" s="1595"/>
      <c r="J1134" s="1595">
        <v>33.189999999999998</v>
      </c>
      <c r="K1134" s="1595" t="s">
        <v>3222</v>
      </c>
    </row>
    <row r="1135" spans="1:11" ht="12.75">
      <c r="A1135" s="1595" t="s">
        <v>1236</v>
      </c>
      <c r="B1135" s="1595" t="s">
        <v>315</v>
      </c>
      <c r="C1135" s="1595"/>
      <c r="D1135" s="1595" t="s">
        <v>549</v>
      </c>
      <c r="E1135" s="1601">
        <v>775800</v>
      </c>
      <c r="F1135" s="1595"/>
      <c r="G1135" s="1595" t="s">
        <v>1238</v>
      </c>
      <c r="H1135" s="1595" t="s">
        <v>1329</v>
      </c>
      <c r="I1135" s="1595"/>
      <c r="J1135" s="1595">
        <v>1884.77</v>
      </c>
      <c r="K1135" s="1595" t="s">
        <v>3222</v>
      </c>
    </row>
    <row r="1136" spans="1:11" ht="12.75">
      <c r="A1136" s="1595" t="s">
        <v>1236</v>
      </c>
      <c r="B1136" s="1595" t="s">
        <v>315</v>
      </c>
      <c r="C1136" s="1595"/>
      <c r="D1136" s="1595" t="s">
        <v>549</v>
      </c>
      <c r="E1136" s="1601">
        <v>775800</v>
      </c>
      <c r="F1136" s="1595"/>
      <c r="G1136" s="1595" t="s">
        <v>1238</v>
      </c>
      <c r="H1136" s="1595" t="s">
        <v>2773</v>
      </c>
      <c r="I1136" s="1595"/>
      <c r="J1136" s="1595">
        <v>4528.2200000000003</v>
      </c>
      <c r="K1136" s="1595" t="s">
        <v>3222</v>
      </c>
    </row>
    <row r="1137" spans="1:11" ht="12.75">
      <c r="A1137" s="1595" t="s">
        <v>1236</v>
      </c>
      <c r="B1137" s="1595" t="s">
        <v>315</v>
      </c>
      <c r="C1137" s="1595"/>
      <c r="D1137" s="1595" t="s">
        <v>549</v>
      </c>
      <c r="E1137" s="1601">
        <v>775800</v>
      </c>
      <c r="F1137" s="1595"/>
      <c r="G1137" s="1595" t="s">
        <v>1238</v>
      </c>
      <c r="H1137" s="1595" t="s">
        <v>1330</v>
      </c>
      <c r="I1137" s="1595"/>
      <c r="J1137" s="1595">
        <v>4310.2399999999998</v>
      </c>
      <c r="K1137" s="1595" t="s">
        <v>3222</v>
      </c>
    </row>
    <row r="1138" spans="1:11" ht="12.75">
      <c r="A1138" s="1595" t="s">
        <v>1236</v>
      </c>
      <c r="B1138" s="1595" t="s">
        <v>315</v>
      </c>
      <c r="C1138" s="1595"/>
      <c r="D1138" s="1595" t="s">
        <v>549</v>
      </c>
      <c r="E1138" s="1601">
        <v>775800</v>
      </c>
      <c r="F1138" s="1595"/>
      <c r="G1138" s="1595" t="s">
        <v>1238</v>
      </c>
      <c r="H1138" s="1595" t="s">
        <v>1331</v>
      </c>
      <c r="I1138" s="1595"/>
      <c r="J1138" s="1595">
        <v>2340.8699999999999</v>
      </c>
      <c r="K1138" s="1595" t="s">
        <v>3222</v>
      </c>
    </row>
    <row r="1139" spans="1:11" ht="12.75">
      <c r="A1139" s="1595" t="s">
        <v>1236</v>
      </c>
      <c r="B1139" s="1595" t="s">
        <v>1004</v>
      </c>
      <c r="C1139" s="1595"/>
      <c r="D1139" s="1595" t="s">
        <v>1309</v>
      </c>
      <c r="E1139" s="1601">
        <v>408113</v>
      </c>
      <c r="F1139" s="1595"/>
      <c r="G1139" s="1595" t="s">
        <v>1238</v>
      </c>
      <c r="H1139" s="1595" t="s">
        <v>1329</v>
      </c>
      <c r="I1139" s="1595"/>
      <c r="J1139" s="1595">
        <v>21697.080000000002</v>
      </c>
      <c r="K1139" s="1595" t="s">
        <v>3222</v>
      </c>
    </row>
    <row r="1140" spans="1:11" ht="12.75">
      <c r="A1140" s="1595" t="s">
        <v>1236</v>
      </c>
      <c r="B1140" s="1595" t="s">
        <v>1004</v>
      </c>
      <c r="C1140" s="1595"/>
      <c r="D1140" s="1595" t="s">
        <v>1309</v>
      </c>
      <c r="E1140" s="1601">
        <v>408113</v>
      </c>
      <c r="F1140" s="1595"/>
      <c r="G1140" s="1595" t="s">
        <v>1238</v>
      </c>
      <c r="H1140" s="1595" t="s">
        <v>2773</v>
      </c>
      <c r="I1140" s="1595"/>
      <c r="J1140" s="1595">
        <v>22054.790000000001</v>
      </c>
      <c r="K1140" s="1595" t="s">
        <v>3222</v>
      </c>
    </row>
    <row r="1141" spans="1:11" ht="12.75">
      <c r="A1141" s="1595" t="s">
        <v>1236</v>
      </c>
      <c r="B1141" s="1595" t="s">
        <v>1004</v>
      </c>
      <c r="C1141" s="1595"/>
      <c r="D1141" s="1595" t="s">
        <v>1309</v>
      </c>
      <c r="E1141" s="1601">
        <v>408113</v>
      </c>
      <c r="F1141" s="1595"/>
      <c r="G1141" s="1595" t="s">
        <v>1238</v>
      </c>
      <c r="H1141" s="1595" t="s">
        <v>1330</v>
      </c>
      <c r="I1141" s="1595"/>
      <c r="J1141" s="1595">
        <v>21691.830000000002</v>
      </c>
      <c r="K1141" s="1595" t="s">
        <v>3222</v>
      </c>
    </row>
    <row r="1142" spans="1:11" ht="12.75">
      <c r="A1142" s="1595" t="s">
        <v>1236</v>
      </c>
      <c r="B1142" s="1595" t="s">
        <v>1004</v>
      </c>
      <c r="C1142" s="1595"/>
      <c r="D1142" s="1595" t="s">
        <v>1309</v>
      </c>
      <c r="E1142" s="1601">
        <v>408113</v>
      </c>
      <c r="F1142" s="1595"/>
      <c r="G1142" s="1595" t="s">
        <v>1238</v>
      </c>
      <c r="H1142" s="1595" t="s">
        <v>1331</v>
      </c>
      <c r="I1142" s="1595"/>
      <c r="J1142" s="1595">
        <v>21686.73</v>
      </c>
      <c r="K1142" s="1595" t="s">
        <v>3222</v>
      </c>
    </row>
    <row r="1143" spans="1:11" ht="12.75">
      <c r="A1143" s="1595" t="s">
        <v>1236</v>
      </c>
      <c r="B1143" s="1595" t="s">
        <v>1004</v>
      </c>
      <c r="C1143" s="1595"/>
      <c r="D1143" s="1595" t="s">
        <v>1309</v>
      </c>
      <c r="E1143" s="1601">
        <v>408113</v>
      </c>
      <c r="F1143" s="1595"/>
      <c r="G1143" s="1595" t="s">
        <v>116</v>
      </c>
      <c r="H1143" s="1595" t="s">
        <v>1329</v>
      </c>
      <c r="I1143" s="1595"/>
      <c r="J1143" s="1595">
        <v>255608.64000000001</v>
      </c>
      <c r="K1143" s="1595" t="s">
        <v>3222</v>
      </c>
    </row>
    <row r="1144" spans="1:11" ht="12.75">
      <c r="A1144" s="1595" t="s">
        <v>1236</v>
      </c>
      <c r="B1144" s="1595" t="s">
        <v>1004</v>
      </c>
      <c r="C1144" s="1595"/>
      <c r="D1144" s="1595" t="s">
        <v>1309</v>
      </c>
      <c r="E1144" s="1601">
        <v>408113</v>
      </c>
      <c r="F1144" s="1595"/>
      <c r="G1144" s="1595" t="s">
        <v>116</v>
      </c>
      <c r="H1144" s="1595" t="s">
        <v>2773</v>
      </c>
      <c r="I1144" s="1595"/>
      <c r="J1144" s="1595">
        <v>259845.75</v>
      </c>
      <c r="K1144" s="1595" t="s">
        <v>3222</v>
      </c>
    </row>
    <row r="1145" spans="1:11" ht="12.75">
      <c r="A1145" s="1595" t="s">
        <v>1236</v>
      </c>
      <c r="B1145" s="1595" t="s">
        <v>1004</v>
      </c>
      <c r="C1145" s="1595"/>
      <c r="D1145" s="1595" t="s">
        <v>1309</v>
      </c>
      <c r="E1145" s="1601">
        <v>408113</v>
      </c>
      <c r="F1145" s="1595"/>
      <c r="G1145" s="1595" t="s">
        <v>116</v>
      </c>
      <c r="H1145" s="1595" t="s">
        <v>1330</v>
      </c>
      <c r="I1145" s="1595"/>
      <c r="J1145" s="1595">
        <v>273336.88</v>
      </c>
      <c r="K1145" s="1595" t="s">
        <v>3222</v>
      </c>
    </row>
    <row r="1146" spans="1:11" ht="12.75">
      <c r="A1146" s="1595" t="s">
        <v>1236</v>
      </c>
      <c r="B1146" s="1595" t="s">
        <v>1004</v>
      </c>
      <c r="C1146" s="1595"/>
      <c r="D1146" s="1595" t="s">
        <v>1309</v>
      </c>
      <c r="E1146" s="1601">
        <v>408113</v>
      </c>
      <c r="F1146" s="1595"/>
      <c r="G1146" s="1595" t="s">
        <v>116</v>
      </c>
      <c r="H1146" s="1595" t="s">
        <v>1331</v>
      </c>
      <c r="I1146" s="1595"/>
      <c r="J1146" s="1595">
        <v>296928.89000000001</v>
      </c>
      <c r="K1146" s="1595" t="s">
        <v>3222</v>
      </c>
    </row>
    <row r="1147" spans="1:11" ht="12.75">
      <c r="A1147" s="1595" t="s">
        <v>1236</v>
      </c>
      <c r="B1147" s="1595" t="s">
        <v>767</v>
      </c>
      <c r="C1147" s="1595"/>
      <c r="D1147" s="1595" t="s">
        <v>549</v>
      </c>
      <c r="E1147" s="1601">
        <v>632800</v>
      </c>
      <c r="F1147" s="1595"/>
      <c r="G1147" s="1595" t="s">
        <v>116</v>
      </c>
      <c r="H1147" s="1595" t="s">
        <v>1329</v>
      </c>
      <c r="I1147" s="1595"/>
      <c r="J1147" s="1595">
        <v>6514.5100000000002</v>
      </c>
      <c r="K1147" s="1595" t="s">
        <v>3222</v>
      </c>
    </row>
    <row r="1148" spans="1:11" ht="12.75">
      <c r="A1148" s="1595" t="s">
        <v>1236</v>
      </c>
      <c r="B1148" s="1595" t="s">
        <v>767</v>
      </c>
      <c r="C1148" s="1595"/>
      <c r="D1148" s="1595" t="s">
        <v>549</v>
      </c>
      <c r="E1148" s="1601">
        <v>632800</v>
      </c>
      <c r="F1148" s="1595"/>
      <c r="G1148" s="1595" t="s">
        <v>116</v>
      </c>
      <c r="H1148" s="1595" t="s">
        <v>2773</v>
      </c>
      <c r="I1148" s="1595"/>
      <c r="J1148" s="1595">
        <v>5548</v>
      </c>
      <c r="K1148" s="1595" t="s">
        <v>3222</v>
      </c>
    </row>
    <row r="1149" spans="1:11" ht="12.75">
      <c r="A1149" s="1595" t="s">
        <v>1236</v>
      </c>
      <c r="B1149" s="1595" t="s">
        <v>767</v>
      </c>
      <c r="C1149" s="1595"/>
      <c r="D1149" s="1595" t="s">
        <v>549</v>
      </c>
      <c r="E1149" s="1601">
        <v>632800</v>
      </c>
      <c r="F1149" s="1595"/>
      <c r="G1149" s="1595" t="s">
        <v>116</v>
      </c>
      <c r="H1149" s="1595" t="s">
        <v>1330</v>
      </c>
      <c r="I1149" s="1595"/>
      <c r="J1149" s="1595">
        <v>6179.1800000000003</v>
      </c>
      <c r="K1149" s="1595" t="s">
        <v>3222</v>
      </c>
    </row>
    <row r="1150" spans="1:11" ht="12.75">
      <c r="A1150" s="1595" t="s">
        <v>1236</v>
      </c>
      <c r="B1150" s="1595" t="s">
        <v>767</v>
      </c>
      <c r="C1150" s="1595"/>
      <c r="D1150" s="1595" t="s">
        <v>549</v>
      </c>
      <c r="E1150" s="1601">
        <v>632800</v>
      </c>
      <c r="F1150" s="1595"/>
      <c r="G1150" s="1595" t="s">
        <v>116</v>
      </c>
      <c r="H1150" s="1595" t="s">
        <v>1331</v>
      </c>
      <c r="I1150" s="1595"/>
      <c r="J1150" s="1595">
        <v>6053.6099999999997</v>
      </c>
      <c r="K1150" s="1595" t="s">
        <v>3222</v>
      </c>
    </row>
    <row r="1151" spans="1:11" ht="12.75">
      <c r="A1151" s="1595" t="s">
        <v>1236</v>
      </c>
      <c r="B1151" s="1595" t="s">
        <v>767</v>
      </c>
      <c r="C1151" s="1595"/>
      <c r="D1151" s="1595" t="s">
        <v>549</v>
      </c>
      <c r="E1151" s="1601">
        <v>732800</v>
      </c>
      <c r="F1151" s="1595"/>
      <c r="G1151" s="1595" t="s">
        <v>1238</v>
      </c>
      <c r="H1151" s="1595" t="s">
        <v>1329</v>
      </c>
      <c r="I1151" s="1595"/>
      <c r="J1151" s="1595">
        <v>648.94000000000005</v>
      </c>
      <c r="K1151" s="1595" t="s">
        <v>3222</v>
      </c>
    </row>
    <row r="1152" spans="1:11" ht="12.75">
      <c r="A1152" s="1595" t="s">
        <v>1236</v>
      </c>
      <c r="B1152" s="1595" t="s">
        <v>767</v>
      </c>
      <c r="C1152" s="1595"/>
      <c r="D1152" s="1595" t="s">
        <v>549</v>
      </c>
      <c r="E1152" s="1601">
        <v>732800</v>
      </c>
      <c r="F1152" s="1595"/>
      <c r="G1152" s="1595" t="s">
        <v>1238</v>
      </c>
      <c r="H1152" s="1595" t="s">
        <v>2773</v>
      </c>
      <c r="I1152" s="1595"/>
      <c r="J1152" s="1595">
        <v>654.47000000000003</v>
      </c>
      <c r="K1152" s="1595" t="s">
        <v>3222</v>
      </c>
    </row>
    <row r="1153" spans="1:11" ht="12.75">
      <c r="A1153" s="1595" t="s">
        <v>1236</v>
      </c>
      <c r="B1153" s="1595" t="s">
        <v>767</v>
      </c>
      <c r="C1153" s="1595"/>
      <c r="D1153" s="1595" t="s">
        <v>549</v>
      </c>
      <c r="E1153" s="1601">
        <v>732800</v>
      </c>
      <c r="F1153" s="1595"/>
      <c r="G1153" s="1595" t="s">
        <v>1238</v>
      </c>
      <c r="H1153" s="1595" t="s">
        <v>1330</v>
      </c>
      <c r="I1153" s="1595"/>
      <c r="J1153" s="1595">
        <v>713.42999999999995</v>
      </c>
      <c r="K1153" s="1595" t="s">
        <v>3222</v>
      </c>
    </row>
    <row r="1154" spans="1:11" ht="12.75">
      <c r="A1154" s="1595" t="s">
        <v>1236</v>
      </c>
      <c r="B1154" s="1595" t="s">
        <v>767</v>
      </c>
      <c r="C1154" s="1595"/>
      <c r="D1154" s="1595" t="s">
        <v>549</v>
      </c>
      <c r="E1154" s="1601">
        <v>732800</v>
      </c>
      <c r="F1154" s="1595"/>
      <c r="G1154" s="1595" t="s">
        <v>1238</v>
      </c>
      <c r="H1154" s="1595" t="s">
        <v>1331</v>
      </c>
      <c r="I1154" s="1595"/>
      <c r="J1154" s="1595">
        <v>696.47000000000003</v>
      </c>
      <c r="K1154" s="1595" t="s">
        <v>3222</v>
      </c>
    </row>
    <row r="1155" spans="1:11" ht="12.75">
      <c r="A1155" s="1595" t="s">
        <v>1236</v>
      </c>
      <c r="B1155" s="1595" t="s">
        <v>771</v>
      </c>
      <c r="C1155" s="1595"/>
      <c r="D1155" s="1595" t="s">
        <v>549</v>
      </c>
      <c r="E1155" s="1601">
        <v>635100</v>
      </c>
      <c r="F1155" s="1595"/>
      <c r="G1155" s="1595" t="s">
        <v>116</v>
      </c>
      <c r="H1155" s="1595" t="s">
        <v>2773</v>
      </c>
      <c r="I1155" s="1595"/>
      <c r="J1155" s="1595">
        <v>493.62</v>
      </c>
      <c r="K1155" s="1595" t="s">
        <v>3222</v>
      </c>
    </row>
    <row r="1156" spans="1:11" ht="12.75">
      <c r="A1156" s="1595" t="s">
        <v>1236</v>
      </c>
      <c r="B1156" s="1595" t="s">
        <v>771</v>
      </c>
      <c r="C1156" s="1595"/>
      <c r="D1156" s="1595" t="s">
        <v>549</v>
      </c>
      <c r="E1156" s="1601">
        <v>635300</v>
      </c>
      <c r="F1156" s="1595"/>
      <c r="G1156" s="1595" t="s">
        <v>116</v>
      </c>
      <c r="H1156" s="1595" t="s">
        <v>1329</v>
      </c>
      <c r="I1156" s="1595"/>
      <c r="J1156" s="1595">
        <v>10712.58</v>
      </c>
      <c r="K1156" s="1595" t="s">
        <v>3222</v>
      </c>
    </row>
    <row r="1157" spans="1:11" ht="12.75">
      <c r="A1157" s="1595" t="s">
        <v>1236</v>
      </c>
      <c r="B1157" s="1595" t="s">
        <v>771</v>
      </c>
      <c r="C1157" s="1595"/>
      <c r="D1157" s="1595" t="s">
        <v>549</v>
      </c>
      <c r="E1157" s="1601">
        <v>635300</v>
      </c>
      <c r="F1157" s="1595"/>
      <c r="G1157" s="1595" t="s">
        <v>116</v>
      </c>
      <c r="H1157" s="1595" t="s">
        <v>2773</v>
      </c>
      <c r="I1157" s="1595"/>
      <c r="J1157" s="1595">
        <v>12832.9</v>
      </c>
      <c r="K1157" s="1595" t="s">
        <v>3222</v>
      </c>
    </row>
    <row r="1158" spans="1:11" ht="12.75">
      <c r="A1158" s="1595" t="s">
        <v>1236</v>
      </c>
      <c r="B1158" s="1595" t="s">
        <v>771</v>
      </c>
      <c r="C1158" s="1595"/>
      <c r="D1158" s="1595" t="s">
        <v>549</v>
      </c>
      <c r="E1158" s="1601">
        <v>635300</v>
      </c>
      <c r="F1158" s="1595"/>
      <c r="G1158" s="1595" t="s">
        <v>116</v>
      </c>
      <c r="H1158" s="1595" t="s">
        <v>1330</v>
      </c>
      <c r="I1158" s="1595"/>
      <c r="J1158" s="1595">
        <v>14174.709999999999</v>
      </c>
      <c r="K1158" s="1595" t="s">
        <v>3222</v>
      </c>
    </row>
    <row r="1159" spans="1:11" ht="12.75">
      <c r="A1159" s="1595" t="s">
        <v>1236</v>
      </c>
      <c r="B1159" s="1595" t="s">
        <v>771</v>
      </c>
      <c r="C1159" s="1595"/>
      <c r="D1159" s="1595" t="s">
        <v>549</v>
      </c>
      <c r="E1159" s="1601">
        <v>635300</v>
      </c>
      <c r="F1159" s="1595"/>
      <c r="G1159" s="1595" t="s">
        <v>116</v>
      </c>
      <c r="H1159" s="1595" t="s">
        <v>1331</v>
      </c>
      <c r="I1159" s="1595"/>
      <c r="J1159" s="1595">
        <v>10977.129999999999</v>
      </c>
      <c r="K1159" s="1595" t="s">
        <v>3222</v>
      </c>
    </row>
    <row r="1160" spans="1:11" ht="12.75">
      <c r="A1160" s="1595" t="s">
        <v>1236</v>
      </c>
      <c r="B1160" s="1595" t="s">
        <v>771</v>
      </c>
      <c r="C1160" s="1595"/>
      <c r="D1160" s="1595" t="s">
        <v>549</v>
      </c>
      <c r="E1160" s="1601">
        <v>635400</v>
      </c>
      <c r="F1160" s="1595"/>
      <c r="G1160" s="1595" t="s">
        <v>116</v>
      </c>
      <c r="H1160" s="1595" t="s">
        <v>1330</v>
      </c>
      <c r="I1160" s="1595"/>
      <c r="J1160" s="1595">
        <v>152.38</v>
      </c>
      <c r="K1160" s="1595" t="s">
        <v>3222</v>
      </c>
    </row>
    <row r="1161" spans="1:11" ht="12.75">
      <c r="A1161" s="1595" t="s">
        <v>1236</v>
      </c>
      <c r="B1161" s="1595" t="s">
        <v>771</v>
      </c>
      <c r="C1161" s="1595"/>
      <c r="D1161" s="1595" t="s">
        <v>549</v>
      </c>
      <c r="E1161" s="1601">
        <v>735100</v>
      </c>
      <c r="F1161" s="1595"/>
      <c r="G1161" s="1595" t="s">
        <v>1238</v>
      </c>
      <c r="H1161" s="1595" t="s">
        <v>1329</v>
      </c>
      <c r="I1161" s="1595"/>
      <c r="J1161" s="1595">
        <v>755</v>
      </c>
      <c r="K1161" s="1595" t="s">
        <v>3222</v>
      </c>
    </row>
    <row r="1162" spans="1:11" ht="12.75">
      <c r="A1162" s="1595" t="s">
        <v>1236</v>
      </c>
      <c r="B1162" s="1595" t="s">
        <v>771</v>
      </c>
      <c r="C1162" s="1595"/>
      <c r="D1162" s="1595" t="s">
        <v>549</v>
      </c>
      <c r="E1162" s="1601">
        <v>735100</v>
      </c>
      <c r="F1162" s="1595"/>
      <c r="G1162" s="1595" t="s">
        <v>1238</v>
      </c>
      <c r="H1162" s="1595" t="s">
        <v>1331</v>
      </c>
      <c r="I1162" s="1595"/>
      <c r="J1162" s="1595">
        <v>1488</v>
      </c>
      <c r="K1162" s="1595" t="s">
        <v>3222</v>
      </c>
    </row>
    <row r="1163" spans="1:11" ht="12.75">
      <c r="A1163" s="1595" t="s">
        <v>1236</v>
      </c>
      <c r="B1163" s="1595" t="s">
        <v>771</v>
      </c>
      <c r="C1163" s="1595"/>
      <c r="D1163" s="1595" t="s">
        <v>549</v>
      </c>
      <c r="E1163" s="1601">
        <v>735500</v>
      </c>
      <c r="F1163" s="1595"/>
      <c r="G1163" s="1595" t="s">
        <v>1238</v>
      </c>
      <c r="H1163" s="1595" t="s">
        <v>1329</v>
      </c>
      <c r="I1163" s="1595"/>
      <c r="J1163" s="1595">
        <v>2863</v>
      </c>
      <c r="K1163" s="1595" t="s">
        <v>3222</v>
      </c>
    </row>
    <row r="1164" spans="1:11" ht="12.75">
      <c r="A1164" s="1595" t="s">
        <v>1236</v>
      </c>
      <c r="B1164" s="1595" t="s">
        <v>771</v>
      </c>
      <c r="C1164" s="1595"/>
      <c r="D1164" s="1595" t="s">
        <v>549</v>
      </c>
      <c r="E1164" s="1601">
        <v>735500</v>
      </c>
      <c r="F1164" s="1595"/>
      <c r="G1164" s="1595" t="s">
        <v>1238</v>
      </c>
      <c r="H1164" s="1595" t="s">
        <v>2773</v>
      </c>
      <c r="I1164" s="1595"/>
      <c r="J1164" s="1595">
        <v>2829.0999999999999</v>
      </c>
      <c r="K1164" s="1595" t="s">
        <v>3222</v>
      </c>
    </row>
    <row r="1165" spans="1:11" ht="12.75">
      <c r="A1165" s="1595" t="s">
        <v>1236</v>
      </c>
      <c r="B1165" s="1595" t="s">
        <v>771</v>
      </c>
      <c r="C1165" s="1595"/>
      <c r="D1165" s="1595" t="s">
        <v>549</v>
      </c>
      <c r="E1165" s="1601">
        <v>735500</v>
      </c>
      <c r="F1165" s="1595"/>
      <c r="G1165" s="1595" t="s">
        <v>1238</v>
      </c>
      <c r="H1165" s="1595" t="s">
        <v>1330</v>
      </c>
      <c r="I1165" s="1595"/>
      <c r="J1165" s="1595">
        <v>6657.7600000000002</v>
      </c>
      <c r="K1165" s="1595" t="s">
        <v>3222</v>
      </c>
    </row>
    <row r="1166" spans="1:11" ht="12.75">
      <c r="A1166" s="1595" t="s">
        <v>1236</v>
      </c>
      <c r="B1166" s="1595" t="s">
        <v>771</v>
      </c>
      <c r="C1166" s="1595"/>
      <c r="D1166" s="1595" t="s">
        <v>549</v>
      </c>
      <c r="E1166" s="1601">
        <v>735500</v>
      </c>
      <c r="F1166" s="1595"/>
      <c r="G1166" s="1595" t="s">
        <v>1238</v>
      </c>
      <c r="H1166" s="1595" t="s">
        <v>1331</v>
      </c>
      <c r="I1166" s="1595"/>
      <c r="J1166" s="1595">
        <v>5216</v>
      </c>
      <c r="K1166" s="1595" t="s">
        <v>3222</v>
      </c>
    </row>
    <row r="1167" spans="1:11" ht="12.75">
      <c r="A1167" s="1595" t="s">
        <v>1236</v>
      </c>
      <c r="B1167" s="1595" t="s">
        <v>769</v>
      </c>
      <c r="C1167" s="1595"/>
      <c r="D1167" s="1595" t="s">
        <v>549</v>
      </c>
      <c r="E1167" s="1601">
        <v>633800</v>
      </c>
      <c r="F1167" s="1595"/>
      <c r="G1167" s="1595" t="s">
        <v>116</v>
      </c>
      <c r="H1167" s="1595" t="s">
        <v>1329</v>
      </c>
      <c r="I1167" s="1595"/>
      <c r="J1167" s="1595">
        <v>11535.139999999999</v>
      </c>
      <c r="K1167" s="1595" t="s">
        <v>3222</v>
      </c>
    </row>
    <row r="1168" spans="1:11" ht="12.75">
      <c r="A1168" s="1595" t="s">
        <v>1236</v>
      </c>
      <c r="B1168" s="1595" t="s">
        <v>769</v>
      </c>
      <c r="C1168" s="1595"/>
      <c r="D1168" s="1595" t="s">
        <v>549</v>
      </c>
      <c r="E1168" s="1601">
        <v>633800</v>
      </c>
      <c r="F1168" s="1595"/>
      <c r="G1168" s="1595" t="s">
        <v>116</v>
      </c>
      <c r="H1168" s="1595" t="s">
        <v>2773</v>
      </c>
      <c r="I1168" s="1595"/>
      <c r="J1168" s="1595">
        <v>11342.049999999999</v>
      </c>
      <c r="K1168" s="1595" t="s">
        <v>3222</v>
      </c>
    </row>
    <row r="1169" spans="1:11" ht="12.75">
      <c r="A1169" s="1595" t="s">
        <v>1236</v>
      </c>
      <c r="B1169" s="1595" t="s">
        <v>769</v>
      </c>
      <c r="C1169" s="1595"/>
      <c r="D1169" s="1595" t="s">
        <v>549</v>
      </c>
      <c r="E1169" s="1601">
        <v>633800</v>
      </c>
      <c r="F1169" s="1595"/>
      <c r="G1169" s="1595" t="s">
        <v>116</v>
      </c>
      <c r="H1169" s="1595" t="s">
        <v>1330</v>
      </c>
      <c r="I1169" s="1595"/>
      <c r="J1169" s="1595">
        <v>10757.940000000001</v>
      </c>
      <c r="K1169" s="1595" t="s">
        <v>3222</v>
      </c>
    </row>
    <row r="1170" spans="1:11" ht="12.75">
      <c r="A1170" s="1595" t="s">
        <v>1236</v>
      </c>
      <c r="B1170" s="1595" t="s">
        <v>769</v>
      </c>
      <c r="C1170" s="1595"/>
      <c r="D1170" s="1595" t="s">
        <v>549</v>
      </c>
      <c r="E1170" s="1601">
        <v>633800</v>
      </c>
      <c r="F1170" s="1595"/>
      <c r="G1170" s="1595" t="s">
        <v>116</v>
      </c>
      <c r="H1170" s="1595" t="s">
        <v>1331</v>
      </c>
      <c r="I1170" s="1595"/>
      <c r="J1170" s="1595">
        <v>11522.860000000001</v>
      </c>
      <c r="K1170" s="1595" t="s">
        <v>3222</v>
      </c>
    </row>
    <row r="1171" spans="1:11" ht="12.75">
      <c r="A1171" s="1595" t="s">
        <v>1236</v>
      </c>
      <c r="B1171" s="1595" t="s">
        <v>769</v>
      </c>
      <c r="C1171" s="1595"/>
      <c r="D1171" s="1595" t="s">
        <v>549</v>
      </c>
      <c r="E1171" s="1601">
        <v>733800</v>
      </c>
      <c r="F1171" s="1595"/>
      <c r="G1171" s="1595" t="s">
        <v>1238</v>
      </c>
      <c r="H1171" s="1595" t="s">
        <v>1329</v>
      </c>
      <c r="I1171" s="1595"/>
      <c r="J1171" s="1595">
        <v>1149.0599999999999</v>
      </c>
      <c r="K1171" s="1595" t="s">
        <v>3222</v>
      </c>
    </row>
    <row r="1172" spans="1:11" ht="12.75">
      <c r="A1172" s="1595" t="s">
        <v>1236</v>
      </c>
      <c r="B1172" s="1595" t="s">
        <v>769</v>
      </c>
      <c r="C1172" s="1595"/>
      <c r="D1172" s="1595" t="s">
        <v>549</v>
      </c>
      <c r="E1172" s="1601">
        <v>733800</v>
      </c>
      <c r="F1172" s="1595"/>
      <c r="G1172" s="1595" t="s">
        <v>1238</v>
      </c>
      <c r="H1172" s="1595" t="s">
        <v>2773</v>
      </c>
      <c r="I1172" s="1595"/>
      <c r="J1172" s="1595">
        <v>1337.95</v>
      </c>
      <c r="K1172" s="1595" t="s">
        <v>3222</v>
      </c>
    </row>
    <row r="1173" spans="1:11" ht="12.75">
      <c r="A1173" s="1595" t="s">
        <v>1236</v>
      </c>
      <c r="B1173" s="1595" t="s">
        <v>769</v>
      </c>
      <c r="C1173" s="1595"/>
      <c r="D1173" s="1595" t="s">
        <v>549</v>
      </c>
      <c r="E1173" s="1601">
        <v>733800</v>
      </c>
      <c r="F1173" s="1595"/>
      <c r="G1173" s="1595" t="s">
        <v>1238</v>
      </c>
      <c r="H1173" s="1595" t="s">
        <v>1330</v>
      </c>
      <c r="I1173" s="1595"/>
      <c r="J1173" s="1595">
        <v>1242.0599999999999</v>
      </c>
      <c r="K1173" s="1595" t="s">
        <v>3222</v>
      </c>
    </row>
    <row r="1174" spans="1:11" ht="12.75">
      <c r="A1174" s="1595" t="s">
        <v>1236</v>
      </c>
      <c r="B1174" s="1595" t="s">
        <v>769</v>
      </c>
      <c r="C1174" s="1595"/>
      <c r="D1174" s="1595" t="s">
        <v>549</v>
      </c>
      <c r="E1174" s="1601">
        <v>733800</v>
      </c>
      <c r="F1174" s="1595"/>
      <c r="G1174" s="1595" t="s">
        <v>1238</v>
      </c>
      <c r="H1174" s="1595" t="s">
        <v>1331</v>
      </c>
      <c r="I1174" s="1595"/>
      <c r="J1174" s="1595">
        <v>1238.1400000000001</v>
      </c>
      <c r="K1174" s="1595" t="s">
        <v>3222</v>
      </c>
    </row>
    <row r="1175" spans="1:11" ht="12.75">
      <c r="A1175" s="1595" t="s">
        <v>1236</v>
      </c>
      <c r="B1175" s="1595" t="s">
        <v>776</v>
      </c>
      <c r="C1175" s="1595"/>
      <c r="D1175" s="1595" t="s">
        <v>549</v>
      </c>
      <c r="E1175" s="1601">
        <v>636100</v>
      </c>
      <c r="F1175" s="1595"/>
      <c r="G1175" s="1595" t="s">
        <v>116</v>
      </c>
      <c r="H1175" s="1595" t="s">
        <v>2773</v>
      </c>
      <c r="I1175" s="1595"/>
      <c r="J1175" s="1595">
        <v>6150</v>
      </c>
      <c r="K1175" s="1595" t="s">
        <v>3222</v>
      </c>
    </row>
    <row r="1176" spans="1:11" ht="12.75">
      <c r="A1176" s="1595" t="s">
        <v>1236</v>
      </c>
      <c r="B1176" s="1595" t="s">
        <v>776</v>
      </c>
      <c r="C1176" s="1595"/>
      <c r="D1176" s="1595" t="s">
        <v>549</v>
      </c>
      <c r="E1176" s="1601">
        <v>636100</v>
      </c>
      <c r="F1176" s="1595"/>
      <c r="G1176" s="1595" t="s">
        <v>116</v>
      </c>
      <c r="H1176" s="1595" t="s">
        <v>1330</v>
      </c>
      <c r="I1176" s="1595"/>
      <c r="J1176" s="1595">
        <v>345.51999999999998</v>
      </c>
      <c r="K1176" s="1595" t="s">
        <v>3222</v>
      </c>
    </row>
    <row r="1177" spans="1:11" ht="12.75">
      <c r="A1177" s="1595" t="s">
        <v>1236</v>
      </c>
      <c r="B1177" s="1595" t="s">
        <v>776</v>
      </c>
      <c r="C1177" s="1595"/>
      <c r="D1177" s="1595" t="s">
        <v>549</v>
      </c>
      <c r="E1177" s="1601">
        <v>636100</v>
      </c>
      <c r="F1177" s="1595"/>
      <c r="G1177" s="1595" t="s">
        <v>116</v>
      </c>
      <c r="H1177" s="1595" t="s">
        <v>1331</v>
      </c>
      <c r="I1177" s="1595"/>
      <c r="J1177" s="1595">
        <v>580</v>
      </c>
      <c r="K1177" s="1595" t="s">
        <v>3222</v>
      </c>
    </row>
    <row r="1178" spans="1:11" ht="12.75">
      <c r="A1178" s="1595" t="s">
        <v>1236</v>
      </c>
      <c r="B1178" s="1595" t="s">
        <v>776</v>
      </c>
      <c r="C1178" s="1595"/>
      <c r="D1178" s="1595" t="s">
        <v>549</v>
      </c>
      <c r="E1178" s="1601">
        <v>636200</v>
      </c>
      <c r="F1178" s="1595"/>
      <c r="G1178" s="1595" t="s">
        <v>116</v>
      </c>
      <c r="H1178" s="1595" t="s">
        <v>1329</v>
      </c>
      <c r="I1178" s="1595"/>
      <c r="J1178" s="1595">
        <v>-10438.01</v>
      </c>
      <c r="K1178" s="1595" t="s">
        <v>3222</v>
      </c>
    </row>
    <row r="1179" spans="1:11" ht="12.75">
      <c r="A1179" s="1595" t="s">
        <v>1236</v>
      </c>
      <c r="B1179" s="1595" t="s">
        <v>776</v>
      </c>
      <c r="C1179" s="1595"/>
      <c r="D1179" s="1595" t="s">
        <v>549</v>
      </c>
      <c r="E1179" s="1601">
        <v>636200</v>
      </c>
      <c r="F1179" s="1595"/>
      <c r="G1179" s="1595" t="s">
        <v>116</v>
      </c>
      <c r="H1179" s="1595" t="s">
        <v>2773</v>
      </c>
      <c r="I1179" s="1595"/>
      <c r="J1179" s="1595">
        <v>-9256.5</v>
      </c>
      <c r="K1179" s="1595" t="s">
        <v>3222</v>
      </c>
    </row>
    <row r="1180" spans="1:11" ht="12.75">
      <c r="A1180" s="1595" t="s">
        <v>1236</v>
      </c>
      <c r="B1180" s="1595" t="s">
        <v>776</v>
      </c>
      <c r="C1180" s="1595"/>
      <c r="D1180" s="1595" t="s">
        <v>549</v>
      </c>
      <c r="E1180" s="1601">
        <v>636200</v>
      </c>
      <c r="F1180" s="1595"/>
      <c r="G1180" s="1595" t="s">
        <v>116</v>
      </c>
      <c r="H1180" s="1595" t="s">
        <v>1330</v>
      </c>
      <c r="I1180" s="1595"/>
      <c r="J1180" s="1595">
        <v>60354.650000000001</v>
      </c>
      <c r="K1180" s="1595" t="s">
        <v>3222</v>
      </c>
    </row>
    <row r="1181" spans="1:11" ht="12.75">
      <c r="A1181" s="1595" t="s">
        <v>1236</v>
      </c>
      <c r="B1181" s="1595" t="s">
        <v>776</v>
      </c>
      <c r="C1181" s="1595"/>
      <c r="D1181" s="1595" t="s">
        <v>549</v>
      </c>
      <c r="E1181" s="1601">
        <v>636200</v>
      </c>
      <c r="F1181" s="1595"/>
      <c r="G1181" s="1595" t="s">
        <v>116</v>
      </c>
      <c r="H1181" s="1595" t="s">
        <v>1331</v>
      </c>
      <c r="I1181" s="1595"/>
      <c r="J1181" s="1595">
        <v>-9415.2600000000002</v>
      </c>
      <c r="K1181" s="1595" t="s">
        <v>3222</v>
      </c>
    </row>
    <row r="1182" spans="1:11" ht="12.75">
      <c r="A1182" s="1595" t="s">
        <v>1236</v>
      </c>
      <c r="B1182" s="1595" t="s">
        <v>776</v>
      </c>
      <c r="C1182" s="1595"/>
      <c r="D1182" s="1595" t="s">
        <v>549</v>
      </c>
      <c r="E1182" s="1601">
        <v>636300</v>
      </c>
      <c r="F1182" s="1595"/>
      <c r="G1182" s="1595" t="s">
        <v>116</v>
      </c>
      <c r="H1182" s="1595" t="s">
        <v>1329</v>
      </c>
      <c r="I1182" s="1595"/>
      <c r="J1182" s="1595">
        <v>46050.129999999997</v>
      </c>
      <c r="K1182" s="1595" t="s">
        <v>3222</v>
      </c>
    </row>
    <row r="1183" spans="1:11" ht="12.75">
      <c r="A1183" s="1595" t="s">
        <v>1236</v>
      </c>
      <c r="B1183" s="1595" t="s">
        <v>776</v>
      </c>
      <c r="C1183" s="1595"/>
      <c r="D1183" s="1595" t="s">
        <v>549</v>
      </c>
      <c r="E1183" s="1601">
        <v>636300</v>
      </c>
      <c r="F1183" s="1595"/>
      <c r="G1183" s="1595" t="s">
        <v>116</v>
      </c>
      <c r="H1183" s="1595" t="s">
        <v>2773</v>
      </c>
      <c r="I1183" s="1595"/>
      <c r="J1183" s="1595">
        <v>71015.199999999997</v>
      </c>
      <c r="K1183" s="1595" t="s">
        <v>3222</v>
      </c>
    </row>
    <row r="1184" spans="1:11" ht="12.75">
      <c r="A1184" s="1595" t="s">
        <v>1236</v>
      </c>
      <c r="B1184" s="1595" t="s">
        <v>776</v>
      </c>
      <c r="C1184" s="1595"/>
      <c r="D1184" s="1595" t="s">
        <v>549</v>
      </c>
      <c r="E1184" s="1601">
        <v>636300</v>
      </c>
      <c r="F1184" s="1595"/>
      <c r="G1184" s="1595" t="s">
        <v>116</v>
      </c>
      <c r="H1184" s="1595" t="s">
        <v>1330</v>
      </c>
      <c r="I1184" s="1595"/>
      <c r="J1184" s="1595">
        <v>67630.710000000006</v>
      </c>
      <c r="K1184" s="1595" t="s">
        <v>3222</v>
      </c>
    </row>
    <row r="1185" spans="1:11" ht="12.75">
      <c r="A1185" s="1595" t="s">
        <v>1236</v>
      </c>
      <c r="B1185" s="1595" t="s">
        <v>776</v>
      </c>
      <c r="C1185" s="1595"/>
      <c r="D1185" s="1595" t="s">
        <v>549</v>
      </c>
      <c r="E1185" s="1601">
        <v>636300</v>
      </c>
      <c r="F1185" s="1595"/>
      <c r="G1185" s="1595" t="s">
        <v>116</v>
      </c>
      <c r="H1185" s="1595" t="s">
        <v>1331</v>
      </c>
      <c r="I1185" s="1595"/>
      <c r="J1185" s="1595">
        <v>67362.449999999997</v>
      </c>
      <c r="K1185" s="1595" t="s">
        <v>3222</v>
      </c>
    </row>
    <row r="1186" spans="1:11" ht="12.75">
      <c r="A1186" s="1595" t="s">
        <v>1236</v>
      </c>
      <c r="B1186" s="1595" t="s">
        <v>776</v>
      </c>
      <c r="C1186" s="1595"/>
      <c r="D1186" s="1595" t="s">
        <v>549</v>
      </c>
      <c r="E1186" s="1601">
        <v>636400</v>
      </c>
      <c r="F1186" s="1595"/>
      <c r="G1186" s="1595" t="s">
        <v>116</v>
      </c>
      <c r="H1186" s="1595" t="s">
        <v>1329</v>
      </c>
      <c r="I1186" s="1595"/>
      <c r="J1186" s="1595">
        <v>31991.32</v>
      </c>
      <c r="K1186" s="1595" t="s">
        <v>3222</v>
      </c>
    </row>
    <row r="1187" spans="1:11" ht="12.75">
      <c r="A1187" s="1595" t="s">
        <v>1236</v>
      </c>
      <c r="B1187" s="1595" t="s">
        <v>776</v>
      </c>
      <c r="C1187" s="1595"/>
      <c r="D1187" s="1595" t="s">
        <v>549</v>
      </c>
      <c r="E1187" s="1601">
        <v>636400</v>
      </c>
      <c r="F1187" s="1595"/>
      <c r="G1187" s="1595" t="s">
        <v>116</v>
      </c>
      <c r="H1187" s="1595" t="s">
        <v>2773</v>
      </c>
      <c r="I1187" s="1595"/>
      <c r="J1187" s="1595">
        <v>1908.1300000000001</v>
      </c>
      <c r="K1187" s="1595" t="s">
        <v>3222</v>
      </c>
    </row>
    <row r="1188" spans="1:11" ht="12.75">
      <c r="A1188" s="1595" t="s">
        <v>1236</v>
      </c>
      <c r="B1188" s="1595" t="s">
        <v>776</v>
      </c>
      <c r="C1188" s="1595"/>
      <c r="D1188" s="1595" t="s">
        <v>549</v>
      </c>
      <c r="E1188" s="1601">
        <v>636400</v>
      </c>
      <c r="F1188" s="1595"/>
      <c r="G1188" s="1595" t="s">
        <v>116</v>
      </c>
      <c r="H1188" s="1595" t="s">
        <v>1330</v>
      </c>
      <c r="I1188" s="1595"/>
      <c r="J1188" s="1595">
        <v>1751</v>
      </c>
      <c r="K1188" s="1595" t="s">
        <v>3222</v>
      </c>
    </row>
    <row r="1189" spans="1:11" ht="12.75">
      <c r="A1189" s="1595" t="s">
        <v>1236</v>
      </c>
      <c r="B1189" s="1595" t="s">
        <v>776</v>
      </c>
      <c r="C1189" s="1595"/>
      <c r="D1189" s="1595" t="s">
        <v>549</v>
      </c>
      <c r="E1189" s="1601">
        <v>636400</v>
      </c>
      <c r="F1189" s="1595"/>
      <c r="G1189" s="1595" t="s">
        <v>116</v>
      </c>
      <c r="H1189" s="1595" t="s">
        <v>1331</v>
      </c>
      <c r="I1189" s="1595"/>
      <c r="J1189" s="1595">
        <v>1629.4200000000001</v>
      </c>
      <c r="K1189" s="1595" t="s">
        <v>3222</v>
      </c>
    </row>
    <row r="1190" spans="1:11" ht="12.75">
      <c r="A1190" s="1595" t="s">
        <v>1236</v>
      </c>
      <c r="B1190" s="1595" t="s">
        <v>776</v>
      </c>
      <c r="C1190" s="1595"/>
      <c r="D1190" s="1595" t="s">
        <v>549</v>
      </c>
      <c r="E1190" s="1601">
        <v>636500</v>
      </c>
      <c r="F1190" s="1595"/>
      <c r="G1190" s="1595" t="s">
        <v>116</v>
      </c>
      <c r="H1190" s="1595" t="s">
        <v>1329</v>
      </c>
      <c r="I1190" s="1595"/>
      <c r="J1190" s="1595">
        <v>3563.1999999999998</v>
      </c>
      <c r="K1190" s="1595" t="s">
        <v>3222</v>
      </c>
    </row>
    <row r="1191" spans="1:11" ht="12.75">
      <c r="A1191" s="1595" t="s">
        <v>1236</v>
      </c>
      <c r="B1191" s="1595" t="s">
        <v>776</v>
      </c>
      <c r="C1191" s="1595"/>
      <c r="D1191" s="1595" t="s">
        <v>549</v>
      </c>
      <c r="E1191" s="1601">
        <v>636500</v>
      </c>
      <c r="F1191" s="1595"/>
      <c r="G1191" s="1595" t="s">
        <v>116</v>
      </c>
      <c r="H1191" s="1595" t="s">
        <v>1330</v>
      </c>
      <c r="I1191" s="1595"/>
      <c r="J1191" s="1595">
        <v>2171.6700000000001</v>
      </c>
      <c r="K1191" s="1595" t="s">
        <v>3222</v>
      </c>
    </row>
    <row r="1192" spans="1:11" ht="12.75">
      <c r="A1192" s="1595" t="s">
        <v>1236</v>
      </c>
      <c r="B1192" s="1595" t="s">
        <v>776</v>
      </c>
      <c r="C1192" s="1595"/>
      <c r="D1192" s="1595" t="s">
        <v>549</v>
      </c>
      <c r="E1192" s="1601">
        <v>636600</v>
      </c>
      <c r="F1192" s="1595"/>
      <c r="G1192" s="1595" t="s">
        <v>116</v>
      </c>
      <c r="H1192" s="1595" t="s">
        <v>1329</v>
      </c>
      <c r="I1192" s="1595"/>
      <c r="J1192" s="1595">
        <v>19951.32</v>
      </c>
      <c r="K1192" s="1595" t="s">
        <v>3222</v>
      </c>
    </row>
    <row r="1193" spans="1:11" ht="12.75">
      <c r="A1193" s="1595" t="s">
        <v>1236</v>
      </c>
      <c r="B1193" s="1595" t="s">
        <v>776</v>
      </c>
      <c r="C1193" s="1595"/>
      <c r="D1193" s="1595" t="s">
        <v>549</v>
      </c>
      <c r="E1193" s="1601">
        <v>636600</v>
      </c>
      <c r="F1193" s="1595"/>
      <c r="G1193" s="1595" t="s">
        <v>116</v>
      </c>
      <c r="H1193" s="1595" t="s">
        <v>2773</v>
      </c>
      <c r="I1193" s="1595"/>
      <c r="J1193" s="1595">
        <v>20277.400000000001</v>
      </c>
      <c r="K1193" s="1595" t="s">
        <v>3222</v>
      </c>
    </row>
    <row r="1194" spans="1:11" ht="12.75">
      <c r="A1194" s="1595" t="s">
        <v>1236</v>
      </c>
      <c r="B1194" s="1595" t="s">
        <v>776</v>
      </c>
      <c r="C1194" s="1595"/>
      <c r="D1194" s="1595" t="s">
        <v>549</v>
      </c>
      <c r="E1194" s="1601">
        <v>636600</v>
      </c>
      <c r="F1194" s="1595"/>
      <c r="G1194" s="1595" t="s">
        <v>116</v>
      </c>
      <c r="H1194" s="1595" t="s">
        <v>1330</v>
      </c>
      <c r="I1194" s="1595"/>
      <c r="J1194" s="1595">
        <v>5681.2700000000004</v>
      </c>
      <c r="K1194" s="1595" t="s">
        <v>3222</v>
      </c>
    </row>
    <row r="1195" spans="1:11" ht="12.75">
      <c r="A1195" s="1595" t="s">
        <v>1236</v>
      </c>
      <c r="B1195" s="1595" t="s">
        <v>776</v>
      </c>
      <c r="C1195" s="1595"/>
      <c r="D1195" s="1595" t="s">
        <v>549</v>
      </c>
      <c r="E1195" s="1601">
        <v>636600</v>
      </c>
      <c r="F1195" s="1595"/>
      <c r="G1195" s="1595" t="s">
        <v>116</v>
      </c>
      <c r="H1195" s="1595" t="s">
        <v>1331</v>
      </c>
      <c r="I1195" s="1595"/>
      <c r="J1195" s="1595">
        <v>16726.009999999998</v>
      </c>
      <c r="K1195" s="1595" t="s">
        <v>3222</v>
      </c>
    </row>
    <row r="1196" spans="1:11" ht="12.75">
      <c r="A1196" s="1595" t="s">
        <v>1236</v>
      </c>
      <c r="B1196" s="1595" t="s">
        <v>776</v>
      </c>
      <c r="C1196" s="1595"/>
      <c r="D1196" s="1595" t="s">
        <v>549</v>
      </c>
      <c r="E1196" s="1601">
        <v>736100</v>
      </c>
      <c r="F1196" s="1595"/>
      <c r="G1196" s="1595" t="s">
        <v>1238</v>
      </c>
      <c r="H1196" s="1595" t="s">
        <v>1329</v>
      </c>
      <c r="I1196" s="1595"/>
      <c r="J1196" s="1595">
        <v>10303</v>
      </c>
      <c r="K1196" s="1595" t="s">
        <v>3222</v>
      </c>
    </row>
    <row r="1197" spans="1:11" ht="12.75">
      <c r="A1197" s="1595" t="s">
        <v>1236</v>
      </c>
      <c r="B1197" s="1595" t="s">
        <v>776</v>
      </c>
      <c r="C1197" s="1595"/>
      <c r="D1197" s="1595" t="s">
        <v>549</v>
      </c>
      <c r="E1197" s="1601">
        <v>736100</v>
      </c>
      <c r="F1197" s="1595"/>
      <c r="G1197" s="1595" t="s">
        <v>1238</v>
      </c>
      <c r="H1197" s="1595" t="s">
        <v>2773</v>
      </c>
      <c r="I1197" s="1595"/>
      <c r="J1197" s="1595">
        <v>7660</v>
      </c>
      <c r="K1197" s="1595" t="s">
        <v>3222</v>
      </c>
    </row>
    <row r="1198" spans="1:11" ht="12.75">
      <c r="A1198" s="1595" t="s">
        <v>1236</v>
      </c>
      <c r="B1198" s="1595" t="s">
        <v>776</v>
      </c>
      <c r="C1198" s="1595"/>
      <c r="D1198" s="1595" t="s">
        <v>549</v>
      </c>
      <c r="E1198" s="1601">
        <v>736100</v>
      </c>
      <c r="F1198" s="1595"/>
      <c r="G1198" s="1595" t="s">
        <v>1238</v>
      </c>
      <c r="H1198" s="1595" t="s">
        <v>1330</v>
      </c>
      <c r="I1198" s="1595"/>
      <c r="J1198" s="1595">
        <v>11157</v>
      </c>
      <c r="K1198" s="1595" t="s">
        <v>3222</v>
      </c>
    </row>
    <row r="1199" spans="1:11" ht="12.75">
      <c r="A1199" s="1595" t="s">
        <v>1236</v>
      </c>
      <c r="B1199" s="1595" t="s">
        <v>776</v>
      </c>
      <c r="C1199" s="1595"/>
      <c r="D1199" s="1595" t="s">
        <v>549</v>
      </c>
      <c r="E1199" s="1601">
        <v>736100</v>
      </c>
      <c r="F1199" s="1595"/>
      <c r="G1199" s="1595" t="s">
        <v>1238</v>
      </c>
      <c r="H1199" s="1595" t="s">
        <v>1331</v>
      </c>
      <c r="I1199" s="1595"/>
      <c r="J1199" s="1595">
        <v>14550</v>
      </c>
      <c r="K1199" s="1595" t="s">
        <v>3222</v>
      </c>
    </row>
    <row r="1200" spans="1:11" ht="12.75">
      <c r="A1200" s="1595" t="s">
        <v>1236</v>
      </c>
      <c r="B1200" s="1595" t="s">
        <v>776</v>
      </c>
      <c r="C1200" s="1595"/>
      <c r="D1200" s="1595" t="s">
        <v>549</v>
      </c>
      <c r="E1200" s="1601">
        <v>736200</v>
      </c>
      <c r="F1200" s="1595"/>
      <c r="G1200" s="1595" t="s">
        <v>1238</v>
      </c>
      <c r="H1200" s="1595" t="s">
        <v>1329</v>
      </c>
      <c r="I1200" s="1595"/>
      <c r="J1200" s="1595">
        <v>7170</v>
      </c>
      <c r="K1200" s="1595" t="s">
        <v>3222</v>
      </c>
    </row>
    <row r="1201" spans="1:11" ht="12.75">
      <c r="A1201" s="1595" t="s">
        <v>1236</v>
      </c>
      <c r="B1201" s="1595" t="s">
        <v>776</v>
      </c>
      <c r="C1201" s="1595"/>
      <c r="D1201" s="1595" t="s">
        <v>549</v>
      </c>
      <c r="E1201" s="1601">
        <v>736200</v>
      </c>
      <c r="F1201" s="1595"/>
      <c r="G1201" s="1595" t="s">
        <v>1238</v>
      </c>
      <c r="H1201" s="1595" t="s">
        <v>2773</v>
      </c>
      <c r="I1201" s="1595"/>
      <c r="J1201" s="1595">
        <v>28477.009999999998</v>
      </c>
      <c r="K1201" s="1595" t="s">
        <v>3222</v>
      </c>
    </row>
    <row r="1202" spans="1:11" ht="12.75">
      <c r="A1202" s="1595" t="s">
        <v>1236</v>
      </c>
      <c r="B1202" s="1595" t="s">
        <v>776</v>
      </c>
      <c r="C1202" s="1595"/>
      <c r="D1202" s="1595" t="s">
        <v>549</v>
      </c>
      <c r="E1202" s="1601">
        <v>736200</v>
      </c>
      <c r="F1202" s="1595"/>
      <c r="G1202" s="1595" t="s">
        <v>1238</v>
      </c>
      <c r="H1202" s="1595" t="s">
        <v>1330</v>
      </c>
      <c r="I1202" s="1595"/>
      <c r="J1202" s="1595">
        <v>-45641.870000000003</v>
      </c>
      <c r="K1202" s="1595" t="s">
        <v>3222</v>
      </c>
    </row>
    <row r="1203" spans="1:11" ht="12.75">
      <c r="A1203" s="1595" t="s">
        <v>1236</v>
      </c>
      <c r="B1203" s="1595" t="s">
        <v>776</v>
      </c>
      <c r="C1203" s="1595"/>
      <c r="D1203" s="1595" t="s">
        <v>549</v>
      </c>
      <c r="E1203" s="1601">
        <v>736200</v>
      </c>
      <c r="F1203" s="1595"/>
      <c r="G1203" s="1595" t="s">
        <v>1238</v>
      </c>
      <c r="H1203" s="1595" t="s">
        <v>1331</v>
      </c>
      <c r="I1203" s="1595"/>
      <c r="J1203" s="1595">
        <v>6458.6800000000003</v>
      </c>
      <c r="K1203" s="1595" t="s">
        <v>3222</v>
      </c>
    </row>
    <row r="1204" spans="1:11" ht="12.75">
      <c r="A1204" s="1595" t="s">
        <v>1236</v>
      </c>
      <c r="B1204" s="1595" t="s">
        <v>776</v>
      </c>
      <c r="C1204" s="1595"/>
      <c r="D1204" s="1595" t="s">
        <v>549</v>
      </c>
      <c r="E1204" s="1601">
        <v>736300</v>
      </c>
      <c r="F1204" s="1595"/>
      <c r="G1204" s="1595" t="s">
        <v>1238</v>
      </c>
      <c r="H1204" s="1595" t="s">
        <v>1331</v>
      </c>
      <c r="I1204" s="1595"/>
      <c r="J1204" s="1595">
        <v>63.909999999999997</v>
      </c>
      <c r="K1204" s="1595" t="s">
        <v>3222</v>
      </c>
    </row>
    <row r="1205" spans="1:11" ht="12.75">
      <c r="A1205" s="1595" t="s">
        <v>1236</v>
      </c>
      <c r="B1205" s="1595" t="s">
        <v>776</v>
      </c>
      <c r="C1205" s="1595"/>
      <c r="D1205" s="1595" t="s">
        <v>549</v>
      </c>
      <c r="E1205" s="1601">
        <v>736400</v>
      </c>
      <c r="F1205" s="1595"/>
      <c r="G1205" s="1595" t="s">
        <v>1238</v>
      </c>
      <c r="H1205" s="1595" t="s">
        <v>2773</v>
      </c>
      <c r="I1205" s="1595"/>
      <c r="J1205" s="1595">
        <v>800</v>
      </c>
      <c r="K1205" s="1595" t="s">
        <v>3222</v>
      </c>
    </row>
    <row r="1206" spans="1:11" ht="12.75">
      <c r="A1206" s="1595" t="s">
        <v>1236</v>
      </c>
      <c r="B1206" s="1595" t="s">
        <v>776</v>
      </c>
      <c r="C1206" s="1595"/>
      <c r="D1206" s="1595" t="s">
        <v>549</v>
      </c>
      <c r="E1206" s="1601">
        <v>736400</v>
      </c>
      <c r="F1206" s="1595"/>
      <c r="G1206" s="1595" t="s">
        <v>1238</v>
      </c>
      <c r="H1206" s="1595" t="s">
        <v>1330</v>
      </c>
      <c r="I1206" s="1595"/>
      <c r="J1206" s="1595">
        <v>921.08000000000004</v>
      </c>
      <c r="K1206" s="1595" t="s">
        <v>3222</v>
      </c>
    </row>
    <row r="1207" spans="1:11" ht="12.75">
      <c r="A1207" s="1595" t="s">
        <v>1236</v>
      </c>
      <c r="B1207" s="1595" t="s">
        <v>776</v>
      </c>
      <c r="C1207" s="1595"/>
      <c r="D1207" s="1595" t="s">
        <v>549</v>
      </c>
      <c r="E1207" s="1601">
        <v>736500</v>
      </c>
      <c r="F1207" s="1595"/>
      <c r="G1207" s="1595" t="s">
        <v>1238</v>
      </c>
      <c r="H1207" s="1595" t="s">
        <v>1329</v>
      </c>
      <c r="I1207" s="1595"/>
      <c r="J1207" s="1595">
        <v>6999.5600000000004</v>
      </c>
      <c r="K1207" s="1595" t="s">
        <v>3222</v>
      </c>
    </row>
    <row r="1208" spans="1:11" ht="12.75">
      <c r="A1208" s="1595" t="s">
        <v>1236</v>
      </c>
      <c r="B1208" s="1595" t="s">
        <v>776</v>
      </c>
      <c r="C1208" s="1595"/>
      <c r="D1208" s="1595" t="s">
        <v>549</v>
      </c>
      <c r="E1208" s="1601">
        <v>736500</v>
      </c>
      <c r="F1208" s="1595"/>
      <c r="G1208" s="1595" t="s">
        <v>1238</v>
      </c>
      <c r="H1208" s="1595" t="s">
        <v>2773</v>
      </c>
      <c r="I1208" s="1595"/>
      <c r="J1208" s="1595">
        <v>3721.6500000000001</v>
      </c>
      <c r="K1208" s="1595" t="s">
        <v>3222</v>
      </c>
    </row>
    <row r="1209" spans="1:11" ht="12.75">
      <c r="A1209" s="1595" t="s">
        <v>1236</v>
      </c>
      <c r="B1209" s="1595" t="s">
        <v>776</v>
      </c>
      <c r="C1209" s="1595"/>
      <c r="D1209" s="1595" t="s">
        <v>549</v>
      </c>
      <c r="E1209" s="1601">
        <v>736500</v>
      </c>
      <c r="F1209" s="1595"/>
      <c r="G1209" s="1595" t="s">
        <v>1238</v>
      </c>
      <c r="H1209" s="1595" t="s">
        <v>1331</v>
      </c>
      <c r="I1209" s="1595"/>
      <c r="J1209" s="1595">
        <v>-776.88</v>
      </c>
      <c r="K1209" s="1595" t="s">
        <v>3222</v>
      </c>
    </row>
    <row r="1210" spans="1:11" ht="12.75">
      <c r="A1210" s="1595" t="s">
        <v>1236</v>
      </c>
      <c r="B1210" s="1595" t="s">
        <v>776</v>
      </c>
      <c r="C1210" s="1595"/>
      <c r="D1210" s="1595" t="s">
        <v>549</v>
      </c>
      <c r="E1210" s="1601">
        <v>736600</v>
      </c>
      <c r="F1210" s="1595"/>
      <c r="G1210" s="1595" t="s">
        <v>1238</v>
      </c>
      <c r="H1210" s="1595" t="s">
        <v>1329</v>
      </c>
      <c r="I1210" s="1595"/>
      <c r="J1210" s="1595">
        <v>29766.25</v>
      </c>
      <c r="K1210" s="1595" t="s">
        <v>3222</v>
      </c>
    </row>
    <row r="1211" spans="1:11" ht="12.75">
      <c r="A1211" s="1595" t="s">
        <v>1236</v>
      </c>
      <c r="B1211" s="1595" t="s">
        <v>776</v>
      </c>
      <c r="C1211" s="1595"/>
      <c r="D1211" s="1595" t="s">
        <v>549</v>
      </c>
      <c r="E1211" s="1601">
        <v>736600</v>
      </c>
      <c r="F1211" s="1595"/>
      <c r="G1211" s="1595" t="s">
        <v>1238</v>
      </c>
      <c r="H1211" s="1595" t="s">
        <v>2773</v>
      </c>
      <c r="I1211" s="1595"/>
      <c r="J1211" s="1595">
        <v>-11363.879999999999</v>
      </c>
      <c r="K1211" s="1595" t="s">
        <v>3222</v>
      </c>
    </row>
    <row r="1212" spans="1:11" ht="12.75">
      <c r="A1212" s="1595" t="s">
        <v>1236</v>
      </c>
      <c r="B1212" s="1595" t="s">
        <v>776</v>
      </c>
      <c r="C1212" s="1595"/>
      <c r="D1212" s="1595" t="s">
        <v>549</v>
      </c>
      <c r="E1212" s="1601">
        <v>736600</v>
      </c>
      <c r="F1212" s="1595"/>
      <c r="G1212" s="1595" t="s">
        <v>1238</v>
      </c>
      <c r="H1212" s="1595" t="s">
        <v>1330</v>
      </c>
      <c r="I1212" s="1595"/>
      <c r="J1212" s="1595">
        <v>78107.419999999998</v>
      </c>
      <c r="K1212" s="1595" t="s">
        <v>3222</v>
      </c>
    </row>
    <row r="1213" spans="1:11" ht="12.75">
      <c r="A1213" s="1595" t="s">
        <v>1236</v>
      </c>
      <c r="B1213" s="1595" t="s">
        <v>776</v>
      </c>
      <c r="C1213" s="1595"/>
      <c r="D1213" s="1595" t="s">
        <v>549</v>
      </c>
      <c r="E1213" s="1601">
        <v>736600</v>
      </c>
      <c r="F1213" s="1595"/>
      <c r="G1213" s="1595" t="s">
        <v>1238</v>
      </c>
      <c r="H1213" s="1595" t="s">
        <v>1331</v>
      </c>
      <c r="I1213" s="1595"/>
      <c r="J1213" s="1595">
        <v>47047.730000000003</v>
      </c>
      <c r="K1213" s="1595" t="s">
        <v>3222</v>
      </c>
    </row>
    <row r="1214" spans="1:11" ht="12.75">
      <c r="A1214" s="1595" t="s">
        <v>1236</v>
      </c>
      <c r="B1214" s="1595" t="s">
        <v>776</v>
      </c>
      <c r="C1214" s="1595"/>
      <c r="D1214" s="1595" t="s">
        <v>549</v>
      </c>
      <c r="E1214" s="1601">
        <v>736700</v>
      </c>
      <c r="F1214" s="1595"/>
      <c r="G1214" s="1595" t="s">
        <v>1238</v>
      </c>
      <c r="H1214" s="1595" t="s">
        <v>1330</v>
      </c>
      <c r="I1214" s="1595"/>
      <c r="J1214" s="1595">
        <v>586.44000000000005</v>
      </c>
      <c r="K1214" s="1595" t="s">
        <v>3222</v>
      </c>
    </row>
    <row r="1215" spans="1:11" ht="12.75">
      <c r="A1215" s="1595" t="s">
        <v>1236</v>
      </c>
      <c r="B1215" s="1595" t="s">
        <v>773</v>
      </c>
      <c r="C1215" s="1595"/>
      <c r="D1215" s="1595" t="s">
        <v>549</v>
      </c>
      <c r="E1215" s="1601">
        <v>636700</v>
      </c>
      <c r="F1215" s="1595"/>
      <c r="G1215" s="1595" t="s">
        <v>116</v>
      </c>
      <c r="H1215" s="1595" t="s">
        <v>1330</v>
      </c>
      <c r="I1215" s="1595"/>
      <c r="J1215" s="1595">
        <v>4996</v>
      </c>
      <c r="K1215" s="1595" t="s">
        <v>3222</v>
      </c>
    </row>
    <row r="1216" spans="1:11" ht="12.75">
      <c r="A1216" s="1595" t="s">
        <v>1236</v>
      </c>
      <c r="B1216" s="1595" t="s">
        <v>773</v>
      </c>
      <c r="C1216" s="1595"/>
      <c r="D1216" s="1595" t="s">
        <v>549</v>
      </c>
      <c r="E1216" s="1601">
        <v>636800</v>
      </c>
      <c r="F1216" s="1595"/>
      <c r="G1216" s="1595" t="s">
        <v>116</v>
      </c>
      <c r="H1216" s="1595" t="s">
        <v>1329</v>
      </c>
      <c r="I1216" s="1595"/>
      <c r="J1216" s="1595">
        <v>74399.610000000001</v>
      </c>
      <c r="K1216" s="1595" t="s">
        <v>3222</v>
      </c>
    </row>
    <row r="1217" spans="1:11" ht="12.75">
      <c r="A1217" s="1595" t="s">
        <v>1236</v>
      </c>
      <c r="B1217" s="1595" t="s">
        <v>773</v>
      </c>
      <c r="C1217" s="1595"/>
      <c r="D1217" s="1595" t="s">
        <v>549</v>
      </c>
      <c r="E1217" s="1601">
        <v>636800</v>
      </c>
      <c r="F1217" s="1595"/>
      <c r="G1217" s="1595" t="s">
        <v>116</v>
      </c>
      <c r="H1217" s="1595" t="s">
        <v>2773</v>
      </c>
      <c r="I1217" s="1595"/>
      <c r="J1217" s="1595">
        <v>54883.620000000003</v>
      </c>
      <c r="K1217" s="1595" t="s">
        <v>3222</v>
      </c>
    </row>
    <row r="1218" spans="1:11" ht="12.75">
      <c r="A1218" s="1595" t="s">
        <v>1236</v>
      </c>
      <c r="B1218" s="1595" t="s">
        <v>773</v>
      </c>
      <c r="C1218" s="1595"/>
      <c r="D1218" s="1595" t="s">
        <v>549</v>
      </c>
      <c r="E1218" s="1601">
        <v>636800</v>
      </c>
      <c r="F1218" s="1595"/>
      <c r="G1218" s="1595" t="s">
        <v>116</v>
      </c>
      <c r="H1218" s="1595" t="s">
        <v>1330</v>
      </c>
      <c r="I1218" s="1595"/>
      <c r="J1218" s="1595">
        <v>65416.230000000003</v>
      </c>
      <c r="K1218" s="1595" t="s">
        <v>3222</v>
      </c>
    </row>
    <row r="1219" spans="1:11" ht="12.75">
      <c r="A1219" s="1595" t="s">
        <v>1236</v>
      </c>
      <c r="B1219" s="1595" t="s">
        <v>773</v>
      </c>
      <c r="C1219" s="1595"/>
      <c r="D1219" s="1595" t="s">
        <v>549</v>
      </c>
      <c r="E1219" s="1601">
        <v>636800</v>
      </c>
      <c r="F1219" s="1595"/>
      <c r="G1219" s="1595" t="s">
        <v>116</v>
      </c>
      <c r="H1219" s="1595" t="s">
        <v>1331</v>
      </c>
      <c r="I1219" s="1595"/>
      <c r="J1219" s="1595">
        <v>62942.029999999999</v>
      </c>
      <c r="K1219" s="1595" t="s">
        <v>3222</v>
      </c>
    </row>
    <row r="1220" spans="1:11" ht="12.75">
      <c r="A1220" s="1595" t="s">
        <v>1236</v>
      </c>
      <c r="B1220" s="1595" t="s">
        <v>773</v>
      </c>
      <c r="C1220" s="1595"/>
      <c r="D1220" s="1595" t="s">
        <v>549</v>
      </c>
      <c r="E1220" s="1601">
        <v>736800</v>
      </c>
      <c r="F1220" s="1595"/>
      <c r="G1220" s="1595" t="s">
        <v>1238</v>
      </c>
      <c r="H1220" s="1595" t="s">
        <v>1329</v>
      </c>
      <c r="I1220" s="1595"/>
      <c r="J1220" s="1595">
        <v>4288.8699999999999</v>
      </c>
      <c r="K1220" s="1595" t="s">
        <v>3222</v>
      </c>
    </row>
    <row r="1221" spans="1:11" ht="12.75">
      <c r="A1221" s="1595" t="s">
        <v>1236</v>
      </c>
      <c r="B1221" s="1595" t="s">
        <v>773</v>
      </c>
      <c r="C1221" s="1595"/>
      <c r="D1221" s="1595" t="s">
        <v>549</v>
      </c>
      <c r="E1221" s="1601">
        <v>736800</v>
      </c>
      <c r="F1221" s="1595"/>
      <c r="G1221" s="1595" t="s">
        <v>1238</v>
      </c>
      <c r="H1221" s="1595" t="s">
        <v>2773</v>
      </c>
      <c r="I1221" s="1595"/>
      <c r="J1221" s="1595">
        <v>4710.0699999999997</v>
      </c>
      <c r="K1221" s="1595" t="s">
        <v>3222</v>
      </c>
    </row>
    <row r="1222" spans="1:11" ht="12.75">
      <c r="A1222" s="1595" t="s">
        <v>1236</v>
      </c>
      <c r="B1222" s="1595" t="s">
        <v>773</v>
      </c>
      <c r="C1222" s="1595"/>
      <c r="D1222" s="1595" t="s">
        <v>549</v>
      </c>
      <c r="E1222" s="1601">
        <v>736800</v>
      </c>
      <c r="F1222" s="1595"/>
      <c r="G1222" s="1595" t="s">
        <v>1238</v>
      </c>
      <c r="H1222" s="1595" t="s">
        <v>1330</v>
      </c>
      <c r="I1222" s="1595"/>
      <c r="J1222" s="1595">
        <v>16934.34</v>
      </c>
      <c r="K1222" s="1595" t="s">
        <v>3222</v>
      </c>
    </row>
    <row r="1223" spans="1:11" ht="12.75">
      <c r="A1223" s="1595" t="s">
        <v>1236</v>
      </c>
      <c r="B1223" s="1595" t="s">
        <v>773</v>
      </c>
      <c r="C1223" s="1595"/>
      <c r="D1223" s="1595" t="s">
        <v>549</v>
      </c>
      <c r="E1223" s="1601">
        <v>736800</v>
      </c>
      <c r="F1223" s="1595"/>
      <c r="G1223" s="1595" t="s">
        <v>1238</v>
      </c>
      <c r="H1223" s="1595" t="s">
        <v>1331</v>
      </c>
      <c r="I1223" s="1595"/>
      <c r="J1223" s="1595">
        <v>5162.8800000000001</v>
      </c>
      <c r="K1223" s="1595" t="s">
        <v>3222</v>
      </c>
    </row>
    <row r="1224" spans="1:11" ht="12.75">
      <c r="A1224" s="1595" t="s">
        <v>1236</v>
      </c>
      <c r="B1224" s="1595" t="s">
        <v>917</v>
      </c>
      <c r="C1224" s="1595"/>
      <c r="D1224" s="1595" t="s">
        <v>1309</v>
      </c>
      <c r="E1224" s="1601">
        <v>408112</v>
      </c>
      <c r="F1224" s="1595"/>
      <c r="G1224" s="1595" t="s">
        <v>1238</v>
      </c>
      <c r="H1224" s="1595" t="s">
        <v>1329</v>
      </c>
      <c r="I1224" s="1595"/>
      <c r="J1224" s="1595">
        <v>1613.01</v>
      </c>
      <c r="K1224" s="1595" t="s">
        <v>3222</v>
      </c>
    </row>
    <row r="1225" spans="1:11" ht="12.75">
      <c r="A1225" s="1595" t="s">
        <v>1236</v>
      </c>
      <c r="B1225" s="1595" t="s">
        <v>917</v>
      </c>
      <c r="C1225" s="1595"/>
      <c r="D1225" s="1595" t="s">
        <v>1309</v>
      </c>
      <c r="E1225" s="1601">
        <v>408112</v>
      </c>
      <c r="F1225" s="1595"/>
      <c r="G1225" s="1595" t="s">
        <v>1238</v>
      </c>
      <c r="H1225" s="1595" t="s">
        <v>2773</v>
      </c>
      <c r="I1225" s="1595"/>
      <c r="J1225" s="1595">
        <v>1936.2</v>
      </c>
      <c r="K1225" s="1595" t="s">
        <v>3222</v>
      </c>
    </row>
    <row r="1226" spans="1:11" ht="12.75">
      <c r="A1226" s="1595" t="s">
        <v>1236</v>
      </c>
      <c r="B1226" s="1595" t="s">
        <v>917</v>
      </c>
      <c r="C1226" s="1595"/>
      <c r="D1226" s="1595" t="s">
        <v>1309</v>
      </c>
      <c r="E1226" s="1601">
        <v>408112</v>
      </c>
      <c r="F1226" s="1595"/>
      <c r="G1226" s="1595" t="s">
        <v>1238</v>
      </c>
      <c r="H1226" s="1595" t="s">
        <v>1330</v>
      </c>
      <c r="I1226" s="1595"/>
      <c r="J1226" s="1595">
        <v>1071.29</v>
      </c>
      <c r="K1226" s="1595" t="s">
        <v>3222</v>
      </c>
    </row>
    <row r="1227" spans="1:11" ht="12.75">
      <c r="A1227" s="1595" t="s">
        <v>1236</v>
      </c>
      <c r="B1227" s="1595" t="s">
        <v>917</v>
      </c>
      <c r="C1227" s="1595"/>
      <c r="D1227" s="1595" t="s">
        <v>1309</v>
      </c>
      <c r="E1227" s="1601">
        <v>408112</v>
      </c>
      <c r="F1227" s="1595"/>
      <c r="G1227" s="1595" t="s">
        <v>1238</v>
      </c>
      <c r="H1227" s="1595" t="s">
        <v>1331</v>
      </c>
      <c r="I1227" s="1595"/>
      <c r="J1227" s="1595">
        <v>933.92999999999995</v>
      </c>
      <c r="K1227" s="1595" t="s">
        <v>3222</v>
      </c>
    </row>
    <row r="1228" spans="1:11" ht="12.75">
      <c r="A1228" s="1595" t="s">
        <v>1236</v>
      </c>
      <c r="B1228" s="1595" t="s">
        <v>917</v>
      </c>
      <c r="C1228" s="1595"/>
      <c r="D1228" s="1595" t="s">
        <v>1309</v>
      </c>
      <c r="E1228" s="1601">
        <v>408112</v>
      </c>
      <c r="F1228" s="1595"/>
      <c r="G1228" s="1595" t="s">
        <v>116</v>
      </c>
      <c r="H1228" s="1595" t="s">
        <v>1329</v>
      </c>
      <c r="I1228" s="1595"/>
      <c r="J1228" s="1595">
        <v>22046.759999999998</v>
      </c>
      <c r="K1228" s="1595" t="s">
        <v>3222</v>
      </c>
    </row>
    <row r="1229" spans="1:11" ht="12.75">
      <c r="A1229" s="1595" t="s">
        <v>1236</v>
      </c>
      <c r="B1229" s="1595" t="s">
        <v>917</v>
      </c>
      <c r="C1229" s="1595"/>
      <c r="D1229" s="1595" t="s">
        <v>1309</v>
      </c>
      <c r="E1229" s="1601">
        <v>408112</v>
      </c>
      <c r="F1229" s="1595"/>
      <c r="G1229" s="1595" t="s">
        <v>116</v>
      </c>
      <c r="H1229" s="1595" t="s">
        <v>2773</v>
      </c>
      <c r="I1229" s="1595"/>
      <c r="J1229" s="1595">
        <v>25793.5</v>
      </c>
      <c r="K1229" s="1595" t="s">
        <v>3222</v>
      </c>
    </row>
    <row r="1230" spans="1:11" ht="12.75">
      <c r="A1230" s="1595" t="s">
        <v>1236</v>
      </c>
      <c r="B1230" s="1595" t="s">
        <v>917</v>
      </c>
      <c r="C1230" s="1595"/>
      <c r="D1230" s="1595" t="s">
        <v>1309</v>
      </c>
      <c r="E1230" s="1601">
        <v>408112</v>
      </c>
      <c r="F1230" s="1595"/>
      <c r="G1230" s="1595" t="s">
        <v>116</v>
      </c>
      <c r="H1230" s="1595" t="s">
        <v>1330</v>
      </c>
      <c r="I1230" s="1595"/>
      <c r="J1230" s="1595">
        <v>19750.040000000001</v>
      </c>
      <c r="K1230" s="1595" t="s">
        <v>3222</v>
      </c>
    </row>
    <row r="1231" spans="1:11" ht="12.75">
      <c r="A1231" s="1595" t="s">
        <v>1236</v>
      </c>
      <c r="B1231" s="1595" t="s">
        <v>917</v>
      </c>
      <c r="C1231" s="1595"/>
      <c r="D1231" s="1595" t="s">
        <v>1309</v>
      </c>
      <c r="E1231" s="1601">
        <v>408112</v>
      </c>
      <c r="F1231" s="1595"/>
      <c r="G1231" s="1595" t="s">
        <v>116</v>
      </c>
      <c r="H1231" s="1595" t="s">
        <v>1331</v>
      </c>
      <c r="I1231" s="1595"/>
      <c r="J1231" s="1595">
        <v>20508.720000000001</v>
      </c>
      <c r="K1231" s="1595" t="s">
        <v>3222</v>
      </c>
    </row>
    <row r="1232" spans="1:11" ht="12.75">
      <c r="A1232" s="1595" t="s">
        <v>1236</v>
      </c>
      <c r="B1232" s="1595" t="s">
        <v>478</v>
      </c>
      <c r="C1232" s="1595"/>
      <c r="D1232" s="1595" t="s">
        <v>1286</v>
      </c>
      <c r="E1232" s="1601">
        <v>462200</v>
      </c>
      <c r="F1232" s="1595"/>
      <c r="G1232" s="1595" t="s">
        <v>116</v>
      </c>
      <c r="H1232" s="1595" t="s">
        <v>1329</v>
      </c>
      <c r="I1232" s="1595"/>
      <c r="J1232" s="1595">
        <v>-163045.25</v>
      </c>
      <c r="K1232" s="1595" t="s">
        <v>3222</v>
      </c>
    </row>
    <row r="1233" spans="1:11" ht="12.75">
      <c r="A1233" s="1595" t="s">
        <v>1236</v>
      </c>
      <c r="B1233" s="1595" t="s">
        <v>478</v>
      </c>
      <c r="C1233" s="1595"/>
      <c r="D1233" s="1595" t="s">
        <v>1286</v>
      </c>
      <c r="E1233" s="1601">
        <v>462200</v>
      </c>
      <c r="F1233" s="1595"/>
      <c r="G1233" s="1595" t="s">
        <v>116</v>
      </c>
      <c r="H1233" s="1595" t="s">
        <v>2773</v>
      </c>
      <c r="I1233" s="1595"/>
      <c r="J1233" s="1595">
        <v>-146469.07000000001</v>
      </c>
      <c r="K1233" s="1595" t="s">
        <v>3222</v>
      </c>
    </row>
    <row r="1234" spans="1:11" ht="12.75">
      <c r="A1234" s="1595" t="s">
        <v>1236</v>
      </c>
      <c r="B1234" s="1595" t="s">
        <v>478</v>
      </c>
      <c r="C1234" s="1595"/>
      <c r="D1234" s="1595" t="s">
        <v>1286</v>
      </c>
      <c r="E1234" s="1601">
        <v>462200</v>
      </c>
      <c r="F1234" s="1595"/>
      <c r="G1234" s="1595" t="s">
        <v>116</v>
      </c>
      <c r="H1234" s="1595" t="s">
        <v>1330</v>
      </c>
      <c r="I1234" s="1595"/>
      <c r="J1234" s="1595">
        <v>-129809.98</v>
      </c>
      <c r="K1234" s="1595" t="s">
        <v>3222</v>
      </c>
    </row>
    <row r="1235" spans="1:11" ht="12.75">
      <c r="A1235" s="1595" t="s">
        <v>1236</v>
      </c>
      <c r="B1235" s="1595" t="s">
        <v>478</v>
      </c>
      <c r="C1235" s="1595"/>
      <c r="D1235" s="1595" t="s">
        <v>1286</v>
      </c>
      <c r="E1235" s="1601">
        <v>462200</v>
      </c>
      <c r="F1235" s="1595"/>
      <c r="G1235" s="1595" t="s">
        <v>116</v>
      </c>
      <c r="H1235" s="1595" t="s">
        <v>1331</v>
      </c>
      <c r="I1235" s="1595"/>
      <c r="J1235" s="1595">
        <v>-164485.98000000001</v>
      </c>
      <c r="K1235" s="1595" t="s">
        <v>3222</v>
      </c>
    </row>
    <row r="1236" spans="1:11" ht="12.75">
      <c r="A1236" s="1595" t="s">
        <v>1236</v>
      </c>
      <c r="B1236" s="1595" t="s">
        <v>915</v>
      </c>
      <c r="C1236" s="1595"/>
      <c r="D1236" s="1595" t="s">
        <v>1309</v>
      </c>
      <c r="E1236" s="1601">
        <v>408111</v>
      </c>
      <c r="F1236" s="1595"/>
      <c r="G1236" s="1595" t="s">
        <v>1238</v>
      </c>
      <c r="H1236" s="1595" t="s">
        <v>1329</v>
      </c>
      <c r="I1236" s="1595"/>
      <c r="J1236" s="1595">
        <v>951.32000000000005</v>
      </c>
      <c r="K1236" s="1595" t="s">
        <v>3222</v>
      </c>
    </row>
    <row r="1237" spans="1:11" ht="12.75">
      <c r="A1237" s="1595" t="s">
        <v>1236</v>
      </c>
      <c r="B1237" s="1595" t="s">
        <v>915</v>
      </c>
      <c r="C1237" s="1595"/>
      <c r="D1237" s="1595" t="s">
        <v>1309</v>
      </c>
      <c r="E1237" s="1601">
        <v>408111</v>
      </c>
      <c r="F1237" s="1595"/>
      <c r="G1237" s="1595" t="s">
        <v>1238</v>
      </c>
      <c r="H1237" s="1595" t="s">
        <v>2773</v>
      </c>
      <c r="I1237" s="1595"/>
      <c r="J1237" s="1595">
        <v>328.93000000000001</v>
      </c>
      <c r="K1237" s="1595" t="s">
        <v>3222</v>
      </c>
    </row>
    <row r="1238" spans="1:11" ht="12.75">
      <c r="A1238" s="1595" t="s">
        <v>1236</v>
      </c>
      <c r="B1238" s="1595" t="s">
        <v>915</v>
      </c>
      <c r="C1238" s="1595"/>
      <c r="D1238" s="1595" t="s">
        <v>1309</v>
      </c>
      <c r="E1238" s="1601">
        <v>408111</v>
      </c>
      <c r="F1238" s="1595"/>
      <c r="G1238" s="1595" t="s">
        <v>1238</v>
      </c>
      <c r="H1238" s="1595" t="s">
        <v>1330</v>
      </c>
      <c r="I1238" s="1595"/>
      <c r="J1238" s="1595">
        <v>951.35000000000002</v>
      </c>
      <c r="K1238" s="1595" t="s">
        <v>3222</v>
      </c>
    </row>
    <row r="1239" spans="1:11" ht="12.75">
      <c r="A1239" s="1595" t="s">
        <v>1236</v>
      </c>
      <c r="B1239" s="1595" t="s">
        <v>915</v>
      </c>
      <c r="C1239" s="1595"/>
      <c r="D1239" s="1595" t="s">
        <v>1309</v>
      </c>
      <c r="E1239" s="1601">
        <v>408111</v>
      </c>
      <c r="F1239" s="1595"/>
      <c r="G1239" s="1595" t="s">
        <v>1238</v>
      </c>
      <c r="H1239" s="1595" t="s">
        <v>1331</v>
      </c>
      <c r="I1239" s="1595"/>
      <c r="J1239" s="1595">
        <v>951.33000000000004</v>
      </c>
      <c r="K1239" s="1595" t="s">
        <v>3222</v>
      </c>
    </row>
    <row r="1240" spans="1:11" ht="12.75">
      <c r="A1240" s="1595" t="s">
        <v>1236</v>
      </c>
      <c r="B1240" s="1595" t="s">
        <v>915</v>
      </c>
      <c r="C1240" s="1595"/>
      <c r="D1240" s="1595" t="s">
        <v>1309</v>
      </c>
      <c r="E1240" s="1601">
        <v>408111</v>
      </c>
      <c r="F1240" s="1595"/>
      <c r="G1240" s="1595" t="s">
        <v>116</v>
      </c>
      <c r="H1240" s="1595" t="s">
        <v>1329</v>
      </c>
      <c r="I1240" s="1595"/>
      <c r="J1240" s="1595">
        <v>25556.529999999999</v>
      </c>
      <c r="K1240" s="1595" t="s">
        <v>3222</v>
      </c>
    </row>
    <row r="1241" spans="1:11" ht="12.75">
      <c r="A1241" s="1595" t="s">
        <v>1236</v>
      </c>
      <c r="B1241" s="1595" t="s">
        <v>915</v>
      </c>
      <c r="C1241" s="1595"/>
      <c r="D1241" s="1595" t="s">
        <v>1309</v>
      </c>
      <c r="E1241" s="1601">
        <v>408111</v>
      </c>
      <c r="F1241" s="1595"/>
      <c r="G1241" s="1595" t="s">
        <v>116</v>
      </c>
      <c r="H1241" s="1595" t="s">
        <v>2773</v>
      </c>
      <c r="I1241" s="1595"/>
      <c r="J1241" s="1595">
        <v>29338.709999999999</v>
      </c>
      <c r="K1241" s="1595" t="s">
        <v>3222</v>
      </c>
    </row>
    <row r="1242" spans="1:11" ht="12.75">
      <c r="A1242" s="1595" t="s">
        <v>1236</v>
      </c>
      <c r="B1242" s="1595" t="s">
        <v>915</v>
      </c>
      <c r="C1242" s="1595"/>
      <c r="D1242" s="1595" t="s">
        <v>1309</v>
      </c>
      <c r="E1242" s="1601">
        <v>408111</v>
      </c>
      <c r="F1242" s="1595"/>
      <c r="G1242" s="1595" t="s">
        <v>116</v>
      </c>
      <c r="H1242" s="1595" t="s">
        <v>1330</v>
      </c>
      <c r="I1242" s="1595"/>
      <c r="J1242" s="1595">
        <v>28905.709999999999</v>
      </c>
      <c r="K1242" s="1595" t="s">
        <v>3222</v>
      </c>
    </row>
    <row r="1243" spans="1:11" ht="12.75">
      <c r="A1243" s="1595" t="s">
        <v>1236</v>
      </c>
      <c r="B1243" s="1595" t="s">
        <v>915</v>
      </c>
      <c r="C1243" s="1595"/>
      <c r="D1243" s="1595" t="s">
        <v>1309</v>
      </c>
      <c r="E1243" s="1601">
        <v>408111</v>
      </c>
      <c r="F1243" s="1595"/>
      <c r="G1243" s="1595" t="s">
        <v>116</v>
      </c>
      <c r="H1243" s="1595" t="s">
        <v>1331</v>
      </c>
      <c r="I1243" s="1595"/>
      <c r="J1243" s="1595">
        <v>28905.700000000001</v>
      </c>
      <c r="K1243" s="1595" t="s">
        <v>3222</v>
      </c>
    </row>
    <row r="1244" spans="1:11" ht="12.75">
      <c r="A1244" s="1595" t="s">
        <v>1236</v>
      </c>
      <c r="B1244" s="1595" t="s">
        <v>638</v>
      </c>
      <c r="C1244" s="1595" t="s">
        <v>475</v>
      </c>
      <c r="D1244" s="1595" t="s">
        <v>1286</v>
      </c>
      <c r="E1244" s="1601">
        <v>461400</v>
      </c>
      <c r="F1244" s="1595"/>
      <c r="G1244" s="1595" t="s">
        <v>116</v>
      </c>
      <c r="H1244" s="1595" t="s">
        <v>1329</v>
      </c>
      <c r="I1244" s="1595"/>
      <c r="J1244" s="1595">
        <v>-39599.93</v>
      </c>
      <c r="K1244" s="1595" t="s">
        <v>3222</v>
      </c>
    </row>
    <row r="1245" spans="1:11" ht="12.75">
      <c r="A1245" s="1595" t="s">
        <v>1236</v>
      </c>
      <c r="B1245" s="1595" t="s">
        <v>638</v>
      </c>
      <c r="C1245" s="1595" t="s">
        <v>475</v>
      </c>
      <c r="D1245" s="1595" t="s">
        <v>1286</v>
      </c>
      <c r="E1245" s="1601">
        <v>461400</v>
      </c>
      <c r="F1245" s="1595"/>
      <c r="G1245" s="1595" t="s">
        <v>116</v>
      </c>
      <c r="H1245" s="1595" t="s">
        <v>2773</v>
      </c>
      <c r="I1245" s="1595"/>
      <c r="J1245" s="1595">
        <v>-37052.150000000001</v>
      </c>
      <c r="K1245" s="1595" t="s">
        <v>3222</v>
      </c>
    </row>
    <row r="1246" spans="1:11" ht="12.75">
      <c r="A1246" s="1595" t="s">
        <v>1236</v>
      </c>
      <c r="B1246" s="1595" t="s">
        <v>638</v>
      </c>
      <c r="C1246" s="1595" t="s">
        <v>475</v>
      </c>
      <c r="D1246" s="1595" t="s">
        <v>1286</v>
      </c>
      <c r="E1246" s="1601">
        <v>461400</v>
      </c>
      <c r="F1246" s="1595"/>
      <c r="G1246" s="1595" t="s">
        <v>116</v>
      </c>
      <c r="H1246" s="1595" t="s">
        <v>1330</v>
      </c>
      <c r="I1246" s="1595"/>
      <c r="J1246" s="1595">
        <v>-40751.339999999997</v>
      </c>
      <c r="K1246" s="1595" t="s">
        <v>3222</v>
      </c>
    </row>
    <row r="1247" spans="1:11" ht="12.75">
      <c r="A1247" s="1595" t="s">
        <v>1236</v>
      </c>
      <c r="B1247" s="1595" t="s">
        <v>638</v>
      </c>
      <c r="C1247" s="1595" t="s">
        <v>475</v>
      </c>
      <c r="D1247" s="1595" t="s">
        <v>1286</v>
      </c>
      <c r="E1247" s="1601">
        <v>461400</v>
      </c>
      <c r="F1247" s="1595"/>
      <c r="G1247" s="1595" t="s">
        <v>116</v>
      </c>
      <c r="H1247" s="1595" t="s">
        <v>1331</v>
      </c>
      <c r="I1247" s="1595"/>
      <c r="J1247" s="1595">
        <v>-54440.760000000002</v>
      </c>
      <c r="K1247" s="1595" t="s">
        <v>3222</v>
      </c>
    </row>
    <row r="1248" spans="1:11" ht="12.75">
      <c r="A1248" s="1595" t="s">
        <v>1236</v>
      </c>
      <c r="B1248" s="1595" t="s">
        <v>479</v>
      </c>
      <c r="C1248" s="1595" t="s">
        <v>479</v>
      </c>
      <c r="D1248" s="1595" t="s">
        <v>1286</v>
      </c>
      <c r="E1248" s="1601">
        <v>462100</v>
      </c>
      <c r="F1248" s="1595"/>
      <c r="G1248" s="1595" t="s">
        <v>116</v>
      </c>
      <c r="H1248" s="1595" t="s">
        <v>1329</v>
      </c>
      <c r="I1248" s="1595"/>
      <c r="J1248" s="1595">
        <v>-194309.20000000001</v>
      </c>
      <c r="K1248" s="1595" t="s">
        <v>3222</v>
      </c>
    </row>
    <row r="1249" spans="1:11" ht="12.75">
      <c r="A1249" s="1595" t="s">
        <v>1236</v>
      </c>
      <c r="B1249" s="1595" t="s">
        <v>479</v>
      </c>
      <c r="C1249" s="1595" t="s">
        <v>479</v>
      </c>
      <c r="D1249" s="1595" t="s">
        <v>1286</v>
      </c>
      <c r="E1249" s="1601">
        <v>462100</v>
      </c>
      <c r="F1249" s="1595"/>
      <c r="G1249" s="1595" t="s">
        <v>116</v>
      </c>
      <c r="H1249" s="1595" t="s">
        <v>2773</v>
      </c>
      <c r="I1249" s="1595"/>
      <c r="J1249" s="1595">
        <v>-199131.04999999999</v>
      </c>
      <c r="K1249" s="1595" t="s">
        <v>3222</v>
      </c>
    </row>
    <row r="1250" spans="1:11" ht="12.75">
      <c r="A1250" s="1595" t="s">
        <v>1236</v>
      </c>
      <c r="B1250" s="1595" t="s">
        <v>479</v>
      </c>
      <c r="C1250" s="1595" t="s">
        <v>479</v>
      </c>
      <c r="D1250" s="1595" t="s">
        <v>1286</v>
      </c>
      <c r="E1250" s="1601">
        <v>462100</v>
      </c>
      <c r="F1250" s="1595"/>
      <c r="G1250" s="1595" t="s">
        <v>116</v>
      </c>
      <c r="H1250" s="1595" t="s">
        <v>1330</v>
      </c>
      <c r="I1250" s="1595"/>
      <c r="J1250" s="1595">
        <v>-191918.89999999999</v>
      </c>
      <c r="K1250" s="1595" t="s">
        <v>3222</v>
      </c>
    </row>
    <row r="1251" spans="1:11" ht="12.75">
      <c r="A1251" s="1595" t="s">
        <v>1236</v>
      </c>
      <c r="B1251" s="1595" t="s">
        <v>479</v>
      </c>
      <c r="C1251" s="1595" t="s">
        <v>479</v>
      </c>
      <c r="D1251" s="1595" t="s">
        <v>1286</v>
      </c>
      <c r="E1251" s="1601">
        <v>462100</v>
      </c>
      <c r="F1251" s="1595"/>
      <c r="G1251" s="1595" t="s">
        <v>116</v>
      </c>
      <c r="H1251" s="1595" t="s">
        <v>1331</v>
      </c>
      <c r="I1251" s="1595"/>
      <c r="J1251" s="1595">
        <v>-200733.10999999999</v>
      </c>
      <c r="K1251" s="1595" t="s">
        <v>3222</v>
      </c>
    </row>
    <row r="1252" spans="1:11" ht="12.75">
      <c r="A1252" s="1595" t="s">
        <v>1236</v>
      </c>
      <c r="B1252" s="1595" t="s">
        <v>762</v>
      </c>
      <c r="C1252" s="1595"/>
      <c r="D1252" s="1595" t="s">
        <v>549</v>
      </c>
      <c r="E1252" s="1601">
        <v>421000</v>
      </c>
      <c r="F1252" s="1595"/>
      <c r="G1252" s="1595" t="s">
        <v>116</v>
      </c>
      <c r="H1252" s="1595" t="s">
        <v>1329</v>
      </c>
      <c r="I1252" s="1595"/>
      <c r="J1252" s="1595">
        <v>-38905.370000000003</v>
      </c>
      <c r="K1252" s="1595" t="s">
        <v>3222</v>
      </c>
    </row>
    <row r="1253" spans="1:11" ht="12.75">
      <c r="A1253" s="1595" t="s">
        <v>1236</v>
      </c>
      <c r="B1253" s="1595" t="s">
        <v>762</v>
      </c>
      <c r="C1253" s="1595"/>
      <c r="D1253" s="1595" t="s">
        <v>549</v>
      </c>
      <c r="E1253" s="1601">
        <v>421000</v>
      </c>
      <c r="F1253" s="1595"/>
      <c r="G1253" s="1595" t="s">
        <v>116</v>
      </c>
      <c r="H1253" s="1595" t="s">
        <v>2773</v>
      </c>
      <c r="I1253" s="1595"/>
      <c r="J1253" s="1595">
        <v>-37068.059999999998</v>
      </c>
      <c r="K1253" s="1595" t="s">
        <v>3222</v>
      </c>
    </row>
    <row r="1254" spans="1:11" ht="12.75">
      <c r="A1254" s="1595" t="s">
        <v>1236</v>
      </c>
      <c r="B1254" s="1595" t="s">
        <v>762</v>
      </c>
      <c r="C1254" s="1595"/>
      <c r="D1254" s="1595" t="s">
        <v>549</v>
      </c>
      <c r="E1254" s="1601">
        <v>421000</v>
      </c>
      <c r="F1254" s="1595"/>
      <c r="G1254" s="1595" t="s">
        <v>116</v>
      </c>
      <c r="H1254" s="1595" t="s">
        <v>1330</v>
      </c>
      <c r="I1254" s="1595"/>
      <c r="J1254" s="1595">
        <v>-161491.10999999999</v>
      </c>
      <c r="K1254" s="1595" t="s">
        <v>3222</v>
      </c>
    </row>
    <row r="1255" spans="1:11" ht="12.75">
      <c r="A1255" s="1595" t="s">
        <v>1236</v>
      </c>
      <c r="B1255" s="1595" t="s">
        <v>762</v>
      </c>
      <c r="C1255" s="1595"/>
      <c r="D1255" s="1595" t="s">
        <v>549</v>
      </c>
      <c r="E1255" s="1601">
        <v>421000</v>
      </c>
      <c r="F1255" s="1595"/>
      <c r="G1255" s="1595" t="s">
        <v>116</v>
      </c>
      <c r="H1255" s="1595" t="s">
        <v>1331</v>
      </c>
      <c r="I1255" s="1595"/>
      <c r="J1255" s="1595">
        <v>-39239.410000000003</v>
      </c>
      <c r="K1255" s="1595" t="s">
        <v>3222</v>
      </c>
    </row>
    <row r="1256" spans="1:11" ht="12.75">
      <c r="A1256" s="1595" t="s">
        <v>1236</v>
      </c>
      <c r="B1256" s="1595" t="s">
        <v>762</v>
      </c>
      <c r="C1256" s="1595"/>
      <c r="D1256" s="1595" t="s">
        <v>549</v>
      </c>
      <c r="E1256" s="1601">
        <v>615100</v>
      </c>
      <c r="F1256" s="1595"/>
      <c r="G1256" s="1595" t="s">
        <v>116</v>
      </c>
      <c r="H1256" s="1595" t="s">
        <v>1329</v>
      </c>
      <c r="I1256" s="1595"/>
      <c r="J1256" s="1595">
        <v>95184.770000000004</v>
      </c>
      <c r="K1256" s="1595" t="s">
        <v>3222</v>
      </c>
    </row>
    <row r="1257" spans="1:11" ht="12.75">
      <c r="A1257" s="1595" t="s">
        <v>1236</v>
      </c>
      <c r="B1257" s="1595" t="s">
        <v>762</v>
      </c>
      <c r="C1257" s="1595"/>
      <c r="D1257" s="1595" t="s">
        <v>549</v>
      </c>
      <c r="E1257" s="1601">
        <v>615100</v>
      </c>
      <c r="F1257" s="1595"/>
      <c r="G1257" s="1595" t="s">
        <v>116</v>
      </c>
      <c r="H1257" s="1595" t="s">
        <v>2773</v>
      </c>
      <c r="I1257" s="1595"/>
      <c r="J1257" s="1595">
        <v>90633.529999999999</v>
      </c>
      <c r="K1257" s="1595" t="s">
        <v>3222</v>
      </c>
    </row>
    <row r="1258" spans="1:11" ht="12.75">
      <c r="A1258" s="1595" t="s">
        <v>1236</v>
      </c>
      <c r="B1258" s="1595" t="s">
        <v>762</v>
      </c>
      <c r="C1258" s="1595"/>
      <c r="D1258" s="1595" t="s">
        <v>549</v>
      </c>
      <c r="E1258" s="1601">
        <v>615100</v>
      </c>
      <c r="F1258" s="1595"/>
      <c r="G1258" s="1595" t="s">
        <v>116</v>
      </c>
      <c r="H1258" s="1595" t="s">
        <v>1330</v>
      </c>
      <c r="I1258" s="1595"/>
      <c r="J1258" s="1595">
        <v>78114.550000000003</v>
      </c>
      <c r="K1258" s="1595" t="s">
        <v>3222</v>
      </c>
    </row>
    <row r="1259" spans="1:11" ht="12.75">
      <c r="A1259" s="1595" t="s">
        <v>1236</v>
      </c>
      <c r="B1259" s="1595" t="s">
        <v>762</v>
      </c>
      <c r="C1259" s="1595"/>
      <c r="D1259" s="1595" t="s">
        <v>549</v>
      </c>
      <c r="E1259" s="1601">
        <v>615100</v>
      </c>
      <c r="F1259" s="1595"/>
      <c r="G1259" s="1595" t="s">
        <v>116</v>
      </c>
      <c r="H1259" s="1595" t="s">
        <v>1331</v>
      </c>
      <c r="I1259" s="1595"/>
      <c r="J1259" s="1595">
        <v>89045.770000000004</v>
      </c>
      <c r="K1259" s="1595" t="s">
        <v>3222</v>
      </c>
    </row>
    <row r="1260" spans="1:11" ht="12.75">
      <c r="A1260" s="1595" t="s">
        <v>1236</v>
      </c>
      <c r="B1260" s="1595" t="s">
        <v>762</v>
      </c>
      <c r="C1260" s="1595"/>
      <c r="D1260" s="1595" t="s">
        <v>549</v>
      </c>
      <c r="E1260" s="1601">
        <v>615300</v>
      </c>
      <c r="F1260" s="1595"/>
      <c r="G1260" s="1595" t="s">
        <v>116</v>
      </c>
      <c r="H1260" s="1595" t="s">
        <v>1329</v>
      </c>
      <c r="I1260" s="1595"/>
      <c r="J1260" s="1595">
        <v>675.45000000000005</v>
      </c>
      <c r="K1260" s="1595" t="s">
        <v>3222</v>
      </c>
    </row>
    <row r="1261" spans="1:11" ht="12.75">
      <c r="A1261" s="1595" t="s">
        <v>1236</v>
      </c>
      <c r="B1261" s="1595" t="s">
        <v>762</v>
      </c>
      <c r="C1261" s="1595"/>
      <c r="D1261" s="1595" t="s">
        <v>549</v>
      </c>
      <c r="E1261" s="1601">
        <v>615300</v>
      </c>
      <c r="F1261" s="1595"/>
      <c r="G1261" s="1595" t="s">
        <v>116</v>
      </c>
      <c r="H1261" s="1595" t="s">
        <v>2773</v>
      </c>
      <c r="I1261" s="1595"/>
      <c r="J1261" s="1595">
        <v>595.62</v>
      </c>
      <c r="K1261" s="1595" t="s">
        <v>3222</v>
      </c>
    </row>
    <row r="1262" spans="1:11" ht="12.75">
      <c r="A1262" s="1595" t="s">
        <v>1236</v>
      </c>
      <c r="B1262" s="1595" t="s">
        <v>762</v>
      </c>
      <c r="C1262" s="1595"/>
      <c r="D1262" s="1595" t="s">
        <v>549</v>
      </c>
      <c r="E1262" s="1601">
        <v>615300</v>
      </c>
      <c r="F1262" s="1595"/>
      <c r="G1262" s="1595" t="s">
        <v>116</v>
      </c>
      <c r="H1262" s="1595" t="s">
        <v>1330</v>
      </c>
      <c r="I1262" s="1595"/>
      <c r="J1262" s="1595">
        <v>757.13</v>
      </c>
      <c r="K1262" s="1595" t="s">
        <v>3222</v>
      </c>
    </row>
    <row r="1263" spans="1:11" ht="12.75">
      <c r="A1263" s="1595" t="s">
        <v>1236</v>
      </c>
      <c r="B1263" s="1595" t="s">
        <v>762</v>
      </c>
      <c r="C1263" s="1595"/>
      <c r="D1263" s="1595" t="s">
        <v>549</v>
      </c>
      <c r="E1263" s="1601">
        <v>615300</v>
      </c>
      <c r="F1263" s="1595"/>
      <c r="G1263" s="1595" t="s">
        <v>116</v>
      </c>
      <c r="H1263" s="1595" t="s">
        <v>1331</v>
      </c>
      <c r="I1263" s="1595"/>
      <c r="J1263" s="1595">
        <v>293.22000000000003</v>
      </c>
      <c r="K1263" s="1595" t="s">
        <v>3222</v>
      </c>
    </row>
    <row r="1264" spans="1:11" ht="12.75">
      <c r="A1264" s="1595" t="s">
        <v>1236</v>
      </c>
      <c r="B1264" s="1595" t="s">
        <v>762</v>
      </c>
      <c r="C1264" s="1595"/>
      <c r="D1264" s="1595" t="s">
        <v>549</v>
      </c>
      <c r="E1264" s="1601">
        <v>615500</v>
      </c>
      <c r="F1264" s="1595"/>
      <c r="G1264" s="1595" t="s">
        <v>116</v>
      </c>
      <c r="H1264" s="1595" t="s">
        <v>1329</v>
      </c>
      <c r="I1264" s="1595"/>
      <c r="J1264" s="1595">
        <v>7137.2299999999996</v>
      </c>
      <c r="K1264" s="1595" t="s">
        <v>3222</v>
      </c>
    </row>
    <row r="1265" spans="1:11" ht="12.75">
      <c r="A1265" s="1595" t="s">
        <v>1236</v>
      </c>
      <c r="B1265" s="1595" t="s">
        <v>762</v>
      </c>
      <c r="C1265" s="1595"/>
      <c r="D1265" s="1595" t="s">
        <v>549</v>
      </c>
      <c r="E1265" s="1601">
        <v>615500</v>
      </c>
      <c r="F1265" s="1595"/>
      <c r="G1265" s="1595" t="s">
        <v>116</v>
      </c>
      <c r="H1265" s="1595" t="s">
        <v>2773</v>
      </c>
      <c r="I1265" s="1595"/>
      <c r="J1265" s="1595">
        <v>11885.309999999999</v>
      </c>
      <c r="K1265" s="1595" t="s">
        <v>3222</v>
      </c>
    </row>
    <row r="1266" spans="1:11" ht="12.75">
      <c r="A1266" s="1595" t="s">
        <v>1236</v>
      </c>
      <c r="B1266" s="1595" t="s">
        <v>762</v>
      </c>
      <c r="C1266" s="1595"/>
      <c r="D1266" s="1595" t="s">
        <v>549</v>
      </c>
      <c r="E1266" s="1601">
        <v>615500</v>
      </c>
      <c r="F1266" s="1595"/>
      <c r="G1266" s="1595" t="s">
        <v>116</v>
      </c>
      <c r="H1266" s="1595" t="s">
        <v>1330</v>
      </c>
      <c r="I1266" s="1595"/>
      <c r="J1266" s="1595">
        <v>4633.0100000000002</v>
      </c>
      <c r="K1266" s="1595" t="s">
        <v>3222</v>
      </c>
    </row>
    <row r="1267" spans="1:11" ht="12.75">
      <c r="A1267" s="1595" t="s">
        <v>1236</v>
      </c>
      <c r="B1267" s="1595" t="s">
        <v>762</v>
      </c>
      <c r="C1267" s="1595"/>
      <c r="D1267" s="1595" t="s">
        <v>549</v>
      </c>
      <c r="E1267" s="1601">
        <v>615500</v>
      </c>
      <c r="F1267" s="1595"/>
      <c r="G1267" s="1595" t="s">
        <v>116</v>
      </c>
      <c r="H1267" s="1595" t="s">
        <v>1331</v>
      </c>
      <c r="I1267" s="1595"/>
      <c r="J1267" s="1595">
        <v>6485.1099999999997</v>
      </c>
      <c r="K1267" s="1595" t="s">
        <v>3222</v>
      </c>
    </row>
    <row r="1268" spans="1:11" ht="12.75">
      <c r="A1268" s="1595" t="s">
        <v>1236</v>
      </c>
      <c r="B1268" s="1595" t="s">
        <v>762</v>
      </c>
      <c r="C1268" s="1595"/>
      <c r="D1268" s="1595" t="s">
        <v>549</v>
      </c>
      <c r="E1268" s="1601">
        <v>615800</v>
      </c>
      <c r="F1268" s="1595"/>
      <c r="G1268" s="1595" t="s">
        <v>116</v>
      </c>
      <c r="H1268" s="1595" t="s">
        <v>1329</v>
      </c>
      <c r="I1268" s="1595"/>
      <c r="J1268" s="1595">
        <v>1138.4300000000001</v>
      </c>
      <c r="K1268" s="1595" t="s">
        <v>3222</v>
      </c>
    </row>
    <row r="1269" spans="1:11" ht="12.75">
      <c r="A1269" s="1595" t="s">
        <v>1236</v>
      </c>
      <c r="B1269" s="1595" t="s">
        <v>762</v>
      </c>
      <c r="C1269" s="1595"/>
      <c r="D1269" s="1595" t="s">
        <v>549</v>
      </c>
      <c r="E1269" s="1601">
        <v>615800</v>
      </c>
      <c r="F1269" s="1595"/>
      <c r="G1269" s="1595" t="s">
        <v>116</v>
      </c>
      <c r="H1269" s="1595" t="s">
        <v>2773</v>
      </c>
      <c r="I1269" s="1595"/>
      <c r="J1269" s="1595">
        <v>1375.6199999999999</v>
      </c>
      <c r="K1269" s="1595" t="s">
        <v>3222</v>
      </c>
    </row>
    <row r="1270" spans="1:11" ht="12.75">
      <c r="A1270" s="1595" t="s">
        <v>1236</v>
      </c>
      <c r="B1270" s="1595" t="s">
        <v>762</v>
      </c>
      <c r="C1270" s="1595"/>
      <c r="D1270" s="1595" t="s">
        <v>549</v>
      </c>
      <c r="E1270" s="1601">
        <v>615800</v>
      </c>
      <c r="F1270" s="1595"/>
      <c r="G1270" s="1595" t="s">
        <v>116</v>
      </c>
      <c r="H1270" s="1595" t="s">
        <v>1330</v>
      </c>
      <c r="I1270" s="1595"/>
      <c r="J1270" s="1595">
        <v>1090.3900000000001</v>
      </c>
      <c r="K1270" s="1595" t="s">
        <v>3222</v>
      </c>
    </row>
    <row r="1271" spans="1:11" ht="12.75">
      <c r="A1271" s="1595" t="s">
        <v>1236</v>
      </c>
      <c r="B1271" s="1595" t="s">
        <v>762</v>
      </c>
      <c r="C1271" s="1595"/>
      <c r="D1271" s="1595" t="s">
        <v>549</v>
      </c>
      <c r="E1271" s="1601">
        <v>615800</v>
      </c>
      <c r="F1271" s="1595"/>
      <c r="G1271" s="1595" t="s">
        <v>116</v>
      </c>
      <c r="H1271" s="1595" t="s">
        <v>1331</v>
      </c>
      <c r="I1271" s="1595"/>
      <c r="J1271" s="1595">
        <v>1049.4200000000001</v>
      </c>
      <c r="K1271" s="1595" t="s">
        <v>3222</v>
      </c>
    </row>
    <row r="1272" spans="1:11" ht="12.75">
      <c r="A1272" s="1595" t="s">
        <v>1236</v>
      </c>
      <c r="B1272" s="1595" t="s">
        <v>762</v>
      </c>
      <c r="C1272" s="1595"/>
      <c r="D1272" s="1595" t="s">
        <v>549</v>
      </c>
      <c r="E1272" s="1601">
        <v>616100</v>
      </c>
      <c r="F1272" s="1595"/>
      <c r="G1272" s="1595" t="s">
        <v>116</v>
      </c>
      <c r="H1272" s="1595" t="s">
        <v>1329</v>
      </c>
      <c r="I1272" s="1595"/>
      <c r="J1272" s="1595">
        <v>6914.3500000000004</v>
      </c>
      <c r="K1272" s="1595" t="s">
        <v>3222</v>
      </c>
    </row>
    <row r="1273" spans="1:11" ht="12.75">
      <c r="A1273" s="1595" t="s">
        <v>1236</v>
      </c>
      <c r="B1273" s="1595" t="s">
        <v>762</v>
      </c>
      <c r="C1273" s="1595"/>
      <c r="D1273" s="1595" t="s">
        <v>549</v>
      </c>
      <c r="E1273" s="1601">
        <v>616100</v>
      </c>
      <c r="F1273" s="1595"/>
      <c r="G1273" s="1595" t="s">
        <v>116</v>
      </c>
      <c r="H1273" s="1595" t="s">
        <v>2773</v>
      </c>
      <c r="I1273" s="1595"/>
      <c r="J1273" s="1595">
        <v>7748.9700000000003</v>
      </c>
      <c r="K1273" s="1595" t="s">
        <v>3222</v>
      </c>
    </row>
    <row r="1274" spans="1:11" ht="12.75">
      <c r="A1274" s="1595" t="s">
        <v>1236</v>
      </c>
      <c r="B1274" s="1595" t="s">
        <v>762</v>
      </c>
      <c r="C1274" s="1595"/>
      <c r="D1274" s="1595" t="s">
        <v>549</v>
      </c>
      <c r="E1274" s="1601">
        <v>616100</v>
      </c>
      <c r="F1274" s="1595"/>
      <c r="G1274" s="1595" t="s">
        <v>116</v>
      </c>
      <c r="H1274" s="1595" t="s">
        <v>1330</v>
      </c>
      <c r="I1274" s="1595"/>
      <c r="J1274" s="1595">
        <v>1899.04</v>
      </c>
      <c r="K1274" s="1595" t="s">
        <v>3222</v>
      </c>
    </row>
    <row r="1275" spans="1:11" ht="12.75">
      <c r="A1275" s="1595" t="s">
        <v>1236</v>
      </c>
      <c r="B1275" s="1595" t="s">
        <v>762</v>
      </c>
      <c r="C1275" s="1595"/>
      <c r="D1275" s="1595" t="s">
        <v>549</v>
      </c>
      <c r="E1275" s="1601">
        <v>616100</v>
      </c>
      <c r="F1275" s="1595"/>
      <c r="G1275" s="1595" t="s">
        <v>116</v>
      </c>
      <c r="H1275" s="1595" t="s">
        <v>1331</v>
      </c>
      <c r="I1275" s="1595"/>
      <c r="J1275" s="1595">
        <v>2476.48</v>
      </c>
      <c r="K1275" s="1595" t="s">
        <v>3222</v>
      </c>
    </row>
    <row r="1276" spans="1:11" ht="12.75">
      <c r="A1276" s="1595" t="s">
        <v>1236</v>
      </c>
      <c r="B1276" s="1595" t="s">
        <v>762</v>
      </c>
      <c r="C1276" s="1595"/>
      <c r="D1276" s="1595" t="s">
        <v>549</v>
      </c>
      <c r="E1276" s="1601">
        <v>616300</v>
      </c>
      <c r="F1276" s="1595"/>
      <c r="G1276" s="1595" t="s">
        <v>116</v>
      </c>
      <c r="H1276" s="1595" t="s">
        <v>1329</v>
      </c>
      <c r="I1276" s="1595"/>
      <c r="J1276" s="1595">
        <v>72.890000000000001</v>
      </c>
      <c r="K1276" s="1595" t="s">
        <v>3222</v>
      </c>
    </row>
    <row r="1277" spans="1:11" ht="12.75">
      <c r="A1277" s="1595" t="s">
        <v>1236</v>
      </c>
      <c r="B1277" s="1595" t="s">
        <v>762</v>
      </c>
      <c r="C1277" s="1595"/>
      <c r="D1277" s="1595" t="s">
        <v>549</v>
      </c>
      <c r="E1277" s="1601">
        <v>616300</v>
      </c>
      <c r="F1277" s="1595"/>
      <c r="G1277" s="1595" t="s">
        <v>116</v>
      </c>
      <c r="H1277" s="1595" t="s">
        <v>2773</v>
      </c>
      <c r="I1277" s="1595"/>
      <c r="J1277" s="1595">
        <v>113.09999999999999</v>
      </c>
      <c r="K1277" s="1595" t="s">
        <v>3222</v>
      </c>
    </row>
    <row r="1278" spans="1:11" ht="12.75">
      <c r="A1278" s="1595" t="s">
        <v>1236</v>
      </c>
      <c r="B1278" s="1595" t="s">
        <v>762</v>
      </c>
      <c r="C1278" s="1595"/>
      <c r="D1278" s="1595" t="s">
        <v>549</v>
      </c>
      <c r="E1278" s="1601">
        <v>616300</v>
      </c>
      <c r="F1278" s="1595"/>
      <c r="G1278" s="1595" t="s">
        <v>116</v>
      </c>
      <c r="H1278" s="1595" t="s">
        <v>1330</v>
      </c>
      <c r="I1278" s="1595"/>
      <c r="J1278" s="1595">
        <v>31.199999999999999</v>
      </c>
      <c r="K1278" s="1595" t="s">
        <v>3222</v>
      </c>
    </row>
    <row r="1279" spans="1:11" ht="12.75">
      <c r="A1279" s="1595" t="s">
        <v>1236</v>
      </c>
      <c r="B1279" s="1595" t="s">
        <v>762</v>
      </c>
      <c r="C1279" s="1595"/>
      <c r="D1279" s="1595" t="s">
        <v>549</v>
      </c>
      <c r="E1279" s="1601">
        <v>616300</v>
      </c>
      <c r="F1279" s="1595"/>
      <c r="G1279" s="1595" t="s">
        <v>116</v>
      </c>
      <c r="H1279" s="1595" t="s">
        <v>1331</v>
      </c>
      <c r="I1279" s="1595"/>
      <c r="J1279" s="1595">
        <v>3470.8899999999999</v>
      </c>
      <c r="K1279" s="1595" t="s">
        <v>3222</v>
      </c>
    </row>
    <row r="1280" spans="1:11" ht="12.75">
      <c r="A1280" s="1595" t="s">
        <v>1236</v>
      </c>
      <c r="B1280" s="1595" t="s">
        <v>762</v>
      </c>
      <c r="C1280" s="1595"/>
      <c r="D1280" s="1595" t="s">
        <v>549</v>
      </c>
      <c r="E1280" s="1601">
        <v>616500</v>
      </c>
      <c r="F1280" s="1595"/>
      <c r="G1280" s="1595" t="s">
        <v>116</v>
      </c>
      <c r="H1280" s="1595" t="s">
        <v>1329</v>
      </c>
      <c r="I1280" s="1595"/>
      <c r="J1280" s="1595">
        <v>117.31999999999999</v>
      </c>
      <c r="K1280" s="1595" t="s">
        <v>3222</v>
      </c>
    </row>
    <row r="1281" spans="1:11" ht="12.75">
      <c r="A1281" s="1595" t="s">
        <v>1236</v>
      </c>
      <c r="B1281" s="1595" t="s">
        <v>762</v>
      </c>
      <c r="C1281" s="1595"/>
      <c r="D1281" s="1595" t="s">
        <v>549</v>
      </c>
      <c r="E1281" s="1601">
        <v>616500</v>
      </c>
      <c r="F1281" s="1595"/>
      <c r="G1281" s="1595" t="s">
        <v>116</v>
      </c>
      <c r="H1281" s="1595" t="s">
        <v>2773</v>
      </c>
      <c r="I1281" s="1595"/>
      <c r="J1281" s="1595">
        <v>126.53</v>
      </c>
      <c r="K1281" s="1595" t="s">
        <v>3222</v>
      </c>
    </row>
    <row r="1282" spans="1:11" ht="12.75">
      <c r="A1282" s="1595" t="s">
        <v>1236</v>
      </c>
      <c r="B1282" s="1595" t="s">
        <v>762</v>
      </c>
      <c r="C1282" s="1595"/>
      <c r="D1282" s="1595" t="s">
        <v>549</v>
      </c>
      <c r="E1282" s="1601">
        <v>616500</v>
      </c>
      <c r="F1282" s="1595"/>
      <c r="G1282" s="1595" t="s">
        <v>116</v>
      </c>
      <c r="H1282" s="1595" t="s">
        <v>1330</v>
      </c>
      <c r="I1282" s="1595"/>
      <c r="J1282" s="1595">
        <v>100.03</v>
      </c>
      <c r="K1282" s="1595" t="s">
        <v>3222</v>
      </c>
    </row>
    <row r="1283" spans="1:11" ht="12.75">
      <c r="A1283" s="1595" t="s">
        <v>1236</v>
      </c>
      <c r="B1283" s="1595" t="s">
        <v>762</v>
      </c>
      <c r="C1283" s="1595"/>
      <c r="D1283" s="1595" t="s">
        <v>549</v>
      </c>
      <c r="E1283" s="1601">
        <v>616500</v>
      </c>
      <c r="F1283" s="1595"/>
      <c r="G1283" s="1595" t="s">
        <v>116</v>
      </c>
      <c r="H1283" s="1595" t="s">
        <v>1331</v>
      </c>
      <c r="I1283" s="1595"/>
      <c r="J1283" s="1595">
        <v>135.18000000000001</v>
      </c>
      <c r="K1283" s="1595" t="s">
        <v>3222</v>
      </c>
    </row>
    <row r="1284" spans="1:11" ht="12.75">
      <c r="A1284" s="1595" t="s">
        <v>1236</v>
      </c>
      <c r="B1284" s="1595" t="s">
        <v>762</v>
      </c>
      <c r="C1284" s="1595"/>
      <c r="D1284" s="1595" t="s">
        <v>549</v>
      </c>
      <c r="E1284" s="1601">
        <v>616800</v>
      </c>
      <c r="F1284" s="1595"/>
      <c r="G1284" s="1595" t="s">
        <v>116</v>
      </c>
      <c r="H1284" s="1595" t="s">
        <v>1329</v>
      </c>
      <c r="I1284" s="1595"/>
      <c r="J1284" s="1595">
        <v>1318.6800000000001</v>
      </c>
      <c r="K1284" s="1595" t="s">
        <v>3222</v>
      </c>
    </row>
    <row r="1285" spans="1:11" ht="12.75">
      <c r="A1285" s="1595" t="s">
        <v>1236</v>
      </c>
      <c r="B1285" s="1595" t="s">
        <v>762</v>
      </c>
      <c r="C1285" s="1595"/>
      <c r="D1285" s="1595" t="s">
        <v>549</v>
      </c>
      <c r="E1285" s="1601">
        <v>616800</v>
      </c>
      <c r="F1285" s="1595"/>
      <c r="G1285" s="1595" t="s">
        <v>116</v>
      </c>
      <c r="H1285" s="1595" t="s">
        <v>2773</v>
      </c>
      <c r="I1285" s="1595"/>
      <c r="J1285" s="1595">
        <v>2615.2600000000002</v>
      </c>
      <c r="K1285" s="1595" t="s">
        <v>3222</v>
      </c>
    </row>
    <row r="1286" spans="1:11" ht="12.75">
      <c r="A1286" s="1595" t="s">
        <v>1236</v>
      </c>
      <c r="B1286" s="1595" t="s">
        <v>762</v>
      </c>
      <c r="C1286" s="1595"/>
      <c r="D1286" s="1595" t="s">
        <v>549</v>
      </c>
      <c r="E1286" s="1601">
        <v>616800</v>
      </c>
      <c r="F1286" s="1595"/>
      <c r="G1286" s="1595" t="s">
        <v>116</v>
      </c>
      <c r="H1286" s="1595" t="s">
        <v>1330</v>
      </c>
      <c r="I1286" s="1595"/>
      <c r="J1286" s="1595">
        <v>522.95000000000005</v>
      </c>
      <c r="K1286" s="1595" t="s">
        <v>3222</v>
      </c>
    </row>
    <row r="1287" spans="1:11" ht="12.75">
      <c r="A1287" s="1595" t="s">
        <v>1236</v>
      </c>
      <c r="B1287" s="1595" t="s">
        <v>762</v>
      </c>
      <c r="C1287" s="1595"/>
      <c r="D1287" s="1595" t="s">
        <v>549</v>
      </c>
      <c r="E1287" s="1601">
        <v>616800</v>
      </c>
      <c r="F1287" s="1595"/>
      <c r="G1287" s="1595" t="s">
        <v>116</v>
      </c>
      <c r="H1287" s="1595" t="s">
        <v>1331</v>
      </c>
      <c r="I1287" s="1595"/>
      <c r="J1287" s="1595">
        <v>317.18000000000001</v>
      </c>
      <c r="K1287" s="1595" t="s">
        <v>3222</v>
      </c>
    </row>
    <row r="1288" spans="1:11" ht="12.75">
      <c r="A1288" s="1595" t="s">
        <v>1236</v>
      </c>
      <c r="B1288" s="1595" t="s">
        <v>762</v>
      </c>
      <c r="C1288" s="1595"/>
      <c r="D1288" s="1595" t="s">
        <v>549</v>
      </c>
      <c r="E1288" s="1601">
        <v>715100</v>
      </c>
      <c r="F1288" s="1596"/>
      <c r="G1288" s="1596" t="s">
        <v>1238</v>
      </c>
      <c r="H1288" s="1595" t="s">
        <v>1329</v>
      </c>
      <c r="I1288" s="1595"/>
      <c r="J1288" s="1595">
        <v>18362.07</v>
      </c>
      <c r="K1288" s="1595" t="s">
        <v>3222</v>
      </c>
    </row>
    <row r="1289" spans="1:11" ht="12.75">
      <c r="A1289" s="1595" t="s">
        <v>1236</v>
      </c>
      <c r="B1289" s="1595" t="s">
        <v>762</v>
      </c>
      <c r="C1289" s="1595"/>
      <c r="D1289" s="1595" t="s">
        <v>549</v>
      </c>
      <c r="E1289" s="1601">
        <v>715100</v>
      </c>
      <c r="F1289" s="1596"/>
      <c r="G1289" s="1596" t="s">
        <v>1238</v>
      </c>
      <c r="H1289" s="1595" t="s">
        <v>2773</v>
      </c>
      <c r="I1289" s="1595"/>
      <c r="J1289" s="1595">
        <v>19199.459999999999</v>
      </c>
      <c r="K1289" s="1595" t="s">
        <v>3222</v>
      </c>
    </row>
    <row r="1290" spans="1:11" ht="12.75">
      <c r="A1290" s="1595" t="s">
        <v>1236</v>
      </c>
      <c r="B1290" s="1595" t="s">
        <v>762</v>
      </c>
      <c r="C1290" s="1595"/>
      <c r="D1290" s="1595" t="s">
        <v>549</v>
      </c>
      <c r="E1290" s="1601">
        <v>715100</v>
      </c>
      <c r="F1290" s="1596"/>
      <c r="G1290" s="1596" t="s">
        <v>1238</v>
      </c>
      <c r="H1290" s="1595" t="s">
        <v>1330</v>
      </c>
      <c r="I1290" s="1595"/>
      <c r="J1290" s="1595">
        <v>15328.15</v>
      </c>
      <c r="K1290" s="1595" t="s">
        <v>3222</v>
      </c>
    </row>
    <row r="1291" spans="1:11" ht="12.75">
      <c r="A1291" s="1595" t="s">
        <v>1236</v>
      </c>
      <c r="B1291" s="1595" t="s">
        <v>762</v>
      </c>
      <c r="C1291" s="1595"/>
      <c r="D1291" s="1595" t="s">
        <v>549</v>
      </c>
      <c r="E1291" s="1601">
        <v>715100</v>
      </c>
      <c r="F1291" s="1596"/>
      <c r="G1291" s="1596" t="s">
        <v>1238</v>
      </c>
      <c r="H1291" s="1595" t="s">
        <v>1331</v>
      </c>
      <c r="I1291" s="1595"/>
      <c r="J1291" s="1595">
        <v>15817.77</v>
      </c>
      <c r="K1291" s="1595" t="s">
        <v>3222</v>
      </c>
    </row>
    <row r="1292" spans="1:11" ht="12.75">
      <c r="A1292" s="1595" t="s">
        <v>1236</v>
      </c>
      <c r="B1292" s="1595" t="s">
        <v>762</v>
      </c>
      <c r="C1292" s="1595"/>
      <c r="D1292" s="1595" t="s">
        <v>549</v>
      </c>
      <c r="E1292" s="1601">
        <v>715300</v>
      </c>
      <c r="F1292" s="1596"/>
      <c r="G1292" s="1596" t="s">
        <v>1238</v>
      </c>
      <c r="H1292" s="1595" t="s">
        <v>1329</v>
      </c>
      <c r="I1292" s="1595"/>
      <c r="J1292" s="1595">
        <v>141.84</v>
      </c>
      <c r="K1292" s="1595" t="s">
        <v>3222</v>
      </c>
    </row>
    <row r="1293" spans="1:11" ht="12.75">
      <c r="A1293" s="1595" t="s">
        <v>1236</v>
      </c>
      <c r="B1293" s="1595" t="s">
        <v>762</v>
      </c>
      <c r="C1293" s="1595"/>
      <c r="D1293" s="1595" t="s">
        <v>549</v>
      </c>
      <c r="E1293" s="1601">
        <v>715300</v>
      </c>
      <c r="F1293" s="1595"/>
      <c r="G1293" s="1595" t="s">
        <v>1238</v>
      </c>
      <c r="H1293" s="1595" t="s">
        <v>2773</v>
      </c>
      <c r="I1293" s="1595"/>
      <c r="J1293" s="1595">
        <v>146.83000000000001</v>
      </c>
      <c r="K1293" s="1595" t="s">
        <v>3222</v>
      </c>
    </row>
    <row r="1294" spans="1:11" ht="12.75">
      <c r="A1294" s="1595" t="s">
        <v>1236</v>
      </c>
      <c r="B1294" s="1595" t="s">
        <v>762</v>
      </c>
      <c r="C1294" s="1595"/>
      <c r="D1294" s="1595" t="s">
        <v>549</v>
      </c>
      <c r="E1294" s="1601">
        <v>715300</v>
      </c>
      <c r="F1294" s="1595"/>
      <c r="G1294" s="1595" t="s">
        <v>1238</v>
      </c>
      <c r="H1294" s="1595" t="s">
        <v>1330</v>
      </c>
      <c r="I1294" s="1595"/>
      <c r="J1294" s="1595">
        <v>123.54000000000001</v>
      </c>
      <c r="K1294" s="1595" t="s">
        <v>3222</v>
      </c>
    </row>
    <row r="1295" spans="1:11" ht="12.75">
      <c r="A1295" s="1595" t="s">
        <v>1236</v>
      </c>
      <c r="B1295" s="1595" t="s">
        <v>762</v>
      </c>
      <c r="C1295" s="1595"/>
      <c r="D1295" s="1595" t="s">
        <v>549</v>
      </c>
      <c r="E1295" s="1601">
        <v>715300</v>
      </c>
      <c r="F1295" s="1595"/>
      <c r="G1295" s="1595" t="s">
        <v>1238</v>
      </c>
      <c r="H1295" s="1595" t="s">
        <v>1331</v>
      </c>
      <c r="I1295" s="1595"/>
      <c r="J1295" s="1595">
        <v>125.86</v>
      </c>
      <c r="K1295" s="1595" t="s">
        <v>3222</v>
      </c>
    </row>
    <row r="1296" spans="1:11" ht="12.75">
      <c r="A1296" s="1595" t="s">
        <v>1236</v>
      </c>
      <c r="B1296" s="1595" t="s">
        <v>762</v>
      </c>
      <c r="C1296" s="1595"/>
      <c r="D1296" s="1595" t="s">
        <v>549</v>
      </c>
      <c r="E1296" s="1601">
        <v>716100</v>
      </c>
      <c r="F1296" s="1595"/>
      <c r="G1296" s="1595" t="s">
        <v>1238</v>
      </c>
      <c r="H1296" s="1595" t="s">
        <v>1329</v>
      </c>
      <c r="I1296" s="1595"/>
      <c r="J1296" s="1595">
        <v>679.17999999999995</v>
      </c>
      <c r="K1296" s="1595" t="s">
        <v>3222</v>
      </c>
    </row>
    <row r="1297" spans="1:11" ht="12.75">
      <c r="A1297" s="1595" t="s">
        <v>1236</v>
      </c>
      <c r="B1297" s="1595" t="s">
        <v>762</v>
      </c>
      <c r="C1297" s="1595"/>
      <c r="D1297" s="1595" t="s">
        <v>549</v>
      </c>
      <c r="E1297" s="1601">
        <v>716100</v>
      </c>
      <c r="F1297" s="1595"/>
      <c r="G1297" s="1595" t="s">
        <v>1238</v>
      </c>
      <c r="H1297" s="1595" t="s">
        <v>2773</v>
      </c>
      <c r="I1297" s="1595"/>
      <c r="J1297" s="1595">
        <v>789.88999999999999</v>
      </c>
      <c r="K1297" s="1595" t="s">
        <v>3222</v>
      </c>
    </row>
    <row r="1298" spans="1:11" ht="12.75">
      <c r="A1298" s="1595" t="s">
        <v>1236</v>
      </c>
      <c r="B1298" s="1595" t="s">
        <v>762</v>
      </c>
      <c r="C1298" s="1595"/>
      <c r="D1298" s="1595" t="s">
        <v>549</v>
      </c>
      <c r="E1298" s="1601">
        <v>716100</v>
      </c>
      <c r="F1298" s="1595"/>
      <c r="G1298" s="1596" t="s">
        <v>1238</v>
      </c>
      <c r="H1298" s="1595" t="s">
        <v>1330</v>
      </c>
      <c r="I1298" s="1595"/>
      <c r="J1298" s="1595">
        <v>387.00999999999999</v>
      </c>
      <c r="K1298" s="1595" t="s">
        <v>3222</v>
      </c>
    </row>
    <row r="1299" spans="1:11" ht="12.75">
      <c r="A1299" s="1595" t="s">
        <v>1236</v>
      </c>
      <c r="B1299" s="1595" t="s">
        <v>762</v>
      </c>
      <c r="C1299" s="1595"/>
      <c r="D1299" s="1595" t="s">
        <v>549</v>
      </c>
      <c r="E1299" s="1601">
        <v>716100</v>
      </c>
      <c r="F1299" s="1595"/>
      <c r="G1299" s="1596" t="s">
        <v>1238</v>
      </c>
      <c r="H1299" s="1595" t="s">
        <v>1331</v>
      </c>
      <c r="I1299" s="1595"/>
      <c r="J1299" s="1595">
        <v>494.31999999999999</v>
      </c>
      <c r="K1299" s="1595" t="s">
        <v>3222</v>
      </c>
    </row>
    <row r="1300" spans="1:11" ht="12.75">
      <c r="A1300" s="1595" t="s">
        <v>1236</v>
      </c>
      <c r="B1300" s="1595" t="s">
        <v>1310</v>
      </c>
      <c r="C1300" s="1595"/>
      <c r="D1300" s="1595" t="s">
        <v>549</v>
      </c>
      <c r="E1300" s="1601">
        <v>710500</v>
      </c>
      <c r="F1300" s="1595"/>
      <c r="G1300" s="1596" t="s">
        <v>1238</v>
      </c>
      <c r="H1300" s="1595" t="s">
        <v>1329</v>
      </c>
      <c r="I1300" s="1595"/>
      <c r="J1300" s="1595">
        <v>223168.10000000001</v>
      </c>
      <c r="K1300" s="1595" t="s">
        <v>3222</v>
      </c>
    </row>
    <row r="1301" spans="1:11" ht="12.75">
      <c r="A1301" s="1595" t="s">
        <v>1236</v>
      </c>
      <c r="B1301" s="1595" t="s">
        <v>1310</v>
      </c>
      <c r="C1301" s="1595"/>
      <c r="D1301" s="1595" t="s">
        <v>549</v>
      </c>
      <c r="E1301" s="1601">
        <v>710500</v>
      </c>
      <c r="F1301" s="1595"/>
      <c r="G1301" s="1596" t="s">
        <v>1238</v>
      </c>
      <c r="H1301" s="1595" t="s">
        <v>2773</v>
      </c>
      <c r="I1301" s="1595"/>
      <c r="J1301" s="1595">
        <v>209254.5</v>
      </c>
      <c r="K1301" s="1595" t="s">
        <v>3222</v>
      </c>
    </row>
    <row r="1302" spans="1:11" ht="12.75">
      <c r="A1302" s="1595" t="s">
        <v>1236</v>
      </c>
      <c r="B1302" s="1595" t="s">
        <v>1310</v>
      </c>
      <c r="C1302" s="1595"/>
      <c r="D1302" s="1595" t="s">
        <v>549</v>
      </c>
      <c r="E1302" s="1601">
        <v>710500</v>
      </c>
      <c r="F1302" s="1595"/>
      <c r="G1302" s="1596" t="s">
        <v>1238</v>
      </c>
      <c r="H1302" s="1595" t="s">
        <v>1330</v>
      </c>
      <c r="I1302" s="1595"/>
      <c r="J1302" s="1595">
        <v>98314.199999999997</v>
      </c>
      <c r="K1302" s="1595" t="s">
        <v>3222</v>
      </c>
    </row>
    <row r="1303" spans="1:11" ht="12.75">
      <c r="A1303" s="1595" t="s">
        <v>1236</v>
      </c>
      <c r="B1303" s="1595" t="s">
        <v>1310</v>
      </c>
      <c r="C1303" s="1595"/>
      <c r="D1303" s="1595" t="s">
        <v>549</v>
      </c>
      <c r="E1303" s="1601">
        <v>710500</v>
      </c>
      <c r="F1303" s="1595"/>
      <c r="G1303" s="1596" t="s">
        <v>1238</v>
      </c>
      <c r="H1303" s="1595" t="s">
        <v>1331</v>
      </c>
      <c r="I1303" s="1595"/>
      <c r="J1303" s="1595">
        <v>201859.79000000001</v>
      </c>
      <c r="K1303" s="1595" t="s">
        <v>3222</v>
      </c>
    </row>
    <row r="1304" spans="1:11" ht="12.75">
      <c r="A1304" s="1595" t="s">
        <v>1236</v>
      </c>
      <c r="B1304" s="1595" t="s">
        <v>761</v>
      </c>
      <c r="C1304" s="1595"/>
      <c r="D1304" s="1595" t="s">
        <v>549</v>
      </c>
      <c r="E1304" s="1601">
        <v>610100</v>
      </c>
      <c r="F1304" s="1595"/>
      <c r="G1304" s="1596" t="s">
        <v>116</v>
      </c>
      <c r="H1304" s="1595" t="s">
        <v>1329</v>
      </c>
      <c r="I1304" s="1595"/>
      <c r="J1304" s="1595">
        <v>37826.099999999999</v>
      </c>
      <c r="K1304" s="1595" t="s">
        <v>3222</v>
      </c>
    </row>
    <row r="1305" spans="1:11" ht="12.75">
      <c r="A1305" s="1595" t="s">
        <v>1236</v>
      </c>
      <c r="B1305" s="1595" t="s">
        <v>761</v>
      </c>
      <c r="C1305" s="1595"/>
      <c r="D1305" s="1595" t="s">
        <v>549</v>
      </c>
      <c r="E1305" s="1601">
        <v>610100</v>
      </c>
      <c r="F1305" s="1595"/>
      <c r="G1305" s="1596" t="s">
        <v>116</v>
      </c>
      <c r="H1305" s="1595" t="s">
        <v>2773</v>
      </c>
      <c r="I1305" s="1595"/>
      <c r="J1305" s="1595">
        <v>84780.740000000005</v>
      </c>
      <c r="K1305" s="1595" t="s">
        <v>3222</v>
      </c>
    </row>
    <row r="1306" spans="1:11" ht="12.75">
      <c r="A1306" s="1595" t="s">
        <v>1236</v>
      </c>
      <c r="B1306" s="1595" t="s">
        <v>761</v>
      </c>
      <c r="C1306" s="1595"/>
      <c r="D1306" s="1595" t="s">
        <v>549</v>
      </c>
      <c r="E1306" s="1601">
        <v>610100</v>
      </c>
      <c r="F1306" s="1595"/>
      <c r="G1306" s="1596" t="s">
        <v>116</v>
      </c>
      <c r="H1306" s="1595" t="s">
        <v>1330</v>
      </c>
      <c r="I1306" s="1595"/>
      <c r="J1306" s="1595">
        <v>71326.649999999994</v>
      </c>
      <c r="K1306" s="1595" t="s">
        <v>3222</v>
      </c>
    </row>
    <row r="1307" spans="1:11" ht="12.75">
      <c r="A1307" s="1595" t="s">
        <v>1236</v>
      </c>
      <c r="B1307" s="1595" t="s">
        <v>761</v>
      </c>
      <c r="C1307" s="1595"/>
      <c r="D1307" s="1595" t="s">
        <v>549</v>
      </c>
      <c r="E1307" s="1601">
        <v>610100</v>
      </c>
      <c r="F1307" s="1595"/>
      <c r="G1307" s="1596" t="s">
        <v>116</v>
      </c>
      <c r="H1307" s="1595" t="s">
        <v>1331</v>
      </c>
      <c r="I1307" s="1595"/>
      <c r="J1307" s="1595">
        <v>77334.160000000003</v>
      </c>
      <c r="K1307" s="1595" t="s">
        <v>3222</v>
      </c>
    </row>
    <row r="1308" spans="1:11" ht="12.75">
      <c r="A1308" s="1595" t="s">
        <v>1236</v>
      </c>
      <c r="B1308" s="1595" t="s">
        <v>913</v>
      </c>
      <c r="C1308" s="1595"/>
      <c r="D1308" s="1595" t="s">
        <v>1309</v>
      </c>
      <c r="E1308" s="1601">
        <v>408110</v>
      </c>
      <c r="F1308" s="1595"/>
      <c r="G1308" s="1595" t="s">
        <v>1238</v>
      </c>
      <c r="H1308" s="1595" t="s">
        <v>1329</v>
      </c>
      <c r="I1308" s="1595"/>
      <c r="J1308" s="1595">
        <v>4229.8400000000001</v>
      </c>
      <c r="K1308" s="1595" t="s">
        <v>3222</v>
      </c>
    </row>
    <row r="1309" spans="1:11" ht="12.75">
      <c r="A1309" s="1595" t="s">
        <v>1236</v>
      </c>
      <c r="B1309" s="1595" t="s">
        <v>913</v>
      </c>
      <c r="C1309" s="1595"/>
      <c r="D1309" s="1595" t="s">
        <v>1309</v>
      </c>
      <c r="E1309" s="1601">
        <v>408110</v>
      </c>
      <c r="F1309" s="1595"/>
      <c r="G1309" s="1595" t="s">
        <v>1238</v>
      </c>
      <c r="H1309" s="1595" t="s">
        <v>2773</v>
      </c>
      <c r="I1309" s="1595"/>
      <c r="J1309" s="1595">
        <v>4362.6999999999998</v>
      </c>
      <c r="K1309" s="1595" t="s">
        <v>3222</v>
      </c>
    </row>
    <row r="1310" spans="1:11" ht="12.75">
      <c r="A1310" s="1595" t="s">
        <v>1236</v>
      </c>
      <c r="B1310" s="1595" t="s">
        <v>913</v>
      </c>
      <c r="C1310" s="1595"/>
      <c r="D1310" s="1595" t="s">
        <v>1309</v>
      </c>
      <c r="E1310" s="1601">
        <v>408110</v>
      </c>
      <c r="F1310" s="1595"/>
      <c r="G1310" s="1595" t="s">
        <v>1238</v>
      </c>
      <c r="H1310" s="1595" t="s">
        <v>1330</v>
      </c>
      <c r="I1310" s="1595"/>
      <c r="J1310" s="1595">
        <v>4344.8000000000002</v>
      </c>
      <c r="K1310" s="1595" t="s">
        <v>3222</v>
      </c>
    </row>
    <row r="1311" spans="1:11" ht="12.75">
      <c r="A1311" s="1595" t="s">
        <v>1236</v>
      </c>
      <c r="B1311" s="1595" t="s">
        <v>913</v>
      </c>
      <c r="C1311" s="1595"/>
      <c r="D1311" s="1595" t="s">
        <v>1309</v>
      </c>
      <c r="E1311" s="1601">
        <v>408110</v>
      </c>
      <c r="F1311" s="1595"/>
      <c r="G1311" s="1595" t="s">
        <v>1238</v>
      </c>
      <c r="H1311" s="1595" t="s">
        <v>1331</v>
      </c>
      <c r="I1311" s="1595"/>
      <c r="J1311" s="1595">
        <v>4341.8900000000003</v>
      </c>
      <c r="K1311" s="1595" t="s">
        <v>3222</v>
      </c>
    </row>
    <row r="1312" spans="1:11" ht="12.75">
      <c r="A1312" s="1595" t="s">
        <v>1236</v>
      </c>
      <c r="B1312" s="1595" t="s">
        <v>913</v>
      </c>
      <c r="C1312" s="1595"/>
      <c r="D1312" s="1595" t="s">
        <v>1309</v>
      </c>
      <c r="E1312" s="1601">
        <v>408110</v>
      </c>
      <c r="F1312" s="1595"/>
      <c r="G1312" s="1595" t="s">
        <v>116</v>
      </c>
      <c r="H1312" s="1595" t="s">
        <v>1329</v>
      </c>
      <c r="I1312" s="1595"/>
      <c r="J1312" s="1595">
        <v>9102.8799999999992</v>
      </c>
      <c r="K1312" s="1595" t="s">
        <v>3222</v>
      </c>
    </row>
    <row r="1313" spans="1:11" ht="12.75">
      <c r="A1313" s="1595" t="s">
        <v>1236</v>
      </c>
      <c r="B1313" s="1595" t="s">
        <v>913</v>
      </c>
      <c r="C1313" s="1595"/>
      <c r="D1313" s="1595" t="s">
        <v>1309</v>
      </c>
      <c r="E1313" s="1601">
        <v>408110</v>
      </c>
      <c r="F1313" s="1596"/>
      <c r="G1313" s="1595" t="s">
        <v>116</v>
      </c>
      <c r="H1313" s="1595" t="s">
        <v>2773</v>
      </c>
      <c r="I1313" s="1595"/>
      <c r="J1313" s="1595">
        <v>8970.0200000000004</v>
      </c>
      <c r="K1313" s="1595" t="s">
        <v>3222</v>
      </c>
    </row>
    <row r="1314" spans="1:11" ht="12.75">
      <c r="A1314" s="1595" t="s">
        <v>1236</v>
      </c>
      <c r="B1314" s="1595" t="s">
        <v>913</v>
      </c>
      <c r="C1314" s="1595"/>
      <c r="D1314" s="1595" t="s">
        <v>1309</v>
      </c>
      <c r="E1314" s="1601">
        <v>408110</v>
      </c>
      <c r="F1314" s="1596"/>
      <c r="G1314" s="1595" t="s">
        <v>116</v>
      </c>
      <c r="H1314" s="1595" t="s">
        <v>1330</v>
      </c>
      <c r="I1314" s="1595"/>
      <c r="J1314" s="1595">
        <v>8987.9699999999993</v>
      </c>
      <c r="K1314" s="1595" t="s">
        <v>3222</v>
      </c>
    </row>
    <row r="1315" spans="1:11" ht="12.75">
      <c r="A1315" s="1595" t="s">
        <v>1236</v>
      </c>
      <c r="B1315" s="1595" t="s">
        <v>913</v>
      </c>
      <c r="C1315" s="1595"/>
      <c r="D1315" s="1595" t="s">
        <v>1309</v>
      </c>
      <c r="E1315" s="1601">
        <v>408110</v>
      </c>
      <c r="F1315" s="1596"/>
      <c r="G1315" s="1595" t="s">
        <v>116</v>
      </c>
      <c r="H1315" s="1595" t="s">
        <v>1331</v>
      </c>
      <c r="I1315" s="1595"/>
      <c r="J1315" s="1595">
        <v>8990.8799999999992</v>
      </c>
      <c r="K1315" s="1595" t="s">
        <v>3222</v>
      </c>
    </row>
    <row r="1316" spans="1:11" ht="12.75">
      <c r="A1316" s="1595" t="s">
        <v>1236</v>
      </c>
      <c r="B1316" s="1595" t="s">
        <v>1311</v>
      </c>
      <c r="C1316" s="1595" t="s">
        <v>1312</v>
      </c>
      <c r="D1316" s="1595" t="s">
        <v>549</v>
      </c>
      <c r="E1316" s="1601">
        <v>766800</v>
      </c>
      <c r="F1316" s="1596"/>
      <c r="G1316" s="1595" t="s">
        <v>1238</v>
      </c>
      <c r="H1316" s="1595" t="s">
        <v>1329</v>
      </c>
      <c r="I1316" s="1595"/>
      <c r="J1316" s="1595">
        <v>5555.46</v>
      </c>
      <c r="K1316" s="1595" t="s">
        <v>3222</v>
      </c>
    </row>
    <row r="1317" spans="1:11" ht="12.75">
      <c r="A1317" s="1595" t="s">
        <v>1236</v>
      </c>
      <c r="B1317" s="1595" t="s">
        <v>1311</v>
      </c>
      <c r="C1317" s="1595" t="s">
        <v>1312</v>
      </c>
      <c r="D1317" s="1595" t="s">
        <v>549</v>
      </c>
      <c r="E1317" s="1601">
        <v>766800</v>
      </c>
      <c r="F1317" s="1596"/>
      <c r="G1317" s="1595" t="s">
        <v>1238</v>
      </c>
      <c r="H1317" s="1595" t="s">
        <v>1330</v>
      </c>
      <c r="I1317" s="1595"/>
      <c r="J1317" s="1595">
        <v>5555.46</v>
      </c>
      <c r="K1317" s="1595" t="s">
        <v>3222</v>
      </c>
    </row>
    <row r="1318" spans="1:11" ht="12.75">
      <c r="A1318" s="1595" t="s">
        <v>1236</v>
      </c>
      <c r="B1318" s="1595" t="s">
        <v>1311</v>
      </c>
      <c r="C1318" s="1595" t="s">
        <v>1312</v>
      </c>
      <c r="D1318" s="1595" t="s">
        <v>549</v>
      </c>
      <c r="E1318" s="1601">
        <v>766800</v>
      </c>
      <c r="F1318" s="1595"/>
      <c r="G1318" s="1595" t="s">
        <v>1238</v>
      </c>
      <c r="H1318" s="1595" t="s">
        <v>1331</v>
      </c>
      <c r="I1318" s="1595"/>
      <c r="J1318" s="1595">
        <v>5555.46</v>
      </c>
      <c r="K1318" s="1595" t="s">
        <v>3222</v>
      </c>
    </row>
    <row r="1319" spans="1:11" ht="12.75">
      <c r="A1319" s="1595" t="s">
        <v>1236</v>
      </c>
      <c r="B1319" s="1595" t="s">
        <v>627</v>
      </c>
      <c r="C1319" s="1595" t="s">
        <v>1313</v>
      </c>
      <c r="D1319" s="1595" t="s">
        <v>1286</v>
      </c>
      <c r="E1319" s="1601">
        <v>521100</v>
      </c>
      <c r="F1319" s="1595"/>
      <c r="G1319" s="1595" t="s">
        <v>1238</v>
      </c>
      <c r="H1319" s="1595" t="s">
        <v>1329</v>
      </c>
      <c r="I1319" s="1595"/>
      <c r="J1319" s="1595">
        <v>-242917.82999999999</v>
      </c>
      <c r="K1319" s="1595" t="s">
        <v>3222</v>
      </c>
    </row>
    <row r="1320" spans="1:11" ht="12.75">
      <c r="A1320" s="1595" t="s">
        <v>1236</v>
      </c>
      <c r="B1320" s="1595" t="s">
        <v>627</v>
      </c>
      <c r="C1320" s="1595" t="s">
        <v>1313</v>
      </c>
      <c r="D1320" s="1595" t="s">
        <v>1286</v>
      </c>
      <c r="E1320" s="1601">
        <v>521100</v>
      </c>
      <c r="F1320" s="1595"/>
      <c r="G1320" s="1595" t="s">
        <v>1238</v>
      </c>
      <c r="H1320" s="1595" t="s">
        <v>2773</v>
      </c>
      <c r="I1320" s="1595"/>
      <c r="J1320" s="1595">
        <v>-250904.48000000001</v>
      </c>
      <c r="K1320" s="1595" t="s">
        <v>3222</v>
      </c>
    </row>
    <row r="1321" spans="1:11" ht="12.75">
      <c r="A1321" s="1595" t="s">
        <v>1236</v>
      </c>
      <c r="B1321" s="1595" t="s">
        <v>627</v>
      </c>
      <c r="C1321" s="1595" t="s">
        <v>1313</v>
      </c>
      <c r="D1321" s="1595" t="s">
        <v>1286</v>
      </c>
      <c r="E1321" s="1601">
        <v>521100</v>
      </c>
      <c r="F1321" s="1595"/>
      <c r="G1321" s="1595" t="s">
        <v>1238</v>
      </c>
      <c r="H1321" s="1595" t="s">
        <v>1330</v>
      </c>
      <c r="I1321" s="1595"/>
      <c r="J1321" s="1595">
        <v>-228749.26999999999</v>
      </c>
      <c r="K1321" s="1595" t="s">
        <v>3222</v>
      </c>
    </row>
    <row r="1322" spans="1:11" ht="12.75">
      <c r="A1322" s="1595" t="s">
        <v>1236</v>
      </c>
      <c r="B1322" s="1595" t="s">
        <v>627</v>
      </c>
      <c r="C1322" s="1595" t="s">
        <v>1313</v>
      </c>
      <c r="D1322" s="1595" t="s">
        <v>1286</v>
      </c>
      <c r="E1322" s="1601">
        <v>521100</v>
      </c>
      <c r="F1322" s="1595"/>
      <c r="G1322" s="1595" t="s">
        <v>1238</v>
      </c>
      <c r="H1322" s="1595" t="s">
        <v>1331</v>
      </c>
      <c r="I1322" s="1595"/>
      <c r="J1322" s="1595">
        <v>-264530.92999999999</v>
      </c>
      <c r="K1322" s="1595" t="s">
        <v>3222</v>
      </c>
    </row>
    <row r="1323" spans="1:11" ht="12.75">
      <c r="A1323" s="1595" t="s">
        <v>1236</v>
      </c>
      <c r="B1323" s="1595" t="s">
        <v>627</v>
      </c>
      <c r="C1323" s="1595" t="s">
        <v>1314</v>
      </c>
      <c r="D1323" s="1595" t="s">
        <v>1286</v>
      </c>
      <c r="E1323" s="1601">
        <v>522100</v>
      </c>
      <c r="F1323" s="1595"/>
      <c r="G1323" s="1595" t="s">
        <v>1238</v>
      </c>
      <c r="H1323" s="1595" t="s">
        <v>1329</v>
      </c>
      <c r="I1323" s="1595"/>
      <c r="J1323" s="1595">
        <v>-136.49000000000001</v>
      </c>
      <c r="K1323" s="1595" t="s">
        <v>3222</v>
      </c>
    </row>
    <row r="1324" spans="1:11" ht="12.75">
      <c r="A1324" s="1595" t="s">
        <v>1236</v>
      </c>
      <c r="B1324" s="1595" t="s">
        <v>627</v>
      </c>
      <c r="C1324" s="1595" t="s">
        <v>1314</v>
      </c>
      <c r="D1324" s="1595" t="s">
        <v>1286</v>
      </c>
      <c r="E1324" s="1601">
        <v>522100</v>
      </c>
      <c r="F1324" s="1595"/>
      <c r="G1324" s="1595" t="s">
        <v>1238</v>
      </c>
      <c r="H1324" s="1595" t="s">
        <v>2773</v>
      </c>
      <c r="I1324" s="1595"/>
      <c r="J1324" s="1595">
        <v>3548.5999999999999</v>
      </c>
      <c r="K1324" s="1595" t="s">
        <v>3222</v>
      </c>
    </row>
    <row r="1325" spans="1:11" ht="12.75">
      <c r="A1325" s="1595" t="s">
        <v>1236</v>
      </c>
      <c r="B1325" s="1595" t="s">
        <v>627</v>
      </c>
      <c r="C1325" s="1595" t="s">
        <v>1314</v>
      </c>
      <c r="D1325" s="1595" t="s">
        <v>1286</v>
      </c>
      <c r="E1325" s="1601">
        <v>522100</v>
      </c>
      <c r="F1325" s="1595"/>
      <c r="G1325" s="1595" t="s">
        <v>1238</v>
      </c>
      <c r="H1325" s="1595" t="s">
        <v>1330</v>
      </c>
      <c r="I1325" s="1595"/>
      <c r="J1325" s="1595">
        <v>-120.23999999999999</v>
      </c>
      <c r="K1325" s="1595" t="s">
        <v>3222</v>
      </c>
    </row>
    <row r="1326" spans="1:11" ht="12.75">
      <c r="A1326" s="1595" t="s">
        <v>1236</v>
      </c>
      <c r="B1326" s="1595" t="s">
        <v>627</v>
      </c>
      <c r="C1326" s="1595" t="s">
        <v>1314</v>
      </c>
      <c r="D1326" s="1595" t="s">
        <v>1286</v>
      </c>
      <c r="E1326" s="1601">
        <v>522100</v>
      </c>
      <c r="F1326" s="1595"/>
      <c r="G1326" s="1595" t="s">
        <v>1238</v>
      </c>
      <c r="H1326" s="1595" t="s">
        <v>1331</v>
      </c>
      <c r="I1326" s="1595"/>
      <c r="J1326" s="1595">
        <v>-116.70999999999999</v>
      </c>
      <c r="K1326" s="1595" t="s">
        <v>3222</v>
      </c>
    </row>
    <row r="1327" spans="1:11" ht="12.75">
      <c r="A1327" s="1595" t="s">
        <v>1236</v>
      </c>
      <c r="B1327" s="1595" t="s">
        <v>627</v>
      </c>
      <c r="C1327" s="1595" t="s">
        <v>475</v>
      </c>
      <c r="D1327" s="1595" t="s">
        <v>1286</v>
      </c>
      <c r="E1327" s="1601">
        <v>461100</v>
      </c>
      <c r="F1327" s="1596"/>
      <c r="G1327" s="1595" t="s">
        <v>116</v>
      </c>
      <c r="H1327" s="1595" t="s">
        <v>1329</v>
      </c>
      <c r="I1327" s="1595"/>
      <c r="J1327" s="1595">
        <v>-2393367.73</v>
      </c>
      <c r="K1327" s="1595" t="s">
        <v>3222</v>
      </c>
    </row>
    <row r="1328" spans="1:11" ht="12.75">
      <c r="A1328" s="1595" t="s">
        <v>1236</v>
      </c>
      <c r="B1328" s="1595" t="s">
        <v>627</v>
      </c>
      <c r="C1328" s="1595" t="s">
        <v>475</v>
      </c>
      <c r="D1328" s="1595" t="s">
        <v>1286</v>
      </c>
      <c r="E1328" s="1601">
        <v>461100</v>
      </c>
      <c r="F1328" s="1596"/>
      <c r="G1328" s="1595" t="s">
        <v>116</v>
      </c>
      <c r="H1328" s="1595" t="s">
        <v>2773</v>
      </c>
      <c r="I1328" s="1595"/>
      <c r="J1328" s="1595">
        <v>-2543426.7400000002</v>
      </c>
      <c r="K1328" s="1595" t="s">
        <v>3222</v>
      </c>
    </row>
    <row r="1329" spans="1:11" ht="12.75">
      <c r="A1329" s="1595" t="s">
        <v>1236</v>
      </c>
      <c r="B1329" s="1595" t="s">
        <v>627</v>
      </c>
      <c r="C1329" s="1595" t="s">
        <v>475</v>
      </c>
      <c r="D1329" s="1595" t="s">
        <v>1286</v>
      </c>
      <c r="E1329" s="1601">
        <v>461100</v>
      </c>
      <c r="F1329" s="1596"/>
      <c r="G1329" s="1595" t="s">
        <v>116</v>
      </c>
      <c r="H1329" s="1595" t="s">
        <v>1330</v>
      </c>
      <c r="I1329" s="1595"/>
      <c r="J1329" s="1595">
        <v>-2303340.1299999999</v>
      </c>
      <c r="K1329" s="1595" t="s">
        <v>3222</v>
      </c>
    </row>
    <row r="1330" spans="1:11" ht="12.75">
      <c r="A1330" s="1595" t="s">
        <v>1236</v>
      </c>
      <c r="B1330" s="1595" t="s">
        <v>627</v>
      </c>
      <c r="C1330" s="1595" t="s">
        <v>475</v>
      </c>
      <c r="D1330" s="1595" t="s">
        <v>1286</v>
      </c>
      <c r="E1330" s="1601">
        <v>461100</v>
      </c>
      <c r="F1330" s="1596"/>
      <c r="G1330" s="1595" t="s">
        <v>116</v>
      </c>
      <c r="H1330" s="1595" t="s">
        <v>1331</v>
      </c>
      <c r="I1330" s="1595"/>
      <c r="J1330" s="1595">
        <v>-2570392.0899999999</v>
      </c>
      <c r="K1330" s="1595" t="s">
        <v>3222</v>
      </c>
    </row>
    <row r="1331" spans="1:11" ht="12.75">
      <c r="A1331" s="1595" t="s">
        <v>1236</v>
      </c>
      <c r="B1331" s="1595" t="s">
        <v>791</v>
      </c>
      <c r="C1331" s="1595"/>
      <c r="D1331" s="1595" t="s">
        <v>549</v>
      </c>
      <c r="E1331" s="1601">
        <v>711500</v>
      </c>
      <c r="F1331" s="1596"/>
      <c r="G1331" s="1595" t="s">
        <v>1238</v>
      </c>
      <c r="H1331" s="1595" t="s">
        <v>1329</v>
      </c>
      <c r="I1331" s="1595"/>
      <c r="J1331" s="1595">
        <v>19172</v>
      </c>
      <c r="K1331" s="1595" t="s">
        <v>3222</v>
      </c>
    </row>
    <row r="1332" spans="1:11" ht="12.75">
      <c r="A1332" s="1595" t="s">
        <v>1236</v>
      </c>
      <c r="B1332" s="1595" t="s">
        <v>791</v>
      </c>
      <c r="C1332" s="1595"/>
      <c r="D1332" s="1595" t="s">
        <v>549</v>
      </c>
      <c r="E1332" s="1601">
        <v>711500</v>
      </c>
      <c r="F1332" s="1595"/>
      <c r="G1332" s="1595" t="s">
        <v>1238</v>
      </c>
      <c r="H1332" s="1595" t="s">
        <v>2773</v>
      </c>
      <c r="I1332" s="1595"/>
      <c r="J1332" s="1595">
        <v>15433</v>
      </c>
      <c r="K1332" s="1595" t="s">
        <v>3222</v>
      </c>
    </row>
    <row r="1333" spans="1:11" ht="12.75">
      <c r="A1333" s="1595" t="s">
        <v>1236</v>
      </c>
      <c r="B1333" s="1595" t="s">
        <v>791</v>
      </c>
      <c r="C1333" s="1595"/>
      <c r="D1333" s="1595" t="s">
        <v>549</v>
      </c>
      <c r="E1333" s="1601">
        <v>711500</v>
      </c>
      <c r="F1333" s="1595"/>
      <c r="G1333" s="1595" t="s">
        <v>1238</v>
      </c>
      <c r="H1333" s="1595" t="s">
        <v>1330</v>
      </c>
      <c r="I1333" s="1595"/>
      <c r="J1333" s="1595">
        <v>16482</v>
      </c>
      <c r="K1333" s="1595" t="s">
        <v>3222</v>
      </c>
    </row>
    <row r="1334" spans="1:11" ht="12.75">
      <c r="A1334" s="1595" t="s">
        <v>1236</v>
      </c>
      <c r="B1334" s="1595" t="s">
        <v>791</v>
      </c>
      <c r="C1334" s="1595"/>
      <c r="D1334" s="1595" t="s">
        <v>549</v>
      </c>
      <c r="E1334" s="1601">
        <v>711500</v>
      </c>
      <c r="F1334" s="1595"/>
      <c r="G1334" s="1595" t="s">
        <v>1238</v>
      </c>
      <c r="H1334" s="1595" t="s">
        <v>1331</v>
      </c>
      <c r="I1334" s="1595"/>
      <c r="J1334" s="1595">
        <v>12199.700000000001</v>
      </c>
      <c r="K1334" s="1595" t="s">
        <v>3222</v>
      </c>
    </row>
    <row r="1335" spans="1:11" ht="12.75">
      <c r="A1335" s="1595" t="s">
        <v>1236</v>
      </c>
      <c r="B1335" s="1595" t="s">
        <v>764</v>
      </c>
      <c r="C1335" s="1595"/>
      <c r="D1335" s="1595" t="s">
        <v>549</v>
      </c>
      <c r="E1335" s="1601">
        <v>620100</v>
      </c>
      <c r="F1335" s="1595"/>
      <c r="G1335" s="1595" t="s">
        <v>116</v>
      </c>
      <c r="H1335" s="1595" t="s">
        <v>1329</v>
      </c>
      <c r="I1335" s="1595"/>
      <c r="J1335" s="1595">
        <v>1362.3699999999999</v>
      </c>
      <c r="K1335" s="1595" t="s">
        <v>3222</v>
      </c>
    </row>
    <row r="1336" spans="1:11" ht="12.75">
      <c r="A1336" s="1595" t="s">
        <v>1236</v>
      </c>
      <c r="B1336" s="1595" t="s">
        <v>764</v>
      </c>
      <c r="C1336" s="1595"/>
      <c r="D1336" s="1595" t="s">
        <v>549</v>
      </c>
      <c r="E1336" s="1601">
        <v>620100</v>
      </c>
      <c r="F1336" s="1595"/>
      <c r="G1336" s="1595" t="s">
        <v>116</v>
      </c>
      <c r="H1336" s="1595" t="s">
        <v>2773</v>
      </c>
      <c r="I1336" s="1595"/>
      <c r="J1336" s="1595">
        <v>19894.369999999999</v>
      </c>
      <c r="K1336" s="1595" t="s">
        <v>3222</v>
      </c>
    </row>
    <row r="1337" spans="1:11" ht="12.75">
      <c r="A1337" s="1595" t="s">
        <v>1236</v>
      </c>
      <c r="B1337" s="1595" t="s">
        <v>764</v>
      </c>
      <c r="C1337" s="1595"/>
      <c r="D1337" s="1595" t="s">
        <v>549</v>
      </c>
      <c r="E1337" s="1601">
        <v>620100</v>
      </c>
      <c r="F1337" s="1595"/>
      <c r="G1337" s="1595" t="s">
        <v>116</v>
      </c>
      <c r="H1337" s="1595" t="s">
        <v>1330</v>
      </c>
      <c r="I1337" s="1595"/>
      <c r="J1337" s="1595">
        <v>3774.6500000000001</v>
      </c>
      <c r="K1337" s="1595" t="s">
        <v>3222</v>
      </c>
    </row>
    <row r="1338" spans="1:11" ht="12.75">
      <c r="A1338" s="1595" t="s">
        <v>1236</v>
      </c>
      <c r="B1338" s="1595" t="s">
        <v>764</v>
      </c>
      <c r="C1338" s="1595"/>
      <c r="D1338" s="1595" t="s">
        <v>549</v>
      </c>
      <c r="E1338" s="1601">
        <v>620100</v>
      </c>
      <c r="F1338" s="1595"/>
      <c r="G1338" s="1595" t="s">
        <v>116</v>
      </c>
      <c r="H1338" s="1595" t="s">
        <v>1331</v>
      </c>
      <c r="I1338" s="1595"/>
      <c r="J1338" s="1595">
        <v>7648.8900000000003</v>
      </c>
      <c r="K1338" s="1595" t="s">
        <v>3222</v>
      </c>
    </row>
    <row r="1339" spans="1:11" ht="12.75">
      <c r="A1339" s="1595" t="s">
        <v>1236</v>
      </c>
      <c r="B1339" s="1595" t="s">
        <v>764</v>
      </c>
      <c r="C1339" s="1595"/>
      <c r="D1339" s="1595" t="s">
        <v>549</v>
      </c>
      <c r="E1339" s="1601">
        <v>620200</v>
      </c>
      <c r="F1339" s="1595"/>
      <c r="G1339" s="1595" t="s">
        <v>116</v>
      </c>
      <c r="H1339" s="1595" t="s">
        <v>1329</v>
      </c>
      <c r="I1339" s="1595"/>
      <c r="J1339" s="1595">
        <v>953.11000000000001</v>
      </c>
      <c r="K1339" s="1595" t="s">
        <v>3222</v>
      </c>
    </row>
    <row r="1340" spans="1:11" ht="12.75">
      <c r="A1340" s="1595" t="s">
        <v>1236</v>
      </c>
      <c r="B1340" s="1595" t="s">
        <v>764</v>
      </c>
      <c r="C1340" s="1595"/>
      <c r="D1340" s="1595" t="s">
        <v>549</v>
      </c>
      <c r="E1340" s="1601">
        <v>620200</v>
      </c>
      <c r="F1340" s="1595"/>
      <c r="G1340" s="1595" t="s">
        <v>116</v>
      </c>
      <c r="H1340" s="1595" t="s">
        <v>2773</v>
      </c>
      <c r="I1340" s="1595"/>
      <c r="J1340" s="1595">
        <v>1127.3199999999999</v>
      </c>
      <c r="K1340" s="1595" t="s">
        <v>3222</v>
      </c>
    </row>
    <row r="1341" spans="1:11" ht="12.75">
      <c r="A1341" s="1595" t="s">
        <v>1236</v>
      </c>
      <c r="B1341" s="1595" t="s">
        <v>764</v>
      </c>
      <c r="C1341" s="1595"/>
      <c r="D1341" s="1595" t="s">
        <v>549</v>
      </c>
      <c r="E1341" s="1601">
        <v>620200</v>
      </c>
      <c r="F1341" s="1595"/>
      <c r="G1341" s="1595" t="s">
        <v>116</v>
      </c>
      <c r="H1341" s="1595" t="s">
        <v>1330</v>
      </c>
      <c r="I1341" s="1595"/>
      <c r="J1341" s="1595">
        <v>2991.8200000000002</v>
      </c>
      <c r="K1341" s="1595" t="s">
        <v>3222</v>
      </c>
    </row>
    <row r="1342" spans="1:11" ht="12.75">
      <c r="A1342" s="1595" t="s">
        <v>1236</v>
      </c>
      <c r="B1342" s="1595" t="s">
        <v>764</v>
      </c>
      <c r="C1342" s="1595"/>
      <c r="D1342" s="1595" t="s">
        <v>549</v>
      </c>
      <c r="E1342" s="1601">
        <v>620200</v>
      </c>
      <c r="F1342" s="1595"/>
      <c r="G1342" s="1595" t="s">
        <v>116</v>
      </c>
      <c r="H1342" s="1595" t="s">
        <v>1331</v>
      </c>
      <c r="I1342" s="1595"/>
      <c r="J1342" s="1595">
        <v>3924.0799999999999</v>
      </c>
      <c r="K1342" s="1595" t="s">
        <v>3222</v>
      </c>
    </row>
    <row r="1343" spans="1:11" ht="12.75">
      <c r="A1343" s="1595" t="s">
        <v>1236</v>
      </c>
      <c r="B1343" s="1595" t="s">
        <v>764</v>
      </c>
      <c r="C1343" s="1595"/>
      <c r="D1343" s="1595" t="s">
        <v>549</v>
      </c>
      <c r="E1343" s="1601">
        <v>620300</v>
      </c>
      <c r="F1343" s="1595"/>
      <c r="G1343" s="1595" t="s">
        <v>116</v>
      </c>
      <c r="H1343" s="1595" t="s">
        <v>1329</v>
      </c>
      <c r="I1343" s="1595"/>
      <c r="J1343" s="1595">
        <v>-2436.1199999999999</v>
      </c>
      <c r="K1343" s="1595" t="s">
        <v>3222</v>
      </c>
    </row>
    <row r="1344" spans="1:11" ht="12.75">
      <c r="A1344" s="1595" t="s">
        <v>1236</v>
      </c>
      <c r="B1344" s="1595" t="s">
        <v>764</v>
      </c>
      <c r="C1344" s="1595"/>
      <c r="D1344" s="1595" t="s">
        <v>549</v>
      </c>
      <c r="E1344" s="1601">
        <v>620300</v>
      </c>
      <c r="F1344" s="1595"/>
      <c r="G1344" s="1595" t="s">
        <v>116</v>
      </c>
      <c r="H1344" s="1595" t="s">
        <v>2773</v>
      </c>
      <c r="I1344" s="1595"/>
      <c r="J1344" s="1595">
        <v>37.149999999999999</v>
      </c>
      <c r="K1344" s="1595" t="s">
        <v>3222</v>
      </c>
    </row>
    <row r="1345" spans="1:11" ht="12.75">
      <c r="A1345" s="1595" t="s">
        <v>1236</v>
      </c>
      <c r="B1345" s="1595" t="s">
        <v>764</v>
      </c>
      <c r="C1345" s="1595"/>
      <c r="D1345" s="1595" t="s">
        <v>549</v>
      </c>
      <c r="E1345" s="1601">
        <v>620300</v>
      </c>
      <c r="F1345" s="1595"/>
      <c r="G1345" s="1595" t="s">
        <v>116</v>
      </c>
      <c r="H1345" s="1595" t="s">
        <v>1330</v>
      </c>
      <c r="I1345" s="1595"/>
      <c r="J1345" s="1595">
        <v>49.810000000000002</v>
      </c>
      <c r="K1345" s="1595" t="s">
        <v>3222</v>
      </c>
    </row>
    <row r="1346" spans="1:11" ht="12.75">
      <c r="A1346" s="1595" t="s">
        <v>1236</v>
      </c>
      <c r="B1346" s="1595" t="s">
        <v>764</v>
      </c>
      <c r="C1346" s="1595"/>
      <c r="D1346" s="1595" t="s">
        <v>549</v>
      </c>
      <c r="E1346" s="1601">
        <v>620300</v>
      </c>
      <c r="F1346" s="1595"/>
      <c r="G1346" s="1595" t="s">
        <v>116</v>
      </c>
      <c r="H1346" s="1595" t="s">
        <v>1331</v>
      </c>
      <c r="I1346" s="1595"/>
      <c r="J1346" s="1595">
        <v>1436.0899999999999</v>
      </c>
      <c r="K1346" s="1595" t="s">
        <v>3222</v>
      </c>
    </row>
    <row r="1347" spans="1:11" ht="12.75">
      <c r="A1347" s="1595" t="s">
        <v>1236</v>
      </c>
      <c r="B1347" s="1595" t="s">
        <v>764</v>
      </c>
      <c r="C1347" s="1595"/>
      <c r="D1347" s="1595" t="s">
        <v>549</v>
      </c>
      <c r="E1347" s="1601">
        <v>620400</v>
      </c>
      <c r="F1347" s="1595"/>
      <c r="G1347" s="1595" t="s">
        <v>116</v>
      </c>
      <c r="H1347" s="1595" t="s">
        <v>1329</v>
      </c>
      <c r="I1347" s="1595"/>
      <c r="J1347" s="1595">
        <v>773.61000000000001</v>
      </c>
      <c r="K1347" s="1595" t="s">
        <v>3222</v>
      </c>
    </row>
    <row r="1348" spans="1:11" ht="12.75">
      <c r="A1348" s="1595" t="s">
        <v>1236</v>
      </c>
      <c r="B1348" s="1595" t="s">
        <v>764</v>
      </c>
      <c r="C1348" s="1595"/>
      <c r="D1348" s="1595" t="s">
        <v>549</v>
      </c>
      <c r="E1348" s="1601">
        <v>620400</v>
      </c>
      <c r="F1348" s="1595"/>
      <c r="G1348" s="1595" t="s">
        <v>116</v>
      </c>
      <c r="H1348" s="1595" t="s">
        <v>2773</v>
      </c>
      <c r="I1348" s="1595"/>
      <c r="J1348" s="1595">
        <v>8670.7199999999993</v>
      </c>
      <c r="K1348" s="1595" t="s">
        <v>3222</v>
      </c>
    </row>
    <row r="1349" spans="1:11" ht="12.75">
      <c r="A1349" s="1595" t="s">
        <v>1236</v>
      </c>
      <c r="B1349" s="1595" t="s">
        <v>764</v>
      </c>
      <c r="C1349" s="1595"/>
      <c r="D1349" s="1595" t="s">
        <v>549</v>
      </c>
      <c r="E1349" s="1601">
        <v>620400</v>
      </c>
      <c r="F1349" s="1595"/>
      <c r="G1349" s="1595" t="s">
        <v>116</v>
      </c>
      <c r="H1349" s="1595" t="s">
        <v>1330</v>
      </c>
      <c r="I1349" s="1595"/>
      <c r="J1349" s="1595">
        <v>1755.99</v>
      </c>
      <c r="K1349" s="1595" t="s">
        <v>3222</v>
      </c>
    </row>
    <row r="1350" spans="1:11" ht="12.75">
      <c r="A1350" s="1595" t="s">
        <v>1236</v>
      </c>
      <c r="B1350" s="1595" t="s">
        <v>764</v>
      </c>
      <c r="C1350" s="1595"/>
      <c r="D1350" s="1595" t="s">
        <v>549</v>
      </c>
      <c r="E1350" s="1601">
        <v>620400</v>
      </c>
      <c r="F1350" s="1595"/>
      <c r="G1350" s="1595" t="s">
        <v>116</v>
      </c>
      <c r="H1350" s="1595" t="s">
        <v>1331</v>
      </c>
      <c r="I1350" s="1595"/>
      <c r="J1350" s="1595">
        <v>1575.46</v>
      </c>
      <c r="K1350" s="1595" t="s">
        <v>3222</v>
      </c>
    </row>
    <row r="1351" spans="1:11" ht="12.75">
      <c r="A1351" s="1595" t="s">
        <v>1236</v>
      </c>
      <c r="B1351" s="1595" t="s">
        <v>764</v>
      </c>
      <c r="C1351" s="1595"/>
      <c r="D1351" s="1595" t="s">
        <v>549</v>
      </c>
      <c r="E1351" s="1601">
        <v>620500</v>
      </c>
      <c r="F1351" s="1595"/>
      <c r="G1351" s="1595" t="s">
        <v>116</v>
      </c>
      <c r="H1351" s="1595" t="s">
        <v>1329</v>
      </c>
      <c r="I1351" s="1595"/>
      <c r="J1351" s="1595">
        <v>585.66999999999996</v>
      </c>
      <c r="K1351" s="1595" t="s">
        <v>3222</v>
      </c>
    </row>
    <row r="1352" spans="1:11" ht="12.75">
      <c r="A1352" s="1595" t="s">
        <v>1236</v>
      </c>
      <c r="B1352" s="1595" t="s">
        <v>764</v>
      </c>
      <c r="C1352" s="1595"/>
      <c r="D1352" s="1595" t="s">
        <v>549</v>
      </c>
      <c r="E1352" s="1601">
        <v>620500</v>
      </c>
      <c r="F1352" s="1595"/>
      <c r="G1352" s="1595" t="s">
        <v>116</v>
      </c>
      <c r="H1352" s="1595" t="s">
        <v>2773</v>
      </c>
      <c r="I1352" s="1595"/>
      <c r="J1352" s="1595">
        <v>627.64999999999998</v>
      </c>
      <c r="K1352" s="1595" t="s">
        <v>3222</v>
      </c>
    </row>
    <row r="1353" spans="1:11" ht="12.75">
      <c r="A1353" s="1595" t="s">
        <v>1236</v>
      </c>
      <c r="B1353" s="1595" t="s">
        <v>764</v>
      </c>
      <c r="C1353" s="1595"/>
      <c r="D1353" s="1595" t="s">
        <v>549</v>
      </c>
      <c r="E1353" s="1601">
        <v>620500</v>
      </c>
      <c r="F1353" s="1595"/>
      <c r="G1353" s="1595" t="s">
        <v>116</v>
      </c>
      <c r="H1353" s="1595" t="s">
        <v>1330</v>
      </c>
      <c r="I1353" s="1595"/>
      <c r="J1353" s="1595">
        <v>1139.6400000000001</v>
      </c>
      <c r="K1353" s="1595" t="s">
        <v>3222</v>
      </c>
    </row>
    <row r="1354" spans="1:11" ht="12.75">
      <c r="A1354" s="1595" t="s">
        <v>1236</v>
      </c>
      <c r="B1354" s="1595" t="s">
        <v>764</v>
      </c>
      <c r="C1354" s="1595"/>
      <c r="D1354" s="1595" t="s">
        <v>549</v>
      </c>
      <c r="E1354" s="1601">
        <v>620500</v>
      </c>
      <c r="F1354" s="1595"/>
      <c r="G1354" s="1595" t="s">
        <v>116</v>
      </c>
      <c r="H1354" s="1595" t="s">
        <v>1331</v>
      </c>
      <c r="I1354" s="1595"/>
      <c r="J1354" s="1595">
        <v>1575.26</v>
      </c>
      <c r="K1354" s="1595" t="s">
        <v>3222</v>
      </c>
    </row>
    <row r="1355" spans="1:11" ht="12.75">
      <c r="A1355" s="1595" t="s">
        <v>1236</v>
      </c>
      <c r="B1355" s="1595" t="s">
        <v>764</v>
      </c>
      <c r="C1355" s="1595"/>
      <c r="D1355" s="1595" t="s">
        <v>549</v>
      </c>
      <c r="E1355" s="1601">
        <v>620600</v>
      </c>
      <c r="F1355" s="1595"/>
      <c r="G1355" s="1595" t="s">
        <v>116</v>
      </c>
      <c r="H1355" s="1595" t="s">
        <v>1329</v>
      </c>
      <c r="I1355" s="1595"/>
      <c r="J1355" s="1595">
        <v>1562.1099999999999</v>
      </c>
      <c r="K1355" s="1595" t="s">
        <v>3222</v>
      </c>
    </row>
    <row r="1356" spans="1:11" ht="12.75">
      <c r="A1356" s="1595" t="s">
        <v>1236</v>
      </c>
      <c r="B1356" s="1595" t="s">
        <v>764</v>
      </c>
      <c r="C1356" s="1595"/>
      <c r="D1356" s="1595" t="s">
        <v>549</v>
      </c>
      <c r="E1356" s="1601">
        <v>620600</v>
      </c>
      <c r="F1356" s="1595"/>
      <c r="G1356" s="1595" t="s">
        <v>116</v>
      </c>
      <c r="H1356" s="1595" t="s">
        <v>2773</v>
      </c>
      <c r="I1356" s="1595"/>
      <c r="J1356" s="1595">
        <v>464.52999999999997</v>
      </c>
      <c r="K1356" s="1595" t="s">
        <v>3222</v>
      </c>
    </row>
    <row r="1357" spans="1:11" ht="12.75">
      <c r="A1357" s="1595" t="s">
        <v>1236</v>
      </c>
      <c r="B1357" s="1595" t="s">
        <v>764</v>
      </c>
      <c r="C1357" s="1595"/>
      <c r="D1357" s="1595" t="s">
        <v>549</v>
      </c>
      <c r="E1357" s="1601">
        <v>620600</v>
      </c>
      <c r="F1357" s="1595"/>
      <c r="G1357" s="1595" t="s">
        <v>116</v>
      </c>
      <c r="H1357" s="1595" t="s">
        <v>1330</v>
      </c>
      <c r="I1357" s="1595"/>
      <c r="J1357" s="1595">
        <v>1380.8299999999999</v>
      </c>
      <c r="K1357" s="1595" t="s">
        <v>3222</v>
      </c>
    </row>
    <row r="1358" spans="1:11" ht="12.75">
      <c r="A1358" s="1595" t="s">
        <v>1236</v>
      </c>
      <c r="B1358" s="1595" t="s">
        <v>764</v>
      </c>
      <c r="C1358" s="1595"/>
      <c r="D1358" s="1595" t="s">
        <v>549</v>
      </c>
      <c r="E1358" s="1601">
        <v>620600</v>
      </c>
      <c r="F1358" s="1595"/>
      <c r="G1358" s="1595" t="s">
        <v>116</v>
      </c>
      <c r="H1358" s="1595" t="s">
        <v>1331</v>
      </c>
      <c r="I1358" s="1595"/>
      <c r="J1358" s="1595">
        <v>5093.8999999999996</v>
      </c>
      <c r="K1358" s="1595" t="s">
        <v>3222</v>
      </c>
    </row>
    <row r="1359" spans="1:11" ht="12.75">
      <c r="A1359" s="1595" t="s">
        <v>1236</v>
      </c>
      <c r="B1359" s="1595" t="s">
        <v>764</v>
      </c>
      <c r="C1359" s="1595"/>
      <c r="D1359" s="1595" t="s">
        <v>549</v>
      </c>
      <c r="E1359" s="1601">
        <v>620700</v>
      </c>
      <c r="F1359" s="1595"/>
      <c r="G1359" s="1595" t="s">
        <v>116</v>
      </c>
      <c r="H1359" s="1595" t="s">
        <v>1329</v>
      </c>
      <c r="I1359" s="1595"/>
      <c r="J1359" s="1595">
        <v>825.24000000000001</v>
      </c>
      <c r="K1359" s="1595" t="s">
        <v>3222</v>
      </c>
    </row>
    <row r="1360" spans="1:11" ht="12.75">
      <c r="A1360" s="1595" t="s">
        <v>1236</v>
      </c>
      <c r="B1360" s="1595" t="s">
        <v>764</v>
      </c>
      <c r="C1360" s="1595"/>
      <c r="D1360" s="1595" t="s">
        <v>549</v>
      </c>
      <c r="E1360" s="1601">
        <v>620700</v>
      </c>
      <c r="F1360" s="1595"/>
      <c r="G1360" s="1595" t="s">
        <v>116</v>
      </c>
      <c r="H1360" s="1595" t="s">
        <v>2773</v>
      </c>
      <c r="I1360" s="1595"/>
      <c r="J1360" s="1595">
        <v>1112.47</v>
      </c>
      <c r="K1360" s="1595" t="s">
        <v>3222</v>
      </c>
    </row>
    <row r="1361" spans="1:11" ht="12.75">
      <c r="A1361" s="1595" t="s">
        <v>1236</v>
      </c>
      <c r="B1361" s="1595" t="s">
        <v>764</v>
      </c>
      <c r="C1361" s="1595"/>
      <c r="D1361" s="1595" t="s">
        <v>549</v>
      </c>
      <c r="E1361" s="1601">
        <v>620700</v>
      </c>
      <c r="F1361" s="1595"/>
      <c r="G1361" s="1595" t="s">
        <v>116</v>
      </c>
      <c r="H1361" s="1595" t="s">
        <v>1330</v>
      </c>
      <c r="I1361" s="1595"/>
      <c r="J1361" s="1595">
        <v>2903.9200000000001</v>
      </c>
      <c r="K1361" s="1595" t="s">
        <v>3222</v>
      </c>
    </row>
    <row r="1362" spans="1:11" ht="12.75">
      <c r="A1362" s="1595" t="s">
        <v>1236</v>
      </c>
      <c r="B1362" s="1595" t="s">
        <v>764</v>
      </c>
      <c r="C1362" s="1595"/>
      <c r="D1362" s="1595" t="s">
        <v>549</v>
      </c>
      <c r="E1362" s="1601">
        <v>620700</v>
      </c>
      <c r="F1362" s="1595"/>
      <c r="G1362" s="1595" t="s">
        <v>116</v>
      </c>
      <c r="H1362" s="1595" t="s">
        <v>1331</v>
      </c>
      <c r="I1362" s="1595"/>
      <c r="J1362" s="1595">
        <v>3098.04</v>
      </c>
      <c r="K1362" s="1595" t="s">
        <v>3222</v>
      </c>
    </row>
    <row r="1363" spans="1:11" ht="12.75">
      <c r="A1363" s="1595" t="s">
        <v>1236</v>
      </c>
      <c r="B1363" s="1595" t="s">
        <v>764</v>
      </c>
      <c r="C1363" s="1595"/>
      <c r="D1363" s="1595" t="s">
        <v>549</v>
      </c>
      <c r="E1363" s="1601">
        <v>620800</v>
      </c>
      <c r="F1363" s="1595"/>
      <c r="G1363" s="1595" t="s">
        <v>116</v>
      </c>
      <c r="H1363" s="1595" t="s">
        <v>1329</v>
      </c>
      <c r="I1363" s="1595"/>
      <c r="J1363" s="1595">
        <v>72.680000000000007</v>
      </c>
      <c r="K1363" s="1595" t="s">
        <v>3222</v>
      </c>
    </row>
    <row r="1364" spans="1:11" ht="12.75">
      <c r="A1364" s="1595" t="s">
        <v>1236</v>
      </c>
      <c r="B1364" s="1595" t="s">
        <v>764</v>
      </c>
      <c r="C1364" s="1595"/>
      <c r="D1364" s="1595" t="s">
        <v>549</v>
      </c>
      <c r="E1364" s="1601">
        <v>620800</v>
      </c>
      <c r="F1364" s="1595"/>
      <c r="G1364" s="1595" t="s">
        <v>116</v>
      </c>
      <c r="H1364" s="1595" t="s">
        <v>2773</v>
      </c>
      <c r="I1364" s="1595"/>
      <c r="J1364" s="1595">
        <v>1177.3199999999999</v>
      </c>
      <c r="K1364" s="1595" t="s">
        <v>3222</v>
      </c>
    </row>
    <row r="1365" spans="1:11" ht="12.75">
      <c r="A1365" s="1595" t="s">
        <v>1236</v>
      </c>
      <c r="B1365" s="1595" t="s">
        <v>764</v>
      </c>
      <c r="C1365" s="1595"/>
      <c r="D1365" s="1595" t="s">
        <v>549</v>
      </c>
      <c r="E1365" s="1601">
        <v>620800</v>
      </c>
      <c r="F1365" s="1595"/>
      <c r="G1365" s="1595" t="s">
        <v>116</v>
      </c>
      <c r="H1365" s="1595" t="s">
        <v>1330</v>
      </c>
      <c r="I1365" s="1595"/>
      <c r="J1365" s="1595">
        <v>-4103.3400000000001</v>
      </c>
      <c r="K1365" s="1595" t="s">
        <v>3222</v>
      </c>
    </row>
    <row r="1366" spans="1:11" ht="12.75">
      <c r="A1366" s="1595" t="s">
        <v>1236</v>
      </c>
      <c r="B1366" s="1595" t="s">
        <v>764</v>
      </c>
      <c r="C1366" s="1595"/>
      <c r="D1366" s="1595" t="s">
        <v>549</v>
      </c>
      <c r="E1366" s="1601">
        <v>620800</v>
      </c>
      <c r="F1366" s="1595"/>
      <c r="G1366" s="1595" t="s">
        <v>116</v>
      </c>
      <c r="H1366" s="1595" t="s">
        <v>1331</v>
      </c>
      <c r="I1366" s="1595"/>
      <c r="J1366" s="1595">
        <v>1251.24</v>
      </c>
      <c r="K1366" s="1595" t="s">
        <v>3222</v>
      </c>
    </row>
    <row r="1367" spans="1:11" ht="12.75">
      <c r="A1367" s="1595" t="s">
        <v>1236</v>
      </c>
      <c r="B1367" s="1595" t="s">
        <v>764</v>
      </c>
      <c r="C1367" s="1595"/>
      <c r="D1367" s="1595" t="s">
        <v>549</v>
      </c>
      <c r="E1367" s="1601">
        <v>720100</v>
      </c>
      <c r="F1367" s="1595"/>
      <c r="G1367" s="1595" t="s">
        <v>1238</v>
      </c>
      <c r="H1367" s="1595" t="s">
        <v>1329</v>
      </c>
      <c r="I1367" s="1595"/>
      <c r="J1367" s="1595">
        <v>104.02</v>
      </c>
      <c r="K1367" s="1595" t="s">
        <v>3222</v>
      </c>
    </row>
    <row r="1368" spans="1:11" ht="12.75">
      <c r="A1368" s="1595" t="s">
        <v>1236</v>
      </c>
      <c r="B1368" s="1595" t="s">
        <v>764</v>
      </c>
      <c r="C1368" s="1595"/>
      <c r="D1368" s="1595" t="s">
        <v>549</v>
      </c>
      <c r="E1368" s="1601">
        <v>720100</v>
      </c>
      <c r="F1368" s="1595"/>
      <c r="G1368" s="1595" t="s">
        <v>1238</v>
      </c>
      <c r="H1368" s="1595" t="s">
        <v>2773</v>
      </c>
      <c r="I1368" s="1595"/>
      <c r="J1368" s="1595">
        <v>153.53999999999999</v>
      </c>
      <c r="K1368" s="1595" t="s">
        <v>3222</v>
      </c>
    </row>
    <row r="1369" spans="1:11" ht="12.75">
      <c r="A1369" s="1595" t="s">
        <v>1236</v>
      </c>
      <c r="B1369" s="1595" t="s">
        <v>764</v>
      </c>
      <c r="C1369" s="1595"/>
      <c r="D1369" s="1595" t="s">
        <v>549</v>
      </c>
      <c r="E1369" s="1601">
        <v>720100</v>
      </c>
      <c r="F1369" s="1595"/>
      <c r="G1369" s="1595" t="s">
        <v>1238</v>
      </c>
      <c r="H1369" s="1595" t="s">
        <v>1330</v>
      </c>
      <c r="I1369" s="1595"/>
      <c r="J1369" s="1595">
        <v>380.74000000000001</v>
      </c>
      <c r="K1369" s="1595" t="s">
        <v>3222</v>
      </c>
    </row>
    <row r="1370" spans="1:11" ht="12.75">
      <c r="A1370" s="1595" t="s">
        <v>1236</v>
      </c>
      <c r="B1370" s="1595" t="s">
        <v>764</v>
      </c>
      <c r="C1370" s="1595"/>
      <c r="D1370" s="1595" t="s">
        <v>549</v>
      </c>
      <c r="E1370" s="1601">
        <v>720100</v>
      </c>
      <c r="F1370" s="1595"/>
      <c r="G1370" s="1595" t="s">
        <v>1238</v>
      </c>
      <c r="H1370" s="1595" t="s">
        <v>1331</v>
      </c>
      <c r="I1370" s="1595"/>
      <c r="J1370" s="1595">
        <v>482.81999999999999</v>
      </c>
      <c r="K1370" s="1595" t="s">
        <v>3222</v>
      </c>
    </row>
    <row r="1371" spans="1:11" ht="12.75">
      <c r="A1371" s="1595" t="s">
        <v>1236</v>
      </c>
      <c r="B1371" s="1595" t="s">
        <v>764</v>
      </c>
      <c r="C1371" s="1595"/>
      <c r="D1371" s="1595" t="s">
        <v>549</v>
      </c>
      <c r="E1371" s="1601">
        <v>720200</v>
      </c>
      <c r="F1371" s="1595"/>
      <c r="G1371" s="1595" t="s">
        <v>1238</v>
      </c>
      <c r="H1371" s="1595" t="s">
        <v>1329</v>
      </c>
      <c r="I1371" s="1595"/>
      <c r="J1371" s="1595">
        <v>0.080000000000000002</v>
      </c>
      <c r="K1371" s="1595" t="s">
        <v>3222</v>
      </c>
    </row>
    <row r="1372" spans="1:11" ht="12.75">
      <c r="A1372" s="1595" t="s">
        <v>1236</v>
      </c>
      <c r="B1372" s="1595" t="s">
        <v>764</v>
      </c>
      <c r="C1372" s="1595"/>
      <c r="D1372" s="1595" t="s">
        <v>549</v>
      </c>
      <c r="E1372" s="1601">
        <v>720200</v>
      </c>
      <c r="F1372" s="1595"/>
      <c r="G1372" s="1595" t="s">
        <v>1238</v>
      </c>
      <c r="H1372" s="1595" t="s">
        <v>2773</v>
      </c>
      <c r="I1372" s="1595"/>
      <c r="J1372" s="1595">
        <v>1.05</v>
      </c>
      <c r="K1372" s="1595" t="s">
        <v>3222</v>
      </c>
    </row>
    <row r="1373" spans="1:11" ht="12.75">
      <c r="A1373" s="1595" t="s">
        <v>1236</v>
      </c>
      <c r="B1373" s="1595" t="s">
        <v>764</v>
      </c>
      <c r="C1373" s="1595"/>
      <c r="D1373" s="1595" t="s">
        <v>549</v>
      </c>
      <c r="E1373" s="1601">
        <v>720200</v>
      </c>
      <c r="F1373" s="1595"/>
      <c r="G1373" s="1595" t="s">
        <v>1238</v>
      </c>
      <c r="H1373" s="1595" t="s">
        <v>1330</v>
      </c>
      <c r="I1373" s="1595"/>
      <c r="J1373" s="1595">
        <v>83.579999999999998</v>
      </c>
      <c r="K1373" s="1595" t="s">
        <v>3222</v>
      </c>
    </row>
    <row r="1374" spans="1:11" ht="12.75">
      <c r="A1374" s="1595" t="s">
        <v>1236</v>
      </c>
      <c r="B1374" s="1595" t="s">
        <v>764</v>
      </c>
      <c r="C1374" s="1595"/>
      <c r="D1374" s="1595" t="s">
        <v>549</v>
      </c>
      <c r="E1374" s="1601">
        <v>720200</v>
      </c>
      <c r="F1374" s="1595"/>
      <c r="G1374" s="1595" t="s">
        <v>1238</v>
      </c>
      <c r="H1374" s="1595" t="s">
        <v>1331</v>
      </c>
      <c r="I1374" s="1595"/>
      <c r="J1374" s="1595">
        <v>16.73</v>
      </c>
      <c r="K1374" s="1595" t="s">
        <v>3222</v>
      </c>
    </row>
    <row r="1375" spans="1:11" ht="12.75">
      <c r="A1375" s="1595" t="s">
        <v>1236</v>
      </c>
      <c r="B1375" s="1595" t="s">
        <v>764</v>
      </c>
      <c r="C1375" s="1595"/>
      <c r="D1375" s="1595" t="s">
        <v>549</v>
      </c>
      <c r="E1375" s="1601">
        <v>720300</v>
      </c>
      <c r="F1375" s="1595"/>
      <c r="G1375" s="1595" t="s">
        <v>1238</v>
      </c>
      <c r="H1375" s="1595" t="s">
        <v>2773</v>
      </c>
      <c r="I1375" s="1595"/>
      <c r="J1375" s="1595">
        <v>5.54</v>
      </c>
      <c r="K1375" s="1595" t="s">
        <v>3222</v>
      </c>
    </row>
    <row r="1376" spans="1:11" ht="12.75">
      <c r="A1376" s="1595" t="s">
        <v>1236</v>
      </c>
      <c r="B1376" s="1595" t="s">
        <v>764</v>
      </c>
      <c r="C1376" s="1595"/>
      <c r="D1376" s="1595" t="s">
        <v>549</v>
      </c>
      <c r="E1376" s="1601">
        <v>720400</v>
      </c>
      <c r="F1376" s="1595"/>
      <c r="G1376" s="1595" t="s">
        <v>1238</v>
      </c>
      <c r="H1376" s="1595" t="s">
        <v>1329</v>
      </c>
      <c r="I1376" s="1595"/>
      <c r="J1376" s="1595">
        <v>1.76</v>
      </c>
      <c r="K1376" s="1595" t="s">
        <v>3222</v>
      </c>
    </row>
    <row r="1377" spans="1:11" ht="12.75">
      <c r="A1377" s="1595" t="s">
        <v>1236</v>
      </c>
      <c r="B1377" s="1595" t="s">
        <v>764</v>
      </c>
      <c r="C1377" s="1595"/>
      <c r="D1377" s="1595" t="s">
        <v>549</v>
      </c>
      <c r="E1377" s="1601">
        <v>720400</v>
      </c>
      <c r="F1377" s="1595"/>
      <c r="G1377" s="1595" t="s">
        <v>1238</v>
      </c>
      <c r="H1377" s="1595" t="s">
        <v>1331</v>
      </c>
      <c r="I1377" s="1595"/>
      <c r="J1377" s="1595">
        <v>341</v>
      </c>
      <c r="K1377" s="1595" t="s">
        <v>3222</v>
      </c>
    </row>
    <row r="1378" spans="1:11" ht="12.75">
      <c r="A1378" s="1595" t="s">
        <v>1236</v>
      </c>
      <c r="B1378" s="1595" t="s">
        <v>764</v>
      </c>
      <c r="C1378" s="1595"/>
      <c r="D1378" s="1595" t="s">
        <v>549</v>
      </c>
      <c r="E1378" s="1601">
        <v>720500</v>
      </c>
      <c r="F1378" s="1595"/>
      <c r="G1378" s="1595" t="s">
        <v>1238</v>
      </c>
      <c r="H1378" s="1595" t="s">
        <v>1329</v>
      </c>
      <c r="I1378" s="1595"/>
      <c r="J1378" s="1595">
        <v>124.44</v>
      </c>
      <c r="K1378" s="1595" t="s">
        <v>3222</v>
      </c>
    </row>
    <row r="1379" spans="1:11" ht="12.75">
      <c r="A1379" s="1595" t="s">
        <v>1236</v>
      </c>
      <c r="B1379" s="1595" t="s">
        <v>764</v>
      </c>
      <c r="C1379" s="1595"/>
      <c r="D1379" s="1595" t="s">
        <v>549</v>
      </c>
      <c r="E1379" s="1601">
        <v>720500</v>
      </c>
      <c r="F1379" s="1595"/>
      <c r="G1379" s="1595" t="s">
        <v>1238</v>
      </c>
      <c r="H1379" s="1595" t="s">
        <v>2773</v>
      </c>
      <c r="I1379" s="1595"/>
      <c r="J1379" s="1595">
        <v>473.23000000000002</v>
      </c>
      <c r="K1379" s="1595" t="s">
        <v>3222</v>
      </c>
    </row>
    <row r="1380" spans="1:11" ht="12.75">
      <c r="A1380" s="1595" t="s">
        <v>1236</v>
      </c>
      <c r="B1380" s="1595" t="s">
        <v>764</v>
      </c>
      <c r="C1380" s="1595"/>
      <c r="D1380" s="1595" t="s">
        <v>549</v>
      </c>
      <c r="E1380" s="1601">
        <v>720500</v>
      </c>
      <c r="F1380" s="1595"/>
      <c r="G1380" s="1595" t="s">
        <v>1238</v>
      </c>
      <c r="H1380" s="1595" t="s">
        <v>1330</v>
      </c>
      <c r="I1380" s="1595"/>
      <c r="J1380" s="1595">
        <v>354.5</v>
      </c>
      <c r="K1380" s="1595" t="s">
        <v>3222</v>
      </c>
    </row>
    <row r="1381" spans="1:11" ht="12.75">
      <c r="A1381" s="1595" t="s">
        <v>1236</v>
      </c>
      <c r="B1381" s="1595" t="s">
        <v>764</v>
      </c>
      <c r="C1381" s="1595"/>
      <c r="D1381" s="1595" t="s">
        <v>549</v>
      </c>
      <c r="E1381" s="1601">
        <v>720500</v>
      </c>
      <c r="F1381" s="1595"/>
      <c r="G1381" s="1595" t="s">
        <v>1238</v>
      </c>
      <c r="H1381" s="1595" t="s">
        <v>1331</v>
      </c>
      <c r="I1381" s="1595"/>
      <c r="J1381" s="1595">
        <v>1150.22</v>
      </c>
      <c r="K1381" s="1595" t="s">
        <v>3222</v>
      </c>
    </row>
    <row r="1382" spans="1:11" ht="12.75">
      <c r="A1382" s="1595" t="s">
        <v>1236</v>
      </c>
      <c r="B1382" s="1595" t="s">
        <v>764</v>
      </c>
      <c r="C1382" s="1595"/>
      <c r="D1382" s="1595" t="s">
        <v>549</v>
      </c>
      <c r="E1382" s="1601">
        <v>720600</v>
      </c>
      <c r="F1382" s="1595"/>
      <c r="G1382" s="1595" t="s">
        <v>1238</v>
      </c>
      <c r="H1382" s="1595" t="s">
        <v>2773</v>
      </c>
      <c r="I1382" s="1595"/>
      <c r="J1382" s="1595">
        <v>5.0899999999999999</v>
      </c>
      <c r="K1382" s="1595" t="s">
        <v>3222</v>
      </c>
    </row>
    <row r="1383" spans="1:11" ht="12.75">
      <c r="A1383" s="1595" t="s">
        <v>1236</v>
      </c>
      <c r="B1383" s="1595" t="s">
        <v>764</v>
      </c>
      <c r="C1383" s="1595"/>
      <c r="D1383" s="1595" t="s">
        <v>549</v>
      </c>
      <c r="E1383" s="1601">
        <v>720600</v>
      </c>
      <c r="F1383" s="1595"/>
      <c r="G1383" s="1595" t="s">
        <v>1238</v>
      </c>
      <c r="H1383" s="1595" t="s">
        <v>1330</v>
      </c>
      <c r="I1383" s="1595"/>
      <c r="J1383" s="1595">
        <v>1.98</v>
      </c>
      <c r="K1383" s="1595" t="s">
        <v>3222</v>
      </c>
    </row>
    <row r="1384" spans="1:11" ht="12.75">
      <c r="A1384" s="1595" t="s">
        <v>1236</v>
      </c>
      <c r="B1384" s="1595" t="s">
        <v>764</v>
      </c>
      <c r="C1384" s="1595"/>
      <c r="D1384" s="1595" t="s">
        <v>549</v>
      </c>
      <c r="E1384" s="1601">
        <v>720600</v>
      </c>
      <c r="F1384" s="1595"/>
      <c r="G1384" s="1595" t="s">
        <v>1238</v>
      </c>
      <c r="H1384" s="1595" t="s">
        <v>1331</v>
      </c>
      <c r="I1384" s="1595"/>
      <c r="J1384" s="1595">
        <v>1402.02</v>
      </c>
      <c r="K1384" s="1595" t="s">
        <v>3222</v>
      </c>
    </row>
    <row r="1385" spans="1:11" ht="12.75">
      <c r="A1385" s="1595" t="s">
        <v>1236</v>
      </c>
      <c r="B1385" s="1595" t="s">
        <v>764</v>
      </c>
      <c r="C1385" s="1595"/>
      <c r="D1385" s="1595" t="s">
        <v>549</v>
      </c>
      <c r="E1385" s="1601">
        <v>720700</v>
      </c>
      <c r="F1385" s="1595"/>
      <c r="G1385" s="1595" t="s">
        <v>1238</v>
      </c>
      <c r="H1385" s="1595" t="s">
        <v>1329</v>
      </c>
      <c r="I1385" s="1595"/>
      <c r="J1385" s="1595">
        <v>5.8399999999999999</v>
      </c>
      <c r="K1385" s="1595" t="s">
        <v>3222</v>
      </c>
    </row>
    <row r="1386" spans="1:11" ht="12.75">
      <c r="A1386" s="1595" t="s">
        <v>1236</v>
      </c>
      <c r="B1386" s="1595" t="s">
        <v>764</v>
      </c>
      <c r="C1386" s="1595"/>
      <c r="D1386" s="1595" t="s">
        <v>549</v>
      </c>
      <c r="E1386" s="1601">
        <v>720700</v>
      </c>
      <c r="F1386" s="1595"/>
      <c r="G1386" s="1595" t="s">
        <v>1238</v>
      </c>
      <c r="H1386" s="1595" t="s">
        <v>2773</v>
      </c>
      <c r="I1386" s="1595"/>
      <c r="J1386" s="1595">
        <v>8.6500000000000004</v>
      </c>
      <c r="K1386" s="1595" t="s">
        <v>3222</v>
      </c>
    </row>
    <row r="1387" spans="1:11" ht="12.75">
      <c r="A1387" s="1595" t="s">
        <v>1236</v>
      </c>
      <c r="B1387" s="1595" t="s">
        <v>764</v>
      </c>
      <c r="C1387" s="1595"/>
      <c r="D1387" s="1595" t="s">
        <v>549</v>
      </c>
      <c r="E1387" s="1601">
        <v>720700</v>
      </c>
      <c r="F1387" s="1595"/>
      <c r="G1387" s="1595" t="s">
        <v>1238</v>
      </c>
      <c r="H1387" s="1595" t="s">
        <v>1330</v>
      </c>
      <c r="I1387" s="1595"/>
      <c r="J1387" s="1595">
        <v>21.260000000000002</v>
      </c>
      <c r="K1387" s="1595" t="s">
        <v>3222</v>
      </c>
    </row>
    <row r="1388" spans="1:11" ht="12.75">
      <c r="A1388" s="1595" t="s">
        <v>1236</v>
      </c>
      <c r="B1388" s="1595" t="s">
        <v>764</v>
      </c>
      <c r="C1388" s="1595"/>
      <c r="D1388" s="1595" t="s">
        <v>549</v>
      </c>
      <c r="E1388" s="1601">
        <v>720700</v>
      </c>
      <c r="F1388" s="1595"/>
      <c r="G1388" s="1595" t="s">
        <v>1238</v>
      </c>
      <c r="H1388" s="1595" t="s">
        <v>1331</v>
      </c>
      <c r="I1388" s="1595"/>
      <c r="J1388" s="1595">
        <v>16.510000000000002</v>
      </c>
      <c r="K1388" s="1595" t="s">
        <v>3222</v>
      </c>
    </row>
    <row r="1389" spans="1:11" ht="12.75">
      <c r="A1389" s="1595" t="s">
        <v>1236</v>
      </c>
      <c r="B1389" s="1595" t="s">
        <v>764</v>
      </c>
      <c r="C1389" s="1595"/>
      <c r="D1389" s="1595" t="s">
        <v>549</v>
      </c>
      <c r="E1389" s="1601">
        <v>720800</v>
      </c>
      <c r="F1389" s="1595"/>
      <c r="G1389" s="1595" t="s">
        <v>1238</v>
      </c>
      <c r="H1389" s="1595" t="s">
        <v>1329</v>
      </c>
      <c r="I1389" s="1595"/>
      <c r="J1389" s="1595">
        <v>-426.58999999999997</v>
      </c>
      <c r="K1389" s="1595" t="s">
        <v>3222</v>
      </c>
    </row>
    <row r="1390" spans="1:11" ht="12.75">
      <c r="A1390" s="1595" t="s">
        <v>1236</v>
      </c>
      <c r="B1390" s="1595" t="s">
        <v>764</v>
      </c>
      <c r="C1390" s="1595"/>
      <c r="D1390" s="1595" t="s">
        <v>549</v>
      </c>
      <c r="E1390" s="1601">
        <v>720800</v>
      </c>
      <c r="F1390" s="1595"/>
      <c r="G1390" s="1595" t="s">
        <v>1238</v>
      </c>
      <c r="H1390" s="1595" t="s">
        <v>2773</v>
      </c>
      <c r="I1390" s="1595"/>
      <c r="J1390" s="1595">
        <v>-224.15000000000001</v>
      </c>
      <c r="K1390" s="1595" t="s">
        <v>3222</v>
      </c>
    </row>
    <row r="1391" spans="1:11" ht="12.75">
      <c r="A1391" s="1595" t="s">
        <v>1236</v>
      </c>
      <c r="B1391" s="1595" t="s">
        <v>764</v>
      </c>
      <c r="C1391" s="1595"/>
      <c r="D1391" s="1595" t="s">
        <v>549</v>
      </c>
      <c r="E1391" s="1601">
        <v>720800</v>
      </c>
      <c r="F1391" s="1595"/>
      <c r="G1391" s="1595" t="s">
        <v>1238</v>
      </c>
      <c r="H1391" s="1595" t="s">
        <v>1330</v>
      </c>
      <c r="I1391" s="1595"/>
      <c r="J1391" s="1595">
        <v>-1470.9000000000001</v>
      </c>
      <c r="K1391" s="1595" t="s">
        <v>3222</v>
      </c>
    </row>
    <row r="1392" spans="1:11" ht="12.75">
      <c r="A1392" s="1595" t="s">
        <v>1236</v>
      </c>
      <c r="B1392" s="1595" t="s">
        <v>764</v>
      </c>
      <c r="C1392" s="1595"/>
      <c r="D1392" s="1595" t="s">
        <v>549</v>
      </c>
      <c r="E1392" s="1601">
        <v>720800</v>
      </c>
      <c r="F1392" s="1595"/>
      <c r="G1392" s="1595" t="s">
        <v>1238</v>
      </c>
      <c r="H1392" s="1595" t="s">
        <v>1331</v>
      </c>
      <c r="I1392" s="1595"/>
      <c r="J1392" s="1595">
        <v>-790.21000000000004</v>
      </c>
      <c r="K1392" s="1595" t="s">
        <v>3222</v>
      </c>
    </row>
    <row r="1393" spans="1:11" ht="12.75">
      <c r="A1393" s="1595" t="s">
        <v>1236</v>
      </c>
      <c r="B1393" s="1595" t="s">
        <v>1315</v>
      </c>
      <c r="C1393" s="1595" t="s">
        <v>406</v>
      </c>
      <c r="D1393" s="1595" t="s">
        <v>1309</v>
      </c>
      <c r="E1393" s="1601">
        <v>408100</v>
      </c>
      <c r="F1393" s="1595"/>
      <c r="G1393" s="1595" t="s">
        <v>1238</v>
      </c>
      <c r="H1393" s="1595" t="s">
        <v>1329</v>
      </c>
      <c r="I1393" s="1595"/>
      <c r="J1393" s="1595">
        <v>15466.99</v>
      </c>
      <c r="K1393" s="1595" t="s">
        <v>3222</v>
      </c>
    </row>
    <row r="1394" spans="1:11" ht="12.75">
      <c r="A1394" s="1595" t="s">
        <v>1236</v>
      </c>
      <c r="B1394" s="1595" t="s">
        <v>1315</v>
      </c>
      <c r="C1394" s="1595" t="s">
        <v>406</v>
      </c>
      <c r="D1394" s="1595" t="s">
        <v>1309</v>
      </c>
      <c r="E1394" s="1601">
        <v>408100</v>
      </c>
      <c r="F1394" s="1595"/>
      <c r="G1394" s="1595" t="s">
        <v>1238</v>
      </c>
      <c r="H1394" s="1595" t="s">
        <v>2773</v>
      </c>
      <c r="I1394" s="1595"/>
      <c r="J1394" s="1595">
        <v>15818.82</v>
      </c>
      <c r="K1394" s="1595" t="s">
        <v>3222</v>
      </c>
    </row>
    <row r="1395" spans="1:11" ht="12.75">
      <c r="A1395" s="1595" t="s">
        <v>1236</v>
      </c>
      <c r="B1395" s="1595" t="s">
        <v>1315</v>
      </c>
      <c r="C1395" s="1595" t="s">
        <v>406</v>
      </c>
      <c r="D1395" s="1595" t="s">
        <v>1309</v>
      </c>
      <c r="E1395" s="1601">
        <v>408100</v>
      </c>
      <c r="F1395" s="1595"/>
      <c r="G1395" s="1595" t="s">
        <v>1238</v>
      </c>
      <c r="H1395" s="1595" t="s">
        <v>1330</v>
      </c>
      <c r="I1395" s="1595"/>
      <c r="J1395" s="1595">
        <v>15463.24</v>
      </c>
      <c r="K1395" s="1595" t="s">
        <v>3222</v>
      </c>
    </row>
    <row r="1396" spans="1:11" ht="12.75">
      <c r="A1396" s="1595" t="s">
        <v>1236</v>
      </c>
      <c r="B1396" s="1595" t="s">
        <v>1315</v>
      </c>
      <c r="C1396" s="1595" t="s">
        <v>406</v>
      </c>
      <c r="D1396" s="1595" t="s">
        <v>1309</v>
      </c>
      <c r="E1396" s="1601">
        <v>408100</v>
      </c>
      <c r="F1396" s="1595"/>
      <c r="G1396" s="1595" t="s">
        <v>1238</v>
      </c>
      <c r="H1396" s="1595" t="s">
        <v>1331</v>
      </c>
      <c r="I1396" s="1595"/>
      <c r="J1396" s="1595">
        <v>15459.6</v>
      </c>
      <c r="K1396" s="1595" t="s">
        <v>3222</v>
      </c>
    </row>
    <row r="1397" spans="1:11" ht="12.75">
      <c r="A1397" s="1595" t="s">
        <v>1236</v>
      </c>
      <c r="B1397" s="1595" t="s">
        <v>1315</v>
      </c>
      <c r="C1397" s="1595" t="s">
        <v>406</v>
      </c>
      <c r="D1397" s="1595" t="s">
        <v>1309</v>
      </c>
      <c r="E1397" s="1601">
        <v>408100</v>
      </c>
      <c r="F1397" s="1595"/>
      <c r="G1397" s="1595" t="s">
        <v>116</v>
      </c>
      <c r="H1397" s="1595" t="s">
        <v>1329</v>
      </c>
      <c r="I1397" s="1595"/>
      <c r="J1397" s="1595">
        <v>200357.12</v>
      </c>
      <c r="K1397" s="1595" t="s">
        <v>3222</v>
      </c>
    </row>
    <row r="1398" spans="1:11" ht="12.75">
      <c r="A1398" s="1595" t="s">
        <v>1236</v>
      </c>
      <c r="B1398" s="1595" t="s">
        <v>1315</v>
      </c>
      <c r="C1398" s="1595" t="s">
        <v>406</v>
      </c>
      <c r="D1398" s="1595" t="s">
        <v>1309</v>
      </c>
      <c r="E1398" s="1601">
        <v>408100</v>
      </c>
      <c r="F1398" s="1595"/>
      <c r="G1398" s="1595" t="s">
        <v>116</v>
      </c>
      <c r="H1398" s="1595" t="s">
        <v>2773</v>
      </c>
      <c r="I1398" s="1595"/>
      <c r="J1398" s="1595">
        <v>203736.17000000001</v>
      </c>
      <c r="K1398" s="1595" t="s">
        <v>3222</v>
      </c>
    </row>
    <row r="1399" spans="1:11" ht="12.75">
      <c r="A1399" s="1595" t="s">
        <v>1236</v>
      </c>
      <c r="B1399" s="1595" t="s">
        <v>1315</v>
      </c>
      <c r="C1399" s="1595" t="s">
        <v>406</v>
      </c>
      <c r="D1399" s="1595" t="s">
        <v>1309</v>
      </c>
      <c r="E1399" s="1601">
        <v>408100</v>
      </c>
      <c r="F1399" s="1595"/>
      <c r="G1399" s="1595" t="s">
        <v>116</v>
      </c>
      <c r="H1399" s="1595" t="s">
        <v>1330</v>
      </c>
      <c r="I1399" s="1595"/>
      <c r="J1399" s="1595">
        <v>214265.23999999999</v>
      </c>
      <c r="K1399" s="1595" t="s">
        <v>3222</v>
      </c>
    </row>
    <row r="1400" spans="1:11" ht="12.75">
      <c r="A1400" s="1595" t="s">
        <v>1236</v>
      </c>
      <c r="B1400" s="1595" t="s">
        <v>1315</v>
      </c>
      <c r="C1400" s="1595" t="s">
        <v>406</v>
      </c>
      <c r="D1400" s="1595" t="s">
        <v>1309</v>
      </c>
      <c r="E1400" s="1601">
        <v>408100</v>
      </c>
      <c r="F1400" s="1595"/>
      <c r="G1400" s="1595" t="s">
        <v>116</v>
      </c>
      <c r="H1400" s="1595" t="s">
        <v>1331</v>
      </c>
      <c r="I1400" s="1595"/>
      <c r="J1400" s="1595">
        <v>232566.70999999999</v>
      </c>
      <c r="K1400" s="1595" t="s">
        <v>3222</v>
      </c>
    </row>
    <row r="1401" spans="1:11" ht="12.75">
      <c r="A1401" s="1595" t="s">
        <v>1236</v>
      </c>
      <c r="B1401" s="1595" t="s">
        <v>780</v>
      </c>
      <c r="C1401" s="1595"/>
      <c r="D1401" s="1595" t="s">
        <v>549</v>
      </c>
      <c r="E1401" s="1601">
        <v>650100</v>
      </c>
      <c r="F1401" s="1595"/>
      <c r="G1401" s="1595" t="s">
        <v>116</v>
      </c>
      <c r="H1401" s="1595" t="s">
        <v>1329</v>
      </c>
      <c r="I1401" s="1595"/>
      <c r="J1401" s="1595">
        <v>2661.6900000000001</v>
      </c>
      <c r="K1401" s="1595" t="s">
        <v>3222</v>
      </c>
    </row>
    <row r="1402" spans="1:11" ht="12.75">
      <c r="A1402" s="1595" t="s">
        <v>1236</v>
      </c>
      <c r="B1402" s="1595" t="s">
        <v>780</v>
      </c>
      <c r="C1402" s="1595"/>
      <c r="D1402" s="1595" t="s">
        <v>549</v>
      </c>
      <c r="E1402" s="1601">
        <v>650100</v>
      </c>
      <c r="F1402" s="1595"/>
      <c r="G1402" s="1595" t="s">
        <v>116</v>
      </c>
      <c r="H1402" s="1595" t="s">
        <v>2773</v>
      </c>
      <c r="I1402" s="1595"/>
      <c r="J1402" s="1595">
        <v>2341.4000000000001</v>
      </c>
      <c r="K1402" s="1595" t="s">
        <v>3222</v>
      </c>
    </row>
    <row r="1403" spans="1:11" ht="12.75">
      <c r="A1403" s="1595" t="s">
        <v>1236</v>
      </c>
      <c r="B1403" s="1595" t="s">
        <v>780</v>
      </c>
      <c r="C1403" s="1595"/>
      <c r="D1403" s="1595" t="s">
        <v>549</v>
      </c>
      <c r="E1403" s="1601">
        <v>650100</v>
      </c>
      <c r="F1403" s="1595"/>
      <c r="G1403" s="1595" t="s">
        <v>116</v>
      </c>
      <c r="H1403" s="1595" t="s">
        <v>1330</v>
      </c>
      <c r="I1403" s="1595"/>
      <c r="J1403" s="1595">
        <v>4028.0700000000002</v>
      </c>
      <c r="K1403" s="1595" t="s">
        <v>3222</v>
      </c>
    </row>
    <row r="1404" spans="1:11" ht="12.75">
      <c r="A1404" s="1595" t="s">
        <v>1236</v>
      </c>
      <c r="B1404" s="1595" t="s">
        <v>780</v>
      </c>
      <c r="C1404" s="1595"/>
      <c r="D1404" s="1595" t="s">
        <v>549</v>
      </c>
      <c r="E1404" s="1601">
        <v>650100</v>
      </c>
      <c r="F1404" s="1595"/>
      <c r="G1404" s="1595" t="s">
        <v>116</v>
      </c>
      <c r="H1404" s="1595" t="s">
        <v>1331</v>
      </c>
      <c r="I1404" s="1595"/>
      <c r="J1404" s="1595">
        <v>4731.9099999999999</v>
      </c>
      <c r="K1404" s="1595" t="s">
        <v>3222</v>
      </c>
    </row>
    <row r="1405" spans="1:11" ht="12.75">
      <c r="A1405" s="1595" t="s">
        <v>1236</v>
      </c>
      <c r="B1405" s="1595" t="s">
        <v>780</v>
      </c>
      <c r="C1405" s="1595"/>
      <c r="D1405" s="1595" t="s">
        <v>549</v>
      </c>
      <c r="E1405" s="1601">
        <v>650200</v>
      </c>
      <c r="F1405" s="1595"/>
      <c r="G1405" s="1595" t="s">
        <v>116</v>
      </c>
      <c r="H1405" s="1595" t="s">
        <v>1329</v>
      </c>
      <c r="I1405" s="1595"/>
      <c r="J1405" s="1595">
        <v>56.93</v>
      </c>
      <c r="K1405" s="1595" t="s">
        <v>3222</v>
      </c>
    </row>
    <row r="1406" spans="1:11" ht="12.75">
      <c r="A1406" s="1595" t="s">
        <v>1236</v>
      </c>
      <c r="B1406" s="1595" t="s">
        <v>780</v>
      </c>
      <c r="C1406" s="1595"/>
      <c r="D1406" s="1595" t="s">
        <v>549</v>
      </c>
      <c r="E1406" s="1601">
        <v>650200</v>
      </c>
      <c r="F1406" s="1595"/>
      <c r="G1406" s="1595" t="s">
        <v>116</v>
      </c>
      <c r="H1406" s="1595" t="s">
        <v>2773</v>
      </c>
      <c r="I1406" s="1595"/>
      <c r="J1406" s="1595">
        <v>115.34999999999999</v>
      </c>
      <c r="K1406" s="1595" t="s">
        <v>3222</v>
      </c>
    </row>
    <row r="1407" spans="1:11" ht="12.75">
      <c r="A1407" s="1595" t="s">
        <v>1236</v>
      </c>
      <c r="B1407" s="1595" t="s">
        <v>780</v>
      </c>
      <c r="C1407" s="1595"/>
      <c r="D1407" s="1595" t="s">
        <v>549</v>
      </c>
      <c r="E1407" s="1601">
        <v>650200</v>
      </c>
      <c r="F1407" s="1595"/>
      <c r="G1407" s="1595" t="s">
        <v>116</v>
      </c>
      <c r="H1407" s="1595" t="s">
        <v>1330</v>
      </c>
      <c r="I1407" s="1595"/>
      <c r="J1407" s="1595">
        <v>106.59999999999999</v>
      </c>
      <c r="K1407" s="1595" t="s">
        <v>3222</v>
      </c>
    </row>
    <row r="1408" spans="1:11" ht="12.75">
      <c r="A1408" s="1595" t="s">
        <v>1236</v>
      </c>
      <c r="B1408" s="1595" t="s">
        <v>780</v>
      </c>
      <c r="C1408" s="1595"/>
      <c r="D1408" s="1595" t="s">
        <v>549</v>
      </c>
      <c r="E1408" s="1601">
        <v>650200</v>
      </c>
      <c r="F1408" s="1595"/>
      <c r="G1408" s="1595" t="s">
        <v>116</v>
      </c>
      <c r="H1408" s="1595" t="s">
        <v>1331</v>
      </c>
      <c r="I1408" s="1595"/>
      <c r="J1408" s="1595">
        <v>122.94</v>
      </c>
      <c r="K1408" s="1595" t="s">
        <v>3222</v>
      </c>
    </row>
    <row r="1409" spans="1:11" ht="12.75">
      <c r="A1409" s="1595" t="s">
        <v>1236</v>
      </c>
      <c r="B1409" s="1595" t="s">
        <v>780</v>
      </c>
      <c r="C1409" s="1595"/>
      <c r="D1409" s="1595" t="s">
        <v>549</v>
      </c>
      <c r="E1409" s="1601">
        <v>650300</v>
      </c>
      <c r="F1409" s="1595"/>
      <c r="G1409" s="1595" t="s">
        <v>116</v>
      </c>
      <c r="H1409" s="1595" t="s">
        <v>1329</v>
      </c>
      <c r="I1409" s="1595"/>
      <c r="J1409" s="1595">
        <v>147.16</v>
      </c>
      <c r="K1409" s="1595" t="s">
        <v>3222</v>
      </c>
    </row>
    <row r="1410" spans="1:11" ht="12.75">
      <c r="A1410" s="1595" t="s">
        <v>1236</v>
      </c>
      <c r="B1410" s="1595" t="s">
        <v>780</v>
      </c>
      <c r="C1410" s="1595"/>
      <c r="D1410" s="1595" t="s">
        <v>549</v>
      </c>
      <c r="E1410" s="1601">
        <v>650300</v>
      </c>
      <c r="F1410" s="1595"/>
      <c r="G1410" s="1595" t="s">
        <v>116</v>
      </c>
      <c r="H1410" s="1595" t="s">
        <v>2773</v>
      </c>
      <c r="I1410" s="1595"/>
      <c r="J1410" s="1595">
        <v>58.600000000000001</v>
      </c>
      <c r="K1410" s="1595" t="s">
        <v>3222</v>
      </c>
    </row>
    <row r="1411" spans="1:11" ht="12.75">
      <c r="A1411" s="1595" t="s">
        <v>1236</v>
      </c>
      <c r="B1411" s="1595" t="s">
        <v>780</v>
      </c>
      <c r="C1411" s="1595"/>
      <c r="D1411" s="1595" t="s">
        <v>549</v>
      </c>
      <c r="E1411" s="1601">
        <v>650300</v>
      </c>
      <c r="F1411" s="1595"/>
      <c r="G1411" s="1595" t="s">
        <v>116</v>
      </c>
      <c r="H1411" s="1595" t="s">
        <v>1330</v>
      </c>
      <c r="I1411" s="1595"/>
      <c r="J1411" s="1595">
        <v>144.38</v>
      </c>
      <c r="K1411" s="1595" t="s">
        <v>3222</v>
      </c>
    </row>
    <row r="1412" spans="1:11" ht="12.75">
      <c r="A1412" s="1595" t="s">
        <v>1236</v>
      </c>
      <c r="B1412" s="1595" t="s">
        <v>780</v>
      </c>
      <c r="C1412" s="1595"/>
      <c r="D1412" s="1595" t="s">
        <v>549</v>
      </c>
      <c r="E1412" s="1601">
        <v>650300</v>
      </c>
      <c r="F1412" s="1595"/>
      <c r="G1412" s="1595" t="s">
        <v>116</v>
      </c>
      <c r="H1412" s="1595" t="s">
        <v>1331</v>
      </c>
      <c r="I1412" s="1595"/>
      <c r="J1412" s="1595">
        <v>165.81999999999999</v>
      </c>
      <c r="K1412" s="1595" t="s">
        <v>3222</v>
      </c>
    </row>
    <row r="1413" spans="1:11" ht="12.75">
      <c r="A1413" s="1595" t="s">
        <v>1236</v>
      </c>
      <c r="B1413" s="1595" t="s">
        <v>780</v>
      </c>
      <c r="C1413" s="1595"/>
      <c r="D1413" s="1595" t="s">
        <v>549</v>
      </c>
      <c r="E1413" s="1601">
        <v>650400</v>
      </c>
      <c r="F1413" s="1595"/>
      <c r="G1413" s="1595" t="s">
        <v>116</v>
      </c>
      <c r="H1413" s="1595" t="s">
        <v>1329</v>
      </c>
      <c r="I1413" s="1595"/>
      <c r="J1413" s="1595">
        <v>41.420000000000002</v>
      </c>
      <c r="K1413" s="1595" t="s">
        <v>3222</v>
      </c>
    </row>
    <row r="1414" spans="1:11" ht="12.75">
      <c r="A1414" s="1595" t="s">
        <v>1236</v>
      </c>
      <c r="B1414" s="1595" t="s">
        <v>780</v>
      </c>
      <c r="C1414" s="1595"/>
      <c r="D1414" s="1595" t="s">
        <v>549</v>
      </c>
      <c r="E1414" s="1601">
        <v>650400</v>
      </c>
      <c r="F1414" s="1595"/>
      <c r="G1414" s="1595" t="s">
        <v>116</v>
      </c>
      <c r="H1414" s="1595" t="s">
        <v>2773</v>
      </c>
      <c r="I1414" s="1595"/>
      <c r="J1414" s="1595">
        <v>74.069999999999993</v>
      </c>
      <c r="K1414" s="1595" t="s">
        <v>3222</v>
      </c>
    </row>
    <row r="1415" spans="1:11" ht="12.75">
      <c r="A1415" s="1595" t="s">
        <v>1236</v>
      </c>
      <c r="B1415" s="1595" t="s">
        <v>780</v>
      </c>
      <c r="C1415" s="1595"/>
      <c r="D1415" s="1595" t="s">
        <v>549</v>
      </c>
      <c r="E1415" s="1601">
        <v>650400</v>
      </c>
      <c r="F1415" s="1595"/>
      <c r="G1415" s="1595" t="s">
        <v>116</v>
      </c>
      <c r="H1415" s="1595" t="s">
        <v>1330</v>
      </c>
      <c r="I1415" s="1595"/>
      <c r="J1415" s="1595">
        <v>41.950000000000003</v>
      </c>
      <c r="K1415" s="1595" t="s">
        <v>3222</v>
      </c>
    </row>
    <row r="1416" spans="1:11" ht="12.75">
      <c r="A1416" s="1595" t="s">
        <v>1236</v>
      </c>
      <c r="B1416" s="1595" t="s">
        <v>780</v>
      </c>
      <c r="C1416" s="1595"/>
      <c r="D1416" s="1595" t="s">
        <v>549</v>
      </c>
      <c r="E1416" s="1601">
        <v>650400</v>
      </c>
      <c r="F1416" s="1595"/>
      <c r="G1416" s="1595" t="s">
        <v>116</v>
      </c>
      <c r="H1416" s="1595" t="s">
        <v>1331</v>
      </c>
      <c r="I1416" s="1595"/>
      <c r="J1416" s="1595">
        <v>115.34999999999999</v>
      </c>
      <c r="K1416" s="1595" t="s">
        <v>3222</v>
      </c>
    </row>
    <row r="1417" spans="1:11" ht="12.75">
      <c r="A1417" s="1595" t="s">
        <v>1236</v>
      </c>
      <c r="B1417" s="1595" t="s">
        <v>780</v>
      </c>
      <c r="C1417" s="1595"/>
      <c r="D1417" s="1595" t="s">
        <v>549</v>
      </c>
      <c r="E1417" s="1601">
        <v>650500</v>
      </c>
      <c r="F1417" s="1595"/>
      <c r="G1417" s="1595" t="s">
        <v>116</v>
      </c>
      <c r="H1417" s="1595" t="s">
        <v>1329</v>
      </c>
      <c r="I1417" s="1595"/>
      <c r="J1417" s="1595">
        <v>994.61000000000001</v>
      </c>
      <c r="K1417" s="1595" t="s">
        <v>3222</v>
      </c>
    </row>
    <row r="1418" spans="1:11" ht="12.75">
      <c r="A1418" s="1595" t="s">
        <v>1236</v>
      </c>
      <c r="B1418" s="1595" t="s">
        <v>780</v>
      </c>
      <c r="C1418" s="1595"/>
      <c r="D1418" s="1595" t="s">
        <v>549</v>
      </c>
      <c r="E1418" s="1601">
        <v>650500</v>
      </c>
      <c r="F1418" s="1595"/>
      <c r="G1418" s="1595" t="s">
        <v>116</v>
      </c>
      <c r="H1418" s="1595" t="s">
        <v>2773</v>
      </c>
      <c r="I1418" s="1595"/>
      <c r="J1418" s="1595">
        <v>769.50999999999999</v>
      </c>
      <c r="K1418" s="1595" t="s">
        <v>3222</v>
      </c>
    </row>
    <row r="1419" spans="1:11" ht="12.75">
      <c r="A1419" s="1595" t="s">
        <v>1236</v>
      </c>
      <c r="B1419" s="1595" t="s">
        <v>780</v>
      </c>
      <c r="C1419" s="1595"/>
      <c r="D1419" s="1595" t="s">
        <v>549</v>
      </c>
      <c r="E1419" s="1601">
        <v>650500</v>
      </c>
      <c r="F1419" s="1595"/>
      <c r="G1419" s="1595" t="s">
        <v>116</v>
      </c>
      <c r="H1419" s="1595" t="s">
        <v>1330</v>
      </c>
      <c r="I1419" s="1595"/>
      <c r="J1419" s="1595">
        <v>1220.25</v>
      </c>
      <c r="K1419" s="1595" t="s">
        <v>3222</v>
      </c>
    </row>
    <row r="1420" spans="1:11" ht="12.75">
      <c r="A1420" s="1595" t="s">
        <v>1236</v>
      </c>
      <c r="B1420" s="1595" t="s">
        <v>780</v>
      </c>
      <c r="C1420" s="1595"/>
      <c r="D1420" s="1595" t="s">
        <v>549</v>
      </c>
      <c r="E1420" s="1601">
        <v>650500</v>
      </c>
      <c r="F1420" s="1595"/>
      <c r="G1420" s="1595" t="s">
        <v>116</v>
      </c>
      <c r="H1420" s="1595" t="s">
        <v>1331</v>
      </c>
      <c r="I1420" s="1595"/>
      <c r="J1420" s="1595">
        <v>1478.26</v>
      </c>
      <c r="K1420" s="1595" t="s">
        <v>3222</v>
      </c>
    </row>
    <row r="1421" spans="1:11" ht="12.75">
      <c r="A1421" s="1595" t="s">
        <v>1236</v>
      </c>
      <c r="B1421" s="1595" t="s">
        <v>780</v>
      </c>
      <c r="C1421" s="1595"/>
      <c r="D1421" s="1595" t="s">
        <v>549</v>
      </c>
      <c r="E1421" s="1601">
        <v>650600</v>
      </c>
      <c r="F1421" s="1595"/>
      <c r="G1421" s="1595" t="s">
        <v>116</v>
      </c>
      <c r="H1421" s="1595" t="s">
        <v>1329</v>
      </c>
      <c r="I1421" s="1595"/>
      <c r="J1421" s="1595">
        <v>432.43000000000001</v>
      </c>
      <c r="K1421" s="1595" t="s">
        <v>3222</v>
      </c>
    </row>
    <row r="1422" spans="1:11" ht="12.75">
      <c r="A1422" s="1595" t="s">
        <v>1236</v>
      </c>
      <c r="B1422" s="1595" t="s">
        <v>780</v>
      </c>
      <c r="C1422" s="1595"/>
      <c r="D1422" s="1595" t="s">
        <v>549</v>
      </c>
      <c r="E1422" s="1601">
        <v>650600</v>
      </c>
      <c r="F1422" s="1595"/>
      <c r="G1422" s="1595" t="s">
        <v>116</v>
      </c>
      <c r="H1422" s="1595" t="s">
        <v>2773</v>
      </c>
      <c r="I1422" s="1595"/>
      <c r="J1422" s="1595">
        <v>372.41000000000003</v>
      </c>
      <c r="K1422" s="1595" t="s">
        <v>3222</v>
      </c>
    </row>
    <row r="1423" spans="1:11" ht="12.75">
      <c r="A1423" s="1595" t="s">
        <v>1236</v>
      </c>
      <c r="B1423" s="1595" t="s">
        <v>780</v>
      </c>
      <c r="C1423" s="1595"/>
      <c r="D1423" s="1595" t="s">
        <v>549</v>
      </c>
      <c r="E1423" s="1601">
        <v>650600</v>
      </c>
      <c r="F1423" s="1595"/>
      <c r="G1423" s="1595" t="s">
        <v>116</v>
      </c>
      <c r="H1423" s="1595" t="s">
        <v>1330</v>
      </c>
      <c r="I1423" s="1595"/>
      <c r="J1423" s="1595">
        <v>1281.7</v>
      </c>
      <c r="K1423" s="1595" t="s">
        <v>3222</v>
      </c>
    </row>
    <row r="1424" spans="1:11" ht="12.75">
      <c r="A1424" s="1595" t="s">
        <v>1236</v>
      </c>
      <c r="B1424" s="1595" t="s">
        <v>780</v>
      </c>
      <c r="C1424" s="1595"/>
      <c r="D1424" s="1595" t="s">
        <v>549</v>
      </c>
      <c r="E1424" s="1601">
        <v>650600</v>
      </c>
      <c r="F1424" s="1595"/>
      <c r="G1424" s="1595" t="s">
        <v>116</v>
      </c>
      <c r="H1424" s="1595" t="s">
        <v>1331</v>
      </c>
      <c r="I1424" s="1595"/>
      <c r="J1424" s="1595">
        <v>2031.5599999999999</v>
      </c>
      <c r="K1424" s="1595" t="s">
        <v>3222</v>
      </c>
    </row>
    <row r="1425" spans="1:11" ht="12.75">
      <c r="A1425" s="1595" t="s">
        <v>1236</v>
      </c>
      <c r="B1425" s="1595" t="s">
        <v>780</v>
      </c>
      <c r="C1425" s="1595"/>
      <c r="D1425" s="1595" t="s">
        <v>549</v>
      </c>
      <c r="E1425" s="1601">
        <v>650700</v>
      </c>
      <c r="F1425" s="1595"/>
      <c r="G1425" s="1595" t="s">
        <v>116</v>
      </c>
      <c r="H1425" s="1595" t="s">
        <v>1329</v>
      </c>
      <c r="I1425" s="1595"/>
      <c r="J1425" s="1595">
        <v>1612.3099999999999</v>
      </c>
      <c r="K1425" s="1595" t="s">
        <v>3222</v>
      </c>
    </row>
    <row r="1426" spans="1:11" ht="12.75">
      <c r="A1426" s="1595" t="s">
        <v>1236</v>
      </c>
      <c r="B1426" s="1595" t="s">
        <v>780</v>
      </c>
      <c r="C1426" s="1595"/>
      <c r="D1426" s="1595" t="s">
        <v>549</v>
      </c>
      <c r="E1426" s="1601">
        <v>650700</v>
      </c>
      <c r="F1426" s="1595"/>
      <c r="G1426" s="1595" t="s">
        <v>116</v>
      </c>
      <c r="H1426" s="1595" t="s">
        <v>2773</v>
      </c>
      <c r="I1426" s="1595"/>
      <c r="J1426" s="1595">
        <v>1754.5899999999999</v>
      </c>
      <c r="K1426" s="1595" t="s">
        <v>3222</v>
      </c>
    </row>
    <row r="1427" spans="1:11" ht="12.75">
      <c r="A1427" s="1595" t="s">
        <v>1236</v>
      </c>
      <c r="B1427" s="1595" t="s">
        <v>780</v>
      </c>
      <c r="C1427" s="1595"/>
      <c r="D1427" s="1595" t="s">
        <v>549</v>
      </c>
      <c r="E1427" s="1601">
        <v>650700</v>
      </c>
      <c r="F1427" s="1595"/>
      <c r="G1427" s="1595" t="s">
        <v>116</v>
      </c>
      <c r="H1427" s="1595" t="s">
        <v>1330</v>
      </c>
      <c r="I1427" s="1595"/>
      <c r="J1427" s="1595">
        <v>3258.6999999999998</v>
      </c>
      <c r="K1427" s="1595" t="s">
        <v>3222</v>
      </c>
    </row>
    <row r="1428" spans="1:11" ht="12.75">
      <c r="A1428" s="1595" t="s">
        <v>1236</v>
      </c>
      <c r="B1428" s="1595" t="s">
        <v>780</v>
      </c>
      <c r="C1428" s="1595"/>
      <c r="D1428" s="1595" t="s">
        <v>549</v>
      </c>
      <c r="E1428" s="1601">
        <v>650700</v>
      </c>
      <c r="F1428" s="1595"/>
      <c r="G1428" s="1595" t="s">
        <v>116</v>
      </c>
      <c r="H1428" s="1595" t="s">
        <v>1331</v>
      </c>
      <c r="I1428" s="1595"/>
      <c r="J1428" s="1595">
        <v>3476.5500000000002</v>
      </c>
      <c r="K1428" s="1595" t="s">
        <v>3222</v>
      </c>
    </row>
    <row r="1429" spans="1:11" ht="12.75">
      <c r="A1429" s="1595" t="s">
        <v>1236</v>
      </c>
      <c r="B1429" s="1595" t="s">
        <v>780</v>
      </c>
      <c r="C1429" s="1595"/>
      <c r="D1429" s="1595" t="s">
        <v>549</v>
      </c>
      <c r="E1429" s="1601">
        <v>650800</v>
      </c>
      <c r="F1429" s="1595"/>
      <c r="G1429" s="1595" t="s">
        <v>116</v>
      </c>
      <c r="H1429" s="1595" t="s">
        <v>1329</v>
      </c>
      <c r="I1429" s="1595"/>
      <c r="J1429" s="1595">
        <v>5419.6599999999999</v>
      </c>
      <c r="K1429" s="1595" t="s">
        <v>3222</v>
      </c>
    </row>
    <row r="1430" spans="1:11" ht="12.75">
      <c r="A1430" s="1595" t="s">
        <v>1236</v>
      </c>
      <c r="B1430" s="1595" t="s">
        <v>780</v>
      </c>
      <c r="C1430" s="1595"/>
      <c r="D1430" s="1595" t="s">
        <v>549</v>
      </c>
      <c r="E1430" s="1601">
        <v>650800</v>
      </c>
      <c r="F1430" s="1595"/>
      <c r="G1430" s="1595" t="s">
        <v>116</v>
      </c>
      <c r="H1430" s="1595" t="s">
        <v>2773</v>
      </c>
      <c r="I1430" s="1595"/>
      <c r="J1430" s="1595">
        <v>6419.6000000000004</v>
      </c>
      <c r="K1430" s="1595" t="s">
        <v>3222</v>
      </c>
    </row>
    <row r="1431" spans="1:11" ht="12.75">
      <c r="A1431" s="1595" t="s">
        <v>1236</v>
      </c>
      <c r="B1431" s="1595" t="s">
        <v>780</v>
      </c>
      <c r="C1431" s="1595"/>
      <c r="D1431" s="1595" t="s">
        <v>549</v>
      </c>
      <c r="E1431" s="1601">
        <v>650800</v>
      </c>
      <c r="F1431" s="1595"/>
      <c r="G1431" s="1595" t="s">
        <v>116</v>
      </c>
      <c r="H1431" s="1595" t="s">
        <v>1330</v>
      </c>
      <c r="I1431" s="1595"/>
      <c r="J1431" s="1595">
        <v>2965.1500000000001</v>
      </c>
      <c r="K1431" s="1595" t="s">
        <v>3222</v>
      </c>
    </row>
    <row r="1432" spans="1:11" ht="12.75">
      <c r="A1432" s="1595" t="s">
        <v>1236</v>
      </c>
      <c r="B1432" s="1595" t="s">
        <v>780</v>
      </c>
      <c r="C1432" s="1595"/>
      <c r="D1432" s="1595" t="s">
        <v>549</v>
      </c>
      <c r="E1432" s="1601">
        <v>650800</v>
      </c>
      <c r="F1432" s="1595"/>
      <c r="G1432" s="1595" t="s">
        <v>116</v>
      </c>
      <c r="H1432" s="1595" t="s">
        <v>1331</v>
      </c>
      <c r="I1432" s="1595"/>
      <c r="J1432" s="1595">
        <v>-1034.51</v>
      </c>
      <c r="K1432" s="1595" t="s">
        <v>3222</v>
      </c>
    </row>
    <row r="1433" spans="1:11" ht="12.75">
      <c r="A1433" s="1595" t="s">
        <v>1236</v>
      </c>
      <c r="B1433" s="1595" t="s">
        <v>780</v>
      </c>
      <c r="C1433" s="1595"/>
      <c r="D1433" s="1595" t="s">
        <v>549</v>
      </c>
      <c r="E1433" s="1601">
        <v>750100</v>
      </c>
      <c r="F1433" s="1595"/>
      <c r="G1433" s="1595" t="s">
        <v>1238</v>
      </c>
      <c r="H1433" s="1595" t="s">
        <v>1329</v>
      </c>
      <c r="I1433" s="1595"/>
      <c r="J1433" s="1595">
        <v>203.13</v>
      </c>
      <c r="K1433" s="1595" t="s">
        <v>3222</v>
      </c>
    </row>
    <row r="1434" spans="1:11" ht="12.75">
      <c r="A1434" s="1595" t="s">
        <v>1236</v>
      </c>
      <c r="B1434" s="1595" t="s">
        <v>780</v>
      </c>
      <c r="C1434" s="1595"/>
      <c r="D1434" s="1595" t="s">
        <v>549</v>
      </c>
      <c r="E1434" s="1601">
        <v>750100</v>
      </c>
      <c r="F1434" s="1595"/>
      <c r="G1434" s="1595" t="s">
        <v>1238</v>
      </c>
      <c r="H1434" s="1595" t="s">
        <v>2773</v>
      </c>
      <c r="I1434" s="1595"/>
      <c r="J1434" s="1595">
        <v>242.11000000000001</v>
      </c>
      <c r="K1434" s="1595" t="s">
        <v>3222</v>
      </c>
    </row>
    <row r="1435" spans="1:11" ht="12.75">
      <c r="A1435" s="1595" t="s">
        <v>1236</v>
      </c>
      <c r="B1435" s="1595" t="s">
        <v>780</v>
      </c>
      <c r="C1435" s="1595"/>
      <c r="D1435" s="1595" t="s">
        <v>549</v>
      </c>
      <c r="E1435" s="1601">
        <v>750100</v>
      </c>
      <c r="F1435" s="1595"/>
      <c r="G1435" s="1595" t="s">
        <v>1238</v>
      </c>
      <c r="H1435" s="1595" t="s">
        <v>1330</v>
      </c>
      <c r="I1435" s="1595"/>
      <c r="J1435" s="1595">
        <v>427.19999999999999</v>
      </c>
      <c r="K1435" s="1595" t="s">
        <v>3222</v>
      </c>
    </row>
    <row r="1436" spans="1:11" ht="12.75">
      <c r="A1436" s="1595" t="s">
        <v>1236</v>
      </c>
      <c r="B1436" s="1595" t="s">
        <v>780</v>
      </c>
      <c r="C1436" s="1595"/>
      <c r="D1436" s="1595" t="s">
        <v>549</v>
      </c>
      <c r="E1436" s="1601">
        <v>750100</v>
      </c>
      <c r="F1436" s="1595"/>
      <c r="G1436" s="1595" t="s">
        <v>1238</v>
      </c>
      <c r="H1436" s="1595" t="s">
        <v>1331</v>
      </c>
      <c r="I1436" s="1595"/>
      <c r="J1436" s="1595">
        <v>541.80999999999995</v>
      </c>
      <c r="K1436" s="1595" t="s">
        <v>3222</v>
      </c>
    </row>
    <row r="1437" spans="1:11" ht="12.75">
      <c r="A1437" s="1595" t="s">
        <v>1236</v>
      </c>
      <c r="B1437" s="1595" t="s">
        <v>780</v>
      </c>
      <c r="C1437" s="1595"/>
      <c r="D1437" s="1595" t="s">
        <v>549</v>
      </c>
      <c r="E1437" s="1601">
        <v>750200</v>
      </c>
      <c r="F1437" s="1595"/>
      <c r="G1437" s="1595" t="s">
        <v>1238</v>
      </c>
      <c r="H1437" s="1595" t="s">
        <v>1329</v>
      </c>
      <c r="I1437" s="1595"/>
      <c r="J1437" s="1595">
        <v>0.16</v>
      </c>
      <c r="K1437" s="1595" t="s">
        <v>3222</v>
      </c>
    </row>
    <row r="1438" spans="1:11" ht="12.75">
      <c r="A1438" s="1595" t="s">
        <v>1236</v>
      </c>
      <c r="B1438" s="1595" t="s">
        <v>780</v>
      </c>
      <c r="C1438" s="1595"/>
      <c r="D1438" s="1595" t="s">
        <v>549</v>
      </c>
      <c r="E1438" s="1601">
        <v>750200</v>
      </c>
      <c r="F1438" s="1595"/>
      <c r="G1438" s="1595" t="s">
        <v>1238</v>
      </c>
      <c r="H1438" s="1595" t="s">
        <v>2773</v>
      </c>
      <c r="I1438" s="1595"/>
      <c r="J1438" s="1595">
        <v>1.6599999999999999</v>
      </c>
      <c r="K1438" s="1595" t="s">
        <v>3222</v>
      </c>
    </row>
    <row r="1439" spans="1:11" ht="12.75">
      <c r="A1439" s="1595" t="s">
        <v>1236</v>
      </c>
      <c r="B1439" s="1595" t="s">
        <v>780</v>
      </c>
      <c r="C1439" s="1595"/>
      <c r="D1439" s="1595" t="s">
        <v>549</v>
      </c>
      <c r="E1439" s="1601">
        <v>750200</v>
      </c>
      <c r="F1439" s="1595"/>
      <c r="G1439" s="1595" t="s">
        <v>1238</v>
      </c>
      <c r="H1439" s="1595" t="s">
        <v>1330</v>
      </c>
      <c r="I1439" s="1595"/>
      <c r="J1439" s="1595">
        <v>12.06</v>
      </c>
      <c r="K1439" s="1595" t="s">
        <v>3222</v>
      </c>
    </row>
    <row r="1440" spans="1:11" ht="12.75">
      <c r="A1440" s="1595" t="s">
        <v>1236</v>
      </c>
      <c r="B1440" s="1595" t="s">
        <v>780</v>
      </c>
      <c r="C1440" s="1595"/>
      <c r="D1440" s="1595" t="s">
        <v>549</v>
      </c>
      <c r="E1440" s="1601">
        <v>750200</v>
      </c>
      <c r="F1440" s="1595"/>
      <c r="G1440" s="1595" t="s">
        <v>1238</v>
      </c>
      <c r="H1440" s="1595" t="s">
        <v>1331</v>
      </c>
      <c r="I1440" s="1595"/>
      <c r="J1440" s="1595">
        <v>18.780000000000001</v>
      </c>
      <c r="K1440" s="1595" t="s">
        <v>3222</v>
      </c>
    </row>
    <row r="1441" spans="1:11" ht="12.75">
      <c r="A1441" s="1595" t="s">
        <v>1236</v>
      </c>
      <c r="B1441" s="1595" t="s">
        <v>780</v>
      </c>
      <c r="C1441" s="1595"/>
      <c r="D1441" s="1595" t="s">
        <v>549</v>
      </c>
      <c r="E1441" s="1601">
        <v>750300</v>
      </c>
      <c r="F1441" s="1595"/>
      <c r="G1441" s="1595" t="s">
        <v>1238</v>
      </c>
      <c r="H1441" s="1595" t="s">
        <v>2773</v>
      </c>
      <c r="I1441" s="1595"/>
      <c r="J1441" s="1595">
        <v>8.7400000000000002</v>
      </c>
      <c r="K1441" s="1595" t="s">
        <v>3222</v>
      </c>
    </row>
    <row r="1442" spans="1:11" ht="12.75">
      <c r="A1442" s="1595" t="s">
        <v>1236</v>
      </c>
      <c r="B1442" s="1595" t="s">
        <v>780</v>
      </c>
      <c r="C1442" s="1595"/>
      <c r="D1442" s="1595" t="s">
        <v>549</v>
      </c>
      <c r="E1442" s="1601">
        <v>750400</v>
      </c>
      <c r="F1442" s="1595"/>
      <c r="G1442" s="1595" t="s">
        <v>1238</v>
      </c>
      <c r="H1442" s="1595" t="s">
        <v>1329</v>
      </c>
      <c r="I1442" s="1595"/>
      <c r="J1442" s="1595">
        <v>3.4500000000000002</v>
      </c>
      <c r="K1442" s="1595" t="s">
        <v>3222</v>
      </c>
    </row>
    <row r="1443" spans="1:11" ht="12.75">
      <c r="A1443" s="1595" t="s">
        <v>1236</v>
      </c>
      <c r="B1443" s="1595" t="s">
        <v>780</v>
      </c>
      <c r="C1443" s="1595"/>
      <c r="D1443" s="1595" t="s">
        <v>549</v>
      </c>
      <c r="E1443" s="1601">
        <v>750500</v>
      </c>
      <c r="F1443" s="1595"/>
      <c r="G1443" s="1595" t="s">
        <v>1238</v>
      </c>
      <c r="H1443" s="1595" t="s">
        <v>1329</v>
      </c>
      <c r="I1443" s="1595"/>
      <c r="J1443" s="1595">
        <v>243.16999999999999</v>
      </c>
      <c r="K1443" s="1595" t="s">
        <v>3222</v>
      </c>
    </row>
    <row r="1444" spans="1:11" ht="12.75">
      <c r="A1444" s="1595" t="s">
        <v>1236</v>
      </c>
      <c r="B1444" s="1595" t="s">
        <v>780</v>
      </c>
      <c r="C1444" s="1595"/>
      <c r="D1444" s="1595" t="s">
        <v>549</v>
      </c>
      <c r="E1444" s="1601">
        <v>750500</v>
      </c>
      <c r="F1444" s="1595"/>
      <c r="G1444" s="1595" t="s">
        <v>1238</v>
      </c>
      <c r="H1444" s="1595" t="s">
        <v>2773</v>
      </c>
      <c r="I1444" s="1595"/>
      <c r="J1444" s="1595">
        <v>210.78999999999999</v>
      </c>
      <c r="K1444" s="1595" t="s">
        <v>3222</v>
      </c>
    </row>
    <row r="1445" spans="1:11" ht="12.75">
      <c r="A1445" s="1595" t="s">
        <v>1236</v>
      </c>
      <c r="B1445" s="1595" t="s">
        <v>780</v>
      </c>
      <c r="C1445" s="1595"/>
      <c r="D1445" s="1595" t="s">
        <v>549</v>
      </c>
      <c r="E1445" s="1601">
        <v>750500</v>
      </c>
      <c r="F1445" s="1595"/>
      <c r="G1445" s="1595" t="s">
        <v>1238</v>
      </c>
      <c r="H1445" s="1595" t="s">
        <v>1330</v>
      </c>
      <c r="I1445" s="1595"/>
      <c r="J1445" s="1595">
        <v>397.76999999999998</v>
      </c>
      <c r="K1445" s="1595" t="s">
        <v>3222</v>
      </c>
    </row>
    <row r="1446" spans="1:11" ht="12.75">
      <c r="A1446" s="1595" t="s">
        <v>1236</v>
      </c>
      <c r="B1446" s="1595" t="s">
        <v>780</v>
      </c>
      <c r="C1446" s="1595"/>
      <c r="D1446" s="1595" t="s">
        <v>549</v>
      </c>
      <c r="E1446" s="1601">
        <v>750500</v>
      </c>
      <c r="F1446" s="1595"/>
      <c r="G1446" s="1595" t="s">
        <v>1238</v>
      </c>
      <c r="H1446" s="1595" t="s">
        <v>1331</v>
      </c>
      <c r="I1446" s="1595"/>
      <c r="J1446" s="1595">
        <v>405.55000000000001</v>
      </c>
      <c r="K1446" s="1595" t="s">
        <v>3222</v>
      </c>
    </row>
    <row r="1447" spans="1:11" ht="12.75">
      <c r="A1447" s="1595" t="s">
        <v>1236</v>
      </c>
      <c r="B1447" s="1595" t="s">
        <v>780</v>
      </c>
      <c r="C1447" s="1595"/>
      <c r="D1447" s="1595" t="s">
        <v>549</v>
      </c>
      <c r="E1447" s="1601">
        <v>750600</v>
      </c>
      <c r="F1447" s="1595"/>
      <c r="G1447" s="1595" t="s">
        <v>1238</v>
      </c>
      <c r="H1447" s="1595" t="s">
        <v>2773</v>
      </c>
      <c r="I1447" s="1595"/>
      <c r="J1447" s="1595">
        <v>8.0399999999999991</v>
      </c>
      <c r="K1447" s="1595" t="s">
        <v>3222</v>
      </c>
    </row>
    <row r="1448" spans="1:11" ht="12.75">
      <c r="A1448" s="1595" t="s">
        <v>1236</v>
      </c>
      <c r="B1448" s="1595" t="s">
        <v>780</v>
      </c>
      <c r="C1448" s="1595"/>
      <c r="D1448" s="1595" t="s">
        <v>549</v>
      </c>
      <c r="E1448" s="1601">
        <v>750600</v>
      </c>
      <c r="F1448" s="1595"/>
      <c r="G1448" s="1595" t="s">
        <v>1238</v>
      </c>
      <c r="H1448" s="1595" t="s">
        <v>1330</v>
      </c>
      <c r="I1448" s="1595"/>
      <c r="J1448" s="1595">
        <v>2.2200000000000002</v>
      </c>
      <c r="K1448" s="1595" t="s">
        <v>3222</v>
      </c>
    </row>
    <row r="1449" spans="1:11" ht="12.75">
      <c r="A1449" s="1595" t="s">
        <v>1236</v>
      </c>
      <c r="B1449" s="1595" t="s">
        <v>780</v>
      </c>
      <c r="C1449" s="1595"/>
      <c r="D1449" s="1595" t="s">
        <v>549</v>
      </c>
      <c r="E1449" s="1601">
        <v>750600</v>
      </c>
      <c r="F1449" s="1595"/>
      <c r="G1449" s="1595" t="s">
        <v>1238</v>
      </c>
      <c r="H1449" s="1595" t="s">
        <v>1331</v>
      </c>
      <c r="I1449" s="1595"/>
      <c r="J1449" s="1595">
        <v>15.359999999999999</v>
      </c>
      <c r="K1449" s="1595" t="s">
        <v>3222</v>
      </c>
    </row>
    <row r="1450" spans="1:11" ht="12.75">
      <c r="A1450" s="1595" t="s">
        <v>1236</v>
      </c>
      <c r="B1450" s="1595" t="s">
        <v>780</v>
      </c>
      <c r="C1450" s="1595"/>
      <c r="D1450" s="1595" t="s">
        <v>549</v>
      </c>
      <c r="E1450" s="1601">
        <v>750700</v>
      </c>
      <c r="F1450" s="1595"/>
      <c r="G1450" s="1595" t="s">
        <v>1238</v>
      </c>
      <c r="H1450" s="1595" t="s">
        <v>1329</v>
      </c>
      <c r="I1450" s="1595"/>
      <c r="J1450" s="1595">
        <v>11.41</v>
      </c>
      <c r="K1450" s="1595" t="s">
        <v>3222</v>
      </c>
    </row>
    <row r="1451" spans="1:11" ht="12.75">
      <c r="A1451" s="1595" t="s">
        <v>1236</v>
      </c>
      <c r="B1451" s="1595" t="s">
        <v>780</v>
      </c>
      <c r="C1451" s="1595"/>
      <c r="D1451" s="1595" t="s">
        <v>549</v>
      </c>
      <c r="E1451" s="1601">
        <v>750700</v>
      </c>
      <c r="F1451" s="1595"/>
      <c r="G1451" s="1595" t="s">
        <v>1238</v>
      </c>
      <c r="H1451" s="1595" t="s">
        <v>2773</v>
      </c>
      <c r="I1451" s="1595"/>
      <c r="J1451" s="1595">
        <v>13.640000000000001</v>
      </c>
      <c r="K1451" s="1595" t="s">
        <v>3222</v>
      </c>
    </row>
    <row r="1452" spans="1:11" ht="12.75">
      <c r="A1452" s="1595" t="s">
        <v>1236</v>
      </c>
      <c r="B1452" s="1595" t="s">
        <v>780</v>
      </c>
      <c r="C1452" s="1595"/>
      <c r="D1452" s="1595" t="s">
        <v>549</v>
      </c>
      <c r="E1452" s="1601">
        <v>750700</v>
      </c>
      <c r="F1452" s="1595"/>
      <c r="G1452" s="1595" t="s">
        <v>1238</v>
      </c>
      <c r="H1452" s="1595" t="s">
        <v>1330</v>
      </c>
      <c r="I1452" s="1595"/>
      <c r="J1452" s="1595">
        <v>23.859999999999999</v>
      </c>
      <c r="K1452" s="1595" t="s">
        <v>3222</v>
      </c>
    </row>
    <row r="1453" spans="1:11" ht="12.75">
      <c r="A1453" s="1595" t="s">
        <v>1236</v>
      </c>
      <c r="B1453" s="1595" t="s">
        <v>780</v>
      </c>
      <c r="C1453" s="1595"/>
      <c r="D1453" s="1595" t="s">
        <v>549</v>
      </c>
      <c r="E1453" s="1601">
        <v>750700</v>
      </c>
      <c r="F1453" s="1595"/>
      <c r="G1453" s="1595" t="s">
        <v>1238</v>
      </c>
      <c r="H1453" s="1595" t="s">
        <v>1331</v>
      </c>
      <c r="I1453" s="1595"/>
      <c r="J1453" s="1595">
        <v>18.52</v>
      </c>
      <c r="K1453" s="1595" t="s">
        <v>3222</v>
      </c>
    </row>
    <row r="1454" spans="1:11" ht="12.75">
      <c r="A1454" s="1595" t="s">
        <v>1236</v>
      </c>
      <c r="B1454" s="1595" t="s">
        <v>780</v>
      </c>
      <c r="C1454" s="1595"/>
      <c r="D1454" s="1595" t="s">
        <v>549</v>
      </c>
      <c r="E1454" s="1601">
        <v>750800</v>
      </c>
      <c r="F1454" s="1595"/>
      <c r="G1454" s="1595" t="s">
        <v>1238</v>
      </c>
      <c r="H1454" s="1595" t="s">
        <v>1329</v>
      </c>
      <c r="I1454" s="1595"/>
      <c r="J1454" s="1595">
        <v>-7.3200000000000003</v>
      </c>
      <c r="K1454" s="1595" t="s">
        <v>3222</v>
      </c>
    </row>
    <row r="1455" spans="1:11" ht="12.75">
      <c r="A1455" s="1595" t="s">
        <v>1236</v>
      </c>
      <c r="B1455" s="1595" t="s">
        <v>780</v>
      </c>
      <c r="C1455" s="1595"/>
      <c r="D1455" s="1595" t="s">
        <v>549</v>
      </c>
      <c r="E1455" s="1601">
        <v>750800</v>
      </c>
      <c r="F1455" s="1595"/>
      <c r="G1455" s="1595" t="s">
        <v>1238</v>
      </c>
      <c r="H1455" s="1595" t="s">
        <v>2773</v>
      </c>
      <c r="I1455" s="1595"/>
      <c r="J1455" s="1595">
        <v>168.72</v>
      </c>
      <c r="K1455" s="1595" t="s">
        <v>3222</v>
      </c>
    </row>
    <row r="1456" spans="1:11" ht="12.75">
      <c r="A1456" s="1595" t="s">
        <v>1236</v>
      </c>
      <c r="B1456" s="1595" t="s">
        <v>780</v>
      </c>
      <c r="C1456" s="1595"/>
      <c r="D1456" s="1595" t="s">
        <v>549</v>
      </c>
      <c r="E1456" s="1601">
        <v>750800</v>
      </c>
      <c r="F1456" s="1595"/>
      <c r="G1456" s="1595" t="s">
        <v>1238</v>
      </c>
      <c r="H1456" s="1595" t="s">
        <v>1330</v>
      </c>
      <c r="I1456" s="1595"/>
      <c r="J1456" s="1595">
        <v>-677.64999999999998</v>
      </c>
      <c r="K1456" s="1595" t="s">
        <v>3222</v>
      </c>
    </row>
    <row r="1457" spans="1:11" ht="12.75">
      <c r="A1457" s="1595" t="s">
        <v>1236</v>
      </c>
      <c r="B1457" s="1595" t="s">
        <v>780</v>
      </c>
      <c r="C1457" s="1595"/>
      <c r="D1457" s="1595" t="s">
        <v>549</v>
      </c>
      <c r="E1457" s="1601">
        <v>750800</v>
      </c>
      <c r="F1457" s="1595"/>
      <c r="G1457" s="1595" t="s">
        <v>1238</v>
      </c>
      <c r="H1457" s="1595" t="s">
        <v>1331</v>
      </c>
      <c r="I1457" s="1595"/>
      <c r="J1457" s="1595">
        <v>-1119.3299999999999</v>
      </c>
      <c r="K1457" s="1595" t="s">
        <v>3222</v>
      </c>
    </row>
    <row r="1458" ht="12.75"/>
    <row r="1459" ht="12.75"/>
    <row r="1460" ht="12.75"/>
    <row r="1461" ht="12.75"/>
    <row r="1462" ht="12.75"/>
    <row r="1463" ht="12.75"/>
    <row r="1464" ht="12.75"/>
    <row r="1465" ht="12.75"/>
    <row r="1466" ht="9.95" customHeight="1"/>
    <row r="1467" ht="12.75"/>
    <row r="1468" ht="12.75"/>
    <row r="1469" ht="12.75"/>
    <row r="1470" ht="12.75"/>
    <row r="1471" ht="12.75"/>
    <row r="1472" ht="12.75"/>
    <row r="1473" ht="12.75"/>
    <row r="1474" ht="12.75"/>
    <row r="1475" ht="12.75"/>
    <row r="1476" ht="12.75"/>
    <row r="1477" ht="12.75"/>
    <row r="1478" ht="12.75"/>
    <row r="1479" ht="12.75"/>
    <row r="1480" ht="12.75"/>
    <row r="1481" ht="12.75"/>
    <row r="1482" ht="12.75"/>
    <row r="1483" ht="12.75"/>
    <row r="1484" ht="12.75"/>
    <row r="1485" ht="12.75"/>
    <row r="1486" ht="12.75"/>
    <row r="1487" ht="12.75"/>
    <row r="1488" ht="12.75"/>
    <row r="1489" ht="12.75"/>
    <row r="1490" ht="12.75"/>
    <row r="1491" ht="12.75"/>
    <row r="1492" ht="12.75"/>
    <row r="1493" ht="12.75"/>
    <row r="1494" ht="12.75"/>
    <row r="1495" ht="12.75"/>
    <row r="1496" ht="12.75"/>
    <row r="1497" ht="12.75"/>
    <row r="1498" ht="12.75"/>
    <row r="1499" ht="12.75"/>
    <row r="1500" ht="12.75"/>
    <row r="1501" ht="12.75"/>
    <row r="1502" ht="12.75"/>
    <row r="1503" ht="12.75"/>
    <row r="1504" ht="12.75"/>
    <row r="1505" ht="12.75"/>
    <row r="1506" ht="12.75"/>
    <row r="1507" ht="12.75"/>
    <row r="1508" ht="12.75"/>
    <row r="1509" ht="12.75"/>
    <row r="1510" ht="12.75"/>
    <row r="1511" ht="12.75"/>
    <row r="1512" ht="12.75"/>
    <row r="1513" ht="12.75"/>
    <row r="1514" ht="12.75"/>
    <row r="1515" ht="12.75"/>
    <row r="1516" ht="12.75"/>
    <row r="1517" ht="12.75"/>
    <row r="1518" ht="12.75"/>
    <row r="1519" ht="12.75"/>
    <row r="1520" ht="12.75"/>
    <row r="1521" ht="12.75"/>
    <row r="1522" ht="12.75"/>
    <row r="1523" ht="12.75"/>
    <row r="1524" ht="12.75"/>
    <row r="1525" ht="12.75"/>
    <row r="1526" ht="12.75"/>
    <row r="1527" ht="12.75"/>
    <row r="1528" ht="12.75"/>
    <row r="1529" ht="12.75"/>
    <row r="1530" ht="12.75"/>
    <row r="1531" ht="12.75"/>
    <row r="1532" ht="12.75"/>
    <row r="1533" ht="12.75"/>
    <row r="1534" ht="12.75"/>
    <row r="1535" ht="12.75"/>
    <row r="1536" spans="6:7" ht="12.75">
      <c r="F1536" s="962"/>
      <c r="G1536" s="962"/>
    </row>
    <row r="1537" spans="6:7" ht="12.75">
      <c r="F1537" s="962"/>
      <c r="G1537" s="962"/>
    </row>
    <row r="1538" spans="6:7" ht="12.75">
      <c r="F1538" s="962"/>
      <c r="G1538" s="962"/>
    </row>
    <row r="1539" spans="6:7" ht="12.75">
      <c r="F1539" s="962"/>
      <c r="G1539" s="962"/>
    </row>
    <row r="1540" spans="6:7" ht="12.75">
      <c r="F1540" s="962"/>
      <c r="G1540" s="962"/>
    </row>
    <row r="1541" ht="12.75"/>
    <row r="1542" ht="12.75"/>
    <row r="1543" ht="12.75"/>
    <row r="1544" ht="12.75"/>
    <row r="1545" ht="12.75"/>
    <row r="1546" spans="7:7" ht="12.75">
      <c r="G1546" s="962"/>
    </row>
    <row r="1547" spans="7:7" ht="12.75">
      <c r="G1547" s="962"/>
    </row>
    <row r="1548" spans="7:7" ht="12.75">
      <c r="G1548" s="962"/>
    </row>
    <row r="1549" spans="7:7" ht="12.75">
      <c r="G1549" s="962"/>
    </row>
    <row r="1550" spans="7:7" ht="12.75">
      <c r="G1550" s="962"/>
    </row>
    <row r="1551" spans="7:7" ht="12.75">
      <c r="G1551" s="962"/>
    </row>
    <row r="1552" spans="7:7" ht="12.75">
      <c r="G1552" s="962"/>
    </row>
    <row r="1553" spans="7:7" ht="12.75">
      <c r="G1553" s="962"/>
    </row>
    <row r="1554" spans="7:7" ht="12.75">
      <c r="G1554" s="962"/>
    </row>
    <row r="1555" spans="7:7" ht="12.75">
      <c r="G1555" s="962"/>
    </row>
    <row r="1556" spans="7:7" ht="12.75">
      <c r="G1556" s="962"/>
    </row>
    <row r="1557" spans="7:7" ht="12.75">
      <c r="G1557" s="962"/>
    </row>
    <row r="1558" spans="7:7" ht="12.75">
      <c r="G1558" s="962"/>
    </row>
    <row r="1559" spans="7:7" ht="12.75">
      <c r="G1559" s="962"/>
    </row>
    <row r="1560" spans="7:7" ht="12.75">
      <c r="G1560" s="962"/>
    </row>
    <row r="1561" ht="12.75"/>
    <row r="1562" ht="12.75"/>
    <row r="1563" ht="12.75"/>
    <row r="1564" ht="12.75"/>
    <row r="1565" ht="12.75"/>
    <row r="1566" ht="12.75"/>
    <row r="1567" ht="12.75"/>
    <row r="1568" spans="6:6" ht="12.75">
      <c r="F1568" s="962"/>
    </row>
    <row r="1569" spans="6:6" ht="12.75">
      <c r="F1569" s="962"/>
    </row>
    <row r="1570" spans="6:6" ht="12.75">
      <c r="F1570" s="962"/>
    </row>
    <row r="1571" spans="6:6" ht="12.75">
      <c r="F1571" s="962"/>
    </row>
    <row r="1572" spans="6:6" ht="12.75">
      <c r="F1572" s="962"/>
    </row>
    <row r="1573" ht="12.75"/>
    <row r="1574" ht="12.75"/>
    <row r="1575" ht="12.75"/>
    <row r="1576" ht="12.75"/>
    <row r="1577" ht="12.75"/>
    <row r="1578" ht="12.75"/>
    <row r="1579" ht="12.75"/>
    <row r="1580" ht="12.75"/>
    <row r="1581" ht="12.75"/>
    <row r="1582" ht="12.75"/>
    <row r="1583" ht="12.75"/>
    <row r="1584" ht="12.75"/>
    <row r="1585" ht="12.75"/>
    <row r="1586" ht="12.75"/>
    <row r="1587" ht="12.75"/>
    <row r="1588" ht="12.75"/>
    <row r="1589" ht="12.75"/>
    <row r="1590" ht="12.75"/>
    <row r="1591" ht="12.75"/>
    <row r="1592" spans="6:6" ht="12.75">
      <c r="F1592" s="962"/>
    </row>
    <row r="1593" spans="6:6" ht="12.75">
      <c r="F1593" s="962"/>
    </row>
    <row r="1594" spans="6:6" ht="12.75">
      <c r="F1594" s="962"/>
    </row>
    <row r="1595" spans="6:6" ht="12.75">
      <c r="F1595" s="962"/>
    </row>
    <row r="1596" spans="6:6" ht="12.75">
      <c r="F1596" s="962"/>
    </row>
    <row r="1597" ht="12.75"/>
    <row r="1598" ht="12.75"/>
    <row r="1599" ht="12.75"/>
    <row r="1600" ht="12.75"/>
    <row r="1601" ht="12.75"/>
    <row r="1602" ht="12.75"/>
    <row r="1603" ht="12.75"/>
    <row r="1604" ht="12.75"/>
    <row r="1605" ht="12.75"/>
    <row r="1606" ht="12.75"/>
    <row r="1607" ht="12.75"/>
    <row r="1608" ht="12.75"/>
    <row r="1609" ht="12.75"/>
    <row r="1610" ht="12.75"/>
    <row r="1611" ht="12.75"/>
    <row r="1612" ht="12.75"/>
    <row r="1613" ht="12.75"/>
    <row r="1614" ht="12.75"/>
    <row r="1615" ht="12.75"/>
    <row r="1616" ht="12.75"/>
    <row r="1617" ht="12.75"/>
    <row r="1618" ht="12.75"/>
    <row r="1619" ht="12.75"/>
    <row r="1620" ht="12.75"/>
    <row r="1621" ht="12.75"/>
    <row r="1622" ht="12.75"/>
    <row r="1623" ht="12.75"/>
    <row r="1624" ht="12.75"/>
    <row r="1625" ht="12.75"/>
    <row r="1626" ht="12.75"/>
    <row r="1627" ht="12.75"/>
    <row r="1628" ht="12.75"/>
    <row r="1629" ht="12.75"/>
    <row r="1630" ht="12.75"/>
    <row r="1631" ht="12.75"/>
    <row r="1632" ht="12.75"/>
    <row r="1633" ht="12.75"/>
    <row r="1634" ht="12.75"/>
    <row r="1635" ht="12.75"/>
    <row r="1636" ht="12.75"/>
    <row r="1637" ht="12.75"/>
    <row r="1638" ht="12.75"/>
    <row r="1639" ht="12.75"/>
    <row r="1640" ht="12.75"/>
    <row r="1641" ht="12.75"/>
    <row r="1642" ht="12.75"/>
    <row r="1643" ht="12.75"/>
    <row r="1644" ht="12.75"/>
    <row r="1645" ht="12.75"/>
    <row r="1646" ht="12.75"/>
    <row r="1647" ht="12.75"/>
    <row r="1648" ht="12.75"/>
    <row r="1649" ht="12.75"/>
    <row r="1650" ht="12.75"/>
    <row r="1651" ht="12.75"/>
    <row r="1652" ht="12.75"/>
    <row r="1653" ht="12.75"/>
    <row r="1654" ht="12.75"/>
    <row r="1655" ht="12.75"/>
    <row r="1656" ht="12.75"/>
    <row r="1657" ht="12.75"/>
    <row r="1658" ht="12.75"/>
    <row r="1659" ht="12.75"/>
    <row r="1660" ht="12.75"/>
    <row r="1661" ht="12.75"/>
    <row r="1662" ht="12.75"/>
    <row r="1663" ht="12.75"/>
    <row r="1664" ht="12.75"/>
    <row r="1665" ht="12.75"/>
    <row r="1666" ht="12.75"/>
    <row r="1667" ht="12.75"/>
    <row r="1668" ht="12.75"/>
    <row r="1669" ht="12.75"/>
    <row r="1670" ht="12.75"/>
    <row r="1671" ht="12.75"/>
    <row r="1672" ht="12.75"/>
    <row r="1673" ht="12.75"/>
    <row r="1674" ht="12.75"/>
    <row r="1675" ht="12.75"/>
    <row r="1676" ht="12.75"/>
    <row r="1677" ht="12.75"/>
    <row r="1678" ht="12.75"/>
    <row r="1679" ht="12.75"/>
    <row r="1680" ht="12.75"/>
    <row r="1681" ht="12.75"/>
    <row r="1682" ht="12.75"/>
    <row r="1683" ht="12.75"/>
    <row r="1684" ht="12.75"/>
    <row r="1685" ht="12.75"/>
    <row r="1686" ht="12.75"/>
    <row r="1687" ht="12.75"/>
    <row r="1688" ht="12.75"/>
    <row r="1689" ht="12.75"/>
    <row r="1690" ht="12.75"/>
    <row r="1691" ht="12.75"/>
    <row r="1692" ht="12.75"/>
    <row r="1693" ht="12.75"/>
    <row r="1694" ht="12.75"/>
    <row r="1695" ht="12.75"/>
    <row r="1696" ht="12.75"/>
    <row r="1697" ht="12.75"/>
    <row r="1698" ht="12.75"/>
    <row r="1699" ht="12.75"/>
    <row r="1700" ht="12.75"/>
    <row r="1701" ht="12.75"/>
    <row r="1702" ht="12.75"/>
    <row r="1703" ht="12.75"/>
    <row r="1704" ht="12.75"/>
    <row r="1705" ht="12.75"/>
    <row r="1706" ht="12.75"/>
    <row r="1707" ht="12.75"/>
    <row r="1708" ht="12.75"/>
    <row r="1709" ht="12.75"/>
    <row r="1710" ht="12.75"/>
    <row r="1711" ht="12.75"/>
    <row r="1712" ht="12.75"/>
    <row r="1713" ht="12.75"/>
    <row r="1714" ht="12.75"/>
    <row r="1715" ht="12.75"/>
    <row r="1716" ht="12.75"/>
    <row r="1717" ht="12.75"/>
    <row r="1718" ht="12.75"/>
    <row r="1719" ht="12.75"/>
    <row r="1720" ht="12.75"/>
    <row r="1721" ht="12.75"/>
    <row r="1722" ht="12.75"/>
    <row r="1723" ht="12.75"/>
    <row r="1724" ht="12.75"/>
    <row r="1725" ht="12.75"/>
    <row r="1726" ht="12.75"/>
    <row r="1727" ht="12.75"/>
    <row r="1728" ht="12.75"/>
    <row r="1729" ht="12.75"/>
    <row r="1730" ht="12.75"/>
    <row r="1731" ht="12.75"/>
    <row r="1732" ht="12.75"/>
    <row r="1733" ht="12.75"/>
    <row r="1734" ht="12.75"/>
    <row r="1735" ht="12.75"/>
    <row r="1736" ht="12.75"/>
    <row r="1737" ht="12.75"/>
    <row r="1738" ht="12.75"/>
    <row r="1739" ht="12.75"/>
    <row r="1740" ht="12.75"/>
    <row r="1741" ht="12.75"/>
    <row r="1742" ht="12.75"/>
    <row r="1743" ht="12.75"/>
    <row r="1744" ht="12.75"/>
    <row r="1745" ht="12.75"/>
    <row r="1746" ht="12.75"/>
    <row r="1747" ht="12.75"/>
    <row r="1748" ht="12.75"/>
    <row r="1749" ht="12.75"/>
    <row r="1750" ht="12.75"/>
    <row r="1751" ht="12.75"/>
    <row r="1752" ht="12.75"/>
    <row r="1753" ht="12.75"/>
    <row r="1754" ht="12.75"/>
    <row r="1755" ht="12.75"/>
    <row r="1756" ht="12.75"/>
    <row r="1757" ht="12.75"/>
    <row r="1758" ht="12.75"/>
    <row r="1759" ht="12.75"/>
    <row r="1760" ht="12.75"/>
    <row r="1761" ht="12.75"/>
    <row r="1762" ht="12.75"/>
    <row r="1763" ht="12.75"/>
    <row r="1764" ht="12.75"/>
    <row r="1765" ht="12.75"/>
    <row r="1766" ht="12.75"/>
    <row r="1767" ht="12.75"/>
    <row r="1768" ht="12.75"/>
    <row r="1769" ht="12.75"/>
    <row r="1770" ht="12.75"/>
    <row r="1771" ht="12.75"/>
    <row r="1772" ht="12.75"/>
    <row r="1773" ht="12.75"/>
    <row r="1774" ht="12.75"/>
    <row r="1775" ht="12.75"/>
    <row r="1776" ht="12.75"/>
    <row r="1777" ht="12.75"/>
    <row r="1778" ht="12.75"/>
    <row r="1779" ht="12.75"/>
    <row r="1780" ht="12.75"/>
    <row r="1781" ht="12.75"/>
    <row r="1782" ht="12.75"/>
    <row r="1783" ht="12.75"/>
    <row r="1784" ht="12.75"/>
    <row r="1785" ht="12.75"/>
    <row r="1786" ht="12.75"/>
    <row r="1787" ht="12.75"/>
    <row r="1788" ht="12.75"/>
    <row r="1789" ht="12.75"/>
    <row r="1790" ht="12.75"/>
    <row r="1791" ht="12.75"/>
    <row r="1792" ht="12.75"/>
    <row r="1793" ht="12.75"/>
    <row r="1794" ht="12.75"/>
    <row r="1795" ht="12.75"/>
    <row r="1796" ht="12.75"/>
    <row r="1797" ht="12.75"/>
    <row r="1798" ht="12.75"/>
    <row r="1799" ht="12.75"/>
    <row r="1800" ht="12.75"/>
    <row r="1801" ht="12.75"/>
    <row r="1802" ht="12.75"/>
    <row r="1803" ht="12.75"/>
    <row r="1804" ht="12.75"/>
    <row r="1805" ht="12.75"/>
    <row r="1806" ht="12.75"/>
    <row r="1807" ht="12.75"/>
    <row r="1808" ht="12.75"/>
    <row r="1809" ht="12.75"/>
    <row r="1810" ht="12.75"/>
    <row r="1811" ht="12.75"/>
    <row r="1812" ht="12.75"/>
    <row r="1813" ht="12.75"/>
    <row r="1814" ht="12.75"/>
    <row r="1815" ht="12.75"/>
    <row r="1816" ht="12.75"/>
    <row r="1817" ht="12.75"/>
    <row r="1818" ht="12.75"/>
    <row r="1819" ht="12.75"/>
    <row r="1820" ht="12.75"/>
    <row r="1821" ht="12.75"/>
    <row r="1822" ht="12.75"/>
    <row r="1823" ht="12.75"/>
    <row r="1824" ht="12.75"/>
    <row r="1825" ht="12.75"/>
    <row r="1826" ht="12.75"/>
    <row r="1827" ht="12.75"/>
    <row r="1828" ht="12.75"/>
    <row r="1829" ht="12.75"/>
    <row r="1830" ht="12.75"/>
    <row r="1831" ht="12.75"/>
    <row r="1832" ht="12.75"/>
    <row r="1833" ht="12.75"/>
    <row r="1834" ht="12.75"/>
    <row r="1835" ht="12.75"/>
    <row r="1836" ht="12.75"/>
    <row r="1837" ht="12.75"/>
    <row r="1838" ht="12.75"/>
    <row r="1839" ht="12.75"/>
    <row r="1840" ht="12.75"/>
    <row r="1841" ht="12.75"/>
    <row r="1842" ht="12.75"/>
    <row r="1843" ht="12.75"/>
    <row r="1844" ht="12.75"/>
    <row r="1845" ht="12.75"/>
    <row r="1846" ht="12.75"/>
    <row r="1847" ht="12.75"/>
    <row r="1848" ht="12.75"/>
    <row r="1849" ht="12.75"/>
    <row r="1850" ht="12.75"/>
    <row r="1851" ht="12.75"/>
    <row r="1852" ht="12.75"/>
    <row r="1853" ht="12.75"/>
    <row r="1854" ht="12.75"/>
    <row r="1855" ht="12.75"/>
    <row r="1856" ht="12.75"/>
    <row r="1857" ht="12.75"/>
    <row r="1858" ht="12.75"/>
    <row r="1859" ht="12.75"/>
    <row r="1860" ht="12.75"/>
    <row r="1861" ht="12.75"/>
    <row r="1862" ht="12.75"/>
    <row r="1863" ht="12.75"/>
    <row r="1864" ht="12.75"/>
    <row r="1865" ht="12.75"/>
    <row r="1866" ht="12.75"/>
    <row r="1867" ht="12.75"/>
    <row r="1868" ht="12.75"/>
    <row r="1869" ht="12.75"/>
    <row r="1870" ht="12.75"/>
    <row r="1871" ht="12.75"/>
    <row r="1872" ht="12.75"/>
    <row r="1873" ht="12.75"/>
    <row r="1874" ht="12.75"/>
    <row r="1875" spans="6:7" ht="12.75">
      <c r="F1875" s="962"/>
      <c r="G1875" s="962"/>
    </row>
    <row r="1876" spans="6:7" ht="12.75">
      <c r="F1876" s="962"/>
      <c r="G1876" s="962"/>
    </row>
    <row r="1877" spans="6:7" ht="12.75">
      <c r="F1877" s="962"/>
      <c r="G1877" s="962"/>
    </row>
    <row r="1878" spans="6:7" ht="12.75">
      <c r="F1878" s="962"/>
      <c r="G1878" s="962"/>
    </row>
    <row r="1879" spans="6:7" ht="12.75">
      <c r="F1879" s="962"/>
      <c r="G1879" s="962"/>
    </row>
    <row r="1880" ht="12.75"/>
    <row r="1881" ht="12.75"/>
    <row r="1882" ht="12.75"/>
    <row r="1883" ht="12.75"/>
    <row r="1884" ht="12.75"/>
    <row r="1885" spans="7:7" ht="12.75">
      <c r="G1885" s="962"/>
    </row>
    <row r="1886" spans="7:7" ht="12.75">
      <c r="G1886" s="962"/>
    </row>
    <row r="1887" spans="7:7" ht="12.75">
      <c r="G1887" s="962"/>
    </row>
    <row r="1888" spans="7:7" ht="12.75">
      <c r="G1888" s="962"/>
    </row>
    <row r="1889" spans="7:7" ht="12.75">
      <c r="G1889" s="962"/>
    </row>
    <row r="1890" spans="7:7" ht="12.75">
      <c r="G1890" s="962"/>
    </row>
    <row r="1891" spans="7:7" ht="12.75">
      <c r="G1891" s="962"/>
    </row>
    <row r="1892" spans="7:7" ht="12.75">
      <c r="G1892" s="962"/>
    </row>
    <row r="1893" spans="7:7" ht="12.75">
      <c r="G1893" s="962"/>
    </row>
    <row r="1894" spans="7:7" ht="12.75">
      <c r="G1894" s="962"/>
    </row>
    <row r="1895" ht="12.75"/>
    <row r="1896" ht="12.75"/>
    <row r="1897" ht="12.75"/>
    <row r="1898" ht="12.75"/>
    <row r="1899" ht="12.75"/>
    <row r="1900" spans="6:6" ht="12.75">
      <c r="F1900" s="962"/>
    </row>
    <row r="1901" spans="6:6" ht="12.75">
      <c r="F1901" s="962"/>
    </row>
    <row r="1902" spans="6:6" ht="12.75">
      <c r="F1902" s="962"/>
    </row>
    <row r="1903" spans="6:6" ht="12.75">
      <c r="F1903" s="962"/>
    </row>
    <row r="1904" spans="6:6" ht="12.75">
      <c r="F1904" s="962"/>
    </row>
    <row r="1905" ht="12.75"/>
    <row r="1906" ht="12.75"/>
    <row r="1907" ht="12.75"/>
    <row r="1908" ht="12.75"/>
    <row r="1909" ht="12.75"/>
    <row r="1910" ht="12.75"/>
    <row r="1911" ht="12.75"/>
    <row r="1912" ht="12.75"/>
    <row r="1913" ht="12.75"/>
    <row r="1914" spans="6:6" ht="12.75">
      <c r="F1914" s="962"/>
    </row>
    <row r="1915" spans="6:6" ht="12.75">
      <c r="F1915" s="962"/>
    </row>
    <row r="1916" spans="6:6" ht="12.75">
      <c r="F1916" s="962"/>
    </row>
    <row r="1917" spans="6:6" ht="12.75">
      <c r="F1917" s="962"/>
    </row>
    <row r="1918" spans="6:6" ht="12.75">
      <c r="F1918" s="962"/>
    </row>
    <row r="1919" ht="12.75"/>
    <row r="1920" ht="12.75"/>
    <row r="1921" ht="12.75"/>
    <row r="1922" ht="12.75"/>
    <row r="1923" ht="12.75"/>
    <row r="1924" ht="12.75"/>
    <row r="1925" ht="12.75"/>
    <row r="1926" ht="12.75"/>
    <row r="1927" ht="12.75"/>
    <row r="1928" ht="12.75"/>
    <row r="1929" ht="12.75"/>
    <row r="1930" ht="12.75"/>
    <row r="1931" ht="12.75"/>
    <row r="1932" ht="12.75"/>
    <row r="1933" ht="12.75"/>
    <row r="1934" ht="12.75"/>
    <row r="1935" ht="12.75"/>
    <row r="1936" ht="12.75"/>
    <row r="1937" ht="12.75"/>
    <row r="1938" ht="12.75"/>
    <row r="1939" ht="12.75"/>
    <row r="1940" ht="12.75"/>
    <row r="1941" ht="12.75"/>
    <row r="1942" ht="12.75"/>
    <row r="1943" ht="12.75"/>
    <row r="1944" ht="12.75"/>
    <row r="1945" ht="12.75"/>
    <row r="1946" ht="12.75"/>
    <row r="1947" ht="12.75"/>
    <row r="1948" ht="12.75"/>
    <row r="1949" ht="12.75"/>
    <row r="1950" ht="12.75"/>
    <row r="1951" ht="12.75"/>
    <row r="1952" ht="12.75"/>
    <row r="1953" ht="12.75"/>
    <row r="1954" ht="12.75"/>
    <row r="1955" ht="12.75"/>
    <row r="1956" ht="12.75"/>
    <row r="1957" ht="12.75"/>
    <row r="1958" ht="12.75"/>
    <row r="1959" ht="12.75"/>
    <row r="1960" ht="12.75"/>
    <row r="1961" ht="12.75"/>
    <row r="1962" ht="12.75"/>
    <row r="1963" ht="12.75"/>
    <row r="1964" ht="12.75"/>
    <row r="1965" ht="12.75"/>
    <row r="1966" ht="12.75"/>
    <row r="1967" ht="12.75"/>
    <row r="1968" ht="12.75"/>
    <row r="1969" ht="12.75"/>
    <row r="1970" ht="12.75"/>
    <row r="1971" ht="12.75"/>
    <row r="1972" ht="12.75"/>
    <row r="1973" ht="12.75"/>
    <row r="1974" ht="12.75"/>
    <row r="1975" ht="12.75"/>
    <row r="1976" ht="12.75"/>
    <row r="1977" ht="12.75"/>
    <row r="1978" ht="12.75"/>
    <row r="1979" ht="12.75"/>
    <row r="1980" ht="12.75"/>
    <row r="1981" ht="12.75"/>
    <row r="1982" ht="12.75"/>
    <row r="1983" ht="12.75"/>
    <row r="1984" ht="12.75"/>
    <row r="1985" ht="12.75"/>
    <row r="1986" ht="12.75"/>
    <row r="1987" ht="12.75"/>
    <row r="1988" ht="12.75"/>
    <row r="1989" ht="12.75"/>
    <row r="1990" ht="12.75"/>
    <row r="1991" ht="12.75"/>
    <row r="1992" ht="12.75"/>
    <row r="1993" ht="12.75"/>
    <row r="1994" ht="12.75"/>
    <row r="1995" ht="12.75"/>
    <row r="1996" ht="12.75"/>
    <row r="1997" ht="12.75"/>
    <row r="1998" ht="12.75"/>
    <row r="1999" ht="12.75"/>
    <row r="2000" ht="12.75"/>
    <row r="2001" ht="12.75"/>
    <row r="2002" ht="12.75"/>
    <row r="2003" ht="12.75"/>
    <row r="2004" ht="12.75"/>
    <row r="2005" ht="12.75"/>
    <row r="2006" ht="12.75"/>
    <row r="2007" ht="12.75"/>
    <row r="2008" ht="12.75"/>
    <row r="2009" ht="12.75"/>
    <row r="2010" ht="12.75"/>
    <row r="2011" ht="12.75"/>
    <row r="2012" ht="12.75"/>
    <row r="2013" ht="12.75"/>
    <row r="2014" ht="12.75"/>
    <row r="2015" ht="12.75"/>
    <row r="2016" ht="12.75"/>
    <row r="2017" ht="12.75"/>
    <row r="2018" ht="12.75"/>
    <row r="2019" ht="12.75"/>
    <row r="2020" ht="12.75"/>
    <row r="2021" ht="12.75"/>
    <row r="2022" ht="12.75"/>
    <row r="2023" ht="12.75"/>
    <row r="2024" ht="12.75"/>
    <row r="2025" ht="12.75"/>
    <row r="2026" ht="12.75"/>
    <row r="2027" ht="12.75"/>
    <row r="2028" ht="12.75"/>
    <row r="2029" ht="12.75"/>
    <row r="2030" ht="12.75"/>
    <row r="2031" ht="12.75"/>
    <row r="2032" ht="12.75"/>
    <row r="2033" ht="12.75"/>
    <row r="2034" ht="12.75"/>
    <row r="2035" ht="12.75"/>
    <row r="2036" ht="12.75"/>
    <row r="2037" ht="12.75"/>
    <row r="2038" ht="12.75"/>
    <row r="2039" ht="12.75"/>
    <row r="2040" ht="12.75"/>
    <row r="2041" ht="12.75"/>
    <row r="2042" ht="12.75"/>
    <row r="2043" ht="12.75"/>
    <row r="2044" ht="12.75"/>
    <row r="2045" ht="12.75"/>
    <row r="2046" ht="12.75"/>
    <row r="2047" ht="12.75"/>
    <row r="2048" ht="12.75"/>
    <row r="2049" ht="12.75"/>
    <row r="2050" ht="12.75"/>
    <row r="2051" ht="12.75"/>
    <row r="2052" ht="12.75"/>
    <row r="2053" ht="12.75"/>
    <row r="2054" ht="12.75"/>
    <row r="2055" spans="6:7" ht="12.75">
      <c r="F2055" s="962"/>
      <c r="G2055" s="962"/>
    </row>
    <row r="2056" spans="6:7" ht="12.75">
      <c r="F2056" s="962"/>
      <c r="G2056" s="962"/>
    </row>
    <row r="2057" spans="6:7" ht="12.75">
      <c r="F2057" s="962"/>
      <c r="G2057" s="962"/>
    </row>
    <row r="2058" spans="6:7" ht="12.75">
      <c r="F2058" s="962"/>
      <c r="G2058" s="962"/>
    </row>
    <row r="2059" spans="6:7" ht="12.75">
      <c r="F2059" s="962"/>
      <c r="G2059" s="962"/>
    </row>
    <row r="2060" ht="12.75"/>
    <row r="2061" ht="12.75"/>
    <row r="2062" ht="12.75"/>
    <row r="2063" ht="12.75"/>
    <row r="2064" ht="12.75"/>
    <row r="2065" spans="7:7" ht="12.75">
      <c r="G2065" s="962"/>
    </row>
    <row r="2066" spans="7:7" ht="12.75">
      <c r="G2066" s="962"/>
    </row>
    <row r="2067" spans="7:7" ht="12.75">
      <c r="G2067" s="962"/>
    </row>
    <row r="2068" spans="7:7" ht="12.75">
      <c r="G2068" s="962"/>
    </row>
    <row r="2069" spans="7:7" ht="12.75">
      <c r="G2069" s="962"/>
    </row>
    <row r="2070" spans="7:7" ht="12.75">
      <c r="G2070" s="962"/>
    </row>
    <row r="2071" spans="7:7" ht="12.75">
      <c r="G2071" s="962"/>
    </row>
    <row r="2072" spans="7:7" ht="12.75">
      <c r="G2072" s="962"/>
    </row>
    <row r="2073" spans="7:7" ht="12.75">
      <c r="G2073" s="962"/>
    </row>
    <row r="2074" spans="7:7" ht="12.75">
      <c r="G2074" s="962"/>
    </row>
    <row r="2075" spans="7:7" ht="12.75">
      <c r="G2075" s="962"/>
    </row>
    <row r="2076" spans="7:7" ht="12.75">
      <c r="G2076" s="962"/>
    </row>
    <row r="2077" spans="7:7" ht="12.75">
      <c r="G2077" s="962"/>
    </row>
    <row r="2078" spans="7:7" ht="12.75">
      <c r="G2078" s="962"/>
    </row>
    <row r="2079" spans="7:7" ht="12.75">
      <c r="G2079" s="962"/>
    </row>
    <row r="2080" ht="12.75"/>
    <row r="2081" ht="12.75"/>
    <row r="2082" ht="12.75"/>
    <row r="2083" ht="12.75"/>
    <row r="2084" ht="12.75"/>
    <row r="2085" spans="6:6" ht="12.75">
      <c r="F2085" s="962"/>
    </row>
    <row r="2086" spans="6:6" ht="12.75">
      <c r="F2086" s="962"/>
    </row>
    <row r="2087" spans="6:6" ht="12.75">
      <c r="F2087" s="962"/>
    </row>
    <row r="2088" spans="6:6" ht="12.75">
      <c r="F2088" s="962"/>
    </row>
    <row r="2089" spans="6:6" ht="12.75">
      <c r="F2089" s="962"/>
    </row>
    <row r="2090" ht="12.75"/>
    <row r="2091" ht="12.75"/>
    <row r="2092" ht="12.75"/>
    <row r="2093" ht="12.75"/>
    <row r="2094" ht="12.75"/>
    <row r="2095" ht="12.75"/>
    <row r="2096" ht="12.75"/>
    <row r="2097" ht="12.75"/>
    <row r="2098" ht="12.75"/>
    <row r="2099" ht="12.75"/>
    <row r="2100" ht="12.75"/>
    <row r="2101" ht="12.75"/>
    <row r="2102" ht="12.75"/>
    <row r="2103" ht="12.75"/>
    <row r="2104" ht="12.75"/>
    <row r="2105" ht="12.75"/>
    <row r="2106" ht="12.75"/>
    <row r="2107" ht="12.75"/>
    <row r="2108" ht="12.75"/>
    <row r="2109" spans="6:6" ht="12.75">
      <c r="F2109" s="962"/>
    </row>
    <row r="2110" spans="6:6" ht="12.75">
      <c r="F2110" s="962"/>
    </row>
    <row r="2111" spans="6:6" ht="12.75">
      <c r="F2111" s="962"/>
    </row>
    <row r="2112" spans="6:6" ht="12.75">
      <c r="F2112" s="962"/>
    </row>
    <row r="2113" spans="6:6" ht="12.75">
      <c r="F2113" s="962"/>
    </row>
    <row r="2114" ht="12.75"/>
    <row r="2115" ht="12.75"/>
    <row r="2116" ht="12.75"/>
    <row r="2117" ht="12.75"/>
    <row r="2118" ht="12.75"/>
    <row r="2119" ht="12.75"/>
    <row r="2120" ht="12.75"/>
    <row r="2121" ht="12.75"/>
    <row r="2122" ht="12.75"/>
    <row r="2123" ht="12.75"/>
    <row r="2124" ht="12.75"/>
    <row r="2125" ht="12.75"/>
    <row r="2126" ht="12.75"/>
    <row r="2127" ht="12.75"/>
    <row r="2128" ht="12.75"/>
    <row r="2129" ht="12.75"/>
    <row r="2130" ht="12.75"/>
    <row r="2131" ht="12.75"/>
    <row r="2132" ht="12.75"/>
    <row r="2133" ht="12.75"/>
    <row r="2134" ht="12.75"/>
    <row r="2135" ht="12.75"/>
    <row r="2136" ht="12.75"/>
    <row r="2137" ht="12.75"/>
    <row r="2138" ht="12.75"/>
    <row r="2139" ht="12.75"/>
    <row r="2140" ht="12.75"/>
    <row r="2141" ht="12.75"/>
    <row r="2142" ht="12.75"/>
    <row r="2143" ht="12.75"/>
    <row r="2144" ht="12.75"/>
    <row r="2145" ht="12.75"/>
    <row r="2146" ht="12.75"/>
    <row r="2147" ht="12.75"/>
    <row r="2148" ht="12.75"/>
    <row r="2149" ht="12.75"/>
    <row r="2150" ht="12.75"/>
    <row r="2151" ht="12.75"/>
    <row r="2152" ht="12.75"/>
    <row r="2153" ht="12.75"/>
    <row r="2154" ht="12.75"/>
    <row r="2155" ht="12.75"/>
    <row r="2156" ht="12.75"/>
    <row r="2157" ht="12.75"/>
    <row r="2158" ht="12.75"/>
    <row r="2159" ht="12.75"/>
    <row r="2160" ht="12.75"/>
    <row r="2161" ht="12.75"/>
    <row r="2162" ht="12.75"/>
    <row r="2163" ht="12.75"/>
    <row r="2164" ht="12.75"/>
    <row r="2165" ht="12.75"/>
    <row r="2166" ht="12.75"/>
    <row r="2167" ht="12.75"/>
    <row r="2168" ht="12.75"/>
    <row r="2169" ht="12.75"/>
    <row r="2170" ht="12.75"/>
    <row r="2171" ht="12.75"/>
    <row r="2172" ht="12.75"/>
    <row r="2173" ht="12.75"/>
    <row r="2174" ht="12.75"/>
    <row r="2175" ht="12.75"/>
    <row r="2176" ht="12.75"/>
    <row r="2177" ht="12.75"/>
    <row r="2178" ht="12.75"/>
    <row r="2179" ht="12.75"/>
    <row r="2180" ht="12.75"/>
    <row r="2181" ht="12.75"/>
    <row r="2182" ht="12.75"/>
    <row r="2183" ht="12.75"/>
    <row r="2184" ht="12.75"/>
    <row r="2185" ht="12.75"/>
    <row r="2186" ht="12.75"/>
    <row r="2187" ht="12.75"/>
    <row r="2188" ht="12.75"/>
    <row r="2189" ht="12.75"/>
    <row r="2190" ht="12.75"/>
    <row r="2191" ht="12.75"/>
    <row r="2192" ht="12.75"/>
    <row r="2193" ht="12.75"/>
    <row r="2194" ht="12.75"/>
    <row r="2195" ht="12.75"/>
    <row r="2196" ht="12.75"/>
    <row r="2197" ht="12.75"/>
    <row r="2198" ht="12.75"/>
    <row r="2199" ht="12.75"/>
    <row r="2200" ht="12.75"/>
    <row r="2201" ht="12.75"/>
    <row r="2202" ht="12.75"/>
    <row r="2203" ht="12.75"/>
    <row r="2204" ht="12.75"/>
    <row r="2205" ht="12.75"/>
    <row r="2206" ht="12.75"/>
    <row r="2207" ht="12.75"/>
    <row r="2208" ht="12.75"/>
    <row r="2209" ht="12.75"/>
    <row r="2210" ht="12.75"/>
    <row r="2211" ht="12.75"/>
    <row r="2212" ht="12.75"/>
    <row r="2213" ht="12.75"/>
    <row r="2214" ht="12.75"/>
    <row r="2215" ht="12.75"/>
    <row r="2216" ht="12.75"/>
    <row r="2217" ht="12.75"/>
    <row r="2218" ht="12.75"/>
    <row r="2219" ht="12.75"/>
    <row r="2220" ht="12.75"/>
    <row r="2221" ht="12.75"/>
    <row r="2222" ht="12.75"/>
    <row r="2223" ht="12.75"/>
    <row r="2224" ht="12.75"/>
    <row r="2225" ht="12.75"/>
    <row r="2226" ht="12.75"/>
    <row r="2227" ht="12.75"/>
    <row r="2228" ht="12.75"/>
    <row r="2229" ht="12.75"/>
    <row r="2230" ht="12.75"/>
    <row r="2231" ht="12.75"/>
    <row r="2232" ht="12.75"/>
    <row r="2233" ht="12.75"/>
    <row r="2234" ht="12.75"/>
    <row r="2235" ht="12.75"/>
    <row r="2236" ht="12.75"/>
    <row r="2237" ht="12.75"/>
    <row r="2238" ht="12.75"/>
    <row r="2239" ht="12.75"/>
    <row r="2240" ht="12.75"/>
    <row r="2241" ht="12.75"/>
    <row r="2242" ht="12.75"/>
    <row r="2243" ht="12.75"/>
    <row r="2244" ht="12.75"/>
    <row r="2245" ht="12.75"/>
    <row r="2246" ht="12.75"/>
    <row r="2247" ht="12.75"/>
    <row r="2248" ht="12.75"/>
    <row r="2249" ht="12.75"/>
    <row r="2250" ht="12.75"/>
    <row r="2251" ht="12.75"/>
    <row r="2252" ht="12.75"/>
    <row r="2253" ht="12.75"/>
    <row r="2254" ht="12.75"/>
    <row r="2255" ht="12.75"/>
    <row r="2256" ht="12.75"/>
    <row r="2257" ht="12.75"/>
    <row r="2258" ht="12.75"/>
    <row r="2259" ht="12.75"/>
    <row r="2260" ht="12.75"/>
    <row r="2261" ht="12.75"/>
    <row r="2262" ht="12.75"/>
    <row r="2263" ht="12.75"/>
    <row r="2264" ht="12.75"/>
    <row r="2265" ht="12.75"/>
    <row r="2266" ht="12.75"/>
    <row r="2267" ht="12.75"/>
    <row r="2268" ht="12.75"/>
    <row r="2269" ht="12.75"/>
    <row r="2270" ht="12.75"/>
    <row r="2271" ht="12.75"/>
    <row r="2272" ht="12.75"/>
    <row r="2273" ht="12.75"/>
    <row r="2274" ht="12.75"/>
    <row r="2275" ht="12.75"/>
    <row r="2276" ht="12.75"/>
    <row r="2277" ht="12.75"/>
    <row r="2278" ht="12.75"/>
    <row r="2279" ht="12.75"/>
    <row r="2280" ht="12.75"/>
    <row r="2281" ht="12.75"/>
    <row r="2282" ht="12.75"/>
    <row r="2283" ht="12.75"/>
    <row r="2284" ht="12.75"/>
    <row r="2285" ht="12.75"/>
    <row r="2286" ht="12.75"/>
    <row r="2287" ht="12.75"/>
    <row r="2288" ht="12.75"/>
    <row r="2289" ht="12.75"/>
    <row r="2290" ht="12.75"/>
    <row r="2291" ht="12.75"/>
    <row r="2292" ht="12.75"/>
    <row r="2293" ht="12.75"/>
    <row r="2294" ht="12.75"/>
    <row r="2295" ht="12.75"/>
    <row r="2296" ht="12.75"/>
    <row r="2297" ht="12.75"/>
    <row r="2298" ht="12.75"/>
    <row r="2299" ht="12.75"/>
    <row r="2300" ht="12.75"/>
    <row r="2301" ht="12.75"/>
    <row r="2302" ht="12.75"/>
    <row r="2303" ht="12.75"/>
    <row r="2304" ht="12.75"/>
    <row r="2305" ht="12.75"/>
    <row r="2306" ht="12.75"/>
    <row r="2307" ht="12.75"/>
    <row r="2308" ht="12.75"/>
    <row r="2309" ht="12.75"/>
    <row r="2310" ht="12.75"/>
    <row r="2311" ht="12.75"/>
    <row r="2312" ht="12.75"/>
    <row r="2313" ht="12.75"/>
    <row r="2314" ht="12.75"/>
    <row r="2315" ht="12.75"/>
    <row r="2316" ht="12.75"/>
    <row r="2317" ht="12.75"/>
    <row r="2318" ht="12.75"/>
    <row r="2319" ht="12.75"/>
    <row r="2320" ht="12.75"/>
    <row r="2321" ht="12.75"/>
    <row r="2322" ht="12.75"/>
    <row r="2323" ht="12.75"/>
    <row r="2324" ht="12.75"/>
    <row r="2325" ht="12.75"/>
    <row r="2326" ht="12.75"/>
    <row r="2327" ht="12.75"/>
    <row r="2328" ht="12.75"/>
    <row r="2329" ht="12.75"/>
    <row r="2330" ht="12.75"/>
    <row r="2331" ht="12.75"/>
    <row r="2332" ht="12.75"/>
    <row r="2333" ht="12.75"/>
    <row r="2334" ht="12.75"/>
    <row r="2335" ht="12.75"/>
    <row r="2336" ht="12.75"/>
    <row r="2337" ht="12.75"/>
    <row r="2338" ht="12.75"/>
    <row r="2339" ht="12.75"/>
    <row r="2340" ht="12.75"/>
    <row r="2341" ht="12.75"/>
    <row r="2342" ht="12.75"/>
    <row r="2343" ht="12.75"/>
    <row r="2344" ht="12.75"/>
    <row r="2345" ht="12.75"/>
    <row r="2346" ht="12.75"/>
    <row r="2347" ht="12.75"/>
    <row r="2348" ht="12.75"/>
    <row r="2349" ht="12.75"/>
    <row r="2350" ht="12.75"/>
    <row r="2351" ht="12.75"/>
    <row r="2352" ht="12.75"/>
    <row r="2353" ht="12.75"/>
    <row r="2354" ht="12.75"/>
    <row r="2355" ht="12.75"/>
    <row r="2356" ht="12.75"/>
    <row r="2357" ht="12.75"/>
    <row r="2358" ht="12.75"/>
    <row r="2359" ht="12.75"/>
    <row r="2360" ht="12.75"/>
    <row r="2361" ht="12.75"/>
    <row r="2362" ht="12.75"/>
    <row r="2363" ht="12.75"/>
    <row r="2364" ht="12.75"/>
    <row r="2365" ht="12.75"/>
    <row r="2366" ht="12.75"/>
    <row r="2367" ht="12.75"/>
    <row r="2368" ht="12.75"/>
    <row r="2369" ht="12.75"/>
    <row r="2370" ht="12.75"/>
    <row r="2371" ht="12.75"/>
    <row r="2372" ht="12.75"/>
    <row r="2373" ht="12.75"/>
    <row r="2374" ht="12.75"/>
    <row r="2375" ht="12.75"/>
    <row r="2376" ht="12.75"/>
    <row r="2377" ht="12.75"/>
    <row r="2378" ht="12.75"/>
    <row r="2379" ht="12.75"/>
    <row r="2380" ht="12.75"/>
    <row r="2381" ht="12.75"/>
    <row r="2382" ht="12.75"/>
    <row r="2383" ht="12.75"/>
    <row r="2384" ht="12.75"/>
    <row r="2385" ht="12.75"/>
    <row r="2386" ht="12.75"/>
    <row r="2387" ht="12.75"/>
    <row r="2388" ht="12.75"/>
    <row r="2389" ht="12.75"/>
    <row r="2390" ht="12.75"/>
    <row r="2391" ht="12.75"/>
    <row r="2392" ht="12.75"/>
    <row r="2393" ht="12.75"/>
    <row r="2394" ht="12.75"/>
    <row r="2395" ht="12.75"/>
    <row r="2396" ht="12.75"/>
    <row r="2397" ht="12.75"/>
    <row r="2398" ht="12.75"/>
    <row r="2399" ht="12.75"/>
    <row r="2400" ht="12.75"/>
    <row r="2401" ht="12.75"/>
    <row r="2402" ht="12.75"/>
    <row r="2403" ht="12.75"/>
    <row r="2404" ht="12.75"/>
    <row r="2405" ht="12.75"/>
    <row r="2406" ht="12.75"/>
    <row r="2407" ht="12.75"/>
    <row r="2408" ht="12.75"/>
    <row r="2409" ht="12.75"/>
    <row r="2410" ht="12.75"/>
    <row r="2411" ht="12.75"/>
    <row r="2412" ht="12.75"/>
    <row r="2413" ht="12.75"/>
    <row r="2414" ht="12.75"/>
    <row r="2415" ht="12.75"/>
    <row r="2416" ht="12.75"/>
    <row r="2417" ht="12.75"/>
    <row r="2418" ht="12.75"/>
    <row r="2419" ht="12.75"/>
    <row r="2420" spans="6:7" ht="12.75">
      <c r="F2420" s="962"/>
      <c r="G2420" s="962"/>
    </row>
    <row r="2421" spans="6:7" ht="12.75">
      <c r="F2421" s="962"/>
      <c r="G2421" s="962"/>
    </row>
    <row r="2422" spans="6:7" ht="12.75">
      <c r="F2422" s="962"/>
      <c r="G2422" s="962"/>
    </row>
    <row r="2423" spans="6:7" ht="12.75">
      <c r="F2423" s="962"/>
      <c r="G2423" s="962"/>
    </row>
    <row r="2424" spans="6:7" ht="12.75">
      <c r="F2424" s="962"/>
      <c r="G2424" s="962"/>
    </row>
    <row r="2425" ht="12.75"/>
    <row r="2426" ht="12.75"/>
    <row r="2427" ht="12.75"/>
    <row r="2428" ht="12.75"/>
    <row r="2429" ht="12.75"/>
    <row r="2430" spans="7:7" ht="12.75">
      <c r="G2430" s="962"/>
    </row>
    <row r="2431" spans="7:7" ht="12.75">
      <c r="G2431" s="962"/>
    </row>
    <row r="2432" spans="7:7" ht="12.75">
      <c r="G2432" s="962"/>
    </row>
    <row r="2433" spans="7:7" ht="12.75">
      <c r="G2433" s="962"/>
    </row>
    <row r="2434" spans="7:7" ht="12.75">
      <c r="G2434" s="962"/>
    </row>
    <row r="2435" spans="7:7" ht="12.75">
      <c r="G2435" s="962"/>
    </row>
    <row r="2436" spans="7:7" ht="12.75">
      <c r="G2436" s="962"/>
    </row>
    <row r="2437" spans="7:7" ht="12.75">
      <c r="G2437" s="962"/>
    </row>
    <row r="2438" spans="7:7" ht="12.75">
      <c r="G2438" s="962"/>
    </row>
    <row r="2439" spans="7:7" ht="12.75">
      <c r="G2439" s="962"/>
    </row>
    <row r="2440" ht="12.75"/>
    <row r="2441" ht="12.75"/>
    <row r="2442" ht="12.75"/>
    <row r="2443" ht="12.75"/>
    <row r="2444" ht="12.75"/>
    <row r="2445" spans="6:6" ht="12.75">
      <c r="F2445" s="962"/>
    </row>
    <row r="2446" spans="6:6" ht="12.75">
      <c r="F2446" s="962"/>
    </row>
    <row r="2447" spans="6:6" ht="12.75">
      <c r="F2447" s="962"/>
    </row>
    <row r="2448" spans="6:6" ht="12.75">
      <c r="F2448" s="962"/>
    </row>
    <row r="2449" spans="6:6" ht="12.75">
      <c r="F2449" s="962"/>
    </row>
    <row r="2450" ht="12.75"/>
    <row r="2451" ht="12.75"/>
    <row r="2452" ht="12.75"/>
    <row r="2453" ht="12.75"/>
    <row r="2454" ht="12.75"/>
    <row r="2455" ht="12.75"/>
    <row r="2456" ht="12.75"/>
    <row r="2457" ht="12.75"/>
    <row r="2458" ht="12.75"/>
    <row r="2459" spans="6:6" ht="12.75">
      <c r="F2459" s="962"/>
    </row>
    <row r="2460" spans="6:6" ht="12.75">
      <c r="F2460" s="962"/>
    </row>
    <row r="2461" spans="6:6" ht="12.75">
      <c r="F2461" s="962"/>
    </row>
    <row r="2462" spans="6:6" ht="12.75">
      <c r="F2462" s="962"/>
    </row>
    <row r="2463" spans="6:6" ht="12.75">
      <c r="F2463" s="962"/>
    </row>
    <row r="2464" ht="12.75"/>
    <row r="2465" ht="12.75"/>
    <row r="2466" ht="12.75"/>
    <row r="2467" ht="12.75"/>
    <row r="2468" ht="12.75"/>
    <row r="2469" ht="12.75"/>
    <row r="2470" ht="12.75"/>
    <row r="2471" ht="12.75"/>
    <row r="2472" ht="12.75"/>
    <row r="2473" ht="12.75"/>
    <row r="2474" ht="12.75"/>
    <row r="2475" ht="12.75"/>
    <row r="2476" ht="12.75"/>
    <row r="2477" ht="12.75"/>
    <row r="2478" ht="12.75"/>
    <row r="2479" ht="12.75"/>
    <row r="2480" ht="12.75"/>
    <row r="2481" ht="12.75"/>
    <row r="2482" ht="12.75"/>
    <row r="2483" ht="12.75"/>
    <row r="2484" ht="12.75"/>
    <row r="2485" ht="12.75"/>
    <row r="2486" ht="12.75"/>
    <row r="2487" ht="12.75"/>
    <row r="2488" ht="12.75"/>
    <row r="2489" ht="12.75"/>
    <row r="2490" ht="12.75"/>
    <row r="2491" ht="12.75"/>
    <row r="2492" ht="12.75"/>
    <row r="2493" ht="12.75"/>
    <row r="2494" ht="12.75"/>
    <row r="2495" ht="12.75"/>
    <row r="2496" ht="12.75"/>
    <row r="2497" ht="12.75"/>
    <row r="2498" ht="12.75"/>
    <row r="2499" ht="12.75"/>
    <row r="2500" ht="12.75"/>
    <row r="2501" ht="12.75"/>
    <row r="2502" ht="12.75"/>
    <row r="2503" ht="12.75"/>
    <row r="2504" ht="12.75"/>
    <row r="2505" ht="12.75"/>
    <row r="2506" ht="12.75"/>
    <row r="2507" ht="12.75"/>
    <row r="2508" ht="12.75"/>
    <row r="2509" ht="12.75"/>
    <row r="2510" ht="12.75"/>
    <row r="2511" ht="12.75"/>
    <row r="2512" ht="12.75"/>
    <row r="2513" ht="12.75"/>
    <row r="2514" ht="12.75"/>
    <row r="2515" ht="12.75"/>
    <row r="2516" ht="12.75"/>
    <row r="2517" ht="12.75"/>
    <row r="2518" ht="12.75"/>
    <row r="2519" ht="12.75"/>
    <row r="2520" ht="12.75"/>
    <row r="2521" ht="12.75"/>
    <row r="2522" ht="12.75"/>
    <row r="2523" ht="12.75"/>
    <row r="2524" ht="12.75"/>
    <row r="2525" ht="12.75"/>
    <row r="2526" ht="12.75"/>
    <row r="2527" ht="12.75"/>
    <row r="2528" ht="12.75"/>
    <row r="2529" ht="12.75"/>
    <row r="2530" ht="12.75"/>
    <row r="2531" ht="12.75"/>
    <row r="2532" ht="12.75"/>
    <row r="2533" ht="12.75"/>
    <row r="2534" ht="12.75"/>
    <row r="2535" ht="12.75"/>
    <row r="2536" ht="12.75"/>
    <row r="2537" ht="12.75"/>
    <row r="2538" ht="12.75"/>
    <row r="2539" ht="12.75"/>
    <row r="2540" ht="12.75"/>
    <row r="2541" ht="12.75"/>
    <row r="2542" ht="12.75"/>
    <row r="2543" ht="12.75"/>
    <row r="2544" ht="12.75"/>
    <row r="2545" ht="12.75"/>
    <row r="2546" ht="12.75"/>
    <row r="2547" ht="12.75"/>
    <row r="2548" ht="12.75"/>
    <row r="2549" ht="12.75"/>
    <row r="2550" ht="12.75"/>
    <row r="2551" ht="12.75"/>
    <row r="2552" ht="12.75"/>
    <row r="2553" ht="12.75"/>
    <row r="2554" ht="12.75"/>
    <row r="2555" ht="12.75"/>
    <row r="2556" ht="12.75"/>
    <row r="2557" ht="12.75"/>
    <row r="2558" ht="12.75"/>
    <row r="2559" ht="12.75"/>
    <row r="2560" ht="12.75"/>
    <row r="2561" ht="12.75"/>
    <row r="2562" ht="12.75"/>
    <row r="2563" ht="12.75"/>
    <row r="2564" ht="12.75"/>
    <row r="2565" ht="12.75"/>
    <row r="2566" ht="12.75"/>
    <row r="2567" ht="12.75"/>
    <row r="2568" ht="12.75"/>
    <row r="2569" ht="12.75"/>
    <row r="2570" ht="12.75"/>
    <row r="2571" ht="12.75"/>
    <row r="2572" ht="12.75"/>
    <row r="2573" ht="12.75"/>
    <row r="2574" ht="12.75"/>
    <row r="2575" ht="12.75"/>
    <row r="2576" ht="12.75"/>
    <row r="2577" ht="12.75"/>
    <row r="2578" ht="12.75"/>
    <row r="2579" ht="12.75"/>
    <row r="2580" ht="12.75"/>
    <row r="2581" ht="12.75"/>
    <row r="2582" ht="12.75"/>
    <row r="2583" ht="12.75"/>
    <row r="2584" ht="12.75"/>
    <row r="2585" ht="12.75"/>
    <row r="2586" ht="12.75"/>
    <row r="2587" ht="12.75"/>
    <row r="2588" ht="12.75"/>
    <row r="2589" ht="12.75"/>
    <row r="2590" ht="12.75"/>
    <row r="2591" ht="12.75"/>
    <row r="2592" ht="12.75"/>
    <row r="2593" ht="12.75"/>
    <row r="2594" ht="12.75"/>
    <row r="2595" ht="12.75"/>
    <row r="2596" ht="12.75"/>
    <row r="2597" ht="12.75"/>
    <row r="2598" ht="12.75"/>
    <row r="2599" ht="12.75"/>
    <row r="2600" ht="12.75"/>
    <row r="2601" ht="12.75"/>
    <row r="2602" ht="12.75"/>
    <row r="2603" ht="12.75"/>
    <row r="2604" ht="12.75"/>
    <row r="2605" ht="12.75"/>
    <row r="2606" ht="12.75"/>
    <row r="2607" ht="12.75"/>
    <row r="2608" ht="12.75"/>
    <row r="2609" ht="12.75"/>
    <row r="2610" ht="12.75"/>
    <row r="2611" ht="12.75"/>
    <row r="2612" ht="12.75"/>
    <row r="2613" ht="12.75"/>
    <row r="2614" ht="12.75"/>
    <row r="2615" ht="12.75"/>
    <row r="2616" spans="6:7" ht="12.75">
      <c r="F2616" s="962"/>
      <c r="G2616" s="962"/>
    </row>
    <row r="2617" spans="6:7" ht="12.75">
      <c r="F2617" s="962"/>
      <c r="G2617" s="962"/>
    </row>
    <row r="2618" spans="6:7" ht="12.75">
      <c r="F2618" s="962"/>
      <c r="G2618" s="962"/>
    </row>
    <row r="2619" spans="6:7" ht="12.75">
      <c r="F2619" s="962"/>
      <c r="G2619" s="962"/>
    </row>
    <row r="2620" spans="6:7" ht="12.75">
      <c r="F2620" s="962"/>
      <c r="G2620" s="962"/>
    </row>
    <row r="2621" ht="12.75"/>
    <row r="2622" ht="12.75"/>
    <row r="2623" ht="12.75"/>
    <row r="2624" ht="12.75"/>
    <row r="2625" ht="12.75"/>
    <row r="2626" spans="7:7" ht="12.75">
      <c r="G2626" s="962"/>
    </row>
    <row r="2627" spans="7:7" ht="12.75">
      <c r="G2627" s="962"/>
    </row>
    <row r="2628" spans="7:7" ht="12.75">
      <c r="G2628" s="962"/>
    </row>
    <row r="2629" spans="7:7" ht="12.75">
      <c r="G2629" s="962"/>
    </row>
    <row r="2630" spans="7:7" ht="12.75">
      <c r="G2630" s="962"/>
    </row>
    <row r="2631" spans="7:7" ht="12.75">
      <c r="G2631" s="962"/>
    </row>
    <row r="2632" spans="7:7" ht="12.75">
      <c r="G2632" s="962"/>
    </row>
    <row r="2633" spans="7:7" ht="12.75">
      <c r="G2633" s="962"/>
    </row>
    <row r="2634" spans="7:7" ht="12.75">
      <c r="G2634" s="962"/>
    </row>
    <row r="2635" spans="7:7" ht="12.75">
      <c r="G2635" s="962"/>
    </row>
    <row r="2636" ht="12.75"/>
    <row r="2637" ht="12.75"/>
    <row r="2638" ht="12.75"/>
    <row r="2639" ht="12.75"/>
    <row r="2640" ht="12.75"/>
    <row r="2641" ht="12.75"/>
    <row r="2642" ht="12.75"/>
    <row r="2643" ht="12.75"/>
    <row r="2644" ht="12.75"/>
    <row r="2645" ht="12.75"/>
    <row r="2646" ht="12.75"/>
    <row r="2647" ht="12.75"/>
    <row r="2648" ht="12.75"/>
    <row r="2649" ht="12.75"/>
    <row r="2650" spans="6:6" ht="12.75">
      <c r="F2650" s="962"/>
    </row>
    <row r="2651" spans="6:6" ht="12.75">
      <c r="F2651" s="962"/>
    </row>
    <row r="2652" spans="6:6" ht="12.75">
      <c r="F2652" s="962"/>
    </row>
    <row r="2653" spans="6:6" ht="12.75">
      <c r="F2653" s="962"/>
    </row>
    <row r="2654" spans="6:6" ht="12.75">
      <c r="F2654" s="962"/>
    </row>
    <row r="2655" ht="12.75"/>
    <row r="2656" ht="12.75"/>
    <row r="2657" ht="12.75"/>
    <row r="2658" ht="12.75"/>
    <row r="2659" ht="12.75"/>
    <row r="2660" ht="12.75"/>
    <row r="2661" ht="12.75"/>
    <row r="2662" ht="12.75"/>
    <row r="2663" ht="12.75"/>
    <row r="2664" ht="12.75"/>
    <row r="2665" ht="12.75"/>
    <row r="2666" ht="12.75"/>
    <row r="2667" ht="12.75"/>
    <row r="2668" ht="12.75"/>
    <row r="2669" ht="12.75"/>
    <row r="2670" ht="12.75"/>
    <row r="2671" ht="12.75"/>
    <row r="2672" ht="12.75"/>
    <row r="2673" ht="12.75"/>
    <row r="2674" ht="12.75"/>
    <row r="2675" ht="12.75"/>
    <row r="2676" ht="12.75"/>
    <row r="2677" ht="12.75"/>
    <row r="2678" ht="12.75"/>
    <row r="2679" ht="12.75"/>
    <row r="2680" ht="12.75"/>
    <row r="2681" ht="12.75"/>
    <row r="2682" ht="12.75"/>
    <row r="2683" ht="12.75"/>
    <row r="2684" ht="12.75"/>
    <row r="2685" ht="12.75"/>
    <row r="2686" ht="12.75"/>
    <row r="2687" ht="12.75"/>
    <row r="2688" ht="12.75"/>
    <row r="2689" ht="12.75"/>
    <row r="2690" ht="12.75"/>
    <row r="2691" ht="12.75"/>
    <row r="2692" ht="12.75"/>
    <row r="2693" ht="12.75"/>
    <row r="2694" ht="12.75"/>
    <row r="2695" ht="12.75"/>
    <row r="2696" ht="12.75"/>
    <row r="2697" ht="12.75"/>
    <row r="2698" ht="12.75"/>
    <row r="2699" ht="12.75"/>
    <row r="2700" ht="12.75"/>
    <row r="2701" ht="12.75"/>
    <row r="2702" ht="12.75"/>
    <row r="2703" ht="12.75"/>
    <row r="2704" ht="12.75"/>
    <row r="2705" ht="12.75"/>
    <row r="2706" ht="12.75"/>
    <row r="2707" ht="12.75"/>
    <row r="2708" ht="12.75"/>
    <row r="2709" ht="12.75"/>
    <row r="2710" ht="12.75"/>
    <row r="2711" ht="12.75"/>
    <row r="2712" ht="12.75"/>
    <row r="2713" ht="12.75"/>
    <row r="2714" ht="12.75"/>
    <row r="2715" ht="12.75"/>
    <row r="2716" ht="12.75"/>
    <row r="2717" ht="12.75"/>
    <row r="2718" ht="12.75"/>
    <row r="2719" ht="12.75"/>
    <row r="2720" ht="12.75"/>
    <row r="2721" ht="12.75"/>
    <row r="2722" ht="12.75"/>
    <row r="2723" ht="12.75"/>
    <row r="2724" ht="12.75"/>
    <row r="2725" ht="12.75"/>
    <row r="2726" ht="12.75"/>
    <row r="2727" ht="12.75"/>
    <row r="2728" ht="12.75"/>
    <row r="2729" ht="12.75"/>
    <row r="2730" ht="12.75"/>
    <row r="2731" ht="12.75"/>
    <row r="2732" ht="12.75"/>
    <row r="2733" ht="12.75"/>
    <row r="2734" ht="12.75"/>
    <row r="2735" ht="12.75"/>
    <row r="2736" ht="12.75"/>
    <row r="2737" ht="12.75"/>
    <row r="2738" ht="12.75"/>
    <row r="2739" ht="12.75"/>
    <row r="2740" ht="12.75"/>
    <row r="2741" ht="12.75"/>
    <row r="2742" ht="12.75"/>
    <row r="2743" ht="12.75"/>
    <row r="2744" ht="12.75"/>
    <row r="2745" ht="12.75"/>
    <row r="2746" ht="12.75"/>
    <row r="2747" ht="12.75"/>
    <row r="2748" ht="12.75"/>
    <row r="2749" ht="12.75"/>
    <row r="2750" ht="12.75"/>
    <row r="2751" ht="12.75"/>
    <row r="2752" ht="12.75"/>
    <row r="2753" ht="12.75"/>
    <row r="2754" ht="12.75"/>
    <row r="2755" ht="12.75"/>
    <row r="2756" ht="12.75"/>
    <row r="2757" ht="12.75"/>
    <row r="2758" ht="12.75"/>
    <row r="2759" ht="12.75"/>
    <row r="2760" ht="12.75"/>
    <row r="2761" ht="12.75"/>
    <row r="2762" ht="12.75"/>
    <row r="2763" ht="12.75"/>
    <row r="2764" ht="12.75"/>
    <row r="2765" ht="12.75"/>
    <row r="2766" ht="12.75"/>
    <row r="2767" ht="12.75"/>
    <row r="2768" ht="12.75"/>
    <row r="2769" ht="12.75"/>
    <row r="2770" ht="12.75"/>
    <row r="2771" ht="12.75"/>
    <row r="2772" ht="12.75"/>
    <row r="2773" ht="12.75"/>
    <row r="2774" ht="12.75"/>
    <row r="2775" ht="12.75"/>
    <row r="2776" ht="12.75"/>
    <row r="2777" ht="12.75"/>
    <row r="2778" ht="12.75"/>
    <row r="2779" ht="12.75"/>
    <row r="2780" ht="12.75"/>
    <row r="2781" ht="12.75"/>
    <row r="2782" ht="12.75"/>
    <row r="2783" spans="6:7" ht="12.75">
      <c r="F2783" s="962"/>
      <c r="G2783" s="962"/>
    </row>
    <row r="2784" spans="6:7" ht="12.75">
      <c r="F2784" s="962"/>
      <c r="G2784" s="962"/>
    </row>
    <row r="2785" spans="6:7" ht="12.75">
      <c r="F2785" s="962"/>
      <c r="G2785" s="962"/>
    </row>
    <row r="2786" spans="6:7" ht="12.75">
      <c r="F2786" s="962"/>
      <c r="G2786" s="962"/>
    </row>
    <row r="2787" spans="6:7" ht="12.75">
      <c r="F2787" s="962"/>
      <c r="G2787" s="962"/>
    </row>
    <row r="2788" ht="12.75"/>
    <row r="2789" ht="12.75"/>
    <row r="2790" ht="12.75"/>
    <row r="2791" ht="12.75"/>
    <row r="2792" ht="12.75"/>
    <row r="2793" spans="7:7" ht="12.75">
      <c r="G2793" s="962"/>
    </row>
    <row r="2794" spans="7:7" ht="12.75">
      <c r="G2794" s="962"/>
    </row>
    <row r="2795" spans="7:7" ht="12.75">
      <c r="G2795" s="962"/>
    </row>
    <row r="2796" spans="7:7" ht="12.75">
      <c r="G2796" s="962"/>
    </row>
    <row r="2797" spans="7:7" ht="12.75">
      <c r="G2797" s="962"/>
    </row>
    <row r="2798" spans="7:7" ht="12.75">
      <c r="G2798" s="962"/>
    </row>
    <row r="2799" spans="7:7" ht="12.75">
      <c r="G2799" s="962"/>
    </row>
    <row r="2800" spans="7:7" ht="12.75">
      <c r="G2800" s="962"/>
    </row>
    <row r="2801" spans="7:7" ht="12.75">
      <c r="G2801" s="962"/>
    </row>
    <row r="2802" spans="7:7" ht="12.75">
      <c r="G2802" s="962"/>
    </row>
    <row r="2803" spans="7:7" ht="12.75">
      <c r="G2803" s="962"/>
    </row>
    <row r="2804" spans="7:7" ht="12.75">
      <c r="G2804" s="962"/>
    </row>
    <row r="2805" spans="7:7" ht="12.75">
      <c r="G2805" s="962"/>
    </row>
    <row r="2806" spans="7:7" ht="12.75">
      <c r="G2806" s="962"/>
    </row>
    <row r="2807" spans="7:7" ht="12.75">
      <c r="G2807" s="962"/>
    </row>
    <row r="2808" ht="12.75"/>
    <row r="2809" ht="12.75"/>
    <row r="2810" ht="12.75"/>
    <row r="2811" ht="12.75"/>
    <row r="2812" ht="12.75"/>
    <row r="2813" ht="12.75"/>
    <row r="2814" ht="12.75"/>
    <row r="2815" ht="12.75"/>
    <row r="2816" ht="12.75"/>
    <row r="2817" ht="12.75"/>
    <row r="2818" ht="12.75"/>
    <row r="2819" ht="12.75"/>
    <row r="2820" ht="12.75"/>
    <row r="2821" ht="12.75"/>
    <row r="2822" spans="6:6" ht="12.75">
      <c r="F2822" s="962"/>
    </row>
    <row r="2823" spans="6:6" ht="12.75">
      <c r="F2823" s="962"/>
    </row>
    <row r="2824" spans="6:6" ht="12.75">
      <c r="F2824" s="962"/>
    </row>
    <row r="2825" spans="6:6" ht="12.75">
      <c r="F2825" s="962"/>
    </row>
    <row r="2826" spans="6:6" ht="12.75">
      <c r="F2826" s="962"/>
    </row>
    <row r="2827" ht="12.75"/>
    <row r="2828" ht="12.75"/>
    <row r="2829" ht="12.75"/>
    <row r="2830" ht="12.75"/>
    <row r="2831" ht="12.75"/>
    <row r="2832" ht="12.75"/>
    <row r="2833" ht="12.75"/>
    <row r="2834" ht="12.75"/>
    <row r="2835" ht="12.75"/>
    <row r="2836" ht="12.75"/>
    <row r="2837" ht="12.75"/>
    <row r="2838" ht="12.75"/>
    <row r="2839" ht="12.75"/>
    <row r="2840" ht="12.75"/>
    <row r="2841" ht="12.75"/>
    <row r="2842" ht="12.75"/>
    <row r="2843" ht="12.75"/>
    <row r="2844" ht="12.75"/>
    <row r="2845" ht="12.75"/>
    <row r="2846" ht="12.75"/>
    <row r="2847" ht="12.75"/>
    <row r="2848" ht="12.75"/>
    <row r="2849" ht="12.75"/>
    <row r="2850" ht="12.75"/>
    <row r="2851" ht="12.75"/>
    <row r="2852" ht="12.75"/>
    <row r="2853" ht="12.75"/>
    <row r="2854" ht="12.75"/>
    <row r="2855" ht="12.75"/>
    <row r="2856" ht="12.75"/>
    <row r="2857" ht="12.75"/>
    <row r="2858" ht="12.75"/>
    <row r="2859" ht="12.75"/>
    <row r="2860" ht="12.75"/>
    <row r="2861" ht="12.75"/>
    <row r="2862" ht="12.75"/>
    <row r="2863" ht="12.75"/>
    <row r="2864" ht="12.75"/>
    <row r="2865" ht="12.75"/>
    <row r="2866" ht="12.75"/>
    <row r="2867" ht="12.75"/>
    <row r="2868" ht="12.75"/>
    <row r="2869" ht="12.75"/>
    <row r="2870" ht="12.75"/>
    <row r="2871" ht="12.75"/>
    <row r="2872" ht="12.75"/>
    <row r="2873" ht="12.75"/>
    <row r="2874" ht="12.75"/>
    <row r="2875" ht="12.75"/>
    <row r="2876" ht="12.75"/>
    <row r="2877" ht="12.75"/>
    <row r="2878" ht="12.75"/>
    <row r="2879" ht="12.75"/>
    <row r="2880" ht="12.75"/>
    <row r="2881" ht="12.75"/>
    <row r="2882" ht="12.75"/>
    <row r="2883" ht="12.75"/>
    <row r="2884" ht="12.75"/>
    <row r="2885" ht="12.75"/>
    <row r="2886" ht="12.75"/>
    <row r="2887" ht="12.75"/>
    <row r="2888" ht="12.75"/>
    <row r="2889" ht="12.75"/>
    <row r="2890" ht="12.75"/>
    <row r="2891" ht="12.75"/>
    <row r="2892" ht="12.75"/>
    <row r="2893" ht="12.75"/>
    <row r="2894" ht="12.75"/>
    <row r="2895" ht="12.75"/>
    <row r="2896" ht="12.75"/>
    <row r="2897" ht="12.75"/>
    <row r="2898" ht="12.75"/>
    <row r="2899" ht="12.75"/>
    <row r="2900" ht="12.75"/>
    <row r="2901" ht="12.75"/>
    <row r="2902" ht="12.75"/>
    <row r="2903" ht="12.75"/>
    <row r="2904" ht="12.75"/>
    <row r="2905" ht="12.75"/>
    <row r="2906" ht="12.75"/>
    <row r="2907" ht="12.75"/>
    <row r="2908" ht="12.75"/>
    <row r="2909" ht="12.75"/>
    <row r="2910" ht="12.75"/>
    <row r="2911" ht="12.75"/>
    <row r="2912" ht="12.75"/>
    <row r="2913" ht="12.75"/>
    <row r="2914" ht="12.75"/>
    <row r="2915" ht="12.75"/>
    <row r="2916" ht="12.75"/>
    <row r="2917" ht="12.75"/>
    <row r="2918" ht="12.75"/>
    <row r="2919" ht="12.75"/>
    <row r="2920" ht="12.75"/>
    <row r="2921" ht="12.75"/>
    <row r="2922" ht="12.75"/>
    <row r="2923" ht="12.75"/>
    <row r="2924" ht="12.75"/>
    <row r="2925" ht="12.75"/>
    <row r="2926" ht="12.75"/>
    <row r="2927" ht="12.75"/>
    <row r="2928" ht="12.75"/>
    <row r="2929" ht="12.75"/>
    <row r="2930" ht="12.75"/>
    <row r="2931" ht="12.75"/>
    <row r="2932" ht="12.75"/>
    <row r="2933" ht="12.75"/>
    <row r="2934" ht="12.75"/>
    <row r="2935" ht="12.75"/>
    <row r="2936" ht="12.75"/>
    <row r="2937" ht="12.75"/>
    <row r="2938" ht="12.75"/>
    <row r="2939" ht="12.75"/>
    <row r="2940" ht="12.75"/>
    <row r="2941" ht="12.75"/>
    <row r="2942" ht="12.75"/>
    <row r="2943" ht="12.75"/>
    <row r="2944" ht="12.75"/>
    <row r="2945" ht="12.75"/>
    <row r="2946" ht="12.75"/>
    <row r="2947" ht="12.75"/>
    <row r="2948" ht="12.75"/>
    <row r="2949" ht="12.75"/>
    <row r="2950" ht="12.75"/>
    <row r="2951" ht="12.75"/>
    <row r="2952" ht="12.75"/>
    <row r="2953" spans="6:7" ht="12.75">
      <c r="F2953" s="962"/>
      <c r="G2953" s="962"/>
    </row>
    <row r="2954" spans="6:7" ht="12.75">
      <c r="F2954" s="962"/>
      <c r="G2954" s="962"/>
    </row>
    <row r="2955" spans="6:7" ht="12.75">
      <c r="F2955" s="962"/>
      <c r="G2955" s="962"/>
    </row>
    <row r="2956" spans="6:7" ht="12.75">
      <c r="F2956" s="962"/>
      <c r="G2956" s="962"/>
    </row>
    <row r="2957" spans="6:7" ht="12.75">
      <c r="F2957" s="962"/>
      <c r="G2957" s="962"/>
    </row>
    <row r="2958" ht="12.75"/>
    <row r="2959" ht="12.75"/>
    <row r="2960" ht="12.75"/>
    <row r="2961" ht="12.75"/>
    <row r="2962" ht="12.75"/>
    <row r="2963" spans="7:7" ht="12.75">
      <c r="G2963" s="962"/>
    </row>
    <row r="2964" spans="7:7" ht="12.75">
      <c r="G2964" s="962"/>
    </row>
    <row r="2965" spans="7:7" ht="12.75">
      <c r="G2965" s="962"/>
    </row>
    <row r="2966" spans="7:7" ht="12.75">
      <c r="G2966" s="962"/>
    </row>
    <row r="2967" spans="7:7" ht="12.75">
      <c r="G2967" s="962"/>
    </row>
    <row r="2968" spans="7:7" ht="12.75">
      <c r="G2968" s="962"/>
    </row>
    <row r="2969" spans="7:7" ht="12.75">
      <c r="G2969" s="962"/>
    </row>
    <row r="2970" spans="7:7" ht="12.75">
      <c r="G2970" s="962"/>
    </row>
    <row r="2971" spans="7:7" ht="12.75">
      <c r="G2971" s="962"/>
    </row>
    <row r="2972" spans="7:7" ht="12.75">
      <c r="G2972" s="962"/>
    </row>
    <row r="2973" spans="7:7" ht="12.75">
      <c r="G2973" s="962"/>
    </row>
    <row r="2974" spans="7:7" ht="12.75">
      <c r="G2974" s="962"/>
    </row>
    <row r="2975" spans="7:7" ht="12.75">
      <c r="G2975" s="962"/>
    </row>
    <row r="2976" spans="7:7" ht="12.75">
      <c r="G2976" s="962"/>
    </row>
    <row r="2977" spans="7:7" ht="12.75">
      <c r="G2977" s="962"/>
    </row>
    <row r="2978" ht="12.75"/>
    <row r="2979" ht="12.75"/>
    <row r="2980" ht="12.75"/>
    <row r="2981" ht="12.75"/>
    <row r="2982" ht="12.75"/>
    <row r="2983" spans="6:6" ht="12.75">
      <c r="F2983" s="962"/>
    </row>
    <row r="2984" spans="6:6" ht="12.75">
      <c r="F2984" s="962"/>
    </row>
    <row r="2985" spans="6:6" ht="12.75">
      <c r="F2985" s="962"/>
    </row>
    <row r="2986" spans="6:6" ht="12.75">
      <c r="F2986" s="962"/>
    </row>
    <row r="2987" spans="6:6" ht="12.75">
      <c r="F2987" s="962"/>
    </row>
    <row r="2988" ht="12.75"/>
    <row r="2989" ht="12.75"/>
    <row r="2990" ht="12.75"/>
    <row r="2991" ht="12.75"/>
    <row r="2992" ht="12.75"/>
    <row r="2993" ht="12.75"/>
    <row r="2994" ht="12.75"/>
    <row r="2995" ht="12.75"/>
    <row r="2996" ht="12.75"/>
    <row r="2997" spans="6:6" ht="12.75">
      <c r="F2997" s="962"/>
    </row>
    <row r="2998" spans="6:6" ht="12.75">
      <c r="F2998" s="962"/>
    </row>
    <row r="2999" spans="6:6" ht="12.75">
      <c r="F2999" s="962"/>
    </row>
    <row r="3000" spans="6:6" ht="12.75">
      <c r="F3000" s="962"/>
    </row>
    <row r="3001" spans="6:6" ht="12.75">
      <c r="F3001" s="962"/>
    </row>
  </sheetData>
  <autoFilter ref="A1:J1457"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E920A44-3519-407F-B637-D30BCBA4629F}">
  <sheetPr>
    <tabColor rgb="FFFFC000"/>
  </sheetPr>
  <dimension ref="A1:H92"/>
  <sheetViews>
    <sheetView workbookViewId="0" topLeftCell="A52">
      <selection pane="topLeft" activeCell="A65" sqref="A65:H92"/>
    </sheetView>
  </sheetViews>
  <sheetFormatPr defaultRowHeight="12.75"/>
  <cols>
    <col min="1" max="1" width="13.1428571428571" bestFit="1" customWidth="1"/>
    <col min="2" max="2" width="27.7142857142857" bestFit="1" customWidth="1"/>
    <col min="3" max="3" width="24.8571428571429" bestFit="1" customWidth="1"/>
    <col min="4" max="4" width="11.8571428571429" customWidth="1"/>
    <col min="5" max="5" width="11.4285714285714" bestFit="1" customWidth="1"/>
    <col min="6" max="6" width="14.8571428571429" bestFit="1" customWidth="1"/>
    <col min="7" max="7" width="9.85714285714286" bestFit="1" customWidth="1"/>
  </cols>
  <sheetData>
    <row r="1" spans="1:8" ht="12.75">
      <c r="A1" s="1425" t="s">
        <v>60</v>
      </c>
      <c r="B1" s="1425" t="s">
        <v>1249</v>
      </c>
      <c r="C1" s="1425" t="s">
        <v>1258</v>
      </c>
      <c r="D1" s="1425" t="s">
        <v>1259</v>
      </c>
      <c r="E1" s="1425" t="s">
        <v>1260</v>
      </c>
      <c r="F1" s="1425" t="s">
        <v>2964</v>
      </c>
      <c r="G1" s="1425" t="s">
        <v>520</v>
      </c>
      <c r="H1" t="s">
        <v>1129</v>
      </c>
    </row>
    <row r="2" spans="1:8" ht="12.75">
      <c r="A2" s="1425" t="s">
        <v>1236</v>
      </c>
      <c r="B2" s="1533" t="s">
        <v>3046</v>
      </c>
      <c r="C2" s="1425"/>
      <c r="D2" s="1425" t="s">
        <v>1269</v>
      </c>
      <c r="E2" s="1425">
        <v>407400</v>
      </c>
      <c r="F2" s="1425" t="s">
        <v>2762</v>
      </c>
      <c r="G2" s="1425">
        <v>-39737</v>
      </c>
      <c r="H2" t="s">
        <v>2966</v>
      </c>
    </row>
    <row r="3" spans="1:8" ht="12.75">
      <c r="A3" s="1425" t="s">
        <v>1236</v>
      </c>
      <c r="B3" s="1533" t="s">
        <v>3046</v>
      </c>
      <c r="C3" s="1425"/>
      <c r="D3" s="1425" t="s">
        <v>1269</v>
      </c>
      <c r="E3" s="1425">
        <v>407400</v>
      </c>
      <c r="F3" s="1425" t="s">
        <v>2772</v>
      </c>
      <c r="G3" s="1425">
        <v>-39737</v>
      </c>
      <c r="H3" s="962" t="s">
        <v>2966</v>
      </c>
    </row>
    <row r="4" spans="1:8" ht="12.75">
      <c r="A4" s="1425" t="s">
        <v>1236</v>
      </c>
      <c r="B4" s="1533" t="s">
        <v>3046</v>
      </c>
      <c r="C4" s="1425"/>
      <c r="D4" s="1425" t="s">
        <v>1269</v>
      </c>
      <c r="E4" s="1425">
        <v>407400</v>
      </c>
      <c r="F4" s="1425" t="s">
        <v>2773</v>
      </c>
      <c r="G4" s="1425">
        <v>-39737</v>
      </c>
      <c r="H4" s="962" t="s">
        <v>2966</v>
      </c>
    </row>
    <row r="5" spans="1:8" ht="12.75">
      <c r="A5" s="1425" t="s">
        <v>1236</v>
      </c>
      <c r="B5" s="1533" t="s">
        <v>3046</v>
      </c>
      <c r="C5" s="1425"/>
      <c r="D5" s="1425" t="s">
        <v>1269</v>
      </c>
      <c r="E5" s="1425">
        <v>407400</v>
      </c>
      <c r="F5" s="1425" t="s">
        <v>1264</v>
      </c>
      <c r="G5" s="1425">
        <v>-39737</v>
      </c>
      <c r="H5" s="962" t="s">
        <v>2965</v>
      </c>
    </row>
    <row r="6" spans="1:8" ht="12.75">
      <c r="A6" s="1425" t="s">
        <v>1236</v>
      </c>
      <c r="B6" s="1533" t="s">
        <v>3046</v>
      </c>
      <c r="C6" s="1425"/>
      <c r="D6" s="1425" t="s">
        <v>1269</v>
      </c>
      <c r="E6" s="1425">
        <v>407400</v>
      </c>
      <c r="F6" s="1425" t="s">
        <v>1265</v>
      </c>
      <c r="G6" s="1425">
        <v>-39737</v>
      </c>
      <c r="H6" s="962" t="s">
        <v>2965</v>
      </c>
    </row>
    <row r="7" spans="1:8" ht="12.75">
      <c r="A7" s="1425" t="s">
        <v>1236</v>
      </c>
      <c r="B7" s="1533" t="s">
        <v>3046</v>
      </c>
      <c r="C7" s="1425"/>
      <c r="D7" s="1425" t="s">
        <v>1269</v>
      </c>
      <c r="E7" s="1425">
        <v>407400</v>
      </c>
      <c r="F7" s="1425" t="s">
        <v>2774</v>
      </c>
      <c r="G7" s="1425">
        <v>-39737</v>
      </c>
      <c r="H7" s="962" t="s">
        <v>2966</v>
      </c>
    </row>
    <row r="8" spans="1:8" ht="12.75">
      <c r="A8" s="1425" t="s">
        <v>1236</v>
      </c>
      <c r="B8" s="1533" t="s">
        <v>3046</v>
      </c>
      <c r="C8" s="1425"/>
      <c r="D8" s="1425" t="s">
        <v>1269</v>
      </c>
      <c r="E8" s="1425">
        <v>407400</v>
      </c>
      <c r="F8" s="1425" t="s">
        <v>1266</v>
      </c>
      <c r="G8" s="1425">
        <v>-39737</v>
      </c>
      <c r="H8" s="962" t="s">
        <v>2965</v>
      </c>
    </row>
    <row r="9" spans="1:8" ht="12.75">
      <c r="A9" s="1425" t="s">
        <v>1236</v>
      </c>
      <c r="B9" s="1533" t="s">
        <v>3046</v>
      </c>
      <c r="C9" s="1425"/>
      <c r="D9" s="1425" t="s">
        <v>1269</v>
      </c>
      <c r="E9" s="1425">
        <v>407400</v>
      </c>
      <c r="F9" s="1425" t="s">
        <v>1267</v>
      </c>
      <c r="G9" s="1425">
        <v>-79474</v>
      </c>
      <c r="H9" s="962" t="s">
        <v>2965</v>
      </c>
    </row>
    <row r="10" spans="1:8" ht="12.75">
      <c r="A10" s="1425" t="s">
        <v>1236</v>
      </c>
      <c r="B10" s="1425" t="s">
        <v>189</v>
      </c>
      <c r="C10" s="1425" t="s">
        <v>477</v>
      </c>
      <c r="D10" s="1425" t="s">
        <v>1286</v>
      </c>
      <c r="E10" s="1425">
        <v>471100</v>
      </c>
      <c r="F10" s="1425" t="s">
        <v>1263</v>
      </c>
      <c r="G10" s="1425">
        <v>-1549.0599999999999</v>
      </c>
      <c r="H10" s="962" t="s">
        <v>2965</v>
      </c>
    </row>
    <row r="11" spans="1:8" ht="12.75">
      <c r="A11" s="1425" t="s">
        <v>1236</v>
      </c>
      <c r="B11" s="1425" t="s">
        <v>189</v>
      </c>
      <c r="C11" s="1425" t="s">
        <v>477</v>
      </c>
      <c r="D11" s="1425" t="s">
        <v>1286</v>
      </c>
      <c r="E11" s="1425">
        <v>471100</v>
      </c>
      <c r="F11" s="1425" t="s">
        <v>1264</v>
      </c>
      <c r="G11" s="1425">
        <v>124.56</v>
      </c>
      <c r="H11" s="962" t="s">
        <v>2965</v>
      </c>
    </row>
    <row r="12" spans="1:8" ht="12.75">
      <c r="A12" s="1425" t="s">
        <v>1236</v>
      </c>
      <c r="B12" s="1425" t="s">
        <v>189</v>
      </c>
      <c r="C12" s="1425" t="s">
        <v>477</v>
      </c>
      <c r="D12" s="1425" t="s">
        <v>1286</v>
      </c>
      <c r="E12" s="1425">
        <v>471100</v>
      </c>
      <c r="F12" s="1425" t="s">
        <v>1267</v>
      </c>
      <c r="G12" s="1425">
        <v>-185741.89999999999</v>
      </c>
      <c r="H12" s="962" t="s">
        <v>2965</v>
      </c>
    </row>
    <row r="13" spans="1:8" ht="12.75">
      <c r="A13" s="1425" t="s">
        <v>1236</v>
      </c>
      <c r="B13" s="1425" t="s">
        <v>777</v>
      </c>
      <c r="C13" s="1425"/>
      <c r="D13" s="1425" t="s">
        <v>549</v>
      </c>
      <c r="E13" s="1425">
        <v>634000</v>
      </c>
      <c r="F13" s="1425" t="s">
        <v>1329</v>
      </c>
      <c r="G13" s="1425"/>
      <c r="H13" s="962"/>
    </row>
    <row r="14" spans="1:8" ht="12.75">
      <c r="A14" s="1425" t="s">
        <v>1236</v>
      </c>
      <c r="B14" s="1425" t="s">
        <v>777</v>
      </c>
      <c r="C14" s="1425"/>
      <c r="D14" s="1425" t="s">
        <v>549</v>
      </c>
      <c r="E14" s="1425">
        <v>634000</v>
      </c>
      <c r="F14" s="1425" t="s">
        <v>1330</v>
      </c>
      <c r="G14" s="1425"/>
      <c r="H14" s="962"/>
    </row>
    <row r="15" spans="1:8" ht="12.75">
      <c r="A15" s="1425" t="s">
        <v>1236</v>
      </c>
      <c r="B15" s="1425" t="s">
        <v>777</v>
      </c>
      <c r="C15" s="1425"/>
      <c r="D15" s="1425" t="s">
        <v>549</v>
      </c>
      <c r="E15" s="1425">
        <v>634000</v>
      </c>
      <c r="F15" s="1425" t="s">
        <v>1331</v>
      </c>
      <c r="G15" s="1425"/>
      <c r="H15" s="962"/>
    </row>
    <row r="16" spans="1:8" ht="12.75">
      <c r="A16" s="1425" t="s">
        <v>1236</v>
      </c>
      <c r="B16" s="1425" t="s">
        <v>480</v>
      </c>
      <c r="C16" s="1425"/>
      <c r="D16" s="1425" t="s">
        <v>1286</v>
      </c>
      <c r="E16" s="1425">
        <v>488000</v>
      </c>
      <c r="F16" s="1425" t="s">
        <v>1263</v>
      </c>
      <c r="G16" s="1425">
        <v>1549.0599999999999</v>
      </c>
      <c r="H16" s="962" t="s">
        <v>2965</v>
      </c>
    </row>
    <row r="17" spans="1:8" ht="12.75">
      <c r="A17" s="1425" t="s">
        <v>1236</v>
      </c>
      <c r="B17" s="1425" t="s">
        <v>480</v>
      </c>
      <c r="C17" s="1425"/>
      <c r="D17" s="1425" t="s">
        <v>1286</v>
      </c>
      <c r="E17" s="1425">
        <v>488000</v>
      </c>
      <c r="F17" s="1425" t="s">
        <v>1264</v>
      </c>
      <c r="G17" s="1425">
        <v>-124.56</v>
      </c>
      <c r="H17" s="962" t="s">
        <v>2965</v>
      </c>
    </row>
    <row r="18" spans="1:8" ht="12.75">
      <c r="A18" s="1425" t="s">
        <v>1236</v>
      </c>
      <c r="B18" s="1425" t="s">
        <v>480</v>
      </c>
      <c r="C18" s="1425"/>
      <c r="D18" s="1425" t="s">
        <v>1286</v>
      </c>
      <c r="E18" s="1425">
        <v>488000</v>
      </c>
      <c r="F18" s="1425" t="s">
        <v>1267</v>
      </c>
      <c r="G18" s="1425">
        <v>185741.89999999999</v>
      </c>
      <c r="H18" s="962" t="s">
        <v>2965</v>
      </c>
    </row>
    <row r="19" spans="1:8" ht="12.75">
      <c r="A19" s="1425" t="s">
        <v>1236</v>
      </c>
      <c r="B19" s="1425" t="s">
        <v>504</v>
      </c>
      <c r="C19" s="1425"/>
      <c r="D19" s="1425" t="s">
        <v>1286</v>
      </c>
      <c r="E19" s="1425">
        <v>421030</v>
      </c>
      <c r="F19" s="1425" t="s">
        <v>1263</v>
      </c>
      <c r="G19" s="1425"/>
      <c r="H19" s="962"/>
    </row>
    <row r="20" spans="1:8" ht="12.75">
      <c r="A20" s="1425" t="s">
        <v>1236</v>
      </c>
      <c r="B20" s="1425" t="s">
        <v>504</v>
      </c>
      <c r="C20" s="1425"/>
      <c r="D20" s="1425" t="s">
        <v>1286</v>
      </c>
      <c r="E20" s="1425">
        <v>421030</v>
      </c>
      <c r="F20" s="1425" t="s">
        <v>1264</v>
      </c>
      <c r="G20" s="1425"/>
      <c r="H20" s="962"/>
    </row>
    <row r="21" spans="1:8" ht="12.75">
      <c r="A21" s="1425" t="s">
        <v>1236</v>
      </c>
      <c r="B21" s="1425" t="s">
        <v>504</v>
      </c>
      <c r="C21" s="1425"/>
      <c r="D21" s="1425" t="s">
        <v>1286</v>
      </c>
      <c r="E21" s="1425">
        <v>421030</v>
      </c>
      <c r="F21" s="1425" t="s">
        <v>1265</v>
      </c>
      <c r="G21" s="1425"/>
      <c r="H21" s="962"/>
    </row>
    <row r="22" spans="1:8" ht="12.75">
      <c r="A22" s="1425" t="s">
        <v>1236</v>
      </c>
      <c r="B22" s="1425" t="s">
        <v>504</v>
      </c>
      <c r="C22" s="1425"/>
      <c r="D22" s="1425" t="s">
        <v>1286</v>
      </c>
      <c r="E22" s="1425">
        <v>421030</v>
      </c>
      <c r="F22" s="1425" t="s">
        <v>1266</v>
      </c>
      <c r="G22" s="1425"/>
      <c r="H22" s="962"/>
    </row>
    <row r="23" spans="1:8" ht="12.75">
      <c r="A23" s="1425" t="s">
        <v>1236</v>
      </c>
      <c r="B23" s="1425" t="s">
        <v>504</v>
      </c>
      <c r="C23" s="1425"/>
      <c r="D23" s="1425" t="s">
        <v>1286</v>
      </c>
      <c r="E23" s="1425">
        <v>421030</v>
      </c>
      <c r="F23" s="1425" t="s">
        <v>1267</v>
      </c>
      <c r="G23" s="1425"/>
      <c r="H23" s="962"/>
    </row>
    <row r="24" spans="1:8" ht="12.75">
      <c r="A24" s="1425" t="s">
        <v>1236</v>
      </c>
      <c r="B24" s="1425" t="s">
        <v>315</v>
      </c>
      <c r="C24" s="1425"/>
      <c r="D24" s="1425" t="s">
        <v>549</v>
      </c>
      <c r="E24" s="1425">
        <v>675800</v>
      </c>
      <c r="F24" s="1425" t="s">
        <v>1350</v>
      </c>
      <c r="G24" s="1425">
        <v>-11496.709999999999</v>
      </c>
      <c r="H24" s="962" t="s">
        <v>2966</v>
      </c>
    </row>
    <row r="25" spans="1:8" ht="12.75">
      <c r="A25" s="1425" t="s">
        <v>1236</v>
      </c>
      <c r="B25" s="1425" t="s">
        <v>315</v>
      </c>
      <c r="C25" s="1425"/>
      <c r="D25" s="1425" t="s">
        <v>549</v>
      </c>
      <c r="E25" s="1425">
        <v>675800</v>
      </c>
      <c r="F25" s="1425" t="s">
        <v>1361</v>
      </c>
      <c r="G25" s="1425">
        <v>-11266.709999999999</v>
      </c>
      <c r="H25" s="962" t="s">
        <v>2965</v>
      </c>
    </row>
    <row r="26" spans="1:8" ht="12.75">
      <c r="A26" s="1425" t="s">
        <v>1236</v>
      </c>
      <c r="B26" s="1425" t="s">
        <v>315</v>
      </c>
      <c r="C26" s="1425"/>
      <c r="D26" s="1425" t="s">
        <v>549</v>
      </c>
      <c r="E26" s="1425">
        <v>675800</v>
      </c>
      <c r="F26" s="1425" t="s">
        <v>1351</v>
      </c>
      <c r="G26" s="1425">
        <v>-11347.700000000001</v>
      </c>
      <c r="H26" s="962" t="s">
        <v>2966</v>
      </c>
    </row>
    <row r="27" spans="1:8" ht="12.75">
      <c r="A27" s="1425" t="s">
        <v>1236</v>
      </c>
      <c r="B27" s="1425" t="s">
        <v>315</v>
      </c>
      <c r="C27" s="1425"/>
      <c r="D27" s="1425" t="s">
        <v>549</v>
      </c>
      <c r="E27" s="1425">
        <v>675800</v>
      </c>
      <c r="F27" s="1425" t="s">
        <v>1352</v>
      </c>
      <c r="G27" s="1425">
        <v>-11347.700000000001</v>
      </c>
      <c r="H27" s="962" t="s">
        <v>2966</v>
      </c>
    </row>
    <row r="28" spans="1:8" ht="12.75">
      <c r="A28" s="1425" t="s">
        <v>1236</v>
      </c>
      <c r="B28" s="1425" t="s">
        <v>315</v>
      </c>
      <c r="C28" s="1425"/>
      <c r="D28" s="1425" t="s">
        <v>549</v>
      </c>
      <c r="E28" s="1425">
        <v>675800</v>
      </c>
      <c r="F28" s="1425" t="s">
        <v>1363</v>
      </c>
      <c r="G28" s="1425">
        <v>-11266.709999999999</v>
      </c>
      <c r="H28" s="962" t="s">
        <v>2965</v>
      </c>
    </row>
    <row r="29" spans="1:8" ht="12.75">
      <c r="A29" s="1425" t="s">
        <v>1236</v>
      </c>
      <c r="B29" s="1425" t="s">
        <v>315</v>
      </c>
      <c r="C29" s="1425"/>
      <c r="D29" s="1425" t="s">
        <v>549</v>
      </c>
      <c r="E29" s="1425">
        <v>675800</v>
      </c>
      <c r="F29" s="1425" t="s">
        <v>1364</v>
      </c>
      <c r="G29" s="1425">
        <v>-11266.709999999999</v>
      </c>
      <c r="H29" s="962" t="s">
        <v>2965</v>
      </c>
    </row>
    <row r="30" spans="1:8" ht="12.75">
      <c r="A30" s="1425" t="s">
        <v>1236</v>
      </c>
      <c r="B30" s="1425" t="s">
        <v>315</v>
      </c>
      <c r="C30" s="1425"/>
      <c r="D30" s="1425" t="s">
        <v>549</v>
      </c>
      <c r="E30" s="1425">
        <v>675800</v>
      </c>
      <c r="F30" s="1425" t="s">
        <v>1353</v>
      </c>
      <c r="G30" s="1425">
        <v>-15560.73</v>
      </c>
      <c r="H30" s="962" t="s">
        <v>2966</v>
      </c>
    </row>
    <row r="31" spans="1:8" ht="12.75">
      <c r="A31" s="1425" t="s">
        <v>1236</v>
      </c>
      <c r="B31" s="1425" t="s">
        <v>315</v>
      </c>
      <c r="C31" s="1425"/>
      <c r="D31" s="1425" t="s">
        <v>549</v>
      </c>
      <c r="E31" s="1425">
        <v>675800</v>
      </c>
      <c r="F31" s="1425" t="s">
        <v>1365</v>
      </c>
      <c r="G31" s="1425">
        <v>-11266.709999999999</v>
      </c>
      <c r="H31" s="962" t="s">
        <v>2965</v>
      </c>
    </row>
    <row r="32" spans="1:8" ht="12.75">
      <c r="A32" s="1425" t="s">
        <v>1236</v>
      </c>
      <c r="B32" s="1425" t="s">
        <v>315</v>
      </c>
      <c r="C32" s="1425"/>
      <c r="D32" s="1425" t="s">
        <v>549</v>
      </c>
      <c r="E32" s="1425">
        <v>675800</v>
      </c>
      <c r="F32" s="1425" t="s">
        <v>1368</v>
      </c>
      <c r="G32" s="1425">
        <v>-11266.709999999999</v>
      </c>
      <c r="H32" s="962" t="s">
        <v>2965</v>
      </c>
    </row>
    <row r="33" spans="1:8" ht="12.75">
      <c r="A33" s="1425" t="s">
        <v>1236</v>
      </c>
      <c r="B33" s="1425" t="s">
        <v>1002</v>
      </c>
      <c r="C33" s="1425"/>
      <c r="D33" s="1425" t="s">
        <v>1309</v>
      </c>
      <c r="E33" s="1425">
        <v>408132</v>
      </c>
      <c r="F33" s="1425" t="s">
        <v>1350</v>
      </c>
      <c r="G33" s="1425">
        <v>9397.9200000000001</v>
      </c>
      <c r="H33" s="962" t="s">
        <v>2966</v>
      </c>
    </row>
    <row r="34" spans="1:8" ht="12.75">
      <c r="A34" s="1425" t="s">
        <v>1236</v>
      </c>
      <c r="B34" s="1425" t="s">
        <v>1002</v>
      </c>
      <c r="C34" s="1425"/>
      <c r="D34" s="1425" t="s">
        <v>1309</v>
      </c>
      <c r="E34" s="1425">
        <v>408132</v>
      </c>
      <c r="F34" s="1425" t="s">
        <v>1361</v>
      </c>
      <c r="G34" s="1425">
        <v>9167.9200000000001</v>
      </c>
      <c r="H34" s="962" t="s">
        <v>2965</v>
      </c>
    </row>
    <row r="35" spans="1:8" ht="12.75">
      <c r="A35" s="1425" t="s">
        <v>1236</v>
      </c>
      <c r="B35" s="1425" t="s">
        <v>1002</v>
      </c>
      <c r="C35" s="1425"/>
      <c r="D35" s="1425" t="s">
        <v>1309</v>
      </c>
      <c r="E35" s="1425">
        <v>408132</v>
      </c>
      <c r="F35" s="1425" t="s">
        <v>1351</v>
      </c>
      <c r="G35" s="1425">
        <v>9167.9200000000001</v>
      </c>
      <c r="H35" s="962" t="s">
        <v>2966</v>
      </c>
    </row>
    <row r="36" spans="1:8" ht="12.75">
      <c r="A36" s="1425" t="s">
        <v>1236</v>
      </c>
      <c r="B36" s="1425" t="s">
        <v>1002</v>
      </c>
      <c r="C36" s="1425"/>
      <c r="D36" s="1425" t="s">
        <v>1309</v>
      </c>
      <c r="E36" s="1425">
        <v>408132</v>
      </c>
      <c r="F36" s="1425" t="s">
        <v>1352</v>
      </c>
      <c r="G36" s="1425">
        <v>9167.9200000000001</v>
      </c>
      <c r="H36" s="962" t="s">
        <v>2966</v>
      </c>
    </row>
    <row r="37" spans="1:8" ht="12.75">
      <c r="A37" s="1425" t="s">
        <v>1236</v>
      </c>
      <c r="B37" s="1425" t="s">
        <v>1002</v>
      </c>
      <c r="C37" s="1425"/>
      <c r="D37" s="1425" t="s">
        <v>1309</v>
      </c>
      <c r="E37" s="1425">
        <v>408132</v>
      </c>
      <c r="F37" s="1425" t="s">
        <v>1363</v>
      </c>
      <c r="G37" s="1425">
        <v>9167.9200000000001</v>
      </c>
      <c r="H37" s="962" t="s">
        <v>2965</v>
      </c>
    </row>
    <row r="38" spans="1:8" ht="12.75">
      <c r="A38" s="1425" t="s">
        <v>1236</v>
      </c>
      <c r="B38" s="1425" t="s">
        <v>1002</v>
      </c>
      <c r="C38" s="1425"/>
      <c r="D38" s="1425" t="s">
        <v>1309</v>
      </c>
      <c r="E38" s="1425">
        <v>408132</v>
      </c>
      <c r="F38" s="1425" t="s">
        <v>1364</v>
      </c>
      <c r="G38" s="1425">
        <v>9167.9200000000001</v>
      </c>
      <c r="H38" s="962" t="s">
        <v>2965</v>
      </c>
    </row>
    <row r="39" spans="1:8" ht="12.75">
      <c r="A39" s="1425" t="s">
        <v>1236</v>
      </c>
      <c r="B39" s="1425" t="s">
        <v>1002</v>
      </c>
      <c r="C39" s="1425"/>
      <c r="D39" s="1425" t="s">
        <v>1309</v>
      </c>
      <c r="E39" s="1425">
        <v>408132</v>
      </c>
      <c r="F39" s="1425" t="s">
        <v>1353</v>
      </c>
      <c r="G39" s="1425">
        <v>13623.92</v>
      </c>
      <c r="H39" s="962" t="s">
        <v>2966</v>
      </c>
    </row>
    <row r="40" spans="1:8" ht="12.75">
      <c r="A40" s="1425" t="s">
        <v>1236</v>
      </c>
      <c r="B40" s="1425" t="s">
        <v>1002</v>
      </c>
      <c r="C40" s="1425"/>
      <c r="D40" s="1425" t="s">
        <v>1309</v>
      </c>
      <c r="E40" s="1425">
        <v>408132</v>
      </c>
      <c r="F40" s="1425" t="s">
        <v>1365</v>
      </c>
      <c r="G40" s="1425">
        <v>9167.9200000000001</v>
      </c>
      <c r="H40" s="962" t="s">
        <v>2965</v>
      </c>
    </row>
    <row r="41" spans="1:8" ht="12.75">
      <c r="A41" s="1425" t="s">
        <v>1236</v>
      </c>
      <c r="B41" s="1425" t="s">
        <v>1002</v>
      </c>
      <c r="C41" s="1425"/>
      <c r="D41" s="1425" t="s">
        <v>1309</v>
      </c>
      <c r="E41" s="1425">
        <v>408132</v>
      </c>
      <c r="F41" s="1425" t="s">
        <v>1368</v>
      </c>
      <c r="G41" s="1425">
        <v>9167.9200000000001</v>
      </c>
      <c r="H41" s="962" t="s">
        <v>2965</v>
      </c>
    </row>
    <row r="42" spans="1:8" ht="12.75">
      <c r="A42" s="1425" t="s">
        <v>1236</v>
      </c>
      <c r="B42" s="1425" t="s">
        <v>762</v>
      </c>
      <c r="C42" s="1425"/>
      <c r="D42" s="1425" t="s">
        <v>549</v>
      </c>
      <c r="E42" s="1425">
        <v>421000</v>
      </c>
      <c r="F42" s="1425" t="s">
        <v>1263</v>
      </c>
      <c r="G42" s="1425"/>
      <c r="H42" s="962"/>
    </row>
    <row r="43" spans="1:8" ht="12.75">
      <c r="A43" s="1425" t="s">
        <v>1236</v>
      </c>
      <c r="B43" s="1425" t="s">
        <v>762</v>
      </c>
      <c r="C43" s="1425"/>
      <c r="D43" s="1425" t="s">
        <v>549</v>
      </c>
      <c r="E43" s="1425">
        <v>421000</v>
      </c>
      <c r="F43" s="1425" t="s">
        <v>1264</v>
      </c>
      <c r="G43" s="1425"/>
      <c r="H43" s="962"/>
    </row>
    <row r="44" spans="1:8" ht="12.75">
      <c r="A44" s="1425" t="s">
        <v>1236</v>
      </c>
      <c r="B44" s="1425" t="s">
        <v>762</v>
      </c>
      <c r="C44" s="1425"/>
      <c r="D44" s="1425" t="s">
        <v>549</v>
      </c>
      <c r="E44" s="1425">
        <v>421000</v>
      </c>
      <c r="F44" s="1425" t="s">
        <v>1265</v>
      </c>
      <c r="G44" s="1425"/>
      <c r="H44" s="962"/>
    </row>
    <row r="45" spans="1:8" ht="12.75">
      <c r="A45" s="1425" t="s">
        <v>1236</v>
      </c>
      <c r="B45" s="1425" t="s">
        <v>762</v>
      </c>
      <c r="C45" s="1425"/>
      <c r="D45" s="1425" t="s">
        <v>549</v>
      </c>
      <c r="E45" s="1425">
        <v>421000</v>
      </c>
      <c r="F45" s="1425" t="s">
        <v>1266</v>
      </c>
      <c r="G45" s="1425"/>
      <c r="H45" s="962"/>
    </row>
    <row r="46" spans="1:8" ht="12.75">
      <c r="A46" s="1425" t="s">
        <v>1236</v>
      </c>
      <c r="B46" s="1425" t="s">
        <v>762</v>
      </c>
      <c r="C46" s="1425"/>
      <c r="D46" s="1425" t="s">
        <v>549</v>
      </c>
      <c r="E46" s="1425">
        <v>421000</v>
      </c>
      <c r="F46" s="1425" t="s">
        <v>1267</v>
      </c>
      <c r="G46" s="1425"/>
      <c r="H46" s="962"/>
    </row>
    <row r="47" spans="1:8" ht="12.75">
      <c r="A47" s="1425" t="s">
        <v>1236</v>
      </c>
      <c r="B47" s="1425" t="s">
        <v>913</v>
      </c>
      <c r="C47" s="1425"/>
      <c r="D47" s="1425" t="s">
        <v>1309</v>
      </c>
      <c r="E47" s="1425">
        <v>408102</v>
      </c>
      <c r="F47" s="1425" t="s">
        <v>1350</v>
      </c>
      <c r="G47" s="1425">
        <v>2098.79</v>
      </c>
      <c r="H47" s="962" t="s">
        <v>2966</v>
      </c>
    </row>
    <row r="48" spans="1:8" ht="12.75">
      <c r="A48" s="1425" t="s">
        <v>1236</v>
      </c>
      <c r="B48" s="1425" t="s">
        <v>913</v>
      </c>
      <c r="C48" s="1425"/>
      <c r="D48" s="1425" t="s">
        <v>1309</v>
      </c>
      <c r="E48" s="1425">
        <v>408102</v>
      </c>
      <c r="F48" s="1425" t="s">
        <v>1361</v>
      </c>
      <c r="G48" s="1425">
        <v>2098.79</v>
      </c>
      <c r="H48" s="962" t="s">
        <v>2965</v>
      </c>
    </row>
    <row r="49" spans="1:8" ht="12.75">
      <c r="A49" s="1425" t="s">
        <v>1236</v>
      </c>
      <c r="B49" s="1425" t="s">
        <v>913</v>
      </c>
      <c r="C49" s="1425"/>
      <c r="D49" s="1425" t="s">
        <v>1309</v>
      </c>
      <c r="E49" s="1425">
        <v>408102</v>
      </c>
      <c r="F49" s="1425" t="s">
        <v>1351</v>
      </c>
      <c r="G49" s="1425">
        <v>2179.7800000000002</v>
      </c>
      <c r="H49" s="962" t="s">
        <v>2966</v>
      </c>
    </row>
    <row r="50" spans="1:8" ht="12.75">
      <c r="A50" s="1425" t="s">
        <v>1236</v>
      </c>
      <c r="B50" s="1425" t="s">
        <v>913</v>
      </c>
      <c r="C50" s="1425"/>
      <c r="D50" s="1425" t="s">
        <v>1309</v>
      </c>
      <c r="E50" s="1425">
        <v>408102</v>
      </c>
      <c r="F50" s="1425" t="s">
        <v>1352</v>
      </c>
      <c r="G50" s="1425">
        <v>2179.7800000000002</v>
      </c>
      <c r="H50" s="962" t="s">
        <v>2966</v>
      </c>
    </row>
    <row r="51" spans="1:8" ht="12.75">
      <c r="A51" s="1425" t="s">
        <v>1236</v>
      </c>
      <c r="B51" s="1425" t="s">
        <v>913</v>
      </c>
      <c r="C51" s="1425"/>
      <c r="D51" s="1425" t="s">
        <v>1309</v>
      </c>
      <c r="E51" s="1425">
        <v>408102</v>
      </c>
      <c r="F51" s="1425" t="s">
        <v>1363</v>
      </c>
      <c r="G51" s="1425">
        <v>2098.79</v>
      </c>
      <c r="H51" s="962" t="s">
        <v>2965</v>
      </c>
    </row>
    <row r="52" spans="1:8" ht="12.75">
      <c r="A52" s="1425" t="s">
        <v>1236</v>
      </c>
      <c r="B52" s="1425" t="s">
        <v>913</v>
      </c>
      <c r="C52" s="1425"/>
      <c r="D52" s="1425" t="s">
        <v>1309</v>
      </c>
      <c r="E52" s="1425">
        <v>408102</v>
      </c>
      <c r="F52" s="1425" t="s">
        <v>1364</v>
      </c>
      <c r="G52" s="1425">
        <v>2098.79</v>
      </c>
      <c r="H52" s="962" t="s">
        <v>2965</v>
      </c>
    </row>
    <row r="53" spans="1:8" ht="12.75">
      <c r="A53" s="1425" t="s">
        <v>1236</v>
      </c>
      <c r="B53" s="1425" t="s">
        <v>913</v>
      </c>
      <c r="C53" s="1425"/>
      <c r="D53" s="1425" t="s">
        <v>1309</v>
      </c>
      <c r="E53" s="1425">
        <v>408102</v>
      </c>
      <c r="F53" s="1425" t="s">
        <v>1353</v>
      </c>
      <c r="G53" s="1425">
        <v>1936.8099999999999</v>
      </c>
      <c r="H53" s="962" t="s">
        <v>2966</v>
      </c>
    </row>
    <row r="54" spans="1:8" ht="12.75">
      <c r="A54" s="1425" t="s">
        <v>1236</v>
      </c>
      <c r="B54" s="1425" t="s">
        <v>913</v>
      </c>
      <c r="C54" s="1425"/>
      <c r="D54" s="1425" t="s">
        <v>1309</v>
      </c>
      <c r="E54" s="1425">
        <v>408102</v>
      </c>
      <c r="F54" s="1425" t="s">
        <v>1365</v>
      </c>
      <c r="G54" s="1425">
        <v>2098.79</v>
      </c>
      <c r="H54" s="962" t="s">
        <v>2965</v>
      </c>
    </row>
    <row r="55" spans="1:8" ht="12.75">
      <c r="A55" s="1425" t="s">
        <v>1236</v>
      </c>
      <c r="B55" s="1425" t="s">
        <v>913</v>
      </c>
      <c r="C55" s="1425"/>
      <c r="D55" s="1425" t="s">
        <v>1309</v>
      </c>
      <c r="E55" s="1425">
        <v>408102</v>
      </c>
      <c r="F55" s="1425" t="s">
        <v>1368</v>
      </c>
      <c r="G55" s="1425">
        <v>2098.79</v>
      </c>
      <c r="H55" s="962" t="s">
        <v>2965</v>
      </c>
    </row>
    <row r="56" spans="1:8" ht="12.75">
      <c r="A56" s="1425" t="s">
        <v>1236</v>
      </c>
      <c r="B56" s="1425" t="s">
        <v>787</v>
      </c>
      <c r="C56" s="1425"/>
      <c r="D56" s="1425" t="s">
        <v>549</v>
      </c>
      <c r="E56" s="1425">
        <v>407201</v>
      </c>
      <c r="F56" s="1425" t="s">
        <v>2762</v>
      </c>
      <c r="G56" s="1425">
        <v>39737</v>
      </c>
      <c r="H56" s="962" t="s">
        <v>2966</v>
      </c>
    </row>
    <row r="57" spans="1:8" ht="12.75">
      <c r="A57" s="1425" t="s">
        <v>1236</v>
      </c>
      <c r="B57" s="1425" t="s">
        <v>787</v>
      </c>
      <c r="C57" s="1425"/>
      <c r="D57" s="1425" t="s">
        <v>549</v>
      </c>
      <c r="E57" s="1425">
        <v>407201</v>
      </c>
      <c r="F57" s="1425" t="s">
        <v>1263</v>
      </c>
      <c r="G57" s="1425">
        <v>39737</v>
      </c>
      <c r="H57" s="962" t="s">
        <v>2965</v>
      </c>
    </row>
    <row r="58" spans="1:8" ht="12.75">
      <c r="A58" s="1425" t="s">
        <v>1236</v>
      </c>
      <c r="B58" s="1425" t="s">
        <v>787</v>
      </c>
      <c r="C58" s="1425"/>
      <c r="D58" s="1425" t="s">
        <v>549</v>
      </c>
      <c r="E58" s="1425">
        <v>407201</v>
      </c>
      <c r="F58" s="1425" t="s">
        <v>2772</v>
      </c>
      <c r="G58" s="1425">
        <v>39737</v>
      </c>
      <c r="H58" s="962" t="s">
        <v>2966</v>
      </c>
    </row>
    <row r="59" spans="1:8" ht="12.75">
      <c r="A59" s="1425" t="s">
        <v>1236</v>
      </c>
      <c r="B59" s="1425" t="s">
        <v>787</v>
      </c>
      <c r="C59" s="1425"/>
      <c r="D59" s="1425" t="s">
        <v>549</v>
      </c>
      <c r="E59" s="1425">
        <v>407201</v>
      </c>
      <c r="F59" s="1425" t="s">
        <v>2773</v>
      </c>
      <c r="G59" s="1425">
        <v>39737</v>
      </c>
      <c r="H59" s="962" t="s">
        <v>2966</v>
      </c>
    </row>
    <row r="60" spans="1:8" ht="12.75">
      <c r="A60" s="1425" t="s">
        <v>1236</v>
      </c>
      <c r="B60" s="1425" t="s">
        <v>787</v>
      </c>
      <c r="C60" s="1425"/>
      <c r="D60" s="1425" t="s">
        <v>549</v>
      </c>
      <c r="E60" s="1425">
        <v>407201</v>
      </c>
      <c r="F60" s="1425" t="s">
        <v>1264</v>
      </c>
      <c r="G60" s="1425">
        <v>39737</v>
      </c>
      <c r="H60" s="962" t="s">
        <v>2965</v>
      </c>
    </row>
    <row r="61" spans="1:8" ht="12.75">
      <c r="A61" s="1425" t="s">
        <v>1236</v>
      </c>
      <c r="B61" s="1425" t="s">
        <v>787</v>
      </c>
      <c r="C61" s="1425"/>
      <c r="D61" s="1425" t="s">
        <v>549</v>
      </c>
      <c r="E61" s="1425">
        <v>407201</v>
      </c>
      <c r="F61" s="1425" t="s">
        <v>1265</v>
      </c>
      <c r="G61" s="1425">
        <v>39737</v>
      </c>
      <c r="H61" s="962" t="s">
        <v>2965</v>
      </c>
    </row>
    <row r="62" spans="1:8" ht="12.75">
      <c r="A62" s="1425" t="s">
        <v>1236</v>
      </c>
      <c r="B62" s="1425" t="s">
        <v>787</v>
      </c>
      <c r="C62" s="1425"/>
      <c r="D62" s="1425" t="s">
        <v>549</v>
      </c>
      <c r="E62" s="1425">
        <v>407201</v>
      </c>
      <c r="F62" s="1425" t="s">
        <v>2774</v>
      </c>
      <c r="G62" s="1425">
        <v>39737</v>
      </c>
      <c r="H62" s="962" t="s">
        <v>2966</v>
      </c>
    </row>
    <row r="63" spans="1:8" ht="12.75">
      <c r="A63" s="1425" t="s">
        <v>1236</v>
      </c>
      <c r="B63" s="1425" t="s">
        <v>787</v>
      </c>
      <c r="C63" s="1425"/>
      <c r="D63" s="1425" t="s">
        <v>549</v>
      </c>
      <c r="E63" s="1425">
        <v>407201</v>
      </c>
      <c r="F63" s="1425" t="s">
        <v>1266</v>
      </c>
      <c r="G63" s="1425">
        <v>39737</v>
      </c>
      <c r="H63" s="962" t="s">
        <v>2965</v>
      </c>
    </row>
    <row r="64" spans="1:8" ht="12.75">
      <c r="A64" s="1425" t="s">
        <v>1236</v>
      </c>
      <c r="B64" s="1425" t="s">
        <v>787</v>
      </c>
      <c r="C64" s="1425"/>
      <c r="D64" s="1425" t="s">
        <v>549</v>
      </c>
      <c r="E64" s="1425">
        <v>407201</v>
      </c>
      <c r="F64" s="1425" t="s">
        <v>1267</v>
      </c>
      <c r="G64" s="1425">
        <v>39737</v>
      </c>
      <c r="H64" s="962" t="s">
        <v>2965</v>
      </c>
    </row>
    <row r="65" spans="1:8" ht="12.75">
      <c r="A65" t="s">
        <v>1236</v>
      </c>
      <c r="B65" t="s">
        <v>189</v>
      </c>
      <c r="C65" t="s">
        <v>477</v>
      </c>
      <c r="D65" t="s">
        <v>1286</v>
      </c>
      <c r="E65">
        <v>471100</v>
      </c>
      <c r="F65" t="s">
        <v>1331</v>
      </c>
      <c r="G65">
        <v>-183378.34</v>
      </c>
      <c r="H65" t="s">
        <v>2965</v>
      </c>
    </row>
    <row r="66" spans="1:8" ht="12.75">
      <c r="A66" t="s">
        <v>1236</v>
      </c>
      <c r="B66" t="s">
        <v>189</v>
      </c>
      <c r="C66" t="s">
        <v>477</v>
      </c>
      <c r="D66" t="s">
        <v>1286</v>
      </c>
      <c r="E66">
        <v>471100</v>
      </c>
      <c r="F66" t="s">
        <v>1330</v>
      </c>
      <c r="G66">
        <v>-182982.64999999999</v>
      </c>
      <c r="H66" t="s">
        <v>2965</v>
      </c>
    </row>
    <row r="67" spans="1:8" ht="12.75">
      <c r="A67" t="s">
        <v>1236</v>
      </c>
      <c r="B67" t="s">
        <v>189</v>
      </c>
      <c r="C67" t="s">
        <v>477</v>
      </c>
      <c r="D67" t="s">
        <v>1286</v>
      </c>
      <c r="E67">
        <v>471100</v>
      </c>
      <c r="F67" t="s">
        <v>1329</v>
      </c>
      <c r="G67">
        <v>-183808.67999999999</v>
      </c>
      <c r="H67" t="s">
        <v>2965</v>
      </c>
    </row>
    <row r="68" spans="1:8" ht="12.75">
      <c r="A68" t="s">
        <v>1236</v>
      </c>
      <c r="B68" t="s">
        <v>189</v>
      </c>
      <c r="C68" t="s">
        <v>477</v>
      </c>
      <c r="D68" t="s">
        <v>1286</v>
      </c>
      <c r="E68">
        <v>471100</v>
      </c>
      <c r="F68" t="s">
        <v>2773</v>
      </c>
      <c r="G68">
        <v>-183064.31</v>
      </c>
      <c r="H68" t="s">
        <v>2965</v>
      </c>
    </row>
    <row r="69" spans="1:8" ht="12.75">
      <c r="A69" t="s">
        <v>1236</v>
      </c>
      <c r="B69" t="s">
        <v>480</v>
      </c>
      <c r="D69" t="s">
        <v>1286</v>
      </c>
      <c r="E69">
        <v>488000</v>
      </c>
      <c r="F69" t="s">
        <v>1267</v>
      </c>
      <c r="G69">
        <v>183378.34</v>
      </c>
      <c r="H69" t="s">
        <v>2965</v>
      </c>
    </row>
    <row r="70" spans="1:8" ht="12.75">
      <c r="A70" t="s">
        <v>1236</v>
      </c>
      <c r="B70" t="s">
        <v>480</v>
      </c>
      <c r="D70" t="s">
        <v>1286</v>
      </c>
      <c r="E70">
        <v>488001</v>
      </c>
      <c r="F70" t="s">
        <v>1331</v>
      </c>
      <c r="G70">
        <v>182982.64999999999</v>
      </c>
      <c r="H70" t="s">
        <v>2965</v>
      </c>
    </row>
    <row r="71" spans="1:8" ht="12.75">
      <c r="A71" t="s">
        <v>1236</v>
      </c>
      <c r="B71" t="s">
        <v>480</v>
      </c>
      <c r="D71" t="s">
        <v>1286</v>
      </c>
      <c r="E71">
        <v>488002</v>
      </c>
      <c r="F71" t="s">
        <v>1330</v>
      </c>
      <c r="G71">
        <v>183808.67999999999</v>
      </c>
      <c r="H71" t="s">
        <v>2965</v>
      </c>
    </row>
    <row r="72" spans="1:8" ht="12.75">
      <c r="A72" t="s">
        <v>1236</v>
      </c>
      <c r="B72" t="s">
        <v>480</v>
      </c>
      <c r="D72" t="s">
        <v>1286</v>
      </c>
      <c r="E72">
        <v>488003</v>
      </c>
      <c r="F72" t="s">
        <v>1329</v>
      </c>
      <c r="G72">
        <v>183064.31</v>
      </c>
      <c r="H72" t="s">
        <v>2965</v>
      </c>
    </row>
    <row r="73" spans="1:8" ht="12.75">
      <c r="A73" t="s">
        <v>1236</v>
      </c>
      <c r="B73" t="s">
        <v>3046</v>
      </c>
      <c r="D73" t="s">
        <v>1269</v>
      </c>
      <c r="E73">
        <v>407400</v>
      </c>
      <c r="F73" t="s">
        <v>1331</v>
      </c>
      <c r="G73">
        <v>-39737</v>
      </c>
      <c r="H73" t="s">
        <v>2965</v>
      </c>
    </row>
    <row r="74" spans="1:8" ht="12.75">
      <c r="A74" t="s">
        <v>1236</v>
      </c>
      <c r="B74" t="s">
        <v>3046</v>
      </c>
      <c r="D74" t="s">
        <v>1269</v>
      </c>
      <c r="E74">
        <v>407401</v>
      </c>
      <c r="F74" t="s">
        <v>1330</v>
      </c>
      <c r="G74">
        <v>-39737</v>
      </c>
      <c r="H74" t="s">
        <v>2965</v>
      </c>
    </row>
    <row r="75" spans="1:8" ht="12.75">
      <c r="A75" t="s">
        <v>1236</v>
      </c>
      <c r="B75" t="s">
        <v>3046</v>
      </c>
      <c r="D75" t="s">
        <v>1269</v>
      </c>
      <c r="E75">
        <v>407402</v>
      </c>
      <c r="F75" t="s">
        <v>1329</v>
      </c>
      <c r="G75">
        <v>-39737</v>
      </c>
      <c r="H75" t="s">
        <v>2965</v>
      </c>
    </row>
    <row r="76" spans="1:8" ht="12.75">
      <c r="A76" t="s">
        <v>1236</v>
      </c>
      <c r="B76" t="s">
        <v>3046</v>
      </c>
      <c r="D76" t="s">
        <v>1269</v>
      </c>
      <c r="E76">
        <v>407403</v>
      </c>
      <c r="F76" t="s">
        <v>2773</v>
      </c>
      <c r="G76">
        <v>-39737</v>
      </c>
      <c r="H76" t="s">
        <v>2965</v>
      </c>
    </row>
    <row r="77" spans="1:8" ht="12.75">
      <c r="A77" t="s">
        <v>1236</v>
      </c>
      <c r="B77" t="s">
        <v>787</v>
      </c>
      <c r="D77" t="s">
        <v>549</v>
      </c>
      <c r="E77">
        <v>407201</v>
      </c>
      <c r="F77" t="s">
        <v>1331</v>
      </c>
      <c r="G77">
        <v>39737</v>
      </c>
      <c r="H77" t="s">
        <v>2965</v>
      </c>
    </row>
    <row r="78" spans="1:8" ht="12.75">
      <c r="A78" t="s">
        <v>1236</v>
      </c>
      <c r="B78" t="s">
        <v>787</v>
      </c>
      <c r="D78" t="s">
        <v>549</v>
      </c>
      <c r="E78">
        <v>407202</v>
      </c>
      <c r="F78" t="s">
        <v>1330</v>
      </c>
      <c r="G78">
        <v>39737</v>
      </c>
      <c r="H78" t="s">
        <v>2965</v>
      </c>
    </row>
    <row r="79" spans="1:8" ht="12.75">
      <c r="A79" t="s">
        <v>1236</v>
      </c>
      <c r="B79" t="s">
        <v>787</v>
      </c>
      <c r="D79" t="s">
        <v>549</v>
      </c>
      <c r="E79">
        <v>407203</v>
      </c>
      <c r="F79" t="s">
        <v>1329</v>
      </c>
      <c r="G79">
        <v>39737</v>
      </c>
      <c r="H79" t="s">
        <v>2965</v>
      </c>
    </row>
    <row r="80" spans="1:8" ht="12.75">
      <c r="A80" t="s">
        <v>1236</v>
      </c>
      <c r="B80" t="s">
        <v>787</v>
      </c>
      <c r="D80" t="s">
        <v>549</v>
      </c>
      <c r="E80">
        <v>407204</v>
      </c>
      <c r="F80" t="s">
        <v>2773</v>
      </c>
      <c r="G80">
        <v>39737</v>
      </c>
      <c r="H80" t="s">
        <v>2965</v>
      </c>
    </row>
    <row r="81" spans="1:8" ht="12.75">
      <c r="A81" t="s">
        <v>1236</v>
      </c>
      <c r="B81" t="s">
        <v>315</v>
      </c>
      <c r="D81" t="s">
        <v>549</v>
      </c>
      <c r="E81">
        <v>675800</v>
      </c>
      <c r="F81" t="s">
        <v>1331</v>
      </c>
      <c r="G81">
        <v>-11266.709999999999</v>
      </c>
      <c r="H81" t="s">
        <v>2965</v>
      </c>
    </row>
    <row r="82" spans="1:8" ht="12.75">
      <c r="A82" t="s">
        <v>1236</v>
      </c>
      <c r="B82" t="s">
        <v>315</v>
      </c>
      <c r="D82" t="s">
        <v>549</v>
      </c>
      <c r="E82">
        <v>675800</v>
      </c>
      <c r="F82" t="s">
        <v>1330</v>
      </c>
      <c r="G82">
        <v>-11266.709999999999</v>
      </c>
      <c r="H82" t="s">
        <v>2965</v>
      </c>
    </row>
    <row r="83" spans="1:8" ht="12.75">
      <c r="A83" t="s">
        <v>1236</v>
      </c>
      <c r="B83" t="s">
        <v>315</v>
      </c>
      <c r="D83" t="s">
        <v>549</v>
      </c>
      <c r="E83">
        <v>675800</v>
      </c>
      <c r="F83" t="s">
        <v>1329</v>
      </c>
      <c r="G83">
        <v>-11266.709999999999</v>
      </c>
      <c r="H83" t="s">
        <v>2965</v>
      </c>
    </row>
    <row r="84" spans="1:8" ht="12.75">
      <c r="A84" t="s">
        <v>1236</v>
      </c>
      <c r="B84" t="s">
        <v>315</v>
      </c>
      <c r="D84" t="s">
        <v>549</v>
      </c>
      <c r="E84">
        <v>675800</v>
      </c>
      <c r="F84" t="s">
        <v>2773</v>
      </c>
      <c r="G84">
        <v>-11266.709999999999</v>
      </c>
      <c r="H84" t="s">
        <v>2965</v>
      </c>
    </row>
    <row r="85" spans="1:8" ht="12.75">
      <c r="A85" t="s">
        <v>1236</v>
      </c>
      <c r="B85" t="s">
        <v>1002</v>
      </c>
      <c r="D85" t="s">
        <v>1309</v>
      </c>
      <c r="E85">
        <v>408132</v>
      </c>
      <c r="F85" t="s">
        <v>1331</v>
      </c>
      <c r="G85">
        <v>9167.9200000000001</v>
      </c>
      <c r="H85" t="s">
        <v>2965</v>
      </c>
    </row>
    <row r="86" spans="1:8" ht="12.75">
      <c r="A86" t="s">
        <v>1236</v>
      </c>
      <c r="B86" t="s">
        <v>1002</v>
      </c>
      <c r="D86" t="s">
        <v>1309</v>
      </c>
      <c r="E86">
        <v>408132</v>
      </c>
      <c r="F86" t="s">
        <v>1330</v>
      </c>
      <c r="G86">
        <v>9167.9200000000001</v>
      </c>
      <c r="H86" t="s">
        <v>2965</v>
      </c>
    </row>
    <row r="87" spans="1:8" ht="12.75">
      <c r="A87" t="s">
        <v>1236</v>
      </c>
      <c r="B87" t="s">
        <v>1002</v>
      </c>
      <c r="D87" t="s">
        <v>1309</v>
      </c>
      <c r="E87">
        <v>408132</v>
      </c>
      <c r="F87" t="s">
        <v>1329</v>
      </c>
      <c r="G87">
        <v>9167.9200000000001</v>
      </c>
      <c r="H87" t="s">
        <v>2965</v>
      </c>
    </row>
    <row r="88" spans="1:8" ht="12.75">
      <c r="A88" t="s">
        <v>1236</v>
      </c>
      <c r="B88" t="s">
        <v>1002</v>
      </c>
      <c r="D88" t="s">
        <v>1309</v>
      </c>
      <c r="E88">
        <v>408132</v>
      </c>
      <c r="F88" t="s">
        <v>2773</v>
      </c>
      <c r="G88">
        <v>9167.9200000000001</v>
      </c>
      <c r="H88" t="s">
        <v>2965</v>
      </c>
    </row>
    <row r="89" spans="1:8" ht="12.75">
      <c r="A89" t="s">
        <v>1236</v>
      </c>
      <c r="B89" t="s">
        <v>913</v>
      </c>
      <c r="D89" t="s">
        <v>1309</v>
      </c>
      <c r="E89">
        <v>408102</v>
      </c>
      <c r="F89" t="s">
        <v>1331</v>
      </c>
      <c r="G89">
        <v>2098.79</v>
      </c>
      <c r="H89" t="s">
        <v>2965</v>
      </c>
    </row>
    <row r="90" spans="1:8" ht="12.75">
      <c r="A90" t="s">
        <v>1236</v>
      </c>
      <c r="B90" t="s">
        <v>913</v>
      </c>
      <c r="D90" t="s">
        <v>1309</v>
      </c>
      <c r="E90">
        <v>408102</v>
      </c>
      <c r="F90" t="s">
        <v>1330</v>
      </c>
      <c r="G90">
        <v>2098.79</v>
      </c>
      <c r="H90" t="s">
        <v>2965</v>
      </c>
    </row>
    <row r="91" spans="1:8" ht="12.75">
      <c r="A91" t="s">
        <v>1236</v>
      </c>
      <c r="B91" t="s">
        <v>913</v>
      </c>
      <c r="D91" t="s">
        <v>1309</v>
      </c>
      <c r="E91">
        <v>408102</v>
      </c>
      <c r="F91" t="s">
        <v>1329</v>
      </c>
      <c r="G91">
        <v>2098.79</v>
      </c>
      <c r="H91" t="s">
        <v>2965</v>
      </c>
    </row>
    <row r="92" spans="1:8" ht="12.75">
      <c r="A92" t="s">
        <v>1236</v>
      </c>
      <c r="B92" t="s">
        <v>913</v>
      </c>
      <c r="D92" t="s">
        <v>1309</v>
      </c>
      <c r="E92">
        <v>408102</v>
      </c>
      <c r="F92" t="s">
        <v>2773</v>
      </c>
      <c r="G92">
        <v>2098.79</v>
      </c>
      <c r="H92" t="s">
        <v>2965</v>
      </c>
    </row>
  </sheetData>
  <autoFilter ref="A1:H64"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A2D27EB3-D4AF-4241-B81D-AE5CD79D2449}">
  <sheetPr>
    <tabColor rgb="FFFFC000"/>
  </sheetPr>
  <dimension ref="A1:K3356"/>
  <sheetViews>
    <sheetView workbookViewId="0" topLeftCell="A1"/>
  </sheetViews>
  <sheetFormatPr defaultColWidth="8.85428571428571" defaultRowHeight="12.75"/>
  <cols>
    <col min="1" max="1" width="12.7142857142857" bestFit="1" customWidth="1"/>
    <col min="2" max="2" width="40.7142857142857" bestFit="1" customWidth="1"/>
    <col min="3" max="3" width="26.7142857142857" bestFit="1" customWidth="1"/>
    <col min="4" max="4" width="14.1428571428571" bestFit="1" customWidth="1"/>
    <col min="5" max="5" width="10.7142857142857" bestFit="1" customWidth="1"/>
    <col min="6" max="6" width="6.85714285714286" bestFit="1" customWidth="1"/>
    <col min="7" max="7" width="26.1428571428571" bestFit="1" customWidth="1"/>
    <col min="8" max="8" width="26.7142857142857" bestFit="1" customWidth="1"/>
    <col min="9" max="9" width="12.1428571428571" bestFit="1" customWidth="1"/>
    <col min="10" max="10" width="10.2857142857143" bestFit="1" customWidth="1"/>
    <col min="11" max="11" width="10.4285714285714" bestFit="1" customWidth="1"/>
    <col min="12" max="14" width="10.5714285714286" bestFit="1" customWidth="1"/>
    <col min="15" max="15" width="11.5714285714286" bestFit="1" customWidth="1"/>
  </cols>
  <sheetData>
    <row r="1" spans="1:11" ht="12.75">
      <c r="A1" s="1428" t="s">
        <v>60</v>
      </c>
      <c r="B1" s="1428" t="s">
        <v>1249</v>
      </c>
      <c r="C1" s="1428" t="s">
        <v>1258</v>
      </c>
      <c r="D1" s="1428" t="s">
        <v>1316</v>
      </c>
      <c r="E1" s="1428" t="s">
        <v>1260</v>
      </c>
      <c r="F1" s="1428" t="s">
        <v>1317</v>
      </c>
      <c r="G1" s="1428" t="s">
        <v>1231</v>
      </c>
      <c r="H1" s="1428" t="s">
        <v>1318</v>
      </c>
      <c r="I1" s="1428" t="s">
        <v>1319</v>
      </c>
      <c r="J1" s="1428" t="s">
        <v>624</v>
      </c>
      <c r="K1" t="s">
        <v>3223</v>
      </c>
    </row>
    <row r="2" spans="1:11" ht="12.75">
      <c r="A2" s="1425" t="s">
        <v>1360</v>
      </c>
      <c r="B2" s="1425" t="s">
        <v>612</v>
      </c>
      <c r="C2" s="1425" t="s">
        <v>390</v>
      </c>
      <c r="D2" s="1425" t="s">
        <v>1309</v>
      </c>
      <c r="E2" s="1425" t="s">
        <v>1405</v>
      </c>
      <c r="F2" s="1425" t="s">
        <v>796</v>
      </c>
      <c r="G2" s="1425" t="s">
        <v>1256</v>
      </c>
      <c r="H2" s="1425" t="s">
        <v>1263</v>
      </c>
      <c r="I2" s="1425">
        <v>4125.3800000000001</v>
      </c>
      <c r="J2" s="1425" t="s">
        <v>2915</v>
      </c>
      <c r="K2" t="s">
        <v>104</v>
      </c>
    </row>
    <row r="3" spans="1:11" ht="12.75">
      <c r="A3" s="1425" t="s">
        <v>1360</v>
      </c>
      <c r="B3" s="1425" t="s">
        <v>612</v>
      </c>
      <c r="C3" s="1425" t="s">
        <v>390</v>
      </c>
      <c r="D3" s="1425" t="s">
        <v>1309</v>
      </c>
      <c r="E3" s="1425" t="s">
        <v>1405</v>
      </c>
      <c r="F3" s="1425" t="s">
        <v>796</v>
      </c>
      <c r="G3" s="1425" t="s">
        <v>1256</v>
      </c>
      <c r="H3" s="1425" t="s">
        <v>1264</v>
      </c>
      <c r="I3" s="1425">
        <v>4124.4200000000001</v>
      </c>
      <c r="J3" s="1425" t="s">
        <v>2915</v>
      </c>
      <c r="K3" s="962" t="s">
        <v>104</v>
      </c>
    </row>
    <row r="4" spans="1:11" ht="12.75">
      <c r="A4" s="1425" t="s">
        <v>1360</v>
      </c>
      <c r="B4" s="1425" t="s">
        <v>612</v>
      </c>
      <c r="C4" s="1425" t="s">
        <v>390</v>
      </c>
      <c r="D4" s="1425" t="s">
        <v>1309</v>
      </c>
      <c r="E4" s="1425" t="s">
        <v>1405</v>
      </c>
      <c r="F4" s="1425" t="s">
        <v>796</v>
      </c>
      <c r="G4" s="1425" t="s">
        <v>1256</v>
      </c>
      <c r="H4" s="1425" t="s">
        <v>1265</v>
      </c>
      <c r="I4" s="1425">
        <v>4123.04</v>
      </c>
      <c r="J4" s="1425" t="s">
        <v>2915</v>
      </c>
      <c r="K4" s="962" t="s">
        <v>104</v>
      </c>
    </row>
    <row r="5" spans="1:11" ht="12.75">
      <c r="A5" s="1425" t="s">
        <v>1360</v>
      </c>
      <c r="B5" s="1425" t="s">
        <v>612</v>
      </c>
      <c r="C5" s="1425" t="s">
        <v>390</v>
      </c>
      <c r="D5" s="1425" t="s">
        <v>1309</v>
      </c>
      <c r="E5" s="1425" t="s">
        <v>1405</v>
      </c>
      <c r="F5" s="1425" t="s">
        <v>796</v>
      </c>
      <c r="G5" s="1425" t="s">
        <v>1256</v>
      </c>
      <c r="H5" s="1425" t="s">
        <v>1266</v>
      </c>
      <c r="I5" s="1425">
        <v>4122.4399999999996</v>
      </c>
      <c r="J5" s="1425" t="s">
        <v>2915</v>
      </c>
      <c r="K5" s="962" t="s">
        <v>104</v>
      </c>
    </row>
    <row r="6" spans="1:11" ht="12.75">
      <c r="A6" s="1425" t="s">
        <v>1360</v>
      </c>
      <c r="B6" s="1425" t="s">
        <v>612</v>
      </c>
      <c r="C6" s="1425" t="s">
        <v>390</v>
      </c>
      <c r="D6" s="1425" t="s">
        <v>1309</v>
      </c>
      <c r="E6" s="1425" t="s">
        <v>1405</v>
      </c>
      <c r="F6" s="1425" t="s">
        <v>796</v>
      </c>
      <c r="G6" s="1425" t="s">
        <v>1256</v>
      </c>
      <c r="H6" s="1425" t="s">
        <v>1267</v>
      </c>
      <c r="I6" s="1425">
        <v>4126.3800000000001</v>
      </c>
      <c r="J6" s="1425" t="s">
        <v>2915</v>
      </c>
      <c r="K6" s="962" t="s">
        <v>104</v>
      </c>
    </row>
    <row r="7" spans="1:11" ht="12.75">
      <c r="A7" s="1425" t="s">
        <v>1360</v>
      </c>
      <c r="B7" s="1425" t="s">
        <v>612</v>
      </c>
      <c r="C7" s="1425" t="s">
        <v>390</v>
      </c>
      <c r="D7" s="1425" t="s">
        <v>1309</v>
      </c>
      <c r="E7" s="1425" t="s">
        <v>1405</v>
      </c>
      <c r="F7" s="1425" t="s">
        <v>796</v>
      </c>
      <c r="G7" s="1425" t="s">
        <v>115</v>
      </c>
      <c r="H7" s="1425" t="s">
        <v>1263</v>
      </c>
      <c r="I7" s="1425">
        <v>0</v>
      </c>
      <c r="J7" s="1425" t="s">
        <v>2915</v>
      </c>
      <c r="K7" s="962" t="s">
        <v>104</v>
      </c>
    </row>
    <row r="8" spans="1:11" ht="12.75">
      <c r="A8" s="1425" t="s">
        <v>1360</v>
      </c>
      <c r="B8" s="1425" t="s">
        <v>612</v>
      </c>
      <c r="C8" s="1425" t="s">
        <v>390</v>
      </c>
      <c r="D8" s="1425" t="s">
        <v>1309</v>
      </c>
      <c r="E8" s="1425" t="s">
        <v>1405</v>
      </c>
      <c r="F8" s="1425" t="s">
        <v>796</v>
      </c>
      <c r="G8" s="1425" t="s">
        <v>115</v>
      </c>
      <c r="H8" s="1425" t="s">
        <v>1264</v>
      </c>
      <c r="I8" s="1425">
        <v>0</v>
      </c>
      <c r="J8" s="1425" t="s">
        <v>2915</v>
      </c>
      <c r="K8" s="962" t="s">
        <v>104</v>
      </c>
    </row>
    <row r="9" spans="1:11" ht="12.75">
      <c r="A9" s="1425" t="s">
        <v>1360</v>
      </c>
      <c r="B9" s="1425" t="s">
        <v>612</v>
      </c>
      <c r="C9" s="1425" t="s">
        <v>390</v>
      </c>
      <c r="D9" s="1425" t="s">
        <v>1309</v>
      </c>
      <c r="E9" s="1425" t="s">
        <v>1405</v>
      </c>
      <c r="F9" s="1425" t="s">
        <v>796</v>
      </c>
      <c r="G9" s="1425" t="s">
        <v>115</v>
      </c>
      <c r="H9" s="1425" t="s">
        <v>1265</v>
      </c>
      <c r="I9" s="1425">
        <v>0</v>
      </c>
      <c r="J9" s="1425" t="s">
        <v>2915</v>
      </c>
      <c r="K9" s="962" t="s">
        <v>104</v>
      </c>
    </row>
    <row r="10" spans="1:11" ht="12.75">
      <c r="A10" s="1425" t="s">
        <v>1360</v>
      </c>
      <c r="B10" s="1425" t="s">
        <v>612</v>
      </c>
      <c r="C10" s="1425" t="s">
        <v>390</v>
      </c>
      <c r="D10" s="1425" t="s">
        <v>1309</v>
      </c>
      <c r="E10" s="1425" t="s">
        <v>1405</v>
      </c>
      <c r="F10" s="1425" t="s">
        <v>796</v>
      </c>
      <c r="G10" s="1425" t="s">
        <v>115</v>
      </c>
      <c r="H10" s="1425" t="s">
        <v>1266</v>
      </c>
      <c r="I10" s="1425">
        <v>0</v>
      </c>
      <c r="J10" s="1425" t="s">
        <v>2915</v>
      </c>
      <c r="K10" s="962" t="s">
        <v>104</v>
      </c>
    </row>
    <row r="11" spans="1:11" ht="12.75">
      <c r="A11" s="1425" t="s">
        <v>1360</v>
      </c>
      <c r="B11" s="1425" t="s">
        <v>612</v>
      </c>
      <c r="C11" s="1425" t="s">
        <v>390</v>
      </c>
      <c r="D11" s="1425" t="s">
        <v>1309</v>
      </c>
      <c r="E11" s="1425" t="s">
        <v>1405</v>
      </c>
      <c r="F11" s="1425" t="s">
        <v>796</v>
      </c>
      <c r="G11" s="1425" t="s">
        <v>115</v>
      </c>
      <c r="H11" s="1425" t="s">
        <v>1267</v>
      </c>
      <c r="I11" s="1425">
        <v>0</v>
      </c>
      <c r="J11" s="1425" t="s">
        <v>2915</v>
      </c>
      <c r="K11" s="962" t="s">
        <v>104</v>
      </c>
    </row>
    <row r="12" spans="1:11" ht="12.75">
      <c r="A12" s="1425" t="s">
        <v>1360</v>
      </c>
      <c r="B12" s="1425" t="s">
        <v>612</v>
      </c>
      <c r="C12" s="1425" t="s">
        <v>390</v>
      </c>
      <c r="D12" s="1425" t="s">
        <v>1309</v>
      </c>
      <c r="E12" s="1425" t="s">
        <v>1405</v>
      </c>
      <c r="F12" s="1425" t="s">
        <v>796</v>
      </c>
      <c r="G12" s="1425" t="s">
        <v>116</v>
      </c>
      <c r="H12" s="1425" t="s">
        <v>1263</v>
      </c>
      <c r="I12" s="1425">
        <v>65368.910000000003</v>
      </c>
      <c r="J12" s="1425" t="s">
        <v>2915</v>
      </c>
      <c r="K12" s="962" t="s">
        <v>104</v>
      </c>
    </row>
    <row r="13" spans="1:11" ht="12.75">
      <c r="A13" s="1425" t="s">
        <v>1360</v>
      </c>
      <c r="B13" s="1425" t="s">
        <v>612</v>
      </c>
      <c r="C13" s="1425" t="s">
        <v>390</v>
      </c>
      <c r="D13" s="1425" t="s">
        <v>1309</v>
      </c>
      <c r="E13" s="1425" t="s">
        <v>1405</v>
      </c>
      <c r="F13" s="1425" t="s">
        <v>796</v>
      </c>
      <c r="G13" s="1425" t="s">
        <v>116</v>
      </c>
      <c r="H13" s="1425" t="s">
        <v>1264</v>
      </c>
      <c r="I13" s="1425">
        <v>66040.210000000006</v>
      </c>
      <c r="J13" s="1425" t="s">
        <v>2915</v>
      </c>
      <c r="K13" s="962" t="s">
        <v>104</v>
      </c>
    </row>
    <row r="14" spans="1:11" ht="12.75">
      <c r="A14" s="1425" t="s">
        <v>1360</v>
      </c>
      <c r="B14" s="1425" t="s">
        <v>612</v>
      </c>
      <c r="C14" s="1425" t="s">
        <v>390</v>
      </c>
      <c r="D14" s="1425" t="s">
        <v>1309</v>
      </c>
      <c r="E14" s="1425" t="s">
        <v>1405</v>
      </c>
      <c r="F14" s="1425" t="s">
        <v>796</v>
      </c>
      <c r="G14" s="1425" t="s">
        <v>116</v>
      </c>
      <c r="H14" s="1425" t="s">
        <v>1265</v>
      </c>
      <c r="I14" s="1425">
        <v>58692.870000000003</v>
      </c>
      <c r="J14" s="1425" t="s">
        <v>2915</v>
      </c>
      <c r="K14" s="962" t="s">
        <v>104</v>
      </c>
    </row>
    <row r="15" spans="1:11" ht="12.75">
      <c r="A15" s="1425" t="s">
        <v>1360</v>
      </c>
      <c r="B15" s="1425" t="s">
        <v>612</v>
      </c>
      <c r="C15" s="1425" t="s">
        <v>390</v>
      </c>
      <c r="D15" s="1425" t="s">
        <v>1309</v>
      </c>
      <c r="E15" s="1425" t="s">
        <v>1405</v>
      </c>
      <c r="F15" s="1425" t="s">
        <v>796</v>
      </c>
      <c r="G15" s="1425" t="s">
        <v>116</v>
      </c>
      <c r="H15" s="1425" t="s">
        <v>1266</v>
      </c>
      <c r="I15" s="1425">
        <v>50471.709999999999</v>
      </c>
      <c r="J15" s="1425" t="s">
        <v>2915</v>
      </c>
      <c r="K15" s="962" t="s">
        <v>104</v>
      </c>
    </row>
    <row r="16" spans="1:11" ht="12.75">
      <c r="A16" s="1425" t="s">
        <v>1360</v>
      </c>
      <c r="B16" s="1425" t="s">
        <v>612</v>
      </c>
      <c r="C16" s="1425" t="s">
        <v>390</v>
      </c>
      <c r="D16" s="1425" t="s">
        <v>1309</v>
      </c>
      <c r="E16" s="1425" t="s">
        <v>1405</v>
      </c>
      <c r="F16" s="1425" t="s">
        <v>796</v>
      </c>
      <c r="G16" s="1425" t="s">
        <v>116</v>
      </c>
      <c r="H16" s="1425" t="s">
        <v>1267</v>
      </c>
      <c r="I16" s="1425">
        <v>62097.790000000001</v>
      </c>
      <c r="J16" s="1425" t="s">
        <v>2915</v>
      </c>
      <c r="K16" s="962" t="s">
        <v>104</v>
      </c>
    </row>
    <row r="17" spans="1:11" ht="12.75">
      <c r="A17" s="1425" t="s">
        <v>1360</v>
      </c>
      <c r="B17" s="1425" t="s">
        <v>1320</v>
      </c>
      <c r="C17" s="1425" t="s">
        <v>390</v>
      </c>
      <c r="D17" s="1425" t="s">
        <v>1309</v>
      </c>
      <c r="E17" s="1425" t="s">
        <v>1407</v>
      </c>
      <c r="F17" s="1425" t="s">
        <v>796</v>
      </c>
      <c r="G17" s="1425" t="s">
        <v>1256</v>
      </c>
      <c r="H17" s="1425" t="s">
        <v>1263</v>
      </c>
      <c r="I17" s="1425">
        <v>11326.75</v>
      </c>
      <c r="J17" s="1425" t="s">
        <v>2915</v>
      </c>
      <c r="K17" s="962" t="s">
        <v>104</v>
      </c>
    </row>
    <row r="18" spans="1:11" ht="12.75">
      <c r="A18" s="1425" t="s">
        <v>1360</v>
      </c>
      <c r="B18" s="1425" t="s">
        <v>1320</v>
      </c>
      <c r="C18" s="1425" t="s">
        <v>390</v>
      </c>
      <c r="D18" s="1425" t="s">
        <v>1309</v>
      </c>
      <c r="E18" s="1425" t="s">
        <v>1407</v>
      </c>
      <c r="F18" s="1425" t="s">
        <v>796</v>
      </c>
      <c r="G18" s="1425" t="s">
        <v>1256</v>
      </c>
      <c r="H18" s="1425" t="s">
        <v>1264</v>
      </c>
      <c r="I18" s="1425">
        <v>11324.120000000001</v>
      </c>
      <c r="J18" s="1425" t="s">
        <v>2915</v>
      </c>
      <c r="K18" s="962" t="s">
        <v>104</v>
      </c>
    </row>
    <row r="19" spans="1:11" ht="12.75">
      <c r="A19" s="1425" t="s">
        <v>1360</v>
      </c>
      <c r="B19" s="1425" t="s">
        <v>1320</v>
      </c>
      <c r="C19" s="1425" t="s">
        <v>390</v>
      </c>
      <c r="D19" s="1425" t="s">
        <v>1309</v>
      </c>
      <c r="E19" s="1425" t="s">
        <v>1407</v>
      </c>
      <c r="F19" s="1425" t="s">
        <v>796</v>
      </c>
      <c r="G19" s="1425" t="s">
        <v>1256</v>
      </c>
      <c r="H19" s="1425" t="s">
        <v>1265</v>
      </c>
      <c r="I19" s="1425">
        <v>11319.719999999999</v>
      </c>
      <c r="J19" s="1425" t="s">
        <v>2915</v>
      </c>
      <c r="K19" s="962" t="s">
        <v>104</v>
      </c>
    </row>
    <row r="20" spans="1:11" ht="12.75">
      <c r="A20" s="1425" t="s">
        <v>1360</v>
      </c>
      <c r="B20" s="1425" t="s">
        <v>1320</v>
      </c>
      <c r="C20" s="1425" t="s">
        <v>390</v>
      </c>
      <c r="D20" s="1425" t="s">
        <v>1309</v>
      </c>
      <c r="E20" s="1425" t="s">
        <v>1407</v>
      </c>
      <c r="F20" s="1425" t="s">
        <v>796</v>
      </c>
      <c r="G20" s="1425" t="s">
        <v>1256</v>
      </c>
      <c r="H20" s="1425" t="s">
        <v>1266</v>
      </c>
      <c r="I20" s="1425">
        <v>11318.709999999999</v>
      </c>
      <c r="J20" s="1425" t="s">
        <v>2915</v>
      </c>
      <c r="K20" s="962" t="s">
        <v>104</v>
      </c>
    </row>
    <row r="21" spans="1:11" ht="12.75">
      <c r="A21" s="1425" t="s">
        <v>1360</v>
      </c>
      <c r="B21" s="1425" t="s">
        <v>1320</v>
      </c>
      <c r="C21" s="1425" t="s">
        <v>390</v>
      </c>
      <c r="D21" s="1425" t="s">
        <v>1309</v>
      </c>
      <c r="E21" s="1425" t="s">
        <v>1407</v>
      </c>
      <c r="F21" s="1425" t="s">
        <v>796</v>
      </c>
      <c r="G21" s="1425" t="s">
        <v>1256</v>
      </c>
      <c r="H21" s="1425" t="s">
        <v>1267</v>
      </c>
      <c r="I21" s="1425">
        <v>11329.49</v>
      </c>
      <c r="J21" s="1425" t="s">
        <v>2915</v>
      </c>
      <c r="K21" s="962" t="s">
        <v>104</v>
      </c>
    </row>
    <row r="22" spans="1:11" ht="12.75">
      <c r="A22" s="1425" t="s">
        <v>1360</v>
      </c>
      <c r="B22" s="1425" t="s">
        <v>1320</v>
      </c>
      <c r="C22" s="1425" t="s">
        <v>390</v>
      </c>
      <c r="D22" s="1425" t="s">
        <v>1309</v>
      </c>
      <c r="E22" s="1425" t="s">
        <v>1407</v>
      </c>
      <c r="F22" s="1425" t="s">
        <v>796</v>
      </c>
      <c r="G22" s="1425" t="s">
        <v>115</v>
      </c>
      <c r="H22" s="1425" t="s">
        <v>1263</v>
      </c>
      <c r="I22" s="1425">
        <v>0</v>
      </c>
      <c r="J22" s="1425" t="s">
        <v>2915</v>
      </c>
      <c r="K22" s="962" t="s">
        <v>104</v>
      </c>
    </row>
    <row r="23" spans="1:11" ht="12.75">
      <c r="A23" s="1425" t="s">
        <v>1360</v>
      </c>
      <c r="B23" s="1425" t="s">
        <v>1320</v>
      </c>
      <c r="C23" s="1425" t="s">
        <v>390</v>
      </c>
      <c r="D23" s="1425" t="s">
        <v>1309</v>
      </c>
      <c r="E23" s="1425" t="s">
        <v>1407</v>
      </c>
      <c r="F23" s="1425" t="s">
        <v>796</v>
      </c>
      <c r="G23" s="1425" t="s">
        <v>115</v>
      </c>
      <c r="H23" s="1425" t="s">
        <v>1264</v>
      </c>
      <c r="I23" s="1425">
        <v>0</v>
      </c>
      <c r="J23" s="1425" t="s">
        <v>2915</v>
      </c>
      <c r="K23" s="962" t="s">
        <v>104</v>
      </c>
    </row>
    <row r="24" spans="1:11" ht="12.75">
      <c r="A24" s="1425" t="s">
        <v>1360</v>
      </c>
      <c r="B24" s="1425" t="s">
        <v>1320</v>
      </c>
      <c r="C24" s="1425" t="s">
        <v>390</v>
      </c>
      <c r="D24" s="1425" t="s">
        <v>1309</v>
      </c>
      <c r="E24" s="1425" t="s">
        <v>1407</v>
      </c>
      <c r="F24" s="1425" t="s">
        <v>796</v>
      </c>
      <c r="G24" s="1425" t="s">
        <v>115</v>
      </c>
      <c r="H24" s="1425" t="s">
        <v>1265</v>
      </c>
      <c r="I24" s="1425">
        <v>0</v>
      </c>
      <c r="J24" s="1425" t="s">
        <v>2915</v>
      </c>
      <c r="K24" s="962" t="s">
        <v>104</v>
      </c>
    </row>
    <row r="25" spans="1:11" ht="12.75">
      <c r="A25" s="1425" t="s">
        <v>1360</v>
      </c>
      <c r="B25" s="1425" t="s">
        <v>1320</v>
      </c>
      <c r="C25" s="1425" t="s">
        <v>390</v>
      </c>
      <c r="D25" s="1425" t="s">
        <v>1309</v>
      </c>
      <c r="E25" s="1425" t="s">
        <v>1407</v>
      </c>
      <c r="F25" s="1425" t="s">
        <v>796</v>
      </c>
      <c r="G25" s="1425" t="s">
        <v>115</v>
      </c>
      <c r="H25" s="1425" t="s">
        <v>1266</v>
      </c>
      <c r="I25" s="1425">
        <v>0</v>
      </c>
      <c r="J25" s="1425" t="s">
        <v>2915</v>
      </c>
      <c r="K25" s="962" t="s">
        <v>104</v>
      </c>
    </row>
    <row r="26" spans="1:11" ht="12.75">
      <c r="A26" s="1425" t="s">
        <v>1360</v>
      </c>
      <c r="B26" s="1425" t="s">
        <v>1320</v>
      </c>
      <c r="C26" s="1425" t="s">
        <v>390</v>
      </c>
      <c r="D26" s="1425" t="s">
        <v>1309</v>
      </c>
      <c r="E26" s="1425" t="s">
        <v>1407</v>
      </c>
      <c r="F26" s="1425" t="s">
        <v>796</v>
      </c>
      <c r="G26" s="1425" t="s">
        <v>115</v>
      </c>
      <c r="H26" s="1425" t="s">
        <v>1267</v>
      </c>
      <c r="I26" s="1425">
        <v>0</v>
      </c>
      <c r="J26" s="1425" t="s">
        <v>2915</v>
      </c>
      <c r="K26" s="962" t="s">
        <v>104</v>
      </c>
    </row>
    <row r="27" spans="1:11" ht="12.75">
      <c r="A27" s="1425" t="s">
        <v>1360</v>
      </c>
      <c r="B27" s="1425" t="s">
        <v>1320</v>
      </c>
      <c r="C27" s="1425" t="s">
        <v>390</v>
      </c>
      <c r="D27" s="1425" t="s">
        <v>1309</v>
      </c>
      <c r="E27" s="1425" t="s">
        <v>1407</v>
      </c>
      <c r="F27" s="1425" t="s">
        <v>796</v>
      </c>
      <c r="G27" s="1425" t="s">
        <v>116</v>
      </c>
      <c r="H27" s="1425" t="s">
        <v>1263</v>
      </c>
      <c r="I27" s="1425">
        <v>195094.60999999999</v>
      </c>
      <c r="J27" s="1425" t="s">
        <v>2915</v>
      </c>
      <c r="K27" s="962" t="s">
        <v>104</v>
      </c>
    </row>
    <row r="28" spans="1:11" ht="12.75">
      <c r="A28" s="1425" t="s">
        <v>1360</v>
      </c>
      <c r="B28" s="1425" t="s">
        <v>1320</v>
      </c>
      <c r="C28" s="1425" t="s">
        <v>390</v>
      </c>
      <c r="D28" s="1425" t="s">
        <v>1309</v>
      </c>
      <c r="E28" s="1425" t="s">
        <v>1407</v>
      </c>
      <c r="F28" s="1425" t="s">
        <v>796</v>
      </c>
      <c r="G28" s="1425" t="s">
        <v>116</v>
      </c>
      <c r="H28" s="1425" t="s">
        <v>1264</v>
      </c>
      <c r="I28" s="1425">
        <v>197098.10999999999</v>
      </c>
      <c r="J28" s="1425" t="s">
        <v>2915</v>
      </c>
      <c r="K28" s="962" t="s">
        <v>104</v>
      </c>
    </row>
    <row r="29" spans="1:11" ht="12.75">
      <c r="A29" s="1425" t="s">
        <v>1360</v>
      </c>
      <c r="B29" s="1425" t="s">
        <v>1320</v>
      </c>
      <c r="C29" s="1425" t="s">
        <v>390</v>
      </c>
      <c r="D29" s="1425" t="s">
        <v>1309</v>
      </c>
      <c r="E29" s="1425" t="s">
        <v>1407</v>
      </c>
      <c r="F29" s="1425" t="s">
        <v>796</v>
      </c>
      <c r="G29" s="1425" t="s">
        <v>116</v>
      </c>
      <c r="H29" s="1425" t="s">
        <v>1265</v>
      </c>
      <c r="I29" s="1425">
        <v>175169.87</v>
      </c>
      <c r="J29" s="1425" t="s">
        <v>2915</v>
      </c>
      <c r="K29" s="962" t="s">
        <v>104</v>
      </c>
    </row>
    <row r="30" spans="1:11" ht="12.75">
      <c r="A30" s="1425" t="s">
        <v>1360</v>
      </c>
      <c r="B30" s="1425" t="s">
        <v>1320</v>
      </c>
      <c r="C30" s="1425" t="s">
        <v>390</v>
      </c>
      <c r="D30" s="1425" t="s">
        <v>1309</v>
      </c>
      <c r="E30" s="1425" t="s">
        <v>1407</v>
      </c>
      <c r="F30" s="1425" t="s">
        <v>796</v>
      </c>
      <c r="G30" s="1425" t="s">
        <v>116</v>
      </c>
      <c r="H30" s="1425" t="s">
        <v>1266</v>
      </c>
      <c r="I30" s="1425">
        <v>150633.67000000001</v>
      </c>
      <c r="J30" s="1425" t="s">
        <v>2915</v>
      </c>
      <c r="K30" s="962" t="s">
        <v>104</v>
      </c>
    </row>
    <row r="31" spans="1:11" ht="12.75">
      <c r="A31" s="1425" t="s">
        <v>1360</v>
      </c>
      <c r="B31" s="1425" t="s">
        <v>1320</v>
      </c>
      <c r="C31" s="1425" t="s">
        <v>390</v>
      </c>
      <c r="D31" s="1425" t="s">
        <v>1309</v>
      </c>
      <c r="E31" s="1425" t="s">
        <v>1407</v>
      </c>
      <c r="F31" s="1425" t="s">
        <v>796</v>
      </c>
      <c r="G31" s="1425" t="s">
        <v>116</v>
      </c>
      <c r="H31" s="1425" t="s">
        <v>1267</v>
      </c>
      <c r="I31" s="1425">
        <v>185331.89999999999</v>
      </c>
      <c r="J31" s="1425" t="s">
        <v>2915</v>
      </c>
      <c r="K31" s="962" t="s">
        <v>104</v>
      </c>
    </row>
    <row r="32" spans="1:11" ht="12.75">
      <c r="A32" s="1425" t="s">
        <v>1360</v>
      </c>
      <c r="B32" s="1425" t="s">
        <v>1002</v>
      </c>
      <c r="C32" s="1425" t="s">
        <v>390</v>
      </c>
      <c r="D32" s="1425" t="s">
        <v>1309</v>
      </c>
      <c r="E32" s="1425" t="s">
        <v>1448</v>
      </c>
      <c r="F32" s="1425" t="s">
        <v>796</v>
      </c>
      <c r="G32" s="1425" t="s">
        <v>116</v>
      </c>
      <c r="H32" s="1425" t="s">
        <v>1263</v>
      </c>
      <c r="I32" s="1425">
        <v>9167.9200000000001</v>
      </c>
      <c r="J32" s="1425" t="s">
        <v>2915</v>
      </c>
      <c r="K32" s="962" t="s">
        <v>104</v>
      </c>
    </row>
    <row r="33" spans="1:11" ht="12.75">
      <c r="A33" s="1425" t="s">
        <v>1360</v>
      </c>
      <c r="B33" s="1425" t="s">
        <v>1002</v>
      </c>
      <c r="C33" s="1425" t="s">
        <v>390</v>
      </c>
      <c r="D33" s="1425" t="s">
        <v>1309</v>
      </c>
      <c r="E33" s="1425" t="s">
        <v>1448</v>
      </c>
      <c r="F33" s="1425" t="s">
        <v>796</v>
      </c>
      <c r="G33" s="1425" t="s">
        <v>116</v>
      </c>
      <c r="H33" s="1425" t="s">
        <v>1264</v>
      </c>
      <c r="I33" s="1425">
        <v>9167.9200000000001</v>
      </c>
      <c r="J33" s="1425" t="s">
        <v>2915</v>
      </c>
      <c r="K33" s="962" t="s">
        <v>104</v>
      </c>
    </row>
    <row r="34" spans="1:11" ht="12.75">
      <c r="A34" s="1425" t="s">
        <v>1360</v>
      </c>
      <c r="B34" s="1425" t="s">
        <v>1002</v>
      </c>
      <c r="C34" s="1425" t="s">
        <v>390</v>
      </c>
      <c r="D34" s="1425" t="s">
        <v>1309</v>
      </c>
      <c r="E34" s="1425" t="s">
        <v>1448</v>
      </c>
      <c r="F34" s="1425" t="s">
        <v>796</v>
      </c>
      <c r="G34" s="1425" t="s">
        <v>116</v>
      </c>
      <c r="H34" s="1425" t="s">
        <v>1265</v>
      </c>
      <c r="I34" s="1425">
        <v>9167.9200000000001</v>
      </c>
      <c r="J34" s="1425" t="s">
        <v>2915</v>
      </c>
      <c r="K34" s="962" t="s">
        <v>104</v>
      </c>
    </row>
    <row r="35" spans="1:11" ht="12.75">
      <c r="A35" s="1425" t="s">
        <v>1360</v>
      </c>
      <c r="B35" s="1425" t="s">
        <v>1002</v>
      </c>
      <c r="C35" s="1425" t="s">
        <v>390</v>
      </c>
      <c r="D35" s="1425" t="s">
        <v>1309</v>
      </c>
      <c r="E35" s="1425" t="s">
        <v>1448</v>
      </c>
      <c r="F35" s="1425" t="s">
        <v>796</v>
      </c>
      <c r="G35" s="1425" t="s">
        <v>116</v>
      </c>
      <c r="H35" s="1425" t="s">
        <v>1266</v>
      </c>
      <c r="I35" s="1425">
        <v>9167.9200000000001</v>
      </c>
      <c r="J35" s="1425" t="s">
        <v>2915</v>
      </c>
      <c r="K35" s="962" t="s">
        <v>104</v>
      </c>
    </row>
    <row r="36" spans="1:11" ht="12.75">
      <c r="A36" s="1425" t="s">
        <v>1360</v>
      </c>
      <c r="B36" s="1425" t="s">
        <v>1002</v>
      </c>
      <c r="C36" s="1425" t="s">
        <v>390</v>
      </c>
      <c r="D36" s="1425" t="s">
        <v>1309</v>
      </c>
      <c r="E36" s="1425" t="s">
        <v>1448</v>
      </c>
      <c r="F36" s="1425" t="s">
        <v>796</v>
      </c>
      <c r="G36" s="1425" t="s">
        <v>116</v>
      </c>
      <c r="H36" s="1425" t="s">
        <v>1267</v>
      </c>
      <c r="I36" s="1425">
        <v>9167.9200000000001</v>
      </c>
      <c r="J36" s="1425" t="s">
        <v>2915</v>
      </c>
      <c r="K36" s="962" t="s">
        <v>104</v>
      </c>
    </row>
    <row r="37" spans="1:11" ht="12.75">
      <c r="A37" s="1425" t="s">
        <v>1360</v>
      </c>
      <c r="B37" s="1425" t="s">
        <v>1321</v>
      </c>
      <c r="C37" s="1425" t="s">
        <v>390</v>
      </c>
      <c r="D37" s="1425" t="s">
        <v>1309</v>
      </c>
      <c r="E37" s="1425" t="s">
        <v>1449</v>
      </c>
      <c r="F37" s="1425" t="s">
        <v>796</v>
      </c>
      <c r="G37" s="1425" t="s">
        <v>1256</v>
      </c>
      <c r="H37" s="1425" t="s">
        <v>1263</v>
      </c>
      <c r="I37" s="1425">
        <v>21676.240000000002</v>
      </c>
      <c r="J37" s="1425" t="s">
        <v>2915</v>
      </c>
      <c r="K37" s="962" t="s">
        <v>104</v>
      </c>
    </row>
    <row r="38" spans="1:11" ht="12.75">
      <c r="A38" s="1425" t="s">
        <v>1360</v>
      </c>
      <c r="B38" s="1425" t="s">
        <v>1321</v>
      </c>
      <c r="C38" s="1425" t="s">
        <v>390</v>
      </c>
      <c r="D38" s="1425" t="s">
        <v>1309</v>
      </c>
      <c r="E38" s="1425" t="s">
        <v>1449</v>
      </c>
      <c r="F38" s="1425" t="s">
        <v>796</v>
      </c>
      <c r="G38" s="1425" t="s">
        <v>1256</v>
      </c>
      <c r="H38" s="1425" t="s">
        <v>1264</v>
      </c>
      <c r="I38" s="1425">
        <v>21671.220000000001</v>
      </c>
      <c r="J38" s="1425" t="s">
        <v>2915</v>
      </c>
      <c r="K38" s="962" t="s">
        <v>104</v>
      </c>
    </row>
    <row r="39" spans="1:11" ht="12.75">
      <c r="A39" s="1425" t="s">
        <v>1360</v>
      </c>
      <c r="B39" s="1425" t="s">
        <v>1321</v>
      </c>
      <c r="C39" s="1425" t="s">
        <v>390</v>
      </c>
      <c r="D39" s="1425" t="s">
        <v>1309</v>
      </c>
      <c r="E39" s="1425" t="s">
        <v>1449</v>
      </c>
      <c r="F39" s="1425" t="s">
        <v>796</v>
      </c>
      <c r="G39" s="1425" t="s">
        <v>1256</v>
      </c>
      <c r="H39" s="1425" t="s">
        <v>1265</v>
      </c>
      <c r="I39" s="1425">
        <v>21666.5</v>
      </c>
      <c r="J39" s="1425" t="s">
        <v>2915</v>
      </c>
      <c r="K39" s="962" t="s">
        <v>104</v>
      </c>
    </row>
    <row r="40" spans="1:11" ht="12.75">
      <c r="A40" s="1425" t="s">
        <v>1360</v>
      </c>
      <c r="B40" s="1425" t="s">
        <v>1321</v>
      </c>
      <c r="C40" s="1425" t="s">
        <v>390</v>
      </c>
      <c r="D40" s="1425" t="s">
        <v>1309</v>
      </c>
      <c r="E40" s="1425" t="s">
        <v>1449</v>
      </c>
      <c r="F40" s="1425" t="s">
        <v>796</v>
      </c>
      <c r="G40" s="1425" t="s">
        <v>1256</v>
      </c>
      <c r="H40" s="1425" t="s">
        <v>1266</v>
      </c>
      <c r="I40" s="1425">
        <v>21660.869999999999</v>
      </c>
      <c r="J40" s="1425" t="s">
        <v>2915</v>
      </c>
      <c r="K40" s="962" t="s">
        <v>104</v>
      </c>
    </row>
    <row r="41" spans="1:11" ht="12.75">
      <c r="A41" s="1425" t="s">
        <v>1360</v>
      </c>
      <c r="B41" s="1425" t="s">
        <v>1321</v>
      </c>
      <c r="C41" s="1425" t="s">
        <v>390</v>
      </c>
      <c r="D41" s="1425" t="s">
        <v>1309</v>
      </c>
      <c r="E41" s="1425" t="s">
        <v>1449</v>
      </c>
      <c r="F41" s="1425" t="s">
        <v>796</v>
      </c>
      <c r="G41" s="1425" t="s">
        <v>1256</v>
      </c>
      <c r="H41" s="1425" t="s">
        <v>1267</v>
      </c>
      <c r="I41" s="1425">
        <v>21681.48</v>
      </c>
      <c r="J41" s="1425" t="s">
        <v>2915</v>
      </c>
      <c r="K41" s="962" t="s">
        <v>104</v>
      </c>
    </row>
    <row r="42" spans="1:11" ht="12.75">
      <c r="A42" s="1425" t="s">
        <v>1360</v>
      </c>
      <c r="B42" s="1425" t="s">
        <v>1321</v>
      </c>
      <c r="C42" s="1425" t="s">
        <v>390</v>
      </c>
      <c r="D42" s="1425" t="s">
        <v>1309</v>
      </c>
      <c r="E42" s="1425" t="s">
        <v>1449</v>
      </c>
      <c r="F42" s="1425" t="s">
        <v>796</v>
      </c>
      <c r="G42" s="1425" t="s">
        <v>115</v>
      </c>
      <c r="H42" s="1425" t="s">
        <v>1263</v>
      </c>
      <c r="I42" s="1425">
        <v>0</v>
      </c>
      <c r="J42" s="1425" t="s">
        <v>2915</v>
      </c>
      <c r="K42" s="962" t="s">
        <v>104</v>
      </c>
    </row>
    <row r="43" spans="1:11" ht="12.75">
      <c r="A43" s="1425" t="s">
        <v>1360</v>
      </c>
      <c r="B43" s="1425" t="s">
        <v>1321</v>
      </c>
      <c r="C43" s="1425" t="s">
        <v>390</v>
      </c>
      <c r="D43" s="1425" t="s">
        <v>1309</v>
      </c>
      <c r="E43" s="1425" t="s">
        <v>1449</v>
      </c>
      <c r="F43" s="1425" t="s">
        <v>796</v>
      </c>
      <c r="G43" s="1425" t="s">
        <v>115</v>
      </c>
      <c r="H43" s="1425" t="s">
        <v>1264</v>
      </c>
      <c r="I43" s="1425">
        <v>0</v>
      </c>
      <c r="J43" s="1425" t="s">
        <v>2915</v>
      </c>
      <c r="K43" s="962" t="s">
        <v>104</v>
      </c>
    </row>
    <row r="44" spans="1:11" ht="12.75">
      <c r="A44" s="1425" t="s">
        <v>1360</v>
      </c>
      <c r="B44" s="1425" t="s">
        <v>1321</v>
      </c>
      <c r="C44" s="1425" t="s">
        <v>390</v>
      </c>
      <c r="D44" s="1425" t="s">
        <v>1309</v>
      </c>
      <c r="E44" s="1425" t="s">
        <v>1449</v>
      </c>
      <c r="F44" s="1425" t="s">
        <v>796</v>
      </c>
      <c r="G44" s="1425" t="s">
        <v>115</v>
      </c>
      <c r="H44" s="1425" t="s">
        <v>1265</v>
      </c>
      <c r="I44" s="1425">
        <v>0</v>
      </c>
      <c r="J44" s="1425" t="s">
        <v>2915</v>
      </c>
      <c r="K44" s="962" t="s">
        <v>104</v>
      </c>
    </row>
    <row r="45" spans="1:11" ht="12.75">
      <c r="A45" s="1425" t="s">
        <v>1360</v>
      </c>
      <c r="B45" s="1425" t="s">
        <v>1321</v>
      </c>
      <c r="C45" s="1425" t="s">
        <v>390</v>
      </c>
      <c r="D45" s="1425" t="s">
        <v>1309</v>
      </c>
      <c r="E45" s="1425" t="s">
        <v>1449</v>
      </c>
      <c r="F45" s="1425" t="s">
        <v>796</v>
      </c>
      <c r="G45" s="1425" t="s">
        <v>115</v>
      </c>
      <c r="H45" s="1425" t="s">
        <v>1266</v>
      </c>
      <c r="I45" s="1425">
        <v>0</v>
      </c>
      <c r="J45" s="1425" t="s">
        <v>2915</v>
      </c>
      <c r="K45" s="962" t="s">
        <v>104</v>
      </c>
    </row>
    <row r="46" spans="1:11" ht="12.75">
      <c r="A46" s="1425" t="s">
        <v>1360</v>
      </c>
      <c r="B46" s="1425" t="s">
        <v>1321</v>
      </c>
      <c r="C46" s="1425" t="s">
        <v>390</v>
      </c>
      <c r="D46" s="1425" t="s">
        <v>1309</v>
      </c>
      <c r="E46" s="1425" t="s">
        <v>1449</v>
      </c>
      <c r="F46" s="1425" t="s">
        <v>796</v>
      </c>
      <c r="G46" s="1425" t="s">
        <v>115</v>
      </c>
      <c r="H46" s="1425" t="s">
        <v>1267</v>
      </c>
      <c r="I46" s="1425">
        <v>0</v>
      </c>
      <c r="J46" s="1425" t="s">
        <v>2915</v>
      </c>
      <c r="K46" s="962" t="s">
        <v>104</v>
      </c>
    </row>
    <row r="47" spans="1:11" ht="12.75">
      <c r="A47" s="1425" t="s">
        <v>1360</v>
      </c>
      <c r="B47" s="1425" t="s">
        <v>1321</v>
      </c>
      <c r="C47" s="1425" t="s">
        <v>390</v>
      </c>
      <c r="D47" s="1425" t="s">
        <v>1309</v>
      </c>
      <c r="E47" s="1425" t="s">
        <v>1449</v>
      </c>
      <c r="F47" s="1425" t="s">
        <v>796</v>
      </c>
      <c r="G47" s="1425" t="s">
        <v>116</v>
      </c>
      <c r="H47" s="1425" t="s">
        <v>1263</v>
      </c>
      <c r="I47" s="1425">
        <v>327856.07000000001</v>
      </c>
      <c r="J47" s="1425" t="s">
        <v>2915</v>
      </c>
      <c r="K47" s="962" t="s">
        <v>104</v>
      </c>
    </row>
    <row r="48" spans="1:11" ht="12.75">
      <c r="A48" s="1425" t="s">
        <v>1360</v>
      </c>
      <c r="B48" s="1425" t="s">
        <v>1321</v>
      </c>
      <c r="C48" s="1425" t="s">
        <v>390</v>
      </c>
      <c r="D48" s="1425" t="s">
        <v>1309</v>
      </c>
      <c r="E48" s="1425" t="s">
        <v>1449</v>
      </c>
      <c r="F48" s="1425" t="s">
        <v>796</v>
      </c>
      <c r="G48" s="1425" t="s">
        <v>116</v>
      </c>
      <c r="H48" s="1425" t="s">
        <v>1264</v>
      </c>
      <c r="I48" s="1425">
        <v>331222.94</v>
      </c>
      <c r="J48" s="1425" t="s">
        <v>2915</v>
      </c>
      <c r="K48" s="962" t="s">
        <v>104</v>
      </c>
    </row>
    <row r="49" spans="1:11" ht="12.75">
      <c r="A49" s="1425" t="s">
        <v>1360</v>
      </c>
      <c r="B49" s="1425" t="s">
        <v>1321</v>
      </c>
      <c r="C49" s="1425" t="s">
        <v>390</v>
      </c>
      <c r="D49" s="1425" t="s">
        <v>1309</v>
      </c>
      <c r="E49" s="1425" t="s">
        <v>1449</v>
      </c>
      <c r="F49" s="1425" t="s">
        <v>796</v>
      </c>
      <c r="G49" s="1425" t="s">
        <v>116</v>
      </c>
      <c r="H49" s="1425" t="s">
        <v>1265</v>
      </c>
      <c r="I49" s="1425">
        <v>294372.58000000002</v>
      </c>
      <c r="J49" s="1425" t="s">
        <v>2915</v>
      </c>
      <c r="K49" s="962" t="s">
        <v>104</v>
      </c>
    </row>
    <row r="50" spans="1:11" ht="12.75">
      <c r="A50" s="1425" t="s">
        <v>1360</v>
      </c>
      <c r="B50" s="1425" t="s">
        <v>1321</v>
      </c>
      <c r="C50" s="1425" t="s">
        <v>390</v>
      </c>
      <c r="D50" s="1425" t="s">
        <v>1309</v>
      </c>
      <c r="E50" s="1425" t="s">
        <v>1449</v>
      </c>
      <c r="F50" s="1425" t="s">
        <v>796</v>
      </c>
      <c r="G50" s="1425" t="s">
        <v>116</v>
      </c>
      <c r="H50" s="1425" t="s">
        <v>1266</v>
      </c>
      <c r="I50" s="1425">
        <v>253139.56</v>
      </c>
      <c r="J50" s="1425" t="s">
        <v>2915</v>
      </c>
      <c r="K50" s="962" t="s">
        <v>104</v>
      </c>
    </row>
    <row r="51" spans="1:11" ht="12.75">
      <c r="A51" s="1425" t="s">
        <v>1360</v>
      </c>
      <c r="B51" s="1425" t="s">
        <v>1321</v>
      </c>
      <c r="C51" s="1425" t="s">
        <v>390</v>
      </c>
      <c r="D51" s="1425" t="s">
        <v>1309</v>
      </c>
      <c r="E51" s="1425" t="s">
        <v>1449</v>
      </c>
      <c r="F51" s="1425" t="s">
        <v>796</v>
      </c>
      <c r="G51" s="1425" t="s">
        <v>116</v>
      </c>
      <c r="H51" s="1425" t="s">
        <v>1267</v>
      </c>
      <c r="I51" s="1425">
        <v>311449.87</v>
      </c>
      <c r="J51" s="1425" t="s">
        <v>2915</v>
      </c>
      <c r="K51" s="962" t="s">
        <v>104</v>
      </c>
    </row>
    <row r="52" spans="1:11" ht="12.75">
      <c r="A52" s="1425" t="s">
        <v>1360</v>
      </c>
      <c r="B52" s="1425" t="s">
        <v>1003</v>
      </c>
      <c r="C52" s="1425" t="s">
        <v>390</v>
      </c>
      <c r="D52" s="1425" t="s">
        <v>1309</v>
      </c>
      <c r="E52" s="1425" t="s">
        <v>390</v>
      </c>
      <c r="F52" s="1425" t="s">
        <v>796</v>
      </c>
      <c r="G52" s="1425" t="s">
        <v>1238</v>
      </c>
      <c r="H52" s="1425" t="s">
        <v>1263</v>
      </c>
      <c r="I52" s="1425">
        <v>0.059999999999999998</v>
      </c>
      <c r="J52" s="1425" t="s">
        <v>2915</v>
      </c>
      <c r="K52" s="962" t="s">
        <v>104</v>
      </c>
    </row>
    <row r="53" spans="1:11" ht="12.75">
      <c r="A53" s="1425" t="s">
        <v>1360</v>
      </c>
      <c r="B53" s="1425" t="s">
        <v>1003</v>
      </c>
      <c r="C53" s="1425" t="s">
        <v>390</v>
      </c>
      <c r="D53" s="1425" t="s">
        <v>1309</v>
      </c>
      <c r="E53" s="1425" t="s">
        <v>390</v>
      </c>
      <c r="F53" s="1425" t="s">
        <v>796</v>
      </c>
      <c r="G53" s="1425" t="s">
        <v>1238</v>
      </c>
      <c r="H53" s="1425" t="s">
        <v>1267</v>
      </c>
      <c r="I53" s="1425">
        <v>37.25</v>
      </c>
      <c r="J53" s="1425" t="s">
        <v>2915</v>
      </c>
      <c r="K53" s="962" t="s">
        <v>104</v>
      </c>
    </row>
    <row r="54" spans="1:11" ht="12.75">
      <c r="A54" s="1425" t="s">
        <v>1360</v>
      </c>
      <c r="B54" s="1425" t="s">
        <v>1003</v>
      </c>
      <c r="C54" s="1425" t="s">
        <v>390</v>
      </c>
      <c r="D54" s="1425" t="s">
        <v>1309</v>
      </c>
      <c r="E54" s="1425" t="s">
        <v>390</v>
      </c>
      <c r="F54" s="1425" t="s">
        <v>796</v>
      </c>
      <c r="G54" s="1425" t="s">
        <v>116</v>
      </c>
      <c r="H54" s="1425" t="s">
        <v>1263</v>
      </c>
      <c r="I54" s="1425">
        <v>-21.800000000000001</v>
      </c>
      <c r="J54" s="1425" t="s">
        <v>2915</v>
      </c>
      <c r="K54" s="962" t="s">
        <v>104</v>
      </c>
    </row>
    <row r="55" spans="1:11" ht="12.75">
      <c r="A55" s="1425" t="s">
        <v>1360</v>
      </c>
      <c r="B55" s="1425" t="s">
        <v>1003</v>
      </c>
      <c r="C55" s="1425" t="s">
        <v>390</v>
      </c>
      <c r="D55" s="1425" t="s">
        <v>1309</v>
      </c>
      <c r="E55" s="1425" t="s">
        <v>390</v>
      </c>
      <c r="F55" s="1425" t="s">
        <v>796</v>
      </c>
      <c r="G55" s="1425" t="s">
        <v>116</v>
      </c>
      <c r="H55" s="1425" t="s">
        <v>1265</v>
      </c>
      <c r="I55" s="1425">
        <v>-32.799999999999997</v>
      </c>
      <c r="J55" s="1425" t="s">
        <v>2915</v>
      </c>
      <c r="K55" s="962" t="s">
        <v>104</v>
      </c>
    </row>
    <row r="56" spans="1:11" ht="12.75">
      <c r="A56" s="1425" t="s">
        <v>1360</v>
      </c>
      <c r="B56" s="1425" t="s">
        <v>1003</v>
      </c>
      <c r="C56" s="1425" t="s">
        <v>390</v>
      </c>
      <c r="D56" s="1425" t="s">
        <v>1309</v>
      </c>
      <c r="E56" s="1425" t="s">
        <v>390</v>
      </c>
      <c r="F56" s="1425" t="s">
        <v>796</v>
      </c>
      <c r="G56" s="1425" t="s">
        <v>116</v>
      </c>
      <c r="H56" s="1425" t="s">
        <v>1267</v>
      </c>
      <c r="I56" s="1425">
        <v>-23.609999999999999</v>
      </c>
      <c r="J56" s="1425" t="s">
        <v>2915</v>
      </c>
      <c r="K56" s="962" t="s">
        <v>104</v>
      </c>
    </row>
    <row r="57" spans="1:11" ht="12.75">
      <c r="A57" s="1425" t="s">
        <v>1360</v>
      </c>
      <c r="B57" s="1425" t="s">
        <v>1003</v>
      </c>
      <c r="C57" s="1425" t="s">
        <v>390</v>
      </c>
      <c r="D57" s="1425" t="s">
        <v>1309</v>
      </c>
      <c r="E57" s="1425" t="s">
        <v>2916</v>
      </c>
      <c r="F57" s="1425" t="s">
        <v>796</v>
      </c>
      <c r="G57" s="1425" t="s">
        <v>115</v>
      </c>
      <c r="H57" s="1425" t="s">
        <v>1263</v>
      </c>
      <c r="I57" s="1425">
        <v>949.99000000000001</v>
      </c>
      <c r="J57" s="1425" t="s">
        <v>2915</v>
      </c>
      <c r="K57" s="962" t="s">
        <v>104</v>
      </c>
    </row>
    <row r="58" spans="1:11" ht="12.75">
      <c r="A58" s="1425" t="s">
        <v>1360</v>
      </c>
      <c r="B58" s="1425" t="s">
        <v>1003</v>
      </c>
      <c r="C58" s="1425" t="s">
        <v>390</v>
      </c>
      <c r="D58" s="1425" t="s">
        <v>1309</v>
      </c>
      <c r="E58" s="1425" t="s">
        <v>2916</v>
      </c>
      <c r="F58" s="1425" t="s">
        <v>796</v>
      </c>
      <c r="G58" s="1425" t="s">
        <v>115</v>
      </c>
      <c r="H58" s="1425" t="s">
        <v>1264</v>
      </c>
      <c r="I58" s="1425">
        <v>0</v>
      </c>
      <c r="J58" s="1425" t="s">
        <v>2915</v>
      </c>
      <c r="K58" s="962" t="s">
        <v>104</v>
      </c>
    </row>
    <row r="59" spans="1:11" ht="12.75">
      <c r="A59" s="1425" t="s">
        <v>1360</v>
      </c>
      <c r="B59" s="1425" t="s">
        <v>1003</v>
      </c>
      <c r="C59" s="1425" t="s">
        <v>390</v>
      </c>
      <c r="D59" s="1425" t="s">
        <v>1309</v>
      </c>
      <c r="E59" s="1425" t="s">
        <v>2916</v>
      </c>
      <c r="F59" s="1425" t="s">
        <v>796</v>
      </c>
      <c r="G59" s="1425" t="s">
        <v>115</v>
      </c>
      <c r="H59" s="1425" t="s">
        <v>1265</v>
      </c>
      <c r="I59" s="1425">
        <v>0</v>
      </c>
      <c r="J59" s="1425" t="s">
        <v>2915</v>
      </c>
      <c r="K59" s="962" t="s">
        <v>104</v>
      </c>
    </row>
    <row r="60" spans="1:11" ht="12.75">
      <c r="A60" s="1425" t="s">
        <v>1360</v>
      </c>
      <c r="B60" s="1425" t="s">
        <v>1003</v>
      </c>
      <c r="C60" s="1425" t="s">
        <v>390</v>
      </c>
      <c r="D60" s="1425" t="s">
        <v>1309</v>
      </c>
      <c r="E60" s="1425" t="s">
        <v>2916</v>
      </c>
      <c r="F60" s="1425" t="s">
        <v>796</v>
      </c>
      <c r="G60" s="1425" t="s">
        <v>115</v>
      </c>
      <c r="H60" s="1425" t="s">
        <v>1266</v>
      </c>
      <c r="I60" s="1425">
        <v>0</v>
      </c>
      <c r="J60" s="1425" t="s">
        <v>2915</v>
      </c>
      <c r="K60" s="962" t="s">
        <v>104</v>
      </c>
    </row>
    <row r="61" spans="1:11" ht="12.75">
      <c r="A61" s="1425" t="s">
        <v>1360</v>
      </c>
      <c r="B61" s="1425" t="s">
        <v>1003</v>
      </c>
      <c r="C61" s="1425" t="s">
        <v>390</v>
      </c>
      <c r="D61" s="1425" t="s">
        <v>1309</v>
      </c>
      <c r="E61" s="1425" t="s">
        <v>2916</v>
      </c>
      <c r="F61" s="1425" t="s">
        <v>796</v>
      </c>
      <c r="G61" s="1425" t="s">
        <v>115</v>
      </c>
      <c r="H61" s="1425" t="s">
        <v>1267</v>
      </c>
      <c r="I61" s="1425">
        <v>0</v>
      </c>
      <c r="J61" s="1425" t="s">
        <v>2915</v>
      </c>
      <c r="K61" s="962" t="s">
        <v>104</v>
      </c>
    </row>
    <row r="62" spans="1:11" ht="12.75">
      <c r="A62" s="1425" t="s">
        <v>1360</v>
      </c>
      <c r="B62" s="1425" t="s">
        <v>1001</v>
      </c>
      <c r="C62" s="1425" t="s">
        <v>390</v>
      </c>
      <c r="D62" s="1425" t="s">
        <v>1309</v>
      </c>
      <c r="E62" s="1425" t="s">
        <v>1450</v>
      </c>
      <c r="F62" s="1425" t="s">
        <v>796</v>
      </c>
      <c r="G62" s="1425" t="s">
        <v>115</v>
      </c>
      <c r="H62" s="1425" t="s">
        <v>1263</v>
      </c>
      <c r="I62" s="1425">
        <v>0</v>
      </c>
      <c r="J62" s="1425" t="s">
        <v>2915</v>
      </c>
      <c r="K62" s="962" t="s">
        <v>104</v>
      </c>
    </row>
    <row r="63" spans="1:11" ht="12.75">
      <c r="A63" s="1425" t="s">
        <v>1360</v>
      </c>
      <c r="B63" s="1425" t="s">
        <v>1001</v>
      </c>
      <c r="C63" s="1425" t="s">
        <v>390</v>
      </c>
      <c r="D63" s="1425" t="s">
        <v>1309</v>
      </c>
      <c r="E63" s="1425" t="s">
        <v>1450</v>
      </c>
      <c r="F63" s="1425" t="s">
        <v>796</v>
      </c>
      <c r="G63" s="1425" t="s">
        <v>115</v>
      </c>
      <c r="H63" s="1425" t="s">
        <v>1264</v>
      </c>
      <c r="I63" s="1425">
        <v>0</v>
      </c>
      <c r="J63" s="1425" t="s">
        <v>2915</v>
      </c>
      <c r="K63" s="962" t="s">
        <v>104</v>
      </c>
    </row>
    <row r="64" spans="1:11" ht="12.75">
      <c r="A64" s="1425" t="s">
        <v>1360</v>
      </c>
      <c r="B64" s="1425" t="s">
        <v>1001</v>
      </c>
      <c r="C64" s="1425" t="s">
        <v>390</v>
      </c>
      <c r="D64" s="1425" t="s">
        <v>1309</v>
      </c>
      <c r="E64" s="1425" t="s">
        <v>1450</v>
      </c>
      <c r="F64" s="1425" t="s">
        <v>796</v>
      </c>
      <c r="G64" s="1425" t="s">
        <v>115</v>
      </c>
      <c r="H64" s="1425" t="s">
        <v>1265</v>
      </c>
      <c r="I64" s="1425">
        <v>0</v>
      </c>
      <c r="J64" s="1425" t="s">
        <v>2915</v>
      </c>
      <c r="K64" s="962" t="s">
        <v>104</v>
      </c>
    </row>
    <row r="65" spans="1:11" ht="12.75">
      <c r="A65" s="1425" t="s">
        <v>1360</v>
      </c>
      <c r="B65" s="1425" t="s">
        <v>1001</v>
      </c>
      <c r="C65" s="1425" t="s">
        <v>390</v>
      </c>
      <c r="D65" s="1425" t="s">
        <v>1309</v>
      </c>
      <c r="E65" s="1425" t="s">
        <v>1450</v>
      </c>
      <c r="F65" s="1425" t="s">
        <v>796</v>
      </c>
      <c r="G65" s="1425" t="s">
        <v>115</v>
      </c>
      <c r="H65" s="1425" t="s">
        <v>1266</v>
      </c>
      <c r="I65" s="1425">
        <v>0</v>
      </c>
      <c r="J65" s="1425" t="s">
        <v>2915</v>
      </c>
      <c r="K65" s="962" t="s">
        <v>104</v>
      </c>
    </row>
    <row r="66" spans="1:11" ht="12.75">
      <c r="A66" s="1425" t="s">
        <v>1360</v>
      </c>
      <c r="B66" s="1425" t="s">
        <v>1001</v>
      </c>
      <c r="C66" s="1425" t="s">
        <v>390</v>
      </c>
      <c r="D66" s="1425" t="s">
        <v>1309</v>
      </c>
      <c r="E66" s="1425" t="s">
        <v>1450</v>
      </c>
      <c r="F66" s="1425" t="s">
        <v>796</v>
      </c>
      <c r="G66" s="1425" t="s">
        <v>115</v>
      </c>
      <c r="H66" s="1425" t="s">
        <v>1267</v>
      </c>
      <c r="I66" s="1425">
        <v>0</v>
      </c>
      <c r="J66" s="1425" t="s">
        <v>2915</v>
      </c>
      <c r="K66" s="962" t="s">
        <v>104</v>
      </c>
    </row>
    <row r="67" spans="1:11" ht="12.75">
      <c r="A67" s="1425" t="s">
        <v>1360</v>
      </c>
      <c r="B67" s="1425" t="s">
        <v>1001</v>
      </c>
      <c r="C67" s="1425" t="s">
        <v>390</v>
      </c>
      <c r="D67" s="1425" t="s">
        <v>1309</v>
      </c>
      <c r="E67" s="1425" t="s">
        <v>1450</v>
      </c>
      <c r="F67" s="1425" t="s">
        <v>796</v>
      </c>
      <c r="G67" s="1425" t="s">
        <v>116</v>
      </c>
      <c r="H67" s="1425" t="s">
        <v>1263</v>
      </c>
      <c r="I67" s="1425">
        <v>4833.25</v>
      </c>
      <c r="J67" s="1425" t="s">
        <v>2915</v>
      </c>
      <c r="K67" s="962" t="s">
        <v>104</v>
      </c>
    </row>
    <row r="68" spans="1:11" ht="12.75">
      <c r="A68" s="1425" t="s">
        <v>1360</v>
      </c>
      <c r="B68" s="1425" t="s">
        <v>1001</v>
      </c>
      <c r="C68" s="1425" t="s">
        <v>390</v>
      </c>
      <c r="D68" s="1425" t="s">
        <v>1309</v>
      </c>
      <c r="E68" s="1425" t="s">
        <v>1450</v>
      </c>
      <c r="F68" s="1425" t="s">
        <v>796</v>
      </c>
      <c r="G68" s="1425" t="s">
        <v>116</v>
      </c>
      <c r="H68" s="1425" t="s">
        <v>1264</v>
      </c>
      <c r="I68" s="1425">
        <v>4938.1000000000004</v>
      </c>
      <c r="J68" s="1425" t="s">
        <v>2915</v>
      </c>
      <c r="K68" s="962" t="s">
        <v>104</v>
      </c>
    </row>
    <row r="69" spans="1:11" ht="12.75">
      <c r="A69" s="1425" t="s">
        <v>1360</v>
      </c>
      <c r="B69" s="1425" t="s">
        <v>1001</v>
      </c>
      <c r="C69" s="1425" t="s">
        <v>390</v>
      </c>
      <c r="D69" s="1425" t="s">
        <v>1309</v>
      </c>
      <c r="E69" s="1425" t="s">
        <v>1450</v>
      </c>
      <c r="F69" s="1425" t="s">
        <v>796</v>
      </c>
      <c r="G69" s="1425" t="s">
        <v>116</v>
      </c>
      <c r="H69" s="1425" t="s">
        <v>1265</v>
      </c>
      <c r="I69" s="1425">
        <v>4983.4200000000001</v>
      </c>
      <c r="J69" s="1425" t="s">
        <v>2915</v>
      </c>
      <c r="K69" s="962" t="s">
        <v>104</v>
      </c>
    </row>
    <row r="70" spans="1:11" ht="12.75">
      <c r="A70" s="1425" t="s">
        <v>1360</v>
      </c>
      <c r="B70" s="1425" t="s">
        <v>1001</v>
      </c>
      <c r="C70" s="1425" t="s">
        <v>390</v>
      </c>
      <c r="D70" s="1425" t="s">
        <v>1309</v>
      </c>
      <c r="E70" s="1425" t="s">
        <v>1450</v>
      </c>
      <c r="F70" s="1425" t="s">
        <v>796</v>
      </c>
      <c r="G70" s="1425" t="s">
        <v>116</v>
      </c>
      <c r="H70" s="1425" t="s">
        <v>1266</v>
      </c>
      <c r="I70" s="1425">
        <v>3582.0799999999999</v>
      </c>
      <c r="J70" s="1425" t="s">
        <v>2915</v>
      </c>
      <c r="K70" s="962" t="s">
        <v>104</v>
      </c>
    </row>
    <row r="71" spans="1:11" ht="12.75">
      <c r="A71" s="1425" t="s">
        <v>1360</v>
      </c>
      <c r="B71" s="1425" t="s">
        <v>1001</v>
      </c>
      <c r="C71" s="1425" t="s">
        <v>390</v>
      </c>
      <c r="D71" s="1425" t="s">
        <v>1309</v>
      </c>
      <c r="E71" s="1425" t="s">
        <v>1450</v>
      </c>
      <c r="F71" s="1425" t="s">
        <v>796</v>
      </c>
      <c r="G71" s="1425" t="s">
        <v>116</v>
      </c>
      <c r="H71" s="1425" t="s">
        <v>1267</v>
      </c>
      <c r="I71" s="1425">
        <v>4945</v>
      </c>
      <c r="J71" s="1425" t="s">
        <v>2915</v>
      </c>
      <c r="K71" s="962" t="s">
        <v>104</v>
      </c>
    </row>
    <row r="72" spans="1:11" ht="12.75">
      <c r="A72" s="1425" t="s">
        <v>1360</v>
      </c>
      <c r="B72" s="1425" t="s">
        <v>917</v>
      </c>
      <c r="C72" s="1425" t="s">
        <v>390</v>
      </c>
      <c r="D72" s="1425" t="s">
        <v>1309</v>
      </c>
      <c r="E72" s="1425" t="s">
        <v>1469</v>
      </c>
      <c r="F72" s="1425" t="s">
        <v>796</v>
      </c>
      <c r="G72" s="1425" t="s">
        <v>114</v>
      </c>
      <c r="H72" s="1425" t="s">
        <v>1263</v>
      </c>
      <c r="I72" s="1425">
        <v>-2919.96</v>
      </c>
      <c r="J72" s="1425" t="s">
        <v>2915</v>
      </c>
      <c r="K72" s="962" t="s">
        <v>104</v>
      </c>
    </row>
    <row r="73" spans="1:11" ht="12.75">
      <c r="A73" s="1425" t="s">
        <v>1360</v>
      </c>
      <c r="B73" s="1425" t="s">
        <v>917</v>
      </c>
      <c r="C73" s="1425" t="s">
        <v>390</v>
      </c>
      <c r="D73" s="1425" t="s">
        <v>1309</v>
      </c>
      <c r="E73" s="1425" t="s">
        <v>1469</v>
      </c>
      <c r="F73" s="1425" t="s">
        <v>796</v>
      </c>
      <c r="G73" s="1425" t="s">
        <v>114</v>
      </c>
      <c r="H73" s="1425" t="s">
        <v>1264</v>
      </c>
      <c r="I73" s="1425">
        <v>3049.7600000000002</v>
      </c>
      <c r="J73" s="1425" t="s">
        <v>2915</v>
      </c>
      <c r="K73" s="962" t="s">
        <v>104</v>
      </c>
    </row>
    <row r="74" spans="1:11" ht="12.75">
      <c r="A74" s="1425" t="s">
        <v>1360</v>
      </c>
      <c r="B74" s="1425" t="s">
        <v>917</v>
      </c>
      <c r="C74" s="1425" t="s">
        <v>390</v>
      </c>
      <c r="D74" s="1425" t="s">
        <v>1309</v>
      </c>
      <c r="E74" s="1425" t="s">
        <v>1469</v>
      </c>
      <c r="F74" s="1425" t="s">
        <v>796</v>
      </c>
      <c r="G74" s="1425" t="s">
        <v>114</v>
      </c>
      <c r="H74" s="1425" t="s">
        <v>1265</v>
      </c>
      <c r="I74" s="1425">
        <v>-2089.2399999999998</v>
      </c>
      <c r="J74" s="1425" t="s">
        <v>2915</v>
      </c>
      <c r="K74" s="962" t="s">
        <v>104</v>
      </c>
    </row>
    <row r="75" spans="1:11" ht="12.75">
      <c r="A75" s="1425" t="s">
        <v>1360</v>
      </c>
      <c r="B75" s="1425" t="s">
        <v>917</v>
      </c>
      <c r="C75" s="1425" t="s">
        <v>390</v>
      </c>
      <c r="D75" s="1425" t="s">
        <v>1309</v>
      </c>
      <c r="E75" s="1425" t="s">
        <v>1469</v>
      </c>
      <c r="F75" s="1425" t="s">
        <v>796</v>
      </c>
      <c r="G75" s="1425" t="s">
        <v>114</v>
      </c>
      <c r="H75" s="1425" t="s">
        <v>1266</v>
      </c>
      <c r="I75" s="1425">
        <v>73.040000000000006</v>
      </c>
      <c r="J75" s="1425" t="s">
        <v>2915</v>
      </c>
      <c r="K75" s="962" t="s">
        <v>104</v>
      </c>
    </row>
    <row r="76" spans="1:11" ht="12.75">
      <c r="A76" s="1425" t="s">
        <v>1360</v>
      </c>
      <c r="B76" s="1425" t="s">
        <v>917</v>
      </c>
      <c r="C76" s="1425" t="s">
        <v>390</v>
      </c>
      <c r="D76" s="1425" t="s">
        <v>1309</v>
      </c>
      <c r="E76" s="1425" t="s">
        <v>1469</v>
      </c>
      <c r="F76" s="1425" t="s">
        <v>796</v>
      </c>
      <c r="G76" s="1425" t="s">
        <v>114</v>
      </c>
      <c r="H76" s="1425" t="s">
        <v>1267</v>
      </c>
      <c r="I76" s="1425">
        <v>-1520.6600000000001</v>
      </c>
      <c r="J76" s="1425" t="s">
        <v>2915</v>
      </c>
      <c r="K76" s="962" t="s">
        <v>104</v>
      </c>
    </row>
    <row r="77" spans="1:11" ht="12.75">
      <c r="A77" s="1425" t="s">
        <v>1360</v>
      </c>
      <c r="B77" s="1425" t="s">
        <v>917</v>
      </c>
      <c r="C77" s="1425" t="s">
        <v>390</v>
      </c>
      <c r="D77" s="1425" t="s">
        <v>1309</v>
      </c>
      <c r="E77" s="1425" t="s">
        <v>1469</v>
      </c>
      <c r="F77" s="1425" t="s">
        <v>796</v>
      </c>
      <c r="G77" s="1425" t="s">
        <v>1256</v>
      </c>
      <c r="H77" s="1425" t="s">
        <v>1265</v>
      </c>
      <c r="I77" s="1425">
        <v>57.009999999999998</v>
      </c>
      <c r="J77" s="1425" t="s">
        <v>2915</v>
      </c>
      <c r="K77" s="962" t="s">
        <v>104</v>
      </c>
    </row>
    <row r="78" spans="1:11" ht="12.75">
      <c r="A78" s="1425" t="s">
        <v>1360</v>
      </c>
      <c r="B78" s="1425" t="s">
        <v>917</v>
      </c>
      <c r="C78" s="1425" t="s">
        <v>390</v>
      </c>
      <c r="D78" s="1425" t="s">
        <v>1309</v>
      </c>
      <c r="E78" s="1425" t="s">
        <v>1469</v>
      </c>
      <c r="F78" s="1425" t="s">
        <v>796</v>
      </c>
      <c r="G78" s="1425" t="s">
        <v>1256</v>
      </c>
      <c r="H78" s="1425" t="s">
        <v>1266</v>
      </c>
      <c r="I78" s="1425">
        <v>560.83000000000004</v>
      </c>
      <c r="J78" s="1425" t="s">
        <v>2915</v>
      </c>
      <c r="K78" s="962" t="s">
        <v>104</v>
      </c>
    </row>
    <row r="79" spans="1:11" ht="12.75">
      <c r="A79" s="1425" t="s">
        <v>1360</v>
      </c>
      <c r="B79" s="1425" t="s">
        <v>917</v>
      </c>
      <c r="C79" s="1425" t="s">
        <v>390</v>
      </c>
      <c r="D79" s="1425" t="s">
        <v>1309</v>
      </c>
      <c r="E79" s="1425" t="s">
        <v>1469</v>
      </c>
      <c r="F79" s="1425" t="s">
        <v>796</v>
      </c>
      <c r="G79" s="1425" t="s">
        <v>115</v>
      </c>
      <c r="H79" s="1425" t="s">
        <v>1263</v>
      </c>
      <c r="I79" s="1425">
        <v>8792.9300000000003</v>
      </c>
      <c r="J79" s="1425" t="s">
        <v>2915</v>
      </c>
      <c r="K79" s="962" t="s">
        <v>104</v>
      </c>
    </row>
    <row r="80" spans="1:11" ht="12.75">
      <c r="A80" s="1425" t="s">
        <v>1360</v>
      </c>
      <c r="B80" s="1425" t="s">
        <v>917</v>
      </c>
      <c r="C80" s="1425" t="s">
        <v>390</v>
      </c>
      <c r="D80" s="1425" t="s">
        <v>1309</v>
      </c>
      <c r="E80" s="1425" t="s">
        <v>1469</v>
      </c>
      <c r="F80" s="1425" t="s">
        <v>796</v>
      </c>
      <c r="G80" s="1425" t="s">
        <v>115</v>
      </c>
      <c r="H80" s="1425" t="s">
        <v>1264</v>
      </c>
      <c r="I80" s="1425">
        <v>7201.7399999999998</v>
      </c>
      <c r="J80" s="1425" t="s">
        <v>2915</v>
      </c>
      <c r="K80" s="962" t="s">
        <v>104</v>
      </c>
    </row>
    <row r="81" spans="1:11" ht="12.75">
      <c r="A81" s="1425" t="s">
        <v>1360</v>
      </c>
      <c r="B81" s="1425" t="s">
        <v>917</v>
      </c>
      <c r="C81" s="1425" t="s">
        <v>390</v>
      </c>
      <c r="D81" s="1425" t="s">
        <v>1309</v>
      </c>
      <c r="E81" s="1425" t="s">
        <v>1469</v>
      </c>
      <c r="F81" s="1425" t="s">
        <v>796</v>
      </c>
      <c r="G81" s="1425" t="s">
        <v>115</v>
      </c>
      <c r="H81" s="1425" t="s">
        <v>1265</v>
      </c>
      <c r="I81" s="1425">
        <v>9098.2000000000007</v>
      </c>
      <c r="J81" s="1425" t="s">
        <v>2915</v>
      </c>
      <c r="K81" s="962" t="s">
        <v>104</v>
      </c>
    </row>
    <row r="82" spans="1:11" ht="12.75">
      <c r="A82" s="1425" t="s">
        <v>1360</v>
      </c>
      <c r="B82" s="1425" t="s">
        <v>917</v>
      </c>
      <c r="C82" s="1425" t="s">
        <v>390</v>
      </c>
      <c r="D82" s="1425" t="s">
        <v>1309</v>
      </c>
      <c r="E82" s="1425" t="s">
        <v>1469</v>
      </c>
      <c r="F82" s="1425" t="s">
        <v>796</v>
      </c>
      <c r="G82" s="1425" t="s">
        <v>115</v>
      </c>
      <c r="H82" s="1425" t="s">
        <v>1266</v>
      </c>
      <c r="I82" s="1425">
        <v>8111.0900000000001</v>
      </c>
      <c r="J82" s="1425" t="s">
        <v>2915</v>
      </c>
      <c r="K82" s="962" t="s">
        <v>104</v>
      </c>
    </row>
    <row r="83" spans="1:11" ht="12.75">
      <c r="A83" s="1425" t="s">
        <v>1360</v>
      </c>
      <c r="B83" s="1425" t="s">
        <v>917</v>
      </c>
      <c r="C83" s="1425" t="s">
        <v>390</v>
      </c>
      <c r="D83" s="1425" t="s">
        <v>1309</v>
      </c>
      <c r="E83" s="1425" t="s">
        <v>1469</v>
      </c>
      <c r="F83" s="1425" t="s">
        <v>796</v>
      </c>
      <c r="G83" s="1425" t="s">
        <v>115</v>
      </c>
      <c r="H83" s="1425" t="s">
        <v>1267</v>
      </c>
      <c r="I83" s="1425">
        <v>7243.8800000000001</v>
      </c>
      <c r="J83" s="1425" t="s">
        <v>2915</v>
      </c>
      <c r="K83" s="962" t="s">
        <v>104</v>
      </c>
    </row>
    <row r="84" spans="1:11" ht="12.75">
      <c r="A84" s="1425" t="s">
        <v>1360</v>
      </c>
      <c r="B84" s="1425" t="s">
        <v>917</v>
      </c>
      <c r="C84" s="1425" t="s">
        <v>390</v>
      </c>
      <c r="D84" s="1425" t="s">
        <v>1309</v>
      </c>
      <c r="E84" s="1425" t="s">
        <v>1469</v>
      </c>
      <c r="F84" s="1425" t="s">
        <v>796</v>
      </c>
      <c r="G84" s="1425" t="s">
        <v>1238</v>
      </c>
      <c r="H84" s="1425" t="s">
        <v>1263</v>
      </c>
      <c r="I84" s="1425">
        <v>566.58000000000004</v>
      </c>
      <c r="J84" s="1425" t="s">
        <v>2915</v>
      </c>
      <c r="K84" s="962" t="s">
        <v>104</v>
      </c>
    </row>
    <row r="85" spans="1:11" ht="12.75">
      <c r="A85" s="1425" t="s">
        <v>1360</v>
      </c>
      <c r="B85" s="1425" t="s">
        <v>917</v>
      </c>
      <c r="C85" s="1425" t="s">
        <v>390</v>
      </c>
      <c r="D85" s="1425" t="s">
        <v>1309</v>
      </c>
      <c r="E85" s="1425" t="s">
        <v>1469</v>
      </c>
      <c r="F85" s="1425" t="s">
        <v>796</v>
      </c>
      <c r="G85" s="1425" t="s">
        <v>1238</v>
      </c>
      <c r="H85" s="1425" t="s">
        <v>1264</v>
      </c>
      <c r="I85" s="1425">
        <v>581.38</v>
      </c>
      <c r="J85" s="1425" t="s">
        <v>2915</v>
      </c>
      <c r="K85" s="962" t="s">
        <v>104</v>
      </c>
    </row>
    <row r="86" spans="1:11" ht="12.75">
      <c r="A86" s="1425" t="s">
        <v>1360</v>
      </c>
      <c r="B86" s="1425" t="s">
        <v>917</v>
      </c>
      <c r="C86" s="1425" t="s">
        <v>390</v>
      </c>
      <c r="D86" s="1425" t="s">
        <v>1309</v>
      </c>
      <c r="E86" s="1425" t="s">
        <v>1469</v>
      </c>
      <c r="F86" s="1425" t="s">
        <v>796</v>
      </c>
      <c r="G86" s="1425" t="s">
        <v>1238</v>
      </c>
      <c r="H86" s="1425" t="s">
        <v>1265</v>
      </c>
      <c r="I86" s="1425">
        <v>632.29999999999995</v>
      </c>
      <c r="J86" s="1425" t="s">
        <v>2915</v>
      </c>
      <c r="K86" s="962" t="s">
        <v>104</v>
      </c>
    </row>
    <row r="87" spans="1:11" ht="12.75">
      <c r="A87" s="1425" t="s">
        <v>1360</v>
      </c>
      <c r="B87" s="1425" t="s">
        <v>917</v>
      </c>
      <c r="C87" s="1425" t="s">
        <v>390</v>
      </c>
      <c r="D87" s="1425" t="s">
        <v>1309</v>
      </c>
      <c r="E87" s="1425" t="s">
        <v>1469</v>
      </c>
      <c r="F87" s="1425" t="s">
        <v>796</v>
      </c>
      <c r="G87" s="1425" t="s">
        <v>1238</v>
      </c>
      <c r="H87" s="1425" t="s">
        <v>1266</v>
      </c>
      <c r="I87" s="1425">
        <v>543.85000000000002</v>
      </c>
      <c r="J87" s="1425" t="s">
        <v>2915</v>
      </c>
      <c r="K87" s="962" t="s">
        <v>104</v>
      </c>
    </row>
    <row r="88" spans="1:11" ht="12.75">
      <c r="A88" s="1425" t="s">
        <v>1360</v>
      </c>
      <c r="B88" s="1425" t="s">
        <v>917</v>
      </c>
      <c r="C88" s="1425" t="s">
        <v>390</v>
      </c>
      <c r="D88" s="1425" t="s">
        <v>1309</v>
      </c>
      <c r="E88" s="1425" t="s">
        <v>1469</v>
      </c>
      <c r="F88" s="1425" t="s">
        <v>796</v>
      </c>
      <c r="G88" s="1425" t="s">
        <v>1238</v>
      </c>
      <c r="H88" s="1425" t="s">
        <v>1267</v>
      </c>
      <c r="I88" s="1425">
        <v>551.88999999999999</v>
      </c>
      <c r="J88" s="1425" t="s">
        <v>2915</v>
      </c>
      <c r="K88" s="962" t="s">
        <v>104</v>
      </c>
    </row>
    <row r="89" spans="1:11" ht="12.75">
      <c r="A89" s="1425" t="s">
        <v>1360</v>
      </c>
      <c r="B89" s="1425" t="s">
        <v>917</v>
      </c>
      <c r="C89" s="1425" t="s">
        <v>390</v>
      </c>
      <c r="D89" s="1425" t="s">
        <v>1309</v>
      </c>
      <c r="E89" s="1425" t="s">
        <v>1469</v>
      </c>
      <c r="F89" s="1425" t="s">
        <v>796</v>
      </c>
      <c r="G89" s="1425" t="s">
        <v>116</v>
      </c>
      <c r="H89" s="1425" t="s">
        <v>1263</v>
      </c>
      <c r="I89" s="1425">
        <v>16629.119999999999</v>
      </c>
      <c r="J89" s="1425" t="s">
        <v>2915</v>
      </c>
      <c r="K89" s="962" t="s">
        <v>104</v>
      </c>
    </row>
    <row r="90" spans="1:11" ht="12.75">
      <c r="A90" s="1425" t="s">
        <v>1360</v>
      </c>
      <c r="B90" s="1425" t="s">
        <v>917</v>
      </c>
      <c r="C90" s="1425" t="s">
        <v>390</v>
      </c>
      <c r="D90" s="1425" t="s">
        <v>1309</v>
      </c>
      <c r="E90" s="1425" t="s">
        <v>1469</v>
      </c>
      <c r="F90" s="1425" t="s">
        <v>796</v>
      </c>
      <c r="G90" s="1425" t="s">
        <v>116</v>
      </c>
      <c r="H90" s="1425" t="s">
        <v>1264</v>
      </c>
      <c r="I90" s="1425">
        <v>14069.440000000001</v>
      </c>
      <c r="J90" s="1425" t="s">
        <v>2915</v>
      </c>
      <c r="K90" s="962" t="s">
        <v>104</v>
      </c>
    </row>
    <row r="91" spans="1:11" ht="12.75">
      <c r="A91" s="1425" t="s">
        <v>1360</v>
      </c>
      <c r="B91" s="1425" t="s">
        <v>917</v>
      </c>
      <c r="C91" s="1425" t="s">
        <v>390</v>
      </c>
      <c r="D91" s="1425" t="s">
        <v>1309</v>
      </c>
      <c r="E91" s="1425" t="s">
        <v>1469</v>
      </c>
      <c r="F91" s="1425" t="s">
        <v>796</v>
      </c>
      <c r="G91" s="1425" t="s">
        <v>116</v>
      </c>
      <c r="H91" s="1425" t="s">
        <v>1265</v>
      </c>
      <c r="I91" s="1425">
        <v>15536.620000000001</v>
      </c>
      <c r="J91" s="1425" t="s">
        <v>2915</v>
      </c>
      <c r="K91" s="962" t="s">
        <v>104</v>
      </c>
    </row>
    <row r="92" spans="1:11" ht="12.75">
      <c r="A92" s="1425" t="s">
        <v>1360</v>
      </c>
      <c r="B92" s="1425" t="s">
        <v>917</v>
      </c>
      <c r="C92" s="1425" t="s">
        <v>390</v>
      </c>
      <c r="D92" s="1425" t="s">
        <v>1309</v>
      </c>
      <c r="E92" s="1425" t="s">
        <v>1469</v>
      </c>
      <c r="F92" s="1425" t="s">
        <v>796</v>
      </c>
      <c r="G92" s="1425" t="s">
        <v>116</v>
      </c>
      <c r="H92" s="1425" t="s">
        <v>1266</v>
      </c>
      <c r="I92" s="1425">
        <v>15364.389999999999</v>
      </c>
      <c r="J92" s="1425" t="s">
        <v>2915</v>
      </c>
      <c r="K92" s="962" t="s">
        <v>104</v>
      </c>
    </row>
    <row r="93" spans="1:11" ht="12.75">
      <c r="A93" s="1425" t="s">
        <v>1360</v>
      </c>
      <c r="B93" s="1425" t="s">
        <v>917</v>
      </c>
      <c r="C93" s="1425" t="s">
        <v>390</v>
      </c>
      <c r="D93" s="1425" t="s">
        <v>1309</v>
      </c>
      <c r="E93" s="1425" t="s">
        <v>1469</v>
      </c>
      <c r="F93" s="1425" t="s">
        <v>796</v>
      </c>
      <c r="G93" s="1425" t="s">
        <v>116</v>
      </c>
      <c r="H93" s="1425" t="s">
        <v>1267</v>
      </c>
      <c r="I93" s="1425">
        <v>14996.860000000001</v>
      </c>
      <c r="J93" s="1425" t="s">
        <v>2915</v>
      </c>
      <c r="K93" s="962" t="s">
        <v>104</v>
      </c>
    </row>
    <row r="94" spans="1:11" ht="12.75">
      <c r="A94" s="1425" t="s">
        <v>1360</v>
      </c>
      <c r="B94" s="1425" t="s">
        <v>915</v>
      </c>
      <c r="C94" s="1425" t="s">
        <v>390</v>
      </c>
      <c r="D94" s="1425" t="s">
        <v>1309</v>
      </c>
      <c r="E94" s="1425" t="s">
        <v>1471</v>
      </c>
      <c r="F94" s="1425" t="s">
        <v>796</v>
      </c>
      <c r="G94" s="1425" t="s">
        <v>1238</v>
      </c>
      <c r="H94" s="1425" t="s">
        <v>1263</v>
      </c>
      <c r="I94" s="1425">
        <v>531</v>
      </c>
      <c r="J94" s="1425" t="s">
        <v>2915</v>
      </c>
      <c r="K94" s="962" t="s">
        <v>104</v>
      </c>
    </row>
    <row r="95" spans="1:11" ht="12.75">
      <c r="A95" s="1425" t="s">
        <v>1360</v>
      </c>
      <c r="B95" s="1425" t="s">
        <v>915</v>
      </c>
      <c r="C95" s="1425" t="s">
        <v>390</v>
      </c>
      <c r="D95" s="1425" t="s">
        <v>1309</v>
      </c>
      <c r="E95" s="1425" t="s">
        <v>1471</v>
      </c>
      <c r="F95" s="1425" t="s">
        <v>796</v>
      </c>
      <c r="G95" s="1425" t="s">
        <v>1238</v>
      </c>
      <c r="H95" s="1425" t="s">
        <v>1264</v>
      </c>
      <c r="I95" s="1425">
        <v>531</v>
      </c>
      <c r="J95" s="1425" t="s">
        <v>2915</v>
      </c>
      <c r="K95" s="962" t="s">
        <v>104</v>
      </c>
    </row>
    <row r="96" spans="1:11" ht="12.75">
      <c r="A96" s="1425" t="s">
        <v>1360</v>
      </c>
      <c r="B96" s="1425" t="s">
        <v>915</v>
      </c>
      <c r="C96" s="1425" t="s">
        <v>390</v>
      </c>
      <c r="D96" s="1425" t="s">
        <v>1309</v>
      </c>
      <c r="E96" s="1425" t="s">
        <v>1471</v>
      </c>
      <c r="F96" s="1425" t="s">
        <v>796</v>
      </c>
      <c r="G96" s="1425" t="s">
        <v>1238</v>
      </c>
      <c r="H96" s="1425" t="s">
        <v>1265</v>
      </c>
      <c r="I96" s="1425">
        <v>531</v>
      </c>
      <c r="J96" s="1425" t="s">
        <v>2915</v>
      </c>
      <c r="K96" s="962" t="s">
        <v>104</v>
      </c>
    </row>
    <row r="97" spans="1:11" ht="12.75">
      <c r="A97" s="1425" t="s">
        <v>1360</v>
      </c>
      <c r="B97" s="1425" t="s">
        <v>915</v>
      </c>
      <c r="C97" s="1425" t="s">
        <v>390</v>
      </c>
      <c r="D97" s="1425" t="s">
        <v>1309</v>
      </c>
      <c r="E97" s="1425" t="s">
        <v>1471</v>
      </c>
      <c r="F97" s="1425" t="s">
        <v>796</v>
      </c>
      <c r="G97" s="1425" t="s">
        <v>1238</v>
      </c>
      <c r="H97" s="1425" t="s">
        <v>1266</v>
      </c>
      <c r="I97" s="1425">
        <v>530.84000000000003</v>
      </c>
      <c r="J97" s="1425" t="s">
        <v>2915</v>
      </c>
      <c r="K97" s="962" t="s">
        <v>104</v>
      </c>
    </row>
    <row r="98" spans="1:11" ht="12.75">
      <c r="A98" s="1425" t="s">
        <v>1360</v>
      </c>
      <c r="B98" s="1425" t="s">
        <v>915</v>
      </c>
      <c r="C98" s="1425" t="s">
        <v>390</v>
      </c>
      <c r="D98" s="1425" t="s">
        <v>1309</v>
      </c>
      <c r="E98" s="1425" t="s">
        <v>1471</v>
      </c>
      <c r="F98" s="1425" t="s">
        <v>796</v>
      </c>
      <c r="G98" s="1425" t="s">
        <v>1238</v>
      </c>
      <c r="H98" s="1425" t="s">
        <v>1267</v>
      </c>
      <c r="I98" s="1425">
        <v>1790.3199999999999</v>
      </c>
      <c r="J98" s="1425" t="s">
        <v>2915</v>
      </c>
      <c r="K98" s="962" t="s">
        <v>104</v>
      </c>
    </row>
    <row r="99" spans="1:11" ht="12.75">
      <c r="A99" s="1425" t="s">
        <v>1360</v>
      </c>
      <c r="B99" s="1425" t="s">
        <v>915</v>
      </c>
      <c r="C99" s="1425" t="s">
        <v>390</v>
      </c>
      <c r="D99" s="1425" t="s">
        <v>1309</v>
      </c>
      <c r="E99" s="1425" t="s">
        <v>1471</v>
      </c>
      <c r="F99" s="1425" t="s">
        <v>796</v>
      </c>
      <c r="G99" s="1425" t="s">
        <v>116</v>
      </c>
      <c r="H99" s="1425" t="s">
        <v>1263</v>
      </c>
      <c r="I99" s="1425">
        <v>28515</v>
      </c>
      <c r="J99" s="1425" t="s">
        <v>2915</v>
      </c>
      <c r="K99" s="962" t="s">
        <v>104</v>
      </c>
    </row>
    <row r="100" spans="1:11" ht="12.75">
      <c r="A100" s="1425" t="s">
        <v>1360</v>
      </c>
      <c r="B100" s="1425" t="s">
        <v>915</v>
      </c>
      <c r="C100" s="1425" t="s">
        <v>390</v>
      </c>
      <c r="D100" s="1425" t="s">
        <v>1309</v>
      </c>
      <c r="E100" s="1425" t="s">
        <v>1471</v>
      </c>
      <c r="F100" s="1425" t="s">
        <v>796</v>
      </c>
      <c r="G100" s="1425" t="s">
        <v>116</v>
      </c>
      <c r="H100" s="1425" t="s">
        <v>1264</v>
      </c>
      <c r="I100" s="1425">
        <v>28515</v>
      </c>
      <c r="J100" s="1425" t="s">
        <v>2915</v>
      </c>
      <c r="K100" s="962" t="s">
        <v>104</v>
      </c>
    </row>
    <row r="101" spans="1:11" ht="12.75">
      <c r="A101" s="1425" t="s">
        <v>1360</v>
      </c>
      <c r="B101" s="1425" t="s">
        <v>915</v>
      </c>
      <c r="C101" s="1425" t="s">
        <v>390</v>
      </c>
      <c r="D101" s="1425" t="s">
        <v>1309</v>
      </c>
      <c r="E101" s="1425" t="s">
        <v>1471</v>
      </c>
      <c r="F101" s="1425" t="s">
        <v>796</v>
      </c>
      <c r="G101" s="1425" t="s">
        <v>116</v>
      </c>
      <c r="H101" s="1425" t="s">
        <v>1265</v>
      </c>
      <c r="I101" s="1425">
        <v>28536.48</v>
      </c>
      <c r="J101" s="1425" t="s">
        <v>2915</v>
      </c>
      <c r="K101" s="962" t="s">
        <v>104</v>
      </c>
    </row>
    <row r="102" spans="1:11" ht="12.75">
      <c r="A102" s="1425" t="s">
        <v>1360</v>
      </c>
      <c r="B102" s="1425" t="s">
        <v>915</v>
      </c>
      <c r="C102" s="1425" t="s">
        <v>390</v>
      </c>
      <c r="D102" s="1425" t="s">
        <v>1309</v>
      </c>
      <c r="E102" s="1425" t="s">
        <v>1471</v>
      </c>
      <c r="F102" s="1425" t="s">
        <v>796</v>
      </c>
      <c r="G102" s="1425" t="s">
        <v>116</v>
      </c>
      <c r="H102" s="1425" t="s">
        <v>1266</v>
      </c>
      <c r="I102" s="1425">
        <v>28514.84</v>
      </c>
      <c r="J102" s="1425" t="s">
        <v>2915</v>
      </c>
      <c r="K102" s="962" t="s">
        <v>104</v>
      </c>
    </row>
    <row r="103" spans="1:11" ht="12.75">
      <c r="A103" s="1425" t="s">
        <v>1360</v>
      </c>
      <c r="B103" s="1425" t="s">
        <v>915</v>
      </c>
      <c r="C103" s="1425" t="s">
        <v>390</v>
      </c>
      <c r="D103" s="1425" t="s">
        <v>1309</v>
      </c>
      <c r="E103" s="1425" t="s">
        <v>1471</v>
      </c>
      <c r="F103" s="1425" t="s">
        <v>796</v>
      </c>
      <c r="G103" s="1425" t="s">
        <v>116</v>
      </c>
      <c r="H103" s="1425" t="s">
        <v>1267</v>
      </c>
      <c r="I103" s="1425">
        <v>29378.860000000001</v>
      </c>
      <c r="J103" s="1425" t="s">
        <v>2915</v>
      </c>
      <c r="K103" s="962" t="s">
        <v>104</v>
      </c>
    </row>
    <row r="104" spans="1:11" ht="12.75">
      <c r="A104" s="1425" t="s">
        <v>1360</v>
      </c>
      <c r="B104" s="1425" t="s">
        <v>913</v>
      </c>
      <c r="C104" s="1425" t="s">
        <v>934</v>
      </c>
      <c r="D104" s="1425" t="s">
        <v>1309</v>
      </c>
      <c r="E104" s="1425" t="s">
        <v>1478</v>
      </c>
      <c r="F104" s="1425" t="s">
        <v>796</v>
      </c>
      <c r="G104" s="1425" t="s">
        <v>1256</v>
      </c>
      <c r="H104" s="1425" t="s">
        <v>1263</v>
      </c>
      <c r="I104" s="1425">
        <v>0</v>
      </c>
      <c r="J104" s="1425" t="s">
        <v>2915</v>
      </c>
      <c r="K104" s="962" t="s">
        <v>104</v>
      </c>
    </row>
    <row r="105" spans="1:11" ht="12.75">
      <c r="A105" s="1425" t="s">
        <v>1360</v>
      </c>
      <c r="B105" s="1425" t="s">
        <v>913</v>
      </c>
      <c r="C105" s="1425" t="s">
        <v>934</v>
      </c>
      <c r="D105" s="1425" t="s">
        <v>1309</v>
      </c>
      <c r="E105" s="1425" t="s">
        <v>1478</v>
      </c>
      <c r="F105" s="1425" t="s">
        <v>796</v>
      </c>
      <c r="G105" s="1425" t="s">
        <v>1256</v>
      </c>
      <c r="H105" s="1425" t="s">
        <v>1264</v>
      </c>
      <c r="I105" s="1425">
        <v>0</v>
      </c>
      <c r="J105" s="1425" t="s">
        <v>2915</v>
      </c>
      <c r="K105" s="962" t="s">
        <v>104</v>
      </c>
    </row>
    <row r="106" spans="1:11" ht="12.75">
      <c r="A106" s="1425" t="s">
        <v>1360</v>
      </c>
      <c r="B106" s="1425" t="s">
        <v>913</v>
      </c>
      <c r="C106" s="1425" t="s">
        <v>934</v>
      </c>
      <c r="D106" s="1425" t="s">
        <v>1309</v>
      </c>
      <c r="E106" s="1425" t="s">
        <v>1478</v>
      </c>
      <c r="F106" s="1425" t="s">
        <v>796</v>
      </c>
      <c r="G106" s="1425" t="s">
        <v>1256</v>
      </c>
      <c r="H106" s="1425" t="s">
        <v>1265</v>
      </c>
      <c r="I106" s="1425">
        <v>0</v>
      </c>
      <c r="J106" s="1425" t="s">
        <v>2915</v>
      </c>
      <c r="K106" s="962" t="s">
        <v>104</v>
      </c>
    </row>
    <row r="107" spans="1:11" ht="12.75">
      <c r="A107" s="1425" t="s">
        <v>1360</v>
      </c>
      <c r="B107" s="1425" t="s">
        <v>913</v>
      </c>
      <c r="C107" s="1425" t="s">
        <v>934</v>
      </c>
      <c r="D107" s="1425" t="s">
        <v>1309</v>
      </c>
      <c r="E107" s="1425" t="s">
        <v>1478</v>
      </c>
      <c r="F107" s="1425" t="s">
        <v>796</v>
      </c>
      <c r="G107" s="1425" t="s">
        <v>1256</v>
      </c>
      <c r="H107" s="1425" t="s">
        <v>1266</v>
      </c>
      <c r="I107" s="1425">
        <v>0</v>
      </c>
      <c r="J107" s="1425" t="s">
        <v>2915</v>
      </c>
      <c r="K107" s="962" t="s">
        <v>104</v>
      </c>
    </row>
    <row r="108" spans="1:11" ht="12.75">
      <c r="A108" s="1425" t="s">
        <v>1360</v>
      </c>
      <c r="B108" s="1425" t="s">
        <v>913</v>
      </c>
      <c r="C108" s="1425" t="s">
        <v>934</v>
      </c>
      <c r="D108" s="1425" t="s">
        <v>1309</v>
      </c>
      <c r="E108" s="1425" t="s">
        <v>1478</v>
      </c>
      <c r="F108" s="1425" t="s">
        <v>796</v>
      </c>
      <c r="G108" s="1425" t="s">
        <v>1256</v>
      </c>
      <c r="H108" s="1425" t="s">
        <v>1267</v>
      </c>
      <c r="I108" s="1425">
        <v>0</v>
      </c>
      <c r="J108" s="1425" t="s">
        <v>2915</v>
      </c>
      <c r="K108" s="962" t="s">
        <v>104</v>
      </c>
    </row>
    <row r="109" spans="1:11" ht="12.75">
      <c r="A109" s="1425" t="s">
        <v>1360</v>
      </c>
      <c r="B109" s="1425" t="s">
        <v>913</v>
      </c>
      <c r="C109" s="1425" t="s">
        <v>934</v>
      </c>
      <c r="D109" s="1425" t="s">
        <v>1309</v>
      </c>
      <c r="E109" s="1425" t="s">
        <v>1478</v>
      </c>
      <c r="F109" s="1425" t="s">
        <v>796</v>
      </c>
      <c r="G109" s="1425" t="s">
        <v>115</v>
      </c>
      <c r="H109" s="1425" t="s">
        <v>1263</v>
      </c>
      <c r="I109" s="1425">
        <v>0</v>
      </c>
      <c r="J109" s="1425" t="s">
        <v>2915</v>
      </c>
      <c r="K109" s="962" t="s">
        <v>104</v>
      </c>
    </row>
    <row r="110" spans="1:11" ht="12.75">
      <c r="A110" s="1425" t="s">
        <v>1360</v>
      </c>
      <c r="B110" s="1425" t="s">
        <v>913</v>
      </c>
      <c r="C110" s="1425" t="s">
        <v>934</v>
      </c>
      <c r="D110" s="1425" t="s">
        <v>1309</v>
      </c>
      <c r="E110" s="1425" t="s">
        <v>1478</v>
      </c>
      <c r="F110" s="1425" t="s">
        <v>796</v>
      </c>
      <c r="G110" s="1425" t="s">
        <v>115</v>
      </c>
      <c r="H110" s="1425" t="s">
        <v>1264</v>
      </c>
      <c r="I110" s="1425">
        <v>0</v>
      </c>
      <c r="J110" s="1425" t="s">
        <v>2915</v>
      </c>
      <c r="K110" s="962" t="s">
        <v>104</v>
      </c>
    </row>
    <row r="111" spans="1:11" ht="12.75">
      <c r="A111" s="1425" t="s">
        <v>1360</v>
      </c>
      <c r="B111" s="1425" t="s">
        <v>913</v>
      </c>
      <c r="C111" s="1425" t="s">
        <v>934</v>
      </c>
      <c r="D111" s="1425" t="s">
        <v>1309</v>
      </c>
      <c r="E111" s="1425" t="s">
        <v>1478</v>
      </c>
      <c r="F111" s="1425" t="s">
        <v>796</v>
      </c>
      <c r="G111" s="1425" t="s">
        <v>115</v>
      </c>
      <c r="H111" s="1425" t="s">
        <v>1265</v>
      </c>
      <c r="I111" s="1425">
        <v>0</v>
      </c>
      <c r="J111" s="1425" t="s">
        <v>2915</v>
      </c>
      <c r="K111" s="962" t="s">
        <v>104</v>
      </c>
    </row>
    <row r="112" spans="1:11" ht="12.75">
      <c r="A112" s="1425" t="s">
        <v>1360</v>
      </c>
      <c r="B112" s="1425" t="s">
        <v>913</v>
      </c>
      <c r="C112" s="1425" t="s">
        <v>934</v>
      </c>
      <c r="D112" s="1425" t="s">
        <v>1309</v>
      </c>
      <c r="E112" s="1425" t="s">
        <v>1478</v>
      </c>
      <c r="F112" s="1425" t="s">
        <v>796</v>
      </c>
      <c r="G112" s="1425" t="s">
        <v>115</v>
      </c>
      <c r="H112" s="1425" t="s">
        <v>1266</v>
      </c>
      <c r="I112" s="1425">
        <v>0</v>
      </c>
      <c r="J112" s="1425" t="s">
        <v>2915</v>
      </c>
      <c r="K112" s="962" t="s">
        <v>104</v>
      </c>
    </row>
    <row r="113" spans="1:11" ht="12.75">
      <c r="A113" s="1425" t="s">
        <v>1360</v>
      </c>
      <c r="B113" s="1425" t="s">
        <v>913</v>
      </c>
      <c r="C113" s="1425" t="s">
        <v>934</v>
      </c>
      <c r="D113" s="1425" t="s">
        <v>1309</v>
      </c>
      <c r="E113" s="1425" t="s">
        <v>1478</v>
      </c>
      <c r="F113" s="1425" t="s">
        <v>796</v>
      </c>
      <c r="G113" s="1425" t="s">
        <v>115</v>
      </c>
      <c r="H113" s="1425" t="s">
        <v>1267</v>
      </c>
      <c r="I113" s="1425">
        <v>0</v>
      </c>
      <c r="J113" s="1425" t="s">
        <v>2915</v>
      </c>
      <c r="K113" s="962" t="s">
        <v>104</v>
      </c>
    </row>
    <row r="114" spans="1:11" ht="12.75">
      <c r="A114" s="1425" t="s">
        <v>1360</v>
      </c>
      <c r="B114" s="1425" t="s">
        <v>913</v>
      </c>
      <c r="C114" s="1425" t="s">
        <v>934</v>
      </c>
      <c r="D114" s="1425" t="s">
        <v>1309</v>
      </c>
      <c r="E114" s="1425" t="s">
        <v>1478</v>
      </c>
      <c r="F114" s="1425" t="s">
        <v>796</v>
      </c>
      <c r="G114" s="1425" t="s">
        <v>1238</v>
      </c>
      <c r="H114" s="1425" t="s">
        <v>1263</v>
      </c>
      <c r="I114" s="1425">
        <v>214.50999999999999</v>
      </c>
      <c r="J114" s="1425" t="s">
        <v>2915</v>
      </c>
      <c r="K114" s="962" t="s">
        <v>104</v>
      </c>
    </row>
    <row r="115" spans="1:11" ht="12.75">
      <c r="A115" s="1425" t="s">
        <v>1360</v>
      </c>
      <c r="B115" s="1425" t="s">
        <v>913</v>
      </c>
      <c r="C115" s="1425" t="s">
        <v>934</v>
      </c>
      <c r="D115" s="1425" t="s">
        <v>1309</v>
      </c>
      <c r="E115" s="1425" t="s">
        <v>1478</v>
      </c>
      <c r="F115" s="1425" t="s">
        <v>796</v>
      </c>
      <c r="G115" s="1425" t="s">
        <v>1238</v>
      </c>
      <c r="H115" s="1425" t="s">
        <v>1264</v>
      </c>
      <c r="I115" s="1425">
        <v>214.50999999999999</v>
      </c>
      <c r="J115" s="1425" t="s">
        <v>2915</v>
      </c>
      <c r="K115" s="962" t="s">
        <v>104</v>
      </c>
    </row>
    <row r="116" spans="1:11" ht="12.75">
      <c r="A116" s="1425" t="s">
        <v>1360</v>
      </c>
      <c r="B116" s="1425" t="s">
        <v>913</v>
      </c>
      <c r="C116" s="1425" t="s">
        <v>934</v>
      </c>
      <c r="D116" s="1425" t="s">
        <v>1309</v>
      </c>
      <c r="E116" s="1425" t="s">
        <v>1478</v>
      </c>
      <c r="F116" s="1425" t="s">
        <v>796</v>
      </c>
      <c r="G116" s="1425" t="s">
        <v>1238</v>
      </c>
      <c r="H116" s="1425" t="s">
        <v>1265</v>
      </c>
      <c r="I116" s="1425">
        <v>214.50999999999999</v>
      </c>
      <c r="J116" s="1425" t="s">
        <v>2915</v>
      </c>
      <c r="K116" s="962" t="s">
        <v>104</v>
      </c>
    </row>
    <row r="117" spans="1:11" ht="12.75">
      <c r="A117" s="1425" t="s">
        <v>1360</v>
      </c>
      <c r="B117" s="1425" t="s">
        <v>913</v>
      </c>
      <c r="C117" s="1425" t="s">
        <v>934</v>
      </c>
      <c r="D117" s="1425" t="s">
        <v>1309</v>
      </c>
      <c r="E117" s="1425" t="s">
        <v>1478</v>
      </c>
      <c r="F117" s="1425" t="s">
        <v>796</v>
      </c>
      <c r="G117" s="1425" t="s">
        <v>1238</v>
      </c>
      <c r="H117" s="1425" t="s">
        <v>1266</v>
      </c>
      <c r="I117" s="1425">
        <v>214.50999999999999</v>
      </c>
      <c r="J117" s="1425" t="s">
        <v>2915</v>
      </c>
      <c r="K117" s="962" t="s">
        <v>104</v>
      </c>
    </row>
    <row r="118" spans="1:11" ht="12.75">
      <c r="A118" s="1425" t="s">
        <v>1360</v>
      </c>
      <c r="B118" s="1425" t="s">
        <v>913</v>
      </c>
      <c r="C118" s="1425" t="s">
        <v>934</v>
      </c>
      <c r="D118" s="1425" t="s">
        <v>1309</v>
      </c>
      <c r="E118" s="1425" t="s">
        <v>1478</v>
      </c>
      <c r="F118" s="1425" t="s">
        <v>796</v>
      </c>
      <c r="G118" s="1425" t="s">
        <v>1238</v>
      </c>
      <c r="H118" s="1425" t="s">
        <v>1267</v>
      </c>
      <c r="I118" s="1425">
        <v>214.50999999999999</v>
      </c>
      <c r="J118" s="1425" t="s">
        <v>2915</v>
      </c>
      <c r="K118" s="962" t="s">
        <v>104</v>
      </c>
    </row>
    <row r="119" spans="1:11" ht="12.75">
      <c r="A119" s="1425" t="s">
        <v>1360</v>
      </c>
      <c r="B119" s="1425" t="s">
        <v>913</v>
      </c>
      <c r="C119" s="1425" t="s">
        <v>934</v>
      </c>
      <c r="D119" s="1425" t="s">
        <v>1309</v>
      </c>
      <c r="E119" s="1425" t="s">
        <v>1478</v>
      </c>
      <c r="F119" s="1425" t="s">
        <v>796</v>
      </c>
      <c r="G119" s="1425" t="s">
        <v>116</v>
      </c>
      <c r="H119" s="1425" t="s">
        <v>1263</v>
      </c>
      <c r="I119" s="1425">
        <v>1884.28</v>
      </c>
      <c r="J119" s="1425" t="s">
        <v>2915</v>
      </c>
      <c r="K119" s="962" t="s">
        <v>104</v>
      </c>
    </row>
    <row r="120" spans="1:11" ht="12.75">
      <c r="A120" s="1425" t="s">
        <v>1360</v>
      </c>
      <c r="B120" s="1425" t="s">
        <v>913</v>
      </c>
      <c r="C120" s="1425" t="s">
        <v>934</v>
      </c>
      <c r="D120" s="1425" t="s">
        <v>1309</v>
      </c>
      <c r="E120" s="1425" t="s">
        <v>1478</v>
      </c>
      <c r="F120" s="1425" t="s">
        <v>796</v>
      </c>
      <c r="G120" s="1425" t="s">
        <v>116</v>
      </c>
      <c r="H120" s="1425" t="s">
        <v>1264</v>
      </c>
      <c r="I120" s="1425">
        <v>1884.28</v>
      </c>
      <c r="J120" s="1425" t="s">
        <v>2915</v>
      </c>
      <c r="K120" s="962" t="s">
        <v>104</v>
      </c>
    </row>
    <row r="121" spans="1:11" ht="12.75">
      <c r="A121" s="1425" t="s">
        <v>1360</v>
      </c>
      <c r="B121" s="1425" t="s">
        <v>913</v>
      </c>
      <c r="C121" s="1425" t="s">
        <v>934</v>
      </c>
      <c r="D121" s="1425" t="s">
        <v>1309</v>
      </c>
      <c r="E121" s="1425" t="s">
        <v>1478</v>
      </c>
      <c r="F121" s="1425" t="s">
        <v>796</v>
      </c>
      <c r="G121" s="1425" t="s">
        <v>116</v>
      </c>
      <c r="H121" s="1425" t="s">
        <v>1265</v>
      </c>
      <c r="I121" s="1425">
        <v>1884.28</v>
      </c>
      <c r="J121" s="1425" t="s">
        <v>2915</v>
      </c>
      <c r="K121" s="962" t="s">
        <v>104</v>
      </c>
    </row>
    <row r="122" spans="1:11" ht="12.75">
      <c r="A122" s="1425" t="s">
        <v>1360</v>
      </c>
      <c r="B122" s="1425" t="s">
        <v>913</v>
      </c>
      <c r="C122" s="1425" t="s">
        <v>934</v>
      </c>
      <c r="D122" s="1425" t="s">
        <v>1309</v>
      </c>
      <c r="E122" s="1425" t="s">
        <v>1478</v>
      </c>
      <c r="F122" s="1425" t="s">
        <v>796</v>
      </c>
      <c r="G122" s="1425" t="s">
        <v>116</v>
      </c>
      <c r="H122" s="1425" t="s">
        <v>1266</v>
      </c>
      <c r="I122" s="1425">
        <v>1884.28</v>
      </c>
      <c r="J122" s="1425" t="s">
        <v>2915</v>
      </c>
      <c r="K122" s="962" t="s">
        <v>104</v>
      </c>
    </row>
    <row r="123" spans="1:11" ht="12.75">
      <c r="A123" s="1425" t="s">
        <v>1360</v>
      </c>
      <c r="B123" s="1425" t="s">
        <v>913</v>
      </c>
      <c r="C123" s="1425" t="s">
        <v>934</v>
      </c>
      <c r="D123" s="1425" t="s">
        <v>1309</v>
      </c>
      <c r="E123" s="1425" t="s">
        <v>1478</v>
      </c>
      <c r="F123" s="1425" t="s">
        <v>796</v>
      </c>
      <c r="G123" s="1425" t="s">
        <v>116</v>
      </c>
      <c r="H123" s="1425" t="s">
        <v>1267</v>
      </c>
      <c r="I123" s="1425">
        <v>1884.28</v>
      </c>
      <c r="J123" s="1425" t="s">
        <v>2915</v>
      </c>
      <c r="K123" s="962" t="s">
        <v>104</v>
      </c>
    </row>
    <row r="124" spans="1:11" ht="12.75">
      <c r="A124" s="1425" t="s">
        <v>1360</v>
      </c>
      <c r="B124" s="1425" t="s">
        <v>913</v>
      </c>
      <c r="C124" s="1425" t="s">
        <v>1005</v>
      </c>
      <c r="D124" s="1425" t="s">
        <v>1309</v>
      </c>
      <c r="E124" s="1425" t="s">
        <v>1479</v>
      </c>
      <c r="F124" s="1425" t="s">
        <v>796</v>
      </c>
      <c r="G124" s="1425" t="s">
        <v>1256</v>
      </c>
      <c r="H124" s="1425" t="s">
        <v>1263</v>
      </c>
      <c r="I124" s="1425">
        <v>0</v>
      </c>
      <c r="J124" s="1425" t="s">
        <v>2915</v>
      </c>
      <c r="K124" s="962" t="s">
        <v>104</v>
      </c>
    </row>
    <row r="125" spans="1:11" ht="12.75">
      <c r="A125" s="1425" t="s">
        <v>1360</v>
      </c>
      <c r="B125" s="1425" t="s">
        <v>913</v>
      </c>
      <c r="C125" s="1425" t="s">
        <v>1005</v>
      </c>
      <c r="D125" s="1425" t="s">
        <v>1309</v>
      </c>
      <c r="E125" s="1425" t="s">
        <v>1479</v>
      </c>
      <c r="F125" s="1425" t="s">
        <v>796</v>
      </c>
      <c r="G125" s="1425" t="s">
        <v>1256</v>
      </c>
      <c r="H125" s="1425" t="s">
        <v>1264</v>
      </c>
      <c r="I125" s="1425">
        <v>0</v>
      </c>
      <c r="J125" s="1425" t="s">
        <v>2915</v>
      </c>
      <c r="K125" s="962" t="s">
        <v>104</v>
      </c>
    </row>
    <row r="126" spans="1:11" ht="12.75">
      <c r="A126" s="1425" t="s">
        <v>1360</v>
      </c>
      <c r="B126" s="1425" t="s">
        <v>913</v>
      </c>
      <c r="C126" s="1425" t="s">
        <v>1005</v>
      </c>
      <c r="D126" s="1425" t="s">
        <v>1309</v>
      </c>
      <c r="E126" s="1425" t="s">
        <v>1479</v>
      </c>
      <c r="F126" s="1425" t="s">
        <v>796</v>
      </c>
      <c r="G126" s="1425" t="s">
        <v>1256</v>
      </c>
      <c r="H126" s="1425" t="s">
        <v>1265</v>
      </c>
      <c r="I126" s="1425">
        <v>0</v>
      </c>
      <c r="J126" s="1425" t="s">
        <v>2915</v>
      </c>
      <c r="K126" s="962" t="s">
        <v>104</v>
      </c>
    </row>
    <row r="127" spans="1:11" ht="12.75">
      <c r="A127" s="1425" t="s">
        <v>1360</v>
      </c>
      <c r="B127" s="1425" t="s">
        <v>913</v>
      </c>
      <c r="C127" s="1425" t="s">
        <v>1005</v>
      </c>
      <c r="D127" s="1425" t="s">
        <v>1309</v>
      </c>
      <c r="E127" s="1425" t="s">
        <v>1479</v>
      </c>
      <c r="F127" s="1425" t="s">
        <v>796</v>
      </c>
      <c r="G127" s="1425" t="s">
        <v>1256</v>
      </c>
      <c r="H127" s="1425" t="s">
        <v>1266</v>
      </c>
      <c r="I127" s="1425">
        <v>0</v>
      </c>
      <c r="J127" s="1425" t="s">
        <v>2915</v>
      </c>
      <c r="K127" s="962" t="s">
        <v>104</v>
      </c>
    </row>
    <row r="128" spans="1:11" ht="12.75">
      <c r="A128" s="1425" t="s">
        <v>1360</v>
      </c>
      <c r="B128" s="1425" t="s">
        <v>913</v>
      </c>
      <c r="C128" s="1425" t="s">
        <v>1005</v>
      </c>
      <c r="D128" s="1425" t="s">
        <v>1309</v>
      </c>
      <c r="E128" s="1425" t="s">
        <v>1479</v>
      </c>
      <c r="F128" s="1425" t="s">
        <v>796</v>
      </c>
      <c r="G128" s="1425" t="s">
        <v>1256</v>
      </c>
      <c r="H128" s="1425" t="s">
        <v>1267</v>
      </c>
      <c r="I128" s="1425">
        <v>0</v>
      </c>
      <c r="J128" s="1425" t="s">
        <v>2915</v>
      </c>
      <c r="K128" s="962" t="s">
        <v>104</v>
      </c>
    </row>
    <row r="129" spans="1:11" ht="12.75">
      <c r="A129" s="1425" t="s">
        <v>1360</v>
      </c>
      <c r="B129" s="1425" t="s">
        <v>913</v>
      </c>
      <c r="C129" s="1425" t="s">
        <v>1005</v>
      </c>
      <c r="D129" s="1425" t="s">
        <v>1309</v>
      </c>
      <c r="E129" s="1425" t="s">
        <v>1479</v>
      </c>
      <c r="F129" s="1425" t="s">
        <v>796</v>
      </c>
      <c r="G129" s="1425" t="s">
        <v>115</v>
      </c>
      <c r="H129" s="1425" t="s">
        <v>1263</v>
      </c>
      <c r="I129" s="1425">
        <v>8900.9099999999999</v>
      </c>
      <c r="J129" s="1425" t="s">
        <v>2915</v>
      </c>
      <c r="K129" s="962" t="s">
        <v>104</v>
      </c>
    </row>
    <row r="130" spans="1:11" ht="12.75">
      <c r="A130" s="1425" t="s">
        <v>1360</v>
      </c>
      <c r="B130" s="1425" t="s">
        <v>913</v>
      </c>
      <c r="C130" s="1425" t="s">
        <v>1005</v>
      </c>
      <c r="D130" s="1425" t="s">
        <v>1309</v>
      </c>
      <c r="E130" s="1425" t="s">
        <v>1479</v>
      </c>
      <c r="F130" s="1425" t="s">
        <v>796</v>
      </c>
      <c r="G130" s="1425" t="s">
        <v>115</v>
      </c>
      <c r="H130" s="1425" t="s">
        <v>1264</v>
      </c>
      <c r="I130" s="1425">
        <v>8900.9099999999999</v>
      </c>
      <c r="J130" s="1425" t="s">
        <v>2915</v>
      </c>
      <c r="K130" s="962" t="s">
        <v>104</v>
      </c>
    </row>
    <row r="131" spans="1:11" ht="12.75">
      <c r="A131" s="1425" t="s">
        <v>1360</v>
      </c>
      <c r="B131" s="1425" t="s">
        <v>913</v>
      </c>
      <c r="C131" s="1425" t="s">
        <v>1005</v>
      </c>
      <c r="D131" s="1425" t="s">
        <v>1309</v>
      </c>
      <c r="E131" s="1425" t="s">
        <v>1479</v>
      </c>
      <c r="F131" s="1425" t="s">
        <v>796</v>
      </c>
      <c r="G131" s="1425" t="s">
        <v>115</v>
      </c>
      <c r="H131" s="1425" t="s">
        <v>1265</v>
      </c>
      <c r="I131" s="1425">
        <v>8900.9099999999999</v>
      </c>
      <c r="J131" s="1425" t="s">
        <v>2915</v>
      </c>
      <c r="K131" s="962" t="s">
        <v>104</v>
      </c>
    </row>
    <row r="132" spans="1:11" ht="12.75">
      <c r="A132" s="1425" t="s">
        <v>1360</v>
      </c>
      <c r="B132" s="1425" t="s">
        <v>913</v>
      </c>
      <c r="C132" s="1425" t="s">
        <v>1005</v>
      </c>
      <c r="D132" s="1425" t="s">
        <v>1309</v>
      </c>
      <c r="E132" s="1425" t="s">
        <v>1479</v>
      </c>
      <c r="F132" s="1425" t="s">
        <v>796</v>
      </c>
      <c r="G132" s="1425" t="s">
        <v>115</v>
      </c>
      <c r="H132" s="1425" t="s">
        <v>1266</v>
      </c>
      <c r="I132" s="1425">
        <v>8900.9099999999999</v>
      </c>
      <c r="J132" s="1425" t="s">
        <v>2915</v>
      </c>
      <c r="K132" s="962" t="s">
        <v>104</v>
      </c>
    </row>
    <row r="133" spans="1:11" ht="12.75">
      <c r="A133" s="1425" t="s">
        <v>1360</v>
      </c>
      <c r="B133" s="1425" t="s">
        <v>913</v>
      </c>
      <c r="C133" s="1425" t="s">
        <v>1005</v>
      </c>
      <c r="D133" s="1425" t="s">
        <v>1309</v>
      </c>
      <c r="E133" s="1425" t="s">
        <v>1479</v>
      </c>
      <c r="F133" s="1425" t="s">
        <v>796</v>
      </c>
      <c r="G133" s="1425" t="s">
        <v>115</v>
      </c>
      <c r="H133" s="1425" t="s">
        <v>1267</v>
      </c>
      <c r="I133" s="1425">
        <v>8900.9099999999999</v>
      </c>
      <c r="J133" s="1425" t="s">
        <v>2915</v>
      </c>
      <c r="K133" s="962" t="s">
        <v>104</v>
      </c>
    </row>
    <row r="134" spans="1:11" ht="12.75">
      <c r="A134" s="1425" t="s">
        <v>1360</v>
      </c>
      <c r="B134" s="1425" t="s">
        <v>913</v>
      </c>
      <c r="C134" s="1425" t="s">
        <v>1005</v>
      </c>
      <c r="D134" s="1425" t="s">
        <v>1309</v>
      </c>
      <c r="E134" s="1425" t="s">
        <v>1479</v>
      </c>
      <c r="F134" s="1425" t="s">
        <v>796</v>
      </c>
      <c r="G134" s="1425" t="s">
        <v>1238</v>
      </c>
      <c r="H134" s="1425" t="s">
        <v>1263</v>
      </c>
      <c r="I134" s="1425">
        <v>3423.5100000000002</v>
      </c>
      <c r="J134" s="1425" t="s">
        <v>2915</v>
      </c>
      <c r="K134" s="962" t="s">
        <v>104</v>
      </c>
    </row>
    <row r="135" spans="1:11" ht="12.75">
      <c r="A135" s="1425" t="s">
        <v>1360</v>
      </c>
      <c r="B135" s="1425" t="s">
        <v>913</v>
      </c>
      <c r="C135" s="1425" t="s">
        <v>1005</v>
      </c>
      <c r="D135" s="1425" t="s">
        <v>1309</v>
      </c>
      <c r="E135" s="1425" t="s">
        <v>1479</v>
      </c>
      <c r="F135" s="1425" t="s">
        <v>796</v>
      </c>
      <c r="G135" s="1425" t="s">
        <v>1238</v>
      </c>
      <c r="H135" s="1425" t="s">
        <v>1264</v>
      </c>
      <c r="I135" s="1425">
        <v>3423.5100000000002</v>
      </c>
      <c r="J135" s="1425" t="s">
        <v>2915</v>
      </c>
      <c r="K135" s="962" t="s">
        <v>104</v>
      </c>
    </row>
    <row r="136" spans="1:11" ht="12.75">
      <c r="A136" s="1425" t="s">
        <v>1360</v>
      </c>
      <c r="B136" s="1425" t="s">
        <v>913</v>
      </c>
      <c r="C136" s="1425" t="s">
        <v>1005</v>
      </c>
      <c r="D136" s="1425" t="s">
        <v>1309</v>
      </c>
      <c r="E136" s="1425" t="s">
        <v>1479</v>
      </c>
      <c r="F136" s="1425" t="s">
        <v>796</v>
      </c>
      <c r="G136" s="1425" t="s">
        <v>1238</v>
      </c>
      <c r="H136" s="1425" t="s">
        <v>1265</v>
      </c>
      <c r="I136" s="1425">
        <v>6246.7299999999996</v>
      </c>
      <c r="J136" s="1425" t="s">
        <v>2915</v>
      </c>
      <c r="K136" s="962" t="s">
        <v>104</v>
      </c>
    </row>
    <row r="137" spans="1:11" ht="12.75">
      <c r="A137" s="1425" t="s">
        <v>1360</v>
      </c>
      <c r="B137" s="1425" t="s">
        <v>913</v>
      </c>
      <c r="C137" s="1425" t="s">
        <v>1005</v>
      </c>
      <c r="D137" s="1425" t="s">
        <v>1309</v>
      </c>
      <c r="E137" s="1425" t="s">
        <v>1479</v>
      </c>
      <c r="F137" s="1425" t="s">
        <v>796</v>
      </c>
      <c r="G137" s="1425" t="s">
        <v>1238</v>
      </c>
      <c r="H137" s="1425" t="s">
        <v>1266</v>
      </c>
      <c r="I137" s="1425">
        <v>3166.8499999999999</v>
      </c>
      <c r="J137" s="1425" t="s">
        <v>2915</v>
      </c>
      <c r="K137" s="962" t="s">
        <v>104</v>
      </c>
    </row>
    <row r="138" spans="1:11" ht="12.75">
      <c r="A138" s="1425" t="s">
        <v>1360</v>
      </c>
      <c r="B138" s="1425" t="s">
        <v>913</v>
      </c>
      <c r="C138" s="1425" t="s">
        <v>1005</v>
      </c>
      <c r="D138" s="1425" t="s">
        <v>1309</v>
      </c>
      <c r="E138" s="1425" t="s">
        <v>1479</v>
      </c>
      <c r="F138" s="1425" t="s">
        <v>796</v>
      </c>
      <c r="G138" s="1425" t="s">
        <v>1238</v>
      </c>
      <c r="H138" s="1425" t="s">
        <v>1267</v>
      </c>
      <c r="I138" s="1425">
        <v>3423.5100000000002</v>
      </c>
      <c r="J138" s="1425" t="s">
        <v>2915</v>
      </c>
      <c r="K138" s="962" t="s">
        <v>104</v>
      </c>
    </row>
    <row r="139" spans="1:11" ht="12.75">
      <c r="A139" s="1425" t="s">
        <v>1360</v>
      </c>
      <c r="B139" s="1425" t="s">
        <v>913</v>
      </c>
      <c r="C139" s="1425" t="s">
        <v>1005</v>
      </c>
      <c r="D139" s="1425" t="s">
        <v>1309</v>
      </c>
      <c r="E139" s="1425" t="s">
        <v>1479</v>
      </c>
      <c r="F139" s="1425" t="s">
        <v>796</v>
      </c>
      <c r="G139" s="1425" t="s">
        <v>116</v>
      </c>
      <c r="H139" s="1425" t="s">
        <v>1263</v>
      </c>
      <c r="I139" s="1425">
        <v>1008.35</v>
      </c>
      <c r="J139" s="1425" t="s">
        <v>2915</v>
      </c>
      <c r="K139" s="962" t="s">
        <v>104</v>
      </c>
    </row>
    <row r="140" spans="1:11" ht="12.75">
      <c r="A140" s="1425" t="s">
        <v>1360</v>
      </c>
      <c r="B140" s="1425" t="s">
        <v>913</v>
      </c>
      <c r="C140" s="1425" t="s">
        <v>1005</v>
      </c>
      <c r="D140" s="1425" t="s">
        <v>1309</v>
      </c>
      <c r="E140" s="1425" t="s">
        <v>1479</v>
      </c>
      <c r="F140" s="1425" t="s">
        <v>796</v>
      </c>
      <c r="G140" s="1425" t="s">
        <v>116</v>
      </c>
      <c r="H140" s="1425" t="s">
        <v>1264</v>
      </c>
      <c r="I140" s="1425">
        <v>1008.35</v>
      </c>
      <c r="J140" s="1425" t="s">
        <v>2915</v>
      </c>
      <c r="K140" s="962" t="s">
        <v>104</v>
      </c>
    </row>
    <row r="141" spans="1:11" ht="12.75">
      <c r="A141" s="1425" t="s">
        <v>1360</v>
      </c>
      <c r="B141" s="1425" t="s">
        <v>913</v>
      </c>
      <c r="C141" s="1425" t="s">
        <v>1005</v>
      </c>
      <c r="D141" s="1425" t="s">
        <v>1309</v>
      </c>
      <c r="E141" s="1425" t="s">
        <v>1479</v>
      </c>
      <c r="F141" s="1425" t="s">
        <v>796</v>
      </c>
      <c r="G141" s="1425" t="s">
        <v>116</v>
      </c>
      <c r="H141" s="1425" t="s">
        <v>1265</v>
      </c>
      <c r="I141" s="1425">
        <v>-3562.9000000000001</v>
      </c>
      <c r="J141" s="1425" t="s">
        <v>2915</v>
      </c>
      <c r="K141" s="962" t="s">
        <v>104</v>
      </c>
    </row>
    <row r="142" spans="1:11" ht="12.75">
      <c r="A142" s="1425" t="s">
        <v>1360</v>
      </c>
      <c r="B142" s="1425" t="s">
        <v>913</v>
      </c>
      <c r="C142" s="1425" t="s">
        <v>1005</v>
      </c>
      <c r="D142" s="1425" t="s">
        <v>1309</v>
      </c>
      <c r="E142" s="1425" t="s">
        <v>1479</v>
      </c>
      <c r="F142" s="1425" t="s">
        <v>796</v>
      </c>
      <c r="G142" s="1425" t="s">
        <v>116</v>
      </c>
      <c r="H142" s="1425" t="s">
        <v>1266</v>
      </c>
      <c r="I142" s="1425">
        <v>1207.0999999999999</v>
      </c>
      <c r="J142" s="1425" t="s">
        <v>2915</v>
      </c>
      <c r="K142" s="962" t="s">
        <v>104</v>
      </c>
    </row>
    <row r="143" spans="1:11" ht="12.75">
      <c r="A143" s="1425" t="s">
        <v>1360</v>
      </c>
      <c r="B143" s="1425" t="s">
        <v>913</v>
      </c>
      <c r="C143" s="1425" t="s">
        <v>1005</v>
      </c>
      <c r="D143" s="1425" t="s">
        <v>1309</v>
      </c>
      <c r="E143" s="1425" t="s">
        <v>1479</v>
      </c>
      <c r="F143" s="1425" t="s">
        <v>796</v>
      </c>
      <c r="G143" s="1425" t="s">
        <v>116</v>
      </c>
      <c r="H143" s="1425" t="s">
        <v>1267</v>
      </c>
      <c r="I143" s="1425">
        <v>1008.35</v>
      </c>
      <c r="J143" s="1425" t="s">
        <v>2915</v>
      </c>
      <c r="K143" s="962" t="s">
        <v>104</v>
      </c>
    </row>
    <row r="144" spans="1:11" ht="12.75">
      <c r="A144" s="1602" t="s">
        <v>1236</v>
      </c>
      <c r="B144" s="1602" t="s">
        <v>612</v>
      </c>
      <c r="C144" s="1602"/>
      <c r="D144" s="1602" t="s">
        <v>1309</v>
      </c>
      <c r="E144" s="1602">
        <v>408203</v>
      </c>
      <c r="F144" s="1602" t="s">
        <v>796</v>
      </c>
      <c r="G144" s="1602" t="s">
        <v>116</v>
      </c>
      <c r="H144" s="1602" t="s">
        <v>1329</v>
      </c>
      <c r="I144" s="1602">
        <v>50283.93</v>
      </c>
      <c r="J144" s="1602" t="s">
        <v>1248</v>
      </c>
      <c r="K144" s="1602" t="s">
        <v>3222</v>
      </c>
    </row>
    <row r="145" spans="1:11" ht="12.75">
      <c r="A145" s="1602" t="s">
        <v>1236</v>
      </c>
      <c r="B145" s="1602" t="s">
        <v>612</v>
      </c>
      <c r="C145" s="1602"/>
      <c r="D145" s="1602" t="s">
        <v>1309</v>
      </c>
      <c r="E145" s="1602">
        <v>408203</v>
      </c>
      <c r="F145" s="1602" t="s">
        <v>796</v>
      </c>
      <c r="G145" s="1602" t="s">
        <v>116</v>
      </c>
      <c r="H145" s="1602" t="s">
        <v>2773</v>
      </c>
      <c r="I145" s="1602">
        <v>51131.959999999999</v>
      </c>
      <c r="J145" s="1602" t="s">
        <v>1248</v>
      </c>
      <c r="K145" s="1602" t="s">
        <v>3222</v>
      </c>
    </row>
    <row r="146" spans="1:11" ht="12.75">
      <c r="A146" s="1602" t="s">
        <v>1236</v>
      </c>
      <c r="B146" s="1602" t="s">
        <v>612</v>
      </c>
      <c r="C146" s="1602"/>
      <c r="D146" s="1602" t="s">
        <v>1309</v>
      </c>
      <c r="E146" s="1602">
        <v>408203</v>
      </c>
      <c r="F146" s="1602" t="s">
        <v>796</v>
      </c>
      <c r="G146" s="1602" t="s">
        <v>116</v>
      </c>
      <c r="H146" s="1602" t="s">
        <v>1330</v>
      </c>
      <c r="I146" s="1602">
        <v>53774.459999999999</v>
      </c>
      <c r="J146" s="1602" t="s">
        <v>1248</v>
      </c>
      <c r="K146" s="1602" t="s">
        <v>3222</v>
      </c>
    </row>
    <row r="147" spans="1:11" ht="12.75">
      <c r="A147" s="1602" t="s">
        <v>1236</v>
      </c>
      <c r="B147" s="1602" t="s">
        <v>612</v>
      </c>
      <c r="C147" s="1602"/>
      <c r="D147" s="1602" t="s">
        <v>1309</v>
      </c>
      <c r="E147" s="1602">
        <v>408203</v>
      </c>
      <c r="F147" s="1602" t="s">
        <v>796</v>
      </c>
      <c r="G147" s="1602" t="s">
        <v>116</v>
      </c>
      <c r="H147" s="1602" t="s">
        <v>1331</v>
      </c>
      <c r="I147" s="1602">
        <v>58367.610000000001</v>
      </c>
      <c r="J147" s="1602" t="s">
        <v>1248</v>
      </c>
      <c r="K147" s="1602" t="s">
        <v>3222</v>
      </c>
    </row>
    <row r="148" spans="1:11" ht="12.75">
      <c r="A148" s="1602" t="s">
        <v>1236</v>
      </c>
      <c r="B148" s="1602" t="s">
        <v>1320</v>
      </c>
      <c r="C148" s="1602"/>
      <c r="D148" s="1602" t="s">
        <v>1309</v>
      </c>
      <c r="E148" s="1602">
        <v>408205</v>
      </c>
      <c r="F148" s="1602" t="s">
        <v>796</v>
      </c>
      <c r="G148" s="1602" t="s">
        <v>116</v>
      </c>
      <c r="H148" s="1602" t="s">
        <v>1329</v>
      </c>
      <c r="I148" s="1602">
        <v>150073.19</v>
      </c>
      <c r="J148" s="1602" t="s">
        <v>1248</v>
      </c>
      <c r="K148" s="1602" t="s">
        <v>3222</v>
      </c>
    </row>
    <row r="149" spans="1:11" ht="12.75">
      <c r="A149" s="1602" t="s">
        <v>1236</v>
      </c>
      <c r="B149" s="1602" t="s">
        <v>1320</v>
      </c>
      <c r="C149" s="1602"/>
      <c r="D149" s="1602" t="s">
        <v>1309</v>
      </c>
      <c r="E149" s="1602">
        <v>408205</v>
      </c>
      <c r="F149" s="1602" t="s">
        <v>796</v>
      </c>
      <c r="G149" s="1602" t="s">
        <v>116</v>
      </c>
      <c r="H149" s="1602" t="s">
        <v>2773</v>
      </c>
      <c r="I149" s="1602">
        <v>152604.20999999999</v>
      </c>
      <c r="J149" s="1602" t="s">
        <v>1248</v>
      </c>
      <c r="K149" s="1602" t="s">
        <v>3222</v>
      </c>
    </row>
    <row r="150" spans="1:11" ht="12.75">
      <c r="A150" s="1602" t="s">
        <v>1236</v>
      </c>
      <c r="B150" s="1602" t="s">
        <v>1320</v>
      </c>
      <c r="C150" s="1602"/>
      <c r="D150" s="1602" t="s">
        <v>1309</v>
      </c>
      <c r="E150" s="1602">
        <v>408205</v>
      </c>
      <c r="F150" s="1602" t="s">
        <v>796</v>
      </c>
      <c r="G150" s="1602" t="s">
        <v>116</v>
      </c>
      <c r="H150" s="1602" t="s">
        <v>1330</v>
      </c>
      <c r="I150" s="1602">
        <v>160490.78</v>
      </c>
      <c r="J150" s="1602" t="s">
        <v>1248</v>
      </c>
      <c r="K150" s="1602" t="s">
        <v>3222</v>
      </c>
    </row>
    <row r="151" spans="1:11" ht="12.75">
      <c r="A151" s="1602" t="s">
        <v>1236</v>
      </c>
      <c r="B151" s="1602" t="s">
        <v>1320</v>
      </c>
      <c r="C151" s="1602"/>
      <c r="D151" s="1602" t="s">
        <v>1309</v>
      </c>
      <c r="E151" s="1602">
        <v>408205</v>
      </c>
      <c r="F151" s="1602" t="s">
        <v>796</v>
      </c>
      <c r="G151" s="1602" t="s">
        <v>116</v>
      </c>
      <c r="H151" s="1602" t="s">
        <v>1331</v>
      </c>
      <c r="I151" s="1602">
        <v>174199.10000000001</v>
      </c>
      <c r="J151" s="1602" t="s">
        <v>1248</v>
      </c>
      <c r="K151" s="1602" t="s">
        <v>3222</v>
      </c>
    </row>
    <row r="152" spans="1:11" ht="12.75">
      <c r="A152" s="1602" t="s">
        <v>1236</v>
      </c>
      <c r="B152" s="1602" t="s">
        <v>1002</v>
      </c>
      <c r="C152" s="1602"/>
      <c r="D152" s="1602" t="s">
        <v>1309</v>
      </c>
      <c r="E152" s="1602">
        <v>408132</v>
      </c>
      <c r="F152" s="1602" t="s">
        <v>796</v>
      </c>
      <c r="G152" s="1602" t="s">
        <v>116</v>
      </c>
      <c r="H152" s="1602" t="s">
        <v>1329</v>
      </c>
      <c r="I152" s="1602">
        <v>9167.9200000000001</v>
      </c>
      <c r="J152" s="1602" t="s">
        <v>1248</v>
      </c>
      <c r="K152" s="1602" t="s">
        <v>3222</v>
      </c>
    </row>
    <row r="153" spans="1:11" ht="12.75">
      <c r="A153" s="1602" t="s">
        <v>1236</v>
      </c>
      <c r="B153" s="1602" t="s">
        <v>1002</v>
      </c>
      <c r="C153" s="1602"/>
      <c r="D153" s="1602" t="s">
        <v>1309</v>
      </c>
      <c r="E153" s="1602">
        <v>408132</v>
      </c>
      <c r="F153" s="1602" t="s">
        <v>796</v>
      </c>
      <c r="G153" s="1602" t="s">
        <v>116</v>
      </c>
      <c r="H153" s="1602" t="s">
        <v>2773</v>
      </c>
      <c r="I153" s="1602">
        <v>9547.5100000000002</v>
      </c>
      <c r="J153" s="1602" t="s">
        <v>1248</v>
      </c>
      <c r="K153" s="1602" t="s">
        <v>3222</v>
      </c>
    </row>
    <row r="154" spans="1:11" ht="12.75">
      <c r="A154" s="1602" t="s">
        <v>1236</v>
      </c>
      <c r="B154" s="1602" t="s">
        <v>1002</v>
      </c>
      <c r="C154" s="1602"/>
      <c r="D154" s="1602" t="s">
        <v>1309</v>
      </c>
      <c r="E154" s="1602">
        <v>408132</v>
      </c>
      <c r="F154" s="1602" t="s">
        <v>796</v>
      </c>
      <c r="G154" s="1602" t="s">
        <v>116</v>
      </c>
      <c r="H154" s="1602" t="s">
        <v>1330</v>
      </c>
      <c r="I154" s="1602">
        <v>9167.9200000000001</v>
      </c>
      <c r="J154" s="1602" t="s">
        <v>1248</v>
      </c>
      <c r="K154" s="1602" t="s">
        <v>3222</v>
      </c>
    </row>
    <row r="155" spans="1:11" ht="12.75">
      <c r="A155" s="1602" t="s">
        <v>1236</v>
      </c>
      <c r="B155" s="1602" t="s">
        <v>1002</v>
      </c>
      <c r="C155" s="1602"/>
      <c r="D155" s="1602" t="s">
        <v>1309</v>
      </c>
      <c r="E155" s="1602">
        <v>408132</v>
      </c>
      <c r="F155" s="1602" t="s">
        <v>796</v>
      </c>
      <c r="G155" s="1602" t="s">
        <v>116</v>
      </c>
      <c r="H155" s="1602" t="s">
        <v>1331</v>
      </c>
      <c r="I155" s="1602">
        <v>9167.9200000000001</v>
      </c>
      <c r="J155" s="1602" t="s">
        <v>1248</v>
      </c>
      <c r="K155" s="1602" t="s">
        <v>3222</v>
      </c>
    </row>
    <row r="156" spans="1:11" ht="12.75">
      <c r="A156" s="1602" t="s">
        <v>1236</v>
      </c>
      <c r="B156" s="1602" t="s">
        <v>1321</v>
      </c>
      <c r="C156" s="1602"/>
      <c r="D156" s="1602" t="s">
        <v>1309</v>
      </c>
      <c r="E156" s="1602">
        <v>408206</v>
      </c>
      <c r="F156" s="1602" t="s">
        <v>796</v>
      </c>
      <c r="G156" s="1602" t="s">
        <v>116</v>
      </c>
      <c r="H156" s="1602" t="s">
        <v>1329</v>
      </c>
      <c r="I156" s="1602">
        <v>252197.70000000001</v>
      </c>
      <c r="J156" s="1602" t="s">
        <v>1248</v>
      </c>
      <c r="K156" s="1602" t="s">
        <v>3222</v>
      </c>
    </row>
    <row r="157" spans="1:11" ht="12.75">
      <c r="A157" s="1602" t="s">
        <v>1236</v>
      </c>
      <c r="B157" s="1602" t="s">
        <v>1321</v>
      </c>
      <c r="C157" s="1602"/>
      <c r="D157" s="1602" t="s">
        <v>1309</v>
      </c>
      <c r="E157" s="1602">
        <v>408206</v>
      </c>
      <c r="F157" s="1602" t="s">
        <v>796</v>
      </c>
      <c r="G157" s="1602" t="s">
        <v>116</v>
      </c>
      <c r="H157" s="1602" t="s">
        <v>2773</v>
      </c>
      <c r="I157" s="1602">
        <v>256451.12</v>
      </c>
      <c r="J157" s="1602" t="s">
        <v>1248</v>
      </c>
      <c r="K157" s="1602" t="s">
        <v>3222</v>
      </c>
    </row>
    <row r="158" spans="1:11" ht="12.75">
      <c r="A158" s="1602" t="s">
        <v>1236</v>
      </c>
      <c r="B158" s="1602" t="s">
        <v>1321</v>
      </c>
      <c r="C158" s="1602"/>
      <c r="D158" s="1602" t="s">
        <v>1309</v>
      </c>
      <c r="E158" s="1602">
        <v>408206</v>
      </c>
      <c r="F158" s="1602" t="s">
        <v>796</v>
      </c>
      <c r="G158" s="1602" t="s">
        <v>116</v>
      </c>
      <c r="H158" s="1602" t="s">
        <v>1330</v>
      </c>
      <c r="I158" s="1602">
        <v>269704.44</v>
      </c>
      <c r="J158" s="1602" t="s">
        <v>1248</v>
      </c>
      <c r="K158" s="1602" t="s">
        <v>3222</v>
      </c>
    </row>
    <row r="159" spans="1:11" ht="12.75">
      <c r="A159" s="1602" t="s">
        <v>1236</v>
      </c>
      <c r="B159" s="1602" t="s">
        <v>1321</v>
      </c>
      <c r="C159" s="1602"/>
      <c r="D159" s="1602" t="s">
        <v>1309</v>
      </c>
      <c r="E159" s="1602">
        <v>408206</v>
      </c>
      <c r="F159" s="1602" t="s">
        <v>796</v>
      </c>
      <c r="G159" s="1602" t="s">
        <v>116</v>
      </c>
      <c r="H159" s="1602" t="s">
        <v>1331</v>
      </c>
      <c r="I159" s="1602">
        <v>292741.23999999999</v>
      </c>
      <c r="J159" s="1602" t="s">
        <v>1248</v>
      </c>
      <c r="K159" s="1602" t="s">
        <v>3222</v>
      </c>
    </row>
    <row r="160" spans="1:11" ht="12.75">
      <c r="A160" s="1602" t="s">
        <v>1236</v>
      </c>
      <c r="B160" s="1602" t="s">
        <v>1003</v>
      </c>
      <c r="C160" s="1602"/>
      <c r="D160" s="1602" t="s">
        <v>1309</v>
      </c>
      <c r="E160" s="1602"/>
      <c r="F160" s="1602" t="s">
        <v>796</v>
      </c>
      <c r="G160" s="1602" t="s">
        <v>116</v>
      </c>
      <c r="H160" s="1602" t="s">
        <v>1330</v>
      </c>
      <c r="I160" s="1602">
        <v>-17.890000000000001</v>
      </c>
      <c r="J160" s="1602" t="s">
        <v>1248</v>
      </c>
      <c r="K160" s="1602" t="s">
        <v>3222</v>
      </c>
    </row>
    <row r="161" spans="1:11" ht="12.75">
      <c r="A161" s="1602" t="s">
        <v>1236</v>
      </c>
      <c r="B161" s="1602" t="s">
        <v>1003</v>
      </c>
      <c r="C161" s="1602"/>
      <c r="D161" s="1602" t="s">
        <v>1309</v>
      </c>
      <c r="E161" s="1602"/>
      <c r="F161" s="1602" t="s">
        <v>796</v>
      </c>
      <c r="G161" s="1602" t="s">
        <v>116</v>
      </c>
      <c r="H161" s="1602" t="s">
        <v>1331</v>
      </c>
      <c r="I161" s="1602">
        <v>-24.370000000000001</v>
      </c>
      <c r="J161" s="1602" t="s">
        <v>1248</v>
      </c>
      <c r="K161" s="1602" t="s">
        <v>3222</v>
      </c>
    </row>
    <row r="162" spans="1:11" ht="12.75">
      <c r="A162" s="1602" t="s">
        <v>1236</v>
      </c>
      <c r="B162" s="1602" t="s">
        <v>1001</v>
      </c>
      <c r="C162" s="1602"/>
      <c r="D162" s="1602" t="s">
        <v>1309</v>
      </c>
      <c r="E162" s="1602">
        <v>408131</v>
      </c>
      <c r="F162" s="1602" t="s">
        <v>796</v>
      </c>
      <c r="G162" s="1602" t="s">
        <v>116</v>
      </c>
      <c r="H162" s="1602" t="s">
        <v>1329</v>
      </c>
      <c r="I162" s="1602">
        <v>3410.9400000000001</v>
      </c>
      <c r="J162" s="1602" t="s">
        <v>1248</v>
      </c>
      <c r="K162" s="1602" t="s">
        <v>3222</v>
      </c>
    </row>
    <row r="163" spans="1:11" ht="12.75">
      <c r="A163" s="1602" t="s">
        <v>1236</v>
      </c>
      <c r="B163" s="1602" t="s">
        <v>1001</v>
      </c>
      <c r="C163" s="1602"/>
      <c r="D163" s="1602" t="s">
        <v>1309</v>
      </c>
      <c r="E163" s="1602">
        <v>408131</v>
      </c>
      <c r="F163" s="1602" t="s">
        <v>796</v>
      </c>
      <c r="G163" s="1602" t="s">
        <v>116</v>
      </c>
      <c r="H163" s="1602" t="s">
        <v>2773</v>
      </c>
      <c r="I163" s="1602">
        <v>3394.6300000000001</v>
      </c>
      <c r="J163" s="1602" t="s">
        <v>1248</v>
      </c>
      <c r="K163" s="1602" t="s">
        <v>3222</v>
      </c>
    </row>
    <row r="164" spans="1:11" ht="12.75">
      <c r="A164" s="1602" t="s">
        <v>1236</v>
      </c>
      <c r="B164" s="1602" t="s">
        <v>1001</v>
      </c>
      <c r="C164" s="1602"/>
      <c r="D164" s="1602" t="s">
        <v>1309</v>
      </c>
      <c r="E164" s="1602">
        <v>408131</v>
      </c>
      <c r="F164" s="1602" t="s">
        <v>796</v>
      </c>
      <c r="G164" s="1602" t="s">
        <v>116</v>
      </c>
      <c r="H164" s="1602" t="s">
        <v>1330</v>
      </c>
      <c r="I164" s="1602">
        <v>3632.4400000000001</v>
      </c>
      <c r="J164" s="1602" t="s">
        <v>1248</v>
      </c>
      <c r="K164" s="1602" t="s">
        <v>3222</v>
      </c>
    </row>
    <row r="165" spans="1:11" ht="12.75">
      <c r="A165" s="1602" t="s">
        <v>1236</v>
      </c>
      <c r="B165" s="1602" t="s">
        <v>1001</v>
      </c>
      <c r="C165" s="1602"/>
      <c r="D165" s="1602" t="s">
        <v>1309</v>
      </c>
      <c r="E165" s="1602">
        <v>408131</v>
      </c>
      <c r="F165" s="1602" t="s">
        <v>796</v>
      </c>
      <c r="G165" s="1602" t="s">
        <v>116</v>
      </c>
      <c r="H165" s="1602" t="s">
        <v>1331</v>
      </c>
      <c r="I165" s="1602">
        <v>4187.6499999999996</v>
      </c>
      <c r="J165" s="1602" t="s">
        <v>1248</v>
      </c>
      <c r="K165" s="1602" t="s">
        <v>3222</v>
      </c>
    </row>
    <row r="166" spans="1:11" ht="12.75">
      <c r="A166" s="1602" t="s">
        <v>1236</v>
      </c>
      <c r="B166" s="1602" t="s">
        <v>917</v>
      </c>
      <c r="C166" s="1602"/>
      <c r="D166" s="1602" t="s">
        <v>1309</v>
      </c>
      <c r="E166" s="1602">
        <v>408121</v>
      </c>
      <c r="F166" s="1602" t="s">
        <v>796</v>
      </c>
      <c r="G166" s="1602" t="s">
        <v>114</v>
      </c>
      <c r="H166" s="1602" t="s">
        <v>1329</v>
      </c>
      <c r="I166" s="1602">
        <v>3390.1799999999998</v>
      </c>
      <c r="J166" s="1602" t="s">
        <v>1248</v>
      </c>
      <c r="K166" s="1602" t="s">
        <v>3222</v>
      </c>
    </row>
    <row r="167" spans="1:11" ht="12.75">
      <c r="A167" s="1602" t="s">
        <v>1236</v>
      </c>
      <c r="B167" s="1602" t="s">
        <v>917</v>
      </c>
      <c r="C167" s="1602"/>
      <c r="D167" s="1602" t="s">
        <v>1309</v>
      </c>
      <c r="E167" s="1602">
        <v>408121</v>
      </c>
      <c r="F167" s="1602" t="s">
        <v>796</v>
      </c>
      <c r="G167" s="1602" t="s">
        <v>114</v>
      </c>
      <c r="H167" s="1602" t="s">
        <v>2773</v>
      </c>
      <c r="I167" s="1602">
        <v>3600.48</v>
      </c>
      <c r="J167" s="1602" t="s">
        <v>1248</v>
      </c>
      <c r="K167" s="1602" t="s">
        <v>3222</v>
      </c>
    </row>
    <row r="168" spans="1:11" ht="12.75">
      <c r="A168" s="1602" t="s">
        <v>1236</v>
      </c>
      <c r="B168" s="1602" t="s">
        <v>917</v>
      </c>
      <c r="C168" s="1602"/>
      <c r="D168" s="1602" t="s">
        <v>1309</v>
      </c>
      <c r="E168" s="1602">
        <v>408121</v>
      </c>
      <c r="F168" s="1602" t="s">
        <v>796</v>
      </c>
      <c r="G168" s="1602" t="s">
        <v>114</v>
      </c>
      <c r="H168" s="1602" t="s">
        <v>1330</v>
      </c>
      <c r="I168" s="1602">
        <v>-8290.1800000000003</v>
      </c>
      <c r="J168" s="1602" t="s">
        <v>1248</v>
      </c>
      <c r="K168" s="1602" t="s">
        <v>3222</v>
      </c>
    </row>
    <row r="169" spans="1:11" ht="12.75">
      <c r="A169" s="1602" t="s">
        <v>1236</v>
      </c>
      <c r="B169" s="1602" t="s">
        <v>917</v>
      </c>
      <c r="C169" s="1602"/>
      <c r="D169" s="1602" t="s">
        <v>1309</v>
      </c>
      <c r="E169" s="1602">
        <v>408121</v>
      </c>
      <c r="F169" s="1602" t="s">
        <v>796</v>
      </c>
      <c r="G169" s="1602" t="s">
        <v>114</v>
      </c>
      <c r="H169" s="1602" t="s">
        <v>1331</v>
      </c>
      <c r="I169" s="1602">
        <v>-12494.889999999999</v>
      </c>
      <c r="J169" s="1602" t="s">
        <v>1248</v>
      </c>
      <c r="K169" s="1602" t="s">
        <v>3222</v>
      </c>
    </row>
    <row r="170" spans="1:11" ht="12.75">
      <c r="A170" s="1602" t="s">
        <v>1236</v>
      </c>
      <c r="B170" s="1602" t="s">
        <v>917</v>
      </c>
      <c r="C170" s="1602"/>
      <c r="D170" s="1602" t="s">
        <v>1309</v>
      </c>
      <c r="E170" s="1602">
        <v>408121</v>
      </c>
      <c r="F170" s="1602" t="s">
        <v>796</v>
      </c>
      <c r="G170" s="1602" t="s">
        <v>115</v>
      </c>
      <c r="H170" s="1602" t="s">
        <v>1329</v>
      </c>
      <c r="I170" s="1602">
        <v>8874.9899999999998</v>
      </c>
      <c r="J170" s="1602" t="s">
        <v>1248</v>
      </c>
      <c r="K170" s="1602" t="s">
        <v>3222</v>
      </c>
    </row>
    <row r="171" spans="1:11" ht="12.75">
      <c r="A171" s="1602" t="s">
        <v>1236</v>
      </c>
      <c r="B171" s="1602" t="s">
        <v>917</v>
      </c>
      <c r="C171" s="1602"/>
      <c r="D171" s="1602" t="s">
        <v>1309</v>
      </c>
      <c r="E171" s="1602">
        <v>408121</v>
      </c>
      <c r="F171" s="1602" t="s">
        <v>796</v>
      </c>
      <c r="G171" s="1602" t="s">
        <v>115</v>
      </c>
      <c r="H171" s="1602" t="s">
        <v>2773</v>
      </c>
      <c r="I171" s="1602">
        <v>7705.3299999999999</v>
      </c>
      <c r="J171" s="1602" t="s">
        <v>1248</v>
      </c>
      <c r="K171" s="1602" t="s">
        <v>3222</v>
      </c>
    </row>
    <row r="172" spans="1:11" ht="12.75">
      <c r="A172" s="1602" t="s">
        <v>1236</v>
      </c>
      <c r="B172" s="1602" t="s">
        <v>917</v>
      </c>
      <c r="C172" s="1602"/>
      <c r="D172" s="1602" t="s">
        <v>1309</v>
      </c>
      <c r="E172" s="1602">
        <v>408121</v>
      </c>
      <c r="F172" s="1602" t="s">
        <v>796</v>
      </c>
      <c r="G172" s="1602" t="s">
        <v>115</v>
      </c>
      <c r="H172" s="1602" t="s">
        <v>1330</v>
      </c>
      <c r="I172" s="1602">
        <v>10014.51</v>
      </c>
      <c r="J172" s="1602" t="s">
        <v>1248</v>
      </c>
      <c r="K172" s="1602" t="s">
        <v>3222</v>
      </c>
    </row>
    <row r="173" spans="1:11" ht="12.75">
      <c r="A173" s="1602" t="s">
        <v>1236</v>
      </c>
      <c r="B173" s="1602" t="s">
        <v>917</v>
      </c>
      <c r="C173" s="1602"/>
      <c r="D173" s="1602" t="s">
        <v>1309</v>
      </c>
      <c r="E173" s="1602">
        <v>408121</v>
      </c>
      <c r="F173" s="1602" t="s">
        <v>796</v>
      </c>
      <c r="G173" s="1602" t="s">
        <v>115</v>
      </c>
      <c r="H173" s="1602" t="s">
        <v>1331</v>
      </c>
      <c r="I173" s="1602">
        <v>11090.93</v>
      </c>
      <c r="J173" s="1602" t="s">
        <v>1248</v>
      </c>
      <c r="K173" s="1602" t="s">
        <v>3222</v>
      </c>
    </row>
    <row r="174" spans="1:11" ht="12.75">
      <c r="A174" s="1602" t="s">
        <v>1236</v>
      </c>
      <c r="B174" s="1602" t="s">
        <v>917</v>
      </c>
      <c r="C174" s="1602"/>
      <c r="D174" s="1602" t="s">
        <v>1309</v>
      </c>
      <c r="E174" s="1602">
        <v>408121</v>
      </c>
      <c r="F174" s="1602" t="s">
        <v>796</v>
      </c>
      <c r="G174" s="1602" t="s">
        <v>116</v>
      </c>
      <c r="H174" s="1602" t="s">
        <v>1329</v>
      </c>
      <c r="I174" s="1602">
        <v>10994.15</v>
      </c>
      <c r="J174" s="1602" t="s">
        <v>1248</v>
      </c>
      <c r="K174" s="1602" t="s">
        <v>3222</v>
      </c>
    </row>
    <row r="175" spans="1:11" ht="12.75">
      <c r="A175" s="1602" t="s">
        <v>1236</v>
      </c>
      <c r="B175" s="1602" t="s">
        <v>917</v>
      </c>
      <c r="C175" s="1602"/>
      <c r="D175" s="1602" t="s">
        <v>1309</v>
      </c>
      <c r="E175" s="1602">
        <v>408121</v>
      </c>
      <c r="F175" s="1602" t="s">
        <v>796</v>
      </c>
      <c r="G175" s="1602" t="s">
        <v>116</v>
      </c>
      <c r="H175" s="1602" t="s">
        <v>2773</v>
      </c>
      <c r="I175" s="1602">
        <v>15759.549999999999</v>
      </c>
      <c r="J175" s="1602" t="s">
        <v>1248</v>
      </c>
      <c r="K175" s="1602" t="s">
        <v>3222</v>
      </c>
    </row>
    <row r="176" spans="1:11" ht="12.75">
      <c r="A176" s="1602" t="s">
        <v>1236</v>
      </c>
      <c r="B176" s="1602" t="s">
        <v>917</v>
      </c>
      <c r="C176" s="1602"/>
      <c r="D176" s="1602" t="s">
        <v>1309</v>
      </c>
      <c r="E176" s="1602">
        <v>408121</v>
      </c>
      <c r="F176" s="1602" t="s">
        <v>796</v>
      </c>
      <c r="G176" s="1602" t="s">
        <v>116</v>
      </c>
      <c r="H176" s="1602" t="s">
        <v>1330</v>
      </c>
      <c r="I176" s="1602">
        <v>18335.73</v>
      </c>
      <c r="J176" s="1602" t="s">
        <v>1248</v>
      </c>
      <c r="K176" s="1602" t="s">
        <v>3222</v>
      </c>
    </row>
    <row r="177" spans="1:11" ht="12.75">
      <c r="A177" s="1602" t="s">
        <v>1236</v>
      </c>
      <c r="B177" s="1602" t="s">
        <v>917</v>
      </c>
      <c r="C177" s="1602"/>
      <c r="D177" s="1602" t="s">
        <v>1309</v>
      </c>
      <c r="E177" s="1602">
        <v>408121</v>
      </c>
      <c r="F177" s="1602" t="s">
        <v>796</v>
      </c>
      <c r="G177" s="1602" t="s">
        <v>116</v>
      </c>
      <c r="H177" s="1602" t="s">
        <v>1331</v>
      </c>
      <c r="I177" s="1602">
        <v>22067.66</v>
      </c>
      <c r="J177" s="1602" t="s">
        <v>1248</v>
      </c>
      <c r="K177" s="1602" t="s">
        <v>3222</v>
      </c>
    </row>
    <row r="178" spans="1:11" ht="12.75">
      <c r="A178" s="1602" t="s">
        <v>1236</v>
      </c>
      <c r="B178" s="1602" t="s">
        <v>915</v>
      </c>
      <c r="C178" s="1602"/>
      <c r="D178" s="1602" t="s">
        <v>1309</v>
      </c>
      <c r="E178" s="1602">
        <v>408110</v>
      </c>
      <c r="F178" s="1602" t="s">
        <v>796</v>
      </c>
      <c r="G178" s="1602" t="s">
        <v>116</v>
      </c>
      <c r="H178" s="1602" t="s">
        <v>1329</v>
      </c>
      <c r="I178" s="1602">
        <v>25556.529999999999</v>
      </c>
      <c r="J178" s="1602" t="s">
        <v>1248</v>
      </c>
      <c r="K178" s="1602" t="s">
        <v>3222</v>
      </c>
    </row>
    <row r="179" spans="1:11" ht="12.75">
      <c r="A179" s="1602" t="s">
        <v>1236</v>
      </c>
      <c r="B179" s="1602" t="s">
        <v>915</v>
      </c>
      <c r="C179" s="1602"/>
      <c r="D179" s="1602" t="s">
        <v>1309</v>
      </c>
      <c r="E179" s="1602">
        <v>408110</v>
      </c>
      <c r="F179" s="1602" t="s">
        <v>796</v>
      </c>
      <c r="G179" s="1602" t="s">
        <v>116</v>
      </c>
      <c r="H179" s="1602" t="s">
        <v>2773</v>
      </c>
      <c r="I179" s="1602">
        <v>29338.709999999999</v>
      </c>
      <c r="J179" s="1602" t="s">
        <v>1248</v>
      </c>
      <c r="K179" s="1602" t="s">
        <v>3222</v>
      </c>
    </row>
    <row r="180" spans="1:11" ht="12.75">
      <c r="A180" s="1602" t="s">
        <v>1236</v>
      </c>
      <c r="B180" s="1602" t="s">
        <v>915</v>
      </c>
      <c r="C180" s="1602"/>
      <c r="D180" s="1602" t="s">
        <v>1309</v>
      </c>
      <c r="E180" s="1602">
        <v>408110</v>
      </c>
      <c r="F180" s="1602" t="s">
        <v>796</v>
      </c>
      <c r="G180" s="1602" t="s">
        <v>116</v>
      </c>
      <c r="H180" s="1602" t="s">
        <v>1330</v>
      </c>
      <c r="I180" s="1602">
        <v>28905.709999999999</v>
      </c>
      <c r="J180" s="1602" t="s">
        <v>1248</v>
      </c>
      <c r="K180" s="1602" t="s">
        <v>3222</v>
      </c>
    </row>
    <row r="181" spans="1:11" ht="12.75">
      <c r="A181" s="1602" t="s">
        <v>1236</v>
      </c>
      <c r="B181" s="1602" t="s">
        <v>915</v>
      </c>
      <c r="C181" s="1602"/>
      <c r="D181" s="1602" t="s">
        <v>1309</v>
      </c>
      <c r="E181" s="1602">
        <v>408110</v>
      </c>
      <c r="F181" s="1602" t="s">
        <v>796</v>
      </c>
      <c r="G181" s="1602" t="s">
        <v>116</v>
      </c>
      <c r="H181" s="1602" t="s">
        <v>1331</v>
      </c>
      <c r="I181" s="1602">
        <v>28905.700000000001</v>
      </c>
      <c r="J181" s="1602" t="s">
        <v>1248</v>
      </c>
      <c r="K181" s="1602" t="s">
        <v>3222</v>
      </c>
    </row>
    <row r="182" spans="1:11" ht="12.75">
      <c r="A182" s="1602" t="s">
        <v>1236</v>
      </c>
      <c r="B182" s="1602" t="s">
        <v>913</v>
      </c>
      <c r="C182" s="1602" t="s">
        <v>934</v>
      </c>
      <c r="D182" s="1602" t="s">
        <v>1309</v>
      </c>
      <c r="E182" s="1602">
        <v>408102</v>
      </c>
      <c r="F182" s="1602" t="s">
        <v>796</v>
      </c>
      <c r="G182" s="1602" t="s">
        <v>116</v>
      </c>
      <c r="H182" s="1602" t="s">
        <v>1329</v>
      </c>
      <c r="I182" s="1602">
        <v>1884.28</v>
      </c>
      <c r="J182" s="1602" t="s">
        <v>1248</v>
      </c>
      <c r="K182" s="1602" t="s">
        <v>3222</v>
      </c>
    </row>
    <row r="183" spans="1:11" ht="12.75">
      <c r="A183" s="1602" t="s">
        <v>1236</v>
      </c>
      <c r="B183" s="1602" t="s">
        <v>913</v>
      </c>
      <c r="C183" s="1602" t="s">
        <v>934</v>
      </c>
      <c r="D183" s="1602" t="s">
        <v>1309</v>
      </c>
      <c r="E183" s="1602">
        <v>408102</v>
      </c>
      <c r="F183" s="1602" t="s">
        <v>796</v>
      </c>
      <c r="G183" s="1602" t="s">
        <v>116</v>
      </c>
      <c r="H183" s="1602" t="s">
        <v>2773</v>
      </c>
      <c r="I183" s="1602">
        <v>1884.28</v>
      </c>
      <c r="J183" s="1602" t="s">
        <v>1248</v>
      </c>
      <c r="K183" s="1602" t="s">
        <v>3222</v>
      </c>
    </row>
    <row r="184" spans="1:11" ht="12.75">
      <c r="A184" s="1602" t="s">
        <v>1236</v>
      </c>
      <c r="B184" s="1602" t="s">
        <v>913</v>
      </c>
      <c r="C184" s="1602" t="s">
        <v>934</v>
      </c>
      <c r="D184" s="1602" t="s">
        <v>1309</v>
      </c>
      <c r="E184" s="1602">
        <v>408102</v>
      </c>
      <c r="F184" s="1602" t="s">
        <v>796</v>
      </c>
      <c r="G184" s="1602" t="s">
        <v>116</v>
      </c>
      <c r="H184" s="1602" t="s">
        <v>1330</v>
      </c>
      <c r="I184" s="1602">
        <v>1884.28</v>
      </c>
      <c r="J184" s="1602" t="s">
        <v>1248</v>
      </c>
      <c r="K184" s="1602" t="s">
        <v>3222</v>
      </c>
    </row>
    <row r="185" spans="1:11" ht="12.75">
      <c r="A185" s="1602" t="s">
        <v>1236</v>
      </c>
      <c r="B185" s="1602" t="s">
        <v>913</v>
      </c>
      <c r="C185" s="1602" t="s">
        <v>934</v>
      </c>
      <c r="D185" s="1602" t="s">
        <v>1309</v>
      </c>
      <c r="E185" s="1602">
        <v>408102</v>
      </c>
      <c r="F185" s="1602" t="s">
        <v>796</v>
      </c>
      <c r="G185" s="1602" t="s">
        <v>116</v>
      </c>
      <c r="H185" s="1602" t="s">
        <v>1331</v>
      </c>
      <c r="I185" s="1602">
        <v>1884.28</v>
      </c>
      <c r="J185" s="1602" t="s">
        <v>1248</v>
      </c>
      <c r="K185" s="1602" t="s">
        <v>3222</v>
      </c>
    </row>
    <row r="186" spans="1:11" ht="12.75">
      <c r="A186" s="1602" t="s">
        <v>1236</v>
      </c>
      <c r="B186" s="1602" t="s">
        <v>913</v>
      </c>
      <c r="C186" s="1602" t="s">
        <v>1005</v>
      </c>
      <c r="D186" s="1602" t="s">
        <v>1309</v>
      </c>
      <c r="E186" s="1602">
        <v>408101</v>
      </c>
      <c r="F186" s="1602" t="s">
        <v>796</v>
      </c>
      <c r="G186" s="1602" t="s">
        <v>115</v>
      </c>
      <c r="H186" s="1602" t="s">
        <v>1329</v>
      </c>
      <c r="I186" s="1602">
        <v>8900.8600000000006</v>
      </c>
      <c r="J186" s="1602" t="s">
        <v>1248</v>
      </c>
      <c r="K186" s="1602" t="s">
        <v>3222</v>
      </c>
    </row>
    <row r="187" spans="1:11" ht="12.75">
      <c r="A187" s="1602" t="s">
        <v>1236</v>
      </c>
      <c r="B187" s="1602" t="s">
        <v>913</v>
      </c>
      <c r="C187" s="1602" t="s">
        <v>1005</v>
      </c>
      <c r="D187" s="1602" t="s">
        <v>1309</v>
      </c>
      <c r="E187" s="1602">
        <v>408101</v>
      </c>
      <c r="F187" s="1602" t="s">
        <v>796</v>
      </c>
      <c r="G187" s="1602" t="s">
        <v>115</v>
      </c>
      <c r="H187" s="1602" t="s">
        <v>2773</v>
      </c>
      <c r="I187" s="1602">
        <v>8900.8600000000006</v>
      </c>
      <c r="J187" s="1602" t="s">
        <v>1248</v>
      </c>
      <c r="K187" s="1602" t="s">
        <v>3222</v>
      </c>
    </row>
    <row r="188" spans="1:11" ht="12.75">
      <c r="A188" s="1602" t="s">
        <v>1236</v>
      </c>
      <c r="B188" s="1602" t="s">
        <v>913</v>
      </c>
      <c r="C188" s="1602" t="s">
        <v>1005</v>
      </c>
      <c r="D188" s="1602" t="s">
        <v>1309</v>
      </c>
      <c r="E188" s="1602">
        <v>408101</v>
      </c>
      <c r="F188" s="1602" t="s">
        <v>796</v>
      </c>
      <c r="G188" s="1602" t="s">
        <v>115</v>
      </c>
      <c r="H188" s="1602" t="s">
        <v>1330</v>
      </c>
      <c r="I188" s="1602">
        <v>8900.9099999999999</v>
      </c>
      <c r="J188" s="1602" t="s">
        <v>1248</v>
      </c>
      <c r="K188" s="1602" t="s">
        <v>3222</v>
      </c>
    </row>
    <row r="189" spans="1:11" ht="12.75">
      <c r="A189" s="1602" t="s">
        <v>1236</v>
      </c>
      <c r="B189" s="1602" t="s">
        <v>913</v>
      </c>
      <c r="C189" s="1602" t="s">
        <v>1005</v>
      </c>
      <c r="D189" s="1602" t="s">
        <v>1309</v>
      </c>
      <c r="E189" s="1602">
        <v>408101</v>
      </c>
      <c r="F189" s="1602" t="s">
        <v>796</v>
      </c>
      <c r="G189" s="1602" t="s">
        <v>115</v>
      </c>
      <c r="H189" s="1602" t="s">
        <v>1331</v>
      </c>
      <c r="I189" s="1602">
        <v>8900.9099999999999</v>
      </c>
      <c r="J189" s="1602" t="s">
        <v>1248</v>
      </c>
      <c r="K189" s="1602" t="s">
        <v>3222</v>
      </c>
    </row>
    <row r="190" spans="1:11" ht="12.75">
      <c r="A190" s="1602" t="s">
        <v>1236</v>
      </c>
      <c r="B190" s="1602" t="s">
        <v>913</v>
      </c>
      <c r="C190" s="1602" t="s">
        <v>1005</v>
      </c>
      <c r="D190" s="1602" t="s">
        <v>1309</v>
      </c>
      <c r="E190" s="1602">
        <v>408101</v>
      </c>
      <c r="F190" s="1602" t="s">
        <v>796</v>
      </c>
      <c r="G190" s="1602" t="s">
        <v>116</v>
      </c>
      <c r="H190" s="1602" t="s">
        <v>1329</v>
      </c>
      <c r="I190" s="1602">
        <v>1008.35</v>
      </c>
      <c r="J190" s="1602" t="s">
        <v>1248</v>
      </c>
      <c r="K190" s="1602" t="s">
        <v>3222</v>
      </c>
    </row>
    <row r="191" spans="1:11" ht="12.75">
      <c r="A191" s="1602" t="s">
        <v>1236</v>
      </c>
      <c r="B191" s="1602" t="s">
        <v>913</v>
      </c>
      <c r="C191" s="1602" t="s">
        <v>1005</v>
      </c>
      <c r="D191" s="1602" t="s">
        <v>1309</v>
      </c>
      <c r="E191" s="1602">
        <v>408101</v>
      </c>
      <c r="F191" s="1602" t="s">
        <v>796</v>
      </c>
      <c r="G191" s="1602" t="s">
        <v>116</v>
      </c>
      <c r="H191" s="1602" t="s">
        <v>2773</v>
      </c>
      <c r="I191" s="1602">
        <v>1008.35</v>
      </c>
      <c r="J191" s="1602" t="s">
        <v>1248</v>
      </c>
      <c r="K191" s="1602" t="s">
        <v>3222</v>
      </c>
    </row>
    <row r="192" spans="1:11" ht="12.75">
      <c r="A192" s="1602" t="s">
        <v>1236</v>
      </c>
      <c r="B192" s="1602" t="s">
        <v>913</v>
      </c>
      <c r="C192" s="1602" t="s">
        <v>1005</v>
      </c>
      <c r="D192" s="1602" t="s">
        <v>1309</v>
      </c>
      <c r="E192" s="1602">
        <v>408101</v>
      </c>
      <c r="F192" s="1602" t="s">
        <v>796</v>
      </c>
      <c r="G192" s="1602" t="s">
        <v>116</v>
      </c>
      <c r="H192" s="1602" t="s">
        <v>1330</v>
      </c>
      <c r="I192" s="1602">
        <v>1008.35</v>
      </c>
      <c r="J192" s="1602" t="s">
        <v>1248</v>
      </c>
      <c r="K192" s="1602" t="s">
        <v>3222</v>
      </c>
    </row>
    <row r="193" spans="1:11" ht="12.75">
      <c r="A193" s="1602" t="s">
        <v>1236</v>
      </c>
      <c r="B193" s="1602" t="s">
        <v>913</v>
      </c>
      <c r="C193" s="1602" t="s">
        <v>1005</v>
      </c>
      <c r="D193" s="1602" t="s">
        <v>1309</v>
      </c>
      <c r="E193" s="1602">
        <v>408101</v>
      </c>
      <c r="F193" s="1602" t="s">
        <v>796</v>
      </c>
      <c r="G193" s="1602" t="s">
        <v>116</v>
      </c>
      <c r="H193" s="1602" t="s">
        <v>1331</v>
      </c>
      <c r="I193" s="1602">
        <v>1008.35</v>
      </c>
      <c r="J193" s="1602" t="s">
        <v>1248</v>
      </c>
      <c r="K193" s="1602" t="s">
        <v>3222</v>
      </c>
    </row>
    <row r="194" spans="1:10" ht="12.75">
      <c r="A194" s="631"/>
      <c r="B194" s="631"/>
      <c r="C194" s="631"/>
      <c r="D194" s="631"/>
      <c r="E194" s="631"/>
      <c r="F194" s="631"/>
      <c r="G194" s="631"/>
      <c r="H194" s="631"/>
      <c r="I194" s="631"/>
      <c r="J194" s="631"/>
    </row>
    <row r="195" spans="1:10" ht="12.75">
      <c r="A195" s="631"/>
      <c r="B195" s="631"/>
      <c r="C195" s="631"/>
      <c r="D195" s="631"/>
      <c r="E195" s="631"/>
      <c r="F195" s="631"/>
      <c r="G195" s="631"/>
      <c r="H195" s="631"/>
      <c r="I195" s="631"/>
      <c r="J195" s="631"/>
    </row>
    <row r="196" spans="1:10" ht="12.75">
      <c r="A196" s="631"/>
      <c r="B196" s="631"/>
      <c r="C196" s="631"/>
      <c r="D196" s="631"/>
      <c r="E196" s="631"/>
      <c r="F196" s="631"/>
      <c r="G196" s="631"/>
      <c r="H196" s="631"/>
      <c r="I196" s="631"/>
      <c r="J196" s="631"/>
    </row>
    <row r="197" spans="1:10" ht="12.75">
      <c r="A197" s="631"/>
      <c r="B197" s="631"/>
      <c r="C197" s="631"/>
      <c r="D197" s="631"/>
      <c r="E197" s="631"/>
      <c r="F197" s="631"/>
      <c r="G197" s="631"/>
      <c r="H197" s="631"/>
      <c r="I197" s="631"/>
      <c r="J197" s="631"/>
    </row>
    <row r="198" spans="1:10" ht="12.75">
      <c r="A198" s="631"/>
      <c r="B198" s="631"/>
      <c r="C198" s="631"/>
      <c r="D198" s="631"/>
      <c r="E198" s="631"/>
      <c r="F198" s="631"/>
      <c r="G198" s="631"/>
      <c r="H198" s="631"/>
      <c r="I198" s="631"/>
      <c r="J198" s="631"/>
    </row>
    <row r="199" spans="1:10" ht="12.75">
      <c r="A199" s="631"/>
      <c r="B199" s="631"/>
      <c r="C199" s="631"/>
      <c r="D199" s="631"/>
      <c r="E199" s="631"/>
      <c r="F199" s="631"/>
      <c r="G199" s="631"/>
      <c r="H199" s="631"/>
      <c r="I199" s="631"/>
      <c r="J199" s="631"/>
    </row>
    <row r="200" spans="1:10" ht="12.75">
      <c r="A200" s="631"/>
      <c r="B200" s="631"/>
      <c r="C200" s="631"/>
      <c r="D200" s="631"/>
      <c r="E200" s="631"/>
      <c r="F200" s="631"/>
      <c r="G200" s="631"/>
      <c r="H200" s="631"/>
      <c r="I200" s="631"/>
      <c r="J200" s="631"/>
    </row>
    <row r="201" spans="1:10" ht="12.75">
      <c r="A201" s="631"/>
      <c r="B201" s="631"/>
      <c r="C201" s="631"/>
      <c r="D201" s="631"/>
      <c r="E201" s="631"/>
      <c r="F201" s="631"/>
      <c r="G201" s="631"/>
      <c r="H201" s="631"/>
      <c r="I201" s="631"/>
      <c r="J201" s="631"/>
    </row>
    <row r="202" spans="1:10" ht="12.75">
      <c r="A202" s="631"/>
      <c r="B202" s="631"/>
      <c r="C202" s="631"/>
      <c r="D202" s="631"/>
      <c r="E202" s="631"/>
      <c r="F202" s="631"/>
      <c r="G202" s="631"/>
      <c r="H202" s="631"/>
      <c r="I202" s="631"/>
      <c r="J202" s="631"/>
    </row>
    <row r="203" spans="1:10" ht="12.75">
      <c r="A203" s="631"/>
      <c r="B203" s="631"/>
      <c r="C203" s="631"/>
      <c r="D203" s="631"/>
      <c r="E203" s="631"/>
      <c r="F203" s="631"/>
      <c r="G203" s="631"/>
      <c r="H203" s="631"/>
      <c r="I203" s="631"/>
      <c r="J203" s="631"/>
    </row>
    <row r="204" spans="1:10" ht="12.75">
      <c r="A204" s="631"/>
      <c r="B204" s="631"/>
      <c r="C204" s="631"/>
      <c r="D204" s="631"/>
      <c r="E204" s="631"/>
      <c r="F204" s="631"/>
      <c r="G204" s="631"/>
      <c r="H204" s="631"/>
      <c r="I204" s="631"/>
      <c r="J204" s="631"/>
    </row>
    <row r="205" spans="1:10" ht="12.75">
      <c r="A205" s="631"/>
      <c r="B205" s="631"/>
      <c r="C205" s="631"/>
      <c r="D205" s="631"/>
      <c r="E205" s="631"/>
      <c r="F205" s="631"/>
      <c r="G205" s="631"/>
      <c r="H205" s="631"/>
      <c r="I205" s="631"/>
      <c r="J205" s="631"/>
    </row>
    <row r="206" spans="1:10" ht="12.75">
      <c r="A206" s="631"/>
      <c r="B206" s="631"/>
      <c r="C206" s="631"/>
      <c r="D206" s="631"/>
      <c r="E206" s="631"/>
      <c r="F206" s="631"/>
      <c r="G206" s="631"/>
      <c r="H206" s="631"/>
      <c r="I206" s="631"/>
      <c r="J206" s="631"/>
    </row>
    <row r="207" spans="1:10" ht="12.75">
      <c r="A207" s="631"/>
      <c r="B207" s="631"/>
      <c r="C207" s="631"/>
      <c r="D207" s="631"/>
      <c r="E207" s="631"/>
      <c r="F207" s="631"/>
      <c r="G207" s="631"/>
      <c r="H207" s="631"/>
      <c r="I207" s="631"/>
      <c r="J207" s="631"/>
    </row>
    <row r="208" spans="1:10" ht="12.75">
      <c r="A208" s="631"/>
      <c r="B208" s="631"/>
      <c r="C208" s="631"/>
      <c r="D208" s="631"/>
      <c r="E208" s="631"/>
      <c r="F208" s="631"/>
      <c r="G208" s="631"/>
      <c r="H208" s="631"/>
      <c r="I208" s="631"/>
      <c r="J208" s="631"/>
    </row>
    <row r="209" spans="1:10" ht="12.75">
      <c r="A209" s="631"/>
      <c r="B209" s="631"/>
      <c r="C209" s="631"/>
      <c r="D209" s="631"/>
      <c r="E209" s="631"/>
      <c r="F209" s="631"/>
      <c r="G209" s="631"/>
      <c r="H209" s="631"/>
      <c r="I209" s="631"/>
      <c r="J209" s="631"/>
    </row>
    <row r="210" spans="1:10" ht="12.75">
      <c r="A210" s="631"/>
      <c r="B210" s="631"/>
      <c r="C210" s="631"/>
      <c r="D210" s="631"/>
      <c r="E210" s="631"/>
      <c r="F210" s="631"/>
      <c r="G210" s="631"/>
      <c r="H210" s="631"/>
      <c r="I210" s="631"/>
      <c r="J210" s="631"/>
    </row>
    <row r="211" spans="1:10" ht="12.75">
      <c r="A211" s="631"/>
      <c r="B211" s="631"/>
      <c r="C211" s="631"/>
      <c r="D211" s="631"/>
      <c r="E211" s="631"/>
      <c r="F211" s="631"/>
      <c r="G211" s="631"/>
      <c r="H211" s="631"/>
      <c r="I211" s="631"/>
      <c r="J211" s="631"/>
    </row>
    <row r="212" spans="1:10" ht="12.75">
      <c r="A212" s="631"/>
      <c r="B212" s="631"/>
      <c r="C212" s="631"/>
      <c r="D212" s="631"/>
      <c r="E212" s="631"/>
      <c r="F212" s="631"/>
      <c r="G212" s="631"/>
      <c r="H212" s="631"/>
      <c r="I212" s="631"/>
      <c r="J212" s="631"/>
    </row>
    <row r="213" spans="1:10" ht="12.75">
      <c r="A213" s="631"/>
      <c r="B213" s="631"/>
      <c r="C213" s="631"/>
      <c r="D213" s="631"/>
      <c r="E213" s="631"/>
      <c r="F213" s="631"/>
      <c r="G213" s="631"/>
      <c r="H213" s="631"/>
      <c r="I213" s="631"/>
      <c r="J213" s="631"/>
    </row>
    <row r="214" spans="1:10" ht="12.75">
      <c r="A214" s="631"/>
      <c r="B214" s="631"/>
      <c r="C214" s="631"/>
      <c r="D214" s="631"/>
      <c r="E214" s="631"/>
      <c r="F214" s="631"/>
      <c r="G214" s="631"/>
      <c r="H214" s="631"/>
      <c r="I214" s="631"/>
      <c r="J214" s="631"/>
    </row>
    <row r="215" spans="1:10" ht="12.75">
      <c r="A215" s="631"/>
      <c r="B215" s="631"/>
      <c r="C215" s="631"/>
      <c r="D215" s="631"/>
      <c r="E215" s="631"/>
      <c r="F215" s="631"/>
      <c r="G215" s="631"/>
      <c r="H215" s="631"/>
      <c r="I215" s="631"/>
      <c r="J215" s="631"/>
    </row>
    <row r="216" spans="1:10" ht="12.75">
      <c r="A216" s="631"/>
      <c r="B216" s="631"/>
      <c r="C216" s="631"/>
      <c r="D216" s="631"/>
      <c r="E216" s="631"/>
      <c r="F216" s="631"/>
      <c r="G216" s="631"/>
      <c r="H216" s="631"/>
      <c r="I216" s="631"/>
      <c r="J216" s="631"/>
    </row>
    <row r="217" spans="1:10" ht="12.75">
      <c r="A217" s="631"/>
      <c r="B217" s="631"/>
      <c r="C217" s="631"/>
      <c r="D217" s="631"/>
      <c r="E217" s="631"/>
      <c r="F217" s="631"/>
      <c r="G217" s="631"/>
      <c r="H217" s="631"/>
      <c r="I217" s="631"/>
      <c r="J217" s="631"/>
    </row>
    <row r="218" spans="1:10" ht="12.75">
      <c r="A218" s="631"/>
      <c r="B218" s="631"/>
      <c r="C218" s="631"/>
      <c r="D218" s="631"/>
      <c r="E218" s="631"/>
      <c r="F218" s="631"/>
      <c r="G218" s="631"/>
      <c r="H218" s="631"/>
      <c r="I218" s="631"/>
      <c r="J218" s="631"/>
    </row>
    <row r="219" spans="1:10" ht="12.75">
      <c r="A219" s="631"/>
      <c r="B219" s="631"/>
      <c r="C219" s="631"/>
      <c r="D219" s="631"/>
      <c r="E219" s="631"/>
      <c r="F219" s="631"/>
      <c r="G219" s="631"/>
      <c r="H219" s="631"/>
      <c r="I219" s="631"/>
      <c r="J219" s="631"/>
    </row>
    <row r="220" spans="1:10" ht="12.75">
      <c r="A220" s="631"/>
      <c r="B220" s="631"/>
      <c r="C220" s="631"/>
      <c r="D220" s="631"/>
      <c r="E220" s="631"/>
      <c r="F220" s="631"/>
      <c r="G220" s="631"/>
      <c r="H220" s="631"/>
      <c r="I220" s="631"/>
      <c r="J220" s="631"/>
    </row>
    <row r="221" spans="1:10" ht="12.75">
      <c r="A221" s="631"/>
      <c r="B221" s="631"/>
      <c r="C221" s="631"/>
      <c r="D221" s="631"/>
      <c r="E221" s="631"/>
      <c r="F221" s="631"/>
      <c r="G221" s="631"/>
      <c r="H221" s="631"/>
      <c r="I221" s="631"/>
      <c r="J221" s="631"/>
    </row>
    <row r="222" spans="1:10" ht="12.75">
      <c r="A222" s="631"/>
      <c r="B222" s="631"/>
      <c r="C222" s="631"/>
      <c r="D222" s="631"/>
      <c r="E222" s="631"/>
      <c r="F222" s="631"/>
      <c r="G222" s="631"/>
      <c r="H222" s="631"/>
      <c r="I222" s="631"/>
      <c r="J222" s="631"/>
    </row>
    <row r="223" spans="1:10" ht="12.75">
      <c r="A223" s="631"/>
      <c r="B223" s="631"/>
      <c r="C223" s="631"/>
      <c r="D223" s="631"/>
      <c r="E223" s="631"/>
      <c r="F223" s="631"/>
      <c r="G223" s="631"/>
      <c r="H223" s="631"/>
      <c r="I223" s="631"/>
      <c r="J223" s="631"/>
    </row>
    <row r="224" spans="1:10" ht="12.75">
      <c r="A224" s="631"/>
      <c r="B224" s="631"/>
      <c r="C224" s="631"/>
      <c r="D224" s="631"/>
      <c r="E224" s="631"/>
      <c r="F224" s="631"/>
      <c r="G224" s="631"/>
      <c r="H224" s="631"/>
      <c r="I224" s="631"/>
      <c r="J224" s="631"/>
    </row>
    <row r="225" spans="1:10" ht="12.75">
      <c r="A225" s="631"/>
      <c r="B225" s="631"/>
      <c r="C225" s="631"/>
      <c r="D225" s="631"/>
      <c r="E225" s="631"/>
      <c r="F225" s="631"/>
      <c r="G225" s="631"/>
      <c r="H225" s="631"/>
      <c r="I225" s="631"/>
      <c r="J225" s="631"/>
    </row>
    <row r="226" spans="1:10" ht="12.75">
      <c r="A226" s="631"/>
      <c r="B226" s="631"/>
      <c r="C226" s="631"/>
      <c r="D226" s="631"/>
      <c r="E226" s="631"/>
      <c r="F226" s="631"/>
      <c r="G226" s="631"/>
      <c r="H226" s="631"/>
      <c r="I226" s="631"/>
      <c r="J226" s="631"/>
    </row>
    <row r="227" spans="1:10" ht="12.75">
      <c r="A227" s="631"/>
      <c r="B227" s="631"/>
      <c r="C227" s="631"/>
      <c r="D227" s="631"/>
      <c r="E227" s="631"/>
      <c r="F227" s="631"/>
      <c r="G227" s="631"/>
      <c r="H227" s="631"/>
      <c r="I227" s="631"/>
      <c r="J227" s="631"/>
    </row>
    <row r="228" spans="1:10" ht="12.75">
      <c r="A228" s="631"/>
      <c r="B228" s="631"/>
      <c r="C228" s="631"/>
      <c r="D228" s="631"/>
      <c r="E228" s="631"/>
      <c r="F228" s="631"/>
      <c r="G228" s="631"/>
      <c r="H228" s="631"/>
      <c r="I228" s="631"/>
      <c r="J228" s="631"/>
    </row>
    <row r="229" spans="1:10" ht="12.75">
      <c r="A229" s="631"/>
      <c r="B229" s="631"/>
      <c r="C229" s="631"/>
      <c r="D229" s="631"/>
      <c r="E229" s="631"/>
      <c r="F229" s="631"/>
      <c r="G229" s="631"/>
      <c r="H229" s="631"/>
      <c r="I229" s="631"/>
      <c r="J229" s="631"/>
    </row>
    <row r="230" spans="1:10" ht="12.75">
      <c r="A230" s="631"/>
      <c r="B230" s="631"/>
      <c r="C230" s="631"/>
      <c r="D230" s="631"/>
      <c r="E230" s="631"/>
      <c r="F230" s="631"/>
      <c r="G230" s="631"/>
      <c r="H230" s="631"/>
      <c r="I230" s="631"/>
      <c r="J230" s="631"/>
    </row>
    <row r="231" spans="1:10" ht="12.75">
      <c r="A231" s="631"/>
      <c r="B231" s="631"/>
      <c r="C231" s="631"/>
      <c r="D231" s="631"/>
      <c r="E231" s="631"/>
      <c r="F231" s="631"/>
      <c r="G231" s="631"/>
      <c r="H231" s="631"/>
      <c r="I231" s="631"/>
      <c r="J231" s="631"/>
    </row>
    <row r="232" spans="1:10" ht="12.75">
      <c r="A232" s="631"/>
      <c r="B232" s="631"/>
      <c r="C232" s="631"/>
      <c r="D232" s="631"/>
      <c r="E232" s="631"/>
      <c r="F232" s="631"/>
      <c r="G232" s="631"/>
      <c r="H232" s="631"/>
      <c r="I232" s="631"/>
      <c r="J232" s="631"/>
    </row>
    <row r="233" spans="1:10" ht="12.75">
      <c r="A233" s="631"/>
      <c r="B233" s="631"/>
      <c r="C233" s="631"/>
      <c r="D233" s="631"/>
      <c r="E233" s="631"/>
      <c r="F233" s="631"/>
      <c r="G233" s="631"/>
      <c r="H233" s="631"/>
      <c r="I233" s="631"/>
      <c r="J233" s="631"/>
    </row>
    <row r="234" spans="1:10" ht="12.75">
      <c r="A234" s="631"/>
      <c r="B234" s="631"/>
      <c r="C234" s="631"/>
      <c r="D234" s="631"/>
      <c r="E234" s="631"/>
      <c r="F234" s="631"/>
      <c r="G234" s="631"/>
      <c r="H234" s="631"/>
      <c r="I234" s="631"/>
      <c r="J234" s="631"/>
    </row>
    <row r="235" spans="1:10" ht="12.75">
      <c r="A235" s="631"/>
      <c r="B235" s="631"/>
      <c r="C235" s="631"/>
      <c r="D235" s="631"/>
      <c r="E235" s="631"/>
      <c r="F235" s="631"/>
      <c r="G235" s="631"/>
      <c r="H235" s="631"/>
      <c r="I235" s="631"/>
      <c r="J235" s="631"/>
    </row>
    <row r="236" spans="1:10" ht="12.75">
      <c r="A236" s="631"/>
      <c r="B236" s="631"/>
      <c r="C236" s="631"/>
      <c r="D236" s="631"/>
      <c r="E236" s="631"/>
      <c r="F236" s="631"/>
      <c r="G236" s="631"/>
      <c r="H236" s="631"/>
      <c r="I236" s="631"/>
      <c r="J236" s="631"/>
    </row>
    <row r="237" spans="1:10" ht="12.75">
      <c r="A237" s="631"/>
      <c r="B237" s="631"/>
      <c r="C237" s="631"/>
      <c r="D237" s="631"/>
      <c r="E237" s="631"/>
      <c r="F237" s="631"/>
      <c r="G237" s="631"/>
      <c r="H237" s="631"/>
      <c r="I237" s="631"/>
      <c r="J237" s="631"/>
    </row>
    <row r="238" spans="1:10" ht="12.75">
      <c r="A238" s="631"/>
      <c r="B238" s="631"/>
      <c r="C238" s="631"/>
      <c r="D238" s="631"/>
      <c r="E238" s="631"/>
      <c r="F238" s="631"/>
      <c r="G238" s="631"/>
      <c r="H238" s="631"/>
      <c r="I238" s="631"/>
      <c r="J238" s="631"/>
    </row>
    <row r="239" spans="1:10" ht="12.75">
      <c r="A239" s="631"/>
      <c r="B239" s="631"/>
      <c r="C239" s="631"/>
      <c r="D239" s="631"/>
      <c r="E239" s="631"/>
      <c r="F239" s="631"/>
      <c r="G239" s="631"/>
      <c r="H239" s="631"/>
      <c r="I239" s="631"/>
      <c r="J239" s="631"/>
    </row>
    <row r="240" spans="1:10" ht="12.75">
      <c r="A240" s="631"/>
      <c r="B240" s="631"/>
      <c r="C240" s="631"/>
      <c r="D240" s="631"/>
      <c r="E240" s="631"/>
      <c r="F240" s="631"/>
      <c r="G240" s="631"/>
      <c r="H240" s="631"/>
      <c r="I240" s="631"/>
      <c r="J240" s="631"/>
    </row>
    <row r="241" spans="1:10" ht="12.75">
      <c r="A241" s="631"/>
      <c r="B241" s="631"/>
      <c r="C241" s="631"/>
      <c r="D241" s="631"/>
      <c r="E241" s="631"/>
      <c r="F241" s="631"/>
      <c r="G241" s="631"/>
      <c r="H241" s="631"/>
      <c r="I241" s="631"/>
      <c r="J241" s="631"/>
    </row>
    <row r="242" spans="1:10" ht="12.75">
      <c r="A242" s="631"/>
      <c r="B242" s="631"/>
      <c r="C242" s="631"/>
      <c r="D242" s="631"/>
      <c r="E242" s="631"/>
      <c r="F242" s="631"/>
      <c r="G242" s="631"/>
      <c r="H242" s="631"/>
      <c r="I242" s="631"/>
      <c r="J242" s="631"/>
    </row>
    <row r="243" spans="1:10" ht="12.75">
      <c r="A243" s="631"/>
      <c r="B243" s="631"/>
      <c r="C243" s="631"/>
      <c r="D243" s="631"/>
      <c r="E243" s="631"/>
      <c r="F243" s="631"/>
      <c r="G243" s="631"/>
      <c r="H243" s="631"/>
      <c r="I243" s="631"/>
      <c r="J243" s="631"/>
    </row>
    <row r="244" spans="1:10" ht="12.75">
      <c r="A244" s="631"/>
      <c r="B244" s="631"/>
      <c r="C244" s="631"/>
      <c r="D244" s="631"/>
      <c r="E244" s="631"/>
      <c r="F244" s="631"/>
      <c r="G244" s="631"/>
      <c r="H244" s="631"/>
      <c r="I244" s="631"/>
      <c r="J244" s="631"/>
    </row>
    <row r="245" spans="1:10" ht="12.75">
      <c r="A245" s="631"/>
      <c r="B245" s="631"/>
      <c r="C245" s="631"/>
      <c r="D245" s="631"/>
      <c r="E245" s="631"/>
      <c r="F245" s="631"/>
      <c r="G245" s="631"/>
      <c r="H245" s="631"/>
      <c r="I245" s="631"/>
      <c r="J245" s="631"/>
    </row>
    <row r="246" spans="1:10" ht="12.75">
      <c r="A246" s="631"/>
      <c r="B246" s="631"/>
      <c r="C246" s="631"/>
      <c r="D246" s="631"/>
      <c r="E246" s="631"/>
      <c r="F246" s="631"/>
      <c r="G246" s="631"/>
      <c r="H246" s="631"/>
      <c r="I246" s="631"/>
      <c r="J246" s="631"/>
    </row>
    <row r="247" spans="1:10" ht="12.75">
      <c r="A247" s="631"/>
      <c r="B247" s="631"/>
      <c r="C247" s="631"/>
      <c r="D247" s="631"/>
      <c r="E247" s="631"/>
      <c r="F247" s="631"/>
      <c r="G247" s="631"/>
      <c r="H247" s="631"/>
      <c r="I247" s="631"/>
      <c r="J247" s="631"/>
    </row>
    <row r="248" spans="1:10" ht="12.75">
      <c r="A248" s="631"/>
      <c r="B248" s="631"/>
      <c r="C248" s="631"/>
      <c r="D248" s="631"/>
      <c r="E248" s="631"/>
      <c r="F248" s="631"/>
      <c r="G248" s="631"/>
      <c r="H248" s="631"/>
      <c r="I248" s="631"/>
      <c r="J248" s="631"/>
    </row>
    <row r="249" spans="1:10" ht="12.75">
      <c r="A249" s="631"/>
      <c r="B249" s="631"/>
      <c r="C249" s="631"/>
      <c r="D249" s="631"/>
      <c r="E249" s="631"/>
      <c r="F249" s="631"/>
      <c r="G249" s="631"/>
      <c r="H249" s="631"/>
      <c r="I249" s="631"/>
      <c r="J249" s="631"/>
    </row>
    <row r="250" spans="1:10" ht="12.75">
      <c r="A250" s="631"/>
      <c r="B250" s="631"/>
      <c r="C250" s="631"/>
      <c r="D250" s="631"/>
      <c r="E250" s="631"/>
      <c r="F250" s="631"/>
      <c r="G250" s="631"/>
      <c r="H250" s="631"/>
      <c r="I250" s="631"/>
      <c r="J250" s="631"/>
    </row>
    <row r="251" spans="1:10" ht="12.75">
      <c r="A251" s="631"/>
      <c r="B251" s="631"/>
      <c r="C251" s="631"/>
      <c r="D251" s="631"/>
      <c r="E251" s="631"/>
      <c r="F251" s="631"/>
      <c r="G251" s="631"/>
      <c r="H251" s="631"/>
      <c r="I251" s="631"/>
      <c r="J251" s="631"/>
    </row>
    <row r="252" spans="1:10" ht="12.75">
      <c r="A252" s="631"/>
      <c r="B252" s="631"/>
      <c r="C252" s="631"/>
      <c r="D252" s="631"/>
      <c r="E252" s="631"/>
      <c r="F252" s="631"/>
      <c r="G252" s="631"/>
      <c r="H252" s="631"/>
      <c r="I252" s="631"/>
      <c r="J252" s="631"/>
    </row>
    <row r="253" spans="1:10" ht="12.75">
      <c r="A253" s="631"/>
      <c r="B253" s="631"/>
      <c r="C253" s="631"/>
      <c r="D253" s="631"/>
      <c r="E253" s="631"/>
      <c r="F253" s="631"/>
      <c r="G253" s="631"/>
      <c r="H253" s="631"/>
      <c r="I253" s="631"/>
      <c r="J253" s="631"/>
    </row>
    <row r="254" spans="1:10" ht="12.75">
      <c r="A254" s="631"/>
      <c r="B254" s="631"/>
      <c r="C254" s="631"/>
      <c r="D254" s="631"/>
      <c r="E254" s="631"/>
      <c r="F254" s="631"/>
      <c r="G254" s="631"/>
      <c r="H254" s="631"/>
      <c r="I254" s="631"/>
      <c r="J254" s="631"/>
    </row>
    <row r="255" spans="1:10" ht="12.75">
      <c r="A255" s="631"/>
      <c r="B255" s="631"/>
      <c r="C255" s="631"/>
      <c r="D255" s="631"/>
      <c r="E255" s="631"/>
      <c r="F255" s="631"/>
      <c r="G255" s="631"/>
      <c r="H255" s="631"/>
      <c r="I255" s="631"/>
      <c r="J255" s="631"/>
    </row>
    <row r="256" spans="1:10" ht="12.75">
      <c r="A256" s="631"/>
      <c r="B256" s="631"/>
      <c r="C256" s="631"/>
      <c r="D256" s="631"/>
      <c r="E256" s="631"/>
      <c r="F256" s="631"/>
      <c r="G256" s="631"/>
      <c r="H256" s="631"/>
      <c r="I256" s="631"/>
      <c r="J256" s="631"/>
    </row>
    <row r="257" spans="1:10" ht="12.75">
      <c r="A257" s="631"/>
      <c r="B257" s="631"/>
      <c r="C257" s="631"/>
      <c r="D257" s="631"/>
      <c r="E257" s="631"/>
      <c r="F257" s="631"/>
      <c r="G257" s="631"/>
      <c r="H257" s="631"/>
      <c r="I257" s="631"/>
      <c r="J257" s="631"/>
    </row>
    <row r="258" spans="1:10" ht="12.75">
      <c r="A258" s="631"/>
      <c r="B258" s="631"/>
      <c r="C258" s="631"/>
      <c r="D258" s="631"/>
      <c r="E258" s="631"/>
      <c r="F258" s="631"/>
      <c r="G258" s="631"/>
      <c r="H258" s="631"/>
      <c r="I258" s="631"/>
      <c r="J258" s="631"/>
    </row>
    <row r="259" spans="1:10" ht="12.75">
      <c r="A259" s="631"/>
      <c r="B259" s="631"/>
      <c r="C259" s="631"/>
      <c r="D259" s="631"/>
      <c r="E259" s="631"/>
      <c r="F259" s="631"/>
      <c r="G259" s="631"/>
      <c r="H259" s="631"/>
      <c r="I259" s="631"/>
      <c r="J259" s="631"/>
    </row>
    <row r="260" spans="1:10" ht="12.75">
      <c r="A260" s="631"/>
      <c r="B260" s="631"/>
      <c r="C260" s="631"/>
      <c r="D260" s="631"/>
      <c r="E260" s="631"/>
      <c r="F260" s="631"/>
      <c r="G260" s="631"/>
      <c r="H260" s="631"/>
      <c r="I260" s="631"/>
      <c r="J260" s="631"/>
    </row>
    <row r="261" spans="1:10" ht="12.75">
      <c r="A261" s="631"/>
      <c r="B261" s="631"/>
      <c r="C261" s="631"/>
      <c r="D261" s="631"/>
      <c r="E261" s="631"/>
      <c r="F261" s="631"/>
      <c r="G261" s="631"/>
      <c r="H261" s="631"/>
      <c r="I261" s="631"/>
      <c r="J261" s="631"/>
    </row>
    <row r="262" spans="1:10" ht="12.75">
      <c r="A262" s="631"/>
      <c r="B262" s="631"/>
      <c r="C262" s="631"/>
      <c r="D262" s="631"/>
      <c r="E262" s="631"/>
      <c r="F262" s="631"/>
      <c r="G262" s="631"/>
      <c r="H262" s="631"/>
      <c r="I262" s="631"/>
      <c r="J262" s="631"/>
    </row>
    <row r="263" spans="1:10" ht="12.75">
      <c r="A263" s="631"/>
      <c r="B263" s="631"/>
      <c r="C263" s="631"/>
      <c r="D263" s="631"/>
      <c r="E263" s="631"/>
      <c r="F263" s="631"/>
      <c r="G263" s="631"/>
      <c r="H263" s="631"/>
      <c r="I263" s="631"/>
      <c r="J263" s="631"/>
    </row>
    <row r="264" spans="1:10" ht="12.75">
      <c r="A264" s="631"/>
      <c r="B264" s="631"/>
      <c r="C264" s="631"/>
      <c r="D264" s="631"/>
      <c r="E264" s="631"/>
      <c r="F264" s="631"/>
      <c r="G264" s="631"/>
      <c r="H264" s="631"/>
      <c r="I264" s="631"/>
      <c r="J264" s="631"/>
    </row>
    <row r="265" spans="1:10" ht="12.75">
      <c r="A265" s="631"/>
      <c r="B265" s="631"/>
      <c r="C265" s="631"/>
      <c r="D265" s="631"/>
      <c r="E265" s="631"/>
      <c r="F265" s="631"/>
      <c r="G265" s="631"/>
      <c r="H265" s="631"/>
      <c r="I265" s="631"/>
      <c r="J265" s="631"/>
    </row>
    <row r="266" spans="1:10" ht="12.75">
      <c r="A266" s="631"/>
      <c r="B266" s="631"/>
      <c r="C266" s="631"/>
      <c r="D266" s="631"/>
      <c r="E266" s="631"/>
      <c r="F266" s="631"/>
      <c r="G266" s="631"/>
      <c r="H266" s="631"/>
      <c r="I266" s="631"/>
      <c r="J266" s="631"/>
    </row>
    <row r="267" spans="1:10" ht="12.75">
      <c r="A267" s="631"/>
      <c r="B267" s="631"/>
      <c r="C267" s="631"/>
      <c r="D267" s="631"/>
      <c r="E267" s="631"/>
      <c r="F267" s="631"/>
      <c r="G267" s="631"/>
      <c r="H267" s="631"/>
      <c r="I267" s="631"/>
      <c r="J267" s="631"/>
    </row>
    <row r="268" spans="1:10" ht="12.75">
      <c r="A268" s="631"/>
      <c r="B268" s="631"/>
      <c r="C268" s="631"/>
      <c r="D268" s="631"/>
      <c r="E268" s="631"/>
      <c r="F268" s="631"/>
      <c r="G268" s="631"/>
      <c r="H268" s="631"/>
      <c r="I268" s="631"/>
      <c r="J268" s="631"/>
    </row>
    <row r="269" spans="1:10" ht="12.75">
      <c r="A269" s="631"/>
      <c r="B269" s="631"/>
      <c r="C269" s="631"/>
      <c r="D269" s="631"/>
      <c r="E269" s="631"/>
      <c r="F269" s="631"/>
      <c r="G269" s="631"/>
      <c r="H269" s="631"/>
      <c r="I269" s="631"/>
      <c r="J269" s="631"/>
    </row>
    <row r="270" spans="1:10" ht="12.75">
      <c r="A270" s="631"/>
      <c r="B270" s="631"/>
      <c r="C270" s="631"/>
      <c r="D270" s="631"/>
      <c r="E270" s="631"/>
      <c r="F270" s="631"/>
      <c r="G270" s="631"/>
      <c r="H270" s="631"/>
      <c r="I270" s="631"/>
      <c r="J270" s="631"/>
    </row>
    <row r="271" spans="1:10" ht="12.75">
      <c r="A271" s="631"/>
      <c r="B271" s="631"/>
      <c r="C271" s="631"/>
      <c r="D271" s="631"/>
      <c r="E271" s="631"/>
      <c r="F271" s="631"/>
      <c r="G271" s="631"/>
      <c r="H271" s="631"/>
      <c r="I271" s="631"/>
      <c r="J271" s="631"/>
    </row>
    <row r="272" spans="1:10" ht="12.75">
      <c r="A272" s="631"/>
      <c r="B272" s="631"/>
      <c r="C272" s="631"/>
      <c r="D272" s="631"/>
      <c r="E272" s="631"/>
      <c r="F272" s="631"/>
      <c r="G272" s="631"/>
      <c r="H272" s="631"/>
      <c r="I272" s="631"/>
      <c r="J272" s="631"/>
    </row>
    <row r="273" spans="1:10" ht="12.75">
      <c r="A273" s="631"/>
      <c r="B273" s="631"/>
      <c r="C273" s="631"/>
      <c r="D273" s="631"/>
      <c r="E273" s="631"/>
      <c r="F273" s="631"/>
      <c r="G273" s="631"/>
      <c r="H273" s="631"/>
      <c r="I273" s="631"/>
      <c r="J273" s="631"/>
    </row>
    <row r="274" spans="1:10" ht="12.75">
      <c r="A274" s="631"/>
      <c r="B274" s="631"/>
      <c r="C274" s="631"/>
      <c r="D274" s="631"/>
      <c r="E274" s="631"/>
      <c r="F274" s="631"/>
      <c r="G274" s="631"/>
      <c r="H274" s="631"/>
      <c r="I274" s="631"/>
      <c r="J274" s="631"/>
    </row>
    <row r="275" spans="1:10" ht="12.75">
      <c r="A275" s="631"/>
      <c r="B275" s="631"/>
      <c r="C275" s="631"/>
      <c r="D275" s="631"/>
      <c r="E275" s="631"/>
      <c r="F275" s="631"/>
      <c r="G275" s="631"/>
      <c r="H275" s="631"/>
      <c r="I275" s="631"/>
      <c r="J275" s="631"/>
    </row>
    <row r="276" spans="1:10" ht="12.75">
      <c r="A276" s="631"/>
      <c r="B276" s="631"/>
      <c r="C276" s="631"/>
      <c r="D276" s="631"/>
      <c r="E276" s="631"/>
      <c r="F276" s="631"/>
      <c r="G276" s="631"/>
      <c r="H276" s="631"/>
      <c r="I276" s="631"/>
      <c r="J276" s="631"/>
    </row>
    <row r="277" spans="1:10" ht="12.75">
      <c r="A277" s="631"/>
      <c r="B277" s="631"/>
      <c r="C277" s="631"/>
      <c r="D277" s="631"/>
      <c r="E277" s="631"/>
      <c r="F277" s="631"/>
      <c r="G277" s="631"/>
      <c r="H277" s="631"/>
      <c r="I277" s="631"/>
      <c r="J277" s="631"/>
    </row>
    <row r="278" spans="1:10" ht="12.75">
      <c r="A278" s="631"/>
      <c r="B278" s="631"/>
      <c r="C278" s="631"/>
      <c r="D278" s="631"/>
      <c r="E278" s="631"/>
      <c r="F278" s="631"/>
      <c r="G278" s="631"/>
      <c r="H278" s="631"/>
      <c r="I278" s="631"/>
      <c r="J278" s="631"/>
    </row>
    <row r="279" spans="1:10" ht="12.75">
      <c r="A279" s="631"/>
      <c r="B279" s="631"/>
      <c r="C279" s="631"/>
      <c r="D279" s="631"/>
      <c r="E279" s="631"/>
      <c r="F279" s="631"/>
      <c r="G279" s="631"/>
      <c r="H279" s="631"/>
      <c r="I279" s="631"/>
      <c r="J279" s="631"/>
    </row>
    <row r="280" spans="1:10" ht="12.75">
      <c r="A280" s="631"/>
      <c r="B280" s="631"/>
      <c r="C280" s="631"/>
      <c r="D280" s="631"/>
      <c r="E280" s="631"/>
      <c r="F280" s="631"/>
      <c r="G280" s="631"/>
      <c r="H280" s="631"/>
      <c r="I280" s="631"/>
      <c r="J280" s="631"/>
    </row>
    <row r="281" spans="1:10" ht="12.75">
      <c r="A281" s="631"/>
      <c r="B281" s="631"/>
      <c r="C281" s="631"/>
      <c r="D281" s="631"/>
      <c r="E281" s="631"/>
      <c r="F281" s="631"/>
      <c r="G281" s="631"/>
      <c r="H281" s="631"/>
      <c r="I281" s="631"/>
      <c r="J281" s="631"/>
    </row>
    <row r="282" spans="1:10" ht="12.75">
      <c r="A282" s="631"/>
      <c r="B282" s="631"/>
      <c r="C282" s="631"/>
      <c r="D282" s="631"/>
      <c r="E282" s="631"/>
      <c r="F282" s="631"/>
      <c r="G282" s="631"/>
      <c r="H282" s="631"/>
      <c r="I282" s="631"/>
      <c r="J282" s="631"/>
    </row>
    <row r="283" spans="1:10" ht="12.75">
      <c r="A283" s="631"/>
      <c r="B283" s="631"/>
      <c r="C283" s="631"/>
      <c r="D283" s="631"/>
      <c r="E283" s="631"/>
      <c r="F283" s="631"/>
      <c r="G283" s="631"/>
      <c r="H283" s="631"/>
      <c r="I283" s="631"/>
      <c r="J283" s="631"/>
    </row>
    <row r="284" spans="1:10" ht="12.75">
      <c r="A284" s="631"/>
      <c r="B284" s="631"/>
      <c r="C284" s="631"/>
      <c r="D284" s="631"/>
      <c r="E284" s="631"/>
      <c r="F284" s="631"/>
      <c r="G284" s="631"/>
      <c r="H284" s="631"/>
      <c r="I284" s="631"/>
      <c r="J284" s="631"/>
    </row>
    <row r="285" spans="1:10" ht="12.75">
      <c r="A285" s="631"/>
      <c r="B285" s="631"/>
      <c r="C285" s="631"/>
      <c r="D285" s="631"/>
      <c r="E285" s="631"/>
      <c r="F285" s="631"/>
      <c r="G285" s="631"/>
      <c r="H285" s="631"/>
      <c r="I285" s="631"/>
      <c r="J285" s="631"/>
    </row>
    <row r="286" spans="1:10" ht="12.75">
      <c r="A286" s="631"/>
      <c r="B286" s="631"/>
      <c r="C286" s="631"/>
      <c r="D286" s="631"/>
      <c r="E286" s="631"/>
      <c r="F286" s="631"/>
      <c r="G286" s="631"/>
      <c r="H286" s="631"/>
      <c r="I286" s="631"/>
      <c r="J286" s="631"/>
    </row>
    <row r="287" spans="1:10" ht="12.75">
      <c r="A287" s="631"/>
      <c r="B287" s="631"/>
      <c r="C287" s="631"/>
      <c r="D287" s="631"/>
      <c r="E287" s="631"/>
      <c r="F287" s="631"/>
      <c r="G287" s="631"/>
      <c r="H287" s="631"/>
      <c r="I287" s="631"/>
      <c r="J287" s="631"/>
    </row>
    <row r="288" spans="1:10" ht="12.75">
      <c r="A288" s="631"/>
      <c r="B288" s="631"/>
      <c r="C288" s="631"/>
      <c r="D288" s="631"/>
      <c r="E288" s="631"/>
      <c r="F288" s="631"/>
      <c r="G288" s="631"/>
      <c r="H288" s="631"/>
      <c r="I288" s="631"/>
      <c r="J288" s="631"/>
    </row>
    <row r="289" spans="1:10" ht="12.75">
      <c r="A289" s="631"/>
      <c r="B289" s="631"/>
      <c r="C289" s="631"/>
      <c r="D289" s="631"/>
      <c r="E289" s="631"/>
      <c r="F289" s="631"/>
      <c r="G289" s="631"/>
      <c r="H289" s="631"/>
      <c r="I289" s="631"/>
      <c r="J289" s="631"/>
    </row>
    <row r="290" spans="1:10" ht="12.75">
      <c r="A290" s="631"/>
      <c r="B290" s="631"/>
      <c r="C290" s="631"/>
      <c r="D290" s="631"/>
      <c r="E290" s="631"/>
      <c r="F290" s="631"/>
      <c r="G290" s="631"/>
      <c r="H290" s="631"/>
      <c r="I290" s="631"/>
      <c r="J290" s="631"/>
    </row>
    <row r="291" spans="1:10" ht="12.75">
      <c r="A291" s="631"/>
      <c r="B291" s="631"/>
      <c r="C291" s="631"/>
      <c r="D291" s="631"/>
      <c r="E291" s="631"/>
      <c r="F291" s="631"/>
      <c r="G291" s="631"/>
      <c r="H291" s="631"/>
      <c r="I291" s="631"/>
      <c r="J291" s="631"/>
    </row>
    <row r="292" spans="1:10" ht="12.75">
      <c r="A292" s="631"/>
      <c r="B292" s="631"/>
      <c r="C292" s="631"/>
      <c r="D292" s="631"/>
      <c r="E292" s="631"/>
      <c r="F292" s="631"/>
      <c r="G292" s="631"/>
      <c r="H292" s="631"/>
      <c r="I292" s="631"/>
      <c r="J292" s="631"/>
    </row>
    <row r="293" spans="1:10" ht="12.75">
      <c r="A293" s="631"/>
      <c r="B293" s="631"/>
      <c r="C293" s="631"/>
      <c r="D293" s="631"/>
      <c r="E293" s="631"/>
      <c r="F293" s="631"/>
      <c r="G293" s="631"/>
      <c r="H293" s="631"/>
      <c r="I293" s="631"/>
      <c r="J293" s="631"/>
    </row>
    <row r="294" spans="1:10" ht="12.75">
      <c r="A294" s="631"/>
      <c r="B294" s="631"/>
      <c r="C294" s="631"/>
      <c r="D294" s="631"/>
      <c r="E294" s="631"/>
      <c r="F294" s="631"/>
      <c r="G294" s="631"/>
      <c r="H294" s="631"/>
      <c r="I294" s="631"/>
      <c r="J294" s="631"/>
    </row>
    <row r="295" spans="1:10" ht="12.75">
      <c r="A295" s="631"/>
      <c r="B295" s="631"/>
      <c r="C295" s="631"/>
      <c r="D295" s="631"/>
      <c r="E295" s="631"/>
      <c r="F295" s="631"/>
      <c r="G295" s="631"/>
      <c r="H295" s="631"/>
      <c r="I295" s="631"/>
      <c r="J295" s="631"/>
    </row>
    <row r="296" spans="1:10" ht="12.75">
      <c r="A296" s="631"/>
      <c r="B296" s="631"/>
      <c r="C296" s="631"/>
      <c r="D296" s="631"/>
      <c r="E296" s="631"/>
      <c r="F296" s="631"/>
      <c r="G296" s="631"/>
      <c r="H296" s="631"/>
      <c r="I296" s="631"/>
      <c r="J296" s="631"/>
    </row>
    <row r="297" spans="1:10" ht="12.75">
      <c r="A297" s="631"/>
      <c r="B297" s="631"/>
      <c r="C297" s="631"/>
      <c r="D297" s="631"/>
      <c r="E297" s="631"/>
      <c r="F297" s="631"/>
      <c r="G297" s="631"/>
      <c r="H297" s="631"/>
      <c r="I297" s="631"/>
      <c r="J297" s="631"/>
    </row>
    <row r="298" spans="1:10" ht="12.75">
      <c r="A298" s="631"/>
      <c r="B298" s="631"/>
      <c r="C298" s="631"/>
      <c r="D298" s="631"/>
      <c r="E298" s="631"/>
      <c r="F298" s="631"/>
      <c r="G298" s="631"/>
      <c r="H298" s="631"/>
      <c r="I298" s="631"/>
      <c r="J298" s="631"/>
    </row>
    <row r="299" spans="1:10" ht="12.75">
      <c r="A299" s="631"/>
      <c r="B299" s="631"/>
      <c r="C299" s="631"/>
      <c r="D299" s="631"/>
      <c r="E299" s="631"/>
      <c r="F299" s="631"/>
      <c r="G299" s="631"/>
      <c r="H299" s="631"/>
      <c r="I299" s="631"/>
      <c r="J299" s="631"/>
    </row>
    <row r="300" spans="1:10" ht="12.75">
      <c r="A300" s="631"/>
      <c r="B300" s="631"/>
      <c r="C300" s="631"/>
      <c r="D300" s="631"/>
      <c r="E300" s="631"/>
      <c r="F300" s="631"/>
      <c r="G300" s="631"/>
      <c r="H300" s="631"/>
      <c r="I300" s="631"/>
      <c r="J300" s="631"/>
    </row>
    <row r="301" spans="1:10" ht="12.75">
      <c r="A301" s="631"/>
      <c r="B301" s="631"/>
      <c r="C301" s="631"/>
      <c r="D301" s="631"/>
      <c r="E301" s="631"/>
      <c r="F301" s="631"/>
      <c r="G301" s="631"/>
      <c r="H301" s="631"/>
      <c r="I301" s="631"/>
      <c r="J301" s="631"/>
    </row>
    <row r="302" spans="1:10" ht="12.75">
      <c r="A302" s="631"/>
      <c r="B302" s="631"/>
      <c r="C302" s="631"/>
      <c r="D302" s="631"/>
      <c r="E302" s="631"/>
      <c r="F302" s="631"/>
      <c r="G302" s="631"/>
      <c r="H302" s="631"/>
      <c r="I302" s="631"/>
      <c r="J302" s="631"/>
    </row>
    <row r="303" spans="1:10" ht="12.75">
      <c r="A303" s="631"/>
      <c r="B303" s="631"/>
      <c r="C303" s="631"/>
      <c r="D303" s="631"/>
      <c r="E303" s="631"/>
      <c r="F303" s="631"/>
      <c r="G303" s="631"/>
      <c r="H303" s="631"/>
      <c r="I303" s="631"/>
      <c r="J303" s="631"/>
    </row>
    <row r="304" spans="1:10" ht="12.75">
      <c r="A304" s="631"/>
      <c r="B304" s="631"/>
      <c r="C304" s="631"/>
      <c r="D304" s="631"/>
      <c r="E304" s="631"/>
      <c r="F304" s="631"/>
      <c r="G304" s="631"/>
      <c r="H304" s="631"/>
      <c r="I304" s="631"/>
      <c r="J304" s="631"/>
    </row>
    <row r="305" spans="1:10" ht="12.75">
      <c r="A305" s="631"/>
      <c r="B305" s="631"/>
      <c r="C305" s="631"/>
      <c r="D305" s="631"/>
      <c r="E305" s="631"/>
      <c r="F305" s="631"/>
      <c r="G305" s="631"/>
      <c r="H305" s="631"/>
      <c r="I305" s="631"/>
      <c r="J305" s="631"/>
    </row>
    <row r="306" spans="1:10" ht="12.75">
      <c r="A306" s="631"/>
      <c r="B306" s="631"/>
      <c r="C306" s="631"/>
      <c r="D306" s="631"/>
      <c r="E306" s="631"/>
      <c r="F306" s="631"/>
      <c r="G306" s="631"/>
      <c r="H306" s="631"/>
      <c r="I306" s="631"/>
      <c r="J306" s="631"/>
    </row>
    <row r="307" spans="1:10" ht="12.75">
      <c r="A307" s="631"/>
      <c r="B307" s="631"/>
      <c r="C307" s="631"/>
      <c r="D307" s="631"/>
      <c r="E307" s="631"/>
      <c r="F307" s="631"/>
      <c r="G307" s="631"/>
      <c r="H307" s="631"/>
      <c r="I307" s="631"/>
      <c r="J307" s="631"/>
    </row>
    <row r="308" spans="1:10" ht="12.75">
      <c r="A308" s="631"/>
      <c r="B308" s="631"/>
      <c r="C308" s="631"/>
      <c r="D308" s="631"/>
      <c r="E308" s="631"/>
      <c r="F308" s="631"/>
      <c r="G308" s="631"/>
      <c r="H308" s="631"/>
      <c r="I308" s="631"/>
      <c r="J308" s="631"/>
    </row>
    <row r="309" spans="1:10" ht="12.75">
      <c r="A309" s="631"/>
      <c r="B309" s="631"/>
      <c r="C309" s="631"/>
      <c r="D309" s="631"/>
      <c r="E309" s="631"/>
      <c r="F309" s="631"/>
      <c r="G309" s="631"/>
      <c r="H309" s="631"/>
      <c r="I309" s="631"/>
      <c r="J309" s="631"/>
    </row>
    <row r="310" spans="1:10" ht="12.75">
      <c r="A310" s="631"/>
      <c r="B310" s="631"/>
      <c r="C310" s="631"/>
      <c r="D310" s="631"/>
      <c r="E310" s="631"/>
      <c r="F310" s="631"/>
      <c r="G310" s="631"/>
      <c r="H310" s="631"/>
      <c r="I310" s="631"/>
      <c r="J310" s="631"/>
    </row>
    <row r="311" spans="1:10" ht="12.75">
      <c r="A311" s="631"/>
      <c r="B311" s="631"/>
      <c r="C311" s="631"/>
      <c r="D311" s="631"/>
      <c r="E311" s="631"/>
      <c r="F311" s="631"/>
      <c r="G311" s="631"/>
      <c r="H311" s="631"/>
      <c r="I311" s="631"/>
      <c r="J311" s="631"/>
    </row>
    <row r="312" spans="1:10" ht="12.75">
      <c r="A312" s="631"/>
      <c r="B312" s="631"/>
      <c r="C312" s="631"/>
      <c r="D312" s="631"/>
      <c r="E312" s="631"/>
      <c r="F312" s="631"/>
      <c r="G312" s="631"/>
      <c r="H312" s="631"/>
      <c r="I312" s="631"/>
      <c r="J312" s="631"/>
    </row>
    <row r="313" spans="1:10" ht="12.75">
      <c r="A313" s="631"/>
      <c r="B313" s="631"/>
      <c r="C313" s="631"/>
      <c r="D313" s="631"/>
      <c r="E313" s="631"/>
      <c r="F313" s="631"/>
      <c r="G313" s="631"/>
      <c r="H313" s="631"/>
      <c r="I313" s="631"/>
      <c r="J313" s="631"/>
    </row>
    <row r="314" spans="1:10" ht="12.75">
      <c r="A314" s="631"/>
      <c r="B314" s="631"/>
      <c r="C314" s="631"/>
      <c r="D314" s="631"/>
      <c r="E314" s="631"/>
      <c r="F314" s="631"/>
      <c r="G314" s="631"/>
      <c r="H314" s="631"/>
      <c r="I314" s="631"/>
      <c r="J314" s="631"/>
    </row>
    <row r="315" spans="1:10" ht="12.75">
      <c r="A315" s="631"/>
      <c r="B315" s="631"/>
      <c r="C315" s="631"/>
      <c r="D315" s="631"/>
      <c r="E315" s="631"/>
      <c r="F315" s="631"/>
      <c r="G315" s="631"/>
      <c r="H315" s="631"/>
      <c r="I315" s="631"/>
      <c r="J315" s="631"/>
    </row>
    <row r="316" spans="1:10" ht="12.75">
      <c r="A316" s="631"/>
      <c r="B316" s="631"/>
      <c r="C316" s="631"/>
      <c r="D316" s="631"/>
      <c r="E316" s="631"/>
      <c r="F316" s="631"/>
      <c r="G316" s="631"/>
      <c r="H316" s="631"/>
      <c r="I316" s="631"/>
      <c r="J316" s="631"/>
    </row>
    <row r="317" spans="1:10" ht="12.75">
      <c r="A317" s="631"/>
      <c r="B317" s="631"/>
      <c r="C317" s="631"/>
      <c r="D317" s="631"/>
      <c r="E317" s="631"/>
      <c r="F317" s="631"/>
      <c r="G317" s="631"/>
      <c r="H317" s="631"/>
      <c r="I317" s="631"/>
      <c r="J317" s="631"/>
    </row>
    <row r="318" spans="1:10" ht="12.75">
      <c r="A318" s="631"/>
      <c r="B318" s="631"/>
      <c r="C318" s="631"/>
      <c r="D318" s="631"/>
      <c r="E318" s="631"/>
      <c r="F318" s="631"/>
      <c r="G318" s="631"/>
      <c r="H318" s="631"/>
      <c r="I318" s="631"/>
      <c r="J318" s="631"/>
    </row>
    <row r="319" spans="1:10" ht="12.75">
      <c r="A319" s="631"/>
      <c r="B319" s="631"/>
      <c r="C319" s="631"/>
      <c r="D319" s="631"/>
      <c r="E319" s="631"/>
      <c r="F319" s="631"/>
      <c r="G319" s="631"/>
      <c r="H319" s="631"/>
      <c r="I319" s="631"/>
      <c r="J319" s="631"/>
    </row>
    <row r="320" spans="1:10" ht="12.75">
      <c r="A320" s="631"/>
      <c r="B320" s="631"/>
      <c r="C320" s="631"/>
      <c r="D320" s="631"/>
      <c r="E320" s="631"/>
      <c r="F320" s="631"/>
      <c r="G320" s="631"/>
      <c r="H320" s="631"/>
      <c r="I320" s="631"/>
      <c r="J320" s="631"/>
    </row>
    <row r="321" spans="1:10" ht="12.75">
      <c r="A321" s="631"/>
      <c r="B321" s="631"/>
      <c r="C321" s="631"/>
      <c r="D321" s="631"/>
      <c r="E321" s="631"/>
      <c r="F321" s="631"/>
      <c r="G321" s="631"/>
      <c r="H321" s="631"/>
      <c r="I321" s="631"/>
      <c r="J321" s="631"/>
    </row>
    <row r="322" spans="1:10" ht="12.75">
      <c r="A322" s="631"/>
      <c r="B322" s="631"/>
      <c r="C322" s="631"/>
      <c r="D322" s="631"/>
      <c r="E322" s="631"/>
      <c r="F322" s="631"/>
      <c r="G322" s="631"/>
      <c r="H322" s="631"/>
      <c r="I322" s="631"/>
      <c r="J322" s="631"/>
    </row>
    <row r="323" spans="1:10" ht="12.75">
      <c r="A323" s="631"/>
      <c r="B323" s="631"/>
      <c r="C323" s="631"/>
      <c r="D323" s="631"/>
      <c r="E323" s="631"/>
      <c r="F323" s="631"/>
      <c r="G323" s="631"/>
      <c r="H323" s="631"/>
      <c r="I323" s="631"/>
      <c r="J323" s="631"/>
    </row>
    <row r="324" spans="1:10" ht="12.75">
      <c r="A324" s="631"/>
      <c r="B324" s="631"/>
      <c r="C324" s="631"/>
      <c r="D324" s="631"/>
      <c r="E324" s="631"/>
      <c r="F324" s="631"/>
      <c r="G324" s="631"/>
      <c r="H324" s="631"/>
      <c r="I324" s="631"/>
      <c r="J324" s="631"/>
    </row>
    <row r="325" spans="1:10" ht="12.75">
      <c r="A325" s="631"/>
      <c r="B325" s="631"/>
      <c r="C325" s="631"/>
      <c r="D325" s="631"/>
      <c r="E325" s="631"/>
      <c r="F325" s="631"/>
      <c r="G325" s="631"/>
      <c r="H325" s="631"/>
      <c r="I325" s="631"/>
      <c r="J325" s="631"/>
    </row>
    <row r="326" spans="1:10" ht="12.75">
      <c r="A326" s="631"/>
      <c r="B326" s="631"/>
      <c r="C326" s="631"/>
      <c r="D326" s="631"/>
      <c r="E326" s="631"/>
      <c r="F326" s="631"/>
      <c r="G326" s="631"/>
      <c r="H326" s="631"/>
      <c r="I326" s="631"/>
      <c r="J326" s="631"/>
    </row>
    <row r="327" spans="1:10" ht="12.75">
      <c r="A327" s="631"/>
      <c r="B327" s="631"/>
      <c r="C327" s="631"/>
      <c r="D327" s="631"/>
      <c r="E327" s="631"/>
      <c r="F327" s="631"/>
      <c r="G327" s="631"/>
      <c r="H327" s="631"/>
      <c r="I327" s="631"/>
      <c r="J327" s="631"/>
    </row>
    <row r="328" spans="1:10" ht="12.75">
      <c r="A328" s="631"/>
      <c r="B328" s="631"/>
      <c r="C328" s="631"/>
      <c r="D328" s="631"/>
      <c r="E328" s="631"/>
      <c r="F328" s="631"/>
      <c r="G328" s="631"/>
      <c r="H328" s="631"/>
      <c r="I328" s="631"/>
      <c r="J328" s="631"/>
    </row>
    <row r="329" spans="1:10" ht="12.75">
      <c r="A329" s="631"/>
      <c r="B329" s="631"/>
      <c r="C329" s="631"/>
      <c r="D329" s="631"/>
      <c r="E329" s="631"/>
      <c r="F329" s="631"/>
      <c r="G329" s="631"/>
      <c r="H329" s="631"/>
      <c r="I329" s="631"/>
      <c r="J329" s="631"/>
    </row>
    <row r="330" spans="1:10" ht="12.75">
      <c r="A330" s="631"/>
      <c r="B330" s="631"/>
      <c r="C330" s="631"/>
      <c r="D330" s="631"/>
      <c r="E330" s="631"/>
      <c r="F330" s="631"/>
      <c r="G330" s="631"/>
      <c r="H330" s="631"/>
      <c r="I330" s="631"/>
      <c r="J330" s="631"/>
    </row>
    <row r="331" spans="1:10" ht="12.75">
      <c r="A331" s="631"/>
      <c r="B331" s="631"/>
      <c r="C331" s="631"/>
      <c r="D331" s="631"/>
      <c r="E331" s="631"/>
      <c r="F331" s="631"/>
      <c r="G331" s="631"/>
      <c r="H331" s="631"/>
      <c r="I331" s="631"/>
      <c r="J331" s="631"/>
    </row>
    <row r="332" spans="1:10" ht="12.75">
      <c r="A332" s="631"/>
      <c r="B332" s="631"/>
      <c r="C332" s="631"/>
      <c r="D332" s="631"/>
      <c r="E332" s="631"/>
      <c r="F332" s="631"/>
      <c r="G332" s="631"/>
      <c r="H332" s="631"/>
      <c r="I332" s="631"/>
      <c r="J332" s="631"/>
    </row>
    <row r="333" spans="1:10" ht="12.75">
      <c r="A333" s="631"/>
      <c r="B333" s="631"/>
      <c r="C333" s="631"/>
      <c r="D333" s="631"/>
      <c r="E333" s="631"/>
      <c r="F333" s="631"/>
      <c r="G333" s="631"/>
      <c r="H333" s="631"/>
      <c r="I333" s="631"/>
      <c r="J333" s="631"/>
    </row>
    <row r="334" spans="1:10" ht="12.75">
      <c r="A334" s="631"/>
      <c r="B334" s="631"/>
      <c r="C334" s="631"/>
      <c r="D334" s="631"/>
      <c r="E334" s="631"/>
      <c r="F334" s="631"/>
      <c r="G334" s="631"/>
      <c r="H334" s="631"/>
      <c r="I334" s="631"/>
      <c r="J334" s="631"/>
    </row>
    <row r="335" spans="1:10" ht="12.75">
      <c r="A335" s="631"/>
      <c r="B335" s="631"/>
      <c r="C335" s="631"/>
      <c r="D335" s="631"/>
      <c r="E335" s="631"/>
      <c r="F335" s="631"/>
      <c r="G335" s="631"/>
      <c r="H335" s="631"/>
      <c r="I335" s="631"/>
      <c r="J335" s="631"/>
    </row>
    <row r="336" spans="1:10" ht="12.75">
      <c r="A336" s="631"/>
      <c r="B336" s="631"/>
      <c r="C336" s="631"/>
      <c r="D336" s="631"/>
      <c r="E336" s="631"/>
      <c r="F336" s="631"/>
      <c r="G336" s="631"/>
      <c r="H336" s="631"/>
      <c r="I336" s="631"/>
      <c r="J336" s="631"/>
    </row>
    <row r="337" spans="1:10" ht="12.75">
      <c r="A337" s="631"/>
      <c r="B337" s="631"/>
      <c r="C337" s="631"/>
      <c r="D337" s="631"/>
      <c r="E337" s="631"/>
      <c r="F337" s="631"/>
      <c r="G337" s="631"/>
      <c r="H337" s="631"/>
      <c r="I337" s="631"/>
      <c r="J337" s="631"/>
    </row>
    <row r="338" spans="1:10" ht="12.75">
      <c r="A338" s="631"/>
      <c r="B338" s="631"/>
      <c r="C338" s="631"/>
      <c r="D338" s="631"/>
      <c r="E338" s="631"/>
      <c r="F338" s="631"/>
      <c r="G338" s="631"/>
      <c r="H338" s="631"/>
      <c r="I338" s="631"/>
      <c r="J338" s="631"/>
    </row>
    <row r="339" spans="1:10" ht="12.75">
      <c r="A339" s="631"/>
      <c r="B339" s="631"/>
      <c r="C339" s="631"/>
      <c r="D339" s="631"/>
      <c r="E339" s="631"/>
      <c r="F339" s="631"/>
      <c r="G339" s="631"/>
      <c r="H339" s="631"/>
      <c r="I339" s="631"/>
      <c r="J339" s="631"/>
    </row>
    <row r="340" spans="1:10" ht="12.75">
      <c r="A340" s="631"/>
      <c r="B340" s="631"/>
      <c r="C340" s="631"/>
      <c r="D340" s="631"/>
      <c r="E340" s="631"/>
      <c r="F340" s="631"/>
      <c r="G340" s="631"/>
      <c r="H340" s="631"/>
      <c r="I340" s="631"/>
      <c r="J340" s="631"/>
    </row>
    <row r="341" spans="1:10" ht="12.75">
      <c r="A341" s="631"/>
      <c r="B341" s="631"/>
      <c r="C341" s="631"/>
      <c r="D341" s="631"/>
      <c r="E341" s="631"/>
      <c r="F341" s="631"/>
      <c r="G341" s="631"/>
      <c r="H341" s="631"/>
      <c r="I341" s="631"/>
      <c r="J341" s="631"/>
    </row>
    <row r="342" spans="1:10" ht="12.75">
      <c r="A342" s="631"/>
      <c r="B342" s="631"/>
      <c r="C342" s="631"/>
      <c r="D342" s="631"/>
      <c r="E342" s="631"/>
      <c r="F342" s="631"/>
      <c r="G342" s="631"/>
      <c r="H342" s="631"/>
      <c r="I342" s="631"/>
      <c r="J342" s="631"/>
    </row>
    <row r="343" spans="1:10" ht="12.75">
      <c r="A343" s="631"/>
      <c r="B343" s="631"/>
      <c r="C343" s="631"/>
      <c r="D343" s="631"/>
      <c r="E343" s="631"/>
      <c r="F343" s="631"/>
      <c r="G343" s="631"/>
      <c r="H343" s="631"/>
      <c r="I343" s="631"/>
      <c r="J343" s="631"/>
    </row>
    <row r="344" spans="1:10" ht="12.75">
      <c r="A344" s="631"/>
      <c r="B344" s="631"/>
      <c r="C344" s="631"/>
      <c r="D344" s="631"/>
      <c r="E344" s="631"/>
      <c r="F344" s="631"/>
      <c r="G344" s="631"/>
      <c r="H344" s="631"/>
      <c r="I344" s="631"/>
      <c r="J344" s="631"/>
    </row>
    <row r="345" spans="1:10" ht="12.75">
      <c r="A345" s="631"/>
      <c r="B345" s="631"/>
      <c r="C345" s="631"/>
      <c r="D345" s="631"/>
      <c r="E345" s="631"/>
      <c r="F345" s="631"/>
      <c r="G345" s="631"/>
      <c r="H345" s="631"/>
      <c r="I345" s="631"/>
      <c r="J345" s="631"/>
    </row>
    <row r="346" spans="1:10" ht="12.75">
      <c r="A346" s="631"/>
      <c r="B346" s="631"/>
      <c r="C346" s="631"/>
      <c r="D346" s="631"/>
      <c r="E346" s="631"/>
      <c r="F346" s="631"/>
      <c r="G346" s="631"/>
      <c r="H346" s="631"/>
      <c r="I346" s="631"/>
      <c r="J346" s="631"/>
    </row>
    <row r="347" spans="1:10" ht="12.75">
      <c r="A347" s="631"/>
      <c r="B347" s="631"/>
      <c r="C347" s="631"/>
      <c r="D347" s="631"/>
      <c r="E347" s="631"/>
      <c r="F347" s="631"/>
      <c r="G347" s="631"/>
      <c r="H347" s="631"/>
      <c r="I347" s="631"/>
      <c r="J347" s="631"/>
    </row>
    <row r="348" spans="1:10" ht="12.75">
      <c r="A348" s="631"/>
      <c r="B348" s="631"/>
      <c r="C348" s="631"/>
      <c r="D348" s="631"/>
      <c r="E348" s="631"/>
      <c r="F348" s="631"/>
      <c r="G348" s="631"/>
      <c r="H348" s="631"/>
      <c r="I348" s="631"/>
      <c r="J348" s="631"/>
    </row>
    <row r="349" spans="1:10" ht="12.75">
      <c r="A349" s="631"/>
      <c r="B349" s="631"/>
      <c r="C349" s="631"/>
      <c r="D349" s="631"/>
      <c r="E349" s="631"/>
      <c r="F349" s="631"/>
      <c r="G349" s="631"/>
      <c r="H349" s="631"/>
      <c r="I349" s="631"/>
      <c r="J349" s="631"/>
    </row>
    <row r="350" spans="1:10" ht="12.75">
      <c r="A350" s="631"/>
      <c r="B350" s="631"/>
      <c r="C350" s="631"/>
      <c r="D350" s="631"/>
      <c r="E350" s="631"/>
      <c r="F350" s="631"/>
      <c r="G350" s="631"/>
      <c r="H350" s="631"/>
      <c r="I350" s="631"/>
      <c r="J350" s="631"/>
    </row>
    <row r="351" spans="1:10" ht="12.75">
      <c r="A351" s="631"/>
      <c r="B351" s="631"/>
      <c r="C351" s="631"/>
      <c r="D351" s="631"/>
      <c r="E351" s="631"/>
      <c r="F351" s="631"/>
      <c r="G351" s="631"/>
      <c r="H351" s="631"/>
      <c r="I351" s="631"/>
      <c r="J351" s="631"/>
    </row>
    <row r="352" spans="1:10" ht="12.75">
      <c r="A352" s="631"/>
      <c r="B352" s="631"/>
      <c r="C352" s="631"/>
      <c r="D352" s="631"/>
      <c r="E352" s="631"/>
      <c r="F352" s="631"/>
      <c r="G352" s="631"/>
      <c r="H352" s="631"/>
      <c r="I352" s="631"/>
      <c r="J352" s="631"/>
    </row>
    <row r="353" spans="1:10" ht="12.75">
      <c r="A353" s="631"/>
      <c r="B353" s="631"/>
      <c r="C353" s="631"/>
      <c r="D353" s="631"/>
      <c r="E353" s="631"/>
      <c r="F353" s="631"/>
      <c r="G353" s="631"/>
      <c r="H353" s="631"/>
      <c r="I353" s="631"/>
      <c r="J353" s="631"/>
    </row>
    <row r="354" spans="1:10" ht="12.75">
      <c r="A354" s="631"/>
      <c r="B354" s="631"/>
      <c r="C354" s="631"/>
      <c r="D354" s="631"/>
      <c r="E354" s="631"/>
      <c r="F354" s="631"/>
      <c r="G354" s="631"/>
      <c r="H354" s="631"/>
      <c r="I354" s="631"/>
      <c r="J354" s="631"/>
    </row>
    <row r="355" spans="1:10" ht="12.75">
      <c r="A355" s="631"/>
      <c r="B355" s="631"/>
      <c r="C355" s="631"/>
      <c r="D355" s="631"/>
      <c r="E355" s="631"/>
      <c r="F355" s="631"/>
      <c r="G355" s="631"/>
      <c r="H355" s="631"/>
      <c r="I355" s="631"/>
      <c r="J355" s="631"/>
    </row>
    <row r="356" spans="1:10" ht="12.75">
      <c r="A356" s="631"/>
      <c r="B356" s="631"/>
      <c r="C356" s="631"/>
      <c r="D356" s="631"/>
      <c r="E356" s="631"/>
      <c r="F356" s="631"/>
      <c r="G356" s="631"/>
      <c r="H356" s="631"/>
      <c r="I356" s="631"/>
      <c r="J356" s="631"/>
    </row>
    <row r="357" spans="1:10" ht="12.75">
      <c r="A357" s="631"/>
      <c r="B357" s="631"/>
      <c r="C357" s="631"/>
      <c r="D357" s="631"/>
      <c r="E357" s="631"/>
      <c r="F357" s="631"/>
      <c r="G357" s="631"/>
      <c r="H357" s="631"/>
      <c r="I357" s="631"/>
      <c r="J357" s="631"/>
    </row>
    <row r="358" spans="1:10" ht="12.75">
      <c r="A358" s="631"/>
      <c r="B358" s="631"/>
      <c r="C358" s="631"/>
      <c r="D358" s="631"/>
      <c r="E358" s="631"/>
      <c r="F358" s="631"/>
      <c r="G358" s="631"/>
      <c r="H358" s="631"/>
      <c r="I358" s="631"/>
      <c r="J358" s="631"/>
    </row>
    <row r="359" spans="1:10" ht="12.75">
      <c r="A359" s="631"/>
      <c r="B359" s="631"/>
      <c r="C359" s="631"/>
      <c r="D359" s="631"/>
      <c r="E359" s="631"/>
      <c r="F359" s="631"/>
      <c r="G359" s="631"/>
      <c r="H359" s="631"/>
      <c r="I359" s="631"/>
      <c r="J359" s="631"/>
    </row>
    <row r="360" spans="1:10" ht="12.75">
      <c r="A360" s="631"/>
      <c r="B360" s="631"/>
      <c r="C360" s="631"/>
      <c r="D360" s="631"/>
      <c r="E360" s="631"/>
      <c r="F360" s="631"/>
      <c r="G360" s="631"/>
      <c r="H360" s="631"/>
      <c r="I360" s="631"/>
      <c r="J360" s="631"/>
    </row>
    <row r="361" spans="1:10" ht="12.75">
      <c r="A361" s="631"/>
      <c r="B361" s="631"/>
      <c r="C361" s="631"/>
      <c r="D361" s="631"/>
      <c r="E361" s="631"/>
      <c r="F361" s="631"/>
      <c r="G361" s="631"/>
      <c r="H361" s="631"/>
      <c r="I361" s="631"/>
      <c r="J361" s="631"/>
    </row>
    <row r="362" spans="1:10" ht="12.75">
      <c r="A362" s="631"/>
      <c r="B362" s="631"/>
      <c r="C362" s="631"/>
      <c r="D362" s="631"/>
      <c r="E362" s="631"/>
      <c r="F362" s="631"/>
      <c r="G362" s="631"/>
      <c r="H362" s="631"/>
      <c r="I362" s="631"/>
      <c r="J362" s="631"/>
    </row>
    <row r="363" spans="1:10" ht="12.75">
      <c r="A363" s="631"/>
      <c r="B363" s="631"/>
      <c r="C363" s="631"/>
      <c r="D363" s="631"/>
      <c r="E363" s="631"/>
      <c r="F363" s="631"/>
      <c r="G363" s="631"/>
      <c r="H363" s="631"/>
      <c r="I363" s="631"/>
      <c r="J363" s="631"/>
    </row>
    <row r="364" spans="1:10" ht="12.75">
      <c r="A364" s="631"/>
      <c r="B364" s="631"/>
      <c r="C364" s="631"/>
      <c r="D364" s="631"/>
      <c r="E364" s="631"/>
      <c r="F364" s="631"/>
      <c r="G364" s="631"/>
      <c r="H364" s="631"/>
      <c r="I364" s="631"/>
      <c r="J364" s="631"/>
    </row>
    <row r="365" spans="1:10" ht="12.75">
      <c r="A365" s="631"/>
      <c r="B365" s="631"/>
      <c r="C365" s="631"/>
      <c r="D365" s="631"/>
      <c r="E365" s="631"/>
      <c r="F365" s="631"/>
      <c r="G365" s="631"/>
      <c r="H365" s="631"/>
      <c r="I365" s="631"/>
      <c r="J365" s="631"/>
    </row>
    <row r="366" spans="1:10" ht="12.75">
      <c r="A366" s="631"/>
      <c r="B366" s="631"/>
      <c r="C366" s="631"/>
      <c r="D366" s="631"/>
      <c r="E366" s="631"/>
      <c r="F366" s="631"/>
      <c r="G366" s="631"/>
      <c r="H366" s="631"/>
      <c r="I366" s="631"/>
      <c r="J366" s="631"/>
    </row>
    <row r="367" spans="1:10" ht="12.75">
      <c r="A367" s="631"/>
      <c r="B367" s="631"/>
      <c r="C367" s="631"/>
      <c r="D367" s="631"/>
      <c r="E367" s="631"/>
      <c r="F367" s="631"/>
      <c r="G367" s="631"/>
      <c r="H367" s="631"/>
      <c r="I367" s="631"/>
      <c r="J367" s="631"/>
    </row>
    <row r="368" spans="1:10" ht="12.75">
      <c r="A368" s="631"/>
      <c r="B368" s="631"/>
      <c r="C368" s="631"/>
      <c r="D368" s="631"/>
      <c r="E368" s="631"/>
      <c r="F368" s="631"/>
      <c r="G368" s="631"/>
      <c r="H368" s="631"/>
      <c r="I368" s="631"/>
      <c r="J368" s="631"/>
    </row>
    <row r="369" spans="1:10" ht="12.75">
      <c r="A369" s="631"/>
      <c r="B369" s="631"/>
      <c r="C369" s="631"/>
      <c r="D369" s="631"/>
      <c r="E369" s="631"/>
      <c r="F369" s="631"/>
      <c r="G369" s="631"/>
      <c r="H369" s="631"/>
      <c r="I369" s="631"/>
      <c r="J369" s="631"/>
    </row>
    <row r="370" spans="1:10" ht="12.75">
      <c r="A370" s="631"/>
      <c r="B370" s="631"/>
      <c r="C370" s="631"/>
      <c r="D370" s="631"/>
      <c r="E370" s="631"/>
      <c r="F370" s="631"/>
      <c r="G370" s="631"/>
      <c r="H370" s="631"/>
      <c r="I370" s="631"/>
      <c r="J370" s="631"/>
    </row>
    <row r="371" spans="1:10" ht="12.75">
      <c r="A371" s="631"/>
      <c r="B371" s="631"/>
      <c r="C371" s="631"/>
      <c r="D371" s="631"/>
      <c r="E371" s="631"/>
      <c r="F371" s="631"/>
      <c r="G371" s="631"/>
      <c r="H371" s="631"/>
      <c r="I371" s="631"/>
      <c r="J371" s="631"/>
    </row>
    <row r="372" spans="1:10" ht="12.75">
      <c r="A372" s="631"/>
      <c r="B372" s="631"/>
      <c r="C372" s="631"/>
      <c r="D372" s="631"/>
      <c r="E372" s="631"/>
      <c r="F372" s="631"/>
      <c r="G372" s="631"/>
      <c r="H372" s="631"/>
      <c r="I372" s="631"/>
      <c r="J372" s="631"/>
    </row>
    <row r="373" spans="1:10" ht="12.75">
      <c r="A373" s="631"/>
      <c r="B373" s="631"/>
      <c r="C373" s="631"/>
      <c r="D373" s="631"/>
      <c r="E373" s="631"/>
      <c r="F373" s="631"/>
      <c r="G373" s="631"/>
      <c r="H373" s="631"/>
      <c r="I373" s="631"/>
      <c r="J373" s="631"/>
    </row>
    <row r="374" spans="1:10" ht="12.75">
      <c r="A374" s="631"/>
      <c r="B374" s="631"/>
      <c r="C374" s="631"/>
      <c r="D374" s="631"/>
      <c r="E374" s="631"/>
      <c r="F374" s="631"/>
      <c r="G374" s="631"/>
      <c r="H374" s="631"/>
      <c r="I374" s="631"/>
      <c r="J374" s="631"/>
    </row>
    <row r="375" spans="1:10" ht="12.75">
      <c r="A375" s="631"/>
      <c r="B375" s="631"/>
      <c r="C375" s="631"/>
      <c r="D375" s="631"/>
      <c r="E375" s="631"/>
      <c r="F375" s="631"/>
      <c r="G375" s="631"/>
      <c r="H375" s="631"/>
      <c r="I375" s="631"/>
      <c r="J375" s="631"/>
    </row>
    <row r="376" spans="1:10" ht="12.75">
      <c r="A376" s="631"/>
      <c r="B376" s="631"/>
      <c r="C376" s="631"/>
      <c r="D376" s="631"/>
      <c r="E376" s="631"/>
      <c r="F376" s="631"/>
      <c r="G376" s="631"/>
      <c r="H376" s="631"/>
      <c r="I376" s="631"/>
      <c r="J376" s="631"/>
    </row>
    <row r="377" spans="1:10" ht="12.75">
      <c r="A377" s="631"/>
      <c r="B377" s="631"/>
      <c r="C377" s="631"/>
      <c r="D377" s="631"/>
      <c r="E377" s="631"/>
      <c r="F377" s="631"/>
      <c r="G377" s="631"/>
      <c r="H377" s="631"/>
      <c r="I377" s="631"/>
      <c r="J377" s="631"/>
    </row>
    <row r="378" spans="1:10" ht="12.75">
      <c r="A378" s="631"/>
      <c r="B378" s="631"/>
      <c r="C378" s="631"/>
      <c r="D378" s="631"/>
      <c r="E378" s="631"/>
      <c r="F378" s="631"/>
      <c r="G378" s="631"/>
      <c r="H378" s="631"/>
      <c r="I378" s="631"/>
      <c r="J378" s="631"/>
    </row>
    <row r="379" spans="1:10" ht="12.75">
      <c r="A379" s="631"/>
      <c r="B379" s="631"/>
      <c r="C379" s="631"/>
      <c r="D379" s="631"/>
      <c r="E379" s="631"/>
      <c r="F379" s="631"/>
      <c r="G379" s="631"/>
      <c r="H379" s="631"/>
      <c r="I379" s="631"/>
      <c r="J379" s="631"/>
    </row>
    <row r="380" spans="1:10" ht="12.75">
      <c r="A380" s="631"/>
      <c r="B380" s="631"/>
      <c r="C380" s="631"/>
      <c r="D380" s="631"/>
      <c r="E380" s="631"/>
      <c r="F380" s="631"/>
      <c r="G380" s="631"/>
      <c r="H380" s="631"/>
      <c r="I380" s="631"/>
      <c r="J380" s="631"/>
    </row>
    <row r="381" spans="1:10" ht="12.75">
      <c r="A381" s="631"/>
      <c r="B381" s="631"/>
      <c r="C381" s="631"/>
      <c r="D381" s="631"/>
      <c r="E381" s="631"/>
      <c r="F381" s="631"/>
      <c r="G381" s="631"/>
      <c r="H381" s="631"/>
      <c r="I381" s="631"/>
      <c r="J381" s="631"/>
    </row>
    <row r="382" spans="1:10" ht="12.75">
      <c r="A382" s="631"/>
      <c r="B382" s="631"/>
      <c r="C382" s="631"/>
      <c r="D382" s="631"/>
      <c r="E382" s="631"/>
      <c r="F382" s="631"/>
      <c r="G382" s="631"/>
      <c r="H382" s="631"/>
      <c r="I382" s="631"/>
      <c r="J382" s="631"/>
    </row>
    <row r="383" spans="1:10" ht="12.75">
      <c r="A383" s="631"/>
      <c r="B383" s="631"/>
      <c r="C383" s="631"/>
      <c r="D383" s="631"/>
      <c r="E383" s="631"/>
      <c r="F383" s="631"/>
      <c r="G383" s="631"/>
      <c r="H383" s="631"/>
      <c r="I383" s="631"/>
      <c r="J383" s="631"/>
    </row>
    <row r="384" spans="1:10" ht="12.75">
      <c r="A384" s="631"/>
      <c r="B384" s="631"/>
      <c r="C384" s="631"/>
      <c r="D384" s="631"/>
      <c r="E384" s="631"/>
      <c r="F384" s="631"/>
      <c r="G384" s="631"/>
      <c r="H384" s="631"/>
      <c r="I384" s="631"/>
      <c r="J384" s="631"/>
    </row>
    <row r="385" spans="1:10" ht="12.75">
      <c r="A385" s="631"/>
      <c r="B385" s="631"/>
      <c r="C385" s="631"/>
      <c r="D385" s="631"/>
      <c r="E385" s="631"/>
      <c r="F385" s="631"/>
      <c r="G385" s="631"/>
      <c r="H385" s="631"/>
      <c r="I385" s="631"/>
      <c r="J385" s="631"/>
    </row>
    <row r="386" spans="1:10" ht="12.75">
      <c r="A386" s="631"/>
      <c r="B386" s="631"/>
      <c r="C386" s="631"/>
      <c r="D386" s="631"/>
      <c r="E386" s="631"/>
      <c r="F386" s="631"/>
      <c r="G386" s="631"/>
      <c r="H386" s="631"/>
      <c r="I386" s="631"/>
      <c r="J386" s="631"/>
    </row>
    <row r="387" spans="1:10" ht="12.75">
      <c r="A387" s="631"/>
      <c r="B387" s="631"/>
      <c r="C387" s="631"/>
      <c r="D387" s="631"/>
      <c r="E387" s="631"/>
      <c r="F387" s="631"/>
      <c r="G387" s="631"/>
      <c r="H387" s="631"/>
      <c r="I387" s="631"/>
      <c r="J387" s="631"/>
    </row>
    <row r="388" spans="1:10" ht="12.75">
      <c r="A388" s="631"/>
      <c r="B388" s="631"/>
      <c r="C388" s="631"/>
      <c r="D388" s="631"/>
      <c r="E388" s="631"/>
      <c r="F388" s="631"/>
      <c r="G388" s="631"/>
      <c r="H388" s="631"/>
      <c r="I388" s="631"/>
      <c r="J388" s="631"/>
    </row>
    <row r="389" spans="1:10" ht="12.75">
      <c r="A389" s="631"/>
      <c r="B389" s="631"/>
      <c r="C389" s="631"/>
      <c r="D389" s="631"/>
      <c r="E389" s="631"/>
      <c r="F389" s="631"/>
      <c r="G389" s="631"/>
      <c r="H389" s="631"/>
      <c r="I389" s="631"/>
      <c r="J389" s="631"/>
    </row>
    <row r="390" spans="1:10" ht="12.75">
      <c r="A390" s="631"/>
      <c r="B390" s="631"/>
      <c r="C390" s="631"/>
      <c r="D390" s="631"/>
      <c r="E390" s="631"/>
      <c r="F390" s="631"/>
      <c r="G390" s="631"/>
      <c r="H390" s="631"/>
      <c r="I390" s="631"/>
      <c r="J390" s="631"/>
    </row>
    <row r="391" spans="1:10" ht="12.75">
      <c r="A391" s="631"/>
      <c r="B391" s="631"/>
      <c r="C391" s="631"/>
      <c r="D391" s="631"/>
      <c r="E391" s="631"/>
      <c r="F391" s="631"/>
      <c r="G391" s="631"/>
      <c r="H391" s="631"/>
      <c r="I391" s="631"/>
      <c r="J391" s="631"/>
    </row>
    <row r="392" spans="1:10" ht="12.75">
      <c r="A392" s="631"/>
      <c r="B392" s="631"/>
      <c r="C392" s="631"/>
      <c r="D392" s="631"/>
      <c r="E392" s="631"/>
      <c r="F392" s="631"/>
      <c r="G392" s="631"/>
      <c r="H392" s="631"/>
      <c r="I392" s="631"/>
      <c r="J392" s="631"/>
    </row>
    <row r="393" spans="1:10" ht="12.75">
      <c r="A393" s="631"/>
      <c r="B393" s="631"/>
      <c r="C393" s="631"/>
      <c r="D393" s="631"/>
      <c r="E393" s="631"/>
      <c r="F393" s="631"/>
      <c r="G393" s="631"/>
      <c r="H393" s="631"/>
      <c r="I393" s="631"/>
      <c r="J393" s="631"/>
    </row>
    <row r="394" spans="1:10" ht="12.75">
      <c r="A394" s="631"/>
      <c r="B394" s="631"/>
      <c r="C394" s="631"/>
      <c r="D394" s="631"/>
      <c r="E394" s="631"/>
      <c r="F394" s="631"/>
      <c r="G394" s="631"/>
      <c r="H394" s="631"/>
      <c r="I394" s="631"/>
      <c r="J394" s="631"/>
    </row>
    <row r="395" spans="1:10" ht="12.75">
      <c r="A395" s="631"/>
      <c r="B395" s="631"/>
      <c r="C395" s="631"/>
      <c r="D395" s="631"/>
      <c r="E395" s="631"/>
      <c r="F395" s="631"/>
      <c r="G395" s="631"/>
      <c r="H395" s="631"/>
      <c r="I395" s="631"/>
      <c r="J395" s="631"/>
    </row>
    <row r="396" spans="1:10" ht="12.75">
      <c r="A396" s="631"/>
      <c r="B396" s="631"/>
      <c r="C396" s="631"/>
      <c r="D396" s="631"/>
      <c r="E396" s="631"/>
      <c r="F396" s="631"/>
      <c r="G396" s="631"/>
      <c r="H396" s="631"/>
      <c r="I396" s="631"/>
      <c r="J396" s="631"/>
    </row>
    <row r="397" spans="1:10" ht="12.75">
      <c r="A397" s="631"/>
      <c r="B397" s="631"/>
      <c r="C397" s="631"/>
      <c r="D397" s="631"/>
      <c r="E397" s="631"/>
      <c r="F397" s="631"/>
      <c r="G397" s="631"/>
      <c r="H397" s="631"/>
      <c r="I397" s="631"/>
      <c r="J397" s="631"/>
    </row>
    <row r="398" spans="1:10" ht="12.75">
      <c r="A398" s="631"/>
      <c r="B398" s="631"/>
      <c r="C398" s="631"/>
      <c r="D398" s="631"/>
      <c r="E398" s="631"/>
      <c r="F398" s="631"/>
      <c r="G398" s="631"/>
      <c r="H398" s="631"/>
      <c r="I398" s="631"/>
      <c r="J398" s="631"/>
    </row>
    <row r="399" spans="1:10" ht="12.75">
      <c r="A399" s="631"/>
      <c r="B399" s="631"/>
      <c r="C399" s="631"/>
      <c r="D399" s="631"/>
      <c r="E399" s="631"/>
      <c r="F399" s="631"/>
      <c r="G399" s="631"/>
      <c r="H399" s="631"/>
      <c r="I399" s="631"/>
      <c r="J399" s="631"/>
    </row>
    <row r="400" spans="1:10" ht="12.75">
      <c r="A400" s="631"/>
      <c r="B400" s="631"/>
      <c r="C400" s="631"/>
      <c r="D400" s="631"/>
      <c r="E400" s="631"/>
      <c r="F400" s="631"/>
      <c r="G400" s="631"/>
      <c r="H400" s="631"/>
      <c r="I400" s="631"/>
      <c r="J400" s="631"/>
    </row>
    <row r="401" spans="1:10" ht="12.75">
      <c r="A401" s="631"/>
      <c r="B401" s="631"/>
      <c r="C401" s="631"/>
      <c r="D401" s="631"/>
      <c r="E401" s="631"/>
      <c r="F401" s="631"/>
      <c r="G401" s="631"/>
      <c r="H401" s="631"/>
      <c r="I401" s="631"/>
      <c r="J401" s="631"/>
    </row>
    <row r="402" spans="1:10" ht="12.75">
      <c r="A402" s="631"/>
      <c r="B402" s="631"/>
      <c r="C402" s="631"/>
      <c r="D402" s="631"/>
      <c r="E402" s="631"/>
      <c r="F402" s="631"/>
      <c r="G402" s="631"/>
      <c r="H402" s="631"/>
      <c r="I402" s="631"/>
      <c r="J402" s="631"/>
    </row>
    <row r="403" spans="1:10" ht="12.75">
      <c r="A403" s="631"/>
      <c r="B403" s="631"/>
      <c r="C403" s="631"/>
      <c r="D403" s="631"/>
      <c r="E403" s="631"/>
      <c r="F403" s="631"/>
      <c r="G403" s="631"/>
      <c r="H403" s="631"/>
      <c r="I403" s="631"/>
      <c r="J403" s="631"/>
    </row>
    <row r="404" spans="1:10" ht="12.75">
      <c r="A404" s="631"/>
      <c r="B404" s="631"/>
      <c r="C404" s="631"/>
      <c r="D404" s="631"/>
      <c r="E404" s="631"/>
      <c r="F404" s="631"/>
      <c r="G404" s="631"/>
      <c r="H404" s="631"/>
      <c r="I404" s="631"/>
      <c r="J404" s="631"/>
    </row>
    <row r="405" spans="1:10" ht="12.75">
      <c r="A405" s="631"/>
      <c r="B405" s="631"/>
      <c r="C405" s="631"/>
      <c r="D405" s="631"/>
      <c r="E405" s="631"/>
      <c r="F405" s="631"/>
      <c r="G405" s="631"/>
      <c r="H405" s="631"/>
      <c r="I405" s="631"/>
      <c r="J405" s="631"/>
    </row>
    <row r="406" spans="1:10" ht="12.75">
      <c r="A406" s="631"/>
      <c r="B406" s="631"/>
      <c r="C406" s="631"/>
      <c r="D406" s="631"/>
      <c r="E406" s="631"/>
      <c r="F406" s="631"/>
      <c r="G406" s="631"/>
      <c r="H406" s="631"/>
      <c r="I406" s="631"/>
      <c r="J406" s="631"/>
    </row>
    <row r="407" spans="1:10" ht="12.75">
      <c r="A407" s="631"/>
      <c r="B407" s="631"/>
      <c r="C407" s="631"/>
      <c r="D407" s="631"/>
      <c r="E407" s="631"/>
      <c r="F407" s="631"/>
      <c r="G407" s="631"/>
      <c r="H407" s="631"/>
      <c r="I407" s="631"/>
      <c r="J407" s="631"/>
    </row>
    <row r="408" spans="1:10" ht="12.75">
      <c r="A408" s="631"/>
      <c r="B408" s="631"/>
      <c r="C408" s="631"/>
      <c r="D408" s="631"/>
      <c r="E408" s="631"/>
      <c r="F408" s="631"/>
      <c r="G408" s="631"/>
      <c r="H408" s="631"/>
      <c r="I408" s="631"/>
      <c r="J408" s="631"/>
    </row>
    <row r="409" spans="1:10" ht="12.75">
      <c r="A409" s="631"/>
      <c r="B409" s="631"/>
      <c r="C409" s="631"/>
      <c r="D409" s="631"/>
      <c r="E409" s="631"/>
      <c r="F409" s="631"/>
      <c r="G409" s="631"/>
      <c r="H409" s="631"/>
      <c r="I409" s="631"/>
      <c r="J409" s="631"/>
    </row>
    <row r="410" spans="1:10" ht="12.75">
      <c r="A410" s="631"/>
      <c r="B410" s="631"/>
      <c r="C410" s="631"/>
      <c r="D410" s="631"/>
      <c r="E410" s="631"/>
      <c r="F410" s="631"/>
      <c r="G410" s="631"/>
      <c r="H410" s="631"/>
      <c r="I410" s="631"/>
      <c r="J410" s="631"/>
    </row>
    <row r="411" spans="1:10" ht="12.75">
      <c r="A411" s="631"/>
      <c r="B411" s="631"/>
      <c r="C411" s="631"/>
      <c r="D411" s="631"/>
      <c r="E411" s="631"/>
      <c r="F411" s="631"/>
      <c r="G411" s="631"/>
      <c r="H411" s="631"/>
      <c r="I411" s="631"/>
      <c r="J411" s="631"/>
    </row>
    <row r="412" spans="1:10" ht="12.75">
      <c r="A412" s="631"/>
      <c r="B412" s="631"/>
      <c r="C412" s="631"/>
      <c r="D412" s="631"/>
      <c r="E412" s="631"/>
      <c r="F412" s="631"/>
      <c r="G412" s="631"/>
      <c r="H412" s="631"/>
      <c r="I412" s="631"/>
      <c r="J412" s="631"/>
    </row>
    <row r="413" spans="1:10" ht="12.75">
      <c r="A413" s="631"/>
      <c r="B413" s="631"/>
      <c r="C413" s="631"/>
      <c r="D413" s="631"/>
      <c r="E413" s="631"/>
      <c r="F413" s="631"/>
      <c r="G413" s="631"/>
      <c r="H413" s="631"/>
      <c r="I413" s="631"/>
      <c r="J413" s="631"/>
    </row>
    <row r="414" spans="1:10" ht="12.75">
      <c r="A414" s="631"/>
      <c r="B414" s="631"/>
      <c r="C414" s="631"/>
      <c r="D414" s="631"/>
      <c r="E414" s="631"/>
      <c r="F414" s="631"/>
      <c r="G414" s="631"/>
      <c r="H414" s="631"/>
      <c r="I414" s="631"/>
      <c r="J414" s="631"/>
    </row>
    <row r="415" spans="1:10" ht="12.75">
      <c r="A415" s="631"/>
      <c r="B415" s="631"/>
      <c r="C415" s="631"/>
      <c r="D415" s="631"/>
      <c r="E415" s="631"/>
      <c r="F415" s="631"/>
      <c r="G415" s="631"/>
      <c r="H415" s="631"/>
      <c r="I415" s="631"/>
      <c r="J415" s="631"/>
    </row>
    <row r="416" spans="1:10" ht="12.75">
      <c r="A416" s="631"/>
      <c r="B416" s="631"/>
      <c r="C416" s="631"/>
      <c r="D416" s="631"/>
      <c r="E416" s="631"/>
      <c r="F416" s="631"/>
      <c r="G416" s="631"/>
      <c r="H416" s="631"/>
      <c r="I416" s="631"/>
      <c r="J416" s="631"/>
    </row>
    <row r="417" spans="1:10" ht="12.75">
      <c r="A417" s="631"/>
      <c r="B417" s="631"/>
      <c r="C417" s="631"/>
      <c r="D417" s="631"/>
      <c r="E417" s="631"/>
      <c r="F417" s="631"/>
      <c r="G417" s="631"/>
      <c r="H417" s="631"/>
      <c r="I417" s="631"/>
      <c r="J417" s="631"/>
    </row>
    <row r="418" spans="1:10" ht="12.75">
      <c r="A418" s="631"/>
      <c r="B418" s="631"/>
      <c r="C418" s="631"/>
      <c r="D418" s="631"/>
      <c r="E418" s="631"/>
      <c r="F418" s="631"/>
      <c r="G418" s="631"/>
      <c r="H418" s="631"/>
      <c r="I418" s="631"/>
      <c r="J418" s="631"/>
    </row>
    <row r="419" spans="1:10" ht="12.75">
      <c r="A419" s="631"/>
      <c r="B419" s="631"/>
      <c r="C419" s="631"/>
      <c r="D419" s="631"/>
      <c r="E419" s="631"/>
      <c r="F419" s="631"/>
      <c r="G419" s="631"/>
      <c r="H419" s="631"/>
      <c r="I419" s="631"/>
      <c r="J419" s="631"/>
    </row>
    <row r="420" spans="1:10" ht="12.75">
      <c r="A420" s="631"/>
      <c r="B420" s="631"/>
      <c r="C420" s="631"/>
      <c r="D420" s="631"/>
      <c r="E420" s="631"/>
      <c r="F420" s="631"/>
      <c r="G420" s="631"/>
      <c r="H420" s="631"/>
      <c r="I420" s="631"/>
      <c r="J420" s="631"/>
    </row>
    <row r="421" spans="1:10" ht="12.75">
      <c r="A421" s="631"/>
      <c r="B421" s="631"/>
      <c r="C421" s="631"/>
      <c r="D421" s="631"/>
      <c r="E421" s="631"/>
      <c r="F421" s="631"/>
      <c r="G421" s="631"/>
      <c r="H421" s="631"/>
      <c r="I421" s="631"/>
      <c r="J421" s="631"/>
    </row>
    <row r="422" spans="1:10" ht="12.75">
      <c r="A422" s="631"/>
      <c r="B422" s="631"/>
      <c r="C422" s="631"/>
      <c r="D422" s="631"/>
      <c r="E422" s="631"/>
      <c r="F422" s="631"/>
      <c r="G422" s="631"/>
      <c r="H422" s="631"/>
      <c r="I422" s="631"/>
      <c r="J422" s="631"/>
    </row>
    <row r="423" spans="1:10" ht="12.75">
      <c r="A423" s="631"/>
      <c r="B423" s="631"/>
      <c r="C423" s="631"/>
      <c r="D423" s="631"/>
      <c r="E423" s="631"/>
      <c r="F423" s="631"/>
      <c r="G423" s="631"/>
      <c r="H423" s="631"/>
      <c r="I423" s="631"/>
      <c r="J423" s="631"/>
    </row>
    <row r="424" spans="1:10" ht="12.75">
      <c r="A424" s="631"/>
      <c r="B424" s="631"/>
      <c r="C424" s="631"/>
      <c r="D424" s="631"/>
      <c r="E424" s="631"/>
      <c r="F424" s="631"/>
      <c r="G424" s="631"/>
      <c r="H424" s="631"/>
      <c r="I424" s="631"/>
      <c r="J424" s="631"/>
    </row>
    <row r="425" spans="1:10" ht="12.75">
      <c r="A425" s="631"/>
      <c r="B425" s="631"/>
      <c r="C425" s="631"/>
      <c r="D425" s="631"/>
      <c r="E425" s="631"/>
      <c r="F425" s="631"/>
      <c r="G425" s="631"/>
      <c r="H425" s="631"/>
      <c r="I425" s="631"/>
      <c r="J425" s="631"/>
    </row>
    <row r="426" spans="1:10" ht="12.75">
      <c r="A426" s="631"/>
      <c r="B426" s="631"/>
      <c r="C426" s="631"/>
      <c r="D426" s="631"/>
      <c r="E426" s="631"/>
      <c r="F426" s="631"/>
      <c r="G426" s="631"/>
      <c r="H426" s="631"/>
      <c r="I426" s="631"/>
      <c r="J426" s="631"/>
    </row>
    <row r="427" spans="1:10" ht="12.75">
      <c r="A427" s="631"/>
      <c r="B427" s="631"/>
      <c r="C427" s="631"/>
      <c r="D427" s="631"/>
      <c r="E427" s="631"/>
      <c r="F427" s="631"/>
      <c r="G427" s="631"/>
      <c r="H427" s="631"/>
      <c r="I427" s="631"/>
      <c r="J427" s="631"/>
    </row>
    <row r="428" spans="1:10" ht="12.75">
      <c r="A428" s="631"/>
      <c r="B428" s="631"/>
      <c r="C428" s="631"/>
      <c r="D428" s="631"/>
      <c r="E428" s="631"/>
      <c r="F428" s="631"/>
      <c r="G428" s="631"/>
      <c r="H428" s="631"/>
      <c r="I428" s="631"/>
      <c r="J428" s="631"/>
    </row>
    <row r="429" spans="1:10" ht="12.75">
      <c r="A429" s="631"/>
      <c r="B429" s="631"/>
      <c r="C429" s="631"/>
      <c r="D429" s="631"/>
      <c r="E429" s="631"/>
      <c r="F429" s="631"/>
      <c r="G429" s="631"/>
      <c r="H429" s="631"/>
      <c r="I429" s="631"/>
      <c r="J429" s="631"/>
    </row>
    <row r="430" spans="1:10" ht="12.75">
      <c r="A430" s="631"/>
      <c r="B430" s="631"/>
      <c r="C430" s="631"/>
      <c r="D430" s="631"/>
      <c r="E430" s="631"/>
      <c r="F430" s="631"/>
      <c r="G430" s="631"/>
      <c r="H430" s="631"/>
      <c r="I430" s="631"/>
      <c r="J430" s="631"/>
    </row>
    <row r="431" spans="1:10" ht="12.75">
      <c r="A431" s="631"/>
      <c r="B431" s="631"/>
      <c r="C431" s="631"/>
      <c r="D431" s="631"/>
      <c r="E431" s="631"/>
      <c r="F431" s="631"/>
      <c r="G431" s="631"/>
      <c r="H431" s="631"/>
      <c r="I431" s="631"/>
      <c r="J431" s="631"/>
    </row>
    <row r="432" spans="1:10" ht="12.75">
      <c r="A432" s="631"/>
      <c r="B432" s="631"/>
      <c r="C432" s="631"/>
      <c r="D432" s="631"/>
      <c r="E432" s="631"/>
      <c r="F432" s="631"/>
      <c r="G432" s="631"/>
      <c r="H432" s="631"/>
      <c r="I432" s="631"/>
      <c r="J432" s="631"/>
    </row>
    <row r="433" spans="1:10" ht="12.75">
      <c r="A433" s="631"/>
      <c r="B433" s="631"/>
      <c r="C433" s="631"/>
      <c r="D433" s="631"/>
      <c r="E433" s="631"/>
      <c r="F433" s="631"/>
      <c r="G433" s="631"/>
      <c r="H433" s="631"/>
      <c r="I433" s="631"/>
      <c r="J433" s="631"/>
    </row>
    <row r="434" spans="1:10" ht="12.75">
      <c r="A434" s="631"/>
      <c r="B434" s="631"/>
      <c r="C434" s="631"/>
      <c r="D434" s="631"/>
      <c r="E434" s="631"/>
      <c r="F434" s="631"/>
      <c r="G434" s="631"/>
      <c r="H434" s="631"/>
      <c r="I434" s="631"/>
      <c r="J434" s="631"/>
    </row>
    <row r="435" spans="1:10" ht="12.75">
      <c r="A435" s="631"/>
      <c r="B435" s="631"/>
      <c r="C435" s="631"/>
      <c r="D435" s="631"/>
      <c r="E435" s="631"/>
      <c r="F435" s="631"/>
      <c r="G435" s="631"/>
      <c r="H435" s="631"/>
      <c r="I435" s="631"/>
      <c r="J435" s="631"/>
    </row>
    <row r="436" spans="1:10" ht="12.75">
      <c r="A436" s="631"/>
      <c r="B436" s="631"/>
      <c r="C436" s="631"/>
      <c r="D436" s="631"/>
      <c r="E436" s="631"/>
      <c r="F436" s="631"/>
      <c r="G436" s="631"/>
      <c r="H436" s="631"/>
      <c r="I436" s="631"/>
      <c r="J436" s="631"/>
    </row>
    <row r="437" spans="1:10" ht="12.75">
      <c r="A437" s="631"/>
      <c r="B437" s="631"/>
      <c r="C437" s="631"/>
      <c r="D437" s="631"/>
      <c r="E437" s="631"/>
      <c r="F437" s="631"/>
      <c r="G437" s="631"/>
      <c r="H437" s="631"/>
      <c r="I437" s="631"/>
      <c r="J437" s="631"/>
    </row>
    <row r="438" spans="1:10" ht="12.75">
      <c r="A438" s="631"/>
      <c r="B438" s="631"/>
      <c r="C438" s="631"/>
      <c r="D438" s="631"/>
      <c r="E438" s="631"/>
      <c r="F438" s="631"/>
      <c r="G438" s="631"/>
      <c r="H438" s="631"/>
      <c r="I438" s="631"/>
      <c r="J438" s="631"/>
    </row>
    <row r="439" spans="1:10" ht="12.75">
      <c r="A439" s="631"/>
      <c r="B439" s="631"/>
      <c r="C439" s="631"/>
      <c r="D439" s="631"/>
      <c r="E439" s="631"/>
      <c r="F439" s="631"/>
      <c r="G439" s="631"/>
      <c r="H439" s="631"/>
      <c r="I439" s="631"/>
      <c r="J439" s="631"/>
    </row>
    <row r="440" spans="1:10" ht="12.75">
      <c r="A440" s="631"/>
      <c r="B440" s="631"/>
      <c r="C440" s="631"/>
      <c r="D440" s="631"/>
      <c r="E440" s="631"/>
      <c r="F440" s="631"/>
      <c r="G440" s="631"/>
      <c r="H440" s="631"/>
      <c r="I440" s="631"/>
      <c r="J440" s="631"/>
    </row>
    <row r="441" spans="1:10" ht="12.75">
      <c r="A441" s="631"/>
      <c r="B441" s="631"/>
      <c r="C441" s="631"/>
      <c r="D441" s="631"/>
      <c r="E441" s="631"/>
      <c r="F441" s="631"/>
      <c r="G441" s="631"/>
      <c r="H441" s="631"/>
      <c r="I441" s="631"/>
      <c r="J441" s="631"/>
    </row>
    <row r="442" spans="1:10" ht="12.75">
      <c r="A442" s="631"/>
      <c r="B442" s="631"/>
      <c r="C442" s="631"/>
      <c r="D442" s="631"/>
      <c r="E442" s="631"/>
      <c r="F442" s="631"/>
      <c r="G442" s="631"/>
      <c r="H442" s="631"/>
      <c r="I442" s="631"/>
      <c r="J442" s="631"/>
    </row>
    <row r="443" spans="1:10" ht="12.75">
      <c r="A443" s="631"/>
      <c r="B443" s="631"/>
      <c r="C443" s="631"/>
      <c r="D443" s="631"/>
      <c r="E443" s="631"/>
      <c r="F443" s="631"/>
      <c r="G443" s="631"/>
      <c r="H443" s="631"/>
      <c r="I443" s="631"/>
      <c r="J443" s="631"/>
    </row>
    <row r="444" spans="1:10" ht="12.75">
      <c r="A444" s="631"/>
      <c r="B444" s="631"/>
      <c r="C444" s="631"/>
      <c r="D444" s="631"/>
      <c r="E444" s="631"/>
      <c r="F444" s="631"/>
      <c r="G444" s="631"/>
      <c r="H444" s="631"/>
      <c r="I444" s="631"/>
      <c r="J444" s="631"/>
    </row>
    <row r="445" spans="1:10" ht="12.75">
      <c r="A445" s="631"/>
      <c r="B445" s="631"/>
      <c r="C445" s="631"/>
      <c r="D445" s="631"/>
      <c r="E445" s="631"/>
      <c r="F445" s="631"/>
      <c r="G445" s="631"/>
      <c r="H445" s="631"/>
      <c r="I445" s="631"/>
      <c r="J445" s="631"/>
    </row>
    <row r="446" spans="1:10" ht="12.75">
      <c r="A446" s="631"/>
      <c r="B446" s="631"/>
      <c r="C446" s="631"/>
      <c r="D446" s="631"/>
      <c r="E446" s="631"/>
      <c r="F446" s="631"/>
      <c r="G446" s="631"/>
      <c r="H446" s="631"/>
      <c r="I446" s="631"/>
      <c r="J446" s="631"/>
    </row>
    <row r="447" spans="1:10" ht="12.75">
      <c r="A447" s="631"/>
      <c r="B447" s="631"/>
      <c r="C447" s="631"/>
      <c r="D447" s="631"/>
      <c r="E447" s="631"/>
      <c r="F447" s="631"/>
      <c r="G447" s="631"/>
      <c r="H447" s="631"/>
      <c r="I447" s="631"/>
      <c r="J447" s="631"/>
    </row>
    <row r="448" spans="1:10" ht="12.75">
      <c r="A448" s="631"/>
      <c r="B448" s="631"/>
      <c r="C448" s="631"/>
      <c r="D448" s="631"/>
      <c r="E448" s="631"/>
      <c r="F448" s="631"/>
      <c r="G448" s="631"/>
      <c r="H448" s="631"/>
      <c r="I448" s="631"/>
      <c r="J448" s="631"/>
    </row>
    <row r="449" spans="1:10" ht="12.75">
      <c r="A449" s="631"/>
      <c r="B449" s="631"/>
      <c r="C449" s="631"/>
      <c r="D449" s="631"/>
      <c r="E449" s="631"/>
      <c r="F449" s="631"/>
      <c r="G449" s="631"/>
      <c r="H449" s="631"/>
      <c r="I449" s="631"/>
      <c r="J449" s="631"/>
    </row>
    <row r="450" spans="1:10" ht="12.75">
      <c r="A450" s="631"/>
      <c r="B450" s="631"/>
      <c r="C450" s="631"/>
      <c r="D450" s="631"/>
      <c r="E450" s="631"/>
      <c r="F450" s="631"/>
      <c r="G450" s="631"/>
      <c r="H450" s="631"/>
      <c r="I450" s="631"/>
      <c r="J450" s="631"/>
    </row>
    <row r="451" spans="1:10" ht="12.75">
      <c r="A451" s="631"/>
      <c r="B451" s="631"/>
      <c r="C451" s="631"/>
      <c r="D451" s="631"/>
      <c r="E451" s="631"/>
      <c r="F451" s="631"/>
      <c r="G451" s="631"/>
      <c r="H451" s="631"/>
      <c r="I451" s="631"/>
      <c r="J451" s="631"/>
    </row>
    <row r="452" spans="1:10" ht="12.75">
      <c r="A452" s="631"/>
      <c r="B452" s="631"/>
      <c r="C452" s="631"/>
      <c r="D452" s="631"/>
      <c r="E452" s="631"/>
      <c r="F452" s="631"/>
      <c r="G452" s="631"/>
      <c r="H452" s="631"/>
      <c r="I452" s="631"/>
      <c r="J452" s="631"/>
    </row>
    <row r="453" spans="1:10" ht="12.75">
      <c r="A453" s="631"/>
      <c r="B453" s="631"/>
      <c r="C453" s="631"/>
      <c r="D453" s="631"/>
      <c r="E453" s="631"/>
      <c r="F453" s="631"/>
      <c r="G453" s="631"/>
      <c r="H453" s="631"/>
      <c r="I453" s="631"/>
      <c r="J453" s="631"/>
    </row>
    <row r="454" spans="1:10" ht="12.75">
      <c r="A454" s="631"/>
      <c r="B454" s="631"/>
      <c r="C454" s="631"/>
      <c r="D454" s="631"/>
      <c r="E454" s="631"/>
      <c r="F454" s="631"/>
      <c r="G454" s="631"/>
      <c r="H454" s="631"/>
      <c r="I454" s="631"/>
      <c r="J454" s="631"/>
    </row>
    <row r="455" spans="1:10" ht="12.75">
      <c r="A455" s="631"/>
      <c r="B455" s="631"/>
      <c r="C455" s="631"/>
      <c r="D455" s="631"/>
      <c r="E455" s="631"/>
      <c r="F455" s="631"/>
      <c r="G455" s="631"/>
      <c r="H455" s="631"/>
      <c r="I455" s="631"/>
      <c r="J455" s="631"/>
    </row>
    <row r="456" spans="1:10" ht="12.75">
      <c r="A456" s="631"/>
      <c r="B456" s="631"/>
      <c r="C456" s="631"/>
      <c r="D456" s="631"/>
      <c r="E456" s="631"/>
      <c r="F456" s="631"/>
      <c r="G456" s="631"/>
      <c r="H456" s="631"/>
      <c r="I456" s="631"/>
      <c r="J456" s="631"/>
    </row>
    <row r="457" spans="1:10" ht="12.75">
      <c r="A457" s="631"/>
      <c r="B457" s="631"/>
      <c r="C457" s="631"/>
      <c r="D457" s="631"/>
      <c r="E457" s="631"/>
      <c r="F457" s="631"/>
      <c r="G457" s="631"/>
      <c r="H457" s="631"/>
      <c r="I457" s="631"/>
      <c r="J457" s="631"/>
    </row>
    <row r="458" spans="1:10" ht="12.75">
      <c r="A458" s="631"/>
      <c r="B458" s="631"/>
      <c r="C458" s="631"/>
      <c r="D458" s="631"/>
      <c r="E458" s="631"/>
      <c r="F458" s="631"/>
      <c r="G458" s="631"/>
      <c r="H458" s="631"/>
      <c r="I458" s="631"/>
      <c r="J458" s="631"/>
    </row>
    <row r="459" spans="1:10" ht="12.75">
      <c r="A459" s="631"/>
      <c r="B459" s="631"/>
      <c r="C459" s="631"/>
      <c r="D459" s="631"/>
      <c r="E459" s="631"/>
      <c r="F459" s="631"/>
      <c r="G459" s="631"/>
      <c r="H459" s="631"/>
      <c r="I459" s="631"/>
      <c r="J459" s="631"/>
    </row>
    <row r="460" spans="1:10" ht="12.75">
      <c r="A460" s="631"/>
      <c r="B460" s="631"/>
      <c r="C460" s="631"/>
      <c r="D460" s="631"/>
      <c r="E460" s="631"/>
      <c r="F460" s="631"/>
      <c r="G460" s="631"/>
      <c r="H460" s="631"/>
      <c r="I460" s="631"/>
      <c r="J460" s="631"/>
    </row>
    <row r="461" spans="1:10" ht="12.75">
      <c r="A461" s="631"/>
      <c r="B461" s="631"/>
      <c r="C461" s="631"/>
      <c r="D461" s="631"/>
      <c r="E461" s="631"/>
      <c r="F461" s="631"/>
      <c r="G461" s="631"/>
      <c r="H461" s="631"/>
      <c r="I461" s="631"/>
      <c r="J461" s="631"/>
    </row>
    <row r="462" spans="1:10" ht="12.75">
      <c r="A462" s="631"/>
      <c r="B462" s="631"/>
      <c r="C462" s="631"/>
      <c r="D462" s="631"/>
      <c r="E462" s="631"/>
      <c r="F462" s="631"/>
      <c r="G462" s="631"/>
      <c r="H462" s="631"/>
      <c r="I462" s="631"/>
      <c r="J462" s="631"/>
    </row>
    <row r="463" spans="1:10" ht="12.75">
      <c r="A463" s="631"/>
      <c r="B463" s="631"/>
      <c r="C463" s="631"/>
      <c r="D463" s="631"/>
      <c r="E463" s="631"/>
      <c r="F463" s="631"/>
      <c r="G463" s="631"/>
      <c r="H463" s="631"/>
      <c r="I463" s="631"/>
      <c r="J463" s="631"/>
    </row>
    <row r="464" spans="1:10" ht="12.75">
      <c r="A464" s="631"/>
      <c r="B464" s="631"/>
      <c r="C464" s="631"/>
      <c r="D464" s="631"/>
      <c r="E464" s="631"/>
      <c r="F464" s="631"/>
      <c r="G464" s="631"/>
      <c r="H464" s="631"/>
      <c r="I464" s="631"/>
      <c r="J464" s="631"/>
    </row>
    <row r="465" spans="1:10" ht="12.75">
      <c r="A465" s="631"/>
      <c r="B465" s="631"/>
      <c r="C465" s="631"/>
      <c r="D465" s="631"/>
      <c r="E465" s="631"/>
      <c r="F465" s="631"/>
      <c r="G465" s="631"/>
      <c r="H465" s="631"/>
      <c r="I465" s="631"/>
      <c r="J465" s="631"/>
    </row>
    <row r="466" spans="1:10" ht="12.75">
      <c r="A466" s="631"/>
      <c r="B466" s="631"/>
      <c r="C466" s="631"/>
      <c r="D466" s="631"/>
      <c r="E466" s="631"/>
      <c r="F466" s="631"/>
      <c r="G466" s="631"/>
      <c r="H466" s="631"/>
      <c r="I466" s="631"/>
      <c r="J466" s="631"/>
    </row>
    <row r="467" spans="1:10" ht="12.75">
      <c r="A467" s="631"/>
      <c r="B467" s="631"/>
      <c r="C467" s="631"/>
      <c r="D467" s="631"/>
      <c r="E467" s="631"/>
      <c r="F467" s="631"/>
      <c r="G467" s="631"/>
      <c r="H467" s="631"/>
      <c r="I467" s="631"/>
      <c r="J467" s="631"/>
    </row>
    <row r="468" spans="1:10" ht="12.75">
      <c r="A468" s="631"/>
      <c r="B468" s="631"/>
      <c r="C468" s="631"/>
      <c r="D468" s="631"/>
      <c r="E468" s="631"/>
      <c r="F468" s="631"/>
      <c r="G468" s="631"/>
      <c r="H468" s="631"/>
      <c r="I468" s="631"/>
      <c r="J468" s="631"/>
    </row>
    <row r="469" spans="1:10" ht="12.75">
      <c r="A469" s="631"/>
      <c r="B469" s="631"/>
      <c r="C469" s="631"/>
      <c r="D469" s="631"/>
      <c r="E469" s="631"/>
      <c r="F469" s="631"/>
      <c r="G469" s="631"/>
      <c r="H469" s="631"/>
      <c r="I469" s="631"/>
      <c r="J469" s="631"/>
    </row>
    <row r="470" spans="1:10" ht="12.75">
      <c r="A470" s="631"/>
      <c r="B470" s="631"/>
      <c r="C470" s="631"/>
      <c r="D470" s="631"/>
      <c r="E470" s="631"/>
      <c r="F470" s="631"/>
      <c r="G470" s="631"/>
      <c r="H470" s="631"/>
      <c r="I470" s="631"/>
      <c r="J470" s="631"/>
    </row>
    <row r="471" spans="1:10" ht="12.75">
      <c r="A471" s="631"/>
      <c r="B471" s="631"/>
      <c r="C471" s="631"/>
      <c r="D471" s="631"/>
      <c r="E471" s="631"/>
      <c r="F471" s="631"/>
      <c r="G471" s="631"/>
      <c r="H471" s="631"/>
      <c r="I471" s="631"/>
      <c r="J471" s="631"/>
    </row>
    <row r="472" spans="1:10" ht="12.75">
      <c r="A472" s="631"/>
      <c r="B472" s="631"/>
      <c r="C472" s="631"/>
      <c r="D472" s="631"/>
      <c r="E472" s="631"/>
      <c r="F472" s="631"/>
      <c r="G472" s="631"/>
      <c r="H472" s="631"/>
      <c r="I472" s="631"/>
      <c r="J472" s="631"/>
    </row>
    <row r="473" spans="1:10" ht="12.75">
      <c r="A473" s="631"/>
      <c r="B473" s="631"/>
      <c r="C473" s="631"/>
      <c r="D473" s="631"/>
      <c r="E473" s="631"/>
      <c r="F473" s="631"/>
      <c r="G473" s="631"/>
      <c r="H473" s="631"/>
      <c r="I473" s="631"/>
      <c r="J473" s="631"/>
    </row>
    <row r="474" spans="1:10" ht="12.75">
      <c r="A474" s="631"/>
      <c r="B474" s="631"/>
      <c r="C474" s="631"/>
      <c r="D474" s="631"/>
      <c r="E474" s="631"/>
      <c r="F474" s="631"/>
      <c r="G474" s="631"/>
      <c r="H474" s="631"/>
      <c r="I474" s="631"/>
      <c r="J474" s="631"/>
    </row>
    <row r="475" spans="1:10" ht="12.75">
      <c r="A475" s="631"/>
      <c r="B475" s="631"/>
      <c r="C475" s="631"/>
      <c r="D475" s="631"/>
      <c r="E475" s="631"/>
      <c r="F475" s="631"/>
      <c r="G475" s="631"/>
      <c r="H475" s="631"/>
      <c r="I475" s="631"/>
      <c r="J475" s="631"/>
    </row>
    <row r="476" spans="1:10" ht="12.75">
      <c r="A476" s="631"/>
      <c r="B476" s="631"/>
      <c r="C476" s="631"/>
      <c r="D476" s="631"/>
      <c r="E476" s="631"/>
      <c r="F476" s="631"/>
      <c r="G476" s="631"/>
      <c r="H476" s="631"/>
      <c r="I476" s="631"/>
      <c r="J476" s="631"/>
    </row>
    <row r="477" spans="1:10" ht="12.75">
      <c r="A477" s="631"/>
      <c r="B477" s="631"/>
      <c r="C477" s="631"/>
      <c r="D477" s="631"/>
      <c r="E477" s="631"/>
      <c r="F477" s="631"/>
      <c r="G477" s="631"/>
      <c r="H477" s="631"/>
      <c r="I477" s="631"/>
      <c r="J477" s="631"/>
    </row>
    <row r="478" spans="1:10" ht="12.75">
      <c r="A478" s="631"/>
      <c r="B478" s="631"/>
      <c r="C478" s="631"/>
      <c r="D478" s="631"/>
      <c r="E478" s="631"/>
      <c r="F478" s="631"/>
      <c r="G478" s="631"/>
      <c r="H478" s="631"/>
      <c r="I478" s="631"/>
      <c r="J478" s="631"/>
    </row>
    <row r="479" spans="1:10" ht="12.75">
      <c r="A479" s="631"/>
      <c r="B479" s="631"/>
      <c r="C479" s="631"/>
      <c r="D479" s="631"/>
      <c r="E479" s="631"/>
      <c r="F479" s="631"/>
      <c r="G479" s="631"/>
      <c r="H479" s="631"/>
      <c r="I479" s="631"/>
      <c r="J479" s="631"/>
    </row>
    <row r="480" spans="1:10" ht="12.75">
      <c r="A480" s="631"/>
      <c r="B480" s="631"/>
      <c r="C480" s="631"/>
      <c r="D480" s="631"/>
      <c r="E480" s="631"/>
      <c r="F480" s="631"/>
      <c r="G480" s="631"/>
      <c r="H480" s="631"/>
      <c r="I480" s="631"/>
      <c r="J480" s="631"/>
    </row>
    <row r="481" spans="1:10" ht="12.75">
      <c r="A481" s="631"/>
      <c r="B481" s="631"/>
      <c r="C481" s="631"/>
      <c r="D481" s="631"/>
      <c r="E481" s="631"/>
      <c r="F481" s="631"/>
      <c r="G481" s="631"/>
      <c r="H481" s="631"/>
      <c r="I481" s="631"/>
      <c r="J481" s="631"/>
    </row>
    <row r="482" spans="1:10" ht="12.75">
      <c r="A482" s="631"/>
      <c r="B482" s="631"/>
      <c r="C482" s="631"/>
      <c r="D482" s="631"/>
      <c r="E482" s="631"/>
      <c r="F482" s="631"/>
      <c r="G482" s="631"/>
      <c r="H482" s="631"/>
      <c r="I482" s="631"/>
      <c r="J482" s="631"/>
    </row>
    <row r="483" spans="1:10" ht="12.75">
      <c r="A483" s="631"/>
      <c r="B483" s="631"/>
      <c r="C483" s="631"/>
      <c r="D483" s="631"/>
      <c r="E483" s="631"/>
      <c r="F483" s="631"/>
      <c r="G483" s="631"/>
      <c r="H483" s="631"/>
      <c r="I483" s="631"/>
      <c r="J483" s="631"/>
    </row>
    <row r="484" spans="1:10" ht="12.75">
      <c r="A484" s="631"/>
      <c r="B484" s="631"/>
      <c r="C484" s="631"/>
      <c r="D484" s="631"/>
      <c r="E484" s="631"/>
      <c r="F484" s="631"/>
      <c r="G484" s="631"/>
      <c r="H484" s="631"/>
      <c r="I484" s="631"/>
      <c r="J484" s="631"/>
    </row>
    <row r="485" spans="1:10" ht="12.75">
      <c r="A485" s="631"/>
      <c r="B485" s="631"/>
      <c r="C485" s="631"/>
      <c r="D485" s="631"/>
      <c r="E485" s="631"/>
      <c r="F485" s="631"/>
      <c r="G485" s="631"/>
      <c r="H485" s="631"/>
      <c r="I485" s="631"/>
      <c r="J485" s="631"/>
    </row>
    <row r="486" spans="1:10" ht="12.75">
      <c r="A486" s="631"/>
      <c r="B486" s="631"/>
      <c r="C486" s="631"/>
      <c r="D486" s="631"/>
      <c r="E486" s="631"/>
      <c r="F486" s="631"/>
      <c r="G486" s="631"/>
      <c r="H486" s="631"/>
      <c r="I486" s="631"/>
      <c r="J486" s="631"/>
    </row>
    <row r="487" spans="1:10" ht="12.75">
      <c r="A487" s="631"/>
      <c r="B487" s="631"/>
      <c r="C487" s="631"/>
      <c r="D487" s="631"/>
      <c r="E487" s="631"/>
      <c r="F487" s="631"/>
      <c r="G487" s="631"/>
      <c r="H487" s="631"/>
      <c r="I487" s="631"/>
      <c r="J487" s="631"/>
    </row>
    <row r="488" spans="1:10" ht="12.75">
      <c r="A488" s="631"/>
      <c r="B488" s="631"/>
      <c r="C488" s="631"/>
      <c r="D488" s="631"/>
      <c r="E488" s="631"/>
      <c r="F488" s="631"/>
      <c r="G488" s="631"/>
      <c r="H488" s="631"/>
      <c r="I488" s="631"/>
      <c r="J488" s="631"/>
    </row>
    <row r="489" spans="1:10" ht="12.75">
      <c r="A489" s="631"/>
      <c r="B489" s="631"/>
      <c r="C489" s="631"/>
      <c r="D489" s="631"/>
      <c r="E489" s="631"/>
      <c r="F489" s="631"/>
      <c r="G489" s="631"/>
      <c r="H489" s="631"/>
      <c r="I489" s="631"/>
      <c r="J489" s="631"/>
    </row>
    <row r="490" spans="1:10" ht="12.75">
      <c r="A490" s="631"/>
      <c r="B490" s="631"/>
      <c r="C490" s="631"/>
      <c r="D490" s="631"/>
      <c r="E490" s="631"/>
      <c r="F490" s="631"/>
      <c r="G490" s="631"/>
      <c r="H490" s="631"/>
      <c r="I490" s="631"/>
      <c r="J490" s="631"/>
    </row>
    <row r="491" spans="1:10" ht="12.75">
      <c r="A491" s="631"/>
      <c r="B491" s="631"/>
      <c r="C491" s="631"/>
      <c r="D491" s="631"/>
      <c r="E491" s="631"/>
      <c r="F491" s="631"/>
      <c r="G491" s="631"/>
      <c r="H491" s="631"/>
      <c r="I491" s="631"/>
      <c r="J491" s="631"/>
    </row>
    <row r="492" spans="1:10" ht="12.75">
      <c r="A492" s="631"/>
      <c r="B492" s="631"/>
      <c r="C492" s="631"/>
      <c r="D492" s="631"/>
      <c r="E492" s="631"/>
      <c r="F492" s="631"/>
      <c r="G492" s="631"/>
      <c r="H492" s="631"/>
      <c r="I492" s="631"/>
      <c r="J492" s="631"/>
    </row>
    <row r="493" spans="1:10" ht="12.75">
      <c r="A493" s="631"/>
      <c r="B493" s="631"/>
      <c r="C493" s="631"/>
      <c r="D493" s="631"/>
      <c r="E493" s="631"/>
      <c r="F493" s="631"/>
      <c r="G493" s="631"/>
      <c r="H493" s="631"/>
      <c r="I493" s="631"/>
      <c r="J493" s="631"/>
    </row>
    <row r="494" spans="1:10" ht="12.75">
      <c r="A494" s="631"/>
      <c r="B494" s="631"/>
      <c r="C494" s="631"/>
      <c r="D494" s="631"/>
      <c r="E494" s="631"/>
      <c r="F494" s="631"/>
      <c r="G494" s="631"/>
      <c r="H494" s="631"/>
      <c r="I494" s="631"/>
      <c r="J494" s="631"/>
    </row>
    <row r="495" spans="1:10" ht="12.75">
      <c r="A495" s="631"/>
      <c r="B495" s="631"/>
      <c r="C495" s="631"/>
      <c r="D495" s="631"/>
      <c r="E495" s="631"/>
      <c r="F495" s="631"/>
      <c r="G495" s="631"/>
      <c r="H495" s="631"/>
      <c r="I495" s="631"/>
      <c r="J495" s="631"/>
    </row>
    <row r="496" spans="1:10" ht="12.75">
      <c r="A496" s="631"/>
      <c r="B496" s="631"/>
      <c r="C496" s="631"/>
      <c r="D496" s="631"/>
      <c r="E496" s="631"/>
      <c r="F496" s="631"/>
      <c r="G496" s="631"/>
      <c r="H496" s="631"/>
      <c r="I496" s="631"/>
      <c r="J496" s="631"/>
    </row>
    <row r="497" spans="1:10" ht="12.75">
      <c r="A497" s="631"/>
      <c r="B497" s="631"/>
      <c r="C497" s="631"/>
      <c r="D497" s="631"/>
      <c r="E497" s="631"/>
      <c r="F497" s="631"/>
      <c r="G497" s="631"/>
      <c r="H497" s="631"/>
      <c r="I497" s="631"/>
      <c r="J497" s="631"/>
    </row>
    <row r="498" spans="1:10" ht="12.75">
      <c r="A498" s="631"/>
      <c r="B498" s="631"/>
      <c r="C498" s="631"/>
      <c r="D498" s="631"/>
      <c r="E498" s="631"/>
      <c r="F498" s="631"/>
      <c r="G498" s="631"/>
      <c r="H498" s="631"/>
      <c r="I498" s="631"/>
      <c r="J498" s="631"/>
    </row>
    <row r="499" spans="1:10" ht="12.75">
      <c r="A499" s="631"/>
      <c r="B499" s="631"/>
      <c r="C499" s="631"/>
      <c r="D499" s="631"/>
      <c r="E499" s="631"/>
      <c r="F499" s="631"/>
      <c r="G499" s="631"/>
      <c r="H499" s="631"/>
      <c r="I499" s="631"/>
      <c r="J499" s="631"/>
    </row>
    <row r="500" spans="1:10" ht="12.75">
      <c r="A500" s="631"/>
      <c r="B500" s="631"/>
      <c r="C500" s="631"/>
      <c r="D500" s="631"/>
      <c r="E500" s="631"/>
      <c r="F500" s="631"/>
      <c r="G500" s="631"/>
      <c r="H500" s="631"/>
      <c r="I500" s="631"/>
      <c r="J500" s="631"/>
    </row>
    <row r="501" spans="1:10" ht="12.75">
      <c r="A501" s="631"/>
      <c r="B501" s="631"/>
      <c r="C501" s="631"/>
      <c r="D501" s="631"/>
      <c r="E501" s="631"/>
      <c r="F501" s="631"/>
      <c r="G501" s="631"/>
      <c r="H501" s="631"/>
      <c r="I501" s="631"/>
      <c r="J501" s="631"/>
    </row>
    <row r="502" spans="1:10" ht="12.75">
      <c r="A502" s="631"/>
      <c r="B502" s="631"/>
      <c r="C502" s="631"/>
      <c r="D502" s="631"/>
      <c r="E502" s="631"/>
      <c r="F502" s="631"/>
      <c r="G502" s="631"/>
      <c r="H502" s="631"/>
      <c r="I502" s="631"/>
      <c r="J502" s="631"/>
    </row>
    <row r="503" spans="1:10" ht="12.75">
      <c r="A503" s="631"/>
      <c r="B503" s="631"/>
      <c r="C503" s="631"/>
      <c r="D503" s="631"/>
      <c r="E503" s="631"/>
      <c r="F503" s="631"/>
      <c r="G503" s="631"/>
      <c r="H503" s="631"/>
      <c r="I503" s="631"/>
      <c r="J503" s="631"/>
    </row>
    <row r="504" spans="1:10" ht="12.75">
      <c r="A504" s="631"/>
      <c r="B504" s="631"/>
      <c r="C504" s="631"/>
      <c r="D504" s="631"/>
      <c r="E504" s="631"/>
      <c r="F504" s="631"/>
      <c r="G504" s="631"/>
      <c r="H504" s="631"/>
      <c r="I504" s="631"/>
      <c r="J504" s="631"/>
    </row>
    <row r="505" spans="1:10" ht="12.75">
      <c r="A505" s="631"/>
      <c r="B505" s="631"/>
      <c r="C505" s="631"/>
      <c r="D505" s="631"/>
      <c r="E505" s="631"/>
      <c r="F505" s="631"/>
      <c r="G505" s="631"/>
      <c r="H505" s="631"/>
      <c r="I505" s="631"/>
      <c r="J505" s="631"/>
    </row>
    <row r="506" spans="1:10" ht="12.75">
      <c r="A506" s="631"/>
      <c r="B506" s="631"/>
      <c r="C506" s="631"/>
      <c r="D506" s="631"/>
      <c r="E506" s="631"/>
      <c r="F506" s="631"/>
      <c r="G506" s="631"/>
      <c r="H506" s="631"/>
      <c r="I506" s="631"/>
      <c r="J506" s="631"/>
    </row>
    <row r="507" spans="1:10" ht="12.75">
      <c r="A507" s="631"/>
      <c r="B507" s="631"/>
      <c r="C507" s="631"/>
      <c r="D507" s="631"/>
      <c r="E507" s="631"/>
      <c r="F507" s="631"/>
      <c r="G507" s="631"/>
      <c r="H507" s="631"/>
      <c r="I507" s="631"/>
      <c r="J507" s="631"/>
    </row>
    <row r="508" spans="1:10" ht="12.75">
      <c r="A508" s="631"/>
      <c r="B508" s="631"/>
      <c r="C508" s="631"/>
      <c r="D508" s="631"/>
      <c r="E508" s="631"/>
      <c r="F508" s="631"/>
      <c r="G508" s="631"/>
      <c r="H508" s="631"/>
      <c r="I508" s="631"/>
      <c r="J508" s="631"/>
    </row>
    <row r="509" spans="1:10" ht="12.75">
      <c r="A509" s="631"/>
      <c r="B509" s="631"/>
      <c r="C509" s="631"/>
      <c r="D509" s="631"/>
      <c r="E509" s="631"/>
      <c r="F509" s="631"/>
      <c r="G509" s="631"/>
      <c r="H509" s="631"/>
      <c r="I509" s="631"/>
      <c r="J509" s="631"/>
    </row>
    <row r="510" spans="1:10" ht="12.75">
      <c r="A510" s="631"/>
      <c r="B510" s="631"/>
      <c r="C510" s="631"/>
      <c r="D510" s="631"/>
      <c r="E510" s="631"/>
      <c r="F510" s="631"/>
      <c r="G510" s="631"/>
      <c r="H510" s="631"/>
      <c r="I510" s="631"/>
      <c r="J510" s="631"/>
    </row>
    <row r="511" spans="1:10" ht="12.75">
      <c r="A511" s="631"/>
      <c r="B511" s="631"/>
      <c r="C511" s="631"/>
      <c r="D511" s="631"/>
      <c r="E511" s="631"/>
      <c r="F511" s="631"/>
      <c r="G511" s="631"/>
      <c r="H511" s="631"/>
      <c r="I511" s="631"/>
      <c r="J511" s="631"/>
    </row>
    <row r="512" spans="1:10" ht="12.75">
      <c r="A512" s="631"/>
      <c r="B512" s="631"/>
      <c r="C512" s="631"/>
      <c r="D512" s="631"/>
      <c r="E512" s="631"/>
      <c r="F512" s="631"/>
      <c r="G512" s="631"/>
      <c r="H512" s="631"/>
      <c r="I512" s="631"/>
      <c r="J512" s="631"/>
    </row>
    <row r="513" spans="1:10" ht="12.75">
      <c r="A513" s="631"/>
      <c r="B513" s="631"/>
      <c r="C513" s="631"/>
      <c r="D513" s="631"/>
      <c r="E513" s="631"/>
      <c r="F513" s="631"/>
      <c r="G513" s="631"/>
      <c r="H513" s="631"/>
      <c r="I513" s="631"/>
      <c r="J513" s="631"/>
    </row>
    <row r="514" spans="1:10" ht="12.75">
      <c r="A514" s="631"/>
      <c r="B514" s="631"/>
      <c r="C514" s="631"/>
      <c r="D514" s="631"/>
      <c r="E514" s="631"/>
      <c r="F514" s="631"/>
      <c r="G514" s="631"/>
      <c r="H514" s="631"/>
      <c r="I514" s="631"/>
      <c r="J514" s="631"/>
    </row>
    <row r="515" spans="1:10" ht="12.75">
      <c r="A515" s="631"/>
      <c r="B515" s="631"/>
      <c r="C515" s="631"/>
      <c r="D515" s="631"/>
      <c r="E515" s="631"/>
      <c r="F515" s="631"/>
      <c r="G515" s="631"/>
      <c r="H515" s="631"/>
      <c r="I515" s="631"/>
      <c r="J515" s="631"/>
    </row>
    <row r="516" spans="1:10" ht="12.75">
      <c r="A516" s="631"/>
      <c r="B516" s="631"/>
      <c r="C516" s="631"/>
      <c r="D516" s="631"/>
      <c r="E516" s="631"/>
      <c r="F516" s="631"/>
      <c r="G516" s="631"/>
      <c r="H516" s="631"/>
      <c r="I516" s="631"/>
      <c r="J516" s="631"/>
    </row>
    <row r="517" spans="1:10" ht="12.75">
      <c r="A517" s="631"/>
      <c r="B517" s="631"/>
      <c r="C517" s="631"/>
      <c r="D517" s="631"/>
      <c r="E517" s="631"/>
      <c r="F517" s="631"/>
      <c r="G517" s="631"/>
      <c r="H517" s="631"/>
      <c r="I517" s="631"/>
      <c r="J517" s="631"/>
    </row>
    <row r="518" spans="1:10" ht="12.75">
      <c r="A518" s="631"/>
      <c r="B518" s="631"/>
      <c r="C518" s="631"/>
      <c r="D518" s="631"/>
      <c r="E518" s="631"/>
      <c r="F518" s="631"/>
      <c r="G518" s="631"/>
      <c r="H518" s="631"/>
      <c r="I518" s="631"/>
      <c r="J518" s="631"/>
    </row>
    <row r="519" spans="1:10" ht="12.75">
      <c r="A519" s="631"/>
      <c r="B519" s="631"/>
      <c r="C519" s="631"/>
      <c r="D519" s="631"/>
      <c r="E519" s="631"/>
      <c r="F519" s="631"/>
      <c r="G519" s="631"/>
      <c r="H519" s="631"/>
      <c r="I519" s="631"/>
      <c r="J519" s="631"/>
    </row>
    <row r="520" spans="1:10" ht="12.75">
      <c r="A520" s="631"/>
      <c r="B520" s="631"/>
      <c r="C520" s="631"/>
      <c r="D520" s="631"/>
      <c r="E520" s="631"/>
      <c r="F520" s="631"/>
      <c r="G520" s="631"/>
      <c r="H520" s="631"/>
      <c r="I520" s="631"/>
      <c r="J520" s="631"/>
    </row>
    <row r="521" spans="1:10" ht="12.75">
      <c r="A521" s="631"/>
      <c r="B521" s="631"/>
      <c r="C521" s="631"/>
      <c r="D521" s="631"/>
      <c r="E521" s="631"/>
      <c r="F521" s="631"/>
      <c r="G521" s="631"/>
      <c r="H521" s="631"/>
      <c r="I521" s="631"/>
      <c r="J521" s="631"/>
    </row>
    <row r="522" spans="1:10" ht="12.75">
      <c r="A522" s="631"/>
      <c r="B522" s="631"/>
      <c r="C522" s="631"/>
      <c r="D522" s="631"/>
      <c r="E522" s="631"/>
      <c r="F522" s="631"/>
      <c r="G522" s="631"/>
      <c r="H522" s="631"/>
      <c r="I522" s="631"/>
      <c r="J522" s="631"/>
    </row>
    <row r="523" spans="1:10" ht="12.75">
      <c r="A523" s="631"/>
      <c r="B523" s="631"/>
      <c r="C523" s="631"/>
      <c r="D523" s="631"/>
      <c r="E523" s="631"/>
      <c r="F523" s="631"/>
      <c r="G523" s="631"/>
      <c r="H523" s="631"/>
      <c r="I523" s="631"/>
      <c r="J523" s="631"/>
    </row>
    <row r="524" spans="1:10" ht="12.75">
      <c r="A524" s="631"/>
      <c r="B524" s="631"/>
      <c r="C524" s="631"/>
      <c r="D524" s="631"/>
      <c r="E524" s="631"/>
      <c r="F524" s="631"/>
      <c r="G524" s="631"/>
      <c r="H524" s="631"/>
      <c r="I524" s="631"/>
      <c r="J524" s="631"/>
    </row>
    <row r="525" spans="1:10" ht="12.75">
      <c r="A525" s="631"/>
      <c r="B525" s="631"/>
      <c r="C525" s="631"/>
      <c r="D525" s="631"/>
      <c r="E525" s="631"/>
      <c r="F525" s="631"/>
      <c r="G525" s="631"/>
      <c r="H525" s="631"/>
      <c r="I525" s="631"/>
      <c r="J525" s="631"/>
    </row>
    <row r="526" spans="1:10" ht="12.75">
      <c r="A526" s="631"/>
      <c r="B526" s="631"/>
      <c r="C526" s="631"/>
      <c r="D526" s="631"/>
      <c r="E526" s="631"/>
      <c r="F526" s="631"/>
      <c r="G526" s="631"/>
      <c r="H526" s="631"/>
      <c r="I526" s="631"/>
      <c r="J526" s="631"/>
    </row>
    <row r="527" spans="1:10" ht="12.75">
      <c r="A527" s="631"/>
      <c r="B527" s="631"/>
      <c r="C527" s="631"/>
      <c r="D527" s="631"/>
      <c r="E527" s="631"/>
      <c r="F527" s="631"/>
      <c r="G527" s="631"/>
      <c r="H527" s="631"/>
      <c r="I527" s="631"/>
      <c r="J527" s="631"/>
    </row>
    <row r="528" spans="1:10" ht="12.75">
      <c r="A528" s="631"/>
      <c r="B528" s="631"/>
      <c r="C528" s="631"/>
      <c r="D528" s="631"/>
      <c r="E528" s="631"/>
      <c r="F528" s="631"/>
      <c r="G528" s="631"/>
      <c r="H528" s="631"/>
      <c r="I528" s="631"/>
      <c r="J528" s="631"/>
    </row>
    <row r="529" spans="1:10" ht="12.75">
      <c r="A529" s="631"/>
      <c r="B529" s="631"/>
      <c r="C529" s="631"/>
      <c r="D529" s="631"/>
      <c r="E529" s="631"/>
      <c r="F529" s="631"/>
      <c r="G529" s="631"/>
      <c r="H529" s="631"/>
      <c r="I529" s="631"/>
      <c r="J529" s="631"/>
    </row>
    <row r="530" spans="1:10" ht="12.75">
      <c r="A530" s="631"/>
      <c r="B530" s="631"/>
      <c r="C530" s="631"/>
      <c r="D530" s="631"/>
      <c r="E530" s="631"/>
      <c r="F530" s="631"/>
      <c r="G530" s="631"/>
      <c r="H530" s="631"/>
      <c r="I530" s="631"/>
      <c r="J530" s="631"/>
    </row>
    <row r="531" spans="1:10" ht="12.75">
      <c r="A531" s="631"/>
      <c r="B531" s="631"/>
      <c r="C531" s="631"/>
      <c r="D531" s="631"/>
      <c r="E531" s="631"/>
      <c r="F531" s="631"/>
      <c r="G531" s="631"/>
      <c r="H531" s="631"/>
      <c r="I531" s="631"/>
      <c r="J531" s="631"/>
    </row>
    <row r="532" spans="1:10" ht="12.75">
      <c r="A532" s="631"/>
      <c r="B532" s="631"/>
      <c r="C532" s="631"/>
      <c r="D532" s="631"/>
      <c r="E532" s="631"/>
      <c r="F532" s="631"/>
      <c r="G532" s="631"/>
      <c r="H532" s="631"/>
      <c r="I532" s="631"/>
      <c r="J532" s="631"/>
    </row>
    <row r="533" spans="1:10" ht="12.75">
      <c r="A533" s="631"/>
      <c r="B533" s="631"/>
      <c r="C533" s="631"/>
      <c r="D533" s="631"/>
      <c r="E533" s="631"/>
      <c r="F533" s="631"/>
      <c r="G533" s="631"/>
      <c r="H533" s="631"/>
      <c r="I533" s="631"/>
      <c r="J533" s="631"/>
    </row>
    <row r="534" spans="1:10" ht="12.75">
      <c r="A534" s="631"/>
      <c r="B534" s="631"/>
      <c r="C534" s="631"/>
      <c r="D534" s="631"/>
      <c r="E534" s="631"/>
      <c r="F534" s="631"/>
      <c r="G534" s="631"/>
      <c r="H534" s="631"/>
      <c r="I534" s="631"/>
      <c r="J534" s="631"/>
    </row>
    <row r="535" spans="1:10" ht="12.75">
      <c r="A535" s="631"/>
      <c r="B535" s="631"/>
      <c r="C535" s="631"/>
      <c r="D535" s="631"/>
      <c r="E535" s="631"/>
      <c r="F535" s="631"/>
      <c r="G535" s="631"/>
      <c r="H535" s="631"/>
      <c r="I535" s="631"/>
      <c r="J535" s="631"/>
    </row>
    <row r="536" spans="1:10" ht="12.75">
      <c r="A536" s="631"/>
      <c r="B536" s="631"/>
      <c r="C536" s="631"/>
      <c r="D536" s="631"/>
      <c r="E536" s="631"/>
      <c r="F536" s="631"/>
      <c r="G536" s="631"/>
      <c r="H536" s="631"/>
      <c r="I536" s="631"/>
      <c r="J536" s="631"/>
    </row>
    <row r="537" spans="1:10" ht="12.75">
      <c r="A537" s="631"/>
      <c r="B537" s="631"/>
      <c r="C537" s="631"/>
      <c r="D537" s="631"/>
      <c r="E537" s="631"/>
      <c r="F537" s="631"/>
      <c r="G537" s="631"/>
      <c r="H537" s="631"/>
      <c r="I537" s="631"/>
      <c r="J537" s="631"/>
    </row>
    <row r="538" spans="1:10" ht="12.75">
      <c r="A538" s="631"/>
      <c r="B538" s="631"/>
      <c r="C538" s="631"/>
      <c r="D538" s="631"/>
      <c r="E538" s="631"/>
      <c r="F538" s="631"/>
      <c r="G538" s="631"/>
      <c r="H538" s="631"/>
      <c r="I538" s="631"/>
      <c r="J538" s="631"/>
    </row>
    <row r="539" spans="1:10" ht="12.75">
      <c r="A539" s="631"/>
      <c r="B539" s="631"/>
      <c r="C539" s="631"/>
      <c r="D539" s="631"/>
      <c r="E539" s="631"/>
      <c r="F539" s="631"/>
      <c r="G539" s="631"/>
      <c r="H539" s="631"/>
      <c r="I539" s="631"/>
      <c r="J539" s="631"/>
    </row>
    <row r="540" spans="1:10" ht="12.75">
      <c r="A540" s="631"/>
      <c r="B540" s="631"/>
      <c r="C540" s="631"/>
      <c r="D540" s="631"/>
      <c r="E540" s="631"/>
      <c r="F540" s="631"/>
      <c r="G540" s="631"/>
      <c r="H540" s="631"/>
      <c r="I540" s="631"/>
      <c r="J540" s="631"/>
    </row>
    <row r="541" spans="1:10" ht="12.75">
      <c r="A541" s="631"/>
      <c r="B541" s="631"/>
      <c r="C541" s="631"/>
      <c r="D541" s="631"/>
      <c r="E541" s="631"/>
      <c r="F541" s="631"/>
      <c r="G541" s="631"/>
      <c r="H541" s="631"/>
      <c r="I541" s="631"/>
      <c r="J541" s="631"/>
    </row>
    <row r="542" spans="1:10" ht="12.75">
      <c r="A542" s="631"/>
      <c r="B542" s="631"/>
      <c r="C542" s="631"/>
      <c r="D542" s="631"/>
      <c r="E542" s="631"/>
      <c r="F542" s="631"/>
      <c r="G542" s="631"/>
      <c r="H542" s="631"/>
      <c r="I542" s="631"/>
      <c r="J542" s="631"/>
    </row>
    <row r="543" spans="1:10" ht="12.75">
      <c r="A543" s="631"/>
      <c r="B543" s="631"/>
      <c r="C543" s="631"/>
      <c r="D543" s="631"/>
      <c r="E543" s="631"/>
      <c r="F543" s="631"/>
      <c r="G543" s="631"/>
      <c r="H543" s="631"/>
      <c r="I543" s="631"/>
      <c r="J543" s="631"/>
    </row>
    <row r="544" spans="1:10" ht="12.75">
      <c r="A544" s="631"/>
      <c r="B544" s="631"/>
      <c r="C544" s="631"/>
      <c r="D544" s="631"/>
      <c r="E544" s="631"/>
      <c r="F544" s="631"/>
      <c r="G544" s="631"/>
      <c r="H544" s="631"/>
      <c r="I544" s="631"/>
      <c r="J544" s="631"/>
    </row>
    <row r="545" spans="1:10" ht="12.75">
      <c r="A545" s="631"/>
      <c r="B545" s="631"/>
      <c r="C545" s="631"/>
      <c r="D545" s="631"/>
      <c r="E545" s="631"/>
      <c r="F545" s="631"/>
      <c r="G545" s="631"/>
      <c r="H545" s="631"/>
      <c r="I545" s="631"/>
      <c r="J545" s="631"/>
    </row>
    <row r="546" spans="1:10" ht="12.75">
      <c r="A546" s="631"/>
      <c r="B546" s="631"/>
      <c r="C546" s="631"/>
      <c r="D546" s="631"/>
      <c r="E546" s="631"/>
      <c r="F546" s="631"/>
      <c r="G546" s="631"/>
      <c r="H546" s="631"/>
      <c r="I546" s="631"/>
      <c r="J546" s="631"/>
    </row>
    <row r="547" spans="1:10" ht="12.75">
      <c r="A547" s="631"/>
      <c r="B547" s="631"/>
      <c r="C547" s="631"/>
      <c r="D547" s="631"/>
      <c r="E547" s="631"/>
      <c r="F547" s="631"/>
      <c r="G547" s="631"/>
      <c r="H547" s="631"/>
      <c r="I547" s="631"/>
      <c r="J547" s="631"/>
    </row>
    <row r="548" spans="1:10" ht="12.75">
      <c r="A548" s="631"/>
      <c r="B548" s="631"/>
      <c r="C548" s="631"/>
      <c r="D548" s="631"/>
      <c r="E548" s="631"/>
      <c r="F548" s="631"/>
      <c r="G548" s="631"/>
      <c r="H548" s="631"/>
      <c r="I548" s="631"/>
      <c r="J548" s="631"/>
    </row>
    <row r="549" spans="1:10" ht="12.75">
      <c r="A549" s="631"/>
      <c r="B549" s="631"/>
      <c r="C549" s="631"/>
      <c r="D549" s="631"/>
      <c r="E549" s="631"/>
      <c r="F549" s="631"/>
      <c r="G549" s="631"/>
      <c r="H549" s="631"/>
      <c r="I549" s="631"/>
      <c r="J549" s="631"/>
    </row>
    <row r="550" spans="1:10" ht="12.75">
      <c r="A550" s="631"/>
      <c r="B550" s="631"/>
      <c r="C550" s="631"/>
      <c r="D550" s="631"/>
      <c r="E550" s="631"/>
      <c r="F550" s="631"/>
      <c r="G550" s="631"/>
      <c r="H550" s="631"/>
      <c r="I550" s="631"/>
      <c r="J550" s="631"/>
    </row>
    <row r="551" spans="1:10" ht="12.75">
      <c r="A551" s="631"/>
      <c r="B551" s="631"/>
      <c r="C551" s="631"/>
      <c r="D551" s="631"/>
      <c r="E551" s="631"/>
      <c r="F551" s="631"/>
      <c r="G551" s="631"/>
      <c r="H551" s="631"/>
      <c r="I551" s="631"/>
      <c r="J551" s="631"/>
    </row>
    <row r="552" spans="1:10" ht="12.75">
      <c r="A552" s="631"/>
      <c r="B552" s="631"/>
      <c r="C552" s="631"/>
      <c r="D552" s="631"/>
      <c r="E552" s="631"/>
      <c r="F552" s="631"/>
      <c r="G552" s="631"/>
      <c r="H552" s="631"/>
      <c r="I552" s="631"/>
      <c r="J552" s="631"/>
    </row>
    <row r="553" spans="1:10" ht="12.75">
      <c r="A553" s="631"/>
      <c r="B553" s="631"/>
      <c r="C553" s="631"/>
      <c r="D553" s="631"/>
      <c r="E553" s="631"/>
      <c r="F553" s="631"/>
      <c r="G553" s="631"/>
      <c r="H553" s="631"/>
      <c r="I553" s="631"/>
      <c r="J553" s="631"/>
    </row>
    <row r="554" spans="1:10" ht="12.75">
      <c r="A554" s="631"/>
      <c r="B554" s="631"/>
      <c r="C554" s="631"/>
      <c r="D554" s="631"/>
      <c r="E554" s="631"/>
      <c r="F554" s="631"/>
      <c r="G554" s="631"/>
      <c r="H554" s="631"/>
      <c r="I554" s="631"/>
      <c r="J554" s="631"/>
    </row>
    <row r="555" spans="1:10" ht="12.75">
      <c r="A555" s="631"/>
      <c r="B555" s="631"/>
      <c r="C555" s="631"/>
      <c r="D555" s="631"/>
      <c r="E555" s="631"/>
      <c r="F555" s="631"/>
      <c r="G555" s="631"/>
      <c r="H555" s="631"/>
      <c r="I555" s="631"/>
      <c r="J555" s="631"/>
    </row>
    <row r="556" spans="1:10" ht="12.75">
      <c r="A556" s="631"/>
      <c r="B556" s="631"/>
      <c r="C556" s="631"/>
      <c r="D556" s="631"/>
      <c r="E556" s="631"/>
      <c r="F556" s="631"/>
      <c r="G556" s="631"/>
      <c r="H556" s="631"/>
      <c r="I556" s="631"/>
      <c r="J556" s="631"/>
    </row>
    <row r="557" spans="1:10" ht="12.75">
      <c r="A557" s="631"/>
      <c r="B557" s="631"/>
      <c r="C557" s="631"/>
      <c r="D557" s="631"/>
      <c r="E557" s="631"/>
      <c r="F557" s="631"/>
      <c r="G557" s="631"/>
      <c r="H557" s="631"/>
      <c r="I557" s="631"/>
      <c r="J557" s="631"/>
    </row>
    <row r="558" spans="1:10" ht="12.75">
      <c r="A558" s="631"/>
      <c r="B558" s="631"/>
      <c r="C558" s="631"/>
      <c r="D558" s="631"/>
      <c r="E558" s="631"/>
      <c r="F558" s="631"/>
      <c r="G558" s="631"/>
      <c r="H558" s="631"/>
      <c r="I558" s="631"/>
      <c r="J558" s="631"/>
    </row>
    <row r="559" spans="1:10" ht="12.75">
      <c r="A559" s="631"/>
      <c r="B559" s="631"/>
      <c r="C559" s="631"/>
      <c r="D559" s="631"/>
      <c r="E559" s="631"/>
      <c r="F559" s="631"/>
      <c r="G559" s="631"/>
      <c r="H559" s="631"/>
      <c r="I559" s="631"/>
      <c r="J559" s="631"/>
    </row>
    <row r="560" spans="1:10" ht="12.75">
      <c r="A560" s="631"/>
      <c r="B560" s="631"/>
      <c r="C560" s="631"/>
      <c r="D560" s="631"/>
      <c r="E560" s="631"/>
      <c r="F560" s="631"/>
      <c r="G560" s="631"/>
      <c r="H560" s="631"/>
      <c r="I560" s="631"/>
      <c r="J560" s="631"/>
    </row>
    <row r="561" spans="1:10" ht="12.75">
      <c r="A561" s="631"/>
      <c r="B561" s="631"/>
      <c r="C561" s="631"/>
      <c r="D561" s="631"/>
      <c r="E561" s="631"/>
      <c r="F561" s="631"/>
      <c r="G561" s="631"/>
      <c r="H561" s="631"/>
      <c r="I561" s="631"/>
      <c r="J561" s="631"/>
    </row>
    <row r="562" spans="1:10" ht="12.75">
      <c r="A562" s="631"/>
      <c r="B562" s="631"/>
      <c r="C562" s="631"/>
      <c r="D562" s="631"/>
      <c r="E562" s="631"/>
      <c r="F562" s="631"/>
      <c r="G562" s="631"/>
      <c r="H562" s="631"/>
      <c r="I562" s="631"/>
      <c r="J562" s="631"/>
    </row>
    <row r="563" spans="1:10" ht="12.75">
      <c r="A563" s="631"/>
      <c r="B563" s="631"/>
      <c r="C563" s="631"/>
      <c r="D563" s="631"/>
      <c r="E563" s="631"/>
      <c r="F563" s="631"/>
      <c r="G563" s="631"/>
      <c r="H563" s="631"/>
      <c r="I563" s="631"/>
      <c r="J563" s="631"/>
    </row>
    <row r="564" spans="1:10" ht="12.75">
      <c r="A564" s="631"/>
      <c r="B564" s="631"/>
      <c r="C564" s="631"/>
      <c r="D564" s="631"/>
      <c r="E564" s="631"/>
      <c r="F564" s="631"/>
      <c r="G564" s="631"/>
      <c r="H564" s="631"/>
      <c r="I564" s="631"/>
      <c r="J564" s="631"/>
    </row>
    <row r="565" spans="1:10" ht="12.75">
      <c r="A565" s="631"/>
      <c r="B565" s="631"/>
      <c r="C565" s="631"/>
      <c r="D565" s="631"/>
      <c r="E565" s="631"/>
      <c r="F565" s="631"/>
      <c r="G565" s="631"/>
      <c r="H565" s="631"/>
      <c r="I565" s="631"/>
      <c r="J565" s="631"/>
    </row>
    <row r="566" spans="1:10" ht="12.75">
      <c r="A566" s="631"/>
      <c r="B566" s="631"/>
      <c r="C566" s="631"/>
      <c r="D566" s="631"/>
      <c r="E566" s="631"/>
      <c r="F566" s="631"/>
      <c r="G566" s="631"/>
      <c r="H566" s="631"/>
      <c r="I566" s="631"/>
      <c r="J566" s="631"/>
    </row>
    <row r="567" spans="1:10" ht="12.75">
      <c r="A567" s="631"/>
      <c r="B567" s="631"/>
      <c r="C567" s="631"/>
      <c r="D567" s="631"/>
      <c r="E567" s="631"/>
      <c r="F567" s="631"/>
      <c r="G567" s="631"/>
      <c r="H567" s="631"/>
      <c r="I567" s="631"/>
      <c r="J567" s="631"/>
    </row>
    <row r="568" spans="1:10" ht="12.75">
      <c r="A568" s="631"/>
      <c r="B568" s="631"/>
      <c r="C568" s="631"/>
      <c r="D568" s="631"/>
      <c r="E568" s="631"/>
      <c r="F568" s="631"/>
      <c r="G568" s="631"/>
      <c r="H568" s="631"/>
      <c r="I568" s="631"/>
      <c r="J568" s="631"/>
    </row>
    <row r="569" spans="1:10" ht="12.75">
      <c r="A569" s="631"/>
      <c r="B569" s="631"/>
      <c r="C569" s="631"/>
      <c r="D569" s="631"/>
      <c r="E569" s="631"/>
      <c r="F569" s="631"/>
      <c r="G569" s="631"/>
      <c r="H569" s="631"/>
      <c r="I569" s="631"/>
      <c r="J569" s="631"/>
    </row>
    <row r="570" spans="1:10" ht="12.75">
      <c r="A570" s="631"/>
      <c r="B570" s="631"/>
      <c r="C570" s="631"/>
      <c r="D570" s="631"/>
      <c r="E570" s="631"/>
      <c r="F570" s="631"/>
      <c r="G570" s="631"/>
      <c r="H570" s="631"/>
      <c r="I570" s="631"/>
      <c r="J570" s="631"/>
    </row>
    <row r="571" spans="1:10" ht="12.75">
      <c r="A571" s="631"/>
      <c r="B571" s="631"/>
      <c r="C571" s="631"/>
      <c r="D571" s="631"/>
      <c r="E571" s="631"/>
      <c r="F571" s="631"/>
      <c r="G571" s="631"/>
      <c r="H571" s="631"/>
      <c r="I571" s="631"/>
      <c r="J571" s="631"/>
    </row>
    <row r="572" spans="1:10" ht="12.75">
      <c r="A572" s="631"/>
      <c r="B572" s="631"/>
      <c r="C572" s="631"/>
      <c r="D572" s="631"/>
      <c r="E572" s="631"/>
      <c r="F572" s="631"/>
      <c r="G572" s="631"/>
      <c r="H572" s="631"/>
      <c r="I572" s="631"/>
      <c r="J572" s="631"/>
    </row>
    <row r="573" spans="1:10" ht="12.75">
      <c r="A573" s="631"/>
      <c r="B573" s="631"/>
      <c r="C573" s="631"/>
      <c r="D573" s="631"/>
      <c r="E573" s="631"/>
      <c r="F573" s="631"/>
      <c r="G573" s="631"/>
      <c r="H573" s="631"/>
      <c r="I573" s="631"/>
      <c r="J573" s="631"/>
    </row>
    <row r="574" spans="1:10" ht="12.75">
      <c r="A574" s="631"/>
      <c r="B574" s="631"/>
      <c r="C574" s="631"/>
      <c r="D574" s="631"/>
      <c r="E574" s="631"/>
      <c r="F574" s="631"/>
      <c r="G574" s="631"/>
      <c r="H574" s="631"/>
      <c r="I574" s="631"/>
      <c r="J574" s="631"/>
    </row>
    <row r="575" spans="1:10" ht="12.75">
      <c r="A575" s="631"/>
      <c r="B575" s="631"/>
      <c r="C575" s="631"/>
      <c r="D575" s="631"/>
      <c r="E575" s="631"/>
      <c r="F575" s="631"/>
      <c r="G575" s="631"/>
      <c r="H575" s="631"/>
      <c r="I575" s="631"/>
      <c r="J575" s="631"/>
    </row>
    <row r="576" spans="1:10" ht="12.75">
      <c r="A576" s="631"/>
      <c r="B576" s="631"/>
      <c r="C576" s="631"/>
      <c r="D576" s="631"/>
      <c r="E576" s="631"/>
      <c r="F576" s="631"/>
      <c r="G576" s="631"/>
      <c r="H576" s="631"/>
      <c r="I576" s="631"/>
      <c r="J576" s="631"/>
    </row>
    <row r="577" spans="1:10" ht="12.75">
      <c r="A577" s="631"/>
      <c r="B577" s="631"/>
      <c r="C577" s="631"/>
      <c r="D577" s="631"/>
      <c r="E577" s="631"/>
      <c r="F577" s="631"/>
      <c r="G577" s="631"/>
      <c r="H577" s="631"/>
      <c r="I577" s="631"/>
      <c r="J577" s="631"/>
    </row>
    <row r="578" spans="1:10" ht="12.75">
      <c r="A578" s="631"/>
      <c r="B578" s="631"/>
      <c r="C578" s="631"/>
      <c r="D578" s="631"/>
      <c r="E578" s="631"/>
      <c r="F578" s="631"/>
      <c r="G578" s="631"/>
      <c r="H578" s="631"/>
      <c r="I578" s="631"/>
      <c r="J578" s="631"/>
    </row>
    <row r="579" spans="1:10" ht="12.75">
      <c r="A579" s="631"/>
      <c r="B579" s="631"/>
      <c r="C579" s="631"/>
      <c r="D579" s="631"/>
      <c r="E579" s="631"/>
      <c r="F579" s="631"/>
      <c r="G579" s="631"/>
      <c r="H579" s="631"/>
      <c r="I579" s="631"/>
      <c r="J579" s="631"/>
    </row>
    <row r="580" spans="1:10" ht="12.75">
      <c r="A580" s="631"/>
      <c r="B580" s="631"/>
      <c r="C580" s="631"/>
      <c r="D580" s="631"/>
      <c r="E580" s="631"/>
      <c r="F580" s="631"/>
      <c r="G580" s="631"/>
      <c r="H580" s="631"/>
      <c r="I580" s="631"/>
      <c r="J580" s="631"/>
    </row>
    <row r="581" spans="1:10" ht="12.75">
      <c r="A581" s="631"/>
      <c r="B581" s="631"/>
      <c r="C581" s="631"/>
      <c r="D581" s="631"/>
      <c r="E581" s="631"/>
      <c r="F581" s="631"/>
      <c r="G581" s="631"/>
      <c r="H581" s="631"/>
      <c r="I581" s="631"/>
      <c r="J581" s="631"/>
    </row>
    <row r="582" spans="1:10" ht="12.75">
      <c r="A582" s="631"/>
      <c r="B582" s="631"/>
      <c r="C582" s="631"/>
      <c r="D582" s="631"/>
      <c r="E582" s="631"/>
      <c r="F582" s="631"/>
      <c r="G582" s="631"/>
      <c r="H582" s="631"/>
      <c r="I582" s="631"/>
      <c r="J582" s="631"/>
    </row>
    <row r="583" spans="1:10" ht="12.75">
      <c r="A583" s="631"/>
      <c r="B583" s="631"/>
      <c r="C583" s="631"/>
      <c r="D583" s="631"/>
      <c r="E583" s="631"/>
      <c r="F583" s="631"/>
      <c r="G583" s="631"/>
      <c r="H583" s="631"/>
      <c r="I583" s="631"/>
      <c r="J583" s="631"/>
    </row>
    <row r="584" spans="1:10" ht="12.75">
      <c r="A584" s="631"/>
      <c r="B584" s="631"/>
      <c r="C584" s="631"/>
      <c r="D584" s="631"/>
      <c r="E584" s="631"/>
      <c r="F584" s="631"/>
      <c r="G584" s="631"/>
      <c r="H584" s="631"/>
      <c r="I584" s="631"/>
      <c r="J584" s="631"/>
    </row>
    <row r="585" spans="1:10" ht="12.75">
      <c r="A585" s="631"/>
      <c r="B585" s="631"/>
      <c r="C585" s="631"/>
      <c r="D585" s="631"/>
      <c r="E585" s="631"/>
      <c r="F585" s="631"/>
      <c r="G585" s="631"/>
      <c r="H585" s="631"/>
      <c r="I585" s="631"/>
      <c r="J585" s="631"/>
    </row>
    <row r="586" spans="1:10" ht="12.75">
      <c r="A586" s="631"/>
      <c r="B586" s="631"/>
      <c r="C586" s="631"/>
      <c r="D586" s="631"/>
      <c r="E586" s="631"/>
      <c r="F586" s="631"/>
      <c r="G586" s="631"/>
      <c r="H586" s="631"/>
      <c r="I586" s="631"/>
      <c r="J586" s="631"/>
    </row>
    <row r="587" spans="1:10" ht="12.75">
      <c r="A587" s="631"/>
      <c r="B587" s="631"/>
      <c r="C587" s="631"/>
      <c r="D587" s="631"/>
      <c r="E587" s="631"/>
      <c r="F587" s="631"/>
      <c r="G587" s="631"/>
      <c r="H587" s="631"/>
      <c r="I587" s="631"/>
      <c r="J587" s="631"/>
    </row>
    <row r="588" spans="1:10" ht="12.75">
      <c r="A588" s="631"/>
      <c r="B588" s="631"/>
      <c r="C588" s="631"/>
      <c r="D588" s="631"/>
      <c r="E588" s="631"/>
      <c r="F588" s="631"/>
      <c r="G588" s="631"/>
      <c r="H588" s="631"/>
      <c r="I588" s="631"/>
      <c r="J588" s="631"/>
    </row>
    <row r="589" spans="1:10" ht="12.75">
      <c r="A589" s="631"/>
      <c r="B589" s="631"/>
      <c r="C589" s="631"/>
      <c r="D589" s="631"/>
      <c r="E589" s="631"/>
      <c r="F589" s="631"/>
      <c r="G589" s="631"/>
      <c r="H589" s="631"/>
      <c r="I589" s="631"/>
      <c r="J589" s="631"/>
    </row>
    <row r="590" spans="1:10" ht="12.75">
      <c r="A590" s="631"/>
      <c r="B590" s="631"/>
      <c r="C590" s="631"/>
      <c r="D590" s="631"/>
      <c r="E590" s="631"/>
      <c r="F590" s="631"/>
      <c r="G590" s="631"/>
      <c r="H590" s="631"/>
      <c r="I590" s="631"/>
      <c r="J590" s="631"/>
    </row>
    <row r="591" spans="1:10" ht="12.75">
      <c r="A591" s="631"/>
      <c r="B591" s="631"/>
      <c r="C591" s="631"/>
      <c r="D591" s="631"/>
      <c r="E591" s="631"/>
      <c r="F591" s="631"/>
      <c r="G591" s="631"/>
      <c r="H591" s="631"/>
      <c r="I591" s="631"/>
      <c r="J591" s="631"/>
    </row>
    <row r="592" spans="1:10" ht="12.75">
      <c r="A592" s="631"/>
      <c r="B592" s="631"/>
      <c r="C592" s="631"/>
      <c r="D592" s="631"/>
      <c r="E592" s="631"/>
      <c r="F592" s="631"/>
      <c r="G592" s="631"/>
      <c r="H592" s="631"/>
      <c r="I592" s="631"/>
      <c r="J592" s="631"/>
    </row>
    <row r="593" spans="1:10" ht="12.75">
      <c r="A593" s="631"/>
      <c r="B593" s="631"/>
      <c r="C593" s="631"/>
      <c r="D593" s="631"/>
      <c r="E593" s="631"/>
      <c r="F593" s="631"/>
      <c r="G593" s="631"/>
      <c r="H593" s="631"/>
      <c r="I593" s="631"/>
      <c r="J593" s="631"/>
    </row>
    <row r="594" spans="1:10" ht="12.75">
      <c r="A594" s="631"/>
      <c r="B594" s="631"/>
      <c r="C594" s="631"/>
      <c r="D594" s="631"/>
      <c r="E594" s="631"/>
      <c r="F594" s="631"/>
      <c r="G594" s="631"/>
      <c r="H594" s="631"/>
      <c r="I594" s="631"/>
      <c r="J594" s="631"/>
    </row>
    <row r="595" spans="1:10" ht="12.75">
      <c r="A595" s="631"/>
      <c r="B595" s="631"/>
      <c r="C595" s="631"/>
      <c r="D595" s="631"/>
      <c r="E595" s="631"/>
      <c r="F595" s="631"/>
      <c r="G595" s="631"/>
      <c r="H595" s="631"/>
      <c r="I595" s="631"/>
      <c r="J595" s="631"/>
    </row>
    <row r="596" spans="1:10" ht="12.75">
      <c r="A596" s="631"/>
      <c r="B596" s="631"/>
      <c r="C596" s="631"/>
      <c r="D596" s="631"/>
      <c r="E596" s="631"/>
      <c r="F596" s="631"/>
      <c r="G596" s="631"/>
      <c r="H596" s="631"/>
      <c r="I596" s="631"/>
      <c r="J596" s="631"/>
    </row>
    <row r="597" spans="1:10" ht="12.75">
      <c r="A597" s="631"/>
      <c r="B597" s="631"/>
      <c r="C597" s="631"/>
      <c r="D597" s="631"/>
      <c r="E597" s="631"/>
      <c r="F597" s="631"/>
      <c r="G597" s="631"/>
      <c r="H597" s="631"/>
      <c r="I597" s="631"/>
      <c r="J597" s="631"/>
    </row>
    <row r="598" spans="1:10" ht="12.75">
      <c r="A598" s="631"/>
      <c r="B598" s="631"/>
      <c r="C598" s="631"/>
      <c r="D598" s="631"/>
      <c r="E598" s="631"/>
      <c r="F598" s="631"/>
      <c r="G598" s="631"/>
      <c r="H598" s="631"/>
      <c r="I598" s="631"/>
      <c r="J598" s="631"/>
    </row>
    <row r="599" spans="1:10" ht="12.75">
      <c r="A599" s="631"/>
      <c r="B599" s="631"/>
      <c r="C599" s="631"/>
      <c r="D599" s="631"/>
      <c r="E599" s="631"/>
      <c r="F599" s="631"/>
      <c r="G599" s="631"/>
      <c r="H599" s="631"/>
      <c r="I599" s="631"/>
      <c r="J599" s="631"/>
    </row>
    <row r="600" spans="1:10" ht="12.75">
      <c r="A600" s="631"/>
      <c r="B600" s="631"/>
      <c r="C600" s="631"/>
      <c r="D600" s="631"/>
      <c r="E600" s="631"/>
      <c r="F600" s="631"/>
      <c r="G600" s="631"/>
      <c r="H600" s="631"/>
      <c r="I600" s="631"/>
      <c r="J600" s="631"/>
    </row>
    <row r="601" spans="1:10" ht="12.75">
      <c r="A601" s="631"/>
      <c r="B601" s="631"/>
      <c r="C601" s="631"/>
      <c r="D601" s="631"/>
      <c r="E601" s="631"/>
      <c r="F601" s="631"/>
      <c r="G601" s="631"/>
      <c r="H601" s="631"/>
      <c r="I601" s="631"/>
      <c r="J601" s="631"/>
    </row>
    <row r="602" spans="1:10" ht="12.75">
      <c r="A602" s="631"/>
      <c r="B602" s="631"/>
      <c r="C602" s="631"/>
      <c r="D602" s="631"/>
      <c r="E602" s="631"/>
      <c r="F602" s="631"/>
      <c r="G602" s="631"/>
      <c r="H602" s="631"/>
      <c r="I602" s="631"/>
      <c r="J602" s="631"/>
    </row>
    <row r="603" spans="1:10" ht="12.75">
      <c r="A603" s="631"/>
      <c r="B603" s="631"/>
      <c r="C603" s="631"/>
      <c r="D603" s="631"/>
      <c r="E603" s="631"/>
      <c r="F603" s="631"/>
      <c r="G603" s="631"/>
      <c r="H603" s="631"/>
      <c r="I603" s="631"/>
      <c r="J603" s="631"/>
    </row>
    <row r="604" spans="1:10" ht="12.75">
      <c r="A604" s="631"/>
      <c r="B604" s="631"/>
      <c r="C604" s="631"/>
      <c r="D604" s="631"/>
      <c r="E604" s="631"/>
      <c r="F604" s="631"/>
      <c r="G604" s="631"/>
      <c r="H604" s="631"/>
      <c r="I604" s="631"/>
      <c r="J604" s="631"/>
    </row>
    <row r="605" spans="1:10" ht="12.75">
      <c r="A605" s="631"/>
      <c r="B605" s="631"/>
      <c r="C605" s="631"/>
      <c r="D605" s="631"/>
      <c r="E605" s="631"/>
      <c r="F605" s="631"/>
      <c r="G605" s="631"/>
      <c r="H605" s="631"/>
      <c r="I605" s="631"/>
      <c r="J605" s="631"/>
    </row>
    <row r="606" spans="1:10" ht="12.75">
      <c r="A606" s="631"/>
      <c r="B606" s="631"/>
      <c r="C606" s="631"/>
      <c r="D606" s="631"/>
      <c r="E606" s="631"/>
      <c r="F606" s="631"/>
      <c r="G606" s="631"/>
      <c r="H606" s="631"/>
      <c r="I606" s="631"/>
      <c r="J606" s="631"/>
    </row>
    <row r="607" spans="1:10" ht="12.75">
      <c r="A607" s="631"/>
      <c r="B607" s="631"/>
      <c r="C607" s="631"/>
      <c r="D607" s="631"/>
      <c r="E607" s="631"/>
      <c r="F607" s="631"/>
      <c r="G607" s="631"/>
      <c r="H607" s="631"/>
      <c r="I607" s="631"/>
      <c r="J607" s="631"/>
    </row>
    <row r="608" spans="1:10" ht="12.75">
      <c r="A608" s="631"/>
      <c r="B608" s="631"/>
      <c r="C608" s="631"/>
      <c r="D608" s="631"/>
      <c r="E608" s="631"/>
      <c r="F608" s="631"/>
      <c r="G608" s="631"/>
      <c r="H608" s="631"/>
      <c r="I608" s="631"/>
      <c r="J608" s="631"/>
    </row>
    <row r="609" spans="1:10" ht="12.75">
      <c r="A609" s="631"/>
      <c r="B609" s="631"/>
      <c r="C609" s="631"/>
      <c r="D609" s="631"/>
      <c r="E609" s="631"/>
      <c r="F609" s="631"/>
      <c r="G609" s="631"/>
      <c r="H609" s="631"/>
      <c r="I609" s="631"/>
      <c r="J609" s="631"/>
    </row>
    <row r="610" spans="1:10" ht="12.75">
      <c r="A610" s="631"/>
      <c r="B610" s="631"/>
      <c r="C610" s="631"/>
      <c r="D610" s="631"/>
      <c r="E610" s="631"/>
      <c r="F610" s="631"/>
      <c r="G610" s="631"/>
      <c r="H610" s="631"/>
      <c r="I610" s="631"/>
      <c r="J610" s="631"/>
    </row>
    <row r="611" spans="1:10" ht="12.75">
      <c r="A611" s="631"/>
      <c r="B611" s="631"/>
      <c r="C611" s="631"/>
      <c r="D611" s="631"/>
      <c r="E611" s="631"/>
      <c r="F611" s="631"/>
      <c r="G611" s="631"/>
      <c r="H611" s="631"/>
      <c r="I611" s="631"/>
      <c r="J611" s="631"/>
    </row>
    <row r="612" spans="1:10" ht="12.75">
      <c r="A612" s="631"/>
      <c r="B612" s="631"/>
      <c r="C612" s="631"/>
      <c r="D612" s="631"/>
      <c r="E612" s="631"/>
      <c r="F612" s="631"/>
      <c r="G612" s="631"/>
      <c r="H612" s="631"/>
      <c r="I612" s="631"/>
      <c r="J612" s="631"/>
    </row>
    <row r="613" spans="1:10" ht="12.75">
      <c r="A613" s="631"/>
      <c r="B613" s="631"/>
      <c r="C613" s="631"/>
      <c r="D613" s="631"/>
      <c r="E613" s="631"/>
      <c r="F613" s="631"/>
      <c r="G613" s="631"/>
      <c r="H613" s="631"/>
      <c r="I613" s="631"/>
      <c r="J613" s="631"/>
    </row>
    <row r="614" spans="1:10" ht="12.75">
      <c r="A614" s="631"/>
      <c r="B614" s="631"/>
      <c r="C614" s="631"/>
      <c r="D614" s="631"/>
      <c r="E614" s="631"/>
      <c r="F614" s="631"/>
      <c r="G614" s="631"/>
      <c r="H614" s="631"/>
      <c r="I614" s="631"/>
      <c r="J614" s="631"/>
    </row>
    <row r="615" spans="1:10" ht="12.75">
      <c r="A615" s="631"/>
      <c r="B615" s="631"/>
      <c r="C615" s="631"/>
      <c r="D615" s="631"/>
      <c r="E615" s="631"/>
      <c r="F615" s="631"/>
      <c r="G615" s="631"/>
      <c r="H615" s="631"/>
      <c r="I615" s="631"/>
      <c r="J615" s="631"/>
    </row>
    <row r="616" spans="1:10" ht="12.75">
      <c r="A616" s="631"/>
      <c r="B616" s="631"/>
      <c r="C616" s="631"/>
      <c r="D616" s="631"/>
      <c r="E616" s="631"/>
      <c r="F616" s="631"/>
      <c r="G616" s="631"/>
      <c r="H616" s="631"/>
      <c r="I616" s="631"/>
      <c r="J616" s="631"/>
    </row>
    <row r="617" spans="1:10" ht="12.75">
      <c r="A617" s="631"/>
      <c r="B617" s="631"/>
      <c r="C617" s="631"/>
      <c r="D617" s="631"/>
      <c r="E617" s="631"/>
      <c r="F617" s="631"/>
      <c r="G617" s="631"/>
      <c r="H617" s="631"/>
      <c r="I617" s="631"/>
      <c r="J617" s="631"/>
    </row>
    <row r="618" spans="1:10" ht="12.75">
      <c r="A618" s="631"/>
      <c r="B618" s="631"/>
      <c r="C618" s="631"/>
      <c r="D618" s="631"/>
      <c r="E618" s="631"/>
      <c r="F618" s="631"/>
      <c r="G618" s="631"/>
      <c r="H618" s="631"/>
      <c r="I618" s="631"/>
      <c r="J618" s="631"/>
    </row>
    <row r="619" spans="1:10" ht="12.75">
      <c r="A619" s="631"/>
      <c r="B619" s="631"/>
      <c r="C619" s="631"/>
      <c r="D619" s="631"/>
      <c r="E619" s="631"/>
      <c r="F619" s="631"/>
      <c r="G619" s="631"/>
      <c r="H619" s="631"/>
      <c r="I619" s="631"/>
      <c r="J619" s="631"/>
    </row>
    <row r="620" spans="1:10" ht="12.75">
      <c r="A620" s="631"/>
      <c r="B620" s="631"/>
      <c r="C620" s="631"/>
      <c r="D620" s="631"/>
      <c r="E620" s="631"/>
      <c r="F620" s="631"/>
      <c r="G620" s="631"/>
      <c r="H620" s="631"/>
      <c r="I620" s="631"/>
      <c r="J620" s="631"/>
    </row>
    <row r="621" spans="1:10" ht="12.75">
      <c r="A621" s="631"/>
      <c r="B621" s="631"/>
      <c r="C621" s="631"/>
      <c r="D621" s="631"/>
      <c r="E621" s="631"/>
      <c r="F621" s="631"/>
      <c r="G621" s="631"/>
      <c r="H621" s="631"/>
      <c r="I621" s="631"/>
      <c r="J621" s="631"/>
    </row>
    <row r="622" spans="1:10" ht="12.75">
      <c r="A622" s="631"/>
      <c r="B622" s="631"/>
      <c r="C622" s="631"/>
      <c r="D622" s="631"/>
      <c r="E622" s="631"/>
      <c r="F622" s="631"/>
      <c r="G622" s="631"/>
      <c r="H622" s="631"/>
      <c r="I622" s="631"/>
      <c r="J622" s="631"/>
    </row>
    <row r="623" spans="1:10" ht="12.75">
      <c r="A623" s="631"/>
      <c r="B623" s="631"/>
      <c r="C623" s="631"/>
      <c r="D623" s="631"/>
      <c r="E623" s="631"/>
      <c r="F623" s="631"/>
      <c r="G623" s="631"/>
      <c r="H623" s="631"/>
      <c r="I623" s="631"/>
      <c r="J623" s="631"/>
    </row>
    <row r="624" spans="1:10" ht="12.75">
      <c r="A624" s="631"/>
      <c r="B624" s="631"/>
      <c r="C624" s="631"/>
      <c r="D624" s="631"/>
      <c r="E624" s="631"/>
      <c r="F624" s="631"/>
      <c r="G624" s="631"/>
      <c r="H624" s="631"/>
      <c r="I624" s="631"/>
      <c r="J624" s="631"/>
    </row>
    <row r="625" spans="1:10" ht="12.75">
      <c r="A625" s="631"/>
      <c r="B625" s="631"/>
      <c r="C625" s="631"/>
      <c r="D625" s="631"/>
      <c r="E625" s="631"/>
      <c r="F625" s="631"/>
      <c r="G625" s="631"/>
      <c r="H625" s="631"/>
      <c r="I625" s="631"/>
      <c r="J625" s="631"/>
    </row>
    <row r="626" spans="1:10" ht="12.75">
      <c r="A626" s="631"/>
      <c r="B626" s="631"/>
      <c r="C626" s="631"/>
      <c r="D626" s="631"/>
      <c r="E626" s="631"/>
      <c r="F626" s="631"/>
      <c r="G626" s="631"/>
      <c r="H626" s="631"/>
      <c r="I626" s="631"/>
      <c r="J626" s="631"/>
    </row>
    <row r="627" spans="1:10" ht="12.75">
      <c r="A627" s="631"/>
      <c r="B627" s="631"/>
      <c r="C627" s="631"/>
      <c r="D627" s="631"/>
      <c r="E627" s="631"/>
      <c r="F627" s="631"/>
      <c r="G627" s="631"/>
      <c r="H627" s="631"/>
      <c r="I627" s="631"/>
      <c r="J627" s="631"/>
    </row>
    <row r="628" spans="1:10" ht="12.75">
      <c r="A628" s="631"/>
      <c r="B628" s="631"/>
      <c r="C628" s="631"/>
      <c r="D628" s="631"/>
      <c r="E628" s="631"/>
      <c r="F628" s="631"/>
      <c r="G628" s="631"/>
      <c r="H628" s="631"/>
      <c r="I628" s="631"/>
      <c r="J628" s="631"/>
    </row>
    <row r="629" spans="1:10" ht="12.75">
      <c r="A629" s="631"/>
      <c r="B629" s="631"/>
      <c r="C629" s="631"/>
      <c r="D629" s="631"/>
      <c r="E629" s="631"/>
      <c r="F629" s="631"/>
      <c r="G629" s="631"/>
      <c r="H629" s="631"/>
      <c r="I629" s="631"/>
      <c r="J629" s="631"/>
    </row>
    <row r="630" spans="1:10" ht="12.75">
      <c r="A630" s="631"/>
      <c r="B630" s="631"/>
      <c r="C630" s="631"/>
      <c r="D630" s="631"/>
      <c r="E630" s="631"/>
      <c r="F630" s="631"/>
      <c r="G630" s="631"/>
      <c r="H630" s="631"/>
      <c r="I630" s="631"/>
      <c r="J630" s="631"/>
    </row>
    <row r="631" spans="1:10" ht="12.75">
      <c r="A631" s="631"/>
      <c r="B631" s="631"/>
      <c r="C631" s="631"/>
      <c r="D631" s="631"/>
      <c r="E631" s="631"/>
      <c r="F631" s="631"/>
      <c r="G631" s="631"/>
      <c r="H631" s="631"/>
      <c r="I631" s="631"/>
      <c r="J631" s="631"/>
    </row>
    <row r="632" spans="1:10" ht="12.75">
      <c r="A632" s="631"/>
      <c r="B632" s="631"/>
      <c r="C632" s="631"/>
      <c r="D632" s="631"/>
      <c r="E632" s="631"/>
      <c r="F632" s="631"/>
      <c r="G632" s="631"/>
      <c r="H632" s="631"/>
      <c r="I632" s="631"/>
      <c r="J632" s="631"/>
    </row>
    <row r="633" spans="1:10" ht="12.75">
      <c r="A633" s="631"/>
      <c r="B633" s="631"/>
      <c r="C633" s="631"/>
      <c r="D633" s="631"/>
      <c r="E633" s="631"/>
      <c r="F633" s="631"/>
      <c r="G633" s="631"/>
      <c r="H633" s="631"/>
      <c r="I633" s="631"/>
      <c r="J633" s="631"/>
    </row>
    <row r="634" spans="1:10" ht="12.75">
      <c r="A634" s="631"/>
      <c r="B634" s="631"/>
      <c r="C634" s="631"/>
      <c r="D634" s="631"/>
      <c r="E634" s="631"/>
      <c r="F634" s="631"/>
      <c r="G634" s="631"/>
      <c r="H634" s="631"/>
      <c r="I634" s="631"/>
      <c r="J634" s="631"/>
    </row>
    <row r="635" spans="1:10" ht="12.75">
      <c r="A635" s="631"/>
      <c r="B635" s="631"/>
      <c r="C635" s="631"/>
      <c r="D635" s="631"/>
      <c r="E635" s="631"/>
      <c r="F635" s="631"/>
      <c r="G635" s="631"/>
      <c r="H635" s="631"/>
      <c r="I635" s="631"/>
      <c r="J635" s="631"/>
    </row>
    <row r="636" spans="1:10" ht="12.75">
      <c r="A636" s="631"/>
      <c r="B636" s="631"/>
      <c r="C636" s="631"/>
      <c r="D636" s="631"/>
      <c r="E636" s="631"/>
      <c r="F636" s="631"/>
      <c r="G636" s="631"/>
      <c r="H636" s="631"/>
      <c r="I636" s="631"/>
      <c r="J636" s="631"/>
    </row>
    <row r="637" spans="1:10" ht="12.75">
      <c r="A637" s="631"/>
      <c r="B637" s="631"/>
      <c r="C637" s="631"/>
      <c r="D637" s="631"/>
      <c r="E637" s="631"/>
      <c r="F637" s="631"/>
      <c r="G637" s="631"/>
      <c r="H637" s="631"/>
      <c r="I637" s="631"/>
      <c r="J637" s="631"/>
    </row>
    <row r="638" spans="1:10" ht="12.75">
      <c r="A638" s="631"/>
      <c r="B638" s="631"/>
      <c r="C638" s="631"/>
      <c r="D638" s="631"/>
      <c r="E638" s="631"/>
      <c r="F638" s="631"/>
      <c r="G638" s="631"/>
      <c r="H638" s="631"/>
      <c r="I638" s="631"/>
      <c r="J638" s="631"/>
    </row>
    <row r="639" spans="1:10" ht="12.75">
      <c r="A639" s="631"/>
      <c r="B639" s="631"/>
      <c r="C639" s="631"/>
      <c r="D639" s="631"/>
      <c r="E639" s="631"/>
      <c r="F639" s="631"/>
      <c r="G639" s="631"/>
      <c r="H639" s="631"/>
      <c r="I639" s="631"/>
      <c r="J639" s="631"/>
    </row>
    <row r="640" spans="1:10" ht="12.75">
      <c r="A640" s="631"/>
      <c r="B640" s="631"/>
      <c r="C640" s="631"/>
      <c r="D640" s="631"/>
      <c r="E640" s="631"/>
      <c r="F640" s="631"/>
      <c r="G640" s="631"/>
      <c r="H640" s="631"/>
      <c r="I640" s="631"/>
      <c r="J640" s="631"/>
    </row>
    <row r="641" spans="1:10" ht="12.75">
      <c r="A641" s="631"/>
      <c r="B641" s="631"/>
      <c r="C641" s="631"/>
      <c r="D641" s="631"/>
      <c r="E641" s="631"/>
      <c r="F641" s="631"/>
      <c r="G641" s="631"/>
      <c r="H641" s="631"/>
      <c r="I641" s="631"/>
      <c r="J641" s="631"/>
    </row>
    <row r="642" spans="1:10" ht="12.75">
      <c r="A642" s="631"/>
      <c r="B642" s="631"/>
      <c r="C642" s="631"/>
      <c r="D642" s="631"/>
      <c r="E642" s="631"/>
      <c r="F642" s="631"/>
      <c r="G642" s="631"/>
      <c r="H642" s="631"/>
      <c r="I642" s="631"/>
      <c r="J642" s="631"/>
    </row>
    <row r="643" spans="1:10" ht="12.75">
      <c r="A643" s="631"/>
      <c r="B643" s="631"/>
      <c r="C643" s="631"/>
      <c r="D643" s="631"/>
      <c r="E643" s="631"/>
      <c r="F643" s="631"/>
      <c r="G643" s="631"/>
      <c r="H643" s="631"/>
      <c r="I643" s="631"/>
      <c r="J643" s="631"/>
    </row>
    <row r="644" spans="1:10" ht="12.75">
      <c r="A644" s="631"/>
      <c r="B644" s="631"/>
      <c r="C644" s="631"/>
      <c r="D644" s="631"/>
      <c r="E644" s="631"/>
      <c r="F644" s="631"/>
      <c r="G644" s="631"/>
      <c r="H644" s="631"/>
      <c r="I644" s="631"/>
      <c r="J644" s="631"/>
    </row>
    <row r="645" spans="1:10" ht="12.75">
      <c r="A645" s="631"/>
      <c r="B645" s="631"/>
      <c r="C645" s="631"/>
      <c r="D645" s="631"/>
      <c r="E645" s="631"/>
      <c r="F645" s="631"/>
      <c r="G645" s="631"/>
      <c r="H645" s="631"/>
      <c r="I645" s="631"/>
      <c r="J645" s="631"/>
    </row>
    <row r="646" spans="1:10" ht="12.75">
      <c r="A646" s="631"/>
      <c r="B646" s="631"/>
      <c r="C646" s="631"/>
      <c r="D646" s="631"/>
      <c r="E646" s="631"/>
      <c r="F646" s="631"/>
      <c r="G646" s="631"/>
      <c r="H646" s="631"/>
      <c r="I646" s="631"/>
      <c r="J646" s="631"/>
    </row>
    <row r="647" spans="1:10" ht="12.75">
      <c r="A647" s="631"/>
      <c r="B647" s="631"/>
      <c r="C647" s="631"/>
      <c r="D647" s="631"/>
      <c r="E647" s="631"/>
      <c r="F647" s="631"/>
      <c r="G647" s="631"/>
      <c r="H647" s="631"/>
      <c r="I647" s="631"/>
      <c r="J647" s="631"/>
    </row>
    <row r="648" spans="1:10" ht="12.75">
      <c r="A648" s="631"/>
      <c r="B648" s="631"/>
      <c r="C648" s="631"/>
      <c r="D648" s="631"/>
      <c r="E648" s="631"/>
      <c r="F648" s="631"/>
      <c r="G648" s="631"/>
      <c r="H648" s="631"/>
      <c r="I648" s="631"/>
      <c r="J648" s="631"/>
    </row>
    <row r="649" spans="1:10" ht="12.75">
      <c r="A649" s="631"/>
      <c r="B649" s="631"/>
      <c r="C649" s="631"/>
      <c r="D649" s="631"/>
      <c r="E649" s="631"/>
      <c r="F649" s="631"/>
      <c r="G649" s="631"/>
      <c r="H649" s="631"/>
      <c r="I649" s="631"/>
      <c r="J649" s="631"/>
    </row>
    <row r="650" spans="1:10" ht="12.75">
      <c r="A650" s="631"/>
      <c r="B650" s="631"/>
      <c r="C650" s="631"/>
      <c r="D650" s="631"/>
      <c r="E650" s="631"/>
      <c r="F650" s="631"/>
      <c r="G650" s="631"/>
      <c r="H650" s="631"/>
      <c r="I650" s="631"/>
      <c r="J650" s="631"/>
    </row>
    <row r="651" spans="1:10" ht="12.75">
      <c r="A651" s="631"/>
      <c r="B651" s="631"/>
      <c r="C651" s="631"/>
      <c r="D651" s="631"/>
      <c r="E651" s="631"/>
      <c r="F651" s="631"/>
      <c r="G651" s="631"/>
      <c r="H651" s="631"/>
      <c r="I651" s="631"/>
      <c r="J651" s="631"/>
    </row>
    <row r="652" spans="1:10" ht="12.75">
      <c r="A652" s="631"/>
      <c r="B652" s="631"/>
      <c r="C652" s="631"/>
      <c r="D652" s="631"/>
      <c r="E652" s="631"/>
      <c r="F652" s="631"/>
      <c r="G652" s="631"/>
      <c r="H652" s="631"/>
      <c r="I652" s="631"/>
      <c r="J652" s="631"/>
    </row>
    <row r="653" spans="1:10" ht="12.75">
      <c r="A653" s="631"/>
      <c r="B653" s="631"/>
      <c r="C653" s="631"/>
      <c r="D653" s="631"/>
      <c r="E653" s="631"/>
      <c r="F653" s="631"/>
      <c r="G653" s="631"/>
      <c r="H653" s="631"/>
      <c r="I653" s="631"/>
      <c r="J653" s="631"/>
    </row>
    <row r="654" spans="1:10" ht="12.75">
      <c r="A654" s="631"/>
      <c r="B654" s="631"/>
      <c r="C654" s="631"/>
      <c r="D654" s="631"/>
      <c r="E654" s="631"/>
      <c r="F654" s="631"/>
      <c r="G654" s="631"/>
      <c r="H654" s="631"/>
      <c r="I654" s="631"/>
      <c r="J654" s="631"/>
    </row>
    <row r="655" spans="1:10" ht="12.75">
      <c r="A655" s="631"/>
      <c r="B655" s="631"/>
      <c r="C655" s="631"/>
      <c r="D655" s="631"/>
      <c r="E655" s="631"/>
      <c r="F655" s="631"/>
      <c r="G655" s="631"/>
      <c r="H655" s="631"/>
      <c r="I655" s="631"/>
      <c r="J655" s="631"/>
    </row>
    <row r="656" spans="1:10" ht="12.75">
      <c r="A656" s="631"/>
      <c r="B656" s="631"/>
      <c r="C656" s="631"/>
      <c r="D656" s="631"/>
      <c r="E656" s="631"/>
      <c r="F656" s="631"/>
      <c r="G656" s="631"/>
      <c r="H656" s="631"/>
      <c r="I656" s="631"/>
      <c r="J656" s="631"/>
    </row>
    <row r="657" spans="1:10" ht="12.75">
      <c r="A657" s="631"/>
      <c r="B657" s="631"/>
      <c r="C657" s="631"/>
      <c r="D657" s="631"/>
      <c r="E657" s="631"/>
      <c r="F657" s="631"/>
      <c r="G657" s="631"/>
      <c r="H657" s="631"/>
      <c r="I657" s="631"/>
      <c r="J657" s="631"/>
    </row>
    <row r="658" spans="1:10" ht="12.75">
      <c r="A658" s="631"/>
      <c r="B658" s="631"/>
      <c r="C658" s="631"/>
      <c r="D658" s="631"/>
      <c r="E658" s="631"/>
      <c r="F658" s="631"/>
      <c r="G658" s="631"/>
      <c r="H658" s="631"/>
      <c r="I658" s="631"/>
      <c r="J658" s="631"/>
    </row>
    <row r="659" spans="1:10" ht="12.75">
      <c r="A659" s="631"/>
      <c r="B659" s="631"/>
      <c r="C659" s="631"/>
      <c r="D659" s="631"/>
      <c r="E659" s="631"/>
      <c r="F659" s="631"/>
      <c r="G659" s="631"/>
      <c r="H659" s="631"/>
      <c r="I659" s="631"/>
      <c r="J659" s="631"/>
    </row>
    <row r="660" spans="1:10" ht="12.75">
      <c r="A660" s="631"/>
      <c r="B660" s="631"/>
      <c r="C660" s="631"/>
      <c r="D660" s="631"/>
      <c r="E660" s="631"/>
      <c r="F660" s="631"/>
      <c r="G660" s="631"/>
      <c r="H660" s="631"/>
      <c r="I660" s="631"/>
      <c r="J660" s="631"/>
    </row>
    <row r="661" spans="1:10" ht="12.75">
      <c r="A661" s="631"/>
      <c r="B661" s="631"/>
      <c r="C661" s="631"/>
      <c r="D661" s="631"/>
      <c r="E661" s="631"/>
      <c r="F661" s="631"/>
      <c r="G661" s="631"/>
      <c r="H661" s="631"/>
      <c r="I661" s="631"/>
      <c r="J661" s="631"/>
    </row>
    <row r="662" spans="1:10" ht="12.75">
      <c r="A662" s="631"/>
      <c r="B662" s="631"/>
      <c r="C662" s="631"/>
      <c r="D662" s="631"/>
      <c r="E662" s="631"/>
      <c r="F662" s="631"/>
      <c r="G662" s="631"/>
      <c r="H662" s="631"/>
      <c r="I662" s="631"/>
      <c r="J662" s="631"/>
    </row>
    <row r="663" spans="1:10" ht="12.75">
      <c r="A663" s="631"/>
      <c r="B663" s="631"/>
      <c r="C663" s="631"/>
      <c r="D663" s="631"/>
      <c r="E663" s="631"/>
      <c r="F663" s="631"/>
      <c r="G663" s="631"/>
      <c r="H663" s="631"/>
      <c r="I663" s="631"/>
      <c r="J663" s="631"/>
    </row>
    <row r="664" spans="1:10" ht="12.75">
      <c r="A664" s="631"/>
      <c r="B664" s="631"/>
      <c r="C664" s="631"/>
      <c r="D664" s="631"/>
      <c r="E664" s="631"/>
      <c r="F664" s="631"/>
      <c r="G664" s="631"/>
      <c r="H664" s="631"/>
      <c r="I664" s="631"/>
      <c r="J664" s="631"/>
    </row>
    <row r="665" spans="1:10" ht="12.75">
      <c r="A665" s="631"/>
      <c r="B665" s="631"/>
      <c r="C665" s="631"/>
      <c r="D665" s="631"/>
      <c r="E665" s="631"/>
      <c r="F665" s="631"/>
      <c r="G665" s="631"/>
      <c r="H665" s="631"/>
      <c r="I665" s="631"/>
      <c r="J665" s="631"/>
    </row>
    <row r="666" spans="1:10" ht="12.75">
      <c r="A666" s="631"/>
      <c r="B666" s="631"/>
      <c r="C666" s="631"/>
      <c r="D666" s="631"/>
      <c r="E666" s="631"/>
      <c r="F666" s="631"/>
      <c r="G666" s="631"/>
      <c r="H666" s="631"/>
      <c r="I666" s="631"/>
      <c r="J666" s="631"/>
    </row>
    <row r="667" spans="1:10" ht="12.75">
      <c r="A667" s="631"/>
      <c r="B667" s="631"/>
      <c r="C667" s="631"/>
      <c r="D667" s="631"/>
      <c r="E667" s="631"/>
      <c r="F667" s="631"/>
      <c r="G667" s="631"/>
      <c r="H667" s="631"/>
      <c r="I667" s="631"/>
      <c r="J667" s="631"/>
    </row>
    <row r="668" spans="1:10" ht="12.75">
      <c r="A668" s="631"/>
      <c r="B668" s="631"/>
      <c r="C668" s="631"/>
      <c r="D668" s="631"/>
      <c r="E668" s="631"/>
      <c r="F668" s="631"/>
      <c r="G668" s="631"/>
      <c r="H668" s="631"/>
      <c r="I668" s="631"/>
      <c r="J668" s="631"/>
    </row>
    <row r="669" spans="1:10" ht="12.75">
      <c r="A669" s="631"/>
      <c r="B669" s="631"/>
      <c r="C669" s="631"/>
      <c r="D669" s="631"/>
      <c r="E669" s="631"/>
      <c r="F669" s="631"/>
      <c r="G669" s="631"/>
      <c r="H669" s="631"/>
      <c r="I669" s="631"/>
      <c r="J669" s="631"/>
    </row>
    <row r="670" spans="1:10" ht="12.75">
      <c r="A670" s="631"/>
      <c r="B670" s="631"/>
      <c r="C670" s="631"/>
      <c r="D670" s="631"/>
      <c r="E670" s="631"/>
      <c r="F670" s="631"/>
      <c r="G670" s="631"/>
      <c r="H670" s="631"/>
      <c r="I670" s="631"/>
      <c r="J670" s="631"/>
    </row>
    <row r="671" spans="1:10" ht="12.75">
      <c r="A671" s="631"/>
      <c r="B671" s="631"/>
      <c r="C671" s="631"/>
      <c r="D671" s="631"/>
      <c r="E671" s="631"/>
      <c r="F671" s="631"/>
      <c r="G671" s="631"/>
      <c r="H671" s="631"/>
      <c r="I671" s="631"/>
      <c r="J671" s="631"/>
    </row>
    <row r="672" spans="1:10" ht="12.75">
      <c r="A672" s="631"/>
      <c r="B672" s="631"/>
      <c r="C672" s="631"/>
      <c r="D672" s="631"/>
      <c r="E672" s="631"/>
      <c r="F672" s="631"/>
      <c r="G672" s="631"/>
      <c r="H672" s="631"/>
      <c r="I672" s="631"/>
      <c r="J672" s="631"/>
    </row>
    <row r="673" spans="1:10" ht="12.75">
      <c r="A673" s="631"/>
      <c r="B673" s="631"/>
      <c r="C673" s="631"/>
      <c r="D673" s="631"/>
      <c r="E673" s="631"/>
      <c r="F673" s="631"/>
      <c r="G673" s="631"/>
      <c r="H673" s="631"/>
      <c r="I673" s="631"/>
      <c r="J673" s="631"/>
    </row>
    <row r="674" spans="1:10" ht="12.75">
      <c r="A674" s="631"/>
      <c r="B674" s="631"/>
      <c r="C674" s="631"/>
      <c r="D674" s="631"/>
      <c r="E674" s="631"/>
      <c r="F674" s="631"/>
      <c r="G674" s="631"/>
      <c r="H674" s="631"/>
      <c r="I674" s="631"/>
      <c r="J674" s="631"/>
    </row>
    <row r="675" spans="1:10" ht="12.75">
      <c r="A675" s="631"/>
      <c r="B675" s="631"/>
      <c r="C675" s="631"/>
      <c r="D675" s="631"/>
      <c r="E675" s="631"/>
      <c r="F675" s="631"/>
      <c r="G675" s="631"/>
      <c r="H675" s="631"/>
      <c r="I675" s="631"/>
      <c r="J675" s="631"/>
    </row>
    <row r="676" spans="1:10" ht="12.75">
      <c r="A676" s="631"/>
      <c r="B676" s="631"/>
      <c r="C676" s="631"/>
      <c r="D676" s="631"/>
      <c r="E676" s="631"/>
      <c r="F676" s="631"/>
      <c r="G676" s="631"/>
      <c r="H676" s="631"/>
      <c r="I676" s="631"/>
      <c r="J676" s="631"/>
    </row>
    <row r="677" spans="1:10" ht="12.75">
      <c r="A677" s="631"/>
      <c r="B677" s="631"/>
      <c r="C677" s="631"/>
      <c r="D677" s="631"/>
      <c r="E677" s="631"/>
      <c r="F677" s="631"/>
      <c r="G677" s="631"/>
      <c r="H677" s="631"/>
      <c r="I677" s="631"/>
      <c r="J677" s="631"/>
    </row>
    <row r="678" spans="1:10" ht="12.75">
      <c r="A678" s="631"/>
      <c r="B678" s="631"/>
      <c r="C678" s="631"/>
      <c r="D678" s="631"/>
      <c r="E678" s="631"/>
      <c r="F678" s="631"/>
      <c r="G678" s="631"/>
      <c r="H678" s="631"/>
      <c r="I678" s="631"/>
      <c r="J678" s="631"/>
    </row>
    <row r="679" spans="1:10" ht="12.75">
      <c r="A679" s="631"/>
      <c r="B679" s="631"/>
      <c r="C679" s="631"/>
      <c r="D679" s="631"/>
      <c r="E679" s="631"/>
      <c r="F679" s="631"/>
      <c r="G679" s="631"/>
      <c r="H679" s="631"/>
      <c r="I679" s="631"/>
      <c r="J679" s="631"/>
    </row>
    <row r="680" spans="1:10" ht="12.75">
      <c r="A680" s="631"/>
      <c r="B680" s="631"/>
      <c r="C680" s="631"/>
      <c r="D680" s="631"/>
      <c r="E680" s="631"/>
      <c r="F680" s="631"/>
      <c r="G680" s="631"/>
      <c r="H680" s="631"/>
      <c r="I680" s="631"/>
      <c r="J680" s="631"/>
    </row>
    <row r="681" spans="1:10" ht="12.75">
      <c r="A681" s="631"/>
      <c r="B681" s="631"/>
      <c r="C681" s="631"/>
      <c r="D681" s="631"/>
      <c r="E681" s="631"/>
      <c r="F681" s="631"/>
      <c r="G681" s="631"/>
      <c r="H681" s="631"/>
      <c r="I681" s="631"/>
      <c r="J681" s="631"/>
    </row>
    <row r="682" spans="1:10" ht="12.75">
      <c r="A682" s="631"/>
      <c r="B682" s="631"/>
      <c r="C682" s="631"/>
      <c r="D682" s="631"/>
      <c r="E682" s="631"/>
      <c r="F682" s="631"/>
      <c r="G682" s="631"/>
      <c r="H682" s="631"/>
      <c r="I682" s="631"/>
      <c r="J682" s="631"/>
    </row>
    <row r="683" spans="1:10" ht="12.75">
      <c r="A683" s="631"/>
      <c r="B683" s="631"/>
      <c r="C683" s="631"/>
      <c r="D683" s="631"/>
      <c r="E683" s="631"/>
      <c r="F683" s="631"/>
      <c r="G683" s="631"/>
      <c r="H683" s="631"/>
      <c r="I683" s="631"/>
      <c r="J683" s="631"/>
    </row>
    <row r="684" spans="1:10" ht="12.75">
      <c r="A684" s="631"/>
      <c r="B684" s="631"/>
      <c r="C684" s="631"/>
      <c r="D684" s="631"/>
      <c r="E684" s="631"/>
      <c r="F684" s="631"/>
      <c r="G684" s="631"/>
      <c r="H684" s="631"/>
      <c r="I684" s="631"/>
      <c r="J684" s="631"/>
    </row>
    <row r="685" spans="1:10" ht="12.75">
      <c r="A685" s="631"/>
      <c r="B685" s="631"/>
      <c r="C685" s="631"/>
      <c r="D685" s="631"/>
      <c r="E685" s="631"/>
      <c r="F685" s="631"/>
      <c r="G685" s="631"/>
      <c r="H685" s="631"/>
      <c r="I685" s="631"/>
      <c r="J685" s="631"/>
    </row>
    <row r="686" spans="1:10" ht="12.75">
      <c r="A686" s="631"/>
      <c r="B686" s="631"/>
      <c r="C686" s="631"/>
      <c r="D686" s="631"/>
      <c r="E686" s="631"/>
      <c r="F686" s="631"/>
      <c r="G686" s="631"/>
      <c r="H686" s="631"/>
      <c r="I686" s="631"/>
      <c r="J686" s="631"/>
    </row>
    <row r="687" spans="1:10" ht="12.75">
      <c r="A687" s="631"/>
      <c r="B687" s="631"/>
      <c r="C687" s="631"/>
      <c r="D687" s="631"/>
      <c r="E687" s="631"/>
      <c r="F687" s="631"/>
      <c r="G687" s="631"/>
      <c r="H687" s="631"/>
      <c r="I687" s="631"/>
      <c r="J687" s="631"/>
    </row>
    <row r="688" spans="1:10" ht="12.75">
      <c r="A688" s="631"/>
      <c r="B688" s="631"/>
      <c r="C688" s="631"/>
      <c r="D688" s="631"/>
      <c r="E688" s="631"/>
      <c r="F688" s="631"/>
      <c r="G688" s="631"/>
      <c r="H688" s="631"/>
      <c r="I688" s="631"/>
      <c r="J688" s="631"/>
    </row>
    <row r="689" spans="1:10" ht="12.75">
      <c r="A689" s="631"/>
      <c r="B689" s="631"/>
      <c r="C689" s="631"/>
      <c r="D689" s="631"/>
      <c r="E689" s="631"/>
      <c r="F689" s="631"/>
      <c r="G689" s="631"/>
      <c r="H689" s="631"/>
      <c r="I689" s="631"/>
      <c r="J689" s="631"/>
    </row>
    <row r="690" spans="1:10" ht="12.75">
      <c r="A690" s="631"/>
      <c r="B690" s="631"/>
      <c r="C690" s="631"/>
      <c r="D690" s="631"/>
      <c r="E690" s="631"/>
      <c r="F690" s="631"/>
      <c r="G690" s="631"/>
      <c r="H690" s="631"/>
      <c r="I690" s="631"/>
      <c r="J690" s="631"/>
    </row>
    <row r="691" spans="1:10" ht="12.75">
      <c r="A691" s="631"/>
      <c r="B691" s="631"/>
      <c r="C691" s="631"/>
      <c r="D691" s="631"/>
      <c r="E691" s="631"/>
      <c r="F691" s="631"/>
      <c r="G691" s="631"/>
      <c r="H691" s="631"/>
      <c r="I691" s="631"/>
      <c r="J691" s="631"/>
    </row>
    <row r="692" spans="1:10" ht="12.75">
      <c r="A692" s="631"/>
      <c r="B692" s="631"/>
      <c r="C692" s="631"/>
      <c r="D692" s="631"/>
      <c r="E692" s="631"/>
      <c r="F692" s="631"/>
      <c r="G692" s="631"/>
      <c r="H692" s="631"/>
      <c r="I692" s="631"/>
      <c r="J692" s="631"/>
    </row>
    <row r="693" spans="1:10" ht="12.75">
      <c r="A693" s="631"/>
      <c r="B693" s="631"/>
      <c r="C693" s="631"/>
      <c r="D693" s="631"/>
      <c r="E693" s="631"/>
      <c r="F693" s="631"/>
      <c r="G693" s="631"/>
      <c r="H693" s="631"/>
      <c r="I693" s="631"/>
      <c r="J693" s="631"/>
    </row>
    <row r="694" spans="1:10" ht="12.75">
      <c r="A694" s="631"/>
      <c r="B694" s="631"/>
      <c r="C694" s="631"/>
      <c r="D694" s="631"/>
      <c r="E694" s="631"/>
      <c r="F694" s="631"/>
      <c r="G694" s="631"/>
      <c r="H694" s="631"/>
      <c r="I694" s="631"/>
      <c r="J694" s="631"/>
    </row>
    <row r="695" spans="1:10" ht="12.75">
      <c r="A695" s="631"/>
      <c r="B695" s="631"/>
      <c r="C695" s="631"/>
      <c r="D695" s="631"/>
      <c r="E695" s="631"/>
      <c r="F695" s="631"/>
      <c r="G695" s="631"/>
      <c r="H695" s="631"/>
      <c r="I695" s="631"/>
      <c r="J695" s="631"/>
    </row>
    <row r="696" spans="1:10" ht="12.75">
      <c r="A696" s="631"/>
      <c r="B696" s="631"/>
      <c r="C696" s="631"/>
      <c r="D696" s="631"/>
      <c r="E696" s="631"/>
      <c r="F696" s="631"/>
      <c r="G696" s="631"/>
      <c r="H696" s="631"/>
      <c r="I696" s="631"/>
      <c r="J696" s="631"/>
    </row>
    <row r="697" spans="1:10" ht="12.75">
      <c r="A697" s="631"/>
      <c r="B697" s="631"/>
      <c r="C697" s="631"/>
      <c r="D697" s="631"/>
      <c r="E697" s="631"/>
      <c r="F697" s="631"/>
      <c r="G697" s="631"/>
      <c r="H697" s="631"/>
      <c r="I697" s="631"/>
      <c r="J697" s="631"/>
    </row>
    <row r="698" spans="1:10" ht="12.75">
      <c r="A698" s="631"/>
      <c r="B698" s="631"/>
      <c r="C698" s="631"/>
      <c r="D698" s="631"/>
      <c r="E698" s="631"/>
      <c r="F698" s="631"/>
      <c r="G698" s="631"/>
      <c r="H698" s="631"/>
      <c r="I698" s="631"/>
      <c r="J698" s="631"/>
    </row>
    <row r="699" spans="1:10" ht="12.75">
      <c r="A699" s="631"/>
      <c r="B699" s="631"/>
      <c r="C699" s="631"/>
      <c r="D699" s="631"/>
      <c r="E699" s="631"/>
      <c r="F699" s="631"/>
      <c r="G699" s="631"/>
      <c r="H699" s="631"/>
      <c r="I699" s="631"/>
      <c r="J699" s="631"/>
    </row>
    <row r="700" spans="1:10" ht="12.75">
      <c r="A700" s="631"/>
      <c r="B700" s="631"/>
      <c r="C700" s="631"/>
      <c r="D700" s="631"/>
      <c r="E700" s="631"/>
      <c r="F700" s="631"/>
      <c r="G700" s="631"/>
      <c r="H700" s="631"/>
      <c r="I700" s="631"/>
      <c r="J700" s="631"/>
    </row>
    <row r="701" spans="1:10" ht="12.75">
      <c r="A701" s="631"/>
      <c r="B701" s="631"/>
      <c r="C701" s="631"/>
      <c r="D701" s="631"/>
      <c r="E701" s="631"/>
      <c r="F701" s="631"/>
      <c r="G701" s="631"/>
      <c r="H701" s="631"/>
      <c r="I701" s="631"/>
      <c r="J701" s="631"/>
    </row>
    <row r="702" spans="1:10" ht="12.75">
      <c r="A702" s="631"/>
      <c r="B702" s="631"/>
      <c r="C702" s="631"/>
      <c r="D702" s="631"/>
      <c r="E702" s="631"/>
      <c r="F702" s="631"/>
      <c r="G702" s="631"/>
      <c r="H702" s="631"/>
      <c r="I702" s="631"/>
      <c r="J702" s="631"/>
    </row>
    <row r="703" spans="1:10" ht="12.75">
      <c r="A703" s="631"/>
      <c r="B703" s="631"/>
      <c r="C703" s="631"/>
      <c r="D703" s="631"/>
      <c r="E703" s="631"/>
      <c r="F703" s="631"/>
      <c r="G703" s="631"/>
      <c r="H703" s="631"/>
      <c r="I703" s="631"/>
      <c r="J703" s="631"/>
    </row>
    <row r="704" spans="1:10" ht="12.75">
      <c r="A704" s="631"/>
      <c r="B704" s="631"/>
      <c r="C704" s="631"/>
      <c r="D704" s="631"/>
      <c r="E704" s="631"/>
      <c r="F704" s="631"/>
      <c r="G704" s="631"/>
      <c r="H704" s="631"/>
      <c r="I704" s="631"/>
      <c r="J704" s="631"/>
    </row>
    <row r="705" spans="1:10" ht="12.75">
      <c r="A705" s="631"/>
      <c r="B705" s="631"/>
      <c r="C705" s="631"/>
      <c r="D705" s="631"/>
      <c r="E705" s="631"/>
      <c r="F705" s="631"/>
      <c r="G705" s="631"/>
      <c r="H705" s="631"/>
      <c r="I705" s="631"/>
      <c r="J705" s="631"/>
    </row>
    <row r="706" spans="1:10" ht="12.75">
      <c r="A706" s="631"/>
      <c r="B706" s="631"/>
      <c r="C706" s="631"/>
      <c r="D706" s="631"/>
      <c r="E706" s="631"/>
      <c r="F706" s="631"/>
      <c r="G706" s="631"/>
      <c r="H706" s="631"/>
      <c r="I706" s="631"/>
      <c r="J706" s="631"/>
    </row>
    <row r="707" spans="1:10" ht="12.75">
      <c r="A707" s="631"/>
      <c r="B707" s="631"/>
      <c r="C707" s="631"/>
      <c r="D707" s="631"/>
      <c r="E707" s="631"/>
      <c r="F707" s="631"/>
      <c r="G707" s="631"/>
      <c r="H707" s="631"/>
      <c r="I707" s="631"/>
      <c r="J707" s="631"/>
    </row>
    <row r="708" spans="1:10" ht="12.75">
      <c r="A708" s="631"/>
      <c r="B708" s="631"/>
      <c r="C708" s="631"/>
      <c r="D708" s="631"/>
      <c r="E708" s="631"/>
      <c r="F708" s="631"/>
      <c r="G708" s="631"/>
      <c r="H708" s="631"/>
      <c r="I708" s="631"/>
      <c r="J708" s="631"/>
    </row>
    <row r="709" spans="1:10" ht="12.75">
      <c r="A709" s="631"/>
      <c r="B709" s="631"/>
      <c r="C709" s="631"/>
      <c r="D709" s="631"/>
      <c r="E709" s="631"/>
      <c r="F709" s="631"/>
      <c r="G709" s="631"/>
      <c r="H709" s="631"/>
      <c r="I709" s="631"/>
      <c r="J709" s="631"/>
    </row>
    <row r="710" spans="1:10" ht="12.75">
      <c r="A710" s="631"/>
      <c r="B710" s="631"/>
      <c r="C710" s="631"/>
      <c r="D710" s="631"/>
      <c r="E710" s="631"/>
      <c r="F710" s="631"/>
      <c r="G710" s="631"/>
      <c r="H710" s="631"/>
      <c r="I710" s="631"/>
      <c r="J710" s="631"/>
    </row>
    <row r="711" spans="1:10" ht="12.75">
      <c r="A711" s="631"/>
      <c r="B711" s="631"/>
      <c r="C711" s="631"/>
      <c r="D711" s="631"/>
      <c r="E711" s="631"/>
      <c r="F711" s="631"/>
      <c r="G711" s="631"/>
      <c r="H711" s="631"/>
      <c r="I711" s="631"/>
      <c r="J711" s="631"/>
    </row>
    <row r="712" spans="1:10" ht="12.75">
      <c r="A712" s="631"/>
      <c r="B712" s="631"/>
      <c r="C712" s="631"/>
      <c r="D712" s="631"/>
      <c r="E712" s="631"/>
      <c r="F712" s="631"/>
      <c r="G712" s="631"/>
      <c r="H712" s="631"/>
      <c r="I712" s="631"/>
      <c r="J712" s="631"/>
    </row>
    <row r="713" spans="1:10" ht="12.75">
      <c r="A713" s="631"/>
      <c r="B713" s="631"/>
      <c r="C713" s="631"/>
      <c r="D713" s="631"/>
      <c r="E713" s="631"/>
      <c r="F713" s="631"/>
      <c r="G713" s="631"/>
      <c r="H713" s="631"/>
      <c r="I713" s="631"/>
      <c r="J713" s="631"/>
    </row>
    <row r="714" spans="1:10" ht="12.75">
      <c r="A714" s="631"/>
      <c r="B714" s="631"/>
      <c r="C714" s="631"/>
      <c r="D714" s="631"/>
      <c r="E714" s="631"/>
      <c r="F714" s="631"/>
      <c r="G714" s="631"/>
      <c r="H714" s="631"/>
      <c r="I714" s="631"/>
      <c r="J714" s="631"/>
    </row>
    <row r="715" spans="1:10" ht="12.75">
      <c r="A715" s="631"/>
      <c r="B715" s="631"/>
      <c r="C715" s="631"/>
      <c r="D715" s="631"/>
      <c r="E715" s="631"/>
      <c r="F715" s="631"/>
      <c r="G715" s="631"/>
      <c r="H715" s="631"/>
      <c r="I715" s="631"/>
      <c r="J715" s="631"/>
    </row>
    <row r="716" spans="1:10" ht="12.75">
      <c r="A716" s="631"/>
      <c r="B716" s="631"/>
      <c r="C716" s="631"/>
      <c r="D716" s="631"/>
      <c r="E716" s="631"/>
      <c r="F716" s="631"/>
      <c r="G716" s="631"/>
      <c r="H716" s="631"/>
      <c r="I716" s="631"/>
      <c r="J716" s="631"/>
    </row>
    <row r="717" spans="1:10" ht="12.75">
      <c r="A717" s="631"/>
      <c r="B717" s="631"/>
      <c r="C717" s="631"/>
      <c r="D717" s="631"/>
      <c r="E717" s="631"/>
      <c r="F717" s="631"/>
      <c r="G717" s="631"/>
      <c r="H717" s="631"/>
      <c r="I717" s="631"/>
      <c r="J717" s="631"/>
    </row>
    <row r="718" spans="1:10" ht="12.75">
      <c r="A718" s="631"/>
      <c r="B718" s="631"/>
      <c r="C718" s="631"/>
      <c r="D718" s="631"/>
      <c r="E718" s="631"/>
      <c r="F718" s="631"/>
      <c r="G718" s="631"/>
      <c r="H718" s="631"/>
      <c r="I718" s="631"/>
      <c r="J718" s="631"/>
    </row>
    <row r="719" spans="1:10" ht="12.75">
      <c r="A719" s="631"/>
      <c r="B719" s="631"/>
      <c r="C719" s="631"/>
      <c r="D719" s="631"/>
      <c r="E719" s="631"/>
      <c r="F719" s="631"/>
      <c r="G719" s="631"/>
      <c r="H719" s="631"/>
      <c r="I719" s="631"/>
      <c r="J719" s="631"/>
    </row>
    <row r="720" spans="1:10" ht="12.75">
      <c r="A720" s="631"/>
      <c r="B720" s="631"/>
      <c r="C720" s="631"/>
      <c r="D720" s="631"/>
      <c r="E720" s="631"/>
      <c r="F720" s="631"/>
      <c r="G720" s="631"/>
      <c r="H720" s="631"/>
      <c r="I720" s="631"/>
      <c r="J720" s="631"/>
    </row>
    <row r="721" spans="1:10" ht="12.75">
      <c r="A721" s="631"/>
      <c r="B721" s="631"/>
      <c r="C721" s="631"/>
      <c r="D721" s="631"/>
      <c r="E721" s="631"/>
      <c r="F721" s="631"/>
      <c r="G721" s="631"/>
      <c r="H721" s="631"/>
      <c r="I721" s="631"/>
      <c r="J721" s="631"/>
    </row>
    <row r="722" spans="1:10" ht="12.75">
      <c r="A722" s="631"/>
      <c r="B722" s="631"/>
      <c r="C722" s="631"/>
      <c r="D722" s="631"/>
      <c r="E722" s="631"/>
      <c r="F722" s="631"/>
      <c r="G722" s="631"/>
      <c r="H722" s="631"/>
      <c r="I722" s="631"/>
      <c r="J722" s="631"/>
    </row>
    <row r="723" spans="1:10" ht="12.75">
      <c r="A723" s="631"/>
      <c r="B723" s="631"/>
      <c r="C723" s="631"/>
      <c r="D723" s="631"/>
      <c r="E723" s="631"/>
      <c r="F723" s="631"/>
      <c r="G723" s="631"/>
      <c r="H723" s="631"/>
      <c r="I723" s="631"/>
      <c r="J723" s="631"/>
    </row>
    <row r="724" spans="1:10" ht="12.75">
      <c r="A724" s="631"/>
      <c r="B724" s="631"/>
      <c r="C724" s="631"/>
      <c r="D724" s="631"/>
      <c r="E724" s="631"/>
      <c r="F724" s="631"/>
      <c r="G724" s="631"/>
      <c r="H724" s="631"/>
      <c r="I724" s="631"/>
      <c r="J724" s="631"/>
    </row>
    <row r="725" spans="1:10" ht="12.75">
      <c r="A725" s="631"/>
      <c r="B725" s="631"/>
      <c r="C725" s="631"/>
      <c r="D725" s="631"/>
      <c r="E725" s="631"/>
      <c r="F725" s="631"/>
      <c r="G725" s="631"/>
      <c r="H725" s="631"/>
      <c r="I725" s="631"/>
      <c r="J725" s="631"/>
    </row>
    <row r="726" spans="1:10" ht="12.75">
      <c r="A726" s="631"/>
      <c r="B726" s="631"/>
      <c r="C726" s="631"/>
      <c r="D726" s="631"/>
      <c r="E726" s="631"/>
      <c r="F726" s="631"/>
      <c r="G726" s="631"/>
      <c r="H726" s="631"/>
      <c r="I726" s="631"/>
      <c r="J726" s="631"/>
    </row>
    <row r="727" spans="1:10" ht="12.75">
      <c r="A727" s="631"/>
      <c r="B727" s="631"/>
      <c r="C727" s="631"/>
      <c r="D727" s="631"/>
      <c r="E727" s="631"/>
      <c r="F727" s="631"/>
      <c r="G727" s="631"/>
      <c r="H727" s="631"/>
      <c r="I727" s="631"/>
      <c r="J727" s="631"/>
    </row>
    <row r="728" spans="1:10" ht="12.75">
      <c r="A728" s="631"/>
      <c r="B728" s="631"/>
      <c r="C728" s="631"/>
      <c r="D728" s="631"/>
      <c r="E728" s="631"/>
      <c r="F728" s="631"/>
      <c r="G728" s="631"/>
      <c r="H728" s="631"/>
      <c r="I728" s="631"/>
      <c r="J728" s="631"/>
    </row>
    <row r="729" spans="1:10" ht="12.75">
      <c r="A729" s="631"/>
      <c r="B729" s="631"/>
      <c r="C729" s="631"/>
      <c r="D729" s="631"/>
      <c r="E729" s="631"/>
      <c r="F729" s="631"/>
      <c r="G729" s="631"/>
      <c r="H729" s="631"/>
      <c r="I729" s="631"/>
      <c r="J729" s="631"/>
    </row>
    <row r="730" spans="1:10" ht="12.75">
      <c r="A730" s="631"/>
      <c r="B730" s="631"/>
      <c r="C730" s="631"/>
      <c r="D730" s="631"/>
      <c r="E730" s="631"/>
      <c r="F730" s="631"/>
      <c r="G730" s="631"/>
      <c r="H730" s="631"/>
      <c r="I730" s="631"/>
      <c r="J730" s="631"/>
    </row>
    <row r="731" spans="1:10" ht="12.75">
      <c r="A731" s="631"/>
      <c r="B731" s="631"/>
      <c r="C731" s="631"/>
      <c r="D731" s="631"/>
      <c r="E731" s="631"/>
      <c r="F731" s="631"/>
      <c r="G731" s="631"/>
      <c r="H731" s="631"/>
      <c r="I731" s="631"/>
      <c r="J731" s="631"/>
    </row>
    <row r="732" spans="1:10" ht="12.75">
      <c r="A732" s="631"/>
      <c r="B732" s="631"/>
      <c r="C732" s="631"/>
      <c r="D732" s="631"/>
      <c r="E732" s="631"/>
      <c r="F732" s="631"/>
      <c r="G732" s="631"/>
      <c r="H732" s="631"/>
      <c r="I732" s="631"/>
      <c r="J732" s="631"/>
    </row>
    <row r="733" spans="1:10" ht="12.75">
      <c r="A733" s="631"/>
      <c r="B733" s="631"/>
      <c r="C733" s="631"/>
      <c r="D733" s="631"/>
      <c r="E733" s="631"/>
      <c r="F733" s="631"/>
      <c r="G733" s="631"/>
      <c r="H733" s="631"/>
      <c r="I733" s="631"/>
      <c r="J733" s="631"/>
    </row>
    <row r="734" spans="1:10" ht="12.75">
      <c r="A734" s="631"/>
      <c r="B734" s="631"/>
      <c r="C734" s="631"/>
      <c r="D734" s="631"/>
      <c r="E734" s="631"/>
      <c r="F734" s="631"/>
      <c r="G734" s="631"/>
      <c r="H734" s="631"/>
      <c r="I734" s="631"/>
      <c r="J734" s="631"/>
    </row>
    <row r="735" spans="1:10" ht="12.75">
      <c r="A735" s="631"/>
      <c r="B735" s="631"/>
      <c r="C735" s="631"/>
      <c r="D735" s="631"/>
      <c r="E735" s="631"/>
      <c r="F735" s="631"/>
      <c r="G735" s="631"/>
      <c r="H735" s="631"/>
      <c r="I735" s="631"/>
      <c r="J735" s="631"/>
    </row>
    <row r="736" spans="1:10" ht="12.75">
      <c r="A736" s="631"/>
      <c r="B736" s="631"/>
      <c r="C736" s="631"/>
      <c r="D736" s="631"/>
      <c r="E736" s="631"/>
      <c r="F736" s="631"/>
      <c r="G736" s="631"/>
      <c r="H736" s="631"/>
      <c r="I736" s="631"/>
      <c r="J736" s="631"/>
    </row>
    <row r="737" spans="1:10" ht="12.75">
      <c r="A737" s="631"/>
      <c r="B737" s="631"/>
      <c r="C737" s="631"/>
      <c r="D737" s="631"/>
      <c r="E737" s="631"/>
      <c r="F737" s="631"/>
      <c r="G737" s="631"/>
      <c r="H737" s="631"/>
      <c r="I737" s="631"/>
      <c r="J737" s="631"/>
    </row>
    <row r="738" spans="1:10" ht="12.75">
      <c r="A738" s="631"/>
      <c r="B738" s="631"/>
      <c r="C738" s="631"/>
      <c r="D738" s="631"/>
      <c r="E738" s="631"/>
      <c r="F738" s="631"/>
      <c r="G738" s="631"/>
      <c r="H738" s="631"/>
      <c r="I738" s="631"/>
      <c r="J738" s="631"/>
    </row>
    <row r="739" spans="1:10" ht="12.75">
      <c r="A739" s="631"/>
      <c r="B739" s="631"/>
      <c r="C739" s="631"/>
      <c r="D739" s="631"/>
      <c r="E739" s="631"/>
      <c r="F739" s="631"/>
      <c r="G739" s="631"/>
      <c r="H739" s="631"/>
      <c r="I739" s="631"/>
      <c r="J739" s="631"/>
    </row>
    <row r="740" spans="1:10" ht="12.75">
      <c r="A740" s="631"/>
      <c r="B740" s="631"/>
      <c r="C740" s="631"/>
      <c r="D740" s="631"/>
      <c r="E740" s="631"/>
      <c r="F740" s="631"/>
      <c r="G740" s="631"/>
      <c r="H740" s="631"/>
      <c r="I740" s="631"/>
      <c r="J740" s="631"/>
    </row>
    <row r="741" spans="1:10" ht="12.75">
      <c r="A741" s="631"/>
      <c r="B741" s="631"/>
      <c r="C741" s="631"/>
      <c r="D741" s="631"/>
      <c r="E741" s="631"/>
      <c r="F741" s="631"/>
      <c r="G741" s="631"/>
      <c r="H741" s="631"/>
      <c r="I741" s="631"/>
      <c r="J741" s="631"/>
    </row>
    <row r="742" spans="1:10" ht="12.75">
      <c r="A742" s="631"/>
      <c r="B742" s="631"/>
      <c r="C742" s="631"/>
      <c r="D742" s="631"/>
      <c r="E742" s="631"/>
      <c r="F742" s="631"/>
      <c r="G742" s="631"/>
      <c r="H742" s="631"/>
      <c r="I742" s="631"/>
      <c r="J742" s="631"/>
    </row>
    <row r="743" spans="1:10" ht="12.75">
      <c r="A743" s="631"/>
      <c r="B743" s="631"/>
      <c r="C743" s="631"/>
      <c r="D743" s="631"/>
      <c r="E743" s="631"/>
      <c r="F743" s="631"/>
      <c r="G743" s="631"/>
      <c r="H743" s="631"/>
      <c r="I743" s="631"/>
      <c r="J743" s="631"/>
    </row>
    <row r="744" spans="1:10" ht="12.75">
      <c r="A744" s="631"/>
      <c r="B744" s="631"/>
      <c r="C744" s="631"/>
      <c r="D744" s="631"/>
      <c r="E744" s="631"/>
      <c r="F744" s="631"/>
      <c r="G744" s="631"/>
      <c r="H744" s="631"/>
      <c r="I744" s="631"/>
      <c r="J744" s="631"/>
    </row>
    <row r="745" spans="1:10" ht="12.75">
      <c r="A745" s="631"/>
      <c r="B745" s="631"/>
      <c r="C745" s="631"/>
      <c r="D745" s="631"/>
      <c r="E745" s="631"/>
      <c r="F745" s="631"/>
      <c r="G745" s="631"/>
      <c r="H745" s="631"/>
      <c r="I745" s="631"/>
      <c r="J745" s="631"/>
    </row>
    <row r="746" spans="1:10" ht="12.75">
      <c r="A746" s="631"/>
      <c r="B746" s="631"/>
      <c r="C746" s="631"/>
      <c r="D746" s="631"/>
      <c r="E746" s="631"/>
      <c r="F746" s="631"/>
      <c r="G746" s="631"/>
      <c r="H746" s="631"/>
      <c r="I746" s="631"/>
      <c r="J746" s="631"/>
    </row>
    <row r="747" spans="1:10" ht="12.75">
      <c r="A747" s="631"/>
      <c r="B747" s="631"/>
      <c r="C747" s="631"/>
      <c r="D747" s="631"/>
      <c r="E747" s="631"/>
      <c r="F747" s="631"/>
      <c r="G747" s="631"/>
      <c r="H747" s="631"/>
      <c r="I747" s="631"/>
      <c r="J747" s="631"/>
    </row>
    <row r="748" spans="1:10" ht="12.75">
      <c r="A748" s="631"/>
      <c r="B748" s="631"/>
      <c r="C748" s="631"/>
      <c r="D748" s="631"/>
      <c r="E748" s="631"/>
      <c r="F748" s="631"/>
      <c r="G748" s="631"/>
      <c r="H748" s="631"/>
      <c r="I748" s="631"/>
      <c r="J748" s="631"/>
    </row>
    <row r="749" spans="1:10" ht="12.75">
      <c r="A749" s="631"/>
      <c r="B749" s="631"/>
      <c r="C749" s="631"/>
      <c r="D749" s="631"/>
      <c r="E749" s="631"/>
      <c r="F749" s="631"/>
      <c r="G749" s="631"/>
      <c r="H749" s="631"/>
      <c r="I749" s="631"/>
      <c r="J749" s="631"/>
    </row>
    <row r="750" spans="1:10" ht="12.75">
      <c r="A750" s="631"/>
      <c r="B750" s="631"/>
      <c r="C750" s="631"/>
      <c r="D750" s="631"/>
      <c r="E750" s="631"/>
      <c r="F750" s="631"/>
      <c r="G750" s="631"/>
      <c r="H750" s="631"/>
      <c r="I750" s="631"/>
      <c r="J750" s="631"/>
    </row>
    <row r="751" spans="1:10" ht="12.75">
      <c r="A751" s="631"/>
      <c r="B751" s="631"/>
      <c r="C751" s="631"/>
      <c r="D751" s="631"/>
      <c r="E751" s="631"/>
      <c r="F751" s="631"/>
      <c r="G751" s="631"/>
      <c r="H751" s="631"/>
      <c r="I751" s="631"/>
      <c r="J751" s="631"/>
    </row>
    <row r="752" spans="1:10" ht="12.75">
      <c r="A752" s="631"/>
      <c r="B752" s="631"/>
      <c r="C752" s="631"/>
      <c r="D752" s="631"/>
      <c r="E752" s="631"/>
      <c r="F752" s="631"/>
      <c r="G752" s="631"/>
      <c r="H752" s="631"/>
      <c r="I752" s="631"/>
      <c r="J752" s="631"/>
    </row>
    <row r="753" spans="1:10" ht="12.75">
      <c r="A753" s="631"/>
      <c r="B753" s="631"/>
      <c r="C753" s="631"/>
      <c r="D753" s="631"/>
      <c r="E753" s="631"/>
      <c r="F753" s="631"/>
      <c r="G753" s="631"/>
      <c r="H753" s="631"/>
      <c r="I753" s="631"/>
      <c r="J753" s="631"/>
    </row>
    <row r="754" spans="1:10" ht="12.75">
      <c r="A754" s="631"/>
      <c r="B754" s="631"/>
      <c r="C754" s="631"/>
      <c r="D754" s="631"/>
      <c r="E754" s="631"/>
      <c r="F754" s="631"/>
      <c r="G754" s="631"/>
      <c r="H754" s="631"/>
      <c r="I754" s="631"/>
      <c r="J754" s="631"/>
    </row>
    <row r="755" spans="1:10" ht="12.75">
      <c r="A755" s="631"/>
      <c r="B755" s="631"/>
      <c r="C755" s="631"/>
      <c r="D755" s="631"/>
      <c r="E755" s="631"/>
      <c r="F755" s="631"/>
      <c r="G755" s="631"/>
      <c r="H755" s="631"/>
      <c r="I755" s="631"/>
      <c r="J755" s="631"/>
    </row>
    <row r="756" spans="1:10" ht="12.75">
      <c r="A756" s="631"/>
      <c r="B756" s="631"/>
      <c r="C756" s="631"/>
      <c r="D756" s="631"/>
      <c r="E756" s="631"/>
      <c r="F756" s="631"/>
      <c r="G756" s="631"/>
      <c r="H756" s="631"/>
      <c r="I756" s="631"/>
      <c r="J756" s="631"/>
    </row>
    <row r="757" spans="1:10" ht="12.75">
      <c r="A757" s="631"/>
      <c r="B757" s="631"/>
      <c r="C757" s="631"/>
      <c r="D757" s="631"/>
      <c r="E757" s="631"/>
      <c r="F757" s="631"/>
      <c r="G757" s="631"/>
      <c r="H757" s="631"/>
      <c r="I757" s="631"/>
      <c r="J757" s="631"/>
    </row>
    <row r="758" spans="1:10" ht="12.75">
      <c r="A758" s="631"/>
      <c r="B758" s="631"/>
      <c r="C758" s="631"/>
      <c r="D758" s="631"/>
      <c r="E758" s="631"/>
      <c r="F758" s="631"/>
      <c r="G758" s="631"/>
      <c r="H758" s="631"/>
      <c r="I758" s="631"/>
      <c r="J758" s="631"/>
    </row>
    <row r="759" spans="1:10" ht="12.75">
      <c r="A759" s="631"/>
      <c r="B759" s="631"/>
      <c r="C759" s="631"/>
      <c r="D759" s="631"/>
      <c r="E759" s="631"/>
      <c r="F759" s="631"/>
      <c r="G759" s="631"/>
      <c r="H759" s="631"/>
      <c r="I759" s="631"/>
      <c r="J759" s="631"/>
    </row>
    <row r="760" spans="1:10" ht="12.75">
      <c r="A760" s="631"/>
      <c r="B760" s="631"/>
      <c r="C760" s="631"/>
      <c r="D760" s="631"/>
      <c r="E760" s="631"/>
      <c r="F760" s="631"/>
      <c r="G760" s="631"/>
      <c r="H760" s="631"/>
      <c r="I760" s="631"/>
      <c r="J760" s="631"/>
    </row>
    <row r="761" spans="1:10" ht="12.75">
      <c r="A761" s="631"/>
      <c r="B761" s="631"/>
      <c r="C761" s="631"/>
      <c r="D761" s="631"/>
      <c r="E761" s="631"/>
      <c r="F761" s="631"/>
      <c r="G761" s="631"/>
      <c r="H761" s="631"/>
      <c r="I761" s="631"/>
      <c r="J761" s="631"/>
    </row>
    <row r="762" spans="1:10" ht="12.75">
      <c r="A762" s="631"/>
      <c r="B762" s="631"/>
      <c r="C762" s="631"/>
      <c r="D762" s="631"/>
      <c r="E762" s="631"/>
      <c r="F762" s="631"/>
      <c r="G762" s="631"/>
      <c r="H762" s="631"/>
      <c r="I762" s="631"/>
      <c r="J762" s="631"/>
    </row>
    <row r="763" spans="1:10" ht="12.75">
      <c r="A763" s="631"/>
      <c r="B763" s="631"/>
      <c r="C763" s="631"/>
      <c r="D763" s="631"/>
      <c r="E763" s="631"/>
      <c r="F763" s="631"/>
      <c r="G763" s="631"/>
      <c r="H763" s="631"/>
      <c r="I763" s="631"/>
      <c r="J763" s="631"/>
    </row>
    <row r="764" spans="1:10" ht="12.75">
      <c r="A764" s="631"/>
      <c r="B764" s="631"/>
      <c r="C764" s="631"/>
      <c r="D764" s="631"/>
      <c r="E764" s="631"/>
      <c r="F764" s="631"/>
      <c r="G764" s="631"/>
      <c r="H764" s="631"/>
      <c r="I764" s="631"/>
      <c r="J764" s="631"/>
    </row>
    <row r="765" spans="1:10" ht="12.75">
      <c r="A765" s="631"/>
      <c r="B765" s="631"/>
      <c r="C765" s="631"/>
      <c r="D765" s="631"/>
      <c r="E765" s="631"/>
      <c r="F765" s="631"/>
      <c r="G765" s="631"/>
      <c r="H765" s="631"/>
      <c r="I765" s="631"/>
      <c r="J765" s="631"/>
    </row>
    <row r="766" spans="1:10" ht="12.75">
      <c r="A766" s="631"/>
      <c r="B766" s="631"/>
      <c r="C766" s="631"/>
      <c r="D766" s="631"/>
      <c r="E766" s="631"/>
      <c r="F766" s="631"/>
      <c r="G766" s="631"/>
      <c r="H766" s="631"/>
      <c r="I766" s="631"/>
      <c r="J766" s="631"/>
    </row>
    <row r="767" spans="1:10" ht="12.75">
      <c r="A767" s="631"/>
      <c r="B767" s="631"/>
      <c r="C767" s="631"/>
      <c r="D767" s="631"/>
      <c r="E767" s="631"/>
      <c r="F767" s="631"/>
      <c r="G767" s="631"/>
      <c r="H767" s="631"/>
      <c r="I767" s="631"/>
      <c r="J767" s="631"/>
    </row>
    <row r="768" spans="1:10" ht="12.75">
      <c r="A768" s="631"/>
      <c r="B768" s="631"/>
      <c r="C768" s="631"/>
      <c r="D768" s="631"/>
      <c r="E768" s="631"/>
      <c r="F768" s="631"/>
      <c r="G768" s="631"/>
      <c r="H768" s="631"/>
      <c r="I768" s="631"/>
      <c r="J768" s="631"/>
    </row>
    <row r="769" spans="1:10" ht="12.75">
      <c r="A769" s="631"/>
      <c r="B769" s="631"/>
      <c r="C769" s="631"/>
      <c r="D769" s="631"/>
      <c r="E769" s="631"/>
      <c r="F769" s="631"/>
      <c r="G769" s="631"/>
      <c r="H769" s="631"/>
      <c r="I769" s="631"/>
      <c r="J769" s="631"/>
    </row>
    <row r="770" spans="1:10" ht="12.75">
      <c r="A770" s="631"/>
      <c r="B770" s="631"/>
      <c r="C770" s="631"/>
      <c r="D770" s="631"/>
      <c r="E770" s="631"/>
      <c r="F770" s="631"/>
      <c r="G770" s="631"/>
      <c r="H770" s="631"/>
      <c r="I770" s="631"/>
      <c r="J770" s="631"/>
    </row>
    <row r="771" spans="1:10" ht="12.75">
      <c r="A771" s="631"/>
      <c r="B771" s="631"/>
      <c r="C771" s="631"/>
      <c r="D771" s="631"/>
      <c r="E771" s="631"/>
      <c r="F771" s="631"/>
      <c r="G771" s="631"/>
      <c r="H771" s="631"/>
      <c r="I771" s="631"/>
      <c r="J771" s="631"/>
    </row>
    <row r="772" spans="1:10" ht="12.75">
      <c r="A772" s="631"/>
      <c r="B772" s="631"/>
      <c r="C772" s="631"/>
      <c r="D772" s="631"/>
      <c r="E772" s="631"/>
      <c r="F772" s="631"/>
      <c r="G772" s="631"/>
      <c r="H772" s="631"/>
      <c r="I772" s="631"/>
      <c r="J772" s="631"/>
    </row>
    <row r="773" spans="1:10" ht="12.75">
      <c r="A773" s="631"/>
      <c r="B773" s="631"/>
      <c r="C773" s="631"/>
      <c r="D773" s="631"/>
      <c r="E773" s="631"/>
      <c r="F773" s="631"/>
      <c r="G773" s="631"/>
      <c r="H773" s="631"/>
      <c r="I773" s="631"/>
      <c r="J773" s="631"/>
    </row>
    <row r="774" spans="1:10" ht="12.75">
      <c r="A774" s="631"/>
      <c r="B774" s="631"/>
      <c r="C774" s="631"/>
      <c r="D774" s="631"/>
      <c r="E774" s="631"/>
      <c r="F774" s="631"/>
      <c r="G774" s="631"/>
      <c r="H774" s="631"/>
      <c r="I774" s="631"/>
      <c r="J774" s="631"/>
    </row>
    <row r="775" spans="1:10" ht="12.75">
      <c r="A775" s="631"/>
      <c r="B775" s="631"/>
      <c r="C775" s="631"/>
      <c r="D775" s="631"/>
      <c r="E775" s="631"/>
      <c r="F775" s="631"/>
      <c r="G775" s="631"/>
      <c r="H775" s="631"/>
      <c r="I775" s="631"/>
      <c r="J775" s="631"/>
    </row>
    <row r="776" spans="1:10" ht="12.75">
      <c r="A776" s="631"/>
      <c r="B776" s="631"/>
      <c r="C776" s="631"/>
      <c r="D776" s="631"/>
      <c r="E776" s="631"/>
      <c r="F776" s="631"/>
      <c r="G776" s="631"/>
      <c r="H776" s="631"/>
      <c r="I776" s="631"/>
      <c r="J776" s="631"/>
    </row>
    <row r="777" spans="1:10" ht="12.75">
      <c r="A777" s="631"/>
      <c r="B777" s="631"/>
      <c r="C777" s="631"/>
      <c r="D777" s="631"/>
      <c r="E777" s="631"/>
      <c r="F777" s="631"/>
      <c r="G777" s="631"/>
      <c r="H777" s="631"/>
      <c r="I777" s="631"/>
      <c r="J777" s="631"/>
    </row>
    <row r="778" spans="1:10" ht="12.75">
      <c r="A778" s="631"/>
      <c r="B778" s="631"/>
      <c r="C778" s="631"/>
      <c r="D778" s="631"/>
      <c r="E778" s="631"/>
      <c r="F778" s="631"/>
      <c r="G778" s="631"/>
      <c r="H778" s="631"/>
      <c r="I778" s="631"/>
      <c r="J778" s="631"/>
    </row>
    <row r="779" spans="1:10" ht="12.75">
      <c r="A779" s="631"/>
      <c r="B779" s="631"/>
      <c r="C779" s="631"/>
      <c r="D779" s="631"/>
      <c r="E779" s="631"/>
      <c r="F779" s="631"/>
      <c r="G779" s="631"/>
      <c r="H779" s="631"/>
      <c r="I779" s="631"/>
      <c r="J779" s="631"/>
    </row>
    <row r="780" spans="1:10" ht="12.75">
      <c r="A780" s="631"/>
      <c r="B780" s="631"/>
      <c r="C780" s="631"/>
      <c r="D780" s="631"/>
      <c r="E780" s="631"/>
      <c r="F780" s="631"/>
      <c r="G780" s="631"/>
      <c r="H780" s="631"/>
      <c r="I780" s="631"/>
      <c r="J780" s="631"/>
    </row>
    <row r="781" spans="1:10" ht="12.75">
      <c r="A781" s="631"/>
      <c r="B781" s="631"/>
      <c r="C781" s="631"/>
      <c r="D781" s="631"/>
      <c r="E781" s="631"/>
      <c r="F781" s="631"/>
      <c r="G781" s="631"/>
      <c r="H781" s="631"/>
      <c r="I781" s="631"/>
      <c r="J781" s="631"/>
    </row>
    <row r="782" spans="1:10" ht="12.75">
      <c r="A782" s="631"/>
      <c r="B782" s="631"/>
      <c r="C782" s="631"/>
      <c r="D782" s="631"/>
      <c r="E782" s="631"/>
      <c r="F782" s="631"/>
      <c r="G782" s="631"/>
      <c r="H782" s="631"/>
      <c r="I782" s="631"/>
      <c r="J782" s="631"/>
    </row>
    <row r="783" spans="1:10" ht="12.75">
      <c r="A783" s="631"/>
      <c r="B783" s="631"/>
      <c r="C783" s="631"/>
      <c r="D783" s="631"/>
      <c r="E783" s="631"/>
      <c r="F783" s="631"/>
      <c r="G783" s="631"/>
      <c r="H783" s="631"/>
      <c r="I783" s="631"/>
      <c r="J783" s="631"/>
    </row>
    <row r="784" spans="1:10" ht="12.75">
      <c r="A784" s="631"/>
      <c r="B784" s="631"/>
      <c r="C784" s="631"/>
      <c r="D784" s="631"/>
      <c r="E784" s="631"/>
      <c r="F784" s="631"/>
      <c r="G784" s="631"/>
      <c r="H784" s="631"/>
      <c r="I784" s="631"/>
      <c r="J784" s="631"/>
    </row>
    <row r="785" spans="1:10" ht="12.75">
      <c r="A785" s="631"/>
      <c r="B785" s="631"/>
      <c r="C785" s="631"/>
      <c r="D785" s="631"/>
      <c r="E785" s="631"/>
      <c r="F785" s="631"/>
      <c r="G785" s="631"/>
      <c r="H785" s="631"/>
      <c r="I785" s="631"/>
      <c r="J785" s="631"/>
    </row>
    <row r="786" spans="1:10" ht="12.75">
      <c r="A786" s="631"/>
      <c r="B786" s="631"/>
      <c r="C786" s="631"/>
      <c r="D786" s="631"/>
      <c r="E786" s="631"/>
      <c r="F786" s="631"/>
      <c r="G786" s="631"/>
      <c r="H786" s="631"/>
      <c r="I786" s="631"/>
      <c r="J786" s="631"/>
    </row>
    <row r="787" spans="1:10" ht="12.75">
      <c r="A787" s="631"/>
      <c r="B787" s="631"/>
      <c r="C787" s="631"/>
      <c r="D787" s="631"/>
      <c r="E787" s="631"/>
      <c r="F787" s="631"/>
      <c r="G787" s="631"/>
      <c r="H787" s="631"/>
      <c r="I787" s="631"/>
      <c r="J787" s="631"/>
    </row>
    <row r="788" spans="1:10" ht="12.75">
      <c r="A788" s="631"/>
      <c r="B788" s="631"/>
      <c r="C788" s="631"/>
      <c r="D788" s="631"/>
      <c r="E788" s="631"/>
      <c r="F788" s="631"/>
      <c r="G788" s="631"/>
      <c r="H788" s="631"/>
      <c r="I788" s="631"/>
      <c r="J788" s="631"/>
    </row>
    <row r="789" spans="1:10" ht="12.75">
      <c r="A789" s="631"/>
      <c r="B789" s="631"/>
      <c r="C789" s="631"/>
      <c r="D789" s="631"/>
      <c r="E789" s="631"/>
      <c r="F789" s="631"/>
      <c r="G789" s="631"/>
      <c r="H789" s="631"/>
      <c r="I789" s="631"/>
      <c r="J789" s="631"/>
    </row>
    <row r="790" spans="1:10" ht="12.75">
      <c r="A790" s="631"/>
      <c r="B790" s="631"/>
      <c r="C790" s="631"/>
      <c r="D790" s="631"/>
      <c r="E790" s="631"/>
      <c r="F790" s="631"/>
      <c r="G790" s="631"/>
      <c r="H790" s="631"/>
      <c r="I790" s="631"/>
      <c r="J790" s="631"/>
    </row>
    <row r="791" spans="1:10" ht="12.75">
      <c r="A791" s="631"/>
      <c r="B791" s="631"/>
      <c r="C791" s="631"/>
      <c r="D791" s="631"/>
      <c r="E791" s="631"/>
      <c r="F791" s="631"/>
      <c r="G791" s="631"/>
      <c r="H791" s="631"/>
      <c r="I791" s="631"/>
      <c r="J791" s="631"/>
    </row>
    <row r="792" spans="1:10" ht="12.75">
      <c r="A792" s="631"/>
      <c r="B792" s="631"/>
      <c r="C792" s="631"/>
      <c r="D792" s="631"/>
      <c r="E792" s="631"/>
      <c r="F792" s="631"/>
      <c r="G792" s="631"/>
      <c r="H792" s="631"/>
      <c r="I792" s="631"/>
      <c r="J792" s="631"/>
    </row>
    <row r="793" spans="1:10" ht="12.75">
      <c r="A793" s="631"/>
      <c r="B793" s="631"/>
      <c r="C793" s="631"/>
      <c r="D793" s="631"/>
      <c r="E793" s="631"/>
      <c r="F793" s="631"/>
      <c r="G793" s="631"/>
      <c r="H793" s="631"/>
      <c r="I793" s="631"/>
      <c r="J793" s="631"/>
    </row>
    <row r="794" spans="1:10" ht="12.75">
      <c r="A794" s="631"/>
      <c r="B794" s="631"/>
      <c r="C794" s="631"/>
      <c r="D794" s="631"/>
      <c r="E794" s="631"/>
      <c r="F794" s="631"/>
      <c r="G794" s="631"/>
      <c r="H794" s="631"/>
      <c r="I794" s="631"/>
      <c r="J794" s="631"/>
    </row>
    <row r="795" spans="1:10" ht="12.75">
      <c r="A795" s="631"/>
      <c r="B795" s="631"/>
      <c r="C795" s="631"/>
      <c r="D795" s="631"/>
      <c r="E795" s="631"/>
      <c r="F795" s="631"/>
      <c r="G795" s="631"/>
      <c r="H795" s="631"/>
      <c r="I795" s="631"/>
      <c r="J795" s="631"/>
    </row>
    <row r="796" spans="1:10" ht="12.75">
      <c r="A796" s="631"/>
      <c r="B796" s="631"/>
      <c r="C796" s="631"/>
      <c r="D796" s="631"/>
      <c r="E796" s="631"/>
      <c r="F796" s="631"/>
      <c r="G796" s="631"/>
      <c r="H796" s="631"/>
      <c r="I796" s="631"/>
      <c r="J796" s="631"/>
    </row>
    <row r="797" spans="1:10" ht="12.75">
      <c r="A797" s="631"/>
      <c r="B797" s="631"/>
      <c r="C797" s="631"/>
      <c r="D797" s="631"/>
      <c r="E797" s="631"/>
      <c r="F797" s="631"/>
      <c r="G797" s="631"/>
      <c r="H797" s="631"/>
      <c r="I797" s="631"/>
      <c r="J797" s="631"/>
    </row>
    <row r="798" spans="1:10" ht="12.75">
      <c r="A798" s="631"/>
      <c r="B798" s="631"/>
      <c r="C798" s="631"/>
      <c r="D798" s="631"/>
      <c r="E798" s="631"/>
      <c r="F798" s="631"/>
      <c r="G798" s="631"/>
      <c r="H798" s="631"/>
      <c r="I798" s="631"/>
      <c r="J798" s="631"/>
    </row>
    <row r="799" spans="1:10" ht="12.75">
      <c r="A799" s="631"/>
      <c r="B799" s="631"/>
      <c r="C799" s="631"/>
      <c r="D799" s="631"/>
      <c r="E799" s="631"/>
      <c r="F799" s="631"/>
      <c r="G799" s="631"/>
      <c r="H799" s="631"/>
      <c r="I799" s="631"/>
      <c r="J799" s="631"/>
    </row>
    <row r="800" spans="1:10" ht="12.75">
      <c r="A800" s="631"/>
      <c r="B800" s="631"/>
      <c r="C800" s="631"/>
      <c r="D800" s="631"/>
      <c r="E800" s="631"/>
      <c r="F800" s="631"/>
      <c r="G800" s="631"/>
      <c r="H800" s="631"/>
      <c r="I800" s="631"/>
      <c r="J800" s="631"/>
    </row>
    <row r="801" spans="1:10" ht="12.75">
      <c r="A801" s="631"/>
      <c r="B801" s="631"/>
      <c r="C801" s="631"/>
      <c r="D801" s="631"/>
      <c r="E801" s="631"/>
      <c r="F801" s="631"/>
      <c r="G801" s="631"/>
      <c r="H801" s="631"/>
      <c r="I801" s="631"/>
      <c r="J801" s="631"/>
    </row>
    <row r="802" spans="1:10" ht="12.75">
      <c r="A802" s="631"/>
      <c r="B802" s="631"/>
      <c r="C802" s="631"/>
      <c r="D802" s="631"/>
      <c r="E802" s="631"/>
      <c r="F802" s="631"/>
      <c r="G802" s="631"/>
      <c r="H802" s="631"/>
      <c r="I802" s="631"/>
      <c r="J802" s="631"/>
    </row>
    <row r="803" spans="1:10" ht="12.75">
      <c r="A803" s="631"/>
      <c r="B803" s="631"/>
      <c r="C803" s="631"/>
      <c r="D803" s="631"/>
      <c r="E803" s="631"/>
      <c r="F803" s="631"/>
      <c r="G803" s="631"/>
      <c r="H803" s="631"/>
      <c r="I803" s="631"/>
      <c r="J803" s="631"/>
    </row>
    <row r="804" spans="1:10" ht="12.75">
      <c r="A804" s="631"/>
      <c r="B804" s="631"/>
      <c r="C804" s="631"/>
      <c r="D804" s="631"/>
      <c r="E804" s="631"/>
      <c r="F804" s="631"/>
      <c r="G804" s="631"/>
      <c r="H804" s="631"/>
      <c r="I804" s="631"/>
      <c r="J804" s="631"/>
    </row>
    <row r="805" spans="1:10" ht="12.75">
      <c r="A805" s="631"/>
      <c r="B805" s="631"/>
      <c r="C805" s="631"/>
      <c r="D805" s="631"/>
      <c r="E805" s="631"/>
      <c r="F805" s="631"/>
      <c r="G805" s="631"/>
      <c r="H805" s="631"/>
      <c r="I805" s="631"/>
      <c r="J805" s="631"/>
    </row>
    <row r="806" spans="1:10" ht="12.75">
      <c r="A806" s="631"/>
      <c r="B806" s="631"/>
      <c r="C806" s="631"/>
      <c r="D806" s="631"/>
      <c r="E806" s="631"/>
      <c r="F806" s="631"/>
      <c r="G806" s="631"/>
      <c r="H806" s="631"/>
      <c r="I806" s="631"/>
      <c r="J806" s="631"/>
    </row>
    <row r="807" spans="1:10" ht="12.75">
      <c r="A807" s="631"/>
      <c r="B807" s="631"/>
      <c r="C807" s="631"/>
      <c r="D807" s="631"/>
      <c r="E807" s="631"/>
      <c r="F807" s="631"/>
      <c r="G807" s="631"/>
      <c r="H807" s="631"/>
      <c r="I807" s="631"/>
      <c r="J807" s="631"/>
    </row>
    <row r="808" spans="1:10" ht="12.75">
      <c r="A808" s="631"/>
      <c r="B808" s="631"/>
      <c r="C808" s="631"/>
      <c r="D808" s="631"/>
      <c r="E808" s="631"/>
      <c r="F808" s="631"/>
      <c r="G808" s="631"/>
      <c r="H808" s="631"/>
      <c r="I808" s="631"/>
      <c r="J808" s="631"/>
    </row>
    <row r="809" spans="1:10" ht="12.75">
      <c r="A809" s="631"/>
      <c r="B809" s="631"/>
      <c r="C809" s="631"/>
      <c r="D809" s="631"/>
      <c r="E809" s="631"/>
      <c r="F809" s="631"/>
      <c r="G809" s="631"/>
      <c r="H809" s="631"/>
      <c r="I809" s="631"/>
      <c r="J809" s="631"/>
    </row>
    <row r="810" spans="1:10" ht="12.75">
      <c r="A810" s="631"/>
      <c r="B810" s="631"/>
      <c r="C810" s="631"/>
      <c r="D810" s="631"/>
      <c r="E810" s="631"/>
      <c r="F810" s="631"/>
      <c r="G810" s="631"/>
      <c r="H810" s="631"/>
      <c r="I810" s="631"/>
      <c r="J810" s="631"/>
    </row>
    <row r="811" spans="1:10" ht="12.75">
      <c r="A811" s="631"/>
      <c r="B811" s="631"/>
      <c r="C811" s="631"/>
      <c r="D811" s="631"/>
      <c r="E811" s="631"/>
      <c r="F811" s="631"/>
      <c r="G811" s="631"/>
      <c r="H811" s="631"/>
      <c r="I811" s="631"/>
      <c r="J811" s="631"/>
    </row>
    <row r="812" spans="1:10" ht="12.75">
      <c r="A812" s="631"/>
      <c r="B812" s="631"/>
      <c r="C812" s="631"/>
      <c r="D812" s="631"/>
      <c r="E812" s="631"/>
      <c r="F812" s="631"/>
      <c r="G812" s="631"/>
      <c r="H812" s="631"/>
      <c r="I812" s="631"/>
      <c r="J812" s="631"/>
    </row>
    <row r="813" spans="1:10" ht="12.75">
      <c r="A813" s="631"/>
      <c r="B813" s="631"/>
      <c r="C813" s="631"/>
      <c r="D813" s="631"/>
      <c r="E813" s="631"/>
      <c r="F813" s="631"/>
      <c r="G813" s="631"/>
      <c r="H813" s="631"/>
      <c r="I813" s="631"/>
      <c r="J813" s="631"/>
    </row>
    <row r="814" spans="1:10" ht="12.75">
      <c r="A814" s="631"/>
      <c r="B814" s="631"/>
      <c r="C814" s="631"/>
      <c r="D814" s="631"/>
      <c r="E814" s="631"/>
      <c r="F814" s="631"/>
      <c r="G814" s="631"/>
      <c r="H814" s="631"/>
      <c r="I814" s="631"/>
      <c r="J814" s="631"/>
    </row>
    <row r="815" spans="1:10" ht="12.75">
      <c r="A815" s="631"/>
      <c r="B815" s="631"/>
      <c r="C815" s="631"/>
      <c r="D815" s="631"/>
      <c r="E815" s="631"/>
      <c r="F815" s="631"/>
      <c r="G815" s="631"/>
      <c r="H815" s="631"/>
      <c r="I815" s="631"/>
      <c r="J815" s="631"/>
    </row>
    <row r="816" spans="1:10" ht="12.75">
      <c r="A816" s="631"/>
      <c r="B816" s="631"/>
      <c r="C816" s="631"/>
      <c r="D816" s="631"/>
      <c r="E816" s="631"/>
      <c r="F816" s="631"/>
      <c r="G816" s="631"/>
      <c r="H816" s="631"/>
      <c r="I816" s="631"/>
      <c r="J816" s="631"/>
    </row>
    <row r="817" spans="1:10" ht="12.75">
      <c r="A817" s="631"/>
      <c r="B817" s="631"/>
      <c r="C817" s="631"/>
      <c r="D817" s="631"/>
      <c r="E817" s="631"/>
      <c r="F817" s="631"/>
      <c r="G817" s="631"/>
      <c r="H817" s="631"/>
      <c r="I817" s="631"/>
      <c r="J817" s="631"/>
    </row>
    <row r="818" spans="1:10" ht="12.75">
      <c r="A818" s="631"/>
      <c r="B818" s="631"/>
      <c r="C818" s="631"/>
      <c r="D818" s="631"/>
      <c r="E818" s="631"/>
      <c r="F818" s="631"/>
      <c r="G818" s="631"/>
      <c r="H818" s="631"/>
      <c r="I818" s="631"/>
      <c r="J818" s="631"/>
    </row>
    <row r="819" spans="1:10" ht="12.75">
      <c r="A819" s="631"/>
      <c r="B819" s="631"/>
      <c r="C819" s="631"/>
      <c r="D819" s="631"/>
      <c r="E819" s="631"/>
      <c r="F819" s="631"/>
      <c r="G819" s="631"/>
      <c r="H819" s="631"/>
      <c r="I819" s="631"/>
      <c r="J819" s="631"/>
    </row>
    <row r="820" spans="1:10" ht="12.75">
      <c r="A820" s="631"/>
      <c r="B820" s="631"/>
      <c r="C820" s="631"/>
      <c r="D820" s="631"/>
      <c r="E820" s="631"/>
      <c r="F820" s="631"/>
      <c r="G820" s="631"/>
      <c r="H820" s="631"/>
      <c r="I820" s="631"/>
      <c r="J820" s="631"/>
    </row>
    <row r="821" spans="1:10" ht="12.75">
      <c r="A821" s="631"/>
      <c r="B821" s="631"/>
      <c r="C821" s="631"/>
      <c r="D821" s="631"/>
      <c r="E821" s="631"/>
      <c r="F821" s="631"/>
      <c r="G821" s="631"/>
      <c r="H821" s="631"/>
      <c r="I821" s="631"/>
      <c r="J821" s="631"/>
    </row>
    <row r="822" spans="1:10" ht="12.75">
      <c r="A822" s="631"/>
      <c r="B822" s="631"/>
      <c r="C822" s="631"/>
      <c r="D822" s="631"/>
      <c r="E822" s="631"/>
      <c r="F822" s="631"/>
      <c r="G822" s="631"/>
      <c r="H822" s="631"/>
      <c r="I822" s="631"/>
      <c r="J822" s="631"/>
    </row>
    <row r="823" spans="1:10" ht="12.75">
      <c r="A823" s="631"/>
      <c r="B823" s="631"/>
      <c r="C823" s="631"/>
      <c r="D823" s="631"/>
      <c r="E823" s="631"/>
      <c r="F823" s="631"/>
      <c r="G823" s="631"/>
      <c r="H823" s="631"/>
      <c r="I823" s="631"/>
      <c r="J823" s="631"/>
    </row>
    <row r="824" spans="1:10" ht="12.75">
      <c r="A824" s="631"/>
      <c r="B824" s="631"/>
      <c r="C824" s="631"/>
      <c r="D824" s="631"/>
      <c r="E824" s="631"/>
      <c r="F824" s="631"/>
      <c r="G824" s="631"/>
      <c r="H824" s="631"/>
      <c r="I824" s="631"/>
      <c r="J824" s="631"/>
    </row>
    <row r="825" spans="1:10" ht="12.75">
      <c r="A825" s="631"/>
      <c r="B825" s="631"/>
      <c r="C825" s="631"/>
      <c r="D825" s="631"/>
      <c r="E825" s="631"/>
      <c r="F825" s="631"/>
      <c r="G825" s="631"/>
      <c r="H825" s="631"/>
      <c r="I825" s="631"/>
      <c r="J825" s="631"/>
    </row>
    <row r="826" spans="1:10" ht="12.75">
      <c r="A826" s="631"/>
      <c r="B826" s="631"/>
      <c r="C826" s="631"/>
      <c r="D826" s="631"/>
      <c r="E826" s="631"/>
      <c r="F826" s="631"/>
      <c r="G826" s="631"/>
      <c r="H826" s="631"/>
      <c r="I826" s="631"/>
      <c r="J826" s="631"/>
    </row>
    <row r="827" spans="1:10" ht="12.75">
      <c r="A827" s="631"/>
      <c r="B827" s="631"/>
      <c r="C827" s="631"/>
      <c r="D827" s="631"/>
      <c r="E827" s="631"/>
      <c r="F827" s="631"/>
      <c r="G827" s="631"/>
      <c r="H827" s="631"/>
      <c r="I827" s="631"/>
      <c r="J827" s="631"/>
    </row>
    <row r="828" spans="1:10" ht="12.75">
      <c r="A828" s="631"/>
      <c r="B828" s="631"/>
      <c r="C828" s="631"/>
      <c r="D828" s="631"/>
      <c r="E828" s="631"/>
      <c r="F828" s="631"/>
      <c r="G828" s="631"/>
      <c r="H828" s="631"/>
      <c r="I828" s="631"/>
      <c r="J828" s="631"/>
    </row>
    <row r="829" spans="1:10" ht="12.75">
      <c r="A829" s="631"/>
      <c r="B829" s="631"/>
      <c r="C829" s="631"/>
      <c r="D829" s="631"/>
      <c r="E829" s="631"/>
      <c r="F829" s="631"/>
      <c r="G829" s="631"/>
      <c r="H829" s="631"/>
      <c r="I829" s="631"/>
      <c r="J829" s="631"/>
    </row>
    <row r="830" spans="1:10" ht="12.75">
      <c r="A830" s="631"/>
      <c r="B830" s="631"/>
      <c r="C830" s="631"/>
      <c r="D830" s="631"/>
      <c r="E830" s="631"/>
      <c r="F830" s="631"/>
      <c r="G830" s="631"/>
      <c r="H830" s="631"/>
      <c r="I830" s="631"/>
      <c r="J830" s="631"/>
    </row>
    <row r="831" spans="1:10" ht="12.75">
      <c r="A831" s="631"/>
      <c r="B831" s="631"/>
      <c r="C831" s="631"/>
      <c r="D831" s="631"/>
      <c r="E831" s="631"/>
      <c r="F831" s="631"/>
      <c r="G831" s="631"/>
      <c r="H831" s="631"/>
      <c r="I831" s="631"/>
      <c r="J831" s="631"/>
    </row>
    <row r="832" spans="1:10" ht="12.75">
      <c r="A832" s="631"/>
      <c r="B832" s="631"/>
      <c r="C832" s="631"/>
      <c r="D832" s="631"/>
      <c r="E832" s="631"/>
      <c r="F832" s="631"/>
      <c r="G832" s="631"/>
      <c r="H832" s="631"/>
      <c r="I832" s="631"/>
      <c r="J832" s="631"/>
    </row>
    <row r="833" spans="1:10" ht="12.75">
      <c r="A833" s="631"/>
      <c r="B833" s="631"/>
      <c r="C833" s="631"/>
      <c r="D833" s="631"/>
      <c r="E833" s="631"/>
      <c r="F833" s="631"/>
      <c r="G833" s="631"/>
      <c r="H833" s="631"/>
      <c r="I833" s="631"/>
      <c r="J833" s="631"/>
    </row>
    <row r="834" spans="1:10" ht="12.75">
      <c r="A834" s="631"/>
      <c r="B834" s="631"/>
      <c r="C834" s="631"/>
      <c r="D834" s="631"/>
      <c r="E834" s="631"/>
      <c r="F834" s="631"/>
      <c r="G834" s="631"/>
      <c r="H834" s="631"/>
      <c r="I834" s="631"/>
      <c r="J834" s="631"/>
    </row>
    <row r="835" spans="1:10" ht="12.75">
      <c r="A835" s="631"/>
      <c r="B835" s="631"/>
      <c r="C835" s="631"/>
      <c r="D835" s="631"/>
      <c r="E835" s="631"/>
      <c r="F835" s="631"/>
      <c r="G835" s="631"/>
      <c r="H835" s="631"/>
      <c r="I835" s="631"/>
      <c r="J835" s="631"/>
    </row>
    <row r="836" spans="1:10" ht="12.75">
      <c r="A836" s="631"/>
      <c r="B836" s="631"/>
      <c r="C836" s="631"/>
      <c r="D836" s="631"/>
      <c r="E836" s="631"/>
      <c r="F836" s="631"/>
      <c r="G836" s="631"/>
      <c r="H836" s="631"/>
      <c r="I836" s="631"/>
      <c r="J836" s="631"/>
    </row>
    <row r="837" spans="1:10" ht="12.75">
      <c r="A837" s="631"/>
      <c r="B837" s="631"/>
      <c r="C837" s="631"/>
      <c r="D837" s="631"/>
      <c r="E837" s="631"/>
      <c r="F837" s="631"/>
      <c r="G837" s="631"/>
      <c r="H837" s="631"/>
      <c r="I837" s="631"/>
      <c r="J837" s="631"/>
    </row>
    <row r="838" spans="1:10" ht="12.75">
      <c r="A838" s="631"/>
      <c r="B838" s="631"/>
      <c r="C838" s="631"/>
      <c r="D838" s="631"/>
      <c r="E838" s="631"/>
      <c r="F838" s="631"/>
      <c r="G838" s="631"/>
      <c r="H838" s="631"/>
      <c r="I838" s="631"/>
      <c r="J838" s="631"/>
    </row>
    <row r="839" spans="1:10" ht="12.75">
      <c r="A839" s="631"/>
      <c r="B839" s="631"/>
      <c r="C839" s="631"/>
      <c r="D839" s="631"/>
      <c r="E839" s="631"/>
      <c r="F839" s="631"/>
      <c r="G839" s="631"/>
      <c r="H839" s="631"/>
      <c r="I839" s="631"/>
      <c r="J839" s="631"/>
    </row>
    <row r="840" spans="1:10" ht="12.75">
      <c r="A840" s="631"/>
      <c r="B840" s="631"/>
      <c r="C840" s="631"/>
      <c r="D840" s="631"/>
      <c r="E840" s="631"/>
      <c r="F840" s="631"/>
      <c r="G840" s="631"/>
      <c r="H840" s="631"/>
      <c r="I840" s="631"/>
      <c r="J840" s="631"/>
    </row>
    <row r="841" spans="1:10" ht="12.75">
      <c r="A841" s="631"/>
      <c r="B841" s="631"/>
      <c r="C841" s="631"/>
      <c r="D841" s="631"/>
      <c r="E841" s="631"/>
      <c r="F841" s="631"/>
      <c r="G841" s="631"/>
      <c r="H841" s="631"/>
      <c r="I841" s="631"/>
      <c r="J841" s="631"/>
    </row>
    <row r="842" spans="1:10" ht="12.75">
      <c r="A842" s="631"/>
      <c r="B842" s="631"/>
      <c r="C842" s="631"/>
      <c r="D842" s="631"/>
      <c r="E842" s="631"/>
      <c r="F842" s="631"/>
      <c r="G842" s="631"/>
      <c r="H842" s="631"/>
      <c r="I842" s="631"/>
      <c r="J842" s="631"/>
    </row>
    <row r="843" spans="1:10" ht="12.75">
      <c r="A843" s="631"/>
      <c r="B843" s="631"/>
      <c r="C843" s="631"/>
      <c r="D843" s="631"/>
      <c r="E843" s="631"/>
      <c r="F843" s="631"/>
      <c r="G843" s="631"/>
      <c r="H843" s="631"/>
      <c r="I843" s="631"/>
      <c r="J843" s="631"/>
    </row>
    <row r="844" spans="1:10" ht="12.75">
      <c r="A844" s="631"/>
      <c r="B844" s="631"/>
      <c r="C844" s="631"/>
      <c r="D844" s="631"/>
      <c r="E844" s="631"/>
      <c r="F844" s="631"/>
      <c r="G844" s="631"/>
      <c r="H844" s="631"/>
      <c r="I844" s="631"/>
      <c r="J844" s="631"/>
    </row>
    <row r="845" spans="1:10" ht="12.75">
      <c r="A845" s="631"/>
      <c r="B845" s="631"/>
      <c r="C845" s="631"/>
      <c r="D845" s="631"/>
      <c r="E845" s="631"/>
      <c r="F845" s="631"/>
      <c r="G845" s="631"/>
      <c r="H845" s="631"/>
      <c r="I845" s="631"/>
      <c r="J845" s="631"/>
    </row>
    <row r="846" spans="1:10" ht="12.75">
      <c r="A846" s="631"/>
      <c r="B846" s="631"/>
      <c r="C846" s="631"/>
      <c r="D846" s="631"/>
      <c r="E846" s="631"/>
      <c r="F846" s="631"/>
      <c r="G846" s="631"/>
      <c r="H846" s="631"/>
      <c r="I846" s="631"/>
      <c r="J846" s="631"/>
    </row>
    <row r="847" spans="1:10" ht="12.75">
      <c r="A847" s="631"/>
      <c r="B847" s="631"/>
      <c r="C847" s="631"/>
      <c r="D847" s="631"/>
      <c r="E847" s="631"/>
      <c r="F847" s="631"/>
      <c r="G847" s="631"/>
      <c r="H847" s="631"/>
      <c r="I847" s="631"/>
      <c r="J847" s="631"/>
    </row>
    <row r="848" spans="1:10" ht="12.75">
      <c r="A848" s="631"/>
      <c r="B848" s="631"/>
      <c r="C848" s="631"/>
      <c r="D848" s="631"/>
      <c r="E848" s="631"/>
      <c r="F848" s="631"/>
      <c r="G848" s="631"/>
      <c r="H848" s="631"/>
      <c r="I848" s="631"/>
      <c r="J848" s="631"/>
    </row>
    <row r="849" spans="1:10" ht="12.75">
      <c r="A849" s="631"/>
      <c r="B849" s="631"/>
      <c r="C849" s="631"/>
      <c r="D849" s="631"/>
      <c r="E849" s="631"/>
      <c r="F849" s="631"/>
      <c r="G849" s="631"/>
      <c r="H849" s="631"/>
      <c r="I849" s="631"/>
      <c r="J849" s="631"/>
    </row>
    <row r="850" spans="1:10" ht="12.75">
      <c r="A850" s="631"/>
      <c r="B850" s="631"/>
      <c r="C850" s="631"/>
      <c r="D850" s="631"/>
      <c r="E850" s="631"/>
      <c r="F850" s="631"/>
      <c r="G850" s="631"/>
      <c r="H850" s="631"/>
      <c r="I850" s="631"/>
      <c r="J850" s="631"/>
    </row>
    <row r="851" spans="1:10" ht="12.75">
      <c r="A851" s="631"/>
      <c r="B851" s="631"/>
      <c r="C851" s="631"/>
      <c r="D851" s="631"/>
      <c r="E851" s="631"/>
      <c r="F851" s="631"/>
      <c r="G851" s="631"/>
      <c r="H851" s="631"/>
      <c r="I851" s="631"/>
      <c r="J851" s="631"/>
    </row>
    <row r="852" spans="1:10" ht="12.75">
      <c r="A852" s="631"/>
      <c r="B852" s="631"/>
      <c r="C852" s="631"/>
      <c r="D852" s="631"/>
      <c r="E852" s="631"/>
      <c r="F852" s="631"/>
      <c r="G852" s="631"/>
      <c r="H852" s="631"/>
      <c r="I852" s="631"/>
      <c r="J852" s="631"/>
    </row>
    <row r="853" spans="1:10" ht="12.75">
      <c r="A853" s="631"/>
      <c r="B853" s="631"/>
      <c r="C853" s="631"/>
      <c r="D853" s="631"/>
      <c r="E853" s="631"/>
      <c r="F853" s="631"/>
      <c r="G853" s="631"/>
      <c r="H853" s="631"/>
      <c r="I853" s="631"/>
      <c r="J853" s="631"/>
    </row>
    <row r="854" spans="1:10" ht="12.75">
      <c r="A854" s="631"/>
      <c r="B854" s="631"/>
      <c r="C854" s="631"/>
      <c r="D854" s="631"/>
      <c r="E854" s="631"/>
      <c r="F854" s="631"/>
      <c r="G854" s="631"/>
      <c r="H854" s="631"/>
      <c r="I854" s="631"/>
      <c r="J854" s="631"/>
    </row>
    <row r="855" spans="1:10" ht="12.75">
      <c r="A855" s="631"/>
      <c r="B855" s="631"/>
      <c r="C855" s="631"/>
      <c r="D855" s="631"/>
      <c r="E855" s="631"/>
      <c r="F855" s="631"/>
      <c r="G855" s="631"/>
      <c r="H855" s="631"/>
      <c r="I855" s="631"/>
      <c r="J855" s="631"/>
    </row>
    <row r="856" spans="1:10" ht="12.75">
      <c r="A856" s="631"/>
      <c r="B856" s="631"/>
      <c r="C856" s="631"/>
      <c r="D856" s="631"/>
      <c r="E856" s="631"/>
      <c r="F856" s="631"/>
      <c r="G856" s="631"/>
      <c r="H856" s="631"/>
      <c r="I856" s="631"/>
      <c r="J856" s="631"/>
    </row>
    <row r="857" spans="1:10" ht="12.75">
      <c r="A857" s="631"/>
      <c r="B857" s="631"/>
      <c r="C857" s="631"/>
      <c r="D857" s="631"/>
      <c r="E857" s="631"/>
      <c r="F857" s="631"/>
      <c r="G857" s="631"/>
      <c r="H857" s="631"/>
      <c r="I857" s="631"/>
      <c r="J857" s="631"/>
    </row>
    <row r="858" spans="1:10" ht="12.75">
      <c r="A858" s="631"/>
      <c r="B858" s="631"/>
      <c r="C858" s="631"/>
      <c r="D858" s="631"/>
      <c r="E858" s="631"/>
      <c r="F858" s="631"/>
      <c r="G858" s="631"/>
      <c r="H858" s="631"/>
      <c r="I858" s="631"/>
      <c r="J858" s="631"/>
    </row>
    <row r="859" spans="1:10" ht="12.75">
      <c r="A859" s="631"/>
      <c r="B859" s="631"/>
      <c r="C859" s="631"/>
      <c r="D859" s="631"/>
      <c r="E859" s="631"/>
      <c r="F859" s="631"/>
      <c r="G859" s="631"/>
      <c r="H859" s="631"/>
      <c r="I859" s="631"/>
      <c r="J859" s="631"/>
    </row>
    <row r="860" spans="1:10" ht="12.75">
      <c r="A860" s="631"/>
      <c r="B860" s="631"/>
      <c r="C860" s="631"/>
      <c r="D860" s="631"/>
      <c r="E860" s="631"/>
      <c r="F860" s="631"/>
      <c r="G860" s="631"/>
      <c r="H860" s="631"/>
      <c r="I860" s="631"/>
      <c r="J860" s="631"/>
    </row>
    <row r="861" spans="1:10" ht="12.75">
      <c r="A861" s="631"/>
      <c r="B861" s="631"/>
      <c r="C861" s="631"/>
      <c r="D861" s="631"/>
      <c r="E861" s="631"/>
      <c r="F861" s="631"/>
      <c r="G861" s="631"/>
      <c r="H861" s="631"/>
      <c r="I861" s="631"/>
      <c r="J861" s="631"/>
    </row>
    <row r="862" spans="1:10" ht="12.75">
      <c r="A862" s="631"/>
      <c r="B862" s="631"/>
      <c r="C862" s="631"/>
      <c r="D862" s="631"/>
      <c r="E862" s="631"/>
      <c r="F862" s="631"/>
      <c r="G862" s="631"/>
      <c r="H862" s="631"/>
      <c r="I862" s="631"/>
      <c r="J862" s="631"/>
    </row>
    <row r="863" spans="1:10" ht="12.75">
      <c r="A863" s="631"/>
      <c r="B863" s="631"/>
      <c r="C863" s="631"/>
      <c r="D863" s="631"/>
      <c r="E863" s="631"/>
      <c r="F863" s="631"/>
      <c r="G863" s="631"/>
      <c r="H863" s="631"/>
      <c r="I863" s="631"/>
      <c r="J863" s="631"/>
    </row>
    <row r="864" spans="1:10" ht="12.75">
      <c r="A864" s="631"/>
      <c r="B864" s="631"/>
      <c r="C864" s="631"/>
      <c r="D864" s="631"/>
      <c r="E864" s="631"/>
      <c r="F864" s="631"/>
      <c r="G864" s="631"/>
      <c r="H864" s="631"/>
      <c r="I864" s="631"/>
      <c r="J864" s="631"/>
    </row>
    <row r="865" spans="1:10" ht="12.75">
      <c r="A865" s="631"/>
      <c r="B865" s="631"/>
      <c r="C865" s="631"/>
      <c r="D865" s="631"/>
      <c r="E865" s="631"/>
      <c r="F865" s="631"/>
      <c r="G865" s="631"/>
      <c r="H865" s="631"/>
      <c r="I865" s="631"/>
      <c r="J865" s="631"/>
    </row>
    <row r="866" spans="1:10" ht="12.75">
      <c r="A866" s="631"/>
      <c r="B866" s="631"/>
      <c r="C866" s="631"/>
      <c r="D866" s="631"/>
      <c r="E866" s="631"/>
      <c r="F866" s="631"/>
      <c r="G866" s="631"/>
      <c r="H866" s="631"/>
      <c r="I866" s="631"/>
      <c r="J866" s="631"/>
    </row>
    <row r="867" spans="1:10" ht="12.75">
      <c r="A867" s="631"/>
      <c r="B867" s="631"/>
      <c r="C867" s="631"/>
      <c r="D867" s="631"/>
      <c r="E867" s="631"/>
      <c r="F867" s="631"/>
      <c r="G867" s="631"/>
      <c r="H867" s="631"/>
      <c r="I867" s="631"/>
      <c r="J867" s="631"/>
    </row>
    <row r="868" spans="1:10" ht="12.75">
      <c r="A868" s="631"/>
      <c r="B868" s="631"/>
      <c r="C868" s="631"/>
      <c r="D868" s="631"/>
      <c r="E868" s="631"/>
      <c r="F868" s="631"/>
      <c r="G868" s="631"/>
      <c r="H868" s="631"/>
      <c r="I868" s="631"/>
      <c r="J868" s="631"/>
    </row>
    <row r="869" spans="1:10" ht="12.75">
      <c r="A869" s="631"/>
      <c r="B869" s="631"/>
      <c r="C869" s="631"/>
      <c r="D869" s="631"/>
      <c r="E869" s="631"/>
      <c r="F869" s="631"/>
      <c r="G869" s="631"/>
      <c r="H869" s="631"/>
      <c r="I869" s="631"/>
      <c r="J869" s="631"/>
    </row>
    <row r="870" spans="1:10" ht="12.75">
      <c r="A870" s="631"/>
      <c r="B870" s="631"/>
      <c r="C870" s="631"/>
      <c r="D870" s="631"/>
      <c r="E870" s="631"/>
      <c r="F870" s="631"/>
      <c r="G870" s="631"/>
      <c r="H870" s="631"/>
      <c r="I870" s="631"/>
      <c r="J870" s="631"/>
    </row>
    <row r="871" spans="1:10" ht="12.75">
      <c r="A871" s="631"/>
      <c r="B871" s="631"/>
      <c r="C871" s="631"/>
      <c r="D871" s="631"/>
      <c r="E871" s="631"/>
      <c r="F871" s="631"/>
      <c r="G871" s="631"/>
      <c r="H871" s="631"/>
      <c r="I871" s="631"/>
      <c r="J871" s="631"/>
    </row>
    <row r="872" spans="1:10" ht="12.75">
      <c r="A872" s="631"/>
      <c r="B872" s="631"/>
      <c r="C872" s="631"/>
      <c r="D872" s="631"/>
      <c r="E872" s="631"/>
      <c r="F872" s="631"/>
      <c r="G872" s="631"/>
      <c r="H872" s="631"/>
      <c r="I872" s="631"/>
      <c r="J872" s="631"/>
    </row>
    <row r="873" spans="1:10" ht="12.75">
      <c r="A873" s="631"/>
      <c r="B873" s="631"/>
      <c r="C873" s="631"/>
      <c r="D873" s="631"/>
      <c r="E873" s="631"/>
      <c r="F873" s="631"/>
      <c r="G873" s="631"/>
      <c r="H873" s="631"/>
      <c r="I873" s="631"/>
      <c r="J873" s="631"/>
    </row>
    <row r="874" spans="1:10" ht="12.75">
      <c r="A874" s="631"/>
      <c r="B874" s="631"/>
      <c r="C874" s="631"/>
      <c r="D874" s="631"/>
      <c r="E874" s="631"/>
      <c r="F874" s="631"/>
      <c r="G874" s="631"/>
      <c r="H874" s="631"/>
      <c r="I874" s="631"/>
      <c r="J874" s="631"/>
    </row>
    <row r="875" spans="1:10" ht="12.75">
      <c r="A875" s="631"/>
      <c r="B875" s="631"/>
      <c r="C875" s="631"/>
      <c r="D875" s="631"/>
      <c r="E875" s="631"/>
      <c r="F875" s="631"/>
      <c r="G875" s="631"/>
      <c r="H875" s="631"/>
      <c r="I875" s="631"/>
      <c r="J875" s="631"/>
    </row>
    <row r="876" spans="1:10" ht="12.75">
      <c r="A876" s="631"/>
      <c r="B876" s="631"/>
      <c r="C876" s="631"/>
      <c r="D876" s="631"/>
      <c r="E876" s="631"/>
      <c r="F876" s="631"/>
      <c r="G876" s="631"/>
      <c r="H876" s="631"/>
      <c r="I876" s="631"/>
      <c r="J876" s="631"/>
    </row>
    <row r="877" spans="1:10" ht="12.75">
      <c r="A877" s="631"/>
      <c r="B877" s="631"/>
      <c r="C877" s="631"/>
      <c r="D877" s="631"/>
      <c r="E877" s="631"/>
      <c r="F877" s="631"/>
      <c r="G877" s="631"/>
      <c r="H877" s="631"/>
      <c r="I877" s="631"/>
      <c r="J877" s="631"/>
    </row>
    <row r="878" spans="1:10" ht="12.75">
      <c r="A878" s="631"/>
      <c r="B878" s="631"/>
      <c r="C878" s="631"/>
      <c r="D878" s="631"/>
      <c r="E878" s="631"/>
      <c r="F878" s="631"/>
      <c r="G878" s="631"/>
      <c r="H878" s="631"/>
      <c r="I878" s="631"/>
      <c r="J878" s="631"/>
    </row>
    <row r="879" spans="1:10" ht="12.75">
      <c r="A879" s="631"/>
      <c r="B879" s="631"/>
      <c r="C879" s="631"/>
      <c r="D879" s="631"/>
      <c r="E879" s="631"/>
      <c r="F879" s="631"/>
      <c r="G879" s="631"/>
      <c r="H879" s="631"/>
      <c r="I879" s="631"/>
      <c r="J879" s="631"/>
    </row>
    <row r="880" spans="1:10" ht="12.75">
      <c r="A880" s="631"/>
      <c r="B880" s="631"/>
      <c r="C880" s="631"/>
      <c r="D880" s="631"/>
      <c r="E880" s="631"/>
      <c r="F880" s="631"/>
      <c r="G880" s="631"/>
      <c r="H880" s="631"/>
      <c r="I880" s="631"/>
      <c r="J880" s="631"/>
    </row>
    <row r="881" spans="1:10" ht="12.75">
      <c r="A881" s="631"/>
      <c r="B881" s="631"/>
      <c r="C881" s="631"/>
      <c r="D881" s="631"/>
      <c r="E881" s="631"/>
      <c r="F881" s="631"/>
      <c r="G881" s="631"/>
      <c r="H881" s="631"/>
      <c r="I881" s="631"/>
      <c r="J881" s="631"/>
    </row>
    <row r="882" spans="1:10" ht="12.75">
      <c r="A882" s="631"/>
      <c r="B882" s="631"/>
      <c r="C882" s="631"/>
      <c r="D882" s="631"/>
      <c r="E882" s="631"/>
      <c r="F882" s="631"/>
      <c r="G882" s="631"/>
      <c r="H882" s="631"/>
      <c r="I882" s="631"/>
      <c r="J882" s="631"/>
    </row>
    <row r="883" spans="1:10" ht="12.75">
      <c r="A883" s="631"/>
      <c r="B883" s="631"/>
      <c r="C883" s="631"/>
      <c r="D883" s="631"/>
      <c r="E883" s="631"/>
      <c r="F883" s="631"/>
      <c r="G883" s="631"/>
      <c r="H883" s="631"/>
      <c r="I883" s="631"/>
      <c r="J883" s="631"/>
    </row>
    <row r="884" spans="1:10" ht="12.75">
      <c r="A884" s="631"/>
      <c r="B884" s="631"/>
      <c r="C884" s="631"/>
      <c r="D884" s="631"/>
      <c r="E884" s="631"/>
      <c r="F884" s="631"/>
      <c r="G884" s="631"/>
      <c r="H884" s="631"/>
      <c r="I884" s="631"/>
      <c r="J884" s="631"/>
    </row>
    <row r="885" spans="1:10" ht="12.75">
      <c r="A885" s="631"/>
      <c r="B885" s="631"/>
      <c r="C885" s="631"/>
      <c r="D885" s="631"/>
      <c r="E885" s="631"/>
      <c r="F885" s="631"/>
      <c r="G885" s="631"/>
      <c r="H885" s="631"/>
      <c r="I885" s="631"/>
      <c r="J885" s="631"/>
    </row>
    <row r="886" spans="1:10" ht="12.75">
      <c r="A886" s="631"/>
      <c r="B886" s="631"/>
      <c r="C886" s="631"/>
      <c r="D886" s="631"/>
      <c r="E886" s="631"/>
      <c r="F886" s="631"/>
      <c r="G886" s="631"/>
      <c r="H886" s="631"/>
      <c r="I886" s="631"/>
      <c r="J886" s="631"/>
    </row>
    <row r="887" spans="1:10" ht="12.75">
      <c r="A887" s="631"/>
      <c r="B887" s="631"/>
      <c r="C887" s="631"/>
      <c r="D887" s="631"/>
      <c r="E887" s="631"/>
      <c r="F887" s="631"/>
      <c r="G887" s="631"/>
      <c r="H887" s="631"/>
      <c r="I887" s="631"/>
      <c r="J887" s="631"/>
    </row>
    <row r="888" spans="1:10" ht="12.75">
      <c r="A888" s="631"/>
      <c r="B888" s="631"/>
      <c r="C888" s="631"/>
      <c r="D888" s="631"/>
      <c r="E888" s="631"/>
      <c r="F888" s="631"/>
      <c r="G888" s="631"/>
      <c r="H888" s="631"/>
      <c r="I888" s="631"/>
      <c r="J888" s="631"/>
    </row>
    <row r="889" spans="1:10" ht="12.75">
      <c r="A889" s="631"/>
      <c r="B889" s="631"/>
      <c r="C889" s="631"/>
      <c r="D889" s="631"/>
      <c r="E889" s="631"/>
      <c r="F889" s="631"/>
      <c r="G889" s="631"/>
      <c r="H889" s="631"/>
      <c r="I889" s="631"/>
      <c r="J889" s="631"/>
    </row>
    <row r="890" spans="1:10" ht="12.75">
      <c r="A890" s="631"/>
      <c r="B890" s="631"/>
      <c r="C890" s="631"/>
      <c r="D890" s="631"/>
      <c r="E890" s="631"/>
      <c r="F890" s="631"/>
      <c r="G890" s="631"/>
      <c r="H890" s="631"/>
      <c r="I890" s="631"/>
      <c r="J890" s="631"/>
    </row>
    <row r="891" spans="1:10" ht="12.75">
      <c r="A891" s="631"/>
      <c r="B891" s="631"/>
      <c r="C891" s="631"/>
      <c r="D891" s="631"/>
      <c r="E891" s="631"/>
      <c r="F891" s="631"/>
      <c r="G891" s="631"/>
      <c r="H891" s="631"/>
      <c r="I891" s="631"/>
      <c r="J891" s="631"/>
    </row>
    <row r="892" spans="1:10" ht="12.75">
      <c r="A892" s="631"/>
      <c r="B892" s="631"/>
      <c r="C892" s="631"/>
      <c r="D892" s="631"/>
      <c r="E892" s="631"/>
      <c r="F892" s="631"/>
      <c r="G892" s="631"/>
      <c r="H892" s="631"/>
      <c r="I892" s="631"/>
      <c r="J892" s="631"/>
    </row>
    <row r="893" spans="1:10" ht="12.75">
      <c r="A893" s="631"/>
      <c r="B893" s="631"/>
      <c r="C893" s="631"/>
      <c r="D893" s="631"/>
      <c r="E893" s="631"/>
      <c r="F893" s="631"/>
      <c r="G893" s="631"/>
      <c r="H893" s="631"/>
      <c r="I893" s="631"/>
      <c r="J893" s="631"/>
    </row>
    <row r="894" spans="1:10" ht="12.75">
      <c r="A894" s="631"/>
      <c r="B894" s="631"/>
      <c r="C894" s="631"/>
      <c r="D894" s="631"/>
      <c r="E894" s="631"/>
      <c r="F894" s="631"/>
      <c r="G894" s="631"/>
      <c r="H894" s="631"/>
      <c r="I894" s="631"/>
      <c r="J894" s="631"/>
    </row>
    <row r="895" spans="1:10" ht="12.75">
      <c r="A895" s="631"/>
      <c r="B895" s="631"/>
      <c r="C895" s="631"/>
      <c r="D895" s="631"/>
      <c r="E895" s="631"/>
      <c r="F895" s="631"/>
      <c r="G895" s="631"/>
      <c r="H895" s="631"/>
      <c r="I895" s="631"/>
      <c r="J895" s="631"/>
    </row>
    <row r="896" spans="1:10" ht="12.75">
      <c r="A896" s="631"/>
      <c r="B896" s="631"/>
      <c r="C896" s="631"/>
      <c r="D896" s="631"/>
      <c r="E896" s="631"/>
      <c r="F896" s="631"/>
      <c r="G896" s="631"/>
      <c r="H896" s="631"/>
      <c r="I896" s="631"/>
      <c r="J896" s="631"/>
    </row>
    <row r="897" spans="1:10" ht="12.75">
      <c r="A897" s="631"/>
      <c r="B897" s="631"/>
      <c r="C897" s="631"/>
      <c r="D897" s="631"/>
      <c r="E897" s="631"/>
      <c r="F897" s="631"/>
      <c r="G897" s="631"/>
      <c r="H897" s="631"/>
      <c r="I897" s="631"/>
      <c r="J897" s="631"/>
    </row>
    <row r="898" spans="1:10" ht="12.75">
      <c r="A898" s="631"/>
      <c r="B898" s="631"/>
      <c r="C898" s="631"/>
      <c r="D898" s="631"/>
      <c r="E898" s="631"/>
      <c r="F898" s="631"/>
      <c r="G898" s="631"/>
      <c r="H898" s="631"/>
      <c r="I898" s="631"/>
      <c r="J898" s="631"/>
    </row>
    <row r="899" spans="1:10" ht="12.75">
      <c r="A899" s="631"/>
      <c r="B899" s="631"/>
      <c r="C899" s="631"/>
      <c r="D899" s="631"/>
      <c r="E899" s="631"/>
      <c r="F899" s="631"/>
      <c r="G899" s="631"/>
      <c r="H899" s="631"/>
      <c r="I899" s="631"/>
      <c r="J899" s="631"/>
    </row>
    <row r="900" spans="1:10" ht="12.75">
      <c r="A900" s="631"/>
      <c r="B900" s="631"/>
      <c r="C900" s="631"/>
      <c r="D900" s="631"/>
      <c r="E900" s="631"/>
      <c r="F900" s="631"/>
      <c r="G900" s="631"/>
      <c r="H900" s="631"/>
      <c r="I900" s="631"/>
      <c r="J900" s="631"/>
    </row>
    <row r="901" spans="1:10" ht="12.75">
      <c r="A901" s="631"/>
      <c r="B901" s="631"/>
      <c r="C901" s="631"/>
      <c r="D901" s="631"/>
      <c r="E901" s="631"/>
      <c r="F901" s="631"/>
      <c r="G901" s="631"/>
      <c r="H901" s="631"/>
      <c r="I901" s="631"/>
      <c r="J901" s="631"/>
    </row>
    <row r="902" spans="1:10" ht="12.75">
      <c r="A902" s="631"/>
      <c r="B902" s="631"/>
      <c r="C902" s="631"/>
      <c r="D902" s="631"/>
      <c r="E902" s="631"/>
      <c r="F902" s="631"/>
      <c r="G902" s="631"/>
      <c r="H902" s="631"/>
      <c r="I902" s="631"/>
      <c r="J902" s="631"/>
    </row>
    <row r="903" spans="1:10" ht="12.75">
      <c r="A903" s="631"/>
      <c r="B903" s="631"/>
      <c r="C903" s="631"/>
      <c r="D903" s="631"/>
      <c r="E903" s="631"/>
      <c r="F903" s="631"/>
      <c r="G903" s="631"/>
      <c r="H903" s="631"/>
      <c r="I903" s="631"/>
      <c r="J903" s="631"/>
    </row>
    <row r="904" spans="1:10" ht="12.75">
      <c r="A904" s="631"/>
      <c r="B904" s="631"/>
      <c r="C904" s="631"/>
      <c r="D904" s="631"/>
      <c r="E904" s="631"/>
      <c r="F904" s="631"/>
      <c r="G904" s="631"/>
      <c r="H904" s="631"/>
      <c r="I904" s="631"/>
      <c r="J904" s="631"/>
    </row>
    <row r="905" spans="1:10" ht="12.75">
      <c r="A905" s="631"/>
      <c r="B905" s="631"/>
      <c r="C905" s="631"/>
      <c r="D905" s="631"/>
      <c r="E905" s="631"/>
      <c r="F905" s="631"/>
      <c r="G905" s="631"/>
      <c r="H905" s="631"/>
      <c r="I905" s="631"/>
      <c r="J905" s="631"/>
    </row>
    <row r="906" spans="1:10" ht="12.75">
      <c r="A906" s="631"/>
      <c r="B906" s="631"/>
      <c r="C906" s="631"/>
      <c r="D906" s="631"/>
      <c r="E906" s="631"/>
      <c r="F906" s="631"/>
      <c r="G906" s="631"/>
      <c r="H906" s="631"/>
      <c r="I906" s="631"/>
      <c r="J906" s="631"/>
    </row>
    <row r="907" spans="1:10" ht="12.75">
      <c r="A907" s="631"/>
      <c r="B907" s="631"/>
      <c r="C907" s="631"/>
      <c r="D907" s="631"/>
      <c r="E907" s="631"/>
      <c r="F907" s="631"/>
      <c r="G907" s="631"/>
      <c r="H907" s="631"/>
      <c r="I907" s="631"/>
      <c r="J907" s="631"/>
    </row>
    <row r="908" spans="1:10" ht="12.75">
      <c r="A908" s="631"/>
      <c r="B908" s="631"/>
      <c r="C908" s="631"/>
      <c r="D908" s="631"/>
      <c r="E908" s="631"/>
      <c r="F908" s="631"/>
      <c r="G908" s="631"/>
      <c r="H908" s="631"/>
      <c r="I908" s="631"/>
      <c r="J908" s="631"/>
    </row>
    <row r="909" spans="1:10" ht="12.75">
      <c r="A909" s="631"/>
      <c r="B909" s="631"/>
      <c r="C909" s="631"/>
      <c r="D909" s="631"/>
      <c r="E909" s="631"/>
      <c r="F909" s="631"/>
      <c r="G909" s="631"/>
      <c r="H909" s="631"/>
      <c r="I909" s="631"/>
      <c r="J909" s="631"/>
    </row>
    <row r="910" spans="1:10" ht="12.75">
      <c r="A910" s="631"/>
      <c r="B910" s="631"/>
      <c r="C910" s="631"/>
      <c r="D910" s="631"/>
      <c r="E910" s="631"/>
      <c r="F910" s="631"/>
      <c r="G910" s="631"/>
      <c r="H910" s="631"/>
      <c r="I910" s="631"/>
      <c r="J910" s="631"/>
    </row>
    <row r="911" spans="1:10" ht="12.75">
      <c r="A911" s="631"/>
      <c r="B911" s="631"/>
      <c r="C911" s="631"/>
      <c r="D911" s="631"/>
      <c r="E911" s="631"/>
      <c r="F911" s="631"/>
      <c r="G911" s="631"/>
      <c r="H911" s="631"/>
      <c r="I911" s="631"/>
      <c r="J911" s="631"/>
    </row>
    <row r="912" spans="1:10" ht="12.75">
      <c r="A912" s="631"/>
      <c r="B912" s="631"/>
      <c r="C912" s="631"/>
      <c r="D912" s="631"/>
      <c r="E912" s="631"/>
      <c r="F912" s="631"/>
      <c r="G912" s="631"/>
      <c r="H912" s="631"/>
      <c r="I912" s="631"/>
      <c r="J912" s="631"/>
    </row>
    <row r="913" spans="1:10" ht="12.75">
      <c r="A913" s="631"/>
      <c r="B913" s="631"/>
      <c r="C913" s="631"/>
      <c r="D913" s="631"/>
      <c r="E913" s="631"/>
      <c r="F913" s="631"/>
      <c r="G913" s="631"/>
      <c r="H913" s="631"/>
      <c r="I913" s="631"/>
      <c r="J913" s="631"/>
    </row>
    <row r="914" spans="1:10" ht="12.75">
      <c r="A914" s="631"/>
      <c r="B914" s="631"/>
      <c r="C914" s="631"/>
      <c r="D914" s="631"/>
      <c r="E914" s="631"/>
      <c r="F914" s="631"/>
      <c r="G914" s="631"/>
      <c r="H914" s="631"/>
      <c r="I914" s="631"/>
      <c r="J914" s="631"/>
    </row>
    <row r="915" spans="1:10" ht="12.75">
      <c r="A915" s="631"/>
      <c r="B915" s="631"/>
      <c r="C915" s="631"/>
      <c r="D915" s="631"/>
      <c r="E915" s="631"/>
      <c r="F915" s="631"/>
      <c r="G915" s="631"/>
      <c r="H915" s="631"/>
      <c r="I915" s="631"/>
      <c r="J915" s="631"/>
    </row>
    <row r="916" spans="1:10" ht="12.75">
      <c r="A916" s="631"/>
      <c r="B916" s="631"/>
      <c r="C916" s="631"/>
      <c r="D916" s="631"/>
      <c r="E916" s="631"/>
      <c r="F916" s="631"/>
      <c r="G916" s="631"/>
      <c r="H916" s="631"/>
      <c r="I916" s="631"/>
      <c r="J916" s="631"/>
    </row>
    <row r="917" spans="1:10" ht="12.75">
      <c r="A917" s="631"/>
      <c r="B917" s="631"/>
      <c r="C917" s="631"/>
      <c r="D917" s="631"/>
      <c r="E917" s="631"/>
      <c r="F917" s="631"/>
      <c r="G917" s="631"/>
      <c r="H917" s="631"/>
      <c r="I917" s="631"/>
      <c r="J917" s="631"/>
    </row>
    <row r="918" spans="1:10" ht="12.75">
      <c r="A918" s="631"/>
      <c r="B918" s="631"/>
      <c r="C918" s="631"/>
      <c r="D918" s="631"/>
      <c r="E918" s="631"/>
      <c r="F918" s="631"/>
      <c r="G918" s="631"/>
      <c r="H918" s="631"/>
      <c r="I918" s="631"/>
      <c r="J918" s="631"/>
    </row>
    <row r="919" spans="1:10" ht="12.75">
      <c r="A919" s="631"/>
      <c r="B919" s="631"/>
      <c r="C919" s="631"/>
      <c r="D919" s="631"/>
      <c r="E919" s="631"/>
      <c r="F919" s="631"/>
      <c r="G919" s="631"/>
      <c r="H919" s="631"/>
      <c r="I919" s="631"/>
      <c r="J919" s="631"/>
    </row>
    <row r="920" spans="1:10" ht="12.75">
      <c r="A920" s="631"/>
      <c r="B920" s="631"/>
      <c r="C920" s="631"/>
      <c r="D920" s="631"/>
      <c r="E920" s="631"/>
      <c r="F920" s="631"/>
      <c r="G920" s="631"/>
      <c r="H920" s="631"/>
      <c r="I920" s="631"/>
      <c r="J920" s="631"/>
    </row>
    <row r="921" spans="1:10" ht="12.75">
      <c r="A921" s="631"/>
      <c r="B921" s="631"/>
      <c r="C921" s="631"/>
      <c r="D921" s="631"/>
      <c r="E921" s="631"/>
      <c r="F921" s="631"/>
      <c r="G921" s="631"/>
      <c r="H921" s="631"/>
      <c r="I921" s="631"/>
      <c r="J921" s="631"/>
    </row>
    <row r="922" spans="1:10" ht="12.75">
      <c r="A922" s="631"/>
      <c r="B922" s="631"/>
      <c r="C922" s="631"/>
      <c r="D922" s="631"/>
      <c r="E922" s="631"/>
      <c r="F922" s="631"/>
      <c r="G922" s="631"/>
      <c r="H922" s="631"/>
      <c r="I922" s="631"/>
      <c r="J922" s="631"/>
    </row>
    <row r="923" spans="1:10" ht="12.75">
      <c r="A923" s="631"/>
      <c r="B923" s="631"/>
      <c r="C923" s="631"/>
      <c r="D923" s="631"/>
      <c r="E923" s="631"/>
      <c r="F923" s="631"/>
      <c r="G923" s="631"/>
      <c r="H923" s="631"/>
      <c r="I923" s="631"/>
      <c r="J923" s="631"/>
    </row>
    <row r="924" spans="1:10" ht="12.75">
      <c r="A924" s="631"/>
      <c r="B924" s="631"/>
      <c r="C924" s="631"/>
      <c r="D924" s="631"/>
      <c r="E924" s="631"/>
      <c r="F924" s="631"/>
      <c r="G924" s="631"/>
      <c r="H924" s="631"/>
      <c r="I924" s="631"/>
      <c r="J924" s="631"/>
    </row>
    <row r="925" spans="1:10" ht="12.75">
      <c r="A925" s="631"/>
      <c r="B925" s="631"/>
      <c r="C925" s="631"/>
      <c r="D925" s="631"/>
      <c r="E925" s="631"/>
      <c r="F925" s="631"/>
      <c r="G925" s="631"/>
      <c r="H925" s="631"/>
      <c r="I925" s="631"/>
      <c r="J925" s="631"/>
    </row>
    <row r="926" spans="1:10" ht="12.75">
      <c r="A926" s="631"/>
      <c r="B926" s="631"/>
      <c r="C926" s="631"/>
      <c r="D926" s="631"/>
      <c r="E926" s="631"/>
      <c r="F926" s="631"/>
      <c r="G926" s="631"/>
      <c r="H926" s="631"/>
      <c r="I926" s="631"/>
      <c r="J926" s="631"/>
    </row>
    <row r="927" spans="1:10" ht="12.75">
      <c r="A927" s="631"/>
      <c r="B927" s="631"/>
      <c r="C927" s="631"/>
      <c r="D927" s="631"/>
      <c r="E927" s="631"/>
      <c r="F927" s="631"/>
      <c r="G927" s="631"/>
      <c r="H927" s="631"/>
      <c r="I927" s="631"/>
      <c r="J927" s="631"/>
    </row>
    <row r="928" spans="1:10" ht="12.75">
      <c r="A928" s="631"/>
      <c r="B928" s="631"/>
      <c r="C928" s="631"/>
      <c r="D928" s="631"/>
      <c r="E928" s="631"/>
      <c r="F928" s="631"/>
      <c r="G928" s="631"/>
      <c r="H928" s="631"/>
      <c r="I928" s="631"/>
      <c r="J928" s="631"/>
    </row>
    <row r="929" spans="1:10" ht="12.75">
      <c r="A929" s="631"/>
      <c r="B929" s="631"/>
      <c r="C929" s="631"/>
      <c r="D929" s="631"/>
      <c r="E929" s="631"/>
      <c r="F929" s="631"/>
      <c r="G929" s="631"/>
      <c r="H929" s="631"/>
      <c r="I929" s="631"/>
      <c r="J929" s="631"/>
    </row>
    <row r="930" spans="1:10" ht="12.75">
      <c r="A930" s="631"/>
      <c r="B930" s="631"/>
      <c r="C930" s="631"/>
      <c r="D930" s="631"/>
      <c r="E930" s="631"/>
      <c r="F930" s="631"/>
      <c r="G930" s="631"/>
      <c r="H930" s="631"/>
      <c r="I930" s="631"/>
      <c r="J930" s="631"/>
    </row>
    <row r="931" spans="1:10" ht="12.75">
      <c r="A931" s="631"/>
      <c r="B931" s="631"/>
      <c r="C931" s="631"/>
      <c r="D931" s="631"/>
      <c r="E931" s="631"/>
      <c r="F931" s="631"/>
      <c r="G931" s="631"/>
      <c r="H931" s="631"/>
      <c r="I931" s="631"/>
      <c r="J931" s="631"/>
    </row>
    <row r="932" spans="1:10" ht="12.75">
      <c r="A932" s="631"/>
      <c r="B932" s="631"/>
      <c r="C932" s="631"/>
      <c r="D932" s="631"/>
      <c r="E932" s="631"/>
      <c r="F932" s="631"/>
      <c r="G932" s="631"/>
      <c r="H932" s="631"/>
      <c r="I932" s="631"/>
      <c r="J932" s="631"/>
    </row>
    <row r="933" spans="1:10" ht="12.75">
      <c r="A933" s="631"/>
      <c r="B933" s="631"/>
      <c r="C933" s="631"/>
      <c r="D933" s="631"/>
      <c r="E933" s="631"/>
      <c r="F933" s="631"/>
      <c r="G933" s="631"/>
      <c r="H933" s="631"/>
      <c r="I933" s="631"/>
      <c r="J933" s="631"/>
    </row>
    <row r="934" spans="1:10" ht="12.75">
      <c r="A934" s="631"/>
      <c r="B934" s="631"/>
      <c r="C934" s="631"/>
      <c r="D934" s="631"/>
      <c r="E934" s="631"/>
      <c r="F934" s="631"/>
      <c r="G934" s="631"/>
      <c r="H934" s="631"/>
      <c r="I934" s="631"/>
      <c r="J934" s="631"/>
    </row>
    <row r="935" spans="1:10" ht="12.75">
      <c r="A935" s="631"/>
      <c r="B935" s="631"/>
      <c r="C935" s="631"/>
      <c r="D935" s="631"/>
      <c r="E935" s="631"/>
      <c r="F935" s="631"/>
      <c r="G935" s="631"/>
      <c r="H935" s="631"/>
      <c r="I935" s="631"/>
      <c r="J935" s="631"/>
    </row>
    <row r="936" spans="1:10" ht="12.75">
      <c r="A936" s="631"/>
      <c r="B936" s="631"/>
      <c r="C936" s="631"/>
      <c r="D936" s="631"/>
      <c r="E936" s="631"/>
      <c r="F936" s="631"/>
      <c r="G936" s="631"/>
      <c r="H936" s="631"/>
      <c r="I936" s="631"/>
      <c r="J936" s="631"/>
    </row>
    <row r="937" spans="1:10" ht="12.75">
      <c r="A937" s="631"/>
      <c r="B937" s="631"/>
      <c r="C937" s="631"/>
      <c r="D937" s="631"/>
      <c r="E937" s="631"/>
      <c r="F937" s="631"/>
      <c r="G937" s="631"/>
      <c r="H937" s="631"/>
      <c r="I937" s="631"/>
      <c r="J937" s="631"/>
    </row>
    <row r="938" spans="1:10" ht="12.75">
      <c r="A938" s="631"/>
      <c r="B938" s="631"/>
      <c r="C938" s="631"/>
      <c r="D938" s="631"/>
      <c r="E938" s="631"/>
      <c r="F938" s="631"/>
      <c r="G938" s="631"/>
      <c r="H938" s="631"/>
      <c r="I938" s="631"/>
      <c r="J938" s="631"/>
    </row>
    <row r="939" spans="1:10" ht="12.75">
      <c r="A939" s="631"/>
      <c r="B939" s="631"/>
      <c r="C939" s="631"/>
      <c r="D939" s="631"/>
      <c r="E939" s="631"/>
      <c r="F939" s="631"/>
      <c r="G939" s="631"/>
      <c r="H939" s="631"/>
      <c r="I939" s="631"/>
      <c r="J939" s="631"/>
    </row>
    <row r="940" spans="1:10" ht="12.75">
      <c r="A940" s="631"/>
      <c r="B940" s="631"/>
      <c r="C940" s="631"/>
      <c r="D940" s="631"/>
      <c r="E940" s="631"/>
      <c r="F940" s="631"/>
      <c r="G940" s="631"/>
      <c r="H940" s="631"/>
      <c r="I940" s="631"/>
      <c r="J940" s="631"/>
    </row>
    <row r="941" spans="1:10" ht="12.75">
      <c r="A941" s="631"/>
      <c r="B941" s="631"/>
      <c r="C941" s="631"/>
      <c r="D941" s="631"/>
      <c r="E941" s="631"/>
      <c r="F941" s="631"/>
      <c r="G941" s="631"/>
      <c r="H941" s="631"/>
      <c r="I941" s="631"/>
      <c r="J941" s="631"/>
    </row>
    <row r="942" spans="1:10" ht="12.75">
      <c r="A942" s="631"/>
      <c r="B942" s="631"/>
      <c r="C942" s="631"/>
      <c r="D942" s="631"/>
      <c r="E942" s="631"/>
      <c r="F942" s="631"/>
      <c r="G942" s="631"/>
      <c r="H942" s="631"/>
      <c r="I942" s="631"/>
      <c r="J942" s="631"/>
    </row>
    <row r="943" spans="1:10" ht="12.75">
      <c r="A943" s="631"/>
      <c r="B943" s="631"/>
      <c r="C943" s="631"/>
      <c r="D943" s="631"/>
      <c r="E943" s="631"/>
      <c r="F943" s="631"/>
      <c r="G943" s="631"/>
      <c r="H943" s="631"/>
      <c r="I943" s="631"/>
      <c r="J943" s="631"/>
    </row>
    <row r="944" spans="1:10" ht="12.75">
      <c r="A944" s="631"/>
      <c r="B944" s="631"/>
      <c r="C944" s="631"/>
      <c r="D944" s="631"/>
      <c r="E944" s="631"/>
      <c r="F944" s="631"/>
      <c r="G944" s="631"/>
      <c r="H944" s="631"/>
      <c r="I944" s="631"/>
      <c r="J944" s="631"/>
    </row>
    <row r="945" spans="1:10" ht="12.75">
      <c r="A945" s="631"/>
      <c r="B945" s="631"/>
      <c r="C945" s="631"/>
      <c r="D945" s="631"/>
      <c r="E945" s="631"/>
      <c r="F945" s="631"/>
      <c r="G945" s="631"/>
      <c r="H945" s="631"/>
      <c r="I945" s="631"/>
      <c r="J945" s="631"/>
    </row>
    <row r="946" spans="1:10" ht="12.75">
      <c r="A946" s="631"/>
      <c r="B946" s="631"/>
      <c r="C946" s="631"/>
      <c r="D946" s="631"/>
      <c r="E946" s="631"/>
      <c r="F946" s="631"/>
      <c r="G946" s="631"/>
      <c r="H946" s="631"/>
      <c r="I946" s="631"/>
      <c r="J946" s="631"/>
    </row>
    <row r="947" spans="1:10" ht="12.75">
      <c r="A947" s="631"/>
      <c r="B947" s="631"/>
      <c r="C947" s="631"/>
      <c r="D947" s="631"/>
      <c r="E947" s="631"/>
      <c r="F947" s="631"/>
      <c r="G947" s="631"/>
      <c r="H947" s="631"/>
      <c r="I947" s="631"/>
      <c r="J947" s="631"/>
    </row>
    <row r="948" spans="1:10" ht="12.75">
      <c r="A948" s="631"/>
      <c r="B948" s="631"/>
      <c r="C948" s="631"/>
      <c r="D948" s="631"/>
      <c r="E948" s="631"/>
      <c r="F948" s="631"/>
      <c r="G948" s="631"/>
      <c r="H948" s="631"/>
      <c r="I948" s="631"/>
      <c r="J948" s="631"/>
    </row>
    <row r="949" spans="1:10" ht="12.75">
      <c r="A949" s="631"/>
      <c r="B949" s="631"/>
      <c r="C949" s="631"/>
      <c r="D949" s="631"/>
      <c r="E949" s="631"/>
      <c r="F949" s="631"/>
      <c r="G949" s="631"/>
      <c r="H949" s="631"/>
      <c r="I949" s="631"/>
      <c r="J949" s="631"/>
    </row>
    <row r="950" spans="1:10" ht="12.75">
      <c r="A950" s="631"/>
      <c r="B950" s="631"/>
      <c r="C950" s="631"/>
      <c r="D950" s="631"/>
      <c r="E950" s="631"/>
      <c r="F950" s="631"/>
      <c r="G950" s="631"/>
      <c r="H950" s="631"/>
      <c r="I950" s="631"/>
      <c r="J950" s="631"/>
    </row>
    <row r="951" spans="1:10" ht="12.75">
      <c r="A951" s="631"/>
      <c r="B951" s="631"/>
      <c r="C951" s="631"/>
      <c r="D951" s="631"/>
      <c r="E951" s="631"/>
      <c r="F951" s="631"/>
      <c r="G951" s="631"/>
      <c r="H951" s="631"/>
      <c r="I951" s="631"/>
      <c r="J951" s="631"/>
    </row>
    <row r="952" spans="1:10" ht="12.75">
      <c r="A952" s="631"/>
      <c r="B952" s="631"/>
      <c r="C952" s="631"/>
      <c r="D952" s="631"/>
      <c r="E952" s="631"/>
      <c r="F952" s="631"/>
      <c r="G952" s="631"/>
      <c r="H952" s="631"/>
      <c r="I952" s="631"/>
      <c r="J952" s="631"/>
    </row>
    <row r="953" spans="1:10" ht="12.75">
      <c r="A953" s="631"/>
      <c r="B953" s="631"/>
      <c r="C953" s="631"/>
      <c r="D953" s="631"/>
      <c r="E953" s="631"/>
      <c r="F953" s="631"/>
      <c r="G953" s="631"/>
      <c r="H953" s="631"/>
      <c r="I953" s="631"/>
      <c r="J953" s="631"/>
    </row>
    <row r="954" spans="1:10" ht="12.75">
      <c r="A954" s="631"/>
      <c r="B954" s="631"/>
      <c r="C954" s="631"/>
      <c r="D954" s="631"/>
      <c r="E954" s="631"/>
      <c r="F954" s="631"/>
      <c r="G954" s="631"/>
      <c r="H954" s="631"/>
      <c r="I954" s="631"/>
      <c r="J954" s="631"/>
    </row>
    <row r="955" spans="1:10" ht="12.75">
      <c r="A955" s="631"/>
      <c r="B955" s="631"/>
      <c r="C955" s="631"/>
      <c r="D955" s="631"/>
      <c r="E955" s="631"/>
      <c r="F955" s="631"/>
      <c r="G955" s="631"/>
      <c r="H955" s="631"/>
      <c r="I955" s="631"/>
      <c r="J955" s="631"/>
    </row>
    <row r="956" spans="1:10" ht="12.75">
      <c r="A956" s="631"/>
      <c r="B956" s="631"/>
      <c r="C956" s="631"/>
      <c r="D956" s="631"/>
      <c r="E956" s="631"/>
      <c r="F956" s="631"/>
      <c r="G956" s="631"/>
      <c r="H956" s="631"/>
      <c r="I956" s="631"/>
      <c r="J956" s="631"/>
    </row>
    <row r="957" spans="1:10" ht="12.75">
      <c r="A957" s="631"/>
      <c r="B957" s="631"/>
      <c r="C957" s="631"/>
      <c r="D957" s="631"/>
      <c r="E957" s="631"/>
      <c r="F957" s="631"/>
      <c r="G957" s="631"/>
      <c r="H957" s="631"/>
      <c r="I957" s="631"/>
      <c r="J957" s="631"/>
    </row>
    <row r="958" spans="1:10" ht="12.75">
      <c r="A958" s="631"/>
      <c r="B958" s="631"/>
      <c r="C958" s="631"/>
      <c r="D958" s="631"/>
      <c r="E958" s="631"/>
      <c r="F958" s="631"/>
      <c r="G958" s="631"/>
      <c r="H958" s="631"/>
      <c r="I958" s="631"/>
      <c r="J958" s="631"/>
    </row>
    <row r="959" spans="1:10" ht="12.75">
      <c r="A959" s="631"/>
      <c r="B959" s="631"/>
      <c r="C959" s="631"/>
      <c r="D959" s="631"/>
      <c r="E959" s="631"/>
      <c r="F959" s="631"/>
      <c r="G959" s="631"/>
      <c r="H959" s="631"/>
      <c r="I959" s="631"/>
      <c r="J959" s="631"/>
    </row>
    <row r="960" spans="1:10" ht="12.75">
      <c r="A960" s="631"/>
      <c r="B960" s="631"/>
      <c r="C960" s="631"/>
      <c r="D960" s="631"/>
      <c r="E960" s="631"/>
      <c r="F960" s="631"/>
      <c r="G960" s="631"/>
      <c r="H960" s="631"/>
      <c r="I960" s="631"/>
      <c r="J960" s="631"/>
    </row>
    <row r="961" spans="1:10" ht="12.75">
      <c r="A961" s="631"/>
      <c r="B961" s="631"/>
      <c r="C961" s="631"/>
      <c r="D961" s="631"/>
      <c r="E961" s="631"/>
      <c r="F961" s="631"/>
      <c r="G961" s="631"/>
      <c r="H961" s="631"/>
      <c r="I961" s="631"/>
      <c r="J961" s="631"/>
    </row>
    <row r="962" spans="1:10" ht="12.75">
      <c r="A962" s="631"/>
      <c r="B962" s="631"/>
      <c r="C962" s="631"/>
      <c r="D962" s="631"/>
      <c r="E962" s="631"/>
      <c r="F962" s="631"/>
      <c r="G962" s="631"/>
      <c r="H962" s="631"/>
      <c r="I962" s="631"/>
      <c r="J962" s="631"/>
    </row>
    <row r="963" spans="1:10" ht="12.75">
      <c r="A963" s="631"/>
      <c r="B963" s="631"/>
      <c r="C963" s="631"/>
      <c r="D963" s="631"/>
      <c r="E963" s="631"/>
      <c r="F963" s="631"/>
      <c r="G963" s="631"/>
      <c r="H963" s="631"/>
      <c r="I963" s="631"/>
      <c r="J963" s="631"/>
    </row>
    <row r="964" spans="1:10" ht="12.75">
      <c r="A964" s="631"/>
      <c r="B964" s="631"/>
      <c r="C964" s="631"/>
      <c r="D964" s="631"/>
      <c r="E964" s="631"/>
      <c r="F964" s="631"/>
      <c r="G964" s="631"/>
      <c r="H964" s="631"/>
      <c r="I964" s="631"/>
      <c r="J964" s="631"/>
    </row>
    <row r="965" spans="1:10" ht="12.75">
      <c r="A965" s="631"/>
      <c r="B965" s="631"/>
      <c r="C965" s="631"/>
      <c r="D965" s="631"/>
      <c r="E965" s="631"/>
      <c r="F965" s="631"/>
      <c r="G965" s="631"/>
      <c r="H965" s="631"/>
      <c r="I965" s="631"/>
      <c r="J965" s="631"/>
    </row>
    <row r="966" spans="1:10" ht="12.75">
      <c r="A966" s="631"/>
      <c r="B966" s="631"/>
      <c r="C966" s="631"/>
      <c r="D966" s="631"/>
      <c r="E966" s="631"/>
      <c r="F966" s="631"/>
      <c r="G966" s="631"/>
      <c r="H966" s="631"/>
      <c r="I966" s="631"/>
      <c r="J966" s="631"/>
    </row>
    <row r="967" spans="1:10" ht="12.75">
      <c r="A967" s="631"/>
      <c r="B967" s="631"/>
      <c r="C967" s="631"/>
      <c r="D967" s="631"/>
      <c r="E967" s="631"/>
      <c r="F967" s="631"/>
      <c r="G967" s="631"/>
      <c r="H967" s="631"/>
      <c r="I967" s="631"/>
      <c r="J967" s="631"/>
    </row>
    <row r="968" spans="1:10" ht="12.75">
      <c r="A968" s="631"/>
      <c r="B968" s="631"/>
      <c r="C968" s="631"/>
      <c r="D968" s="631"/>
      <c r="E968" s="631"/>
      <c r="F968" s="631"/>
      <c r="G968" s="631"/>
      <c r="H968" s="631"/>
      <c r="I968" s="631"/>
      <c r="J968" s="631"/>
    </row>
    <row r="969" spans="1:10" ht="12.75">
      <c r="A969" s="631"/>
      <c r="B969" s="631"/>
      <c r="C969" s="631"/>
      <c r="D969" s="631"/>
      <c r="E969" s="631"/>
      <c r="F969" s="631"/>
      <c r="G969" s="631"/>
      <c r="H969" s="631"/>
      <c r="I969" s="631"/>
      <c r="J969" s="631"/>
    </row>
    <row r="970" spans="1:10" ht="12.75">
      <c r="A970" s="631"/>
      <c r="B970" s="631"/>
      <c r="C970" s="631"/>
      <c r="D970" s="631"/>
      <c r="E970" s="631"/>
      <c r="F970" s="631"/>
      <c r="G970" s="631"/>
      <c r="H970" s="631"/>
      <c r="I970" s="631"/>
      <c r="J970" s="631"/>
    </row>
    <row r="971" spans="1:10" ht="12.75">
      <c r="A971" s="631"/>
      <c r="B971" s="631"/>
      <c r="C971" s="631"/>
      <c r="D971" s="631"/>
      <c r="E971" s="631"/>
      <c r="F971" s="631"/>
      <c r="G971" s="631"/>
      <c r="H971" s="631"/>
      <c r="I971" s="631"/>
      <c r="J971" s="631"/>
    </row>
    <row r="972" spans="1:10" ht="12.75">
      <c r="A972" s="631"/>
      <c r="B972" s="631"/>
      <c r="C972" s="631"/>
      <c r="D972" s="631"/>
      <c r="E972" s="631"/>
      <c r="F972" s="631"/>
      <c r="G972" s="631"/>
      <c r="H972" s="631"/>
      <c r="I972" s="631"/>
      <c r="J972" s="631"/>
    </row>
    <row r="973" spans="1:10" ht="12.75">
      <c r="A973" s="631"/>
      <c r="B973" s="631"/>
      <c r="C973" s="631"/>
      <c r="D973" s="631"/>
      <c r="E973" s="631"/>
      <c r="F973" s="631"/>
      <c r="G973" s="631"/>
      <c r="H973" s="631"/>
      <c r="I973" s="631"/>
      <c r="J973" s="631"/>
    </row>
    <row r="974" spans="1:10" ht="12.75">
      <c r="A974" s="631"/>
      <c r="B974" s="631"/>
      <c r="C974" s="631"/>
      <c r="D974" s="631"/>
      <c r="E974" s="631"/>
      <c r="F974" s="631"/>
      <c r="G974" s="631"/>
      <c r="H974" s="631"/>
      <c r="I974" s="631"/>
      <c r="J974" s="631"/>
    </row>
    <row r="975" spans="1:10" ht="12.75">
      <c r="A975" s="631"/>
      <c r="B975" s="631"/>
      <c r="C975" s="631"/>
      <c r="D975" s="631"/>
      <c r="E975" s="631"/>
      <c r="F975" s="631"/>
      <c r="G975" s="631"/>
      <c r="H975" s="631"/>
      <c r="I975" s="631"/>
      <c r="J975" s="631"/>
    </row>
    <row r="976" spans="1:10" ht="12.75">
      <c r="A976" s="631"/>
      <c r="B976" s="631"/>
      <c r="C976" s="631"/>
      <c r="D976" s="631"/>
      <c r="E976" s="631"/>
      <c r="F976" s="631"/>
      <c r="G976" s="631"/>
      <c r="H976" s="631"/>
      <c r="I976" s="631"/>
      <c r="J976" s="631"/>
    </row>
    <row r="977" spans="1:10" ht="12.75">
      <c r="A977" s="631"/>
      <c r="B977" s="631"/>
      <c r="C977" s="631"/>
      <c r="D977" s="631"/>
      <c r="E977" s="631"/>
      <c r="F977" s="631"/>
      <c r="G977" s="631"/>
      <c r="H977" s="631"/>
      <c r="I977" s="631"/>
      <c r="J977" s="631"/>
    </row>
    <row r="978" spans="1:10" ht="12.75">
      <c r="A978" s="631"/>
      <c r="B978" s="631"/>
      <c r="C978" s="631"/>
      <c r="D978" s="631"/>
      <c r="E978" s="631"/>
      <c r="F978" s="631"/>
      <c r="G978" s="631"/>
      <c r="H978" s="631"/>
      <c r="I978" s="631"/>
      <c r="J978" s="631"/>
    </row>
    <row r="979" spans="1:10" ht="12.75">
      <c r="A979" s="631"/>
      <c r="B979" s="631"/>
      <c r="C979" s="631"/>
      <c r="D979" s="631"/>
      <c r="E979" s="631"/>
      <c r="F979" s="631"/>
      <c r="G979" s="631"/>
      <c r="H979" s="631"/>
      <c r="I979" s="631"/>
      <c r="J979" s="631"/>
    </row>
    <row r="980" spans="1:10" ht="12.75">
      <c r="A980" s="631"/>
      <c r="B980" s="631"/>
      <c r="C980" s="631"/>
      <c r="D980" s="631"/>
      <c r="E980" s="631"/>
      <c r="F980" s="631"/>
      <c r="G980" s="631"/>
      <c r="H980" s="631"/>
      <c r="I980" s="631"/>
      <c r="J980" s="631"/>
    </row>
    <row r="981" spans="1:10" ht="12.75">
      <c r="A981" s="631"/>
      <c r="B981" s="631"/>
      <c r="C981" s="631"/>
      <c r="D981" s="631"/>
      <c r="E981" s="631"/>
      <c r="F981" s="631"/>
      <c r="G981" s="631"/>
      <c r="H981" s="631"/>
      <c r="I981" s="631"/>
      <c r="J981" s="631"/>
    </row>
    <row r="982" spans="1:10" ht="12.75">
      <c r="A982" s="631"/>
      <c r="B982" s="631"/>
      <c r="C982" s="631"/>
      <c r="D982" s="631"/>
      <c r="E982" s="631"/>
      <c r="F982" s="631"/>
      <c r="G982" s="631"/>
      <c r="H982" s="631"/>
      <c r="I982" s="631"/>
      <c r="J982" s="631"/>
    </row>
    <row r="983" spans="1:10" ht="12.75">
      <c r="A983" s="631"/>
      <c r="B983" s="631"/>
      <c r="C983" s="631"/>
      <c r="D983" s="631"/>
      <c r="E983" s="631"/>
      <c r="F983" s="631"/>
      <c r="G983" s="631"/>
      <c r="H983" s="631"/>
      <c r="I983" s="631"/>
      <c r="J983" s="631"/>
    </row>
    <row r="984" spans="1:10" ht="12.75">
      <c r="A984" s="631"/>
      <c r="B984" s="631"/>
      <c r="C984" s="631"/>
      <c r="D984" s="631"/>
      <c r="E984" s="631"/>
      <c r="F984" s="631"/>
      <c r="G984" s="631"/>
      <c r="H984" s="631"/>
      <c r="I984" s="631"/>
      <c r="J984" s="631"/>
    </row>
    <row r="985" spans="1:10" ht="12.75">
      <c r="A985" s="631"/>
      <c r="B985" s="631"/>
      <c r="C985" s="631"/>
      <c r="D985" s="631"/>
      <c r="E985" s="631"/>
      <c r="F985" s="631"/>
      <c r="G985" s="631"/>
      <c r="H985" s="631"/>
      <c r="I985" s="631"/>
      <c r="J985" s="631"/>
    </row>
    <row r="986" spans="1:10" ht="12.75">
      <c r="A986" s="631"/>
      <c r="B986" s="631"/>
      <c r="C986" s="631"/>
      <c r="D986" s="631"/>
      <c r="E986" s="631"/>
      <c r="F986" s="631"/>
      <c r="G986" s="631"/>
      <c r="H986" s="631"/>
      <c r="I986" s="631"/>
      <c r="J986" s="631"/>
    </row>
    <row r="987" spans="1:10" ht="12.75">
      <c r="A987" s="631"/>
      <c r="B987" s="631"/>
      <c r="C987" s="631"/>
      <c r="D987" s="631"/>
      <c r="E987" s="631"/>
      <c r="F987" s="631"/>
      <c r="G987" s="631"/>
      <c r="H987" s="631"/>
      <c r="I987" s="631"/>
      <c r="J987" s="631"/>
    </row>
    <row r="988" spans="1:10" ht="12.75">
      <c r="A988" s="631"/>
      <c r="B988" s="631"/>
      <c r="C988" s="631"/>
      <c r="D988" s="631"/>
      <c r="E988" s="631"/>
      <c r="F988" s="631"/>
      <c r="G988" s="631"/>
      <c r="H988" s="631"/>
      <c r="I988" s="631"/>
      <c r="J988" s="631"/>
    </row>
    <row r="989" spans="1:10" ht="12.75">
      <c r="A989" s="631"/>
      <c r="B989" s="631"/>
      <c r="C989" s="631"/>
      <c r="D989" s="631"/>
      <c r="E989" s="631"/>
      <c r="F989" s="631"/>
      <c r="G989" s="631"/>
      <c r="H989" s="631"/>
      <c r="I989" s="631"/>
      <c r="J989" s="631"/>
    </row>
    <row r="990" spans="1:10" ht="12.75">
      <c r="A990" s="631"/>
      <c r="B990" s="631"/>
      <c r="C990" s="631"/>
      <c r="D990" s="631"/>
      <c r="E990" s="631"/>
      <c r="F990" s="631"/>
      <c r="G990" s="631"/>
      <c r="H990" s="631"/>
      <c r="I990" s="631"/>
      <c r="J990" s="631"/>
    </row>
    <row r="991" spans="1:10" ht="12.75">
      <c r="A991" s="631"/>
      <c r="B991" s="631"/>
      <c r="C991" s="631"/>
      <c r="D991" s="631"/>
      <c r="E991" s="631"/>
      <c r="F991" s="631"/>
      <c r="G991" s="631"/>
      <c r="H991" s="631"/>
      <c r="I991" s="631"/>
      <c r="J991" s="631"/>
    </row>
    <row r="992" spans="1:10" ht="12.75">
      <c r="A992" s="631"/>
      <c r="B992" s="631"/>
      <c r="C992" s="631"/>
      <c r="D992" s="631"/>
      <c r="E992" s="631"/>
      <c r="F992" s="631"/>
      <c r="G992" s="631"/>
      <c r="H992" s="631"/>
      <c r="I992" s="631"/>
      <c r="J992" s="631"/>
    </row>
    <row r="993" spans="1:10" ht="12.75">
      <c r="A993" s="631"/>
      <c r="B993" s="631"/>
      <c r="C993" s="631"/>
      <c r="D993" s="631"/>
      <c r="E993" s="631"/>
      <c r="F993" s="631"/>
      <c r="G993" s="631"/>
      <c r="H993" s="631"/>
      <c r="I993" s="631"/>
      <c r="J993" s="631"/>
    </row>
    <row r="994" spans="1:10" ht="12.75">
      <c r="A994" s="631"/>
      <c r="B994" s="631"/>
      <c r="C994" s="631"/>
      <c r="D994" s="631"/>
      <c r="E994" s="631"/>
      <c r="F994" s="631"/>
      <c r="G994" s="631"/>
      <c r="H994" s="631"/>
      <c r="I994" s="631"/>
      <c r="J994" s="631"/>
    </row>
    <row r="995" spans="1:10" ht="12.75">
      <c r="A995" s="631"/>
      <c r="B995" s="631"/>
      <c r="C995" s="631"/>
      <c r="D995" s="631"/>
      <c r="E995" s="631"/>
      <c r="F995" s="631"/>
      <c r="G995" s="631"/>
      <c r="H995" s="631"/>
      <c r="I995" s="631"/>
      <c r="J995" s="631"/>
    </row>
    <row r="996" spans="1:10" ht="12.75">
      <c r="A996" s="631"/>
      <c r="B996" s="631"/>
      <c r="C996" s="631"/>
      <c r="D996" s="631"/>
      <c r="E996" s="631"/>
      <c r="F996" s="631"/>
      <c r="G996" s="631"/>
      <c r="H996" s="631"/>
      <c r="I996" s="631"/>
      <c r="J996" s="631"/>
    </row>
    <row r="997" spans="1:10" ht="12.75">
      <c r="A997" s="631"/>
      <c r="B997" s="631"/>
      <c r="C997" s="631"/>
      <c r="D997" s="631"/>
      <c r="E997" s="631"/>
      <c r="F997" s="631"/>
      <c r="G997" s="631"/>
      <c r="H997" s="631"/>
      <c r="I997" s="631"/>
      <c r="J997" s="631"/>
    </row>
    <row r="998" spans="1:10" ht="12.75">
      <c r="A998" s="631"/>
      <c r="B998" s="631"/>
      <c r="C998" s="631"/>
      <c r="D998" s="631"/>
      <c r="E998" s="631"/>
      <c r="F998" s="631"/>
      <c r="G998" s="631"/>
      <c r="H998" s="631"/>
      <c r="I998" s="631"/>
      <c r="J998" s="631"/>
    </row>
    <row r="999" spans="1:10" ht="12.75">
      <c r="A999" s="631"/>
      <c r="B999" s="631"/>
      <c r="C999" s="631"/>
      <c r="D999" s="631"/>
      <c r="E999" s="631"/>
      <c r="F999" s="631"/>
      <c r="G999" s="631"/>
      <c r="H999" s="631"/>
      <c r="I999" s="631"/>
      <c r="J999" s="631"/>
    </row>
    <row r="1000" spans="1:10" ht="12.75">
      <c r="A1000" s="631"/>
      <c r="B1000" s="631"/>
      <c r="C1000" s="631"/>
      <c r="D1000" s="631"/>
      <c r="E1000" s="631"/>
      <c r="F1000" s="631"/>
      <c r="G1000" s="631"/>
      <c r="H1000" s="631"/>
      <c r="I1000" s="631"/>
      <c r="J1000" s="631"/>
    </row>
    <row r="1001" spans="1:10" ht="12.75">
      <c r="A1001" s="631"/>
      <c r="B1001" s="631"/>
      <c r="C1001" s="631"/>
      <c r="D1001" s="631"/>
      <c r="E1001" s="631"/>
      <c r="F1001" s="631"/>
      <c r="G1001" s="631"/>
      <c r="H1001" s="631"/>
      <c r="I1001" s="631"/>
      <c r="J1001" s="631"/>
    </row>
    <row r="1002" spans="1:10" ht="12.75">
      <c r="A1002" s="631"/>
      <c r="B1002" s="631"/>
      <c r="C1002" s="631"/>
      <c r="D1002" s="631"/>
      <c r="E1002" s="631"/>
      <c r="F1002" s="631"/>
      <c r="G1002" s="631"/>
      <c r="H1002" s="631"/>
      <c r="I1002" s="631"/>
      <c r="J1002" s="631"/>
    </row>
    <row r="1003" spans="1:10" ht="12.75">
      <c r="A1003" s="631"/>
      <c r="B1003" s="631"/>
      <c r="C1003" s="631"/>
      <c r="D1003" s="631"/>
      <c r="E1003" s="631"/>
      <c r="F1003" s="631"/>
      <c r="G1003" s="631"/>
      <c r="H1003" s="631"/>
      <c r="I1003" s="631"/>
      <c r="J1003" s="631"/>
    </row>
    <row r="1004" spans="1:10" ht="12.75">
      <c r="A1004" s="631"/>
      <c r="B1004" s="631"/>
      <c r="C1004" s="631"/>
      <c r="D1004" s="631"/>
      <c r="E1004" s="631"/>
      <c r="F1004" s="631"/>
      <c r="G1004" s="631"/>
      <c r="H1004" s="631"/>
      <c r="I1004" s="631"/>
      <c r="J1004" s="631"/>
    </row>
    <row r="1005" spans="1:10" ht="12.75">
      <c r="A1005" s="631"/>
      <c r="B1005" s="631"/>
      <c r="C1005" s="631"/>
      <c r="D1005" s="631"/>
      <c r="E1005" s="631"/>
      <c r="F1005" s="631"/>
      <c r="G1005" s="631"/>
      <c r="H1005" s="631"/>
      <c r="I1005" s="631"/>
      <c r="J1005" s="631"/>
    </row>
    <row r="1006" spans="1:10" ht="12.75">
      <c r="A1006" s="631"/>
      <c r="B1006" s="631"/>
      <c r="C1006" s="631"/>
      <c r="D1006" s="631"/>
      <c r="E1006" s="631"/>
      <c r="F1006" s="631"/>
      <c r="G1006" s="631"/>
      <c r="H1006" s="631"/>
      <c r="I1006" s="631"/>
      <c r="J1006" s="631"/>
    </row>
    <row r="1007" spans="1:10" ht="12.75">
      <c r="A1007" s="631"/>
      <c r="B1007" s="631"/>
      <c r="C1007" s="631"/>
      <c r="D1007" s="631"/>
      <c r="E1007" s="631"/>
      <c r="F1007" s="631"/>
      <c r="G1007" s="631"/>
      <c r="H1007" s="631"/>
      <c r="I1007" s="631"/>
      <c r="J1007" s="631"/>
    </row>
    <row r="1008" spans="1:10" ht="12.75">
      <c r="A1008" s="631"/>
      <c r="B1008" s="631"/>
      <c r="C1008" s="631"/>
      <c r="D1008" s="631"/>
      <c r="E1008" s="631"/>
      <c r="F1008" s="631"/>
      <c r="G1008" s="631"/>
      <c r="H1008" s="631"/>
      <c r="I1008" s="631"/>
      <c r="J1008" s="631"/>
    </row>
    <row r="1009" spans="1:10" ht="12.75">
      <c r="A1009" s="631"/>
      <c r="B1009" s="631"/>
      <c r="C1009" s="631"/>
      <c r="D1009" s="631"/>
      <c r="E1009" s="631"/>
      <c r="F1009" s="631"/>
      <c r="G1009" s="631"/>
      <c r="H1009" s="631"/>
      <c r="I1009" s="631"/>
      <c r="J1009" s="631"/>
    </row>
    <row r="1010" spans="1:10" ht="12.75">
      <c r="A1010" s="631"/>
      <c r="B1010" s="631"/>
      <c r="C1010" s="631"/>
      <c r="D1010" s="631"/>
      <c r="E1010" s="631"/>
      <c r="F1010" s="631"/>
      <c r="G1010" s="631"/>
      <c r="H1010" s="631"/>
      <c r="I1010" s="631"/>
      <c r="J1010" s="631"/>
    </row>
    <row r="1011" spans="1:10" ht="12.75">
      <c r="A1011" s="631"/>
      <c r="B1011" s="631"/>
      <c r="C1011" s="631"/>
      <c r="D1011" s="631"/>
      <c r="E1011" s="631"/>
      <c r="F1011" s="631"/>
      <c r="G1011" s="631"/>
      <c r="H1011" s="631"/>
      <c r="I1011" s="631"/>
      <c r="J1011" s="631"/>
    </row>
    <row r="1012" spans="1:10" ht="12.75">
      <c r="A1012" s="631"/>
      <c r="B1012" s="631"/>
      <c r="C1012" s="631"/>
      <c r="D1012" s="631"/>
      <c r="E1012" s="631"/>
      <c r="F1012" s="631"/>
      <c r="G1012" s="631"/>
      <c r="H1012" s="631"/>
      <c r="I1012" s="631"/>
      <c r="J1012" s="631"/>
    </row>
    <row r="1013" spans="1:10" ht="12.75">
      <c r="A1013" s="631"/>
      <c r="B1013" s="631"/>
      <c r="C1013" s="631"/>
      <c r="D1013" s="631"/>
      <c r="E1013" s="631"/>
      <c r="F1013" s="631"/>
      <c r="G1013" s="631"/>
      <c r="H1013" s="631"/>
      <c r="I1013" s="631"/>
      <c r="J1013" s="631"/>
    </row>
    <row r="1014" spans="1:10" ht="12.75">
      <c r="A1014" s="631"/>
      <c r="B1014" s="631"/>
      <c r="C1014" s="631"/>
      <c r="D1014" s="631"/>
      <c r="E1014" s="631"/>
      <c r="F1014" s="631"/>
      <c r="G1014" s="631"/>
      <c r="H1014" s="631"/>
      <c r="I1014" s="631"/>
      <c r="J1014" s="631"/>
    </row>
    <row r="1015" spans="1:10" ht="12.75">
      <c r="A1015" s="631"/>
      <c r="B1015" s="631"/>
      <c r="C1015" s="631"/>
      <c r="D1015" s="631"/>
      <c r="E1015" s="631"/>
      <c r="F1015" s="631"/>
      <c r="G1015" s="631"/>
      <c r="H1015" s="631"/>
      <c r="I1015" s="631"/>
      <c r="J1015" s="631"/>
    </row>
    <row r="1016" spans="1:10" ht="12.75">
      <c r="A1016" s="631"/>
      <c r="B1016" s="631"/>
      <c r="C1016" s="631"/>
      <c r="D1016" s="631"/>
      <c r="E1016" s="631"/>
      <c r="F1016" s="631"/>
      <c r="G1016" s="631"/>
      <c r="H1016" s="631"/>
      <c r="I1016" s="631"/>
      <c r="J1016" s="631"/>
    </row>
    <row r="1017" spans="1:10" ht="12.75">
      <c r="A1017" s="631"/>
      <c r="B1017" s="631"/>
      <c r="C1017" s="631"/>
      <c r="D1017" s="631"/>
      <c r="E1017" s="631"/>
      <c r="F1017" s="631"/>
      <c r="G1017" s="631"/>
      <c r="H1017" s="631"/>
      <c r="I1017" s="631"/>
      <c r="J1017" s="631"/>
    </row>
    <row r="1018" spans="1:10" ht="12.75">
      <c r="A1018" s="631"/>
      <c r="B1018" s="631"/>
      <c r="C1018" s="631"/>
      <c r="D1018" s="631"/>
      <c r="E1018" s="631"/>
      <c r="F1018" s="631"/>
      <c r="G1018" s="631"/>
      <c r="H1018" s="631"/>
      <c r="I1018" s="631"/>
      <c r="J1018" s="631"/>
    </row>
    <row r="1019" spans="1:10" ht="12.75">
      <c r="A1019" s="631"/>
      <c r="B1019" s="631"/>
      <c r="C1019" s="631"/>
      <c r="D1019" s="631"/>
      <c r="E1019" s="631"/>
      <c r="F1019" s="631"/>
      <c r="G1019" s="631"/>
      <c r="H1019" s="631"/>
      <c r="I1019" s="631"/>
      <c r="J1019" s="631"/>
    </row>
    <row r="1020" spans="1:10" ht="12.75">
      <c r="A1020" s="631"/>
      <c r="B1020" s="631"/>
      <c r="C1020" s="631"/>
      <c r="D1020" s="631"/>
      <c r="E1020" s="631"/>
      <c r="F1020" s="631"/>
      <c r="G1020" s="631"/>
      <c r="H1020" s="631"/>
      <c r="I1020" s="631"/>
      <c r="J1020" s="631"/>
    </row>
    <row r="1021" spans="1:10" ht="12.75">
      <c r="A1021" s="631"/>
      <c r="B1021" s="631"/>
      <c r="C1021" s="631"/>
      <c r="D1021" s="631"/>
      <c r="E1021" s="631"/>
      <c r="F1021" s="631"/>
      <c r="G1021" s="631"/>
      <c r="H1021" s="631"/>
      <c r="I1021" s="631"/>
      <c r="J1021" s="631"/>
    </row>
    <row r="1022" spans="1:10" ht="12.75">
      <c r="A1022" s="631"/>
      <c r="B1022" s="631"/>
      <c r="C1022" s="631"/>
      <c r="D1022" s="631"/>
      <c r="E1022" s="631"/>
      <c r="F1022" s="631"/>
      <c r="G1022" s="631"/>
      <c r="H1022" s="631"/>
      <c r="I1022" s="631"/>
      <c r="J1022" s="631"/>
    </row>
    <row r="1023" spans="1:10" ht="12.75">
      <c r="A1023" s="631"/>
      <c r="B1023" s="631"/>
      <c r="C1023" s="631"/>
      <c r="D1023" s="631"/>
      <c r="E1023" s="631"/>
      <c r="F1023" s="631"/>
      <c r="G1023" s="631"/>
      <c r="H1023" s="631"/>
      <c r="I1023" s="631"/>
      <c r="J1023" s="631"/>
    </row>
    <row r="1024" spans="1:10" ht="12.75">
      <c r="A1024" s="631"/>
      <c r="B1024" s="631"/>
      <c r="C1024" s="631"/>
      <c r="D1024" s="631"/>
      <c r="E1024" s="631"/>
      <c r="F1024" s="631"/>
      <c r="G1024" s="631"/>
      <c r="H1024" s="631"/>
      <c r="I1024" s="631"/>
      <c r="J1024" s="631"/>
    </row>
    <row r="1025" spans="1:10" ht="12.75">
      <c r="A1025" s="631"/>
      <c r="B1025" s="631"/>
      <c r="C1025" s="631"/>
      <c r="D1025" s="631"/>
      <c r="E1025" s="631"/>
      <c r="F1025" s="631"/>
      <c r="G1025" s="631"/>
      <c r="H1025" s="631"/>
      <c r="I1025" s="631"/>
      <c r="J1025" s="631"/>
    </row>
    <row r="1026" spans="1:10" ht="12.75">
      <c r="A1026" s="631"/>
      <c r="B1026" s="631"/>
      <c r="C1026" s="631"/>
      <c r="D1026" s="631"/>
      <c r="E1026" s="631"/>
      <c r="F1026" s="631"/>
      <c r="G1026" s="631"/>
      <c r="H1026" s="631"/>
      <c r="I1026" s="631"/>
      <c r="J1026" s="631"/>
    </row>
    <row r="1027" spans="1:10" ht="12.75">
      <c r="A1027" s="631"/>
      <c r="B1027" s="631"/>
      <c r="C1027" s="631"/>
      <c r="D1027" s="631"/>
      <c r="E1027" s="631"/>
      <c r="F1027" s="631"/>
      <c r="G1027" s="631"/>
      <c r="H1027" s="631"/>
      <c r="I1027" s="631"/>
      <c r="J1027" s="631"/>
    </row>
    <row r="1028" spans="1:10" ht="12.75">
      <c r="A1028" s="631"/>
      <c r="B1028" s="631"/>
      <c r="C1028" s="631"/>
      <c r="D1028" s="631"/>
      <c r="E1028" s="631"/>
      <c r="F1028" s="631"/>
      <c r="G1028" s="631"/>
      <c r="H1028" s="631"/>
      <c r="I1028" s="631"/>
      <c r="J1028" s="631"/>
    </row>
    <row r="1029" spans="1:10" ht="12.75">
      <c r="A1029" s="631"/>
      <c r="B1029" s="631"/>
      <c r="C1029" s="631"/>
      <c r="D1029" s="631"/>
      <c r="E1029" s="631"/>
      <c r="F1029" s="631"/>
      <c r="G1029" s="631"/>
      <c r="H1029" s="631"/>
      <c r="I1029" s="631"/>
      <c r="J1029" s="631"/>
    </row>
    <row r="1030" spans="1:10" ht="12.75">
      <c r="A1030" s="631"/>
      <c r="B1030" s="631"/>
      <c r="C1030" s="631"/>
      <c r="D1030" s="631"/>
      <c r="E1030" s="631"/>
      <c r="F1030" s="631"/>
      <c r="G1030" s="631"/>
      <c r="H1030" s="631"/>
      <c r="I1030" s="631"/>
      <c r="J1030" s="631"/>
    </row>
    <row r="1031" spans="1:10" ht="12.75">
      <c r="A1031" s="631"/>
      <c r="B1031" s="631"/>
      <c r="C1031" s="631"/>
      <c r="D1031" s="631"/>
      <c r="E1031" s="631"/>
      <c r="F1031" s="631"/>
      <c r="G1031" s="631"/>
      <c r="H1031" s="631"/>
      <c r="I1031" s="631"/>
      <c r="J1031" s="631"/>
    </row>
    <row r="1032" spans="1:10" ht="12.75">
      <c r="A1032" s="631"/>
      <c r="B1032" s="631"/>
      <c r="C1032" s="631"/>
      <c r="D1032" s="631"/>
      <c r="E1032" s="631"/>
      <c r="F1032" s="631"/>
      <c r="G1032" s="631"/>
      <c r="H1032" s="631"/>
      <c r="I1032" s="631"/>
      <c r="J1032" s="631"/>
    </row>
    <row r="1033" spans="1:10" ht="12.75">
      <c r="A1033" s="631"/>
      <c r="B1033" s="631"/>
      <c r="C1033" s="631"/>
      <c r="D1033" s="631"/>
      <c r="E1033" s="631"/>
      <c r="F1033" s="631"/>
      <c r="G1033" s="631"/>
      <c r="H1033" s="631"/>
      <c r="I1033" s="631"/>
      <c r="J1033" s="631"/>
    </row>
    <row r="1034" spans="1:10" ht="12.75">
      <c r="A1034" s="631"/>
      <c r="B1034" s="631"/>
      <c r="C1034" s="631"/>
      <c r="D1034" s="631"/>
      <c r="E1034" s="631"/>
      <c r="F1034" s="631"/>
      <c r="G1034" s="631"/>
      <c r="H1034" s="631"/>
      <c r="I1034" s="631"/>
      <c r="J1034" s="631"/>
    </row>
    <row r="1035" spans="1:10" ht="12.75">
      <c r="A1035" s="631"/>
      <c r="B1035" s="631"/>
      <c r="C1035" s="631"/>
      <c r="D1035" s="631"/>
      <c r="E1035" s="631"/>
      <c r="F1035" s="631"/>
      <c r="G1035" s="631"/>
      <c r="H1035" s="631"/>
      <c r="I1035" s="631"/>
      <c r="J1035" s="631"/>
    </row>
    <row r="1036" spans="1:10" ht="12.75">
      <c r="A1036" s="631"/>
      <c r="B1036" s="631"/>
      <c r="C1036" s="631"/>
      <c r="D1036" s="631"/>
      <c r="E1036" s="631"/>
      <c r="F1036" s="631"/>
      <c r="G1036" s="631"/>
      <c r="H1036" s="631"/>
      <c r="I1036" s="631"/>
      <c r="J1036" s="631"/>
    </row>
    <row r="1037" spans="1:10" ht="12.75">
      <c r="A1037" s="631"/>
      <c r="B1037" s="631"/>
      <c r="C1037" s="631"/>
      <c r="D1037" s="631"/>
      <c r="E1037" s="631"/>
      <c r="F1037" s="631"/>
      <c r="G1037" s="631"/>
      <c r="H1037" s="631"/>
      <c r="I1037" s="631"/>
      <c r="J1037" s="631"/>
    </row>
    <row r="1038" spans="1:10" ht="12.75">
      <c r="A1038" s="631"/>
      <c r="B1038" s="631"/>
      <c r="C1038" s="631"/>
      <c r="D1038" s="631"/>
      <c r="E1038" s="631"/>
      <c r="F1038" s="631"/>
      <c r="G1038" s="631"/>
      <c r="H1038" s="631"/>
      <c r="I1038" s="631"/>
      <c r="J1038" s="631"/>
    </row>
    <row r="1039" spans="1:10" ht="12.75">
      <c r="A1039" s="631"/>
      <c r="B1039" s="631"/>
      <c r="C1039" s="631"/>
      <c r="D1039" s="631"/>
      <c r="E1039" s="631"/>
      <c r="F1039" s="631"/>
      <c r="G1039" s="631"/>
      <c r="H1039" s="631"/>
      <c r="I1039" s="631"/>
      <c r="J1039" s="631"/>
    </row>
    <row r="1040" spans="1:10" ht="12.75">
      <c r="A1040" s="631"/>
      <c r="B1040" s="631"/>
      <c r="C1040" s="631"/>
      <c r="D1040" s="631"/>
      <c r="E1040" s="631"/>
      <c r="F1040" s="631"/>
      <c r="G1040" s="631"/>
      <c r="H1040" s="631"/>
      <c r="I1040" s="631"/>
      <c r="J1040" s="631"/>
    </row>
    <row r="1041" spans="1:10" ht="12.75">
      <c r="A1041" s="631"/>
      <c r="B1041" s="631"/>
      <c r="C1041" s="631"/>
      <c r="D1041" s="631"/>
      <c r="E1041" s="631"/>
      <c r="F1041" s="631"/>
      <c r="G1041" s="631"/>
      <c r="H1041" s="631"/>
      <c r="I1041" s="631"/>
      <c r="J1041" s="631"/>
    </row>
    <row r="1042" spans="1:10" ht="12.75">
      <c r="A1042" s="631"/>
      <c r="B1042" s="631"/>
      <c r="C1042" s="631"/>
      <c r="D1042" s="631"/>
      <c r="E1042" s="631"/>
      <c r="F1042" s="631"/>
      <c r="G1042" s="631"/>
      <c r="H1042" s="631"/>
      <c r="I1042" s="631"/>
      <c r="J1042" s="631"/>
    </row>
    <row r="1043" spans="1:10" ht="12.75">
      <c r="A1043" s="631"/>
      <c r="B1043" s="631"/>
      <c r="C1043" s="631"/>
      <c r="D1043" s="631"/>
      <c r="E1043" s="631"/>
      <c r="F1043" s="631"/>
      <c r="G1043" s="631"/>
      <c r="H1043" s="631"/>
      <c r="I1043" s="631"/>
      <c r="J1043" s="631"/>
    </row>
    <row r="1044" spans="1:10" ht="12.75">
      <c r="A1044" s="631"/>
      <c r="B1044" s="631"/>
      <c r="C1044" s="631"/>
      <c r="D1044" s="631"/>
      <c r="E1044" s="631"/>
      <c r="F1044" s="631"/>
      <c r="G1044" s="631"/>
      <c r="H1044" s="631"/>
      <c r="I1044" s="631"/>
      <c r="J1044" s="631"/>
    </row>
    <row r="1045" spans="1:10" ht="12.75">
      <c r="A1045" s="631"/>
      <c r="B1045" s="631"/>
      <c r="C1045" s="631"/>
      <c r="D1045" s="631"/>
      <c r="E1045" s="631"/>
      <c r="F1045" s="631"/>
      <c r="G1045" s="631"/>
      <c r="H1045" s="631"/>
      <c r="I1045" s="631"/>
      <c r="J1045" s="631"/>
    </row>
    <row r="1046" spans="1:10" ht="12.75">
      <c r="A1046" s="631"/>
      <c r="B1046" s="631"/>
      <c r="C1046" s="631"/>
      <c r="D1046" s="631"/>
      <c r="E1046" s="631"/>
      <c r="F1046" s="631"/>
      <c r="G1046" s="631"/>
      <c r="H1046" s="631"/>
      <c r="I1046" s="631"/>
      <c r="J1046" s="631"/>
    </row>
    <row r="1047" spans="1:10" ht="12.75">
      <c r="A1047" s="631"/>
      <c r="B1047" s="631"/>
      <c r="C1047" s="631"/>
      <c r="D1047" s="631"/>
      <c r="E1047" s="631"/>
      <c r="F1047" s="631"/>
      <c r="G1047" s="631"/>
      <c r="H1047" s="631"/>
      <c r="I1047" s="631"/>
      <c r="J1047" s="631"/>
    </row>
    <row r="1048" spans="1:10" ht="12.75">
      <c r="A1048" s="631"/>
      <c r="B1048" s="631"/>
      <c r="C1048" s="631"/>
      <c r="D1048" s="631"/>
      <c r="E1048" s="631"/>
      <c r="F1048" s="631"/>
      <c r="G1048" s="631"/>
      <c r="H1048" s="631"/>
      <c r="I1048" s="631"/>
      <c r="J1048" s="631"/>
    </row>
    <row r="1049" spans="1:10" ht="12.75">
      <c r="A1049" s="631"/>
      <c r="B1049" s="631"/>
      <c r="C1049" s="631"/>
      <c r="D1049" s="631"/>
      <c r="E1049" s="631"/>
      <c r="F1049" s="631"/>
      <c r="G1049" s="631"/>
      <c r="H1049" s="631"/>
      <c r="I1049" s="631"/>
      <c r="J1049" s="631"/>
    </row>
    <row r="1050" spans="1:10" ht="12.75">
      <c r="A1050" s="631"/>
      <c r="B1050" s="631"/>
      <c r="C1050" s="631"/>
      <c r="D1050" s="631"/>
      <c r="E1050" s="631"/>
      <c r="F1050" s="631"/>
      <c r="G1050" s="631"/>
      <c r="H1050" s="631"/>
      <c r="I1050" s="631"/>
      <c r="J1050" s="631"/>
    </row>
    <row r="1051" spans="1:10" ht="12.75">
      <c r="A1051" s="631"/>
      <c r="B1051" s="631"/>
      <c r="C1051" s="631"/>
      <c r="D1051" s="631"/>
      <c r="E1051" s="631"/>
      <c r="F1051" s="631"/>
      <c r="G1051" s="631"/>
      <c r="H1051" s="631"/>
      <c r="I1051" s="631"/>
      <c r="J1051" s="631"/>
    </row>
    <row r="1052" spans="1:10" ht="12.75">
      <c r="A1052" s="631"/>
      <c r="B1052" s="631"/>
      <c r="C1052" s="631"/>
      <c r="D1052" s="631"/>
      <c r="E1052" s="631"/>
      <c r="F1052" s="631"/>
      <c r="G1052" s="631"/>
      <c r="H1052" s="631"/>
      <c r="I1052" s="631"/>
      <c r="J1052" s="631"/>
    </row>
    <row r="1053" spans="1:10" ht="12.75">
      <c r="A1053" s="631"/>
      <c r="B1053" s="631"/>
      <c r="C1053" s="631"/>
      <c r="D1053" s="631"/>
      <c r="E1053" s="631"/>
      <c r="F1053" s="631"/>
      <c r="G1053" s="631"/>
      <c r="H1053" s="631"/>
      <c r="I1053" s="631"/>
      <c r="J1053" s="631"/>
    </row>
    <row r="1054" spans="1:10" ht="12.75">
      <c r="A1054" s="631"/>
      <c r="B1054" s="631"/>
      <c r="C1054" s="631"/>
      <c r="D1054" s="631"/>
      <c r="E1054" s="631"/>
      <c r="F1054" s="631"/>
      <c r="G1054" s="631"/>
      <c r="H1054" s="631"/>
      <c r="I1054" s="631"/>
      <c r="J1054" s="631"/>
    </row>
    <row r="1055" spans="1:10" ht="12.75">
      <c r="A1055" s="631"/>
      <c r="B1055" s="631"/>
      <c r="C1055" s="631"/>
      <c r="D1055" s="631"/>
      <c r="E1055" s="631"/>
      <c r="F1055" s="631"/>
      <c r="G1055" s="631"/>
      <c r="H1055" s="631"/>
      <c r="I1055" s="631"/>
      <c r="J1055" s="631"/>
    </row>
    <row r="1056" spans="1:10" ht="12.75">
      <c r="A1056" s="631"/>
      <c r="B1056" s="631"/>
      <c r="C1056" s="631"/>
      <c r="D1056" s="631"/>
      <c r="E1056" s="631"/>
      <c r="F1056" s="631"/>
      <c r="G1056" s="631"/>
      <c r="H1056" s="631"/>
      <c r="I1056" s="631"/>
      <c r="J1056" s="631"/>
    </row>
    <row r="1057" spans="1:10" ht="12.75">
      <c r="A1057" s="631"/>
      <c r="B1057" s="631"/>
      <c r="C1057" s="631"/>
      <c r="D1057" s="631"/>
      <c r="E1057" s="631"/>
      <c r="F1057" s="631"/>
      <c r="G1057" s="631"/>
      <c r="H1057" s="631"/>
      <c r="I1057" s="631"/>
      <c r="J1057" s="631"/>
    </row>
    <row r="1058" spans="1:10" ht="12.75">
      <c r="A1058" s="631"/>
      <c r="B1058" s="631"/>
      <c r="C1058" s="631"/>
      <c r="D1058" s="631"/>
      <c r="E1058" s="631"/>
      <c r="F1058" s="631"/>
      <c r="G1058" s="631"/>
      <c r="H1058" s="631"/>
      <c r="I1058" s="631"/>
      <c r="J1058" s="631"/>
    </row>
    <row r="1059" spans="1:10" ht="12.75">
      <c r="A1059" s="631"/>
      <c r="B1059" s="631"/>
      <c r="C1059" s="631"/>
      <c r="D1059" s="631"/>
      <c r="E1059" s="631"/>
      <c r="F1059" s="631"/>
      <c r="G1059" s="631"/>
      <c r="H1059" s="631"/>
      <c r="I1059" s="631"/>
      <c r="J1059" s="631"/>
    </row>
    <row r="1060" spans="1:10" ht="12.75">
      <c r="A1060" s="631"/>
      <c r="B1060" s="631"/>
      <c r="C1060" s="631"/>
      <c r="D1060" s="631"/>
      <c r="E1060" s="631"/>
      <c r="F1060" s="631"/>
      <c r="G1060" s="631"/>
      <c r="H1060" s="631"/>
      <c r="I1060" s="631"/>
      <c r="J1060" s="631"/>
    </row>
    <row r="1061" spans="1:10" ht="12.75">
      <c r="A1061" s="631"/>
      <c r="B1061" s="631"/>
      <c r="C1061" s="631"/>
      <c r="D1061" s="631"/>
      <c r="E1061" s="631"/>
      <c r="F1061" s="631"/>
      <c r="G1061" s="631"/>
      <c r="H1061" s="631"/>
      <c r="I1061" s="631"/>
      <c r="J1061" s="631"/>
    </row>
    <row r="1062" spans="1:10" ht="12.75">
      <c r="A1062" s="631"/>
      <c r="B1062" s="631"/>
      <c r="C1062" s="631"/>
      <c r="D1062" s="631"/>
      <c r="E1062" s="631"/>
      <c r="F1062" s="631"/>
      <c r="G1062" s="631"/>
      <c r="H1062" s="631"/>
      <c r="I1062" s="631"/>
      <c r="J1062" s="631"/>
    </row>
    <row r="1063" spans="1:10" ht="12.75">
      <c r="A1063" s="631"/>
      <c r="B1063" s="631"/>
      <c r="C1063" s="631"/>
      <c r="D1063" s="631"/>
      <c r="E1063" s="631"/>
      <c r="F1063" s="631"/>
      <c r="G1063" s="631"/>
      <c r="H1063" s="631"/>
      <c r="I1063" s="631"/>
      <c r="J1063" s="631"/>
    </row>
    <row r="1064" spans="1:10" ht="12.75">
      <c r="A1064" s="631"/>
      <c r="B1064" s="631"/>
      <c r="C1064" s="631"/>
      <c r="D1064" s="631"/>
      <c r="E1064" s="631"/>
      <c r="F1064" s="631"/>
      <c r="G1064" s="631"/>
      <c r="H1064" s="631"/>
      <c r="I1064" s="631"/>
      <c r="J1064" s="631"/>
    </row>
    <row r="1065" spans="1:10" ht="12.75">
      <c r="A1065" s="631"/>
      <c r="B1065" s="631"/>
      <c r="C1065" s="631"/>
      <c r="D1065" s="631"/>
      <c r="E1065" s="631"/>
      <c r="F1065" s="631"/>
      <c r="G1065" s="631"/>
      <c r="H1065" s="631"/>
      <c r="I1065" s="631"/>
      <c r="J1065" s="631"/>
    </row>
    <row r="1066" spans="1:10" ht="12.75">
      <c r="A1066" s="631"/>
      <c r="B1066" s="631"/>
      <c r="C1066" s="631"/>
      <c r="D1066" s="631"/>
      <c r="E1066" s="631"/>
      <c r="F1066" s="631"/>
      <c r="G1066" s="631"/>
      <c r="H1066" s="631"/>
      <c r="I1066" s="631"/>
      <c r="J1066" s="631"/>
    </row>
    <row r="1067" spans="1:10" ht="12.75">
      <c r="A1067" s="631"/>
      <c r="B1067" s="631"/>
      <c r="C1067" s="631"/>
      <c r="D1067" s="631"/>
      <c r="E1067" s="631"/>
      <c r="F1067" s="631"/>
      <c r="G1067" s="631"/>
      <c r="H1067" s="631"/>
      <c r="I1067" s="631"/>
      <c r="J1067" s="631"/>
    </row>
    <row r="1068" spans="1:10" ht="12.75">
      <c r="A1068" s="631"/>
      <c r="B1068" s="631"/>
      <c r="C1068" s="631"/>
      <c r="D1068" s="631"/>
      <c r="E1068" s="631"/>
      <c r="F1068" s="631"/>
      <c r="G1068" s="631"/>
      <c r="H1068" s="631"/>
      <c r="I1068" s="631"/>
      <c r="J1068" s="631"/>
    </row>
    <row r="1069" spans="1:10" ht="12.75">
      <c r="A1069" s="631"/>
      <c r="B1069" s="631"/>
      <c r="C1069" s="631"/>
      <c r="D1069" s="631"/>
      <c r="E1069" s="631"/>
      <c r="F1069" s="631"/>
      <c r="G1069" s="631"/>
      <c r="H1069" s="631"/>
      <c r="I1069" s="631"/>
      <c r="J1069" s="631"/>
    </row>
    <row r="1070" spans="1:10" ht="12.75">
      <c r="A1070" s="631"/>
      <c r="B1070" s="631"/>
      <c r="C1070" s="631"/>
      <c r="D1070" s="631"/>
      <c r="E1070" s="631"/>
      <c r="F1070" s="631"/>
      <c r="G1070" s="631"/>
      <c r="H1070" s="631"/>
      <c r="I1070" s="631"/>
      <c r="J1070" s="631"/>
    </row>
    <row r="1071" spans="1:10" ht="12.75">
      <c r="A1071" s="631"/>
      <c r="B1071" s="631"/>
      <c r="C1071" s="631"/>
      <c r="D1071" s="631"/>
      <c r="E1071" s="631"/>
      <c r="F1071" s="631"/>
      <c r="G1071" s="631"/>
      <c r="H1071" s="631"/>
      <c r="I1071" s="631"/>
      <c r="J1071" s="631"/>
    </row>
    <row r="1072" spans="1:10" ht="12.75">
      <c r="A1072" s="631"/>
      <c r="B1072" s="631"/>
      <c r="C1072" s="631"/>
      <c r="D1072" s="631"/>
      <c r="E1072" s="631"/>
      <c r="F1072" s="631"/>
      <c r="G1072" s="631"/>
      <c r="H1072" s="631"/>
      <c r="I1072" s="631"/>
      <c r="J1072" s="631"/>
    </row>
    <row r="1073" spans="1:10" ht="12.75">
      <c r="A1073" s="631"/>
      <c r="B1073" s="631"/>
      <c r="C1073" s="631"/>
      <c r="D1073" s="631"/>
      <c r="E1073" s="631"/>
      <c r="F1073" s="631"/>
      <c r="G1073" s="631"/>
      <c r="H1073" s="631"/>
      <c r="I1073" s="631"/>
      <c r="J1073" s="631"/>
    </row>
    <row r="1074" spans="1:10" ht="12.75">
      <c r="A1074" s="631"/>
      <c r="B1074" s="631"/>
      <c r="C1074" s="631"/>
      <c r="D1074" s="631"/>
      <c r="E1074" s="631"/>
      <c r="F1074" s="631"/>
      <c r="G1074" s="631"/>
      <c r="H1074" s="631"/>
      <c r="I1074" s="631"/>
      <c r="J1074" s="631"/>
    </row>
    <row r="1075" spans="1:10" ht="12.75">
      <c r="A1075" s="631"/>
      <c r="B1075" s="631"/>
      <c r="C1075" s="631"/>
      <c r="D1075" s="631"/>
      <c r="E1075" s="631"/>
      <c r="F1075" s="631"/>
      <c r="G1075" s="631"/>
      <c r="H1075" s="631"/>
      <c r="I1075" s="631"/>
      <c r="J1075" s="631"/>
    </row>
    <row r="1076" spans="1:10" ht="12.75">
      <c r="A1076" s="631"/>
      <c r="B1076" s="631"/>
      <c r="C1076" s="631"/>
      <c r="D1076" s="631"/>
      <c r="E1076" s="631"/>
      <c r="F1076" s="631"/>
      <c r="G1076" s="631"/>
      <c r="H1076" s="631"/>
      <c r="I1076" s="631"/>
      <c r="J1076" s="631"/>
    </row>
    <row r="1077" spans="1:10" ht="12.75">
      <c r="A1077" s="631"/>
      <c r="B1077" s="631"/>
      <c r="C1077" s="631"/>
      <c r="D1077" s="631"/>
      <c r="E1077" s="631"/>
      <c r="F1077" s="631"/>
      <c r="G1077" s="631"/>
      <c r="H1077" s="631"/>
      <c r="I1077" s="631"/>
      <c r="J1077" s="631"/>
    </row>
    <row r="1078" spans="1:10" ht="12.75">
      <c r="A1078" s="631"/>
      <c r="B1078" s="631"/>
      <c r="C1078" s="631"/>
      <c r="D1078" s="631"/>
      <c r="E1078" s="631"/>
      <c r="F1078" s="631"/>
      <c r="G1078" s="631"/>
      <c r="H1078" s="631"/>
      <c r="I1078" s="631"/>
      <c r="J1078" s="631"/>
    </row>
    <row r="1079" spans="1:10" ht="12.75">
      <c r="A1079" s="631"/>
      <c r="B1079" s="631"/>
      <c r="C1079" s="631"/>
      <c r="D1079" s="631"/>
      <c r="E1079" s="631"/>
      <c r="F1079" s="631"/>
      <c r="G1079" s="631"/>
      <c r="H1079" s="631"/>
      <c r="I1079" s="631"/>
      <c r="J1079" s="631"/>
    </row>
    <row r="1080" spans="1:10" ht="12.75">
      <c r="A1080" s="631"/>
      <c r="B1080" s="631"/>
      <c r="C1080" s="631"/>
      <c r="D1080" s="631"/>
      <c r="E1080" s="631"/>
      <c r="F1080" s="631"/>
      <c r="G1080" s="631"/>
      <c r="H1080" s="631"/>
      <c r="I1080" s="631"/>
      <c r="J1080" s="631"/>
    </row>
    <row r="1081" spans="1:10" ht="12.75">
      <c r="A1081" s="631"/>
      <c r="B1081" s="631"/>
      <c r="C1081" s="631"/>
      <c r="D1081" s="631"/>
      <c r="E1081" s="631"/>
      <c r="F1081" s="631"/>
      <c r="G1081" s="631"/>
      <c r="H1081" s="631"/>
      <c r="I1081" s="631"/>
      <c r="J1081" s="631"/>
    </row>
    <row r="1082" spans="1:10" ht="12.75">
      <c r="A1082" s="631"/>
      <c r="B1082" s="631"/>
      <c r="C1082" s="631"/>
      <c r="D1082" s="631"/>
      <c r="E1082" s="631"/>
      <c r="F1082" s="631"/>
      <c r="G1082" s="631"/>
      <c r="H1082" s="631"/>
      <c r="I1082" s="631"/>
      <c r="J1082" s="631"/>
    </row>
    <row r="1083" spans="1:10" ht="12.75">
      <c r="A1083" s="631"/>
      <c r="B1083" s="631"/>
      <c r="C1083" s="631"/>
      <c r="D1083" s="631"/>
      <c r="E1083" s="631"/>
      <c r="F1083" s="631"/>
      <c r="G1083" s="631"/>
      <c r="H1083" s="631"/>
      <c r="I1083" s="631"/>
      <c r="J1083" s="631"/>
    </row>
    <row r="1084" spans="1:10" ht="12.75">
      <c r="A1084" s="631"/>
      <c r="B1084" s="631"/>
      <c r="C1084" s="631"/>
      <c r="D1084" s="631"/>
      <c r="E1084" s="631"/>
      <c r="F1084" s="631"/>
      <c r="G1084" s="631"/>
      <c r="H1084" s="631"/>
      <c r="I1084" s="631"/>
      <c r="J1084" s="631"/>
    </row>
    <row r="1085" spans="1:10" ht="12.75">
      <c r="A1085" s="631"/>
      <c r="B1085" s="631"/>
      <c r="C1085" s="631"/>
      <c r="D1085" s="631"/>
      <c r="E1085" s="631"/>
      <c r="F1085" s="631"/>
      <c r="G1085" s="631"/>
      <c r="H1085" s="631"/>
      <c r="I1085" s="631"/>
      <c r="J1085" s="631"/>
    </row>
    <row r="1086" spans="1:10" ht="12.75">
      <c r="A1086" s="631"/>
      <c r="B1086" s="631"/>
      <c r="C1086" s="631"/>
      <c r="D1086" s="631"/>
      <c r="E1086" s="631"/>
      <c r="F1086" s="631"/>
      <c r="G1086" s="631"/>
      <c r="H1086" s="631"/>
      <c r="I1086" s="631"/>
      <c r="J1086" s="631"/>
    </row>
    <row r="1087" spans="1:10" ht="12.75">
      <c r="A1087" s="631"/>
      <c r="B1087" s="631"/>
      <c r="C1087" s="631"/>
      <c r="D1087" s="631"/>
      <c r="E1087" s="631"/>
      <c r="F1087" s="631"/>
      <c r="G1087" s="631"/>
      <c r="H1087" s="631"/>
      <c r="I1087" s="631"/>
      <c r="J1087" s="631"/>
    </row>
    <row r="1088" spans="1:10" ht="12.75">
      <c r="A1088" s="631"/>
      <c r="B1088" s="631"/>
      <c r="C1088" s="631"/>
      <c r="D1088" s="631"/>
      <c r="E1088" s="631"/>
      <c r="F1088" s="631"/>
      <c r="G1088" s="631"/>
      <c r="H1088" s="631"/>
      <c r="I1088" s="631"/>
      <c r="J1088" s="631"/>
    </row>
    <row r="1089" spans="1:10" ht="12.75">
      <c r="A1089" s="631"/>
      <c r="B1089" s="631"/>
      <c r="C1089" s="631"/>
      <c r="D1089" s="631"/>
      <c r="E1089" s="631"/>
      <c r="F1089" s="631"/>
      <c r="G1089" s="631"/>
      <c r="H1089" s="631"/>
      <c r="I1089" s="631"/>
      <c r="J1089" s="631"/>
    </row>
    <row r="1090" spans="1:10" ht="12.75">
      <c r="A1090" s="631"/>
      <c r="B1090" s="631"/>
      <c r="C1090" s="631"/>
      <c r="D1090" s="631"/>
      <c r="E1090" s="631"/>
      <c r="F1090" s="631"/>
      <c r="G1090" s="631"/>
      <c r="H1090" s="631"/>
      <c r="I1090" s="631"/>
      <c r="J1090" s="631"/>
    </row>
    <row r="1091" spans="1:10" ht="12.75">
      <c r="A1091" s="631"/>
      <c r="B1091" s="631"/>
      <c r="C1091" s="631"/>
      <c r="D1091" s="631"/>
      <c r="E1091" s="631"/>
      <c r="F1091" s="631"/>
      <c r="G1091" s="631"/>
      <c r="H1091" s="631"/>
      <c r="I1091" s="631"/>
      <c r="J1091" s="631"/>
    </row>
    <row r="1092" spans="1:10" ht="12.75">
      <c r="A1092" s="631"/>
      <c r="B1092" s="631"/>
      <c r="C1092" s="631"/>
      <c r="D1092" s="631"/>
      <c r="E1092" s="631"/>
      <c r="F1092" s="631"/>
      <c r="G1092" s="631"/>
      <c r="H1092" s="631"/>
      <c r="I1092" s="631"/>
      <c r="J1092" s="631"/>
    </row>
    <row r="1093" spans="1:10" ht="12.75">
      <c r="A1093" s="631"/>
      <c r="B1093" s="631"/>
      <c r="C1093" s="631"/>
      <c r="D1093" s="631"/>
      <c r="E1093" s="631"/>
      <c r="F1093" s="631"/>
      <c r="G1093" s="631"/>
      <c r="H1093" s="631"/>
      <c r="I1093" s="631"/>
      <c r="J1093" s="631"/>
    </row>
    <row r="1094" spans="1:10" ht="12.75">
      <c r="A1094" s="631"/>
      <c r="B1094" s="631"/>
      <c r="C1094" s="631"/>
      <c r="D1094" s="631"/>
      <c r="E1094" s="631"/>
      <c r="F1094" s="631"/>
      <c r="G1094" s="631"/>
      <c r="H1094" s="631"/>
      <c r="I1094" s="631"/>
      <c r="J1094" s="631"/>
    </row>
    <row r="1095" spans="1:10" ht="12.75">
      <c r="A1095" s="631"/>
      <c r="B1095" s="631"/>
      <c r="C1095" s="631"/>
      <c r="D1095" s="631"/>
      <c r="E1095" s="631"/>
      <c r="F1095" s="631"/>
      <c r="G1095" s="631"/>
      <c r="H1095" s="631"/>
      <c r="I1095" s="631"/>
      <c r="J1095" s="631"/>
    </row>
    <row r="1096" spans="1:10" ht="12.75">
      <c r="A1096" s="631"/>
      <c r="B1096" s="631"/>
      <c r="C1096" s="631"/>
      <c r="D1096" s="631"/>
      <c r="E1096" s="631"/>
      <c r="F1096" s="631"/>
      <c r="G1096" s="631"/>
      <c r="H1096" s="631"/>
      <c r="I1096" s="631"/>
      <c r="J1096" s="631"/>
    </row>
    <row r="1097" spans="1:10" ht="12.75">
      <c r="A1097" s="631"/>
      <c r="B1097" s="631"/>
      <c r="C1097" s="631"/>
      <c r="D1097" s="631"/>
      <c r="E1097" s="631"/>
      <c r="F1097" s="631"/>
      <c r="G1097" s="631"/>
      <c r="H1097" s="631"/>
      <c r="I1097" s="631"/>
      <c r="J1097" s="631"/>
    </row>
    <row r="1098" spans="1:10" ht="12.75">
      <c r="A1098" s="631"/>
      <c r="B1098" s="631"/>
      <c r="C1098" s="631"/>
      <c r="D1098" s="631"/>
      <c r="E1098" s="631"/>
      <c r="F1098" s="631"/>
      <c r="G1098" s="631"/>
      <c r="H1098" s="631"/>
      <c r="I1098" s="631"/>
      <c r="J1098" s="631"/>
    </row>
    <row r="1099" spans="1:10" ht="12.75">
      <c r="A1099" s="631"/>
      <c r="B1099" s="631"/>
      <c r="C1099" s="631"/>
      <c r="D1099" s="631"/>
      <c r="E1099" s="631"/>
      <c r="F1099" s="631"/>
      <c r="G1099" s="631"/>
      <c r="H1099" s="631"/>
      <c r="I1099" s="631"/>
      <c r="J1099" s="631"/>
    </row>
    <row r="1100" spans="1:10" ht="12.75">
      <c r="A1100" s="631"/>
      <c r="B1100" s="631"/>
      <c r="C1100" s="631"/>
      <c r="D1100" s="631"/>
      <c r="E1100" s="631"/>
      <c r="F1100" s="631"/>
      <c r="G1100" s="631"/>
      <c r="H1100" s="631"/>
      <c r="I1100" s="631"/>
      <c r="J1100" s="631"/>
    </row>
    <row r="1101" spans="1:10" ht="12.75">
      <c r="A1101" s="631"/>
      <c r="B1101" s="631"/>
      <c r="C1101" s="631"/>
      <c r="D1101" s="631"/>
      <c r="E1101" s="631"/>
      <c r="F1101" s="631"/>
      <c r="G1101" s="631"/>
      <c r="H1101" s="631"/>
      <c r="I1101" s="631"/>
      <c r="J1101" s="631"/>
    </row>
    <row r="1102" spans="1:10" ht="12.75">
      <c r="A1102" s="631"/>
      <c r="B1102" s="631"/>
      <c r="C1102" s="631"/>
      <c r="D1102" s="631"/>
      <c r="E1102" s="631"/>
      <c r="F1102" s="631"/>
      <c r="G1102" s="631"/>
      <c r="H1102" s="631"/>
      <c r="I1102" s="631"/>
      <c r="J1102" s="631"/>
    </row>
    <row r="1103" spans="1:10" ht="12.75">
      <c r="A1103" s="631"/>
      <c r="B1103" s="631"/>
      <c r="C1103" s="631"/>
      <c r="D1103" s="631"/>
      <c r="E1103" s="631"/>
      <c r="F1103" s="631"/>
      <c r="G1103" s="631"/>
      <c r="H1103" s="631"/>
      <c r="I1103" s="631"/>
      <c r="J1103" s="631"/>
    </row>
    <row r="1104" spans="1:10" ht="12.75">
      <c r="A1104" s="631"/>
      <c r="B1104" s="631"/>
      <c r="C1104" s="631"/>
      <c r="D1104" s="631"/>
      <c r="E1104" s="631"/>
      <c r="F1104" s="631"/>
      <c r="G1104" s="631"/>
      <c r="H1104" s="631"/>
      <c r="I1104" s="631"/>
      <c r="J1104" s="631"/>
    </row>
    <row r="1105" spans="1:10" ht="12.75">
      <c r="A1105" s="631"/>
      <c r="B1105" s="631"/>
      <c r="C1105" s="631"/>
      <c r="D1105" s="631"/>
      <c r="E1105" s="631"/>
      <c r="F1105" s="631"/>
      <c r="G1105" s="631"/>
      <c r="H1105" s="631"/>
      <c r="I1105" s="631"/>
      <c r="J1105" s="631"/>
    </row>
    <row r="1106" spans="1:10" ht="12.75">
      <c r="A1106" s="631"/>
      <c r="B1106" s="631"/>
      <c r="C1106" s="631"/>
      <c r="D1106" s="631"/>
      <c r="E1106" s="631"/>
      <c r="F1106" s="631"/>
      <c r="G1106" s="631"/>
      <c r="H1106" s="631"/>
      <c r="I1106" s="631"/>
      <c r="J1106" s="631"/>
    </row>
    <row r="1107" spans="1:10" ht="12.75">
      <c r="A1107" s="631"/>
      <c r="B1107" s="631"/>
      <c r="C1107" s="631"/>
      <c r="D1107" s="631"/>
      <c r="E1107" s="631"/>
      <c r="F1107" s="631"/>
      <c r="G1107" s="631"/>
      <c r="H1107" s="631"/>
      <c r="I1107" s="631"/>
      <c r="J1107" s="631"/>
    </row>
    <row r="1108" spans="1:10" ht="12.75">
      <c r="A1108" s="631"/>
      <c r="B1108" s="631"/>
      <c r="C1108" s="631"/>
      <c r="D1108" s="631"/>
      <c r="E1108" s="631"/>
      <c r="F1108" s="631"/>
      <c r="G1108" s="631"/>
      <c r="H1108" s="631"/>
      <c r="I1108" s="631"/>
      <c r="J1108" s="631"/>
    </row>
    <row r="1109" spans="1:10" ht="12.75">
      <c r="A1109" s="631"/>
      <c r="B1109" s="631"/>
      <c r="C1109" s="631"/>
      <c r="D1109" s="631"/>
      <c r="E1109" s="631"/>
      <c r="F1109" s="631"/>
      <c r="G1109" s="631"/>
      <c r="H1109" s="631"/>
      <c r="I1109" s="631"/>
      <c r="J1109" s="631"/>
    </row>
    <row r="1110" spans="1:10" ht="12.75">
      <c r="A1110" s="631"/>
      <c r="B1110" s="631"/>
      <c r="C1110" s="631"/>
      <c r="D1110" s="631"/>
      <c r="E1110" s="631"/>
      <c r="F1110" s="631"/>
      <c r="G1110" s="631"/>
      <c r="H1110" s="631"/>
      <c r="I1110" s="631"/>
      <c r="J1110" s="631"/>
    </row>
    <row r="1111" spans="1:10" ht="12.75">
      <c r="A1111" s="631"/>
      <c r="B1111" s="631"/>
      <c r="C1111" s="631"/>
      <c r="D1111" s="631"/>
      <c r="E1111" s="631"/>
      <c r="F1111" s="631"/>
      <c r="G1111" s="631"/>
      <c r="H1111" s="631"/>
      <c r="I1111" s="631"/>
      <c r="J1111" s="631"/>
    </row>
    <row r="1112" spans="1:10" ht="12.75">
      <c r="A1112" s="631"/>
      <c r="B1112" s="631"/>
      <c r="C1112" s="631"/>
      <c r="D1112" s="631"/>
      <c r="E1112" s="631"/>
      <c r="F1112" s="631"/>
      <c r="G1112" s="631"/>
      <c r="H1112" s="631"/>
      <c r="I1112" s="631"/>
      <c r="J1112" s="631"/>
    </row>
    <row r="1113" spans="1:10" ht="12.75">
      <c r="A1113" s="631"/>
      <c r="B1113" s="631"/>
      <c r="C1113" s="631"/>
      <c r="D1113" s="631"/>
      <c r="E1113" s="631"/>
      <c r="F1113" s="631"/>
      <c r="G1113" s="631"/>
      <c r="H1113" s="631"/>
      <c r="I1113" s="631"/>
      <c r="J1113" s="631"/>
    </row>
    <row r="1114" spans="1:10" ht="12.75">
      <c r="A1114" s="631"/>
      <c r="B1114" s="631"/>
      <c r="C1114" s="631"/>
      <c r="D1114" s="631"/>
      <c r="E1114" s="631"/>
      <c r="F1114" s="631"/>
      <c r="G1114" s="631"/>
      <c r="H1114" s="631"/>
      <c r="I1114" s="631"/>
      <c r="J1114" s="631"/>
    </row>
    <row r="1115" spans="1:10" ht="12.75">
      <c r="A1115" s="631"/>
      <c r="B1115" s="631"/>
      <c r="C1115" s="631"/>
      <c r="D1115" s="631"/>
      <c r="E1115" s="631"/>
      <c r="F1115" s="631"/>
      <c r="G1115" s="631"/>
      <c r="H1115" s="631"/>
      <c r="I1115" s="631"/>
      <c r="J1115" s="631"/>
    </row>
    <row r="1116" spans="1:10" ht="12.75">
      <c r="A1116" s="631"/>
      <c r="B1116" s="631"/>
      <c r="C1116" s="631"/>
      <c r="D1116" s="631"/>
      <c r="E1116" s="631"/>
      <c r="F1116" s="631"/>
      <c r="G1116" s="631"/>
      <c r="H1116" s="631"/>
      <c r="I1116" s="631"/>
      <c r="J1116" s="631"/>
    </row>
    <row r="1117" spans="1:10" ht="12.75">
      <c r="A1117" s="631"/>
      <c r="B1117" s="631"/>
      <c r="C1117" s="631"/>
      <c r="D1117" s="631"/>
      <c r="E1117" s="631"/>
      <c r="F1117" s="631"/>
      <c r="G1117" s="631"/>
      <c r="H1117" s="631"/>
      <c r="I1117" s="631"/>
      <c r="J1117" s="631"/>
    </row>
    <row r="1118" spans="1:10" ht="12.75">
      <c r="A1118" s="631"/>
      <c r="B1118" s="631"/>
      <c r="C1118" s="631"/>
      <c r="D1118" s="631"/>
      <c r="E1118" s="631"/>
      <c r="F1118" s="631"/>
      <c r="G1118" s="631"/>
      <c r="H1118" s="631"/>
      <c r="I1118" s="631"/>
      <c r="J1118" s="631"/>
    </row>
    <row r="1119" spans="1:10" ht="12.75">
      <c r="A1119" s="631"/>
      <c r="B1119" s="631"/>
      <c r="C1119" s="631"/>
      <c r="D1119" s="631"/>
      <c r="E1119" s="631"/>
      <c r="F1119" s="631"/>
      <c r="G1119" s="631"/>
      <c r="H1119" s="631"/>
      <c r="I1119" s="631"/>
      <c r="J1119" s="631"/>
    </row>
    <row r="1120" spans="1:10" ht="12.75">
      <c r="A1120" s="631"/>
      <c r="B1120" s="631"/>
      <c r="C1120" s="631"/>
      <c r="D1120" s="631"/>
      <c r="E1120" s="631"/>
      <c r="F1120" s="631"/>
      <c r="G1120" s="631"/>
      <c r="H1120" s="631"/>
      <c r="I1120" s="631"/>
      <c r="J1120" s="631"/>
    </row>
    <row r="1121" spans="1:10" ht="12.75">
      <c r="A1121" s="631"/>
      <c r="B1121" s="631"/>
      <c r="C1121" s="631"/>
      <c r="D1121" s="631"/>
      <c r="E1121" s="631"/>
      <c r="F1121" s="631"/>
      <c r="G1121" s="631"/>
      <c r="H1121" s="631"/>
      <c r="I1121" s="631"/>
      <c r="J1121" s="631"/>
    </row>
    <row r="1122" spans="1:10" ht="12.75">
      <c r="A1122" s="631"/>
      <c r="B1122" s="631"/>
      <c r="C1122" s="631"/>
      <c r="D1122" s="631"/>
      <c r="E1122" s="631"/>
      <c r="F1122" s="631"/>
      <c r="G1122" s="631"/>
      <c r="H1122" s="631"/>
      <c r="I1122" s="631"/>
      <c r="J1122" s="631"/>
    </row>
    <row r="1123" spans="1:10" ht="12.75">
      <c r="A1123" s="631"/>
      <c r="B1123" s="631"/>
      <c r="C1123" s="631"/>
      <c r="D1123" s="631"/>
      <c r="E1123" s="631"/>
      <c r="F1123" s="631"/>
      <c r="G1123" s="631"/>
      <c r="H1123" s="631"/>
      <c r="I1123" s="631"/>
      <c r="J1123" s="631"/>
    </row>
    <row r="1124" spans="1:10" ht="12.75">
      <c r="A1124" s="631"/>
      <c r="B1124" s="631"/>
      <c r="C1124" s="631"/>
      <c r="D1124" s="631"/>
      <c r="E1124" s="631"/>
      <c r="F1124" s="631"/>
      <c r="G1124" s="631"/>
      <c r="H1124" s="631"/>
      <c r="I1124" s="631"/>
      <c r="J1124" s="631"/>
    </row>
    <row r="1125" spans="1:10" ht="12.75">
      <c r="A1125" s="631"/>
      <c r="B1125" s="631"/>
      <c r="C1125" s="631"/>
      <c r="D1125" s="631"/>
      <c r="E1125" s="631"/>
      <c r="F1125" s="631"/>
      <c r="G1125" s="631"/>
      <c r="H1125" s="631"/>
      <c r="I1125" s="631"/>
      <c r="J1125" s="631"/>
    </row>
    <row r="1126" spans="1:10" ht="12.75">
      <c r="A1126" s="631"/>
      <c r="B1126" s="631"/>
      <c r="C1126" s="631"/>
      <c r="D1126" s="631"/>
      <c r="E1126" s="631"/>
      <c r="F1126" s="631"/>
      <c r="G1126" s="631"/>
      <c r="H1126" s="631"/>
      <c r="I1126" s="631"/>
      <c r="J1126" s="631"/>
    </row>
    <row r="1127" spans="1:10" ht="12.75">
      <c r="A1127" s="631"/>
      <c r="B1127" s="631"/>
      <c r="C1127" s="631"/>
      <c r="D1127" s="631"/>
      <c r="E1127" s="631"/>
      <c r="F1127" s="631"/>
      <c r="G1127" s="631"/>
      <c r="H1127" s="631"/>
      <c r="I1127" s="631"/>
      <c r="J1127" s="631"/>
    </row>
    <row r="1128" spans="1:10" ht="12.75">
      <c r="A1128" s="631"/>
      <c r="B1128" s="631"/>
      <c r="C1128" s="631"/>
      <c r="D1128" s="631"/>
      <c r="E1128" s="631"/>
      <c r="F1128" s="631"/>
      <c r="G1128" s="631"/>
      <c r="H1128" s="631"/>
      <c r="I1128" s="631"/>
      <c r="J1128" s="631"/>
    </row>
    <row r="1129" spans="1:10" ht="12.75">
      <c r="A1129" s="631"/>
      <c r="B1129" s="631"/>
      <c r="C1129" s="631"/>
      <c r="D1129" s="631"/>
      <c r="E1129" s="631"/>
      <c r="F1129" s="631"/>
      <c r="G1129" s="631"/>
      <c r="H1129" s="631"/>
      <c r="I1129" s="631"/>
      <c r="J1129" s="631"/>
    </row>
    <row r="1130" spans="1:10" ht="12.75">
      <c r="A1130" s="631"/>
      <c r="B1130" s="631"/>
      <c r="C1130" s="631"/>
      <c r="D1130" s="631"/>
      <c r="E1130" s="631"/>
      <c r="F1130" s="631"/>
      <c r="G1130" s="631"/>
      <c r="H1130" s="631"/>
      <c r="I1130" s="631"/>
      <c r="J1130" s="631"/>
    </row>
    <row r="1131" spans="1:10" ht="12.75">
      <c r="A1131" s="631"/>
      <c r="B1131" s="631"/>
      <c r="C1131" s="631"/>
      <c r="D1131" s="631"/>
      <c r="E1131" s="631"/>
      <c r="F1131" s="631"/>
      <c r="G1131" s="631"/>
      <c r="H1131" s="631"/>
      <c r="I1131" s="631"/>
      <c r="J1131" s="631"/>
    </row>
    <row r="1132" spans="1:10" ht="12.75">
      <c r="A1132" s="631"/>
      <c r="B1132" s="631"/>
      <c r="C1132" s="631"/>
      <c r="D1132" s="631"/>
      <c r="E1132" s="631"/>
      <c r="F1132" s="631"/>
      <c r="G1132" s="631"/>
      <c r="H1132" s="631"/>
      <c r="I1132" s="631"/>
      <c r="J1132" s="631"/>
    </row>
    <row r="1133" spans="1:10" ht="12.75">
      <c r="A1133" s="631"/>
      <c r="B1133" s="631"/>
      <c r="C1133" s="631"/>
      <c r="D1133" s="631"/>
      <c r="E1133" s="631"/>
      <c r="F1133" s="631"/>
      <c r="G1133" s="631"/>
      <c r="H1133" s="631"/>
      <c r="I1133" s="631"/>
      <c r="J1133" s="631"/>
    </row>
    <row r="1134" spans="1:10" ht="12.75">
      <c r="A1134" s="631"/>
      <c r="B1134" s="631"/>
      <c r="C1134" s="631"/>
      <c r="D1134" s="631"/>
      <c r="E1134" s="631"/>
      <c r="F1134" s="631"/>
      <c r="G1134" s="631"/>
      <c r="H1134" s="631"/>
      <c r="I1134" s="631"/>
      <c r="J1134" s="631"/>
    </row>
    <row r="1135" spans="1:10" ht="12.75">
      <c r="A1135" s="631"/>
      <c r="B1135" s="631"/>
      <c r="C1135" s="631"/>
      <c r="D1135" s="631"/>
      <c r="E1135" s="631"/>
      <c r="F1135" s="631"/>
      <c r="G1135" s="631"/>
      <c r="H1135" s="631"/>
      <c r="I1135" s="631"/>
      <c r="J1135" s="631"/>
    </row>
    <row r="1136" spans="1:10" ht="12.75">
      <c r="A1136" s="631"/>
      <c r="B1136" s="631"/>
      <c r="C1136" s="631"/>
      <c r="D1136" s="631"/>
      <c r="E1136" s="631"/>
      <c r="F1136" s="631"/>
      <c r="G1136" s="631"/>
      <c r="H1136" s="631"/>
      <c r="I1136" s="631"/>
      <c r="J1136" s="631"/>
    </row>
    <row r="1137" spans="1:10" ht="12.75">
      <c r="A1137" s="631"/>
      <c r="B1137" s="631"/>
      <c r="C1137" s="631"/>
      <c r="D1137" s="631"/>
      <c r="E1137" s="631"/>
      <c r="F1137" s="631"/>
      <c r="G1137" s="631"/>
      <c r="H1137" s="631"/>
      <c r="I1137" s="631"/>
      <c r="J1137" s="631"/>
    </row>
    <row r="1138" spans="1:10" ht="12.75">
      <c r="A1138" s="631"/>
      <c r="B1138" s="631"/>
      <c r="C1138" s="631"/>
      <c r="D1138" s="631"/>
      <c r="E1138" s="631"/>
      <c r="F1138" s="631"/>
      <c r="G1138" s="631"/>
      <c r="H1138" s="631"/>
      <c r="I1138" s="631"/>
      <c r="J1138" s="631"/>
    </row>
    <row r="1139" spans="1:10" ht="12.75">
      <c r="A1139" s="631"/>
      <c r="B1139" s="631"/>
      <c r="C1139" s="631"/>
      <c r="D1139" s="631"/>
      <c r="E1139" s="631"/>
      <c r="F1139" s="631"/>
      <c r="G1139" s="631"/>
      <c r="H1139" s="631"/>
      <c r="I1139" s="631"/>
      <c r="J1139" s="631"/>
    </row>
    <row r="1140" spans="1:10" ht="12.75">
      <c r="A1140" s="631"/>
      <c r="B1140" s="631"/>
      <c r="C1140" s="631"/>
      <c r="D1140" s="631"/>
      <c r="E1140" s="631"/>
      <c r="F1140" s="631"/>
      <c r="G1140" s="631"/>
      <c r="H1140" s="631"/>
      <c r="I1140" s="631"/>
      <c r="J1140" s="631"/>
    </row>
    <row r="1141" spans="1:10" ht="12.75">
      <c r="A1141" s="631"/>
      <c r="B1141" s="631"/>
      <c r="C1141" s="631"/>
      <c r="D1141" s="631"/>
      <c r="E1141" s="631"/>
      <c r="F1141" s="631"/>
      <c r="G1141" s="631"/>
      <c r="H1141" s="631"/>
      <c r="I1141" s="631"/>
      <c r="J1141" s="631"/>
    </row>
    <row r="1142" spans="1:10" ht="12.75">
      <c r="A1142" s="631"/>
      <c r="B1142" s="631"/>
      <c r="C1142" s="631"/>
      <c r="D1142" s="631"/>
      <c r="E1142" s="631"/>
      <c r="F1142" s="631"/>
      <c r="G1142" s="631"/>
      <c r="H1142" s="631"/>
      <c r="I1142" s="631"/>
      <c r="J1142" s="631"/>
    </row>
    <row r="1143" spans="1:10" ht="12.75">
      <c r="A1143" s="631"/>
      <c r="B1143" s="631"/>
      <c r="C1143" s="631"/>
      <c r="D1143" s="631"/>
      <c r="E1143" s="631"/>
      <c r="F1143" s="631"/>
      <c r="G1143" s="631"/>
      <c r="H1143" s="631"/>
      <c r="I1143" s="631"/>
      <c r="J1143" s="631"/>
    </row>
    <row r="1144" spans="1:10" ht="12.75">
      <c r="A1144" s="631"/>
      <c r="B1144" s="631"/>
      <c r="C1144" s="631"/>
      <c r="D1144" s="631"/>
      <c r="E1144" s="631"/>
      <c r="F1144" s="631"/>
      <c r="G1144" s="631"/>
      <c r="H1144" s="631"/>
      <c r="I1144" s="631"/>
      <c r="J1144" s="631"/>
    </row>
    <row r="1145" spans="1:10" ht="12.75">
      <c r="A1145" s="631"/>
      <c r="B1145" s="631"/>
      <c r="C1145" s="631"/>
      <c r="D1145" s="631"/>
      <c r="E1145" s="631"/>
      <c r="F1145" s="631"/>
      <c r="G1145" s="631"/>
      <c r="H1145" s="631"/>
      <c r="I1145" s="631"/>
      <c r="J1145" s="631"/>
    </row>
    <row r="1146" spans="1:10" ht="12.75">
      <c r="A1146" s="631"/>
      <c r="B1146" s="631"/>
      <c r="C1146" s="631"/>
      <c r="D1146" s="631"/>
      <c r="E1146" s="631"/>
      <c r="F1146" s="631"/>
      <c r="G1146" s="631"/>
      <c r="H1146" s="631"/>
      <c r="I1146" s="631"/>
      <c r="J1146" s="631"/>
    </row>
    <row r="1147" spans="1:10" ht="12.75">
      <c r="A1147" s="631"/>
      <c r="B1147" s="631"/>
      <c r="C1147" s="631"/>
      <c r="D1147" s="631"/>
      <c r="E1147" s="631"/>
      <c r="F1147" s="631"/>
      <c r="G1147" s="631"/>
      <c r="H1147" s="631"/>
      <c r="I1147" s="631"/>
      <c r="J1147" s="631"/>
    </row>
    <row r="1148" spans="1:10" ht="12.75">
      <c r="A1148" s="631"/>
      <c r="B1148" s="631"/>
      <c r="C1148" s="631"/>
      <c r="D1148" s="631"/>
      <c r="E1148" s="631"/>
      <c r="F1148" s="631"/>
      <c r="G1148" s="631"/>
      <c r="H1148" s="631"/>
      <c r="I1148" s="631"/>
      <c r="J1148" s="631"/>
    </row>
    <row r="1149" spans="1:10" ht="12.75">
      <c r="A1149" s="631"/>
      <c r="B1149" s="631"/>
      <c r="C1149" s="631"/>
      <c r="D1149" s="631"/>
      <c r="E1149" s="631"/>
      <c r="F1149" s="631"/>
      <c r="G1149" s="631"/>
      <c r="H1149" s="631"/>
      <c r="I1149" s="631"/>
      <c r="J1149" s="631"/>
    </row>
    <row r="1150" spans="1:10" ht="12.75">
      <c r="A1150" s="631"/>
      <c r="B1150" s="631"/>
      <c r="C1150" s="631"/>
      <c r="D1150" s="631"/>
      <c r="E1150" s="631"/>
      <c r="F1150" s="631"/>
      <c r="G1150" s="631"/>
      <c r="H1150" s="631"/>
      <c r="I1150" s="631"/>
      <c r="J1150" s="631"/>
    </row>
    <row r="1151" spans="1:10" ht="12.75">
      <c r="A1151" s="631"/>
      <c r="B1151" s="631"/>
      <c r="C1151" s="631"/>
      <c r="D1151" s="631"/>
      <c r="E1151" s="631"/>
      <c r="F1151" s="631"/>
      <c r="G1151" s="631"/>
      <c r="H1151" s="631"/>
      <c r="I1151" s="631"/>
      <c r="J1151" s="631"/>
    </row>
    <row r="1152" spans="1:10" ht="12.75">
      <c r="A1152" s="631"/>
      <c r="B1152" s="631"/>
      <c r="C1152" s="631"/>
      <c r="D1152" s="631"/>
      <c r="E1152" s="631"/>
      <c r="F1152" s="631"/>
      <c r="G1152" s="631"/>
      <c r="H1152" s="631"/>
      <c r="I1152" s="631"/>
      <c r="J1152" s="631"/>
    </row>
    <row r="1153" spans="1:10" ht="12.75">
      <c r="A1153" s="631"/>
      <c r="B1153" s="631"/>
      <c r="C1153" s="631"/>
      <c r="D1153" s="631"/>
      <c r="E1153" s="631"/>
      <c r="F1153" s="631"/>
      <c r="G1153" s="631"/>
      <c r="H1153" s="631"/>
      <c r="I1153" s="631"/>
      <c r="J1153" s="631"/>
    </row>
    <row r="1154" spans="1:10" ht="12.75">
      <c r="A1154" s="631"/>
      <c r="B1154" s="631"/>
      <c r="C1154" s="631"/>
      <c r="D1154" s="631"/>
      <c r="E1154" s="631"/>
      <c r="F1154" s="631"/>
      <c r="G1154" s="631"/>
      <c r="H1154" s="631"/>
      <c r="I1154" s="631"/>
      <c r="J1154" s="631"/>
    </row>
    <row r="1155" spans="1:10" ht="12.75">
      <c r="A1155" s="631"/>
      <c r="B1155" s="631"/>
      <c r="C1155" s="631"/>
      <c r="D1155" s="631"/>
      <c r="E1155" s="631"/>
      <c r="F1155" s="631"/>
      <c r="G1155" s="631"/>
      <c r="H1155" s="631"/>
      <c r="I1155" s="631"/>
      <c r="J1155" s="631"/>
    </row>
    <row r="1156" spans="1:10" ht="12.75">
      <c r="A1156" s="631"/>
      <c r="B1156" s="631"/>
      <c r="C1156" s="631"/>
      <c r="D1156" s="631"/>
      <c r="E1156" s="631"/>
      <c r="F1156" s="631"/>
      <c r="G1156" s="631"/>
      <c r="H1156" s="631"/>
      <c r="I1156" s="631"/>
      <c r="J1156" s="631"/>
    </row>
    <row r="1157" spans="1:10" ht="12.75">
      <c r="A1157" s="631"/>
      <c r="B1157" s="631"/>
      <c r="C1157" s="631"/>
      <c r="D1157" s="631"/>
      <c r="E1157" s="631"/>
      <c r="F1157" s="631"/>
      <c r="G1157" s="631"/>
      <c r="H1157" s="631"/>
      <c r="I1157" s="631"/>
      <c r="J1157" s="631"/>
    </row>
    <row r="1158" spans="1:10" ht="12.75">
      <c r="A1158" s="631"/>
      <c r="B1158" s="631"/>
      <c r="C1158" s="631"/>
      <c r="D1158" s="631"/>
      <c r="E1158" s="631"/>
      <c r="F1158" s="631"/>
      <c r="G1158" s="631"/>
      <c r="H1158" s="631"/>
      <c r="I1158" s="631"/>
      <c r="J1158" s="631"/>
    </row>
    <row r="1159" spans="1:10" ht="12.75">
      <c r="A1159" s="631"/>
      <c r="B1159" s="631"/>
      <c r="C1159" s="631"/>
      <c r="D1159" s="631"/>
      <c r="E1159" s="631"/>
      <c r="F1159" s="631"/>
      <c r="G1159" s="631"/>
      <c r="H1159" s="631"/>
      <c r="I1159" s="631"/>
      <c r="J1159" s="631"/>
    </row>
    <row r="1160" spans="1:10" ht="12.75">
      <c r="A1160" s="631"/>
      <c r="B1160" s="631"/>
      <c r="C1160" s="631"/>
      <c r="D1160" s="631"/>
      <c r="E1160" s="631"/>
      <c r="F1160" s="631"/>
      <c r="G1160" s="631"/>
      <c r="H1160" s="631"/>
      <c r="I1160" s="631"/>
      <c r="J1160" s="631"/>
    </row>
    <row r="1161" spans="1:10" ht="12.75">
      <c r="A1161" s="631"/>
      <c r="B1161" s="631"/>
      <c r="C1161" s="631"/>
      <c r="D1161" s="631"/>
      <c r="E1161" s="631"/>
      <c r="F1161" s="631"/>
      <c r="G1161" s="631"/>
      <c r="H1161" s="631"/>
      <c r="I1161" s="631"/>
      <c r="J1161" s="631"/>
    </row>
    <row r="1162" spans="1:10" ht="12.75">
      <c r="A1162" s="631"/>
      <c r="B1162" s="631"/>
      <c r="C1162" s="631"/>
      <c r="D1162" s="631"/>
      <c r="E1162" s="631"/>
      <c r="F1162" s="631"/>
      <c r="G1162" s="631"/>
      <c r="H1162" s="631"/>
      <c r="I1162" s="631"/>
      <c r="J1162" s="631"/>
    </row>
    <row r="1163" spans="1:10" ht="12.75">
      <c r="A1163" s="631"/>
      <c r="B1163" s="631"/>
      <c r="C1163" s="631"/>
      <c r="D1163" s="631"/>
      <c r="E1163" s="631"/>
      <c r="F1163" s="631"/>
      <c r="G1163" s="631"/>
      <c r="H1163" s="631"/>
      <c r="I1163" s="631"/>
      <c r="J1163" s="631"/>
    </row>
    <row r="1164" spans="1:10" ht="12.75">
      <c r="A1164" s="631"/>
      <c r="B1164" s="631"/>
      <c r="C1164" s="631"/>
      <c r="D1164" s="631"/>
      <c r="E1164" s="631"/>
      <c r="F1164" s="631"/>
      <c r="G1164" s="631"/>
      <c r="H1164" s="631"/>
      <c r="I1164" s="631"/>
      <c r="J1164" s="631"/>
    </row>
    <row r="1165" spans="1:10" ht="12.75">
      <c r="A1165" s="631"/>
      <c r="B1165" s="631"/>
      <c r="C1165" s="631"/>
      <c r="D1165" s="631"/>
      <c r="E1165" s="631"/>
      <c r="F1165" s="631"/>
      <c r="G1165" s="631"/>
      <c r="H1165" s="631"/>
      <c r="I1165" s="631"/>
      <c r="J1165" s="631"/>
    </row>
    <row r="1166" spans="1:10" ht="12.75">
      <c r="A1166" s="631"/>
      <c r="B1166" s="631"/>
      <c r="C1166" s="631"/>
      <c r="D1166" s="631"/>
      <c r="E1166" s="631"/>
      <c r="F1166" s="631"/>
      <c r="G1166" s="631"/>
      <c r="H1166" s="631"/>
      <c r="I1166" s="631"/>
      <c r="J1166" s="631"/>
    </row>
    <row r="1167" spans="1:10" ht="12.75">
      <c r="A1167" s="631"/>
      <c r="B1167" s="631"/>
      <c r="C1167" s="631"/>
      <c r="D1167" s="631"/>
      <c r="E1167" s="631"/>
      <c r="F1167" s="631"/>
      <c r="G1167" s="631"/>
      <c r="H1167" s="631"/>
      <c r="I1167" s="631"/>
      <c r="J1167" s="631"/>
    </row>
    <row r="1168" spans="1:10" ht="12.75">
      <c r="A1168" s="631"/>
      <c r="B1168" s="631"/>
      <c r="C1168" s="631"/>
      <c r="D1168" s="631"/>
      <c r="E1168" s="631"/>
      <c r="F1168" s="631"/>
      <c r="G1168" s="631"/>
      <c r="H1168" s="631"/>
      <c r="I1168" s="631"/>
      <c r="J1168" s="631"/>
    </row>
    <row r="1169" spans="1:10" ht="12.75">
      <c r="A1169" s="631"/>
      <c r="B1169" s="631"/>
      <c r="C1169" s="631"/>
      <c r="D1169" s="631"/>
      <c r="E1169" s="631"/>
      <c r="F1169" s="631"/>
      <c r="G1169" s="631"/>
      <c r="H1169" s="631"/>
      <c r="I1169" s="631"/>
      <c r="J1169" s="631"/>
    </row>
    <row r="1170" spans="1:10" ht="12.75">
      <c r="A1170" s="631"/>
      <c r="B1170" s="631"/>
      <c r="C1170" s="631"/>
      <c r="D1170" s="631"/>
      <c r="E1170" s="631"/>
      <c r="F1170" s="631"/>
      <c r="G1170" s="631"/>
      <c r="H1170" s="631"/>
      <c r="I1170" s="631"/>
      <c r="J1170" s="631"/>
    </row>
    <row r="1171" spans="1:10" ht="12.75">
      <c r="A1171" s="631"/>
      <c r="B1171" s="631"/>
      <c r="C1171" s="631"/>
      <c r="D1171" s="631"/>
      <c r="E1171" s="631"/>
      <c r="F1171" s="631"/>
      <c r="G1171" s="631"/>
      <c r="H1171" s="631"/>
      <c r="I1171" s="631"/>
      <c r="J1171" s="631"/>
    </row>
    <row r="1172" spans="1:10" ht="12.75">
      <c r="A1172" s="631"/>
      <c r="B1172" s="631"/>
      <c r="C1172" s="631"/>
      <c r="D1172" s="631"/>
      <c r="E1172" s="631"/>
      <c r="F1172" s="631"/>
      <c r="G1172" s="631"/>
      <c r="H1172" s="631"/>
      <c r="I1172" s="631"/>
      <c r="J1172" s="631"/>
    </row>
    <row r="1173" spans="1:10" ht="12.75">
      <c r="A1173" s="631"/>
      <c r="B1173" s="631"/>
      <c r="C1173" s="631"/>
      <c r="D1173" s="631"/>
      <c r="E1173" s="631"/>
      <c r="F1173" s="631"/>
      <c r="G1173" s="631"/>
      <c r="H1173" s="631"/>
      <c r="I1173" s="631"/>
      <c r="J1173" s="631"/>
    </row>
    <row r="1174" spans="1:10" ht="12.75">
      <c r="A1174" s="631"/>
      <c r="B1174" s="631"/>
      <c r="C1174" s="631"/>
      <c r="D1174" s="631"/>
      <c r="E1174" s="631"/>
      <c r="F1174" s="631"/>
      <c r="G1174" s="631"/>
      <c r="H1174" s="631"/>
      <c r="I1174" s="631"/>
      <c r="J1174" s="631"/>
    </row>
    <row r="1175" spans="1:10" ht="12.75">
      <c r="A1175" s="631"/>
      <c r="B1175" s="631"/>
      <c r="C1175" s="631"/>
      <c r="D1175" s="631"/>
      <c r="E1175" s="631"/>
      <c r="F1175" s="631"/>
      <c r="G1175" s="631"/>
      <c r="H1175" s="631"/>
      <c r="I1175" s="631"/>
      <c r="J1175" s="631"/>
    </row>
    <row r="1176" spans="1:10" ht="12.75">
      <c r="A1176" s="631"/>
      <c r="B1176" s="631"/>
      <c r="C1176" s="631"/>
      <c r="D1176" s="631"/>
      <c r="E1176" s="631"/>
      <c r="F1176" s="631"/>
      <c r="G1176" s="631"/>
      <c r="H1176" s="631"/>
      <c r="I1176" s="631"/>
      <c r="J1176" s="631"/>
    </row>
    <row r="1177" spans="1:10" ht="12.75">
      <c r="A1177" s="631"/>
      <c r="B1177" s="631"/>
      <c r="C1177" s="631"/>
      <c r="D1177" s="631"/>
      <c r="E1177" s="631"/>
      <c r="F1177" s="631"/>
      <c r="G1177" s="631"/>
      <c r="H1177" s="631"/>
      <c r="I1177" s="631"/>
      <c r="J1177" s="631"/>
    </row>
    <row r="1178" spans="1:10" ht="12.75">
      <c r="A1178" s="631"/>
      <c r="B1178" s="631"/>
      <c r="C1178" s="631"/>
      <c r="D1178" s="631"/>
      <c r="E1178" s="631"/>
      <c r="F1178" s="631"/>
      <c r="G1178" s="631"/>
      <c r="H1178" s="631"/>
      <c r="I1178" s="631"/>
      <c r="J1178" s="631"/>
    </row>
    <row r="1179" spans="1:10" ht="12.75">
      <c r="A1179" s="631"/>
      <c r="B1179" s="631"/>
      <c r="C1179" s="631"/>
      <c r="D1179" s="631"/>
      <c r="E1179" s="631"/>
      <c r="F1179" s="631"/>
      <c r="G1179" s="631"/>
      <c r="H1179" s="631"/>
      <c r="I1179" s="631"/>
      <c r="J1179" s="631"/>
    </row>
    <row r="1180" spans="1:10" ht="12.75">
      <c r="A1180" s="631"/>
      <c r="B1180" s="631"/>
      <c r="C1180" s="631"/>
      <c r="D1180" s="631"/>
      <c r="E1180" s="631"/>
      <c r="F1180" s="631"/>
      <c r="G1180" s="631"/>
      <c r="H1180" s="631"/>
      <c r="I1180" s="631"/>
      <c r="J1180" s="631"/>
    </row>
    <row r="1181" spans="1:10" ht="12.75">
      <c r="A1181" s="631"/>
      <c r="B1181" s="631"/>
      <c r="C1181" s="631"/>
      <c r="D1181" s="631"/>
      <c r="E1181" s="631"/>
      <c r="F1181" s="631"/>
      <c r="G1181" s="631"/>
      <c r="H1181" s="631"/>
      <c r="I1181" s="631"/>
      <c r="J1181" s="631"/>
    </row>
    <row r="1182" spans="1:10" ht="12.75">
      <c r="A1182" s="631"/>
      <c r="B1182" s="631"/>
      <c r="C1182" s="631"/>
      <c r="D1182" s="631"/>
      <c r="E1182" s="631"/>
      <c r="F1182" s="631"/>
      <c r="G1182" s="631"/>
      <c r="H1182" s="631"/>
      <c r="I1182" s="631"/>
      <c r="J1182" s="631"/>
    </row>
    <row r="1183" spans="1:10" ht="12.75">
      <c r="A1183" s="631"/>
      <c r="B1183" s="631"/>
      <c r="C1183" s="631"/>
      <c r="D1183" s="631"/>
      <c r="E1183" s="631"/>
      <c r="F1183" s="631"/>
      <c r="G1183" s="631"/>
      <c r="H1183" s="631"/>
      <c r="I1183" s="631"/>
      <c r="J1183" s="631"/>
    </row>
    <row r="1184" spans="1:10" ht="12.75">
      <c r="A1184" s="631"/>
      <c r="B1184" s="631"/>
      <c r="C1184" s="631"/>
      <c r="D1184" s="631"/>
      <c r="E1184" s="631"/>
      <c r="F1184" s="631"/>
      <c r="G1184" s="631"/>
      <c r="H1184" s="631"/>
      <c r="I1184" s="631"/>
      <c r="J1184" s="631"/>
    </row>
    <row r="1185" spans="1:10" ht="12.75">
      <c r="A1185" s="631"/>
      <c r="B1185" s="631"/>
      <c r="C1185" s="631"/>
      <c r="D1185" s="631"/>
      <c r="E1185" s="631"/>
      <c r="F1185" s="631"/>
      <c r="G1185" s="631"/>
      <c r="H1185" s="631"/>
      <c r="I1185" s="631"/>
      <c r="J1185" s="631"/>
    </row>
    <row r="1186" spans="1:10" ht="12.75">
      <c r="A1186" s="631"/>
      <c r="B1186" s="631"/>
      <c r="C1186" s="631"/>
      <c r="D1186" s="631"/>
      <c r="E1186" s="631"/>
      <c r="F1186" s="631"/>
      <c r="G1186" s="631"/>
      <c r="H1186" s="631"/>
      <c r="I1186" s="631"/>
      <c r="J1186" s="631"/>
    </row>
    <row r="1187" spans="1:10" ht="12.75">
      <c r="A1187" s="631"/>
      <c r="B1187" s="631"/>
      <c r="C1187" s="631"/>
      <c r="D1187" s="631"/>
      <c r="E1187" s="631"/>
      <c r="F1187" s="631"/>
      <c r="G1187" s="631"/>
      <c r="H1187" s="631"/>
      <c r="I1187" s="631"/>
      <c r="J1187" s="631"/>
    </row>
    <row r="1188" spans="1:10" ht="12.75">
      <c r="A1188" s="631"/>
      <c r="B1188" s="631"/>
      <c r="C1188" s="631"/>
      <c r="D1188" s="631"/>
      <c r="E1188" s="631"/>
      <c r="F1188" s="631"/>
      <c r="G1188" s="631"/>
      <c r="H1188" s="631"/>
      <c r="I1188" s="631"/>
      <c r="J1188" s="631"/>
    </row>
    <row r="1189" spans="1:10" ht="12.75">
      <c r="A1189" s="631"/>
      <c r="B1189" s="631"/>
      <c r="C1189" s="631"/>
      <c r="D1189" s="631"/>
      <c r="E1189" s="631"/>
      <c r="F1189" s="631"/>
      <c r="G1189" s="631"/>
      <c r="H1189" s="631"/>
      <c r="I1189" s="631"/>
      <c r="J1189" s="631"/>
    </row>
    <row r="1190" spans="1:10" ht="12.75">
      <c r="A1190" s="631"/>
      <c r="B1190" s="631"/>
      <c r="C1190" s="631"/>
      <c r="D1190" s="631"/>
      <c r="E1190" s="631"/>
      <c r="F1190" s="631"/>
      <c r="G1190" s="631"/>
      <c r="H1190" s="631"/>
      <c r="I1190" s="631"/>
      <c r="J1190" s="631"/>
    </row>
    <row r="1191" spans="1:10" ht="12.75">
      <c r="A1191" s="631"/>
      <c r="B1191" s="631"/>
      <c r="C1191" s="631"/>
      <c r="D1191" s="631"/>
      <c r="E1191" s="631"/>
      <c r="F1191" s="631"/>
      <c r="G1191" s="631"/>
      <c r="H1191" s="631"/>
      <c r="I1191" s="631"/>
      <c r="J1191" s="631"/>
    </row>
    <row r="1192" spans="1:10" ht="12.75">
      <c r="A1192" s="631"/>
      <c r="B1192" s="631"/>
      <c r="C1192" s="631"/>
      <c r="D1192" s="631"/>
      <c r="E1192" s="631"/>
      <c r="F1192" s="631"/>
      <c r="G1192" s="631"/>
      <c r="H1192" s="631"/>
      <c r="I1192" s="631"/>
      <c r="J1192" s="631"/>
    </row>
    <row r="1193" spans="1:10" ht="12.75">
      <c r="A1193" s="631"/>
      <c r="B1193" s="631"/>
      <c r="C1193" s="631"/>
      <c r="D1193" s="631"/>
      <c r="E1193" s="631"/>
      <c r="F1193" s="631"/>
      <c r="G1193" s="631"/>
      <c r="H1193" s="631"/>
      <c r="I1193" s="631"/>
      <c r="J1193" s="631"/>
    </row>
    <row r="1194" spans="1:10" ht="12.75">
      <c r="A1194" s="631"/>
      <c r="B1194" s="631"/>
      <c r="C1194" s="631"/>
      <c r="D1194" s="631"/>
      <c r="E1194" s="631"/>
      <c r="F1194" s="631"/>
      <c r="G1194" s="631"/>
      <c r="H1194" s="631"/>
      <c r="I1194" s="631"/>
      <c r="J1194" s="631"/>
    </row>
    <row r="1195" spans="1:10" ht="12.75">
      <c r="A1195" s="631"/>
      <c r="B1195" s="631"/>
      <c r="C1195" s="631"/>
      <c r="D1195" s="631"/>
      <c r="E1195" s="631"/>
      <c r="F1195" s="631"/>
      <c r="G1195" s="631"/>
      <c r="H1195" s="631"/>
      <c r="I1195" s="631"/>
      <c r="J1195" s="631"/>
    </row>
    <row r="1196" spans="1:10" ht="12.75">
      <c r="A1196" s="631"/>
      <c r="B1196" s="631"/>
      <c r="C1196" s="631"/>
      <c r="D1196" s="631"/>
      <c r="E1196" s="631"/>
      <c r="F1196" s="631"/>
      <c r="G1196" s="631"/>
      <c r="H1196" s="631"/>
      <c r="I1196" s="631"/>
      <c r="J1196" s="631"/>
    </row>
    <row r="1197" spans="1:10" ht="12.75">
      <c r="A1197" s="631"/>
      <c r="B1197" s="631"/>
      <c r="C1197" s="631"/>
      <c r="D1197" s="631"/>
      <c r="E1197" s="631"/>
      <c r="F1197" s="631"/>
      <c r="G1197" s="631"/>
      <c r="H1197" s="631"/>
      <c r="I1197" s="631"/>
      <c r="J1197" s="631"/>
    </row>
    <row r="1198" spans="1:10" ht="12.75">
      <c r="A1198" s="631"/>
      <c r="B1198" s="631"/>
      <c r="C1198" s="631"/>
      <c r="D1198" s="631"/>
      <c r="E1198" s="631"/>
      <c r="F1198" s="631"/>
      <c r="G1198" s="631"/>
      <c r="H1198" s="631"/>
      <c r="I1198" s="631"/>
      <c r="J1198" s="631"/>
    </row>
    <row r="1199" spans="1:10" ht="12.75">
      <c r="A1199" s="631"/>
      <c r="B1199" s="631"/>
      <c r="C1199" s="631"/>
      <c r="D1199" s="631"/>
      <c r="E1199" s="631"/>
      <c r="F1199" s="631"/>
      <c r="G1199" s="631"/>
      <c r="H1199" s="631"/>
      <c r="I1199" s="631"/>
      <c r="J1199" s="631"/>
    </row>
    <row r="1200" spans="1:10" ht="12.75">
      <c r="A1200" s="631"/>
      <c r="B1200" s="631"/>
      <c r="C1200" s="631"/>
      <c r="D1200" s="631"/>
      <c r="E1200" s="631"/>
      <c r="F1200" s="631"/>
      <c r="G1200" s="631"/>
      <c r="H1200" s="631"/>
      <c r="I1200" s="631"/>
      <c r="J1200" s="631"/>
    </row>
    <row r="1201" spans="1:10" ht="12.75">
      <c r="A1201" s="631"/>
      <c r="B1201" s="631"/>
      <c r="C1201" s="631"/>
      <c r="D1201" s="631"/>
      <c r="E1201" s="631"/>
      <c r="F1201" s="631"/>
      <c r="G1201" s="631"/>
      <c r="H1201" s="631"/>
      <c r="I1201" s="631"/>
      <c r="J1201" s="631"/>
    </row>
    <row r="1202" spans="1:10" ht="12.75">
      <c r="A1202" s="631"/>
      <c r="B1202" s="631"/>
      <c r="C1202" s="631"/>
      <c r="D1202" s="631"/>
      <c r="E1202" s="631"/>
      <c r="F1202" s="631"/>
      <c r="G1202" s="631"/>
      <c r="H1202" s="631"/>
      <c r="I1202" s="631"/>
      <c r="J1202" s="631"/>
    </row>
    <row r="1203" spans="1:10" ht="12.75">
      <c r="A1203" s="631"/>
      <c r="B1203" s="631"/>
      <c r="C1203" s="631"/>
      <c r="D1203" s="631"/>
      <c r="E1203" s="631"/>
      <c r="F1203" s="631"/>
      <c r="G1203" s="631"/>
      <c r="H1203" s="631"/>
      <c r="I1203" s="631"/>
      <c r="J1203" s="631"/>
    </row>
    <row r="1204" spans="1:10" ht="12.75">
      <c r="A1204" s="631"/>
      <c r="B1204" s="631"/>
      <c r="C1204" s="631"/>
      <c r="D1204" s="631"/>
      <c r="E1204" s="631"/>
      <c r="F1204" s="631"/>
      <c r="G1204" s="631"/>
      <c r="H1204" s="631"/>
      <c r="I1204" s="631"/>
      <c r="J1204" s="631"/>
    </row>
    <row r="1205" spans="1:10" ht="12.75">
      <c r="A1205" s="631"/>
      <c r="B1205" s="631"/>
      <c r="C1205" s="631"/>
      <c r="D1205" s="631"/>
      <c r="E1205" s="631"/>
      <c r="F1205" s="631"/>
      <c r="G1205" s="631"/>
      <c r="H1205" s="631"/>
      <c r="I1205" s="631"/>
      <c r="J1205" s="631"/>
    </row>
    <row r="1206" spans="1:10" ht="12.75">
      <c r="A1206" s="631"/>
      <c r="B1206" s="631"/>
      <c r="C1206" s="631"/>
      <c r="D1206" s="631"/>
      <c r="E1206" s="631"/>
      <c r="F1206" s="631"/>
      <c r="G1206" s="631"/>
      <c r="H1206" s="631"/>
      <c r="I1206" s="631"/>
      <c r="J1206" s="631"/>
    </row>
    <row r="1207" spans="1:10" ht="12.75">
      <c r="A1207" s="631"/>
      <c r="B1207" s="631"/>
      <c r="C1207" s="631"/>
      <c r="D1207" s="631"/>
      <c r="E1207" s="631"/>
      <c r="F1207" s="631"/>
      <c r="G1207" s="631"/>
      <c r="H1207" s="631"/>
      <c r="I1207" s="631"/>
      <c r="J1207" s="631"/>
    </row>
    <row r="1208" spans="1:10" ht="12.75">
      <c r="A1208" s="631"/>
      <c r="B1208" s="631"/>
      <c r="C1208" s="631"/>
      <c r="D1208" s="631"/>
      <c r="E1208" s="631"/>
      <c r="F1208" s="631"/>
      <c r="G1208" s="631"/>
      <c r="H1208" s="631"/>
      <c r="I1208" s="631"/>
      <c r="J1208" s="631"/>
    </row>
    <row r="1209" spans="1:10" ht="12.75">
      <c r="A1209" s="631"/>
      <c r="B1209" s="631"/>
      <c r="C1209" s="631"/>
      <c r="D1209" s="631"/>
      <c r="E1209" s="631"/>
      <c r="F1209" s="631"/>
      <c r="G1209" s="631"/>
      <c r="H1209" s="631"/>
      <c r="I1209" s="631"/>
      <c r="J1209" s="631"/>
    </row>
    <row r="1210" spans="1:10" ht="12.75">
      <c r="A1210" s="631"/>
      <c r="B1210" s="631"/>
      <c r="C1210" s="631"/>
      <c r="D1210" s="631"/>
      <c r="E1210" s="631"/>
      <c r="F1210" s="631"/>
      <c r="G1210" s="631"/>
      <c r="H1210" s="631"/>
      <c r="I1210" s="631"/>
      <c r="J1210" s="631"/>
    </row>
    <row r="1211" spans="1:10" ht="12.75">
      <c r="A1211" s="631"/>
      <c r="B1211" s="631"/>
      <c r="C1211" s="631"/>
      <c r="D1211" s="631"/>
      <c r="E1211" s="631"/>
      <c r="F1211" s="631"/>
      <c r="G1211" s="631"/>
      <c r="H1211" s="631"/>
      <c r="I1211" s="631"/>
      <c r="J1211" s="631"/>
    </row>
    <row r="1212" spans="1:10" ht="12.75">
      <c r="A1212" s="631"/>
      <c r="B1212" s="631"/>
      <c r="C1212" s="631"/>
      <c r="D1212" s="631"/>
      <c r="E1212" s="631"/>
      <c r="F1212" s="631"/>
      <c r="G1212" s="631"/>
      <c r="H1212" s="631"/>
      <c r="I1212" s="631"/>
      <c r="J1212" s="631"/>
    </row>
    <row r="1213" spans="1:10" ht="12.75">
      <c r="A1213" s="631"/>
      <c r="B1213" s="631"/>
      <c r="C1213" s="631"/>
      <c r="D1213" s="631"/>
      <c r="E1213" s="631"/>
      <c r="F1213" s="631"/>
      <c r="G1213" s="631"/>
      <c r="H1213" s="631"/>
      <c r="I1213" s="631"/>
      <c r="J1213" s="631"/>
    </row>
    <row r="1214" spans="1:10" ht="12.75">
      <c r="A1214" s="631"/>
      <c r="B1214" s="631"/>
      <c r="C1214" s="631"/>
      <c r="D1214" s="631"/>
      <c r="E1214" s="631"/>
      <c r="F1214" s="631"/>
      <c r="G1214" s="631"/>
      <c r="H1214" s="631"/>
      <c r="I1214" s="631"/>
      <c r="J1214" s="631"/>
    </row>
    <row r="1215" spans="1:10" ht="12.75">
      <c r="A1215" s="631"/>
      <c r="B1215" s="631"/>
      <c r="C1215" s="631"/>
      <c r="D1215" s="631"/>
      <c r="E1215" s="631"/>
      <c r="F1215" s="631"/>
      <c r="G1215" s="631"/>
      <c r="H1215" s="631"/>
      <c r="I1215" s="631"/>
      <c r="J1215" s="631"/>
    </row>
    <row r="1216" spans="1:10" ht="12.75">
      <c r="A1216" s="631"/>
      <c r="B1216" s="631"/>
      <c r="C1216" s="631"/>
      <c r="D1216" s="631"/>
      <c r="E1216" s="631"/>
      <c r="F1216" s="631"/>
      <c r="G1216" s="631"/>
      <c r="H1216" s="631"/>
      <c r="I1216" s="631"/>
      <c r="J1216" s="631"/>
    </row>
    <row r="1217" spans="1:10" ht="12.75">
      <c r="A1217" s="631"/>
      <c r="B1217" s="631"/>
      <c r="C1217" s="631"/>
      <c r="D1217" s="631"/>
      <c r="E1217" s="631"/>
      <c r="F1217" s="631"/>
      <c r="G1217" s="631"/>
      <c r="H1217" s="631"/>
      <c r="I1217" s="631"/>
      <c r="J1217" s="631"/>
    </row>
    <row r="1218" spans="1:10" ht="12.75">
      <c r="A1218" s="631"/>
      <c r="B1218" s="631"/>
      <c r="C1218" s="631"/>
      <c r="D1218" s="631"/>
      <c r="E1218" s="631"/>
      <c r="F1218" s="631"/>
      <c r="G1218" s="631"/>
      <c r="H1218" s="631"/>
      <c r="I1218" s="631"/>
      <c r="J1218" s="631"/>
    </row>
    <row r="1219" spans="1:10" ht="12.75">
      <c r="A1219" s="631"/>
      <c r="B1219" s="631"/>
      <c r="C1219" s="631"/>
      <c r="D1219" s="631"/>
      <c r="E1219" s="631"/>
      <c r="F1219" s="631"/>
      <c r="G1219" s="631"/>
      <c r="H1219" s="631"/>
      <c r="I1219" s="631"/>
      <c r="J1219" s="631"/>
    </row>
    <row r="1220" spans="1:10" ht="12.75">
      <c r="A1220" s="631"/>
      <c r="B1220" s="631"/>
      <c r="C1220" s="631"/>
      <c r="D1220" s="631"/>
      <c r="E1220" s="631"/>
      <c r="F1220" s="631"/>
      <c r="G1220" s="631"/>
      <c r="H1220" s="631"/>
      <c r="I1220" s="631"/>
      <c r="J1220" s="631"/>
    </row>
    <row r="1221" spans="1:10" ht="12.75">
      <c r="A1221" s="631"/>
      <c r="B1221" s="631"/>
      <c r="C1221" s="631"/>
      <c r="D1221" s="631"/>
      <c r="E1221" s="631"/>
      <c r="F1221" s="631"/>
      <c r="G1221" s="631"/>
      <c r="H1221" s="631"/>
      <c r="I1221" s="631"/>
      <c r="J1221" s="631"/>
    </row>
    <row r="1222" spans="1:10" ht="12.75">
      <c r="A1222" s="631"/>
      <c r="B1222" s="631"/>
      <c r="C1222" s="631"/>
      <c r="D1222" s="631"/>
      <c r="E1222" s="631"/>
      <c r="F1222" s="631"/>
      <c r="G1222" s="631"/>
      <c r="H1222" s="631"/>
      <c r="I1222" s="631"/>
      <c r="J1222" s="631"/>
    </row>
    <row r="1223" spans="1:10" ht="12.75">
      <c r="A1223" s="631"/>
      <c r="B1223" s="631"/>
      <c r="C1223" s="631"/>
      <c r="D1223" s="631"/>
      <c r="E1223" s="631"/>
      <c r="F1223" s="631"/>
      <c r="G1223" s="631"/>
      <c r="H1223" s="631"/>
      <c r="I1223" s="631"/>
      <c r="J1223" s="631"/>
    </row>
    <row r="1224" spans="1:10" ht="12.75">
      <c r="A1224" s="631"/>
      <c r="B1224" s="631"/>
      <c r="C1224" s="631"/>
      <c r="D1224" s="631"/>
      <c r="E1224" s="631"/>
      <c r="F1224" s="631"/>
      <c r="G1224" s="631"/>
      <c r="H1224" s="631"/>
      <c r="I1224" s="631"/>
      <c r="J1224" s="631"/>
    </row>
    <row r="1225" spans="1:10" ht="12.75">
      <c r="A1225" s="631"/>
      <c r="B1225" s="631"/>
      <c r="C1225" s="631"/>
      <c r="D1225" s="631"/>
      <c r="E1225" s="631"/>
      <c r="F1225" s="631"/>
      <c r="G1225" s="631"/>
      <c r="H1225" s="631"/>
      <c r="I1225" s="631"/>
      <c r="J1225" s="631"/>
    </row>
    <row r="1226" spans="1:10" ht="12.75">
      <c r="A1226" s="631"/>
      <c r="B1226" s="631"/>
      <c r="C1226" s="631"/>
      <c r="D1226" s="631"/>
      <c r="E1226" s="631"/>
      <c r="F1226" s="631"/>
      <c r="G1226" s="631"/>
      <c r="H1226" s="631"/>
      <c r="I1226" s="631"/>
      <c r="J1226" s="631"/>
    </row>
    <row r="1227" spans="1:10" ht="12.75">
      <c r="A1227" s="631"/>
      <c r="B1227" s="631"/>
      <c r="C1227" s="631"/>
      <c r="D1227" s="631"/>
      <c r="E1227" s="631"/>
      <c r="F1227" s="631"/>
      <c r="G1227" s="631"/>
      <c r="H1227" s="631"/>
      <c r="I1227" s="631"/>
      <c r="J1227" s="631"/>
    </row>
    <row r="1228" spans="1:10" ht="12.75">
      <c r="A1228" s="631"/>
      <c r="B1228" s="631"/>
      <c r="C1228" s="631"/>
      <c r="D1228" s="631"/>
      <c r="E1228" s="631"/>
      <c r="F1228" s="631"/>
      <c r="G1228" s="631"/>
      <c r="H1228" s="631"/>
      <c r="I1228" s="631"/>
      <c r="J1228" s="631"/>
    </row>
    <row r="1229" spans="1:10" ht="12.75">
      <c r="A1229" s="631"/>
      <c r="B1229" s="631"/>
      <c r="C1229" s="631"/>
      <c r="D1229" s="631"/>
      <c r="E1229" s="631"/>
      <c r="F1229" s="631"/>
      <c r="G1229" s="631"/>
      <c r="H1229" s="631"/>
      <c r="I1229" s="631"/>
      <c r="J1229" s="631"/>
    </row>
    <row r="1230" spans="1:10" ht="12.75">
      <c r="A1230" s="631"/>
      <c r="B1230" s="631"/>
      <c r="C1230" s="631"/>
      <c r="D1230" s="631"/>
      <c r="E1230" s="631"/>
      <c r="F1230" s="631"/>
      <c r="G1230" s="631"/>
      <c r="H1230" s="631"/>
      <c r="I1230" s="631"/>
      <c r="J1230" s="631"/>
    </row>
    <row r="1231" spans="1:10" ht="12.75">
      <c r="A1231" s="631"/>
      <c r="B1231" s="631"/>
      <c r="C1231" s="631"/>
      <c r="D1231" s="631"/>
      <c r="E1231" s="631"/>
      <c r="F1231" s="631"/>
      <c r="G1231" s="631"/>
      <c r="H1231" s="631"/>
      <c r="I1231" s="631"/>
      <c r="J1231" s="631"/>
    </row>
    <row r="1232" spans="1:10" ht="12.75">
      <c r="A1232" s="631"/>
      <c r="B1232" s="631"/>
      <c r="C1232" s="631"/>
      <c r="D1232" s="631"/>
      <c r="E1232" s="631"/>
      <c r="F1232" s="631"/>
      <c r="G1232" s="631"/>
      <c r="H1232" s="631"/>
      <c r="I1232" s="631"/>
      <c r="J1232" s="631"/>
    </row>
    <row r="1233" spans="1:10" ht="12.75">
      <c r="A1233" s="631"/>
      <c r="B1233" s="631"/>
      <c r="C1233" s="631"/>
      <c r="D1233" s="631"/>
      <c r="E1233" s="631"/>
      <c r="F1233" s="631"/>
      <c r="G1233" s="631"/>
      <c r="H1233" s="631"/>
      <c r="I1233" s="631"/>
      <c r="J1233" s="631"/>
    </row>
    <row r="1234" spans="1:10" ht="12.75">
      <c r="A1234" s="631"/>
      <c r="B1234" s="631"/>
      <c r="C1234" s="631"/>
      <c r="D1234" s="631"/>
      <c r="E1234" s="631"/>
      <c r="F1234" s="631"/>
      <c r="G1234" s="631"/>
      <c r="H1234" s="631"/>
      <c r="I1234" s="631"/>
      <c r="J1234" s="631"/>
    </row>
    <row r="1235" spans="1:10" ht="12.75">
      <c r="A1235" s="631"/>
      <c r="B1235" s="631"/>
      <c r="C1235" s="631"/>
      <c r="D1235" s="631"/>
      <c r="E1235" s="631"/>
      <c r="F1235" s="631"/>
      <c r="G1235" s="631"/>
      <c r="H1235" s="631"/>
      <c r="I1235" s="631"/>
      <c r="J1235" s="631"/>
    </row>
    <row r="1236" spans="1:10" ht="12.75">
      <c r="A1236" s="631"/>
      <c r="B1236" s="631"/>
      <c r="C1236" s="631"/>
      <c r="D1236" s="631"/>
      <c r="E1236" s="631"/>
      <c r="F1236" s="631"/>
      <c r="G1236" s="631"/>
      <c r="H1236" s="631"/>
      <c r="I1236" s="631"/>
      <c r="J1236" s="631"/>
    </row>
    <row r="1237" spans="1:10" ht="12.75">
      <c r="A1237" s="631"/>
      <c r="B1237" s="631"/>
      <c r="C1237" s="631"/>
      <c r="D1237" s="631"/>
      <c r="E1237" s="631"/>
      <c r="F1237" s="631"/>
      <c r="G1237" s="631"/>
      <c r="H1237" s="631"/>
      <c r="I1237" s="631"/>
      <c r="J1237" s="631"/>
    </row>
    <row r="1238" spans="1:10" ht="12.75">
      <c r="A1238" s="631"/>
      <c r="B1238" s="631"/>
      <c r="C1238" s="631"/>
      <c r="D1238" s="631"/>
      <c r="E1238" s="631"/>
      <c r="F1238" s="631"/>
      <c r="G1238" s="631"/>
      <c r="H1238" s="631"/>
      <c r="I1238" s="631"/>
      <c r="J1238" s="631"/>
    </row>
    <row r="1239" spans="1:10" ht="12.75">
      <c r="A1239" s="631"/>
      <c r="B1239" s="631"/>
      <c r="C1239" s="631"/>
      <c r="D1239" s="631"/>
      <c r="E1239" s="631"/>
      <c r="F1239" s="631"/>
      <c r="G1239" s="631"/>
      <c r="H1239" s="631"/>
      <c r="I1239" s="631"/>
      <c r="J1239" s="631"/>
    </row>
    <row r="1240" spans="1:10" ht="12.75">
      <c r="A1240" s="631"/>
      <c r="B1240" s="631"/>
      <c r="C1240" s="631"/>
      <c r="D1240" s="631"/>
      <c r="E1240" s="631"/>
      <c r="F1240" s="631"/>
      <c r="G1240" s="631"/>
      <c r="H1240" s="631"/>
      <c r="I1240" s="631"/>
      <c r="J1240" s="631"/>
    </row>
    <row r="1241" spans="1:10" ht="12.75">
      <c r="A1241" s="631"/>
      <c r="B1241" s="631"/>
      <c r="C1241" s="631"/>
      <c r="D1241" s="631"/>
      <c r="E1241" s="631"/>
      <c r="F1241" s="631"/>
      <c r="G1241" s="631"/>
      <c r="H1241" s="631"/>
      <c r="I1241" s="631"/>
      <c r="J1241" s="631"/>
    </row>
    <row r="1242" spans="1:10" ht="12.75">
      <c r="A1242" s="631"/>
      <c r="B1242" s="631"/>
      <c r="C1242" s="631"/>
      <c r="D1242" s="631"/>
      <c r="E1242" s="631"/>
      <c r="F1242" s="631"/>
      <c r="G1242" s="631"/>
      <c r="H1242" s="631"/>
      <c r="I1242" s="631"/>
      <c r="J1242" s="631"/>
    </row>
    <row r="1243" spans="1:10" ht="12.75">
      <c r="A1243" s="631"/>
      <c r="B1243" s="631"/>
      <c r="C1243" s="631"/>
      <c r="D1243" s="631"/>
      <c r="E1243" s="631"/>
      <c r="F1243" s="631"/>
      <c r="G1243" s="631"/>
      <c r="H1243" s="631"/>
      <c r="I1243" s="631"/>
      <c r="J1243" s="631"/>
    </row>
    <row r="1244" spans="1:10" ht="12.75">
      <c r="A1244" s="631"/>
      <c r="B1244" s="631"/>
      <c r="C1244" s="631"/>
      <c r="D1244" s="631"/>
      <c r="E1244" s="631"/>
      <c r="F1244" s="631"/>
      <c r="G1244" s="631"/>
      <c r="H1244" s="631"/>
      <c r="I1244" s="631"/>
      <c r="J1244" s="631"/>
    </row>
    <row r="1245" spans="1:10" ht="12.75">
      <c r="A1245" s="631"/>
      <c r="B1245" s="631"/>
      <c r="C1245" s="631"/>
      <c r="D1245" s="631"/>
      <c r="E1245" s="631"/>
      <c r="F1245" s="631"/>
      <c r="G1245" s="631"/>
      <c r="H1245" s="631"/>
      <c r="I1245" s="631"/>
      <c r="J1245" s="631"/>
    </row>
    <row r="1246" spans="1:10" ht="12.75">
      <c r="A1246" s="631"/>
      <c r="B1246" s="631"/>
      <c r="C1246" s="631"/>
      <c r="D1246" s="631"/>
      <c r="E1246" s="631"/>
      <c r="F1246" s="631"/>
      <c r="G1246" s="631"/>
      <c r="H1246" s="631"/>
      <c r="I1246" s="631"/>
      <c r="J1246" s="631"/>
    </row>
    <row r="1247" spans="1:10" ht="12.75">
      <c r="A1247" s="631"/>
      <c r="B1247" s="631"/>
      <c r="C1247" s="631"/>
      <c r="D1247" s="631"/>
      <c r="E1247" s="631"/>
      <c r="F1247" s="631"/>
      <c r="G1247" s="631"/>
      <c r="H1247" s="631"/>
      <c r="I1247" s="631"/>
      <c r="J1247" s="631"/>
    </row>
    <row r="1248" spans="1:10" ht="12.75">
      <c r="A1248" s="631"/>
      <c r="B1248" s="631"/>
      <c r="C1248" s="631"/>
      <c r="D1248" s="631"/>
      <c r="E1248" s="631"/>
      <c r="F1248" s="631"/>
      <c r="G1248" s="631"/>
      <c r="H1248" s="631"/>
      <c r="I1248" s="631"/>
      <c r="J1248" s="631"/>
    </row>
    <row r="1249" spans="1:10" ht="12.75">
      <c r="A1249" s="631"/>
      <c r="B1249" s="631"/>
      <c r="C1249" s="631"/>
      <c r="D1249" s="631"/>
      <c r="E1249" s="631"/>
      <c r="F1249" s="631"/>
      <c r="G1249" s="631"/>
      <c r="H1249" s="631"/>
      <c r="I1249" s="631"/>
      <c r="J1249" s="631"/>
    </row>
    <row r="1250" spans="1:10" ht="12.75">
      <c r="A1250" s="631"/>
      <c r="B1250" s="631"/>
      <c r="C1250" s="631"/>
      <c r="D1250" s="631"/>
      <c r="E1250" s="631"/>
      <c r="F1250" s="631"/>
      <c r="G1250" s="631"/>
      <c r="H1250" s="631"/>
      <c r="I1250" s="631"/>
      <c r="J1250" s="631"/>
    </row>
    <row r="1251" spans="1:10" ht="12.75">
      <c r="A1251" s="631"/>
      <c r="B1251" s="631"/>
      <c r="C1251" s="631"/>
      <c r="D1251" s="631"/>
      <c r="E1251" s="631"/>
      <c r="F1251" s="631"/>
      <c r="G1251" s="631"/>
      <c r="H1251" s="631"/>
      <c r="I1251" s="631"/>
      <c r="J1251" s="631"/>
    </row>
    <row r="1252" spans="1:10" ht="12.75">
      <c r="A1252" s="631"/>
      <c r="B1252" s="631"/>
      <c r="C1252" s="631"/>
      <c r="D1252" s="631"/>
      <c r="E1252" s="631"/>
      <c r="F1252" s="631"/>
      <c r="G1252" s="631"/>
      <c r="H1252" s="631"/>
      <c r="I1252" s="631"/>
      <c r="J1252" s="631"/>
    </row>
    <row r="1253" spans="1:10" ht="12.75">
      <c r="A1253" s="631"/>
      <c r="B1253" s="631"/>
      <c r="C1253" s="631"/>
      <c r="D1253" s="631"/>
      <c r="E1253" s="631"/>
      <c r="F1253" s="631"/>
      <c r="G1253" s="631"/>
      <c r="H1253" s="631"/>
      <c r="I1253" s="631"/>
      <c r="J1253" s="631"/>
    </row>
    <row r="1254" spans="1:10" ht="12.75">
      <c r="A1254" s="631"/>
      <c r="B1254" s="631"/>
      <c r="C1254" s="631"/>
      <c r="D1254" s="631"/>
      <c r="E1254" s="631"/>
      <c r="F1254" s="631"/>
      <c r="G1254" s="631"/>
      <c r="H1254" s="631"/>
      <c r="I1254" s="631"/>
      <c r="J1254" s="631"/>
    </row>
    <row r="1255" spans="1:10" ht="12.75">
      <c r="A1255" s="631"/>
      <c r="B1255" s="631"/>
      <c r="C1255" s="631"/>
      <c r="D1255" s="631"/>
      <c r="E1255" s="631"/>
      <c r="F1255" s="631"/>
      <c r="G1255" s="631"/>
      <c r="H1255" s="631"/>
      <c r="I1255" s="631"/>
      <c r="J1255" s="631"/>
    </row>
    <row r="1256" spans="1:10" ht="12.75">
      <c r="A1256" s="631"/>
      <c r="B1256" s="631"/>
      <c r="C1256" s="631"/>
      <c r="D1256" s="631"/>
      <c r="E1256" s="631"/>
      <c r="F1256" s="631"/>
      <c r="G1256" s="631"/>
      <c r="H1256" s="631"/>
      <c r="I1256" s="631"/>
      <c r="J1256" s="631"/>
    </row>
    <row r="1257" spans="1:10" ht="12.75">
      <c r="A1257" s="631"/>
      <c r="B1257" s="631"/>
      <c r="C1257" s="631"/>
      <c r="D1257" s="631"/>
      <c r="E1257" s="631"/>
      <c r="F1257" s="631"/>
      <c r="G1257" s="631"/>
      <c r="H1257" s="631"/>
      <c r="I1257" s="631"/>
      <c r="J1257" s="631"/>
    </row>
    <row r="1258" spans="1:10" ht="12.75">
      <c r="A1258" s="631"/>
      <c r="B1258" s="631"/>
      <c r="C1258" s="631"/>
      <c r="D1258" s="631"/>
      <c r="E1258" s="631"/>
      <c r="F1258" s="631"/>
      <c r="G1258" s="631"/>
      <c r="H1258" s="631"/>
      <c r="I1258" s="631"/>
      <c r="J1258" s="631"/>
    </row>
    <row r="1259" spans="1:10" ht="12.75">
      <c r="A1259" s="631"/>
      <c r="B1259" s="631"/>
      <c r="C1259" s="631"/>
      <c r="D1259" s="631"/>
      <c r="E1259" s="631"/>
      <c r="F1259" s="631"/>
      <c r="G1259" s="631"/>
      <c r="H1259" s="631"/>
      <c r="I1259" s="631"/>
      <c r="J1259" s="631"/>
    </row>
    <row r="1260" spans="1:10" ht="12.75">
      <c r="A1260" s="631"/>
      <c r="B1260" s="631"/>
      <c r="C1260" s="631"/>
      <c r="D1260" s="631"/>
      <c r="E1260" s="631"/>
      <c r="F1260" s="631"/>
      <c r="G1260" s="631"/>
      <c r="H1260" s="631"/>
      <c r="I1260" s="631"/>
      <c r="J1260" s="631"/>
    </row>
    <row r="1261" spans="1:10" ht="12.75">
      <c r="A1261" s="631"/>
      <c r="B1261" s="631"/>
      <c r="C1261" s="631"/>
      <c r="D1261" s="631"/>
      <c r="E1261" s="631"/>
      <c r="F1261" s="631"/>
      <c r="G1261" s="631"/>
      <c r="H1261" s="631"/>
      <c r="I1261" s="631"/>
      <c r="J1261" s="631"/>
    </row>
    <row r="1262" spans="1:10" ht="12.75">
      <c r="A1262" s="631"/>
      <c r="B1262" s="631"/>
      <c r="C1262" s="631"/>
      <c r="D1262" s="631"/>
      <c r="E1262" s="631"/>
      <c r="F1262" s="631"/>
      <c r="G1262" s="631"/>
      <c r="H1262" s="631"/>
      <c r="I1262" s="631"/>
      <c r="J1262" s="631"/>
    </row>
    <row r="1263" spans="1:10" ht="12.75">
      <c r="A1263" s="631"/>
      <c r="B1263" s="631"/>
      <c r="C1263" s="631"/>
      <c r="D1263" s="631"/>
      <c r="E1263" s="631"/>
      <c r="F1263" s="631"/>
      <c r="G1263" s="631"/>
      <c r="H1263" s="631"/>
      <c r="I1263" s="631"/>
      <c r="J1263" s="631"/>
    </row>
    <row r="1264" spans="1:10" ht="12.75">
      <c r="A1264" s="631"/>
      <c r="B1264" s="631"/>
      <c r="C1264" s="631"/>
      <c r="D1264" s="631"/>
      <c r="E1264" s="631"/>
      <c r="F1264" s="631"/>
      <c r="G1264" s="631"/>
      <c r="H1264" s="631"/>
      <c r="I1264" s="631"/>
      <c r="J1264" s="631"/>
    </row>
    <row r="1265" spans="1:10" ht="12.75">
      <c r="A1265" s="631"/>
      <c r="B1265" s="631"/>
      <c r="C1265" s="631"/>
      <c r="D1265" s="631"/>
      <c r="E1265" s="631"/>
      <c r="F1265" s="631"/>
      <c r="G1265" s="631"/>
      <c r="H1265" s="631"/>
      <c r="I1265" s="631"/>
      <c r="J1265" s="631"/>
    </row>
    <row r="1266" spans="1:10" ht="12.75">
      <c r="A1266" s="631"/>
      <c r="B1266" s="631"/>
      <c r="C1266" s="631"/>
      <c r="D1266" s="631"/>
      <c r="E1266" s="631"/>
      <c r="F1266" s="631"/>
      <c r="G1266" s="631"/>
      <c r="H1266" s="631"/>
      <c r="I1266" s="631"/>
      <c r="J1266" s="631"/>
    </row>
    <row r="1267" spans="1:10" ht="12.75">
      <c r="A1267" s="631"/>
      <c r="B1267" s="631"/>
      <c r="C1267" s="631"/>
      <c r="D1267" s="631"/>
      <c r="E1267" s="631"/>
      <c r="F1267" s="631"/>
      <c r="G1267" s="631"/>
      <c r="H1267" s="631"/>
      <c r="I1267" s="631"/>
      <c r="J1267" s="631"/>
    </row>
    <row r="1268" spans="1:10" ht="12.75">
      <c r="A1268" s="631"/>
      <c r="B1268" s="631"/>
      <c r="C1268" s="631"/>
      <c r="D1268" s="631"/>
      <c r="E1268" s="631"/>
      <c r="F1268" s="631"/>
      <c r="G1268" s="631"/>
      <c r="H1268" s="631"/>
      <c r="I1268" s="631"/>
      <c r="J1268" s="631"/>
    </row>
    <row r="1269" spans="1:10" ht="12.75">
      <c r="A1269" s="631"/>
      <c r="B1269" s="631"/>
      <c r="C1269" s="631"/>
      <c r="D1269" s="631"/>
      <c r="E1269" s="631"/>
      <c r="F1269" s="631"/>
      <c r="G1269" s="631"/>
      <c r="H1269" s="631"/>
      <c r="I1269" s="631"/>
      <c r="J1269" s="631"/>
    </row>
    <row r="1270" spans="1:10" ht="12.75">
      <c r="A1270" s="631"/>
      <c r="B1270" s="631"/>
      <c r="C1270" s="631"/>
      <c r="D1270" s="631"/>
      <c r="E1270" s="631"/>
      <c r="F1270" s="631"/>
      <c r="G1270" s="631"/>
      <c r="H1270" s="631"/>
      <c r="I1270" s="631"/>
      <c r="J1270" s="631"/>
    </row>
    <row r="1271" spans="1:10" ht="12.75">
      <c r="A1271" s="631"/>
      <c r="B1271" s="631"/>
      <c r="C1271" s="631"/>
      <c r="D1271" s="631"/>
      <c r="E1271" s="631"/>
      <c r="F1271" s="631"/>
      <c r="G1271" s="631"/>
      <c r="H1271" s="631"/>
      <c r="I1271" s="631"/>
      <c r="J1271" s="631"/>
    </row>
    <row r="1272" spans="1:10" ht="12.75">
      <c r="A1272" s="631"/>
      <c r="B1272" s="631"/>
      <c r="C1272" s="631"/>
      <c r="D1272" s="631"/>
      <c r="E1272" s="631"/>
      <c r="F1272" s="631"/>
      <c r="G1272" s="631"/>
      <c r="H1272" s="631"/>
      <c r="I1272" s="631"/>
      <c r="J1272" s="631"/>
    </row>
    <row r="1273" spans="1:10" ht="12.75">
      <c r="A1273" s="631"/>
      <c r="B1273" s="631"/>
      <c r="C1273" s="631"/>
      <c r="D1273" s="631"/>
      <c r="E1273" s="631"/>
      <c r="F1273" s="631"/>
      <c r="G1273" s="631"/>
      <c r="H1273" s="631"/>
      <c r="I1273" s="631"/>
      <c r="J1273" s="631"/>
    </row>
    <row r="1274" spans="1:10" ht="12.75">
      <c r="A1274" s="631"/>
      <c r="B1274" s="631"/>
      <c r="C1274" s="631"/>
      <c r="D1274" s="631"/>
      <c r="E1274" s="631"/>
      <c r="F1274" s="631"/>
      <c r="G1274" s="631"/>
      <c r="H1274" s="631"/>
      <c r="I1274" s="631"/>
      <c r="J1274" s="631"/>
    </row>
    <row r="1275" spans="1:10" ht="12.75">
      <c r="A1275" s="631"/>
      <c r="B1275" s="631"/>
      <c r="C1275" s="631"/>
      <c r="D1275" s="631"/>
      <c r="E1275" s="631"/>
      <c r="F1275" s="631"/>
      <c r="G1275" s="631"/>
      <c r="H1275" s="631"/>
      <c r="I1275" s="631"/>
      <c r="J1275" s="631"/>
    </row>
    <row r="1276" spans="1:10" ht="12.75">
      <c r="A1276" s="631"/>
      <c r="B1276" s="631"/>
      <c r="C1276" s="631"/>
      <c r="D1276" s="631"/>
      <c r="E1276" s="631"/>
      <c r="F1276" s="631"/>
      <c r="G1276" s="631"/>
      <c r="H1276" s="631"/>
      <c r="I1276" s="631"/>
      <c r="J1276" s="631"/>
    </row>
    <row r="1277" spans="1:10" ht="12.75">
      <c r="A1277" s="631"/>
      <c r="B1277" s="631"/>
      <c r="C1277" s="631"/>
      <c r="D1277" s="631"/>
      <c r="E1277" s="631"/>
      <c r="F1277" s="631"/>
      <c r="G1277" s="631"/>
      <c r="H1277" s="631"/>
      <c r="I1277" s="631"/>
      <c r="J1277" s="631"/>
    </row>
    <row r="1278" spans="1:10" ht="12.75">
      <c r="A1278" s="631"/>
      <c r="B1278" s="631"/>
      <c r="C1278" s="631"/>
      <c r="D1278" s="631"/>
      <c r="E1278" s="631"/>
      <c r="F1278" s="631"/>
      <c r="G1278" s="631"/>
      <c r="H1278" s="631"/>
      <c r="I1278" s="631"/>
      <c r="J1278" s="631"/>
    </row>
    <row r="1279" spans="1:10" ht="12.75">
      <c r="A1279" s="631"/>
      <c r="B1279" s="631"/>
      <c r="C1279" s="631"/>
      <c r="D1279" s="631"/>
      <c r="E1279" s="631"/>
      <c r="F1279" s="631"/>
      <c r="G1279" s="631"/>
      <c r="H1279" s="631"/>
      <c r="I1279" s="631"/>
      <c r="J1279" s="631"/>
    </row>
    <row r="1280" spans="1:10" ht="12.75">
      <c r="A1280" s="631"/>
      <c r="B1280" s="631"/>
      <c r="C1280" s="631"/>
      <c r="D1280" s="631"/>
      <c r="E1280" s="631"/>
      <c r="F1280" s="631"/>
      <c r="G1280" s="631"/>
      <c r="H1280" s="631"/>
      <c r="I1280" s="631"/>
      <c r="J1280" s="631"/>
    </row>
    <row r="1281" spans="1:10" ht="12.75">
      <c r="A1281" s="631"/>
      <c r="B1281" s="631"/>
      <c r="C1281" s="631"/>
      <c r="D1281" s="631"/>
      <c r="E1281" s="631"/>
      <c r="F1281" s="631"/>
      <c r="G1281" s="631"/>
      <c r="H1281" s="631"/>
      <c r="I1281" s="631"/>
      <c r="J1281" s="631"/>
    </row>
    <row r="1282" spans="1:10" ht="12.75">
      <c r="A1282" s="631"/>
      <c r="B1282" s="631"/>
      <c r="C1282" s="631"/>
      <c r="D1282" s="631"/>
      <c r="E1282" s="631"/>
      <c r="F1282" s="631"/>
      <c r="G1282" s="631"/>
      <c r="H1282" s="631"/>
      <c r="I1282" s="631"/>
      <c r="J1282" s="631"/>
    </row>
    <row r="1283" spans="1:10" ht="12.75">
      <c r="A1283" s="631"/>
      <c r="B1283" s="631"/>
      <c r="C1283" s="631"/>
      <c r="D1283" s="631"/>
      <c r="E1283" s="631"/>
      <c r="F1283" s="631"/>
      <c r="G1283" s="631"/>
      <c r="H1283" s="631"/>
      <c r="I1283" s="631"/>
      <c r="J1283" s="631"/>
    </row>
    <row r="1284" spans="1:10" ht="12.75">
      <c r="A1284" s="631"/>
      <c r="B1284" s="631"/>
      <c r="C1284" s="631"/>
      <c r="D1284" s="631"/>
      <c r="E1284" s="631"/>
      <c r="F1284" s="631"/>
      <c r="G1284" s="631"/>
      <c r="H1284" s="631"/>
      <c r="I1284" s="631"/>
      <c r="J1284" s="631"/>
    </row>
    <row r="1285" spans="1:10" ht="12.75">
      <c r="A1285" s="631"/>
      <c r="B1285" s="631"/>
      <c r="C1285" s="631"/>
      <c r="D1285" s="631"/>
      <c r="E1285" s="631"/>
      <c r="F1285" s="631"/>
      <c r="G1285" s="631"/>
      <c r="H1285" s="631"/>
      <c r="I1285" s="631"/>
      <c r="J1285" s="631"/>
    </row>
    <row r="1286" spans="1:10" ht="12.75">
      <c r="A1286" s="631"/>
      <c r="B1286" s="631"/>
      <c r="C1286" s="631"/>
      <c r="D1286" s="631"/>
      <c r="E1286" s="631"/>
      <c r="F1286" s="631"/>
      <c r="G1286" s="631"/>
      <c r="H1286" s="631"/>
      <c r="I1286" s="631"/>
      <c r="J1286" s="631"/>
    </row>
    <row r="1287" spans="1:10" ht="12.75">
      <c r="A1287" s="631"/>
      <c r="B1287" s="631"/>
      <c r="C1287" s="631"/>
      <c r="D1287" s="631"/>
      <c r="E1287" s="631"/>
      <c r="F1287" s="631"/>
      <c r="G1287" s="631"/>
      <c r="H1287" s="631"/>
      <c r="I1287" s="631"/>
      <c r="J1287" s="631"/>
    </row>
    <row r="1288" spans="1:10" ht="12.75">
      <c r="A1288" s="631"/>
      <c r="B1288" s="631"/>
      <c r="C1288" s="631"/>
      <c r="D1288" s="631"/>
      <c r="E1288" s="631"/>
      <c r="F1288" s="631"/>
      <c r="G1288" s="631"/>
      <c r="H1288" s="631"/>
      <c r="I1288" s="631"/>
      <c r="J1288" s="631"/>
    </row>
    <row r="1289" spans="1:10" ht="12.75">
      <c r="A1289" s="631"/>
      <c r="B1289" s="631"/>
      <c r="C1289" s="631"/>
      <c r="D1289" s="631"/>
      <c r="E1289" s="631"/>
      <c r="F1289" s="631"/>
      <c r="G1289" s="631"/>
      <c r="H1289" s="631"/>
      <c r="I1289" s="631"/>
      <c r="J1289" s="631"/>
    </row>
    <row r="1290" spans="1:10" ht="12.75">
      <c r="A1290" s="631"/>
      <c r="B1290" s="631"/>
      <c r="C1290" s="631"/>
      <c r="D1290" s="631"/>
      <c r="E1290" s="631"/>
      <c r="F1290" s="631"/>
      <c r="G1290" s="631"/>
      <c r="H1290" s="631"/>
      <c r="I1290" s="631"/>
      <c r="J1290" s="631"/>
    </row>
    <row r="1291" spans="1:10" ht="12.75">
      <c r="A1291" s="631"/>
      <c r="B1291" s="631"/>
      <c r="C1291" s="631"/>
      <c r="D1291" s="631"/>
      <c r="E1291" s="631"/>
      <c r="F1291" s="631"/>
      <c r="G1291" s="631"/>
      <c r="H1291" s="631"/>
      <c r="I1291" s="631"/>
      <c r="J1291" s="631"/>
    </row>
    <row r="1292" spans="1:10" ht="12.75">
      <c r="A1292" s="631"/>
      <c r="B1292" s="631"/>
      <c r="C1292" s="631"/>
      <c r="D1292" s="631"/>
      <c r="E1292" s="631"/>
      <c r="F1292" s="631"/>
      <c r="G1292" s="631"/>
      <c r="H1292" s="631"/>
      <c r="I1292" s="631"/>
      <c r="J1292" s="631"/>
    </row>
    <row r="1293" spans="1:10" ht="12.75">
      <c r="A1293" s="631"/>
      <c r="B1293" s="631"/>
      <c r="C1293" s="631"/>
      <c r="D1293" s="631"/>
      <c r="E1293" s="631"/>
      <c r="F1293" s="631"/>
      <c r="G1293" s="631"/>
      <c r="H1293" s="631"/>
      <c r="I1293" s="631"/>
      <c r="J1293" s="631"/>
    </row>
    <row r="1294" spans="1:10" ht="12.75">
      <c r="A1294" s="631"/>
      <c r="B1294" s="631"/>
      <c r="C1294" s="631"/>
      <c r="D1294" s="631"/>
      <c r="E1294" s="631"/>
      <c r="F1294" s="631"/>
      <c r="G1294" s="631"/>
      <c r="H1294" s="631"/>
      <c r="I1294" s="631"/>
      <c r="J1294" s="631"/>
    </row>
    <row r="1295" spans="1:10" ht="12.75">
      <c r="A1295" s="631"/>
      <c r="B1295" s="631"/>
      <c r="C1295" s="631"/>
      <c r="D1295" s="631"/>
      <c r="E1295" s="631"/>
      <c r="F1295" s="631"/>
      <c r="G1295" s="631"/>
      <c r="H1295" s="631"/>
      <c r="I1295" s="631"/>
      <c r="J1295" s="631"/>
    </row>
    <row r="1296" spans="1:10" ht="12.75">
      <c r="A1296" s="631"/>
      <c r="B1296" s="631"/>
      <c r="C1296" s="631"/>
      <c r="D1296" s="631"/>
      <c r="E1296" s="631"/>
      <c r="F1296" s="631"/>
      <c r="G1296" s="631"/>
      <c r="H1296" s="631"/>
      <c r="I1296" s="631"/>
      <c r="J1296" s="631"/>
    </row>
    <row r="1297" spans="1:10" ht="12.75">
      <c r="A1297" s="631"/>
      <c r="B1297" s="631"/>
      <c r="C1297" s="631"/>
      <c r="D1297" s="631"/>
      <c r="E1297" s="631"/>
      <c r="F1297" s="631"/>
      <c r="G1297" s="631"/>
      <c r="H1297" s="631"/>
      <c r="I1297" s="631"/>
      <c r="J1297" s="631"/>
    </row>
    <row r="1298" spans="1:10" ht="12.75">
      <c r="A1298" s="631"/>
      <c r="B1298" s="631"/>
      <c r="C1298" s="631"/>
      <c r="D1298" s="631"/>
      <c r="E1298" s="631"/>
      <c r="F1298" s="631"/>
      <c r="G1298" s="631"/>
      <c r="H1298" s="631"/>
      <c r="I1298" s="631"/>
      <c r="J1298" s="631"/>
    </row>
    <row r="1299" spans="1:10" ht="12.75">
      <c r="A1299" s="631"/>
      <c r="B1299" s="631"/>
      <c r="C1299" s="631"/>
      <c r="D1299" s="631"/>
      <c r="E1299" s="631"/>
      <c r="F1299" s="631"/>
      <c r="G1299" s="631"/>
      <c r="H1299" s="631"/>
      <c r="I1299" s="631"/>
      <c r="J1299" s="631"/>
    </row>
    <row r="1300" spans="1:10" ht="12.75">
      <c r="A1300" s="631"/>
      <c r="B1300" s="631"/>
      <c r="C1300" s="631"/>
      <c r="D1300" s="631"/>
      <c r="E1300" s="631"/>
      <c r="F1300" s="631"/>
      <c r="G1300" s="631"/>
      <c r="H1300" s="631"/>
      <c r="I1300" s="631"/>
      <c r="J1300" s="631"/>
    </row>
    <row r="1301" spans="1:10" ht="12.75">
      <c r="A1301" s="631"/>
      <c r="B1301" s="631"/>
      <c r="C1301" s="631"/>
      <c r="D1301" s="631"/>
      <c r="E1301" s="631"/>
      <c r="F1301" s="631"/>
      <c r="G1301" s="631"/>
      <c r="H1301" s="631"/>
      <c r="I1301" s="631"/>
      <c r="J1301" s="631"/>
    </row>
    <row r="1302" spans="1:10" ht="12.75">
      <c r="A1302" s="631"/>
      <c r="B1302" s="631"/>
      <c r="C1302" s="631"/>
      <c r="D1302" s="631"/>
      <c r="E1302" s="631"/>
      <c r="F1302" s="631"/>
      <c r="G1302" s="631"/>
      <c r="H1302" s="631"/>
      <c r="I1302" s="631"/>
      <c r="J1302" s="631"/>
    </row>
    <row r="1303" spans="1:10" ht="12.75">
      <c r="A1303" s="631"/>
      <c r="B1303" s="631"/>
      <c r="C1303" s="631"/>
      <c r="D1303" s="631"/>
      <c r="E1303" s="631"/>
      <c r="F1303" s="631"/>
      <c r="G1303" s="631"/>
      <c r="H1303" s="631"/>
      <c r="I1303" s="631"/>
      <c r="J1303" s="631"/>
    </row>
    <row r="1304" spans="1:10" ht="12.75">
      <c r="A1304" s="631"/>
      <c r="B1304" s="631"/>
      <c r="C1304" s="631"/>
      <c r="D1304" s="631"/>
      <c r="E1304" s="631"/>
      <c r="F1304" s="631"/>
      <c r="G1304" s="631"/>
      <c r="H1304" s="631"/>
      <c r="I1304" s="631"/>
      <c r="J1304" s="631"/>
    </row>
    <row r="1305" spans="1:10" ht="12.75">
      <c r="A1305" s="631"/>
      <c r="B1305" s="631"/>
      <c r="C1305" s="631"/>
      <c r="D1305" s="631"/>
      <c r="E1305" s="631"/>
      <c r="F1305" s="631"/>
      <c r="G1305" s="631"/>
      <c r="H1305" s="631"/>
      <c r="I1305" s="631"/>
      <c r="J1305" s="631"/>
    </row>
    <row r="1306" spans="1:10" ht="12.75">
      <c r="A1306" s="631"/>
      <c r="B1306" s="631"/>
      <c r="C1306" s="631"/>
      <c r="D1306" s="631"/>
      <c r="E1306" s="631"/>
      <c r="F1306" s="631"/>
      <c r="G1306" s="631"/>
      <c r="H1306" s="631"/>
      <c r="I1306" s="631"/>
      <c r="J1306" s="631"/>
    </row>
    <row r="1307" spans="1:10" ht="12.75">
      <c r="A1307" s="631"/>
      <c r="B1307" s="631"/>
      <c r="C1307" s="631"/>
      <c r="D1307" s="631"/>
      <c r="E1307" s="631"/>
      <c r="F1307" s="631"/>
      <c r="G1307" s="631"/>
      <c r="H1307" s="631"/>
      <c r="I1307" s="631"/>
      <c r="J1307" s="631"/>
    </row>
    <row r="1308" spans="1:10" ht="12.75">
      <c r="A1308" s="631"/>
      <c r="B1308" s="631"/>
      <c r="C1308" s="631"/>
      <c r="D1308" s="631"/>
      <c r="E1308" s="631"/>
      <c r="F1308" s="631"/>
      <c r="G1308" s="631"/>
      <c r="H1308" s="631"/>
      <c r="I1308" s="631"/>
      <c r="J1308" s="631"/>
    </row>
    <row r="1309" spans="1:10" ht="12.75">
      <c r="A1309" s="631"/>
      <c r="B1309" s="631"/>
      <c r="C1309" s="631"/>
      <c r="D1309" s="631"/>
      <c r="E1309" s="631"/>
      <c r="F1309" s="631"/>
      <c r="G1309" s="631"/>
      <c r="H1309" s="631"/>
      <c r="I1309" s="631"/>
      <c r="J1309" s="631"/>
    </row>
    <row r="1310" spans="1:10" ht="12.75">
      <c r="A1310" s="631"/>
      <c r="B1310" s="631"/>
      <c r="C1310" s="631"/>
      <c r="D1310" s="631"/>
      <c r="E1310" s="631"/>
      <c r="F1310" s="631"/>
      <c r="G1310" s="631"/>
      <c r="H1310" s="631"/>
      <c r="I1310" s="631"/>
      <c r="J1310" s="631"/>
    </row>
    <row r="1311" spans="1:10" ht="12.75">
      <c r="A1311" s="631"/>
      <c r="B1311" s="631"/>
      <c r="C1311" s="631"/>
      <c r="D1311" s="631"/>
      <c r="E1311" s="631"/>
      <c r="F1311" s="631"/>
      <c r="G1311" s="631"/>
      <c r="H1311" s="631"/>
      <c r="I1311" s="631"/>
      <c r="J1311" s="631"/>
    </row>
    <row r="1312" spans="1:10" ht="12.75">
      <c r="A1312" s="631"/>
      <c r="B1312" s="631"/>
      <c r="C1312" s="631"/>
      <c r="D1312" s="631"/>
      <c r="E1312" s="631"/>
      <c r="F1312" s="631"/>
      <c r="G1312" s="631"/>
      <c r="H1312" s="631"/>
      <c r="I1312" s="631"/>
      <c r="J1312" s="631"/>
    </row>
    <row r="1313" spans="1:10" ht="12.75">
      <c r="A1313" s="631"/>
      <c r="B1313" s="631"/>
      <c r="C1313" s="631"/>
      <c r="D1313" s="631"/>
      <c r="E1313" s="631"/>
      <c r="F1313" s="631"/>
      <c r="G1313" s="631"/>
      <c r="H1313" s="631"/>
      <c r="I1313" s="631"/>
      <c r="J1313" s="631"/>
    </row>
    <row r="1314" spans="1:10" ht="12.75">
      <c r="A1314" s="631"/>
      <c r="B1314" s="631"/>
      <c r="C1314" s="631"/>
      <c r="D1314" s="631"/>
      <c r="E1314" s="631"/>
      <c r="F1314" s="631"/>
      <c r="G1314" s="631"/>
      <c r="H1314" s="631"/>
      <c r="I1314" s="631"/>
      <c r="J1314" s="631"/>
    </row>
    <row r="1315" spans="1:10" ht="12.75">
      <c r="A1315" s="631"/>
      <c r="B1315" s="631"/>
      <c r="C1315" s="631"/>
      <c r="D1315" s="631"/>
      <c r="E1315" s="631"/>
      <c r="F1315" s="631"/>
      <c r="G1315" s="631"/>
      <c r="H1315" s="631"/>
      <c r="I1315" s="631"/>
      <c r="J1315" s="631"/>
    </row>
    <row r="1316" spans="1:10" ht="12.75">
      <c r="A1316" s="631"/>
      <c r="B1316" s="631"/>
      <c r="C1316" s="631"/>
      <c r="D1316" s="631"/>
      <c r="E1316" s="631"/>
      <c r="F1316" s="631"/>
      <c r="G1316" s="631"/>
      <c r="H1316" s="631"/>
      <c r="I1316" s="631"/>
      <c r="J1316" s="631"/>
    </row>
    <row r="1317" spans="1:10" ht="12.75">
      <c r="A1317" s="631"/>
      <c r="B1317" s="631"/>
      <c r="C1317" s="631"/>
      <c r="D1317" s="631"/>
      <c r="E1317" s="631"/>
      <c r="F1317" s="631"/>
      <c r="G1317" s="631"/>
      <c r="H1317" s="631"/>
      <c r="I1317" s="631"/>
      <c r="J1317" s="631"/>
    </row>
    <row r="1318" spans="1:10" ht="12.75">
      <c r="A1318" s="631"/>
      <c r="B1318" s="631"/>
      <c r="C1318" s="631"/>
      <c r="D1318" s="631"/>
      <c r="E1318" s="631"/>
      <c r="F1318" s="631"/>
      <c r="G1318" s="631"/>
      <c r="H1318" s="631"/>
      <c r="I1318" s="631"/>
      <c r="J1318" s="631"/>
    </row>
    <row r="1319" spans="1:10" ht="12.75">
      <c r="A1319" s="631"/>
      <c r="B1319" s="631"/>
      <c r="C1319" s="631"/>
      <c r="D1319" s="631"/>
      <c r="E1319" s="631"/>
      <c r="F1319" s="631"/>
      <c r="G1319" s="631"/>
      <c r="H1319" s="631"/>
      <c r="I1319" s="631"/>
      <c r="J1319" s="631"/>
    </row>
    <row r="1320" spans="1:10" ht="12.75">
      <c r="A1320" s="631"/>
      <c r="B1320" s="631"/>
      <c r="C1320" s="631"/>
      <c r="D1320" s="631"/>
      <c r="E1320" s="631"/>
      <c r="F1320" s="631"/>
      <c r="G1320" s="631"/>
      <c r="H1320" s="631"/>
      <c r="I1320" s="631"/>
      <c r="J1320" s="631"/>
    </row>
    <row r="1321" spans="1:10" ht="12.75">
      <c r="A1321" s="631"/>
      <c r="B1321" s="631"/>
      <c r="C1321" s="631"/>
      <c r="D1321" s="631"/>
      <c r="E1321" s="631"/>
      <c r="F1321" s="631"/>
      <c r="G1321" s="631"/>
      <c r="H1321" s="631"/>
      <c r="I1321" s="631"/>
      <c r="J1321" s="631"/>
    </row>
    <row r="1322" spans="1:10" ht="12.75">
      <c r="A1322" s="631"/>
      <c r="B1322" s="631"/>
      <c r="C1322" s="631"/>
      <c r="D1322" s="631"/>
      <c r="E1322" s="631"/>
      <c r="F1322" s="631"/>
      <c r="G1322" s="631"/>
      <c r="H1322" s="631"/>
      <c r="I1322" s="631"/>
      <c r="J1322" s="631"/>
    </row>
    <row r="1323" spans="1:10" ht="12.75">
      <c r="A1323" s="631"/>
      <c r="B1323" s="631"/>
      <c r="C1323" s="631"/>
      <c r="D1323" s="631"/>
      <c r="E1323" s="631"/>
      <c r="F1323" s="631"/>
      <c r="G1323" s="631"/>
      <c r="H1323" s="631"/>
      <c r="I1323" s="631"/>
      <c r="J1323" s="631"/>
    </row>
    <row r="1324" spans="1:10" ht="12.75">
      <c r="A1324" s="631"/>
      <c r="B1324" s="631"/>
      <c r="C1324" s="631"/>
      <c r="D1324" s="631"/>
      <c r="E1324" s="631"/>
      <c r="F1324" s="631"/>
      <c r="G1324" s="631"/>
      <c r="H1324" s="631"/>
      <c r="I1324" s="631"/>
      <c r="J1324" s="631"/>
    </row>
    <row r="1325" spans="1:10" ht="12.75">
      <c r="A1325" s="631"/>
      <c r="B1325" s="631"/>
      <c r="C1325" s="631"/>
      <c r="D1325" s="631"/>
      <c r="E1325" s="631"/>
      <c r="F1325" s="631"/>
      <c r="G1325" s="631"/>
      <c r="H1325" s="631"/>
      <c r="I1325" s="631"/>
      <c r="J1325" s="631"/>
    </row>
    <row r="1326" spans="1:10" ht="12.75">
      <c r="A1326" s="631"/>
      <c r="B1326" s="631"/>
      <c r="C1326" s="631"/>
      <c r="D1326" s="631"/>
      <c r="E1326" s="631"/>
      <c r="F1326" s="631"/>
      <c r="G1326" s="631"/>
      <c r="H1326" s="631"/>
      <c r="I1326" s="631"/>
      <c r="J1326" s="631"/>
    </row>
    <row r="1327" spans="1:10" ht="12.75">
      <c r="A1327" s="631"/>
      <c r="B1327" s="631"/>
      <c r="C1327" s="631"/>
      <c r="D1327" s="631"/>
      <c r="E1327" s="631"/>
      <c r="F1327" s="631"/>
      <c r="G1327" s="631"/>
      <c r="H1327" s="631"/>
      <c r="I1327" s="631"/>
      <c r="J1327" s="631"/>
    </row>
    <row r="1328" spans="1:10" ht="12.75">
      <c r="A1328" s="631"/>
      <c r="B1328" s="631"/>
      <c r="C1328" s="631"/>
      <c r="D1328" s="631"/>
      <c r="E1328" s="631"/>
      <c r="F1328" s="631"/>
      <c r="G1328" s="631"/>
      <c r="H1328" s="631"/>
      <c r="I1328" s="631"/>
      <c r="J1328" s="631"/>
    </row>
    <row r="1329" spans="1:10" ht="12.75">
      <c r="A1329" s="631"/>
      <c r="B1329" s="631"/>
      <c r="C1329" s="631"/>
      <c r="D1329" s="631"/>
      <c r="E1329" s="631"/>
      <c r="F1329" s="631"/>
      <c r="G1329" s="631"/>
      <c r="H1329" s="631"/>
      <c r="I1329" s="631"/>
      <c r="J1329" s="631"/>
    </row>
    <row r="1330" spans="1:10" ht="12.75">
      <c r="A1330" s="631"/>
      <c r="B1330" s="631"/>
      <c r="C1330" s="631"/>
      <c r="D1330" s="631"/>
      <c r="E1330" s="631"/>
      <c r="F1330" s="631"/>
      <c r="G1330" s="631"/>
      <c r="H1330" s="631"/>
      <c r="I1330" s="631"/>
      <c r="J1330" s="631"/>
    </row>
    <row r="1331" spans="1:10" ht="12.75">
      <c r="A1331" s="631"/>
      <c r="B1331" s="631"/>
      <c r="C1331" s="631"/>
      <c r="D1331" s="631"/>
      <c r="E1331" s="631"/>
      <c r="F1331" s="631"/>
      <c r="G1331" s="631"/>
      <c r="H1331" s="631"/>
      <c r="I1331" s="631"/>
      <c r="J1331" s="631"/>
    </row>
    <row r="1332" spans="1:10" ht="12.75">
      <c r="A1332" s="631"/>
      <c r="B1332" s="631"/>
      <c r="C1332" s="631"/>
      <c r="D1332" s="631"/>
      <c r="E1332" s="631"/>
      <c r="F1332" s="631"/>
      <c r="G1332" s="631"/>
      <c r="H1332" s="631"/>
      <c r="I1332" s="631"/>
      <c r="J1332" s="631"/>
    </row>
    <row r="1333" spans="1:10" ht="12.75">
      <c r="A1333" s="631"/>
      <c r="B1333" s="631"/>
      <c r="C1333" s="631"/>
      <c r="D1333" s="631"/>
      <c r="E1333" s="631"/>
      <c r="F1333" s="631"/>
      <c r="G1333" s="631"/>
      <c r="H1333" s="631"/>
      <c r="I1333" s="631"/>
      <c r="J1333" s="631"/>
    </row>
    <row r="1334" spans="1:10" ht="12.75">
      <c r="A1334" s="631"/>
      <c r="B1334" s="631"/>
      <c r="C1334" s="631"/>
      <c r="D1334" s="631"/>
      <c r="E1334" s="631"/>
      <c r="F1334" s="631"/>
      <c r="G1334" s="631"/>
      <c r="H1334" s="631"/>
      <c r="I1334" s="631"/>
      <c r="J1334" s="631"/>
    </row>
    <row r="1335" spans="1:10" ht="12.75">
      <c r="A1335" s="631"/>
      <c r="B1335" s="631"/>
      <c r="C1335" s="631"/>
      <c r="D1335" s="631"/>
      <c r="E1335" s="631"/>
      <c r="F1335" s="631"/>
      <c r="G1335" s="631"/>
      <c r="H1335" s="631"/>
      <c r="I1335" s="631"/>
      <c r="J1335" s="631"/>
    </row>
    <row r="1336" spans="1:10" ht="12.75">
      <c r="A1336" s="631"/>
      <c r="B1336" s="631"/>
      <c r="C1336" s="631"/>
      <c r="D1336" s="631"/>
      <c r="E1336" s="631"/>
      <c r="F1336" s="631"/>
      <c r="G1336" s="631"/>
      <c r="H1336" s="631"/>
      <c r="I1336" s="631"/>
      <c r="J1336" s="631"/>
    </row>
    <row r="1337" spans="1:10" ht="12.75">
      <c r="A1337" s="631"/>
      <c r="B1337" s="631"/>
      <c r="C1337" s="631"/>
      <c r="D1337" s="631"/>
      <c r="E1337" s="631"/>
      <c r="F1337" s="631"/>
      <c r="G1337" s="631"/>
      <c r="H1337" s="631"/>
      <c r="I1337" s="631"/>
      <c r="J1337" s="631"/>
    </row>
    <row r="1338" spans="1:10" ht="12.75">
      <c r="A1338" s="631"/>
      <c r="B1338" s="631"/>
      <c r="C1338" s="631"/>
      <c r="D1338" s="631"/>
      <c r="E1338" s="631"/>
      <c r="F1338" s="631"/>
      <c r="G1338" s="631"/>
      <c r="H1338" s="631"/>
      <c r="I1338" s="631"/>
      <c r="J1338" s="631"/>
    </row>
    <row r="1339" spans="1:10" ht="12.75">
      <c r="A1339" s="631"/>
      <c r="B1339" s="631"/>
      <c r="C1339" s="631"/>
      <c r="D1339" s="631"/>
      <c r="E1339" s="631"/>
      <c r="F1339" s="631"/>
      <c r="G1339" s="631"/>
      <c r="H1339" s="631"/>
      <c r="I1339" s="631"/>
      <c r="J1339" s="631"/>
    </row>
    <row r="1340" spans="1:10" ht="12.75">
      <c r="A1340" s="631"/>
      <c r="B1340" s="631"/>
      <c r="C1340" s="631"/>
      <c r="D1340" s="631"/>
      <c r="E1340" s="631"/>
      <c r="F1340" s="631"/>
      <c r="G1340" s="631"/>
      <c r="H1340" s="631"/>
      <c r="I1340" s="631"/>
      <c r="J1340" s="631"/>
    </row>
    <row r="1341" spans="1:10" ht="12.75">
      <c r="A1341" s="631"/>
      <c r="B1341" s="631"/>
      <c r="C1341" s="631"/>
      <c r="D1341" s="631"/>
      <c r="E1341" s="631"/>
      <c r="F1341" s="631"/>
      <c r="G1341" s="631"/>
      <c r="H1341" s="631"/>
      <c r="I1341" s="631"/>
      <c r="J1341" s="631"/>
    </row>
    <row r="1342" spans="1:10" ht="12.75">
      <c r="A1342" s="631"/>
      <c r="B1342" s="631"/>
      <c r="C1342" s="631"/>
      <c r="D1342" s="631"/>
      <c r="E1342" s="631"/>
      <c r="F1342" s="631"/>
      <c r="G1342" s="631"/>
      <c r="H1342" s="631"/>
      <c r="I1342" s="631"/>
      <c r="J1342" s="631"/>
    </row>
    <row r="1343" spans="1:10" ht="12.75">
      <c r="A1343" s="631"/>
      <c r="B1343" s="631"/>
      <c r="C1343" s="631"/>
      <c r="D1343" s="631"/>
      <c r="E1343" s="631"/>
      <c r="F1343" s="631"/>
      <c r="G1343" s="631"/>
      <c r="H1343" s="631"/>
      <c r="I1343" s="631"/>
      <c r="J1343" s="631"/>
    </row>
    <row r="1344" spans="1:10" ht="12.75">
      <c r="A1344" s="631"/>
      <c r="B1344" s="631"/>
      <c r="C1344" s="631"/>
      <c r="D1344" s="631"/>
      <c r="E1344" s="631"/>
      <c r="F1344" s="631"/>
      <c r="G1344" s="631"/>
      <c r="H1344" s="631"/>
      <c r="I1344" s="631"/>
      <c r="J1344" s="631"/>
    </row>
    <row r="1345" spans="1:10" ht="12.75">
      <c r="A1345" s="631"/>
      <c r="B1345" s="631"/>
      <c r="C1345" s="631"/>
      <c r="D1345" s="631"/>
      <c r="E1345" s="631"/>
      <c r="F1345" s="631"/>
      <c r="G1345" s="631"/>
      <c r="H1345" s="631"/>
      <c r="I1345" s="631"/>
      <c r="J1345" s="631"/>
    </row>
    <row r="1346" spans="1:10" ht="12.75">
      <c r="A1346" s="631"/>
      <c r="B1346" s="631"/>
      <c r="C1346" s="631"/>
      <c r="D1346" s="631"/>
      <c r="E1346" s="631"/>
      <c r="F1346" s="631"/>
      <c r="G1346" s="631"/>
      <c r="H1346" s="631"/>
      <c r="I1346" s="631"/>
      <c r="J1346" s="631"/>
    </row>
    <row r="1347" spans="1:10" ht="12.75">
      <c r="A1347" s="631"/>
      <c r="B1347" s="631"/>
      <c r="C1347" s="631"/>
      <c r="D1347" s="631"/>
      <c r="E1347" s="631"/>
      <c r="F1347" s="631"/>
      <c r="G1347" s="631"/>
      <c r="H1347" s="631"/>
      <c r="I1347" s="631"/>
      <c r="J1347" s="631"/>
    </row>
    <row r="1348" spans="1:10" ht="12.75">
      <c r="A1348" s="631"/>
      <c r="B1348" s="631"/>
      <c r="C1348" s="631"/>
      <c r="D1348" s="631"/>
      <c r="E1348" s="631"/>
      <c r="F1348" s="631"/>
      <c r="G1348" s="631"/>
      <c r="H1348" s="631"/>
      <c r="I1348" s="631"/>
      <c r="J1348" s="631"/>
    </row>
    <row r="1349" spans="1:10" ht="12.75">
      <c r="A1349" s="631"/>
      <c r="B1349" s="631"/>
      <c r="C1349" s="631"/>
      <c r="D1349" s="631"/>
      <c r="E1349" s="631"/>
      <c r="F1349" s="631"/>
      <c r="G1349" s="631"/>
      <c r="H1349" s="631"/>
      <c r="I1349" s="631"/>
      <c r="J1349" s="631"/>
    </row>
    <row r="1350" spans="1:10" ht="12.75">
      <c r="A1350" s="631"/>
      <c r="B1350" s="631"/>
      <c r="C1350" s="631"/>
      <c r="D1350" s="631"/>
      <c r="E1350" s="631"/>
      <c r="F1350" s="631"/>
      <c r="G1350" s="631"/>
      <c r="H1350" s="631"/>
      <c r="I1350" s="631"/>
      <c r="J1350" s="631"/>
    </row>
    <row r="1351" spans="1:10" ht="12.75">
      <c r="A1351" s="631"/>
      <c r="B1351" s="631"/>
      <c r="C1351" s="631"/>
      <c r="D1351" s="631"/>
      <c r="E1351" s="631"/>
      <c r="F1351" s="631"/>
      <c r="G1351" s="631"/>
      <c r="H1351" s="631"/>
      <c r="I1351" s="631"/>
      <c r="J1351" s="631"/>
    </row>
    <row r="1352" spans="1:10" ht="12.75">
      <c r="A1352" s="631"/>
      <c r="B1352" s="631"/>
      <c r="C1352" s="631"/>
      <c r="D1352" s="631"/>
      <c r="E1352" s="631"/>
      <c r="F1352" s="631"/>
      <c r="G1352" s="631"/>
      <c r="H1352" s="631"/>
      <c r="I1352" s="631"/>
      <c r="J1352" s="631"/>
    </row>
    <row r="1353" spans="1:10" ht="12.75">
      <c r="A1353" s="631"/>
      <c r="B1353" s="631"/>
      <c r="C1353" s="631"/>
      <c r="D1353" s="631"/>
      <c r="E1353" s="631"/>
      <c r="F1353" s="631"/>
      <c r="G1353" s="631"/>
      <c r="H1353" s="631"/>
      <c r="I1353" s="631"/>
      <c r="J1353" s="631"/>
    </row>
    <row r="1354" spans="1:10" ht="12.75">
      <c r="A1354" s="631"/>
      <c r="B1354" s="631"/>
      <c r="C1354" s="631"/>
      <c r="D1354" s="631"/>
      <c r="E1354" s="631"/>
      <c r="F1354" s="631"/>
      <c r="G1354" s="631"/>
      <c r="H1354" s="631"/>
      <c r="I1354" s="631"/>
      <c r="J1354" s="631"/>
    </row>
    <row r="1355" spans="1:10" ht="12.75">
      <c r="A1355" s="631"/>
      <c r="B1355" s="631"/>
      <c r="C1355" s="631"/>
      <c r="D1355" s="631"/>
      <c r="E1355" s="631"/>
      <c r="F1355" s="631"/>
      <c r="G1355" s="631"/>
      <c r="H1355" s="631"/>
      <c r="I1355" s="631"/>
      <c r="J1355" s="631"/>
    </row>
    <row r="1356" spans="1:10" ht="12.75">
      <c r="A1356" s="631"/>
      <c r="B1356" s="631"/>
      <c r="C1356" s="631"/>
      <c r="D1356" s="631"/>
      <c r="E1356" s="631"/>
      <c r="F1356" s="631"/>
      <c r="G1356" s="631"/>
      <c r="H1356" s="631"/>
      <c r="I1356" s="631"/>
      <c r="J1356" s="631"/>
    </row>
    <row r="1357" spans="1:10" ht="12.75">
      <c r="A1357" s="631"/>
      <c r="B1357" s="631"/>
      <c r="C1357" s="631"/>
      <c r="D1357" s="631"/>
      <c r="E1357" s="631"/>
      <c r="F1357" s="631"/>
      <c r="G1357" s="631"/>
      <c r="H1357" s="631"/>
      <c r="I1357" s="631"/>
      <c r="J1357" s="631"/>
    </row>
    <row r="1358" spans="1:10" ht="12.75">
      <c r="A1358" s="631"/>
      <c r="B1358" s="631"/>
      <c r="C1358" s="631"/>
      <c r="D1358" s="631"/>
      <c r="E1358" s="631"/>
      <c r="F1358" s="631"/>
      <c r="G1358" s="631"/>
      <c r="H1358" s="631"/>
      <c r="I1358" s="631"/>
      <c r="J1358" s="631"/>
    </row>
    <row r="1359" spans="1:10" ht="12.75">
      <c r="A1359" s="631"/>
      <c r="B1359" s="631"/>
      <c r="C1359" s="631"/>
      <c r="D1359" s="631"/>
      <c r="E1359" s="631"/>
      <c r="F1359" s="631"/>
      <c r="G1359" s="631"/>
      <c r="H1359" s="631"/>
      <c r="I1359" s="631"/>
      <c r="J1359" s="631"/>
    </row>
    <row r="1360" spans="1:10" ht="12.75">
      <c r="A1360" s="631"/>
      <c r="B1360" s="631"/>
      <c r="C1360" s="631"/>
      <c r="D1360" s="631"/>
      <c r="E1360" s="631"/>
      <c r="F1360" s="631"/>
      <c r="G1360" s="631"/>
      <c r="H1360" s="631"/>
      <c r="I1360" s="631"/>
      <c r="J1360" s="631"/>
    </row>
    <row r="1361" spans="1:10" ht="12.75">
      <c r="A1361" s="631"/>
      <c r="B1361" s="631"/>
      <c r="C1361" s="631"/>
      <c r="D1361" s="631"/>
      <c r="E1361" s="631"/>
      <c r="F1361" s="631"/>
      <c r="G1361" s="631"/>
      <c r="H1361" s="631"/>
      <c r="I1361" s="631"/>
      <c r="J1361" s="631"/>
    </row>
    <row r="1362" spans="1:10" ht="12.75">
      <c r="A1362" s="631"/>
      <c r="B1362" s="631"/>
      <c r="C1362" s="631"/>
      <c r="D1362" s="631"/>
      <c r="E1362" s="631"/>
      <c r="F1362" s="631"/>
      <c r="G1362" s="631"/>
      <c r="H1362" s="631"/>
      <c r="I1362" s="631"/>
      <c r="J1362" s="631"/>
    </row>
    <row r="1363" spans="1:10" ht="12.75">
      <c r="A1363" s="631"/>
      <c r="B1363" s="631"/>
      <c r="C1363" s="631"/>
      <c r="D1363" s="631"/>
      <c r="E1363" s="631"/>
      <c r="F1363" s="631"/>
      <c r="G1363" s="631"/>
      <c r="H1363" s="631"/>
      <c r="I1363" s="631"/>
      <c r="J1363" s="631"/>
    </row>
    <row r="1364" spans="1:10" ht="12.75">
      <c r="A1364" s="631"/>
      <c r="B1364" s="631"/>
      <c r="C1364" s="631"/>
      <c r="D1364" s="631"/>
      <c r="E1364" s="631"/>
      <c r="F1364" s="631"/>
      <c r="G1364" s="631"/>
      <c r="H1364" s="631"/>
      <c r="I1364" s="631"/>
      <c r="J1364" s="631"/>
    </row>
    <row r="1365" spans="1:10" ht="12.75">
      <c r="A1365" s="631"/>
      <c r="B1365" s="631"/>
      <c r="C1365" s="631"/>
      <c r="D1365" s="631"/>
      <c r="E1365" s="631"/>
      <c r="F1365" s="631"/>
      <c r="G1365" s="631"/>
      <c r="H1365" s="631"/>
      <c r="I1365" s="631"/>
      <c r="J1365" s="631"/>
    </row>
    <row r="1366" spans="1:10" ht="12.75">
      <c r="A1366" s="631"/>
      <c r="B1366" s="631"/>
      <c r="C1366" s="631"/>
      <c r="D1366" s="631"/>
      <c r="E1366" s="631"/>
      <c r="F1366" s="631"/>
      <c r="G1366" s="631"/>
      <c r="H1366" s="631"/>
      <c r="I1366" s="631"/>
      <c r="J1366" s="631"/>
    </row>
    <row r="1367" spans="1:10" ht="12.75">
      <c r="A1367" s="631"/>
      <c r="B1367" s="631"/>
      <c r="C1367" s="631"/>
      <c r="D1367" s="631"/>
      <c r="E1367" s="631"/>
      <c r="F1367" s="631"/>
      <c r="G1367" s="631"/>
      <c r="H1367" s="631"/>
      <c r="I1367" s="631"/>
      <c r="J1367" s="631"/>
    </row>
    <row r="1368" spans="1:10" ht="12.75">
      <c r="A1368" s="631"/>
      <c r="B1368" s="631"/>
      <c r="C1368" s="631"/>
      <c r="D1368" s="631"/>
      <c r="E1368" s="631"/>
      <c r="F1368" s="631"/>
      <c r="G1368" s="631"/>
      <c r="H1368" s="631"/>
      <c r="I1368" s="631"/>
      <c r="J1368" s="631"/>
    </row>
    <row r="1369" spans="1:10" ht="12.75">
      <c r="A1369" s="631"/>
      <c r="B1369" s="631"/>
      <c r="C1369" s="631"/>
      <c r="D1369" s="631"/>
      <c r="E1369" s="631"/>
      <c r="F1369" s="631"/>
      <c r="G1369" s="631"/>
      <c r="H1369" s="631"/>
      <c r="I1369" s="631"/>
      <c r="J1369" s="631"/>
    </row>
    <row r="1370" spans="1:10" ht="12.75">
      <c r="A1370" s="631"/>
      <c r="B1370" s="631"/>
      <c r="C1370" s="631"/>
      <c r="D1370" s="631"/>
      <c r="E1370" s="631"/>
      <c r="F1370" s="631"/>
      <c r="G1370" s="631"/>
      <c r="H1370" s="631"/>
      <c r="I1370" s="631"/>
      <c r="J1370" s="631"/>
    </row>
    <row r="1371" spans="1:10" ht="12.75">
      <c r="A1371" s="631"/>
      <c r="B1371" s="631"/>
      <c r="C1371" s="631"/>
      <c r="D1371" s="631"/>
      <c r="E1371" s="631"/>
      <c r="F1371" s="631"/>
      <c r="G1371" s="631"/>
      <c r="H1371" s="631"/>
      <c r="I1371" s="631"/>
      <c r="J1371" s="631"/>
    </row>
    <row r="1372" spans="1:10" ht="12.75">
      <c r="A1372" s="631"/>
      <c r="B1372" s="631"/>
      <c r="C1372" s="631"/>
      <c r="D1372" s="631"/>
      <c r="E1372" s="631"/>
      <c r="F1372" s="631"/>
      <c r="G1372" s="631"/>
      <c r="H1372" s="631"/>
      <c r="I1372" s="631"/>
      <c r="J1372" s="631"/>
    </row>
    <row r="1373" spans="1:10" ht="12.75">
      <c r="A1373" s="631"/>
      <c r="B1373" s="631"/>
      <c r="C1373" s="631"/>
      <c r="D1373" s="631"/>
      <c r="E1373" s="631"/>
      <c r="F1373" s="631"/>
      <c r="G1373" s="631"/>
      <c r="H1373" s="631"/>
      <c r="I1373" s="631"/>
      <c r="J1373" s="631"/>
    </row>
    <row r="1374" spans="1:10" ht="12.75">
      <c r="A1374" s="631"/>
      <c r="B1374" s="631"/>
      <c r="C1374" s="631"/>
      <c r="D1374" s="631"/>
      <c r="E1374" s="631"/>
      <c r="F1374" s="631"/>
      <c r="G1374" s="631"/>
      <c r="H1374" s="631"/>
      <c r="I1374" s="631"/>
      <c r="J1374" s="631"/>
    </row>
    <row r="1375" spans="1:10" ht="12.75">
      <c r="A1375" s="631"/>
      <c r="B1375" s="631"/>
      <c r="C1375" s="631"/>
      <c r="D1375" s="631"/>
      <c r="E1375" s="631"/>
      <c r="F1375" s="631"/>
      <c r="G1375" s="631"/>
      <c r="H1375" s="631"/>
      <c r="I1375" s="631"/>
      <c r="J1375" s="631"/>
    </row>
    <row r="1376" spans="1:10" ht="12.75">
      <c r="A1376" s="631"/>
      <c r="B1376" s="631"/>
      <c r="C1376" s="631"/>
      <c r="D1376" s="631"/>
      <c r="E1376" s="631"/>
      <c r="F1376" s="631"/>
      <c r="G1376" s="631"/>
      <c r="H1376" s="631"/>
      <c r="I1376" s="631"/>
      <c r="J1376" s="631"/>
    </row>
    <row r="1377" spans="1:10" ht="12.75">
      <c r="A1377" s="631"/>
      <c r="B1377" s="631"/>
      <c r="C1377" s="631"/>
      <c r="D1377" s="631"/>
      <c r="E1377" s="631"/>
      <c r="F1377" s="631"/>
      <c r="G1377" s="631"/>
      <c r="H1377" s="631"/>
      <c r="I1377" s="631"/>
      <c r="J1377" s="631"/>
    </row>
    <row r="1378" spans="1:10" ht="12.75">
      <c r="A1378" s="631"/>
      <c r="B1378" s="631"/>
      <c r="C1378" s="631"/>
      <c r="D1378" s="631"/>
      <c r="E1378" s="631"/>
      <c r="F1378" s="631"/>
      <c r="G1378" s="631"/>
      <c r="H1378" s="631"/>
      <c r="I1378" s="631"/>
      <c r="J1378" s="631"/>
    </row>
    <row r="1379" spans="1:10" ht="12.75">
      <c r="A1379" s="631"/>
      <c r="B1379" s="631"/>
      <c r="C1379" s="631"/>
      <c r="D1379" s="631"/>
      <c r="E1379" s="631"/>
      <c r="F1379" s="631"/>
      <c r="G1379" s="631"/>
      <c r="H1379" s="631"/>
      <c r="I1379" s="631"/>
      <c r="J1379" s="631"/>
    </row>
    <row r="1380" spans="1:10" ht="12.75">
      <c r="A1380" s="631"/>
      <c r="B1380" s="631"/>
      <c r="C1380" s="631"/>
      <c r="D1380" s="631"/>
      <c r="E1380" s="631"/>
      <c r="F1380" s="631"/>
      <c r="G1380" s="631"/>
      <c r="H1380" s="631"/>
      <c r="I1380" s="631"/>
      <c r="J1380" s="631"/>
    </row>
    <row r="1381" spans="1:10" ht="12.75">
      <c r="A1381" s="631"/>
      <c r="B1381" s="631"/>
      <c r="C1381" s="631"/>
      <c r="D1381" s="631"/>
      <c r="E1381" s="631"/>
      <c r="F1381" s="631"/>
      <c r="G1381" s="631"/>
      <c r="H1381" s="631"/>
      <c r="I1381" s="631"/>
      <c r="J1381" s="631"/>
    </row>
    <row r="1382" spans="1:10" ht="12.75">
      <c r="A1382" s="631"/>
      <c r="B1382" s="631"/>
      <c r="C1382" s="631"/>
      <c r="D1382" s="631"/>
      <c r="E1382" s="631"/>
      <c r="F1382" s="631"/>
      <c r="G1382" s="631"/>
      <c r="H1382" s="631"/>
      <c r="I1382" s="631"/>
      <c r="J1382" s="631"/>
    </row>
    <row r="1383" spans="1:10" ht="12.75">
      <c r="A1383" s="631"/>
      <c r="B1383" s="631"/>
      <c r="C1383" s="631"/>
      <c r="D1383" s="631"/>
      <c r="E1383" s="631"/>
      <c r="F1383" s="631"/>
      <c r="G1383" s="631"/>
      <c r="H1383" s="631"/>
      <c r="I1383" s="631"/>
      <c r="J1383" s="631"/>
    </row>
    <row r="1384" spans="1:10" ht="12.75">
      <c r="A1384" s="631"/>
      <c r="B1384" s="631"/>
      <c r="C1384" s="631"/>
      <c r="D1384" s="631"/>
      <c r="E1384" s="631"/>
      <c r="F1384" s="631"/>
      <c r="G1384" s="631"/>
      <c r="H1384" s="631"/>
      <c r="I1384" s="631"/>
      <c r="J1384" s="631"/>
    </row>
    <row r="1385" spans="1:10" ht="12.75">
      <c r="A1385" s="631"/>
      <c r="B1385" s="631"/>
      <c r="C1385" s="631"/>
      <c r="D1385" s="631"/>
      <c r="E1385" s="631"/>
      <c r="F1385" s="631"/>
      <c r="G1385" s="631"/>
      <c r="H1385" s="631"/>
      <c r="I1385" s="631"/>
      <c r="J1385" s="631"/>
    </row>
    <row r="1386" spans="1:10" ht="12.75">
      <c r="A1386" s="631"/>
      <c r="B1386" s="631"/>
      <c r="C1386" s="631"/>
      <c r="D1386" s="631"/>
      <c r="E1386" s="631"/>
      <c r="F1386" s="631"/>
      <c r="G1386" s="631"/>
      <c r="H1386" s="631"/>
      <c r="I1386" s="631"/>
      <c r="J1386" s="631"/>
    </row>
    <row r="1387" spans="1:10" ht="12.75">
      <c r="A1387" s="631"/>
      <c r="B1387" s="631"/>
      <c r="C1387" s="631"/>
      <c r="D1387" s="631"/>
      <c r="E1387" s="631"/>
      <c r="F1387" s="631"/>
      <c r="G1387" s="631"/>
      <c r="H1387" s="631"/>
      <c r="I1387" s="631"/>
      <c r="J1387" s="631"/>
    </row>
    <row r="1388" spans="1:10" ht="12.75">
      <c r="A1388" s="631"/>
      <c r="B1388" s="631"/>
      <c r="C1388" s="631"/>
      <c r="D1388" s="631"/>
      <c r="E1388" s="631"/>
      <c r="F1388" s="631"/>
      <c r="G1388" s="631"/>
      <c r="H1388" s="631"/>
      <c r="I1388" s="631"/>
      <c r="J1388" s="631"/>
    </row>
    <row r="1389" spans="1:10" ht="12.75">
      <c r="A1389" s="631"/>
      <c r="B1389" s="631"/>
      <c r="C1389" s="631"/>
      <c r="D1389" s="631"/>
      <c r="E1389" s="631"/>
      <c r="F1389" s="631"/>
      <c r="G1389" s="631"/>
      <c r="H1389" s="631"/>
      <c r="I1389" s="631"/>
      <c r="J1389" s="631"/>
    </row>
    <row r="1390" spans="1:10" ht="12.75">
      <c r="A1390" s="631"/>
      <c r="B1390" s="631"/>
      <c r="C1390" s="631"/>
      <c r="D1390" s="631"/>
      <c r="E1390" s="631"/>
      <c r="F1390" s="631"/>
      <c r="G1390" s="631"/>
      <c r="H1390" s="631"/>
      <c r="I1390" s="631"/>
      <c r="J1390" s="631"/>
    </row>
    <row r="1391" spans="1:10" ht="12.75">
      <c r="A1391" s="631"/>
      <c r="B1391" s="631"/>
      <c r="C1391" s="631"/>
      <c r="D1391" s="631"/>
      <c r="E1391" s="631"/>
      <c r="F1391" s="631"/>
      <c r="G1391" s="631"/>
      <c r="H1391" s="631"/>
      <c r="I1391" s="631"/>
      <c r="J1391" s="631"/>
    </row>
    <row r="1392" spans="1:10" ht="12.75">
      <c r="A1392" s="631"/>
      <c r="B1392" s="631"/>
      <c r="C1392" s="631"/>
      <c r="D1392" s="631"/>
      <c r="E1392" s="631"/>
      <c r="F1392" s="631"/>
      <c r="G1392" s="631"/>
      <c r="H1392" s="631"/>
      <c r="I1392" s="631"/>
      <c r="J1392" s="631"/>
    </row>
    <row r="1393" spans="1:10" ht="12.75">
      <c r="A1393" s="631"/>
      <c r="B1393" s="631"/>
      <c r="C1393" s="631"/>
      <c r="D1393" s="631"/>
      <c r="E1393" s="631"/>
      <c r="F1393" s="631"/>
      <c r="G1393" s="631"/>
      <c r="H1393" s="631"/>
      <c r="I1393" s="631"/>
      <c r="J1393" s="631"/>
    </row>
    <row r="1394" spans="1:10" ht="12.75">
      <c r="A1394" s="631"/>
      <c r="B1394" s="631"/>
      <c r="C1394" s="631"/>
      <c r="D1394" s="631"/>
      <c r="E1394" s="631"/>
      <c r="F1394" s="631"/>
      <c r="G1394" s="631"/>
      <c r="H1394" s="631"/>
      <c r="I1394" s="631"/>
      <c r="J1394" s="631"/>
    </row>
    <row r="1395" spans="1:10" ht="12.75">
      <c r="A1395" s="631"/>
      <c r="B1395" s="631"/>
      <c r="C1395" s="631"/>
      <c r="D1395" s="631"/>
      <c r="E1395" s="631"/>
      <c r="F1395" s="631"/>
      <c r="G1395" s="631"/>
      <c r="H1395" s="631"/>
      <c r="I1395" s="631"/>
      <c r="J1395" s="631"/>
    </row>
    <row r="1396" spans="1:10" ht="12.75">
      <c r="A1396" s="631"/>
      <c r="B1396" s="631"/>
      <c r="C1396" s="631"/>
      <c r="D1396" s="631"/>
      <c r="E1396" s="631"/>
      <c r="F1396" s="631"/>
      <c r="G1396" s="631"/>
      <c r="H1396" s="631"/>
      <c r="I1396" s="631"/>
      <c r="J1396" s="631"/>
    </row>
    <row r="1397" spans="1:10" ht="12.75">
      <c r="A1397" s="631"/>
      <c r="B1397" s="631"/>
      <c r="C1397" s="631"/>
      <c r="D1397" s="631"/>
      <c r="E1397" s="631"/>
      <c r="F1397" s="631"/>
      <c r="G1397" s="631"/>
      <c r="H1397" s="631"/>
      <c r="I1397" s="631"/>
      <c r="J1397" s="631"/>
    </row>
    <row r="1398" spans="1:10" ht="12.75">
      <c r="A1398" s="631"/>
      <c r="B1398" s="631"/>
      <c r="C1398" s="631"/>
      <c r="D1398" s="631"/>
      <c r="E1398" s="631"/>
      <c r="F1398" s="631"/>
      <c r="G1398" s="631"/>
      <c r="H1398" s="631"/>
      <c r="I1398" s="631"/>
      <c r="J1398" s="631"/>
    </row>
    <row r="1399" spans="1:10" ht="12.75">
      <c r="A1399" s="631"/>
      <c r="B1399" s="631"/>
      <c r="C1399" s="631"/>
      <c r="D1399" s="631"/>
      <c r="E1399" s="631"/>
      <c r="F1399" s="631"/>
      <c r="G1399" s="631"/>
      <c r="H1399" s="631"/>
      <c r="I1399" s="631"/>
      <c r="J1399" s="631"/>
    </row>
    <row r="1400" spans="1:10" ht="12.75">
      <c r="A1400" s="631"/>
      <c r="B1400" s="631"/>
      <c r="C1400" s="631"/>
      <c r="D1400" s="631"/>
      <c r="E1400" s="631"/>
      <c r="F1400" s="631"/>
      <c r="G1400" s="631"/>
      <c r="H1400" s="631"/>
      <c r="I1400" s="631"/>
      <c r="J1400" s="631"/>
    </row>
    <row r="1401" spans="1:10" ht="12.75">
      <c r="A1401" s="631"/>
      <c r="B1401" s="631"/>
      <c r="C1401" s="631"/>
      <c r="D1401" s="631"/>
      <c r="E1401" s="631"/>
      <c r="F1401" s="631"/>
      <c r="G1401" s="631"/>
      <c r="H1401" s="631"/>
      <c r="I1401" s="631"/>
      <c r="J1401" s="631"/>
    </row>
    <row r="1402" spans="1:10" ht="12.75">
      <c r="A1402" s="631"/>
      <c r="B1402" s="631"/>
      <c r="C1402" s="631"/>
      <c r="D1402" s="631"/>
      <c r="E1402" s="631"/>
      <c r="F1402" s="631"/>
      <c r="G1402" s="631"/>
      <c r="H1402" s="631"/>
      <c r="I1402" s="631"/>
      <c r="J1402" s="631"/>
    </row>
    <row r="1403" spans="1:10" ht="12.75">
      <c r="A1403" s="631"/>
      <c r="B1403" s="631"/>
      <c r="C1403" s="631"/>
      <c r="D1403" s="631"/>
      <c r="E1403" s="631"/>
      <c r="F1403" s="631"/>
      <c r="G1403" s="631"/>
      <c r="H1403" s="631"/>
      <c r="I1403" s="631"/>
      <c r="J1403" s="631"/>
    </row>
    <row r="1404" spans="1:10" ht="12.75">
      <c r="A1404" s="631"/>
      <c r="B1404" s="631"/>
      <c r="C1404" s="631"/>
      <c r="D1404" s="631"/>
      <c r="E1404" s="631"/>
      <c r="F1404" s="631"/>
      <c r="G1404" s="631"/>
      <c r="H1404" s="631"/>
      <c r="I1404" s="631"/>
      <c r="J1404" s="631"/>
    </row>
    <row r="1405" spans="1:10" ht="12.75">
      <c r="A1405" s="631"/>
      <c r="B1405" s="631"/>
      <c r="C1405" s="631"/>
      <c r="D1405" s="631"/>
      <c r="E1405" s="631"/>
      <c r="F1405" s="631"/>
      <c r="G1405" s="631"/>
      <c r="H1405" s="631"/>
      <c r="I1405" s="631"/>
      <c r="J1405" s="631"/>
    </row>
    <row r="1406" spans="1:10" ht="12.75">
      <c r="A1406" s="631"/>
      <c r="B1406" s="631"/>
      <c r="C1406" s="631"/>
      <c r="D1406" s="631"/>
      <c r="E1406" s="631"/>
      <c r="F1406" s="631"/>
      <c r="G1406" s="631"/>
      <c r="H1406" s="631"/>
      <c r="I1406" s="631"/>
      <c r="J1406" s="631"/>
    </row>
    <row r="1407" spans="1:10" ht="12.75">
      <c r="A1407" s="631"/>
      <c r="B1407" s="631"/>
      <c r="C1407" s="631"/>
      <c r="D1407" s="631"/>
      <c r="E1407" s="631"/>
      <c r="F1407" s="631"/>
      <c r="G1407" s="631"/>
      <c r="H1407" s="631"/>
      <c r="I1407" s="631"/>
      <c r="J1407" s="631"/>
    </row>
    <row r="1408" spans="1:10" ht="12.75">
      <c r="A1408" s="631"/>
      <c r="B1408" s="631"/>
      <c r="C1408" s="631"/>
      <c r="D1408" s="631"/>
      <c r="E1408" s="631"/>
      <c r="F1408" s="631"/>
      <c r="G1408" s="631"/>
      <c r="H1408" s="631"/>
      <c r="I1408" s="631"/>
      <c r="J1408" s="631"/>
    </row>
    <row r="1409" spans="1:10" ht="12.75">
      <c r="A1409" s="631"/>
      <c r="B1409" s="631"/>
      <c r="C1409" s="631"/>
      <c r="D1409" s="631"/>
      <c r="E1409" s="631"/>
      <c r="F1409" s="631"/>
      <c r="G1409" s="631"/>
      <c r="H1409" s="631"/>
      <c r="I1409" s="631"/>
      <c r="J1409" s="631"/>
    </row>
    <row r="1410" spans="1:10" ht="12.75">
      <c r="A1410" s="631"/>
      <c r="B1410" s="631"/>
      <c r="C1410" s="631"/>
      <c r="D1410" s="631"/>
      <c r="E1410" s="631"/>
      <c r="F1410" s="631"/>
      <c r="G1410" s="631"/>
      <c r="H1410" s="631"/>
      <c r="I1410" s="631"/>
      <c r="J1410" s="631"/>
    </row>
    <row r="1411" spans="1:10" ht="12.75">
      <c r="A1411" s="631"/>
      <c r="B1411" s="631"/>
      <c r="C1411" s="631"/>
      <c r="D1411" s="631"/>
      <c r="E1411" s="631"/>
      <c r="F1411" s="631"/>
      <c r="G1411" s="631"/>
      <c r="H1411" s="631"/>
      <c r="I1411" s="631"/>
      <c r="J1411" s="631"/>
    </row>
    <row r="1412" spans="1:10" ht="12.75">
      <c r="A1412" s="631"/>
      <c r="B1412" s="631"/>
      <c r="C1412" s="631"/>
      <c r="D1412" s="631"/>
      <c r="E1412" s="631"/>
      <c r="F1412" s="631"/>
      <c r="G1412" s="631"/>
      <c r="H1412" s="631"/>
      <c r="I1412" s="631"/>
      <c r="J1412" s="631"/>
    </row>
    <row r="1413" spans="1:10" ht="12.75">
      <c r="A1413" s="631"/>
      <c r="B1413" s="631"/>
      <c r="C1413" s="631"/>
      <c r="D1413" s="631"/>
      <c r="E1413" s="631"/>
      <c r="F1413" s="631"/>
      <c r="G1413" s="631"/>
      <c r="H1413" s="631"/>
      <c r="I1413" s="631"/>
      <c r="J1413" s="631"/>
    </row>
    <row r="1414" spans="1:10" ht="12.75">
      <c r="A1414" s="631"/>
      <c r="B1414" s="631"/>
      <c r="C1414" s="631"/>
      <c r="D1414" s="631"/>
      <c r="E1414" s="631"/>
      <c r="F1414" s="631"/>
      <c r="G1414" s="631"/>
      <c r="H1414" s="631"/>
      <c r="I1414" s="631"/>
      <c r="J1414" s="631"/>
    </row>
    <row r="1415" spans="1:10" ht="12.75">
      <c r="A1415" s="631"/>
      <c r="B1415" s="631"/>
      <c r="C1415" s="631"/>
      <c r="D1415" s="631"/>
      <c r="E1415" s="631"/>
      <c r="F1415" s="631"/>
      <c r="G1415" s="631"/>
      <c r="H1415" s="631"/>
      <c r="I1415" s="631"/>
      <c r="J1415" s="631"/>
    </row>
    <row r="1416" spans="1:10" ht="12.75">
      <c r="A1416" s="631"/>
      <c r="B1416" s="631"/>
      <c r="C1416" s="631"/>
      <c r="D1416" s="631"/>
      <c r="E1416" s="631"/>
      <c r="F1416" s="631"/>
      <c r="G1416" s="631"/>
      <c r="H1416" s="631"/>
      <c r="I1416" s="631"/>
      <c r="J1416" s="631"/>
    </row>
    <row r="1417" spans="1:10" ht="12.75">
      <c r="A1417" s="631"/>
      <c r="B1417" s="631"/>
      <c r="C1417" s="631"/>
      <c r="D1417" s="631"/>
      <c r="E1417" s="631"/>
      <c r="F1417" s="631"/>
      <c r="G1417" s="631"/>
      <c r="H1417" s="631"/>
      <c r="I1417" s="631"/>
      <c r="J1417" s="631"/>
    </row>
    <row r="1418" spans="1:10" ht="12.75">
      <c r="A1418" s="631"/>
      <c r="B1418" s="631"/>
      <c r="C1418" s="631"/>
      <c r="D1418" s="631"/>
      <c r="E1418" s="631"/>
      <c r="F1418" s="631"/>
      <c r="G1418" s="631"/>
      <c r="H1418" s="631"/>
      <c r="I1418" s="631"/>
      <c r="J1418" s="631"/>
    </row>
    <row r="1419" spans="1:10" ht="12.75">
      <c r="A1419" s="631"/>
      <c r="B1419" s="631"/>
      <c r="C1419" s="631"/>
      <c r="D1419" s="631"/>
      <c r="E1419" s="631"/>
      <c r="F1419" s="631"/>
      <c r="G1419" s="631"/>
      <c r="H1419" s="631"/>
      <c r="I1419" s="631"/>
      <c r="J1419" s="631"/>
    </row>
    <row r="1420" spans="1:10" ht="12.75">
      <c r="A1420" s="631"/>
      <c r="B1420" s="631"/>
      <c r="C1420" s="631"/>
      <c r="D1420" s="631"/>
      <c r="E1420" s="631"/>
      <c r="F1420" s="631"/>
      <c r="G1420" s="631"/>
      <c r="H1420" s="631"/>
      <c r="I1420" s="631"/>
      <c r="J1420" s="631"/>
    </row>
    <row r="1421" spans="1:10" ht="12.75">
      <c r="A1421" s="631"/>
      <c r="B1421" s="631"/>
      <c r="C1421" s="631"/>
      <c r="D1421" s="631"/>
      <c r="E1421" s="631"/>
      <c r="F1421" s="631"/>
      <c r="G1421" s="631"/>
      <c r="H1421" s="631"/>
      <c r="I1421" s="631"/>
      <c r="J1421" s="631"/>
    </row>
    <row r="1422" spans="1:10" ht="12.75">
      <c r="A1422" s="631"/>
      <c r="B1422" s="631"/>
      <c r="C1422" s="631"/>
      <c r="D1422" s="631"/>
      <c r="E1422" s="631"/>
      <c r="F1422" s="631"/>
      <c r="G1422" s="631"/>
      <c r="H1422" s="631"/>
      <c r="I1422" s="631"/>
      <c r="J1422" s="631"/>
    </row>
    <row r="1423" spans="1:10" ht="12.75">
      <c r="A1423" s="631"/>
      <c r="B1423" s="631"/>
      <c r="C1423" s="631"/>
      <c r="D1423" s="631"/>
      <c r="E1423" s="631"/>
      <c r="F1423" s="631"/>
      <c r="G1423" s="631"/>
      <c r="H1423" s="631"/>
      <c r="I1423" s="631"/>
      <c r="J1423" s="631"/>
    </row>
    <row r="1424" spans="1:10" ht="12.75">
      <c r="A1424" s="631"/>
      <c r="B1424" s="631"/>
      <c r="C1424" s="631"/>
      <c r="D1424" s="631"/>
      <c r="E1424" s="631"/>
      <c r="F1424" s="631"/>
      <c r="G1424" s="631"/>
      <c r="H1424" s="631"/>
      <c r="I1424" s="631"/>
      <c r="J1424" s="631"/>
    </row>
    <row r="1425" spans="1:10" ht="12.75">
      <c r="A1425" s="631"/>
      <c r="B1425" s="631"/>
      <c r="C1425" s="631"/>
      <c r="D1425" s="631"/>
      <c r="E1425" s="631"/>
      <c r="F1425" s="631"/>
      <c r="G1425" s="631"/>
      <c r="H1425" s="631"/>
      <c r="I1425" s="631"/>
      <c r="J1425" s="631"/>
    </row>
    <row r="1426" spans="1:10" ht="12.75">
      <c r="A1426" s="631"/>
      <c r="B1426" s="631"/>
      <c r="C1426" s="631"/>
      <c r="D1426" s="631"/>
      <c r="E1426" s="631"/>
      <c r="F1426" s="631"/>
      <c r="G1426" s="631"/>
      <c r="H1426" s="631"/>
      <c r="I1426" s="631"/>
      <c r="J1426" s="631"/>
    </row>
    <row r="1427" spans="1:10" ht="12.75">
      <c r="A1427" s="631"/>
      <c r="B1427" s="631"/>
      <c r="C1427" s="631"/>
      <c r="D1427" s="631"/>
      <c r="E1427" s="631"/>
      <c r="F1427" s="631"/>
      <c r="G1427" s="631"/>
      <c r="H1427" s="631"/>
      <c r="I1427" s="631"/>
      <c r="J1427" s="631"/>
    </row>
    <row r="1428" spans="1:10" ht="12.75">
      <c r="A1428" s="631"/>
      <c r="B1428" s="631"/>
      <c r="C1428" s="631"/>
      <c r="D1428" s="631"/>
      <c r="E1428" s="631"/>
      <c r="F1428" s="631"/>
      <c r="G1428" s="631"/>
      <c r="H1428" s="631"/>
      <c r="I1428" s="631"/>
      <c r="J1428" s="631"/>
    </row>
    <row r="1429" spans="1:10" ht="12.75">
      <c r="A1429" s="631"/>
      <c r="B1429" s="631"/>
      <c r="C1429" s="631"/>
      <c r="D1429" s="631"/>
      <c r="E1429" s="631"/>
      <c r="F1429" s="631"/>
      <c r="G1429" s="631"/>
      <c r="H1429" s="631"/>
      <c r="I1429" s="631"/>
      <c r="J1429" s="631"/>
    </row>
    <row r="1430" spans="1:10" ht="12.75">
      <c r="A1430" s="631"/>
      <c r="B1430" s="631"/>
      <c r="C1430" s="631"/>
      <c r="D1430" s="631"/>
      <c r="E1430" s="631"/>
      <c r="F1430" s="631"/>
      <c r="G1430" s="631"/>
      <c r="H1430" s="631"/>
      <c r="I1430" s="631"/>
      <c r="J1430" s="631"/>
    </row>
    <row r="1431" spans="1:10" ht="12.75">
      <c r="A1431" s="631"/>
      <c r="B1431" s="631"/>
      <c r="C1431" s="631"/>
      <c r="D1431" s="631"/>
      <c r="E1431" s="631"/>
      <c r="F1431" s="631"/>
      <c r="G1431" s="631"/>
      <c r="H1431" s="631"/>
      <c r="I1431" s="631"/>
      <c r="J1431" s="631"/>
    </row>
    <row r="1432" spans="1:10" ht="12.75">
      <c r="A1432" s="631"/>
      <c r="B1432" s="631"/>
      <c r="C1432" s="631"/>
      <c r="D1432" s="631"/>
      <c r="E1432" s="631"/>
      <c r="F1432" s="631"/>
      <c r="G1432" s="631"/>
      <c r="H1432" s="631"/>
      <c r="I1432" s="631"/>
      <c r="J1432" s="631"/>
    </row>
    <row r="1433" spans="1:10" ht="12.75">
      <c r="A1433" s="631"/>
      <c r="B1433" s="631"/>
      <c r="C1433" s="631"/>
      <c r="D1433" s="631"/>
      <c r="E1433" s="631"/>
      <c r="F1433" s="631"/>
      <c r="G1433" s="631"/>
      <c r="H1433" s="631"/>
      <c r="I1433" s="631"/>
      <c r="J1433" s="631"/>
    </row>
    <row r="1434" spans="1:10" ht="12.75">
      <c r="A1434" s="631"/>
      <c r="B1434" s="631"/>
      <c r="C1434" s="631"/>
      <c r="D1434" s="631"/>
      <c r="E1434" s="631"/>
      <c r="F1434" s="631"/>
      <c r="G1434" s="631"/>
      <c r="H1434" s="631"/>
      <c r="I1434" s="631"/>
      <c r="J1434" s="631"/>
    </row>
    <row r="1435" spans="1:10" ht="12.75">
      <c r="A1435" s="631"/>
      <c r="B1435" s="631"/>
      <c r="C1435" s="631"/>
      <c r="D1435" s="631"/>
      <c r="E1435" s="631"/>
      <c r="F1435" s="631"/>
      <c r="G1435" s="631"/>
      <c r="H1435" s="631"/>
      <c r="I1435" s="631"/>
      <c r="J1435" s="631"/>
    </row>
    <row r="1436" spans="1:10" ht="12.75">
      <c r="A1436" s="631"/>
      <c r="B1436" s="631"/>
      <c r="C1436" s="631"/>
      <c r="D1436" s="631"/>
      <c r="E1436" s="631"/>
      <c r="F1436" s="631"/>
      <c r="G1436" s="631"/>
      <c r="H1436" s="631"/>
      <c r="I1436" s="631"/>
      <c r="J1436" s="631"/>
    </row>
    <row r="1437" spans="1:10" ht="12.75">
      <c r="A1437" s="631"/>
      <c r="B1437" s="631"/>
      <c r="C1437" s="631"/>
      <c r="D1437" s="631"/>
      <c r="E1437" s="631"/>
      <c r="F1437" s="631"/>
      <c r="G1437" s="631"/>
      <c r="H1437" s="631"/>
      <c r="I1437" s="631"/>
      <c r="J1437" s="631"/>
    </row>
    <row r="1438" spans="1:10" ht="12.75">
      <c r="A1438" s="631"/>
      <c r="B1438" s="631"/>
      <c r="C1438" s="631"/>
      <c r="D1438" s="631"/>
      <c r="E1438" s="631"/>
      <c r="F1438" s="631"/>
      <c r="G1438" s="631"/>
      <c r="H1438" s="631"/>
      <c r="I1438" s="631"/>
      <c r="J1438" s="631"/>
    </row>
    <row r="1439" spans="1:10" ht="12.75">
      <c r="A1439" s="631"/>
      <c r="B1439" s="631"/>
      <c r="C1439" s="631"/>
      <c r="D1439" s="631"/>
      <c r="E1439" s="631"/>
      <c r="F1439" s="631"/>
      <c r="G1439" s="631"/>
      <c r="H1439" s="631"/>
      <c r="I1439" s="631"/>
      <c r="J1439" s="631"/>
    </row>
    <row r="1440" spans="1:10" ht="12.75">
      <c r="A1440" s="631"/>
      <c r="B1440" s="631"/>
      <c r="C1440" s="631"/>
      <c r="D1440" s="631"/>
      <c r="E1440" s="631"/>
      <c r="F1440" s="631"/>
      <c r="G1440" s="631"/>
      <c r="H1440" s="631"/>
      <c r="I1440" s="631"/>
      <c r="J1440" s="631"/>
    </row>
    <row r="1441" spans="1:10" ht="12.75">
      <c r="A1441" s="631"/>
      <c r="B1441" s="631"/>
      <c r="C1441" s="631"/>
      <c r="D1441" s="631"/>
      <c r="E1441" s="631"/>
      <c r="F1441" s="631"/>
      <c r="G1441" s="631"/>
      <c r="H1441" s="631"/>
      <c r="I1441" s="631"/>
      <c r="J1441" s="631"/>
    </row>
    <row r="1442" spans="1:10" ht="12.75">
      <c r="A1442" s="631"/>
      <c r="B1442" s="631"/>
      <c r="C1442" s="631"/>
      <c r="D1442" s="631"/>
      <c r="E1442" s="631"/>
      <c r="F1442" s="631"/>
      <c r="G1442" s="631"/>
      <c r="H1442" s="631"/>
      <c r="I1442" s="631"/>
      <c r="J1442" s="631"/>
    </row>
    <row r="1443" spans="1:10" ht="12.75">
      <c r="A1443" s="631"/>
      <c r="B1443" s="631"/>
      <c r="C1443" s="631"/>
      <c r="D1443" s="631"/>
      <c r="E1443" s="631"/>
      <c r="F1443" s="631"/>
      <c r="G1443" s="631"/>
      <c r="H1443" s="631"/>
      <c r="I1443" s="631"/>
      <c r="J1443" s="631"/>
    </row>
    <row r="1444" spans="1:10" ht="12.75">
      <c r="A1444" s="631"/>
      <c r="B1444" s="631"/>
      <c r="C1444" s="631"/>
      <c r="D1444" s="631"/>
      <c r="E1444" s="631"/>
      <c r="F1444" s="631"/>
      <c r="G1444" s="631"/>
      <c r="H1444" s="631"/>
      <c r="I1444" s="631"/>
      <c r="J1444" s="631"/>
    </row>
    <row r="1445" spans="1:10" ht="12.75">
      <c r="A1445" s="631"/>
      <c r="B1445" s="631"/>
      <c r="C1445" s="631"/>
      <c r="D1445" s="631"/>
      <c r="E1445" s="631"/>
      <c r="F1445" s="631"/>
      <c r="G1445" s="631"/>
      <c r="H1445" s="631"/>
      <c r="I1445" s="631"/>
      <c r="J1445" s="631"/>
    </row>
    <row r="1446" spans="1:10" ht="12.75">
      <c r="A1446" s="631"/>
      <c r="B1446" s="631"/>
      <c r="C1446" s="631"/>
      <c r="D1446" s="631"/>
      <c r="E1446" s="631"/>
      <c r="F1446" s="631"/>
      <c r="G1446" s="631"/>
      <c r="H1446" s="631"/>
      <c r="I1446" s="631"/>
      <c r="J1446" s="631"/>
    </row>
    <row r="1447" spans="1:10" ht="12.75">
      <c r="A1447" s="631"/>
      <c r="B1447" s="631"/>
      <c r="C1447" s="631"/>
      <c r="D1447" s="631"/>
      <c r="E1447" s="631"/>
      <c r="F1447" s="631"/>
      <c r="G1447" s="631"/>
      <c r="H1447" s="631"/>
      <c r="I1447" s="631"/>
      <c r="J1447" s="631"/>
    </row>
    <row r="1448" spans="1:10" ht="12.75">
      <c r="A1448" s="631"/>
      <c r="B1448" s="631"/>
      <c r="C1448" s="631"/>
      <c r="D1448" s="631"/>
      <c r="E1448" s="631"/>
      <c r="F1448" s="631"/>
      <c r="G1448" s="631"/>
      <c r="H1448" s="631"/>
      <c r="I1448" s="631"/>
      <c r="J1448" s="631"/>
    </row>
    <row r="1449" spans="1:10" ht="12.75">
      <c r="A1449" s="631"/>
      <c r="B1449" s="631"/>
      <c r="C1449" s="631"/>
      <c r="D1449" s="631"/>
      <c r="E1449" s="631"/>
      <c r="F1449" s="631"/>
      <c r="G1449" s="631"/>
      <c r="H1449" s="631"/>
      <c r="I1449" s="631"/>
      <c r="J1449" s="631"/>
    </row>
    <row r="1450" spans="1:10" ht="12.75">
      <c r="A1450" s="631"/>
      <c r="B1450" s="631"/>
      <c r="C1450" s="631"/>
      <c r="D1450" s="631"/>
      <c r="E1450" s="631"/>
      <c r="F1450" s="631"/>
      <c r="G1450" s="631"/>
      <c r="H1450" s="631"/>
      <c r="I1450" s="631"/>
      <c r="J1450" s="631"/>
    </row>
    <row r="1451" spans="1:10" ht="12.75">
      <c r="A1451" s="631"/>
      <c r="B1451" s="631"/>
      <c r="C1451" s="631"/>
      <c r="D1451" s="631"/>
      <c r="E1451" s="631"/>
      <c r="F1451" s="631"/>
      <c r="G1451" s="631"/>
      <c r="H1451" s="631"/>
      <c r="I1451" s="631"/>
      <c r="J1451" s="631"/>
    </row>
    <row r="1452" spans="1:10" ht="12.75">
      <c r="A1452" s="631"/>
      <c r="B1452" s="631"/>
      <c r="C1452" s="631"/>
      <c r="D1452" s="631"/>
      <c r="E1452" s="631"/>
      <c r="F1452" s="631"/>
      <c r="G1452" s="631"/>
      <c r="H1452" s="631"/>
      <c r="I1452" s="631"/>
      <c r="J1452" s="631"/>
    </row>
    <row r="1453" spans="1:10" ht="12.75">
      <c r="A1453" s="631"/>
      <c r="B1453" s="631"/>
      <c r="C1453" s="631"/>
      <c r="D1453" s="631"/>
      <c r="E1453" s="631"/>
      <c r="F1453" s="631"/>
      <c r="G1453" s="631"/>
      <c r="H1453" s="631"/>
      <c r="I1453" s="631"/>
      <c r="J1453" s="631"/>
    </row>
    <row r="1454" spans="1:10" ht="12.75">
      <c r="A1454" s="631"/>
      <c r="B1454" s="631"/>
      <c r="C1454" s="631"/>
      <c r="D1454" s="631"/>
      <c r="E1454" s="631"/>
      <c r="F1454" s="631"/>
      <c r="G1454" s="631"/>
      <c r="H1454" s="631"/>
      <c r="I1454" s="631"/>
      <c r="J1454" s="631"/>
    </row>
    <row r="1455" spans="1:10" ht="12.75">
      <c r="A1455" s="631"/>
      <c r="B1455" s="631"/>
      <c r="C1455" s="631"/>
      <c r="D1455" s="631"/>
      <c r="E1455" s="631"/>
      <c r="F1455" s="631"/>
      <c r="G1455" s="631"/>
      <c r="H1455" s="631"/>
      <c r="I1455" s="631"/>
      <c r="J1455" s="631"/>
    </row>
    <row r="1456" spans="1:10" ht="12.75">
      <c r="A1456" s="631"/>
      <c r="B1456" s="631"/>
      <c r="C1456" s="631"/>
      <c r="D1456" s="631"/>
      <c r="E1456" s="631"/>
      <c r="F1456" s="631"/>
      <c r="G1456" s="631"/>
      <c r="H1456" s="631"/>
      <c r="I1456" s="631"/>
      <c r="J1456" s="631"/>
    </row>
    <row r="1457" spans="1:10" ht="12.75">
      <c r="A1457" s="631"/>
      <c r="B1457" s="631"/>
      <c r="C1457" s="631"/>
      <c r="D1457" s="631"/>
      <c r="E1457" s="631"/>
      <c r="F1457" s="631"/>
      <c r="G1457" s="631"/>
      <c r="H1457" s="631"/>
      <c r="I1457" s="631"/>
      <c r="J1457" s="631"/>
    </row>
    <row r="1458" spans="1:10" ht="12.75">
      <c r="A1458" s="631"/>
      <c r="B1458" s="631"/>
      <c r="C1458" s="631"/>
      <c r="D1458" s="631"/>
      <c r="E1458" s="631"/>
      <c r="F1458" s="631"/>
      <c r="G1458" s="631"/>
      <c r="H1458" s="631"/>
      <c r="I1458" s="631"/>
      <c r="J1458" s="631"/>
    </row>
    <row r="1459" spans="1:10" ht="12.75">
      <c r="A1459" s="631"/>
      <c r="B1459" s="631"/>
      <c r="C1459" s="631"/>
      <c r="D1459" s="631"/>
      <c r="E1459" s="631"/>
      <c r="F1459" s="631"/>
      <c r="G1459" s="631"/>
      <c r="H1459" s="631"/>
      <c r="I1459" s="631"/>
      <c r="J1459" s="631"/>
    </row>
    <row r="1460" spans="1:10" ht="12.75">
      <c r="A1460" s="631"/>
      <c r="B1460" s="631"/>
      <c r="C1460" s="631"/>
      <c r="D1460" s="631"/>
      <c r="E1460" s="631"/>
      <c r="F1460" s="631"/>
      <c r="G1460" s="631"/>
      <c r="H1460" s="631"/>
      <c r="I1460" s="631"/>
      <c r="J1460" s="631"/>
    </row>
    <row r="1461" spans="1:10" ht="12.75">
      <c r="A1461" s="631"/>
      <c r="B1461" s="631"/>
      <c r="C1461" s="631"/>
      <c r="D1461" s="631"/>
      <c r="E1461" s="631"/>
      <c r="F1461" s="631"/>
      <c r="G1461" s="631"/>
      <c r="H1461" s="631"/>
      <c r="I1461" s="631"/>
      <c r="J1461" s="631"/>
    </row>
    <row r="1462" spans="1:10" ht="12.75">
      <c r="A1462" s="631"/>
      <c r="B1462" s="631"/>
      <c r="C1462" s="631"/>
      <c r="D1462" s="631"/>
      <c r="E1462" s="631"/>
      <c r="F1462" s="631"/>
      <c r="G1462" s="631"/>
      <c r="H1462" s="631"/>
      <c r="I1462" s="631"/>
      <c r="J1462" s="631"/>
    </row>
    <row r="1463" spans="1:10" ht="12.75">
      <c r="A1463" s="631"/>
      <c r="B1463" s="631"/>
      <c r="C1463" s="631"/>
      <c r="D1463" s="631"/>
      <c r="E1463" s="631"/>
      <c r="F1463" s="631"/>
      <c r="G1463" s="631"/>
      <c r="H1463" s="631"/>
      <c r="I1463" s="631"/>
      <c r="J1463" s="631"/>
    </row>
    <row r="1464" spans="1:10" ht="12.75">
      <c r="A1464" s="631"/>
      <c r="B1464" s="631"/>
      <c r="C1464" s="631"/>
      <c r="D1464" s="631"/>
      <c r="E1464" s="631"/>
      <c r="F1464" s="631"/>
      <c r="G1464" s="631"/>
      <c r="H1464" s="631"/>
      <c r="I1464" s="631"/>
      <c r="J1464" s="631"/>
    </row>
    <row r="1465" spans="1:10" ht="12.75">
      <c r="A1465" s="631"/>
      <c r="B1465" s="631"/>
      <c r="C1465" s="631"/>
      <c r="D1465" s="631"/>
      <c r="E1465" s="631"/>
      <c r="F1465" s="631"/>
      <c r="G1465" s="631"/>
      <c r="H1465" s="631"/>
      <c r="I1465" s="631"/>
      <c r="J1465" s="631"/>
    </row>
    <row r="1466" spans="1:10" ht="12.75">
      <c r="A1466" s="631"/>
      <c r="B1466" s="631"/>
      <c r="C1466" s="631"/>
      <c r="D1466" s="631"/>
      <c r="E1466" s="631"/>
      <c r="F1466" s="631"/>
      <c r="G1466" s="631"/>
      <c r="H1466" s="631"/>
      <c r="I1466" s="631"/>
      <c r="J1466" s="631"/>
    </row>
    <row r="1467" spans="1:10" ht="12.75">
      <c r="A1467" s="631"/>
      <c r="B1467" s="631"/>
      <c r="C1467" s="631"/>
      <c r="D1467" s="631"/>
      <c r="E1467" s="631"/>
      <c r="F1467" s="631"/>
      <c r="G1467" s="631"/>
      <c r="H1467" s="631"/>
      <c r="I1467" s="631"/>
      <c r="J1467" s="631"/>
    </row>
    <row r="1468" spans="1:10" ht="12.75">
      <c r="A1468" s="631"/>
      <c r="B1468" s="631"/>
      <c r="C1468" s="631"/>
      <c r="D1468" s="631"/>
      <c r="E1468" s="631"/>
      <c r="F1468" s="631"/>
      <c r="G1468" s="631"/>
      <c r="H1468" s="631"/>
      <c r="I1468" s="631"/>
      <c r="J1468" s="631"/>
    </row>
    <row r="1469" spans="1:10" ht="12.75">
      <c r="A1469" s="631"/>
      <c r="B1469" s="631"/>
      <c r="C1469" s="631"/>
      <c r="D1469" s="631"/>
      <c r="E1469" s="631"/>
      <c r="F1469" s="631"/>
      <c r="G1469" s="631"/>
      <c r="H1469" s="631"/>
      <c r="I1469" s="631"/>
      <c r="J1469" s="631"/>
    </row>
    <row r="1470" spans="1:10" ht="12.75">
      <c r="A1470" s="631"/>
      <c r="B1470" s="631"/>
      <c r="C1470" s="631"/>
      <c r="D1470" s="631"/>
      <c r="E1470" s="631"/>
      <c r="F1470" s="631"/>
      <c r="G1470" s="631"/>
      <c r="H1470" s="631"/>
      <c r="I1470" s="631"/>
      <c r="J1470" s="631"/>
    </row>
    <row r="1471" spans="1:10" ht="12.75">
      <c r="A1471" s="631"/>
      <c r="B1471" s="631"/>
      <c r="C1471" s="631"/>
      <c r="D1471" s="631"/>
      <c r="E1471" s="631"/>
      <c r="F1471" s="631"/>
      <c r="G1471" s="631"/>
      <c r="H1471" s="631"/>
      <c r="I1471" s="631"/>
      <c r="J1471" s="631"/>
    </row>
    <row r="1472" spans="1:10" ht="12.75">
      <c r="A1472" s="631"/>
      <c r="B1472" s="631"/>
      <c r="C1472" s="631"/>
      <c r="D1472" s="631"/>
      <c r="E1472" s="631"/>
      <c r="F1472" s="631"/>
      <c r="G1472" s="631"/>
      <c r="H1472" s="631"/>
      <c r="I1472" s="631"/>
      <c r="J1472" s="631"/>
    </row>
    <row r="1473" spans="1:10" ht="12.75">
      <c r="A1473" s="631"/>
      <c r="B1473" s="631"/>
      <c r="C1473" s="631"/>
      <c r="D1473" s="631"/>
      <c r="E1473" s="631"/>
      <c r="F1473" s="631"/>
      <c r="G1473" s="631"/>
      <c r="H1473" s="631"/>
      <c r="I1473" s="631"/>
      <c r="J1473" s="631"/>
    </row>
    <row r="1474" spans="1:10" ht="12.75">
      <c r="A1474" s="631"/>
      <c r="B1474" s="631"/>
      <c r="C1474" s="631"/>
      <c r="D1474" s="631"/>
      <c r="E1474" s="631"/>
      <c r="F1474" s="631"/>
      <c r="G1474" s="631"/>
      <c r="H1474" s="631"/>
      <c r="I1474" s="631"/>
      <c r="J1474" s="631"/>
    </row>
    <row r="1475" spans="1:10" ht="12.75">
      <c r="A1475" s="631"/>
      <c r="B1475" s="631"/>
      <c r="C1475" s="631"/>
      <c r="D1475" s="631"/>
      <c r="E1475" s="631"/>
      <c r="F1475" s="631"/>
      <c r="G1475" s="631"/>
      <c r="H1475" s="631"/>
      <c r="I1475" s="631"/>
      <c r="J1475" s="631"/>
    </row>
    <row r="1476" spans="1:10" ht="12.75">
      <c r="A1476" s="631"/>
      <c r="B1476" s="631"/>
      <c r="C1476" s="631"/>
      <c r="D1476" s="631"/>
      <c r="E1476" s="631"/>
      <c r="F1476" s="631"/>
      <c r="G1476" s="631"/>
      <c r="H1476" s="631"/>
      <c r="I1476" s="631"/>
      <c r="J1476" s="631"/>
    </row>
    <row r="1477" spans="1:10" ht="12.75">
      <c r="A1477" s="631"/>
      <c r="B1477" s="631"/>
      <c r="C1477" s="631"/>
      <c r="D1477" s="631"/>
      <c r="E1477" s="631"/>
      <c r="F1477" s="631"/>
      <c r="G1477" s="631"/>
      <c r="H1477" s="631"/>
      <c r="I1477" s="631"/>
      <c r="J1477" s="631"/>
    </row>
    <row r="1478" spans="1:10" ht="12.75">
      <c r="A1478" s="631"/>
      <c r="B1478" s="631"/>
      <c r="C1478" s="631"/>
      <c r="D1478" s="631"/>
      <c r="E1478" s="631"/>
      <c r="F1478" s="631"/>
      <c r="G1478" s="631"/>
      <c r="H1478" s="631"/>
      <c r="I1478" s="631"/>
      <c r="J1478" s="631"/>
    </row>
    <row r="1479" spans="1:10" ht="12.75">
      <c r="A1479" s="631"/>
      <c r="B1479" s="631"/>
      <c r="C1479" s="631"/>
      <c r="D1479" s="631"/>
      <c r="E1479" s="631"/>
      <c r="F1479" s="631"/>
      <c r="G1479" s="631"/>
      <c r="H1479" s="631"/>
      <c r="I1479" s="631"/>
      <c r="J1479" s="631"/>
    </row>
    <row r="1480" spans="1:10" ht="12.75">
      <c r="A1480" s="631"/>
      <c r="B1480" s="631"/>
      <c r="C1480" s="631"/>
      <c r="D1480" s="631"/>
      <c r="E1480" s="631"/>
      <c r="F1480" s="631"/>
      <c r="G1480" s="631"/>
      <c r="H1480" s="631"/>
      <c r="I1480" s="631"/>
      <c r="J1480" s="631"/>
    </row>
    <row r="1481" spans="1:10" ht="12.75">
      <c r="A1481" s="631"/>
      <c r="B1481" s="631"/>
      <c r="C1481" s="631"/>
      <c r="D1481" s="631"/>
      <c r="E1481" s="631"/>
      <c r="F1481" s="631"/>
      <c r="G1481" s="631"/>
      <c r="H1481" s="631"/>
      <c r="I1481" s="631"/>
      <c r="J1481" s="631"/>
    </row>
    <row r="1482" spans="1:10" ht="12.75">
      <c r="A1482" s="631"/>
      <c r="B1482" s="631"/>
      <c r="C1482" s="631"/>
      <c r="D1482" s="631"/>
      <c r="E1482" s="631"/>
      <c r="F1482" s="631"/>
      <c r="G1482" s="631"/>
      <c r="H1482" s="631"/>
      <c r="I1482" s="631"/>
      <c r="J1482" s="631"/>
    </row>
    <row r="1483" spans="1:10" ht="12.75">
      <c r="A1483" s="631"/>
      <c r="B1483" s="631"/>
      <c r="C1483" s="631"/>
      <c r="D1483" s="631"/>
      <c r="E1483" s="631"/>
      <c r="F1483" s="631"/>
      <c r="G1483" s="631"/>
      <c r="H1483" s="631"/>
      <c r="I1483" s="631"/>
      <c r="J1483" s="631"/>
    </row>
    <row r="1484" spans="1:10" ht="12.75">
      <c r="A1484" s="631"/>
      <c r="B1484" s="631"/>
      <c r="C1484" s="631"/>
      <c r="D1484" s="631"/>
      <c r="E1484" s="631"/>
      <c r="F1484" s="631"/>
      <c r="G1484" s="631"/>
      <c r="H1484" s="631"/>
      <c r="I1484" s="631"/>
      <c r="J1484" s="631"/>
    </row>
    <row r="1485" spans="1:10" ht="12.75">
      <c r="A1485" s="631"/>
      <c r="B1485" s="631"/>
      <c r="C1485" s="631"/>
      <c r="D1485" s="631"/>
      <c r="E1485" s="631"/>
      <c r="F1485" s="631"/>
      <c r="G1485" s="631"/>
      <c r="H1485" s="631"/>
      <c r="I1485" s="631"/>
      <c r="J1485" s="631"/>
    </row>
    <row r="1486" spans="1:10" ht="12.75">
      <c r="A1486" s="631"/>
      <c r="B1486" s="631"/>
      <c r="C1486" s="631"/>
      <c r="D1486" s="631"/>
      <c r="E1486" s="631"/>
      <c r="F1486" s="631"/>
      <c r="G1486" s="631"/>
      <c r="H1486" s="631"/>
      <c r="I1486" s="631"/>
      <c r="J1486" s="631"/>
    </row>
    <row r="1487" spans="1:10" ht="12.75">
      <c r="A1487" s="631"/>
      <c r="B1487" s="631"/>
      <c r="C1487" s="631"/>
      <c r="D1487" s="631"/>
      <c r="E1487" s="631"/>
      <c r="F1487" s="631"/>
      <c r="G1487" s="631"/>
      <c r="H1487" s="631"/>
      <c r="I1487" s="631"/>
      <c r="J1487" s="631"/>
    </row>
    <row r="1488" spans="1:10" ht="12.75">
      <c r="A1488" s="631"/>
      <c r="B1488" s="631"/>
      <c r="C1488" s="631"/>
      <c r="D1488" s="631"/>
      <c r="E1488" s="631"/>
      <c r="F1488" s="631"/>
      <c r="G1488" s="631"/>
      <c r="H1488" s="631"/>
      <c r="I1488" s="631"/>
      <c r="J1488" s="631"/>
    </row>
    <row r="1489" spans="1:10" ht="12.75">
      <c r="A1489" s="631"/>
      <c r="B1489" s="631"/>
      <c r="C1489" s="631"/>
      <c r="D1489" s="631"/>
      <c r="E1489" s="631"/>
      <c r="F1489" s="631"/>
      <c r="G1489" s="631"/>
      <c r="H1489" s="631"/>
      <c r="I1489" s="631"/>
      <c r="J1489" s="631"/>
    </row>
    <row r="1490" spans="1:10" ht="12.75">
      <c r="A1490" s="631"/>
      <c r="B1490" s="631"/>
      <c r="C1490" s="631"/>
      <c r="D1490" s="631"/>
      <c r="E1490" s="631"/>
      <c r="F1490" s="631"/>
      <c r="G1490" s="631"/>
      <c r="H1490" s="631"/>
      <c r="I1490" s="631"/>
      <c r="J1490" s="631"/>
    </row>
    <row r="1491" spans="1:10" ht="12.75">
      <c r="A1491" s="631"/>
      <c r="B1491" s="631"/>
      <c r="C1491" s="631"/>
      <c r="D1491" s="631"/>
      <c r="E1491" s="631"/>
      <c r="F1491" s="631"/>
      <c r="G1491" s="631"/>
      <c r="H1491" s="631"/>
      <c r="I1491" s="631"/>
      <c r="J1491" s="631"/>
    </row>
    <row r="1492" spans="1:10" ht="12.75">
      <c r="A1492" s="631"/>
      <c r="B1492" s="631"/>
      <c r="C1492" s="631"/>
      <c r="D1492" s="631"/>
      <c r="E1492" s="631"/>
      <c r="F1492" s="631"/>
      <c r="G1492" s="631"/>
      <c r="H1492" s="631"/>
      <c r="I1492" s="631"/>
      <c r="J1492" s="631"/>
    </row>
    <row r="1493" spans="1:10" ht="12.75">
      <c r="A1493" s="631"/>
      <c r="B1493" s="631"/>
      <c r="C1493" s="631"/>
      <c r="D1493" s="631"/>
      <c r="E1493" s="631"/>
      <c r="F1493" s="631"/>
      <c r="G1493" s="631"/>
      <c r="H1493" s="631"/>
      <c r="I1493" s="631"/>
      <c r="J1493" s="631"/>
    </row>
    <row r="1494" spans="1:10" ht="12.75">
      <c r="A1494" s="631"/>
      <c r="B1494" s="631"/>
      <c r="C1494" s="631"/>
      <c r="D1494" s="631"/>
      <c r="E1494" s="631"/>
      <c r="F1494" s="631"/>
      <c r="G1494" s="631"/>
      <c r="H1494" s="631"/>
      <c r="I1494" s="631"/>
      <c r="J1494" s="631"/>
    </row>
    <row r="1495" spans="1:10" ht="12.75">
      <c r="A1495" s="631"/>
      <c r="B1495" s="631"/>
      <c r="C1495" s="631"/>
      <c r="D1495" s="631"/>
      <c r="E1495" s="631"/>
      <c r="F1495" s="631"/>
      <c r="G1495" s="631"/>
      <c r="H1495" s="631"/>
      <c r="I1495" s="631"/>
      <c r="J1495" s="631"/>
    </row>
    <row r="1496" spans="1:10" ht="12.75">
      <c r="A1496" s="631"/>
      <c r="B1496" s="631"/>
      <c r="C1496" s="631"/>
      <c r="D1496" s="631"/>
      <c r="E1496" s="631"/>
      <c r="F1496" s="631"/>
      <c r="G1496" s="631"/>
      <c r="H1496" s="631"/>
      <c r="I1496" s="631"/>
      <c r="J1496" s="631"/>
    </row>
    <row r="1497" spans="1:10" ht="12.75">
      <c r="A1497" s="631"/>
      <c r="B1497" s="631"/>
      <c r="C1497" s="631"/>
      <c r="D1497" s="631"/>
      <c r="E1497" s="631"/>
      <c r="F1497" s="631"/>
      <c r="G1497" s="631"/>
      <c r="H1497" s="631"/>
      <c r="I1497" s="631"/>
      <c r="J1497" s="631"/>
    </row>
    <row r="1498" spans="1:10" ht="12.75">
      <c r="A1498" s="631"/>
      <c r="B1498" s="631"/>
      <c r="C1498" s="631"/>
      <c r="D1498" s="631"/>
      <c r="E1498" s="631"/>
      <c r="F1498" s="631"/>
      <c r="G1498" s="631"/>
      <c r="H1498" s="631"/>
      <c r="I1498" s="631"/>
      <c r="J1498" s="631"/>
    </row>
    <row r="1499" spans="1:10" ht="12.75">
      <c r="A1499" s="631"/>
      <c r="B1499" s="631"/>
      <c r="C1499" s="631"/>
      <c r="D1499" s="631"/>
      <c r="E1499" s="631"/>
      <c r="F1499" s="631"/>
      <c r="G1499" s="631"/>
      <c r="H1499" s="631"/>
      <c r="I1499" s="631"/>
      <c r="J1499" s="631"/>
    </row>
    <row r="1500" spans="1:10" ht="12.75">
      <c r="A1500" s="631"/>
      <c r="B1500" s="631"/>
      <c r="C1500" s="631"/>
      <c r="D1500" s="631"/>
      <c r="E1500" s="631"/>
      <c r="F1500" s="631"/>
      <c r="G1500" s="631"/>
      <c r="H1500" s="631"/>
      <c r="I1500" s="631"/>
      <c r="J1500" s="631"/>
    </row>
    <row r="1501" spans="1:10" ht="12.75">
      <c r="A1501" s="631"/>
      <c r="B1501" s="631"/>
      <c r="C1501" s="631"/>
      <c r="D1501" s="631"/>
      <c r="E1501" s="631"/>
      <c r="F1501" s="631"/>
      <c r="G1501" s="631"/>
      <c r="H1501" s="631"/>
      <c r="I1501" s="631"/>
      <c r="J1501" s="631"/>
    </row>
    <row r="1502" spans="1:10" ht="12.75">
      <c r="A1502" s="631"/>
      <c r="B1502" s="631"/>
      <c r="C1502" s="631"/>
      <c r="D1502" s="631"/>
      <c r="E1502" s="631"/>
      <c r="F1502" s="631"/>
      <c r="G1502" s="631"/>
      <c r="H1502" s="631"/>
      <c r="I1502" s="631"/>
      <c r="J1502" s="631"/>
    </row>
    <row r="1503" spans="1:10" ht="12.75">
      <c r="A1503" s="631"/>
      <c r="B1503" s="631"/>
      <c r="C1503" s="631"/>
      <c r="D1503" s="631"/>
      <c r="E1503" s="631"/>
      <c r="F1503" s="631"/>
      <c r="G1503" s="631"/>
      <c r="H1503" s="631"/>
      <c r="I1503" s="631"/>
      <c r="J1503" s="631"/>
    </row>
    <row r="1504" spans="1:10" ht="12.75">
      <c r="A1504" s="631"/>
      <c r="B1504" s="631"/>
      <c r="C1504" s="631"/>
      <c r="D1504" s="631"/>
      <c r="E1504" s="631"/>
      <c r="F1504" s="631"/>
      <c r="G1504" s="631"/>
      <c r="H1504" s="631"/>
      <c r="I1504" s="631"/>
      <c r="J1504" s="631"/>
    </row>
    <row r="1505" spans="1:10" ht="12.75">
      <c r="A1505" s="631"/>
      <c r="B1505" s="631"/>
      <c r="C1505" s="631"/>
      <c r="D1505" s="631"/>
      <c r="E1505" s="631"/>
      <c r="F1505" s="631"/>
      <c r="G1505" s="631"/>
      <c r="H1505" s="631"/>
      <c r="I1505" s="631"/>
      <c r="J1505" s="631"/>
    </row>
    <row r="1506" spans="1:10" ht="12.75">
      <c r="A1506" s="631"/>
      <c r="B1506" s="631"/>
      <c r="C1506" s="631"/>
      <c r="D1506" s="631"/>
      <c r="E1506" s="631"/>
      <c r="F1506" s="631"/>
      <c r="G1506" s="631"/>
      <c r="H1506" s="631"/>
      <c r="I1506" s="631"/>
      <c r="J1506" s="631"/>
    </row>
    <row r="1507" spans="1:10" ht="12.75">
      <c r="A1507" s="631"/>
      <c r="B1507" s="631"/>
      <c r="C1507" s="631"/>
      <c r="D1507" s="631"/>
      <c r="E1507" s="631"/>
      <c r="F1507" s="631"/>
      <c r="G1507" s="631"/>
      <c r="H1507" s="631"/>
      <c r="I1507" s="631"/>
      <c r="J1507" s="631"/>
    </row>
    <row r="1508" spans="1:10" ht="12.75">
      <c r="A1508" s="631"/>
      <c r="B1508" s="631"/>
      <c r="C1508" s="631"/>
      <c r="D1508" s="631"/>
      <c r="E1508" s="631"/>
      <c r="F1508" s="631"/>
      <c r="G1508" s="631"/>
      <c r="H1508" s="631"/>
      <c r="I1508" s="631"/>
      <c r="J1508" s="631"/>
    </row>
    <row r="1509" spans="1:10" ht="12.75">
      <c r="A1509" s="631"/>
      <c r="B1509" s="631"/>
      <c r="C1509" s="631"/>
      <c r="D1509" s="631"/>
      <c r="E1509" s="631"/>
      <c r="F1509" s="631"/>
      <c r="G1509" s="631"/>
      <c r="H1509" s="631"/>
      <c r="I1509" s="631"/>
      <c r="J1509" s="631"/>
    </row>
    <row r="1510" spans="1:10" ht="12.75">
      <c r="A1510" s="631"/>
      <c r="B1510" s="631"/>
      <c r="C1510" s="631"/>
      <c r="D1510" s="631"/>
      <c r="E1510" s="631"/>
      <c r="F1510" s="631"/>
      <c r="G1510" s="631"/>
      <c r="H1510" s="631"/>
      <c r="I1510" s="631"/>
      <c r="J1510" s="631"/>
    </row>
    <row r="1511" spans="1:10" ht="12.75">
      <c r="A1511" s="631"/>
      <c r="B1511" s="631"/>
      <c r="C1511" s="631"/>
      <c r="D1511" s="631"/>
      <c r="E1511" s="631"/>
      <c r="F1511" s="631"/>
      <c r="G1511" s="631"/>
      <c r="H1511" s="631"/>
      <c r="I1511" s="631"/>
      <c r="J1511" s="631"/>
    </row>
    <row r="1512" spans="1:10" ht="12.75">
      <c r="A1512" s="631"/>
      <c r="B1512" s="631"/>
      <c r="C1512" s="631"/>
      <c r="D1512" s="631"/>
      <c r="E1512" s="631"/>
      <c r="F1512" s="631"/>
      <c r="G1512" s="631"/>
      <c r="H1512" s="631"/>
      <c r="I1512" s="631"/>
      <c r="J1512" s="631"/>
    </row>
    <row r="1513" spans="1:10" ht="12.75">
      <c r="A1513" s="631"/>
      <c r="B1513" s="631"/>
      <c r="C1513" s="631"/>
      <c r="D1513" s="631"/>
      <c r="E1513" s="631"/>
      <c r="F1513" s="631"/>
      <c r="G1513" s="631"/>
      <c r="H1513" s="631"/>
      <c r="I1513" s="631"/>
      <c r="J1513" s="631"/>
    </row>
    <row r="1514" spans="1:10" ht="12.75">
      <c r="A1514" s="631"/>
      <c r="B1514" s="631"/>
      <c r="C1514" s="631"/>
      <c r="D1514" s="631"/>
      <c r="E1514" s="631"/>
      <c r="F1514" s="631"/>
      <c r="G1514" s="631"/>
      <c r="H1514" s="631"/>
      <c r="I1514" s="631"/>
      <c r="J1514" s="631"/>
    </row>
    <row r="1515" spans="1:10" ht="12.75">
      <c r="A1515" s="631"/>
      <c r="B1515" s="631"/>
      <c r="C1515" s="631"/>
      <c r="D1515" s="631"/>
      <c r="E1515" s="631"/>
      <c r="F1515" s="631"/>
      <c r="G1515" s="631"/>
      <c r="H1515" s="631"/>
      <c r="I1515" s="631"/>
      <c r="J1515" s="631"/>
    </row>
    <row r="1516" spans="1:10" ht="12.75">
      <c r="A1516" s="631"/>
      <c r="B1516" s="631"/>
      <c r="C1516" s="631"/>
      <c r="D1516" s="631"/>
      <c r="E1516" s="631"/>
      <c r="F1516" s="631"/>
      <c r="G1516" s="631"/>
      <c r="H1516" s="631"/>
      <c r="I1516" s="631"/>
      <c r="J1516" s="631"/>
    </row>
    <row r="1517" spans="1:10" ht="12.75">
      <c r="A1517" s="631"/>
      <c r="B1517" s="631"/>
      <c r="C1517" s="631"/>
      <c r="D1517" s="631"/>
      <c r="E1517" s="631"/>
      <c r="F1517" s="631"/>
      <c r="G1517" s="631"/>
      <c r="H1517" s="631"/>
      <c r="I1517" s="631"/>
      <c r="J1517" s="631"/>
    </row>
    <row r="1518" spans="1:10" ht="12.75">
      <c r="A1518" s="631"/>
      <c r="B1518" s="631"/>
      <c r="C1518" s="631"/>
      <c r="D1518" s="631"/>
      <c r="E1518" s="631"/>
      <c r="F1518" s="631"/>
      <c r="G1518" s="631"/>
      <c r="H1518" s="631"/>
      <c r="I1518" s="631"/>
      <c r="J1518" s="631"/>
    </row>
    <row r="1519" spans="1:10" ht="12.75">
      <c r="A1519" s="631"/>
      <c r="B1519" s="631"/>
      <c r="C1519" s="631"/>
      <c r="D1519" s="631"/>
      <c r="E1519" s="631"/>
      <c r="F1519" s="631"/>
      <c r="G1519" s="631"/>
      <c r="H1519" s="631"/>
      <c r="I1519" s="631"/>
      <c r="J1519" s="631"/>
    </row>
    <row r="1520" spans="1:10" ht="12.75">
      <c r="A1520" s="631"/>
      <c r="B1520" s="631"/>
      <c r="C1520" s="631"/>
      <c r="D1520" s="631"/>
      <c r="E1520" s="631"/>
      <c r="F1520" s="631"/>
      <c r="G1520" s="631"/>
      <c r="H1520" s="631"/>
      <c r="I1520" s="631"/>
      <c r="J1520" s="631"/>
    </row>
    <row r="1521" spans="1:10" ht="12.75">
      <c r="A1521" s="631"/>
      <c r="B1521" s="631"/>
      <c r="C1521" s="631"/>
      <c r="D1521" s="631"/>
      <c r="E1521" s="631"/>
      <c r="F1521" s="631"/>
      <c r="G1521" s="631"/>
      <c r="H1521" s="631"/>
      <c r="I1521" s="631"/>
      <c r="J1521" s="631"/>
    </row>
    <row r="1522" spans="1:10" ht="12.75">
      <c r="A1522" s="631"/>
      <c r="B1522" s="631"/>
      <c r="C1522" s="631"/>
      <c r="D1522" s="631"/>
      <c r="E1522" s="631"/>
      <c r="F1522" s="631"/>
      <c r="G1522" s="631"/>
      <c r="H1522" s="631"/>
      <c r="I1522" s="631"/>
      <c r="J1522" s="631"/>
    </row>
    <row r="1523" spans="1:10" ht="12.75">
      <c r="A1523" s="631"/>
      <c r="B1523" s="631"/>
      <c r="C1523" s="631"/>
      <c r="D1523" s="631"/>
      <c r="E1523" s="631"/>
      <c r="F1523" s="631"/>
      <c r="G1523" s="631"/>
      <c r="H1523" s="631"/>
      <c r="I1523" s="631"/>
      <c r="J1523" s="631"/>
    </row>
    <row r="1524" spans="1:10" ht="12.75">
      <c r="A1524" s="631"/>
      <c r="B1524" s="631"/>
      <c r="C1524" s="631"/>
      <c r="D1524" s="631"/>
      <c r="E1524" s="631"/>
      <c r="F1524" s="631"/>
      <c r="G1524" s="631"/>
      <c r="H1524" s="631"/>
      <c r="I1524" s="631"/>
      <c r="J1524" s="631"/>
    </row>
    <row r="1525" spans="1:10" ht="12.75">
      <c r="A1525" s="631"/>
      <c r="B1525" s="631"/>
      <c r="C1525" s="631"/>
      <c r="D1525" s="631"/>
      <c r="E1525" s="631"/>
      <c r="F1525" s="631"/>
      <c r="G1525" s="631"/>
      <c r="H1525" s="631"/>
      <c r="I1525" s="631"/>
      <c r="J1525" s="631"/>
    </row>
    <row r="1526" spans="1:10" ht="12.75">
      <c r="A1526" s="631"/>
      <c r="B1526" s="631"/>
      <c r="C1526" s="631"/>
      <c r="D1526" s="631"/>
      <c r="E1526" s="631"/>
      <c r="F1526" s="631"/>
      <c r="G1526" s="631"/>
      <c r="H1526" s="631"/>
      <c r="I1526" s="631"/>
      <c r="J1526" s="631"/>
    </row>
    <row r="1527" spans="1:10" ht="12.75">
      <c r="A1527" s="631"/>
      <c r="B1527" s="631"/>
      <c r="C1527" s="631"/>
      <c r="D1527" s="631"/>
      <c r="E1527" s="631"/>
      <c r="F1527" s="631"/>
      <c r="G1527" s="631"/>
      <c r="H1527" s="631"/>
      <c r="I1527" s="631"/>
      <c r="J1527" s="631"/>
    </row>
    <row r="1528" spans="1:10" ht="12.75">
      <c r="A1528" s="631"/>
      <c r="B1528" s="631"/>
      <c r="C1528" s="631"/>
      <c r="D1528" s="631"/>
      <c r="E1528" s="631"/>
      <c r="F1528" s="631"/>
      <c r="G1528" s="631"/>
      <c r="H1528" s="631"/>
      <c r="I1528" s="631"/>
      <c r="J1528" s="631"/>
    </row>
    <row r="1529" spans="1:10" ht="12.75">
      <c r="A1529" s="631"/>
      <c r="B1529" s="631"/>
      <c r="C1529" s="631"/>
      <c r="D1529" s="631"/>
      <c r="E1529" s="631"/>
      <c r="F1529" s="631"/>
      <c r="G1529" s="631"/>
      <c r="H1529" s="631"/>
      <c r="I1529" s="631"/>
      <c r="J1529" s="631"/>
    </row>
    <row r="1530" spans="1:10" ht="12.75">
      <c r="A1530" s="631"/>
      <c r="B1530" s="631"/>
      <c r="C1530" s="631"/>
      <c r="D1530" s="631"/>
      <c r="E1530" s="631"/>
      <c r="F1530" s="631"/>
      <c r="G1530" s="631"/>
      <c r="H1530" s="631"/>
      <c r="I1530" s="631"/>
      <c r="J1530" s="631"/>
    </row>
    <row r="1531" spans="1:10" ht="12.75">
      <c r="A1531" s="631"/>
      <c r="B1531" s="631"/>
      <c r="C1531" s="631"/>
      <c r="D1531" s="631"/>
      <c r="E1531" s="631"/>
      <c r="F1531" s="631"/>
      <c r="G1531" s="631"/>
      <c r="H1531" s="631"/>
      <c r="I1531" s="631"/>
      <c r="J1531" s="631"/>
    </row>
    <row r="1532" spans="1:10" ht="12.75">
      <c r="A1532" s="631"/>
      <c r="B1532" s="631"/>
      <c r="C1532" s="631"/>
      <c r="D1532" s="631"/>
      <c r="E1532" s="631"/>
      <c r="F1532" s="631"/>
      <c r="G1532" s="631"/>
      <c r="H1532" s="631"/>
      <c r="I1532" s="631"/>
      <c r="J1532" s="631"/>
    </row>
    <row r="1533" spans="1:10" ht="12.75">
      <c r="A1533" s="631"/>
      <c r="B1533" s="631"/>
      <c r="C1533" s="631"/>
      <c r="D1533" s="631"/>
      <c r="E1533" s="631"/>
      <c r="F1533" s="631"/>
      <c r="G1533" s="631"/>
      <c r="H1533" s="631"/>
      <c r="I1533" s="631"/>
      <c r="J1533" s="631"/>
    </row>
    <row r="1534" spans="1:10" ht="12.75">
      <c r="A1534" s="631"/>
      <c r="B1534" s="631"/>
      <c r="C1534" s="631"/>
      <c r="D1534" s="631"/>
      <c r="E1534" s="631"/>
      <c r="F1534" s="631"/>
      <c r="G1534" s="631"/>
      <c r="H1534" s="631"/>
      <c r="I1534" s="631"/>
      <c r="J1534" s="631"/>
    </row>
    <row r="1535" spans="1:10" ht="12.75">
      <c r="A1535" s="631"/>
      <c r="B1535" s="631"/>
      <c r="C1535" s="631"/>
      <c r="D1535" s="631"/>
      <c r="E1535" s="631"/>
      <c r="F1535" s="631"/>
      <c r="G1535" s="631"/>
      <c r="H1535" s="631"/>
      <c r="I1535" s="631"/>
      <c r="J1535" s="631"/>
    </row>
    <row r="1536" spans="1:10" ht="12.75">
      <c r="A1536" s="631"/>
      <c r="B1536" s="631"/>
      <c r="C1536" s="631"/>
      <c r="D1536" s="631"/>
      <c r="E1536" s="631"/>
      <c r="F1536" s="631"/>
      <c r="G1536" s="631"/>
      <c r="H1536" s="631"/>
      <c r="I1536" s="631"/>
      <c r="J1536" s="631"/>
    </row>
    <row r="1537" spans="1:10" ht="12.75">
      <c r="A1537" s="631"/>
      <c r="B1537" s="631"/>
      <c r="C1537" s="631"/>
      <c r="D1537" s="631"/>
      <c r="E1537" s="631"/>
      <c r="F1537" s="631"/>
      <c r="G1537" s="631"/>
      <c r="H1537" s="631"/>
      <c r="I1537" s="631"/>
      <c r="J1537" s="631"/>
    </row>
    <row r="1538" spans="1:10" ht="12.75">
      <c r="A1538" s="631"/>
      <c r="B1538" s="631"/>
      <c r="C1538" s="631"/>
      <c r="D1538" s="631"/>
      <c r="E1538" s="631"/>
      <c r="F1538" s="631"/>
      <c r="G1538" s="631"/>
      <c r="H1538" s="631"/>
      <c r="I1538" s="631"/>
      <c r="J1538" s="631"/>
    </row>
    <row r="1539" spans="1:10" ht="12.75">
      <c r="A1539" s="631"/>
      <c r="B1539" s="631"/>
      <c r="C1539" s="631"/>
      <c r="D1539" s="631"/>
      <c r="E1539" s="631"/>
      <c r="F1539" s="631"/>
      <c r="G1539" s="631"/>
      <c r="H1539" s="631"/>
      <c r="I1539" s="631"/>
      <c r="J1539" s="631"/>
    </row>
    <row r="1540" spans="1:10" ht="12.75">
      <c r="A1540" s="631"/>
      <c r="B1540" s="631"/>
      <c r="C1540" s="631"/>
      <c r="D1540" s="631"/>
      <c r="E1540" s="631"/>
      <c r="F1540" s="631"/>
      <c r="G1540" s="631"/>
      <c r="H1540" s="631"/>
      <c r="I1540" s="631"/>
      <c r="J1540" s="631"/>
    </row>
    <row r="1541" spans="1:10" ht="12.75">
      <c r="A1541" s="631"/>
      <c r="B1541" s="631"/>
      <c r="C1541" s="631"/>
      <c r="D1541" s="631"/>
      <c r="E1541" s="631"/>
      <c r="F1541" s="631"/>
      <c r="G1541" s="631"/>
      <c r="H1541" s="631"/>
      <c r="I1541" s="631"/>
      <c r="J1541" s="631"/>
    </row>
    <row r="1542" spans="1:10" ht="12.75">
      <c r="A1542" s="631"/>
      <c r="B1542" s="631"/>
      <c r="C1542" s="631"/>
      <c r="D1542" s="631"/>
      <c r="E1542" s="631"/>
      <c r="F1542" s="631"/>
      <c r="G1542" s="631"/>
      <c r="H1542" s="631"/>
      <c r="I1542" s="631"/>
      <c r="J1542" s="631"/>
    </row>
    <row r="1543" spans="1:10" ht="12.75">
      <c r="A1543" s="631"/>
      <c r="B1543" s="631"/>
      <c r="C1543" s="631"/>
      <c r="D1543" s="631"/>
      <c r="E1543" s="631"/>
      <c r="F1543" s="631"/>
      <c r="G1543" s="631"/>
      <c r="H1543" s="631"/>
      <c r="I1543" s="631"/>
      <c r="J1543" s="631"/>
    </row>
    <row r="1544" spans="1:10" ht="12.75">
      <c r="A1544" s="631"/>
      <c r="B1544" s="631"/>
      <c r="C1544" s="631"/>
      <c r="D1544" s="631"/>
      <c r="E1544" s="631"/>
      <c r="F1544" s="631"/>
      <c r="G1544" s="631"/>
      <c r="H1544" s="631"/>
      <c r="I1544" s="631"/>
      <c r="J1544" s="631"/>
    </row>
    <row r="1545" spans="1:10" ht="12.75">
      <c r="A1545" s="631"/>
      <c r="B1545" s="631"/>
      <c r="C1545" s="631"/>
      <c r="D1545" s="631"/>
      <c r="E1545" s="631"/>
      <c r="F1545" s="631"/>
      <c r="G1545" s="631"/>
      <c r="H1545" s="631"/>
      <c r="I1545" s="631"/>
      <c r="J1545" s="631"/>
    </row>
    <row r="1546" spans="1:10" ht="12.75">
      <c r="A1546" s="631"/>
      <c r="B1546" s="631"/>
      <c r="C1546" s="631"/>
      <c r="D1546" s="631"/>
      <c r="E1546" s="631"/>
      <c r="F1546" s="631"/>
      <c r="G1546" s="631"/>
      <c r="H1546" s="631"/>
      <c r="I1546" s="631"/>
      <c r="J1546" s="631"/>
    </row>
    <row r="1547" spans="1:10" ht="12.75">
      <c r="A1547" s="631"/>
      <c r="B1547" s="631"/>
      <c r="C1547" s="631"/>
      <c r="D1547" s="631"/>
      <c r="E1547" s="631"/>
      <c r="F1547" s="631"/>
      <c r="G1547" s="631"/>
      <c r="H1547" s="631"/>
      <c r="I1547" s="631"/>
      <c r="J1547" s="631"/>
    </row>
    <row r="1548" spans="1:10" ht="12.75">
      <c r="A1548" s="631"/>
      <c r="B1548" s="631"/>
      <c r="C1548" s="631"/>
      <c r="D1548" s="631"/>
      <c r="E1548" s="631"/>
      <c r="F1548" s="631"/>
      <c r="G1548" s="631"/>
      <c r="H1548" s="631"/>
      <c r="I1548" s="631"/>
      <c r="J1548" s="631"/>
    </row>
    <row r="1549" spans="1:10" ht="12.75">
      <c r="A1549" s="631"/>
      <c r="B1549" s="631"/>
      <c r="C1549" s="631"/>
      <c r="D1549" s="631"/>
      <c r="E1549" s="631"/>
      <c r="F1549" s="631"/>
      <c r="G1549" s="631"/>
      <c r="H1549" s="631"/>
      <c r="I1549" s="631"/>
      <c r="J1549" s="631"/>
    </row>
    <row r="1550" spans="1:10" ht="12.75">
      <c r="A1550" s="631"/>
      <c r="B1550" s="631"/>
      <c r="C1550" s="631"/>
      <c r="D1550" s="631"/>
      <c r="E1550" s="631"/>
      <c r="F1550" s="631"/>
      <c r="G1550" s="631"/>
      <c r="H1550" s="631"/>
      <c r="I1550" s="631"/>
      <c r="J1550" s="631"/>
    </row>
    <row r="1551" spans="1:10" ht="12.75">
      <c r="A1551" s="631"/>
      <c r="B1551" s="631"/>
      <c r="C1551" s="631"/>
      <c r="D1551" s="631"/>
      <c r="E1551" s="631"/>
      <c r="F1551" s="631"/>
      <c r="G1551" s="631"/>
      <c r="H1551" s="631"/>
      <c r="I1551" s="631"/>
      <c r="J1551" s="631"/>
    </row>
    <row r="1552" spans="1:10" ht="12.75">
      <c r="A1552" s="631"/>
      <c r="B1552" s="631"/>
      <c r="C1552" s="631"/>
      <c r="D1552" s="631"/>
      <c r="E1552" s="631"/>
      <c r="F1552" s="631"/>
      <c r="G1552" s="631"/>
      <c r="H1552" s="631"/>
      <c r="I1552" s="631"/>
      <c r="J1552" s="631"/>
    </row>
    <row r="1553" spans="1:10" ht="12.75">
      <c r="A1553" s="631"/>
      <c r="B1553" s="631"/>
      <c r="C1553" s="631"/>
      <c r="D1553" s="631"/>
      <c r="E1553" s="631"/>
      <c r="F1553" s="631"/>
      <c r="G1553" s="631"/>
      <c r="H1553" s="631"/>
      <c r="I1553" s="631"/>
      <c r="J1553" s="631"/>
    </row>
    <row r="1554" spans="1:10" ht="12.75">
      <c r="A1554" s="631"/>
      <c r="B1554" s="631"/>
      <c r="C1554" s="631"/>
      <c r="D1554" s="631"/>
      <c r="E1554" s="631"/>
      <c r="F1554" s="631"/>
      <c r="G1554" s="631"/>
      <c r="H1554" s="631"/>
      <c r="I1554" s="631"/>
      <c r="J1554" s="631"/>
    </row>
    <row r="1555" spans="1:10" ht="12.75">
      <c r="A1555" s="631"/>
      <c r="B1555" s="631"/>
      <c r="C1555" s="631"/>
      <c r="D1555" s="631"/>
      <c r="E1555" s="631"/>
      <c r="F1555" s="631"/>
      <c r="G1555" s="631"/>
      <c r="H1555" s="631"/>
      <c r="I1555" s="631"/>
      <c r="J1555" s="631"/>
    </row>
    <row r="1556" spans="1:10" ht="12.75">
      <c r="A1556" s="631"/>
      <c r="B1556" s="631"/>
      <c r="C1556" s="631"/>
      <c r="D1556" s="631"/>
      <c r="E1556" s="631"/>
      <c r="F1556" s="631"/>
      <c r="G1556" s="631"/>
      <c r="H1556" s="631"/>
      <c r="I1556" s="631"/>
      <c r="J1556" s="631"/>
    </row>
    <row r="1557" spans="1:10" ht="12.75">
      <c r="A1557" s="631"/>
      <c r="B1557" s="631"/>
      <c r="C1557" s="631"/>
      <c r="D1557" s="631"/>
      <c r="E1557" s="631"/>
      <c r="F1557" s="631"/>
      <c r="G1557" s="631"/>
      <c r="H1557" s="631"/>
      <c r="I1557" s="631"/>
      <c r="J1557" s="631"/>
    </row>
    <row r="1558" spans="1:10" ht="12.75">
      <c r="A1558" s="631"/>
      <c r="B1558" s="631"/>
      <c r="C1558" s="631"/>
      <c r="D1558" s="631"/>
      <c r="E1558" s="631"/>
      <c r="F1558" s="631"/>
      <c r="G1558" s="631"/>
      <c r="H1558" s="631"/>
      <c r="I1558" s="631"/>
      <c r="J1558" s="631"/>
    </row>
    <row r="1559" spans="1:10" ht="12.75">
      <c r="A1559" s="631"/>
      <c r="B1559" s="631"/>
      <c r="C1559" s="631"/>
      <c r="D1559" s="631"/>
      <c r="E1559" s="631"/>
      <c r="F1559" s="631"/>
      <c r="G1559" s="631"/>
      <c r="H1559" s="631"/>
      <c r="I1559" s="631"/>
      <c r="J1559" s="631"/>
    </row>
    <row r="1560" spans="1:10" ht="12.75">
      <c r="A1560" s="631"/>
      <c r="B1560" s="631"/>
      <c r="C1560" s="631"/>
      <c r="D1560" s="631"/>
      <c r="E1560" s="631"/>
      <c r="F1560" s="631"/>
      <c r="G1560" s="631"/>
      <c r="H1560" s="631"/>
      <c r="I1560" s="631"/>
      <c r="J1560" s="631"/>
    </row>
    <row r="1561" spans="1:10" ht="12.75">
      <c r="A1561" s="631"/>
      <c r="B1561" s="631"/>
      <c r="C1561" s="631"/>
      <c r="D1561" s="631"/>
      <c r="E1561" s="631"/>
      <c r="F1561" s="631"/>
      <c r="G1561" s="631"/>
      <c r="H1561" s="631"/>
      <c r="I1561" s="631"/>
      <c r="J1561" s="631"/>
    </row>
    <row r="1562" spans="1:10" ht="12.75">
      <c r="A1562" s="631"/>
      <c r="B1562" s="631"/>
      <c r="C1562" s="631"/>
      <c r="D1562" s="631"/>
      <c r="E1562" s="631"/>
      <c r="F1562" s="631"/>
      <c r="G1562" s="631"/>
      <c r="H1562" s="631"/>
      <c r="I1562" s="631"/>
      <c r="J1562" s="631"/>
    </row>
    <row r="1563" spans="1:10" ht="12.75">
      <c r="A1563" s="631"/>
      <c r="B1563" s="631"/>
      <c r="C1563" s="631"/>
      <c r="D1563" s="631"/>
      <c r="E1563" s="631"/>
      <c r="F1563" s="631"/>
      <c r="G1563" s="631"/>
      <c r="H1563" s="631"/>
      <c r="I1563" s="631"/>
      <c r="J1563" s="631"/>
    </row>
    <row r="1564" spans="1:10" ht="12.75">
      <c r="A1564" s="631"/>
      <c r="B1564" s="631"/>
      <c r="C1564" s="631"/>
      <c r="D1564" s="631"/>
      <c r="E1564" s="631"/>
      <c r="F1564" s="631"/>
      <c r="G1564" s="631"/>
      <c r="H1564" s="631"/>
      <c r="I1564" s="631"/>
      <c r="J1564" s="631"/>
    </row>
    <row r="1565" spans="1:10" ht="12.75">
      <c r="A1565" s="631"/>
      <c r="B1565" s="631"/>
      <c r="C1565" s="631"/>
      <c r="D1565" s="631"/>
      <c r="E1565" s="631"/>
      <c r="F1565" s="631"/>
      <c r="G1565" s="631"/>
      <c r="H1565" s="631"/>
      <c r="I1565" s="631"/>
      <c r="J1565" s="631"/>
    </row>
    <row r="1566" spans="1:10" ht="12.75">
      <c r="A1566" s="631"/>
      <c r="B1566" s="631"/>
      <c r="C1566" s="631"/>
      <c r="D1566" s="631"/>
      <c r="E1566" s="631"/>
      <c r="F1566" s="631"/>
      <c r="G1566" s="631"/>
      <c r="H1566" s="631"/>
      <c r="I1566" s="631"/>
      <c r="J1566" s="631"/>
    </row>
    <row r="1567" spans="1:10" ht="12.75">
      <c r="A1567" s="631"/>
      <c r="B1567" s="631"/>
      <c r="C1567" s="631"/>
      <c r="D1567" s="631"/>
      <c r="E1567" s="631"/>
      <c r="F1567" s="631"/>
      <c r="G1567" s="631"/>
      <c r="H1567" s="631"/>
      <c r="I1567" s="631"/>
      <c r="J1567" s="631"/>
    </row>
    <row r="1568" spans="1:10" ht="12.75">
      <c r="A1568" s="631"/>
      <c r="B1568" s="631"/>
      <c r="C1568" s="631"/>
      <c r="D1568" s="631"/>
      <c r="E1568" s="631"/>
      <c r="F1568" s="631"/>
      <c r="G1568" s="631"/>
      <c r="H1568" s="631"/>
      <c r="I1568" s="631"/>
      <c r="J1568" s="631"/>
    </row>
    <row r="1569" spans="1:10" ht="12.75">
      <c r="A1569" s="631"/>
      <c r="B1569" s="631"/>
      <c r="C1569" s="631"/>
      <c r="D1569" s="631"/>
      <c r="E1569" s="631"/>
      <c r="F1569" s="631"/>
      <c r="G1569" s="631"/>
      <c r="H1569" s="631"/>
      <c r="I1569" s="631"/>
      <c r="J1569" s="631"/>
    </row>
    <row r="1570" spans="1:10" ht="12.75">
      <c r="A1570" s="631"/>
      <c r="B1570" s="631"/>
      <c r="C1570" s="631"/>
      <c r="D1570" s="631"/>
      <c r="E1570" s="631"/>
      <c r="F1570" s="631"/>
      <c r="G1570" s="631"/>
      <c r="H1570" s="631"/>
      <c r="I1570" s="631"/>
      <c r="J1570" s="631"/>
    </row>
    <row r="1571" spans="1:10" ht="12.75">
      <c r="A1571" s="631"/>
      <c r="B1571" s="631"/>
      <c r="C1571" s="631"/>
      <c r="D1571" s="631"/>
      <c r="E1571" s="631"/>
      <c r="F1571" s="631"/>
      <c r="G1571" s="631"/>
      <c r="H1571" s="631"/>
      <c r="I1571" s="631"/>
      <c r="J1571" s="631"/>
    </row>
    <row r="1572" spans="1:10" ht="12.75">
      <c r="A1572" s="631"/>
      <c r="B1572" s="631"/>
      <c r="C1572" s="631"/>
      <c r="D1572" s="631"/>
      <c r="E1572" s="631"/>
      <c r="F1572" s="631"/>
      <c r="G1572" s="631"/>
      <c r="H1572" s="631"/>
      <c r="I1572" s="631"/>
      <c r="J1572" s="631"/>
    </row>
    <row r="1573" spans="1:10" ht="12.75">
      <c r="A1573" s="631"/>
      <c r="B1573" s="631"/>
      <c r="C1573" s="631"/>
      <c r="D1573" s="631"/>
      <c r="E1573" s="631"/>
      <c r="F1573" s="631"/>
      <c r="G1573" s="631"/>
      <c r="H1573" s="631"/>
      <c r="I1573" s="631"/>
      <c r="J1573" s="631"/>
    </row>
    <row r="1574" spans="1:10" ht="12.75">
      <c r="A1574" s="631"/>
      <c r="B1574" s="631"/>
      <c r="C1574" s="631"/>
      <c r="D1574" s="631"/>
      <c r="E1574" s="631"/>
      <c r="F1574" s="631"/>
      <c r="G1574" s="631"/>
      <c r="H1574" s="631"/>
      <c r="I1574" s="631"/>
      <c r="J1574" s="631"/>
    </row>
    <row r="1575" spans="1:10" ht="12.75">
      <c r="A1575" s="631"/>
      <c r="B1575" s="631"/>
      <c r="C1575" s="631"/>
      <c r="D1575" s="631"/>
      <c r="E1575" s="631"/>
      <c r="F1575" s="631"/>
      <c r="G1575" s="631"/>
      <c r="H1575" s="631"/>
      <c r="I1575" s="631"/>
      <c r="J1575" s="631"/>
    </row>
    <row r="1576" spans="1:10" ht="12.75">
      <c r="A1576" s="631"/>
      <c r="B1576" s="631"/>
      <c r="C1576" s="631"/>
      <c r="D1576" s="631"/>
      <c r="E1576" s="631"/>
      <c r="F1576" s="631"/>
      <c r="G1576" s="631"/>
      <c r="H1576" s="631"/>
      <c r="I1576" s="631"/>
      <c r="J1576" s="631"/>
    </row>
    <row r="1577" spans="1:10" ht="12.75">
      <c r="A1577" s="631"/>
      <c r="B1577" s="631"/>
      <c r="C1577" s="631"/>
      <c r="D1577" s="631"/>
      <c r="E1577" s="631"/>
      <c r="F1577" s="631"/>
      <c r="G1577" s="631"/>
      <c r="H1577" s="631"/>
      <c r="I1577" s="631"/>
      <c r="J1577" s="631"/>
    </row>
    <row r="1578" spans="1:10" ht="12.75">
      <c r="A1578" s="631"/>
      <c r="B1578" s="631"/>
      <c r="C1578" s="631"/>
      <c r="D1578" s="631"/>
      <c r="E1578" s="631"/>
      <c r="F1578" s="631"/>
      <c r="G1578" s="631"/>
      <c r="H1578" s="631"/>
      <c r="I1578" s="631"/>
      <c r="J1578" s="631"/>
    </row>
    <row r="1579" spans="1:10" ht="12.75">
      <c r="A1579" s="631"/>
      <c r="B1579" s="631"/>
      <c r="C1579" s="631"/>
      <c r="D1579" s="631"/>
      <c r="E1579" s="631"/>
      <c r="F1579" s="631"/>
      <c r="G1579" s="631"/>
      <c r="H1579" s="631"/>
      <c r="I1579" s="631"/>
      <c r="J1579" s="631"/>
    </row>
    <row r="1580" spans="1:10" ht="12.75">
      <c r="A1580" s="631"/>
      <c r="B1580" s="631"/>
      <c r="C1580" s="631"/>
      <c r="D1580" s="631"/>
      <c r="E1580" s="631"/>
      <c r="F1580" s="631"/>
      <c r="G1580" s="631"/>
      <c r="H1580" s="631"/>
      <c r="I1580" s="631"/>
      <c r="J1580" s="631"/>
    </row>
    <row r="1581" spans="1:10" ht="12.75">
      <c r="A1581" s="631"/>
      <c r="B1581" s="631"/>
      <c r="C1581" s="631"/>
      <c r="D1581" s="631"/>
      <c r="E1581" s="631"/>
      <c r="F1581" s="631"/>
      <c r="G1581" s="631"/>
      <c r="H1581" s="631"/>
      <c r="I1581" s="631"/>
      <c r="J1581" s="631"/>
    </row>
    <row r="1582" spans="1:10" ht="12.75">
      <c r="A1582" s="631"/>
      <c r="B1582" s="631"/>
      <c r="C1582" s="631"/>
      <c r="D1582" s="631"/>
      <c r="E1582" s="631"/>
      <c r="F1582" s="631"/>
      <c r="G1582" s="631"/>
      <c r="H1582" s="631"/>
      <c r="I1582" s="631"/>
      <c r="J1582" s="631"/>
    </row>
    <row r="1583" spans="1:10" ht="12.75">
      <c r="A1583" s="631"/>
      <c r="B1583" s="631"/>
      <c r="C1583" s="631"/>
      <c r="D1583" s="631"/>
      <c r="E1583" s="631"/>
      <c r="F1583" s="631"/>
      <c r="G1583" s="631"/>
      <c r="H1583" s="631"/>
      <c r="I1583" s="631"/>
      <c r="J1583" s="631"/>
    </row>
    <row r="1584" spans="1:10" ht="12.75">
      <c r="A1584" s="631"/>
      <c r="B1584" s="631"/>
      <c r="C1584" s="631"/>
      <c r="D1584" s="631"/>
      <c r="E1584" s="631"/>
      <c r="F1584" s="631"/>
      <c r="G1584" s="631"/>
      <c r="H1584" s="631"/>
      <c r="I1584" s="631"/>
      <c r="J1584" s="631"/>
    </row>
    <row r="1585" spans="1:10" ht="12.75">
      <c r="A1585" s="631"/>
      <c r="B1585" s="631"/>
      <c r="C1585" s="631"/>
      <c r="D1585" s="631"/>
      <c r="E1585" s="631"/>
      <c r="F1585" s="631"/>
      <c r="G1585" s="631"/>
      <c r="H1585" s="631"/>
      <c r="I1585" s="631"/>
      <c r="J1585" s="631"/>
    </row>
    <row r="1586" spans="1:10" ht="12.75">
      <c r="A1586" s="631"/>
      <c r="B1586" s="631"/>
      <c r="C1586" s="631"/>
      <c r="D1586" s="631"/>
      <c r="E1586" s="631"/>
      <c r="F1586" s="631"/>
      <c r="G1586" s="631"/>
      <c r="H1586" s="631"/>
      <c r="I1586" s="631"/>
      <c r="J1586" s="631"/>
    </row>
    <row r="1587" spans="1:10" ht="12.75">
      <c r="A1587" s="631"/>
      <c r="B1587" s="631"/>
      <c r="C1587" s="631"/>
      <c r="D1587" s="631"/>
      <c r="E1587" s="631"/>
      <c r="F1587" s="631"/>
      <c r="G1587" s="631"/>
      <c r="H1587" s="631"/>
      <c r="I1587" s="631"/>
      <c r="J1587" s="631"/>
    </row>
    <row r="1588" spans="1:10" ht="12.75">
      <c r="A1588" s="631"/>
      <c r="B1588" s="631"/>
      <c r="C1588" s="631"/>
      <c r="D1588" s="631"/>
      <c r="E1588" s="631"/>
      <c r="F1588" s="631"/>
      <c r="G1588" s="631"/>
      <c r="H1588" s="631"/>
      <c r="I1588" s="631"/>
      <c r="J1588" s="631"/>
    </row>
    <row r="1589" spans="1:10" ht="12.75">
      <c r="A1589" s="631"/>
      <c r="B1589" s="631"/>
      <c r="C1589" s="631"/>
      <c r="D1589" s="631"/>
      <c r="E1589" s="631"/>
      <c r="F1589" s="631"/>
      <c r="G1589" s="631"/>
      <c r="H1589" s="631"/>
      <c r="I1589" s="631"/>
      <c r="J1589" s="631"/>
    </row>
    <row r="1590" spans="1:10" ht="12.75">
      <c r="A1590" s="631"/>
      <c r="B1590" s="631"/>
      <c r="C1590" s="631"/>
      <c r="D1590" s="631"/>
      <c r="E1590" s="631"/>
      <c r="F1590" s="631"/>
      <c r="G1590" s="631"/>
      <c r="H1590" s="631"/>
      <c r="I1590" s="631"/>
      <c r="J1590" s="631"/>
    </row>
    <row r="1591" spans="1:10" ht="12.75">
      <c r="A1591" s="631"/>
      <c r="B1591" s="631"/>
      <c r="C1591" s="631"/>
      <c r="D1591" s="631"/>
      <c r="E1591" s="631"/>
      <c r="F1591" s="631"/>
      <c r="G1591" s="631"/>
      <c r="H1591" s="631"/>
      <c r="I1591" s="631"/>
      <c r="J1591" s="631"/>
    </row>
    <row r="1592" spans="1:10" ht="12.75">
      <c r="A1592" s="631"/>
      <c r="B1592" s="631"/>
      <c r="C1592" s="631"/>
      <c r="D1592" s="631"/>
      <c r="E1592" s="631"/>
      <c r="F1592" s="631"/>
      <c r="G1592" s="631"/>
      <c r="H1592" s="631"/>
      <c r="I1592" s="631"/>
      <c r="J1592" s="631"/>
    </row>
    <row r="1593" spans="1:10" ht="12.75">
      <c r="A1593" s="631"/>
      <c r="B1593" s="631"/>
      <c r="C1593" s="631"/>
      <c r="D1593" s="631"/>
      <c r="E1593" s="631"/>
      <c r="F1593" s="631"/>
      <c r="G1593" s="631"/>
      <c r="H1593" s="631"/>
      <c r="I1593" s="631"/>
      <c r="J1593" s="631"/>
    </row>
    <row r="1594" spans="1:10" ht="12.75">
      <c r="A1594" s="631"/>
      <c r="B1594" s="631"/>
      <c r="C1594" s="631"/>
      <c r="D1594" s="631"/>
      <c r="E1594" s="631"/>
      <c r="F1594" s="631"/>
      <c r="G1594" s="631"/>
      <c r="H1594" s="631"/>
      <c r="I1594" s="631"/>
      <c r="J1594" s="631"/>
    </row>
    <row r="1595" spans="1:10" ht="12.75">
      <c r="A1595" s="631"/>
      <c r="B1595" s="631"/>
      <c r="C1595" s="631"/>
      <c r="D1595" s="631"/>
      <c r="E1595" s="631"/>
      <c r="F1595" s="631"/>
      <c r="G1595" s="631"/>
      <c r="H1595" s="631"/>
      <c r="I1595" s="631"/>
      <c r="J1595" s="631"/>
    </row>
    <row r="1596" spans="1:10" ht="12.75">
      <c r="A1596" s="631"/>
      <c r="B1596" s="631"/>
      <c r="C1596" s="631"/>
      <c r="D1596" s="631"/>
      <c r="E1596" s="631"/>
      <c r="F1596" s="631"/>
      <c r="G1596" s="631"/>
      <c r="H1596" s="631"/>
      <c r="I1596" s="631"/>
      <c r="J1596" s="631"/>
    </row>
    <row r="1597" spans="1:10" ht="12.75">
      <c r="A1597" s="631"/>
      <c r="B1597" s="631"/>
      <c r="C1597" s="631"/>
      <c r="D1597" s="631"/>
      <c r="E1597" s="631"/>
      <c r="F1597" s="631"/>
      <c r="G1597" s="631"/>
      <c r="H1597" s="631"/>
      <c r="I1597" s="631"/>
      <c r="J1597" s="631"/>
    </row>
    <row r="1598" spans="1:10" ht="12.75">
      <c r="A1598" s="631"/>
      <c r="B1598" s="631"/>
      <c r="C1598" s="631"/>
      <c r="D1598" s="631"/>
      <c r="E1598" s="631"/>
      <c r="F1598" s="631"/>
      <c r="G1598" s="631"/>
      <c r="H1598" s="631"/>
      <c r="I1598" s="631"/>
      <c r="J1598" s="631"/>
    </row>
    <row r="1599" spans="1:10" ht="12.75">
      <c r="A1599" s="631"/>
      <c r="B1599" s="631"/>
      <c r="C1599" s="631"/>
      <c r="D1599" s="631"/>
      <c r="E1599" s="631"/>
      <c r="F1599" s="631"/>
      <c r="G1599" s="631"/>
      <c r="H1599" s="631"/>
      <c r="I1599" s="631"/>
      <c r="J1599" s="631"/>
    </row>
    <row r="1600" spans="1:10" ht="12.75">
      <c r="A1600" s="631"/>
      <c r="B1600" s="631"/>
      <c r="C1600" s="631"/>
      <c r="D1600" s="631"/>
      <c r="E1600" s="631"/>
      <c r="F1600" s="631"/>
      <c r="G1600" s="631"/>
      <c r="H1600" s="631"/>
      <c r="I1600" s="631"/>
      <c r="J1600" s="631"/>
    </row>
    <row r="1601" spans="1:10" ht="12.75">
      <c r="A1601" s="631"/>
      <c r="B1601" s="631"/>
      <c r="C1601" s="631"/>
      <c r="D1601" s="631"/>
      <c r="E1601" s="631"/>
      <c r="F1601" s="631"/>
      <c r="G1601" s="631"/>
      <c r="H1601" s="631"/>
      <c r="I1601" s="631"/>
      <c r="J1601" s="631"/>
    </row>
    <row r="1602" spans="1:10" ht="12.75">
      <c r="A1602" s="631"/>
      <c r="B1602" s="631"/>
      <c r="C1602" s="631"/>
      <c r="D1602" s="631"/>
      <c r="E1602" s="631"/>
      <c r="F1602" s="631"/>
      <c r="G1602" s="631"/>
      <c r="H1602" s="631"/>
      <c r="I1602" s="631"/>
      <c r="J1602" s="631"/>
    </row>
    <row r="1603" spans="1:10" ht="12.75">
      <c r="A1603" s="631"/>
      <c r="B1603" s="631"/>
      <c r="C1603" s="631"/>
      <c r="D1603" s="631"/>
      <c r="E1603" s="631"/>
      <c r="F1603" s="631"/>
      <c r="G1603" s="631"/>
      <c r="H1603" s="631"/>
      <c r="I1603" s="631"/>
      <c r="J1603" s="631"/>
    </row>
    <row r="1604" spans="1:10" ht="12.75">
      <c r="A1604" s="631"/>
      <c r="B1604" s="631"/>
      <c r="C1604" s="631"/>
      <c r="D1604" s="631"/>
      <c r="E1604" s="631"/>
      <c r="F1604" s="631"/>
      <c r="G1604" s="631"/>
      <c r="H1604" s="631"/>
      <c r="I1604" s="631"/>
      <c r="J1604" s="631"/>
    </row>
    <row r="1605" spans="1:10" ht="12.75">
      <c r="A1605" s="631"/>
      <c r="B1605" s="631"/>
      <c r="C1605" s="631"/>
      <c r="D1605" s="631"/>
      <c r="E1605" s="631"/>
      <c r="F1605" s="631"/>
      <c r="G1605" s="631"/>
      <c r="H1605" s="631"/>
      <c r="I1605" s="631"/>
      <c r="J1605" s="631"/>
    </row>
    <row r="1606" spans="1:10" ht="12.75">
      <c r="A1606" s="631"/>
      <c r="B1606" s="631"/>
      <c r="C1606" s="631"/>
      <c r="D1606" s="631"/>
      <c r="E1606" s="631"/>
      <c r="F1606" s="631"/>
      <c r="G1606" s="631"/>
      <c r="H1606" s="631"/>
      <c r="I1606" s="631"/>
      <c r="J1606" s="631"/>
    </row>
    <row r="1607" spans="1:10" ht="12.75">
      <c r="A1607" s="631"/>
      <c r="B1607" s="631"/>
      <c r="C1607" s="631"/>
      <c r="D1607" s="631"/>
      <c r="E1607" s="631"/>
      <c r="F1607" s="631"/>
      <c r="G1607" s="631"/>
      <c r="H1607" s="631"/>
      <c r="I1607" s="631"/>
      <c r="J1607" s="631"/>
    </row>
    <row r="1608" spans="1:10" ht="12.75">
      <c r="A1608" s="631"/>
      <c r="B1608" s="631"/>
      <c r="C1608" s="631"/>
      <c r="D1608" s="631"/>
      <c r="E1608" s="631"/>
      <c r="F1608" s="631"/>
      <c r="G1608" s="631"/>
      <c r="H1608" s="631"/>
      <c r="I1608" s="631"/>
      <c r="J1608" s="631"/>
    </row>
    <row r="1609" spans="1:10" ht="12.75">
      <c r="A1609" s="631"/>
      <c r="B1609" s="631"/>
      <c r="C1609" s="631"/>
      <c r="D1609" s="631"/>
      <c r="E1609" s="631"/>
      <c r="F1609" s="631"/>
      <c r="G1609" s="631"/>
      <c r="H1609" s="631"/>
      <c r="I1609" s="631"/>
      <c r="J1609" s="631"/>
    </row>
    <row r="1610" spans="1:10" ht="12.75">
      <c r="A1610" s="631"/>
      <c r="B1610" s="631"/>
      <c r="C1610" s="631"/>
      <c r="D1610" s="631"/>
      <c r="E1610" s="631"/>
      <c r="F1610" s="631"/>
      <c r="G1610" s="631"/>
      <c r="H1610" s="631"/>
      <c r="I1610" s="631"/>
      <c r="J1610" s="631"/>
    </row>
    <row r="1611" spans="1:10" ht="12.75">
      <c r="A1611" s="631"/>
      <c r="B1611" s="631"/>
      <c r="C1611" s="631"/>
      <c r="D1611" s="631"/>
      <c r="E1611" s="631"/>
      <c r="F1611" s="631"/>
      <c r="G1611" s="631"/>
      <c r="H1611" s="631"/>
      <c r="I1611" s="631"/>
      <c r="J1611" s="631"/>
    </row>
    <row r="1612" spans="1:10" ht="12.75">
      <c r="A1612" s="631"/>
      <c r="B1612" s="631"/>
      <c r="C1612" s="631"/>
      <c r="D1612" s="631"/>
      <c r="E1612" s="631"/>
      <c r="F1612" s="631"/>
      <c r="G1612" s="631"/>
      <c r="H1612" s="631"/>
      <c r="I1612" s="631"/>
      <c r="J1612" s="631"/>
    </row>
    <row r="1613" spans="1:10" ht="12.75">
      <c r="A1613" s="631"/>
      <c r="B1613" s="631"/>
      <c r="C1613" s="631"/>
      <c r="D1613" s="631"/>
      <c r="E1613" s="631"/>
      <c r="F1613" s="631"/>
      <c r="G1613" s="631"/>
      <c r="H1613" s="631"/>
      <c r="I1613" s="631"/>
      <c r="J1613" s="631"/>
    </row>
    <row r="1614" spans="1:10" ht="12.75">
      <c r="A1614" s="631"/>
      <c r="B1614" s="631"/>
      <c r="C1614" s="631"/>
      <c r="D1614" s="631"/>
      <c r="E1614" s="631"/>
      <c r="F1614" s="631"/>
      <c r="G1614" s="631"/>
      <c r="H1614" s="631"/>
      <c r="I1614" s="631"/>
      <c r="J1614" s="631"/>
    </row>
    <row r="1615" spans="1:10" ht="12.75">
      <c r="A1615" s="631"/>
      <c r="B1615" s="631"/>
      <c r="C1615" s="631"/>
      <c r="D1615" s="631"/>
      <c r="E1615" s="631"/>
      <c r="F1615" s="631"/>
      <c r="G1615" s="631"/>
      <c r="H1615" s="631"/>
      <c r="I1615" s="631"/>
      <c r="J1615" s="631"/>
    </row>
    <row r="1616" spans="1:10" ht="12.75">
      <c r="A1616" s="631"/>
      <c r="B1616" s="631"/>
      <c r="C1616" s="631"/>
      <c r="D1616" s="631"/>
      <c r="E1616" s="631"/>
      <c r="F1616" s="631"/>
      <c r="G1616" s="631"/>
      <c r="H1616" s="631"/>
      <c r="I1616" s="631"/>
      <c r="J1616" s="631"/>
    </row>
    <row r="1617" spans="1:10" ht="12.75">
      <c r="A1617" s="631"/>
      <c r="B1617" s="631"/>
      <c r="C1617" s="631"/>
      <c r="D1617" s="631"/>
      <c r="E1617" s="631"/>
      <c r="F1617" s="631"/>
      <c r="G1617" s="631"/>
      <c r="H1617" s="631"/>
      <c r="I1617" s="631"/>
      <c r="J1617" s="631"/>
    </row>
    <row r="1618" spans="1:10" ht="12.75">
      <c r="A1618" s="631"/>
      <c r="B1618" s="631"/>
      <c r="C1618" s="631"/>
      <c r="D1618" s="631"/>
      <c r="E1618" s="631"/>
      <c r="F1618" s="631"/>
      <c r="G1618" s="631"/>
      <c r="H1618" s="631"/>
      <c r="I1618" s="631"/>
      <c r="J1618" s="631"/>
    </row>
    <row r="1619" spans="1:10" ht="12.75">
      <c r="A1619" s="631"/>
      <c r="B1619" s="631"/>
      <c r="C1619" s="631"/>
      <c r="D1619" s="631"/>
      <c r="E1619" s="631"/>
      <c r="F1619" s="631"/>
      <c r="G1619" s="631"/>
      <c r="H1619" s="631"/>
      <c r="I1619" s="631"/>
      <c r="J1619" s="631"/>
    </row>
    <row r="1620" spans="1:10" ht="12.75">
      <c r="A1620" s="631"/>
      <c r="B1620" s="631"/>
      <c r="C1620" s="631"/>
      <c r="D1620" s="631"/>
      <c r="E1620" s="631"/>
      <c r="F1620" s="631"/>
      <c r="G1620" s="631"/>
      <c r="H1620" s="631"/>
      <c r="I1620" s="631"/>
      <c r="J1620" s="631"/>
    </row>
    <row r="1621" spans="1:10" ht="12.75">
      <c r="A1621" s="631"/>
      <c r="B1621" s="631"/>
      <c r="C1621" s="631"/>
      <c r="D1621" s="631"/>
      <c r="E1621" s="631"/>
      <c r="F1621" s="631"/>
      <c r="G1621" s="631"/>
      <c r="H1621" s="631"/>
      <c r="I1621" s="631"/>
      <c r="J1621" s="631"/>
    </row>
    <row r="1622" spans="1:10" ht="12.75">
      <c r="A1622" s="631"/>
      <c r="B1622" s="631"/>
      <c r="C1622" s="631"/>
      <c r="D1622" s="631"/>
      <c r="E1622" s="631"/>
      <c r="F1622" s="631"/>
      <c r="G1622" s="631"/>
      <c r="H1622" s="631"/>
      <c r="I1622" s="631"/>
      <c r="J1622" s="631"/>
    </row>
    <row r="1623" spans="1:10" ht="12.75">
      <c r="A1623" s="631"/>
      <c r="B1623" s="631"/>
      <c r="C1623" s="631"/>
      <c r="D1623" s="631"/>
      <c r="E1623" s="631"/>
      <c r="F1623" s="631"/>
      <c r="G1623" s="631"/>
      <c r="H1623" s="631"/>
      <c r="I1623" s="631"/>
      <c r="J1623" s="631"/>
    </row>
    <row r="1624" spans="1:10" ht="12.75">
      <c r="A1624" s="631"/>
      <c r="B1624" s="631"/>
      <c r="C1624" s="631"/>
      <c r="D1624" s="631"/>
      <c r="E1624" s="631"/>
      <c r="F1624" s="631"/>
      <c r="G1624" s="631"/>
      <c r="H1624" s="631"/>
      <c r="I1624" s="631"/>
      <c r="J1624" s="631"/>
    </row>
    <row r="1625" spans="1:10" ht="12.75">
      <c r="A1625" s="631"/>
      <c r="B1625" s="631"/>
      <c r="C1625" s="631"/>
      <c r="D1625" s="631"/>
      <c r="E1625" s="631"/>
      <c r="F1625" s="631"/>
      <c r="G1625" s="631"/>
      <c r="H1625" s="631"/>
      <c r="I1625" s="631"/>
      <c r="J1625" s="631"/>
    </row>
    <row r="1626" spans="1:10" ht="12.75">
      <c r="A1626" s="631"/>
      <c r="B1626" s="631"/>
      <c r="C1626" s="631"/>
      <c r="D1626" s="631"/>
      <c r="E1626" s="631"/>
      <c r="F1626" s="631"/>
      <c r="G1626" s="631"/>
      <c r="H1626" s="631"/>
      <c r="I1626" s="631"/>
      <c r="J1626" s="631"/>
    </row>
    <row r="1627" spans="1:10" ht="12.75">
      <c r="A1627" s="631"/>
      <c r="B1627" s="631"/>
      <c r="C1627" s="631"/>
      <c r="D1627" s="631"/>
      <c r="E1627" s="631"/>
      <c r="F1627" s="631"/>
      <c r="G1627" s="631"/>
      <c r="H1627" s="631"/>
      <c r="I1627" s="631"/>
      <c r="J1627" s="631"/>
    </row>
    <row r="1628" spans="1:10" ht="12.75">
      <c r="A1628" s="631"/>
      <c r="B1628" s="631"/>
      <c r="C1628" s="631"/>
      <c r="D1628" s="631"/>
      <c r="E1628" s="631"/>
      <c r="F1628" s="631"/>
      <c r="G1628" s="631"/>
      <c r="H1628" s="631"/>
      <c r="I1628" s="631"/>
      <c r="J1628" s="631"/>
    </row>
    <row r="1629" spans="1:10" ht="12.75">
      <c r="A1629" s="631"/>
      <c r="B1629" s="631"/>
      <c r="C1629" s="631"/>
      <c r="D1629" s="631"/>
      <c r="E1629" s="631"/>
      <c r="F1629" s="631"/>
      <c r="G1629" s="631"/>
      <c r="H1629" s="631"/>
      <c r="I1629" s="631"/>
      <c r="J1629" s="631"/>
    </row>
    <row r="1630" spans="1:10" ht="12.75">
      <c r="A1630" s="631"/>
      <c r="B1630" s="631"/>
      <c r="C1630" s="631"/>
      <c r="D1630" s="631"/>
      <c r="E1630" s="631"/>
      <c r="F1630" s="631"/>
      <c r="G1630" s="631"/>
      <c r="H1630" s="631"/>
      <c r="I1630" s="631"/>
      <c r="J1630" s="631"/>
    </row>
    <row r="1631" spans="1:10" ht="12.75">
      <c r="A1631" s="631"/>
      <c r="B1631" s="631"/>
      <c r="C1631" s="631"/>
      <c r="D1631" s="631"/>
      <c r="E1631" s="631"/>
      <c r="F1631" s="631"/>
      <c r="G1631" s="631"/>
      <c r="H1631" s="631"/>
      <c r="I1631" s="631"/>
      <c r="J1631" s="631"/>
    </row>
    <row r="1632" spans="1:10" ht="12.75">
      <c r="A1632" s="631"/>
      <c r="B1632" s="631"/>
      <c r="C1632" s="631"/>
      <c r="D1632" s="631"/>
      <c r="E1632" s="631"/>
      <c r="F1632" s="631"/>
      <c r="G1632" s="631"/>
      <c r="H1632" s="631"/>
      <c r="I1632" s="631"/>
      <c r="J1632" s="631"/>
    </row>
    <row r="1633" spans="1:10" ht="12.75">
      <c r="A1633" s="631"/>
      <c r="B1633" s="631"/>
      <c r="C1633" s="631"/>
      <c r="D1633" s="631"/>
      <c r="E1633" s="631"/>
      <c r="F1633" s="631"/>
      <c r="G1633" s="631"/>
      <c r="H1633" s="631"/>
      <c r="I1633" s="631"/>
      <c r="J1633" s="631"/>
    </row>
    <row r="1634" spans="1:10" ht="12.75">
      <c r="A1634" s="631"/>
      <c r="B1634" s="631"/>
      <c r="C1634" s="631"/>
      <c r="D1634" s="631"/>
      <c r="E1634" s="631"/>
      <c r="F1634" s="631"/>
      <c r="G1634" s="631"/>
      <c r="H1634" s="631"/>
      <c r="I1634" s="631"/>
      <c r="J1634" s="631"/>
    </row>
    <row r="1635" spans="1:10" ht="12.75">
      <c r="A1635" s="631"/>
      <c r="B1635" s="631"/>
      <c r="C1635" s="631"/>
      <c r="D1635" s="631"/>
      <c r="E1635" s="631"/>
      <c r="F1635" s="631"/>
      <c r="G1635" s="631"/>
      <c r="H1635" s="631"/>
      <c r="I1635" s="631"/>
      <c r="J1635" s="631"/>
    </row>
    <row r="1636" spans="1:10" ht="12.75">
      <c r="A1636" s="631"/>
      <c r="B1636" s="631"/>
      <c r="C1636" s="631"/>
      <c r="D1636" s="631"/>
      <c r="E1636" s="631"/>
      <c r="F1636" s="631"/>
      <c r="G1636" s="631"/>
      <c r="H1636" s="631"/>
      <c r="I1636" s="631"/>
      <c r="J1636" s="631"/>
    </row>
    <row r="1637" spans="1:10" ht="12.75">
      <c r="A1637" s="631"/>
      <c r="B1637" s="631"/>
      <c r="C1637" s="631"/>
      <c r="D1637" s="631"/>
      <c r="E1637" s="631"/>
      <c r="F1637" s="631"/>
      <c r="G1637" s="631"/>
      <c r="H1637" s="631"/>
      <c r="I1637" s="631"/>
      <c r="J1637" s="631"/>
    </row>
    <row r="1638" spans="1:10" ht="12.75">
      <c r="A1638" s="631"/>
      <c r="B1638" s="631"/>
      <c r="C1638" s="631"/>
      <c r="D1638" s="631"/>
      <c r="E1638" s="631"/>
      <c r="F1638" s="631"/>
      <c r="G1638" s="631"/>
      <c r="H1638" s="631"/>
      <c r="I1638" s="631"/>
      <c r="J1638" s="631"/>
    </row>
    <row r="1639" spans="1:10" ht="12.75">
      <c r="A1639" s="631"/>
      <c r="B1639" s="631"/>
      <c r="C1639" s="631"/>
      <c r="D1639" s="631"/>
      <c r="E1639" s="631"/>
      <c r="F1639" s="631"/>
      <c r="G1639" s="631"/>
      <c r="H1639" s="631"/>
      <c r="I1639" s="631"/>
      <c r="J1639" s="631"/>
    </row>
    <row r="1640" spans="1:10" ht="12.75">
      <c r="A1640" s="631"/>
      <c r="B1640" s="631"/>
      <c r="C1640" s="631"/>
      <c r="D1640" s="631"/>
      <c r="E1640" s="631"/>
      <c r="F1640" s="631"/>
      <c r="G1640" s="631"/>
      <c r="H1640" s="631"/>
      <c r="I1640" s="631"/>
      <c r="J1640" s="631"/>
    </row>
    <row r="1641" spans="1:10" ht="12.75">
      <c r="A1641" s="631"/>
      <c r="B1641" s="631"/>
      <c r="C1641" s="631"/>
      <c r="D1641" s="631"/>
      <c r="E1641" s="631"/>
      <c r="F1641" s="631"/>
      <c r="G1641" s="631"/>
      <c r="H1641" s="631"/>
      <c r="I1641" s="631"/>
      <c r="J1641" s="631"/>
    </row>
    <row r="1642" spans="1:10" ht="12.75">
      <c r="A1642" s="631"/>
      <c r="B1642" s="631"/>
      <c r="C1642" s="631"/>
      <c r="D1642" s="631"/>
      <c r="E1642" s="631"/>
      <c r="F1642" s="631"/>
      <c r="G1642" s="631"/>
      <c r="H1642" s="631"/>
      <c r="I1642" s="631"/>
      <c r="J1642" s="631"/>
    </row>
    <row r="1643" spans="1:10" ht="12.75">
      <c r="A1643" s="631"/>
      <c r="B1643" s="631"/>
      <c r="C1643" s="631"/>
      <c r="D1643" s="631"/>
      <c r="E1643" s="631"/>
      <c r="F1643" s="631"/>
      <c r="G1643" s="631"/>
      <c r="H1643" s="631"/>
      <c r="I1643" s="631"/>
      <c r="J1643" s="631"/>
    </row>
    <row r="1644" spans="1:10" ht="12.75">
      <c r="A1644" s="631"/>
      <c r="B1644" s="631"/>
      <c r="C1644" s="631"/>
      <c r="D1644" s="631"/>
      <c r="E1644" s="631"/>
      <c r="F1644" s="631"/>
      <c r="G1644" s="631"/>
      <c r="H1644" s="631"/>
      <c r="I1644" s="631"/>
      <c r="J1644" s="631"/>
    </row>
    <row r="1645" spans="1:10" ht="12.75">
      <c r="A1645" s="631"/>
      <c r="B1645" s="631"/>
      <c r="C1645" s="631"/>
      <c r="D1645" s="631"/>
      <c r="E1645" s="631"/>
      <c r="F1645" s="631"/>
      <c r="G1645" s="631"/>
      <c r="H1645" s="631"/>
      <c r="I1645" s="631"/>
      <c r="J1645" s="631"/>
    </row>
    <row r="1646" spans="1:10" ht="12.75">
      <c r="A1646" s="631"/>
      <c r="B1646" s="631"/>
      <c r="C1646" s="631"/>
      <c r="D1646" s="631"/>
      <c r="E1646" s="631"/>
      <c r="F1646" s="631"/>
      <c r="G1646" s="631"/>
      <c r="H1646" s="631"/>
      <c r="I1646" s="631"/>
      <c r="J1646" s="631"/>
    </row>
    <row r="1647" spans="1:10" ht="12.75">
      <c r="A1647" s="631"/>
      <c r="B1647" s="631"/>
      <c r="C1647" s="631"/>
      <c r="D1647" s="631"/>
      <c r="E1647" s="631"/>
      <c r="F1647" s="631"/>
      <c r="G1647" s="631"/>
      <c r="H1647" s="631"/>
      <c r="I1647" s="631"/>
      <c r="J1647" s="631"/>
    </row>
    <row r="1648" spans="1:10" ht="12.75">
      <c r="A1648" s="631"/>
      <c r="B1648" s="631"/>
      <c r="C1648" s="631"/>
      <c r="D1648" s="631"/>
      <c r="E1648" s="631"/>
      <c r="F1648" s="631"/>
      <c r="G1648" s="631"/>
      <c r="H1648" s="631"/>
      <c r="I1648" s="631"/>
      <c r="J1648" s="631"/>
    </row>
    <row r="1649" spans="1:10" ht="12.75">
      <c r="A1649" s="631"/>
      <c r="B1649" s="631"/>
      <c r="C1649" s="631"/>
      <c r="D1649" s="631"/>
      <c r="E1649" s="631"/>
      <c r="F1649" s="631"/>
      <c r="G1649" s="631"/>
      <c r="H1649" s="631"/>
      <c r="I1649" s="631"/>
      <c r="J1649" s="631"/>
    </row>
    <row r="1650" spans="1:10" ht="12.75">
      <c r="A1650" s="631"/>
      <c r="B1650" s="631"/>
      <c r="C1650" s="631"/>
      <c r="D1650" s="631"/>
      <c r="E1650" s="631"/>
      <c r="F1650" s="631"/>
      <c r="G1650" s="631"/>
      <c r="H1650" s="631"/>
      <c r="I1650" s="631"/>
      <c r="J1650" s="631"/>
    </row>
    <row r="1651" spans="1:10" ht="12.75">
      <c r="A1651" s="631"/>
      <c r="B1651" s="631"/>
      <c r="C1651" s="631"/>
      <c r="D1651" s="631"/>
      <c r="E1651" s="631"/>
      <c r="F1651" s="631"/>
      <c r="G1651" s="631"/>
      <c r="H1651" s="631"/>
      <c r="I1651" s="631"/>
      <c r="J1651" s="631"/>
    </row>
    <row r="1652" spans="1:10" ht="12.75">
      <c r="A1652" s="631"/>
      <c r="B1652" s="631"/>
      <c r="C1652" s="631"/>
      <c r="D1652" s="631"/>
      <c r="E1652" s="631"/>
      <c r="F1652" s="631"/>
      <c r="G1652" s="631"/>
      <c r="H1652" s="631"/>
      <c r="I1652" s="631"/>
      <c r="J1652" s="631"/>
    </row>
    <row r="1653" spans="1:10" ht="12.75">
      <c r="A1653" s="631"/>
      <c r="B1653" s="631"/>
      <c r="C1653" s="631"/>
      <c r="D1653" s="631"/>
      <c r="E1653" s="631"/>
      <c r="F1653" s="631"/>
      <c r="G1653" s="631"/>
      <c r="H1653" s="631"/>
      <c r="I1653" s="631"/>
      <c r="J1653" s="631"/>
    </row>
    <row r="1654" spans="1:10" ht="12.75">
      <c r="A1654" s="631"/>
      <c r="B1654" s="631"/>
      <c r="C1654" s="631"/>
      <c r="D1654" s="631"/>
      <c r="E1654" s="631"/>
      <c r="F1654" s="631"/>
      <c r="G1654" s="631"/>
      <c r="H1654" s="631"/>
      <c r="I1654" s="631"/>
      <c r="J1654" s="631"/>
    </row>
    <row r="1655" spans="1:10" ht="12.75">
      <c r="A1655" s="631"/>
      <c r="B1655" s="631"/>
      <c r="C1655" s="631"/>
      <c r="D1655" s="631"/>
      <c r="E1655" s="631"/>
      <c r="F1655" s="631"/>
      <c r="G1655" s="631"/>
      <c r="H1655" s="631"/>
      <c r="I1655" s="631"/>
      <c r="J1655" s="631"/>
    </row>
    <row r="1656" spans="1:10" ht="12.75">
      <c r="A1656" s="631"/>
      <c r="B1656" s="631"/>
      <c r="C1656" s="631"/>
      <c r="D1656" s="631"/>
      <c r="E1656" s="631"/>
      <c r="F1656" s="631"/>
      <c r="G1656" s="631"/>
      <c r="H1656" s="631"/>
      <c r="I1656" s="631"/>
      <c r="J1656" s="631"/>
    </row>
    <row r="1657" spans="1:10" ht="12.75">
      <c r="A1657" s="631"/>
      <c r="B1657" s="631"/>
      <c r="C1657" s="631"/>
      <c r="D1657" s="631"/>
      <c r="E1657" s="631"/>
      <c r="F1657" s="631"/>
      <c r="G1657" s="631"/>
      <c r="H1657" s="631"/>
      <c r="I1657" s="631"/>
      <c r="J1657" s="631"/>
    </row>
    <row r="1658" spans="1:10" ht="12.75">
      <c r="A1658" s="631"/>
      <c r="B1658" s="631"/>
      <c r="C1658" s="631"/>
      <c r="D1658" s="631"/>
      <c r="E1658" s="631"/>
      <c r="F1658" s="631"/>
      <c r="G1658" s="631"/>
      <c r="H1658" s="631"/>
      <c r="I1658" s="631"/>
      <c r="J1658" s="631"/>
    </row>
    <row r="1659" spans="1:10" ht="12.75">
      <c r="A1659" s="631"/>
      <c r="B1659" s="631"/>
      <c r="C1659" s="631"/>
      <c r="D1659" s="631"/>
      <c r="E1659" s="631"/>
      <c r="F1659" s="631"/>
      <c r="G1659" s="631"/>
      <c r="H1659" s="631"/>
      <c r="I1659" s="631"/>
      <c r="J1659" s="631"/>
    </row>
    <row r="1660" spans="1:10" ht="12.75">
      <c r="A1660" s="631"/>
      <c r="B1660" s="631"/>
      <c r="C1660" s="631"/>
      <c r="D1660" s="631"/>
      <c r="E1660" s="631"/>
      <c r="F1660" s="631"/>
      <c r="G1660" s="631"/>
      <c r="H1660" s="631"/>
      <c r="I1660" s="631"/>
      <c r="J1660" s="631"/>
    </row>
    <row r="1661" spans="1:10" ht="12.75">
      <c r="A1661" s="631"/>
      <c r="B1661" s="631"/>
      <c r="C1661" s="631"/>
      <c r="D1661" s="631"/>
      <c r="E1661" s="631"/>
      <c r="F1661" s="631"/>
      <c r="G1661" s="631"/>
      <c r="H1661" s="631"/>
      <c r="I1661" s="631"/>
      <c r="J1661" s="631"/>
    </row>
    <row r="1662" spans="1:10" ht="12.75">
      <c r="A1662" s="631"/>
      <c r="B1662" s="631"/>
      <c r="C1662" s="631"/>
      <c r="D1662" s="631"/>
      <c r="E1662" s="631"/>
      <c r="F1662" s="631"/>
      <c r="G1662" s="631"/>
      <c r="H1662" s="631"/>
      <c r="I1662" s="631"/>
      <c r="J1662" s="631"/>
    </row>
    <row r="1663" spans="1:10" ht="12.75">
      <c r="A1663" s="631"/>
      <c r="B1663" s="631"/>
      <c r="C1663" s="631"/>
      <c r="D1663" s="631"/>
      <c r="E1663" s="631"/>
      <c r="F1663" s="631"/>
      <c r="G1663" s="631"/>
      <c r="H1663" s="631"/>
      <c r="I1663" s="631"/>
      <c r="J1663" s="631"/>
    </row>
    <row r="1664" spans="1:10" ht="12.75">
      <c r="A1664" s="631"/>
      <c r="B1664" s="631"/>
      <c r="C1664" s="631"/>
      <c r="D1664" s="631"/>
      <c r="E1664" s="631"/>
      <c r="F1664" s="631"/>
      <c r="G1664" s="631"/>
      <c r="H1664" s="631"/>
      <c r="I1664" s="631"/>
      <c r="J1664" s="631"/>
    </row>
    <row r="1665" spans="1:10" ht="12.75">
      <c r="A1665" s="631"/>
      <c r="B1665" s="631"/>
      <c r="C1665" s="631"/>
      <c r="D1665" s="631"/>
      <c r="E1665" s="631"/>
      <c r="F1665" s="631"/>
      <c r="G1665" s="631"/>
      <c r="H1665" s="631"/>
      <c r="I1665" s="631"/>
      <c r="J1665" s="631"/>
    </row>
    <row r="1666" spans="1:10" ht="12.75">
      <c r="A1666" s="631"/>
      <c r="B1666" s="631"/>
      <c r="C1666" s="631"/>
      <c r="D1666" s="631"/>
      <c r="E1666" s="631"/>
      <c r="F1666" s="631"/>
      <c r="G1666" s="631"/>
      <c r="H1666" s="631"/>
      <c r="I1666" s="631"/>
      <c r="J1666" s="631"/>
    </row>
    <row r="1667" spans="1:10" ht="12.75">
      <c r="A1667" s="631"/>
      <c r="B1667" s="631"/>
      <c r="C1667" s="631"/>
      <c r="D1667" s="631"/>
      <c r="E1667" s="631"/>
      <c r="F1667" s="631"/>
      <c r="G1667" s="631"/>
      <c r="H1667" s="631"/>
      <c r="I1667" s="631"/>
      <c r="J1667" s="631"/>
    </row>
    <row r="1668" spans="1:10" ht="12.75">
      <c r="A1668" s="631"/>
      <c r="B1668" s="631"/>
      <c r="C1668" s="631"/>
      <c r="D1668" s="631"/>
      <c r="E1668" s="631"/>
      <c r="F1668" s="631"/>
      <c r="G1668" s="631"/>
      <c r="H1668" s="631"/>
      <c r="I1668" s="631"/>
      <c r="J1668" s="631"/>
    </row>
    <row r="1669" spans="1:10" ht="12.75">
      <c r="A1669" s="631"/>
      <c r="B1669" s="631"/>
      <c r="C1669" s="631"/>
      <c r="D1669" s="631"/>
      <c r="E1669" s="631"/>
      <c r="F1669" s="631"/>
      <c r="G1669" s="631"/>
      <c r="H1669" s="631"/>
      <c r="I1669" s="631"/>
      <c r="J1669" s="631"/>
    </row>
    <row r="1670" spans="1:10" ht="12.75">
      <c r="A1670" s="631"/>
      <c r="B1670" s="631"/>
      <c r="C1670" s="631"/>
      <c r="D1670" s="631"/>
      <c r="E1670" s="631"/>
      <c r="F1670" s="631"/>
      <c r="G1670" s="631"/>
      <c r="H1670" s="631"/>
      <c r="I1670" s="631"/>
      <c r="J1670" s="631"/>
    </row>
    <row r="1671" spans="1:10" ht="12.75">
      <c r="A1671" s="631"/>
      <c r="B1671" s="631"/>
      <c r="C1671" s="631"/>
      <c r="D1671" s="631"/>
      <c r="E1671" s="631"/>
      <c r="F1671" s="631"/>
      <c r="G1671" s="631"/>
      <c r="H1671" s="631"/>
      <c r="I1671" s="631"/>
      <c r="J1671" s="631"/>
    </row>
    <row r="1672" spans="1:10" ht="12.75">
      <c r="A1672" s="631"/>
      <c r="B1672" s="631"/>
      <c r="C1672" s="631"/>
      <c r="D1672" s="631"/>
      <c r="E1672" s="631"/>
      <c r="F1672" s="631"/>
      <c r="G1672" s="631"/>
      <c r="H1672" s="631"/>
      <c r="I1672" s="631"/>
      <c r="J1672" s="631"/>
    </row>
    <row r="1673" spans="1:10" ht="12.75">
      <c r="A1673" s="631"/>
      <c r="B1673" s="631"/>
      <c r="C1673" s="631"/>
      <c r="D1673" s="631"/>
      <c r="E1673" s="631"/>
      <c r="F1673" s="631"/>
      <c r="G1673" s="631"/>
      <c r="H1673" s="631"/>
      <c r="I1673" s="631"/>
      <c r="J1673" s="631"/>
    </row>
    <row r="1674" spans="1:10" ht="12.75">
      <c r="A1674" s="631"/>
      <c r="B1674" s="631"/>
      <c r="C1674" s="631"/>
      <c r="D1674" s="631"/>
      <c r="E1674" s="631"/>
      <c r="F1674" s="631"/>
      <c r="G1674" s="631"/>
      <c r="H1674" s="631"/>
      <c r="I1674" s="631"/>
      <c r="J1674" s="631"/>
    </row>
    <row r="1675" spans="1:10" ht="12.75">
      <c r="A1675" s="631"/>
      <c r="B1675" s="631"/>
      <c r="C1675" s="631"/>
      <c r="D1675" s="631"/>
      <c r="E1675" s="631"/>
      <c r="F1675" s="631"/>
      <c r="G1675" s="631"/>
      <c r="H1675" s="631"/>
      <c r="I1675" s="631"/>
      <c r="J1675" s="631"/>
    </row>
    <row r="1676" spans="1:10" ht="12.75">
      <c r="A1676" s="631"/>
      <c r="B1676" s="631"/>
      <c r="C1676" s="631"/>
      <c r="D1676" s="631"/>
      <c r="E1676" s="631"/>
      <c r="F1676" s="631"/>
      <c r="G1676" s="631"/>
      <c r="H1676" s="631"/>
      <c r="I1676" s="631"/>
      <c r="J1676" s="631"/>
    </row>
    <row r="1677" spans="1:10" ht="12.75">
      <c r="A1677" s="631"/>
      <c r="B1677" s="631"/>
      <c r="C1677" s="631"/>
      <c r="D1677" s="631"/>
      <c r="E1677" s="631"/>
      <c r="F1677" s="631"/>
      <c r="G1677" s="631"/>
      <c r="H1677" s="631"/>
      <c r="I1677" s="631"/>
      <c r="J1677" s="631"/>
    </row>
    <row r="1678" spans="1:10" ht="12.75">
      <c r="A1678" s="631"/>
      <c r="B1678" s="631"/>
      <c r="C1678" s="631"/>
      <c r="D1678" s="631"/>
      <c r="E1678" s="631"/>
      <c r="F1678" s="631"/>
      <c r="G1678" s="631"/>
      <c r="H1678" s="631"/>
      <c r="I1678" s="631"/>
      <c r="J1678" s="631"/>
    </row>
    <row r="1679" spans="1:10" ht="12.75">
      <c r="A1679" s="631"/>
      <c r="B1679" s="631"/>
      <c r="C1679" s="631"/>
      <c r="D1679" s="631"/>
      <c r="E1679" s="631"/>
      <c r="F1679" s="631"/>
      <c r="G1679" s="631"/>
      <c r="H1679" s="631"/>
      <c r="I1679" s="631"/>
      <c r="J1679" s="631"/>
    </row>
    <row r="1680" spans="1:10" ht="12.75">
      <c r="A1680" s="631"/>
      <c r="B1680" s="631"/>
      <c r="C1680" s="631"/>
      <c r="D1680" s="631"/>
      <c r="E1680" s="631"/>
      <c r="F1680" s="631"/>
      <c r="G1680" s="631"/>
      <c r="H1680" s="631"/>
      <c r="I1680" s="631"/>
      <c r="J1680" s="631"/>
    </row>
    <row r="1681" spans="1:10" ht="12.75">
      <c r="A1681" s="631"/>
      <c r="B1681" s="631"/>
      <c r="C1681" s="631"/>
      <c r="D1681" s="631"/>
      <c r="E1681" s="631"/>
      <c r="F1681" s="631"/>
      <c r="G1681" s="631"/>
      <c r="H1681" s="631"/>
      <c r="I1681" s="631"/>
      <c r="J1681" s="631"/>
    </row>
    <row r="1682" spans="1:10" ht="12.75">
      <c r="A1682" s="631"/>
      <c r="B1682" s="631"/>
      <c r="C1682" s="631"/>
      <c r="D1682" s="631"/>
      <c r="E1682" s="631"/>
      <c r="F1682" s="631"/>
      <c r="G1682" s="631"/>
      <c r="H1682" s="631"/>
      <c r="I1682" s="631"/>
      <c r="J1682" s="631"/>
    </row>
    <row r="1683" spans="1:10" ht="12.75">
      <c r="A1683" s="631"/>
      <c r="B1683" s="631"/>
      <c r="C1683" s="631"/>
      <c r="D1683" s="631"/>
      <c r="E1683" s="631"/>
      <c r="F1683" s="631"/>
      <c r="G1683" s="631"/>
      <c r="H1683" s="631"/>
      <c r="I1683" s="631"/>
      <c r="J1683" s="631"/>
    </row>
    <row r="1684" spans="1:10" ht="12.75">
      <c r="A1684" s="631"/>
      <c r="B1684" s="631"/>
      <c r="C1684" s="631"/>
      <c r="D1684" s="631"/>
      <c r="E1684" s="631"/>
      <c r="F1684" s="631"/>
      <c r="G1684" s="631"/>
      <c r="H1684" s="631"/>
      <c r="I1684" s="631"/>
      <c r="J1684" s="631"/>
    </row>
    <row r="1685" spans="1:10" ht="12.75">
      <c r="A1685" s="631"/>
      <c r="B1685" s="631"/>
      <c r="C1685" s="631"/>
      <c r="D1685" s="631"/>
      <c r="E1685" s="631"/>
      <c r="F1685" s="631"/>
      <c r="G1685" s="631"/>
      <c r="H1685" s="631"/>
      <c r="I1685" s="631"/>
      <c r="J1685" s="631"/>
    </row>
    <row r="1686" spans="1:10" ht="12.75">
      <c r="A1686" s="631"/>
      <c r="B1686" s="631"/>
      <c r="C1686" s="631"/>
      <c r="D1686" s="631"/>
      <c r="E1686" s="631"/>
      <c r="F1686" s="631"/>
      <c r="G1686" s="631"/>
      <c r="H1686" s="631"/>
      <c r="I1686" s="631"/>
      <c r="J1686" s="631"/>
    </row>
    <row r="1687" spans="1:10" ht="12.75">
      <c r="A1687" s="631"/>
      <c r="B1687" s="631"/>
      <c r="C1687" s="631"/>
      <c r="D1687" s="631"/>
      <c r="E1687" s="631"/>
      <c r="F1687" s="631"/>
      <c r="G1687" s="631"/>
      <c r="H1687" s="631"/>
      <c r="I1687" s="631"/>
      <c r="J1687" s="631"/>
    </row>
    <row r="1688" spans="1:10" ht="12.75">
      <c r="A1688" s="631"/>
      <c r="B1688" s="631"/>
      <c r="C1688" s="631"/>
      <c r="D1688" s="631"/>
      <c r="E1688" s="631"/>
      <c r="F1688" s="631"/>
      <c r="G1688" s="631"/>
      <c r="H1688" s="631"/>
      <c r="I1688" s="631"/>
      <c r="J1688" s="631"/>
    </row>
    <row r="1689" spans="1:10" ht="12.75">
      <c r="A1689" s="631"/>
      <c r="B1689" s="631"/>
      <c r="C1689" s="631"/>
      <c r="D1689" s="631"/>
      <c r="E1689" s="631"/>
      <c r="F1689" s="631"/>
      <c r="G1689" s="631"/>
      <c r="H1689" s="631"/>
      <c r="I1689" s="631"/>
      <c r="J1689" s="631"/>
    </row>
    <row r="1690" spans="1:10" ht="12.75">
      <c r="A1690" s="631"/>
      <c r="B1690" s="631"/>
      <c r="C1690" s="631"/>
      <c r="D1690" s="631"/>
      <c r="E1690" s="631"/>
      <c r="F1690" s="631"/>
      <c r="G1690" s="631"/>
      <c r="H1690" s="631"/>
      <c r="I1690" s="631"/>
      <c r="J1690" s="631"/>
    </row>
    <row r="1691" spans="1:10" ht="12.75">
      <c r="A1691" s="631"/>
      <c r="B1691" s="631"/>
      <c r="C1691" s="631"/>
      <c r="D1691" s="631"/>
      <c r="E1691" s="631"/>
      <c r="F1691" s="631"/>
      <c r="G1691" s="631"/>
      <c r="H1691" s="631"/>
      <c r="I1691" s="631"/>
      <c r="J1691" s="631"/>
    </row>
    <row r="1692" spans="1:10" ht="12.75">
      <c r="A1692" s="631"/>
      <c r="B1692" s="631"/>
      <c r="C1692" s="631"/>
      <c r="D1692" s="631"/>
      <c r="E1692" s="631"/>
      <c r="F1692" s="631"/>
      <c r="G1692" s="631"/>
      <c r="H1692" s="631"/>
      <c r="I1692" s="631"/>
      <c r="J1692" s="631"/>
    </row>
    <row r="1693" spans="1:10" ht="12.75">
      <c r="A1693" s="631"/>
      <c r="B1693" s="631"/>
      <c r="C1693" s="631"/>
      <c r="D1693" s="631"/>
      <c r="E1693" s="631"/>
      <c r="F1693" s="631"/>
      <c r="G1693" s="631"/>
      <c r="H1693" s="631"/>
      <c r="I1693" s="631"/>
      <c r="J1693" s="631"/>
    </row>
    <row r="1694" spans="1:10" ht="12.75">
      <c r="A1694" s="631"/>
      <c r="B1694" s="631"/>
      <c r="C1694" s="631"/>
      <c r="D1694" s="631"/>
      <c r="E1694" s="631"/>
      <c r="F1694" s="631"/>
      <c r="G1694" s="631"/>
      <c r="H1694" s="631"/>
      <c r="I1694" s="631"/>
      <c r="J1694" s="631"/>
    </row>
    <row r="1695" spans="1:10" ht="12.75">
      <c r="A1695" s="631"/>
      <c r="B1695" s="631"/>
      <c r="C1695" s="631"/>
      <c r="D1695" s="631"/>
      <c r="E1695" s="631"/>
      <c r="F1695" s="631"/>
      <c r="G1695" s="631"/>
      <c r="H1695" s="631"/>
      <c r="I1695" s="631"/>
      <c r="J1695" s="631"/>
    </row>
    <row r="1696" spans="1:10" ht="12.75">
      <c r="A1696" s="631"/>
      <c r="B1696" s="631"/>
      <c r="C1696" s="631"/>
      <c r="D1696" s="631"/>
      <c r="E1696" s="631"/>
      <c r="F1696" s="631"/>
      <c r="G1696" s="631"/>
      <c r="H1696" s="631"/>
      <c r="I1696" s="631"/>
      <c r="J1696" s="631"/>
    </row>
    <row r="1697" spans="1:10" ht="12.75">
      <c r="A1697" s="631"/>
      <c r="B1697" s="631"/>
      <c r="C1697" s="631"/>
      <c r="D1697" s="631"/>
      <c r="E1697" s="631"/>
      <c r="F1697" s="631"/>
      <c r="G1697" s="631"/>
      <c r="H1697" s="631"/>
      <c r="I1697" s="631"/>
      <c r="J1697" s="631"/>
    </row>
    <row r="1698" spans="1:10" ht="12.75">
      <c r="A1698" s="631"/>
      <c r="B1698" s="631"/>
      <c r="C1698" s="631"/>
      <c r="D1698" s="631"/>
      <c r="E1698" s="631"/>
      <c r="F1698" s="631"/>
      <c r="G1698" s="631"/>
      <c r="H1698" s="631"/>
      <c r="I1698" s="631"/>
      <c r="J1698" s="631"/>
    </row>
    <row r="1699" spans="1:10" ht="12.75">
      <c r="A1699" s="631"/>
      <c r="B1699" s="631"/>
      <c r="C1699" s="631"/>
      <c r="D1699" s="631"/>
      <c r="E1699" s="631"/>
      <c r="F1699" s="631"/>
      <c r="G1699" s="631"/>
      <c r="H1699" s="631"/>
      <c r="I1699" s="631"/>
      <c r="J1699" s="631"/>
    </row>
    <row r="1700" spans="1:10" ht="12.75">
      <c r="A1700" s="631"/>
      <c r="B1700" s="631"/>
      <c r="C1700" s="631"/>
      <c r="D1700" s="631"/>
      <c r="E1700" s="631"/>
      <c r="F1700" s="631"/>
      <c r="G1700" s="631"/>
      <c r="H1700" s="631"/>
      <c r="I1700" s="631"/>
      <c r="J1700" s="631"/>
    </row>
    <row r="1701" spans="1:10" ht="12.75">
      <c r="A1701" s="631"/>
      <c r="B1701" s="631"/>
      <c r="C1701" s="631"/>
      <c r="D1701" s="631"/>
      <c r="E1701" s="631"/>
      <c r="F1701" s="631"/>
      <c r="G1701" s="631"/>
      <c r="H1701" s="631"/>
      <c r="I1701" s="631"/>
      <c r="J1701" s="631"/>
    </row>
    <row r="1702" spans="1:10" ht="12.75">
      <c r="A1702" s="631"/>
      <c r="B1702" s="631"/>
      <c r="C1702" s="631"/>
      <c r="D1702" s="631"/>
      <c r="E1702" s="631"/>
      <c r="F1702" s="631"/>
      <c r="G1702" s="631"/>
      <c r="H1702" s="631"/>
      <c r="I1702" s="631"/>
      <c r="J1702" s="631"/>
    </row>
    <row r="1703" spans="1:10" ht="12.75">
      <c r="A1703" s="631"/>
      <c r="B1703" s="631"/>
      <c r="C1703" s="631"/>
      <c r="D1703" s="631"/>
      <c r="E1703" s="631"/>
      <c r="F1703" s="631"/>
      <c r="G1703" s="631"/>
      <c r="H1703" s="631"/>
      <c r="I1703" s="631"/>
      <c r="J1703" s="631"/>
    </row>
    <row r="1704" spans="1:10" ht="12.75">
      <c r="A1704" s="631"/>
      <c r="B1704" s="631"/>
      <c r="C1704" s="631"/>
      <c r="D1704" s="631"/>
      <c r="E1704" s="631"/>
      <c r="F1704" s="631"/>
      <c r="G1704" s="631"/>
      <c r="H1704" s="631"/>
      <c r="I1704" s="631"/>
      <c r="J1704" s="631"/>
    </row>
    <row r="1705" spans="1:10" ht="12.75">
      <c r="A1705" s="631"/>
      <c r="B1705" s="631"/>
      <c r="C1705" s="631"/>
      <c r="D1705" s="631"/>
      <c r="E1705" s="631"/>
      <c r="F1705" s="631"/>
      <c r="G1705" s="631"/>
      <c r="H1705" s="631"/>
      <c r="I1705" s="631"/>
      <c r="J1705" s="631"/>
    </row>
    <row r="1706" spans="1:10" ht="12.75">
      <c r="A1706" s="631"/>
      <c r="B1706" s="631"/>
      <c r="C1706" s="631"/>
      <c r="D1706" s="631"/>
      <c r="E1706" s="631"/>
      <c r="F1706" s="631"/>
      <c r="G1706" s="631"/>
      <c r="H1706" s="631"/>
      <c r="I1706" s="631"/>
      <c r="J1706" s="631"/>
    </row>
    <row r="1707" spans="1:10" ht="12.75">
      <c r="A1707" s="631"/>
      <c r="B1707" s="631"/>
      <c r="C1707" s="631"/>
      <c r="D1707" s="631"/>
      <c r="E1707" s="631"/>
      <c r="F1707" s="631"/>
      <c r="G1707" s="631"/>
      <c r="H1707" s="631"/>
      <c r="I1707" s="631"/>
      <c r="J1707" s="631"/>
    </row>
    <row r="1708" spans="1:10" ht="12.75">
      <c r="A1708" s="631"/>
      <c r="B1708" s="631"/>
      <c r="C1708" s="631"/>
      <c r="D1708" s="631"/>
      <c r="E1708" s="631"/>
      <c r="F1708" s="631"/>
      <c r="G1708" s="631"/>
      <c r="H1708" s="631"/>
      <c r="I1708" s="631"/>
      <c r="J1708" s="631"/>
    </row>
    <row r="1709" spans="1:10" ht="12.75">
      <c r="A1709" s="631"/>
      <c r="B1709" s="631"/>
      <c r="C1709" s="631"/>
      <c r="D1709" s="631"/>
      <c r="E1709" s="631"/>
      <c r="F1709" s="631"/>
      <c r="G1709" s="631"/>
      <c r="H1709" s="631"/>
      <c r="I1709" s="631"/>
      <c r="J1709" s="631"/>
    </row>
    <row r="1710" spans="1:10" ht="12.75">
      <c r="A1710" s="631"/>
      <c r="B1710" s="631"/>
      <c r="C1710" s="631"/>
      <c r="D1710" s="631"/>
      <c r="E1710" s="631"/>
      <c r="F1710" s="631"/>
      <c r="G1710" s="631"/>
      <c r="H1710" s="631"/>
      <c r="I1710" s="631"/>
      <c r="J1710" s="631"/>
    </row>
    <row r="1711" spans="1:10" ht="12.75">
      <c r="A1711" s="631"/>
      <c r="B1711" s="631"/>
      <c r="C1711" s="631"/>
      <c r="D1711" s="631"/>
      <c r="E1711" s="631"/>
      <c r="F1711" s="631"/>
      <c r="G1711" s="631"/>
      <c r="H1711" s="631"/>
      <c r="I1711" s="631"/>
      <c r="J1711" s="631"/>
    </row>
    <row r="1712" spans="1:10" ht="12.75">
      <c r="A1712" s="631"/>
      <c r="B1712" s="631"/>
      <c r="C1712" s="631"/>
      <c r="D1712" s="631"/>
      <c r="E1712" s="631"/>
      <c r="F1712" s="631"/>
      <c r="G1712" s="631"/>
      <c r="H1712" s="631"/>
      <c r="I1712" s="631"/>
      <c r="J1712" s="631"/>
    </row>
    <row r="1713" spans="1:10" ht="12.75">
      <c r="A1713" s="631"/>
      <c r="B1713" s="631"/>
      <c r="C1713" s="631"/>
      <c r="D1713" s="631"/>
      <c r="E1713" s="631"/>
      <c r="F1713" s="631"/>
      <c r="G1713" s="631"/>
      <c r="H1713" s="631"/>
      <c r="I1713" s="631"/>
      <c r="J1713" s="631"/>
    </row>
    <row r="1714" spans="1:10" ht="12.75">
      <c r="A1714" s="631"/>
      <c r="B1714" s="631"/>
      <c r="C1714" s="631"/>
      <c r="D1714" s="631"/>
      <c r="E1714" s="631"/>
      <c r="F1714" s="631"/>
      <c r="G1714" s="631"/>
      <c r="H1714" s="631"/>
      <c r="I1714" s="631"/>
      <c r="J1714" s="631"/>
    </row>
    <row r="1715" spans="1:10" ht="12.75">
      <c r="A1715" s="631"/>
      <c r="B1715" s="631"/>
      <c r="C1715" s="631"/>
      <c r="D1715" s="631"/>
      <c r="E1715" s="631"/>
      <c r="F1715" s="631"/>
      <c r="G1715" s="631"/>
      <c r="H1715" s="631"/>
      <c r="I1715" s="631"/>
      <c r="J1715" s="631"/>
    </row>
    <row r="1716" spans="1:10" ht="12.75">
      <c r="A1716" s="631"/>
      <c r="B1716" s="631"/>
      <c r="C1716" s="631"/>
      <c r="D1716" s="631"/>
      <c r="E1716" s="631"/>
      <c r="F1716" s="631"/>
      <c r="G1716" s="631"/>
      <c r="H1716" s="631"/>
      <c r="I1716" s="631"/>
      <c r="J1716" s="631"/>
    </row>
    <row r="1717" spans="1:10" ht="12.75">
      <c r="A1717" s="631"/>
      <c r="B1717" s="631"/>
      <c r="C1717" s="631"/>
      <c r="D1717" s="631"/>
      <c r="E1717" s="631"/>
      <c r="F1717" s="631"/>
      <c r="G1717" s="631"/>
      <c r="H1717" s="631"/>
      <c r="I1717" s="631"/>
      <c r="J1717" s="631"/>
    </row>
    <row r="1718" spans="1:10" ht="12.75">
      <c r="A1718" s="631"/>
      <c r="B1718" s="631"/>
      <c r="C1718" s="631"/>
      <c r="D1718" s="631"/>
      <c r="E1718" s="631"/>
      <c r="F1718" s="631"/>
      <c r="G1718" s="631"/>
      <c r="H1718" s="631"/>
      <c r="I1718" s="631"/>
      <c r="J1718" s="631"/>
    </row>
    <row r="1719" spans="1:10" ht="12.75">
      <c r="A1719" s="631"/>
      <c r="B1719" s="631"/>
      <c r="C1719" s="631"/>
      <c r="D1719" s="631"/>
      <c r="E1719" s="631"/>
      <c r="F1719" s="631"/>
      <c r="G1719" s="631"/>
      <c r="H1719" s="631"/>
      <c r="I1719" s="631"/>
      <c r="J1719" s="631"/>
    </row>
    <row r="1720" spans="1:10" ht="12.75">
      <c r="A1720" s="631"/>
      <c r="B1720" s="631"/>
      <c r="C1720" s="631"/>
      <c r="D1720" s="631"/>
      <c r="E1720" s="631"/>
      <c r="F1720" s="631"/>
      <c r="G1720" s="631"/>
      <c r="H1720" s="631"/>
      <c r="I1720" s="631"/>
      <c r="J1720" s="631"/>
    </row>
    <row r="1721" spans="1:10" ht="12.75">
      <c r="A1721" s="631"/>
      <c r="B1721" s="631"/>
      <c r="C1721" s="631"/>
      <c r="D1721" s="631"/>
      <c r="E1721" s="631"/>
      <c r="F1721" s="631"/>
      <c r="G1721" s="631"/>
      <c r="H1721" s="631"/>
      <c r="I1721" s="631"/>
      <c r="J1721" s="631"/>
    </row>
    <row r="1722" spans="1:10" ht="12.75">
      <c r="A1722" s="631"/>
      <c r="B1722" s="631"/>
      <c r="C1722" s="631"/>
      <c r="D1722" s="631"/>
      <c r="E1722" s="631"/>
      <c r="F1722" s="631"/>
      <c r="G1722" s="631"/>
      <c r="H1722" s="631"/>
      <c r="I1722" s="631"/>
      <c r="J1722" s="631"/>
    </row>
    <row r="1723" spans="1:10" ht="12.75">
      <c r="A1723" s="631"/>
      <c r="B1723" s="631"/>
      <c r="C1723" s="631"/>
      <c r="D1723" s="631"/>
      <c r="E1723" s="631"/>
      <c r="F1723" s="631"/>
      <c r="G1723" s="631"/>
      <c r="H1723" s="631"/>
      <c r="I1723" s="631"/>
      <c r="J1723" s="631"/>
    </row>
    <row r="1724" spans="1:10" ht="12.75">
      <c r="A1724" s="631"/>
      <c r="B1724" s="631"/>
      <c r="C1724" s="631"/>
      <c r="D1724" s="631"/>
      <c r="E1724" s="631"/>
      <c r="F1724" s="631"/>
      <c r="G1724" s="631"/>
      <c r="H1724" s="631"/>
      <c r="I1724" s="631"/>
      <c r="J1724" s="631"/>
    </row>
    <row r="1725" spans="1:10" ht="12.75">
      <c r="A1725" s="631"/>
      <c r="B1725" s="631"/>
      <c r="C1725" s="631"/>
      <c r="D1725" s="631"/>
      <c r="E1725" s="631"/>
      <c r="F1725" s="631"/>
      <c r="G1725" s="631"/>
      <c r="H1725" s="631"/>
      <c r="I1725" s="631"/>
      <c r="J1725" s="631"/>
    </row>
    <row r="1726" spans="1:10" ht="12.75">
      <c r="A1726" s="631"/>
      <c r="B1726" s="631"/>
      <c r="C1726" s="631"/>
      <c r="D1726" s="631"/>
      <c r="E1726" s="631"/>
      <c r="F1726" s="631"/>
      <c r="G1726" s="631"/>
      <c r="H1726" s="631"/>
      <c r="I1726" s="631"/>
      <c r="J1726" s="631"/>
    </row>
    <row r="1727" spans="1:10" ht="12.75">
      <c r="A1727" s="631"/>
      <c r="B1727" s="631"/>
      <c r="C1727" s="631"/>
      <c r="D1727" s="631"/>
      <c r="E1727" s="631"/>
      <c r="F1727" s="631"/>
      <c r="G1727" s="631"/>
      <c r="H1727" s="631"/>
      <c r="I1727" s="631"/>
      <c r="J1727" s="631"/>
    </row>
    <row r="1728" spans="1:10" ht="12.75">
      <c r="A1728" s="631"/>
      <c r="B1728" s="631"/>
      <c r="C1728" s="631"/>
      <c r="D1728" s="631"/>
      <c r="E1728" s="631"/>
      <c r="F1728" s="631"/>
      <c r="G1728" s="631"/>
      <c r="H1728" s="631"/>
      <c r="I1728" s="631"/>
      <c r="J1728" s="631"/>
    </row>
    <row r="1729" spans="1:10" ht="12.75">
      <c r="A1729" s="631"/>
      <c r="B1729" s="631"/>
      <c r="C1729" s="631"/>
      <c r="D1729" s="631"/>
      <c r="E1729" s="631"/>
      <c r="F1729" s="631"/>
      <c r="G1729" s="631"/>
      <c r="H1729" s="631"/>
      <c r="I1729" s="631"/>
      <c r="J1729" s="631"/>
    </row>
    <row r="1730" spans="1:10" ht="12.75">
      <c r="A1730" s="631"/>
      <c r="B1730" s="631"/>
      <c r="C1730" s="631"/>
      <c r="D1730" s="631"/>
      <c r="E1730" s="631"/>
      <c r="F1730" s="631"/>
      <c r="G1730" s="631"/>
      <c r="H1730" s="631"/>
      <c r="I1730" s="631"/>
      <c r="J1730" s="631"/>
    </row>
    <row r="1731" spans="1:10" ht="12.75">
      <c r="A1731" s="631"/>
      <c r="B1731" s="631"/>
      <c r="C1731" s="631"/>
      <c r="D1731" s="631"/>
      <c r="E1731" s="631"/>
      <c r="F1731" s="631"/>
      <c r="G1731" s="631"/>
      <c r="H1731" s="631"/>
      <c r="I1731" s="631"/>
      <c r="J1731" s="631"/>
    </row>
    <row r="1732" spans="1:10" ht="12.75">
      <c r="A1732" s="631"/>
      <c r="B1732" s="631"/>
      <c r="C1732" s="631"/>
      <c r="D1732" s="631"/>
      <c r="E1732" s="631"/>
      <c r="F1732" s="631"/>
      <c r="G1732" s="631"/>
      <c r="H1732" s="631"/>
      <c r="I1732" s="631"/>
      <c r="J1732" s="631"/>
    </row>
    <row r="1733" spans="1:10" ht="12.75">
      <c r="A1733" s="631"/>
      <c r="B1733" s="631"/>
      <c r="C1733" s="631"/>
      <c r="D1733" s="631"/>
      <c r="E1733" s="631"/>
      <c r="F1733" s="631"/>
      <c r="G1733" s="631"/>
      <c r="H1733" s="631"/>
      <c r="I1733" s="631"/>
      <c r="J1733" s="631"/>
    </row>
    <row r="1734" spans="1:10" ht="12.75">
      <c r="A1734" s="631"/>
      <c r="B1734" s="631"/>
      <c r="C1734" s="631"/>
      <c r="D1734" s="631"/>
      <c r="E1734" s="631"/>
      <c r="F1734" s="631"/>
      <c r="G1734" s="631"/>
      <c r="H1734" s="631"/>
      <c r="I1734" s="631"/>
      <c r="J1734" s="631"/>
    </row>
    <row r="1735" spans="1:10" ht="12.75">
      <c r="A1735" s="631"/>
      <c r="B1735" s="631"/>
      <c r="C1735" s="631"/>
      <c r="D1735" s="631"/>
      <c r="E1735" s="631"/>
      <c r="F1735" s="631"/>
      <c r="G1735" s="631"/>
      <c r="H1735" s="631"/>
      <c r="I1735" s="631"/>
      <c r="J1735" s="631"/>
    </row>
    <row r="1736" spans="1:10" ht="12.75">
      <c r="A1736" s="631"/>
      <c r="B1736" s="631"/>
      <c r="C1736" s="631"/>
      <c r="D1736" s="631"/>
      <c r="E1736" s="631"/>
      <c r="F1736" s="631"/>
      <c r="G1736" s="631"/>
      <c r="H1736" s="631"/>
      <c r="I1736" s="631"/>
      <c r="J1736" s="631"/>
    </row>
    <row r="1737" spans="1:10" ht="12.75">
      <c r="A1737" s="631"/>
      <c r="B1737" s="631"/>
      <c r="C1737" s="631"/>
      <c r="D1737" s="631"/>
      <c r="E1737" s="631"/>
      <c r="F1737" s="631"/>
      <c r="G1737" s="631"/>
      <c r="H1737" s="631"/>
      <c r="I1737" s="631"/>
      <c r="J1737" s="631"/>
    </row>
    <row r="1738" spans="1:10" ht="12.75">
      <c r="A1738" s="631"/>
      <c r="B1738" s="631"/>
      <c r="C1738" s="631"/>
      <c r="D1738" s="631"/>
      <c r="E1738" s="631"/>
      <c r="F1738" s="631"/>
      <c r="G1738" s="631"/>
      <c r="H1738" s="631"/>
      <c r="I1738" s="631"/>
      <c r="J1738" s="631"/>
    </row>
    <row r="1739" spans="1:10" ht="12.75">
      <c r="A1739" s="631"/>
      <c r="B1739" s="631"/>
      <c r="C1739" s="631"/>
      <c r="D1739" s="631"/>
      <c r="E1739" s="631"/>
      <c r="F1739" s="631"/>
      <c r="G1739" s="631"/>
      <c r="H1739" s="631"/>
      <c r="I1739" s="631"/>
      <c r="J1739" s="631"/>
    </row>
    <row r="1740" spans="1:10" ht="12.75">
      <c r="A1740" s="631"/>
      <c r="B1740" s="631"/>
      <c r="C1740" s="631"/>
      <c r="D1740" s="631"/>
      <c r="E1740" s="631"/>
      <c r="F1740" s="631"/>
      <c r="G1740" s="631"/>
      <c r="H1740" s="631"/>
      <c r="I1740" s="631"/>
      <c r="J1740" s="631"/>
    </row>
    <row r="1741" spans="1:10" ht="12.75">
      <c r="A1741" s="631"/>
      <c r="B1741" s="631"/>
      <c r="C1741" s="631"/>
      <c r="D1741" s="631"/>
      <c r="E1741" s="631"/>
      <c r="F1741" s="631"/>
      <c r="G1741" s="631"/>
      <c r="H1741" s="631"/>
      <c r="I1741" s="631"/>
      <c r="J1741" s="631"/>
    </row>
    <row r="1742" spans="1:10" ht="12.75">
      <c r="A1742" s="631"/>
      <c r="B1742" s="631"/>
      <c r="C1742" s="631"/>
      <c r="D1742" s="631"/>
      <c r="E1742" s="631"/>
      <c r="F1742" s="631"/>
      <c r="G1742" s="631"/>
      <c r="H1742" s="631"/>
      <c r="I1742" s="631"/>
      <c r="J1742" s="631"/>
    </row>
    <row r="1743" spans="1:10" ht="12.75">
      <c r="A1743" s="631"/>
      <c r="B1743" s="631"/>
      <c r="C1743" s="631"/>
      <c r="D1743" s="631"/>
      <c r="E1743" s="631"/>
      <c r="F1743" s="631"/>
      <c r="G1743" s="631"/>
      <c r="H1743" s="631"/>
      <c r="I1743" s="631"/>
      <c r="J1743" s="631"/>
    </row>
    <row r="1744" spans="1:10" ht="12.75">
      <c r="A1744" s="631"/>
      <c r="B1744" s="631"/>
      <c r="C1744" s="631"/>
      <c r="D1744" s="631"/>
      <c r="E1744" s="631"/>
      <c r="F1744" s="631"/>
      <c r="G1744" s="631"/>
      <c r="H1744" s="631"/>
      <c r="I1744" s="631"/>
      <c r="J1744" s="631"/>
    </row>
    <row r="1745" spans="1:10" ht="12.75">
      <c r="A1745" s="631"/>
      <c r="B1745" s="631"/>
      <c r="C1745" s="631"/>
      <c r="D1745" s="631"/>
      <c r="E1745" s="631"/>
      <c r="F1745" s="631"/>
      <c r="G1745" s="631"/>
      <c r="H1745" s="631"/>
      <c r="I1745" s="631"/>
      <c r="J1745" s="631"/>
    </row>
    <row r="1746" spans="1:10" ht="12.75">
      <c r="A1746" s="631"/>
      <c r="B1746" s="631"/>
      <c r="C1746" s="631"/>
      <c r="D1746" s="631"/>
      <c r="E1746" s="631"/>
      <c r="F1746" s="631"/>
      <c r="G1746" s="631"/>
      <c r="H1746" s="631"/>
      <c r="I1746" s="631"/>
      <c r="J1746" s="631"/>
    </row>
    <row r="1747" spans="1:10" ht="12.75">
      <c r="A1747" s="631"/>
      <c r="B1747" s="631"/>
      <c r="C1747" s="631"/>
      <c r="D1747" s="631"/>
      <c r="E1747" s="631"/>
      <c r="F1747" s="631"/>
      <c r="G1747" s="631"/>
      <c r="H1747" s="631"/>
      <c r="I1747" s="631"/>
      <c r="J1747" s="631"/>
    </row>
    <row r="1748" spans="1:10" ht="12.75">
      <c r="A1748" s="631"/>
      <c r="B1748" s="631"/>
      <c r="C1748" s="631"/>
      <c r="D1748" s="631"/>
      <c r="E1748" s="631"/>
      <c r="F1748" s="631"/>
      <c r="G1748" s="631"/>
      <c r="H1748" s="631"/>
      <c r="I1748" s="631"/>
      <c r="J1748" s="631"/>
    </row>
    <row r="1749" spans="1:10" ht="12.75">
      <c r="A1749" s="631"/>
      <c r="B1749" s="631"/>
      <c r="C1749" s="631"/>
      <c r="D1749" s="631"/>
      <c r="E1749" s="631"/>
      <c r="F1749" s="631"/>
      <c r="G1749" s="631"/>
      <c r="H1749" s="631"/>
      <c r="I1749" s="631"/>
      <c r="J1749" s="631"/>
    </row>
    <row r="1750" spans="1:10" ht="12.75">
      <c r="A1750" s="631"/>
      <c r="B1750" s="631"/>
      <c r="C1750" s="631"/>
      <c r="D1750" s="631"/>
      <c r="E1750" s="631"/>
      <c r="F1750" s="631"/>
      <c r="G1750" s="631"/>
      <c r="H1750" s="631"/>
      <c r="I1750" s="631"/>
      <c r="J1750" s="631"/>
    </row>
    <row r="1751" spans="1:10" ht="12.75">
      <c r="A1751" s="631"/>
      <c r="B1751" s="631"/>
      <c r="C1751" s="631"/>
      <c r="D1751" s="631"/>
      <c r="E1751" s="631"/>
      <c r="F1751" s="631"/>
      <c r="G1751" s="631"/>
      <c r="H1751" s="631"/>
      <c r="I1751" s="631"/>
      <c r="J1751" s="631"/>
    </row>
    <row r="1752" spans="1:10" ht="12.75">
      <c r="A1752" s="631"/>
      <c r="B1752" s="631"/>
      <c r="C1752" s="631"/>
      <c r="D1752" s="631"/>
      <c r="E1752" s="631"/>
      <c r="F1752" s="631"/>
      <c r="G1752" s="631"/>
      <c r="H1752" s="631"/>
      <c r="I1752" s="631"/>
      <c r="J1752" s="631"/>
    </row>
    <row r="1753" spans="1:10" ht="12.75">
      <c r="A1753" s="631"/>
      <c r="B1753" s="631"/>
      <c r="C1753" s="631"/>
      <c r="D1753" s="631"/>
      <c r="E1753" s="631"/>
      <c r="F1753" s="631"/>
      <c r="G1753" s="631"/>
      <c r="H1753" s="631"/>
      <c r="I1753" s="631"/>
      <c r="J1753" s="631"/>
    </row>
    <row r="1754" spans="1:10" ht="12.75">
      <c r="A1754" s="631"/>
      <c r="B1754" s="631"/>
      <c r="C1754" s="631"/>
      <c r="D1754" s="631"/>
      <c r="E1754" s="631"/>
      <c r="F1754" s="631"/>
      <c r="G1754" s="631"/>
      <c r="H1754" s="631"/>
      <c r="I1754" s="631"/>
      <c r="J1754" s="631"/>
    </row>
    <row r="1755" spans="1:10" ht="12.75">
      <c r="A1755" s="631"/>
      <c r="B1755" s="631"/>
      <c r="C1755" s="631"/>
      <c r="D1755" s="631"/>
      <c r="E1755" s="631"/>
      <c r="F1755" s="631"/>
      <c r="G1755" s="631"/>
      <c r="H1755" s="631"/>
      <c r="I1755" s="631"/>
      <c r="J1755" s="631"/>
    </row>
    <row r="1756" spans="1:10" ht="12.75">
      <c r="A1756" s="631"/>
      <c r="B1756" s="631"/>
      <c r="C1756" s="631"/>
      <c r="D1756" s="631"/>
      <c r="E1756" s="631"/>
      <c r="F1756" s="631"/>
      <c r="G1756" s="631"/>
      <c r="H1756" s="631"/>
      <c r="I1756" s="631"/>
      <c r="J1756" s="631"/>
    </row>
    <row r="1757" spans="1:10" ht="12.75">
      <c r="A1757" s="631"/>
      <c r="B1757" s="631"/>
      <c r="C1757" s="631"/>
      <c r="D1757" s="631"/>
      <c r="E1757" s="631"/>
      <c r="F1757" s="631"/>
      <c r="G1757" s="631"/>
      <c r="H1757" s="631"/>
      <c r="I1757" s="631"/>
      <c r="J1757" s="631"/>
    </row>
    <row r="1758" spans="1:10" ht="12.75">
      <c r="A1758" s="631"/>
      <c r="B1758" s="631"/>
      <c r="C1758" s="631"/>
      <c r="D1758" s="631"/>
      <c r="E1758" s="631"/>
      <c r="F1758" s="631"/>
      <c r="G1758" s="631"/>
      <c r="H1758" s="631"/>
      <c r="I1758" s="631"/>
      <c r="J1758" s="631"/>
    </row>
    <row r="1759" spans="1:10" ht="12.75">
      <c r="A1759" s="631"/>
      <c r="B1759" s="631"/>
      <c r="C1759" s="631"/>
      <c r="D1759" s="631"/>
      <c r="E1759" s="631"/>
      <c r="F1759" s="631"/>
      <c r="G1759" s="631"/>
      <c r="H1759" s="631"/>
      <c r="I1759" s="631"/>
      <c r="J1759" s="631"/>
    </row>
    <row r="1760" spans="1:10" ht="12.75">
      <c r="A1760" s="631"/>
      <c r="B1760" s="631"/>
      <c r="C1760" s="631"/>
      <c r="D1760" s="631"/>
      <c r="E1760" s="631"/>
      <c r="F1760" s="631"/>
      <c r="G1760" s="631"/>
      <c r="H1760" s="631"/>
      <c r="I1760" s="631"/>
      <c r="J1760" s="631"/>
    </row>
    <row r="1761" spans="1:10" ht="12.75">
      <c r="A1761" s="631"/>
      <c r="B1761" s="631"/>
      <c r="C1761" s="631"/>
      <c r="D1761" s="631"/>
      <c r="E1761" s="631"/>
      <c r="F1761" s="631"/>
      <c r="G1761" s="631"/>
      <c r="H1761" s="631"/>
      <c r="I1761" s="631"/>
      <c r="J1761" s="631"/>
    </row>
    <row r="1762" spans="1:10" ht="12.75">
      <c r="A1762" s="631"/>
      <c r="B1762" s="631"/>
      <c r="C1762" s="631"/>
      <c r="D1762" s="631"/>
      <c r="E1762" s="631"/>
      <c r="F1762" s="631"/>
      <c r="G1762" s="631"/>
      <c r="H1762" s="631"/>
      <c r="I1762" s="631"/>
      <c r="J1762" s="631"/>
    </row>
    <row r="1763" spans="1:10" ht="12.75">
      <c r="A1763" s="631"/>
      <c r="B1763" s="631"/>
      <c r="C1763" s="631"/>
      <c r="D1763" s="631"/>
      <c r="E1763" s="631"/>
      <c r="F1763" s="631"/>
      <c r="G1763" s="631"/>
      <c r="H1763" s="631"/>
      <c r="I1763" s="631"/>
      <c r="J1763" s="631"/>
    </row>
    <row r="1764" spans="1:10" ht="12.75">
      <c r="A1764" s="631"/>
      <c r="B1764" s="631"/>
      <c r="C1764" s="631"/>
      <c r="D1764" s="631"/>
      <c r="E1764" s="631"/>
      <c r="F1764" s="631"/>
      <c r="G1764" s="631"/>
      <c r="H1764" s="631"/>
      <c r="I1764" s="631"/>
      <c r="J1764" s="631"/>
    </row>
    <row r="1765" spans="1:10" ht="12.75">
      <c r="A1765" s="631"/>
      <c r="B1765" s="631"/>
      <c r="C1765" s="631"/>
      <c r="D1765" s="631"/>
      <c r="E1765" s="631"/>
      <c r="F1765" s="631"/>
      <c r="G1765" s="631"/>
      <c r="H1765" s="631"/>
      <c r="I1765" s="631"/>
      <c r="J1765" s="631"/>
    </row>
    <row r="1766" spans="1:10" ht="12.75">
      <c r="A1766" s="631"/>
      <c r="B1766" s="631"/>
      <c r="C1766" s="631"/>
      <c r="D1766" s="631"/>
      <c r="E1766" s="631"/>
      <c r="F1766" s="631"/>
      <c r="G1766" s="631"/>
      <c r="H1766" s="631"/>
      <c r="I1766" s="631"/>
      <c r="J1766" s="631"/>
    </row>
    <row r="1767" spans="1:10" ht="12.75">
      <c r="A1767" s="631"/>
      <c r="B1767" s="631"/>
      <c r="C1767" s="631"/>
      <c r="D1767" s="631"/>
      <c r="E1767" s="631"/>
      <c r="F1767" s="631"/>
      <c r="G1767" s="631"/>
      <c r="H1767" s="631"/>
      <c r="I1767" s="631"/>
      <c r="J1767" s="631"/>
    </row>
    <row r="1768" spans="1:10" ht="12.75">
      <c r="A1768" s="631"/>
      <c r="B1768" s="631"/>
      <c r="C1768" s="631"/>
      <c r="D1768" s="631"/>
      <c r="E1768" s="631"/>
      <c r="F1768" s="631"/>
      <c r="G1768" s="631"/>
      <c r="H1768" s="631"/>
      <c r="I1768" s="631"/>
      <c r="J1768" s="631"/>
    </row>
    <row r="1769" spans="1:10" ht="12.75">
      <c r="A1769" s="631"/>
      <c r="B1769" s="631"/>
      <c r="C1769" s="631"/>
      <c r="D1769" s="631"/>
      <c r="E1769" s="631"/>
      <c r="F1769" s="631"/>
      <c r="G1769" s="631"/>
      <c r="H1769" s="631"/>
      <c r="I1769" s="631"/>
      <c r="J1769" s="631"/>
    </row>
    <row r="1770" spans="1:10" ht="12.75">
      <c r="A1770" s="631"/>
      <c r="B1770" s="631"/>
      <c r="C1770" s="631"/>
      <c r="D1770" s="631"/>
      <c r="E1770" s="631"/>
      <c r="F1770" s="631"/>
      <c r="G1770" s="631"/>
      <c r="H1770" s="631"/>
      <c r="I1770" s="631"/>
      <c r="J1770" s="631"/>
    </row>
    <row r="1771" spans="1:10" ht="12.75">
      <c r="A1771" s="631"/>
      <c r="B1771" s="631"/>
      <c r="C1771" s="631"/>
      <c r="D1771" s="631"/>
      <c r="E1771" s="631"/>
      <c r="F1771" s="631"/>
      <c r="G1771" s="631"/>
      <c r="H1771" s="631"/>
      <c r="I1771" s="631"/>
      <c r="J1771" s="631"/>
    </row>
    <row r="1772" spans="1:10" ht="12.75">
      <c r="A1772" s="631"/>
      <c r="B1772" s="631"/>
      <c r="C1772" s="631"/>
      <c r="D1772" s="631"/>
      <c r="E1772" s="631"/>
      <c r="F1772" s="631"/>
      <c r="G1772" s="631"/>
      <c r="H1772" s="631"/>
      <c r="I1772" s="631"/>
      <c r="J1772" s="631"/>
    </row>
    <row r="1773" spans="1:10" ht="12.75">
      <c r="A1773" s="631"/>
      <c r="B1773" s="631"/>
      <c r="C1773" s="631"/>
      <c r="D1773" s="631"/>
      <c r="E1773" s="631"/>
      <c r="F1773" s="631"/>
      <c r="G1773" s="631"/>
      <c r="H1773" s="631"/>
      <c r="I1773" s="631"/>
      <c r="J1773" s="631"/>
    </row>
    <row r="1774" spans="1:10" ht="12.75">
      <c r="A1774" s="631"/>
      <c r="B1774" s="631"/>
      <c r="C1774" s="631"/>
      <c r="D1774" s="631"/>
      <c r="E1774" s="631"/>
      <c r="F1774" s="631"/>
      <c r="G1774" s="631"/>
      <c r="H1774" s="631"/>
      <c r="I1774" s="631"/>
      <c r="J1774" s="631"/>
    </row>
    <row r="1775" spans="1:10" ht="12.75">
      <c r="A1775" s="631"/>
      <c r="B1775" s="631"/>
      <c r="C1775" s="631"/>
      <c r="D1775" s="631"/>
      <c r="E1775" s="631"/>
      <c r="F1775" s="631"/>
      <c r="G1775" s="631"/>
      <c r="H1775" s="631"/>
      <c r="I1775" s="631"/>
      <c r="J1775" s="631"/>
    </row>
    <row r="1776" spans="1:10" ht="12.75">
      <c r="A1776" s="631"/>
      <c r="B1776" s="631"/>
      <c r="C1776" s="631"/>
      <c r="D1776" s="631"/>
      <c r="E1776" s="631"/>
      <c r="F1776" s="631"/>
      <c r="G1776" s="631"/>
      <c r="H1776" s="631"/>
      <c r="I1776" s="631"/>
      <c r="J1776" s="631"/>
    </row>
    <row r="1777" spans="1:10" ht="12.75">
      <c r="A1777" s="631"/>
      <c r="B1777" s="631"/>
      <c r="C1777" s="631"/>
      <c r="D1777" s="631"/>
      <c r="E1777" s="631"/>
      <c r="F1777" s="631"/>
      <c r="G1777" s="631"/>
      <c r="H1777" s="631"/>
      <c r="I1777" s="631"/>
      <c r="J1777" s="631"/>
    </row>
    <row r="1778" spans="1:10" ht="12.75">
      <c r="A1778" s="631"/>
      <c r="B1778" s="631"/>
      <c r="C1778" s="631"/>
      <c r="D1778" s="631"/>
      <c r="E1778" s="631"/>
      <c r="F1778" s="631"/>
      <c r="G1778" s="631"/>
      <c r="H1778" s="631"/>
      <c r="I1778" s="631"/>
      <c r="J1778" s="631"/>
    </row>
    <row r="1779" spans="1:10" ht="12.75">
      <c r="A1779" s="631"/>
      <c r="B1779" s="631"/>
      <c r="C1779" s="631"/>
      <c r="D1779" s="631"/>
      <c r="E1779" s="631"/>
      <c r="F1779" s="631"/>
      <c r="G1779" s="631"/>
      <c r="H1779" s="631"/>
      <c r="I1779" s="631"/>
      <c r="J1779" s="631"/>
    </row>
    <row r="1780" spans="1:10" ht="12.75">
      <c r="A1780" s="631"/>
      <c r="B1780" s="631"/>
      <c r="C1780" s="631"/>
      <c r="D1780" s="631"/>
      <c r="E1780" s="631"/>
      <c r="F1780" s="631"/>
      <c r="G1780" s="631"/>
      <c r="H1780" s="631"/>
      <c r="I1780" s="631"/>
      <c r="J1780" s="631"/>
    </row>
    <row r="1781" spans="1:10" ht="12.75">
      <c r="A1781" s="631"/>
      <c r="B1781" s="631"/>
      <c r="C1781" s="631"/>
      <c r="D1781" s="631"/>
      <c r="E1781" s="631"/>
      <c r="F1781" s="631"/>
      <c r="G1781" s="631"/>
      <c r="H1781" s="631"/>
      <c r="I1781" s="631"/>
      <c r="J1781" s="631"/>
    </row>
    <row r="1782" spans="1:10" ht="12.75">
      <c r="A1782" s="631"/>
      <c r="B1782" s="631"/>
      <c r="C1782" s="631"/>
      <c r="D1782" s="631"/>
      <c r="E1782" s="631"/>
      <c r="F1782" s="631"/>
      <c r="G1782" s="631"/>
      <c r="H1782" s="631"/>
      <c r="I1782" s="631"/>
      <c r="J1782" s="631"/>
    </row>
    <row r="1783" spans="1:10" ht="12.75">
      <c r="A1783" s="631"/>
      <c r="B1783" s="631"/>
      <c r="C1783" s="631"/>
      <c r="D1783" s="631"/>
      <c r="E1783" s="631"/>
      <c r="F1783" s="631"/>
      <c r="G1783" s="631"/>
      <c r="H1783" s="631"/>
      <c r="I1783" s="631"/>
      <c r="J1783" s="631"/>
    </row>
    <row r="1784" spans="1:10" ht="12.75">
      <c r="A1784" s="631"/>
      <c r="B1784" s="631"/>
      <c r="C1784" s="631"/>
      <c r="D1784" s="631"/>
      <c r="E1784" s="631"/>
      <c r="F1784" s="631"/>
      <c r="G1784" s="631"/>
      <c r="H1784" s="631"/>
      <c r="I1784" s="631"/>
      <c r="J1784" s="631"/>
    </row>
    <row r="1785" spans="1:10" ht="12.75">
      <c r="A1785" s="631"/>
      <c r="B1785" s="631"/>
      <c r="C1785" s="631"/>
      <c r="D1785" s="631"/>
      <c r="E1785" s="631"/>
      <c r="F1785" s="631"/>
      <c r="G1785" s="631"/>
      <c r="H1785" s="631"/>
      <c r="I1785" s="631"/>
      <c r="J1785" s="631"/>
    </row>
    <row r="1786" spans="1:10" ht="12.75">
      <c r="A1786" s="631"/>
      <c r="B1786" s="631"/>
      <c r="C1786" s="631"/>
      <c r="D1786" s="631"/>
      <c r="E1786" s="631"/>
      <c r="F1786" s="631"/>
      <c r="G1786" s="631"/>
      <c r="H1786" s="631"/>
      <c r="I1786" s="631"/>
      <c r="J1786" s="631"/>
    </row>
    <row r="1787" spans="1:10" ht="12.75">
      <c r="A1787" s="631"/>
      <c r="B1787" s="631"/>
      <c r="C1787" s="631"/>
      <c r="D1787" s="631"/>
      <c r="E1787" s="631"/>
      <c r="F1787" s="631"/>
      <c r="G1787" s="631"/>
      <c r="H1787" s="631"/>
      <c r="I1787" s="631"/>
      <c r="J1787" s="631"/>
    </row>
    <row r="1788" spans="1:10" ht="12.75">
      <c r="A1788" s="631"/>
      <c r="B1788" s="631"/>
      <c r="C1788" s="631"/>
      <c r="D1788" s="631"/>
      <c r="E1788" s="631"/>
      <c r="F1788" s="631"/>
      <c r="G1788" s="631"/>
      <c r="H1788" s="631"/>
      <c r="I1788" s="631"/>
      <c r="J1788" s="631"/>
    </row>
    <row r="1789" spans="1:10" ht="12.75">
      <c r="A1789" s="631"/>
      <c r="B1789" s="631"/>
      <c r="C1789" s="631"/>
      <c r="D1789" s="631"/>
      <c r="E1789" s="631"/>
      <c r="F1789" s="631"/>
      <c r="G1789" s="631"/>
      <c r="H1789" s="631"/>
      <c r="I1789" s="631"/>
      <c r="J1789" s="631"/>
    </row>
    <row r="1790" spans="1:10" ht="12.75">
      <c r="A1790" s="631"/>
      <c r="B1790" s="631"/>
      <c r="C1790" s="631"/>
      <c r="D1790" s="631"/>
      <c r="E1790" s="631"/>
      <c r="F1790" s="631"/>
      <c r="G1790" s="631"/>
      <c r="H1790" s="631"/>
      <c r="I1790" s="631"/>
      <c r="J1790" s="631"/>
    </row>
    <row r="1791" spans="1:10" ht="12.75">
      <c r="A1791" s="631"/>
      <c r="B1791" s="631"/>
      <c r="C1791" s="631"/>
      <c r="D1791" s="631"/>
      <c r="E1791" s="631"/>
      <c r="F1791" s="631"/>
      <c r="G1791" s="631"/>
      <c r="H1791" s="631"/>
      <c r="I1791" s="631"/>
      <c r="J1791" s="631"/>
    </row>
    <row r="1792" spans="1:10" ht="12.75">
      <c r="A1792" s="631"/>
      <c r="B1792" s="631"/>
      <c r="C1792" s="631"/>
      <c r="D1792" s="631"/>
      <c r="E1792" s="631"/>
      <c r="F1792" s="631"/>
      <c r="G1792" s="631"/>
      <c r="H1792" s="631"/>
      <c r="I1792" s="631"/>
      <c r="J1792" s="631"/>
    </row>
    <row r="1793" spans="1:10" ht="12.75">
      <c r="A1793" s="631"/>
      <c r="B1793" s="631"/>
      <c r="C1793" s="631"/>
      <c r="D1793" s="631"/>
      <c r="E1793" s="631"/>
      <c r="F1793" s="631"/>
      <c r="G1793" s="631"/>
      <c r="H1793" s="631"/>
      <c r="I1793" s="631"/>
      <c r="J1793" s="631"/>
    </row>
    <row r="1794" spans="1:10" ht="12.75">
      <c r="A1794" s="631"/>
      <c r="B1794" s="631"/>
      <c r="C1794" s="631"/>
      <c r="D1794" s="631"/>
      <c r="E1794" s="631"/>
      <c r="F1794" s="631"/>
      <c r="G1794" s="631"/>
      <c r="H1794" s="631"/>
      <c r="I1794" s="631"/>
      <c r="J1794" s="631"/>
    </row>
    <row r="1795" spans="1:10" ht="12.75">
      <c r="A1795" s="631"/>
      <c r="B1795" s="631"/>
      <c r="C1795" s="631"/>
      <c r="D1795" s="631"/>
      <c r="E1795" s="631"/>
      <c r="F1795" s="631"/>
      <c r="G1795" s="631"/>
      <c r="H1795" s="631"/>
      <c r="I1795" s="631"/>
      <c r="J1795" s="631"/>
    </row>
    <row r="1796" spans="1:10" ht="12.75">
      <c r="A1796" s="631"/>
      <c r="B1796" s="631"/>
      <c r="C1796" s="631"/>
      <c r="D1796" s="631"/>
      <c r="E1796" s="631"/>
      <c r="F1796" s="631"/>
      <c r="G1796" s="631"/>
      <c r="H1796" s="631"/>
      <c r="I1796" s="631"/>
      <c r="J1796" s="631"/>
    </row>
    <row r="1797" spans="1:10" ht="12.75">
      <c r="A1797" s="631"/>
      <c r="B1797" s="631"/>
      <c r="C1797" s="631"/>
      <c r="D1797" s="631"/>
      <c r="E1797" s="631"/>
      <c r="F1797" s="631"/>
      <c r="G1797" s="631"/>
      <c r="H1797" s="631"/>
      <c r="I1797" s="631"/>
      <c r="J1797" s="631"/>
    </row>
    <row r="1798" spans="1:10" ht="12.75">
      <c r="A1798" s="631"/>
      <c r="B1798" s="631"/>
      <c r="C1798" s="631"/>
      <c r="D1798" s="631"/>
      <c r="E1798" s="631"/>
      <c r="F1798" s="631"/>
      <c r="G1798" s="631"/>
      <c r="H1798" s="631"/>
      <c r="I1798" s="631"/>
      <c r="J1798" s="631"/>
    </row>
    <row r="1799" spans="1:10" ht="12.75">
      <c r="A1799" s="631"/>
      <c r="B1799" s="631"/>
      <c r="C1799" s="631"/>
      <c r="D1799" s="631"/>
      <c r="E1799" s="631"/>
      <c r="F1799" s="631"/>
      <c r="G1799" s="631"/>
      <c r="H1799" s="631"/>
      <c r="I1799" s="631"/>
      <c r="J1799" s="631"/>
    </row>
    <row r="1800" spans="1:10" ht="12.75">
      <c r="A1800" s="631"/>
      <c r="B1800" s="631"/>
      <c r="C1800" s="631"/>
      <c r="D1800" s="631"/>
      <c r="E1800" s="631"/>
      <c r="F1800" s="631"/>
      <c r="G1800" s="631"/>
      <c r="H1800" s="631"/>
      <c r="I1800" s="631"/>
      <c r="J1800" s="631"/>
    </row>
    <row r="1801" spans="1:10" ht="12.75">
      <c r="A1801" s="631"/>
      <c r="B1801" s="631"/>
      <c r="C1801" s="631"/>
      <c r="D1801" s="631"/>
      <c r="E1801" s="631"/>
      <c r="F1801" s="631"/>
      <c r="G1801" s="631"/>
      <c r="H1801" s="631"/>
      <c r="I1801" s="631"/>
      <c r="J1801" s="631"/>
    </row>
    <row r="1802" spans="1:10" ht="12.75">
      <c r="A1802" s="631"/>
      <c r="B1802" s="631"/>
      <c r="C1802" s="631"/>
      <c r="D1802" s="631"/>
      <c r="E1802" s="631"/>
      <c r="F1802" s="631"/>
      <c r="G1802" s="631"/>
      <c r="H1802" s="631"/>
      <c r="I1802" s="631"/>
      <c r="J1802" s="631"/>
    </row>
    <row r="1803" spans="1:10" ht="12.75">
      <c r="A1803" s="631"/>
      <c r="B1803" s="631"/>
      <c r="C1803" s="631"/>
      <c r="D1803" s="631"/>
      <c r="E1803" s="631"/>
      <c r="F1803" s="631"/>
      <c r="G1803" s="631"/>
      <c r="H1803" s="631"/>
      <c r="I1803" s="631"/>
      <c r="J1803" s="631"/>
    </row>
    <row r="1804" spans="1:10" ht="12.75">
      <c r="A1804" s="631"/>
      <c r="B1804" s="631"/>
      <c r="C1804" s="631"/>
      <c r="D1804" s="631"/>
      <c r="E1804" s="631"/>
      <c r="F1804" s="631"/>
      <c r="G1804" s="631"/>
      <c r="H1804" s="631"/>
      <c r="I1804" s="631"/>
      <c r="J1804" s="631"/>
    </row>
    <row r="1805" spans="1:10" ht="12.75">
      <c r="A1805" s="631"/>
      <c r="B1805" s="631"/>
      <c r="C1805" s="631"/>
      <c r="D1805" s="631"/>
      <c r="E1805" s="631"/>
      <c r="F1805" s="631"/>
      <c r="G1805" s="631"/>
      <c r="H1805" s="631"/>
      <c r="I1805" s="631"/>
      <c r="J1805" s="631"/>
    </row>
    <row r="1806" spans="1:10" ht="12.75">
      <c r="A1806" s="631"/>
      <c r="B1806" s="631"/>
      <c r="C1806" s="631"/>
      <c r="D1806" s="631"/>
      <c r="E1806" s="631"/>
      <c r="F1806" s="631"/>
      <c r="G1806" s="631"/>
      <c r="H1806" s="631"/>
      <c r="I1806" s="631"/>
      <c r="J1806" s="631"/>
    </row>
    <row r="1807" spans="1:10" ht="12.75">
      <c r="A1807" s="631"/>
      <c r="B1807" s="631"/>
      <c r="C1807" s="631"/>
      <c r="D1807" s="631"/>
      <c r="E1807" s="631"/>
      <c r="F1807" s="631"/>
      <c r="G1807" s="631"/>
      <c r="H1807" s="631"/>
      <c r="I1807" s="631"/>
      <c r="J1807" s="631"/>
    </row>
    <row r="1808" spans="1:10" ht="12.75">
      <c r="A1808" s="631"/>
      <c r="B1808" s="631"/>
      <c r="C1808" s="631"/>
      <c r="D1808" s="631"/>
      <c r="E1808" s="631"/>
      <c r="F1808" s="631"/>
      <c r="G1808" s="631"/>
      <c r="H1808" s="631"/>
      <c r="I1808" s="631"/>
      <c r="J1808" s="631"/>
    </row>
    <row r="1809" spans="1:10" ht="12.75">
      <c r="A1809" s="631"/>
      <c r="B1809" s="631"/>
      <c r="C1809" s="631"/>
      <c r="D1809" s="631"/>
      <c r="E1809" s="631"/>
      <c r="F1809" s="631"/>
      <c r="G1809" s="631"/>
      <c r="H1809" s="631"/>
      <c r="I1809" s="631"/>
      <c r="J1809" s="631"/>
    </row>
    <row r="1810" spans="1:10" ht="12.75">
      <c r="A1810" s="631"/>
      <c r="B1810" s="631"/>
      <c r="C1810" s="631"/>
      <c r="D1810" s="631"/>
      <c r="E1810" s="631"/>
      <c r="F1810" s="631"/>
      <c r="G1810" s="631"/>
      <c r="H1810" s="631"/>
      <c r="I1810" s="631"/>
      <c r="J1810" s="631"/>
    </row>
    <row r="1811" spans="1:10" ht="12.75">
      <c r="A1811" s="631"/>
      <c r="B1811" s="631"/>
      <c r="C1811" s="631"/>
      <c r="D1811" s="631"/>
      <c r="E1811" s="631"/>
      <c r="F1811" s="631"/>
      <c r="G1811" s="631"/>
      <c r="H1811" s="631"/>
      <c r="I1811" s="631"/>
      <c r="J1811" s="631"/>
    </row>
    <row r="1812" spans="1:10" ht="12.75">
      <c r="A1812" s="631"/>
      <c r="B1812" s="631"/>
      <c r="C1812" s="631"/>
      <c r="D1812" s="631"/>
      <c r="E1812" s="631"/>
      <c r="F1812" s="631"/>
      <c r="G1812" s="631"/>
      <c r="H1812" s="631"/>
      <c r="I1812" s="631"/>
      <c r="J1812" s="631"/>
    </row>
    <row r="1813" spans="1:10" ht="12.75">
      <c r="A1813" s="631"/>
      <c r="B1813" s="631"/>
      <c r="C1813" s="631"/>
      <c r="D1813" s="631"/>
      <c r="E1813" s="631"/>
      <c r="F1813" s="631"/>
      <c r="G1813" s="631"/>
      <c r="H1813" s="631"/>
      <c r="I1813" s="631"/>
      <c r="J1813" s="631"/>
    </row>
    <row r="1814" spans="1:10" ht="12.75">
      <c r="A1814" s="631"/>
      <c r="B1814" s="631"/>
      <c r="C1814" s="631"/>
      <c r="D1814" s="631"/>
      <c r="E1814" s="631"/>
      <c r="F1814" s="631"/>
      <c r="G1814" s="631"/>
      <c r="H1814" s="631"/>
      <c r="I1814" s="631"/>
      <c r="J1814" s="631"/>
    </row>
    <row r="1815" spans="1:10" ht="12.75">
      <c r="A1815" s="631"/>
      <c r="B1815" s="631"/>
      <c r="C1815" s="631"/>
      <c r="D1815" s="631"/>
      <c r="E1815" s="631"/>
      <c r="F1815" s="631"/>
      <c r="G1815" s="631"/>
      <c r="H1815" s="631"/>
      <c r="I1815" s="631"/>
      <c r="J1815" s="631"/>
    </row>
    <row r="1816" spans="1:10" ht="12.75">
      <c r="A1816" s="631"/>
      <c r="B1816" s="631"/>
      <c r="C1816" s="631"/>
      <c r="D1816" s="631"/>
      <c r="E1816" s="631"/>
      <c r="F1816" s="631"/>
      <c r="G1816" s="631"/>
      <c r="H1816" s="631"/>
      <c r="I1816" s="631"/>
      <c r="J1816" s="631"/>
    </row>
    <row r="1817" spans="1:10" ht="12.75">
      <c r="A1817" s="631"/>
      <c r="B1817" s="631"/>
      <c r="C1817" s="631"/>
      <c r="D1817" s="631"/>
      <c r="E1817" s="631"/>
      <c r="F1817" s="631"/>
      <c r="G1817" s="631"/>
      <c r="H1817" s="631"/>
      <c r="I1817" s="631"/>
      <c r="J1817" s="631"/>
    </row>
    <row r="1818" spans="1:10" ht="12.75">
      <c r="A1818" s="631"/>
      <c r="B1818" s="631"/>
      <c r="C1818" s="631"/>
      <c r="D1818" s="631"/>
      <c r="E1818" s="631"/>
      <c r="F1818" s="631"/>
      <c r="G1818" s="631"/>
      <c r="H1818" s="631"/>
      <c r="I1818" s="631"/>
      <c r="J1818" s="631"/>
    </row>
    <row r="1819" spans="1:10" ht="12.75">
      <c r="A1819" s="631"/>
      <c r="B1819" s="631"/>
      <c r="C1819" s="631"/>
      <c r="D1819" s="631"/>
      <c r="E1819" s="631"/>
      <c r="F1819" s="631"/>
      <c r="G1819" s="631"/>
      <c r="H1819" s="631"/>
      <c r="I1819" s="631"/>
      <c r="J1819" s="631"/>
    </row>
    <row r="1820" spans="1:10" ht="12.75">
      <c r="A1820" s="631"/>
      <c r="B1820" s="631"/>
      <c r="C1820" s="631"/>
      <c r="D1820" s="631"/>
      <c r="E1820" s="631"/>
      <c r="F1820" s="631"/>
      <c r="G1820" s="631"/>
      <c r="H1820" s="631"/>
      <c r="I1820" s="631"/>
      <c r="J1820" s="631"/>
    </row>
    <row r="1821" spans="1:10" ht="12.75">
      <c r="A1821" s="631"/>
      <c r="B1821" s="631"/>
      <c r="C1821" s="631"/>
      <c r="D1821" s="631"/>
      <c r="E1821" s="631"/>
      <c r="F1821" s="631"/>
      <c r="G1821" s="631"/>
      <c r="H1821" s="631"/>
      <c r="I1821" s="631"/>
      <c r="J1821" s="631"/>
    </row>
    <row r="1822" spans="1:10" ht="12.75">
      <c r="A1822" s="631"/>
      <c r="B1822" s="631"/>
      <c r="C1822" s="631"/>
      <c r="D1822" s="631"/>
      <c r="E1822" s="631"/>
      <c r="F1822" s="631"/>
      <c r="G1822" s="631"/>
      <c r="H1822" s="631"/>
      <c r="I1822" s="631"/>
      <c r="J1822" s="631"/>
    </row>
    <row r="1823" spans="1:10" ht="12.75">
      <c r="A1823" s="631"/>
      <c r="B1823" s="631"/>
      <c r="C1823" s="631"/>
      <c r="D1823" s="631"/>
      <c r="E1823" s="631"/>
      <c r="F1823" s="631"/>
      <c r="G1823" s="631"/>
      <c r="H1823" s="631"/>
      <c r="I1823" s="631"/>
      <c r="J1823" s="631"/>
    </row>
    <row r="1824" spans="1:10" ht="12.75">
      <c r="A1824" s="631"/>
      <c r="B1824" s="631"/>
      <c r="C1824" s="631"/>
      <c r="D1824" s="631"/>
      <c r="E1824" s="631"/>
      <c r="F1824" s="631"/>
      <c r="G1824" s="631"/>
      <c r="H1824" s="631"/>
      <c r="I1824" s="631"/>
      <c r="J1824" s="631"/>
    </row>
    <row r="1825" spans="1:10" ht="12.75">
      <c r="A1825" s="631"/>
      <c r="B1825" s="631"/>
      <c r="C1825" s="631"/>
      <c r="D1825" s="631"/>
      <c r="E1825" s="631"/>
      <c r="F1825" s="631"/>
      <c r="G1825" s="631"/>
      <c r="H1825" s="631"/>
      <c r="I1825" s="631"/>
      <c r="J1825" s="631"/>
    </row>
    <row r="1826" spans="1:10" ht="12.75">
      <c r="A1826" s="631"/>
      <c r="B1826" s="631"/>
      <c r="C1826" s="631"/>
      <c r="D1826" s="631"/>
      <c r="E1826" s="631"/>
      <c r="F1826" s="631"/>
      <c r="G1826" s="631"/>
      <c r="H1826" s="631"/>
      <c r="I1826" s="631"/>
      <c r="J1826" s="631"/>
    </row>
    <row r="1827" spans="1:10" ht="12.75">
      <c r="A1827" s="631"/>
      <c r="B1827" s="631"/>
      <c r="C1827" s="631"/>
      <c r="D1827" s="631"/>
      <c r="E1827" s="631"/>
      <c r="F1827" s="631"/>
      <c r="G1827" s="631"/>
      <c r="H1827" s="631"/>
      <c r="I1827" s="631"/>
      <c r="J1827" s="631"/>
    </row>
    <row r="1828" spans="1:10" ht="12.75">
      <c r="A1828" s="631"/>
      <c r="B1828" s="631"/>
      <c r="C1828" s="631"/>
      <c r="D1828" s="631"/>
      <c r="E1828" s="631"/>
      <c r="F1828" s="631"/>
      <c r="G1828" s="631"/>
      <c r="H1828" s="631"/>
      <c r="I1828" s="631"/>
      <c r="J1828" s="631"/>
    </row>
    <row r="1829" spans="1:10" ht="12.75">
      <c r="A1829" s="631"/>
      <c r="B1829" s="631"/>
      <c r="C1829" s="631"/>
      <c r="D1829" s="631"/>
      <c r="E1829" s="631"/>
      <c r="F1829" s="631"/>
      <c r="G1829" s="631"/>
      <c r="H1829" s="631"/>
      <c r="I1829" s="631"/>
      <c r="J1829" s="631"/>
    </row>
    <row r="1830" spans="1:10" ht="12.75">
      <c r="A1830" s="631"/>
      <c r="B1830" s="631"/>
      <c r="C1830" s="631"/>
      <c r="D1830" s="631"/>
      <c r="E1830" s="631"/>
      <c r="F1830" s="631"/>
      <c r="G1830" s="631"/>
      <c r="H1830" s="631"/>
      <c r="I1830" s="631"/>
      <c r="J1830" s="631"/>
    </row>
    <row r="1831" spans="1:10" ht="12.75">
      <c r="A1831" s="631"/>
      <c r="B1831" s="631"/>
      <c r="C1831" s="631"/>
      <c r="D1831" s="631"/>
      <c r="E1831" s="631"/>
      <c r="F1831" s="631"/>
      <c r="G1831" s="631"/>
      <c r="H1831" s="631"/>
      <c r="I1831" s="631"/>
      <c r="J1831" s="631"/>
    </row>
    <row r="1832" spans="1:10" ht="12.75">
      <c r="A1832" s="631"/>
      <c r="B1832" s="631"/>
      <c r="C1832" s="631"/>
      <c r="D1832" s="631"/>
      <c r="E1832" s="631"/>
      <c r="F1832" s="631"/>
      <c r="G1832" s="631"/>
      <c r="H1832" s="631"/>
      <c r="I1832" s="631"/>
      <c r="J1832" s="631"/>
    </row>
    <row r="1833" spans="1:10" ht="12.75">
      <c r="A1833" s="631"/>
      <c r="B1833" s="631"/>
      <c r="C1833" s="631"/>
      <c r="D1833" s="631"/>
      <c r="E1833" s="631"/>
      <c r="F1833" s="631"/>
      <c r="G1833" s="631"/>
      <c r="H1833" s="631"/>
      <c r="I1833" s="631"/>
      <c r="J1833" s="631"/>
    </row>
    <row r="1834" spans="1:10" ht="12.75">
      <c r="A1834" s="631"/>
      <c r="B1834" s="631"/>
      <c r="C1834" s="631"/>
      <c r="D1834" s="631"/>
      <c r="E1834" s="631"/>
      <c r="F1834" s="631"/>
      <c r="G1834" s="631"/>
      <c r="H1834" s="631"/>
      <c r="I1834" s="631"/>
      <c r="J1834" s="631"/>
    </row>
    <row r="1835" spans="1:10" ht="12.75">
      <c r="A1835" s="631"/>
      <c r="B1835" s="631"/>
      <c r="C1835" s="631"/>
      <c r="D1835" s="631"/>
      <c r="E1835" s="631"/>
      <c r="F1835" s="631"/>
      <c r="G1835" s="631"/>
      <c r="H1835" s="631"/>
      <c r="I1835" s="631"/>
      <c r="J1835" s="631"/>
    </row>
    <row r="1836" spans="1:10" ht="12.75">
      <c r="A1836" s="631"/>
      <c r="B1836" s="631"/>
      <c r="C1836" s="631"/>
      <c r="D1836" s="631"/>
      <c r="E1836" s="631"/>
      <c r="F1836" s="631"/>
      <c r="G1836" s="631"/>
      <c r="H1836" s="631"/>
      <c r="I1836" s="631"/>
      <c r="J1836" s="631"/>
    </row>
    <row r="1837" spans="1:10" ht="12.75">
      <c r="A1837" s="631"/>
      <c r="B1837" s="631"/>
      <c r="C1837" s="631"/>
      <c r="D1837" s="631"/>
      <c r="E1837" s="631"/>
      <c r="F1837" s="631"/>
      <c r="G1837" s="631"/>
      <c r="H1837" s="631"/>
      <c r="I1837" s="631"/>
      <c r="J1837" s="631"/>
    </row>
    <row r="1838" spans="1:10" ht="12.75">
      <c r="A1838" s="631"/>
      <c r="B1838" s="631"/>
      <c r="C1838" s="631"/>
      <c r="D1838" s="631"/>
      <c r="E1838" s="631"/>
      <c r="F1838" s="631"/>
      <c r="G1838" s="631"/>
      <c r="H1838" s="631"/>
      <c r="I1838" s="631"/>
      <c r="J1838" s="631"/>
    </row>
    <row r="1839" spans="1:10" ht="12.75">
      <c r="A1839" s="631"/>
      <c r="B1839" s="631"/>
      <c r="C1839" s="631"/>
      <c r="D1839" s="631"/>
      <c r="E1839" s="631"/>
      <c r="F1839" s="631"/>
      <c r="G1839" s="631"/>
      <c r="H1839" s="631"/>
      <c r="I1839" s="631"/>
      <c r="J1839" s="631"/>
    </row>
    <row r="1840" spans="1:10" ht="12.75">
      <c r="A1840" s="631"/>
      <c r="B1840" s="631"/>
      <c r="C1840" s="631"/>
      <c r="D1840" s="631"/>
      <c r="E1840" s="631"/>
      <c r="F1840" s="631"/>
      <c r="G1840" s="631"/>
      <c r="H1840" s="631"/>
      <c r="I1840" s="631"/>
      <c r="J1840" s="631"/>
    </row>
    <row r="1841" spans="1:10" ht="12.75">
      <c r="A1841" s="631"/>
      <c r="B1841" s="631"/>
      <c r="C1841" s="631"/>
      <c r="D1841" s="631"/>
      <c r="E1841" s="631"/>
      <c r="F1841" s="631"/>
      <c r="G1841" s="631"/>
      <c r="H1841" s="631"/>
      <c r="I1841" s="631"/>
      <c r="J1841" s="631"/>
    </row>
    <row r="1842" spans="1:10" ht="12.75">
      <c r="A1842" s="631"/>
      <c r="B1842" s="631"/>
      <c r="C1842" s="631"/>
      <c r="D1842" s="631"/>
      <c r="E1842" s="631"/>
      <c r="F1842" s="631"/>
      <c r="G1842" s="631"/>
      <c r="H1842" s="631"/>
      <c r="I1842" s="631"/>
      <c r="J1842" s="631"/>
    </row>
    <row r="1843" spans="1:10" ht="12.75">
      <c r="A1843" s="631"/>
      <c r="B1843" s="631"/>
      <c r="C1843" s="631"/>
      <c r="D1843" s="631"/>
      <c r="E1843" s="631"/>
      <c r="F1843" s="631"/>
      <c r="G1843" s="631"/>
      <c r="H1843" s="631"/>
      <c r="I1843" s="631"/>
      <c r="J1843" s="631"/>
    </row>
    <row r="1844" spans="1:10" ht="12.75">
      <c r="A1844" s="631"/>
      <c r="B1844" s="631"/>
      <c r="C1844" s="631"/>
      <c r="D1844" s="631"/>
      <c r="E1844" s="631"/>
      <c r="F1844" s="631"/>
      <c r="G1844" s="631"/>
      <c r="H1844" s="631"/>
      <c r="I1844" s="631"/>
      <c r="J1844" s="631"/>
    </row>
    <row r="1845" spans="1:10" ht="12.75">
      <c r="A1845" s="631"/>
      <c r="B1845" s="631"/>
      <c r="C1845" s="631"/>
      <c r="D1845" s="631"/>
      <c r="E1845" s="631"/>
      <c r="F1845" s="631"/>
      <c r="G1845" s="631"/>
      <c r="H1845" s="631"/>
      <c r="I1845" s="631"/>
      <c r="J1845" s="631"/>
    </row>
    <row r="1846" spans="1:10" ht="12.75">
      <c r="A1846" s="631"/>
      <c r="B1846" s="631"/>
      <c r="C1846" s="631"/>
      <c r="D1846" s="631"/>
      <c r="E1846" s="631"/>
      <c r="F1846" s="631"/>
      <c r="G1846" s="631"/>
      <c r="H1846" s="631"/>
      <c r="I1846" s="631"/>
      <c r="J1846" s="631"/>
    </row>
    <row r="1847" spans="1:10" ht="12.75">
      <c r="A1847" s="631"/>
      <c r="B1847" s="631"/>
      <c r="C1847" s="631"/>
      <c r="D1847" s="631"/>
      <c r="E1847" s="631"/>
      <c r="F1847" s="631"/>
      <c r="G1847" s="631"/>
      <c r="H1847" s="631"/>
      <c r="I1847" s="631"/>
      <c r="J1847" s="631"/>
    </row>
    <row r="1848" spans="1:10" ht="12.75">
      <c r="A1848" s="631"/>
      <c r="B1848" s="631"/>
      <c r="C1848" s="631"/>
      <c r="D1848" s="631"/>
      <c r="E1848" s="631"/>
      <c r="F1848" s="631"/>
      <c r="G1848" s="631"/>
      <c r="H1848" s="631"/>
      <c r="I1848" s="631"/>
      <c r="J1848" s="631"/>
    </row>
    <row r="1849" spans="1:10" ht="12.75">
      <c r="A1849" s="631"/>
      <c r="B1849" s="631"/>
      <c r="C1849" s="631"/>
      <c r="D1849" s="631"/>
      <c r="E1849" s="631"/>
      <c r="F1849" s="631"/>
      <c r="G1849" s="631"/>
      <c r="H1849" s="631"/>
      <c r="I1849" s="631"/>
      <c r="J1849" s="631"/>
    </row>
    <row r="1850" spans="1:10" ht="12.75">
      <c r="A1850" s="631"/>
      <c r="B1850" s="631"/>
      <c r="C1850" s="631"/>
      <c r="D1850" s="631"/>
      <c r="E1850" s="631"/>
      <c r="F1850" s="631"/>
      <c r="G1850" s="631"/>
      <c r="H1850" s="631"/>
      <c r="I1850" s="631"/>
      <c r="J1850" s="631"/>
    </row>
    <row r="1851" spans="1:10" ht="12.75">
      <c r="A1851" s="631"/>
      <c r="B1851" s="631"/>
      <c r="C1851" s="631"/>
      <c r="D1851" s="631"/>
      <c r="E1851" s="631"/>
      <c r="F1851" s="631"/>
      <c r="G1851" s="631"/>
      <c r="H1851" s="631"/>
      <c r="I1851" s="631"/>
      <c r="J1851" s="631"/>
    </row>
    <row r="1852" spans="1:10" ht="12.75">
      <c r="A1852" s="631"/>
      <c r="B1852" s="631"/>
      <c r="C1852" s="631"/>
      <c r="D1852" s="631"/>
      <c r="E1852" s="631"/>
      <c r="F1852" s="631"/>
      <c r="G1852" s="631"/>
      <c r="H1852" s="631"/>
      <c r="I1852" s="631"/>
      <c r="J1852" s="631"/>
    </row>
    <row r="1853" spans="1:10" ht="12.75">
      <c r="A1853" s="631"/>
      <c r="B1853" s="631"/>
      <c r="C1853" s="631"/>
      <c r="D1853" s="631"/>
      <c r="E1853" s="631"/>
      <c r="F1853" s="631"/>
      <c r="G1853" s="631"/>
      <c r="H1853" s="631"/>
      <c r="I1853" s="631"/>
      <c r="J1853" s="631"/>
    </row>
    <row r="1854" spans="1:10" ht="12.75">
      <c r="A1854" s="631"/>
      <c r="B1854" s="631"/>
      <c r="C1854" s="631"/>
      <c r="D1854" s="631"/>
      <c r="E1854" s="631"/>
      <c r="F1854" s="631"/>
      <c r="G1854" s="631"/>
      <c r="H1854" s="631"/>
      <c r="I1854" s="631"/>
      <c r="J1854" s="631"/>
    </row>
    <row r="1855" spans="1:10" ht="12.75">
      <c r="A1855" s="631"/>
      <c r="B1855" s="631"/>
      <c r="C1855" s="631"/>
      <c r="D1855" s="631"/>
      <c r="E1855" s="631"/>
      <c r="F1855" s="631"/>
      <c r="G1855" s="631"/>
      <c r="H1855" s="631"/>
      <c r="I1855" s="631"/>
      <c r="J1855" s="631"/>
    </row>
    <row r="1856" spans="1:10" ht="12.75">
      <c r="A1856" s="631"/>
      <c r="B1856" s="631"/>
      <c r="C1856" s="631"/>
      <c r="D1856" s="631"/>
      <c r="E1856" s="631"/>
      <c r="F1856" s="631"/>
      <c r="G1856" s="631"/>
      <c r="H1856" s="631"/>
      <c r="I1856" s="631"/>
      <c r="J1856" s="631"/>
    </row>
    <row r="1857" spans="1:10" ht="12.75">
      <c r="A1857" s="631"/>
      <c r="B1857" s="631"/>
      <c r="C1857" s="631"/>
      <c r="D1857" s="631"/>
      <c r="E1857" s="631"/>
      <c r="F1857" s="631"/>
      <c r="G1857" s="631"/>
      <c r="H1857" s="631"/>
      <c r="I1857" s="631"/>
      <c r="J1857" s="631"/>
    </row>
    <row r="1858" spans="1:10" ht="12.75">
      <c r="A1858" s="631"/>
      <c r="B1858" s="631"/>
      <c r="C1858" s="631"/>
      <c r="D1858" s="631"/>
      <c r="E1858" s="631"/>
      <c r="F1858" s="631"/>
      <c r="G1858" s="631"/>
      <c r="H1858" s="631"/>
      <c r="I1858" s="631"/>
      <c r="J1858" s="631"/>
    </row>
    <row r="1859" spans="1:10" ht="12.75">
      <c r="A1859" s="631"/>
      <c r="B1859" s="631"/>
      <c r="C1859" s="631"/>
      <c r="D1859" s="631"/>
      <c r="E1859" s="631"/>
      <c r="F1859" s="631"/>
      <c r="G1859" s="631"/>
      <c r="H1859" s="631"/>
      <c r="I1859" s="631"/>
      <c r="J1859" s="631"/>
    </row>
    <row r="1860" spans="1:10" ht="12.75">
      <c r="A1860" s="631"/>
      <c r="B1860" s="631"/>
      <c r="C1860" s="631"/>
      <c r="D1860" s="631"/>
      <c r="E1860" s="631"/>
      <c r="F1860" s="631"/>
      <c r="G1860" s="631"/>
      <c r="H1860" s="631"/>
      <c r="I1860" s="631"/>
      <c r="J1860" s="631"/>
    </row>
    <row r="1861" spans="1:10" ht="12.75">
      <c r="A1861" s="631"/>
      <c r="B1861" s="631"/>
      <c r="C1861" s="631"/>
      <c r="D1861" s="631"/>
      <c r="E1861" s="631"/>
      <c r="F1861" s="631"/>
      <c r="G1861" s="631"/>
      <c r="H1861" s="631"/>
      <c r="I1861" s="631"/>
      <c r="J1861" s="631"/>
    </row>
    <row r="1862" spans="1:10" ht="12.75">
      <c r="A1862" s="631"/>
      <c r="B1862" s="631"/>
      <c r="C1862" s="631"/>
      <c r="D1862" s="631"/>
      <c r="E1862" s="631"/>
      <c r="F1862" s="631"/>
      <c r="G1862" s="631"/>
      <c r="H1862" s="631"/>
      <c r="I1862" s="631"/>
      <c r="J1862" s="631"/>
    </row>
    <row r="1863" spans="1:10" ht="12.75">
      <c r="A1863" s="631"/>
      <c r="B1863" s="631"/>
      <c r="C1863" s="631"/>
      <c r="D1863" s="631"/>
      <c r="E1863" s="631"/>
      <c r="F1863" s="631"/>
      <c r="G1863" s="631"/>
      <c r="H1863" s="631"/>
      <c r="I1863" s="631"/>
      <c r="J1863" s="631"/>
    </row>
    <row r="1864" spans="1:10" ht="12.75">
      <c r="A1864" s="631"/>
      <c r="B1864" s="631"/>
      <c r="C1864" s="631"/>
      <c r="D1864" s="631"/>
      <c r="E1864" s="631"/>
      <c r="F1864" s="631"/>
      <c r="G1864" s="631"/>
      <c r="H1864" s="631"/>
      <c r="I1864" s="631"/>
      <c r="J1864" s="631"/>
    </row>
    <row r="1865" spans="1:10" ht="12.75">
      <c r="A1865" s="631"/>
      <c r="B1865" s="631"/>
      <c r="C1865" s="631"/>
      <c r="D1865" s="631"/>
      <c r="E1865" s="631"/>
      <c r="F1865" s="631"/>
      <c r="G1865" s="631"/>
      <c r="H1865" s="631"/>
      <c r="I1865" s="631"/>
      <c r="J1865" s="631"/>
    </row>
    <row r="1866" spans="1:10" ht="12.75">
      <c r="A1866" s="631"/>
      <c r="B1866" s="631"/>
      <c r="C1866" s="631"/>
      <c r="D1866" s="631"/>
      <c r="E1866" s="631"/>
      <c r="F1866" s="631"/>
      <c r="G1866" s="631"/>
      <c r="H1866" s="631"/>
      <c r="I1866" s="631"/>
      <c r="J1866" s="631"/>
    </row>
    <row r="1867" spans="1:10" ht="12.75">
      <c r="A1867" s="631"/>
      <c r="B1867" s="631"/>
      <c r="C1867" s="631"/>
      <c r="D1867" s="631"/>
      <c r="E1867" s="631"/>
      <c r="F1867" s="631"/>
      <c r="G1867" s="631"/>
      <c r="H1867" s="631"/>
      <c r="I1867" s="631"/>
      <c r="J1867" s="631"/>
    </row>
    <row r="1868" spans="1:10" ht="12.75">
      <c r="A1868" s="631"/>
      <c r="B1868" s="631"/>
      <c r="C1868" s="631"/>
      <c r="D1868" s="631"/>
      <c r="E1868" s="631"/>
      <c r="F1868" s="631"/>
      <c r="G1868" s="631"/>
      <c r="H1868" s="631"/>
      <c r="I1868" s="631"/>
      <c r="J1868" s="631"/>
    </row>
    <row r="1869" spans="1:10" ht="12.75">
      <c r="A1869" s="631"/>
      <c r="B1869" s="631"/>
      <c r="C1869" s="631"/>
      <c r="D1869" s="631"/>
      <c r="E1869" s="631"/>
      <c r="F1869" s="631"/>
      <c r="G1869" s="631"/>
      <c r="H1869" s="631"/>
      <c r="I1869" s="631"/>
      <c r="J1869" s="631"/>
    </row>
    <row r="1870" spans="1:10" ht="12.75">
      <c r="A1870" s="631"/>
      <c r="B1870" s="631"/>
      <c r="C1870" s="631"/>
      <c r="D1870" s="631"/>
      <c r="E1870" s="631"/>
      <c r="F1870" s="631"/>
      <c r="G1870" s="631"/>
      <c r="H1870" s="631"/>
      <c r="I1870" s="631"/>
      <c r="J1870" s="631"/>
    </row>
    <row r="1871" spans="1:10" ht="12.75">
      <c r="A1871" s="631"/>
      <c r="B1871" s="631"/>
      <c r="C1871" s="631"/>
      <c r="D1871" s="631"/>
      <c r="E1871" s="631"/>
      <c r="F1871" s="631"/>
      <c r="G1871" s="631"/>
      <c r="H1871" s="631"/>
      <c r="I1871" s="631"/>
      <c r="J1871" s="631"/>
    </row>
    <row r="1872" spans="1:10" ht="12.75">
      <c r="A1872" s="631"/>
      <c r="B1872" s="631"/>
      <c r="C1872" s="631"/>
      <c r="D1872" s="631"/>
      <c r="E1872" s="631"/>
      <c r="F1872" s="631"/>
      <c r="G1872" s="631"/>
      <c r="H1872" s="631"/>
      <c r="I1872" s="631"/>
      <c r="J1872" s="631"/>
    </row>
    <row r="1873" spans="1:10" ht="12.75">
      <c r="A1873" s="631"/>
      <c r="B1873" s="631"/>
      <c r="C1873" s="631"/>
      <c r="D1873" s="631"/>
      <c r="E1873" s="631"/>
      <c r="F1873" s="631"/>
      <c r="G1873" s="631"/>
      <c r="H1873" s="631"/>
      <c r="I1873" s="631"/>
      <c r="J1873" s="631"/>
    </row>
    <row r="1874" spans="1:10" ht="12.75">
      <c r="A1874" s="631"/>
      <c r="B1874" s="631"/>
      <c r="C1874" s="631"/>
      <c r="D1874" s="631"/>
      <c r="E1874" s="631"/>
      <c r="F1874" s="631"/>
      <c r="G1874" s="631"/>
      <c r="H1874" s="631"/>
      <c r="I1874" s="631"/>
      <c r="J1874" s="631"/>
    </row>
    <row r="1875" spans="1:10" ht="12.75">
      <c r="A1875" s="631"/>
      <c r="B1875" s="631"/>
      <c r="C1875" s="631"/>
      <c r="D1875" s="631"/>
      <c r="E1875" s="631"/>
      <c r="F1875" s="631"/>
      <c r="G1875" s="631"/>
      <c r="H1875" s="631"/>
      <c r="I1875" s="631"/>
      <c r="J1875" s="631"/>
    </row>
    <row r="1876" spans="1:10" ht="12.75">
      <c r="A1876" s="631"/>
      <c r="B1876" s="631"/>
      <c r="C1876" s="631"/>
      <c r="D1876" s="631"/>
      <c r="E1876" s="631"/>
      <c r="F1876" s="631"/>
      <c r="G1876" s="631"/>
      <c r="H1876" s="631"/>
      <c r="I1876" s="631"/>
      <c r="J1876" s="631"/>
    </row>
    <row r="1877" spans="1:10" ht="12.75">
      <c r="A1877" s="631"/>
      <c r="B1877" s="631"/>
      <c r="C1877" s="631"/>
      <c r="D1877" s="631"/>
      <c r="E1877" s="631"/>
      <c r="F1877" s="631"/>
      <c r="G1877" s="631"/>
      <c r="H1877" s="631"/>
      <c r="I1877" s="631"/>
      <c r="J1877" s="631"/>
    </row>
    <row r="1878" spans="1:10" ht="12.75">
      <c r="A1878" s="631"/>
      <c r="B1878" s="631"/>
      <c r="C1878" s="631"/>
      <c r="D1878" s="631"/>
      <c r="E1878" s="631"/>
      <c r="F1878" s="631"/>
      <c r="G1878" s="631"/>
      <c r="H1878" s="631"/>
      <c r="I1878" s="631"/>
      <c r="J1878" s="631"/>
    </row>
    <row r="1879" spans="1:10" ht="12.75">
      <c r="A1879" s="631"/>
      <c r="B1879" s="631"/>
      <c r="C1879" s="631"/>
      <c r="D1879" s="631"/>
      <c r="E1879" s="631"/>
      <c r="F1879" s="631"/>
      <c r="G1879" s="631"/>
      <c r="H1879" s="631"/>
      <c r="I1879" s="631"/>
      <c r="J1879" s="631"/>
    </row>
    <row r="1880" spans="1:10" ht="12.75">
      <c r="A1880" s="631"/>
      <c r="B1880" s="631"/>
      <c r="C1880" s="631"/>
      <c r="D1880" s="631"/>
      <c r="E1880" s="631"/>
      <c r="F1880" s="631"/>
      <c r="G1880" s="631"/>
      <c r="H1880" s="631"/>
      <c r="I1880" s="631"/>
      <c r="J1880" s="631"/>
    </row>
    <row r="1881" spans="1:10" ht="12.75">
      <c r="A1881" s="631"/>
      <c r="B1881" s="631"/>
      <c r="C1881" s="631"/>
      <c r="D1881" s="631"/>
      <c r="E1881" s="631"/>
      <c r="F1881" s="631"/>
      <c r="G1881" s="631"/>
      <c r="H1881" s="631"/>
      <c r="I1881" s="631"/>
      <c r="J1881" s="631"/>
    </row>
    <row r="1882" spans="1:10" ht="12.75">
      <c r="A1882" s="631"/>
      <c r="B1882" s="631"/>
      <c r="C1882" s="631"/>
      <c r="D1882" s="631"/>
      <c r="E1882" s="631"/>
      <c r="F1882" s="631"/>
      <c r="G1882" s="631"/>
      <c r="H1882" s="631"/>
      <c r="I1882" s="631"/>
      <c r="J1882" s="631"/>
    </row>
    <row r="1883" spans="1:10" ht="12.75">
      <c r="A1883" s="631"/>
      <c r="B1883" s="631"/>
      <c r="C1883" s="631"/>
      <c r="D1883" s="631"/>
      <c r="E1883" s="631"/>
      <c r="F1883" s="631"/>
      <c r="G1883" s="631"/>
      <c r="H1883" s="631"/>
      <c r="I1883" s="631"/>
      <c r="J1883" s="631"/>
    </row>
    <row r="1884" spans="1:10" ht="12.75">
      <c r="A1884" s="631"/>
      <c r="B1884" s="631"/>
      <c r="C1884" s="631"/>
      <c r="D1884" s="631"/>
      <c r="E1884" s="631"/>
      <c r="F1884" s="631"/>
      <c r="G1884" s="631"/>
      <c r="H1884" s="631"/>
      <c r="I1884" s="631"/>
      <c r="J1884" s="631"/>
    </row>
    <row r="1885" spans="1:10" ht="12.75">
      <c r="A1885" s="631"/>
      <c r="B1885" s="631"/>
      <c r="C1885" s="631"/>
      <c r="D1885" s="631"/>
      <c r="E1885" s="631"/>
      <c r="F1885" s="631"/>
      <c r="G1885" s="631"/>
      <c r="H1885" s="631"/>
      <c r="I1885" s="631"/>
      <c r="J1885" s="631"/>
    </row>
    <row r="1886" spans="1:10" ht="12.75">
      <c r="A1886" s="631"/>
      <c r="B1886" s="631"/>
      <c r="C1886" s="631"/>
      <c r="D1886" s="631"/>
      <c r="E1886" s="631"/>
      <c r="F1886" s="631"/>
      <c r="G1886" s="631"/>
      <c r="H1886" s="631"/>
      <c r="I1886" s="631"/>
      <c r="J1886" s="631"/>
    </row>
    <row r="1887" spans="1:10" ht="12.75">
      <c r="A1887" s="631"/>
      <c r="B1887" s="631"/>
      <c r="C1887" s="631"/>
      <c r="D1887" s="631"/>
      <c r="E1887" s="631"/>
      <c r="F1887" s="631"/>
      <c r="G1887" s="631"/>
      <c r="H1887" s="631"/>
      <c r="I1887" s="631"/>
      <c r="J1887" s="631"/>
    </row>
    <row r="1888" spans="1:10" ht="12.75">
      <c r="A1888" s="631"/>
      <c r="B1888" s="631"/>
      <c r="C1888" s="631"/>
      <c r="D1888" s="631"/>
      <c r="E1888" s="631"/>
      <c r="F1888" s="631"/>
      <c r="G1888" s="631"/>
      <c r="H1888" s="631"/>
      <c r="I1888" s="631"/>
      <c r="J1888" s="631"/>
    </row>
    <row r="1889" spans="1:10" ht="12.75">
      <c r="A1889" s="631"/>
      <c r="B1889" s="631"/>
      <c r="C1889" s="631"/>
      <c r="D1889" s="631"/>
      <c r="E1889" s="631"/>
      <c r="F1889" s="631"/>
      <c r="G1889" s="631"/>
      <c r="H1889" s="631"/>
      <c r="I1889" s="631"/>
      <c r="J1889" s="631"/>
    </row>
    <row r="1890" spans="1:10" ht="12.75">
      <c r="A1890" s="631"/>
      <c r="B1890" s="631"/>
      <c r="C1890" s="631"/>
      <c r="D1890" s="631"/>
      <c r="E1890" s="631"/>
      <c r="F1890" s="631"/>
      <c r="G1890" s="631"/>
      <c r="H1890" s="631"/>
      <c r="I1890" s="631"/>
      <c r="J1890" s="631"/>
    </row>
    <row r="1891" spans="1:10" ht="12.75">
      <c r="A1891" s="631"/>
      <c r="B1891" s="631"/>
      <c r="C1891" s="631"/>
      <c r="D1891" s="631"/>
      <c r="E1891" s="631"/>
      <c r="F1891" s="631"/>
      <c r="G1891" s="631"/>
      <c r="H1891" s="631"/>
      <c r="I1891" s="631"/>
      <c r="J1891" s="631"/>
    </row>
    <row r="1892" spans="1:10" ht="12.75">
      <c r="A1892" s="631"/>
      <c r="B1892" s="631"/>
      <c r="C1892" s="631"/>
      <c r="D1892" s="631"/>
      <c r="E1892" s="631"/>
      <c r="F1892" s="631"/>
      <c r="G1892" s="631"/>
      <c r="H1892" s="631"/>
      <c r="I1892" s="631"/>
      <c r="J1892" s="631"/>
    </row>
    <row r="1893" spans="1:10" ht="12.75">
      <c r="A1893" s="631"/>
      <c r="B1893" s="631"/>
      <c r="C1893" s="631"/>
      <c r="D1893" s="631"/>
      <c r="E1893" s="631"/>
      <c r="F1893" s="631"/>
      <c r="G1893" s="631"/>
      <c r="H1893" s="631"/>
      <c r="I1893" s="631"/>
      <c r="J1893" s="631"/>
    </row>
    <row r="1894" spans="1:10" ht="12.75">
      <c r="A1894" s="631"/>
      <c r="B1894" s="631"/>
      <c r="C1894" s="631"/>
      <c r="D1894" s="631"/>
      <c r="E1894" s="631"/>
      <c r="F1894" s="631"/>
      <c r="G1894" s="631"/>
      <c r="H1894" s="631"/>
      <c r="I1894" s="631"/>
      <c r="J1894" s="631"/>
    </row>
    <row r="1895" spans="1:10" ht="12.75">
      <c r="A1895" s="631"/>
      <c r="B1895" s="631"/>
      <c r="C1895" s="631"/>
      <c r="D1895" s="631"/>
      <c r="E1895" s="631"/>
      <c r="F1895" s="631"/>
      <c r="G1895" s="631"/>
      <c r="H1895" s="631"/>
      <c r="I1895" s="631"/>
      <c r="J1895" s="631"/>
    </row>
    <row r="1896" spans="1:10" ht="12.75">
      <c r="A1896" s="631"/>
      <c r="B1896" s="631"/>
      <c r="C1896" s="631"/>
      <c r="D1896" s="631"/>
      <c r="E1896" s="631"/>
      <c r="F1896" s="631"/>
      <c r="G1896" s="631"/>
      <c r="H1896" s="631"/>
      <c r="I1896" s="631"/>
      <c r="J1896" s="631"/>
    </row>
    <row r="1897" spans="1:10" ht="12.75">
      <c r="A1897" s="631"/>
      <c r="B1897" s="631"/>
      <c r="C1897" s="631"/>
      <c r="D1897" s="631"/>
      <c r="E1897" s="631"/>
      <c r="F1897" s="631"/>
      <c r="G1897" s="631"/>
      <c r="H1897" s="631"/>
      <c r="I1897" s="631"/>
      <c r="J1897" s="631"/>
    </row>
    <row r="1898" spans="1:10" ht="12.75">
      <c r="A1898" s="631"/>
      <c r="B1898" s="631"/>
      <c r="C1898" s="631"/>
      <c r="D1898" s="631"/>
      <c r="E1898" s="631"/>
      <c r="F1898" s="631"/>
      <c r="G1898" s="631"/>
      <c r="H1898" s="631"/>
      <c r="I1898" s="631"/>
      <c r="J1898" s="631"/>
    </row>
    <row r="1899" spans="1:10" ht="12.75">
      <c r="A1899" s="631"/>
      <c r="B1899" s="631"/>
      <c r="C1899" s="631"/>
      <c r="D1899" s="631"/>
      <c r="E1899" s="631"/>
      <c r="F1899" s="631"/>
      <c r="G1899" s="631"/>
      <c r="H1899" s="631"/>
      <c r="I1899" s="631"/>
      <c r="J1899" s="631"/>
    </row>
    <row r="1900" spans="1:10" ht="12.75">
      <c r="A1900" s="631"/>
      <c r="B1900" s="631"/>
      <c r="C1900" s="631"/>
      <c r="D1900" s="631"/>
      <c r="E1900" s="631"/>
      <c r="F1900" s="631"/>
      <c r="G1900" s="631"/>
      <c r="H1900" s="631"/>
      <c r="I1900" s="631"/>
      <c r="J1900" s="631"/>
    </row>
    <row r="1901" spans="1:10" ht="12.75">
      <c r="A1901" s="631"/>
      <c r="B1901" s="631"/>
      <c r="C1901" s="631"/>
      <c r="D1901" s="631"/>
      <c r="E1901" s="631"/>
      <c r="F1901" s="631"/>
      <c r="G1901" s="631"/>
      <c r="H1901" s="631"/>
      <c r="I1901" s="631"/>
      <c r="J1901" s="631"/>
    </row>
    <row r="1902" spans="1:10" ht="12.75">
      <c r="A1902" s="631"/>
      <c r="B1902" s="631"/>
      <c r="C1902" s="631"/>
      <c r="D1902" s="631"/>
      <c r="E1902" s="631"/>
      <c r="F1902" s="631"/>
      <c r="G1902" s="631"/>
      <c r="H1902" s="631"/>
      <c r="I1902" s="631"/>
      <c r="J1902" s="631"/>
    </row>
    <row r="1903" spans="1:10" ht="12.75">
      <c r="A1903" s="631"/>
      <c r="B1903" s="631"/>
      <c r="C1903" s="631"/>
      <c r="D1903" s="631"/>
      <c r="E1903" s="631"/>
      <c r="F1903" s="631"/>
      <c r="G1903" s="631"/>
      <c r="H1903" s="631"/>
      <c r="I1903" s="631"/>
      <c r="J1903" s="631"/>
    </row>
    <row r="1904" spans="1:10" ht="12.75">
      <c r="A1904" s="631"/>
      <c r="B1904" s="631"/>
      <c r="C1904" s="631"/>
      <c r="D1904" s="631"/>
      <c r="E1904" s="631"/>
      <c r="F1904" s="631"/>
      <c r="G1904" s="631"/>
      <c r="H1904" s="631"/>
      <c r="I1904" s="631"/>
      <c r="J1904" s="631"/>
    </row>
    <row r="1905" spans="1:10" ht="12.75">
      <c r="A1905" s="631"/>
      <c r="B1905" s="631"/>
      <c r="C1905" s="631"/>
      <c r="D1905" s="631"/>
      <c r="E1905" s="631"/>
      <c r="F1905" s="631"/>
      <c r="G1905" s="631"/>
      <c r="H1905" s="631"/>
      <c r="I1905" s="631"/>
      <c r="J1905" s="631"/>
    </row>
    <row r="1906" spans="1:10" ht="12.75">
      <c r="A1906" s="631"/>
      <c r="B1906" s="631"/>
      <c r="C1906" s="631"/>
      <c r="D1906" s="631"/>
      <c r="E1906" s="631"/>
      <c r="F1906" s="631"/>
      <c r="G1906" s="631"/>
      <c r="H1906" s="631"/>
      <c r="I1906" s="631"/>
      <c r="J1906" s="631"/>
    </row>
    <row r="1907" spans="1:10" ht="12.75">
      <c r="A1907" s="631"/>
      <c r="B1907" s="631"/>
      <c r="C1907" s="631"/>
      <c r="D1907" s="631"/>
      <c r="E1907" s="631"/>
      <c r="F1907" s="631"/>
      <c r="G1907" s="631"/>
      <c r="H1907" s="631"/>
      <c r="I1907" s="631"/>
      <c r="J1907" s="631"/>
    </row>
    <row r="1908" spans="1:10" ht="12.75">
      <c r="A1908" s="631"/>
      <c r="B1908" s="631"/>
      <c r="C1908" s="631"/>
      <c r="D1908" s="631"/>
      <c r="E1908" s="631"/>
      <c r="F1908" s="631"/>
      <c r="G1908" s="631"/>
      <c r="H1908" s="631"/>
      <c r="I1908" s="631"/>
      <c r="J1908" s="631"/>
    </row>
    <row r="1909" spans="1:10" ht="12.75">
      <c r="A1909" s="631"/>
      <c r="B1909" s="631"/>
      <c r="C1909" s="631"/>
      <c r="D1909" s="631"/>
      <c r="E1909" s="631"/>
      <c r="F1909" s="631"/>
      <c r="G1909" s="631"/>
      <c r="H1909" s="631"/>
      <c r="I1909" s="631"/>
      <c r="J1909" s="631"/>
    </row>
    <row r="1910" spans="1:10" ht="12.75">
      <c r="A1910" s="631"/>
      <c r="B1910" s="631"/>
      <c r="C1910" s="631"/>
      <c r="D1910" s="631"/>
      <c r="E1910" s="631"/>
      <c r="F1910" s="631"/>
      <c r="G1910" s="631"/>
      <c r="H1910" s="631"/>
      <c r="I1910" s="631"/>
      <c r="J1910" s="631"/>
    </row>
    <row r="1911" spans="1:10" ht="12.75">
      <c r="A1911" s="631"/>
      <c r="B1911" s="631"/>
      <c r="C1911" s="631"/>
      <c r="D1911" s="631"/>
      <c r="E1911" s="631"/>
      <c r="F1911" s="631"/>
      <c r="G1911" s="631"/>
      <c r="H1911" s="631"/>
      <c r="I1911" s="631"/>
      <c r="J1911" s="631"/>
    </row>
    <row r="1912" spans="1:10" ht="12.75">
      <c r="A1912" s="631"/>
      <c r="B1912" s="631"/>
      <c r="C1912" s="631"/>
      <c r="D1912" s="631"/>
      <c r="E1912" s="631"/>
      <c r="F1912" s="631"/>
      <c r="G1912" s="631"/>
      <c r="H1912" s="631"/>
      <c r="I1912" s="631"/>
      <c r="J1912" s="631"/>
    </row>
    <row r="1913" spans="1:10" ht="12.75">
      <c r="A1913" s="631"/>
      <c r="B1913" s="631"/>
      <c r="C1913" s="631"/>
      <c r="D1913" s="631"/>
      <c r="E1913" s="631"/>
      <c r="F1913" s="631"/>
      <c r="G1913" s="631"/>
      <c r="H1913" s="631"/>
      <c r="I1913" s="631"/>
      <c r="J1913" s="631"/>
    </row>
    <row r="1914" spans="1:10" ht="12.75">
      <c r="A1914" s="631"/>
      <c r="B1914" s="631"/>
      <c r="C1914" s="631"/>
      <c r="D1914" s="631"/>
      <c r="E1914" s="631"/>
      <c r="F1914" s="631"/>
      <c r="G1914" s="631"/>
      <c r="H1914" s="631"/>
      <c r="I1914" s="631"/>
      <c r="J1914" s="631"/>
    </row>
    <row r="1915" spans="1:10" ht="12.75">
      <c r="A1915" s="631"/>
      <c r="B1915" s="631"/>
      <c r="C1915" s="631"/>
      <c r="D1915" s="631"/>
      <c r="E1915" s="631"/>
      <c r="F1915" s="631"/>
      <c r="G1915" s="631"/>
      <c r="H1915" s="631"/>
      <c r="I1915" s="631"/>
      <c r="J1915" s="631"/>
    </row>
    <row r="1916" spans="1:10" ht="12.75">
      <c r="A1916" s="631"/>
      <c r="B1916" s="631"/>
      <c r="C1916" s="631"/>
      <c r="D1916" s="631"/>
      <c r="E1916" s="631"/>
      <c r="F1916" s="631"/>
      <c r="G1916" s="631"/>
      <c r="H1916" s="631"/>
      <c r="I1916" s="631"/>
      <c r="J1916" s="631"/>
    </row>
    <row r="1917" spans="1:10" ht="12.75">
      <c r="A1917" s="631"/>
      <c r="B1917" s="631"/>
      <c r="C1917" s="631"/>
      <c r="D1917" s="631"/>
      <c r="E1917" s="631"/>
      <c r="F1917" s="631"/>
      <c r="G1917" s="631"/>
      <c r="H1917" s="631"/>
      <c r="I1917" s="631"/>
      <c r="J1917" s="631"/>
    </row>
    <row r="1918" spans="1:10" ht="12.75">
      <c r="A1918" s="631"/>
      <c r="B1918" s="631"/>
      <c r="C1918" s="631"/>
      <c r="D1918" s="631"/>
      <c r="E1918" s="631"/>
      <c r="F1918" s="631"/>
      <c r="G1918" s="631"/>
      <c r="H1918" s="631"/>
      <c r="I1918" s="631"/>
      <c r="J1918" s="631"/>
    </row>
    <row r="1919" spans="1:10" ht="12.75">
      <c r="A1919" s="631"/>
      <c r="B1919" s="631"/>
      <c r="C1919" s="631"/>
      <c r="D1919" s="631"/>
      <c r="E1919" s="631"/>
      <c r="F1919" s="631"/>
      <c r="G1919" s="631"/>
      <c r="H1919" s="631"/>
      <c r="I1919" s="631"/>
      <c r="J1919" s="631"/>
    </row>
    <row r="1920" spans="1:10" ht="12.75">
      <c r="A1920" s="631"/>
      <c r="B1920" s="631"/>
      <c r="C1920" s="631"/>
      <c r="D1920" s="631"/>
      <c r="E1920" s="631"/>
      <c r="F1920" s="631"/>
      <c r="G1920" s="631"/>
      <c r="H1920" s="631"/>
      <c r="I1920" s="631"/>
      <c r="J1920" s="631"/>
    </row>
    <row r="1921" spans="1:10" ht="12.75">
      <c r="A1921" s="631"/>
      <c r="B1921" s="631"/>
      <c r="C1921" s="631"/>
      <c r="D1921" s="631"/>
      <c r="E1921" s="631"/>
      <c r="F1921" s="631"/>
      <c r="G1921" s="631"/>
      <c r="H1921" s="631"/>
      <c r="I1921" s="631"/>
      <c r="J1921" s="631"/>
    </row>
    <row r="1922" spans="1:10" ht="12.75">
      <c r="A1922" s="631"/>
      <c r="B1922" s="631"/>
      <c r="C1922" s="631"/>
      <c r="D1922" s="631"/>
      <c r="E1922" s="631"/>
      <c r="F1922" s="631"/>
      <c r="G1922" s="631"/>
      <c r="H1922" s="631"/>
      <c r="I1922" s="631"/>
      <c r="J1922" s="631"/>
    </row>
    <row r="1923" spans="1:10" ht="12.75">
      <c r="A1923" s="631"/>
      <c r="B1923" s="631"/>
      <c r="C1923" s="631"/>
      <c r="D1923" s="631"/>
      <c r="E1923" s="631"/>
      <c r="F1923" s="631"/>
      <c r="G1923" s="631"/>
      <c r="H1923" s="631"/>
      <c r="I1923" s="631"/>
      <c r="J1923" s="631"/>
    </row>
    <row r="1924" spans="1:10" ht="12.75">
      <c r="A1924" s="631"/>
      <c r="B1924" s="631"/>
      <c r="C1924" s="631"/>
      <c r="D1924" s="631"/>
      <c r="E1924" s="631"/>
      <c r="F1924" s="631"/>
      <c r="G1924" s="631"/>
      <c r="H1924" s="631"/>
      <c r="I1924" s="631"/>
      <c r="J1924" s="631"/>
    </row>
    <row r="1925" spans="1:10" ht="12.75">
      <c r="A1925" s="631"/>
      <c r="B1925" s="631"/>
      <c r="C1925" s="631"/>
      <c r="D1925" s="631"/>
      <c r="E1925" s="631"/>
      <c r="F1925" s="631"/>
      <c r="G1925" s="631"/>
      <c r="H1925" s="631"/>
      <c r="I1925" s="631"/>
      <c r="J1925" s="631"/>
    </row>
    <row r="1926" spans="1:10" ht="12.75">
      <c r="A1926" s="631"/>
      <c r="B1926" s="631"/>
      <c r="C1926" s="631"/>
      <c r="D1926" s="631"/>
      <c r="E1926" s="631"/>
      <c r="F1926" s="631"/>
      <c r="G1926" s="631"/>
      <c r="H1926" s="631"/>
      <c r="I1926" s="631"/>
      <c r="J1926" s="631"/>
    </row>
    <row r="1927" spans="1:10" ht="12.75">
      <c r="A1927" s="631"/>
      <c r="B1927" s="631"/>
      <c r="C1927" s="631"/>
      <c r="D1927" s="631"/>
      <c r="E1927" s="631"/>
      <c r="F1927" s="631"/>
      <c r="G1927" s="631"/>
      <c r="H1927" s="631"/>
      <c r="I1927" s="631"/>
      <c r="J1927" s="631"/>
    </row>
    <row r="1928" spans="1:10" ht="12.75">
      <c r="A1928" s="631"/>
      <c r="B1928" s="631"/>
      <c r="C1928" s="631"/>
      <c r="D1928" s="631"/>
      <c r="E1928" s="631"/>
      <c r="F1928" s="631"/>
      <c r="G1928" s="631"/>
      <c r="H1928" s="631"/>
      <c r="I1928" s="631"/>
      <c r="J1928" s="631"/>
    </row>
    <row r="1929" spans="1:10" ht="12.75">
      <c r="A1929" s="631"/>
      <c r="B1929" s="631"/>
      <c r="C1929" s="631"/>
      <c r="D1929" s="631"/>
      <c r="E1929" s="631"/>
      <c r="F1929" s="631"/>
      <c r="G1929" s="631"/>
      <c r="H1929" s="631"/>
      <c r="I1929" s="631"/>
      <c r="J1929" s="631"/>
    </row>
    <row r="1930" spans="1:10" ht="12.75">
      <c r="A1930" s="631"/>
      <c r="B1930" s="631"/>
      <c r="C1930" s="631"/>
      <c r="D1930" s="631"/>
      <c r="E1930" s="631"/>
      <c r="F1930" s="631"/>
      <c r="G1930" s="631"/>
      <c r="H1930" s="631"/>
      <c r="I1930" s="631"/>
      <c r="J1930" s="631"/>
    </row>
    <row r="1931" spans="1:10" ht="12.75">
      <c r="A1931" s="631"/>
      <c r="B1931" s="631"/>
      <c r="C1931" s="631"/>
      <c r="D1931" s="631"/>
      <c r="E1931" s="631"/>
      <c r="F1931" s="631"/>
      <c r="G1931" s="631"/>
      <c r="H1931" s="631"/>
      <c r="I1931" s="631"/>
      <c r="J1931" s="631"/>
    </row>
    <row r="1932" spans="1:10" ht="12.75">
      <c r="A1932" s="631"/>
      <c r="B1932" s="631"/>
      <c r="C1932" s="631"/>
      <c r="D1932" s="631"/>
      <c r="E1932" s="631"/>
      <c r="F1932" s="631"/>
      <c r="G1932" s="631"/>
      <c r="H1932" s="631"/>
      <c r="I1932" s="631"/>
      <c r="J1932" s="631"/>
    </row>
    <row r="1933" spans="1:10" ht="12.75">
      <c r="A1933" s="631"/>
      <c r="B1933" s="631"/>
      <c r="C1933" s="631"/>
      <c r="D1933" s="631"/>
      <c r="E1933" s="631"/>
      <c r="F1933" s="631"/>
      <c r="G1933" s="631"/>
      <c r="H1933" s="631"/>
      <c r="I1933" s="631"/>
      <c r="J1933" s="631"/>
    </row>
    <row r="1934" spans="1:10" ht="12.75">
      <c r="A1934" s="631"/>
      <c r="B1934" s="631"/>
      <c r="C1934" s="631"/>
      <c r="D1934" s="631"/>
      <c r="E1934" s="631"/>
      <c r="F1934" s="631"/>
      <c r="G1934" s="631"/>
      <c r="H1934" s="631"/>
      <c r="I1934" s="631"/>
      <c r="J1934" s="631"/>
    </row>
    <row r="1935" spans="1:10" ht="12.75">
      <c r="A1935" s="631"/>
      <c r="B1935" s="631"/>
      <c r="C1935" s="631"/>
      <c r="D1935" s="631"/>
      <c r="E1935" s="631"/>
      <c r="F1935" s="631"/>
      <c r="G1935" s="631"/>
      <c r="H1935" s="631"/>
      <c r="I1935" s="631"/>
      <c r="J1935" s="631"/>
    </row>
    <row r="1936" spans="1:10" ht="12.75">
      <c r="A1936" s="631"/>
      <c r="B1936" s="631"/>
      <c r="C1936" s="631"/>
      <c r="D1936" s="631"/>
      <c r="E1936" s="631"/>
      <c r="F1936" s="631"/>
      <c r="G1936" s="631"/>
      <c r="H1936" s="631"/>
      <c r="I1936" s="631"/>
      <c r="J1936" s="631"/>
    </row>
    <row r="1937" spans="1:10" ht="12.75">
      <c r="A1937" s="631"/>
      <c r="B1937" s="631"/>
      <c r="C1937" s="631"/>
      <c r="D1937" s="631"/>
      <c r="E1937" s="631"/>
      <c r="F1937" s="631"/>
      <c r="G1937" s="631"/>
      <c r="H1937" s="631"/>
      <c r="I1937" s="631"/>
      <c r="J1937" s="631"/>
    </row>
    <row r="1938" spans="1:10" ht="12.75">
      <c r="A1938" s="631"/>
      <c r="B1938" s="631"/>
      <c r="C1938" s="631"/>
      <c r="D1938" s="631"/>
      <c r="E1938" s="631"/>
      <c r="F1938" s="631"/>
      <c r="G1938" s="631"/>
      <c r="H1938" s="631"/>
      <c r="I1938" s="631"/>
      <c r="J1938" s="631"/>
    </row>
    <row r="1939" spans="1:10" ht="12.75">
      <c r="A1939" s="631"/>
      <c r="B1939" s="631"/>
      <c r="C1939" s="631"/>
      <c r="D1939" s="631"/>
      <c r="E1939" s="631"/>
      <c r="F1939" s="631"/>
      <c r="G1939" s="631"/>
      <c r="H1939" s="631"/>
      <c r="I1939" s="631"/>
      <c r="J1939" s="631"/>
    </row>
    <row r="1940" spans="1:10" ht="12.75">
      <c r="A1940" s="631"/>
      <c r="B1940" s="631"/>
      <c r="C1940" s="631"/>
      <c r="D1940" s="631"/>
      <c r="E1940" s="631"/>
      <c r="F1940" s="631"/>
      <c r="G1940" s="631"/>
      <c r="H1940" s="631"/>
      <c r="I1940" s="631"/>
      <c r="J1940" s="631"/>
    </row>
    <row r="1941" spans="1:10" ht="12.75">
      <c r="A1941" s="631"/>
      <c r="B1941" s="631"/>
      <c r="C1941" s="631"/>
      <c r="D1941" s="631"/>
      <c r="E1941" s="631"/>
      <c r="F1941" s="631"/>
      <c r="G1941" s="631"/>
      <c r="H1941" s="631"/>
      <c r="I1941" s="631"/>
      <c r="J1941" s="631"/>
    </row>
    <row r="1942" spans="1:10" ht="12.75">
      <c r="A1942" s="631"/>
      <c r="B1942" s="631"/>
      <c r="C1942" s="631"/>
      <c r="D1942" s="631"/>
      <c r="E1942" s="631"/>
      <c r="F1942" s="631"/>
      <c r="G1942" s="631"/>
      <c r="H1942" s="631"/>
      <c r="I1942" s="631"/>
      <c r="J1942" s="631"/>
    </row>
    <row r="1943" spans="1:10" ht="12.75">
      <c r="A1943" s="631"/>
      <c r="B1943" s="631"/>
      <c r="C1943" s="631"/>
      <c r="D1943" s="631"/>
      <c r="E1943" s="631"/>
      <c r="F1943" s="631"/>
      <c r="G1943" s="631"/>
      <c r="H1943" s="631"/>
      <c r="I1943" s="631"/>
      <c r="J1943" s="631"/>
    </row>
    <row r="1944" spans="1:10" ht="12.75">
      <c r="A1944" s="631"/>
      <c r="B1944" s="631"/>
      <c r="C1944" s="631"/>
      <c r="D1944" s="631"/>
      <c r="E1944" s="631"/>
      <c r="F1944" s="631"/>
      <c r="G1944" s="631"/>
      <c r="H1944" s="631"/>
      <c r="I1944" s="631"/>
      <c r="J1944" s="631"/>
    </row>
    <row r="1945" spans="1:10" ht="12.75">
      <c r="A1945" s="631"/>
      <c r="B1945" s="631"/>
      <c r="C1945" s="631"/>
      <c r="D1945" s="631"/>
      <c r="E1945" s="631"/>
      <c r="F1945" s="631"/>
      <c r="G1945" s="631"/>
      <c r="H1945" s="631"/>
      <c r="I1945" s="631"/>
      <c r="J1945" s="631"/>
    </row>
    <row r="1946" spans="1:10" ht="12.75">
      <c r="A1946" s="631"/>
      <c r="B1946" s="631"/>
      <c r="C1946" s="631"/>
      <c r="D1946" s="631"/>
      <c r="E1946" s="631"/>
      <c r="F1946" s="631"/>
      <c r="G1946" s="631"/>
      <c r="H1946" s="631"/>
      <c r="I1946" s="631"/>
      <c r="J1946" s="631"/>
    </row>
    <row r="1947" spans="1:10" ht="12.75">
      <c r="A1947" s="631"/>
      <c r="B1947" s="631"/>
      <c r="C1947" s="631"/>
      <c r="D1947" s="631"/>
      <c r="E1947" s="631"/>
      <c r="F1947" s="631"/>
      <c r="G1947" s="631"/>
      <c r="H1947" s="631"/>
      <c r="I1947" s="631"/>
      <c r="J1947" s="631"/>
    </row>
    <row r="1948" spans="1:10" ht="12.75">
      <c r="A1948" s="631"/>
      <c r="B1948" s="631"/>
      <c r="C1948" s="631"/>
      <c r="D1948" s="631"/>
      <c r="E1948" s="631"/>
      <c r="F1948" s="631"/>
      <c r="G1948" s="631"/>
      <c r="H1948" s="631"/>
      <c r="I1948" s="631"/>
      <c r="J1948" s="631"/>
    </row>
    <row r="1949" spans="1:10" ht="12.75">
      <c r="A1949" s="631"/>
      <c r="B1949" s="631"/>
      <c r="C1949" s="631"/>
      <c r="D1949" s="631"/>
      <c r="E1949" s="631"/>
      <c r="F1949" s="631"/>
      <c r="G1949" s="631"/>
      <c r="H1949" s="631"/>
      <c r="I1949" s="631"/>
      <c r="J1949" s="631"/>
    </row>
    <row r="1950" spans="1:10" ht="12.75">
      <c r="A1950" s="631"/>
      <c r="B1950" s="631"/>
      <c r="C1950" s="631"/>
      <c r="D1950" s="631"/>
      <c r="E1950" s="631"/>
      <c r="F1950" s="631"/>
      <c r="G1950" s="631"/>
      <c r="H1950" s="631"/>
      <c r="I1950" s="631"/>
      <c r="J1950" s="631"/>
    </row>
    <row r="1951" spans="1:10" ht="12.75">
      <c r="A1951" s="631"/>
      <c r="B1951" s="631"/>
      <c r="C1951" s="631"/>
      <c r="D1951" s="631"/>
      <c r="E1951" s="631"/>
      <c r="F1951" s="631"/>
      <c r="G1951" s="631"/>
      <c r="H1951" s="631"/>
      <c r="I1951" s="631"/>
      <c r="J1951" s="631"/>
    </row>
    <row r="1952" spans="1:10" ht="12.75">
      <c r="A1952" s="631"/>
      <c r="B1952" s="631"/>
      <c r="C1952" s="631"/>
      <c r="D1952" s="631"/>
      <c r="E1952" s="631"/>
      <c r="F1952" s="631"/>
      <c r="G1952" s="631"/>
      <c r="H1952" s="631"/>
      <c r="I1952" s="631"/>
      <c r="J1952" s="631"/>
    </row>
    <row r="1953" spans="1:10" ht="12.75">
      <c r="A1953" s="631"/>
      <c r="B1953" s="631"/>
      <c r="C1953" s="631"/>
      <c r="D1953" s="631"/>
      <c r="E1953" s="631"/>
      <c r="F1953" s="631"/>
      <c r="G1953" s="631"/>
      <c r="H1953" s="631"/>
      <c r="I1953" s="631"/>
      <c r="J1953" s="631"/>
    </row>
    <row r="1954" spans="1:10" ht="12.75">
      <c r="A1954" s="631"/>
      <c r="B1954" s="631"/>
      <c r="C1954" s="631"/>
      <c r="D1954" s="631"/>
      <c r="E1954" s="631"/>
      <c r="F1954" s="631"/>
      <c r="G1954" s="631"/>
      <c r="H1954" s="631"/>
      <c r="I1954" s="631"/>
      <c r="J1954" s="631"/>
    </row>
    <row r="1955" spans="1:10" ht="12.75">
      <c r="A1955" s="631"/>
      <c r="B1955" s="631"/>
      <c r="C1955" s="631"/>
      <c r="D1955" s="631"/>
      <c r="E1955" s="631"/>
      <c r="F1955" s="631"/>
      <c r="G1955" s="631"/>
      <c r="H1955" s="631"/>
      <c r="I1955" s="631"/>
      <c r="J1955" s="631"/>
    </row>
    <row r="1956" spans="1:10" ht="12.75">
      <c r="A1956" s="631"/>
      <c r="B1956" s="631"/>
      <c r="C1956" s="631"/>
      <c r="D1956" s="631"/>
      <c r="E1956" s="631"/>
      <c r="F1956" s="631"/>
      <c r="G1956" s="631"/>
      <c r="H1956" s="631"/>
      <c r="I1956" s="631"/>
      <c r="J1956" s="631"/>
    </row>
    <row r="1957" spans="1:10" ht="12.75">
      <c r="A1957" s="631"/>
      <c r="B1957" s="631"/>
      <c r="C1957" s="631"/>
      <c r="D1957" s="631"/>
      <c r="E1957" s="631"/>
      <c r="F1957" s="631"/>
      <c r="G1957" s="631"/>
      <c r="H1957" s="631"/>
      <c r="I1957" s="631"/>
      <c r="J1957" s="631"/>
    </row>
    <row r="1958" spans="1:10" ht="12.75">
      <c r="A1958" s="631"/>
      <c r="B1958" s="631"/>
      <c r="C1958" s="631"/>
      <c r="D1958" s="631"/>
      <c r="E1958" s="631"/>
      <c r="F1958" s="631"/>
      <c r="G1958" s="631"/>
      <c r="H1958" s="631"/>
      <c r="I1958" s="631"/>
      <c r="J1958" s="631"/>
    </row>
    <row r="1959" spans="1:10" ht="12.75">
      <c r="A1959" s="631"/>
      <c r="B1959" s="631"/>
      <c r="C1959" s="631"/>
      <c r="D1959" s="631"/>
      <c r="E1959" s="631"/>
      <c r="F1959" s="631"/>
      <c r="G1959" s="631"/>
      <c r="H1959" s="631"/>
      <c r="I1959" s="631"/>
      <c r="J1959" s="631"/>
    </row>
    <row r="1960" spans="1:10" ht="12.75">
      <c r="A1960" s="631"/>
      <c r="B1960" s="631"/>
      <c r="C1960" s="631"/>
      <c r="D1960" s="631"/>
      <c r="E1960" s="631"/>
      <c r="F1960" s="631"/>
      <c r="G1960" s="631"/>
      <c r="H1960" s="631"/>
      <c r="I1960" s="631"/>
      <c r="J1960" s="631"/>
    </row>
    <row r="1961" spans="1:10" ht="12.75">
      <c r="A1961" s="631"/>
      <c r="B1961" s="631"/>
      <c r="C1961" s="631"/>
      <c r="D1961" s="631"/>
      <c r="E1961" s="631"/>
      <c r="F1961" s="631"/>
      <c r="G1961" s="631"/>
      <c r="H1961" s="631"/>
      <c r="I1961" s="631"/>
      <c r="J1961" s="631"/>
    </row>
    <row r="1962" spans="1:10" ht="12.75">
      <c r="A1962" s="631"/>
      <c r="B1962" s="631"/>
      <c r="C1962" s="631"/>
      <c r="D1962" s="631"/>
      <c r="E1962" s="631"/>
      <c r="F1962" s="631"/>
      <c r="G1962" s="631"/>
      <c r="H1962" s="631"/>
      <c r="I1962" s="631"/>
      <c r="J1962" s="631"/>
    </row>
    <row r="1963" spans="1:10" ht="12.75">
      <c r="A1963" s="631"/>
      <c r="B1963" s="631"/>
      <c r="C1963" s="631"/>
      <c r="D1963" s="631"/>
      <c r="E1963" s="631"/>
      <c r="F1963" s="631"/>
      <c r="G1963" s="631"/>
      <c r="H1963" s="631"/>
      <c r="I1963" s="631"/>
      <c r="J1963" s="631"/>
    </row>
    <row r="1964" spans="1:10" ht="12.75">
      <c r="A1964" s="631"/>
      <c r="B1964" s="631"/>
      <c r="C1964" s="631"/>
      <c r="D1964" s="631"/>
      <c r="E1964" s="631"/>
      <c r="F1964" s="631"/>
      <c r="G1964" s="631"/>
      <c r="H1964" s="631"/>
      <c r="I1964" s="631"/>
      <c r="J1964" s="631"/>
    </row>
    <row r="1965" spans="1:10" ht="12.75">
      <c r="A1965" s="631"/>
      <c r="B1965" s="631"/>
      <c r="C1965" s="631"/>
      <c r="D1965" s="631"/>
      <c r="E1965" s="631"/>
      <c r="F1965" s="631"/>
      <c r="G1965" s="631"/>
      <c r="H1965" s="631"/>
      <c r="I1965" s="631"/>
      <c r="J1965" s="631"/>
    </row>
    <row r="1966" spans="1:10" ht="12.75">
      <c r="A1966" s="631"/>
      <c r="B1966" s="631"/>
      <c r="C1966" s="631"/>
      <c r="D1966" s="631"/>
      <c r="E1966" s="631"/>
      <c r="F1966" s="631"/>
      <c r="G1966" s="631"/>
      <c r="H1966" s="631"/>
      <c r="I1966" s="631"/>
      <c r="J1966" s="631"/>
    </row>
    <row r="1967" spans="1:10" ht="12.75">
      <c r="A1967" s="631"/>
      <c r="B1967" s="631"/>
      <c r="C1967" s="631"/>
      <c r="D1967" s="631"/>
      <c r="E1967" s="631"/>
      <c r="F1967" s="631"/>
      <c r="G1967" s="631"/>
      <c r="H1967" s="631"/>
      <c r="I1967" s="631"/>
      <c r="J1967" s="631"/>
    </row>
    <row r="1968" spans="1:10" ht="12.75">
      <c r="A1968" s="631"/>
      <c r="B1968" s="631"/>
      <c r="C1968" s="631"/>
      <c r="D1968" s="631"/>
      <c r="E1968" s="631"/>
      <c r="F1968" s="631"/>
      <c r="G1968" s="631"/>
      <c r="H1968" s="631"/>
      <c r="I1968" s="631"/>
      <c r="J1968" s="631"/>
    </row>
    <row r="1969" spans="1:10" ht="12.75">
      <c r="A1969" s="631"/>
      <c r="B1969" s="631"/>
      <c r="C1969" s="631"/>
      <c r="D1969" s="631"/>
      <c r="E1969" s="631"/>
      <c r="F1969" s="631"/>
      <c r="G1969" s="631"/>
      <c r="H1969" s="631"/>
      <c r="I1969" s="631"/>
      <c r="J1969" s="631"/>
    </row>
    <row r="1970" spans="1:10" ht="12.75">
      <c r="A1970" s="631"/>
      <c r="B1970" s="631"/>
      <c r="C1970" s="631"/>
      <c r="D1970" s="631"/>
      <c r="E1970" s="631"/>
      <c r="F1970" s="631"/>
      <c r="G1970" s="631"/>
      <c r="H1970" s="631"/>
      <c r="I1970" s="631"/>
      <c r="J1970" s="631"/>
    </row>
    <row r="1971" spans="1:10" ht="12.75">
      <c r="A1971" s="631"/>
      <c r="B1971" s="631"/>
      <c r="C1971" s="631"/>
      <c r="D1971" s="631"/>
      <c r="E1971" s="631"/>
      <c r="F1971" s="631"/>
      <c r="G1971" s="631"/>
      <c r="H1971" s="631"/>
      <c r="I1971" s="631"/>
      <c r="J1971" s="631"/>
    </row>
    <row r="1972" spans="1:10" ht="12.75">
      <c r="A1972" s="631"/>
      <c r="B1972" s="631"/>
      <c r="C1972" s="631"/>
      <c r="D1972" s="631"/>
      <c r="E1972" s="631"/>
      <c r="F1972" s="631"/>
      <c r="G1972" s="631"/>
      <c r="H1972" s="631"/>
      <c r="I1972" s="631"/>
      <c r="J1972" s="631"/>
    </row>
    <row r="1973" spans="1:10" ht="12.75">
      <c r="A1973" s="631"/>
      <c r="B1973" s="631"/>
      <c r="C1973" s="631"/>
      <c r="D1973" s="631"/>
      <c r="E1973" s="631"/>
      <c r="F1973" s="631"/>
      <c r="G1973" s="631"/>
      <c r="H1973" s="631"/>
      <c r="I1973" s="631"/>
      <c r="J1973" s="631"/>
    </row>
    <row r="1974" spans="1:10" ht="12.75">
      <c r="A1974" s="631"/>
      <c r="B1974" s="631"/>
      <c r="C1974" s="631"/>
      <c r="D1974" s="631"/>
      <c r="E1974" s="631"/>
      <c r="F1974" s="631"/>
      <c r="G1974" s="631"/>
      <c r="H1974" s="631"/>
      <c r="I1974" s="631"/>
      <c r="J1974" s="631"/>
    </row>
    <row r="1975" spans="1:10" ht="12.75">
      <c r="A1975" s="631"/>
      <c r="B1975" s="631"/>
      <c r="C1975" s="631"/>
      <c r="D1975" s="631"/>
      <c r="E1975" s="631"/>
      <c r="F1975" s="631"/>
      <c r="G1975" s="631"/>
      <c r="H1975" s="631"/>
      <c r="I1975" s="631"/>
      <c r="J1975" s="631"/>
    </row>
    <row r="1976" spans="1:10" ht="12.75">
      <c r="A1976" s="631"/>
      <c r="B1976" s="631"/>
      <c r="C1976" s="631"/>
      <c r="D1976" s="631"/>
      <c r="E1976" s="631"/>
      <c r="F1976" s="631"/>
      <c r="G1976" s="631"/>
      <c r="H1976" s="631"/>
      <c r="I1976" s="631"/>
      <c r="J1976" s="631"/>
    </row>
    <row r="1977" spans="1:10" ht="12.75">
      <c r="A1977" s="631"/>
      <c r="B1977" s="631"/>
      <c r="C1977" s="631"/>
      <c r="D1977" s="631"/>
      <c r="E1977" s="631"/>
      <c r="F1977" s="631"/>
      <c r="G1977" s="631"/>
      <c r="H1977" s="631"/>
      <c r="I1977" s="631"/>
      <c r="J1977" s="631"/>
    </row>
    <row r="1978" spans="1:10" ht="12.75">
      <c r="A1978" s="631"/>
      <c r="B1978" s="631"/>
      <c r="C1978" s="631"/>
      <c r="D1978" s="631"/>
      <c r="E1978" s="631"/>
      <c r="F1978" s="631"/>
      <c r="G1978" s="631"/>
      <c r="H1978" s="631"/>
      <c r="I1978" s="631"/>
      <c r="J1978" s="631"/>
    </row>
    <row r="1979" spans="1:10" ht="12.75">
      <c r="A1979" s="631"/>
      <c r="B1979" s="631"/>
      <c r="C1979" s="631"/>
      <c r="D1979" s="631"/>
      <c r="E1979" s="631"/>
      <c r="F1979" s="631"/>
      <c r="G1979" s="631"/>
      <c r="H1979" s="631"/>
      <c r="I1979" s="631"/>
      <c r="J1979" s="631"/>
    </row>
    <row r="1980" spans="1:10" ht="12.75">
      <c r="A1980" s="631"/>
      <c r="B1980" s="631"/>
      <c r="C1980" s="631"/>
      <c r="D1980" s="631"/>
      <c r="E1980" s="631"/>
      <c r="F1980" s="631"/>
      <c r="G1980" s="631"/>
      <c r="H1980" s="631"/>
      <c r="I1980" s="631"/>
      <c r="J1980" s="631"/>
    </row>
    <row r="1981" spans="1:10" ht="12.75">
      <c r="A1981" s="631"/>
      <c r="B1981" s="631"/>
      <c r="C1981" s="631"/>
      <c r="D1981" s="631"/>
      <c r="E1981" s="631"/>
      <c r="F1981" s="631"/>
      <c r="G1981" s="631"/>
      <c r="H1981" s="631"/>
      <c r="I1981" s="631"/>
      <c r="J1981" s="631"/>
    </row>
    <row r="1982" spans="1:10" ht="12.75">
      <c r="A1982" s="631"/>
      <c r="B1982" s="631"/>
      <c r="C1982" s="631"/>
      <c r="D1982" s="631"/>
      <c r="E1982" s="631"/>
      <c r="F1982" s="631"/>
      <c r="G1982" s="631"/>
      <c r="H1982" s="631"/>
      <c r="I1982" s="631"/>
      <c r="J1982" s="631"/>
    </row>
    <row r="1983" spans="1:10" ht="12.75">
      <c r="A1983" s="631"/>
      <c r="B1983" s="631"/>
      <c r="C1983" s="631"/>
      <c r="D1983" s="631"/>
      <c r="E1983" s="631"/>
      <c r="F1983" s="631"/>
      <c r="G1983" s="631"/>
      <c r="H1983" s="631"/>
      <c r="I1983" s="631"/>
      <c r="J1983" s="631"/>
    </row>
    <row r="1984" spans="1:10" ht="12.75">
      <c r="A1984" s="631"/>
      <c r="B1984" s="631"/>
      <c r="C1984" s="631"/>
      <c r="D1984" s="631"/>
      <c r="E1984" s="631"/>
      <c r="F1984" s="631"/>
      <c r="G1984" s="631"/>
      <c r="H1984" s="631"/>
      <c r="I1984" s="631"/>
      <c r="J1984" s="631"/>
    </row>
    <row r="1985" spans="1:10" ht="12.75">
      <c r="A1985" s="631"/>
      <c r="B1985" s="631"/>
      <c r="C1985" s="631"/>
      <c r="D1985" s="631"/>
      <c r="E1985" s="631"/>
      <c r="F1985" s="631"/>
      <c r="G1985" s="631"/>
      <c r="H1985" s="631"/>
      <c r="I1985" s="631"/>
      <c r="J1985" s="631"/>
    </row>
    <row r="1986" spans="1:10" ht="12.75">
      <c r="A1986" s="631"/>
      <c r="B1986" s="631"/>
      <c r="C1986" s="631"/>
      <c r="D1986" s="631"/>
      <c r="E1986" s="631"/>
      <c r="F1986" s="631"/>
      <c r="G1986" s="631"/>
      <c r="H1986" s="631"/>
      <c r="I1986" s="631"/>
      <c r="J1986" s="631"/>
    </row>
    <row r="1987" spans="1:10" ht="12.75">
      <c r="A1987" s="631"/>
      <c r="B1987" s="631"/>
      <c r="C1987" s="631"/>
      <c r="D1987" s="631"/>
      <c r="E1987" s="631"/>
      <c r="F1987" s="631"/>
      <c r="G1987" s="631"/>
      <c r="H1987" s="631"/>
      <c r="I1987" s="631"/>
      <c r="J1987" s="631"/>
    </row>
    <row r="1988" spans="1:10" ht="12.75">
      <c r="A1988" s="631"/>
      <c r="B1988" s="631"/>
      <c r="C1988" s="631"/>
      <c r="D1988" s="631"/>
      <c r="E1988" s="631"/>
      <c r="F1988" s="631"/>
      <c r="G1988" s="631"/>
      <c r="H1988" s="631"/>
      <c r="I1988" s="631"/>
      <c r="J1988" s="631"/>
    </row>
    <row r="1989" spans="1:10" ht="12.75">
      <c r="A1989" s="631"/>
      <c r="B1989" s="631"/>
      <c r="C1989" s="631"/>
      <c r="D1989" s="631"/>
      <c r="E1989" s="631"/>
      <c r="F1989" s="631"/>
      <c r="G1989" s="631"/>
      <c r="H1989" s="631"/>
      <c r="I1989" s="631"/>
      <c r="J1989" s="631"/>
    </row>
    <row r="1990" spans="1:10" ht="12.75">
      <c r="A1990" s="631"/>
      <c r="B1990" s="631"/>
      <c r="C1990" s="631"/>
      <c r="D1990" s="631"/>
      <c r="E1990" s="631"/>
      <c r="F1990" s="631"/>
      <c r="G1990" s="631"/>
      <c r="H1990" s="631"/>
      <c r="I1990" s="631"/>
      <c r="J1990" s="631"/>
    </row>
    <row r="1991" spans="1:10" ht="12.75">
      <c r="A1991" s="631"/>
      <c r="B1991" s="631"/>
      <c r="C1991" s="631"/>
      <c r="D1991" s="631"/>
      <c r="E1991" s="631"/>
      <c r="F1991" s="631"/>
      <c r="G1991" s="631"/>
      <c r="H1991" s="631"/>
      <c r="I1991" s="631"/>
      <c r="J1991" s="631"/>
    </row>
    <row r="1992" spans="1:10" ht="12.75">
      <c r="A1992" s="631"/>
      <c r="B1992" s="631"/>
      <c r="C1992" s="631"/>
      <c r="D1992" s="631"/>
      <c r="E1992" s="631"/>
      <c r="F1992" s="631"/>
      <c r="G1992" s="631"/>
      <c r="H1992" s="631"/>
      <c r="I1992" s="631"/>
      <c r="J1992" s="631"/>
    </row>
    <row r="1993" spans="1:10" ht="12.75">
      <c r="A1993" s="631"/>
      <c r="B1993" s="631"/>
      <c r="C1993" s="631"/>
      <c r="D1993" s="631"/>
      <c r="E1993" s="631"/>
      <c r="F1993" s="631"/>
      <c r="G1993" s="631"/>
      <c r="H1993" s="631"/>
      <c r="I1993" s="631"/>
      <c r="J1993" s="631"/>
    </row>
    <row r="1994" spans="1:10" ht="12.75">
      <c r="A1994" s="631"/>
      <c r="B1994" s="631"/>
      <c r="C1994" s="631"/>
      <c r="D1994" s="631"/>
      <c r="E1994" s="631"/>
      <c r="F1994" s="631"/>
      <c r="G1994" s="631"/>
      <c r="H1994" s="631"/>
      <c r="I1994" s="631"/>
      <c r="J1994" s="631"/>
    </row>
    <row r="1995" spans="1:10" ht="12.75">
      <c r="A1995" s="631"/>
      <c r="B1995" s="631"/>
      <c r="C1995" s="631"/>
      <c r="D1995" s="631"/>
      <c r="E1995" s="631"/>
      <c r="F1995" s="631"/>
      <c r="G1995" s="631"/>
      <c r="H1995" s="631"/>
      <c r="I1995" s="631"/>
      <c r="J1995" s="631"/>
    </row>
    <row r="1996" spans="1:10" ht="12.75">
      <c r="A1996" s="631"/>
      <c r="B1996" s="631"/>
      <c r="C1996" s="631"/>
      <c r="D1996" s="631"/>
      <c r="E1996" s="631"/>
      <c r="F1996" s="631"/>
      <c r="G1996" s="631"/>
      <c r="H1996" s="631"/>
      <c r="I1996" s="631"/>
      <c r="J1996" s="631"/>
    </row>
    <row r="1997" spans="1:10" ht="12.75">
      <c r="A1997" s="631"/>
      <c r="B1997" s="631"/>
      <c r="C1997" s="631"/>
      <c r="D1997" s="631"/>
      <c r="E1997" s="631"/>
      <c r="F1997" s="631"/>
      <c r="G1997" s="631"/>
      <c r="H1997" s="631"/>
      <c r="I1997" s="631"/>
      <c r="J1997" s="631"/>
    </row>
    <row r="1998" spans="1:10" ht="12.75">
      <c r="A1998" s="631"/>
      <c r="B1998" s="631"/>
      <c r="C1998" s="631"/>
      <c r="D1998" s="631"/>
      <c r="E1998" s="631"/>
      <c r="F1998" s="631"/>
      <c r="G1998" s="631"/>
      <c r="H1998" s="631"/>
      <c r="I1998" s="631"/>
      <c r="J1998" s="631"/>
    </row>
    <row r="1999" spans="1:10" ht="12.75">
      <c r="A1999" s="631"/>
      <c r="B1999" s="631"/>
      <c r="C1999" s="631"/>
      <c r="D1999" s="631"/>
      <c r="E1999" s="631"/>
      <c r="F1999" s="631"/>
      <c r="G1999" s="631"/>
      <c r="H1999" s="631"/>
      <c r="I1999" s="631"/>
      <c r="J1999" s="631"/>
    </row>
    <row r="2000" spans="1:10" ht="12.75">
      <c r="A2000" s="631"/>
      <c r="B2000" s="631"/>
      <c r="C2000" s="631"/>
      <c r="D2000" s="631"/>
      <c r="E2000" s="631"/>
      <c r="F2000" s="631"/>
      <c r="G2000" s="631"/>
      <c r="H2000" s="631"/>
      <c r="I2000" s="631"/>
      <c r="J2000" s="631"/>
    </row>
    <row r="2001" spans="1:10" ht="12.75">
      <c r="A2001" s="631"/>
      <c r="B2001" s="631"/>
      <c r="C2001" s="631"/>
      <c r="D2001" s="631"/>
      <c r="E2001" s="631"/>
      <c r="F2001" s="631"/>
      <c r="G2001" s="631"/>
      <c r="H2001" s="631"/>
      <c r="I2001" s="631"/>
      <c r="J2001" s="631"/>
    </row>
    <row r="2002" spans="1:10" ht="12.75">
      <c r="A2002" s="631"/>
      <c r="B2002" s="631"/>
      <c r="C2002" s="631"/>
      <c r="D2002" s="631"/>
      <c r="E2002" s="631"/>
      <c r="F2002" s="631"/>
      <c r="G2002" s="631"/>
      <c r="H2002" s="631"/>
      <c r="I2002" s="631"/>
      <c r="J2002" s="631"/>
    </row>
    <row r="2003" spans="1:10" ht="12.75">
      <c r="A2003" s="631"/>
      <c r="B2003" s="631"/>
      <c r="C2003" s="631"/>
      <c r="D2003" s="631"/>
      <c r="E2003" s="631"/>
      <c r="F2003" s="631"/>
      <c r="G2003" s="631"/>
      <c r="H2003" s="631"/>
      <c r="I2003" s="631"/>
      <c r="J2003" s="631"/>
    </row>
    <row r="2004" spans="1:10" ht="12.75">
      <c r="A2004" s="631"/>
      <c r="B2004" s="631"/>
      <c r="C2004" s="631"/>
      <c r="D2004" s="631"/>
      <c r="E2004" s="631"/>
      <c r="F2004" s="631"/>
      <c r="G2004" s="631"/>
      <c r="H2004" s="631"/>
      <c r="I2004" s="631"/>
      <c r="J2004" s="631"/>
    </row>
    <row r="2005" spans="1:10" ht="12.75">
      <c r="A2005" s="631"/>
      <c r="B2005" s="631"/>
      <c r="C2005" s="631"/>
      <c r="D2005" s="631"/>
      <c r="E2005" s="631"/>
      <c r="F2005" s="631"/>
      <c r="G2005" s="631"/>
      <c r="H2005" s="631"/>
      <c r="I2005" s="631"/>
      <c r="J2005" s="631"/>
    </row>
    <row r="2006" spans="1:10" ht="12.75">
      <c r="A2006" s="631"/>
      <c r="B2006" s="631"/>
      <c r="C2006" s="631"/>
      <c r="D2006" s="631"/>
      <c r="E2006" s="631"/>
      <c r="F2006" s="631"/>
      <c r="G2006" s="631"/>
      <c r="H2006" s="631"/>
      <c r="I2006" s="631"/>
      <c r="J2006" s="631"/>
    </row>
    <row r="2007" spans="1:10" ht="12.75">
      <c r="A2007" s="631"/>
      <c r="B2007" s="631"/>
      <c r="C2007" s="631"/>
      <c r="D2007" s="631"/>
      <c r="E2007" s="631"/>
      <c r="F2007" s="631"/>
      <c r="G2007" s="631"/>
      <c r="H2007" s="631"/>
      <c r="I2007" s="631"/>
      <c r="J2007" s="631"/>
    </row>
    <row r="2008" spans="1:10" ht="12.75">
      <c r="A2008" s="631"/>
      <c r="B2008" s="631"/>
      <c r="C2008" s="631"/>
      <c r="D2008" s="631"/>
      <c r="E2008" s="631"/>
      <c r="F2008" s="631"/>
      <c r="G2008" s="631"/>
      <c r="H2008" s="631"/>
      <c r="I2008" s="631"/>
      <c r="J2008" s="631"/>
    </row>
    <row r="2009" spans="1:10" ht="12.75">
      <c r="A2009" s="631"/>
      <c r="B2009" s="631"/>
      <c r="C2009" s="631"/>
      <c r="D2009" s="631"/>
      <c r="E2009" s="631"/>
      <c r="F2009" s="631"/>
      <c r="G2009" s="631"/>
      <c r="H2009" s="631"/>
      <c r="I2009" s="631"/>
      <c r="J2009" s="631"/>
    </row>
    <row r="2010" spans="1:10" ht="12.75">
      <c r="A2010" s="631"/>
      <c r="B2010" s="631"/>
      <c r="C2010" s="631"/>
      <c r="D2010" s="631"/>
      <c r="E2010" s="631"/>
      <c r="F2010" s="631"/>
      <c r="G2010" s="631"/>
      <c r="H2010" s="631"/>
      <c r="I2010" s="631"/>
      <c r="J2010" s="631"/>
    </row>
    <row r="2011" spans="1:10" ht="12.75">
      <c r="A2011" s="631"/>
      <c r="B2011" s="631"/>
      <c r="C2011" s="631"/>
      <c r="D2011" s="631"/>
      <c r="E2011" s="631"/>
      <c r="F2011" s="631"/>
      <c r="G2011" s="631"/>
      <c r="H2011" s="631"/>
      <c r="I2011" s="631"/>
      <c r="J2011" s="631"/>
    </row>
    <row r="2012" spans="1:10" ht="12.75">
      <c r="A2012" s="631"/>
      <c r="B2012" s="631"/>
      <c r="C2012" s="631"/>
      <c r="D2012" s="631"/>
      <c r="E2012" s="631"/>
      <c r="F2012" s="631"/>
      <c r="G2012" s="631"/>
      <c r="H2012" s="631"/>
      <c r="I2012" s="631"/>
      <c r="J2012" s="631"/>
    </row>
    <row r="2013" spans="1:10" ht="12.75">
      <c r="A2013" s="631"/>
      <c r="B2013" s="631"/>
      <c r="C2013" s="631"/>
      <c r="D2013" s="631"/>
      <c r="E2013" s="631"/>
      <c r="F2013" s="631"/>
      <c r="G2013" s="631"/>
      <c r="H2013" s="631"/>
      <c r="I2013" s="631"/>
      <c r="J2013" s="631"/>
    </row>
    <row r="2014" spans="1:10" ht="12.75">
      <c r="A2014" s="631"/>
      <c r="B2014" s="631"/>
      <c r="C2014" s="631"/>
      <c r="D2014" s="631"/>
      <c r="E2014" s="631"/>
      <c r="F2014" s="631"/>
      <c r="G2014" s="631"/>
      <c r="H2014" s="631"/>
      <c r="I2014" s="631"/>
      <c r="J2014" s="631"/>
    </row>
    <row r="2015" spans="1:10" ht="12.75">
      <c r="A2015" s="631"/>
      <c r="B2015" s="631"/>
      <c r="C2015" s="631"/>
      <c r="D2015" s="631"/>
      <c r="E2015" s="631"/>
      <c r="F2015" s="631"/>
      <c r="G2015" s="631"/>
      <c r="H2015" s="631"/>
      <c r="I2015" s="631"/>
      <c r="J2015" s="631"/>
    </row>
    <row r="2016" spans="1:10" ht="12.75">
      <c r="A2016" s="631"/>
      <c r="B2016" s="631"/>
      <c r="C2016" s="631"/>
      <c r="D2016" s="631"/>
      <c r="E2016" s="631"/>
      <c r="F2016" s="631"/>
      <c r="G2016" s="631"/>
      <c r="H2016" s="631"/>
      <c r="I2016" s="631"/>
      <c r="J2016" s="631"/>
    </row>
    <row r="2017" spans="1:10" ht="12.75">
      <c r="A2017" s="631"/>
      <c r="B2017" s="631"/>
      <c r="C2017" s="631"/>
      <c r="D2017" s="631"/>
      <c r="E2017" s="631"/>
      <c r="F2017" s="631"/>
      <c r="G2017" s="631"/>
      <c r="H2017" s="631"/>
      <c r="I2017" s="631"/>
      <c r="J2017" s="631"/>
    </row>
    <row r="2018" spans="1:10" ht="12.75">
      <c r="A2018" s="631"/>
      <c r="B2018" s="631"/>
      <c r="C2018" s="631"/>
      <c r="D2018" s="631"/>
      <c r="E2018" s="631"/>
      <c r="F2018" s="631"/>
      <c r="G2018" s="631"/>
      <c r="H2018" s="631"/>
      <c r="I2018" s="631"/>
      <c r="J2018" s="631"/>
    </row>
    <row r="2019" spans="1:10" ht="12.75">
      <c r="A2019" s="631"/>
      <c r="B2019" s="631"/>
      <c r="C2019" s="631"/>
      <c r="D2019" s="631"/>
      <c r="E2019" s="631"/>
      <c r="F2019" s="631"/>
      <c r="G2019" s="631"/>
      <c r="H2019" s="631"/>
      <c r="I2019" s="631"/>
      <c r="J2019" s="631"/>
    </row>
    <row r="2020" spans="1:10" ht="12.75">
      <c r="A2020" s="631"/>
      <c r="B2020" s="631"/>
      <c r="C2020" s="631"/>
      <c r="D2020" s="631"/>
      <c r="E2020" s="631"/>
      <c r="F2020" s="631"/>
      <c r="G2020" s="631"/>
      <c r="H2020" s="631"/>
      <c r="I2020" s="631"/>
      <c r="J2020" s="631"/>
    </row>
    <row r="2021" spans="1:10" ht="12.75">
      <c r="A2021" s="631"/>
      <c r="B2021" s="631"/>
      <c r="C2021" s="631"/>
      <c r="D2021" s="631"/>
      <c r="E2021" s="631"/>
      <c r="F2021" s="631"/>
      <c r="G2021" s="631"/>
      <c r="H2021" s="631"/>
      <c r="I2021" s="631"/>
      <c r="J2021" s="631"/>
    </row>
    <row r="2022" spans="1:10" ht="12.75">
      <c r="A2022" s="631"/>
      <c r="B2022" s="631"/>
      <c r="C2022" s="631"/>
      <c r="D2022" s="631"/>
      <c r="E2022" s="631"/>
      <c r="F2022" s="631"/>
      <c r="G2022" s="631"/>
      <c r="H2022" s="631"/>
      <c r="I2022" s="631"/>
      <c r="J2022" s="631"/>
    </row>
    <row r="2023" spans="1:10" ht="12.75">
      <c r="A2023" s="631"/>
      <c r="B2023" s="631"/>
      <c r="C2023" s="631"/>
      <c r="D2023" s="631"/>
      <c r="E2023" s="631"/>
      <c r="F2023" s="631"/>
      <c r="G2023" s="631"/>
      <c r="H2023" s="631"/>
      <c r="I2023" s="631"/>
      <c r="J2023" s="631"/>
    </row>
    <row r="2024" spans="1:10" ht="12.75">
      <c r="A2024" s="631"/>
      <c r="B2024" s="631"/>
      <c r="C2024" s="631"/>
      <c r="D2024" s="631"/>
      <c r="E2024" s="631"/>
      <c r="F2024" s="631"/>
      <c r="G2024" s="631"/>
      <c r="H2024" s="631"/>
      <c r="I2024" s="631"/>
      <c r="J2024" s="631"/>
    </row>
    <row r="2025" spans="1:10" ht="12.75">
      <c r="A2025" s="631"/>
      <c r="B2025" s="631"/>
      <c r="C2025" s="631"/>
      <c r="D2025" s="631"/>
      <c r="E2025" s="631"/>
      <c r="F2025" s="631"/>
      <c r="G2025" s="631"/>
      <c r="H2025" s="631"/>
      <c r="I2025" s="631"/>
      <c r="J2025" s="631"/>
    </row>
    <row r="2026" spans="1:10" ht="12.75">
      <c r="A2026" s="631"/>
      <c r="B2026" s="631"/>
      <c r="C2026" s="631"/>
      <c r="D2026" s="631"/>
      <c r="E2026" s="631"/>
      <c r="F2026" s="631"/>
      <c r="G2026" s="631"/>
      <c r="H2026" s="631"/>
      <c r="I2026" s="631"/>
      <c r="J2026" s="631"/>
    </row>
    <row r="2027" spans="1:10" ht="12.75">
      <c r="A2027" s="631"/>
      <c r="B2027" s="631"/>
      <c r="C2027" s="631"/>
      <c r="D2027" s="631"/>
      <c r="E2027" s="631"/>
      <c r="F2027" s="631"/>
      <c r="G2027" s="631"/>
      <c r="H2027" s="631"/>
      <c r="I2027" s="631"/>
      <c r="J2027" s="631"/>
    </row>
    <row r="2028" spans="1:10" ht="12.75">
      <c r="A2028" s="631"/>
      <c r="B2028" s="631"/>
      <c r="C2028" s="631"/>
      <c r="D2028" s="631"/>
      <c r="E2028" s="631"/>
      <c r="F2028" s="631"/>
      <c r="G2028" s="631"/>
      <c r="H2028" s="631"/>
      <c r="I2028" s="631"/>
      <c r="J2028" s="631"/>
    </row>
    <row r="2029" spans="1:10" ht="12.75">
      <c r="A2029" s="631"/>
      <c r="B2029" s="631"/>
      <c r="C2029" s="631"/>
      <c r="D2029" s="631"/>
      <c r="E2029" s="631"/>
      <c r="F2029" s="631"/>
      <c r="G2029" s="631"/>
      <c r="H2029" s="631"/>
      <c r="I2029" s="631"/>
      <c r="J2029" s="631"/>
    </row>
    <row r="2030" spans="1:10" ht="12.75">
      <c r="A2030" s="631"/>
      <c r="B2030" s="631"/>
      <c r="C2030" s="631"/>
      <c r="D2030" s="631"/>
      <c r="E2030" s="631"/>
      <c r="F2030" s="631"/>
      <c r="G2030" s="631"/>
      <c r="H2030" s="631"/>
      <c r="I2030" s="631"/>
      <c r="J2030" s="631"/>
    </row>
    <row r="2031" spans="1:10" ht="12.75">
      <c r="A2031" s="631"/>
      <c r="B2031" s="631"/>
      <c r="C2031" s="631"/>
      <c r="D2031" s="631"/>
      <c r="E2031" s="631"/>
      <c r="F2031" s="631"/>
      <c r="G2031" s="631"/>
      <c r="H2031" s="631"/>
      <c r="I2031" s="631"/>
      <c r="J2031" s="631"/>
    </row>
    <row r="2032" spans="1:10" ht="12.75">
      <c r="A2032" s="631"/>
      <c r="B2032" s="631"/>
      <c r="C2032" s="631"/>
      <c r="D2032" s="631"/>
      <c r="E2032" s="631"/>
      <c r="F2032" s="631"/>
      <c r="G2032" s="631"/>
      <c r="H2032" s="631"/>
      <c r="I2032" s="631"/>
      <c r="J2032" s="631"/>
    </row>
    <row r="2033" spans="1:10" ht="12.75">
      <c r="A2033" s="631"/>
      <c r="B2033" s="631"/>
      <c r="C2033" s="631"/>
      <c r="D2033" s="631"/>
      <c r="E2033" s="631"/>
      <c r="F2033" s="631"/>
      <c r="G2033" s="631"/>
      <c r="H2033" s="631"/>
      <c r="I2033" s="631"/>
      <c r="J2033" s="631"/>
    </row>
    <row r="2034" spans="1:10" ht="12.75">
      <c r="A2034" s="631"/>
      <c r="B2034" s="631"/>
      <c r="C2034" s="631"/>
      <c r="D2034" s="631"/>
      <c r="E2034" s="631"/>
      <c r="F2034" s="631"/>
      <c r="G2034" s="631"/>
      <c r="H2034" s="631"/>
      <c r="I2034" s="631"/>
      <c r="J2034" s="631"/>
    </row>
    <row r="2035" spans="1:10" ht="12.75">
      <c r="A2035" s="631"/>
      <c r="B2035" s="631"/>
      <c r="C2035" s="631"/>
      <c r="D2035" s="631"/>
      <c r="E2035" s="631"/>
      <c r="F2035" s="631"/>
      <c r="G2035" s="631"/>
      <c r="H2035" s="631"/>
      <c r="I2035" s="631"/>
      <c r="J2035" s="631"/>
    </row>
    <row r="2036" spans="1:10" ht="12.75">
      <c r="A2036" s="631"/>
      <c r="B2036" s="631"/>
      <c r="C2036" s="631"/>
      <c r="D2036" s="631"/>
      <c r="E2036" s="631"/>
      <c r="F2036" s="631"/>
      <c r="G2036" s="631"/>
      <c r="H2036" s="631"/>
      <c r="I2036" s="631"/>
      <c r="J2036" s="631"/>
    </row>
    <row r="2037" spans="1:10" ht="12.75">
      <c r="A2037" s="631"/>
      <c r="B2037" s="631"/>
      <c r="C2037" s="631"/>
      <c r="D2037" s="631"/>
      <c r="E2037" s="631"/>
      <c r="F2037" s="631"/>
      <c r="G2037" s="631"/>
      <c r="H2037" s="631"/>
      <c r="I2037" s="631"/>
      <c r="J2037" s="631"/>
    </row>
    <row r="2038" spans="1:10" ht="12.75">
      <c r="A2038" s="631"/>
      <c r="B2038" s="631"/>
      <c r="C2038" s="631"/>
      <c r="D2038" s="631"/>
      <c r="E2038" s="631"/>
      <c r="F2038" s="631"/>
      <c r="G2038" s="631"/>
      <c r="H2038" s="631"/>
      <c r="I2038" s="631"/>
      <c r="J2038" s="631"/>
    </row>
    <row r="2039" spans="1:10" ht="12.75">
      <c r="A2039" s="631"/>
      <c r="B2039" s="631"/>
      <c r="C2039" s="631"/>
      <c r="D2039" s="631"/>
      <c r="E2039" s="631"/>
      <c r="F2039" s="631"/>
      <c r="G2039" s="631"/>
      <c r="H2039" s="631"/>
      <c r="I2039" s="631"/>
      <c r="J2039" s="631"/>
    </row>
    <row r="2040" spans="1:10" ht="12.75">
      <c r="A2040" s="631"/>
      <c r="B2040" s="631"/>
      <c r="C2040" s="631"/>
      <c r="D2040" s="631"/>
      <c r="E2040" s="631"/>
      <c r="F2040" s="631"/>
      <c r="G2040" s="631"/>
      <c r="H2040" s="631"/>
      <c r="I2040" s="631"/>
      <c r="J2040" s="631"/>
    </row>
    <row r="2041" spans="1:10" ht="12.75">
      <c r="A2041" s="631"/>
      <c r="B2041" s="631"/>
      <c r="C2041" s="631"/>
      <c r="D2041" s="631"/>
      <c r="E2041" s="631"/>
      <c r="F2041" s="631"/>
      <c r="G2041" s="631"/>
      <c r="H2041" s="631"/>
      <c r="I2041" s="631"/>
      <c r="J2041" s="631"/>
    </row>
    <row r="2042" spans="1:10" ht="12.75">
      <c r="A2042" s="631"/>
      <c r="B2042" s="631"/>
      <c r="C2042" s="631"/>
      <c r="D2042" s="631"/>
      <c r="E2042" s="631"/>
      <c r="F2042" s="631"/>
      <c r="G2042" s="631"/>
      <c r="H2042" s="631"/>
      <c r="I2042" s="631"/>
      <c r="J2042" s="631"/>
    </row>
    <row r="2043" spans="1:10" ht="12.75">
      <c r="A2043" s="631"/>
      <c r="B2043" s="631"/>
      <c r="C2043" s="631"/>
      <c r="D2043" s="631"/>
      <c r="E2043" s="631"/>
      <c r="F2043" s="631"/>
      <c r="G2043" s="631"/>
      <c r="H2043" s="631"/>
      <c r="I2043" s="631"/>
      <c r="J2043" s="631"/>
    </row>
    <row r="2044" spans="1:10" ht="12.75">
      <c r="A2044" s="631"/>
      <c r="B2044" s="631"/>
      <c r="C2044" s="631"/>
      <c r="D2044" s="631"/>
      <c r="E2044" s="631"/>
      <c r="F2044" s="631"/>
      <c r="G2044" s="631"/>
      <c r="H2044" s="631"/>
      <c r="I2044" s="631"/>
      <c r="J2044" s="631"/>
    </row>
    <row r="2045" spans="1:10" ht="12.75">
      <c r="A2045" s="631"/>
      <c r="B2045" s="631"/>
      <c r="C2045" s="631"/>
      <c r="D2045" s="631"/>
      <c r="E2045" s="631"/>
      <c r="F2045" s="631"/>
      <c r="G2045" s="631"/>
      <c r="H2045" s="631"/>
      <c r="I2045" s="631"/>
      <c r="J2045" s="631"/>
    </row>
    <row r="2046" spans="1:10" ht="12.75">
      <c r="A2046" s="631"/>
      <c r="B2046" s="631"/>
      <c r="C2046" s="631"/>
      <c r="D2046" s="631"/>
      <c r="E2046" s="631"/>
      <c r="F2046" s="631"/>
      <c r="G2046" s="631"/>
      <c r="H2046" s="631"/>
      <c r="I2046" s="631"/>
      <c r="J2046" s="631"/>
    </row>
    <row r="2047" spans="1:10" ht="12.75">
      <c r="A2047" s="631"/>
      <c r="B2047" s="631"/>
      <c r="C2047" s="631"/>
      <c r="D2047" s="631"/>
      <c r="E2047" s="631"/>
      <c r="F2047" s="631"/>
      <c r="G2047" s="631"/>
      <c r="H2047" s="631"/>
      <c r="I2047" s="631"/>
      <c r="J2047" s="631"/>
    </row>
    <row r="2048" spans="1:10" ht="12.75">
      <c r="A2048" s="631"/>
      <c r="B2048" s="631"/>
      <c r="C2048" s="631"/>
      <c r="D2048" s="631"/>
      <c r="E2048" s="631"/>
      <c r="F2048" s="631"/>
      <c r="G2048" s="631"/>
      <c r="H2048" s="631"/>
      <c r="I2048" s="631"/>
      <c r="J2048" s="631"/>
    </row>
    <row r="2049" spans="1:10" ht="12.75">
      <c r="A2049" s="631"/>
      <c r="B2049" s="631"/>
      <c r="C2049" s="631"/>
      <c r="D2049" s="631"/>
      <c r="E2049" s="631"/>
      <c r="F2049" s="631"/>
      <c r="G2049" s="631"/>
      <c r="H2049" s="631"/>
      <c r="I2049" s="631"/>
      <c r="J2049" s="631"/>
    </row>
    <row r="2050" spans="1:10" ht="12.75">
      <c r="A2050" s="631"/>
      <c r="B2050" s="631"/>
      <c r="C2050" s="631"/>
      <c r="D2050" s="631"/>
      <c r="E2050" s="631"/>
      <c r="F2050" s="631"/>
      <c r="G2050" s="631"/>
      <c r="H2050" s="631"/>
      <c r="I2050" s="631"/>
      <c r="J2050" s="631"/>
    </row>
    <row r="2051" spans="1:10" ht="12.75">
      <c r="A2051" s="631"/>
      <c r="B2051" s="631"/>
      <c r="C2051" s="631"/>
      <c r="D2051" s="631"/>
      <c r="E2051" s="631"/>
      <c r="F2051" s="631"/>
      <c r="G2051" s="631"/>
      <c r="H2051" s="631"/>
      <c r="I2051" s="631"/>
      <c r="J2051" s="631"/>
    </row>
    <row r="2052" spans="1:10" ht="12.75">
      <c r="A2052" s="631"/>
      <c r="B2052" s="631"/>
      <c r="C2052" s="631"/>
      <c r="D2052" s="631"/>
      <c r="E2052" s="631"/>
      <c r="F2052" s="631"/>
      <c r="G2052" s="631"/>
      <c r="H2052" s="631"/>
      <c r="I2052" s="631"/>
      <c r="J2052" s="631"/>
    </row>
    <row r="2053" spans="1:10" ht="12.75">
      <c r="A2053" s="631"/>
      <c r="B2053" s="631"/>
      <c r="C2053" s="631"/>
      <c r="D2053" s="631"/>
      <c r="E2053" s="631"/>
      <c r="F2053" s="631"/>
      <c r="G2053" s="631"/>
      <c r="H2053" s="631"/>
      <c r="I2053" s="631"/>
      <c r="J2053" s="631"/>
    </row>
    <row r="2054" spans="1:10" ht="12.75">
      <c r="A2054" s="631"/>
      <c r="B2054" s="631"/>
      <c r="C2054" s="631"/>
      <c r="D2054" s="631"/>
      <c r="E2054" s="631"/>
      <c r="F2054" s="631"/>
      <c r="G2054" s="631"/>
      <c r="H2054" s="631"/>
      <c r="I2054" s="631"/>
      <c r="J2054" s="631"/>
    </row>
    <row r="2055" spans="1:10" ht="12.75">
      <c r="A2055" s="631"/>
      <c r="B2055" s="631"/>
      <c r="C2055" s="631"/>
      <c r="D2055" s="631"/>
      <c r="E2055" s="631"/>
      <c r="F2055" s="631"/>
      <c r="G2055" s="631"/>
      <c r="H2055" s="631"/>
      <c r="I2055" s="631"/>
      <c r="J2055" s="631"/>
    </row>
    <row r="2056" spans="1:10" ht="12.75">
      <c r="A2056" s="631"/>
      <c r="B2056" s="631"/>
      <c r="C2056" s="631"/>
      <c r="D2056" s="631"/>
      <c r="E2056" s="631"/>
      <c r="F2056" s="631"/>
      <c r="G2056" s="631"/>
      <c r="H2056" s="631"/>
      <c r="I2056" s="631"/>
      <c r="J2056" s="631"/>
    </row>
    <row r="2057" spans="1:10" ht="12.75">
      <c r="A2057" s="631"/>
      <c r="B2057" s="631"/>
      <c r="C2057" s="631"/>
      <c r="D2057" s="631"/>
      <c r="E2057" s="631"/>
      <c r="F2057" s="631"/>
      <c r="G2057" s="631"/>
      <c r="H2057" s="631"/>
      <c r="I2057" s="631"/>
      <c r="J2057" s="631"/>
    </row>
    <row r="2058" spans="1:10" ht="12.75">
      <c r="A2058" s="631"/>
      <c r="B2058" s="631"/>
      <c r="C2058" s="631"/>
      <c r="D2058" s="631"/>
      <c r="E2058" s="631"/>
      <c r="F2058" s="631"/>
      <c r="G2058" s="631"/>
      <c r="H2058" s="631"/>
      <c r="I2058" s="631"/>
      <c r="J2058" s="631"/>
    </row>
    <row r="2059" spans="1:10" ht="12.75">
      <c r="A2059" s="631"/>
      <c r="B2059" s="631"/>
      <c r="C2059" s="631"/>
      <c r="D2059" s="631"/>
      <c r="E2059" s="631"/>
      <c r="F2059" s="631"/>
      <c r="G2059" s="631"/>
      <c r="H2059" s="631"/>
      <c r="I2059" s="631"/>
      <c r="J2059" s="631"/>
    </row>
    <row r="2060" spans="1:10" ht="12.75">
      <c r="A2060" s="631"/>
      <c r="B2060" s="631"/>
      <c r="C2060" s="631"/>
      <c r="D2060" s="631"/>
      <c r="E2060" s="631"/>
      <c r="F2060" s="631"/>
      <c r="G2060" s="631"/>
      <c r="H2060" s="631"/>
      <c r="I2060" s="631"/>
      <c r="J2060" s="631"/>
    </row>
    <row r="2061" spans="1:10" ht="12.75">
      <c r="A2061" s="631"/>
      <c r="B2061" s="631"/>
      <c r="C2061" s="631"/>
      <c r="D2061" s="631"/>
      <c r="E2061" s="631"/>
      <c r="F2061" s="631"/>
      <c r="G2061" s="631"/>
      <c r="H2061" s="631"/>
      <c r="I2061" s="631"/>
      <c r="J2061" s="631"/>
    </row>
    <row r="2062" spans="1:10" ht="12.75">
      <c r="A2062" s="631"/>
      <c r="B2062" s="631"/>
      <c r="C2062" s="631"/>
      <c r="D2062" s="631"/>
      <c r="E2062" s="631"/>
      <c r="F2062" s="631"/>
      <c r="G2062" s="631"/>
      <c r="H2062" s="631"/>
      <c r="I2062" s="631"/>
      <c r="J2062" s="631"/>
    </row>
    <row r="2063" spans="1:10" ht="12.75">
      <c r="A2063" s="631"/>
      <c r="B2063" s="631"/>
      <c r="C2063" s="631"/>
      <c r="D2063" s="631"/>
      <c r="E2063" s="631"/>
      <c r="F2063" s="631"/>
      <c r="G2063" s="631"/>
      <c r="H2063" s="631"/>
      <c r="I2063" s="631"/>
      <c r="J2063" s="631"/>
    </row>
    <row r="2064" spans="1:10" ht="12.75">
      <c r="A2064" s="631"/>
      <c r="B2064" s="631"/>
      <c r="C2064" s="631"/>
      <c r="D2064" s="631"/>
      <c r="E2064" s="631"/>
      <c r="F2064" s="631"/>
      <c r="G2064" s="631"/>
      <c r="H2064" s="631"/>
      <c r="I2064" s="631"/>
      <c r="J2064" s="631"/>
    </row>
    <row r="2065" spans="1:10" ht="12.75">
      <c r="A2065" s="631"/>
      <c r="B2065" s="631"/>
      <c r="C2065" s="631"/>
      <c r="D2065" s="631"/>
      <c r="E2065" s="631"/>
      <c r="F2065" s="631"/>
      <c r="G2065" s="631"/>
      <c r="H2065" s="631"/>
      <c r="I2065" s="631"/>
      <c r="J2065" s="631"/>
    </row>
    <row r="2066" spans="1:10" ht="12.75">
      <c r="A2066" s="631"/>
      <c r="B2066" s="631"/>
      <c r="C2066" s="631"/>
      <c r="D2066" s="631"/>
      <c r="E2066" s="631"/>
      <c r="F2066" s="631"/>
      <c r="G2066" s="631"/>
      <c r="H2066" s="631"/>
      <c r="I2066" s="631"/>
      <c r="J2066" s="631"/>
    </row>
    <row r="2067" spans="1:10" ht="12.75">
      <c r="A2067" s="631"/>
      <c r="B2067" s="631"/>
      <c r="C2067" s="631"/>
      <c r="D2067" s="631"/>
      <c r="E2067" s="631"/>
      <c r="F2067" s="631"/>
      <c r="G2067" s="631"/>
      <c r="H2067" s="631"/>
      <c r="I2067" s="631"/>
      <c r="J2067" s="631"/>
    </row>
    <row r="2068" spans="1:10" ht="12.75">
      <c r="A2068" s="631"/>
      <c r="B2068" s="631"/>
      <c r="C2068" s="631"/>
      <c r="D2068" s="631"/>
      <c r="E2068" s="631"/>
      <c r="F2068" s="631"/>
      <c r="G2068" s="631"/>
      <c r="H2068" s="631"/>
      <c r="I2068" s="631"/>
      <c r="J2068" s="631"/>
    </row>
    <row r="2069" spans="1:10" ht="12.75">
      <c r="A2069" s="631"/>
      <c r="B2069" s="631"/>
      <c r="C2069" s="631"/>
      <c r="D2069" s="631"/>
      <c r="E2069" s="631"/>
      <c r="F2069" s="631"/>
      <c r="G2069" s="631"/>
      <c r="H2069" s="631"/>
      <c r="I2069" s="631"/>
      <c r="J2069" s="631"/>
    </row>
    <row r="2070" spans="1:10" ht="12.75">
      <c r="A2070" s="631"/>
      <c r="B2070" s="631"/>
      <c r="C2070" s="631"/>
      <c r="D2070" s="631"/>
      <c r="E2070" s="631"/>
      <c r="F2070" s="631"/>
      <c r="G2070" s="631"/>
      <c r="H2070" s="631"/>
      <c r="I2070" s="631"/>
      <c r="J2070" s="631"/>
    </row>
    <row r="2071" spans="1:10" ht="12.75">
      <c r="A2071" s="631"/>
      <c r="B2071" s="631"/>
      <c r="C2071" s="631"/>
      <c r="D2071" s="631"/>
      <c r="E2071" s="631"/>
      <c r="F2071" s="631"/>
      <c r="G2071" s="631"/>
      <c r="H2071" s="631"/>
      <c r="I2071" s="631"/>
      <c r="J2071" s="631"/>
    </row>
    <row r="2072" spans="1:10" ht="12.75">
      <c r="A2072" s="631"/>
      <c r="B2072" s="631"/>
      <c r="C2072" s="631"/>
      <c r="D2072" s="631"/>
      <c r="E2072" s="631"/>
      <c r="F2072" s="631"/>
      <c r="G2072" s="631"/>
      <c r="H2072" s="631"/>
      <c r="I2072" s="631"/>
      <c r="J2072" s="631"/>
    </row>
    <row r="2073" spans="1:10" ht="12.75">
      <c r="A2073" s="631"/>
      <c r="B2073" s="631"/>
      <c r="C2073" s="631"/>
      <c r="D2073" s="631"/>
      <c r="E2073" s="631"/>
      <c r="F2073" s="631"/>
      <c r="G2073" s="631"/>
      <c r="H2073" s="631"/>
      <c r="I2073" s="631"/>
      <c r="J2073" s="631"/>
    </row>
    <row r="2074" spans="1:10" ht="12.75">
      <c r="A2074" s="631"/>
      <c r="B2074" s="631"/>
      <c r="C2074" s="631"/>
      <c r="D2074" s="631"/>
      <c r="E2074" s="631"/>
      <c r="F2074" s="631"/>
      <c r="G2074" s="631"/>
      <c r="H2074" s="631"/>
      <c r="I2074" s="631"/>
      <c r="J2074" s="631"/>
    </row>
    <row r="2075" spans="1:10" ht="12.75">
      <c r="A2075" s="631"/>
      <c r="B2075" s="631"/>
      <c r="C2075" s="631"/>
      <c r="D2075" s="631"/>
      <c r="E2075" s="631"/>
      <c r="F2075" s="631"/>
      <c r="G2075" s="631"/>
      <c r="H2075" s="631"/>
      <c r="I2075" s="631"/>
      <c r="J2075" s="631"/>
    </row>
    <row r="2076" spans="1:10" ht="12.75">
      <c r="A2076" s="631"/>
      <c r="B2076" s="631"/>
      <c r="C2076" s="631"/>
      <c r="D2076" s="631"/>
      <c r="E2076" s="631"/>
      <c r="F2076" s="631"/>
      <c r="G2076" s="631"/>
      <c r="H2076" s="631"/>
      <c r="I2076" s="631"/>
      <c r="J2076" s="631"/>
    </row>
    <row r="2077" spans="1:10" ht="12.75">
      <c r="A2077" s="631"/>
      <c r="B2077" s="631"/>
      <c r="C2077" s="631"/>
      <c r="D2077" s="631"/>
      <c r="E2077" s="631"/>
      <c r="F2077" s="631"/>
      <c r="G2077" s="631"/>
      <c r="H2077" s="631"/>
      <c r="I2077" s="631"/>
      <c r="J2077" s="631"/>
    </row>
    <row r="2078" spans="1:10" ht="12.75">
      <c r="A2078" s="631"/>
      <c r="B2078" s="631"/>
      <c r="C2078" s="631"/>
      <c r="D2078" s="631"/>
      <c r="E2078" s="631"/>
      <c r="F2078" s="631"/>
      <c r="G2078" s="631"/>
      <c r="H2078" s="631"/>
      <c r="I2078" s="631"/>
      <c r="J2078" s="631"/>
    </row>
    <row r="2079" spans="1:10" ht="12.75">
      <c r="A2079" s="631"/>
      <c r="B2079" s="631"/>
      <c r="C2079" s="631"/>
      <c r="D2079" s="631"/>
      <c r="E2079" s="631"/>
      <c r="F2079" s="631"/>
      <c r="G2079" s="631"/>
      <c r="H2079" s="631"/>
      <c r="I2079" s="631"/>
      <c r="J2079" s="631"/>
    </row>
    <row r="2080" spans="1:10" ht="12.75">
      <c r="A2080" s="631"/>
      <c r="B2080" s="631"/>
      <c r="C2080" s="631"/>
      <c r="D2080" s="631"/>
      <c r="E2080" s="631"/>
      <c r="F2080" s="631"/>
      <c r="G2080" s="631"/>
      <c r="H2080" s="631"/>
      <c r="I2080" s="631"/>
      <c r="J2080" s="631"/>
    </row>
    <row r="2081" spans="1:10" ht="12.75">
      <c r="A2081" s="631"/>
      <c r="B2081" s="631"/>
      <c r="C2081" s="631"/>
      <c r="D2081" s="631"/>
      <c r="E2081" s="631"/>
      <c r="F2081" s="631"/>
      <c r="G2081" s="631"/>
      <c r="H2081" s="631"/>
      <c r="I2081" s="631"/>
      <c r="J2081" s="631"/>
    </row>
    <row r="2082" spans="1:10" ht="12.75">
      <c r="A2082" s="631"/>
      <c r="B2082" s="631"/>
      <c r="C2082" s="631"/>
      <c r="D2082" s="631"/>
      <c r="E2082" s="631"/>
      <c r="F2082" s="631"/>
      <c r="G2082" s="631"/>
      <c r="H2082" s="631"/>
      <c r="I2082" s="631"/>
      <c r="J2082" s="631"/>
    </row>
    <row r="2083" spans="1:10" ht="12.75">
      <c r="A2083" s="631"/>
      <c r="B2083" s="631"/>
      <c r="C2083" s="631"/>
      <c r="D2083" s="631"/>
      <c r="E2083" s="631"/>
      <c r="F2083" s="631"/>
      <c r="G2083" s="631"/>
      <c r="H2083" s="631"/>
      <c r="I2083" s="631"/>
      <c r="J2083" s="631"/>
    </row>
    <row r="2084" spans="1:10" ht="12.75">
      <c r="A2084" s="631"/>
      <c r="B2084" s="631"/>
      <c r="C2084" s="631"/>
      <c r="D2084" s="631"/>
      <c r="E2084" s="631"/>
      <c r="F2084" s="631"/>
      <c r="G2084" s="631"/>
      <c r="H2084" s="631"/>
      <c r="I2084" s="631"/>
      <c r="J2084" s="631"/>
    </row>
    <row r="2085" spans="1:10" ht="12.75">
      <c r="A2085" s="631"/>
      <c r="B2085" s="631"/>
      <c r="C2085" s="631"/>
      <c r="D2085" s="631"/>
      <c r="E2085" s="631"/>
      <c r="F2085" s="631"/>
      <c r="G2085" s="631"/>
      <c r="H2085" s="631"/>
      <c r="I2085" s="631"/>
      <c r="J2085" s="631"/>
    </row>
    <row r="2086" spans="1:10" ht="12.75">
      <c r="A2086" s="631"/>
      <c r="B2086" s="631"/>
      <c r="C2086" s="631"/>
      <c r="D2086" s="631"/>
      <c r="E2086" s="631"/>
      <c r="F2086" s="631"/>
      <c r="G2086" s="631"/>
      <c r="H2086" s="631"/>
      <c r="I2086" s="631"/>
      <c r="J2086" s="631"/>
    </row>
    <row r="2087" spans="1:10" ht="12.75">
      <c r="A2087" s="631"/>
      <c r="B2087" s="631"/>
      <c r="C2087" s="631"/>
      <c r="D2087" s="631"/>
      <c r="E2087" s="631"/>
      <c r="F2087" s="631"/>
      <c r="G2087" s="631"/>
      <c r="H2087" s="631"/>
      <c r="I2087" s="631"/>
      <c r="J2087" s="631"/>
    </row>
    <row r="2088" spans="1:10" ht="12.75">
      <c r="A2088" s="631"/>
      <c r="B2088" s="631"/>
      <c r="C2088" s="631"/>
      <c r="D2088" s="631"/>
      <c r="E2088" s="631"/>
      <c r="F2088" s="631"/>
      <c r="G2088" s="631"/>
      <c r="H2088" s="631"/>
      <c r="I2088" s="631"/>
      <c r="J2088" s="631"/>
    </row>
    <row r="2089" spans="1:10" ht="12.75">
      <c r="A2089" s="631"/>
      <c r="B2089" s="631"/>
      <c r="C2089" s="631"/>
      <c r="D2089" s="631"/>
      <c r="E2089" s="631"/>
      <c r="F2089" s="631"/>
      <c r="G2089" s="631"/>
      <c r="H2089" s="631"/>
      <c r="I2089" s="631"/>
      <c r="J2089" s="631"/>
    </row>
    <row r="2090" spans="1:10" ht="12.75">
      <c r="A2090" s="631"/>
      <c r="B2090" s="631"/>
      <c r="C2090" s="631"/>
      <c r="D2090" s="631"/>
      <c r="E2090" s="631"/>
      <c r="F2090" s="631"/>
      <c r="G2090" s="631"/>
      <c r="H2090" s="631"/>
      <c r="I2090" s="631"/>
      <c r="J2090" s="631"/>
    </row>
    <row r="2091" spans="1:10" ht="12.75">
      <c r="A2091" s="631"/>
      <c r="B2091" s="631"/>
      <c r="C2091" s="631"/>
      <c r="D2091" s="631"/>
      <c r="E2091" s="631"/>
      <c r="F2091" s="631"/>
      <c r="G2091" s="631"/>
      <c r="H2091" s="631"/>
      <c r="I2091" s="631"/>
      <c r="J2091" s="631"/>
    </row>
    <row r="2092" spans="1:10" ht="12.75">
      <c r="A2092" s="631"/>
      <c r="B2092" s="631"/>
      <c r="C2092" s="631"/>
      <c r="D2092" s="631"/>
      <c r="E2092" s="631"/>
      <c r="F2092" s="631"/>
      <c r="G2092" s="631"/>
      <c r="H2092" s="631"/>
      <c r="I2092" s="631"/>
      <c r="J2092" s="631"/>
    </row>
    <row r="2093" spans="1:10" ht="12.75">
      <c r="A2093" s="631"/>
      <c r="B2093" s="631"/>
      <c r="C2093" s="631"/>
      <c r="D2093" s="631"/>
      <c r="E2093" s="631"/>
      <c r="F2093" s="631"/>
      <c r="G2093" s="631"/>
      <c r="H2093" s="631"/>
      <c r="I2093" s="631"/>
      <c r="J2093" s="631"/>
    </row>
    <row r="2094" spans="1:10" ht="12.75">
      <c r="A2094" s="631"/>
      <c r="B2094" s="631"/>
      <c r="C2094" s="631"/>
      <c r="D2094" s="631"/>
      <c r="E2094" s="631"/>
      <c r="F2094" s="631"/>
      <c r="G2094" s="631"/>
      <c r="H2094" s="631"/>
      <c r="I2094" s="631"/>
      <c r="J2094" s="631"/>
    </row>
    <row r="2095" spans="1:10" ht="12.75">
      <c r="A2095" s="631"/>
      <c r="B2095" s="631"/>
      <c r="C2095" s="631"/>
      <c r="D2095" s="631"/>
      <c r="E2095" s="631"/>
      <c r="F2095" s="631"/>
      <c r="G2095" s="631"/>
      <c r="H2095" s="631"/>
      <c r="I2095" s="631"/>
      <c r="J2095" s="631"/>
    </row>
    <row r="2096" spans="1:10" ht="12.75">
      <c r="A2096" s="631"/>
      <c r="B2096" s="631"/>
      <c r="C2096" s="631"/>
      <c r="D2096" s="631"/>
      <c r="E2096" s="631"/>
      <c r="F2096" s="631"/>
      <c r="G2096" s="631"/>
      <c r="H2096" s="631"/>
      <c r="I2096" s="631"/>
      <c r="J2096" s="631"/>
    </row>
    <row r="2097" spans="1:10" ht="12.75">
      <c r="A2097" s="631"/>
      <c r="B2097" s="631"/>
      <c r="C2097" s="631"/>
      <c r="D2097" s="631"/>
      <c r="E2097" s="631"/>
      <c r="F2097" s="631"/>
      <c r="G2097" s="631"/>
      <c r="H2097" s="631"/>
      <c r="I2097" s="631"/>
      <c r="J2097" s="631"/>
    </row>
    <row r="2098" spans="1:10" ht="12.75">
      <c r="A2098" s="631"/>
      <c r="B2098" s="631"/>
      <c r="C2098" s="631"/>
      <c r="D2098" s="631"/>
      <c r="E2098" s="631"/>
      <c r="F2098" s="631"/>
      <c r="G2098" s="631"/>
      <c r="H2098" s="631"/>
      <c r="I2098" s="631"/>
      <c r="J2098" s="631"/>
    </row>
    <row r="2099" spans="1:10" ht="12.75">
      <c r="A2099" s="631"/>
      <c r="B2099" s="631"/>
      <c r="C2099" s="631"/>
      <c r="D2099" s="631"/>
      <c r="E2099" s="631"/>
      <c r="F2099" s="631"/>
      <c r="G2099" s="631"/>
      <c r="H2099" s="631"/>
      <c r="I2099" s="631"/>
      <c r="J2099" s="631"/>
    </row>
    <row r="2100" spans="1:10" ht="12.75">
      <c r="A2100" s="631"/>
      <c r="B2100" s="631"/>
      <c r="C2100" s="631"/>
      <c r="D2100" s="631"/>
      <c r="E2100" s="631"/>
      <c r="F2100" s="631"/>
      <c r="G2100" s="631"/>
      <c r="H2100" s="631"/>
      <c r="I2100" s="631"/>
      <c r="J2100" s="631"/>
    </row>
    <row r="2101" spans="1:10" ht="12.75">
      <c r="A2101" s="631"/>
      <c r="B2101" s="631"/>
      <c r="C2101" s="631"/>
      <c r="D2101" s="631"/>
      <c r="E2101" s="631"/>
      <c r="F2101" s="631"/>
      <c r="G2101" s="631"/>
      <c r="H2101" s="631"/>
      <c r="I2101" s="631"/>
      <c r="J2101" s="631"/>
    </row>
    <row r="2102" spans="1:10" ht="12.75">
      <c r="A2102" s="631"/>
      <c r="B2102" s="631"/>
      <c r="C2102" s="631"/>
      <c r="D2102" s="631"/>
      <c r="E2102" s="631"/>
      <c r="F2102" s="631"/>
      <c r="G2102" s="631"/>
      <c r="H2102" s="631"/>
      <c r="I2102" s="631"/>
      <c r="J2102" s="631"/>
    </row>
    <row r="2103" spans="1:10" ht="12.75">
      <c r="A2103" s="631"/>
      <c r="B2103" s="631"/>
      <c r="C2103" s="631"/>
      <c r="D2103" s="631"/>
      <c r="E2103" s="631"/>
      <c r="F2103" s="631"/>
      <c r="G2103" s="631"/>
      <c r="H2103" s="631"/>
      <c r="I2103" s="631"/>
      <c r="J2103" s="631"/>
    </row>
    <row r="2104" spans="1:10" ht="12.75">
      <c r="A2104" s="631"/>
      <c r="B2104" s="631"/>
      <c r="C2104" s="631"/>
      <c r="D2104" s="631"/>
      <c r="E2104" s="631"/>
      <c r="F2104" s="631"/>
      <c r="G2104" s="631"/>
      <c r="H2104" s="631"/>
      <c r="I2104" s="631"/>
      <c r="J2104" s="631"/>
    </row>
    <row r="2105" spans="1:10" ht="12.75">
      <c r="A2105" s="631"/>
      <c r="B2105" s="631"/>
      <c r="C2105" s="631"/>
      <c r="D2105" s="631"/>
      <c r="E2105" s="631"/>
      <c r="F2105" s="631"/>
      <c r="G2105" s="631"/>
      <c r="H2105" s="631"/>
      <c r="I2105" s="631"/>
      <c r="J2105" s="631"/>
    </row>
    <row r="2106" spans="1:10" ht="12.75">
      <c r="A2106" s="631"/>
      <c r="B2106" s="631"/>
      <c r="C2106" s="631"/>
      <c r="D2106" s="631"/>
      <c r="E2106" s="631"/>
      <c r="F2106" s="631"/>
      <c r="G2106" s="631"/>
      <c r="H2106" s="631"/>
      <c r="I2106" s="631"/>
      <c r="J2106" s="631"/>
    </row>
    <row r="2107" spans="1:10" ht="12.75">
      <c r="A2107" s="631"/>
      <c r="B2107" s="631"/>
      <c r="C2107" s="631"/>
      <c r="D2107" s="631"/>
      <c r="E2107" s="631"/>
      <c r="F2107" s="631"/>
      <c r="G2107" s="631"/>
      <c r="H2107" s="631"/>
      <c r="I2107" s="631"/>
      <c r="J2107" s="631"/>
    </row>
    <row r="2108" spans="1:10" ht="12.75">
      <c r="A2108" s="631"/>
      <c r="B2108" s="631"/>
      <c r="C2108" s="631"/>
      <c r="D2108" s="631"/>
      <c r="E2108" s="631"/>
      <c r="F2108" s="631"/>
      <c r="G2108" s="631"/>
      <c r="H2108" s="631"/>
      <c r="I2108" s="631"/>
      <c r="J2108" s="631"/>
    </row>
    <row r="2109" spans="1:10" ht="12.75">
      <c r="A2109" s="631"/>
      <c r="B2109" s="631"/>
      <c r="C2109" s="631"/>
      <c r="D2109" s="631"/>
      <c r="E2109" s="631"/>
      <c r="F2109" s="631"/>
      <c r="G2109" s="631"/>
      <c r="H2109" s="631"/>
      <c r="I2109" s="631"/>
      <c r="J2109" s="631"/>
    </row>
    <row r="2110" spans="1:10" ht="12.75">
      <c r="A2110" s="631"/>
      <c r="B2110" s="631"/>
      <c r="C2110" s="631"/>
      <c r="D2110" s="631"/>
      <c r="E2110" s="631"/>
      <c r="F2110" s="631"/>
      <c r="G2110" s="631"/>
      <c r="H2110" s="631"/>
      <c r="I2110" s="631"/>
      <c r="J2110" s="631"/>
    </row>
    <row r="2111" spans="1:10" ht="12.75">
      <c r="A2111" s="631"/>
      <c r="B2111" s="631"/>
      <c r="C2111" s="631"/>
      <c r="D2111" s="631"/>
      <c r="E2111" s="631"/>
      <c r="F2111" s="631"/>
      <c r="G2111" s="631"/>
      <c r="H2111" s="631"/>
      <c r="I2111" s="631"/>
      <c r="J2111" s="631"/>
    </row>
    <row r="2112" spans="1:10" ht="12.75">
      <c r="A2112" s="631"/>
      <c r="B2112" s="631"/>
      <c r="C2112" s="631"/>
      <c r="D2112" s="631"/>
      <c r="E2112" s="631"/>
      <c r="F2112" s="631"/>
      <c r="G2112" s="631"/>
      <c r="H2112" s="631"/>
      <c r="I2112" s="631"/>
      <c r="J2112" s="631"/>
    </row>
    <row r="2113" spans="1:10" ht="12.75">
      <c r="A2113" s="631"/>
      <c r="B2113" s="631"/>
      <c r="C2113" s="631"/>
      <c r="D2113" s="631"/>
      <c r="E2113" s="631"/>
      <c r="F2113" s="631"/>
      <c r="G2113" s="631"/>
      <c r="H2113" s="631"/>
      <c r="I2113" s="631"/>
      <c r="J2113" s="631"/>
    </row>
    <row r="2114" spans="1:10" ht="12.75">
      <c r="A2114" s="631"/>
      <c r="B2114" s="631"/>
      <c r="C2114" s="631"/>
      <c r="D2114" s="631"/>
      <c r="E2114" s="631"/>
      <c r="F2114" s="631"/>
      <c r="G2114" s="631"/>
      <c r="H2114" s="631"/>
      <c r="I2114" s="631"/>
      <c r="J2114" s="631"/>
    </row>
    <row r="2115" spans="1:10" ht="12.75">
      <c r="A2115" s="631"/>
      <c r="B2115" s="631"/>
      <c r="C2115" s="631"/>
      <c r="D2115" s="631"/>
      <c r="E2115" s="631"/>
      <c r="F2115" s="631"/>
      <c r="G2115" s="631"/>
      <c r="H2115" s="631"/>
      <c r="I2115" s="631"/>
      <c r="J2115" s="631"/>
    </row>
    <row r="2116" spans="1:10" ht="12.75">
      <c r="A2116" s="631"/>
      <c r="B2116" s="631"/>
      <c r="C2116" s="631"/>
      <c r="D2116" s="631"/>
      <c r="E2116" s="631"/>
      <c r="F2116" s="631"/>
      <c r="G2116" s="631"/>
      <c r="H2116" s="631"/>
      <c r="I2116" s="631"/>
      <c r="J2116" s="631"/>
    </row>
    <row r="2117" spans="1:10" ht="12.75">
      <c r="A2117" s="631"/>
      <c r="B2117" s="631"/>
      <c r="C2117" s="631"/>
      <c r="D2117" s="631"/>
      <c r="E2117" s="631"/>
      <c r="F2117" s="631"/>
      <c r="G2117" s="631"/>
      <c r="H2117" s="631"/>
      <c r="I2117" s="631"/>
      <c r="J2117" s="631"/>
    </row>
    <row r="2118" spans="1:10" ht="12.75">
      <c r="A2118" s="631"/>
      <c r="B2118" s="631"/>
      <c r="C2118" s="631"/>
      <c r="D2118" s="631"/>
      <c r="E2118" s="631"/>
      <c r="F2118" s="631"/>
      <c r="G2118" s="631"/>
      <c r="H2118" s="631"/>
      <c r="I2118" s="631"/>
      <c r="J2118" s="631"/>
    </row>
    <row r="2119" spans="1:10" ht="12.75">
      <c r="A2119" s="631"/>
      <c r="B2119" s="631"/>
      <c r="C2119" s="631"/>
      <c r="D2119" s="631"/>
      <c r="E2119" s="631"/>
      <c r="F2119" s="631"/>
      <c r="G2119" s="631"/>
      <c r="H2119" s="631"/>
      <c r="I2119" s="631"/>
      <c r="J2119" s="631"/>
    </row>
    <row r="2120" spans="1:10" ht="12.75">
      <c r="A2120" s="631"/>
      <c r="B2120" s="631"/>
      <c r="C2120" s="631"/>
      <c r="D2120" s="631"/>
      <c r="E2120" s="631"/>
      <c r="F2120" s="631"/>
      <c r="G2120" s="631"/>
      <c r="H2120" s="631"/>
      <c r="I2120" s="631"/>
      <c r="J2120" s="631"/>
    </row>
    <row r="2121" spans="1:10" ht="12.75">
      <c r="A2121" s="631"/>
      <c r="B2121" s="631"/>
      <c r="C2121" s="631"/>
      <c r="D2121" s="631"/>
      <c r="E2121" s="631"/>
      <c r="F2121" s="631"/>
      <c r="G2121" s="631"/>
      <c r="H2121" s="631"/>
      <c r="I2121" s="631"/>
      <c r="J2121" s="631"/>
    </row>
    <row r="2122" spans="1:10" ht="12.75">
      <c r="A2122" s="631"/>
      <c r="B2122" s="631"/>
      <c r="C2122" s="631"/>
      <c r="D2122" s="631"/>
      <c r="E2122" s="631"/>
      <c r="F2122" s="631"/>
      <c r="G2122" s="631"/>
      <c r="H2122" s="631"/>
      <c r="I2122" s="631"/>
      <c r="J2122" s="631"/>
    </row>
    <row r="2123" spans="1:10" ht="12.75">
      <c r="A2123" s="631"/>
      <c r="B2123" s="631"/>
      <c r="C2123" s="631"/>
      <c r="D2123" s="631"/>
      <c r="E2123" s="631"/>
      <c r="F2123" s="631"/>
      <c r="G2123" s="631"/>
      <c r="H2123" s="631"/>
      <c r="I2123" s="631"/>
      <c r="J2123" s="631"/>
    </row>
    <row r="2124" spans="1:10" ht="12.75">
      <c r="A2124" s="631"/>
      <c r="B2124" s="631"/>
      <c r="C2124" s="631"/>
      <c r="D2124" s="631"/>
      <c r="E2124" s="631"/>
      <c r="F2124" s="631"/>
      <c r="G2124" s="631"/>
      <c r="H2124" s="631"/>
      <c r="I2124" s="631"/>
      <c r="J2124" s="631"/>
    </row>
    <row r="2125" spans="1:10" ht="12.75">
      <c r="A2125" s="631"/>
      <c r="B2125" s="631"/>
      <c r="C2125" s="631"/>
      <c r="D2125" s="631"/>
      <c r="E2125" s="631"/>
      <c r="F2125" s="631"/>
      <c r="G2125" s="631"/>
      <c r="H2125" s="631"/>
      <c r="I2125" s="631"/>
      <c r="J2125" s="631"/>
    </row>
    <row r="2126" spans="1:10" ht="12.75">
      <c r="A2126" s="631"/>
      <c r="B2126" s="631"/>
      <c r="C2126" s="631"/>
      <c r="D2126" s="631"/>
      <c r="E2126" s="631"/>
      <c r="F2126" s="631"/>
      <c r="G2126" s="631"/>
      <c r="H2126" s="631"/>
      <c r="I2126" s="631"/>
      <c r="J2126" s="631"/>
    </row>
    <row r="2127" spans="1:10" ht="12.75">
      <c r="A2127" s="631"/>
      <c r="B2127" s="631"/>
      <c r="C2127" s="631"/>
      <c r="D2127" s="631"/>
      <c r="E2127" s="631"/>
      <c r="F2127" s="631"/>
      <c r="G2127" s="631"/>
      <c r="H2127" s="631"/>
      <c r="I2127" s="631"/>
      <c r="J2127" s="631"/>
    </row>
    <row r="2128" spans="1:10" ht="12.75">
      <c r="A2128" s="631"/>
      <c r="B2128" s="631"/>
      <c r="C2128" s="631"/>
      <c r="D2128" s="631"/>
      <c r="E2128" s="631"/>
      <c r="F2128" s="631"/>
      <c r="G2128" s="631"/>
      <c r="H2128" s="631"/>
      <c r="I2128" s="631"/>
      <c r="J2128" s="631"/>
    </row>
    <row r="2129" spans="1:10" ht="12.75">
      <c r="A2129" s="631"/>
      <c r="B2129" s="631"/>
      <c r="C2129" s="631"/>
      <c r="D2129" s="631"/>
      <c r="E2129" s="631"/>
      <c r="F2129" s="631"/>
      <c r="G2129" s="631"/>
      <c r="H2129" s="631"/>
      <c r="I2129" s="631"/>
      <c r="J2129" s="631"/>
    </row>
    <row r="2130" spans="1:10" ht="12.75">
      <c r="A2130" s="631"/>
      <c r="B2130" s="631"/>
      <c r="C2130" s="631"/>
      <c r="D2130" s="631"/>
      <c r="E2130" s="631"/>
      <c r="F2130" s="631"/>
      <c r="G2130" s="631"/>
      <c r="H2130" s="631"/>
      <c r="I2130" s="631"/>
      <c r="J2130" s="631"/>
    </row>
    <row r="2131" spans="1:10" ht="12.75">
      <c r="A2131" s="631"/>
      <c r="B2131" s="631"/>
      <c r="C2131" s="631"/>
      <c r="D2131" s="631"/>
      <c r="E2131" s="631"/>
      <c r="F2131" s="631"/>
      <c r="G2131" s="631"/>
      <c r="H2131" s="631"/>
      <c r="I2131" s="631"/>
      <c r="J2131" s="631"/>
    </row>
    <row r="2132" spans="1:10" ht="12.75">
      <c r="A2132" s="631"/>
      <c r="B2132" s="631"/>
      <c r="C2132" s="631"/>
      <c r="D2132" s="631"/>
      <c r="E2132" s="631"/>
      <c r="F2132" s="631"/>
      <c r="G2132" s="631"/>
      <c r="H2132" s="631"/>
      <c r="I2132" s="631"/>
      <c r="J2132" s="631"/>
    </row>
    <row r="2133" spans="1:10" ht="12.75">
      <c r="A2133" s="631"/>
      <c r="B2133" s="631"/>
      <c r="C2133" s="631"/>
      <c r="D2133" s="631"/>
      <c r="E2133" s="631"/>
      <c r="F2133" s="631"/>
      <c r="G2133" s="631"/>
      <c r="H2133" s="631"/>
      <c r="I2133" s="631"/>
      <c r="J2133" s="631"/>
    </row>
    <row r="2134" spans="1:10" ht="12.75">
      <c r="A2134" s="631"/>
      <c r="B2134" s="631"/>
      <c r="C2134" s="631"/>
      <c r="D2134" s="631"/>
      <c r="E2134" s="631"/>
      <c r="F2134" s="631"/>
      <c r="G2134" s="631"/>
      <c r="H2134" s="631"/>
      <c r="I2134" s="631"/>
      <c r="J2134" s="631"/>
    </row>
    <row r="2135" spans="1:10" ht="12.75">
      <c r="A2135" s="631"/>
      <c r="B2135" s="631"/>
      <c r="C2135" s="631"/>
      <c r="D2135" s="631"/>
      <c r="E2135" s="631"/>
      <c r="F2135" s="631"/>
      <c r="G2135" s="631"/>
      <c r="H2135" s="631"/>
      <c r="I2135" s="631"/>
      <c r="J2135" s="631"/>
    </row>
    <row r="2136" spans="1:10" ht="12.75">
      <c r="A2136" s="631"/>
      <c r="B2136" s="631"/>
      <c r="C2136" s="631"/>
      <c r="D2136" s="631"/>
      <c r="E2136" s="631"/>
      <c r="F2136" s="631"/>
      <c r="G2136" s="631"/>
      <c r="H2136" s="631"/>
      <c r="I2136" s="631"/>
      <c r="J2136" s="631"/>
    </row>
    <row r="2137" spans="1:10" ht="12.75">
      <c r="A2137" s="631"/>
      <c r="B2137" s="631"/>
      <c r="C2137" s="631"/>
      <c r="D2137" s="631"/>
      <c r="E2137" s="631"/>
      <c r="F2137" s="631"/>
      <c r="G2137" s="631"/>
      <c r="H2137" s="631"/>
      <c r="I2137" s="631"/>
      <c r="J2137" s="631"/>
    </row>
    <row r="2138" spans="1:10" ht="12.75">
      <c r="A2138" s="631"/>
      <c r="B2138" s="631"/>
      <c r="C2138" s="631"/>
      <c r="D2138" s="631"/>
      <c r="E2138" s="631"/>
      <c r="F2138" s="631"/>
      <c r="G2138" s="631"/>
      <c r="H2138" s="631"/>
      <c r="I2138" s="631"/>
      <c r="J2138" s="631"/>
    </row>
    <row r="2139" spans="1:10" ht="12.75">
      <c r="A2139" s="631"/>
      <c r="B2139" s="631"/>
      <c r="C2139" s="631"/>
      <c r="D2139" s="631"/>
      <c r="E2139" s="631"/>
      <c r="F2139" s="631"/>
      <c r="G2139" s="631"/>
      <c r="H2139" s="631"/>
      <c r="I2139" s="631"/>
      <c r="J2139" s="631"/>
    </row>
    <row r="2140" spans="1:10" ht="12.75">
      <c r="A2140" s="631"/>
      <c r="B2140" s="631"/>
      <c r="C2140" s="631"/>
      <c r="D2140" s="631"/>
      <c r="E2140" s="631"/>
      <c r="F2140" s="631"/>
      <c r="G2140" s="631"/>
      <c r="H2140" s="631"/>
      <c r="I2140" s="631"/>
      <c r="J2140" s="631"/>
    </row>
    <row r="2141" spans="1:10" ht="12.75">
      <c r="A2141" s="631"/>
      <c r="B2141" s="631"/>
      <c r="C2141" s="631"/>
      <c r="D2141" s="631"/>
      <c r="E2141" s="631"/>
      <c r="F2141" s="631"/>
      <c r="G2141" s="631"/>
      <c r="H2141" s="631"/>
      <c r="I2141" s="631"/>
      <c r="J2141" s="631"/>
    </row>
    <row r="2142" spans="1:10" ht="12.75">
      <c r="A2142" s="631"/>
      <c r="B2142" s="631"/>
      <c r="C2142" s="631"/>
      <c r="D2142" s="631"/>
      <c r="E2142" s="631"/>
      <c r="F2142" s="631"/>
      <c r="G2142" s="631"/>
      <c r="H2142" s="631"/>
      <c r="I2142" s="631"/>
      <c r="J2142" s="631"/>
    </row>
    <row r="2143" spans="1:10" ht="12.75">
      <c r="A2143" s="631"/>
      <c r="B2143" s="631"/>
      <c r="C2143" s="631"/>
      <c r="D2143" s="631"/>
      <c r="E2143" s="631"/>
      <c r="F2143" s="631"/>
      <c r="G2143" s="631"/>
      <c r="H2143" s="631"/>
      <c r="I2143" s="631"/>
      <c r="J2143" s="631"/>
    </row>
    <row r="2144" spans="1:10" ht="12.75">
      <c r="A2144" s="631"/>
      <c r="B2144" s="631"/>
      <c r="C2144" s="631"/>
      <c r="D2144" s="631"/>
      <c r="E2144" s="631"/>
      <c r="F2144" s="631"/>
      <c r="G2144" s="631"/>
      <c r="H2144" s="631"/>
      <c r="I2144" s="631"/>
      <c r="J2144" s="631"/>
    </row>
    <row r="2145" spans="1:10" ht="12.75">
      <c r="A2145" s="631"/>
      <c r="B2145" s="631"/>
      <c r="C2145" s="631"/>
      <c r="D2145" s="631"/>
      <c r="E2145" s="631"/>
      <c r="F2145" s="631"/>
      <c r="G2145" s="631"/>
      <c r="H2145" s="631"/>
      <c r="I2145" s="631"/>
      <c r="J2145" s="631"/>
    </row>
    <row r="2146" spans="1:10" ht="12.75">
      <c r="A2146" s="631"/>
      <c r="B2146" s="631"/>
      <c r="C2146" s="631"/>
      <c r="D2146" s="631"/>
      <c r="E2146" s="631"/>
      <c r="F2146" s="631"/>
      <c r="G2146" s="631"/>
      <c r="H2146" s="631"/>
      <c r="I2146" s="631"/>
      <c r="J2146" s="631"/>
    </row>
    <row r="2147" spans="1:10" ht="12.75">
      <c r="A2147" s="631"/>
      <c r="B2147" s="631"/>
      <c r="C2147" s="631"/>
      <c r="D2147" s="631"/>
      <c r="E2147" s="631"/>
      <c r="F2147" s="631"/>
      <c r="G2147" s="631"/>
      <c r="H2147" s="631"/>
      <c r="I2147" s="631"/>
      <c r="J2147" s="631"/>
    </row>
    <row r="2148" spans="1:10" ht="12.75">
      <c r="A2148" s="631"/>
      <c r="B2148" s="631"/>
      <c r="C2148" s="631"/>
      <c r="D2148" s="631"/>
      <c r="E2148" s="631"/>
      <c r="F2148" s="631"/>
      <c r="G2148" s="631"/>
      <c r="H2148" s="631"/>
      <c r="I2148" s="631"/>
      <c r="J2148" s="631"/>
    </row>
    <row r="2149" spans="1:10" ht="12.75">
      <c r="A2149" s="631"/>
      <c r="B2149" s="631"/>
      <c r="C2149" s="631"/>
      <c r="D2149" s="631"/>
      <c r="E2149" s="631"/>
      <c r="F2149" s="631"/>
      <c r="G2149" s="631"/>
      <c r="H2149" s="631"/>
      <c r="I2149" s="631"/>
      <c r="J2149" s="631"/>
    </row>
    <row r="2150" spans="1:10" ht="12.75">
      <c r="A2150" s="631"/>
      <c r="B2150" s="631"/>
      <c r="C2150" s="631"/>
      <c r="D2150" s="631"/>
      <c r="E2150" s="631"/>
      <c r="F2150" s="631"/>
      <c r="G2150" s="631"/>
      <c r="H2150" s="631"/>
      <c r="I2150" s="631"/>
      <c r="J2150" s="631"/>
    </row>
    <row r="2151" spans="1:10" ht="12.75">
      <c r="A2151" s="631"/>
      <c r="B2151" s="631"/>
      <c r="C2151" s="631"/>
      <c r="D2151" s="631"/>
      <c r="E2151" s="631"/>
      <c r="F2151" s="631"/>
      <c r="G2151" s="631"/>
      <c r="H2151" s="631"/>
      <c r="I2151" s="631"/>
      <c r="J2151" s="631"/>
    </row>
    <row r="2152" spans="1:10" ht="12.75">
      <c r="A2152" s="631"/>
      <c r="B2152" s="631"/>
      <c r="C2152" s="631"/>
      <c r="D2152" s="631"/>
      <c r="E2152" s="631"/>
      <c r="F2152" s="631"/>
      <c r="G2152" s="631"/>
      <c r="H2152" s="631"/>
      <c r="I2152" s="631"/>
      <c r="J2152" s="631"/>
    </row>
    <row r="2153" spans="1:10" ht="12.75">
      <c r="A2153" s="631"/>
      <c r="B2153" s="631"/>
      <c r="C2153" s="631"/>
      <c r="D2153" s="631"/>
      <c r="E2153" s="631"/>
      <c r="F2153" s="631"/>
      <c r="G2153" s="631"/>
      <c r="H2153" s="631"/>
      <c r="I2153" s="631"/>
      <c r="J2153" s="631"/>
    </row>
    <row r="2154" spans="1:10" ht="12.75">
      <c r="A2154" s="631"/>
      <c r="B2154" s="631"/>
      <c r="C2154" s="631"/>
      <c r="D2154" s="631"/>
      <c r="E2154" s="631"/>
      <c r="F2154" s="631"/>
      <c r="G2154" s="631"/>
      <c r="H2154" s="631"/>
      <c r="I2154" s="631"/>
      <c r="J2154" s="631"/>
    </row>
    <row r="2155" spans="1:10" ht="12.75">
      <c r="A2155" s="631"/>
      <c r="B2155" s="631"/>
      <c r="C2155" s="631"/>
      <c r="D2155" s="631"/>
      <c r="E2155" s="631"/>
      <c r="F2155" s="631"/>
      <c r="G2155" s="631"/>
      <c r="H2155" s="631"/>
      <c r="I2155" s="631"/>
      <c r="J2155" s="631"/>
    </row>
    <row r="2156" spans="1:10" ht="12.75">
      <c r="A2156" s="631"/>
      <c r="B2156" s="631"/>
      <c r="C2156" s="631"/>
      <c r="D2156" s="631"/>
      <c r="E2156" s="631"/>
      <c r="F2156" s="631"/>
      <c r="G2156" s="631"/>
      <c r="H2156" s="631"/>
      <c r="I2156" s="631"/>
      <c r="J2156" s="631"/>
    </row>
    <row r="2157" spans="1:10" ht="12.75">
      <c r="A2157" s="631"/>
      <c r="B2157" s="631"/>
      <c r="C2157" s="631"/>
      <c r="D2157" s="631"/>
      <c r="E2157" s="631"/>
      <c r="F2157" s="631"/>
      <c r="G2157" s="631"/>
      <c r="H2157" s="631"/>
      <c r="I2157" s="631"/>
      <c r="J2157" s="631"/>
    </row>
    <row r="2158" spans="1:10" ht="12.75">
      <c r="A2158" s="631"/>
      <c r="B2158" s="631"/>
      <c r="C2158" s="631"/>
      <c r="D2158" s="631"/>
      <c r="E2158" s="631"/>
      <c r="F2158" s="631"/>
      <c r="G2158" s="631"/>
      <c r="H2158" s="631"/>
      <c r="I2158" s="631"/>
      <c r="J2158" s="631"/>
    </row>
    <row r="2159" spans="1:10" ht="12.75">
      <c r="A2159" s="631"/>
      <c r="B2159" s="631"/>
      <c r="C2159" s="631"/>
      <c r="D2159" s="631"/>
      <c r="E2159" s="631"/>
      <c r="F2159" s="631"/>
      <c r="G2159" s="631"/>
      <c r="H2159" s="631"/>
      <c r="I2159" s="631"/>
      <c r="J2159" s="631"/>
    </row>
    <row r="2160" spans="1:10" ht="12.75">
      <c r="A2160" s="631"/>
      <c r="B2160" s="631"/>
      <c r="C2160" s="631"/>
      <c r="D2160" s="631"/>
      <c r="E2160" s="631"/>
      <c r="F2160" s="631"/>
      <c r="G2160" s="631"/>
      <c r="H2160" s="631"/>
      <c r="I2160" s="631"/>
      <c r="J2160" s="631"/>
    </row>
    <row r="2161" spans="1:10" ht="12.75">
      <c r="A2161" s="631"/>
      <c r="B2161" s="631"/>
      <c r="C2161" s="631"/>
      <c r="D2161" s="631"/>
      <c r="E2161" s="631"/>
      <c r="F2161" s="631"/>
      <c r="G2161" s="631"/>
      <c r="H2161" s="631"/>
      <c r="I2161" s="631"/>
      <c r="J2161" s="631"/>
    </row>
    <row r="2162" spans="1:10" ht="12.75">
      <c r="A2162" s="631"/>
      <c r="B2162" s="631"/>
      <c r="C2162" s="631"/>
      <c r="D2162" s="631"/>
      <c r="E2162" s="631"/>
      <c r="F2162" s="631"/>
      <c r="G2162" s="631"/>
      <c r="H2162" s="631"/>
      <c r="I2162" s="631"/>
      <c r="J2162" s="631"/>
    </row>
    <row r="2163" spans="1:10" ht="12.75">
      <c r="A2163" s="631"/>
      <c r="B2163" s="631"/>
      <c r="C2163" s="631"/>
      <c r="D2163" s="631"/>
      <c r="E2163" s="631"/>
      <c r="F2163" s="631"/>
      <c r="G2163" s="631"/>
      <c r="H2163" s="631"/>
      <c r="I2163" s="631"/>
      <c r="J2163" s="631"/>
    </row>
    <row r="2164" spans="1:10" ht="12.75">
      <c r="A2164" s="631"/>
      <c r="B2164" s="631"/>
      <c r="C2164" s="631"/>
      <c r="D2164" s="631"/>
      <c r="E2164" s="631"/>
      <c r="F2164" s="631"/>
      <c r="G2164" s="631"/>
      <c r="H2164" s="631"/>
      <c r="I2164" s="631"/>
      <c r="J2164" s="631"/>
    </row>
    <row r="2165" spans="1:10" ht="12.75">
      <c r="A2165" s="631"/>
      <c r="B2165" s="631"/>
      <c r="C2165" s="631"/>
      <c r="D2165" s="631"/>
      <c r="E2165" s="631"/>
      <c r="F2165" s="631"/>
      <c r="G2165" s="631"/>
      <c r="H2165" s="631"/>
      <c r="I2165" s="631"/>
      <c r="J2165" s="631"/>
    </row>
    <row r="2166" spans="1:10" ht="12.75">
      <c r="A2166" s="631"/>
      <c r="B2166" s="631"/>
      <c r="C2166" s="631"/>
      <c r="D2166" s="631"/>
      <c r="E2166" s="631"/>
      <c r="F2166" s="631"/>
      <c r="G2166" s="631"/>
      <c r="H2166" s="631"/>
      <c r="I2166" s="631"/>
      <c r="J2166" s="631"/>
    </row>
    <row r="2167" spans="1:10" ht="12.75">
      <c r="A2167" s="631"/>
      <c r="B2167" s="631"/>
      <c r="C2167" s="631"/>
      <c r="D2167" s="631"/>
      <c r="E2167" s="631"/>
      <c r="F2167" s="631"/>
      <c r="G2167" s="631"/>
      <c r="H2167" s="631"/>
      <c r="I2167" s="631"/>
      <c r="J2167" s="631"/>
    </row>
    <row r="2168" spans="1:10" ht="12.75">
      <c r="A2168" s="631"/>
      <c r="B2168" s="631"/>
      <c r="C2168" s="631"/>
      <c r="D2168" s="631"/>
      <c r="E2168" s="631"/>
      <c r="F2168" s="631"/>
      <c r="G2168" s="631"/>
      <c r="H2168" s="631"/>
      <c r="I2168" s="631"/>
      <c r="J2168" s="631"/>
    </row>
    <row r="2169" spans="1:10" ht="12.75">
      <c r="A2169" s="631"/>
      <c r="B2169" s="631"/>
      <c r="C2169" s="631"/>
      <c r="D2169" s="631"/>
      <c r="E2169" s="631"/>
      <c r="F2169" s="631"/>
      <c r="G2169" s="631"/>
      <c r="H2169" s="631"/>
      <c r="I2169" s="631"/>
      <c r="J2169" s="631"/>
    </row>
    <row r="2170" spans="1:10" ht="12.75">
      <c r="A2170" s="631"/>
      <c r="B2170" s="631"/>
      <c r="C2170" s="631"/>
      <c r="D2170" s="631"/>
      <c r="E2170" s="631"/>
      <c r="F2170" s="631"/>
      <c r="G2170" s="631"/>
      <c r="H2170" s="631"/>
      <c r="I2170" s="631"/>
      <c r="J2170" s="631"/>
    </row>
    <row r="2171" spans="1:10" ht="12.75">
      <c r="A2171" s="631"/>
      <c r="B2171" s="631"/>
      <c r="C2171" s="631"/>
      <c r="D2171" s="631"/>
      <c r="E2171" s="631"/>
      <c r="F2171" s="631"/>
      <c r="G2171" s="631"/>
      <c r="H2171" s="631"/>
      <c r="I2171" s="631"/>
      <c r="J2171" s="631"/>
    </row>
    <row r="2172" spans="1:10" ht="12.75">
      <c r="A2172" s="631"/>
      <c r="B2172" s="631"/>
      <c r="C2172" s="631"/>
      <c r="D2172" s="631"/>
      <c r="E2172" s="631"/>
      <c r="F2172" s="631"/>
      <c r="G2172" s="631"/>
      <c r="H2172" s="631"/>
      <c r="I2172" s="631"/>
      <c r="J2172" s="631"/>
    </row>
    <row r="2173" spans="1:10" ht="12.75">
      <c r="A2173" s="631"/>
      <c r="B2173" s="631"/>
      <c r="C2173" s="631"/>
      <c r="D2173" s="631"/>
      <c r="E2173" s="631"/>
      <c r="F2173" s="631"/>
      <c r="G2173" s="631"/>
      <c r="H2173" s="631"/>
      <c r="I2173" s="631"/>
      <c r="J2173" s="631"/>
    </row>
    <row r="2174" spans="1:10" ht="12.75">
      <c r="A2174" s="631"/>
      <c r="B2174" s="631"/>
      <c r="C2174" s="631"/>
      <c r="D2174" s="631"/>
      <c r="E2174" s="631"/>
      <c r="F2174" s="631"/>
      <c r="G2174" s="631"/>
      <c r="H2174" s="631"/>
      <c r="I2174" s="631"/>
      <c r="J2174" s="631"/>
    </row>
    <row r="2175" spans="1:10" ht="12.75">
      <c r="A2175" s="631"/>
      <c r="B2175" s="631"/>
      <c r="C2175" s="631"/>
      <c r="D2175" s="631"/>
      <c r="E2175" s="631"/>
      <c r="F2175" s="631"/>
      <c r="G2175" s="631"/>
      <c r="H2175" s="631"/>
      <c r="I2175" s="631"/>
      <c r="J2175" s="631"/>
    </row>
    <row r="2176" spans="1:10" ht="12.75">
      <c r="A2176" s="631"/>
      <c r="B2176" s="631"/>
      <c r="C2176" s="631"/>
      <c r="D2176" s="631"/>
      <c r="E2176" s="631"/>
      <c r="F2176" s="631"/>
      <c r="G2176" s="631"/>
      <c r="H2176" s="631"/>
      <c r="I2176" s="631"/>
      <c r="J2176" s="631"/>
    </row>
    <row r="2177" spans="1:10" ht="12.75">
      <c r="A2177" s="631"/>
      <c r="B2177" s="631"/>
      <c r="C2177" s="631"/>
      <c r="D2177" s="631"/>
      <c r="E2177" s="631"/>
      <c r="F2177" s="631"/>
      <c r="G2177" s="631"/>
      <c r="H2177" s="631"/>
      <c r="I2177" s="631"/>
      <c r="J2177" s="631"/>
    </row>
    <row r="2178" spans="1:10" ht="12.75">
      <c r="A2178" s="631"/>
      <c r="B2178" s="631"/>
      <c r="C2178" s="631"/>
      <c r="D2178" s="631"/>
      <c r="E2178" s="631"/>
      <c r="F2178" s="631"/>
      <c r="G2178" s="631"/>
      <c r="H2178" s="631"/>
      <c r="I2178" s="631"/>
      <c r="J2178" s="631"/>
    </row>
    <row r="2179" spans="1:10" ht="12.75">
      <c r="A2179" s="631"/>
      <c r="B2179" s="631"/>
      <c r="C2179" s="631"/>
      <c r="D2179" s="631"/>
      <c r="E2179" s="631"/>
      <c r="F2179" s="631"/>
      <c r="G2179" s="631"/>
      <c r="H2179" s="631"/>
      <c r="I2179" s="631"/>
      <c r="J2179" s="631"/>
    </row>
    <row r="2180" spans="1:10" ht="12.75">
      <c r="A2180" s="631"/>
      <c r="B2180" s="631"/>
      <c r="C2180" s="631"/>
      <c r="D2180" s="631"/>
      <c r="E2180" s="631"/>
      <c r="F2180" s="631"/>
      <c r="G2180" s="631"/>
      <c r="H2180" s="631"/>
      <c r="I2180" s="631"/>
      <c r="J2180" s="631"/>
    </row>
    <row r="2181" spans="1:10" ht="12.75">
      <c r="A2181" s="631"/>
      <c r="B2181" s="631"/>
      <c r="C2181" s="631"/>
      <c r="D2181" s="631"/>
      <c r="E2181" s="631"/>
      <c r="F2181" s="631"/>
      <c r="G2181" s="631"/>
      <c r="H2181" s="631"/>
      <c r="I2181" s="631"/>
      <c r="J2181" s="631"/>
    </row>
    <row r="2182" spans="1:10" ht="12.75">
      <c r="A2182" s="631"/>
      <c r="B2182" s="631"/>
      <c r="C2182" s="631"/>
      <c r="D2182" s="631"/>
      <c r="E2182" s="631"/>
      <c r="F2182" s="631"/>
      <c r="G2182" s="631"/>
      <c r="H2182" s="631"/>
      <c r="I2182" s="631"/>
      <c r="J2182" s="631"/>
    </row>
    <row r="2183" spans="1:10" ht="12.75">
      <c r="A2183" s="631"/>
      <c r="B2183" s="631"/>
      <c r="C2183" s="631"/>
      <c r="D2183" s="631"/>
      <c r="E2183" s="631"/>
      <c r="F2183" s="631"/>
      <c r="G2183" s="631"/>
      <c r="H2183" s="631"/>
      <c r="I2183" s="631"/>
      <c r="J2183" s="631"/>
    </row>
    <row r="2184" spans="1:10" ht="12.75">
      <c r="A2184" s="631"/>
      <c r="B2184" s="631"/>
      <c r="C2184" s="631"/>
      <c r="D2184" s="631"/>
      <c r="E2184" s="631"/>
      <c r="F2184" s="631"/>
      <c r="G2184" s="631"/>
      <c r="H2184" s="631"/>
      <c r="I2184" s="631"/>
      <c r="J2184" s="631"/>
    </row>
    <row r="2185" spans="1:10" ht="12.75">
      <c r="A2185" s="631"/>
      <c r="B2185" s="631"/>
      <c r="C2185" s="631"/>
      <c r="D2185" s="631"/>
      <c r="E2185" s="631"/>
      <c r="F2185" s="631"/>
      <c r="G2185" s="631"/>
      <c r="H2185" s="631"/>
      <c r="I2185" s="631"/>
      <c r="J2185" s="631"/>
    </row>
    <row r="2186" spans="1:10" ht="12.75">
      <c r="A2186" s="631"/>
      <c r="B2186" s="631"/>
      <c r="C2186" s="631"/>
      <c r="D2186" s="631"/>
      <c r="E2186" s="631"/>
      <c r="F2186" s="631"/>
      <c r="G2186" s="631"/>
      <c r="H2186" s="631"/>
      <c r="I2186" s="631"/>
      <c r="J2186" s="631"/>
    </row>
    <row r="2187" spans="1:10" ht="12.75">
      <c r="A2187" s="631"/>
      <c r="B2187" s="631"/>
      <c r="C2187" s="631"/>
      <c r="D2187" s="631"/>
      <c r="E2187" s="631"/>
      <c r="F2187" s="631"/>
      <c r="G2187" s="631"/>
      <c r="H2187" s="631"/>
      <c r="I2187" s="631"/>
      <c r="J2187" s="631"/>
    </row>
    <row r="2188" spans="1:10" ht="12.75">
      <c r="A2188" s="631"/>
      <c r="B2188" s="631"/>
      <c r="C2188" s="631"/>
      <c r="D2188" s="631"/>
      <c r="E2188" s="631"/>
      <c r="F2188" s="631"/>
      <c r="G2188" s="631"/>
      <c r="H2188" s="631"/>
      <c r="I2188" s="631"/>
      <c r="J2188" s="631"/>
    </row>
    <row r="2189" spans="1:10" ht="12.75">
      <c r="A2189" s="631"/>
      <c r="B2189" s="631"/>
      <c r="C2189" s="631"/>
      <c r="D2189" s="631"/>
      <c r="E2189" s="631"/>
      <c r="F2189" s="631"/>
      <c r="G2189" s="631"/>
      <c r="H2189" s="631"/>
      <c r="I2189" s="631"/>
      <c r="J2189" s="631"/>
    </row>
    <row r="2190" spans="1:10" ht="12.75">
      <c r="A2190" s="631"/>
      <c r="B2190" s="631"/>
      <c r="C2190" s="631"/>
      <c r="D2190" s="631"/>
      <c r="E2190" s="631"/>
      <c r="F2190" s="631"/>
      <c r="G2190" s="631"/>
      <c r="H2190" s="631"/>
      <c r="I2190" s="631"/>
      <c r="J2190" s="631"/>
    </row>
    <row r="2191" spans="1:10" ht="12.75">
      <c r="A2191" s="631"/>
      <c r="B2191" s="631"/>
      <c r="C2191" s="631"/>
      <c r="D2191" s="631"/>
      <c r="E2191" s="631"/>
      <c r="F2191" s="631"/>
      <c r="G2191" s="631"/>
      <c r="H2191" s="631"/>
      <c r="I2191" s="631"/>
      <c r="J2191" s="631"/>
    </row>
    <row r="2192" spans="1:10" ht="12.75">
      <c r="A2192" s="631"/>
      <c r="B2192" s="631"/>
      <c r="C2192" s="631"/>
      <c r="D2192" s="631"/>
      <c r="E2192" s="631"/>
      <c r="F2192" s="631"/>
      <c r="G2192" s="631"/>
      <c r="H2192" s="631"/>
      <c r="I2192" s="631"/>
      <c r="J2192" s="631"/>
    </row>
    <row r="2193" spans="1:10" ht="12.75">
      <c r="A2193" s="631"/>
      <c r="B2193" s="631"/>
      <c r="C2193" s="631"/>
      <c r="D2193" s="631"/>
      <c r="E2193" s="631"/>
      <c r="F2193" s="631"/>
      <c r="G2193" s="631"/>
      <c r="H2193" s="631"/>
      <c r="I2193" s="631"/>
      <c r="J2193" s="631"/>
    </row>
    <row r="2194" spans="1:10" ht="12.75">
      <c r="A2194" s="631"/>
      <c r="B2194" s="631"/>
      <c r="C2194" s="631"/>
      <c r="D2194" s="631"/>
      <c r="E2194" s="631"/>
      <c r="F2194" s="631"/>
      <c r="G2194" s="631"/>
      <c r="H2194" s="631"/>
      <c r="I2194" s="631"/>
      <c r="J2194" s="631"/>
    </row>
    <row r="2195" spans="1:10" ht="12.75">
      <c r="A2195" s="631"/>
      <c r="B2195" s="631"/>
      <c r="C2195" s="631"/>
      <c r="D2195" s="631"/>
      <c r="E2195" s="631"/>
      <c r="F2195" s="631"/>
      <c r="G2195" s="631"/>
      <c r="H2195" s="631"/>
      <c r="I2195" s="631"/>
      <c r="J2195" s="631"/>
    </row>
    <row r="2196" spans="1:10" ht="12.75">
      <c r="A2196" s="631"/>
      <c r="B2196" s="631"/>
      <c r="C2196" s="631"/>
      <c r="D2196" s="631"/>
      <c r="E2196" s="631"/>
      <c r="F2196" s="631"/>
      <c r="G2196" s="631"/>
      <c r="H2196" s="631"/>
      <c r="I2196" s="631"/>
      <c r="J2196" s="631"/>
    </row>
    <row r="2197" spans="1:10" ht="12.75">
      <c r="A2197" s="631"/>
      <c r="B2197" s="631"/>
      <c r="C2197" s="631"/>
      <c r="D2197" s="631"/>
      <c r="E2197" s="631"/>
      <c r="F2197" s="631"/>
      <c r="G2197" s="631"/>
      <c r="H2197" s="631"/>
      <c r="I2197" s="631"/>
      <c r="J2197" s="631"/>
    </row>
    <row r="2198" spans="1:10" ht="12.75">
      <c r="A2198" s="631"/>
      <c r="B2198" s="631"/>
      <c r="C2198" s="631"/>
      <c r="D2198" s="631"/>
      <c r="E2198" s="631"/>
      <c r="F2198" s="631"/>
      <c r="G2198" s="631"/>
      <c r="H2198" s="631"/>
      <c r="I2198" s="631"/>
      <c r="J2198" s="631"/>
    </row>
    <row r="2199" spans="1:10" ht="12.75">
      <c r="A2199" s="631"/>
      <c r="B2199" s="631"/>
      <c r="C2199" s="631"/>
      <c r="D2199" s="631"/>
      <c r="E2199" s="631"/>
      <c r="F2199" s="631"/>
      <c r="G2199" s="631"/>
      <c r="H2199" s="631"/>
      <c r="I2199" s="631"/>
      <c r="J2199" s="631"/>
    </row>
    <row r="2200" spans="1:10" ht="12.75">
      <c r="A2200" s="631"/>
      <c r="B2200" s="631"/>
      <c r="C2200" s="631"/>
      <c r="D2200" s="631"/>
      <c r="E2200" s="631"/>
      <c r="F2200" s="631"/>
      <c r="G2200" s="631"/>
      <c r="H2200" s="631"/>
      <c r="I2200" s="631"/>
      <c r="J2200" s="631"/>
    </row>
    <row r="2201" spans="1:10" ht="12.75">
      <c r="A2201" s="631"/>
      <c r="B2201" s="631"/>
      <c r="C2201" s="631"/>
      <c r="D2201" s="631"/>
      <c r="E2201" s="631"/>
      <c r="F2201" s="631"/>
      <c r="G2201" s="631"/>
      <c r="H2201" s="631"/>
      <c r="I2201" s="631"/>
      <c r="J2201" s="631"/>
    </row>
    <row r="2202" spans="1:10" ht="12.75">
      <c r="A2202" s="631"/>
      <c r="B2202" s="631"/>
      <c r="C2202" s="631"/>
      <c r="D2202" s="631"/>
      <c r="E2202" s="631"/>
      <c r="F2202" s="631"/>
      <c r="G2202" s="631"/>
      <c r="H2202" s="631"/>
      <c r="I2202" s="631"/>
      <c r="J2202" s="631"/>
    </row>
    <row r="2203" spans="1:10" ht="12.75">
      <c r="A2203" s="631"/>
      <c r="B2203" s="631"/>
      <c r="C2203" s="631"/>
      <c r="D2203" s="631"/>
      <c r="E2203" s="631"/>
      <c r="F2203" s="631"/>
      <c r="G2203" s="631"/>
      <c r="H2203" s="631"/>
      <c r="I2203" s="631"/>
      <c r="J2203" s="631"/>
    </row>
    <row r="2204" spans="1:10" ht="12.75">
      <c r="A2204" s="631"/>
      <c r="B2204" s="631"/>
      <c r="C2204" s="631"/>
      <c r="D2204" s="631"/>
      <c r="E2204" s="631"/>
      <c r="F2204" s="631"/>
      <c r="G2204" s="631"/>
      <c r="H2204" s="631"/>
      <c r="I2204" s="631"/>
      <c r="J2204" s="631"/>
    </row>
    <row r="2205" spans="1:10" ht="12.75">
      <c r="A2205" s="631"/>
      <c r="B2205" s="631"/>
      <c r="C2205" s="631"/>
      <c r="D2205" s="631"/>
      <c r="E2205" s="631"/>
      <c r="F2205" s="631"/>
      <c r="G2205" s="631"/>
      <c r="H2205" s="631"/>
      <c r="I2205" s="631"/>
      <c r="J2205" s="631"/>
    </row>
    <row r="2206" spans="1:10" ht="12.75">
      <c r="A2206" s="631"/>
      <c r="B2206" s="631"/>
      <c r="C2206" s="631"/>
      <c r="D2206" s="631"/>
      <c r="E2206" s="631"/>
      <c r="F2206" s="631"/>
      <c r="G2206" s="631"/>
      <c r="H2206" s="631"/>
      <c r="I2206" s="631"/>
      <c r="J2206" s="631"/>
    </row>
    <row r="2207" spans="1:10" ht="12.75">
      <c r="A2207" s="631"/>
      <c r="B2207" s="631"/>
      <c r="C2207" s="631"/>
      <c r="D2207" s="631"/>
      <c r="E2207" s="631"/>
      <c r="F2207" s="631"/>
      <c r="G2207" s="631"/>
      <c r="H2207" s="631"/>
      <c r="I2207" s="631"/>
      <c r="J2207" s="631"/>
    </row>
    <row r="2208" spans="1:10" ht="12.75">
      <c r="A2208" s="631"/>
      <c r="B2208" s="631"/>
      <c r="C2208" s="631"/>
      <c r="D2208" s="631"/>
      <c r="E2208" s="631"/>
      <c r="F2208" s="631"/>
      <c r="G2208" s="631"/>
      <c r="H2208" s="631"/>
      <c r="I2208" s="631"/>
      <c r="J2208" s="631"/>
    </row>
    <row r="2209" spans="1:10" ht="12.75">
      <c r="A2209" s="631"/>
      <c r="B2209" s="631"/>
      <c r="C2209" s="631"/>
      <c r="D2209" s="631"/>
      <c r="E2209" s="631"/>
      <c r="F2209" s="631"/>
      <c r="G2209" s="631"/>
      <c r="H2209" s="631"/>
      <c r="I2209" s="631"/>
      <c r="J2209" s="631"/>
    </row>
    <row r="2210" spans="1:10" ht="12.75">
      <c r="A2210" s="631"/>
      <c r="B2210" s="631"/>
      <c r="C2210" s="631"/>
      <c r="D2210" s="631"/>
      <c r="E2210" s="631"/>
      <c r="F2210" s="631"/>
      <c r="G2210" s="631"/>
      <c r="H2210" s="631"/>
      <c r="I2210" s="631"/>
      <c r="J2210" s="631"/>
    </row>
    <row r="2211" spans="1:10" ht="12.75">
      <c r="A2211" s="631"/>
      <c r="B2211" s="631"/>
      <c r="C2211" s="631"/>
      <c r="D2211" s="631"/>
      <c r="E2211" s="631"/>
      <c r="F2211" s="631"/>
      <c r="G2211" s="631"/>
      <c r="H2211" s="631"/>
      <c r="I2211" s="631"/>
      <c r="J2211" s="631"/>
    </row>
    <row r="2212" spans="1:10" ht="12.75">
      <c r="A2212" s="631"/>
      <c r="B2212" s="631"/>
      <c r="C2212" s="631"/>
      <c r="D2212" s="631"/>
      <c r="E2212" s="631"/>
      <c r="F2212" s="631"/>
      <c r="G2212" s="631"/>
      <c r="H2212" s="631"/>
      <c r="I2212" s="631"/>
      <c r="J2212" s="631"/>
    </row>
    <row r="2213" spans="1:10" ht="12.75">
      <c r="A2213" s="631"/>
      <c r="B2213" s="631"/>
      <c r="C2213" s="631"/>
      <c r="D2213" s="631"/>
      <c r="E2213" s="631"/>
      <c r="F2213" s="631"/>
      <c r="G2213" s="631"/>
      <c r="H2213" s="631"/>
      <c r="I2213" s="631"/>
      <c r="J2213" s="631"/>
    </row>
    <row r="2214" spans="1:10" ht="12.75">
      <c r="A2214" s="631"/>
      <c r="B2214" s="631"/>
      <c r="C2214" s="631"/>
      <c r="D2214" s="631"/>
      <c r="E2214" s="631"/>
      <c r="F2214" s="631"/>
      <c r="G2214" s="631"/>
      <c r="H2214" s="631"/>
      <c r="I2214" s="631"/>
      <c r="J2214" s="631"/>
    </row>
    <row r="2215" spans="1:10" ht="12.75">
      <c r="A2215" s="631"/>
      <c r="B2215" s="631"/>
      <c r="C2215" s="631"/>
      <c r="D2215" s="631"/>
      <c r="E2215" s="631"/>
      <c r="F2215" s="631"/>
      <c r="G2215" s="631"/>
      <c r="H2215" s="631"/>
      <c r="I2215" s="631"/>
      <c r="J2215" s="631"/>
    </row>
    <row r="2216" spans="1:10" ht="12.75">
      <c r="A2216" s="631"/>
      <c r="B2216" s="631"/>
      <c r="C2216" s="631"/>
      <c r="D2216" s="631"/>
      <c r="E2216" s="631"/>
      <c r="F2216" s="631"/>
      <c r="G2216" s="631"/>
      <c r="H2216" s="631"/>
      <c r="I2216" s="631"/>
      <c r="J2216" s="631"/>
    </row>
    <row r="2217" spans="1:10" ht="12.75">
      <c r="A2217" s="631"/>
      <c r="B2217" s="631"/>
      <c r="C2217" s="631"/>
      <c r="D2217" s="631"/>
      <c r="E2217" s="631"/>
      <c r="F2217" s="631"/>
      <c r="G2217" s="631"/>
      <c r="H2217" s="631"/>
      <c r="I2217" s="631"/>
      <c r="J2217" s="631"/>
    </row>
    <row r="2218" spans="1:10" ht="12.75">
      <c r="A2218" s="631"/>
      <c r="B2218" s="631"/>
      <c r="C2218" s="631"/>
      <c r="D2218" s="631"/>
      <c r="E2218" s="631"/>
      <c r="F2218" s="631"/>
      <c r="G2218" s="631"/>
      <c r="H2218" s="631"/>
      <c r="I2218" s="631"/>
      <c r="J2218" s="631"/>
    </row>
    <row r="2219" spans="1:10" ht="12.75">
      <c r="A2219" s="631"/>
      <c r="B2219" s="631"/>
      <c r="C2219" s="631"/>
      <c r="D2219" s="631"/>
      <c r="E2219" s="631"/>
      <c r="F2219" s="631"/>
      <c r="G2219" s="631"/>
      <c r="H2219" s="631"/>
      <c r="I2219" s="631"/>
      <c r="J2219" s="631"/>
    </row>
    <row r="2220" spans="1:10" ht="12.75">
      <c r="A2220" s="631"/>
      <c r="B2220" s="631"/>
      <c r="C2220" s="631"/>
      <c r="D2220" s="631"/>
      <c r="E2220" s="631"/>
      <c r="F2220" s="631"/>
      <c r="G2220" s="631"/>
      <c r="H2220" s="631"/>
      <c r="I2220" s="631"/>
      <c r="J2220" s="631"/>
    </row>
    <row r="2221" spans="1:10" ht="12.75">
      <c r="A2221" s="631"/>
      <c r="B2221" s="631"/>
      <c r="C2221" s="631"/>
      <c r="D2221" s="631"/>
      <c r="E2221" s="631"/>
      <c r="F2221" s="631"/>
      <c r="G2221" s="631"/>
      <c r="H2221" s="631"/>
      <c r="I2221" s="631"/>
      <c r="J2221" s="631"/>
    </row>
    <row r="2222" spans="1:10" ht="12.75">
      <c r="A2222" s="631"/>
      <c r="B2222" s="631"/>
      <c r="C2222" s="631"/>
      <c r="D2222" s="631"/>
      <c r="E2222" s="631"/>
      <c r="F2222" s="631"/>
      <c r="G2222" s="631"/>
      <c r="H2222" s="631"/>
      <c r="I2222" s="631"/>
      <c r="J2222" s="631"/>
    </row>
    <row r="2223" spans="1:10" ht="12.75">
      <c r="A2223" s="631"/>
      <c r="B2223" s="631"/>
      <c r="C2223" s="631"/>
      <c r="D2223" s="631"/>
      <c r="E2223" s="631"/>
      <c r="F2223" s="631"/>
      <c r="G2223" s="631"/>
      <c r="H2223" s="631"/>
      <c r="I2223" s="631"/>
      <c r="J2223" s="631"/>
    </row>
    <row r="2224" spans="1:10" ht="12.75">
      <c r="A2224" s="631"/>
      <c r="B2224" s="631"/>
      <c r="C2224" s="631"/>
      <c r="D2224" s="631"/>
      <c r="E2224" s="631"/>
      <c r="F2224" s="631"/>
      <c r="G2224" s="631"/>
      <c r="H2224" s="631"/>
      <c r="I2224" s="631"/>
      <c r="J2224" s="631"/>
    </row>
    <row r="2225" spans="1:10" ht="12.75">
      <c r="A2225" s="631"/>
      <c r="B2225" s="631"/>
      <c r="C2225" s="631"/>
      <c r="D2225" s="631"/>
      <c r="E2225" s="631"/>
      <c r="F2225" s="631"/>
      <c r="G2225" s="631"/>
      <c r="H2225" s="631"/>
      <c r="I2225" s="631"/>
      <c r="J2225" s="631"/>
    </row>
    <row r="2226" spans="1:10" ht="12.75">
      <c r="A2226" s="631"/>
      <c r="B2226" s="631"/>
      <c r="C2226" s="631"/>
      <c r="D2226" s="631"/>
      <c r="E2226" s="631"/>
      <c r="F2226" s="631"/>
      <c r="G2226" s="631"/>
      <c r="H2226" s="631"/>
      <c r="I2226" s="631"/>
      <c r="J2226" s="631"/>
    </row>
    <row r="2227" spans="1:10" ht="12.75">
      <c r="A2227" s="631"/>
      <c r="B2227" s="631"/>
      <c r="C2227" s="631"/>
      <c r="D2227" s="631"/>
      <c r="E2227" s="631"/>
      <c r="F2227" s="631"/>
      <c r="G2227" s="631"/>
      <c r="H2227" s="631"/>
      <c r="I2227" s="631"/>
      <c r="J2227" s="631"/>
    </row>
    <row r="2228" spans="1:10" ht="12.75">
      <c r="A2228" s="631"/>
      <c r="B2228" s="631"/>
      <c r="C2228" s="631"/>
      <c r="D2228" s="631"/>
      <c r="E2228" s="631"/>
      <c r="F2228" s="631"/>
      <c r="G2228" s="631"/>
      <c r="H2228" s="631"/>
      <c r="I2228" s="631"/>
      <c r="J2228" s="631"/>
    </row>
    <row r="2229" spans="1:10" ht="12.75">
      <c r="A2229" s="631"/>
      <c r="B2229" s="631"/>
      <c r="C2229" s="631"/>
      <c r="D2229" s="631"/>
      <c r="E2229" s="631"/>
      <c r="F2229" s="631"/>
      <c r="G2229" s="631"/>
      <c r="H2229" s="631"/>
      <c r="I2229" s="631"/>
      <c r="J2229" s="631"/>
    </row>
    <row r="2230" spans="1:10" ht="12.75">
      <c r="A2230" s="631"/>
      <c r="B2230" s="631"/>
      <c r="C2230" s="631"/>
      <c r="D2230" s="631"/>
      <c r="E2230" s="631"/>
      <c r="F2230" s="631"/>
      <c r="G2230" s="631"/>
      <c r="H2230" s="631"/>
      <c r="I2230" s="631"/>
      <c r="J2230" s="631"/>
    </row>
    <row r="2231" spans="1:10" ht="12.75">
      <c r="A2231" s="631"/>
      <c r="B2231" s="631"/>
      <c r="C2231" s="631"/>
      <c r="D2231" s="631"/>
      <c r="E2231" s="631"/>
      <c r="F2231" s="631"/>
      <c r="G2231" s="631"/>
      <c r="H2231" s="631"/>
      <c r="I2231" s="631"/>
      <c r="J2231" s="631"/>
    </row>
    <row r="2232" spans="1:10" ht="12.75">
      <c r="A2232" s="631"/>
      <c r="B2232" s="631"/>
      <c r="C2232" s="631"/>
      <c r="D2232" s="631"/>
      <c r="E2232" s="631"/>
      <c r="F2232" s="631"/>
      <c r="G2232" s="631"/>
      <c r="H2232" s="631"/>
      <c r="I2232" s="631"/>
      <c r="J2232" s="631"/>
    </row>
    <row r="2233" spans="1:10" ht="12.75">
      <c r="A2233" s="631"/>
      <c r="B2233" s="631"/>
      <c r="C2233" s="631"/>
      <c r="D2233" s="631"/>
      <c r="E2233" s="631"/>
      <c r="F2233" s="631"/>
      <c r="G2233" s="631"/>
      <c r="H2233" s="631"/>
      <c r="I2233" s="631"/>
      <c r="J2233" s="631"/>
    </row>
    <row r="2234" spans="1:10" ht="12.75">
      <c r="A2234" s="631"/>
      <c r="B2234" s="631"/>
      <c r="C2234" s="631"/>
      <c r="D2234" s="631"/>
      <c r="E2234" s="631"/>
      <c r="F2234" s="631"/>
      <c r="G2234" s="631"/>
      <c r="H2234" s="631"/>
      <c r="I2234" s="631"/>
      <c r="J2234" s="631"/>
    </row>
    <row r="2235" spans="1:10" ht="12.75">
      <c r="A2235" s="631"/>
      <c r="B2235" s="631"/>
      <c r="C2235" s="631"/>
      <c r="D2235" s="631"/>
      <c r="E2235" s="631"/>
      <c r="F2235" s="631"/>
      <c r="G2235" s="631"/>
      <c r="H2235" s="631"/>
      <c r="I2235" s="631"/>
      <c r="J2235" s="631"/>
    </row>
    <row r="2236" spans="1:10" ht="12.75">
      <c r="A2236" s="631"/>
      <c r="B2236" s="631"/>
      <c r="C2236" s="631"/>
      <c r="D2236" s="631"/>
      <c r="E2236" s="631"/>
      <c r="F2236" s="631"/>
      <c r="G2236" s="631"/>
      <c r="H2236" s="631"/>
      <c r="I2236" s="631"/>
      <c r="J2236" s="631"/>
    </row>
    <row r="2237" spans="1:10" ht="12.75">
      <c r="A2237" s="631"/>
      <c r="B2237" s="631"/>
      <c r="C2237" s="631"/>
      <c r="D2237" s="631"/>
      <c r="E2237" s="631"/>
      <c r="F2237" s="631"/>
      <c r="G2237" s="631"/>
      <c r="H2237" s="631"/>
      <c r="I2237" s="631"/>
      <c r="J2237" s="631"/>
    </row>
    <row r="2238" spans="1:10" ht="12.75">
      <c r="A2238" s="631"/>
      <c r="B2238" s="631"/>
      <c r="C2238" s="631"/>
      <c r="D2238" s="631"/>
      <c r="E2238" s="631"/>
      <c r="F2238" s="631"/>
      <c r="G2238" s="631"/>
      <c r="H2238" s="631"/>
      <c r="I2238" s="631"/>
      <c r="J2238" s="631"/>
    </row>
    <row r="2239" spans="1:10" ht="12.75">
      <c r="A2239" s="631"/>
      <c r="B2239" s="631"/>
      <c r="C2239" s="631"/>
      <c r="D2239" s="631"/>
      <c r="E2239" s="631"/>
      <c r="F2239" s="631"/>
      <c r="G2239" s="631"/>
      <c r="H2239" s="631"/>
      <c r="I2239" s="631"/>
      <c r="J2239" s="631"/>
    </row>
    <row r="2240" spans="1:10" ht="12.75">
      <c r="A2240" s="631"/>
      <c r="B2240" s="631"/>
      <c r="C2240" s="631"/>
      <c r="D2240" s="631"/>
      <c r="E2240" s="631"/>
      <c r="F2240" s="631"/>
      <c r="G2240" s="631"/>
      <c r="H2240" s="631"/>
      <c r="I2240" s="631"/>
      <c r="J2240" s="631"/>
    </row>
    <row r="2241" spans="1:10" ht="12.75">
      <c r="A2241" s="631"/>
      <c r="B2241" s="631"/>
      <c r="C2241" s="631"/>
      <c r="D2241" s="631"/>
      <c r="E2241" s="631"/>
      <c r="F2241" s="631"/>
      <c r="G2241" s="631"/>
      <c r="H2241" s="631"/>
      <c r="I2241" s="631"/>
      <c r="J2241" s="631"/>
    </row>
    <row r="2242" spans="1:10" ht="12.75">
      <c r="A2242" s="631"/>
      <c r="B2242" s="631"/>
      <c r="C2242" s="631"/>
      <c r="D2242" s="631"/>
      <c r="E2242" s="631"/>
      <c r="F2242" s="631"/>
      <c r="G2242" s="631"/>
      <c r="H2242" s="631"/>
      <c r="I2242" s="631"/>
      <c r="J2242" s="631"/>
    </row>
    <row r="2243" spans="1:10" ht="12.75">
      <c r="A2243" s="631"/>
      <c r="B2243" s="631"/>
      <c r="C2243" s="631"/>
      <c r="D2243" s="631"/>
      <c r="E2243" s="631"/>
      <c r="F2243" s="631"/>
      <c r="G2243" s="631"/>
      <c r="H2243" s="631"/>
      <c r="I2243" s="631"/>
      <c r="J2243" s="631"/>
    </row>
    <row r="2244" spans="1:10" ht="12.75">
      <c r="A2244" s="631"/>
      <c r="B2244" s="631"/>
      <c r="C2244" s="631"/>
      <c r="D2244" s="631"/>
      <c r="E2244" s="631"/>
      <c r="F2244" s="631"/>
      <c r="G2244" s="631"/>
      <c r="H2244" s="631"/>
      <c r="I2244" s="631"/>
      <c r="J2244" s="631"/>
    </row>
    <row r="2245" spans="1:10" ht="12.75">
      <c r="A2245" s="631"/>
      <c r="B2245" s="631"/>
      <c r="C2245" s="631"/>
      <c r="D2245" s="631"/>
      <c r="E2245" s="631"/>
      <c r="F2245" s="631"/>
      <c r="G2245" s="631"/>
      <c r="H2245" s="631"/>
      <c r="I2245" s="631"/>
      <c r="J2245" s="631"/>
    </row>
    <row r="2246" spans="1:10" ht="12.75">
      <c r="A2246" s="631"/>
      <c r="B2246" s="631"/>
      <c r="C2246" s="631"/>
      <c r="D2246" s="631"/>
      <c r="E2246" s="631"/>
      <c r="F2246" s="631"/>
      <c r="G2246" s="631"/>
      <c r="H2246" s="631"/>
      <c r="I2246" s="631"/>
      <c r="J2246" s="631"/>
    </row>
    <row r="2247" spans="1:10" ht="12.75">
      <c r="A2247" s="631"/>
      <c r="B2247" s="631"/>
      <c r="C2247" s="631"/>
      <c r="D2247" s="631"/>
      <c r="E2247" s="631"/>
      <c r="F2247" s="631"/>
      <c r="G2247" s="631"/>
      <c r="H2247" s="631"/>
      <c r="I2247" s="631"/>
      <c r="J2247" s="631"/>
    </row>
    <row r="2248" spans="1:10" ht="12.75">
      <c r="A2248" s="631"/>
      <c r="B2248" s="631"/>
      <c r="C2248" s="631"/>
      <c r="D2248" s="631"/>
      <c r="E2248" s="631"/>
      <c r="F2248" s="631"/>
      <c r="G2248" s="631"/>
      <c r="H2248" s="631"/>
      <c r="I2248" s="631"/>
      <c r="J2248" s="631"/>
    </row>
    <row r="2249" spans="1:10" ht="12.75">
      <c r="A2249" s="631"/>
      <c r="B2249" s="631"/>
      <c r="C2249" s="631"/>
      <c r="D2249" s="631"/>
      <c r="E2249" s="631"/>
      <c r="F2249" s="631"/>
      <c r="G2249" s="631"/>
      <c r="H2249" s="631"/>
      <c r="I2249" s="631"/>
      <c r="J2249" s="631"/>
    </row>
    <row r="2250" spans="1:10" ht="12.75">
      <c r="A2250" s="631"/>
      <c r="B2250" s="631"/>
      <c r="C2250" s="631"/>
      <c r="D2250" s="631"/>
      <c r="E2250" s="631"/>
      <c r="F2250" s="631"/>
      <c r="G2250" s="631"/>
      <c r="H2250" s="631"/>
      <c r="I2250" s="631"/>
      <c r="J2250" s="631"/>
    </row>
    <row r="2251" spans="1:10" ht="12.75">
      <c r="A2251" s="631"/>
      <c r="B2251" s="631"/>
      <c r="C2251" s="631"/>
      <c r="D2251" s="631"/>
      <c r="E2251" s="631"/>
      <c r="F2251" s="631"/>
      <c r="G2251" s="631"/>
      <c r="H2251" s="631"/>
      <c r="I2251" s="631"/>
      <c r="J2251" s="631"/>
    </row>
    <row r="2252" spans="1:10" ht="12.75">
      <c r="A2252" s="631"/>
      <c r="B2252" s="631"/>
      <c r="C2252" s="631"/>
      <c r="D2252" s="631"/>
      <c r="E2252" s="631"/>
      <c r="F2252" s="631"/>
      <c r="G2252" s="631"/>
      <c r="H2252" s="631"/>
      <c r="I2252" s="631"/>
      <c r="J2252" s="631"/>
    </row>
    <row r="2253" spans="1:10" ht="12.75">
      <c r="A2253" s="631"/>
      <c r="B2253" s="631"/>
      <c r="C2253" s="631"/>
      <c r="D2253" s="631"/>
      <c r="E2253" s="631"/>
      <c r="F2253" s="631"/>
      <c r="G2253" s="631"/>
      <c r="H2253" s="631"/>
      <c r="I2253" s="631"/>
      <c r="J2253" s="631"/>
    </row>
    <row r="2254" spans="1:10" ht="12.75">
      <c r="A2254" s="631"/>
      <c r="B2254" s="631"/>
      <c r="C2254" s="631"/>
      <c r="D2254" s="631"/>
      <c r="E2254" s="631"/>
      <c r="F2254" s="631"/>
      <c r="G2254" s="631"/>
      <c r="H2254" s="631"/>
      <c r="I2254" s="631"/>
      <c r="J2254" s="631"/>
    </row>
    <row r="2255" spans="1:10" ht="12.75">
      <c r="A2255" s="631"/>
      <c r="B2255" s="631"/>
      <c r="C2255" s="631"/>
      <c r="D2255" s="631"/>
      <c r="E2255" s="631"/>
      <c r="F2255" s="631"/>
      <c r="G2255" s="631"/>
      <c r="H2255" s="631"/>
      <c r="I2255" s="631"/>
      <c r="J2255" s="631"/>
    </row>
    <row r="2256" spans="1:10" ht="12.75">
      <c r="A2256" s="631"/>
      <c r="B2256" s="631"/>
      <c r="C2256" s="631"/>
      <c r="D2256" s="631"/>
      <c r="E2256" s="631"/>
      <c r="F2256" s="631"/>
      <c r="G2256" s="631"/>
      <c r="H2256" s="631"/>
      <c r="I2256" s="631"/>
      <c r="J2256" s="631"/>
    </row>
    <row r="2257" spans="1:10" ht="12.75">
      <c r="A2257" s="631"/>
      <c r="B2257" s="631"/>
      <c r="C2257" s="631"/>
      <c r="D2257" s="631"/>
      <c r="E2257" s="631"/>
      <c r="F2257" s="631"/>
      <c r="G2257" s="631"/>
      <c r="H2257" s="631"/>
      <c r="I2257" s="631"/>
      <c r="J2257" s="631"/>
    </row>
    <row r="2258" spans="1:10" ht="12.75">
      <c r="A2258" s="631"/>
      <c r="B2258" s="631"/>
      <c r="C2258" s="631"/>
      <c r="D2258" s="631"/>
      <c r="E2258" s="631"/>
      <c r="F2258" s="631"/>
      <c r="G2258" s="631"/>
      <c r="H2258" s="631"/>
      <c r="I2258" s="631"/>
      <c r="J2258" s="631"/>
    </row>
    <row r="2259" spans="1:10" ht="12.75">
      <c r="A2259" s="631"/>
      <c r="B2259" s="631"/>
      <c r="C2259" s="631"/>
      <c r="D2259" s="631"/>
      <c r="E2259" s="631"/>
      <c r="F2259" s="631"/>
      <c r="G2259" s="631"/>
      <c r="H2259" s="631"/>
      <c r="I2259" s="631"/>
      <c r="J2259" s="631"/>
    </row>
    <row r="2260" spans="1:10" ht="12.75">
      <c r="A2260" s="631"/>
      <c r="B2260" s="631"/>
      <c r="C2260" s="631"/>
      <c r="D2260" s="631"/>
      <c r="E2260" s="631"/>
      <c r="F2260" s="631"/>
      <c r="G2260" s="631"/>
      <c r="H2260" s="631"/>
      <c r="I2260" s="631"/>
      <c r="J2260" s="631"/>
    </row>
    <row r="2261" spans="1:10" ht="12.75">
      <c r="A2261" s="631"/>
      <c r="B2261" s="631"/>
      <c r="C2261" s="631"/>
      <c r="D2261" s="631"/>
      <c r="E2261" s="631"/>
      <c r="F2261" s="631"/>
      <c r="G2261" s="631"/>
      <c r="H2261" s="631"/>
      <c r="I2261" s="631"/>
      <c r="J2261" s="631"/>
    </row>
    <row r="2262" spans="1:10" ht="12.75">
      <c r="A2262" s="631"/>
      <c r="B2262" s="631"/>
      <c r="C2262" s="631"/>
      <c r="D2262" s="631"/>
      <c r="E2262" s="631"/>
      <c r="F2262" s="631"/>
      <c r="G2262" s="631"/>
      <c r="H2262" s="631"/>
      <c r="I2262" s="631"/>
      <c r="J2262" s="631"/>
    </row>
    <row r="2263" spans="1:10" ht="12.75">
      <c r="A2263" s="631"/>
      <c r="B2263" s="631"/>
      <c r="C2263" s="631"/>
      <c r="D2263" s="631"/>
      <c r="E2263" s="631"/>
      <c r="F2263" s="631"/>
      <c r="G2263" s="631"/>
      <c r="H2263" s="631"/>
      <c r="I2263" s="631"/>
      <c r="J2263" s="631"/>
    </row>
    <row r="2264" spans="1:10" ht="12.75">
      <c r="A2264" s="631"/>
      <c r="B2264" s="631"/>
      <c r="C2264" s="631"/>
      <c r="D2264" s="631"/>
      <c r="E2264" s="631"/>
      <c r="F2264" s="631"/>
      <c r="G2264" s="631"/>
      <c r="H2264" s="631"/>
      <c r="I2264" s="631"/>
      <c r="J2264" s="631"/>
    </row>
    <row r="2265" spans="1:10" ht="12.75">
      <c r="A2265" s="631"/>
      <c r="B2265" s="631"/>
      <c r="C2265" s="631"/>
      <c r="D2265" s="631"/>
      <c r="E2265" s="631"/>
      <c r="F2265" s="631"/>
      <c r="G2265" s="631"/>
      <c r="H2265" s="631"/>
      <c r="I2265" s="631"/>
      <c r="J2265" s="631"/>
    </row>
    <row r="2266" spans="1:10" ht="12.75">
      <c r="A2266" s="631"/>
      <c r="B2266" s="631"/>
      <c r="C2266" s="631"/>
      <c r="D2266" s="631"/>
      <c r="E2266" s="631"/>
      <c r="F2266" s="631"/>
      <c r="G2266" s="631"/>
      <c r="H2266" s="631"/>
      <c r="I2266" s="631"/>
      <c r="J2266" s="631"/>
    </row>
    <row r="2267" spans="1:10" ht="12.75">
      <c r="A2267" s="631"/>
      <c r="B2267" s="631"/>
      <c r="C2267" s="631"/>
      <c r="D2267" s="631"/>
      <c r="E2267" s="631"/>
      <c r="F2267" s="631"/>
      <c r="G2267" s="631"/>
      <c r="H2267" s="631"/>
      <c r="I2267" s="631"/>
      <c r="J2267" s="631"/>
    </row>
    <row r="2268" spans="1:10" ht="12.75">
      <c r="A2268" s="631"/>
      <c r="B2268" s="631"/>
      <c r="C2268" s="631"/>
      <c r="D2268" s="631"/>
      <c r="E2268" s="631"/>
      <c r="F2268" s="631"/>
      <c r="G2268" s="631"/>
      <c r="H2268" s="631"/>
      <c r="I2268" s="631"/>
      <c r="J2268" s="631"/>
    </row>
    <row r="2269" spans="1:10" ht="12.75">
      <c r="A2269" s="631"/>
      <c r="B2269" s="631"/>
      <c r="C2269" s="631"/>
      <c r="D2269" s="631"/>
      <c r="E2269" s="631"/>
      <c r="F2269" s="631"/>
      <c r="G2269" s="631"/>
      <c r="H2269" s="631"/>
      <c r="I2269" s="631"/>
      <c r="J2269" s="631"/>
    </row>
    <row r="2270" spans="1:10" ht="12.75">
      <c r="A2270" s="631"/>
      <c r="B2270" s="631"/>
      <c r="C2270" s="631"/>
      <c r="D2270" s="631"/>
      <c r="E2270" s="631"/>
      <c r="F2270" s="631"/>
      <c r="G2270" s="631"/>
      <c r="H2270" s="631"/>
      <c r="I2270" s="631"/>
      <c r="J2270" s="631"/>
    </row>
    <row r="2271" spans="1:10" ht="12.75">
      <c r="A2271" s="631"/>
      <c r="B2271" s="631"/>
      <c r="C2271" s="631"/>
      <c r="D2271" s="631"/>
      <c r="E2271" s="631"/>
      <c r="F2271" s="631"/>
      <c r="G2271" s="631"/>
      <c r="H2271" s="631"/>
      <c r="I2271" s="631"/>
      <c r="J2271" s="631"/>
    </row>
    <row r="2272" spans="1:10" ht="12.75">
      <c r="A2272" s="631"/>
      <c r="B2272" s="631"/>
      <c r="C2272" s="631"/>
      <c r="D2272" s="631"/>
      <c r="E2272" s="631"/>
      <c r="F2272" s="631"/>
      <c r="G2272" s="631"/>
      <c r="H2272" s="631"/>
      <c r="I2272" s="631"/>
      <c r="J2272" s="631"/>
    </row>
    <row r="2273" spans="1:10" ht="12.75">
      <c r="A2273" s="631"/>
      <c r="B2273" s="631"/>
      <c r="C2273" s="631"/>
      <c r="D2273" s="631"/>
      <c r="E2273" s="631"/>
      <c r="F2273" s="631"/>
      <c r="G2273" s="631"/>
      <c r="H2273" s="631"/>
      <c r="I2273" s="631"/>
      <c r="J2273" s="631"/>
    </row>
    <row r="2274" spans="1:10" ht="12.75">
      <c r="A2274" s="631"/>
      <c r="B2274" s="631"/>
      <c r="C2274" s="631"/>
      <c r="D2274" s="631"/>
      <c r="E2274" s="631"/>
      <c r="F2274" s="631"/>
      <c r="G2274" s="631"/>
      <c r="H2274" s="631"/>
      <c r="I2274" s="631"/>
      <c r="J2274" s="631"/>
    </row>
    <row r="2275" spans="1:10" ht="12.75">
      <c r="A2275" s="631"/>
      <c r="B2275" s="631"/>
      <c r="C2275" s="631"/>
      <c r="D2275" s="631"/>
      <c r="E2275" s="631"/>
      <c r="F2275" s="631"/>
      <c r="G2275" s="631"/>
      <c r="H2275" s="631"/>
      <c r="I2275" s="631"/>
      <c r="J2275" s="631"/>
    </row>
    <row r="2276" spans="1:10" ht="12.75">
      <c r="A2276" s="631"/>
      <c r="B2276" s="631"/>
      <c r="C2276" s="631"/>
      <c r="D2276" s="631"/>
      <c r="E2276" s="631"/>
      <c r="F2276" s="631"/>
      <c r="G2276" s="631"/>
      <c r="H2276" s="631"/>
      <c r="I2276" s="631"/>
      <c r="J2276" s="631"/>
    </row>
    <row r="2277" spans="1:10" ht="12.75">
      <c r="A2277" s="631"/>
      <c r="B2277" s="631"/>
      <c r="C2277" s="631"/>
      <c r="D2277" s="631"/>
      <c r="E2277" s="631"/>
      <c r="F2277" s="631"/>
      <c r="G2277" s="631"/>
      <c r="H2277" s="631"/>
      <c r="I2277" s="631"/>
      <c r="J2277" s="631"/>
    </row>
    <row r="2278" spans="1:10" ht="12.75">
      <c r="A2278" s="631"/>
      <c r="B2278" s="631"/>
      <c r="C2278" s="631"/>
      <c r="D2278" s="631"/>
      <c r="E2278" s="631"/>
      <c r="F2278" s="631"/>
      <c r="G2278" s="631"/>
      <c r="H2278" s="631"/>
      <c r="I2278" s="631"/>
      <c r="J2278" s="631"/>
    </row>
    <row r="2279" spans="1:10" ht="12.75">
      <c r="A2279" s="631"/>
      <c r="B2279" s="631"/>
      <c r="C2279" s="631"/>
      <c r="D2279" s="631"/>
      <c r="E2279" s="631"/>
      <c r="F2279" s="631"/>
      <c r="G2279" s="631"/>
      <c r="H2279" s="631"/>
      <c r="I2279" s="631"/>
      <c r="J2279" s="631"/>
    </row>
    <row r="2280" spans="1:10" ht="12.75">
      <c r="A2280" s="631"/>
      <c r="B2280" s="631"/>
      <c r="C2280" s="631"/>
      <c r="D2280" s="631"/>
      <c r="E2280" s="631"/>
      <c r="F2280" s="631"/>
      <c r="G2280" s="631"/>
      <c r="H2280" s="631"/>
      <c r="I2280" s="631"/>
      <c r="J2280" s="631"/>
    </row>
    <row r="2281" spans="1:10" ht="12.75">
      <c r="A2281" s="631"/>
      <c r="B2281" s="631"/>
      <c r="C2281" s="631"/>
      <c r="D2281" s="631"/>
      <c r="E2281" s="631"/>
      <c r="F2281" s="631"/>
      <c r="G2281" s="631"/>
      <c r="H2281" s="631"/>
      <c r="I2281" s="631"/>
      <c r="J2281" s="631"/>
    </row>
    <row r="2282" spans="1:10" ht="12.75">
      <c r="A2282" s="631"/>
      <c r="B2282" s="631"/>
      <c r="C2282" s="631"/>
      <c r="D2282" s="631"/>
      <c r="E2282" s="631"/>
      <c r="F2282" s="631"/>
      <c r="G2282" s="631"/>
      <c r="H2282" s="631"/>
      <c r="I2282" s="631"/>
      <c r="J2282" s="631"/>
    </row>
    <row r="2283" spans="1:10" ht="12.75">
      <c r="A2283" s="631"/>
      <c r="B2283" s="631"/>
      <c r="C2283" s="631"/>
      <c r="D2283" s="631"/>
      <c r="E2283" s="631"/>
      <c r="F2283" s="631"/>
      <c r="G2283" s="631"/>
      <c r="H2283" s="631"/>
      <c r="I2283" s="631"/>
      <c r="J2283" s="631"/>
    </row>
    <row r="2284" spans="1:10" ht="12.75">
      <c r="A2284" s="631"/>
      <c r="B2284" s="631"/>
      <c r="C2284" s="631"/>
      <c r="D2284" s="631"/>
      <c r="E2284" s="631"/>
      <c r="F2284" s="631"/>
      <c r="G2284" s="631"/>
      <c r="H2284" s="631"/>
      <c r="I2284" s="631"/>
      <c r="J2284" s="631"/>
    </row>
    <row r="2285" spans="1:10" ht="12.75">
      <c r="A2285" s="631"/>
      <c r="B2285" s="631"/>
      <c r="C2285" s="631"/>
      <c r="D2285" s="631"/>
      <c r="E2285" s="631"/>
      <c r="F2285" s="631"/>
      <c r="G2285" s="631"/>
      <c r="H2285" s="631"/>
      <c r="I2285" s="631"/>
      <c r="J2285" s="631"/>
    </row>
    <row r="2286" spans="1:10" ht="12.75">
      <c r="A2286" s="631"/>
      <c r="B2286" s="631"/>
      <c r="C2286" s="631"/>
      <c r="D2286" s="631"/>
      <c r="E2286" s="631"/>
      <c r="F2286" s="631"/>
      <c r="G2286" s="631"/>
      <c r="H2286" s="631"/>
      <c r="I2286" s="631"/>
      <c r="J2286" s="631"/>
    </row>
    <row r="2287" spans="1:10" ht="12.75">
      <c r="A2287" s="631"/>
      <c r="B2287" s="631"/>
      <c r="C2287" s="631"/>
      <c r="D2287" s="631"/>
      <c r="E2287" s="631"/>
      <c r="F2287" s="631"/>
      <c r="G2287" s="631"/>
      <c r="H2287" s="631"/>
      <c r="I2287" s="631"/>
      <c r="J2287" s="631"/>
    </row>
    <row r="2288" spans="1:10" ht="12.75">
      <c r="A2288" s="631"/>
      <c r="B2288" s="631"/>
      <c r="C2288" s="631"/>
      <c r="D2288" s="631"/>
      <c r="E2288" s="631"/>
      <c r="F2288" s="631"/>
      <c r="G2288" s="631"/>
      <c r="H2288" s="631"/>
      <c r="I2288" s="631"/>
      <c r="J2288" s="631"/>
    </row>
    <row r="2289" spans="1:10" ht="12.75">
      <c r="A2289" s="631"/>
      <c r="B2289" s="631"/>
      <c r="C2289" s="631"/>
      <c r="D2289" s="631"/>
      <c r="E2289" s="631"/>
      <c r="F2289" s="631"/>
      <c r="G2289" s="631"/>
      <c r="H2289" s="631"/>
      <c r="I2289" s="631"/>
      <c r="J2289" s="631"/>
    </row>
    <row r="2290" spans="1:10" ht="12.75">
      <c r="A2290" s="631"/>
      <c r="B2290" s="631"/>
      <c r="C2290" s="631"/>
      <c r="D2290" s="631"/>
      <c r="E2290" s="631"/>
      <c r="F2290" s="631"/>
      <c r="G2290" s="631"/>
      <c r="H2290" s="631"/>
      <c r="I2290" s="631"/>
      <c r="J2290" s="631"/>
    </row>
    <row r="2291" spans="1:10" ht="12.75">
      <c r="A2291" s="631"/>
      <c r="B2291" s="631"/>
      <c r="C2291" s="631"/>
      <c r="D2291" s="631"/>
      <c r="E2291" s="631"/>
      <c r="F2291" s="631"/>
      <c r="G2291" s="631"/>
      <c r="H2291" s="631"/>
      <c r="I2291" s="631"/>
      <c r="J2291" s="631"/>
    </row>
    <row r="2292" spans="1:10" ht="12.75">
      <c r="A2292" s="631"/>
      <c r="B2292" s="631"/>
      <c r="C2292" s="631"/>
      <c r="D2292" s="631"/>
      <c r="E2292" s="631"/>
      <c r="F2292" s="631"/>
      <c r="G2292" s="631"/>
      <c r="H2292" s="631"/>
      <c r="I2292" s="631"/>
      <c r="J2292" s="631"/>
    </row>
    <row r="2293" spans="1:10" ht="12.75">
      <c r="A2293" s="631"/>
      <c r="B2293" s="631"/>
      <c r="C2293" s="631"/>
      <c r="D2293" s="631"/>
      <c r="E2293" s="631"/>
      <c r="F2293" s="631"/>
      <c r="G2293" s="631"/>
      <c r="H2293" s="631"/>
      <c r="I2293" s="631"/>
      <c r="J2293" s="631"/>
    </row>
    <row r="2294" spans="1:10" ht="12.75">
      <c r="A2294" s="631"/>
      <c r="B2294" s="631"/>
      <c r="C2294" s="631"/>
      <c r="D2294" s="631"/>
      <c r="E2294" s="631"/>
      <c r="F2294" s="631"/>
      <c r="G2294" s="631"/>
      <c r="H2294" s="631"/>
      <c r="I2294" s="631"/>
      <c r="J2294" s="631"/>
    </row>
    <row r="2295" spans="1:10" ht="12.75">
      <c r="A2295" s="631"/>
      <c r="B2295" s="631"/>
      <c r="C2295" s="631"/>
      <c r="D2295" s="631"/>
      <c r="E2295" s="631"/>
      <c r="F2295" s="631"/>
      <c r="G2295" s="631"/>
      <c r="H2295" s="631"/>
      <c r="I2295" s="631"/>
      <c r="J2295" s="631"/>
    </row>
    <row r="2296" spans="1:10" ht="12.75">
      <c r="A2296" s="631"/>
      <c r="B2296" s="631"/>
      <c r="C2296" s="631"/>
      <c r="D2296" s="631"/>
      <c r="E2296" s="631"/>
      <c r="F2296" s="631"/>
      <c r="G2296" s="631"/>
      <c r="H2296" s="631"/>
      <c r="I2296" s="631"/>
      <c r="J2296" s="631"/>
    </row>
    <row r="2297" spans="1:10" ht="12.75">
      <c r="A2297" s="631"/>
      <c r="B2297" s="631"/>
      <c r="C2297" s="631"/>
      <c r="D2297" s="631"/>
      <c r="E2297" s="631"/>
      <c r="F2297" s="631"/>
      <c r="G2297" s="631"/>
      <c r="H2297" s="631"/>
      <c r="I2297" s="631"/>
      <c r="J2297" s="631"/>
    </row>
    <row r="2298" spans="1:10" ht="12.75">
      <c r="A2298" s="631"/>
      <c r="B2298" s="631"/>
      <c r="C2298" s="631"/>
      <c r="D2298" s="631"/>
      <c r="E2298" s="631"/>
      <c r="F2298" s="631"/>
      <c r="G2298" s="631"/>
      <c r="H2298" s="631"/>
      <c r="I2298" s="631"/>
      <c r="J2298" s="631"/>
    </row>
    <row r="2299" spans="1:10" ht="12.75">
      <c r="A2299" s="631"/>
      <c r="B2299" s="631"/>
      <c r="C2299" s="631"/>
      <c r="D2299" s="631"/>
      <c r="E2299" s="631"/>
      <c r="F2299" s="631"/>
      <c r="G2299" s="631"/>
      <c r="H2299" s="631"/>
      <c r="I2299" s="631"/>
      <c r="J2299" s="631"/>
    </row>
    <row r="2300" spans="1:10" ht="12.75">
      <c r="A2300" s="631"/>
      <c r="B2300" s="631"/>
      <c r="C2300" s="631"/>
      <c r="D2300" s="631"/>
      <c r="E2300" s="631"/>
      <c r="F2300" s="631"/>
      <c r="G2300" s="631"/>
      <c r="H2300" s="631"/>
      <c r="I2300" s="631"/>
      <c r="J2300" s="631"/>
    </row>
    <row r="2301" spans="1:10" ht="12.75">
      <c r="A2301" s="631"/>
      <c r="B2301" s="631"/>
      <c r="C2301" s="631"/>
      <c r="D2301" s="631"/>
      <c r="E2301" s="631"/>
      <c r="F2301" s="631"/>
      <c r="G2301" s="631"/>
      <c r="H2301" s="631"/>
      <c r="I2301" s="631"/>
      <c r="J2301" s="631"/>
    </row>
    <row r="2302" spans="1:10" ht="12.75">
      <c r="A2302" s="631"/>
      <c r="B2302" s="631"/>
      <c r="C2302" s="631"/>
      <c r="D2302" s="631"/>
      <c r="E2302" s="631"/>
      <c r="F2302" s="631"/>
      <c r="G2302" s="631"/>
      <c r="H2302" s="631"/>
      <c r="I2302" s="631"/>
      <c r="J2302" s="631"/>
    </row>
    <row r="2303" spans="1:10" ht="12.75">
      <c r="A2303" s="631"/>
      <c r="B2303" s="631"/>
      <c r="C2303" s="631"/>
      <c r="D2303" s="631"/>
      <c r="E2303" s="631"/>
      <c r="F2303" s="631"/>
      <c r="G2303" s="631"/>
      <c r="H2303" s="631"/>
      <c r="I2303" s="631"/>
      <c r="J2303" s="631"/>
    </row>
    <row r="2304" spans="1:10" ht="12.75">
      <c r="A2304" s="631"/>
      <c r="B2304" s="631"/>
      <c r="C2304" s="631"/>
      <c r="D2304" s="631"/>
      <c r="E2304" s="631"/>
      <c r="F2304" s="631"/>
      <c r="G2304" s="631"/>
      <c r="H2304" s="631"/>
      <c r="I2304" s="631"/>
      <c r="J2304" s="631"/>
    </row>
    <row r="2305" spans="1:10" ht="12.75">
      <c r="A2305" s="631"/>
      <c r="B2305" s="631"/>
      <c r="C2305" s="631"/>
      <c r="D2305" s="631"/>
      <c r="E2305" s="631"/>
      <c r="F2305" s="631"/>
      <c r="G2305" s="631"/>
      <c r="H2305" s="631"/>
      <c r="I2305" s="631"/>
      <c r="J2305" s="631"/>
    </row>
    <row r="2306" spans="1:10" ht="12.75">
      <c r="A2306" s="631"/>
      <c r="B2306" s="631"/>
      <c r="C2306" s="631"/>
      <c r="D2306" s="631"/>
      <c r="E2306" s="631"/>
      <c r="F2306" s="631"/>
      <c r="G2306" s="631"/>
      <c r="H2306" s="631"/>
      <c r="I2306" s="631"/>
      <c r="J2306" s="631"/>
    </row>
    <row r="2307" spans="1:10" ht="12.75">
      <c r="A2307" s="631"/>
      <c r="B2307" s="631"/>
      <c r="C2307" s="631"/>
      <c r="D2307" s="631"/>
      <c r="E2307" s="631"/>
      <c r="F2307" s="631"/>
      <c r="G2307" s="631"/>
      <c r="H2307" s="631"/>
      <c r="I2307" s="631"/>
      <c r="J2307" s="631"/>
    </row>
    <row r="2308" spans="1:10" ht="12.75">
      <c r="A2308" s="631"/>
      <c r="B2308" s="631"/>
      <c r="C2308" s="631"/>
      <c r="D2308" s="631"/>
      <c r="E2308" s="631"/>
      <c r="F2308" s="631"/>
      <c r="G2308" s="631"/>
      <c r="H2308" s="631"/>
      <c r="I2308" s="631"/>
      <c r="J2308" s="631"/>
    </row>
    <row r="2309" spans="1:10" ht="12.75">
      <c r="A2309" s="631"/>
      <c r="B2309" s="631"/>
      <c r="C2309" s="631"/>
      <c r="D2309" s="631"/>
      <c r="E2309" s="631"/>
      <c r="F2309" s="631"/>
      <c r="G2309" s="631"/>
      <c r="H2309" s="631"/>
      <c r="I2309" s="631"/>
      <c r="J2309" s="631"/>
    </row>
    <row r="2310" spans="1:10" ht="12.75">
      <c r="A2310" s="631"/>
      <c r="B2310" s="631"/>
      <c r="C2310" s="631"/>
      <c r="D2310" s="631"/>
      <c r="E2310" s="631"/>
      <c r="F2310" s="631"/>
      <c r="G2310" s="631"/>
      <c r="H2310" s="631"/>
      <c r="I2310" s="631"/>
      <c r="J2310" s="631"/>
    </row>
    <row r="2311" spans="1:10" ht="12.75">
      <c r="A2311" s="631"/>
      <c r="B2311" s="631"/>
      <c r="C2311" s="631"/>
      <c r="D2311" s="631"/>
      <c r="E2311" s="631"/>
      <c r="F2311" s="631"/>
      <c r="G2311" s="631"/>
      <c r="H2311" s="631"/>
      <c r="I2311" s="631"/>
      <c r="J2311" s="631"/>
    </row>
    <row r="2312" spans="1:10" ht="12.75">
      <c r="A2312" s="631"/>
      <c r="B2312" s="631"/>
      <c r="C2312" s="631"/>
      <c r="D2312" s="631"/>
      <c r="E2312" s="631"/>
      <c r="F2312" s="631"/>
      <c r="G2312" s="631"/>
      <c r="H2312" s="631"/>
      <c r="I2312" s="631"/>
      <c r="J2312" s="631"/>
    </row>
    <row r="2313" spans="1:10" ht="12.75">
      <c r="A2313" s="631"/>
      <c r="B2313" s="631"/>
      <c r="C2313" s="631"/>
      <c r="D2313" s="631"/>
      <c r="E2313" s="631"/>
      <c r="F2313" s="631"/>
      <c r="G2313" s="631"/>
      <c r="H2313" s="631"/>
      <c r="I2313" s="631"/>
      <c r="J2313" s="631"/>
    </row>
    <row r="2314" spans="1:10" ht="12.75">
      <c r="A2314" s="631"/>
      <c r="B2314" s="631"/>
      <c r="C2314" s="631"/>
      <c r="D2314" s="631"/>
      <c r="E2314" s="631"/>
      <c r="F2314" s="631"/>
      <c r="G2314" s="631"/>
      <c r="H2314" s="631"/>
      <c r="I2314" s="631"/>
      <c r="J2314" s="631"/>
    </row>
    <row r="2315" spans="1:10" ht="12.75">
      <c r="A2315" s="631"/>
      <c r="B2315" s="631"/>
      <c r="C2315" s="631"/>
      <c r="D2315" s="631"/>
      <c r="E2315" s="631"/>
      <c r="F2315" s="631"/>
      <c r="G2315" s="631"/>
      <c r="H2315" s="631"/>
      <c r="I2315" s="631"/>
      <c r="J2315" s="631"/>
    </row>
    <row r="2316" spans="1:10" ht="12.75">
      <c r="A2316" s="631"/>
      <c r="B2316" s="631"/>
      <c r="C2316" s="631"/>
      <c r="D2316" s="631"/>
      <c r="E2316" s="631"/>
      <c r="F2316" s="631"/>
      <c r="G2316" s="631"/>
      <c r="H2316" s="631"/>
      <c r="I2316" s="631"/>
      <c r="J2316" s="631"/>
    </row>
    <row r="2317" spans="1:10" ht="12.75">
      <c r="A2317" s="631"/>
      <c r="B2317" s="631"/>
      <c r="C2317" s="631"/>
      <c r="D2317" s="631"/>
      <c r="E2317" s="631"/>
      <c r="F2317" s="631"/>
      <c r="G2317" s="631"/>
      <c r="H2317" s="631"/>
      <c r="I2317" s="631"/>
      <c r="J2317" s="631"/>
    </row>
    <row r="2318" spans="1:10" ht="12.75">
      <c r="A2318" s="631"/>
      <c r="B2318" s="631"/>
      <c r="C2318" s="631"/>
      <c r="D2318" s="631"/>
      <c r="E2318" s="631"/>
      <c r="F2318" s="631"/>
      <c r="G2318" s="631"/>
      <c r="H2318" s="631"/>
      <c r="I2318" s="631"/>
      <c r="J2318" s="631"/>
    </row>
    <row r="2319" spans="1:10" ht="12.75">
      <c r="A2319" s="631"/>
      <c r="B2319" s="631"/>
      <c r="C2319" s="631"/>
      <c r="D2319" s="631"/>
      <c r="E2319" s="631"/>
      <c r="F2319" s="631"/>
      <c r="G2319" s="631"/>
      <c r="H2319" s="631"/>
      <c r="I2319" s="631"/>
      <c r="J2319" s="631"/>
    </row>
    <row r="2320" spans="1:10" ht="12.75">
      <c r="A2320" s="631"/>
      <c r="B2320" s="631"/>
      <c r="C2320" s="631"/>
      <c r="D2320" s="631"/>
      <c r="E2320" s="631"/>
      <c r="F2320" s="631"/>
      <c r="G2320" s="631"/>
      <c r="H2320" s="631"/>
      <c r="I2320" s="631"/>
      <c r="J2320" s="631"/>
    </row>
    <row r="2321" spans="1:10" ht="12.75">
      <c r="A2321" s="631"/>
      <c r="B2321" s="631"/>
      <c r="C2321" s="631"/>
      <c r="D2321" s="631"/>
      <c r="E2321" s="631"/>
      <c r="F2321" s="631"/>
      <c r="G2321" s="631"/>
      <c r="H2321" s="631"/>
      <c r="I2321" s="631"/>
      <c r="J2321" s="631"/>
    </row>
    <row r="2322" spans="1:10" ht="12.75">
      <c r="A2322" s="631"/>
      <c r="B2322" s="631"/>
      <c r="C2322" s="631"/>
      <c r="D2322" s="631"/>
      <c r="E2322" s="631"/>
      <c r="F2322" s="631"/>
      <c r="G2322" s="631"/>
      <c r="H2322" s="631"/>
      <c r="I2322" s="631"/>
      <c r="J2322" s="631"/>
    </row>
    <row r="2323" spans="1:10" ht="12.75">
      <c r="A2323" s="631"/>
      <c r="B2323" s="631"/>
      <c r="C2323" s="631"/>
      <c r="D2323" s="631"/>
      <c r="E2323" s="631"/>
      <c r="F2323" s="631"/>
      <c r="G2323" s="631"/>
      <c r="H2323" s="631"/>
      <c r="I2323" s="631"/>
      <c r="J2323" s="631"/>
    </row>
    <row r="2324" spans="1:10" ht="12.75">
      <c r="A2324" s="631"/>
      <c r="B2324" s="631"/>
      <c r="C2324" s="631"/>
      <c r="D2324" s="631"/>
      <c r="E2324" s="631"/>
      <c r="F2324" s="631"/>
      <c r="G2324" s="631"/>
      <c r="H2324" s="631"/>
      <c r="I2324" s="631"/>
      <c r="J2324" s="631"/>
    </row>
    <row r="2325" spans="1:10" ht="12.75">
      <c r="A2325" s="631"/>
      <c r="B2325" s="631"/>
      <c r="C2325" s="631"/>
      <c r="D2325" s="631"/>
      <c r="E2325" s="631"/>
      <c r="F2325" s="631"/>
      <c r="G2325" s="631"/>
      <c r="H2325" s="631"/>
      <c r="I2325" s="631"/>
      <c r="J2325" s="631"/>
    </row>
    <row r="2326" spans="1:10" ht="12.75">
      <c r="A2326" s="631"/>
      <c r="B2326" s="631"/>
      <c r="C2326" s="631"/>
      <c r="D2326" s="631"/>
      <c r="E2326" s="631"/>
      <c r="F2326" s="631"/>
      <c r="G2326" s="631"/>
      <c r="H2326" s="631"/>
      <c r="I2326" s="631"/>
      <c r="J2326" s="631"/>
    </row>
    <row r="2327" spans="1:10" ht="12.75">
      <c r="A2327" s="631"/>
      <c r="B2327" s="631"/>
      <c r="C2327" s="631"/>
      <c r="D2327" s="631"/>
      <c r="E2327" s="631"/>
      <c r="F2327" s="631"/>
      <c r="G2327" s="631"/>
      <c r="H2327" s="631"/>
      <c r="I2327" s="631"/>
      <c r="J2327" s="631"/>
    </row>
    <row r="2328" spans="1:10" ht="12.75">
      <c r="A2328" s="631"/>
      <c r="B2328" s="631"/>
      <c r="C2328" s="631"/>
      <c r="D2328" s="631"/>
      <c r="E2328" s="631"/>
      <c r="F2328" s="631"/>
      <c r="G2328" s="631"/>
      <c r="H2328" s="631"/>
      <c r="I2328" s="631"/>
      <c r="J2328" s="631"/>
    </row>
    <row r="2329" spans="1:10" ht="12.75">
      <c r="A2329" s="631"/>
      <c r="B2329" s="631"/>
      <c r="C2329" s="631"/>
      <c r="D2329" s="631"/>
      <c r="E2329" s="631"/>
      <c r="F2329" s="631"/>
      <c r="G2329" s="631"/>
      <c r="H2329" s="631"/>
      <c r="I2329" s="631"/>
      <c r="J2329" s="631"/>
    </row>
    <row r="2330" spans="1:10" ht="12.75">
      <c r="A2330" s="631"/>
      <c r="B2330" s="631"/>
      <c r="C2330" s="631"/>
      <c r="D2330" s="631"/>
      <c r="E2330" s="631"/>
      <c r="F2330" s="631"/>
      <c r="G2330" s="631"/>
      <c r="H2330" s="631"/>
      <c r="I2330" s="631"/>
      <c r="J2330" s="631"/>
    </row>
    <row r="2331" spans="1:10" ht="12.75">
      <c r="A2331" s="631"/>
      <c r="B2331" s="631"/>
      <c r="C2331" s="631"/>
      <c r="D2331" s="631"/>
      <c r="E2331" s="631"/>
      <c r="F2331" s="631"/>
      <c r="G2331" s="631"/>
      <c r="H2331" s="631"/>
      <c r="I2331" s="631"/>
      <c r="J2331" s="631"/>
    </row>
    <row r="2332" spans="1:10" ht="12.75">
      <c r="A2332" s="631"/>
      <c r="B2332" s="631"/>
      <c r="C2332" s="631"/>
      <c r="D2332" s="631"/>
      <c r="E2332" s="631"/>
      <c r="F2332" s="631"/>
      <c r="G2332" s="631"/>
      <c r="H2332" s="631"/>
      <c r="I2332" s="631"/>
      <c r="J2332" s="631"/>
    </row>
    <row r="2333" spans="1:10" ht="12.75">
      <c r="A2333" s="631"/>
      <c r="B2333" s="631"/>
      <c r="C2333" s="631"/>
      <c r="D2333" s="631"/>
      <c r="E2333" s="631"/>
      <c r="F2333" s="631"/>
      <c r="G2333" s="631"/>
      <c r="H2333" s="631"/>
      <c r="I2333" s="631"/>
      <c r="J2333" s="631"/>
    </row>
    <row r="2334" spans="1:10" ht="12.75">
      <c r="A2334" s="631"/>
      <c r="B2334" s="631"/>
      <c r="C2334" s="631"/>
      <c r="D2334" s="631"/>
      <c r="E2334" s="631"/>
      <c r="F2334" s="631"/>
      <c r="G2334" s="631"/>
      <c r="H2334" s="631"/>
      <c r="I2334" s="631"/>
      <c r="J2334" s="631"/>
    </row>
    <row r="2335" spans="1:10" ht="12.75">
      <c r="A2335" s="631"/>
      <c r="B2335" s="631"/>
      <c r="C2335" s="631"/>
      <c r="D2335" s="631"/>
      <c r="E2335" s="631"/>
      <c r="F2335" s="631"/>
      <c r="G2335" s="631"/>
      <c r="H2335" s="631"/>
      <c r="I2335" s="631"/>
      <c r="J2335" s="631"/>
    </row>
    <row r="2336" spans="1:10" ht="12.75">
      <c r="A2336" s="631"/>
      <c r="B2336" s="631"/>
      <c r="C2336" s="631"/>
      <c r="D2336" s="631"/>
      <c r="E2336" s="631"/>
      <c r="F2336" s="631"/>
      <c r="G2336" s="631"/>
      <c r="H2336" s="631"/>
      <c r="I2336" s="631"/>
      <c r="J2336" s="631"/>
    </row>
    <row r="2337" spans="1:10" ht="12.75">
      <c r="A2337" s="631"/>
      <c r="B2337" s="631"/>
      <c r="C2337" s="631"/>
      <c r="D2337" s="631"/>
      <c r="E2337" s="631"/>
      <c r="F2337" s="631"/>
      <c r="G2337" s="631"/>
      <c r="H2337" s="631"/>
      <c r="I2337" s="631"/>
      <c r="J2337" s="631"/>
    </row>
    <row r="2338" spans="1:10" ht="12.75">
      <c r="A2338" s="631"/>
      <c r="B2338" s="631"/>
      <c r="C2338" s="631"/>
      <c r="D2338" s="631"/>
      <c r="E2338" s="631"/>
      <c r="F2338" s="631"/>
      <c r="G2338" s="631"/>
      <c r="H2338" s="631"/>
      <c r="I2338" s="631"/>
      <c r="J2338" s="631"/>
    </row>
    <row r="2339" spans="1:10" ht="12.75">
      <c r="A2339" s="631"/>
      <c r="B2339" s="631"/>
      <c r="C2339" s="631"/>
      <c r="D2339" s="631"/>
      <c r="E2339" s="631"/>
      <c r="F2339" s="631"/>
      <c r="G2339" s="631"/>
      <c r="H2339" s="631"/>
      <c r="I2339" s="631"/>
      <c r="J2339" s="631"/>
    </row>
    <row r="2340" spans="1:10" ht="12.75">
      <c r="A2340" s="631"/>
      <c r="B2340" s="631"/>
      <c r="C2340" s="631"/>
      <c r="D2340" s="631"/>
      <c r="E2340" s="631"/>
      <c r="F2340" s="631"/>
      <c r="G2340" s="631"/>
      <c r="H2340" s="631"/>
      <c r="I2340" s="631"/>
      <c r="J2340" s="631"/>
    </row>
    <row r="2341" spans="1:10" ht="12.75">
      <c r="A2341" s="631"/>
      <c r="B2341" s="631"/>
      <c r="C2341" s="631"/>
      <c r="D2341" s="631"/>
      <c r="E2341" s="631"/>
      <c r="F2341" s="631"/>
      <c r="G2341" s="631"/>
      <c r="H2341" s="631"/>
      <c r="I2341" s="631"/>
      <c r="J2341" s="631"/>
    </row>
    <row r="2342" spans="1:10" ht="12.75">
      <c r="A2342" s="631"/>
      <c r="B2342" s="631"/>
      <c r="C2342" s="631"/>
      <c r="D2342" s="631"/>
      <c r="E2342" s="631"/>
      <c r="F2342" s="631"/>
      <c r="G2342" s="631"/>
      <c r="H2342" s="631"/>
      <c r="I2342" s="631"/>
      <c r="J2342" s="631"/>
    </row>
    <row r="2343" spans="1:10" ht="12.75">
      <c r="A2343" s="631"/>
      <c r="B2343" s="631"/>
      <c r="C2343" s="631"/>
      <c r="D2343" s="631"/>
      <c r="E2343" s="631"/>
      <c r="F2343" s="631"/>
      <c r="G2343" s="631"/>
      <c r="H2343" s="631"/>
      <c r="I2343" s="631"/>
      <c r="J2343" s="631"/>
    </row>
    <row r="2344" spans="1:10" ht="12.75">
      <c r="A2344" s="631"/>
      <c r="B2344" s="631"/>
      <c r="C2344" s="631"/>
      <c r="D2344" s="631"/>
      <c r="E2344" s="631"/>
      <c r="F2344" s="631"/>
      <c r="G2344" s="631"/>
      <c r="H2344" s="631"/>
      <c r="I2344" s="631"/>
      <c r="J2344" s="631"/>
    </row>
    <row r="2345" spans="1:10" ht="12.75">
      <c r="A2345" s="631"/>
      <c r="B2345" s="631"/>
      <c r="C2345" s="631"/>
      <c r="D2345" s="631"/>
      <c r="E2345" s="631"/>
      <c r="F2345" s="631"/>
      <c r="G2345" s="631"/>
      <c r="H2345" s="631"/>
      <c r="I2345" s="631"/>
      <c r="J2345" s="631"/>
    </row>
    <row r="2346" spans="1:10" ht="12.75">
      <c r="A2346" s="631"/>
      <c r="B2346" s="631"/>
      <c r="C2346" s="631"/>
      <c r="D2346" s="631"/>
      <c r="E2346" s="631"/>
      <c r="F2346" s="631"/>
      <c r="G2346" s="631"/>
      <c r="H2346" s="631"/>
      <c r="I2346" s="631"/>
      <c r="J2346" s="631"/>
    </row>
    <row r="2347" spans="1:10" ht="12.75">
      <c r="A2347" s="631"/>
      <c r="B2347" s="631"/>
      <c r="C2347" s="631"/>
      <c r="D2347" s="631"/>
      <c r="E2347" s="631"/>
      <c r="F2347" s="631"/>
      <c r="G2347" s="631"/>
      <c r="H2347" s="631"/>
      <c r="I2347" s="631"/>
      <c r="J2347" s="631"/>
    </row>
    <row r="2348" spans="1:10" ht="12.75">
      <c r="A2348" s="631"/>
      <c r="B2348" s="631"/>
      <c r="C2348" s="631"/>
      <c r="D2348" s="631"/>
      <c r="E2348" s="631"/>
      <c r="F2348" s="631"/>
      <c r="G2348" s="631"/>
      <c r="H2348" s="631"/>
      <c r="I2348" s="631"/>
      <c r="J2348" s="631"/>
    </row>
    <row r="2349" spans="1:10" ht="12.75">
      <c r="A2349" s="631"/>
      <c r="B2349" s="631"/>
      <c r="C2349" s="631"/>
      <c r="D2349" s="631"/>
      <c r="E2349" s="631"/>
      <c r="F2349" s="631"/>
      <c r="G2349" s="631"/>
      <c r="H2349" s="631"/>
      <c r="I2349" s="631"/>
      <c r="J2349" s="631"/>
    </row>
    <row r="2350" spans="1:10" ht="12.75">
      <c r="A2350" s="631"/>
      <c r="B2350" s="631"/>
      <c r="C2350" s="631"/>
      <c r="D2350" s="631"/>
      <c r="E2350" s="631"/>
      <c r="F2350" s="631"/>
      <c r="G2350" s="631"/>
      <c r="H2350" s="631"/>
      <c r="I2350" s="631"/>
      <c r="J2350" s="631"/>
    </row>
    <row r="2351" spans="1:10" ht="12.75">
      <c r="A2351" s="631"/>
      <c r="B2351" s="631"/>
      <c r="C2351" s="631"/>
      <c r="D2351" s="631"/>
      <c r="E2351" s="631"/>
      <c r="F2351" s="631"/>
      <c r="G2351" s="631"/>
      <c r="H2351" s="631"/>
      <c r="I2351" s="631"/>
      <c r="J2351" s="631"/>
    </row>
    <row r="2352" spans="1:10" ht="12.75">
      <c r="A2352" s="631"/>
      <c r="B2352" s="631"/>
      <c r="C2352" s="631"/>
      <c r="D2352" s="631"/>
      <c r="E2352" s="631"/>
      <c r="F2352" s="631"/>
      <c r="G2352" s="631"/>
      <c r="H2352" s="631"/>
      <c r="I2352" s="631"/>
      <c r="J2352" s="631"/>
    </row>
    <row r="2353" spans="1:10" ht="12.75">
      <c r="A2353" s="631"/>
      <c r="B2353" s="631"/>
      <c r="C2353" s="631"/>
      <c r="D2353" s="631"/>
      <c r="E2353" s="631"/>
      <c r="F2353" s="631"/>
      <c r="G2353" s="631"/>
      <c r="H2353" s="631"/>
      <c r="I2353" s="631"/>
      <c r="J2353" s="631"/>
    </row>
    <row r="2354" spans="1:10" ht="12.75">
      <c r="A2354" s="631"/>
      <c r="B2354" s="631"/>
      <c r="C2354" s="631"/>
      <c r="D2354" s="631"/>
      <c r="E2354" s="631"/>
      <c r="F2354" s="631"/>
      <c r="G2354" s="631"/>
      <c r="H2354" s="631"/>
      <c r="I2354" s="631"/>
      <c r="J2354" s="631"/>
    </row>
    <row r="2355" spans="1:10" ht="12.75">
      <c r="A2355" s="631"/>
      <c r="B2355" s="631"/>
      <c r="C2355" s="631"/>
      <c r="D2355" s="631"/>
      <c r="E2355" s="631"/>
      <c r="F2355" s="631"/>
      <c r="G2355" s="631"/>
      <c r="H2355" s="631"/>
      <c r="I2355" s="631"/>
      <c r="J2355" s="631"/>
    </row>
    <row r="2356" spans="1:10" ht="12.75">
      <c r="A2356" s="631"/>
      <c r="B2356" s="631"/>
      <c r="C2356" s="631"/>
      <c r="D2356" s="631"/>
      <c r="E2356" s="631"/>
      <c r="F2356" s="631"/>
      <c r="G2356" s="631"/>
      <c r="H2356" s="631"/>
      <c r="I2356" s="631"/>
      <c r="J2356" s="631"/>
    </row>
    <row r="2357" spans="1:10" ht="12.75">
      <c r="A2357" s="631"/>
      <c r="B2357" s="631"/>
      <c r="C2357" s="631"/>
      <c r="D2357" s="631"/>
      <c r="E2357" s="631"/>
      <c r="F2357" s="631"/>
      <c r="G2357" s="631"/>
      <c r="H2357" s="631"/>
      <c r="I2357" s="631"/>
      <c r="J2357" s="631"/>
    </row>
    <row r="2358" spans="1:10" ht="12.75">
      <c r="A2358" s="631"/>
      <c r="B2358" s="631"/>
      <c r="C2358" s="631"/>
      <c r="D2358" s="631"/>
      <c r="E2358" s="631"/>
      <c r="F2358" s="631"/>
      <c r="G2358" s="631"/>
      <c r="H2358" s="631"/>
      <c r="I2358" s="631"/>
      <c r="J2358" s="631"/>
    </row>
    <row r="2359" spans="1:10" ht="12.75">
      <c r="A2359" s="631"/>
      <c r="B2359" s="631"/>
      <c r="C2359" s="631"/>
      <c r="D2359" s="631"/>
      <c r="E2359" s="631"/>
      <c r="F2359" s="631"/>
      <c r="G2359" s="631"/>
      <c r="H2359" s="631"/>
      <c r="I2359" s="631"/>
      <c r="J2359" s="631"/>
    </row>
    <row r="2360" spans="1:10" ht="12.75">
      <c r="A2360" s="631"/>
      <c r="B2360" s="631"/>
      <c r="C2360" s="631"/>
      <c r="D2360" s="631"/>
      <c r="E2360" s="631"/>
      <c r="F2360" s="631"/>
      <c r="G2360" s="631"/>
      <c r="H2360" s="631"/>
      <c r="I2360" s="631"/>
      <c r="J2360" s="631"/>
    </row>
    <row r="2361" spans="1:10" ht="12.75">
      <c r="A2361" s="631"/>
      <c r="B2361" s="631"/>
      <c r="C2361" s="631"/>
      <c r="D2361" s="631"/>
      <c r="E2361" s="631"/>
      <c r="F2361" s="631"/>
      <c r="G2361" s="631"/>
      <c r="H2361" s="631"/>
      <c r="I2361" s="631"/>
      <c r="J2361" s="631"/>
    </row>
    <row r="2362" spans="1:10" ht="12.75">
      <c r="A2362" s="631"/>
      <c r="B2362" s="631"/>
      <c r="C2362" s="631"/>
      <c r="D2362" s="631"/>
      <c r="E2362" s="631"/>
      <c r="F2362" s="631"/>
      <c r="G2362" s="631"/>
      <c r="H2362" s="631"/>
      <c r="I2362" s="631"/>
      <c r="J2362" s="631"/>
    </row>
    <row r="2363" spans="1:10" ht="12.75">
      <c r="A2363" s="631"/>
      <c r="B2363" s="631"/>
      <c r="C2363" s="631"/>
      <c r="D2363" s="631"/>
      <c r="E2363" s="631"/>
      <c r="F2363" s="631"/>
      <c r="G2363" s="631"/>
      <c r="H2363" s="631"/>
      <c r="I2363" s="631"/>
      <c r="J2363" s="631"/>
    </row>
    <row r="2364" spans="1:10" ht="12.75">
      <c r="A2364" s="631"/>
      <c r="B2364" s="631"/>
      <c r="C2364" s="631"/>
      <c r="D2364" s="631"/>
      <c r="E2364" s="631"/>
      <c r="F2364" s="631"/>
      <c r="G2364" s="631"/>
      <c r="H2364" s="631"/>
      <c r="I2364" s="631"/>
      <c r="J2364" s="631"/>
    </row>
    <row r="2365" spans="1:10" ht="12.75">
      <c r="A2365" s="631"/>
      <c r="B2365" s="631"/>
      <c r="C2365" s="631"/>
      <c r="D2365" s="631"/>
      <c r="E2365" s="631"/>
      <c r="F2365" s="631"/>
      <c r="G2365" s="631"/>
      <c r="H2365" s="631"/>
      <c r="I2365" s="631"/>
      <c r="J2365" s="631"/>
    </row>
    <row r="2366" spans="1:10" ht="12.75">
      <c r="A2366" s="631"/>
      <c r="B2366" s="631"/>
      <c r="C2366" s="631"/>
      <c r="D2366" s="631"/>
      <c r="E2366" s="631"/>
      <c r="F2366" s="631"/>
      <c r="G2366" s="631"/>
      <c r="H2366" s="631"/>
      <c r="I2366" s="631"/>
      <c r="J2366" s="631"/>
    </row>
    <row r="2367" spans="1:10" ht="12.75">
      <c r="A2367" s="631"/>
      <c r="B2367" s="631"/>
      <c r="C2367" s="631"/>
      <c r="D2367" s="631"/>
      <c r="E2367" s="631"/>
      <c r="F2367" s="631"/>
      <c r="G2367" s="631"/>
      <c r="H2367" s="631"/>
      <c r="I2367" s="631"/>
      <c r="J2367" s="631"/>
    </row>
    <row r="2368" spans="1:10" ht="12.75">
      <c r="A2368" s="631"/>
      <c r="B2368" s="631"/>
      <c r="C2368" s="631"/>
      <c r="D2368" s="631"/>
      <c r="E2368" s="631"/>
      <c r="F2368" s="631"/>
      <c r="G2368" s="631"/>
      <c r="H2368" s="631"/>
      <c r="I2368" s="631"/>
      <c r="J2368" s="631"/>
    </row>
    <row r="2369" spans="1:10" ht="12.75">
      <c r="A2369" s="631"/>
      <c r="B2369" s="631"/>
      <c r="C2369" s="631"/>
      <c r="D2369" s="631"/>
      <c r="E2369" s="631"/>
      <c r="F2369" s="631"/>
      <c r="G2369" s="631"/>
      <c r="H2369" s="631"/>
      <c r="I2369" s="631"/>
      <c r="J2369" s="631"/>
    </row>
    <row r="2370" spans="1:10" ht="12.75">
      <c r="A2370" s="631"/>
      <c r="B2370" s="631"/>
      <c r="C2370" s="631"/>
      <c r="D2370" s="631"/>
      <c r="E2370" s="631"/>
      <c r="F2370" s="631"/>
      <c r="G2370" s="631"/>
      <c r="H2370" s="631"/>
      <c r="I2370" s="631"/>
      <c r="J2370" s="631"/>
    </row>
    <row r="2371" spans="1:10" ht="12.75">
      <c r="A2371" s="631"/>
      <c r="B2371" s="631"/>
      <c r="C2371" s="631"/>
      <c r="D2371" s="631"/>
      <c r="E2371" s="631"/>
      <c r="F2371" s="631"/>
      <c r="G2371" s="631"/>
      <c r="H2371" s="631"/>
      <c r="I2371" s="631"/>
      <c r="J2371" s="631"/>
    </row>
    <row r="2372" spans="1:10" ht="12.75">
      <c r="A2372" s="631"/>
      <c r="B2372" s="631"/>
      <c r="C2372" s="631"/>
      <c r="D2372" s="631"/>
      <c r="E2372" s="631"/>
      <c r="F2372" s="631"/>
      <c r="G2372" s="631"/>
      <c r="H2372" s="631"/>
      <c r="I2372" s="631"/>
      <c r="J2372" s="631"/>
    </row>
    <row r="2373" spans="1:10" ht="12.75">
      <c r="A2373" s="631"/>
      <c r="B2373" s="631"/>
      <c r="C2373" s="631"/>
      <c r="D2373" s="631"/>
      <c r="E2373" s="631"/>
      <c r="F2373" s="631"/>
      <c r="G2373" s="631"/>
      <c r="H2373" s="631"/>
      <c r="I2373" s="631"/>
      <c r="J2373" s="631"/>
    </row>
    <row r="2374" spans="1:10" ht="12.75">
      <c r="A2374" s="631"/>
      <c r="B2374" s="631"/>
      <c r="C2374" s="631"/>
      <c r="D2374" s="631"/>
      <c r="E2374" s="631"/>
      <c r="F2374" s="631"/>
      <c r="G2374" s="631"/>
      <c r="H2374" s="631"/>
      <c r="I2374" s="631"/>
      <c r="J2374" s="631"/>
    </row>
    <row r="2375" spans="1:10" ht="12.75">
      <c r="A2375" s="631"/>
      <c r="B2375" s="631"/>
      <c r="C2375" s="631"/>
      <c r="D2375" s="631"/>
      <c r="E2375" s="631"/>
      <c r="F2375" s="631"/>
      <c r="G2375" s="631"/>
      <c r="H2375" s="631"/>
      <c r="I2375" s="631"/>
      <c r="J2375" s="631"/>
    </row>
    <row r="2376" spans="1:10" ht="12.75">
      <c r="A2376" s="631"/>
      <c r="B2376" s="631"/>
      <c r="C2376" s="631"/>
      <c r="D2376" s="631"/>
      <c r="E2376" s="631"/>
      <c r="F2376" s="631"/>
      <c r="G2376" s="631"/>
      <c r="H2376" s="631"/>
      <c r="I2376" s="631"/>
      <c r="J2376" s="631"/>
    </row>
    <row r="2377" spans="1:10" ht="12.75">
      <c r="A2377" s="631"/>
      <c r="B2377" s="631"/>
      <c r="C2377" s="631"/>
      <c r="D2377" s="631"/>
      <c r="E2377" s="631"/>
      <c r="F2377" s="631"/>
      <c r="G2377" s="631"/>
      <c r="H2377" s="631"/>
      <c r="I2377" s="631"/>
      <c r="J2377" s="631"/>
    </row>
    <row r="2378" spans="1:10" ht="12.75">
      <c r="A2378" s="631"/>
      <c r="B2378" s="631"/>
      <c r="C2378" s="631"/>
      <c r="D2378" s="631"/>
      <c r="E2378" s="631"/>
      <c r="F2378" s="631"/>
      <c r="G2378" s="631"/>
      <c r="H2378" s="631"/>
      <c r="I2378" s="631"/>
      <c r="J2378" s="631"/>
    </row>
    <row r="2379" spans="1:10" ht="12.75">
      <c r="A2379" s="631"/>
      <c r="B2379" s="631"/>
      <c r="C2379" s="631"/>
      <c r="D2379" s="631"/>
      <c r="E2379" s="631"/>
      <c r="F2379" s="631"/>
      <c r="G2379" s="631"/>
      <c r="H2379" s="631"/>
      <c r="I2379" s="631"/>
      <c r="J2379" s="631"/>
    </row>
    <row r="2380" spans="1:10" ht="12.75">
      <c r="A2380" s="631"/>
      <c r="B2380" s="631"/>
      <c r="C2380" s="631"/>
      <c r="D2380" s="631"/>
      <c r="E2380" s="631"/>
      <c r="F2380" s="631"/>
      <c r="G2380" s="631"/>
      <c r="H2380" s="631"/>
      <c r="I2380" s="631"/>
      <c r="J2380" s="631"/>
    </row>
    <row r="2381" spans="1:10" ht="12.75">
      <c r="A2381" s="631"/>
      <c r="B2381" s="631"/>
      <c r="C2381" s="631"/>
      <c r="D2381" s="631"/>
      <c r="E2381" s="631"/>
      <c r="F2381" s="631"/>
      <c r="G2381" s="631"/>
      <c r="H2381" s="631"/>
      <c r="I2381" s="631"/>
      <c r="J2381" s="631"/>
    </row>
    <row r="2382" spans="1:10" ht="12.75">
      <c r="A2382" s="631"/>
      <c r="B2382" s="631"/>
      <c r="C2382" s="631"/>
      <c r="D2382" s="631"/>
      <c r="E2382" s="631"/>
      <c r="F2382" s="631"/>
      <c r="G2382" s="631"/>
      <c r="H2382" s="631"/>
      <c r="I2382" s="631"/>
      <c r="J2382" s="631"/>
    </row>
    <row r="2383" spans="1:10" ht="12.75">
      <c r="A2383" s="631"/>
      <c r="B2383" s="631"/>
      <c r="C2383" s="631"/>
      <c r="D2383" s="631"/>
      <c r="E2383" s="631"/>
      <c r="F2383" s="631"/>
      <c r="G2383" s="631"/>
      <c r="H2383" s="631"/>
      <c r="I2383" s="631"/>
      <c r="J2383" s="631"/>
    </row>
    <row r="2384" spans="1:10" ht="12.75">
      <c r="A2384" s="631"/>
      <c r="B2384" s="631"/>
      <c r="C2384" s="631"/>
      <c r="D2384" s="631"/>
      <c r="E2384" s="631"/>
      <c r="F2384" s="631"/>
      <c r="G2384" s="631"/>
      <c r="H2384" s="631"/>
      <c r="I2384" s="631"/>
      <c r="J2384" s="631"/>
    </row>
    <row r="2385" spans="1:10" ht="12.75">
      <c r="A2385" s="631"/>
      <c r="B2385" s="631"/>
      <c r="C2385" s="631"/>
      <c r="D2385" s="631"/>
      <c r="E2385" s="631"/>
      <c r="F2385" s="631"/>
      <c r="G2385" s="631"/>
      <c r="H2385" s="631"/>
      <c r="I2385" s="631"/>
      <c r="J2385" s="631"/>
    </row>
    <row r="2386" spans="1:10" ht="12.75">
      <c r="A2386" s="631"/>
      <c r="B2386" s="631"/>
      <c r="C2386" s="631"/>
      <c r="D2386" s="631"/>
      <c r="E2386" s="631"/>
      <c r="F2386" s="631"/>
      <c r="G2386" s="631"/>
      <c r="H2386" s="631"/>
      <c r="I2386" s="631"/>
      <c r="J2386" s="631"/>
    </row>
    <row r="2387" spans="1:10" ht="12.75">
      <c r="A2387" s="631"/>
      <c r="B2387" s="631"/>
      <c r="C2387" s="631"/>
      <c r="D2387" s="631"/>
      <c r="E2387" s="631"/>
      <c r="F2387" s="631"/>
      <c r="G2387" s="631"/>
      <c r="H2387" s="631"/>
      <c r="I2387" s="631"/>
      <c r="J2387" s="631"/>
    </row>
    <row r="2388" spans="1:10" ht="12.75">
      <c r="A2388" s="631"/>
      <c r="B2388" s="631"/>
      <c r="C2388" s="631"/>
      <c r="D2388" s="631"/>
      <c r="E2388" s="631"/>
      <c r="F2388" s="631"/>
      <c r="G2388" s="631"/>
      <c r="H2388" s="631"/>
      <c r="I2388" s="631"/>
      <c r="J2388" s="631"/>
    </row>
    <row r="2389" spans="1:10" ht="12.75">
      <c r="A2389" s="631"/>
      <c r="B2389" s="631"/>
      <c r="C2389" s="631"/>
      <c r="D2389" s="631"/>
      <c r="E2389" s="631"/>
      <c r="F2389" s="631"/>
      <c r="G2389" s="631"/>
      <c r="H2389" s="631"/>
      <c r="I2389" s="631"/>
      <c r="J2389" s="631"/>
    </row>
    <row r="2390" spans="1:10" ht="12.75">
      <c r="A2390" s="631"/>
      <c r="B2390" s="631"/>
      <c r="C2390" s="631"/>
      <c r="D2390" s="631"/>
      <c r="E2390" s="631"/>
      <c r="F2390" s="631"/>
      <c r="G2390" s="631"/>
      <c r="H2390" s="631"/>
      <c r="I2390" s="631"/>
      <c r="J2390" s="631"/>
    </row>
    <row r="2391" spans="1:10" ht="12.75">
      <c r="A2391" s="631"/>
      <c r="B2391" s="631"/>
      <c r="C2391" s="631"/>
      <c r="D2391" s="631"/>
      <c r="E2391" s="631"/>
      <c r="F2391" s="631"/>
      <c r="G2391" s="631"/>
      <c r="H2391" s="631"/>
      <c r="I2391" s="631"/>
      <c r="J2391" s="631"/>
    </row>
    <row r="2392" spans="1:10" ht="12.75">
      <c r="A2392" s="631"/>
      <c r="B2392" s="631"/>
      <c r="C2392" s="631"/>
      <c r="D2392" s="631"/>
      <c r="E2392" s="631"/>
      <c r="F2392" s="631"/>
      <c r="G2392" s="631"/>
      <c r="H2392" s="631"/>
      <c r="I2392" s="631"/>
      <c r="J2392" s="631"/>
    </row>
    <row r="2393" spans="1:10" ht="12.75">
      <c r="A2393" s="631"/>
      <c r="B2393" s="631"/>
      <c r="C2393" s="631"/>
      <c r="D2393" s="631"/>
      <c r="E2393" s="631"/>
      <c r="F2393" s="631"/>
      <c r="G2393" s="631"/>
      <c r="H2393" s="631"/>
      <c r="I2393" s="631"/>
      <c r="J2393" s="631"/>
    </row>
    <row r="2394" spans="1:10" ht="12.75">
      <c r="A2394" s="631"/>
      <c r="B2394" s="631"/>
      <c r="C2394" s="631"/>
      <c r="D2394" s="631"/>
      <c r="E2394" s="631"/>
      <c r="F2394" s="631"/>
      <c r="G2394" s="631"/>
      <c r="H2394" s="631"/>
      <c r="I2394" s="631"/>
      <c r="J2394" s="631"/>
    </row>
    <row r="2395" spans="1:10" ht="12.75">
      <c r="A2395" s="631"/>
      <c r="B2395" s="631"/>
      <c r="C2395" s="631"/>
      <c r="D2395" s="631"/>
      <c r="E2395" s="631"/>
      <c r="F2395" s="631"/>
      <c r="G2395" s="631"/>
      <c r="H2395" s="631"/>
      <c r="I2395" s="631"/>
      <c r="J2395" s="631"/>
    </row>
    <row r="2396" spans="1:10" ht="12.75">
      <c r="A2396" s="631"/>
      <c r="B2396" s="631"/>
      <c r="C2396" s="631"/>
      <c r="D2396" s="631"/>
      <c r="E2396" s="631"/>
      <c r="F2396" s="631"/>
      <c r="G2396" s="631"/>
      <c r="H2396" s="631"/>
      <c r="I2396" s="631"/>
      <c r="J2396" s="631"/>
    </row>
    <row r="2397" spans="1:10" ht="12.75">
      <c r="A2397" s="631"/>
      <c r="B2397" s="631"/>
      <c r="C2397" s="631"/>
      <c r="D2397" s="631"/>
      <c r="E2397" s="631"/>
      <c r="F2397" s="631"/>
      <c r="G2397" s="631"/>
      <c r="H2397" s="631"/>
      <c r="I2397" s="631"/>
      <c r="J2397" s="631"/>
    </row>
    <row r="2398" spans="1:10" ht="12.75">
      <c r="A2398" s="631"/>
      <c r="B2398" s="631"/>
      <c r="C2398" s="631"/>
      <c r="D2398" s="631"/>
      <c r="E2398" s="631"/>
      <c r="F2398" s="631"/>
      <c r="G2398" s="631"/>
      <c r="H2398" s="631"/>
      <c r="I2398" s="631"/>
      <c r="J2398" s="631"/>
    </row>
    <row r="2399" spans="1:10" ht="12.75">
      <c r="A2399" s="631"/>
      <c r="B2399" s="631"/>
      <c r="C2399" s="631"/>
      <c r="D2399" s="631"/>
      <c r="E2399" s="631"/>
      <c r="F2399" s="631"/>
      <c r="G2399" s="631"/>
      <c r="H2399" s="631"/>
      <c r="I2399" s="631"/>
      <c r="J2399" s="631"/>
    </row>
    <row r="2400" spans="1:10" ht="12.75">
      <c r="A2400" s="631"/>
      <c r="B2400" s="631"/>
      <c r="C2400" s="631"/>
      <c r="D2400" s="631"/>
      <c r="E2400" s="631"/>
      <c r="F2400" s="631"/>
      <c r="G2400" s="631"/>
      <c r="H2400" s="631"/>
      <c r="I2400" s="631"/>
      <c r="J2400" s="631"/>
    </row>
    <row r="2401" spans="1:10" ht="12.75">
      <c r="A2401" s="631"/>
      <c r="B2401" s="631"/>
      <c r="C2401" s="631"/>
      <c r="D2401" s="631"/>
      <c r="E2401" s="631"/>
      <c r="F2401" s="631"/>
      <c r="G2401" s="631"/>
      <c r="H2401" s="631"/>
      <c r="I2401" s="631"/>
      <c r="J2401" s="631"/>
    </row>
    <row r="2402" spans="1:10" ht="12.75">
      <c r="A2402" s="631"/>
      <c r="B2402" s="631"/>
      <c r="C2402" s="631"/>
      <c r="D2402" s="631"/>
      <c r="E2402" s="631"/>
      <c r="F2402" s="631"/>
      <c r="G2402" s="631"/>
      <c r="H2402" s="631"/>
      <c r="I2402" s="631"/>
      <c r="J2402" s="631"/>
    </row>
    <row r="2403" spans="1:10" ht="12.75">
      <c r="A2403" s="631"/>
      <c r="B2403" s="631"/>
      <c r="C2403" s="631"/>
      <c r="D2403" s="631"/>
      <c r="E2403" s="631"/>
      <c r="F2403" s="631"/>
      <c r="G2403" s="631"/>
      <c r="H2403" s="631"/>
      <c r="I2403" s="631"/>
      <c r="J2403" s="631"/>
    </row>
    <row r="2404" spans="1:10" ht="12.75">
      <c r="A2404" s="631"/>
      <c r="B2404" s="631"/>
      <c r="C2404" s="631"/>
      <c r="D2404" s="631"/>
      <c r="E2404" s="631"/>
      <c r="F2404" s="631"/>
      <c r="G2404" s="631"/>
      <c r="H2404" s="631"/>
      <c r="I2404" s="631"/>
      <c r="J2404" s="631"/>
    </row>
    <row r="2405" spans="1:10" ht="12.75">
      <c r="A2405" s="631"/>
      <c r="B2405" s="631"/>
      <c r="C2405" s="631"/>
      <c r="D2405" s="631"/>
      <c r="E2405" s="631"/>
      <c r="F2405" s="631"/>
      <c r="G2405" s="631"/>
      <c r="H2405" s="631"/>
      <c r="I2405" s="631"/>
      <c r="J2405" s="631"/>
    </row>
    <row r="2406" spans="1:10" ht="12.75">
      <c r="A2406" s="631"/>
      <c r="B2406" s="631"/>
      <c r="C2406" s="631"/>
      <c r="D2406" s="631"/>
      <c r="E2406" s="631"/>
      <c r="F2406" s="631"/>
      <c r="G2406" s="631"/>
      <c r="H2406" s="631"/>
      <c r="I2406" s="631"/>
      <c r="J2406" s="631"/>
    </row>
    <row r="2407" spans="1:10" ht="12.75">
      <c r="A2407" s="631"/>
      <c r="B2407" s="631"/>
      <c r="C2407" s="631"/>
      <c r="D2407" s="631"/>
      <c r="E2407" s="631"/>
      <c r="F2407" s="631"/>
      <c r="G2407" s="631"/>
      <c r="H2407" s="631"/>
      <c r="I2407" s="631"/>
      <c r="J2407" s="631"/>
    </row>
    <row r="2408" spans="1:10" ht="12.75">
      <c r="A2408" s="631"/>
      <c r="B2408" s="631"/>
      <c r="C2408" s="631"/>
      <c r="D2408" s="631"/>
      <c r="E2408" s="631"/>
      <c r="F2408" s="631"/>
      <c r="G2408" s="631"/>
      <c r="H2408" s="631"/>
      <c r="I2408" s="631"/>
      <c r="J2408" s="631"/>
    </row>
    <row r="2409" spans="1:10" ht="12.75">
      <c r="A2409" s="631"/>
      <c r="B2409" s="631"/>
      <c r="C2409" s="631"/>
      <c r="D2409" s="631"/>
      <c r="E2409" s="631"/>
      <c r="F2409" s="631"/>
      <c r="G2409" s="631"/>
      <c r="H2409" s="631"/>
      <c r="I2409" s="631"/>
      <c r="J2409" s="631"/>
    </row>
    <row r="2410" spans="1:10" ht="12.75">
      <c r="A2410" s="631"/>
      <c r="B2410" s="631"/>
      <c r="C2410" s="631"/>
      <c r="D2410" s="631"/>
      <c r="E2410" s="631"/>
      <c r="F2410" s="631"/>
      <c r="G2410" s="631"/>
      <c r="H2410" s="631"/>
      <c r="I2410" s="631"/>
      <c r="J2410" s="631"/>
    </row>
    <row r="2411" spans="1:10" ht="12.75">
      <c r="A2411" s="631"/>
      <c r="B2411" s="631"/>
      <c r="C2411" s="631"/>
      <c r="D2411" s="631"/>
      <c r="E2411" s="631"/>
      <c r="F2411" s="631"/>
      <c r="G2411" s="631"/>
      <c r="H2411" s="631"/>
      <c r="I2411" s="631"/>
      <c r="J2411" s="631"/>
    </row>
    <row r="2412" spans="1:10" ht="12.75">
      <c r="A2412" s="631"/>
      <c r="B2412" s="631"/>
      <c r="C2412" s="631"/>
      <c r="D2412" s="631"/>
      <c r="E2412" s="631"/>
      <c r="F2412" s="631"/>
      <c r="G2412" s="631"/>
      <c r="H2412" s="631"/>
      <c r="I2412" s="631"/>
      <c r="J2412" s="631"/>
    </row>
    <row r="2413" spans="1:10" ht="12.75">
      <c r="A2413" s="631"/>
      <c r="B2413" s="631"/>
      <c r="C2413" s="631"/>
      <c r="D2413" s="631"/>
      <c r="E2413" s="631"/>
      <c r="F2413" s="631"/>
      <c r="G2413" s="631"/>
      <c r="H2413" s="631"/>
      <c r="I2413" s="631"/>
      <c r="J2413" s="631"/>
    </row>
    <row r="2414" spans="1:10" ht="12.75">
      <c r="A2414" s="631"/>
      <c r="B2414" s="631"/>
      <c r="C2414" s="631"/>
      <c r="D2414" s="631"/>
      <c r="E2414" s="631"/>
      <c r="F2414" s="631"/>
      <c r="G2414" s="631"/>
      <c r="H2414" s="631"/>
      <c r="I2414" s="631"/>
      <c r="J2414" s="631"/>
    </row>
    <row r="2415" spans="1:10" ht="12.75">
      <c r="A2415" s="631"/>
      <c r="B2415" s="631"/>
      <c r="C2415" s="631"/>
      <c r="D2415" s="631"/>
      <c r="E2415" s="631"/>
      <c r="F2415" s="631"/>
      <c r="G2415" s="631"/>
      <c r="H2415" s="631"/>
      <c r="I2415" s="631"/>
      <c r="J2415" s="631"/>
    </row>
    <row r="2416" spans="1:10" ht="12.75">
      <c r="A2416" s="631"/>
      <c r="B2416" s="631"/>
      <c r="C2416" s="631"/>
      <c r="D2416" s="631"/>
      <c r="E2416" s="631"/>
      <c r="F2416" s="631"/>
      <c r="G2416" s="631"/>
      <c r="H2416" s="631"/>
      <c r="I2416" s="631"/>
      <c r="J2416" s="631"/>
    </row>
    <row r="2417" spans="1:10" ht="12.75">
      <c r="A2417" s="631"/>
      <c r="B2417" s="631"/>
      <c r="C2417" s="631"/>
      <c r="D2417" s="631"/>
      <c r="E2417" s="631"/>
      <c r="F2417" s="631"/>
      <c r="G2417" s="631"/>
      <c r="H2417" s="631"/>
      <c r="I2417" s="631"/>
      <c r="J2417" s="631"/>
    </row>
    <row r="2418" spans="1:10" ht="12.75">
      <c r="A2418" s="631"/>
      <c r="B2418" s="631"/>
      <c r="C2418" s="631"/>
      <c r="D2418" s="631"/>
      <c r="E2418" s="631"/>
      <c r="F2418" s="631"/>
      <c r="G2418" s="631"/>
      <c r="H2418" s="631"/>
      <c r="I2418" s="631"/>
      <c r="J2418" s="631"/>
    </row>
    <row r="2419" spans="1:10" ht="12.75">
      <c r="A2419" s="631"/>
      <c r="B2419" s="631"/>
      <c r="C2419" s="631"/>
      <c r="D2419" s="631"/>
      <c r="E2419" s="631"/>
      <c r="F2419" s="631"/>
      <c r="G2419" s="631"/>
      <c r="H2419" s="631"/>
      <c r="I2419" s="631"/>
      <c r="J2419" s="631"/>
    </row>
    <row r="2420" spans="1:10" ht="12.75">
      <c r="A2420" s="631"/>
      <c r="B2420" s="631"/>
      <c r="C2420" s="631"/>
      <c r="D2420" s="631"/>
      <c r="E2420" s="631"/>
      <c r="F2420" s="631"/>
      <c r="G2420" s="631"/>
      <c r="H2420" s="631"/>
      <c r="I2420" s="631"/>
      <c r="J2420" s="631"/>
    </row>
    <row r="2421" spans="1:10" ht="12.75">
      <c r="A2421" s="631"/>
      <c r="B2421" s="631"/>
      <c r="C2421" s="631"/>
      <c r="D2421" s="631"/>
      <c r="E2421" s="631"/>
      <c r="F2421" s="631"/>
      <c r="G2421" s="631"/>
      <c r="H2421" s="631"/>
      <c r="I2421" s="631"/>
      <c r="J2421" s="631"/>
    </row>
    <row r="2422" spans="1:10" ht="12.75">
      <c r="A2422" s="631"/>
      <c r="B2422" s="631"/>
      <c r="C2422" s="631"/>
      <c r="D2422" s="631"/>
      <c r="E2422" s="631"/>
      <c r="F2422" s="631"/>
      <c r="G2422" s="631"/>
      <c r="H2422" s="631"/>
      <c r="I2422" s="631"/>
      <c r="J2422" s="631"/>
    </row>
    <row r="2423" spans="1:10" ht="12.75">
      <c r="A2423" s="631"/>
      <c r="B2423" s="631"/>
      <c r="C2423" s="631"/>
      <c r="D2423" s="631"/>
      <c r="E2423" s="631"/>
      <c r="F2423" s="631"/>
      <c r="G2423" s="631"/>
      <c r="H2423" s="631"/>
      <c r="I2423" s="631"/>
      <c r="J2423" s="631"/>
    </row>
    <row r="2424" spans="1:10" ht="12.75">
      <c r="A2424" s="631"/>
      <c r="B2424" s="631"/>
      <c r="C2424" s="631"/>
      <c r="D2424" s="631"/>
      <c r="E2424" s="631"/>
      <c r="F2424" s="631"/>
      <c r="G2424" s="631"/>
      <c r="H2424" s="631"/>
      <c r="I2424" s="631"/>
      <c r="J2424" s="631"/>
    </row>
    <row r="2425" spans="1:10" ht="12.75">
      <c r="A2425" s="631"/>
      <c r="B2425" s="631"/>
      <c r="C2425" s="631"/>
      <c r="D2425" s="631"/>
      <c r="E2425" s="631"/>
      <c r="F2425" s="631"/>
      <c r="G2425" s="631"/>
      <c r="H2425" s="631"/>
      <c r="I2425" s="631"/>
      <c r="J2425" s="631"/>
    </row>
    <row r="2426" spans="1:10" ht="12.75">
      <c r="A2426" s="631"/>
      <c r="B2426" s="631"/>
      <c r="C2426" s="631"/>
      <c r="D2426" s="631"/>
      <c r="E2426" s="631"/>
      <c r="F2426" s="631"/>
      <c r="G2426" s="631"/>
      <c r="H2426" s="631"/>
      <c r="I2426" s="631"/>
      <c r="J2426" s="631"/>
    </row>
    <row r="2427" spans="1:10" ht="12.75">
      <c r="A2427" s="631"/>
      <c r="B2427" s="631"/>
      <c r="C2427" s="631"/>
      <c r="D2427" s="631"/>
      <c r="E2427" s="631"/>
      <c r="F2427" s="631"/>
      <c r="G2427" s="631"/>
      <c r="H2427" s="631"/>
      <c r="I2427" s="631"/>
      <c r="J2427" s="631"/>
    </row>
    <row r="2428" spans="1:10" ht="12.75">
      <c r="A2428" s="631"/>
      <c r="B2428" s="631"/>
      <c r="C2428" s="631"/>
      <c r="D2428" s="631"/>
      <c r="E2428" s="631"/>
      <c r="F2428" s="631"/>
      <c r="G2428" s="631"/>
      <c r="H2428" s="631"/>
      <c r="I2428" s="631"/>
      <c r="J2428" s="631"/>
    </row>
    <row r="2429" spans="1:10" ht="12.75">
      <c r="A2429" s="631"/>
      <c r="B2429" s="631"/>
      <c r="C2429" s="631"/>
      <c r="D2429" s="631"/>
      <c r="E2429" s="631"/>
      <c r="F2429" s="631"/>
      <c r="G2429" s="631"/>
      <c r="H2429" s="631"/>
      <c r="I2429" s="631"/>
      <c r="J2429" s="631"/>
    </row>
    <row r="2430" spans="1:10" ht="12.75">
      <c r="A2430" s="631"/>
      <c r="B2430" s="631"/>
      <c r="C2430" s="631"/>
      <c r="D2430" s="631"/>
      <c r="E2430" s="631"/>
      <c r="F2430" s="631"/>
      <c r="G2430" s="631"/>
      <c r="H2430" s="631"/>
      <c r="I2430" s="631"/>
      <c r="J2430" s="631"/>
    </row>
    <row r="2431" spans="1:10" ht="12.75">
      <c r="A2431" s="631"/>
      <c r="B2431" s="631"/>
      <c r="C2431" s="631"/>
      <c r="D2431" s="631"/>
      <c r="E2431" s="631"/>
      <c r="F2431" s="631"/>
      <c r="G2431" s="631"/>
      <c r="H2431" s="631"/>
      <c r="I2431" s="631"/>
      <c r="J2431" s="631"/>
    </row>
    <row r="2432" spans="1:10" ht="12.75">
      <c r="A2432" s="631"/>
      <c r="B2432" s="631"/>
      <c r="C2432" s="631"/>
      <c r="D2432" s="631"/>
      <c r="E2432" s="631"/>
      <c r="F2432" s="631"/>
      <c r="G2432" s="631"/>
      <c r="H2432" s="631"/>
      <c r="I2432" s="631"/>
      <c r="J2432" s="631"/>
    </row>
    <row r="2433" spans="1:10" ht="12.75">
      <c r="A2433" s="631"/>
      <c r="B2433" s="631"/>
      <c r="C2433" s="631"/>
      <c r="D2433" s="631"/>
      <c r="E2433" s="631"/>
      <c r="F2433" s="631"/>
      <c r="G2433" s="631"/>
      <c r="H2433" s="631"/>
      <c r="I2433" s="631"/>
      <c r="J2433" s="631"/>
    </row>
    <row r="2434" spans="1:10" ht="12.75">
      <c r="A2434" s="631"/>
      <c r="B2434" s="631"/>
      <c r="C2434" s="631"/>
      <c r="D2434" s="631"/>
      <c r="E2434" s="631"/>
      <c r="F2434" s="631"/>
      <c r="G2434" s="631"/>
      <c r="H2434" s="631"/>
      <c r="I2434" s="631"/>
      <c r="J2434" s="631"/>
    </row>
    <row r="2435" spans="1:10" ht="12.75">
      <c r="A2435" s="631"/>
      <c r="B2435" s="631"/>
      <c r="C2435" s="631"/>
      <c r="D2435" s="631"/>
      <c r="E2435" s="631"/>
      <c r="F2435" s="631"/>
      <c r="G2435" s="631"/>
      <c r="H2435" s="631"/>
      <c r="I2435" s="631"/>
      <c r="J2435" s="631"/>
    </row>
    <row r="2436" spans="1:10" ht="12.75">
      <c r="A2436" s="631"/>
      <c r="B2436" s="631"/>
      <c r="C2436" s="631"/>
      <c r="D2436" s="631"/>
      <c r="E2436" s="631"/>
      <c r="F2436" s="631"/>
      <c r="G2436" s="631"/>
      <c r="H2436" s="631"/>
      <c r="I2436" s="631"/>
      <c r="J2436" s="631"/>
    </row>
    <row r="2437" spans="1:10" ht="12.75">
      <c r="A2437" s="631"/>
      <c r="B2437" s="631"/>
      <c r="C2437" s="631"/>
      <c r="D2437" s="631"/>
      <c r="E2437" s="631"/>
      <c r="F2437" s="631"/>
      <c r="G2437" s="631"/>
      <c r="H2437" s="631"/>
      <c r="I2437" s="631"/>
      <c r="J2437" s="631"/>
    </row>
    <row r="2438" spans="1:10" ht="12.75">
      <c r="A2438" s="631"/>
      <c r="B2438" s="631"/>
      <c r="C2438" s="631"/>
      <c r="D2438" s="631"/>
      <c r="E2438" s="631"/>
      <c r="F2438" s="631"/>
      <c r="G2438" s="631"/>
      <c r="H2438" s="631"/>
      <c r="I2438" s="631"/>
      <c r="J2438" s="631"/>
    </row>
    <row r="2439" spans="1:10" ht="12.75">
      <c r="A2439" s="631"/>
      <c r="B2439" s="631"/>
      <c r="C2439" s="631"/>
      <c r="D2439" s="631"/>
      <c r="E2439" s="631"/>
      <c r="F2439" s="631"/>
      <c r="G2439" s="631"/>
      <c r="H2439" s="631"/>
      <c r="I2439" s="631"/>
      <c r="J2439" s="631"/>
    </row>
    <row r="2440" spans="1:10" ht="12.75">
      <c r="A2440" s="631"/>
      <c r="B2440" s="631"/>
      <c r="C2440" s="631"/>
      <c r="D2440" s="631"/>
      <c r="E2440" s="631"/>
      <c r="F2440" s="631"/>
      <c r="G2440" s="631"/>
      <c r="H2440" s="631"/>
      <c r="I2440" s="631"/>
      <c r="J2440" s="631"/>
    </row>
    <row r="2441" spans="1:10" ht="12.75">
      <c r="A2441" s="631"/>
      <c r="B2441" s="631"/>
      <c r="C2441" s="631"/>
      <c r="D2441" s="631"/>
      <c r="E2441" s="631"/>
      <c r="F2441" s="631"/>
      <c r="G2441" s="631"/>
      <c r="H2441" s="631"/>
      <c r="I2441" s="631"/>
      <c r="J2441" s="631"/>
    </row>
    <row r="2442" spans="1:10" ht="12.75">
      <c r="A2442" s="631"/>
      <c r="B2442" s="631"/>
      <c r="C2442" s="631"/>
      <c r="D2442" s="631"/>
      <c r="E2442" s="631"/>
      <c r="F2442" s="631"/>
      <c r="G2442" s="631"/>
      <c r="H2442" s="631"/>
      <c r="I2442" s="631"/>
      <c r="J2442" s="631"/>
    </row>
    <row r="2443" spans="1:10" ht="12.75">
      <c r="A2443" s="631"/>
      <c r="B2443" s="631"/>
      <c r="C2443" s="631"/>
      <c r="D2443" s="631"/>
      <c r="E2443" s="631"/>
      <c r="F2443" s="631"/>
      <c r="G2443" s="631"/>
      <c r="H2443" s="631"/>
      <c r="I2443" s="631"/>
      <c r="J2443" s="631"/>
    </row>
    <row r="2444" spans="1:10" ht="12.75">
      <c r="A2444" s="631"/>
      <c r="B2444" s="631"/>
      <c r="C2444" s="631"/>
      <c r="D2444" s="631"/>
      <c r="E2444" s="631"/>
      <c r="F2444" s="631"/>
      <c r="G2444" s="631"/>
      <c r="H2444" s="631"/>
      <c r="I2444" s="631"/>
      <c r="J2444" s="631"/>
    </row>
    <row r="2445" spans="1:10" ht="12.75">
      <c r="A2445" s="631"/>
      <c r="B2445" s="631"/>
      <c r="C2445" s="631"/>
      <c r="D2445" s="631"/>
      <c r="E2445" s="631"/>
      <c r="F2445" s="631"/>
      <c r="G2445" s="631"/>
      <c r="H2445" s="631"/>
      <c r="I2445" s="631"/>
      <c r="J2445" s="631"/>
    </row>
    <row r="2446" spans="1:10" ht="12.75">
      <c r="A2446" s="631"/>
      <c r="B2446" s="631"/>
      <c r="C2446" s="631"/>
      <c r="D2446" s="631"/>
      <c r="E2446" s="631"/>
      <c r="F2446" s="631"/>
      <c r="G2446" s="631"/>
      <c r="H2446" s="631"/>
      <c r="I2446" s="631"/>
      <c r="J2446" s="631"/>
    </row>
    <row r="2447" spans="1:10" ht="12.75">
      <c r="A2447" s="631"/>
      <c r="B2447" s="631"/>
      <c r="C2447" s="631"/>
      <c r="D2447" s="631"/>
      <c r="E2447" s="631"/>
      <c r="F2447" s="631"/>
      <c r="G2447" s="631"/>
      <c r="H2447" s="631"/>
      <c r="I2447" s="631"/>
      <c r="J2447" s="631"/>
    </row>
    <row r="2448" spans="1:10" ht="12.75">
      <c r="A2448" s="631"/>
      <c r="B2448" s="631"/>
      <c r="C2448" s="631"/>
      <c r="D2448" s="631"/>
      <c r="E2448" s="631"/>
      <c r="F2448" s="631"/>
      <c r="G2448" s="631"/>
      <c r="H2448" s="631"/>
      <c r="I2448" s="631"/>
      <c r="J2448" s="631"/>
    </row>
    <row r="2449" spans="1:10" ht="12.75">
      <c r="A2449" s="631"/>
      <c r="B2449" s="631"/>
      <c r="C2449" s="631"/>
      <c r="D2449" s="631"/>
      <c r="E2449" s="631"/>
      <c r="F2449" s="631"/>
      <c r="G2449" s="631"/>
      <c r="H2449" s="631"/>
      <c r="I2449" s="631"/>
      <c r="J2449" s="631"/>
    </row>
    <row r="2450" spans="1:10" ht="12.75">
      <c r="A2450" s="631"/>
      <c r="B2450" s="631"/>
      <c r="C2450" s="631"/>
      <c r="D2450" s="631"/>
      <c r="E2450" s="631"/>
      <c r="F2450" s="631"/>
      <c r="G2450" s="631"/>
      <c r="H2450" s="631"/>
      <c r="I2450" s="631"/>
      <c r="J2450" s="631"/>
    </row>
    <row r="2451" spans="1:10" ht="12.75">
      <c r="A2451" s="631"/>
      <c r="B2451" s="631"/>
      <c r="C2451" s="631"/>
      <c r="D2451" s="631"/>
      <c r="E2451" s="631"/>
      <c r="F2451" s="631"/>
      <c r="G2451" s="631"/>
      <c r="H2451" s="631"/>
      <c r="I2451" s="631"/>
      <c r="J2451" s="631"/>
    </row>
    <row r="2452" spans="1:10" ht="12.75">
      <c r="A2452" s="631"/>
      <c r="B2452" s="631"/>
      <c r="C2452" s="631"/>
      <c r="D2452" s="631"/>
      <c r="E2452" s="631"/>
      <c r="F2452" s="631"/>
      <c r="G2452" s="631"/>
      <c r="H2452" s="631"/>
      <c r="I2452" s="631"/>
      <c r="J2452" s="631"/>
    </row>
    <row r="2453" spans="1:10" ht="12.75">
      <c r="A2453" s="631"/>
      <c r="B2453" s="631"/>
      <c r="C2453" s="631"/>
      <c r="D2453" s="631"/>
      <c r="E2453" s="631"/>
      <c r="F2453" s="631"/>
      <c r="G2453" s="631"/>
      <c r="H2453" s="631"/>
      <c r="I2453" s="631"/>
      <c r="J2453" s="631"/>
    </row>
    <row r="2454" spans="1:10" ht="12.75">
      <c r="A2454" s="631"/>
      <c r="B2454" s="631"/>
      <c r="C2454" s="631"/>
      <c r="D2454" s="631"/>
      <c r="E2454" s="631"/>
      <c r="F2454" s="631"/>
      <c r="G2454" s="631"/>
      <c r="H2454" s="631"/>
      <c r="I2454" s="631"/>
      <c r="J2454" s="631"/>
    </row>
    <row r="2455" spans="1:10" ht="12.75">
      <c r="A2455" s="631"/>
      <c r="B2455" s="631"/>
      <c r="C2455" s="631"/>
      <c r="D2455" s="631"/>
      <c r="E2455" s="631"/>
      <c r="F2455" s="631"/>
      <c r="G2455" s="631"/>
      <c r="H2455" s="631"/>
      <c r="I2455" s="631"/>
      <c r="J2455" s="631"/>
    </row>
    <row r="2456" spans="1:10" ht="12.75">
      <c r="A2456" s="631"/>
      <c r="B2456" s="631"/>
      <c r="C2456" s="631"/>
      <c r="D2456" s="631"/>
      <c r="E2456" s="631"/>
      <c r="F2456" s="631"/>
      <c r="G2456" s="631"/>
      <c r="H2456" s="631"/>
      <c r="I2456" s="631"/>
      <c r="J2456" s="631"/>
    </row>
    <row r="2457" spans="1:10" ht="12.75">
      <c r="A2457" s="631"/>
      <c r="B2457" s="631"/>
      <c r="C2457" s="631"/>
      <c r="D2457" s="631"/>
      <c r="E2457" s="631"/>
      <c r="F2457" s="631"/>
      <c r="G2457" s="631"/>
      <c r="H2457" s="631"/>
      <c r="I2457" s="631"/>
      <c r="J2457" s="631"/>
    </row>
    <row r="2458" spans="1:10" ht="12.75">
      <c r="A2458" s="631"/>
      <c r="B2458" s="631"/>
      <c r="C2458" s="631"/>
      <c r="D2458" s="631"/>
      <c r="E2458" s="631"/>
      <c r="F2458" s="631"/>
      <c r="G2458" s="631"/>
      <c r="H2458" s="631"/>
      <c r="I2458" s="631"/>
      <c r="J2458" s="631"/>
    </row>
    <row r="2459" spans="1:10" ht="12.75">
      <c r="A2459" s="631"/>
      <c r="B2459" s="631"/>
      <c r="C2459" s="631"/>
      <c r="D2459" s="631"/>
      <c r="E2459" s="631"/>
      <c r="F2459" s="631"/>
      <c r="G2459" s="631"/>
      <c r="H2459" s="631"/>
      <c r="I2459" s="631"/>
      <c r="J2459" s="631"/>
    </row>
    <row r="2460" spans="1:10" ht="12.75">
      <c r="A2460" s="631"/>
      <c r="B2460" s="631"/>
      <c r="C2460" s="631"/>
      <c r="D2460" s="631"/>
      <c r="E2460" s="631"/>
      <c r="F2460" s="631"/>
      <c r="G2460" s="631"/>
      <c r="H2460" s="631"/>
      <c r="I2460" s="631"/>
      <c r="J2460" s="631"/>
    </row>
    <row r="2461" spans="1:10" ht="12.75">
      <c r="A2461" s="631"/>
      <c r="B2461" s="631"/>
      <c r="C2461" s="631"/>
      <c r="D2461" s="631"/>
      <c r="E2461" s="631"/>
      <c r="F2461" s="631"/>
      <c r="G2461" s="631"/>
      <c r="H2461" s="631"/>
      <c r="I2461" s="631"/>
      <c r="J2461" s="631"/>
    </row>
    <row r="2462" spans="1:10" ht="12.75">
      <c r="A2462" s="631"/>
      <c r="B2462" s="631"/>
      <c r="C2462" s="631"/>
      <c r="D2462" s="631"/>
      <c r="E2462" s="631"/>
      <c r="F2462" s="631"/>
      <c r="G2462" s="631"/>
      <c r="H2462" s="631"/>
      <c r="I2462" s="631"/>
      <c r="J2462" s="631"/>
    </row>
    <row r="2463" spans="1:10" ht="12.75">
      <c r="A2463" s="631"/>
      <c r="B2463" s="631"/>
      <c r="C2463" s="631"/>
      <c r="D2463" s="631"/>
      <c r="E2463" s="631"/>
      <c r="F2463" s="631"/>
      <c r="G2463" s="631"/>
      <c r="H2463" s="631"/>
      <c r="I2463" s="631"/>
      <c r="J2463" s="631"/>
    </row>
    <row r="2464" spans="1:10" ht="12.75">
      <c r="A2464" s="631"/>
      <c r="B2464" s="631"/>
      <c r="C2464" s="631"/>
      <c r="D2464" s="631"/>
      <c r="E2464" s="631"/>
      <c r="F2464" s="631"/>
      <c r="G2464" s="631"/>
      <c r="H2464" s="631"/>
      <c r="I2464" s="631"/>
      <c r="J2464" s="631"/>
    </row>
    <row r="2465" spans="1:10" ht="12.75">
      <c r="A2465" s="631"/>
      <c r="B2465" s="631"/>
      <c r="C2465" s="631"/>
      <c r="D2465" s="631"/>
      <c r="E2465" s="631"/>
      <c r="F2465" s="631"/>
      <c r="G2465" s="631"/>
      <c r="H2465" s="631"/>
      <c r="I2465" s="631"/>
      <c r="J2465" s="631"/>
    </row>
    <row r="2466" spans="1:10" ht="12.75">
      <c r="A2466" s="631"/>
      <c r="B2466" s="631"/>
      <c r="C2466" s="631"/>
      <c r="D2466" s="631"/>
      <c r="E2466" s="631"/>
      <c r="F2466" s="631"/>
      <c r="G2466" s="631"/>
      <c r="H2466" s="631"/>
      <c r="I2466" s="631"/>
      <c r="J2466" s="631"/>
    </row>
    <row r="2467" spans="1:10" ht="12.75">
      <c r="A2467" s="631"/>
      <c r="B2467" s="631"/>
      <c r="C2467" s="631"/>
      <c r="D2467" s="631"/>
      <c r="E2467" s="631"/>
      <c r="F2467" s="631"/>
      <c r="G2467" s="631"/>
      <c r="H2467" s="631"/>
      <c r="I2467" s="631"/>
      <c r="J2467" s="631"/>
    </row>
    <row r="2468" spans="1:10" ht="12.75">
      <c r="A2468" s="631"/>
      <c r="B2468" s="631"/>
      <c r="C2468" s="631"/>
      <c r="D2468" s="631"/>
      <c r="E2468" s="631"/>
      <c r="F2468" s="631"/>
      <c r="G2468" s="631"/>
      <c r="H2468" s="631"/>
      <c r="I2468" s="631"/>
      <c r="J2468" s="631"/>
    </row>
    <row r="2469" spans="1:10" ht="12.75">
      <c r="A2469" s="631"/>
      <c r="B2469" s="631"/>
      <c r="C2469" s="631"/>
      <c r="D2469" s="631"/>
      <c r="E2469" s="631"/>
      <c r="F2469" s="631"/>
      <c r="G2469" s="631"/>
      <c r="H2469" s="631"/>
      <c r="I2469" s="631"/>
      <c r="J2469" s="631"/>
    </row>
    <row r="2470" spans="1:10" ht="12.75">
      <c r="A2470" s="631"/>
      <c r="B2470" s="631"/>
      <c r="C2470" s="631"/>
      <c r="D2470" s="631"/>
      <c r="E2470" s="631"/>
      <c r="F2470" s="631"/>
      <c r="G2470" s="631"/>
      <c r="H2470" s="631"/>
      <c r="I2470" s="631"/>
      <c r="J2470" s="631"/>
    </row>
    <row r="2471" spans="1:10" ht="12.75">
      <c r="A2471" s="631"/>
      <c r="B2471" s="631"/>
      <c r="C2471" s="631"/>
      <c r="D2471" s="631"/>
      <c r="E2471" s="631"/>
      <c r="F2471" s="631"/>
      <c r="G2471" s="631"/>
      <c r="H2471" s="631"/>
      <c r="I2471" s="631"/>
      <c r="J2471" s="631"/>
    </row>
    <row r="2472" spans="1:10" ht="12.75">
      <c r="A2472" s="631"/>
      <c r="B2472" s="631"/>
      <c r="C2472" s="631"/>
      <c r="D2472" s="631"/>
      <c r="E2472" s="631"/>
      <c r="F2472" s="631"/>
      <c r="G2472" s="631"/>
      <c r="H2472" s="631"/>
      <c r="I2472" s="631"/>
      <c r="J2472" s="631"/>
    </row>
    <row r="2473" spans="1:10" ht="12.75">
      <c r="A2473" s="631"/>
      <c r="B2473" s="631"/>
      <c r="C2473" s="631"/>
      <c r="D2473" s="631"/>
      <c r="E2473" s="631"/>
      <c r="F2473" s="631"/>
      <c r="G2473" s="631"/>
      <c r="H2473" s="631"/>
      <c r="I2473" s="631"/>
      <c r="J2473" s="631"/>
    </row>
    <row r="2474" spans="1:10" ht="12.75">
      <c r="A2474" s="631"/>
      <c r="B2474" s="631"/>
      <c r="C2474" s="631"/>
      <c r="D2474" s="631"/>
      <c r="E2474" s="631"/>
      <c r="F2474" s="631"/>
      <c r="G2474" s="631"/>
      <c r="H2474" s="631"/>
      <c r="I2474" s="631"/>
      <c r="J2474" s="631"/>
    </row>
    <row r="2475" spans="1:10" ht="12.75">
      <c r="A2475" s="631"/>
      <c r="B2475" s="631"/>
      <c r="C2475" s="631"/>
      <c r="D2475" s="631"/>
      <c r="E2475" s="631"/>
      <c r="F2475" s="631"/>
      <c r="G2475" s="631"/>
      <c r="H2475" s="631"/>
      <c r="I2475" s="631"/>
      <c r="J2475" s="631"/>
    </row>
    <row r="2476" spans="1:10" ht="12.75">
      <c r="A2476" s="631"/>
      <c r="B2476" s="631"/>
      <c r="C2476" s="631"/>
      <c r="D2476" s="631"/>
      <c r="E2476" s="631"/>
      <c r="F2476" s="631"/>
      <c r="G2476" s="631"/>
      <c r="H2476" s="631"/>
      <c r="I2476" s="631"/>
      <c r="J2476" s="631"/>
    </row>
    <row r="2477" spans="1:10" ht="12.75">
      <c r="A2477" s="631"/>
      <c r="B2477" s="631"/>
      <c r="C2477" s="631"/>
      <c r="D2477" s="631"/>
      <c r="E2477" s="631"/>
      <c r="F2477" s="631"/>
      <c r="G2477" s="631"/>
      <c r="H2477" s="631"/>
      <c r="I2477" s="631"/>
      <c r="J2477" s="631"/>
    </row>
    <row r="2478" spans="1:10" ht="12.75">
      <c r="A2478" s="631"/>
      <c r="B2478" s="631"/>
      <c r="C2478" s="631"/>
      <c r="D2478" s="631"/>
      <c r="E2478" s="631"/>
      <c r="F2478" s="631"/>
      <c r="G2478" s="631"/>
      <c r="H2478" s="631"/>
      <c r="I2478" s="631"/>
      <c r="J2478" s="631"/>
    </row>
    <row r="2479" spans="1:10" ht="12.75">
      <c r="A2479" s="631"/>
      <c r="B2479" s="631"/>
      <c r="C2479" s="631"/>
      <c r="D2479" s="631"/>
      <c r="E2479" s="631"/>
      <c r="F2479" s="631"/>
      <c r="G2479" s="631"/>
      <c r="H2479" s="631"/>
      <c r="I2479" s="631"/>
      <c r="J2479" s="631"/>
    </row>
    <row r="2480" spans="1:10" ht="12.75">
      <c r="A2480" s="631"/>
      <c r="B2480" s="631"/>
      <c r="C2480" s="631"/>
      <c r="D2480" s="631"/>
      <c r="E2480" s="631"/>
      <c r="F2480" s="631"/>
      <c r="G2480" s="631"/>
      <c r="H2480" s="631"/>
      <c r="I2480" s="631"/>
      <c r="J2480" s="631"/>
    </row>
    <row r="2481" spans="1:10" ht="12.75">
      <c r="A2481" s="631"/>
      <c r="B2481" s="631"/>
      <c r="C2481" s="631"/>
      <c r="D2481" s="631"/>
      <c r="E2481" s="631"/>
      <c r="F2481" s="631"/>
      <c r="G2481" s="631"/>
      <c r="H2481" s="631"/>
      <c r="I2481" s="631"/>
      <c r="J2481" s="631"/>
    </row>
    <row r="2482" spans="1:10" ht="12.75">
      <c r="A2482" s="631"/>
      <c r="B2482" s="631"/>
      <c r="C2482" s="631"/>
      <c r="D2482" s="631"/>
      <c r="E2482" s="631"/>
      <c r="F2482" s="631"/>
      <c r="G2482" s="631"/>
      <c r="H2482" s="631"/>
      <c r="I2482" s="631"/>
      <c r="J2482" s="631"/>
    </row>
    <row r="2483" spans="1:10" ht="12.75">
      <c r="A2483" s="631"/>
      <c r="B2483" s="631"/>
      <c r="C2483" s="631"/>
      <c r="D2483" s="631"/>
      <c r="E2483" s="631"/>
      <c r="F2483" s="631"/>
      <c r="G2483" s="631"/>
      <c r="H2483" s="631"/>
      <c r="I2483" s="631"/>
      <c r="J2483" s="631"/>
    </row>
    <row r="2484" spans="1:10" ht="12.75">
      <c r="A2484" s="631"/>
      <c r="B2484" s="631"/>
      <c r="C2484" s="631"/>
      <c r="D2484" s="631"/>
      <c r="E2484" s="631"/>
      <c r="F2484" s="631"/>
      <c r="G2484" s="631"/>
      <c r="H2484" s="631"/>
      <c r="I2484" s="631"/>
      <c r="J2484" s="631"/>
    </row>
    <row r="2485" spans="1:10" ht="12.75">
      <c r="A2485" s="631"/>
      <c r="B2485" s="631"/>
      <c r="C2485" s="631"/>
      <c r="D2485" s="631"/>
      <c r="E2485" s="631"/>
      <c r="F2485" s="631"/>
      <c r="G2485" s="631"/>
      <c r="H2485" s="631"/>
      <c r="I2485" s="631"/>
      <c r="J2485" s="631"/>
    </row>
    <row r="2486" spans="1:10" ht="12.75">
      <c r="A2486" s="631"/>
      <c r="B2486" s="631"/>
      <c r="C2486" s="631"/>
      <c r="D2486" s="631"/>
      <c r="E2486" s="631"/>
      <c r="F2486" s="631"/>
      <c r="G2486" s="631"/>
      <c r="H2486" s="631"/>
      <c r="I2486" s="631"/>
      <c r="J2486" s="631"/>
    </row>
    <row r="2487" spans="1:10" ht="12.75">
      <c r="A2487" s="631"/>
      <c r="B2487" s="631"/>
      <c r="C2487" s="631"/>
      <c r="D2487" s="631"/>
      <c r="E2487" s="631"/>
      <c r="F2487" s="631"/>
      <c r="G2487" s="631"/>
      <c r="H2487" s="631"/>
      <c r="I2487" s="631"/>
      <c r="J2487" s="631"/>
    </row>
    <row r="2488" spans="1:10" ht="12.75">
      <c r="A2488" s="631"/>
      <c r="B2488" s="631"/>
      <c r="C2488" s="631"/>
      <c r="D2488" s="631"/>
      <c r="E2488" s="631"/>
      <c r="F2488" s="631"/>
      <c r="G2488" s="631"/>
      <c r="H2488" s="631"/>
      <c r="I2488" s="631"/>
      <c r="J2488" s="631"/>
    </row>
    <row r="2489" spans="1:10" ht="12.75">
      <c r="A2489" s="631"/>
      <c r="B2489" s="631"/>
      <c r="C2489" s="631"/>
      <c r="D2489" s="631"/>
      <c r="E2489" s="631"/>
      <c r="F2489" s="631"/>
      <c r="G2489" s="631"/>
      <c r="H2489" s="631"/>
      <c r="I2489" s="631"/>
      <c r="J2489" s="631"/>
    </row>
    <row r="2490" spans="1:10" ht="12.75">
      <c r="A2490" s="631"/>
      <c r="B2490" s="631"/>
      <c r="C2490" s="631"/>
      <c r="D2490" s="631"/>
      <c r="E2490" s="631"/>
      <c r="F2490" s="631"/>
      <c r="G2490" s="631"/>
      <c r="H2490" s="631"/>
      <c r="I2490" s="631"/>
      <c r="J2490" s="631"/>
    </row>
    <row r="2491" spans="1:10" ht="12.75">
      <c r="A2491" s="631"/>
      <c r="B2491" s="631"/>
      <c r="C2491" s="631"/>
      <c r="D2491" s="631"/>
      <c r="E2491" s="631"/>
      <c r="F2491" s="631"/>
      <c r="G2491" s="631"/>
      <c r="H2491" s="631"/>
      <c r="I2491" s="631"/>
      <c r="J2491" s="631"/>
    </row>
    <row r="2492" spans="1:10" ht="12.75">
      <c r="A2492" s="631"/>
      <c r="B2492" s="631"/>
      <c r="C2492" s="631"/>
      <c r="D2492" s="631"/>
      <c r="E2492" s="631"/>
      <c r="F2492" s="631"/>
      <c r="G2492" s="631"/>
      <c r="H2492" s="631"/>
      <c r="I2492" s="631"/>
      <c r="J2492" s="631"/>
    </row>
    <row r="2493" spans="1:10" ht="12.75">
      <c r="A2493" s="631"/>
      <c r="B2493" s="631"/>
      <c r="C2493" s="631"/>
      <c r="D2493" s="631"/>
      <c r="E2493" s="631"/>
      <c r="F2493" s="631"/>
      <c r="G2493" s="631"/>
      <c r="H2493" s="631"/>
      <c r="I2493" s="631"/>
      <c r="J2493" s="631"/>
    </row>
    <row r="2494" spans="1:10" ht="12.75">
      <c r="A2494" s="631"/>
      <c r="B2494" s="631"/>
      <c r="C2494" s="631"/>
      <c r="D2494" s="631"/>
      <c r="E2494" s="631"/>
      <c r="F2494" s="631"/>
      <c r="G2494" s="631"/>
      <c r="H2494" s="631"/>
      <c r="I2494" s="631"/>
      <c r="J2494" s="631"/>
    </row>
    <row r="2495" spans="1:10" ht="12.75">
      <c r="A2495" s="631"/>
      <c r="B2495" s="631"/>
      <c r="C2495" s="631"/>
      <c r="D2495" s="631"/>
      <c r="E2495" s="631"/>
      <c r="F2495" s="631"/>
      <c r="G2495" s="631"/>
      <c r="H2495" s="631"/>
      <c r="I2495" s="631"/>
      <c r="J2495" s="631"/>
    </row>
    <row r="2496" spans="1:10" ht="12.75">
      <c r="A2496" s="631"/>
      <c r="B2496" s="631"/>
      <c r="C2496" s="631"/>
      <c r="D2496" s="631"/>
      <c r="E2496" s="631"/>
      <c r="F2496" s="631"/>
      <c r="G2496" s="631"/>
      <c r="H2496" s="631"/>
      <c r="I2496" s="631"/>
      <c r="J2496" s="631"/>
    </row>
    <row r="2497" spans="1:10" ht="12.75">
      <c r="A2497" s="631"/>
      <c r="B2497" s="631"/>
      <c r="C2497" s="631"/>
      <c r="D2497" s="631"/>
      <c r="E2497" s="631"/>
      <c r="F2497" s="631"/>
      <c r="G2497" s="631"/>
      <c r="H2497" s="631"/>
      <c r="I2497" s="631"/>
      <c r="J2497" s="631"/>
    </row>
    <row r="2498" spans="1:10" ht="12.75">
      <c r="A2498" s="631"/>
      <c r="B2498" s="631"/>
      <c r="C2498" s="631"/>
      <c r="D2498" s="631"/>
      <c r="E2498" s="631"/>
      <c r="F2498" s="631"/>
      <c r="G2498" s="631"/>
      <c r="H2498" s="631"/>
      <c r="I2498" s="631"/>
      <c r="J2498" s="631"/>
    </row>
    <row r="2499" spans="1:10" ht="12.75">
      <c r="A2499" s="631"/>
      <c r="B2499" s="631"/>
      <c r="C2499" s="631"/>
      <c r="D2499" s="631"/>
      <c r="E2499" s="631"/>
      <c r="F2499" s="631"/>
      <c r="G2499" s="631"/>
      <c r="H2499" s="631"/>
      <c r="I2499" s="631"/>
      <c r="J2499" s="631"/>
    </row>
    <row r="2500" spans="1:10" ht="12.75">
      <c r="A2500" s="631"/>
      <c r="B2500" s="631"/>
      <c r="C2500" s="631"/>
      <c r="D2500" s="631"/>
      <c r="E2500" s="631"/>
      <c r="F2500" s="631"/>
      <c r="G2500" s="631"/>
      <c r="H2500" s="631"/>
      <c r="I2500" s="631"/>
      <c r="J2500" s="631"/>
    </row>
    <row r="2501" spans="1:10" ht="12.75">
      <c r="A2501" s="631"/>
      <c r="B2501" s="631"/>
      <c r="C2501" s="631"/>
      <c r="D2501" s="631"/>
      <c r="E2501" s="631"/>
      <c r="F2501" s="631"/>
      <c r="G2501" s="631"/>
      <c r="H2501" s="631"/>
      <c r="I2501" s="631"/>
      <c r="J2501" s="631"/>
    </row>
    <row r="2502" spans="1:10" ht="12.75">
      <c r="A2502" s="631"/>
      <c r="B2502" s="631"/>
      <c r="C2502" s="631"/>
      <c r="D2502" s="631"/>
      <c r="E2502" s="631"/>
      <c r="F2502" s="631"/>
      <c r="G2502" s="631"/>
      <c r="H2502" s="631"/>
      <c r="I2502" s="631"/>
      <c r="J2502" s="631"/>
    </row>
    <row r="2503" spans="1:10" ht="12.75">
      <c r="A2503" s="631"/>
      <c r="B2503" s="631"/>
      <c r="C2503" s="631"/>
      <c r="D2503" s="631"/>
      <c r="E2503" s="631"/>
      <c r="F2503" s="631"/>
      <c r="G2503" s="631"/>
      <c r="H2503" s="631"/>
      <c r="I2503" s="631"/>
      <c r="J2503" s="631"/>
    </row>
    <row r="2504" spans="1:10" ht="12.75">
      <c r="A2504" s="631"/>
      <c r="B2504" s="631"/>
      <c r="C2504" s="631"/>
      <c r="D2504" s="631"/>
      <c r="E2504" s="631"/>
      <c r="F2504" s="631"/>
      <c r="G2504" s="631"/>
      <c r="H2504" s="631"/>
      <c r="I2504" s="631"/>
      <c r="J2504" s="631"/>
    </row>
    <row r="2505" spans="1:10" ht="12.75">
      <c r="A2505" s="631"/>
      <c r="B2505" s="631"/>
      <c r="C2505" s="631"/>
      <c r="D2505" s="631"/>
      <c r="E2505" s="631"/>
      <c r="F2505" s="631"/>
      <c r="G2505" s="631"/>
      <c r="H2505" s="631"/>
      <c r="I2505" s="631"/>
      <c r="J2505" s="631"/>
    </row>
    <row r="2506" spans="1:10" ht="12.75">
      <c r="A2506" s="631"/>
      <c r="B2506" s="631"/>
      <c r="C2506" s="631"/>
      <c r="D2506" s="631"/>
      <c r="E2506" s="631"/>
      <c r="F2506" s="631"/>
      <c r="G2506" s="631"/>
      <c r="H2506" s="631"/>
      <c r="I2506" s="631"/>
      <c r="J2506" s="631"/>
    </row>
    <row r="2507" spans="1:10" ht="12.75">
      <c r="A2507" s="631"/>
      <c r="B2507" s="631"/>
      <c r="C2507" s="631"/>
      <c r="D2507" s="631"/>
      <c r="E2507" s="631"/>
      <c r="F2507" s="631"/>
      <c r="G2507" s="631"/>
      <c r="H2507" s="631"/>
      <c r="I2507" s="631"/>
      <c r="J2507" s="631"/>
    </row>
    <row r="2508" spans="1:10" ht="12.75">
      <c r="A2508" s="631"/>
      <c r="B2508" s="631"/>
      <c r="C2508" s="631"/>
      <c r="D2508" s="631"/>
      <c r="E2508" s="631"/>
      <c r="F2508" s="631"/>
      <c r="G2508" s="631"/>
      <c r="H2508" s="631"/>
      <c r="I2508" s="631"/>
      <c r="J2508" s="631"/>
    </row>
    <row r="2509" spans="1:10" ht="12.75">
      <c r="A2509" s="631"/>
      <c r="B2509" s="631"/>
      <c r="C2509" s="631"/>
      <c r="D2509" s="631"/>
      <c r="E2509" s="631"/>
      <c r="F2509" s="631"/>
      <c r="G2509" s="631"/>
      <c r="H2509" s="631"/>
      <c r="I2509" s="631"/>
      <c r="J2509" s="631"/>
    </row>
    <row r="2510" spans="1:10" ht="12.75">
      <c r="A2510" s="631"/>
      <c r="B2510" s="631"/>
      <c r="C2510" s="631"/>
      <c r="D2510" s="631"/>
      <c r="E2510" s="631"/>
      <c r="F2510" s="631"/>
      <c r="G2510" s="631"/>
      <c r="H2510" s="631"/>
      <c r="I2510" s="631"/>
      <c r="J2510" s="631"/>
    </row>
    <row r="2511" spans="1:10" ht="12.75">
      <c r="A2511" s="631"/>
      <c r="B2511" s="631"/>
      <c r="C2511" s="631"/>
      <c r="D2511" s="631"/>
      <c r="E2511" s="631"/>
      <c r="F2511" s="631"/>
      <c r="G2511" s="631"/>
      <c r="H2511" s="631"/>
      <c r="I2511" s="631"/>
      <c r="J2511" s="631"/>
    </row>
    <row r="2512" spans="1:10" ht="12.75">
      <c r="A2512" s="631"/>
      <c r="B2512" s="631"/>
      <c r="C2512" s="631"/>
      <c r="D2512" s="631"/>
      <c r="E2512" s="631"/>
      <c r="F2512" s="631"/>
      <c r="G2512" s="631"/>
      <c r="H2512" s="631"/>
      <c r="I2512" s="631"/>
      <c r="J2512" s="631"/>
    </row>
    <row r="2513" spans="1:10" ht="12.75">
      <c r="A2513" s="631"/>
      <c r="B2513" s="631"/>
      <c r="C2513" s="631"/>
      <c r="D2513" s="631"/>
      <c r="E2513" s="631"/>
      <c r="F2513" s="631"/>
      <c r="G2513" s="631"/>
      <c r="H2513" s="631"/>
      <c r="I2513" s="631"/>
      <c r="J2513" s="631"/>
    </row>
    <row r="2514" spans="1:10" ht="12.75">
      <c r="A2514" s="631"/>
      <c r="B2514" s="631"/>
      <c r="C2514" s="631"/>
      <c r="D2514" s="631"/>
      <c r="E2514" s="631"/>
      <c r="F2514" s="631"/>
      <c r="G2514" s="631"/>
      <c r="H2514" s="631"/>
      <c r="I2514" s="631"/>
      <c r="J2514" s="631"/>
    </row>
    <row r="2515" spans="1:10" ht="12.75">
      <c r="A2515" s="631"/>
      <c r="B2515" s="631"/>
      <c r="C2515" s="631"/>
      <c r="D2515" s="631"/>
      <c r="E2515" s="631"/>
      <c r="F2515" s="631"/>
      <c r="G2515" s="631"/>
      <c r="H2515" s="631"/>
      <c r="I2515" s="631"/>
      <c r="J2515" s="631"/>
    </row>
    <row r="2516" spans="1:10" ht="12.75">
      <c r="A2516" s="631"/>
      <c r="B2516" s="631"/>
      <c r="C2516" s="631"/>
      <c r="D2516" s="631"/>
      <c r="E2516" s="631"/>
      <c r="F2516" s="631"/>
      <c r="G2516" s="631"/>
      <c r="H2516" s="631"/>
      <c r="I2516" s="631"/>
      <c r="J2516" s="631"/>
    </row>
    <row r="2517" spans="1:10" ht="12.75">
      <c r="A2517" s="631"/>
      <c r="B2517" s="631"/>
      <c r="C2517" s="631"/>
      <c r="D2517" s="631"/>
      <c r="E2517" s="631"/>
      <c r="F2517" s="631"/>
      <c r="G2517" s="631"/>
      <c r="H2517" s="631"/>
      <c r="I2517" s="631"/>
      <c r="J2517" s="631"/>
    </row>
    <row r="2518" spans="1:10" ht="12.75">
      <c r="A2518" s="631"/>
      <c r="B2518" s="631"/>
      <c r="C2518" s="631"/>
      <c r="D2518" s="631"/>
      <c r="E2518" s="631"/>
      <c r="F2518" s="631"/>
      <c r="G2518" s="631"/>
      <c r="H2518" s="631"/>
      <c r="I2518" s="631"/>
      <c r="J2518" s="631"/>
    </row>
    <row r="2519" spans="1:10" ht="12.75">
      <c r="A2519" s="631"/>
      <c r="B2519" s="631"/>
      <c r="C2519" s="631"/>
      <c r="D2519" s="631"/>
      <c r="E2519" s="631"/>
      <c r="F2519" s="631"/>
      <c r="G2519" s="631"/>
      <c r="H2519" s="631"/>
      <c r="I2519" s="631"/>
      <c r="J2519" s="631"/>
    </row>
    <row r="2520" spans="1:10" ht="12.75">
      <c r="A2520" s="631"/>
      <c r="B2520" s="631"/>
      <c r="C2520" s="631"/>
      <c r="D2520" s="631"/>
      <c r="E2520" s="631"/>
      <c r="F2520" s="631"/>
      <c r="G2520" s="631"/>
      <c r="H2520" s="631"/>
      <c r="I2520" s="631"/>
      <c r="J2520" s="631"/>
    </row>
    <row r="2521" spans="1:10" ht="12.75">
      <c r="A2521" s="631"/>
      <c r="B2521" s="631"/>
      <c r="C2521" s="631"/>
      <c r="D2521" s="631"/>
      <c r="E2521" s="631"/>
      <c r="F2521" s="631"/>
      <c r="G2521" s="631"/>
      <c r="H2521" s="631"/>
      <c r="I2521" s="631"/>
      <c r="J2521" s="631"/>
    </row>
    <row r="2522" spans="1:10" ht="12.75">
      <c r="A2522" s="631"/>
      <c r="B2522" s="631"/>
      <c r="C2522" s="631"/>
      <c r="D2522" s="631"/>
      <c r="E2522" s="631"/>
      <c r="F2522" s="631"/>
      <c r="G2522" s="631"/>
      <c r="H2522" s="631"/>
      <c r="I2522" s="631"/>
      <c r="J2522" s="631"/>
    </row>
    <row r="2523" spans="1:10" ht="12.75">
      <c r="A2523" s="631"/>
      <c r="B2523" s="631"/>
      <c r="C2523" s="631"/>
      <c r="D2523" s="631"/>
      <c r="E2523" s="631"/>
      <c r="F2523" s="631"/>
      <c r="G2523" s="631"/>
      <c r="H2523" s="631"/>
      <c r="I2523" s="631"/>
      <c r="J2523" s="631"/>
    </row>
    <row r="2524" spans="1:10" ht="12.75">
      <c r="A2524" s="631"/>
      <c r="B2524" s="631"/>
      <c r="C2524" s="631"/>
      <c r="D2524" s="631"/>
      <c r="E2524" s="631"/>
      <c r="F2524" s="631"/>
      <c r="G2524" s="631"/>
      <c r="H2524" s="631"/>
      <c r="I2524" s="631"/>
      <c r="J2524" s="631"/>
    </row>
    <row r="2525" spans="1:10" ht="12.75">
      <c r="A2525" s="631"/>
      <c r="B2525" s="631"/>
      <c r="C2525" s="631"/>
      <c r="D2525" s="631"/>
      <c r="E2525" s="631"/>
      <c r="F2525" s="631"/>
      <c r="G2525" s="631"/>
      <c r="H2525" s="631"/>
      <c r="I2525" s="631"/>
      <c r="J2525" s="631"/>
    </row>
    <row r="2526" spans="1:10" ht="12.75">
      <c r="A2526" s="631"/>
      <c r="B2526" s="631"/>
      <c r="C2526" s="631"/>
      <c r="D2526" s="631"/>
      <c r="E2526" s="631"/>
      <c r="F2526" s="631"/>
      <c r="G2526" s="631"/>
      <c r="H2526" s="631"/>
      <c r="I2526" s="631"/>
      <c r="J2526" s="631"/>
    </row>
    <row r="2527" spans="1:10" ht="12.75">
      <c r="A2527" s="631"/>
      <c r="B2527" s="631"/>
      <c r="C2527" s="631"/>
      <c r="D2527" s="631"/>
      <c r="E2527" s="631"/>
      <c r="F2527" s="631"/>
      <c r="G2527" s="631"/>
      <c r="H2527" s="631"/>
      <c r="I2527" s="631"/>
      <c r="J2527" s="631"/>
    </row>
    <row r="2528" spans="1:10" ht="12.75">
      <c r="A2528" s="631"/>
      <c r="B2528" s="631"/>
      <c r="C2528" s="631"/>
      <c r="D2528" s="631"/>
      <c r="E2528" s="631"/>
      <c r="F2528" s="631"/>
      <c r="G2528" s="631"/>
      <c r="H2528" s="631"/>
      <c r="I2528" s="631"/>
      <c r="J2528" s="631"/>
    </row>
    <row r="2529" spans="1:10" ht="12.75">
      <c r="A2529" s="631"/>
      <c r="B2529" s="631"/>
      <c r="C2529" s="631"/>
      <c r="D2529" s="631"/>
      <c r="E2529" s="631"/>
      <c r="F2529" s="631"/>
      <c r="G2529" s="631"/>
      <c r="H2529" s="631"/>
      <c r="I2529" s="631"/>
      <c r="J2529" s="631"/>
    </row>
    <row r="2530" spans="1:10" ht="12.75">
      <c r="A2530" s="631"/>
      <c r="B2530" s="631"/>
      <c r="C2530" s="631"/>
      <c r="D2530" s="631"/>
      <c r="E2530" s="631"/>
      <c r="F2530" s="631"/>
      <c r="G2530" s="631"/>
      <c r="H2530" s="631"/>
      <c r="I2530" s="631"/>
      <c r="J2530" s="631"/>
    </row>
    <row r="2531" spans="1:10" ht="12.75">
      <c r="A2531" s="631"/>
      <c r="B2531" s="631"/>
      <c r="C2531" s="631"/>
      <c r="D2531" s="631"/>
      <c r="E2531" s="631"/>
      <c r="F2531" s="631"/>
      <c r="G2531" s="631"/>
      <c r="H2531" s="631"/>
      <c r="I2531" s="631"/>
      <c r="J2531" s="631"/>
    </row>
    <row r="2532" spans="1:10" ht="12.75">
      <c r="A2532" s="631"/>
      <c r="B2532" s="631"/>
      <c r="C2532" s="631"/>
      <c r="D2532" s="631"/>
      <c r="E2532" s="631"/>
      <c r="F2532" s="631"/>
      <c r="G2532" s="631"/>
      <c r="H2532" s="631"/>
      <c r="I2532" s="631"/>
      <c r="J2532" s="631"/>
    </row>
    <row r="2533" spans="1:10" ht="12.75">
      <c r="A2533" s="631"/>
      <c r="B2533" s="631"/>
      <c r="C2533" s="631"/>
      <c r="D2533" s="631"/>
      <c r="E2533" s="631"/>
      <c r="F2533" s="631"/>
      <c r="G2533" s="631"/>
      <c r="H2533" s="631"/>
      <c r="I2533" s="631"/>
      <c r="J2533" s="631"/>
    </row>
    <row r="2534" spans="1:10" ht="12.75">
      <c r="A2534" s="631"/>
      <c r="B2534" s="631"/>
      <c r="C2534" s="631"/>
      <c r="D2534" s="631"/>
      <c r="E2534" s="631"/>
      <c r="F2534" s="631"/>
      <c r="G2534" s="631"/>
      <c r="H2534" s="631"/>
      <c r="I2534" s="631"/>
      <c r="J2534" s="631"/>
    </row>
    <row r="2535" spans="1:10" ht="12.75">
      <c r="A2535" s="631"/>
      <c r="B2535" s="631"/>
      <c r="C2535" s="631"/>
      <c r="D2535" s="631"/>
      <c r="E2535" s="631"/>
      <c r="F2535" s="631"/>
      <c r="G2535" s="631"/>
      <c r="H2535" s="631"/>
      <c r="I2535" s="631"/>
      <c r="J2535" s="631"/>
    </row>
    <row r="2536" spans="1:10" ht="12.75">
      <c r="A2536" s="631"/>
      <c r="B2536" s="631"/>
      <c r="C2536" s="631"/>
      <c r="D2536" s="631"/>
      <c r="E2536" s="631"/>
      <c r="F2536" s="631"/>
      <c r="G2536" s="631"/>
      <c r="H2536" s="631"/>
      <c r="I2536" s="631"/>
      <c r="J2536" s="631"/>
    </row>
    <row r="2537" spans="1:10" ht="12.75">
      <c r="A2537" s="631"/>
      <c r="B2537" s="631"/>
      <c r="C2537" s="631"/>
      <c r="D2537" s="631"/>
      <c r="E2537" s="631"/>
      <c r="F2537" s="631"/>
      <c r="G2537" s="631"/>
      <c r="H2537" s="631"/>
      <c r="I2537" s="631"/>
      <c r="J2537" s="631"/>
    </row>
    <row r="2538" spans="1:10" ht="12.75">
      <c r="A2538" s="631"/>
      <c r="B2538" s="631"/>
      <c r="C2538" s="631"/>
      <c r="D2538" s="631"/>
      <c r="E2538" s="631"/>
      <c r="F2538" s="631"/>
      <c r="G2538" s="631"/>
      <c r="H2538" s="631"/>
      <c r="I2538" s="631"/>
      <c r="J2538" s="631"/>
    </row>
    <row r="2539" spans="1:10" ht="12.75">
      <c r="A2539" s="631"/>
      <c r="B2539" s="631"/>
      <c r="C2539" s="631"/>
      <c r="D2539" s="631"/>
      <c r="E2539" s="631"/>
      <c r="F2539" s="631"/>
      <c r="G2539" s="631"/>
      <c r="H2539" s="631"/>
      <c r="I2539" s="631"/>
      <c r="J2539" s="631"/>
    </row>
    <row r="2540" spans="1:10" ht="12.75">
      <c r="A2540" s="631"/>
      <c r="B2540" s="631"/>
      <c r="C2540" s="631"/>
      <c r="D2540" s="631"/>
      <c r="E2540" s="631"/>
      <c r="F2540" s="631"/>
      <c r="G2540" s="631"/>
      <c r="H2540" s="631"/>
      <c r="I2540" s="631"/>
      <c r="J2540" s="631"/>
    </row>
    <row r="2541" spans="1:10" ht="12.75">
      <c r="A2541" s="631"/>
      <c r="B2541" s="631"/>
      <c r="C2541" s="631"/>
      <c r="D2541" s="631"/>
      <c r="E2541" s="631"/>
      <c r="F2541" s="631"/>
      <c r="G2541" s="631"/>
      <c r="H2541" s="631"/>
      <c r="I2541" s="631"/>
      <c r="J2541" s="631"/>
    </row>
    <row r="2542" spans="1:10" ht="12.75">
      <c r="A2542" s="631"/>
      <c r="B2542" s="631"/>
      <c r="C2542" s="631"/>
      <c r="D2542" s="631"/>
      <c r="E2542" s="631"/>
      <c r="F2542" s="631"/>
      <c r="G2542" s="631"/>
      <c r="H2542" s="631"/>
      <c r="I2542" s="631"/>
      <c r="J2542" s="631"/>
    </row>
    <row r="2543" spans="1:10" ht="12.75">
      <c r="A2543" s="631"/>
      <c r="B2543" s="631"/>
      <c r="C2543" s="631"/>
      <c r="D2543" s="631"/>
      <c r="E2543" s="631"/>
      <c r="F2543" s="631"/>
      <c r="G2543" s="631"/>
      <c r="H2543" s="631"/>
      <c r="I2543" s="631"/>
      <c r="J2543" s="631"/>
    </row>
    <row r="2544" spans="1:10" ht="12.75">
      <c r="A2544" s="631"/>
      <c r="B2544" s="631"/>
      <c r="C2544" s="631"/>
      <c r="D2544" s="631"/>
      <c r="E2544" s="631"/>
      <c r="F2544" s="631"/>
      <c r="G2544" s="631"/>
      <c r="H2544" s="631"/>
      <c r="I2544" s="631"/>
      <c r="J2544" s="631"/>
    </row>
    <row r="2545" spans="1:10" ht="12.75">
      <c r="A2545" s="631"/>
      <c r="B2545" s="631"/>
      <c r="C2545" s="631"/>
      <c r="D2545" s="631"/>
      <c r="E2545" s="631"/>
      <c r="F2545" s="631"/>
      <c r="G2545" s="631"/>
      <c r="H2545" s="631"/>
      <c r="I2545" s="631"/>
      <c r="J2545" s="631"/>
    </row>
    <row r="2546" spans="1:10" ht="12.75">
      <c r="A2546" s="631"/>
      <c r="B2546" s="631"/>
      <c r="C2546" s="631"/>
      <c r="D2546" s="631"/>
      <c r="E2546" s="631"/>
      <c r="F2546" s="631"/>
      <c r="G2546" s="631"/>
      <c r="H2546" s="631"/>
      <c r="I2546" s="631"/>
      <c r="J2546" s="631"/>
    </row>
    <row r="2547" spans="1:10" ht="12.75">
      <c r="A2547" s="631"/>
      <c r="B2547" s="631"/>
      <c r="C2547" s="631"/>
      <c r="D2547" s="631"/>
      <c r="E2547" s="631"/>
      <c r="F2547" s="631"/>
      <c r="G2547" s="631"/>
      <c r="H2547" s="631"/>
      <c r="I2547" s="631"/>
      <c r="J2547" s="631"/>
    </row>
    <row r="2548" spans="1:10" ht="12.75">
      <c r="A2548" s="631"/>
      <c r="B2548" s="631"/>
      <c r="C2548" s="631"/>
      <c r="D2548" s="631"/>
      <c r="E2548" s="631"/>
      <c r="F2548" s="631"/>
      <c r="G2548" s="631"/>
      <c r="H2548" s="631"/>
      <c r="I2548" s="631"/>
      <c r="J2548" s="631"/>
    </row>
    <row r="2549" spans="1:10" ht="12.75">
      <c r="A2549" s="631"/>
      <c r="B2549" s="631"/>
      <c r="C2549" s="631"/>
      <c r="D2549" s="631"/>
      <c r="E2549" s="631"/>
      <c r="F2549" s="631"/>
      <c r="G2549" s="631"/>
      <c r="H2549" s="631"/>
      <c r="I2549" s="631"/>
      <c r="J2549" s="631"/>
    </row>
    <row r="2550" spans="1:10" ht="12.75">
      <c r="A2550" s="631"/>
      <c r="B2550" s="631"/>
      <c r="C2550" s="631"/>
      <c r="D2550" s="631"/>
      <c r="E2550" s="631"/>
      <c r="F2550" s="631"/>
      <c r="G2550" s="631"/>
      <c r="H2550" s="631"/>
      <c r="I2550" s="631"/>
      <c r="J2550" s="631"/>
    </row>
    <row r="2551" spans="1:10" ht="12.75">
      <c r="A2551" s="631"/>
      <c r="B2551" s="631"/>
      <c r="C2551" s="631"/>
      <c r="D2551" s="631"/>
      <c r="E2551" s="631"/>
      <c r="F2551" s="631"/>
      <c r="G2551" s="631"/>
      <c r="H2551" s="631"/>
      <c r="I2551" s="631"/>
      <c r="J2551" s="631"/>
    </row>
    <row r="2552" spans="1:10" ht="12.75">
      <c r="A2552" s="631"/>
      <c r="B2552" s="631"/>
      <c r="C2552" s="631"/>
      <c r="D2552" s="631"/>
      <c r="E2552" s="631"/>
      <c r="F2552" s="631"/>
      <c r="G2552" s="631"/>
      <c r="H2552" s="631"/>
      <c r="I2552" s="631"/>
      <c r="J2552" s="631"/>
    </row>
    <row r="2553" spans="1:10" ht="12.75">
      <c r="A2553" s="631"/>
      <c r="B2553" s="631"/>
      <c r="C2553" s="631"/>
      <c r="D2553" s="631"/>
      <c r="E2553" s="631"/>
      <c r="F2553" s="631"/>
      <c r="G2553" s="631"/>
      <c r="H2553" s="631"/>
      <c r="I2553" s="631"/>
      <c r="J2553" s="631"/>
    </row>
    <row r="2554" spans="1:10" ht="12.75">
      <c r="A2554" s="631"/>
      <c r="B2554" s="631"/>
      <c r="C2554" s="631"/>
      <c r="D2554" s="631"/>
      <c r="E2554" s="631"/>
      <c r="F2554" s="631"/>
      <c r="G2554" s="631"/>
      <c r="H2554" s="631"/>
      <c r="I2554" s="631"/>
      <c r="J2554" s="631"/>
    </row>
    <row r="2555" spans="1:10" ht="12.75">
      <c r="A2555" s="631"/>
      <c r="B2555" s="631"/>
      <c r="C2555" s="631"/>
      <c r="D2555" s="631"/>
      <c r="E2555" s="631"/>
      <c r="F2555" s="631"/>
      <c r="G2555" s="631"/>
      <c r="H2555" s="631"/>
      <c r="I2555" s="631"/>
      <c r="J2555" s="631"/>
    </row>
    <row r="2556" spans="1:10" ht="12.75">
      <c r="A2556" s="631"/>
      <c r="B2556" s="631"/>
      <c r="C2556" s="631"/>
      <c r="D2556" s="631"/>
      <c r="E2556" s="631"/>
      <c r="F2556" s="631"/>
      <c r="G2556" s="631"/>
      <c r="H2556" s="631"/>
      <c r="I2556" s="631"/>
      <c r="J2556" s="631"/>
    </row>
    <row r="2557" spans="1:10" ht="12.75">
      <c r="A2557" s="631"/>
      <c r="B2557" s="631"/>
      <c r="C2557" s="631"/>
      <c r="D2557" s="631"/>
      <c r="E2557" s="631"/>
      <c r="F2557" s="631"/>
      <c r="G2557" s="631"/>
      <c r="H2557" s="631"/>
      <c r="I2557" s="631"/>
      <c r="J2557" s="631"/>
    </row>
    <row r="2558" spans="1:10" ht="12.75">
      <c r="A2558" s="631"/>
      <c r="B2558" s="631"/>
      <c r="C2558" s="631"/>
      <c r="D2558" s="631"/>
      <c r="E2558" s="631"/>
      <c r="F2558" s="631"/>
      <c r="G2558" s="631"/>
      <c r="H2558" s="631"/>
      <c r="I2558" s="631"/>
      <c r="J2558" s="631"/>
    </row>
    <row r="2559" spans="1:10" ht="12.75">
      <c r="A2559" s="631"/>
      <c r="B2559" s="631"/>
      <c r="C2559" s="631"/>
      <c r="D2559" s="631"/>
      <c r="E2559" s="631"/>
      <c r="F2559" s="631"/>
      <c r="G2559" s="631"/>
      <c r="H2559" s="631"/>
      <c r="I2559" s="631"/>
      <c r="J2559" s="631"/>
    </row>
    <row r="2560" spans="1:10" ht="12.75">
      <c r="A2560" s="631"/>
      <c r="B2560" s="631"/>
      <c r="C2560" s="631"/>
      <c r="D2560" s="631"/>
      <c r="E2560" s="631"/>
      <c r="F2560" s="631"/>
      <c r="G2560" s="631"/>
      <c r="H2560" s="631"/>
      <c r="I2560" s="631"/>
      <c r="J2560" s="631"/>
    </row>
    <row r="2561" spans="1:10" ht="12.75">
      <c r="A2561" s="631"/>
      <c r="B2561" s="631"/>
      <c r="C2561" s="631"/>
      <c r="D2561" s="631"/>
      <c r="E2561" s="631"/>
      <c r="F2561" s="631"/>
      <c r="G2561" s="631"/>
      <c r="H2561" s="631"/>
      <c r="I2561" s="631"/>
      <c r="J2561" s="631"/>
    </row>
    <row r="2562" spans="1:10" ht="12.75">
      <c r="A2562" s="631"/>
      <c r="B2562" s="631"/>
      <c r="C2562" s="631"/>
      <c r="D2562" s="631"/>
      <c r="E2562" s="631"/>
      <c r="F2562" s="631"/>
      <c r="G2562" s="631"/>
      <c r="H2562" s="631"/>
      <c r="I2562" s="631"/>
      <c r="J2562" s="631"/>
    </row>
    <row r="2563" spans="1:10" ht="12.75">
      <c r="A2563" s="631"/>
      <c r="B2563" s="631"/>
      <c r="C2563" s="631"/>
      <c r="D2563" s="631"/>
      <c r="E2563" s="631"/>
      <c r="F2563" s="631"/>
      <c r="G2563" s="631"/>
      <c r="H2563" s="631"/>
      <c r="I2563" s="631"/>
      <c r="J2563" s="631"/>
    </row>
    <row r="2564" spans="1:10" ht="12.75">
      <c r="A2564" s="631"/>
      <c r="B2564" s="631"/>
      <c r="C2564" s="631"/>
      <c r="D2564" s="631"/>
      <c r="E2564" s="631"/>
      <c r="F2564" s="631"/>
      <c r="G2564" s="631"/>
      <c r="H2564" s="631"/>
      <c r="I2564" s="631"/>
      <c r="J2564" s="631"/>
    </row>
    <row r="2565" spans="1:10" ht="12.75">
      <c r="A2565" s="631"/>
      <c r="B2565" s="631"/>
      <c r="C2565" s="631"/>
      <c r="D2565" s="631"/>
      <c r="E2565" s="631"/>
      <c r="F2565" s="631"/>
      <c r="G2565" s="631"/>
      <c r="H2565" s="631"/>
      <c r="I2565" s="631"/>
      <c r="J2565" s="631"/>
    </row>
    <row r="2566" spans="1:10" ht="12.75">
      <c r="A2566" s="631"/>
      <c r="B2566" s="631"/>
      <c r="C2566" s="631"/>
      <c r="D2566" s="631"/>
      <c r="E2566" s="631"/>
      <c r="F2566" s="631"/>
      <c r="G2566" s="631"/>
      <c r="H2566" s="631"/>
      <c r="I2566" s="631"/>
      <c r="J2566" s="631"/>
    </row>
    <row r="2567" spans="1:10" ht="12.75">
      <c r="A2567" s="631"/>
      <c r="B2567" s="631"/>
      <c r="C2567" s="631"/>
      <c r="D2567" s="631"/>
      <c r="E2567" s="631"/>
      <c r="F2567" s="631"/>
      <c r="G2567" s="631"/>
      <c r="H2567" s="631"/>
      <c r="I2567" s="631"/>
      <c r="J2567" s="631"/>
    </row>
    <row r="2568" spans="1:10" ht="12.75">
      <c r="A2568" s="631"/>
      <c r="B2568" s="631"/>
      <c r="C2568" s="631"/>
      <c r="D2568" s="631"/>
      <c r="E2568" s="631"/>
      <c r="F2568" s="631"/>
      <c r="G2568" s="631"/>
      <c r="H2568" s="631"/>
      <c r="I2568" s="631"/>
      <c r="J2568" s="631"/>
    </row>
    <row r="2569" spans="1:10" ht="12.75">
      <c r="A2569" s="631"/>
      <c r="B2569" s="631"/>
      <c r="C2569" s="631"/>
      <c r="D2569" s="631"/>
      <c r="E2569" s="631"/>
      <c r="F2569" s="631"/>
      <c r="G2569" s="631"/>
      <c r="H2569" s="631"/>
      <c r="I2569" s="631"/>
      <c r="J2569" s="631"/>
    </row>
    <row r="2570" spans="1:10" ht="12.75">
      <c r="A2570" s="631"/>
      <c r="B2570" s="631"/>
      <c r="C2570" s="631"/>
      <c r="D2570" s="631"/>
      <c r="E2570" s="631"/>
      <c r="F2570" s="631"/>
      <c r="G2570" s="631"/>
      <c r="H2570" s="631"/>
      <c r="I2570" s="631"/>
      <c r="J2570" s="631"/>
    </row>
    <row r="2571" spans="1:10" ht="12.75">
      <c r="A2571" s="631"/>
      <c r="B2571" s="631"/>
      <c r="C2571" s="631"/>
      <c r="D2571" s="631"/>
      <c r="E2571" s="631"/>
      <c r="F2571" s="631"/>
      <c r="G2571" s="631"/>
      <c r="H2571" s="631"/>
      <c r="I2571" s="631"/>
      <c r="J2571" s="631"/>
    </row>
    <row r="2572" spans="1:10" ht="12.75">
      <c r="A2572" s="631"/>
      <c r="B2572" s="631"/>
      <c r="C2572" s="631"/>
      <c r="D2572" s="631"/>
      <c r="E2572" s="631"/>
      <c r="F2572" s="631"/>
      <c r="G2572" s="631"/>
      <c r="H2572" s="631"/>
      <c r="I2572" s="631"/>
      <c r="J2572" s="631"/>
    </row>
    <row r="2573" spans="1:10" ht="12.75">
      <c r="A2573" s="631"/>
      <c r="B2573" s="631"/>
      <c r="C2573" s="631"/>
      <c r="D2573" s="631"/>
      <c r="E2573" s="631"/>
      <c r="F2573" s="631"/>
      <c r="G2573" s="631"/>
      <c r="H2573" s="631"/>
      <c r="I2573" s="631"/>
      <c r="J2573" s="631"/>
    </row>
    <row r="2574" spans="1:10" ht="12.75">
      <c r="A2574" s="631"/>
      <c r="B2574" s="631"/>
      <c r="C2574" s="631"/>
      <c r="D2574" s="631"/>
      <c r="E2574" s="631"/>
      <c r="F2574" s="631"/>
      <c r="G2574" s="631"/>
      <c r="H2574" s="631"/>
      <c r="I2574" s="631"/>
      <c r="J2574" s="631"/>
    </row>
    <row r="2575" spans="1:10" ht="12.75">
      <c r="A2575" s="631"/>
      <c r="B2575" s="631"/>
      <c r="C2575" s="631"/>
      <c r="D2575" s="631"/>
      <c r="E2575" s="631"/>
      <c r="F2575" s="631"/>
      <c r="G2575" s="631"/>
      <c r="H2575" s="631"/>
      <c r="I2575" s="631"/>
      <c r="J2575" s="631"/>
    </row>
    <row r="2576" spans="1:10" ht="12.75">
      <c r="A2576" s="631"/>
      <c r="B2576" s="631"/>
      <c r="C2576" s="631"/>
      <c r="D2576" s="631"/>
      <c r="E2576" s="631"/>
      <c r="F2576" s="631"/>
      <c r="G2576" s="631"/>
      <c r="H2576" s="631"/>
      <c r="I2576" s="631"/>
      <c r="J2576" s="631"/>
    </row>
    <row r="2577" spans="1:10" ht="12.75">
      <c r="A2577" s="631"/>
      <c r="B2577" s="631"/>
      <c r="C2577" s="631"/>
      <c r="D2577" s="631"/>
      <c r="E2577" s="631"/>
      <c r="F2577" s="631"/>
      <c r="G2577" s="631"/>
      <c r="H2577" s="631"/>
      <c r="I2577" s="631"/>
      <c r="J2577" s="631"/>
    </row>
    <row r="2578" spans="1:10" ht="12.75">
      <c r="A2578" s="631"/>
      <c r="B2578" s="631"/>
      <c r="C2578" s="631"/>
      <c r="D2578" s="631"/>
      <c r="E2578" s="631"/>
      <c r="F2578" s="631"/>
      <c r="G2578" s="631"/>
      <c r="H2578" s="631"/>
      <c r="I2578" s="631"/>
      <c r="J2578" s="631"/>
    </row>
    <row r="2579" spans="1:10" ht="12.75">
      <c r="A2579" s="631"/>
      <c r="B2579" s="631"/>
      <c r="C2579" s="631"/>
      <c r="D2579" s="631"/>
      <c r="E2579" s="631"/>
      <c r="F2579" s="631"/>
      <c r="G2579" s="631"/>
      <c r="H2579" s="631"/>
      <c r="I2579" s="631"/>
      <c r="J2579" s="631"/>
    </row>
    <row r="2580" spans="1:10" ht="12.75">
      <c r="A2580" s="631"/>
      <c r="B2580" s="631"/>
      <c r="C2580" s="631"/>
      <c r="D2580" s="631"/>
      <c r="E2580" s="631"/>
      <c r="F2580" s="631"/>
      <c r="G2580" s="631"/>
      <c r="H2580" s="631"/>
      <c r="I2580" s="631"/>
      <c r="J2580" s="631"/>
    </row>
    <row r="2581" spans="1:10" ht="12.75">
      <c r="A2581" s="631"/>
      <c r="B2581" s="631"/>
      <c r="C2581" s="631"/>
      <c r="D2581" s="631"/>
      <c r="E2581" s="631"/>
      <c r="F2581" s="631"/>
      <c r="G2581" s="631"/>
      <c r="H2581" s="631"/>
      <c r="I2581" s="631"/>
      <c r="J2581" s="631"/>
    </row>
    <row r="2582" spans="1:10" ht="12.75">
      <c r="A2582" s="631"/>
      <c r="B2582" s="631"/>
      <c r="C2582" s="631"/>
      <c r="D2582" s="631"/>
      <c r="E2582" s="631"/>
      <c r="F2582" s="631"/>
      <c r="G2582" s="631"/>
      <c r="H2582" s="631"/>
      <c r="I2582" s="631"/>
      <c r="J2582" s="631"/>
    </row>
    <row r="2583" spans="1:10" ht="12.75">
      <c r="A2583" s="631"/>
      <c r="B2583" s="631"/>
      <c r="C2583" s="631"/>
      <c r="D2583" s="631"/>
      <c r="E2583" s="631"/>
      <c r="F2583" s="631"/>
      <c r="G2583" s="631"/>
      <c r="H2583" s="631"/>
      <c r="I2583" s="631"/>
      <c r="J2583" s="631"/>
    </row>
    <row r="2584" spans="1:10" ht="12.75">
      <c r="A2584" s="631"/>
      <c r="B2584" s="631"/>
      <c r="C2584" s="631"/>
      <c r="D2584" s="631"/>
      <c r="E2584" s="631"/>
      <c r="F2584" s="631"/>
      <c r="G2584" s="631"/>
      <c r="H2584" s="631"/>
      <c r="I2584" s="631"/>
      <c r="J2584" s="631"/>
    </row>
    <row r="2585" spans="1:10" ht="12.75">
      <c r="A2585" s="631"/>
      <c r="B2585" s="631"/>
      <c r="C2585" s="631"/>
      <c r="D2585" s="631"/>
      <c r="E2585" s="631"/>
      <c r="F2585" s="631"/>
      <c r="G2585" s="631"/>
      <c r="H2585" s="631"/>
      <c r="I2585" s="631"/>
      <c r="J2585" s="631"/>
    </row>
    <row r="2586" spans="1:10" ht="12.75">
      <c r="A2586" s="631"/>
      <c r="B2586" s="631"/>
      <c r="C2586" s="631"/>
      <c r="D2586" s="631"/>
      <c r="E2586" s="631"/>
      <c r="F2586" s="631"/>
      <c r="G2586" s="631"/>
      <c r="H2586" s="631"/>
      <c r="I2586" s="631"/>
      <c r="J2586" s="631"/>
    </row>
    <row r="2587" spans="1:10" ht="12.75">
      <c r="A2587" s="631"/>
      <c r="B2587" s="631"/>
      <c r="C2587" s="631"/>
      <c r="D2587" s="631"/>
      <c r="E2587" s="631"/>
      <c r="F2587" s="631"/>
      <c r="G2587" s="631"/>
      <c r="H2587" s="631"/>
      <c r="I2587" s="631"/>
      <c r="J2587" s="631"/>
    </row>
    <row r="2588" spans="1:10" ht="12.75">
      <c r="A2588" s="631"/>
      <c r="B2588" s="631"/>
      <c r="C2588" s="631"/>
      <c r="D2588" s="631"/>
      <c r="E2588" s="631"/>
      <c r="F2588" s="631"/>
      <c r="G2588" s="631"/>
      <c r="H2588" s="631"/>
      <c r="I2588" s="631"/>
      <c r="J2588" s="631"/>
    </row>
    <row r="2589" spans="1:10" ht="12.75">
      <c r="A2589" s="631"/>
      <c r="B2589" s="631"/>
      <c r="C2589" s="631"/>
      <c r="D2589" s="631"/>
      <c r="E2589" s="631"/>
      <c r="F2589" s="631"/>
      <c r="G2589" s="631"/>
      <c r="H2589" s="631"/>
      <c r="I2589" s="631"/>
      <c r="J2589" s="631"/>
    </row>
    <row r="2590" spans="1:10" ht="12.75">
      <c r="A2590" s="631"/>
      <c r="B2590" s="631"/>
      <c r="C2590" s="631"/>
      <c r="D2590" s="631"/>
      <c r="E2590" s="631"/>
      <c r="F2590" s="631"/>
      <c r="G2590" s="631"/>
      <c r="H2590" s="631"/>
      <c r="I2590" s="631"/>
      <c r="J2590" s="631"/>
    </row>
    <row r="2591" spans="1:10" ht="12.75">
      <c r="A2591" s="631"/>
      <c r="B2591" s="631"/>
      <c r="C2591" s="631"/>
      <c r="D2591" s="631"/>
      <c r="E2591" s="631"/>
      <c r="F2591" s="631"/>
      <c r="G2591" s="631"/>
      <c r="H2591" s="631"/>
      <c r="I2591" s="631"/>
      <c r="J2591" s="631"/>
    </row>
    <row r="2592" spans="1:10" ht="12.75">
      <c r="A2592" s="631"/>
      <c r="B2592" s="631"/>
      <c r="C2592" s="631"/>
      <c r="D2592" s="631"/>
      <c r="E2592" s="631"/>
      <c r="F2592" s="631"/>
      <c r="G2592" s="631"/>
      <c r="H2592" s="631"/>
      <c r="I2592" s="631"/>
      <c r="J2592" s="631"/>
    </row>
    <row r="2593" spans="1:10" ht="12.75">
      <c r="A2593" s="631"/>
      <c r="B2593" s="631"/>
      <c r="C2593" s="631"/>
      <c r="D2593" s="631"/>
      <c r="E2593" s="631"/>
      <c r="F2593" s="631"/>
      <c r="G2593" s="631"/>
      <c r="H2593" s="631"/>
      <c r="I2593" s="631"/>
      <c r="J2593" s="631"/>
    </row>
    <row r="2594" spans="1:10" ht="12.75">
      <c r="A2594" s="631"/>
      <c r="B2594" s="631"/>
      <c r="C2594" s="631"/>
      <c r="D2594" s="631"/>
      <c r="E2594" s="631"/>
      <c r="F2594" s="631"/>
      <c r="G2594" s="631"/>
      <c r="H2594" s="631"/>
      <c r="I2594" s="631"/>
      <c r="J2594" s="631"/>
    </row>
    <row r="2595" spans="1:10" ht="12.75">
      <c r="A2595" s="631"/>
      <c r="B2595" s="631"/>
      <c r="C2595" s="631"/>
      <c r="D2595" s="631"/>
      <c r="E2595" s="631"/>
      <c r="F2595" s="631"/>
      <c r="G2595" s="631"/>
      <c r="H2595" s="631"/>
      <c r="I2595" s="631"/>
      <c r="J2595" s="631"/>
    </row>
    <row r="2596" spans="1:10" ht="12.75">
      <c r="A2596" s="631"/>
      <c r="B2596" s="631"/>
      <c r="C2596" s="631"/>
      <c r="D2596" s="631"/>
      <c r="E2596" s="631"/>
      <c r="F2596" s="631"/>
      <c r="G2596" s="631"/>
      <c r="H2596" s="631"/>
      <c r="I2596" s="631"/>
      <c r="J2596" s="631"/>
    </row>
    <row r="2597" spans="1:10" ht="12.75">
      <c r="A2597" s="631"/>
      <c r="B2597" s="631"/>
      <c r="C2597" s="631"/>
      <c r="D2597" s="631"/>
      <c r="E2597" s="631"/>
      <c r="F2597" s="631"/>
      <c r="G2597" s="631"/>
      <c r="H2597" s="631"/>
      <c r="I2597" s="631"/>
      <c r="J2597" s="631"/>
    </row>
    <row r="2598" spans="1:10" ht="12.75">
      <c r="A2598" s="631"/>
      <c r="B2598" s="631"/>
      <c r="C2598" s="631"/>
      <c r="D2598" s="631"/>
      <c r="E2598" s="631"/>
      <c r="F2598" s="631"/>
      <c r="G2598" s="631"/>
      <c r="H2598" s="631"/>
      <c r="I2598" s="631"/>
      <c r="J2598" s="631"/>
    </row>
    <row r="2599" spans="1:10" ht="12.75">
      <c r="A2599" s="631"/>
      <c r="B2599" s="631"/>
      <c r="C2599" s="631"/>
      <c r="D2599" s="631"/>
      <c r="E2599" s="631"/>
      <c r="F2599" s="631"/>
      <c r="G2599" s="631"/>
      <c r="H2599" s="631"/>
      <c r="I2599" s="631"/>
      <c r="J2599" s="631"/>
    </row>
    <row r="2600" spans="1:10" ht="12.75">
      <c r="A2600" s="631"/>
      <c r="B2600" s="631"/>
      <c r="C2600" s="631"/>
      <c r="D2600" s="631"/>
      <c r="E2600" s="631"/>
      <c r="F2600" s="631"/>
      <c r="G2600" s="631"/>
      <c r="H2600" s="631"/>
      <c r="I2600" s="631"/>
      <c r="J2600" s="631"/>
    </row>
    <row r="2601" spans="1:10" ht="12.75">
      <c r="A2601" s="631"/>
      <c r="B2601" s="631"/>
      <c r="C2601" s="631"/>
      <c r="D2601" s="631"/>
      <c r="E2601" s="631"/>
      <c r="F2601" s="631"/>
      <c r="G2601" s="631"/>
      <c r="H2601" s="631"/>
      <c r="I2601" s="631"/>
      <c r="J2601" s="631"/>
    </row>
    <row r="2602" spans="1:10" ht="12.75">
      <c r="A2602" s="631"/>
      <c r="B2602" s="631"/>
      <c r="C2602" s="631"/>
      <c r="D2602" s="631"/>
      <c r="E2602" s="631"/>
      <c r="F2602" s="631"/>
      <c r="G2602" s="631"/>
      <c r="H2602" s="631"/>
      <c r="I2602" s="631"/>
      <c r="J2602" s="631"/>
    </row>
    <row r="2603" spans="1:10" ht="12.75">
      <c r="A2603" s="631"/>
      <c r="B2603" s="631"/>
      <c r="C2603" s="631"/>
      <c r="D2603" s="631"/>
      <c r="E2603" s="631"/>
      <c r="F2603" s="631"/>
      <c r="G2603" s="631"/>
      <c r="H2603" s="631"/>
      <c r="I2603" s="631"/>
      <c r="J2603" s="631"/>
    </row>
    <row r="2604" spans="1:10" ht="12.75">
      <c r="A2604" s="631"/>
      <c r="B2604" s="631"/>
      <c r="C2604" s="631"/>
      <c r="D2604" s="631"/>
      <c r="E2604" s="631"/>
      <c r="F2604" s="631"/>
      <c r="G2604" s="631"/>
      <c r="H2604" s="631"/>
      <c r="I2604" s="631"/>
      <c r="J2604" s="631"/>
    </row>
    <row r="2605" spans="1:10" ht="12.75">
      <c r="A2605" s="631"/>
      <c r="B2605" s="631"/>
      <c r="C2605" s="631"/>
      <c r="D2605" s="631"/>
      <c r="E2605" s="631"/>
      <c r="F2605" s="631"/>
      <c r="G2605" s="631"/>
      <c r="H2605" s="631"/>
      <c r="I2605" s="631"/>
      <c r="J2605" s="631"/>
    </row>
    <row r="2606" spans="1:10" ht="12.75">
      <c r="A2606" s="631"/>
      <c r="B2606" s="631"/>
      <c r="C2606" s="631"/>
      <c r="D2606" s="631"/>
      <c r="E2606" s="631"/>
      <c r="F2606" s="631"/>
      <c r="G2606" s="631"/>
      <c r="H2606" s="631"/>
      <c r="I2606" s="631"/>
      <c r="J2606" s="631"/>
    </row>
    <row r="2607" spans="1:10" ht="12.75">
      <c r="A2607" s="631"/>
      <c r="B2607" s="631"/>
      <c r="C2607" s="631"/>
      <c r="D2607" s="631"/>
      <c r="E2607" s="631"/>
      <c r="F2607" s="631"/>
      <c r="G2607" s="631"/>
      <c r="H2607" s="631"/>
      <c r="I2607" s="631"/>
      <c r="J2607" s="631"/>
    </row>
    <row r="2608" spans="1:10" ht="12.75">
      <c r="A2608" s="631"/>
      <c r="B2608" s="631"/>
      <c r="C2608" s="631"/>
      <c r="D2608" s="631"/>
      <c r="E2608" s="631"/>
      <c r="F2608" s="631"/>
      <c r="G2608" s="631"/>
      <c r="H2608" s="631"/>
      <c r="I2608" s="631"/>
      <c r="J2608" s="631"/>
    </row>
    <row r="2609" spans="1:10" ht="12.75">
      <c r="A2609" s="631"/>
      <c r="B2609" s="631"/>
      <c r="C2609" s="631"/>
      <c r="D2609" s="631"/>
      <c r="E2609" s="631"/>
      <c r="F2609" s="631"/>
      <c r="G2609" s="631"/>
      <c r="H2609" s="631"/>
      <c r="I2609" s="631"/>
      <c r="J2609" s="631"/>
    </row>
    <row r="2610" spans="1:10" ht="12.75">
      <c r="A2610" s="631"/>
      <c r="B2610" s="631"/>
      <c r="C2610" s="631"/>
      <c r="D2610" s="631"/>
      <c r="E2610" s="631"/>
      <c r="F2610" s="631"/>
      <c r="G2610" s="631"/>
      <c r="H2610" s="631"/>
      <c r="I2610" s="631"/>
      <c r="J2610" s="631"/>
    </row>
    <row r="2611" spans="1:10" ht="12.75">
      <c r="A2611" s="631"/>
      <c r="B2611" s="631"/>
      <c r="C2611" s="631"/>
      <c r="D2611" s="631"/>
      <c r="E2611" s="631"/>
      <c r="F2611" s="631"/>
      <c r="G2611" s="631"/>
      <c r="H2611" s="631"/>
      <c r="I2611" s="631"/>
      <c r="J2611" s="631"/>
    </row>
    <row r="2612" spans="1:10" ht="12.75">
      <c r="A2612" s="631"/>
      <c r="B2612" s="631"/>
      <c r="C2612" s="631"/>
      <c r="D2612" s="631"/>
      <c r="E2612" s="631"/>
      <c r="F2612" s="631"/>
      <c r="G2612" s="631"/>
      <c r="H2612" s="631"/>
      <c r="I2612" s="631"/>
      <c r="J2612" s="631"/>
    </row>
    <row r="2613" spans="1:10" ht="12.75">
      <c r="A2613" s="631"/>
      <c r="B2613" s="631"/>
      <c r="C2613" s="631"/>
      <c r="D2613" s="631"/>
      <c r="E2613" s="631"/>
      <c r="F2613" s="631"/>
      <c r="G2613" s="631"/>
      <c r="H2613" s="631"/>
      <c r="I2613" s="631"/>
      <c r="J2613" s="631"/>
    </row>
    <row r="2614" spans="1:10" ht="12.75">
      <c r="A2614" s="631"/>
      <c r="B2614" s="631"/>
      <c r="C2614" s="631"/>
      <c r="D2614" s="631"/>
      <c r="E2614" s="631"/>
      <c r="F2614" s="631"/>
      <c r="G2614" s="631"/>
      <c r="H2614" s="631"/>
      <c r="I2614" s="631"/>
      <c r="J2614" s="631"/>
    </row>
    <row r="2615" spans="1:10" ht="12.75">
      <c r="A2615" s="631"/>
      <c r="B2615" s="631"/>
      <c r="C2615" s="631"/>
      <c r="D2615" s="631"/>
      <c r="E2615" s="631"/>
      <c r="F2615" s="631"/>
      <c r="G2615" s="631"/>
      <c r="H2615" s="631"/>
      <c r="I2615" s="631"/>
      <c r="J2615" s="631"/>
    </row>
    <row r="2616" spans="1:10" ht="12.75">
      <c r="A2616" s="631"/>
      <c r="B2616" s="631"/>
      <c r="C2616" s="631"/>
      <c r="D2616" s="631"/>
      <c r="E2616" s="631"/>
      <c r="F2616" s="631"/>
      <c r="G2616" s="631"/>
      <c r="H2616" s="631"/>
      <c r="I2616" s="631"/>
      <c r="J2616" s="631"/>
    </row>
    <row r="2617" spans="1:10" ht="12.75">
      <c r="A2617" s="631"/>
      <c r="B2617" s="631"/>
      <c r="C2617" s="631"/>
      <c r="D2617" s="631"/>
      <c r="E2617" s="631"/>
      <c r="F2617" s="631"/>
      <c r="G2617" s="631"/>
      <c r="H2617" s="631"/>
      <c r="I2617" s="631"/>
      <c r="J2617" s="631"/>
    </row>
    <row r="2618" spans="1:10" ht="12.75">
      <c r="A2618" s="631"/>
      <c r="B2618" s="631"/>
      <c r="C2618" s="631"/>
      <c r="D2618" s="631"/>
      <c r="E2618" s="631"/>
      <c r="F2618" s="631"/>
      <c r="G2618" s="631"/>
      <c r="H2618" s="631"/>
      <c r="I2618" s="631"/>
      <c r="J2618" s="631"/>
    </row>
    <row r="2619" spans="1:10" ht="12.75">
      <c r="A2619" s="631"/>
      <c r="B2619" s="631"/>
      <c r="C2619" s="631"/>
      <c r="D2619" s="631"/>
      <c r="E2619" s="631"/>
      <c r="F2619" s="631"/>
      <c r="G2619" s="631"/>
      <c r="H2619" s="631"/>
      <c r="I2619" s="631"/>
      <c r="J2619" s="631"/>
    </row>
    <row r="2620" spans="1:10" ht="12.75">
      <c r="A2620" s="631"/>
      <c r="B2620" s="631"/>
      <c r="C2620" s="631"/>
      <c r="D2620" s="631"/>
      <c r="E2620" s="631"/>
      <c r="F2620" s="631"/>
      <c r="G2620" s="631"/>
      <c r="H2620" s="631"/>
      <c r="I2620" s="631"/>
      <c r="J2620" s="631"/>
    </row>
    <row r="2621" spans="1:10" ht="12.75">
      <c r="A2621" s="631"/>
      <c r="B2621" s="631"/>
      <c r="C2621" s="631"/>
      <c r="D2621" s="631"/>
      <c r="E2621" s="631"/>
      <c r="F2621" s="631"/>
      <c r="G2621" s="631"/>
      <c r="H2621" s="631"/>
      <c r="I2621" s="631"/>
      <c r="J2621" s="631"/>
    </row>
    <row r="2622" spans="1:10" ht="12.75">
      <c r="A2622" s="631"/>
      <c r="B2622" s="631"/>
      <c r="C2622" s="631"/>
      <c r="D2622" s="631"/>
      <c r="E2622" s="631"/>
      <c r="F2622" s="631"/>
      <c r="G2622" s="631"/>
      <c r="H2622" s="631"/>
      <c r="I2622" s="631"/>
      <c r="J2622" s="631"/>
    </row>
    <row r="2623" spans="1:10" ht="12.75">
      <c r="A2623" s="631"/>
      <c r="B2623" s="631"/>
      <c r="C2623" s="631"/>
      <c r="D2623" s="631"/>
      <c r="E2623" s="631"/>
      <c r="F2623" s="631"/>
      <c r="G2623" s="631"/>
      <c r="H2623" s="631"/>
      <c r="I2623" s="631"/>
      <c r="J2623" s="631"/>
    </row>
    <row r="2624" spans="1:10" ht="12.75">
      <c r="A2624" s="631"/>
      <c r="B2624" s="631"/>
      <c r="C2624" s="631"/>
      <c r="D2624" s="631"/>
      <c r="E2624" s="631"/>
      <c r="F2624" s="631"/>
      <c r="G2624" s="631"/>
      <c r="H2624" s="631"/>
      <c r="I2624" s="631"/>
      <c r="J2624" s="631"/>
    </row>
    <row r="2625" spans="1:10" ht="12.75">
      <c r="A2625" s="631"/>
      <c r="B2625" s="631"/>
      <c r="C2625" s="631"/>
      <c r="D2625" s="631"/>
      <c r="E2625" s="631"/>
      <c r="F2625" s="631"/>
      <c r="G2625" s="631"/>
      <c r="H2625" s="631"/>
      <c r="I2625" s="631"/>
      <c r="J2625" s="631"/>
    </row>
    <row r="2626" spans="1:10" ht="12.75">
      <c r="A2626" s="631"/>
      <c r="B2626" s="631"/>
      <c r="C2626" s="631"/>
      <c r="D2626" s="631"/>
      <c r="E2626" s="631"/>
      <c r="F2626" s="631"/>
      <c r="G2626" s="631"/>
      <c r="H2626" s="631"/>
      <c r="I2626" s="631"/>
      <c r="J2626" s="631"/>
    </row>
    <row r="2627" spans="1:10" ht="12.75">
      <c r="A2627" s="631"/>
      <c r="B2627" s="631"/>
      <c r="C2627" s="631"/>
      <c r="D2627" s="631"/>
      <c r="E2627" s="631"/>
      <c r="F2627" s="631"/>
      <c r="G2627" s="631"/>
      <c r="H2627" s="631"/>
      <c r="I2627" s="631"/>
      <c r="J2627" s="631"/>
    </row>
    <row r="2628" spans="1:10" ht="12.75">
      <c r="A2628" s="631"/>
      <c r="B2628" s="631"/>
      <c r="C2628" s="631"/>
      <c r="D2628" s="631"/>
      <c r="E2628" s="631"/>
      <c r="F2628" s="631"/>
      <c r="G2628" s="631"/>
      <c r="H2628" s="631"/>
      <c r="I2628" s="631"/>
      <c r="J2628" s="631"/>
    </row>
    <row r="2629" spans="1:10" ht="12.75">
      <c r="A2629" s="631"/>
      <c r="B2629" s="631"/>
      <c r="C2629" s="631"/>
      <c r="D2629" s="631"/>
      <c r="E2629" s="631"/>
      <c r="F2629" s="631"/>
      <c r="G2629" s="631"/>
      <c r="H2629" s="631"/>
      <c r="I2629" s="631"/>
      <c r="J2629" s="631"/>
    </row>
    <row r="2630" spans="1:10" ht="12.75">
      <c r="A2630" s="631"/>
      <c r="B2630" s="631"/>
      <c r="C2630" s="631"/>
      <c r="D2630" s="631"/>
      <c r="E2630" s="631"/>
      <c r="F2630" s="631"/>
      <c r="G2630" s="631"/>
      <c r="H2630" s="631"/>
      <c r="I2630" s="631"/>
      <c r="J2630" s="631"/>
    </row>
    <row r="2631" spans="1:10" ht="12.75">
      <c r="A2631" s="631"/>
      <c r="B2631" s="631"/>
      <c r="C2631" s="631"/>
      <c r="D2631" s="631"/>
      <c r="E2631" s="631"/>
      <c r="F2631" s="631"/>
      <c r="G2631" s="631"/>
      <c r="H2631" s="631"/>
      <c r="I2631" s="631"/>
      <c r="J2631" s="631"/>
    </row>
    <row r="2632" spans="1:10" ht="12.75">
      <c r="A2632" s="631"/>
      <c r="B2632" s="631"/>
      <c r="C2632" s="631"/>
      <c r="D2632" s="631"/>
      <c r="E2632" s="631"/>
      <c r="F2632" s="631"/>
      <c r="G2632" s="631"/>
      <c r="H2632" s="631"/>
      <c r="I2632" s="631"/>
      <c r="J2632" s="631"/>
    </row>
    <row r="2633" spans="1:10" ht="12.75">
      <c r="A2633" s="631"/>
      <c r="B2633" s="631"/>
      <c r="C2633" s="631"/>
      <c r="D2633" s="631"/>
      <c r="E2633" s="631"/>
      <c r="F2633" s="631"/>
      <c r="G2633" s="631"/>
      <c r="H2633" s="631"/>
      <c r="I2633" s="631"/>
      <c r="J2633" s="631"/>
    </row>
    <row r="2634" spans="1:10" ht="12.75">
      <c r="A2634" s="631"/>
      <c r="B2634" s="631"/>
      <c r="C2634" s="631"/>
      <c r="D2634" s="631"/>
      <c r="E2634" s="631"/>
      <c r="F2634" s="631"/>
      <c r="G2634" s="631"/>
      <c r="H2634" s="631"/>
      <c r="I2634" s="631"/>
      <c r="J2634" s="631"/>
    </row>
    <row r="2635" spans="1:10" ht="12.75">
      <c r="A2635" s="631"/>
      <c r="B2635" s="631"/>
      <c r="C2635" s="631"/>
      <c r="D2635" s="631"/>
      <c r="E2635" s="631"/>
      <c r="F2635" s="631"/>
      <c r="G2635" s="631"/>
      <c r="H2635" s="631"/>
      <c r="I2635" s="631"/>
      <c r="J2635" s="631"/>
    </row>
    <row r="2636" spans="1:10" ht="12.75">
      <c r="A2636" s="631"/>
      <c r="B2636" s="631"/>
      <c r="C2636" s="631"/>
      <c r="D2636" s="631"/>
      <c r="E2636" s="631"/>
      <c r="F2636" s="631"/>
      <c r="G2636" s="631"/>
      <c r="H2636" s="631"/>
      <c r="I2636" s="631"/>
      <c r="J2636" s="631"/>
    </row>
    <row r="2637" spans="1:10" ht="12.75">
      <c r="A2637" s="631"/>
      <c r="B2637" s="631"/>
      <c r="C2637" s="631"/>
      <c r="D2637" s="631"/>
      <c r="E2637" s="631"/>
      <c r="F2637" s="631"/>
      <c r="G2637" s="631"/>
      <c r="H2637" s="631"/>
      <c r="I2637" s="631"/>
      <c r="J2637" s="631"/>
    </row>
    <row r="2638" spans="1:10" ht="12.75">
      <c r="A2638" s="631"/>
      <c r="B2638" s="631"/>
      <c r="C2638" s="631"/>
      <c r="D2638" s="631"/>
      <c r="E2638" s="631"/>
      <c r="F2638" s="631"/>
      <c r="G2638" s="631"/>
      <c r="H2638" s="631"/>
      <c r="I2638" s="631"/>
      <c r="J2638" s="631"/>
    </row>
    <row r="2639" spans="1:10" ht="12.75">
      <c r="A2639" s="631"/>
      <c r="B2639" s="631"/>
      <c r="C2639" s="631"/>
      <c r="D2639" s="631"/>
      <c r="E2639" s="631"/>
      <c r="F2639" s="631"/>
      <c r="G2639" s="631"/>
      <c r="H2639" s="631"/>
      <c r="I2639" s="631"/>
      <c r="J2639" s="631"/>
    </row>
    <row r="2640" spans="1:10" ht="12.75">
      <c r="A2640" s="631"/>
      <c r="B2640" s="631"/>
      <c r="C2640" s="631"/>
      <c r="D2640" s="631"/>
      <c r="E2640" s="631"/>
      <c r="F2640" s="631"/>
      <c r="G2640" s="631"/>
      <c r="H2640" s="631"/>
      <c r="I2640" s="631"/>
      <c r="J2640" s="631"/>
    </row>
    <row r="2641" spans="1:10" ht="12.75">
      <c r="A2641" s="631"/>
      <c r="B2641" s="631"/>
      <c r="C2641" s="631"/>
      <c r="D2641" s="631"/>
      <c r="E2641" s="631"/>
      <c r="F2641" s="631"/>
      <c r="G2641" s="631"/>
      <c r="H2641" s="631"/>
      <c r="I2641" s="631"/>
      <c r="J2641" s="631"/>
    </row>
    <row r="2642" spans="1:10" ht="12.75">
      <c r="A2642" s="631"/>
      <c r="B2642" s="631"/>
      <c r="C2642" s="631"/>
      <c r="D2642" s="631"/>
      <c r="E2642" s="631"/>
      <c r="F2642" s="631"/>
      <c r="G2642" s="631"/>
      <c r="H2642" s="631"/>
      <c r="I2642" s="631"/>
      <c r="J2642" s="631"/>
    </row>
    <row r="2643" spans="1:10" ht="12.75">
      <c r="A2643" s="631"/>
      <c r="B2643" s="631"/>
      <c r="C2643" s="631"/>
      <c r="D2643" s="631"/>
      <c r="E2643" s="631"/>
      <c r="F2643" s="631"/>
      <c r="G2643" s="631"/>
      <c r="H2643" s="631"/>
      <c r="I2643" s="631"/>
      <c r="J2643" s="631"/>
    </row>
    <row r="2644" spans="1:10" ht="12.75">
      <c r="A2644" s="631"/>
      <c r="B2644" s="631"/>
      <c r="C2644" s="631"/>
      <c r="D2644" s="631"/>
      <c r="E2644" s="631"/>
      <c r="F2644" s="631"/>
      <c r="G2644" s="631"/>
      <c r="H2644" s="631"/>
      <c r="I2644" s="631"/>
      <c r="J2644" s="631"/>
    </row>
    <row r="2645" spans="1:10" ht="12.75">
      <c r="A2645" s="631"/>
      <c r="B2645" s="631"/>
      <c r="C2645" s="631"/>
      <c r="D2645" s="631"/>
      <c r="E2645" s="631"/>
      <c r="F2645" s="631"/>
      <c r="G2645" s="631"/>
      <c r="H2645" s="631"/>
      <c r="I2645" s="631"/>
      <c r="J2645" s="631"/>
    </row>
    <row r="2646" spans="1:10" ht="12.75">
      <c r="A2646" s="631"/>
      <c r="B2646" s="631"/>
      <c r="C2646" s="631"/>
      <c r="D2646" s="631"/>
      <c r="E2646" s="631"/>
      <c r="F2646" s="631"/>
      <c r="G2646" s="631"/>
      <c r="H2646" s="631"/>
      <c r="I2646" s="631"/>
      <c r="J2646" s="631"/>
    </row>
    <row r="2647" spans="1:10" ht="12.75">
      <c r="A2647" s="631"/>
      <c r="B2647" s="631"/>
      <c r="C2647" s="631"/>
      <c r="D2647" s="631"/>
      <c r="E2647" s="631"/>
      <c r="F2647" s="631"/>
      <c r="G2647" s="631"/>
      <c r="H2647" s="631"/>
      <c r="I2647" s="631"/>
      <c r="J2647" s="631"/>
    </row>
    <row r="2648" spans="1:10" ht="12.75">
      <c r="A2648" s="631"/>
      <c r="B2648" s="631"/>
      <c r="C2648" s="631"/>
      <c r="D2648" s="631"/>
      <c r="E2648" s="631"/>
      <c r="F2648" s="631"/>
      <c r="G2648" s="631"/>
      <c r="H2648" s="631"/>
      <c r="I2648" s="631"/>
      <c r="J2648" s="631"/>
    </row>
    <row r="2649" spans="1:10" ht="12.75">
      <c r="A2649" s="631"/>
      <c r="B2649" s="631"/>
      <c r="C2649" s="631"/>
      <c r="D2649" s="631"/>
      <c r="E2649" s="631"/>
      <c r="F2649" s="631"/>
      <c r="G2649" s="631"/>
      <c r="H2649" s="631"/>
      <c r="I2649" s="631"/>
      <c r="J2649" s="631"/>
    </row>
    <row r="2650" spans="1:10" ht="12.75">
      <c r="A2650" s="631"/>
      <c r="B2650" s="631"/>
      <c r="C2650" s="631"/>
      <c r="D2650" s="631"/>
      <c r="E2650" s="631"/>
      <c r="F2650" s="631"/>
      <c r="G2650" s="631"/>
      <c r="H2650" s="631"/>
      <c r="I2650" s="631"/>
      <c r="J2650" s="631"/>
    </row>
    <row r="2651" spans="1:10" ht="12.75">
      <c r="A2651" s="631"/>
      <c r="B2651" s="631"/>
      <c r="C2651" s="631"/>
      <c r="D2651" s="631"/>
      <c r="E2651" s="631"/>
      <c r="F2651" s="631"/>
      <c r="G2651" s="631"/>
      <c r="H2651" s="631"/>
      <c r="I2651" s="631"/>
      <c r="J2651" s="631"/>
    </row>
    <row r="2652" spans="1:10" ht="12.75">
      <c r="A2652" s="631"/>
      <c r="B2652" s="631"/>
      <c r="C2652" s="631"/>
      <c r="D2652" s="631"/>
      <c r="E2652" s="631"/>
      <c r="F2652" s="631"/>
      <c r="G2652" s="631"/>
      <c r="H2652" s="631"/>
      <c r="I2652" s="631"/>
      <c r="J2652" s="631"/>
    </row>
    <row r="2653" spans="1:10" ht="12.75">
      <c r="A2653" s="631"/>
      <c r="B2653" s="631"/>
      <c r="C2653" s="631"/>
      <c r="D2653" s="631"/>
      <c r="E2653" s="631"/>
      <c r="F2653" s="631"/>
      <c r="G2653" s="631"/>
      <c r="H2653" s="631"/>
      <c r="I2653" s="631"/>
      <c r="J2653" s="631"/>
    </row>
    <row r="2654" spans="1:10" ht="12.75">
      <c r="A2654" s="631"/>
      <c r="B2654" s="631"/>
      <c r="C2654" s="631"/>
      <c r="D2654" s="631"/>
      <c r="E2654" s="631"/>
      <c r="F2654" s="631"/>
      <c r="G2654" s="631"/>
      <c r="H2654" s="631"/>
      <c r="I2654" s="631"/>
      <c r="J2654" s="631"/>
    </row>
    <row r="2655" spans="1:10" ht="12.75">
      <c r="A2655" s="631"/>
      <c r="B2655" s="631"/>
      <c r="C2655" s="631"/>
      <c r="D2655" s="631"/>
      <c r="E2655" s="631"/>
      <c r="F2655" s="631"/>
      <c r="G2655" s="631"/>
      <c r="H2655" s="631"/>
      <c r="I2655" s="631"/>
      <c r="J2655" s="631"/>
    </row>
    <row r="2656" spans="1:10" ht="12.75">
      <c r="A2656" s="631"/>
      <c r="B2656" s="631"/>
      <c r="C2656" s="631"/>
      <c r="D2656" s="631"/>
      <c r="E2656" s="631"/>
      <c r="F2656" s="631"/>
      <c r="G2656" s="631"/>
      <c r="H2656" s="631"/>
      <c r="I2656" s="631"/>
      <c r="J2656" s="631"/>
    </row>
    <row r="2657" spans="1:10" ht="12.75">
      <c r="A2657" s="631"/>
      <c r="B2657" s="631"/>
      <c r="C2657" s="631"/>
      <c r="D2657" s="631"/>
      <c r="E2657" s="631"/>
      <c r="F2657" s="631"/>
      <c r="G2657" s="631"/>
      <c r="H2657" s="631"/>
      <c r="I2657" s="631"/>
      <c r="J2657" s="631"/>
    </row>
    <row r="2658" spans="1:10" ht="12.75">
      <c r="A2658" s="631"/>
      <c r="B2658" s="631"/>
      <c r="C2658" s="631"/>
      <c r="D2658" s="631"/>
      <c r="E2658" s="631"/>
      <c r="F2658" s="631"/>
      <c r="G2658" s="631"/>
      <c r="H2658" s="631"/>
      <c r="I2658" s="631"/>
      <c r="J2658" s="631"/>
    </row>
    <row r="2659" spans="1:10" ht="12.75">
      <c r="A2659" s="631"/>
      <c r="B2659" s="631"/>
      <c r="C2659" s="631"/>
      <c r="D2659" s="631"/>
      <c r="E2659" s="631"/>
      <c r="F2659" s="631"/>
      <c r="G2659" s="631"/>
      <c r="H2659" s="631"/>
      <c r="I2659" s="631"/>
      <c r="J2659" s="631"/>
    </row>
    <row r="2660" spans="1:10" ht="12.75">
      <c r="A2660" s="631"/>
      <c r="B2660" s="631"/>
      <c r="C2660" s="631"/>
      <c r="D2660" s="631"/>
      <c r="E2660" s="631"/>
      <c r="F2660" s="631"/>
      <c r="G2660" s="631"/>
      <c r="H2660" s="631"/>
      <c r="I2660" s="631"/>
      <c r="J2660" s="631"/>
    </row>
    <row r="2661" spans="1:10" ht="12.75">
      <c r="A2661" s="631"/>
      <c r="B2661" s="631"/>
      <c r="C2661" s="631"/>
      <c r="D2661" s="631"/>
      <c r="E2661" s="631"/>
      <c r="F2661" s="631"/>
      <c r="G2661" s="631"/>
      <c r="H2661" s="631"/>
      <c r="I2661" s="631"/>
      <c r="J2661" s="631"/>
    </row>
    <row r="2662" spans="1:10" ht="12.75">
      <c r="A2662" s="631"/>
      <c r="B2662" s="631"/>
      <c r="C2662" s="631"/>
      <c r="D2662" s="631"/>
      <c r="E2662" s="631"/>
      <c r="F2662" s="631"/>
      <c r="G2662" s="631"/>
      <c r="H2662" s="631"/>
      <c r="I2662" s="631"/>
      <c r="J2662" s="631"/>
    </row>
    <row r="2663" spans="1:10" ht="12.75">
      <c r="A2663" s="631"/>
      <c r="B2663" s="631"/>
      <c r="C2663" s="631"/>
      <c r="D2663" s="631"/>
      <c r="E2663" s="631"/>
      <c r="F2663" s="631"/>
      <c r="G2663" s="631"/>
      <c r="H2663" s="631"/>
      <c r="I2663" s="631"/>
      <c r="J2663" s="631"/>
    </row>
    <row r="2664" spans="1:10" ht="12.75">
      <c r="A2664" s="631"/>
      <c r="B2664" s="631"/>
      <c r="C2664" s="631"/>
      <c r="D2664" s="631"/>
      <c r="E2664" s="631"/>
      <c r="F2664" s="631"/>
      <c r="G2664" s="631"/>
      <c r="H2664" s="631"/>
      <c r="I2664" s="631"/>
      <c r="J2664" s="631"/>
    </row>
    <row r="2665" spans="1:10" ht="12.75">
      <c r="A2665" s="631"/>
      <c r="B2665" s="631"/>
      <c r="C2665" s="631"/>
      <c r="D2665" s="631"/>
      <c r="E2665" s="631"/>
      <c r="F2665" s="631"/>
      <c r="G2665" s="631"/>
      <c r="H2665" s="631"/>
      <c r="I2665" s="631"/>
      <c r="J2665" s="631"/>
    </row>
    <row r="2666" spans="1:10" ht="12.75">
      <c r="A2666" s="631"/>
      <c r="B2666" s="631"/>
      <c r="C2666" s="631"/>
      <c r="D2666" s="631"/>
      <c r="E2666" s="631"/>
      <c r="F2666" s="631"/>
      <c r="G2666" s="631"/>
      <c r="H2666" s="631"/>
      <c r="I2666" s="631"/>
      <c r="J2666" s="631"/>
    </row>
    <row r="2667" spans="1:10" ht="12.75">
      <c r="A2667" s="631"/>
      <c r="B2667" s="631"/>
      <c r="C2667" s="631"/>
      <c r="D2667" s="631"/>
      <c r="E2667" s="631"/>
      <c r="F2667" s="631"/>
      <c r="G2667" s="631"/>
      <c r="H2667" s="631"/>
      <c r="I2667" s="631"/>
      <c r="J2667" s="631"/>
    </row>
    <row r="2668" spans="1:10" ht="12.75">
      <c r="A2668" s="631"/>
      <c r="B2668" s="631"/>
      <c r="C2668" s="631"/>
      <c r="D2668" s="631"/>
      <c r="E2668" s="631"/>
      <c r="F2668" s="631"/>
      <c r="G2668" s="631"/>
      <c r="H2668" s="631"/>
      <c r="I2668" s="631"/>
      <c r="J2668" s="631"/>
    </row>
    <row r="2669" spans="1:10" ht="12.75">
      <c r="A2669" s="631"/>
      <c r="B2669" s="631"/>
      <c r="C2669" s="631"/>
      <c r="D2669" s="631"/>
      <c r="E2669" s="631"/>
      <c r="F2669" s="631"/>
      <c r="G2669" s="631"/>
      <c r="H2669" s="631"/>
      <c r="I2669" s="631"/>
      <c r="J2669" s="631"/>
    </row>
    <row r="2670" spans="1:10" ht="12.75">
      <c r="A2670" s="631"/>
      <c r="B2670" s="631"/>
      <c r="C2670" s="631"/>
      <c r="D2670" s="631"/>
      <c r="E2670" s="631"/>
      <c r="F2670" s="631"/>
      <c r="G2670" s="631"/>
      <c r="H2670" s="631"/>
      <c r="I2670" s="631"/>
      <c r="J2670" s="631"/>
    </row>
    <row r="2671" spans="1:10" ht="12.75">
      <c r="A2671" s="631"/>
      <c r="B2671" s="631"/>
      <c r="C2671" s="631"/>
      <c r="D2671" s="631"/>
      <c r="E2671" s="631"/>
      <c r="F2671" s="631"/>
      <c r="G2671" s="631"/>
      <c r="H2671" s="631"/>
      <c r="I2671" s="631"/>
      <c r="J2671" s="631"/>
    </row>
    <row r="2672" spans="1:10" ht="12.75">
      <c r="A2672" s="631"/>
      <c r="B2672" s="631"/>
      <c r="C2672" s="631"/>
      <c r="D2672" s="631"/>
      <c r="E2672" s="631"/>
      <c r="F2672" s="631"/>
      <c r="G2672" s="631"/>
      <c r="H2672" s="631"/>
      <c r="I2672" s="631"/>
      <c r="J2672" s="631"/>
    </row>
    <row r="2673" spans="1:10" ht="12.75">
      <c r="A2673" s="631"/>
      <c r="B2673" s="631"/>
      <c r="C2673" s="631"/>
      <c r="D2673" s="631"/>
      <c r="E2673" s="631"/>
      <c r="F2673" s="631"/>
      <c r="G2673" s="631"/>
      <c r="H2673" s="631"/>
      <c r="I2673" s="631"/>
      <c r="J2673" s="631"/>
    </row>
    <row r="2674" spans="1:10" ht="12.75">
      <c r="A2674" s="631"/>
      <c r="B2674" s="631"/>
      <c r="C2674" s="631"/>
      <c r="D2674" s="631"/>
      <c r="E2674" s="631"/>
      <c r="F2674" s="631"/>
      <c r="G2674" s="631"/>
      <c r="H2674" s="631"/>
      <c r="I2674" s="631"/>
      <c r="J2674" s="631"/>
    </row>
    <row r="2675" spans="1:10" ht="12.75">
      <c r="A2675" s="631"/>
      <c r="B2675" s="631"/>
      <c r="C2675" s="631"/>
      <c r="D2675" s="631"/>
      <c r="E2675" s="631"/>
      <c r="F2675" s="631"/>
      <c r="G2675" s="631"/>
      <c r="H2675" s="631"/>
      <c r="I2675" s="631"/>
      <c r="J2675" s="631"/>
    </row>
    <row r="2676" spans="1:10" ht="12.75">
      <c r="A2676" s="631"/>
      <c r="B2676" s="631"/>
      <c r="C2676" s="631"/>
      <c r="D2676" s="631"/>
      <c r="E2676" s="631"/>
      <c r="F2676" s="631"/>
      <c r="G2676" s="631"/>
      <c r="H2676" s="631"/>
      <c r="I2676" s="631"/>
      <c r="J2676" s="631"/>
    </row>
    <row r="2677" spans="1:10" ht="12.75">
      <c r="A2677" s="631"/>
      <c r="B2677" s="631"/>
      <c r="C2677" s="631"/>
      <c r="D2677" s="631"/>
      <c r="E2677" s="631"/>
      <c r="F2677" s="631"/>
      <c r="G2677" s="631"/>
      <c r="H2677" s="631"/>
      <c r="I2677" s="631"/>
      <c r="J2677" s="631"/>
    </row>
    <row r="2678" spans="1:10" ht="12.75">
      <c r="A2678" s="631"/>
      <c r="B2678" s="631"/>
      <c r="C2678" s="631"/>
      <c r="D2678" s="631"/>
      <c r="E2678" s="631"/>
      <c r="F2678" s="631"/>
      <c r="G2678" s="631"/>
      <c r="H2678" s="631"/>
      <c r="I2678" s="631"/>
      <c r="J2678" s="631"/>
    </row>
    <row r="2679" spans="1:10" ht="12.75">
      <c r="A2679" s="631"/>
      <c r="B2679" s="631"/>
      <c r="C2679" s="631"/>
      <c r="D2679" s="631"/>
      <c r="E2679" s="631"/>
      <c r="F2679" s="631"/>
      <c r="G2679" s="631"/>
      <c r="H2679" s="631"/>
      <c r="I2679" s="631"/>
      <c r="J2679" s="631"/>
    </row>
    <row r="2680" spans="1:10" ht="12.75">
      <c r="A2680" s="631"/>
      <c r="B2680" s="631"/>
      <c r="C2680" s="631"/>
      <c r="D2680" s="631"/>
      <c r="E2680" s="631"/>
      <c r="F2680" s="631"/>
      <c r="G2680" s="631"/>
      <c r="H2680" s="631"/>
      <c r="I2680" s="631"/>
      <c r="J2680" s="631"/>
    </row>
    <row r="2681" spans="1:10" ht="12.75">
      <c r="A2681" s="631"/>
      <c r="B2681" s="631"/>
      <c r="C2681" s="631"/>
      <c r="D2681" s="631"/>
      <c r="E2681" s="631"/>
      <c r="F2681" s="631"/>
      <c r="G2681" s="631"/>
      <c r="H2681" s="631"/>
      <c r="I2681" s="631"/>
      <c r="J2681" s="631"/>
    </row>
    <row r="2682" spans="1:10" ht="12.75">
      <c r="A2682" s="631"/>
      <c r="B2682" s="631"/>
      <c r="C2682" s="631"/>
      <c r="D2682" s="631"/>
      <c r="E2682" s="631"/>
      <c r="F2682" s="631"/>
      <c r="G2682" s="631"/>
      <c r="H2682" s="631"/>
      <c r="I2682" s="631"/>
      <c r="J2682" s="631"/>
    </row>
    <row r="2683" spans="1:10" ht="12.75">
      <c r="A2683" s="631"/>
      <c r="B2683" s="631"/>
      <c r="C2683" s="631"/>
      <c r="D2683" s="631"/>
      <c r="E2683" s="631"/>
      <c r="F2683" s="631"/>
      <c r="G2683" s="631"/>
      <c r="H2683" s="631"/>
      <c r="I2683" s="631"/>
      <c r="J2683" s="631"/>
    </row>
    <row r="2684" spans="1:10" ht="12.75">
      <c r="A2684" s="631"/>
      <c r="B2684" s="631"/>
      <c r="C2684" s="631"/>
      <c r="D2684" s="631"/>
      <c r="E2684" s="631"/>
      <c r="F2684" s="631"/>
      <c r="G2684" s="631"/>
      <c r="H2684" s="631"/>
      <c r="I2684" s="631"/>
      <c r="J2684" s="631"/>
    </row>
    <row r="2685" spans="1:10" ht="12.75">
      <c r="A2685" s="631"/>
      <c r="B2685" s="631"/>
      <c r="C2685" s="631"/>
      <c r="D2685" s="631"/>
      <c r="E2685" s="631"/>
      <c r="F2685" s="631"/>
      <c r="G2685" s="631"/>
      <c r="H2685" s="631"/>
      <c r="I2685" s="631"/>
      <c r="J2685" s="631"/>
    </row>
    <row r="2686" spans="1:10" ht="12.75">
      <c r="A2686" s="631"/>
      <c r="B2686" s="631"/>
      <c r="C2686" s="631"/>
      <c r="D2686" s="631"/>
      <c r="E2686" s="631"/>
      <c r="F2686" s="631"/>
      <c r="G2686" s="631"/>
      <c r="H2686" s="631"/>
      <c r="I2686" s="631"/>
      <c r="J2686" s="631"/>
    </row>
    <row r="2687" spans="1:10" ht="12.75">
      <c r="A2687" s="631"/>
      <c r="B2687" s="631"/>
      <c r="C2687" s="631"/>
      <c r="D2687" s="631"/>
      <c r="E2687" s="631"/>
      <c r="F2687" s="631"/>
      <c r="G2687" s="631"/>
      <c r="H2687" s="631"/>
      <c r="I2687" s="631"/>
      <c r="J2687" s="631"/>
    </row>
    <row r="2688" spans="1:10" ht="12.75">
      <c r="A2688" s="631"/>
      <c r="B2688" s="631"/>
      <c r="C2688" s="631"/>
      <c r="D2688" s="631"/>
      <c r="E2688" s="631"/>
      <c r="F2688" s="631"/>
      <c r="G2688" s="631"/>
      <c r="H2688" s="631"/>
      <c r="I2688" s="631"/>
      <c r="J2688" s="631"/>
    </row>
    <row r="2689" spans="1:10" ht="12.75">
      <c r="A2689" s="631"/>
      <c r="B2689" s="631"/>
      <c r="C2689" s="631"/>
      <c r="D2689" s="631"/>
      <c r="E2689" s="631"/>
      <c r="F2689" s="631"/>
      <c r="G2689" s="631"/>
      <c r="H2689" s="631"/>
      <c r="I2689" s="631"/>
      <c r="J2689" s="631"/>
    </row>
    <row r="2690" spans="1:10" ht="12.75">
      <c r="A2690" s="631"/>
      <c r="B2690" s="631"/>
      <c r="C2690" s="631"/>
      <c r="D2690" s="631"/>
      <c r="E2690" s="631"/>
      <c r="F2690" s="631"/>
      <c r="G2690" s="631"/>
      <c r="H2690" s="631"/>
      <c r="I2690" s="631"/>
      <c r="J2690" s="631"/>
    </row>
    <row r="2691" spans="1:10" ht="12.75">
      <c r="A2691" s="631"/>
      <c r="B2691" s="631"/>
      <c r="C2691" s="631"/>
      <c r="D2691" s="631"/>
      <c r="E2691" s="631"/>
      <c r="F2691" s="631"/>
      <c r="G2691" s="631"/>
      <c r="H2691" s="631"/>
      <c r="I2691" s="631"/>
      <c r="J2691" s="631"/>
    </row>
    <row r="2692" spans="1:10" ht="12.75">
      <c r="A2692" s="631"/>
      <c r="B2692" s="631"/>
      <c r="C2692" s="631"/>
      <c r="D2692" s="631"/>
      <c r="E2692" s="631"/>
      <c r="F2692" s="631"/>
      <c r="G2692" s="631"/>
      <c r="H2692" s="631"/>
      <c r="I2692" s="631"/>
      <c r="J2692" s="631"/>
    </row>
    <row r="2693" spans="1:10" ht="12.75">
      <c r="A2693" s="631"/>
      <c r="B2693" s="631"/>
      <c r="C2693" s="631"/>
      <c r="D2693" s="631"/>
      <c r="E2693" s="631"/>
      <c r="F2693" s="631"/>
      <c r="G2693" s="631"/>
      <c r="H2693" s="631"/>
      <c r="I2693" s="631"/>
      <c r="J2693" s="631"/>
    </row>
    <row r="2694" spans="1:10" ht="12.75">
      <c r="A2694" s="631"/>
      <c r="B2694" s="631"/>
      <c r="C2694" s="631"/>
      <c r="D2694" s="631"/>
      <c r="E2694" s="631"/>
      <c r="F2694" s="631"/>
      <c r="G2694" s="631"/>
      <c r="H2694" s="631"/>
      <c r="I2694" s="631"/>
      <c r="J2694" s="631"/>
    </row>
    <row r="2695" spans="1:10" ht="12.75">
      <c r="A2695" s="631"/>
      <c r="B2695" s="631"/>
      <c r="C2695" s="631"/>
      <c r="D2695" s="631"/>
      <c r="E2695" s="631"/>
      <c r="F2695" s="631"/>
      <c r="G2695" s="631"/>
      <c r="H2695" s="631"/>
      <c r="I2695" s="631"/>
      <c r="J2695" s="631"/>
    </row>
    <row r="2696" spans="1:10" ht="12.75">
      <c r="A2696" s="631"/>
      <c r="B2696" s="631"/>
      <c r="C2696" s="631"/>
      <c r="D2696" s="631"/>
      <c r="E2696" s="631"/>
      <c r="F2696" s="631"/>
      <c r="G2696" s="631"/>
      <c r="H2696" s="631"/>
      <c r="I2696" s="631"/>
      <c r="J2696" s="631"/>
    </row>
    <row r="2697" spans="1:10" ht="12.75">
      <c r="A2697" s="631"/>
      <c r="B2697" s="631"/>
      <c r="C2697" s="631"/>
      <c r="D2697" s="631"/>
      <c r="E2697" s="631"/>
      <c r="F2697" s="631"/>
      <c r="G2697" s="631"/>
      <c r="H2697" s="631"/>
      <c r="I2697" s="631"/>
      <c r="J2697" s="631"/>
    </row>
    <row r="2698" spans="1:10" ht="12.75">
      <c r="A2698" s="631"/>
      <c r="B2698" s="631"/>
      <c r="C2698" s="631"/>
      <c r="D2698" s="631"/>
      <c r="E2698" s="631"/>
      <c r="F2698" s="631"/>
      <c r="G2698" s="631"/>
      <c r="H2698" s="631"/>
      <c r="I2698" s="631"/>
      <c r="J2698" s="631"/>
    </row>
    <row r="2699" spans="1:10" ht="12.75">
      <c r="A2699" s="631"/>
      <c r="B2699" s="631"/>
      <c r="C2699" s="631"/>
      <c r="D2699" s="631"/>
      <c r="E2699" s="631"/>
      <c r="F2699" s="631"/>
      <c r="G2699" s="631"/>
      <c r="H2699" s="631"/>
      <c r="I2699" s="631"/>
      <c r="J2699" s="631"/>
    </row>
    <row r="2700" spans="1:10" ht="12.75">
      <c r="A2700" s="631"/>
      <c r="B2700" s="631"/>
      <c r="C2700" s="631"/>
      <c r="D2700" s="631"/>
      <c r="E2700" s="631"/>
      <c r="F2700" s="631"/>
      <c r="G2700" s="631"/>
      <c r="H2700" s="631"/>
      <c r="I2700" s="631"/>
      <c r="J2700" s="631"/>
    </row>
    <row r="2701" spans="1:10" ht="12.75">
      <c r="A2701" s="631"/>
      <c r="B2701" s="631"/>
      <c r="C2701" s="631"/>
      <c r="D2701" s="631"/>
      <c r="E2701" s="631"/>
      <c r="F2701" s="631"/>
      <c r="G2701" s="631"/>
      <c r="H2701" s="631"/>
      <c r="I2701" s="631"/>
      <c r="J2701" s="631"/>
    </row>
    <row r="2702" spans="1:10" ht="12.75">
      <c r="A2702" s="631"/>
      <c r="B2702" s="631"/>
      <c r="C2702" s="631"/>
      <c r="D2702" s="631"/>
      <c r="E2702" s="631"/>
      <c r="F2702" s="631"/>
      <c r="G2702" s="631"/>
      <c r="H2702" s="631"/>
      <c r="I2702" s="631"/>
      <c r="J2702" s="631"/>
    </row>
    <row r="2703" spans="1:10" ht="12.75">
      <c r="A2703" s="631"/>
      <c r="B2703" s="631"/>
      <c r="C2703" s="631"/>
      <c r="D2703" s="631"/>
      <c r="E2703" s="631"/>
      <c r="F2703" s="631"/>
      <c r="G2703" s="631"/>
      <c r="H2703" s="631"/>
      <c r="I2703" s="631"/>
      <c r="J2703" s="631"/>
    </row>
    <row r="2704" spans="1:10" ht="12.75">
      <c r="A2704" s="631"/>
      <c r="B2704" s="631"/>
      <c r="C2704" s="631"/>
      <c r="D2704" s="631"/>
      <c r="E2704" s="631"/>
      <c r="F2704" s="631"/>
      <c r="G2704" s="631"/>
      <c r="H2704" s="631"/>
      <c r="I2704" s="631"/>
      <c r="J2704" s="631"/>
    </row>
    <row r="2705" spans="1:10" ht="12.75">
      <c r="A2705" s="631"/>
      <c r="B2705" s="631"/>
      <c r="C2705" s="631"/>
      <c r="D2705" s="631"/>
      <c r="E2705" s="631"/>
      <c r="F2705" s="631"/>
      <c r="G2705" s="631"/>
      <c r="H2705" s="631"/>
      <c r="I2705" s="631"/>
      <c r="J2705" s="631"/>
    </row>
    <row r="2706" spans="1:10" ht="12.75">
      <c r="A2706" s="631"/>
      <c r="B2706" s="631"/>
      <c r="C2706" s="631"/>
      <c r="D2706" s="631"/>
      <c r="E2706" s="631"/>
      <c r="F2706" s="631"/>
      <c r="G2706" s="631"/>
      <c r="H2706" s="631"/>
      <c r="I2706" s="631"/>
      <c r="J2706" s="631"/>
    </row>
    <row r="2707" spans="1:10" ht="12.75">
      <c r="A2707" s="631"/>
      <c r="B2707" s="631"/>
      <c r="C2707" s="631"/>
      <c r="D2707" s="631"/>
      <c r="E2707" s="631"/>
      <c r="F2707" s="631"/>
      <c r="G2707" s="631"/>
      <c r="H2707" s="631"/>
      <c r="I2707" s="631"/>
      <c r="J2707" s="631"/>
    </row>
    <row r="2708" spans="1:10" ht="12.75">
      <c r="A2708" s="631"/>
      <c r="B2708" s="631"/>
      <c r="C2708" s="631"/>
      <c r="D2708" s="631"/>
      <c r="E2708" s="631"/>
      <c r="F2708" s="631"/>
      <c r="G2708" s="631"/>
      <c r="H2708" s="631"/>
      <c r="I2708" s="631"/>
      <c r="J2708" s="631"/>
    </row>
    <row r="2709" spans="1:10" ht="12.75">
      <c r="A2709" s="631"/>
      <c r="B2709" s="631"/>
      <c r="C2709" s="631"/>
      <c r="D2709" s="631"/>
      <c r="E2709" s="631"/>
      <c r="F2709" s="631"/>
      <c r="G2709" s="631"/>
      <c r="H2709" s="631"/>
      <c r="I2709" s="631"/>
      <c r="J2709" s="631"/>
    </row>
    <row r="2710" spans="1:10" ht="12.75">
      <c r="A2710" s="631"/>
      <c r="B2710" s="631"/>
      <c r="C2710" s="631"/>
      <c r="D2710" s="631"/>
      <c r="E2710" s="631"/>
      <c r="F2710" s="631"/>
      <c r="G2710" s="631"/>
      <c r="H2710" s="631"/>
      <c r="I2710" s="631"/>
      <c r="J2710" s="631"/>
    </row>
    <row r="2711" spans="1:10" ht="12.75">
      <c r="A2711" s="631"/>
      <c r="B2711" s="631"/>
      <c r="C2711" s="631"/>
      <c r="D2711" s="631"/>
      <c r="E2711" s="631"/>
      <c r="F2711" s="631"/>
      <c r="G2711" s="631"/>
      <c r="H2711" s="631"/>
      <c r="I2711" s="631"/>
      <c r="J2711" s="631"/>
    </row>
    <row r="2712" spans="1:10" ht="12.75">
      <c r="A2712" s="631"/>
      <c r="B2712" s="631"/>
      <c r="C2712" s="631"/>
      <c r="D2712" s="631"/>
      <c r="E2712" s="631"/>
      <c r="F2712" s="631"/>
      <c r="G2712" s="631"/>
      <c r="H2712" s="631"/>
      <c r="I2712" s="631"/>
      <c r="J2712" s="631"/>
    </row>
    <row r="2713" spans="1:10" ht="12.75">
      <c r="A2713" s="631"/>
      <c r="B2713" s="631"/>
      <c r="C2713" s="631"/>
      <c r="D2713" s="631"/>
      <c r="E2713" s="631"/>
      <c r="F2713" s="631"/>
      <c r="G2713" s="631"/>
      <c r="H2713" s="631"/>
      <c r="I2713" s="631"/>
      <c r="J2713" s="631"/>
    </row>
    <row r="2714" spans="1:10" ht="12.75">
      <c r="A2714" s="631"/>
      <c r="B2714" s="631"/>
      <c r="C2714" s="631"/>
      <c r="D2714" s="631"/>
      <c r="E2714" s="631"/>
      <c r="F2714" s="631"/>
      <c r="G2714" s="631"/>
      <c r="H2714" s="631"/>
      <c r="I2714" s="631"/>
      <c r="J2714" s="631"/>
    </row>
    <row r="2715" spans="1:10" ht="12.75">
      <c r="A2715" s="631"/>
      <c r="B2715" s="631"/>
      <c r="C2715" s="631"/>
      <c r="D2715" s="631"/>
      <c r="E2715" s="631"/>
      <c r="F2715" s="631"/>
      <c r="G2715" s="631"/>
      <c r="H2715" s="631"/>
      <c r="I2715" s="631"/>
      <c r="J2715" s="631"/>
    </row>
    <row r="2716" spans="1:10" ht="12.75">
      <c r="A2716" s="631"/>
      <c r="B2716" s="631"/>
      <c r="C2716" s="631"/>
      <c r="D2716" s="631"/>
      <c r="E2716" s="631"/>
      <c r="F2716" s="631"/>
      <c r="G2716" s="631"/>
      <c r="H2716" s="631"/>
      <c r="I2716" s="631"/>
      <c r="J2716" s="631"/>
    </row>
    <row r="2717" spans="1:10" ht="12.75">
      <c r="A2717" s="631"/>
      <c r="B2717" s="631"/>
      <c r="C2717" s="631"/>
      <c r="D2717" s="631"/>
      <c r="E2717" s="631"/>
      <c r="F2717" s="631"/>
      <c r="G2717" s="631"/>
      <c r="H2717" s="631"/>
      <c r="I2717" s="631"/>
      <c r="J2717" s="631"/>
    </row>
    <row r="2718" spans="1:10" ht="12.75">
      <c r="A2718" s="631"/>
      <c r="B2718" s="631"/>
      <c r="C2718" s="631"/>
      <c r="D2718" s="631"/>
      <c r="E2718" s="631"/>
      <c r="F2718" s="631"/>
      <c r="G2718" s="631"/>
      <c r="H2718" s="631"/>
      <c r="I2718" s="631"/>
      <c r="J2718" s="631"/>
    </row>
    <row r="2719" spans="1:10" ht="12.75">
      <c r="A2719" s="631"/>
      <c r="B2719" s="631"/>
      <c r="C2719" s="631"/>
      <c r="D2719" s="631"/>
      <c r="E2719" s="631"/>
      <c r="F2719" s="631"/>
      <c r="G2719" s="631"/>
      <c r="H2719" s="631"/>
      <c r="I2719" s="631"/>
      <c r="J2719" s="631"/>
    </row>
    <row r="2720" spans="1:10" ht="12.75">
      <c r="A2720" s="631"/>
      <c r="B2720" s="631"/>
      <c r="C2720" s="631"/>
      <c r="D2720" s="631"/>
      <c r="E2720" s="631"/>
      <c r="F2720" s="631"/>
      <c r="G2720" s="631"/>
      <c r="H2720" s="631"/>
      <c r="I2720" s="631"/>
      <c r="J2720" s="631"/>
    </row>
    <row r="2721" spans="1:10" ht="12.75">
      <c r="A2721" s="631"/>
      <c r="B2721" s="631"/>
      <c r="C2721" s="631"/>
      <c r="D2721" s="631"/>
      <c r="E2721" s="631"/>
      <c r="F2721" s="631"/>
      <c r="G2721" s="631"/>
      <c r="H2721" s="631"/>
      <c r="I2721" s="631"/>
      <c r="J2721" s="631"/>
    </row>
    <row r="2722" spans="1:10" ht="12.75">
      <c r="A2722" s="631"/>
      <c r="B2722" s="631"/>
      <c r="C2722" s="631"/>
      <c r="D2722" s="631"/>
      <c r="E2722" s="631"/>
      <c r="F2722" s="631"/>
      <c r="G2722" s="631"/>
      <c r="H2722" s="631"/>
      <c r="I2722" s="631"/>
      <c r="J2722" s="631"/>
    </row>
    <row r="2723" spans="1:10" ht="12.75">
      <c r="A2723" s="631"/>
      <c r="B2723" s="631"/>
      <c r="C2723" s="631"/>
      <c r="D2723" s="631"/>
      <c r="E2723" s="631"/>
      <c r="F2723" s="631"/>
      <c r="G2723" s="631"/>
      <c r="H2723" s="631"/>
      <c r="I2723" s="631"/>
      <c r="J2723" s="631"/>
    </row>
    <row r="2724" spans="1:10" ht="12.75">
      <c r="A2724" s="631"/>
      <c r="B2724" s="631"/>
      <c r="C2724" s="631"/>
      <c r="D2724" s="631"/>
      <c r="E2724" s="631"/>
      <c r="F2724" s="631"/>
      <c r="G2724" s="631"/>
      <c r="H2724" s="631"/>
      <c r="I2724" s="631"/>
      <c r="J2724" s="631"/>
    </row>
    <row r="2725" spans="1:10" ht="12.75">
      <c r="A2725" s="631"/>
      <c r="B2725" s="631"/>
      <c r="C2725" s="631"/>
      <c r="D2725" s="631"/>
      <c r="E2725" s="631"/>
      <c r="F2725" s="631"/>
      <c r="G2725" s="631"/>
      <c r="H2725" s="631"/>
      <c r="I2725" s="631"/>
      <c r="J2725" s="631"/>
    </row>
    <row r="2726" spans="1:10" ht="12.75">
      <c r="A2726" s="631"/>
      <c r="B2726" s="631"/>
      <c r="C2726" s="631"/>
      <c r="D2726" s="631"/>
      <c r="E2726" s="631"/>
      <c r="F2726" s="631"/>
      <c r="G2726" s="631"/>
      <c r="H2726" s="631"/>
      <c r="I2726" s="631"/>
      <c r="J2726" s="631"/>
    </row>
    <row r="2727" spans="1:10" ht="12.75">
      <c r="A2727" s="631"/>
      <c r="B2727" s="631"/>
      <c r="C2727" s="631"/>
      <c r="D2727" s="631"/>
      <c r="E2727" s="631"/>
      <c r="F2727" s="631"/>
      <c r="G2727" s="631"/>
      <c r="H2727" s="631"/>
      <c r="I2727" s="631"/>
      <c r="J2727" s="631"/>
    </row>
    <row r="2728" spans="1:10" ht="12.75">
      <c r="A2728" s="631"/>
      <c r="B2728" s="631"/>
      <c r="C2728" s="631"/>
      <c r="D2728" s="631"/>
      <c r="E2728" s="631"/>
      <c r="F2728" s="631"/>
      <c r="G2728" s="631"/>
      <c r="H2728" s="631"/>
      <c r="I2728" s="631"/>
      <c r="J2728" s="631"/>
    </row>
    <row r="2729" spans="1:10" ht="12.75">
      <c r="A2729" s="631"/>
      <c r="B2729" s="631"/>
      <c r="C2729" s="631"/>
      <c r="D2729" s="631"/>
      <c r="E2729" s="631"/>
      <c r="F2729" s="631"/>
      <c r="G2729" s="631"/>
      <c r="H2729" s="631"/>
      <c r="I2729" s="631"/>
      <c r="J2729" s="631"/>
    </row>
    <row r="2730" spans="1:10" ht="12.75">
      <c r="A2730" s="631"/>
      <c r="B2730" s="631"/>
      <c r="C2730" s="631"/>
      <c r="D2730" s="631"/>
      <c r="E2730" s="631"/>
      <c r="F2730" s="631"/>
      <c r="G2730" s="631"/>
      <c r="H2730" s="631"/>
      <c r="I2730" s="631"/>
      <c r="J2730" s="631"/>
    </row>
    <row r="2731" spans="1:10" ht="12.75">
      <c r="A2731" s="631"/>
      <c r="B2731" s="631"/>
      <c r="C2731" s="631"/>
      <c r="D2731" s="631"/>
      <c r="E2731" s="631"/>
      <c r="F2731" s="631"/>
      <c r="G2731" s="631"/>
      <c r="H2731" s="631"/>
      <c r="I2731" s="631"/>
      <c r="J2731" s="631"/>
    </row>
    <row r="2732" spans="1:10" ht="12.75">
      <c r="A2732" s="631"/>
      <c r="B2732" s="631"/>
      <c r="C2732" s="631"/>
      <c r="D2732" s="631"/>
      <c r="E2732" s="631"/>
      <c r="F2732" s="631"/>
      <c r="G2732" s="631"/>
      <c r="H2732" s="631"/>
      <c r="I2732" s="631"/>
      <c r="J2732" s="631"/>
    </row>
    <row r="2733" spans="1:10" ht="12.75">
      <c r="A2733" s="631"/>
      <c r="B2733" s="631"/>
      <c r="C2733" s="631"/>
      <c r="D2733" s="631"/>
      <c r="E2733" s="631"/>
      <c r="F2733" s="631"/>
      <c r="G2733" s="631"/>
      <c r="H2733" s="631"/>
      <c r="I2733" s="631"/>
      <c r="J2733" s="631"/>
    </row>
    <row r="2734" spans="1:10" ht="12.75">
      <c r="A2734" s="631"/>
      <c r="B2734" s="631"/>
      <c r="C2734" s="631"/>
      <c r="D2734" s="631"/>
      <c r="E2734" s="631"/>
      <c r="F2734" s="631"/>
      <c r="G2734" s="631"/>
      <c r="H2734" s="631"/>
      <c r="I2734" s="631"/>
      <c r="J2734" s="631"/>
    </row>
    <row r="2735" spans="1:10" ht="12.75">
      <c r="A2735" s="631"/>
      <c r="B2735" s="631"/>
      <c r="C2735" s="631"/>
      <c r="D2735" s="631"/>
      <c r="E2735" s="631"/>
      <c r="F2735" s="631"/>
      <c r="G2735" s="631"/>
      <c r="H2735" s="631"/>
      <c r="I2735" s="631"/>
      <c r="J2735" s="631"/>
    </row>
    <row r="2736" spans="1:10" ht="12.75">
      <c r="A2736" s="631"/>
      <c r="B2736" s="631"/>
      <c r="C2736" s="631"/>
      <c r="D2736" s="631"/>
      <c r="E2736" s="631"/>
      <c r="F2736" s="631"/>
      <c r="G2736" s="631"/>
      <c r="H2736" s="631"/>
      <c r="I2736" s="631"/>
      <c r="J2736" s="631"/>
    </row>
    <row r="2737" spans="1:10" ht="12.75">
      <c r="A2737" s="631"/>
      <c r="B2737" s="631"/>
      <c r="C2737" s="631"/>
      <c r="D2737" s="631"/>
      <c r="E2737" s="631"/>
      <c r="F2737" s="631"/>
      <c r="G2737" s="631"/>
      <c r="H2737" s="631"/>
      <c r="I2737" s="631"/>
      <c r="J2737" s="631"/>
    </row>
    <row r="2738" spans="1:10" ht="12.75">
      <c r="A2738" s="631"/>
      <c r="B2738" s="631"/>
      <c r="C2738" s="631"/>
      <c r="D2738" s="631"/>
      <c r="E2738" s="631"/>
      <c r="F2738" s="631"/>
      <c r="G2738" s="631"/>
      <c r="H2738" s="631"/>
      <c r="I2738" s="631"/>
      <c r="J2738" s="631"/>
    </row>
    <row r="2739" spans="1:10" ht="12.75">
      <c r="A2739" s="631"/>
      <c r="B2739" s="631"/>
      <c r="C2739" s="631"/>
      <c r="D2739" s="631"/>
      <c r="E2739" s="631"/>
      <c r="F2739" s="631"/>
      <c r="G2739" s="631"/>
      <c r="H2739" s="631"/>
      <c r="I2739" s="631"/>
      <c r="J2739" s="631"/>
    </row>
    <row r="2740" spans="1:10" ht="12.75">
      <c r="A2740" s="631"/>
      <c r="B2740" s="631"/>
      <c r="C2740" s="631"/>
      <c r="D2740" s="631"/>
      <c r="E2740" s="631"/>
      <c r="F2740" s="631"/>
      <c r="G2740" s="631"/>
      <c r="H2740" s="631"/>
      <c r="I2740" s="631"/>
      <c r="J2740" s="631"/>
    </row>
    <row r="2741" spans="1:10" ht="12.75">
      <c r="A2741" s="631"/>
      <c r="B2741" s="631"/>
      <c r="C2741" s="631"/>
      <c r="D2741" s="631"/>
      <c r="E2741" s="631"/>
      <c r="F2741" s="631"/>
      <c r="G2741" s="631"/>
      <c r="H2741" s="631"/>
      <c r="I2741" s="631"/>
      <c r="J2741" s="631"/>
    </row>
    <row r="2742" spans="1:10" ht="12.75">
      <c r="A2742" s="631"/>
      <c r="B2742" s="631"/>
      <c r="C2742" s="631"/>
      <c r="D2742" s="631"/>
      <c r="E2742" s="631"/>
      <c r="F2742" s="631"/>
      <c r="G2742" s="631"/>
      <c r="H2742" s="631"/>
      <c r="I2742" s="631"/>
      <c r="J2742" s="631"/>
    </row>
    <row r="2743" spans="1:10" ht="12.75">
      <c r="A2743" s="631"/>
      <c r="B2743" s="631"/>
      <c r="C2743" s="631"/>
      <c r="D2743" s="631"/>
      <c r="E2743" s="631"/>
      <c r="F2743" s="631"/>
      <c r="G2743" s="631"/>
      <c r="H2743" s="631"/>
      <c r="I2743" s="631"/>
      <c r="J2743" s="631"/>
    </row>
    <row r="2744" spans="1:10" ht="12.75">
      <c r="A2744" s="631"/>
      <c r="B2744" s="631"/>
      <c r="C2744" s="631"/>
      <c r="D2744" s="631"/>
      <c r="E2744" s="631"/>
      <c r="F2744" s="631"/>
      <c r="G2744" s="631"/>
      <c r="H2744" s="631"/>
      <c r="I2744" s="631"/>
      <c r="J2744" s="631"/>
    </row>
    <row r="2745" spans="1:10" ht="12.75">
      <c r="A2745" s="631"/>
      <c r="B2745" s="631"/>
      <c r="C2745" s="631"/>
      <c r="D2745" s="631"/>
      <c r="E2745" s="631"/>
      <c r="F2745" s="631"/>
      <c r="G2745" s="631"/>
      <c r="H2745" s="631"/>
      <c r="I2745" s="631"/>
      <c r="J2745" s="631"/>
    </row>
    <row r="2746" spans="1:10" ht="12.75">
      <c r="A2746" s="631"/>
      <c r="B2746" s="631"/>
      <c r="C2746" s="631"/>
      <c r="D2746" s="631"/>
      <c r="E2746" s="631"/>
      <c r="F2746" s="631"/>
      <c r="G2746" s="631"/>
      <c r="H2746" s="631"/>
      <c r="I2746" s="631"/>
      <c r="J2746" s="631"/>
    </row>
    <row r="2747" spans="1:10" ht="12.75">
      <c r="A2747" s="631"/>
      <c r="B2747" s="631"/>
      <c r="C2747" s="631"/>
      <c r="D2747" s="631"/>
      <c r="E2747" s="631"/>
      <c r="F2747" s="631"/>
      <c r="G2747" s="631"/>
      <c r="H2747" s="631"/>
      <c r="I2747" s="631"/>
      <c r="J2747" s="631"/>
    </row>
    <row r="2748" spans="1:10" ht="12.75">
      <c r="A2748" s="631"/>
      <c r="B2748" s="631"/>
      <c r="C2748" s="631"/>
      <c r="D2748" s="631"/>
      <c r="E2748" s="631"/>
      <c r="F2748" s="631"/>
      <c r="G2748" s="631"/>
      <c r="H2748" s="631"/>
      <c r="I2748" s="631"/>
      <c r="J2748" s="631"/>
    </row>
    <row r="2749" spans="1:10" ht="12.75">
      <c r="A2749" s="631"/>
      <c r="B2749" s="631"/>
      <c r="C2749" s="631"/>
      <c r="D2749" s="631"/>
      <c r="E2749" s="631"/>
      <c r="F2749" s="631"/>
      <c r="G2749" s="631"/>
      <c r="H2749" s="631"/>
      <c r="I2749" s="631"/>
      <c r="J2749" s="631"/>
    </row>
    <row r="2750" spans="1:10" ht="12.75">
      <c r="A2750" s="631"/>
      <c r="B2750" s="631"/>
      <c r="C2750" s="631"/>
      <c r="D2750" s="631"/>
      <c r="E2750" s="631"/>
      <c r="F2750" s="631"/>
      <c r="G2750" s="631"/>
      <c r="H2750" s="631"/>
      <c r="I2750" s="631"/>
      <c r="J2750" s="631"/>
    </row>
    <row r="2751" spans="1:10" ht="12.75">
      <c r="A2751" s="631"/>
      <c r="B2751" s="631"/>
      <c r="C2751" s="631"/>
      <c r="D2751" s="631"/>
      <c r="E2751" s="631"/>
      <c r="F2751" s="631"/>
      <c r="G2751" s="631"/>
      <c r="H2751" s="631"/>
      <c r="I2751" s="631"/>
      <c r="J2751" s="631"/>
    </row>
    <row r="2752" spans="1:10" ht="12.75">
      <c r="A2752" s="631"/>
      <c r="B2752" s="631"/>
      <c r="C2752" s="631"/>
      <c r="D2752" s="631"/>
      <c r="E2752" s="631"/>
      <c r="F2752" s="631"/>
      <c r="G2752" s="631"/>
      <c r="H2752" s="631"/>
      <c r="I2752" s="631"/>
      <c r="J2752" s="631"/>
    </row>
    <row r="2753" spans="1:10" ht="12.75">
      <c r="A2753" s="631"/>
      <c r="B2753" s="631"/>
      <c r="C2753" s="631"/>
      <c r="D2753" s="631"/>
      <c r="E2753" s="631"/>
      <c r="F2753" s="631"/>
      <c r="G2753" s="631"/>
      <c r="H2753" s="631"/>
      <c r="I2753" s="631"/>
      <c r="J2753" s="631"/>
    </row>
    <row r="2754" spans="1:10" ht="12.75">
      <c r="A2754" s="631"/>
      <c r="B2754" s="631"/>
      <c r="C2754" s="631"/>
      <c r="D2754" s="631"/>
      <c r="E2754" s="631"/>
      <c r="F2754" s="631"/>
      <c r="G2754" s="631"/>
      <c r="H2754" s="631"/>
      <c r="I2754" s="631"/>
      <c r="J2754" s="631"/>
    </row>
    <row r="2755" spans="1:10" ht="12.75">
      <c r="A2755" s="631"/>
      <c r="B2755" s="631"/>
      <c r="C2755" s="631"/>
      <c r="D2755" s="631"/>
      <c r="E2755" s="631"/>
      <c r="F2755" s="631"/>
      <c r="G2755" s="631"/>
      <c r="H2755" s="631"/>
      <c r="I2755" s="631"/>
      <c r="J2755" s="631"/>
    </row>
    <row r="2756" spans="1:10" ht="12.75">
      <c r="A2756" s="631"/>
      <c r="B2756" s="631"/>
      <c r="C2756" s="631"/>
      <c r="D2756" s="631"/>
      <c r="E2756" s="631"/>
      <c r="F2756" s="631"/>
      <c r="G2756" s="631"/>
      <c r="H2756" s="631"/>
      <c r="I2756" s="631"/>
      <c r="J2756" s="631"/>
    </row>
    <row r="2757" spans="1:10" ht="12.75">
      <c r="A2757" s="631"/>
      <c r="B2757" s="631"/>
      <c r="C2757" s="631"/>
      <c r="D2757" s="631"/>
      <c r="E2757" s="631"/>
      <c r="F2757" s="631"/>
      <c r="G2757" s="631"/>
      <c r="H2757" s="631"/>
      <c r="I2757" s="631"/>
      <c r="J2757" s="631"/>
    </row>
    <row r="2758" spans="1:10" ht="12.75">
      <c r="A2758" s="631"/>
      <c r="B2758" s="631"/>
      <c r="C2758" s="631"/>
      <c r="D2758" s="631"/>
      <c r="E2758" s="631"/>
      <c r="F2758" s="631"/>
      <c r="G2758" s="631"/>
      <c r="H2758" s="631"/>
      <c r="I2758" s="631"/>
      <c r="J2758" s="631"/>
    </row>
    <row r="2759" spans="1:10" ht="12.75">
      <c r="A2759" s="631"/>
      <c r="B2759" s="631"/>
      <c r="C2759" s="631"/>
      <c r="D2759" s="631"/>
      <c r="E2759" s="631"/>
      <c r="F2759" s="631"/>
      <c r="G2759" s="631"/>
      <c r="H2759" s="631"/>
      <c r="I2759" s="631"/>
      <c r="J2759" s="631"/>
    </row>
    <row r="2760" spans="1:10" ht="12.75">
      <c r="A2760" s="631"/>
      <c r="B2760" s="631"/>
      <c r="C2760" s="631"/>
      <c r="D2760" s="631"/>
      <c r="E2760" s="631"/>
      <c r="F2760" s="631"/>
      <c r="G2760" s="631"/>
      <c r="H2760" s="631"/>
      <c r="I2760" s="631"/>
      <c r="J2760" s="631"/>
    </row>
    <row r="2761" spans="1:10" ht="12.75">
      <c r="A2761" s="631"/>
      <c r="B2761" s="631"/>
      <c r="C2761" s="631"/>
      <c r="D2761" s="631"/>
      <c r="E2761" s="631"/>
      <c r="F2761" s="631"/>
      <c r="G2761" s="631"/>
      <c r="H2761" s="631"/>
      <c r="I2761" s="631"/>
      <c r="J2761" s="631"/>
    </row>
    <row r="2762" spans="1:10" ht="12.75">
      <c r="A2762" s="631"/>
      <c r="B2762" s="631"/>
      <c r="C2762" s="631"/>
      <c r="D2762" s="631"/>
      <c r="E2762" s="631"/>
      <c r="F2762" s="631"/>
      <c r="G2762" s="631"/>
      <c r="H2762" s="631"/>
      <c r="I2762" s="631"/>
      <c r="J2762" s="631"/>
    </row>
    <row r="2763" spans="1:10" ht="12.75">
      <c r="A2763" s="631"/>
      <c r="B2763" s="631"/>
      <c r="C2763" s="631"/>
      <c r="D2763" s="631"/>
      <c r="E2763" s="631"/>
      <c r="F2763" s="631"/>
      <c r="G2763" s="631"/>
      <c r="H2763" s="631"/>
      <c r="I2763" s="631"/>
      <c r="J2763" s="631"/>
    </row>
    <row r="2764" spans="1:10" ht="12.75">
      <c r="A2764" s="631"/>
      <c r="B2764" s="631"/>
      <c r="C2764" s="631"/>
      <c r="D2764" s="631"/>
      <c r="E2764" s="631"/>
      <c r="F2764" s="631"/>
      <c r="G2764" s="631"/>
      <c r="H2764" s="631"/>
      <c r="I2764" s="631"/>
      <c r="J2764" s="631"/>
    </row>
    <row r="2765" spans="1:10" ht="12.75">
      <c r="A2765" s="631"/>
      <c r="B2765" s="631"/>
      <c r="C2765" s="631"/>
      <c r="D2765" s="631"/>
      <c r="E2765" s="631"/>
      <c r="F2765" s="631"/>
      <c r="G2765" s="631"/>
      <c r="H2765" s="631"/>
      <c r="I2765" s="631"/>
      <c r="J2765" s="631"/>
    </row>
    <row r="2766" spans="1:10" ht="12.75">
      <c r="A2766" s="631"/>
      <c r="B2766" s="631"/>
      <c r="C2766" s="631"/>
      <c r="D2766" s="631"/>
      <c r="E2766" s="631"/>
      <c r="F2766" s="631"/>
      <c r="G2766" s="631"/>
      <c r="H2766" s="631"/>
      <c r="I2766" s="631"/>
      <c r="J2766" s="631"/>
    </row>
    <row r="2767" spans="1:10" ht="12.75">
      <c r="A2767" s="631"/>
      <c r="B2767" s="631"/>
      <c r="C2767" s="631"/>
      <c r="D2767" s="631"/>
      <c r="E2767" s="631"/>
      <c r="F2767" s="631"/>
      <c r="G2767" s="631"/>
      <c r="H2767" s="631"/>
      <c r="I2767" s="631"/>
      <c r="J2767" s="631"/>
    </row>
    <row r="2768" spans="1:10" ht="12.75">
      <c r="A2768" s="631"/>
      <c r="B2768" s="631"/>
      <c r="C2768" s="631"/>
      <c r="D2768" s="631"/>
      <c r="E2768" s="631"/>
      <c r="F2768" s="631"/>
      <c r="G2768" s="631"/>
      <c r="H2768" s="631"/>
      <c r="I2768" s="631"/>
      <c r="J2768" s="631"/>
    </row>
    <row r="2769" spans="1:10" ht="12.75">
      <c r="A2769" s="631"/>
      <c r="B2769" s="631"/>
      <c r="C2769" s="631"/>
      <c r="D2769" s="631"/>
      <c r="E2769" s="631"/>
      <c r="F2769" s="631"/>
      <c r="G2769" s="631"/>
      <c r="H2769" s="631"/>
      <c r="I2769" s="631"/>
      <c r="J2769" s="631"/>
    </row>
    <row r="2770" spans="1:10" ht="12.75">
      <c r="A2770" s="631"/>
      <c r="B2770" s="631"/>
      <c r="C2770" s="631"/>
      <c r="D2770" s="631"/>
      <c r="E2770" s="631"/>
      <c r="F2770" s="631"/>
      <c r="G2770" s="631"/>
      <c r="H2770" s="631"/>
      <c r="I2770" s="631"/>
      <c r="J2770" s="631"/>
    </row>
    <row r="2771" spans="1:10" ht="12.75">
      <c r="A2771" s="631"/>
      <c r="B2771" s="631"/>
      <c r="C2771" s="631"/>
      <c r="D2771" s="631"/>
      <c r="E2771" s="631"/>
      <c r="F2771" s="631"/>
      <c r="G2771" s="631"/>
      <c r="H2771" s="631"/>
      <c r="I2771" s="631"/>
      <c r="J2771" s="631"/>
    </row>
    <row r="2772" spans="1:10" ht="12.75">
      <c r="A2772" s="631"/>
      <c r="B2772" s="631"/>
      <c r="C2772" s="631"/>
      <c r="D2772" s="631"/>
      <c r="E2772" s="631"/>
      <c r="F2772" s="631"/>
      <c r="G2772" s="631"/>
      <c r="H2772" s="631"/>
      <c r="I2772" s="631"/>
      <c r="J2772" s="631"/>
    </row>
    <row r="2773" spans="1:10" ht="12.75">
      <c r="A2773" s="631"/>
      <c r="B2773" s="631"/>
      <c r="C2773" s="631"/>
      <c r="D2773" s="631"/>
      <c r="E2773" s="631"/>
      <c r="F2773" s="631"/>
      <c r="G2773" s="631"/>
      <c r="H2773" s="631"/>
      <c r="I2773" s="631"/>
      <c r="J2773" s="631"/>
    </row>
    <row r="2774" spans="1:10" ht="12.75">
      <c r="A2774" s="631"/>
      <c r="B2774" s="631"/>
      <c r="C2774" s="631"/>
      <c r="D2774" s="631"/>
      <c r="E2774" s="631"/>
      <c r="F2774" s="631"/>
      <c r="G2774" s="631"/>
      <c r="H2774" s="631"/>
      <c r="I2774" s="631"/>
      <c r="J2774" s="631"/>
    </row>
    <row r="2775" spans="1:10" ht="12.75">
      <c r="A2775" s="631"/>
      <c r="B2775" s="631"/>
      <c r="C2775" s="631"/>
      <c r="D2775" s="631"/>
      <c r="E2775" s="631"/>
      <c r="F2775" s="631"/>
      <c r="G2775" s="631"/>
      <c r="H2775" s="631"/>
      <c r="I2775" s="631"/>
      <c r="J2775" s="631"/>
    </row>
    <row r="2776" spans="1:10" ht="12.75">
      <c r="A2776" s="631"/>
      <c r="B2776" s="631"/>
      <c r="C2776" s="631"/>
      <c r="D2776" s="631"/>
      <c r="E2776" s="631"/>
      <c r="F2776" s="631"/>
      <c r="G2776" s="631"/>
      <c r="H2776" s="631"/>
      <c r="I2776" s="631"/>
      <c r="J2776" s="631"/>
    </row>
    <row r="2777" spans="1:10" ht="12.75">
      <c r="A2777" s="631"/>
      <c r="B2777" s="631"/>
      <c r="C2777" s="631"/>
      <c r="D2777" s="631"/>
      <c r="E2777" s="631"/>
      <c r="F2777" s="631"/>
      <c r="G2777" s="631"/>
      <c r="H2777" s="631"/>
      <c r="I2777" s="631"/>
      <c r="J2777" s="631"/>
    </row>
    <row r="2778" spans="1:10" ht="12.75">
      <c r="A2778" s="631"/>
      <c r="B2778" s="631"/>
      <c r="C2778" s="631"/>
      <c r="D2778" s="631"/>
      <c r="E2778" s="631"/>
      <c r="F2778" s="631"/>
      <c r="G2778" s="631"/>
      <c r="H2778" s="631"/>
      <c r="I2778" s="631"/>
      <c r="J2778" s="631"/>
    </row>
    <row r="2779" spans="1:10" ht="12.75">
      <c r="A2779" s="631"/>
      <c r="B2779" s="631"/>
      <c r="C2779" s="631"/>
      <c r="D2779" s="631"/>
      <c r="E2779" s="631"/>
      <c r="F2779" s="631"/>
      <c r="G2779" s="631"/>
      <c r="H2779" s="631"/>
      <c r="I2779" s="631"/>
      <c r="J2779" s="631"/>
    </row>
    <row r="2780" spans="1:10" ht="12.75">
      <c r="A2780" s="631"/>
      <c r="B2780" s="631"/>
      <c r="C2780" s="631"/>
      <c r="D2780" s="631"/>
      <c r="E2780" s="631"/>
      <c r="F2780" s="631"/>
      <c r="G2780" s="631"/>
      <c r="H2780" s="631"/>
      <c r="I2780" s="631"/>
      <c r="J2780" s="631"/>
    </row>
    <row r="2781" spans="1:10" ht="12.75">
      <c r="A2781" s="631"/>
      <c r="B2781" s="631"/>
      <c r="C2781" s="631"/>
      <c r="D2781" s="631"/>
      <c r="E2781" s="631"/>
      <c r="F2781" s="631"/>
      <c r="G2781" s="631"/>
      <c r="H2781" s="631"/>
      <c r="I2781" s="631"/>
      <c r="J2781" s="631"/>
    </row>
    <row r="2782" spans="1:10" ht="12.75">
      <c r="A2782" s="631"/>
      <c r="B2782" s="631"/>
      <c r="C2782" s="631"/>
      <c r="D2782" s="631"/>
      <c r="E2782" s="631"/>
      <c r="F2782" s="631"/>
      <c r="G2782" s="631"/>
      <c r="H2782" s="631"/>
      <c r="I2782" s="631"/>
      <c r="J2782" s="631"/>
    </row>
    <row r="2783" spans="1:10" ht="12.75">
      <c r="A2783" s="631"/>
      <c r="B2783" s="631"/>
      <c r="C2783" s="631"/>
      <c r="D2783" s="631"/>
      <c r="E2783" s="631"/>
      <c r="F2783" s="631"/>
      <c r="G2783" s="631"/>
      <c r="H2783" s="631"/>
      <c r="I2783" s="631"/>
      <c r="J2783" s="631"/>
    </row>
    <row r="2784" spans="1:10" ht="12.75">
      <c r="A2784" s="631"/>
      <c r="B2784" s="631"/>
      <c r="C2784" s="631"/>
      <c r="D2784" s="631"/>
      <c r="E2784" s="631"/>
      <c r="F2784" s="631"/>
      <c r="G2784" s="631"/>
      <c r="H2784" s="631"/>
      <c r="I2784" s="631"/>
      <c r="J2784" s="631"/>
    </row>
    <row r="2785" spans="1:10" ht="12.75">
      <c r="A2785" s="631"/>
      <c r="B2785" s="631"/>
      <c r="C2785" s="631"/>
      <c r="D2785" s="631"/>
      <c r="E2785" s="631"/>
      <c r="F2785" s="631"/>
      <c r="G2785" s="631"/>
      <c r="H2785" s="631"/>
      <c r="I2785" s="631"/>
      <c r="J2785" s="631"/>
    </row>
    <row r="2786" spans="1:10" ht="12.75">
      <c r="A2786" s="631"/>
      <c r="B2786" s="631"/>
      <c r="C2786" s="631"/>
      <c r="D2786" s="631"/>
      <c r="E2786" s="631"/>
      <c r="F2786" s="631"/>
      <c r="G2786" s="631"/>
      <c r="H2786" s="631"/>
      <c r="I2786" s="631"/>
      <c r="J2786" s="631"/>
    </row>
    <row r="2787" spans="1:10" ht="12.75">
      <c r="A2787" s="631"/>
      <c r="B2787" s="631"/>
      <c r="C2787" s="631"/>
      <c r="D2787" s="631"/>
      <c r="E2787" s="631"/>
      <c r="F2787" s="631"/>
      <c r="G2787" s="631"/>
      <c r="H2787" s="631"/>
      <c r="I2787" s="631"/>
      <c r="J2787" s="631"/>
    </row>
    <row r="2788" spans="1:10" ht="12.75">
      <c r="A2788" s="631"/>
      <c r="B2788" s="631"/>
      <c r="C2788" s="631"/>
      <c r="D2788" s="631"/>
      <c r="E2788" s="631"/>
      <c r="F2788" s="631"/>
      <c r="G2788" s="631"/>
      <c r="H2788" s="631"/>
      <c r="I2788" s="631"/>
      <c r="J2788" s="631"/>
    </row>
    <row r="2789" spans="1:10" ht="12.75">
      <c r="A2789" s="631"/>
      <c r="B2789" s="631"/>
      <c r="C2789" s="631"/>
      <c r="D2789" s="631"/>
      <c r="E2789" s="631"/>
      <c r="F2789" s="631"/>
      <c r="G2789" s="631"/>
      <c r="H2789" s="631"/>
      <c r="I2789" s="631"/>
      <c r="J2789" s="631"/>
    </row>
    <row r="2790" spans="1:10" ht="12.75">
      <c r="A2790" s="631"/>
      <c r="B2790" s="631"/>
      <c r="C2790" s="631"/>
      <c r="D2790" s="631"/>
      <c r="E2790" s="631"/>
      <c r="F2790" s="631"/>
      <c r="G2790" s="631"/>
      <c r="H2790" s="631"/>
      <c r="I2790" s="631"/>
      <c r="J2790" s="631"/>
    </row>
    <row r="2791" spans="1:10" ht="12.75">
      <c r="A2791" s="631"/>
      <c r="B2791" s="631"/>
      <c r="C2791" s="631"/>
      <c r="D2791" s="631"/>
      <c r="E2791" s="631"/>
      <c r="F2791" s="631"/>
      <c r="G2791" s="631"/>
      <c r="H2791" s="631"/>
      <c r="I2791" s="631"/>
      <c r="J2791" s="631"/>
    </row>
    <row r="2792" spans="1:10" ht="12.75">
      <c r="A2792" s="631"/>
      <c r="B2792" s="631"/>
      <c r="C2792" s="631"/>
      <c r="D2792" s="631"/>
      <c r="E2792" s="631"/>
      <c r="F2792" s="631"/>
      <c r="G2792" s="631"/>
      <c r="H2792" s="631"/>
      <c r="I2792" s="631"/>
      <c r="J2792" s="631"/>
    </row>
    <row r="2793" spans="1:10" ht="12.75">
      <c r="A2793" s="631"/>
      <c r="B2793" s="631"/>
      <c r="C2793" s="631"/>
      <c r="D2793" s="631"/>
      <c r="E2793" s="631"/>
      <c r="F2793" s="631"/>
      <c r="G2793" s="631"/>
      <c r="H2793" s="631"/>
      <c r="I2793" s="631"/>
      <c r="J2793" s="631"/>
    </row>
    <row r="2794" spans="1:10" ht="12.75">
      <c r="A2794" s="631"/>
      <c r="B2794" s="631"/>
      <c r="C2794" s="631"/>
      <c r="D2794" s="631"/>
      <c r="E2794" s="631"/>
      <c r="F2794" s="631"/>
      <c r="G2794" s="631"/>
      <c r="H2794" s="631"/>
      <c r="I2794" s="631"/>
      <c r="J2794" s="631"/>
    </row>
    <row r="2795" spans="1:10" ht="12.75">
      <c r="A2795" s="631"/>
      <c r="B2795" s="631"/>
      <c r="C2795" s="631"/>
      <c r="D2795" s="631"/>
      <c r="E2795" s="631"/>
      <c r="F2795" s="631"/>
      <c r="G2795" s="631"/>
      <c r="H2795" s="631"/>
      <c r="I2795" s="631"/>
      <c r="J2795" s="631"/>
    </row>
    <row r="2796" spans="1:10" ht="12.75">
      <c r="A2796" s="631"/>
      <c r="B2796" s="631"/>
      <c r="C2796" s="631"/>
      <c r="D2796" s="631"/>
      <c r="E2796" s="631"/>
      <c r="F2796" s="631"/>
      <c r="G2796" s="631"/>
      <c r="H2796" s="631"/>
      <c r="I2796" s="631"/>
      <c r="J2796" s="631"/>
    </row>
    <row r="2797" spans="1:10" ht="12.75">
      <c r="A2797" s="631"/>
      <c r="B2797" s="631"/>
      <c r="C2797" s="631"/>
      <c r="D2797" s="631"/>
      <c r="E2797" s="631"/>
      <c r="F2797" s="631"/>
      <c r="G2797" s="631"/>
      <c r="H2797" s="631"/>
      <c r="I2797" s="631"/>
      <c r="J2797" s="631"/>
    </row>
    <row r="2798" spans="1:10" ht="12.75">
      <c r="A2798" s="631"/>
      <c r="B2798" s="631"/>
      <c r="C2798" s="631"/>
      <c r="D2798" s="631"/>
      <c r="E2798" s="631"/>
      <c r="F2798" s="631"/>
      <c r="G2798" s="631"/>
      <c r="H2798" s="631"/>
      <c r="I2798" s="631"/>
      <c r="J2798" s="631"/>
    </row>
    <row r="2799" spans="1:10" ht="12.75">
      <c r="A2799" s="631"/>
      <c r="B2799" s="631"/>
      <c r="C2799" s="631"/>
      <c r="D2799" s="631"/>
      <c r="E2799" s="631"/>
      <c r="F2799" s="631"/>
      <c r="G2799" s="631"/>
      <c r="H2799" s="631"/>
      <c r="I2799" s="631"/>
      <c r="J2799" s="631"/>
    </row>
    <row r="2800" spans="1:10" ht="12.75">
      <c r="A2800" s="631"/>
      <c r="B2800" s="631"/>
      <c r="C2800" s="631"/>
      <c r="D2800" s="631"/>
      <c r="E2800" s="631"/>
      <c r="F2800" s="631"/>
      <c r="G2800" s="631"/>
      <c r="H2800" s="631"/>
      <c r="I2800" s="631"/>
      <c r="J2800" s="631"/>
    </row>
    <row r="2801" spans="1:10" ht="12.75">
      <c r="A2801" s="631"/>
      <c r="B2801" s="631"/>
      <c r="C2801" s="631"/>
      <c r="D2801" s="631"/>
      <c r="E2801" s="631"/>
      <c r="F2801" s="631"/>
      <c r="G2801" s="631"/>
      <c r="H2801" s="631"/>
      <c r="I2801" s="631"/>
      <c r="J2801" s="631"/>
    </row>
    <row r="2802" spans="1:10" ht="12.75">
      <c r="A2802" s="631"/>
      <c r="B2802" s="631"/>
      <c r="C2802" s="631"/>
      <c r="D2802" s="631"/>
      <c r="E2802" s="631"/>
      <c r="F2802" s="631"/>
      <c r="G2802" s="631"/>
      <c r="H2802" s="631"/>
      <c r="I2802" s="631"/>
      <c r="J2802" s="631"/>
    </row>
    <row r="2803" spans="1:10" ht="12.75">
      <c r="A2803" s="631"/>
      <c r="B2803" s="631"/>
      <c r="C2803" s="631"/>
      <c r="D2803" s="631"/>
      <c r="E2803" s="631"/>
      <c r="F2803" s="631"/>
      <c r="G2803" s="631"/>
      <c r="H2803" s="631"/>
      <c r="I2803" s="631"/>
      <c r="J2803" s="631"/>
    </row>
    <row r="2804" spans="1:10" ht="12.75">
      <c r="A2804" s="631"/>
      <c r="B2804" s="631"/>
      <c r="C2804" s="631"/>
      <c r="D2804" s="631"/>
      <c r="E2804" s="631"/>
      <c r="F2804" s="631"/>
      <c r="G2804" s="631"/>
      <c r="H2804" s="631"/>
      <c r="I2804" s="631"/>
      <c r="J2804" s="631"/>
    </row>
    <row r="2805" spans="1:10" ht="12.75">
      <c r="A2805" s="631"/>
      <c r="B2805" s="631"/>
      <c r="C2805" s="631"/>
      <c r="D2805" s="631"/>
      <c r="E2805" s="631"/>
      <c r="F2805" s="631"/>
      <c r="G2805" s="631"/>
      <c r="H2805" s="631"/>
      <c r="I2805" s="631"/>
      <c r="J2805" s="631"/>
    </row>
    <row r="2806" spans="1:10" ht="12.75">
      <c r="A2806" s="631"/>
      <c r="B2806" s="631"/>
      <c r="C2806" s="631"/>
      <c r="D2806" s="631"/>
      <c r="E2806" s="631"/>
      <c r="F2806" s="631"/>
      <c r="G2806" s="631"/>
      <c r="H2806" s="631"/>
      <c r="I2806" s="631"/>
      <c r="J2806" s="631"/>
    </row>
    <row r="2807" spans="1:10" ht="12.75">
      <c r="A2807" s="631"/>
      <c r="B2807" s="631"/>
      <c r="C2807" s="631"/>
      <c r="D2807" s="631"/>
      <c r="E2807" s="631"/>
      <c r="F2807" s="631"/>
      <c r="G2807" s="631"/>
      <c r="H2807" s="631"/>
      <c r="I2807" s="631"/>
      <c r="J2807" s="631"/>
    </row>
    <row r="2808" spans="1:10" ht="12.75">
      <c r="A2808" s="631"/>
      <c r="B2808" s="631"/>
      <c r="C2808" s="631"/>
      <c r="D2808" s="631"/>
      <c r="E2808" s="631"/>
      <c r="F2808" s="631"/>
      <c r="G2808" s="631"/>
      <c r="H2808" s="631"/>
      <c r="I2808" s="631"/>
      <c r="J2808" s="631"/>
    </row>
    <row r="2809" spans="1:10" ht="12.75">
      <c r="A2809" s="631"/>
      <c r="B2809" s="631"/>
      <c r="C2809" s="631"/>
      <c r="D2809" s="631"/>
      <c r="E2809" s="631"/>
      <c r="F2809" s="631"/>
      <c r="G2809" s="631"/>
      <c r="H2809" s="631"/>
      <c r="I2809" s="631"/>
      <c r="J2809" s="631"/>
    </row>
    <row r="2810" spans="1:10" ht="12.75">
      <c r="A2810" s="631"/>
      <c r="B2810" s="631"/>
      <c r="C2810" s="631"/>
      <c r="D2810" s="631"/>
      <c r="E2810" s="631"/>
      <c r="F2810" s="631"/>
      <c r="G2810" s="631"/>
      <c r="H2810" s="631"/>
      <c r="I2810" s="631"/>
      <c r="J2810" s="631"/>
    </row>
    <row r="2811" spans="1:10" ht="12.75">
      <c r="A2811" s="631"/>
      <c r="B2811" s="631"/>
      <c r="C2811" s="631"/>
      <c r="D2811" s="631"/>
      <c r="E2811" s="631"/>
      <c r="F2811" s="631"/>
      <c r="G2811" s="631"/>
      <c r="H2811" s="631"/>
      <c r="I2811" s="631"/>
      <c r="J2811" s="631"/>
    </row>
    <row r="2812" spans="1:10" ht="12.75">
      <c r="A2812" s="631"/>
      <c r="B2812" s="631"/>
      <c r="C2812" s="631"/>
      <c r="D2812" s="631"/>
      <c r="E2812" s="631"/>
      <c r="F2812" s="631"/>
      <c r="G2812" s="631"/>
      <c r="H2812" s="631"/>
      <c r="I2812" s="631"/>
      <c r="J2812" s="631"/>
    </row>
    <row r="2813" spans="1:10" ht="12.75">
      <c r="A2813" s="631"/>
      <c r="B2813" s="631"/>
      <c r="C2813" s="631"/>
      <c r="D2813" s="631"/>
      <c r="E2813" s="631"/>
      <c r="F2813" s="631"/>
      <c r="G2813" s="631"/>
      <c r="H2813" s="631"/>
      <c r="I2813" s="631"/>
      <c r="J2813" s="631"/>
    </row>
    <row r="2814" spans="1:10" ht="12.75">
      <c r="A2814" s="631"/>
      <c r="B2814" s="631"/>
      <c r="C2814" s="631"/>
      <c r="D2814" s="631"/>
      <c r="E2814" s="631"/>
      <c r="F2814" s="631"/>
      <c r="G2814" s="631"/>
      <c r="H2814" s="631"/>
      <c r="I2814" s="631"/>
      <c r="J2814" s="631"/>
    </row>
    <row r="2815" spans="1:10" ht="12.75">
      <c r="A2815" s="631"/>
      <c r="B2815" s="631"/>
      <c r="C2815" s="631"/>
      <c r="D2815" s="631"/>
      <c r="E2815" s="631"/>
      <c r="F2815" s="631"/>
      <c r="G2815" s="631"/>
      <c r="H2815" s="631"/>
      <c r="I2815" s="631"/>
      <c r="J2815" s="631"/>
    </row>
    <row r="2816" spans="1:10" ht="12.75">
      <c r="A2816" s="631"/>
      <c r="B2816" s="631"/>
      <c r="C2816" s="631"/>
      <c r="D2816" s="631"/>
      <c r="E2816" s="631"/>
      <c r="F2816" s="631"/>
      <c r="G2816" s="631"/>
      <c r="H2816" s="631"/>
      <c r="I2816" s="631"/>
      <c r="J2816" s="631"/>
    </row>
    <row r="2817" spans="1:10" ht="12.75">
      <c r="A2817" s="631"/>
      <c r="B2817" s="631"/>
      <c r="C2817" s="631"/>
      <c r="D2817" s="631"/>
      <c r="E2817" s="631"/>
      <c r="F2817" s="631"/>
      <c r="G2817" s="631"/>
      <c r="H2817" s="631"/>
      <c r="I2817" s="631"/>
      <c r="J2817" s="631"/>
    </row>
    <row r="2818" spans="1:10" ht="12.75">
      <c r="A2818" s="631"/>
      <c r="B2818" s="631"/>
      <c r="C2818" s="631"/>
      <c r="D2818" s="631"/>
      <c r="E2818" s="631"/>
      <c r="F2818" s="631"/>
      <c r="G2818" s="631"/>
      <c r="H2818" s="631"/>
      <c r="I2818" s="631"/>
      <c r="J2818" s="631"/>
    </row>
    <row r="2819" spans="1:10" ht="12.75">
      <c r="A2819" s="631"/>
      <c r="B2819" s="631"/>
      <c r="C2819" s="631"/>
      <c r="D2819" s="631"/>
      <c r="E2819" s="631"/>
      <c r="F2819" s="631"/>
      <c r="G2819" s="631"/>
      <c r="H2819" s="631"/>
      <c r="I2819" s="631"/>
      <c r="J2819" s="631"/>
    </row>
    <row r="2820" spans="1:10" ht="12.75">
      <c r="A2820" s="631"/>
      <c r="B2820" s="631"/>
      <c r="C2820" s="631"/>
      <c r="D2820" s="631"/>
      <c r="E2820" s="631"/>
      <c r="F2820" s="631"/>
      <c r="G2820" s="631"/>
      <c r="H2820" s="631"/>
      <c r="I2820" s="631"/>
      <c r="J2820" s="631"/>
    </row>
    <row r="2821" spans="1:10" ht="12.75">
      <c r="A2821" s="631"/>
      <c r="B2821" s="631"/>
      <c r="C2821" s="631"/>
      <c r="D2821" s="631"/>
      <c r="E2821" s="631"/>
      <c r="F2821" s="631"/>
      <c r="G2821" s="631"/>
      <c r="H2821" s="631"/>
      <c r="I2821" s="631"/>
      <c r="J2821" s="631"/>
    </row>
    <row r="2822" spans="1:10" ht="12.75">
      <c r="A2822" s="631"/>
      <c r="B2822" s="631"/>
      <c r="C2822" s="631"/>
      <c r="D2822" s="631"/>
      <c r="E2822" s="631"/>
      <c r="F2822" s="631"/>
      <c r="G2822" s="631"/>
      <c r="H2822" s="631"/>
      <c r="I2822" s="631"/>
      <c r="J2822" s="631"/>
    </row>
    <row r="2823" spans="1:10" ht="12.75">
      <c r="A2823" s="631"/>
      <c r="B2823" s="631"/>
      <c r="C2823" s="631"/>
      <c r="D2823" s="631"/>
      <c r="E2823" s="631"/>
      <c r="F2823" s="631"/>
      <c r="G2823" s="631"/>
      <c r="H2823" s="631"/>
      <c r="I2823" s="631"/>
      <c r="J2823" s="631"/>
    </row>
    <row r="2824" spans="1:10" ht="12.75">
      <c r="A2824" s="631"/>
      <c r="B2824" s="631"/>
      <c r="C2824" s="631"/>
      <c r="D2824" s="631"/>
      <c r="E2824" s="631"/>
      <c r="F2824" s="631"/>
      <c r="G2824" s="631"/>
      <c r="H2824" s="631"/>
      <c r="I2824" s="631"/>
      <c r="J2824" s="631"/>
    </row>
    <row r="2825" spans="1:10" ht="12.75">
      <c r="A2825" s="631"/>
      <c r="B2825" s="631"/>
      <c r="C2825" s="631"/>
      <c r="D2825" s="631"/>
      <c r="E2825" s="631"/>
      <c r="F2825" s="631"/>
      <c r="G2825" s="631"/>
      <c r="H2825" s="631"/>
      <c r="I2825" s="631"/>
      <c r="J2825" s="631"/>
    </row>
    <row r="2826" spans="1:10" ht="12.75">
      <c r="A2826" s="631"/>
      <c r="B2826" s="631"/>
      <c r="C2826" s="631"/>
      <c r="D2826" s="631"/>
      <c r="E2826" s="631"/>
      <c r="F2826" s="631"/>
      <c r="G2826" s="631"/>
      <c r="H2826" s="631"/>
      <c r="I2826" s="631"/>
      <c r="J2826" s="631"/>
    </row>
    <row r="2827" spans="1:10" ht="12.75">
      <c r="A2827" s="631"/>
      <c r="B2827" s="631"/>
      <c r="C2827" s="631"/>
      <c r="D2827" s="631"/>
      <c r="E2827" s="631"/>
      <c r="F2827" s="631"/>
      <c r="G2827" s="631"/>
      <c r="H2827" s="631"/>
      <c r="I2827" s="631"/>
      <c r="J2827" s="631"/>
    </row>
    <row r="2828" spans="1:10" ht="12.75">
      <c r="A2828" s="631"/>
      <c r="B2828" s="631"/>
      <c r="C2828" s="631"/>
      <c r="D2828" s="631"/>
      <c r="E2828" s="631"/>
      <c r="F2828" s="631"/>
      <c r="G2828" s="631"/>
      <c r="H2828" s="631"/>
      <c r="I2828" s="631"/>
      <c r="J2828" s="631"/>
    </row>
    <row r="2829" spans="1:10" ht="12.75">
      <c r="A2829" s="631"/>
      <c r="B2829" s="631"/>
      <c r="C2829" s="631"/>
      <c r="D2829" s="631"/>
      <c r="E2829" s="631"/>
      <c r="F2829" s="631"/>
      <c r="G2829" s="631"/>
      <c r="H2829" s="631"/>
      <c r="I2829" s="631"/>
      <c r="J2829" s="631"/>
    </row>
    <row r="2830" spans="1:10" ht="12.75">
      <c r="A2830" s="631"/>
      <c r="B2830" s="631"/>
      <c r="C2830" s="631"/>
      <c r="D2830" s="631"/>
      <c r="E2830" s="631"/>
      <c r="F2830" s="631"/>
      <c r="G2830" s="631"/>
      <c r="H2830" s="631"/>
      <c r="I2830" s="631"/>
      <c r="J2830" s="631"/>
    </row>
    <row r="2831" spans="1:10" ht="12.75">
      <c r="A2831" s="631"/>
      <c r="B2831" s="631"/>
      <c r="C2831" s="631"/>
      <c r="D2831" s="631"/>
      <c r="E2831" s="631"/>
      <c r="F2831" s="631"/>
      <c r="G2831" s="631"/>
      <c r="H2831" s="631"/>
      <c r="I2831" s="631"/>
      <c r="J2831" s="631"/>
    </row>
    <row r="2832" spans="1:10" ht="12.75">
      <c r="A2832" s="631"/>
      <c r="B2832" s="631"/>
      <c r="C2832" s="631"/>
      <c r="D2832" s="631"/>
      <c r="E2832" s="631"/>
      <c r="F2832" s="631"/>
      <c r="G2832" s="631"/>
      <c r="H2832" s="631"/>
      <c r="I2832" s="631"/>
      <c r="J2832" s="631"/>
    </row>
    <row r="2833" spans="1:10" ht="12.75">
      <c r="A2833" s="631"/>
      <c r="B2833" s="631"/>
      <c r="C2833" s="631"/>
      <c r="D2833" s="631"/>
      <c r="E2833" s="631"/>
      <c r="F2833" s="631"/>
      <c r="G2833" s="631"/>
      <c r="H2833" s="631"/>
      <c r="I2833" s="631"/>
      <c r="J2833" s="631"/>
    </row>
    <row r="2834" spans="1:10" ht="12.75">
      <c r="A2834" s="631"/>
      <c r="B2834" s="631"/>
      <c r="C2834" s="631"/>
      <c r="D2834" s="631"/>
      <c r="E2834" s="631"/>
      <c r="F2834" s="631"/>
      <c r="G2834" s="631"/>
      <c r="H2834" s="631"/>
      <c r="I2834" s="631"/>
      <c r="J2834" s="631"/>
    </row>
    <row r="2835" spans="1:10" ht="12.75">
      <c r="A2835" s="631"/>
      <c r="B2835" s="631"/>
      <c r="C2835" s="631"/>
      <c r="D2835" s="631"/>
      <c r="E2835" s="631"/>
      <c r="F2835" s="631"/>
      <c r="G2835" s="631"/>
      <c r="H2835" s="631"/>
      <c r="I2835" s="631"/>
      <c r="J2835" s="631"/>
    </row>
    <row r="2836" spans="1:10" ht="12.75">
      <c r="A2836" s="631"/>
      <c r="B2836" s="631"/>
      <c r="C2836" s="631"/>
      <c r="D2836" s="631"/>
      <c r="E2836" s="631"/>
      <c r="F2836" s="631"/>
      <c r="G2836" s="631"/>
      <c r="H2836" s="631"/>
      <c r="I2836" s="631"/>
      <c r="J2836" s="631"/>
    </row>
    <row r="2837" spans="1:10" ht="12.75">
      <c r="A2837" s="631"/>
      <c r="B2837" s="631"/>
      <c r="C2837" s="631"/>
      <c r="D2837" s="631"/>
      <c r="E2837" s="631"/>
      <c r="F2837" s="631"/>
      <c r="G2837" s="631"/>
      <c r="H2837" s="631"/>
      <c r="I2837" s="631"/>
      <c r="J2837" s="631"/>
    </row>
    <row r="2838" spans="1:10" ht="12.75">
      <c r="A2838" s="631"/>
      <c r="B2838" s="631"/>
      <c r="C2838" s="631"/>
      <c r="D2838" s="631"/>
      <c r="E2838" s="631"/>
      <c r="F2838" s="631"/>
      <c r="G2838" s="631"/>
      <c r="H2838" s="631"/>
      <c r="I2838" s="631"/>
      <c r="J2838" s="631"/>
    </row>
    <row r="2839" spans="1:10" ht="12.75">
      <c r="A2839" s="631"/>
      <c r="B2839" s="631"/>
      <c r="C2839" s="631"/>
      <c r="D2839" s="631"/>
      <c r="E2839" s="631"/>
      <c r="F2839" s="631"/>
      <c r="G2839" s="631"/>
      <c r="H2839" s="631"/>
      <c r="I2839" s="631"/>
      <c r="J2839" s="631"/>
    </row>
    <row r="2840" spans="1:10" ht="12.75">
      <c r="A2840" s="631"/>
      <c r="B2840" s="631"/>
      <c r="C2840" s="631"/>
      <c r="D2840" s="631"/>
      <c r="E2840" s="631"/>
      <c r="F2840" s="631"/>
      <c r="G2840" s="631"/>
      <c r="H2840" s="631"/>
      <c r="I2840" s="631"/>
      <c r="J2840" s="631"/>
    </row>
    <row r="2841" spans="1:10" ht="12.75">
      <c r="A2841" s="631"/>
      <c r="B2841" s="631"/>
      <c r="C2841" s="631"/>
      <c r="D2841" s="631"/>
      <c r="E2841" s="631"/>
      <c r="F2841" s="631"/>
      <c r="G2841" s="631"/>
      <c r="H2841" s="631"/>
      <c r="I2841" s="631"/>
      <c r="J2841" s="631"/>
    </row>
    <row r="2842" spans="1:10" ht="12.75">
      <c r="A2842" s="631"/>
      <c r="B2842" s="631"/>
      <c r="C2842" s="631"/>
      <c r="D2842" s="631"/>
      <c r="E2842" s="631"/>
      <c r="F2842" s="631"/>
      <c r="G2842" s="631"/>
      <c r="H2842" s="631"/>
      <c r="I2842" s="631"/>
      <c r="J2842" s="631"/>
    </row>
    <row r="2843" spans="1:10" ht="12.75">
      <c r="A2843" s="631"/>
      <c r="B2843" s="631"/>
      <c r="C2843" s="631"/>
      <c r="D2843" s="631"/>
      <c r="E2843" s="631"/>
      <c r="F2843" s="631"/>
      <c r="G2843" s="631"/>
      <c r="H2843" s="631"/>
      <c r="I2843" s="631"/>
      <c r="J2843" s="631"/>
    </row>
    <row r="2844" spans="1:10" ht="12.75">
      <c r="A2844" s="631"/>
      <c r="B2844" s="631"/>
      <c r="C2844" s="631"/>
      <c r="D2844" s="631"/>
      <c r="E2844" s="631"/>
      <c r="F2844" s="631"/>
      <c r="G2844" s="631"/>
      <c r="H2844" s="631"/>
      <c r="I2844" s="631"/>
      <c r="J2844" s="631"/>
    </row>
    <row r="2845" spans="1:10" ht="12.75">
      <c r="A2845" s="631"/>
      <c r="B2845" s="631"/>
      <c r="C2845" s="631"/>
      <c r="D2845" s="631"/>
      <c r="E2845" s="631"/>
      <c r="F2845" s="631"/>
      <c r="G2845" s="631"/>
      <c r="H2845" s="631"/>
      <c r="I2845" s="631"/>
      <c r="J2845" s="631"/>
    </row>
    <row r="2846" spans="1:10" ht="12.75">
      <c r="A2846" s="631"/>
      <c r="B2846" s="631"/>
      <c r="C2846" s="631"/>
      <c r="D2846" s="631"/>
      <c r="E2846" s="631"/>
      <c r="F2846" s="631"/>
      <c r="G2846" s="631"/>
      <c r="H2846" s="631"/>
      <c r="I2846" s="631"/>
      <c r="J2846" s="631"/>
    </row>
    <row r="2847" spans="1:10" ht="12.75">
      <c r="A2847" s="631"/>
      <c r="B2847" s="631"/>
      <c r="C2847" s="631"/>
      <c r="D2847" s="631"/>
      <c r="E2847" s="631"/>
      <c r="F2847" s="631"/>
      <c r="G2847" s="631"/>
      <c r="H2847" s="631"/>
      <c r="I2847" s="631"/>
      <c r="J2847" s="631"/>
    </row>
    <row r="2848" spans="1:10" ht="12.75">
      <c r="A2848" s="631"/>
      <c r="B2848" s="631"/>
      <c r="C2848" s="631"/>
      <c r="D2848" s="631"/>
      <c r="E2848" s="631"/>
      <c r="F2848" s="631"/>
      <c r="G2848" s="631"/>
      <c r="H2848" s="631"/>
      <c r="I2848" s="631"/>
      <c r="J2848" s="631"/>
    </row>
    <row r="2849" spans="1:10" ht="12.75">
      <c r="A2849" s="631"/>
      <c r="B2849" s="631"/>
      <c r="C2849" s="631"/>
      <c r="D2849" s="631"/>
      <c r="E2849" s="631"/>
      <c r="F2849" s="631"/>
      <c r="G2849" s="631"/>
      <c r="H2849" s="631"/>
      <c r="I2849" s="631"/>
      <c r="J2849" s="631"/>
    </row>
    <row r="2850" spans="1:10" ht="12.75">
      <c r="A2850" s="631"/>
      <c r="B2850" s="631"/>
      <c r="C2850" s="631"/>
      <c r="D2850" s="631"/>
      <c r="E2850" s="631"/>
      <c r="F2850" s="631"/>
      <c r="G2850" s="631"/>
      <c r="H2850" s="631"/>
      <c r="I2850" s="631"/>
      <c r="J2850" s="631"/>
    </row>
    <row r="2851" spans="1:10" ht="12.75">
      <c r="A2851" s="631"/>
      <c r="B2851" s="631"/>
      <c r="C2851" s="631"/>
      <c r="D2851" s="631"/>
      <c r="E2851" s="631"/>
      <c r="F2851" s="631"/>
      <c r="G2851" s="631"/>
      <c r="H2851" s="631"/>
      <c r="I2851" s="631"/>
      <c r="J2851" s="631"/>
    </row>
    <row r="2852" spans="1:10" ht="12.75">
      <c r="A2852" s="631"/>
      <c r="B2852" s="631"/>
      <c r="C2852" s="631"/>
      <c r="D2852" s="631"/>
      <c r="E2852" s="631"/>
      <c r="F2852" s="631"/>
      <c r="G2852" s="631"/>
      <c r="H2852" s="631"/>
      <c r="I2852" s="631"/>
      <c r="J2852" s="631"/>
    </row>
    <row r="2853" spans="1:10" ht="12.75">
      <c r="A2853" s="631"/>
      <c r="B2853" s="631"/>
      <c r="C2853" s="631"/>
      <c r="D2853" s="631"/>
      <c r="E2853" s="631"/>
      <c r="F2853" s="631"/>
      <c r="G2853" s="631"/>
      <c r="H2853" s="631"/>
      <c r="I2853" s="631"/>
      <c r="J2853" s="631"/>
    </row>
    <row r="2854" spans="1:10" ht="12.75">
      <c r="A2854" s="631"/>
      <c r="B2854" s="631"/>
      <c r="C2854" s="631"/>
      <c r="D2854" s="631"/>
      <c r="E2854" s="631"/>
      <c r="F2854" s="631"/>
      <c r="G2854" s="631"/>
      <c r="H2854" s="631"/>
      <c r="I2854" s="631"/>
      <c r="J2854" s="631"/>
    </row>
    <row r="2855" spans="1:10" ht="12.75">
      <c r="A2855" s="631"/>
      <c r="B2855" s="631"/>
      <c r="C2855" s="631"/>
      <c r="D2855" s="631"/>
      <c r="E2855" s="631"/>
      <c r="F2855" s="631"/>
      <c r="G2855" s="631"/>
      <c r="H2855" s="631"/>
      <c r="I2855" s="631"/>
      <c r="J2855" s="631"/>
    </row>
    <row r="2856" spans="1:10" ht="12.75">
      <c r="A2856" s="631"/>
      <c r="B2856" s="631"/>
      <c r="C2856" s="631"/>
      <c r="D2856" s="631"/>
      <c r="E2856" s="631"/>
      <c r="F2856" s="631"/>
      <c r="G2856" s="631"/>
      <c r="H2856" s="631"/>
      <c r="I2856" s="631"/>
      <c r="J2856" s="631"/>
    </row>
    <row r="2857" spans="1:10" ht="12.75">
      <c r="A2857" s="631"/>
      <c r="B2857" s="631"/>
      <c r="C2857" s="631"/>
      <c r="D2857" s="631"/>
      <c r="E2857" s="631"/>
      <c r="F2857" s="631"/>
      <c r="G2857" s="631"/>
      <c r="H2857" s="631"/>
      <c r="I2857" s="631"/>
      <c r="J2857" s="631"/>
    </row>
    <row r="2858" spans="1:10" ht="12.75">
      <c r="A2858" s="631"/>
      <c r="B2858" s="631"/>
      <c r="C2858" s="631"/>
      <c r="D2858" s="631"/>
      <c r="E2858" s="631"/>
      <c r="F2858" s="631"/>
      <c r="G2858" s="631"/>
      <c r="H2858" s="631"/>
      <c r="I2858" s="631"/>
      <c r="J2858" s="631"/>
    </row>
    <row r="2859" spans="1:10" ht="12.75">
      <c r="A2859" s="631"/>
      <c r="B2859" s="631"/>
      <c r="C2859" s="631"/>
      <c r="D2859" s="631"/>
      <c r="E2859" s="631"/>
      <c r="F2859" s="631"/>
      <c r="G2859" s="631"/>
      <c r="H2859" s="631"/>
      <c r="I2859" s="631"/>
      <c r="J2859" s="631"/>
    </row>
    <row r="2860" spans="1:10" ht="12.75">
      <c r="A2860" s="631"/>
      <c r="B2860" s="631"/>
      <c r="C2860" s="631"/>
      <c r="D2860" s="631"/>
      <c r="E2860" s="631"/>
      <c r="F2860" s="631"/>
      <c r="G2860" s="631"/>
      <c r="H2860" s="631"/>
      <c r="I2860" s="631"/>
      <c r="J2860" s="631"/>
    </row>
    <row r="2861" spans="1:10" ht="12.75">
      <c r="A2861" s="631"/>
      <c r="B2861" s="631"/>
      <c r="C2861" s="631"/>
      <c r="D2861" s="631"/>
      <c r="E2861" s="631"/>
      <c r="F2861" s="631"/>
      <c r="G2861" s="631"/>
      <c r="H2861" s="631"/>
      <c r="I2861" s="631"/>
      <c r="J2861" s="631"/>
    </row>
    <row r="2862" spans="1:10" ht="12.75">
      <c r="A2862" s="631"/>
      <c r="B2862" s="631"/>
      <c r="C2862" s="631"/>
      <c r="D2862" s="631"/>
      <c r="E2862" s="631"/>
      <c r="F2862" s="631"/>
      <c r="G2862" s="631"/>
      <c r="H2862" s="631"/>
      <c r="I2862" s="631"/>
      <c r="J2862" s="631"/>
    </row>
    <row r="2863" spans="1:10" ht="12.75">
      <c r="A2863" s="631"/>
      <c r="B2863" s="631"/>
      <c r="C2863" s="631"/>
      <c r="D2863" s="631"/>
      <c r="E2863" s="631"/>
      <c r="F2863" s="631"/>
      <c r="G2863" s="631"/>
      <c r="H2863" s="631"/>
      <c r="I2863" s="631"/>
      <c r="J2863" s="631"/>
    </row>
    <row r="2864" spans="1:10" ht="12.75">
      <c r="A2864" s="631"/>
      <c r="B2864" s="631"/>
      <c r="C2864" s="631"/>
      <c r="D2864" s="631"/>
      <c r="E2864" s="631"/>
      <c r="F2864" s="631"/>
      <c r="G2864" s="631"/>
      <c r="H2864" s="631"/>
      <c r="I2864" s="631"/>
      <c r="J2864" s="631"/>
    </row>
    <row r="2865" spans="1:10" ht="12.75">
      <c r="A2865" s="631"/>
      <c r="B2865" s="631"/>
      <c r="C2865" s="631"/>
      <c r="D2865" s="631"/>
      <c r="E2865" s="631"/>
      <c r="F2865" s="631"/>
      <c r="G2865" s="631"/>
      <c r="H2865" s="631"/>
      <c r="I2865" s="631"/>
      <c r="J2865" s="631"/>
    </row>
    <row r="2866" spans="1:10" ht="12.75">
      <c r="A2866" s="631"/>
      <c r="B2866" s="631"/>
      <c r="C2866" s="631"/>
      <c r="D2866" s="631"/>
      <c r="E2866" s="631"/>
      <c r="F2866" s="631"/>
      <c r="G2866" s="631"/>
      <c r="H2866" s="631"/>
      <c r="I2866" s="631"/>
      <c r="J2866" s="631"/>
    </row>
    <row r="2867" spans="1:10" ht="12.75">
      <c r="A2867" s="631"/>
      <c r="B2867" s="631"/>
      <c r="C2867" s="631"/>
      <c r="D2867" s="631"/>
      <c r="E2867" s="631"/>
      <c r="F2867" s="631"/>
      <c r="G2867" s="631"/>
      <c r="H2867" s="631"/>
      <c r="I2867" s="631"/>
      <c r="J2867" s="631"/>
    </row>
    <row r="2868" spans="1:10" ht="12.75">
      <c r="A2868" s="631"/>
      <c r="B2868" s="631"/>
      <c r="C2868" s="631"/>
      <c r="D2868" s="631"/>
      <c r="E2868" s="631"/>
      <c r="F2868" s="631"/>
      <c r="G2868" s="631"/>
      <c r="H2868" s="631"/>
      <c r="I2868" s="631"/>
      <c r="J2868" s="631"/>
    </row>
    <row r="2869" spans="1:10" ht="12.75">
      <c r="A2869" s="631"/>
      <c r="B2869" s="631"/>
      <c r="C2869" s="631"/>
      <c r="D2869" s="631"/>
      <c r="E2869" s="631"/>
      <c r="F2869" s="631"/>
      <c r="G2869" s="631"/>
      <c r="H2869" s="631"/>
      <c r="I2869" s="631"/>
      <c r="J2869" s="631"/>
    </row>
    <row r="2870" spans="1:10" ht="12.75">
      <c r="A2870" s="631"/>
      <c r="B2870" s="631"/>
      <c r="C2870" s="631"/>
      <c r="D2870" s="631"/>
      <c r="E2870" s="631"/>
      <c r="F2870" s="631"/>
      <c r="G2870" s="631"/>
      <c r="H2870" s="631"/>
      <c r="I2870" s="631"/>
      <c r="J2870" s="631"/>
    </row>
    <row r="2871" spans="1:10" ht="12.75">
      <c r="A2871" s="631"/>
      <c r="B2871" s="631"/>
      <c r="C2871" s="631"/>
      <c r="D2871" s="631"/>
      <c r="E2871" s="631"/>
      <c r="F2871" s="631"/>
      <c r="G2871" s="631"/>
      <c r="H2871" s="631"/>
      <c r="I2871" s="631"/>
      <c r="J2871" s="631"/>
    </row>
    <row r="2872" spans="1:10" ht="12.75">
      <c r="A2872" s="631"/>
      <c r="B2872" s="631"/>
      <c r="C2872" s="631"/>
      <c r="D2872" s="631"/>
      <c r="E2872" s="631"/>
      <c r="F2872" s="631"/>
      <c r="G2872" s="631"/>
      <c r="H2872" s="631"/>
      <c r="I2872" s="631"/>
      <c r="J2872" s="631"/>
    </row>
    <row r="2873" spans="1:10" ht="12.75">
      <c r="A2873" s="631"/>
      <c r="B2873" s="631"/>
      <c r="C2873" s="631"/>
      <c r="D2873" s="631"/>
      <c r="E2873" s="631"/>
      <c r="F2873" s="631"/>
      <c r="G2873" s="631"/>
      <c r="H2873" s="631"/>
      <c r="I2873" s="631"/>
      <c r="J2873" s="631"/>
    </row>
    <row r="2874" spans="1:10" ht="12.75">
      <c r="A2874" s="631"/>
      <c r="B2874" s="631"/>
      <c r="C2874" s="631"/>
      <c r="D2874" s="631"/>
      <c r="E2874" s="631"/>
      <c r="F2874" s="631"/>
      <c r="G2874" s="631"/>
      <c r="H2874" s="631"/>
      <c r="I2874" s="631"/>
      <c r="J2874" s="631"/>
    </row>
    <row r="2875" spans="1:10" ht="12.75">
      <c r="A2875" s="631"/>
      <c r="B2875" s="631"/>
      <c r="C2875" s="631"/>
      <c r="D2875" s="631"/>
      <c r="E2875" s="631"/>
      <c r="F2875" s="631"/>
      <c r="G2875" s="631"/>
      <c r="H2875" s="631"/>
      <c r="I2875" s="631"/>
      <c r="J2875" s="631"/>
    </row>
    <row r="2876" spans="1:10" ht="12.75">
      <c r="A2876" s="631"/>
      <c r="B2876" s="631"/>
      <c r="C2876" s="631"/>
      <c r="D2876" s="631"/>
      <c r="E2876" s="631"/>
      <c r="F2876" s="631"/>
      <c r="G2876" s="631"/>
      <c r="H2876" s="631"/>
      <c r="I2876" s="631"/>
      <c r="J2876" s="631"/>
    </row>
    <row r="2877" spans="1:10" ht="12.75">
      <c r="A2877" s="631"/>
      <c r="B2877" s="631"/>
      <c r="C2877" s="631"/>
      <c r="D2877" s="631"/>
      <c r="E2877" s="631"/>
      <c r="F2877" s="631"/>
      <c r="G2877" s="631"/>
      <c r="H2877" s="631"/>
      <c r="I2877" s="631"/>
      <c r="J2877" s="631"/>
    </row>
    <row r="2878" spans="1:10" ht="12.75">
      <c r="A2878" s="631"/>
      <c r="B2878" s="631"/>
      <c r="C2878" s="631"/>
      <c r="D2878" s="631"/>
      <c r="E2878" s="631"/>
      <c r="F2878" s="631"/>
      <c r="G2878" s="631"/>
      <c r="H2878" s="631"/>
      <c r="I2878" s="631"/>
      <c r="J2878" s="631"/>
    </row>
    <row r="2879" spans="1:10" ht="12.75">
      <c r="A2879" s="631"/>
      <c r="B2879" s="631"/>
      <c r="C2879" s="631"/>
      <c r="D2879" s="631"/>
      <c r="E2879" s="631"/>
      <c r="F2879" s="631"/>
      <c r="G2879" s="631"/>
      <c r="H2879" s="631"/>
      <c r="I2879" s="631"/>
      <c r="J2879" s="631"/>
    </row>
    <row r="2880" spans="1:10" ht="12.75">
      <c r="A2880" s="631"/>
      <c r="B2880" s="631"/>
      <c r="C2880" s="631"/>
      <c r="D2880" s="631"/>
      <c r="E2880" s="631"/>
      <c r="F2880" s="631"/>
      <c r="G2880" s="631"/>
      <c r="H2880" s="631"/>
      <c r="I2880" s="631"/>
      <c r="J2880" s="631"/>
    </row>
    <row r="2881" spans="1:10" ht="12.75">
      <c r="A2881" s="631"/>
      <c r="B2881" s="631"/>
      <c r="C2881" s="631"/>
      <c r="D2881" s="631"/>
      <c r="E2881" s="631"/>
      <c r="F2881" s="631"/>
      <c r="G2881" s="631"/>
      <c r="H2881" s="631"/>
      <c r="I2881" s="631"/>
      <c r="J2881" s="631"/>
    </row>
    <row r="2882" spans="1:10" ht="12.75">
      <c r="A2882" s="631"/>
      <c r="B2882" s="631"/>
      <c r="C2882" s="631"/>
      <c r="D2882" s="631"/>
      <c r="E2882" s="631"/>
      <c r="F2882" s="631"/>
      <c r="G2882" s="631"/>
      <c r="H2882" s="631"/>
      <c r="I2882" s="631"/>
      <c r="J2882" s="631"/>
    </row>
    <row r="2883" spans="1:10" ht="12.75">
      <c r="A2883" s="631"/>
      <c r="B2883" s="631"/>
      <c r="C2883" s="631"/>
      <c r="D2883" s="631"/>
      <c r="E2883" s="631"/>
      <c r="F2883" s="631"/>
      <c r="G2883" s="631"/>
      <c r="H2883" s="631"/>
      <c r="I2883" s="631"/>
      <c r="J2883" s="631"/>
    </row>
    <row r="2884" spans="1:10" ht="12.75">
      <c r="A2884" s="631"/>
      <c r="B2884" s="631"/>
      <c r="C2884" s="631"/>
      <c r="D2884" s="631"/>
      <c r="E2884" s="631"/>
      <c r="F2884" s="631"/>
      <c r="G2884" s="631"/>
      <c r="H2884" s="631"/>
      <c r="I2884" s="631"/>
      <c r="J2884" s="631"/>
    </row>
    <row r="2885" spans="1:10" ht="12.75">
      <c r="A2885" s="631"/>
      <c r="B2885" s="631"/>
      <c r="C2885" s="631"/>
      <c r="D2885" s="631"/>
      <c r="E2885" s="631"/>
      <c r="F2885" s="631"/>
      <c r="G2885" s="631"/>
      <c r="H2885" s="631"/>
      <c r="I2885" s="631"/>
      <c r="J2885" s="631"/>
    </row>
    <row r="2886" spans="1:10" ht="12.75">
      <c r="A2886" s="631"/>
      <c r="B2886" s="631"/>
      <c r="C2886" s="631"/>
      <c r="D2886" s="631"/>
      <c r="E2886" s="631"/>
      <c r="F2886" s="631"/>
      <c r="G2886" s="631"/>
      <c r="H2886" s="631"/>
      <c r="I2886" s="631"/>
      <c r="J2886" s="631"/>
    </row>
    <row r="2887" spans="1:10" ht="12.75">
      <c r="A2887" s="631"/>
      <c r="B2887" s="631"/>
      <c r="C2887" s="631"/>
      <c r="D2887" s="631"/>
      <c r="E2887" s="631"/>
      <c r="F2887" s="631"/>
      <c r="G2887" s="631"/>
      <c r="H2887" s="631"/>
      <c r="I2887" s="631"/>
      <c r="J2887" s="631"/>
    </row>
    <row r="2888" spans="1:10" ht="12.75">
      <c r="A2888" s="631"/>
      <c r="B2888" s="631"/>
      <c r="C2888" s="631"/>
      <c r="D2888" s="631"/>
      <c r="E2888" s="631"/>
      <c r="F2888" s="631"/>
      <c r="G2888" s="631"/>
      <c r="H2888" s="631"/>
      <c r="I2888" s="631"/>
      <c r="J2888" s="631"/>
    </row>
    <row r="2889" spans="1:10" ht="12.75">
      <c r="A2889" s="631"/>
      <c r="B2889" s="631"/>
      <c r="C2889" s="631"/>
      <c r="D2889" s="631"/>
      <c r="E2889" s="631"/>
      <c r="F2889" s="631"/>
      <c r="G2889" s="631"/>
      <c r="H2889" s="631"/>
      <c r="I2889" s="631"/>
      <c r="J2889" s="631"/>
    </row>
    <row r="2890" spans="1:10" ht="12.75">
      <c r="A2890" s="631"/>
      <c r="B2890" s="631"/>
      <c r="C2890" s="631"/>
      <c r="D2890" s="631"/>
      <c r="E2890" s="631"/>
      <c r="F2890" s="631"/>
      <c r="G2890" s="631"/>
      <c r="H2890" s="631"/>
      <c r="I2890" s="631"/>
      <c r="J2890" s="631"/>
    </row>
    <row r="2891" spans="1:10" ht="12.75">
      <c r="A2891" s="631"/>
      <c r="B2891" s="631"/>
      <c r="C2891" s="631"/>
      <c r="D2891" s="631"/>
      <c r="E2891" s="631"/>
      <c r="F2891" s="631"/>
      <c r="G2891" s="631"/>
      <c r="H2891" s="631"/>
      <c r="I2891" s="631"/>
      <c r="J2891" s="631"/>
    </row>
    <row r="2892" spans="1:10" ht="12.75">
      <c r="A2892" s="631"/>
      <c r="B2892" s="631"/>
      <c r="C2892" s="631"/>
      <c r="D2892" s="631"/>
      <c r="E2892" s="631"/>
      <c r="F2892" s="631"/>
      <c r="G2892" s="631"/>
      <c r="H2892" s="631"/>
      <c r="I2892" s="631"/>
      <c r="J2892" s="631"/>
    </row>
    <row r="2893" spans="1:10" ht="12.75">
      <c r="A2893" s="631"/>
      <c r="B2893" s="631"/>
      <c r="C2893" s="631"/>
      <c r="D2893" s="631"/>
      <c r="E2893" s="631"/>
      <c r="F2893" s="631"/>
      <c r="G2893" s="631"/>
      <c r="H2893" s="631"/>
      <c r="I2893" s="631"/>
      <c r="J2893" s="631"/>
    </row>
    <row r="2894" spans="1:10" ht="12.75">
      <c r="A2894" s="631"/>
      <c r="B2894" s="631"/>
      <c r="C2894" s="631"/>
      <c r="D2894" s="631"/>
      <c r="E2894" s="631"/>
      <c r="F2894" s="631"/>
      <c r="G2894" s="631"/>
      <c r="H2894" s="631"/>
      <c r="I2894" s="631"/>
      <c r="J2894" s="631"/>
    </row>
    <row r="2895" spans="1:10" ht="12.75">
      <c r="A2895" s="631"/>
      <c r="B2895" s="631"/>
      <c r="C2895" s="631"/>
      <c r="D2895" s="631"/>
      <c r="E2895" s="631"/>
      <c r="F2895" s="631"/>
      <c r="G2895" s="631"/>
      <c r="H2895" s="631"/>
      <c r="I2895" s="631"/>
      <c r="J2895" s="631"/>
    </row>
    <row r="2896" spans="1:10" ht="12.75">
      <c r="A2896" s="631"/>
      <c r="B2896" s="631"/>
      <c r="C2896" s="631"/>
      <c r="D2896" s="631"/>
      <c r="E2896" s="631"/>
      <c r="F2896" s="631"/>
      <c r="G2896" s="631"/>
      <c r="H2896" s="631"/>
      <c r="I2896" s="631"/>
      <c r="J2896" s="631"/>
    </row>
    <row r="2897" spans="1:10" ht="12.75">
      <c r="A2897" s="631"/>
      <c r="B2897" s="631"/>
      <c r="C2897" s="631"/>
      <c r="D2897" s="631"/>
      <c r="E2897" s="631"/>
      <c r="F2897" s="631"/>
      <c r="G2897" s="631"/>
      <c r="H2897" s="631"/>
      <c r="I2897" s="631"/>
      <c r="J2897" s="631"/>
    </row>
    <row r="2898" spans="1:10" ht="12.75">
      <c r="A2898" s="631"/>
      <c r="B2898" s="631"/>
      <c r="C2898" s="631"/>
      <c r="D2898" s="631"/>
      <c r="E2898" s="631"/>
      <c r="F2898" s="631"/>
      <c r="G2898" s="631"/>
      <c r="H2898" s="631"/>
      <c r="I2898" s="631"/>
      <c r="J2898" s="631"/>
    </row>
    <row r="2899" spans="1:10" ht="12.75">
      <c r="A2899" s="631"/>
      <c r="B2899" s="631"/>
      <c r="C2899" s="631"/>
      <c r="D2899" s="631"/>
      <c r="E2899" s="631"/>
      <c r="F2899" s="631"/>
      <c r="G2899" s="631"/>
      <c r="H2899" s="631"/>
      <c r="I2899" s="631"/>
      <c r="J2899" s="631"/>
    </row>
    <row r="2900" spans="1:10" ht="12.75">
      <c r="A2900" s="631"/>
      <c r="B2900" s="631"/>
      <c r="C2900" s="631"/>
      <c r="D2900" s="631"/>
      <c r="E2900" s="631"/>
      <c r="F2900" s="631"/>
      <c r="G2900" s="631"/>
      <c r="H2900" s="631"/>
      <c r="I2900" s="631"/>
      <c r="J2900" s="631"/>
    </row>
    <row r="2901" spans="1:10" ht="12.75">
      <c r="A2901" s="631"/>
      <c r="B2901" s="631"/>
      <c r="C2901" s="631"/>
      <c r="D2901" s="631"/>
      <c r="E2901" s="631"/>
      <c r="F2901" s="631"/>
      <c r="G2901" s="631"/>
      <c r="H2901" s="631"/>
      <c r="I2901" s="631"/>
      <c r="J2901" s="631"/>
    </row>
    <row r="2902" spans="1:10" ht="12.75">
      <c r="A2902" s="631"/>
      <c r="B2902" s="631"/>
      <c r="C2902" s="631"/>
      <c r="D2902" s="631"/>
      <c r="E2902" s="631"/>
      <c r="F2902" s="631"/>
      <c r="G2902" s="631"/>
      <c r="H2902" s="631"/>
      <c r="I2902" s="631"/>
      <c r="J2902" s="631"/>
    </row>
    <row r="2903" spans="1:10" ht="12.75">
      <c r="A2903" s="631"/>
      <c r="B2903" s="631"/>
      <c r="C2903" s="631"/>
      <c r="D2903" s="631"/>
      <c r="E2903" s="631"/>
      <c r="F2903" s="631"/>
      <c r="G2903" s="631"/>
      <c r="H2903" s="631"/>
      <c r="I2903" s="631"/>
      <c r="J2903" s="631"/>
    </row>
    <row r="2904" spans="1:10" ht="12.75">
      <c r="A2904" s="631"/>
      <c r="B2904" s="631"/>
      <c r="C2904" s="631"/>
      <c r="D2904" s="631"/>
      <c r="E2904" s="631"/>
      <c r="F2904" s="631"/>
      <c r="G2904" s="631"/>
      <c r="H2904" s="631"/>
      <c r="I2904" s="631"/>
      <c r="J2904" s="631"/>
    </row>
    <row r="2905" spans="1:10" ht="12.75">
      <c r="A2905" s="631"/>
      <c r="B2905" s="631"/>
      <c r="C2905" s="631"/>
      <c r="D2905" s="631"/>
      <c r="E2905" s="631"/>
      <c r="F2905" s="631"/>
      <c r="G2905" s="631"/>
      <c r="H2905" s="631"/>
      <c r="I2905" s="631"/>
      <c r="J2905" s="631"/>
    </row>
    <row r="2906" spans="1:10" ht="12.75">
      <c r="A2906" s="631"/>
      <c r="B2906" s="631"/>
      <c r="C2906" s="631"/>
      <c r="D2906" s="631"/>
      <c r="E2906" s="631"/>
      <c r="F2906" s="631"/>
      <c r="G2906" s="631"/>
      <c r="H2906" s="631"/>
      <c r="I2906" s="631"/>
      <c r="J2906" s="631"/>
    </row>
    <row r="2907" spans="1:10" ht="12.75">
      <c r="A2907" s="631"/>
      <c r="B2907" s="631"/>
      <c r="C2907" s="631"/>
      <c r="D2907" s="631"/>
      <c r="E2907" s="631"/>
      <c r="F2907" s="631"/>
      <c r="G2907" s="631"/>
      <c r="H2907" s="631"/>
      <c r="I2907" s="631"/>
      <c r="J2907" s="631"/>
    </row>
    <row r="2908" spans="1:10" ht="12.75">
      <c r="A2908" s="631"/>
      <c r="B2908" s="631"/>
      <c r="C2908" s="631"/>
      <c r="D2908" s="631"/>
      <c r="E2908" s="631"/>
      <c r="F2908" s="631"/>
      <c r="G2908" s="631"/>
      <c r="H2908" s="631"/>
      <c r="I2908" s="631"/>
      <c r="J2908" s="631"/>
    </row>
    <row r="2909" spans="1:10" ht="12.75">
      <c r="A2909" s="631"/>
      <c r="B2909" s="631"/>
      <c r="C2909" s="631"/>
      <c r="D2909" s="631"/>
      <c r="E2909" s="631"/>
      <c r="F2909" s="631"/>
      <c r="G2909" s="631"/>
      <c r="H2909" s="631"/>
      <c r="I2909" s="631"/>
      <c r="J2909" s="631"/>
    </row>
    <row r="2910" spans="1:10" ht="12.75">
      <c r="A2910" s="631"/>
      <c r="B2910" s="631"/>
      <c r="C2910" s="631"/>
      <c r="D2910" s="631"/>
      <c r="E2910" s="631"/>
      <c r="F2910" s="631"/>
      <c r="G2910" s="631"/>
      <c r="H2910" s="631"/>
      <c r="I2910" s="631"/>
      <c r="J2910" s="631"/>
    </row>
    <row r="2911" spans="1:10" ht="12.75">
      <c r="A2911" s="631"/>
      <c r="B2911" s="631"/>
      <c r="C2911" s="631"/>
      <c r="D2911" s="631"/>
      <c r="E2911" s="631"/>
      <c r="F2911" s="631"/>
      <c r="G2911" s="631"/>
      <c r="H2911" s="631"/>
      <c r="I2911" s="631"/>
      <c r="J2911" s="631"/>
    </row>
    <row r="2912" spans="1:10" ht="12.75">
      <c r="A2912" s="631"/>
      <c r="B2912" s="631"/>
      <c r="C2912" s="631"/>
      <c r="D2912" s="631"/>
      <c r="E2912" s="631"/>
      <c r="F2912" s="631"/>
      <c r="G2912" s="631"/>
      <c r="H2912" s="631"/>
      <c r="I2912" s="631"/>
      <c r="J2912" s="631"/>
    </row>
    <row r="2913" spans="1:10" ht="12.75">
      <c r="A2913" s="631"/>
      <c r="B2913" s="631"/>
      <c r="C2913" s="631"/>
      <c r="D2913" s="631"/>
      <c r="E2913" s="631"/>
      <c r="F2913" s="631"/>
      <c r="G2913" s="631"/>
      <c r="H2913" s="631"/>
      <c r="I2913" s="631"/>
      <c r="J2913" s="631"/>
    </row>
    <row r="2914" spans="1:10" ht="12.75">
      <c r="A2914" s="631"/>
      <c r="B2914" s="631"/>
      <c r="C2914" s="631"/>
      <c r="D2914" s="631"/>
      <c r="E2914" s="631"/>
      <c r="F2914" s="631"/>
      <c r="G2914" s="631"/>
      <c r="H2914" s="631"/>
      <c r="I2914" s="631"/>
      <c r="J2914" s="631"/>
    </row>
    <row r="2915" spans="1:10" ht="12.75">
      <c r="A2915" s="631"/>
      <c r="B2915" s="631"/>
      <c r="C2915" s="631"/>
      <c r="D2915" s="631"/>
      <c r="E2915" s="631"/>
      <c r="F2915" s="631"/>
      <c r="G2915" s="631"/>
      <c r="H2915" s="631"/>
      <c r="I2915" s="631"/>
      <c r="J2915" s="631"/>
    </row>
    <row r="2916" spans="1:10" ht="12.75">
      <c r="A2916" s="631"/>
      <c r="B2916" s="631"/>
      <c r="C2916" s="631"/>
      <c r="D2916" s="631"/>
      <c r="E2916" s="631"/>
      <c r="F2916" s="631"/>
      <c r="G2916" s="631"/>
      <c r="H2916" s="631"/>
      <c r="I2916" s="631"/>
      <c r="J2916" s="631"/>
    </row>
    <row r="2917" spans="1:10" ht="12.75">
      <c r="A2917" s="631"/>
      <c r="B2917" s="631"/>
      <c r="C2917" s="631"/>
      <c r="D2917" s="631"/>
      <c r="E2917" s="631"/>
      <c r="F2917" s="631"/>
      <c r="G2917" s="631"/>
      <c r="H2917" s="631"/>
      <c r="I2917" s="631"/>
      <c r="J2917" s="631"/>
    </row>
    <row r="2918" spans="1:10" ht="12.75">
      <c r="A2918" s="631"/>
      <c r="B2918" s="631"/>
      <c r="C2918" s="631"/>
      <c r="D2918" s="631"/>
      <c r="E2918" s="631"/>
      <c r="F2918" s="631"/>
      <c r="G2918" s="631"/>
      <c r="H2918" s="631"/>
      <c r="I2918" s="631"/>
      <c r="J2918" s="631"/>
    </row>
    <row r="2919" spans="1:10" ht="12.75">
      <c r="A2919" s="631"/>
      <c r="B2919" s="631"/>
      <c r="C2919" s="631"/>
      <c r="D2919" s="631"/>
      <c r="E2919" s="631"/>
      <c r="F2919" s="631"/>
      <c r="G2919" s="631"/>
      <c r="H2919" s="631"/>
      <c r="I2919" s="631"/>
      <c r="J2919" s="631"/>
    </row>
    <row r="2920" spans="1:10" ht="12.75">
      <c r="A2920" s="631"/>
      <c r="B2920" s="631"/>
      <c r="C2920" s="631"/>
      <c r="D2920" s="631"/>
      <c r="E2920" s="631"/>
      <c r="F2920" s="631"/>
      <c r="G2920" s="631"/>
      <c r="H2920" s="631"/>
      <c r="I2920" s="631"/>
      <c r="J2920" s="631"/>
    </row>
    <row r="2921" spans="1:10" ht="12.75">
      <c r="A2921" s="631"/>
      <c r="B2921" s="631"/>
      <c r="C2921" s="631"/>
      <c r="D2921" s="631"/>
      <c r="E2921" s="631"/>
      <c r="F2921" s="631"/>
      <c r="G2921" s="631"/>
      <c r="H2921" s="631"/>
      <c r="I2921" s="631"/>
      <c r="J2921" s="631"/>
    </row>
    <row r="2922" spans="1:10" ht="12.75">
      <c r="A2922" s="631"/>
      <c r="B2922" s="631"/>
      <c r="C2922" s="631"/>
      <c r="D2922" s="631"/>
      <c r="E2922" s="631"/>
      <c r="F2922" s="631"/>
      <c r="G2922" s="631"/>
      <c r="H2922" s="631"/>
      <c r="I2922" s="631"/>
      <c r="J2922" s="631"/>
    </row>
    <row r="2923" spans="1:10" ht="12.75">
      <c r="A2923" s="631"/>
      <c r="B2923" s="631"/>
      <c r="C2923" s="631"/>
      <c r="D2923" s="631"/>
      <c r="E2923" s="631"/>
      <c r="F2923" s="631"/>
      <c r="G2923" s="631"/>
      <c r="H2923" s="631"/>
      <c r="I2923" s="631"/>
      <c r="J2923" s="631"/>
    </row>
    <row r="2924" spans="1:10" ht="12.75">
      <c r="A2924" s="631"/>
      <c r="B2924" s="631"/>
      <c r="C2924" s="631"/>
      <c r="D2924" s="631"/>
      <c r="E2924" s="631"/>
      <c r="F2924" s="631"/>
      <c r="G2924" s="631"/>
      <c r="H2924" s="631"/>
      <c r="I2924" s="631"/>
      <c r="J2924" s="631"/>
    </row>
    <row r="2925" spans="1:10" ht="12.75">
      <c r="A2925" s="631"/>
      <c r="B2925" s="631"/>
      <c r="C2925" s="631"/>
      <c r="D2925" s="631"/>
      <c r="E2925" s="631"/>
      <c r="F2925" s="631"/>
      <c r="G2925" s="631"/>
      <c r="H2925" s="631"/>
      <c r="I2925" s="631"/>
      <c r="J2925" s="631"/>
    </row>
    <row r="2926" spans="1:10" ht="12.75">
      <c r="A2926" s="631"/>
      <c r="B2926" s="631"/>
      <c r="C2926" s="631"/>
      <c r="D2926" s="631"/>
      <c r="E2926" s="631"/>
      <c r="F2926" s="631"/>
      <c r="G2926" s="631"/>
      <c r="H2926" s="631"/>
      <c r="I2926" s="631"/>
      <c r="J2926" s="631"/>
    </row>
    <row r="2927" spans="1:10" ht="12.75">
      <c r="A2927" s="631"/>
      <c r="B2927" s="631"/>
      <c r="C2927" s="631"/>
      <c r="D2927" s="631"/>
      <c r="E2927" s="631"/>
      <c r="F2927" s="631"/>
      <c r="G2927" s="631"/>
      <c r="H2927" s="631"/>
      <c r="I2927" s="631"/>
      <c r="J2927" s="631"/>
    </row>
    <row r="2928" spans="1:10" ht="12.75">
      <c r="A2928" s="631"/>
      <c r="B2928" s="631"/>
      <c r="C2928" s="631"/>
      <c r="D2928" s="631"/>
      <c r="E2928" s="631"/>
      <c r="F2928" s="631"/>
      <c r="G2928" s="631"/>
      <c r="H2928" s="631"/>
      <c r="I2928" s="631"/>
      <c r="J2928" s="631"/>
    </row>
    <row r="2929" spans="1:10" ht="12.75">
      <c r="A2929" s="631"/>
      <c r="B2929" s="631"/>
      <c r="C2929" s="631"/>
      <c r="D2929" s="631"/>
      <c r="E2929" s="631"/>
      <c r="F2929" s="631"/>
      <c r="G2929" s="631"/>
      <c r="H2929" s="631"/>
      <c r="I2929" s="631"/>
      <c r="J2929" s="631"/>
    </row>
    <row r="2930" spans="1:10" ht="12.75">
      <c r="A2930" s="631"/>
      <c r="B2930" s="631"/>
      <c r="C2930" s="631"/>
      <c r="D2930" s="631"/>
      <c r="E2930" s="631"/>
      <c r="F2930" s="631"/>
      <c r="G2930" s="631"/>
      <c r="H2930" s="631"/>
      <c r="I2930" s="631"/>
      <c r="J2930" s="631"/>
    </row>
    <row r="2931" spans="1:10" ht="12.75">
      <c r="A2931" s="631"/>
      <c r="B2931" s="631"/>
      <c r="C2931" s="631"/>
      <c r="D2931" s="631"/>
      <c r="E2931" s="631"/>
      <c r="F2931" s="631"/>
      <c r="G2931" s="631"/>
      <c r="H2931" s="631"/>
      <c r="I2931" s="631"/>
      <c r="J2931" s="631"/>
    </row>
    <row r="2932" spans="1:10" ht="12.75">
      <c r="A2932" s="631"/>
      <c r="B2932" s="631"/>
      <c r="C2932" s="631"/>
      <c r="D2932" s="631"/>
      <c r="E2932" s="631"/>
      <c r="F2932" s="631"/>
      <c r="G2932" s="631"/>
      <c r="H2932" s="631"/>
      <c r="I2932" s="631"/>
      <c r="J2932" s="631"/>
    </row>
    <row r="2933" spans="1:10" ht="12.75">
      <c r="A2933" s="631"/>
      <c r="B2933" s="631"/>
      <c r="C2933" s="631"/>
      <c r="D2933" s="631"/>
      <c r="E2933" s="631"/>
      <c r="F2933" s="631"/>
      <c r="G2933" s="631"/>
      <c r="H2933" s="631"/>
      <c r="I2933" s="631"/>
      <c r="J2933" s="631"/>
    </row>
    <row r="2934" spans="1:10" ht="12.75">
      <c r="A2934" s="631"/>
      <c r="B2934" s="631"/>
      <c r="C2934" s="631"/>
      <c r="D2934" s="631"/>
      <c r="E2934" s="631"/>
      <c r="F2934" s="631"/>
      <c r="G2934" s="631"/>
      <c r="H2934" s="631"/>
      <c r="I2934" s="631"/>
      <c r="J2934" s="631"/>
    </row>
    <row r="2935" spans="1:10" ht="12.75">
      <c r="A2935" s="631"/>
      <c r="B2935" s="631"/>
      <c r="C2935" s="631"/>
      <c r="D2935" s="631"/>
      <c r="E2935" s="631"/>
      <c r="F2935" s="631"/>
      <c r="G2935" s="631"/>
      <c r="H2935" s="631"/>
      <c r="I2935" s="631"/>
      <c r="J2935" s="631"/>
    </row>
    <row r="2936" spans="1:10" ht="12.75">
      <c r="A2936" s="631"/>
      <c r="B2936" s="631"/>
      <c r="C2936" s="631"/>
      <c r="D2936" s="631"/>
      <c r="E2936" s="631"/>
      <c r="F2936" s="631"/>
      <c r="G2936" s="631"/>
      <c r="H2936" s="631"/>
      <c r="I2936" s="631"/>
      <c r="J2936" s="631"/>
    </row>
    <row r="2937" spans="1:10" ht="12.75">
      <c r="A2937" s="631"/>
      <c r="B2937" s="631"/>
      <c r="C2937" s="631"/>
      <c r="D2937" s="631"/>
      <c r="E2937" s="631"/>
      <c r="F2937" s="631"/>
      <c r="G2937" s="631"/>
      <c r="H2937" s="631"/>
      <c r="I2937" s="631"/>
      <c r="J2937" s="631"/>
    </row>
    <row r="2938" spans="1:10" ht="12.75">
      <c r="A2938" s="631"/>
      <c r="B2938" s="631"/>
      <c r="C2938" s="631"/>
      <c r="D2938" s="631"/>
      <c r="E2938" s="631"/>
      <c r="F2938" s="631"/>
      <c r="G2938" s="631"/>
      <c r="H2938" s="631"/>
      <c r="I2938" s="631"/>
      <c r="J2938" s="631"/>
    </row>
    <row r="2939" spans="1:10" ht="12.75">
      <c r="A2939" s="631"/>
      <c r="B2939" s="631"/>
      <c r="C2939" s="631"/>
      <c r="D2939" s="631"/>
      <c r="E2939" s="631"/>
      <c r="F2939" s="631"/>
      <c r="G2939" s="631"/>
      <c r="H2939" s="631"/>
      <c r="I2939" s="631"/>
      <c r="J2939" s="631"/>
    </row>
    <row r="2940" spans="1:10" ht="12.75">
      <c r="A2940" s="631"/>
      <c r="B2940" s="631"/>
      <c r="C2940" s="631"/>
      <c r="D2940" s="631"/>
      <c r="E2940" s="631"/>
      <c r="F2940" s="631"/>
      <c r="G2940" s="631"/>
      <c r="H2940" s="631"/>
      <c r="I2940" s="631"/>
      <c r="J2940" s="631"/>
    </row>
    <row r="2941" spans="1:10" ht="12.75">
      <c r="A2941" s="631"/>
      <c r="B2941" s="631"/>
      <c r="C2941" s="631"/>
      <c r="D2941" s="631"/>
      <c r="E2941" s="631"/>
      <c r="F2941" s="631"/>
      <c r="G2941" s="631"/>
      <c r="H2941" s="631"/>
      <c r="I2941" s="631"/>
      <c r="J2941" s="631"/>
    </row>
    <row r="2942" spans="1:10" ht="12.75">
      <c r="A2942" s="631"/>
      <c r="B2942" s="631"/>
      <c r="C2942" s="631"/>
      <c r="D2942" s="631"/>
      <c r="E2942" s="631"/>
      <c r="F2942" s="631"/>
      <c r="G2942" s="631"/>
      <c r="H2942" s="631"/>
      <c r="I2942" s="631"/>
      <c r="J2942" s="631"/>
    </row>
    <row r="2943" spans="1:10" ht="12.75">
      <c r="A2943" s="631"/>
      <c r="B2943" s="631"/>
      <c r="C2943" s="631"/>
      <c r="D2943" s="631"/>
      <c r="E2943" s="631"/>
      <c r="F2943" s="631"/>
      <c r="G2943" s="631"/>
      <c r="H2943" s="631"/>
      <c r="I2943" s="631"/>
      <c r="J2943" s="631"/>
    </row>
    <row r="2944" spans="1:10" ht="12.75">
      <c r="A2944" s="631"/>
      <c r="B2944" s="631"/>
      <c r="C2944" s="631"/>
      <c r="D2944" s="631"/>
      <c r="E2944" s="631"/>
      <c r="F2944" s="631"/>
      <c r="G2944" s="631"/>
      <c r="H2944" s="631"/>
      <c r="I2944" s="631"/>
      <c r="J2944" s="631"/>
    </row>
    <row r="2945" spans="1:10" ht="12.75">
      <c r="A2945" s="631"/>
      <c r="B2945" s="631"/>
      <c r="C2945" s="631"/>
      <c r="D2945" s="631"/>
      <c r="E2945" s="631"/>
      <c r="F2945" s="631"/>
      <c r="G2945" s="631"/>
      <c r="H2945" s="631"/>
      <c r="I2945" s="631"/>
      <c r="J2945" s="631"/>
    </row>
    <row r="2946" spans="1:10" ht="12.75">
      <c r="A2946" s="631"/>
      <c r="B2946" s="631"/>
      <c r="C2946" s="631"/>
      <c r="D2946" s="631"/>
      <c r="E2946" s="631"/>
      <c r="F2946" s="631"/>
      <c r="G2946" s="631"/>
      <c r="H2946" s="631"/>
      <c r="I2946" s="631"/>
      <c r="J2946" s="631"/>
    </row>
    <row r="2947" spans="1:10" ht="12.75">
      <c r="A2947" s="631"/>
      <c r="B2947" s="631"/>
      <c r="C2947" s="631"/>
      <c r="D2947" s="631"/>
      <c r="E2947" s="631"/>
      <c r="F2947" s="631"/>
      <c r="G2947" s="631"/>
      <c r="H2947" s="631"/>
      <c r="I2947" s="631"/>
      <c r="J2947" s="631"/>
    </row>
    <row r="2948" spans="1:10" ht="12.75">
      <c r="A2948" s="631"/>
      <c r="B2948" s="631"/>
      <c r="C2948" s="631"/>
      <c r="D2948" s="631"/>
      <c r="E2948" s="631"/>
      <c r="F2948" s="631"/>
      <c r="G2948" s="631"/>
      <c r="H2948" s="631"/>
      <c r="I2948" s="631"/>
      <c r="J2948" s="631"/>
    </row>
    <row r="2949" spans="1:10" ht="12.75">
      <c r="A2949" s="631"/>
      <c r="B2949" s="631"/>
      <c r="C2949" s="631"/>
      <c r="D2949" s="631"/>
      <c r="E2949" s="631"/>
      <c r="F2949" s="631"/>
      <c r="G2949" s="631"/>
      <c r="H2949" s="631"/>
      <c r="I2949" s="631"/>
      <c r="J2949" s="631"/>
    </row>
    <row r="2950" spans="1:10" ht="12.75">
      <c r="A2950" s="631"/>
      <c r="B2950" s="631"/>
      <c r="C2950" s="631"/>
      <c r="D2950" s="631"/>
      <c r="E2950" s="631"/>
      <c r="F2950" s="631"/>
      <c r="G2950" s="631"/>
      <c r="H2950" s="631"/>
      <c r="I2950" s="631"/>
      <c r="J2950" s="631"/>
    </row>
    <row r="2951" spans="1:10" ht="12.75">
      <c r="A2951" s="631"/>
      <c r="B2951" s="631"/>
      <c r="C2951" s="631"/>
      <c r="D2951" s="631"/>
      <c r="E2951" s="631"/>
      <c r="F2951" s="631"/>
      <c r="G2951" s="631"/>
      <c r="H2951" s="631"/>
      <c r="I2951" s="631"/>
      <c r="J2951" s="631"/>
    </row>
    <row r="2952" spans="1:10" ht="12.75">
      <c r="A2952" s="631"/>
      <c r="B2952" s="631"/>
      <c r="C2952" s="631"/>
      <c r="D2952" s="631"/>
      <c r="E2952" s="631"/>
      <c r="F2952" s="631"/>
      <c r="G2952" s="631"/>
      <c r="H2952" s="631"/>
      <c r="I2952" s="631"/>
      <c r="J2952" s="631"/>
    </row>
    <row r="2953" spans="1:10" ht="12.75">
      <c r="A2953" s="631"/>
      <c r="B2953" s="631"/>
      <c r="C2953" s="631"/>
      <c r="D2953" s="631"/>
      <c r="E2953" s="631"/>
      <c r="F2953" s="631"/>
      <c r="G2953" s="631"/>
      <c r="H2953" s="631"/>
      <c r="I2953" s="631"/>
      <c r="J2953" s="631"/>
    </row>
    <row r="2954" spans="1:10" ht="12.75">
      <c r="A2954" s="631"/>
      <c r="B2954" s="631"/>
      <c r="C2954" s="631"/>
      <c r="D2954" s="631"/>
      <c r="E2954" s="631"/>
      <c r="F2954" s="631"/>
      <c r="G2954" s="631"/>
      <c r="H2954" s="631"/>
      <c r="I2954" s="631"/>
      <c r="J2954" s="631"/>
    </row>
    <row r="2955" spans="1:10" ht="12.75">
      <c r="A2955" s="631"/>
      <c r="B2955" s="631"/>
      <c r="C2955" s="631"/>
      <c r="D2955" s="631"/>
      <c r="E2955" s="631"/>
      <c r="F2955" s="631"/>
      <c r="G2955" s="631"/>
      <c r="H2955" s="631"/>
      <c r="I2955" s="631"/>
      <c r="J2955" s="631"/>
    </row>
    <row r="2956" spans="1:10" ht="12.75">
      <c r="A2956" s="631"/>
      <c r="B2956" s="631"/>
      <c r="C2956" s="631"/>
      <c r="D2956" s="631"/>
      <c r="E2956" s="631"/>
      <c r="F2956" s="631"/>
      <c r="G2956" s="631"/>
      <c r="H2956" s="631"/>
      <c r="I2956" s="631"/>
      <c r="J2956" s="631"/>
    </row>
    <row r="2957" spans="1:10" ht="12.75">
      <c r="A2957" s="631"/>
      <c r="B2957" s="631"/>
      <c r="C2957" s="631"/>
      <c r="D2957" s="631"/>
      <c r="E2957" s="631"/>
      <c r="F2957" s="631"/>
      <c r="G2957" s="631"/>
      <c r="H2957" s="631"/>
      <c r="I2957" s="631"/>
      <c r="J2957" s="631"/>
    </row>
    <row r="2958" spans="1:10" ht="12.75">
      <c r="A2958" s="631"/>
      <c r="B2958" s="631"/>
      <c r="C2958" s="631"/>
      <c r="D2958" s="631"/>
      <c r="E2958" s="631"/>
      <c r="F2958" s="631"/>
      <c r="G2958" s="631"/>
      <c r="H2958" s="631"/>
      <c r="I2958" s="631"/>
      <c r="J2958" s="631"/>
    </row>
    <row r="2959" spans="1:10" ht="12.75">
      <c r="A2959" s="631"/>
      <c r="B2959" s="631"/>
      <c r="C2959" s="631"/>
      <c r="D2959" s="631"/>
      <c r="E2959" s="631"/>
      <c r="F2959" s="631"/>
      <c r="G2959" s="631"/>
      <c r="H2959" s="631"/>
      <c r="I2959" s="631"/>
      <c r="J2959" s="631"/>
    </row>
    <row r="2960" spans="1:10" ht="12.75">
      <c r="A2960" s="631"/>
      <c r="B2960" s="631"/>
      <c r="C2960" s="631"/>
      <c r="D2960" s="631"/>
      <c r="E2960" s="631"/>
      <c r="F2960" s="631"/>
      <c r="G2960" s="631"/>
      <c r="H2960" s="631"/>
      <c r="I2960" s="631"/>
      <c r="J2960" s="631"/>
    </row>
    <row r="2961" spans="1:10" ht="12.75">
      <c r="A2961" s="631"/>
      <c r="B2961" s="631"/>
      <c r="C2961" s="631"/>
      <c r="D2961" s="631"/>
      <c r="E2961" s="631"/>
      <c r="F2961" s="631"/>
      <c r="G2961" s="631"/>
      <c r="H2961" s="631"/>
      <c r="I2961" s="631"/>
      <c r="J2961" s="631"/>
    </row>
    <row r="2962" spans="1:10" ht="12.75">
      <c r="A2962" s="631"/>
      <c r="B2962" s="631"/>
      <c r="C2962" s="631"/>
      <c r="D2962" s="631"/>
      <c r="E2962" s="631"/>
      <c r="F2962" s="631"/>
      <c r="G2962" s="631"/>
      <c r="H2962" s="631"/>
      <c r="I2962" s="631"/>
      <c r="J2962" s="631"/>
    </row>
    <row r="2963" spans="1:10" ht="12.75">
      <c r="A2963" s="631"/>
      <c r="B2963" s="631"/>
      <c r="C2963" s="631"/>
      <c r="D2963" s="631"/>
      <c r="E2963" s="631"/>
      <c r="F2963" s="631"/>
      <c r="G2963" s="631"/>
      <c r="H2963" s="631"/>
      <c r="I2963" s="631"/>
      <c r="J2963" s="631"/>
    </row>
    <row r="2964" spans="1:10" ht="12.75">
      <c r="A2964" s="631"/>
      <c r="B2964" s="631"/>
      <c r="C2964" s="631"/>
      <c r="D2964" s="631"/>
      <c r="E2964" s="631"/>
      <c r="F2964" s="631"/>
      <c r="G2964" s="631"/>
      <c r="H2964" s="631"/>
      <c r="I2964" s="631"/>
      <c r="J2964" s="631"/>
    </row>
    <row r="2965" spans="1:10" ht="12.75">
      <c r="A2965" s="631"/>
      <c r="B2965" s="631"/>
      <c r="C2965" s="631"/>
      <c r="D2965" s="631"/>
      <c r="E2965" s="631"/>
      <c r="F2965" s="631"/>
      <c r="G2965" s="631"/>
      <c r="H2965" s="631"/>
      <c r="I2965" s="631"/>
      <c r="J2965" s="631"/>
    </row>
    <row r="2966" spans="1:10" ht="12.75">
      <c r="A2966" s="631"/>
      <c r="B2966" s="631"/>
      <c r="C2966" s="631"/>
      <c r="D2966" s="631"/>
      <c r="E2966" s="631"/>
      <c r="F2966" s="631"/>
      <c r="G2966" s="631"/>
      <c r="H2966" s="631"/>
      <c r="I2966" s="631"/>
      <c r="J2966" s="631"/>
    </row>
    <row r="2967" spans="1:10" ht="12.75">
      <c r="A2967" s="631"/>
      <c r="B2967" s="631"/>
      <c r="C2967" s="631"/>
      <c r="D2967" s="631"/>
      <c r="E2967" s="631"/>
      <c r="F2967" s="631"/>
      <c r="G2967" s="631"/>
      <c r="H2967" s="631"/>
      <c r="I2967" s="631"/>
      <c r="J2967" s="631"/>
    </row>
    <row r="2968" spans="1:10" ht="12.75">
      <c r="A2968" s="631"/>
      <c r="B2968" s="631"/>
      <c r="C2968" s="631"/>
      <c r="D2968" s="631"/>
      <c r="E2968" s="631"/>
      <c r="F2968" s="631"/>
      <c r="G2968" s="631"/>
      <c r="H2968" s="631"/>
      <c r="I2968" s="631"/>
      <c r="J2968" s="631"/>
    </row>
    <row r="2969" spans="1:10" ht="12.75">
      <c r="A2969" s="631"/>
      <c r="B2969" s="631"/>
      <c r="C2969" s="631"/>
      <c r="D2969" s="631"/>
      <c r="E2969" s="631"/>
      <c r="F2969" s="631"/>
      <c r="G2969" s="631"/>
      <c r="H2969" s="631"/>
      <c r="I2969" s="631"/>
      <c r="J2969" s="631"/>
    </row>
    <row r="2970" spans="1:10" ht="12.75">
      <c r="A2970" s="631"/>
      <c r="B2970" s="631"/>
      <c r="C2970" s="631"/>
      <c r="D2970" s="631"/>
      <c r="E2970" s="631"/>
      <c r="F2970" s="631"/>
      <c r="G2970" s="631"/>
      <c r="H2970" s="631"/>
      <c r="I2970" s="631"/>
      <c r="J2970" s="631"/>
    </row>
    <row r="2971" spans="1:10" ht="12.75">
      <c r="A2971" s="631"/>
      <c r="B2971" s="631"/>
      <c r="C2971" s="631"/>
      <c r="D2971" s="631"/>
      <c r="E2971" s="631"/>
      <c r="F2971" s="631"/>
      <c r="G2971" s="631"/>
      <c r="H2971" s="631"/>
      <c r="I2971" s="631"/>
      <c r="J2971" s="631"/>
    </row>
    <row r="2972" spans="1:10" ht="12.75">
      <c r="A2972" s="631"/>
      <c r="B2972" s="631"/>
      <c r="C2972" s="631"/>
      <c r="D2972" s="631"/>
      <c r="E2972" s="631"/>
      <c r="F2972" s="631"/>
      <c r="G2972" s="631"/>
      <c r="H2972" s="631"/>
      <c r="I2972" s="631"/>
      <c r="J2972" s="631"/>
    </row>
    <row r="2973" spans="1:10" ht="12.75">
      <c r="A2973" s="631"/>
      <c r="B2973" s="631"/>
      <c r="C2973" s="631"/>
      <c r="D2973" s="631"/>
      <c r="E2973" s="631"/>
      <c r="F2973" s="631"/>
      <c r="G2973" s="631"/>
      <c r="H2973" s="631"/>
      <c r="I2973" s="631"/>
      <c r="J2973" s="631"/>
    </row>
    <row r="2974" spans="1:10" ht="12.75">
      <c r="A2974" s="631"/>
      <c r="B2974" s="631"/>
      <c r="C2974" s="631"/>
      <c r="D2974" s="631"/>
      <c r="E2974" s="631"/>
      <c r="F2974" s="631"/>
      <c r="G2974" s="631"/>
      <c r="H2974" s="631"/>
      <c r="I2974" s="631"/>
      <c r="J2974" s="631"/>
    </row>
    <row r="2975" spans="1:10" ht="12.75">
      <c r="A2975" s="631"/>
      <c r="B2975" s="631"/>
      <c r="C2975" s="631"/>
      <c r="D2975" s="631"/>
      <c r="E2975" s="631"/>
      <c r="F2975" s="631"/>
      <c r="G2975" s="631"/>
      <c r="H2975" s="631"/>
      <c r="I2975" s="631"/>
      <c r="J2975" s="631"/>
    </row>
    <row r="2976" spans="1:10" ht="12.75">
      <c r="A2976" s="631"/>
      <c r="B2976" s="631"/>
      <c r="C2976" s="631"/>
      <c r="D2976" s="631"/>
      <c r="E2976" s="631"/>
      <c r="F2976" s="631"/>
      <c r="G2976" s="631"/>
      <c r="H2976" s="631"/>
      <c r="I2976" s="631"/>
      <c r="J2976" s="631"/>
    </row>
    <row r="2977" spans="1:10" ht="12.75">
      <c r="A2977" s="631"/>
      <c r="B2977" s="631"/>
      <c r="C2977" s="631"/>
      <c r="D2977" s="631"/>
      <c r="E2977" s="631"/>
      <c r="F2977" s="631"/>
      <c r="G2977" s="631"/>
      <c r="H2977" s="631"/>
      <c r="I2977" s="631"/>
      <c r="J2977" s="631"/>
    </row>
    <row r="2978" spans="1:10" ht="12.75">
      <c r="A2978" s="631"/>
      <c r="B2978" s="631"/>
      <c r="C2978" s="631"/>
      <c r="D2978" s="631"/>
      <c r="E2978" s="631"/>
      <c r="F2978" s="631"/>
      <c r="G2978" s="631"/>
      <c r="H2978" s="631"/>
      <c r="I2978" s="631"/>
      <c r="J2978" s="631"/>
    </row>
    <row r="2979" spans="1:10" ht="12.75">
      <c r="A2979" s="631"/>
      <c r="B2979" s="631"/>
      <c r="C2979" s="631"/>
      <c r="D2979" s="631"/>
      <c r="E2979" s="631"/>
      <c r="F2979" s="631"/>
      <c r="G2979" s="631"/>
      <c r="H2979" s="631"/>
      <c r="I2979" s="631"/>
      <c r="J2979" s="631"/>
    </row>
    <row r="2980" spans="1:10" ht="12.75">
      <c r="A2980" s="631"/>
      <c r="B2980" s="631"/>
      <c r="C2980" s="631"/>
      <c r="D2980" s="631"/>
      <c r="E2980" s="631"/>
      <c r="F2980" s="631"/>
      <c r="G2980" s="631"/>
      <c r="H2980" s="631"/>
      <c r="I2980" s="631"/>
      <c r="J2980" s="631"/>
    </row>
    <row r="2981" spans="1:10" ht="12.75">
      <c r="A2981" s="631"/>
      <c r="B2981" s="631"/>
      <c r="C2981" s="631"/>
      <c r="D2981" s="631"/>
      <c r="E2981" s="631"/>
      <c r="F2981" s="631"/>
      <c r="G2981" s="631"/>
      <c r="H2981" s="631"/>
      <c r="I2981" s="631"/>
      <c r="J2981" s="631"/>
    </row>
    <row r="2982" spans="1:10" ht="12.75">
      <c r="A2982" s="631"/>
      <c r="B2982" s="631"/>
      <c r="C2982" s="631"/>
      <c r="D2982" s="631"/>
      <c r="E2982" s="631"/>
      <c r="F2982" s="631"/>
      <c r="G2982" s="631"/>
      <c r="H2982" s="631"/>
      <c r="I2982" s="631"/>
      <c r="J2982" s="631"/>
    </row>
    <row r="2983" spans="1:10" ht="12.75">
      <c r="A2983" s="631"/>
      <c r="B2983" s="631"/>
      <c r="C2983" s="631"/>
      <c r="D2983" s="631"/>
      <c r="E2983" s="631"/>
      <c r="F2983" s="631"/>
      <c r="G2983" s="631"/>
      <c r="H2983" s="631"/>
      <c r="I2983" s="631"/>
      <c r="J2983" s="631"/>
    </row>
    <row r="2984" spans="1:10" ht="12.75">
      <c r="A2984" s="631"/>
      <c r="B2984" s="631"/>
      <c r="C2984" s="631"/>
      <c r="D2984" s="631"/>
      <c r="E2984" s="631"/>
      <c r="F2984" s="631"/>
      <c r="G2984" s="631"/>
      <c r="H2984" s="631"/>
      <c r="I2984" s="631"/>
      <c r="J2984" s="631"/>
    </row>
    <row r="2985" spans="1:10" ht="12.75">
      <c r="A2985" s="631"/>
      <c r="B2985" s="631"/>
      <c r="C2985" s="631"/>
      <c r="D2985" s="631"/>
      <c r="E2985" s="631"/>
      <c r="F2985" s="631"/>
      <c r="G2985" s="631"/>
      <c r="H2985" s="631"/>
      <c r="I2985" s="631"/>
      <c r="J2985" s="631"/>
    </row>
    <row r="2986" spans="1:10" ht="12.75">
      <c r="A2986" s="631"/>
      <c r="B2986" s="631"/>
      <c r="C2986" s="631"/>
      <c r="D2986" s="631"/>
      <c r="E2986" s="631"/>
      <c r="F2986" s="631"/>
      <c r="G2986" s="631"/>
      <c r="H2986" s="631"/>
      <c r="I2986" s="631"/>
      <c r="J2986" s="631"/>
    </row>
    <row r="2987" spans="1:10" ht="12.75">
      <c r="A2987" s="631"/>
      <c r="B2987" s="631"/>
      <c r="C2987" s="631"/>
      <c r="D2987" s="631"/>
      <c r="E2987" s="631"/>
      <c r="F2987" s="631"/>
      <c r="G2987" s="631"/>
      <c r="H2987" s="631"/>
      <c r="I2987" s="631"/>
      <c r="J2987" s="631"/>
    </row>
    <row r="2988" spans="1:10" ht="12.75">
      <c r="A2988" s="631"/>
      <c r="B2988" s="631"/>
      <c r="C2988" s="631"/>
      <c r="D2988" s="631"/>
      <c r="E2988" s="631"/>
      <c r="F2988" s="631"/>
      <c r="G2988" s="631"/>
      <c r="H2988" s="631"/>
      <c r="I2988" s="631"/>
      <c r="J2988" s="631"/>
    </row>
    <row r="2989" spans="1:10" ht="12.75">
      <c r="A2989" s="631"/>
      <c r="B2989" s="631"/>
      <c r="C2989" s="631"/>
      <c r="D2989" s="631"/>
      <c r="E2989" s="631"/>
      <c r="F2989" s="631"/>
      <c r="G2989" s="631"/>
      <c r="H2989" s="631"/>
      <c r="I2989" s="631"/>
      <c r="J2989" s="631"/>
    </row>
    <row r="2990" spans="1:10" ht="12.75">
      <c r="A2990" s="631"/>
      <c r="B2990" s="631"/>
      <c r="C2990" s="631"/>
      <c r="D2990" s="631"/>
      <c r="E2990" s="631"/>
      <c r="F2990" s="631"/>
      <c r="G2990" s="631"/>
      <c r="H2990" s="631"/>
      <c r="I2990" s="631"/>
      <c r="J2990" s="631"/>
    </row>
    <row r="2991" spans="1:10" ht="12.75">
      <c r="A2991" s="631"/>
      <c r="B2991" s="631"/>
      <c r="C2991" s="631"/>
      <c r="D2991" s="631"/>
      <c r="E2991" s="631"/>
      <c r="F2991" s="631"/>
      <c r="G2991" s="631"/>
      <c r="H2991" s="631"/>
      <c r="I2991" s="631"/>
      <c r="J2991" s="631"/>
    </row>
    <row r="2992" spans="1:10" ht="12.75">
      <c r="A2992" s="631"/>
      <c r="B2992" s="631"/>
      <c r="C2992" s="631"/>
      <c r="D2992" s="631"/>
      <c r="E2992" s="631"/>
      <c r="F2992" s="631"/>
      <c r="G2992" s="631"/>
      <c r="H2992" s="631"/>
      <c r="I2992" s="631"/>
      <c r="J2992" s="631"/>
    </row>
    <row r="2993" spans="1:10" ht="12.75">
      <c r="A2993" s="631"/>
      <c r="B2993" s="631"/>
      <c r="C2993" s="631"/>
      <c r="D2993" s="631"/>
      <c r="E2993" s="631"/>
      <c r="F2993" s="631"/>
      <c r="G2993" s="631"/>
      <c r="H2993" s="631"/>
      <c r="I2993" s="631"/>
      <c r="J2993" s="631"/>
    </row>
    <row r="2994" spans="1:10" ht="12.75">
      <c r="A2994" s="631"/>
      <c r="B2994" s="631"/>
      <c r="C2994" s="631"/>
      <c r="D2994" s="631"/>
      <c r="E2994" s="631"/>
      <c r="F2994" s="631"/>
      <c r="G2994" s="631"/>
      <c r="H2994" s="631"/>
      <c r="I2994" s="631"/>
      <c r="J2994" s="631"/>
    </row>
    <row r="2995" spans="1:10" ht="12.75">
      <c r="A2995" s="631"/>
      <c r="B2995" s="631"/>
      <c r="C2995" s="631"/>
      <c r="D2995" s="631"/>
      <c r="E2995" s="631"/>
      <c r="F2995" s="631"/>
      <c r="G2995" s="631"/>
      <c r="H2995" s="631"/>
      <c r="I2995" s="631"/>
      <c r="J2995" s="631"/>
    </row>
    <row r="2996" spans="1:10" ht="12.75">
      <c r="A2996" s="631"/>
      <c r="B2996" s="631"/>
      <c r="C2996" s="631"/>
      <c r="D2996" s="631"/>
      <c r="E2996" s="631"/>
      <c r="F2996" s="631"/>
      <c r="G2996" s="631"/>
      <c r="H2996" s="631"/>
      <c r="I2996" s="631"/>
      <c r="J2996" s="631"/>
    </row>
    <row r="2997" spans="1:10" ht="12.75">
      <c r="A2997" s="631"/>
      <c r="B2997" s="631"/>
      <c r="C2997" s="631"/>
      <c r="D2997" s="631"/>
      <c r="E2997" s="631"/>
      <c r="F2997" s="631"/>
      <c r="G2997" s="631"/>
      <c r="H2997" s="631"/>
      <c r="I2997" s="631"/>
      <c r="J2997" s="631"/>
    </row>
    <row r="2998" spans="1:10" ht="12.75">
      <c r="A2998" s="631"/>
      <c r="B2998" s="631"/>
      <c r="C2998" s="631"/>
      <c r="D2998" s="631"/>
      <c r="E2998" s="631"/>
      <c r="F2998" s="631"/>
      <c r="G2998" s="631"/>
      <c r="H2998" s="631"/>
      <c r="I2998" s="631"/>
      <c r="J2998" s="631"/>
    </row>
    <row r="2999" spans="1:10" ht="12.75">
      <c r="A2999" s="631"/>
      <c r="B2999" s="631"/>
      <c r="C2999" s="631"/>
      <c r="D2999" s="631"/>
      <c r="E2999" s="631"/>
      <c r="F2999" s="631"/>
      <c r="G2999" s="631"/>
      <c r="H2999" s="631"/>
      <c r="I2999" s="631"/>
      <c r="J2999" s="631"/>
    </row>
    <row r="3000" spans="1:10" ht="12.75">
      <c r="A3000" s="631"/>
      <c r="B3000" s="631"/>
      <c r="C3000" s="631"/>
      <c r="D3000" s="631"/>
      <c r="E3000" s="631"/>
      <c r="F3000" s="631"/>
      <c r="G3000" s="631"/>
      <c r="H3000" s="631"/>
      <c r="I3000" s="631"/>
      <c r="J3000" s="631"/>
    </row>
    <row r="3001" spans="1:10" ht="12.75">
      <c r="A3001" s="631"/>
      <c r="B3001" s="631"/>
      <c r="C3001" s="631"/>
      <c r="D3001" s="631"/>
      <c r="E3001" s="631"/>
      <c r="F3001" s="631"/>
      <c r="G3001" s="631"/>
      <c r="H3001" s="631"/>
      <c r="I3001" s="631"/>
      <c r="J3001" s="631"/>
    </row>
    <row r="3002" spans="1:10" ht="12.75">
      <c r="A3002" s="631"/>
      <c r="B3002" s="631"/>
      <c r="C3002" s="631"/>
      <c r="D3002" s="631"/>
      <c r="E3002" s="631"/>
      <c r="F3002" s="631"/>
      <c r="G3002" s="631"/>
      <c r="H3002" s="631"/>
      <c r="I3002" s="631"/>
      <c r="J3002" s="631"/>
    </row>
    <row r="3003" spans="1:10" ht="12.75">
      <c r="A3003" s="631"/>
      <c r="B3003" s="631"/>
      <c r="C3003" s="631"/>
      <c r="D3003" s="631"/>
      <c r="E3003" s="631"/>
      <c r="F3003" s="631"/>
      <c r="G3003" s="631"/>
      <c r="H3003" s="631"/>
      <c r="I3003" s="631"/>
      <c r="J3003" s="631"/>
    </row>
    <row r="3004" spans="1:10" ht="12.75">
      <c r="A3004" s="631"/>
      <c r="B3004" s="631"/>
      <c r="C3004" s="631"/>
      <c r="D3004" s="631"/>
      <c r="E3004" s="631"/>
      <c r="F3004" s="631"/>
      <c r="G3004" s="631"/>
      <c r="H3004" s="631"/>
      <c r="I3004" s="631"/>
      <c r="J3004" s="631"/>
    </row>
    <row r="3005" spans="1:10" ht="12.75">
      <c r="A3005" s="631"/>
      <c r="B3005" s="631"/>
      <c r="C3005" s="631"/>
      <c r="D3005" s="631"/>
      <c r="E3005" s="631"/>
      <c r="F3005" s="631"/>
      <c r="G3005" s="631"/>
      <c r="H3005" s="631"/>
      <c r="I3005" s="631"/>
      <c r="J3005" s="631"/>
    </row>
    <row r="3006" spans="1:10" ht="12.75">
      <c r="A3006" s="631"/>
      <c r="B3006" s="631"/>
      <c r="C3006" s="631"/>
      <c r="D3006" s="631"/>
      <c r="E3006" s="631"/>
      <c r="F3006" s="631"/>
      <c r="G3006" s="631"/>
      <c r="H3006" s="631"/>
      <c r="I3006" s="631"/>
      <c r="J3006" s="631"/>
    </row>
    <row r="3007" spans="1:10" ht="12.75">
      <c r="A3007" s="631"/>
      <c r="B3007" s="631"/>
      <c r="C3007" s="631"/>
      <c r="D3007" s="631"/>
      <c r="E3007" s="631"/>
      <c r="F3007" s="631"/>
      <c r="G3007" s="631"/>
      <c r="H3007" s="631"/>
      <c r="I3007" s="631"/>
      <c r="J3007" s="631"/>
    </row>
    <row r="3008" spans="1:10" ht="12.75">
      <c r="A3008" s="631"/>
      <c r="B3008" s="631"/>
      <c r="C3008" s="631"/>
      <c r="D3008" s="631"/>
      <c r="E3008" s="631"/>
      <c r="F3008" s="631"/>
      <c r="G3008" s="631"/>
      <c r="H3008" s="631"/>
      <c r="I3008" s="631"/>
      <c r="J3008" s="631"/>
    </row>
    <row r="3009" spans="1:10" ht="12.75">
      <c r="A3009" s="631"/>
      <c r="B3009" s="631"/>
      <c r="C3009" s="631"/>
      <c r="D3009" s="631"/>
      <c r="E3009" s="631"/>
      <c r="F3009" s="631"/>
      <c r="G3009" s="631"/>
      <c r="H3009" s="631"/>
      <c r="I3009" s="631"/>
      <c r="J3009" s="631"/>
    </row>
    <row r="3010" spans="1:10" ht="12.75">
      <c r="A3010" s="631"/>
      <c r="B3010" s="631"/>
      <c r="C3010" s="631"/>
      <c r="D3010" s="631"/>
      <c r="E3010" s="631"/>
      <c r="F3010" s="631"/>
      <c r="G3010" s="631"/>
      <c r="H3010" s="631"/>
      <c r="I3010" s="631"/>
      <c r="J3010" s="631"/>
    </row>
    <row r="3011" spans="1:10" ht="12.75">
      <c r="A3011" s="631"/>
      <c r="B3011" s="631"/>
      <c r="C3011" s="631"/>
      <c r="D3011" s="631"/>
      <c r="E3011" s="631"/>
      <c r="F3011" s="631"/>
      <c r="G3011" s="631"/>
      <c r="H3011" s="631"/>
      <c r="I3011" s="631"/>
      <c r="J3011" s="631"/>
    </row>
    <row r="3012" spans="1:10" ht="12.75">
      <c r="A3012" s="631"/>
      <c r="B3012" s="631"/>
      <c r="C3012" s="631"/>
      <c r="D3012" s="631"/>
      <c r="E3012" s="631"/>
      <c r="F3012" s="631"/>
      <c r="G3012" s="631"/>
      <c r="H3012" s="631"/>
      <c r="I3012" s="631"/>
      <c r="J3012" s="631"/>
    </row>
    <row r="3013" spans="1:10" ht="12.75">
      <c r="A3013" s="631"/>
      <c r="B3013" s="631"/>
      <c r="C3013" s="631"/>
      <c r="D3013" s="631"/>
      <c r="E3013" s="631"/>
      <c r="F3013" s="631"/>
      <c r="G3013" s="631"/>
      <c r="H3013" s="631"/>
      <c r="I3013" s="631"/>
      <c r="J3013" s="631"/>
    </row>
    <row r="3014" spans="1:10" ht="12.75">
      <c r="A3014" s="631"/>
      <c r="B3014" s="631"/>
      <c r="C3014" s="631"/>
      <c r="D3014" s="631"/>
      <c r="E3014" s="631"/>
      <c r="F3014" s="631"/>
      <c r="G3014" s="631"/>
      <c r="H3014" s="631"/>
      <c r="I3014" s="631"/>
      <c r="J3014" s="631"/>
    </row>
    <row r="3015" spans="1:10" ht="12.75">
      <c r="A3015" s="631"/>
      <c r="B3015" s="631"/>
      <c r="C3015" s="631"/>
      <c r="D3015" s="631"/>
      <c r="E3015" s="631"/>
      <c r="F3015" s="631"/>
      <c r="G3015" s="631"/>
      <c r="H3015" s="631"/>
      <c r="I3015" s="631"/>
      <c r="J3015" s="631"/>
    </row>
    <row r="3016" spans="1:10" ht="12.75">
      <c r="A3016" s="631"/>
      <c r="B3016" s="631"/>
      <c r="C3016" s="631"/>
      <c r="D3016" s="631"/>
      <c r="E3016" s="631"/>
      <c r="F3016" s="631"/>
      <c r="G3016" s="631"/>
      <c r="H3016" s="631"/>
      <c r="I3016" s="631"/>
      <c r="J3016" s="631"/>
    </row>
    <row r="3017" spans="1:10" ht="12.75">
      <c r="A3017" s="631"/>
      <c r="B3017" s="631"/>
      <c r="C3017" s="631"/>
      <c r="D3017" s="631"/>
      <c r="E3017" s="631"/>
      <c r="F3017" s="631"/>
      <c r="G3017" s="631"/>
      <c r="H3017" s="631"/>
      <c r="I3017" s="631"/>
      <c r="J3017" s="631"/>
    </row>
    <row r="3018" spans="1:10" ht="12.75">
      <c r="A3018" s="631"/>
      <c r="B3018" s="631"/>
      <c r="C3018" s="631"/>
      <c r="D3018" s="631"/>
      <c r="E3018" s="631"/>
      <c r="F3018" s="631"/>
      <c r="G3018" s="631"/>
      <c r="H3018" s="631"/>
      <c r="I3018" s="631"/>
      <c r="J3018" s="631"/>
    </row>
    <row r="3019" spans="1:10" ht="12.75">
      <c r="A3019" s="631"/>
      <c r="B3019" s="631"/>
      <c r="C3019" s="631"/>
      <c r="D3019" s="631"/>
      <c r="E3019" s="631"/>
      <c r="F3019" s="631"/>
      <c r="G3019" s="631"/>
      <c r="H3019" s="631"/>
      <c r="I3019" s="631"/>
      <c r="J3019" s="631"/>
    </row>
    <row r="3020" spans="1:10" ht="12.75">
      <c r="A3020" s="631"/>
      <c r="B3020" s="631"/>
      <c r="C3020" s="631"/>
      <c r="D3020" s="631"/>
      <c r="E3020" s="631"/>
      <c r="F3020" s="631"/>
      <c r="G3020" s="631"/>
      <c r="H3020" s="631"/>
      <c r="I3020" s="631"/>
      <c r="J3020" s="631"/>
    </row>
    <row r="3021" spans="1:10" ht="12.75">
      <c r="A3021" s="631"/>
      <c r="B3021" s="631"/>
      <c r="C3021" s="631"/>
      <c r="D3021" s="631"/>
      <c r="E3021" s="631"/>
      <c r="F3021" s="631"/>
      <c r="G3021" s="631"/>
      <c r="H3021" s="631"/>
      <c r="I3021" s="631"/>
      <c r="J3021" s="631"/>
    </row>
    <row r="3022" spans="1:10" ht="12.75">
      <c r="A3022" s="631"/>
      <c r="B3022" s="631"/>
      <c r="C3022" s="631"/>
      <c r="D3022" s="631"/>
      <c r="E3022" s="631"/>
      <c r="F3022" s="631"/>
      <c r="G3022" s="631"/>
      <c r="H3022" s="631"/>
      <c r="I3022" s="631"/>
      <c r="J3022" s="631"/>
    </row>
    <row r="3023" spans="1:10" ht="12.75">
      <c r="A3023" s="631"/>
      <c r="B3023" s="631"/>
      <c r="C3023" s="631"/>
      <c r="D3023" s="631"/>
      <c r="E3023" s="631"/>
      <c r="F3023" s="631"/>
      <c r="G3023" s="631"/>
      <c r="H3023" s="631"/>
      <c r="I3023" s="631"/>
      <c r="J3023" s="631"/>
    </row>
    <row r="3024" spans="1:10" ht="12.75">
      <c r="A3024" s="631"/>
      <c r="B3024" s="631"/>
      <c r="C3024" s="631"/>
      <c r="D3024" s="631"/>
      <c r="E3024" s="631"/>
      <c r="F3024" s="631"/>
      <c r="G3024" s="631"/>
      <c r="H3024" s="631"/>
      <c r="I3024" s="631"/>
      <c r="J3024" s="631"/>
    </row>
    <row r="3025" spans="1:10" ht="12.75">
      <c r="A3025" s="631"/>
      <c r="B3025" s="631"/>
      <c r="C3025" s="631"/>
      <c r="D3025" s="631"/>
      <c r="E3025" s="631"/>
      <c r="F3025" s="631"/>
      <c r="G3025" s="631"/>
      <c r="H3025" s="631"/>
      <c r="I3025" s="631"/>
      <c r="J3025" s="631"/>
    </row>
    <row r="3026" spans="1:10" ht="12.75">
      <c r="A3026" s="631"/>
      <c r="B3026" s="631"/>
      <c r="C3026" s="631"/>
      <c r="D3026" s="631"/>
      <c r="E3026" s="631"/>
      <c r="F3026" s="631"/>
      <c r="G3026" s="631"/>
      <c r="H3026" s="631"/>
      <c r="I3026" s="631"/>
      <c r="J3026" s="631"/>
    </row>
    <row r="3027" spans="1:10" ht="12.75">
      <c r="A3027" s="631"/>
      <c r="B3027" s="631"/>
      <c r="C3027" s="631"/>
      <c r="D3027" s="631"/>
      <c r="E3027" s="631"/>
      <c r="F3027" s="631"/>
      <c r="G3027" s="631"/>
      <c r="H3027" s="631"/>
      <c r="I3027" s="631"/>
      <c r="J3027" s="631"/>
    </row>
    <row r="3028" spans="1:10" ht="12.75">
      <c r="A3028" s="631"/>
      <c r="B3028" s="631"/>
      <c r="C3028" s="631"/>
      <c r="D3028" s="631"/>
      <c r="E3028" s="631"/>
      <c r="F3028" s="631"/>
      <c r="G3028" s="631"/>
      <c r="H3028" s="631"/>
      <c r="I3028" s="631"/>
      <c r="J3028" s="631"/>
    </row>
    <row r="3029" spans="1:10" ht="12.75">
      <c r="A3029" s="631"/>
      <c r="B3029" s="631"/>
      <c r="C3029" s="631"/>
      <c r="D3029" s="631"/>
      <c r="E3029" s="631"/>
      <c r="F3029" s="631"/>
      <c r="G3029" s="631"/>
      <c r="H3029" s="631"/>
      <c r="I3029" s="631"/>
      <c r="J3029" s="631"/>
    </row>
    <row r="3030" spans="1:10" ht="12.75">
      <c r="A3030" s="631"/>
      <c r="B3030" s="631"/>
      <c r="C3030" s="631"/>
      <c r="D3030" s="631"/>
      <c r="E3030" s="631"/>
      <c r="F3030" s="631"/>
      <c r="G3030" s="631"/>
      <c r="H3030" s="631"/>
      <c r="I3030" s="631"/>
      <c r="J3030" s="631"/>
    </row>
    <row r="3031" spans="1:10" ht="12.75">
      <c r="A3031" s="631"/>
      <c r="B3031" s="631"/>
      <c r="C3031" s="631"/>
      <c r="D3031" s="631"/>
      <c r="E3031" s="631"/>
      <c r="F3031" s="631"/>
      <c r="G3031" s="631"/>
      <c r="H3031" s="631"/>
      <c r="I3031" s="631"/>
      <c r="J3031" s="631"/>
    </row>
    <row r="3032" spans="1:10" ht="12.75">
      <c r="A3032" s="631"/>
      <c r="B3032" s="631"/>
      <c r="C3032" s="631"/>
      <c r="D3032" s="631"/>
      <c r="E3032" s="631"/>
      <c r="F3032" s="631"/>
      <c r="G3032" s="631"/>
      <c r="H3032" s="631"/>
      <c r="I3032" s="631"/>
      <c r="J3032" s="631"/>
    </row>
    <row r="3033" spans="1:10" ht="12.75">
      <c r="A3033" s="631"/>
      <c r="B3033" s="631"/>
      <c r="C3033" s="631"/>
      <c r="D3033" s="631"/>
      <c r="E3033" s="631"/>
      <c r="F3033" s="631"/>
      <c r="G3033" s="631"/>
      <c r="H3033" s="631"/>
      <c r="I3033" s="631"/>
      <c r="J3033" s="631"/>
    </row>
    <row r="3034" spans="1:10" ht="12.75">
      <c r="A3034" s="631"/>
      <c r="B3034" s="631"/>
      <c r="C3034" s="631"/>
      <c r="D3034" s="631"/>
      <c r="E3034" s="631"/>
      <c r="F3034" s="631"/>
      <c r="G3034" s="631"/>
      <c r="H3034" s="631"/>
      <c r="I3034" s="631"/>
      <c r="J3034" s="631"/>
    </row>
    <row r="3035" spans="1:10" ht="12.75">
      <c r="A3035" s="631"/>
      <c r="B3035" s="631"/>
      <c r="C3035" s="631"/>
      <c r="D3035" s="631"/>
      <c r="E3035" s="631"/>
      <c r="F3035" s="631"/>
      <c r="G3035" s="631"/>
      <c r="H3035" s="631"/>
      <c r="I3035" s="631"/>
      <c r="J3035" s="631"/>
    </row>
    <row r="3036" spans="1:10" ht="12.75">
      <c r="A3036" s="631"/>
      <c r="B3036" s="631"/>
      <c r="C3036" s="631"/>
      <c r="D3036" s="631"/>
      <c r="E3036" s="631"/>
      <c r="F3036" s="631"/>
      <c r="G3036" s="631"/>
      <c r="H3036" s="631"/>
      <c r="I3036" s="631"/>
      <c r="J3036" s="631"/>
    </row>
    <row r="3037" spans="1:10" ht="12.75">
      <c r="A3037" s="631"/>
      <c r="B3037" s="631"/>
      <c r="C3037" s="631"/>
      <c r="D3037" s="631"/>
      <c r="E3037" s="631"/>
      <c r="F3037" s="631"/>
      <c r="G3037" s="631"/>
      <c r="H3037" s="631"/>
      <c r="I3037" s="631"/>
      <c r="J3037" s="631"/>
    </row>
    <row r="3038" spans="1:10" ht="12.75">
      <c r="A3038" s="631"/>
      <c r="B3038" s="631"/>
      <c r="C3038" s="631"/>
      <c r="D3038" s="631"/>
      <c r="E3038" s="631"/>
      <c r="F3038" s="631"/>
      <c r="G3038" s="631"/>
      <c r="H3038" s="631"/>
      <c r="I3038" s="631"/>
      <c r="J3038" s="631"/>
    </row>
    <row r="3039" spans="1:10" ht="12.75">
      <c r="A3039" s="631"/>
      <c r="B3039" s="631"/>
      <c r="C3039" s="631"/>
      <c r="D3039" s="631"/>
      <c r="E3039" s="631"/>
      <c r="F3039" s="631"/>
      <c r="G3039" s="631"/>
      <c r="H3039" s="631"/>
      <c r="I3039" s="631"/>
      <c r="J3039" s="631"/>
    </row>
    <row r="3040" spans="1:10" ht="12.75">
      <c r="A3040" s="631"/>
      <c r="B3040" s="631"/>
      <c r="C3040" s="631"/>
      <c r="D3040" s="631"/>
      <c r="E3040" s="631"/>
      <c r="F3040" s="631"/>
      <c r="G3040" s="631"/>
      <c r="H3040" s="631"/>
      <c r="I3040" s="631"/>
      <c r="J3040" s="631"/>
    </row>
    <row r="3041" spans="1:10" ht="12.75">
      <c r="A3041" s="631"/>
      <c r="B3041" s="631"/>
      <c r="C3041" s="631"/>
      <c r="D3041" s="631"/>
      <c r="E3041" s="631"/>
      <c r="F3041" s="631"/>
      <c r="G3041" s="631"/>
      <c r="H3041" s="631"/>
      <c r="I3041" s="631"/>
      <c r="J3041" s="631"/>
    </row>
    <row r="3042" spans="1:10" ht="12.75">
      <c r="A3042" s="631"/>
      <c r="B3042" s="631"/>
      <c r="C3042" s="631"/>
      <c r="D3042" s="631"/>
      <c r="E3042" s="631"/>
      <c r="F3042" s="631"/>
      <c r="G3042" s="631"/>
      <c r="H3042" s="631"/>
      <c r="I3042" s="631"/>
      <c r="J3042" s="631"/>
    </row>
    <row r="3043" spans="1:10" ht="12.75">
      <c r="A3043" s="631"/>
      <c r="B3043" s="631"/>
      <c r="C3043" s="631"/>
      <c r="D3043" s="631"/>
      <c r="E3043" s="631"/>
      <c r="F3043" s="631"/>
      <c r="G3043" s="631"/>
      <c r="H3043" s="631"/>
      <c r="I3043" s="631"/>
      <c r="J3043" s="631"/>
    </row>
    <row r="3044" spans="1:10" ht="12.75">
      <c r="A3044" s="631"/>
      <c r="B3044" s="631"/>
      <c r="C3044" s="631"/>
      <c r="D3044" s="631"/>
      <c r="E3044" s="631"/>
      <c r="F3044" s="631"/>
      <c r="G3044" s="631"/>
      <c r="H3044" s="631"/>
      <c r="I3044" s="631"/>
      <c r="J3044" s="631"/>
    </row>
    <row r="3045" spans="1:10" ht="12.75">
      <c r="A3045" s="631"/>
      <c r="B3045" s="631"/>
      <c r="C3045" s="631"/>
      <c r="D3045" s="631"/>
      <c r="E3045" s="631"/>
      <c r="F3045" s="631"/>
      <c r="G3045" s="631"/>
      <c r="H3045" s="631"/>
      <c r="I3045" s="631"/>
      <c r="J3045" s="631"/>
    </row>
    <row r="3046" spans="1:10" ht="12.75">
      <c r="A3046" s="631"/>
      <c r="B3046" s="631"/>
      <c r="C3046" s="631"/>
      <c r="D3046" s="631"/>
      <c r="E3046" s="631"/>
      <c r="F3046" s="631"/>
      <c r="G3046" s="631"/>
      <c r="H3046" s="631"/>
      <c r="I3046" s="631"/>
      <c r="J3046" s="631"/>
    </row>
    <row r="3047" spans="1:10" ht="12.75">
      <c r="A3047" s="631"/>
      <c r="B3047" s="631"/>
      <c r="C3047" s="631"/>
      <c r="D3047" s="631"/>
      <c r="E3047" s="631"/>
      <c r="F3047" s="631"/>
      <c r="G3047" s="631"/>
      <c r="H3047" s="631"/>
      <c r="I3047" s="631"/>
      <c r="J3047" s="631"/>
    </row>
    <row r="3048" spans="1:10" ht="12.75">
      <c r="A3048" s="631"/>
      <c r="B3048" s="631"/>
      <c r="C3048" s="631"/>
      <c r="D3048" s="631"/>
      <c r="E3048" s="631"/>
      <c r="F3048" s="631"/>
      <c r="G3048" s="631"/>
      <c r="H3048" s="631"/>
      <c r="I3048" s="631"/>
      <c r="J3048" s="631"/>
    </row>
    <row r="3049" spans="1:10" ht="12.75">
      <c r="A3049" s="631"/>
      <c r="B3049" s="631"/>
      <c r="C3049" s="631"/>
      <c r="D3049" s="631"/>
      <c r="E3049" s="631"/>
      <c r="F3049" s="631"/>
      <c r="G3049" s="631"/>
      <c r="H3049" s="631"/>
      <c r="I3049" s="631"/>
      <c r="J3049" s="631"/>
    </row>
    <row r="3050" spans="1:10" ht="12.75">
      <c r="A3050" s="631"/>
      <c r="B3050" s="631"/>
      <c r="C3050" s="631"/>
      <c r="D3050" s="631"/>
      <c r="E3050" s="631"/>
      <c r="F3050" s="631"/>
      <c r="G3050" s="631"/>
      <c r="H3050" s="631"/>
      <c r="I3050" s="631"/>
      <c r="J3050" s="631"/>
    </row>
    <row r="3051" spans="1:10" ht="12.75">
      <c r="A3051" s="631"/>
      <c r="B3051" s="631"/>
      <c r="C3051" s="631"/>
      <c r="D3051" s="631"/>
      <c r="E3051" s="631"/>
      <c r="F3051" s="631"/>
      <c r="G3051" s="631"/>
      <c r="H3051" s="631"/>
      <c r="I3051" s="631"/>
      <c r="J3051" s="631"/>
    </row>
    <row r="3052" spans="1:10" ht="12.75">
      <c r="A3052" s="631"/>
      <c r="B3052" s="631"/>
      <c r="C3052" s="631"/>
      <c r="D3052" s="631"/>
      <c r="E3052" s="631"/>
      <c r="F3052" s="631"/>
      <c r="G3052" s="631"/>
      <c r="H3052" s="631"/>
      <c r="I3052" s="631"/>
      <c r="J3052" s="631"/>
    </row>
    <row r="3053" spans="1:10" ht="12.75">
      <c r="A3053" s="631"/>
      <c r="B3053" s="631"/>
      <c r="C3053" s="631"/>
      <c r="D3053" s="631"/>
      <c r="E3053" s="631"/>
      <c r="F3053" s="631"/>
      <c r="G3053" s="631"/>
      <c r="H3053" s="631"/>
      <c r="I3053" s="631"/>
      <c r="J3053" s="631"/>
    </row>
    <row r="3054" spans="1:10" ht="12.75">
      <c r="A3054" s="631"/>
      <c r="B3054" s="631"/>
      <c r="C3054" s="631"/>
      <c r="D3054" s="631"/>
      <c r="E3054" s="631"/>
      <c r="F3054" s="631"/>
      <c r="G3054" s="631"/>
      <c r="H3054" s="631"/>
      <c r="I3054" s="631"/>
      <c r="J3054" s="631"/>
    </row>
    <row r="3055" spans="1:10" ht="12.75">
      <c r="A3055" s="631"/>
      <c r="B3055" s="631"/>
      <c r="C3055" s="631"/>
      <c r="D3055" s="631"/>
      <c r="E3055" s="631"/>
      <c r="F3055" s="631"/>
      <c r="G3055" s="631"/>
      <c r="H3055" s="631"/>
      <c r="I3055" s="631"/>
      <c r="J3055" s="631"/>
    </row>
    <row r="3056" spans="1:10" ht="12.75">
      <c r="A3056" s="631"/>
      <c r="B3056" s="631"/>
      <c r="C3056" s="631"/>
      <c r="D3056" s="631"/>
      <c r="E3056" s="631"/>
      <c r="F3056" s="631"/>
      <c r="G3056" s="631"/>
      <c r="H3056" s="631"/>
      <c r="I3056" s="631"/>
      <c r="J3056" s="631"/>
    </row>
    <row r="3057" spans="1:10" ht="12.75">
      <c r="A3057" s="631"/>
      <c r="B3057" s="631"/>
      <c r="C3057" s="631"/>
      <c r="D3057" s="631"/>
      <c r="E3057" s="631"/>
      <c r="F3057" s="631"/>
      <c r="G3057" s="631"/>
      <c r="H3057" s="631"/>
      <c r="I3057" s="631"/>
      <c r="J3057" s="631"/>
    </row>
    <row r="3058" spans="1:10" ht="12.75">
      <c r="A3058" s="631"/>
      <c r="B3058" s="631"/>
      <c r="C3058" s="631"/>
      <c r="D3058" s="631"/>
      <c r="E3058" s="631"/>
      <c r="F3058" s="631"/>
      <c r="G3058" s="631"/>
      <c r="H3058" s="631"/>
      <c r="I3058" s="631"/>
      <c r="J3058" s="631"/>
    </row>
    <row r="3059" spans="1:10" ht="12.75">
      <c r="A3059" s="631"/>
      <c r="B3059" s="631"/>
      <c r="C3059" s="631"/>
      <c r="D3059" s="631"/>
      <c r="E3059" s="631"/>
      <c r="F3059" s="631"/>
      <c r="G3059" s="631"/>
      <c r="H3059" s="631"/>
      <c r="I3059" s="631"/>
      <c r="J3059" s="631"/>
    </row>
    <row r="3060" spans="1:10" ht="12.75">
      <c r="A3060" s="631"/>
      <c r="B3060" s="631"/>
      <c r="C3060" s="631"/>
      <c r="D3060" s="631"/>
      <c r="E3060" s="631"/>
      <c r="F3060" s="631"/>
      <c r="G3060" s="631"/>
      <c r="H3060" s="631"/>
      <c r="I3060" s="631"/>
      <c r="J3060" s="631"/>
    </row>
    <row r="3061" spans="1:10" ht="12.75">
      <c r="A3061" s="631"/>
      <c r="B3061" s="631"/>
      <c r="C3061" s="631"/>
      <c r="D3061" s="631"/>
      <c r="E3061" s="631"/>
      <c r="F3061" s="631"/>
      <c r="G3061" s="631"/>
      <c r="H3061" s="631"/>
      <c r="I3061" s="631"/>
      <c r="J3061" s="631"/>
    </row>
    <row r="3062" spans="1:10" ht="12.75">
      <c r="A3062" s="631"/>
      <c r="B3062" s="631"/>
      <c r="C3062" s="631"/>
      <c r="D3062" s="631"/>
      <c r="E3062" s="631"/>
      <c r="F3062" s="631"/>
      <c r="G3062" s="631"/>
      <c r="H3062" s="631"/>
      <c r="I3062" s="631"/>
      <c r="J3062" s="631"/>
    </row>
    <row r="3063" spans="1:10" ht="12.75">
      <c r="A3063" s="631"/>
      <c r="B3063" s="631"/>
      <c r="C3063" s="631"/>
      <c r="D3063" s="631"/>
      <c r="E3063" s="631"/>
      <c r="F3063" s="631"/>
      <c r="G3063" s="631"/>
      <c r="H3063" s="631"/>
      <c r="I3063" s="631"/>
      <c r="J3063" s="631"/>
    </row>
    <row r="3064" spans="1:10" ht="12.75">
      <c r="A3064" s="631"/>
      <c r="B3064" s="631"/>
      <c r="C3064" s="631"/>
      <c r="D3064" s="631"/>
      <c r="E3064" s="631"/>
      <c r="F3064" s="631"/>
      <c r="G3064" s="631"/>
      <c r="H3064" s="631"/>
      <c r="I3064" s="631"/>
      <c r="J3064" s="631"/>
    </row>
    <row r="3065" spans="1:10" ht="12.75">
      <c r="A3065" s="631"/>
      <c r="B3065" s="631"/>
      <c r="C3065" s="631"/>
      <c r="D3065" s="631"/>
      <c r="E3065" s="631"/>
      <c r="F3065" s="631"/>
      <c r="G3065" s="631"/>
      <c r="H3065" s="631"/>
      <c r="I3065" s="631"/>
      <c r="J3065" s="631"/>
    </row>
    <row r="3066" spans="1:10" ht="12.75">
      <c r="A3066" s="631"/>
      <c r="B3066" s="631"/>
      <c r="C3066" s="631"/>
      <c r="D3066" s="631"/>
      <c r="E3066" s="631"/>
      <c r="F3066" s="631"/>
      <c r="G3066" s="631"/>
      <c r="H3066" s="631"/>
      <c r="I3066" s="631"/>
      <c r="J3066" s="631"/>
    </row>
    <row r="3067" spans="1:10" ht="12.75">
      <c r="A3067" s="631"/>
      <c r="B3067" s="631"/>
      <c r="C3067" s="631"/>
      <c r="D3067" s="631"/>
      <c r="E3067" s="631"/>
      <c r="F3067" s="631"/>
      <c r="G3067" s="631"/>
      <c r="H3067" s="631"/>
      <c r="I3067" s="631"/>
      <c r="J3067" s="631"/>
    </row>
    <row r="3068" spans="1:10" ht="12.75">
      <c r="A3068" s="631"/>
      <c r="B3068" s="631"/>
      <c r="C3068" s="631"/>
      <c r="D3068" s="631"/>
      <c r="E3068" s="631"/>
      <c r="F3068" s="631"/>
      <c r="G3068" s="631"/>
      <c r="H3068" s="631"/>
      <c r="I3068" s="631"/>
      <c r="J3068" s="631"/>
    </row>
    <row r="3069" spans="1:10" ht="12.75">
      <c r="A3069" s="631"/>
      <c r="B3069" s="631"/>
      <c r="C3069" s="631"/>
      <c r="D3069" s="631"/>
      <c r="E3069" s="631"/>
      <c r="F3069" s="631"/>
      <c r="G3069" s="631"/>
      <c r="H3069" s="631"/>
      <c r="I3069" s="631"/>
      <c r="J3069" s="631"/>
    </row>
    <row r="3070" spans="1:10" ht="12.75">
      <c r="A3070" s="631"/>
      <c r="B3070" s="631"/>
      <c r="C3070" s="631"/>
      <c r="D3070" s="631"/>
      <c r="E3070" s="631"/>
      <c r="F3070" s="631"/>
      <c r="G3070" s="631"/>
      <c r="H3070" s="631"/>
      <c r="I3070" s="631"/>
      <c r="J3070" s="631"/>
    </row>
    <row r="3071" spans="1:10" ht="12.75">
      <c r="A3071" s="631"/>
      <c r="B3071" s="631"/>
      <c r="C3071" s="631"/>
      <c r="D3071" s="631"/>
      <c r="E3071" s="631"/>
      <c r="F3071" s="631"/>
      <c r="G3071" s="631"/>
      <c r="H3071" s="631"/>
      <c r="I3071" s="631"/>
      <c r="J3071" s="631"/>
    </row>
    <row r="3072" spans="1:10" ht="12.75">
      <c r="A3072" s="631"/>
      <c r="B3072" s="631"/>
      <c r="C3072" s="631"/>
      <c r="D3072" s="631"/>
      <c r="E3072" s="631"/>
      <c r="F3072" s="631"/>
      <c r="G3072" s="631"/>
      <c r="H3072" s="631"/>
      <c r="I3072" s="631"/>
      <c r="J3072" s="631"/>
    </row>
    <row r="3073" spans="1:10" ht="12.75">
      <c r="A3073" s="631"/>
      <c r="B3073" s="631"/>
      <c r="C3073" s="631"/>
      <c r="D3073" s="631"/>
      <c r="E3073" s="631"/>
      <c r="F3073" s="631"/>
      <c r="G3073" s="631"/>
      <c r="H3073" s="631"/>
      <c r="I3073" s="631"/>
      <c r="J3073" s="631"/>
    </row>
    <row r="3074" spans="1:10" ht="12.75">
      <c r="A3074" s="631"/>
      <c r="B3074" s="631"/>
      <c r="C3074" s="631"/>
      <c r="D3074" s="631"/>
      <c r="E3074" s="631"/>
      <c r="F3074" s="631"/>
      <c r="G3074" s="631"/>
      <c r="H3074" s="631"/>
      <c r="I3074" s="631"/>
      <c r="J3074" s="631"/>
    </row>
    <row r="3075" spans="1:10" ht="12.75">
      <c r="A3075" s="631"/>
      <c r="B3075" s="631"/>
      <c r="C3075" s="631"/>
      <c r="D3075" s="631"/>
      <c r="E3075" s="631"/>
      <c r="F3075" s="631"/>
      <c r="G3075" s="631"/>
      <c r="H3075" s="631"/>
      <c r="I3075" s="631"/>
      <c r="J3075" s="631"/>
    </row>
    <row r="3076" spans="1:10" ht="12.75">
      <c r="A3076" s="631"/>
      <c r="B3076" s="631"/>
      <c r="C3076" s="631"/>
      <c r="D3076" s="631"/>
      <c r="E3076" s="631"/>
      <c r="F3076" s="631"/>
      <c r="G3076" s="631"/>
      <c r="H3076" s="631"/>
      <c r="I3076" s="631"/>
      <c r="J3076" s="631"/>
    </row>
    <row r="3077" spans="1:10" ht="12.75">
      <c r="A3077" s="631"/>
      <c r="B3077" s="631"/>
      <c r="C3077" s="631"/>
      <c r="D3077" s="631"/>
      <c r="E3077" s="631"/>
      <c r="F3077" s="631"/>
      <c r="G3077" s="631"/>
      <c r="H3077" s="631"/>
      <c r="I3077" s="631"/>
      <c r="J3077" s="631"/>
    </row>
    <row r="3078" spans="1:10" ht="12.75">
      <c r="A3078" s="631"/>
      <c r="B3078" s="631"/>
      <c r="C3078" s="631"/>
      <c r="D3078" s="631"/>
      <c r="E3078" s="631"/>
      <c r="F3078" s="631"/>
      <c r="G3078" s="631"/>
      <c r="H3078" s="631"/>
      <c r="I3078" s="631"/>
      <c r="J3078" s="631"/>
    </row>
    <row r="3079" spans="1:10" ht="12.75">
      <c r="A3079" s="631"/>
      <c r="B3079" s="631"/>
      <c r="C3079" s="631"/>
      <c r="D3079" s="631"/>
      <c r="E3079" s="631"/>
      <c r="F3079" s="631"/>
      <c r="G3079" s="631"/>
      <c r="H3079" s="631"/>
      <c r="I3079" s="631"/>
      <c r="J3079" s="631"/>
    </row>
    <row r="3080" spans="1:10" ht="12.75">
      <c r="A3080" s="631"/>
      <c r="B3080" s="631"/>
      <c r="C3080" s="631"/>
      <c r="D3080" s="631"/>
      <c r="E3080" s="631"/>
      <c r="F3080" s="631"/>
      <c r="G3080" s="631"/>
      <c r="H3080" s="631"/>
      <c r="I3080" s="631"/>
      <c r="J3080" s="631"/>
    </row>
    <row r="3081" spans="1:10" ht="12.75">
      <c r="A3081" s="631"/>
      <c r="B3081" s="631"/>
      <c r="C3081" s="631"/>
      <c r="D3081" s="631"/>
      <c r="E3081" s="631"/>
      <c r="F3081" s="631"/>
      <c r="G3081" s="631"/>
      <c r="H3081" s="631"/>
      <c r="I3081" s="631"/>
      <c r="J3081" s="631"/>
    </row>
    <row r="3082" spans="1:10" ht="12.75">
      <c r="A3082" s="631"/>
      <c r="B3082" s="631"/>
      <c r="C3082" s="631"/>
      <c r="D3082" s="631"/>
      <c r="E3082" s="631"/>
      <c r="F3082" s="631"/>
      <c r="G3082" s="631"/>
      <c r="H3082" s="631"/>
      <c r="I3082" s="631"/>
      <c r="J3082" s="631"/>
    </row>
    <row r="3083" spans="1:10" ht="12.75">
      <c r="A3083" s="631"/>
      <c r="B3083" s="631"/>
      <c r="C3083" s="631"/>
      <c r="D3083" s="631"/>
      <c r="E3083" s="631"/>
      <c r="F3083" s="631"/>
      <c r="G3083" s="631"/>
      <c r="H3083" s="631"/>
      <c r="I3083" s="631"/>
      <c r="J3083" s="631"/>
    </row>
    <row r="3084" spans="1:10" ht="12.75">
      <c r="A3084" s="631"/>
      <c r="B3084" s="631"/>
      <c r="C3084" s="631"/>
      <c r="D3084" s="631"/>
      <c r="E3084" s="631"/>
      <c r="F3084" s="631"/>
      <c r="G3084" s="631"/>
      <c r="H3084" s="631"/>
      <c r="I3084" s="631"/>
      <c r="J3084" s="631"/>
    </row>
    <row r="3085" spans="1:10" ht="12.75">
      <c r="A3085" s="631"/>
      <c r="B3085" s="631"/>
      <c r="C3085" s="631"/>
      <c r="D3085" s="631"/>
      <c r="E3085" s="631"/>
      <c r="F3085" s="631"/>
      <c r="G3085" s="631"/>
      <c r="H3085" s="631"/>
      <c r="I3085" s="631"/>
      <c r="J3085" s="631"/>
    </row>
    <row r="3086" spans="1:10" ht="12.75">
      <c r="A3086" s="631"/>
      <c r="B3086" s="631"/>
      <c r="C3086" s="631"/>
      <c r="D3086" s="631"/>
      <c r="E3086" s="631"/>
      <c r="F3086" s="631"/>
      <c r="G3086" s="631"/>
      <c r="H3086" s="631"/>
      <c r="I3086" s="631"/>
      <c r="J3086" s="631"/>
    </row>
    <row r="3087" spans="1:10" ht="12.75">
      <c r="A3087" s="631"/>
      <c r="B3087" s="631"/>
      <c r="C3087" s="631"/>
      <c r="D3087" s="631"/>
      <c r="E3087" s="631"/>
      <c r="F3087" s="631"/>
      <c r="G3087" s="631"/>
      <c r="H3087" s="631"/>
      <c r="I3087" s="631"/>
      <c r="J3087" s="631"/>
    </row>
    <row r="3088" spans="1:10" ht="12.75">
      <c r="A3088" s="631"/>
      <c r="B3088" s="631"/>
      <c r="C3088" s="631"/>
      <c r="D3088" s="631"/>
      <c r="E3088" s="631"/>
      <c r="F3088" s="631"/>
      <c r="G3088" s="631"/>
      <c r="H3088" s="631"/>
      <c r="I3088" s="631"/>
      <c r="J3088" s="631"/>
    </row>
    <row r="3089" spans="1:10" ht="12.75">
      <c r="A3089" s="631"/>
      <c r="B3089" s="631"/>
      <c r="C3089" s="631"/>
      <c r="D3089" s="631"/>
      <c r="E3089" s="631"/>
      <c r="F3089" s="631"/>
      <c r="G3089" s="631"/>
      <c r="H3089" s="631"/>
      <c r="I3089" s="631"/>
      <c r="J3089" s="631"/>
    </row>
    <row r="3090" spans="1:10" ht="12.75">
      <c r="A3090" s="631"/>
      <c r="B3090" s="631"/>
      <c r="C3090" s="631"/>
      <c r="D3090" s="631"/>
      <c r="E3090" s="631"/>
      <c r="F3090" s="631"/>
      <c r="G3090" s="631"/>
      <c r="H3090" s="631"/>
      <c r="I3090" s="631"/>
      <c r="J3090" s="631"/>
    </row>
    <row r="3091" spans="1:10" ht="12.75">
      <c r="A3091" s="631"/>
      <c r="B3091" s="631"/>
      <c r="C3091" s="631"/>
      <c r="D3091" s="631"/>
      <c r="E3091" s="631"/>
      <c r="F3091" s="631"/>
      <c r="G3091" s="631"/>
      <c r="H3091" s="631"/>
      <c r="I3091" s="631"/>
      <c r="J3091" s="631"/>
    </row>
    <row r="3092" spans="1:10" ht="12.75">
      <c r="A3092" s="631"/>
      <c r="B3092" s="631"/>
      <c r="C3092" s="631"/>
      <c r="D3092" s="631"/>
      <c r="E3092" s="631"/>
      <c r="F3092" s="631"/>
      <c r="G3092" s="631"/>
      <c r="H3092" s="631"/>
      <c r="I3092" s="631"/>
      <c r="J3092" s="631"/>
    </row>
    <row r="3093" spans="1:10" ht="12.75">
      <c r="A3093" s="631"/>
      <c r="B3093" s="631"/>
      <c r="C3093" s="631"/>
      <c r="D3093" s="631"/>
      <c r="E3093" s="631"/>
      <c r="F3093" s="631"/>
      <c r="G3093" s="631"/>
      <c r="H3093" s="631"/>
      <c r="I3093" s="631"/>
      <c r="J3093" s="631"/>
    </row>
    <row r="3094" spans="1:10" ht="12.75">
      <c r="A3094" s="631"/>
      <c r="B3094" s="631"/>
      <c r="C3094" s="631"/>
      <c r="D3094" s="631"/>
      <c r="E3094" s="631"/>
      <c r="F3094" s="631"/>
      <c r="G3094" s="631"/>
      <c r="H3094" s="631"/>
      <c r="I3094" s="631"/>
      <c r="J3094" s="631"/>
    </row>
    <row r="3095" spans="1:10" ht="12.75">
      <c r="A3095" s="631"/>
      <c r="B3095" s="631"/>
      <c r="C3095" s="631"/>
      <c r="D3095" s="631"/>
      <c r="E3095" s="631"/>
      <c r="F3095" s="631"/>
      <c r="G3095" s="631"/>
      <c r="H3095" s="631"/>
      <c r="I3095" s="631"/>
      <c r="J3095" s="631"/>
    </row>
    <row r="3096" spans="1:10" ht="12.75">
      <c r="A3096" s="631"/>
      <c r="B3096" s="631"/>
      <c r="C3096" s="631"/>
      <c r="D3096" s="631"/>
      <c r="E3096" s="631"/>
      <c r="F3096" s="631"/>
      <c r="G3096" s="631"/>
      <c r="H3096" s="631"/>
      <c r="I3096" s="631"/>
      <c r="J3096" s="631"/>
    </row>
    <row r="3097" spans="1:10" ht="12.75">
      <c r="A3097" s="631"/>
      <c r="B3097" s="631"/>
      <c r="C3097" s="631"/>
      <c r="D3097" s="631"/>
      <c r="E3097" s="631"/>
      <c r="F3097" s="631"/>
      <c r="G3097" s="631"/>
      <c r="H3097" s="631"/>
      <c r="I3097" s="631"/>
      <c r="J3097" s="631"/>
    </row>
    <row r="3098" spans="1:10" ht="12.75">
      <c r="A3098" s="631"/>
      <c r="B3098" s="631"/>
      <c r="C3098" s="631"/>
      <c r="D3098" s="631"/>
      <c r="E3098" s="631"/>
      <c r="F3098" s="631"/>
      <c r="G3098" s="631"/>
      <c r="H3098" s="631"/>
      <c r="I3098" s="631"/>
      <c r="J3098" s="631"/>
    </row>
    <row r="3099" spans="1:10" ht="12.75">
      <c r="A3099" s="631"/>
      <c r="B3099" s="631"/>
      <c r="C3099" s="631"/>
      <c r="D3099" s="631"/>
      <c r="E3099" s="631"/>
      <c r="F3099" s="631"/>
      <c r="G3099" s="631"/>
      <c r="H3099" s="631"/>
      <c r="I3099" s="631"/>
      <c r="J3099" s="631"/>
    </row>
    <row r="3100" spans="1:10" ht="12.75">
      <c r="A3100" s="631"/>
      <c r="B3100" s="631"/>
      <c r="C3100" s="631"/>
      <c r="D3100" s="631"/>
      <c r="E3100" s="631"/>
      <c r="F3100" s="631"/>
      <c r="G3100" s="631"/>
      <c r="H3100" s="631"/>
      <c r="I3100" s="631"/>
      <c r="J3100" s="631"/>
    </row>
    <row r="3101" spans="1:10" ht="12.75">
      <c r="A3101" s="631"/>
      <c r="B3101" s="631"/>
      <c r="C3101" s="631"/>
      <c r="D3101" s="631"/>
      <c r="E3101" s="631"/>
      <c r="F3101" s="631"/>
      <c r="G3101" s="631"/>
      <c r="H3101" s="631"/>
      <c r="I3101" s="631"/>
      <c r="J3101" s="631"/>
    </row>
    <row r="3102" spans="1:10" ht="12.75">
      <c r="A3102" s="631"/>
      <c r="B3102" s="631"/>
      <c r="C3102" s="631"/>
      <c r="D3102" s="631"/>
      <c r="E3102" s="631"/>
      <c r="F3102" s="631"/>
      <c r="G3102" s="631"/>
      <c r="H3102" s="631"/>
      <c r="I3102" s="631"/>
      <c r="J3102" s="631"/>
    </row>
    <row r="3103" spans="1:10" ht="12.75">
      <c r="A3103" s="631"/>
      <c r="B3103" s="631"/>
      <c r="C3103" s="631"/>
      <c r="D3103" s="631"/>
      <c r="E3103" s="631"/>
      <c r="F3103" s="631"/>
      <c r="G3103" s="631"/>
      <c r="H3103" s="631"/>
      <c r="I3103" s="631"/>
      <c r="J3103" s="631"/>
    </row>
    <row r="3104" spans="1:10" ht="12.75">
      <c r="A3104" s="631"/>
      <c r="B3104" s="631"/>
      <c r="C3104" s="631"/>
      <c r="D3104" s="631"/>
      <c r="E3104" s="631"/>
      <c r="F3104" s="631"/>
      <c r="G3104" s="631"/>
      <c r="H3104" s="631"/>
      <c r="I3104" s="631"/>
      <c r="J3104" s="631"/>
    </row>
    <row r="3105" spans="1:10" ht="12.75">
      <c r="A3105" s="631"/>
      <c r="B3105" s="631"/>
      <c r="C3105" s="631"/>
      <c r="D3105" s="631"/>
      <c r="E3105" s="631"/>
      <c r="F3105" s="631"/>
      <c r="G3105" s="631"/>
      <c r="H3105" s="631"/>
      <c r="I3105" s="631"/>
      <c r="J3105" s="631"/>
    </row>
    <row r="3106" spans="1:10" ht="12.75">
      <c r="A3106" s="631"/>
      <c r="B3106" s="631"/>
      <c r="C3106" s="631"/>
      <c r="D3106" s="631"/>
      <c r="E3106" s="631"/>
      <c r="F3106" s="631"/>
      <c r="G3106" s="631"/>
      <c r="H3106" s="631"/>
      <c r="I3106" s="631"/>
      <c r="J3106" s="631"/>
    </row>
    <row r="3107" spans="1:10" ht="12.75">
      <c r="A3107" s="631"/>
      <c r="B3107" s="631"/>
      <c r="C3107" s="631"/>
      <c r="D3107" s="631"/>
      <c r="E3107" s="631"/>
      <c r="F3107" s="631"/>
      <c r="G3107" s="631"/>
      <c r="H3107" s="631"/>
      <c r="I3107" s="631"/>
      <c r="J3107" s="631"/>
    </row>
    <row r="3108" spans="1:10" ht="12.75">
      <c r="A3108" s="631"/>
      <c r="B3108" s="631"/>
      <c r="C3108" s="631"/>
      <c r="D3108" s="631"/>
      <c r="E3108" s="631"/>
      <c r="F3108" s="631"/>
      <c r="G3108" s="631"/>
      <c r="H3108" s="631"/>
      <c r="I3108" s="631"/>
      <c r="J3108" s="631"/>
    </row>
    <row r="3109" spans="1:10" ht="12.75">
      <c r="A3109" s="631"/>
      <c r="B3109" s="631"/>
      <c r="C3109" s="631"/>
      <c r="D3109" s="631"/>
      <c r="E3109" s="631"/>
      <c r="F3109" s="631"/>
      <c r="G3109" s="631"/>
      <c r="H3109" s="631"/>
      <c r="I3109" s="631"/>
      <c r="J3109" s="631"/>
    </row>
    <row r="3110" spans="1:10" ht="12.75">
      <c r="A3110" s="631"/>
      <c r="B3110" s="631"/>
      <c r="C3110" s="631"/>
      <c r="D3110" s="631"/>
      <c r="E3110" s="631"/>
      <c r="F3110" s="631"/>
      <c r="G3110" s="631"/>
      <c r="H3110" s="631"/>
      <c r="I3110" s="631"/>
      <c r="J3110" s="631"/>
    </row>
    <row r="3111" spans="1:10" ht="12.75">
      <c r="A3111" s="631"/>
      <c r="B3111" s="631"/>
      <c r="C3111" s="631"/>
      <c r="D3111" s="631"/>
      <c r="E3111" s="631"/>
      <c r="F3111" s="631"/>
      <c r="G3111" s="631"/>
      <c r="H3111" s="631"/>
      <c r="I3111" s="631"/>
      <c r="J3111" s="631"/>
    </row>
    <row r="3112" spans="1:10" ht="12.75">
      <c r="A3112" s="631"/>
      <c r="B3112" s="631"/>
      <c r="C3112" s="631"/>
      <c r="D3112" s="631"/>
      <c r="E3112" s="631"/>
      <c r="F3112" s="631"/>
      <c r="G3112" s="631"/>
      <c r="H3112" s="631"/>
      <c r="I3112" s="631"/>
      <c r="J3112" s="631"/>
    </row>
    <row r="3113" spans="1:10" ht="12.75">
      <c r="A3113" s="631"/>
      <c r="B3113" s="631"/>
      <c r="C3113" s="631"/>
      <c r="D3113" s="631"/>
      <c r="E3113" s="631"/>
      <c r="F3113" s="631"/>
      <c r="G3113" s="631"/>
      <c r="H3113" s="631"/>
      <c r="I3113" s="631"/>
      <c r="J3113" s="631"/>
    </row>
    <row r="3114" spans="1:10" ht="12.75">
      <c r="A3114" s="631"/>
      <c r="B3114" s="631"/>
      <c r="C3114" s="631"/>
      <c r="D3114" s="631"/>
      <c r="E3114" s="631"/>
      <c r="F3114" s="631"/>
      <c r="G3114" s="631"/>
      <c r="H3114" s="631"/>
      <c r="I3114" s="631"/>
      <c r="J3114" s="631"/>
    </row>
    <row r="3115" spans="1:10" ht="12.75">
      <c r="A3115" s="631"/>
      <c r="B3115" s="631"/>
      <c r="C3115" s="631"/>
      <c r="D3115" s="631"/>
      <c r="E3115" s="631"/>
      <c r="F3115" s="631"/>
      <c r="G3115" s="631"/>
      <c r="H3115" s="631"/>
      <c r="I3115" s="631"/>
      <c r="J3115" s="631"/>
    </row>
    <row r="3116" spans="1:10" ht="12.75">
      <c r="A3116" s="631"/>
      <c r="B3116" s="631"/>
      <c r="C3116" s="631"/>
      <c r="D3116" s="631"/>
      <c r="E3116" s="631"/>
      <c r="F3116" s="631"/>
      <c r="G3116" s="631"/>
      <c r="H3116" s="631"/>
      <c r="I3116" s="631"/>
      <c r="J3116" s="631"/>
    </row>
    <row r="3117" spans="1:10" ht="12.75">
      <c r="A3117" s="631"/>
      <c r="B3117" s="631"/>
      <c r="C3117" s="631"/>
      <c r="D3117" s="631"/>
      <c r="E3117" s="631"/>
      <c r="F3117" s="631"/>
      <c r="G3117" s="631"/>
      <c r="H3117" s="631"/>
      <c r="I3117" s="631"/>
      <c r="J3117" s="631"/>
    </row>
    <row r="3118" spans="1:10" ht="12.75">
      <c r="A3118" s="631"/>
      <c r="B3118" s="631"/>
      <c r="C3118" s="631"/>
      <c r="D3118" s="631"/>
      <c r="E3118" s="631"/>
      <c r="F3118" s="631"/>
      <c r="G3118" s="631"/>
      <c r="H3118" s="631"/>
      <c r="I3118" s="631"/>
      <c r="J3118" s="631"/>
    </row>
    <row r="3119" spans="1:10" ht="12.75">
      <c r="A3119" s="631"/>
      <c r="B3119" s="631"/>
      <c r="C3119" s="631"/>
      <c r="D3119" s="631"/>
      <c r="E3119" s="631"/>
      <c r="F3119" s="631"/>
      <c r="G3119" s="631"/>
      <c r="H3119" s="631"/>
      <c r="I3119" s="631"/>
      <c r="J3119" s="631"/>
    </row>
    <row r="3120" spans="1:10" ht="12.75">
      <c r="A3120" s="631"/>
      <c r="B3120" s="631"/>
      <c r="C3120" s="631"/>
      <c r="D3120" s="631"/>
      <c r="E3120" s="631"/>
      <c r="F3120" s="631"/>
      <c r="G3120" s="631"/>
      <c r="H3120" s="631"/>
      <c r="I3120" s="631"/>
      <c r="J3120" s="631"/>
    </row>
    <row r="3121" spans="1:10" ht="12.75">
      <c r="A3121" s="631"/>
      <c r="B3121" s="631"/>
      <c r="C3121" s="631"/>
      <c r="D3121" s="631"/>
      <c r="E3121" s="631"/>
      <c r="F3121" s="631"/>
      <c r="G3121" s="631"/>
      <c r="H3121" s="631"/>
      <c r="I3121" s="631"/>
      <c r="J3121" s="631"/>
    </row>
    <row r="3122" spans="1:10" ht="12.75">
      <c r="A3122" s="631"/>
      <c r="B3122" s="631"/>
      <c r="C3122" s="631"/>
      <c r="D3122" s="631"/>
      <c r="E3122" s="631"/>
      <c r="F3122" s="631"/>
      <c r="G3122" s="631"/>
      <c r="H3122" s="631"/>
      <c r="I3122" s="631"/>
      <c r="J3122" s="631"/>
    </row>
    <row r="3123" spans="1:10" ht="12.75">
      <c r="A3123" s="631"/>
      <c r="B3123" s="631"/>
      <c r="C3123" s="631"/>
      <c r="D3123" s="631"/>
      <c r="E3123" s="631"/>
      <c r="F3123" s="631"/>
      <c r="G3123" s="631"/>
      <c r="H3123" s="631"/>
      <c r="I3123" s="631"/>
      <c r="J3123" s="631"/>
    </row>
    <row r="3124" spans="1:10" ht="12.75">
      <c r="A3124" s="631"/>
      <c r="B3124" s="631"/>
      <c r="C3124" s="631"/>
      <c r="D3124" s="631"/>
      <c r="E3124" s="631"/>
      <c r="F3124" s="631"/>
      <c r="G3124" s="631"/>
      <c r="H3124" s="631"/>
      <c r="I3124" s="631"/>
      <c r="J3124" s="631"/>
    </row>
    <row r="3125" spans="1:10" ht="12.75">
      <c r="A3125" s="631"/>
      <c r="B3125" s="631"/>
      <c r="C3125" s="631"/>
      <c r="D3125" s="631"/>
      <c r="E3125" s="631"/>
      <c r="F3125" s="631"/>
      <c r="G3125" s="631"/>
      <c r="H3125" s="631"/>
      <c r="I3125" s="631"/>
      <c r="J3125" s="631"/>
    </row>
    <row r="3126" spans="1:10" ht="12.75">
      <c r="A3126" s="631"/>
      <c r="B3126" s="631"/>
      <c r="C3126" s="631"/>
      <c r="D3126" s="631"/>
      <c r="E3126" s="631"/>
      <c r="F3126" s="631"/>
      <c r="G3126" s="631"/>
      <c r="H3126" s="631"/>
      <c r="I3126" s="631"/>
      <c r="J3126" s="631"/>
    </row>
    <row r="3127" spans="1:10" ht="12.75">
      <c r="A3127" s="631"/>
      <c r="B3127" s="631"/>
      <c r="C3127" s="631"/>
      <c r="D3127" s="631"/>
      <c r="E3127" s="631"/>
      <c r="F3127" s="631"/>
      <c r="G3127" s="631"/>
      <c r="H3127" s="631"/>
      <c r="I3127" s="631"/>
      <c r="J3127" s="631"/>
    </row>
    <row r="3128" spans="1:10" ht="12.75">
      <c r="A3128" s="631"/>
      <c r="B3128" s="631"/>
      <c r="C3128" s="631"/>
      <c r="D3128" s="631"/>
      <c r="E3128" s="631"/>
      <c r="F3128" s="631"/>
      <c r="G3128" s="631"/>
      <c r="H3128" s="631"/>
      <c r="I3128" s="631"/>
      <c r="J3128" s="631"/>
    </row>
    <row r="3129" spans="1:10" ht="12.75">
      <c r="A3129" s="631"/>
      <c r="B3129" s="631"/>
      <c r="C3129" s="631"/>
      <c r="D3129" s="631"/>
      <c r="E3129" s="631"/>
      <c r="F3129" s="631"/>
      <c r="G3129" s="631"/>
      <c r="H3129" s="631"/>
      <c r="I3129" s="631"/>
      <c r="J3129" s="631"/>
    </row>
    <row r="3130" spans="1:10" ht="12.75">
      <c r="A3130" s="631"/>
      <c r="B3130" s="631"/>
      <c r="C3130" s="631"/>
      <c r="D3130" s="631"/>
      <c r="E3130" s="631"/>
      <c r="F3130" s="631"/>
      <c r="G3130" s="631"/>
      <c r="H3130" s="631"/>
      <c r="I3130" s="631"/>
      <c r="J3130" s="631"/>
    </row>
    <row r="3131" spans="1:10" ht="12.75">
      <c r="A3131" s="631"/>
      <c r="B3131" s="631"/>
      <c r="C3131" s="631"/>
      <c r="D3131" s="631"/>
      <c r="E3131" s="631"/>
      <c r="F3131" s="631"/>
      <c r="G3131" s="631"/>
      <c r="H3131" s="631"/>
      <c r="I3131" s="631"/>
      <c r="J3131" s="631"/>
    </row>
    <row r="3132" spans="1:10" ht="12.75">
      <c r="A3132" s="631"/>
      <c r="B3132" s="631"/>
      <c r="C3132" s="631"/>
      <c r="D3132" s="631"/>
      <c r="E3132" s="631"/>
      <c r="F3132" s="631"/>
      <c r="G3132" s="631"/>
      <c r="H3132" s="631"/>
      <c r="I3132" s="631"/>
      <c r="J3132" s="631"/>
    </row>
    <row r="3133" spans="1:10" ht="12.75">
      <c r="A3133" s="631"/>
      <c r="B3133" s="631"/>
      <c r="C3133" s="631"/>
      <c r="D3133" s="631"/>
      <c r="E3133" s="631"/>
      <c r="F3133" s="631"/>
      <c r="G3133" s="631"/>
      <c r="H3133" s="631"/>
      <c r="I3133" s="631"/>
      <c r="J3133" s="631"/>
    </row>
    <row r="3134" spans="1:10" ht="12.75">
      <c r="A3134" s="631"/>
      <c r="B3134" s="631"/>
      <c r="C3134" s="631"/>
      <c r="D3134" s="631"/>
      <c r="E3134" s="631"/>
      <c r="F3134" s="631"/>
      <c r="G3134" s="631"/>
      <c r="H3134" s="631"/>
      <c r="I3134" s="631"/>
      <c r="J3134" s="631"/>
    </row>
    <row r="3135" spans="1:10" ht="12.75">
      <c r="A3135" s="631"/>
      <c r="B3135" s="631"/>
      <c r="C3135" s="631"/>
      <c r="D3135" s="631"/>
      <c r="E3135" s="631"/>
      <c r="F3135" s="631"/>
      <c r="G3135" s="631"/>
      <c r="H3135" s="631"/>
      <c r="I3135" s="631"/>
      <c r="J3135" s="631"/>
    </row>
    <row r="3136" spans="1:10" ht="12.75">
      <c r="A3136" s="631"/>
      <c r="B3136" s="631"/>
      <c r="C3136" s="631"/>
      <c r="D3136" s="631"/>
      <c r="E3136" s="631"/>
      <c r="F3136" s="631"/>
      <c r="G3136" s="631"/>
      <c r="H3136" s="631"/>
      <c r="I3136" s="631"/>
      <c r="J3136" s="631"/>
    </row>
    <row r="3137" spans="1:10" ht="12.75">
      <c r="A3137" s="631"/>
      <c r="B3137" s="631"/>
      <c r="C3137" s="631"/>
      <c r="D3137" s="631"/>
      <c r="E3137" s="631"/>
      <c r="F3137" s="631"/>
      <c r="G3137" s="631"/>
      <c r="H3137" s="631"/>
      <c r="I3137" s="631"/>
      <c r="J3137" s="631"/>
    </row>
    <row r="3138" spans="1:10" ht="12.75">
      <c r="A3138" s="631"/>
      <c r="B3138" s="631"/>
      <c r="C3138" s="631"/>
      <c r="D3138" s="631"/>
      <c r="E3138" s="631"/>
      <c r="F3138" s="631"/>
      <c r="G3138" s="631"/>
      <c r="H3138" s="631"/>
      <c r="I3138" s="631"/>
      <c r="J3138" s="631"/>
    </row>
    <row r="3139" spans="1:10" ht="12.75">
      <c r="A3139" s="631"/>
      <c r="B3139" s="631"/>
      <c r="C3139" s="631"/>
      <c r="D3139" s="631"/>
      <c r="E3139" s="631"/>
      <c r="F3139" s="631"/>
      <c r="G3139" s="631"/>
      <c r="H3139" s="631"/>
      <c r="I3139" s="631"/>
      <c r="J3139" s="631"/>
    </row>
    <row r="3140" spans="1:10" ht="12.75">
      <c r="A3140" s="631"/>
      <c r="B3140" s="631"/>
      <c r="C3140" s="631"/>
      <c r="D3140" s="631"/>
      <c r="E3140" s="631"/>
      <c r="F3140" s="631"/>
      <c r="G3140" s="631"/>
      <c r="H3140" s="631"/>
      <c r="I3140" s="631"/>
      <c r="J3140" s="631"/>
    </row>
    <row r="3141" spans="1:10" ht="12.75">
      <c r="A3141" s="631"/>
      <c r="B3141" s="631"/>
      <c r="C3141" s="631"/>
      <c r="D3141" s="631"/>
      <c r="E3141" s="631"/>
      <c r="F3141" s="631"/>
      <c r="G3141" s="631"/>
      <c r="H3141" s="631"/>
      <c r="I3141" s="631"/>
      <c r="J3141" s="631"/>
    </row>
    <row r="3142" spans="1:10" ht="12.75">
      <c r="A3142" s="631"/>
      <c r="B3142" s="631"/>
      <c r="C3142" s="631"/>
      <c r="D3142" s="631"/>
      <c r="E3142" s="631"/>
      <c r="F3142" s="631"/>
      <c r="G3142" s="631"/>
      <c r="H3142" s="631"/>
      <c r="I3142" s="631"/>
      <c r="J3142" s="631"/>
    </row>
    <row r="3143" spans="1:10" ht="12.75">
      <c r="A3143" s="631"/>
      <c r="B3143" s="631"/>
      <c r="C3143" s="631"/>
      <c r="D3143" s="631"/>
      <c r="E3143" s="631"/>
      <c r="F3143" s="631"/>
      <c r="G3143" s="631"/>
      <c r="H3143" s="631"/>
      <c r="I3143" s="631"/>
      <c r="J3143" s="631"/>
    </row>
    <row r="3144" spans="1:10" ht="12.75">
      <c r="A3144" s="631"/>
      <c r="B3144" s="631"/>
      <c r="C3144" s="631"/>
      <c r="D3144" s="631"/>
      <c r="E3144" s="631"/>
      <c r="F3144" s="631"/>
      <c r="G3144" s="631"/>
      <c r="H3144" s="631"/>
      <c r="I3144" s="631"/>
      <c r="J3144" s="631"/>
    </row>
    <row r="3145" spans="1:10" ht="12.75">
      <c r="A3145" s="631"/>
      <c r="B3145" s="631"/>
      <c r="C3145" s="631"/>
      <c r="D3145" s="631"/>
      <c r="E3145" s="631"/>
      <c r="F3145" s="631"/>
      <c r="G3145" s="631"/>
      <c r="H3145" s="631"/>
      <c r="I3145" s="631"/>
      <c r="J3145" s="631"/>
    </row>
    <row r="3146" spans="1:10" ht="12.75">
      <c r="A3146" s="631"/>
      <c r="B3146" s="631"/>
      <c r="C3146" s="631"/>
      <c r="D3146" s="631"/>
      <c r="E3146" s="631"/>
      <c r="F3146" s="631"/>
      <c r="G3146" s="631"/>
      <c r="H3146" s="631"/>
      <c r="I3146" s="631"/>
      <c r="J3146" s="631"/>
    </row>
    <row r="3147" spans="1:10" ht="12.75">
      <c r="A3147" s="631"/>
      <c r="B3147" s="631"/>
      <c r="C3147" s="631"/>
      <c r="D3147" s="631"/>
      <c r="E3147" s="631"/>
      <c r="F3147" s="631"/>
      <c r="G3147" s="631"/>
      <c r="H3147" s="631"/>
      <c r="I3147" s="631"/>
      <c r="J3147" s="631"/>
    </row>
    <row r="3148" spans="1:10" ht="12.75">
      <c r="A3148" s="631"/>
      <c r="B3148" s="631"/>
      <c r="C3148" s="631"/>
      <c r="D3148" s="631"/>
      <c r="E3148" s="631"/>
      <c r="F3148" s="631"/>
      <c r="G3148" s="631"/>
      <c r="H3148" s="631"/>
      <c r="I3148" s="631"/>
      <c r="J3148" s="631"/>
    </row>
    <row r="3149" spans="1:10" ht="12.75">
      <c r="A3149" s="631"/>
      <c r="B3149" s="631"/>
      <c r="C3149" s="631"/>
      <c r="D3149" s="631"/>
      <c r="E3149" s="631"/>
      <c r="F3149" s="631"/>
      <c r="G3149" s="631"/>
      <c r="H3149" s="631"/>
      <c r="I3149" s="631"/>
      <c r="J3149" s="631"/>
    </row>
    <row r="3150" spans="1:10" ht="12.75">
      <c r="A3150" s="631"/>
      <c r="B3150" s="631"/>
      <c r="C3150" s="631"/>
      <c r="D3150" s="631"/>
      <c r="E3150" s="631"/>
      <c r="F3150" s="631"/>
      <c r="G3150" s="631"/>
      <c r="H3150" s="631"/>
      <c r="I3150" s="631"/>
      <c r="J3150" s="631"/>
    </row>
    <row r="3151" spans="1:10" ht="12.75">
      <c r="A3151" s="631"/>
      <c r="B3151" s="631"/>
      <c r="C3151" s="631"/>
      <c r="D3151" s="631"/>
      <c r="E3151" s="631"/>
      <c r="F3151" s="631"/>
      <c r="G3151" s="631"/>
      <c r="H3151" s="631"/>
      <c r="I3151" s="631"/>
      <c r="J3151" s="631"/>
    </row>
    <row r="3152" spans="1:10" ht="12.75">
      <c r="A3152" s="631"/>
      <c r="B3152" s="631"/>
      <c r="C3152" s="631"/>
      <c r="D3152" s="631"/>
      <c r="E3152" s="631"/>
      <c r="F3152" s="631"/>
      <c r="G3152" s="631"/>
      <c r="H3152" s="631"/>
      <c r="I3152" s="631"/>
      <c r="J3152" s="631"/>
    </row>
    <row r="3153" spans="1:10" ht="12.75">
      <c r="A3153" s="631"/>
      <c r="B3153" s="631"/>
      <c r="C3153" s="631"/>
      <c r="D3153" s="631"/>
      <c r="E3153" s="631"/>
      <c r="F3153" s="631"/>
      <c r="G3153" s="631"/>
      <c r="H3153" s="631"/>
      <c r="I3153" s="631"/>
      <c r="J3153" s="631"/>
    </row>
    <row r="3154" spans="1:10" ht="12.75">
      <c r="A3154" s="631"/>
      <c r="B3154" s="631"/>
      <c r="C3154" s="631"/>
      <c r="D3154" s="631"/>
      <c r="E3154" s="631"/>
      <c r="F3154" s="631"/>
      <c r="G3154" s="631"/>
      <c r="H3154" s="631"/>
      <c r="I3154" s="631"/>
      <c r="J3154" s="631"/>
    </row>
    <row r="3155" spans="1:10" ht="12.75">
      <c r="A3155" s="631"/>
      <c r="B3155" s="631"/>
      <c r="C3155" s="631"/>
      <c r="D3155" s="631"/>
      <c r="E3155" s="631"/>
      <c r="F3155" s="631"/>
      <c r="G3155" s="631"/>
      <c r="H3155" s="631"/>
      <c r="I3155" s="631"/>
      <c r="J3155" s="631"/>
    </row>
    <row r="3156" spans="1:10" ht="12.75">
      <c r="A3156" s="631"/>
      <c r="B3156" s="631"/>
      <c r="C3156" s="631"/>
      <c r="D3156" s="631"/>
      <c r="E3156" s="631"/>
      <c r="F3156" s="631"/>
      <c r="G3156" s="631"/>
      <c r="H3156" s="631"/>
      <c r="I3156" s="631"/>
      <c r="J3156" s="631"/>
    </row>
    <row r="3157" spans="1:10" ht="12.75">
      <c r="A3157" s="631"/>
      <c r="B3157" s="631"/>
      <c r="C3157" s="631"/>
      <c r="D3157" s="631"/>
      <c r="E3157" s="631"/>
      <c r="F3157" s="631"/>
      <c r="G3157" s="631"/>
      <c r="H3157" s="631"/>
      <c r="I3157" s="631"/>
      <c r="J3157" s="631"/>
    </row>
    <row r="3158" spans="1:10" ht="12.75">
      <c r="A3158" s="631"/>
      <c r="B3158" s="631"/>
      <c r="C3158" s="631"/>
      <c r="D3158" s="631"/>
      <c r="E3158" s="631"/>
      <c r="F3158" s="631"/>
      <c r="G3158" s="631"/>
      <c r="H3158" s="631"/>
      <c r="I3158" s="631"/>
      <c r="J3158" s="631"/>
    </row>
    <row r="3159" spans="1:10" ht="12.75">
      <c r="A3159" s="631"/>
      <c r="B3159" s="631"/>
      <c r="C3159" s="631"/>
      <c r="D3159" s="631"/>
      <c r="E3159" s="631"/>
      <c r="F3159" s="631"/>
      <c r="G3159" s="631"/>
      <c r="H3159" s="631"/>
      <c r="I3159" s="631"/>
      <c r="J3159" s="631"/>
    </row>
    <row r="3160" spans="1:10" ht="12.75">
      <c r="A3160" s="631"/>
      <c r="B3160" s="631"/>
      <c r="C3160" s="631"/>
      <c r="D3160" s="631"/>
      <c r="E3160" s="631"/>
      <c r="F3160" s="631"/>
      <c r="G3160" s="631"/>
      <c r="H3160" s="631"/>
      <c r="I3160" s="631"/>
      <c r="J3160" s="631"/>
    </row>
    <row r="3161" spans="1:10" ht="12.75">
      <c r="A3161" s="631"/>
      <c r="B3161" s="631"/>
      <c r="C3161" s="631"/>
      <c r="D3161" s="631"/>
      <c r="E3161" s="631"/>
      <c r="F3161" s="631"/>
      <c r="G3161" s="631"/>
      <c r="H3161" s="631"/>
      <c r="I3161" s="631"/>
      <c r="J3161" s="631"/>
    </row>
    <row r="3162" spans="1:10" ht="12.75">
      <c r="A3162" s="631"/>
      <c r="B3162" s="631"/>
      <c r="C3162" s="631"/>
      <c r="D3162" s="631"/>
      <c r="E3162" s="631"/>
      <c r="F3162" s="631"/>
      <c r="G3162" s="631"/>
      <c r="H3162" s="631"/>
      <c r="I3162" s="631"/>
      <c r="J3162" s="631"/>
    </row>
    <row r="3163" spans="1:10" ht="12.75">
      <c r="A3163" s="631"/>
      <c r="B3163" s="631"/>
      <c r="C3163" s="631"/>
      <c r="D3163" s="631"/>
      <c r="E3163" s="631"/>
      <c r="F3163" s="631"/>
      <c r="G3163" s="631"/>
      <c r="H3163" s="631"/>
      <c r="I3163" s="631"/>
      <c r="J3163" s="631"/>
    </row>
    <row r="3164" spans="1:10" ht="12.75">
      <c r="A3164" s="631"/>
      <c r="B3164" s="631"/>
      <c r="C3164" s="631"/>
      <c r="D3164" s="631"/>
      <c r="E3164" s="631"/>
      <c r="F3164" s="631"/>
      <c r="G3164" s="631"/>
      <c r="H3164" s="631"/>
      <c r="I3164" s="631"/>
      <c r="J3164" s="631"/>
    </row>
    <row r="3165" spans="1:10" ht="12.75">
      <c r="A3165" s="631"/>
      <c r="B3165" s="631"/>
      <c r="C3165" s="631"/>
      <c r="D3165" s="631"/>
      <c r="E3165" s="631"/>
      <c r="F3165" s="631"/>
      <c r="G3165" s="631"/>
      <c r="H3165" s="631"/>
      <c r="I3165" s="631"/>
      <c r="J3165" s="631"/>
    </row>
    <row r="3166" spans="1:10" ht="12.75">
      <c r="A3166" s="631"/>
      <c r="B3166" s="631"/>
      <c r="C3166" s="631"/>
      <c r="D3166" s="631"/>
      <c r="E3166" s="631"/>
      <c r="F3166" s="631"/>
      <c r="G3166" s="631"/>
      <c r="H3166" s="631"/>
      <c r="I3166" s="631"/>
      <c r="J3166" s="631"/>
    </row>
    <row r="3167" spans="1:10" ht="12.75">
      <c r="A3167" s="631"/>
      <c r="B3167" s="631"/>
      <c r="C3167" s="631"/>
      <c r="D3167" s="631"/>
      <c r="E3167" s="631"/>
      <c r="F3167" s="631"/>
      <c r="G3167" s="631"/>
      <c r="H3167" s="631"/>
      <c r="I3167" s="631"/>
      <c r="J3167" s="631"/>
    </row>
    <row r="3168" spans="1:10" ht="12.75">
      <c r="A3168" s="631"/>
      <c r="B3168" s="631"/>
      <c r="C3168" s="631"/>
      <c r="D3168" s="631"/>
      <c r="E3168" s="631"/>
      <c r="F3168" s="631"/>
      <c r="G3168" s="631"/>
      <c r="H3168" s="631"/>
      <c r="I3168" s="631"/>
      <c r="J3168" s="631"/>
    </row>
    <row r="3169" spans="1:10" ht="12.75">
      <c r="A3169" s="631"/>
      <c r="B3169" s="631"/>
      <c r="C3169" s="631"/>
      <c r="D3169" s="631"/>
      <c r="E3169" s="631"/>
      <c r="F3169" s="631"/>
      <c r="G3169" s="631"/>
      <c r="H3169" s="631"/>
      <c r="I3169" s="631"/>
      <c r="J3169" s="631"/>
    </row>
    <row r="3170" spans="1:10" ht="12.75">
      <c r="A3170" s="631"/>
      <c r="B3170" s="631"/>
      <c r="C3170" s="631"/>
      <c r="D3170" s="631"/>
      <c r="E3170" s="631"/>
      <c r="F3170" s="631"/>
      <c r="G3170" s="631"/>
      <c r="H3170" s="631"/>
      <c r="I3170" s="631"/>
      <c r="J3170" s="631"/>
    </row>
    <row r="3171" spans="1:10" ht="12.75">
      <c r="A3171" s="631"/>
      <c r="B3171" s="631"/>
      <c r="C3171" s="631"/>
      <c r="D3171" s="631"/>
      <c r="E3171" s="631"/>
      <c r="F3171" s="631"/>
      <c r="G3171" s="631"/>
      <c r="H3171" s="631"/>
      <c r="I3171" s="631"/>
      <c r="J3171" s="631"/>
    </row>
    <row r="3172" spans="1:10" ht="12.75">
      <c r="A3172" s="631"/>
      <c r="B3172" s="631"/>
      <c r="C3172" s="631"/>
      <c r="D3172" s="631"/>
      <c r="E3172" s="631"/>
      <c r="F3172" s="631"/>
      <c r="G3172" s="631"/>
      <c r="H3172" s="631"/>
      <c r="I3172" s="631"/>
      <c r="J3172" s="631"/>
    </row>
    <row r="3173" spans="1:10" ht="12.75">
      <c r="A3173" s="631"/>
      <c r="B3173" s="631"/>
      <c r="C3173" s="631"/>
      <c r="D3173" s="631"/>
      <c r="E3173" s="631"/>
      <c r="F3173" s="631"/>
      <c r="G3173" s="631"/>
      <c r="H3173" s="631"/>
      <c r="I3173" s="631"/>
      <c r="J3173" s="631"/>
    </row>
    <row r="3174" spans="1:10" ht="12.75">
      <c r="A3174" s="631"/>
      <c r="B3174" s="631"/>
      <c r="C3174" s="631"/>
      <c r="D3174" s="631"/>
      <c r="E3174" s="631"/>
      <c r="F3174" s="631"/>
      <c r="G3174" s="631"/>
      <c r="H3174" s="631"/>
      <c r="I3174" s="631"/>
      <c r="J3174" s="631"/>
    </row>
    <row r="3175" spans="1:10" ht="12.75">
      <c r="A3175" s="631"/>
      <c r="B3175" s="631"/>
      <c r="C3175" s="631"/>
      <c r="D3175" s="631"/>
      <c r="E3175" s="631"/>
      <c r="F3175" s="631"/>
      <c r="G3175" s="631"/>
      <c r="H3175" s="631"/>
      <c r="I3175" s="631"/>
      <c r="J3175" s="631"/>
    </row>
    <row r="3176" spans="1:10" ht="12.75">
      <c r="A3176" s="631"/>
      <c r="B3176" s="631"/>
      <c r="C3176" s="631"/>
      <c r="D3176" s="631"/>
      <c r="E3176" s="631"/>
      <c r="F3176" s="631"/>
      <c r="G3176" s="631"/>
      <c r="H3176" s="631"/>
      <c r="I3176" s="631"/>
      <c r="J3176" s="631"/>
    </row>
    <row r="3177" spans="1:10" ht="12.75">
      <c r="A3177" s="631"/>
      <c r="B3177" s="631"/>
      <c r="C3177" s="631"/>
      <c r="D3177" s="631"/>
      <c r="E3177" s="631"/>
      <c r="F3177" s="631"/>
      <c r="G3177" s="631"/>
      <c r="H3177" s="631"/>
      <c r="I3177" s="631"/>
      <c r="J3177" s="631"/>
    </row>
    <row r="3178" spans="1:10" ht="12.75">
      <c r="A3178" s="631"/>
      <c r="B3178" s="631"/>
      <c r="C3178" s="631"/>
      <c r="D3178" s="631"/>
      <c r="E3178" s="631"/>
      <c r="F3178" s="631"/>
      <c r="G3178" s="631"/>
      <c r="H3178" s="631"/>
      <c r="I3178" s="631"/>
      <c r="J3178" s="631"/>
    </row>
    <row r="3179" spans="1:10" ht="12.75">
      <c r="A3179" s="631"/>
      <c r="B3179" s="631"/>
      <c r="C3179" s="631"/>
      <c r="D3179" s="631"/>
      <c r="E3179" s="631"/>
      <c r="F3179" s="631"/>
      <c r="G3179" s="631"/>
      <c r="H3179" s="631"/>
      <c r="I3179" s="631"/>
      <c r="J3179" s="631"/>
    </row>
    <row r="3180" spans="1:10" ht="12.75">
      <c r="A3180" s="631"/>
      <c r="B3180" s="631"/>
      <c r="C3180" s="631"/>
      <c r="D3180" s="631"/>
      <c r="E3180" s="631"/>
      <c r="F3180" s="631"/>
      <c r="G3180" s="631"/>
      <c r="H3180" s="631"/>
      <c r="I3180" s="631"/>
      <c r="J3180" s="631"/>
    </row>
    <row r="3181" spans="1:10" ht="12.75">
      <c r="A3181" s="631"/>
      <c r="B3181" s="631"/>
      <c r="C3181" s="631"/>
      <c r="D3181" s="631"/>
      <c r="E3181" s="631"/>
      <c r="F3181" s="631"/>
      <c r="G3181" s="631"/>
      <c r="H3181" s="631"/>
      <c r="I3181" s="631"/>
      <c r="J3181" s="631"/>
    </row>
    <row r="3182" spans="1:10" ht="12.75">
      <c r="A3182" s="631"/>
      <c r="B3182" s="631"/>
      <c r="C3182" s="631"/>
      <c r="D3182" s="631"/>
      <c r="E3182" s="631"/>
      <c r="F3182" s="631"/>
      <c r="G3182" s="631"/>
      <c r="H3182" s="631"/>
      <c r="I3182" s="631"/>
      <c r="J3182" s="631"/>
    </row>
    <row r="3183" spans="1:10" ht="12.75">
      <c r="A3183" s="631"/>
      <c r="B3183" s="631"/>
      <c r="C3183" s="631"/>
      <c r="D3183" s="631"/>
      <c r="E3183" s="631"/>
      <c r="F3183" s="631"/>
      <c r="G3183" s="631"/>
      <c r="H3183" s="631"/>
      <c r="I3183" s="631"/>
      <c r="J3183" s="631"/>
    </row>
    <row r="3184" spans="1:10" ht="12.75">
      <c r="A3184" s="631"/>
      <c r="B3184" s="631"/>
      <c r="C3184" s="631"/>
      <c r="D3184" s="631"/>
      <c r="E3184" s="631"/>
      <c r="F3184" s="631"/>
      <c r="G3184" s="631"/>
      <c r="H3184" s="631"/>
      <c r="I3184" s="631"/>
      <c r="J3184" s="631"/>
    </row>
    <row r="3185" spans="1:10" ht="12.75">
      <c r="A3185" s="631"/>
      <c r="B3185" s="631"/>
      <c r="C3185" s="631"/>
      <c r="D3185" s="631"/>
      <c r="E3185" s="631"/>
      <c r="F3185" s="631"/>
      <c r="G3185" s="631"/>
      <c r="H3185" s="631"/>
      <c r="I3185" s="631"/>
      <c r="J3185" s="631"/>
    </row>
    <row r="3186" spans="1:10" ht="12.75">
      <c r="A3186" s="631"/>
      <c r="B3186" s="631"/>
      <c r="C3186" s="631"/>
      <c r="D3186" s="631"/>
      <c r="E3186" s="631"/>
      <c r="F3186" s="631"/>
      <c r="G3186" s="631"/>
      <c r="H3186" s="631"/>
      <c r="I3186" s="631"/>
      <c r="J3186" s="631"/>
    </row>
    <row r="3187" spans="1:10" ht="12.75">
      <c r="A3187" s="631"/>
      <c r="B3187" s="631"/>
      <c r="C3187" s="631"/>
      <c r="D3187" s="631"/>
      <c r="E3187" s="631"/>
      <c r="F3187" s="631"/>
      <c r="G3187" s="631"/>
      <c r="H3187" s="631"/>
      <c r="I3187" s="631"/>
      <c r="J3187" s="631"/>
    </row>
    <row r="3188" spans="1:10" ht="12.75">
      <c r="A3188" s="631"/>
      <c r="B3188" s="631"/>
      <c r="C3188" s="631"/>
      <c r="D3188" s="631"/>
      <c r="E3188" s="631"/>
      <c r="F3188" s="631"/>
      <c r="G3188" s="631"/>
      <c r="H3188" s="631"/>
      <c r="I3188" s="631"/>
      <c r="J3188" s="631"/>
    </row>
    <row r="3189" spans="1:10" ht="12.75">
      <c r="A3189" s="631"/>
      <c r="B3189" s="631"/>
      <c r="C3189" s="631"/>
      <c r="D3189" s="631"/>
      <c r="E3189" s="631"/>
      <c r="F3189" s="631"/>
      <c r="G3189" s="631"/>
      <c r="H3189" s="631"/>
      <c r="I3189" s="631"/>
      <c r="J3189" s="631"/>
    </row>
    <row r="3190" spans="1:10" ht="12.75">
      <c r="A3190" s="631"/>
      <c r="B3190" s="631"/>
      <c r="C3190" s="631"/>
      <c r="D3190" s="631"/>
      <c r="E3190" s="631"/>
      <c r="F3190" s="631"/>
      <c r="G3190" s="631"/>
      <c r="H3190" s="631"/>
      <c r="I3190" s="631"/>
      <c r="J3190" s="631"/>
    </row>
    <row r="3191" spans="1:10" ht="12.75">
      <c r="A3191" s="631"/>
      <c r="B3191" s="631"/>
      <c r="C3191" s="631"/>
      <c r="D3191" s="631"/>
      <c r="E3191" s="631"/>
      <c r="F3191" s="631"/>
      <c r="G3191" s="631"/>
      <c r="H3191" s="631"/>
      <c r="I3191" s="631"/>
      <c r="J3191" s="631"/>
    </row>
    <row r="3192" spans="1:10" ht="12.75">
      <c r="A3192" s="631"/>
      <c r="B3192" s="631"/>
      <c r="C3192" s="631"/>
      <c r="D3192" s="631"/>
      <c r="E3192" s="631"/>
      <c r="F3192" s="631"/>
      <c r="G3192" s="631"/>
      <c r="H3192" s="631"/>
      <c r="I3192" s="631"/>
      <c r="J3192" s="631"/>
    </row>
    <row r="3193" spans="1:10" ht="12.75">
      <c r="A3193" s="631"/>
      <c r="B3193" s="631"/>
      <c r="C3193" s="631"/>
      <c r="D3193" s="631"/>
      <c r="E3193" s="631"/>
      <c r="F3193" s="631"/>
      <c r="G3193" s="631"/>
      <c r="H3193" s="631"/>
      <c r="I3193" s="631"/>
      <c r="J3193" s="631"/>
    </row>
    <row r="3194" spans="1:10" ht="12.75">
      <c r="A3194" s="631"/>
      <c r="B3194" s="631"/>
      <c r="C3194" s="631"/>
      <c r="D3194" s="631"/>
      <c r="E3194" s="631"/>
      <c r="F3194" s="631"/>
      <c r="G3194" s="631"/>
      <c r="H3194" s="631"/>
      <c r="I3194" s="631"/>
      <c r="J3194" s="631"/>
    </row>
    <row r="3195" spans="1:10" ht="12.75">
      <c r="A3195" s="631"/>
      <c r="B3195" s="631"/>
      <c r="C3195" s="631"/>
      <c r="D3195" s="631"/>
      <c r="E3195" s="631"/>
      <c r="F3195" s="631"/>
      <c r="G3195" s="631"/>
      <c r="H3195" s="631"/>
      <c r="I3195" s="631"/>
      <c r="J3195" s="631"/>
    </row>
    <row r="3196" spans="1:10" ht="12.75">
      <c r="A3196" s="631"/>
      <c r="B3196" s="631"/>
      <c r="C3196" s="631"/>
      <c r="D3196" s="631"/>
      <c r="E3196" s="631"/>
      <c r="F3196" s="631"/>
      <c r="G3196" s="631"/>
      <c r="H3196" s="631"/>
      <c r="I3196" s="631"/>
      <c r="J3196" s="631"/>
    </row>
    <row r="3197" spans="1:10" ht="12.75">
      <c r="A3197" s="631"/>
      <c r="B3197" s="631"/>
      <c r="C3197" s="631"/>
      <c r="D3197" s="631"/>
      <c r="E3197" s="631"/>
      <c r="F3197" s="631"/>
      <c r="G3197" s="631"/>
      <c r="H3197" s="631"/>
      <c r="I3197" s="631"/>
      <c r="J3197" s="631"/>
    </row>
    <row r="3198" spans="1:10" ht="12.75">
      <c r="A3198" s="631"/>
      <c r="B3198" s="631"/>
      <c r="C3198" s="631"/>
      <c r="D3198" s="631"/>
      <c r="E3198" s="631"/>
      <c r="F3198" s="631"/>
      <c r="G3198" s="631"/>
      <c r="H3198" s="631"/>
      <c r="I3198" s="631"/>
      <c r="J3198" s="631"/>
    </row>
    <row r="3199" spans="1:10" ht="12.75">
      <c r="A3199" s="631"/>
      <c r="B3199" s="631"/>
      <c r="C3199" s="631"/>
      <c r="D3199" s="631"/>
      <c r="E3199" s="631"/>
      <c r="F3199" s="631"/>
      <c r="G3199" s="631"/>
      <c r="H3199" s="631"/>
      <c r="I3199" s="631"/>
      <c r="J3199" s="631"/>
    </row>
    <row r="3200" spans="1:10" ht="12.75">
      <c r="A3200" s="631"/>
      <c r="B3200" s="631"/>
      <c r="C3200" s="631"/>
      <c r="D3200" s="631"/>
      <c r="E3200" s="631"/>
      <c r="F3200" s="631"/>
      <c r="G3200" s="631"/>
      <c r="H3200" s="631"/>
      <c r="I3200" s="631"/>
      <c r="J3200" s="631"/>
    </row>
    <row r="3201" spans="1:10" ht="12.75">
      <c r="A3201" s="631"/>
      <c r="B3201" s="631"/>
      <c r="C3201" s="631"/>
      <c r="D3201" s="631"/>
      <c r="E3201" s="631"/>
      <c r="F3201" s="631"/>
      <c r="G3201" s="631"/>
      <c r="H3201" s="631"/>
      <c r="I3201" s="631"/>
      <c r="J3201" s="631"/>
    </row>
    <row r="3202" spans="1:10" ht="12.75">
      <c r="A3202" s="631"/>
      <c r="B3202" s="631"/>
      <c r="C3202" s="631"/>
      <c r="D3202" s="631"/>
      <c r="E3202" s="631"/>
      <c r="F3202" s="631"/>
      <c r="G3202" s="631"/>
      <c r="H3202" s="631"/>
      <c r="I3202" s="631"/>
      <c r="J3202" s="631"/>
    </row>
    <row r="3203" spans="1:10" ht="12.75">
      <c r="A3203" s="631"/>
      <c r="B3203" s="631"/>
      <c r="C3203" s="631"/>
      <c r="D3203" s="631"/>
      <c r="E3203" s="631"/>
      <c r="F3203" s="631"/>
      <c r="G3203" s="631"/>
      <c r="H3203" s="631"/>
      <c r="I3203" s="631"/>
      <c r="J3203" s="631"/>
    </row>
    <row r="3204" spans="1:10" ht="12.75">
      <c r="A3204" s="631"/>
      <c r="B3204" s="631"/>
      <c r="C3204" s="631"/>
      <c r="D3204" s="631"/>
      <c r="E3204" s="631"/>
      <c r="F3204" s="631"/>
      <c r="G3204" s="631"/>
      <c r="H3204" s="631"/>
      <c r="I3204" s="631"/>
      <c r="J3204" s="631"/>
    </row>
    <row r="3205" spans="1:10" ht="12.75">
      <c r="A3205" s="631"/>
      <c r="B3205" s="631"/>
      <c r="C3205" s="631"/>
      <c r="D3205" s="631"/>
      <c r="E3205" s="631"/>
      <c r="F3205" s="631"/>
      <c r="G3205" s="631"/>
      <c r="H3205" s="631"/>
      <c r="I3205" s="631"/>
      <c r="J3205" s="631"/>
    </row>
    <row r="3206" spans="1:10" ht="12.75">
      <c r="A3206" s="631"/>
      <c r="B3206" s="631"/>
      <c r="C3206" s="631"/>
      <c r="D3206" s="631"/>
      <c r="E3206" s="631"/>
      <c r="F3206" s="631"/>
      <c r="G3206" s="631"/>
      <c r="H3206" s="631"/>
      <c r="I3206" s="631"/>
      <c r="J3206" s="631"/>
    </row>
    <row r="3207" spans="1:10" ht="12.75">
      <c r="A3207" s="631"/>
      <c r="B3207" s="631"/>
      <c r="C3207" s="631"/>
      <c r="D3207" s="631"/>
      <c r="E3207" s="631"/>
      <c r="F3207" s="631"/>
      <c r="G3207" s="631"/>
      <c r="H3207" s="631"/>
      <c r="I3207" s="631"/>
      <c r="J3207" s="631"/>
    </row>
    <row r="3208" spans="1:10" ht="12.75">
      <c r="A3208" s="631"/>
      <c r="B3208" s="631"/>
      <c r="C3208" s="631"/>
      <c r="D3208" s="631"/>
      <c r="E3208" s="631"/>
      <c r="F3208" s="631"/>
      <c r="G3208" s="631"/>
      <c r="H3208" s="631"/>
      <c r="I3208" s="631"/>
      <c r="J3208" s="631"/>
    </row>
    <row r="3209" spans="1:10" ht="12.75">
      <c r="A3209" s="631"/>
      <c r="B3209" s="631"/>
      <c r="C3209" s="631"/>
      <c r="D3209" s="631"/>
      <c r="E3209" s="631"/>
      <c r="F3209" s="631"/>
      <c r="G3209" s="631"/>
      <c r="H3209" s="631"/>
      <c r="I3209" s="631"/>
      <c r="J3209" s="631"/>
    </row>
    <row r="3210" spans="1:10" ht="12.75">
      <c r="A3210" s="631"/>
      <c r="B3210" s="631"/>
      <c r="C3210" s="631"/>
      <c r="D3210" s="631"/>
      <c r="E3210" s="631"/>
      <c r="F3210" s="631"/>
      <c r="G3210" s="631"/>
      <c r="H3210" s="631"/>
      <c r="I3210" s="631"/>
      <c r="J3210" s="631"/>
    </row>
    <row r="3211" spans="1:10" ht="12.75">
      <c r="A3211" s="631"/>
      <c r="B3211" s="631"/>
      <c r="C3211" s="631"/>
      <c r="D3211" s="631"/>
      <c r="E3211" s="631"/>
      <c r="F3211" s="631"/>
      <c r="G3211" s="631"/>
      <c r="H3211" s="631"/>
      <c r="I3211" s="631"/>
      <c r="J3211" s="631"/>
    </row>
    <row r="3212" spans="1:10" ht="12.75">
      <c r="A3212" s="631"/>
      <c r="B3212" s="631"/>
      <c r="C3212" s="631"/>
      <c r="D3212" s="631"/>
      <c r="E3212" s="631"/>
      <c r="F3212" s="631"/>
      <c r="G3212" s="631"/>
      <c r="H3212" s="631"/>
      <c r="I3212" s="631"/>
      <c r="J3212" s="631"/>
    </row>
    <row r="3213" spans="1:10" ht="12.75">
      <c r="A3213" s="631"/>
      <c r="B3213" s="631"/>
      <c r="C3213" s="631"/>
      <c r="D3213" s="631"/>
      <c r="E3213" s="631"/>
      <c r="F3213" s="631"/>
      <c r="G3213" s="631"/>
      <c r="H3213" s="631"/>
      <c r="I3213" s="631"/>
      <c r="J3213" s="631"/>
    </row>
    <row r="3214" spans="1:10" ht="12.75">
      <c r="A3214" s="631"/>
      <c r="B3214" s="631"/>
      <c r="C3214" s="631"/>
      <c r="D3214" s="631"/>
      <c r="E3214" s="631"/>
      <c r="F3214" s="631"/>
      <c r="G3214" s="631"/>
      <c r="H3214" s="631"/>
      <c r="I3214" s="631"/>
      <c r="J3214" s="631"/>
    </row>
    <row r="3215" spans="1:10" ht="12.75">
      <c r="A3215" s="631"/>
      <c r="B3215" s="631"/>
      <c r="C3215" s="631"/>
      <c r="D3215" s="631"/>
      <c r="E3215" s="631"/>
      <c r="F3215" s="631"/>
      <c r="G3215" s="631"/>
      <c r="H3215" s="631"/>
      <c r="I3215" s="631"/>
      <c r="J3215" s="631"/>
    </row>
    <row r="3216" spans="1:10" ht="12.75">
      <c r="A3216" s="631"/>
      <c r="B3216" s="631"/>
      <c r="C3216" s="631"/>
      <c r="D3216" s="631"/>
      <c r="E3216" s="631"/>
      <c r="F3216" s="631"/>
      <c r="G3216" s="631"/>
      <c r="H3216" s="631"/>
      <c r="I3216" s="631"/>
      <c r="J3216" s="631"/>
    </row>
    <row r="3217" spans="1:10" ht="12.75">
      <c r="A3217" s="631"/>
      <c r="B3217" s="631"/>
      <c r="C3217" s="631"/>
      <c r="D3217" s="631"/>
      <c r="E3217" s="631"/>
      <c r="F3217" s="631"/>
      <c r="G3217" s="631"/>
      <c r="H3217" s="631"/>
      <c r="I3217" s="631"/>
      <c r="J3217" s="631"/>
    </row>
    <row r="3218" spans="1:10" ht="12.75">
      <c r="A3218" s="631"/>
      <c r="B3218" s="631"/>
      <c r="C3218" s="631"/>
      <c r="D3218" s="631"/>
      <c r="E3218" s="631"/>
      <c r="F3218" s="631"/>
      <c r="G3218" s="631"/>
      <c r="H3218" s="631"/>
      <c r="I3218" s="631"/>
      <c r="J3218" s="631"/>
    </row>
    <row r="3219" spans="1:10" ht="12.75">
      <c r="A3219" s="631"/>
      <c r="B3219" s="631"/>
      <c r="C3219" s="631"/>
      <c r="D3219" s="631"/>
      <c r="E3219" s="631"/>
      <c r="F3219" s="631"/>
      <c r="G3219" s="631"/>
      <c r="H3219" s="631"/>
      <c r="I3219" s="631"/>
      <c r="J3219" s="631"/>
    </row>
    <row r="3220" spans="1:10" ht="12.75">
      <c r="A3220" s="631"/>
      <c r="B3220" s="631"/>
      <c r="C3220" s="631"/>
      <c r="D3220" s="631"/>
      <c r="E3220" s="631"/>
      <c r="F3220" s="631"/>
      <c r="G3220" s="631"/>
      <c r="H3220" s="631"/>
      <c r="I3220" s="631"/>
      <c r="J3220" s="631"/>
    </row>
    <row r="3221" spans="1:10" ht="12.75">
      <c r="A3221" s="631"/>
      <c r="B3221" s="631"/>
      <c r="C3221" s="631"/>
      <c r="D3221" s="631"/>
      <c r="E3221" s="631"/>
      <c r="F3221" s="631"/>
      <c r="G3221" s="631"/>
      <c r="H3221" s="631"/>
      <c r="I3221" s="631"/>
      <c r="J3221" s="631"/>
    </row>
    <row r="3222" spans="1:10" ht="12.75">
      <c r="A3222" s="631"/>
      <c r="B3222" s="631"/>
      <c r="C3222" s="631"/>
      <c r="D3222" s="631"/>
      <c r="E3222" s="631"/>
      <c r="F3222" s="631"/>
      <c r="G3222" s="631"/>
      <c r="H3222" s="631"/>
      <c r="I3222" s="631"/>
      <c r="J3222" s="631"/>
    </row>
    <row r="3223" spans="1:10" ht="12.75">
      <c r="A3223" s="631"/>
      <c r="B3223" s="631"/>
      <c r="C3223" s="631"/>
      <c r="D3223" s="631"/>
      <c r="E3223" s="631"/>
      <c r="F3223" s="631"/>
      <c r="G3223" s="631"/>
      <c r="H3223" s="631"/>
      <c r="I3223" s="631"/>
      <c r="J3223" s="631"/>
    </row>
    <row r="3224" spans="1:10" ht="12.75">
      <c r="A3224" s="631"/>
      <c r="B3224" s="631"/>
      <c r="C3224" s="631"/>
      <c r="D3224" s="631"/>
      <c r="E3224" s="631"/>
      <c r="F3224" s="631"/>
      <c r="G3224" s="631"/>
      <c r="H3224" s="631"/>
      <c r="I3224" s="631"/>
      <c r="J3224" s="631"/>
    </row>
    <row r="3225" spans="1:10" ht="12.75">
      <c r="A3225" s="631"/>
      <c r="B3225" s="631"/>
      <c r="C3225" s="631"/>
      <c r="D3225" s="631"/>
      <c r="E3225" s="631"/>
      <c r="F3225" s="631"/>
      <c r="G3225" s="631"/>
      <c r="H3225" s="631"/>
      <c r="I3225" s="631"/>
      <c r="J3225" s="631"/>
    </row>
    <row r="3226" spans="1:10" ht="12.75">
      <c r="A3226" s="631"/>
      <c r="B3226" s="631"/>
      <c r="C3226" s="631"/>
      <c r="D3226" s="631"/>
      <c r="E3226" s="631"/>
      <c r="F3226" s="631"/>
      <c r="G3226" s="631"/>
      <c r="H3226" s="631"/>
      <c r="I3226" s="631"/>
      <c r="J3226" s="631"/>
    </row>
    <row r="3227" spans="1:10" ht="12.75">
      <c r="A3227" s="631"/>
      <c r="B3227" s="631"/>
      <c r="C3227" s="631"/>
      <c r="D3227" s="631"/>
      <c r="E3227" s="631"/>
      <c r="F3227" s="631"/>
      <c r="G3227" s="631"/>
      <c r="H3227" s="631"/>
      <c r="I3227" s="631"/>
      <c r="J3227" s="631"/>
    </row>
    <row r="3228" spans="1:10" ht="12.75">
      <c r="A3228" s="631"/>
      <c r="B3228" s="631"/>
      <c r="C3228" s="631"/>
      <c r="D3228" s="631"/>
      <c r="E3228" s="631"/>
      <c r="F3228" s="631"/>
      <c r="G3228" s="631"/>
      <c r="H3228" s="631"/>
      <c r="I3228" s="631"/>
      <c r="J3228" s="631"/>
    </row>
    <row r="3229" spans="1:10" ht="12.75">
      <c r="A3229" s="631"/>
      <c r="B3229" s="631"/>
      <c r="C3229" s="631"/>
      <c r="D3229" s="631"/>
      <c r="E3229" s="631"/>
      <c r="F3229" s="631"/>
      <c r="G3229" s="631"/>
      <c r="H3229" s="631"/>
      <c r="I3229" s="631"/>
      <c r="J3229" s="631"/>
    </row>
    <row r="3230" spans="1:10" ht="12.75">
      <c r="A3230" s="631"/>
      <c r="B3230" s="631"/>
      <c r="C3230" s="631"/>
      <c r="D3230" s="631"/>
      <c r="E3230" s="631"/>
      <c r="F3230" s="631"/>
      <c r="G3230" s="631"/>
      <c r="H3230" s="631"/>
      <c r="I3230" s="631"/>
      <c r="J3230" s="631"/>
    </row>
    <row r="3231" spans="1:10" ht="12.75">
      <c r="A3231" s="631"/>
      <c r="B3231" s="631"/>
      <c r="C3231" s="631"/>
      <c r="D3231" s="631"/>
      <c r="E3231" s="631"/>
      <c r="F3231" s="631"/>
      <c r="G3231" s="631"/>
      <c r="H3231" s="631"/>
      <c r="I3231" s="631"/>
      <c r="J3231" s="631"/>
    </row>
    <row r="3232" spans="1:10" ht="12.75">
      <c r="A3232" s="631"/>
      <c r="B3232" s="631"/>
      <c r="C3232" s="631"/>
      <c r="D3232" s="631"/>
      <c r="E3232" s="631"/>
      <c r="F3232" s="631"/>
      <c r="G3232" s="631"/>
      <c r="H3232" s="631"/>
      <c r="I3232" s="631"/>
      <c r="J3232" s="631"/>
    </row>
    <row r="3233" spans="1:10" ht="12.75">
      <c r="A3233" s="631"/>
      <c r="B3233" s="631"/>
      <c r="C3233" s="631"/>
      <c r="D3233" s="631"/>
      <c r="E3233" s="631"/>
      <c r="F3233" s="631"/>
      <c r="G3233" s="631"/>
      <c r="H3233" s="631"/>
      <c r="I3233" s="631"/>
      <c r="J3233" s="631"/>
    </row>
    <row r="3234" spans="1:10" ht="12.75">
      <c r="A3234" s="631"/>
      <c r="B3234" s="631"/>
      <c r="C3234" s="631"/>
      <c r="D3234" s="631"/>
      <c r="E3234" s="631"/>
      <c r="F3234" s="631"/>
      <c r="G3234" s="631"/>
      <c r="H3234" s="631"/>
      <c r="I3234" s="631"/>
      <c r="J3234" s="631"/>
    </row>
    <row r="3235" spans="1:10" ht="12.75">
      <c r="A3235" s="631"/>
      <c r="B3235" s="631"/>
      <c r="C3235" s="631"/>
      <c r="D3235" s="631"/>
      <c r="E3235" s="631"/>
      <c r="F3235" s="631"/>
      <c r="G3235" s="631"/>
      <c r="H3235" s="631"/>
      <c r="I3235" s="631"/>
      <c r="J3235" s="631"/>
    </row>
    <row r="3236" spans="1:10" ht="12.75">
      <c r="A3236" s="631"/>
      <c r="B3236" s="631"/>
      <c r="C3236" s="631"/>
      <c r="D3236" s="631"/>
      <c r="E3236" s="631"/>
      <c r="F3236" s="631"/>
      <c r="G3236" s="631"/>
      <c r="H3236" s="631"/>
      <c r="I3236" s="631"/>
      <c r="J3236" s="631"/>
    </row>
    <row r="3237" spans="1:10" ht="12.75">
      <c r="A3237" s="631"/>
      <c r="B3237" s="631"/>
      <c r="C3237" s="631"/>
      <c r="D3237" s="631"/>
      <c r="E3237" s="631"/>
      <c r="F3237" s="631"/>
      <c r="G3237" s="631"/>
      <c r="H3237" s="631"/>
      <c r="I3237" s="631"/>
      <c r="J3237" s="631"/>
    </row>
    <row r="3238" spans="1:10" ht="12.75">
      <c r="A3238" s="631"/>
      <c r="B3238" s="631"/>
      <c r="C3238" s="631"/>
      <c r="D3238" s="631"/>
      <c r="E3238" s="631"/>
      <c r="F3238" s="631"/>
      <c r="G3238" s="631"/>
      <c r="H3238" s="631"/>
      <c r="I3238" s="631"/>
      <c r="J3238" s="631"/>
    </row>
    <row r="3239" spans="1:10" ht="12.75">
      <c r="A3239" s="631"/>
      <c r="B3239" s="631"/>
      <c r="C3239" s="631"/>
      <c r="D3239" s="631"/>
      <c r="E3239" s="631"/>
      <c r="F3239" s="631"/>
      <c r="G3239" s="631"/>
      <c r="H3239" s="631"/>
      <c r="I3239" s="631"/>
      <c r="J3239" s="631"/>
    </row>
    <row r="3240" spans="1:10" ht="12.75">
      <c r="A3240" s="631"/>
      <c r="B3240" s="631"/>
      <c r="C3240" s="631"/>
      <c r="D3240" s="631"/>
      <c r="E3240" s="631"/>
      <c r="F3240" s="631"/>
      <c r="G3240" s="631"/>
      <c r="H3240" s="631"/>
      <c r="I3240" s="631"/>
      <c r="J3240" s="631"/>
    </row>
    <row r="3241" spans="1:10" ht="12.75">
      <c r="A3241" s="631"/>
      <c r="B3241" s="631"/>
      <c r="C3241" s="631"/>
      <c r="D3241" s="631"/>
      <c r="E3241" s="631"/>
      <c r="F3241" s="631"/>
      <c r="G3241" s="631"/>
      <c r="H3241" s="631"/>
      <c r="I3241" s="631"/>
      <c r="J3241" s="631"/>
    </row>
    <row r="3242" spans="1:10" ht="12.75">
      <c r="A3242" s="631"/>
      <c r="B3242" s="631"/>
      <c r="C3242" s="631"/>
      <c r="D3242" s="631"/>
      <c r="E3242" s="631"/>
      <c r="F3242" s="631"/>
      <c r="G3242" s="631"/>
      <c r="H3242" s="631"/>
      <c r="I3242" s="631"/>
      <c r="J3242" s="631"/>
    </row>
    <row r="3243" spans="1:10" ht="12.75">
      <c r="A3243" s="631"/>
      <c r="B3243" s="631"/>
      <c r="C3243" s="631"/>
      <c r="D3243" s="631"/>
      <c r="E3243" s="631"/>
      <c r="F3243" s="631"/>
      <c r="G3243" s="631"/>
      <c r="H3243" s="631"/>
      <c r="I3243" s="631"/>
      <c r="J3243" s="631"/>
    </row>
    <row r="3244" spans="1:10" ht="12.75">
      <c r="A3244" s="631"/>
      <c r="B3244" s="631"/>
      <c r="C3244" s="631"/>
      <c r="D3244" s="631"/>
      <c r="E3244" s="631"/>
      <c r="F3244" s="631"/>
      <c r="G3244" s="631"/>
      <c r="H3244" s="631"/>
      <c r="I3244" s="631"/>
      <c r="J3244" s="631"/>
    </row>
    <row r="3245" spans="1:10" ht="12.75">
      <c r="A3245" s="631"/>
      <c r="B3245" s="631"/>
      <c r="C3245" s="631"/>
      <c r="D3245" s="631"/>
      <c r="E3245" s="631"/>
      <c r="F3245" s="631"/>
      <c r="G3245" s="631"/>
      <c r="H3245" s="631"/>
      <c r="I3245" s="631"/>
      <c r="J3245" s="631"/>
    </row>
    <row r="3246" spans="1:10" ht="12.75">
      <c r="A3246" s="631"/>
      <c r="B3246" s="631"/>
      <c r="C3246" s="631"/>
      <c r="D3246" s="631"/>
      <c r="E3246" s="631"/>
      <c r="F3246" s="631"/>
      <c r="G3246" s="631"/>
      <c r="H3246" s="631"/>
      <c r="I3246" s="631"/>
      <c r="J3246" s="631"/>
    </row>
    <row r="3247" spans="1:10" ht="12.75">
      <c r="A3247" s="631"/>
      <c r="B3247" s="631"/>
      <c r="C3247" s="631"/>
      <c r="D3247" s="631"/>
      <c r="E3247" s="631"/>
      <c r="F3247" s="631"/>
      <c r="G3247" s="631"/>
      <c r="H3247" s="631"/>
      <c r="I3247" s="631"/>
      <c r="J3247" s="631"/>
    </row>
    <row r="3248" spans="1:10" ht="12.75">
      <c r="A3248" s="631"/>
      <c r="B3248" s="631"/>
      <c r="C3248" s="631"/>
      <c r="D3248" s="631"/>
      <c r="E3248" s="631"/>
      <c r="F3248" s="631"/>
      <c r="G3248" s="631"/>
      <c r="H3248" s="631"/>
      <c r="I3248" s="631"/>
      <c r="J3248" s="631"/>
    </row>
    <row r="3249" spans="1:10" ht="12.75">
      <c r="A3249" s="631"/>
      <c r="B3249" s="631"/>
      <c r="C3249" s="631"/>
      <c r="D3249" s="631"/>
      <c r="E3249" s="631"/>
      <c r="F3249" s="631"/>
      <c r="G3249" s="631"/>
      <c r="H3249" s="631"/>
      <c r="I3249" s="631"/>
      <c r="J3249" s="631"/>
    </row>
    <row r="3250" spans="1:10" ht="12.75">
      <c r="A3250" s="631"/>
      <c r="B3250" s="631"/>
      <c r="C3250" s="631"/>
      <c r="D3250" s="631"/>
      <c r="E3250" s="631"/>
      <c r="F3250" s="631"/>
      <c r="G3250" s="631"/>
      <c r="H3250" s="631"/>
      <c r="I3250" s="631"/>
      <c r="J3250" s="631"/>
    </row>
    <row r="3251" spans="1:10" ht="12.75">
      <c r="A3251" s="631"/>
      <c r="B3251" s="631"/>
      <c r="C3251" s="631"/>
      <c r="D3251" s="631"/>
      <c r="E3251" s="631"/>
      <c r="F3251" s="631"/>
      <c r="G3251" s="631"/>
      <c r="H3251" s="631"/>
      <c r="I3251" s="631"/>
      <c r="J3251" s="631"/>
    </row>
    <row r="3252" spans="1:10" ht="12.75">
      <c r="A3252" s="631"/>
      <c r="B3252" s="631"/>
      <c r="C3252" s="631"/>
      <c r="D3252" s="631"/>
      <c r="E3252" s="631"/>
      <c r="F3252" s="631"/>
      <c r="G3252" s="631"/>
      <c r="H3252" s="631"/>
      <c r="I3252" s="631"/>
      <c r="J3252" s="631"/>
    </row>
    <row r="3253" spans="1:10" ht="12.75">
      <c r="A3253" s="631"/>
      <c r="B3253" s="631"/>
      <c r="C3253" s="631"/>
      <c r="D3253" s="631"/>
      <c r="E3253" s="631"/>
      <c r="F3253" s="631"/>
      <c r="G3253" s="631"/>
      <c r="H3253" s="631"/>
      <c r="I3253" s="631"/>
      <c r="J3253" s="631"/>
    </row>
    <row r="3254" spans="1:10" ht="12.75">
      <c r="A3254" s="631"/>
      <c r="B3254" s="631"/>
      <c r="C3254" s="631"/>
      <c r="D3254" s="631"/>
      <c r="E3254" s="631"/>
      <c r="F3254" s="631"/>
      <c r="G3254" s="631"/>
      <c r="H3254" s="631"/>
      <c r="I3254" s="631"/>
      <c r="J3254" s="631"/>
    </row>
    <row r="3255" spans="1:10" ht="12.75">
      <c r="A3255" s="631"/>
      <c r="B3255" s="631"/>
      <c r="C3255" s="631"/>
      <c r="D3255" s="631"/>
      <c r="E3255" s="631"/>
      <c r="F3255" s="631"/>
      <c r="G3255" s="631"/>
      <c r="H3255" s="631"/>
      <c r="I3255" s="631"/>
      <c r="J3255" s="631"/>
    </row>
    <row r="3256" spans="1:10" ht="12.75">
      <c r="A3256" s="631"/>
      <c r="B3256" s="631"/>
      <c r="C3256" s="631"/>
      <c r="D3256" s="631"/>
      <c r="E3256" s="631"/>
      <c r="F3256" s="631"/>
      <c r="G3256" s="631"/>
      <c r="H3256" s="631"/>
      <c r="I3256" s="631"/>
      <c r="J3256" s="631"/>
    </row>
    <row r="3257" spans="1:10" ht="12.75">
      <c r="A3257" s="631"/>
      <c r="B3257" s="631"/>
      <c r="C3257" s="631"/>
      <c r="D3257" s="631"/>
      <c r="E3257" s="631"/>
      <c r="F3257" s="631"/>
      <c r="G3257" s="631"/>
      <c r="H3257" s="631"/>
      <c r="I3257" s="631"/>
      <c r="J3257" s="631"/>
    </row>
    <row r="3258" spans="1:10" ht="12.75">
      <c r="A3258" s="631"/>
      <c r="B3258" s="631"/>
      <c r="C3258" s="631"/>
      <c r="D3258" s="631"/>
      <c r="E3258" s="631"/>
      <c r="F3258" s="631"/>
      <c r="G3258" s="631"/>
      <c r="H3258" s="631"/>
      <c r="I3258" s="631"/>
      <c r="J3258" s="631"/>
    </row>
    <row r="3259" spans="1:10" ht="12.75">
      <c r="A3259" s="631"/>
      <c r="B3259" s="631"/>
      <c r="C3259" s="631"/>
      <c r="D3259" s="631"/>
      <c r="E3259" s="631"/>
      <c r="F3259" s="631"/>
      <c r="G3259" s="631"/>
      <c r="H3259" s="631"/>
      <c r="I3259" s="631"/>
      <c r="J3259" s="631"/>
    </row>
    <row r="3260" spans="1:10" ht="12.75">
      <c r="A3260" s="631"/>
      <c r="B3260" s="631"/>
      <c r="C3260" s="631"/>
      <c r="D3260" s="631"/>
      <c r="E3260" s="631"/>
      <c r="F3260" s="631"/>
      <c r="G3260" s="631"/>
      <c r="H3260" s="631"/>
      <c r="I3260" s="631"/>
      <c r="J3260" s="631"/>
    </row>
    <row r="3261" spans="1:10" ht="12.75">
      <c r="A3261" s="631"/>
      <c r="B3261" s="631"/>
      <c r="C3261" s="631"/>
      <c r="D3261" s="631"/>
      <c r="E3261" s="631"/>
      <c r="F3261" s="631"/>
      <c r="G3261" s="631"/>
      <c r="H3261" s="631"/>
      <c r="I3261" s="631"/>
      <c r="J3261" s="631"/>
    </row>
    <row r="3262" spans="1:10" ht="12.75">
      <c r="A3262" s="631"/>
      <c r="B3262" s="631"/>
      <c r="C3262" s="631"/>
      <c r="D3262" s="631"/>
      <c r="E3262" s="631"/>
      <c r="F3262" s="631"/>
      <c r="G3262" s="631"/>
      <c r="H3262" s="631"/>
      <c r="I3262" s="631"/>
      <c r="J3262" s="631"/>
    </row>
    <row r="3263" spans="1:10" ht="12.75">
      <c r="A3263" s="631"/>
      <c r="B3263" s="631"/>
      <c r="C3263" s="631"/>
      <c r="D3263" s="631"/>
      <c r="E3263" s="631"/>
      <c r="F3263" s="631"/>
      <c r="G3263" s="631"/>
      <c r="H3263" s="631"/>
      <c r="I3263" s="631"/>
      <c r="J3263" s="631"/>
    </row>
    <row r="3264" spans="1:10" ht="12.75">
      <c r="A3264" s="631"/>
      <c r="B3264" s="631"/>
      <c r="C3264" s="631"/>
      <c r="D3264" s="631"/>
      <c r="E3264" s="631"/>
      <c r="F3264" s="631"/>
      <c r="G3264" s="631"/>
      <c r="H3264" s="631"/>
      <c r="I3264" s="631"/>
      <c r="J3264" s="631"/>
    </row>
    <row r="3265" spans="1:10" ht="12.75">
      <c r="A3265" s="631"/>
      <c r="B3265" s="631"/>
      <c r="C3265" s="631"/>
      <c r="D3265" s="631"/>
      <c r="E3265" s="631"/>
      <c r="F3265" s="631"/>
      <c r="G3265" s="631"/>
      <c r="H3265" s="631"/>
      <c r="I3265" s="631"/>
      <c r="J3265" s="631"/>
    </row>
    <row r="3266" spans="1:10" ht="12.75">
      <c r="A3266" s="631"/>
      <c r="B3266" s="631"/>
      <c r="C3266" s="631"/>
      <c r="D3266" s="631"/>
      <c r="E3266" s="631"/>
      <c r="F3266" s="631"/>
      <c r="G3266" s="631"/>
      <c r="H3266" s="631"/>
      <c r="I3266" s="631"/>
      <c r="J3266" s="631"/>
    </row>
    <row r="3267" spans="1:10" ht="12.75">
      <c r="A3267" s="631"/>
      <c r="B3267" s="631"/>
      <c r="C3267" s="631"/>
      <c r="D3267" s="631"/>
      <c r="E3267" s="631"/>
      <c r="F3267" s="631"/>
      <c r="G3267" s="631"/>
      <c r="H3267" s="631"/>
      <c r="I3267" s="631"/>
      <c r="J3267" s="631"/>
    </row>
    <row r="3268" spans="1:10" ht="12.75">
      <c r="A3268" s="631"/>
      <c r="B3268" s="631"/>
      <c r="C3268" s="631"/>
      <c r="D3268" s="631"/>
      <c r="E3268" s="631"/>
      <c r="F3268" s="631"/>
      <c r="G3268" s="631"/>
      <c r="H3268" s="631"/>
      <c r="I3268" s="631"/>
      <c r="J3268" s="631"/>
    </row>
    <row r="3269" spans="1:10" ht="12.75">
      <c r="A3269" s="631"/>
      <c r="B3269" s="631"/>
      <c r="C3269" s="631"/>
      <c r="D3269" s="631"/>
      <c r="E3269" s="631"/>
      <c r="F3269" s="631"/>
      <c r="G3269" s="631"/>
      <c r="H3269" s="631"/>
      <c r="I3269" s="631"/>
      <c r="J3269" s="631"/>
    </row>
    <row r="3270" spans="1:10" ht="12.75">
      <c r="A3270" s="631"/>
      <c r="B3270" s="631"/>
      <c r="C3270" s="631"/>
      <c r="D3270" s="631"/>
      <c r="E3270" s="631"/>
      <c r="F3270" s="631"/>
      <c r="G3270" s="631"/>
      <c r="H3270" s="631"/>
      <c r="I3270" s="631"/>
      <c r="J3270" s="631"/>
    </row>
    <row r="3271" spans="1:10" ht="12.75">
      <c r="A3271" s="631"/>
      <c r="B3271" s="631"/>
      <c r="C3271" s="631"/>
      <c r="D3271" s="631"/>
      <c r="E3271" s="631"/>
      <c r="F3271" s="631"/>
      <c r="G3271" s="631"/>
      <c r="H3271" s="631"/>
      <c r="I3271" s="631"/>
      <c r="J3271" s="631"/>
    </row>
    <row r="3272" spans="1:10" ht="12.75">
      <c r="A3272" s="631"/>
      <c r="B3272" s="631"/>
      <c r="C3272" s="631"/>
      <c r="D3272" s="631"/>
      <c r="E3272" s="631"/>
      <c r="F3272" s="631"/>
      <c r="G3272" s="631"/>
      <c r="H3272" s="631"/>
      <c r="I3272" s="631"/>
      <c r="J3272" s="631"/>
    </row>
    <row r="3273" spans="1:10" ht="12.75">
      <c r="A3273" s="631"/>
      <c r="B3273" s="631"/>
      <c r="C3273" s="631"/>
      <c r="D3273" s="631"/>
      <c r="E3273" s="631"/>
      <c r="F3273" s="631"/>
      <c r="G3273" s="631"/>
      <c r="H3273" s="631"/>
      <c r="I3273" s="631"/>
      <c r="J3273" s="631"/>
    </row>
    <row r="3274" spans="1:10" ht="12.75">
      <c r="A3274" s="631"/>
      <c r="B3274" s="631"/>
      <c r="C3274" s="631"/>
      <c r="D3274" s="631"/>
      <c r="E3274" s="631"/>
      <c r="F3274" s="631"/>
      <c r="G3274" s="631"/>
      <c r="H3274" s="631"/>
      <c r="I3274" s="631"/>
      <c r="J3274" s="631"/>
    </row>
    <row r="3275" spans="1:10" ht="12.75">
      <c r="A3275" s="631"/>
      <c r="B3275" s="631"/>
      <c r="C3275" s="631"/>
      <c r="D3275" s="631"/>
      <c r="E3275" s="631"/>
      <c r="F3275" s="631"/>
      <c r="G3275" s="631"/>
      <c r="H3275" s="631"/>
      <c r="I3275" s="631"/>
      <c r="J3275" s="631"/>
    </row>
    <row r="3276" spans="1:10" ht="12.75">
      <c r="A3276" s="631"/>
      <c r="B3276" s="631"/>
      <c r="C3276" s="631"/>
      <c r="D3276" s="631"/>
      <c r="E3276" s="631"/>
      <c r="F3276" s="631"/>
      <c r="G3276" s="631"/>
      <c r="H3276" s="631"/>
      <c r="I3276" s="631"/>
      <c r="J3276" s="631"/>
    </row>
    <row r="3277" spans="1:10" ht="12.75">
      <c r="A3277" s="631"/>
      <c r="B3277" s="631"/>
      <c r="C3277" s="631"/>
      <c r="D3277" s="631"/>
      <c r="E3277" s="631"/>
      <c r="F3277" s="631"/>
      <c r="G3277" s="631"/>
      <c r="H3277" s="631"/>
      <c r="I3277" s="631"/>
      <c r="J3277" s="631"/>
    </row>
    <row r="3278" spans="1:10" ht="12.75">
      <c r="A3278" s="631"/>
      <c r="B3278" s="631"/>
      <c r="C3278" s="631"/>
      <c r="D3278" s="631"/>
      <c r="E3278" s="631"/>
      <c r="F3278" s="631"/>
      <c r="G3278" s="631"/>
      <c r="H3278" s="631"/>
      <c r="I3278" s="631"/>
      <c r="J3278" s="631"/>
    </row>
    <row r="3279" spans="1:10" ht="12.75">
      <c r="A3279" s="631"/>
      <c r="B3279" s="631"/>
      <c r="C3279" s="631"/>
      <c r="D3279" s="631"/>
      <c r="E3279" s="631"/>
      <c r="F3279" s="631"/>
      <c r="G3279" s="631"/>
      <c r="H3279" s="631"/>
      <c r="I3279" s="631"/>
      <c r="J3279" s="631"/>
    </row>
    <row r="3280" spans="1:10" ht="12.75">
      <c r="A3280" s="631"/>
      <c r="B3280" s="631"/>
      <c r="C3280" s="631"/>
      <c r="D3280" s="631"/>
      <c r="E3280" s="631"/>
      <c r="F3280" s="631"/>
      <c r="G3280" s="631"/>
      <c r="H3280" s="631"/>
      <c r="I3280" s="631"/>
      <c r="J3280" s="631"/>
    </row>
    <row r="3281" spans="1:10" ht="12.75">
      <c r="A3281" s="631"/>
      <c r="B3281" s="631"/>
      <c r="C3281" s="631"/>
      <c r="D3281" s="631"/>
      <c r="E3281" s="631"/>
      <c r="F3281" s="631"/>
      <c r="G3281" s="631"/>
      <c r="H3281" s="631"/>
      <c r="I3281" s="631"/>
      <c r="J3281" s="631"/>
    </row>
    <row r="3282" spans="1:10" ht="12.75">
      <c r="A3282" s="631"/>
      <c r="B3282" s="631"/>
      <c r="C3282" s="631"/>
      <c r="D3282" s="631"/>
      <c r="E3282" s="631"/>
      <c r="F3282" s="631"/>
      <c r="G3282" s="631"/>
      <c r="H3282" s="631"/>
      <c r="I3282" s="631"/>
      <c r="J3282" s="631"/>
    </row>
    <row r="3283" spans="1:10" ht="12.75">
      <c r="A3283" s="631"/>
      <c r="B3283" s="631"/>
      <c r="C3283" s="631"/>
      <c r="D3283" s="631"/>
      <c r="E3283" s="631"/>
      <c r="F3283" s="631"/>
      <c r="G3283" s="631"/>
      <c r="H3283" s="631"/>
      <c r="I3283" s="631"/>
      <c r="J3283" s="631"/>
    </row>
    <row r="3284" spans="1:10" ht="12.75">
      <c r="A3284" s="631"/>
      <c r="B3284" s="631"/>
      <c r="C3284" s="631"/>
      <c r="D3284" s="631"/>
      <c r="E3284" s="631"/>
      <c r="F3284" s="631"/>
      <c r="G3284" s="631"/>
      <c r="H3284" s="631"/>
      <c r="I3284" s="631"/>
      <c r="J3284" s="631"/>
    </row>
    <row r="3285" spans="1:10" ht="12.75">
      <c r="A3285" s="631"/>
      <c r="B3285" s="631"/>
      <c r="C3285" s="631"/>
      <c r="D3285" s="631"/>
      <c r="E3285" s="631"/>
      <c r="F3285" s="631"/>
      <c r="G3285" s="631"/>
      <c r="H3285" s="631"/>
      <c r="I3285" s="631"/>
      <c r="J3285" s="631"/>
    </row>
    <row r="3286" spans="1:10" ht="12.75">
      <c r="A3286" s="631"/>
      <c r="B3286" s="631"/>
      <c r="C3286" s="631"/>
      <c r="D3286" s="631"/>
      <c r="E3286" s="631"/>
      <c r="F3286" s="631"/>
      <c r="G3286" s="631"/>
      <c r="H3286" s="631"/>
      <c r="I3286" s="631"/>
      <c r="J3286" s="631"/>
    </row>
    <row r="3287" spans="1:10" ht="12.75">
      <c r="A3287" s="631"/>
      <c r="B3287" s="631"/>
      <c r="C3287" s="631"/>
      <c r="D3287" s="631"/>
      <c r="E3287" s="631"/>
      <c r="F3287" s="631"/>
      <c r="G3287" s="631"/>
      <c r="H3287" s="631"/>
      <c r="I3287" s="631"/>
      <c r="J3287" s="631"/>
    </row>
    <row r="3288" spans="1:10" ht="12.75">
      <c r="A3288" s="631"/>
      <c r="B3288" s="631"/>
      <c r="C3288" s="631"/>
      <c r="D3288" s="631"/>
      <c r="E3288" s="631"/>
      <c r="F3288" s="631"/>
      <c r="G3288" s="631"/>
      <c r="H3288" s="631"/>
      <c r="I3288" s="631"/>
      <c r="J3288" s="631"/>
    </row>
    <row r="3289" spans="1:10" ht="12.75">
      <c r="A3289" s="631"/>
      <c r="B3289" s="631"/>
      <c r="C3289" s="631"/>
      <c r="D3289" s="631"/>
      <c r="E3289" s="631"/>
      <c r="F3289" s="631"/>
      <c r="G3289" s="631"/>
      <c r="H3289" s="631"/>
      <c r="I3289" s="631"/>
      <c r="J3289" s="631"/>
    </row>
    <row r="3290" spans="1:10" ht="12.75">
      <c r="A3290" s="631"/>
      <c r="B3290" s="631"/>
      <c r="C3290" s="631"/>
      <c r="D3290" s="631"/>
      <c r="E3290" s="631"/>
      <c r="F3290" s="631"/>
      <c r="G3290" s="631"/>
      <c r="H3290" s="631"/>
      <c r="I3290" s="631"/>
      <c r="J3290" s="631"/>
    </row>
    <row r="3291" spans="1:10" ht="12.75">
      <c r="A3291" s="631"/>
      <c r="B3291" s="631"/>
      <c r="C3291" s="631"/>
      <c r="D3291" s="631"/>
      <c r="E3291" s="631"/>
      <c r="F3291" s="631"/>
      <c r="G3291" s="631"/>
      <c r="H3291" s="631"/>
      <c r="I3291" s="631"/>
      <c r="J3291" s="631"/>
    </row>
    <row r="3292" spans="1:10" ht="12.75">
      <c r="A3292" s="631"/>
      <c r="B3292" s="631"/>
      <c r="C3292" s="631"/>
      <c r="D3292" s="631"/>
      <c r="E3292" s="631"/>
      <c r="F3292" s="631"/>
      <c r="G3292" s="631"/>
      <c r="H3292" s="631"/>
      <c r="I3292" s="631"/>
      <c r="J3292" s="631"/>
    </row>
    <row r="3293" spans="1:10" ht="12.75">
      <c r="A3293" s="631"/>
      <c r="B3293" s="631"/>
      <c r="C3293" s="631"/>
      <c r="D3293" s="631"/>
      <c r="E3293" s="631"/>
      <c r="F3293" s="631"/>
      <c r="G3293" s="631"/>
      <c r="H3293" s="631"/>
      <c r="I3293" s="631"/>
      <c r="J3293" s="631"/>
    </row>
    <row r="3294" spans="1:10" ht="12.75">
      <c r="A3294" s="631"/>
      <c r="B3294" s="631"/>
      <c r="C3294" s="631"/>
      <c r="D3294" s="631"/>
      <c r="E3294" s="631"/>
      <c r="F3294" s="631"/>
      <c r="G3294" s="631"/>
      <c r="H3294" s="631"/>
      <c r="I3294" s="631"/>
      <c r="J3294" s="631"/>
    </row>
    <row r="3295" spans="1:10" ht="12.75">
      <c r="A3295" s="631"/>
      <c r="B3295" s="631"/>
      <c r="C3295" s="631"/>
      <c r="D3295" s="631"/>
      <c r="E3295" s="631"/>
      <c r="F3295" s="631"/>
      <c r="G3295" s="631"/>
      <c r="H3295" s="631"/>
      <c r="I3295" s="631"/>
      <c r="J3295" s="631"/>
    </row>
    <row r="3296" spans="1:10" ht="12.75">
      <c r="A3296" s="631"/>
      <c r="B3296" s="631"/>
      <c r="C3296" s="631"/>
      <c r="D3296" s="631"/>
      <c r="E3296" s="631"/>
      <c r="F3296" s="631"/>
      <c r="G3296" s="631"/>
      <c r="H3296" s="631"/>
      <c r="I3296" s="631"/>
      <c r="J3296" s="631"/>
    </row>
    <row r="3297" spans="1:10" ht="12.75">
      <c r="A3297" s="631"/>
      <c r="B3297" s="631"/>
      <c r="C3297" s="631"/>
      <c r="D3297" s="631"/>
      <c r="E3297" s="631"/>
      <c r="F3297" s="631"/>
      <c r="G3297" s="631"/>
      <c r="H3297" s="631"/>
      <c r="I3297" s="631"/>
      <c r="J3297" s="631"/>
    </row>
    <row r="3298" spans="1:10" ht="12.75">
      <c r="A3298" s="631"/>
      <c r="B3298" s="631"/>
      <c r="C3298" s="631"/>
      <c r="D3298" s="631"/>
      <c r="E3298" s="631"/>
      <c r="F3298" s="631"/>
      <c r="G3298" s="631"/>
      <c r="H3298" s="631"/>
      <c r="I3298" s="631"/>
      <c r="J3298" s="631"/>
    </row>
    <row r="3299" spans="1:10" ht="12.75">
      <c r="A3299" s="631"/>
      <c r="B3299" s="631"/>
      <c r="C3299" s="631"/>
      <c r="D3299" s="631"/>
      <c r="E3299" s="631"/>
      <c r="F3299" s="631"/>
      <c r="G3299" s="631"/>
      <c r="H3299" s="631"/>
      <c r="I3299" s="631"/>
      <c r="J3299" s="631"/>
    </row>
    <row r="3300" spans="1:10" ht="12.75">
      <c r="A3300" s="631"/>
      <c r="B3300" s="631"/>
      <c r="C3300" s="631"/>
      <c r="D3300" s="631"/>
      <c r="E3300" s="631"/>
      <c r="F3300" s="631"/>
      <c r="G3300" s="631"/>
      <c r="H3300" s="631"/>
      <c r="I3300" s="631"/>
      <c r="J3300" s="631"/>
    </row>
    <row r="3301" spans="1:10" ht="12.75">
      <c r="A3301" s="631"/>
      <c r="B3301" s="631"/>
      <c r="C3301" s="631"/>
      <c r="D3301" s="631"/>
      <c r="E3301" s="631"/>
      <c r="F3301" s="631"/>
      <c r="G3301" s="631"/>
      <c r="H3301" s="631"/>
      <c r="I3301" s="631"/>
      <c r="J3301" s="631"/>
    </row>
    <row r="3302" spans="1:10" ht="12.75">
      <c r="A3302" s="631"/>
      <c r="B3302" s="631"/>
      <c r="C3302" s="631"/>
      <c r="D3302" s="631"/>
      <c r="E3302" s="631"/>
      <c r="F3302" s="631"/>
      <c r="G3302" s="631"/>
      <c r="H3302" s="631"/>
      <c r="I3302" s="631"/>
      <c r="J3302" s="631"/>
    </row>
    <row r="3303" spans="1:10" ht="12.75">
      <c r="A3303" s="631"/>
      <c r="B3303" s="631"/>
      <c r="C3303" s="631"/>
      <c r="D3303" s="631"/>
      <c r="E3303" s="631"/>
      <c r="F3303" s="631"/>
      <c r="G3303" s="631"/>
      <c r="H3303" s="631"/>
      <c r="I3303" s="631"/>
      <c r="J3303" s="631"/>
    </row>
    <row r="3304" spans="1:10" ht="12.75">
      <c r="A3304" s="631"/>
      <c r="B3304" s="631"/>
      <c r="C3304" s="631"/>
      <c r="D3304" s="631"/>
      <c r="E3304" s="631"/>
      <c r="F3304" s="631"/>
      <c r="G3304" s="631"/>
      <c r="H3304" s="631"/>
      <c r="I3304" s="631"/>
      <c r="J3304" s="631"/>
    </row>
    <row r="3305" spans="1:10" ht="12.75">
      <c r="A3305" s="631"/>
      <c r="B3305" s="631"/>
      <c r="C3305" s="631"/>
      <c r="D3305" s="631"/>
      <c r="E3305" s="631"/>
      <c r="F3305" s="631"/>
      <c r="G3305" s="631"/>
      <c r="H3305" s="631"/>
      <c r="I3305" s="631"/>
      <c r="J3305" s="631"/>
    </row>
    <row r="3306" spans="1:10" ht="12.75">
      <c r="A3306" s="631"/>
      <c r="B3306" s="631"/>
      <c r="C3306" s="631"/>
      <c r="D3306" s="631"/>
      <c r="E3306" s="631"/>
      <c r="F3306" s="631"/>
      <c r="G3306" s="631"/>
      <c r="H3306" s="631"/>
      <c r="I3306" s="631"/>
      <c r="J3306" s="631"/>
    </row>
    <row r="3307" spans="1:10" ht="12.75">
      <c r="A3307" s="631"/>
      <c r="B3307" s="631"/>
      <c r="C3307" s="631"/>
      <c r="D3307" s="631"/>
      <c r="E3307" s="631"/>
      <c r="F3307" s="631"/>
      <c r="G3307" s="631"/>
      <c r="H3307" s="631"/>
      <c r="I3307" s="631"/>
      <c r="J3307" s="631"/>
    </row>
    <row r="3308" spans="1:10" ht="12.75">
      <c r="A3308" s="631"/>
      <c r="B3308" s="631"/>
      <c r="C3308" s="631"/>
      <c r="D3308" s="631"/>
      <c r="E3308" s="631"/>
      <c r="F3308" s="631"/>
      <c r="G3308" s="631"/>
      <c r="H3308" s="631"/>
      <c r="I3308" s="631"/>
      <c r="J3308" s="631"/>
    </row>
    <row r="3309" spans="1:10" ht="12.75">
      <c r="A3309" s="631"/>
      <c r="B3309" s="631"/>
      <c r="C3309" s="631"/>
      <c r="D3309" s="631"/>
      <c r="E3309" s="631"/>
      <c r="F3309" s="631"/>
      <c r="G3309" s="631"/>
      <c r="H3309" s="631"/>
      <c r="I3309" s="631"/>
      <c r="J3309" s="631"/>
    </row>
    <row r="3310" spans="1:10" ht="12.75">
      <c r="A3310" s="631"/>
      <c r="B3310" s="631"/>
      <c r="C3310" s="631"/>
      <c r="D3310" s="631"/>
      <c r="E3310" s="631"/>
      <c r="F3310" s="631"/>
      <c r="G3310" s="631"/>
      <c r="H3310" s="631"/>
      <c r="I3310" s="631"/>
      <c r="J3310" s="631"/>
    </row>
    <row r="3311" spans="1:10" ht="12.75">
      <c r="A3311" s="631"/>
      <c r="B3311" s="631"/>
      <c r="C3311" s="631"/>
      <c r="D3311" s="631"/>
      <c r="E3311" s="631"/>
      <c r="F3311" s="631"/>
      <c r="G3311" s="631"/>
      <c r="H3311" s="631"/>
      <c r="I3311" s="631"/>
      <c r="J3311" s="631"/>
    </row>
    <row r="3312" spans="1:10" ht="12.75">
      <c r="A3312" s="631"/>
      <c r="B3312" s="631"/>
      <c r="C3312" s="631"/>
      <c r="D3312" s="631"/>
      <c r="E3312" s="631"/>
      <c r="F3312" s="631"/>
      <c r="G3312" s="631"/>
      <c r="H3312" s="631"/>
      <c r="I3312" s="631"/>
      <c r="J3312" s="631"/>
    </row>
    <row r="3313" spans="1:10" ht="12.75">
      <c r="A3313" s="631"/>
      <c r="B3313" s="631"/>
      <c r="C3313" s="631"/>
      <c r="D3313" s="631"/>
      <c r="E3313" s="631"/>
      <c r="F3313" s="631"/>
      <c r="G3313" s="631"/>
      <c r="H3313" s="631"/>
      <c r="I3313" s="631"/>
      <c r="J3313" s="631"/>
    </row>
    <row r="3314" spans="1:10" ht="12.75">
      <c r="A3314" s="631"/>
      <c r="B3314" s="631"/>
      <c r="C3314" s="631"/>
      <c r="D3314" s="631"/>
      <c r="E3314" s="631"/>
      <c r="F3314" s="631"/>
      <c r="G3314" s="631"/>
      <c r="H3314" s="631"/>
      <c r="I3314" s="631"/>
      <c r="J3314" s="631"/>
    </row>
    <row r="3315" spans="1:10" ht="12.75">
      <c r="A3315" s="631"/>
      <c r="B3315" s="631"/>
      <c r="C3315" s="631"/>
      <c r="D3315" s="631"/>
      <c r="E3315" s="631"/>
      <c r="F3315" s="631"/>
      <c r="G3315" s="631"/>
      <c r="H3315" s="631"/>
      <c r="I3315" s="631"/>
      <c r="J3315" s="631"/>
    </row>
    <row r="3316" spans="1:10" ht="12.75">
      <c r="A3316" s="631"/>
      <c r="B3316" s="631"/>
      <c r="C3316" s="631"/>
      <c r="D3316" s="631"/>
      <c r="E3316" s="631"/>
      <c r="F3316" s="631"/>
      <c r="G3316" s="631"/>
      <c r="H3316" s="631"/>
      <c r="I3316" s="631"/>
      <c r="J3316" s="631"/>
    </row>
    <row r="3317" spans="1:10" ht="12.75">
      <c r="A3317" s="631"/>
      <c r="B3317" s="631"/>
      <c r="C3317" s="631"/>
      <c r="D3317" s="631"/>
      <c r="E3317" s="631"/>
      <c r="F3317" s="631"/>
      <c r="G3317" s="631"/>
      <c r="H3317" s="631"/>
      <c r="I3317" s="631"/>
      <c r="J3317" s="631"/>
    </row>
    <row r="3318" spans="1:10" ht="12.75">
      <c r="A3318" s="631"/>
      <c r="B3318" s="631"/>
      <c r="C3318" s="631"/>
      <c r="D3318" s="631"/>
      <c r="E3318" s="631"/>
      <c r="F3318" s="631"/>
      <c r="G3318" s="631"/>
      <c r="H3318" s="631"/>
      <c r="I3318" s="631"/>
      <c r="J3318" s="631"/>
    </row>
    <row r="3319" spans="1:10" ht="12.75">
      <c r="A3319" s="631"/>
      <c r="B3319" s="631"/>
      <c r="C3319" s="631"/>
      <c r="D3319" s="631"/>
      <c r="E3319" s="631"/>
      <c r="F3319" s="631"/>
      <c r="G3319" s="631"/>
      <c r="H3319" s="631"/>
      <c r="I3319" s="631"/>
      <c r="J3319" s="631"/>
    </row>
    <row r="3320" spans="1:10" ht="12.75">
      <c r="A3320" s="631"/>
      <c r="B3320" s="631"/>
      <c r="C3320" s="631"/>
      <c r="D3320" s="631"/>
      <c r="E3320" s="631"/>
      <c r="F3320" s="631"/>
      <c r="G3320" s="631"/>
      <c r="H3320" s="631"/>
      <c r="I3320" s="631"/>
      <c r="J3320" s="631"/>
    </row>
    <row r="3321" spans="1:10" ht="12.75">
      <c r="A3321" s="631"/>
      <c r="B3321" s="631"/>
      <c r="C3321" s="631"/>
      <c r="D3321" s="631"/>
      <c r="E3321" s="631"/>
      <c r="F3321" s="631"/>
      <c r="G3321" s="631"/>
      <c r="H3321" s="631"/>
      <c r="I3321" s="631"/>
      <c r="J3321" s="631"/>
    </row>
    <row r="3322" spans="1:10" ht="12.75">
      <c r="A3322" s="631"/>
      <c r="B3322" s="631"/>
      <c r="C3322" s="631"/>
      <c r="D3322" s="631"/>
      <c r="E3322" s="631"/>
      <c r="F3322" s="631"/>
      <c r="G3322" s="631"/>
      <c r="H3322" s="631"/>
      <c r="I3322" s="631"/>
      <c r="J3322" s="631"/>
    </row>
    <row r="3323" spans="1:10" ht="12.75">
      <c r="A3323" s="631"/>
      <c r="B3323" s="631"/>
      <c r="C3323" s="631"/>
      <c r="D3323" s="631"/>
      <c r="E3323" s="631"/>
      <c r="F3323" s="631"/>
      <c r="G3323" s="631"/>
      <c r="H3323" s="631"/>
      <c r="I3323" s="631"/>
      <c r="J3323" s="631"/>
    </row>
    <row r="3324" spans="1:10" ht="12.75">
      <c r="A3324" s="631"/>
      <c r="B3324" s="631"/>
      <c r="C3324" s="631"/>
      <c r="D3324" s="631"/>
      <c r="E3324" s="631"/>
      <c r="F3324" s="631"/>
      <c r="G3324" s="631"/>
      <c r="H3324" s="631"/>
      <c r="I3324" s="631"/>
      <c r="J3324" s="631"/>
    </row>
    <row r="3325" spans="1:10" ht="12.75">
      <c r="A3325" s="631"/>
      <c r="B3325" s="631"/>
      <c r="C3325" s="631"/>
      <c r="D3325" s="631"/>
      <c r="E3325" s="631"/>
      <c r="F3325" s="631"/>
      <c r="G3325" s="631"/>
      <c r="H3325" s="631"/>
      <c r="I3325" s="631"/>
      <c r="J3325" s="631"/>
    </row>
    <row r="3326" spans="1:10" ht="12.75">
      <c r="A3326" s="631"/>
      <c r="B3326" s="631"/>
      <c r="C3326" s="631"/>
      <c r="D3326" s="631"/>
      <c r="E3326" s="631"/>
      <c r="F3326" s="631"/>
      <c r="G3326" s="631"/>
      <c r="H3326" s="631"/>
      <c r="I3326" s="631"/>
      <c r="J3326" s="631"/>
    </row>
    <row r="3327" spans="1:10" ht="12.75">
      <c r="A3327" s="631"/>
      <c r="B3327" s="631"/>
      <c r="C3327" s="631"/>
      <c r="D3327" s="631"/>
      <c r="E3327" s="631"/>
      <c r="F3327" s="631"/>
      <c r="G3327" s="631"/>
      <c r="H3327" s="631"/>
      <c r="I3327" s="631"/>
      <c r="J3327" s="631"/>
    </row>
    <row r="3328" spans="1:10" ht="12.75">
      <c r="A3328" s="631"/>
      <c r="B3328" s="631"/>
      <c r="C3328" s="631"/>
      <c r="D3328" s="631"/>
      <c r="E3328" s="631"/>
      <c r="F3328" s="631"/>
      <c r="G3328" s="631"/>
      <c r="H3328" s="631"/>
      <c r="I3328" s="631"/>
      <c r="J3328" s="631"/>
    </row>
    <row r="3329" spans="1:10" ht="12.75">
      <c r="A3329" s="631"/>
      <c r="B3329" s="631"/>
      <c r="C3329" s="631"/>
      <c r="D3329" s="631"/>
      <c r="E3329" s="631"/>
      <c r="F3329" s="631"/>
      <c r="G3329" s="631"/>
      <c r="H3329" s="631"/>
      <c r="I3329" s="631"/>
      <c r="J3329" s="631"/>
    </row>
    <row r="3330" spans="1:10" ht="12.75">
      <c r="A3330" s="631"/>
      <c r="B3330" s="631"/>
      <c r="C3330" s="631"/>
      <c r="D3330" s="631"/>
      <c r="E3330" s="631"/>
      <c r="F3330" s="631"/>
      <c r="G3330" s="631"/>
      <c r="H3330" s="631"/>
      <c r="I3330" s="631"/>
      <c r="J3330" s="631"/>
    </row>
    <row r="3331" spans="1:10" ht="12.75">
      <c r="A3331" s="631"/>
      <c r="B3331" s="631"/>
      <c r="C3331" s="631"/>
      <c r="D3331" s="631"/>
      <c r="E3331" s="631"/>
      <c r="F3331" s="631"/>
      <c r="G3331" s="631"/>
      <c r="H3331" s="631"/>
      <c r="I3331" s="631"/>
      <c r="J3331" s="631"/>
    </row>
    <row r="3332" spans="1:10" ht="12.75">
      <c r="A3332" s="631"/>
      <c r="B3332" s="631"/>
      <c r="C3332" s="631"/>
      <c r="D3332" s="631"/>
      <c r="E3332" s="631"/>
      <c r="F3332" s="631"/>
      <c r="G3332" s="631"/>
      <c r="H3332" s="631"/>
      <c r="I3332" s="631"/>
      <c r="J3332" s="631"/>
    </row>
    <row r="3333" spans="1:10" ht="12.75">
      <c r="A3333" s="631"/>
      <c r="B3333" s="631"/>
      <c r="C3333" s="631"/>
      <c r="D3333" s="631"/>
      <c r="E3333" s="631"/>
      <c r="F3333" s="631"/>
      <c r="G3333" s="631"/>
      <c r="H3333" s="631"/>
      <c r="I3333" s="631"/>
      <c r="J3333" s="631"/>
    </row>
    <row r="3334" spans="1:10" ht="12.75">
      <c r="A3334" s="631"/>
      <c r="B3334" s="631"/>
      <c r="C3334" s="631"/>
      <c r="D3334" s="631"/>
      <c r="E3334" s="631"/>
      <c r="F3334" s="631"/>
      <c r="G3334" s="631"/>
      <c r="H3334" s="631"/>
      <c r="I3334" s="631"/>
      <c r="J3334" s="631"/>
    </row>
    <row r="3335" spans="1:10" ht="12.75">
      <c r="A3335" s="631"/>
      <c r="B3335" s="631"/>
      <c r="C3335" s="631"/>
      <c r="D3335" s="631"/>
      <c r="E3335" s="631"/>
      <c r="F3335" s="631"/>
      <c r="G3335" s="631"/>
      <c r="H3335" s="631"/>
      <c r="I3335" s="631"/>
      <c r="J3335" s="631"/>
    </row>
    <row r="3336" spans="1:10" ht="12.75">
      <c r="A3336" s="631"/>
      <c r="B3336" s="631"/>
      <c r="C3336" s="631"/>
      <c r="D3336" s="631"/>
      <c r="E3336" s="631"/>
      <c r="F3336" s="631"/>
      <c r="G3336" s="631"/>
      <c r="H3336" s="631"/>
      <c r="I3336" s="631"/>
      <c r="J3336" s="631"/>
    </row>
    <row r="3337" spans="1:10" ht="12.75">
      <c r="A3337" s="631"/>
      <c r="B3337" s="631"/>
      <c r="C3337" s="631"/>
      <c r="D3337" s="631"/>
      <c r="E3337" s="631"/>
      <c r="F3337" s="631"/>
      <c r="G3337" s="631"/>
      <c r="H3337" s="631"/>
      <c r="I3337" s="631"/>
      <c r="J3337" s="631"/>
    </row>
    <row r="3338" spans="1:10" ht="12.75">
      <c r="A3338" s="631"/>
      <c r="B3338" s="631"/>
      <c r="C3338" s="631"/>
      <c r="D3338" s="631"/>
      <c r="E3338" s="631"/>
      <c r="F3338" s="631"/>
      <c r="G3338" s="631"/>
      <c r="H3338" s="631"/>
      <c r="I3338" s="631"/>
      <c r="J3338" s="631"/>
    </row>
    <row r="3339" spans="1:10" ht="12.75">
      <c r="A3339" s="631"/>
      <c r="B3339" s="631"/>
      <c r="C3339" s="631"/>
      <c r="D3339" s="631"/>
      <c r="E3339" s="631"/>
      <c r="F3339" s="631"/>
      <c r="G3339" s="631"/>
      <c r="H3339" s="631"/>
      <c r="I3339" s="631"/>
      <c r="J3339" s="631"/>
    </row>
    <row r="3340" spans="1:10" ht="12.75">
      <c r="A3340" s="631"/>
      <c r="B3340" s="631"/>
      <c r="C3340" s="631"/>
      <c r="D3340" s="631"/>
      <c r="E3340" s="631"/>
      <c r="F3340" s="631"/>
      <c r="G3340" s="631"/>
      <c r="H3340" s="631"/>
      <c r="I3340" s="631"/>
      <c r="J3340" s="631"/>
    </row>
    <row r="3341" spans="1:10" ht="12.75">
      <c r="A3341" s="631"/>
      <c r="B3341" s="631"/>
      <c r="C3341" s="631"/>
      <c r="D3341" s="631"/>
      <c r="E3341" s="631"/>
      <c r="F3341" s="631"/>
      <c r="G3341" s="631"/>
      <c r="H3341" s="631"/>
      <c r="I3341" s="631"/>
      <c r="J3341" s="631"/>
    </row>
    <row r="3342" spans="1:10" ht="12.75">
      <c r="A3342" s="631"/>
      <c r="B3342" s="631"/>
      <c r="C3342" s="631"/>
      <c r="D3342" s="631"/>
      <c r="E3342" s="631"/>
      <c r="F3342" s="631"/>
      <c r="G3342" s="631"/>
      <c r="H3342" s="631"/>
      <c r="I3342" s="631"/>
      <c r="J3342" s="631"/>
    </row>
    <row r="3343" spans="1:10" ht="12.75">
      <c r="A3343" s="631"/>
      <c r="B3343" s="631"/>
      <c r="C3343" s="631"/>
      <c r="D3343" s="631"/>
      <c r="E3343" s="631"/>
      <c r="F3343" s="631"/>
      <c r="G3343" s="631"/>
      <c r="H3343" s="631"/>
      <c r="I3343" s="631"/>
      <c r="J3343" s="631"/>
    </row>
    <row r="3344" spans="1:10" ht="12.75">
      <c r="A3344" s="631"/>
      <c r="B3344" s="631"/>
      <c r="C3344" s="631"/>
      <c r="D3344" s="631"/>
      <c r="E3344" s="631"/>
      <c r="F3344" s="631"/>
      <c r="G3344" s="631"/>
      <c r="H3344" s="631"/>
      <c r="I3344" s="631"/>
      <c r="J3344" s="631"/>
    </row>
    <row r="3345" spans="1:10" ht="12.75">
      <c r="A3345" s="631"/>
      <c r="B3345" s="631"/>
      <c r="C3345" s="631"/>
      <c r="D3345" s="631"/>
      <c r="E3345" s="631"/>
      <c r="F3345" s="631"/>
      <c r="G3345" s="631"/>
      <c r="H3345" s="631"/>
      <c r="I3345" s="631"/>
      <c r="J3345" s="631"/>
    </row>
    <row r="3346" spans="1:10" ht="12.75">
      <c r="A3346" s="631"/>
      <c r="B3346" s="631"/>
      <c r="C3346" s="631"/>
      <c r="D3346" s="631"/>
      <c r="E3346" s="631"/>
      <c r="F3346" s="631"/>
      <c r="G3346" s="631"/>
      <c r="H3346" s="631"/>
      <c r="I3346" s="631"/>
      <c r="J3346" s="631"/>
    </row>
    <row r="3347" spans="1:10" ht="12.75">
      <c r="A3347" s="631"/>
      <c r="B3347" s="631"/>
      <c r="C3347" s="631"/>
      <c r="D3347" s="631"/>
      <c r="E3347" s="631"/>
      <c r="F3347" s="631"/>
      <c r="G3347" s="631"/>
      <c r="H3347" s="631"/>
      <c r="I3347" s="631"/>
      <c r="J3347" s="631"/>
    </row>
    <row r="3348" spans="1:10" ht="12.75">
      <c r="A3348" s="631"/>
      <c r="B3348" s="631"/>
      <c r="C3348" s="631"/>
      <c r="D3348" s="631"/>
      <c r="E3348" s="631"/>
      <c r="F3348" s="631"/>
      <c r="G3348" s="631"/>
      <c r="H3348" s="631"/>
      <c r="I3348" s="631"/>
      <c r="J3348" s="631"/>
    </row>
    <row r="3349" spans="1:10" ht="12.75">
      <c r="A3349" s="631"/>
      <c r="B3349" s="631"/>
      <c r="C3349" s="631"/>
      <c r="D3349" s="631"/>
      <c r="E3349" s="631"/>
      <c r="F3349" s="631"/>
      <c r="G3349" s="631"/>
      <c r="H3349" s="631"/>
      <c r="I3349" s="631"/>
      <c r="J3349" s="631"/>
    </row>
    <row r="3350" spans="1:10" ht="12.75">
      <c r="A3350" s="631"/>
      <c r="B3350" s="631"/>
      <c r="C3350" s="631"/>
      <c r="D3350" s="631"/>
      <c r="E3350" s="631"/>
      <c r="F3350" s="631"/>
      <c r="G3350" s="631"/>
      <c r="H3350" s="631"/>
      <c r="I3350" s="631"/>
      <c r="J3350" s="631"/>
    </row>
    <row r="3351" spans="1:10" ht="12.75">
      <c r="A3351" s="631"/>
      <c r="B3351" s="631"/>
      <c r="C3351" s="631"/>
      <c r="D3351" s="631"/>
      <c r="E3351" s="631"/>
      <c r="F3351" s="631"/>
      <c r="G3351" s="631"/>
      <c r="H3351" s="631"/>
      <c r="I3351" s="631"/>
      <c r="J3351" s="631"/>
    </row>
    <row r="3352" spans="1:10" ht="12.75">
      <c r="A3352" s="631"/>
      <c r="B3352" s="631"/>
      <c r="C3352" s="631"/>
      <c r="D3352" s="631"/>
      <c r="E3352" s="631"/>
      <c r="F3352" s="631"/>
      <c r="G3352" s="631"/>
      <c r="H3352" s="631"/>
      <c r="I3352" s="631"/>
      <c r="J3352" s="631"/>
    </row>
    <row r="3353" spans="1:10" ht="12.75">
      <c r="A3353" s="631"/>
      <c r="B3353" s="631"/>
      <c r="C3353" s="631"/>
      <c r="D3353" s="631"/>
      <c r="E3353" s="631"/>
      <c r="F3353" s="631"/>
      <c r="G3353" s="631"/>
      <c r="H3353" s="631"/>
      <c r="I3353" s="631"/>
      <c r="J3353" s="631"/>
    </row>
    <row r="3354" spans="1:10" ht="12.75">
      <c r="A3354" s="631"/>
      <c r="B3354" s="631"/>
      <c r="C3354" s="631"/>
      <c r="D3354" s="631"/>
      <c r="E3354" s="631"/>
      <c r="F3354" s="631"/>
      <c r="G3354" s="631"/>
      <c r="H3354" s="631"/>
      <c r="I3354" s="631"/>
      <c r="J3354" s="631"/>
    </row>
    <row r="3355" spans="1:10" ht="12.75">
      <c r="A3355" s="631"/>
      <c r="B3355" s="631"/>
      <c r="C3355" s="631"/>
      <c r="D3355" s="631"/>
      <c r="E3355" s="631"/>
      <c r="F3355" s="631"/>
      <c r="G3355" s="631"/>
      <c r="H3355" s="631"/>
      <c r="I3355" s="631"/>
      <c r="J3355" s="631"/>
    </row>
    <row r="3356" spans="1:10" ht="12.75">
      <c r="A3356" s="631"/>
      <c r="B3356" s="631"/>
      <c r="C3356" s="631"/>
      <c r="D3356" s="631"/>
      <c r="E3356" s="631"/>
      <c r="F3356" s="631"/>
      <c r="G3356" s="631"/>
      <c r="H3356" s="631"/>
      <c r="I3356" s="631"/>
      <c r="J3356" s="631"/>
    </row>
  </sheetData>
  <autoFilter ref="A1:J193"/>
  <pageMargins left="0.7" right="0.7" top="0.75" bottom="0.75" header="0.3" footer="0.3"/>
  <pageSetup orientation="portrait"/>
  <customProperties>
    <customPr name="_pios_id" r:id="rId1"/>
  </customProperties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9E043C1-41E8-4390-BE43-B6E7E9000C19}">
  <sheetPr>
    <tabColor rgb="FFFFC000"/>
  </sheetPr>
  <dimension ref="A1:M567"/>
  <sheetViews>
    <sheetView workbookViewId="0" topLeftCell="A1"/>
  </sheetViews>
  <sheetFormatPr defaultColWidth="8.85428571428571" defaultRowHeight="12.75"/>
  <cols>
    <col min="1" max="1" width="13.1428571428571" bestFit="1" customWidth="1"/>
    <col min="2" max="2" width="15.2857142857143" bestFit="1" customWidth="1"/>
    <col min="3" max="3" width="10.2857142857143" bestFit="1" customWidth="1"/>
    <col min="4" max="4" width="11.4285714285714" bestFit="1" customWidth="1"/>
    <col min="5" max="5" width="8.14285714285714" bestFit="1" customWidth="1"/>
    <col min="6" max="6" width="26.2857142857143" bestFit="1" customWidth="1"/>
    <col min="7" max="7" width="13.8571428571429" bestFit="1" customWidth="1"/>
    <col min="8" max="8" width="7.28571428571429" bestFit="1" customWidth="1"/>
    <col min="9" max="9" width="24.8571428571429" bestFit="1" customWidth="1"/>
    <col min="10" max="10" width="11.8571428571429" bestFit="1" customWidth="1"/>
    <col min="11" max="11" width="11" bestFit="1" customWidth="1"/>
    <col min="12" max="12" width="14.5714285714286" bestFit="1" customWidth="1"/>
    <col min="13" max="13" width="11.4285714285714" bestFit="1" customWidth="1"/>
  </cols>
  <sheetData>
    <row r="1" spans="1:11" ht="12.75">
      <c r="A1" s="1428" t="s">
        <v>60</v>
      </c>
      <c r="B1" s="1428" t="s">
        <v>1194</v>
      </c>
      <c r="C1" s="1428" t="s">
        <v>1231</v>
      </c>
      <c r="D1" s="1428" t="s">
        <v>1260</v>
      </c>
      <c r="E1" s="1428" t="s">
        <v>1250</v>
      </c>
      <c r="F1" s="1428" t="s">
        <v>1249</v>
      </c>
      <c r="G1" s="1428" t="s">
        <v>1259</v>
      </c>
      <c r="H1" s="1428" t="s">
        <v>1317</v>
      </c>
      <c r="I1" s="1428" t="s">
        <v>1258</v>
      </c>
      <c r="J1" s="1428" t="s">
        <v>520</v>
      </c>
      <c r="K1" s="1428" t="s">
        <v>624</v>
      </c>
    </row>
    <row r="2" spans="1:11" ht="12.75">
      <c r="A2" s="1425" t="s">
        <v>1360</v>
      </c>
      <c r="B2" s="1425" t="s">
        <v>1150</v>
      </c>
      <c r="C2" s="1425" t="s">
        <v>1238</v>
      </c>
      <c r="D2" s="1425" t="s">
        <v>1480</v>
      </c>
      <c r="E2" s="1425" t="s">
        <v>1263</v>
      </c>
      <c r="F2" s="1425" t="s">
        <v>627</v>
      </c>
      <c r="G2" s="1425" t="s">
        <v>1286</v>
      </c>
      <c r="H2" s="1425" t="s">
        <v>796</v>
      </c>
      <c r="I2" s="1425" t="s">
        <v>1322</v>
      </c>
      <c r="J2" s="1425">
        <v>-3177.1199999999999</v>
      </c>
      <c r="K2" s="1425" t="s">
        <v>2915</v>
      </c>
    </row>
    <row r="3" spans="1:11" ht="12.75">
      <c r="A3" s="1425" t="s">
        <v>1360</v>
      </c>
      <c r="B3" s="1425" t="s">
        <v>1150</v>
      </c>
      <c r="C3" s="1425" t="s">
        <v>1238</v>
      </c>
      <c r="D3" s="1425" t="s">
        <v>1480</v>
      </c>
      <c r="E3" s="1425" t="s">
        <v>1264</v>
      </c>
      <c r="F3" s="1425" t="s">
        <v>627</v>
      </c>
      <c r="G3" s="1425" t="s">
        <v>1286</v>
      </c>
      <c r="H3" s="1425" t="s">
        <v>796</v>
      </c>
      <c r="I3" s="1425" t="s">
        <v>1322</v>
      </c>
      <c r="J3" s="1425">
        <v>-3490.9099999999999</v>
      </c>
      <c r="K3" s="1425" t="s">
        <v>2915</v>
      </c>
    </row>
    <row r="4" spans="1:11" ht="12.75">
      <c r="A4" s="1425" t="s">
        <v>1360</v>
      </c>
      <c r="B4" s="1425" t="s">
        <v>1150</v>
      </c>
      <c r="C4" s="1425" t="s">
        <v>1238</v>
      </c>
      <c r="D4" s="1425" t="s">
        <v>1480</v>
      </c>
      <c r="E4" s="1425" t="s">
        <v>1265</v>
      </c>
      <c r="F4" s="1425" t="s">
        <v>627</v>
      </c>
      <c r="G4" s="1425" t="s">
        <v>1286</v>
      </c>
      <c r="H4" s="1425" t="s">
        <v>796</v>
      </c>
      <c r="I4" s="1425" t="s">
        <v>1322</v>
      </c>
      <c r="J4" s="1425">
        <v>-2682.1599999999999</v>
      </c>
      <c r="K4" s="1425" t="s">
        <v>2915</v>
      </c>
    </row>
    <row r="5" spans="1:11" ht="12.75">
      <c r="A5" s="1425" t="s">
        <v>1360</v>
      </c>
      <c r="B5" s="1425" t="s">
        <v>1150</v>
      </c>
      <c r="C5" s="1425" t="s">
        <v>1238</v>
      </c>
      <c r="D5" s="1425" t="s">
        <v>1480</v>
      </c>
      <c r="E5" s="1425" t="s">
        <v>1266</v>
      </c>
      <c r="F5" s="1425" t="s">
        <v>627</v>
      </c>
      <c r="G5" s="1425" t="s">
        <v>1286</v>
      </c>
      <c r="H5" s="1425" t="s">
        <v>796</v>
      </c>
      <c r="I5" s="1425" t="s">
        <v>1322</v>
      </c>
      <c r="J5" s="1425">
        <v>-4538.9399999999996</v>
      </c>
      <c r="K5" s="1425" t="s">
        <v>2915</v>
      </c>
    </row>
    <row r="6" spans="1:11" ht="12.75">
      <c r="A6" s="1425" t="s">
        <v>1360</v>
      </c>
      <c r="B6" s="1425" t="s">
        <v>1150</v>
      </c>
      <c r="C6" s="1425" t="s">
        <v>1238</v>
      </c>
      <c r="D6" s="1425" t="s">
        <v>1480</v>
      </c>
      <c r="E6" s="1425" t="s">
        <v>1267</v>
      </c>
      <c r="F6" s="1425" t="s">
        <v>627</v>
      </c>
      <c r="G6" s="1425" t="s">
        <v>1286</v>
      </c>
      <c r="H6" s="1425" t="s">
        <v>796</v>
      </c>
      <c r="I6" s="1425" t="s">
        <v>1322</v>
      </c>
      <c r="J6" s="1425">
        <v>-2864.9200000000001</v>
      </c>
      <c r="K6" s="1425" t="s">
        <v>2915</v>
      </c>
    </row>
    <row r="7" spans="1:11" ht="12.75">
      <c r="A7" s="1425" t="s">
        <v>1360</v>
      </c>
      <c r="B7" s="1425" t="s">
        <v>1150</v>
      </c>
      <c r="C7" s="1425" t="s">
        <v>1238</v>
      </c>
      <c r="D7" s="1425" t="s">
        <v>1384</v>
      </c>
      <c r="E7" s="1425" t="s">
        <v>1263</v>
      </c>
      <c r="F7" s="1425" t="s">
        <v>631</v>
      </c>
      <c r="G7" s="1425" t="s">
        <v>1286</v>
      </c>
      <c r="H7" s="1425" t="s">
        <v>796</v>
      </c>
      <c r="I7" s="1425" t="s">
        <v>1323</v>
      </c>
      <c r="J7" s="1425">
        <v>-953.96000000000004</v>
      </c>
      <c r="K7" s="1425" t="s">
        <v>2915</v>
      </c>
    </row>
    <row r="8" spans="1:11" ht="12.75">
      <c r="A8" s="1425" t="s">
        <v>1360</v>
      </c>
      <c r="B8" s="1425" t="s">
        <v>1150</v>
      </c>
      <c r="C8" s="1425" t="s">
        <v>1238</v>
      </c>
      <c r="D8" s="1425" t="s">
        <v>1384</v>
      </c>
      <c r="E8" s="1425" t="s">
        <v>1264</v>
      </c>
      <c r="F8" s="1425" t="s">
        <v>631</v>
      </c>
      <c r="G8" s="1425" t="s">
        <v>1286</v>
      </c>
      <c r="H8" s="1425" t="s">
        <v>796</v>
      </c>
      <c r="I8" s="1425" t="s">
        <v>1323</v>
      </c>
      <c r="J8" s="1425">
        <v>-906.49000000000001</v>
      </c>
      <c r="K8" s="1425" t="s">
        <v>2915</v>
      </c>
    </row>
    <row r="9" spans="1:11" ht="12.75">
      <c r="A9" s="1425" t="s">
        <v>1360</v>
      </c>
      <c r="B9" s="1425" t="s">
        <v>1150</v>
      </c>
      <c r="C9" s="1425" t="s">
        <v>1238</v>
      </c>
      <c r="D9" s="1425" t="s">
        <v>1384</v>
      </c>
      <c r="E9" s="1425" t="s">
        <v>1265</v>
      </c>
      <c r="F9" s="1425" t="s">
        <v>631</v>
      </c>
      <c r="G9" s="1425" t="s">
        <v>1286</v>
      </c>
      <c r="H9" s="1425" t="s">
        <v>796</v>
      </c>
      <c r="I9" s="1425" t="s">
        <v>1323</v>
      </c>
      <c r="J9" s="1425">
        <v>-716.66999999999996</v>
      </c>
      <c r="K9" s="1425" t="s">
        <v>2915</v>
      </c>
    </row>
    <row r="10" spans="1:11" ht="12.75">
      <c r="A10" s="1425" t="s">
        <v>1360</v>
      </c>
      <c r="B10" s="1425" t="s">
        <v>1150</v>
      </c>
      <c r="C10" s="1425" t="s">
        <v>1238</v>
      </c>
      <c r="D10" s="1425" t="s">
        <v>1384</v>
      </c>
      <c r="E10" s="1425" t="s">
        <v>1266</v>
      </c>
      <c r="F10" s="1425" t="s">
        <v>631</v>
      </c>
      <c r="G10" s="1425" t="s">
        <v>1286</v>
      </c>
      <c r="H10" s="1425" t="s">
        <v>796</v>
      </c>
      <c r="I10" s="1425" t="s">
        <v>1323</v>
      </c>
      <c r="J10" s="1425">
        <v>-1001.41</v>
      </c>
      <c r="K10" s="1425" t="s">
        <v>2915</v>
      </c>
    </row>
    <row r="11" spans="1:11" ht="12.75">
      <c r="A11" s="1425" t="s">
        <v>1360</v>
      </c>
      <c r="B11" s="1425" t="s">
        <v>1150</v>
      </c>
      <c r="C11" s="1425" t="s">
        <v>1238</v>
      </c>
      <c r="D11" s="1425" t="s">
        <v>1384</v>
      </c>
      <c r="E11" s="1425" t="s">
        <v>1267</v>
      </c>
      <c r="F11" s="1425" t="s">
        <v>631</v>
      </c>
      <c r="G11" s="1425" t="s">
        <v>1286</v>
      </c>
      <c r="H11" s="1425" t="s">
        <v>796</v>
      </c>
      <c r="I11" s="1425" t="s">
        <v>1323</v>
      </c>
      <c r="J11" s="1425">
        <v>-764.12</v>
      </c>
      <c r="K11" s="1425" t="s">
        <v>2915</v>
      </c>
    </row>
    <row r="12" spans="1:11" ht="12.75">
      <c r="A12" s="1425" t="s">
        <v>1360</v>
      </c>
      <c r="B12" s="1425" t="s">
        <v>1150</v>
      </c>
      <c r="C12" s="1425" t="s">
        <v>1238</v>
      </c>
      <c r="D12" s="1425" t="s">
        <v>1430</v>
      </c>
      <c r="E12" s="1425" t="s">
        <v>1263</v>
      </c>
      <c r="F12" s="1425" t="s">
        <v>480</v>
      </c>
      <c r="G12" s="1425" t="s">
        <v>1286</v>
      </c>
      <c r="H12" s="1425" t="s">
        <v>796</v>
      </c>
      <c r="I12" s="1425" t="s">
        <v>1307</v>
      </c>
      <c r="J12" s="1425">
        <v>-2515.96</v>
      </c>
      <c r="K12" s="1425" t="s">
        <v>2915</v>
      </c>
    </row>
    <row r="13" spans="1:11" ht="12.75">
      <c r="A13" s="1425" t="s">
        <v>1360</v>
      </c>
      <c r="B13" s="1425" t="s">
        <v>1150</v>
      </c>
      <c r="C13" s="1425" t="s">
        <v>1238</v>
      </c>
      <c r="D13" s="1425" t="s">
        <v>1430</v>
      </c>
      <c r="E13" s="1425" t="s">
        <v>1264</v>
      </c>
      <c r="F13" s="1425" t="s">
        <v>480</v>
      </c>
      <c r="G13" s="1425" t="s">
        <v>1286</v>
      </c>
      <c r="H13" s="1425" t="s">
        <v>796</v>
      </c>
      <c r="I13" s="1425" t="s">
        <v>1307</v>
      </c>
      <c r="J13" s="1425">
        <v>-2105.8800000000001</v>
      </c>
      <c r="K13" s="1425" t="s">
        <v>2915</v>
      </c>
    </row>
    <row r="14" spans="1:11" ht="12.75">
      <c r="A14" s="1425" t="s">
        <v>1360</v>
      </c>
      <c r="B14" s="1425" t="s">
        <v>1150</v>
      </c>
      <c r="C14" s="1425" t="s">
        <v>1238</v>
      </c>
      <c r="D14" s="1425" t="s">
        <v>1430</v>
      </c>
      <c r="E14" s="1425" t="s">
        <v>1265</v>
      </c>
      <c r="F14" s="1425" t="s">
        <v>480</v>
      </c>
      <c r="G14" s="1425" t="s">
        <v>1286</v>
      </c>
      <c r="H14" s="1425" t="s">
        <v>796</v>
      </c>
      <c r="I14" s="1425" t="s">
        <v>1307</v>
      </c>
      <c r="J14" s="1425">
        <v>-2078.98</v>
      </c>
      <c r="K14" s="1425" t="s">
        <v>2915</v>
      </c>
    </row>
    <row r="15" spans="1:11" ht="12.75">
      <c r="A15" s="1425" t="s">
        <v>1360</v>
      </c>
      <c r="B15" s="1425" t="s">
        <v>1150</v>
      </c>
      <c r="C15" s="1425" t="s">
        <v>1238</v>
      </c>
      <c r="D15" s="1425" t="s">
        <v>1430</v>
      </c>
      <c r="E15" s="1425" t="s">
        <v>1266</v>
      </c>
      <c r="F15" s="1425" t="s">
        <v>480</v>
      </c>
      <c r="G15" s="1425" t="s">
        <v>1286</v>
      </c>
      <c r="H15" s="1425" t="s">
        <v>796</v>
      </c>
      <c r="I15" s="1425" t="s">
        <v>1307</v>
      </c>
      <c r="J15" s="1425">
        <v>-2094.1100000000001</v>
      </c>
      <c r="K15" s="1425" t="s">
        <v>2915</v>
      </c>
    </row>
    <row r="16" spans="1:11" ht="12.75">
      <c r="A16" s="1425" t="s">
        <v>1360</v>
      </c>
      <c r="B16" s="1425" t="s">
        <v>1150</v>
      </c>
      <c r="C16" s="1425" t="s">
        <v>1238</v>
      </c>
      <c r="D16" s="1425" t="s">
        <v>1430</v>
      </c>
      <c r="E16" s="1425" t="s">
        <v>1267</v>
      </c>
      <c r="F16" s="1425" t="s">
        <v>480</v>
      </c>
      <c r="G16" s="1425" t="s">
        <v>1286</v>
      </c>
      <c r="H16" s="1425" t="s">
        <v>796</v>
      </c>
      <c r="I16" s="1425" t="s">
        <v>1307</v>
      </c>
      <c r="J16" s="1425">
        <v>-2128.5599999999999</v>
      </c>
      <c r="K16" s="1425" t="s">
        <v>2915</v>
      </c>
    </row>
    <row r="17" spans="1:11" ht="12.75">
      <c r="A17" s="1425" t="s">
        <v>1360</v>
      </c>
      <c r="B17" s="1425" t="s">
        <v>1148</v>
      </c>
      <c r="C17" s="1425" t="s">
        <v>1238</v>
      </c>
      <c r="D17" s="1425" t="s">
        <v>1480</v>
      </c>
      <c r="E17" s="1425" t="s">
        <v>1263</v>
      </c>
      <c r="F17" s="1425" t="s">
        <v>627</v>
      </c>
      <c r="G17" s="1425" t="s">
        <v>1286</v>
      </c>
      <c r="H17" s="1425" t="s">
        <v>796</v>
      </c>
      <c r="I17" s="1425" t="s">
        <v>1322</v>
      </c>
      <c r="J17" s="1425">
        <v>-4508.6599999999999</v>
      </c>
      <c r="K17" s="1425" t="s">
        <v>2915</v>
      </c>
    </row>
    <row r="18" spans="1:11" ht="12.75">
      <c r="A18" s="1425" t="s">
        <v>1360</v>
      </c>
      <c r="B18" s="1425" t="s">
        <v>1148</v>
      </c>
      <c r="C18" s="1425" t="s">
        <v>1238</v>
      </c>
      <c r="D18" s="1425" t="s">
        <v>1480</v>
      </c>
      <c r="E18" s="1425" t="s">
        <v>1264</v>
      </c>
      <c r="F18" s="1425" t="s">
        <v>627</v>
      </c>
      <c r="G18" s="1425" t="s">
        <v>1286</v>
      </c>
      <c r="H18" s="1425" t="s">
        <v>796</v>
      </c>
      <c r="I18" s="1425" t="s">
        <v>1322</v>
      </c>
      <c r="J18" s="1425">
        <v>-4437.3699999999999</v>
      </c>
      <c r="K18" s="1425" t="s">
        <v>2915</v>
      </c>
    </row>
    <row r="19" spans="1:11" ht="12.75">
      <c r="A19" s="1425" t="s">
        <v>1360</v>
      </c>
      <c r="B19" s="1425" t="s">
        <v>1148</v>
      </c>
      <c r="C19" s="1425" t="s">
        <v>1238</v>
      </c>
      <c r="D19" s="1425" t="s">
        <v>1480</v>
      </c>
      <c r="E19" s="1425" t="s">
        <v>1265</v>
      </c>
      <c r="F19" s="1425" t="s">
        <v>627</v>
      </c>
      <c r="G19" s="1425" t="s">
        <v>1286</v>
      </c>
      <c r="H19" s="1425" t="s">
        <v>796</v>
      </c>
      <c r="I19" s="1425" t="s">
        <v>1322</v>
      </c>
      <c r="J19" s="1425">
        <v>-3519.25</v>
      </c>
      <c r="K19" s="1425" t="s">
        <v>2915</v>
      </c>
    </row>
    <row r="20" spans="1:11" ht="12.75">
      <c r="A20" s="1425" t="s">
        <v>1360</v>
      </c>
      <c r="B20" s="1425" t="s">
        <v>1148</v>
      </c>
      <c r="C20" s="1425" t="s">
        <v>1238</v>
      </c>
      <c r="D20" s="1425" t="s">
        <v>1480</v>
      </c>
      <c r="E20" s="1425" t="s">
        <v>1266</v>
      </c>
      <c r="F20" s="1425" t="s">
        <v>627</v>
      </c>
      <c r="G20" s="1425" t="s">
        <v>1286</v>
      </c>
      <c r="H20" s="1425" t="s">
        <v>796</v>
      </c>
      <c r="I20" s="1425" t="s">
        <v>1322</v>
      </c>
      <c r="J20" s="1425">
        <v>-4095.8699999999999</v>
      </c>
      <c r="K20" s="1425" t="s">
        <v>2915</v>
      </c>
    </row>
    <row r="21" spans="1:11" ht="12.75">
      <c r="A21" s="1425" t="s">
        <v>1360</v>
      </c>
      <c r="B21" s="1425" t="s">
        <v>1148</v>
      </c>
      <c r="C21" s="1425" t="s">
        <v>1238</v>
      </c>
      <c r="D21" s="1425" t="s">
        <v>1480</v>
      </c>
      <c r="E21" s="1425" t="s">
        <v>1267</v>
      </c>
      <c r="F21" s="1425" t="s">
        <v>627</v>
      </c>
      <c r="G21" s="1425" t="s">
        <v>1286</v>
      </c>
      <c r="H21" s="1425" t="s">
        <v>796</v>
      </c>
      <c r="I21" s="1425" t="s">
        <v>1322</v>
      </c>
      <c r="J21" s="1425">
        <v>-3390.5700000000002</v>
      </c>
      <c r="K21" s="1425" t="s">
        <v>2915</v>
      </c>
    </row>
    <row r="22" spans="1:11" ht="12.75">
      <c r="A22" s="1425" t="s">
        <v>1360</v>
      </c>
      <c r="B22" s="1425" t="s">
        <v>1148</v>
      </c>
      <c r="C22" s="1425" t="s">
        <v>1238</v>
      </c>
      <c r="D22" s="1425" t="s">
        <v>1430</v>
      </c>
      <c r="E22" s="1425" t="s">
        <v>1263</v>
      </c>
      <c r="F22" s="1425" t="s">
        <v>480</v>
      </c>
      <c r="G22" s="1425" t="s">
        <v>1286</v>
      </c>
      <c r="H22" s="1425" t="s">
        <v>796</v>
      </c>
      <c r="I22" s="1425" t="s">
        <v>1307</v>
      </c>
      <c r="J22" s="1425">
        <v>-2678.1399999999999</v>
      </c>
      <c r="K22" s="1425" t="s">
        <v>2915</v>
      </c>
    </row>
    <row r="23" spans="1:11" ht="12.75">
      <c r="A23" s="1425" t="s">
        <v>1360</v>
      </c>
      <c r="B23" s="1425" t="s">
        <v>1148</v>
      </c>
      <c r="C23" s="1425" t="s">
        <v>1238</v>
      </c>
      <c r="D23" s="1425" t="s">
        <v>1430</v>
      </c>
      <c r="E23" s="1425" t="s">
        <v>1264</v>
      </c>
      <c r="F23" s="1425" t="s">
        <v>480</v>
      </c>
      <c r="G23" s="1425" t="s">
        <v>1286</v>
      </c>
      <c r="H23" s="1425" t="s">
        <v>796</v>
      </c>
      <c r="I23" s="1425" t="s">
        <v>1307</v>
      </c>
      <c r="J23" s="1425">
        <v>-2636.9699999999998</v>
      </c>
      <c r="K23" s="1425" t="s">
        <v>2915</v>
      </c>
    </row>
    <row r="24" spans="1:11" ht="12.75">
      <c r="A24" s="1425" t="s">
        <v>1360</v>
      </c>
      <c r="B24" s="1425" t="s">
        <v>1148</v>
      </c>
      <c r="C24" s="1425" t="s">
        <v>1238</v>
      </c>
      <c r="D24" s="1425" t="s">
        <v>1430</v>
      </c>
      <c r="E24" s="1425" t="s">
        <v>1265</v>
      </c>
      <c r="F24" s="1425" t="s">
        <v>480</v>
      </c>
      <c r="G24" s="1425" t="s">
        <v>1286</v>
      </c>
      <c r="H24" s="1425" t="s">
        <v>796</v>
      </c>
      <c r="I24" s="1425" t="s">
        <v>1307</v>
      </c>
      <c r="J24" s="1425">
        <v>-2594.9499999999998</v>
      </c>
      <c r="K24" s="1425" t="s">
        <v>2915</v>
      </c>
    </row>
    <row r="25" spans="1:11" ht="12.75">
      <c r="A25" s="1425" t="s">
        <v>1360</v>
      </c>
      <c r="B25" s="1425" t="s">
        <v>1148</v>
      </c>
      <c r="C25" s="1425" t="s">
        <v>1238</v>
      </c>
      <c r="D25" s="1425" t="s">
        <v>1430</v>
      </c>
      <c r="E25" s="1425" t="s">
        <v>1266</v>
      </c>
      <c r="F25" s="1425" t="s">
        <v>480</v>
      </c>
      <c r="G25" s="1425" t="s">
        <v>1286</v>
      </c>
      <c r="H25" s="1425" t="s">
        <v>796</v>
      </c>
      <c r="I25" s="1425" t="s">
        <v>1307</v>
      </c>
      <c r="J25" s="1425">
        <v>-2586.5500000000002</v>
      </c>
      <c r="K25" s="1425" t="s">
        <v>2915</v>
      </c>
    </row>
    <row r="26" spans="1:11" ht="12.75">
      <c r="A26" s="1425" t="s">
        <v>1360</v>
      </c>
      <c r="B26" s="1425" t="s">
        <v>1148</v>
      </c>
      <c r="C26" s="1425" t="s">
        <v>1238</v>
      </c>
      <c r="D26" s="1425" t="s">
        <v>1430</v>
      </c>
      <c r="E26" s="1425" t="s">
        <v>1267</v>
      </c>
      <c r="F26" s="1425" t="s">
        <v>480</v>
      </c>
      <c r="G26" s="1425" t="s">
        <v>1286</v>
      </c>
      <c r="H26" s="1425" t="s">
        <v>796</v>
      </c>
      <c r="I26" s="1425" t="s">
        <v>1307</v>
      </c>
      <c r="J26" s="1425">
        <v>-2678.9899999999998</v>
      </c>
      <c r="K26" s="1425" t="s">
        <v>2915</v>
      </c>
    </row>
    <row r="27" spans="1:13" ht="12.75">
      <c r="A27" s="1425" t="s">
        <v>1360</v>
      </c>
      <c r="B27" s="1425" t="s">
        <v>1252</v>
      </c>
      <c r="C27" s="1425" t="s">
        <v>116</v>
      </c>
      <c r="D27" s="1425" t="s">
        <v>1431</v>
      </c>
      <c r="E27" s="1425" t="s">
        <v>1263</v>
      </c>
      <c r="F27" s="1425" t="s">
        <v>504</v>
      </c>
      <c r="G27" s="1425" t="s">
        <v>1286</v>
      </c>
      <c r="H27" s="1425" t="s">
        <v>796</v>
      </c>
      <c r="I27" s="1425" t="s">
        <v>481</v>
      </c>
      <c r="J27" s="1425">
        <v>-24142.82</v>
      </c>
      <c r="K27" s="1425" t="s">
        <v>2915</v>
      </c>
      <c r="M27" s="200"/>
    </row>
    <row r="28" spans="1:13" ht="12.75">
      <c r="A28" s="1425" t="s">
        <v>1360</v>
      </c>
      <c r="B28" s="1425" t="s">
        <v>1252</v>
      </c>
      <c r="C28" s="1425" t="s">
        <v>116</v>
      </c>
      <c r="D28" s="1425" t="s">
        <v>1431</v>
      </c>
      <c r="E28" s="1425" t="s">
        <v>1264</v>
      </c>
      <c r="F28" s="1425" t="s">
        <v>504</v>
      </c>
      <c r="G28" s="1425" t="s">
        <v>1286</v>
      </c>
      <c r="H28" s="1425" t="s">
        <v>796</v>
      </c>
      <c r="I28" s="1425" t="s">
        <v>481</v>
      </c>
      <c r="J28" s="1425">
        <v>-5836.9200000000001</v>
      </c>
      <c r="K28" s="1425" t="s">
        <v>2915</v>
      </c>
      <c r="M28" s="200"/>
    </row>
    <row r="29" spans="1:13" ht="12.75">
      <c r="A29" s="1425" t="s">
        <v>1360</v>
      </c>
      <c r="B29" s="1425" t="s">
        <v>1252</v>
      </c>
      <c r="C29" s="1425" t="s">
        <v>116</v>
      </c>
      <c r="D29" s="1425" t="s">
        <v>1431</v>
      </c>
      <c r="E29" s="1425" t="s">
        <v>1265</v>
      </c>
      <c r="F29" s="1425" t="s">
        <v>504</v>
      </c>
      <c r="G29" s="1425" t="s">
        <v>1286</v>
      </c>
      <c r="H29" s="1425" t="s">
        <v>796</v>
      </c>
      <c r="I29" s="1425" t="s">
        <v>481</v>
      </c>
      <c r="J29" s="1425">
        <v>-29357.650000000001</v>
      </c>
      <c r="K29" s="1425" t="s">
        <v>2915</v>
      </c>
      <c r="M29" s="200"/>
    </row>
    <row r="30" spans="1:13" ht="12.75">
      <c r="A30" s="1425" t="s">
        <v>1360</v>
      </c>
      <c r="B30" s="1425" t="s">
        <v>1252</v>
      </c>
      <c r="C30" s="1425" t="s">
        <v>116</v>
      </c>
      <c r="D30" s="1425" t="s">
        <v>1431</v>
      </c>
      <c r="E30" s="1425" t="s">
        <v>1266</v>
      </c>
      <c r="F30" s="1425" t="s">
        <v>504</v>
      </c>
      <c r="G30" s="1425" t="s">
        <v>1286</v>
      </c>
      <c r="H30" s="1425" t="s">
        <v>796</v>
      </c>
      <c r="I30" s="1425" t="s">
        <v>481</v>
      </c>
      <c r="J30" s="1425">
        <v>-29357.650000000001</v>
      </c>
      <c r="K30" s="1425" t="s">
        <v>2915</v>
      </c>
      <c r="M30" s="200"/>
    </row>
    <row r="31" spans="1:13" ht="12.75">
      <c r="A31" s="1425" t="s">
        <v>1360</v>
      </c>
      <c r="B31" s="1425" t="s">
        <v>1252</v>
      </c>
      <c r="C31" s="1425" t="s">
        <v>116</v>
      </c>
      <c r="D31" s="1425" t="s">
        <v>1431</v>
      </c>
      <c r="E31" s="1425" t="s">
        <v>1267</v>
      </c>
      <c r="F31" s="1425" t="s">
        <v>504</v>
      </c>
      <c r="G31" s="1425" t="s">
        <v>1286</v>
      </c>
      <c r="H31" s="1425" t="s">
        <v>796</v>
      </c>
      <c r="I31" s="1425" t="s">
        <v>481</v>
      </c>
      <c r="J31" s="1425">
        <v>-24179.779999999999</v>
      </c>
      <c r="K31" s="1425" t="s">
        <v>2915</v>
      </c>
      <c r="M31" s="200"/>
    </row>
    <row r="32" spans="1:13" ht="12.75">
      <c r="A32" s="1425" t="s">
        <v>1360</v>
      </c>
      <c r="B32" s="1425" t="s">
        <v>1252</v>
      </c>
      <c r="C32" s="1425" t="s">
        <v>116</v>
      </c>
      <c r="D32" s="1425" t="s">
        <v>2917</v>
      </c>
      <c r="E32" s="1425" t="s">
        <v>1263</v>
      </c>
      <c r="F32" s="1425" t="s">
        <v>480</v>
      </c>
      <c r="G32" s="1425" t="s">
        <v>1286</v>
      </c>
      <c r="H32" s="1425" t="s">
        <v>796</v>
      </c>
      <c r="I32" s="1425" t="s">
        <v>390</v>
      </c>
      <c r="J32" s="1425">
        <v>-91.079999999999998</v>
      </c>
      <c r="K32" s="1425" t="s">
        <v>2915</v>
      </c>
      <c r="M32" s="200"/>
    </row>
    <row r="33" spans="1:11" ht="12.75">
      <c r="A33" s="1425" t="s">
        <v>1360</v>
      </c>
      <c r="B33" s="1425" t="s">
        <v>1252</v>
      </c>
      <c r="C33" s="1425" t="s">
        <v>116</v>
      </c>
      <c r="D33" s="1425" t="s">
        <v>2917</v>
      </c>
      <c r="E33" s="1425" t="s">
        <v>1265</v>
      </c>
      <c r="F33" s="1425" t="s">
        <v>480</v>
      </c>
      <c r="G33" s="1425" t="s">
        <v>1286</v>
      </c>
      <c r="H33" s="1425" t="s">
        <v>796</v>
      </c>
      <c r="I33" s="1425" t="s">
        <v>390</v>
      </c>
      <c r="J33" s="1425">
        <v>-275.82999999999998</v>
      </c>
      <c r="K33" s="1425" t="s">
        <v>2915</v>
      </c>
    </row>
    <row r="34" spans="1:11" ht="12.75">
      <c r="A34" s="1425" t="s">
        <v>1360</v>
      </c>
      <c r="B34" s="1425" t="s">
        <v>1252</v>
      </c>
      <c r="C34" s="1425" t="s">
        <v>116</v>
      </c>
      <c r="D34" s="1425" t="s">
        <v>2917</v>
      </c>
      <c r="E34" s="1425" t="s">
        <v>1266</v>
      </c>
      <c r="F34" s="1425" t="s">
        <v>480</v>
      </c>
      <c r="G34" s="1425" t="s">
        <v>1286</v>
      </c>
      <c r="H34" s="1425" t="s">
        <v>796</v>
      </c>
      <c r="I34" s="1425" t="s">
        <v>390</v>
      </c>
      <c r="J34" s="1425">
        <v>-87.209999999999994</v>
      </c>
      <c r="K34" s="1425" t="s">
        <v>2915</v>
      </c>
    </row>
    <row r="35" spans="1:11" ht="12.75">
      <c r="A35" s="1425" t="s">
        <v>1360</v>
      </c>
      <c r="B35" s="1425" t="s">
        <v>1252</v>
      </c>
      <c r="C35" s="1425" t="s">
        <v>116</v>
      </c>
      <c r="D35" s="1425" t="s">
        <v>2917</v>
      </c>
      <c r="E35" s="1425" t="s">
        <v>1267</v>
      </c>
      <c r="F35" s="1425" t="s">
        <v>480</v>
      </c>
      <c r="G35" s="1425" t="s">
        <v>1286</v>
      </c>
      <c r="H35" s="1425" t="s">
        <v>796</v>
      </c>
      <c r="I35" s="1425" t="s">
        <v>390</v>
      </c>
      <c r="J35" s="1425">
        <v>-120.76000000000001</v>
      </c>
      <c r="K35" s="1425" t="s">
        <v>2915</v>
      </c>
    </row>
    <row r="36" spans="1:11" ht="12.75">
      <c r="A36" s="1425" t="s">
        <v>1360</v>
      </c>
      <c r="B36" s="1425" t="s">
        <v>1252</v>
      </c>
      <c r="C36" s="1425" t="s">
        <v>116</v>
      </c>
      <c r="D36" s="1425" t="s">
        <v>1481</v>
      </c>
      <c r="E36" s="1425" t="s">
        <v>1263</v>
      </c>
      <c r="F36" s="1425" t="s">
        <v>627</v>
      </c>
      <c r="G36" s="1425" t="s">
        <v>1286</v>
      </c>
      <c r="H36" s="1425" t="s">
        <v>796</v>
      </c>
      <c r="I36" s="1425" t="s">
        <v>475</v>
      </c>
      <c r="J36" s="1425">
        <v>-1073434.95</v>
      </c>
      <c r="K36" s="1425" t="s">
        <v>2915</v>
      </c>
    </row>
    <row r="37" spans="1:11" ht="12.75">
      <c r="A37" s="1425" t="s">
        <v>1360</v>
      </c>
      <c r="B37" s="1425" t="s">
        <v>1252</v>
      </c>
      <c r="C37" s="1425" t="s">
        <v>116</v>
      </c>
      <c r="D37" s="1425" t="s">
        <v>1481</v>
      </c>
      <c r="E37" s="1425" t="s">
        <v>1264</v>
      </c>
      <c r="F37" s="1425" t="s">
        <v>627</v>
      </c>
      <c r="G37" s="1425" t="s">
        <v>1286</v>
      </c>
      <c r="H37" s="1425" t="s">
        <v>796</v>
      </c>
      <c r="I37" s="1425" t="s">
        <v>475</v>
      </c>
      <c r="J37" s="1425">
        <v>-1215396.79</v>
      </c>
      <c r="K37" s="1425" t="s">
        <v>2915</v>
      </c>
    </row>
    <row r="38" spans="1:11" ht="12.75">
      <c r="A38" s="1425" t="s">
        <v>1360</v>
      </c>
      <c r="B38" s="1425" t="s">
        <v>1252</v>
      </c>
      <c r="C38" s="1425" t="s">
        <v>116</v>
      </c>
      <c r="D38" s="1425" t="s">
        <v>1481</v>
      </c>
      <c r="E38" s="1425" t="s">
        <v>1265</v>
      </c>
      <c r="F38" s="1425" t="s">
        <v>627</v>
      </c>
      <c r="G38" s="1425" t="s">
        <v>1286</v>
      </c>
      <c r="H38" s="1425" t="s">
        <v>796</v>
      </c>
      <c r="I38" s="1425" t="s">
        <v>475</v>
      </c>
      <c r="J38" s="1425">
        <v>-1173878.6399999999</v>
      </c>
      <c r="K38" s="1425" t="s">
        <v>2915</v>
      </c>
    </row>
    <row r="39" spans="1:11" ht="12.75">
      <c r="A39" s="1425" t="s">
        <v>1360</v>
      </c>
      <c r="B39" s="1425" t="s">
        <v>1252</v>
      </c>
      <c r="C39" s="1425" t="s">
        <v>116</v>
      </c>
      <c r="D39" s="1425" t="s">
        <v>1481</v>
      </c>
      <c r="E39" s="1425" t="s">
        <v>1266</v>
      </c>
      <c r="F39" s="1425" t="s">
        <v>627</v>
      </c>
      <c r="G39" s="1425" t="s">
        <v>1286</v>
      </c>
      <c r="H39" s="1425" t="s">
        <v>796</v>
      </c>
      <c r="I39" s="1425" t="s">
        <v>475</v>
      </c>
      <c r="J39" s="1425">
        <v>-881987.64000000001</v>
      </c>
      <c r="K39" s="1425" t="s">
        <v>2915</v>
      </c>
    </row>
    <row r="40" spans="1:11" ht="12.75">
      <c r="A40" s="1425" t="s">
        <v>1360</v>
      </c>
      <c r="B40" s="1425" t="s">
        <v>1252</v>
      </c>
      <c r="C40" s="1425" t="s">
        <v>116</v>
      </c>
      <c r="D40" s="1425" t="s">
        <v>1481</v>
      </c>
      <c r="E40" s="1425" t="s">
        <v>1267</v>
      </c>
      <c r="F40" s="1425" t="s">
        <v>627</v>
      </c>
      <c r="G40" s="1425" t="s">
        <v>1286</v>
      </c>
      <c r="H40" s="1425" t="s">
        <v>796</v>
      </c>
      <c r="I40" s="1425" t="s">
        <v>475</v>
      </c>
      <c r="J40" s="1425">
        <v>-975451.20999999996</v>
      </c>
      <c r="K40" s="1425" t="s">
        <v>2915</v>
      </c>
    </row>
    <row r="41" spans="1:11" ht="12.75">
      <c r="A41" s="1425" t="s">
        <v>1360</v>
      </c>
      <c r="B41" s="1425" t="s">
        <v>1252</v>
      </c>
      <c r="C41" s="1425" t="s">
        <v>116</v>
      </c>
      <c r="D41" s="1425" t="s">
        <v>1385</v>
      </c>
      <c r="E41" s="1425" t="s">
        <v>1263</v>
      </c>
      <c r="F41" s="1425" t="s">
        <v>631</v>
      </c>
      <c r="G41" s="1425" t="s">
        <v>1286</v>
      </c>
      <c r="H41" s="1425" t="s">
        <v>796</v>
      </c>
      <c r="I41" s="1425" t="s">
        <v>475</v>
      </c>
      <c r="J41" s="1425">
        <v>-349806.96000000002</v>
      </c>
      <c r="K41" s="1425" t="s">
        <v>2915</v>
      </c>
    </row>
    <row r="42" spans="1:11" ht="12.75">
      <c r="A42" s="1425" t="s">
        <v>1360</v>
      </c>
      <c r="B42" s="1425" t="s">
        <v>1252</v>
      </c>
      <c r="C42" s="1425" t="s">
        <v>116</v>
      </c>
      <c r="D42" s="1425" t="s">
        <v>1385</v>
      </c>
      <c r="E42" s="1425" t="s">
        <v>1264</v>
      </c>
      <c r="F42" s="1425" t="s">
        <v>631</v>
      </c>
      <c r="G42" s="1425" t="s">
        <v>1286</v>
      </c>
      <c r="H42" s="1425" t="s">
        <v>796</v>
      </c>
      <c r="I42" s="1425" t="s">
        <v>475</v>
      </c>
      <c r="J42" s="1425">
        <v>-378329.16999999998</v>
      </c>
      <c r="K42" s="1425" t="s">
        <v>2915</v>
      </c>
    </row>
    <row r="43" spans="1:11" ht="12.75">
      <c r="A43" s="1425" t="s">
        <v>1360</v>
      </c>
      <c r="B43" s="1425" t="s">
        <v>1252</v>
      </c>
      <c r="C43" s="1425" t="s">
        <v>116</v>
      </c>
      <c r="D43" s="1425" t="s">
        <v>1385</v>
      </c>
      <c r="E43" s="1425" t="s">
        <v>1265</v>
      </c>
      <c r="F43" s="1425" t="s">
        <v>631</v>
      </c>
      <c r="G43" s="1425" t="s">
        <v>1286</v>
      </c>
      <c r="H43" s="1425" t="s">
        <v>796</v>
      </c>
      <c r="I43" s="1425" t="s">
        <v>475</v>
      </c>
      <c r="J43" s="1425">
        <v>-253444.06</v>
      </c>
      <c r="K43" s="1425" t="s">
        <v>2915</v>
      </c>
    </row>
    <row r="44" spans="1:11" ht="12.75">
      <c r="A44" s="1425" t="s">
        <v>1360</v>
      </c>
      <c r="B44" s="1425" t="s">
        <v>1252</v>
      </c>
      <c r="C44" s="1425" t="s">
        <v>116</v>
      </c>
      <c r="D44" s="1425" t="s">
        <v>1385</v>
      </c>
      <c r="E44" s="1425" t="s">
        <v>1266</v>
      </c>
      <c r="F44" s="1425" t="s">
        <v>631</v>
      </c>
      <c r="G44" s="1425" t="s">
        <v>1286</v>
      </c>
      <c r="H44" s="1425" t="s">
        <v>796</v>
      </c>
      <c r="I44" s="1425" t="s">
        <v>475</v>
      </c>
      <c r="J44" s="1425">
        <v>-236518.29000000001</v>
      </c>
      <c r="K44" s="1425" t="s">
        <v>2915</v>
      </c>
    </row>
    <row r="45" spans="1:11" ht="12.75">
      <c r="A45" s="1425" t="s">
        <v>1360</v>
      </c>
      <c r="B45" s="1425" t="s">
        <v>1252</v>
      </c>
      <c r="C45" s="1425" t="s">
        <v>116</v>
      </c>
      <c r="D45" s="1425" t="s">
        <v>1385</v>
      </c>
      <c r="E45" s="1425" t="s">
        <v>1267</v>
      </c>
      <c r="F45" s="1425" t="s">
        <v>631</v>
      </c>
      <c r="G45" s="1425" t="s">
        <v>1286</v>
      </c>
      <c r="H45" s="1425" t="s">
        <v>796</v>
      </c>
      <c r="I45" s="1425" t="s">
        <v>475</v>
      </c>
      <c r="J45" s="1425">
        <v>-312136.89000000001</v>
      </c>
      <c r="K45" s="1425" t="s">
        <v>2915</v>
      </c>
    </row>
    <row r="46" spans="1:11" ht="12.75">
      <c r="A46" s="1425" t="s">
        <v>1360</v>
      </c>
      <c r="B46" s="1425" t="s">
        <v>1252</v>
      </c>
      <c r="C46" s="1425" t="s">
        <v>116</v>
      </c>
      <c r="D46" s="1425" t="s">
        <v>1410</v>
      </c>
      <c r="E46" s="1425" t="s">
        <v>1263</v>
      </c>
      <c r="F46" s="1425" t="s">
        <v>634</v>
      </c>
      <c r="G46" s="1425" t="s">
        <v>1286</v>
      </c>
      <c r="H46" s="1425" t="s">
        <v>796</v>
      </c>
      <c r="I46" s="1425" t="s">
        <v>475</v>
      </c>
      <c r="J46" s="1425">
        <v>-788.76999999999998</v>
      </c>
      <c r="K46" s="1425" t="s">
        <v>2915</v>
      </c>
    </row>
    <row r="47" spans="1:11" ht="12.75">
      <c r="A47" s="1425" t="s">
        <v>1360</v>
      </c>
      <c r="B47" s="1425" t="s">
        <v>1252</v>
      </c>
      <c r="C47" s="1425" t="s">
        <v>116</v>
      </c>
      <c r="D47" s="1425" t="s">
        <v>1410</v>
      </c>
      <c r="E47" s="1425" t="s">
        <v>1264</v>
      </c>
      <c r="F47" s="1425" t="s">
        <v>634</v>
      </c>
      <c r="G47" s="1425" t="s">
        <v>1286</v>
      </c>
      <c r="H47" s="1425" t="s">
        <v>796</v>
      </c>
      <c r="I47" s="1425" t="s">
        <v>475</v>
      </c>
      <c r="J47" s="1425">
        <v>-524.22000000000003</v>
      </c>
      <c r="K47" s="1425" t="s">
        <v>2915</v>
      </c>
    </row>
    <row r="48" spans="1:11" ht="12.75">
      <c r="A48" s="1425" t="s">
        <v>1360</v>
      </c>
      <c r="B48" s="1425" t="s">
        <v>1252</v>
      </c>
      <c r="C48" s="1425" t="s">
        <v>116</v>
      </c>
      <c r="D48" s="1425" t="s">
        <v>1410</v>
      </c>
      <c r="E48" s="1425" t="s">
        <v>1265</v>
      </c>
      <c r="F48" s="1425" t="s">
        <v>634</v>
      </c>
      <c r="G48" s="1425" t="s">
        <v>1286</v>
      </c>
      <c r="H48" s="1425" t="s">
        <v>796</v>
      </c>
      <c r="I48" s="1425" t="s">
        <v>475</v>
      </c>
      <c r="J48" s="1425">
        <v>-924.86000000000001</v>
      </c>
      <c r="K48" s="1425" t="s">
        <v>2915</v>
      </c>
    </row>
    <row r="49" spans="1:11" ht="12.75">
      <c r="A49" s="1425" t="s">
        <v>1360</v>
      </c>
      <c r="B49" s="1425" t="s">
        <v>1252</v>
      </c>
      <c r="C49" s="1425" t="s">
        <v>116</v>
      </c>
      <c r="D49" s="1425" t="s">
        <v>1410</v>
      </c>
      <c r="E49" s="1425" t="s">
        <v>1266</v>
      </c>
      <c r="F49" s="1425" t="s">
        <v>634</v>
      </c>
      <c r="G49" s="1425" t="s">
        <v>1286</v>
      </c>
      <c r="H49" s="1425" t="s">
        <v>796</v>
      </c>
      <c r="I49" s="1425" t="s">
        <v>475</v>
      </c>
      <c r="J49" s="1425">
        <v>-1502.3599999999999</v>
      </c>
      <c r="K49" s="1425" t="s">
        <v>2915</v>
      </c>
    </row>
    <row r="50" spans="1:11" ht="12.75">
      <c r="A50" s="1425" t="s">
        <v>1360</v>
      </c>
      <c r="B50" s="1425" t="s">
        <v>1252</v>
      </c>
      <c r="C50" s="1425" t="s">
        <v>116</v>
      </c>
      <c r="D50" s="1425" t="s">
        <v>1410</v>
      </c>
      <c r="E50" s="1425" t="s">
        <v>1267</v>
      </c>
      <c r="F50" s="1425" t="s">
        <v>634</v>
      </c>
      <c r="G50" s="1425" t="s">
        <v>1286</v>
      </c>
      <c r="H50" s="1425" t="s">
        <v>796</v>
      </c>
      <c r="I50" s="1425" t="s">
        <v>475</v>
      </c>
      <c r="J50" s="1425">
        <v>-502.88999999999999</v>
      </c>
      <c r="K50" s="1425" t="s">
        <v>2915</v>
      </c>
    </row>
    <row r="51" spans="1:11" ht="12.75">
      <c r="A51" s="1425" t="s">
        <v>1360</v>
      </c>
      <c r="B51" s="1425" t="s">
        <v>1252</v>
      </c>
      <c r="C51" s="1425" t="s">
        <v>116</v>
      </c>
      <c r="D51" s="1425" t="s">
        <v>1472</v>
      </c>
      <c r="E51" s="1425" t="s">
        <v>1263</v>
      </c>
      <c r="F51" s="1425" t="s">
        <v>638</v>
      </c>
      <c r="G51" s="1425" t="s">
        <v>1286</v>
      </c>
      <c r="H51" s="1425" t="s">
        <v>796</v>
      </c>
      <c r="I51" s="1425" t="s">
        <v>475</v>
      </c>
      <c r="J51" s="1425">
        <v>-13469.25</v>
      </c>
      <c r="K51" s="1425" t="s">
        <v>2915</v>
      </c>
    </row>
    <row r="52" spans="1:11" ht="12.75">
      <c r="A52" s="1425" t="s">
        <v>1360</v>
      </c>
      <c r="B52" s="1425" t="s">
        <v>1252</v>
      </c>
      <c r="C52" s="1425" t="s">
        <v>116</v>
      </c>
      <c r="D52" s="1425" t="s">
        <v>1472</v>
      </c>
      <c r="E52" s="1425" t="s">
        <v>1264</v>
      </c>
      <c r="F52" s="1425" t="s">
        <v>638</v>
      </c>
      <c r="G52" s="1425" t="s">
        <v>1286</v>
      </c>
      <c r="H52" s="1425" t="s">
        <v>796</v>
      </c>
      <c r="I52" s="1425" t="s">
        <v>475</v>
      </c>
      <c r="J52" s="1425">
        <v>-13592.1</v>
      </c>
      <c r="K52" s="1425" t="s">
        <v>2915</v>
      </c>
    </row>
    <row r="53" spans="1:11" ht="12.75">
      <c r="A53" s="1425" t="s">
        <v>1360</v>
      </c>
      <c r="B53" s="1425" t="s">
        <v>1252</v>
      </c>
      <c r="C53" s="1425" t="s">
        <v>116</v>
      </c>
      <c r="D53" s="1425" t="s">
        <v>1472</v>
      </c>
      <c r="E53" s="1425" t="s">
        <v>1265</v>
      </c>
      <c r="F53" s="1425" t="s">
        <v>638</v>
      </c>
      <c r="G53" s="1425" t="s">
        <v>1286</v>
      </c>
      <c r="H53" s="1425" t="s">
        <v>796</v>
      </c>
      <c r="I53" s="1425" t="s">
        <v>475</v>
      </c>
      <c r="J53" s="1425">
        <v>-23736.040000000001</v>
      </c>
      <c r="K53" s="1425" t="s">
        <v>2915</v>
      </c>
    </row>
    <row r="54" spans="1:11" ht="12.75">
      <c r="A54" s="1425" t="s">
        <v>1360</v>
      </c>
      <c r="B54" s="1425" t="s">
        <v>1252</v>
      </c>
      <c r="C54" s="1425" t="s">
        <v>116</v>
      </c>
      <c r="D54" s="1425" t="s">
        <v>1472</v>
      </c>
      <c r="E54" s="1425" t="s">
        <v>1266</v>
      </c>
      <c r="F54" s="1425" t="s">
        <v>638</v>
      </c>
      <c r="G54" s="1425" t="s">
        <v>1286</v>
      </c>
      <c r="H54" s="1425" t="s">
        <v>796</v>
      </c>
      <c r="I54" s="1425" t="s">
        <v>475</v>
      </c>
      <c r="J54" s="1425">
        <v>-13265.780000000001</v>
      </c>
      <c r="K54" s="1425" t="s">
        <v>2915</v>
      </c>
    </row>
    <row r="55" spans="1:11" ht="12.75">
      <c r="A55" s="1425" t="s">
        <v>1360</v>
      </c>
      <c r="B55" s="1425" t="s">
        <v>1252</v>
      </c>
      <c r="C55" s="1425" t="s">
        <v>116</v>
      </c>
      <c r="D55" s="1425" t="s">
        <v>1472</v>
      </c>
      <c r="E55" s="1425" t="s">
        <v>1267</v>
      </c>
      <c r="F55" s="1425" t="s">
        <v>638</v>
      </c>
      <c r="G55" s="1425" t="s">
        <v>1286</v>
      </c>
      <c r="H55" s="1425" t="s">
        <v>796</v>
      </c>
      <c r="I55" s="1425" t="s">
        <v>475</v>
      </c>
      <c r="J55" s="1425">
        <v>-12121.02</v>
      </c>
      <c r="K55" s="1425" t="s">
        <v>2915</v>
      </c>
    </row>
    <row r="56" spans="1:11" ht="12.75">
      <c r="A56" s="1425" t="s">
        <v>1360</v>
      </c>
      <c r="B56" s="1425" t="s">
        <v>1252</v>
      </c>
      <c r="C56" s="1425" t="s">
        <v>116</v>
      </c>
      <c r="D56" s="1425" t="s">
        <v>1386</v>
      </c>
      <c r="E56" s="1425" t="s">
        <v>1263</v>
      </c>
      <c r="F56" s="1425" t="s">
        <v>631</v>
      </c>
      <c r="G56" s="1425" t="s">
        <v>1286</v>
      </c>
      <c r="H56" s="1425" t="s">
        <v>796</v>
      </c>
      <c r="I56" s="1425" t="s">
        <v>475</v>
      </c>
      <c r="J56" s="1425">
        <v>-56.890000000000001</v>
      </c>
      <c r="K56" s="1425" t="s">
        <v>2915</v>
      </c>
    </row>
    <row r="57" spans="1:11" ht="12.75">
      <c r="A57" s="1425" t="s">
        <v>1360</v>
      </c>
      <c r="B57" s="1425" t="s">
        <v>1252</v>
      </c>
      <c r="C57" s="1425" t="s">
        <v>116</v>
      </c>
      <c r="D57" s="1425" t="s">
        <v>1386</v>
      </c>
      <c r="E57" s="1425" t="s">
        <v>1264</v>
      </c>
      <c r="F57" s="1425" t="s">
        <v>631</v>
      </c>
      <c r="G57" s="1425" t="s">
        <v>1286</v>
      </c>
      <c r="H57" s="1425" t="s">
        <v>796</v>
      </c>
      <c r="I57" s="1425" t="s">
        <v>475</v>
      </c>
      <c r="J57" s="1425">
        <v>-5133.1899999999996</v>
      </c>
      <c r="K57" s="1425" t="s">
        <v>2915</v>
      </c>
    </row>
    <row r="58" spans="1:11" ht="12.75">
      <c r="A58" s="1425" t="s">
        <v>1360</v>
      </c>
      <c r="B58" s="1425" t="s">
        <v>1252</v>
      </c>
      <c r="C58" s="1425" t="s">
        <v>116</v>
      </c>
      <c r="D58" s="1425" t="s">
        <v>1386</v>
      </c>
      <c r="E58" s="1425" t="s">
        <v>1265</v>
      </c>
      <c r="F58" s="1425" t="s">
        <v>631</v>
      </c>
      <c r="G58" s="1425" t="s">
        <v>1286</v>
      </c>
      <c r="H58" s="1425" t="s">
        <v>796</v>
      </c>
      <c r="I58" s="1425" t="s">
        <v>475</v>
      </c>
      <c r="J58" s="1425">
        <v>-315.07999999999998</v>
      </c>
      <c r="K58" s="1425" t="s">
        <v>2915</v>
      </c>
    </row>
    <row r="59" spans="1:11" ht="12.75">
      <c r="A59" s="1425" t="s">
        <v>1360</v>
      </c>
      <c r="B59" s="1425" t="s">
        <v>1252</v>
      </c>
      <c r="C59" s="1425" t="s">
        <v>116</v>
      </c>
      <c r="D59" s="1425" t="s">
        <v>1386</v>
      </c>
      <c r="E59" s="1425" t="s">
        <v>1266</v>
      </c>
      <c r="F59" s="1425" t="s">
        <v>631</v>
      </c>
      <c r="G59" s="1425" t="s">
        <v>1286</v>
      </c>
      <c r="H59" s="1425" t="s">
        <v>796</v>
      </c>
      <c r="I59" s="1425" t="s">
        <v>475</v>
      </c>
      <c r="J59" s="1425">
        <v>-10836.969999999999</v>
      </c>
      <c r="K59" s="1425" t="s">
        <v>2915</v>
      </c>
    </row>
    <row r="60" spans="1:11" ht="12.75">
      <c r="A60" s="1425" t="s">
        <v>1360</v>
      </c>
      <c r="B60" s="1425" t="s">
        <v>1252</v>
      </c>
      <c r="C60" s="1425" t="s">
        <v>116</v>
      </c>
      <c r="D60" s="1425" t="s">
        <v>1386</v>
      </c>
      <c r="E60" s="1425" t="s">
        <v>1267</v>
      </c>
      <c r="F60" s="1425" t="s">
        <v>631</v>
      </c>
      <c r="G60" s="1425" t="s">
        <v>1286</v>
      </c>
      <c r="H60" s="1425" t="s">
        <v>796</v>
      </c>
      <c r="I60" s="1425" t="s">
        <v>475</v>
      </c>
      <c r="J60" s="1425">
        <v>-4092.52</v>
      </c>
      <c r="K60" s="1425" t="s">
        <v>2915</v>
      </c>
    </row>
    <row r="61" spans="1:11" ht="12.75">
      <c r="A61" s="1425" t="s">
        <v>1360</v>
      </c>
      <c r="B61" s="1425" t="s">
        <v>1252</v>
      </c>
      <c r="C61" s="1425" t="s">
        <v>116</v>
      </c>
      <c r="D61" s="1425" t="s">
        <v>1473</v>
      </c>
      <c r="E61" s="1425" t="s">
        <v>1263</v>
      </c>
      <c r="F61" s="1425" t="s">
        <v>479</v>
      </c>
      <c r="G61" s="1425" t="s">
        <v>1286</v>
      </c>
      <c r="H61" s="1425" t="s">
        <v>796</v>
      </c>
      <c r="I61" s="1425" t="s">
        <v>479</v>
      </c>
      <c r="J61" s="1425">
        <v>-81775.779999999999</v>
      </c>
      <c r="K61" s="1425" t="s">
        <v>2915</v>
      </c>
    </row>
    <row r="62" spans="1:11" ht="12.75">
      <c r="A62" s="1425" t="s">
        <v>1360</v>
      </c>
      <c r="B62" s="1425" t="s">
        <v>1252</v>
      </c>
      <c r="C62" s="1425" t="s">
        <v>116</v>
      </c>
      <c r="D62" s="1425" t="s">
        <v>1473</v>
      </c>
      <c r="E62" s="1425" t="s">
        <v>1264</v>
      </c>
      <c r="F62" s="1425" t="s">
        <v>479</v>
      </c>
      <c r="G62" s="1425" t="s">
        <v>1286</v>
      </c>
      <c r="H62" s="1425" t="s">
        <v>796</v>
      </c>
      <c r="I62" s="1425" t="s">
        <v>479</v>
      </c>
      <c r="J62" s="1425">
        <v>-81184.630000000005</v>
      </c>
      <c r="K62" s="1425" t="s">
        <v>2915</v>
      </c>
    </row>
    <row r="63" spans="1:11" ht="12.75">
      <c r="A63" s="1425" t="s">
        <v>1360</v>
      </c>
      <c r="B63" s="1425" t="s">
        <v>1252</v>
      </c>
      <c r="C63" s="1425" t="s">
        <v>116</v>
      </c>
      <c r="D63" s="1425" t="s">
        <v>1473</v>
      </c>
      <c r="E63" s="1425" t="s">
        <v>1265</v>
      </c>
      <c r="F63" s="1425" t="s">
        <v>479</v>
      </c>
      <c r="G63" s="1425" t="s">
        <v>1286</v>
      </c>
      <c r="H63" s="1425" t="s">
        <v>796</v>
      </c>
      <c r="I63" s="1425" t="s">
        <v>479</v>
      </c>
      <c r="J63" s="1425">
        <v>-73308.970000000001</v>
      </c>
      <c r="K63" s="1425" t="s">
        <v>2915</v>
      </c>
    </row>
    <row r="64" spans="1:11" ht="12.75">
      <c r="A64" s="1425" t="s">
        <v>1360</v>
      </c>
      <c r="B64" s="1425" t="s">
        <v>1252</v>
      </c>
      <c r="C64" s="1425" t="s">
        <v>116</v>
      </c>
      <c r="D64" s="1425" t="s">
        <v>1473</v>
      </c>
      <c r="E64" s="1425" t="s">
        <v>1266</v>
      </c>
      <c r="F64" s="1425" t="s">
        <v>479</v>
      </c>
      <c r="G64" s="1425" t="s">
        <v>1286</v>
      </c>
      <c r="H64" s="1425" t="s">
        <v>796</v>
      </c>
      <c r="I64" s="1425" t="s">
        <v>479</v>
      </c>
      <c r="J64" s="1425">
        <v>-81775.779999999999</v>
      </c>
      <c r="K64" s="1425" t="s">
        <v>2915</v>
      </c>
    </row>
    <row r="65" spans="1:11" ht="12.75">
      <c r="A65" s="1425" t="s">
        <v>1360</v>
      </c>
      <c r="B65" s="1425" t="s">
        <v>1252</v>
      </c>
      <c r="C65" s="1425" t="s">
        <v>116</v>
      </c>
      <c r="D65" s="1425" t="s">
        <v>1473</v>
      </c>
      <c r="E65" s="1425" t="s">
        <v>1267</v>
      </c>
      <c r="F65" s="1425" t="s">
        <v>479</v>
      </c>
      <c r="G65" s="1425" t="s">
        <v>1286</v>
      </c>
      <c r="H65" s="1425" t="s">
        <v>796</v>
      </c>
      <c r="I65" s="1425" t="s">
        <v>479</v>
      </c>
      <c r="J65" s="1425">
        <v>-70683.759999999995</v>
      </c>
      <c r="K65" s="1425" t="s">
        <v>2915</v>
      </c>
    </row>
    <row r="66" spans="1:11" ht="12.75">
      <c r="A66" s="1425" t="s">
        <v>1360</v>
      </c>
      <c r="B66" s="1425" t="s">
        <v>1252</v>
      </c>
      <c r="C66" s="1425" t="s">
        <v>116</v>
      </c>
      <c r="D66" s="1425" t="s">
        <v>1470</v>
      </c>
      <c r="E66" s="1425" t="s">
        <v>1263</v>
      </c>
      <c r="F66" s="1425" t="s">
        <v>478</v>
      </c>
      <c r="G66" s="1425" t="s">
        <v>1286</v>
      </c>
      <c r="H66" s="1425" t="s">
        <v>796</v>
      </c>
      <c r="I66" s="1425" t="s">
        <v>478</v>
      </c>
      <c r="J66" s="1425">
        <v>-87242.949999999997</v>
      </c>
      <c r="K66" s="1425" t="s">
        <v>2915</v>
      </c>
    </row>
    <row r="67" spans="1:11" ht="12.75">
      <c r="A67" s="1425" t="s">
        <v>1360</v>
      </c>
      <c r="B67" s="1425" t="s">
        <v>1252</v>
      </c>
      <c r="C67" s="1425" t="s">
        <v>116</v>
      </c>
      <c r="D67" s="1425" t="s">
        <v>1470</v>
      </c>
      <c r="E67" s="1425" t="s">
        <v>1264</v>
      </c>
      <c r="F67" s="1425" t="s">
        <v>478</v>
      </c>
      <c r="G67" s="1425" t="s">
        <v>1286</v>
      </c>
      <c r="H67" s="1425" t="s">
        <v>796</v>
      </c>
      <c r="I67" s="1425" t="s">
        <v>478</v>
      </c>
      <c r="J67" s="1425">
        <v>-79594.309999999998</v>
      </c>
      <c r="K67" s="1425" t="s">
        <v>2915</v>
      </c>
    </row>
    <row r="68" spans="1:11" ht="12.75">
      <c r="A68" s="1425" t="s">
        <v>1360</v>
      </c>
      <c r="B68" s="1425" t="s">
        <v>1252</v>
      </c>
      <c r="C68" s="1425" t="s">
        <v>116</v>
      </c>
      <c r="D68" s="1425" t="s">
        <v>1470</v>
      </c>
      <c r="E68" s="1425" t="s">
        <v>1265</v>
      </c>
      <c r="F68" s="1425" t="s">
        <v>478</v>
      </c>
      <c r="G68" s="1425" t="s">
        <v>1286</v>
      </c>
      <c r="H68" s="1425" t="s">
        <v>796</v>
      </c>
      <c r="I68" s="1425" t="s">
        <v>478</v>
      </c>
      <c r="J68" s="1425">
        <v>-71731.899999999994</v>
      </c>
      <c r="K68" s="1425" t="s">
        <v>2915</v>
      </c>
    </row>
    <row r="69" spans="1:11" ht="12.75">
      <c r="A69" s="1425" t="s">
        <v>1360</v>
      </c>
      <c r="B69" s="1425" t="s">
        <v>1252</v>
      </c>
      <c r="C69" s="1425" t="s">
        <v>116</v>
      </c>
      <c r="D69" s="1425" t="s">
        <v>1470</v>
      </c>
      <c r="E69" s="1425" t="s">
        <v>1266</v>
      </c>
      <c r="F69" s="1425" t="s">
        <v>478</v>
      </c>
      <c r="G69" s="1425" t="s">
        <v>1286</v>
      </c>
      <c r="H69" s="1425" t="s">
        <v>796</v>
      </c>
      <c r="I69" s="1425" t="s">
        <v>478</v>
      </c>
      <c r="J69" s="1425">
        <v>-87131.410000000003</v>
      </c>
      <c r="K69" s="1425" t="s">
        <v>2915</v>
      </c>
    </row>
    <row r="70" spans="1:11" ht="12.75">
      <c r="A70" s="1425" t="s">
        <v>1360</v>
      </c>
      <c r="B70" s="1425" t="s">
        <v>1252</v>
      </c>
      <c r="C70" s="1425" t="s">
        <v>116</v>
      </c>
      <c r="D70" s="1425" t="s">
        <v>1470</v>
      </c>
      <c r="E70" s="1425" t="s">
        <v>1267</v>
      </c>
      <c r="F70" s="1425" t="s">
        <v>478</v>
      </c>
      <c r="G70" s="1425" t="s">
        <v>1286</v>
      </c>
      <c r="H70" s="1425" t="s">
        <v>796</v>
      </c>
      <c r="I70" s="1425" t="s">
        <v>478</v>
      </c>
      <c r="J70" s="1425">
        <v>-69091.850000000006</v>
      </c>
      <c r="K70" s="1425" t="s">
        <v>2915</v>
      </c>
    </row>
    <row r="71" spans="1:11" ht="12.75">
      <c r="A71" s="1425" t="s">
        <v>1360</v>
      </c>
      <c r="B71" s="1425" t="s">
        <v>1252</v>
      </c>
      <c r="C71" s="1425" t="s">
        <v>116</v>
      </c>
      <c r="D71" s="1425" t="s">
        <v>1429</v>
      </c>
      <c r="E71" s="1425" t="s">
        <v>1263</v>
      </c>
      <c r="F71" s="1425" t="s">
        <v>480</v>
      </c>
      <c r="G71" s="1425" t="s">
        <v>1286</v>
      </c>
      <c r="H71" s="1425" t="s">
        <v>796</v>
      </c>
      <c r="I71" s="1425" t="s">
        <v>480</v>
      </c>
      <c r="J71" s="1425">
        <v>-400</v>
      </c>
      <c r="K71" s="1425" t="s">
        <v>2915</v>
      </c>
    </row>
    <row r="72" spans="1:11" ht="12.75">
      <c r="A72" s="1425" t="s">
        <v>1360</v>
      </c>
      <c r="B72" s="1425" t="s">
        <v>1252</v>
      </c>
      <c r="C72" s="1425" t="s">
        <v>116</v>
      </c>
      <c r="D72" s="1425" t="s">
        <v>1429</v>
      </c>
      <c r="E72" s="1425" t="s">
        <v>1264</v>
      </c>
      <c r="F72" s="1425" t="s">
        <v>480</v>
      </c>
      <c r="G72" s="1425" t="s">
        <v>1286</v>
      </c>
      <c r="H72" s="1425" t="s">
        <v>796</v>
      </c>
      <c r="I72" s="1425" t="s">
        <v>480</v>
      </c>
      <c r="J72" s="1425">
        <v>-550</v>
      </c>
      <c r="K72" s="1425" t="s">
        <v>2915</v>
      </c>
    </row>
    <row r="73" spans="1:11" ht="12.75">
      <c r="A73" s="1425" t="s">
        <v>1360</v>
      </c>
      <c r="B73" s="1425" t="s">
        <v>1252</v>
      </c>
      <c r="C73" s="1425" t="s">
        <v>116</v>
      </c>
      <c r="D73" s="1425" t="s">
        <v>1429</v>
      </c>
      <c r="E73" s="1425" t="s">
        <v>1265</v>
      </c>
      <c r="F73" s="1425" t="s">
        <v>480</v>
      </c>
      <c r="G73" s="1425" t="s">
        <v>1286</v>
      </c>
      <c r="H73" s="1425" t="s">
        <v>796</v>
      </c>
      <c r="I73" s="1425" t="s">
        <v>480</v>
      </c>
      <c r="J73" s="1425">
        <v>-250</v>
      </c>
      <c r="K73" s="1425" t="s">
        <v>2915</v>
      </c>
    </row>
    <row r="74" spans="1:11" ht="12.75">
      <c r="A74" s="1425" t="s">
        <v>1360</v>
      </c>
      <c r="B74" s="1425" t="s">
        <v>1252</v>
      </c>
      <c r="C74" s="1425" t="s">
        <v>116</v>
      </c>
      <c r="D74" s="1425" t="s">
        <v>1429</v>
      </c>
      <c r="E74" s="1425" t="s">
        <v>1266</v>
      </c>
      <c r="F74" s="1425" t="s">
        <v>480</v>
      </c>
      <c r="G74" s="1425" t="s">
        <v>1286</v>
      </c>
      <c r="H74" s="1425" t="s">
        <v>796</v>
      </c>
      <c r="I74" s="1425" t="s">
        <v>480</v>
      </c>
      <c r="J74" s="1425">
        <v>-100</v>
      </c>
      <c r="K74" s="1425" t="s">
        <v>2915</v>
      </c>
    </row>
    <row r="75" spans="1:11" ht="12.75">
      <c r="A75" s="1425" t="s">
        <v>1360</v>
      </c>
      <c r="B75" s="1425" t="s">
        <v>1252</v>
      </c>
      <c r="C75" s="1425" t="s">
        <v>116</v>
      </c>
      <c r="D75" s="1425" t="s">
        <v>1429</v>
      </c>
      <c r="E75" s="1425" t="s">
        <v>1267</v>
      </c>
      <c r="F75" s="1425" t="s">
        <v>480</v>
      </c>
      <c r="G75" s="1425" t="s">
        <v>1286</v>
      </c>
      <c r="H75" s="1425" t="s">
        <v>796</v>
      </c>
      <c r="I75" s="1425" t="s">
        <v>480</v>
      </c>
      <c r="J75" s="1425">
        <v>-350</v>
      </c>
      <c r="K75" s="1425" t="s">
        <v>2915</v>
      </c>
    </row>
    <row r="76" spans="1:11" ht="12.75">
      <c r="A76" s="1425" t="s">
        <v>1360</v>
      </c>
      <c r="B76" s="1425" t="s">
        <v>1252</v>
      </c>
      <c r="C76" s="1425" t="s">
        <v>116</v>
      </c>
      <c r="D76" s="1425" t="s">
        <v>1388</v>
      </c>
      <c r="E76" s="1425" t="s">
        <v>1263</v>
      </c>
      <c r="F76" s="1425" t="s">
        <v>189</v>
      </c>
      <c r="G76" s="1425" t="s">
        <v>1286</v>
      </c>
      <c r="H76" s="1425" t="s">
        <v>796</v>
      </c>
      <c r="I76" s="1425" t="s">
        <v>477</v>
      </c>
      <c r="J76" s="1425">
        <v>-45.280000000000001</v>
      </c>
      <c r="K76" s="1425" t="s">
        <v>2915</v>
      </c>
    </row>
    <row r="77" spans="1:11" ht="12.75">
      <c r="A77" s="1425" t="s">
        <v>1360</v>
      </c>
      <c r="B77" s="1425" t="s">
        <v>1252</v>
      </c>
      <c r="C77" s="1425" t="s">
        <v>116</v>
      </c>
      <c r="D77" s="1425" t="s">
        <v>1388</v>
      </c>
      <c r="E77" s="1425" t="s">
        <v>1264</v>
      </c>
      <c r="F77" s="1425" t="s">
        <v>189</v>
      </c>
      <c r="G77" s="1425" t="s">
        <v>1286</v>
      </c>
      <c r="H77" s="1425" t="s">
        <v>796</v>
      </c>
      <c r="I77" s="1425" t="s">
        <v>477</v>
      </c>
      <c r="J77" s="1425">
        <v>0</v>
      </c>
      <c r="K77" s="1425" t="s">
        <v>2915</v>
      </c>
    </row>
    <row r="78" spans="1:11" ht="12.75">
      <c r="A78" s="1425" t="s">
        <v>1360</v>
      </c>
      <c r="B78" s="1425" t="s">
        <v>1252</v>
      </c>
      <c r="C78" s="1425" t="s">
        <v>116</v>
      </c>
      <c r="D78" s="1425" t="s">
        <v>1388</v>
      </c>
      <c r="E78" s="1425" t="s">
        <v>1267</v>
      </c>
      <c r="F78" s="1425" t="s">
        <v>189</v>
      </c>
      <c r="G78" s="1425" t="s">
        <v>1286</v>
      </c>
      <c r="H78" s="1425" t="s">
        <v>796</v>
      </c>
      <c r="I78" s="1425" t="s">
        <v>477</v>
      </c>
      <c r="J78" s="1425">
        <v>-62517.599999999999</v>
      </c>
      <c r="K78" s="1425" t="s">
        <v>2915</v>
      </c>
    </row>
    <row r="79" spans="1:11" ht="12.75">
      <c r="A79" s="1425" t="s">
        <v>1360</v>
      </c>
      <c r="B79" s="1425" t="s">
        <v>1253</v>
      </c>
      <c r="C79" s="1425" t="s">
        <v>116</v>
      </c>
      <c r="D79" s="1425" t="s">
        <v>1431</v>
      </c>
      <c r="E79" s="1425" t="s">
        <v>1263</v>
      </c>
      <c r="F79" s="1425" t="s">
        <v>504</v>
      </c>
      <c r="G79" s="1425" t="s">
        <v>1286</v>
      </c>
      <c r="H79" s="1425" t="s">
        <v>796</v>
      </c>
      <c r="I79" s="1425" t="s">
        <v>481</v>
      </c>
      <c r="J79" s="1425">
        <v>-1610.21</v>
      </c>
      <c r="K79" s="1425" t="s">
        <v>2915</v>
      </c>
    </row>
    <row r="80" spans="1:11" ht="12.75">
      <c r="A80" s="1425" t="s">
        <v>1360</v>
      </c>
      <c r="B80" s="1425" t="s">
        <v>1253</v>
      </c>
      <c r="C80" s="1425" t="s">
        <v>116</v>
      </c>
      <c r="D80" s="1425" t="s">
        <v>1431</v>
      </c>
      <c r="E80" s="1425" t="s">
        <v>1264</v>
      </c>
      <c r="F80" s="1425" t="s">
        <v>504</v>
      </c>
      <c r="G80" s="1425" t="s">
        <v>1286</v>
      </c>
      <c r="H80" s="1425" t="s">
        <v>796</v>
      </c>
      <c r="I80" s="1425" t="s">
        <v>481</v>
      </c>
      <c r="J80" s="1425">
        <v>-1610.21</v>
      </c>
      <c r="K80" s="1425" t="s">
        <v>2915</v>
      </c>
    </row>
    <row r="81" spans="1:11" ht="12.75">
      <c r="A81" s="1425" t="s">
        <v>1360</v>
      </c>
      <c r="B81" s="1425" t="s">
        <v>1253</v>
      </c>
      <c r="C81" s="1425" t="s">
        <v>116</v>
      </c>
      <c r="D81" s="1425" t="s">
        <v>1431</v>
      </c>
      <c r="E81" s="1425" t="s">
        <v>1265</v>
      </c>
      <c r="F81" s="1425" t="s">
        <v>504</v>
      </c>
      <c r="G81" s="1425" t="s">
        <v>1286</v>
      </c>
      <c r="H81" s="1425" t="s">
        <v>796</v>
      </c>
      <c r="I81" s="1425" t="s">
        <v>481</v>
      </c>
      <c r="J81" s="1425">
        <v>-1400.1800000000001</v>
      </c>
      <c r="K81" s="1425" t="s">
        <v>2915</v>
      </c>
    </row>
    <row r="82" spans="1:11" ht="12.75">
      <c r="A82" s="1425" t="s">
        <v>1360</v>
      </c>
      <c r="B82" s="1425" t="s">
        <v>1253</v>
      </c>
      <c r="C82" s="1425" t="s">
        <v>116</v>
      </c>
      <c r="D82" s="1425" t="s">
        <v>1431</v>
      </c>
      <c r="E82" s="1425" t="s">
        <v>1266</v>
      </c>
      <c r="F82" s="1425" t="s">
        <v>504</v>
      </c>
      <c r="G82" s="1425" t="s">
        <v>1286</v>
      </c>
      <c r="H82" s="1425" t="s">
        <v>796</v>
      </c>
      <c r="I82" s="1425" t="s">
        <v>481</v>
      </c>
      <c r="J82" s="1425">
        <v>-1400.1800000000001</v>
      </c>
      <c r="K82" s="1425" t="s">
        <v>2915</v>
      </c>
    </row>
    <row r="83" spans="1:11" ht="12.75">
      <c r="A83" s="1425" t="s">
        <v>1360</v>
      </c>
      <c r="B83" s="1425" t="s">
        <v>1253</v>
      </c>
      <c r="C83" s="1425" t="s">
        <v>116</v>
      </c>
      <c r="D83" s="1425" t="s">
        <v>1431</v>
      </c>
      <c r="E83" s="1425" t="s">
        <v>1267</v>
      </c>
      <c r="F83" s="1425" t="s">
        <v>504</v>
      </c>
      <c r="G83" s="1425" t="s">
        <v>1286</v>
      </c>
      <c r="H83" s="1425" t="s">
        <v>796</v>
      </c>
      <c r="I83" s="1425" t="s">
        <v>481</v>
      </c>
      <c r="J83" s="1425">
        <v>-1610.21</v>
      </c>
      <c r="K83" s="1425" t="s">
        <v>2915</v>
      </c>
    </row>
    <row r="84" spans="1:11" ht="12.75">
      <c r="A84" s="1425" t="s">
        <v>1360</v>
      </c>
      <c r="B84" s="1425" t="s">
        <v>1253</v>
      </c>
      <c r="C84" s="1425" t="s">
        <v>116</v>
      </c>
      <c r="D84" s="1425" t="s">
        <v>1481</v>
      </c>
      <c r="E84" s="1425" t="s">
        <v>1263</v>
      </c>
      <c r="F84" s="1425" t="s">
        <v>627</v>
      </c>
      <c r="G84" s="1425" t="s">
        <v>1286</v>
      </c>
      <c r="H84" s="1425" t="s">
        <v>796</v>
      </c>
      <c r="I84" s="1425" t="s">
        <v>475</v>
      </c>
      <c r="J84" s="1425">
        <v>-310208.46999999997</v>
      </c>
      <c r="K84" s="1425" t="s">
        <v>2915</v>
      </c>
    </row>
    <row r="85" spans="1:11" ht="12.75">
      <c r="A85" s="1425" t="s">
        <v>1360</v>
      </c>
      <c r="B85" s="1425" t="s">
        <v>1253</v>
      </c>
      <c r="C85" s="1425" t="s">
        <v>116</v>
      </c>
      <c r="D85" s="1425" t="s">
        <v>1481</v>
      </c>
      <c r="E85" s="1425" t="s">
        <v>1264</v>
      </c>
      <c r="F85" s="1425" t="s">
        <v>627</v>
      </c>
      <c r="G85" s="1425" t="s">
        <v>1286</v>
      </c>
      <c r="H85" s="1425" t="s">
        <v>796</v>
      </c>
      <c r="I85" s="1425" t="s">
        <v>475</v>
      </c>
      <c r="J85" s="1425">
        <v>-291622.07000000001</v>
      </c>
      <c r="K85" s="1425" t="s">
        <v>2915</v>
      </c>
    </row>
    <row r="86" spans="1:11" ht="12.75">
      <c r="A86" s="1425" t="s">
        <v>1360</v>
      </c>
      <c r="B86" s="1425" t="s">
        <v>1253</v>
      </c>
      <c r="C86" s="1425" t="s">
        <v>116</v>
      </c>
      <c r="D86" s="1425" t="s">
        <v>1481</v>
      </c>
      <c r="E86" s="1425" t="s">
        <v>1265</v>
      </c>
      <c r="F86" s="1425" t="s">
        <v>627</v>
      </c>
      <c r="G86" s="1425" t="s">
        <v>1286</v>
      </c>
      <c r="H86" s="1425" t="s">
        <v>796</v>
      </c>
      <c r="I86" s="1425" t="s">
        <v>475</v>
      </c>
      <c r="J86" s="1425">
        <v>-325539.03999999998</v>
      </c>
      <c r="K86" s="1425" t="s">
        <v>2915</v>
      </c>
    </row>
    <row r="87" spans="1:11" ht="12.75">
      <c r="A87" s="1425" t="s">
        <v>1360</v>
      </c>
      <c r="B87" s="1425" t="s">
        <v>1253</v>
      </c>
      <c r="C87" s="1425" t="s">
        <v>116</v>
      </c>
      <c r="D87" s="1425" t="s">
        <v>1481</v>
      </c>
      <c r="E87" s="1425" t="s">
        <v>1266</v>
      </c>
      <c r="F87" s="1425" t="s">
        <v>627</v>
      </c>
      <c r="G87" s="1425" t="s">
        <v>1286</v>
      </c>
      <c r="H87" s="1425" t="s">
        <v>796</v>
      </c>
      <c r="I87" s="1425" t="s">
        <v>475</v>
      </c>
      <c r="J87" s="1425">
        <v>-246976.26999999999</v>
      </c>
      <c r="K87" s="1425" t="s">
        <v>2915</v>
      </c>
    </row>
    <row r="88" spans="1:11" ht="12.75">
      <c r="A88" s="1425" t="s">
        <v>1360</v>
      </c>
      <c r="B88" s="1425" t="s">
        <v>1253</v>
      </c>
      <c r="C88" s="1425" t="s">
        <v>116</v>
      </c>
      <c r="D88" s="1425" t="s">
        <v>1481</v>
      </c>
      <c r="E88" s="1425" t="s">
        <v>1267</v>
      </c>
      <c r="F88" s="1425" t="s">
        <v>627</v>
      </c>
      <c r="G88" s="1425" t="s">
        <v>1286</v>
      </c>
      <c r="H88" s="1425" t="s">
        <v>796</v>
      </c>
      <c r="I88" s="1425" t="s">
        <v>475</v>
      </c>
      <c r="J88" s="1425">
        <v>-287334.20000000001</v>
      </c>
      <c r="K88" s="1425" t="s">
        <v>2915</v>
      </c>
    </row>
    <row r="89" spans="1:11" ht="12.75">
      <c r="A89" s="1425" t="s">
        <v>1360</v>
      </c>
      <c r="B89" s="1425" t="s">
        <v>1253</v>
      </c>
      <c r="C89" s="1425" t="s">
        <v>116</v>
      </c>
      <c r="D89" s="1425" t="s">
        <v>1385</v>
      </c>
      <c r="E89" s="1425" t="s">
        <v>1263</v>
      </c>
      <c r="F89" s="1425" t="s">
        <v>631</v>
      </c>
      <c r="G89" s="1425" t="s">
        <v>1286</v>
      </c>
      <c r="H89" s="1425" t="s">
        <v>796</v>
      </c>
      <c r="I89" s="1425" t="s">
        <v>475</v>
      </c>
      <c r="J89" s="1425">
        <v>-18340.200000000001</v>
      </c>
      <c r="K89" s="1425" t="s">
        <v>2915</v>
      </c>
    </row>
    <row r="90" spans="1:11" ht="12.75">
      <c r="A90" s="1425" t="s">
        <v>1360</v>
      </c>
      <c r="B90" s="1425" t="s">
        <v>1253</v>
      </c>
      <c r="C90" s="1425" t="s">
        <v>116</v>
      </c>
      <c r="D90" s="1425" t="s">
        <v>1385</v>
      </c>
      <c r="E90" s="1425" t="s">
        <v>1264</v>
      </c>
      <c r="F90" s="1425" t="s">
        <v>631</v>
      </c>
      <c r="G90" s="1425" t="s">
        <v>1286</v>
      </c>
      <c r="H90" s="1425" t="s">
        <v>796</v>
      </c>
      <c r="I90" s="1425" t="s">
        <v>475</v>
      </c>
      <c r="J90" s="1425">
        <v>-15672.059999999999</v>
      </c>
      <c r="K90" s="1425" t="s">
        <v>2915</v>
      </c>
    </row>
    <row r="91" spans="1:11" ht="12.75">
      <c r="A91" s="1425" t="s">
        <v>1360</v>
      </c>
      <c r="B91" s="1425" t="s">
        <v>1253</v>
      </c>
      <c r="C91" s="1425" t="s">
        <v>116</v>
      </c>
      <c r="D91" s="1425" t="s">
        <v>1385</v>
      </c>
      <c r="E91" s="1425" t="s">
        <v>1265</v>
      </c>
      <c r="F91" s="1425" t="s">
        <v>631</v>
      </c>
      <c r="G91" s="1425" t="s">
        <v>1286</v>
      </c>
      <c r="H91" s="1425" t="s">
        <v>796</v>
      </c>
      <c r="I91" s="1425" t="s">
        <v>475</v>
      </c>
      <c r="J91" s="1425">
        <v>-19859.970000000001</v>
      </c>
      <c r="K91" s="1425" t="s">
        <v>2915</v>
      </c>
    </row>
    <row r="92" spans="1:11" ht="12.75">
      <c r="A92" s="1425" t="s">
        <v>1360</v>
      </c>
      <c r="B92" s="1425" t="s">
        <v>1253</v>
      </c>
      <c r="C92" s="1425" t="s">
        <v>116</v>
      </c>
      <c r="D92" s="1425" t="s">
        <v>1385</v>
      </c>
      <c r="E92" s="1425" t="s">
        <v>1266</v>
      </c>
      <c r="F92" s="1425" t="s">
        <v>631</v>
      </c>
      <c r="G92" s="1425" t="s">
        <v>1286</v>
      </c>
      <c r="H92" s="1425" t="s">
        <v>796</v>
      </c>
      <c r="I92" s="1425" t="s">
        <v>475</v>
      </c>
      <c r="J92" s="1425">
        <v>-17874.959999999999</v>
      </c>
      <c r="K92" s="1425" t="s">
        <v>2915</v>
      </c>
    </row>
    <row r="93" spans="1:11" ht="12.75">
      <c r="A93" s="1425" t="s">
        <v>1360</v>
      </c>
      <c r="B93" s="1425" t="s">
        <v>1253</v>
      </c>
      <c r="C93" s="1425" t="s">
        <v>116</v>
      </c>
      <c r="D93" s="1425" t="s">
        <v>1385</v>
      </c>
      <c r="E93" s="1425" t="s">
        <v>1267</v>
      </c>
      <c r="F93" s="1425" t="s">
        <v>631</v>
      </c>
      <c r="G93" s="1425" t="s">
        <v>1286</v>
      </c>
      <c r="H93" s="1425" t="s">
        <v>796</v>
      </c>
      <c r="I93" s="1425" t="s">
        <v>475</v>
      </c>
      <c r="J93" s="1425">
        <v>-16719.939999999999</v>
      </c>
      <c r="K93" s="1425" t="s">
        <v>2915</v>
      </c>
    </row>
    <row r="94" spans="1:11" ht="12.75">
      <c r="A94" s="1425" t="s">
        <v>1360</v>
      </c>
      <c r="B94" s="1425" t="s">
        <v>1253</v>
      </c>
      <c r="C94" s="1425" t="s">
        <v>116</v>
      </c>
      <c r="D94" s="1425" t="s">
        <v>1472</v>
      </c>
      <c r="E94" s="1425" t="s">
        <v>1263</v>
      </c>
      <c r="F94" s="1425" t="s">
        <v>638</v>
      </c>
      <c r="G94" s="1425" t="s">
        <v>1286</v>
      </c>
      <c r="H94" s="1425" t="s">
        <v>796</v>
      </c>
      <c r="I94" s="1425" t="s">
        <v>475</v>
      </c>
      <c r="J94" s="1425">
        <v>-2240.7399999999998</v>
      </c>
      <c r="K94" s="1425" t="s">
        <v>2915</v>
      </c>
    </row>
    <row r="95" spans="1:11" ht="12.75">
      <c r="A95" s="1425" t="s">
        <v>1360</v>
      </c>
      <c r="B95" s="1425" t="s">
        <v>1253</v>
      </c>
      <c r="C95" s="1425" t="s">
        <v>116</v>
      </c>
      <c r="D95" s="1425" t="s">
        <v>1472</v>
      </c>
      <c r="E95" s="1425" t="s">
        <v>1264</v>
      </c>
      <c r="F95" s="1425" t="s">
        <v>638</v>
      </c>
      <c r="G95" s="1425" t="s">
        <v>1286</v>
      </c>
      <c r="H95" s="1425" t="s">
        <v>796</v>
      </c>
      <c r="I95" s="1425" t="s">
        <v>475</v>
      </c>
      <c r="J95" s="1425">
        <v>-1580.1300000000001</v>
      </c>
      <c r="K95" s="1425" t="s">
        <v>2915</v>
      </c>
    </row>
    <row r="96" spans="1:11" ht="12.75">
      <c r="A96" s="1425" t="s">
        <v>1360</v>
      </c>
      <c r="B96" s="1425" t="s">
        <v>1253</v>
      </c>
      <c r="C96" s="1425" t="s">
        <v>116</v>
      </c>
      <c r="D96" s="1425" t="s">
        <v>1472</v>
      </c>
      <c r="E96" s="1425" t="s">
        <v>1265</v>
      </c>
      <c r="F96" s="1425" t="s">
        <v>638</v>
      </c>
      <c r="G96" s="1425" t="s">
        <v>1286</v>
      </c>
      <c r="H96" s="1425" t="s">
        <v>796</v>
      </c>
      <c r="I96" s="1425" t="s">
        <v>475</v>
      </c>
      <c r="J96" s="1425">
        <v>-3398.2600000000002</v>
      </c>
      <c r="K96" s="1425" t="s">
        <v>2915</v>
      </c>
    </row>
    <row r="97" spans="1:11" ht="12.75">
      <c r="A97" s="1425" t="s">
        <v>1360</v>
      </c>
      <c r="B97" s="1425" t="s">
        <v>1253</v>
      </c>
      <c r="C97" s="1425" t="s">
        <v>116</v>
      </c>
      <c r="D97" s="1425" t="s">
        <v>1472</v>
      </c>
      <c r="E97" s="1425" t="s">
        <v>1266</v>
      </c>
      <c r="F97" s="1425" t="s">
        <v>638</v>
      </c>
      <c r="G97" s="1425" t="s">
        <v>1286</v>
      </c>
      <c r="H97" s="1425" t="s">
        <v>796</v>
      </c>
      <c r="I97" s="1425" t="s">
        <v>475</v>
      </c>
      <c r="J97" s="1425">
        <v>-2048.48</v>
      </c>
      <c r="K97" s="1425" t="s">
        <v>2915</v>
      </c>
    </row>
    <row r="98" spans="1:11" ht="12.75">
      <c r="A98" s="1425" t="s">
        <v>1360</v>
      </c>
      <c r="B98" s="1425" t="s">
        <v>1253</v>
      </c>
      <c r="C98" s="1425" t="s">
        <v>116</v>
      </c>
      <c r="D98" s="1425" t="s">
        <v>1472</v>
      </c>
      <c r="E98" s="1425" t="s">
        <v>1267</v>
      </c>
      <c r="F98" s="1425" t="s">
        <v>638</v>
      </c>
      <c r="G98" s="1425" t="s">
        <v>1286</v>
      </c>
      <c r="H98" s="1425" t="s">
        <v>796</v>
      </c>
      <c r="I98" s="1425" t="s">
        <v>475</v>
      </c>
      <c r="J98" s="1425">
        <v>-3157.6100000000001</v>
      </c>
      <c r="K98" s="1425" t="s">
        <v>2915</v>
      </c>
    </row>
    <row r="99" spans="1:11" ht="12.75">
      <c r="A99" s="1425" t="s">
        <v>1360</v>
      </c>
      <c r="B99" s="1425" t="s">
        <v>1253</v>
      </c>
      <c r="C99" s="1425" t="s">
        <v>116</v>
      </c>
      <c r="D99" s="1425" t="s">
        <v>1386</v>
      </c>
      <c r="E99" s="1425" t="s">
        <v>1263</v>
      </c>
      <c r="F99" s="1425" t="s">
        <v>631</v>
      </c>
      <c r="G99" s="1425" t="s">
        <v>1286</v>
      </c>
      <c r="H99" s="1425" t="s">
        <v>796</v>
      </c>
      <c r="I99" s="1425" t="s">
        <v>475</v>
      </c>
      <c r="J99" s="1425">
        <v>0</v>
      </c>
      <c r="K99" s="1425" t="s">
        <v>2915</v>
      </c>
    </row>
    <row r="100" spans="1:11" ht="12.75">
      <c r="A100" s="1425" t="s">
        <v>1360</v>
      </c>
      <c r="B100" s="1425" t="s">
        <v>1253</v>
      </c>
      <c r="C100" s="1425" t="s">
        <v>116</v>
      </c>
      <c r="D100" s="1425" t="s">
        <v>1386</v>
      </c>
      <c r="E100" s="1425" t="s">
        <v>1264</v>
      </c>
      <c r="F100" s="1425" t="s">
        <v>631</v>
      </c>
      <c r="G100" s="1425" t="s">
        <v>1286</v>
      </c>
      <c r="H100" s="1425" t="s">
        <v>796</v>
      </c>
      <c r="I100" s="1425" t="s">
        <v>475</v>
      </c>
      <c r="J100" s="1425">
        <v>-73.019999999999996</v>
      </c>
      <c r="K100" s="1425" t="s">
        <v>2915</v>
      </c>
    </row>
    <row r="101" spans="1:11" ht="12.75">
      <c r="A101" s="1425" t="s">
        <v>1360</v>
      </c>
      <c r="B101" s="1425" t="s">
        <v>1253</v>
      </c>
      <c r="C101" s="1425" t="s">
        <v>116</v>
      </c>
      <c r="D101" s="1425" t="s">
        <v>1386</v>
      </c>
      <c r="E101" s="1425" t="s">
        <v>1265</v>
      </c>
      <c r="F101" s="1425" t="s">
        <v>631</v>
      </c>
      <c r="G101" s="1425" t="s">
        <v>1286</v>
      </c>
      <c r="H101" s="1425" t="s">
        <v>796</v>
      </c>
      <c r="I101" s="1425" t="s">
        <v>475</v>
      </c>
      <c r="J101" s="1425">
        <v>0</v>
      </c>
      <c r="K101" s="1425" t="s">
        <v>2915</v>
      </c>
    </row>
    <row r="102" spans="1:11" ht="12.75">
      <c r="A102" s="1425" t="s">
        <v>1360</v>
      </c>
      <c r="B102" s="1425" t="s">
        <v>1253</v>
      </c>
      <c r="C102" s="1425" t="s">
        <v>116</v>
      </c>
      <c r="D102" s="1425" t="s">
        <v>1386</v>
      </c>
      <c r="E102" s="1425" t="s">
        <v>1266</v>
      </c>
      <c r="F102" s="1425" t="s">
        <v>631</v>
      </c>
      <c r="G102" s="1425" t="s">
        <v>1286</v>
      </c>
      <c r="H102" s="1425" t="s">
        <v>796</v>
      </c>
      <c r="I102" s="1425" t="s">
        <v>475</v>
      </c>
      <c r="J102" s="1425">
        <v>-73.019999999999996</v>
      </c>
      <c r="K102" s="1425" t="s">
        <v>2915</v>
      </c>
    </row>
    <row r="103" spans="1:11" ht="12.75">
      <c r="A103" s="1425" t="s">
        <v>1360</v>
      </c>
      <c r="B103" s="1425" t="s">
        <v>1253</v>
      </c>
      <c r="C103" s="1425" t="s">
        <v>116</v>
      </c>
      <c r="D103" s="1425" t="s">
        <v>1386</v>
      </c>
      <c r="E103" s="1425" t="s">
        <v>1267</v>
      </c>
      <c r="F103" s="1425" t="s">
        <v>631</v>
      </c>
      <c r="G103" s="1425" t="s">
        <v>1286</v>
      </c>
      <c r="H103" s="1425" t="s">
        <v>796</v>
      </c>
      <c r="I103" s="1425" t="s">
        <v>475</v>
      </c>
      <c r="J103" s="1425">
        <v>-423.57999999999998</v>
      </c>
      <c r="K103" s="1425" t="s">
        <v>2915</v>
      </c>
    </row>
    <row r="104" spans="1:11" ht="12.75">
      <c r="A104" s="1425" t="s">
        <v>1360</v>
      </c>
      <c r="B104" s="1425" t="s">
        <v>1253</v>
      </c>
      <c r="C104" s="1425" t="s">
        <v>116</v>
      </c>
      <c r="D104" s="1425" t="s">
        <v>1473</v>
      </c>
      <c r="E104" s="1425" t="s">
        <v>1263</v>
      </c>
      <c r="F104" s="1425" t="s">
        <v>479</v>
      </c>
      <c r="G104" s="1425" t="s">
        <v>1286</v>
      </c>
      <c r="H104" s="1425" t="s">
        <v>796</v>
      </c>
      <c r="I104" s="1425" t="s">
        <v>479</v>
      </c>
      <c r="J104" s="1425">
        <v>-6622.79</v>
      </c>
      <c r="K104" s="1425" t="s">
        <v>2915</v>
      </c>
    </row>
    <row r="105" spans="1:11" ht="12.75">
      <c r="A105" s="1425" t="s">
        <v>1360</v>
      </c>
      <c r="B105" s="1425" t="s">
        <v>1253</v>
      </c>
      <c r="C105" s="1425" t="s">
        <v>116</v>
      </c>
      <c r="D105" s="1425" t="s">
        <v>1473</v>
      </c>
      <c r="E105" s="1425" t="s">
        <v>1264</v>
      </c>
      <c r="F105" s="1425" t="s">
        <v>479</v>
      </c>
      <c r="G105" s="1425" t="s">
        <v>1286</v>
      </c>
      <c r="H105" s="1425" t="s">
        <v>796</v>
      </c>
      <c r="I105" s="1425" t="s">
        <v>479</v>
      </c>
      <c r="J105" s="1425">
        <v>-6020.7200000000003</v>
      </c>
      <c r="K105" s="1425" t="s">
        <v>2915</v>
      </c>
    </row>
    <row r="106" spans="1:11" ht="12.75">
      <c r="A106" s="1425" t="s">
        <v>1360</v>
      </c>
      <c r="B106" s="1425" t="s">
        <v>1253</v>
      </c>
      <c r="C106" s="1425" t="s">
        <v>116</v>
      </c>
      <c r="D106" s="1425" t="s">
        <v>1473</v>
      </c>
      <c r="E106" s="1425" t="s">
        <v>1265</v>
      </c>
      <c r="F106" s="1425" t="s">
        <v>479</v>
      </c>
      <c r="G106" s="1425" t="s">
        <v>1286</v>
      </c>
      <c r="H106" s="1425" t="s">
        <v>796</v>
      </c>
      <c r="I106" s="1425" t="s">
        <v>479</v>
      </c>
      <c r="J106" s="1425">
        <v>-5418.6499999999996</v>
      </c>
      <c r="K106" s="1425" t="s">
        <v>2915</v>
      </c>
    </row>
    <row r="107" spans="1:11" ht="12.75">
      <c r="A107" s="1425" t="s">
        <v>1360</v>
      </c>
      <c r="B107" s="1425" t="s">
        <v>1253</v>
      </c>
      <c r="C107" s="1425" t="s">
        <v>116</v>
      </c>
      <c r="D107" s="1425" t="s">
        <v>1473</v>
      </c>
      <c r="E107" s="1425" t="s">
        <v>1266</v>
      </c>
      <c r="F107" s="1425" t="s">
        <v>479</v>
      </c>
      <c r="G107" s="1425" t="s">
        <v>1286</v>
      </c>
      <c r="H107" s="1425" t="s">
        <v>796</v>
      </c>
      <c r="I107" s="1425" t="s">
        <v>479</v>
      </c>
      <c r="J107" s="1425">
        <v>-6622.79</v>
      </c>
      <c r="K107" s="1425" t="s">
        <v>2915</v>
      </c>
    </row>
    <row r="108" spans="1:11" ht="12.75">
      <c r="A108" s="1425" t="s">
        <v>1360</v>
      </c>
      <c r="B108" s="1425" t="s">
        <v>1253</v>
      </c>
      <c r="C108" s="1425" t="s">
        <v>116</v>
      </c>
      <c r="D108" s="1425" t="s">
        <v>1473</v>
      </c>
      <c r="E108" s="1425" t="s">
        <v>1267</v>
      </c>
      <c r="F108" s="1425" t="s">
        <v>479</v>
      </c>
      <c r="G108" s="1425" t="s">
        <v>1286</v>
      </c>
      <c r="H108" s="1425" t="s">
        <v>796</v>
      </c>
      <c r="I108" s="1425" t="s">
        <v>479</v>
      </c>
      <c r="J108" s="1425">
        <v>-5217.96</v>
      </c>
      <c r="K108" s="1425" t="s">
        <v>2915</v>
      </c>
    </row>
    <row r="109" spans="1:11" ht="12.75">
      <c r="A109" s="1425" t="s">
        <v>1360</v>
      </c>
      <c r="B109" s="1425" t="s">
        <v>1253</v>
      </c>
      <c r="C109" s="1425" t="s">
        <v>116</v>
      </c>
      <c r="D109" s="1425" t="s">
        <v>1470</v>
      </c>
      <c r="E109" s="1425" t="s">
        <v>1263</v>
      </c>
      <c r="F109" s="1425" t="s">
        <v>478</v>
      </c>
      <c r="G109" s="1425" t="s">
        <v>1286</v>
      </c>
      <c r="H109" s="1425" t="s">
        <v>796</v>
      </c>
      <c r="I109" s="1425" t="s">
        <v>478</v>
      </c>
      <c r="J109" s="1425">
        <v>-4983.6400000000003</v>
      </c>
      <c r="K109" s="1425" t="s">
        <v>2915</v>
      </c>
    </row>
    <row r="110" spans="1:11" ht="12.75">
      <c r="A110" s="1425" t="s">
        <v>1360</v>
      </c>
      <c r="B110" s="1425" t="s">
        <v>1253</v>
      </c>
      <c r="C110" s="1425" t="s">
        <v>116</v>
      </c>
      <c r="D110" s="1425" t="s">
        <v>1470</v>
      </c>
      <c r="E110" s="1425" t="s">
        <v>1264</v>
      </c>
      <c r="F110" s="1425" t="s">
        <v>478</v>
      </c>
      <c r="G110" s="1425" t="s">
        <v>1286</v>
      </c>
      <c r="H110" s="1425" t="s">
        <v>796</v>
      </c>
      <c r="I110" s="1425" t="s">
        <v>478</v>
      </c>
      <c r="J110" s="1425">
        <v>-4530.5799999999999</v>
      </c>
      <c r="K110" s="1425" t="s">
        <v>2915</v>
      </c>
    </row>
    <row r="111" spans="1:11" ht="12.75">
      <c r="A111" s="1425" t="s">
        <v>1360</v>
      </c>
      <c r="B111" s="1425" t="s">
        <v>1253</v>
      </c>
      <c r="C111" s="1425" t="s">
        <v>116</v>
      </c>
      <c r="D111" s="1425" t="s">
        <v>1470</v>
      </c>
      <c r="E111" s="1425" t="s">
        <v>1265</v>
      </c>
      <c r="F111" s="1425" t="s">
        <v>478</v>
      </c>
      <c r="G111" s="1425" t="s">
        <v>1286</v>
      </c>
      <c r="H111" s="1425" t="s">
        <v>796</v>
      </c>
      <c r="I111" s="1425" t="s">
        <v>478</v>
      </c>
      <c r="J111" s="1425">
        <v>-4077.52</v>
      </c>
      <c r="K111" s="1425" t="s">
        <v>2915</v>
      </c>
    </row>
    <row r="112" spans="1:11" ht="12.75">
      <c r="A112" s="1425" t="s">
        <v>1360</v>
      </c>
      <c r="B112" s="1425" t="s">
        <v>1253</v>
      </c>
      <c r="C112" s="1425" t="s">
        <v>116</v>
      </c>
      <c r="D112" s="1425" t="s">
        <v>1470</v>
      </c>
      <c r="E112" s="1425" t="s">
        <v>1266</v>
      </c>
      <c r="F112" s="1425" t="s">
        <v>478</v>
      </c>
      <c r="G112" s="1425" t="s">
        <v>1286</v>
      </c>
      <c r="H112" s="1425" t="s">
        <v>796</v>
      </c>
      <c r="I112" s="1425" t="s">
        <v>478</v>
      </c>
      <c r="J112" s="1425">
        <v>-4983.6400000000003</v>
      </c>
      <c r="K112" s="1425" t="s">
        <v>2915</v>
      </c>
    </row>
    <row r="113" spans="1:11" ht="12.75">
      <c r="A113" s="1425" t="s">
        <v>1360</v>
      </c>
      <c r="B113" s="1425" t="s">
        <v>1253</v>
      </c>
      <c r="C113" s="1425" t="s">
        <v>116</v>
      </c>
      <c r="D113" s="1425" t="s">
        <v>1470</v>
      </c>
      <c r="E113" s="1425" t="s">
        <v>1267</v>
      </c>
      <c r="F113" s="1425" t="s">
        <v>478</v>
      </c>
      <c r="G113" s="1425" t="s">
        <v>1286</v>
      </c>
      <c r="H113" s="1425" t="s">
        <v>796</v>
      </c>
      <c r="I113" s="1425" t="s">
        <v>478</v>
      </c>
      <c r="J113" s="1425">
        <v>-3926.5300000000002</v>
      </c>
      <c r="K113" s="1425" t="s">
        <v>2915</v>
      </c>
    </row>
    <row r="114" spans="1:11" ht="12.75">
      <c r="A114" s="1425" t="s">
        <v>1360</v>
      </c>
      <c r="B114" s="1425" t="s">
        <v>1253</v>
      </c>
      <c r="C114" s="1425" t="s">
        <v>116</v>
      </c>
      <c r="D114" s="1425" t="s">
        <v>1429</v>
      </c>
      <c r="E114" s="1425" t="s">
        <v>1263</v>
      </c>
      <c r="F114" s="1425" t="s">
        <v>480</v>
      </c>
      <c r="G114" s="1425" t="s">
        <v>1286</v>
      </c>
      <c r="H114" s="1425" t="s">
        <v>796</v>
      </c>
      <c r="I114" s="1425" t="s">
        <v>480</v>
      </c>
      <c r="J114" s="1425">
        <v>-300</v>
      </c>
      <c r="K114" s="1425" t="s">
        <v>2915</v>
      </c>
    </row>
    <row r="115" spans="1:11" ht="12.75">
      <c r="A115" s="1425" t="s">
        <v>1360</v>
      </c>
      <c r="B115" s="1425" t="s">
        <v>1253</v>
      </c>
      <c r="C115" s="1425" t="s">
        <v>116</v>
      </c>
      <c r="D115" s="1425" t="s">
        <v>1429</v>
      </c>
      <c r="E115" s="1425" t="s">
        <v>1264</v>
      </c>
      <c r="F115" s="1425" t="s">
        <v>480</v>
      </c>
      <c r="G115" s="1425" t="s">
        <v>1286</v>
      </c>
      <c r="H115" s="1425" t="s">
        <v>796</v>
      </c>
      <c r="I115" s="1425" t="s">
        <v>480</v>
      </c>
      <c r="J115" s="1425">
        <v>-300</v>
      </c>
      <c r="K115" s="1425" t="s">
        <v>2915</v>
      </c>
    </row>
    <row r="116" spans="1:11" ht="12.75">
      <c r="A116" s="1425" t="s">
        <v>1360</v>
      </c>
      <c r="B116" s="1425" t="s">
        <v>1253</v>
      </c>
      <c r="C116" s="1425" t="s">
        <v>116</v>
      </c>
      <c r="D116" s="1425" t="s">
        <v>1429</v>
      </c>
      <c r="E116" s="1425" t="s">
        <v>1265</v>
      </c>
      <c r="F116" s="1425" t="s">
        <v>480</v>
      </c>
      <c r="G116" s="1425" t="s">
        <v>1286</v>
      </c>
      <c r="H116" s="1425" t="s">
        <v>796</v>
      </c>
      <c r="I116" s="1425" t="s">
        <v>480</v>
      </c>
      <c r="J116" s="1425">
        <v>-500</v>
      </c>
      <c r="K116" s="1425" t="s">
        <v>2915</v>
      </c>
    </row>
    <row r="117" spans="1:11" ht="12.75">
      <c r="A117" s="1425" t="s">
        <v>1360</v>
      </c>
      <c r="B117" s="1425" t="s">
        <v>1253</v>
      </c>
      <c r="C117" s="1425" t="s">
        <v>116</v>
      </c>
      <c r="D117" s="1425" t="s">
        <v>1429</v>
      </c>
      <c r="E117" s="1425" t="s">
        <v>1266</v>
      </c>
      <c r="F117" s="1425" t="s">
        <v>480</v>
      </c>
      <c r="G117" s="1425" t="s">
        <v>1286</v>
      </c>
      <c r="H117" s="1425" t="s">
        <v>796</v>
      </c>
      <c r="I117" s="1425" t="s">
        <v>480</v>
      </c>
      <c r="J117" s="1425">
        <v>0</v>
      </c>
      <c r="K117" s="1425" t="s">
        <v>2915</v>
      </c>
    </row>
    <row r="118" spans="1:11" ht="12.75">
      <c r="A118" s="1425" t="s">
        <v>1360</v>
      </c>
      <c r="B118" s="1425" t="s">
        <v>1253</v>
      </c>
      <c r="C118" s="1425" t="s">
        <v>116</v>
      </c>
      <c r="D118" s="1425" t="s">
        <v>1429</v>
      </c>
      <c r="E118" s="1425" t="s">
        <v>1267</v>
      </c>
      <c r="F118" s="1425" t="s">
        <v>480</v>
      </c>
      <c r="G118" s="1425" t="s">
        <v>1286</v>
      </c>
      <c r="H118" s="1425" t="s">
        <v>796</v>
      </c>
      <c r="I118" s="1425" t="s">
        <v>480</v>
      </c>
      <c r="J118" s="1425">
        <v>-150</v>
      </c>
      <c r="K118" s="1425" t="s">
        <v>2915</v>
      </c>
    </row>
    <row r="119" spans="1:11" ht="12.75">
      <c r="A119" s="1425" t="s">
        <v>1360</v>
      </c>
      <c r="B119" s="1425" t="s">
        <v>1253</v>
      </c>
      <c r="C119" s="1425" t="s">
        <v>116</v>
      </c>
      <c r="D119" s="1425" t="s">
        <v>1388</v>
      </c>
      <c r="E119" s="1425" t="s">
        <v>1263</v>
      </c>
      <c r="F119" s="1425" t="s">
        <v>189</v>
      </c>
      <c r="G119" s="1425" t="s">
        <v>1286</v>
      </c>
      <c r="H119" s="1425" t="s">
        <v>796</v>
      </c>
      <c r="I119" s="1425" t="s">
        <v>477</v>
      </c>
      <c r="J119" s="1425">
        <v>62.68</v>
      </c>
      <c r="K119" s="1425" t="s">
        <v>2915</v>
      </c>
    </row>
    <row r="120" spans="1:11" ht="12.75">
      <c r="A120" s="1425" t="s">
        <v>1360</v>
      </c>
      <c r="B120" s="1425" t="s">
        <v>1253</v>
      </c>
      <c r="C120" s="1425" t="s">
        <v>116</v>
      </c>
      <c r="D120" s="1425" t="s">
        <v>1388</v>
      </c>
      <c r="E120" s="1425" t="s">
        <v>1264</v>
      </c>
      <c r="F120" s="1425" t="s">
        <v>189</v>
      </c>
      <c r="G120" s="1425" t="s">
        <v>1286</v>
      </c>
      <c r="H120" s="1425" t="s">
        <v>796</v>
      </c>
      <c r="I120" s="1425" t="s">
        <v>477</v>
      </c>
      <c r="J120" s="1425">
        <v>0</v>
      </c>
      <c r="K120" s="1425" t="s">
        <v>2915</v>
      </c>
    </row>
    <row r="121" spans="1:11" ht="12.75">
      <c r="A121" s="1425" t="s">
        <v>1360</v>
      </c>
      <c r="B121" s="1425" t="s">
        <v>1253</v>
      </c>
      <c r="C121" s="1425" t="s">
        <v>116</v>
      </c>
      <c r="D121" s="1425" t="s">
        <v>1388</v>
      </c>
      <c r="E121" s="1425" t="s">
        <v>1267</v>
      </c>
      <c r="F121" s="1425" t="s">
        <v>189</v>
      </c>
      <c r="G121" s="1425" t="s">
        <v>1286</v>
      </c>
      <c r="H121" s="1425" t="s">
        <v>796</v>
      </c>
      <c r="I121" s="1425" t="s">
        <v>477</v>
      </c>
      <c r="J121" s="1425">
        <v>-18515.259999999998</v>
      </c>
      <c r="K121" s="1425" t="s">
        <v>2915</v>
      </c>
    </row>
    <row r="122" spans="1:11" ht="12.75">
      <c r="A122" s="1425" t="s">
        <v>1360</v>
      </c>
      <c r="B122" s="1425" t="s">
        <v>1240</v>
      </c>
      <c r="C122" s="1425" t="s">
        <v>1238</v>
      </c>
      <c r="D122" s="1425" t="s">
        <v>1480</v>
      </c>
      <c r="E122" s="1425" t="s">
        <v>1263</v>
      </c>
      <c r="F122" s="1425" t="s">
        <v>627</v>
      </c>
      <c r="G122" s="1425" t="s">
        <v>1286</v>
      </c>
      <c r="H122" s="1425" t="s">
        <v>796</v>
      </c>
      <c r="I122" s="1425" t="s">
        <v>1322</v>
      </c>
      <c r="J122" s="1425">
        <v>-114627.99000000001</v>
      </c>
      <c r="K122" s="1425" t="s">
        <v>2915</v>
      </c>
    </row>
    <row r="123" spans="1:11" ht="12.75">
      <c r="A123" s="1425" t="s">
        <v>1360</v>
      </c>
      <c r="B123" s="1425" t="s">
        <v>1240</v>
      </c>
      <c r="C123" s="1425" t="s">
        <v>1238</v>
      </c>
      <c r="D123" s="1425" t="s">
        <v>1480</v>
      </c>
      <c r="E123" s="1425" t="s">
        <v>1264</v>
      </c>
      <c r="F123" s="1425" t="s">
        <v>627</v>
      </c>
      <c r="G123" s="1425" t="s">
        <v>1286</v>
      </c>
      <c r="H123" s="1425" t="s">
        <v>796</v>
      </c>
      <c r="I123" s="1425" t="s">
        <v>1322</v>
      </c>
      <c r="J123" s="1425">
        <v>-99480.339999999997</v>
      </c>
      <c r="K123" s="1425" t="s">
        <v>2915</v>
      </c>
    </row>
    <row r="124" spans="1:11" ht="12.75">
      <c r="A124" s="1425" t="s">
        <v>1360</v>
      </c>
      <c r="B124" s="1425" t="s">
        <v>1240</v>
      </c>
      <c r="C124" s="1425" t="s">
        <v>1238</v>
      </c>
      <c r="D124" s="1425" t="s">
        <v>1480</v>
      </c>
      <c r="E124" s="1425" t="s">
        <v>1265</v>
      </c>
      <c r="F124" s="1425" t="s">
        <v>627</v>
      </c>
      <c r="G124" s="1425" t="s">
        <v>1286</v>
      </c>
      <c r="H124" s="1425" t="s">
        <v>796</v>
      </c>
      <c r="I124" s="1425" t="s">
        <v>1322</v>
      </c>
      <c r="J124" s="1425">
        <v>-82029.440000000002</v>
      </c>
      <c r="K124" s="1425" t="s">
        <v>2915</v>
      </c>
    </row>
    <row r="125" spans="1:11" ht="12.75">
      <c r="A125" s="1425" t="s">
        <v>1360</v>
      </c>
      <c r="B125" s="1425" t="s">
        <v>1240</v>
      </c>
      <c r="C125" s="1425" t="s">
        <v>1238</v>
      </c>
      <c r="D125" s="1425" t="s">
        <v>1480</v>
      </c>
      <c r="E125" s="1425" t="s">
        <v>1266</v>
      </c>
      <c r="F125" s="1425" t="s">
        <v>627</v>
      </c>
      <c r="G125" s="1425" t="s">
        <v>1286</v>
      </c>
      <c r="H125" s="1425" t="s">
        <v>796</v>
      </c>
      <c r="I125" s="1425" t="s">
        <v>1322</v>
      </c>
      <c r="J125" s="1425">
        <v>-114377.92999999999</v>
      </c>
      <c r="K125" s="1425" t="s">
        <v>2915</v>
      </c>
    </row>
    <row r="126" spans="1:11" ht="12.75">
      <c r="A126" s="1425" t="s">
        <v>1360</v>
      </c>
      <c r="B126" s="1425" t="s">
        <v>1240</v>
      </c>
      <c r="C126" s="1425" t="s">
        <v>1238</v>
      </c>
      <c r="D126" s="1425" t="s">
        <v>1480</v>
      </c>
      <c r="E126" s="1425" t="s">
        <v>1267</v>
      </c>
      <c r="F126" s="1425" t="s">
        <v>627</v>
      </c>
      <c r="G126" s="1425" t="s">
        <v>1286</v>
      </c>
      <c r="H126" s="1425" t="s">
        <v>796</v>
      </c>
      <c r="I126" s="1425" t="s">
        <v>1322</v>
      </c>
      <c r="J126" s="1425">
        <v>-76123.720000000001</v>
      </c>
      <c r="K126" s="1425" t="s">
        <v>2915</v>
      </c>
    </row>
    <row r="127" spans="1:11" ht="12.75">
      <c r="A127" s="1425" t="s">
        <v>1360</v>
      </c>
      <c r="B127" s="1425" t="s">
        <v>1240</v>
      </c>
      <c r="C127" s="1425" t="s">
        <v>1238</v>
      </c>
      <c r="D127" s="1425" t="s">
        <v>1384</v>
      </c>
      <c r="E127" s="1425" t="s">
        <v>1263</v>
      </c>
      <c r="F127" s="1425" t="s">
        <v>631</v>
      </c>
      <c r="G127" s="1425" t="s">
        <v>1286</v>
      </c>
      <c r="H127" s="1425" t="s">
        <v>796</v>
      </c>
      <c r="I127" s="1425" t="s">
        <v>1323</v>
      </c>
      <c r="J127" s="1425">
        <v>-5802.9399999999996</v>
      </c>
      <c r="K127" s="1425" t="s">
        <v>2915</v>
      </c>
    </row>
    <row r="128" spans="1:11" ht="12.75">
      <c r="A128" s="1425" t="s">
        <v>1360</v>
      </c>
      <c r="B128" s="1425" t="s">
        <v>1240</v>
      </c>
      <c r="C128" s="1425" t="s">
        <v>1238</v>
      </c>
      <c r="D128" s="1425" t="s">
        <v>1384</v>
      </c>
      <c r="E128" s="1425" t="s">
        <v>1264</v>
      </c>
      <c r="F128" s="1425" t="s">
        <v>631</v>
      </c>
      <c r="G128" s="1425" t="s">
        <v>1286</v>
      </c>
      <c r="H128" s="1425" t="s">
        <v>796</v>
      </c>
      <c r="I128" s="1425" t="s">
        <v>1323</v>
      </c>
      <c r="J128" s="1425">
        <v>-4977.8299999999999</v>
      </c>
      <c r="K128" s="1425" t="s">
        <v>2915</v>
      </c>
    </row>
    <row r="129" spans="1:11" ht="12.75">
      <c r="A129" s="1425" t="s">
        <v>1360</v>
      </c>
      <c r="B129" s="1425" t="s">
        <v>1240</v>
      </c>
      <c r="C129" s="1425" t="s">
        <v>1238</v>
      </c>
      <c r="D129" s="1425" t="s">
        <v>1384</v>
      </c>
      <c r="E129" s="1425" t="s">
        <v>1265</v>
      </c>
      <c r="F129" s="1425" t="s">
        <v>631</v>
      </c>
      <c r="G129" s="1425" t="s">
        <v>1286</v>
      </c>
      <c r="H129" s="1425" t="s">
        <v>796</v>
      </c>
      <c r="I129" s="1425" t="s">
        <v>1323</v>
      </c>
      <c r="J129" s="1425">
        <v>-4160.3000000000002</v>
      </c>
      <c r="K129" s="1425" t="s">
        <v>2915</v>
      </c>
    </row>
    <row r="130" spans="1:11" ht="12.75">
      <c r="A130" s="1425" t="s">
        <v>1360</v>
      </c>
      <c r="B130" s="1425" t="s">
        <v>1240</v>
      </c>
      <c r="C130" s="1425" t="s">
        <v>1238</v>
      </c>
      <c r="D130" s="1425" t="s">
        <v>1384</v>
      </c>
      <c r="E130" s="1425" t="s">
        <v>1266</v>
      </c>
      <c r="F130" s="1425" t="s">
        <v>631</v>
      </c>
      <c r="G130" s="1425" t="s">
        <v>1286</v>
      </c>
      <c r="H130" s="1425" t="s">
        <v>796</v>
      </c>
      <c r="I130" s="1425" t="s">
        <v>1323</v>
      </c>
      <c r="J130" s="1425">
        <v>-5770.8199999999997</v>
      </c>
      <c r="K130" s="1425" t="s">
        <v>2915</v>
      </c>
    </row>
    <row r="131" spans="1:11" ht="12.75">
      <c r="A131" s="1425" t="s">
        <v>1360</v>
      </c>
      <c r="B131" s="1425" t="s">
        <v>1240</v>
      </c>
      <c r="C131" s="1425" t="s">
        <v>1238</v>
      </c>
      <c r="D131" s="1425" t="s">
        <v>1384</v>
      </c>
      <c r="E131" s="1425" t="s">
        <v>1267</v>
      </c>
      <c r="F131" s="1425" t="s">
        <v>631</v>
      </c>
      <c r="G131" s="1425" t="s">
        <v>1286</v>
      </c>
      <c r="H131" s="1425" t="s">
        <v>796</v>
      </c>
      <c r="I131" s="1425" t="s">
        <v>1323</v>
      </c>
      <c r="J131" s="1425">
        <v>-3707.0799999999999</v>
      </c>
      <c r="K131" s="1425" t="s">
        <v>2915</v>
      </c>
    </row>
    <row r="132" spans="1:11" ht="12.75">
      <c r="A132" s="1425" t="s">
        <v>1360</v>
      </c>
      <c r="B132" s="1425" t="s">
        <v>1240</v>
      </c>
      <c r="C132" s="1425" t="s">
        <v>1238</v>
      </c>
      <c r="D132" s="1425" t="s">
        <v>1430</v>
      </c>
      <c r="E132" s="1425" t="s">
        <v>1263</v>
      </c>
      <c r="F132" s="1425" t="s">
        <v>480</v>
      </c>
      <c r="G132" s="1425" t="s">
        <v>1286</v>
      </c>
      <c r="H132" s="1425" t="s">
        <v>796</v>
      </c>
      <c r="I132" s="1425" t="s">
        <v>1307</v>
      </c>
      <c r="J132" s="1425">
        <v>-67984.539999999994</v>
      </c>
      <c r="K132" s="1425" t="s">
        <v>2915</v>
      </c>
    </row>
    <row r="133" spans="1:11" ht="12.75">
      <c r="A133" s="1425" t="s">
        <v>1360</v>
      </c>
      <c r="B133" s="1425" t="s">
        <v>1240</v>
      </c>
      <c r="C133" s="1425" t="s">
        <v>1238</v>
      </c>
      <c r="D133" s="1425" t="s">
        <v>1430</v>
      </c>
      <c r="E133" s="1425" t="s">
        <v>1264</v>
      </c>
      <c r="F133" s="1425" t="s">
        <v>480</v>
      </c>
      <c r="G133" s="1425" t="s">
        <v>1286</v>
      </c>
      <c r="H133" s="1425" t="s">
        <v>796</v>
      </c>
      <c r="I133" s="1425" t="s">
        <v>1307</v>
      </c>
      <c r="J133" s="1425">
        <v>-68216.490000000005</v>
      </c>
      <c r="K133" s="1425" t="s">
        <v>2915</v>
      </c>
    </row>
    <row r="134" spans="1:11" ht="12.75">
      <c r="A134" s="1425" t="s">
        <v>1360</v>
      </c>
      <c r="B134" s="1425" t="s">
        <v>1240</v>
      </c>
      <c r="C134" s="1425" t="s">
        <v>1238</v>
      </c>
      <c r="D134" s="1425" t="s">
        <v>1430</v>
      </c>
      <c r="E134" s="1425" t="s">
        <v>1265</v>
      </c>
      <c r="F134" s="1425" t="s">
        <v>480</v>
      </c>
      <c r="G134" s="1425" t="s">
        <v>1286</v>
      </c>
      <c r="H134" s="1425" t="s">
        <v>796</v>
      </c>
      <c r="I134" s="1425" t="s">
        <v>1307</v>
      </c>
      <c r="J134" s="1425">
        <v>-67871.119999999995</v>
      </c>
      <c r="K134" s="1425" t="s">
        <v>2915</v>
      </c>
    </row>
    <row r="135" spans="1:11" ht="12.75">
      <c r="A135" s="1425" t="s">
        <v>1360</v>
      </c>
      <c r="B135" s="1425" t="s">
        <v>1240</v>
      </c>
      <c r="C135" s="1425" t="s">
        <v>1238</v>
      </c>
      <c r="D135" s="1425" t="s">
        <v>1430</v>
      </c>
      <c r="E135" s="1425" t="s">
        <v>1266</v>
      </c>
      <c r="F135" s="1425" t="s">
        <v>480</v>
      </c>
      <c r="G135" s="1425" t="s">
        <v>1286</v>
      </c>
      <c r="H135" s="1425" t="s">
        <v>796</v>
      </c>
      <c r="I135" s="1425" t="s">
        <v>1307</v>
      </c>
      <c r="J135" s="1425">
        <v>-67770.100000000006</v>
      </c>
      <c r="K135" s="1425" t="s">
        <v>2915</v>
      </c>
    </row>
    <row r="136" spans="1:11" ht="12.75">
      <c r="A136" s="1425" t="s">
        <v>1360</v>
      </c>
      <c r="B136" s="1425" t="s">
        <v>1240</v>
      </c>
      <c r="C136" s="1425" t="s">
        <v>1238</v>
      </c>
      <c r="D136" s="1425" t="s">
        <v>1430</v>
      </c>
      <c r="E136" s="1425" t="s">
        <v>1267</v>
      </c>
      <c r="F136" s="1425" t="s">
        <v>480</v>
      </c>
      <c r="G136" s="1425" t="s">
        <v>1286</v>
      </c>
      <c r="H136" s="1425" t="s">
        <v>796</v>
      </c>
      <c r="I136" s="1425" t="s">
        <v>1307</v>
      </c>
      <c r="J136" s="1425">
        <v>-67381.559999999998</v>
      </c>
      <c r="K136" s="1425" t="s">
        <v>2915</v>
      </c>
    </row>
    <row r="137" spans="1:11" ht="12.75">
      <c r="A137" s="1425" t="s">
        <v>1360</v>
      </c>
      <c r="B137" s="1425" t="s">
        <v>1324</v>
      </c>
      <c r="C137" s="1425" t="s">
        <v>1238</v>
      </c>
      <c r="D137" s="1425" t="s">
        <v>1480</v>
      </c>
      <c r="E137" s="1425" t="s">
        <v>1263</v>
      </c>
      <c r="F137" s="1425" t="s">
        <v>627</v>
      </c>
      <c r="G137" s="1425" t="s">
        <v>1286</v>
      </c>
      <c r="H137" s="1425" t="s">
        <v>796</v>
      </c>
      <c r="I137" s="1425" t="s">
        <v>1322</v>
      </c>
      <c r="J137" s="1425">
        <v>-3833.0999999999999</v>
      </c>
      <c r="K137" s="1425" t="s">
        <v>2915</v>
      </c>
    </row>
    <row r="138" spans="1:11" ht="12.75">
      <c r="A138" s="1425" t="s">
        <v>1360</v>
      </c>
      <c r="B138" s="1425" t="s">
        <v>1324</v>
      </c>
      <c r="C138" s="1425" t="s">
        <v>1238</v>
      </c>
      <c r="D138" s="1425" t="s">
        <v>1480</v>
      </c>
      <c r="E138" s="1425" t="s">
        <v>1264</v>
      </c>
      <c r="F138" s="1425" t="s">
        <v>627</v>
      </c>
      <c r="G138" s="1425" t="s">
        <v>1286</v>
      </c>
      <c r="H138" s="1425" t="s">
        <v>796</v>
      </c>
      <c r="I138" s="1425" t="s">
        <v>1322</v>
      </c>
      <c r="J138" s="1425">
        <v>-3642.3000000000002</v>
      </c>
      <c r="K138" s="1425" t="s">
        <v>2915</v>
      </c>
    </row>
    <row r="139" spans="1:11" ht="12.75">
      <c r="A139" s="1425" t="s">
        <v>1360</v>
      </c>
      <c r="B139" s="1425" t="s">
        <v>1324</v>
      </c>
      <c r="C139" s="1425" t="s">
        <v>1238</v>
      </c>
      <c r="D139" s="1425" t="s">
        <v>1480</v>
      </c>
      <c r="E139" s="1425" t="s">
        <v>1265</v>
      </c>
      <c r="F139" s="1425" t="s">
        <v>627</v>
      </c>
      <c r="G139" s="1425" t="s">
        <v>1286</v>
      </c>
      <c r="H139" s="1425" t="s">
        <v>796</v>
      </c>
      <c r="I139" s="1425" t="s">
        <v>1322</v>
      </c>
      <c r="J139" s="1425">
        <v>-3069.9000000000001</v>
      </c>
      <c r="K139" s="1425" t="s">
        <v>2915</v>
      </c>
    </row>
    <row r="140" spans="1:11" ht="12.75">
      <c r="A140" s="1425" t="s">
        <v>1360</v>
      </c>
      <c r="B140" s="1425" t="s">
        <v>1324</v>
      </c>
      <c r="C140" s="1425" t="s">
        <v>1238</v>
      </c>
      <c r="D140" s="1425" t="s">
        <v>1480</v>
      </c>
      <c r="E140" s="1425" t="s">
        <v>1266</v>
      </c>
      <c r="F140" s="1425" t="s">
        <v>627</v>
      </c>
      <c r="G140" s="1425" t="s">
        <v>1286</v>
      </c>
      <c r="H140" s="1425" t="s">
        <v>796</v>
      </c>
      <c r="I140" s="1425" t="s">
        <v>1322</v>
      </c>
      <c r="J140" s="1425">
        <v>-3709.8600000000001</v>
      </c>
      <c r="K140" s="1425" t="s">
        <v>2915</v>
      </c>
    </row>
    <row r="141" spans="1:11" ht="12.75">
      <c r="A141" s="1425" t="s">
        <v>1360</v>
      </c>
      <c r="B141" s="1425" t="s">
        <v>1324</v>
      </c>
      <c r="C141" s="1425" t="s">
        <v>1238</v>
      </c>
      <c r="D141" s="1425" t="s">
        <v>1480</v>
      </c>
      <c r="E141" s="1425" t="s">
        <v>1267</v>
      </c>
      <c r="F141" s="1425" t="s">
        <v>627</v>
      </c>
      <c r="G141" s="1425" t="s">
        <v>1286</v>
      </c>
      <c r="H141" s="1425" t="s">
        <v>796</v>
      </c>
      <c r="I141" s="1425" t="s">
        <v>1322</v>
      </c>
      <c r="J141" s="1425">
        <v>-2879.0999999999999</v>
      </c>
      <c r="K141" s="1425" t="s">
        <v>2915</v>
      </c>
    </row>
    <row r="142" spans="1:11" ht="12.75">
      <c r="A142" s="1425" t="s">
        <v>1360</v>
      </c>
      <c r="B142" s="1425" t="s">
        <v>1324</v>
      </c>
      <c r="C142" s="1425" t="s">
        <v>1238</v>
      </c>
      <c r="D142" s="1425" t="s">
        <v>1430</v>
      </c>
      <c r="E142" s="1425" t="s">
        <v>1263</v>
      </c>
      <c r="F142" s="1425" t="s">
        <v>480</v>
      </c>
      <c r="G142" s="1425" t="s">
        <v>1286</v>
      </c>
      <c r="H142" s="1425" t="s">
        <v>796</v>
      </c>
      <c r="I142" s="1425" t="s">
        <v>1307</v>
      </c>
      <c r="J142" s="1425">
        <v>-2268.9000000000001</v>
      </c>
      <c r="K142" s="1425" t="s">
        <v>2915</v>
      </c>
    </row>
    <row r="143" spans="1:11" ht="12.75">
      <c r="A143" s="1425" t="s">
        <v>1360</v>
      </c>
      <c r="B143" s="1425" t="s">
        <v>1324</v>
      </c>
      <c r="C143" s="1425" t="s">
        <v>1238</v>
      </c>
      <c r="D143" s="1425" t="s">
        <v>1430</v>
      </c>
      <c r="E143" s="1425" t="s">
        <v>1264</v>
      </c>
      <c r="F143" s="1425" t="s">
        <v>480</v>
      </c>
      <c r="G143" s="1425" t="s">
        <v>1286</v>
      </c>
      <c r="H143" s="1425" t="s">
        <v>796</v>
      </c>
      <c r="I143" s="1425" t="s">
        <v>1307</v>
      </c>
      <c r="J143" s="1425">
        <v>-2268.9000000000001</v>
      </c>
      <c r="K143" s="1425" t="s">
        <v>2915</v>
      </c>
    </row>
    <row r="144" spans="1:11" ht="12.75">
      <c r="A144" s="1425" t="s">
        <v>1360</v>
      </c>
      <c r="B144" s="1425" t="s">
        <v>1324</v>
      </c>
      <c r="C144" s="1425" t="s">
        <v>1238</v>
      </c>
      <c r="D144" s="1425" t="s">
        <v>1430</v>
      </c>
      <c r="E144" s="1425" t="s">
        <v>1265</v>
      </c>
      <c r="F144" s="1425" t="s">
        <v>480</v>
      </c>
      <c r="G144" s="1425" t="s">
        <v>1286</v>
      </c>
      <c r="H144" s="1425" t="s">
        <v>796</v>
      </c>
      <c r="I144" s="1425" t="s">
        <v>1307</v>
      </c>
      <c r="J144" s="1425">
        <v>-2268.9000000000001</v>
      </c>
      <c r="K144" s="1425" t="s">
        <v>2915</v>
      </c>
    </row>
    <row r="145" spans="1:11" ht="12.75">
      <c r="A145" s="1425" t="s">
        <v>1360</v>
      </c>
      <c r="B145" s="1425" t="s">
        <v>1324</v>
      </c>
      <c r="C145" s="1425" t="s">
        <v>1238</v>
      </c>
      <c r="D145" s="1425" t="s">
        <v>1430</v>
      </c>
      <c r="E145" s="1425" t="s">
        <v>1266</v>
      </c>
      <c r="F145" s="1425" t="s">
        <v>480</v>
      </c>
      <c r="G145" s="1425" t="s">
        <v>1286</v>
      </c>
      <c r="H145" s="1425" t="s">
        <v>796</v>
      </c>
      <c r="I145" s="1425" t="s">
        <v>1307</v>
      </c>
      <c r="J145" s="1425">
        <v>-2243.6900000000001</v>
      </c>
      <c r="K145" s="1425" t="s">
        <v>2915</v>
      </c>
    </row>
    <row r="146" spans="1:11" ht="12.75">
      <c r="A146" s="1425" t="s">
        <v>1360</v>
      </c>
      <c r="B146" s="1425" t="s">
        <v>1324</v>
      </c>
      <c r="C146" s="1425" t="s">
        <v>1238</v>
      </c>
      <c r="D146" s="1425" t="s">
        <v>1430</v>
      </c>
      <c r="E146" s="1425" t="s">
        <v>1267</v>
      </c>
      <c r="F146" s="1425" t="s">
        <v>480</v>
      </c>
      <c r="G146" s="1425" t="s">
        <v>1286</v>
      </c>
      <c r="H146" s="1425" t="s">
        <v>796</v>
      </c>
      <c r="I146" s="1425" t="s">
        <v>1307</v>
      </c>
      <c r="J146" s="1425">
        <v>-2268.9000000000001</v>
      </c>
      <c r="K146" s="1425" t="s">
        <v>2915</v>
      </c>
    </row>
    <row r="147" spans="1:11" ht="12.75">
      <c r="A147" s="1425" t="s">
        <v>1360</v>
      </c>
      <c r="B147" s="1425" t="s">
        <v>1254</v>
      </c>
      <c r="C147" s="1425" t="s">
        <v>116</v>
      </c>
      <c r="D147" s="1425" t="s">
        <v>2917</v>
      </c>
      <c r="E147" s="1425" t="s">
        <v>1263</v>
      </c>
      <c r="F147" s="1425" t="s">
        <v>480</v>
      </c>
      <c r="G147" s="1425" t="s">
        <v>1286</v>
      </c>
      <c r="H147" s="1425" t="s">
        <v>796</v>
      </c>
      <c r="I147" s="1425" t="s">
        <v>390</v>
      </c>
      <c r="J147" s="1425">
        <v>-101.41</v>
      </c>
      <c r="K147" s="1425" t="s">
        <v>2915</v>
      </c>
    </row>
    <row r="148" spans="1:11" ht="12.75">
      <c r="A148" s="1425" t="s">
        <v>1360</v>
      </c>
      <c r="B148" s="1425" t="s">
        <v>1254</v>
      </c>
      <c r="C148" s="1425" t="s">
        <v>116</v>
      </c>
      <c r="D148" s="1425" t="s">
        <v>2917</v>
      </c>
      <c r="E148" s="1425" t="s">
        <v>1265</v>
      </c>
      <c r="F148" s="1425" t="s">
        <v>480</v>
      </c>
      <c r="G148" s="1425" t="s">
        <v>1286</v>
      </c>
      <c r="H148" s="1425" t="s">
        <v>796</v>
      </c>
      <c r="I148" s="1425" t="s">
        <v>390</v>
      </c>
      <c r="J148" s="1425">
        <v>-47.149999999999999</v>
      </c>
      <c r="K148" s="1425" t="s">
        <v>2915</v>
      </c>
    </row>
    <row r="149" spans="1:11" ht="12.75">
      <c r="A149" s="1425" t="s">
        <v>1360</v>
      </c>
      <c r="B149" s="1425" t="s">
        <v>1254</v>
      </c>
      <c r="C149" s="1425" t="s">
        <v>116</v>
      </c>
      <c r="D149" s="1425" t="s">
        <v>2917</v>
      </c>
      <c r="E149" s="1425" t="s">
        <v>1266</v>
      </c>
      <c r="F149" s="1425" t="s">
        <v>480</v>
      </c>
      <c r="G149" s="1425" t="s">
        <v>1286</v>
      </c>
      <c r="H149" s="1425" t="s">
        <v>796</v>
      </c>
      <c r="I149" s="1425" t="s">
        <v>390</v>
      </c>
      <c r="J149" s="1425">
        <v>-125.28</v>
      </c>
      <c r="K149" s="1425" t="s">
        <v>2915</v>
      </c>
    </row>
    <row r="150" spans="1:11" ht="12.75">
      <c r="A150" s="1425" t="s">
        <v>1360</v>
      </c>
      <c r="B150" s="1425" t="s">
        <v>1254</v>
      </c>
      <c r="C150" s="1425" t="s">
        <v>116</v>
      </c>
      <c r="D150" s="1425" t="s">
        <v>2917</v>
      </c>
      <c r="E150" s="1425" t="s">
        <v>1267</v>
      </c>
      <c r="F150" s="1425" t="s">
        <v>480</v>
      </c>
      <c r="G150" s="1425" t="s">
        <v>1286</v>
      </c>
      <c r="H150" s="1425" t="s">
        <v>796</v>
      </c>
      <c r="I150" s="1425" t="s">
        <v>390</v>
      </c>
      <c r="J150" s="1425">
        <v>-121.41</v>
      </c>
      <c r="K150" s="1425" t="s">
        <v>2915</v>
      </c>
    </row>
    <row r="151" spans="1:11" ht="12.75">
      <c r="A151" s="1425" t="s">
        <v>1360</v>
      </c>
      <c r="B151" s="1425" t="s">
        <v>1254</v>
      </c>
      <c r="C151" s="1425" t="s">
        <v>116</v>
      </c>
      <c r="D151" s="1425" t="s">
        <v>1481</v>
      </c>
      <c r="E151" s="1425" t="s">
        <v>1263</v>
      </c>
      <c r="F151" s="1425" t="s">
        <v>627</v>
      </c>
      <c r="G151" s="1425" t="s">
        <v>1286</v>
      </c>
      <c r="H151" s="1425" t="s">
        <v>796</v>
      </c>
      <c r="I151" s="1425" t="s">
        <v>475</v>
      </c>
      <c r="J151" s="1425">
        <v>-593169.77000000002</v>
      </c>
      <c r="K151" s="1425" t="s">
        <v>2915</v>
      </c>
    </row>
    <row r="152" spans="1:11" ht="12.75">
      <c r="A152" s="1425" t="s">
        <v>1360</v>
      </c>
      <c r="B152" s="1425" t="s">
        <v>1254</v>
      </c>
      <c r="C152" s="1425" t="s">
        <v>116</v>
      </c>
      <c r="D152" s="1425" t="s">
        <v>1481</v>
      </c>
      <c r="E152" s="1425" t="s">
        <v>1264</v>
      </c>
      <c r="F152" s="1425" t="s">
        <v>627</v>
      </c>
      <c r="G152" s="1425" t="s">
        <v>1286</v>
      </c>
      <c r="H152" s="1425" t="s">
        <v>796</v>
      </c>
      <c r="I152" s="1425" t="s">
        <v>475</v>
      </c>
      <c r="J152" s="1425">
        <v>-553446.83999999997</v>
      </c>
      <c r="K152" s="1425" t="s">
        <v>2915</v>
      </c>
    </row>
    <row r="153" spans="1:11" ht="12.75">
      <c r="A153" s="1425" t="s">
        <v>1360</v>
      </c>
      <c r="B153" s="1425" t="s">
        <v>1254</v>
      </c>
      <c r="C153" s="1425" t="s">
        <v>116</v>
      </c>
      <c r="D153" s="1425" t="s">
        <v>1481</v>
      </c>
      <c r="E153" s="1425" t="s">
        <v>1265</v>
      </c>
      <c r="F153" s="1425" t="s">
        <v>627</v>
      </c>
      <c r="G153" s="1425" t="s">
        <v>1286</v>
      </c>
      <c r="H153" s="1425" t="s">
        <v>796</v>
      </c>
      <c r="I153" s="1425" t="s">
        <v>475</v>
      </c>
      <c r="J153" s="1425">
        <v>-640784.58999999997</v>
      </c>
      <c r="K153" s="1425" t="s">
        <v>2915</v>
      </c>
    </row>
    <row r="154" spans="1:11" ht="12.75">
      <c r="A154" s="1425" t="s">
        <v>1360</v>
      </c>
      <c r="B154" s="1425" t="s">
        <v>1254</v>
      </c>
      <c r="C154" s="1425" t="s">
        <v>116</v>
      </c>
      <c r="D154" s="1425" t="s">
        <v>1481</v>
      </c>
      <c r="E154" s="1425" t="s">
        <v>1266</v>
      </c>
      <c r="F154" s="1425" t="s">
        <v>627</v>
      </c>
      <c r="G154" s="1425" t="s">
        <v>1286</v>
      </c>
      <c r="H154" s="1425" t="s">
        <v>796</v>
      </c>
      <c r="I154" s="1425" t="s">
        <v>475</v>
      </c>
      <c r="J154" s="1425">
        <v>-567438.21999999997</v>
      </c>
      <c r="K154" s="1425" t="s">
        <v>2915</v>
      </c>
    </row>
    <row r="155" spans="1:11" ht="12.75">
      <c r="A155" s="1425" t="s">
        <v>1360</v>
      </c>
      <c r="B155" s="1425" t="s">
        <v>1254</v>
      </c>
      <c r="C155" s="1425" t="s">
        <v>116</v>
      </c>
      <c r="D155" s="1425" t="s">
        <v>1481</v>
      </c>
      <c r="E155" s="1425" t="s">
        <v>1267</v>
      </c>
      <c r="F155" s="1425" t="s">
        <v>627</v>
      </c>
      <c r="G155" s="1425" t="s">
        <v>1286</v>
      </c>
      <c r="H155" s="1425" t="s">
        <v>796</v>
      </c>
      <c r="I155" s="1425" t="s">
        <v>475</v>
      </c>
      <c r="J155" s="1425">
        <v>-546525.53000000003</v>
      </c>
      <c r="K155" s="1425" t="s">
        <v>2915</v>
      </c>
    </row>
    <row r="156" spans="1:11" ht="12.75">
      <c r="A156" s="1425" t="s">
        <v>1360</v>
      </c>
      <c r="B156" s="1425" t="s">
        <v>1254</v>
      </c>
      <c r="C156" s="1425" t="s">
        <v>116</v>
      </c>
      <c r="D156" s="1425" t="s">
        <v>1385</v>
      </c>
      <c r="E156" s="1425" t="s">
        <v>1263</v>
      </c>
      <c r="F156" s="1425" t="s">
        <v>631</v>
      </c>
      <c r="G156" s="1425" t="s">
        <v>1286</v>
      </c>
      <c r="H156" s="1425" t="s">
        <v>796</v>
      </c>
      <c r="I156" s="1425" t="s">
        <v>475</v>
      </c>
      <c r="J156" s="1425">
        <v>-148119.23000000001</v>
      </c>
      <c r="K156" s="1425" t="s">
        <v>2915</v>
      </c>
    </row>
    <row r="157" spans="1:11" ht="12.75">
      <c r="A157" s="1425" t="s">
        <v>1360</v>
      </c>
      <c r="B157" s="1425" t="s">
        <v>1254</v>
      </c>
      <c r="C157" s="1425" t="s">
        <v>116</v>
      </c>
      <c r="D157" s="1425" t="s">
        <v>1385</v>
      </c>
      <c r="E157" s="1425" t="s">
        <v>1264</v>
      </c>
      <c r="F157" s="1425" t="s">
        <v>631</v>
      </c>
      <c r="G157" s="1425" t="s">
        <v>1286</v>
      </c>
      <c r="H157" s="1425" t="s">
        <v>796</v>
      </c>
      <c r="I157" s="1425" t="s">
        <v>475</v>
      </c>
      <c r="J157" s="1425">
        <v>-133365.82999999999</v>
      </c>
      <c r="K157" s="1425" t="s">
        <v>2915</v>
      </c>
    </row>
    <row r="158" spans="1:11" ht="12.75">
      <c r="A158" s="1425" t="s">
        <v>1360</v>
      </c>
      <c r="B158" s="1425" t="s">
        <v>1254</v>
      </c>
      <c r="C158" s="1425" t="s">
        <v>116</v>
      </c>
      <c r="D158" s="1425" t="s">
        <v>1385</v>
      </c>
      <c r="E158" s="1425" t="s">
        <v>1265</v>
      </c>
      <c r="F158" s="1425" t="s">
        <v>631</v>
      </c>
      <c r="G158" s="1425" t="s">
        <v>1286</v>
      </c>
      <c r="H158" s="1425" t="s">
        <v>796</v>
      </c>
      <c r="I158" s="1425" t="s">
        <v>475</v>
      </c>
      <c r="J158" s="1425">
        <v>-150911.94</v>
      </c>
      <c r="K158" s="1425" t="s">
        <v>2915</v>
      </c>
    </row>
    <row r="159" spans="1:11" ht="12.75">
      <c r="A159" s="1425" t="s">
        <v>1360</v>
      </c>
      <c r="B159" s="1425" t="s">
        <v>1254</v>
      </c>
      <c r="C159" s="1425" t="s">
        <v>116</v>
      </c>
      <c r="D159" s="1425" t="s">
        <v>1385</v>
      </c>
      <c r="E159" s="1425" t="s">
        <v>1266</v>
      </c>
      <c r="F159" s="1425" t="s">
        <v>631</v>
      </c>
      <c r="G159" s="1425" t="s">
        <v>1286</v>
      </c>
      <c r="H159" s="1425" t="s">
        <v>796</v>
      </c>
      <c r="I159" s="1425" t="s">
        <v>475</v>
      </c>
      <c r="J159" s="1425">
        <v>-124046.92999999999</v>
      </c>
      <c r="K159" s="1425" t="s">
        <v>2915</v>
      </c>
    </row>
    <row r="160" spans="1:11" ht="12.75">
      <c r="A160" s="1425" t="s">
        <v>1360</v>
      </c>
      <c r="B160" s="1425" t="s">
        <v>1254</v>
      </c>
      <c r="C160" s="1425" t="s">
        <v>116</v>
      </c>
      <c r="D160" s="1425" t="s">
        <v>1385</v>
      </c>
      <c r="E160" s="1425" t="s">
        <v>1267</v>
      </c>
      <c r="F160" s="1425" t="s">
        <v>631</v>
      </c>
      <c r="G160" s="1425" t="s">
        <v>1286</v>
      </c>
      <c r="H160" s="1425" t="s">
        <v>796</v>
      </c>
      <c r="I160" s="1425" t="s">
        <v>475</v>
      </c>
      <c r="J160" s="1425">
        <v>-135151.95000000001</v>
      </c>
      <c r="K160" s="1425" t="s">
        <v>2915</v>
      </c>
    </row>
    <row r="161" spans="1:11" ht="12.75">
      <c r="A161" s="1425" t="s">
        <v>1360</v>
      </c>
      <c r="B161" s="1425" t="s">
        <v>1254</v>
      </c>
      <c r="C161" s="1425" t="s">
        <v>116</v>
      </c>
      <c r="D161" s="1425" t="s">
        <v>1410</v>
      </c>
      <c r="E161" s="1425" t="s">
        <v>1263</v>
      </c>
      <c r="F161" s="1425" t="s">
        <v>634</v>
      </c>
      <c r="G161" s="1425" t="s">
        <v>1286</v>
      </c>
      <c r="H161" s="1425" t="s">
        <v>796</v>
      </c>
      <c r="I161" s="1425" t="s">
        <v>475</v>
      </c>
      <c r="J161" s="1425">
        <v>-52736.57</v>
      </c>
      <c r="K161" s="1425" t="s">
        <v>2915</v>
      </c>
    </row>
    <row r="162" spans="1:11" ht="12.75">
      <c r="A162" s="1425" t="s">
        <v>1360</v>
      </c>
      <c r="B162" s="1425" t="s">
        <v>1254</v>
      </c>
      <c r="C162" s="1425" t="s">
        <v>116</v>
      </c>
      <c r="D162" s="1425" t="s">
        <v>1410</v>
      </c>
      <c r="E162" s="1425" t="s">
        <v>1264</v>
      </c>
      <c r="F162" s="1425" t="s">
        <v>634</v>
      </c>
      <c r="G162" s="1425" t="s">
        <v>1286</v>
      </c>
      <c r="H162" s="1425" t="s">
        <v>796</v>
      </c>
      <c r="I162" s="1425" t="s">
        <v>475</v>
      </c>
      <c r="J162" s="1425">
        <v>-46234.82</v>
      </c>
      <c r="K162" s="1425" t="s">
        <v>2915</v>
      </c>
    </row>
    <row r="163" spans="1:11" ht="12.75">
      <c r="A163" s="1425" t="s">
        <v>1360</v>
      </c>
      <c r="B163" s="1425" t="s">
        <v>1254</v>
      </c>
      <c r="C163" s="1425" t="s">
        <v>116</v>
      </c>
      <c r="D163" s="1425" t="s">
        <v>1410</v>
      </c>
      <c r="E163" s="1425" t="s">
        <v>1265</v>
      </c>
      <c r="F163" s="1425" t="s">
        <v>634</v>
      </c>
      <c r="G163" s="1425" t="s">
        <v>1286</v>
      </c>
      <c r="H163" s="1425" t="s">
        <v>796</v>
      </c>
      <c r="I163" s="1425" t="s">
        <v>475</v>
      </c>
      <c r="J163" s="1425">
        <v>-45423.919999999998</v>
      </c>
      <c r="K163" s="1425" t="s">
        <v>2915</v>
      </c>
    </row>
    <row r="164" spans="1:11" ht="12.75">
      <c r="A164" s="1425" t="s">
        <v>1360</v>
      </c>
      <c r="B164" s="1425" t="s">
        <v>1254</v>
      </c>
      <c r="C164" s="1425" t="s">
        <v>116</v>
      </c>
      <c r="D164" s="1425" t="s">
        <v>1410</v>
      </c>
      <c r="E164" s="1425" t="s">
        <v>1266</v>
      </c>
      <c r="F164" s="1425" t="s">
        <v>634</v>
      </c>
      <c r="G164" s="1425" t="s">
        <v>1286</v>
      </c>
      <c r="H164" s="1425" t="s">
        <v>796</v>
      </c>
      <c r="I164" s="1425" t="s">
        <v>475</v>
      </c>
      <c r="J164" s="1425">
        <v>-58680.169999999998</v>
      </c>
      <c r="K164" s="1425" t="s">
        <v>2915</v>
      </c>
    </row>
    <row r="165" spans="1:11" ht="12.75">
      <c r="A165" s="1425" t="s">
        <v>1360</v>
      </c>
      <c r="B165" s="1425" t="s">
        <v>1254</v>
      </c>
      <c r="C165" s="1425" t="s">
        <v>116</v>
      </c>
      <c r="D165" s="1425" t="s">
        <v>1410</v>
      </c>
      <c r="E165" s="1425" t="s">
        <v>1267</v>
      </c>
      <c r="F165" s="1425" t="s">
        <v>634</v>
      </c>
      <c r="G165" s="1425" t="s">
        <v>1286</v>
      </c>
      <c r="H165" s="1425" t="s">
        <v>796</v>
      </c>
      <c r="I165" s="1425" t="s">
        <v>475</v>
      </c>
      <c r="J165" s="1425">
        <v>-51123.389999999999</v>
      </c>
      <c r="K165" s="1425" t="s">
        <v>2915</v>
      </c>
    </row>
    <row r="166" spans="1:11" ht="12.75">
      <c r="A166" s="1425" t="s">
        <v>1360</v>
      </c>
      <c r="B166" s="1425" t="s">
        <v>1254</v>
      </c>
      <c r="C166" s="1425" t="s">
        <v>116</v>
      </c>
      <c r="D166" s="1425" t="s">
        <v>1472</v>
      </c>
      <c r="E166" s="1425" t="s">
        <v>1263</v>
      </c>
      <c r="F166" s="1425" t="s">
        <v>638</v>
      </c>
      <c r="G166" s="1425" t="s">
        <v>1286</v>
      </c>
      <c r="H166" s="1425" t="s">
        <v>796</v>
      </c>
      <c r="I166" s="1425" t="s">
        <v>475</v>
      </c>
      <c r="J166" s="1425">
        <v>-8986.8099999999995</v>
      </c>
      <c r="K166" s="1425" t="s">
        <v>2915</v>
      </c>
    </row>
    <row r="167" spans="1:11" ht="12.75">
      <c r="A167" s="1425" t="s">
        <v>1360</v>
      </c>
      <c r="B167" s="1425" t="s">
        <v>1254</v>
      </c>
      <c r="C167" s="1425" t="s">
        <v>116</v>
      </c>
      <c r="D167" s="1425" t="s">
        <v>1472</v>
      </c>
      <c r="E167" s="1425" t="s">
        <v>1264</v>
      </c>
      <c r="F167" s="1425" t="s">
        <v>638</v>
      </c>
      <c r="G167" s="1425" t="s">
        <v>1286</v>
      </c>
      <c r="H167" s="1425" t="s">
        <v>796</v>
      </c>
      <c r="I167" s="1425" t="s">
        <v>475</v>
      </c>
      <c r="J167" s="1425">
        <v>-7075.9799999999996</v>
      </c>
      <c r="K167" s="1425" t="s">
        <v>2915</v>
      </c>
    </row>
    <row r="168" spans="1:11" ht="12.75">
      <c r="A168" s="1425" t="s">
        <v>1360</v>
      </c>
      <c r="B168" s="1425" t="s">
        <v>1254</v>
      </c>
      <c r="C168" s="1425" t="s">
        <v>116</v>
      </c>
      <c r="D168" s="1425" t="s">
        <v>1472</v>
      </c>
      <c r="E168" s="1425" t="s">
        <v>1265</v>
      </c>
      <c r="F168" s="1425" t="s">
        <v>638</v>
      </c>
      <c r="G168" s="1425" t="s">
        <v>1286</v>
      </c>
      <c r="H168" s="1425" t="s">
        <v>796</v>
      </c>
      <c r="I168" s="1425" t="s">
        <v>475</v>
      </c>
      <c r="J168" s="1425">
        <v>-10657.780000000001</v>
      </c>
      <c r="K168" s="1425" t="s">
        <v>2915</v>
      </c>
    </row>
    <row r="169" spans="1:11" ht="12.75">
      <c r="A169" s="1425" t="s">
        <v>1360</v>
      </c>
      <c r="B169" s="1425" t="s">
        <v>1254</v>
      </c>
      <c r="C169" s="1425" t="s">
        <v>116</v>
      </c>
      <c r="D169" s="1425" t="s">
        <v>1472</v>
      </c>
      <c r="E169" s="1425" t="s">
        <v>1266</v>
      </c>
      <c r="F169" s="1425" t="s">
        <v>638</v>
      </c>
      <c r="G169" s="1425" t="s">
        <v>1286</v>
      </c>
      <c r="H169" s="1425" t="s">
        <v>796</v>
      </c>
      <c r="I169" s="1425" t="s">
        <v>475</v>
      </c>
      <c r="J169" s="1425">
        <v>-12025.42</v>
      </c>
      <c r="K169" s="1425" t="s">
        <v>2915</v>
      </c>
    </row>
    <row r="170" spans="1:11" ht="12.75">
      <c r="A170" s="1425" t="s">
        <v>1360</v>
      </c>
      <c r="B170" s="1425" t="s">
        <v>1254</v>
      </c>
      <c r="C170" s="1425" t="s">
        <v>116</v>
      </c>
      <c r="D170" s="1425" t="s">
        <v>1472</v>
      </c>
      <c r="E170" s="1425" t="s">
        <v>1267</v>
      </c>
      <c r="F170" s="1425" t="s">
        <v>638</v>
      </c>
      <c r="G170" s="1425" t="s">
        <v>1286</v>
      </c>
      <c r="H170" s="1425" t="s">
        <v>796</v>
      </c>
      <c r="I170" s="1425" t="s">
        <v>475</v>
      </c>
      <c r="J170" s="1425">
        <v>-10662.35</v>
      </c>
      <c r="K170" s="1425" t="s">
        <v>2915</v>
      </c>
    </row>
    <row r="171" spans="1:11" ht="12.75">
      <c r="A171" s="1425" t="s">
        <v>1360</v>
      </c>
      <c r="B171" s="1425" t="s">
        <v>1254</v>
      </c>
      <c r="C171" s="1425" t="s">
        <v>116</v>
      </c>
      <c r="D171" s="1425" t="s">
        <v>1386</v>
      </c>
      <c r="E171" s="1425" t="s">
        <v>1263</v>
      </c>
      <c r="F171" s="1425" t="s">
        <v>631</v>
      </c>
      <c r="G171" s="1425" t="s">
        <v>1286</v>
      </c>
      <c r="H171" s="1425" t="s">
        <v>796</v>
      </c>
      <c r="I171" s="1425" t="s">
        <v>475</v>
      </c>
      <c r="J171" s="1425">
        <v>-602.28999999999996</v>
      </c>
      <c r="K171" s="1425" t="s">
        <v>2915</v>
      </c>
    </row>
    <row r="172" spans="1:11" ht="12.75">
      <c r="A172" s="1425" t="s">
        <v>1360</v>
      </c>
      <c r="B172" s="1425" t="s">
        <v>1254</v>
      </c>
      <c r="C172" s="1425" t="s">
        <v>116</v>
      </c>
      <c r="D172" s="1425" t="s">
        <v>1386</v>
      </c>
      <c r="E172" s="1425" t="s">
        <v>1264</v>
      </c>
      <c r="F172" s="1425" t="s">
        <v>631</v>
      </c>
      <c r="G172" s="1425" t="s">
        <v>1286</v>
      </c>
      <c r="H172" s="1425" t="s">
        <v>796</v>
      </c>
      <c r="I172" s="1425" t="s">
        <v>475</v>
      </c>
      <c r="J172" s="1425">
        <v>-2217</v>
      </c>
      <c r="K172" s="1425" t="s">
        <v>2915</v>
      </c>
    </row>
    <row r="173" spans="1:11" ht="12.75">
      <c r="A173" s="1425" t="s">
        <v>1360</v>
      </c>
      <c r="B173" s="1425" t="s">
        <v>1254</v>
      </c>
      <c r="C173" s="1425" t="s">
        <v>116</v>
      </c>
      <c r="D173" s="1425" t="s">
        <v>1386</v>
      </c>
      <c r="E173" s="1425" t="s">
        <v>1265</v>
      </c>
      <c r="F173" s="1425" t="s">
        <v>631</v>
      </c>
      <c r="G173" s="1425" t="s">
        <v>1286</v>
      </c>
      <c r="H173" s="1425" t="s">
        <v>796</v>
      </c>
      <c r="I173" s="1425" t="s">
        <v>475</v>
      </c>
      <c r="J173" s="1425">
        <v>-1307.23</v>
      </c>
      <c r="K173" s="1425" t="s">
        <v>2915</v>
      </c>
    </row>
    <row r="174" spans="1:11" ht="12.75">
      <c r="A174" s="1425" t="s">
        <v>1360</v>
      </c>
      <c r="B174" s="1425" t="s">
        <v>1254</v>
      </c>
      <c r="C174" s="1425" t="s">
        <v>116</v>
      </c>
      <c r="D174" s="1425" t="s">
        <v>1386</v>
      </c>
      <c r="E174" s="1425" t="s">
        <v>1266</v>
      </c>
      <c r="F174" s="1425" t="s">
        <v>631</v>
      </c>
      <c r="G174" s="1425" t="s">
        <v>1286</v>
      </c>
      <c r="H174" s="1425" t="s">
        <v>796</v>
      </c>
      <c r="I174" s="1425" t="s">
        <v>475</v>
      </c>
      <c r="J174" s="1425">
        <v>-95.459999999999994</v>
      </c>
      <c r="K174" s="1425" t="s">
        <v>2915</v>
      </c>
    </row>
    <row r="175" spans="1:11" ht="12.75">
      <c r="A175" s="1425" t="s">
        <v>1360</v>
      </c>
      <c r="B175" s="1425" t="s">
        <v>1254</v>
      </c>
      <c r="C175" s="1425" t="s">
        <v>116</v>
      </c>
      <c r="D175" s="1425" t="s">
        <v>1386</v>
      </c>
      <c r="E175" s="1425" t="s">
        <v>1267</v>
      </c>
      <c r="F175" s="1425" t="s">
        <v>631</v>
      </c>
      <c r="G175" s="1425" t="s">
        <v>1286</v>
      </c>
      <c r="H175" s="1425" t="s">
        <v>796</v>
      </c>
      <c r="I175" s="1425" t="s">
        <v>475</v>
      </c>
      <c r="J175" s="1425">
        <v>-1043</v>
      </c>
      <c r="K175" s="1425" t="s">
        <v>2915</v>
      </c>
    </row>
    <row r="176" spans="1:11" ht="12.75">
      <c r="A176" s="1425" t="s">
        <v>1360</v>
      </c>
      <c r="B176" s="1425" t="s">
        <v>1254</v>
      </c>
      <c r="C176" s="1425" t="s">
        <v>116</v>
      </c>
      <c r="D176" s="1425" t="s">
        <v>1473</v>
      </c>
      <c r="E176" s="1425" t="s">
        <v>1263</v>
      </c>
      <c r="F176" s="1425" t="s">
        <v>479</v>
      </c>
      <c r="G176" s="1425" t="s">
        <v>1286</v>
      </c>
      <c r="H176" s="1425" t="s">
        <v>796</v>
      </c>
      <c r="I176" s="1425" t="s">
        <v>479</v>
      </c>
      <c r="J176" s="1425">
        <v>-49907.610000000001</v>
      </c>
      <c r="K176" s="1425" t="s">
        <v>2915</v>
      </c>
    </row>
    <row r="177" spans="1:11" ht="12.75">
      <c r="A177" s="1425" t="s">
        <v>1360</v>
      </c>
      <c r="B177" s="1425" t="s">
        <v>1254</v>
      </c>
      <c r="C177" s="1425" t="s">
        <v>116</v>
      </c>
      <c r="D177" s="1425" t="s">
        <v>1473</v>
      </c>
      <c r="E177" s="1425" t="s">
        <v>1264</v>
      </c>
      <c r="F177" s="1425" t="s">
        <v>479</v>
      </c>
      <c r="G177" s="1425" t="s">
        <v>1286</v>
      </c>
      <c r="H177" s="1425" t="s">
        <v>796</v>
      </c>
      <c r="I177" s="1425" t="s">
        <v>479</v>
      </c>
      <c r="J177" s="1425">
        <v>-49905.25</v>
      </c>
      <c r="K177" s="1425" t="s">
        <v>2915</v>
      </c>
    </row>
    <row r="178" spans="1:11" ht="12.75">
      <c r="A178" s="1425" t="s">
        <v>1360</v>
      </c>
      <c r="B178" s="1425" t="s">
        <v>1254</v>
      </c>
      <c r="C178" s="1425" t="s">
        <v>116</v>
      </c>
      <c r="D178" s="1425" t="s">
        <v>1473</v>
      </c>
      <c r="E178" s="1425" t="s">
        <v>1265</v>
      </c>
      <c r="F178" s="1425" t="s">
        <v>479</v>
      </c>
      <c r="G178" s="1425" t="s">
        <v>1286</v>
      </c>
      <c r="H178" s="1425" t="s">
        <v>796</v>
      </c>
      <c r="I178" s="1425" t="s">
        <v>479</v>
      </c>
      <c r="J178" s="1425">
        <v>-41297.839999999997</v>
      </c>
      <c r="K178" s="1425" t="s">
        <v>2915</v>
      </c>
    </row>
    <row r="179" spans="1:11" ht="12.75">
      <c r="A179" s="1425" t="s">
        <v>1360</v>
      </c>
      <c r="B179" s="1425" t="s">
        <v>1254</v>
      </c>
      <c r="C179" s="1425" t="s">
        <v>116</v>
      </c>
      <c r="D179" s="1425" t="s">
        <v>1473</v>
      </c>
      <c r="E179" s="1425" t="s">
        <v>1266</v>
      </c>
      <c r="F179" s="1425" t="s">
        <v>479</v>
      </c>
      <c r="G179" s="1425" t="s">
        <v>1286</v>
      </c>
      <c r="H179" s="1425" t="s">
        <v>796</v>
      </c>
      <c r="I179" s="1425" t="s">
        <v>479</v>
      </c>
      <c r="J179" s="1425">
        <v>-49908.860000000001</v>
      </c>
      <c r="K179" s="1425" t="s">
        <v>2915</v>
      </c>
    </row>
    <row r="180" spans="1:11" ht="12.75">
      <c r="A180" s="1425" t="s">
        <v>1360</v>
      </c>
      <c r="B180" s="1425" t="s">
        <v>1254</v>
      </c>
      <c r="C180" s="1425" t="s">
        <v>116</v>
      </c>
      <c r="D180" s="1425" t="s">
        <v>1473</v>
      </c>
      <c r="E180" s="1425" t="s">
        <v>1267</v>
      </c>
      <c r="F180" s="1425" t="s">
        <v>479</v>
      </c>
      <c r="G180" s="1425" t="s">
        <v>1286</v>
      </c>
      <c r="H180" s="1425" t="s">
        <v>796</v>
      </c>
      <c r="I180" s="1425" t="s">
        <v>479</v>
      </c>
      <c r="J180" s="1425">
        <v>-43578.410000000003</v>
      </c>
      <c r="K180" s="1425" t="s">
        <v>2915</v>
      </c>
    </row>
    <row r="181" spans="1:11" ht="12.75">
      <c r="A181" s="1425" t="s">
        <v>1360</v>
      </c>
      <c r="B181" s="1425" t="s">
        <v>1254</v>
      </c>
      <c r="C181" s="1425" t="s">
        <v>116</v>
      </c>
      <c r="D181" s="1425" t="s">
        <v>1470</v>
      </c>
      <c r="E181" s="1425" t="s">
        <v>1263</v>
      </c>
      <c r="F181" s="1425" t="s">
        <v>478</v>
      </c>
      <c r="G181" s="1425" t="s">
        <v>1286</v>
      </c>
      <c r="H181" s="1425" t="s">
        <v>796</v>
      </c>
      <c r="I181" s="1425" t="s">
        <v>478</v>
      </c>
      <c r="J181" s="1425">
        <v>-38782.550000000003</v>
      </c>
      <c r="K181" s="1425" t="s">
        <v>2915</v>
      </c>
    </row>
    <row r="182" spans="1:11" ht="12.75">
      <c r="A182" s="1425" t="s">
        <v>1360</v>
      </c>
      <c r="B182" s="1425" t="s">
        <v>1254</v>
      </c>
      <c r="C182" s="1425" t="s">
        <v>116</v>
      </c>
      <c r="D182" s="1425" t="s">
        <v>1470</v>
      </c>
      <c r="E182" s="1425" t="s">
        <v>1264</v>
      </c>
      <c r="F182" s="1425" t="s">
        <v>478</v>
      </c>
      <c r="G182" s="1425" t="s">
        <v>1286</v>
      </c>
      <c r="H182" s="1425" t="s">
        <v>796</v>
      </c>
      <c r="I182" s="1425" t="s">
        <v>478</v>
      </c>
      <c r="J182" s="1425">
        <v>-35091.160000000003</v>
      </c>
      <c r="K182" s="1425" t="s">
        <v>2915</v>
      </c>
    </row>
    <row r="183" spans="1:11" ht="12.75">
      <c r="A183" s="1425" t="s">
        <v>1360</v>
      </c>
      <c r="B183" s="1425" t="s">
        <v>1254</v>
      </c>
      <c r="C183" s="1425" t="s">
        <v>116</v>
      </c>
      <c r="D183" s="1425" t="s">
        <v>1470</v>
      </c>
      <c r="E183" s="1425" t="s">
        <v>1265</v>
      </c>
      <c r="F183" s="1425" t="s">
        <v>478</v>
      </c>
      <c r="G183" s="1425" t="s">
        <v>1286</v>
      </c>
      <c r="H183" s="1425" t="s">
        <v>796</v>
      </c>
      <c r="I183" s="1425" t="s">
        <v>478</v>
      </c>
      <c r="J183" s="1425">
        <v>-31598.990000000002</v>
      </c>
      <c r="K183" s="1425" t="s">
        <v>2915</v>
      </c>
    </row>
    <row r="184" spans="1:11" ht="12.75">
      <c r="A184" s="1425" t="s">
        <v>1360</v>
      </c>
      <c r="B184" s="1425" t="s">
        <v>1254</v>
      </c>
      <c r="C184" s="1425" t="s">
        <v>116</v>
      </c>
      <c r="D184" s="1425" t="s">
        <v>1470</v>
      </c>
      <c r="E184" s="1425" t="s">
        <v>1266</v>
      </c>
      <c r="F184" s="1425" t="s">
        <v>478</v>
      </c>
      <c r="G184" s="1425" t="s">
        <v>1286</v>
      </c>
      <c r="H184" s="1425" t="s">
        <v>796</v>
      </c>
      <c r="I184" s="1425" t="s">
        <v>478</v>
      </c>
      <c r="J184" s="1425">
        <v>-31768.130000000001</v>
      </c>
      <c r="K184" s="1425" t="s">
        <v>2915</v>
      </c>
    </row>
    <row r="185" spans="1:11" ht="12.75">
      <c r="A185" s="1425" t="s">
        <v>1360</v>
      </c>
      <c r="B185" s="1425" t="s">
        <v>1254</v>
      </c>
      <c r="C185" s="1425" t="s">
        <v>116</v>
      </c>
      <c r="D185" s="1425" t="s">
        <v>1470</v>
      </c>
      <c r="E185" s="1425" t="s">
        <v>1267</v>
      </c>
      <c r="F185" s="1425" t="s">
        <v>478</v>
      </c>
      <c r="G185" s="1425" t="s">
        <v>1286</v>
      </c>
      <c r="H185" s="1425" t="s">
        <v>796</v>
      </c>
      <c r="I185" s="1425" t="s">
        <v>478</v>
      </c>
      <c r="J185" s="1425">
        <v>-30789.5</v>
      </c>
      <c r="K185" s="1425" t="s">
        <v>2915</v>
      </c>
    </row>
    <row r="186" spans="1:11" ht="12.75">
      <c r="A186" s="1425" t="s">
        <v>1360</v>
      </c>
      <c r="B186" s="1425" t="s">
        <v>1254</v>
      </c>
      <c r="C186" s="1425" t="s">
        <v>116</v>
      </c>
      <c r="D186" s="1425" t="s">
        <v>2918</v>
      </c>
      <c r="E186" s="1425" t="s">
        <v>1266</v>
      </c>
      <c r="F186" s="1425" t="s">
        <v>480</v>
      </c>
      <c r="G186" s="1425" t="s">
        <v>1286</v>
      </c>
      <c r="H186" s="1425" t="s">
        <v>796</v>
      </c>
      <c r="I186" s="1425" t="s">
        <v>480</v>
      </c>
      <c r="J186" s="1425">
        <v>75</v>
      </c>
      <c r="K186" s="1425" t="s">
        <v>2915</v>
      </c>
    </row>
    <row r="187" spans="1:11" ht="12.75">
      <c r="A187" s="1425" t="s">
        <v>1360</v>
      </c>
      <c r="B187" s="1425" t="s">
        <v>1254</v>
      </c>
      <c r="C187" s="1425" t="s">
        <v>116</v>
      </c>
      <c r="D187" s="1425" t="s">
        <v>1429</v>
      </c>
      <c r="E187" s="1425" t="s">
        <v>1263</v>
      </c>
      <c r="F187" s="1425" t="s">
        <v>480</v>
      </c>
      <c r="G187" s="1425" t="s">
        <v>1286</v>
      </c>
      <c r="H187" s="1425" t="s">
        <v>796</v>
      </c>
      <c r="I187" s="1425" t="s">
        <v>480</v>
      </c>
      <c r="J187" s="1425">
        <v>-1000</v>
      </c>
      <c r="K187" s="1425" t="s">
        <v>2915</v>
      </c>
    </row>
    <row r="188" spans="1:11" ht="12.75">
      <c r="A188" s="1425" t="s">
        <v>1360</v>
      </c>
      <c r="B188" s="1425" t="s">
        <v>1254</v>
      </c>
      <c r="C188" s="1425" t="s">
        <v>116</v>
      </c>
      <c r="D188" s="1425" t="s">
        <v>1429</v>
      </c>
      <c r="E188" s="1425" t="s">
        <v>1264</v>
      </c>
      <c r="F188" s="1425" t="s">
        <v>480</v>
      </c>
      <c r="G188" s="1425" t="s">
        <v>1286</v>
      </c>
      <c r="H188" s="1425" t="s">
        <v>796</v>
      </c>
      <c r="I188" s="1425" t="s">
        <v>480</v>
      </c>
      <c r="J188" s="1425">
        <v>-650</v>
      </c>
      <c r="K188" s="1425" t="s">
        <v>2915</v>
      </c>
    </row>
    <row r="189" spans="1:11" ht="12.75">
      <c r="A189" s="1425" t="s">
        <v>1360</v>
      </c>
      <c r="B189" s="1425" t="s">
        <v>1254</v>
      </c>
      <c r="C189" s="1425" t="s">
        <v>116</v>
      </c>
      <c r="D189" s="1425" t="s">
        <v>1429</v>
      </c>
      <c r="E189" s="1425" t="s">
        <v>1265</v>
      </c>
      <c r="F189" s="1425" t="s">
        <v>480</v>
      </c>
      <c r="G189" s="1425" t="s">
        <v>1286</v>
      </c>
      <c r="H189" s="1425" t="s">
        <v>796</v>
      </c>
      <c r="I189" s="1425" t="s">
        <v>480</v>
      </c>
      <c r="J189" s="1425">
        <v>-1200</v>
      </c>
      <c r="K189" s="1425" t="s">
        <v>2915</v>
      </c>
    </row>
    <row r="190" spans="1:11" ht="12.75">
      <c r="A190" s="1425" t="s">
        <v>1360</v>
      </c>
      <c r="B190" s="1425" t="s">
        <v>1254</v>
      </c>
      <c r="C190" s="1425" t="s">
        <v>116</v>
      </c>
      <c r="D190" s="1425" t="s">
        <v>1429</v>
      </c>
      <c r="E190" s="1425" t="s">
        <v>1266</v>
      </c>
      <c r="F190" s="1425" t="s">
        <v>480</v>
      </c>
      <c r="G190" s="1425" t="s">
        <v>1286</v>
      </c>
      <c r="H190" s="1425" t="s">
        <v>796</v>
      </c>
      <c r="I190" s="1425" t="s">
        <v>480</v>
      </c>
      <c r="J190" s="1425">
        <v>-1300</v>
      </c>
      <c r="K190" s="1425" t="s">
        <v>2915</v>
      </c>
    </row>
    <row r="191" spans="1:11" ht="12.75">
      <c r="A191" s="1425" t="s">
        <v>1360</v>
      </c>
      <c r="B191" s="1425" t="s">
        <v>1254</v>
      </c>
      <c r="C191" s="1425" t="s">
        <v>116</v>
      </c>
      <c r="D191" s="1425" t="s">
        <v>1429</v>
      </c>
      <c r="E191" s="1425" t="s">
        <v>1267</v>
      </c>
      <c r="F191" s="1425" t="s">
        <v>480</v>
      </c>
      <c r="G191" s="1425" t="s">
        <v>1286</v>
      </c>
      <c r="H191" s="1425" t="s">
        <v>796</v>
      </c>
      <c r="I191" s="1425" t="s">
        <v>480</v>
      </c>
      <c r="J191" s="1425">
        <v>-450</v>
      </c>
      <c r="K191" s="1425" t="s">
        <v>2915</v>
      </c>
    </row>
    <row r="192" spans="1:11" ht="12.75">
      <c r="A192" s="1425" t="s">
        <v>1360</v>
      </c>
      <c r="B192" s="1425" t="s">
        <v>1254</v>
      </c>
      <c r="C192" s="1425" t="s">
        <v>116</v>
      </c>
      <c r="D192" s="1425" t="s">
        <v>1388</v>
      </c>
      <c r="E192" s="1425" t="s">
        <v>1263</v>
      </c>
      <c r="F192" s="1425" t="s">
        <v>189</v>
      </c>
      <c r="G192" s="1425" t="s">
        <v>1286</v>
      </c>
      <c r="H192" s="1425" t="s">
        <v>796</v>
      </c>
      <c r="I192" s="1425" t="s">
        <v>477</v>
      </c>
      <c r="J192" s="1425">
        <v>-1316.78</v>
      </c>
      <c r="K192" s="1425" t="s">
        <v>2915</v>
      </c>
    </row>
    <row r="193" spans="1:11" ht="12.75">
      <c r="A193" s="1425" t="s">
        <v>1360</v>
      </c>
      <c r="B193" s="1425" t="s">
        <v>1254</v>
      </c>
      <c r="C193" s="1425" t="s">
        <v>116</v>
      </c>
      <c r="D193" s="1425" t="s">
        <v>1388</v>
      </c>
      <c r="E193" s="1425" t="s">
        <v>1264</v>
      </c>
      <c r="F193" s="1425" t="s">
        <v>189</v>
      </c>
      <c r="G193" s="1425" t="s">
        <v>1286</v>
      </c>
      <c r="H193" s="1425" t="s">
        <v>796</v>
      </c>
      <c r="I193" s="1425" t="s">
        <v>477</v>
      </c>
      <c r="J193" s="1425">
        <v>124.56</v>
      </c>
      <c r="K193" s="1425" t="s">
        <v>2915</v>
      </c>
    </row>
    <row r="194" spans="1:11" ht="12.75">
      <c r="A194" s="1425" t="s">
        <v>1360</v>
      </c>
      <c r="B194" s="1425" t="s">
        <v>1254</v>
      </c>
      <c r="C194" s="1425" t="s">
        <v>116</v>
      </c>
      <c r="D194" s="1425" t="s">
        <v>1388</v>
      </c>
      <c r="E194" s="1425" t="s">
        <v>1267</v>
      </c>
      <c r="F194" s="1425" t="s">
        <v>189</v>
      </c>
      <c r="G194" s="1425" t="s">
        <v>1286</v>
      </c>
      <c r="H194" s="1425" t="s">
        <v>796</v>
      </c>
      <c r="I194" s="1425" t="s">
        <v>477</v>
      </c>
      <c r="J194" s="1425">
        <v>-43754.260000000002</v>
      </c>
      <c r="K194" s="1425" t="s">
        <v>2915</v>
      </c>
    </row>
    <row r="195" spans="1:11" ht="12.75">
      <c r="A195" s="1425" t="s">
        <v>1360</v>
      </c>
      <c r="B195" s="1425" t="s">
        <v>1325</v>
      </c>
      <c r="C195" s="1425" t="s">
        <v>1238</v>
      </c>
      <c r="D195" s="1425" t="s">
        <v>1480</v>
      </c>
      <c r="E195" s="1425" t="s">
        <v>1263</v>
      </c>
      <c r="F195" s="1425" t="s">
        <v>627</v>
      </c>
      <c r="G195" s="1425" t="s">
        <v>1286</v>
      </c>
      <c r="H195" s="1425" t="s">
        <v>796</v>
      </c>
      <c r="I195" s="1425" t="s">
        <v>1322</v>
      </c>
      <c r="J195" s="1425">
        <v>-1387.02</v>
      </c>
      <c r="K195" s="1425" t="s">
        <v>2915</v>
      </c>
    </row>
    <row r="196" spans="1:11" ht="12.75">
      <c r="A196" s="1425" t="s">
        <v>1360</v>
      </c>
      <c r="B196" s="1425" t="s">
        <v>1325</v>
      </c>
      <c r="C196" s="1425" t="s">
        <v>1238</v>
      </c>
      <c r="D196" s="1425" t="s">
        <v>1480</v>
      </c>
      <c r="E196" s="1425" t="s">
        <v>1264</v>
      </c>
      <c r="F196" s="1425" t="s">
        <v>627</v>
      </c>
      <c r="G196" s="1425" t="s">
        <v>1286</v>
      </c>
      <c r="H196" s="1425" t="s">
        <v>796</v>
      </c>
      <c r="I196" s="1425" t="s">
        <v>1322</v>
      </c>
      <c r="J196" s="1425">
        <v>-1227.2</v>
      </c>
      <c r="K196" s="1425" t="s">
        <v>2915</v>
      </c>
    </row>
    <row r="197" spans="1:11" ht="12.75">
      <c r="A197" s="1425" t="s">
        <v>1360</v>
      </c>
      <c r="B197" s="1425" t="s">
        <v>1325</v>
      </c>
      <c r="C197" s="1425" t="s">
        <v>1238</v>
      </c>
      <c r="D197" s="1425" t="s">
        <v>1480</v>
      </c>
      <c r="E197" s="1425" t="s">
        <v>1265</v>
      </c>
      <c r="F197" s="1425" t="s">
        <v>627</v>
      </c>
      <c r="G197" s="1425" t="s">
        <v>1286</v>
      </c>
      <c r="H197" s="1425" t="s">
        <v>796</v>
      </c>
      <c r="I197" s="1425" t="s">
        <v>1322</v>
      </c>
      <c r="J197" s="1425">
        <v>-1024</v>
      </c>
      <c r="K197" s="1425" t="s">
        <v>2915</v>
      </c>
    </row>
    <row r="198" spans="1:11" ht="12.75">
      <c r="A198" s="1425" t="s">
        <v>1360</v>
      </c>
      <c r="B198" s="1425" t="s">
        <v>1325</v>
      </c>
      <c r="C198" s="1425" t="s">
        <v>1238</v>
      </c>
      <c r="D198" s="1425" t="s">
        <v>1480</v>
      </c>
      <c r="E198" s="1425" t="s">
        <v>1266</v>
      </c>
      <c r="F198" s="1425" t="s">
        <v>627</v>
      </c>
      <c r="G198" s="1425" t="s">
        <v>1286</v>
      </c>
      <c r="H198" s="1425" t="s">
        <v>796</v>
      </c>
      <c r="I198" s="1425" t="s">
        <v>1322</v>
      </c>
      <c r="J198" s="1425">
        <v>-1430.4000000000001</v>
      </c>
      <c r="K198" s="1425" t="s">
        <v>2915</v>
      </c>
    </row>
    <row r="199" spans="1:11" ht="12.75">
      <c r="A199" s="1425" t="s">
        <v>1360</v>
      </c>
      <c r="B199" s="1425" t="s">
        <v>1325</v>
      </c>
      <c r="C199" s="1425" t="s">
        <v>1238</v>
      </c>
      <c r="D199" s="1425" t="s">
        <v>1480</v>
      </c>
      <c r="E199" s="1425" t="s">
        <v>1267</v>
      </c>
      <c r="F199" s="1425" t="s">
        <v>627</v>
      </c>
      <c r="G199" s="1425" t="s">
        <v>1286</v>
      </c>
      <c r="H199" s="1425" t="s">
        <v>796</v>
      </c>
      <c r="I199" s="1425" t="s">
        <v>1322</v>
      </c>
      <c r="J199" s="1425">
        <v>-891.37</v>
      </c>
      <c r="K199" s="1425" t="s">
        <v>2915</v>
      </c>
    </row>
    <row r="200" spans="1:11" ht="12.75">
      <c r="A200" s="1425" t="s">
        <v>1360</v>
      </c>
      <c r="B200" s="1425" t="s">
        <v>1325</v>
      </c>
      <c r="C200" s="1425" t="s">
        <v>1238</v>
      </c>
      <c r="D200" s="1425" t="s">
        <v>1384</v>
      </c>
      <c r="E200" s="1425" t="s">
        <v>1263</v>
      </c>
      <c r="F200" s="1425" t="s">
        <v>631</v>
      </c>
      <c r="G200" s="1425" t="s">
        <v>1286</v>
      </c>
      <c r="H200" s="1425" t="s">
        <v>796</v>
      </c>
      <c r="I200" s="1425" t="s">
        <v>1323</v>
      </c>
      <c r="J200" s="1425">
        <v>-27360.07</v>
      </c>
      <c r="K200" s="1425" t="s">
        <v>2915</v>
      </c>
    </row>
    <row r="201" spans="1:11" ht="12.75">
      <c r="A201" s="1425" t="s">
        <v>1360</v>
      </c>
      <c r="B201" s="1425" t="s">
        <v>1325</v>
      </c>
      <c r="C201" s="1425" t="s">
        <v>1238</v>
      </c>
      <c r="D201" s="1425" t="s">
        <v>1384</v>
      </c>
      <c r="E201" s="1425" t="s">
        <v>1264</v>
      </c>
      <c r="F201" s="1425" t="s">
        <v>631</v>
      </c>
      <c r="G201" s="1425" t="s">
        <v>1286</v>
      </c>
      <c r="H201" s="1425" t="s">
        <v>796</v>
      </c>
      <c r="I201" s="1425" t="s">
        <v>1323</v>
      </c>
      <c r="J201" s="1425">
        <v>-23470.200000000001</v>
      </c>
      <c r="K201" s="1425" t="s">
        <v>2915</v>
      </c>
    </row>
    <row r="202" spans="1:11" ht="12.75">
      <c r="A202" s="1425" t="s">
        <v>1360</v>
      </c>
      <c r="B202" s="1425" t="s">
        <v>1325</v>
      </c>
      <c r="C202" s="1425" t="s">
        <v>1238</v>
      </c>
      <c r="D202" s="1425" t="s">
        <v>1384</v>
      </c>
      <c r="E202" s="1425" t="s">
        <v>1265</v>
      </c>
      <c r="F202" s="1425" t="s">
        <v>631</v>
      </c>
      <c r="G202" s="1425" t="s">
        <v>1286</v>
      </c>
      <c r="H202" s="1425" t="s">
        <v>796</v>
      </c>
      <c r="I202" s="1425" t="s">
        <v>1323</v>
      </c>
      <c r="J202" s="1425">
        <v>-19580.330000000002</v>
      </c>
      <c r="K202" s="1425" t="s">
        <v>2915</v>
      </c>
    </row>
    <row r="203" spans="1:11" ht="12.75">
      <c r="A203" s="1425" t="s">
        <v>1360</v>
      </c>
      <c r="B203" s="1425" t="s">
        <v>1325</v>
      </c>
      <c r="C203" s="1425" t="s">
        <v>1238</v>
      </c>
      <c r="D203" s="1425" t="s">
        <v>1384</v>
      </c>
      <c r="E203" s="1425" t="s">
        <v>1266</v>
      </c>
      <c r="F203" s="1425" t="s">
        <v>631</v>
      </c>
      <c r="G203" s="1425" t="s">
        <v>1286</v>
      </c>
      <c r="H203" s="1425" t="s">
        <v>796</v>
      </c>
      <c r="I203" s="1425" t="s">
        <v>1323</v>
      </c>
      <c r="J203" s="1425">
        <v>-27360.07</v>
      </c>
      <c r="K203" s="1425" t="s">
        <v>2915</v>
      </c>
    </row>
    <row r="204" spans="1:11" ht="12.75">
      <c r="A204" s="1425" t="s">
        <v>1360</v>
      </c>
      <c r="B204" s="1425" t="s">
        <v>1325</v>
      </c>
      <c r="C204" s="1425" t="s">
        <v>1238</v>
      </c>
      <c r="D204" s="1425" t="s">
        <v>1384</v>
      </c>
      <c r="E204" s="1425" t="s">
        <v>1267</v>
      </c>
      <c r="F204" s="1425" t="s">
        <v>631</v>
      </c>
      <c r="G204" s="1425" t="s">
        <v>1286</v>
      </c>
      <c r="H204" s="1425" t="s">
        <v>796</v>
      </c>
      <c r="I204" s="1425" t="s">
        <v>1323</v>
      </c>
      <c r="J204" s="1425">
        <v>-18283.709999999999</v>
      </c>
      <c r="K204" s="1425" t="s">
        <v>2915</v>
      </c>
    </row>
    <row r="205" spans="1:11" ht="12.75">
      <c r="A205" s="1425" t="s">
        <v>1360</v>
      </c>
      <c r="B205" s="1425" t="s">
        <v>1325</v>
      </c>
      <c r="C205" s="1425" t="s">
        <v>1238</v>
      </c>
      <c r="D205" s="1425" t="s">
        <v>1430</v>
      </c>
      <c r="E205" s="1425" t="s">
        <v>1263</v>
      </c>
      <c r="F205" s="1425" t="s">
        <v>480</v>
      </c>
      <c r="G205" s="1425" t="s">
        <v>1286</v>
      </c>
      <c r="H205" s="1425" t="s">
        <v>796</v>
      </c>
      <c r="I205" s="1425" t="s">
        <v>1307</v>
      </c>
      <c r="J205" s="1425">
        <v>-16215.07</v>
      </c>
      <c r="K205" s="1425" t="s">
        <v>2915</v>
      </c>
    </row>
    <row r="206" spans="1:11" ht="12.75">
      <c r="A206" s="1425" t="s">
        <v>1360</v>
      </c>
      <c r="B206" s="1425" t="s">
        <v>1325</v>
      </c>
      <c r="C206" s="1425" t="s">
        <v>1238</v>
      </c>
      <c r="D206" s="1425" t="s">
        <v>1430</v>
      </c>
      <c r="E206" s="1425" t="s">
        <v>1264</v>
      </c>
      <c r="F206" s="1425" t="s">
        <v>480</v>
      </c>
      <c r="G206" s="1425" t="s">
        <v>1286</v>
      </c>
      <c r="H206" s="1425" t="s">
        <v>796</v>
      </c>
      <c r="I206" s="1425" t="s">
        <v>1307</v>
      </c>
      <c r="J206" s="1425">
        <v>-16235.24</v>
      </c>
      <c r="K206" s="1425" t="s">
        <v>2915</v>
      </c>
    </row>
    <row r="207" spans="1:11" ht="12.75">
      <c r="A207" s="1425" t="s">
        <v>1360</v>
      </c>
      <c r="B207" s="1425" t="s">
        <v>1325</v>
      </c>
      <c r="C207" s="1425" t="s">
        <v>1238</v>
      </c>
      <c r="D207" s="1425" t="s">
        <v>1430</v>
      </c>
      <c r="E207" s="1425" t="s">
        <v>1265</v>
      </c>
      <c r="F207" s="1425" t="s">
        <v>480</v>
      </c>
      <c r="G207" s="1425" t="s">
        <v>1286</v>
      </c>
      <c r="H207" s="1425" t="s">
        <v>796</v>
      </c>
      <c r="I207" s="1425" t="s">
        <v>1307</v>
      </c>
      <c r="J207" s="1425">
        <v>-16235.24</v>
      </c>
      <c r="K207" s="1425" t="s">
        <v>2915</v>
      </c>
    </row>
    <row r="208" spans="1:11" ht="12.75">
      <c r="A208" s="1425" t="s">
        <v>1360</v>
      </c>
      <c r="B208" s="1425" t="s">
        <v>1325</v>
      </c>
      <c r="C208" s="1425" t="s">
        <v>1238</v>
      </c>
      <c r="D208" s="1425" t="s">
        <v>1430</v>
      </c>
      <c r="E208" s="1425" t="s">
        <v>1266</v>
      </c>
      <c r="F208" s="1425" t="s">
        <v>480</v>
      </c>
      <c r="G208" s="1425" t="s">
        <v>1286</v>
      </c>
      <c r="H208" s="1425" t="s">
        <v>796</v>
      </c>
      <c r="I208" s="1425" t="s">
        <v>1307</v>
      </c>
      <c r="J208" s="1425">
        <v>-16235.24</v>
      </c>
      <c r="K208" s="1425" t="s">
        <v>2915</v>
      </c>
    </row>
    <row r="209" spans="1:11" ht="12.75">
      <c r="A209" s="1425" t="s">
        <v>1360</v>
      </c>
      <c r="B209" s="1425" t="s">
        <v>1325</v>
      </c>
      <c r="C209" s="1425" t="s">
        <v>1238</v>
      </c>
      <c r="D209" s="1425" t="s">
        <v>1430</v>
      </c>
      <c r="E209" s="1425" t="s">
        <v>1267</v>
      </c>
      <c r="F209" s="1425" t="s">
        <v>480</v>
      </c>
      <c r="G209" s="1425" t="s">
        <v>1286</v>
      </c>
      <c r="H209" s="1425" t="s">
        <v>796</v>
      </c>
      <c r="I209" s="1425" t="s">
        <v>1307</v>
      </c>
      <c r="J209" s="1425">
        <v>-16189.860000000001</v>
      </c>
      <c r="K209" s="1425" t="s">
        <v>2915</v>
      </c>
    </row>
    <row r="210" spans="1:11" ht="12.75">
      <c r="A210" s="1425" t="s">
        <v>1360</v>
      </c>
      <c r="B210" s="1425" t="s">
        <v>1255</v>
      </c>
      <c r="C210" s="1425" t="s">
        <v>116</v>
      </c>
      <c r="D210" s="1425" t="s">
        <v>1431</v>
      </c>
      <c r="E210" s="1425" t="s">
        <v>1263</v>
      </c>
      <c r="F210" s="1425" t="s">
        <v>504</v>
      </c>
      <c r="G210" s="1425" t="s">
        <v>1286</v>
      </c>
      <c r="H210" s="1425" t="s">
        <v>796</v>
      </c>
      <c r="I210" s="1425" t="s">
        <v>481</v>
      </c>
      <c r="J210" s="1425">
        <v>-10089.379999999999</v>
      </c>
      <c r="K210" s="1425" t="s">
        <v>2915</v>
      </c>
    </row>
    <row r="211" spans="1:11" ht="12.75">
      <c r="A211" s="1425" t="s">
        <v>1360</v>
      </c>
      <c r="B211" s="1425" t="s">
        <v>1255</v>
      </c>
      <c r="C211" s="1425" t="s">
        <v>116</v>
      </c>
      <c r="D211" s="1425" t="s">
        <v>1431</v>
      </c>
      <c r="E211" s="1425" t="s">
        <v>1264</v>
      </c>
      <c r="F211" s="1425" t="s">
        <v>504</v>
      </c>
      <c r="G211" s="1425" t="s">
        <v>1286</v>
      </c>
      <c r="H211" s="1425" t="s">
        <v>796</v>
      </c>
      <c r="I211" s="1425" t="s">
        <v>481</v>
      </c>
      <c r="J211" s="1425">
        <v>-10089.379999999999</v>
      </c>
      <c r="K211" s="1425" t="s">
        <v>2915</v>
      </c>
    </row>
    <row r="212" spans="1:11" ht="12.75">
      <c r="A212" s="1425" t="s">
        <v>1360</v>
      </c>
      <c r="B212" s="1425" t="s">
        <v>1255</v>
      </c>
      <c r="C212" s="1425" t="s">
        <v>116</v>
      </c>
      <c r="D212" s="1425" t="s">
        <v>1431</v>
      </c>
      <c r="E212" s="1425" t="s">
        <v>1265</v>
      </c>
      <c r="F212" s="1425" t="s">
        <v>504</v>
      </c>
      <c r="G212" s="1425" t="s">
        <v>1286</v>
      </c>
      <c r="H212" s="1425" t="s">
        <v>796</v>
      </c>
      <c r="I212" s="1425" t="s">
        <v>481</v>
      </c>
      <c r="J212" s="1425">
        <v>-9971.8899999999994</v>
      </c>
      <c r="K212" s="1425" t="s">
        <v>2915</v>
      </c>
    </row>
    <row r="213" spans="1:11" ht="12.75">
      <c r="A213" s="1425" t="s">
        <v>1360</v>
      </c>
      <c r="B213" s="1425" t="s">
        <v>1255</v>
      </c>
      <c r="C213" s="1425" t="s">
        <v>116</v>
      </c>
      <c r="D213" s="1425" t="s">
        <v>1431</v>
      </c>
      <c r="E213" s="1425" t="s">
        <v>1266</v>
      </c>
      <c r="F213" s="1425" t="s">
        <v>504</v>
      </c>
      <c r="G213" s="1425" t="s">
        <v>1286</v>
      </c>
      <c r="H213" s="1425" t="s">
        <v>796</v>
      </c>
      <c r="I213" s="1425" t="s">
        <v>481</v>
      </c>
      <c r="J213" s="1425">
        <v>-9971.8899999999994</v>
      </c>
      <c r="K213" s="1425" t="s">
        <v>2915</v>
      </c>
    </row>
    <row r="214" spans="1:11" ht="12.75">
      <c r="A214" s="1425" t="s">
        <v>1360</v>
      </c>
      <c r="B214" s="1425" t="s">
        <v>1255</v>
      </c>
      <c r="C214" s="1425" t="s">
        <v>116</v>
      </c>
      <c r="D214" s="1425" t="s">
        <v>1431</v>
      </c>
      <c r="E214" s="1425" t="s">
        <v>1267</v>
      </c>
      <c r="F214" s="1425" t="s">
        <v>504</v>
      </c>
      <c r="G214" s="1425" t="s">
        <v>1286</v>
      </c>
      <c r="H214" s="1425" t="s">
        <v>796</v>
      </c>
      <c r="I214" s="1425" t="s">
        <v>481</v>
      </c>
      <c r="J214" s="1425">
        <v>-10193.75</v>
      </c>
      <c r="K214" s="1425" t="s">
        <v>2915</v>
      </c>
    </row>
    <row r="215" spans="1:11" ht="12.75">
      <c r="A215" s="1425" t="s">
        <v>1360</v>
      </c>
      <c r="B215" s="1425" t="s">
        <v>1255</v>
      </c>
      <c r="C215" s="1425" t="s">
        <v>116</v>
      </c>
      <c r="D215" s="1425" t="s">
        <v>1481</v>
      </c>
      <c r="E215" s="1425" t="s">
        <v>1263</v>
      </c>
      <c r="F215" s="1425" t="s">
        <v>627</v>
      </c>
      <c r="G215" s="1425" t="s">
        <v>1286</v>
      </c>
      <c r="H215" s="1425" t="s">
        <v>796</v>
      </c>
      <c r="I215" s="1425" t="s">
        <v>475</v>
      </c>
      <c r="J215" s="1425">
        <v>-1276538.79</v>
      </c>
      <c r="K215" s="1425" t="s">
        <v>2915</v>
      </c>
    </row>
    <row r="216" spans="1:11" ht="12.75">
      <c r="A216" s="1425" t="s">
        <v>1360</v>
      </c>
      <c r="B216" s="1425" t="s">
        <v>1255</v>
      </c>
      <c r="C216" s="1425" t="s">
        <v>116</v>
      </c>
      <c r="D216" s="1425" t="s">
        <v>1481</v>
      </c>
      <c r="E216" s="1425" t="s">
        <v>1264</v>
      </c>
      <c r="F216" s="1425" t="s">
        <v>627</v>
      </c>
      <c r="G216" s="1425" t="s">
        <v>1286</v>
      </c>
      <c r="H216" s="1425" t="s">
        <v>796</v>
      </c>
      <c r="I216" s="1425" t="s">
        <v>475</v>
      </c>
      <c r="J216" s="1425">
        <v>-1177647.6899999999</v>
      </c>
      <c r="K216" s="1425" t="s">
        <v>2915</v>
      </c>
    </row>
    <row r="217" spans="1:11" ht="12.75">
      <c r="A217" s="1425" t="s">
        <v>1360</v>
      </c>
      <c r="B217" s="1425" t="s">
        <v>1255</v>
      </c>
      <c r="C217" s="1425" t="s">
        <v>116</v>
      </c>
      <c r="D217" s="1425" t="s">
        <v>1481</v>
      </c>
      <c r="E217" s="1425" t="s">
        <v>1265</v>
      </c>
      <c r="F217" s="1425" t="s">
        <v>627</v>
      </c>
      <c r="G217" s="1425" t="s">
        <v>1286</v>
      </c>
      <c r="H217" s="1425" t="s">
        <v>796</v>
      </c>
      <c r="I217" s="1425" t="s">
        <v>475</v>
      </c>
      <c r="J217" s="1425">
        <v>-1458994.9399999999</v>
      </c>
      <c r="K217" s="1425" t="s">
        <v>2915</v>
      </c>
    </row>
    <row r="218" spans="1:11" ht="12.75">
      <c r="A218" s="1425" t="s">
        <v>1360</v>
      </c>
      <c r="B218" s="1425" t="s">
        <v>1255</v>
      </c>
      <c r="C218" s="1425" t="s">
        <v>116</v>
      </c>
      <c r="D218" s="1425" t="s">
        <v>1481</v>
      </c>
      <c r="E218" s="1425" t="s">
        <v>1266</v>
      </c>
      <c r="F218" s="1425" t="s">
        <v>627</v>
      </c>
      <c r="G218" s="1425" t="s">
        <v>1286</v>
      </c>
      <c r="H218" s="1425" t="s">
        <v>796</v>
      </c>
      <c r="I218" s="1425" t="s">
        <v>475</v>
      </c>
      <c r="J218" s="1425">
        <v>-1026295.3</v>
      </c>
      <c r="K218" s="1425" t="s">
        <v>2915</v>
      </c>
    </row>
    <row r="219" spans="1:11" ht="12.75">
      <c r="A219" s="1425" t="s">
        <v>1360</v>
      </c>
      <c r="B219" s="1425" t="s">
        <v>1255</v>
      </c>
      <c r="C219" s="1425" t="s">
        <v>116</v>
      </c>
      <c r="D219" s="1425" t="s">
        <v>1481</v>
      </c>
      <c r="E219" s="1425" t="s">
        <v>1267</v>
      </c>
      <c r="F219" s="1425" t="s">
        <v>627</v>
      </c>
      <c r="G219" s="1425" t="s">
        <v>1286</v>
      </c>
      <c r="H219" s="1425" t="s">
        <v>796</v>
      </c>
      <c r="I219" s="1425" t="s">
        <v>475</v>
      </c>
      <c r="J219" s="1425">
        <v>-1189277.9299999999</v>
      </c>
      <c r="K219" s="1425" t="s">
        <v>2915</v>
      </c>
    </row>
    <row r="220" spans="1:11" ht="12.75">
      <c r="A220" s="1425" t="s">
        <v>1360</v>
      </c>
      <c r="B220" s="1425" t="s">
        <v>1255</v>
      </c>
      <c r="C220" s="1425" t="s">
        <v>116</v>
      </c>
      <c r="D220" s="1425" t="s">
        <v>1385</v>
      </c>
      <c r="E220" s="1425" t="s">
        <v>1263</v>
      </c>
      <c r="F220" s="1425" t="s">
        <v>631</v>
      </c>
      <c r="G220" s="1425" t="s">
        <v>1286</v>
      </c>
      <c r="H220" s="1425" t="s">
        <v>796</v>
      </c>
      <c r="I220" s="1425" t="s">
        <v>475</v>
      </c>
      <c r="J220" s="1425">
        <v>-229707.56</v>
      </c>
      <c r="K220" s="1425" t="s">
        <v>2915</v>
      </c>
    </row>
    <row r="221" spans="1:11" ht="12.75">
      <c r="A221" s="1425" t="s">
        <v>1360</v>
      </c>
      <c r="B221" s="1425" t="s">
        <v>1255</v>
      </c>
      <c r="C221" s="1425" t="s">
        <v>116</v>
      </c>
      <c r="D221" s="1425" t="s">
        <v>1385</v>
      </c>
      <c r="E221" s="1425" t="s">
        <v>1264</v>
      </c>
      <c r="F221" s="1425" t="s">
        <v>631</v>
      </c>
      <c r="G221" s="1425" t="s">
        <v>1286</v>
      </c>
      <c r="H221" s="1425" t="s">
        <v>796</v>
      </c>
      <c r="I221" s="1425" t="s">
        <v>475</v>
      </c>
      <c r="J221" s="1425">
        <v>-232584.35000000001</v>
      </c>
      <c r="K221" s="1425" t="s">
        <v>2915</v>
      </c>
    </row>
    <row r="222" spans="1:11" ht="12.75">
      <c r="A222" s="1425" t="s">
        <v>1360</v>
      </c>
      <c r="B222" s="1425" t="s">
        <v>1255</v>
      </c>
      <c r="C222" s="1425" t="s">
        <v>116</v>
      </c>
      <c r="D222" s="1425" t="s">
        <v>1385</v>
      </c>
      <c r="E222" s="1425" t="s">
        <v>1265</v>
      </c>
      <c r="F222" s="1425" t="s">
        <v>631</v>
      </c>
      <c r="G222" s="1425" t="s">
        <v>1286</v>
      </c>
      <c r="H222" s="1425" t="s">
        <v>796</v>
      </c>
      <c r="I222" s="1425" t="s">
        <v>475</v>
      </c>
      <c r="J222" s="1425">
        <v>-304560.01000000001</v>
      </c>
      <c r="K222" s="1425" t="s">
        <v>2915</v>
      </c>
    </row>
    <row r="223" spans="1:11" ht="12.75">
      <c r="A223" s="1425" t="s">
        <v>1360</v>
      </c>
      <c r="B223" s="1425" t="s">
        <v>1255</v>
      </c>
      <c r="C223" s="1425" t="s">
        <v>116</v>
      </c>
      <c r="D223" s="1425" t="s">
        <v>1385</v>
      </c>
      <c r="E223" s="1425" t="s">
        <v>1266</v>
      </c>
      <c r="F223" s="1425" t="s">
        <v>631</v>
      </c>
      <c r="G223" s="1425" t="s">
        <v>1286</v>
      </c>
      <c r="H223" s="1425" t="s">
        <v>796</v>
      </c>
      <c r="I223" s="1425" t="s">
        <v>475</v>
      </c>
      <c r="J223" s="1425">
        <v>-141784.95000000001</v>
      </c>
      <c r="K223" s="1425" t="s">
        <v>2915</v>
      </c>
    </row>
    <row r="224" spans="1:11" ht="12.75">
      <c r="A224" s="1425" t="s">
        <v>1360</v>
      </c>
      <c r="B224" s="1425" t="s">
        <v>1255</v>
      </c>
      <c r="C224" s="1425" t="s">
        <v>116</v>
      </c>
      <c r="D224" s="1425" t="s">
        <v>1385</v>
      </c>
      <c r="E224" s="1425" t="s">
        <v>1267</v>
      </c>
      <c r="F224" s="1425" t="s">
        <v>631</v>
      </c>
      <c r="G224" s="1425" t="s">
        <v>1286</v>
      </c>
      <c r="H224" s="1425" t="s">
        <v>796</v>
      </c>
      <c r="I224" s="1425" t="s">
        <v>475</v>
      </c>
      <c r="J224" s="1425">
        <v>-243486.69</v>
      </c>
      <c r="K224" s="1425" t="s">
        <v>2915</v>
      </c>
    </row>
    <row r="225" spans="1:11" ht="12.75">
      <c r="A225" s="1425" t="s">
        <v>1360</v>
      </c>
      <c r="B225" s="1425" t="s">
        <v>1255</v>
      </c>
      <c r="C225" s="1425" t="s">
        <v>116</v>
      </c>
      <c r="D225" s="1425" t="s">
        <v>1410</v>
      </c>
      <c r="E225" s="1425" t="s">
        <v>1263</v>
      </c>
      <c r="F225" s="1425" t="s">
        <v>634</v>
      </c>
      <c r="G225" s="1425" t="s">
        <v>1286</v>
      </c>
      <c r="H225" s="1425" t="s">
        <v>796</v>
      </c>
      <c r="I225" s="1425" t="s">
        <v>475</v>
      </c>
      <c r="J225" s="1425">
        <v>-2540.0999999999999</v>
      </c>
      <c r="K225" s="1425" t="s">
        <v>2915</v>
      </c>
    </row>
    <row r="226" spans="1:11" ht="12.75">
      <c r="A226" s="1425" t="s">
        <v>1360</v>
      </c>
      <c r="B226" s="1425" t="s">
        <v>1255</v>
      </c>
      <c r="C226" s="1425" t="s">
        <v>116</v>
      </c>
      <c r="D226" s="1425" t="s">
        <v>1410</v>
      </c>
      <c r="E226" s="1425" t="s">
        <v>1264</v>
      </c>
      <c r="F226" s="1425" t="s">
        <v>634</v>
      </c>
      <c r="G226" s="1425" t="s">
        <v>1286</v>
      </c>
      <c r="H226" s="1425" t="s">
        <v>796</v>
      </c>
      <c r="I226" s="1425" t="s">
        <v>475</v>
      </c>
      <c r="J226" s="1425">
        <v>-3343.79</v>
      </c>
      <c r="K226" s="1425" t="s">
        <v>2915</v>
      </c>
    </row>
    <row r="227" spans="1:11" ht="12.75">
      <c r="A227" s="1425" t="s">
        <v>1360</v>
      </c>
      <c r="B227" s="1425" t="s">
        <v>1255</v>
      </c>
      <c r="C227" s="1425" t="s">
        <v>116</v>
      </c>
      <c r="D227" s="1425" t="s">
        <v>1410</v>
      </c>
      <c r="E227" s="1425" t="s">
        <v>1265</v>
      </c>
      <c r="F227" s="1425" t="s">
        <v>634</v>
      </c>
      <c r="G227" s="1425" t="s">
        <v>1286</v>
      </c>
      <c r="H227" s="1425" t="s">
        <v>796</v>
      </c>
      <c r="I227" s="1425" t="s">
        <v>475</v>
      </c>
      <c r="J227" s="1425">
        <v>-2304.8000000000002</v>
      </c>
      <c r="K227" s="1425" t="s">
        <v>2915</v>
      </c>
    </row>
    <row r="228" spans="1:11" ht="12.75">
      <c r="A228" s="1425" t="s">
        <v>1360</v>
      </c>
      <c r="B228" s="1425" t="s">
        <v>1255</v>
      </c>
      <c r="C228" s="1425" t="s">
        <v>116</v>
      </c>
      <c r="D228" s="1425" t="s">
        <v>1410</v>
      </c>
      <c r="E228" s="1425" t="s">
        <v>1266</v>
      </c>
      <c r="F228" s="1425" t="s">
        <v>634</v>
      </c>
      <c r="G228" s="1425" t="s">
        <v>1286</v>
      </c>
      <c r="H228" s="1425" t="s">
        <v>796</v>
      </c>
      <c r="I228" s="1425" t="s">
        <v>475</v>
      </c>
      <c r="J228" s="1425">
        <v>-1676.78</v>
      </c>
      <c r="K228" s="1425" t="s">
        <v>2915</v>
      </c>
    </row>
    <row r="229" spans="1:11" ht="12.75">
      <c r="A229" s="1425" t="s">
        <v>1360</v>
      </c>
      <c r="B229" s="1425" t="s">
        <v>1255</v>
      </c>
      <c r="C229" s="1425" t="s">
        <v>116</v>
      </c>
      <c r="D229" s="1425" t="s">
        <v>1410</v>
      </c>
      <c r="E229" s="1425" t="s">
        <v>1267</v>
      </c>
      <c r="F229" s="1425" t="s">
        <v>634</v>
      </c>
      <c r="G229" s="1425" t="s">
        <v>1286</v>
      </c>
      <c r="H229" s="1425" t="s">
        <v>796</v>
      </c>
      <c r="I229" s="1425" t="s">
        <v>475</v>
      </c>
      <c r="J229" s="1425">
        <v>-2299.0599999999999</v>
      </c>
      <c r="K229" s="1425" t="s">
        <v>2915</v>
      </c>
    </row>
    <row r="230" spans="1:11" ht="12.75">
      <c r="A230" s="1425" t="s">
        <v>1360</v>
      </c>
      <c r="B230" s="1425" t="s">
        <v>1255</v>
      </c>
      <c r="C230" s="1425" t="s">
        <v>116</v>
      </c>
      <c r="D230" s="1425" t="s">
        <v>1472</v>
      </c>
      <c r="E230" s="1425" t="s">
        <v>1263</v>
      </c>
      <c r="F230" s="1425" t="s">
        <v>638</v>
      </c>
      <c r="G230" s="1425" t="s">
        <v>1286</v>
      </c>
      <c r="H230" s="1425" t="s">
        <v>796</v>
      </c>
      <c r="I230" s="1425" t="s">
        <v>475</v>
      </c>
      <c r="J230" s="1425">
        <v>-16158.68</v>
      </c>
      <c r="K230" s="1425" t="s">
        <v>2915</v>
      </c>
    </row>
    <row r="231" spans="1:11" ht="12.75">
      <c r="A231" s="1425" t="s">
        <v>1360</v>
      </c>
      <c r="B231" s="1425" t="s">
        <v>1255</v>
      </c>
      <c r="C231" s="1425" t="s">
        <v>116</v>
      </c>
      <c r="D231" s="1425" t="s">
        <v>1472</v>
      </c>
      <c r="E231" s="1425" t="s">
        <v>1264</v>
      </c>
      <c r="F231" s="1425" t="s">
        <v>638</v>
      </c>
      <c r="G231" s="1425" t="s">
        <v>1286</v>
      </c>
      <c r="H231" s="1425" t="s">
        <v>796</v>
      </c>
      <c r="I231" s="1425" t="s">
        <v>475</v>
      </c>
      <c r="J231" s="1425">
        <v>-13568.209999999999</v>
      </c>
      <c r="K231" s="1425" t="s">
        <v>2915</v>
      </c>
    </row>
    <row r="232" spans="1:11" ht="12.75">
      <c r="A232" s="1425" t="s">
        <v>1360</v>
      </c>
      <c r="B232" s="1425" t="s">
        <v>1255</v>
      </c>
      <c r="C232" s="1425" t="s">
        <v>116</v>
      </c>
      <c r="D232" s="1425" t="s">
        <v>1472</v>
      </c>
      <c r="E232" s="1425" t="s">
        <v>1265</v>
      </c>
      <c r="F232" s="1425" t="s">
        <v>638</v>
      </c>
      <c r="G232" s="1425" t="s">
        <v>1286</v>
      </c>
      <c r="H232" s="1425" t="s">
        <v>796</v>
      </c>
      <c r="I232" s="1425" t="s">
        <v>475</v>
      </c>
      <c r="J232" s="1425">
        <v>-16646.34</v>
      </c>
      <c r="K232" s="1425" t="s">
        <v>2915</v>
      </c>
    </row>
    <row r="233" spans="1:11" ht="12.75">
      <c r="A233" s="1425" t="s">
        <v>1360</v>
      </c>
      <c r="B233" s="1425" t="s">
        <v>1255</v>
      </c>
      <c r="C233" s="1425" t="s">
        <v>116</v>
      </c>
      <c r="D233" s="1425" t="s">
        <v>1472</v>
      </c>
      <c r="E233" s="1425" t="s">
        <v>1266</v>
      </c>
      <c r="F233" s="1425" t="s">
        <v>638</v>
      </c>
      <c r="G233" s="1425" t="s">
        <v>1286</v>
      </c>
      <c r="H233" s="1425" t="s">
        <v>796</v>
      </c>
      <c r="I233" s="1425" t="s">
        <v>475</v>
      </c>
      <c r="J233" s="1425">
        <v>-17334.41</v>
      </c>
      <c r="K233" s="1425" t="s">
        <v>2915</v>
      </c>
    </row>
    <row r="234" spans="1:11" ht="12.75">
      <c r="A234" s="1425" t="s">
        <v>1360</v>
      </c>
      <c r="B234" s="1425" t="s">
        <v>1255</v>
      </c>
      <c r="C234" s="1425" t="s">
        <v>116</v>
      </c>
      <c r="D234" s="1425" t="s">
        <v>1472</v>
      </c>
      <c r="E234" s="1425" t="s">
        <v>1267</v>
      </c>
      <c r="F234" s="1425" t="s">
        <v>638</v>
      </c>
      <c r="G234" s="1425" t="s">
        <v>1286</v>
      </c>
      <c r="H234" s="1425" t="s">
        <v>796</v>
      </c>
      <c r="I234" s="1425" t="s">
        <v>475</v>
      </c>
      <c r="J234" s="1425">
        <v>-15611.459999999999</v>
      </c>
      <c r="K234" s="1425" t="s">
        <v>2915</v>
      </c>
    </row>
    <row r="235" spans="1:11" ht="12.75">
      <c r="A235" s="1425" t="s">
        <v>1360</v>
      </c>
      <c r="B235" s="1425" t="s">
        <v>1255</v>
      </c>
      <c r="C235" s="1425" t="s">
        <v>116</v>
      </c>
      <c r="D235" s="1425" t="s">
        <v>1386</v>
      </c>
      <c r="E235" s="1425" t="s">
        <v>1263</v>
      </c>
      <c r="F235" s="1425" t="s">
        <v>631</v>
      </c>
      <c r="G235" s="1425" t="s">
        <v>1286</v>
      </c>
      <c r="H235" s="1425" t="s">
        <v>796</v>
      </c>
      <c r="I235" s="1425" t="s">
        <v>475</v>
      </c>
      <c r="J235" s="1425">
        <v>-2006.9100000000001</v>
      </c>
      <c r="K235" s="1425" t="s">
        <v>2915</v>
      </c>
    </row>
    <row r="236" spans="1:11" ht="12.75">
      <c r="A236" s="1425" t="s">
        <v>1360</v>
      </c>
      <c r="B236" s="1425" t="s">
        <v>1255</v>
      </c>
      <c r="C236" s="1425" t="s">
        <v>116</v>
      </c>
      <c r="D236" s="1425" t="s">
        <v>1386</v>
      </c>
      <c r="E236" s="1425" t="s">
        <v>1264</v>
      </c>
      <c r="F236" s="1425" t="s">
        <v>631</v>
      </c>
      <c r="G236" s="1425" t="s">
        <v>1286</v>
      </c>
      <c r="H236" s="1425" t="s">
        <v>796</v>
      </c>
      <c r="I236" s="1425" t="s">
        <v>475</v>
      </c>
      <c r="J236" s="1425">
        <v>-5796.8100000000004</v>
      </c>
      <c r="K236" s="1425" t="s">
        <v>2915</v>
      </c>
    </row>
    <row r="237" spans="1:11" ht="12.75">
      <c r="A237" s="1425" t="s">
        <v>1360</v>
      </c>
      <c r="B237" s="1425" t="s">
        <v>1255</v>
      </c>
      <c r="C237" s="1425" t="s">
        <v>116</v>
      </c>
      <c r="D237" s="1425" t="s">
        <v>1386</v>
      </c>
      <c r="E237" s="1425" t="s">
        <v>1265</v>
      </c>
      <c r="F237" s="1425" t="s">
        <v>631</v>
      </c>
      <c r="G237" s="1425" t="s">
        <v>1286</v>
      </c>
      <c r="H237" s="1425" t="s">
        <v>796</v>
      </c>
      <c r="I237" s="1425" t="s">
        <v>475</v>
      </c>
      <c r="J237" s="1425">
        <v>0</v>
      </c>
      <c r="K237" s="1425" t="s">
        <v>2915</v>
      </c>
    </row>
    <row r="238" spans="1:11" ht="12.75">
      <c r="A238" s="1425" t="s">
        <v>1360</v>
      </c>
      <c r="B238" s="1425" t="s">
        <v>1255</v>
      </c>
      <c r="C238" s="1425" t="s">
        <v>116</v>
      </c>
      <c r="D238" s="1425" t="s">
        <v>1386</v>
      </c>
      <c r="E238" s="1425" t="s">
        <v>1266</v>
      </c>
      <c r="F238" s="1425" t="s">
        <v>631</v>
      </c>
      <c r="G238" s="1425" t="s">
        <v>1286</v>
      </c>
      <c r="H238" s="1425" t="s">
        <v>796</v>
      </c>
      <c r="I238" s="1425" t="s">
        <v>475</v>
      </c>
      <c r="J238" s="1425">
        <v>-3039.7600000000002</v>
      </c>
      <c r="K238" s="1425" t="s">
        <v>2915</v>
      </c>
    </row>
    <row r="239" spans="1:11" ht="12.75">
      <c r="A239" s="1425" t="s">
        <v>1360</v>
      </c>
      <c r="B239" s="1425" t="s">
        <v>1255</v>
      </c>
      <c r="C239" s="1425" t="s">
        <v>116</v>
      </c>
      <c r="D239" s="1425" t="s">
        <v>1386</v>
      </c>
      <c r="E239" s="1425" t="s">
        <v>1267</v>
      </c>
      <c r="F239" s="1425" t="s">
        <v>631</v>
      </c>
      <c r="G239" s="1425" t="s">
        <v>1286</v>
      </c>
      <c r="H239" s="1425" t="s">
        <v>796</v>
      </c>
      <c r="I239" s="1425" t="s">
        <v>475</v>
      </c>
      <c r="J239" s="1425">
        <v>-3640.6700000000001</v>
      </c>
      <c r="K239" s="1425" t="s">
        <v>2915</v>
      </c>
    </row>
    <row r="240" spans="1:11" ht="12.75">
      <c r="A240" s="1425" t="s">
        <v>1360</v>
      </c>
      <c r="B240" s="1425" t="s">
        <v>1255</v>
      </c>
      <c r="C240" s="1425" t="s">
        <v>116</v>
      </c>
      <c r="D240" s="1425" t="s">
        <v>1473</v>
      </c>
      <c r="E240" s="1425" t="s">
        <v>1263</v>
      </c>
      <c r="F240" s="1425" t="s">
        <v>479</v>
      </c>
      <c r="G240" s="1425" t="s">
        <v>1286</v>
      </c>
      <c r="H240" s="1425" t="s">
        <v>796</v>
      </c>
      <c r="I240" s="1425" t="s">
        <v>479</v>
      </c>
      <c r="J240" s="1425">
        <v>-62423.57</v>
      </c>
      <c r="K240" s="1425" t="s">
        <v>2915</v>
      </c>
    </row>
    <row r="241" spans="1:11" ht="12.75">
      <c r="A241" s="1425" t="s">
        <v>1360</v>
      </c>
      <c r="B241" s="1425" t="s">
        <v>1255</v>
      </c>
      <c r="C241" s="1425" t="s">
        <v>116</v>
      </c>
      <c r="D241" s="1425" t="s">
        <v>1473</v>
      </c>
      <c r="E241" s="1425" t="s">
        <v>1264</v>
      </c>
      <c r="F241" s="1425" t="s">
        <v>479</v>
      </c>
      <c r="G241" s="1425" t="s">
        <v>1286</v>
      </c>
      <c r="H241" s="1425" t="s">
        <v>796</v>
      </c>
      <c r="I241" s="1425" t="s">
        <v>479</v>
      </c>
      <c r="J241" s="1425">
        <v>-62423.550000000003</v>
      </c>
      <c r="K241" s="1425" t="s">
        <v>2915</v>
      </c>
    </row>
    <row r="242" spans="1:11" ht="12.75">
      <c r="A242" s="1425" t="s">
        <v>1360</v>
      </c>
      <c r="B242" s="1425" t="s">
        <v>1255</v>
      </c>
      <c r="C242" s="1425" t="s">
        <v>116</v>
      </c>
      <c r="D242" s="1425" t="s">
        <v>1473</v>
      </c>
      <c r="E242" s="1425" t="s">
        <v>1265</v>
      </c>
      <c r="F242" s="1425" t="s">
        <v>479</v>
      </c>
      <c r="G242" s="1425" t="s">
        <v>1286</v>
      </c>
      <c r="H242" s="1425" t="s">
        <v>796</v>
      </c>
      <c r="I242" s="1425" t="s">
        <v>479</v>
      </c>
      <c r="J242" s="1425">
        <v>-56382.580000000002</v>
      </c>
      <c r="K242" s="1425" t="s">
        <v>2915</v>
      </c>
    </row>
    <row r="243" spans="1:11" ht="12.75">
      <c r="A243" s="1425" t="s">
        <v>1360</v>
      </c>
      <c r="B243" s="1425" t="s">
        <v>1255</v>
      </c>
      <c r="C243" s="1425" t="s">
        <v>116</v>
      </c>
      <c r="D243" s="1425" t="s">
        <v>1473</v>
      </c>
      <c r="E243" s="1425" t="s">
        <v>1266</v>
      </c>
      <c r="F243" s="1425" t="s">
        <v>479</v>
      </c>
      <c r="G243" s="1425" t="s">
        <v>1286</v>
      </c>
      <c r="H243" s="1425" t="s">
        <v>796</v>
      </c>
      <c r="I243" s="1425" t="s">
        <v>479</v>
      </c>
      <c r="J243" s="1425">
        <v>-62423.57</v>
      </c>
      <c r="K243" s="1425" t="s">
        <v>2915</v>
      </c>
    </row>
    <row r="244" spans="1:11" ht="12.75">
      <c r="A244" s="1425" t="s">
        <v>1360</v>
      </c>
      <c r="B244" s="1425" t="s">
        <v>1255</v>
      </c>
      <c r="C244" s="1425" t="s">
        <v>116</v>
      </c>
      <c r="D244" s="1425" t="s">
        <v>1473</v>
      </c>
      <c r="E244" s="1425" t="s">
        <v>1267</v>
      </c>
      <c r="F244" s="1425" t="s">
        <v>479</v>
      </c>
      <c r="G244" s="1425" t="s">
        <v>1286</v>
      </c>
      <c r="H244" s="1425" t="s">
        <v>796</v>
      </c>
      <c r="I244" s="1425" t="s">
        <v>479</v>
      </c>
      <c r="J244" s="1425">
        <v>-54368.910000000003</v>
      </c>
      <c r="K244" s="1425" t="s">
        <v>2915</v>
      </c>
    </row>
    <row r="245" spans="1:11" ht="12.75">
      <c r="A245" s="1425" t="s">
        <v>1360</v>
      </c>
      <c r="B245" s="1425" t="s">
        <v>1255</v>
      </c>
      <c r="C245" s="1425" t="s">
        <v>116</v>
      </c>
      <c r="D245" s="1425" t="s">
        <v>1470</v>
      </c>
      <c r="E245" s="1425" t="s">
        <v>1263</v>
      </c>
      <c r="F245" s="1425" t="s">
        <v>478</v>
      </c>
      <c r="G245" s="1425" t="s">
        <v>1286</v>
      </c>
      <c r="H245" s="1425" t="s">
        <v>796</v>
      </c>
      <c r="I245" s="1425" t="s">
        <v>478</v>
      </c>
      <c r="J245" s="1425">
        <v>-33306.660000000003</v>
      </c>
      <c r="K245" s="1425" t="s">
        <v>2915</v>
      </c>
    </row>
    <row r="246" spans="1:11" ht="12.75">
      <c r="A246" s="1425" t="s">
        <v>1360</v>
      </c>
      <c r="B246" s="1425" t="s">
        <v>1255</v>
      </c>
      <c r="C246" s="1425" t="s">
        <v>116</v>
      </c>
      <c r="D246" s="1425" t="s">
        <v>1470</v>
      </c>
      <c r="E246" s="1425" t="s">
        <v>1264</v>
      </c>
      <c r="F246" s="1425" t="s">
        <v>478</v>
      </c>
      <c r="G246" s="1425" t="s">
        <v>1286</v>
      </c>
      <c r="H246" s="1425" t="s">
        <v>796</v>
      </c>
      <c r="I246" s="1425" t="s">
        <v>478</v>
      </c>
      <c r="J246" s="1425">
        <v>-30309.389999999999</v>
      </c>
      <c r="K246" s="1425" t="s">
        <v>2915</v>
      </c>
    </row>
    <row r="247" spans="1:11" ht="12.75">
      <c r="A247" s="1425" t="s">
        <v>1360</v>
      </c>
      <c r="B247" s="1425" t="s">
        <v>1255</v>
      </c>
      <c r="C247" s="1425" t="s">
        <v>116</v>
      </c>
      <c r="D247" s="1425" t="s">
        <v>1470</v>
      </c>
      <c r="E247" s="1425" t="s">
        <v>1265</v>
      </c>
      <c r="F247" s="1425" t="s">
        <v>478</v>
      </c>
      <c r="G247" s="1425" t="s">
        <v>1286</v>
      </c>
      <c r="H247" s="1425" t="s">
        <v>796</v>
      </c>
      <c r="I247" s="1425" t="s">
        <v>478</v>
      </c>
      <c r="J247" s="1425">
        <v>-29684.52</v>
      </c>
      <c r="K247" s="1425" t="s">
        <v>2915</v>
      </c>
    </row>
    <row r="248" spans="1:11" ht="12.75">
      <c r="A248" s="1425" t="s">
        <v>1360</v>
      </c>
      <c r="B248" s="1425" t="s">
        <v>1255</v>
      </c>
      <c r="C248" s="1425" t="s">
        <v>116</v>
      </c>
      <c r="D248" s="1425" t="s">
        <v>1470</v>
      </c>
      <c r="E248" s="1425" t="s">
        <v>1266</v>
      </c>
      <c r="F248" s="1425" t="s">
        <v>478</v>
      </c>
      <c r="G248" s="1425" t="s">
        <v>1286</v>
      </c>
      <c r="H248" s="1425" t="s">
        <v>796</v>
      </c>
      <c r="I248" s="1425" t="s">
        <v>478</v>
      </c>
      <c r="J248" s="1425">
        <v>-32421.959999999999</v>
      </c>
      <c r="K248" s="1425" t="s">
        <v>2915</v>
      </c>
    </row>
    <row r="249" spans="1:11" ht="12.75">
      <c r="A249" s="1425" t="s">
        <v>1360</v>
      </c>
      <c r="B249" s="1425" t="s">
        <v>1255</v>
      </c>
      <c r="C249" s="1425" t="s">
        <v>116</v>
      </c>
      <c r="D249" s="1425" t="s">
        <v>1470</v>
      </c>
      <c r="E249" s="1425" t="s">
        <v>1267</v>
      </c>
      <c r="F249" s="1425" t="s">
        <v>478</v>
      </c>
      <c r="G249" s="1425" t="s">
        <v>1286</v>
      </c>
      <c r="H249" s="1425" t="s">
        <v>796</v>
      </c>
      <c r="I249" s="1425" t="s">
        <v>478</v>
      </c>
      <c r="J249" s="1425">
        <v>-27070.880000000001</v>
      </c>
      <c r="K249" s="1425" t="s">
        <v>2915</v>
      </c>
    </row>
    <row r="250" spans="1:11" ht="12.75">
      <c r="A250" s="1425" t="s">
        <v>1360</v>
      </c>
      <c r="B250" s="1425" t="s">
        <v>1255</v>
      </c>
      <c r="C250" s="1425" t="s">
        <v>116</v>
      </c>
      <c r="D250" s="1425" t="s">
        <v>1429</v>
      </c>
      <c r="E250" s="1425" t="s">
        <v>1263</v>
      </c>
      <c r="F250" s="1425" t="s">
        <v>480</v>
      </c>
      <c r="G250" s="1425" t="s">
        <v>1286</v>
      </c>
      <c r="H250" s="1425" t="s">
        <v>796</v>
      </c>
      <c r="I250" s="1425" t="s">
        <v>480</v>
      </c>
      <c r="J250" s="1425">
        <v>-1800</v>
      </c>
      <c r="K250" s="1425" t="s">
        <v>2915</v>
      </c>
    </row>
    <row r="251" spans="1:11" ht="12.75">
      <c r="A251" s="1425" t="s">
        <v>1360</v>
      </c>
      <c r="B251" s="1425" t="s">
        <v>1255</v>
      </c>
      <c r="C251" s="1425" t="s">
        <v>116</v>
      </c>
      <c r="D251" s="1425" t="s">
        <v>1429</v>
      </c>
      <c r="E251" s="1425" t="s">
        <v>1264</v>
      </c>
      <c r="F251" s="1425" t="s">
        <v>480</v>
      </c>
      <c r="G251" s="1425" t="s">
        <v>1286</v>
      </c>
      <c r="H251" s="1425" t="s">
        <v>796</v>
      </c>
      <c r="I251" s="1425" t="s">
        <v>480</v>
      </c>
      <c r="J251" s="1425">
        <v>-1900</v>
      </c>
      <c r="K251" s="1425" t="s">
        <v>2915</v>
      </c>
    </row>
    <row r="252" spans="1:11" ht="12.75">
      <c r="A252" s="1425" t="s">
        <v>1360</v>
      </c>
      <c r="B252" s="1425" t="s">
        <v>1255</v>
      </c>
      <c r="C252" s="1425" t="s">
        <v>116</v>
      </c>
      <c r="D252" s="1425" t="s">
        <v>1429</v>
      </c>
      <c r="E252" s="1425" t="s">
        <v>1265</v>
      </c>
      <c r="F252" s="1425" t="s">
        <v>480</v>
      </c>
      <c r="G252" s="1425" t="s">
        <v>1286</v>
      </c>
      <c r="H252" s="1425" t="s">
        <v>796</v>
      </c>
      <c r="I252" s="1425" t="s">
        <v>480</v>
      </c>
      <c r="J252" s="1425">
        <v>-1850</v>
      </c>
      <c r="K252" s="1425" t="s">
        <v>2915</v>
      </c>
    </row>
    <row r="253" spans="1:11" ht="12.75">
      <c r="A253" s="1425" t="s">
        <v>1360</v>
      </c>
      <c r="B253" s="1425" t="s">
        <v>1255</v>
      </c>
      <c r="C253" s="1425" t="s">
        <v>116</v>
      </c>
      <c r="D253" s="1425" t="s">
        <v>1429</v>
      </c>
      <c r="E253" s="1425" t="s">
        <v>1266</v>
      </c>
      <c r="F253" s="1425" t="s">
        <v>480</v>
      </c>
      <c r="G253" s="1425" t="s">
        <v>1286</v>
      </c>
      <c r="H253" s="1425" t="s">
        <v>796</v>
      </c>
      <c r="I253" s="1425" t="s">
        <v>480</v>
      </c>
      <c r="J253" s="1425">
        <v>-1300</v>
      </c>
      <c r="K253" s="1425" t="s">
        <v>2915</v>
      </c>
    </row>
    <row r="254" spans="1:11" ht="12.75">
      <c r="A254" s="1425" t="s">
        <v>1360</v>
      </c>
      <c r="B254" s="1425" t="s">
        <v>1255</v>
      </c>
      <c r="C254" s="1425" t="s">
        <v>116</v>
      </c>
      <c r="D254" s="1425" t="s">
        <v>1429</v>
      </c>
      <c r="E254" s="1425" t="s">
        <v>1267</v>
      </c>
      <c r="F254" s="1425" t="s">
        <v>480</v>
      </c>
      <c r="G254" s="1425" t="s">
        <v>1286</v>
      </c>
      <c r="H254" s="1425" t="s">
        <v>796</v>
      </c>
      <c r="I254" s="1425" t="s">
        <v>480</v>
      </c>
      <c r="J254" s="1425">
        <v>-1600</v>
      </c>
      <c r="K254" s="1425" t="s">
        <v>2915</v>
      </c>
    </row>
    <row r="255" spans="1:11" ht="12.75">
      <c r="A255" s="1425" t="s">
        <v>1360</v>
      </c>
      <c r="B255" s="1425" t="s">
        <v>1255</v>
      </c>
      <c r="C255" s="1425" t="s">
        <v>116</v>
      </c>
      <c r="D255" s="1425" t="s">
        <v>1388</v>
      </c>
      <c r="E255" s="1425" t="s">
        <v>1263</v>
      </c>
      <c r="F255" s="1425" t="s">
        <v>189</v>
      </c>
      <c r="G255" s="1425" t="s">
        <v>1286</v>
      </c>
      <c r="H255" s="1425" t="s">
        <v>796</v>
      </c>
      <c r="I255" s="1425" t="s">
        <v>477</v>
      </c>
      <c r="J255" s="1425">
        <v>-249.68000000000001</v>
      </c>
      <c r="K255" s="1425" t="s">
        <v>2915</v>
      </c>
    </row>
    <row r="256" spans="1:11" ht="12.75">
      <c r="A256" s="1425" t="s">
        <v>1360</v>
      </c>
      <c r="B256" s="1425" t="s">
        <v>1255</v>
      </c>
      <c r="C256" s="1425" t="s">
        <v>116</v>
      </c>
      <c r="D256" s="1425" t="s">
        <v>1388</v>
      </c>
      <c r="E256" s="1425" t="s">
        <v>1264</v>
      </c>
      <c r="F256" s="1425" t="s">
        <v>189</v>
      </c>
      <c r="G256" s="1425" t="s">
        <v>1286</v>
      </c>
      <c r="H256" s="1425" t="s">
        <v>796</v>
      </c>
      <c r="I256" s="1425" t="s">
        <v>477</v>
      </c>
      <c r="J256" s="1425">
        <v>0</v>
      </c>
      <c r="K256" s="1425" t="s">
        <v>2915</v>
      </c>
    </row>
    <row r="257" spans="1:11" ht="12.75">
      <c r="A257" s="1425" t="s">
        <v>1360</v>
      </c>
      <c r="B257" s="1425" t="s">
        <v>1255</v>
      </c>
      <c r="C257" s="1425" t="s">
        <v>116</v>
      </c>
      <c r="D257" s="1425" t="s">
        <v>1388</v>
      </c>
      <c r="E257" s="1425" t="s">
        <v>1267</v>
      </c>
      <c r="F257" s="1425" t="s">
        <v>189</v>
      </c>
      <c r="G257" s="1425" t="s">
        <v>1286</v>
      </c>
      <c r="H257" s="1425" t="s">
        <v>796</v>
      </c>
      <c r="I257" s="1425" t="s">
        <v>477</v>
      </c>
      <c r="J257" s="1425">
        <v>-60954.779999999999</v>
      </c>
      <c r="K257" s="1425" t="s">
        <v>2915</v>
      </c>
    </row>
    <row r="258" spans="1:11" ht="12.75">
      <c r="A258" s="1425" t="s">
        <v>1360</v>
      </c>
      <c r="B258" s="1425" t="s">
        <v>1155</v>
      </c>
      <c r="C258" s="1425" t="s">
        <v>1238</v>
      </c>
      <c r="D258" s="1425" t="s">
        <v>1480</v>
      </c>
      <c r="E258" s="1425" t="s">
        <v>1263</v>
      </c>
      <c r="F258" s="1425" t="s">
        <v>627</v>
      </c>
      <c r="G258" s="1425" t="s">
        <v>1286</v>
      </c>
      <c r="H258" s="1425" t="s">
        <v>796</v>
      </c>
      <c r="I258" s="1425" t="s">
        <v>1322</v>
      </c>
      <c r="J258" s="1425">
        <v>-8923.1800000000003</v>
      </c>
      <c r="K258" s="1425" t="s">
        <v>2915</v>
      </c>
    </row>
    <row r="259" spans="1:11" ht="12.75">
      <c r="A259" s="1425" t="s">
        <v>1360</v>
      </c>
      <c r="B259" s="1425" t="s">
        <v>1155</v>
      </c>
      <c r="C259" s="1425" t="s">
        <v>1238</v>
      </c>
      <c r="D259" s="1425" t="s">
        <v>1480</v>
      </c>
      <c r="E259" s="1425" t="s">
        <v>1264</v>
      </c>
      <c r="F259" s="1425" t="s">
        <v>627</v>
      </c>
      <c r="G259" s="1425" t="s">
        <v>1286</v>
      </c>
      <c r="H259" s="1425" t="s">
        <v>796</v>
      </c>
      <c r="I259" s="1425" t="s">
        <v>1322</v>
      </c>
      <c r="J259" s="1425">
        <v>-8430.9799999999996</v>
      </c>
      <c r="K259" s="1425" t="s">
        <v>2915</v>
      </c>
    </row>
    <row r="260" spans="1:11" ht="12.75">
      <c r="A260" s="1425" t="s">
        <v>1360</v>
      </c>
      <c r="B260" s="1425" t="s">
        <v>1155</v>
      </c>
      <c r="C260" s="1425" t="s">
        <v>1238</v>
      </c>
      <c r="D260" s="1425" t="s">
        <v>1480</v>
      </c>
      <c r="E260" s="1425" t="s">
        <v>1265</v>
      </c>
      <c r="F260" s="1425" t="s">
        <v>627</v>
      </c>
      <c r="G260" s="1425" t="s">
        <v>1286</v>
      </c>
      <c r="H260" s="1425" t="s">
        <v>796</v>
      </c>
      <c r="I260" s="1425" t="s">
        <v>1322</v>
      </c>
      <c r="J260" s="1425">
        <v>-7089.9499999999998</v>
      </c>
      <c r="K260" s="1425" t="s">
        <v>2915</v>
      </c>
    </row>
    <row r="261" spans="1:11" ht="12.75">
      <c r="A261" s="1425" t="s">
        <v>1360</v>
      </c>
      <c r="B261" s="1425" t="s">
        <v>1155</v>
      </c>
      <c r="C261" s="1425" t="s">
        <v>1238</v>
      </c>
      <c r="D261" s="1425" t="s">
        <v>1480</v>
      </c>
      <c r="E261" s="1425" t="s">
        <v>1266</v>
      </c>
      <c r="F261" s="1425" t="s">
        <v>627</v>
      </c>
      <c r="G261" s="1425" t="s">
        <v>1286</v>
      </c>
      <c r="H261" s="1425" t="s">
        <v>796</v>
      </c>
      <c r="I261" s="1425" t="s">
        <v>1322</v>
      </c>
      <c r="J261" s="1425">
        <v>-8475.5799999999999</v>
      </c>
      <c r="K261" s="1425" t="s">
        <v>2915</v>
      </c>
    </row>
    <row r="262" spans="1:11" ht="12.75">
      <c r="A262" s="1425" t="s">
        <v>1360</v>
      </c>
      <c r="B262" s="1425" t="s">
        <v>1155</v>
      </c>
      <c r="C262" s="1425" t="s">
        <v>1238</v>
      </c>
      <c r="D262" s="1425" t="s">
        <v>1480</v>
      </c>
      <c r="E262" s="1425" t="s">
        <v>1267</v>
      </c>
      <c r="F262" s="1425" t="s">
        <v>627</v>
      </c>
      <c r="G262" s="1425" t="s">
        <v>1286</v>
      </c>
      <c r="H262" s="1425" t="s">
        <v>796</v>
      </c>
      <c r="I262" s="1425" t="s">
        <v>1322</v>
      </c>
      <c r="J262" s="1425">
        <v>-6661.5900000000001</v>
      </c>
      <c r="K262" s="1425" t="s">
        <v>2915</v>
      </c>
    </row>
    <row r="263" spans="1:11" ht="12.75">
      <c r="A263" s="1425" t="s">
        <v>1360</v>
      </c>
      <c r="B263" s="1425" t="s">
        <v>1155</v>
      </c>
      <c r="C263" s="1425" t="s">
        <v>1238</v>
      </c>
      <c r="D263" s="1425" t="s">
        <v>1430</v>
      </c>
      <c r="E263" s="1425" t="s">
        <v>1263</v>
      </c>
      <c r="F263" s="1425" t="s">
        <v>480</v>
      </c>
      <c r="G263" s="1425" t="s">
        <v>1286</v>
      </c>
      <c r="H263" s="1425" t="s">
        <v>796</v>
      </c>
      <c r="I263" s="1425" t="s">
        <v>1307</v>
      </c>
      <c r="J263" s="1425">
        <v>-5251.2399999999998</v>
      </c>
      <c r="K263" s="1425" t="s">
        <v>2915</v>
      </c>
    </row>
    <row r="264" spans="1:11" ht="12.75">
      <c r="A264" s="1425" t="s">
        <v>1360</v>
      </c>
      <c r="B264" s="1425" t="s">
        <v>1155</v>
      </c>
      <c r="C264" s="1425" t="s">
        <v>1238</v>
      </c>
      <c r="D264" s="1425" t="s">
        <v>1430</v>
      </c>
      <c r="E264" s="1425" t="s">
        <v>1264</v>
      </c>
      <c r="F264" s="1425" t="s">
        <v>480</v>
      </c>
      <c r="G264" s="1425" t="s">
        <v>1286</v>
      </c>
      <c r="H264" s="1425" t="s">
        <v>796</v>
      </c>
      <c r="I264" s="1425" t="s">
        <v>1307</v>
      </c>
      <c r="J264" s="1425">
        <v>-5253.7600000000002</v>
      </c>
      <c r="K264" s="1425" t="s">
        <v>2915</v>
      </c>
    </row>
    <row r="265" spans="1:11" ht="12.75">
      <c r="A265" s="1425" t="s">
        <v>1360</v>
      </c>
      <c r="B265" s="1425" t="s">
        <v>1155</v>
      </c>
      <c r="C265" s="1425" t="s">
        <v>1238</v>
      </c>
      <c r="D265" s="1425" t="s">
        <v>1430</v>
      </c>
      <c r="E265" s="1425" t="s">
        <v>1265</v>
      </c>
      <c r="F265" s="1425" t="s">
        <v>480</v>
      </c>
      <c r="G265" s="1425" t="s">
        <v>1286</v>
      </c>
      <c r="H265" s="1425" t="s">
        <v>796</v>
      </c>
      <c r="I265" s="1425" t="s">
        <v>1307</v>
      </c>
      <c r="J265" s="1425">
        <v>-5310.0600000000004</v>
      </c>
      <c r="K265" s="1425" t="s">
        <v>2915</v>
      </c>
    </row>
    <row r="266" spans="1:11" ht="12.75">
      <c r="A266" s="1425" t="s">
        <v>1360</v>
      </c>
      <c r="B266" s="1425" t="s">
        <v>1155</v>
      </c>
      <c r="C266" s="1425" t="s">
        <v>1238</v>
      </c>
      <c r="D266" s="1425" t="s">
        <v>1430</v>
      </c>
      <c r="E266" s="1425" t="s">
        <v>1266</v>
      </c>
      <c r="F266" s="1425" t="s">
        <v>480</v>
      </c>
      <c r="G266" s="1425" t="s">
        <v>1286</v>
      </c>
      <c r="H266" s="1425" t="s">
        <v>796</v>
      </c>
      <c r="I266" s="1425" t="s">
        <v>1307</v>
      </c>
      <c r="J266" s="1425">
        <v>-5315.1099999999997</v>
      </c>
      <c r="K266" s="1425" t="s">
        <v>2915</v>
      </c>
    </row>
    <row r="267" spans="1:11" ht="12.75">
      <c r="A267" s="1425" t="s">
        <v>1360</v>
      </c>
      <c r="B267" s="1425" t="s">
        <v>1155</v>
      </c>
      <c r="C267" s="1425" t="s">
        <v>1238</v>
      </c>
      <c r="D267" s="1425" t="s">
        <v>1430</v>
      </c>
      <c r="E267" s="1425" t="s">
        <v>1267</v>
      </c>
      <c r="F267" s="1425" t="s">
        <v>480</v>
      </c>
      <c r="G267" s="1425" t="s">
        <v>1286</v>
      </c>
      <c r="H267" s="1425" t="s">
        <v>796</v>
      </c>
      <c r="I267" s="1425" t="s">
        <v>1307</v>
      </c>
      <c r="J267" s="1425">
        <v>-5248.7200000000003</v>
      </c>
      <c r="K267" s="1425" t="s">
        <v>2915</v>
      </c>
    </row>
    <row r="268" spans="1:11" ht="12.75">
      <c r="A268" s="1425" t="s">
        <v>1360</v>
      </c>
      <c r="B268" s="1425" t="s">
        <v>1326</v>
      </c>
      <c r="C268" s="1425" t="s">
        <v>1238</v>
      </c>
      <c r="D268" s="1425" t="s">
        <v>1480</v>
      </c>
      <c r="E268" s="1425" t="s">
        <v>1263</v>
      </c>
      <c r="F268" s="1425" t="s">
        <v>627</v>
      </c>
      <c r="G268" s="1425" t="s">
        <v>1286</v>
      </c>
      <c r="H268" s="1425" t="s">
        <v>796</v>
      </c>
      <c r="I268" s="1425" t="s">
        <v>1322</v>
      </c>
      <c r="J268" s="1425">
        <v>-6749.6999999999998</v>
      </c>
      <c r="K268" s="1425" t="s">
        <v>2915</v>
      </c>
    </row>
    <row r="269" spans="1:11" ht="12.75">
      <c r="A269" s="1425" t="s">
        <v>1360</v>
      </c>
      <c r="B269" s="1425" t="s">
        <v>1326</v>
      </c>
      <c r="C269" s="1425" t="s">
        <v>1238</v>
      </c>
      <c r="D269" s="1425" t="s">
        <v>1480</v>
      </c>
      <c r="E269" s="1425" t="s">
        <v>1264</v>
      </c>
      <c r="F269" s="1425" t="s">
        <v>627</v>
      </c>
      <c r="G269" s="1425" t="s">
        <v>1286</v>
      </c>
      <c r="H269" s="1425" t="s">
        <v>796</v>
      </c>
      <c r="I269" s="1425" t="s">
        <v>1322</v>
      </c>
      <c r="J269" s="1425">
        <v>-5797.1999999999998</v>
      </c>
      <c r="K269" s="1425" t="s">
        <v>2915</v>
      </c>
    </row>
    <row r="270" spans="1:11" ht="12.75">
      <c r="A270" s="1425" t="s">
        <v>1360</v>
      </c>
      <c r="B270" s="1425" t="s">
        <v>1326</v>
      </c>
      <c r="C270" s="1425" t="s">
        <v>1238</v>
      </c>
      <c r="D270" s="1425" t="s">
        <v>1480</v>
      </c>
      <c r="E270" s="1425" t="s">
        <v>1265</v>
      </c>
      <c r="F270" s="1425" t="s">
        <v>627</v>
      </c>
      <c r="G270" s="1425" t="s">
        <v>1286</v>
      </c>
      <c r="H270" s="1425" t="s">
        <v>796</v>
      </c>
      <c r="I270" s="1425" t="s">
        <v>1322</v>
      </c>
      <c r="J270" s="1425">
        <v>-4829.4799999999996</v>
      </c>
      <c r="K270" s="1425" t="s">
        <v>2915</v>
      </c>
    </row>
    <row r="271" spans="1:11" ht="12.75">
      <c r="A271" s="1425" t="s">
        <v>1360</v>
      </c>
      <c r="B271" s="1425" t="s">
        <v>1326</v>
      </c>
      <c r="C271" s="1425" t="s">
        <v>1238</v>
      </c>
      <c r="D271" s="1425" t="s">
        <v>1480</v>
      </c>
      <c r="E271" s="1425" t="s">
        <v>1266</v>
      </c>
      <c r="F271" s="1425" t="s">
        <v>627</v>
      </c>
      <c r="G271" s="1425" t="s">
        <v>1286</v>
      </c>
      <c r="H271" s="1425" t="s">
        <v>796</v>
      </c>
      <c r="I271" s="1425" t="s">
        <v>1322</v>
      </c>
      <c r="J271" s="1425">
        <v>-6749.6999999999998</v>
      </c>
      <c r="K271" s="1425" t="s">
        <v>2915</v>
      </c>
    </row>
    <row r="272" spans="1:11" ht="12.75">
      <c r="A272" s="1425" t="s">
        <v>1360</v>
      </c>
      <c r="B272" s="1425" t="s">
        <v>1326</v>
      </c>
      <c r="C272" s="1425" t="s">
        <v>1238</v>
      </c>
      <c r="D272" s="1425" t="s">
        <v>1480</v>
      </c>
      <c r="E272" s="1425" t="s">
        <v>1267</v>
      </c>
      <c r="F272" s="1425" t="s">
        <v>627</v>
      </c>
      <c r="G272" s="1425" t="s">
        <v>1286</v>
      </c>
      <c r="H272" s="1425" t="s">
        <v>796</v>
      </c>
      <c r="I272" s="1425" t="s">
        <v>1322</v>
      </c>
      <c r="J272" s="1425">
        <v>-4511.8800000000001</v>
      </c>
      <c r="K272" s="1425" t="s">
        <v>2915</v>
      </c>
    </row>
    <row r="273" spans="1:11" ht="12.75">
      <c r="A273" s="1425" t="s">
        <v>1360</v>
      </c>
      <c r="B273" s="1425" t="s">
        <v>1326</v>
      </c>
      <c r="C273" s="1425" t="s">
        <v>1238</v>
      </c>
      <c r="D273" s="1425" t="s">
        <v>1384</v>
      </c>
      <c r="E273" s="1425" t="s">
        <v>1263</v>
      </c>
      <c r="F273" s="1425" t="s">
        <v>631</v>
      </c>
      <c r="G273" s="1425" t="s">
        <v>1286</v>
      </c>
      <c r="H273" s="1425" t="s">
        <v>796</v>
      </c>
      <c r="I273" s="1425" t="s">
        <v>1323</v>
      </c>
      <c r="J273" s="1425">
        <v>-1216.6700000000001</v>
      </c>
      <c r="K273" s="1425" t="s">
        <v>2915</v>
      </c>
    </row>
    <row r="274" spans="1:11" ht="12.75">
      <c r="A274" s="1425" t="s">
        <v>1360</v>
      </c>
      <c r="B274" s="1425" t="s">
        <v>1326</v>
      </c>
      <c r="C274" s="1425" t="s">
        <v>1238</v>
      </c>
      <c r="D274" s="1425" t="s">
        <v>1384</v>
      </c>
      <c r="E274" s="1425" t="s">
        <v>1264</v>
      </c>
      <c r="F274" s="1425" t="s">
        <v>631</v>
      </c>
      <c r="G274" s="1425" t="s">
        <v>1286</v>
      </c>
      <c r="H274" s="1425" t="s">
        <v>796</v>
      </c>
      <c r="I274" s="1425" t="s">
        <v>1323</v>
      </c>
      <c r="J274" s="1425">
        <v>-1093</v>
      </c>
      <c r="K274" s="1425" t="s">
        <v>2915</v>
      </c>
    </row>
    <row r="275" spans="1:11" ht="12.75">
      <c r="A275" s="1425" t="s">
        <v>1360</v>
      </c>
      <c r="B275" s="1425" t="s">
        <v>1326</v>
      </c>
      <c r="C275" s="1425" t="s">
        <v>1238</v>
      </c>
      <c r="D275" s="1425" t="s">
        <v>1384</v>
      </c>
      <c r="E275" s="1425" t="s">
        <v>1265</v>
      </c>
      <c r="F275" s="1425" t="s">
        <v>631</v>
      </c>
      <c r="G275" s="1425" t="s">
        <v>1286</v>
      </c>
      <c r="H275" s="1425" t="s">
        <v>796</v>
      </c>
      <c r="I275" s="1425" t="s">
        <v>1323</v>
      </c>
      <c r="J275" s="1425">
        <v>-969.33000000000004</v>
      </c>
      <c r="K275" s="1425" t="s">
        <v>2915</v>
      </c>
    </row>
    <row r="276" spans="1:11" ht="12.75">
      <c r="A276" s="1425" t="s">
        <v>1360</v>
      </c>
      <c r="B276" s="1425" t="s">
        <v>1326</v>
      </c>
      <c r="C276" s="1425" t="s">
        <v>1238</v>
      </c>
      <c r="D276" s="1425" t="s">
        <v>1384</v>
      </c>
      <c r="E276" s="1425" t="s">
        <v>1266</v>
      </c>
      <c r="F276" s="1425" t="s">
        <v>631</v>
      </c>
      <c r="G276" s="1425" t="s">
        <v>1286</v>
      </c>
      <c r="H276" s="1425" t="s">
        <v>796</v>
      </c>
      <c r="I276" s="1425" t="s">
        <v>1323</v>
      </c>
      <c r="J276" s="1425">
        <v>-1216.6700000000001</v>
      </c>
      <c r="K276" s="1425" t="s">
        <v>2915</v>
      </c>
    </row>
    <row r="277" spans="1:11" ht="12.75">
      <c r="A277" s="1425" t="s">
        <v>1360</v>
      </c>
      <c r="B277" s="1425" t="s">
        <v>1326</v>
      </c>
      <c r="C277" s="1425" t="s">
        <v>1238</v>
      </c>
      <c r="D277" s="1425" t="s">
        <v>1384</v>
      </c>
      <c r="E277" s="1425" t="s">
        <v>1267</v>
      </c>
      <c r="F277" s="1425" t="s">
        <v>631</v>
      </c>
      <c r="G277" s="1425" t="s">
        <v>1286</v>
      </c>
      <c r="H277" s="1425" t="s">
        <v>796</v>
      </c>
      <c r="I277" s="1425" t="s">
        <v>1323</v>
      </c>
      <c r="J277" s="1425">
        <v>-928.10000000000002</v>
      </c>
      <c r="K277" s="1425" t="s">
        <v>2915</v>
      </c>
    </row>
    <row r="278" spans="1:11" ht="12.75">
      <c r="A278" s="1425" t="s">
        <v>1360</v>
      </c>
      <c r="B278" s="1425" t="s">
        <v>1326</v>
      </c>
      <c r="C278" s="1425" t="s">
        <v>1238</v>
      </c>
      <c r="D278" s="1425" t="s">
        <v>1430</v>
      </c>
      <c r="E278" s="1425" t="s">
        <v>1263</v>
      </c>
      <c r="F278" s="1425" t="s">
        <v>480</v>
      </c>
      <c r="G278" s="1425" t="s">
        <v>1286</v>
      </c>
      <c r="H278" s="1425" t="s">
        <v>796</v>
      </c>
      <c r="I278" s="1425" t="s">
        <v>1307</v>
      </c>
      <c r="J278" s="1425">
        <v>-3950.4099999999999</v>
      </c>
      <c r="K278" s="1425" t="s">
        <v>2915</v>
      </c>
    </row>
    <row r="279" spans="1:11" ht="12.75">
      <c r="A279" s="1425" t="s">
        <v>1360</v>
      </c>
      <c r="B279" s="1425" t="s">
        <v>1326</v>
      </c>
      <c r="C279" s="1425" t="s">
        <v>1238</v>
      </c>
      <c r="D279" s="1425" t="s">
        <v>1430</v>
      </c>
      <c r="E279" s="1425" t="s">
        <v>1264</v>
      </c>
      <c r="F279" s="1425" t="s">
        <v>480</v>
      </c>
      <c r="G279" s="1425" t="s">
        <v>1286</v>
      </c>
      <c r="H279" s="1425" t="s">
        <v>796</v>
      </c>
      <c r="I279" s="1425" t="s">
        <v>1307</v>
      </c>
      <c r="J279" s="1425">
        <v>-3950.4099999999999</v>
      </c>
      <c r="K279" s="1425" t="s">
        <v>2915</v>
      </c>
    </row>
    <row r="280" spans="1:11" ht="12.75">
      <c r="A280" s="1425" t="s">
        <v>1360</v>
      </c>
      <c r="B280" s="1425" t="s">
        <v>1326</v>
      </c>
      <c r="C280" s="1425" t="s">
        <v>1238</v>
      </c>
      <c r="D280" s="1425" t="s">
        <v>1430</v>
      </c>
      <c r="E280" s="1425" t="s">
        <v>1265</v>
      </c>
      <c r="F280" s="1425" t="s">
        <v>480</v>
      </c>
      <c r="G280" s="1425" t="s">
        <v>1286</v>
      </c>
      <c r="H280" s="1425" t="s">
        <v>796</v>
      </c>
      <c r="I280" s="1425" t="s">
        <v>1307</v>
      </c>
      <c r="J280" s="1425">
        <v>-3952.9299999999998</v>
      </c>
      <c r="K280" s="1425" t="s">
        <v>2915</v>
      </c>
    </row>
    <row r="281" spans="1:11" ht="12.75">
      <c r="A281" s="1425" t="s">
        <v>1360</v>
      </c>
      <c r="B281" s="1425" t="s">
        <v>1326</v>
      </c>
      <c r="C281" s="1425" t="s">
        <v>1238</v>
      </c>
      <c r="D281" s="1425" t="s">
        <v>1430</v>
      </c>
      <c r="E281" s="1425" t="s">
        <v>1266</v>
      </c>
      <c r="F281" s="1425" t="s">
        <v>480</v>
      </c>
      <c r="G281" s="1425" t="s">
        <v>1286</v>
      </c>
      <c r="H281" s="1425" t="s">
        <v>796</v>
      </c>
      <c r="I281" s="1425" t="s">
        <v>1307</v>
      </c>
      <c r="J281" s="1425">
        <v>-3950.4099999999999</v>
      </c>
      <c r="K281" s="1425" t="s">
        <v>2915</v>
      </c>
    </row>
    <row r="282" spans="1:11" ht="12.75">
      <c r="A282" s="1425" t="s">
        <v>1360</v>
      </c>
      <c r="B282" s="1425" t="s">
        <v>1326</v>
      </c>
      <c r="C282" s="1425" t="s">
        <v>1238</v>
      </c>
      <c r="D282" s="1425" t="s">
        <v>1430</v>
      </c>
      <c r="E282" s="1425" t="s">
        <v>1267</v>
      </c>
      <c r="F282" s="1425" t="s">
        <v>480</v>
      </c>
      <c r="G282" s="1425" t="s">
        <v>1286</v>
      </c>
      <c r="H282" s="1425" t="s">
        <v>796</v>
      </c>
      <c r="I282" s="1425" t="s">
        <v>1307</v>
      </c>
      <c r="J282" s="1425">
        <v>-3950.4099999999999</v>
      </c>
      <c r="K282" s="1425" t="s">
        <v>2915</v>
      </c>
    </row>
    <row r="283" spans="1:11" ht="12.75">
      <c r="A283" s="1425" t="s">
        <v>1360</v>
      </c>
      <c r="B283" s="1425" t="s">
        <v>1158</v>
      </c>
      <c r="C283" s="1425" t="s">
        <v>1238</v>
      </c>
      <c r="D283" s="1425" t="s">
        <v>1480</v>
      </c>
      <c r="E283" s="1425" t="s">
        <v>1263</v>
      </c>
      <c r="F283" s="1425" t="s">
        <v>627</v>
      </c>
      <c r="G283" s="1425" t="s">
        <v>1286</v>
      </c>
      <c r="H283" s="1425" t="s">
        <v>796</v>
      </c>
      <c r="I283" s="1425" t="s">
        <v>1322</v>
      </c>
      <c r="J283" s="1425">
        <v>-7624.3299999999999</v>
      </c>
      <c r="K283" s="1425" t="s">
        <v>2915</v>
      </c>
    </row>
    <row r="284" spans="1:11" ht="12.75">
      <c r="A284" s="1425" t="s">
        <v>1360</v>
      </c>
      <c r="B284" s="1425" t="s">
        <v>1158</v>
      </c>
      <c r="C284" s="1425" t="s">
        <v>1238</v>
      </c>
      <c r="D284" s="1425" t="s">
        <v>1480</v>
      </c>
      <c r="E284" s="1425" t="s">
        <v>1264</v>
      </c>
      <c r="F284" s="1425" t="s">
        <v>627</v>
      </c>
      <c r="G284" s="1425" t="s">
        <v>1286</v>
      </c>
      <c r="H284" s="1425" t="s">
        <v>796</v>
      </c>
      <c r="I284" s="1425" t="s">
        <v>1322</v>
      </c>
      <c r="J284" s="1425">
        <v>-7085.3800000000001</v>
      </c>
      <c r="K284" s="1425" t="s">
        <v>2915</v>
      </c>
    </row>
    <row r="285" spans="1:11" ht="12.75">
      <c r="A285" s="1425" t="s">
        <v>1360</v>
      </c>
      <c r="B285" s="1425" t="s">
        <v>1158</v>
      </c>
      <c r="C285" s="1425" t="s">
        <v>1238</v>
      </c>
      <c r="D285" s="1425" t="s">
        <v>1480</v>
      </c>
      <c r="E285" s="1425" t="s">
        <v>1265</v>
      </c>
      <c r="F285" s="1425" t="s">
        <v>627</v>
      </c>
      <c r="G285" s="1425" t="s">
        <v>1286</v>
      </c>
      <c r="H285" s="1425" t="s">
        <v>796</v>
      </c>
      <c r="I285" s="1425" t="s">
        <v>1322</v>
      </c>
      <c r="J285" s="1425">
        <v>-5003.6800000000003</v>
      </c>
      <c r="K285" s="1425" t="s">
        <v>2915</v>
      </c>
    </row>
    <row r="286" spans="1:11" ht="12.75">
      <c r="A286" s="1425" t="s">
        <v>1360</v>
      </c>
      <c r="B286" s="1425" t="s">
        <v>1158</v>
      </c>
      <c r="C286" s="1425" t="s">
        <v>1238</v>
      </c>
      <c r="D286" s="1425" t="s">
        <v>1480</v>
      </c>
      <c r="E286" s="1425" t="s">
        <v>1266</v>
      </c>
      <c r="F286" s="1425" t="s">
        <v>627</v>
      </c>
      <c r="G286" s="1425" t="s">
        <v>1286</v>
      </c>
      <c r="H286" s="1425" t="s">
        <v>796</v>
      </c>
      <c r="I286" s="1425" t="s">
        <v>1322</v>
      </c>
      <c r="J286" s="1425">
        <v>-8123.9899999999998</v>
      </c>
      <c r="K286" s="1425" t="s">
        <v>2915</v>
      </c>
    </row>
    <row r="287" spans="1:11" ht="12.75">
      <c r="A287" s="1425" t="s">
        <v>1360</v>
      </c>
      <c r="B287" s="1425" t="s">
        <v>1158</v>
      </c>
      <c r="C287" s="1425" t="s">
        <v>1238</v>
      </c>
      <c r="D287" s="1425" t="s">
        <v>1480</v>
      </c>
      <c r="E287" s="1425" t="s">
        <v>1267</v>
      </c>
      <c r="F287" s="1425" t="s">
        <v>627</v>
      </c>
      <c r="G287" s="1425" t="s">
        <v>1286</v>
      </c>
      <c r="H287" s="1425" t="s">
        <v>796</v>
      </c>
      <c r="I287" s="1425" t="s">
        <v>1322</v>
      </c>
      <c r="J287" s="1425">
        <v>-5470.5799999999999</v>
      </c>
      <c r="K287" s="1425" t="s">
        <v>2915</v>
      </c>
    </row>
    <row r="288" spans="1:11" ht="12.75">
      <c r="A288" s="1425" t="s">
        <v>1360</v>
      </c>
      <c r="B288" s="1425" t="s">
        <v>1158</v>
      </c>
      <c r="C288" s="1425" t="s">
        <v>1238</v>
      </c>
      <c r="D288" s="1425" t="s">
        <v>1384</v>
      </c>
      <c r="E288" s="1425" t="s">
        <v>1263</v>
      </c>
      <c r="F288" s="1425" t="s">
        <v>631</v>
      </c>
      <c r="G288" s="1425" t="s">
        <v>1286</v>
      </c>
      <c r="H288" s="1425" t="s">
        <v>796</v>
      </c>
      <c r="I288" s="1425" t="s">
        <v>1323</v>
      </c>
      <c r="J288" s="1425">
        <v>-4059.1500000000001</v>
      </c>
      <c r="K288" s="1425" t="s">
        <v>2915</v>
      </c>
    </row>
    <row r="289" spans="1:11" ht="12.75">
      <c r="A289" s="1425" t="s">
        <v>1360</v>
      </c>
      <c r="B289" s="1425" t="s">
        <v>1158</v>
      </c>
      <c r="C289" s="1425" t="s">
        <v>1238</v>
      </c>
      <c r="D289" s="1425" t="s">
        <v>1384</v>
      </c>
      <c r="E289" s="1425" t="s">
        <v>1264</v>
      </c>
      <c r="F289" s="1425" t="s">
        <v>631</v>
      </c>
      <c r="G289" s="1425" t="s">
        <v>1286</v>
      </c>
      <c r="H289" s="1425" t="s">
        <v>796</v>
      </c>
      <c r="I289" s="1425" t="s">
        <v>1323</v>
      </c>
      <c r="J289" s="1425">
        <v>-4068.25</v>
      </c>
      <c r="K289" s="1425" t="s">
        <v>2915</v>
      </c>
    </row>
    <row r="290" spans="1:11" ht="12.75">
      <c r="A290" s="1425" t="s">
        <v>1360</v>
      </c>
      <c r="B290" s="1425" t="s">
        <v>1158</v>
      </c>
      <c r="C290" s="1425" t="s">
        <v>1238</v>
      </c>
      <c r="D290" s="1425" t="s">
        <v>1384</v>
      </c>
      <c r="E290" s="1425" t="s">
        <v>1265</v>
      </c>
      <c r="F290" s="1425" t="s">
        <v>631</v>
      </c>
      <c r="G290" s="1425" t="s">
        <v>1286</v>
      </c>
      <c r="H290" s="1425" t="s">
        <v>796</v>
      </c>
      <c r="I290" s="1425" t="s">
        <v>1323</v>
      </c>
      <c r="J290" s="1425">
        <v>-2775.5999999999999</v>
      </c>
      <c r="K290" s="1425" t="s">
        <v>2915</v>
      </c>
    </row>
    <row r="291" spans="1:11" ht="12.75">
      <c r="A291" s="1425" t="s">
        <v>1360</v>
      </c>
      <c r="B291" s="1425" t="s">
        <v>1158</v>
      </c>
      <c r="C291" s="1425" t="s">
        <v>1238</v>
      </c>
      <c r="D291" s="1425" t="s">
        <v>1384</v>
      </c>
      <c r="E291" s="1425" t="s">
        <v>1266</v>
      </c>
      <c r="F291" s="1425" t="s">
        <v>631</v>
      </c>
      <c r="G291" s="1425" t="s">
        <v>1286</v>
      </c>
      <c r="H291" s="1425" t="s">
        <v>796</v>
      </c>
      <c r="I291" s="1425" t="s">
        <v>1323</v>
      </c>
      <c r="J291" s="1425">
        <v>-4642.6899999999996</v>
      </c>
      <c r="K291" s="1425" t="s">
        <v>2915</v>
      </c>
    </row>
    <row r="292" spans="1:11" ht="12.75">
      <c r="A292" s="1425" t="s">
        <v>1360</v>
      </c>
      <c r="B292" s="1425" t="s">
        <v>1158</v>
      </c>
      <c r="C292" s="1425" t="s">
        <v>1238</v>
      </c>
      <c r="D292" s="1425" t="s">
        <v>1384</v>
      </c>
      <c r="E292" s="1425" t="s">
        <v>1267</v>
      </c>
      <c r="F292" s="1425" t="s">
        <v>631</v>
      </c>
      <c r="G292" s="1425" t="s">
        <v>1286</v>
      </c>
      <c r="H292" s="1425" t="s">
        <v>796</v>
      </c>
      <c r="I292" s="1425" t="s">
        <v>1323</v>
      </c>
      <c r="J292" s="1425">
        <v>-3135.21</v>
      </c>
      <c r="K292" s="1425" t="s">
        <v>2915</v>
      </c>
    </row>
    <row r="293" spans="1:11" ht="12.75">
      <c r="A293" s="1425" t="s">
        <v>1360</v>
      </c>
      <c r="B293" s="1425" t="s">
        <v>1158</v>
      </c>
      <c r="C293" s="1425" t="s">
        <v>1238</v>
      </c>
      <c r="D293" s="1425" t="s">
        <v>2885</v>
      </c>
      <c r="E293" s="1425" t="s">
        <v>1263</v>
      </c>
      <c r="F293" s="1425" t="s">
        <v>1347</v>
      </c>
      <c r="G293" s="1425" t="s">
        <v>1286</v>
      </c>
      <c r="H293" s="1425" t="s">
        <v>796</v>
      </c>
      <c r="I293" s="1425" t="s">
        <v>1347</v>
      </c>
      <c r="J293" s="1425">
        <v>-105.05</v>
      </c>
      <c r="K293" s="1425" t="s">
        <v>2915</v>
      </c>
    </row>
    <row r="294" spans="1:11" ht="12.75">
      <c r="A294" s="1425" t="s">
        <v>1360</v>
      </c>
      <c r="B294" s="1425" t="s">
        <v>1158</v>
      </c>
      <c r="C294" s="1425" t="s">
        <v>1238</v>
      </c>
      <c r="D294" s="1425" t="s">
        <v>2885</v>
      </c>
      <c r="E294" s="1425" t="s">
        <v>1264</v>
      </c>
      <c r="F294" s="1425" t="s">
        <v>1347</v>
      </c>
      <c r="G294" s="1425" t="s">
        <v>1286</v>
      </c>
      <c r="H294" s="1425" t="s">
        <v>796</v>
      </c>
      <c r="I294" s="1425" t="s">
        <v>1347</v>
      </c>
      <c r="J294" s="1425">
        <v>-113.45999999999999</v>
      </c>
      <c r="K294" s="1425" t="s">
        <v>2915</v>
      </c>
    </row>
    <row r="295" spans="1:11" ht="12.75">
      <c r="A295" s="1425" t="s">
        <v>1360</v>
      </c>
      <c r="B295" s="1425" t="s">
        <v>1158</v>
      </c>
      <c r="C295" s="1425" t="s">
        <v>1238</v>
      </c>
      <c r="D295" s="1425" t="s">
        <v>2885</v>
      </c>
      <c r="E295" s="1425" t="s">
        <v>1265</v>
      </c>
      <c r="F295" s="1425" t="s">
        <v>1347</v>
      </c>
      <c r="G295" s="1425" t="s">
        <v>1286</v>
      </c>
      <c r="H295" s="1425" t="s">
        <v>796</v>
      </c>
      <c r="I295" s="1425" t="s">
        <v>1347</v>
      </c>
      <c r="J295" s="1425">
        <v>-123.20999999999999</v>
      </c>
      <c r="K295" s="1425" t="s">
        <v>2915</v>
      </c>
    </row>
    <row r="296" spans="1:11" ht="12.75">
      <c r="A296" s="1425" t="s">
        <v>1360</v>
      </c>
      <c r="B296" s="1425" t="s">
        <v>1158</v>
      </c>
      <c r="C296" s="1425" t="s">
        <v>1238</v>
      </c>
      <c r="D296" s="1425" t="s">
        <v>2885</v>
      </c>
      <c r="E296" s="1425" t="s">
        <v>1266</v>
      </c>
      <c r="F296" s="1425" t="s">
        <v>1347</v>
      </c>
      <c r="G296" s="1425" t="s">
        <v>1286</v>
      </c>
      <c r="H296" s="1425" t="s">
        <v>796</v>
      </c>
      <c r="I296" s="1425" t="s">
        <v>1347</v>
      </c>
      <c r="J296" s="1425">
        <v>-111.83</v>
      </c>
      <c r="K296" s="1425" t="s">
        <v>2915</v>
      </c>
    </row>
    <row r="297" spans="1:11" ht="12.75">
      <c r="A297" s="1425" t="s">
        <v>1360</v>
      </c>
      <c r="B297" s="1425" t="s">
        <v>1158</v>
      </c>
      <c r="C297" s="1425" t="s">
        <v>1238</v>
      </c>
      <c r="D297" s="1425" t="s">
        <v>2885</v>
      </c>
      <c r="E297" s="1425" t="s">
        <v>1267</v>
      </c>
      <c r="F297" s="1425" t="s">
        <v>1347</v>
      </c>
      <c r="G297" s="1425" t="s">
        <v>1286</v>
      </c>
      <c r="H297" s="1425" t="s">
        <v>796</v>
      </c>
      <c r="I297" s="1425" t="s">
        <v>1347</v>
      </c>
      <c r="J297" s="1425">
        <v>-144.09999999999999</v>
      </c>
      <c r="K297" s="1425" t="s">
        <v>2915</v>
      </c>
    </row>
    <row r="298" spans="1:11" ht="12.75">
      <c r="A298" s="1425" t="s">
        <v>1360</v>
      </c>
      <c r="B298" s="1425" t="s">
        <v>1158</v>
      </c>
      <c r="C298" s="1425" t="s">
        <v>1238</v>
      </c>
      <c r="D298" s="1425" t="s">
        <v>1430</v>
      </c>
      <c r="E298" s="1425" t="s">
        <v>1263</v>
      </c>
      <c r="F298" s="1425" t="s">
        <v>480</v>
      </c>
      <c r="G298" s="1425" t="s">
        <v>1286</v>
      </c>
      <c r="H298" s="1425" t="s">
        <v>796</v>
      </c>
      <c r="I298" s="1425" t="s">
        <v>1307</v>
      </c>
      <c r="J298" s="1425">
        <v>-14631.91</v>
      </c>
      <c r="K298" s="1425" t="s">
        <v>2915</v>
      </c>
    </row>
    <row r="299" spans="1:11" ht="12.75">
      <c r="A299" s="1425" t="s">
        <v>1360</v>
      </c>
      <c r="B299" s="1425" t="s">
        <v>1158</v>
      </c>
      <c r="C299" s="1425" t="s">
        <v>1238</v>
      </c>
      <c r="D299" s="1425" t="s">
        <v>1430</v>
      </c>
      <c r="E299" s="1425" t="s">
        <v>1264</v>
      </c>
      <c r="F299" s="1425" t="s">
        <v>480</v>
      </c>
      <c r="G299" s="1425" t="s">
        <v>1286</v>
      </c>
      <c r="H299" s="1425" t="s">
        <v>796</v>
      </c>
      <c r="I299" s="1425" t="s">
        <v>1307</v>
      </c>
      <c r="J299" s="1425">
        <v>-14908.18</v>
      </c>
      <c r="K299" s="1425" t="s">
        <v>2915</v>
      </c>
    </row>
    <row r="300" spans="1:11" ht="12.75">
      <c r="A300" s="1425" t="s">
        <v>1360</v>
      </c>
      <c r="B300" s="1425" t="s">
        <v>1158</v>
      </c>
      <c r="C300" s="1425" t="s">
        <v>1238</v>
      </c>
      <c r="D300" s="1425" t="s">
        <v>1430</v>
      </c>
      <c r="E300" s="1425" t="s">
        <v>1265</v>
      </c>
      <c r="F300" s="1425" t="s">
        <v>480</v>
      </c>
      <c r="G300" s="1425" t="s">
        <v>1286</v>
      </c>
      <c r="H300" s="1425" t="s">
        <v>796</v>
      </c>
      <c r="I300" s="1425" t="s">
        <v>1307</v>
      </c>
      <c r="J300" s="1425">
        <v>-14964.99</v>
      </c>
      <c r="K300" s="1425" t="s">
        <v>2915</v>
      </c>
    </row>
    <row r="301" spans="1:11" ht="12.75">
      <c r="A301" s="1425" t="s">
        <v>1360</v>
      </c>
      <c r="B301" s="1425" t="s">
        <v>1158</v>
      </c>
      <c r="C301" s="1425" t="s">
        <v>1238</v>
      </c>
      <c r="D301" s="1425" t="s">
        <v>1430</v>
      </c>
      <c r="E301" s="1425" t="s">
        <v>1266</v>
      </c>
      <c r="F301" s="1425" t="s">
        <v>480</v>
      </c>
      <c r="G301" s="1425" t="s">
        <v>1286</v>
      </c>
      <c r="H301" s="1425" t="s">
        <v>796</v>
      </c>
      <c r="I301" s="1425" t="s">
        <v>1307</v>
      </c>
      <c r="J301" s="1425">
        <v>-14908.18</v>
      </c>
      <c r="K301" s="1425" t="s">
        <v>2915</v>
      </c>
    </row>
    <row r="302" spans="1:11" ht="12.75">
      <c r="A302" s="1425" t="s">
        <v>1360</v>
      </c>
      <c r="B302" s="1425" t="s">
        <v>1158</v>
      </c>
      <c r="C302" s="1425" t="s">
        <v>1238</v>
      </c>
      <c r="D302" s="1425" t="s">
        <v>1430</v>
      </c>
      <c r="E302" s="1425" t="s">
        <v>1267</v>
      </c>
      <c r="F302" s="1425" t="s">
        <v>480</v>
      </c>
      <c r="G302" s="1425" t="s">
        <v>1286</v>
      </c>
      <c r="H302" s="1425" t="s">
        <v>796</v>
      </c>
      <c r="I302" s="1425" t="s">
        <v>1307</v>
      </c>
      <c r="J302" s="1425">
        <v>-14916.58</v>
      </c>
      <c r="K302" s="1425" t="s">
        <v>2915</v>
      </c>
    </row>
    <row r="303" spans="1:11" ht="12.75">
      <c r="A303" s="1425" t="s">
        <v>1360</v>
      </c>
      <c r="B303" s="1425" t="s">
        <v>1257</v>
      </c>
      <c r="C303" s="1425" t="s">
        <v>1238</v>
      </c>
      <c r="D303" s="1425" t="s">
        <v>1480</v>
      </c>
      <c r="E303" s="1425" t="s">
        <v>1263</v>
      </c>
      <c r="F303" s="1425" t="s">
        <v>627</v>
      </c>
      <c r="G303" s="1425" t="s">
        <v>1286</v>
      </c>
      <c r="H303" s="1425" t="s">
        <v>796</v>
      </c>
      <c r="I303" s="1425" t="s">
        <v>1322</v>
      </c>
      <c r="J303" s="1425">
        <v>-130421.66</v>
      </c>
      <c r="K303" s="1425" t="s">
        <v>2915</v>
      </c>
    </row>
    <row r="304" spans="1:11" ht="12.75">
      <c r="A304" s="1425" t="s">
        <v>1360</v>
      </c>
      <c r="B304" s="1425" t="s">
        <v>1257</v>
      </c>
      <c r="C304" s="1425" t="s">
        <v>1238</v>
      </c>
      <c r="D304" s="1425" t="s">
        <v>1480</v>
      </c>
      <c r="E304" s="1425" t="s">
        <v>1264</v>
      </c>
      <c r="F304" s="1425" t="s">
        <v>627</v>
      </c>
      <c r="G304" s="1425" t="s">
        <v>1286</v>
      </c>
      <c r="H304" s="1425" t="s">
        <v>796</v>
      </c>
      <c r="I304" s="1425" t="s">
        <v>1322</v>
      </c>
      <c r="J304" s="1425">
        <v>-130076.83</v>
      </c>
      <c r="K304" s="1425" t="s">
        <v>2915</v>
      </c>
    </row>
    <row r="305" spans="1:11" ht="12.75">
      <c r="A305" s="1425" t="s">
        <v>1360</v>
      </c>
      <c r="B305" s="1425" t="s">
        <v>1257</v>
      </c>
      <c r="C305" s="1425" t="s">
        <v>1238</v>
      </c>
      <c r="D305" s="1425" t="s">
        <v>1480</v>
      </c>
      <c r="E305" s="1425" t="s">
        <v>1265</v>
      </c>
      <c r="F305" s="1425" t="s">
        <v>627</v>
      </c>
      <c r="G305" s="1425" t="s">
        <v>1286</v>
      </c>
      <c r="H305" s="1425" t="s">
        <v>796</v>
      </c>
      <c r="I305" s="1425" t="s">
        <v>1322</v>
      </c>
      <c r="J305" s="1425">
        <v>-116621.84</v>
      </c>
      <c r="K305" s="1425" t="s">
        <v>2915</v>
      </c>
    </row>
    <row r="306" spans="1:11" ht="12.75">
      <c r="A306" s="1425" t="s">
        <v>1360</v>
      </c>
      <c r="B306" s="1425" t="s">
        <v>1257</v>
      </c>
      <c r="C306" s="1425" t="s">
        <v>1238</v>
      </c>
      <c r="D306" s="1425" t="s">
        <v>1480</v>
      </c>
      <c r="E306" s="1425" t="s">
        <v>1266</v>
      </c>
      <c r="F306" s="1425" t="s">
        <v>627</v>
      </c>
      <c r="G306" s="1425" t="s">
        <v>1286</v>
      </c>
      <c r="H306" s="1425" t="s">
        <v>796</v>
      </c>
      <c r="I306" s="1425" t="s">
        <v>1322</v>
      </c>
      <c r="J306" s="1425">
        <v>-124135.89999999999</v>
      </c>
      <c r="K306" s="1425" t="s">
        <v>2915</v>
      </c>
    </row>
    <row r="307" spans="1:11" ht="12.75">
      <c r="A307" s="1425" t="s">
        <v>1360</v>
      </c>
      <c r="B307" s="1425" t="s">
        <v>1257</v>
      </c>
      <c r="C307" s="1425" t="s">
        <v>1238</v>
      </c>
      <c r="D307" s="1425" t="s">
        <v>1480</v>
      </c>
      <c r="E307" s="1425" t="s">
        <v>1267</v>
      </c>
      <c r="F307" s="1425" t="s">
        <v>627</v>
      </c>
      <c r="G307" s="1425" t="s">
        <v>1286</v>
      </c>
      <c r="H307" s="1425" t="s">
        <v>796</v>
      </c>
      <c r="I307" s="1425" t="s">
        <v>1322</v>
      </c>
      <c r="J307" s="1425">
        <v>-96064</v>
      </c>
      <c r="K307" s="1425" t="s">
        <v>2915</v>
      </c>
    </row>
    <row r="308" spans="1:11" ht="12.75">
      <c r="A308" s="1425" t="s">
        <v>1360</v>
      </c>
      <c r="B308" s="1425" t="s">
        <v>1257</v>
      </c>
      <c r="C308" s="1425" t="s">
        <v>1238</v>
      </c>
      <c r="D308" s="1425" t="s">
        <v>1384</v>
      </c>
      <c r="E308" s="1425" t="s">
        <v>1263</v>
      </c>
      <c r="F308" s="1425" t="s">
        <v>631</v>
      </c>
      <c r="G308" s="1425" t="s">
        <v>1286</v>
      </c>
      <c r="H308" s="1425" t="s">
        <v>796</v>
      </c>
      <c r="I308" s="1425" t="s">
        <v>1323</v>
      </c>
      <c r="J308" s="1425">
        <v>-12891.17</v>
      </c>
      <c r="K308" s="1425" t="s">
        <v>2915</v>
      </c>
    </row>
    <row r="309" spans="1:11" ht="12.75">
      <c r="A309" s="1425" t="s">
        <v>1360</v>
      </c>
      <c r="B309" s="1425" t="s">
        <v>1257</v>
      </c>
      <c r="C309" s="1425" t="s">
        <v>1238</v>
      </c>
      <c r="D309" s="1425" t="s">
        <v>1384</v>
      </c>
      <c r="E309" s="1425" t="s">
        <v>1264</v>
      </c>
      <c r="F309" s="1425" t="s">
        <v>631</v>
      </c>
      <c r="G309" s="1425" t="s">
        <v>1286</v>
      </c>
      <c r="H309" s="1425" t="s">
        <v>796</v>
      </c>
      <c r="I309" s="1425" t="s">
        <v>1323</v>
      </c>
      <c r="J309" s="1425">
        <v>-12812.77</v>
      </c>
      <c r="K309" s="1425" t="s">
        <v>2915</v>
      </c>
    </row>
    <row r="310" spans="1:11" ht="12.75">
      <c r="A310" s="1425" t="s">
        <v>1360</v>
      </c>
      <c r="B310" s="1425" t="s">
        <v>1257</v>
      </c>
      <c r="C310" s="1425" t="s">
        <v>1238</v>
      </c>
      <c r="D310" s="1425" t="s">
        <v>1384</v>
      </c>
      <c r="E310" s="1425" t="s">
        <v>1265</v>
      </c>
      <c r="F310" s="1425" t="s">
        <v>631</v>
      </c>
      <c r="G310" s="1425" t="s">
        <v>1286</v>
      </c>
      <c r="H310" s="1425" t="s">
        <v>796</v>
      </c>
      <c r="I310" s="1425" t="s">
        <v>1323</v>
      </c>
      <c r="J310" s="1425">
        <v>-13342.02</v>
      </c>
      <c r="K310" s="1425" t="s">
        <v>2915</v>
      </c>
    </row>
    <row r="311" spans="1:11" ht="12.75">
      <c r="A311" s="1425" t="s">
        <v>1360</v>
      </c>
      <c r="B311" s="1425" t="s">
        <v>1257</v>
      </c>
      <c r="C311" s="1425" t="s">
        <v>1238</v>
      </c>
      <c r="D311" s="1425" t="s">
        <v>1384</v>
      </c>
      <c r="E311" s="1425" t="s">
        <v>1266</v>
      </c>
      <c r="F311" s="1425" t="s">
        <v>631</v>
      </c>
      <c r="G311" s="1425" t="s">
        <v>1286</v>
      </c>
      <c r="H311" s="1425" t="s">
        <v>796</v>
      </c>
      <c r="I311" s="1425" t="s">
        <v>1323</v>
      </c>
      <c r="J311" s="1425">
        <v>-11347.35</v>
      </c>
      <c r="K311" s="1425" t="s">
        <v>2915</v>
      </c>
    </row>
    <row r="312" spans="1:11" ht="12.75">
      <c r="A312" s="1425" t="s">
        <v>1360</v>
      </c>
      <c r="B312" s="1425" t="s">
        <v>1257</v>
      </c>
      <c r="C312" s="1425" t="s">
        <v>1238</v>
      </c>
      <c r="D312" s="1425" t="s">
        <v>1384</v>
      </c>
      <c r="E312" s="1425" t="s">
        <v>1267</v>
      </c>
      <c r="F312" s="1425" t="s">
        <v>631</v>
      </c>
      <c r="G312" s="1425" t="s">
        <v>1286</v>
      </c>
      <c r="H312" s="1425" t="s">
        <v>796</v>
      </c>
      <c r="I312" s="1425" t="s">
        <v>1323</v>
      </c>
      <c r="J312" s="1425">
        <v>-9534.0599999999995</v>
      </c>
      <c r="K312" s="1425" t="s">
        <v>2915</v>
      </c>
    </row>
    <row r="313" spans="1:11" ht="12.75">
      <c r="A313" s="1425" t="s">
        <v>1360</v>
      </c>
      <c r="B313" s="1425" t="s">
        <v>1257</v>
      </c>
      <c r="C313" s="1425" t="s">
        <v>1238</v>
      </c>
      <c r="D313" s="1425" t="s">
        <v>1430</v>
      </c>
      <c r="E313" s="1425" t="s">
        <v>1263</v>
      </c>
      <c r="F313" s="1425" t="s">
        <v>480</v>
      </c>
      <c r="G313" s="1425" t="s">
        <v>1286</v>
      </c>
      <c r="H313" s="1425" t="s">
        <v>796</v>
      </c>
      <c r="I313" s="1425" t="s">
        <v>1307</v>
      </c>
      <c r="J313" s="1425">
        <v>-82496.169999999998</v>
      </c>
      <c r="K313" s="1425" t="s">
        <v>2915</v>
      </c>
    </row>
    <row r="314" spans="1:11" ht="12.75">
      <c r="A314" s="1425" t="s">
        <v>1360</v>
      </c>
      <c r="B314" s="1425" t="s">
        <v>1257</v>
      </c>
      <c r="C314" s="1425" t="s">
        <v>1238</v>
      </c>
      <c r="D314" s="1425" t="s">
        <v>1430</v>
      </c>
      <c r="E314" s="1425" t="s">
        <v>1264</v>
      </c>
      <c r="F314" s="1425" t="s">
        <v>480</v>
      </c>
      <c r="G314" s="1425" t="s">
        <v>1286</v>
      </c>
      <c r="H314" s="1425" t="s">
        <v>796</v>
      </c>
      <c r="I314" s="1425" t="s">
        <v>1307</v>
      </c>
      <c r="J314" s="1425">
        <v>-81728.190000000002</v>
      </c>
      <c r="K314" s="1425" t="s">
        <v>2915</v>
      </c>
    </row>
    <row r="315" spans="1:11" ht="12.75">
      <c r="A315" s="1425" t="s">
        <v>1360</v>
      </c>
      <c r="B315" s="1425" t="s">
        <v>1257</v>
      </c>
      <c r="C315" s="1425" t="s">
        <v>1238</v>
      </c>
      <c r="D315" s="1425" t="s">
        <v>1430</v>
      </c>
      <c r="E315" s="1425" t="s">
        <v>1265</v>
      </c>
      <c r="F315" s="1425" t="s">
        <v>480</v>
      </c>
      <c r="G315" s="1425" t="s">
        <v>1286</v>
      </c>
      <c r="H315" s="1425" t="s">
        <v>796</v>
      </c>
      <c r="I315" s="1425" t="s">
        <v>1307</v>
      </c>
      <c r="J315" s="1425">
        <v>-82079.410000000003</v>
      </c>
      <c r="K315" s="1425" t="s">
        <v>2915</v>
      </c>
    </row>
    <row r="316" spans="1:11" ht="12.75">
      <c r="A316" s="1425" t="s">
        <v>1360</v>
      </c>
      <c r="B316" s="1425" t="s">
        <v>1257</v>
      </c>
      <c r="C316" s="1425" t="s">
        <v>1238</v>
      </c>
      <c r="D316" s="1425" t="s">
        <v>1430</v>
      </c>
      <c r="E316" s="1425" t="s">
        <v>1266</v>
      </c>
      <c r="F316" s="1425" t="s">
        <v>480</v>
      </c>
      <c r="G316" s="1425" t="s">
        <v>1286</v>
      </c>
      <c r="H316" s="1425" t="s">
        <v>796</v>
      </c>
      <c r="I316" s="1425" t="s">
        <v>1307</v>
      </c>
      <c r="J316" s="1425">
        <v>-80537.570000000007</v>
      </c>
      <c r="K316" s="1425" t="s">
        <v>2915</v>
      </c>
    </row>
    <row r="317" spans="1:11" ht="12.75">
      <c r="A317" s="1425" t="s">
        <v>1360</v>
      </c>
      <c r="B317" s="1425" t="s">
        <v>1257</v>
      </c>
      <c r="C317" s="1425" t="s">
        <v>1238</v>
      </c>
      <c r="D317" s="1425" t="s">
        <v>1430</v>
      </c>
      <c r="E317" s="1425" t="s">
        <v>1267</v>
      </c>
      <c r="F317" s="1425" t="s">
        <v>480</v>
      </c>
      <c r="G317" s="1425" t="s">
        <v>1286</v>
      </c>
      <c r="H317" s="1425" t="s">
        <v>796</v>
      </c>
      <c r="I317" s="1425" t="s">
        <v>1307</v>
      </c>
      <c r="J317" s="1425">
        <v>-82584.279999999999</v>
      </c>
      <c r="K317" s="1425" t="s">
        <v>2915</v>
      </c>
    </row>
    <row r="318" spans="1:11" ht="12.75">
      <c r="A318" s="1602" t="s">
        <v>1236</v>
      </c>
      <c r="B318" s="1602" t="s">
        <v>1150</v>
      </c>
      <c r="C318" s="1602" t="s">
        <v>1238</v>
      </c>
      <c r="D318" s="1602">
        <v>521100</v>
      </c>
      <c r="E318" s="1602" t="s">
        <v>1329</v>
      </c>
      <c r="F318" s="1602" t="s">
        <v>627</v>
      </c>
      <c r="G318" s="1602" t="s">
        <v>1286</v>
      </c>
      <c r="H318" s="1602" t="s">
        <v>796</v>
      </c>
      <c r="I318" s="1602" t="s">
        <v>1322</v>
      </c>
      <c r="J318" s="1602">
        <v>-2378.8099999999999</v>
      </c>
      <c r="K318" s="1602" t="s">
        <v>1248</v>
      </c>
    </row>
    <row r="319" spans="1:11" ht="12.75">
      <c r="A319" s="1602" t="s">
        <v>1236</v>
      </c>
      <c r="B319" s="1602" t="s">
        <v>1150</v>
      </c>
      <c r="C319" s="1602" t="s">
        <v>1238</v>
      </c>
      <c r="D319" s="1602">
        <v>521100</v>
      </c>
      <c r="E319" s="1602" t="s">
        <v>2773</v>
      </c>
      <c r="F319" s="1602" t="s">
        <v>627</v>
      </c>
      <c r="G319" s="1602" t="s">
        <v>1286</v>
      </c>
      <c r="H319" s="1602" t="s">
        <v>796</v>
      </c>
      <c r="I319" s="1602" t="s">
        <v>1322</v>
      </c>
      <c r="J319" s="1602">
        <v>-3973.6999999999998</v>
      </c>
      <c r="K319" s="1602" t="s">
        <v>1248</v>
      </c>
    </row>
    <row r="320" spans="1:11" ht="12.75">
      <c r="A320" s="1602" t="s">
        <v>1236</v>
      </c>
      <c r="B320" s="1602" t="s">
        <v>1150</v>
      </c>
      <c r="C320" s="1602" t="s">
        <v>1238</v>
      </c>
      <c r="D320" s="1602">
        <v>521100</v>
      </c>
      <c r="E320" s="1602" t="s">
        <v>1330</v>
      </c>
      <c r="F320" s="1602" t="s">
        <v>627</v>
      </c>
      <c r="G320" s="1602" t="s">
        <v>1286</v>
      </c>
      <c r="H320" s="1602" t="s">
        <v>796</v>
      </c>
      <c r="I320" s="1602" t="s">
        <v>1322</v>
      </c>
      <c r="J320" s="1602">
        <v>-3198.98</v>
      </c>
      <c r="K320" s="1602" t="s">
        <v>1248</v>
      </c>
    </row>
    <row r="321" spans="1:11" ht="12.75">
      <c r="A321" s="1602" t="s">
        <v>1236</v>
      </c>
      <c r="B321" s="1602" t="s">
        <v>1150</v>
      </c>
      <c r="C321" s="1602" t="s">
        <v>1238</v>
      </c>
      <c r="D321" s="1602">
        <v>521100</v>
      </c>
      <c r="E321" s="1602" t="s">
        <v>1331</v>
      </c>
      <c r="F321" s="1602" t="s">
        <v>627</v>
      </c>
      <c r="G321" s="1602" t="s">
        <v>1286</v>
      </c>
      <c r="H321" s="1602" t="s">
        <v>796</v>
      </c>
      <c r="I321" s="1602" t="s">
        <v>1322</v>
      </c>
      <c r="J321" s="1602">
        <v>-3406.1900000000001</v>
      </c>
      <c r="K321" s="1602" t="s">
        <v>1248</v>
      </c>
    </row>
    <row r="322" spans="1:11" ht="12.75">
      <c r="A322" s="1602" t="s">
        <v>1236</v>
      </c>
      <c r="B322" s="1602" t="s">
        <v>1150</v>
      </c>
      <c r="C322" s="1602" t="s">
        <v>1238</v>
      </c>
      <c r="D322" s="1602">
        <v>521200</v>
      </c>
      <c r="E322" s="1602" t="s">
        <v>1329</v>
      </c>
      <c r="F322" s="1602" t="s">
        <v>631</v>
      </c>
      <c r="G322" s="1602" t="s">
        <v>1286</v>
      </c>
      <c r="H322" s="1602" t="s">
        <v>796</v>
      </c>
      <c r="I322" s="1602" t="s">
        <v>1323</v>
      </c>
      <c r="J322" s="1602">
        <v>-859.03999999999996</v>
      </c>
      <c r="K322" s="1602" t="s">
        <v>1248</v>
      </c>
    </row>
    <row r="323" spans="1:11" ht="12.75">
      <c r="A323" s="1602" t="s">
        <v>1236</v>
      </c>
      <c r="B323" s="1602" t="s">
        <v>1150</v>
      </c>
      <c r="C323" s="1602" t="s">
        <v>1238</v>
      </c>
      <c r="D323" s="1602">
        <v>521200</v>
      </c>
      <c r="E323" s="1602" t="s">
        <v>2773</v>
      </c>
      <c r="F323" s="1602" t="s">
        <v>631</v>
      </c>
      <c r="G323" s="1602" t="s">
        <v>1286</v>
      </c>
      <c r="H323" s="1602" t="s">
        <v>796</v>
      </c>
      <c r="I323" s="1602" t="s">
        <v>1323</v>
      </c>
      <c r="J323" s="1602">
        <v>-862.87</v>
      </c>
      <c r="K323" s="1602" t="s">
        <v>1248</v>
      </c>
    </row>
    <row r="324" spans="1:11" ht="12.75">
      <c r="A324" s="1602" t="s">
        <v>1236</v>
      </c>
      <c r="B324" s="1602" t="s">
        <v>1150</v>
      </c>
      <c r="C324" s="1602" t="s">
        <v>1238</v>
      </c>
      <c r="D324" s="1602">
        <v>521200</v>
      </c>
      <c r="E324" s="1602" t="s">
        <v>1330</v>
      </c>
      <c r="F324" s="1602" t="s">
        <v>631</v>
      </c>
      <c r="G324" s="1602" t="s">
        <v>1286</v>
      </c>
      <c r="H324" s="1602" t="s">
        <v>796</v>
      </c>
      <c r="I324" s="1602" t="s">
        <v>1323</v>
      </c>
      <c r="J324" s="1602">
        <v>-859.03999999999996</v>
      </c>
      <c r="K324" s="1602" t="s">
        <v>1248</v>
      </c>
    </row>
    <row r="325" spans="1:11" ht="12.75">
      <c r="A325" s="1602" t="s">
        <v>1236</v>
      </c>
      <c r="B325" s="1602" t="s">
        <v>1150</v>
      </c>
      <c r="C325" s="1602" t="s">
        <v>1238</v>
      </c>
      <c r="D325" s="1602">
        <v>521200</v>
      </c>
      <c r="E325" s="1602" t="s">
        <v>1331</v>
      </c>
      <c r="F325" s="1602" t="s">
        <v>631</v>
      </c>
      <c r="G325" s="1602" t="s">
        <v>1286</v>
      </c>
      <c r="H325" s="1602" t="s">
        <v>796</v>
      </c>
      <c r="I325" s="1602" t="s">
        <v>1323</v>
      </c>
      <c r="J325" s="1602">
        <v>-906.5</v>
      </c>
      <c r="K325" s="1602" t="s">
        <v>1248</v>
      </c>
    </row>
    <row r="326" spans="1:11" ht="12.75">
      <c r="A326" s="1602" t="s">
        <v>1236</v>
      </c>
      <c r="B326" s="1602" t="s">
        <v>1150</v>
      </c>
      <c r="C326" s="1602" t="s">
        <v>1238</v>
      </c>
      <c r="D326" s="1602">
        <v>536000</v>
      </c>
      <c r="E326" s="1602" t="s">
        <v>1329</v>
      </c>
      <c r="F326" s="1602" t="s">
        <v>480</v>
      </c>
      <c r="G326" s="1602" t="s">
        <v>1286</v>
      </c>
      <c r="H326" s="1602" t="s">
        <v>796</v>
      </c>
      <c r="I326" s="1602" t="s">
        <v>1307</v>
      </c>
      <c r="J326" s="1602">
        <v>-2092.4299999999998</v>
      </c>
      <c r="K326" s="1602" t="s">
        <v>1248</v>
      </c>
    </row>
    <row r="327" spans="1:11" ht="12.75">
      <c r="A327" s="1602" t="s">
        <v>1236</v>
      </c>
      <c r="B327" s="1602" t="s">
        <v>1150</v>
      </c>
      <c r="C327" s="1602" t="s">
        <v>1238</v>
      </c>
      <c r="D327" s="1602">
        <v>536000</v>
      </c>
      <c r="E327" s="1602" t="s">
        <v>2773</v>
      </c>
      <c r="F327" s="1602" t="s">
        <v>480</v>
      </c>
      <c r="G327" s="1602" t="s">
        <v>1286</v>
      </c>
      <c r="H327" s="1602" t="s">
        <v>796</v>
      </c>
      <c r="I327" s="1602" t="s">
        <v>1307</v>
      </c>
      <c r="J327" s="1602">
        <v>-2110.6700000000001</v>
      </c>
      <c r="K327" s="1602" t="s">
        <v>1248</v>
      </c>
    </row>
    <row r="328" spans="1:11" ht="12.75">
      <c r="A328" s="1602" t="s">
        <v>1236</v>
      </c>
      <c r="B328" s="1602" t="s">
        <v>1150</v>
      </c>
      <c r="C328" s="1602" t="s">
        <v>1238</v>
      </c>
      <c r="D328" s="1602">
        <v>536000</v>
      </c>
      <c r="E328" s="1602" t="s">
        <v>1330</v>
      </c>
      <c r="F328" s="1602" t="s">
        <v>480</v>
      </c>
      <c r="G328" s="1602" t="s">
        <v>1286</v>
      </c>
      <c r="H328" s="1602" t="s">
        <v>796</v>
      </c>
      <c r="I328" s="1602" t="s">
        <v>1307</v>
      </c>
      <c r="J328" s="1602">
        <v>-2121</v>
      </c>
      <c r="K328" s="1602" t="s">
        <v>1248</v>
      </c>
    </row>
    <row r="329" spans="1:11" ht="12.75">
      <c r="A329" s="1602" t="s">
        <v>1236</v>
      </c>
      <c r="B329" s="1602" t="s">
        <v>1150</v>
      </c>
      <c r="C329" s="1602" t="s">
        <v>1238</v>
      </c>
      <c r="D329" s="1602">
        <v>536000</v>
      </c>
      <c r="E329" s="1602" t="s">
        <v>1331</v>
      </c>
      <c r="F329" s="1602" t="s">
        <v>480</v>
      </c>
      <c r="G329" s="1602" t="s">
        <v>1286</v>
      </c>
      <c r="H329" s="1602" t="s">
        <v>796</v>
      </c>
      <c r="I329" s="1602" t="s">
        <v>1307</v>
      </c>
      <c r="J329" s="1602">
        <v>-2110.9200000000001</v>
      </c>
      <c r="K329" s="1602" t="s">
        <v>1248</v>
      </c>
    </row>
    <row r="330" spans="1:11" ht="12.75">
      <c r="A330" s="1602" t="s">
        <v>1236</v>
      </c>
      <c r="B330" s="1602" t="s">
        <v>1148</v>
      </c>
      <c r="C330" s="1602" t="s">
        <v>1238</v>
      </c>
      <c r="D330" s="1602">
        <v>521100</v>
      </c>
      <c r="E330" s="1602" t="s">
        <v>1329</v>
      </c>
      <c r="F330" s="1602" t="s">
        <v>627</v>
      </c>
      <c r="G330" s="1602" t="s">
        <v>1286</v>
      </c>
      <c r="H330" s="1602" t="s">
        <v>796</v>
      </c>
      <c r="I330" s="1602" t="s">
        <v>1322</v>
      </c>
      <c r="J330" s="1602">
        <v>-4538.2700000000004</v>
      </c>
      <c r="K330" s="1602" t="s">
        <v>1248</v>
      </c>
    </row>
    <row r="331" spans="1:11" ht="12.75">
      <c r="A331" s="1602" t="s">
        <v>1236</v>
      </c>
      <c r="B331" s="1602" t="s">
        <v>1148</v>
      </c>
      <c r="C331" s="1602" t="s">
        <v>1238</v>
      </c>
      <c r="D331" s="1602">
        <v>521100</v>
      </c>
      <c r="E331" s="1602" t="s">
        <v>2773</v>
      </c>
      <c r="F331" s="1602" t="s">
        <v>627</v>
      </c>
      <c r="G331" s="1602" t="s">
        <v>1286</v>
      </c>
      <c r="H331" s="1602" t="s">
        <v>796</v>
      </c>
      <c r="I331" s="1602" t="s">
        <v>1322</v>
      </c>
      <c r="J331" s="1602">
        <v>-4174.8900000000003</v>
      </c>
      <c r="K331" s="1602" t="s">
        <v>1248</v>
      </c>
    </row>
    <row r="332" spans="1:11" ht="12.75">
      <c r="A332" s="1602" t="s">
        <v>1236</v>
      </c>
      <c r="B332" s="1602" t="s">
        <v>1148</v>
      </c>
      <c r="C332" s="1602" t="s">
        <v>1238</v>
      </c>
      <c r="D332" s="1602">
        <v>521100</v>
      </c>
      <c r="E332" s="1602" t="s">
        <v>1330</v>
      </c>
      <c r="F332" s="1602" t="s">
        <v>627</v>
      </c>
      <c r="G332" s="1602" t="s">
        <v>1286</v>
      </c>
      <c r="H332" s="1602" t="s">
        <v>796</v>
      </c>
      <c r="I332" s="1602" t="s">
        <v>1322</v>
      </c>
      <c r="J332" s="1602">
        <v>-3392</v>
      </c>
      <c r="K332" s="1602" t="s">
        <v>1248</v>
      </c>
    </row>
    <row r="333" spans="1:11" ht="12.75">
      <c r="A333" s="1602" t="s">
        <v>1236</v>
      </c>
      <c r="B333" s="1602" t="s">
        <v>1148</v>
      </c>
      <c r="C333" s="1602" t="s">
        <v>1238</v>
      </c>
      <c r="D333" s="1602">
        <v>521100</v>
      </c>
      <c r="E333" s="1602" t="s">
        <v>1331</v>
      </c>
      <c r="F333" s="1602" t="s">
        <v>627</v>
      </c>
      <c r="G333" s="1602" t="s">
        <v>1286</v>
      </c>
      <c r="H333" s="1602" t="s">
        <v>796</v>
      </c>
      <c r="I333" s="1602" t="s">
        <v>1322</v>
      </c>
      <c r="J333" s="1602">
        <v>-4627.4300000000003</v>
      </c>
      <c r="K333" s="1602" t="s">
        <v>1248</v>
      </c>
    </row>
    <row r="334" spans="1:11" ht="12.75">
      <c r="A334" s="1602" t="s">
        <v>1236</v>
      </c>
      <c r="B334" s="1602" t="s">
        <v>1148</v>
      </c>
      <c r="C334" s="1602" t="s">
        <v>1238</v>
      </c>
      <c r="D334" s="1602">
        <v>536000</v>
      </c>
      <c r="E334" s="1602" t="s">
        <v>1329</v>
      </c>
      <c r="F334" s="1602" t="s">
        <v>480</v>
      </c>
      <c r="G334" s="1602" t="s">
        <v>1286</v>
      </c>
      <c r="H334" s="1602" t="s">
        <v>796</v>
      </c>
      <c r="I334" s="1602" t="s">
        <v>1307</v>
      </c>
      <c r="J334" s="1602">
        <v>-2596.6300000000001</v>
      </c>
      <c r="K334" s="1602" t="s">
        <v>1248</v>
      </c>
    </row>
    <row r="335" spans="1:11" ht="12.75">
      <c r="A335" s="1602" t="s">
        <v>1236</v>
      </c>
      <c r="B335" s="1602" t="s">
        <v>1148</v>
      </c>
      <c r="C335" s="1602" t="s">
        <v>1238</v>
      </c>
      <c r="D335" s="1602">
        <v>536000</v>
      </c>
      <c r="E335" s="1602" t="s">
        <v>2773</v>
      </c>
      <c r="F335" s="1602" t="s">
        <v>480</v>
      </c>
      <c r="G335" s="1602" t="s">
        <v>1286</v>
      </c>
      <c r="H335" s="1602" t="s">
        <v>796</v>
      </c>
      <c r="I335" s="1602" t="s">
        <v>1307</v>
      </c>
      <c r="J335" s="1602">
        <v>-2745.3800000000001</v>
      </c>
      <c r="K335" s="1602" t="s">
        <v>1248</v>
      </c>
    </row>
    <row r="336" spans="1:11" ht="12.75">
      <c r="A336" s="1602" t="s">
        <v>1236</v>
      </c>
      <c r="B336" s="1602" t="s">
        <v>1148</v>
      </c>
      <c r="C336" s="1602" t="s">
        <v>1238</v>
      </c>
      <c r="D336" s="1602">
        <v>536000</v>
      </c>
      <c r="E336" s="1602" t="s">
        <v>1330</v>
      </c>
      <c r="F336" s="1602" t="s">
        <v>480</v>
      </c>
      <c r="G336" s="1602" t="s">
        <v>1286</v>
      </c>
      <c r="H336" s="1602" t="s">
        <v>796</v>
      </c>
      <c r="I336" s="1602" t="s">
        <v>1307</v>
      </c>
      <c r="J336" s="1602">
        <v>-2672.2600000000002</v>
      </c>
      <c r="K336" s="1602" t="s">
        <v>1248</v>
      </c>
    </row>
    <row r="337" spans="1:11" ht="12.75">
      <c r="A337" s="1602" t="s">
        <v>1236</v>
      </c>
      <c r="B337" s="1602" t="s">
        <v>1148</v>
      </c>
      <c r="C337" s="1602" t="s">
        <v>1238</v>
      </c>
      <c r="D337" s="1602">
        <v>536000</v>
      </c>
      <c r="E337" s="1602" t="s">
        <v>1331</v>
      </c>
      <c r="F337" s="1602" t="s">
        <v>480</v>
      </c>
      <c r="G337" s="1602" t="s">
        <v>1286</v>
      </c>
      <c r="H337" s="1602" t="s">
        <v>796</v>
      </c>
      <c r="I337" s="1602" t="s">
        <v>1307</v>
      </c>
      <c r="J337" s="1602">
        <v>-2694.9499999999998</v>
      </c>
      <c r="K337" s="1602" t="s">
        <v>1248</v>
      </c>
    </row>
    <row r="338" spans="1:11" ht="12.75">
      <c r="A338" s="1602" t="s">
        <v>1236</v>
      </c>
      <c r="B338" s="1602" t="s">
        <v>1252</v>
      </c>
      <c r="C338" s="1602" t="s">
        <v>116</v>
      </c>
      <c r="D338" s="1602">
        <v>421030</v>
      </c>
      <c r="E338" s="1602" t="s">
        <v>1329</v>
      </c>
      <c r="F338" s="1602" t="s">
        <v>504</v>
      </c>
      <c r="G338" s="1602" t="s">
        <v>1286</v>
      </c>
      <c r="H338" s="1602" t="s">
        <v>796</v>
      </c>
      <c r="I338" s="1602" t="s">
        <v>481</v>
      </c>
      <c r="J338" s="1602">
        <v>-23317.490000000002</v>
      </c>
      <c r="K338" s="1602" t="s">
        <v>1248</v>
      </c>
    </row>
    <row r="339" spans="1:11" ht="12.75">
      <c r="A339" s="1602" t="s">
        <v>1236</v>
      </c>
      <c r="B339" s="1602" t="s">
        <v>1252</v>
      </c>
      <c r="C339" s="1602" t="s">
        <v>116</v>
      </c>
      <c r="D339" s="1602">
        <v>421030</v>
      </c>
      <c r="E339" s="1602" t="s">
        <v>2773</v>
      </c>
      <c r="F339" s="1602" t="s">
        <v>504</v>
      </c>
      <c r="G339" s="1602" t="s">
        <v>1286</v>
      </c>
      <c r="H339" s="1602" t="s">
        <v>796</v>
      </c>
      <c r="I339" s="1602" t="s">
        <v>481</v>
      </c>
      <c r="J339" s="1602">
        <v>-23272.099999999999</v>
      </c>
      <c r="K339" s="1602" t="s">
        <v>1248</v>
      </c>
    </row>
    <row r="340" spans="1:11" ht="12.75">
      <c r="A340" s="1602" t="s">
        <v>1236</v>
      </c>
      <c r="B340" s="1602" t="s">
        <v>1252</v>
      </c>
      <c r="C340" s="1602" t="s">
        <v>116</v>
      </c>
      <c r="D340" s="1602">
        <v>421030</v>
      </c>
      <c r="E340" s="1602" t="s">
        <v>1330</v>
      </c>
      <c r="F340" s="1602" t="s">
        <v>504</v>
      </c>
      <c r="G340" s="1602" t="s">
        <v>1286</v>
      </c>
      <c r="H340" s="1602" t="s">
        <v>796</v>
      </c>
      <c r="I340" s="1602" t="s">
        <v>481</v>
      </c>
      <c r="J340" s="1602">
        <v>-143418.92000000001</v>
      </c>
      <c r="K340" s="1602" t="s">
        <v>1248</v>
      </c>
    </row>
    <row r="341" spans="1:11" ht="12.75">
      <c r="A341" s="1602" t="s">
        <v>1236</v>
      </c>
      <c r="B341" s="1602" t="s">
        <v>1252</v>
      </c>
      <c r="C341" s="1602" t="s">
        <v>116</v>
      </c>
      <c r="D341" s="1602">
        <v>421030</v>
      </c>
      <c r="E341" s="1602" t="s">
        <v>1331</v>
      </c>
      <c r="F341" s="1602" t="s">
        <v>504</v>
      </c>
      <c r="G341" s="1602" t="s">
        <v>1286</v>
      </c>
      <c r="H341" s="1602" t="s">
        <v>796</v>
      </c>
      <c r="I341" s="1602" t="s">
        <v>481</v>
      </c>
      <c r="J341" s="1602">
        <v>-20813.75</v>
      </c>
      <c r="K341" s="1602" t="s">
        <v>1248</v>
      </c>
    </row>
    <row r="342" spans="1:11" ht="12.75">
      <c r="A342" s="1602" t="s">
        <v>1236</v>
      </c>
      <c r="B342" s="1602" t="s">
        <v>1252</v>
      </c>
      <c r="C342" s="1602" t="s">
        <v>116</v>
      </c>
      <c r="D342" s="1602">
        <v>461100</v>
      </c>
      <c r="E342" s="1602" t="s">
        <v>1329</v>
      </c>
      <c r="F342" s="1602" t="s">
        <v>627</v>
      </c>
      <c r="G342" s="1602" t="s">
        <v>1286</v>
      </c>
      <c r="H342" s="1602" t="s">
        <v>796</v>
      </c>
      <c r="I342" s="1602" t="s">
        <v>475</v>
      </c>
      <c r="J342" s="1602">
        <v>-804219.79000000004</v>
      </c>
      <c r="K342" s="1602" t="s">
        <v>1248</v>
      </c>
    </row>
    <row r="343" spans="1:11" ht="12.75">
      <c r="A343" s="1602" t="s">
        <v>1236</v>
      </c>
      <c r="B343" s="1602" t="s">
        <v>1252</v>
      </c>
      <c r="C343" s="1602" t="s">
        <v>116</v>
      </c>
      <c r="D343" s="1602">
        <v>461100</v>
      </c>
      <c r="E343" s="1602" t="s">
        <v>2773</v>
      </c>
      <c r="F343" s="1602" t="s">
        <v>627</v>
      </c>
      <c r="G343" s="1602" t="s">
        <v>1286</v>
      </c>
      <c r="H343" s="1602" t="s">
        <v>796</v>
      </c>
      <c r="I343" s="1602" t="s">
        <v>475</v>
      </c>
      <c r="J343" s="1602">
        <v>-861810.31000000006</v>
      </c>
      <c r="K343" s="1602" t="s">
        <v>1248</v>
      </c>
    </row>
    <row r="344" spans="1:11" ht="12.75">
      <c r="A344" s="1602" t="s">
        <v>1236</v>
      </c>
      <c r="B344" s="1602" t="s">
        <v>1252</v>
      </c>
      <c r="C344" s="1602" t="s">
        <v>116</v>
      </c>
      <c r="D344" s="1602">
        <v>461100</v>
      </c>
      <c r="E344" s="1602" t="s">
        <v>1330</v>
      </c>
      <c r="F344" s="1602" t="s">
        <v>627</v>
      </c>
      <c r="G344" s="1602" t="s">
        <v>1286</v>
      </c>
      <c r="H344" s="1602" t="s">
        <v>796</v>
      </c>
      <c r="I344" s="1602" t="s">
        <v>475</v>
      </c>
      <c r="J344" s="1602">
        <v>-757180.57999999996</v>
      </c>
      <c r="K344" s="1602" t="s">
        <v>1248</v>
      </c>
    </row>
    <row r="345" spans="1:11" ht="12.75">
      <c r="A345" s="1602" t="s">
        <v>1236</v>
      </c>
      <c r="B345" s="1602" t="s">
        <v>1252</v>
      </c>
      <c r="C345" s="1602" t="s">
        <v>116</v>
      </c>
      <c r="D345" s="1602">
        <v>461100</v>
      </c>
      <c r="E345" s="1602" t="s">
        <v>1331</v>
      </c>
      <c r="F345" s="1602" t="s">
        <v>627</v>
      </c>
      <c r="G345" s="1602" t="s">
        <v>1286</v>
      </c>
      <c r="H345" s="1602" t="s">
        <v>796</v>
      </c>
      <c r="I345" s="1602" t="s">
        <v>475</v>
      </c>
      <c r="J345" s="1602">
        <v>-890345.15000000002</v>
      </c>
      <c r="K345" s="1602" t="s">
        <v>1248</v>
      </c>
    </row>
    <row r="346" spans="1:11" ht="12.75">
      <c r="A346" s="1602" t="s">
        <v>1236</v>
      </c>
      <c r="B346" s="1602" t="s">
        <v>1252</v>
      </c>
      <c r="C346" s="1602" t="s">
        <v>116</v>
      </c>
      <c r="D346" s="1602">
        <v>461200</v>
      </c>
      <c r="E346" s="1602" t="s">
        <v>1329</v>
      </c>
      <c r="F346" s="1602" t="s">
        <v>631</v>
      </c>
      <c r="G346" s="1602" t="s">
        <v>1286</v>
      </c>
      <c r="H346" s="1602" t="s">
        <v>796</v>
      </c>
      <c r="I346" s="1602" t="s">
        <v>475</v>
      </c>
      <c r="J346" s="1602">
        <v>-189535.07000000001</v>
      </c>
      <c r="K346" s="1602" t="s">
        <v>1248</v>
      </c>
    </row>
    <row r="347" spans="1:11" ht="12.75">
      <c r="A347" s="1602" t="s">
        <v>1236</v>
      </c>
      <c r="B347" s="1602" t="s">
        <v>1252</v>
      </c>
      <c r="C347" s="1602" t="s">
        <v>116</v>
      </c>
      <c r="D347" s="1602">
        <v>461200</v>
      </c>
      <c r="E347" s="1602" t="s">
        <v>2773</v>
      </c>
      <c r="F347" s="1602" t="s">
        <v>631</v>
      </c>
      <c r="G347" s="1602" t="s">
        <v>1286</v>
      </c>
      <c r="H347" s="1602" t="s">
        <v>796</v>
      </c>
      <c r="I347" s="1602" t="s">
        <v>475</v>
      </c>
      <c r="J347" s="1602">
        <v>-183842.60999999999</v>
      </c>
      <c r="K347" s="1602" t="s">
        <v>1248</v>
      </c>
    </row>
    <row r="348" spans="1:11" ht="12.75">
      <c r="A348" s="1602" t="s">
        <v>1236</v>
      </c>
      <c r="B348" s="1602" t="s">
        <v>1252</v>
      </c>
      <c r="C348" s="1602" t="s">
        <v>116</v>
      </c>
      <c r="D348" s="1602">
        <v>461200</v>
      </c>
      <c r="E348" s="1602" t="s">
        <v>1330</v>
      </c>
      <c r="F348" s="1602" t="s">
        <v>631</v>
      </c>
      <c r="G348" s="1602" t="s">
        <v>1286</v>
      </c>
      <c r="H348" s="1602" t="s">
        <v>796</v>
      </c>
      <c r="I348" s="1602" t="s">
        <v>475</v>
      </c>
      <c r="J348" s="1602">
        <v>-186902.19</v>
      </c>
      <c r="K348" s="1602" t="s">
        <v>1248</v>
      </c>
    </row>
    <row r="349" spans="1:11" ht="12.75">
      <c r="A349" s="1602" t="s">
        <v>1236</v>
      </c>
      <c r="B349" s="1602" t="s">
        <v>1252</v>
      </c>
      <c r="C349" s="1602" t="s">
        <v>116</v>
      </c>
      <c r="D349" s="1602">
        <v>461200</v>
      </c>
      <c r="E349" s="1602" t="s">
        <v>1331</v>
      </c>
      <c r="F349" s="1602" t="s">
        <v>631</v>
      </c>
      <c r="G349" s="1602" t="s">
        <v>1286</v>
      </c>
      <c r="H349" s="1602" t="s">
        <v>796</v>
      </c>
      <c r="I349" s="1602" t="s">
        <v>475</v>
      </c>
      <c r="J349" s="1602">
        <v>-236730.72</v>
      </c>
      <c r="K349" s="1602" t="s">
        <v>1248</v>
      </c>
    </row>
    <row r="350" spans="1:11" ht="12.75">
      <c r="A350" s="1602" t="s">
        <v>1236</v>
      </c>
      <c r="B350" s="1602" t="s">
        <v>1252</v>
      </c>
      <c r="C350" s="1602" t="s">
        <v>116</v>
      </c>
      <c r="D350" s="1602">
        <v>461300</v>
      </c>
      <c r="E350" s="1602" t="s">
        <v>1329</v>
      </c>
      <c r="F350" s="1602" t="s">
        <v>634</v>
      </c>
      <c r="G350" s="1602" t="s">
        <v>1286</v>
      </c>
      <c r="H350" s="1602" t="s">
        <v>796</v>
      </c>
      <c r="I350" s="1602" t="s">
        <v>475</v>
      </c>
      <c r="J350" s="1602">
        <v>-1197.6199999999999</v>
      </c>
      <c r="K350" s="1602" t="s">
        <v>1248</v>
      </c>
    </row>
    <row r="351" spans="1:11" ht="12.75">
      <c r="A351" s="1602" t="s">
        <v>1236</v>
      </c>
      <c r="B351" s="1602" t="s">
        <v>1252</v>
      </c>
      <c r="C351" s="1602" t="s">
        <v>116</v>
      </c>
      <c r="D351" s="1602">
        <v>461300</v>
      </c>
      <c r="E351" s="1602" t="s">
        <v>2773</v>
      </c>
      <c r="F351" s="1602" t="s">
        <v>634</v>
      </c>
      <c r="G351" s="1602" t="s">
        <v>1286</v>
      </c>
      <c r="H351" s="1602" t="s">
        <v>796</v>
      </c>
      <c r="I351" s="1602" t="s">
        <v>475</v>
      </c>
      <c r="J351" s="1602">
        <v>-408.45999999999998</v>
      </c>
      <c r="K351" s="1602" t="s">
        <v>1248</v>
      </c>
    </row>
    <row r="352" spans="1:11" ht="12.75">
      <c r="A352" s="1602" t="s">
        <v>1236</v>
      </c>
      <c r="B352" s="1602" t="s">
        <v>1252</v>
      </c>
      <c r="C352" s="1602" t="s">
        <v>116</v>
      </c>
      <c r="D352" s="1602">
        <v>461300</v>
      </c>
      <c r="E352" s="1602" t="s">
        <v>1330</v>
      </c>
      <c r="F352" s="1602" t="s">
        <v>634</v>
      </c>
      <c r="G352" s="1602" t="s">
        <v>1286</v>
      </c>
      <c r="H352" s="1602" t="s">
        <v>796</v>
      </c>
      <c r="I352" s="1602" t="s">
        <v>475</v>
      </c>
      <c r="J352" s="1602">
        <v>-1069.47</v>
      </c>
      <c r="K352" s="1602" t="s">
        <v>1248</v>
      </c>
    </row>
    <row r="353" spans="1:11" ht="12.75">
      <c r="A353" s="1602" t="s">
        <v>1236</v>
      </c>
      <c r="B353" s="1602" t="s">
        <v>1252</v>
      </c>
      <c r="C353" s="1602" t="s">
        <v>116</v>
      </c>
      <c r="D353" s="1602">
        <v>461300</v>
      </c>
      <c r="E353" s="1602" t="s">
        <v>1331</v>
      </c>
      <c r="F353" s="1602" t="s">
        <v>634</v>
      </c>
      <c r="G353" s="1602" t="s">
        <v>1286</v>
      </c>
      <c r="H353" s="1602" t="s">
        <v>796</v>
      </c>
      <c r="I353" s="1602" t="s">
        <v>475</v>
      </c>
      <c r="J353" s="1602">
        <v>-423.58999999999997</v>
      </c>
      <c r="K353" s="1602" t="s">
        <v>1248</v>
      </c>
    </row>
    <row r="354" spans="1:11" ht="12.75">
      <c r="A354" s="1602" t="s">
        <v>1236</v>
      </c>
      <c r="B354" s="1602" t="s">
        <v>1252</v>
      </c>
      <c r="C354" s="1602" t="s">
        <v>116</v>
      </c>
      <c r="D354" s="1602">
        <v>461400</v>
      </c>
      <c r="E354" s="1602" t="s">
        <v>1329</v>
      </c>
      <c r="F354" s="1602" t="s">
        <v>638</v>
      </c>
      <c r="G354" s="1602" t="s">
        <v>1286</v>
      </c>
      <c r="H354" s="1602" t="s">
        <v>796</v>
      </c>
      <c r="I354" s="1602" t="s">
        <v>475</v>
      </c>
      <c r="J354" s="1602">
        <v>-14115.6</v>
      </c>
      <c r="K354" s="1602" t="s">
        <v>1248</v>
      </c>
    </row>
    <row r="355" spans="1:11" ht="12.75">
      <c r="A355" s="1602" t="s">
        <v>1236</v>
      </c>
      <c r="B355" s="1602" t="s">
        <v>1252</v>
      </c>
      <c r="C355" s="1602" t="s">
        <v>116</v>
      </c>
      <c r="D355" s="1602">
        <v>461400</v>
      </c>
      <c r="E355" s="1602" t="s">
        <v>2773</v>
      </c>
      <c r="F355" s="1602" t="s">
        <v>638</v>
      </c>
      <c r="G355" s="1602" t="s">
        <v>1286</v>
      </c>
      <c r="H355" s="1602" t="s">
        <v>796</v>
      </c>
      <c r="I355" s="1602" t="s">
        <v>475</v>
      </c>
      <c r="J355" s="1602">
        <v>-12495.370000000001</v>
      </c>
      <c r="K355" s="1602" t="s">
        <v>1248</v>
      </c>
    </row>
    <row r="356" spans="1:11" ht="12.75">
      <c r="A356" s="1602" t="s">
        <v>1236</v>
      </c>
      <c r="B356" s="1602" t="s">
        <v>1252</v>
      </c>
      <c r="C356" s="1602" t="s">
        <v>116</v>
      </c>
      <c r="D356" s="1602">
        <v>461400</v>
      </c>
      <c r="E356" s="1602" t="s">
        <v>1330</v>
      </c>
      <c r="F356" s="1602" t="s">
        <v>638</v>
      </c>
      <c r="G356" s="1602" t="s">
        <v>1286</v>
      </c>
      <c r="H356" s="1602" t="s">
        <v>796</v>
      </c>
      <c r="I356" s="1602" t="s">
        <v>475</v>
      </c>
      <c r="J356" s="1602">
        <v>-12386.32</v>
      </c>
      <c r="K356" s="1602" t="s">
        <v>1248</v>
      </c>
    </row>
    <row r="357" spans="1:11" ht="12.75">
      <c r="A357" s="1602" t="s">
        <v>1236</v>
      </c>
      <c r="B357" s="1602" t="s">
        <v>1252</v>
      </c>
      <c r="C357" s="1602" t="s">
        <v>116</v>
      </c>
      <c r="D357" s="1602">
        <v>461400</v>
      </c>
      <c r="E357" s="1602" t="s">
        <v>1331</v>
      </c>
      <c r="F357" s="1602" t="s">
        <v>638</v>
      </c>
      <c r="G357" s="1602" t="s">
        <v>1286</v>
      </c>
      <c r="H357" s="1602" t="s">
        <v>796</v>
      </c>
      <c r="I357" s="1602" t="s">
        <v>475</v>
      </c>
      <c r="J357" s="1602">
        <v>-21786.970000000001</v>
      </c>
      <c r="K357" s="1602" t="s">
        <v>1248</v>
      </c>
    </row>
    <row r="358" spans="1:11" ht="12.75">
      <c r="A358" s="1602" t="s">
        <v>1236</v>
      </c>
      <c r="B358" s="1602" t="s">
        <v>1252</v>
      </c>
      <c r="C358" s="1602" t="s">
        <v>116</v>
      </c>
      <c r="D358" s="1602">
        <v>461605</v>
      </c>
      <c r="E358" s="1602" t="s">
        <v>1329</v>
      </c>
      <c r="F358" s="1602" t="s">
        <v>631</v>
      </c>
      <c r="G358" s="1602" t="s">
        <v>1286</v>
      </c>
      <c r="H358" s="1602" t="s">
        <v>796</v>
      </c>
      <c r="I358" s="1602" t="s">
        <v>475</v>
      </c>
      <c r="J358" s="1602">
        <v>-2727.1700000000001</v>
      </c>
      <c r="K358" s="1602" t="s">
        <v>1248</v>
      </c>
    </row>
    <row r="359" spans="1:11" ht="12.75">
      <c r="A359" s="1602" t="s">
        <v>1236</v>
      </c>
      <c r="B359" s="1602" t="s">
        <v>1252</v>
      </c>
      <c r="C359" s="1602" t="s">
        <v>116</v>
      </c>
      <c r="D359" s="1602">
        <v>461605</v>
      </c>
      <c r="E359" s="1602" t="s">
        <v>2773</v>
      </c>
      <c r="F359" s="1602" t="s">
        <v>631</v>
      </c>
      <c r="G359" s="1602" t="s">
        <v>1286</v>
      </c>
      <c r="H359" s="1602" t="s">
        <v>796</v>
      </c>
      <c r="I359" s="1602" t="s">
        <v>475</v>
      </c>
      <c r="J359" s="1602">
        <v>-907.69000000000005</v>
      </c>
      <c r="K359" s="1602" t="s">
        <v>1248</v>
      </c>
    </row>
    <row r="360" spans="1:11" ht="12.75">
      <c r="A360" s="1602" t="s">
        <v>1236</v>
      </c>
      <c r="B360" s="1602" t="s">
        <v>1252</v>
      </c>
      <c r="C360" s="1602" t="s">
        <v>116</v>
      </c>
      <c r="D360" s="1602">
        <v>461605</v>
      </c>
      <c r="E360" s="1602" t="s">
        <v>1330</v>
      </c>
      <c r="F360" s="1602" t="s">
        <v>631</v>
      </c>
      <c r="G360" s="1602" t="s">
        <v>1286</v>
      </c>
      <c r="H360" s="1602" t="s">
        <v>796</v>
      </c>
      <c r="I360" s="1602" t="s">
        <v>475</v>
      </c>
      <c r="J360" s="1602">
        <v>-3576.3600000000001</v>
      </c>
      <c r="K360" s="1602" t="s">
        <v>1248</v>
      </c>
    </row>
    <row r="361" spans="1:11" ht="12.75">
      <c r="A361" s="1602" t="s">
        <v>1236</v>
      </c>
      <c r="B361" s="1602" t="s">
        <v>1252</v>
      </c>
      <c r="C361" s="1602" t="s">
        <v>116</v>
      </c>
      <c r="D361" s="1602">
        <v>461605</v>
      </c>
      <c r="E361" s="1602" t="s">
        <v>1331</v>
      </c>
      <c r="F361" s="1602" t="s">
        <v>631</v>
      </c>
      <c r="G361" s="1602" t="s">
        <v>1286</v>
      </c>
      <c r="H361" s="1602" t="s">
        <v>796</v>
      </c>
      <c r="I361" s="1602" t="s">
        <v>475</v>
      </c>
      <c r="J361" s="1602">
        <v>-2479.1799999999998</v>
      </c>
      <c r="K361" s="1602" t="s">
        <v>1248</v>
      </c>
    </row>
    <row r="362" spans="1:11" ht="12.75">
      <c r="A362" s="1602" t="s">
        <v>1236</v>
      </c>
      <c r="B362" s="1602" t="s">
        <v>1252</v>
      </c>
      <c r="C362" s="1602" t="s">
        <v>116</v>
      </c>
      <c r="D362" s="1602">
        <v>462100</v>
      </c>
      <c r="E362" s="1602" t="s">
        <v>1329</v>
      </c>
      <c r="F362" s="1602" t="s">
        <v>479</v>
      </c>
      <c r="G362" s="1602" t="s">
        <v>1286</v>
      </c>
      <c r="H362" s="1602" t="s">
        <v>796</v>
      </c>
      <c r="I362" s="1602" t="s">
        <v>479</v>
      </c>
      <c r="J362" s="1602">
        <v>-79150.539999999994</v>
      </c>
      <c r="K362" s="1602" t="s">
        <v>1248</v>
      </c>
    </row>
    <row r="363" spans="1:11" ht="12.75">
      <c r="A363" s="1602" t="s">
        <v>1236</v>
      </c>
      <c r="B363" s="1602" t="s">
        <v>1252</v>
      </c>
      <c r="C363" s="1602" t="s">
        <v>116</v>
      </c>
      <c r="D363" s="1602">
        <v>462100</v>
      </c>
      <c r="E363" s="1602" t="s">
        <v>2773</v>
      </c>
      <c r="F363" s="1602" t="s">
        <v>479</v>
      </c>
      <c r="G363" s="1602" t="s">
        <v>1286</v>
      </c>
      <c r="H363" s="1602" t="s">
        <v>796</v>
      </c>
      <c r="I363" s="1602" t="s">
        <v>479</v>
      </c>
      <c r="J363" s="1602">
        <v>-80987.589999999997</v>
      </c>
      <c r="K363" s="1602" t="s">
        <v>1248</v>
      </c>
    </row>
    <row r="364" spans="1:11" ht="12.75">
      <c r="A364" s="1602" t="s">
        <v>1236</v>
      </c>
      <c r="B364" s="1602" t="s">
        <v>1252</v>
      </c>
      <c r="C364" s="1602" t="s">
        <v>116</v>
      </c>
      <c r="D364" s="1602">
        <v>462100</v>
      </c>
      <c r="E364" s="1602" t="s">
        <v>1330</v>
      </c>
      <c r="F364" s="1602" t="s">
        <v>479</v>
      </c>
      <c r="G364" s="1602" t="s">
        <v>1286</v>
      </c>
      <c r="H364" s="1602" t="s">
        <v>796</v>
      </c>
      <c r="I364" s="1602" t="s">
        <v>479</v>
      </c>
      <c r="J364" s="1602">
        <v>-77968.289999999994</v>
      </c>
      <c r="K364" s="1602" t="s">
        <v>1248</v>
      </c>
    </row>
    <row r="365" spans="1:11" ht="12.75">
      <c r="A365" s="1602" t="s">
        <v>1236</v>
      </c>
      <c r="B365" s="1602" t="s">
        <v>1252</v>
      </c>
      <c r="C365" s="1602" t="s">
        <v>116</v>
      </c>
      <c r="D365" s="1602">
        <v>462100</v>
      </c>
      <c r="E365" s="1602" t="s">
        <v>1331</v>
      </c>
      <c r="F365" s="1602" t="s">
        <v>479</v>
      </c>
      <c r="G365" s="1602" t="s">
        <v>1286</v>
      </c>
      <c r="H365" s="1602" t="s">
        <v>796</v>
      </c>
      <c r="I365" s="1602" t="s">
        <v>479</v>
      </c>
      <c r="J365" s="1602">
        <v>-81775.759999999995</v>
      </c>
      <c r="K365" s="1602" t="s">
        <v>1248</v>
      </c>
    </row>
    <row r="366" spans="1:11" ht="12.75">
      <c r="A366" s="1602" t="s">
        <v>1236</v>
      </c>
      <c r="B366" s="1602" t="s">
        <v>1252</v>
      </c>
      <c r="C366" s="1602" t="s">
        <v>116</v>
      </c>
      <c r="D366" s="1602">
        <v>462200</v>
      </c>
      <c r="E366" s="1602" t="s">
        <v>1329</v>
      </c>
      <c r="F366" s="1602" t="s">
        <v>478</v>
      </c>
      <c r="G366" s="1602" t="s">
        <v>1286</v>
      </c>
      <c r="H366" s="1602" t="s">
        <v>796</v>
      </c>
      <c r="I366" s="1602" t="s">
        <v>478</v>
      </c>
      <c r="J366" s="1602">
        <v>-84446.259999999995</v>
      </c>
      <c r="K366" s="1602" t="s">
        <v>1248</v>
      </c>
    </row>
    <row r="367" spans="1:11" ht="12.75">
      <c r="A367" s="1602" t="s">
        <v>1236</v>
      </c>
      <c r="B367" s="1602" t="s">
        <v>1252</v>
      </c>
      <c r="C367" s="1602" t="s">
        <v>116</v>
      </c>
      <c r="D367" s="1602">
        <v>462200</v>
      </c>
      <c r="E367" s="1602" t="s">
        <v>2773</v>
      </c>
      <c r="F367" s="1602" t="s">
        <v>478</v>
      </c>
      <c r="G367" s="1602" t="s">
        <v>1286</v>
      </c>
      <c r="H367" s="1602" t="s">
        <v>796</v>
      </c>
      <c r="I367" s="1602" t="s">
        <v>478</v>
      </c>
      <c r="J367" s="1602">
        <v>-76557.630000000005</v>
      </c>
      <c r="K367" s="1602" t="s">
        <v>1248</v>
      </c>
    </row>
    <row r="368" spans="1:11" ht="12.75">
      <c r="A368" s="1602" t="s">
        <v>1236</v>
      </c>
      <c r="B368" s="1602" t="s">
        <v>1252</v>
      </c>
      <c r="C368" s="1602" t="s">
        <v>116</v>
      </c>
      <c r="D368" s="1602">
        <v>462200</v>
      </c>
      <c r="E368" s="1602" t="s">
        <v>1330</v>
      </c>
      <c r="F368" s="1602" t="s">
        <v>478</v>
      </c>
      <c r="G368" s="1602" t="s">
        <v>1286</v>
      </c>
      <c r="H368" s="1602" t="s">
        <v>796</v>
      </c>
      <c r="I368" s="1602" t="s">
        <v>478</v>
      </c>
      <c r="J368" s="1602">
        <v>-68721.029999999999</v>
      </c>
      <c r="K368" s="1602" t="s">
        <v>1248</v>
      </c>
    </row>
    <row r="369" spans="1:11" ht="12.75">
      <c r="A369" s="1602" t="s">
        <v>1236</v>
      </c>
      <c r="B369" s="1602" t="s">
        <v>1252</v>
      </c>
      <c r="C369" s="1602" t="s">
        <v>116</v>
      </c>
      <c r="D369" s="1602">
        <v>462200</v>
      </c>
      <c r="E369" s="1602" t="s">
        <v>1331</v>
      </c>
      <c r="F369" s="1602" t="s">
        <v>478</v>
      </c>
      <c r="G369" s="1602" t="s">
        <v>1286</v>
      </c>
      <c r="H369" s="1602" t="s">
        <v>796</v>
      </c>
      <c r="I369" s="1602" t="s">
        <v>478</v>
      </c>
      <c r="J369" s="1602">
        <v>-86424.339999999997</v>
      </c>
      <c r="K369" s="1602" t="s">
        <v>1248</v>
      </c>
    </row>
    <row r="370" spans="1:11" ht="12.75">
      <c r="A370" s="1602" t="s">
        <v>1236</v>
      </c>
      <c r="B370" s="1602" t="s">
        <v>1252</v>
      </c>
      <c r="C370" s="1602" t="s">
        <v>116</v>
      </c>
      <c r="D370" s="1602">
        <v>471010</v>
      </c>
      <c r="E370" s="1602" t="s">
        <v>2773</v>
      </c>
      <c r="F370" s="1602" t="s">
        <v>480</v>
      </c>
      <c r="G370" s="1602" t="s">
        <v>1286</v>
      </c>
      <c r="H370" s="1602" t="s">
        <v>796</v>
      </c>
      <c r="I370" s="1602" t="s">
        <v>480</v>
      </c>
      <c r="J370" s="1602">
        <v>-850</v>
      </c>
      <c r="K370" s="1602" t="s">
        <v>1248</v>
      </c>
    </row>
    <row r="371" spans="1:11" ht="12.75">
      <c r="A371" s="1602" t="s">
        <v>1236</v>
      </c>
      <c r="B371" s="1602" t="s">
        <v>1252</v>
      </c>
      <c r="C371" s="1602" t="s">
        <v>116</v>
      </c>
      <c r="D371" s="1602">
        <v>471010</v>
      </c>
      <c r="E371" s="1602" t="s">
        <v>1330</v>
      </c>
      <c r="F371" s="1602" t="s">
        <v>480</v>
      </c>
      <c r="G371" s="1602" t="s">
        <v>1286</v>
      </c>
      <c r="H371" s="1602" t="s">
        <v>796</v>
      </c>
      <c r="I371" s="1602" t="s">
        <v>480</v>
      </c>
      <c r="J371" s="1602">
        <v>-350</v>
      </c>
      <c r="K371" s="1602" t="s">
        <v>1248</v>
      </c>
    </row>
    <row r="372" spans="1:11" ht="12.75">
      <c r="A372" s="1602" t="s">
        <v>1236</v>
      </c>
      <c r="B372" s="1602" t="s">
        <v>1252</v>
      </c>
      <c r="C372" s="1602" t="s">
        <v>116</v>
      </c>
      <c r="D372" s="1602">
        <v>471010</v>
      </c>
      <c r="E372" s="1602" t="s">
        <v>1331</v>
      </c>
      <c r="F372" s="1602" t="s">
        <v>480</v>
      </c>
      <c r="G372" s="1602" t="s">
        <v>1286</v>
      </c>
      <c r="H372" s="1602" t="s">
        <v>796</v>
      </c>
      <c r="I372" s="1602" t="s">
        <v>480</v>
      </c>
      <c r="J372" s="1602">
        <v>-950</v>
      </c>
      <c r="K372" s="1602" t="s">
        <v>1248</v>
      </c>
    </row>
    <row r="373" spans="1:11" ht="12.75">
      <c r="A373" s="1602" t="s">
        <v>1236</v>
      </c>
      <c r="B373" s="1602" t="s">
        <v>1252</v>
      </c>
      <c r="C373" s="1602" t="s">
        <v>116</v>
      </c>
      <c r="D373" s="1602">
        <v>471100</v>
      </c>
      <c r="E373" s="1602" t="s">
        <v>1329</v>
      </c>
      <c r="F373" s="1602" t="s">
        <v>189</v>
      </c>
      <c r="G373" s="1602" t="s">
        <v>1286</v>
      </c>
      <c r="H373" s="1602" t="s">
        <v>796</v>
      </c>
      <c r="I373" s="1602" t="s">
        <v>477</v>
      </c>
      <c r="J373" s="1602">
        <v>-62138.639999999999</v>
      </c>
      <c r="K373" s="1602" t="s">
        <v>1248</v>
      </c>
    </row>
    <row r="374" spans="1:11" ht="12.75">
      <c r="A374" s="1602" t="s">
        <v>1236</v>
      </c>
      <c r="B374" s="1602" t="s">
        <v>1252</v>
      </c>
      <c r="C374" s="1602" t="s">
        <v>116</v>
      </c>
      <c r="D374" s="1602">
        <v>471100</v>
      </c>
      <c r="E374" s="1602" t="s">
        <v>2773</v>
      </c>
      <c r="F374" s="1602" t="s">
        <v>189</v>
      </c>
      <c r="G374" s="1602" t="s">
        <v>1286</v>
      </c>
      <c r="H374" s="1602" t="s">
        <v>796</v>
      </c>
      <c r="I374" s="1602" t="s">
        <v>477</v>
      </c>
      <c r="J374" s="1602">
        <v>-61641.489999999998</v>
      </c>
      <c r="K374" s="1602" t="s">
        <v>1248</v>
      </c>
    </row>
    <row r="375" spans="1:11" ht="12.75">
      <c r="A375" s="1602" t="s">
        <v>1236</v>
      </c>
      <c r="B375" s="1602" t="s">
        <v>1252</v>
      </c>
      <c r="C375" s="1602" t="s">
        <v>116</v>
      </c>
      <c r="D375" s="1602">
        <v>471100</v>
      </c>
      <c r="E375" s="1602" t="s">
        <v>1330</v>
      </c>
      <c r="F375" s="1602" t="s">
        <v>189</v>
      </c>
      <c r="G375" s="1602" t="s">
        <v>1286</v>
      </c>
      <c r="H375" s="1602" t="s">
        <v>796</v>
      </c>
      <c r="I375" s="1602" t="s">
        <v>477</v>
      </c>
      <c r="J375" s="1602">
        <v>-61401.550000000003</v>
      </c>
      <c r="K375" s="1602" t="s">
        <v>1248</v>
      </c>
    </row>
    <row r="376" spans="1:11" ht="12.75">
      <c r="A376" s="1602" t="s">
        <v>1236</v>
      </c>
      <c r="B376" s="1602" t="s">
        <v>1252</v>
      </c>
      <c r="C376" s="1602" t="s">
        <v>116</v>
      </c>
      <c r="D376" s="1602">
        <v>471100</v>
      </c>
      <c r="E376" s="1602" t="s">
        <v>1331</v>
      </c>
      <c r="F376" s="1602" t="s">
        <v>189</v>
      </c>
      <c r="G376" s="1602" t="s">
        <v>1286</v>
      </c>
      <c r="H376" s="1602" t="s">
        <v>796</v>
      </c>
      <c r="I376" s="1602" t="s">
        <v>477</v>
      </c>
      <c r="J376" s="1602">
        <v>-61807.239999999998</v>
      </c>
      <c r="K376" s="1602" t="s">
        <v>1248</v>
      </c>
    </row>
    <row r="377" spans="1:11" ht="12.75">
      <c r="A377" s="1602" t="s">
        <v>1236</v>
      </c>
      <c r="B377" s="1602" t="s">
        <v>1253</v>
      </c>
      <c r="C377" s="1602" t="s">
        <v>116</v>
      </c>
      <c r="D377" s="1602">
        <v>421030</v>
      </c>
      <c r="E377" s="1602" t="s">
        <v>1329</v>
      </c>
      <c r="F377" s="1602" t="s">
        <v>504</v>
      </c>
      <c r="G377" s="1602" t="s">
        <v>1286</v>
      </c>
      <c r="H377" s="1602" t="s">
        <v>796</v>
      </c>
      <c r="I377" s="1602" t="s">
        <v>481</v>
      </c>
      <c r="J377" s="1602">
        <v>-1610.21</v>
      </c>
      <c r="K377" s="1602" t="s">
        <v>1248</v>
      </c>
    </row>
    <row r="378" spans="1:11" ht="12.75">
      <c r="A378" s="1602" t="s">
        <v>1236</v>
      </c>
      <c r="B378" s="1602" t="s">
        <v>1253</v>
      </c>
      <c r="C378" s="1602" t="s">
        <v>116</v>
      </c>
      <c r="D378" s="1602">
        <v>421030</v>
      </c>
      <c r="E378" s="1602" t="s">
        <v>2773</v>
      </c>
      <c r="F378" s="1602" t="s">
        <v>504</v>
      </c>
      <c r="G378" s="1602" t="s">
        <v>1286</v>
      </c>
      <c r="H378" s="1602" t="s">
        <v>796</v>
      </c>
      <c r="I378" s="1602" t="s">
        <v>481</v>
      </c>
      <c r="J378" s="1602">
        <v>-1610.21</v>
      </c>
      <c r="K378" s="1602" t="s">
        <v>1248</v>
      </c>
    </row>
    <row r="379" spans="1:11" ht="12.75">
      <c r="A379" s="1602" t="s">
        <v>1236</v>
      </c>
      <c r="B379" s="1602" t="s">
        <v>1253</v>
      </c>
      <c r="C379" s="1602" t="s">
        <v>116</v>
      </c>
      <c r="D379" s="1602">
        <v>421030</v>
      </c>
      <c r="E379" s="1602" t="s">
        <v>1330</v>
      </c>
      <c r="F379" s="1602" t="s">
        <v>504</v>
      </c>
      <c r="G379" s="1602" t="s">
        <v>1286</v>
      </c>
      <c r="H379" s="1602" t="s">
        <v>796</v>
      </c>
      <c r="I379" s="1602" t="s">
        <v>481</v>
      </c>
      <c r="J379" s="1602">
        <v>-1610.21</v>
      </c>
      <c r="K379" s="1602" t="s">
        <v>1248</v>
      </c>
    </row>
    <row r="380" spans="1:11" ht="12.75">
      <c r="A380" s="1602" t="s">
        <v>1236</v>
      </c>
      <c r="B380" s="1602" t="s">
        <v>1253</v>
      </c>
      <c r="C380" s="1602" t="s">
        <v>116</v>
      </c>
      <c r="D380" s="1602">
        <v>421030</v>
      </c>
      <c r="E380" s="1602" t="s">
        <v>1331</v>
      </c>
      <c r="F380" s="1602" t="s">
        <v>504</v>
      </c>
      <c r="G380" s="1602" t="s">
        <v>1286</v>
      </c>
      <c r="H380" s="1602" t="s">
        <v>796</v>
      </c>
      <c r="I380" s="1602" t="s">
        <v>481</v>
      </c>
      <c r="J380" s="1602">
        <v>-1610.21</v>
      </c>
      <c r="K380" s="1602" t="s">
        <v>1248</v>
      </c>
    </row>
    <row r="381" spans="1:11" ht="12.75">
      <c r="A381" s="1602" t="s">
        <v>1236</v>
      </c>
      <c r="B381" s="1602" t="s">
        <v>1253</v>
      </c>
      <c r="C381" s="1602" t="s">
        <v>116</v>
      </c>
      <c r="D381" s="1602">
        <v>461100</v>
      </c>
      <c r="E381" s="1602" t="s">
        <v>1329</v>
      </c>
      <c r="F381" s="1602" t="s">
        <v>627</v>
      </c>
      <c r="G381" s="1602" t="s">
        <v>1286</v>
      </c>
      <c r="H381" s="1602" t="s">
        <v>796</v>
      </c>
      <c r="I381" s="1602" t="s">
        <v>475</v>
      </c>
      <c r="J381" s="1602">
        <v>-214505.14999999999</v>
      </c>
      <c r="K381" s="1602" t="s">
        <v>1248</v>
      </c>
    </row>
    <row r="382" spans="1:11" ht="12.75">
      <c r="A382" s="1602" t="s">
        <v>1236</v>
      </c>
      <c r="B382" s="1602" t="s">
        <v>1253</v>
      </c>
      <c r="C382" s="1602" t="s">
        <v>116</v>
      </c>
      <c r="D382" s="1602">
        <v>461100</v>
      </c>
      <c r="E382" s="1602" t="s">
        <v>2773</v>
      </c>
      <c r="F382" s="1602" t="s">
        <v>627</v>
      </c>
      <c r="G382" s="1602" t="s">
        <v>1286</v>
      </c>
      <c r="H382" s="1602" t="s">
        <v>796</v>
      </c>
      <c r="I382" s="1602" t="s">
        <v>475</v>
      </c>
      <c r="J382" s="1602">
        <v>-207580.26000000001</v>
      </c>
      <c r="K382" s="1602" t="s">
        <v>1248</v>
      </c>
    </row>
    <row r="383" spans="1:11" ht="12.75">
      <c r="A383" s="1602" t="s">
        <v>1236</v>
      </c>
      <c r="B383" s="1602" t="s">
        <v>1253</v>
      </c>
      <c r="C383" s="1602" t="s">
        <v>116</v>
      </c>
      <c r="D383" s="1602">
        <v>461100</v>
      </c>
      <c r="E383" s="1602" t="s">
        <v>1330</v>
      </c>
      <c r="F383" s="1602" t="s">
        <v>627</v>
      </c>
      <c r="G383" s="1602" t="s">
        <v>1286</v>
      </c>
      <c r="H383" s="1602" t="s">
        <v>796</v>
      </c>
      <c r="I383" s="1602" t="s">
        <v>475</v>
      </c>
      <c r="J383" s="1602">
        <v>-202834.39999999999</v>
      </c>
      <c r="K383" s="1602" t="s">
        <v>1248</v>
      </c>
    </row>
    <row r="384" spans="1:11" ht="12.75">
      <c r="A384" s="1602" t="s">
        <v>1236</v>
      </c>
      <c r="B384" s="1602" t="s">
        <v>1253</v>
      </c>
      <c r="C384" s="1602" t="s">
        <v>116</v>
      </c>
      <c r="D384" s="1602">
        <v>461100</v>
      </c>
      <c r="E384" s="1602" t="s">
        <v>1331</v>
      </c>
      <c r="F384" s="1602" t="s">
        <v>627</v>
      </c>
      <c r="G384" s="1602" t="s">
        <v>1286</v>
      </c>
      <c r="H384" s="1602" t="s">
        <v>796</v>
      </c>
      <c r="I384" s="1602" t="s">
        <v>475</v>
      </c>
      <c r="J384" s="1602">
        <v>-195837.59</v>
      </c>
      <c r="K384" s="1602" t="s">
        <v>1248</v>
      </c>
    </row>
    <row r="385" spans="1:11" ht="12.75">
      <c r="A385" s="1602" t="s">
        <v>1236</v>
      </c>
      <c r="B385" s="1602" t="s">
        <v>1253</v>
      </c>
      <c r="C385" s="1602" t="s">
        <v>116</v>
      </c>
      <c r="D385" s="1602">
        <v>461200</v>
      </c>
      <c r="E385" s="1602" t="s">
        <v>1329</v>
      </c>
      <c r="F385" s="1602" t="s">
        <v>631</v>
      </c>
      <c r="G385" s="1602" t="s">
        <v>1286</v>
      </c>
      <c r="H385" s="1602" t="s">
        <v>796</v>
      </c>
      <c r="I385" s="1602" t="s">
        <v>475</v>
      </c>
      <c r="J385" s="1602">
        <v>-13732.969999999999</v>
      </c>
      <c r="K385" s="1602" t="s">
        <v>1248</v>
      </c>
    </row>
    <row r="386" spans="1:11" ht="12.75">
      <c r="A386" s="1602" t="s">
        <v>1236</v>
      </c>
      <c r="B386" s="1602" t="s">
        <v>1253</v>
      </c>
      <c r="C386" s="1602" t="s">
        <v>116</v>
      </c>
      <c r="D386" s="1602">
        <v>461200</v>
      </c>
      <c r="E386" s="1602" t="s">
        <v>2773</v>
      </c>
      <c r="F386" s="1602" t="s">
        <v>631</v>
      </c>
      <c r="G386" s="1602" t="s">
        <v>1286</v>
      </c>
      <c r="H386" s="1602" t="s">
        <v>796</v>
      </c>
      <c r="I386" s="1602" t="s">
        <v>475</v>
      </c>
      <c r="J386" s="1602">
        <v>-14870.190000000001</v>
      </c>
      <c r="K386" s="1602" t="s">
        <v>1248</v>
      </c>
    </row>
    <row r="387" spans="1:11" ht="12.75">
      <c r="A387" s="1602" t="s">
        <v>1236</v>
      </c>
      <c r="B387" s="1602" t="s">
        <v>1253</v>
      </c>
      <c r="C387" s="1602" t="s">
        <v>116</v>
      </c>
      <c r="D387" s="1602">
        <v>461200</v>
      </c>
      <c r="E387" s="1602" t="s">
        <v>1330</v>
      </c>
      <c r="F387" s="1602" t="s">
        <v>631</v>
      </c>
      <c r="G387" s="1602" t="s">
        <v>1286</v>
      </c>
      <c r="H387" s="1602" t="s">
        <v>796</v>
      </c>
      <c r="I387" s="1602" t="s">
        <v>475</v>
      </c>
      <c r="J387" s="1602">
        <v>-14676.25</v>
      </c>
      <c r="K387" s="1602" t="s">
        <v>1248</v>
      </c>
    </row>
    <row r="388" spans="1:11" ht="12.75">
      <c r="A388" s="1602" t="s">
        <v>1236</v>
      </c>
      <c r="B388" s="1602" t="s">
        <v>1253</v>
      </c>
      <c r="C388" s="1602" t="s">
        <v>116</v>
      </c>
      <c r="D388" s="1602">
        <v>461200</v>
      </c>
      <c r="E388" s="1602" t="s">
        <v>1331</v>
      </c>
      <c r="F388" s="1602" t="s">
        <v>631</v>
      </c>
      <c r="G388" s="1602" t="s">
        <v>1286</v>
      </c>
      <c r="H388" s="1602" t="s">
        <v>796</v>
      </c>
      <c r="I388" s="1602" t="s">
        <v>475</v>
      </c>
      <c r="J388" s="1602">
        <v>-10986.450000000001</v>
      </c>
      <c r="K388" s="1602" t="s">
        <v>1248</v>
      </c>
    </row>
    <row r="389" spans="1:11" ht="12.75">
      <c r="A389" s="1602" t="s">
        <v>1236</v>
      </c>
      <c r="B389" s="1602" t="s">
        <v>1253</v>
      </c>
      <c r="C389" s="1602" t="s">
        <v>116</v>
      </c>
      <c r="D389" s="1602">
        <v>461400</v>
      </c>
      <c r="E389" s="1602" t="s">
        <v>1329</v>
      </c>
      <c r="F389" s="1602" t="s">
        <v>638</v>
      </c>
      <c r="G389" s="1602" t="s">
        <v>1286</v>
      </c>
      <c r="H389" s="1602" t="s">
        <v>796</v>
      </c>
      <c r="I389" s="1602" t="s">
        <v>475</v>
      </c>
      <c r="J389" s="1602">
        <v>-1860.72</v>
      </c>
      <c r="K389" s="1602" t="s">
        <v>1248</v>
      </c>
    </row>
    <row r="390" spans="1:11" ht="12.75">
      <c r="A390" s="1602" t="s">
        <v>1236</v>
      </c>
      <c r="B390" s="1602" t="s">
        <v>1253</v>
      </c>
      <c r="C390" s="1602" t="s">
        <v>116</v>
      </c>
      <c r="D390" s="1602">
        <v>461400</v>
      </c>
      <c r="E390" s="1602" t="s">
        <v>2773</v>
      </c>
      <c r="F390" s="1602" t="s">
        <v>638</v>
      </c>
      <c r="G390" s="1602" t="s">
        <v>1286</v>
      </c>
      <c r="H390" s="1602" t="s">
        <v>796</v>
      </c>
      <c r="I390" s="1602" t="s">
        <v>475</v>
      </c>
      <c r="J390" s="1602">
        <v>-1733.6700000000001</v>
      </c>
      <c r="K390" s="1602" t="s">
        <v>1248</v>
      </c>
    </row>
    <row r="391" spans="1:11" ht="12.75">
      <c r="A391" s="1602" t="s">
        <v>1236</v>
      </c>
      <c r="B391" s="1602" t="s">
        <v>1253</v>
      </c>
      <c r="C391" s="1602" t="s">
        <v>116</v>
      </c>
      <c r="D391" s="1602">
        <v>461400</v>
      </c>
      <c r="E391" s="1602" t="s">
        <v>1330</v>
      </c>
      <c r="F391" s="1602" t="s">
        <v>638</v>
      </c>
      <c r="G391" s="1602" t="s">
        <v>1286</v>
      </c>
      <c r="H391" s="1602" t="s">
        <v>796</v>
      </c>
      <c r="I391" s="1602" t="s">
        <v>475</v>
      </c>
      <c r="J391" s="1602">
        <v>-2145.8800000000001</v>
      </c>
      <c r="K391" s="1602" t="s">
        <v>1248</v>
      </c>
    </row>
    <row r="392" spans="1:11" ht="12.75">
      <c r="A392" s="1602" t="s">
        <v>1236</v>
      </c>
      <c r="B392" s="1602" t="s">
        <v>1253</v>
      </c>
      <c r="C392" s="1602" t="s">
        <v>116</v>
      </c>
      <c r="D392" s="1602">
        <v>461400</v>
      </c>
      <c r="E392" s="1602" t="s">
        <v>1331</v>
      </c>
      <c r="F392" s="1602" t="s">
        <v>638</v>
      </c>
      <c r="G392" s="1602" t="s">
        <v>1286</v>
      </c>
      <c r="H392" s="1602" t="s">
        <v>796</v>
      </c>
      <c r="I392" s="1602" t="s">
        <v>475</v>
      </c>
      <c r="J392" s="1602">
        <v>-1735.6300000000001</v>
      </c>
      <c r="K392" s="1602" t="s">
        <v>1248</v>
      </c>
    </row>
    <row r="393" spans="1:11" ht="12.75">
      <c r="A393" s="1602" t="s">
        <v>1236</v>
      </c>
      <c r="B393" s="1602" t="s">
        <v>1253</v>
      </c>
      <c r="C393" s="1602" t="s">
        <v>116</v>
      </c>
      <c r="D393" s="1602">
        <v>461605</v>
      </c>
      <c r="E393" s="1602" t="s">
        <v>1329</v>
      </c>
      <c r="F393" s="1602" t="s">
        <v>631</v>
      </c>
      <c r="G393" s="1602" t="s">
        <v>1286</v>
      </c>
      <c r="H393" s="1602" t="s">
        <v>796</v>
      </c>
      <c r="I393" s="1602" t="s">
        <v>475</v>
      </c>
      <c r="J393" s="1602">
        <v>-73.019999999999996</v>
      </c>
      <c r="K393" s="1602" t="s">
        <v>1248</v>
      </c>
    </row>
    <row r="394" spans="1:11" ht="12.75">
      <c r="A394" s="1602" t="s">
        <v>1236</v>
      </c>
      <c r="B394" s="1602" t="s">
        <v>1253</v>
      </c>
      <c r="C394" s="1602" t="s">
        <v>116</v>
      </c>
      <c r="D394" s="1602">
        <v>461605</v>
      </c>
      <c r="E394" s="1602" t="s">
        <v>1330</v>
      </c>
      <c r="F394" s="1602" t="s">
        <v>631</v>
      </c>
      <c r="G394" s="1602" t="s">
        <v>1286</v>
      </c>
      <c r="H394" s="1602" t="s">
        <v>796</v>
      </c>
      <c r="I394" s="1602" t="s">
        <v>475</v>
      </c>
      <c r="J394" s="1602">
        <v>-107.97</v>
      </c>
      <c r="K394" s="1602" t="s">
        <v>1248</v>
      </c>
    </row>
    <row r="395" spans="1:11" ht="12.75">
      <c r="A395" s="1602" t="s">
        <v>1236</v>
      </c>
      <c r="B395" s="1602" t="s">
        <v>1253</v>
      </c>
      <c r="C395" s="1602" t="s">
        <v>116</v>
      </c>
      <c r="D395" s="1602">
        <v>462100</v>
      </c>
      <c r="E395" s="1602" t="s">
        <v>1329</v>
      </c>
      <c r="F395" s="1602" t="s">
        <v>479</v>
      </c>
      <c r="G395" s="1602" t="s">
        <v>1286</v>
      </c>
      <c r="H395" s="1602" t="s">
        <v>796</v>
      </c>
      <c r="I395" s="1602" t="s">
        <v>479</v>
      </c>
      <c r="J395" s="1602">
        <v>-6422.1000000000004</v>
      </c>
      <c r="K395" s="1602" t="s">
        <v>1248</v>
      </c>
    </row>
    <row r="396" spans="1:11" ht="12.75">
      <c r="A396" s="1602" t="s">
        <v>1236</v>
      </c>
      <c r="B396" s="1602" t="s">
        <v>1253</v>
      </c>
      <c r="C396" s="1602" t="s">
        <v>116</v>
      </c>
      <c r="D396" s="1602">
        <v>462100</v>
      </c>
      <c r="E396" s="1602" t="s">
        <v>2773</v>
      </c>
      <c r="F396" s="1602" t="s">
        <v>479</v>
      </c>
      <c r="G396" s="1602" t="s">
        <v>1286</v>
      </c>
      <c r="H396" s="1602" t="s">
        <v>796</v>
      </c>
      <c r="I396" s="1602" t="s">
        <v>479</v>
      </c>
      <c r="J396" s="1602">
        <v>-5820.0299999999997</v>
      </c>
      <c r="K396" s="1602" t="s">
        <v>1248</v>
      </c>
    </row>
    <row r="397" spans="1:11" ht="12.75">
      <c r="A397" s="1602" t="s">
        <v>1236</v>
      </c>
      <c r="B397" s="1602" t="s">
        <v>1253</v>
      </c>
      <c r="C397" s="1602" t="s">
        <v>116</v>
      </c>
      <c r="D397" s="1602">
        <v>462100</v>
      </c>
      <c r="E397" s="1602" t="s">
        <v>1330</v>
      </c>
      <c r="F397" s="1602" t="s">
        <v>479</v>
      </c>
      <c r="G397" s="1602" t="s">
        <v>1286</v>
      </c>
      <c r="H397" s="1602" t="s">
        <v>796</v>
      </c>
      <c r="I397" s="1602" t="s">
        <v>479</v>
      </c>
      <c r="J397" s="1602">
        <v>-5217.96</v>
      </c>
      <c r="K397" s="1602" t="s">
        <v>1248</v>
      </c>
    </row>
    <row r="398" spans="1:11" ht="12.75">
      <c r="A398" s="1602" t="s">
        <v>1236</v>
      </c>
      <c r="B398" s="1602" t="s">
        <v>1253</v>
      </c>
      <c r="C398" s="1602" t="s">
        <v>116</v>
      </c>
      <c r="D398" s="1602">
        <v>462100</v>
      </c>
      <c r="E398" s="1602" t="s">
        <v>1331</v>
      </c>
      <c r="F398" s="1602" t="s">
        <v>479</v>
      </c>
      <c r="G398" s="1602" t="s">
        <v>1286</v>
      </c>
      <c r="H398" s="1602" t="s">
        <v>796</v>
      </c>
      <c r="I398" s="1602" t="s">
        <v>479</v>
      </c>
      <c r="J398" s="1602">
        <v>-6622.79</v>
      </c>
      <c r="K398" s="1602" t="s">
        <v>1248</v>
      </c>
    </row>
    <row r="399" spans="1:11" ht="12.75">
      <c r="A399" s="1602" t="s">
        <v>1236</v>
      </c>
      <c r="B399" s="1602" t="s">
        <v>1253</v>
      </c>
      <c r="C399" s="1602" t="s">
        <v>116</v>
      </c>
      <c r="D399" s="1602">
        <v>462200</v>
      </c>
      <c r="E399" s="1602" t="s">
        <v>1329</v>
      </c>
      <c r="F399" s="1602" t="s">
        <v>478</v>
      </c>
      <c r="G399" s="1602" t="s">
        <v>1286</v>
      </c>
      <c r="H399" s="1602" t="s">
        <v>796</v>
      </c>
      <c r="I399" s="1602" t="s">
        <v>478</v>
      </c>
      <c r="J399" s="1602">
        <v>-4832.6000000000004</v>
      </c>
      <c r="K399" s="1602" t="s">
        <v>1248</v>
      </c>
    </row>
    <row r="400" spans="1:11" ht="12.75">
      <c r="A400" s="1602" t="s">
        <v>1236</v>
      </c>
      <c r="B400" s="1602" t="s">
        <v>1253</v>
      </c>
      <c r="C400" s="1602" t="s">
        <v>116</v>
      </c>
      <c r="D400" s="1602">
        <v>462200</v>
      </c>
      <c r="E400" s="1602" t="s">
        <v>2773</v>
      </c>
      <c r="F400" s="1602" t="s">
        <v>478</v>
      </c>
      <c r="G400" s="1602" t="s">
        <v>1286</v>
      </c>
      <c r="H400" s="1602" t="s">
        <v>796</v>
      </c>
      <c r="I400" s="1602" t="s">
        <v>478</v>
      </c>
      <c r="J400" s="1602">
        <v>-4379.5900000000001</v>
      </c>
      <c r="K400" s="1602" t="s">
        <v>1248</v>
      </c>
    </row>
    <row r="401" spans="1:11" ht="12.75">
      <c r="A401" s="1602" t="s">
        <v>1236</v>
      </c>
      <c r="B401" s="1602" t="s">
        <v>1253</v>
      </c>
      <c r="C401" s="1602" t="s">
        <v>116</v>
      </c>
      <c r="D401" s="1602">
        <v>462200</v>
      </c>
      <c r="E401" s="1602" t="s">
        <v>1330</v>
      </c>
      <c r="F401" s="1602" t="s">
        <v>478</v>
      </c>
      <c r="G401" s="1602" t="s">
        <v>1286</v>
      </c>
      <c r="H401" s="1602" t="s">
        <v>796</v>
      </c>
      <c r="I401" s="1602" t="s">
        <v>478</v>
      </c>
      <c r="J401" s="1602">
        <v>-3926.5300000000002</v>
      </c>
      <c r="K401" s="1602" t="s">
        <v>1248</v>
      </c>
    </row>
    <row r="402" spans="1:11" ht="12.75">
      <c r="A402" s="1602" t="s">
        <v>1236</v>
      </c>
      <c r="B402" s="1602" t="s">
        <v>1253</v>
      </c>
      <c r="C402" s="1602" t="s">
        <v>116</v>
      </c>
      <c r="D402" s="1602">
        <v>462200</v>
      </c>
      <c r="E402" s="1602" t="s">
        <v>1331</v>
      </c>
      <c r="F402" s="1602" t="s">
        <v>478</v>
      </c>
      <c r="G402" s="1602" t="s">
        <v>1286</v>
      </c>
      <c r="H402" s="1602" t="s">
        <v>796</v>
      </c>
      <c r="I402" s="1602" t="s">
        <v>478</v>
      </c>
      <c r="J402" s="1602">
        <v>-4983.6000000000004</v>
      </c>
      <c r="K402" s="1602" t="s">
        <v>1248</v>
      </c>
    </row>
    <row r="403" spans="1:11" ht="12.75">
      <c r="A403" s="1602" t="s">
        <v>1236</v>
      </c>
      <c r="B403" s="1602" t="s">
        <v>1253</v>
      </c>
      <c r="C403" s="1602" t="s">
        <v>116</v>
      </c>
      <c r="D403" s="1602">
        <v>471010</v>
      </c>
      <c r="E403" s="1602" t="s">
        <v>1329</v>
      </c>
      <c r="F403" s="1602" t="s">
        <v>480</v>
      </c>
      <c r="G403" s="1602" t="s">
        <v>1286</v>
      </c>
      <c r="H403" s="1602" t="s">
        <v>796</v>
      </c>
      <c r="I403" s="1602" t="s">
        <v>480</v>
      </c>
      <c r="J403" s="1602">
        <v>-100</v>
      </c>
      <c r="K403" s="1602" t="s">
        <v>1248</v>
      </c>
    </row>
    <row r="404" spans="1:11" ht="12.75">
      <c r="A404" s="1602" t="s">
        <v>1236</v>
      </c>
      <c r="B404" s="1602" t="s">
        <v>1253</v>
      </c>
      <c r="C404" s="1602" t="s">
        <v>116</v>
      </c>
      <c r="D404" s="1602">
        <v>471010</v>
      </c>
      <c r="E404" s="1602" t="s">
        <v>2773</v>
      </c>
      <c r="F404" s="1602" t="s">
        <v>480</v>
      </c>
      <c r="G404" s="1602" t="s">
        <v>1286</v>
      </c>
      <c r="H404" s="1602" t="s">
        <v>796</v>
      </c>
      <c r="I404" s="1602" t="s">
        <v>480</v>
      </c>
      <c r="J404" s="1602">
        <v>-150</v>
      </c>
      <c r="K404" s="1602" t="s">
        <v>1248</v>
      </c>
    </row>
    <row r="405" spans="1:11" ht="12.75">
      <c r="A405" s="1602" t="s">
        <v>1236</v>
      </c>
      <c r="B405" s="1602" t="s">
        <v>1253</v>
      </c>
      <c r="C405" s="1602" t="s">
        <v>116</v>
      </c>
      <c r="D405" s="1602">
        <v>471010</v>
      </c>
      <c r="E405" s="1602" t="s">
        <v>1330</v>
      </c>
      <c r="F405" s="1602" t="s">
        <v>480</v>
      </c>
      <c r="G405" s="1602" t="s">
        <v>1286</v>
      </c>
      <c r="H405" s="1602" t="s">
        <v>796</v>
      </c>
      <c r="I405" s="1602" t="s">
        <v>480</v>
      </c>
      <c r="J405" s="1602">
        <v>-250</v>
      </c>
      <c r="K405" s="1602" t="s">
        <v>1248</v>
      </c>
    </row>
    <row r="406" spans="1:11" ht="12.75">
      <c r="A406" s="1602" t="s">
        <v>1236</v>
      </c>
      <c r="B406" s="1602" t="s">
        <v>1253</v>
      </c>
      <c r="C406" s="1602" t="s">
        <v>116</v>
      </c>
      <c r="D406" s="1602">
        <v>471010</v>
      </c>
      <c r="E406" s="1602" t="s">
        <v>1331</v>
      </c>
      <c r="F406" s="1602" t="s">
        <v>480</v>
      </c>
      <c r="G406" s="1602" t="s">
        <v>1286</v>
      </c>
      <c r="H406" s="1602" t="s">
        <v>796</v>
      </c>
      <c r="I406" s="1602" t="s">
        <v>480</v>
      </c>
      <c r="J406" s="1602">
        <v>-300</v>
      </c>
      <c r="K406" s="1602" t="s">
        <v>1248</v>
      </c>
    </row>
    <row r="407" spans="1:11" ht="12.75">
      <c r="A407" s="1602" t="s">
        <v>1236</v>
      </c>
      <c r="B407" s="1602" t="s">
        <v>1253</v>
      </c>
      <c r="C407" s="1602" t="s">
        <v>116</v>
      </c>
      <c r="D407" s="1602">
        <v>471100</v>
      </c>
      <c r="E407" s="1602" t="s">
        <v>1329</v>
      </c>
      <c r="F407" s="1602" t="s">
        <v>189</v>
      </c>
      <c r="G407" s="1602" t="s">
        <v>1286</v>
      </c>
      <c r="H407" s="1602" t="s">
        <v>796</v>
      </c>
      <c r="I407" s="1602" t="s">
        <v>477</v>
      </c>
      <c r="J407" s="1602">
        <v>-18293.040000000001</v>
      </c>
      <c r="K407" s="1602" t="s">
        <v>1248</v>
      </c>
    </row>
    <row r="408" spans="1:11" ht="12.75">
      <c r="A408" s="1602" t="s">
        <v>1236</v>
      </c>
      <c r="B408" s="1602" t="s">
        <v>1253</v>
      </c>
      <c r="C408" s="1602" t="s">
        <v>116</v>
      </c>
      <c r="D408" s="1602">
        <v>471100</v>
      </c>
      <c r="E408" s="1602" t="s">
        <v>2773</v>
      </c>
      <c r="F408" s="1602" t="s">
        <v>189</v>
      </c>
      <c r="G408" s="1602" t="s">
        <v>1286</v>
      </c>
      <c r="H408" s="1602" t="s">
        <v>796</v>
      </c>
      <c r="I408" s="1602" t="s">
        <v>477</v>
      </c>
      <c r="J408" s="1602">
        <v>-18271.619999999999</v>
      </c>
      <c r="K408" s="1602" t="s">
        <v>1248</v>
      </c>
    </row>
    <row r="409" spans="1:11" ht="12.75">
      <c r="A409" s="1602" t="s">
        <v>1236</v>
      </c>
      <c r="B409" s="1602" t="s">
        <v>1253</v>
      </c>
      <c r="C409" s="1602" t="s">
        <v>116</v>
      </c>
      <c r="D409" s="1602">
        <v>471100</v>
      </c>
      <c r="E409" s="1602" t="s">
        <v>1330</v>
      </c>
      <c r="F409" s="1602" t="s">
        <v>189</v>
      </c>
      <c r="G409" s="1602" t="s">
        <v>1286</v>
      </c>
      <c r="H409" s="1602" t="s">
        <v>796</v>
      </c>
      <c r="I409" s="1602" t="s">
        <v>477</v>
      </c>
      <c r="J409" s="1602">
        <v>-18153.689999999999</v>
      </c>
      <c r="K409" s="1602" t="s">
        <v>1248</v>
      </c>
    </row>
    <row r="410" spans="1:11" ht="12.75">
      <c r="A410" s="1602" t="s">
        <v>1236</v>
      </c>
      <c r="B410" s="1602" t="s">
        <v>1253</v>
      </c>
      <c r="C410" s="1602" t="s">
        <v>116</v>
      </c>
      <c r="D410" s="1602">
        <v>471100</v>
      </c>
      <c r="E410" s="1602" t="s">
        <v>1331</v>
      </c>
      <c r="F410" s="1602" t="s">
        <v>189</v>
      </c>
      <c r="G410" s="1602" t="s">
        <v>1286</v>
      </c>
      <c r="H410" s="1602" t="s">
        <v>796</v>
      </c>
      <c r="I410" s="1602" t="s">
        <v>477</v>
      </c>
      <c r="J410" s="1602">
        <v>-18239.900000000001</v>
      </c>
      <c r="K410" s="1602" t="s">
        <v>1248</v>
      </c>
    </row>
    <row r="411" spans="1:11" ht="12.75">
      <c r="A411" s="1602" t="s">
        <v>1236</v>
      </c>
      <c r="B411" s="1602" t="s">
        <v>1240</v>
      </c>
      <c r="C411" s="1602" t="s">
        <v>1238</v>
      </c>
      <c r="D411" s="1602">
        <v>521100</v>
      </c>
      <c r="E411" s="1602" t="s">
        <v>1329</v>
      </c>
      <c r="F411" s="1602" t="s">
        <v>627</v>
      </c>
      <c r="G411" s="1602" t="s">
        <v>1286</v>
      </c>
      <c r="H411" s="1602" t="s">
        <v>796</v>
      </c>
      <c r="I411" s="1602" t="s">
        <v>1322</v>
      </c>
      <c r="J411" s="1602">
        <v>-107797.64999999999</v>
      </c>
      <c r="K411" s="1602" t="s">
        <v>1248</v>
      </c>
    </row>
    <row r="412" spans="1:11" ht="12.75">
      <c r="A412" s="1602" t="s">
        <v>1236</v>
      </c>
      <c r="B412" s="1602" t="s">
        <v>1240</v>
      </c>
      <c r="C412" s="1602" t="s">
        <v>1238</v>
      </c>
      <c r="D412" s="1602">
        <v>521100</v>
      </c>
      <c r="E412" s="1602" t="s">
        <v>2773</v>
      </c>
      <c r="F412" s="1602" t="s">
        <v>627</v>
      </c>
      <c r="G412" s="1602" t="s">
        <v>1286</v>
      </c>
      <c r="H412" s="1602" t="s">
        <v>796</v>
      </c>
      <c r="I412" s="1602" t="s">
        <v>1322</v>
      </c>
      <c r="J412" s="1602">
        <v>-91896.539999999994</v>
      </c>
      <c r="K412" s="1602" t="s">
        <v>1248</v>
      </c>
    </row>
    <row r="413" spans="1:11" ht="12.75">
      <c r="A413" s="1602" t="s">
        <v>1236</v>
      </c>
      <c r="B413" s="1602" t="s">
        <v>1240</v>
      </c>
      <c r="C413" s="1602" t="s">
        <v>1238</v>
      </c>
      <c r="D413" s="1602">
        <v>521100</v>
      </c>
      <c r="E413" s="1602" t="s">
        <v>1330</v>
      </c>
      <c r="F413" s="1602" t="s">
        <v>627</v>
      </c>
      <c r="G413" s="1602" t="s">
        <v>1286</v>
      </c>
      <c r="H413" s="1602" t="s">
        <v>796</v>
      </c>
      <c r="I413" s="1602" t="s">
        <v>1322</v>
      </c>
      <c r="J413" s="1602">
        <v>-76094.910000000003</v>
      </c>
      <c r="K413" s="1602" t="s">
        <v>1248</v>
      </c>
    </row>
    <row r="414" spans="1:11" ht="12.75">
      <c r="A414" s="1602" t="s">
        <v>1236</v>
      </c>
      <c r="B414" s="1602" t="s">
        <v>1240</v>
      </c>
      <c r="C414" s="1602" t="s">
        <v>1238</v>
      </c>
      <c r="D414" s="1602">
        <v>521100</v>
      </c>
      <c r="E414" s="1602" t="s">
        <v>1331</v>
      </c>
      <c r="F414" s="1602" t="s">
        <v>627</v>
      </c>
      <c r="G414" s="1602" t="s">
        <v>1286</v>
      </c>
      <c r="H414" s="1602" t="s">
        <v>796</v>
      </c>
      <c r="I414" s="1602" t="s">
        <v>1322</v>
      </c>
      <c r="J414" s="1602">
        <v>-113707.86</v>
      </c>
      <c r="K414" s="1602" t="s">
        <v>1248</v>
      </c>
    </row>
    <row r="415" spans="1:11" ht="12.75">
      <c r="A415" s="1602" t="s">
        <v>1236</v>
      </c>
      <c r="B415" s="1602" t="s">
        <v>1240</v>
      </c>
      <c r="C415" s="1602" t="s">
        <v>1238</v>
      </c>
      <c r="D415" s="1602">
        <v>521200</v>
      </c>
      <c r="E415" s="1602" t="s">
        <v>1329</v>
      </c>
      <c r="F415" s="1602" t="s">
        <v>631</v>
      </c>
      <c r="G415" s="1602" t="s">
        <v>1286</v>
      </c>
      <c r="H415" s="1602" t="s">
        <v>796</v>
      </c>
      <c r="I415" s="1602" t="s">
        <v>1323</v>
      </c>
      <c r="J415" s="1602">
        <v>-5527.6700000000001</v>
      </c>
      <c r="K415" s="1602" t="s">
        <v>1248</v>
      </c>
    </row>
    <row r="416" spans="1:11" ht="12.75">
      <c r="A416" s="1602" t="s">
        <v>1236</v>
      </c>
      <c r="B416" s="1602" t="s">
        <v>1240</v>
      </c>
      <c r="C416" s="1602" t="s">
        <v>1238</v>
      </c>
      <c r="D416" s="1602">
        <v>521200</v>
      </c>
      <c r="E416" s="1602" t="s">
        <v>2773</v>
      </c>
      <c r="F416" s="1602" t="s">
        <v>631</v>
      </c>
      <c r="G416" s="1602" t="s">
        <v>1286</v>
      </c>
      <c r="H416" s="1602" t="s">
        <v>796</v>
      </c>
      <c r="I416" s="1602" t="s">
        <v>1323</v>
      </c>
      <c r="J416" s="1602">
        <v>-4706.29</v>
      </c>
      <c r="K416" s="1602" t="s">
        <v>1248</v>
      </c>
    </row>
    <row r="417" spans="1:11" ht="12.75">
      <c r="A417" s="1602" t="s">
        <v>1236</v>
      </c>
      <c r="B417" s="1602" t="s">
        <v>1240</v>
      </c>
      <c r="C417" s="1602" t="s">
        <v>1238</v>
      </c>
      <c r="D417" s="1602">
        <v>521200</v>
      </c>
      <c r="E417" s="1602" t="s">
        <v>1330</v>
      </c>
      <c r="F417" s="1602" t="s">
        <v>631</v>
      </c>
      <c r="G417" s="1602" t="s">
        <v>1286</v>
      </c>
      <c r="H417" s="1602" t="s">
        <v>796</v>
      </c>
      <c r="I417" s="1602" t="s">
        <v>1323</v>
      </c>
      <c r="J417" s="1602">
        <v>-3877.8299999999999</v>
      </c>
      <c r="K417" s="1602" t="s">
        <v>1248</v>
      </c>
    </row>
    <row r="418" spans="1:11" ht="12.75">
      <c r="A418" s="1602" t="s">
        <v>1236</v>
      </c>
      <c r="B418" s="1602" t="s">
        <v>1240</v>
      </c>
      <c r="C418" s="1602" t="s">
        <v>1238</v>
      </c>
      <c r="D418" s="1602">
        <v>521200</v>
      </c>
      <c r="E418" s="1602" t="s">
        <v>1331</v>
      </c>
      <c r="F418" s="1602" t="s">
        <v>631</v>
      </c>
      <c r="G418" s="1602" t="s">
        <v>1286</v>
      </c>
      <c r="H418" s="1602" t="s">
        <v>796</v>
      </c>
      <c r="I418" s="1602" t="s">
        <v>1323</v>
      </c>
      <c r="J418" s="1602">
        <v>-5982.8299999999999</v>
      </c>
      <c r="K418" s="1602" t="s">
        <v>1248</v>
      </c>
    </row>
    <row r="419" spans="1:11" ht="12.75">
      <c r="A419" s="1602" t="s">
        <v>1236</v>
      </c>
      <c r="B419" s="1602" t="s">
        <v>1240</v>
      </c>
      <c r="C419" s="1602" t="s">
        <v>1238</v>
      </c>
      <c r="D419" s="1602">
        <v>536000</v>
      </c>
      <c r="E419" s="1602" t="s">
        <v>1329</v>
      </c>
      <c r="F419" s="1602" t="s">
        <v>480</v>
      </c>
      <c r="G419" s="1602" t="s">
        <v>1286</v>
      </c>
      <c r="H419" s="1602" t="s">
        <v>796</v>
      </c>
      <c r="I419" s="1602" t="s">
        <v>1307</v>
      </c>
      <c r="J419" s="1602">
        <v>-67103.880000000005</v>
      </c>
      <c r="K419" s="1602" t="s">
        <v>1248</v>
      </c>
    </row>
    <row r="420" spans="1:11" ht="12.75">
      <c r="A420" s="1602" t="s">
        <v>1236</v>
      </c>
      <c r="B420" s="1602" t="s">
        <v>1240</v>
      </c>
      <c r="C420" s="1602" t="s">
        <v>1238</v>
      </c>
      <c r="D420" s="1602">
        <v>536000</v>
      </c>
      <c r="E420" s="1602" t="s">
        <v>2773</v>
      </c>
      <c r="F420" s="1602" t="s">
        <v>480</v>
      </c>
      <c r="G420" s="1602" t="s">
        <v>1286</v>
      </c>
      <c r="H420" s="1602" t="s">
        <v>796</v>
      </c>
      <c r="I420" s="1602" t="s">
        <v>1307</v>
      </c>
      <c r="J420" s="1602">
        <v>-68126.600000000006</v>
      </c>
      <c r="K420" s="1602" t="s">
        <v>1248</v>
      </c>
    </row>
    <row r="421" spans="1:11" ht="12.75">
      <c r="A421" s="1602" t="s">
        <v>1236</v>
      </c>
      <c r="B421" s="1602" t="s">
        <v>1240</v>
      </c>
      <c r="C421" s="1602" t="s">
        <v>1238</v>
      </c>
      <c r="D421" s="1602">
        <v>536000</v>
      </c>
      <c r="E421" s="1602" t="s">
        <v>1330</v>
      </c>
      <c r="F421" s="1602" t="s">
        <v>480</v>
      </c>
      <c r="G421" s="1602" t="s">
        <v>1286</v>
      </c>
      <c r="H421" s="1602" t="s">
        <v>796</v>
      </c>
      <c r="I421" s="1602" t="s">
        <v>1307</v>
      </c>
      <c r="J421" s="1602">
        <v>-67461.850000000006</v>
      </c>
      <c r="K421" s="1602" t="s">
        <v>1248</v>
      </c>
    </row>
    <row r="422" spans="1:11" ht="12.75">
      <c r="A422" s="1602" t="s">
        <v>1236</v>
      </c>
      <c r="B422" s="1602" t="s">
        <v>1240</v>
      </c>
      <c r="C422" s="1602" t="s">
        <v>1238</v>
      </c>
      <c r="D422" s="1602">
        <v>536000</v>
      </c>
      <c r="E422" s="1602" t="s">
        <v>1331</v>
      </c>
      <c r="F422" s="1602" t="s">
        <v>480</v>
      </c>
      <c r="G422" s="1602" t="s">
        <v>1286</v>
      </c>
      <c r="H422" s="1602" t="s">
        <v>796</v>
      </c>
      <c r="I422" s="1602" t="s">
        <v>1307</v>
      </c>
      <c r="J422" s="1602">
        <v>-67515.479999999996</v>
      </c>
      <c r="K422" s="1602" t="s">
        <v>1248</v>
      </c>
    </row>
    <row r="423" spans="1:11" ht="12.75">
      <c r="A423" s="1602" t="s">
        <v>1236</v>
      </c>
      <c r="B423" s="1602" t="s">
        <v>1324</v>
      </c>
      <c r="C423" s="1602" t="s">
        <v>1238</v>
      </c>
      <c r="D423" s="1602">
        <v>521100</v>
      </c>
      <c r="E423" s="1602" t="s">
        <v>1329</v>
      </c>
      <c r="F423" s="1602" t="s">
        <v>627</v>
      </c>
      <c r="G423" s="1602" t="s">
        <v>1286</v>
      </c>
      <c r="H423" s="1602" t="s">
        <v>796</v>
      </c>
      <c r="I423" s="1602" t="s">
        <v>1322</v>
      </c>
      <c r="J423" s="1602">
        <v>-3749.1100000000001</v>
      </c>
      <c r="K423" s="1602" t="s">
        <v>1248</v>
      </c>
    </row>
    <row r="424" spans="1:11" ht="12.75">
      <c r="A424" s="1602" t="s">
        <v>1236</v>
      </c>
      <c r="B424" s="1602" t="s">
        <v>1324</v>
      </c>
      <c r="C424" s="1602" t="s">
        <v>1238</v>
      </c>
      <c r="D424" s="1602">
        <v>521100</v>
      </c>
      <c r="E424" s="1602" t="s">
        <v>2773</v>
      </c>
      <c r="F424" s="1602" t="s">
        <v>627</v>
      </c>
      <c r="G424" s="1602" t="s">
        <v>1286</v>
      </c>
      <c r="H424" s="1602" t="s">
        <v>796</v>
      </c>
      <c r="I424" s="1602" t="s">
        <v>1322</v>
      </c>
      <c r="J424" s="1602">
        <v>-3498.3699999999999</v>
      </c>
      <c r="K424" s="1602" t="s">
        <v>1248</v>
      </c>
    </row>
    <row r="425" spans="1:11" ht="12.75">
      <c r="A425" s="1602" t="s">
        <v>1236</v>
      </c>
      <c r="B425" s="1602" t="s">
        <v>1324</v>
      </c>
      <c r="C425" s="1602" t="s">
        <v>1238</v>
      </c>
      <c r="D425" s="1602">
        <v>521100</v>
      </c>
      <c r="E425" s="1602" t="s">
        <v>1330</v>
      </c>
      <c r="F425" s="1602" t="s">
        <v>627</v>
      </c>
      <c r="G425" s="1602" t="s">
        <v>1286</v>
      </c>
      <c r="H425" s="1602" t="s">
        <v>796</v>
      </c>
      <c r="I425" s="1602" t="s">
        <v>1322</v>
      </c>
      <c r="J425" s="1602">
        <v>-2703.77</v>
      </c>
      <c r="K425" s="1602" t="s">
        <v>1248</v>
      </c>
    </row>
    <row r="426" spans="1:11" ht="12.75">
      <c r="A426" s="1602" t="s">
        <v>1236</v>
      </c>
      <c r="B426" s="1602" t="s">
        <v>1324</v>
      </c>
      <c r="C426" s="1602" t="s">
        <v>1238</v>
      </c>
      <c r="D426" s="1602">
        <v>521100</v>
      </c>
      <c r="E426" s="1602" t="s">
        <v>1331</v>
      </c>
      <c r="F426" s="1602" t="s">
        <v>627</v>
      </c>
      <c r="G426" s="1602" t="s">
        <v>1286</v>
      </c>
      <c r="H426" s="1602" t="s">
        <v>796</v>
      </c>
      <c r="I426" s="1602" t="s">
        <v>1322</v>
      </c>
      <c r="J426" s="1602">
        <v>-3953.71</v>
      </c>
      <c r="K426" s="1602" t="s">
        <v>1248</v>
      </c>
    </row>
    <row r="427" spans="1:11" ht="12.75">
      <c r="A427" s="1602" t="s">
        <v>1236</v>
      </c>
      <c r="B427" s="1602" t="s">
        <v>1324</v>
      </c>
      <c r="C427" s="1602" t="s">
        <v>1238</v>
      </c>
      <c r="D427" s="1602">
        <v>536000</v>
      </c>
      <c r="E427" s="1602" t="s">
        <v>1329</v>
      </c>
      <c r="F427" s="1602" t="s">
        <v>480</v>
      </c>
      <c r="G427" s="1602" t="s">
        <v>1286</v>
      </c>
      <c r="H427" s="1602" t="s">
        <v>796</v>
      </c>
      <c r="I427" s="1602" t="s">
        <v>1307</v>
      </c>
      <c r="J427" s="1602">
        <v>-2210.0799999999999</v>
      </c>
      <c r="K427" s="1602" t="s">
        <v>1248</v>
      </c>
    </row>
    <row r="428" spans="1:11" ht="12.75">
      <c r="A428" s="1602" t="s">
        <v>1236</v>
      </c>
      <c r="B428" s="1602" t="s">
        <v>1324</v>
      </c>
      <c r="C428" s="1602" t="s">
        <v>1238</v>
      </c>
      <c r="D428" s="1602">
        <v>536000</v>
      </c>
      <c r="E428" s="1602" t="s">
        <v>2773</v>
      </c>
      <c r="F428" s="1602" t="s">
        <v>480</v>
      </c>
      <c r="G428" s="1602" t="s">
        <v>1286</v>
      </c>
      <c r="H428" s="1602" t="s">
        <v>796</v>
      </c>
      <c r="I428" s="1602" t="s">
        <v>1307</v>
      </c>
      <c r="J428" s="1602">
        <v>-2251.46</v>
      </c>
      <c r="K428" s="1602" t="s">
        <v>1248</v>
      </c>
    </row>
    <row r="429" spans="1:11" ht="12.75">
      <c r="A429" s="1602" t="s">
        <v>1236</v>
      </c>
      <c r="B429" s="1602" t="s">
        <v>1324</v>
      </c>
      <c r="C429" s="1602" t="s">
        <v>1238</v>
      </c>
      <c r="D429" s="1602">
        <v>536000</v>
      </c>
      <c r="E429" s="1602" t="s">
        <v>1330</v>
      </c>
      <c r="F429" s="1602" t="s">
        <v>480</v>
      </c>
      <c r="G429" s="1602" t="s">
        <v>1286</v>
      </c>
      <c r="H429" s="1602" t="s">
        <v>796</v>
      </c>
      <c r="I429" s="1602" t="s">
        <v>1307</v>
      </c>
      <c r="J429" s="1602">
        <v>-2421.8299999999999</v>
      </c>
      <c r="K429" s="1602" t="s">
        <v>1248</v>
      </c>
    </row>
    <row r="430" spans="1:11" ht="12.75">
      <c r="A430" s="1602" t="s">
        <v>1236</v>
      </c>
      <c r="B430" s="1602" t="s">
        <v>1324</v>
      </c>
      <c r="C430" s="1602" t="s">
        <v>1238</v>
      </c>
      <c r="D430" s="1602">
        <v>536000</v>
      </c>
      <c r="E430" s="1602" t="s">
        <v>1331</v>
      </c>
      <c r="F430" s="1602" t="s">
        <v>480</v>
      </c>
      <c r="G430" s="1602" t="s">
        <v>1286</v>
      </c>
      <c r="H430" s="1602" t="s">
        <v>796</v>
      </c>
      <c r="I430" s="1602" t="s">
        <v>1307</v>
      </c>
      <c r="J430" s="1602">
        <v>-2101.6700000000001</v>
      </c>
      <c r="K430" s="1602" t="s">
        <v>1248</v>
      </c>
    </row>
    <row r="431" spans="1:11" ht="12.75">
      <c r="A431" s="1602" t="s">
        <v>1236</v>
      </c>
      <c r="B431" s="1602" t="s">
        <v>1254</v>
      </c>
      <c r="C431" s="1602" t="s">
        <v>116</v>
      </c>
      <c r="D431" s="1602">
        <v>461100</v>
      </c>
      <c r="E431" s="1602" t="s">
        <v>1329</v>
      </c>
      <c r="F431" s="1602" t="s">
        <v>627</v>
      </c>
      <c r="G431" s="1602" t="s">
        <v>1286</v>
      </c>
      <c r="H431" s="1602" t="s">
        <v>796</v>
      </c>
      <c r="I431" s="1602" t="s">
        <v>475</v>
      </c>
      <c r="J431" s="1602">
        <v>-546470.42000000004</v>
      </c>
      <c r="K431" s="1602" t="s">
        <v>1248</v>
      </c>
    </row>
    <row r="432" spans="1:11" ht="12.75">
      <c r="A432" s="1602" t="s">
        <v>1236</v>
      </c>
      <c r="B432" s="1602" t="s">
        <v>1254</v>
      </c>
      <c r="C432" s="1602" t="s">
        <v>116</v>
      </c>
      <c r="D432" s="1602">
        <v>461100</v>
      </c>
      <c r="E432" s="1602" t="s">
        <v>2773</v>
      </c>
      <c r="F432" s="1602" t="s">
        <v>627</v>
      </c>
      <c r="G432" s="1602" t="s">
        <v>1286</v>
      </c>
      <c r="H432" s="1602" t="s">
        <v>796</v>
      </c>
      <c r="I432" s="1602" t="s">
        <v>475</v>
      </c>
      <c r="J432" s="1602">
        <v>-572166.28000000003</v>
      </c>
      <c r="K432" s="1602" t="s">
        <v>1248</v>
      </c>
    </row>
    <row r="433" spans="1:11" ht="12.75">
      <c r="A433" s="1602" t="s">
        <v>1236</v>
      </c>
      <c r="B433" s="1602" t="s">
        <v>1254</v>
      </c>
      <c r="C433" s="1602" t="s">
        <v>116</v>
      </c>
      <c r="D433" s="1602">
        <v>461100</v>
      </c>
      <c r="E433" s="1602" t="s">
        <v>1330</v>
      </c>
      <c r="F433" s="1602" t="s">
        <v>627</v>
      </c>
      <c r="G433" s="1602" t="s">
        <v>1286</v>
      </c>
      <c r="H433" s="1602" t="s">
        <v>796</v>
      </c>
      <c r="I433" s="1602" t="s">
        <v>475</v>
      </c>
      <c r="J433" s="1602">
        <v>-533323.02000000002</v>
      </c>
      <c r="K433" s="1602" t="s">
        <v>1248</v>
      </c>
    </row>
    <row r="434" spans="1:11" ht="12.75">
      <c r="A434" s="1602" t="s">
        <v>1236</v>
      </c>
      <c r="B434" s="1602" t="s">
        <v>1254</v>
      </c>
      <c r="C434" s="1602" t="s">
        <v>116</v>
      </c>
      <c r="D434" s="1602">
        <v>461100</v>
      </c>
      <c r="E434" s="1602" t="s">
        <v>1331</v>
      </c>
      <c r="F434" s="1602" t="s">
        <v>627</v>
      </c>
      <c r="G434" s="1602" t="s">
        <v>1286</v>
      </c>
      <c r="H434" s="1602" t="s">
        <v>796</v>
      </c>
      <c r="I434" s="1602" t="s">
        <v>475</v>
      </c>
      <c r="J434" s="1602">
        <v>-555969.01000000001</v>
      </c>
      <c r="K434" s="1602" t="s">
        <v>1248</v>
      </c>
    </row>
    <row r="435" spans="1:11" ht="12.75">
      <c r="A435" s="1602" t="s">
        <v>1236</v>
      </c>
      <c r="B435" s="1602" t="s">
        <v>1254</v>
      </c>
      <c r="C435" s="1602" t="s">
        <v>116</v>
      </c>
      <c r="D435" s="1602">
        <v>461200</v>
      </c>
      <c r="E435" s="1602" t="s">
        <v>1329</v>
      </c>
      <c r="F435" s="1602" t="s">
        <v>631</v>
      </c>
      <c r="G435" s="1602" t="s">
        <v>1286</v>
      </c>
      <c r="H435" s="1602" t="s">
        <v>796</v>
      </c>
      <c r="I435" s="1602" t="s">
        <v>475</v>
      </c>
      <c r="J435" s="1602">
        <v>-94441.369999999995</v>
      </c>
      <c r="K435" s="1602" t="s">
        <v>1248</v>
      </c>
    </row>
    <row r="436" spans="1:11" ht="12.75">
      <c r="A436" s="1602" t="s">
        <v>1236</v>
      </c>
      <c r="B436" s="1602" t="s">
        <v>1254</v>
      </c>
      <c r="C436" s="1602" t="s">
        <v>116</v>
      </c>
      <c r="D436" s="1602">
        <v>461200</v>
      </c>
      <c r="E436" s="1602" t="s">
        <v>2773</v>
      </c>
      <c r="F436" s="1602" t="s">
        <v>631</v>
      </c>
      <c r="G436" s="1602" t="s">
        <v>1286</v>
      </c>
      <c r="H436" s="1602" t="s">
        <v>796</v>
      </c>
      <c r="I436" s="1602" t="s">
        <v>475</v>
      </c>
      <c r="J436" s="1602">
        <v>-102742.39</v>
      </c>
      <c r="K436" s="1602" t="s">
        <v>1248</v>
      </c>
    </row>
    <row r="437" spans="1:11" ht="12.75">
      <c r="A437" s="1602" t="s">
        <v>1236</v>
      </c>
      <c r="B437" s="1602" t="s">
        <v>1254</v>
      </c>
      <c r="C437" s="1602" t="s">
        <v>116</v>
      </c>
      <c r="D437" s="1602">
        <v>461200</v>
      </c>
      <c r="E437" s="1602" t="s">
        <v>1330</v>
      </c>
      <c r="F437" s="1602" t="s">
        <v>631</v>
      </c>
      <c r="G437" s="1602" t="s">
        <v>1286</v>
      </c>
      <c r="H437" s="1602" t="s">
        <v>796</v>
      </c>
      <c r="I437" s="1602" t="s">
        <v>475</v>
      </c>
      <c r="J437" s="1602">
        <v>-107381.92999999999</v>
      </c>
      <c r="K437" s="1602" t="s">
        <v>1248</v>
      </c>
    </row>
    <row r="438" spans="1:11" ht="12.75">
      <c r="A438" s="1602" t="s">
        <v>1236</v>
      </c>
      <c r="B438" s="1602" t="s">
        <v>1254</v>
      </c>
      <c r="C438" s="1602" t="s">
        <v>116</v>
      </c>
      <c r="D438" s="1602">
        <v>461200</v>
      </c>
      <c r="E438" s="1602" t="s">
        <v>1331</v>
      </c>
      <c r="F438" s="1602" t="s">
        <v>631</v>
      </c>
      <c r="G438" s="1602" t="s">
        <v>1286</v>
      </c>
      <c r="H438" s="1602" t="s">
        <v>796</v>
      </c>
      <c r="I438" s="1602" t="s">
        <v>475</v>
      </c>
      <c r="J438" s="1602">
        <v>-113898.67</v>
      </c>
      <c r="K438" s="1602" t="s">
        <v>1248</v>
      </c>
    </row>
    <row r="439" spans="1:11" ht="12.75">
      <c r="A439" s="1602" t="s">
        <v>1236</v>
      </c>
      <c r="B439" s="1602" t="s">
        <v>1254</v>
      </c>
      <c r="C439" s="1602" t="s">
        <v>116</v>
      </c>
      <c r="D439" s="1602">
        <v>461300</v>
      </c>
      <c r="E439" s="1602" t="s">
        <v>1329</v>
      </c>
      <c r="F439" s="1602" t="s">
        <v>634</v>
      </c>
      <c r="G439" s="1602" t="s">
        <v>1286</v>
      </c>
      <c r="H439" s="1602" t="s">
        <v>796</v>
      </c>
      <c r="I439" s="1602" t="s">
        <v>475</v>
      </c>
      <c r="J439" s="1602">
        <v>-68425.910000000003</v>
      </c>
      <c r="K439" s="1602" t="s">
        <v>1248</v>
      </c>
    </row>
    <row r="440" spans="1:11" ht="12.75">
      <c r="A440" s="1602" t="s">
        <v>1236</v>
      </c>
      <c r="B440" s="1602" t="s">
        <v>1254</v>
      </c>
      <c r="C440" s="1602" t="s">
        <v>116</v>
      </c>
      <c r="D440" s="1602">
        <v>461300</v>
      </c>
      <c r="E440" s="1602" t="s">
        <v>2773</v>
      </c>
      <c r="F440" s="1602" t="s">
        <v>634</v>
      </c>
      <c r="G440" s="1602" t="s">
        <v>1286</v>
      </c>
      <c r="H440" s="1602" t="s">
        <v>796</v>
      </c>
      <c r="I440" s="1602" t="s">
        <v>475</v>
      </c>
      <c r="J440" s="1602">
        <v>-54401.800000000003</v>
      </c>
      <c r="K440" s="1602" t="s">
        <v>1248</v>
      </c>
    </row>
    <row r="441" spans="1:11" ht="12.75">
      <c r="A441" s="1602" t="s">
        <v>1236</v>
      </c>
      <c r="B441" s="1602" t="s">
        <v>1254</v>
      </c>
      <c r="C441" s="1602" t="s">
        <v>116</v>
      </c>
      <c r="D441" s="1602">
        <v>461300</v>
      </c>
      <c r="E441" s="1602" t="s">
        <v>1330</v>
      </c>
      <c r="F441" s="1602" t="s">
        <v>634</v>
      </c>
      <c r="G441" s="1602" t="s">
        <v>1286</v>
      </c>
      <c r="H441" s="1602" t="s">
        <v>796</v>
      </c>
      <c r="I441" s="1602" t="s">
        <v>475</v>
      </c>
      <c r="J441" s="1602">
        <v>-54442.360000000001</v>
      </c>
      <c r="K441" s="1602" t="s">
        <v>1248</v>
      </c>
    </row>
    <row r="442" spans="1:11" ht="12.75">
      <c r="A442" s="1602" t="s">
        <v>1236</v>
      </c>
      <c r="B442" s="1602" t="s">
        <v>1254</v>
      </c>
      <c r="C442" s="1602" t="s">
        <v>116</v>
      </c>
      <c r="D442" s="1602">
        <v>461300</v>
      </c>
      <c r="E442" s="1602" t="s">
        <v>1331</v>
      </c>
      <c r="F442" s="1602" t="s">
        <v>634</v>
      </c>
      <c r="G442" s="1602" t="s">
        <v>1286</v>
      </c>
      <c r="H442" s="1602" t="s">
        <v>796</v>
      </c>
      <c r="I442" s="1602" t="s">
        <v>475</v>
      </c>
      <c r="J442" s="1602">
        <v>-56993.550000000003</v>
      </c>
      <c r="K442" s="1602" t="s">
        <v>1248</v>
      </c>
    </row>
    <row r="443" spans="1:11" ht="12.75">
      <c r="A443" s="1602" t="s">
        <v>1236</v>
      </c>
      <c r="B443" s="1602" t="s">
        <v>1254</v>
      </c>
      <c r="C443" s="1602" t="s">
        <v>116</v>
      </c>
      <c r="D443" s="1602">
        <v>461400</v>
      </c>
      <c r="E443" s="1602" t="s">
        <v>1329</v>
      </c>
      <c r="F443" s="1602" t="s">
        <v>638</v>
      </c>
      <c r="G443" s="1602" t="s">
        <v>1286</v>
      </c>
      <c r="H443" s="1602" t="s">
        <v>796</v>
      </c>
      <c r="I443" s="1602" t="s">
        <v>475</v>
      </c>
      <c r="J443" s="1602">
        <v>-11312.58</v>
      </c>
      <c r="K443" s="1602" t="s">
        <v>1248</v>
      </c>
    </row>
    <row r="444" spans="1:11" ht="12.75">
      <c r="A444" s="1602" t="s">
        <v>1236</v>
      </c>
      <c r="B444" s="1602" t="s">
        <v>1254</v>
      </c>
      <c r="C444" s="1602" t="s">
        <v>116</v>
      </c>
      <c r="D444" s="1602">
        <v>461400</v>
      </c>
      <c r="E444" s="1602" t="s">
        <v>2773</v>
      </c>
      <c r="F444" s="1602" t="s">
        <v>638</v>
      </c>
      <c r="G444" s="1602" t="s">
        <v>1286</v>
      </c>
      <c r="H444" s="1602" t="s">
        <v>796</v>
      </c>
      <c r="I444" s="1602" t="s">
        <v>475</v>
      </c>
      <c r="J444" s="1602">
        <v>-9846.5499999999993</v>
      </c>
      <c r="K444" s="1602" t="s">
        <v>1248</v>
      </c>
    </row>
    <row r="445" spans="1:11" ht="12.75">
      <c r="A445" s="1602" t="s">
        <v>1236</v>
      </c>
      <c r="B445" s="1602" t="s">
        <v>1254</v>
      </c>
      <c r="C445" s="1602" t="s">
        <v>116</v>
      </c>
      <c r="D445" s="1602">
        <v>461400</v>
      </c>
      <c r="E445" s="1602" t="s">
        <v>1330</v>
      </c>
      <c r="F445" s="1602" t="s">
        <v>638</v>
      </c>
      <c r="G445" s="1602" t="s">
        <v>1286</v>
      </c>
      <c r="H445" s="1602" t="s">
        <v>796</v>
      </c>
      <c r="I445" s="1602" t="s">
        <v>475</v>
      </c>
      <c r="J445" s="1602">
        <v>-11861.780000000001</v>
      </c>
      <c r="K445" s="1602" t="s">
        <v>1248</v>
      </c>
    </row>
    <row r="446" spans="1:11" ht="12.75">
      <c r="A446" s="1602" t="s">
        <v>1236</v>
      </c>
      <c r="B446" s="1602" t="s">
        <v>1254</v>
      </c>
      <c r="C446" s="1602" t="s">
        <v>116</v>
      </c>
      <c r="D446" s="1602">
        <v>461400</v>
      </c>
      <c r="E446" s="1602" t="s">
        <v>1331</v>
      </c>
      <c r="F446" s="1602" t="s">
        <v>638</v>
      </c>
      <c r="G446" s="1602" t="s">
        <v>1286</v>
      </c>
      <c r="H446" s="1602" t="s">
        <v>796</v>
      </c>
      <c r="I446" s="1602" t="s">
        <v>475</v>
      </c>
      <c r="J446" s="1602">
        <v>-12037.200000000001</v>
      </c>
      <c r="K446" s="1602" t="s">
        <v>1248</v>
      </c>
    </row>
    <row r="447" spans="1:11" ht="12.75">
      <c r="A447" s="1602" t="s">
        <v>1236</v>
      </c>
      <c r="B447" s="1602" t="s">
        <v>1254</v>
      </c>
      <c r="C447" s="1602" t="s">
        <v>116</v>
      </c>
      <c r="D447" s="1602">
        <v>461605</v>
      </c>
      <c r="E447" s="1602" t="s">
        <v>1329</v>
      </c>
      <c r="F447" s="1602" t="s">
        <v>631</v>
      </c>
      <c r="G447" s="1602" t="s">
        <v>1286</v>
      </c>
      <c r="H447" s="1602" t="s">
        <v>796</v>
      </c>
      <c r="I447" s="1602" t="s">
        <v>475</v>
      </c>
      <c r="J447" s="1602">
        <v>-391.67000000000002</v>
      </c>
      <c r="K447" s="1602" t="s">
        <v>1248</v>
      </c>
    </row>
    <row r="448" spans="1:11" ht="12.75">
      <c r="A448" s="1602" t="s">
        <v>1236</v>
      </c>
      <c r="B448" s="1602" t="s">
        <v>1254</v>
      </c>
      <c r="C448" s="1602" t="s">
        <v>116</v>
      </c>
      <c r="D448" s="1602">
        <v>461605</v>
      </c>
      <c r="E448" s="1602" t="s">
        <v>2773</v>
      </c>
      <c r="F448" s="1602" t="s">
        <v>631</v>
      </c>
      <c r="G448" s="1602" t="s">
        <v>1286</v>
      </c>
      <c r="H448" s="1602" t="s">
        <v>796</v>
      </c>
      <c r="I448" s="1602" t="s">
        <v>475</v>
      </c>
      <c r="J448" s="1602">
        <v>-356.17000000000002</v>
      </c>
      <c r="K448" s="1602" t="s">
        <v>1248</v>
      </c>
    </row>
    <row r="449" spans="1:11" ht="12.75">
      <c r="A449" s="1602" t="s">
        <v>1236</v>
      </c>
      <c r="B449" s="1602" t="s">
        <v>1254</v>
      </c>
      <c r="C449" s="1602" t="s">
        <v>116</v>
      </c>
      <c r="D449" s="1602">
        <v>461605</v>
      </c>
      <c r="E449" s="1602" t="s">
        <v>1330</v>
      </c>
      <c r="F449" s="1602" t="s">
        <v>631</v>
      </c>
      <c r="G449" s="1602" t="s">
        <v>1286</v>
      </c>
      <c r="H449" s="1602" t="s">
        <v>796</v>
      </c>
      <c r="I449" s="1602" t="s">
        <v>475</v>
      </c>
      <c r="J449" s="1602">
        <v>-952.24000000000001</v>
      </c>
      <c r="K449" s="1602" t="s">
        <v>1248</v>
      </c>
    </row>
    <row r="450" spans="1:11" ht="12.75">
      <c r="A450" s="1602" t="s">
        <v>1236</v>
      </c>
      <c r="B450" s="1602" t="s">
        <v>1254</v>
      </c>
      <c r="C450" s="1602" t="s">
        <v>116</v>
      </c>
      <c r="D450" s="1602">
        <v>461605</v>
      </c>
      <c r="E450" s="1602" t="s">
        <v>1331</v>
      </c>
      <c r="F450" s="1602" t="s">
        <v>631</v>
      </c>
      <c r="G450" s="1602" t="s">
        <v>1286</v>
      </c>
      <c r="H450" s="1602" t="s">
        <v>796</v>
      </c>
      <c r="I450" s="1602" t="s">
        <v>475</v>
      </c>
      <c r="J450" s="1602">
        <v>-1302.54</v>
      </c>
      <c r="K450" s="1602" t="s">
        <v>1248</v>
      </c>
    </row>
    <row r="451" spans="1:11" ht="12.75">
      <c r="A451" s="1602" t="s">
        <v>1236</v>
      </c>
      <c r="B451" s="1602" t="s">
        <v>1254</v>
      </c>
      <c r="C451" s="1602" t="s">
        <v>116</v>
      </c>
      <c r="D451" s="1602">
        <v>462100</v>
      </c>
      <c r="E451" s="1602" t="s">
        <v>1329</v>
      </c>
      <c r="F451" s="1602" t="s">
        <v>479</v>
      </c>
      <c r="G451" s="1602" t="s">
        <v>1286</v>
      </c>
      <c r="H451" s="1602" t="s">
        <v>796</v>
      </c>
      <c r="I451" s="1602" t="s">
        <v>479</v>
      </c>
      <c r="J451" s="1602">
        <v>-48326.669999999998</v>
      </c>
      <c r="K451" s="1602" t="s">
        <v>1248</v>
      </c>
    </row>
    <row r="452" spans="1:11" ht="12.75">
      <c r="A452" s="1602" t="s">
        <v>1236</v>
      </c>
      <c r="B452" s="1602" t="s">
        <v>1254</v>
      </c>
      <c r="C452" s="1602" t="s">
        <v>116</v>
      </c>
      <c r="D452" s="1602">
        <v>462100</v>
      </c>
      <c r="E452" s="1602" t="s">
        <v>2773</v>
      </c>
      <c r="F452" s="1602" t="s">
        <v>479</v>
      </c>
      <c r="G452" s="1602" t="s">
        <v>1286</v>
      </c>
      <c r="H452" s="1602" t="s">
        <v>796</v>
      </c>
      <c r="I452" s="1602" t="s">
        <v>479</v>
      </c>
      <c r="J452" s="1602">
        <v>-49899.879999999997</v>
      </c>
      <c r="K452" s="1602" t="s">
        <v>1248</v>
      </c>
    </row>
    <row r="453" spans="1:11" ht="12.75">
      <c r="A453" s="1602" t="s">
        <v>1236</v>
      </c>
      <c r="B453" s="1602" t="s">
        <v>1254</v>
      </c>
      <c r="C453" s="1602" t="s">
        <v>116</v>
      </c>
      <c r="D453" s="1602">
        <v>462100</v>
      </c>
      <c r="E453" s="1602" t="s">
        <v>1330</v>
      </c>
      <c r="F453" s="1602" t="s">
        <v>479</v>
      </c>
      <c r="G453" s="1602" t="s">
        <v>1286</v>
      </c>
      <c r="H453" s="1602" t="s">
        <v>796</v>
      </c>
      <c r="I453" s="1602" t="s">
        <v>479</v>
      </c>
      <c r="J453" s="1602">
        <v>-48322.75</v>
      </c>
      <c r="K453" s="1602" t="s">
        <v>1248</v>
      </c>
    </row>
    <row r="454" spans="1:11" ht="12.75">
      <c r="A454" s="1602" t="s">
        <v>1236</v>
      </c>
      <c r="B454" s="1602" t="s">
        <v>1254</v>
      </c>
      <c r="C454" s="1602" t="s">
        <v>116</v>
      </c>
      <c r="D454" s="1602">
        <v>462100</v>
      </c>
      <c r="E454" s="1602" t="s">
        <v>1331</v>
      </c>
      <c r="F454" s="1602" t="s">
        <v>479</v>
      </c>
      <c r="G454" s="1602" t="s">
        <v>1286</v>
      </c>
      <c r="H454" s="1602" t="s">
        <v>796</v>
      </c>
      <c r="I454" s="1602" t="s">
        <v>479</v>
      </c>
      <c r="J454" s="1602">
        <v>-49910.980000000003</v>
      </c>
      <c r="K454" s="1602" t="s">
        <v>1248</v>
      </c>
    </row>
    <row r="455" spans="1:11" ht="12.75">
      <c r="A455" s="1602" t="s">
        <v>1236</v>
      </c>
      <c r="B455" s="1602" t="s">
        <v>1254</v>
      </c>
      <c r="C455" s="1602" t="s">
        <v>116</v>
      </c>
      <c r="D455" s="1602">
        <v>462200</v>
      </c>
      <c r="E455" s="1602" t="s">
        <v>1329</v>
      </c>
      <c r="F455" s="1602" t="s">
        <v>478</v>
      </c>
      <c r="G455" s="1602" t="s">
        <v>1286</v>
      </c>
      <c r="H455" s="1602" t="s">
        <v>796</v>
      </c>
      <c r="I455" s="1602" t="s">
        <v>478</v>
      </c>
      <c r="J455" s="1602">
        <v>-39422.75</v>
      </c>
      <c r="K455" s="1602" t="s">
        <v>1248</v>
      </c>
    </row>
    <row r="456" spans="1:11" ht="12.75">
      <c r="A456" s="1602" t="s">
        <v>1236</v>
      </c>
      <c r="B456" s="1602" t="s">
        <v>1254</v>
      </c>
      <c r="C456" s="1602" t="s">
        <v>116</v>
      </c>
      <c r="D456" s="1602">
        <v>462200</v>
      </c>
      <c r="E456" s="1602" t="s">
        <v>2773</v>
      </c>
      <c r="F456" s="1602" t="s">
        <v>478</v>
      </c>
      <c r="G456" s="1602" t="s">
        <v>1286</v>
      </c>
      <c r="H456" s="1602" t="s">
        <v>796</v>
      </c>
      <c r="I456" s="1602" t="s">
        <v>478</v>
      </c>
      <c r="J456" s="1602">
        <v>-34853.620000000003</v>
      </c>
      <c r="K456" s="1602" t="s">
        <v>1248</v>
      </c>
    </row>
    <row r="457" spans="1:11" ht="12.75">
      <c r="A457" s="1602" t="s">
        <v>1236</v>
      </c>
      <c r="B457" s="1602" t="s">
        <v>1254</v>
      </c>
      <c r="C457" s="1602" t="s">
        <v>116</v>
      </c>
      <c r="D457" s="1602">
        <v>462200</v>
      </c>
      <c r="E457" s="1602" t="s">
        <v>1330</v>
      </c>
      <c r="F457" s="1602" t="s">
        <v>478</v>
      </c>
      <c r="G457" s="1602" t="s">
        <v>1286</v>
      </c>
      <c r="H457" s="1602" t="s">
        <v>796</v>
      </c>
      <c r="I457" s="1602" t="s">
        <v>478</v>
      </c>
      <c r="J457" s="1602">
        <v>-30755.060000000001</v>
      </c>
      <c r="K457" s="1602" t="s">
        <v>1248</v>
      </c>
    </row>
    <row r="458" spans="1:11" ht="12.75">
      <c r="A458" s="1602" t="s">
        <v>1236</v>
      </c>
      <c r="B458" s="1602" t="s">
        <v>1254</v>
      </c>
      <c r="C458" s="1602" t="s">
        <v>116</v>
      </c>
      <c r="D458" s="1602">
        <v>462200</v>
      </c>
      <c r="E458" s="1602" t="s">
        <v>1331</v>
      </c>
      <c r="F458" s="1602" t="s">
        <v>478</v>
      </c>
      <c r="G458" s="1602" t="s">
        <v>1286</v>
      </c>
      <c r="H458" s="1602" t="s">
        <v>796</v>
      </c>
      <c r="I458" s="1602" t="s">
        <v>478</v>
      </c>
      <c r="J458" s="1602">
        <v>-38953.410000000003</v>
      </c>
      <c r="K458" s="1602" t="s">
        <v>1248</v>
      </c>
    </row>
    <row r="459" spans="1:11" ht="12.75">
      <c r="A459" s="1602" t="s">
        <v>1236</v>
      </c>
      <c r="B459" s="1602" t="s">
        <v>1254</v>
      </c>
      <c r="C459" s="1602" t="s">
        <v>116</v>
      </c>
      <c r="D459" s="1602">
        <v>471010</v>
      </c>
      <c r="E459" s="1602" t="s">
        <v>1329</v>
      </c>
      <c r="F459" s="1602" t="s">
        <v>480</v>
      </c>
      <c r="G459" s="1602" t="s">
        <v>1286</v>
      </c>
      <c r="H459" s="1602" t="s">
        <v>796</v>
      </c>
      <c r="I459" s="1602" t="s">
        <v>480</v>
      </c>
      <c r="J459" s="1602">
        <v>-500</v>
      </c>
      <c r="K459" s="1602" t="s">
        <v>1248</v>
      </c>
    </row>
    <row r="460" spans="1:11" ht="12.75">
      <c r="A460" s="1602" t="s">
        <v>1236</v>
      </c>
      <c r="B460" s="1602" t="s">
        <v>1254</v>
      </c>
      <c r="C460" s="1602" t="s">
        <v>116</v>
      </c>
      <c r="D460" s="1602">
        <v>471010</v>
      </c>
      <c r="E460" s="1602" t="s">
        <v>2773</v>
      </c>
      <c r="F460" s="1602" t="s">
        <v>480</v>
      </c>
      <c r="G460" s="1602" t="s">
        <v>1286</v>
      </c>
      <c r="H460" s="1602" t="s">
        <v>796</v>
      </c>
      <c r="I460" s="1602" t="s">
        <v>480</v>
      </c>
      <c r="J460" s="1602">
        <v>-950</v>
      </c>
      <c r="K460" s="1602" t="s">
        <v>1248</v>
      </c>
    </row>
    <row r="461" spans="1:11" ht="12.75">
      <c r="A461" s="1602" t="s">
        <v>1236</v>
      </c>
      <c r="B461" s="1602" t="s">
        <v>1254</v>
      </c>
      <c r="C461" s="1602" t="s">
        <v>116</v>
      </c>
      <c r="D461" s="1602">
        <v>471010</v>
      </c>
      <c r="E461" s="1602" t="s">
        <v>1330</v>
      </c>
      <c r="F461" s="1602" t="s">
        <v>480</v>
      </c>
      <c r="G461" s="1602" t="s">
        <v>1286</v>
      </c>
      <c r="H461" s="1602" t="s">
        <v>796</v>
      </c>
      <c r="I461" s="1602" t="s">
        <v>480</v>
      </c>
      <c r="J461" s="1602">
        <v>-1150</v>
      </c>
      <c r="K461" s="1602" t="s">
        <v>1248</v>
      </c>
    </row>
    <row r="462" spans="1:11" ht="12.75">
      <c r="A462" s="1602" t="s">
        <v>1236</v>
      </c>
      <c r="B462" s="1602" t="s">
        <v>1254</v>
      </c>
      <c r="C462" s="1602" t="s">
        <v>116</v>
      </c>
      <c r="D462" s="1602">
        <v>471010</v>
      </c>
      <c r="E462" s="1602" t="s">
        <v>1331</v>
      </c>
      <c r="F462" s="1602" t="s">
        <v>480</v>
      </c>
      <c r="G462" s="1602" t="s">
        <v>1286</v>
      </c>
      <c r="H462" s="1602" t="s">
        <v>796</v>
      </c>
      <c r="I462" s="1602" t="s">
        <v>480</v>
      </c>
      <c r="J462" s="1602">
        <v>-750</v>
      </c>
      <c r="K462" s="1602" t="s">
        <v>1248</v>
      </c>
    </row>
    <row r="463" spans="1:11" ht="12.75">
      <c r="A463" s="1602" t="s">
        <v>1236</v>
      </c>
      <c r="B463" s="1602" t="s">
        <v>1254</v>
      </c>
      <c r="C463" s="1602" t="s">
        <v>116</v>
      </c>
      <c r="D463" s="1602">
        <v>471100</v>
      </c>
      <c r="E463" s="1602" t="s">
        <v>1329</v>
      </c>
      <c r="F463" s="1602" t="s">
        <v>189</v>
      </c>
      <c r="G463" s="1602" t="s">
        <v>1286</v>
      </c>
      <c r="H463" s="1602" t="s">
        <v>796</v>
      </c>
      <c r="I463" s="1602" t="s">
        <v>477</v>
      </c>
      <c r="J463" s="1602">
        <v>-43344.699999999997</v>
      </c>
      <c r="K463" s="1602" t="s">
        <v>1248</v>
      </c>
    </row>
    <row r="464" spans="1:11" ht="12.75">
      <c r="A464" s="1602" t="s">
        <v>1236</v>
      </c>
      <c r="B464" s="1602" t="s">
        <v>1254</v>
      </c>
      <c r="C464" s="1602" t="s">
        <v>116</v>
      </c>
      <c r="D464" s="1602">
        <v>471100</v>
      </c>
      <c r="E464" s="1602" t="s">
        <v>2773</v>
      </c>
      <c r="F464" s="1602" t="s">
        <v>189</v>
      </c>
      <c r="G464" s="1602" t="s">
        <v>1286</v>
      </c>
      <c r="H464" s="1602" t="s">
        <v>796</v>
      </c>
      <c r="I464" s="1602" t="s">
        <v>477</v>
      </c>
      <c r="J464" s="1602">
        <v>-43140.080000000002</v>
      </c>
      <c r="K464" s="1602" t="s">
        <v>1248</v>
      </c>
    </row>
    <row r="465" spans="1:11" ht="12.75">
      <c r="A465" s="1602" t="s">
        <v>1236</v>
      </c>
      <c r="B465" s="1602" t="s">
        <v>1254</v>
      </c>
      <c r="C465" s="1602" t="s">
        <v>116</v>
      </c>
      <c r="D465" s="1602">
        <v>471100</v>
      </c>
      <c r="E465" s="1602" t="s">
        <v>1330</v>
      </c>
      <c r="F465" s="1602" t="s">
        <v>189</v>
      </c>
      <c r="G465" s="1602" t="s">
        <v>1286</v>
      </c>
      <c r="H465" s="1602" t="s">
        <v>796</v>
      </c>
      <c r="I465" s="1602" t="s">
        <v>477</v>
      </c>
      <c r="J465" s="1602">
        <v>-43631.410000000003</v>
      </c>
      <c r="K465" s="1602" t="s">
        <v>1248</v>
      </c>
    </row>
    <row r="466" spans="1:11" ht="12.75">
      <c r="A466" s="1602" t="s">
        <v>1236</v>
      </c>
      <c r="B466" s="1602" t="s">
        <v>1254</v>
      </c>
      <c r="C466" s="1602" t="s">
        <v>116</v>
      </c>
      <c r="D466" s="1602">
        <v>471100</v>
      </c>
      <c r="E466" s="1602" t="s">
        <v>1331</v>
      </c>
      <c r="F466" s="1602" t="s">
        <v>189</v>
      </c>
      <c r="G466" s="1602" t="s">
        <v>1286</v>
      </c>
      <c r="H466" s="1602" t="s">
        <v>796</v>
      </c>
      <c r="I466" s="1602" t="s">
        <v>477</v>
      </c>
      <c r="J466" s="1602">
        <v>-43132.93</v>
      </c>
      <c r="K466" s="1602" t="s">
        <v>1248</v>
      </c>
    </row>
    <row r="467" spans="1:11" ht="12.75">
      <c r="A467" s="1602" t="s">
        <v>1236</v>
      </c>
      <c r="B467" s="1602" t="s">
        <v>1325</v>
      </c>
      <c r="C467" s="1602" t="s">
        <v>1238</v>
      </c>
      <c r="D467" s="1602">
        <v>521100</v>
      </c>
      <c r="E467" s="1602" t="s">
        <v>1329</v>
      </c>
      <c r="F467" s="1602" t="s">
        <v>627</v>
      </c>
      <c r="G467" s="1602" t="s">
        <v>1286</v>
      </c>
      <c r="H467" s="1602" t="s">
        <v>796</v>
      </c>
      <c r="I467" s="1602" t="s">
        <v>1322</v>
      </c>
      <c r="J467" s="1602">
        <v>-1277.7</v>
      </c>
      <c r="K467" s="1602" t="s">
        <v>1248</v>
      </c>
    </row>
    <row r="468" spans="1:11" ht="12.75">
      <c r="A468" s="1602" t="s">
        <v>1236</v>
      </c>
      <c r="B468" s="1602" t="s">
        <v>1325</v>
      </c>
      <c r="C468" s="1602" t="s">
        <v>1238</v>
      </c>
      <c r="D468" s="1602">
        <v>521100</v>
      </c>
      <c r="E468" s="1602" t="s">
        <v>2773</v>
      </c>
      <c r="F468" s="1602" t="s">
        <v>627</v>
      </c>
      <c r="G468" s="1602" t="s">
        <v>1286</v>
      </c>
      <c r="H468" s="1602" t="s">
        <v>796</v>
      </c>
      <c r="I468" s="1602" t="s">
        <v>1322</v>
      </c>
      <c r="J468" s="1602">
        <v>-1087.8</v>
      </c>
      <c r="K468" s="1602" t="s">
        <v>1248</v>
      </c>
    </row>
    <row r="469" spans="1:11" ht="12.75">
      <c r="A469" s="1602" t="s">
        <v>1236</v>
      </c>
      <c r="B469" s="1602" t="s">
        <v>1325</v>
      </c>
      <c r="C469" s="1602" t="s">
        <v>1238</v>
      </c>
      <c r="D469" s="1602">
        <v>521100</v>
      </c>
      <c r="E469" s="1602" t="s">
        <v>1330</v>
      </c>
      <c r="F469" s="1602" t="s">
        <v>627</v>
      </c>
      <c r="G469" s="1602" t="s">
        <v>1286</v>
      </c>
      <c r="H469" s="1602" t="s">
        <v>796</v>
      </c>
      <c r="I469" s="1602" t="s">
        <v>1322</v>
      </c>
      <c r="J469" s="1602">
        <v>-896.10000000000002</v>
      </c>
      <c r="K469" s="1602" t="s">
        <v>1248</v>
      </c>
    </row>
    <row r="470" spans="1:11" ht="12.75">
      <c r="A470" s="1602" t="s">
        <v>1236</v>
      </c>
      <c r="B470" s="1602" t="s">
        <v>1325</v>
      </c>
      <c r="C470" s="1602" t="s">
        <v>1238</v>
      </c>
      <c r="D470" s="1602">
        <v>521100</v>
      </c>
      <c r="E470" s="1602" t="s">
        <v>1331</v>
      </c>
      <c r="F470" s="1602" t="s">
        <v>627</v>
      </c>
      <c r="G470" s="1602" t="s">
        <v>1286</v>
      </c>
      <c r="H470" s="1602" t="s">
        <v>796</v>
      </c>
      <c r="I470" s="1602" t="s">
        <v>1322</v>
      </c>
      <c r="J470" s="1602">
        <v>-1341.3</v>
      </c>
      <c r="K470" s="1602" t="s">
        <v>1248</v>
      </c>
    </row>
    <row r="471" spans="1:11" ht="12.75">
      <c r="A471" s="1602" t="s">
        <v>1236</v>
      </c>
      <c r="B471" s="1602" t="s">
        <v>1325</v>
      </c>
      <c r="C471" s="1602" t="s">
        <v>1238</v>
      </c>
      <c r="D471" s="1602">
        <v>521200</v>
      </c>
      <c r="E471" s="1602" t="s">
        <v>1329</v>
      </c>
      <c r="F471" s="1602" t="s">
        <v>631</v>
      </c>
      <c r="G471" s="1602" t="s">
        <v>1286</v>
      </c>
      <c r="H471" s="1602" t="s">
        <v>796</v>
      </c>
      <c r="I471" s="1602" t="s">
        <v>1323</v>
      </c>
      <c r="J471" s="1602">
        <v>-26063.450000000001</v>
      </c>
      <c r="K471" s="1602" t="s">
        <v>1248</v>
      </c>
    </row>
    <row r="472" spans="1:11" ht="12.75">
      <c r="A472" s="1602" t="s">
        <v>1236</v>
      </c>
      <c r="B472" s="1602" t="s">
        <v>1325</v>
      </c>
      <c r="C472" s="1602" t="s">
        <v>1238</v>
      </c>
      <c r="D472" s="1602">
        <v>521200</v>
      </c>
      <c r="E472" s="1602" t="s">
        <v>2773</v>
      </c>
      <c r="F472" s="1602" t="s">
        <v>631</v>
      </c>
      <c r="G472" s="1602" t="s">
        <v>1286</v>
      </c>
      <c r="H472" s="1602" t="s">
        <v>796</v>
      </c>
      <c r="I472" s="1602" t="s">
        <v>1323</v>
      </c>
      <c r="J472" s="1602">
        <v>-22189.650000000001</v>
      </c>
      <c r="K472" s="1602" t="s">
        <v>1248</v>
      </c>
    </row>
    <row r="473" spans="1:11" ht="12.75">
      <c r="A473" s="1602" t="s">
        <v>1236</v>
      </c>
      <c r="B473" s="1602" t="s">
        <v>1325</v>
      </c>
      <c r="C473" s="1602" t="s">
        <v>1238</v>
      </c>
      <c r="D473" s="1602">
        <v>521200</v>
      </c>
      <c r="E473" s="1602" t="s">
        <v>1330</v>
      </c>
      <c r="F473" s="1602" t="s">
        <v>631</v>
      </c>
      <c r="G473" s="1602" t="s">
        <v>1286</v>
      </c>
      <c r="H473" s="1602" t="s">
        <v>796</v>
      </c>
      <c r="I473" s="1602" t="s">
        <v>1323</v>
      </c>
      <c r="J473" s="1602">
        <v>-18283.700000000001</v>
      </c>
      <c r="K473" s="1602" t="s">
        <v>1248</v>
      </c>
    </row>
    <row r="474" spans="1:11" ht="12.75">
      <c r="A474" s="1602" t="s">
        <v>1236</v>
      </c>
      <c r="B474" s="1602" t="s">
        <v>1325</v>
      </c>
      <c r="C474" s="1602" t="s">
        <v>1238</v>
      </c>
      <c r="D474" s="1602">
        <v>521200</v>
      </c>
      <c r="E474" s="1602" t="s">
        <v>1331</v>
      </c>
      <c r="F474" s="1602" t="s">
        <v>631</v>
      </c>
      <c r="G474" s="1602" t="s">
        <v>1286</v>
      </c>
      <c r="H474" s="1602" t="s">
        <v>796</v>
      </c>
      <c r="I474" s="1602" t="s">
        <v>1323</v>
      </c>
      <c r="J474" s="1602">
        <v>-27360.07</v>
      </c>
      <c r="K474" s="1602" t="s">
        <v>1248</v>
      </c>
    </row>
    <row r="475" spans="1:11" ht="12.75">
      <c r="A475" s="1602" t="s">
        <v>1236</v>
      </c>
      <c r="B475" s="1602" t="s">
        <v>1325</v>
      </c>
      <c r="C475" s="1602" t="s">
        <v>1238</v>
      </c>
      <c r="D475" s="1602">
        <v>536000</v>
      </c>
      <c r="E475" s="1602" t="s">
        <v>1329</v>
      </c>
      <c r="F475" s="1602" t="s">
        <v>480</v>
      </c>
      <c r="G475" s="1602" t="s">
        <v>1286</v>
      </c>
      <c r="H475" s="1602" t="s">
        <v>796</v>
      </c>
      <c r="I475" s="1602" t="s">
        <v>1307</v>
      </c>
      <c r="J475" s="1602">
        <v>-16184.82</v>
      </c>
      <c r="K475" s="1602" t="s">
        <v>1248</v>
      </c>
    </row>
    <row r="476" spans="1:11" ht="12.75">
      <c r="A476" s="1602" t="s">
        <v>1236</v>
      </c>
      <c r="B476" s="1602" t="s">
        <v>1325</v>
      </c>
      <c r="C476" s="1602" t="s">
        <v>1238</v>
      </c>
      <c r="D476" s="1602">
        <v>536000</v>
      </c>
      <c r="E476" s="1602" t="s">
        <v>2773</v>
      </c>
      <c r="F476" s="1602" t="s">
        <v>480</v>
      </c>
      <c r="G476" s="1602" t="s">
        <v>1286</v>
      </c>
      <c r="H476" s="1602" t="s">
        <v>796</v>
      </c>
      <c r="I476" s="1602" t="s">
        <v>1307</v>
      </c>
      <c r="J476" s="1602">
        <v>-16413.84</v>
      </c>
      <c r="K476" s="1602" t="s">
        <v>1248</v>
      </c>
    </row>
    <row r="477" spans="1:11" ht="12.75">
      <c r="A477" s="1602" t="s">
        <v>1236</v>
      </c>
      <c r="B477" s="1602" t="s">
        <v>1325</v>
      </c>
      <c r="C477" s="1602" t="s">
        <v>1238</v>
      </c>
      <c r="D477" s="1602">
        <v>536000</v>
      </c>
      <c r="E477" s="1602" t="s">
        <v>1330</v>
      </c>
      <c r="F477" s="1602" t="s">
        <v>480</v>
      </c>
      <c r="G477" s="1602" t="s">
        <v>1286</v>
      </c>
      <c r="H477" s="1602" t="s">
        <v>796</v>
      </c>
      <c r="I477" s="1602" t="s">
        <v>1307</v>
      </c>
      <c r="J477" s="1602">
        <v>-16184.82</v>
      </c>
      <c r="K477" s="1602" t="s">
        <v>1248</v>
      </c>
    </row>
    <row r="478" spans="1:11" ht="12.75">
      <c r="A478" s="1602" t="s">
        <v>1236</v>
      </c>
      <c r="B478" s="1602" t="s">
        <v>1325</v>
      </c>
      <c r="C478" s="1602" t="s">
        <v>1238</v>
      </c>
      <c r="D478" s="1602">
        <v>536000</v>
      </c>
      <c r="E478" s="1602" t="s">
        <v>1331</v>
      </c>
      <c r="F478" s="1602" t="s">
        <v>480</v>
      </c>
      <c r="G478" s="1602" t="s">
        <v>1286</v>
      </c>
      <c r="H478" s="1602" t="s">
        <v>796</v>
      </c>
      <c r="I478" s="1602" t="s">
        <v>1307</v>
      </c>
      <c r="J478" s="1602">
        <v>-16184.82</v>
      </c>
      <c r="K478" s="1602" t="s">
        <v>1248</v>
      </c>
    </row>
    <row r="479" spans="1:11" ht="12.75">
      <c r="A479" s="1602" t="s">
        <v>1236</v>
      </c>
      <c r="B479" s="1602" t="s">
        <v>1255</v>
      </c>
      <c r="C479" s="1602" t="s">
        <v>116</v>
      </c>
      <c r="D479" s="1602">
        <v>421030</v>
      </c>
      <c r="E479" s="1602" t="s">
        <v>1329</v>
      </c>
      <c r="F479" s="1602" t="s">
        <v>504</v>
      </c>
      <c r="G479" s="1602" t="s">
        <v>1286</v>
      </c>
      <c r="H479" s="1602" t="s">
        <v>796</v>
      </c>
      <c r="I479" s="1602" t="s">
        <v>481</v>
      </c>
      <c r="J479" s="1602">
        <v>-10193.75</v>
      </c>
      <c r="K479" s="1602" t="s">
        <v>1248</v>
      </c>
    </row>
    <row r="480" spans="1:11" ht="12.75">
      <c r="A480" s="1602" t="s">
        <v>1236</v>
      </c>
      <c r="B480" s="1602" t="s">
        <v>1255</v>
      </c>
      <c r="C480" s="1602" t="s">
        <v>116</v>
      </c>
      <c r="D480" s="1602">
        <v>421030</v>
      </c>
      <c r="E480" s="1602" t="s">
        <v>2773</v>
      </c>
      <c r="F480" s="1602" t="s">
        <v>504</v>
      </c>
      <c r="G480" s="1602" t="s">
        <v>1286</v>
      </c>
      <c r="H480" s="1602" t="s">
        <v>796</v>
      </c>
      <c r="I480" s="1602" t="s">
        <v>481</v>
      </c>
      <c r="J480" s="1602">
        <v>-10193.75</v>
      </c>
      <c r="K480" s="1602" t="s">
        <v>1248</v>
      </c>
    </row>
    <row r="481" spans="1:11" ht="12.75">
      <c r="A481" s="1602" t="s">
        <v>1236</v>
      </c>
      <c r="B481" s="1602" t="s">
        <v>1255</v>
      </c>
      <c r="C481" s="1602" t="s">
        <v>116</v>
      </c>
      <c r="D481" s="1602">
        <v>421030</v>
      </c>
      <c r="E481" s="1602" t="s">
        <v>1330</v>
      </c>
      <c r="F481" s="1602" t="s">
        <v>504</v>
      </c>
      <c r="G481" s="1602" t="s">
        <v>1286</v>
      </c>
      <c r="H481" s="1602" t="s">
        <v>796</v>
      </c>
      <c r="I481" s="1602" t="s">
        <v>481</v>
      </c>
      <c r="J481" s="1602">
        <v>-10193.75</v>
      </c>
      <c r="K481" s="1602" t="s">
        <v>1248</v>
      </c>
    </row>
    <row r="482" spans="1:11" ht="12.75">
      <c r="A482" s="1602" t="s">
        <v>1236</v>
      </c>
      <c r="B482" s="1602" t="s">
        <v>1255</v>
      </c>
      <c r="C482" s="1602" t="s">
        <v>116</v>
      </c>
      <c r="D482" s="1602">
        <v>421030</v>
      </c>
      <c r="E482" s="1602" t="s">
        <v>1331</v>
      </c>
      <c r="F482" s="1602" t="s">
        <v>504</v>
      </c>
      <c r="G482" s="1602" t="s">
        <v>1286</v>
      </c>
      <c r="H482" s="1602" t="s">
        <v>796</v>
      </c>
      <c r="I482" s="1602" t="s">
        <v>481</v>
      </c>
      <c r="J482" s="1602">
        <v>-10193.75</v>
      </c>
      <c r="K482" s="1602" t="s">
        <v>1248</v>
      </c>
    </row>
    <row r="483" spans="1:11" ht="12.75">
      <c r="A483" s="1602" t="s">
        <v>1236</v>
      </c>
      <c r="B483" s="1602" t="s">
        <v>1255</v>
      </c>
      <c r="C483" s="1602" t="s">
        <v>116</v>
      </c>
      <c r="D483" s="1602">
        <v>461100</v>
      </c>
      <c r="E483" s="1602" t="s">
        <v>1329</v>
      </c>
      <c r="F483" s="1602" t="s">
        <v>627</v>
      </c>
      <c r="G483" s="1602" t="s">
        <v>1286</v>
      </c>
      <c r="H483" s="1602" t="s">
        <v>796</v>
      </c>
      <c r="I483" s="1602" t="s">
        <v>475</v>
      </c>
      <c r="J483" s="1602">
        <v>-828172.37</v>
      </c>
      <c r="K483" s="1602" t="s">
        <v>1248</v>
      </c>
    </row>
    <row r="484" spans="1:11" ht="12.75">
      <c r="A484" s="1602" t="s">
        <v>1236</v>
      </c>
      <c r="B484" s="1602" t="s">
        <v>1255</v>
      </c>
      <c r="C484" s="1602" t="s">
        <v>116</v>
      </c>
      <c r="D484" s="1602">
        <v>461100</v>
      </c>
      <c r="E484" s="1602" t="s">
        <v>2773</v>
      </c>
      <c r="F484" s="1602" t="s">
        <v>627</v>
      </c>
      <c r="G484" s="1602" t="s">
        <v>1286</v>
      </c>
      <c r="H484" s="1602" t="s">
        <v>796</v>
      </c>
      <c r="I484" s="1602" t="s">
        <v>475</v>
      </c>
      <c r="J484" s="1602">
        <v>-901869.89000000001</v>
      </c>
      <c r="K484" s="1602" t="s">
        <v>1248</v>
      </c>
    </row>
    <row r="485" spans="1:11" ht="12.75">
      <c r="A485" s="1602" t="s">
        <v>1236</v>
      </c>
      <c r="B485" s="1602" t="s">
        <v>1255</v>
      </c>
      <c r="C485" s="1602" t="s">
        <v>116</v>
      </c>
      <c r="D485" s="1602">
        <v>461100</v>
      </c>
      <c r="E485" s="1602" t="s">
        <v>1330</v>
      </c>
      <c r="F485" s="1602" t="s">
        <v>627</v>
      </c>
      <c r="G485" s="1602" t="s">
        <v>1286</v>
      </c>
      <c r="H485" s="1602" t="s">
        <v>796</v>
      </c>
      <c r="I485" s="1602" t="s">
        <v>475</v>
      </c>
      <c r="J485" s="1602">
        <v>-810002.13</v>
      </c>
      <c r="K485" s="1602" t="s">
        <v>1248</v>
      </c>
    </row>
    <row r="486" spans="1:11" ht="12.75">
      <c r="A486" s="1602" t="s">
        <v>1236</v>
      </c>
      <c r="B486" s="1602" t="s">
        <v>1255</v>
      </c>
      <c r="C486" s="1602" t="s">
        <v>116</v>
      </c>
      <c r="D486" s="1602">
        <v>461100</v>
      </c>
      <c r="E486" s="1602" t="s">
        <v>1331</v>
      </c>
      <c r="F486" s="1602" t="s">
        <v>627</v>
      </c>
      <c r="G486" s="1602" t="s">
        <v>1286</v>
      </c>
      <c r="H486" s="1602" t="s">
        <v>796</v>
      </c>
      <c r="I486" s="1602" t="s">
        <v>475</v>
      </c>
      <c r="J486" s="1602">
        <v>-928240.33999999997</v>
      </c>
      <c r="K486" s="1602" t="s">
        <v>1248</v>
      </c>
    </row>
    <row r="487" spans="1:11" ht="12.75">
      <c r="A487" s="1602" t="s">
        <v>1236</v>
      </c>
      <c r="B487" s="1602" t="s">
        <v>1255</v>
      </c>
      <c r="C487" s="1602" t="s">
        <v>116</v>
      </c>
      <c r="D487" s="1602">
        <v>461200</v>
      </c>
      <c r="E487" s="1602" t="s">
        <v>1329</v>
      </c>
      <c r="F487" s="1602" t="s">
        <v>631</v>
      </c>
      <c r="G487" s="1602" t="s">
        <v>1286</v>
      </c>
      <c r="H487" s="1602" t="s">
        <v>796</v>
      </c>
      <c r="I487" s="1602" t="s">
        <v>475</v>
      </c>
      <c r="J487" s="1602">
        <v>-106988.85000000001</v>
      </c>
      <c r="K487" s="1602" t="s">
        <v>1248</v>
      </c>
    </row>
    <row r="488" spans="1:11" ht="12.75">
      <c r="A488" s="1602" t="s">
        <v>1236</v>
      </c>
      <c r="B488" s="1602" t="s">
        <v>1255</v>
      </c>
      <c r="C488" s="1602" t="s">
        <v>116</v>
      </c>
      <c r="D488" s="1602">
        <v>461200</v>
      </c>
      <c r="E488" s="1602" t="s">
        <v>2773</v>
      </c>
      <c r="F488" s="1602" t="s">
        <v>631</v>
      </c>
      <c r="G488" s="1602" t="s">
        <v>1286</v>
      </c>
      <c r="H488" s="1602" t="s">
        <v>796</v>
      </c>
      <c r="I488" s="1602" t="s">
        <v>475</v>
      </c>
      <c r="J488" s="1602">
        <v>-133025.32999999999</v>
      </c>
      <c r="K488" s="1602" t="s">
        <v>1248</v>
      </c>
    </row>
    <row r="489" spans="1:11" ht="12.75">
      <c r="A489" s="1602" t="s">
        <v>1236</v>
      </c>
      <c r="B489" s="1602" t="s">
        <v>1255</v>
      </c>
      <c r="C489" s="1602" t="s">
        <v>116</v>
      </c>
      <c r="D489" s="1602">
        <v>461200</v>
      </c>
      <c r="E489" s="1602" t="s">
        <v>1330</v>
      </c>
      <c r="F489" s="1602" t="s">
        <v>631</v>
      </c>
      <c r="G489" s="1602" t="s">
        <v>1286</v>
      </c>
      <c r="H489" s="1602" t="s">
        <v>796</v>
      </c>
      <c r="I489" s="1602" t="s">
        <v>475</v>
      </c>
      <c r="J489" s="1602">
        <v>-114509.36</v>
      </c>
      <c r="K489" s="1602" t="s">
        <v>1248</v>
      </c>
    </row>
    <row r="490" spans="1:11" ht="12.75">
      <c r="A490" s="1602" t="s">
        <v>1236</v>
      </c>
      <c r="B490" s="1602" t="s">
        <v>1255</v>
      </c>
      <c r="C490" s="1602" t="s">
        <v>116</v>
      </c>
      <c r="D490" s="1602">
        <v>461200</v>
      </c>
      <c r="E490" s="1602" t="s">
        <v>1331</v>
      </c>
      <c r="F490" s="1602" t="s">
        <v>631</v>
      </c>
      <c r="G490" s="1602" t="s">
        <v>1286</v>
      </c>
      <c r="H490" s="1602" t="s">
        <v>796</v>
      </c>
      <c r="I490" s="1602" t="s">
        <v>475</v>
      </c>
      <c r="J490" s="1602">
        <v>-163963.28</v>
      </c>
      <c r="K490" s="1602" t="s">
        <v>1248</v>
      </c>
    </row>
    <row r="491" spans="1:11" ht="12.75">
      <c r="A491" s="1602" t="s">
        <v>1236</v>
      </c>
      <c r="B491" s="1602" t="s">
        <v>1255</v>
      </c>
      <c r="C491" s="1602" t="s">
        <v>116</v>
      </c>
      <c r="D491" s="1602">
        <v>461300</v>
      </c>
      <c r="E491" s="1602" t="s">
        <v>1329</v>
      </c>
      <c r="F491" s="1602" t="s">
        <v>634</v>
      </c>
      <c r="G491" s="1602" t="s">
        <v>1286</v>
      </c>
      <c r="H491" s="1602" t="s">
        <v>796</v>
      </c>
      <c r="I491" s="1602" t="s">
        <v>475</v>
      </c>
      <c r="J491" s="1602">
        <v>-1261.72</v>
      </c>
      <c r="K491" s="1602" t="s">
        <v>1248</v>
      </c>
    </row>
    <row r="492" spans="1:11" ht="12.75">
      <c r="A492" s="1602" t="s">
        <v>1236</v>
      </c>
      <c r="B492" s="1602" t="s">
        <v>1255</v>
      </c>
      <c r="C492" s="1602" t="s">
        <v>116</v>
      </c>
      <c r="D492" s="1602">
        <v>461300</v>
      </c>
      <c r="E492" s="1602" t="s">
        <v>2773</v>
      </c>
      <c r="F492" s="1602" t="s">
        <v>634</v>
      </c>
      <c r="G492" s="1602" t="s">
        <v>1286</v>
      </c>
      <c r="H492" s="1602" t="s">
        <v>796</v>
      </c>
      <c r="I492" s="1602" t="s">
        <v>475</v>
      </c>
      <c r="J492" s="1602">
        <v>-1686.0799999999999</v>
      </c>
      <c r="K492" s="1602" t="s">
        <v>1248</v>
      </c>
    </row>
    <row r="493" spans="1:11" ht="12.75">
      <c r="A493" s="1602" t="s">
        <v>1236</v>
      </c>
      <c r="B493" s="1602" t="s">
        <v>1255</v>
      </c>
      <c r="C493" s="1602" t="s">
        <v>116</v>
      </c>
      <c r="D493" s="1602">
        <v>461300</v>
      </c>
      <c r="E493" s="1602" t="s">
        <v>1330</v>
      </c>
      <c r="F493" s="1602" t="s">
        <v>634</v>
      </c>
      <c r="G493" s="1602" t="s">
        <v>1286</v>
      </c>
      <c r="H493" s="1602" t="s">
        <v>796</v>
      </c>
      <c r="I493" s="1602" t="s">
        <v>475</v>
      </c>
      <c r="J493" s="1602">
        <v>-2488.4299999999998</v>
      </c>
      <c r="K493" s="1602" t="s">
        <v>1248</v>
      </c>
    </row>
    <row r="494" spans="1:11" ht="12.75">
      <c r="A494" s="1602" t="s">
        <v>1236</v>
      </c>
      <c r="B494" s="1602" t="s">
        <v>1255</v>
      </c>
      <c r="C494" s="1602" t="s">
        <v>116</v>
      </c>
      <c r="D494" s="1602">
        <v>461300</v>
      </c>
      <c r="E494" s="1602" t="s">
        <v>1331</v>
      </c>
      <c r="F494" s="1602" t="s">
        <v>634</v>
      </c>
      <c r="G494" s="1602" t="s">
        <v>1286</v>
      </c>
      <c r="H494" s="1602" t="s">
        <v>796</v>
      </c>
      <c r="I494" s="1602" t="s">
        <v>475</v>
      </c>
      <c r="J494" s="1602">
        <v>-2464.48</v>
      </c>
      <c r="K494" s="1602" t="s">
        <v>1248</v>
      </c>
    </row>
    <row r="495" spans="1:11" ht="12.75">
      <c r="A495" s="1602" t="s">
        <v>1236</v>
      </c>
      <c r="B495" s="1602" t="s">
        <v>1255</v>
      </c>
      <c r="C495" s="1602" t="s">
        <v>116</v>
      </c>
      <c r="D495" s="1602">
        <v>461400</v>
      </c>
      <c r="E495" s="1602" t="s">
        <v>1329</v>
      </c>
      <c r="F495" s="1602" t="s">
        <v>638</v>
      </c>
      <c r="G495" s="1602" t="s">
        <v>1286</v>
      </c>
      <c r="H495" s="1602" t="s">
        <v>796</v>
      </c>
      <c r="I495" s="1602" t="s">
        <v>475</v>
      </c>
      <c r="J495" s="1602">
        <v>-12311.030000000001</v>
      </c>
      <c r="K495" s="1602" t="s">
        <v>1248</v>
      </c>
    </row>
    <row r="496" spans="1:11" ht="12.75">
      <c r="A496" s="1602" t="s">
        <v>1236</v>
      </c>
      <c r="B496" s="1602" t="s">
        <v>1255</v>
      </c>
      <c r="C496" s="1602" t="s">
        <v>116</v>
      </c>
      <c r="D496" s="1602">
        <v>461400</v>
      </c>
      <c r="E496" s="1602" t="s">
        <v>2773</v>
      </c>
      <c r="F496" s="1602" t="s">
        <v>638</v>
      </c>
      <c r="G496" s="1602" t="s">
        <v>1286</v>
      </c>
      <c r="H496" s="1602" t="s">
        <v>796</v>
      </c>
      <c r="I496" s="1602" t="s">
        <v>475</v>
      </c>
      <c r="J496" s="1602">
        <v>-12976.559999999999</v>
      </c>
      <c r="K496" s="1602" t="s">
        <v>1248</v>
      </c>
    </row>
    <row r="497" spans="1:11" ht="12.75">
      <c r="A497" s="1602" t="s">
        <v>1236</v>
      </c>
      <c r="B497" s="1602" t="s">
        <v>1255</v>
      </c>
      <c r="C497" s="1602" t="s">
        <v>116</v>
      </c>
      <c r="D497" s="1602">
        <v>461400</v>
      </c>
      <c r="E497" s="1602" t="s">
        <v>1330</v>
      </c>
      <c r="F497" s="1602" t="s">
        <v>638</v>
      </c>
      <c r="G497" s="1602" t="s">
        <v>1286</v>
      </c>
      <c r="H497" s="1602" t="s">
        <v>796</v>
      </c>
      <c r="I497" s="1602" t="s">
        <v>475</v>
      </c>
      <c r="J497" s="1602">
        <v>-14357.360000000001</v>
      </c>
      <c r="K497" s="1602" t="s">
        <v>1248</v>
      </c>
    </row>
    <row r="498" spans="1:11" ht="12.75">
      <c r="A498" s="1602" t="s">
        <v>1236</v>
      </c>
      <c r="B498" s="1602" t="s">
        <v>1255</v>
      </c>
      <c r="C498" s="1602" t="s">
        <v>116</v>
      </c>
      <c r="D498" s="1602">
        <v>461400</v>
      </c>
      <c r="E498" s="1602" t="s">
        <v>1331</v>
      </c>
      <c r="F498" s="1602" t="s">
        <v>638</v>
      </c>
      <c r="G498" s="1602" t="s">
        <v>1286</v>
      </c>
      <c r="H498" s="1602" t="s">
        <v>796</v>
      </c>
      <c r="I498" s="1602" t="s">
        <v>475</v>
      </c>
      <c r="J498" s="1602">
        <v>-18880.959999999999</v>
      </c>
      <c r="K498" s="1602" t="s">
        <v>1248</v>
      </c>
    </row>
    <row r="499" spans="1:11" ht="12.75">
      <c r="A499" s="1602" t="s">
        <v>1236</v>
      </c>
      <c r="B499" s="1602" t="s">
        <v>1255</v>
      </c>
      <c r="C499" s="1602" t="s">
        <v>116</v>
      </c>
      <c r="D499" s="1602">
        <v>461605</v>
      </c>
      <c r="E499" s="1602" t="s">
        <v>1329</v>
      </c>
      <c r="F499" s="1602" t="s">
        <v>631</v>
      </c>
      <c r="G499" s="1602" t="s">
        <v>1286</v>
      </c>
      <c r="H499" s="1602" t="s">
        <v>796</v>
      </c>
      <c r="I499" s="1602" t="s">
        <v>475</v>
      </c>
      <c r="J499" s="1602">
        <v>-671.45000000000005</v>
      </c>
      <c r="K499" s="1602" t="s">
        <v>1248</v>
      </c>
    </row>
    <row r="500" spans="1:11" ht="12.75">
      <c r="A500" s="1602" t="s">
        <v>1236</v>
      </c>
      <c r="B500" s="1602" t="s">
        <v>1255</v>
      </c>
      <c r="C500" s="1602" t="s">
        <v>116</v>
      </c>
      <c r="D500" s="1602">
        <v>461605</v>
      </c>
      <c r="E500" s="1602" t="s">
        <v>2773</v>
      </c>
      <c r="F500" s="1602" t="s">
        <v>631</v>
      </c>
      <c r="G500" s="1602" t="s">
        <v>1286</v>
      </c>
      <c r="H500" s="1602" t="s">
        <v>796</v>
      </c>
      <c r="I500" s="1602" t="s">
        <v>475</v>
      </c>
      <c r="J500" s="1602">
        <v>-197.65000000000001</v>
      </c>
      <c r="K500" s="1602" t="s">
        <v>1248</v>
      </c>
    </row>
    <row r="501" spans="1:11" ht="12.75">
      <c r="A501" s="1602" t="s">
        <v>1236</v>
      </c>
      <c r="B501" s="1602" t="s">
        <v>1255</v>
      </c>
      <c r="C501" s="1602" t="s">
        <v>116</v>
      </c>
      <c r="D501" s="1602">
        <v>461605</v>
      </c>
      <c r="E501" s="1602" t="s">
        <v>1330</v>
      </c>
      <c r="F501" s="1602" t="s">
        <v>631</v>
      </c>
      <c r="G501" s="1602" t="s">
        <v>1286</v>
      </c>
      <c r="H501" s="1602" t="s">
        <v>796</v>
      </c>
      <c r="I501" s="1602" t="s">
        <v>475</v>
      </c>
      <c r="J501" s="1602">
        <v>-526.26999999999998</v>
      </c>
      <c r="K501" s="1602" t="s">
        <v>1248</v>
      </c>
    </row>
    <row r="502" spans="1:11" ht="12.75">
      <c r="A502" s="1602" t="s">
        <v>1236</v>
      </c>
      <c r="B502" s="1602" t="s">
        <v>1255</v>
      </c>
      <c r="C502" s="1602" t="s">
        <v>116</v>
      </c>
      <c r="D502" s="1602">
        <v>461605</v>
      </c>
      <c r="E502" s="1602" t="s">
        <v>1331</v>
      </c>
      <c r="F502" s="1602" t="s">
        <v>631</v>
      </c>
      <c r="G502" s="1602" t="s">
        <v>1286</v>
      </c>
      <c r="H502" s="1602" t="s">
        <v>796</v>
      </c>
      <c r="I502" s="1602" t="s">
        <v>475</v>
      </c>
      <c r="J502" s="1602">
        <v>-1068.25</v>
      </c>
      <c r="K502" s="1602" t="s">
        <v>1248</v>
      </c>
    </row>
    <row r="503" spans="1:11" ht="12.75">
      <c r="A503" s="1602" t="s">
        <v>1236</v>
      </c>
      <c r="B503" s="1602" t="s">
        <v>1255</v>
      </c>
      <c r="C503" s="1602" t="s">
        <v>116</v>
      </c>
      <c r="D503" s="1602">
        <v>462100</v>
      </c>
      <c r="E503" s="1602" t="s">
        <v>1329</v>
      </c>
      <c r="F503" s="1602" t="s">
        <v>479</v>
      </c>
      <c r="G503" s="1602" t="s">
        <v>1286</v>
      </c>
      <c r="H503" s="1602" t="s">
        <v>796</v>
      </c>
      <c r="I503" s="1602" t="s">
        <v>479</v>
      </c>
      <c r="J503" s="1602">
        <v>-60409.889999999999</v>
      </c>
      <c r="K503" s="1602" t="s">
        <v>1248</v>
      </c>
    </row>
    <row r="504" spans="1:11" ht="12.75">
      <c r="A504" s="1602" t="s">
        <v>1236</v>
      </c>
      <c r="B504" s="1602" t="s">
        <v>1255</v>
      </c>
      <c r="C504" s="1602" t="s">
        <v>116</v>
      </c>
      <c r="D504" s="1602">
        <v>462100</v>
      </c>
      <c r="E504" s="1602" t="s">
        <v>2773</v>
      </c>
      <c r="F504" s="1602" t="s">
        <v>479</v>
      </c>
      <c r="G504" s="1602" t="s">
        <v>1286</v>
      </c>
      <c r="H504" s="1602" t="s">
        <v>796</v>
      </c>
      <c r="I504" s="1602" t="s">
        <v>479</v>
      </c>
      <c r="J504" s="1602">
        <v>-62423.550000000003</v>
      </c>
      <c r="K504" s="1602" t="s">
        <v>1248</v>
      </c>
    </row>
    <row r="505" spans="1:11" ht="12.75">
      <c r="A505" s="1602" t="s">
        <v>1236</v>
      </c>
      <c r="B505" s="1602" t="s">
        <v>1255</v>
      </c>
      <c r="C505" s="1602" t="s">
        <v>116</v>
      </c>
      <c r="D505" s="1602">
        <v>462100</v>
      </c>
      <c r="E505" s="1602" t="s">
        <v>1330</v>
      </c>
      <c r="F505" s="1602" t="s">
        <v>479</v>
      </c>
      <c r="G505" s="1602" t="s">
        <v>1286</v>
      </c>
      <c r="H505" s="1602" t="s">
        <v>796</v>
      </c>
      <c r="I505" s="1602" t="s">
        <v>479</v>
      </c>
      <c r="J505" s="1602">
        <v>-60409.900000000001</v>
      </c>
      <c r="K505" s="1602" t="s">
        <v>1248</v>
      </c>
    </row>
    <row r="506" spans="1:11" ht="12.75">
      <c r="A506" s="1602" t="s">
        <v>1236</v>
      </c>
      <c r="B506" s="1602" t="s">
        <v>1255</v>
      </c>
      <c r="C506" s="1602" t="s">
        <v>116</v>
      </c>
      <c r="D506" s="1602">
        <v>462100</v>
      </c>
      <c r="E506" s="1602" t="s">
        <v>1331</v>
      </c>
      <c r="F506" s="1602" t="s">
        <v>479</v>
      </c>
      <c r="G506" s="1602" t="s">
        <v>1286</v>
      </c>
      <c r="H506" s="1602" t="s">
        <v>796</v>
      </c>
      <c r="I506" s="1602" t="s">
        <v>479</v>
      </c>
      <c r="J506" s="1602">
        <v>-62423.580000000002</v>
      </c>
      <c r="K506" s="1602" t="s">
        <v>1248</v>
      </c>
    </row>
    <row r="507" spans="1:11" ht="12.75">
      <c r="A507" s="1602" t="s">
        <v>1236</v>
      </c>
      <c r="B507" s="1602" t="s">
        <v>1255</v>
      </c>
      <c r="C507" s="1602" t="s">
        <v>116</v>
      </c>
      <c r="D507" s="1602">
        <v>462200</v>
      </c>
      <c r="E507" s="1602" t="s">
        <v>1329</v>
      </c>
      <c r="F507" s="1602" t="s">
        <v>478</v>
      </c>
      <c r="G507" s="1602" t="s">
        <v>1286</v>
      </c>
      <c r="H507" s="1602" t="s">
        <v>796</v>
      </c>
      <c r="I507" s="1602" t="s">
        <v>478</v>
      </c>
      <c r="J507" s="1602">
        <v>-34343.639999999999</v>
      </c>
      <c r="K507" s="1602" t="s">
        <v>1248</v>
      </c>
    </row>
    <row r="508" spans="1:11" ht="12.75">
      <c r="A508" s="1602" t="s">
        <v>1236</v>
      </c>
      <c r="B508" s="1602" t="s">
        <v>1255</v>
      </c>
      <c r="C508" s="1602" t="s">
        <v>116</v>
      </c>
      <c r="D508" s="1602">
        <v>462200</v>
      </c>
      <c r="E508" s="1602" t="s">
        <v>2773</v>
      </c>
      <c r="F508" s="1602" t="s">
        <v>478</v>
      </c>
      <c r="G508" s="1602" t="s">
        <v>1286</v>
      </c>
      <c r="H508" s="1602" t="s">
        <v>796</v>
      </c>
      <c r="I508" s="1602" t="s">
        <v>478</v>
      </c>
      <c r="J508" s="1602">
        <v>-30678.23</v>
      </c>
      <c r="K508" s="1602" t="s">
        <v>1248</v>
      </c>
    </row>
    <row r="509" spans="1:11" ht="12.75">
      <c r="A509" s="1602" t="s">
        <v>1236</v>
      </c>
      <c r="B509" s="1602" t="s">
        <v>1255</v>
      </c>
      <c r="C509" s="1602" t="s">
        <v>116</v>
      </c>
      <c r="D509" s="1602">
        <v>462200</v>
      </c>
      <c r="E509" s="1602" t="s">
        <v>1330</v>
      </c>
      <c r="F509" s="1602" t="s">
        <v>478</v>
      </c>
      <c r="G509" s="1602" t="s">
        <v>1286</v>
      </c>
      <c r="H509" s="1602" t="s">
        <v>796</v>
      </c>
      <c r="I509" s="1602" t="s">
        <v>478</v>
      </c>
      <c r="J509" s="1602">
        <v>-26407.360000000001</v>
      </c>
      <c r="K509" s="1602" t="s">
        <v>1248</v>
      </c>
    </row>
    <row r="510" spans="1:11" ht="12.75">
      <c r="A510" s="1602" t="s">
        <v>1236</v>
      </c>
      <c r="B510" s="1602" t="s">
        <v>1255</v>
      </c>
      <c r="C510" s="1602" t="s">
        <v>116</v>
      </c>
      <c r="D510" s="1602">
        <v>462200</v>
      </c>
      <c r="E510" s="1602" t="s">
        <v>1331</v>
      </c>
      <c r="F510" s="1602" t="s">
        <v>478</v>
      </c>
      <c r="G510" s="1602" t="s">
        <v>1286</v>
      </c>
      <c r="H510" s="1602" t="s">
        <v>796</v>
      </c>
      <c r="I510" s="1602" t="s">
        <v>478</v>
      </c>
      <c r="J510" s="1602">
        <v>-34124.629999999997</v>
      </c>
      <c r="K510" s="1602" t="s">
        <v>1248</v>
      </c>
    </row>
    <row r="511" spans="1:11" ht="12.75">
      <c r="A511" s="1602" t="s">
        <v>1236</v>
      </c>
      <c r="B511" s="1602" t="s">
        <v>1255</v>
      </c>
      <c r="C511" s="1602" t="s">
        <v>116</v>
      </c>
      <c r="D511" s="1602">
        <v>471000</v>
      </c>
      <c r="E511" s="1602" t="s">
        <v>2773</v>
      </c>
      <c r="F511" s="1602" t="s">
        <v>480</v>
      </c>
      <c r="G511" s="1602" t="s">
        <v>1286</v>
      </c>
      <c r="H511" s="1602" t="s">
        <v>796</v>
      </c>
      <c r="I511" s="1602" t="s">
        <v>480</v>
      </c>
      <c r="J511" s="1602">
        <v>-75</v>
      </c>
      <c r="K511" s="1602" t="s">
        <v>1248</v>
      </c>
    </row>
    <row r="512" spans="1:11" ht="12.75">
      <c r="A512" s="1602" t="s">
        <v>1236</v>
      </c>
      <c r="B512" s="1602" t="s">
        <v>1255</v>
      </c>
      <c r="C512" s="1602" t="s">
        <v>116</v>
      </c>
      <c r="D512" s="1602">
        <v>471010</v>
      </c>
      <c r="E512" s="1602" t="s">
        <v>1329</v>
      </c>
      <c r="F512" s="1602" t="s">
        <v>480</v>
      </c>
      <c r="G512" s="1602" t="s">
        <v>1286</v>
      </c>
      <c r="H512" s="1602" t="s">
        <v>796</v>
      </c>
      <c r="I512" s="1602" t="s">
        <v>480</v>
      </c>
      <c r="J512" s="1602">
        <v>-1200</v>
      </c>
      <c r="K512" s="1602" t="s">
        <v>1248</v>
      </c>
    </row>
    <row r="513" spans="1:11" ht="12.75">
      <c r="A513" s="1602" t="s">
        <v>1236</v>
      </c>
      <c r="B513" s="1602" t="s">
        <v>1255</v>
      </c>
      <c r="C513" s="1602" t="s">
        <v>116</v>
      </c>
      <c r="D513" s="1602">
        <v>471010</v>
      </c>
      <c r="E513" s="1602" t="s">
        <v>2773</v>
      </c>
      <c r="F513" s="1602" t="s">
        <v>480</v>
      </c>
      <c r="G513" s="1602" t="s">
        <v>1286</v>
      </c>
      <c r="H513" s="1602" t="s">
        <v>796</v>
      </c>
      <c r="I513" s="1602" t="s">
        <v>480</v>
      </c>
      <c r="J513" s="1602">
        <v>-1965</v>
      </c>
      <c r="K513" s="1602" t="s">
        <v>1248</v>
      </c>
    </row>
    <row r="514" spans="1:11" ht="12.75">
      <c r="A514" s="1602" t="s">
        <v>1236</v>
      </c>
      <c r="B514" s="1602" t="s">
        <v>1255</v>
      </c>
      <c r="C514" s="1602" t="s">
        <v>116</v>
      </c>
      <c r="D514" s="1602">
        <v>471010</v>
      </c>
      <c r="E514" s="1602" t="s">
        <v>1330</v>
      </c>
      <c r="F514" s="1602" t="s">
        <v>480</v>
      </c>
      <c r="G514" s="1602" t="s">
        <v>1286</v>
      </c>
      <c r="H514" s="1602" t="s">
        <v>796</v>
      </c>
      <c r="I514" s="1602" t="s">
        <v>480</v>
      </c>
      <c r="J514" s="1602">
        <v>-1200</v>
      </c>
      <c r="K514" s="1602" t="s">
        <v>1248</v>
      </c>
    </row>
    <row r="515" spans="1:11" ht="12.75">
      <c r="A515" s="1602" t="s">
        <v>1236</v>
      </c>
      <c r="B515" s="1602" t="s">
        <v>1255</v>
      </c>
      <c r="C515" s="1602" t="s">
        <v>116</v>
      </c>
      <c r="D515" s="1602">
        <v>471010</v>
      </c>
      <c r="E515" s="1602" t="s">
        <v>1331</v>
      </c>
      <c r="F515" s="1602" t="s">
        <v>480</v>
      </c>
      <c r="G515" s="1602" t="s">
        <v>1286</v>
      </c>
      <c r="H515" s="1602" t="s">
        <v>796</v>
      </c>
      <c r="I515" s="1602" t="s">
        <v>480</v>
      </c>
      <c r="J515" s="1602">
        <v>-1650</v>
      </c>
      <c r="K515" s="1602" t="s">
        <v>1248</v>
      </c>
    </row>
    <row r="516" spans="1:11" ht="12.75">
      <c r="A516" s="1602" t="s">
        <v>1236</v>
      </c>
      <c r="B516" s="1602" t="s">
        <v>1255</v>
      </c>
      <c r="C516" s="1602" t="s">
        <v>116</v>
      </c>
      <c r="D516" s="1602">
        <v>471100</v>
      </c>
      <c r="E516" s="1602" t="s">
        <v>1329</v>
      </c>
      <c r="F516" s="1602" t="s">
        <v>189</v>
      </c>
      <c r="G516" s="1602" t="s">
        <v>1286</v>
      </c>
      <c r="H516" s="1602" t="s">
        <v>796</v>
      </c>
      <c r="I516" s="1602" t="s">
        <v>477</v>
      </c>
      <c r="J516" s="1602">
        <v>-60032.300000000003</v>
      </c>
      <c r="K516" s="1602" t="s">
        <v>1248</v>
      </c>
    </row>
    <row r="517" spans="1:11" ht="12.75">
      <c r="A517" s="1602" t="s">
        <v>1236</v>
      </c>
      <c r="B517" s="1602" t="s">
        <v>1255</v>
      </c>
      <c r="C517" s="1602" t="s">
        <v>116</v>
      </c>
      <c r="D517" s="1602">
        <v>471100</v>
      </c>
      <c r="E517" s="1602" t="s">
        <v>2773</v>
      </c>
      <c r="F517" s="1602" t="s">
        <v>189</v>
      </c>
      <c r="G517" s="1602" t="s">
        <v>1286</v>
      </c>
      <c r="H517" s="1602" t="s">
        <v>796</v>
      </c>
      <c r="I517" s="1602" t="s">
        <v>477</v>
      </c>
      <c r="J517" s="1602">
        <v>-60011.120000000003</v>
      </c>
      <c r="K517" s="1602" t="s">
        <v>1248</v>
      </c>
    </row>
    <row r="518" spans="1:11" ht="12.75">
      <c r="A518" s="1602" t="s">
        <v>1236</v>
      </c>
      <c r="B518" s="1602" t="s">
        <v>1255</v>
      </c>
      <c r="C518" s="1602" t="s">
        <v>116</v>
      </c>
      <c r="D518" s="1602">
        <v>471100</v>
      </c>
      <c r="E518" s="1602" t="s">
        <v>1330</v>
      </c>
      <c r="F518" s="1602" t="s">
        <v>189</v>
      </c>
      <c r="G518" s="1602" t="s">
        <v>1286</v>
      </c>
      <c r="H518" s="1602" t="s">
        <v>796</v>
      </c>
      <c r="I518" s="1602" t="s">
        <v>477</v>
      </c>
      <c r="J518" s="1602">
        <v>-59796</v>
      </c>
      <c r="K518" s="1602" t="s">
        <v>1248</v>
      </c>
    </row>
    <row r="519" spans="1:11" ht="12.75">
      <c r="A519" s="1602" t="s">
        <v>1236</v>
      </c>
      <c r="B519" s="1602" t="s">
        <v>1255</v>
      </c>
      <c r="C519" s="1602" t="s">
        <v>116</v>
      </c>
      <c r="D519" s="1602">
        <v>471100</v>
      </c>
      <c r="E519" s="1602" t="s">
        <v>1331</v>
      </c>
      <c r="F519" s="1602" t="s">
        <v>189</v>
      </c>
      <c r="G519" s="1602" t="s">
        <v>1286</v>
      </c>
      <c r="H519" s="1602" t="s">
        <v>796</v>
      </c>
      <c r="I519" s="1602" t="s">
        <v>477</v>
      </c>
      <c r="J519" s="1602">
        <v>-60198.269999999997</v>
      </c>
      <c r="K519" s="1602" t="s">
        <v>1248</v>
      </c>
    </row>
    <row r="520" spans="1:11" ht="12.75">
      <c r="A520" s="1602" t="s">
        <v>1236</v>
      </c>
      <c r="B520" s="1602" t="s">
        <v>1155</v>
      </c>
      <c r="C520" s="1602" t="s">
        <v>1238</v>
      </c>
      <c r="D520" s="1602">
        <v>521100</v>
      </c>
      <c r="E520" s="1602" t="s">
        <v>1329</v>
      </c>
      <c r="F520" s="1602" t="s">
        <v>627</v>
      </c>
      <c r="G520" s="1602" t="s">
        <v>1286</v>
      </c>
      <c r="H520" s="1602" t="s">
        <v>796</v>
      </c>
      <c r="I520" s="1602" t="s">
        <v>1322</v>
      </c>
      <c r="J520" s="1602">
        <v>-8941.7999999999993</v>
      </c>
      <c r="K520" s="1602" t="s">
        <v>1248</v>
      </c>
    </row>
    <row r="521" spans="1:11" ht="12.75">
      <c r="A521" s="1602" t="s">
        <v>1236</v>
      </c>
      <c r="B521" s="1602" t="s">
        <v>1155</v>
      </c>
      <c r="C521" s="1602" t="s">
        <v>1238</v>
      </c>
      <c r="D521" s="1602">
        <v>521100</v>
      </c>
      <c r="E521" s="1602" t="s">
        <v>2773</v>
      </c>
      <c r="F521" s="1602" t="s">
        <v>627</v>
      </c>
      <c r="G521" s="1602" t="s">
        <v>1286</v>
      </c>
      <c r="H521" s="1602" t="s">
        <v>796</v>
      </c>
      <c r="I521" s="1602" t="s">
        <v>1322</v>
      </c>
      <c r="J521" s="1602">
        <v>-8653.2199999999993</v>
      </c>
      <c r="K521" s="1602" t="s">
        <v>1248</v>
      </c>
    </row>
    <row r="522" spans="1:11" ht="12.75">
      <c r="A522" s="1602" t="s">
        <v>1236</v>
      </c>
      <c r="B522" s="1602" t="s">
        <v>1155</v>
      </c>
      <c r="C522" s="1602" t="s">
        <v>1238</v>
      </c>
      <c r="D522" s="1602">
        <v>521100</v>
      </c>
      <c r="E522" s="1602" t="s">
        <v>1330</v>
      </c>
      <c r="F522" s="1602" t="s">
        <v>627</v>
      </c>
      <c r="G522" s="1602" t="s">
        <v>1286</v>
      </c>
      <c r="H522" s="1602" t="s">
        <v>796</v>
      </c>
      <c r="I522" s="1602" t="s">
        <v>1322</v>
      </c>
      <c r="J522" s="1602">
        <v>-7289.0799999999999</v>
      </c>
      <c r="K522" s="1602" t="s">
        <v>1248</v>
      </c>
    </row>
    <row r="523" spans="1:11" ht="12.75">
      <c r="A523" s="1602" t="s">
        <v>1236</v>
      </c>
      <c r="B523" s="1602" t="s">
        <v>1155</v>
      </c>
      <c r="C523" s="1602" t="s">
        <v>1238</v>
      </c>
      <c r="D523" s="1602">
        <v>521100</v>
      </c>
      <c r="E523" s="1602" t="s">
        <v>1331</v>
      </c>
      <c r="F523" s="1602" t="s">
        <v>627</v>
      </c>
      <c r="G523" s="1602" t="s">
        <v>1286</v>
      </c>
      <c r="H523" s="1602" t="s">
        <v>796</v>
      </c>
      <c r="I523" s="1602" t="s">
        <v>1322</v>
      </c>
      <c r="J523" s="1602">
        <v>-8858.7199999999993</v>
      </c>
      <c r="K523" s="1602" t="s">
        <v>1248</v>
      </c>
    </row>
    <row r="524" spans="1:11" ht="12.75">
      <c r="A524" s="1602" t="s">
        <v>1236</v>
      </c>
      <c r="B524" s="1602" t="s">
        <v>1155</v>
      </c>
      <c r="C524" s="1602" t="s">
        <v>1238</v>
      </c>
      <c r="D524" s="1602">
        <v>536000</v>
      </c>
      <c r="E524" s="1602" t="s">
        <v>1329</v>
      </c>
      <c r="F524" s="1602" t="s">
        <v>480</v>
      </c>
      <c r="G524" s="1602" t="s">
        <v>1286</v>
      </c>
      <c r="H524" s="1602" t="s">
        <v>796</v>
      </c>
      <c r="I524" s="1602" t="s">
        <v>1307</v>
      </c>
      <c r="J524" s="1602">
        <v>-5294.1000000000004</v>
      </c>
      <c r="K524" s="1602" t="s">
        <v>1248</v>
      </c>
    </row>
    <row r="525" spans="1:11" ht="12.75">
      <c r="A525" s="1602" t="s">
        <v>1236</v>
      </c>
      <c r="B525" s="1602" t="s">
        <v>1155</v>
      </c>
      <c r="C525" s="1602" t="s">
        <v>1238</v>
      </c>
      <c r="D525" s="1602">
        <v>536000</v>
      </c>
      <c r="E525" s="1602" t="s">
        <v>2773</v>
      </c>
      <c r="F525" s="1602" t="s">
        <v>480</v>
      </c>
      <c r="G525" s="1602" t="s">
        <v>1286</v>
      </c>
      <c r="H525" s="1602" t="s">
        <v>796</v>
      </c>
      <c r="I525" s="1602" t="s">
        <v>1307</v>
      </c>
      <c r="J525" s="1602">
        <v>-5321.6000000000004</v>
      </c>
      <c r="K525" s="1602" t="s">
        <v>1248</v>
      </c>
    </row>
    <row r="526" spans="1:11" ht="12.75">
      <c r="A526" s="1602" t="s">
        <v>1236</v>
      </c>
      <c r="B526" s="1602" t="s">
        <v>1155</v>
      </c>
      <c r="C526" s="1602" t="s">
        <v>1238</v>
      </c>
      <c r="D526" s="1602">
        <v>536000</v>
      </c>
      <c r="E526" s="1602" t="s">
        <v>1330</v>
      </c>
      <c r="F526" s="1602" t="s">
        <v>480</v>
      </c>
      <c r="G526" s="1602" t="s">
        <v>1286</v>
      </c>
      <c r="H526" s="1602" t="s">
        <v>796</v>
      </c>
      <c r="I526" s="1602" t="s">
        <v>1307</v>
      </c>
      <c r="J526" s="1602">
        <v>-5595.79</v>
      </c>
      <c r="K526" s="1602" t="s">
        <v>1248</v>
      </c>
    </row>
    <row r="527" spans="1:11" ht="12.75">
      <c r="A527" s="1602" t="s">
        <v>1236</v>
      </c>
      <c r="B527" s="1602" t="s">
        <v>1155</v>
      </c>
      <c r="C527" s="1602" t="s">
        <v>1238</v>
      </c>
      <c r="D527" s="1602">
        <v>536000</v>
      </c>
      <c r="E527" s="1602" t="s">
        <v>1331</v>
      </c>
      <c r="F527" s="1602" t="s">
        <v>480</v>
      </c>
      <c r="G527" s="1602" t="s">
        <v>1286</v>
      </c>
      <c r="H527" s="1602" t="s">
        <v>796</v>
      </c>
      <c r="I527" s="1602" t="s">
        <v>1307</v>
      </c>
      <c r="J527" s="1602">
        <v>-5243.6800000000003</v>
      </c>
      <c r="K527" s="1602" t="s">
        <v>1248</v>
      </c>
    </row>
    <row r="528" spans="1:11" ht="12.75">
      <c r="A528" s="1602" t="s">
        <v>1236</v>
      </c>
      <c r="B528" s="1602" t="s">
        <v>1326</v>
      </c>
      <c r="C528" s="1602" t="s">
        <v>1238</v>
      </c>
      <c r="D528" s="1602">
        <v>521100</v>
      </c>
      <c r="E528" s="1602" t="s">
        <v>1329</v>
      </c>
      <c r="F528" s="1602" t="s">
        <v>627</v>
      </c>
      <c r="G528" s="1602" t="s">
        <v>1286</v>
      </c>
      <c r="H528" s="1602" t="s">
        <v>796</v>
      </c>
      <c r="I528" s="1602" t="s">
        <v>1322</v>
      </c>
      <c r="J528" s="1602">
        <v>-6431.0900000000001</v>
      </c>
      <c r="K528" s="1602" t="s">
        <v>1248</v>
      </c>
    </row>
    <row r="529" spans="1:11" ht="12.75">
      <c r="A529" s="1602" t="s">
        <v>1236</v>
      </c>
      <c r="B529" s="1602" t="s">
        <v>1326</v>
      </c>
      <c r="C529" s="1602" t="s">
        <v>1238</v>
      </c>
      <c r="D529" s="1602">
        <v>521100</v>
      </c>
      <c r="E529" s="1602" t="s">
        <v>2773</v>
      </c>
      <c r="F529" s="1602" t="s">
        <v>627</v>
      </c>
      <c r="G529" s="1602" t="s">
        <v>1286</v>
      </c>
      <c r="H529" s="1602" t="s">
        <v>796</v>
      </c>
      <c r="I529" s="1602" t="s">
        <v>1322</v>
      </c>
      <c r="J529" s="1602">
        <v>-5475.2600000000002</v>
      </c>
      <c r="K529" s="1602" t="s">
        <v>1248</v>
      </c>
    </row>
    <row r="530" spans="1:11" ht="12.75">
      <c r="A530" s="1602" t="s">
        <v>1236</v>
      </c>
      <c r="B530" s="1602" t="s">
        <v>1326</v>
      </c>
      <c r="C530" s="1602" t="s">
        <v>1238</v>
      </c>
      <c r="D530" s="1602">
        <v>521100</v>
      </c>
      <c r="E530" s="1602" t="s">
        <v>1330</v>
      </c>
      <c r="F530" s="1602" t="s">
        <v>627</v>
      </c>
      <c r="G530" s="1602" t="s">
        <v>1286</v>
      </c>
      <c r="H530" s="1602" t="s">
        <v>796</v>
      </c>
      <c r="I530" s="1602" t="s">
        <v>1322</v>
      </c>
      <c r="J530" s="1602">
        <v>-4512.9300000000003</v>
      </c>
      <c r="K530" s="1602" t="s">
        <v>1248</v>
      </c>
    </row>
    <row r="531" spans="1:11" ht="12.75">
      <c r="A531" s="1602" t="s">
        <v>1236</v>
      </c>
      <c r="B531" s="1602" t="s">
        <v>1326</v>
      </c>
      <c r="C531" s="1602" t="s">
        <v>1238</v>
      </c>
      <c r="D531" s="1602">
        <v>521100</v>
      </c>
      <c r="E531" s="1602" t="s">
        <v>1331</v>
      </c>
      <c r="F531" s="1602" t="s">
        <v>627</v>
      </c>
      <c r="G531" s="1602" t="s">
        <v>1286</v>
      </c>
      <c r="H531" s="1602" t="s">
        <v>796</v>
      </c>
      <c r="I531" s="1602" t="s">
        <v>1322</v>
      </c>
      <c r="J531" s="1602">
        <v>-6751.21</v>
      </c>
      <c r="K531" s="1602" t="s">
        <v>1248</v>
      </c>
    </row>
    <row r="532" spans="1:11" ht="12.75">
      <c r="A532" s="1602" t="s">
        <v>1236</v>
      </c>
      <c r="B532" s="1602" t="s">
        <v>1326</v>
      </c>
      <c r="C532" s="1602" t="s">
        <v>1238</v>
      </c>
      <c r="D532" s="1602">
        <v>521200</v>
      </c>
      <c r="E532" s="1602" t="s">
        <v>1329</v>
      </c>
      <c r="F532" s="1602" t="s">
        <v>631</v>
      </c>
      <c r="G532" s="1602" t="s">
        <v>1286</v>
      </c>
      <c r="H532" s="1602" t="s">
        <v>796</v>
      </c>
      <c r="I532" s="1602" t="s">
        <v>1323</v>
      </c>
      <c r="J532" s="1602">
        <v>-1175.45</v>
      </c>
      <c r="K532" s="1602" t="s">
        <v>1248</v>
      </c>
    </row>
    <row r="533" spans="1:11" ht="12.75">
      <c r="A533" s="1602" t="s">
        <v>1236</v>
      </c>
      <c r="B533" s="1602" t="s">
        <v>1326</v>
      </c>
      <c r="C533" s="1602" t="s">
        <v>1238</v>
      </c>
      <c r="D533" s="1602">
        <v>521200</v>
      </c>
      <c r="E533" s="1602" t="s">
        <v>2773</v>
      </c>
      <c r="F533" s="1602" t="s">
        <v>631</v>
      </c>
      <c r="G533" s="1602" t="s">
        <v>1286</v>
      </c>
      <c r="H533" s="1602" t="s">
        <v>796</v>
      </c>
      <c r="I533" s="1602" t="s">
        <v>1323</v>
      </c>
      <c r="J533" s="1602">
        <v>-1051.9200000000001</v>
      </c>
      <c r="K533" s="1602" t="s">
        <v>1248</v>
      </c>
    </row>
    <row r="534" spans="1:11" ht="12.75">
      <c r="A534" s="1602" t="s">
        <v>1236</v>
      </c>
      <c r="B534" s="1602" t="s">
        <v>1326</v>
      </c>
      <c r="C534" s="1602" t="s">
        <v>1238</v>
      </c>
      <c r="D534" s="1602">
        <v>521200</v>
      </c>
      <c r="E534" s="1602" t="s">
        <v>1330</v>
      </c>
      <c r="F534" s="1602" t="s">
        <v>631</v>
      </c>
      <c r="G534" s="1602" t="s">
        <v>1286</v>
      </c>
      <c r="H534" s="1602" t="s">
        <v>796</v>
      </c>
      <c r="I534" s="1602" t="s">
        <v>1323</v>
      </c>
      <c r="J534" s="1602">
        <v>-928.11000000000001</v>
      </c>
      <c r="K534" s="1602" t="s">
        <v>1248</v>
      </c>
    </row>
    <row r="535" spans="1:11" ht="12.75">
      <c r="A535" s="1602" t="s">
        <v>1236</v>
      </c>
      <c r="B535" s="1602" t="s">
        <v>1326</v>
      </c>
      <c r="C535" s="1602" t="s">
        <v>1238</v>
      </c>
      <c r="D535" s="1602">
        <v>521200</v>
      </c>
      <c r="E535" s="1602" t="s">
        <v>1331</v>
      </c>
      <c r="F535" s="1602" t="s">
        <v>631</v>
      </c>
      <c r="G535" s="1602" t="s">
        <v>1286</v>
      </c>
      <c r="H535" s="1602" t="s">
        <v>796</v>
      </c>
      <c r="I535" s="1602" t="s">
        <v>1323</v>
      </c>
      <c r="J535" s="1602">
        <v>-1216.6700000000001</v>
      </c>
      <c r="K535" s="1602" t="s">
        <v>1248</v>
      </c>
    </row>
    <row r="536" spans="1:11" ht="12.75">
      <c r="A536" s="1602" t="s">
        <v>1236</v>
      </c>
      <c r="B536" s="1602" t="s">
        <v>1326</v>
      </c>
      <c r="C536" s="1602" t="s">
        <v>1238</v>
      </c>
      <c r="D536" s="1602">
        <v>536000</v>
      </c>
      <c r="E536" s="1602" t="s">
        <v>1329</v>
      </c>
      <c r="F536" s="1602" t="s">
        <v>480</v>
      </c>
      <c r="G536" s="1602" t="s">
        <v>1286</v>
      </c>
      <c r="H536" s="1602" t="s">
        <v>796</v>
      </c>
      <c r="I536" s="1602" t="s">
        <v>1307</v>
      </c>
      <c r="J536" s="1602">
        <v>-3950.4099999999999</v>
      </c>
      <c r="K536" s="1602" t="s">
        <v>1248</v>
      </c>
    </row>
    <row r="537" spans="1:11" ht="12.75">
      <c r="A537" s="1602" t="s">
        <v>1236</v>
      </c>
      <c r="B537" s="1602" t="s">
        <v>1326</v>
      </c>
      <c r="C537" s="1602" t="s">
        <v>1238</v>
      </c>
      <c r="D537" s="1602">
        <v>536000</v>
      </c>
      <c r="E537" s="1602" t="s">
        <v>2773</v>
      </c>
      <c r="F537" s="1602" t="s">
        <v>480</v>
      </c>
      <c r="G537" s="1602" t="s">
        <v>1286</v>
      </c>
      <c r="H537" s="1602" t="s">
        <v>796</v>
      </c>
      <c r="I537" s="1602" t="s">
        <v>1307</v>
      </c>
      <c r="J537" s="1602">
        <v>-4005.3000000000002</v>
      </c>
      <c r="K537" s="1602" t="s">
        <v>1248</v>
      </c>
    </row>
    <row r="538" spans="1:11" ht="12.75">
      <c r="A538" s="1602" t="s">
        <v>1236</v>
      </c>
      <c r="B538" s="1602" t="s">
        <v>1326</v>
      </c>
      <c r="C538" s="1602" t="s">
        <v>1238</v>
      </c>
      <c r="D538" s="1602">
        <v>536000</v>
      </c>
      <c r="E538" s="1602" t="s">
        <v>1330</v>
      </c>
      <c r="F538" s="1602" t="s">
        <v>480</v>
      </c>
      <c r="G538" s="1602" t="s">
        <v>1286</v>
      </c>
      <c r="H538" s="1602" t="s">
        <v>796</v>
      </c>
      <c r="I538" s="1602" t="s">
        <v>1307</v>
      </c>
      <c r="J538" s="1602">
        <v>-3952.0900000000001</v>
      </c>
      <c r="K538" s="1602" t="s">
        <v>1248</v>
      </c>
    </row>
    <row r="539" spans="1:11" ht="12.75">
      <c r="A539" s="1602" t="s">
        <v>1236</v>
      </c>
      <c r="B539" s="1602" t="s">
        <v>1326</v>
      </c>
      <c r="C539" s="1602" t="s">
        <v>1238</v>
      </c>
      <c r="D539" s="1602">
        <v>536000</v>
      </c>
      <c r="E539" s="1602" t="s">
        <v>1331</v>
      </c>
      <c r="F539" s="1602" t="s">
        <v>480</v>
      </c>
      <c r="G539" s="1602" t="s">
        <v>1286</v>
      </c>
      <c r="H539" s="1602" t="s">
        <v>796</v>
      </c>
      <c r="I539" s="1602" t="s">
        <v>1307</v>
      </c>
      <c r="J539" s="1602">
        <v>-3950.4099999999999</v>
      </c>
      <c r="K539" s="1602" t="s">
        <v>1248</v>
      </c>
    </row>
    <row r="540" spans="1:11" ht="12.75">
      <c r="A540" s="1602" t="s">
        <v>1236</v>
      </c>
      <c r="B540" s="1602" t="s">
        <v>1158</v>
      </c>
      <c r="C540" s="1602" t="s">
        <v>1238</v>
      </c>
      <c r="D540" s="1602">
        <v>521100</v>
      </c>
      <c r="E540" s="1602" t="s">
        <v>1329</v>
      </c>
      <c r="F540" s="1602" t="s">
        <v>627</v>
      </c>
      <c r="G540" s="1602" t="s">
        <v>1286</v>
      </c>
      <c r="H540" s="1602" t="s">
        <v>796</v>
      </c>
      <c r="I540" s="1602" t="s">
        <v>1322</v>
      </c>
      <c r="J540" s="1602">
        <v>-3008.27</v>
      </c>
      <c r="K540" s="1602" t="s">
        <v>1248</v>
      </c>
    </row>
    <row r="541" spans="1:11" ht="12.75">
      <c r="A541" s="1602" t="s">
        <v>1236</v>
      </c>
      <c r="B541" s="1602" t="s">
        <v>1158</v>
      </c>
      <c r="C541" s="1602" t="s">
        <v>1238</v>
      </c>
      <c r="D541" s="1602">
        <v>521100</v>
      </c>
      <c r="E541" s="1602" t="s">
        <v>2773</v>
      </c>
      <c r="F541" s="1602" t="s">
        <v>627</v>
      </c>
      <c r="G541" s="1602" t="s">
        <v>1286</v>
      </c>
      <c r="H541" s="1602" t="s">
        <v>796</v>
      </c>
      <c r="I541" s="1602" t="s">
        <v>1322</v>
      </c>
      <c r="J541" s="1602">
        <v>-11788.73</v>
      </c>
      <c r="K541" s="1602" t="s">
        <v>1248</v>
      </c>
    </row>
    <row r="542" spans="1:11" ht="12.75">
      <c r="A542" s="1602" t="s">
        <v>1236</v>
      </c>
      <c r="B542" s="1602" t="s">
        <v>1158</v>
      </c>
      <c r="C542" s="1602" t="s">
        <v>1238</v>
      </c>
      <c r="D542" s="1602">
        <v>521100</v>
      </c>
      <c r="E542" s="1602" t="s">
        <v>1330</v>
      </c>
      <c r="F542" s="1602" t="s">
        <v>627</v>
      </c>
      <c r="G542" s="1602" t="s">
        <v>1286</v>
      </c>
      <c r="H542" s="1602" t="s">
        <v>796</v>
      </c>
      <c r="I542" s="1602" t="s">
        <v>1322</v>
      </c>
      <c r="J542" s="1602">
        <v>-6434.7299999999996</v>
      </c>
      <c r="K542" s="1602" t="s">
        <v>1248</v>
      </c>
    </row>
    <row r="543" spans="1:11" ht="12.75">
      <c r="A543" s="1602" t="s">
        <v>1236</v>
      </c>
      <c r="B543" s="1602" t="s">
        <v>1158</v>
      </c>
      <c r="C543" s="1602" t="s">
        <v>1238</v>
      </c>
      <c r="D543" s="1602">
        <v>521100</v>
      </c>
      <c r="E543" s="1602" t="s">
        <v>1331</v>
      </c>
      <c r="F543" s="1602" t="s">
        <v>627</v>
      </c>
      <c r="G543" s="1602" t="s">
        <v>1286</v>
      </c>
      <c r="H543" s="1602" t="s">
        <v>796</v>
      </c>
      <c r="I543" s="1602" t="s">
        <v>1322</v>
      </c>
      <c r="J543" s="1602">
        <v>-7179.4700000000003</v>
      </c>
      <c r="K543" s="1602" t="s">
        <v>1248</v>
      </c>
    </row>
    <row r="544" spans="1:11" ht="12.75">
      <c r="A544" s="1602" t="s">
        <v>1236</v>
      </c>
      <c r="B544" s="1602" t="s">
        <v>1158</v>
      </c>
      <c r="C544" s="1602" t="s">
        <v>1238</v>
      </c>
      <c r="D544" s="1602">
        <v>521200</v>
      </c>
      <c r="E544" s="1602" t="s">
        <v>1329</v>
      </c>
      <c r="F544" s="1602" t="s">
        <v>631</v>
      </c>
      <c r="G544" s="1602" t="s">
        <v>1286</v>
      </c>
      <c r="H544" s="1602" t="s">
        <v>796</v>
      </c>
      <c r="I544" s="1602" t="s">
        <v>1323</v>
      </c>
      <c r="J544" s="1602">
        <v>-4108.1300000000001</v>
      </c>
      <c r="K544" s="1602" t="s">
        <v>1248</v>
      </c>
    </row>
    <row r="545" spans="1:11" ht="12.75">
      <c r="A545" s="1602" t="s">
        <v>1236</v>
      </c>
      <c r="B545" s="1602" t="s">
        <v>1158</v>
      </c>
      <c r="C545" s="1602" t="s">
        <v>1238</v>
      </c>
      <c r="D545" s="1602">
        <v>521200</v>
      </c>
      <c r="E545" s="1602" t="s">
        <v>2773</v>
      </c>
      <c r="F545" s="1602" t="s">
        <v>631</v>
      </c>
      <c r="G545" s="1602" t="s">
        <v>1286</v>
      </c>
      <c r="H545" s="1602" t="s">
        <v>796</v>
      </c>
      <c r="I545" s="1602" t="s">
        <v>1323</v>
      </c>
      <c r="J545" s="1602">
        <v>-4678.1999999999998</v>
      </c>
      <c r="K545" s="1602" t="s">
        <v>1248</v>
      </c>
    </row>
    <row r="546" spans="1:11" ht="12.75">
      <c r="A546" s="1602" t="s">
        <v>1236</v>
      </c>
      <c r="B546" s="1602" t="s">
        <v>1158</v>
      </c>
      <c r="C546" s="1602" t="s">
        <v>1238</v>
      </c>
      <c r="D546" s="1602">
        <v>521200</v>
      </c>
      <c r="E546" s="1602" t="s">
        <v>1330</v>
      </c>
      <c r="F546" s="1602" t="s">
        <v>631</v>
      </c>
      <c r="G546" s="1602" t="s">
        <v>1286</v>
      </c>
      <c r="H546" s="1602" t="s">
        <v>796</v>
      </c>
      <c r="I546" s="1602" t="s">
        <v>1323</v>
      </c>
      <c r="J546" s="1602">
        <v>-3749.71</v>
      </c>
      <c r="K546" s="1602" t="s">
        <v>1248</v>
      </c>
    </row>
    <row r="547" spans="1:11" ht="12.75">
      <c r="A547" s="1602" t="s">
        <v>1236</v>
      </c>
      <c r="B547" s="1602" t="s">
        <v>1158</v>
      </c>
      <c r="C547" s="1602" t="s">
        <v>1238</v>
      </c>
      <c r="D547" s="1602">
        <v>521200</v>
      </c>
      <c r="E547" s="1602" t="s">
        <v>1331</v>
      </c>
      <c r="F547" s="1602" t="s">
        <v>631</v>
      </c>
      <c r="G547" s="1602" t="s">
        <v>1286</v>
      </c>
      <c r="H547" s="1602" t="s">
        <v>796</v>
      </c>
      <c r="I547" s="1602" t="s">
        <v>1323</v>
      </c>
      <c r="J547" s="1602">
        <v>-4012.3499999999999</v>
      </c>
      <c r="K547" s="1602" t="s">
        <v>1248</v>
      </c>
    </row>
    <row r="548" spans="1:11" ht="12.75">
      <c r="A548" s="1602" t="s">
        <v>1236</v>
      </c>
      <c r="B548" s="1602" t="s">
        <v>1158</v>
      </c>
      <c r="C548" s="1602" t="s">
        <v>1238</v>
      </c>
      <c r="D548" s="1602">
        <v>522100</v>
      </c>
      <c r="E548" s="1602" t="s">
        <v>1329</v>
      </c>
      <c r="F548" s="1602" t="s">
        <v>1347</v>
      </c>
      <c r="G548" s="1602" t="s">
        <v>1286</v>
      </c>
      <c r="H548" s="1602" t="s">
        <v>796</v>
      </c>
      <c r="I548" s="1602" t="s">
        <v>1347</v>
      </c>
      <c r="J548" s="1602">
        <v>-136.49000000000001</v>
      </c>
      <c r="K548" s="1602" t="s">
        <v>1248</v>
      </c>
    </row>
    <row r="549" spans="1:11" ht="12.75">
      <c r="A549" s="1602" t="s">
        <v>1236</v>
      </c>
      <c r="B549" s="1602" t="s">
        <v>1158</v>
      </c>
      <c r="C549" s="1602" t="s">
        <v>1238</v>
      </c>
      <c r="D549" s="1602">
        <v>522100</v>
      </c>
      <c r="E549" s="1602" t="s">
        <v>2773</v>
      </c>
      <c r="F549" s="1602" t="s">
        <v>1347</v>
      </c>
      <c r="G549" s="1602" t="s">
        <v>1286</v>
      </c>
      <c r="H549" s="1602" t="s">
        <v>796</v>
      </c>
      <c r="I549" s="1602" t="s">
        <v>1347</v>
      </c>
      <c r="J549" s="1602">
        <v>3548.5999999999999</v>
      </c>
      <c r="K549" s="1602" t="s">
        <v>1248</v>
      </c>
    </row>
    <row r="550" spans="1:11" ht="12.75">
      <c r="A550" s="1602" t="s">
        <v>1236</v>
      </c>
      <c r="B550" s="1602" t="s">
        <v>1158</v>
      </c>
      <c r="C550" s="1602" t="s">
        <v>1238</v>
      </c>
      <c r="D550" s="1602">
        <v>522100</v>
      </c>
      <c r="E550" s="1602" t="s">
        <v>1330</v>
      </c>
      <c r="F550" s="1602" t="s">
        <v>1347</v>
      </c>
      <c r="G550" s="1602" t="s">
        <v>1286</v>
      </c>
      <c r="H550" s="1602" t="s">
        <v>796</v>
      </c>
      <c r="I550" s="1602" t="s">
        <v>1347</v>
      </c>
      <c r="J550" s="1602">
        <v>-120.23999999999999</v>
      </c>
      <c r="K550" s="1602" t="s">
        <v>1248</v>
      </c>
    </row>
    <row r="551" spans="1:11" ht="12.75">
      <c r="A551" s="1602" t="s">
        <v>1236</v>
      </c>
      <c r="B551" s="1602" t="s">
        <v>1158</v>
      </c>
      <c r="C551" s="1602" t="s">
        <v>1238</v>
      </c>
      <c r="D551" s="1602">
        <v>522100</v>
      </c>
      <c r="E551" s="1602" t="s">
        <v>1331</v>
      </c>
      <c r="F551" s="1602" t="s">
        <v>1347</v>
      </c>
      <c r="G551" s="1602" t="s">
        <v>1286</v>
      </c>
      <c r="H551" s="1602" t="s">
        <v>796</v>
      </c>
      <c r="I551" s="1602" t="s">
        <v>1347</v>
      </c>
      <c r="J551" s="1602">
        <v>-116.70999999999999</v>
      </c>
      <c r="K551" s="1602" t="s">
        <v>1248</v>
      </c>
    </row>
    <row r="552" spans="1:11" ht="12.75">
      <c r="A552" s="1602" t="s">
        <v>1236</v>
      </c>
      <c r="B552" s="1602" t="s">
        <v>1158</v>
      </c>
      <c r="C552" s="1602" t="s">
        <v>1238</v>
      </c>
      <c r="D552" s="1602">
        <v>536000</v>
      </c>
      <c r="E552" s="1602" t="s">
        <v>1329</v>
      </c>
      <c r="F552" s="1602" t="s">
        <v>480</v>
      </c>
      <c r="G552" s="1602" t="s">
        <v>1286</v>
      </c>
      <c r="H552" s="1602" t="s">
        <v>796</v>
      </c>
      <c r="I552" s="1602" t="s">
        <v>1307</v>
      </c>
      <c r="J552" s="1602">
        <v>-15168.690000000001</v>
      </c>
      <c r="K552" s="1602" t="s">
        <v>1248</v>
      </c>
    </row>
    <row r="553" spans="1:11" ht="12.75">
      <c r="A553" s="1602" t="s">
        <v>1236</v>
      </c>
      <c r="B553" s="1602" t="s">
        <v>1158</v>
      </c>
      <c r="C553" s="1602" t="s">
        <v>1238</v>
      </c>
      <c r="D553" s="1602">
        <v>536000</v>
      </c>
      <c r="E553" s="1602" t="s">
        <v>2773</v>
      </c>
      <c r="F553" s="1602" t="s">
        <v>480</v>
      </c>
      <c r="G553" s="1602" t="s">
        <v>1286</v>
      </c>
      <c r="H553" s="1602" t="s">
        <v>796</v>
      </c>
      <c r="I553" s="1602" t="s">
        <v>1307</v>
      </c>
      <c r="J553" s="1602">
        <v>-17712.48</v>
      </c>
      <c r="K553" s="1602" t="s">
        <v>1248</v>
      </c>
    </row>
    <row r="554" spans="1:11" ht="12.75">
      <c r="A554" s="1602" t="s">
        <v>1236</v>
      </c>
      <c r="B554" s="1602" t="s">
        <v>1158</v>
      </c>
      <c r="C554" s="1602" t="s">
        <v>1238</v>
      </c>
      <c r="D554" s="1602">
        <v>536000</v>
      </c>
      <c r="E554" s="1602" t="s">
        <v>1330</v>
      </c>
      <c r="F554" s="1602" t="s">
        <v>480</v>
      </c>
      <c r="G554" s="1602" t="s">
        <v>1286</v>
      </c>
      <c r="H554" s="1602" t="s">
        <v>796</v>
      </c>
      <c r="I554" s="1602" t="s">
        <v>1307</v>
      </c>
      <c r="J554" s="1602">
        <v>-14981.290000000001</v>
      </c>
      <c r="K554" s="1602" t="s">
        <v>1248</v>
      </c>
    </row>
    <row r="555" spans="1:11" ht="12.75">
      <c r="A555" s="1602" t="s">
        <v>1236</v>
      </c>
      <c r="B555" s="1602" t="s">
        <v>1158</v>
      </c>
      <c r="C555" s="1602" t="s">
        <v>1238</v>
      </c>
      <c r="D555" s="1602">
        <v>536000</v>
      </c>
      <c r="E555" s="1602" t="s">
        <v>1331</v>
      </c>
      <c r="F555" s="1602" t="s">
        <v>480</v>
      </c>
      <c r="G555" s="1602" t="s">
        <v>1286</v>
      </c>
      <c r="H555" s="1602" t="s">
        <v>796</v>
      </c>
      <c r="I555" s="1602" t="s">
        <v>1307</v>
      </c>
      <c r="J555" s="1602">
        <v>-14854.389999999999</v>
      </c>
      <c r="K555" s="1602" t="s">
        <v>1248</v>
      </c>
    </row>
    <row r="556" spans="1:11" ht="12.75">
      <c r="A556" s="1602" t="s">
        <v>1236</v>
      </c>
      <c r="B556" s="1602" t="s">
        <v>1257</v>
      </c>
      <c r="C556" s="1602" t="s">
        <v>1238</v>
      </c>
      <c r="D556" s="1602">
        <v>521100</v>
      </c>
      <c r="E556" s="1602" t="s">
        <v>1329</v>
      </c>
      <c r="F556" s="1602" t="s">
        <v>627</v>
      </c>
      <c r="G556" s="1602" t="s">
        <v>1286</v>
      </c>
      <c r="H556" s="1602" t="s">
        <v>796</v>
      </c>
      <c r="I556" s="1602" t="s">
        <v>1322</v>
      </c>
      <c r="J556" s="1602">
        <v>-104795.13</v>
      </c>
      <c r="K556" s="1602" t="s">
        <v>1248</v>
      </c>
    </row>
    <row r="557" spans="1:11" ht="12.75">
      <c r="A557" s="1602" t="s">
        <v>1236</v>
      </c>
      <c r="B557" s="1602" t="s">
        <v>1257</v>
      </c>
      <c r="C557" s="1602" t="s">
        <v>1238</v>
      </c>
      <c r="D557" s="1602">
        <v>521100</v>
      </c>
      <c r="E557" s="1602" t="s">
        <v>2773</v>
      </c>
      <c r="F557" s="1602" t="s">
        <v>627</v>
      </c>
      <c r="G557" s="1602" t="s">
        <v>1286</v>
      </c>
      <c r="H557" s="1602" t="s">
        <v>796</v>
      </c>
      <c r="I557" s="1602" t="s">
        <v>1322</v>
      </c>
      <c r="J557" s="1602">
        <v>-120355.97</v>
      </c>
      <c r="K557" s="1602" t="s">
        <v>1248</v>
      </c>
    </row>
    <row r="558" spans="1:11" ht="12.75">
      <c r="A558" s="1602" t="s">
        <v>1236</v>
      </c>
      <c r="B558" s="1602" t="s">
        <v>1257</v>
      </c>
      <c r="C558" s="1602" t="s">
        <v>1238</v>
      </c>
      <c r="D558" s="1602">
        <v>521100</v>
      </c>
      <c r="E558" s="1602" t="s">
        <v>1330</v>
      </c>
      <c r="F558" s="1602" t="s">
        <v>627</v>
      </c>
      <c r="G558" s="1602" t="s">
        <v>1286</v>
      </c>
      <c r="H558" s="1602" t="s">
        <v>796</v>
      </c>
      <c r="I558" s="1602" t="s">
        <v>1322</v>
      </c>
      <c r="J558" s="1602">
        <v>-124226.77</v>
      </c>
      <c r="K558" s="1602" t="s">
        <v>1248</v>
      </c>
    </row>
    <row r="559" spans="1:11" ht="12.75">
      <c r="A559" s="1602" t="s">
        <v>1236</v>
      </c>
      <c r="B559" s="1602" t="s">
        <v>1257</v>
      </c>
      <c r="C559" s="1602" t="s">
        <v>1238</v>
      </c>
      <c r="D559" s="1602">
        <v>521100</v>
      </c>
      <c r="E559" s="1602" t="s">
        <v>1331</v>
      </c>
      <c r="F559" s="1602" t="s">
        <v>627</v>
      </c>
      <c r="G559" s="1602" t="s">
        <v>1286</v>
      </c>
      <c r="H559" s="1602" t="s">
        <v>796</v>
      </c>
      <c r="I559" s="1602" t="s">
        <v>1322</v>
      </c>
      <c r="J559" s="1602">
        <v>-114705.03999999999</v>
      </c>
      <c r="K559" s="1602" t="s">
        <v>1248</v>
      </c>
    </row>
    <row r="560" spans="1:11" ht="12.75">
      <c r="A560" s="1602" t="s">
        <v>1236</v>
      </c>
      <c r="B560" s="1602" t="s">
        <v>1257</v>
      </c>
      <c r="C560" s="1602" t="s">
        <v>1238</v>
      </c>
      <c r="D560" s="1602">
        <v>521200</v>
      </c>
      <c r="E560" s="1602" t="s">
        <v>1329</v>
      </c>
      <c r="F560" s="1602" t="s">
        <v>631</v>
      </c>
      <c r="G560" s="1602" t="s">
        <v>1286</v>
      </c>
      <c r="H560" s="1602" t="s">
        <v>796</v>
      </c>
      <c r="I560" s="1602" t="s">
        <v>1323</v>
      </c>
      <c r="J560" s="1602">
        <v>-12538.780000000001</v>
      </c>
      <c r="K560" s="1602" t="s">
        <v>1248</v>
      </c>
    </row>
    <row r="561" spans="1:11" ht="12.75">
      <c r="A561" s="1602" t="s">
        <v>1236</v>
      </c>
      <c r="B561" s="1602" t="s">
        <v>1257</v>
      </c>
      <c r="C561" s="1602" t="s">
        <v>1238</v>
      </c>
      <c r="D561" s="1602">
        <v>521200</v>
      </c>
      <c r="E561" s="1602" t="s">
        <v>2773</v>
      </c>
      <c r="F561" s="1602" t="s">
        <v>631</v>
      </c>
      <c r="G561" s="1602" t="s">
        <v>1286</v>
      </c>
      <c r="H561" s="1602" t="s">
        <v>796</v>
      </c>
      <c r="I561" s="1602" t="s">
        <v>1323</v>
      </c>
      <c r="J561" s="1602">
        <v>-15993.59</v>
      </c>
      <c r="K561" s="1602" t="s">
        <v>1248</v>
      </c>
    </row>
    <row r="562" spans="1:11" ht="12.75">
      <c r="A562" s="1602" t="s">
        <v>1236</v>
      </c>
      <c r="B562" s="1602" t="s">
        <v>1257</v>
      </c>
      <c r="C562" s="1602" t="s">
        <v>1238</v>
      </c>
      <c r="D562" s="1602">
        <v>521200</v>
      </c>
      <c r="E562" s="1602" t="s">
        <v>1330</v>
      </c>
      <c r="F562" s="1602" t="s">
        <v>631</v>
      </c>
      <c r="G562" s="1602" t="s">
        <v>1286</v>
      </c>
      <c r="H562" s="1602" t="s">
        <v>796</v>
      </c>
      <c r="I562" s="1602" t="s">
        <v>1323</v>
      </c>
      <c r="J562" s="1602">
        <v>-18909.68</v>
      </c>
      <c r="K562" s="1602" t="s">
        <v>1248</v>
      </c>
    </row>
    <row r="563" spans="1:11" ht="12.75">
      <c r="A563" s="1602" t="s">
        <v>1236</v>
      </c>
      <c r="B563" s="1602" t="s">
        <v>1257</v>
      </c>
      <c r="C563" s="1602" t="s">
        <v>1238</v>
      </c>
      <c r="D563" s="1602">
        <v>521200</v>
      </c>
      <c r="E563" s="1602" t="s">
        <v>1331</v>
      </c>
      <c r="F563" s="1602" t="s">
        <v>631</v>
      </c>
      <c r="G563" s="1602" t="s">
        <v>1286</v>
      </c>
      <c r="H563" s="1602" t="s">
        <v>796</v>
      </c>
      <c r="I563" s="1602" t="s">
        <v>1323</v>
      </c>
      <c r="J563" s="1602">
        <v>-11692.059999999999</v>
      </c>
      <c r="K563" s="1602" t="s">
        <v>1248</v>
      </c>
    </row>
    <row r="564" spans="1:11" ht="12.75">
      <c r="A564" s="1602" t="s">
        <v>1236</v>
      </c>
      <c r="B564" s="1602" t="s">
        <v>1257</v>
      </c>
      <c r="C564" s="1602" t="s">
        <v>1238</v>
      </c>
      <c r="D564" s="1602">
        <v>536000</v>
      </c>
      <c r="E564" s="1602" t="s">
        <v>1329</v>
      </c>
      <c r="F564" s="1602" t="s">
        <v>480</v>
      </c>
      <c r="G564" s="1602" t="s">
        <v>1286</v>
      </c>
      <c r="H564" s="1602" t="s">
        <v>796</v>
      </c>
      <c r="I564" s="1602" t="s">
        <v>1307</v>
      </c>
      <c r="J564" s="1602">
        <v>-87025.660000000003</v>
      </c>
      <c r="K564" s="1602" t="s">
        <v>1248</v>
      </c>
    </row>
    <row r="565" spans="1:11" ht="12.75">
      <c r="A565" s="1602" t="s">
        <v>1236</v>
      </c>
      <c r="B565" s="1602" t="s">
        <v>1257</v>
      </c>
      <c r="C565" s="1602" t="s">
        <v>1238</v>
      </c>
      <c r="D565" s="1602">
        <v>536000</v>
      </c>
      <c r="E565" s="1602" t="s">
        <v>2773</v>
      </c>
      <c r="F565" s="1602" t="s">
        <v>480</v>
      </c>
      <c r="G565" s="1602" t="s">
        <v>1286</v>
      </c>
      <c r="H565" s="1602" t="s">
        <v>796</v>
      </c>
      <c r="I565" s="1602" t="s">
        <v>1307</v>
      </c>
      <c r="J565" s="1602">
        <v>-86515.529999999999</v>
      </c>
      <c r="K565" s="1602" t="s">
        <v>1248</v>
      </c>
    </row>
    <row r="566" spans="1:11" ht="12.75">
      <c r="A566" s="1602" t="s">
        <v>1236</v>
      </c>
      <c r="B566" s="1602" t="s">
        <v>1257</v>
      </c>
      <c r="C566" s="1602" t="s">
        <v>1238</v>
      </c>
      <c r="D566" s="1602">
        <v>536000</v>
      </c>
      <c r="E566" s="1602" t="s">
        <v>1330</v>
      </c>
      <c r="F566" s="1602" t="s">
        <v>480</v>
      </c>
      <c r="G566" s="1602" t="s">
        <v>1286</v>
      </c>
      <c r="H566" s="1602" t="s">
        <v>796</v>
      </c>
      <c r="I566" s="1602" t="s">
        <v>1307</v>
      </c>
      <c r="J566" s="1602">
        <v>-83206.460000000006</v>
      </c>
      <c r="K566" s="1602" t="s">
        <v>1248</v>
      </c>
    </row>
    <row r="567" spans="1:11" ht="12.75">
      <c r="A567" s="1602" t="s">
        <v>1236</v>
      </c>
      <c r="B567" s="1602" t="s">
        <v>1257</v>
      </c>
      <c r="C567" s="1602" t="s">
        <v>1238</v>
      </c>
      <c r="D567" s="1602">
        <v>536000</v>
      </c>
      <c r="E567" s="1602" t="s">
        <v>1331</v>
      </c>
      <c r="F567" s="1602" t="s">
        <v>480</v>
      </c>
      <c r="G567" s="1602" t="s">
        <v>1286</v>
      </c>
      <c r="H567" s="1602" t="s">
        <v>796</v>
      </c>
      <c r="I567" s="1602" t="s">
        <v>1307</v>
      </c>
      <c r="J567" s="1602">
        <v>-82145.029999999999</v>
      </c>
      <c r="K567" s="1602" t="s">
        <v>1248</v>
      </c>
    </row>
  </sheetData>
  <autoFilter ref="A1:K567"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4E64E82-C16F-4614-B713-B323A499397A}">
  <sheetPr>
    <tabColor rgb="FF92D050"/>
  </sheetPr>
  <dimension ref="A1:A6"/>
  <sheetViews>
    <sheetView workbookViewId="0" topLeftCell="A1"/>
  </sheetViews>
  <sheetFormatPr defaultRowHeight="12.75"/>
  <sheetData>
    <row r="1" spans="1:1" ht="12.75">
      <c r="A1" t="s">
        <v>0</v>
      </c>
    </row>
    <row r="2" ht="12.75"/>
    <row r="3" ht="12.75"/>
    <row r="4" ht="12.75"/>
    <row r="5" ht="12.75"/>
    <row r="6" spans="1:1" ht="12.75">
      <c r="A6" t="s">
        <v>278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664C5374-C125-4C69-B437-6762F062582F}">
  <sheetPr>
    <tabColor rgb="FFFFC000"/>
  </sheetPr>
  <dimension ref="A1:L3322"/>
  <sheetViews>
    <sheetView workbookViewId="0" topLeftCell="A1">
      <selection pane="topLeft" activeCell="C44" sqref="C44"/>
    </sheetView>
  </sheetViews>
  <sheetFormatPr defaultRowHeight="12.75"/>
  <cols>
    <col min="1" max="1" width="13.1428571428571" bestFit="1" customWidth="1"/>
    <col min="2" max="2" width="44.1428571428571" bestFit="1" customWidth="1"/>
    <col min="3" max="3" width="28.1428571428571" bestFit="1" customWidth="1"/>
    <col min="4" max="4" width="12.2857142857143" bestFit="1" customWidth="1"/>
    <col min="5" max="5" width="10.7142857142857" bestFit="1" customWidth="1"/>
    <col min="6" max="6" width="6.85714285714286" bestFit="1" customWidth="1"/>
    <col min="7" max="7" width="11.7142857142857" bestFit="1" customWidth="1"/>
    <col min="8" max="8" width="14.4285714285714" bestFit="1" customWidth="1"/>
    <col min="9" max="9" width="12.1428571428571" bestFit="1" customWidth="1"/>
    <col min="10" max="10" width="10.2857142857143" bestFit="1" customWidth="1"/>
    <col min="11" max="11" width="11" bestFit="1" customWidth="1"/>
    <col min="12" max="12" width="14.7142857142857" bestFit="1" customWidth="1"/>
  </cols>
  <sheetData>
    <row r="1" spans="1:12" ht="12.75">
      <c r="A1" s="1428" t="s">
        <v>60</v>
      </c>
      <c r="B1" s="1428" t="s">
        <v>1249</v>
      </c>
      <c r="C1" s="1428" t="s">
        <v>1258</v>
      </c>
      <c r="D1" s="1428" t="s">
        <v>1316</v>
      </c>
      <c r="E1" s="1428" t="s">
        <v>1260</v>
      </c>
      <c r="F1" s="1428" t="s">
        <v>1317</v>
      </c>
      <c r="G1" s="1428" t="s">
        <v>1231</v>
      </c>
      <c r="H1" s="1428" t="s">
        <v>1318</v>
      </c>
      <c r="I1" s="1428" t="s">
        <v>1319</v>
      </c>
      <c r="J1" s="1428" t="s">
        <v>624</v>
      </c>
      <c r="L1" s="82">
        <f>SUBTOTAL(9,I:I)</f>
        <v>0</v>
      </c>
    </row>
    <row r="2" spans="1:10" ht="12.75">
      <c r="A2" s="1425" t="s">
        <v>1360</v>
      </c>
      <c r="B2" s="1425" t="s">
        <v>390</v>
      </c>
      <c r="C2" s="1425" t="s">
        <v>390</v>
      </c>
      <c r="D2" s="1425" t="s">
        <v>390</v>
      </c>
      <c r="E2" s="1425" t="s">
        <v>390</v>
      </c>
      <c r="F2" s="1425" t="s">
        <v>796</v>
      </c>
      <c r="G2" s="1425" t="s">
        <v>390</v>
      </c>
      <c r="H2" s="1425" t="s">
        <v>1263</v>
      </c>
      <c r="I2" s="1425"/>
      <c r="J2" s="1425" t="s">
        <v>2915</v>
      </c>
    </row>
    <row r="3" spans="1:10" ht="12.75">
      <c r="A3" s="1425" t="s">
        <v>1360</v>
      </c>
      <c r="B3" s="1425" t="s">
        <v>390</v>
      </c>
      <c r="C3" s="1425" t="s">
        <v>390</v>
      </c>
      <c r="D3" s="1425" t="s">
        <v>390</v>
      </c>
      <c r="E3" s="1425" t="s">
        <v>390</v>
      </c>
      <c r="F3" s="1425" t="s">
        <v>796</v>
      </c>
      <c r="G3" s="1425" t="s">
        <v>390</v>
      </c>
      <c r="H3" s="1425" t="s">
        <v>1264</v>
      </c>
      <c r="I3" s="1425"/>
      <c r="J3" s="1425" t="s">
        <v>2915</v>
      </c>
    </row>
    <row r="4" spans="1:10" ht="12.75">
      <c r="A4" s="1425" t="s">
        <v>1360</v>
      </c>
      <c r="B4" s="1425" t="s">
        <v>390</v>
      </c>
      <c r="C4" s="1425" t="s">
        <v>390</v>
      </c>
      <c r="D4" s="1425" t="s">
        <v>390</v>
      </c>
      <c r="E4" s="1425" t="s">
        <v>390</v>
      </c>
      <c r="F4" s="1425" t="s">
        <v>796</v>
      </c>
      <c r="G4" s="1425" t="s">
        <v>390</v>
      </c>
      <c r="H4" s="1425" t="s">
        <v>1265</v>
      </c>
      <c r="I4" s="1425"/>
      <c r="J4" s="1425" t="s">
        <v>2915</v>
      </c>
    </row>
    <row r="5" spans="1:10" ht="12.75">
      <c r="A5" s="1425" t="s">
        <v>1360</v>
      </c>
      <c r="B5" s="1425" t="s">
        <v>390</v>
      </c>
      <c r="C5" s="1425" t="s">
        <v>390</v>
      </c>
      <c r="D5" s="1425" t="s">
        <v>390</v>
      </c>
      <c r="E5" s="1425" t="s">
        <v>390</v>
      </c>
      <c r="F5" s="1425" t="s">
        <v>796</v>
      </c>
      <c r="G5" s="1425" t="s">
        <v>390</v>
      </c>
      <c r="H5" s="1425" t="s">
        <v>1266</v>
      </c>
      <c r="I5" s="1425"/>
      <c r="J5" s="1425" t="s">
        <v>2915</v>
      </c>
    </row>
    <row r="6" spans="1:10" ht="12.75">
      <c r="A6" s="1425" t="s">
        <v>1360</v>
      </c>
      <c r="B6" s="1425" t="s">
        <v>390</v>
      </c>
      <c r="C6" s="1425" t="s">
        <v>390</v>
      </c>
      <c r="D6" s="1425" t="s">
        <v>390</v>
      </c>
      <c r="E6" s="1425" t="s">
        <v>390</v>
      </c>
      <c r="F6" s="1425" t="s">
        <v>796</v>
      </c>
      <c r="G6" s="1425" t="s">
        <v>390</v>
      </c>
      <c r="H6" s="1425" t="s">
        <v>1267</v>
      </c>
      <c r="I6" s="1425"/>
      <c r="J6" s="1425" t="s">
        <v>2915</v>
      </c>
    </row>
    <row r="7" spans="1:10" ht="12.75">
      <c r="A7" s="1425" t="s">
        <v>1360</v>
      </c>
      <c r="B7" s="1425" t="s">
        <v>390</v>
      </c>
      <c r="C7" s="1425" t="s">
        <v>390</v>
      </c>
      <c r="D7" s="1425" t="s">
        <v>390</v>
      </c>
      <c r="E7" s="1425" t="s">
        <v>390</v>
      </c>
      <c r="F7" s="1425" t="s">
        <v>796</v>
      </c>
      <c r="G7" s="1425" t="s">
        <v>114</v>
      </c>
      <c r="H7" s="1425" t="s">
        <v>1263</v>
      </c>
      <c r="I7" s="1425"/>
      <c r="J7" s="1425" t="s">
        <v>2915</v>
      </c>
    </row>
    <row r="8" spans="1:10" ht="12.75">
      <c r="A8" s="1425" t="s">
        <v>1360</v>
      </c>
      <c r="B8" s="1425" t="s">
        <v>390</v>
      </c>
      <c r="C8" s="1425" t="s">
        <v>390</v>
      </c>
      <c r="D8" s="1425" t="s">
        <v>390</v>
      </c>
      <c r="E8" s="1425" t="s">
        <v>390</v>
      </c>
      <c r="F8" s="1425" t="s">
        <v>796</v>
      </c>
      <c r="G8" s="1425" t="s">
        <v>114</v>
      </c>
      <c r="H8" s="1425" t="s">
        <v>1264</v>
      </c>
      <c r="I8" s="1425"/>
      <c r="J8" s="1425" t="s">
        <v>2915</v>
      </c>
    </row>
    <row r="9" spans="1:10" ht="12.75">
      <c r="A9" s="1425" t="s">
        <v>1360</v>
      </c>
      <c r="B9" s="1425" t="s">
        <v>390</v>
      </c>
      <c r="C9" s="1425" t="s">
        <v>390</v>
      </c>
      <c r="D9" s="1425" t="s">
        <v>390</v>
      </c>
      <c r="E9" s="1425" t="s">
        <v>390</v>
      </c>
      <c r="F9" s="1425" t="s">
        <v>796</v>
      </c>
      <c r="G9" s="1425" t="s">
        <v>114</v>
      </c>
      <c r="H9" s="1425" t="s">
        <v>1265</v>
      </c>
      <c r="I9" s="1425"/>
      <c r="J9" s="1425" t="s">
        <v>2915</v>
      </c>
    </row>
    <row r="10" spans="1:10" ht="12.75">
      <c r="A10" s="1425" t="s">
        <v>1360</v>
      </c>
      <c r="B10" s="1425" t="s">
        <v>390</v>
      </c>
      <c r="C10" s="1425" t="s">
        <v>390</v>
      </c>
      <c r="D10" s="1425" t="s">
        <v>390</v>
      </c>
      <c r="E10" s="1425" t="s">
        <v>390</v>
      </c>
      <c r="F10" s="1425" t="s">
        <v>796</v>
      </c>
      <c r="G10" s="1425" t="s">
        <v>114</v>
      </c>
      <c r="H10" s="1425" t="s">
        <v>1266</v>
      </c>
      <c r="I10" s="1425"/>
      <c r="J10" s="1425" t="s">
        <v>2915</v>
      </c>
    </row>
    <row r="11" spans="1:10" ht="12.75">
      <c r="A11" s="1425" t="s">
        <v>1360</v>
      </c>
      <c r="B11" s="1425" t="s">
        <v>390</v>
      </c>
      <c r="C11" s="1425" t="s">
        <v>390</v>
      </c>
      <c r="D11" s="1425" t="s">
        <v>390</v>
      </c>
      <c r="E11" s="1425" t="s">
        <v>390</v>
      </c>
      <c r="F11" s="1425" t="s">
        <v>796</v>
      </c>
      <c r="G11" s="1425" t="s">
        <v>114</v>
      </c>
      <c r="H11" s="1425" t="s">
        <v>1267</v>
      </c>
      <c r="I11" s="1425"/>
      <c r="J11" s="1425" t="s">
        <v>2915</v>
      </c>
    </row>
    <row r="12" spans="1:10" ht="12.75">
      <c r="A12" s="1425" t="s">
        <v>1360</v>
      </c>
      <c r="B12" s="1425" t="s">
        <v>390</v>
      </c>
      <c r="C12" s="1425" t="s">
        <v>390</v>
      </c>
      <c r="D12" s="1425" t="s">
        <v>390</v>
      </c>
      <c r="E12" s="1425" t="s">
        <v>390</v>
      </c>
      <c r="F12" s="1425" t="s">
        <v>796</v>
      </c>
      <c r="G12" s="1425" t="s">
        <v>115</v>
      </c>
      <c r="H12" s="1425" t="s">
        <v>1263</v>
      </c>
      <c r="I12" s="1425"/>
      <c r="J12" s="1425" t="s">
        <v>2915</v>
      </c>
    </row>
    <row r="13" spans="1:10" ht="12.75">
      <c r="A13" s="1425" t="s">
        <v>1360</v>
      </c>
      <c r="B13" s="1425" t="s">
        <v>390</v>
      </c>
      <c r="C13" s="1425" t="s">
        <v>390</v>
      </c>
      <c r="D13" s="1425" t="s">
        <v>390</v>
      </c>
      <c r="E13" s="1425" t="s">
        <v>390</v>
      </c>
      <c r="F13" s="1425" t="s">
        <v>796</v>
      </c>
      <c r="G13" s="1425" t="s">
        <v>115</v>
      </c>
      <c r="H13" s="1425" t="s">
        <v>1264</v>
      </c>
      <c r="I13" s="1425"/>
      <c r="J13" s="1425" t="s">
        <v>2915</v>
      </c>
    </row>
    <row r="14" spans="1:10" ht="12.75">
      <c r="A14" s="1425" t="s">
        <v>1360</v>
      </c>
      <c r="B14" s="1425" t="s">
        <v>390</v>
      </c>
      <c r="C14" s="1425" t="s">
        <v>390</v>
      </c>
      <c r="D14" s="1425" t="s">
        <v>390</v>
      </c>
      <c r="E14" s="1425" t="s">
        <v>390</v>
      </c>
      <c r="F14" s="1425" t="s">
        <v>796</v>
      </c>
      <c r="G14" s="1425" t="s">
        <v>115</v>
      </c>
      <c r="H14" s="1425" t="s">
        <v>1265</v>
      </c>
      <c r="I14" s="1425"/>
      <c r="J14" s="1425" t="s">
        <v>2915</v>
      </c>
    </row>
    <row r="15" spans="1:10" ht="12.75">
      <c r="A15" s="1425" t="s">
        <v>1360</v>
      </c>
      <c r="B15" s="1425" t="s">
        <v>390</v>
      </c>
      <c r="C15" s="1425" t="s">
        <v>390</v>
      </c>
      <c r="D15" s="1425" t="s">
        <v>390</v>
      </c>
      <c r="E15" s="1425" t="s">
        <v>390</v>
      </c>
      <c r="F15" s="1425" t="s">
        <v>796</v>
      </c>
      <c r="G15" s="1425" t="s">
        <v>115</v>
      </c>
      <c r="H15" s="1425" t="s">
        <v>1266</v>
      </c>
      <c r="I15" s="1425"/>
      <c r="J15" s="1425" t="s">
        <v>2915</v>
      </c>
    </row>
    <row r="16" spans="1:10" ht="12.75">
      <c r="A16" s="1425" t="s">
        <v>1360</v>
      </c>
      <c r="B16" s="1425" t="s">
        <v>390</v>
      </c>
      <c r="C16" s="1425" t="s">
        <v>390</v>
      </c>
      <c r="D16" s="1425" t="s">
        <v>390</v>
      </c>
      <c r="E16" s="1425" t="s">
        <v>390</v>
      </c>
      <c r="F16" s="1425" t="s">
        <v>796</v>
      </c>
      <c r="G16" s="1425" t="s">
        <v>115</v>
      </c>
      <c r="H16" s="1425" t="s">
        <v>1267</v>
      </c>
      <c r="I16" s="1425"/>
      <c r="J16" s="1425" t="s">
        <v>2915</v>
      </c>
    </row>
    <row r="17" spans="1:10" ht="12.75">
      <c r="A17" s="1425" t="s">
        <v>1360</v>
      </c>
      <c r="B17" s="1425" t="s">
        <v>390</v>
      </c>
      <c r="C17" s="1425" t="s">
        <v>390</v>
      </c>
      <c r="D17" s="1425" t="s">
        <v>390</v>
      </c>
      <c r="E17" s="1425" t="s">
        <v>390</v>
      </c>
      <c r="F17" s="1425" t="s">
        <v>796</v>
      </c>
      <c r="G17" s="1425" t="s">
        <v>1238</v>
      </c>
      <c r="H17" s="1425" t="s">
        <v>1263</v>
      </c>
      <c r="I17" s="1425"/>
      <c r="J17" s="1425" t="s">
        <v>2915</v>
      </c>
    </row>
    <row r="18" spans="1:10" ht="12.75">
      <c r="A18" s="1425" t="s">
        <v>1360</v>
      </c>
      <c r="B18" s="1425" t="s">
        <v>390</v>
      </c>
      <c r="C18" s="1425" t="s">
        <v>390</v>
      </c>
      <c r="D18" s="1425" t="s">
        <v>390</v>
      </c>
      <c r="E18" s="1425" t="s">
        <v>390</v>
      </c>
      <c r="F18" s="1425" t="s">
        <v>796</v>
      </c>
      <c r="G18" s="1425" t="s">
        <v>1238</v>
      </c>
      <c r="H18" s="1425" t="s">
        <v>1264</v>
      </c>
      <c r="I18" s="1425"/>
      <c r="J18" s="1425" t="s">
        <v>2915</v>
      </c>
    </row>
    <row r="19" spans="1:10" ht="12.75">
      <c r="A19" s="1425" t="s">
        <v>1360</v>
      </c>
      <c r="B19" s="1425" t="s">
        <v>390</v>
      </c>
      <c r="C19" s="1425" t="s">
        <v>390</v>
      </c>
      <c r="D19" s="1425" t="s">
        <v>390</v>
      </c>
      <c r="E19" s="1425" t="s">
        <v>390</v>
      </c>
      <c r="F19" s="1425" t="s">
        <v>796</v>
      </c>
      <c r="G19" s="1425" t="s">
        <v>1238</v>
      </c>
      <c r="H19" s="1425" t="s">
        <v>1265</v>
      </c>
      <c r="I19" s="1425"/>
      <c r="J19" s="1425" t="s">
        <v>2915</v>
      </c>
    </row>
    <row r="20" spans="1:10" ht="12.75">
      <c r="A20" s="1425" t="s">
        <v>1360</v>
      </c>
      <c r="B20" s="1425" t="s">
        <v>390</v>
      </c>
      <c r="C20" s="1425" t="s">
        <v>390</v>
      </c>
      <c r="D20" s="1425" t="s">
        <v>390</v>
      </c>
      <c r="E20" s="1425" t="s">
        <v>390</v>
      </c>
      <c r="F20" s="1425" t="s">
        <v>796</v>
      </c>
      <c r="G20" s="1425" t="s">
        <v>1238</v>
      </c>
      <c r="H20" s="1425" t="s">
        <v>1266</v>
      </c>
      <c r="I20" s="1425"/>
      <c r="J20" s="1425" t="s">
        <v>2915</v>
      </c>
    </row>
    <row r="21" spans="1:10" ht="12.75">
      <c r="A21" s="1425" t="s">
        <v>1360</v>
      </c>
      <c r="B21" s="1425" t="s">
        <v>390</v>
      </c>
      <c r="C21" s="1425" t="s">
        <v>390</v>
      </c>
      <c r="D21" s="1425" t="s">
        <v>390</v>
      </c>
      <c r="E21" s="1425" t="s">
        <v>390</v>
      </c>
      <c r="F21" s="1425" t="s">
        <v>796</v>
      </c>
      <c r="G21" s="1425" t="s">
        <v>1238</v>
      </c>
      <c r="H21" s="1425" t="s">
        <v>1267</v>
      </c>
      <c r="I21" s="1425"/>
      <c r="J21" s="1425" t="s">
        <v>2915</v>
      </c>
    </row>
    <row r="22" spans="1:10" ht="12.75">
      <c r="A22" s="1425" t="s">
        <v>1360</v>
      </c>
      <c r="B22" s="1425" t="s">
        <v>390</v>
      </c>
      <c r="C22" s="1425" t="s">
        <v>390</v>
      </c>
      <c r="D22" s="1425" t="s">
        <v>390</v>
      </c>
      <c r="E22" s="1425" t="s">
        <v>390</v>
      </c>
      <c r="F22" s="1425" t="s">
        <v>796</v>
      </c>
      <c r="G22" s="1425" t="s">
        <v>116</v>
      </c>
      <c r="H22" s="1425" t="s">
        <v>1263</v>
      </c>
      <c r="I22" s="1425"/>
      <c r="J22" s="1425" t="s">
        <v>2915</v>
      </c>
    </row>
    <row r="23" spans="1:10" ht="12.75">
      <c r="A23" s="1425" t="s">
        <v>1360</v>
      </c>
      <c r="B23" s="1425" t="s">
        <v>390</v>
      </c>
      <c r="C23" s="1425" t="s">
        <v>390</v>
      </c>
      <c r="D23" s="1425" t="s">
        <v>390</v>
      </c>
      <c r="E23" s="1425" t="s">
        <v>390</v>
      </c>
      <c r="F23" s="1425" t="s">
        <v>796</v>
      </c>
      <c r="G23" s="1425" t="s">
        <v>116</v>
      </c>
      <c r="H23" s="1425" t="s">
        <v>1264</v>
      </c>
      <c r="I23" s="1425"/>
      <c r="J23" s="1425" t="s">
        <v>2915</v>
      </c>
    </row>
    <row r="24" spans="1:10" ht="12.75">
      <c r="A24" s="1425" t="s">
        <v>1360</v>
      </c>
      <c r="B24" s="1425" t="s">
        <v>390</v>
      </c>
      <c r="C24" s="1425" t="s">
        <v>390</v>
      </c>
      <c r="D24" s="1425" t="s">
        <v>390</v>
      </c>
      <c r="E24" s="1425" t="s">
        <v>390</v>
      </c>
      <c r="F24" s="1425" t="s">
        <v>796</v>
      </c>
      <c r="G24" s="1425" t="s">
        <v>116</v>
      </c>
      <c r="H24" s="1425" t="s">
        <v>1265</v>
      </c>
      <c r="I24" s="1425"/>
      <c r="J24" s="1425" t="s">
        <v>2915</v>
      </c>
    </row>
    <row r="25" spans="1:10" ht="12.75">
      <c r="A25" s="1425" t="s">
        <v>1360</v>
      </c>
      <c r="B25" s="1425" t="s">
        <v>390</v>
      </c>
      <c r="C25" s="1425" t="s">
        <v>390</v>
      </c>
      <c r="D25" s="1425" t="s">
        <v>390</v>
      </c>
      <c r="E25" s="1425" t="s">
        <v>390</v>
      </c>
      <c r="F25" s="1425" t="s">
        <v>796</v>
      </c>
      <c r="G25" s="1425" t="s">
        <v>116</v>
      </c>
      <c r="H25" s="1425" t="s">
        <v>1266</v>
      </c>
      <c r="I25" s="1425"/>
      <c r="J25" s="1425" t="s">
        <v>2915</v>
      </c>
    </row>
    <row r="26" spans="1:10" ht="12.75">
      <c r="A26" s="1425" t="s">
        <v>1360</v>
      </c>
      <c r="B26" s="1425" t="s">
        <v>390</v>
      </c>
      <c r="C26" s="1425" t="s">
        <v>390</v>
      </c>
      <c r="D26" s="1425" t="s">
        <v>390</v>
      </c>
      <c r="E26" s="1425" t="s">
        <v>390</v>
      </c>
      <c r="F26" s="1425" t="s">
        <v>796</v>
      </c>
      <c r="G26" s="1425" t="s">
        <v>116</v>
      </c>
      <c r="H26" s="1425" t="s">
        <v>1267</v>
      </c>
      <c r="I26" s="1425"/>
      <c r="J26" s="1425" t="s">
        <v>2915</v>
      </c>
    </row>
    <row r="27" spans="1:10" ht="12.75">
      <c r="A27" s="1425" t="s">
        <v>1360</v>
      </c>
      <c r="B27" s="1425" t="s">
        <v>390</v>
      </c>
      <c r="C27" s="1425" t="s">
        <v>390</v>
      </c>
      <c r="D27" s="1425" t="s">
        <v>390</v>
      </c>
      <c r="E27" s="1425" t="s">
        <v>390</v>
      </c>
      <c r="F27" s="1425" t="s">
        <v>1328</v>
      </c>
      <c r="G27" s="1425" t="s">
        <v>390</v>
      </c>
      <c r="H27" s="1425" t="s">
        <v>1329</v>
      </c>
      <c r="I27" s="1425"/>
      <c r="J27" s="1425" t="s">
        <v>2915</v>
      </c>
    </row>
    <row r="28" spans="1:10" ht="12.75">
      <c r="A28" s="1425" t="s">
        <v>1360</v>
      </c>
      <c r="B28" s="1425" t="s">
        <v>390</v>
      </c>
      <c r="C28" s="1425" t="s">
        <v>390</v>
      </c>
      <c r="D28" s="1425" t="s">
        <v>390</v>
      </c>
      <c r="E28" s="1425" t="s">
        <v>390</v>
      </c>
      <c r="F28" s="1425" t="s">
        <v>1328</v>
      </c>
      <c r="G28" s="1425" t="s">
        <v>390</v>
      </c>
      <c r="H28" s="1425" t="s">
        <v>1330</v>
      </c>
      <c r="I28" s="1425"/>
      <c r="J28" s="1425" t="s">
        <v>2915</v>
      </c>
    </row>
    <row r="29" spans="1:10" ht="12.75">
      <c r="A29" s="1425" t="s">
        <v>1360</v>
      </c>
      <c r="B29" s="1425" t="s">
        <v>390</v>
      </c>
      <c r="C29" s="1425" t="s">
        <v>390</v>
      </c>
      <c r="D29" s="1425" t="s">
        <v>390</v>
      </c>
      <c r="E29" s="1425" t="s">
        <v>390</v>
      </c>
      <c r="F29" s="1425" t="s">
        <v>1328</v>
      </c>
      <c r="G29" s="1425" t="s">
        <v>390</v>
      </c>
      <c r="H29" s="1425" t="s">
        <v>1331</v>
      </c>
      <c r="I29" s="1425"/>
      <c r="J29" s="1425" t="s">
        <v>2915</v>
      </c>
    </row>
    <row r="30" spans="1:10" ht="12.75">
      <c r="A30" s="1425" t="s">
        <v>1360</v>
      </c>
      <c r="B30" s="1425" t="s">
        <v>390</v>
      </c>
      <c r="C30" s="1425" t="s">
        <v>390</v>
      </c>
      <c r="D30" s="1425" t="s">
        <v>390</v>
      </c>
      <c r="E30" s="1425" t="s">
        <v>390</v>
      </c>
      <c r="F30" s="1425" t="s">
        <v>1328</v>
      </c>
      <c r="G30" s="1425" t="s">
        <v>114</v>
      </c>
      <c r="H30" s="1425" t="s">
        <v>1329</v>
      </c>
      <c r="I30" s="1425"/>
      <c r="J30" s="1425" t="s">
        <v>2915</v>
      </c>
    </row>
    <row r="31" spans="1:10" ht="12.75">
      <c r="A31" s="1425" t="s">
        <v>1360</v>
      </c>
      <c r="B31" s="1425" t="s">
        <v>390</v>
      </c>
      <c r="C31" s="1425" t="s">
        <v>390</v>
      </c>
      <c r="D31" s="1425" t="s">
        <v>390</v>
      </c>
      <c r="E31" s="1425" t="s">
        <v>390</v>
      </c>
      <c r="F31" s="1425" t="s">
        <v>1328</v>
      </c>
      <c r="G31" s="1425" t="s">
        <v>114</v>
      </c>
      <c r="H31" s="1425" t="s">
        <v>1330</v>
      </c>
      <c r="I31" s="1425"/>
      <c r="J31" s="1425" t="s">
        <v>2915</v>
      </c>
    </row>
    <row r="32" spans="1:10" ht="12.75">
      <c r="A32" s="1425" t="s">
        <v>1360</v>
      </c>
      <c r="B32" s="1425" t="s">
        <v>390</v>
      </c>
      <c r="C32" s="1425" t="s">
        <v>390</v>
      </c>
      <c r="D32" s="1425" t="s">
        <v>390</v>
      </c>
      <c r="E32" s="1425" t="s">
        <v>390</v>
      </c>
      <c r="F32" s="1425" t="s">
        <v>1328</v>
      </c>
      <c r="G32" s="1425" t="s">
        <v>114</v>
      </c>
      <c r="H32" s="1425" t="s">
        <v>1331</v>
      </c>
      <c r="I32" s="1425"/>
      <c r="J32" s="1425" t="s">
        <v>2915</v>
      </c>
    </row>
    <row r="33" spans="1:10" ht="12.75">
      <c r="A33" s="1425" t="s">
        <v>1360</v>
      </c>
      <c r="B33" s="1425" t="s">
        <v>390</v>
      </c>
      <c r="C33" s="1425" t="s">
        <v>390</v>
      </c>
      <c r="D33" s="1425" t="s">
        <v>390</v>
      </c>
      <c r="E33" s="1425" t="s">
        <v>390</v>
      </c>
      <c r="F33" s="1425" t="s">
        <v>1328</v>
      </c>
      <c r="G33" s="1425" t="s">
        <v>115</v>
      </c>
      <c r="H33" s="1425" t="s">
        <v>1329</v>
      </c>
      <c r="I33" s="1425"/>
      <c r="J33" s="1425" t="s">
        <v>2915</v>
      </c>
    </row>
    <row r="34" spans="1:10" ht="12.75">
      <c r="A34" s="1425" t="s">
        <v>1360</v>
      </c>
      <c r="B34" s="1425" t="s">
        <v>390</v>
      </c>
      <c r="C34" s="1425" t="s">
        <v>390</v>
      </c>
      <c r="D34" s="1425" t="s">
        <v>390</v>
      </c>
      <c r="E34" s="1425" t="s">
        <v>390</v>
      </c>
      <c r="F34" s="1425" t="s">
        <v>1328</v>
      </c>
      <c r="G34" s="1425" t="s">
        <v>115</v>
      </c>
      <c r="H34" s="1425" t="s">
        <v>1330</v>
      </c>
      <c r="I34" s="1425"/>
      <c r="J34" s="1425" t="s">
        <v>2915</v>
      </c>
    </row>
    <row r="35" spans="1:10" ht="12.75">
      <c r="A35" s="1425" t="s">
        <v>1360</v>
      </c>
      <c r="B35" s="1425" t="s">
        <v>390</v>
      </c>
      <c r="C35" s="1425" t="s">
        <v>390</v>
      </c>
      <c r="D35" s="1425" t="s">
        <v>390</v>
      </c>
      <c r="E35" s="1425" t="s">
        <v>390</v>
      </c>
      <c r="F35" s="1425" t="s">
        <v>1328</v>
      </c>
      <c r="G35" s="1425" t="s">
        <v>115</v>
      </c>
      <c r="H35" s="1425" t="s">
        <v>1331</v>
      </c>
      <c r="I35" s="1425"/>
      <c r="J35" s="1425" t="s">
        <v>2915</v>
      </c>
    </row>
    <row r="36" spans="1:10" ht="12.75">
      <c r="A36" s="1425" t="s">
        <v>1360</v>
      </c>
      <c r="B36" s="1425" t="s">
        <v>390</v>
      </c>
      <c r="C36" s="1425" t="s">
        <v>390</v>
      </c>
      <c r="D36" s="1425" t="s">
        <v>390</v>
      </c>
      <c r="E36" s="1425" t="s">
        <v>390</v>
      </c>
      <c r="F36" s="1425" t="s">
        <v>1328</v>
      </c>
      <c r="G36" s="1425" t="s">
        <v>1238</v>
      </c>
      <c r="H36" s="1425" t="s">
        <v>1329</v>
      </c>
      <c r="I36" s="1425"/>
      <c r="J36" s="1425" t="s">
        <v>2915</v>
      </c>
    </row>
    <row r="37" spans="1:10" ht="12.75">
      <c r="A37" s="1425" t="s">
        <v>1360</v>
      </c>
      <c r="B37" s="1425" t="s">
        <v>390</v>
      </c>
      <c r="C37" s="1425" t="s">
        <v>390</v>
      </c>
      <c r="D37" s="1425" t="s">
        <v>390</v>
      </c>
      <c r="E37" s="1425" t="s">
        <v>390</v>
      </c>
      <c r="F37" s="1425" t="s">
        <v>1328</v>
      </c>
      <c r="G37" s="1425" t="s">
        <v>1238</v>
      </c>
      <c r="H37" s="1425" t="s">
        <v>1330</v>
      </c>
      <c r="I37" s="1425"/>
      <c r="J37" s="1425" t="s">
        <v>2915</v>
      </c>
    </row>
    <row r="38" spans="1:10" ht="12.75">
      <c r="A38" s="1425" t="s">
        <v>1360</v>
      </c>
      <c r="B38" s="1425" t="s">
        <v>390</v>
      </c>
      <c r="C38" s="1425" t="s">
        <v>390</v>
      </c>
      <c r="D38" s="1425" t="s">
        <v>390</v>
      </c>
      <c r="E38" s="1425" t="s">
        <v>390</v>
      </c>
      <c r="F38" s="1425" t="s">
        <v>1328</v>
      </c>
      <c r="G38" s="1425" t="s">
        <v>1238</v>
      </c>
      <c r="H38" s="1425" t="s">
        <v>1331</v>
      </c>
      <c r="I38" s="1425"/>
      <c r="J38" s="1425" t="s">
        <v>2915</v>
      </c>
    </row>
    <row r="39" spans="1:10" ht="12.75">
      <c r="A39" s="1425" t="s">
        <v>1360</v>
      </c>
      <c r="B39" s="1425" t="s">
        <v>390</v>
      </c>
      <c r="C39" s="1425" t="s">
        <v>390</v>
      </c>
      <c r="D39" s="1425" t="s">
        <v>390</v>
      </c>
      <c r="E39" s="1425" t="s">
        <v>390</v>
      </c>
      <c r="F39" s="1425" t="s">
        <v>1328</v>
      </c>
      <c r="G39" s="1425" t="s">
        <v>116</v>
      </c>
      <c r="H39" s="1425" t="s">
        <v>1329</v>
      </c>
      <c r="I39" s="1425"/>
      <c r="J39" s="1425" t="s">
        <v>2915</v>
      </c>
    </row>
    <row r="40" spans="1:10" ht="12.75">
      <c r="A40" s="1425" t="s">
        <v>1360</v>
      </c>
      <c r="B40" s="1425" t="s">
        <v>390</v>
      </c>
      <c r="C40" s="1425" t="s">
        <v>390</v>
      </c>
      <c r="D40" s="1425" t="s">
        <v>390</v>
      </c>
      <c r="E40" s="1425" t="s">
        <v>390</v>
      </c>
      <c r="F40" s="1425" t="s">
        <v>1328</v>
      </c>
      <c r="G40" s="1425" t="s">
        <v>116</v>
      </c>
      <c r="H40" s="1425" t="s">
        <v>1330</v>
      </c>
      <c r="I40" s="1425"/>
      <c r="J40" s="1425" t="s">
        <v>2915</v>
      </c>
    </row>
    <row r="41" spans="1:10" ht="12.75">
      <c r="A41" s="1425" t="s">
        <v>1360</v>
      </c>
      <c r="B41" s="1425" t="s">
        <v>390</v>
      </c>
      <c r="C41" s="1425" t="s">
        <v>390</v>
      </c>
      <c r="D41" s="1425" t="s">
        <v>390</v>
      </c>
      <c r="E41" s="1425" t="s">
        <v>390</v>
      </c>
      <c r="F41" s="1425" t="s">
        <v>1328</v>
      </c>
      <c r="G41" s="1425" t="s">
        <v>116</v>
      </c>
      <c r="H41" s="1425" t="s">
        <v>1331</v>
      </c>
      <c r="I41" s="1425"/>
      <c r="J41" s="1425" t="s">
        <v>2915</v>
      </c>
    </row>
    <row r="42" spans="1:10" ht="12.75">
      <c r="A42" s="1425" t="s">
        <v>1360</v>
      </c>
      <c r="B42" s="1425" t="s">
        <v>390</v>
      </c>
      <c r="C42" s="1425" t="s">
        <v>390</v>
      </c>
      <c r="D42" s="1425" t="s">
        <v>549</v>
      </c>
      <c r="E42" s="1425" t="s">
        <v>390</v>
      </c>
      <c r="F42" s="1425" t="s">
        <v>796</v>
      </c>
      <c r="G42" s="1425" t="s">
        <v>114</v>
      </c>
      <c r="H42" s="1425" t="s">
        <v>1263</v>
      </c>
      <c r="I42" s="1425"/>
      <c r="J42" s="1425" t="s">
        <v>2915</v>
      </c>
    </row>
    <row r="43" spans="1:10" ht="12.75">
      <c r="A43" s="1425" t="s">
        <v>1360</v>
      </c>
      <c r="B43" s="1425" t="s">
        <v>390</v>
      </c>
      <c r="C43" s="1425" t="s">
        <v>390</v>
      </c>
      <c r="D43" s="1425" t="s">
        <v>549</v>
      </c>
      <c r="E43" s="1425" t="s">
        <v>390</v>
      </c>
      <c r="F43" s="1425" t="s">
        <v>796</v>
      </c>
      <c r="G43" s="1425" t="s">
        <v>114</v>
      </c>
      <c r="H43" s="1425" t="s">
        <v>1264</v>
      </c>
      <c r="I43" s="1425"/>
      <c r="J43" s="1425" t="s">
        <v>2915</v>
      </c>
    </row>
    <row r="44" spans="1:10" ht="12.75">
      <c r="A44" s="1425" t="s">
        <v>1360</v>
      </c>
      <c r="B44" s="1425" t="s">
        <v>390</v>
      </c>
      <c r="C44" s="1425" t="s">
        <v>390</v>
      </c>
      <c r="D44" s="1425" t="s">
        <v>549</v>
      </c>
      <c r="E44" s="1425" t="s">
        <v>390</v>
      </c>
      <c r="F44" s="1425" t="s">
        <v>796</v>
      </c>
      <c r="G44" s="1425" t="s">
        <v>114</v>
      </c>
      <c r="H44" s="1425" t="s">
        <v>1265</v>
      </c>
      <c r="I44" s="1425"/>
      <c r="J44" s="1425" t="s">
        <v>2915</v>
      </c>
    </row>
    <row r="45" spans="1:10" ht="12.75">
      <c r="A45" s="1425" t="s">
        <v>1360</v>
      </c>
      <c r="B45" s="1425" t="s">
        <v>390</v>
      </c>
      <c r="C45" s="1425" t="s">
        <v>390</v>
      </c>
      <c r="D45" s="1425" t="s">
        <v>549</v>
      </c>
      <c r="E45" s="1425" t="s">
        <v>390</v>
      </c>
      <c r="F45" s="1425" t="s">
        <v>796</v>
      </c>
      <c r="G45" s="1425" t="s">
        <v>114</v>
      </c>
      <c r="H45" s="1425" t="s">
        <v>1266</v>
      </c>
      <c r="I45" s="1425"/>
      <c r="J45" s="1425" t="s">
        <v>2915</v>
      </c>
    </row>
    <row r="46" spans="1:10" ht="12.75">
      <c r="A46" s="1425" t="s">
        <v>1360</v>
      </c>
      <c r="B46" s="1425" t="s">
        <v>390</v>
      </c>
      <c r="C46" s="1425" t="s">
        <v>390</v>
      </c>
      <c r="D46" s="1425" t="s">
        <v>549</v>
      </c>
      <c r="E46" s="1425" t="s">
        <v>390</v>
      </c>
      <c r="F46" s="1425" t="s">
        <v>796</v>
      </c>
      <c r="G46" s="1425" t="s">
        <v>114</v>
      </c>
      <c r="H46" s="1425" t="s">
        <v>1267</v>
      </c>
      <c r="I46" s="1425"/>
      <c r="J46" s="1425" t="s">
        <v>2915</v>
      </c>
    </row>
    <row r="47" spans="1:10" ht="12.75">
      <c r="A47" s="1425" t="s">
        <v>1360</v>
      </c>
      <c r="B47" s="1425" t="s">
        <v>390</v>
      </c>
      <c r="C47" s="1425" t="s">
        <v>390</v>
      </c>
      <c r="D47" s="1425" t="s">
        <v>549</v>
      </c>
      <c r="E47" s="1425" t="s">
        <v>390</v>
      </c>
      <c r="F47" s="1425" t="s">
        <v>796</v>
      </c>
      <c r="G47" s="1425" t="s">
        <v>1256</v>
      </c>
      <c r="H47" s="1425" t="s">
        <v>1263</v>
      </c>
      <c r="I47" s="1425"/>
      <c r="J47" s="1425" t="s">
        <v>2915</v>
      </c>
    </row>
    <row r="48" spans="1:10" ht="12.75">
      <c r="A48" s="1425" t="s">
        <v>1360</v>
      </c>
      <c r="B48" s="1425" t="s">
        <v>390</v>
      </c>
      <c r="C48" s="1425" t="s">
        <v>390</v>
      </c>
      <c r="D48" s="1425" t="s">
        <v>549</v>
      </c>
      <c r="E48" s="1425" t="s">
        <v>390</v>
      </c>
      <c r="F48" s="1425" t="s">
        <v>796</v>
      </c>
      <c r="G48" s="1425" t="s">
        <v>1256</v>
      </c>
      <c r="H48" s="1425" t="s">
        <v>1264</v>
      </c>
      <c r="I48" s="1425"/>
      <c r="J48" s="1425" t="s">
        <v>2915</v>
      </c>
    </row>
    <row r="49" spans="1:10" ht="12.75">
      <c r="A49" s="1425" t="s">
        <v>1360</v>
      </c>
      <c r="B49" s="1425" t="s">
        <v>390</v>
      </c>
      <c r="C49" s="1425" t="s">
        <v>390</v>
      </c>
      <c r="D49" s="1425" t="s">
        <v>549</v>
      </c>
      <c r="E49" s="1425" t="s">
        <v>390</v>
      </c>
      <c r="F49" s="1425" t="s">
        <v>796</v>
      </c>
      <c r="G49" s="1425" t="s">
        <v>1256</v>
      </c>
      <c r="H49" s="1425" t="s">
        <v>1265</v>
      </c>
      <c r="I49" s="1425"/>
      <c r="J49" s="1425" t="s">
        <v>2915</v>
      </c>
    </row>
    <row r="50" spans="1:10" ht="12.75">
      <c r="A50" s="1425" t="s">
        <v>1360</v>
      </c>
      <c r="B50" s="1425" t="s">
        <v>390</v>
      </c>
      <c r="C50" s="1425" t="s">
        <v>390</v>
      </c>
      <c r="D50" s="1425" t="s">
        <v>549</v>
      </c>
      <c r="E50" s="1425" t="s">
        <v>390</v>
      </c>
      <c r="F50" s="1425" t="s">
        <v>796</v>
      </c>
      <c r="G50" s="1425" t="s">
        <v>1256</v>
      </c>
      <c r="H50" s="1425" t="s">
        <v>1266</v>
      </c>
      <c r="I50" s="1425"/>
      <c r="J50" s="1425" t="s">
        <v>2915</v>
      </c>
    </row>
    <row r="51" spans="1:10" ht="12.75">
      <c r="A51" s="1425" t="s">
        <v>1360</v>
      </c>
      <c r="B51" s="1425" t="s">
        <v>390</v>
      </c>
      <c r="C51" s="1425" t="s">
        <v>390</v>
      </c>
      <c r="D51" s="1425" t="s">
        <v>549</v>
      </c>
      <c r="E51" s="1425" t="s">
        <v>390</v>
      </c>
      <c r="F51" s="1425" t="s">
        <v>796</v>
      </c>
      <c r="G51" s="1425" t="s">
        <v>1256</v>
      </c>
      <c r="H51" s="1425" t="s">
        <v>1267</v>
      </c>
      <c r="I51" s="1425"/>
      <c r="J51" s="1425" t="s">
        <v>2915</v>
      </c>
    </row>
    <row r="52" spans="1:10" ht="12.75">
      <c r="A52" s="1425" t="s">
        <v>1360</v>
      </c>
      <c r="B52" s="1425" t="s">
        <v>390</v>
      </c>
      <c r="C52" s="1425" t="s">
        <v>390</v>
      </c>
      <c r="D52" s="1425" t="s">
        <v>549</v>
      </c>
      <c r="E52" s="1425" t="s">
        <v>390</v>
      </c>
      <c r="F52" s="1425" t="s">
        <v>796</v>
      </c>
      <c r="G52" s="1425" t="s">
        <v>115</v>
      </c>
      <c r="H52" s="1425" t="s">
        <v>1263</v>
      </c>
      <c r="I52" s="1425"/>
      <c r="J52" s="1425" t="s">
        <v>2915</v>
      </c>
    </row>
    <row r="53" spans="1:10" ht="12.75">
      <c r="A53" s="1425" t="s">
        <v>1360</v>
      </c>
      <c r="B53" s="1425" t="s">
        <v>390</v>
      </c>
      <c r="C53" s="1425" t="s">
        <v>390</v>
      </c>
      <c r="D53" s="1425" t="s">
        <v>549</v>
      </c>
      <c r="E53" s="1425" t="s">
        <v>390</v>
      </c>
      <c r="F53" s="1425" t="s">
        <v>796</v>
      </c>
      <c r="G53" s="1425" t="s">
        <v>115</v>
      </c>
      <c r="H53" s="1425" t="s">
        <v>1264</v>
      </c>
      <c r="I53" s="1425"/>
      <c r="J53" s="1425" t="s">
        <v>2915</v>
      </c>
    </row>
    <row r="54" spans="1:10" ht="12.75">
      <c r="A54" s="1425" t="s">
        <v>1360</v>
      </c>
      <c r="B54" s="1425" t="s">
        <v>390</v>
      </c>
      <c r="C54" s="1425" t="s">
        <v>390</v>
      </c>
      <c r="D54" s="1425" t="s">
        <v>549</v>
      </c>
      <c r="E54" s="1425" t="s">
        <v>390</v>
      </c>
      <c r="F54" s="1425" t="s">
        <v>796</v>
      </c>
      <c r="G54" s="1425" t="s">
        <v>115</v>
      </c>
      <c r="H54" s="1425" t="s">
        <v>1265</v>
      </c>
      <c r="I54" s="1425"/>
      <c r="J54" s="1425" t="s">
        <v>2915</v>
      </c>
    </row>
    <row r="55" spans="1:10" ht="12.75">
      <c r="A55" s="1425" t="s">
        <v>1360</v>
      </c>
      <c r="B55" s="1425" t="s">
        <v>390</v>
      </c>
      <c r="C55" s="1425" t="s">
        <v>390</v>
      </c>
      <c r="D55" s="1425" t="s">
        <v>549</v>
      </c>
      <c r="E55" s="1425" t="s">
        <v>390</v>
      </c>
      <c r="F55" s="1425" t="s">
        <v>796</v>
      </c>
      <c r="G55" s="1425" t="s">
        <v>115</v>
      </c>
      <c r="H55" s="1425" t="s">
        <v>1266</v>
      </c>
      <c r="I55" s="1425"/>
      <c r="J55" s="1425" t="s">
        <v>2915</v>
      </c>
    </row>
    <row r="56" spans="1:10" ht="12.75">
      <c r="A56" s="1425" t="s">
        <v>1360</v>
      </c>
      <c r="B56" s="1425" t="s">
        <v>390</v>
      </c>
      <c r="C56" s="1425" t="s">
        <v>390</v>
      </c>
      <c r="D56" s="1425" t="s">
        <v>549</v>
      </c>
      <c r="E56" s="1425" t="s">
        <v>390</v>
      </c>
      <c r="F56" s="1425" t="s">
        <v>796</v>
      </c>
      <c r="G56" s="1425" t="s">
        <v>115</v>
      </c>
      <c r="H56" s="1425" t="s">
        <v>1267</v>
      </c>
      <c r="I56" s="1425"/>
      <c r="J56" s="1425" t="s">
        <v>2915</v>
      </c>
    </row>
    <row r="57" spans="1:10" ht="12.75">
      <c r="A57" s="1425" t="s">
        <v>1360</v>
      </c>
      <c r="B57" s="1425" t="s">
        <v>390</v>
      </c>
      <c r="C57" s="1425" t="s">
        <v>390</v>
      </c>
      <c r="D57" s="1425" t="s">
        <v>549</v>
      </c>
      <c r="E57" s="1425" t="s">
        <v>390</v>
      </c>
      <c r="F57" s="1425" t="s">
        <v>796</v>
      </c>
      <c r="G57" s="1425" t="s">
        <v>1238</v>
      </c>
      <c r="H57" s="1425" t="s">
        <v>1263</v>
      </c>
      <c r="I57" s="1425"/>
      <c r="J57" s="1425" t="s">
        <v>2915</v>
      </c>
    </row>
    <row r="58" spans="1:10" ht="12.75">
      <c r="A58" s="1425" t="s">
        <v>1360</v>
      </c>
      <c r="B58" s="1425" t="s">
        <v>390</v>
      </c>
      <c r="C58" s="1425" t="s">
        <v>390</v>
      </c>
      <c r="D58" s="1425" t="s">
        <v>549</v>
      </c>
      <c r="E58" s="1425" t="s">
        <v>390</v>
      </c>
      <c r="F58" s="1425" t="s">
        <v>796</v>
      </c>
      <c r="G58" s="1425" t="s">
        <v>1238</v>
      </c>
      <c r="H58" s="1425" t="s">
        <v>1264</v>
      </c>
      <c r="I58" s="1425"/>
      <c r="J58" s="1425" t="s">
        <v>2915</v>
      </c>
    </row>
    <row r="59" spans="1:10" ht="12.75">
      <c r="A59" s="1425" t="s">
        <v>1360</v>
      </c>
      <c r="B59" s="1425" t="s">
        <v>390</v>
      </c>
      <c r="C59" s="1425" t="s">
        <v>390</v>
      </c>
      <c r="D59" s="1425" t="s">
        <v>549</v>
      </c>
      <c r="E59" s="1425" t="s">
        <v>390</v>
      </c>
      <c r="F59" s="1425" t="s">
        <v>796</v>
      </c>
      <c r="G59" s="1425" t="s">
        <v>1238</v>
      </c>
      <c r="H59" s="1425" t="s">
        <v>1265</v>
      </c>
      <c r="I59" s="1425"/>
      <c r="J59" s="1425" t="s">
        <v>2915</v>
      </c>
    </row>
    <row r="60" spans="1:10" ht="12.75">
      <c r="A60" s="1425" t="s">
        <v>1360</v>
      </c>
      <c r="B60" s="1425" t="s">
        <v>390</v>
      </c>
      <c r="C60" s="1425" t="s">
        <v>390</v>
      </c>
      <c r="D60" s="1425" t="s">
        <v>549</v>
      </c>
      <c r="E60" s="1425" t="s">
        <v>390</v>
      </c>
      <c r="F60" s="1425" t="s">
        <v>796</v>
      </c>
      <c r="G60" s="1425" t="s">
        <v>1238</v>
      </c>
      <c r="H60" s="1425" t="s">
        <v>1266</v>
      </c>
      <c r="I60" s="1425"/>
      <c r="J60" s="1425" t="s">
        <v>2915</v>
      </c>
    </row>
    <row r="61" spans="1:10" ht="12.75">
      <c r="A61" s="1425" t="s">
        <v>1360</v>
      </c>
      <c r="B61" s="1425" t="s">
        <v>390</v>
      </c>
      <c r="C61" s="1425" t="s">
        <v>390</v>
      </c>
      <c r="D61" s="1425" t="s">
        <v>549</v>
      </c>
      <c r="E61" s="1425" t="s">
        <v>390</v>
      </c>
      <c r="F61" s="1425" t="s">
        <v>796</v>
      </c>
      <c r="G61" s="1425" t="s">
        <v>1238</v>
      </c>
      <c r="H61" s="1425" t="s">
        <v>1267</v>
      </c>
      <c r="I61" s="1425"/>
      <c r="J61" s="1425" t="s">
        <v>2915</v>
      </c>
    </row>
    <row r="62" spans="1:10" ht="12.75">
      <c r="A62" s="1425" t="s">
        <v>1360</v>
      </c>
      <c r="B62" s="1425" t="s">
        <v>390</v>
      </c>
      <c r="C62" s="1425" t="s">
        <v>390</v>
      </c>
      <c r="D62" s="1425" t="s">
        <v>549</v>
      </c>
      <c r="E62" s="1425" t="s">
        <v>390</v>
      </c>
      <c r="F62" s="1425" t="s">
        <v>796</v>
      </c>
      <c r="G62" s="1425" t="s">
        <v>116</v>
      </c>
      <c r="H62" s="1425" t="s">
        <v>1263</v>
      </c>
      <c r="I62" s="1425"/>
      <c r="J62" s="1425" t="s">
        <v>2915</v>
      </c>
    </row>
    <row r="63" spans="1:10" ht="12.75">
      <c r="A63" s="1425" t="s">
        <v>1360</v>
      </c>
      <c r="B63" s="1425" t="s">
        <v>390</v>
      </c>
      <c r="C63" s="1425" t="s">
        <v>390</v>
      </c>
      <c r="D63" s="1425" t="s">
        <v>549</v>
      </c>
      <c r="E63" s="1425" t="s">
        <v>390</v>
      </c>
      <c r="F63" s="1425" t="s">
        <v>796</v>
      </c>
      <c r="G63" s="1425" t="s">
        <v>116</v>
      </c>
      <c r="H63" s="1425" t="s">
        <v>1264</v>
      </c>
      <c r="I63" s="1425"/>
      <c r="J63" s="1425" t="s">
        <v>2915</v>
      </c>
    </row>
    <row r="64" spans="1:10" ht="12.75">
      <c r="A64" s="1425" t="s">
        <v>1360</v>
      </c>
      <c r="B64" s="1425" t="s">
        <v>390</v>
      </c>
      <c r="C64" s="1425" t="s">
        <v>390</v>
      </c>
      <c r="D64" s="1425" t="s">
        <v>549</v>
      </c>
      <c r="E64" s="1425" t="s">
        <v>390</v>
      </c>
      <c r="F64" s="1425" t="s">
        <v>796</v>
      </c>
      <c r="G64" s="1425" t="s">
        <v>116</v>
      </c>
      <c r="H64" s="1425" t="s">
        <v>1265</v>
      </c>
      <c r="I64" s="1425"/>
      <c r="J64" s="1425" t="s">
        <v>2915</v>
      </c>
    </row>
    <row r="65" spans="1:10" ht="12.75">
      <c r="A65" s="1425" t="s">
        <v>1360</v>
      </c>
      <c r="B65" s="1425" t="s">
        <v>390</v>
      </c>
      <c r="C65" s="1425" t="s">
        <v>390</v>
      </c>
      <c r="D65" s="1425" t="s">
        <v>549</v>
      </c>
      <c r="E65" s="1425" t="s">
        <v>390</v>
      </c>
      <c r="F65" s="1425" t="s">
        <v>796</v>
      </c>
      <c r="G65" s="1425" t="s">
        <v>116</v>
      </c>
      <c r="H65" s="1425" t="s">
        <v>1266</v>
      </c>
      <c r="I65" s="1425"/>
      <c r="J65" s="1425" t="s">
        <v>2915</v>
      </c>
    </row>
    <row r="66" spans="1:10" ht="12.75">
      <c r="A66" s="1425" t="s">
        <v>1360</v>
      </c>
      <c r="B66" s="1425" t="s">
        <v>390</v>
      </c>
      <c r="C66" s="1425" t="s">
        <v>390</v>
      </c>
      <c r="D66" s="1425" t="s">
        <v>549</v>
      </c>
      <c r="E66" s="1425" t="s">
        <v>390</v>
      </c>
      <c r="F66" s="1425" t="s">
        <v>796</v>
      </c>
      <c r="G66" s="1425" t="s">
        <v>116</v>
      </c>
      <c r="H66" s="1425" t="s">
        <v>1267</v>
      </c>
      <c r="I66" s="1425"/>
      <c r="J66" s="1425" t="s">
        <v>2915</v>
      </c>
    </row>
    <row r="67" spans="1:10" ht="12.75">
      <c r="A67" s="1425" t="s">
        <v>1360</v>
      </c>
      <c r="B67" s="1425" t="s">
        <v>390</v>
      </c>
      <c r="C67" s="1425" t="s">
        <v>390</v>
      </c>
      <c r="D67" s="1425" t="s">
        <v>549</v>
      </c>
      <c r="E67" s="1425" t="s">
        <v>390</v>
      </c>
      <c r="F67" s="1425" t="s">
        <v>1328</v>
      </c>
      <c r="G67" s="1425" t="s">
        <v>114</v>
      </c>
      <c r="H67" s="1425" t="s">
        <v>1329</v>
      </c>
      <c r="I67" s="1425"/>
      <c r="J67" s="1425" t="s">
        <v>2915</v>
      </c>
    </row>
    <row r="68" spans="1:10" ht="12.75">
      <c r="A68" s="1425" t="s">
        <v>1360</v>
      </c>
      <c r="B68" s="1425" t="s">
        <v>390</v>
      </c>
      <c r="C68" s="1425" t="s">
        <v>390</v>
      </c>
      <c r="D68" s="1425" t="s">
        <v>549</v>
      </c>
      <c r="E68" s="1425" t="s">
        <v>390</v>
      </c>
      <c r="F68" s="1425" t="s">
        <v>1328</v>
      </c>
      <c r="G68" s="1425" t="s">
        <v>114</v>
      </c>
      <c r="H68" s="1425" t="s">
        <v>1330</v>
      </c>
      <c r="I68" s="1425"/>
      <c r="J68" s="1425" t="s">
        <v>2915</v>
      </c>
    </row>
    <row r="69" spans="1:10" ht="12.75">
      <c r="A69" s="1425" t="s">
        <v>1360</v>
      </c>
      <c r="B69" s="1425" t="s">
        <v>390</v>
      </c>
      <c r="C69" s="1425" t="s">
        <v>390</v>
      </c>
      <c r="D69" s="1425" t="s">
        <v>549</v>
      </c>
      <c r="E69" s="1425" t="s">
        <v>390</v>
      </c>
      <c r="F69" s="1425" t="s">
        <v>1328</v>
      </c>
      <c r="G69" s="1425" t="s">
        <v>114</v>
      </c>
      <c r="H69" s="1425" t="s">
        <v>1331</v>
      </c>
      <c r="I69" s="1425"/>
      <c r="J69" s="1425" t="s">
        <v>2915</v>
      </c>
    </row>
    <row r="70" spans="1:10" ht="12.75">
      <c r="A70" s="1425" t="s">
        <v>1360</v>
      </c>
      <c r="B70" s="1425" t="s">
        <v>390</v>
      </c>
      <c r="C70" s="1425" t="s">
        <v>390</v>
      </c>
      <c r="D70" s="1425" t="s">
        <v>549</v>
      </c>
      <c r="E70" s="1425" t="s">
        <v>390</v>
      </c>
      <c r="F70" s="1425" t="s">
        <v>1328</v>
      </c>
      <c r="G70" s="1425" t="s">
        <v>1256</v>
      </c>
      <c r="H70" s="1425" t="s">
        <v>1329</v>
      </c>
      <c r="I70" s="1425"/>
      <c r="J70" s="1425" t="s">
        <v>2915</v>
      </c>
    </row>
    <row r="71" spans="1:10" ht="12.75">
      <c r="A71" s="1425" t="s">
        <v>1360</v>
      </c>
      <c r="B71" s="1425" t="s">
        <v>390</v>
      </c>
      <c r="C71" s="1425" t="s">
        <v>390</v>
      </c>
      <c r="D71" s="1425" t="s">
        <v>549</v>
      </c>
      <c r="E71" s="1425" t="s">
        <v>390</v>
      </c>
      <c r="F71" s="1425" t="s">
        <v>1328</v>
      </c>
      <c r="G71" s="1425" t="s">
        <v>1256</v>
      </c>
      <c r="H71" s="1425" t="s">
        <v>1330</v>
      </c>
      <c r="I71" s="1425"/>
      <c r="J71" s="1425" t="s">
        <v>2915</v>
      </c>
    </row>
    <row r="72" spans="1:10" ht="12.75">
      <c r="A72" s="1425" t="s">
        <v>1360</v>
      </c>
      <c r="B72" s="1425" t="s">
        <v>390</v>
      </c>
      <c r="C72" s="1425" t="s">
        <v>390</v>
      </c>
      <c r="D72" s="1425" t="s">
        <v>549</v>
      </c>
      <c r="E72" s="1425" t="s">
        <v>390</v>
      </c>
      <c r="F72" s="1425" t="s">
        <v>1328</v>
      </c>
      <c r="G72" s="1425" t="s">
        <v>1256</v>
      </c>
      <c r="H72" s="1425" t="s">
        <v>1331</v>
      </c>
      <c r="I72" s="1425"/>
      <c r="J72" s="1425" t="s">
        <v>2915</v>
      </c>
    </row>
    <row r="73" spans="1:10" ht="12.75">
      <c r="A73" s="1425" t="s">
        <v>1360</v>
      </c>
      <c r="B73" s="1425" t="s">
        <v>390</v>
      </c>
      <c r="C73" s="1425" t="s">
        <v>390</v>
      </c>
      <c r="D73" s="1425" t="s">
        <v>549</v>
      </c>
      <c r="E73" s="1425" t="s">
        <v>390</v>
      </c>
      <c r="F73" s="1425" t="s">
        <v>1328</v>
      </c>
      <c r="G73" s="1425" t="s">
        <v>115</v>
      </c>
      <c r="H73" s="1425" t="s">
        <v>1329</v>
      </c>
      <c r="I73" s="1425"/>
      <c r="J73" s="1425" t="s">
        <v>2915</v>
      </c>
    </row>
    <row r="74" spans="1:10" ht="12.75">
      <c r="A74" s="1425" t="s">
        <v>1360</v>
      </c>
      <c r="B74" s="1425" t="s">
        <v>390</v>
      </c>
      <c r="C74" s="1425" t="s">
        <v>390</v>
      </c>
      <c r="D74" s="1425" t="s">
        <v>549</v>
      </c>
      <c r="E74" s="1425" t="s">
        <v>390</v>
      </c>
      <c r="F74" s="1425" t="s">
        <v>1328</v>
      </c>
      <c r="G74" s="1425" t="s">
        <v>115</v>
      </c>
      <c r="H74" s="1425" t="s">
        <v>1330</v>
      </c>
      <c r="I74" s="1425"/>
      <c r="J74" s="1425" t="s">
        <v>2915</v>
      </c>
    </row>
    <row r="75" spans="1:10" ht="12.75">
      <c r="A75" s="1425" t="s">
        <v>1360</v>
      </c>
      <c r="B75" s="1425" t="s">
        <v>390</v>
      </c>
      <c r="C75" s="1425" t="s">
        <v>390</v>
      </c>
      <c r="D75" s="1425" t="s">
        <v>549</v>
      </c>
      <c r="E75" s="1425" t="s">
        <v>390</v>
      </c>
      <c r="F75" s="1425" t="s">
        <v>1328</v>
      </c>
      <c r="G75" s="1425" t="s">
        <v>115</v>
      </c>
      <c r="H75" s="1425" t="s">
        <v>1331</v>
      </c>
      <c r="I75" s="1425"/>
      <c r="J75" s="1425" t="s">
        <v>2915</v>
      </c>
    </row>
    <row r="76" spans="1:10" ht="12.75">
      <c r="A76" s="1425" t="s">
        <v>1360</v>
      </c>
      <c r="B76" s="1425" t="s">
        <v>390</v>
      </c>
      <c r="C76" s="1425" t="s">
        <v>390</v>
      </c>
      <c r="D76" s="1425" t="s">
        <v>549</v>
      </c>
      <c r="E76" s="1425" t="s">
        <v>390</v>
      </c>
      <c r="F76" s="1425" t="s">
        <v>1328</v>
      </c>
      <c r="G76" s="1425" t="s">
        <v>1238</v>
      </c>
      <c r="H76" s="1425" t="s">
        <v>1329</v>
      </c>
      <c r="I76" s="1425"/>
      <c r="J76" s="1425" t="s">
        <v>2915</v>
      </c>
    </row>
    <row r="77" spans="1:10" ht="12.75">
      <c r="A77" s="1425" t="s">
        <v>1360</v>
      </c>
      <c r="B77" s="1425" t="s">
        <v>390</v>
      </c>
      <c r="C77" s="1425" t="s">
        <v>390</v>
      </c>
      <c r="D77" s="1425" t="s">
        <v>549</v>
      </c>
      <c r="E77" s="1425" t="s">
        <v>390</v>
      </c>
      <c r="F77" s="1425" t="s">
        <v>1328</v>
      </c>
      <c r="G77" s="1425" t="s">
        <v>1238</v>
      </c>
      <c r="H77" s="1425" t="s">
        <v>1330</v>
      </c>
      <c r="I77" s="1425"/>
      <c r="J77" s="1425" t="s">
        <v>2915</v>
      </c>
    </row>
    <row r="78" spans="1:10" ht="12.75">
      <c r="A78" s="1425" t="s">
        <v>1360</v>
      </c>
      <c r="B78" s="1425" t="s">
        <v>390</v>
      </c>
      <c r="C78" s="1425" t="s">
        <v>390</v>
      </c>
      <c r="D78" s="1425" t="s">
        <v>549</v>
      </c>
      <c r="E78" s="1425" t="s">
        <v>390</v>
      </c>
      <c r="F78" s="1425" t="s">
        <v>1328</v>
      </c>
      <c r="G78" s="1425" t="s">
        <v>1238</v>
      </c>
      <c r="H78" s="1425" t="s">
        <v>1331</v>
      </c>
      <c r="I78" s="1425"/>
      <c r="J78" s="1425" t="s">
        <v>2915</v>
      </c>
    </row>
    <row r="79" spans="1:10" ht="12.75">
      <c r="A79" s="1425" t="s">
        <v>1360</v>
      </c>
      <c r="B79" s="1425" t="s">
        <v>390</v>
      </c>
      <c r="C79" s="1425" t="s">
        <v>390</v>
      </c>
      <c r="D79" s="1425" t="s">
        <v>549</v>
      </c>
      <c r="E79" s="1425" t="s">
        <v>390</v>
      </c>
      <c r="F79" s="1425" t="s">
        <v>1328</v>
      </c>
      <c r="G79" s="1425" t="s">
        <v>116</v>
      </c>
      <c r="H79" s="1425" t="s">
        <v>1329</v>
      </c>
      <c r="I79" s="1425"/>
      <c r="J79" s="1425" t="s">
        <v>2915</v>
      </c>
    </row>
    <row r="80" spans="1:10" ht="12.75">
      <c r="A80" s="1425" t="s">
        <v>1360</v>
      </c>
      <c r="B80" s="1425" t="s">
        <v>390</v>
      </c>
      <c r="C80" s="1425" t="s">
        <v>390</v>
      </c>
      <c r="D80" s="1425" t="s">
        <v>549</v>
      </c>
      <c r="E80" s="1425" t="s">
        <v>390</v>
      </c>
      <c r="F80" s="1425" t="s">
        <v>1328</v>
      </c>
      <c r="G80" s="1425" t="s">
        <v>116</v>
      </c>
      <c r="H80" s="1425" t="s">
        <v>1330</v>
      </c>
      <c r="I80" s="1425"/>
      <c r="J80" s="1425" t="s">
        <v>2915</v>
      </c>
    </row>
    <row r="81" spans="1:10" ht="12.75">
      <c r="A81" s="1425" t="s">
        <v>1360</v>
      </c>
      <c r="B81" s="1425" t="s">
        <v>390</v>
      </c>
      <c r="C81" s="1425" t="s">
        <v>390</v>
      </c>
      <c r="D81" s="1425" t="s">
        <v>549</v>
      </c>
      <c r="E81" s="1425" t="s">
        <v>390</v>
      </c>
      <c r="F81" s="1425" t="s">
        <v>1328</v>
      </c>
      <c r="G81" s="1425" t="s">
        <v>116</v>
      </c>
      <c r="H81" s="1425" t="s">
        <v>1331</v>
      </c>
      <c r="I81" s="1425"/>
      <c r="J81" s="1425" t="s">
        <v>2915</v>
      </c>
    </row>
    <row r="82" spans="1:10" ht="12.75">
      <c r="A82" s="1425" t="s">
        <v>1360</v>
      </c>
      <c r="B82" s="1425" t="s">
        <v>1262</v>
      </c>
      <c r="C82" s="1425" t="s">
        <v>390</v>
      </c>
      <c r="D82" s="1425" t="s">
        <v>809</v>
      </c>
      <c r="E82" s="1425" t="s">
        <v>390</v>
      </c>
      <c r="F82" s="1425" t="s">
        <v>796</v>
      </c>
      <c r="G82" s="1425" t="s">
        <v>115</v>
      </c>
      <c r="H82" s="1425" t="s">
        <v>1263</v>
      </c>
      <c r="I82" s="1425"/>
      <c r="J82" s="1425" t="s">
        <v>2915</v>
      </c>
    </row>
    <row r="83" spans="1:10" ht="12.75">
      <c r="A83" s="1425" t="s">
        <v>1360</v>
      </c>
      <c r="B83" s="1425" t="s">
        <v>1262</v>
      </c>
      <c r="C83" s="1425" t="s">
        <v>390</v>
      </c>
      <c r="D83" s="1425" t="s">
        <v>809</v>
      </c>
      <c r="E83" s="1425" t="s">
        <v>390</v>
      </c>
      <c r="F83" s="1425" t="s">
        <v>796</v>
      </c>
      <c r="G83" s="1425" t="s">
        <v>115</v>
      </c>
      <c r="H83" s="1425" t="s">
        <v>1264</v>
      </c>
      <c r="I83" s="1425"/>
      <c r="J83" s="1425" t="s">
        <v>2915</v>
      </c>
    </row>
    <row r="84" spans="1:10" ht="12.75">
      <c r="A84" s="1425" t="s">
        <v>1360</v>
      </c>
      <c r="B84" s="1425" t="s">
        <v>1262</v>
      </c>
      <c r="C84" s="1425" t="s">
        <v>390</v>
      </c>
      <c r="D84" s="1425" t="s">
        <v>809</v>
      </c>
      <c r="E84" s="1425" t="s">
        <v>390</v>
      </c>
      <c r="F84" s="1425" t="s">
        <v>796</v>
      </c>
      <c r="G84" s="1425" t="s">
        <v>115</v>
      </c>
      <c r="H84" s="1425" t="s">
        <v>1265</v>
      </c>
      <c r="I84" s="1425"/>
      <c r="J84" s="1425" t="s">
        <v>2915</v>
      </c>
    </row>
    <row r="85" spans="1:10" ht="12.75">
      <c r="A85" s="1425" t="s">
        <v>1360</v>
      </c>
      <c r="B85" s="1425" t="s">
        <v>1262</v>
      </c>
      <c r="C85" s="1425" t="s">
        <v>390</v>
      </c>
      <c r="D85" s="1425" t="s">
        <v>809</v>
      </c>
      <c r="E85" s="1425" t="s">
        <v>390</v>
      </c>
      <c r="F85" s="1425" t="s">
        <v>796</v>
      </c>
      <c r="G85" s="1425" t="s">
        <v>115</v>
      </c>
      <c r="H85" s="1425" t="s">
        <v>1266</v>
      </c>
      <c r="I85" s="1425"/>
      <c r="J85" s="1425" t="s">
        <v>2915</v>
      </c>
    </row>
    <row r="86" spans="1:10" ht="12.75">
      <c r="A86" s="1425" t="s">
        <v>1360</v>
      </c>
      <c r="B86" s="1425" t="s">
        <v>1262</v>
      </c>
      <c r="C86" s="1425" t="s">
        <v>390</v>
      </c>
      <c r="D86" s="1425" t="s">
        <v>809</v>
      </c>
      <c r="E86" s="1425" t="s">
        <v>390</v>
      </c>
      <c r="F86" s="1425" t="s">
        <v>796</v>
      </c>
      <c r="G86" s="1425" t="s">
        <v>115</v>
      </c>
      <c r="H86" s="1425" t="s">
        <v>1267</v>
      </c>
      <c r="I86" s="1425"/>
      <c r="J86" s="1425" t="s">
        <v>2915</v>
      </c>
    </row>
    <row r="87" spans="1:10" ht="12.75">
      <c r="A87" s="1425" t="s">
        <v>1360</v>
      </c>
      <c r="B87" s="1425" t="s">
        <v>1262</v>
      </c>
      <c r="C87" s="1425" t="s">
        <v>390</v>
      </c>
      <c r="D87" s="1425" t="s">
        <v>809</v>
      </c>
      <c r="E87" s="1425" t="s">
        <v>390</v>
      </c>
      <c r="F87" s="1425" t="s">
        <v>796</v>
      </c>
      <c r="G87" s="1425" t="s">
        <v>1238</v>
      </c>
      <c r="H87" s="1425" t="s">
        <v>1263</v>
      </c>
      <c r="I87" s="1425"/>
      <c r="J87" s="1425" t="s">
        <v>2915</v>
      </c>
    </row>
    <row r="88" spans="1:10" ht="12.75">
      <c r="A88" s="1425" t="s">
        <v>1360</v>
      </c>
      <c r="B88" s="1425" t="s">
        <v>1262</v>
      </c>
      <c r="C88" s="1425" t="s">
        <v>390</v>
      </c>
      <c r="D88" s="1425" t="s">
        <v>809</v>
      </c>
      <c r="E88" s="1425" t="s">
        <v>390</v>
      </c>
      <c r="F88" s="1425" t="s">
        <v>796</v>
      </c>
      <c r="G88" s="1425" t="s">
        <v>1238</v>
      </c>
      <c r="H88" s="1425" t="s">
        <v>1264</v>
      </c>
      <c r="I88" s="1425"/>
      <c r="J88" s="1425" t="s">
        <v>2915</v>
      </c>
    </row>
    <row r="89" spans="1:10" ht="12.75">
      <c r="A89" s="1425" t="s">
        <v>1360</v>
      </c>
      <c r="B89" s="1425" t="s">
        <v>1262</v>
      </c>
      <c r="C89" s="1425" t="s">
        <v>390</v>
      </c>
      <c r="D89" s="1425" t="s">
        <v>809</v>
      </c>
      <c r="E89" s="1425" t="s">
        <v>390</v>
      </c>
      <c r="F89" s="1425" t="s">
        <v>796</v>
      </c>
      <c r="G89" s="1425" t="s">
        <v>1238</v>
      </c>
      <c r="H89" s="1425" t="s">
        <v>1265</v>
      </c>
      <c r="I89" s="1425"/>
      <c r="J89" s="1425" t="s">
        <v>2915</v>
      </c>
    </row>
    <row r="90" spans="1:10" ht="12.75">
      <c r="A90" s="1425" t="s">
        <v>1360</v>
      </c>
      <c r="B90" s="1425" t="s">
        <v>1262</v>
      </c>
      <c r="C90" s="1425" t="s">
        <v>390</v>
      </c>
      <c r="D90" s="1425" t="s">
        <v>809</v>
      </c>
      <c r="E90" s="1425" t="s">
        <v>390</v>
      </c>
      <c r="F90" s="1425" t="s">
        <v>796</v>
      </c>
      <c r="G90" s="1425" t="s">
        <v>1238</v>
      </c>
      <c r="H90" s="1425" t="s">
        <v>1266</v>
      </c>
      <c r="I90" s="1425"/>
      <c r="J90" s="1425" t="s">
        <v>2915</v>
      </c>
    </row>
    <row r="91" spans="1:10" ht="12.75">
      <c r="A91" s="1425" t="s">
        <v>1360</v>
      </c>
      <c r="B91" s="1425" t="s">
        <v>1262</v>
      </c>
      <c r="C91" s="1425" t="s">
        <v>390</v>
      </c>
      <c r="D91" s="1425" t="s">
        <v>809</v>
      </c>
      <c r="E91" s="1425" t="s">
        <v>390</v>
      </c>
      <c r="F91" s="1425" t="s">
        <v>796</v>
      </c>
      <c r="G91" s="1425" t="s">
        <v>1238</v>
      </c>
      <c r="H91" s="1425" t="s">
        <v>1267</v>
      </c>
      <c r="I91" s="1425"/>
      <c r="J91" s="1425" t="s">
        <v>2915</v>
      </c>
    </row>
    <row r="92" spans="1:10" ht="12.75">
      <c r="A92" s="1425" t="s">
        <v>1360</v>
      </c>
      <c r="B92" s="1425" t="s">
        <v>1262</v>
      </c>
      <c r="C92" s="1425" t="s">
        <v>390</v>
      </c>
      <c r="D92" s="1425" t="s">
        <v>809</v>
      </c>
      <c r="E92" s="1425" t="s">
        <v>390</v>
      </c>
      <c r="F92" s="1425" t="s">
        <v>796</v>
      </c>
      <c r="G92" s="1425" t="s">
        <v>116</v>
      </c>
      <c r="H92" s="1425" t="s">
        <v>1263</v>
      </c>
      <c r="I92" s="1425"/>
      <c r="J92" s="1425" t="s">
        <v>2915</v>
      </c>
    </row>
    <row r="93" spans="1:10" ht="12.75">
      <c r="A93" s="1425" t="s">
        <v>1360</v>
      </c>
      <c r="B93" s="1425" t="s">
        <v>1262</v>
      </c>
      <c r="C93" s="1425" t="s">
        <v>390</v>
      </c>
      <c r="D93" s="1425" t="s">
        <v>809</v>
      </c>
      <c r="E93" s="1425" t="s">
        <v>390</v>
      </c>
      <c r="F93" s="1425" t="s">
        <v>796</v>
      </c>
      <c r="G93" s="1425" t="s">
        <v>116</v>
      </c>
      <c r="H93" s="1425" t="s">
        <v>1264</v>
      </c>
      <c r="I93" s="1425"/>
      <c r="J93" s="1425" t="s">
        <v>2915</v>
      </c>
    </row>
    <row r="94" spans="1:10" ht="12.75">
      <c r="A94" s="1425" t="s">
        <v>1360</v>
      </c>
      <c r="B94" s="1425" t="s">
        <v>1262</v>
      </c>
      <c r="C94" s="1425" t="s">
        <v>390</v>
      </c>
      <c r="D94" s="1425" t="s">
        <v>809</v>
      </c>
      <c r="E94" s="1425" t="s">
        <v>390</v>
      </c>
      <c r="F94" s="1425" t="s">
        <v>796</v>
      </c>
      <c r="G94" s="1425" t="s">
        <v>116</v>
      </c>
      <c r="H94" s="1425" t="s">
        <v>1265</v>
      </c>
      <c r="I94" s="1425"/>
      <c r="J94" s="1425" t="s">
        <v>2915</v>
      </c>
    </row>
    <row r="95" spans="1:10" ht="12.75">
      <c r="A95" s="1425" t="s">
        <v>1360</v>
      </c>
      <c r="B95" s="1425" t="s">
        <v>1262</v>
      </c>
      <c r="C95" s="1425" t="s">
        <v>390</v>
      </c>
      <c r="D95" s="1425" t="s">
        <v>809</v>
      </c>
      <c r="E95" s="1425" t="s">
        <v>390</v>
      </c>
      <c r="F95" s="1425" t="s">
        <v>796</v>
      </c>
      <c r="G95" s="1425" t="s">
        <v>116</v>
      </c>
      <c r="H95" s="1425" t="s">
        <v>1266</v>
      </c>
      <c r="I95" s="1425"/>
      <c r="J95" s="1425" t="s">
        <v>2915</v>
      </c>
    </row>
    <row r="96" spans="1:10" ht="12.75">
      <c r="A96" s="1425" t="s">
        <v>1360</v>
      </c>
      <c r="B96" s="1425" t="s">
        <v>1262</v>
      </c>
      <c r="C96" s="1425" t="s">
        <v>390</v>
      </c>
      <c r="D96" s="1425" t="s">
        <v>809</v>
      </c>
      <c r="E96" s="1425" t="s">
        <v>390</v>
      </c>
      <c r="F96" s="1425" t="s">
        <v>796</v>
      </c>
      <c r="G96" s="1425" t="s">
        <v>116</v>
      </c>
      <c r="H96" s="1425" t="s">
        <v>1267</v>
      </c>
      <c r="I96" s="1425"/>
      <c r="J96" s="1425" t="s">
        <v>2915</v>
      </c>
    </row>
    <row r="97" spans="1:10" ht="12.75">
      <c r="A97" s="1425" t="s">
        <v>1360</v>
      </c>
      <c r="B97" s="1425" t="s">
        <v>1262</v>
      </c>
      <c r="C97" s="1425" t="s">
        <v>390</v>
      </c>
      <c r="D97" s="1425" t="s">
        <v>809</v>
      </c>
      <c r="E97" s="1425" t="s">
        <v>390</v>
      </c>
      <c r="F97" s="1425" t="s">
        <v>1328</v>
      </c>
      <c r="G97" s="1425" t="s">
        <v>115</v>
      </c>
      <c r="H97" s="1425" t="s">
        <v>1331</v>
      </c>
      <c r="I97" s="1425"/>
      <c r="J97" s="1425" t="s">
        <v>2915</v>
      </c>
    </row>
    <row r="98" spans="1:10" ht="12.75">
      <c r="A98" s="1425" t="s">
        <v>1360</v>
      </c>
      <c r="B98" s="1425" t="s">
        <v>1262</v>
      </c>
      <c r="C98" s="1425" t="s">
        <v>390</v>
      </c>
      <c r="D98" s="1425" t="s">
        <v>809</v>
      </c>
      <c r="E98" s="1425" t="s">
        <v>390</v>
      </c>
      <c r="F98" s="1425" t="s">
        <v>1328</v>
      </c>
      <c r="G98" s="1425" t="s">
        <v>1238</v>
      </c>
      <c r="H98" s="1425" t="s">
        <v>1331</v>
      </c>
      <c r="I98" s="1425"/>
      <c r="J98" s="1425" t="s">
        <v>2915</v>
      </c>
    </row>
    <row r="99" spans="1:10" ht="12.75">
      <c r="A99" s="1425" t="s">
        <v>1360</v>
      </c>
      <c r="B99" s="1425" t="s">
        <v>1262</v>
      </c>
      <c r="C99" s="1425" t="s">
        <v>390</v>
      </c>
      <c r="D99" s="1425" t="s">
        <v>809</v>
      </c>
      <c r="E99" s="1425" t="s">
        <v>390</v>
      </c>
      <c r="F99" s="1425" t="s">
        <v>1328</v>
      </c>
      <c r="G99" s="1425" t="s">
        <v>116</v>
      </c>
      <c r="H99" s="1425" t="s">
        <v>1331</v>
      </c>
      <c r="I99" s="1425"/>
      <c r="J99" s="1425" t="s">
        <v>2915</v>
      </c>
    </row>
    <row r="100" spans="1:10" ht="12.75">
      <c r="A100" s="1425" t="s">
        <v>1360</v>
      </c>
      <c r="B100" s="1425" t="s">
        <v>1262</v>
      </c>
      <c r="C100" s="1425" t="s">
        <v>390</v>
      </c>
      <c r="D100" s="1425" t="s">
        <v>1269</v>
      </c>
      <c r="E100" s="1425" t="s">
        <v>1369</v>
      </c>
      <c r="F100" s="1425" t="s">
        <v>796</v>
      </c>
      <c r="G100" s="1425" t="s">
        <v>1256</v>
      </c>
      <c r="H100" s="1425" t="s">
        <v>1263</v>
      </c>
      <c r="I100" s="1425"/>
      <c r="J100" s="1425" t="s">
        <v>2915</v>
      </c>
    </row>
    <row r="101" spans="1:10" ht="12.75">
      <c r="A101" s="1425" t="s">
        <v>1360</v>
      </c>
      <c r="B101" s="1425" t="s">
        <v>1262</v>
      </c>
      <c r="C101" s="1425" t="s">
        <v>390</v>
      </c>
      <c r="D101" s="1425" t="s">
        <v>1269</v>
      </c>
      <c r="E101" s="1425" t="s">
        <v>1369</v>
      </c>
      <c r="F101" s="1425" t="s">
        <v>796</v>
      </c>
      <c r="G101" s="1425" t="s">
        <v>1256</v>
      </c>
      <c r="H101" s="1425" t="s">
        <v>1264</v>
      </c>
      <c r="I101" s="1425"/>
      <c r="J101" s="1425" t="s">
        <v>2915</v>
      </c>
    </row>
    <row r="102" spans="1:10" ht="12.75">
      <c r="A102" s="1425" t="s">
        <v>1360</v>
      </c>
      <c r="B102" s="1425" t="s">
        <v>1262</v>
      </c>
      <c r="C102" s="1425" t="s">
        <v>390</v>
      </c>
      <c r="D102" s="1425" t="s">
        <v>1269</v>
      </c>
      <c r="E102" s="1425" t="s">
        <v>1369</v>
      </c>
      <c r="F102" s="1425" t="s">
        <v>796</v>
      </c>
      <c r="G102" s="1425" t="s">
        <v>1256</v>
      </c>
      <c r="H102" s="1425" t="s">
        <v>1265</v>
      </c>
      <c r="I102" s="1425"/>
      <c r="J102" s="1425" t="s">
        <v>2915</v>
      </c>
    </row>
    <row r="103" spans="1:10" ht="12.75">
      <c r="A103" s="1425" t="s">
        <v>1360</v>
      </c>
      <c r="B103" s="1425" t="s">
        <v>1262</v>
      </c>
      <c r="C103" s="1425" t="s">
        <v>390</v>
      </c>
      <c r="D103" s="1425" t="s">
        <v>1269</v>
      </c>
      <c r="E103" s="1425" t="s">
        <v>1369</v>
      </c>
      <c r="F103" s="1425" t="s">
        <v>796</v>
      </c>
      <c r="G103" s="1425" t="s">
        <v>1256</v>
      </c>
      <c r="H103" s="1425" t="s">
        <v>1266</v>
      </c>
      <c r="I103" s="1425"/>
      <c r="J103" s="1425" t="s">
        <v>2915</v>
      </c>
    </row>
    <row r="104" spans="1:10" ht="12.75">
      <c r="A104" s="1425" t="s">
        <v>1360</v>
      </c>
      <c r="B104" s="1425" t="s">
        <v>1262</v>
      </c>
      <c r="C104" s="1425" t="s">
        <v>390</v>
      </c>
      <c r="D104" s="1425" t="s">
        <v>1269</v>
      </c>
      <c r="E104" s="1425" t="s">
        <v>1369</v>
      </c>
      <c r="F104" s="1425" t="s">
        <v>796</v>
      </c>
      <c r="G104" s="1425" t="s">
        <v>1256</v>
      </c>
      <c r="H104" s="1425" t="s">
        <v>1267</v>
      </c>
      <c r="I104" s="1425"/>
      <c r="J104" s="1425" t="s">
        <v>2915</v>
      </c>
    </row>
    <row r="105" spans="1:10" ht="12.75">
      <c r="A105" s="1425" t="s">
        <v>1360</v>
      </c>
      <c r="B105" s="1425" t="s">
        <v>1262</v>
      </c>
      <c r="C105" s="1425" t="s">
        <v>390</v>
      </c>
      <c r="D105" s="1425" t="s">
        <v>1269</v>
      </c>
      <c r="E105" s="1425" t="s">
        <v>1369</v>
      </c>
      <c r="F105" s="1425" t="s">
        <v>796</v>
      </c>
      <c r="G105" s="1425" t="s">
        <v>115</v>
      </c>
      <c r="H105" s="1425" t="s">
        <v>1263</v>
      </c>
      <c r="I105" s="1425"/>
      <c r="J105" s="1425" t="s">
        <v>2915</v>
      </c>
    </row>
    <row r="106" spans="1:10" ht="12.75">
      <c r="A106" s="1425" t="s">
        <v>1360</v>
      </c>
      <c r="B106" s="1425" t="s">
        <v>1262</v>
      </c>
      <c r="C106" s="1425" t="s">
        <v>390</v>
      </c>
      <c r="D106" s="1425" t="s">
        <v>1269</v>
      </c>
      <c r="E106" s="1425" t="s">
        <v>1369</v>
      </c>
      <c r="F106" s="1425" t="s">
        <v>796</v>
      </c>
      <c r="G106" s="1425" t="s">
        <v>115</v>
      </c>
      <c r="H106" s="1425" t="s">
        <v>1264</v>
      </c>
      <c r="I106" s="1425"/>
      <c r="J106" s="1425" t="s">
        <v>2915</v>
      </c>
    </row>
    <row r="107" spans="1:10" ht="12.75">
      <c r="A107" s="1425" t="s">
        <v>1360</v>
      </c>
      <c r="B107" s="1425" t="s">
        <v>1262</v>
      </c>
      <c r="C107" s="1425" t="s">
        <v>390</v>
      </c>
      <c r="D107" s="1425" t="s">
        <v>1269</v>
      </c>
      <c r="E107" s="1425" t="s">
        <v>1369</v>
      </c>
      <c r="F107" s="1425" t="s">
        <v>796</v>
      </c>
      <c r="G107" s="1425" t="s">
        <v>115</v>
      </c>
      <c r="H107" s="1425" t="s">
        <v>1265</v>
      </c>
      <c r="I107" s="1425"/>
      <c r="J107" s="1425" t="s">
        <v>2915</v>
      </c>
    </row>
    <row r="108" spans="1:10" ht="12.75">
      <c r="A108" s="1425" t="s">
        <v>1360</v>
      </c>
      <c r="B108" s="1425" t="s">
        <v>1262</v>
      </c>
      <c r="C108" s="1425" t="s">
        <v>390</v>
      </c>
      <c r="D108" s="1425" t="s">
        <v>1269</v>
      </c>
      <c r="E108" s="1425" t="s">
        <v>1369</v>
      </c>
      <c r="F108" s="1425" t="s">
        <v>796</v>
      </c>
      <c r="G108" s="1425" t="s">
        <v>115</v>
      </c>
      <c r="H108" s="1425" t="s">
        <v>1266</v>
      </c>
      <c r="I108" s="1425"/>
      <c r="J108" s="1425" t="s">
        <v>2915</v>
      </c>
    </row>
    <row r="109" spans="1:10" ht="12.75">
      <c r="A109" s="1425" t="s">
        <v>1360</v>
      </c>
      <c r="B109" s="1425" t="s">
        <v>1262</v>
      </c>
      <c r="C109" s="1425" t="s">
        <v>390</v>
      </c>
      <c r="D109" s="1425" t="s">
        <v>1269</v>
      </c>
      <c r="E109" s="1425" t="s">
        <v>1369</v>
      </c>
      <c r="F109" s="1425" t="s">
        <v>796</v>
      </c>
      <c r="G109" s="1425" t="s">
        <v>115</v>
      </c>
      <c r="H109" s="1425" t="s">
        <v>1267</v>
      </c>
      <c r="I109" s="1425"/>
      <c r="J109" s="1425" t="s">
        <v>2915</v>
      </c>
    </row>
    <row r="110" spans="1:10" ht="12.75">
      <c r="A110" s="1425" t="s">
        <v>1360</v>
      </c>
      <c r="B110" s="1425" t="s">
        <v>1262</v>
      </c>
      <c r="C110" s="1425" t="s">
        <v>390</v>
      </c>
      <c r="D110" s="1425" t="s">
        <v>1269</v>
      </c>
      <c r="E110" s="1425" t="s">
        <v>1369</v>
      </c>
      <c r="F110" s="1425" t="s">
        <v>796</v>
      </c>
      <c r="G110" s="1425" t="s">
        <v>1238</v>
      </c>
      <c r="H110" s="1425" t="s">
        <v>1263</v>
      </c>
      <c r="I110" s="1425"/>
      <c r="J110" s="1425" t="s">
        <v>2915</v>
      </c>
    </row>
    <row r="111" spans="1:10" ht="12.75">
      <c r="A111" s="1425" t="s">
        <v>1360</v>
      </c>
      <c r="B111" s="1425" t="s">
        <v>1262</v>
      </c>
      <c r="C111" s="1425" t="s">
        <v>390</v>
      </c>
      <c r="D111" s="1425" t="s">
        <v>1269</v>
      </c>
      <c r="E111" s="1425" t="s">
        <v>1369</v>
      </c>
      <c r="F111" s="1425" t="s">
        <v>796</v>
      </c>
      <c r="G111" s="1425" t="s">
        <v>1238</v>
      </c>
      <c r="H111" s="1425" t="s">
        <v>1264</v>
      </c>
      <c r="I111" s="1425"/>
      <c r="J111" s="1425" t="s">
        <v>2915</v>
      </c>
    </row>
    <row r="112" spans="1:10" ht="12.75">
      <c r="A112" s="1425" t="s">
        <v>1360</v>
      </c>
      <c r="B112" s="1425" t="s">
        <v>1262</v>
      </c>
      <c r="C112" s="1425" t="s">
        <v>390</v>
      </c>
      <c r="D112" s="1425" t="s">
        <v>1269</v>
      </c>
      <c r="E112" s="1425" t="s">
        <v>1369</v>
      </c>
      <c r="F112" s="1425" t="s">
        <v>796</v>
      </c>
      <c r="G112" s="1425" t="s">
        <v>1238</v>
      </c>
      <c r="H112" s="1425" t="s">
        <v>1265</v>
      </c>
      <c r="I112" s="1425"/>
      <c r="J112" s="1425" t="s">
        <v>2915</v>
      </c>
    </row>
    <row r="113" spans="1:10" ht="12.75">
      <c r="A113" s="1425" t="s">
        <v>1360</v>
      </c>
      <c r="B113" s="1425" t="s">
        <v>1262</v>
      </c>
      <c r="C113" s="1425" t="s">
        <v>390</v>
      </c>
      <c r="D113" s="1425" t="s">
        <v>1269</v>
      </c>
      <c r="E113" s="1425" t="s">
        <v>1369</v>
      </c>
      <c r="F113" s="1425" t="s">
        <v>796</v>
      </c>
      <c r="G113" s="1425" t="s">
        <v>1238</v>
      </c>
      <c r="H113" s="1425" t="s">
        <v>1266</v>
      </c>
      <c r="I113" s="1425"/>
      <c r="J113" s="1425" t="s">
        <v>2915</v>
      </c>
    </row>
    <row r="114" spans="1:10" ht="12.75">
      <c r="A114" s="1425" t="s">
        <v>1360</v>
      </c>
      <c r="B114" s="1425" t="s">
        <v>1262</v>
      </c>
      <c r="C114" s="1425" t="s">
        <v>390</v>
      </c>
      <c r="D114" s="1425" t="s">
        <v>1269</v>
      </c>
      <c r="E114" s="1425" t="s">
        <v>1369</v>
      </c>
      <c r="F114" s="1425" t="s">
        <v>796</v>
      </c>
      <c r="G114" s="1425" t="s">
        <v>1238</v>
      </c>
      <c r="H114" s="1425" t="s">
        <v>1267</v>
      </c>
      <c r="I114" s="1425"/>
      <c r="J114" s="1425" t="s">
        <v>2915</v>
      </c>
    </row>
    <row r="115" spans="1:10" ht="12.75">
      <c r="A115" s="1425" t="s">
        <v>1360</v>
      </c>
      <c r="B115" s="1425" t="s">
        <v>1262</v>
      </c>
      <c r="C115" s="1425" t="s">
        <v>390</v>
      </c>
      <c r="D115" s="1425" t="s">
        <v>1269</v>
      </c>
      <c r="E115" s="1425" t="s">
        <v>1369</v>
      </c>
      <c r="F115" s="1425" t="s">
        <v>796</v>
      </c>
      <c r="G115" s="1425" t="s">
        <v>116</v>
      </c>
      <c r="H115" s="1425" t="s">
        <v>1263</v>
      </c>
      <c r="I115" s="1425"/>
      <c r="J115" s="1425" t="s">
        <v>2915</v>
      </c>
    </row>
    <row r="116" spans="1:10" ht="12.75">
      <c r="A116" s="1425" t="s">
        <v>1360</v>
      </c>
      <c r="B116" s="1425" t="s">
        <v>1262</v>
      </c>
      <c r="C116" s="1425" t="s">
        <v>390</v>
      </c>
      <c r="D116" s="1425" t="s">
        <v>1269</v>
      </c>
      <c r="E116" s="1425" t="s">
        <v>1369</v>
      </c>
      <c r="F116" s="1425" t="s">
        <v>796</v>
      </c>
      <c r="G116" s="1425" t="s">
        <v>116</v>
      </c>
      <c r="H116" s="1425" t="s">
        <v>1264</v>
      </c>
      <c r="I116" s="1425"/>
      <c r="J116" s="1425" t="s">
        <v>2915</v>
      </c>
    </row>
    <row r="117" spans="1:10" ht="12.75">
      <c r="A117" s="1425" t="s">
        <v>1360</v>
      </c>
      <c r="B117" s="1425" t="s">
        <v>1262</v>
      </c>
      <c r="C117" s="1425" t="s">
        <v>390</v>
      </c>
      <c r="D117" s="1425" t="s">
        <v>1269</v>
      </c>
      <c r="E117" s="1425" t="s">
        <v>1369</v>
      </c>
      <c r="F117" s="1425" t="s">
        <v>796</v>
      </c>
      <c r="G117" s="1425" t="s">
        <v>116</v>
      </c>
      <c r="H117" s="1425" t="s">
        <v>1265</v>
      </c>
      <c r="I117" s="1425"/>
      <c r="J117" s="1425" t="s">
        <v>2915</v>
      </c>
    </row>
    <row r="118" spans="1:10" ht="12.75">
      <c r="A118" s="1425" t="s">
        <v>1360</v>
      </c>
      <c r="B118" s="1425" t="s">
        <v>1262</v>
      </c>
      <c r="C118" s="1425" t="s">
        <v>390</v>
      </c>
      <c r="D118" s="1425" t="s">
        <v>1269</v>
      </c>
      <c r="E118" s="1425" t="s">
        <v>1369</v>
      </c>
      <c r="F118" s="1425" t="s">
        <v>796</v>
      </c>
      <c r="G118" s="1425" t="s">
        <v>116</v>
      </c>
      <c r="H118" s="1425" t="s">
        <v>1266</v>
      </c>
      <c r="I118" s="1425"/>
      <c r="J118" s="1425" t="s">
        <v>2915</v>
      </c>
    </row>
    <row r="119" spans="1:10" ht="12.75">
      <c r="A119" s="1425" t="s">
        <v>1360</v>
      </c>
      <c r="B119" s="1425" t="s">
        <v>1262</v>
      </c>
      <c r="C119" s="1425" t="s">
        <v>390</v>
      </c>
      <c r="D119" s="1425" t="s">
        <v>1269</v>
      </c>
      <c r="E119" s="1425" t="s">
        <v>1369</v>
      </c>
      <c r="F119" s="1425" t="s">
        <v>796</v>
      </c>
      <c r="G119" s="1425" t="s">
        <v>116</v>
      </c>
      <c r="H119" s="1425" t="s">
        <v>1267</v>
      </c>
      <c r="I119" s="1425"/>
      <c r="J119" s="1425" t="s">
        <v>2915</v>
      </c>
    </row>
    <row r="120" spans="1:10" ht="12.75">
      <c r="A120" s="1425" t="s">
        <v>1360</v>
      </c>
      <c r="B120" s="1425" t="s">
        <v>1262</v>
      </c>
      <c r="C120" s="1425" t="s">
        <v>390</v>
      </c>
      <c r="D120" s="1425" t="s">
        <v>1269</v>
      </c>
      <c r="E120" s="1425" t="s">
        <v>1369</v>
      </c>
      <c r="F120" s="1425" t="s">
        <v>1328</v>
      </c>
      <c r="G120" s="1425" t="s">
        <v>1256</v>
      </c>
      <c r="H120" s="1425" t="s">
        <v>1329</v>
      </c>
      <c r="I120" s="1425"/>
      <c r="J120" s="1425" t="s">
        <v>2915</v>
      </c>
    </row>
    <row r="121" spans="1:10" ht="12.75">
      <c r="A121" s="1425" t="s">
        <v>1360</v>
      </c>
      <c r="B121" s="1425" t="s">
        <v>1262</v>
      </c>
      <c r="C121" s="1425" t="s">
        <v>390</v>
      </c>
      <c r="D121" s="1425" t="s">
        <v>1269</v>
      </c>
      <c r="E121" s="1425" t="s">
        <v>1369</v>
      </c>
      <c r="F121" s="1425" t="s">
        <v>1328</v>
      </c>
      <c r="G121" s="1425" t="s">
        <v>1256</v>
      </c>
      <c r="H121" s="1425" t="s">
        <v>1330</v>
      </c>
      <c r="I121" s="1425"/>
      <c r="J121" s="1425" t="s">
        <v>2915</v>
      </c>
    </row>
    <row r="122" spans="1:10" ht="12.75">
      <c r="A122" s="1425" t="s">
        <v>1360</v>
      </c>
      <c r="B122" s="1425" t="s">
        <v>1262</v>
      </c>
      <c r="C122" s="1425" t="s">
        <v>390</v>
      </c>
      <c r="D122" s="1425" t="s">
        <v>1269</v>
      </c>
      <c r="E122" s="1425" t="s">
        <v>1369</v>
      </c>
      <c r="F122" s="1425" t="s">
        <v>1328</v>
      </c>
      <c r="G122" s="1425" t="s">
        <v>1256</v>
      </c>
      <c r="H122" s="1425" t="s">
        <v>1331</v>
      </c>
      <c r="I122" s="1425"/>
      <c r="J122" s="1425" t="s">
        <v>2915</v>
      </c>
    </row>
    <row r="123" spans="1:10" ht="12.75">
      <c r="A123" s="1425" t="s">
        <v>1360</v>
      </c>
      <c r="B123" s="1425" t="s">
        <v>1262</v>
      </c>
      <c r="C123" s="1425" t="s">
        <v>390</v>
      </c>
      <c r="D123" s="1425" t="s">
        <v>1269</v>
      </c>
      <c r="E123" s="1425" t="s">
        <v>1369</v>
      </c>
      <c r="F123" s="1425" t="s">
        <v>1328</v>
      </c>
      <c r="G123" s="1425" t="s">
        <v>115</v>
      </c>
      <c r="H123" s="1425" t="s">
        <v>1329</v>
      </c>
      <c r="I123" s="1425"/>
      <c r="J123" s="1425" t="s">
        <v>2915</v>
      </c>
    </row>
    <row r="124" spans="1:10" ht="12.75">
      <c r="A124" s="1425" t="s">
        <v>1360</v>
      </c>
      <c r="B124" s="1425" t="s">
        <v>1262</v>
      </c>
      <c r="C124" s="1425" t="s">
        <v>390</v>
      </c>
      <c r="D124" s="1425" t="s">
        <v>1269</v>
      </c>
      <c r="E124" s="1425" t="s">
        <v>1369</v>
      </c>
      <c r="F124" s="1425" t="s">
        <v>1328</v>
      </c>
      <c r="G124" s="1425" t="s">
        <v>115</v>
      </c>
      <c r="H124" s="1425" t="s">
        <v>1330</v>
      </c>
      <c r="I124" s="1425"/>
      <c r="J124" s="1425" t="s">
        <v>2915</v>
      </c>
    </row>
    <row r="125" spans="1:10" ht="12.75">
      <c r="A125" s="1425" t="s">
        <v>1360</v>
      </c>
      <c r="B125" s="1425" t="s">
        <v>1262</v>
      </c>
      <c r="C125" s="1425" t="s">
        <v>390</v>
      </c>
      <c r="D125" s="1425" t="s">
        <v>1269</v>
      </c>
      <c r="E125" s="1425" t="s">
        <v>1369</v>
      </c>
      <c r="F125" s="1425" t="s">
        <v>1328</v>
      </c>
      <c r="G125" s="1425" t="s">
        <v>115</v>
      </c>
      <c r="H125" s="1425" t="s">
        <v>1331</v>
      </c>
      <c r="I125" s="1425"/>
      <c r="J125" s="1425" t="s">
        <v>2915</v>
      </c>
    </row>
    <row r="126" spans="1:10" ht="12.75">
      <c r="A126" s="1425" t="s">
        <v>1360</v>
      </c>
      <c r="B126" s="1425" t="s">
        <v>1262</v>
      </c>
      <c r="C126" s="1425" t="s">
        <v>390</v>
      </c>
      <c r="D126" s="1425" t="s">
        <v>1269</v>
      </c>
      <c r="E126" s="1425" t="s">
        <v>1369</v>
      </c>
      <c r="F126" s="1425" t="s">
        <v>1328</v>
      </c>
      <c r="G126" s="1425" t="s">
        <v>1238</v>
      </c>
      <c r="H126" s="1425" t="s">
        <v>1331</v>
      </c>
      <c r="I126" s="1425"/>
      <c r="J126" s="1425" t="s">
        <v>2915</v>
      </c>
    </row>
    <row r="127" spans="1:10" ht="12.75">
      <c r="A127" s="1425" t="s">
        <v>1360</v>
      </c>
      <c r="B127" s="1425" t="s">
        <v>1262</v>
      </c>
      <c r="C127" s="1425" t="s">
        <v>390</v>
      </c>
      <c r="D127" s="1425" t="s">
        <v>1269</v>
      </c>
      <c r="E127" s="1425" t="s">
        <v>1369</v>
      </c>
      <c r="F127" s="1425" t="s">
        <v>1328</v>
      </c>
      <c r="G127" s="1425" t="s">
        <v>116</v>
      </c>
      <c r="H127" s="1425" t="s">
        <v>1331</v>
      </c>
      <c r="I127" s="1425"/>
      <c r="J127" s="1425" t="s">
        <v>2915</v>
      </c>
    </row>
    <row r="128" spans="1:10" ht="12.75">
      <c r="A128" s="1425" t="s">
        <v>1360</v>
      </c>
      <c r="B128" s="1425" t="s">
        <v>1268</v>
      </c>
      <c r="C128" s="1425" t="s">
        <v>390</v>
      </c>
      <c r="D128" s="1425" t="s">
        <v>1269</v>
      </c>
      <c r="E128" s="1425" t="s">
        <v>1370</v>
      </c>
      <c r="F128" s="1425" t="s">
        <v>796</v>
      </c>
      <c r="G128" s="1425" t="s">
        <v>1256</v>
      </c>
      <c r="H128" s="1425" t="s">
        <v>1263</v>
      </c>
      <c r="I128" s="1425"/>
      <c r="J128" s="1425" t="s">
        <v>2915</v>
      </c>
    </row>
    <row r="129" spans="1:10" ht="12.75">
      <c r="A129" s="1425" t="s">
        <v>1360</v>
      </c>
      <c r="B129" s="1425" t="s">
        <v>1268</v>
      </c>
      <c r="C129" s="1425" t="s">
        <v>390</v>
      </c>
      <c r="D129" s="1425" t="s">
        <v>1269</v>
      </c>
      <c r="E129" s="1425" t="s">
        <v>1370</v>
      </c>
      <c r="F129" s="1425" t="s">
        <v>796</v>
      </c>
      <c r="G129" s="1425" t="s">
        <v>1256</v>
      </c>
      <c r="H129" s="1425" t="s">
        <v>1264</v>
      </c>
      <c r="I129" s="1425"/>
      <c r="J129" s="1425" t="s">
        <v>2915</v>
      </c>
    </row>
    <row r="130" spans="1:10" ht="12.75">
      <c r="A130" s="1425" t="s">
        <v>1360</v>
      </c>
      <c r="B130" s="1425" t="s">
        <v>1268</v>
      </c>
      <c r="C130" s="1425" t="s">
        <v>390</v>
      </c>
      <c r="D130" s="1425" t="s">
        <v>1269</v>
      </c>
      <c r="E130" s="1425" t="s">
        <v>1370</v>
      </c>
      <c r="F130" s="1425" t="s">
        <v>796</v>
      </c>
      <c r="G130" s="1425" t="s">
        <v>1256</v>
      </c>
      <c r="H130" s="1425" t="s">
        <v>1265</v>
      </c>
      <c r="I130" s="1425"/>
      <c r="J130" s="1425" t="s">
        <v>2915</v>
      </c>
    </row>
    <row r="131" spans="1:10" ht="12.75">
      <c r="A131" s="1425" t="s">
        <v>1360</v>
      </c>
      <c r="B131" s="1425" t="s">
        <v>1268</v>
      </c>
      <c r="C131" s="1425" t="s">
        <v>390</v>
      </c>
      <c r="D131" s="1425" t="s">
        <v>1269</v>
      </c>
      <c r="E131" s="1425" t="s">
        <v>1370</v>
      </c>
      <c r="F131" s="1425" t="s">
        <v>796</v>
      </c>
      <c r="G131" s="1425" t="s">
        <v>1256</v>
      </c>
      <c r="H131" s="1425" t="s">
        <v>1266</v>
      </c>
      <c r="I131" s="1425"/>
      <c r="J131" s="1425" t="s">
        <v>2915</v>
      </c>
    </row>
    <row r="132" spans="1:10" ht="12.75">
      <c r="A132" s="1425" t="s">
        <v>1360</v>
      </c>
      <c r="B132" s="1425" t="s">
        <v>1268</v>
      </c>
      <c r="C132" s="1425" t="s">
        <v>390</v>
      </c>
      <c r="D132" s="1425" t="s">
        <v>1269</v>
      </c>
      <c r="E132" s="1425" t="s">
        <v>1370</v>
      </c>
      <c r="F132" s="1425" t="s">
        <v>796</v>
      </c>
      <c r="G132" s="1425" t="s">
        <v>1256</v>
      </c>
      <c r="H132" s="1425" t="s">
        <v>1267</v>
      </c>
      <c r="I132" s="1425"/>
      <c r="J132" s="1425" t="s">
        <v>2915</v>
      </c>
    </row>
    <row r="133" spans="1:10" ht="12.75">
      <c r="A133" s="1425" t="s">
        <v>1360</v>
      </c>
      <c r="B133" s="1425" t="s">
        <v>1268</v>
      </c>
      <c r="C133" s="1425" t="s">
        <v>390</v>
      </c>
      <c r="D133" s="1425" t="s">
        <v>1269</v>
      </c>
      <c r="E133" s="1425" t="s">
        <v>1370</v>
      </c>
      <c r="F133" s="1425" t="s">
        <v>796</v>
      </c>
      <c r="G133" s="1425" t="s">
        <v>115</v>
      </c>
      <c r="H133" s="1425" t="s">
        <v>1263</v>
      </c>
      <c r="I133" s="1425"/>
      <c r="J133" s="1425" t="s">
        <v>2915</v>
      </c>
    </row>
    <row r="134" spans="1:10" ht="12.75">
      <c r="A134" s="1425" t="s">
        <v>1360</v>
      </c>
      <c r="B134" s="1425" t="s">
        <v>1268</v>
      </c>
      <c r="C134" s="1425" t="s">
        <v>390</v>
      </c>
      <c r="D134" s="1425" t="s">
        <v>1269</v>
      </c>
      <c r="E134" s="1425" t="s">
        <v>1370</v>
      </c>
      <c r="F134" s="1425" t="s">
        <v>796</v>
      </c>
      <c r="G134" s="1425" t="s">
        <v>115</v>
      </c>
      <c r="H134" s="1425" t="s">
        <v>1264</v>
      </c>
      <c r="I134" s="1425"/>
      <c r="J134" s="1425" t="s">
        <v>2915</v>
      </c>
    </row>
    <row r="135" spans="1:10" ht="12.75">
      <c r="A135" s="1425" t="s">
        <v>1360</v>
      </c>
      <c r="B135" s="1425" t="s">
        <v>1268</v>
      </c>
      <c r="C135" s="1425" t="s">
        <v>390</v>
      </c>
      <c r="D135" s="1425" t="s">
        <v>1269</v>
      </c>
      <c r="E135" s="1425" t="s">
        <v>1370</v>
      </c>
      <c r="F135" s="1425" t="s">
        <v>796</v>
      </c>
      <c r="G135" s="1425" t="s">
        <v>115</v>
      </c>
      <c r="H135" s="1425" t="s">
        <v>1265</v>
      </c>
      <c r="I135" s="1425"/>
      <c r="J135" s="1425" t="s">
        <v>2915</v>
      </c>
    </row>
    <row r="136" spans="1:10" ht="12.75">
      <c r="A136" s="1425" t="s">
        <v>1360</v>
      </c>
      <c r="B136" s="1425" t="s">
        <v>1268</v>
      </c>
      <c r="C136" s="1425" t="s">
        <v>390</v>
      </c>
      <c r="D136" s="1425" t="s">
        <v>1269</v>
      </c>
      <c r="E136" s="1425" t="s">
        <v>1370</v>
      </c>
      <c r="F136" s="1425" t="s">
        <v>796</v>
      </c>
      <c r="G136" s="1425" t="s">
        <v>115</v>
      </c>
      <c r="H136" s="1425" t="s">
        <v>1266</v>
      </c>
      <c r="I136" s="1425"/>
      <c r="J136" s="1425" t="s">
        <v>2915</v>
      </c>
    </row>
    <row r="137" spans="1:10" ht="12.75">
      <c r="A137" s="1425" t="s">
        <v>1360</v>
      </c>
      <c r="B137" s="1425" t="s">
        <v>1268</v>
      </c>
      <c r="C137" s="1425" t="s">
        <v>390</v>
      </c>
      <c r="D137" s="1425" t="s">
        <v>1269</v>
      </c>
      <c r="E137" s="1425" t="s">
        <v>1370</v>
      </c>
      <c r="F137" s="1425" t="s">
        <v>796</v>
      </c>
      <c r="G137" s="1425" t="s">
        <v>115</v>
      </c>
      <c r="H137" s="1425" t="s">
        <v>1267</v>
      </c>
      <c r="I137" s="1425"/>
      <c r="J137" s="1425" t="s">
        <v>2915</v>
      </c>
    </row>
    <row r="138" spans="1:10" ht="12.75">
      <c r="A138" s="1425" t="s">
        <v>1360</v>
      </c>
      <c r="B138" s="1425" t="s">
        <v>1268</v>
      </c>
      <c r="C138" s="1425" t="s">
        <v>390</v>
      </c>
      <c r="D138" s="1425" t="s">
        <v>1269</v>
      </c>
      <c r="E138" s="1425" t="s">
        <v>1370</v>
      </c>
      <c r="F138" s="1425" t="s">
        <v>796</v>
      </c>
      <c r="G138" s="1425" t="s">
        <v>1238</v>
      </c>
      <c r="H138" s="1425" t="s">
        <v>1263</v>
      </c>
      <c r="I138" s="1425"/>
      <c r="J138" s="1425" t="s">
        <v>2915</v>
      </c>
    </row>
    <row r="139" spans="1:10" ht="12.75">
      <c r="A139" s="1425" t="s">
        <v>1360</v>
      </c>
      <c r="B139" s="1425" t="s">
        <v>1268</v>
      </c>
      <c r="C139" s="1425" t="s">
        <v>390</v>
      </c>
      <c r="D139" s="1425" t="s">
        <v>1269</v>
      </c>
      <c r="E139" s="1425" t="s">
        <v>1370</v>
      </c>
      <c r="F139" s="1425" t="s">
        <v>796</v>
      </c>
      <c r="G139" s="1425" t="s">
        <v>1238</v>
      </c>
      <c r="H139" s="1425" t="s">
        <v>1264</v>
      </c>
      <c r="I139" s="1425"/>
      <c r="J139" s="1425" t="s">
        <v>2915</v>
      </c>
    </row>
    <row r="140" spans="1:10" ht="12.75">
      <c r="A140" s="1425" t="s">
        <v>1360</v>
      </c>
      <c r="B140" s="1425" t="s">
        <v>1268</v>
      </c>
      <c r="C140" s="1425" t="s">
        <v>390</v>
      </c>
      <c r="D140" s="1425" t="s">
        <v>1269</v>
      </c>
      <c r="E140" s="1425" t="s">
        <v>1370</v>
      </c>
      <c r="F140" s="1425" t="s">
        <v>796</v>
      </c>
      <c r="G140" s="1425" t="s">
        <v>1238</v>
      </c>
      <c r="H140" s="1425" t="s">
        <v>1265</v>
      </c>
      <c r="I140" s="1425"/>
      <c r="J140" s="1425" t="s">
        <v>2915</v>
      </c>
    </row>
    <row r="141" spans="1:10" ht="12.75">
      <c r="A141" s="1425" t="s">
        <v>1360</v>
      </c>
      <c r="B141" s="1425" t="s">
        <v>1268</v>
      </c>
      <c r="C141" s="1425" t="s">
        <v>390</v>
      </c>
      <c r="D141" s="1425" t="s">
        <v>1269</v>
      </c>
      <c r="E141" s="1425" t="s">
        <v>1370</v>
      </c>
      <c r="F141" s="1425" t="s">
        <v>796</v>
      </c>
      <c r="G141" s="1425" t="s">
        <v>1238</v>
      </c>
      <c r="H141" s="1425" t="s">
        <v>1266</v>
      </c>
      <c r="I141" s="1425"/>
      <c r="J141" s="1425" t="s">
        <v>2915</v>
      </c>
    </row>
    <row r="142" spans="1:10" ht="12.75">
      <c r="A142" s="1425" t="s">
        <v>1360</v>
      </c>
      <c r="B142" s="1425" t="s">
        <v>1268</v>
      </c>
      <c r="C142" s="1425" t="s">
        <v>390</v>
      </c>
      <c r="D142" s="1425" t="s">
        <v>1269</v>
      </c>
      <c r="E142" s="1425" t="s">
        <v>1370</v>
      </c>
      <c r="F142" s="1425" t="s">
        <v>796</v>
      </c>
      <c r="G142" s="1425" t="s">
        <v>1238</v>
      </c>
      <c r="H142" s="1425" t="s">
        <v>1267</v>
      </c>
      <c r="I142" s="1425"/>
      <c r="J142" s="1425" t="s">
        <v>2915</v>
      </c>
    </row>
    <row r="143" spans="1:10" ht="12.75">
      <c r="A143" s="1425" t="s">
        <v>1360</v>
      </c>
      <c r="B143" s="1425" t="s">
        <v>1268</v>
      </c>
      <c r="C143" s="1425" t="s">
        <v>390</v>
      </c>
      <c r="D143" s="1425" t="s">
        <v>1269</v>
      </c>
      <c r="E143" s="1425" t="s">
        <v>1370</v>
      </c>
      <c r="F143" s="1425" t="s">
        <v>796</v>
      </c>
      <c r="G143" s="1425" t="s">
        <v>116</v>
      </c>
      <c r="H143" s="1425" t="s">
        <v>1263</v>
      </c>
      <c r="I143" s="1425"/>
      <c r="J143" s="1425" t="s">
        <v>2915</v>
      </c>
    </row>
    <row r="144" spans="1:10" ht="12.75">
      <c r="A144" s="1425" t="s">
        <v>1360</v>
      </c>
      <c r="B144" s="1425" t="s">
        <v>1268</v>
      </c>
      <c r="C144" s="1425" t="s">
        <v>390</v>
      </c>
      <c r="D144" s="1425" t="s">
        <v>1269</v>
      </c>
      <c r="E144" s="1425" t="s">
        <v>1370</v>
      </c>
      <c r="F144" s="1425" t="s">
        <v>796</v>
      </c>
      <c r="G144" s="1425" t="s">
        <v>116</v>
      </c>
      <c r="H144" s="1425" t="s">
        <v>1264</v>
      </c>
      <c r="I144" s="1425"/>
      <c r="J144" s="1425" t="s">
        <v>2915</v>
      </c>
    </row>
    <row r="145" spans="1:10" ht="12.75">
      <c r="A145" s="1425" t="s">
        <v>1360</v>
      </c>
      <c r="B145" s="1425" t="s">
        <v>1268</v>
      </c>
      <c r="C145" s="1425" t="s">
        <v>390</v>
      </c>
      <c r="D145" s="1425" t="s">
        <v>1269</v>
      </c>
      <c r="E145" s="1425" t="s">
        <v>1370</v>
      </c>
      <c r="F145" s="1425" t="s">
        <v>796</v>
      </c>
      <c r="G145" s="1425" t="s">
        <v>116</v>
      </c>
      <c r="H145" s="1425" t="s">
        <v>1265</v>
      </c>
      <c r="I145" s="1425"/>
      <c r="J145" s="1425" t="s">
        <v>2915</v>
      </c>
    </row>
    <row r="146" spans="1:10" ht="12.75">
      <c r="A146" s="1425" t="s">
        <v>1360</v>
      </c>
      <c r="B146" s="1425" t="s">
        <v>1268</v>
      </c>
      <c r="C146" s="1425" t="s">
        <v>390</v>
      </c>
      <c r="D146" s="1425" t="s">
        <v>1269</v>
      </c>
      <c r="E146" s="1425" t="s">
        <v>1370</v>
      </c>
      <c r="F146" s="1425" t="s">
        <v>796</v>
      </c>
      <c r="G146" s="1425" t="s">
        <v>116</v>
      </c>
      <c r="H146" s="1425" t="s">
        <v>1266</v>
      </c>
      <c r="I146" s="1425"/>
      <c r="J146" s="1425" t="s">
        <v>2915</v>
      </c>
    </row>
    <row r="147" spans="1:10" ht="12.75">
      <c r="A147" s="1425" t="s">
        <v>1360</v>
      </c>
      <c r="B147" s="1425" t="s">
        <v>1268</v>
      </c>
      <c r="C147" s="1425" t="s">
        <v>390</v>
      </c>
      <c r="D147" s="1425" t="s">
        <v>1269</v>
      </c>
      <c r="E147" s="1425" t="s">
        <v>1370</v>
      </c>
      <c r="F147" s="1425" t="s">
        <v>796</v>
      </c>
      <c r="G147" s="1425" t="s">
        <v>116</v>
      </c>
      <c r="H147" s="1425" t="s">
        <v>1267</v>
      </c>
      <c r="I147" s="1425"/>
      <c r="J147" s="1425" t="s">
        <v>2915</v>
      </c>
    </row>
    <row r="148" spans="1:10" ht="12.75">
      <c r="A148" s="1425" t="s">
        <v>1360</v>
      </c>
      <c r="B148" s="1425" t="s">
        <v>1268</v>
      </c>
      <c r="C148" s="1425" t="s">
        <v>390</v>
      </c>
      <c r="D148" s="1425" t="s">
        <v>1269</v>
      </c>
      <c r="E148" s="1425" t="s">
        <v>1370</v>
      </c>
      <c r="F148" s="1425" t="s">
        <v>1328</v>
      </c>
      <c r="G148" s="1425" t="s">
        <v>1256</v>
      </c>
      <c r="H148" s="1425" t="s">
        <v>1329</v>
      </c>
      <c r="I148" s="1425"/>
      <c r="J148" s="1425" t="s">
        <v>2915</v>
      </c>
    </row>
    <row r="149" spans="1:10" ht="12.75">
      <c r="A149" s="1425" t="s">
        <v>1360</v>
      </c>
      <c r="B149" s="1425" t="s">
        <v>1268</v>
      </c>
      <c r="C149" s="1425" t="s">
        <v>390</v>
      </c>
      <c r="D149" s="1425" t="s">
        <v>1269</v>
      </c>
      <c r="E149" s="1425" t="s">
        <v>1370</v>
      </c>
      <c r="F149" s="1425" t="s">
        <v>1328</v>
      </c>
      <c r="G149" s="1425" t="s">
        <v>1256</v>
      </c>
      <c r="H149" s="1425" t="s">
        <v>1330</v>
      </c>
      <c r="I149" s="1425"/>
      <c r="J149" s="1425" t="s">
        <v>2915</v>
      </c>
    </row>
    <row r="150" spans="1:10" ht="12.75">
      <c r="A150" s="1425" t="s">
        <v>1360</v>
      </c>
      <c r="B150" s="1425" t="s">
        <v>1268</v>
      </c>
      <c r="C150" s="1425" t="s">
        <v>390</v>
      </c>
      <c r="D150" s="1425" t="s">
        <v>1269</v>
      </c>
      <c r="E150" s="1425" t="s">
        <v>1370</v>
      </c>
      <c r="F150" s="1425" t="s">
        <v>1328</v>
      </c>
      <c r="G150" s="1425" t="s">
        <v>1256</v>
      </c>
      <c r="H150" s="1425" t="s">
        <v>1331</v>
      </c>
      <c r="I150" s="1425"/>
      <c r="J150" s="1425" t="s">
        <v>2915</v>
      </c>
    </row>
    <row r="151" spans="1:10" ht="12.75">
      <c r="A151" s="1425" t="s">
        <v>1360</v>
      </c>
      <c r="B151" s="1425" t="s">
        <v>1268</v>
      </c>
      <c r="C151" s="1425" t="s">
        <v>390</v>
      </c>
      <c r="D151" s="1425" t="s">
        <v>1269</v>
      </c>
      <c r="E151" s="1425" t="s">
        <v>1370</v>
      </c>
      <c r="F151" s="1425" t="s">
        <v>1328</v>
      </c>
      <c r="G151" s="1425" t="s">
        <v>115</v>
      </c>
      <c r="H151" s="1425" t="s">
        <v>1329</v>
      </c>
      <c r="I151" s="1425"/>
      <c r="J151" s="1425" t="s">
        <v>2915</v>
      </c>
    </row>
    <row r="152" spans="1:10" ht="12.75">
      <c r="A152" s="1425" t="s">
        <v>1360</v>
      </c>
      <c r="B152" s="1425" t="s">
        <v>1268</v>
      </c>
      <c r="C152" s="1425" t="s">
        <v>390</v>
      </c>
      <c r="D152" s="1425" t="s">
        <v>1269</v>
      </c>
      <c r="E152" s="1425" t="s">
        <v>1370</v>
      </c>
      <c r="F152" s="1425" t="s">
        <v>1328</v>
      </c>
      <c r="G152" s="1425" t="s">
        <v>115</v>
      </c>
      <c r="H152" s="1425" t="s">
        <v>1330</v>
      </c>
      <c r="I152" s="1425"/>
      <c r="J152" s="1425" t="s">
        <v>2915</v>
      </c>
    </row>
    <row r="153" spans="1:10" ht="12.75">
      <c r="A153" s="1425" t="s">
        <v>1360</v>
      </c>
      <c r="B153" s="1425" t="s">
        <v>1268</v>
      </c>
      <c r="C153" s="1425" t="s">
        <v>390</v>
      </c>
      <c r="D153" s="1425" t="s">
        <v>1269</v>
      </c>
      <c r="E153" s="1425" t="s">
        <v>1370</v>
      </c>
      <c r="F153" s="1425" t="s">
        <v>1328</v>
      </c>
      <c r="G153" s="1425" t="s">
        <v>115</v>
      </c>
      <c r="H153" s="1425" t="s">
        <v>1331</v>
      </c>
      <c r="I153" s="1425"/>
      <c r="J153" s="1425" t="s">
        <v>2915</v>
      </c>
    </row>
    <row r="154" spans="1:10" ht="12.75">
      <c r="A154" s="1425" t="s">
        <v>1360</v>
      </c>
      <c r="B154" s="1425" t="s">
        <v>1268</v>
      </c>
      <c r="C154" s="1425" t="s">
        <v>390</v>
      </c>
      <c r="D154" s="1425" t="s">
        <v>1269</v>
      </c>
      <c r="E154" s="1425" t="s">
        <v>1370</v>
      </c>
      <c r="F154" s="1425" t="s">
        <v>1328</v>
      </c>
      <c r="G154" s="1425" t="s">
        <v>1238</v>
      </c>
      <c r="H154" s="1425" t="s">
        <v>1331</v>
      </c>
      <c r="I154" s="1425"/>
      <c r="J154" s="1425" t="s">
        <v>2915</v>
      </c>
    </row>
    <row r="155" spans="1:10" ht="12.75">
      <c r="A155" s="1425" t="s">
        <v>1360</v>
      </c>
      <c r="B155" s="1425" t="s">
        <v>1268</v>
      </c>
      <c r="C155" s="1425" t="s">
        <v>390</v>
      </c>
      <c r="D155" s="1425" t="s">
        <v>1269</v>
      </c>
      <c r="E155" s="1425" t="s">
        <v>1370</v>
      </c>
      <c r="F155" s="1425" t="s">
        <v>1328</v>
      </c>
      <c r="G155" s="1425" t="s">
        <v>116</v>
      </c>
      <c r="H155" s="1425" t="s">
        <v>1331</v>
      </c>
      <c r="I155" s="1425"/>
      <c r="J155" s="1425" t="s">
        <v>2915</v>
      </c>
    </row>
    <row r="156" spans="1:10" ht="12.75">
      <c r="A156" s="1425" t="s">
        <v>1360</v>
      </c>
      <c r="B156" s="1425" t="s">
        <v>1332</v>
      </c>
      <c r="C156" s="1425" t="s">
        <v>390</v>
      </c>
      <c r="D156" s="1425" t="s">
        <v>809</v>
      </c>
      <c r="E156" s="1425" t="s">
        <v>1371</v>
      </c>
      <c r="F156" s="1425" t="s">
        <v>796</v>
      </c>
      <c r="G156" s="1425" t="s">
        <v>115</v>
      </c>
      <c r="H156" s="1425" t="s">
        <v>1263</v>
      </c>
      <c r="I156" s="1425"/>
      <c r="J156" s="1425" t="s">
        <v>2915</v>
      </c>
    </row>
    <row r="157" spans="1:10" ht="12.75">
      <c r="A157" s="1425" t="s">
        <v>1360</v>
      </c>
      <c r="B157" s="1425" t="s">
        <v>1332</v>
      </c>
      <c r="C157" s="1425" t="s">
        <v>390</v>
      </c>
      <c r="D157" s="1425" t="s">
        <v>809</v>
      </c>
      <c r="E157" s="1425" t="s">
        <v>1371</v>
      </c>
      <c r="F157" s="1425" t="s">
        <v>796</v>
      </c>
      <c r="G157" s="1425" t="s">
        <v>115</v>
      </c>
      <c r="H157" s="1425" t="s">
        <v>1265</v>
      </c>
      <c r="I157" s="1425"/>
      <c r="J157" s="1425" t="s">
        <v>2915</v>
      </c>
    </row>
    <row r="158" spans="1:10" ht="12.75">
      <c r="A158" s="1425" t="s">
        <v>1360</v>
      </c>
      <c r="B158" s="1425" t="s">
        <v>1332</v>
      </c>
      <c r="C158" s="1425" t="s">
        <v>390</v>
      </c>
      <c r="D158" s="1425" t="s">
        <v>809</v>
      </c>
      <c r="E158" s="1425" t="s">
        <v>1371</v>
      </c>
      <c r="F158" s="1425" t="s">
        <v>796</v>
      </c>
      <c r="G158" s="1425" t="s">
        <v>115</v>
      </c>
      <c r="H158" s="1425" t="s">
        <v>1267</v>
      </c>
      <c r="I158" s="1425"/>
      <c r="J158" s="1425" t="s">
        <v>2915</v>
      </c>
    </row>
    <row r="159" spans="1:10" ht="12.75">
      <c r="A159" s="1425" t="s">
        <v>1360</v>
      </c>
      <c r="B159" s="1425" t="s">
        <v>1332</v>
      </c>
      <c r="C159" s="1425" t="s">
        <v>390</v>
      </c>
      <c r="D159" s="1425" t="s">
        <v>809</v>
      </c>
      <c r="E159" s="1425" t="s">
        <v>1371</v>
      </c>
      <c r="F159" s="1425" t="s">
        <v>796</v>
      </c>
      <c r="G159" s="1425" t="s">
        <v>116</v>
      </c>
      <c r="H159" s="1425" t="s">
        <v>1265</v>
      </c>
      <c r="I159" s="1425"/>
      <c r="J159" s="1425" t="s">
        <v>2915</v>
      </c>
    </row>
    <row r="160" spans="1:10" ht="12.75">
      <c r="A160" s="1425" t="s">
        <v>1360</v>
      </c>
      <c r="B160" s="1425" t="s">
        <v>1332</v>
      </c>
      <c r="C160" s="1425" t="s">
        <v>390</v>
      </c>
      <c r="D160" s="1425" t="s">
        <v>809</v>
      </c>
      <c r="E160" s="1425" t="s">
        <v>1371</v>
      </c>
      <c r="F160" s="1425" t="s">
        <v>796</v>
      </c>
      <c r="G160" s="1425" t="s">
        <v>116</v>
      </c>
      <c r="H160" s="1425" t="s">
        <v>1267</v>
      </c>
      <c r="I160" s="1425"/>
      <c r="J160" s="1425" t="s">
        <v>2915</v>
      </c>
    </row>
    <row r="161" spans="1:10" ht="12.75">
      <c r="A161" s="1425" t="s">
        <v>1360</v>
      </c>
      <c r="B161" s="1425" t="s">
        <v>1332</v>
      </c>
      <c r="C161" s="1425" t="s">
        <v>390</v>
      </c>
      <c r="D161" s="1425" t="s">
        <v>809</v>
      </c>
      <c r="E161" s="1425" t="s">
        <v>1371</v>
      </c>
      <c r="F161" s="1425" t="s">
        <v>1328</v>
      </c>
      <c r="G161" s="1425" t="s">
        <v>115</v>
      </c>
      <c r="H161" s="1425" t="s">
        <v>1329</v>
      </c>
      <c r="I161" s="1425"/>
      <c r="J161" s="1425" t="s">
        <v>2915</v>
      </c>
    </row>
    <row r="162" spans="1:10" ht="12.75">
      <c r="A162" s="1425" t="s">
        <v>1360</v>
      </c>
      <c r="B162" s="1425" t="s">
        <v>1270</v>
      </c>
      <c r="C162" s="1425" t="s">
        <v>390</v>
      </c>
      <c r="D162" s="1425" t="s">
        <v>549</v>
      </c>
      <c r="E162" s="1425" t="s">
        <v>390</v>
      </c>
      <c r="F162" s="1425" t="s">
        <v>796</v>
      </c>
      <c r="G162" s="1425" t="s">
        <v>115</v>
      </c>
      <c r="H162" s="1425" t="s">
        <v>1263</v>
      </c>
      <c r="I162" s="1425"/>
      <c r="J162" s="1425" t="s">
        <v>2915</v>
      </c>
    </row>
    <row r="163" spans="1:10" ht="12.75">
      <c r="A163" s="1425" t="s">
        <v>1360</v>
      </c>
      <c r="B163" s="1425" t="s">
        <v>1270</v>
      </c>
      <c r="C163" s="1425" t="s">
        <v>390</v>
      </c>
      <c r="D163" s="1425" t="s">
        <v>549</v>
      </c>
      <c r="E163" s="1425" t="s">
        <v>390</v>
      </c>
      <c r="F163" s="1425" t="s">
        <v>796</v>
      </c>
      <c r="G163" s="1425" t="s">
        <v>115</v>
      </c>
      <c r="H163" s="1425" t="s">
        <v>1264</v>
      </c>
      <c r="I163" s="1425"/>
      <c r="J163" s="1425" t="s">
        <v>2915</v>
      </c>
    </row>
    <row r="164" spans="1:10" ht="12.75">
      <c r="A164" s="1425" t="s">
        <v>1360</v>
      </c>
      <c r="B164" s="1425" t="s">
        <v>1270</v>
      </c>
      <c r="C164" s="1425" t="s">
        <v>390</v>
      </c>
      <c r="D164" s="1425" t="s">
        <v>549</v>
      </c>
      <c r="E164" s="1425" t="s">
        <v>390</v>
      </c>
      <c r="F164" s="1425" t="s">
        <v>796</v>
      </c>
      <c r="G164" s="1425" t="s">
        <v>115</v>
      </c>
      <c r="H164" s="1425" t="s">
        <v>1265</v>
      </c>
      <c r="I164" s="1425"/>
      <c r="J164" s="1425" t="s">
        <v>2915</v>
      </c>
    </row>
    <row r="165" spans="1:10" ht="12.75">
      <c r="A165" s="1425" t="s">
        <v>1360</v>
      </c>
      <c r="B165" s="1425" t="s">
        <v>1270</v>
      </c>
      <c r="C165" s="1425" t="s">
        <v>390</v>
      </c>
      <c r="D165" s="1425" t="s">
        <v>549</v>
      </c>
      <c r="E165" s="1425" t="s">
        <v>390</v>
      </c>
      <c r="F165" s="1425" t="s">
        <v>796</v>
      </c>
      <c r="G165" s="1425" t="s">
        <v>115</v>
      </c>
      <c r="H165" s="1425" t="s">
        <v>1266</v>
      </c>
      <c r="I165" s="1425"/>
      <c r="J165" s="1425" t="s">
        <v>2915</v>
      </c>
    </row>
    <row r="166" spans="1:10" ht="12.75">
      <c r="A166" s="1425" t="s">
        <v>1360</v>
      </c>
      <c r="B166" s="1425" t="s">
        <v>1270</v>
      </c>
      <c r="C166" s="1425" t="s">
        <v>390</v>
      </c>
      <c r="D166" s="1425" t="s">
        <v>549</v>
      </c>
      <c r="E166" s="1425" t="s">
        <v>390</v>
      </c>
      <c r="F166" s="1425" t="s">
        <v>796</v>
      </c>
      <c r="G166" s="1425" t="s">
        <v>115</v>
      </c>
      <c r="H166" s="1425" t="s">
        <v>1267</v>
      </c>
      <c r="I166" s="1425"/>
      <c r="J166" s="1425" t="s">
        <v>2915</v>
      </c>
    </row>
    <row r="167" spans="1:10" ht="12.75">
      <c r="A167" s="1425" t="s">
        <v>1360</v>
      </c>
      <c r="B167" s="1425" t="s">
        <v>1270</v>
      </c>
      <c r="C167" s="1425" t="s">
        <v>390</v>
      </c>
      <c r="D167" s="1425" t="s">
        <v>549</v>
      </c>
      <c r="E167" s="1425" t="s">
        <v>390</v>
      </c>
      <c r="F167" s="1425" t="s">
        <v>1328</v>
      </c>
      <c r="G167" s="1425" t="s">
        <v>115</v>
      </c>
      <c r="H167" s="1425" t="s">
        <v>1329</v>
      </c>
      <c r="I167" s="1425"/>
      <c r="J167" s="1425" t="s">
        <v>2915</v>
      </c>
    </row>
    <row r="168" spans="1:10" ht="12.75">
      <c r="A168" s="1425" t="s">
        <v>1360</v>
      </c>
      <c r="B168" s="1425" t="s">
        <v>1270</v>
      </c>
      <c r="C168" s="1425" t="s">
        <v>390</v>
      </c>
      <c r="D168" s="1425" t="s">
        <v>549</v>
      </c>
      <c r="E168" s="1425" t="s">
        <v>390</v>
      </c>
      <c r="F168" s="1425" t="s">
        <v>1328</v>
      </c>
      <c r="G168" s="1425" t="s">
        <v>115</v>
      </c>
      <c r="H168" s="1425" t="s">
        <v>1330</v>
      </c>
      <c r="I168" s="1425"/>
      <c r="J168" s="1425" t="s">
        <v>2915</v>
      </c>
    </row>
    <row r="169" spans="1:10" ht="12.75">
      <c r="A169" s="1425" t="s">
        <v>1360</v>
      </c>
      <c r="B169" s="1425" t="s">
        <v>1270</v>
      </c>
      <c r="C169" s="1425" t="s">
        <v>390</v>
      </c>
      <c r="D169" s="1425" t="s">
        <v>549</v>
      </c>
      <c r="E169" s="1425" t="s">
        <v>390</v>
      </c>
      <c r="F169" s="1425" t="s">
        <v>1328</v>
      </c>
      <c r="G169" s="1425" t="s">
        <v>115</v>
      </c>
      <c r="H169" s="1425" t="s">
        <v>1331</v>
      </c>
      <c r="I169" s="1425"/>
      <c r="J169" s="1425" t="s">
        <v>2915</v>
      </c>
    </row>
    <row r="170" spans="1:10" ht="12.75">
      <c r="A170" s="1425" t="s">
        <v>1360</v>
      </c>
      <c r="B170" s="1425" t="s">
        <v>1270</v>
      </c>
      <c r="C170" s="1425" t="s">
        <v>390</v>
      </c>
      <c r="D170" s="1425" t="s">
        <v>549</v>
      </c>
      <c r="E170" s="1425" t="s">
        <v>1372</v>
      </c>
      <c r="F170" s="1425" t="s">
        <v>796</v>
      </c>
      <c r="G170" s="1425" t="s">
        <v>115</v>
      </c>
      <c r="H170" s="1425" t="s">
        <v>1263</v>
      </c>
      <c r="I170" s="1425"/>
      <c r="J170" s="1425" t="s">
        <v>2915</v>
      </c>
    </row>
    <row r="171" spans="1:10" ht="12.75">
      <c r="A171" s="1425" t="s">
        <v>1360</v>
      </c>
      <c r="B171" s="1425" t="s">
        <v>1270</v>
      </c>
      <c r="C171" s="1425" t="s">
        <v>390</v>
      </c>
      <c r="D171" s="1425" t="s">
        <v>549</v>
      </c>
      <c r="E171" s="1425" t="s">
        <v>1372</v>
      </c>
      <c r="F171" s="1425" t="s">
        <v>796</v>
      </c>
      <c r="G171" s="1425" t="s">
        <v>115</v>
      </c>
      <c r="H171" s="1425" t="s">
        <v>1264</v>
      </c>
      <c r="I171" s="1425"/>
      <c r="J171" s="1425" t="s">
        <v>2915</v>
      </c>
    </row>
    <row r="172" spans="1:10" ht="12.75">
      <c r="A172" s="1425" t="s">
        <v>1360</v>
      </c>
      <c r="B172" s="1425" t="s">
        <v>1270</v>
      </c>
      <c r="C172" s="1425" t="s">
        <v>390</v>
      </c>
      <c r="D172" s="1425" t="s">
        <v>549</v>
      </c>
      <c r="E172" s="1425" t="s">
        <v>1372</v>
      </c>
      <c r="F172" s="1425" t="s">
        <v>796</v>
      </c>
      <c r="G172" s="1425" t="s">
        <v>115</v>
      </c>
      <c r="H172" s="1425" t="s">
        <v>1265</v>
      </c>
      <c r="I172" s="1425"/>
      <c r="J172" s="1425" t="s">
        <v>2915</v>
      </c>
    </row>
    <row r="173" spans="1:10" ht="12.75">
      <c r="A173" s="1425" t="s">
        <v>1360</v>
      </c>
      <c r="B173" s="1425" t="s">
        <v>1270</v>
      </c>
      <c r="C173" s="1425" t="s">
        <v>390</v>
      </c>
      <c r="D173" s="1425" t="s">
        <v>549</v>
      </c>
      <c r="E173" s="1425" t="s">
        <v>1372</v>
      </c>
      <c r="F173" s="1425" t="s">
        <v>796</v>
      </c>
      <c r="G173" s="1425" t="s">
        <v>115</v>
      </c>
      <c r="H173" s="1425" t="s">
        <v>1266</v>
      </c>
      <c r="I173" s="1425"/>
      <c r="J173" s="1425" t="s">
        <v>2915</v>
      </c>
    </row>
    <row r="174" spans="1:10" ht="12.75">
      <c r="A174" s="1425" t="s">
        <v>1360</v>
      </c>
      <c r="B174" s="1425" t="s">
        <v>1270</v>
      </c>
      <c r="C174" s="1425" t="s">
        <v>390</v>
      </c>
      <c r="D174" s="1425" t="s">
        <v>549</v>
      </c>
      <c r="E174" s="1425" t="s">
        <v>1372</v>
      </c>
      <c r="F174" s="1425" t="s">
        <v>796</v>
      </c>
      <c r="G174" s="1425" t="s">
        <v>115</v>
      </c>
      <c r="H174" s="1425" t="s">
        <v>1267</v>
      </c>
      <c r="I174" s="1425"/>
      <c r="J174" s="1425" t="s">
        <v>2915</v>
      </c>
    </row>
    <row r="175" spans="1:10" ht="12.75">
      <c r="A175" s="1425" t="s">
        <v>1360</v>
      </c>
      <c r="B175" s="1425" t="s">
        <v>1270</v>
      </c>
      <c r="C175" s="1425" t="s">
        <v>390</v>
      </c>
      <c r="D175" s="1425" t="s">
        <v>549</v>
      </c>
      <c r="E175" s="1425" t="s">
        <v>1372</v>
      </c>
      <c r="F175" s="1425" t="s">
        <v>796</v>
      </c>
      <c r="G175" s="1425" t="s">
        <v>116</v>
      </c>
      <c r="H175" s="1425" t="s">
        <v>1263</v>
      </c>
      <c r="I175" s="1425"/>
      <c r="J175" s="1425" t="s">
        <v>2915</v>
      </c>
    </row>
    <row r="176" spans="1:10" ht="12.75">
      <c r="A176" s="1425" t="s">
        <v>1360</v>
      </c>
      <c r="B176" s="1425" t="s">
        <v>1270</v>
      </c>
      <c r="C176" s="1425" t="s">
        <v>390</v>
      </c>
      <c r="D176" s="1425" t="s">
        <v>549</v>
      </c>
      <c r="E176" s="1425" t="s">
        <v>1372</v>
      </c>
      <c r="F176" s="1425" t="s">
        <v>796</v>
      </c>
      <c r="G176" s="1425" t="s">
        <v>116</v>
      </c>
      <c r="H176" s="1425" t="s">
        <v>1264</v>
      </c>
      <c r="I176" s="1425"/>
      <c r="J176" s="1425" t="s">
        <v>2915</v>
      </c>
    </row>
    <row r="177" spans="1:10" ht="12.75">
      <c r="A177" s="1425" t="s">
        <v>1360</v>
      </c>
      <c r="B177" s="1425" t="s">
        <v>1270</v>
      </c>
      <c r="C177" s="1425" t="s">
        <v>390</v>
      </c>
      <c r="D177" s="1425" t="s">
        <v>549</v>
      </c>
      <c r="E177" s="1425" t="s">
        <v>1372</v>
      </c>
      <c r="F177" s="1425" t="s">
        <v>796</v>
      </c>
      <c r="G177" s="1425" t="s">
        <v>116</v>
      </c>
      <c r="H177" s="1425" t="s">
        <v>1265</v>
      </c>
      <c r="I177" s="1425"/>
      <c r="J177" s="1425" t="s">
        <v>2915</v>
      </c>
    </row>
    <row r="178" spans="1:10" ht="12.75">
      <c r="A178" s="1425" t="s">
        <v>1360</v>
      </c>
      <c r="B178" s="1425" t="s">
        <v>1270</v>
      </c>
      <c r="C178" s="1425" t="s">
        <v>390</v>
      </c>
      <c r="D178" s="1425" t="s">
        <v>549</v>
      </c>
      <c r="E178" s="1425" t="s">
        <v>1372</v>
      </c>
      <c r="F178" s="1425" t="s">
        <v>796</v>
      </c>
      <c r="G178" s="1425" t="s">
        <v>116</v>
      </c>
      <c r="H178" s="1425" t="s">
        <v>1266</v>
      </c>
      <c r="I178" s="1425"/>
      <c r="J178" s="1425" t="s">
        <v>2915</v>
      </c>
    </row>
    <row r="179" spans="1:10" ht="12.75">
      <c r="A179" s="1425" t="s">
        <v>1360</v>
      </c>
      <c r="B179" s="1425" t="s">
        <v>1270</v>
      </c>
      <c r="C179" s="1425" t="s">
        <v>390</v>
      </c>
      <c r="D179" s="1425" t="s">
        <v>549</v>
      </c>
      <c r="E179" s="1425" t="s">
        <v>1372</v>
      </c>
      <c r="F179" s="1425" t="s">
        <v>796</v>
      </c>
      <c r="G179" s="1425" t="s">
        <v>116</v>
      </c>
      <c r="H179" s="1425" t="s">
        <v>1267</v>
      </c>
      <c r="I179" s="1425"/>
      <c r="J179" s="1425" t="s">
        <v>2915</v>
      </c>
    </row>
    <row r="180" spans="1:10" ht="12.75">
      <c r="A180" s="1425" t="s">
        <v>1360</v>
      </c>
      <c r="B180" s="1425" t="s">
        <v>1270</v>
      </c>
      <c r="C180" s="1425" t="s">
        <v>390</v>
      </c>
      <c r="D180" s="1425" t="s">
        <v>549</v>
      </c>
      <c r="E180" s="1425" t="s">
        <v>1372</v>
      </c>
      <c r="F180" s="1425" t="s">
        <v>1328</v>
      </c>
      <c r="G180" s="1425" t="s">
        <v>115</v>
      </c>
      <c r="H180" s="1425" t="s">
        <v>1329</v>
      </c>
      <c r="I180" s="1425"/>
      <c r="J180" s="1425" t="s">
        <v>2915</v>
      </c>
    </row>
    <row r="181" spans="1:10" ht="12.75">
      <c r="A181" s="1425" t="s">
        <v>1360</v>
      </c>
      <c r="B181" s="1425" t="s">
        <v>1270</v>
      </c>
      <c r="C181" s="1425" t="s">
        <v>390</v>
      </c>
      <c r="D181" s="1425" t="s">
        <v>549</v>
      </c>
      <c r="E181" s="1425" t="s">
        <v>1372</v>
      </c>
      <c r="F181" s="1425" t="s">
        <v>1328</v>
      </c>
      <c r="G181" s="1425" t="s">
        <v>115</v>
      </c>
      <c r="H181" s="1425" t="s">
        <v>1330</v>
      </c>
      <c r="I181" s="1425"/>
      <c r="J181" s="1425" t="s">
        <v>2915</v>
      </c>
    </row>
    <row r="182" spans="1:10" ht="12.75">
      <c r="A182" s="1425" t="s">
        <v>1360</v>
      </c>
      <c r="B182" s="1425" t="s">
        <v>1270</v>
      </c>
      <c r="C182" s="1425" t="s">
        <v>390</v>
      </c>
      <c r="D182" s="1425" t="s">
        <v>549</v>
      </c>
      <c r="E182" s="1425" t="s">
        <v>1372</v>
      </c>
      <c r="F182" s="1425" t="s">
        <v>1328</v>
      </c>
      <c r="G182" s="1425" t="s">
        <v>115</v>
      </c>
      <c r="H182" s="1425" t="s">
        <v>1331</v>
      </c>
      <c r="I182" s="1425"/>
      <c r="J182" s="1425" t="s">
        <v>2915</v>
      </c>
    </row>
    <row r="183" spans="1:10" ht="12.75">
      <c r="A183" s="1425" t="s">
        <v>1360</v>
      </c>
      <c r="B183" s="1425" t="s">
        <v>1270</v>
      </c>
      <c r="C183" s="1425" t="s">
        <v>390</v>
      </c>
      <c r="D183" s="1425" t="s">
        <v>549</v>
      </c>
      <c r="E183" s="1425" t="s">
        <v>1372</v>
      </c>
      <c r="F183" s="1425" t="s">
        <v>1328</v>
      </c>
      <c r="G183" s="1425" t="s">
        <v>116</v>
      </c>
      <c r="H183" s="1425" t="s">
        <v>1329</v>
      </c>
      <c r="I183" s="1425"/>
      <c r="J183" s="1425" t="s">
        <v>2915</v>
      </c>
    </row>
    <row r="184" spans="1:10" ht="12.75">
      <c r="A184" s="1425" t="s">
        <v>1360</v>
      </c>
      <c r="B184" s="1425" t="s">
        <v>1270</v>
      </c>
      <c r="C184" s="1425" t="s">
        <v>390</v>
      </c>
      <c r="D184" s="1425" t="s">
        <v>549</v>
      </c>
      <c r="E184" s="1425" t="s">
        <v>1372</v>
      </c>
      <c r="F184" s="1425" t="s">
        <v>1328</v>
      </c>
      <c r="G184" s="1425" t="s">
        <v>116</v>
      </c>
      <c r="H184" s="1425" t="s">
        <v>1330</v>
      </c>
      <c r="I184" s="1425"/>
      <c r="J184" s="1425" t="s">
        <v>2915</v>
      </c>
    </row>
    <row r="185" spans="1:10" ht="12.75">
      <c r="A185" s="1425" t="s">
        <v>1360</v>
      </c>
      <c r="B185" s="1425" t="s">
        <v>1270</v>
      </c>
      <c r="C185" s="1425" t="s">
        <v>390</v>
      </c>
      <c r="D185" s="1425" t="s">
        <v>549</v>
      </c>
      <c r="E185" s="1425" t="s">
        <v>1372</v>
      </c>
      <c r="F185" s="1425" t="s">
        <v>1328</v>
      </c>
      <c r="G185" s="1425" t="s">
        <v>116</v>
      </c>
      <c r="H185" s="1425" t="s">
        <v>1331</v>
      </c>
      <c r="I185" s="1425"/>
      <c r="J185" s="1425" t="s">
        <v>2915</v>
      </c>
    </row>
    <row r="186" spans="1:10" ht="12.75">
      <c r="A186" s="1425" t="s">
        <v>1360</v>
      </c>
      <c r="B186" s="1425" t="s">
        <v>488</v>
      </c>
      <c r="C186" s="1425" t="s">
        <v>390</v>
      </c>
      <c r="D186" s="1425" t="s">
        <v>1269</v>
      </c>
      <c r="E186" s="1425" t="s">
        <v>1373</v>
      </c>
      <c r="F186" s="1425" t="s">
        <v>796</v>
      </c>
      <c r="G186" s="1425" t="s">
        <v>115</v>
      </c>
      <c r="H186" s="1425" t="s">
        <v>1263</v>
      </c>
      <c r="I186" s="1425"/>
      <c r="J186" s="1425" t="s">
        <v>2915</v>
      </c>
    </row>
    <row r="187" spans="1:10" ht="12.75">
      <c r="A187" s="1425" t="s">
        <v>1360</v>
      </c>
      <c r="B187" s="1425" t="s">
        <v>488</v>
      </c>
      <c r="C187" s="1425" t="s">
        <v>390</v>
      </c>
      <c r="D187" s="1425" t="s">
        <v>1269</v>
      </c>
      <c r="E187" s="1425" t="s">
        <v>1373</v>
      </c>
      <c r="F187" s="1425" t="s">
        <v>796</v>
      </c>
      <c r="G187" s="1425" t="s">
        <v>115</v>
      </c>
      <c r="H187" s="1425" t="s">
        <v>1264</v>
      </c>
      <c r="I187" s="1425"/>
      <c r="J187" s="1425" t="s">
        <v>2915</v>
      </c>
    </row>
    <row r="188" spans="1:10" ht="12.75">
      <c r="A188" s="1425" t="s">
        <v>1360</v>
      </c>
      <c r="B188" s="1425" t="s">
        <v>488</v>
      </c>
      <c r="C188" s="1425" t="s">
        <v>390</v>
      </c>
      <c r="D188" s="1425" t="s">
        <v>1269</v>
      </c>
      <c r="E188" s="1425" t="s">
        <v>1373</v>
      </c>
      <c r="F188" s="1425" t="s">
        <v>796</v>
      </c>
      <c r="G188" s="1425" t="s">
        <v>115</v>
      </c>
      <c r="H188" s="1425" t="s">
        <v>1265</v>
      </c>
      <c r="I188" s="1425"/>
      <c r="J188" s="1425" t="s">
        <v>2915</v>
      </c>
    </row>
    <row r="189" spans="1:10" ht="12.75">
      <c r="A189" s="1425" t="s">
        <v>1360</v>
      </c>
      <c r="B189" s="1425" t="s">
        <v>488</v>
      </c>
      <c r="C189" s="1425" t="s">
        <v>390</v>
      </c>
      <c r="D189" s="1425" t="s">
        <v>1269</v>
      </c>
      <c r="E189" s="1425" t="s">
        <v>1373</v>
      </c>
      <c r="F189" s="1425" t="s">
        <v>796</v>
      </c>
      <c r="G189" s="1425" t="s">
        <v>115</v>
      </c>
      <c r="H189" s="1425" t="s">
        <v>1266</v>
      </c>
      <c r="I189" s="1425"/>
      <c r="J189" s="1425" t="s">
        <v>2915</v>
      </c>
    </row>
    <row r="190" spans="1:10" ht="12.75">
      <c r="A190" s="1425" t="s">
        <v>1360</v>
      </c>
      <c r="B190" s="1425" t="s">
        <v>488</v>
      </c>
      <c r="C190" s="1425" t="s">
        <v>390</v>
      </c>
      <c r="D190" s="1425" t="s">
        <v>1269</v>
      </c>
      <c r="E190" s="1425" t="s">
        <v>1373</v>
      </c>
      <c r="F190" s="1425" t="s">
        <v>796</v>
      </c>
      <c r="G190" s="1425" t="s">
        <v>115</v>
      </c>
      <c r="H190" s="1425" t="s">
        <v>1267</v>
      </c>
      <c r="I190" s="1425"/>
      <c r="J190" s="1425" t="s">
        <v>2915</v>
      </c>
    </row>
    <row r="191" spans="1:10" ht="12.75">
      <c r="A191" s="1425" t="s">
        <v>1360</v>
      </c>
      <c r="B191" s="1425" t="s">
        <v>488</v>
      </c>
      <c r="C191" s="1425" t="s">
        <v>390</v>
      </c>
      <c r="D191" s="1425" t="s">
        <v>1269</v>
      </c>
      <c r="E191" s="1425" t="s">
        <v>1373</v>
      </c>
      <c r="F191" s="1425" t="s">
        <v>796</v>
      </c>
      <c r="G191" s="1425" t="s">
        <v>1238</v>
      </c>
      <c r="H191" s="1425" t="s">
        <v>1263</v>
      </c>
      <c r="I191" s="1425"/>
      <c r="J191" s="1425" t="s">
        <v>2915</v>
      </c>
    </row>
    <row r="192" spans="1:10" ht="12.75">
      <c r="A192" s="1425" t="s">
        <v>1360</v>
      </c>
      <c r="B192" s="1425" t="s">
        <v>488</v>
      </c>
      <c r="C192" s="1425" t="s">
        <v>390</v>
      </c>
      <c r="D192" s="1425" t="s">
        <v>1269</v>
      </c>
      <c r="E192" s="1425" t="s">
        <v>1373</v>
      </c>
      <c r="F192" s="1425" t="s">
        <v>796</v>
      </c>
      <c r="G192" s="1425" t="s">
        <v>1238</v>
      </c>
      <c r="H192" s="1425" t="s">
        <v>1264</v>
      </c>
      <c r="I192" s="1425"/>
      <c r="J192" s="1425" t="s">
        <v>2915</v>
      </c>
    </row>
    <row r="193" spans="1:10" ht="12.75">
      <c r="A193" s="1425" t="s">
        <v>1360</v>
      </c>
      <c r="B193" s="1425" t="s">
        <v>488</v>
      </c>
      <c r="C193" s="1425" t="s">
        <v>390</v>
      </c>
      <c r="D193" s="1425" t="s">
        <v>1269</v>
      </c>
      <c r="E193" s="1425" t="s">
        <v>1373</v>
      </c>
      <c r="F193" s="1425" t="s">
        <v>796</v>
      </c>
      <c r="G193" s="1425" t="s">
        <v>1238</v>
      </c>
      <c r="H193" s="1425" t="s">
        <v>1265</v>
      </c>
      <c r="I193" s="1425"/>
      <c r="J193" s="1425" t="s">
        <v>2915</v>
      </c>
    </row>
    <row r="194" spans="1:10" ht="12.75">
      <c r="A194" s="1425" t="s">
        <v>1360</v>
      </c>
      <c r="B194" s="1425" t="s">
        <v>488</v>
      </c>
      <c r="C194" s="1425" t="s">
        <v>390</v>
      </c>
      <c r="D194" s="1425" t="s">
        <v>1269</v>
      </c>
      <c r="E194" s="1425" t="s">
        <v>1373</v>
      </c>
      <c r="F194" s="1425" t="s">
        <v>796</v>
      </c>
      <c r="G194" s="1425" t="s">
        <v>1238</v>
      </c>
      <c r="H194" s="1425" t="s">
        <v>1266</v>
      </c>
      <c r="I194" s="1425"/>
      <c r="J194" s="1425" t="s">
        <v>2915</v>
      </c>
    </row>
    <row r="195" spans="1:10" ht="12.75">
      <c r="A195" s="1425" t="s">
        <v>1360</v>
      </c>
      <c r="B195" s="1425" t="s">
        <v>488</v>
      </c>
      <c r="C195" s="1425" t="s">
        <v>390</v>
      </c>
      <c r="D195" s="1425" t="s">
        <v>1269</v>
      </c>
      <c r="E195" s="1425" t="s">
        <v>1373</v>
      </c>
      <c r="F195" s="1425" t="s">
        <v>796</v>
      </c>
      <c r="G195" s="1425" t="s">
        <v>1238</v>
      </c>
      <c r="H195" s="1425" t="s">
        <v>1267</v>
      </c>
      <c r="I195" s="1425"/>
      <c r="J195" s="1425" t="s">
        <v>2915</v>
      </c>
    </row>
    <row r="196" spans="1:10" ht="12.75">
      <c r="A196" s="1425" t="s">
        <v>1360</v>
      </c>
      <c r="B196" s="1425" t="s">
        <v>488</v>
      </c>
      <c r="C196" s="1425" t="s">
        <v>390</v>
      </c>
      <c r="D196" s="1425" t="s">
        <v>1269</v>
      </c>
      <c r="E196" s="1425" t="s">
        <v>1373</v>
      </c>
      <c r="F196" s="1425" t="s">
        <v>796</v>
      </c>
      <c r="G196" s="1425" t="s">
        <v>116</v>
      </c>
      <c r="H196" s="1425" t="s">
        <v>1263</v>
      </c>
      <c r="I196" s="1425"/>
      <c r="J196" s="1425" t="s">
        <v>2915</v>
      </c>
    </row>
    <row r="197" spans="1:10" ht="12.75">
      <c r="A197" s="1425" t="s">
        <v>1360</v>
      </c>
      <c r="B197" s="1425" t="s">
        <v>488</v>
      </c>
      <c r="C197" s="1425" t="s">
        <v>390</v>
      </c>
      <c r="D197" s="1425" t="s">
        <v>1269</v>
      </c>
      <c r="E197" s="1425" t="s">
        <v>1373</v>
      </c>
      <c r="F197" s="1425" t="s">
        <v>796</v>
      </c>
      <c r="G197" s="1425" t="s">
        <v>116</v>
      </c>
      <c r="H197" s="1425" t="s">
        <v>1264</v>
      </c>
      <c r="I197" s="1425"/>
      <c r="J197" s="1425" t="s">
        <v>2915</v>
      </c>
    </row>
    <row r="198" spans="1:10" ht="12.75">
      <c r="A198" s="1425" t="s">
        <v>1360</v>
      </c>
      <c r="B198" s="1425" t="s">
        <v>488</v>
      </c>
      <c r="C198" s="1425" t="s">
        <v>390</v>
      </c>
      <c r="D198" s="1425" t="s">
        <v>1269</v>
      </c>
      <c r="E198" s="1425" t="s">
        <v>1373</v>
      </c>
      <c r="F198" s="1425" t="s">
        <v>796</v>
      </c>
      <c r="G198" s="1425" t="s">
        <v>116</v>
      </c>
      <c r="H198" s="1425" t="s">
        <v>1265</v>
      </c>
      <c r="I198" s="1425"/>
      <c r="J198" s="1425" t="s">
        <v>2915</v>
      </c>
    </row>
    <row r="199" spans="1:10" ht="12.75">
      <c r="A199" s="1425" t="s">
        <v>1360</v>
      </c>
      <c r="B199" s="1425" t="s">
        <v>488</v>
      </c>
      <c r="C199" s="1425" t="s">
        <v>390</v>
      </c>
      <c r="D199" s="1425" t="s">
        <v>1269</v>
      </c>
      <c r="E199" s="1425" t="s">
        <v>1373</v>
      </c>
      <c r="F199" s="1425" t="s">
        <v>796</v>
      </c>
      <c r="G199" s="1425" t="s">
        <v>116</v>
      </c>
      <c r="H199" s="1425" t="s">
        <v>1266</v>
      </c>
      <c r="I199" s="1425"/>
      <c r="J199" s="1425" t="s">
        <v>2915</v>
      </c>
    </row>
    <row r="200" spans="1:10" ht="12.75">
      <c r="A200" s="1425" t="s">
        <v>1360</v>
      </c>
      <c r="B200" s="1425" t="s">
        <v>488</v>
      </c>
      <c r="C200" s="1425" t="s">
        <v>390</v>
      </c>
      <c r="D200" s="1425" t="s">
        <v>1269</v>
      </c>
      <c r="E200" s="1425" t="s">
        <v>1373</v>
      </c>
      <c r="F200" s="1425" t="s">
        <v>796</v>
      </c>
      <c r="G200" s="1425" t="s">
        <v>116</v>
      </c>
      <c r="H200" s="1425" t="s">
        <v>1267</v>
      </c>
      <c r="I200" s="1425"/>
      <c r="J200" s="1425" t="s">
        <v>2915</v>
      </c>
    </row>
    <row r="201" spans="1:10" ht="12.75">
      <c r="A201" s="1425" t="s">
        <v>1360</v>
      </c>
      <c r="B201" s="1425" t="s">
        <v>488</v>
      </c>
      <c r="C201" s="1425" t="s">
        <v>390</v>
      </c>
      <c r="D201" s="1425" t="s">
        <v>1269</v>
      </c>
      <c r="E201" s="1425" t="s">
        <v>1373</v>
      </c>
      <c r="F201" s="1425" t="s">
        <v>1328</v>
      </c>
      <c r="G201" s="1425" t="s">
        <v>115</v>
      </c>
      <c r="H201" s="1425" t="s">
        <v>1329</v>
      </c>
      <c r="I201" s="1425"/>
      <c r="J201" s="1425" t="s">
        <v>2915</v>
      </c>
    </row>
    <row r="202" spans="1:10" ht="12.75">
      <c r="A202" s="1425" t="s">
        <v>1360</v>
      </c>
      <c r="B202" s="1425" t="s">
        <v>488</v>
      </c>
      <c r="C202" s="1425" t="s">
        <v>390</v>
      </c>
      <c r="D202" s="1425" t="s">
        <v>1269</v>
      </c>
      <c r="E202" s="1425" t="s">
        <v>1373</v>
      </c>
      <c r="F202" s="1425" t="s">
        <v>1328</v>
      </c>
      <c r="G202" s="1425" t="s">
        <v>115</v>
      </c>
      <c r="H202" s="1425" t="s">
        <v>1330</v>
      </c>
      <c r="I202" s="1425"/>
      <c r="J202" s="1425" t="s">
        <v>2915</v>
      </c>
    </row>
    <row r="203" spans="1:10" ht="12.75">
      <c r="A203" s="1425" t="s">
        <v>1360</v>
      </c>
      <c r="B203" s="1425" t="s">
        <v>488</v>
      </c>
      <c r="C203" s="1425" t="s">
        <v>390</v>
      </c>
      <c r="D203" s="1425" t="s">
        <v>1269</v>
      </c>
      <c r="E203" s="1425" t="s">
        <v>1373</v>
      </c>
      <c r="F203" s="1425" t="s">
        <v>1328</v>
      </c>
      <c r="G203" s="1425" t="s">
        <v>115</v>
      </c>
      <c r="H203" s="1425" t="s">
        <v>1331</v>
      </c>
      <c r="I203" s="1425"/>
      <c r="J203" s="1425" t="s">
        <v>2915</v>
      </c>
    </row>
    <row r="204" spans="1:10" ht="12.75">
      <c r="A204" s="1425" t="s">
        <v>1360</v>
      </c>
      <c r="B204" s="1425" t="s">
        <v>488</v>
      </c>
      <c r="C204" s="1425" t="s">
        <v>390</v>
      </c>
      <c r="D204" s="1425" t="s">
        <v>1269</v>
      </c>
      <c r="E204" s="1425" t="s">
        <v>1373</v>
      </c>
      <c r="F204" s="1425" t="s">
        <v>1328</v>
      </c>
      <c r="G204" s="1425" t="s">
        <v>1238</v>
      </c>
      <c r="H204" s="1425" t="s">
        <v>1329</v>
      </c>
      <c r="I204" s="1425"/>
      <c r="J204" s="1425" t="s">
        <v>2915</v>
      </c>
    </row>
    <row r="205" spans="1:10" ht="12.75">
      <c r="A205" s="1425" t="s">
        <v>1360</v>
      </c>
      <c r="B205" s="1425" t="s">
        <v>488</v>
      </c>
      <c r="C205" s="1425" t="s">
        <v>390</v>
      </c>
      <c r="D205" s="1425" t="s">
        <v>1269</v>
      </c>
      <c r="E205" s="1425" t="s">
        <v>1373</v>
      </c>
      <c r="F205" s="1425" t="s">
        <v>1328</v>
      </c>
      <c r="G205" s="1425" t="s">
        <v>1238</v>
      </c>
      <c r="H205" s="1425" t="s">
        <v>1330</v>
      </c>
      <c r="I205" s="1425"/>
      <c r="J205" s="1425" t="s">
        <v>2915</v>
      </c>
    </row>
    <row r="206" spans="1:10" ht="12.75">
      <c r="A206" s="1425" t="s">
        <v>1360</v>
      </c>
      <c r="B206" s="1425" t="s">
        <v>488</v>
      </c>
      <c r="C206" s="1425" t="s">
        <v>390</v>
      </c>
      <c r="D206" s="1425" t="s">
        <v>1269</v>
      </c>
      <c r="E206" s="1425" t="s">
        <v>1373</v>
      </c>
      <c r="F206" s="1425" t="s">
        <v>1328</v>
      </c>
      <c r="G206" s="1425" t="s">
        <v>1238</v>
      </c>
      <c r="H206" s="1425" t="s">
        <v>1331</v>
      </c>
      <c r="I206" s="1425"/>
      <c r="J206" s="1425" t="s">
        <v>2915</v>
      </c>
    </row>
    <row r="207" spans="1:10" ht="12.75">
      <c r="A207" s="1425" t="s">
        <v>1360</v>
      </c>
      <c r="B207" s="1425" t="s">
        <v>488</v>
      </c>
      <c r="C207" s="1425" t="s">
        <v>390</v>
      </c>
      <c r="D207" s="1425" t="s">
        <v>1269</v>
      </c>
      <c r="E207" s="1425" t="s">
        <v>1373</v>
      </c>
      <c r="F207" s="1425" t="s">
        <v>1328</v>
      </c>
      <c r="G207" s="1425" t="s">
        <v>116</v>
      </c>
      <c r="H207" s="1425" t="s">
        <v>1329</v>
      </c>
      <c r="I207" s="1425"/>
      <c r="J207" s="1425" t="s">
        <v>2915</v>
      </c>
    </row>
    <row r="208" spans="1:10" ht="12.75">
      <c r="A208" s="1425" t="s">
        <v>1360</v>
      </c>
      <c r="B208" s="1425" t="s">
        <v>488</v>
      </c>
      <c r="C208" s="1425" t="s">
        <v>390</v>
      </c>
      <c r="D208" s="1425" t="s">
        <v>1269</v>
      </c>
      <c r="E208" s="1425" t="s">
        <v>1373</v>
      </c>
      <c r="F208" s="1425" t="s">
        <v>1328</v>
      </c>
      <c r="G208" s="1425" t="s">
        <v>116</v>
      </c>
      <c r="H208" s="1425" t="s">
        <v>1330</v>
      </c>
      <c r="I208" s="1425"/>
      <c r="J208" s="1425" t="s">
        <v>2915</v>
      </c>
    </row>
    <row r="209" spans="1:10" ht="12.75">
      <c r="A209" s="1425" t="s">
        <v>1360</v>
      </c>
      <c r="B209" s="1425" t="s">
        <v>488</v>
      </c>
      <c r="C209" s="1425" t="s">
        <v>390</v>
      </c>
      <c r="D209" s="1425" t="s">
        <v>1269</v>
      </c>
      <c r="E209" s="1425" t="s">
        <v>1373</v>
      </c>
      <c r="F209" s="1425" t="s">
        <v>1328</v>
      </c>
      <c r="G209" s="1425" t="s">
        <v>116</v>
      </c>
      <c r="H209" s="1425" t="s">
        <v>1331</v>
      </c>
      <c r="I209" s="1425"/>
      <c r="J209" s="1425" t="s">
        <v>2915</v>
      </c>
    </row>
    <row r="210" spans="1:10" ht="12.75">
      <c r="A210" s="1425" t="s">
        <v>1360</v>
      </c>
      <c r="B210" s="1425" t="s">
        <v>488</v>
      </c>
      <c r="C210" s="1425" t="s">
        <v>1333</v>
      </c>
      <c r="D210" s="1425" t="s">
        <v>809</v>
      </c>
      <c r="E210" s="1425" t="s">
        <v>2814</v>
      </c>
      <c r="F210" s="1425" t="s">
        <v>796</v>
      </c>
      <c r="G210" s="1425" t="s">
        <v>116</v>
      </c>
      <c r="H210" s="1425" t="s">
        <v>1267</v>
      </c>
      <c r="I210" s="1425"/>
      <c r="J210" s="1425" t="s">
        <v>2915</v>
      </c>
    </row>
    <row r="211" spans="1:10" ht="12.75">
      <c r="A211" s="1425" t="s">
        <v>1360</v>
      </c>
      <c r="B211" s="1425" t="s">
        <v>614</v>
      </c>
      <c r="C211" s="1425" t="s">
        <v>390</v>
      </c>
      <c r="D211" s="1425" t="s">
        <v>549</v>
      </c>
      <c r="E211" s="1425" t="s">
        <v>1375</v>
      </c>
      <c r="F211" s="1425" t="s">
        <v>796</v>
      </c>
      <c r="G211" s="1425" t="s">
        <v>1238</v>
      </c>
      <c r="H211" s="1425" t="s">
        <v>1263</v>
      </c>
      <c r="I211" s="1425"/>
      <c r="J211" s="1425" t="s">
        <v>2915</v>
      </c>
    </row>
    <row r="212" spans="1:10" ht="12.75">
      <c r="A212" s="1425" t="s">
        <v>1360</v>
      </c>
      <c r="B212" s="1425" t="s">
        <v>614</v>
      </c>
      <c r="C212" s="1425" t="s">
        <v>390</v>
      </c>
      <c r="D212" s="1425" t="s">
        <v>549</v>
      </c>
      <c r="E212" s="1425" t="s">
        <v>1375</v>
      </c>
      <c r="F212" s="1425" t="s">
        <v>796</v>
      </c>
      <c r="G212" s="1425" t="s">
        <v>1238</v>
      </c>
      <c r="H212" s="1425" t="s">
        <v>1264</v>
      </c>
      <c r="I212" s="1425"/>
      <c r="J212" s="1425" t="s">
        <v>2915</v>
      </c>
    </row>
    <row r="213" spans="1:10" ht="12.75">
      <c r="A213" s="1425" t="s">
        <v>1360</v>
      </c>
      <c r="B213" s="1425" t="s">
        <v>614</v>
      </c>
      <c r="C213" s="1425" t="s">
        <v>390</v>
      </c>
      <c r="D213" s="1425" t="s">
        <v>549</v>
      </c>
      <c r="E213" s="1425" t="s">
        <v>1375</v>
      </c>
      <c r="F213" s="1425" t="s">
        <v>796</v>
      </c>
      <c r="G213" s="1425" t="s">
        <v>1238</v>
      </c>
      <c r="H213" s="1425" t="s">
        <v>1265</v>
      </c>
      <c r="I213" s="1425"/>
      <c r="J213" s="1425" t="s">
        <v>2915</v>
      </c>
    </row>
    <row r="214" spans="1:10" ht="12.75">
      <c r="A214" s="1425" t="s">
        <v>1360</v>
      </c>
      <c r="B214" s="1425" t="s">
        <v>614</v>
      </c>
      <c r="C214" s="1425" t="s">
        <v>390</v>
      </c>
      <c r="D214" s="1425" t="s">
        <v>549</v>
      </c>
      <c r="E214" s="1425" t="s">
        <v>1375</v>
      </c>
      <c r="F214" s="1425" t="s">
        <v>796</v>
      </c>
      <c r="G214" s="1425" t="s">
        <v>1238</v>
      </c>
      <c r="H214" s="1425" t="s">
        <v>1266</v>
      </c>
      <c r="I214" s="1425"/>
      <c r="J214" s="1425" t="s">
        <v>2915</v>
      </c>
    </row>
    <row r="215" spans="1:10" ht="12.75">
      <c r="A215" s="1425" t="s">
        <v>1360</v>
      </c>
      <c r="B215" s="1425" t="s">
        <v>614</v>
      </c>
      <c r="C215" s="1425" t="s">
        <v>390</v>
      </c>
      <c r="D215" s="1425" t="s">
        <v>549</v>
      </c>
      <c r="E215" s="1425" t="s">
        <v>1375</v>
      </c>
      <c r="F215" s="1425" t="s">
        <v>796</v>
      </c>
      <c r="G215" s="1425" t="s">
        <v>1238</v>
      </c>
      <c r="H215" s="1425" t="s">
        <v>1267</v>
      </c>
      <c r="I215" s="1425"/>
      <c r="J215" s="1425" t="s">
        <v>2915</v>
      </c>
    </row>
    <row r="216" spans="1:10" ht="12.75">
      <c r="A216" s="1425" t="s">
        <v>1360</v>
      </c>
      <c r="B216" s="1425" t="s">
        <v>614</v>
      </c>
      <c r="C216" s="1425" t="s">
        <v>390</v>
      </c>
      <c r="D216" s="1425" t="s">
        <v>549</v>
      </c>
      <c r="E216" s="1425" t="s">
        <v>1375</v>
      </c>
      <c r="F216" s="1425" t="s">
        <v>796</v>
      </c>
      <c r="G216" s="1425" t="s">
        <v>116</v>
      </c>
      <c r="H216" s="1425" t="s">
        <v>1263</v>
      </c>
      <c r="I216" s="1425"/>
      <c r="J216" s="1425" t="s">
        <v>2915</v>
      </c>
    </row>
    <row r="217" spans="1:10" ht="12.75">
      <c r="A217" s="1425" t="s">
        <v>1360</v>
      </c>
      <c r="B217" s="1425" t="s">
        <v>614</v>
      </c>
      <c r="C217" s="1425" t="s">
        <v>390</v>
      </c>
      <c r="D217" s="1425" t="s">
        <v>549</v>
      </c>
      <c r="E217" s="1425" t="s">
        <v>1375</v>
      </c>
      <c r="F217" s="1425" t="s">
        <v>796</v>
      </c>
      <c r="G217" s="1425" t="s">
        <v>116</v>
      </c>
      <c r="H217" s="1425" t="s">
        <v>1264</v>
      </c>
      <c r="I217" s="1425"/>
      <c r="J217" s="1425" t="s">
        <v>2915</v>
      </c>
    </row>
    <row r="218" spans="1:10" ht="12.75">
      <c r="A218" s="1425" t="s">
        <v>1360</v>
      </c>
      <c r="B218" s="1425" t="s">
        <v>614</v>
      </c>
      <c r="C218" s="1425" t="s">
        <v>390</v>
      </c>
      <c r="D218" s="1425" t="s">
        <v>549</v>
      </c>
      <c r="E218" s="1425" t="s">
        <v>1375</v>
      </c>
      <c r="F218" s="1425" t="s">
        <v>796</v>
      </c>
      <c r="G218" s="1425" t="s">
        <v>116</v>
      </c>
      <c r="H218" s="1425" t="s">
        <v>1265</v>
      </c>
      <c r="I218" s="1425"/>
      <c r="J218" s="1425" t="s">
        <v>2915</v>
      </c>
    </row>
    <row r="219" spans="1:10" ht="12.75">
      <c r="A219" s="1425" t="s">
        <v>1360</v>
      </c>
      <c r="B219" s="1425" t="s">
        <v>614</v>
      </c>
      <c r="C219" s="1425" t="s">
        <v>390</v>
      </c>
      <c r="D219" s="1425" t="s">
        <v>549</v>
      </c>
      <c r="E219" s="1425" t="s">
        <v>1375</v>
      </c>
      <c r="F219" s="1425" t="s">
        <v>796</v>
      </c>
      <c r="G219" s="1425" t="s">
        <v>116</v>
      </c>
      <c r="H219" s="1425" t="s">
        <v>1266</v>
      </c>
      <c r="I219" s="1425"/>
      <c r="J219" s="1425" t="s">
        <v>2915</v>
      </c>
    </row>
    <row r="220" spans="1:10" ht="12.75">
      <c r="A220" s="1425" t="s">
        <v>1360</v>
      </c>
      <c r="B220" s="1425" t="s">
        <v>614</v>
      </c>
      <c r="C220" s="1425" t="s">
        <v>390</v>
      </c>
      <c r="D220" s="1425" t="s">
        <v>549</v>
      </c>
      <c r="E220" s="1425" t="s">
        <v>1375</v>
      </c>
      <c r="F220" s="1425" t="s">
        <v>796</v>
      </c>
      <c r="G220" s="1425" t="s">
        <v>116</v>
      </c>
      <c r="H220" s="1425" t="s">
        <v>1267</v>
      </c>
      <c r="I220" s="1425"/>
      <c r="J220" s="1425" t="s">
        <v>2915</v>
      </c>
    </row>
    <row r="221" spans="1:10" ht="12.75">
      <c r="A221" s="1425" t="s">
        <v>1360</v>
      </c>
      <c r="B221" s="1425" t="s">
        <v>614</v>
      </c>
      <c r="C221" s="1425" t="s">
        <v>390</v>
      </c>
      <c r="D221" s="1425" t="s">
        <v>549</v>
      </c>
      <c r="E221" s="1425" t="s">
        <v>1375</v>
      </c>
      <c r="F221" s="1425" t="s">
        <v>1328</v>
      </c>
      <c r="G221" s="1425" t="s">
        <v>1238</v>
      </c>
      <c r="H221" s="1425" t="s">
        <v>1329</v>
      </c>
      <c r="I221" s="1425"/>
      <c r="J221" s="1425" t="s">
        <v>2915</v>
      </c>
    </row>
    <row r="222" spans="1:10" ht="12.75">
      <c r="A222" s="1425" t="s">
        <v>1360</v>
      </c>
      <c r="B222" s="1425" t="s">
        <v>614</v>
      </c>
      <c r="C222" s="1425" t="s">
        <v>390</v>
      </c>
      <c r="D222" s="1425" t="s">
        <v>549</v>
      </c>
      <c r="E222" s="1425" t="s">
        <v>1375</v>
      </c>
      <c r="F222" s="1425" t="s">
        <v>1328</v>
      </c>
      <c r="G222" s="1425" t="s">
        <v>1238</v>
      </c>
      <c r="H222" s="1425" t="s">
        <v>1330</v>
      </c>
      <c r="I222" s="1425"/>
      <c r="J222" s="1425" t="s">
        <v>2915</v>
      </c>
    </row>
    <row r="223" spans="1:10" ht="12.75">
      <c r="A223" s="1425" t="s">
        <v>1360</v>
      </c>
      <c r="B223" s="1425" t="s">
        <v>614</v>
      </c>
      <c r="C223" s="1425" t="s">
        <v>390</v>
      </c>
      <c r="D223" s="1425" t="s">
        <v>549</v>
      </c>
      <c r="E223" s="1425" t="s">
        <v>1375</v>
      </c>
      <c r="F223" s="1425" t="s">
        <v>1328</v>
      </c>
      <c r="G223" s="1425" t="s">
        <v>1238</v>
      </c>
      <c r="H223" s="1425" t="s">
        <v>1331</v>
      </c>
      <c r="I223" s="1425"/>
      <c r="J223" s="1425" t="s">
        <v>2915</v>
      </c>
    </row>
    <row r="224" spans="1:10" ht="12.75">
      <c r="A224" s="1425" t="s">
        <v>1360</v>
      </c>
      <c r="B224" s="1425" t="s">
        <v>614</v>
      </c>
      <c r="C224" s="1425" t="s">
        <v>390</v>
      </c>
      <c r="D224" s="1425" t="s">
        <v>549</v>
      </c>
      <c r="E224" s="1425" t="s">
        <v>1375</v>
      </c>
      <c r="F224" s="1425" t="s">
        <v>1328</v>
      </c>
      <c r="G224" s="1425" t="s">
        <v>116</v>
      </c>
      <c r="H224" s="1425" t="s">
        <v>1329</v>
      </c>
      <c r="I224" s="1425"/>
      <c r="J224" s="1425" t="s">
        <v>2915</v>
      </c>
    </row>
    <row r="225" spans="1:10" ht="12.75">
      <c r="A225" s="1425" t="s">
        <v>1360</v>
      </c>
      <c r="B225" s="1425" t="s">
        <v>614</v>
      </c>
      <c r="C225" s="1425" t="s">
        <v>390</v>
      </c>
      <c r="D225" s="1425" t="s">
        <v>549</v>
      </c>
      <c r="E225" s="1425" t="s">
        <v>1375</v>
      </c>
      <c r="F225" s="1425" t="s">
        <v>1328</v>
      </c>
      <c r="G225" s="1425" t="s">
        <v>116</v>
      </c>
      <c r="H225" s="1425" t="s">
        <v>1330</v>
      </c>
      <c r="I225" s="1425"/>
      <c r="J225" s="1425" t="s">
        <v>2915</v>
      </c>
    </row>
    <row r="226" spans="1:10" ht="12.75">
      <c r="A226" s="1425" t="s">
        <v>1360</v>
      </c>
      <c r="B226" s="1425" t="s">
        <v>614</v>
      </c>
      <c r="C226" s="1425" t="s">
        <v>390</v>
      </c>
      <c r="D226" s="1425" t="s">
        <v>549</v>
      </c>
      <c r="E226" s="1425" t="s">
        <v>1375</v>
      </c>
      <c r="F226" s="1425" t="s">
        <v>1328</v>
      </c>
      <c r="G226" s="1425" t="s">
        <v>116</v>
      </c>
      <c r="H226" s="1425" t="s">
        <v>1331</v>
      </c>
      <c r="I226" s="1425"/>
      <c r="J226" s="1425" t="s">
        <v>2915</v>
      </c>
    </row>
    <row r="227" spans="1:10" ht="12.75">
      <c r="A227" s="1425" t="s">
        <v>1360</v>
      </c>
      <c r="B227" s="1425" t="s">
        <v>614</v>
      </c>
      <c r="C227" s="1425" t="s">
        <v>390</v>
      </c>
      <c r="D227" s="1425" t="s">
        <v>549</v>
      </c>
      <c r="E227" s="1425" t="s">
        <v>2919</v>
      </c>
      <c r="F227" s="1425" t="s">
        <v>796</v>
      </c>
      <c r="G227" s="1425" t="s">
        <v>1238</v>
      </c>
      <c r="H227" s="1425" t="s">
        <v>1263</v>
      </c>
      <c r="I227" s="1425"/>
      <c r="J227" s="1425" t="s">
        <v>2915</v>
      </c>
    </row>
    <row r="228" spans="1:10" ht="12.75">
      <c r="A228" s="1425" t="s">
        <v>1360</v>
      </c>
      <c r="B228" s="1425" t="s">
        <v>614</v>
      </c>
      <c r="C228" s="1425" t="s">
        <v>390</v>
      </c>
      <c r="D228" s="1425" t="s">
        <v>549</v>
      </c>
      <c r="E228" s="1425" t="s">
        <v>2919</v>
      </c>
      <c r="F228" s="1425" t="s">
        <v>796</v>
      </c>
      <c r="G228" s="1425" t="s">
        <v>1238</v>
      </c>
      <c r="H228" s="1425" t="s">
        <v>1264</v>
      </c>
      <c r="I228" s="1425"/>
      <c r="J228" s="1425" t="s">
        <v>2915</v>
      </c>
    </row>
    <row r="229" spans="1:10" ht="12.75">
      <c r="A229" s="1425" t="s">
        <v>1360</v>
      </c>
      <c r="B229" s="1425" t="s">
        <v>614</v>
      </c>
      <c r="C229" s="1425" t="s">
        <v>390</v>
      </c>
      <c r="D229" s="1425" t="s">
        <v>549</v>
      </c>
      <c r="E229" s="1425" t="s">
        <v>2919</v>
      </c>
      <c r="F229" s="1425" t="s">
        <v>796</v>
      </c>
      <c r="G229" s="1425" t="s">
        <v>1238</v>
      </c>
      <c r="H229" s="1425" t="s">
        <v>1265</v>
      </c>
      <c r="I229" s="1425"/>
      <c r="J229" s="1425" t="s">
        <v>2915</v>
      </c>
    </row>
    <row r="230" spans="1:10" ht="12.75">
      <c r="A230" s="1425" t="s">
        <v>1360</v>
      </c>
      <c r="B230" s="1425" t="s">
        <v>614</v>
      </c>
      <c r="C230" s="1425" t="s">
        <v>390</v>
      </c>
      <c r="D230" s="1425" t="s">
        <v>549</v>
      </c>
      <c r="E230" s="1425" t="s">
        <v>2919</v>
      </c>
      <c r="F230" s="1425" t="s">
        <v>796</v>
      </c>
      <c r="G230" s="1425" t="s">
        <v>1238</v>
      </c>
      <c r="H230" s="1425" t="s">
        <v>1266</v>
      </c>
      <c r="I230" s="1425"/>
      <c r="J230" s="1425" t="s">
        <v>2915</v>
      </c>
    </row>
    <row r="231" spans="1:10" ht="12.75">
      <c r="A231" s="1425" t="s">
        <v>1360</v>
      </c>
      <c r="B231" s="1425" t="s">
        <v>614</v>
      </c>
      <c r="C231" s="1425" t="s">
        <v>390</v>
      </c>
      <c r="D231" s="1425" t="s">
        <v>549</v>
      </c>
      <c r="E231" s="1425" t="s">
        <v>2919</v>
      </c>
      <c r="F231" s="1425" t="s">
        <v>796</v>
      </c>
      <c r="G231" s="1425" t="s">
        <v>1238</v>
      </c>
      <c r="H231" s="1425" t="s">
        <v>1267</v>
      </c>
      <c r="I231" s="1425"/>
      <c r="J231" s="1425" t="s">
        <v>2915</v>
      </c>
    </row>
    <row r="232" spans="1:10" ht="12.75">
      <c r="A232" s="1425" t="s">
        <v>1360</v>
      </c>
      <c r="B232" s="1425" t="s">
        <v>614</v>
      </c>
      <c r="C232" s="1425" t="s">
        <v>390</v>
      </c>
      <c r="D232" s="1425" t="s">
        <v>549</v>
      </c>
      <c r="E232" s="1425" t="s">
        <v>2919</v>
      </c>
      <c r="F232" s="1425" t="s">
        <v>796</v>
      </c>
      <c r="G232" s="1425" t="s">
        <v>116</v>
      </c>
      <c r="H232" s="1425" t="s">
        <v>1263</v>
      </c>
      <c r="I232" s="1425"/>
      <c r="J232" s="1425" t="s">
        <v>2915</v>
      </c>
    </row>
    <row r="233" spans="1:10" ht="12.75">
      <c r="A233" s="1425" t="s">
        <v>1360</v>
      </c>
      <c r="B233" s="1425" t="s">
        <v>614</v>
      </c>
      <c r="C233" s="1425" t="s">
        <v>390</v>
      </c>
      <c r="D233" s="1425" t="s">
        <v>549</v>
      </c>
      <c r="E233" s="1425" t="s">
        <v>2919</v>
      </c>
      <c r="F233" s="1425" t="s">
        <v>796</v>
      </c>
      <c r="G233" s="1425" t="s">
        <v>116</v>
      </c>
      <c r="H233" s="1425" t="s">
        <v>1264</v>
      </c>
      <c r="I233" s="1425"/>
      <c r="J233" s="1425" t="s">
        <v>2915</v>
      </c>
    </row>
    <row r="234" spans="1:10" ht="12.75">
      <c r="A234" s="1425" t="s">
        <v>1360</v>
      </c>
      <c r="B234" s="1425" t="s">
        <v>614</v>
      </c>
      <c r="C234" s="1425" t="s">
        <v>390</v>
      </c>
      <c r="D234" s="1425" t="s">
        <v>549</v>
      </c>
      <c r="E234" s="1425" t="s">
        <v>2919</v>
      </c>
      <c r="F234" s="1425" t="s">
        <v>796</v>
      </c>
      <c r="G234" s="1425" t="s">
        <v>116</v>
      </c>
      <c r="H234" s="1425" t="s">
        <v>1265</v>
      </c>
      <c r="I234" s="1425"/>
      <c r="J234" s="1425" t="s">
        <v>2915</v>
      </c>
    </row>
    <row r="235" spans="1:10" ht="12.75">
      <c r="A235" s="1425" t="s">
        <v>1360</v>
      </c>
      <c r="B235" s="1425" t="s">
        <v>614</v>
      </c>
      <c r="C235" s="1425" t="s">
        <v>390</v>
      </c>
      <c r="D235" s="1425" t="s">
        <v>549</v>
      </c>
      <c r="E235" s="1425" t="s">
        <v>2919</v>
      </c>
      <c r="F235" s="1425" t="s">
        <v>796</v>
      </c>
      <c r="G235" s="1425" t="s">
        <v>116</v>
      </c>
      <c r="H235" s="1425" t="s">
        <v>1266</v>
      </c>
      <c r="I235" s="1425"/>
      <c r="J235" s="1425" t="s">
        <v>2915</v>
      </c>
    </row>
    <row r="236" spans="1:10" ht="12.75">
      <c r="A236" s="1425" t="s">
        <v>1360</v>
      </c>
      <c r="B236" s="1425" t="s">
        <v>614</v>
      </c>
      <c r="C236" s="1425" t="s">
        <v>390</v>
      </c>
      <c r="D236" s="1425" t="s">
        <v>549</v>
      </c>
      <c r="E236" s="1425" t="s">
        <v>2919</v>
      </c>
      <c r="F236" s="1425" t="s">
        <v>796</v>
      </c>
      <c r="G236" s="1425" t="s">
        <v>116</v>
      </c>
      <c r="H236" s="1425" t="s">
        <v>1267</v>
      </c>
      <c r="I236" s="1425"/>
      <c r="J236" s="1425" t="s">
        <v>2915</v>
      </c>
    </row>
    <row r="237" spans="1:10" ht="12.75">
      <c r="A237" s="1425" t="s">
        <v>1360</v>
      </c>
      <c r="B237" s="1425" t="s">
        <v>614</v>
      </c>
      <c r="C237" s="1425" t="s">
        <v>390</v>
      </c>
      <c r="D237" s="1425" t="s">
        <v>549</v>
      </c>
      <c r="E237" s="1425" t="s">
        <v>2919</v>
      </c>
      <c r="F237" s="1425" t="s">
        <v>1328</v>
      </c>
      <c r="G237" s="1425" t="s">
        <v>1238</v>
      </c>
      <c r="H237" s="1425" t="s">
        <v>1331</v>
      </c>
      <c r="I237" s="1425"/>
      <c r="J237" s="1425" t="s">
        <v>2915</v>
      </c>
    </row>
    <row r="238" spans="1:10" ht="12.75">
      <c r="A238" s="1425" t="s">
        <v>1360</v>
      </c>
      <c r="B238" s="1425" t="s">
        <v>614</v>
      </c>
      <c r="C238" s="1425" t="s">
        <v>390</v>
      </c>
      <c r="D238" s="1425" t="s">
        <v>549</v>
      </c>
      <c r="E238" s="1425" t="s">
        <v>2919</v>
      </c>
      <c r="F238" s="1425" t="s">
        <v>1328</v>
      </c>
      <c r="G238" s="1425" t="s">
        <v>116</v>
      </c>
      <c r="H238" s="1425" t="s">
        <v>1331</v>
      </c>
      <c r="I238" s="1425"/>
      <c r="J238" s="1425" t="s">
        <v>2915</v>
      </c>
    </row>
    <row r="239" spans="1:10" ht="12.75">
      <c r="A239" s="1425" t="s">
        <v>1360</v>
      </c>
      <c r="B239" s="1425" t="s">
        <v>614</v>
      </c>
      <c r="C239" s="1425" t="s">
        <v>390</v>
      </c>
      <c r="D239" s="1425" t="s">
        <v>549</v>
      </c>
      <c r="E239" s="1425" t="s">
        <v>2920</v>
      </c>
      <c r="F239" s="1425" t="s">
        <v>796</v>
      </c>
      <c r="G239" s="1425" t="s">
        <v>115</v>
      </c>
      <c r="H239" s="1425" t="s">
        <v>1263</v>
      </c>
      <c r="I239" s="1425"/>
      <c r="J239" s="1425" t="s">
        <v>2915</v>
      </c>
    </row>
    <row r="240" spans="1:10" ht="12.75">
      <c r="A240" s="1425" t="s">
        <v>1360</v>
      </c>
      <c r="B240" s="1425" t="s">
        <v>614</v>
      </c>
      <c r="C240" s="1425" t="s">
        <v>390</v>
      </c>
      <c r="D240" s="1425" t="s">
        <v>549</v>
      </c>
      <c r="E240" s="1425" t="s">
        <v>2920</v>
      </c>
      <c r="F240" s="1425" t="s">
        <v>796</v>
      </c>
      <c r="G240" s="1425" t="s">
        <v>115</v>
      </c>
      <c r="H240" s="1425" t="s">
        <v>1264</v>
      </c>
      <c r="I240" s="1425"/>
      <c r="J240" s="1425" t="s">
        <v>2915</v>
      </c>
    </row>
    <row r="241" spans="1:10" ht="12.75">
      <c r="A241" s="1425" t="s">
        <v>1360</v>
      </c>
      <c r="B241" s="1425" t="s">
        <v>614</v>
      </c>
      <c r="C241" s="1425" t="s">
        <v>390</v>
      </c>
      <c r="D241" s="1425" t="s">
        <v>549</v>
      </c>
      <c r="E241" s="1425" t="s">
        <v>2920</v>
      </c>
      <c r="F241" s="1425" t="s">
        <v>796</v>
      </c>
      <c r="G241" s="1425" t="s">
        <v>115</v>
      </c>
      <c r="H241" s="1425" t="s">
        <v>1265</v>
      </c>
      <c r="I241" s="1425"/>
      <c r="J241" s="1425" t="s">
        <v>2915</v>
      </c>
    </row>
    <row r="242" spans="1:10" ht="12.75">
      <c r="A242" s="1425" t="s">
        <v>1360</v>
      </c>
      <c r="B242" s="1425" t="s">
        <v>614</v>
      </c>
      <c r="C242" s="1425" t="s">
        <v>390</v>
      </c>
      <c r="D242" s="1425" t="s">
        <v>549</v>
      </c>
      <c r="E242" s="1425" t="s">
        <v>2920</v>
      </c>
      <c r="F242" s="1425" t="s">
        <v>796</v>
      </c>
      <c r="G242" s="1425" t="s">
        <v>115</v>
      </c>
      <c r="H242" s="1425" t="s">
        <v>1266</v>
      </c>
      <c r="I242" s="1425"/>
      <c r="J242" s="1425" t="s">
        <v>2915</v>
      </c>
    </row>
    <row r="243" spans="1:10" ht="12.75">
      <c r="A243" s="1425" t="s">
        <v>1360</v>
      </c>
      <c r="B243" s="1425" t="s">
        <v>614</v>
      </c>
      <c r="C243" s="1425" t="s">
        <v>390</v>
      </c>
      <c r="D243" s="1425" t="s">
        <v>549</v>
      </c>
      <c r="E243" s="1425" t="s">
        <v>2920</v>
      </c>
      <c r="F243" s="1425" t="s">
        <v>796</v>
      </c>
      <c r="G243" s="1425" t="s">
        <v>115</v>
      </c>
      <c r="H243" s="1425" t="s">
        <v>1267</v>
      </c>
      <c r="I243" s="1425"/>
      <c r="J243" s="1425" t="s">
        <v>2915</v>
      </c>
    </row>
    <row r="244" spans="1:10" ht="12.75">
      <c r="A244" s="1425" t="s">
        <v>1360</v>
      </c>
      <c r="B244" s="1425" t="s">
        <v>614</v>
      </c>
      <c r="C244" s="1425" t="s">
        <v>390</v>
      </c>
      <c r="D244" s="1425" t="s">
        <v>549</v>
      </c>
      <c r="E244" s="1425" t="s">
        <v>2920</v>
      </c>
      <c r="F244" s="1425" t="s">
        <v>1328</v>
      </c>
      <c r="G244" s="1425" t="s">
        <v>115</v>
      </c>
      <c r="H244" s="1425" t="s">
        <v>1330</v>
      </c>
      <c r="I244" s="1425"/>
      <c r="J244" s="1425" t="s">
        <v>2915</v>
      </c>
    </row>
    <row r="245" spans="1:10" ht="12.75">
      <c r="A245" s="1425" t="s">
        <v>1360</v>
      </c>
      <c r="B245" s="1425" t="s">
        <v>614</v>
      </c>
      <c r="C245" s="1425" t="s">
        <v>390</v>
      </c>
      <c r="D245" s="1425" t="s">
        <v>549</v>
      </c>
      <c r="E245" s="1425" t="s">
        <v>2920</v>
      </c>
      <c r="F245" s="1425" t="s">
        <v>1328</v>
      </c>
      <c r="G245" s="1425" t="s">
        <v>115</v>
      </c>
      <c r="H245" s="1425" t="s">
        <v>1331</v>
      </c>
      <c r="I245" s="1425"/>
      <c r="J245" s="1425" t="s">
        <v>2915</v>
      </c>
    </row>
    <row r="246" spans="1:10" ht="12.75">
      <c r="A246" s="1425" t="s">
        <v>1360</v>
      </c>
      <c r="B246" s="1425" t="s">
        <v>763</v>
      </c>
      <c r="C246" s="1425" t="s">
        <v>390</v>
      </c>
      <c r="D246" s="1425" t="s">
        <v>549</v>
      </c>
      <c r="E246" s="1425" t="s">
        <v>390</v>
      </c>
      <c r="F246" s="1425" t="s">
        <v>796</v>
      </c>
      <c r="G246" s="1425" t="s">
        <v>116</v>
      </c>
      <c r="H246" s="1425" t="s">
        <v>1267</v>
      </c>
      <c r="I246" s="1425"/>
      <c r="J246" s="1425" t="s">
        <v>2915</v>
      </c>
    </row>
    <row r="247" spans="1:10" ht="12.75">
      <c r="A247" s="1425" t="s">
        <v>1360</v>
      </c>
      <c r="B247" s="1425" t="s">
        <v>763</v>
      </c>
      <c r="C247" s="1425" t="s">
        <v>390</v>
      </c>
      <c r="D247" s="1425" t="s">
        <v>549</v>
      </c>
      <c r="E247" s="1425" t="s">
        <v>2791</v>
      </c>
      <c r="F247" s="1425" t="s">
        <v>796</v>
      </c>
      <c r="G247" s="1425" t="s">
        <v>1238</v>
      </c>
      <c r="H247" s="1425" t="s">
        <v>1263</v>
      </c>
      <c r="I247" s="1425"/>
      <c r="J247" s="1425" t="s">
        <v>2915</v>
      </c>
    </row>
    <row r="248" spans="1:10" ht="12.75">
      <c r="A248" s="1425" t="s">
        <v>1360</v>
      </c>
      <c r="B248" s="1425" t="s">
        <v>763</v>
      </c>
      <c r="C248" s="1425" t="s">
        <v>390</v>
      </c>
      <c r="D248" s="1425" t="s">
        <v>549</v>
      </c>
      <c r="E248" s="1425" t="s">
        <v>2791</v>
      </c>
      <c r="F248" s="1425" t="s">
        <v>796</v>
      </c>
      <c r="G248" s="1425" t="s">
        <v>116</v>
      </c>
      <c r="H248" s="1425" t="s">
        <v>1263</v>
      </c>
      <c r="I248" s="1425"/>
      <c r="J248" s="1425" t="s">
        <v>2915</v>
      </c>
    </row>
    <row r="249" spans="1:10" ht="12.75">
      <c r="A249" s="1425" t="s">
        <v>1360</v>
      </c>
      <c r="B249" s="1425" t="s">
        <v>763</v>
      </c>
      <c r="C249" s="1425" t="s">
        <v>390</v>
      </c>
      <c r="D249" s="1425" t="s">
        <v>549</v>
      </c>
      <c r="E249" s="1425" t="s">
        <v>2791</v>
      </c>
      <c r="F249" s="1425" t="s">
        <v>796</v>
      </c>
      <c r="G249" s="1425" t="s">
        <v>116</v>
      </c>
      <c r="H249" s="1425" t="s">
        <v>1264</v>
      </c>
      <c r="I249" s="1425"/>
      <c r="J249" s="1425" t="s">
        <v>2915</v>
      </c>
    </row>
    <row r="250" spans="1:10" ht="12.75">
      <c r="A250" s="1425" t="s">
        <v>1360</v>
      </c>
      <c r="B250" s="1425" t="s">
        <v>763</v>
      </c>
      <c r="C250" s="1425" t="s">
        <v>390</v>
      </c>
      <c r="D250" s="1425" t="s">
        <v>549</v>
      </c>
      <c r="E250" s="1425" t="s">
        <v>2791</v>
      </c>
      <c r="F250" s="1425" t="s">
        <v>796</v>
      </c>
      <c r="G250" s="1425" t="s">
        <v>116</v>
      </c>
      <c r="H250" s="1425" t="s">
        <v>1265</v>
      </c>
      <c r="I250" s="1425"/>
      <c r="J250" s="1425" t="s">
        <v>2915</v>
      </c>
    </row>
    <row r="251" spans="1:10" ht="12.75">
      <c r="A251" s="1425" t="s">
        <v>1360</v>
      </c>
      <c r="B251" s="1425" t="s">
        <v>763</v>
      </c>
      <c r="C251" s="1425" t="s">
        <v>390</v>
      </c>
      <c r="D251" s="1425" t="s">
        <v>549</v>
      </c>
      <c r="E251" s="1425" t="s">
        <v>2791</v>
      </c>
      <c r="F251" s="1425" t="s">
        <v>796</v>
      </c>
      <c r="G251" s="1425" t="s">
        <v>116</v>
      </c>
      <c r="H251" s="1425" t="s">
        <v>1266</v>
      </c>
      <c r="I251" s="1425"/>
      <c r="J251" s="1425" t="s">
        <v>2915</v>
      </c>
    </row>
    <row r="252" spans="1:10" ht="12.75">
      <c r="A252" s="1425" t="s">
        <v>1360</v>
      </c>
      <c r="B252" s="1425" t="s">
        <v>763</v>
      </c>
      <c r="C252" s="1425" t="s">
        <v>390</v>
      </c>
      <c r="D252" s="1425" t="s">
        <v>549</v>
      </c>
      <c r="E252" s="1425" t="s">
        <v>2791</v>
      </c>
      <c r="F252" s="1425" t="s">
        <v>796</v>
      </c>
      <c r="G252" s="1425" t="s">
        <v>116</v>
      </c>
      <c r="H252" s="1425" t="s">
        <v>1267</v>
      </c>
      <c r="I252" s="1425"/>
      <c r="J252" s="1425" t="s">
        <v>2915</v>
      </c>
    </row>
    <row r="253" spans="1:10" ht="12.75">
      <c r="A253" s="1425" t="s">
        <v>1360</v>
      </c>
      <c r="B253" s="1425" t="s">
        <v>763</v>
      </c>
      <c r="C253" s="1425" t="s">
        <v>390</v>
      </c>
      <c r="D253" s="1425" t="s">
        <v>549</v>
      </c>
      <c r="E253" s="1425" t="s">
        <v>2791</v>
      </c>
      <c r="F253" s="1425" t="s">
        <v>1328</v>
      </c>
      <c r="G253" s="1425" t="s">
        <v>1238</v>
      </c>
      <c r="H253" s="1425" t="s">
        <v>1330</v>
      </c>
      <c r="I253" s="1425"/>
      <c r="J253" s="1425" t="s">
        <v>2915</v>
      </c>
    </row>
    <row r="254" spans="1:10" ht="12.75">
      <c r="A254" s="1425" t="s">
        <v>1360</v>
      </c>
      <c r="B254" s="1425" t="s">
        <v>763</v>
      </c>
      <c r="C254" s="1425" t="s">
        <v>390</v>
      </c>
      <c r="D254" s="1425" t="s">
        <v>549</v>
      </c>
      <c r="E254" s="1425" t="s">
        <v>2791</v>
      </c>
      <c r="F254" s="1425" t="s">
        <v>1328</v>
      </c>
      <c r="G254" s="1425" t="s">
        <v>116</v>
      </c>
      <c r="H254" s="1425" t="s">
        <v>1330</v>
      </c>
      <c r="I254" s="1425"/>
      <c r="J254" s="1425" t="s">
        <v>2915</v>
      </c>
    </row>
    <row r="255" spans="1:10" ht="12.75">
      <c r="A255" s="1425" t="s">
        <v>1360</v>
      </c>
      <c r="B255" s="1425" t="s">
        <v>763</v>
      </c>
      <c r="C255" s="1425" t="s">
        <v>390</v>
      </c>
      <c r="D255" s="1425" t="s">
        <v>549</v>
      </c>
      <c r="E255" s="1425" t="s">
        <v>2791</v>
      </c>
      <c r="F255" s="1425" t="s">
        <v>1328</v>
      </c>
      <c r="G255" s="1425" t="s">
        <v>116</v>
      </c>
      <c r="H255" s="1425" t="s">
        <v>1331</v>
      </c>
      <c r="I255" s="1425"/>
      <c r="J255" s="1425" t="s">
        <v>2915</v>
      </c>
    </row>
    <row r="256" spans="1:10" ht="12.75">
      <c r="A256" s="1425" t="s">
        <v>1360</v>
      </c>
      <c r="B256" s="1425" t="s">
        <v>763</v>
      </c>
      <c r="C256" s="1425" t="s">
        <v>390</v>
      </c>
      <c r="D256" s="1425" t="s">
        <v>549</v>
      </c>
      <c r="E256" s="1425" t="s">
        <v>1378</v>
      </c>
      <c r="F256" s="1425" t="s">
        <v>796</v>
      </c>
      <c r="G256" s="1425" t="s">
        <v>116</v>
      </c>
      <c r="H256" s="1425" t="s">
        <v>1263</v>
      </c>
      <c r="I256" s="1425"/>
      <c r="J256" s="1425" t="s">
        <v>2915</v>
      </c>
    </row>
    <row r="257" spans="1:10" ht="12.75">
      <c r="A257" s="1425" t="s">
        <v>1360</v>
      </c>
      <c r="B257" s="1425" t="s">
        <v>763</v>
      </c>
      <c r="C257" s="1425" t="s">
        <v>390</v>
      </c>
      <c r="D257" s="1425" t="s">
        <v>549</v>
      </c>
      <c r="E257" s="1425" t="s">
        <v>1378</v>
      </c>
      <c r="F257" s="1425" t="s">
        <v>796</v>
      </c>
      <c r="G257" s="1425" t="s">
        <v>116</v>
      </c>
      <c r="H257" s="1425" t="s">
        <v>1264</v>
      </c>
      <c r="I257" s="1425"/>
      <c r="J257" s="1425" t="s">
        <v>2915</v>
      </c>
    </row>
    <row r="258" spans="1:10" ht="12.75">
      <c r="A258" s="1425" t="s">
        <v>1360</v>
      </c>
      <c r="B258" s="1425" t="s">
        <v>763</v>
      </c>
      <c r="C258" s="1425" t="s">
        <v>390</v>
      </c>
      <c r="D258" s="1425" t="s">
        <v>549</v>
      </c>
      <c r="E258" s="1425" t="s">
        <v>1378</v>
      </c>
      <c r="F258" s="1425" t="s">
        <v>796</v>
      </c>
      <c r="G258" s="1425" t="s">
        <v>116</v>
      </c>
      <c r="H258" s="1425" t="s">
        <v>1265</v>
      </c>
      <c r="I258" s="1425"/>
      <c r="J258" s="1425" t="s">
        <v>2915</v>
      </c>
    </row>
    <row r="259" spans="1:10" ht="12.75">
      <c r="A259" s="1425" t="s">
        <v>1360</v>
      </c>
      <c r="B259" s="1425" t="s">
        <v>763</v>
      </c>
      <c r="C259" s="1425" t="s">
        <v>390</v>
      </c>
      <c r="D259" s="1425" t="s">
        <v>549</v>
      </c>
      <c r="E259" s="1425" t="s">
        <v>1378</v>
      </c>
      <c r="F259" s="1425" t="s">
        <v>796</v>
      </c>
      <c r="G259" s="1425" t="s">
        <v>116</v>
      </c>
      <c r="H259" s="1425" t="s">
        <v>1266</v>
      </c>
      <c r="I259" s="1425"/>
      <c r="J259" s="1425" t="s">
        <v>2915</v>
      </c>
    </row>
    <row r="260" spans="1:10" ht="12.75">
      <c r="A260" s="1425" t="s">
        <v>1360</v>
      </c>
      <c r="B260" s="1425" t="s">
        <v>763</v>
      </c>
      <c r="C260" s="1425" t="s">
        <v>390</v>
      </c>
      <c r="D260" s="1425" t="s">
        <v>549</v>
      </c>
      <c r="E260" s="1425" t="s">
        <v>1378</v>
      </c>
      <c r="F260" s="1425" t="s">
        <v>796</v>
      </c>
      <c r="G260" s="1425" t="s">
        <v>116</v>
      </c>
      <c r="H260" s="1425" t="s">
        <v>1267</v>
      </c>
      <c r="I260" s="1425"/>
      <c r="J260" s="1425" t="s">
        <v>2915</v>
      </c>
    </row>
    <row r="261" spans="1:10" ht="12.75">
      <c r="A261" s="1425" t="s">
        <v>1360</v>
      </c>
      <c r="B261" s="1425" t="s">
        <v>763</v>
      </c>
      <c r="C261" s="1425" t="s">
        <v>390</v>
      </c>
      <c r="D261" s="1425" t="s">
        <v>549</v>
      </c>
      <c r="E261" s="1425" t="s">
        <v>1378</v>
      </c>
      <c r="F261" s="1425" t="s">
        <v>1328</v>
      </c>
      <c r="G261" s="1425" t="s">
        <v>116</v>
      </c>
      <c r="H261" s="1425" t="s">
        <v>1329</v>
      </c>
      <c r="I261" s="1425"/>
      <c r="J261" s="1425" t="s">
        <v>2915</v>
      </c>
    </row>
    <row r="262" spans="1:10" ht="12.75">
      <c r="A262" s="1425" t="s">
        <v>1360</v>
      </c>
      <c r="B262" s="1425" t="s">
        <v>763</v>
      </c>
      <c r="C262" s="1425" t="s">
        <v>390</v>
      </c>
      <c r="D262" s="1425" t="s">
        <v>549</v>
      </c>
      <c r="E262" s="1425" t="s">
        <v>1378</v>
      </c>
      <c r="F262" s="1425" t="s">
        <v>1328</v>
      </c>
      <c r="G262" s="1425" t="s">
        <v>116</v>
      </c>
      <c r="H262" s="1425" t="s">
        <v>1330</v>
      </c>
      <c r="I262" s="1425"/>
      <c r="J262" s="1425" t="s">
        <v>2915</v>
      </c>
    </row>
    <row r="263" spans="1:10" ht="12.75">
      <c r="A263" s="1425" t="s">
        <v>1360</v>
      </c>
      <c r="B263" s="1425" t="s">
        <v>763</v>
      </c>
      <c r="C263" s="1425" t="s">
        <v>390</v>
      </c>
      <c r="D263" s="1425" t="s">
        <v>549</v>
      </c>
      <c r="E263" s="1425" t="s">
        <v>1378</v>
      </c>
      <c r="F263" s="1425" t="s">
        <v>1328</v>
      </c>
      <c r="G263" s="1425" t="s">
        <v>116</v>
      </c>
      <c r="H263" s="1425" t="s">
        <v>1331</v>
      </c>
      <c r="I263" s="1425"/>
      <c r="J263" s="1425" t="s">
        <v>2915</v>
      </c>
    </row>
    <row r="264" spans="1:10" ht="12.75">
      <c r="A264" s="1425" t="s">
        <v>1360</v>
      </c>
      <c r="B264" s="1425" t="s">
        <v>763</v>
      </c>
      <c r="C264" s="1425" t="s">
        <v>390</v>
      </c>
      <c r="D264" s="1425" t="s">
        <v>549</v>
      </c>
      <c r="E264" s="1425" t="s">
        <v>1379</v>
      </c>
      <c r="F264" s="1425" t="s">
        <v>796</v>
      </c>
      <c r="G264" s="1425" t="s">
        <v>116</v>
      </c>
      <c r="H264" s="1425" t="s">
        <v>1263</v>
      </c>
      <c r="I264" s="1425"/>
      <c r="J264" s="1425" t="s">
        <v>2915</v>
      </c>
    </row>
    <row r="265" spans="1:10" ht="12.75">
      <c r="A265" s="1425" t="s">
        <v>1360</v>
      </c>
      <c r="B265" s="1425" t="s">
        <v>763</v>
      </c>
      <c r="C265" s="1425" t="s">
        <v>390</v>
      </c>
      <c r="D265" s="1425" t="s">
        <v>549</v>
      </c>
      <c r="E265" s="1425" t="s">
        <v>1379</v>
      </c>
      <c r="F265" s="1425" t="s">
        <v>796</v>
      </c>
      <c r="G265" s="1425" t="s">
        <v>116</v>
      </c>
      <c r="H265" s="1425" t="s">
        <v>1264</v>
      </c>
      <c r="I265" s="1425"/>
      <c r="J265" s="1425" t="s">
        <v>2915</v>
      </c>
    </row>
    <row r="266" spans="1:10" ht="12.75">
      <c r="A266" s="1425" t="s">
        <v>1360</v>
      </c>
      <c r="B266" s="1425" t="s">
        <v>763</v>
      </c>
      <c r="C266" s="1425" t="s">
        <v>390</v>
      </c>
      <c r="D266" s="1425" t="s">
        <v>549</v>
      </c>
      <c r="E266" s="1425" t="s">
        <v>1379</v>
      </c>
      <c r="F266" s="1425" t="s">
        <v>796</v>
      </c>
      <c r="G266" s="1425" t="s">
        <v>116</v>
      </c>
      <c r="H266" s="1425" t="s">
        <v>1265</v>
      </c>
      <c r="I266" s="1425"/>
      <c r="J266" s="1425" t="s">
        <v>2915</v>
      </c>
    </row>
    <row r="267" spans="1:10" ht="12.75">
      <c r="A267" s="1425" t="s">
        <v>1360</v>
      </c>
      <c r="B267" s="1425" t="s">
        <v>763</v>
      </c>
      <c r="C267" s="1425" t="s">
        <v>390</v>
      </c>
      <c r="D267" s="1425" t="s">
        <v>549</v>
      </c>
      <c r="E267" s="1425" t="s">
        <v>1379</v>
      </c>
      <c r="F267" s="1425" t="s">
        <v>796</v>
      </c>
      <c r="G267" s="1425" t="s">
        <v>116</v>
      </c>
      <c r="H267" s="1425" t="s">
        <v>1266</v>
      </c>
      <c r="I267" s="1425"/>
      <c r="J267" s="1425" t="s">
        <v>2915</v>
      </c>
    </row>
    <row r="268" spans="1:10" ht="12.75">
      <c r="A268" s="1425" t="s">
        <v>1360</v>
      </c>
      <c r="B268" s="1425" t="s">
        <v>763</v>
      </c>
      <c r="C268" s="1425" t="s">
        <v>390</v>
      </c>
      <c r="D268" s="1425" t="s">
        <v>549</v>
      </c>
      <c r="E268" s="1425" t="s">
        <v>1379</v>
      </c>
      <c r="F268" s="1425" t="s">
        <v>796</v>
      </c>
      <c r="G268" s="1425" t="s">
        <v>116</v>
      </c>
      <c r="H268" s="1425" t="s">
        <v>1267</v>
      </c>
      <c r="I268" s="1425"/>
      <c r="J268" s="1425" t="s">
        <v>2915</v>
      </c>
    </row>
    <row r="269" spans="1:10" ht="12.75">
      <c r="A269" s="1425" t="s">
        <v>1360</v>
      </c>
      <c r="B269" s="1425" t="s">
        <v>763</v>
      </c>
      <c r="C269" s="1425" t="s">
        <v>390</v>
      </c>
      <c r="D269" s="1425" t="s">
        <v>549</v>
      </c>
      <c r="E269" s="1425" t="s">
        <v>1379</v>
      </c>
      <c r="F269" s="1425" t="s">
        <v>1328</v>
      </c>
      <c r="G269" s="1425" t="s">
        <v>116</v>
      </c>
      <c r="H269" s="1425" t="s">
        <v>1329</v>
      </c>
      <c r="I269" s="1425"/>
      <c r="J269" s="1425" t="s">
        <v>2915</v>
      </c>
    </row>
    <row r="270" spans="1:10" ht="12.75">
      <c r="A270" s="1425" t="s">
        <v>1360</v>
      </c>
      <c r="B270" s="1425" t="s">
        <v>763</v>
      </c>
      <c r="C270" s="1425" t="s">
        <v>390</v>
      </c>
      <c r="D270" s="1425" t="s">
        <v>549</v>
      </c>
      <c r="E270" s="1425" t="s">
        <v>1379</v>
      </c>
      <c r="F270" s="1425" t="s">
        <v>1328</v>
      </c>
      <c r="G270" s="1425" t="s">
        <v>116</v>
      </c>
      <c r="H270" s="1425" t="s">
        <v>1330</v>
      </c>
      <c r="I270" s="1425"/>
      <c r="J270" s="1425" t="s">
        <v>2915</v>
      </c>
    </row>
    <row r="271" spans="1:10" ht="12.75">
      <c r="A271" s="1425" t="s">
        <v>1360</v>
      </c>
      <c r="B271" s="1425" t="s">
        <v>763</v>
      </c>
      <c r="C271" s="1425" t="s">
        <v>390</v>
      </c>
      <c r="D271" s="1425" t="s">
        <v>549</v>
      </c>
      <c r="E271" s="1425" t="s">
        <v>1379</v>
      </c>
      <c r="F271" s="1425" t="s">
        <v>1328</v>
      </c>
      <c r="G271" s="1425" t="s">
        <v>116</v>
      </c>
      <c r="H271" s="1425" t="s">
        <v>1331</v>
      </c>
      <c r="I271" s="1425"/>
      <c r="J271" s="1425" t="s">
        <v>2915</v>
      </c>
    </row>
    <row r="272" spans="1:10" ht="12.75">
      <c r="A272" s="1425" t="s">
        <v>1360</v>
      </c>
      <c r="B272" s="1425" t="s">
        <v>763</v>
      </c>
      <c r="C272" s="1425" t="s">
        <v>390</v>
      </c>
      <c r="D272" s="1425" t="s">
        <v>549</v>
      </c>
      <c r="E272" s="1425" t="s">
        <v>1380</v>
      </c>
      <c r="F272" s="1425" t="s">
        <v>796</v>
      </c>
      <c r="G272" s="1425" t="s">
        <v>116</v>
      </c>
      <c r="H272" s="1425" t="s">
        <v>1263</v>
      </c>
      <c r="I272" s="1425"/>
      <c r="J272" s="1425" t="s">
        <v>2915</v>
      </c>
    </row>
    <row r="273" spans="1:10" ht="12.75">
      <c r="A273" s="1425" t="s">
        <v>1360</v>
      </c>
      <c r="B273" s="1425" t="s">
        <v>763</v>
      </c>
      <c r="C273" s="1425" t="s">
        <v>390</v>
      </c>
      <c r="D273" s="1425" t="s">
        <v>549</v>
      </c>
      <c r="E273" s="1425" t="s">
        <v>1380</v>
      </c>
      <c r="F273" s="1425" t="s">
        <v>796</v>
      </c>
      <c r="G273" s="1425" t="s">
        <v>116</v>
      </c>
      <c r="H273" s="1425" t="s">
        <v>1264</v>
      </c>
      <c r="I273" s="1425"/>
      <c r="J273" s="1425" t="s">
        <v>2915</v>
      </c>
    </row>
    <row r="274" spans="1:10" ht="12.75">
      <c r="A274" s="1425" t="s">
        <v>1360</v>
      </c>
      <c r="B274" s="1425" t="s">
        <v>763</v>
      </c>
      <c r="C274" s="1425" t="s">
        <v>390</v>
      </c>
      <c r="D274" s="1425" t="s">
        <v>549</v>
      </c>
      <c r="E274" s="1425" t="s">
        <v>1380</v>
      </c>
      <c r="F274" s="1425" t="s">
        <v>796</v>
      </c>
      <c r="G274" s="1425" t="s">
        <v>116</v>
      </c>
      <c r="H274" s="1425" t="s">
        <v>1265</v>
      </c>
      <c r="I274" s="1425"/>
      <c r="J274" s="1425" t="s">
        <v>2915</v>
      </c>
    </row>
    <row r="275" spans="1:10" ht="12.75">
      <c r="A275" s="1425" t="s">
        <v>1360</v>
      </c>
      <c r="B275" s="1425" t="s">
        <v>763</v>
      </c>
      <c r="C275" s="1425" t="s">
        <v>390</v>
      </c>
      <c r="D275" s="1425" t="s">
        <v>549</v>
      </c>
      <c r="E275" s="1425" t="s">
        <v>1380</v>
      </c>
      <c r="F275" s="1425" t="s">
        <v>796</v>
      </c>
      <c r="G275" s="1425" t="s">
        <v>116</v>
      </c>
      <c r="H275" s="1425" t="s">
        <v>1266</v>
      </c>
      <c r="I275" s="1425"/>
      <c r="J275" s="1425" t="s">
        <v>2915</v>
      </c>
    </row>
    <row r="276" spans="1:10" ht="12.75">
      <c r="A276" s="1425" t="s">
        <v>1360</v>
      </c>
      <c r="B276" s="1425" t="s">
        <v>763</v>
      </c>
      <c r="C276" s="1425" t="s">
        <v>390</v>
      </c>
      <c r="D276" s="1425" t="s">
        <v>549</v>
      </c>
      <c r="E276" s="1425" t="s">
        <v>1380</v>
      </c>
      <c r="F276" s="1425" t="s">
        <v>796</v>
      </c>
      <c r="G276" s="1425" t="s">
        <v>116</v>
      </c>
      <c r="H276" s="1425" t="s">
        <v>1267</v>
      </c>
      <c r="I276" s="1425"/>
      <c r="J276" s="1425" t="s">
        <v>2915</v>
      </c>
    </row>
    <row r="277" spans="1:10" ht="12.75">
      <c r="A277" s="1425" t="s">
        <v>1360</v>
      </c>
      <c r="B277" s="1425" t="s">
        <v>763</v>
      </c>
      <c r="C277" s="1425" t="s">
        <v>390</v>
      </c>
      <c r="D277" s="1425" t="s">
        <v>549</v>
      </c>
      <c r="E277" s="1425" t="s">
        <v>1380</v>
      </c>
      <c r="F277" s="1425" t="s">
        <v>1328</v>
      </c>
      <c r="G277" s="1425" t="s">
        <v>116</v>
      </c>
      <c r="H277" s="1425" t="s">
        <v>1329</v>
      </c>
      <c r="I277" s="1425"/>
      <c r="J277" s="1425" t="s">
        <v>2915</v>
      </c>
    </row>
    <row r="278" spans="1:10" ht="12.75">
      <c r="A278" s="1425" t="s">
        <v>1360</v>
      </c>
      <c r="B278" s="1425" t="s">
        <v>763</v>
      </c>
      <c r="C278" s="1425" t="s">
        <v>390</v>
      </c>
      <c r="D278" s="1425" t="s">
        <v>549</v>
      </c>
      <c r="E278" s="1425" t="s">
        <v>1380</v>
      </c>
      <c r="F278" s="1425" t="s">
        <v>1328</v>
      </c>
      <c r="G278" s="1425" t="s">
        <v>116</v>
      </c>
      <c r="H278" s="1425" t="s">
        <v>1330</v>
      </c>
      <c r="I278" s="1425"/>
      <c r="J278" s="1425" t="s">
        <v>2915</v>
      </c>
    </row>
    <row r="279" spans="1:10" ht="12.75">
      <c r="A279" s="1425" t="s">
        <v>1360</v>
      </c>
      <c r="B279" s="1425" t="s">
        <v>763</v>
      </c>
      <c r="C279" s="1425" t="s">
        <v>390</v>
      </c>
      <c r="D279" s="1425" t="s">
        <v>549</v>
      </c>
      <c r="E279" s="1425" t="s">
        <v>1380</v>
      </c>
      <c r="F279" s="1425" t="s">
        <v>1328</v>
      </c>
      <c r="G279" s="1425" t="s">
        <v>116</v>
      </c>
      <c r="H279" s="1425" t="s">
        <v>1331</v>
      </c>
      <c r="I279" s="1425"/>
      <c r="J279" s="1425" t="s">
        <v>2915</v>
      </c>
    </row>
    <row r="280" spans="1:10" ht="12.75">
      <c r="A280" s="1425" t="s">
        <v>1360</v>
      </c>
      <c r="B280" s="1425" t="s">
        <v>763</v>
      </c>
      <c r="C280" s="1425" t="s">
        <v>390</v>
      </c>
      <c r="D280" s="1425" t="s">
        <v>549</v>
      </c>
      <c r="E280" s="1425" t="s">
        <v>1381</v>
      </c>
      <c r="F280" s="1425" t="s">
        <v>796</v>
      </c>
      <c r="G280" s="1425" t="s">
        <v>116</v>
      </c>
      <c r="H280" s="1425" t="s">
        <v>1263</v>
      </c>
      <c r="I280" s="1425"/>
      <c r="J280" s="1425" t="s">
        <v>2915</v>
      </c>
    </row>
    <row r="281" spans="1:10" ht="12.75">
      <c r="A281" s="1425" t="s">
        <v>1360</v>
      </c>
      <c r="B281" s="1425" t="s">
        <v>763</v>
      </c>
      <c r="C281" s="1425" t="s">
        <v>390</v>
      </c>
      <c r="D281" s="1425" t="s">
        <v>549</v>
      </c>
      <c r="E281" s="1425" t="s">
        <v>1381</v>
      </c>
      <c r="F281" s="1425" t="s">
        <v>796</v>
      </c>
      <c r="G281" s="1425" t="s">
        <v>116</v>
      </c>
      <c r="H281" s="1425" t="s">
        <v>1264</v>
      </c>
      <c r="I281" s="1425"/>
      <c r="J281" s="1425" t="s">
        <v>2915</v>
      </c>
    </row>
    <row r="282" spans="1:10" ht="12.75">
      <c r="A282" s="1425" t="s">
        <v>1360</v>
      </c>
      <c r="B282" s="1425" t="s">
        <v>763</v>
      </c>
      <c r="C282" s="1425" t="s">
        <v>390</v>
      </c>
      <c r="D282" s="1425" t="s">
        <v>549</v>
      </c>
      <c r="E282" s="1425" t="s">
        <v>1381</v>
      </c>
      <c r="F282" s="1425" t="s">
        <v>796</v>
      </c>
      <c r="G282" s="1425" t="s">
        <v>116</v>
      </c>
      <c r="H282" s="1425" t="s">
        <v>1265</v>
      </c>
      <c r="I282" s="1425"/>
      <c r="J282" s="1425" t="s">
        <v>2915</v>
      </c>
    </row>
    <row r="283" spans="1:10" ht="12.75">
      <c r="A283" s="1425" t="s">
        <v>1360</v>
      </c>
      <c r="B283" s="1425" t="s">
        <v>763</v>
      </c>
      <c r="C283" s="1425" t="s">
        <v>390</v>
      </c>
      <c r="D283" s="1425" t="s">
        <v>549</v>
      </c>
      <c r="E283" s="1425" t="s">
        <v>1381</v>
      </c>
      <c r="F283" s="1425" t="s">
        <v>796</v>
      </c>
      <c r="G283" s="1425" t="s">
        <v>116</v>
      </c>
      <c r="H283" s="1425" t="s">
        <v>1266</v>
      </c>
      <c r="I283" s="1425"/>
      <c r="J283" s="1425" t="s">
        <v>2915</v>
      </c>
    </row>
    <row r="284" spans="1:10" ht="12.75">
      <c r="A284" s="1425" t="s">
        <v>1360</v>
      </c>
      <c r="B284" s="1425" t="s">
        <v>763</v>
      </c>
      <c r="C284" s="1425" t="s">
        <v>390</v>
      </c>
      <c r="D284" s="1425" t="s">
        <v>549</v>
      </c>
      <c r="E284" s="1425" t="s">
        <v>1381</v>
      </c>
      <c r="F284" s="1425" t="s">
        <v>796</v>
      </c>
      <c r="G284" s="1425" t="s">
        <v>116</v>
      </c>
      <c r="H284" s="1425" t="s">
        <v>1267</v>
      </c>
      <c r="I284" s="1425"/>
      <c r="J284" s="1425" t="s">
        <v>2915</v>
      </c>
    </row>
    <row r="285" spans="1:10" ht="12.75">
      <c r="A285" s="1425" t="s">
        <v>1360</v>
      </c>
      <c r="B285" s="1425" t="s">
        <v>763</v>
      </c>
      <c r="C285" s="1425" t="s">
        <v>390</v>
      </c>
      <c r="D285" s="1425" t="s">
        <v>549</v>
      </c>
      <c r="E285" s="1425" t="s">
        <v>1381</v>
      </c>
      <c r="F285" s="1425" t="s">
        <v>1328</v>
      </c>
      <c r="G285" s="1425" t="s">
        <v>116</v>
      </c>
      <c r="H285" s="1425" t="s">
        <v>1329</v>
      </c>
      <c r="I285" s="1425"/>
      <c r="J285" s="1425" t="s">
        <v>2915</v>
      </c>
    </row>
    <row r="286" spans="1:10" ht="12.75">
      <c r="A286" s="1425" t="s">
        <v>1360</v>
      </c>
      <c r="B286" s="1425" t="s">
        <v>763</v>
      </c>
      <c r="C286" s="1425" t="s">
        <v>390</v>
      </c>
      <c r="D286" s="1425" t="s">
        <v>549</v>
      </c>
      <c r="E286" s="1425" t="s">
        <v>1381</v>
      </c>
      <c r="F286" s="1425" t="s">
        <v>1328</v>
      </c>
      <c r="G286" s="1425" t="s">
        <v>116</v>
      </c>
      <c r="H286" s="1425" t="s">
        <v>1330</v>
      </c>
      <c r="I286" s="1425"/>
      <c r="J286" s="1425" t="s">
        <v>2915</v>
      </c>
    </row>
    <row r="287" spans="1:10" ht="12.75">
      <c r="A287" s="1425" t="s">
        <v>1360</v>
      </c>
      <c r="B287" s="1425" t="s">
        <v>763</v>
      </c>
      <c r="C287" s="1425" t="s">
        <v>390</v>
      </c>
      <c r="D287" s="1425" t="s">
        <v>549</v>
      </c>
      <c r="E287" s="1425" t="s">
        <v>1381</v>
      </c>
      <c r="F287" s="1425" t="s">
        <v>1328</v>
      </c>
      <c r="G287" s="1425" t="s">
        <v>116</v>
      </c>
      <c r="H287" s="1425" t="s">
        <v>1331</v>
      </c>
      <c r="I287" s="1425"/>
      <c r="J287" s="1425" t="s">
        <v>2915</v>
      </c>
    </row>
    <row r="288" spans="1:10" ht="12.75">
      <c r="A288" s="1425" t="s">
        <v>1360</v>
      </c>
      <c r="B288" s="1425" t="s">
        <v>763</v>
      </c>
      <c r="C288" s="1425" t="s">
        <v>390</v>
      </c>
      <c r="D288" s="1425" t="s">
        <v>549</v>
      </c>
      <c r="E288" s="1425" t="s">
        <v>2921</v>
      </c>
      <c r="F288" s="1425" t="s">
        <v>796</v>
      </c>
      <c r="G288" s="1425" t="s">
        <v>116</v>
      </c>
      <c r="H288" s="1425" t="s">
        <v>1263</v>
      </c>
      <c r="I288" s="1425"/>
      <c r="J288" s="1425" t="s">
        <v>2915</v>
      </c>
    </row>
    <row r="289" spans="1:10" ht="12.75">
      <c r="A289" s="1425" t="s">
        <v>1360</v>
      </c>
      <c r="B289" s="1425" t="s">
        <v>763</v>
      </c>
      <c r="C289" s="1425" t="s">
        <v>390</v>
      </c>
      <c r="D289" s="1425" t="s">
        <v>549</v>
      </c>
      <c r="E289" s="1425" t="s">
        <v>2921</v>
      </c>
      <c r="F289" s="1425" t="s">
        <v>796</v>
      </c>
      <c r="G289" s="1425" t="s">
        <v>116</v>
      </c>
      <c r="H289" s="1425" t="s">
        <v>1264</v>
      </c>
      <c r="I289" s="1425"/>
      <c r="J289" s="1425" t="s">
        <v>2915</v>
      </c>
    </row>
    <row r="290" spans="1:10" ht="12.75">
      <c r="A290" s="1425" t="s">
        <v>1360</v>
      </c>
      <c r="B290" s="1425" t="s">
        <v>763</v>
      </c>
      <c r="C290" s="1425" t="s">
        <v>390</v>
      </c>
      <c r="D290" s="1425" t="s">
        <v>549</v>
      </c>
      <c r="E290" s="1425" t="s">
        <v>2921</v>
      </c>
      <c r="F290" s="1425" t="s">
        <v>796</v>
      </c>
      <c r="G290" s="1425" t="s">
        <v>116</v>
      </c>
      <c r="H290" s="1425" t="s">
        <v>1265</v>
      </c>
      <c r="I290" s="1425"/>
      <c r="J290" s="1425" t="s">
        <v>2915</v>
      </c>
    </row>
    <row r="291" spans="1:10" ht="12.75">
      <c r="A291" s="1425" t="s">
        <v>1360</v>
      </c>
      <c r="B291" s="1425" t="s">
        <v>763</v>
      </c>
      <c r="C291" s="1425" t="s">
        <v>390</v>
      </c>
      <c r="D291" s="1425" t="s">
        <v>549</v>
      </c>
      <c r="E291" s="1425" t="s">
        <v>2921</v>
      </c>
      <c r="F291" s="1425" t="s">
        <v>796</v>
      </c>
      <c r="G291" s="1425" t="s">
        <v>116</v>
      </c>
      <c r="H291" s="1425" t="s">
        <v>1266</v>
      </c>
      <c r="I291" s="1425"/>
      <c r="J291" s="1425" t="s">
        <v>2915</v>
      </c>
    </row>
    <row r="292" spans="1:10" ht="12.75">
      <c r="A292" s="1425" t="s">
        <v>1360</v>
      </c>
      <c r="B292" s="1425" t="s">
        <v>763</v>
      </c>
      <c r="C292" s="1425" t="s">
        <v>390</v>
      </c>
      <c r="D292" s="1425" t="s">
        <v>549</v>
      </c>
      <c r="E292" s="1425" t="s">
        <v>2921</v>
      </c>
      <c r="F292" s="1425" t="s">
        <v>796</v>
      </c>
      <c r="G292" s="1425" t="s">
        <v>116</v>
      </c>
      <c r="H292" s="1425" t="s">
        <v>1267</v>
      </c>
      <c r="I292" s="1425"/>
      <c r="J292" s="1425" t="s">
        <v>2915</v>
      </c>
    </row>
    <row r="293" spans="1:10" ht="12.75">
      <c r="A293" s="1425" t="s">
        <v>1360</v>
      </c>
      <c r="B293" s="1425" t="s">
        <v>763</v>
      </c>
      <c r="C293" s="1425" t="s">
        <v>390</v>
      </c>
      <c r="D293" s="1425" t="s">
        <v>549</v>
      </c>
      <c r="E293" s="1425" t="s">
        <v>2921</v>
      </c>
      <c r="F293" s="1425" t="s">
        <v>1328</v>
      </c>
      <c r="G293" s="1425" t="s">
        <v>116</v>
      </c>
      <c r="H293" s="1425" t="s">
        <v>1331</v>
      </c>
      <c r="I293" s="1425"/>
      <c r="J293" s="1425" t="s">
        <v>2915</v>
      </c>
    </row>
    <row r="294" spans="1:10" ht="12.75">
      <c r="A294" s="1425" t="s">
        <v>1360</v>
      </c>
      <c r="B294" s="1425" t="s">
        <v>763</v>
      </c>
      <c r="C294" s="1425" t="s">
        <v>390</v>
      </c>
      <c r="D294" s="1425" t="s">
        <v>549</v>
      </c>
      <c r="E294" s="1425" t="s">
        <v>2922</v>
      </c>
      <c r="F294" s="1425" t="s">
        <v>796</v>
      </c>
      <c r="G294" s="1425" t="s">
        <v>116</v>
      </c>
      <c r="H294" s="1425" t="s">
        <v>1263</v>
      </c>
      <c r="I294" s="1425"/>
      <c r="J294" s="1425" t="s">
        <v>2915</v>
      </c>
    </row>
    <row r="295" spans="1:10" ht="12.75">
      <c r="A295" s="1425" t="s">
        <v>1360</v>
      </c>
      <c r="B295" s="1425" t="s">
        <v>763</v>
      </c>
      <c r="C295" s="1425" t="s">
        <v>390</v>
      </c>
      <c r="D295" s="1425" t="s">
        <v>549</v>
      </c>
      <c r="E295" s="1425" t="s">
        <v>2922</v>
      </c>
      <c r="F295" s="1425" t="s">
        <v>796</v>
      </c>
      <c r="G295" s="1425" t="s">
        <v>116</v>
      </c>
      <c r="H295" s="1425" t="s">
        <v>1264</v>
      </c>
      <c r="I295" s="1425"/>
      <c r="J295" s="1425" t="s">
        <v>2915</v>
      </c>
    </row>
    <row r="296" spans="1:10" ht="12.75">
      <c r="A296" s="1425" t="s">
        <v>1360</v>
      </c>
      <c r="B296" s="1425" t="s">
        <v>763</v>
      </c>
      <c r="C296" s="1425" t="s">
        <v>390</v>
      </c>
      <c r="D296" s="1425" t="s">
        <v>549</v>
      </c>
      <c r="E296" s="1425" t="s">
        <v>2922</v>
      </c>
      <c r="F296" s="1425" t="s">
        <v>796</v>
      </c>
      <c r="G296" s="1425" t="s">
        <v>116</v>
      </c>
      <c r="H296" s="1425" t="s">
        <v>1265</v>
      </c>
      <c r="I296" s="1425"/>
      <c r="J296" s="1425" t="s">
        <v>2915</v>
      </c>
    </row>
    <row r="297" spans="1:10" ht="12.75">
      <c r="A297" s="1425" t="s">
        <v>1360</v>
      </c>
      <c r="B297" s="1425" t="s">
        <v>763</v>
      </c>
      <c r="C297" s="1425" t="s">
        <v>390</v>
      </c>
      <c r="D297" s="1425" t="s">
        <v>549</v>
      </c>
      <c r="E297" s="1425" t="s">
        <v>2922</v>
      </c>
      <c r="F297" s="1425" t="s">
        <v>796</v>
      </c>
      <c r="G297" s="1425" t="s">
        <v>116</v>
      </c>
      <c r="H297" s="1425" t="s">
        <v>1266</v>
      </c>
      <c r="I297" s="1425"/>
      <c r="J297" s="1425" t="s">
        <v>2915</v>
      </c>
    </row>
    <row r="298" spans="1:10" ht="12.75">
      <c r="A298" s="1425" t="s">
        <v>1360</v>
      </c>
      <c r="B298" s="1425" t="s">
        <v>763</v>
      </c>
      <c r="C298" s="1425" t="s">
        <v>390</v>
      </c>
      <c r="D298" s="1425" t="s">
        <v>549</v>
      </c>
      <c r="E298" s="1425" t="s">
        <v>2922</v>
      </c>
      <c r="F298" s="1425" t="s">
        <v>796</v>
      </c>
      <c r="G298" s="1425" t="s">
        <v>116</v>
      </c>
      <c r="H298" s="1425" t="s">
        <v>1267</v>
      </c>
      <c r="I298" s="1425"/>
      <c r="J298" s="1425" t="s">
        <v>2915</v>
      </c>
    </row>
    <row r="299" spans="1:10" ht="12.75">
      <c r="A299" s="1425" t="s">
        <v>1360</v>
      </c>
      <c r="B299" s="1425" t="s">
        <v>763</v>
      </c>
      <c r="C299" s="1425" t="s">
        <v>390</v>
      </c>
      <c r="D299" s="1425" t="s">
        <v>549</v>
      </c>
      <c r="E299" s="1425" t="s">
        <v>2922</v>
      </c>
      <c r="F299" s="1425" t="s">
        <v>1328</v>
      </c>
      <c r="G299" s="1425" t="s">
        <v>116</v>
      </c>
      <c r="H299" s="1425" t="s">
        <v>1329</v>
      </c>
      <c r="I299" s="1425"/>
      <c r="J299" s="1425" t="s">
        <v>2915</v>
      </c>
    </row>
    <row r="300" spans="1:10" ht="12.75">
      <c r="A300" s="1425" t="s">
        <v>1360</v>
      </c>
      <c r="B300" s="1425" t="s">
        <v>763</v>
      </c>
      <c r="C300" s="1425" t="s">
        <v>390</v>
      </c>
      <c r="D300" s="1425" t="s">
        <v>549</v>
      </c>
      <c r="E300" s="1425" t="s">
        <v>2922</v>
      </c>
      <c r="F300" s="1425" t="s">
        <v>1328</v>
      </c>
      <c r="G300" s="1425" t="s">
        <v>116</v>
      </c>
      <c r="H300" s="1425" t="s">
        <v>1330</v>
      </c>
      <c r="I300" s="1425"/>
      <c r="J300" s="1425" t="s">
        <v>2915</v>
      </c>
    </row>
    <row r="301" spans="1:10" ht="12.75">
      <c r="A301" s="1425" t="s">
        <v>1360</v>
      </c>
      <c r="B301" s="1425" t="s">
        <v>763</v>
      </c>
      <c r="C301" s="1425" t="s">
        <v>390</v>
      </c>
      <c r="D301" s="1425" t="s">
        <v>549</v>
      </c>
      <c r="E301" s="1425" t="s">
        <v>2922</v>
      </c>
      <c r="F301" s="1425" t="s">
        <v>1328</v>
      </c>
      <c r="G301" s="1425" t="s">
        <v>116</v>
      </c>
      <c r="H301" s="1425" t="s">
        <v>1331</v>
      </c>
      <c r="I301" s="1425"/>
      <c r="J301" s="1425" t="s">
        <v>2915</v>
      </c>
    </row>
    <row r="302" spans="1:10" ht="12.75">
      <c r="A302" s="1425" t="s">
        <v>1360</v>
      </c>
      <c r="B302" s="1425" t="s">
        <v>763</v>
      </c>
      <c r="C302" s="1425" t="s">
        <v>390</v>
      </c>
      <c r="D302" s="1425" t="s">
        <v>549</v>
      </c>
      <c r="E302" s="1425" t="s">
        <v>1382</v>
      </c>
      <c r="F302" s="1425" t="s">
        <v>796</v>
      </c>
      <c r="G302" s="1425" t="s">
        <v>116</v>
      </c>
      <c r="H302" s="1425" t="s">
        <v>1263</v>
      </c>
      <c r="I302" s="1425"/>
      <c r="J302" s="1425" t="s">
        <v>2915</v>
      </c>
    </row>
    <row r="303" spans="1:10" ht="12.75">
      <c r="A303" s="1425" t="s">
        <v>1360</v>
      </c>
      <c r="B303" s="1425" t="s">
        <v>763</v>
      </c>
      <c r="C303" s="1425" t="s">
        <v>390</v>
      </c>
      <c r="D303" s="1425" t="s">
        <v>549</v>
      </c>
      <c r="E303" s="1425" t="s">
        <v>1382</v>
      </c>
      <c r="F303" s="1425" t="s">
        <v>796</v>
      </c>
      <c r="G303" s="1425" t="s">
        <v>116</v>
      </c>
      <c r="H303" s="1425" t="s">
        <v>1264</v>
      </c>
      <c r="I303" s="1425"/>
      <c r="J303" s="1425" t="s">
        <v>2915</v>
      </c>
    </row>
    <row r="304" spans="1:10" ht="12.75">
      <c r="A304" s="1425" t="s">
        <v>1360</v>
      </c>
      <c r="B304" s="1425" t="s">
        <v>763</v>
      </c>
      <c r="C304" s="1425" t="s">
        <v>390</v>
      </c>
      <c r="D304" s="1425" t="s">
        <v>549</v>
      </c>
      <c r="E304" s="1425" t="s">
        <v>1382</v>
      </c>
      <c r="F304" s="1425" t="s">
        <v>796</v>
      </c>
      <c r="G304" s="1425" t="s">
        <v>116</v>
      </c>
      <c r="H304" s="1425" t="s">
        <v>1265</v>
      </c>
      <c r="I304" s="1425"/>
      <c r="J304" s="1425" t="s">
        <v>2915</v>
      </c>
    </row>
    <row r="305" spans="1:10" ht="12.75">
      <c r="A305" s="1425" t="s">
        <v>1360</v>
      </c>
      <c r="B305" s="1425" t="s">
        <v>763</v>
      </c>
      <c r="C305" s="1425" t="s">
        <v>390</v>
      </c>
      <c r="D305" s="1425" t="s">
        <v>549</v>
      </c>
      <c r="E305" s="1425" t="s">
        <v>1382</v>
      </c>
      <c r="F305" s="1425" t="s">
        <v>796</v>
      </c>
      <c r="G305" s="1425" t="s">
        <v>116</v>
      </c>
      <c r="H305" s="1425" t="s">
        <v>1266</v>
      </c>
      <c r="I305" s="1425"/>
      <c r="J305" s="1425" t="s">
        <v>2915</v>
      </c>
    </row>
    <row r="306" spans="1:10" ht="12.75">
      <c r="A306" s="1425" t="s">
        <v>1360</v>
      </c>
      <c r="B306" s="1425" t="s">
        <v>763</v>
      </c>
      <c r="C306" s="1425" t="s">
        <v>390</v>
      </c>
      <c r="D306" s="1425" t="s">
        <v>549</v>
      </c>
      <c r="E306" s="1425" t="s">
        <v>1382</v>
      </c>
      <c r="F306" s="1425" t="s">
        <v>796</v>
      </c>
      <c r="G306" s="1425" t="s">
        <v>116</v>
      </c>
      <c r="H306" s="1425" t="s">
        <v>1267</v>
      </c>
      <c r="I306" s="1425"/>
      <c r="J306" s="1425" t="s">
        <v>2915</v>
      </c>
    </row>
    <row r="307" spans="1:10" ht="12.75">
      <c r="A307" s="1425" t="s">
        <v>1360</v>
      </c>
      <c r="B307" s="1425" t="s">
        <v>763</v>
      </c>
      <c r="C307" s="1425" t="s">
        <v>390</v>
      </c>
      <c r="D307" s="1425" t="s">
        <v>549</v>
      </c>
      <c r="E307" s="1425" t="s">
        <v>1382</v>
      </c>
      <c r="F307" s="1425" t="s">
        <v>1328</v>
      </c>
      <c r="G307" s="1425" t="s">
        <v>116</v>
      </c>
      <c r="H307" s="1425" t="s">
        <v>1329</v>
      </c>
      <c r="I307" s="1425"/>
      <c r="J307" s="1425" t="s">
        <v>2915</v>
      </c>
    </row>
    <row r="308" spans="1:10" ht="12.75">
      <c r="A308" s="1425" t="s">
        <v>1360</v>
      </c>
      <c r="B308" s="1425" t="s">
        <v>763</v>
      </c>
      <c r="C308" s="1425" t="s">
        <v>390</v>
      </c>
      <c r="D308" s="1425" t="s">
        <v>549</v>
      </c>
      <c r="E308" s="1425" t="s">
        <v>1382</v>
      </c>
      <c r="F308" s="1425" t="s">
        <v>1328</v>
      </c>
      <c r="G308" s="1425" t="s">
        <v>116</v>
      </c>
      <c r="H308" s="1425" t="s">
        <v>1330</v>
      </c>
      <c r="I308" s="1425"/>
      <c r="J308" s="1425" t="s">
        <v>2915</v>
      </c>
    </row>
    <row r="309" spans="1:10" ht="12.75">
      <c r="A309" s="1425" t="s">
        <v>1360</v>
      </c>
      <c r="B309" s="1425" t="s">
        <v>763</v>
      </c>
      <c r="C309" s="1425" t="s">
        <v>390</v>
      </c>
      <c r="D309" s="1425" t="s">
        <v>549</v>
      </c>
      <c r="E309" s="1425" t="s">
        <v>1382</v>
      </c>
      <c r="F309" s="1425" t="s">
        <v>1328</v>
      </c>
      <c r="G309" s="1425" t="s">
        <v>116</v>
      </c>
      <c r="H309" s="1425" t="s">
        <v>1331</v>
      </c>
      <c r="I309" s="1425"/>
      <c r="J309" s="1425" t="s">
        <v>2915</v>
      </c>
    </row>
    <row r="310" spans="1:10" ht="12.75">
      <c r="A310" s="1425" t="s">
        <v>1360</v>
      </c>
      <c r="B310" s="1425" t="s">
        <v>763</v>
      </c>
      <c r="C310" s="1425" t="s">
        <v>390</v>
      </c>
      <c r="D310" s="1425" t="s">
        <v>549</v>
      </c>
      <c r="E310" s="1425" t="s">
        <v>2923</v>
      </c>
      <c r="F310" s="1425" t="s">
        <v>796</v>
      </c>
      <c r="G310" s="1425" t="s">
        <v>116</v>
      </c>
      <c r="H310" s="1425" t="s">
        <v>1263</v>
      </c>
      <c r="I310" s="1425"/>
      <c r="J310" s="1425" t="s">
        <v>2915</v>
      </c>
    </row>
    <row r="311" spans="1:10" ht="12.75">
      <c r="A311" s="1425" t="s">
        <v>1360</v>
      </c>
      <c r="B311" s="1425" t="s">
        <v>763</v>
      </c>
      <c r="C311" s="1425" t="s">
        <v>390</v>
      </c>
      <c r="D311" s="1425" t="s">
        <v>549</v>
      </c>
      <c r="E311" s="1425" t="s">
        <v>2923</v>
      </c>
      <c r="F311" s="1425" t="s">
        <v>796</v>
      </c>
      <c r="G311" s="1425" t="s">
        <v>116</v>
      </c>
      <c r="H311" s="1425" t="s">
        <v>1264</v>
      </c>
      <c r="I311" s="1425"/>
      <c r="J311" s="1425" t="s">
        <v>2915</v>
      </c>
    </row>
    <row r="312" spans="1:10" ht="12.75">
      <c r="A312" s="1425" t="s">
        <v>1360</v>
      </c>
      <c r="B312" s="1425" t="s">
        <v>763</v>
      </c>
      <c r="C312" s="1425" t="s">
        <v>390</v>
      </c>
      <c r="D312" s="1425" t="s">
        <v>549</v>
      </c>
      <c r="E312" s="1425" t="s">
        <v>2923</v>
      </c>
      <c r="F312" s="1425" t="s">
        <v>796</v>
      </c>
      <c r="G312" s="1425" t="s">
        <v>116</v>
      </c>
      <c r="H312" s="1425" t="s">
        <v>1265</v>
      </c>
      <c r="I312" s="1425"/>
      <c r="J312" s="1425" t="s">
        <v>2915</v>
      </c>
    </row>
    <row r="313" spans="1:10" ht="12.75">
      <c r="A313" s="1425" t="s">
        <v>1360</v>
      </c>
      <c r="B313" s="1425" t="s">
        <v>763</v>
      </c>
      <c r="C313" s="1425" t="s">
        <v>390</v>
      </c>
      <c r="D313" s="1425" t="s">
        <v>549</v>
      </c>
      <c r="E313" s="1425" t="s">
        <v>2923</v>
      </c>
      <c r="F313" s="1425" t="s">
        <v>796</v>
      </c>
      <c r="G313" s="1425" t="s">
        <v>116</v>
      </c>
      <c r="H313" s="1425" t="s">
        <v>1266</v>
      </c>
      <c r="I313" s="1425"/>
      <c r="J313" s="1425" t="s">
        <v>2915</v>
      </c>
    </row>
    <row r="314" spans="1:10" ht="12.75">
      <c r="A314" s="1425" t="s">
        <v>1360</v>
      </c>
      <c r="B314" s="1425" t="s">
        <v>763</v>
      </c>
      <c r="C314" s="1425" t="s">
        <v>390</v>
      </c>
      <c r="D314" s="1425" t="s">
        <v>549</v>
      </c>
      <c r="E314" s="1425" t="s">
        <v>2923</v>
      </c>
      <c r="F314" s="1425" t="s">
        <v>796</v>
      </c>
      <c r="G314" s="1425" t="s">
        <v>116</v>
      </c>
      <c r="H314" s="1425" t="s">
        <v>1267</v>
      </c>
      <c r="I314" s="1425"/>
      <c r="J314" s="1425" t="s">
        <v>2915</v>
      </c>
    </row>
    <row r="315" spans="1:10" ht="12.75">
      <c r="A315" s="1425" t="s">
        <v>1360</v>
      </c>
      <c r="B315" s="1425" t="s">
        <v>763</v>
      </c>
      <c r="C315" s="1425" t="s">
        <v>390</v>
      </c>
      <c r="D315" s="1425" t="s">
        <v>549</v>
      </c>
      <c r="E315" s="1425" t="s">
        <v>2923</v>
      </c>
      <c r="F315" s="1425" t="s">
        <v>1328</v>
      </c>
      <c r="G315" s="1425" t="s">
        <v>116</v>
      </c>
      <c r="H315" s="1425" t="s">
        <v>1329</v>
      </c>
      <c r="I315" s="1425"/>
      <c r="J315" s="1425" t="s">
        <v>2915</v>
      </c>
    </row>
    <row r="316" spans="1:10" ht="12.75">
      <c r="A316" s="1425" t="s">
        <v>1360</v>
      </c>
      <c r="B316" s="1425" t="s">
        <v>763</v>
      </c>
      <c r="C316" s="1425" t="s">
        <v>390</v>
      </c>
      <c r="D316" s="1425" t="s">
        <v>549</v>
      </c>
      <c r="E316" s="1425" t="s">
        <v>2923</v>
      </c>
      <c r="F316" s="1425" t="s">
        <v>1328</v>
      </c>
      <c r="G316" s="1425" t="s">
        <v>116</v>
      </c>
      <c r="H316" s="1425" t="s">
        <v>1330</v>
      </c>
      <c r="I316" s="1425"/>
      <c r="J316" s="1425" t="s">
        <v>2915</v>
      </c>
    </row>
    <row r="317" spans="1:10" ht="12.75">
      <c r="A317" s="1425" t="s">
        <v>1360</v>
      </c>
      <c r="B317" s="1425" t="s">
        <v>763</v>
      </c>
      <c r="C317" s="1425" t="s">
        <v>390</v>
      </c>
      <c r="D317" s="1425" t="s">
        <v>549</v>
      </c>
      <c r="E317" s="1425" t="s">
        <v>2923</v>
      </c>
      <c r="F317" s="1425" t="s">
        <v>1328</v>
      </c>
      <c r="G317" s="1425" t="s">
        <v>116</v>
      </c>
      <c r="H317" s="1425" t="s">
        <v>1331</v>
      </c>
      <c r="I317" s="1425"/>
      <c r="J317" s="1425" t="s">
        <v>2915</v>
      </c>
    </row>
    <row r="318" spans="1:10" ht="12.75">
      <c r="A318" s="1425" t="s">
        <v>1360</v>
      </c>
      <c r="B318" s="1425" t="s">
        <v>763</v>
      </c>
      <c r="C318" s="1425" t="s">
        <v>390</v>
      </c>
      <c r="D318" s="1425" t="s">
        <v>549</v>
      </c>
      <c r="E318" s="1425" t="s">
        <v>2924</v>
      </c>
      <c r="F318" s="1425" t="s">
        <v>796</v>
      </c>
      <c r="G318" s="1425" t="s">
        <v>116</v>
      </c>
      <c r="H318" s="1425" t="s">
        <v>1263</v>
      </c>
      <c r="I318" s="1425"/>
      <c r="J318" s="1425" t="s">
        <v>2915</v>
      </c>
    </row>
    <row r="319" spans="1:10" ht="12.75">
      <c r="A319" s="1425" t="s">
        <v>1360</v>
      </c>
      <c r="B319" s="1425" t="s">
        <v>763</v>
      </c>
      <c r="C319" s="1425" t="s">
        <v>390</v>
      </c>
      <c r="D319" s="1425" t="s">
        <v>549</v>
      </c>
      <c r="E319" s="1425" t="s">
        <v>1383</v>
      </c>
      <c r="F319" s="1425" t="s">
        <v>796</v>
      </c>
      <c r="G319" s="1425" t="s">
        <v>1238</v>
      </c>
      <c r="H319" s="1425" t="s">
        <v>1263</v>
      </c>
      <c r="I319" s="1425"/>
      <c r="J319" s="1425" t="s">
        <v>2915</v>
      </c>
    </row>
    <row r="320" spans="1:10" ht="12.75">
      <c r="A320" s="1425" t="s">
        <v>1360</v>
      </c>
      <c r="B320" s="1425" t="s">
        <v>763</v>
      </c>
      <c r="C320" s="1425" t="s">
        <v>390</v>
      </c>
      <c r="D320" s="1425" t="s">
        <v>549</v>
      </c>
      <c r="E320" s="1425" t="s">
        <v>1383</v>
      </c>
      <c r="F320" s="1425" t="s">
        <v>796</v>
      </c>
      <c r="G320" s="1425" t="s">
        <v>1238</v>
      </c>
      <c r="H320" s="1425" t="s">
        <v>1264</v>
      </c>
      <c r="I320" s="1425"/>
      <c r="J320" s="1425" t="s">
        <v>2915</v>
      </c>
    </row>
    <row r="321" spans="1:10" ht="12.75">
      <c r="A321" s="1425" t="s">
        <v>1360</v>
      </c>
      <c r="B321" s="1425" t="s">
        <v>763</v>
      </c>
      <c r="C321" s="1425" t="s">
        <v>390</v>
      </c>
      <c r="D321" s="1425" t="s">
        <v>549</v>
      </c>
      <c r="E321" s="1425" t="s">
        <v>1383</v>
      </c>
      <c r="F321" s="1425" t="s">
        <v>796</v>
      </c>
      <c r="G321" s="1425" t="s">
        <v>1238</v>
      </c>
      <c r="H321" s="1425" t="s">
        <v>1265</v>
      </c>
      <c r="I321" s="1425"/>
      <c r="J321" s="1425" t="s">
        <v>2915</v>
      </c>
    </row>
    <row r="322" spans="1:10" ht="12.75">
      <c r="A322" s="1425" t="s">
        <v>1360</v>
      </c>
      <c r="B322" s="1425" t="s">
        <v>763</v>
      </c>
      <c r="C322" s="1425" t="s">
        <v>390</v>
      </c>
      <c r="D322" s="1425" t="s">
        <v>549</v>
      </c>
      <c r="E322" s="1425" t="s">
        <v>1383</v>
      </c>
      <c r="F322" s="1425" t="s">
        <v>796</v>
      </c>
      <c r="G322" s="1425" t="s">
        <v>1238</v>
      </c>
      <c r="H322" s="1425" t="s">
        <v>1266</v>
      </c>
      <c r="I322" s="1425"/>
      <c r="J322" s="1425" t="s">
        <v>2915</v>
      </c>
    </row>
    <row r="323" spans="1:10" ht="12.75">
      <c r="A323" s="1425" t="s">
        <v>1360</v>
      </c>
      <c r="B323" s="1425" t="s">
        <v>763</v>
      </c>
      <c r="C323" s="1425" t="s">
        <v>390</v>
      </c>
      <c r="D323" s="1425" t="s">
        <v>549</v>
      </c>
      <c r="E323" s="1425" t="s">
        <v>1383</v>
      </c>
      <c r="F323" s="1425" t="s">
        <v>796</v>
      </c>
      <c r="G323" s="1425" t="s">
        <v>1238</v>
      </c>
      <c r="H323" s="1425" t="s">
        <v>1267</v>
      </c>
      <c r="I323" s="1425"/>
      <c r="J323" s="1425" t="s">
        <v>2915</v>
      </c>
    </row>
    <row r="324" spans="1:10" ht="12.75">
      <c r="A324" s="1425" t="s">
        <v>1360</v>
      </c>
      <c r="B324" s="1425" t="s">
        <v>763</v>
      </c>
      <c r="C324" s="1425" t="s">
        <v>390</v>
      </c>
      <c r="D324" s="1425" t="s">
        <v>549</v>
      </c>
      <c r="E324" s="1425" t="s">
        <v>1383</v>
      </c>
      <c r="F324" s="1425" t="s">
        <v>1328</v>
      </c>
      <c r="G324" s="1425" t="s">
        <v>1238</v>
      </c>
      <c r="H324" s="1425" t="s">
        <v>1329</v>
      </c>
      <c r="I324" s="1425"/>
      <c r="J324" s="1425" t="s">
        <v>2915</v>
      </c>
    </row>
    <row r="325" spans="1:10" ht="12.75">
      <c r="A325" s="1425" t="s">
        <v>1360</v>
      </c>
      <c r="B325" s="1425" t="s">
        <v>763</v>
      </c>
      <c r="C325" s="1425" t="s">
        <v>390</v>
      </c>
      <c r="D325" s="1425" t="s">
        <v>549</v>
      </c>
      <c r="E325" s="1425" t="s">
        <v>1383</v>
      </c>
      <c r="F325" s="1425" t="s">
        <v>1328</v>
      </c>
      <c r="G325" s="1425" t="s">
        <v>1238</v>
      </c>
      <c r="H325" s="1425" t="s">
        <v>1330</v>
      </c>
      <c r="I325" s="1425"/>
      <c r="J325" s="1425" t="s">
        <v>2915</v>
      </c>
    </row>
    <row r="326" spans="1:10" ht="12.75">
      <c r="A326" s="1425" t="s">
        <v>1360</v>
      </c>
      <c r="B326" s="1425" t="s">
        <v>763</v>
      </c>
      <c r="C326" s="1425" t="s">
        <v>390</v>
      </c>
      <c r="D326" s="1425" t="s">
        <v>549</v>
      </c>
      <c r="E326" s="1425" t="s">
        <v>1383</v>
      </c>
      <c r="F326" s="1425" t="s">
        <v>1328</v>
      </c>
      <c r="G326" s="1425" t="s">
        <v>1238</v>
      </c>
      <c r="H326" s="1425" t="s">
        <v>1331</v>
      </c>
      <c r="I326" s="1425"/>
      <c r="J326" s="1425" t="s">
        <v>2915</v>
      </c>
    </row>
    <row r="327" spans="1:10" ht="12.75">
      <c r="A327" s="1425" t="s">
        <v>1360</v>
      </c>
      <c r="B327" s="1425" t="s">
        <v>763</v>
      </c>
      <c r="C327" s="1425" t="s">
        <v>390</v>
      </c>
      <c r="D327" s="1425" t="s">
        <v>549</v>
      </c>
      <c r="E327" s="1425" t="s">
        <v>2793</v>
      </c>
      <c r="F327" s="1425" t="s">
        <v>796</v>
      </c>
      <c r="G327" s="1425" t="s">
        <v>1238</v>
      </c>
      <c r="H327" s="1425" t="s">
        <v>1266</v>
      </c>
      <c r="I327" s="1425"/>
      <c r="J327" s="1425" t="s">
        <v>2915</v>
      </c>
    </row>
    <row r="328" spans="1:10" ht="12.75">
      <c r="A328" s="1425" t="s">
        <v>1360</v>
      </c>
      <c r="B328" s="1425" t="s">
        <v>631</v>
      </c>
      <c r="C328" s="1425" t="s">
        <v>1323</v>
      </c>
      <c r="D328" s="1425" t="s">
        <v>1286</v>
      </c>
      <c r="E328" s="1425" t="s">
        <v>1384</v>
      </c>
      <c r="F328" s="1425" t="s">
        <v>796</v>
      </c>
      <c r="G328" s="1425" t="s">
        <v>1238</v>
      </c>
      <c r="H328" s="1425" t="s">
        <v>1263</v>
      </c>
      <c r="I328" s="1425"/>
      <c r="J328" s="1425" t="s">
        <v>2915</v>
      </c>
    </row>
    <row r="329" spans="1:10" ht="12.75">
      <c r="A329" s="1425" t="s">
        <v>1360</v>
      </c>
      <c r="B329" s="1425" t="s">
        <v>631</v>
      </c>
      <c r="C329" s="1425" t="s">
        <v>1323</v>
      </c>
      <c r="D329" s="1425" t="s">
        <v>1286</v>
      </c>
      <c r="E329" s="1425" t="s">
        <v>1384</v>
      </c>
      <c r="F329" s="1425" t="s">
        <v>796</v>
      </c>
      <c r="G329" s="1425" t="s">
        <v>1238</v>
      </c>
      <c r="H329" s="1425" t="s">
        <v>1264</v>
      </c>
      <c r="I329" s="1425"/>
      <c r="J329" s="1425" t="s">
        <v>2915</v>
      </c>
    </row>
    <row r="330" spans="1:10" ht="12.75">
      <c r="A330" s="1425" t="s">
        <v>1360</v>
      </c>
      <c r="B330" s="1425" t="s">
        <v>631</v>
      </c>
      <c r="C330" s="1425" t="s">
        <v>1323</v>
      </c>
      <c r="D330" s="1425" t="s">
        <v>1286</v>
      </c>
      <c r="E330" s="1425" t="s">
        <v>1384</v>
      </c>
      <c r="F330" s="1425" t="s">
        <v>796</v>
      </c>
      <c r="G330" s="1425" t="s">
        <v>1238</v>
      </c>
      <c r="H330" s="1425" t="s">
        <v>1265</v>
      </c>
      <c r="I330" s="1425"/>
      <c r="J330" s="1425" t="s">
        <v>2915</v>
      </c>
    </row>
    <row r="331" spans="1:10" ht="12.75">
      <c r="A331" s="1425" t="s">
        <v>1360</v>
      </c>
      <c r="B331" s="1425" t="s">
        <v>631</v>
      </c>
      <c r="C331" s="1425" t="s">
        <v>1323</v>
      </c>
      <c r="D331" s="1425" t="s">
        <v>1286</v>
      </c>
      <c r="E331" s="1425" t="s">
        <v>1384</v>
      </c>
      <c r="F331" s="1425" t="s">
        <v>796</v>
      </c>
      <c r="G331" s="1425" t="s">
        <v>1238</v>
      </c>
      <c r="H331" s="1425" t="s">
        <v>1266</v>
      </c>
      <c r="I331" s="1425"/>
      <c r="J331" s="1425" t="s">
        <v>2915</v>
      </c>
    </row>
    <row r="332" spans="1:10" ht="12.75">
      <c r="A332" s="1425" t="s">
        <v>1360</v>
      </c>
      <c r="B332" s="1425" t="s">
        <v>631</v>
      </c>
      <c r="C332" s="1425" t="s">
        <v>1323</v>
      </c>
      <c r="D332" s="1425" t="s">
        <v>1286</v>
      </c>
      <c r="E332" s="1425" t="s">
        <v>1384</v>
      </c>
      <c r="F332" s="1425" t="s">
        <v>796</v>
      </c>
      <c r="G332" s="1425" t="s">
        <v>1238</v>
      </c>
      <c r="H332" s="1425" t="s">
        <v>1267</v>
      </c>
      <c r="I332" s="1425"/>
      <c r="J332" s="1425" t="s">
        <v>2915</v>
      </c>
    </row>
    <row r="333" spans="1:10" ht="12.75">
      <c r="A333" s="1425" t="s">
        <v>1360</v>
      </c>
      <c r="B333" s="1425" t="s">
        <v>631</v>
      </c>
      <c r="C333" s="1425" t="s">
        <v>1323</v>
      </c>
      <c r="D333" s="1425" t="s">
        <v>1286</v>
      </c>
      <c r="E333" s="1425" t="s">
        <v>1384</v>
      </c>
      <c r="F333" s="1425" t="s">
        <v>1328</v>
      </c>
      <c r="G333" s="1425" t="s">
        <v>1238</v>
      </c>
      <c r="H333" s="1425" t="s">
        <v>1329</v>
      </c>
      <c r="I333" s="1425"/>
      <c r="J333" s="1425" t="s">
        <v>2915</v>
      </c>
    </row>
    <row r="334" spans="1:10" ht="12.75">
      <c r="A334" s="1425" t="s">
        <v>1360</v>
      </c>
      <c r="B334" s="1425" t="s">
        <v>631</v>
      </c>
      <c r="C334" s="1425" t="s">
        <v>1323</v>
      </c>
      <c r="D334" s="1425" t="s">
        <v>1286</v>
      </c>
      <c r="E334" s="1425" t="s">
        <v>1384</v>
      </c>
      <c r="F334" s="1425" t="s">
        <v>1328</v>
      </c>
      <c r="G334" s="1425" t="s">
        <v>1238</v>
      </c>
      <c r="H334" s="1425" t="s">
        <v>1330</v>
      </c>
      <c r="I334" s="1425"/>
      <c r="J334" s="1425" t="s">
        <v>2915</v>
      </c>
    </row>
    <row r="335" spans="1:10" ht="12.75">
      <c r="A335" s="1425" t="s">
        <v>1360</v>
      </c>
      <c r="B335" s="1425" t="s">
        <v>631</v>
      </c>
      <c r="C335" s="1425" t="s">
        <v>1323</v>
      </c>
      <c r="D335" s="1425" t="s">
        <v>1286</v>
      </c>
      <c r="E335" s="1425" t="s">
        <v>1384</v>
      </c>
      <c r="F335" s="1425" t="s">
        <v>1328</v>
      </c>
      <c r="G335" s="1425" t="s">
        <v>1238</v>
      </c>
      <c r="H335" s="1425" t="s">
        <v>1331</v>
      </c>
      <c r="I335" s="1425"/>
      <c r="J335" s="1425" t="s">
        <v>2915</v>
      </c>
    </row>
    <row r="336" spans="1:10" ht="12.75">
      <c r="A336" s="1425" t="s">
        <v>1360</v>
      </c>
      <c r="B336" s="1425" t="s">
        <v>631</v>
      </c>
      <c r="C336" s="1425" t="s">
        <v>475</v>
      </c>
      <c r="D336" s="1425" t="s">
        <v>1286</v>
      </c>
      <c r="E336" s="1425" t="s">
        <v>1385</v>
      </c>
      <c r="F336" s="1425" t="s">
        <v>796</v>
      </c>
      <c r="G336" s="1425" t="s">
        <v>116</v>
      </c>
      <c r="H336" s="1425" t="s">
        <v>1263</v>
      </c>
      <c r="I336" s="1425"/>
      <c r="J336" s="1425" t="s">
        <v>2915</v>
      </c>
    </row>
    <row r="337" spans="1:10" ht="12.75">
      <c r="A337" s="1425" t="s">
        <v>1360</v>
      </c>
      <c r="B337" s="1425" t="s">
        <v>631</v>
      </c>
      <c r="C337" s="1425" t="s">
        <v>475</v>
      </c>
      <c r="D337" s="1425" t="s">
        <v>1286</v>
      </c>
      <c r="E337" s="1425" t="s">
        <v>1385</v>
      </c>
      <c r="F337" s="1425" t="s">
        <v>796</v>
      </c>
      <c r="G337" s="1425" t="s">
        <v>116</v>
      </c>
      <c r="H337" s="1425" t="s">
        <v>1264</v>
      </c>
      <c r="I337" s="1425"/>
      <c r="J337" s="1425" t="s">
        <v>2915</v>
      </c>
    </row>
    <row r="338" spans="1:10" ht="12.75">
      <c r="A338" s="1425" t="s">
        <v>1360</v>
      </c>
      <c r="B338" s="1425" t="s">
        <v>631</v>
      </c>
      <c r="C338" s="1425" t="s">
        <v>475</v>
      </c>
      <c r="D338" s="1425" t="s">
        <v>1286</v>
      </c>
      <c r="E338" s="1425" t="s">
        <v>1385</v>
      </c>
      <c r="F338" s="1425" t="s">
        <v>796</v>
      </c>
      <c r="G338" s="1425" t="s">
        <v>116</v>
      </c>
      <c r="H338" s="1425" t="s">
        <v>1265</v>
      </c>
      <c r="I338" s="1425"/>
      <c r="J338" s="1425" t="s">
        <v>2915</v>
      </c>
    </row>
    <row r="339" spans="1:10" ht="12.75">
      <c r="A339" s="1425" t="s">
        <v>1360</v>
      </c>
      <c r="B339" s="1425" t="s">
        <v>631</v>
      </c>
      <c r="C339" s="1425" t="s">
        <v>475</v>
      </c>
      <c r="D339" s="1425" t="s">
        <v>1286</v>
      </c>
      <c r="E339" s="1425" t="s">
        <v>1385</v>
      </c>
      <c r="F339" s="1425" t="s">
        <v>796</v>
      </c>
      <c r="G339" s="1425" t="s">
        <v>116</v>
      </c>
      <c r="H339" s="1425" t="s">
        <v>1266</v>
      </c>
      <c r="I339" s="1425"/>
      <c r="J339" s="1425" t="s">
        <v>2915</v>
      </c>
    </row>
    <row r="340" spans="1:10" ht="12.75">
      <c r="A340" s="1425" t="s">
        <v>1360</v>
      </c>
      <c r="B340" s="1425" t="s">
        <v>631</v>
      </c>
      <c r="C340" s="1425" t="s">
        <v>475</v>
      </c>
      <c r="D340" s="1425" t="s">
        <v>1286</v>
      </c>
      <c r="E340" s="1425" t="s">
        <v>1385</v>
      </c>
      <c r="F340" s="1425" t="s">
        <v>796</v>
      </c>
      <c r="G340" s="1425" t="s">
        <v>116</v>
      </c>
      <c r="H340" s="1425" t="s">
        <v>1267</v>
      </c>
      <c r="I340" s="1425"/>
      <c r="J340" s="1425" t="s">
        <v>2915</v>
      </c>
    </row>
    <row r="341" spans="1:10" ht="12.75">
      <c r="A341" s="1425" t="s">
        <v>1360</v>
      </c>
      <c r="B341" s="1425" t="s">
        <v>631</v>
      </c>
      <c r="C341" s="1425" t="s">
        <v>475</v>
      </c>
      <c r="D341" s="1425" t="s">
        <v>1286</v>
      </c>
      <c r="E341" s="1425" t="s">
        <v>1385</v>
      </c>
      <c r="F341" s="1425" t="s">
        <v>1328</v>
      </c>
      <c r="G341" s="1425" t="s">
        <v>116</v>
      </c>
      <c r="H341" s="1425" t="s">
        <v>1329</v>
      </c>
      <c r="I341" s="1425"/>
      <c r="J341" s="1425" t="s">
        <v>2915</v>
      </c>
    </row>
    <row r="342" spans="1:10" ht="12.75">
      <c r="A342" s="1425" t="s">
        <v>1360</v>
      </c>
      <c r="B342" s="1425" t="s">
        <v>631</v>
      </c>
      <c r="C342" s="1425" t="s">
        <v>475</v>
      </c>
      <c r="D342" s="1425" t="s">
        <v>1286</v>
      </c>
      <c r="E342" s="1425" t="s">
        <v>1385</v>
      </c>
      <c r="F342" s="1425" t="s">
        <v>1328</v>
      </c>
      <c r="G342" s="1425" t="s">
        <v>116</v>
      </c>
      <c r="H342" s="1425" t="s">
        <v>1330</v>
      </c>
      <c r="I342" s="1425"/>
      <c r="J342" s="1425" t="s">
        <v>2915</v>
      </c>
    </row>
    <row r="343" spans="1:10" ht="12.75">
      <c r="A343" s="1425" t="s">
        <v>1360</v>
      </c>
      <c r="B343" s="1425" t="s">
        <v>631</v>
      </c>
      <c r="C343" s="1425" t="s">
        <v>475</v>
      </c>
      <c r="D343" s="1425" t="s">
        <v>1286</v>
      </c>
      <c r="E343" s="1425" t="s">
        <v>1385</v>
      </c>
      <c r="F343" s="1425" t="s">
        <v>1328</v>
      </c>
      <c r="G343" s="1425" t="s">
        <v>116</v>
      </c>
      <c r="H343" s="1425" t="s">
        <v>1331</v>
      </c>
      <c r="I343" s="1425"/>
      <c r="J343" s="1425" t="s">
        <v>2915</v>
      </c>
    </row>
    <row r="344" spans="1:10" ht="12.75">
      <c r="A344" s="1425" t="s">
        <v>1360</v>
      </c>
      <c r="B344" s="1425" t="s">
        <v>631</v>
      </c>
      <c r="C344" s="1425" t="s">
        <v>475</v>
      </c>
      <c r="D344" s="1425" t="s">
        <v>1286</v>
      </c>
      <c r="E344" s="1425" t="s">
        <v>1386</v>
      </c>
      <c r="F344" s="1425" t="s">
        <v>796</v>
      </c>
      <c r="G344" s="1425" t="s">
        <v>116</v>
      </c>
      <c r="H344" s="1425" t="s">
        <v>1263</v>
      </c>
      <c r="I344" s="1425"/>
      <c r="J344" s="1425" t="s">
        <v>2915</v>
      </c>
    </row>
    <row r="345" spans="1:10" ht="12.75">
      <c r="A345" s="1425" t="s">
        <v>1360</v>
      </c>
      <c r="B345" s="1425" t="s">
        <v>631</v>
      </c>
      <c r="C345" s="1425" t="s">
        <v>475</v>
      </c>
      <c r="D345" s="1425" t="s">
        <v>1286</v>
      </c>
      <c r="E345" s="1425" t="s">
        <v>1386</v>
      </c>
      <c r="F345" s="1425" t="s">
        <v>796</v>
      </c>
      <c r="G345" s="1425" t="s">
        <v>116</v>
      </c>
      <c r="H345" s="1425" t="s">
        <v>1264</v>
      </c>
      <c r="I345" s="1425"/>
      <c r="J345" s="1425" t="s">
        <v>2915</v>
      </c>
    </row>
    <row r="346" spans="1:10" ht="12.75">
      <c r="A346" s="1425" t="s">
        <v>1360</v>
      </c>
      <c r="B346" s="1425" t="s">
        <v>631</v>
      </c>
      <c r="C346" s="1425" t="s">
        <v>475</v>
      </c>
      <c r="D346" s="1425" t="s">
        <v>1286</v>
      </c>
      <c r="E346" s="1425" t="s">
        <v>1386</v>
      </c>
      <c r="F346" s="1425" t="s">
        <v>796</v>
      </c>
      <c r="G346" s="1425" t="s">
        <v>116</v>
      </c>
      <c r="H346" s="1425" t="s">
        <v>1265</v>
      </c>
      <c r="I346" s="1425"/>
      <c r="J346" s="1425" t="s">
        <v>2915</v>
      </c>
    </row>
    <row r="347" spans="1:10" ht="12.75">
      <c r="A347" s="1425" t="s">
        <v>1360</v>
      </c>
      <c r="B347" s="1425" t="s">
        <v>631</v>
      </c>
      <c r="C347" s="1425" t="s">
        <v>475</v>
      </c>
      <c r="D347" s="1425" t="s">
        <v>1286</v>
      </c>
      <c r="E347" s="1425" t="s">
        <v>1386</v>
      </c>
      <c r="F347" s="1425" t="s">
        <v>796</v>
      </c>
      <c r="G347" s="1425" t="s">
        <v>116</v>
      </c>
      <c r="H347" s="1425" t="s">
        <v>1266</v>
      </c>
      <c r="I347" s="1425"/>
      <c r="J347" s="1425" t="s">
        <v>2915</v>
      </c>
    </row>
    <row r="348" spans="1:10" ht="12.75">
      <c r="A348" s="1425" t="s">
        <v>1360</v>
      </c>
      <c r="B348" s="1425" t="s">
        <v>631</v>
      </c>
      <c r="C348" s="1425" t="s">
        <v>475</v>
      </c>
      <c r="D348" s="1425" t="s">
        <v>1286</v>
      </c>
      <c r="E348" s="1425" t="s">
        <v>1386</v>
      </c>
      <c r="F348" s="1425" t="s">
        <v>796</v>
      </c>
      <c r="G348" s="1425" t="s">
        <v>116</v>
      </c>
      <c r="H348" s="1425" t="s">
        <v>1267</v>
      </c>
      <c r="I348" s="1425"/>
      <c r="J348" s="1425" t="s">
        <v>2915</v>
      </c>
    </row>
    <row r="349" spans="1:10" ht="12.75">
      <c r="A349" s="1425" t="s">
        <v>1360</v>
      </c>
      <c r="B349" s="1425" t="s">
        <v>631</v>
      </c>
      <c r="C349" s="1425" t="s">
        <v>475</v>
      </c>
      <c r="D349" s="1425" t="s">
        <v>1286</v>
      </c>
      <c r="E349" s="1425" t="s">
        <v>1386</v>
      </c>
      <c r="F349" s="1425" t="s">
        <v>1328</v>
      </c>
      <c r="G349" s="1425" t="s">
        <v>116</v>
      </c>
      <c r="H349" s="1425" t="s">
        <v>1329</v>
      </c>
      <c r="I349" s="1425"/>
      <c r="J349" s="1425" t="s">
        <v>2915</v>
      </c>
    </row>
    <row r="350" spans="1:10" ht="12.75">
      <c r="A350" s="1425" t="s">
        <v>1360</v>
      </c>
      <c r="B350" s="1425" t="s">
        <v>631</v>
      </c>
      <c r="C350" s="1425" t="s">
        <v>475</v>
      </c>
      <c r="D350" s="1425" t="s">
        <v>1286</v>
      </c>
      <c r="E350" s="1425" t="s">
        <v>1386</v>
      </c>
      <c r="F350" s="1425" t="s">
        <v>1328</v>
      </c>
      <c r="G350" s="1425" t="s">
        <v>116</v>
      </c>
      <c r="H350" s="1425" t="s">
        <v>1330</v>
      </c>
      <c r="I350" s="1425"/>
      <c r="J350" s="1425" t="s">
        <v>2915</v>
      </c>
    </row>
    <row r="351" spans="1:10" ht="12.75">
      <c r="A351" s="1425" t="s">
        <v>1360</v>
      </c>
      <c r="B351" s="1425" t="s">
        <v>631</v>
      </c>
      <c r="C351" s="1425" t="s">
        <v>475</v>
      </c>
      <c r="D351" s="1425" t="s">
        <v>1286</v>
      </c>
      <c r="E351" s="1425" t="s">
        <v>1386</v>
      </c>
      <c r="F351" s="1425" t="s">
        <v>1328</v>
      </c>
      <c r="G351" s="1425" t="s">
        <v>116</v>
      </c>
      <c r="H351" s="1425" t="s">
        <v>1331</v>
      </c>
      <c r="I351" s="1425"/>
      <c r="J351" s="1425" t="s">
        <v>2915</v>
      </c>
    </row>
    <row r="352" spans="1:10" ht="12.75">
      <c r="A352" s="1425" t="s">
        <v>1360</v>
      </c>
      <c r="B352" s="1425" t="s">
        <v>1334</v>
      </c>
      <c r="C352" s="1425" t="s">
        <v>390</v>
      </c>
      <c r="D352" s="1425" t="s">
        <v>809</v>
      </c>
      <c r="E352" s="1425" t="s">
        <v>390</v>
      </c>
      <c r="F352" s="1425" t="s">
        <v>796</v>
      </c>
      <c r="G352" s="1425" t="s">
        <v>1238</v>
      </c>
      <c r="H352" s="1425" t="s">
        <v>1263</v>
      </c>
      <c r="I352" s="1425"/>
      <c r="J352" s="1425" t="s">
        <v>2915</v>
      </c>
    </row>
    <row r="353" spans="1:10" ht="12.75">
      <c r="A353" s="1425" t="s">
        <v>1360</v>
      </c>
      <c r="B353" s="1425" t="s">
        <v>1334</v>
      </c>
      <c r="C353" s="1425" t="s">
        <v>390</v>
      </c>
      <c r="D353" s="1425" t="s">
        <v>809</v>
      </c>
      <c r="E353" s="1425" t="s">
        <v>390</v>
      </c>
      <c r="F353" s="1425" t="s">
        <v>796</v>
      </c>
      <c r="G353" s="1425" t="s">
        <v>1238</v>
      </c>
      <c r="H353" s="1425" t="s">
        <v>1264</v>
      </c>
      <c r="I353" s="1425"/>
      <c r="J353" s="1425" t="s">
        <v>2915</v>
      </c>
    </row>
    <row r="354" spans="1:10" ht="12.75">
      <c r="A354" s="1425" t="s">
        <v>1360</v>
      </c>
      <c r="B354" s="1425" t="s">
        <v>1334</v>
      </c>
      <c r="C354" s="1425" t="s">
        <v>390</v>
      </c>
      <c r="D354" s="1425" t="s">
        <v>809</v>
      </c>
      <c r="E354" s="1425" t="s">
        <v>390</v>
      </c>
      <c r="F354" s="1425" t="s">
        <v>796</v>
      </c>
      <c r="G354" s="1425" t="s">
        <v>1238</v>
      </c>
      <c r="H354" s="1425" t="s">
        <v>1265</v>
      </c>
      <c r="I354" s="1425"/>
      <c r="J354" s="1425" t="s">
        <v>2915</v>
      </c>
    </row>
    <row r="355" spans="1:10" ht="12.75">
      <c r="A355" s="1425" t="s">
        <v>1360</v>
      </c>
      <c r="B355" s="1425" t="s">
        <v>1334</v>
      </c>
      <c r="C355" s="1425" t="s">
        <v>390</v>
      </c>
      <c r="D355" s="1425" t="s">
        <v>809</v>
      </c>
      <c r="E355" s="1425" t="s">
        <v>390</v>
      </c>
      <c r="F355" s="1425" t="s">
        <v>796</v>
      </c>
      <c r="G355" s="1425" t="s">
        <v>1238</v>
      </c>
      <c r="H355" s="1425" t="s">
        <v>1266</v>
      </c>
      <c r="I355" s="1425"/>
      <c r="J355" s="1425" t="s">
        <v>2915</v>
      </c>
    </row>
    <row r="356" spans="1:10" ht="12.75">
      <c r="A356" s="1425" t="s">
        <v>1360</v>
      </c>
      <c r="B356" s="1425" t="s">
        <v>1334</v>
      </c>
      <c r="C356" s="1425" t="s">
        <v>390</v>
      </c>
      <c r="D356" s="1425" t="s">
        <v>809</v>
      </c>
      <c r="E356" s="1425" t="s">
        <v>390</v>
      </c>
      <c r="F356" s="1425" t="s">
        <v>796</v>
      </c>
      <c r="G356" s="1425" t="s">
        <v>1238</v>
      </c>
      <c r="H356" s="1425" t="s">
        <v>1267</v>
      </c>
      <c r="I356" s="1425"/>
      <c r="J356" s="1425" t="s">
        <v>2915</v>
      </c>
    </row>
    <row r="357" spans="1:10" ht="12.75">
      <c r="A357" s="1425" t="s">
        <v>1360</v>
      </c>
      <c r="B357" s="1425" t="s">
        <v>1334</v>
      </c>
      <c r="C357" s="1425" t="s">
        <v>390</v>
      </c>
      <c r="D357" s="1425" t="s">
        <v>809</v>
      </c>
      <c r="E357" s="1425" t="s">
        <v>390</v>
      </c>
      <c r="F357" s="1425" t="s">
        <v>1328</v>
      </c>
      <c r="G357" s="1425" t="s">
        <v>1238</v>
      </c>
      <c r="H357" s="1425" t="s">
        <v>1329</v>
      </c>
      <c r="I357" s="1425"/>
      <c r="J357" s="1425" t="s">
        <v>2915</v>
      </c>
    </row>
    <row r="358" spans="1:10" ht="12.75">
      <c r="A358" s="1425" t="s">
        <v>1360</v>
      </c>
      <c r="B358" s="1425" t="s">
        <v>1334</v>
      </c>
      <c r="C358" s="1425" t="s">
        <v>390</v>
      </c>
      <c r="D358" s="1425" t="s">
        <v>809</v>
      </c>
      <c r="E358" s="1425" t="s">
        <v>390</v>
      </c>
      <c r="F358" s="1425" t="s">
        <v>1328</v>
      </c>
      <c r="G358" s="1425" t="s">
        <v>1238</v>
      </c>
      <c r="H358" s="1425" t="s">
        <v>1330</v>
      </c>
      <c r="I358" s="1425"/>
      <c r="J358" s="1425" t="s">
        <v>2915</v>
      </c>
    </row>
    <row r="359" spans="1:10" ht="12.75">
      <c r="A359" s="1425" t="s">
        <v>1360</v>
      </c>
      <c r="B359" s="1425" t="s">
        <v>1334</v>
      </c>
      <c r="C359" s="1425" t="s">
        <v>390</v>
      </c>
      <c r="D359" s="1425" t="s">
        <v>809</v>
      </c>
      <c r="E359" s="1425" t="s">
        <v>390</v>
      </c>
      <c r="F359" s="1425" t="s">
        <v>1328</v>
      </c>
      <c r="G359" s="1425" t="s">
        <v>1238</v>
      </c>
      <c r="H359" s="1425" t="s">
        <v>1331</v>
      </c>
      <c r="I359" s="1425"/>
      <c r="J359" s="1425" t="s">
        <v>2915</v>
      </c>
    </row>
    <row r="360" spans="1:10" ht="12.75">
      <c r="A360" s="1425" t="s">
        <v>1360</v>
      </c>
      <c r="B360" s="1425" t="s">
        <v>189</v>
      </c>
      <c r="C360" s="1425" t="s">
        <v>477</v>
      </c>
      <c r="D360" s="1425" t="s">
        <v>1286</v>
      </c>
      <c r="E360" s="1425" t="s">
        <v>1388</v>
      </c>
      <c r="F360" s="1425" t="s">
        <v>796</v>
      </c>
      <c r="G360" s="1425" t="s">
        <v>116</v>
      </c>
      <c r="H360" s="1425" t="s">
        <v>1263</v>
      </c>
      <c r="I360" s="1425"/>
      <c r="J360" s="1425" t="s">
        <v>2915</v>
      </c>
    </row>
    <row r="361" spans="1:10" ht="12.75">
      <c r="A361" s="1425" t="s">
        <v>1360</v>
      </c>
      <c r="B361" s="1425" t="s">
        <v>189</v>
      </c>
      <c r="C361" s="1425" t="s">
        <v>477</v>
      </c>
      <c r="D361" s="1425" t="s">
        <v>1286</v>
      </c>
      <c r="E361" s="1425" t="s">
        <v>1388</v>
      </c>
      <c r="F361" s="1425" t="s">
        <v>796</v>
      </c>
      <c r="G361" s="1425" t="s">
        <v>116</v>
      </c>
      <c r="H361" s="1425" t="s">
        <v>1264</v>
      </c>
      <c r="I361" s="1425"/>
      <c r="J361" s="1425" t="s">
        <v>2915</v>
      </c>
    </row>
    <row r="362" spans="1:10" ht="12.75">
      <c r="A362" s="1425" t="s">
        <v>1360</v>
      </c>
      <c r="B362" s="1425" t="s">
        <v>189</v>
      </c>
      <c r="C362" s="1425" t="s">
        <v>477</v>
      </c>
      <c r="D362" s="1425" t="s">
        <v>1286</v>
      </c>
      <c r="E362" s="1425" t="s">
        <v>1388</v>
      </c>
      <c r="F362" s="1425" t="s">
        <v>796</v>
      </c>
      <c r="G362" s="1425" t="s">
        <v>116</v>
      </c>
      <c r="H362" s="1425" t="s">
        <v>1267</v>
      </c>
      <c r="I362" s="1425"/>
      <c r="J362" s="1425" t="s">
        <v>2915</v>
      </c>
    </row>
    <row r="363" spans="1:10" ht="12.75">
      <c r="A363" s="1425" t="s">
        <v>1360</v>
      </c>
      <c r="B363" s="1425" t="s">
        <v>189</v>
      </c>
      <c r="C363" s="1425" t="s">
        <v>477</v>
      </c>
      <c r="D363" s="1425" t="s">
        <v>1286</v>
      </c>
      <c r="E363" s="1425" t="s">
        <v>1388</v>
      </c>
      <c r="F363" s="1425" t="s">
        <v>1328</v>
      </c>
      <c r="G363" s="1425" t="s">
        <v>116</v>
      </c>
      <c r="H363" s="1425" t="s">
        <v>1329</v>
      </c>
      <c r="I363" s="1425"/>
      <c r="J363" s="1425" t="s">
        <v>2915</v>
      </c>
    </row>
    <row r="364" spans="1:10" ht="12.75">
      <c r="A364" s="1425" t="s">
        <v>1360</v>
      </c>
      <c r="B364" s="1425" t="s">
        <v>189</v>
      </c>
      <c r="C364" s="1425" t="s">
        <v>477</v>
      </c>
      <c r="D364" s="1425" t="s">
        <v>1286</v>
      </c>
      <c r="E364" s="1425" t="s">
        <v>1388</v>
      </c>
      <c r="F364" s="1425" t="s">
        <v>1328</v>
      </c>
      <c r="G364" s="1425" t="s">
        <v>116</v>
      </c>
      <c r="H364" s="1425" t="s">
        <v>1330</v>
      </c>
      <c r="I364" s="1425"/>
      <c r="J364" s="1425" t="s">
        <v>2915</v>
      </c>
    </row>
    <row r="365" spans="1:10" ht="12.75">
      <c r="A365" s="1425" t="s">
        <v>1360</v>
      </c>
      <c r="B365" s="1425" t="s">
        <v>189</v>
      </c>
      <c r="C365" s="1425" t="s">
        <v>477</v>
      </c>
      <c r="D365" s="1425" t="s">
        <v>1286</v>
      </c>
      <c r="E365" s="1425" t="s">
        <v>1388</v>
      </c>
      <c r="F365" s="1425" t="s">
        <v>1328</v>
      </c>
      <c r="G365" s="1425" t="s">
        <v>116</v>
      </c>
      <c r="H365" s="1425" t="s">
        <v>1331</v>
      </c>
      <c r="I365" s="1425"/>
      <c r="J365" s="1425" t="s">
        <v>2915</v>
      </c>
    </row>
    <row r="366" spans="1:10" ht="12.75">
      <c r="A366" s="1425" t="s">
        <v>1360</v>
      </c>
      <c r="B366" s="1425" t="s">
        <v>1335</v>
      </c>
      <c r="C366" s="1425" t="s">
        <v>403</v>
      </c>
      <c r="D366" s="1425" t="s">
        <v>809</v>
      </c>
      <c r="E366" s="1425" t="s">
        <v>2925</v>
      </c>
      <c r="F366" s="1425" t="s">
        <v>796</v>
      </c>
      <c r="G366" s="1425" t="s">
        <v>116</v>
      </c>
      <c r="H366" s="1425" t="s">
        <v>1267</v>
      </c>
      <c r="I366" s="1425"/>
      <c r="J366" s="1425" t="s">
        <v>2915</v>
      </c>
    </row>
    <row r="367" spans="1:10" ht="12.75">
      <c r="A367" s="1425" t="s">
        <v>1360</v>
      </c>
      <c r="B367" s="1425" t="s">
        <v>1335</v>
      </c>
      <c r="C367" s="1425" t="s">
        <v>403</v>
      </c>
      <c r="D367" s="1425" t="s">
        <v>809</v>
      </c>
      <c r="E367" s="1425" t="s">
        <v>1409</v>
      </c>
      <c r="F367" s="1425" t="s">
        <v>796</v>
      </c>
      <c r="G367" s="1425" t="s">
        <v>115</v>
      </c>
      <c r="H367" s="1425" t="s">
        <v>1263</v>
      </c>
      <c r="I367" s="1425"/>
      <c r="J367" s="1425" t="s">
        <v>2915</v>
      </c>
    </row>
    <row r="368" spans="1:10" ht="12.75">
      <c r="A368" s="1425" t="s">
        <v>1360</v>
      </c>
      <c r="B368" s="1425" t="s">
        <v>1335</v>
      </c>
      <c r="C368" s="1425" t="s">
        <v>403</v>
      </c>
      <c r="D368" s="1425" t="s">
        <v>809</v>
      </c>
      <c r="E368" s="1425" t="s">
        <v>1409</v>
      </c>
      <c r="F368" s="1425" t="s">
        <v>796</v>
      </c>
      <c r="G368" s="1425" t="s">
        <v>115</v>
      </c>
      <c r="H368" s="1425" t="s">
        <v>1264</v>
      </c>
      <c r="I368" s="1425"/>
      <c r="J368" s="1425" t="s">
        <v>2915</v>
      </c>
    </row>
    <row r="369" spans="1:10" ht="12.75">
      <c r="A369" s="1425" t="s">
        <v>1360</v>
      </c>
      <c r="B369" s="1425" t="s">
        <v>1335</v>
      </c>
      <c r="C369" s="1425" t="s">
        <v>403</v>
      </c>
      <c r="D369" s="1425" t="s">
        <v>809</v>
      </c>
      <c r="E369" s="1425" t="s">
        <v>1409</v>
      </c>
      <c r="F369" s="1425" t="s">
        <v>796</v>
      </c>
      <c r="G369" s="1425" t="s">
        <v>115</v>
      </c>
      <c r="H369" s="1425" t="s">
        <v>1265</v>
      </c>
      <c r="I369" s="1425"/>
      <c r="J369" s="1425" t="s">
        <v>2915</v>
      </c>
    </row>
    <row r="370" spans="1:10" ht="12.75">
      <c r="A370" s="1425" t="s">
        <v>1360</v>
      </c>
      <c r="B370" s="1425" t="s">
        <v>1335</v>
      </c>
      <c r="C370" s="1425" t="s">
        <v>403</v>
      </c>
      <c r="D370" s="1425" t="s">
        <v>809</v>
      </c>
      <c r="E370" s="1425" t="s">
        <v>1409</v>
      </c>
      <c r="F370" s="1425" t="s">
        <v>796</v>
      </c>
      <c r="G370" s="1425" t="s">
        <v>115</v>
      </c>
      <c r="H370" s="1425" t="s">
        <v>1266</v>
      </c>
      <c r="I370" s="1425"/>
      <c r="J370" s="1425" t="s">
        <v>2915</v>
      </c>
    </row>
    <row r="371" spans="1:10" ht="12.75">
      <c r="A371" s="1425" t="s">
        <v>1360</v>
      </c>
      <c r="B371" s="1425" t="s">
        <v>1335</v>
      </c>
      <c r="C371" s="1425" t="s">
        <v>403</v>
      </c>
      <c r="D371" s="1425" t="s">
        <v>809</v>
      </c>
      <c r="E371" s="1425" t="s">
        <v>1409</v>
      </c>
      <c r="F371" s="1425" t="s">
        <v>796</v>
      </c>
      <c r="G371" s="1425" t="s">
        <v>115</v>
      </c>
      <c r="H371" s="1425" t="s">
        <v>1267</v>
      </c>
      <c r="I371" s="1425"/>
      <c r="J371" s="1425" t="s">
        <v>2915</v>
      </c>
    </row>
    <row r="372" spans="1:10" ht="12.75">
      <c r="A372" s="1425" t="s">
        <v>1360</v>
      </c>
      <c r="B372" s="1425" t="s">
        <v>1335</v>
      </c>
      <c r="C372" s="1425" t="s">
        <v>403</v>
      </c>
      <c r="D372" s="1425" t="s">
        <v>809</v>
      </c>
      <c r="E372" s="1425" t="s">
        <v>1409</v>
      </c>
      <c r="F372" s="1425" t="s">
        <v>1328</v>
      </c>
      <c r="G372" s="1425" t="s">
        <v>115</v>
      </c>
      <c r="H372" s="1425" t="s">
        <v>1329</v>
      </c>
      <c r="I372" s="1425"/>
      <c r="J372" s="1425" t="s">
        <v>2915</v>
      </c>
    </row>
    <row r="373" spans="1:10" ht="12.75">
      <c r="A373" s="1425" t="s">
        <v>1360</v>
      </c>
      <c r="B373" s="1425" t="s">
        <v>1335</v>
      </c>
      <c r="C373" s="1425" t="s">
        <v>403</v>
      </c>
      <c r="D373" s="1425" t="s">
        <v>809</v>
      </c>
      <c r="E373" s="1425" t="s">
        <v>1409</v>
      </c>
      <c r="F373" s="1425" t="s">
        <v>1328</v>
      </c>
      <c r="G373" s="1425" t="s">
        <v>115</v>
      </c>
      <c r="H373" s="1425" t="s">
        <v>1330</v>
      </c>
      <c r="I373" s="1425"/>
      <c r="J373" s="1425" t="s">
        <v>2915</v>
      </c>
    </row>
    <row r="374" spans="1:10" ht="12.75">
      <c r="A374" s="1425" t="s">
        <v>1360</v>
      </c>
      <c r="B374" s="1425" t="s">
        <v>1335</v>
      </c>
      <c r="C374" s="1425" t="s">
        <v>403</v>
      </c>
      <c r="D374" s="1425" t="s">
        <v>809</v>
      </c>
      <c r="E374" s="1425" t="s">
        <v>1409</v>
      </c>
      <c r="F374" s="1425" t="s">
        <v>1328</v>
      </c>
      <c r="G374" s="1425" t="s">
        <v>115</v>
      </c>
      <c r="H374" s="1425" t="s">
        <v>1331</v>
      </c>
      <c r="I374" s="1425"/>
      <c r="J374" s="1425" t="s">
        <v>2915</v>
      </c>
    </row>
    <row r="375" spans="1:10" ht="12.75">
      <c r="A375" s="1425" t="s">
        <v>1360</v>
      </c>
      <c r="B375" s="1425" t="s">
        <v>398</v>
      </c>
      <c r="C375" s="1425" t="s">
        <v>88</v>
      </c>
      <c r="D375" s="1425" t="s">
        <v>1269</v>
      </c>
      <c r="E375" s="1425" t="s">
        <v>1390</v>
      </c>
      <c r="F375" s="1425" t="s">
        <v>796</v>
      </c>
      <c r="G375" s="1425" t="s">
        <v>114</v>
      </c>
      <c r="H375" s="1425" t="s">
        <v>1263</v>
      </c>
      <c r="I375" s="1425"/>
      <c r="J375" s="1425" t="s">
        <v>2915</v>
      </c>
    </row>
    <row r="376" spans="1:10" ht="12.75">
      <c r="A376" s="1425" t="s">
        <v>1360</v>
      </c>
      <c r="B376" s="1425" t="s">
        <v>398</v>
      </c>
      <c r="C376" s="1425" t="s">
        <v>88</v>
      </c>
      <c r="D376" s="1425" t="s">
        <v>1269</v>
      </c>
      <c r="E376" s="1425" t="s">
        <v>1390</v>
      </c>
      <c r="F376" s="1425" t="s">
        <v>796</v>
      </c>
      <c r="G376" s="1425" t="s">
        <v>114</v>
      </c>
      <c r="H376" s="1425" t="s">
        <v>1264</v>
      </c>
      <c r="I376" s="1425"/>
      <c r="J376" s="1425" t="s">
        <v>2915</v>
      </c>
    </row>
    <row r="377" spans="1:10" ht="12.75">
      <c r="A377" s="1425" t="s">
        <v>1360</v>
      </c>
      <c r="B377" s="1425" t="s">
        <v>398</v>
      </c>
      <c r="C377" s="1425" t="s">
        <v>88</v>
      </c>
      <c r="D377" s="1425" t="s">
        <v>1269</v>
      </c>
      <c r="E377" s="1425" t="s">
        <v>1390</v>
      </c>
      <c r="F377" s="1425" t="s">
        <v>796</v>
      </c>
      <c r="G377" s="1425" t="s">
        <v>114</v>
      </c>
      <c r="H377" s="1425" t="s">
        <v>1265</v>
      </c>
      <c r="I377" s="1425"/>
      <c r="J377" s="1425" t="s">
        <v>2915</v>
      </c>
    </row>
    <row r="378" spans="1:10" ht="12.75">
      <c r="A378" s="1425" t="s">
        <v>1360</v>
      </c>
      <c r="B378" s="1425" t="s">
        <v>398</v>
      </c>
      <c r="C378" s="1425" t="s">
        <v>88</v>
      </c>
      <c r="D378" s="1425" t="s">
        <v>1269</v>
      </c>
      <c r="E378" s="1425" t="s">
        <v>1390</v>
      </c>
      <c r="F378" s="1425" t="s">
        <v>796</v>
      </c>
      <c r="G378" s="1425" t="s">
        <v>114</v>
      </c>
      <c r="H378" s="1425" t="s">
        <v>1266</v>
      </c>
      <c r="I378" s="1425"/>
      <c r="J378" s="1425" t="s">
        <v>2915</v>
      </c>
    </row>
    <row r="379" spans="1:10" ht="12.75">
      <c r="A379" s="1425" t="s">
        <v>1360</v>
      </c>
      <c r="B379" s="1425" t="s">
        <v>398</v>
      </c>
      <c r="C379" s="1425" t="s">
        <v>88</v>
      </c>
      <c r="D379" s="1425" t="s">
        <v>1269</v>
      </c>
      <c r="E379" s="1425" t="s">
        <v>1390</v>
      </c>
      <c r="F379" s="1425" t="s">
        <v>796</v>
      </c>
      <c r="G379" s="1425" t="s">
        <v>114</v>
      </c>
      <c r="H379" s="1425" t="s">
        <v>1267</v>
      </c>
      <c r="I379" s="1425"/>
      <c r="J379" s="1425" t="s">
        <v>2915</v>
      </c>
    </row>
    <row r="380" spans="1:10" ht="12.75">
      <c r="A380" s="1425" t="s">
        <v>1360</v>
      </c>
      <c r="B380" s="1425" t="s">
        <v>398</v>
      </c>
      <c r="C380" s="1425" t="s">
        <v>88</v>
      </c>
      <c r="D380" s="1425" t="s">
        <v>1269</v>
      </c>
      <c r="E380" s="1425" t="s">
        <v>1390</v>
      </c>
      <c r="F380" s="1425" t="s">
        <v>796</v>
      </c>
      <c r="G380" s="1425" t="s">
        <v>115</v>
      </c>
      <c r="H380" s="1425" t="s">
        <v>1263</v>
      </c>
      <c r="I380" s="1425"/>
      <c r="J380" s="1425" t="s">
        <v>2915</v>
      </c>
    </row>
    <row r="381" spans="1:10" ht="12.75">
      <c r="A381" s="1425" t="s">
        <v>1360</v>
      </c>
      <c r="B381" s="1425" t="s">
        <v>398</v>
      </c>
      <c r="C381" s="1425" t="s">
        <v>88</v>
      </c>
      <c r="D381" s="1425" t="s">
        <v>1269</v>
      </c>
      <c r="E381" s="1425" t="s">
        <v>1390</v>
      </c>
      <c r="F381" s="1425" t="s">
        <v>796</v>
      </c>
      <c r="G381" s="1425" t="s">
        <v>115</v>
      </c>
      <c r="H381" s="1425" t="s">
        <v>1264</v>
      </c>
      <c r="I381" s="1425"/>
      <c r="J381" s="1425" t="s">
        <v>2915</v>
      </c>
    </row>
    <row r="382" spans="1:10" ht="12.75">
      <c r="A382" s="1425" t="s">
        <v>1360</v>
      </c>
      <c r="B382" s="1425" t="s">
        <v>398</v>
      </c>
      <c r="C382" s="1425" t="s">
        <v>88</v>
      </c>
      <c r="D382" s="1425" t="s">
        <v>1269</v>
      </c>
      <c r="E382" s="1425" t="s">
        <v>1390</v>
      </c>
      <c r="F382" s="1425" t="s">
        <v>796</v>
      </c>
      <c r="G382" s="1425" t="s">
        <v>115</v>
      </c>
      <c r="H382" s="1425" t="s">
        <v>1265</v>
      </c>
      <c r="I382" s="1425"/>
      <c r="J382" s="1425" t="s">
        <v>2915</v>
      </c>
    </row>
    <row r="383" spans="1:10" ht="12.75">
      <c r="A383" s="1425" t="s">
        <v>1360</v>
      </c>
      <c r="B383" s="1425" t="s">
        <v>398</v>
      </c>
      <c r="C383" s="1425" t="s">
        <v>88</v>
      </c>
      <c r="D383" s="1425" t="s">
        <v>1269</v>
      </c>
      <c r="E383" s="1425" t="s">
        <v>1390</v>
      </c>
      <c r="F383" s="1425" t="s">
        <v>796</v>
      </c>
      <c r="G383" s="1425" t="s">
        <v>115</v>
      </c>
      <c r="H383" s="1425" t="s">
        <v>1266</v>
      </c>
      <c r="I383" s="1425"/>
      <c r="J383" s="1425" t="s">
        <v>2915</v>
      </c>
    </row>
    <row r="384" spans="1:10" ht="12.75">
      <c r="A384" s="1425" t="s">
        <v>1360</v>
      </c>
      <c r="B384" s="1425" t="s">
        <v>398</v>
      </c>
      <c r="C384" s="1425" t="s">
        <v>88</v>
      </c>
      <c r="D384" s="1425" t="s">
        <v>1269</v>
      </c>
      <c r="E384" s="1425" t="s">
        <v>1390</v>
      </c>
      <c r="F384" s="1425" t="s">
        <v>796</v>
      </c>
      <c r="G384" s="1425" t="s">
        <v>115</v>
      </c>
      <c r="H384" s="1425" t="s">
        <v>1267</v>
      </c>
      <c r="I384" s="1425"/>
      <c r="J384" s="1425" t="s">
        <v>2915</v>
      </c>
    </row>
    <row r="385" spans="1:10" ht="12.75">
      <c r="A385" s="1425" t="s">
        <v>1360</v>
      </c>
      <c r="B385" s="1425" t="s">
        <v>398</v>
      </c>
      <c r="C385" s="1425" t="s">
        <v>88</v>
      </c>
      <c r="D385" s="1425" t="s">
        <v>1269</v>
      </c>
      <c r="E385" s="1425" t="s">
        <v>1390</v>
      </c>
      <c r="F385" s="1425" t="s">
        <v>796</v>
      </c>
      <c r="G385" s="1425" t="s">
        <v>1238</v>
      </c>
      <c r="H385" s="1425" t="s">
        <v>1263</v>
      </c>
      <c r="I385" s="1425"/>
      <c r="J385" s="1425" t="s">
        <v>2915</v>
      </c>
    </row>
    <row r="386" spans="1:10" ht="12.75">
      <c r="A386" s="1425" t="s">
        <v>1360</v>
      </c>
      <c r="B386" s="1425" t="s">
        <v>398</v>
      </c>
      <c r="C386" s="1425" t="s">
        <v>88</v>
      </c>
      <c r="D386" s="1425" t="s">
        <v>1269</v>
      </c>
      <c r="E386" s="1425" t="s">
        <v>1390</v>
      </c>
      <c r="F386" s="1425" t="s">
        <v>796</v>
      </c>
      <c r="G386" s="1425" t="s">
        <v>1238</v>
      </c>
      <c r="H386" s="1425" t="s">
        <v>1264</v>
      </c>
      <c r="I386" s="1425"/>
      <c r="J386" s="1425" t="s">
        <v>2915</v>
      </c>
    </row>
    <row r="387" spans="1:10" ht="12.75">
      <c r="A387" s="1425" t="s">
        <v>1360</v>
      </c>
      <c r="B387" s="1425" t="s">
        <v>398</v>
      </c>
      <c r="C387" s="1425" t="s">
        <v>88</v>
      </c>
      <c r="D387" s="1425" t="s">
        <v>1269</v>
      </c>
      <c r="E387" s="1425" t="s">
        <v>1390</v>
      </c>
      <c r="F387" s="1425" t="s">
        <v>796</v>
      </c>
      <c r="G387" s="1425" t="s">
        <v>1238</v>
      </c>
      <c r="H387" s="1425" t="s">
        <v>1265</v>
      </c>
      <c r="I387" s="1425"/>
      <c r="J387" s="1425" t="s">
        <v>2915</v>
      </c>
    </row>
    <row r="388" spans="1:10" ht="12.75">
      <c r="A388" s="1425" t="s">
        <v>1360</v>
      </c>
      <c r="B388" s="1425" t="s">
        <v>398</v>
      </c>
      <c r="C388" s="1425" t="s">
        <v>88</v>
      </c>
      <c r="D388" s="1425" t="s">
        <v>1269</v>
      </c>
      <c r="E388" s="1425" t="s">
        <v>1390</v>
      </c>
      <c r="F388" s="1425" t="s">
        <v>796</v>
      </c>
      <c r="G388" s="1425" t="s">
        <v>1238</v>
      </c>
      <c r="H388" s="1425" t="s">
        <v>1266</v>
      </c>
      <c r="I388" s="1425"/>
      <c r="J388" s="1425" t="s">
        <v>2915</v>
      </c>
    </row>
    <row r="389" spans="1:10" ht="12.75">
      <c r="A389" s="1425" t="s">
        <v>1360</v>
      </c>
      <c r="B389" s="1425" t="s">
        <v>398</v>
      </c>
      <c r="C389" s="1425" t="s">
        <v>88</v>
      </c>
      <c r="D389" s="1425" t="s">
        <v>1269</v>
      </c>
      <c r="E389" s="1425" t="s">
        <v>1390</v>
      </c>
      <c r="F389" s="1425" t="s">
        <v>796</v>
      </c>
      <c r="G389" s="1425" t="s">
        <v>1238</v>
      </c>
      <c r="H389" s="1425" t="s">
        <v>1267</v>
      </c>
      <c r="I389" s="1425"/>
      <c r="J389" s="1425" t="s">
        <v>2915</v>
      </c>
    </row>
    <row r="390" spans="1:10" ht="12.75">
      <c r="A390" s="1425" t="s">
        <v>1360</v>
      </c>
      <c r="B390" s="1425" t="s">
        <v>398</v>
      </c>
      <c r="C390" s="1425" t="s">
        <v>88</v>
      </c>
      <c r="D390" s="1425" t="s">
        <v>1269</v>
      </c>
      <c r="E390" s="1425" t="s">
        <v>1390</v>
      </c>
      <c r="F390" s="1425" t="s">
        <v>796</v>
      </c>
      <c r="G390" s="1425" t="s">
        <v>116</v>
      </c>
      <c r="H390" s="1425" t="s">
        <v>1263</v>
      </c>
      <c r="I390" s="1425"/>
      <c r="J390" s="1425" t="s">
        <v>2915</v>
      </c>
    </row>
    <row r="391" spans="1:10" ht="12.75">
      <c r="A391" s="1425" t="s">
        <v>1360</v>
      </c>
      <c r="B391" s="1425" t="s">
        <v>398</v>
      </c>
      <c r="C391" s="1425" t="s">
        <v>88</v>
      </c>
      <c r="D391" s="1425" t="s">
        <v>1269</v>
      </c>
      <c r="E391" s="1425" t="s">
        <v>1390</v>
      </c>
      <c r="F391" s="1425" t="s">
        <v>796</v>
      </c>
      <c r="G391" s="1425" t="s">
        <v>116</v>
      </c>
      <c r="H391" s="1425" t="s">
        <v>1264</v>
      </c>
      <c r="I391" s="1425"/>
      <c r="J391" s="1425" t="s">
        <v>2915</v>
      </c>
    </row>
    <row r="392" spans="1:10" ht="12.75">
      <c r="A392" s="1425" t="s">
        <v>1360</v>
      </c>
      <c r="B392" s="1425" t="s">
        <v>398</v>
      </c>
      <c r="C392" s="1425" t="s">
        <v>88</v>
      </c>
      <c r="D392" s="1425" t="s">
        <v>1269</v>
      </c>
      <c r="E392" s="1425" t="s">
        <v>1390</v>
      </c>
      <c r="F392" s="1425" t="s">
        <v>796</v>
      </c>
      <c r="G392" s="1425" t="s">
        <v>116</v>
      </c>
      <c r="H392" s="1425" t="s">
        <v>1265</v>
      </c>
      <c r="I392" s="1425"/>
      <c r="J392" s="1425" t="s">
        <v>2915</v>
      </c>
    </row>
    <row r="393" spans="1:10" ht="12.75">
      <c r="A393" s="1425" t="s">
        <v>1360</v>
      </c>
      <c r="B393" s="1425" t="s">
        <v>398</v>
      </c>
      <c r="C393" s="1425" t="s">
        <v>88</v>
      </c>
      <c r="D393" s="1425" t="s">
        <v>1269</v>
      </c>
      <c r="E393" s="1425" t="s">
        <v>1390</v>
      </c>
      <c r="F393" s="1425" t="s">
        <v>796</v>
      </c>
      <c r="G393" s="1425" t="s">
        <v>116</v>
      </c>
      <c r="H393" s="1425" t="s">
        <v>1266</v>
      </c>
      <c r="I393" s="1425"/>
      <c r="J393" s="1425" t="s">
        <v>2915</v>
      </c>
    </row>
    <row r="394" spans="1:10" ht="12.75">
      <c r="A394" s="1425" t="s">
        <v>1360</v>
      </c>
      <c r="B394" s="1425" t="s">
        <v>398</v>
      </c>
      <c r="C394" s="1425" t="s">
        <v>88</v>
      </c>
      <c r="D394" s="1425" t="s">
        <v>1269</v>
      </c>
      <c r="E394" s="1425" t="s">
        <v>1390</v>
      </c>
      <c r="F394" s="1425" t="s">
        <v>796</v>
      </c>
      <c r="G394" s="1425" t="s">
        <v>116</v>
      </c>
      <c r="H394" s="1425" t="s">
        <v>1267</v>
      </c>
      <c r="I394" s="1425"/>
      <c r="J394" s="1425" t="s">
        <v>2915</v>
      </c>
    </row>
    <row r="395" spans="1:10" ht="12.75">
      <c r="A395" s="1425" t="s">
        <v>1360</v>
      </c>
      <c r="B395" s="1425" t="s">
        <v>398</v>
      </c>
      <c r="C395" s="1425" t="s">
        <v>88</v>
      </c>
      <c r="D395" s="1425" t="s">
        <v>1269</v>
      </c>
      <c r="E395" s="1425" t="s">
        <v>1390</v>
      </c>
      <c r="F395" s="1425" t="s">
        <v>1328</v>
      </c>
      <c r="G395" s="1425" t="s">
        <v>114</v>
      </c>
      <c r="H395" s="1425" t="s">
        <v>1331</v>
      </c>
      <c r="I395" s="1425"/>
      <c r="J395" s="1425" t="s">
        <v>2915</v>
      </c>
    </row>
    <row r="396" spans="1:10" ht="12.75">
      <c r="A396" s="1425" t="s">
        <v>1360</v>
      </c>
      <c r="B396" s="1425" t="s">
        <v>398</v>
      </c>
      <c r="C396" s="1425" t="s">
        <v>88</v>
      </c>
      <c r="D396" s="1425" t="s">
        <v>1269</v>
      </c>
      <c r="E396" s="1425" t="s">
        <v>1390</v>
      </c>
      <c r="F396" s="1425" t="s">
        <v>1328</v>
      </c>
      <c r="G396" s="1425" t="s">
        <v>115</v>
      </c>
      <c r="H396" s="1425" t="s">
        <v>1329</v>
      </c>
      <c r="I396" s="1425"/>
      <c r="J396" s="1425" t="s">
        <v>2915</v>
      </c>
    </row>
    <row r="397" spans="1:10" ht="12.75">
      <c r="A397" s="1425" t="s">
        <v>1360</v>
      </c>
      <c r="B397" s="1425" t="s">
        <v>398</v>
      </c>
      <c r="C397" s="1425" t="s">
        <v>88</v>
      </c>
      <c r="D397" s="1425" t="s">
        <v>1269</v>
      </c>
      <c r="E397" s="1425" t="s">
        <v>1390</v>
      </c>
      <c r="F397" s="1425" t="s">
        <v>1328</v>
      </c>
      <c r="G397" s="1425" t="s">
        <v>115</v>
      </c>
      <c r="H397" s="1425" t="s">
        <v>1330</v>
      </c>
      <c r="I397" s="1425"/>
      <c r="J397" s="1425" t="s">
        <v>2915</v>
      </c>
    </row>
    <row r="398" spans="1:10" ht="12.75">
      <c r="A398" s="1425" t="s">
        <v>1360</v>
      </c>
      <c r="B398" s="1425" t="s">
        <v>398</v>
      </c>
      <c r="C398" s="1425" t="s">
        <v>88</v>
      </c>
      <c r="D398" s="1425" t="s">
        <v>1269</v>
      </c>
      <c r="E398" s="1425" t="s">
        <v>1390</v>
      </c>
      <c r="F398" s="1425" t="s">
        <v>1328</v>
      </c>
      <c r="G398" s="1425" t="s">
        <v>115</v>
      </c>
      <c r="H398" s="1425" t="s">
        <v>1331</v>
      </c>
      <c r="I398" s="1425"/>
      <c r="J398" s="1425" t="s">
        <v>2915</v>
      </c>
    </row>
    <row r="399" spans="1:10" ht="12.75">
      <c r="A399" s="1425" t="s">
        <v>1360</v>
      </c>
      <c r="B399" s="1425" t="s">
        <v>398</v>
      </c>
      <c r="C399" s="1425" t="s">
        <v>88</v>
      </c>
      <c r="D399" s="1425" t="s">
        <v>1269</v>
      </c>
      <c r="E399" s="1425" t="s">
        <v>1390</v>
      </c>
      <c r="F399" s="1425" t="s">
        <v>1328</v>
      </c>
      <c r="G399" s="1425" t="s">
        <v>1238</v>
      </c>
      <c r="H399" s="1425" t="s">
        <v>1329</v>
      </c>
      <c r="I399" s="1425"/>
      <c r="J399" s="1425" t="s">
        <v>2915</v>
      </c>
    </row>
    <row r="400" spans="1:10" ht="12.75">
      <c r="A400" s="1425" t="s">
        <v>1360</v>
      </c>
      <c r="B400" s="1425" t="s">
        <v>398</v>
      </c>
      <c r="C400" s="1425" t="s">
        <v>88</v>
      </c>
      <c r="D400" s="1425" t="s">
        <v>1269</v>
      </c>
      <c r="E400" s="1425" t="s">
        <v>1390</v>
      </c>
      <c r="F400" s="1425" t="s">
        <v>1328</v>
      </c>
      <c r="G400" s="1425" t="s">
        <v>1238</v>
      </c>
      <c r="H400" s="1425" t="s">
        <v>1330</v>
      </c>
      <c r="I400" s="1425"/>
      <c r="J400" s="1425" t="s">
        <v>2915</v>
      </c>
    </row>
    <row r="401" spans="1:10" ht="12.75">
      <c r="A401" s="1425" t="s">
        <v>1360</v>
      </c>
      <c r="B401" s="1425" t="s">
        <v>398</v>
      </c>
      <c r="C401" s="1425" t="s">
        <v>88</v>
      </c>
      <c r="D401" s="1425" t="s">
        <v>1269</v>
      </c>
      <c r="E401" s="1425" t="s">
        <v>1390</v>
      </c>
      <c r="F401" s="1425" t="s">
        <v>1328</v>
      </c>
      <c r="G401" s="1425" t="s">
        <v>1238</v>
      </c>
      <c r="H401" s="1425" t="s">
        <v>1331</v>
      </c>
      <c r="I401" s="1425"/>
      <c r="J401" s="1425" t="s">
        <v>2915</v>
      </c>
    </row>
    <row r="402" spans="1:10" ht="12.75">
      <c r="A402" s="1425" t="s">
        <v>1360</v>
      </c>
      <c r="B402" s="1425" t="s">
        <v>398</v>
      </c>
      <c r="C402" s="1425" t="s">
        <v>88</v>
      </c>
      <c r="D402" s="1425" t="s">
        <v>1269</v>
      </c>
      <c r="E402" s="1425" t="s">
        <v>1390</v>
      </c>
      <c r="F402" s="1425" t="s">
        <v>1328</v>
      </c>
      <c r="G402" s="1425" t="s">
        <v>116</v>
      </c>
      <c r="H402" s="1425" t="s">
        <v>1329</v>
      </c>
      <c r="I402" s="1425"/>
      <c r="J402" s="1425" t="s">
        <v>2915</v>
      </c>
    </row>
    <row r="403" spans="1:10" ht="12.75">
      <c r="A403" s="1425" t="s">
        <v>1360</v>
      </c>
      <c r="B403" s="1425" t="s">
        <v>398</v>
      </c>
      <c r="C403" s="1425" t="s">
        <v>88</v>
      </c>
      <c r="D403" s="1425" t="s">
        <v>1269</v>
      </c>
      <c r="E403" s="1425" t="s">
        <v>1390</v>
      </c>
      <c r="F403" s="1425" t="s">
        <v>1328</v>
      </c>
      <c r="G403" s="1425" t="s">
        <v>116</v>
      </c>
      <c r="H403" s="1425" t="s">
        <v>1330</v>
      </c>
      <c r="I403" s="1425"/>
      <c r="J403" s="1425" t="s">
        <v>2915</v>
      </c>
    </row>
    <row r="404" spans="1:10" ht="12.75">
      <c r="A404" s="1425" t="s">
        <v>1360</v>
      </c>
      <c r="B404" s="1425" t="s">
        <v>398</v>
      </c>
      <c r="C404" s="1425" t="s">
        <v>88</v>
      </c>
      <c r="D404" s="1425" t="s">
        <v>1269</v>
      </c>
      <c r="E404" s="1425" t="s">
        <v>1390</v>
      </c>
      <c r="F404" s="1425" t="s">
        <v>1328</v>
      </c>
      <c r="G404" s="1425" t="s">
        <v>116</v>
      </c>
      <c r="H404" s="1425" t="s">
        <v>1331</v>
      </c>
      <c r="I404" s="1425"/>
      <c r="J404" s="1425" t="s">
        <v>2915</v>
      </c>
    </row>
    <row r="405" spans="1:10" ht="12.75">
      <c r="A405" s="1425" t="s">
        <v>1360</v>
      </c>
      <c r="B405" s="1425" t="s">
        <v>398</v>
      </c>
      <c r="C405" s="1425" t="s">
        <v>88</v>
      </c>
      <c r="D405" s="1425" t="s">
        <v>1269</v>
      </c>
      <c r="E405" s="1425" t="s">
        <v>1389</v>
      </c>
      <c r="F405" s="1425" t="s">
        <v>796</v>
      </c>
      <c r="G405" s="1425" t="s">
        <v>115</v>
      </c>
      <c r="H405" s="1425" t="s">
        <v>1263</v>
      </c>
      <c r="I405" s="1425"/>
      <c r="J405" s="1425" t="s">
        <v>2915</v>
      </c>
    </row>
    <row r="406" spans="1:10" ht="12.75">
      <c r="A406" s="1425" t="s">
        <v>1360</v>
      </c>
      <c r="B406" s="1425" t="s">
        <v>398</v>
      </c>
      <c r="C406" s="1425" t="s">
        <v>88</v>
      </c>
      <c r="D406" s="1425" t="s">
        <v>1269</v>
      </c>
      <c r="E406" s="1425" t="s">
        <v>1389</v>
      </c>
      <c r="F406" s="1425" t="s">
        <v>796</v>
      </c>
      <c r="G406" s="1425" t="s">
        <v>115</v>
      </c>
      <c r="H406" s="1425" t="s">
        <v>1264</v>
      </c>
      <c r="I406" s="1425"/>
      <c r="J406" s="1425" t="s">
        <v>2915</v>
      </c>
    </row>
    <row r="407" spans="1:10" ht="12.75">
      <c r="A407" s="1425" t="s">
        <v>1360</v>
      </c>
      <c r="B407" s="1425" t="s">
        <v>398</v>
      </c>
      <c r="C407" s="1425" t="s">
        <v>88</v>
      </c>
      <c r="D407" s="1425" t="s">
        <v>1269</v>
      </c>
      <c r="E407" s="1425" t="s">
        <v>1389</v>
      </c>
      <c r="F407" s="1425" t="s">
        <v>796</v>
      </c>
      <c r="G407" s="1425" t="s">
        <v>115</v>
      </c>
      <c r="H407" s="1425" t="s">
        <v>1265</v>
      </c>
      <c r="I407" s="1425"/>
      <c r="J407" s="1425" t="s">
        <v>2915</v>
      </c>
    </row>
    <row r="408" spans="1:10" ht="12.75">
      <c r="A408" s="1425" t="s">
        <v>1360</v>
      </c>
      <c r="B408" s="1425" t="s">
        <v>398</v>
      </c>
      <c r="C408" s="1425" t="s">
        <v>88</v>
      </c>
      <c r="D408" s="1425" t="s">
        <v>1269</v>
      </c>
      <c r="E408" s="1425" t="s">
        <v>1389</v>
      </c>
      <c r="F408" s="1425" t="s">
        <v>796</v>
      </c>
      <c r="G408" s="1425" t="s">
        <v>115</v>
      </c>
      <c r="H408" s="1425" t="s">
        <v>1266</v>
      </c>
      <c r="I408" s="1425"/>
      <c r="J408" s="1425" t="s">
        <v>2915</v>
      </c>
    </row>
    <row r="409" spans="1:10" ht="12.75">
      <c r="A409" s="1425" t="s">
        <v>1360</v>
      </c>
      <c r="B409" s="1425" t="s">
        <v>398</v>
      </c>
      <c r="C409" s="1425" t="s">
        <v>88</v>
      </c>
      <c r="D409" s="1425" t="s">
        <v>1269</v>
      </c>
      <c r="E409" s="1425" t="s">
        <v>1389</v>
      </c>
      <c r="F409" s="1425" t="s">
        <v>796</v>
      </c>
      <c r="G409" s="1425" t="s">
        <v>115</v>
      </c>
      <c r="H409" s="1425" t="s">
        <v>1267</v>
      </c>
      <c r="I409" s="1425"/>
      <c r="J409" s="1425" t="s">
        <v>2915</v>
      </c>
    </row>
    <row r="410" spans="1:10" ht="12.75">
      <c r="A410" s="1425" t="s">
        <v>1360</v>
      </c>
      <c r="B410" s="1425" t="s">
        <v>398</v>
      </c>
      <c r="C410" s="1425" t="s">
        <v>88</v>
      </c>
      <c r="D410" s="1425" t="s">
        <v>1269</v>
      </c>
      <c r="E410" s="1425" t="s">
        <v>1389</v>
      </c>
      <c r="F410" s="1425" t="s">
        <v>796</v>
      </c>
      <c r="G410" s="1425" t="s">
        <v>1238</v>
      </c>
      <c r="H410" s="1425" t="s">
        <v>1263</v>
      </c>
      <c r="I410" s="1425"/>
      <c r="J410" s="1425" t="s">
        <v>2915</v>
      </c>
    </row>
    <row r="411" spans="1:10" ht="12.75">
      <c r="A411" s="1425" t="s">
        <v>1360</v>
      </c>
      <c r="B411" s="1425" t="s">
        <v>398</v>
      </c>
      <c r="C411" s="1425" t="s">
        <v>88</v>
      </c>
      <c r="D411" s="1425" t="s">
        <v>1269</v>
      </c>
      <c r="E411" s="1425" t="s">
        <v>1389</v>
      </c>
      <c r="F411" s="1425" t="s">
        <v>796</v>
      </c>
      <c r="G411" s="1425" t="s">
        <v>1238</v>
      </c>
      <c r="H411" s="1425" t="s">
        <v>1264</v>
      </c>
      <c r="I411" s="1425"/>
      <c r="J411" s="1425" t="s">
        <v>2915</v>
      </c>
    </row>
    <row r="412" spans="1:10" ht="12.75">
      <c r="A412" s="1425" t="s">
        <v>1360</v>
      </c>
      <c r="B412" s="1425" t="s">
        <v>398</v>
      </c>
      <c r="C412" s="1425" t="s">
        <v>88</v>
      </c>
      <c r="D412" s="1425" t="s">
        <v>1269</v>
      </c>
      <c r="E412" s="1425" t="s">
        <v>1389</v>
      </c>
      <c r="F412" s="1425" t="s">
        <v>796</v>
      </c>
      <c r="G412" s="1425" t="s">
        <v>1238</v>
      </c>
      <c r="H412" s="1425" t="s">
        <v>1265</v>
      </c>
      <c r="I412" s="1425"/>
      <c r="J412" s="1425" t="s">
        <v>2915</v>
      </c>
    </row>
    <row r="413" spans="1:10" ht="12.75">
      <c r="A413" s="1425" t="s">
        <v>1360</v>
      </c>
      <c r="B413" s="1425" t="s">
        <v>398</v>
      </c>
      <c r="C413" s="1425" t="s">
        <v>88</v>
      </c>
      <c r="D413" s="1425" t="s">
        <v>1269</v>
      </c>
      <c r="E413" s="1425" t="s">
        <v>1389</v>
      </c>
      <c r="F413" s="1425" t="s">
        <v>796</v>
      </c>
      <c r="G413" s="1425" t="s">
        <v>1238</v>
      </c>
      <c r="H413" s="1425" t="s">
        <v>1266</v>
      </c>
      <c r="I413" s="1425"/>
      <c r="J413" s="1425" t="s">
        <v>2915</v>
      </c>
    </row>
    <row r="414" spans="1:10" ht="12.75">
      <c r="A414" s="1425" t="s">
        <v>1360</v>
      </c>
      <c r="B414" s="1425" t="s">
        <v>398</v>
      </c>
      <c r="C414" s="1425" t="s">
        <v>88</v>
      </c>
      <c r="D414" s="1425" t="s">
        <v>1269</v>
      </c>
      <c r="E414" s="1425" t="s">
        <v>1389</v>
      </c>
      <c r="F414" s="1425" t="s">
        <v>796</v>
      </c>
      <c r="G414" s="1425" t="s">
        <v>1238</v>
      </c>
      <c r="H414" s="1425" t="s">
        <v>1267</v>
      </c>
      <c r="I414" s="1425"/>
      <c r="J414" s="1425" t="s">
        <v>2915</v>
      </c>
    </row>
    <row r="415" spans="1:10" ht="12.75">
      <c r="A415" s="1425" t="s">
        <v>1360</v>
      </c>
      <c r="B415" s="1425" t="s">
        <v>398</v>
      </c>
      <c r="C415" s="1425" t="s">
        <v>88</v>
      </c>
      <c r="D415" s="1425" t="s">
        <v>1269</v>
      </c>
      <c r="E415" s="1425" t="s">
        <v>1389</v>
      </c>
      <c r="F415" s="1425" t="s">
        <v>796</v>
      </c>
      <c r="G415" s="1425" t="s">
        <v>116</v>
      </c>
      <c r="H415" s="1425" t="s">
        <v>1263</v>
      </c>
      <c r="I415" s="1425"/>
      <c r="J415" s="1425" t="s">
        <v>2915</v>
      </c>
    </row>
    <row r="416" spans="1:10" ht="12.75">
      <c r="A416" s="1425" t="s">
        <v>1360</v>
      </c>
      <c r="B416" s="1425" t="s">
        <v>398</v>
      </c>
      <c r="C416" s="1425" t="s">
        <v>88</v>
      </c>
      <c r="D416" s="1425" t="s">
        <v>1269</v>
      </c>
      <c r="E416" s="1425" t="s">
        <v>1389</v>
      </c>
      <c r="F416" s="1425" t="s">
        <v>796</v>
      </c>
      <c r="G416" s="1425" t="s">
        <v>116</v>
      </c>
      <c r="H416" s="1425" t="s">
        <v>1264</v>
      </c>
      <c r="I416" s="1425"/>
      <c r="J416" s="1425" t="s">
        <v>2915</v>
      </c>
    </row>
    <row r="417" spans="1:10" ht="12.75">
      <c r="A417" s="1425" t="s">
        <v>1360</v>
      </c>
      <c r="B417" s="1425" t="s">
        <v>398</v>
      </c>
      <c r="C417" s="1425" t="s">
        <v>88</v>
      </c>
      <c r="D417" s="1425" t="s">
        <v>1269</v>
      </c>
      <c r="E417" s="1425" t="s">
        <v>1389</v>
      </c>
      <c r="F417" s="1425" t="s">
        <v>796</v>
      </c>
      <c r="G417" s="1425" t="s">
        <v>116</v>
      </c>
      <c r="H417" s="1425" t="s">
        <v>1265</v>
      </c>
      <c r="I417" s="1425"/>
      <c r="J417" s="1425" t="s">
        <v>2915</v>
      </c>
    </row>
    <row r="418" spans="1:10" ht="12.75">
      <c r="A418" s="1425" t="s">
        <v>1360</v>
      </c>
      <c r="B418" s="1425" t="s">
        <v>398</v>
      </c>
      <c r="C418" s="1425" t="s">
        <v>88</v>
      </c>
      <c r="D418" s="1425" t="s">
        <v>1269</v>
      </c>
      <c r="E418" s="1425" t="s">
        <v>1389</v>
      </c>
      <c r="F418" s="1425" t="s">
        <v>796</v>
      </c>
      <c r="G418" s="1425" t="s">
        <v>116</v>
      </c>
      <c r="H418" s="1425" t="s">
        <v>1266</v>
      </c>
      <c r="I418" s="1425"/>
      <c r="J418" s="1425" t="s">
        <v>2915</v>
      </c>
    </row>
    <row r="419" spans="1:10" ht="12.75">
      <c r="A419" s="1425" t="s">
        <v>1360</v>
      </c>
      <c r="B419" s="1425" t="s">
        <v>398</v>
      </c>
      <c r="C419" s="1425" t="s">
        <v>88</v>
      </c>
      <c r="D419" s="1425" t="s">
        <v>1269</v>
      </c>
      <c r="E419" s="1425" t="s">
        <v>1389</v>
      </c>
      <c r="F419" s="1425" t="s">
        <v>796</v>
      </c>
      <c r="G419" s="1425" t="s">
        <v>116</v>
      </c>
      <c r="H419" s="1425" t="s">
        <v>1267</v>
      </c>
      <c r="I419" s="1425"/>
      <c r="J419" s="1425" t="s">
        <v>2915</v>
      </c>
    </row>
    <row r="420" spans="1:10" ht="12.75">
      <c r="A420" s="1425" t="s">
        <v>1360</v>
      </c>
      <c r="B420" s="1425" t="s">
        <v>398</v>
      </c>
      <c r="C420" s="1425" t="s">
        <v>88</v>
      </c>
      <c r="D420" s="1425" t="s">
        <v>1269</v>
      </c>
      <c r="E420" s="1425" t="s">
        <v>1389</v>
      </c>
      <c r="F420" s="1425" t="s">
        <v>1328</v>
      </c>
      <c r="G420" s="1425" t="s">
        <v>115</v>
      </c>
      <c r="H420" s="1425" t="s">
        <v>1329</v>
      </c>
      <c r="I420" s="1425"/>
      <c r="J420" s="1425" t="s">
        <v>2915</v>
      </c>
    </row>
    <row r="421" spans="1:10" ht="12.75">
      <c r="A421" s="1425" t="s">
        <v>1360</v>
      </c>
      <c r="B421" s="1425" t="s">
        <v>398</v>
      </c>
      <c r="C421" s="1425" t="s">
        <v>88</v>
      </c>
      <c r="D421" s="1425" t="s">
        <v>1269</v>
      </c>
      <c r="E421" s="1425" t="s">
        <v>1389</v>
      </c>
      <c r="F421" s="1425" t="s">
        <v>1328</v>
      </c>
      <c r="G421" s="1425" t="s">
        <v>115</v>
      </c>
      <c r="H421" s="1425" t="s">
        <v>1330</v>
      </c>
      <c r="I421" s="1425"/>
      <c r="J421" s="1425" t="s">
        <v>2915</v>
      </c>
    </row>
    <row r="422" spans="1:10" ht="12.75">
      <c r="A422" s="1425" t="s">
        <v>1360</v>
      </c>
      <c r="B422" s="1425" t="s">
        <v>398</v>
      </c>
      <c r="C422" s="1425" t="s">
        <v>88</v>
      </c>
      <c r="D422" s="1425" t="s">
        <v>1269</v>
      </c>
      <c r="E422" s="1425" t="s">
        <v>1389</v>
      </c>
      <c r="F422" s="1425" t="s">
        <v>1328</v>
      </c>
      <c r="G422" s="1425" t="s">
        <v>115</v>
      </c>
      <c r="H422" s="1425" t="s">
        <v>1331</v>
      </c>
      <c r="I422" s="1425"/>
      <c r="J422" s="1425" t="s">
        <v>2915</v>
      </c>
    </row>
    <row r="423" spans="1:10" ht="12.75">
      <c r="A423" s="1425" t="s">
        <v>1360</v>
      </c>
      <c r="B423" s="1425" t="s">
        <v>398</v>
      </c>
      <c r="C423" s="1425" t="s">
        <v>88</v>
      </c>
      <c r="D423" s="1425" t="s">
        <v>1269</v>
      </c>
      <c r="E423" s="1425" t="s">
        <v>1389</v>
      </c>
      <c r="F423" s="1425" t="s">
        <v>1328</v>
      </c>
      <c r="G423" s="1425" t="s">
        <v>1238</v>
      </c>
      <c r="H423" s="1425" t="s">
        <v>1329</v>
      </c>
      <c r="I423" s="1425"/>
      <c r="J423" s="1425" t="s">
        <v>2915</v>
      </c>
    </row>
    <row r="424" spans="1:10" ht="12.75">
      <c r="A424" s="1425" t="s">
        <v>1360</v>
      </c>
      <c r="B424" s="1425" t="s">
        <v>398</v>
      </c>
      <c r="C424" s="1425" t="s">
        <v>88</v>
      </c>
      <c r="D424" s="1425" t="s">
        <v>1269</v>
      </c>
      <c r="E424" s="1425" t="s">
        <v>1389</v>
      </c>
      <c r="F424" s="1425" t="s">
        <v>1328</v>
      </c>
      <c r="G424" s="1425" t="s">
        <v>1238</v>
      </c>
      <c r="H424" s="1425" t="s">
        <v>1330</v>
      </c>
      <c r="I424" s="1425"/>
      <c r="J424" s="1425" t="s">
        <v>2915</v>
      </c>
    </row>
    <row r="425" spans="1:10" ht="12.75">
      <c r="A425" s="1425" t="s">
        <v>1360</v>
      </c>
      <c r="B425" s="1425" t="s">
        <v>398</v>
      </c>
      <c r="C425" s="1425" t="s">
        <v>88</v>
      </c>
      <c r="D425" s="1425" t="s">
        <v>1269</v>
      </c>
      <c r="E425" s="1425" t="s">
        <v>1389</v>
      </c>
      <c r="F425" s="1425" t="s">
        <v>1328</v>
      </c>
      <c r="G425" s="1425" t="s">
        <v>1238</v>
      </c>
      <c r="H425" s="1425" t="s">
        <v>1331</v>
      </c>
      <c r="I425" s="1425"/>
      <c r="J425" s="1425" t="s">
        <v>2915</v>
      </c>
    </row>
    <row r="426" spans="1:10" ht="12.75">
      <c r="A426" s="1425" t="s">
        <v>1360</v>
      </c>
      <c r="B426" s="1425" t="s">
        <v>398</v>
      </c>
      <c r="C426" s="1425" t="s">
        <v>88</v>
      </c>
      <c r="D426" s="1425" t="s">
        <v>1269</v>
      </c>
      <c r="E426" s="1425" t="s">
        <v>1389</v>
      </c>
      <c r="F426" s="1425" t="s">
        <v>1328</v>
      </c>
      <c r="G426" s="1425" t="s">
        <v>116</v>
      </c>
      <c r="H426" s="1425" t="s">
        <v>1329</v>
      </c>
      <c r="I426" s="1425"/>
      <c r="J426" s="1425" t="s">
        <v>2915</v>
      </c>
    </row>
    <row r="427" spans="1:10" ht="12.75">
      <c r="A427" s="1425" t="s">
        <v>1360</v>
      </c>
      <c r="B427" s="1425" t="s">
        <v>398</v>
      </c>
      <c r="C427" s="1425" t="s">
        <v>88</v>
      </c>
      <c r="D427" s="1425" t="s">
        <v>1269</v>
      </c>
      <c r="E427" s="1425" t="s">
        <v>1389</v>
      </c>
      <c r="F427" s="1425" t="s">
        <v>1328</v>
      </c>
      <c r="G427" s="1425" t="s">
        <v>116</v>
      </c>
      <c r="H427" s="1425" t="s">
        <v>1330</v>
      </c>
      <c r="I427" s="1425"/>
      <c r="J427" s="1425" t="s">
        <v>2915</v>
      </c>
    </row>
    <row r="428" spans="1:10" ht="12.75">
      <c r="A428" s="1425" t="s">
        <v>1360</v>
      </c>
      <c r="B428" s="1425" t="s">
        <v>398</v>
      </c>
      <c r="C428" s="1425" t="s">
        <v>88</v>
      </c>
      <c r="D428" s="1425" t="s">
        <v>1269</v>
      </c>
      <c r="E428" s="1425" t="s">
        <v>1389</v>
      </c>
      <c r="F428" s="1425" t="s">
        <v>1328</v>
      </c>
      <c r="G428" s="1425" t="s">
        <v>116</v>
      </c>
      <c r="H428" s="1425" t="s">
        <v>1331</v>
      </c>
      <c r="I428" s="1425"/>
      <c r="J428" s="1425" t="s">
        <v>2915</v>
      </c>
    </row>
    <row r="429" spans="1:10" ht="12.75">
      <c r="A429" s="1425" t="s">
        <v>1360</v>
      </c>
      <c r="B429" s="1425" t="s">
        <v>1336</v>
      </c>
      <c r="C429" s="1425" t="s">
        <v>390</v>
      </c>
      <c r="D429" s="1425" t="s">
        <v>809</v>
      </c>
      <c r="E429" s="1425" t="s">
        <v>1391</v>
      </c>
      <c r="F429" s="1425" t="s">
        <v>796</v>
      </c>
      <c r="G429" s="1425" t="s">
        <v>115</v>
      </c>
      <c r="H429" s="1425" t="s">
        <v>1263</v>
      </c>
      <c r="I429" s="1425"/>
      <c r="J429" s="1425" t="s">
        <v>2915</v>
      </c>
    </row>
    <row r="430" spans="1:10" ht="12.75">
      <c r="A430" s="1425" t="s">
        <v>1360</v>
      </c>
      <c r="B430" s="1425" t="s">
        <v>1336</v>
      </c>
      <c r="C430" s="1425" t="s">
        <v>390</v>
      </c>
      <c r="D430" s="1425" t="s">
        <v>809</v>
      </c>
      <c r="E430" s="1425" t="s">
        <v>1391</v>
      </c>
      <c r="F430" s="1425" t="s">
        <v>796</v>
      </c>
      <c r="G430" s="1425" t="s">
        <v>115</v>
      </c>
      <c r="H430" s="1425" t="s">
        <v>1265</v>
      </c>
      <c r="I430" s="1425"/>
      <c r="J430" s="1425" t="s">
        <v>2915</v>
      </c>
    </row>
    <row r="431" spans="1:10" ht="12.75">
      <c r="A431" s="1425" t="s">
        <v>1360</v>
      </c>
      <c r="B431" s="1425" t="s">
        <v>1336</v>
      </c>
      <c r="C431" s="1425" t="s">
        <v>390</v>
      </c>
      <c r="D431" s="1425" t="s">
        <v>809</v>
      </c>
      <c r="E431" s="1425" t="s">
        <v>1391</v>
      </c>
      <c r="F431" s="1425" t="s">
        <v>796</v>
      </c>
      <c r="G431" s="1425" t="s">
        <v>115</v>
      </c>
      <c r="H431" s="1425" t="s">
        <v>1267</v>
      </c>
      <c r="I431" s="1425"/>
      <c r="J431" s="1425" t="s">
        <v>2915</v>
      </c>
    </row>
    <row r="432" spans="1:10" ht="12.75">
      <c r="A432" s="1425" t="s">
        <v>1360</v>
      </c>
      <c r="B432" s="1425" t="s">
        <v>1336</v>
      </c>
      <c r="C432" s="1425" t="s">
        <v>390</v>
      </c>
      <c r="D432" s="1425" t="s">
        <v>809</v>
      </c>
      <c r="E432" s="1425" t="s">
        <v>1391</v>
      </c>
      <c r="F432" s="1425" t="s">
        <v>796</v>
      </c>
      <c r="G432" s="1425" t="s">
        <v>116</v>
      </c>
      <c r="H432" s="1425" t="s">
        <v>1266</v>
      </c>
      <c r="I432" s="1425"/>
      <c r="J432" s="1425" t="s">
        <v>2915</v>
      </c>
    </row>
    <row r="433" spans="1:10" ht="12.75">
      <c r="A433" s="1425" t="s">
        <v>1360</v>
      </c>
      <c r="B433" s="1425" t="s">
        <v>1336</v>
      </c>
      <c r="C433" s="1425" t="s">
        <v>390</v>
      </c>
      <c r="D433" s="1425" t="s">
        <v>809</v>
      </c>
      <c r="E433" s="1425" t="s">
        <v>1391</v>
      </c>
      <c r="F433" s="1425" t="s">
        <v>796</v>
      </c>
      <c r="G433" s="1425" t="s">
        <v>116</v>
      </c>
      <c r="H433" s="1425" t="s">
        <v>1267</v>
      </c>
      <c r="I433" s="1425"/>
      <c r="J433" s="1425" t="s">
        <v>2915</v>
      </c>
    </row>
    <row r="434" spans="1:10" ht="12.75">
      <c r="A434" s="1425" t="s">
        <v>1360</v>
      </c>
      <c r="B434" s="1425" t="s">
        <v>1336</v>
      </c>
      <c r="C434" s="1425" t="s">
        <v>390</v>
      </c>
      <c r="D434" s="1425" t="s">
        <v>809</v>
      </c>
      <c r="E434" s="1425" t="s">
        <v>1391</v>
      </c>
      <c r="F434" s="1425" t="s">
        <v>1328</v>
      </c>
      <c r="G434" s="1425" t="s">
        <v>116</v>
      </c>
      <c r="H434" s="1425" t="s">
        <v>1331</v>
      </c>
      <c r="I434" s="1425"/>
      <c r="J434" s="1425" t="s">
        <v>2915</v>
      </c>
    </row>
    <row r="435" spans="1:10" ht="12.75">
      <c r="A435" s="1425" t="s">
        <v>1360</v>
      </c>
      <c r="B435" s="1425" t="s">
        <v>759</v>
      </c>
      <c r="C435" s="1425" t="s">
        <v>390</v>
      </c>
      <c r="D435" s="1425" t="s">
        <v>549</v>
      </c>
      <c r="E435" s="1425" t="s">
        <v>390</v>
      </c>
      <c r="F435" s="1425" t="s">
        <v>796</v>
      </c>
      <c r="G435" s="1425" t="s">
        <v>114</v>
      </c>
      <c r="H435" s="1425" t="s">
        <v>1263</v>
      </c>
      <c r="I435" s="1425"/>
      <c r="J435" s="1425" t="s">
        <v>2915</v>
      </c>
    </row>
    <row r="436" spans="1:10" ht="12.75">
      <c r="A436" s="1425" t="s">
        <v>1360</v>
      </c>
      <c r="B436" s="1425" t="s">
        <v>759</v>
      </c>
      <c r="C436" s="1425" t="s">
        <v>390</v>
      </c>
      <c r="D436" s="1425" t="s">
        <v>549</v>
      </c>
      <c r="E436" s="1425" t="s">
        <v>390</v>
      </c>
      <c r="F436" s="1425" t="s">
        <v>796</v>
      </c>
      <c r="G436" s="1425" t="s">
        <v>114</v>
      </c>
      <c r="H436" s="1425" t="s">
        <v>1264</v>
      </c>
      <c r="I436" s="1425"/>
      <c r="J436" s="1425" t="s">
        <v>2915</v>
      </c>
    </row>
    <row r="437" spans="1:10" ht="12.75">
      <c r="A437" s="1425" t="s">
        <v>1360</v>
      </c>
      <c r="B437" s="1425" t="s">
        <v>759</v>
      </c>
      <c r="C437" s="1425" t="s">
        <v>390</v>
      </c>
      <c r="D437" s="1425" t="s">
        <v>549</v>
      </c>
      <c r="E437" s="1425" t="s">
        <v>390</v>
      </c>
      <c r="F437" s="1425" t="s">
        <v>796</v>
      </c>
      <c r="G437" s="1425" t="s">
        <v>114</v>
      </c>
      <c r="H437" s="1425" t="s">
        <v>1265</v>
      </c>
      <c r="I437" s="1425"/>
      <c r="J437" s="1425" t="s">
        <v>2915</v>
      </c>
    </row>
    <row r="438" spans="1:10" ht="12.75">
      <c r="A438" s="1425" t="s">
        <v>1360</v>
      </c>
      <c r="B438" s="1425" t="s">
        <v>759</v>
      </c>
      <c r="C438" s="1425" t="s">
        <v>390</v>
      </c>
      <c r="D438" s="1425" t="s">
        <v>549</v>
      </c>
      <c r="E438" s="1425" t="s">
        <v>390</v>
      </c>
      <c r="F438" s="1425" t="s">
        <v>796</v>
      </c>
      <c r="G438" s="1425" t="s">
        <v>114</v>
      </c>
      <c r="H438" s="1425" t="s">
        <v>1266</v>
      </c>
      <c r="I438" s="1425"/>
      <c r="J438" s="1425" t="s">
        <v>2915</v>
      </c>
    </row>
    <row r="439" spans="1:10" ht="12.75">
      <c r="A439" s="1425" t="s">
        <v>1360</v>
      </c>
      <c r="B439" s="1425" t="s">
        <v>759</v>
      </c>
      <c r="C439" s="1425" t="s">
        <v>390</v>
      </c>
      <c r="D439" s="1425" t="s">
        <v>549</v>
      </c>
      <c r="E439" s="1425" t="s">
        <v>390</v>
      </c>
      <c r="F439" s="1425" t="s">
        <v>796</v>
      </c>
      <c r="G439" s="1425" t="s">
        <v>114</v>
      </c>
      <c r="H439" s="1425" t="s">
        <v>1267</v>
      </c>
      <c r="I439" s="1425"/>
      <c r="J439" s="1425" t="s">
        <v>2915</v>
      </c>
    </row>
    <row r="440" spans="1:10" ht="12.75">
      <c r="A440" s="1425" t="s">
        <v>1360</v>
      </c>
      <c r="B440" s="1425" t="s">
        <v>759</v>
      </c>
      <c r="C440" s="1425" t="s">
        <v>390</v>
      </c>
      <c r="D440" s="1425" t="s">
        <v>549</v>
      </c>
      <c r="E440" s="1425" t="s">
        <v>390</v>
      </c>
      <c r="F440" s="1425" t="s">
        <v>796</v>
      </c>
      <c r="G440" s="1425" t="s">
        <v>1256</v>
      </c>
      <c r="H440" s="1425" t="s">
        <v>1263</v>
      </c>
      <c r="I440" s="1425"/>
      <c r="J440" s="1425" t="s">
        <v>2915</v>
      </c>
    </row>
    <row r="441" spans="1:10" ht="12.75">
      <c r="A441" s="1425" t="s">
        <v>1360</v>
      </c>
      <c r="B441" s="1425" t="s">
        <v>759</v>
      </c>
      <c r="C441" s="1425" t="s">
        <v>390</v>
      </c>
      <c r="D441" s="1425" t="s">
        <v>549</v>
      </c>
      <c r="E441" s="1425" t="s">
        <v>390</v>
      </c>
      <c r="F441" s="1425" t="s">
        <v>796</v>
      </c>
      <c r="G441" s="1425" t="s">
        <v>1256</v>
      </c>
      <c r="H441" s="1425" t="s">
        <v>1264</v>
      </c>
      <c r="I441" s="1425"/>
      <c r="J441" s="1425" t="s">
        <v>2915</v>
      </c>
    </row>
    <row r="442" spans="1:10" ht="12.75">
      <c r="A442" s="1425" t="s">
        <v>1360</v>
      </c>
      <c r="B442" s="1425" t="s">
        <v>759</v>
      </c>
      <c r="C442" s="1425" t="s">
        <v>390</v>
      </c>
      <c r="D442" s="1425" t="s">
        <v>549</v>
      </c>
      <c r="E442" s="1425" t="s">
        <v>390</v>
      </c>
      <c r="F442" s="1425" t="s">
        <v>796</v>
      </c>
      <c r="G442" s="1425" t="s">
        <v>1256</v>
      </c>
      <c r="H442" s="1425" t="s">
        <v>1265</v>
      </c>
      <c r="I442" s="1425"/>
      <c r="J442" s="1425" t="s">
        <v>2915</v>
      </c>
    </row>
    <row r="443" spans="1:10" ht="12.75">
      <c r="A443" s="1425" t="s">
        <v>1360</v>
      </c>
      <c r="B443" s="1425" t="s">
        <v>759</v>
      </c>
      <c r="C443" s="1425" t="s">
        <v>390</v>
      </c>
      <c r="D443" s="1425" t="s">
        <v>549</v>
      </c>
      <c r="E443" s="1425" t="s">
        <v>390</v>
      </c>
      <c r="F443" s="1425" t="s">
        <v>796</v>
      </c>
      <c r="G443" s="1425" t="s">
        <v>1256</v>
      </c>
      <c r="H443" s="1425" t="s">
        <v>1266</v>
      </c>
      <c r="I443" s="1425"/>
      <c r="J443" s="1425" t="s">
        <v>2915</v>
      </c>
    </row>
    <row r="444" spans="1:10" ht="12.75">
      <c r="A444" s="1425" t="s">
        <v>1360</v>
      </c>
      <c r="B444" s="1425" t="s">
        <v>759</v>
      </c>
      <c r="C444" s="1425" t="s">
        <v>390</v>
      </c>
      <c r="D444" s="1425" t="s">
        <v>549</v>
      </c>
      <c r="E444" s="1425" t="s">
        <v>390</v>
      </c>
      <c r="F444" s="1425" t="s">
        <v>796</v>
      </c>
      <c r="G444" s="1425" t="s">
        <v>1256</v>
      </c>
      <c r="H444" s="1425" t="s">
        <v>1267</v>
      </c>
      <c r="I444" s="1425"/>
      <c r="J444" s="1425" t="s">
        <v>2915</v>
      </c>
    </row>
    <row r="445" spans="1:10" ht="12.75">
      <c r="A445" s="1425" t="s">
        <v>1360</v>
      </c>
      <c r="B445" s="1425" t="s">
        <v>759</v>
      </c>
      <c r="C445" s="1425" t="s">
        <v>390</v>
      </c>
      <c r="D445" s="1425" t="s">
        <v>549</v>
      </c>
      <c r="E445" s="1425" t="s">
        <v>390</v>
      </c>
      <c r="F445" s="1425" t="s">
        <v>796</v>
      </c>
      <c r="G445" s="1425" t="s">
        <v>115</v>
      </c>
      <c r="H445" s="1425" t="s">
        <v>1263</v>
      </c>
      <c r="I445" s="1425"/>
      <c r="J445" s="1425" t="s">
        <v>2915</v>
      </c>
    </row>
    <row r="446" spans="1:10" ht="12.75">
      <c r="A446" s="1425" t="s">
        <v>1360</v>
      </c>
      <c r="B446" s="1425" t="s">
        <v>759</v>
      </c>
      <c r="C446" s="1425" t="s">
        <v>390</v>
      </c>
      <c r="D446" s="1425" t="s">
        <v>549</v>
      </c>
      <c r="E446" s="1425" t="s">
        <v>390</v>
      </c>
      <c r="F446" s="1425" t="s">
        <v>796</v>
      </c>
      <c r="G446" s="1425" t="s">
        <v>115</v>
      </c>
      <c r="H446" s="1425" t="s">
        <v>1264</v>
      </c>
      <c r="I446" s="1425"/>
      <c r="J446" s="1425" t="s">
        <v>2915</v>
      </c>
    </row>
    <row r="447" spans="1:10" ht="12.75">
      <c r="A447" s="1425" t="s">
        <v>1360</v>
      </c>
      <c r="B447" s="1425" t="s">
        <v>759</v>
      </c>
      <c r="C447" s="1425" t="s">
        <v>390</v>
      </c>
      <c r="D447" s="1425" t="s">
        <v>549</v>
      </c>
      <c r="E447" s="1425" t="s">
        <v>390</v>
      </c>
      <c r="F447" s="1425" t="s">
        <v>796</v>
      </c>
      <c r="G447" s="1425" t="s">
        <v>115</v>
      </c>
      <c r="H447" s="1425" t="s">
        <v>1265</v>
      </c>
      <c r="I447" s="1425"/>
      <c r="J447" s="1425" t="s">
        <v>2915</v>
      </c>
    </row>
    <row r="448" spans="1:10" ht="12.75">
      <c r="A448" s="1425" t="s">
        <v>1360</v>
      </c>
      <c r="B448" s="1425" t="s">
        <v>759</v>
      </c>
      <c r="C448" s="1425" t="s">
        <v>390</v>
      </c>
      <c r="D448" s="1425" t="s">
        <v>549</v>
      </c>
      <c r="E448" s="1425" t="s">
        <v>390</v>
      </c>
      <c r="F448" s="1425" t="s">
        <v>796</v>
      </c>
      <c r="G448" s="1425" t="s">
        <v>115</v>
      </c>
      <c r="H448" s="1425" t="s">
        <v>1266</v>
      </c>
      <c r="I448" s="1425"/>
      <c r="J448" s="1425" t="s">
        <v>2915</v>
      </c>
    </row>
    <row r="449" spans="1:10" ht="12.75">
      <c r="A449" s="1425" t="s">
        <v>1360</v>
      </c>
      <c r="B449" s="1425" t="s">
        <v>759</v>
      </c>
      <c r="C449" s="1425" t="s">
        <v>390</v>
      </c>
      <c r="D449" s="1425" t="s">
        <v>549</v>
      </c>
      <c r="E449" s="1425" t="s">
        <v>390</v>
      </c>
      <c r="F449" s="1425" t="s">
        <v>796</v>
      </c>
      <c r="G449" s="1425" t="s">
        <v>115</v>
      </c>
      <c r="H449" s="1425" t="s">
        <v>1267</v>
      </c>
      <c r="I449" s="1425"/>
      <c r="J449" s="1425" t="s">
        <v>2915</v>
      </c>
    </row>
    <row r="450" spans="1:10" ht="12.75">
      <c r="A450" s="1425" t="s">
        <v>1360</v>
      </c>
      <c r="B450" s="1425" t="s">
        <v>759</v>
      </c>
      <c r="C450" s="1425" t="s">
        <v>390</v>
      </c>
      <c r="D450" s="1425" t="s">
        <v>549</v>
      </c>
      <c r="E450" s="1425" t="s">
        <v>390</v>
      </c>
      <c r="F450" s="1425" t="s">
        <v>796</v>
      </c>
      <c r="G450" s="1425" t="s">
        <v>1238</v>
      </c>
      <c r="H450" s="1425" t="s">
        <v>1263</v>
      </c>
      <c r="I450" s="1425"/>
      <c r="J450" s="1425" t="s">
        <v>2915</v>
      </c>
    </row>
    <row r="451" spans="1:10" ht="12.75">
      <c r="A451" s="1425" t="s">
        <v>1360</v>
      </c>
      <c r="B451" s="1425" t="s">
        <v>759</v>
      </c>
      <c r="C451" s="1425" t="s">
        <v>390</v>
      </c>
      <c r="D451" s="1425" t="s">
        <v>549</v>
      </c>
      <c r="E451" s="1425" t="s">
        <v>390</v>
      </c>
      <c r="F451" s="1425" t="s">
        <v>796</v>
      </c>
      <c r="G451" s="1425" t="s">
        <v>1238</v>
      </c>
      <c r="H451" s="1425" t="s">
        <v>1264</v>
      </c>
      <c r="I451" s="1425"/>
      <c r="J451" s="1425" t="s">
        <v>2915</v>
      </c>
    </row>
    <row r="452" spans="1:10" ht="12.75">
      <c r="A452" s="1425" t="s">
        <v>1360</v>
      </c>
      <c r="B452" s="1425" t="s">
        <v>759</v>
      </c>
      <c r="C452" s="1425" t="s">
        <v>390</v>
      </c>
      <c r="D452" s="1425" t="s">
        <v>549</v>
      </c>
      <c r="E452" s="1425" t="s">
        <v>390</v>
      </c>
      <c r="F452" s="1425" t="s">
        <v>796</v>
      </c>
      <c r="G452" s="1425" t="s">
        <v>1238</v>
      </c>
      <c r="H452" s="1425" t="s">
        <v>1265</v>
      </c>
      <c r="I452" s="1425"/>
      <c r="J452" s="1425" t="s">
        <v>2915</v>
      </c>
    </row>
    <row r="453" spans="1:10" ht="12.75">
      <c r="A453" s="1425" t="s">
        <v>1360</v>
      </c>
      <c r="B453" s="1425" t="s">
        <v>759</v>
      </c>
      <c r="C453" s="1425" t="s">
        <v>390</v>
      </c>
      <c r="D453" s="1425" t="s">
        <v>549</v>
      </c>
      <c r="E453" s="1425" t="s">
        <v>390</v>
      </c>
      <c r="F453" s="1425" t="s">
        <v>796</v>
      </c>
      <c r="G453" s="1425" t="s">
        <v>1238</v>
      </c>
      <c r="H453" s="1425" t="s">
        <v>1266</v>
      </c>
      <c r="I453" s="1425"/>
      <c r="J453" s="1425" t="s">
        <v>2915</v>
      </c>
    </row>
    <row r="454" spans="1:10" ht="12.75">
      <c r="A454" s="1425" t="s">
        <v>1360</v>
      </c>
      <c r="B454" s="1425" t="s">
        <v>759</v>
      </c>
      <c r="C454" s="1425" t="s">
        <v>390</v>
      </c>
      <c r="D454" s="1425" t="s">
        <v>549</v>
      </c>
      <c r="E454" s="1425" t="s">
        <v>390</v>
      </c>
      <c r="F454" s="1425" t="s">
        <v>796</v>
      </c>
      <c r="G454" s="1425" t="s">
        <v>1238</v>
      </c>
      <c r="H454" s="1425" t="s">
        <v>1267</v>
      </c>
      <c r="I454" s="1425"/>
      <c r="J454" s="1425" t="s">
        <v>2915</v>
      </c>
    </row>
    <row r="455" spans="1:10" ht="12.75">
      <c r="A455" s="1425" t="s">
        <v>1360</v>
      </c>
      <c r="B455" s="1425" t="s">
        <v>759</v>
      </c>
      <c r="C455" s="1425" t="s">
        <v>390</v>
      </c>
      <c r="D455" s="1425" t="s">
        <v>549</v>
      </c>
      <c r="E455" s="1425" t="s">
        <v>390</v>
      </c>
      <c r="F455" s="1425" t="s">
        <v>796</v>
      </c>
      <c r="G455" s="1425" t="s">
        <v>116</v>
      </c>
      <c r="H455" s="1425" t="s">
        <v>1263</v>
      </c>
      <c r="I455" s="1425"/>
      <c r="J455" s="1425" t="s">
        <v>2915</v>
      </c>
    </row>
    <row r="456" spans="1:10" ht="12.75">
      <c r="A456" s="1425" t="s">
        <v>1360</v>
      </c>
      <c r="B456" s="1425" t="s">
        <v>759</v>
      </c>
      <c r="C456" s="1425" t="s">
        <v>390</v>
      </c>
      <c r="D456" s="1425" t="s">
        <v>549</v>
      </c>
      <c r="E456" s="1425" t="s">
        <v>390</v>
      </c>
      <c r="F456" s="1425" t="s">
        <v>796</v>
      </c>
      <c r="G456" s="1425" t="s">
        <v>116</v>
      </c>
      <c r="H456" s="1425" t="s">
        <v>1264</v>
      </c>
      <c r="I456" s="1425"/>
      <c r="J456" s="1425" t="s">
        <v>2915</v>
      </c>
    </row>
    <row r="457" spans="1:10" ht="12.75">
      <c r="A457" s="1425" t="s">
        <v>1360</v>
      </c>
      <c r="B457" s="1425" t="s">
        <v>759</v>
      </c>
      <c r="C457" s="1425" t="s">
        <v>390</v>
      </c>
      <c r="D457" s="1425" t="s">
        <v>549</v>
      </c>
      <c r="E457" s="1425" t="s">
        <v>390</v>
      </c>
      <c r="F457" s="1425" t="s">
        <v>796</v>
      </c>
      <c r="G457" s="1425" t="s">
        <v>116</v>
      </c>
      <c r="H457" s="1425" t="s">
        <v>1265</v>
      </c>
      <c r="I457" s="1425"/>
      <c r="J457" s="1425" t="s">
        <v>2915</v>
      </c>
    </row>
    <row r="458" spans="1:10" ht="12.75">
      <c r="A458" s="1425" t="s">
        <v>1360</v>
      </c>
      <c r="B458" s="1425" t="s">
        <v>759</v>
      </c>
      <c r="C458" s="1425" t="s">
        <v>390</v>
      </c>
      <c r="D458" s="1425" t="s">
        <v>549</v>
      </c>
      <c r="E458" s="1425" t="s">
        <v>390</v>
      </c>
      <c r="F458" s="1425" t="s">
        <v>796</v>
      </c>
      <c r="G458" s="1425" t="s">
        <v>116</v>
      </c>
      <c r="H458" s="1425" t="s">
        <v>1266</v>
      </c>
      <c r="I458" s="1425"/>
      <c r="J458" s="1425" t="s">
        <v>2915</v>
      </c>
    </row>
    <row r="459" spans="1:10" ht="12.75">
      <c r="A459" s="1425" t="s">
        <v>1360</v>
      </c>
      <c r="B459" s="1425" t="s">
        <v>759</v>
      </c>
      <c r="C459" s="1425" t="s">
        <v>390</v>
      </c>
      <c r="D459" s="1425" t="s">
        <v>549</v>
      </c>
      <c r="E459" s="1425" t="s">
        <v>390</v>
      </c>
      <c r="F459" s="1425" t="s">
        <v>796</v>
      </c>
      <c r="G459" s="1425" t="s">
        <v>116</v>
      </c>
      <c r="H459" s="1425" t="s">
        <v>1267</v>
      </c>
      <c r="I459" s="1425"/>
      <c r="J459" s="1425" t="s">
        <v>2915</v>
      </c>
    </row>
    <row r="460" spans="1:10" ht="12.75">
      <c r="A460" s="1425" t="s">
        <v>1360</v>
      </c>
      <c r="B460" s="1425" t="s">
        <v>759</v>
      </c>
      <c r="C460" s="1425" t="s">
        <v>390</v>
      </c>
      <c r="D460" s="1425" t="s">
        <v>549</v>
      </c>
      <c r="E460" s="1425" t="s">
        <v>390</v>
      </c>
      <c r="F460" s="1425" t="s">
        <v>1328</v>
      </c>
      <c r="G460" s="1425" t="s">
        <v>114</v>
      </c>
      <c r="H460" s="1425" t="s">
        <v>1329</v>
      </c>
      <c r="I460" s="1425"/>
      <c r="J460" s="1425" t="s">
        <v>2915</v>
      </c>
    </row>
    <row r="461" spans="1:10" ht="12.75">
      <c r="A461" s="1425" t="s">
        <v>1360</v>
      </c>
      <c r="B461" s="1425" t="s">
        <v>759</v>
      </c>
      <c r="C461" s="1425" t="s">
        <v>390</v>
      </c>
      <c r="D461" s="1425" t="s">
        <v>549</v>
      </c>
      <c r="E461" s="1425" t="s">
        <v>390</v>
      </c>
      <c r="F461" s="1425" t="s">
        <v>1328</v>
      </c>
      <c r="G461" s="1425" t="s">
        <v>114</v>
      </c>
      <c r="H461" s="1425" t="s">
        <v>1330</v>
      </c>
      <c r="I461" s="1425"/>
      <c r="J461" s="1425" t="s">
        <v>2915</v>
      </c>
    </row>
    <row r="462" spans="1:10" ht="12.75">
      <c r="A462" s="1425" t="s">
        <v>1360</v>
      </c>
      <c r="B462" s="1425" t="s">
        <v>759</v>
      </c>
      <c r="C462" s="1425" t="s">
        <v>390</v>
      </c>
      <c r="D462" s="1425" t="s">
        <v>549</v>
      </c>
      <c r="E462" s="1425" t="s">
        <v>390</v>
      </c>
      <c r="F462" s="1425" t="s">
        <v>1328</v>
      </c>
      <c r="G462" s="1425" t="s">
        <v>114</v>
      </c>
      <c r="H462" s="1425" t="s">
        <v>1331</v>
      </c>
      <c r="I462" s="1425"/>
      <c r="J462" s="1425" t="s">
        <v>2915</v>
      </c>
    </row>
    <row r="463" spans="1:10" ht="12.75">
      <c r="A463" s="1425" t="s">
        <v>1360</v>
      </c>
      <c r="B463" s="1425" t="s">
        <v>759</v>
      </c>
      <c r="C463" s="1425" t="s">
        <v>390</v>
      </c>
      <c r="D463" s="1425" t="s">
        <v>549</v>
      </c>
      <c r="E463" s="1425" t="s">
        <v>390</v>
      </c>
      <c r="F463" s="1425" t="s">
        <v>1328</v>
      </c>
      <c r="G463" s="1425" t="s">
        <v>1256</v>
      </c>
      <c r="H463" s="1425" t="s">
        <v>1329</v>
      </c>
      <c r="I463" s="1425"/>
      <c r="J463" s="1425" t="s">
        <v>2915</v>
      </c>
    </row>
    <row r="464" spans="1:10" ht="12.75">
      <c r="A464" s="1425" t="s">
        <v>1360</v>
      </c>
      <c r="B464" s="1425" t="s">
        <v>759</v>
      </c>
      <c r="C464" s="1425" t="s">
        <v>390</v>
      </c>
      <c r="D464" s="1425" t="s">
        <v>549</v>
      </c>
      <c r="E464" s="1425" t="s">
        <v>390</v>
      </c>
      <c r="F464" s="1425" t="s">
        <v>1328</v>
      </c>
      <c r="G464" s="1425" t="s">
        <v>1256</v>
      </c>
      <c r="H464" s="1425" t="s">
        <v>1330</v>
      </c>
      <c r="I464" s="1425"/>
      <c r="J464" s="1425" t="s">
        <v>2915</v>
      </c>
    </row>
    <row r="465" spans="1:10" ht="12.75">
      <c r="A465" s="1425" t="s">
        <v>1360</v>
      </c>
      <c r="B465" s="1425" t="s">
        <v>759</v>
      </c>
      <c r="C465" s="1425" t="s">
        <v>390</v>
      </c>
      <c r="D465" s="1425" t="s">
        <v>549</v>
      </c>
      <c r="E465" s="1425" t="s">
        <v>390</v>
      </c>
      <c r="F465" s="1425" t="s">
        <v>1328</v>
      </c>
      <c r="G465" s="1425" t="s">
        <v>1256</v>
      </c>
      <c r="H465" s="1425" t="s">
        <v>1331</v>
      </c>
      <c r="I465" s="1425"/>
      <c r="J465" s="1425" t="s">
        <v>2915</v>
      </c>
    </row>
    <row r="466" spans="1:10" ht="12.75">
      <c r="A466" s="1425" t="s">
        <v>1360</v>
      </c>
      <c r="B466" s="1425" t="s">
        <v>759</v>
      </c>
      <c r="C466" s="1425" t="s">
        <v>390</v>
      </c>
      <c r="D466" s="1425" t="s">
        <v>549</v>
      </c>
      <c r="E466" s="1425" t="s">
        <v>390</v>
      </c>
      <c r="F466" s="1425" t="s">
        <v>1328</v>
      </c>
      <c r="G466" s="1425" t="s">
        <v>115</v>
      </c>
      <c r="H466" s="1425" t="s">
        <v>1329</v>
      </c>
      <c r="I466" s="1425"/>
      <c r="J466" s="1425" t="s">
        <v>2915</v>
      </c>
    </row>
    <row r="467" spans="1:10" ht="12.75">
      <c r="A467" s="1425" t="s">
        <v>1360</v>
      </c>
      <c r="B467" s="1425" t="s">
        <v>759</v>
      </c>
      <c r="C467" s="1425" t="s">
        <v>390</v>
      </c>
      <c r="D467" s="1425" t="s">
        <v>549</v>
      </c>
      <c r="E467" s="1425" t="s">
        <v>390</v>
      </c>
      <c r="F467" s="1425" t="s">
        <v>1328</v>
      </c>
      <c r="G467" s="1425" t="s">
        <v>115</v>
      </c>
      <c r="H467" s="1425" t="s">
        <v>1330</v>
      </c>
      <c r="I467" s="1425"/>
      <c r="J467" s="1425" t="s">
        <v>2915</v>
      </c>
    </row>
    <row r="468" spans="1:10" ht="12.75">
      <c r="A468" s="1425" t="s">
        <v>1360</v>
      </c>
      <c r="B468" s="1425" t="s">
        <v>759</v>
      </c>
      <c r="C468" s="1425" t="s">
        <v>390</v>
      </c>
      <c r="D468" s="1425" t="s">
        <v>549</v>
      </c>
      <c r="E468" s="1425" t="s">
        <v>390</v>
      </c>
      <c r="F468" s="1425" t="s">
        <v>1328</v>
      </c>
      <c r="G468" s="1425" t="s">
        <v>115</v>
      </c>
      <c r="H468" s="1425" t="s">
        <v>1331</v>
      </c>
      <c r="I468" s="1425"/>
      <c r="J468" s="1425" t="s">
        <v>2915</v>
      </c>
    </row>
    <row r="469" spans="1:10" ht="12.75">
      <c r="A469" s="1425" t="s">
        <v>1360</v>
      </c>
      <c r="B469" s="1425" t="s">
        <v>759</v>
      </c>
      <c r="C469" s="1425" t="s">
        <v>390</v>
      </c>
      <c r="D469" s="1425" t="s">
        <v>549</v>
      </c>
      <c r="E469" s="1425" t="s">
        <v>390</v>
      </c>
      <c r="F469" s="1425" t="s">
        <v>1328</v>
      </c>
      <c r="G469" s="1425" t="s">
        <v>1238</v>
      </c>
      <c r="H469" s="1425" t="s">
        <v>1329</v>
      </c>
      <c r="I469" s="1425"/>
      <c r="J469" s="1425" t="s">
        <v>2915</v>
      </c>
    </row>
    <row r="470" spans="1:10" ht="12.75">
      <c r="A470" s="1425" t="s">
        <v>1360</v>
      </c>
      <c r="B470" s="1425" t="s">
        <v>759</v>
      </c>
      <c r="C470" s="1425" t="s">
        <v>390</v>
      </c>
      <c r="D470" s="1425" t="s">
        <v>549</v>
      </c>
      <c r="E470" s="1425" t="s">
        <v>390</v>
      </c>
      <c r="F470" s="1425" t="s">
        <v>1328</v>
      </c>
      <c r="G470" s="1425" t="s">
        <v>1238</v>
      </c>
      <c r="H470" s="1425" t="s">
        <v>1330</v>
      </c>
      <c r="I470" s="1425"/>
      <c r="J470" s="1425" t="s">
        <v>2915</v>
      </c>
    </row>
    <row r="471" spans="1:10" ht="12.75">
      <c r="A471" s="1425" t="s">
        <v>1360</v>
      </c>
      <c r="B471" s="1425" t="s">
        <v>759</v>
      </c>
      <c r="C471" s="1425" t="s">
        <v>390</v>
      </c>
      <c r="D471" s="1425" t="s">
        <v>549</v>
      </c>
      <c r="E471" s="1425" t="s">
        <v>390</v>
      </c>
      <c r="F471" s="1425" t="s">
        <v>1328</v>
      </c>
      <c r="G471" s="1425" t="s">
        <v>1238</v>
      </c>
      <c r="H471" s="1425" t="s">
        <v>1331</v>
      </c>
      <c r="I471" s="1425"/>
      <c r="J471" s="1425" t="s">
        <v>2915</v>
      </c>
    </row>
    <row r="472" spans="1:10" ht="12.75">
      <c r="A472" s="1425" t="s">
        <v>1360</v>
      </c>
      <c r="B472" s="1425" t="s">
        <v>759</v>
      </c>
      <c r="C472" s="1425" t="s">
        <v>390</v>
      </c>
      <c r="D472" s="1425" t="s">
        <v>549</v>
      </c>
      <c r="E472" s="1425" t="s">
        <v>390</v>
      </c>
      <c r="F472" s="1425" t="s">
        <v>1328</v>
      </c>
      <c r="G472" s="1425" t="s">
        <v>116</v>
      </c>
      <c r="H472" s="1425" t="s">
        <v>1329</v>
      </c>
      <c r="I472" s="1425"/>
      <c r="J472" s="1425" t="s">
        <v>2915</v>
      </c>
    </row>
    <row r="473" spans="1:10" ht="12.75">
      <c r="A473" s="1425" t="s">
        <v>1360</v>
      </c>
      <c r="B473" s="1425" t="s">
        <v>759</v>
      </c>
      <c r="C473" s="1425" t="s">
        <v>390</v>
      </c>
      <c r="D473" s="1425" t="s">
        <v>549</v>
      </c>
      <c r="E473" s="1425" t="s">
        <v>390</v>
      </c>
      <c r="F473" s="1425" t="s">
        <v>1328</v>
      </c>
      <c r="G473" s="1425" t="s">
        <v>116</v>
      </c>
      <c r="H473" s="1425" t="s">
        <v>1330</v>
      </c>
      <c r="I473" s="1425"/>
      <c r="J473" s="1425" t="s">
        <v>2915</v>
      </c>
    </row>
    <row r="474" spans="1:10" ht="12.75">
      <c r="A474" s="1425" t="s">
        <v>1360</v>
      </c>
      <c r="B474" s="1425" t="s">
        <v>759</v>
      </c>
      <c r="C474" s="1425" t="s">
        <v>390</v>
      </c>
      <c r="D474" s="1425" t="s">
        <v>549</v>
      </c>
      <c r="E474" s="1425" t="s">
        <v>390</v>
      </c>
      <c r="F474" s="1425" t="s">
        <v>1328</v>
      </c>
      <c r="G474" s="1425" t="s">
        <v>116</v>
      </c>
      <c r="H474" s="1425" t="s">
        <v>1331</v>
      </c>
      <c r="I474" s="1425"/>
      <c r="J474" s="1425" t="s">
        <v>2915</v>
      </c>
    </row>
    <row r="475" spans="1:10" ht="12.75">
      <c r="A475" s="1425" t="s">
        <v>1360</v>
      </c>
      <c r="B475" s="1425" t="s">
        <v>759</v>
      </c>
      <c r="C475" s="1425" t="s">
        <v>390</v>
      </c>
      <c r="D475" s="1425" t="s">
        <v>549</v>
      </c>
      <c r="E475" s="1425" t="s">
        <v>1392</v>
      </c>
      <c r="F475" s="1425" t="s">
        <v>796</v>
      </c>
      <c r="G475" s="1425" t="s">
        <v>114</v>
      </c>
      <c r="H475" s="1425" t="s">
        <v>1263</v>
      </c>
      <c r="I475" s="1425"/>
      <c r="J475" s="1425" t="s">
        <v>2915</v>
      </c>
    </row>
    <row r="476" spans="1:10" ht="12.75">
      <c r="A476" s="1425" t="s">
        <v>1360</v>
      </c>
      <c r="B476" s="1425" t="s">
        <v>759</v>
      </c>
      <c r="C476" s="1425" t="s">
        <v>390</v>
      </c>
      <c r="D476" s="1425" t="s">
        <v>549</v>
      </c>
      <c r="E476" s="1425" t="s">
        <v>1392</v>
      </c>
      <c r="F476" s="1425" t="s">
        <v>796</v>
      </c>
      <c r="G476" s="1425" t="s">
        <v>114</v>
      </c>
      <c r="H476" s="1425" t="s">
        <v>1264</v>
      </c>
      <c r="I476" s="1425"/>
      <c r="J476" s="1425" t="s">
        <v>2915</v>
      </c>
    </row>
    <row r="477" spans="1:10" ht="12.75">
      <c r="A477" s="1425" t="s">
        <v>1360</v>
      </c>
      <c r="B477" s="1425" t="s">
        <v>759</v>
      </c>
      <c r="C477" s="1425" t="s">
        <v>390</v>
      </c>
      <c r="D477" s="1425" t="s">
        <v>549</v>
      </c>
      <c r="E477" s="1425" t="s">
        <v>1392</v>
      </c>
      <c r="F477" s="1425" t="s">
        <v>796</v>
      </c>
      <c r="G477" s="1425" t="s">
        <v>114</v>
      </c>
      <c r="H477" s="1425" t="s">
        <v>1265</v>
      </c>
      <c r="I477" s="1425"/>
      <c r="J477" s="1425" t="s">
        <v>2915</v>
      </c>
    </row>
    <row r="478" spans="1:10" ht="12.75">
      <c r="A478" s="1425" t="s">
        <v>1360</v>
      </c>
      <c r="B478" s="1425" t="s">
        <v>759</v>
      </c>
      <c r="C478" s="1425" t="s">
        <v>390</v>
      </c>
      <c r="D478" s="1425" t="s">
        <v>549</v>
      </c>
      <c r="E478" s="1425" t="s">
        <v>1392</v>
      </c>
      <c r="F478" s="1425" t="s">
        <v>796</v>
      </c>
      <c r="G478" s="1425" t="s">
        <v>114</v>
      </c>
      <c r="H478" s="1425" t="s">
        <v>1266</v>
      </c>
      <c r="I478" s="1425"/>
      <c r="J478" s="1425" t="s">
        <v>2915</v>
      </c>
    </row>
    <row r="479" spans="1:10" ht="12.75">
      <c r="A479" s="1425" t="s">
        <v>1360</v>
      </c>
      <c r="B479" s="1425" t="s">
        <v>759</v>
      </c>
      <c r="C479" s="1425" t="s">
        <v>390</v>
      </c>
      <c r="D479" s="1425" t="s">
        <v>549</v>
      </c>
      <c r="E479" s="1425" t="s">
        <v>1392</v>
      </c>
      <c r="F479" s="1425" t="s">
        <v>796</v>
      </c>
      <c r="G479" s="1425" t="s">
        <v>114</v>
      </c>
      <c r="H479" s="1425" t="s">
        <v>1267</v>
      </c>
      <c r="I479" s="1425"/>
      <c r="J479" s="1425" t="s">
        <v>2915</v>
      </c>
    </row>
    <row r="480" spans="1:10" ht="12.75">
      <c r="A480" s="1425" t="s">
        <v>1360</v>
      </c>
      <c r="B480" s="1425" t="s">
        <v>759</v>
      </c>
      <c r="C480" s="1425" t="s">
        <v>390</v>
      </c>
      <c r="D480" s="1425" t="s">
        <v>549</v>
      </c>
      <c r="E480" s="1425" t="s">
        <v>1392</v>
      </c>
      <c r="F480" s="1425" t="s">
        <v>796</v>
      </c>
      <c r="G480" s="1425" t="s">
        <v>115</v>
      </c>
      <c r="H480" s="1425" t="s">
        <v>1263</v>
      </c>
      <c r="I480" s="1425"/>
      <c r="J480" s="1425" t="s">
        <v>2915</v>
      </c>
    </row>
    <row r="481" spans="1:10" ht="12.75">
      <c r="A481" s="1425" t="s">
        <v>1360</v>
      </c>
      <c r="B481" s="1425" t="s">
        <v>759</v>
      </c>
      <c r="C481" s="1425" t="s">
        <v>390</v>
      </c>
      <c r="D481" s="1425" t="s">
        <v>549</v>
      </c>
      <c r="E481" s="1425" t="s">
        <v>1392</v>
      </c>
      <c r="F481" s="1425" t="s">
        <v>796</v>
      </c>
      <c r="G481" s="1425" t="s">
        <v>115</v>
      </c>
      <c r="H481" s="1425" t="s">
        <v>1264</v>
      </c>
      <c r="I481" s="1425"/>
      <c r="J481" s="1425" t="s">
        <v>2915</v>
      </c>
    </row>
    <row r="482" spans="1:10" ht="12.75">
      <c r="A482" s="1425" t="s">
        <v>1360</v>
      </c>
      <c r="B482" s="1425" t="s">
        <v>759</v>
      </c>
      <c r="C482" s="1425" t="s">
        <v>390</v>
      </c>
      <c r="D482" s="1425" t="s">
        <v>549</v>
      </c>
      <c r="E482" s="1425" t="s">
        <v>1392</v>
      </c>
      <c r="F482" s="1425" t="s">
        <v>796</v>
      </c>
      <c r="G482" s="1425" t="s">
        <v>115</v>
      </c>
      <c r="H482" s="1425" t="s">
        <v>1265</v>
      </c>
      <c r="I482" s="1425"/>
      <c r="J482" s="1425" t="s">
        <v>2915</v>
      </c>
    </row>
    <row r="483" spans="1:10" ht="12.75">
      <c r="A483" s="1425" t="s">
        <v>1360</v>
      </c>
      <c r="B483" s="1425" t="s">
        <v>759</v>
      </c>
      <c r="C483" s="1425" t="s">
        <v>390</v>
      </c>
      <c r="D483" s="1425" t="s">
        <v>549</v>
      </c>
      <c r="E483" s="1425" t="s">
        <v>1392</v>
      </c>
      <c r="F483" s="1425" t="s">
        <v>796</v>
      </c>
      <c r="G483" s="1425" t="s">
        <v>115</v>
      </c>
      <c r="H483" s="1425" t="s">
        <v>1266</v>
      </c>
      <c r="I483" s="1425"/>
      <c r="J483" s="1425" t="s">
        <v>2915</v>
      </c>
    </row>
    <row r="484" spans="1:10" ht="12.75">
      <c r="A484" s="1425" t="s">
        <v>1360</v>
      </c>
      <c r="B484" s="1425" t="s">
        <v>759</v>
      </c>
      <c r="C484" s="1425" t="s">
        <v>390</v>
      </c>
      <c r="D484" s="1425" t="s">
        <v>549</v>
      </c>
      <c r="E484" s="1425" t="s">
        <v>1392</v>
      </c>
      <c r="F484" s="1425" t="s">
        <v>796</v>
      </c>
      <c r="G484" s="1425" t="s">
        <v>115</v>
      </c>
      <c r="H484" s="1425" t="s">
        <v>1267</v>
      </c>
      <c r="I484" s="1425"/>
      <c r="J484" s="1425" t="s">
        <v>2915</v>
      </c>
    </row>
    <row r="485" spans="1:10" ht="12.75">
      <c r="A485" s="1425" t="s">
        <v>1360</v>
      </c>
      <c r="B485" s="1425" t="s">
        <v>759</v>
      </c>
      <c r="C485" s="1425" t="s">
        <v>390</v>
      </c>
      <c r="D485" s="1425" t="s">
        <v>549</v>
      </c>
      <c r="E485" s="1425" t="s">
        <v>1392</v>
      </c>
      <c r="F485" s="1425" t="s">
        <v>796</v>
      </c>
      <c r="G485" s="1425" t="s">
        <v>1238</v>
      </c>
      <c r="H485" s="1425" t="s">
        <v>1263</v>
      </c>
      <c r="I485" s="1425"/>
      <c r="J485" s="1425" t="s">
        <v>2915</v>
      </c>
    </row>
    <row r="486" spans="1:10" ht="12.75">
      <c r="A486" s="1425" t="s">
        <v>1360</v>
      </c>
      <c r="B486" s="1425" t="s">
        <v>759</v>
      </c>
      <c r="C486" s="1425" t="s">
        <v>390</v>
      </c>
      <c r="D486" s="1425" t="s">
        <v>549</v>
      </c>
      <c r="E486" s="1425" t="s">
        <v>1392</v>
      </c>
      <c r="F486" s="1425" t="s">
        <v>796</v>
      </c>
      <c r="G486" s="1425" t="s">
        <v>1238</v>
      </c>
      <c r="H486" s="1425" t="s">
        <v>1264</v>
      </c>
      <c r="I486" s="1425"/>
      <c r="J486" s="1425" t="s">
        <v>2915</v>
      </c>
    </row>
    <row r="487" spans="1:10" ht="12.75">
      <c r="A487" s="1425" t="s">
        <v>1360</v>
      </c>
      <c r="B487" s="1425" t="s">
        <v>759</v>
      </c>
      <c r="C487" s="1425" t="s">
        <v>390</v>
      </c>
      <c r="D487" s="1425" t="s">
        <v>549</v>
      </c>
      <c r="E487" s="1425" t="s">
        <v>1392</v>
      </c>
      <c r="F487" s="1425" t="s">
        <v>796</v>
      </c>
      <c r="G487" s="1425" t="s">
        <v>1238</v>
      </c>
      <c r="H487" s="1425" t="s">
        <v>1265</v>
      </c>
      <c r="I487" s="1425"/>
      <c r="J487" s="1425" t="s">
        <v>2915</v>
      </c>
    </row>
    <row r="488" spans="1:10" ht="12.75">
      <c r="A488" s="1425" t="s">
        <v>1360</v>
      </c>
      <c r="B488" s="1425" t="s">
        <v>759</v>
      </c>
      <c r="C488" s="1425" t="s">
        <v>390</v>
      </c>
      <c r="D488" s="1425" t="s">
        <v>549</v>
      </c>
      <c r="E488" s="1425" t="s">
        <v>1392</v>
      </c>
      <c r="F488" s="1425" t="s">
        <v>796</v>
      </c>
      <c r="G488" s="1425" t="s">
        <v>1238</v>
      </c>
      <c r="H488" s="1425" t="s">
        <v>1266</v>
      </c>
      <c r="I488" s="1425"/>
      <c r="J488" s="1425" t="s">
        <v>2915</v>
      </c>
    </row>
    <row r="489" spans="1:10" ht="12.75">
      <c r="A489" s="1425" t="s">
        <v>1360</v>
      </c>
      <c r="B489" s="1425" t="s">
        <v>759</v>
      </c>
      <c r="C489" s="1425" t="s">
        <v>390</v>
      </c>
      <c r="D489" s="1425" t="s">
        <v>549</v>
      </c>
      <c r="E489" s="1425" t="s">
        <v>1392</v>
      </c>
      <c r="F489" s="1425" t="s">
        <v>796</v>
      </c>
      <c r="G489" s="1425" t="s">
        <v>1238</v>
      </c>
      <c r="H489" s="1425" t="s">
        <v>1267</v>
      </c>
      <c r="I489" s="1425"/>
      <c r="J489" s="1425" t="s">
        <v>2915</v>
      </c>
    </row>
    <row r="490" spans="1:10" ht="12.75">
      <c r="A490" s="1425" t="s">
        <v>1360</v>
      </c>
      <c r="B490" s="1425" t="s">
        <v>759</v>
      </c>
      <c r="C490" s="1425" t="s">
        <v>390</v>
      </c>
      <c r="D490" s="1425" t="s">
        <v>549</v>
      </c>
      <c r="E490" s="1425" t="s">
        <v>1392</v>
      </c>
      <c r="F490" s="1425" t="s">
        <v>796</v>
      </c>
      <c r="G490" s="1425" t="s">
        <v>116</v>
      </c>
      <c r="H490" s="1425" t="s">
        <v>1263</v>
      </c>
      <c r="I490" s="1425"/>
      <c r="J490" s="1425" t="s">
        <v>2915</v>
      </c>
    </row>
    <row r="491" spans="1:10" ht="12.75">
      <c r="A491" s="1425" t="s">
        <v>1360</v>
      </c>
      <c r="B491" s="1425" t="s">
        <v>759</v>
      </c>
      <c r="C491" s="1425" t="s">
        <v>390</v>
      </c>
      <c r="D491" s="1425" t="s">
        <v>549</v>
      </c>
      <c r="E491" s="1425" t="s">
        <v>1392</v>
      </c>
      <c r="F491" s="1425" t="s">
        <v>796</v>
      </c>
      <c r="G491" s="1425" t="s">
        <v>116</v>
      </c>
      <c r="H491" s="1425" t="s">
        <v>1264</v>
      </c>
      <c r="I491" s="1425"/>
      <c r="J491" s="1425" t="s">
        <v>2915</v>
      </c>
    </row>
    <row r="492" spans="1:10" ht="12.75">
      <c r="A492" s="1425" t="s">
        <v>1360</v>
      </c>
      <c r="B492" s="1425" t="s">
        <v>759</v>
      </c>
      <c r="C492" s="1425" t="s">
        <v>390</v>
      </c>
      <c r="D492" s="1425" t="s">
        <v>549</v>
      </c>
      <c r="E492" s="1425" t="s">
        <v>1392</v>
      </c>
      <c r="F492" s="1425" t="s">
        <v>796</v>
      </c>
      <c r="G492" s="1425" t="s">
        <v>116</v>
      </c>
      <c r="H492" s="1425" t="s">
        <v>1265</v>
      </c>
      <c r="I492" s="1425"/>
      <c r="J492" s="1425" t="s">
        <v>2915</v>
      </c>
    </row>
    <row r="493" spans="1:10" ht="12.75">
      <c r="A493" s="1425" t="s">
        <v>1360</v>
      </c>
      <c r="B493" s="1425" t="s">
        <v>759</v>
      </c>
      <c r="C493" s="1425" t="s">
        <v>390</v>
      </c>
      <c r="D493" s="1425" t="s">
        <v>549</v>
      </c>
      <c r="E493" s="1425" t="s">
        <v>1392</v>
      </c>
      <c r="F493" s="1425" t="s">
        <v>796</v>
      </c>
      <c r="G493" s="1425" t="s">
        <v>116</v>
      </c>
      <c r="H493" s="1425" t="s">
        <v>1266</v>
      </c>
      <c r="I493" s="1425"/>
      <c r="J493" s="1425" t="s">
        <v>2915</v>
      </c>
    </row>
    <row r="494" spans="1:10" ht="12.75">
      <c r="A494" s="1425" t="s">
        <v>1360</v>
      </c>
      <c r="B494" s="1425" t="s">
        <v>759</v>
      </c>
      <c r="C494" s="1425" t="s">
        <v>390</v>
      </c>
      <c r="D494" s="1425" t="s">
        <v>549</v>
      </c>
      <c r="E494" s="1425" t="s">
        <v>1392</v>
      </c>
      <c r="F494" s="1425" t="s">
        <v>796</v>
      </c>
      <c r="G494" s="1425" t="s">
        <v>116</v>
      </c>
      <c r="H494" s="1425" t="s">
        <v>1267</v>
      </c>
      <c r="I494" s="1425"/>
      <c r="J494" s="1425" t="s">
        <v>2915</v>
      </c>
    </row>
    <row r="495" spans="1:10" ht="12.75">
      <c r="A495" s="1425" t="s">
        <v>1360</v>
      </c>
      <c r="B495" s="1425" t="s">
        <v>759</v>
      </c>
      <c r="C495" s="1425" t="s">
        <v>390</v>
      </c>
      <c r="D495" s="1425" t="s">
        <v>549</v>
      </c>
      <c r="E495" s="1425" t="s">
        <v>1392</v>
      </c>
      <c r="F495" s="1425" t="s">
        <v>1328</v>
      </c>
      <c r="G495" s="1425" t="s">
        <v>114</v>
      </c>
      <c r="H495" s="1425" t="s">
        <v>1329</v>
      </c>
      <c r="I495" s="1425"/>
      <c r="J495" s="1425" t="s">
        <v>2915</v>
      </c>
    </row>
    <row r="496" spans="1:10" ht="12.75">
      <c r="A496" s="1425" t="s">
        <v>1360</v>
      </c>
      <c r="B496" s="1425" t="s">
        <v>759</v>
      </c>
      <c r="C496" s="1425" t="s">
        <v>390</v>
      </c>
      <c r="D496" s="1425" t="s">
        <v>549</v>
      </c>
      <c r="E496" s="1425" t="s">
        <v>1392</v>
      </c>
      <c r="F496" s="1425" t="s">
        <v>1328</v>
      </c>
      <c r="G496" s="1425" t="s">
        <v>114</v>
      </c>
      <c r="H496" s="1425" t="s">
        <v>1330</v>
      </c>
      <c r="I496" s="1425"/>
      <c r="J496" s="1425" t="s">
        <v>2915</v>
      </c>
    </row>
    <row r="497" spans="1:10" ht="12.75">
      <c r="A497" s="1425" t="s">
        <v>1360</v>
      </c>
      <c r="B497" s="1425" t="s">
        <v>759</v>
      </c>
      <c r="C497" s="1425" t="s">
        <v>390</v>
      </c>
      <c r="D497" s="1425" t="s">
        <v>549</v>
      </c>
      <c r="E497" s="1425" t="s">
        <v>1392</v>
      </c>
      <c r="F497" s="1425" t="s">
        <v>1328</v>
      </c>
      <c r="G497" s="1425" t="s">
        <v>114</v>
      </c>
      <c r="H497" s="1425" t="s">
        <v>1331</v>
      </c>
      <c r="I497" s="1425"/>
      <c r="J497" s="1425" t="s">
        <v>2915</v>
      </c>
    </row>
    <row r="498" spans="1:10" ht="12.75">
      <c r="A498" s="1425" t="s">
        <v>1360</v>
      </c>
      <c r="B498" s="1425" t="s">
        <v>759</v>
      </c>
      <c r="C498" s="1425" t="s">
        <v>390</v>
      </c>
      <c r="D498" s="1425" t="s">
        <v>549</v>
      </c>
      <c r="E498" s="1425" t="s">
        <v>1392</v>
      </c>
      <c r="F498" s="1425" t="s">
        <v>1328</v>
      </c>
      <c r="G498" s="1425" t="s">
        <v>115</v>
      </c>
      <c r="H498" s="1425" t="s">
        <v>1329</v>
      </c>
      <c r="I498" s="1425"/>
      <c r="J498" s="1425" t="s">
        <v>2915</v>
      </c>
    </row>
    <row r="499" spans="1:10" ht="12.75">
      <c r="A499" s="1425" t="s">
        <v>1360</v>
      </c>
      <c r="B499" s="1425" t="s">
        <v>759</v>
      </c>
      <c r="C499" s="1425" t="s">
        <v>390</v>
      </c>
      <c r="D499" s="1425" t="s">
        <v>549</v>
      </c>
      <c r="E499" s="1425" t="s">
        <v>1392</v>
      </c>
      <c r="F499" s="1425" t="s">
        <v>1328</v>
      </c>
      <c r="G499" s="1425" t="s">
        <v>115</v>
      </c>
      <c r="H499" s="1425" t="s">
        <v>1330</v>
      </c>
      <c r="I499" s="1425"/>
      <c r="J499" s="1425" t="s">
        <v>2915</v>
      </c>
    </row>
    <row r="500" spans="1:10" ht="12.75">
      <c r="A500" s="1425" t="s">
        <v>1360</v>
      </c>
      <c r="B500" s="1425" t="s">
        <v>759</v>
      </c>
      <c r="C500" s="1425" t="s">
        <v>390</v>
      </c>
      <c r="D500" s="1425" t="s">
        <v>549</v>
      </c>
      <c r="E500" s="1425" t="s">
        <v>1392</v>
      </c>
      <c r="F500" s="1425" t="s">
        <v>1328</v>
      </c>
      <c r="G500" s="1425" t="s">
        <v>115</v>
      </c>
      <c r="H500" s="1425" t="s">
        <v>1331</v>
      </c>
      <c r="I500" s="1425"/>
      <c r="J500" s="1425" t="s">
        <v>2915</v>
      </c>
    </row>
    <row r="501" spans="1:10" ht="12.75">
      <c r="A501" s="1425" t="s">
        <v>1360</v>
      </c>
      <c r="B501" s="1425" t="s">
        <v>759</v>
      </c>
      <c r="C501" s="1425" t="s">
        <v>390</v>
      </c>
      <c r="D501" s="1425" t="s">
        <v>549</v>
      </c>
      <c r="E501" s="1425" t="s">
        <v>1392</v>
      </c>
      <c r="F501" s="1425" t="s">
        <v>1328</v>
      </c>
      <c r="G501" s="1425" t="s">
        <v>1238</v>
      </c>
      <c r="H501" s="1425" t="s">
        <v>1329</v>
      </c>
      <c r="I501" s="1425"/>
      <c r="J501" s="1425" t="s">
        <v>2915</v>
      </c>
    </row>
    <row r="502" spans="1:10" ht="12.75">
      <c r="A502" s="1425" t="s">
        <v>1360</v>
      </c>
      <c r="B502" s="1425" t="s">
        <v>759</v>
      </c>
      <c r="C502" s="1425" t="s">
        <v>390</v>
      </c>
      <c r="D502" s="1425" t="s">
        <v>549</v>
      </c>
      <c r="E502" s="1425" t="s">
        <v>1392</v>
      </c>
      <c r="F502" s="1425" t="s">
        <v>1328</v>
      </c>
      <c r="G502" s="1425" t="s">
        <v>1238</v>
      </c>
      <c r="H502" s="1425" t="s">
        <v>1330</v>
      </c>
      <c r="I502" s="1425"/>
      <c r="J502" s="1425" t="s">
        <v>2915</v>
      </c>
    </row>
    <row r="503" spans="1:10" ht="12.75">
      <c r="A503" s="1425" t="s">
        <v>1360</v>
      </c>
      <c r="B503" s="1425" t="s">
        <v>759</v>
      </c>
      <c r="C503" s="1425" t="s">
        <v>390</v>
      </c>
      <c r="D503" s="1425" t="s">
        <v>549</v>
      </c>
      <c r="E503" s="1425" t="s">
        <v>1392</v>
      </c>
      <c r="F503" s="1425" t="s">
        <v>1328</v>
      </c>
      <c r="G503" s="1425" t="s">
        <v>1238</v>
      </c>
      <c r="H503" s="1425" t="s">
        <v>1331</v>
      </c>
      <c r="I503" s="1425"/>
      <c r="J503" s="1425" t="s">
        <v>2915</v>
      </c>
    </row>
    <row r="504" spans="1:10" ht="12.75">
      <c r="A504" s="1425" t="s">
        <v>1360</v>
      </c>
      <c r="B504" s="1425" t="s">
        <v>759</v>
      </c>
      <c r="C504" s="1425" t="s">
        <v>390</v>
      </c>
      <c r="D504" s="1425" t="s">
        <v>549</v>
      </c>
      <c r="E504" s="1425" t="s">
        <v>1392</v>
      </c>
      <c r="F504" s="1425" t="s">
        <v>1328</v>
      </c>
      <c r="G504" s="1425" t="s">
        <v>116</v>
      </c>
      <c r="H504" s="1425" t="s">
        <v>1329</v>
      </c>
      <c r="I504" s="1425"/>
      <c r="J504" s="1425" t="s">
        <v>2915</v>
      </c>
    </row>
    <row r="505" spans="1:10" ht="12.75">
      <c r="A505" s="1425" t="s">
        <v>1360</v>
      </c>
      <c r="B505" s="1425" t="s">
        <v>759</v>
      </c>
      <c r="C505" s="1425" t="s">
        <v>390</v>
      </c>
      <c r="D505" s="1425" t="s">
        <v>549</v>
      </c>
      <c r="E505" s="1425" t="s">
        <v>1392</v>
      </c>
      <c r="F505" s="1425" t="s">
        <v>1328</v>
      </c>
      <c r="G505" s="1425" t="s">
        <v>116</v>
      </c>
      <c r="H505" s="1425" t="s">
        <v>1330</v>
      </c>
      <c r="I505" s="1425"/>
      <c r="J505" s="1425" t="s">
        <v>2915</v>
      </c>
    </row>
    <row r="506" spans="1:10" ht="12.75">
      <c r="A506" s="1425" t="s">
        <v>1360</v>
      </c>
      <c r="B506" s="1425" t="s">
        <v>759</v>
      </c>
      <c r="C506" s="1425" t="s">
        <v>390</v>
      </c>
      <c r="D506" s="1425" t="s">
        <v>549</v>
      </c>
      <c r="E506" s="1425" t="s">
        <v>1392</v>
      </c>
      <c r="F506" s="1425" t="s">
        <v>1328</v>
      </c>
      <c r="G506" s="1425" t="s">
        <v>116</v>
      </c>
      <c r="H506" s="1425" t="s">
        <v>1331</v>
      </c>
      <c r="I506" s="1425"/>
      <c r="J506" s="1425" t="s">
        <v>2915</v>
      </c>
    </row>
    <row r="507" spans="1:10" ht="12.75">
      <c r="A507" s="1425" t="s">
        <v>1360</v>
      </c>
      <c r="B507" s="1425" t="s">
        <v>759</v>
      </c>
      <c r="C507" s="1425" t="s">
        <v>390</v>
      </c>
      <c r="D507" s="1425" t="s">
        <v>549</v>
      </c>
      <c r="E507" s="1425" t="s">
        <v>1393</v>
      </c>
      <c r="F507" s="1425" t="s">
        <v>796</v>
      </c>
      <c r="G507" s="1425" t="s">
        <v>114</v>
      </c>
      <c r="H507" s="1425" t="s">
        <v>1263</v>
      </c>
      <c r="I507" s="1425"/>
      <c r="J507" s="1425" t="s">
        <v>2915</v>
      </c>
    </row>
    <row r="508" spans="1:10" ht="12.75">
      <c r="A508" s="1425" t="s">
        <v>1360</v>
      </c>
      <c r="B508" s="1425" t="s">
        <v>759</v>
      </c>
      <c r="C508" s="1425" t="s">
        <v>390</v>
      </c>
      <c r="D508" s="1425" t="s">
        <v>549</v>
      </c>
      <c r="E508" s="1425" t="s">
        <v>1393</v>
      </c>
      <c r="F508" s="1425" t="s">
        <v>796</v>
      </c>
      <c r="G508" s="1425" t="s">
        <v>114</v>
      </c>
      <c r="H508" s="1425" t="s">
        <v>1264</v>
      </c>
      <c r="I508" s="1425"/>
      <c r="J508" s="1425" t="s">
        <v>2915</v>
      </c>
    </row>
    <row r="509" spans="1:10" ht="12.75">
      <c r="A509" s="1425" t="s">
        <v>1360</v>
      </c>
      <c r="B509" s="1425" t="s">
        <v>759</v>
      </c>
      <c r="C509" s="1425" t="s">
        <v>390</v>
      </c>
      <c r="D509" s="1425" t="s">
        <v>549</v>
      </c>
      <c r="E509" s="1425" t="s">
        <v>1393</v>
      </c>
      <c r="F509" s="1425" t="s">
        <v>796</v>
      </c>
      <c r="G509" s="1425" t="s">
        <v>114</v>
      </c>
      <c r="H509" s="1425" t="s">
        <v>1265</v>
      </c>
      <c r="I509" s="1425"/>
      <c r="J509" s="1425" t="s">
        <v>2915</v>
      </c>
    </row>
    <row r="510" spans="1:10" ht="12.75">
      <c r="A510" s="1425" t="s">
        <v>1360</v>
      </c>
      <c r="B510" s="1425" t="s">
        <v>759</v>
      </c>
      <c r="C510" s="1425" t="s">
        <v>390</v>
      </c>
      <c r="D510" s="1425" t="s">
        <v>549</v>
      </c>
      <c r="E510" s="1425" t="s">
        <v>1393</v>
      </c>
      <c r="F510" s="1425" t="s">
        <v>796</v>
      </c>
      <c r="G510" s="1425" t="s">
        <v>114</v>
      </c>
      <c r="H510" s="1425" t="s">
        <v>1266</v>
      </c>
      <c r="I510" s="1425"/>
      <c r="J510" s="1425" t="s">
        <v>2915</v>
      </c>
    </row>
    <row r="511" spans="1:10" ht="12.75">
      <c r="A511" s="1425" t="s">
        <v>1360</v>
      </c>
      <c r="B511" s="1425" t="s">
        <v>759</v>
      </c>
      <c r="C511" s="1425" t="s">
        <v>390</v>
      </c>
      <c r="D511" s="1425" t="s">
        <v>549</v>
      </c>
      <c r="E511" s="1425" t="s">
        <v>1393</v>
      </c>
      <c r="F511" s="1425" t="s">
        <v>796</v>
      </c>
      <c r="G511" s="1425" t="s">
        <v>114</v>
      </c>
      <c r="H511" s="1425" t="s">
        <v>1267</v>
      </c>
      <c r="I511" s="1425"/>
      <c r="J511" s="1425" t="s">
        <v>2915</v>
      </c>
    </row>
    <row r="512" spans="1:10" ht="12.75">
      <c r="A512" s="1425" t="s">
        <v>1360</v>
      </c>
      <c r="B512" s="1425" t="s">
        <v>759</v>
      </c>
      <c r="C512" s="1425" t="s">
        <v>390</v>
      </c>
      <c r="D512" s="1425" t="s">
        <v>549</v>
      </c>
      <c r="E512" s="1425" t="s">
        <v>1393</v>
      </c>
      <c r="F512" s="1425" t="s">
        <v>796</v>
      </c>
      <c r="G512" s="1425" t="s">
        <v>115</v>
      </c>
      <c r="H512" s="1425" t="s">
        <v>1263</v>
      </c>
      <c r="I512" s="1425"/>
      <c r="J512" s="1425" t="s">
        <v>2915</v>
      </c>
    </row>
    <row r="513" spans="1:10" ht="12.75">
      <c r="A513" s="1425" t="s">
        <v>1360</v>
      </c>
      <c r="B513" s="1425" t="s">
        <v>759</v>
      </c>
      <c r="C513" s="1425" t="s">
        <v>390</v>
      </c>
      <c r="D513" s="1425" t="s">
        <v>549</v>
      </c>
      <c r="E513" s="1425" t="s">
        <v>1393</v>
      </c>
      <c r="F513" s="1425" t="s">
        <v>796</v>
      </c>
      <c r="G513" s="1425" t="s">
        <v>115</v>
      </c>
      <c r="H513" s="1425" t="s">
        <v>1264</v>
      </c>
      <c r="I513" s="1425"/>
      <c r="J513" s="1425" t="s">
        <v>2915</v>
      </c>
    </row>
    <row r="514" spans="1:10" ht="12.75">
      <c r="A514" s="1425" t="s">
        <v>1360</v>
      </c>
      <c r="B514" s="1425" t="s">
        <v>759</v>
      </c>
      <c r="C514" s="1425" t="s">
        <v>390</v>
      </c>
      <c r="D514" s="1425" t="s">
        <v>549</v>
      </c>
      <c r="E514" s="1425" t="s">
        <v>1393</v>
      </c>
      <c r="F514" s="1425" t="s">
        <v>796</v>
      </c>
      <c r="G514" s="1425" t="s">
        <v>115</v>
      </c>
      <c r="H514" s="1425" t="s">
        <v>1265</v>
      </c>
      <c r="I514" s="1425"/>
      <c r="J514" s="1425" t="s">
        <v>2915</v>
      </c>
    </row>
    <row r="515" spans="1:10" ht="12.75">
      <c r="A515" s="1425" t="s">
        <v>1360</v>
      </c>
      <c r="B515" s="1425" t="s">
        <v>759</v>
      </c>
      <c r="C515" s="1425" t="s">
        <v>390</v>
      </c>
      <c r="D515" s="1425" t="s">
        <v>549</v>
      </c>
      <c r="E515" s="1425" t="s">
        <v>1393</v>
      </c>
      <c r="F515" s="1425" t="s">
        <v>796</v>
      </c>
      <c r="G515" s="1425" t="s">
        <v>115</v>
      </c>
      <c r="H515" s="1425" t="s">
        <v>1266</v>
      </c>
      <c r="I515" s="1425"/>
      <c r="J515" s="1425" t="s">
        <v>2915</v>
      </c>
    </row>
    <row r="516" spans="1:10" ht="12.75">
      <c r="A516" s="1425" t="s">
        <v>1360</v>
      </c>
      <c r="B516" s="1425" t="s">
        <v>759</v>
      </c>
      <c r="C516" s="1425" t="s">
        <v>390</v>
      </c>
      <c r="D516" s="1425" t="s">
        <v>549</v>
      </c>
      <c r="E516" s="1425" t="s">
        <v>1393</v>
      </c>
      <c r="F516" s="1425" t="s">
        <v>796</v>
      </c>
      <c r="G516" s="1425" t="s">
        <v>115</v>
      </c>
      <c r="H516" s="1425" t="s">
        <v>1267</v>
      </c>
      <c r="I516" s="1425"/>
      <c r="J516" s="1425" t="s">
        <v>2915</v>
      </c>
    </row>
    <row r="517" spans="1:10" ht="12.75">
      <c r="A517" s="1425" t="s">
        <v>1360</v>
      </c>
      <c r="B517" s="1425" t="s">
        <v>759</v>
      </c>
      <c r="C517" s="1425" t="s">
        <v>390</v>
      </c>
      <c r="D517" s="1425" t="s">
        <v>549</v>
      </c>
      <c r="E517" s="1425" t="s">
        <v>1393</v>
      </c>
      <c r="F517" s="1425" t="s">
        <v>796</v>
      </c>
      <c r="G517" s="1425" t="s">
        <v>1238</v>
      </c>
      <c r="H517" s="1425" t="s">
        <v>1263</v>
      </c>
      <c r="I517" s="1425"/>
      <c r="J517" s="1425" t="s">
        <v>2915</v>
      </c>
    </row>
    <row r="518" spans="1:10" ht="12.75">
      <c r="A518" s="1425" t="s">
        <v>1360</v>
      </c>
      <c r="B518" s="1425" t="s">
        <v>759</v>
      </c>
      <c r="C518" s="1425" t="s">
        <v>390</v>
      </c>
      <c r="D518" s="1425" t="s">
        <v>549</v>
      </c>
      <c r="E518" s="1425" t="s">
        <v>1393</v>
      </c>
      <c r="F518" s="1425" t="s">
        <v>796</v>
      </c>
      <c r="G518" s="1425" t="s">
        <v>1238</v>
      </c>
      <c r="H518" s="1425" t="s">
        <v>1264</v>
      </c>
      <c r="I518" s="1425"/>
      <c r="J518" s="1425" t="s">
        <v>2915</v>
      </c>
    </row>
    <row r="519" spans="1:10" ht="12.75">
      <c r="A519" s="1425" t="s">
        <v>1360</v>
      </c>
      <c r="B519" s="1425" t="s">
        <v>759</v>
      </c>
      <c r="C519" s="1425" t="s">
        <v>390</v>
      </c>
      <c r="D519" s="1425" t="s">
        <v>549</v>
      </c>
      <c r="E519" s="1425" t="s">
        <v>1393</v>
      </c>
      <c r="F519" s="1425" t="s">
        <v>796</v>
      </c>
      <c r="G519" s="1425" t="s">
        <v>1238</v>
      </c>
      <c r="H519" s="1425" t="s">
        <v>1265</v>
      </c>
      <c r="I519" s="1425"/>
      <c r="J519" s="1425" t="s">
        <v>2915</v>
      </c>
    </row>
    <row r="520" spans="1:10" ht="12.75">
      <c r="A520" s="1425" t="s">
        <v>1360</v>
      </c>
      <c r="B520" s="1425" t="s">
        <v>759</v>
      </c>
      <c r="C520" s="1425" t="s">
        <v>390</v>
      </c>
      <c r="D520" s="1425" t="s">
        <v>549</v>
      </c>
      <c r="E520" s="1425" t="s">
        <v>1393</v>
      </c>
      <c r="F520" s="1425" t="s">
        <v>796</v>
      </c>
      <c r="G520" s="1425" t="s">
        <v>1238</v>
      </c>
      <c r="H520" s="1425" t="s">
        <v>1266</v>
      </c>
      <c r="I520" s="1425"/>
      <c r="J520" s="1425" t="s">
        <v>2915</v>
      </c>
    </row>
    <row r="521" spans="1:10" ht="12.75">
      <c r="A521" s="1425" t="s">
        <v>1360</v>
      </c>
      <c r="B521" s="1425" t="s">
        <v>759</v>
      </c>
      <c r="C521" s="1425" t="s">
        <v>390</v>
      </c>
      <c r="D521" s="1425" t="s">
        <v>549</v>
      </c>
      <c r="E521" s="1425" t="s">
        <v>1393</v>
      </c>
      <c r="F521" s="1425" t="s">
        <v>796</v>
      </c>
      <c r="G521" s="1425" t="s">
        <v>1238</v>
      </c>
      <c r="H521" s="1425" t="s">
        <v>1267</v>
      </c>
      <c r="I521" s="1425"/>
      <c r="J521" s="1425" t="s">
        <v>2915</v>
      </c>
    </row>
    <row r="522" spans="1:10" ht="12.75">
      <c r="A522" s="1425" t="s">
        <v>1360</v>
      </c>
      <c r="B522" s="1425" t="s">
        <v>759</v>
      </c>
      <c r="C522" s="1425" t="s">
        <v>390</v>
      </c>
      <c r="D522" s="1425" t="s">
        <v>549</v>
      </c>
      <c r="E522" s="1425" t="s">
        <v>1393</v>
      </c>
      <c r="F522" s="1425" t="s">
        <v>796</v>
      </c>
      <c r="G522" s="1425" t="s">
        <v>116</v>
      </c>
      <c r="H522" s="1425" t="s">
        <v>1263</v>
      </c>
      <c r="I522" s="1425"/>
      <c r="J522" s="1425" t="s">
        <v>2915</v>
      </c>
    </row>
    <row r="523" spans="1:10" ht="12.75">
      <c r="A523" s="1425" t="s">
        <v>1360</v>
      </c>
      <c r="B523" s="1425" t="s">
        <v>759</v>
      </c>
      <c r="C523" s="1425" t="s">
        <v>390</v>
      </c>
      <c r="D523" s="1425" t="s">
        <v>549</v>
      </c>
      <c r="E523" s="1425" t="s">
        <v>1393</v>
      </c>
      <c r="F523" s="1425" t="s">
        <v>796</v>
      </c>
      <c r="G523" s="1425" t="s">
        <v>116</v>
      </c>
      <c r="H523" s="1425" t="s">
        <v>1264</v>
      </c>
      <c r="I523" s="1425"/>
      <c r="J523" s="1425" t="s">
        <v>2915</v>
      </c>
    </row>
    <row r="524" spans="1:10" ht="12.75">
      <c r="A524" s="1425" t="s">
        <v>1360</v>
      </c>
      <c r="B524" s="1425" t="s">
        <v>759</v>
      </c>
      <c r="C524" s="1425" t="s">
        <v>390</v>
      </c>
      <c r="D524" s="1425" t="s">
        <v>549</v>
      </c>
      <c r="E524" s="1425" t="s">
        <v>1393</v>
      </c>
      <c r="F524" s="1425" t="s">
        <v>796</v>
      </c>
      <c r="G524" s="1425" t="s">
        <v>116</v>
      </c>
      <c r="H524" s="1425" t="s">
        <v>1265</v>
      </c>
      <c r="I524" s="1425"/>
      <c r="J524" s="1425" t="s">
        <v>2915</v>
      </c>
    </row>
    <row r="525" spans="1:10" ht="12.75">
      <c r="A525" s="1425" t="s">
        <v>1360</v>
      </c>
      <c r="B525" s="1425" t="s">
        <v>759</v>
      </c>
      <c r="C525" s="1425" t="s">
        <v>390</v>
      </c>
      <c r="D525" s="1425" t="s">
        <v>549</v>
      </c>
      <c r="E525" s="1425" t="s">
        <v>1393</v>
      </c>
      <c r="F525" s="1425" t="s">
        <v>796</v>
      </c>
      <c r="G525" s="1425" t="s">
        <v>116</v>
      </c>
      <c r="H525" s="1425" t="s">
        <v>1266</v>
      </c>
      <c r="I525" s="1425"/>
      <c r="J525" s="1425" t="s">
        <v>2915</v>
      </c>
    </row>
    <row r="526" spans="1:10" ht="12.75">
      <c r="A526" s="1425" t="s">
        <v>1360</v>
      </c>
      <c r="B526" s="1425" t="s">
        <v>759</v>
      </c>
      <c r="C526" s="1425" t="s">
        <v>390</v>
      </c>
      <c r="D526" s="1425" t="s">
        <v>549</v>
      </c>
      <c r="E526" s="1425" t="s">
        <v>1393</v>
      </c>
      <c r="F526" s="1425" t="s">
        <v>796</v>
      </c>
      <c r="G526" s="1425" t="s">
        <v>116</v>
      </c>
      <c r="H526" s="1425" t="s">
        <v>1267</v>
      </c>
      <c r="I526" s="1425"/>
      <c r="J526" s="1425" t="s">
        <v>2915</v>
      </c>
    </row>
    <row r="527" spans="1:10" ht="12.75">
      <c r="A527" s="1425" t="s">
        <v>1360</v>
      </c>
      <c r="B527" s="1425" t="s">
        <v>759</v>
      </c>
      <c r="C527" s="1425" t="s">
        <v>390</v>
      </c>
      <c r="D527" s="1425" t="s">
        <v>549</v>
      </c>
      <c r="E527" s="1425" t="s">
        <v>1393</v>
      </c>
      <c r="F527" s="1425" t="s">
        <v>1328</v>
      </c>
      <c r="G527" s="1425" t="s">
        <v>114</v>
      </c>
      <c r="H527" s="1425" t="s">
        <v>1329</v>
      </c>
      <c r="I527" s="1425"/>
      <c r="J527" s="1425" t="s">
        <v>2915</v>
      </c>
    </row>
    <row r="528" spans="1:10" ht="12.75">
      <c r="A528" s="1425" t="s">
        <v>1360</v>
      </c>
      <c r="B528" s="1425" t="s">
        <v>759</v>
      </c>
      <c r="C528" s="1425" t="s">
        <v>390</v>
      </c>
      <c r="D528" s="1425" t="s">
        <v>549</v>
      </c>
      <c r="E528" s="1425" t="s">
        <v>1393</v>
      </c>
      <c r="F528" s="1425" t="s">
        <v>1328</v>
      </c>
      <c r="G528" s="1425" t="s">
        <v>114</v>
      </c>
      <c r="H528" s="1425" t="s">
        <v>1330</v>
      </c>
      <c r="I528" s="1425"/>
      <c r="J528" s="1425" t="s">
        <v>2915</v>
      </c>
    </row>
    <row r="529" spans="1:10" ht="12.75">
      <c r="A529" s="1425" t="s">
        <v>1360</v>
      </c>
      <c r="B529" s="1425" t="s">
        <v>759</v>
      </c>
      <c r="C529" s="1425" t="s">
        <v>390</v>
      </c>
      <c r="D529" s="1425" t="s">
        <v>549</v>
      </c>
      <c r="E529" s="1425" t="s">
        <v>1393</v>
      </c>
      <c r="F529" s="1425" t="s">
        <v>1328</v>
      </c>
      <c r="G529" s="1425" t="s">
        <v>114</v>
      </c>
      <c r="H529" s="1425" t="s">
        <v>1331</v>
      </c>
      <c r="I529" s="1425"/>
      <c r="J529" s="1425" t="s">
        <v>2915</v>
      </c>
    </row>
    <row r="530" spans="1:10" ht="12.75">
      <c r="A530" s="1425" t="s">
        <v>1360</v>
      </c>
      <c r="B530" s="1425" t="s">
        <v>759</v>
      </c>
      <c r="C530" s="1425" t="s">
        <v>390</v>
      </c>
      <c r="D530" s="1425" t="s">
        <v>549</v>
      </c>
      <c r="E530" s="1425" t="s">
        <v>1393</v>
      </c>
      <c r="F530" s="1425" t="s">
        <v>1328</v>
      </c>
      <c r="G530" s="1425" t="s">
        <v>115</v>
      </c>
      <c r="H530" s="1425" t="s">
        <v>1329</v>
      </c>
      <c r="I530" s="1425"/>
      <c r="J530" s="1425" t="s">
        <v>2915</v>
      </c>
    </row>
    <row r="531" spans="1:10" ht="12.75">
      <c r="A531" s="1425" t="s">
        <v>1360</v>
      </c>
      <c r="B531" s="1425" t="s">
        <v>759</v>
      </c>
      <c r="C531" s="1425" t="s">
        <v>390</v>
      </c>
      <c r="D531" s="1425" t="s">
        <v>549</v>
      </c>
      <c r="E531" s="1425" t="s">
        <v>1393</v>
      </c>
      <c r="F531" s="1425" t="s">
        <v>1328</v>
      </c>
      <c r="G531" s="1425" t="s">
        <v>115</v>
      </c>
      <c r="H531" s="1425" t="s">
        <v>1330</v>
      </c>
      <c r="I531" s="1425"/>
      <c r="J531" s="1425" t="s">
        <v>2915</v>
      </c>
    </row>
    <row r="532" spans="1:10" ht="12.75">
      <c r="A532" s="1425" t="s">
        <v>1360</v>
      </c>
      <c r="B532" s="1425" t="s">
        <v>759</v>
      </c>
      <c r="C532" s="1425" t="s">
        <v>390</v>
      </c>
      <c r="D532" s="1425" t="s">
        <v>549</v>
      </c>
      <c r="E532" s="1425" t="s">
        <v>1393</v>
      </c>
      <c r="F532" s="1425" t="s">
        <v>1328</v>
      </c>
      <c r="G532" s="1425" t="s">
        <v>115</v>
      </c>
      <c r="H532" s="1425" t="s">
        <v>1331</v>
      </c>
      <c r="I532" s="1425"/>
      <c r="J532" s="1425" t="s">
        <v>2915</v>
      </c>
    </row>
    <row r="533" spans="1:10" ht="12.75">
      <c r="A533" s="1425" t="s">
        <v>1360</v>
      </c>
      <c r="B533" s="1425" t="s">
        <v>759</v>
      </c>
      <c r="C533" s="1425" t="s">
        <v>390</v>
      </c>
      <c r="D533" s="1425" t="s">
        <v>549</v>
      </c>
      <c r="E533" s="1425" t="s">
        <v>1393</v>
      </c>
      <c r="F533" s="1425" t="s">
        <v>1328</v>
      </c>
      <c r="G533" s="1425" t="s">
        <v>1238</v>
      </c>
      <c r="H533" s="1425" t="s">
        <v>1329</v>
      </c>
      <c r="I533" s="1425"/>
      <c r="J533" s="1425" t="s">
        <v>2915</v>
      </c>
    </row>
    <row r="534" spans="1:10" ht="12.75">
      <c r="A534" s="1425" t="s">
        <v>1360</v>
      </c>
      <c r="B534" s="1425" t="s">
        <v>759</v>
      </c>
      <c r="C534" s="1425" t="s">
        <v>390</v>
      </c>
      <c r="D534" s="1425" t="s">
        <v>549</v>
      </c>
      <c r="E534" s="1425" t="s">
        <v>1393</v>
      </c>
      <c r="F534" s="1425" t="s">
        <v>1328</v>
      </c>
      <c r="G534" s="1425" t="s">
        <v>1238</v>
      </c>
      <c r="H534" s="1425" t="s">
        <v>1330</v>
      </c>
      <c r="I534" s="1425"/>
      <c r="J534" s="1425" t="s">
        <v>2915</v>
      </c>
    </row>
    <row r="535" spans="1:10" ht="12.75">
      <c r="A535" s="1425" t="s">
        <v>1360</v>
      </c>
      <c r="B535" s="1425" t="s">
        <v>759</v>
      </c>
      <c r="C535" s="1425" t="s">
        <v>390</v>
      </c>
      <c r="D535" s="1425" t="s">
        <v>549</v>
      </c>
      <c r="E535" s="1425" t="s">
        <v>1393</v>
      </c>
      <c r="F535" s="1425" t="s">
        <v>1328</v>
      </c>
      <c r="G535" s="1425" t="s">
        <v>1238</v>
      </c>
      <c r="H535" s="1425" t="s">
        <v>1331</v>
      </c>
      <c r="I535" s="1425"/>
      <c r="J535" s="1425" t="s">
        <v>2915</v>
      </c>
    </row>
    <row r="536" spans="1:10" ht="12.75">
      <c r="A536" s="1425" t="s">
        <v>1360</v>
      </c>
      <c r="B536" s="1425" t="s">
        <v>759</v>
      </c>
      <c r="C536" s="1425" t="s">
        <v>390</v>
      </c>
      <c r="D536" s="1425" t="s">
        <v>549</v>
      </c>
      <c r="E536" s="1425" t="s">
        <v>1393</v>
      </c>
      <c r="F536" s="1425" t="s">
        <v>1328</v>
      </c>
      <c r="G536" s="1425" t="s">
        <v>116</v>
      </c>
      <c r="H536" s="1425" t="s">
        <v>1329</v>
      </c>
      <c r="I536" s="1425"/>
      <c r="J536" s="1425" t="s">
        <v>2915</v>
      </c>
    </row>
    <row r="537" spans="1:10" ht="12.75">
      <c r="A537" s="1425" t="s">
        <v>1360</v>
      </c>
      <c r="B537" s="1425" t="s">
        <v>759</v>
      </c>
      <c r="C537" s="1425" t="s">
        <v>390</v>
      </c>
      <c r="D537" s="1425" t="s">
        <v>549</v>
      </c>
      <c r="E537" s="1425" t="s">
        <v>1393</v>
      </c>
      <c r="F537" s="1425" t="s">
        <v>1328</v>
      </c>
      <c r="G537" s="1425" t="s">
        <v>116</v>
      </c>
      <c r="H537" s="1425" t="s">
        <v>1330</v>
      </c>
      <c r="I537" s="1425"/>
      <c r="J537" s="1425" t="s">
        <v>2915</v>
      </c>
    </row>
    <row r="538" spans="1:10" ht="12.75">
      <c r="A538" s="1425" t="s">
        <v>1360</v>
      </c>
      <c r="B538" s="1425" t="s">
        <v>759</v>
      </c>
      <c r="C538" s="1425" t="s">
        <v>390</v>
      </c>
      <c r="D538" s="1425" t="s">
        <v>549</v>
      </c>
      <c r="E538" s="1425" t="s">
        <v>1393</v>
      </c>
      <c r="F538" s="1425" t="s">
        <v>1328</v>
      </c>
      <c r="G538" s="1425" t="s">
        <v>116</v>
      </c>
      <c r="H538" s="1425" t="s">
        <v>1331</v>
      </c>
      <c r="I538" s="1425"/>
      <c r="J538" s="1425" t="s">
        <v>2915</v>
      </c>
    </row>
    <row r="539" spans="1:10" ht="12.75">
      <c r="A539" s="1425" t="s">
        <v>1360</v>
      </c>
      <c r="B539" s="1425" t="s">
        <v>759</v>
      </c>
      <c r="C539" s="1425" t="s">
        <v>390</v>
      </c>
      <c r="D539" s="1425" t="s">
        <v>549</v>
      </c>
      <c r="E539" s="1425" t="s">
        <v>1394</v>
      </c>
      <c r="F539" s="1425" t="s">
        <v>796</v>
      </c>
      <c r="G539" s="1425" t="s">
        <v>114</v>
      </c>
      <c r="H539" s="1425" t="s">
        <v>1263</v>
      </c>
      <c r="I539" s="1425"/>
      <c r="J539" s="1425" t="s">
        <v>2915</v>
      </c>
    </row>
    <row r="540" spans="1:10" ht="12.75">
      <c r="A540" s="1425" t="s">
        <v>1360</v>
      </c>
      <c r="B540" s="1425" t="s">
        <v>759</v>
      </c>
      <c r="C540" s="1425" t="s">
        <v>390</v>
      </c>
      <c r="D540" s="1425" t="s">
        <v>549</v>
      </c>
      <c r="E540" s="1425" t="s">
        <v>1394</v>
      </c>
      <c r="F540" s="1425" t="s">
        <v>796</v>
      </c>
      <c r="G540" s="1425" t="s">
        <v>114</v>
      </c>
      <c r="H540" s="1425" t="s">
        <v>1264</v>
      </c>
      <c r="I540" s="1425"/>
      <c r="J540" s="1425" t="s">
        <v>2915</v>
      </c>
    </row>
    <row r="541" spans="1:10" ht="12.75">
      <c r="A541" s="1425" t="s">
        <v>1360</v>
      </c>
      <c r="B541" s="1425" t="s">
        <v>759</v>
      </c>
      <c r="C541" s="1425" t="s">
        <v>390</v>
      </c>
      <c r="D541" s="1425" t="s">
        <v>549</v>
      </c>
      <c r="E541" s="1425" t="s">
        <v>1394</v>
      </c>
      <c r="F541" s="1425" t="s">
        <v>796</v>
      </c>
      <c r="G541" s="1425" t="s">
        <v>114</v>
      </c>
      <c r="H541" s="1425" t="s">
        <v>1265</v>
      </c>
      <c r="I541" s="1425"/>
      <c r="J541" s="1425" t="s">
        <v>2915</v>
      </c>
    </row>
    <row r="542" spans="1:10" ht="12.75">
      <c r="A542" s="1425" t="s">
        <v>1360</v>
      </c>
      <c r="B542" s="1425" t="s">
        <v>759</v>
      </c>
      <c r="C542" s="1425" t="s">
        <v>390</v>
      </c>
      <c r="D542" s="1425" t="s">
        <v>549</v>
      </c>
      <c r="E542" s="1425" t="s">
        <v>1394</v>
      </c>
      <c r="F542" s="1425" t="s">
        <v>796</v>
      </c>
      <c r="G542" s="1425" t="s">
        <v>114</v>
      </c>
      <c r="H542" s="1425" t="s">
        <v>1266</v>
      </c>
      <c r="I542" s="1425"/>
      <c r="J542" s="1425" t="s">
        <v>2915</v>
      </c>
    </row>
    <row r="543" spans="1:10" ht="12.75">
      <c r="A543" s="1425" t="s">
        <v>1360</v>
      </c>
      <c r="B543" s="1425" t="s">
        <v>759</v>
      </c>
      <c r="C543" s="1425" t="s">
        <v>390</v>
      </c>
      <c r="D543" s="1425" t="s">
        <v>549</v>
      </c>
      <c r="E543" s="1425" t="s">
        <v>1394</v>
      </c>
      <c r="F543" s="1425" t="s">
        <v>796</v>
      </c>
      <c r="G543" s="1425" t="s">
        <v>114</v>
      </c>
      <c r="H543" s="1425" t="s">
        <v>1267</v>
      </c>
      <c r="I543" s="1425"/>
      <c r="J543" s="1425" t="s">
        <v>2915</v>
      </c>
    </row>
    <row r="544" spans="1:10" ht="12.75">
      <c r="A544" s="1425" t="s">
        <v>1360</v>
      </c>
      <c r="B544" s="1425" t="s">
        <v>759</v>
      </c>
      <c r="C544" s="1425" t="s">
        <v>390</v>
      </c>
      <c r="D544" s="1425" t="s">
        <v>549</v>
      </c>
      <c r="E544" s="1425" t="s">
        <v>1394</v>
      </c>
      <c r="F544" s="1425" t="s">
        <v>796</v>
      </c>
      <c r="G544" s="1425" t="s">
        <v>115</v>
      </c>
      <c r="H544" s="1425" t="s">
        <v>1263</v>
      </c>
      <c r="I544" s="1425"/>
      <c r="J544" s="1425" t="s">
        <v>2915</v>
      </c>
    </row>
    <row r="545" spans="1:10" ht="12.75">
      <c r="A545" s="1425" t="s">
        <v>1360</v>
      </c>
      <c r="B545" s="1425" t="s">
        <v>759</v>
      </c>
      <c r="C545" s="1425" t="s">
        <v>390</v>
      </c>
      <c r="D545" s="1425" t="s">
        <v>549</v>
      </c>
      <c r="E545" s="1425" t="s">
        <v>1394</v>
      </c>
      <c r="F545" s="1425" t="s">
        <v>796</v>
      </c>
      <c r="G545" s="1425" t="s">
        <v>115</v>
      </c>
      <c r="H545" s="1425" t="s">
        <v>1264</v>
      </c>
      <c r="I545" s="1425"/>
      <c r="J545" s="1425" t="s">
        <v>2915</v>
      </c>
    </row>
    <row r="546" spans="1:10" ht="12.75">
      <c r="A546" s="1425" t="s">
        <v>1360</v>
      </c>
      <c r="B546" s="1425" t="s">
        <v>759</v>
      </c>
      <c r="C546" s="1425" t="s">
        <v>390</v>
      </c>
      <c r="D546" s="1425" t="s">
        <v>549</v>
      </c>
      <c r="E546" s="1425" t="s">
        <v>1394</v>
      </c>
      <c r="F546" s="1425" t="s">
        <v>796</v>
      </c>
      <c r="G546" s="1425" t="s">
        <v>115</v>
      </c>
      <c r="H546" s="1425" t="s">
        <v>1265</v>
      </c>
      <c r="I546" s="1425"/>
      <c r="J546" s="1425" t="s">
        <v>2915</v>
      </c>
    </row>
    <row r="547" spans="1:10" ht="12.75">
      <c r="A547" s="1425" t="s">
        <v>1360</v>
      </c>
      <c r="B547" s="1425" t="s">
        <v>759</v>
      </c>
      <c r="C547" s="1425" t="s">
        <v>390</v>
      </c>
      <c r="D547" s="1425" t="s">
        <v>549</v>
      </c>
      <c r="E547" s="1425" t="s">
        <v>1394</v>
      </c>
      <c r="F547" s="1425" t="s">
        <v>796</v>
      </c>
      <c r="G547" s="1425" t="s">
        <v>115</v>
      </c>
      <c r="H547" s="1425" t="s">
        <v>1266</v>
      </c>
      <c r="I547" s="1425"/>
      <c r="J547" s="1425" t="s">
        <v>2915</v>
      </c>
    </row>
    <row r="548" spans="1:10" ht="12.75">
      <c r="A548" s="1425" t="s">
        <v>1360</v>
      </c>
      <c r="B548" s="1425" t="s">
        <v>759</v>
      </c>
      <c r="C548" s="1425" t="s">
        <v>390</v>
      </c>
      <c r="D548" s="1425" t="s">
        <v>549</v>
      </c>
      <c r="E548" s="1425" t="s">
        <v>1394</v>
      </c>
      <c r="F548" s="1425" t="s">
        <v>796</v>
      </c>
      <c r="G548" s="1425" t="s">
        <v>115</v>
      </c>
      <c r="H548" s="1425" t="s">
        <v>1267</v>
      </c>
      <c r="I548" s="1425"/>
      <c r="J548" s="1425" t="s">
        <v>2915</v>
      </c>
    </row>
    <row r="549" spans="1:10" ht="12.75">
      <c r="A549" s="1425" t="s">
        <v>1360</v>
      </c>
      <c r="B549" s="1425" t="s">
        <v>759</v>
      </c>
      <c r="C549" s="1425" t="s">
        <v>390</v>
      </c>
      <c r="D549" s="1425" t="s">
        <v>549</v>
      </c>
      <c r="E549" s="1425" t="s">
        <v>1394</v>
      </c>
      <c r="F549" s="1425" t="s">
        <v>796</v>
      </c>
      <c r="G549" s="1425" t="s">
        <v>1238</v>
      </c>
      <c r="H549" s="1425" t="s">
        <v>1263</v>
      </c>
      <c r="I549" s="1425"/>
      <c r="J549" s="1425" t="s">
        <v>2915</v>
      </c>
    </row>
    <row r="550" spans="1:10" ht="12.75">
      <c r="A550" s="1425" t="s">
        <v>1360</v>
      </c>
      <c r="B550" s="1425" t="s">
        <v>759</v>
      </c>
      <c r="C550" s="1425" t="s">
        <v>390</v>
      </c>
      <c r="D550" s="1425" t="s">
        <v>549</v>
      </c>
      <c r="E550" s="1425" t="s">
        <v>1394</v>
      </c>
      <c r="F550" s="1425" t="s">
        <v>796</v>
      </c>
      <c r="G550" s="1425" t="s">
        <v>1238</v>
      </c>
      <c r="H550" s="1425" t="s">
        <v>1264</v>
      </c>
      <c r="I550" s="1425"/>
      <c r="J550" s="1425" t="s">
        <v>2915</v>
      </c>
    </row>
    <row r="551" spans="1:10" ht="12.75">
      <c r="A551" s="1425" t="s">
        <v>1360</v>
      </c>
      <c r="B551" s="1425" t="s">
        <v>759</v>
      </c>
      <c r="C551" s="1425" t="s">
        <v>390</v>
      </c>
      <c r="D551" s="1425" t="s">
        <v>549</v>
      </c>
      <c r="E551" s="1425" t="s">
        <v>1394</v>
      </c>
      <c r="F551" s="1425" t="s">
        <v>796</v>
      </c>
      <c r="G551" s="1425" t="s">
        <v>1238</v>
      </c>
      <c r="H551" s="1425" t="s">
        <v>1265</v>
      </c>
      <c r="I551" s="1425"/>
      <c r="J551" s="1425" t="s">
        <v>2915</v>
      </c>
    </row>
    <row r="552" spans="1:10" ht="12.75">
      <c r="A552" s="1425" t="s">
        <v>1360</v>
      </c>
      <c r="B552" s="1425" t="s">
        <v>759</v>
      </c>
      <c r="C552" s="1425" t="s">
        <v>390</v>
      </c>
      <c r="D552" s="1425" t="s">
        <v>549</v>
      </c>
      <c r="E552" s="1425" t="s">
        <v>1394</v>
      </c>
      <c r="F552" s="1425" t="s">
        <v>796</v>
      </c>
      <c r="G552" s="1425" t="s">
        <v>1238</v>
      </c>
      <c r="H552" s="1425" t="s">
        <v>1266</v>
      </c>
      <c r="I552" s="1425"/>
      <c r="J552" s="1425" t="s">
        <v>2915</v>
      </c>
    </row>
    <row r="553" spans="1:10" ht="12.75">
      <c r="A553" s="1425" t="s">
        <v>1360</v>
      </c>
      <c r="B553" s="1425" t="s">
        <v>759</v>
      </c>
      <c r="C553" s="1425" t="s">
        <v>390</v>
      </c>
      <c r="D553" s="1425" t="s">
        <v>549</v>
      </c>
      <c r="E553" s="1425" t="s">
        <v>1394</v>
      </c>
      <c r="F553" s="1425" t="s">
        <v>796</v>
      </c>
      <c r="G553" s="1425" t="s">
        <v>1238</v>
      </c>
      <c r="H553" s="1425" t="s">
        <v>1267</v>
      </c>
      <c r="I553" s="1425"/>
      <c r="J553" s="1425" t="s">
        <v>2915</v>
      </c>
    </row>
    <row r="554" spans="1:10" ht="12.75">
      <c r="A554" s="1425" t="s">
        <v>1360</v>
      </c>
      <c r="B554" s="1425" t="s">
        <v>759</v>
      </c>
      <c r="C554" s="1425" t="s">
        <v>390</v>
      </c>
      <c r="D554" s="1425" t="s">
        <v>549</v>
      </c>
      <c r="E554" s="1425" t="s">
        <v>1394</v>
      </c>
      <c r="F554" s="1425" t="s">
        <v>796</v>
      </c>
      <c r="G554" s="1425" t="s">
        <v>116</v>
      </c>
      <c r="H554" s="1425" t="s">
        <v>1263</v>
      </c>
      <c r="I554" s="1425"/>
      <c r="J554" s="1425" t="s">
        <v>2915</v>
      </c>
    </row>
    <row r="555" spans="1:10" ht="12.75">
      <c r="A555" s="1425" t="s">
        <v>1360</v>
      </c>
      <c r="B555" s="1425" t="s">
        <v>759</v>
      </c>
      <c r="C555" s="1425" t="s">
        <v>390</v>
      </c>
      <c r="D555" s="1425" t="s">
        <v>549</v>
      </c>
      <c r="E555" s="1425" t="s">
        <v>1394</v>
      </c>
      <c r="F555" s="1425" t="s">
        <v>796</v>
      </c>
      <c r="G555" s="1425" t="s">
        <v>116</v>
      </c>
      <c r="H555" s="1425" t="s">
        <v>1264</v>
      </c>
      <c r="I555" s="1425"/>
      <c r="J555" s="1425" t="s">
        <v>2915</v>
      </c>
    </row>
    <row r="556" spans="1:10" ht="12.75">
      <c r="A556" s="1425" t="s">
        <v>1360</v>
      </c>
      <c r="B556" s="1425" t="s">
        <v>759</v>
      </c>
      <c r="C556" s="1425" t="s">
        <v>390</v>
      </c>
      <c r="D556" s="1425" t="s">
        <v>549</v>
      </c>
      <c r="E556" s="1425" t="s">
        <v>1394</v>
      </c>
      <c r="F556" s="1425" t="s">
        <v>796</v>
      </c>
      <c r="G556" s="1425" t="s">
        <v>116</v>
      </c>
      <c r="H556" s="1425" t="s">
        <v>1265</v>
      </c>
      <c r="I556" s="1425"/>
      <c r="J556" s="1425" t="s">
        <v>2915</v>
      </c>
    </row>
    <row r="557" spans="1:10" ht="12.75">
      <c r="A557" s="1425" t="s">
        <v>1360</v>
      </c>
      <c r="B557" s="1425" t="s">
        <v>759</v>
      </c>
      <c r="C557" s="1425" t="s">
        <v>390</v>
      </c>
      <c r="D557" s="1425" t="s">
        <v>549</v>
      </c>
      <c r="E557" s="1425" t="s">
        <v>1394</v>
      </c>
      <c r="F557" s="1425" t="s">
        <v>796</v>
      </c>
      <c r="G557" s="1425" t="s">
        <v>116</v>
      </c>
      <c r="H557" s="1425" t="s">
        <v>1266</v>
      </c>
      <c r="I557" s="1425"/>
      <c r="J557" s="1425" t="s">
        <v>2915</v>
      </c>
    </row>
    <row r="558" spans="1:10" ht="12.75">
      <c r="A558" s="1425" t="s">
        <v>1360</v>
      </c>
      <c r="B558" s="1425" t="s">
        <v>759</v>
      </c>
      <c r="C558" s="1425" t="s">
        <v>390</v>
      </c>
      <c r="D558" s="1425" t="s">
        <v>549</v>
      </c>
      <c r="E558" s="1425" t="s">
        <v>1394</v>
      </c>
      <c r="F558" s="1425" t="s">
        <v>796</v>
      </c>
      <c r="G558" s="1425" t="s">
        <v>116</v>
      </c>
      <c r="H558" s="1425" t="s">
        <v>1267</v>
      </c>
      <c r="I558" s="1425"/>
      <c r="J558" s="1425" t="s">
        <v>2915</v>
      </c>
    </row>
    <row r="559" spans="1:10" ht="12.75">
      <c r="A559" s="1425" t="s">
        <v>1360</v>
      </c>
      <c r="B559" s="1425" t="s">
        <v>759</v>
      </c>
      <c r="C559" s="1425" t="s">
        <v>390</v>
      </c>
      <c r="D559" s="1425" t="s">
        <v>549</v>
      </c>
      <c r="E559" s="1425" t="s">
        <v>1394</v>
      </c>
      <c r="F559" s="1425" t="s">
        <v>1328</v>
      </c>
      <c r="G559" s="1425" t="s">
        <v>114</v>
      </c>
      <c r="H559" s="1425" t="s">
        <v>1329</v>
      </c>
      <c r="I559" s="1425"/>
      <c r="J559" s="1425" t="s">
        <v>2915</v>
      </c>
    </row>
    <row r="560" spans="1:10" ht="12.75">
      <c r="A560" s="1425" t="s">
        <v>1360</v>
      </c>
      <c r="B560" s="1425" t="s">
        <v>759</v>
      </c>
      <c r="C560" s="1425" t="s">
        <v>390</v>
      </c>
      <c r="D560" s="1425" t="s">
        <v>549</v>
      </c>
      <c r="E560" s="1425" t="s">
        <v>1394</v>
      </c>
      <c r="F560" s="1425" t="s">
        <v>1328</v>
      </c>
      <c r="G560" s="1425" t="s">
        <v>114</v>
      </c>
      <c r="H560" s="1425" t="s">
        <v>1330</v>
      </c>
      <c r="I560" s="1425"/>
      <c r="J560" s="1425" t="s">
        <v>2915</v>
      </c>
    </row>
    <row r="561" spans="1:10" ht="12.75">
      <c r="A561" s="1425" t="s">
        <v>1360</v>
      </c>
      <c r="B561" s="1425" t="s">
        <v>759</v>
      </c>
      <c r="C561" s="1425" t="s">
        <v>390</v>
      </c>
      <c r="D561" s="1425" t="s">
        <v>549</v>
      </c>
      <c r="E561" s="1425" t="s">
        <v>1394</v>
      </c>
      <c r="F561" s="1425" t="s">
        <v>1328</v>
      </c>
      <c r="G561" s="1425" t="s">
        <v>114</v>
      </c>
      <c r="H561" s="1425" t="s">
        <v>1331</v>
      </c>
      <c r="I561" s="1425"/>
      <c r="J561" s="1425" t="s">
        <v>2915</v>
      </c>
    </row>
    <row r="562" spans="1:10" ht="12.75">
      <c r="A562" s="1425" t="s">
        <v>1360</v>
      </c>
      <c r="B562" s="1425" t="s">
        <v>759</v>
      </c>
      <c r="C562" s="1425" t="s">
        <v>390</v>
      </c>
      <c r="D562" s="1425" t="s">
        <v>549</v>
      </c>
      <c r="E562" s="1425" t="s">
        <v>1394</v>
      </c>
      <c r="F562" s="1425" t="s">
        <v>1328</v>
      </c>
      <c r="G562" s="1425" t="s">
        <v>115</v>
      </c>
      <c r="H562" s="1425" t="s">
        <v>1329</v>
      </c>
      <c r="I562" s="1425"/>
      <c r="J562" s="1425" t="s">
        <v>2915</v>
      </c>
    </row>
    <row r="563" spans="1:10" ht="12.75">
      <c r="A563" s="1425" t="s">
        <v>1360</v>
      </c>
      <c r="B563" s="1425" t="s">
        <v>759</v>
      </c>
      <c r="C563" s="1425" t="s">
        <v>390</v>
      </c>
      <c r="D563" s="1425" t="s">
        <v>549</v>
      </c>
      <c r="E563" s="1425" t="s">
        <v>1394</v>
      </c>
      <c r="F563" s="1425" t="s">
        <v>1328</v>
      </c>
      <c r="G563" s="1425" t="s">
        <v>115</v>
      </c>
      <c r="H563" s="1425" t="s">
        <v>1330</v>
      </c>
      <c r="I563" s="1425"/>
      <c r="J563" s="1425" t="s">
        <v>2915</v>
      </c>
    </row>
    <row r="564" spans="1:10" ht="12.75">
      <c r="A564" s="1425" t="s">
        <v>1360</v>
      </c>
      <c r="B564" s="1425" t="s">
        <v>759</v>
      </c>
      <c r="C564" s="1425" t="s">
        <v>390</v>
      </c>
      <c r="D564" s="1425" t="s">
        <v>549</v>
      </c>
      <c r="E564" s="1425" t="s">
        <v>1394</v>
      </c>
      <c r="F564" s="1425" t="s">
        <v>1328</v>
      </c>
      <c r="G564" s="1425" t="s">
        <v>115</v>
      </c>
      <c r="H564" s="1425" t="s">
        <v>1331</v>
      </c>
      <c r="I564" s="1425"/>
      <c r="J564" s="1425" t="s">
        <v>2915</v>
      </c>
    </row>
    <row r="565" spans="1:10" ht="12.75">
      <c r="A565" s="1425" t="s">
        <v>1360</v>
      </c>
      <c r="B565" s="1425" t="s">
        <v>759</v>
      </c>
      <c r="C565" s="1425" t="s">
        <v>390</v>
      </c>
      <c r="D565" s="1425" t="s">
        <v>549</v>
      </c>
      <c r="E565" s="1425" t="s">
        <v>1394</v>
      </c>
      <c r="F565" s="1425" t="s">
        <v>1328</v>
      </c>
      <c r="G565" s="1425" t="s">
        <v>1238</v>
      </c>
      <c r="H565" s="1425" t="s">
        <v>1329</v>
      </c>
      <c r="I565" s="1425"/>
      <c r="J565" s="1425" t="s">
        <v>2915</v>
      </c>
    </row>
    <row r="566" spans="1:10" ht="12.75">
      <c r="A566" s="1425" t="s">
        <v>1360</v>
      </c>
      <c r="B566" s="1425" t="s">
        <v>759</v>
      </c>
      <c r="C566" s="1425" t="s">
        <v>390</v>
      </c>
      <c r="D566" s="1425" t="s">
        <v>549</v>
      </c>
      <c r="E566" s="1425" t="s">
        <v>1394</v>
      </c>
      <c r="F566" s="1425" t="s">
        <v>1328</v>
      </c>
      <c r="G566" s="1425" t="s">
        <v>1238</v>
      </c>
      <c r="H566" s="1425" t="s">
        <v>1330</v>
      </c>
      <c r="I566" s="1425"/>
      <c r="J566" s="1425" t="s">
        <v>2915</v>
      </c>
    </row>
    <row r="567" spans="1:10" ht="12.75">
      <c r="A567" s="1425" t="s">
        <v>1360</v>
      </c>
      <c r="B567" s="1425" t="s">
        <v>759</v>
      </c>
      <c r="C567" s="1425" t="s">
        <v>390</v>
      </c>
      <c r="D567" s="1425" t="s">
        <v>549</v>
      </c>
      <c r="E567" s="1425" t="s">
        <v>1394</v>
      </c>
      <c r="F567" s="1425" t="s">
        <v>1328</v>
      </c>
      <c r="G567" s="1425" t="s">
        <v>1238</v>
      </c>
      <c r="H567" s="1425" t="s">
        <v>1331</v>
      </c>
      <c r="I567" s="1425"/>
      <c r="J567" s="1425" t="s">
        <v>2915</v>
      </c>
    </row>
    <row r="568" spans="1:10" ht="12.75">
      <c r="A568" s="1425" t="s">
        <v>1360</v>
      </c>
      <c r="B568" s="1425" t="s">
        <v>759</v>
      </c>
      <c r="C568" s="1425" t="s">
        <v>390</v>
      </c>
      <c r="D568" s="1425" t="s">
        <v>549</v>
      </c>
      <c r="E568" s="1425" t="s">
        <v>1394</v>
      </c>
      <c r="F568" s="1425" t="s">
        <v>1328</v>
      </c>
      <c r="G568" s="1425" t="s">
        <v>116</v>
      </c>
      <c r="H568" s="1425" t="s">
        <v>1329</v>
      </c>
      <c r="I568" s="1425"/>
      <c r="J568" s="1425" t="s">
        <v>2915</v>
      </c>
    </row>
    <row r="569" spans="1:10" ht="12.75">
      <c r="A569" s="1425" t="s">
        <v>1360</v>
      </c>
      <c r="B569" s="1425" t="s">
        <v>759</v>
      </c>
      <c r="C569" s="1425" t="s">
        <v>390</v>
      </c>
      <c r="D569" s="1425" t="s">
        <v>549</v>
      </c>
      <c r="E569" s="1425" t="s">
        <v>1394</v>
      </c>
      <c r="F569" s="1425" t="s">
        <v>1328</v>
      </c>
      <c r="G569" s="1425" t="s">
        <v>116</v>
      </c>
      <c r="H569" s="1425" t="s">
        <v>1330</v>
      </c>
      <c r="I569" s="1425"/>
      <c r="J569" s="1425" t="s">
        <v>2915</v>
      </c>
    </row>
    <row r="570" spans="1:10" ht="12.75">
      <c r="A570" s="1425" t="s">
        <v>1360</v>
      </c>
      <c r="B570" s="1425" t="s">
        <v>759</v>
      </c>
      <c r="C570" s="1425" t="s">
        <v>390</v>
      </c>
      <c r="D570" s="1425" t="s">
        <v>549</v>
      </c>
      <c r="E570" s="1425" t="s">
        <v>1394</v>
      </c>
      <c r="F570" s="1425" t="s">
        <v>1328</v>
      </c>
      <c r="G570" s="1425" t="s">
        <v>116</v>
      </c>
      <c r="H570" s="1425" t="s">
        <v>1331</v>
      </c>
      <c r="I570" s="1425"/>
      <c r="J570" s="1425" t="s">
        <v>2915</v>
      </c>
    </row>
    <row r="571" spans="1:10" ht="12.75">
      <c r="A571" s="1425" t="s">
        <v>1360</v>
      </c>
      <c r="B571" s="1425" t="s">
        <v>759</v>
      </c>
      <c r="C571" s="1425" t="s">
        <v>390</v>
      </c>
      <c r="D571" s="1425" t="s">
        <v>549</v>
      </c>
      <c r="E571" s="1425" t="s">
        <v>2926</v>
      </c>
      <c r="F571" s="1425" t="s">
        <v>796</v>
      </c>
      <c r="G571" s="1425" t="s">
        <v>114</v>
      </c>
      <c r="H571" s="1425" t="s">
        <v>1263</v>
      </c>
      <c r="I571" s="1425"/>
      <c r="J571" s="1425" t="s">
        <v>2915</v>
      </c>
    </row>
    <row r="572" spans="1:10" ht="12.75">
      <c r="A572" s="1425" t="s">
        <v>1360</v>
      </c>
      <c r="B572" s="1425" t="s">
        <v>759</v>
      </c>
      <c r="C572" s="1425" t="s">
        <v>390</v>
      </c>
      <c r="D572" s="1425" t="s">
        <v>549</v>
      </c>
      <c r="E572" s="1425" t="s">
        <v>2926</v>
      </c>
      <c r="F572" s="1425" t="s">
        <v>796</v>
      </c>
      <c r="G572" s="1425" t="s">
        <v>114</v>
      </c>
      <c r="H572" s="1425" t="s">
        <v>1264</v>
      </c>
      <c r="I572" s="1425"/>
      <c r="J572" s="1425" t="s">
        <v>2915</v>
      </c>
    </row>
    <row r="573" spans="1:10" ht="12.75">
      <c r="A573" s="1425" t="s">
        <v>1360</v>
      </c>
      <c r="B573" s="1425" t="s">
        <v>759</v>
      </c>
      <c r="C573" s="1425" t="s">
        <v>390</v>
      </c>
      <c r="D573" s="1425" t="s">
        <v>549</v>
      </c>
      <c r="E573" s="1425" t="s">
        <v>2926</v>
      </c>
      <c r="F573" s="1425" t="s">
        <v>796</v>
      </c>
      <c r="G573" s="1425" t="s">
        <v>114</v>
      </c>
      <c r="H573" s="1425" t="s">
        <v>1265</v>
      </c>
      <c r="I573" s="1425"/>
      <c r="J573" s="1425" t="s">
        <v>2915</v>
      </c>
    </row>
    <row r="574" spans="1:10" ht="12.75">
      <c r="A574" s="1425" t="s">
        <v>1360</v>
      </c>
      <c r="B574" s="1425" t="s">
        <v>759</v>
      </c>
      <c r="C574" s="1425" t="s">
        <v>390</v>
      </c>
      <c r="D574" s="1425" t="s">
        <v>549</v>
      </c>
      <c r="E574" s="1425" t="s">
        <v>2926</v>
      </c>
      <c r="F574" s="1425" t="s">
        <v>796</v>
      </c>
      <c r="G574" s="1425" t="s">
        <v>114</v>
      </c>
      <c r="H574" s="1425" t="s">
        <v>1266</v>
      </c>
      <c r="I574" s="1425"/>
      <c r="J574" s="1425" t="s">
        <v>2915</v>
      </c>
    </row>
    <row r="575" spans="1:10" ht="12.75">
      <c r="A575" s="1425" t="s">
        <v>1360</v>
      </c>
      <c r="B575" s="1425" t="s">
        <v>759</v>
      </c>
      <c r="C575" s="1425" t="s">
        <v>390</v>
      </c>
      <c r="D575" s="1425" t="s">
        <v>549</v>
      </c>
      <c r="E575" s="1425" t="s">
        <v>2926</v>
      </c>
      <c r="F575" s="1425" t="s">
        <v>796</v>
      </c>
      <c r="G575" s="1425" t="s">
        <v>114</v>
      </c>
      <c r="H575" s="1425" t="s">
        <v>1267</v>
      </c>
      <c r="I575" s="1425"/>
      <c r="J575" s="1425" t="s">
        <v>2915</v>
      </c>
    </row>
    <row r="576" spans="1:10" ht="12.75">
      <c r="A576" s="1425" t="s">
        <v>1360</v>
      </c>
      <c r="B576" s="1425" t="s">
        <v>759</v>
      </c>
      <c r="C576" s="1425" t="s">
        <v>390</v>
      </c>
      <c r="D576" s="1425" t="s">
        <v>549</v>
      </c>
      <c r="E576" s="1425" t="s">
        <v>2926</v>
      </c>
      <c r="F576" s="1425" t="s">
        <v>796</v>
      </c>
      <c r="G576" s="1425" t="s">
        <v>115</v>
      </c>
      <c r="H576" s="1425" t="s">
        <v>1263</v>
      </c>
      <c r="I576" s="1425"/>
      <c r="J576" s="1425" t="s">
        <v>2915</v>
      </c>
    </row>
    <row r="577" spans="1:10" ht="12.75">
      <c r="A577" s="1425" t="s">
        <v>1360</v>
      </c>
      <c r="B577" s="1425" t="s">
        <v>759</v>
      </c>
      <c r="C577" s="1425" t="s">
        <v>390</v>
      </c>
      <c r="D577" s="1425" t="s">
        <v>549</v>
      </c>
      <c r="E577" s="1425" t="s">
        <v>2926</v>
      </c>
      <c r="F577" s="1425" t="s">
        <v>796</v>
      </c>
      <c r="G577" s="1425" t="s">
        <v>115</v>
      </c>
      <c r="H577" s="1425" t="s">
        <v>1264</v>
      </c>
      <c r="I577" s="1425"/>
      <c r="J577" s="1425" t="s">
        <v>2915</v>
      </c>
    </row>
    <row r="578" spans="1:10" ht="12.75">
      <c r="A578" s="1425" t="s">
        <v>1360</v>
      </c>
      <c r="B578" s="1425" t="s">
        <v>759</v>
      </c>
      <c r="C578" s="1425" t="s">
        <v>390</v>
      </c>
      <c r="D578" s="1425" t="s">
        <v>549</v>
      </c>
      <c r="E578" s="1425" t="s">
        <v>2926</v>
      </c>
      <c r="F578" s="1425" t="s">
        <v>796</v>
      </c>
      <c r="G578" s="1425" t="s">
        <v>115</v>
      </c>
      <c r="H578" s="1425" t="s">
        <v>1265</v>
      </c>
      <c r="I578" s="1425"/>
      <c r="J578" s="1425" t="s">
        <v>2915</v>
      </c>
    </row>
    <row r="579" spans="1:10" ht="12.75">
      <c r="A579" s="1425" t="s">
        <v>1360</v>
      </c>
      <c r="B579" s="1425" t="s">
        <v>759</v>
      </c>
      <c r="C579" s="1425" t="s">
        <v>390</v>
      </c>
      <c r="D579" s="1425" t="s">
        <v>549</v>
      </c>
      <c r="E579" s="1425" t="s">
        <v>2926</v>
      </c>
      <c r="F579" s="1425" t="s">
        <v>796</v>
      </c>
      <c r="G579" s="1425" t="s">
        <v>115</v>
      </c>
      <c r="H579" s="1425" t="s">
        <v>1266</v>
      </c>
      <c r="I579" s="1425"/>
      <c r="J579" s="1425" t="s">
        <v>2915</v>
      </c>
    </row>
    <row r="580" spans="1:10" ht="12.75">
      <c r="A580" s="1425" t="s">
        <v>1360</v>
      </c>
      <c r="B580" s="1425" t="s">
        <v>759</v>
      </c>
      <c r="C580" s="1425" t="s">
        <v>390</v>
      </c>
      <c r="D580" s="1425" t="s">
        <v>549</v>
      </c>
      <c r="E580" s="1425" t="s">
        <v>2926</v>
      </c>
      <c r="F580" s="1425" t="s">
        <v>796</v>
      </c>
      <c r="G580" s="1425" t="s">
        <v>115</v>
      </c>
      <c r="H580" s="1425" t="s">
        <v>1267</v>
      </c>
      <c r="I580" s="1425"/>
      <c r="J580" s="1425" t="s">
        <v>2915</v>
      </c>
    </row>
    <row r="581" spans="1:10" ht="12.75">
      <c r="A581" s="1425" t="s">
        <v>1360</v>
      </c>
      <c r="B581" s="1425" t="s">
        <v>759</v>
      </c>
      <c r="C581" s="1425" t="s">
        <v>390</v>
      </c>
      <c r="D581" s="1425" t="s">
        <v>549</v>
      </c>
      <c r="E581" s="1425" t="s">
        <v>2926</v>
      </c>
      <c r="F581" s="1425" t="s">
        <v>1328</v>
      </c>
      <c r="G581" s="1425" t="s">
        <v>114</v>
      </c>
      <c r="H581" s="1425" t="s">
        <v>1329</v>
      </c>
      <c r="I581" s="1425"/>
      <c r="J581" s="1425" t="s">
        <v>2915</v>
      </c>
    </row>
    <row r="582" spans="1:10" ht="12.75">
      <c r="A582" s="1425" t="s">
        <v>1360</v>
      </c>
      <c r="B582" s="1425" t="s">
        <v>759</v>
      </c>
      <c r="C582" s="1425" t="s">
        <v>390</v>
      </c>
      <c r="D582" s="1425" t="s">
        <v>549</v>
      </c>
      <c r="E582" s="1425" t="s">
        <v>2926</v>
      </c>
      <c r="F582" s="1425" t="s">
        <v>1328</v>
      </c>
      <c r="G582" s="1425" t="s">
        <v>114</v>
      </c>
      <c r="H582" s="1425" t="s">
        <v>1330</v>
      </c>
      <c r="I582" s="1425"/>
      <c r="J582" s="1425" t="s">
        <v>2915</v>
      </c>
    </row>
    <row r="583" spans="1:10" ht="12.75">
      <c r="A583" s="1425" t="s">
        <v>1360</v>
      </c>
      <c r="B583" s="1425" t="s">
        <v>759</v>
      </c>
      <c r="C583" s="1425" t="s">
        <v>390</v>
      </c>
      <c r="D583" s="1425" t="s">
        <v>549</v>
      </c>
      <c r="E583" s="1425" t="s">
        <v>2926</v>
      </c>
      <c r="F583" s="1425" t="s">
        <v>1328</v>
      </c>
      <c r="G583" s="1425" t="s">
        <v>114</v>
      </c>
      <c r="H583" s="1425" t="s">
        <v>1331</v>
      </c>
      <c r="I583" s="1425"/>
      <c r="J583" s="1425" t="s">
        <v>2915</v>
      </c>
    </row>
    <row r="584" spans="1:10" ht="12.75">
      <c r="A584" s="1425" t="s">
        <v>1360</v>
      </c>
      <c r="B584" s="1425" t="s">
        <v>759</v>
      </c>
      <c r="C584" s="1425" t="s">
        <v>390</v>
      </c>
      <c r="D584" s="1425" t="s">
        <v>549</v>
      </c>
      <c r="E584" s="1425" t="s">
        <v>2926</v>
      </c>
      <c r="F584" s="1425" t="s">
        <v>1328</v>
      </c>
      <c r="G584" s="1425" t="s">
        <v>115</v>
      </c>
      <c r="H584" s="1425" t="s">
        <v>1329</v>
      </c>
      <c r="I584" s="1425"/>
      <c r="J584" s="1425" t="s">
        <v>2915</v>
      </c>
    </row>
    <row r="585" spans="1:10" ht="12.75">
      <c r="A585" s="1425" t="s">
        <v>1360</v>
      </c>
      <c r="B585" s="1425" t="s">
        <v>759</v>
      </c>
      <c r="C585" s="1425" t="s">
        <v>390</v>
      </c>
      <c r="D585" s="1425" t="s">
        <v>549</v>
      </c>
      <c r="E585" s="1425" t="s">
        <v>2926</v>
      </c>
      <c r="F585" s="1425" t="s">
        <v>1328</v>
      </c>
      <c r="G585" s="1425" t="s">
        <v>115</v>
      </c>
      <c r="H585" s="1425" t="s">
        <v>1330</v>
      </c>
      <c r="I585" s="1425"/>
      <c r="J585" s="1425" t="s">
        <v>2915</v>
      </c>
    </row>
    <row r="586" spans="1:10" ht="12.75">
      <c r="A586" s="1425" t="s">
        <v>1360</v>
      </c>
      <c r="B586" s="1425" t="s">
        <v>759</v>
      </c>
      <c r="C586" s="1425" t="s">
        <v>390</v>
      </c>
      <c r="D586" s="1425" t="s">
        <v>549</v>
      </c>
      <c r="E586" s="1425" t="s">
        <v>2926</v>
      </c>
      <c r="F586" s="1425" t="s">
        <v>1328</v>
      </c>
      <c r="G586" s="1425" t="s">
        <v>115</v>
      </c>
      <c r="H586" s="1425" t="s">
        <v>1331</v>
      </c>
      <c r="I586" s="1425"/>
      <c r="J586" s="1425" t="s">
        <v>2915</v>
      </c>
    </row>
    <row r="587" spans="1:10" ht="12.75">
      <c r="A587" s="1425" t="s">
        <v>1360</v>
      </c>
      <c r="B587" s="1425" t="s">
        <v>759</v>
      </c>
      <c r="C587" s="1425" t="s">
        <v>390</v>
      </c>
      <c r="D587" s="1425" t="s">
        <v>549</v>
      </c>
      <c r="E587" s="1425" t="s">
        <v>1395</v>
      </c>
      <c r="F587" s="1425" t="s">
        <v>796</v>
      </c>
      <c r="G587" s="1425" t="s">
        <v>114</v>
      </c>
      <c r="H587" s="1425" t="s">
        <v>1263</v>
      </c>
      <c r="I587" s="1425"/>
      <c r="J587" s="1425" t="s">
        <v>2915</v>
      </c>
    </row>
    <row r="588" spans="1:10" ht="12.75">
      <c r="A588" s="1425" t="s">
        <v>1360</v>
      </c>
      <c r="B588" s="1425" t="s">
        <v>759</v>
      </c>
      <c r="C588" s="1425" t="s">
        <v>390</v>
      </c>
      <c r="D588" s="1425" t="s">
        <v>549</v>
      </c>
      <c r="E588" s="1425" t="s">
        <v>1395</v>
      </c>
      <c r="F588" s="1425" t="s">
        <v>796</v>
      </c>
      <c r="G588" s="1425" t="s">
        <v>114</v>
      </c>
      <c r="H588" s="1425" t="s">
        <v>1264</v>
      </c>
      <c r="I588" s="1425"/>
      <c r="J588" s="1425" t="s">
        <v>2915</v>
      </c>
    </row>
    <row r="589" spans="1:10" ht="12.75">
      <c r="A589" s="1425" t="s">
        <v>1360</v>
      </c>
      <c r="B589" s="1425" t="s">
        <v>759</v>
      </c>
      <c r="C589" s="1425" t="s">
        <v>390</v>
      </c>
      <c r="D589" s="1425" t="s">
        <v>549</v>
      </c>
      <c r="E589" s="1425" t="s">
        <v>1395</v>
      </c>
      <c r="F589" s="1425" t="s">
        <v>796</v>
      </c>
      <c r="G589" s="1425" t="s">
        <v>114</v>
      </c>
      <c r="H589" s="1425" t="s">
        <v>1265</v>
      </c>
      <c r="I589" s="1425"/>
      <c r="J589" s="1425" t="s">
        <v>2915</v>
      </c>
    </row>
    <row r="590" spans="1:10" ht="12.75">
      <c r="A590" s="1425" t="s">
        <v>1360</v>
      </c>
      <c r="B590" s="1425" t="s">
        <v>759</v>
      </c>
      <c r="C590" s="1425" t="s">
        <v>390</v>
      </c>
      <c r="D590" s="1425" t="s">
        <v>549</v>
      </c>
      <c r="E590" s="1425" t="s">
        <v>1395</v>
      </c>
      <c r="F590" s="1425" t="s">
        <v>796</v>
      </c>
      <c r="G590" s="1425" t="s">
        <v>114</v>
      </c>
      <c r="H590" s="1425" t="s">
        <v>1266</v>
      </c>
      <c r="I590" s="1425"/>
      <c r="J590" s="1425" t="s">
        <v>2915</v>
      </c>
    </row>
    <row r="591" spans="1:10" ht="12.75">
      <c r="A591" s="1425" t="s">
        <v>1360</v>
      </c>
      <c r="B591" s="1425" t="s">
        <v>759</v>
      </c>
      <c r="C591" s="1425" t="s">
        <v>390</v>
      </c>
      <c r="D591" s="1425" t="s">
        <v>549</v>
      </c>
      <c r="E591" s="1425" t="s">
        <v>1395</v>
      </c>
      <c r="F591" s="1425" t="s">
        <v>796</v>
      </c>
      <c r="G591" s="1425" t="s">
        <v>114</v>
      </c>
      <c r="H591" s="1425" t="s">
        <v>1267</v>
      </c>
      <c r="I591" s="1425"/>
      <c r="J591" s="1425" t="s">
        <v>2915</v>
      </c>
    </row>
    <row r="592" spans="1:10" ht="12.75">
      <c r="A592" s="1425" t="s">
        <v>1360</v>
      </c>
      <c r="B592" s="1425" t="s">
        <v>759</v>
      </c>
      <c r="C592" s="1425" t="s">
        <v>390</v>
      </c>
      <c r="D592" s="1425" t="s">
        <v>549</v>
      </c>
      <c r="E592" s="1425" t="s">
        <v>1395</v>
      </c>
      <c r="F592" s="1425" t="s">
        <v>796</v>
      </c>
      <c r="G592" s="1425" t="s">
        <v>115</v>
      </c>
      <c r="H592" s="1425" t="s">
        <v>1263</v>
      </c>
      <c r="I592" s="1425"/>
      <c r="J592" s="1425" t="s">
        <v>2915</v>
      </c>
    </row>
    <row r="593" spans="1:10" ht="12.75">
      <c r="A593" s="1425" t="s">
        <v>1360</v>
      </c>
      <c r="B593" s="1425" t="s">
        <v>759</v>
      </c>
      <c r="C593" s="1425" t="s">
        <v>390</v>
      </c>
      <c r="D593" s="1425" t="s">
        <v>549</v>
      </c>
      <c r="E593" s="1425" t="s">
        <v>1395</v>
      </c>
      <c r="F593" s="1425" t="s">
        <v>796</v>
      </c>
      <c r="G593" s="1425" t="s">
        <v>115</v>
      </c>
      <c r="H593" s="1425" t="s">
        <v>1264</v>
      </c>
      <c r="I593" s="1425"/>
      <c r="J593" s="1425" t="s">
        <v>2915</v>
      </c>
    </row>
    <row r="594" spans="1:10" ht="12.75">
      <c r="A594" s="1425" t="s">
        <v>1360</v>
      </c>
      <c r="B594" s="1425" t="s">
        <v>759</v>
      </c>
      <c r="C594" s="1425" t="s">
        <v>390</v>
      </c>
      <c r="D594" s="1425" t="s">
        <v>549</v>
      </c>
      <c r="E594" s="1425" t="s">
        <v>1395</v>
      </c>
      <c r="F594" s="1425" t="s">
        <v>796</v>
      </c>
      <c r="G594" s="1425" t="s">
        <v>115</v>
      </c>
      <c r="H594" s="1425" t="s">
        <v>1265</v>
      </c>
      <c r="I594" s="1425"/>
      <c r="J594" s="1425" t="s">
        <v>2915</v>
      </c>
    </row>
    <row r="595" spans="1:10" ht="12.75">
      <c r="A595" s="1425" t="s">
        <v>1360</v>
      </c>
      <c r="B595" s="1425" t="s">
        <v>759</v>
      </c>
      <c r="C595" s="1425" t="s">
        <v>390</v>
      </c>
      <c r="D595" s="1425" t="s">
        <v>549</v>
      </c>
      <c r="E595" s="1425" t="s">
        <v>1395</v>
      </c>
      <c r="F595" s="1425" t="s">
        <v>796</v>
      </c>
      <c r="G595" s="1425" t="s">
        <v>115</v>
      </c>
      <c r="H595" s="1425" t="s">
        <v>1266</v>
      </c>
      <c r="I595" s="1425"/>
      <c r="J595" s="1425" t="s">
        <v>2915</v>
      </c>
    </row>
    <row r="596" spans="1:10" ht="12.75">
      <c r="A596" s="1425" t="s">
        <v>1360</v>
      </c>
      <c r="B596" s="1425" t="s">
        <v>759</v>
      </c>
      <c r="C596" s="1425" t="s">
        <v>390</v>
      </c>
      <c r="D596" s="1425" t="s">
        <v>549</v>
      </c>
      <c r="E596" s="1425" t="s">
        <v>1395</v>
      </c>
      <c r="F596" s="1425" t="s">
        <v>796</v>
      </c>
      <c r="G596" s="1425" t="s">
        <v>115</v>
      </c>
      <c r="H596" s="1425" t="s">
        <v>1267</v>
      </c>
      <c r="I596" s="1425"/>
      <c r="J596" s="1425" t="s">
        <v>2915</v>
      </c>
    </row>
    <row r="597" spans="1:10" ht="12.75">
      <c r="A597" s="1425" t="s">
        <v>1360</v>
      </c>
      <c r="B597" s="1425" t="s">
        <v>759</v>
      </c>
      <c r="C597" s="1425" t="s">
        <v>390</v>
      </c>
      <c r="D597" s="1425" t="s">
        <v>549</v>
      </c>
      <c r="E597" s="1425" t="s">
        <v>1395</v>
      </c>
      <c r="F597" s="1425" t="s">
        <v>796</v>
      </c>
      <c r="G597" s="1425" t="s">
        <v>1238</v>
      </c>
      <c r="H597" s="1425" t="s">
        <v>1263</v>
      </c>
      <c r="I597" s="1425"/>
      <c r="J597" s="1425" t="s">
        <v>2915</v>
      </c>
    </row>
    <row r="598" spans="1:10" ht="12.75">
      <c r="A598" s="1425" t="s">
        <v>1360</v>
      </c>
      <c r="B598" s="1425" t="s">
        <v>759</v>
      </c>
      <c r="C598" s="1425" t="s">
        <v>390</v>
      </c>
      <c r="D598" s="1425" t="s">
        <v>549</v>
      </c>
      <c r="E598" s="1425" t="s">
        <v>1395</v>
      </c>
      <c r="F598" s="1425" t="s">
        <v>796</v>
      </c>
      <c r="G598" s="1425" t="s">
        <v>1238</v>
      </c>
      <c r="H598" s="1425" t="s">
        <v>1264</v>
      </c>
      <c r="I598" s="1425"/>
      <c r="J598" s="1425" t="s">
        <v>2915</v>
      </c>
    </row>
    <row r="599" spans="1:10" ht="12.75">
      <c r="A599" s="1425" t="s">
        <v>1360</v>
      </c>
      <c r="B599" s="1425" t="s">
        <v>759</v>
      </c>
      <c r="C599" s="1425" t="s">
        <v>390</v>
      </c>
      <c r="D599" s="1425" t="s">
        <v>549</v>
      </c>
      <c r="E599" s="1425" t="s">
        <v>1395</v>
      </c>
      <c r="F599" s="1425" t="s">
        <v>796</v>
      </c>
      <c r="G599" s="1425" t="s">
        <v>1238</v>
      </c>
      <c r="H599" s="1425" t="s">
        <v>1265</v>
      </c>
      <c r="I599" s="1425"/>
      <c r="J599" s="1425" t="s">
        <v>2915</v>
      </c>
    </row>
    <row r="600" spans="1:10" ht="12.75">
      <c r="A600" s="1425" t="s">
        <v>1360</v>
      </c>
      <c r="B600" s="1425" t="s">
        <v>759</v>
      </c>
      <c r="C600" s="1425" t="s">
        <v>390</v>
      </c>
      <c r="D600" s="1425" t="s">
        <v>549</v>
      </c>
      <c r="E600" s="1425" t="s">
        <v>1395</v>
      </c>
      <c r="F600" s="1425" t="s">
        <v>796</v>
      </c>
      <c r="G600" s="1425" t="s">
        <v>1238</v>
      </c>
      <c r="H600" s="1425" t="s">
        <v>1266</v>
      </c>
      <c r="I600" s="1425"/>
      <c r="J600" s="1425" t="s">
        <v>2915</v>
      </c>
    </row>
    <row r="601" spans="1:10" ht="12.75">
      <c r="A601" s="1425" t="s">
        <v>1360</v>
      </c>
      <c r="B601" s="1425" t="s">
        <v>759</v>
      </c>
      <c r="C601" s="1425" t="s">
        <v>390</v>
      </c>
      <c r="D601" s="1425" t="s">
        <v>549</v>
      </c>
      <c r="E601" s="1425" t="s">
        <v>1395</v>
      </c>
      <c r="F601" s="1425" t="s">
        <v>796</v>
      </c>
      <c r="G601" s="1425" t="s">
        <v>1238</v>
      </c>
      <c r="H601" s="1425" t="s">
        <v>1267</v>
      </c>
      <c r="I601" s="1425"/>
      <c r="J601" s="1425" t="s">
        <v>2915</v>
      </c>
    </row>
    <row r="602" spans="1:10" ht="12.75">
      <c r="A602" s="1425" t="s">
        <v>1360</v>
      </c>
      <c r="B602" s="1425" t="s">
        <v>759</v>
      </c>
      <c r="C602" s="1425" t="s">
        <v>390</v>
      </c>
      <c r="D602" s="1425" t="s">
        <v>549</v>
      </c>
      <c r="E602" s="1425" t="s">
        <v>1395</v>
      </c>
      <c r="F602" s="1425" t="s">
        <v>796</v>
      </c>
      <c r="G602" s="1425" t="s">
        <v>116</v>
      </c>
      <c r="H602" s="1425" t="s">
        <v>1263</v>
      </c>
      <c r="I602" s="1425"/>
      <c r="J602" s="1425" t="s">
        <v>2915</v>
      </c>
    </row>
    <row r="603" spans="1:10" ht="12.75">
      <c r="A603" s="1425" t="s">
        <v>1360</v>
      </c>
      <c r="B603" s="1425" t="s">
        <v>759</v>
      </c>
      <c r="C603" s="1425" t="s">
        <v>390</v>
      </c>
      <c r="D603" s="1425" t="s">
        <v>549</v>
      </c>
      <c r="E603" s="1425" t="s">
        <v>1395</v>
      </c>
      <c r="F603" s="1425" t="s">
        <v>796</v>
      </c>
      <c r="G603" s="1425" t="s">
        <v>116</v>
      </c>
      <c r="H603" s="1425" t="s">
        <v>1264</v>
      </c>
      <c r="I603" s="1425"/>
      <c r="J603" s="1425" t="s">
        <v>2915</v>
      </c>
    </row>
    <row r="604" spans="1:10" ht="12.75">
      <c r="A604" s="1425" t="s">
        <v>1360</v>
      </c>
      <c r="B604" s="1425" t="s">
        <v>759</v>
      </c>
      <c r="C604" s="1425" t="s">
        <v>390</v>
      </c>
      <c r="D604" s="1425" t="s">
        <v>549</v>
      </c>
      <c r="E604" s="1425" t="s">
        <v>1395</v>
      </c>
      <c r="F604" s="1425" t="s">
        <v>796</v>
      </c>
      <c r="G604" s="1425" t="s">
        <v>116</v>
      </c>
      <c r="H604" s="1425" t="s">
        <v>1265</v>
      </c>
      <c r="I604" s="1425"/>
      <c r="J604" s="1425" t="s">
        <v>2915</v>
      </c>
    </row>
    <row r="605" spans="1:10" ht="12.75">
      <c r="A605" s="1425" t="s">
        <v>1360</v>
      </c>
      <c r="B605" s="1425" t="s">
        <v>759</v>
      </c>
      <c r="C605" s="1425" t="s">
        <v>390</v>
      </c>
      <c r="D605" s="1425" t="s">
        <v>549</v>
      </c>
      <c r="E605" s="1425" t="s">
        <v>1395</v>
      </c>
      <c r="F605" s="1425" t="s">
        <v>796</v>
      </c>
      <c r="G605" s="1425" t="s">
        <v>116</v>
      </c>
      <c r="H605" s="1425" t="s">
        <v>1266</v>
      </c>
      <c r="I605" s="1425"/>
      <c r="J605" s="1425" t="s">
        <v>2915</v>
      </c>
    </row>
    <row r="606" spans="1:10" ht="12.75">
      <c r="A606" s="1425" t="s">
        <v>1360</v>
      </c>
      <c r="B606" s="1425" t="s">
        <v>759</v>
      </c>
      <c r="C606" s="1425" t="s">
        <v>390</v>
      </c>
      <c r="D606" s="1425" t="s">
        <v>549</v>
      </c>
      <c r="E606" s="1425" t="s">
        <v>1395</v>
      </c>
      <c r="F606" s="1425" t="s">
        <v>796</v>
      </c>
      <c r="G606" s="1425" t="s">
        <v>116</v>
      </c>
      <c r="H606" s="1425" t="s">
        <v>1267</v>
      </c>
      <c r="I606" s="1425"/>
      <c r="J606" s="1425" t="s">
        <v>2915</v>
      </c>
    </row>
    <row r="607" spans="1:10" ht="12.75">
      <c r="A607" s="1425" t="s">
        <v>1360</v>
      </c>
      <c r="B607" s="1425" t="s">
        <v>759</v>
      </c>
      <c r="C607" s="1425" t="s">
        <v>390</v>
      </c>
      <c r="D607" s="1425" t="s">
        <v>549</v>
      </c>
      <c r="E607" s="1425" t="s">
        <v>1395</v>
      </c>
      <c r="F607" s="1425" t="s">
        <v>1328</v>
      </c>
      <c r="G607" s="1425" t="s">
        <v>114</v>
      </c>
      <c r="H607" s="1425" t="s">
        <v>1329</v>
      </c>
      <c r="I607" s="1425"/>
      <c r="J607" s="1425" t="s">
        <v>2915</v>
      </c>
    </row>
    <row r="608" spans="1:10" ht="12.75">
      <c r="A608" s="1425" t="s">
        <v>1360</v>
      </c>
      <c r="B608" s="1425" t="s">
        <v>759</v>
      </c>
      <c r="C608" s="1425" t="s">
        <v>390</v>
      </c>
      <c r="D608" s="1425" t="s">
        <v>549</v>
      </c>
      <c r="E608" s="1425" t="s">
        <v>1395</v>
      </c>
      <c r="F608" s="1425" t="s">
        <v>1328</v>
      </c>
      <c r="G608" s="1425" t="s">
        <v>114</v>
      </c>
      <c r="H608" s="1425" t="s">
        <v>1330</v>
      </c>
      <c r="I608" s="1425"/>
      <c r="J608" s="1425" t="s">
        <v>2915</v>
      </c>
    </row>
    <row r="609" spans="1:10" ht="12.75">
      <c r="A609" s="1425" t="s">
        <v>1360</v>
      </c>
      <c r="B609" s="1425" t="s">
        <v>759</v>
      </c>
      <c r="C609" s="1425" t="s">
        <v>390</v>
      </c>
      <c r="D609" s="1425" t="s">
        <v>549</v>
      </c>
      <c r="E609" s="1425" t="s">
        <v>1395</v>
      </c>
      <c r="F609" s="1425" t="s">
        <v>1328</v>
      </c>
      <c r="G609" s="1425" t="s">
        <v>114</v>
      </c>
      <c r="H609" s="1425" t="s">
        <v>1331</v>
      </c>
      <c r="I609" s="1425"/>
      <c r="J609" s="1425" t="s">
        <v>2915</v>
      </c>
    </row>
    <row r="610" spans="1:10" ht="12.75">
      <c r="A610" s="1425" t="s">
        <v>1360</v>
      </c>
      <c r="B610" s="1425" t="s">
        <v>759</v>
      </c>
      <c r="C610" s="1425" t="s">
        <v>390</v>
      </c>
      <c r="D610" s="1425" t="s">
        <v>549</v>
      </c>
      <c r="E610" s="1425" t="s">
        <v>1395</v>
      </c>
      <c r="F610" s="1425" t="s">
        <v>1328</v>
      </c>
      <c r="G610" s="1425" t="s">
        <v>115</v>
      </c>
      <c r="H610" s="1425" t="s">
        <v>1329</v>
      </c>
      <c r="I610" s="1425"/>
      <c r="J610" s="1425" t="s">
        <v>2915</v>
      </c>
    </row>
    <row r="611" spans="1:10" ht="12.75">
      <c r="A611" s="1425" t="s">
        <v>1360</v>
      </c>
      <c r="B611" s="1425" t="s">
        <v>759</v>
      </c>
      <c r="C611" s="1425" t="s">
        <v>390</v>
      </c>
      <c r="D611" s="1425" t="s">
        <v>549</v>
      </c>
      <c r="E611" s="1425" t="s">
        <v>1395</v>
      </c>
      <c r="F611" s="1425" t="s">
        <v>1328</v>
      </c>
      <c r="G611" s="1425" t="s">
        <v>115</v>
      </c>
      <c r="H611" s="1425" t="s">
        <v>1330</v>
      </c>
      <c r="I611" s="1425"/>
      <c r="J611" s="1425" t="s">
        <v>2915</v>
      </c>
    </row>
    <row r="612" spans="1:10" ht="12.75">
      <c r="A612" s="1425" t="s">
        <v>1360</v>
      </c>
      <c r="B612" s="1425" t="s">
        <v>759</v>
      </c>
      <c r="C612" s="1425" t="s">
        <v>390</v>
      </c>
      <c r="D612" s="1425" t="s">
        <v>549</v>
      </c>
      <c r="E612" s="1425" t="s">
        <v>1395</v>
      </c>
      <c r="F612" s="1425" t="s">
        <v>1328</v>
      </c>
      <c r="G612" s="1425" t="s">
        <v>115</v>
      </c>
      <c r="H612" s="1425" t="s">
        <v>1331</v>
      </c>
      <c r="I612" s="1425"/>
      <c r="J612" s="1425" t="s">
        <v>2915</v>
      </c>
    </row>
    <row r="613" spans="1:10" ht="12.75">
      <c r="A613" s="1425" t="s">
        <v>1360</v>
      </c>
      <c r="B613" s="1425" t="s">
        <v>759</v>
      </c>
      <c r="C613" s="1425" t="s">
        <v>390</v>
      </c>
      <c r="D613" s="1425" t="s">
        <v>549</v>
      </c>
      <c r="E613" s="1425" t="s">
        <v>1395</v>
      </c>
      <c r="F613" s="1425" t="s">
        <v>1328</v>
      </c>
      <c r="G613" s="1425" t="s">
        <v>1238</v>
      </c>
      <c r="H613" s="1425" t="s">
        <v>1329</v>
      </c>
      <c r="I613" s="1425"/>
      <c r="J613" s="1425" t="s">
        <v>2915</v>
      </c>
    </row>
    <row r="614" spans="1:10" ht="12.75">
      <c r="A614" s="1425" t="s">
        <v>1360</v>
      </c>
      <c r="B614" s="1425" t="s">
        <v>759</v>
      </c>
      <c r="C614" s="1425" t="s">
        <v>390</v>
      </c>
      <c r="D614" s="1425" t="s">
        <v>549</v>
      </c>
      <c r="E614" s="1425" t="s">
        <v>1395</v>
      </c>
      <c r="F614" s="1425" t="s">
        <v>1328</v>
      </c>
      <c r="G614" s="1425" t="s">
        <v>1238</v>
      </c>
      <c r="H614" s="1425" t="s">
        <v>1330</v>
      </c>
      <c r="I614" s="1425"/>
      <c r="J614" s="1425" t="s">
        <v>2915</v>
      </c>
    </row>
    <row r="615" spans="1:10" ht="12.75">
      <c r="A615" s="1425" t="s">
        <v>1360</v>
      </c>
      <c r="B615" s="1425" t="s">
        <v>759</v>
      </c>
      <c r="C615" s="1425" t="s">
        <v>390</v>
      </c>
      <c r="D615" s="1425" t="s">
        <v>549</v>
      </c>
      <c r="E615" s="1425" t="s">
        <v>1395</v>
      </c>
      <c r="F615" s="1425" t="s">
        <v>1328</v>
      </c>
      <c r="G615" s="1425" t="s">
        <v>1238</v>
      </c>
      <c r="H615" s="1425" t="s">
        <v>1331</v>
      </c>
      <c r="I615" s="1425"/>
      <c r="J615" s="1425" t="s">
        <v>2915</v>
      </c>
    </row>
    <row r="616" spans="1:10" ht="12.75">
      <c r="A616" s="1425" t="s">
        <v>1360</v>
      </c>
      <c r="B616" s="1425" t="s">
        <v>759</v>
      </c>
      <c r="C616" s="1425" t="s">
        <v>390</v>
      </c>
      <c r="D616" s="1425" t="s">
        <v>549</v>
      </c>
      <c r="E616" s="1425" t="s">
        <v>1395</v>
      </c>
      <c r="F616" s="1425" t="s">
        <v>1328</v>
      </c>
      <c r="G616" s="1425" t="s">
        <v>116</v>
      </c>
      <c r="H616" s="1425" t="s">
        <v>1329</v>
      </c>
      <c r="I616" s="1425"/>
      <c r="J616" s="1425" t="s">
        <v>2915</v>
      </c>
    </row>
    <row r="617" spans="1:10" ht="12.75">
      <c r="A617" s="1425" t="s">
        <v>1360</v>
      </c>
      <c r="B617" s="1425" t="s">
        <v>759</v>
      </c>
      <c r="C617" s="1425" t="s">
        <v>390</v>
      </c>
      <c r="D617" s="1425" t="s">
        <v>549</v>
      </c>
      <c r="E617" s="1425" t="s">
        <v>1395</v>
      </c>
      <c r="F617" s="1425" t="s">
        <v>1328</v>
      </c>
      <c r="G617" s="1425" t="s">
        <v>116</v>
      </c>
      <c r="H617" s="1425" t="s">
        <v>1330</v>
      </c>
      <c r="I617" s="1425"/>
      <c r="J617" s="1425" t="s">
        <v>2915</v>
      </c>
    </row>
    <row r="618" spans="1:10" ht="12.75">
      <c r="A618" s="1425" t="s">
        <v>1360</v>
      </c>
      <c r="B618" s="1425" t="s">
        <v>759</v>
      </c>
      <c r="C618" s="1425" t="s">
        <v>390</v>
      </c>
      <c r="D618" s="1425" t="s">
        <v>549</v>
      </c>
      <c r="E618" s="1425" t="s">
        <v>1395</v>
      </c>
      <c r="F618" s="1425" t="s">
        <v>1328</v>
      </c>
      <c r="G618" s="1425" t="s">
        <v>116</v>
      </c>
      <c r="H618" s="1425" t="s">
        <v>1331</v>
      </c>
      <c r="I618" s="1425"/>
      <c r="J618" s="1425" t="s">
        <v>2915</v>
      </c>
    </row>
    <row r="619" spans="1:10" ht="12.75">
      <c r="A619" s="1425" t="s">
        <v>1360</v>
      </c>
      <c r="B619" s="1425" t="s">
        <v>759</v>
      </c>
      <c r="C619" s="1425" t="s">
        <v>390</v>
      </c>
      <c r="D619" s="1425" t="s">
        <v>549</v>
      </c>
      <c r="E619" s="1425" t="s">
        <v>1396</v>
      </c>
      <c r="F619" s="1425" t="s">
        <v>796</v>
      </c>
      <c r="G619" s="1425" t="s">
        <v>114</v>
      </c>
      <c r="H619" s="1425" t="s">
        <v>1263</v>
      </c>
      <c r="I619" s="1425"/>
      <c r="J619" s="1425" t="s">
        <v>2915</v>
      </c>
    </row>
    <row r="620" spans="1:10" ht="12.75">
      <c r="A620" s="1425" t="s">
        <v>1360</v>
      </c>
      <c r="B620" s="1425" t="s">
        <v>759</v>
      </c>
      <c r="C620" s="1425" t="s">
        <v>390</v>
      </c>
      <c r="D620" s="1425" t="s">
        <v>549</v>
      </c>
      <c r="E620" s="1425" t="s">
        <v>1396</v>
      </c>
      <c r="F620" s="1425" t="s">
        <v>796</v>
      </c>
      <c r="G620" s="1425" t="s">
        <v>114</v>
      </c>
      <c r="H620" s="1425" t="s">
        <v>1264</v>
      </c>
      <c r="I620" s="1425"/>
      <c r="J620" s="1425" t="s">
        <v>2915</v>
      </c>
    </row>
    <row r="621" spans="1:10" ht="12.75">
      <c r="A621" s="1425" t="s">
        <v>1360</v>
      </c>
      <c r="B621" s="1425" t="s">
        <v>759</v>
      </c>
      <c r="C621" s="1425" t="s">
        <v>390</v>
      </c>
      <c r="D621" s="1425" t="s">
        <v>549</v>
      </c>
      <c r="E621" s="1425" t="s">
        <v>1396</v>
      </c>
      <c r="F621" s="1425" t="s">
        <v>796</v>
      </c>
      <c r="G621" s="1425" t="s">
        <v>114</v>
      </c>
      <c r="H621" s="1425" t="s">
        <v>1265</v>
      </c>
      <c r="I621" s="1425"/>
      <c r="J621" s="1425" t="s">
        <v>2915</v>
      </c>
    </row>
    <row r="622" spans="1:10" ht="12.75">
      <c r="A622" s="1425" t="s">
        <v>1360</v>
      </c>
      <c r="B622" s="1425" t="s">
        <v>759</v>
      </c>
      <c r="C622" s="1425" t="s">
        <v>390</v>
      </c>
      <c r="D622" s="1425" t="s">
        <v>549</v>
      </c>
      <c r="E622" s="1425" t="s">
        <v>1396</v>
      </c>
      <c r="F622" s="1425" t="s">
        <v>796</v>
      </c>
      <c r="G622" s="1425" t="s">
        <v>114</v>
      </c>
      <c r="H622" s="1425" t="s">
        <v>1266</v>
      </c>
      <c r="I622" s="1425"/>
      <c r="J622" s="1425" t="s">
        <v>2915</v>
      </c>
    </row>
    <row r="623" spans="1:10" ht="12.75">
      <c r="A623" s="1425" t="s">
        <v>1360</v>
      </c>
      <c r="B623" s="1425" t="s">
        <v>759</v>
      </c>
      <c r="C623" s="1425" t="s">
        <v>390</v>
      </c>
      <c r="D623" s="1425" t="s">
        <v>549</v>
      </c>
      <c r="E623" s="1425" t="s">
        <v>1396</v>
      </c>
      <c r="F623" s="1425" t="s">
        <v>796</v>
      </c>
      <c r="G623" s="1425" t="s">
        <v>114</v>
      </c>
      <c r="H623" s="1425" t="s">
        <v>1267</v>
      </c>
      <c r="I623" s="1425"/>
      <c r="J623" s="1425" t="s">
        <v>2915</v>
      </c>
    </row>
    <row r="624" spans="1:10" ht="12.75">
      <c r="A624" s="1425" t="s">
        <v>1360</v>
      </c>
      <c r="B624" s="1425" t="s">
        <v>759</v>
      </c>
      <c r="C624" s="1425" t="s">
        <v>390</v>
      </c>
      <c r="D624" s="1425" t="s">
        <v>549</v>
      </c>
      <c r="E624" s="1425" t="s">
        <v>1396</v>
      </c>
      <c r="F624" s="1425" t="s">
        <v>796</v>
      </c>
      <c r="G624" s="1425" t="s">
        <v>115</v>
      </c>
      <c r="H624" s="1425" t="s">
        <v>1263</v>
      </c>
      <c r="I624" s="1425"/>
      <c r="J624" s="1425" t="s">
        <v>2915</v>
      </c>
    </row>
    <row r="625" spans="1:10" ht="12.75">
      <c r="A625" s="1425" t="s">
        <v>1360</v>
      </c>
      <c r="B625" s="1425" t="s">
        <v>759</v>
      </c>
      <c r="C625" s="1425" t="s">
        <v>390</v>
      </c>
      <c r="D625" s="1425" t="s">
        <v>549</v>
      </c>
      <c r="E625" s="1425" t="s">
        <v>1396</v>
      </c>
      <c r="F625" s="1425" t="s">
        <v>796</v>
      </c>
      <c r="G625" s="1425" t="s">
        <v>115</v>
      </c>
      <c r="H625" s="1425" t="s">
        <v>1264</v>
      </c>
      <c r="I625" s="1425"/>
      <c r="J625" s="1425" t="s">
        <v>2915</v>
      </c>
    </row>
    <row r="626" spans="1:10" ht="12.75">
      <c r="A626" s="1425" t="s">
        <v>1360</v>
      </c>
      <c r="B626" s="1425" t="s">
        <v>759</v>
      </c>
      <c r="C626" s="1425" t="s">
        <v>390</v>
      </c>
      <c r="D626" s="1425" t="s">
        <v>549</v>
      </c>
      <c r="E626" s="1425" t="s">
        <v>1396</v>
      </c>
      <c r="F626" s="1425" t="s">
        <v>796</v>
      </c>
      <c r="G626" s="1425" t="s">
        <v>115</v>
      </c>
      <c r="H626" s="1425" t="s">
        <v>1265</v>
      </c>
      <c r="I626" s="1425"/>
      <c r="J626" s="1425" t="s">
        <v>2915</v>
      </c>
    </row>
    <row r="627" spans="1:10" ht="12.75">
      <c r="A627" s="1425" t="s">
        <v>1360</v>
      </c>
      <c r="B627" s="1425" t="s">
        <v>759</v>
      </c>
      <c r="C627" s="1425" t="s">
        <v>390</v>
      </c>
      <c r="D627" s="1425" t="s">
        <v>549</v>
      </c>
      <c r="E627" s="1425" t="s">
        <v>1396</v>
      </c>
      <c r="F627" s="1425" t="s">
        <v>796</v>
      </c>
      <c r="G627" s="1425" t="s">
        <v>115</v>
      </c>
      <c r="H627" s="1425" t="s">
        <v>1266</v>
      </c>
      <c r="I627" s="1425"/>
      <c r="J627" s="1425" t="s">
        <v>2915</v>
      </c>
    </row>
    <row r="628" spans="1:10" ht="12.75">
      <c r="A628" s="1425" t="s">
        <v>1360</v>
      </c>
      <c r="B628" s="1425" t="s">
        <v>759</v>
      </c>
      <c r="C628" s="1425" t="s">
        <v>390</v>
      </c>
      <c r="D628" s="1425" t="s">
        <v>549</v>
      </c>
      <c r="E628" s="1425" t="s">
        <v>1396</v>
      </c>
      <c r="F628" s="1425" t="s">
        <v>796</v>
      </c>
      <c r="G628" s="1425" t="s">
        <v>115</v>
      </c>
      <c r="H628" s="1425" t="s">
        <v>1267</v>
      </c>
      <c r="I628" s="1425"/>
      <c r="J628" s="1425" t="s">
        <v>2915</v>
      </c>
    </row>
    <row r="629" spans="1:10" ht="12.75">
      <c r="A629" s="1425" t="s">
        <v>1360</v>
      </c>
      <c r="B629" s="1425" t="s">
        <v>759</v>
      </c>
      <c r="C629" s="1425" t="s">
        <v>390</v>
      </c>
      <c r="D629" s="1425" t="s">
        <v>549</v>
      </c>
      <c r="E629" s="1425" t="s">
        <v>1396</v>
      </c>
      <c r="F629" s="1425" t="s">
        <v>796</v>
      </c>
      <c r="G629" s="1425" t="s">
        <v>1238</v>
      </c>
      <c r="H629" s="1425" t="s">
        <v>1263</v>
      </c>
      <c r="I629" s="1425"/>
      <c r="J629" s="1425" t="s">
        <v>2915</v>
      </c>
    </row>
    <row r="630" spans="1:10" ht="12.75">
      <c r="A630" s="1425" t="s">
        <v>1360</v>
      </c>
      <c r="B630" s="1425" t="s">
        <v>759</v>
      </c>
      <c r="C630" s="1425" t="s">
        <v>390</v>
      </c>
      <c r="D630" s="1425" t="s">
        <v>549</v>
      </c>
      <c r="E630" s="1425" t="s">
        <v>1396</v>
      </c>
      <c r="F630" s="1425" t="s">
        <v>796</v>
      </c>
      <c r="G630" s="1425" t="s">
        <v>1238</v>
      </c>
      <c r="H630" s="1425" t="s">
        <v>1264</v>
      </c>
      <c r="I630" s="1425"/>
      <c r="J630" s="1425" t="s">
        <v>2915</v>
      </c>
    </row>
    <row r="631" spans="1:10" ht="12.75">
      <c r="A631" s="1425" t="s">
        <v>1360</v>
      </c>
      <c r="B631" s="1425" t="s">
        <v>759</v>
      </c>
      <c r="C631" s="1425" t="s">
        <v>390</v>
      </c>
      <c r="D631" s="1425" t="s">
        <v>549</v>
      </c>
      <c r="E631" s="1425" t="s">
        <v>1396</v>
      </c>
      <c r="F631" s="1425" t="s">
        <v>796</v>
      </c>
      <c r="G631" s="1425" t="s">
        <v>1238</v>
      </c>
      <c r="H631" s="1425" t="s">
        <v>1265</v>
      </c>
      <c r="I631" s="1425"/>
      <c r="J631" s="1425" t="s">
        <v>2915</v>
      </c>
    </row>
    <row r="632" spans="1:10" ht="12.75">
      <c r="A632" s="1425" t="s">
        <v>1360</v>
      </c>
      <c r="B632" s="1425" t="s">
        <v>759</v>
      </c>
      <c r="C632" s="1425" t="s">
        <v>390</v>
      </c>
      <c r="D632" s="1425" t="s">
        <v>549</v>
      </c>
      <c r="E632" s="1425" t="s">
        <v>1396</v>
      </c>
      <c r="F632" s="1425" t="s">
        <v>796</v>
      </c>
      <c r="G632" s="1425" t="s">
        <v>1238</v>
      </c>
      <c r="H632" s="1425" t="s">
        <v>1266</v>
      </c>
      <c r="I632" s="1425"/>
      <c r="J632" s="1425" t="s">
        <v>2915</v>
      </c>
    </row>
    <row r="633" spans="1:10" ht="12.75">
      <c r="A633" s="1425" t="s">
        <v>1360</v>
      </c>
      <c r="B633" s="1425" t="s">
        <v>759</v>
      </c>
      <c r="C633" s="1425" t="s">
        <v>390</v>
      </c>
      <c r="D633" s="1425" t="s">
        <v>549</v>
      </c>
      <c r="E633" s="1425" t="s">
        <v>1396</v>
      </c>
      <c r="F633" s="1425" t="s">
        <v>796</v>
      </c>
      <c r="G633" s="1425" t="s">
        <v>1238</v>
      </c>
      <c r="H633" s="1425" t="s">
        <v>1267</v>
      </c>
      <c r="I633" s="1425"/>
      <c r="J633" s="1425" t="s">
        <v>2915</v>
      </c>
    </row>
    <row r="634" spans="1:10" ht="12.75">
      <c r="A634" s="1425" t="s">
        <v>1360</v>
      </c>
      <c r="B634" s="1425" t="s">
        <v>759</v>
      </c>
      <c r="C634" s="1425" t="s">
        <v>390</v>
      </c>
      <c r="D634" s="1425" t="s">
        <v>549</v>
      </c>
      <c r="E634" s="1425" t="s">
        <v>1396</v>
      </c>
      <c r="F634" s="1425" t="s">
        <v>796</v>
      </c>
      <c r="G634" s="1425" t="s">
        <v>116</v>
      </c>
      <c r="H634" s="1425" t="s">
        <v>1263</v>
      </c>
      <c r="I634" s="1425"/>
      <c r="J634" s="1425" t="s">
        <v>2915</v>
      </c>
    </row>
    <row r="635" spans="1:10" ht="12.75">
      <c r="A635" s="1425" t="s">
        <v>1360</v>
      </c>
      <c r="B635" s="1425" t="s">
        <v>759</v>
      </c>
      <c r="C635" s="1425" t="s">
        <v>390</v>
      </c>
      <c r="D635" s="1425" t="s">
        <v>549</v>
      </c>
      <c r="E635" s="1425" t="s">
        <v>1396</v>
      </c>
      <c r="F635" s="1425" t="s">
        <v>796</v>
      </c>
      <c r="G635" s="1425" t="s">
        <v>116</v>
      </c>
      <c r="H635" s="1425" t="s">
        <v>1264</v>
      </c>
      <c r="I635" s="1425"/>
      <c r="J635" s="1425" t="s">
        <v>2915</v>
      </c>
    </row>
    <row r="636" spans="1:10" ht="12.75">
      <c r="A636" s="1425" t="s">
        <v>1360</v>
      </c>
      <c r="B636" s="1425" t="s">
        <v>759</v>
      </c>
      <c r="C636" s="1425" t="s">
        <v>390</v>
      </c>
      <c r="D636" s="1425" t="s">
        <v>549</v>
      </c>
      <c r="E636" s="1425" t="s">
        <v>1396</v>
      </c>
      <c r="F636" s="1425" t="s">
        <v>796</v>
      </c>
      <c r="G636" s="1425" t="s">
        <v>116</v>
      </c>
      <c r="H636" s="1425" t="s">
        <v>1265</v>
      </c>
      <c r="I636" s="1425"/>
      <c r="J636" s="1425" t="s">
        <v>2915</v>
      </c>
    </row>
    <row r="637" spans="1:10" ht="12.75">
      <c r="A637" s="1425" t="s">
        <v>1360</v>
      </c>
      <c r="B637" s="1425" t="s">
        <v>759</v>
      </c>
      <c r="C637" s="1425" t="s">
        <v>390</v>
      </c>
      <c r="D637" s="1425" t="s">
        <v>549</v>
      </c>
      <c r="E637" s="1425" t="s">
        <v>1396</v>
      </c>
      <c r="F637" s="1425" t="s">
        <v>796</v>
      </c>
      <c r="G637" s="1425" t="s">
        <v>116</v>
      </c>
      <c r="H637" s="1425" t="s">
        <v>1266</v>
      </c>
      <c r="I637" s="1425"/>
      <c r="J637" s="1425" t="s">
        <v>2915</v>
      </c>
    </row>
    <row r="638" spans="1:10" ht="12.75">
      <c r="A638" s="1425" t="s">
        <v>1360</v>
      </c>
      <c r="B638" s="1425" t="s">
        <v>759</v>
      </c>
      <c r="C638" s="1425" t="s">
        <v>390</v>
      </c>
      <c r="D638" s="1425" t="s">
        <v>549</v>
      </c>
      <c r="E638" s="1425" t="s">
        <v>1396</v>
      </c>
      <c r="F638" s="1425" t="s">
        <v>796</v>
      </c>
      <c r="G638" s="1425" t="s">
        <v>116</v>
      </c>
      <c r="H638" s="1425" t="s">
        <v>1267</v>
      </c>
      <c r="I638" s="1425"/>
      <c r="J638" s="1425" t="s">
        <v>2915</v>
      </c>
    </row>
    <row r="639" spans="1:10" ht="12.75">
      <c r="A639" s="1425" t="s">
        <v>1360</v>
      </c>
      <c r="B639" s="1425" t="s">
        <v>759</v>
      </c>
      <c r="C639" s="1425" t="s">
        <v>390</v>
      </c>
      <c r="D639" s="1425" t="s">
        <v>549</v>
      </c>
      <c r="E639" s="1425" t="s">
        <v>1396</v>
      </c>
      <c r="F639" s="1425" t="s">
        <v>1328</v>
      </c>
      <c r="G639" s="1425" t="s">
        <v>114</v>
      </c>
      <c r="H639" s="1425" t="s">
        <v>1329</v>
      </c>
      <c r="I639" s="1425"/>
      <c r="J639" s="1425" t="s">
        <v>2915</v>
      </c>
    </row>
    <row r="640" spans="1:10" ht="12.75">
      <c r="A640" s="1425" t="s">
        <v>1360</v>
      </c>
      <c r="B640" s="1425" t="s">
        <v>759</v>
      </c>
      <c r="C640" s="1425" t="s">
        <v>390</v>
      </c>
      <c r="D640" s="1425" t="s">
        <v>549</v>
      </c>
      <c r="E640" s="1425" t="s">
        <v>1396</v>
      </c>
      <c r="F640" s="1425" t="s">
        <v>1328</v>
      </c>
      <c r="G640" s="1425" t="s">
        <v>114</v>
      </c>
      <c r="H640" s="1425" t="s">
        <v>1330</v>
      </c>
      <c r="I640" s="1425"/>
      <c r="J640" s="1425" t="s">
        <v>2915</v>
      </c>
    </row>
    <row r="641" spans="1:10" ht="12.75">
      <c r="A641" s="1425" t="s">
        <v>1360</v>
      </c>
      <c r="B641" s="1425" t="s">
        <v>759</v>
      </c>
      <c r="C641" s="1425" t="s">
        <v>390</v>
      </c>
      <c r="D641" s="1425" t="s">
        <v>549</v>
      </c>
      <c r="E641" s="1425" t="s">
        <v>1396</v>
      </c>
      <c r="F641" s="1425" t="s">
        <v>1328</v>
      </c>
      <c r="G641" s="1425" t="s">
        <v>114</v>
      </c>
      <c r="H641" s="1425" t="s">
        <v>1331</v>
      </c>
      <c r="I641" s="1425"/>
      <c r="J641" s="1425" t="s">
        <v>2915</v>
      </c>
    </row>
    <row r="642" spans="1:10" ht="12.75">
      <c r="A642" s="1425" t="s">
        <v>1360</v>
      </c>
      <c r="B642" s="1425" t="s">
        <v>759</v>
      </c>
      <c r="C642" s="1425" t="s">
        <v>390</v>
      </c>
      <c r="D642" s="1425" t="s">
        <v>549</v>
      </c>
      <c r="E642" s="1425" t="s">
        <v>1396</v>
      </c>
      <c r="F642" s="1425" t="s">
        <v>1328</v>
      </c>
      <c r="G642" s="1425" t="s">
        <v>115</v>
      </c>
      <c r="H642" s="1425" t="s">
        <v>1329</v>
      </c>
      <c r="I642" s="1425"/>
      <c r="J642" s="1425" t="s">
        <v>2915</v>
      </c>
    </row>
    <row r="643" spans="1:10" ht="12.75">
      <c r="A643" s="1425" t="s">
        <v>1360</v>
      </c>
      <c r="B643" s="1425" t="s">
        <v>759</v>
      </c>
      <c r="C643" s="1425" t="s">
        <v>390</v>
      </c>
      <c r="D643" s="1425" t="s">
        <v>549</v>
      </c>
      <c r="E643" s="1425" t="s">
        <v>1396</v>
      </c>
      <c r="F643" s="1425" t="s">
        <v>1328</v>
      </c>
      <c r="G643" s="1425" t="s">
        <v>115</v>
      </c>
      <c r="H643" s="1425" t="s">
        <v>1330</v>
      </c>
      <c r="I643" s="1425"/>
      <c r="J643" s="1425" t="s">
        <v>2915</v>
      </c>
    </row>
    <row r="644" spans="1:10" ht="12.75">
      <c r="A644" s="1425" t="s">
        <v>1360</v>
      </c>
      <c r="B644" s="1425" t="s">
        <v>759</v>
      </c>
      <c r="C644" s="1425" t="s">
        <v>390</v>
      </c>
      <c r="D644" s="1425" t="s">
        <v>549</v>
      </c>
      <c r="E644" s="1425" t="s">
        <v>1396</v>
      </c>
      <c r="F644" s="1425" t="s">
        <v>1328</v>
      </c>
      <c r="G644" s="1425" t="s">
        <v>115</v>
      </c>
      <c r="H644" s="1425" t="s">
        <v>1331</v>
      </c>
      <c r="I644" s="1425"/>
      <c r="J644" s="1425" t="s">
        <v>2915</v>
      </c>
    </row>
    <row r="645" spans="1:10" ht="12.75">
      <c r="A645" s="1425" t="s">
        <v>1360</v>
      </c>
      <c r="B645" s="1425" t="s">
        <v>759</v>
      </c>
      <c r="C645" s="1425" t="s">
        <v>390</v>
      </c>
      <c r="D645" s="1425" t="s">
        <v>549</v>
      </c>
      <c r="E645" s="1425" t="s">
        <v>1396</v>
      </c>
      <c r="F645" s="1425" t="s">
        <v>1328</v>
      </c>
      <c r="G645" s="1425" t="s">
        <v>1238</v>
      </c>
      <c r="H645" s="1425" t="s">
        <v>1329</v>
      </c>
      <c r="I645" s="1425"/>
      <c r="J645" s="1425" t="s">
        <v>2915</v>
      </c>
    </row>
    <row r="646" spans="1:10" ht="12.75">
      <c r="A646" s="1425" t="s">
        <v>1360</v>
      </c>
      <c r="B646" s="1425" t="s">
        <v>759</v>
      </c>
      <c r="C646" s="1425" t="s">
        <v>390</v>
      </c>
      <c r="D646" s="1425" t="s">
        <v>549</v>
      </c>
      <c r="E646" s="1425" t="s">
        <v>1396</v>
      </c>
      <c r="F646" s="1425" t="s">
        <v>1328</v>
      </c>
      <c r="G646" s="1425" t="s">
        <v>1238</v>
      </c>
      <c r="H646" s="1425" t="s">
        <v>1330</v>
      </c>
      <c r="I646" s="1425"/>
      <c r="J646" s="1425" t="s">
        <v>2915</v>
      </c>
    </row>
    <row r="647" spans="1:10" ht="12.75">
      <c r="A647" s="1425" t="s">
        <v>1360</v>
      </c>
      <c r="B647" s="1425" t="s">
        <v>759</v>
      </c>
      <c r="C647" s="1425" t="s">
        <v>390</v>
      </c>
      <c r="D647" s="1425" t="s">
        <v>549</v>
      </c>
      <c r="E647" s="1425" t="s">
        <v>1396</v>
      </c>
      <c r="F647" s="1425" t="s">
        <v>1328</v>
      </c>
      <c r="G647" s="1425" t="s">
        <v>1238</v>
      </c>
      <c r="H647" s="1425" t="s">
        <v>1331</v>
      </c>
      <c r="I647" s="1425"/>
      <c r="J647" s="1425" t="s">
        <v>2915</v>
      </c>
    </row>
    <row r="648" spans="1:10" ht="12.75">
      <c r="A648" s="1425" t="s">
        <v>1360</v>
      </c>
      <c r="B648" s="1425" t="s">
        <v>759</v>
      </c>
      <c r="C648" s="1425" t="s">
        <v>390</v>
      </c>
      <c r="D648" s="1425" t="s">
        <v>549</v>
      </c>
      <c r="E648" s="1425" t="s">
        <v>1396</v>
      </c>
      <c r="F648" s="1425" t="s">
        <v>1328</v>
      </c>
      <c r="G648" s="1425" t="s">
        <v>116</v>
      </c>
      <c r="H648" s="1425" t="s">
        <v>1329</v>
      </c>
      <c r="I648" s="1425"/>
      <c r="J648" s="1425" t="s">
        <v>2915</v>
      </c>
    </row>
    <row r="649" spans="1:10" ht="12.75">
      <c r="A649" s="1425" t="s">
        <v>1360</v>
      </c>
      <c r="B649" s="1425" t="s">
        <v>759</v>
      </c>
      <c r="C649" s="1425" t="s">
        <v>390</v>
      </c>
      <c r="D649" s="1425" t="s">
        <v>549</v>
      </c>
      <c r="E649" s="1425" t="s">
        <v>1396</v>
      </c>
      <c r="F649" s="1425" t="s">
        <v>1328</v>
      </c>
      <c r="G649" s="1425" t="s">
        <v>116</v>
      </c>
      <c r="H649" s="1425" t="s">
        <v>1330</v>
      </c>
      <c r="I649" s="1425"/>
      <c r="J649" s="1425" t="s">
        <v>2915</v>
      </c>
    </row>
    <row r="650" spans="1:10" ht="12.75">
      <c r="A650" s="1425" t="s">
        <v>1360</v>
      </c>
      <c r="B650" s="1425" t="s">
        <v>759</v>
      </c>
      <c r="C650" s="1425" t="s">
        <v>390</v>
      </c>
      <c r="D650" s="1425" t="s">
        <v>549</v>
      </c>
      <c r="E650" s="1425" t="s">
        <v>1396</v>
      </c>
      <c r="F650" s="1425" t="s">
        <v>1328</v>
      </c>
      <c r="G650" s="1425" t="s">
        <v>116</v>
      </c>
      <c r="H650" s="1425" t="s">
        <v>1331</v>
      </c>
      <c r="I650" s="1425"/>
      <c r="J650" s="1425" t="s">
        <v>2915</v>
      </c>
    </row>
    <row r="651" spans="1:10" ht="12.75">
      <c r="A651" s="1425" t="s">
        <v>1360</v>
      </c>
      <c r="B651" s="1425" t="s">
        <v>759</v>
      </c>
      <c r="C651" s="1425" t="s">
        <v>390</v>
      </c>
      <c r="D651" s="1425" t="s">
        <v>549</v>
      </c>
      <c r="E651" s="1425" t="s">
        <v>1397</v>
      </c>
      <c r="F651" s="1425" t="s">
        <v>796</v>
      </c>
      <c r="G651" s="1425" t="s">
        <v>114</v>
      </c>
      <c r="H651" s="1425" t="s">
        <v>1263</v>
      </c>
      <c r="I651" s="1425"/>
      <c r="J651" s="1425" t="s">
        <v>2915</v>
      </c>
    </row>
    <row r="652" spans="1:10" ht="12.75">
      <c r="A652" s="1425" t="s">
        <v>1360</v>
      </c>
      <c r="B652" s="1425" t="s">
        <v>759</v>
      </c>
      <c r="C652" s="1425" t="s">
        <v>390</v>
      </c>
      <c r="D652" s="1425" t="s">
        <v>549</v>
      </c>
      <c r="E652" s="1425" t="s">
        <v>1397</v>
      </c>
      <c r="F652" s="1425" t="s">
        <v>796</v>
      </c>
      <c r="G652" s="1425" t="s">
        <v>114</v>
      </c>
      <c r="H652" s="1425" t="s">
        <v>1264</v>
      </c>
      <c r="I652" s="1425"/>
      <c r="J652" s="1425" t="s">
        <v>2915</v>
      </c>
    </row>
    <row r="653" spans="1:10" ht="12.75">
      <c r="A653" s="1425" t="s">
        <v>1360</v>
      </c>
      <c r="B653" s="1425" t="s">
        <v>759</v>
      </c>
      <c r="C653" s="1425" t="s">
        <v>390</v>
      </c>
      <c r="D653" s="1425" t="s">
        <v>549</v>
      </c>
      <c r="E653" s="1425" t="s">
        <v>1397</v>
      </c>
      <c r="F653" s="1425" t="s">
        <v>796</v>
      </c>
      <c r="G653" s="1425" t="s">
        <v>114</v>
      </c>
      <c r="H653" s="1425" t="s">
        <v>1265</v>
      </c>
      <c r="I653" s="1425"/>
      <c r="J653" s="1425" t="s">
        <v>2915</v>
      </c>
    </row>
    <row r="654" spans="1:10" ht="12.75">
      <c r="A654" s="1425" t="s">
        <v>1360</v>
      </c>
      <c r="B654" s="1425" t="s">
        <v>759</v>
      </c>
      <c r="C654" s="1425" t="s">
        <v>390</v>
      </c>
      <c r="D654" s="1425" t="s">
        <v>549</v>
      </c>
      <c r="E654" s="1425" t="s">
        <v>1397</v>
      </c>
      <c r="F654" s="1425" t="s">
        <v>796</v>
      </c>
      <c r="G654" s="1425" t="s">
        <v>114</v>
      </c>
      <c r="H654" s="1425" t="s">
        <v>1266</v>
      </c>
      <c r="I654" s="1425"/>
      <c r="J654" s="1425" t="s">
        <v>2915</v>
      </c>
    </row>
    <row r="655" spans="1:10" ht="12.75">
      <c r="A655" s="1425" t="s">
        <v>1360</v>
      </c>
      <c r="B655" s="1425" t="s">
        <v>759</v>
      </c>
      <c r="C655" s="1425" t="s">
        <v>390</v>
      </c>
      <c r="D655" s="1425" t="s">
        <v>549</v>
      </c>
      <c r="E655" s="1425" t="s">
        <v>1397</v>
      </c>
      <c r="F655" s="1425" t="s">
        <v>796</v>
      </c>
      <c r="G655" s="1425" t="s">
        <v>114</v>
      </c>
      <c r="H655" s="1425" t="s">
        <v>1267</v>
      </c>
      <c r="I655" s="1425"/>
      <c r="J655" s="1425" t="s">
        <v>2915</v>
      </c>
    </row>
    <row r="656" spans="1:10" ht="12.75">
      <c r="A656" s="1425" t="s">
        <v>1360</v>
      </c>
      <c r="B656" s="1425" t="s">
        <v>759</v>
      </c>
      <c r="C656" s="1425" t="s">
        <v>390</v>
      </c>
      <c r="D656" s="1425" t="s">
        <v>549</v>
      </c>
      <c r="E656" s="1425" t="s">
        <v>1397</v>
      </c>
      <c r="F656" s="1425" t="s">
        <v>796</v>
      </c>
      <c r="G656" s="1425" t="s">
        <v>115</v>
      </c>
      <c r="H656" s="1425" t="s">
        <v>1263</v>
      </c>
      <c r="I656" s="1425"/>
      <c r="J656" s="1425" t="s">
        <v>2915</v>
      </c>
    </row>
    <row r="657" spans="1:10" ht="12.75">
      <c r="A657" s="1425" t="s">
        <v>1360</v>
      </c>
      <c r="B657" s="1425" t="s">
        <v>759</v>
      </c>
      <c r="C657" s="1425" t="s">
        <v>390</v>
      </c>
      <c r="D657" s="1425" t="s">
        <v>549</v>
      </c>
      <c r="E657" s="1425" t="s">
        <v>1397</v>
      </c>
      <c r="F657" s="1425" t="s">
        <v>796</v>
      </c>
      <c r="G657" s="1425" t="s">
        <v>115</v>
      </c>
      <c r="H657" s="1425" t="s">
        <v>1264</v>
      </c>
      <c r="I657" s="1425"/>
      <c r="J657" s="1425" t="s">
        <v>2915</v>
      </c>
    </row>
    <row r="658" spans="1:10" ht="12.75">
      <c r="A658" s="1425" t="s">
        <v>1360</v>
      </c>
      <c r="B658" s="1425" t="s">
        <v>759</v>
      </c>
      <c r="C658" s="1425" t="s">
        <v>390</v>
      </c>
      <c r="D658" s="1425" t="s">
        <v>549</v>
      </c>
      <c r="E658" s="1425" t="s">
        <v>1397</v>
      </c>
      <c r="F658" s="1425" t="s">
        <v>796</v>
      </c>
      <c r="G658" s="1425" t="s">
        <v>115</v>
      </c>
      <c r="H658" s="1425" t="s">
        <v>1265</v>
      </c>
      <c r="I658" s="1425"/>
      <c r="J658" s="1425" t="s">
        <v>2915</v>
      </c>
    </row>
    <row r="659" spans="1:10" ht="12.75">
      <c r="A659" s="1425" t="s">
        <v>1360</v>
      </c>
      <c r="B659" s="1425" t="s">
        <v>759</v>
      </c>
      <c r="C659" s="1425" t="s">
        <v>390</v>
      </c>
      <c r="D659" s="1425" t="s">
        <v>549</v>
      </c>
      <c r="E659" s="1425" t="s">
        <v>1397</v>
      </c>
      <c r="F659" s="1425" t="s">
        <v>796</v>
      </c>
      <c r="G659" s="1425" t="s">
        <v>115</v>
      </c>
      <c r="H659" s="1425" t="s">
        <v>1266</v>
      </c>
      <c r="I659" s="1425"/>
      <c r="J659" s="1425" t="s">
        <v>2915</v>
      </c>
    </row>
    <row r="660" spans="1:10" ht="12.75">
      <c r="A660" s="1425" t="s">
        <v>1360</v>
      </c>
      <c r="B660" s="1425" t="s">
        <v>759</v>
      </c>
      <c r="C660" s="1425" t="s">
        <v>390</v>
      </c>
      <c r="D660" s="1425" t="s">
        <v>549</v>
      </c>
      <c r="E660" s="1425" t="s">
        <v>1397</v>
      </c>
      <c r="F660" s="1425" t="s">
        <v>796</v>
      </c>
      <c r="G660" s="1425" t="s">
        <v>115</v>
      </c>
      <c r="H660" s="1425" t="s">
        <v>1267</v>
      </c>
      <c r="I660" s="1425"/>
      <c r="J660" s="1425" t="s">
        <v>2915</v>
      </c>
    </row>
    <row r="661" spans="1:10" ht="12.75">
      <c r="A661" s="1425" t="s">
        <v>1360</v>
      </c>
      <c r="B661" s="1425" t="s">
        <v>759</v>
      </c>
      <c r="C661" s="1425" t="s">
        <v>390</v>
      </c>
      <c r="D661" s="1425" t="s">
        <v>549</v>
      </c>
      <c r="E661" s="1425" t="s">
        <v>1397</v>
      </c>
      <c r="F661" s="1425" t="s">
        <v>796</v>
      </c>
      <c r="G661" s="1425" t="s">
        <v>1238</v>
      </c>
      <c r="H661" s="1425" t="s">
        <v>1263</v>
      </c>
      <c r="I661" s="1425"/>
      <c r="J661" s="1425" t="s">
        <v>2915</v>
      </c>
    </row>
    <row r="662" spans="1:10" ht="12.75">
      <c r="A662" s="1425" t="s">
        <v>1360</v>
      </c>
      <c r="B662" s="1425" t="s">
        <v>759</v>
      </c>
      <c r="C662" s="1425" t="s">
        <v>390</v>
      </c>
      <c r="D662" s="1425" t="s">
        <v>549</v>
      </c>
      <c r="E662" s="1425" t="s">
        <v>1397</v>
      </c>
      <c r="F662" s="1425" t="s">
        <v>796</v>
      </c>
      <c r="G662" s="1425" t="s">
        <v>1238</v>
      </c>
      <c r="H662" s="1425" t="s">
        <v>1264</v>
      </c>
      <c r="I662" s="1425"/>
      <c r="J662" s="1425" t="s">
        <v>2915</v>
      </c>
    </row>
    <row r="663" spans="1:10" ht="12.75">
      <c r="A663" s="1425" t="s">
        <v>1360</v>
      </c>
      <c r="B663" s="1425" t="s">
        <v>759</v>
      </c>
      <c r="C663" s="1425" t="s">
        <v>390</v>
      </c>
      <c r="D663" s="1425" t="s">
        <v>549</v>
      </c>
      <c r="E663" s="1425" t="s">
        <v>1397</v>
      </c>
      <c r="F663" s="1425" t="s">
        <v>796</v>
      </c>
      <c r="G663" s="1425" t="s">
        <v>1238</v>
      </c>
      <c r="H663" s="1425" t="s">
        <v>1265</v>
      </c>
      <c r="I663" s="1425"/>
      <c r="J663" s="1425" t="s">
        <v>2915</v>
      </c>
    </row>
    <row r="664" spans="1:10" ht="12.75">
      <c r="A664" s="1425" t="s">
        <v>1360</v>
      </c>
      <c r="B664" s="1425" t="s">
        <v>759</v>
      </c>
      <c r="C664" s="1425" t="s">
        <v>390</v>
      </c>
      <c r="D664" s="1425" t="s">
        <v>549</v>
      </c>
      <c r="E664" s="1425" t="s">
        <v>1397</v>
      </c>
      <c r="F664" s="1425" t="s">
        <v>796</v>
      </c>
      <c r="G664" s="1425" t="s">
        <v>1238</v>
      </c>
      <c r="H664" s="1425" t="s">
        <v>1266</v>
      </c>
      <c r="I664" s="1425"/>
      <c r="J664" s="1425" t="s">
        <v>2915</v>
      </c>
    </row>
    <row r="665" spans="1:10" ht="12.75">
      <c r="A665" s="1425" t="s">
        <v>1360</v>
      </c>
      <c r="B665" s="1425" t="s">
        <v>759</v>
      </c>
      <c r="C665" s="1425" t="s">
        <v>390</v>
      </c>
      <c r="D665" s="1425" t="s">
        <v>549</v>
      </c>
      <c r="E665" s="1425" t="s">
        <v>1397</v>
      </c>
      <c r="F665" s="1425" t="s">
        <v>796</v>
      </c>
      <c r="G665" s="1425" t="s">
        <v>1238</v>
      </c>
      <c r="H665" s="1425" t="s">
        <v>1267</v>
      </c>
      <c r="I665" s="1425"/>
      <c r="J665" s="1425" t="s">
        <v>2915</v>
      </c>
    </row>
    <row r="666" spans="1:10" ht="12.75">
      <c r="A666" s="1425" t="s">
        <v>1360</v>
      </c>
      <c r="B666" s="1425" t="s">
        <v>759</v>
      </c>
      <c r="C666" s="1425" t="s">
        <v>390</v>
      </c>
      <c r="D666" s="1425" t="s">
        <v>549</v>
      </c>
      <c r="E666" s="1425" t="s">
        <v>1397</v>
      </c>
      <c r="F666" s="1425" t="s">
        <v>796</v>
      </c>
      <c r="G666" s="1425" t="s">
        <v>116</v>
      </c>
      <c r="H666" s="1425" t="s">
        <v>1263</v>
      </c>
      <c r="I666" s="1425"/>
      <c r="J666" s="1425" t="s">
        <v>2915</v>
      </c>
    </row>
    <row r="667" spans="1:10" ht="12.75">
      <c r="A667" s="1425" t="s">
        <v>1360</v>
      </c>
      <c r="B667" s="1425" t="s">
        <v>759</v>
      </c>
      <c r="C667" s="1425" t="s">
        <v>390</v>
      </c>
      <c r="D667" s="1425" t="s">
        <v>549</v>
      </c>
      <c r="E667" s="1425" t="s">
        <v>1397</v>
      </c>
      <c r="F667" s="1425" t="s">
        <v>796</v>
      </c>
      <c r="G667" s="1425" t="s">
        <v>116</v>
      </c>
      <c r="H667" s="1425" t="s">
        <v>1264</v>
      </c>
      <c r="I667" s="1425"/>
      <c r="J667" s="1425" t="s">
        <v>2915</v>
      </c>
    </row>
    <row r="668" spans="1:10" ht="12.75">
      <c r="A668" s="1425" t="s">
        <v>1360</v>
      </c>
      <c r="B668" s="1425" t="s">
        <v>759</v>
      </c>
      <c r="C668" s="1425" t="s">
        <v>390</v>
      </c>
      <c r="D668" s="1425" t="s">
        <v>549</v>
      </c>
      <c r="E668" s="1425" t="s">
        <v>1397</v>
      </c>
      <c r="F668" s="1425" t="s">
        <v>796</v>
      </c>
      <c r="G668" s="1425" t="s">
        <v>116</v>
      </c>
      <c r="H668" s="1425" t="s">
        <v>1265</v>
      </c>
      <c r="I668" s="1425"/>
      <c r="J668" s="1425" t="s">
        <v>2915</v>
      </c>
    </row>
    <row r="669" spans="1:10" ht="12.75">
      <c r="A669" s="1425" t="s">
        <v>1360</v>
      </c>
      <c r="B669" s="1425" t="s">
        <v>759</v>
      </c>
      <c r="C669" s="1425" t="s">
        <v>390</v>
      </c>
      <c r="D669" s="1425" t="s">
        <v>549</v>
      </c>
      <c r="E669" s="1425" t="s">
        <v>1397</v>
      </c>
      <c r="F669" s="1425" t="s">
        <v>796</v>
      </c>
      <c r="G669" s="1425" t="s">
        <v>116</v>
      </c>
      <c r="H669" s="1425" t="s">
        <v>1266</v>
      </c>
      <c r="I669" s="1425"/>
      <c r="J669" s="1425" t="s">
        <v>2915</v>
      </c>
    </row>
    <row r="670" spans="1:10" ht="12.75">
      <c r="A670" s="1425" t="s">
        <v>1360</v>
      </c>
      <c r="B670" s="1425" t="s">
        <v>759</v>
      </c>
      <c r="C670" s="1425" t="s">
        <v>390</v>
      </c>
      <c r="D670" s="1425" t="s">
        <v>549</v>
      </c>
      <c r="E670" s="1425" t="s">
        <v>1397</v>
      </c>
      <c r="F670" s="1425" t="s">
        <v>796</v>
      </c>
      <c r="G670" s="1425" t="s">
        <v>116</v>
      </c>
      <c r="H670" s="1425" t="s">
        <v>1267</v>
      </c>
      <c r="I670" s="1425"/>
      <c r="J670" s="1425" t="s">
        <v>2915</v>
      </c>
    </row>
    <row r="671" spans="1:10" ht="12.75">
      <c r="A671" s="1425" t="s">
        <v>1360</v>
      </c>
      <c r="B671" s="1425" t="s">
        <v>759</v>
      </c>
      <c r="C671" s="1425" t="s">
        <v>390</v>
      </c>
      <c r="D671" s="1425" t="s">
        <v>549</v>
      </c>
      <c r="E671" s="1425" t="s">
        <v>1397</v>
      </c>
      <c r="F671" s="1425" t="s">
        <v>1328</v>
      </c>
      <c r="G671" s="1425" t="s">
        <v>114</v>
      </c>
      <c r="H671" s="1425" t="s">
        <v>1329</v>
      </c>
      <c r="I671" s="1425"/>
      <c r="J671" s="1425" t="s">
        <v>2915</v>
      </c>
    </row>
    <row r="672" spans="1:10" ht="12.75">
      <c r="A672" s="1425" t="s">
        <v>1360</v>
      </c>
      <c r="B672" s="1425" t="s">
        <v>759</v>
      </c>
      <c r="C672" s="1425" t="s">
        <v>390</v>
      </c>
      <c r="D672" s="1425" t="s">
        <v>549</v>
      </c>
      <c r="E672" s="1425" t="s">
        <v>1397</v>
      </c>
      <c r="F672" s="1425" t="s">
        <v>1328</v>
      </c>
      <c r="G672" s="1425" t="s">
        <v>114</v>
      </c>
      <c r="H672" s="1425" t="s">
        <v>1330</v>
      </c>
      <c r="I672" s="1425"/>
      <c r="J672" s="1425" t="s">
        <v>2915</v>
      </c>
    </row>
    <row r="673" spans="1:10" ht="12.75">
      <c r="A673" s="1425" t="s">
        <v>1360</v>
      </c>
      <c r="B673" s="1425" t="s">
        <v>759</v>
      </c>
      <c r="C673" s="1425" t="s">
        <v>390</v>
      </c>
      <c r="D673" s="1425" t="s">
        <v>549</v>
      </c>
      <c r="E673" s="1425" t="s">
        <v>1397</v>
      </c>
      <c r="F673" s="1425" t="s">
        <v>1328</v>
      </c>
      <c r="G673" s="1425" t="s">
        <v>114</v>
      </c>
      <c r="H673" s="1425" t="s">
        <v>1331</v>
      </c>
      <c r="I673" s="1425"/>
      <c r="J673" s="1425" t="s">
        <v>2915</v>
      </c>
    </row>
    <row r="674" spans="1:10" ht="12.75">
      <c r="A674" s="1425" t="s">
        <v>1360</v>
      </c>
      <c r="B674" s="1425" t="s">
        <v>759</v>
      </c>
      <c r="C674" s="1425" t="s">
        <v>390</v>
      </c>
      <c r="D674" s="1425" t="s">
        <v>549</v>
      </c>
      <c r="E674" s="1425" t="s">
        <v>1397</v>
      </c>
      <c r="F674" s="1425" t="s">
        <v>1328</v>
      </c>
      <c r="G674" s="1425" t="s">
        <v>115</v>
      </c>
      <c r="H674" s="1425" t="s">
        <v>1329</v>
      </c>
      <c r="I674" s="1425"/>
      <c r="J674" s="1425" t="s">
        <v>2915</v>
      </c>
    </row>
    <row r="675" spans="1:10" ht="12.75">
      <c r="A675" s="1425" t="s">
        <v>1360</v>
      </c>
      <c r="B675" s="1425" t="s">
        <v>759</v>
      </c>
      <c r="C675" s="1425" t="s">
        <v>390</v>
      </c>
      <c r="D675" s="1425" t="s">
        <v>549</v>
      </c>
      <c r="E675" s="1425" t="s">
        <v>1397</v>
      </c>
      <c r="F675" s="1425" t="s">
        <v>1328</v>
      </c>
      <c r="G675" s="1425" t="s">
        <v>115</v>
      </c>
      <c r="H675" s="1425" t="s">
        <v>1330</v>
      </c>
      <c r="I675" s="1425"/>
      <c r="J675" s="1425" t="s">
        <v>2915</v>
      </c>
    </row>
    <row r="676" spans="1:10" ht="12.75">
      <c r="A676" s="1425" t="s">
        <v>1360</v>
      </c>
      <c r="B676" s="1425" t="s">
        <v>759</v>
      </c>
      <c r="C676" s="1425" t="s">
        <v>390</v>
      </c>
      <c r="D676" s="1425" t="s">
        <v>549</v>
      </c>
      <c r="E676" s="1425" t="s">
        <v>1397</v>
      </c>
      <c r="F676" s="1425" t="s">
        <v>1328</v>
      </c>
      <c r="G676" s="1425" t="s">
        <v>115</v>
      </c>
      <c r="H676" s="1425" t="s">
        <v>1331</v>
      </c>
      <c r="I676" s="1425"/>
      <c r="J676" s="1425" t="s">
        <v>2915</v>
      </c>
    </row>
    <row r="677" spans="1:10" ht="12.75">
      <c r="A677" s="1425" t="s">
        <v>1360</v>
      </c>
      <c r="B677" s="1425" t="s">
        <v>759</v>
      </c>
      <c r="C677" s="1425" t="s">
        <v>390</v>
      </c>
      <c r="D677" s="1425" t="s">
        <v>549</v>
      </c>
      <c r="E677" s="1425" t="s">
        <v>1397</v>
      </c>
      <c r="F677" s="1425" t="s">
        <v>1328</v>
      </c>
      <c r="G677" s="1425" t="s">
        <v>1238</v>
      </c>
      <c r="H677" s="1425" t="s">
        <v>1329</v>
      </c>
      <c r="I677" s="1425"/>
      <c r="J677" s="1425" t="s">
        <v>2915</v>
      </c>
    </row>
    <row r="678" spans="1:10" ht="12.75">
      <c r="A678" s="1425" t="s">
        <v>1360</v>
      </c>
      <c r="B678" s="1425" t="s">
        <v>759</v>
      </c>
      <c r="C678" s="1425" t="s">
        <v>390</v>
      </c>
      <c r="D678" s="1425" t="s">
        <v>549</v>
      </c>
      <c r="E678" s="1425" t="s">
        <v>1397</v>
      </c>
      <c r="F678" s="1425" t="s">
        <v>1328</v>
      </c>
      <c r="G678" s="1425" t="s">
        <v>1238</v>
      </c>
      <c r="H678" s="1425" t="s">
        <v>1330</v>
      </c>
      <c r="I678" s="1425"/>
      <c r="J678" s="1425" t="s">
        <v>2915</v>
      </c>
    </row>
    <row r="679" spans="1:10" ht="12.75">
      <c r="A679" s="1425" t="s">
        <v>1360</v>
      </c>
      <c r="B679" s="1425" t="s">
        <v>759</v>
      </c>
      <c r="C679" s="1425" t="s">
        <v>390</v>
      </c>
      <c r="D679" s="1425" t="s">
        <v>549</v>
      </c>
      <c r="E679" s="1425" t="s">
        <v>1397</v>
      </c>
      <c r="F679" s="1425" t="s">
        <v>1328</v>
      </c>
      <c r="G679" s="1425" t="s">
        <v>1238</v>
      </c>
      <c r="H679" s="1425" t="s">
        <v>1331</v>
      </c>
      <c r="I679" s="1425"/>
      <c r="J679" s="1425" t="s">
        <v>2915</v>
      </c>
    </row>
    <row r="680" spans="1:10" ht="12.75">
      <c r="A680" s="1425" t="s">
        <v>1360</v>
      </c>
      <c r="B680" s="1425" t="s">
        <v>759</v>
      </c>
      <c r="C680" s="1425" t="s">
        <v>390</v>
      </c>
      <c r="D680" s="1425" t="s">
        <v>549</v>
      </c>
      <c r="E680" s="1425" t="s">
        <v>1397</v>
      </c>
      <c r="F680" s="1425" t="s">
        <v>1328</v>
      </c>
      <c r="G680" s="1425" t="s">
        <v>116</v>
      </c>
      <c r="H680" s="1425" t="s">
        <v>1329</v>
      </c>
      <c r="I680" s="1425"/>
      <c r="J680" s="1425" t="s">
        <v>2915</v>
      </c>
    </row>
    <row r="681" spans="1:10" ht="12.75">
      <c r="A681" s="1425" t="s">
        <v>1360</v>
      </c>
      <c r="B681" s="1425" t="s">
        <v>759</v>
      </c>
      <c r="C681" s="1425" t="s">
        <v>390</v>
      </c>
      <c r="D681" s="1425" t="s">
        <v>549</v>
      </c>
      <c r="E681" s="1425" t="s">
        <v>1397</v>
      </c>
      <c r="F681" s="1425" t="s">
        <v>1328</v>
      </c>
      <c r="G681" s="1425" t="s">
        <v>116</v>
      </c>
      <c r="H681" s="1425" t="s">
        <v>1330</v>
      </c>
      <c r="I681" s="1425"/>
      <c r="J681" s="1425" t="s">
        <v>2915</v>
      </c>
    </row>
    <row r="682" spans="1:10" ht="12.75">
      <c r="A682" s="1425" t="s">
        <v>1360</v>
      </c>
      <c r="B682" s="1425" t="s">
        <v>759</v>
      </c>
      <c r="C682" s="1425" t="s">
        <v>390</v>
      </c>
      <c r="D682" s="1425" t="s">
        <v>549</v>
      </c>
      <c r="E682" s="1425" t="s">
        <v>1397</v>
      </c>
      <c r="F682" s="1425" t="s">
        <v>1328</v>
      </c>
      <c r="G682" s="1425" t="s">
        <v>116</v>
      </c>
      <c r="H682" s="1425" t="s">
        <v>1331</v>
      </c>
      <c r="I682" s="1425"/>
      <c r="J682" s="1425" t="s">
        <v>2915</v>
      </c>
    </row>
    <row r="683" spans="1:10" ht="12.75">
      <c r="A683" s="1425" t="s">
        <v>1360</v>
      </c>
      <c r="B683" s="1425" t="s">
        <v>759</v>
      </c>
      <c r="C683" s="1425" t="s">
        <v>390</v>
      </c>
      <c r="D683" s="1425" t="s">
        <v>549</v>
      </c>
      <c r="E683" s="1425" t="s">
        <v>1398</v>
      </c>
      <c r="F683" s="1425" t="s">
        <v>796</v>
      </c>
      <c r="G683" s="1425" t="s">
        <v>114</v>
      </c>
      <c r="H683" s="1425" t="s">
        <v>1263</v>
      </c>
      <c r="I683" s="1425"/>
      <c r="J683" s="1425" t="s">
        <v>2915</v>
      </c>
    </row>
    <row r="684" spans="1:10" ht="12.75">
      <c r="A684" s="1425" t="s">
        <v>1360</v>
      </c>
      <c r="B684" s="1425" t="s">
        <v>759</v>
      </c>
      <c r="C684" s="1425" t="s">
        <v>390</v>
      </c>
      <c r="D684" s="1425" t="s">
        <v>549</v>
      </c>
      <c r="E684" s="1425" t="s">
        <v>1398</v>
      </c>
      <c r="F684" s="1425" t="s">
        <v>796</v>
      </c>
      <c r="G684" s="1425" t="s">
        <v>114</v>
      </c>
      <c r="H684" s="1425" t="s">
        <v>1264</v>
      </c>
      <c r="I684" s="1425"/>
      <c r="J684" s="1425" t="s">
        <v>2915</v>
      </c>
    </row>
    <row r="685" spans="1:10" ht="12.75">
      <c r="A685" s="1425" t="s">
        <v>1360</v>
      </c>
      <c r="B685" s="1425" t="s">
        <v>759</v>
      </c>
      <c r="C685" s="1425" t="s">
        <v>390</v>
      </c>
      <c r="D685" s="1425" t="s">
        <v>549</v>
      </c>
      <c r="E685" s="1425" t="s">
        <v>1398</v>
      </c>
      <c r="F685" s="1425" t="s">
        <v>796</v>
      </c>
      <c r="G685" s="1425" t="s">
        <v>114</v>
      </c>
      <c r="H685" s="1425" t="s">
        <v>1265</v>
      </c>
      <c r="I685" s="1425"/>
      <c r="J685" s="1425" t="s">
        <v>2915</v>
      </c>
    </row>
    <row r="686" spans="1:10" ht="12.75">
      <c r="A686" s="1425" t="s">
        <v>1360</v>
      </c>
      <c r="B686" s="1425" t="s">
        <v>759</v>
      </c>
      <c r="C686" s="1425" t="s">
        <v>390</v>
      </c>
      <c r="D686" s="1425" t="s">
        <v>549</v>
      </c>
      <c r="E686" s="1425" t="s">
        <v>1398</v>
      </c>
      <c r="F686" s="1425" t="s">
        <v>796</v>
      </c>
      <c r="G686" s="1425" t="s">
        <v>114</v>
      </c>
      <c r="H686" s="1425" t="s">
        <v>1266</v>
      </c>
      <c r="I686" s="1425"/>
      <c r="J686" s="1425" t="s">
        <v>2915</v>
      </c>
    </row>
    <row r="687" spans="1:10" ht="12.75">
      <c r="A687" s="1425" t="s">
        <v>1360</v>
      </c>
      <c r="B687" s="1425" t="s">
        <v>759</v>
      </c>
      <c r="C687" s="1425" t="s">
        <v>390</v>
      </c>
      <c r="D687" s="1425" t="s">
        <v>549</v>
      </c>
      <c r="E687" s="1425" t="s">
        <v>1398</v>
      </c>
      <c r="F687" s="1425" t="s">
        <v>796</v>
      </c>
      <c r="G687" s="1425" t="s">
        <v>114</v>
      </c>
      <c r="H687" s="1425" t="s">
        <v>1267</v>
      </c>
      <c r="I687" s="1425"/>
      <c r="J687" s="1425" t="s">
        <v>2915</v>
      </c>
    </row>
    <row r="688" spans="1:10" ht="12.75">
      <c r="A688" s="1425" t="s">
        <v>1360</v>
      </c>
      <c r="B688" s="1425" t="s">
        <v>759</v>
      </c>
      <c r="C688" s="1425" t="s">
        <v>390</v>
      </c>
      <c r="D688" s="1425" t="s">
        <v>549</v>
      </c>
      <c r="E688" s="1425" t="s">
        <v>1398</v>
      </c>
      <c r="F688" s="1425" t="s">
        <v>796</v>
      </c>
      <c r="G688" s="1425" t="s">
        <v>115</v>
      </c>
      <c r="H688" s="1425" t="s">
        <v>1263</v>
      </c>
      <c r="I688" s="1425"/>
      <c r="J688" s="1425" t="s">
        <v>2915</v>
      </c>
    </row>
    <row r="689" spans="1:10" ht="12.75">
      <c r="A689" s="1425" t="s">
        <v>1360</v>
      </c>
      <c r="B689" s="1425" t="s">
        <v>759</v>
      </c>
      <c r="C689" s="1425" t="s">
        <v>390</v>
      </c>
      <c r="D689" s="1425" t="s">
        <v>549</v>
      </c>
      <c r="E689" s="1425" t="s">
        <v>1398</v>
      </c>
      <c r="F689" s="1425" t="s">
        <v>796</v>
      </c>
      <c r="G689" s="1425" t="s">
        <v>115</v>
      </c>
      <c r="H689" s="1425" t="s">
        <v>1264</v>
      </c>
      <c r="I689" s="1425"/>
      <c r="J689" s="1425" t="s">
        <v>2915</v>
      </c>
    </row>
    <row r="690" spans="1:10" ht="12.75">
      <c r="A690" s="1425" t="s">
        <v>1360</v>
      </c>
      <c r="B690" s="1425" t="s">
        <v>759</v>
      </c>
      <c r="C690" s="1425" t="s">
        <v>390</v>
      </c>
      <c r="D690" s="1425" t="s">
        <v>549</v>
      </c>
      <c r="E690" s="1425" t="s">
        <v>1398</v>
      </c>
      <c r="F690" s="1425" t="s">
        <v>796</v>
      </c>
      <c r="G690" s="1425" t="s">
        <v>115</v>
      </c>
      <c r="H690" s="1425" t="s">
        <v>1265</v>
      </c>
      <c r="I690" s="1425"/>
      <c r="J690" s="1425" t="s">
        <v>2915</v>
      </c>
    </row>
    <row r="691" spans="1:10" ht="12.75">
      <c r="A691" s="1425" t="s">
        <v>1360</v>
      </c>
      <c r="B691" s="1425" t="s">
        <v>759</v>
      </c>
      <c r="C691" s="1425" t="s">
        <v>390</v>
      </c>
      <c r="D691" s="1425" t="s">
        <v>549</v>
      </c>
      <c r="E691" s="1425" t="s">
        <v>1398</v>
      </c>
      <c r="F691" s="1425" t="s">
        <v>796</v>
      </c>
      <c r="G691" s="1425" t="s">
        <v>115</v>
      </c>
      <c r="H691" s="1425" t="s">
        <v>1266</v>
      </c>
      <c r="I691" s="1425"/>
      <c r="J691" s="1425" t="s">
        <v>2915</v>
      </c>
    </row>
    <row r="692" spans="1:10" ht="12.75">
      <c r="A692" s="1425" t="s">
        <v>1360</v>
      </c>
      <c r="B692" s="1425" t="s">
        <v>759</v>
      </c>
      <c r="C692" s="1425" t="s">
        <v>390</v>
      </c>
      <c r="D692" s="1425" t="s">
        <v>549</v>
      </c>
      <c r="E692" s="1425" t="s">
        <v>1398</v>
      </c>
      <c r="F692" s="1425" t="s">
        <v>796</v>
      </c>
      <c r="G692" s="1425" t="s">
        <v>115</v>
      </c>
      <c r="H692" s="1425" t="s">
        <v>1267</v>
      </c>
      <c r="I692" s="1425"/>
      <c r="J692" s="1425" t="s">
        <v>2915</v>
      </c>
    </row>
    <row r="693" spans="1:10" ht="12.75">
      <c r="A693" s="1425" t="s">
        <v>1360</v>
      </c>
      <c r="B693" s="1425" t="s">
        <v>759</v>
      </c>
      <c r="C693" s="1425" t="s">
        <v>390</v>
      </c>
      <c r="D693" s="1425" t="s">
        <v>549</v>
      </c>
      <c r="E693" s="1425" t="s">
        <v>1398</v>
      </c>
      <c r="F693" s="1425" t="s">
        <v>796</v>
      </c>
      <c r="G693" s="1425" t="s">
        <v>1238</v>
      </c>
      <c r="H693" s="1425" t="s">
        <v>1263</v>
      </c>
      <c r="I693" s="1425"/>
      <c r="J693" s="1425" t="s">
        <v>2915</v>
      </c>
    </row>
    <row r="694" spans="1:10" ht="12.75">
      <c r="A694" s="1425" t="s">
        <v>1360</v>
      </c>
      <c r="B694" s="1425" t="s">
        <v>759</v>
      </c>
      <c r="C694" s="1425" t="s">
        <v>390</v>
      </c>
      <c r="D694" s="1425" t="s">
        <v>549</v>
      </c>
      <c r="E694" s="1425" t="s">
        <v>1398</v>
      </c>
      <c r="F694" s="1425" t="s">
        <v>796</v>
      </c>
      <c r="G694" s="1425" t="s">
        <v>1238</v>
      </c>
      <c r="H694" s="1425" t="s">
        <v>1264</v>
      </c>
      <c r="I694" s="1425"/>
      <c r="J694" s="1425" t="s">
        <v>2915</v>
      </c>
    </row>
    <row r="695" spans="1:10" ht="12.75">
      <c r="A695" s="1425" t="s">
        <v>1360</v>
      </c>
      <c r="B695" s="1425" t="s">
        <v>759</v>
      </c>
      <c r="C695" s="1425" t="s">
        <v>390</v>
      </c>
      <c r="D695" s="1425" t="s">
        <v>549</v>
      </c>
      <c r="E695" s="1425" t="s">
        <v>1398</v>
      </c>
      <c r="F695" s="1425" t="s">
        <v>796</v>
      </c>
      <c r="G695" s="1425" t="s">
        <v>1238</v>
      </c>
      <c r="H695" s="1425" t="s">
        <v>1265</v>
      </c>
      <c r="I695" s="1425"/>
      <c r="J695" s="1425" t="s">
        <v>2915</v>
      </c>
    </row>
    <row r="696" spans="1:10" ht="12.75">
      <c r="A696" s="1425" t="s">
        <v>1360</v>
      </c>
      <c r="B696" s="1425" t="s">
        <v>759</v>
      </c>
      <c r="C696" s="1425" t="s">
        <v>390</v>
      </c>
      <c r="D696" s="1425" t="s">
        <v>549</v>
      </c>
      <c r="E696" s="1425" t="s">
        <v>1398</v>
      </c>
      <c r="F696" s="1425" t="s">
        <v>796</v>
      </c>
      <c r="G696" s="1425" t="s">
        <v>1238</v>
      </c>
      <c r="H696" s="1425" t="s">
        <v>1266</v>
      </c>
      <c r="I696" s="1425"/>
      <c r="J696" s="1425" t="s">
        <v>2915</v>
      </c>
    </row>
    <row r="697" spans="1:10" ht="12.75">
      <c r="A697" s="1425" t="s">
        <v>1360</v>
      </c>
      <c r="B697" s="1425" t="s">
        <v>759</v>
      </c>
      <c r="C697" s="1425" t="s">
        <v>390</v>
      </c>
      <c r="D697" s="1425" t="s">
        <v>549</v>
      </c>
      <c r="E697" s="1425" t="s">
        <v>1398</v>
      </c>
      <c r="F697" s="1425" t="s">
        <v>796</v>
      </c>
      <c r="G697" s="1425" t="s">
        <v>1238</v>
      </c>
      <c r="H697" s="1425" t="s">
        <v>1267</v>
      </c>
      <c r="I697" s="1425"/>
      <c r="J697" s="1425" t="s">
        <v>2915</v>
      </c>
    </row>
    <row r="698" spans="1:10" ht="12.75">
      <c r="A698" s="1425" t="s">
        <v>1360</v>
      </c>
      <c r="B698" s="1425" t="s">
        <v>759</v>
      </c>
      <c r="C698" s="1425" t="s">
        <v>390</v>
      </c>
      <c r="D698" s="1425" t="s">
        <v>549</v>
      </c>
      <c r="E698" s="1425" t="s">
        <v>1398</v>
      </c>
      <c r="F698" s="1425" t="s">
        <v>796</v>
      </c>
      <c r="G698" s="1425" t="s">
        <v>116</v>
      </c>
      <c r="H698" s="1425" t="s">
        <v>1263</v>
      </c>
      <c r="I698" s="1425"/>
      <c r="J698" s="1425" t="s">
        <v>2915</v>
      </c>
    </row>
    <row r="699" spans="1:10" ht="12.75">
      <c r="A699" s="1425" t="s">
        <v>1360</v>
      </c>
      <c r="B699" s="1425" t="s">
        <v>759</v>
      </c>
      <c r="C699" s="1425" t="s">
        <v>390</v>
      </c>
      <c r="D699" s="1425" t="s">
        <v>549</v>
      </c>
      <c r="E699" s="1425" t="s">
        <v>1398</v>
      </c>
      <c r="F699" s="1425" t="s">
        <v>796</v>
      </c>
      <c r="G699" s="1425" t="s">
        <v>116</v>
      </c>
      <c r="H699" s="1425" t="s">
        <v>1264</v>
      </c>
      <c r="I699" s="1425"/>
      <c r="J699" s="1425" t="s">
        <v>2915</v>
      </c>
    </row>
    <row r="700" spans="1:10" ht="12.75">
      <c r="A700" s="1425" t="s">
        <v>1360</v>
      </c>
      <c r="B700" s="1425" t="s">
        <v>759</v>
      </c>
      <c r="C700" s="1425" t="s">
        <v>390</v>
      </c>
      <c r="D700" s="1425" t="s">
        <v>549</v>
      </c>
      <c r="E700" s="1425" t="s">
        <v>1398</v>
      </c>
      <c r="F700" s="1425" t="s">
        <v>796</v>
      </c>
      <c r="G700" s="1425" t="s">
        <v>116</v>
      </c>
      <c r="H700" s="1425" t="s">
        <v>1265</v>
      </c>
      <c r="I700" s="1425"/>
      <c r="J700" s="1425" t="s">
        <v>2915</v>
      </c>
    </row>
    <row r="701" spans="1:10" ht="12.75">
      <c r="A701" s="1425" t="s">
        <v>1360</v>
      </c>
      <c r="B701" s="1425" t="s">
        <v>759</v>
      </c>
      <c r="C701" s="1425" t="s">
        <v>390</v>
      </c>
      <c r="D701" s="1425" t="s">
        <v>549</v>
      </c>
      <c r="E701" s="1425" t="s">
        <v>1398</v>
      </c>
      <c r="F701" s="1425" t="s">
        <v>796</v>
      </c>
      <c r="G701" s="1425" t="s">
        <v>116</v>
      </c>
      <c r="H701" s="1425" t="s">
        <v>1266</v>
      </c>
      <c r="I701" s="1425"/>
      <c r="J701" s="1425" t="s">
        <v>2915</v>
      </c>
    </row>
    <row r="702" spans="1:10" ht="12.75">
      <c r="A702" s="1425" t="s">
        <v>1360</v>
      </c>
      <c r="B702" s="1425" t="s">
        <v>759</v>
      </c>
      <c r="C702" s="1425" t="s">
        <v>390</v>
      </c>
      <c r="D702" s="1425" t="s">
        <v>549</v>
      </c>
      <c r="E702" s="1425" t="s">
        <v>1398</v>
      </c>
      <c r="F702" s="1425" t="s">
        <v>796</v>
      </c>
      <c r="G702" s="1425" t="s">
        <v>116</v>
      </c>
      <c r="H702" s="1425" t="s">
        <v>1267</v>
      </c>
      <c r="I702" s="1425"/>
      <c r="J702" s="1425" t="s">
        <v>2915</v>
      </c>
    </row>
    <row r="703" spans="1:10" ht="12.75">
      <c r="A703" s="1425" t="s">
        <v>1360</v>
      </c>
      <c r="B703" s="1425" t="s">
        <v>759</v>
      </c>
      <c r="C703" s="1425" t="s">
        <v>390</v>
      </c>
      <c r="D703" s="1425" t="s">
        <v>549</v>
      </c>
      <c r="E703" s="1425" t="s">
        <v>1398</v>
      </c>
      <c r="F703" s="1425" t="s">
        <v>1328</v>
      </c>
      <c r="G703" s="1425" t="s">
        <v>114</v>
      </c>
      <c r="H703" s="1425" t="s">
        <v>1329</v>
      </c>
      <c r="I703" s="1425"/>
      <c r="J703" s="1425" t="s">
        <v>2915</v>
      </c>
    </row>
    <row r="704" spans="1:10" ht="12.75">
      <c r="A704" s="1425" t="s">
        <v>1360</v>
      </c>
      <c r="B704" s="1425" t="s">
        <v>759</v>
      </c>
      <c r="C704" s="1425" t="s">
        <v>390</v>
      </c>
      <c r="D704" s="1425" t="s">
        <v>549</v>
      </c>
      <c r="E704" s="1425" t="s">
        <v>1398</v>
      </c>
      <c r="F704" s="1425" t="s">
        <v>1328</v>
      </c>
      <c r="G704" s="1425" t="s">
        <v>114</v>
      </c>
      <c r="H704" s="1425" t="s">
        <v>1330</v>
      </c>
      <c r="I704" s="1425"/>
      <c r="J704" s="1425" t="s">
        <v>2915</v>
      </c>
    </row>
    <row r="705" spans="1:10" ht="12.75">
      <c r="A705" s="1425" t="s">
        <v>1360</v>
      </c>
      <c r="B705" s="1425" t="s">
        <v>759</v>
      </c>
      <c r="C705" s="1425" t="s">
        <v>390</v>
      </c>
      <c r="D705" s="1425" t="s">
        <v>549</v>
      </c>
      <c r="E705" s="1425" t="s">
        <v>1398</v>
      </c>
      <c r="F705" s="1425" t="s">
        <v>1328</v>
      </c>
      <c r="G705" s="1425" t="s">
        <v>114</v>
      </c>
      <c r="H705" s="1425" t="s">
        <v>1331</v>
      </c>
      <c r="I705" s="1425"/>
      <c r="J705" s="1425" t="s">
        <v>2915</v>
      </c>
    </row>
    <row r="706" spans="1:10" ht="12.75">
      <c r="A706" s="1425" t="s">
        <v>1360</v>
      </c>
      <c r="B706" s="1425" t="s">
        <v>759</v>
      </c>
      <c r="C706" s="1425" t="s">
        <v>390</v>
      </c>
      <c r="D706" s="1425" t="s">
        <v>549</v>
      </c>
      <c r="E706" s="1425" t="s">
        <v>1398</v>
      </c>
      <c r="F706" s="1425" t="s">
        <v>1328</v>
      </c>
      <c r="G706" s="1425" t="s">
        <v>115</v>
      </c>
      <c r="H706" s="1425" t="s">
        <v>1329</v>
      </c>
      <c r="I706" s="1425"/>
      <c r="J706" s="1425" t="s">
        <v>2915</v>
      </c>
    </row>
    <row r="707" spans="1:10" ht="12.75">
      <c r="A707" s="1425" t="s">
        <v>1360</v>
      </c>
      <c r="B707" s="1425" t="s">
        <v>759</v>
      </c>
      <c r="C707" s="1425" t="s">
        <v>390</v>
      </c>
      <c r="D707" s="1425" t="s">
        <v>549</v>
      </c>
      <c r="E707" s="1425" t="s">
        <v>1398</v>
      </c>
      <c r="F707" s="1425" t="s">
        <v>1328</v>
      </c>
      <c r="G707" s="1425" t="s">
        <v>115</v>
      </c>
      <c r="H707" s="1425" t="s">
        <v>1330</v>
      </c>
      <c r="I707" s="1425"/>
      <c r="J707" s="1425" t="s">
        <v>2915</v>
      </c>
    </row>
    <row r="708" spans="1:10" ht="12.75">
      <c r="A708" s="1425" t="s">
        <v>1360</v>
      </c>
      <c r="B708" s="1425" t="s">
        <v>759</v>
      </c>
      <c r="C708" s="1425" t="s">
        <v>390</v>
      </c>
      <c r="D708" s="1425" t="s">
        <v>549</v>
      </c>
      <c r="E708" s="1425" t="s">
        <v>1398</v>
      </c>
      <c r="F708" s="1425" t="s">
        <v>1328</v>
      </c>
      <c r="G708" s="1425" t="s">
        <v>115</v>
      </c>
      <c r="H708" s="1425" t="s">
        <v>1331</v>
      </c>
      <c r="I708" s="1425"/>
      <c r="J708" s="1425" t="s">
        <v>2915</v>
      </c>
    </row>
    <row r="709" spans="1:10" ht="12.75">
      <c r="A709" s="1425" t="s">
        <v>1360</v>
      </c>
      <c r="B709" s="1425" t="s">
        <v>759</v>
      </c>
      <c r="C709" s="1425" t="s">
        <v>390</v>
      </c>
      <c r="D709" s="1425" t="s">
        <v>549</v>
      </c>
      <c r="E709" s="1425" t="s">
        <v>1398</v>
      </c>
      <c r="F709" s="1425" t="s">
        <v>1328</v>
      </c>
      <c r="G709" s="1425" t="s">
        <v>1238</v>
      </c>
      <c r="H709" s="1425" t="s">
        <v>1329</v>
      </c>
      <c r="I709" s="1425"/>
      <c r="J709" s="1425" t="s">
        <v>2915</v>
      </c>
    </row>
    <row r="710" spans="1:10" ht="12.75">
      <c r="A710" s="1425" t="s">
        <v>1360</v>
      </c>
      <c r="B710" s="1425" t="s">
        <v>759</v>
      </c>
      <c r="C710" s="1425" t="s">
        <v>390</v>
      </c>
      <c r="D710" s="1425" t="s">
        <v>549</v>
      </c>
      <c r="E710" s="1425" t="s">
        <v>1398</v>
      </c>
      <c r="F710" s="1425" t="s">
        <v>1328</v>
      </c>
      <c r="G710" s="1425" t="s">
        <v>1238</v>
      </c>
      <c r="H710" s="1425" t="s">
        <v>1330</v>
      </c>
      <c r="I710" s="1425"/>
      <c r="J710" s="1425" t="s">
        <v>2915</v>
      </c>
    </row>
    <row r="711" spans="1:10" ht="12.75">
      <c r="A711" s="1425" t="s">
        <v>1360</v>
      </c>
      <c r="B711" s="1425" t="s">
        <v>759</v>
      </c>
      <c r="C711" s="1425" t="s">
        <v>390</v>
      </c>
      <c r="D711" s="1425" t="s">
        <v>549</v>
      </c>
      <c r="E711" s="1425" t="s">
        <v>1398</v>
      </c>
      <c r="F711" s="1425" t="s">
        <v>1328</v>
      </c>
      <c r="G711" s="1425" t="s">
        <v>1238</v>
      </c>
      <c r="H711" s="1425" t="s">
        <v>1331</v>
      </c>
      <c r="I711" s="1425"/>
      <c r="J711" s="1425" t="s">
        <v>2915</v>
      </c>
    </row>
    <row r="712" spans="1:10" ht="12.75">
      <c r="A712" s="1425" t="s">
        <v>1360</v>
      </c>
      <c r="B712" s="1425" t="s">
        <v>759</v>
      </c>
      <c r="C712" s="1425" t="s">
        <v>390</v>
      </c>
      <c r="D712" s="1425" t="s">
        <v>549</v>
      </c>
      <c r="E712" s="1425" t="s">
        <v>1398</v>
      </c>
      <c r="F712" s="1425" t="s">
        <v>1328</v>
      </c>
      <c r="G712" s="1425" t="s">
        <v>116</v>
      </c>
      <c r="H712" s="1425" t="s">
        <v>1329</v>
      </c>
      <c r="I712" s="1425"/>
      <c r="J712" s="1425" t="s">
        <v>2915</v>
      </c>
    </row>
    <row r="713" spans="1:10" ht="12.75">
      <c r="A713" s="1425" t="s">
        <v>1360</v>
      </c>
      <c r="B713" s="1425" t="s">
        <v>759</v>
      </c>
      <c r="C713" s="1425" t="s">
        <v>390</v>
      </c>
      <c r="D713" s="1425" t="s">
        <v>549</v>
      </c>
      <c r="E713" s="1425" t="s">
        <v>1398</v>
      </c>
      <c r="F713" s="1425" t="s">
        <v>1328</v>
      </c>
      <c r="G713" s="1425" t="s">
        <v>116</v>
      </c>
      <c r="H713" s="1425" t="s">
        <v>1330</v>
      </c>
      <c r="I713" s="1425"/>
      <c r="J713" s="1425" t="s">
        <v>2915</v>
      </c>
    </row>
    <row r="714" spans="1:10" ht="12.75">
      <c r="A714" s="1425" t="s">
        <v>1360</v>
      </c>
      <c r="B714" s="1425" t="s">
        <v>759</v>
      </c>
      <c r="C714" s="1425" t="s">
        <v>390</v>
      </c>
      <c r="D714" s="1425" t="s">
        <v>549</v>
      </c>
      <c r="E714" s="1425" t="s">
        <v>1398</v>
      </c>
      <c r="F714" s="1425" t="s">
        <v>1328</v>
      </c>
      <c r="G714" s="1425" t="s">
        <v>116</v>
      </c>
      <c r="H714" s="1425" t="s">
        <v>1331</v>
      </c>
      <c r="I714" s="1425"/>
      <c r="J714" s="1425" t="s">
        <v>2915</v>
      </c>
    </row>
    <row r="715" spans="1:10" ht="12.75">
      <c r="A715" s="1425" t="s">
        <v>1360</v>
      </c>
      <c r="B715" s="1425" t="s">
        <v>759</v>
      </c>
      <c r="C715" s="1425" t="s">
        <v>390</v>
      </c>
      <c r="D715" s="1425" t="s">
        <v>549</v>
      </c>
      <c r="E715" s="1425" t="s">
        <v>1399</v>
      </c>
      <c r="F715" s="1425" t="s">
        <v>796</v>
      </c>
      <c r="G715" s="1425" t="s">
        <v>114</v>
      </c>
      <c r="H715" s="1425" t="s">
        <v>1263</v>
      </c>
      <c r="I715" s="1425"/>
      <c r="J715" s="1425" t="s">
        <v>2915</v>
      </c>
    </row>
    <row r="716" spans="1:10" ht="12.75">
      <c r="A716" s="1425" t="s">
        <v>1360</v>
      </c>
      <c r="B716" s="1425" t="s">
        <v>759</v>
      </c>
      <c r="C716" s="1425" t="s">
        <v>390</v>
      </c>
      <c r="D716" s="1425" t="s">
        <v>549</v>
      </c>
      <c r="E716" s="1425" t="s">
        <v>1399</v>
      </c>
      <c r="F716" s="1425" t="s">
        <v>796</v>
      </c>
      <c r="G716" s="1425" t="s">
        <v>114</v>
      </c>
      <c r="H716" s="1425" t="s">
        <v>1264</v>
      </c>
      <c r="I716" s="1425"/>
      <c r="J716" s="1425" t="s">
        <v>2915</v>
      </c>
    </row>
    <row r="717" spans="1:10" ht="12.75">
      <c r="A717" s="1425" t="s">
        <v>1360</v>
      </c>
      <c r="B717" s="1425" t="s">
        <v>759</v>
      </c>
      <c r="C717" s="1425" t="s">
        <v>390</v>
      </c>
      <c r="D717" s="1425" t="s">
        <v>549</v>
      </c>
      <c r="E717" s="1425" t="s">
        <v>1399</v>
      </c>
      <c r="F717" s="1425" t="s">
        <v>796</v>
      </c>
      <c r="G717" s="1425" t="s">
        <v>114</v>
      </c>
      <c r="H717" s="1425" t="s">
        <v>1265</v>
      </c>
      <c r="I717" s="1425"/>
      <c r="J717" s="1425" t="s">
        <v>2915</v>
      </c>
    </row>
    <row r="718" spans="1:10" ht="12.75">
      <c r="A718" s="1425" t="s">
        <v>1360</v>
      </c>
      <c r="B718" s="1425" t="s">
        <v>759</v>
      </c>
      <c r="C718" s="1425" t="s">
        <v>390</v>
      </c>
      <c r="D718" s="1425" t="s">
        <v>549</v>
      </c>
      <c r="E718" s="1425" t="s">
        <v>1399</v>
      </c>
      <c r="F718" s="1425" t="s">
        <v>796</v>
      </c>
      <c r="G718" s="1425" t="s">
        <v>114</v>
      </c>
      <c r="H718" s="1425" t="s">
        <v>1266</v>
      </c>
      <c r="I718" s="1425"/>
      <c r="J718" s="1425" t="s">
        <v>2915</v>
      </c>
    </row>
    <row r="719" spans="1:10" ht="12.75">
      <c r="A719" s="1425" t="s">
        <v>1360</v>
      </c>
      <c r="B719" s="1425" t="s">
        <v>759</v>
      </c>
      <c r="C719" s="1425" t="s">
        <v>390</v>
      </c>
      <c r="D719" s="1425" t="s">
        <v>549</v>
      </c>
      <c r="E719" s="1425" t="s">
        <v>1399</v>
      </c>
      <c r="F719" s="1425" t="s">
        <v>796</v>
      </c>
      <c r="G719" s="1425" t="s">
        <v>114</v>
      </c>
      <c r="H719" s="1425" t="s">
        <v>1267</v>
      </c>
      <c r="I719" s="1425"/>
      <c r="J719" s="1425" t="s">
        <v>2915</v>
      </c>
    </row>
    <row r="720" spans="1:10" ht="12.75">
      <c r="A720" s="1425" t="s">
        <v>1360</v>
      </c>
      <c r="B720" s="1425" t="s">
        <v>759</v>
      </c>
      <c r="C720" s="1425" t="s">
        <v>390</v>
      </c>
      <c r="D720" s="1425" t="s">
        <v>549</v>
      </c>
      <c r="E720" s="1425" t="s">
        <v>1399</v>
      </c>
      <c r="F720" s="1425" t="s">
        <v>796</v>
      </c>
      <c r="G720" s="1425" t="s">
        <v>115</v>
      </c>
      <c r="H720" s="1425" t="s">
        <v>1263</v>
      </c>
      <c r="I720" s="1425"/>
      <c r="J720" s="1425" t="s">
        <v>2915</v>
      </c>
    </row>
    <row r="721" spans="1:10" ht="12.75">
      <c r="A721" s="1425" t="s">
        <v>1360</v>
      </c>
      <c r="B721" s="1425" t="s">
        <v>759</v>
      </c>
      <c r="C721" s="1425" t="s">
        <v>390</v>
      </c>
      <c r="D721" s="1425" t="s">
        <v>549</v>
      </c>
      <c r="E721" s="1425" t="s">
        <v>1399</v>
      </c>
      <c r="F721" s="1425" t="s">
        <v>796</v>
      </c>
      <c r="G721" s="1425" t="s">
        <v>115</v>
      </c>
      <c r="H721" s="1425" t="s">
        <v>1264</v>
      </c>
      <c r="I721" s="1425"/>
      <c r="J721" s="1425" t="s">
        <v>2915</v>
      </c>
    </row>
    <row r="722" spans="1:10" ht="12.75">
      <c r="A722" s="1425" t="s">
        <v>1360</v>
      </c>
      <c r="B722" s="1425" t="s">
        <v>759</v>
      </c>
      <c r="C722" s="1425" t="s">
        <v>390</v>
      </c>
      <c r="D722" s="1425" t="s">
        <v>549</v>
      </c>
      <c r="E722" s="1425" t="s">
        <v>1399</v>
      </c>
      <c r="F722" s="1425" t="s">
        <v>796</v>
      </c>
      <c r="G722" s="1425" t="s">
        <v>115</v>
      </c>
      <c r="H722" s="1425" t="s">
        <v>1265</v>
      </c>
      <c r="I722" s="1425"/>
      <c r="J722" s="1425" t="s">
        <v>2915</v>
      </c>
    </row>
    <row r="723" spans="1:10" ht="12.75">
      <c r="A723" s="1425" t="s">
        <v>1360</v>
      </c>
      <c r="B723" s="1425" t="s">
        <v>759</v>
      </c>
      <c r="C723" s="1425" t="s">
        <v>390</v>
      </c>
      <c r="D723" s="1425" t="s">
        <v>549</v>
      </c>
      <c r="E723" s="1425" t="s">
        <v>1399</v>
      </c>
      <c r="F723" s="1425" t="s">
        <v>796</v>
      </c>
      <c r="G723" s="1425" t="s">
        <v>115</v>
      </c>
      <c r="H723" s="1425" t="s">
        <v>1266</v>
      </c>
      <c r="I723" s="1425"/>
      <c r="J723" s="1425" t="s">
        <v>2915</v>
      </c>
    </row>
    <row r="724" spans="1:10" ht="12.75">
      <c r="A724" s="1425" t="s">
        <v>1360</v>
      </c>
      <c r="B724" s="1425" t="s">
        <v>759</v>
      </c>
      <c r="C724" s="1425" t="s">
        <v>390</v>
      </c>
      <c r="D724" s="1425" t="s">
        <v>549</v>
      </c>
      <c r="E724" s="1425" t="s">
        <v>1399</v>
      </c>
      <c r="F724" s="1425" t="s">
        <v>796</v>
      </c>
      <c r="G724" s="1425" t="s">
        <v>115</v>
      </c>
      <c r="H724" s="1425" t="s">
        <v>1267</v>
      </c>
      <c r="I724" s="1425"/>
      <c r="J724" s="1425" t="s">
        <v>2915</v>
      </c>
    </row>
    <row r="725" spans="1:10" ht="12.75">
      <c r="A725" s="1425" t="s">
        <v>1360</v>
      </c>
      <c r="B725" s="1425" t="s">
        <v>759</v>
      </c>
      <c r="C725" s="1425" t="s">
        <v>390</v>
      </c>
      <c r="D725" s="1425" t="s">
        <v>549</v>
      </c>
      <c r="E725" s="1425" t="s">
        <v>1399</v>
      </c>
      <c r="F725" s="1425" t="s">
        <v>796</v>
      </c>
      <c r="G725" s="1425" t="s">
        <v>1238</v>
      </c>
      <c r="H725" s="1425" t="s">
        <v>1263</v>
      </c>
      <c r="I725" s="1425"/>
      <c r="J725" s="1425" t="s">
        <v>2915</v>
      </c>
    </row>
    <row r="726" spans="1:10" ht="12.75">
      <c r="A726" s="1425" t="s">
        <v>1360</v>
      </c>
      <c r="B726" s="1425" t="s">
        <v>759</v>
      </c>
      <c r="C726" s="1425" t="s">
        <v>390</v>
      </c>
      <c r="D726" s="1425" t="s">
        <v>549</v>
      </c>
      <c r="E726" s="1425" t="s">
        <v>1399</v>
      </c>
      <c r="F726" s="1425" t="s">
        <v>796</v>
      </c>
      <c r="G726" s="1425" t="s">
        <v>1238</v>
      </c>
      <c r="H726" s="1425" t="s">
        <v>1264</v>
      </c>
      <c r="I726" s="1425"/>
      <c r="J726" s="1425" t="s">
        <v>2915</v>
      </c>
    </row>
    <row r="727" spans="1:10" ht="12.75">
      <c r="A727" s="1425" t="s">
        <v>1360</v>
      </c>
      <c r="B727" s="1425" t="s">
        <v>759</v>
      </c>
      <c r="C727" s="1425" t="s">
        <v>390</v>
      </c>
      <c r="D727" s="1425" t="s">
        <v>549</v>
      </c>
      <c r="E727" s="1425" t="s">
        <v>1399</v>
      </c>
      <c r="F727" s="1425" t="s">
        <v>796</v>
      </c>
      <c r="G727" s="1425" t="s">
        <v>1238</v>
      </c>
      <c r="H727" s="1425" t="s">
        <v>1265</v>
      </c>
      <c r="I727" s="1425"/>
      <c r="J727" s="1425" t="s">
        <v>2915</v>
      </c>
    </row>
    <row r="728" spans="1:10" ht="12.75">
      <c r="A728" s="1425" t="s">
        <v>1360</v>
      </c>
      <c r="B728" s="1425" t="s">
        <v>759</v>
      </c>
      <c r="C728" s="1425" t="s">
        <v>390</v>
      </c>
      <c r="D728" s="1425" t="s">
        <v>549</v>
      </c>
      <c r="E728" s="1425" t="s">
        <v>1399</v>
      </c>
      <c r="F728" s="1425" t="s">
        <v>796</v>
      </c>
      <c r="G728" s="1425" t="s">
        <v>1238</v>
      </c>
      <c r="H728" s="1425" t="s">
        <v>1266</v>
      </c>
      <c r="I728" s="1425"/>
      <c r="J728" s="1425" t="s">
        <v>2915</v>
      </c>
    </row>
    <row r="729" spans="1:10" ht="12.75">
      <c r="A729" s="1425" t="s">
        <v>1360</v>
      </c>
      <c r="B729" s="1425" t="s">
        <v>759</v>
      </c>
      <c r="C729" s="1425" t="s">
        <v>390</v>
      </c>
      <c r="D729" s="1425" t="s">
        <v>549</v>
      </c>
      <c r="E729" s="1425" t="s">
        <v>1399</v>
      </c>
      <c r="F729" s="1425" t="s">
        <v>796</v>
      </c>
      <c r="G729" s="1425" t="s">
        <v>1238</v>
      </c>
      <c r="H729" s="1425" t="s">
        <v>1267</v>
      </c>
      <c r="I729" s="1425"/>
      <c r="J729" s="1425" t="s">
        <v>2915</v>
      </c>
    </row>
    <row r="730" spans="1:10" ht="12.75">
      <c r="A730" s="1425" t="s">
        <v>1360</v>
      </c>
      <c r="B730" s="1425" t="s">
        <v>759</v>
      </c>
      <c r="C730" s="1425" t="s">
        <v>390</v>
      </c>
      <c r="D730" s="1425" t="s">
        <v>549</v>
      </c>
      <c r="E730" s="1425" t="s">
        <v>1399</v>
      </c>
      <c r="F730" s="1425" t="s">
        <v>796</v>
      </c>
      <c r="G730" s="1425" t="s">
        <v>116</v>
      </c>
      <c r="H730" s="1425" t="s">
        <v>1263</v>
      </c>
      <c r="I730" s="1425"/>
      <c r="J730" s="1425" t="s">
        <v>2915</v>
      </c>
    </row>
    <row r="731" spans="1:10" ht="12.75">
      <c r="A731" s="1425" t="s">
        <v>1360</v>
      </c>
      <c r="B731" s="1425" t="s">
        <v>759</v>
      </c>
      <c r="C731" s="1425" t="s">
        <v>390</v>
      </c>
      <c r="D731" s="1425" t="s">
        <v>549</v>
      </c>
      <c r="E731" s="1425" t="s">
        <v>1399</v>
      </c>
      <c r="F731" s="1425" t="s">
        <v>796</v>
      </c>
      <c r="G731" s="1425" t="s">
        <v>116</v>
      </c>
      <c r="H731" s="1425" t="s">
        <v>1264</v>
      </c>
      <c r="I731" s="1425"/>
      <c r="J731" s="1425" t="s">
        <v>2915</v>
      </c>
    </row>
    <row r="732" spans="1:10" ht="12.75">
      <c r="A732" s="1425" t="s">
        <v>1360</v>
      </c>
      <c r="B732" s="1425" t="s">
        <v>759</v>
      </c>
      <c r="C732" s="1425" t="s">
        <v>390</v>
      </c>
      <c r="D732" s="1425" t="s">
        <v>549</v>
      </c>
      <c r="E732" s="1425" t="s">
        <v>1399</v>
      </c>
      <c r="F732" s="1425" t="s">
        <v>796</v>
      </c>
      <c r="G732" s="1425" t="s">
        <v>116</v>
      </c>
      <c r="H732" s="1425" t="s">
        <v>1265</v>
      </c>
      <c r="I732" s="1425"/>
      <c r="J732" s="1425" t="s">
        <v>2915</v>
      </c>
    </row>
    <row r="733" spans="1:10" ht="12.75">
      <c r="A733" s="1425" t="s">
        <v>1360</v>
      </c>
      <c r="B733" s="1425" t="s">
        <v>759</v>
      </c>
      <c r="C733" s="1425" t="s">
        <v>390</v>
      </c>
      <c r="D733" s="1425" t="s">
        <v>549</v>
      </c>
      <c r="E733" s="1425" t="s">
        <v>1399</v>
      </c>
      <c r="F733" s="1425" t="s">
        <v>796</v>
      </c>
      <c r="G733" s="1425" t="s">
        <v>116</v>
      </c>
      <c r="H733" s="1425" t="s">
        <v>1266</v>
      </c>
      <c r="I733" s="1425"/>
      <c r="J733" s="1425" t="s">
        <v>2915</v>
      </c>
    </row>
    <row r="734" spans="1:10" ht="12.75">
      <c r="A734" s="1425" t="s">
        <v>1360</v>
      </c>
      <c r="B734" s="1425" t="s">
        <v>759</v>
      </c>
      <c r="C734" s="1425" t="s">
        <v>390</v>
      </c>
      <c r="D734" s="1425" t="s">
        <v>549</v>
      </c>
      <c r="E734" s="1425" t="s">
        <v>1399</v>
      </c>
      <c r="F734" s="1425" t="s">
        <v>796</v>
      </c>
      <c r="G734" s="1425" t="s">
        <v>116</v>
      </c>
      <c r="H734" s="1425" t="s">
        <v>1267</v>
      </c>
      <c r="I734" s="1425"/>
      <c r="J734" s="1425" t="s">
        <v>2915</v>
      </c>
    </row>
    <row r="735" spans="1:10" ht="12.75">
      <c r="A735" s="1425" t="s">
        <v>1360</v>
      </c>
      <c r="B735" s="1425" t="s">
        <v>759</v>
      </c>
      <c r="C735" s="1425" t="s">
        <v>390</v>
      </c>
      <c r="D735" s="1425" t="s">
        <v>549</v>
      </c>
      <c r="E735" s="1425" t="s">
        <v>1399</v>
      </c>
      <c r="F735" s="1425" t="s">
        <v>1328</v>
      </c>
      <c r="G735" s="1425" t="s">
        <v>114</v>
      </c>
      <c r="H735" s="1425" t="s">
        <v>1329</v>
      </c>
      <c r="I735" s="1425"/>
      <c r="J735" s="1425" t="s">
        <v>2915</v>
      </c>
    </row>
    <row r="736" spans="1:10" ht="12.75">
      <c r="A736" s="1425" t="s">
        <v>1360</v>
      </c>
      <c r="B736" s="1425" t="s">
        <v>759</v>
      </c>
      <c r="C736" s="1425" t="s">
        <v>390</v>
      </c>
      <c r="D736" s="1425" t="s">
        <v>549</v>
      </c>
      <c r="E736" s="1425" t="s">
        <v>1399</v>
      </c>
      <c r="F736" s="1425" t="s">
        <v>1328</v>
      </c>
      <c r="G736" s="1425" t="s">
        <v>114</v>
      </c>
      <c r="H736" s="1425" t="s">
        <v>1330</v>
      </c>
      <c r="I736" s="1425"/>
      <c r="J736" s="1425" t="s">
        <v>2915</v>
      </c>
    </row>
    <row r="737" spans="1:10" ht="12.75">
      <c r="A737" s="1425" t="s">
        <v>1360</v>
      </c>
      <c r="B737" s="1425" t="s">
        <v>759</v>
      </c>
      <c r="C737" s="1425" t="s">
        <v>390</v>
      </c>
      <c r="D737" s="1425" t="s">
        <v>549</v>
      </c>
      <c r="E737" s="1425" t="s">
        <v>1399</v>
      </c>
      <c r="F737" s="1425" t="s">
        <v>1328</v>
      </c>
      <c r="G737" s="1425" t="s">
        <v>114</v>
      </c>
      <c r="H737" s="1425" t="s">
        <v>1331</v>
      </c>
      <c r="I737" s="1425"/>
      <c r="J737" s="1425" t="s">
        <v>2915</v>
      </c>
    </row>
    <row r="738" spans="1:10" ht="12.75">
      <c r="A738" s="1425" t="s">
        <v>1360</v>
      </c>
      <c r="B738" s="1425" t="s">
        <v>759</v>
      </c>
      <c r="C738" s="1425" t="s">
        <v>390</v>
      </c>
      <c r="D738" s="1425" t="s">
        <v>549</v>
      </c>
      <c r="E738" s="1425" t="s">
        <v>1399</v>
      </c>
      <c r="F738" s="1425" t="s">
        <v>1328</v>
      </c>
      <c r="G738" s="1425" t="s">
        <v>115</v>
      </c>
      <c r="H738" s="1425" t="s">
        <v>1329</v>
      </c>
      <c r="I738" s="1425"/>
      <c r="J738" s="1425" t="s">
        <v>2915</v>
      </c>
    </row>
    <row r="739" spans="1:10" ht="12.75">
      <c r="A739" s="1425" t="s">
        <v>1360</v>
      </c>
      <c r="B739" s="1425" t="s">
        <v>759</v>
      </c>
      <c r="C739" s="1425" t="s">
        <v>390</v>
      </c>
      <c r="D739" s="1425" t="s">
        <v>549</v>
      </c>
      <c r="E739" s="1425" t="s">
        <v>1399</v>
      </c>
      <c r="F739" s="1425" t="s">
        <v>1328</v>
      </c>
      <c r="G739" s="1425" t="s">
        <v>115</v>
      </c>
      <c r="H739" s="1425" t="s">
        <v>1330</v>
      </c>
      <c r="I739" s="1425"/>
      <c r="J739" s="1425" t="s">
        <v>2915</v>
      </c>
    </row>
    <row r="740" spans="1:10" ht="12.75">
      <c r="A740" s="1425" t="s">
        <v>1360</v>
      </c>
      <c r="B740" s="1425" t="s">
        <v>759</v>
      </c>
      <c r="C740" s="1425" t="s">
        <v>390</v>
      </c>
      <c r="D740" s="1425" t="s">
        <v>549</v>
      </c>
      <c r="E740" s="1425" t="s">
        <v>1399</v>
      </c>
      <c r="F740" s="1425" t="s">
        <v>1328</v>
      </c>
      <c r="G740" s="1425" t="s">
        <v>115</v>
      </c>
      <c r="H740" s="1425" t="s">
        <v>1331</v>
      </c>
      <c r="I740" s="1425"/>
      <c r="J740" s="1425" t="s">
        <v>2915</v>
      </c>
    </row>
    <row r="741" spans="1:10" ht="12.75">
      <c r="A741" s="1425" t="s">
        <v>1360</v>
      </c>
      <c r="B741" s="1425" t="s">
        <v>759</v>
      </c>
      <c r="C741" s="1425" t="s">
        <v>390</v>
      </c>
      <c r="D741" s="1425" t="s">
        <v>549</v>
      </c>
      <c r="E741" s="1425" t="s">
        <v>1399</v>
      </c>
      <c r="F741" s="1425" t="s">
        <v>1328</v>
      </c>
      <c r="G741" s="1425" t="s">
        <v>1238</v>
      </c>
      <c r="H741" s="1425" t="s">
        <v>1329</v>
      </c>
      <c r="I741" s="1425"/>
      <c r="J741" s="1425" t="s">
        <v>2915</v>
      </c>
    </row>
    <row r="742" spans="1:10" ht="12.75">
      <c r="A742" s="1425" t="s">
        <v>1360</v>
      </c>
      <c r="B742" s="1425" t="s">
        <v>759</v>
      </c>
      <c r="C742" s="1425" t="s">
        <v>390</v>
      </c>
      <c r="D742" s="1425" t="s">
        <v>549</v>
      </c>
      <c r="E742" s="1425" t="s">
        <v>1399</v>
      </c>
      <c r="F742" s="1425" t="s">
        <v>1328</v>
      </c>
      <c r="G742" s="1425" t="s">
        <v>1238</v>
      </c>
      <c r="H742" s="1425" t="s">
        <v>1330</v>
      </c>
      <c r="I742" s="1425"/>
      <c r="J742" s="1425" t="s">
        <v>2915</v>
      </c>
    </row>
    <row r="743" spans="1:10" ht="12.75">
      <c r="A743" s="1425" t="s">
        <v>1360</v>
      </c>
      <c r="B743" s="1425" t="s">
        <v>759</v>
      </c>
      <c r="C743" s="1425" t="s">
        <v>390</v>
      </c>
      <c r="D743" s="1425" t="s">
        <v>549</v>
      </c>
      <c r="E743" s="1425" t="s">
        <v>1399</v>
      </c>
      <c r="F743" s="1425" t="s">
        <v>1328</v>
      </c>
      <c r="G743" s="1425" t="s">
        <v>1238</v>
      </c>
      <c r="H743" s="1425" t="s">
        <v>1331</v>
      </c>
      <c r="I743" s="1425"/>
      <c r="J743" s="1425" t="s">
        <v>2915</v>
      </c>
    </row>
    <row r="744" spans="1:10" ht="12.75">
      <c r="A744" s="1425" t="s">
        <v>1360</v>
      </c>
      <c r="B744" s="1425" t="s">
        <v>759</v>
      </c>
      <c r="C744" s="1425" t="s">
        <v>390</v>
      </c>
      <c r="D744" s="1425" t="s">
        <v>549</v>
      </c>
      <c r="E744" s="1425" t="s">
        <v>1399</v>
      </c>
      <c r="F744" s="1425" t="s">
        <v>1328</v>
      </c>
      <c r="G744" s="1425" t="s">
        <v>116</v>
      </c>
      <c r="H744" s="1425" t="s">
        <v>1329</v>
      </c>
      <c r="I744" s="1425"/>
      <c r="J744" s="1425" t="s">
        <v>2915</v>
      </c>
    </row>
    <row r="745" spans="1:10" ht="12.75">
      <c r="A745" s="1425" t="s">
        <v>1360</v>
      </c>
      <c r="B745" s="1425" t="s">
        <v>759</v>
      </c>
      <c r="C745" s="1425" t="s">
        <v>390</v>
      </c>
      <c r="D745" s="1425" t="s">
        <v>549</v>
      </c>
      <c r="E745" s="1425" t="s">
        <v>1399</v>
      </c>
      <c r="F745" s="1425" t="s">
        <v>1328</v>
      </c>
      <c r="G745" s="1425" t="s">
        <v>116</v>
      </c>
      <c r="H745" s="1425" t="s">
        <v>1330</v>
      </c>
      <c r="I745" s="1425"/>
      <c r="J745" s="1425" t="s">
        <v>2915</v>
      </c>
    </row>
    <row r="746" spans="1:10" ht="12.75">
      <c r="A746" s="1425" t="s">
        <v>1360</v>
      </c>
      <c r="B746" s="1425" t="s">
        <v>759</v>
      </c>
      <c r="C746" s="1425" t="s">
        <v>390</v>
      </c>
      <c r="D746" s="1425" t="s">
        <v>549</v>
      </c>
      <c r="E746" s="1425" t="s">
        <v>1399</v>
      </c>
      <c r="F746" s="1425" t="s">
        <v>1328</v>
      </c>
      <c r="G746" s="1425" t="s">
        <v>116</v>
      </c>
      <c r="H746" s="1425" t="s">
        <v>1331</v>
      </c>
      <c r="I746" s="1425"/>
      <c r="J746" s="1425" t="s">
        <v>2915</v>
      </c>
    </row>
    <row r="747" spans="1:10" ht="12.75">
      <c r="A747" s="1425" t="s">
        <v>1360</v>
      </c>
      <c r="B747" s="1425" t="s">
        <v>759</v>
      </c>
      <c r="C747" s="1425" t="s">
        <v>390</v>
      </c>
      <c r="D747" s="1425" t="s">
        <v>549</v>
      </c>
      <c r="E747" s="1425" t="s">
        <v>1400</v>
      </c>
      <c r="F747" s="1425" t="s">
        <v>796</v>
      </c>
      <c r="G747" s="1425" t="s">
        <v>114</v>
      </c>
      <c r="H747" s="1425" t="s">
        <v>1263</v>
      </c>
      <c r="I747" s="1425"/>
      <c r="J747" s="1425" t="s">
        <v>2915</v>
      </c>
    </row>
    <row r="748" spans="1:10" ht="12.75">
      <c r="A748" s="1425" t="s">
        <v>1360</v>
      </c>
      <c r="B748" s="1425" t="s">
        <v>759</v>
      </c>
      <c r="C748" s="1425" t="s">
        <v>390</v>
      </c>
      <c r="D748" s="1425" t="s">
        <v>549</v>
      </c>
      <c r="E748" s="1425" t="s">
        <v>1400</v>
      </c>
      <c r="F748" s="1425" t="s">
        <v>796</v>
      </c>
      <c r="G748" s="1425" t="s">
        <v>114</v>
      </c>
      <c r="H748" s="1425" t="s">
        <v>1264</v>
      </c>
      <c r="I748" s="1425"/>
      <c r="J748" s="1425" t="s">
        <v>2915</v>
      </c>
    </row>
    <row r="749" spans="1:10" ht="12.75">
      <c r="A749" s="1425" t="s">
        <v>1360</v>
      </c>
      <c r="B749" s="1425" t="s">
        <v>759</v>
      </c>
      <c r="C749" s="1425" t="s">
        <v>390</v>
      </c>
      <c r="D749" s="1425" t="s">
        <v>549</v>
      </c>
      <c r="E749" s="1425" t="s">
        <v>1400</v>
      </c>
      <c r="F749" s="1425" t="s">
        <v>796</v>
      </c>
      <c r="G749" s="1425" t="s">
        <v>114</v>
      </c>
      <c r="H749" s="1425" t="s">
        <v>1265</v>
      </c>
      <c r="I749" s="1425"/>
      <c r="J749" s="1425" t="s">
        <v>2915</v>
      </c>
    </row>
    <row r="750" spans="1:10" ht="12.75">
      <c r="A750" s="1425" t="s">
        <v>1360</v>
      </c>
      <c r="B750" s="1425" t="s">
        <v>759</v>
      </c>
      <c r="C750" s="1425" t="s">
        <v>390</v>
      </c>
      <c r="D750" s="1425" t="s">
        <v>549</v>
      </c>
      <c r="E750" s="1425" t="s">
        <v>1400</v>
      </c>
      <c r="F750" s="1425" t="s">
        <v>796</v>
      </c>
      <c r="G750" s="1425" t="s">
        <v>114</v>
      </c>
      <c r="H750" s="1425" t="s">
        <v>1266</v>
      </c>
      <c r="I750" s="1425"/>
      <c r="J750" s="1425" t="s">
        <v>2915</v>
      </c>
    </row>
    <row r="751" spans="1:10" ht="12.75">
      <c r="A751" s="1425" t="s">
        <v>1360</v>
      </c>
      <c r="B751" s="1425" t="s">
        <v>759</v>
      </c>
      <c r="C751" s="1425" t="s">
        <v>390</v>
      </c>
      <c r="D751" s="1425" t="s">
        <v>549</v>
      </c>
      <c r="E751" s="1425" t="s">
        <v>1400</v>
      </c>
      <c r="F751" s="1425" t="s">
        <v>796</v>
      </c>
      <c r="G751" s="1425" t="s">
        <v>114</v>
      </c>
      <c r="H751" s="1425" t="s">
        <v>1267</v>
      </c>
      <c r="I751" s="1425"/>
      <c r="J751" s="1425" t="s">
        <v>2915</v>
      </c>
    </row>
    <row r="752" spans="1:10" ht="12.75">
      <c r="A752" s="1425" t="s">
        <v>1360</v>
      </c>
      <c r="B752" s="1425" t="s">
        <v>759</v>
      </c>
      <c r="C752" s="1425" t="s">
        <v>390</v>
      </c>
      <c r="D752" s="1425" t="s">
        <v>549</v>
      </c>
      <c r="E752" s="1425" t="s">
        <v>1400</v>
      </c>
      <c r="F752" s="1425" t="s">
        <v>796</v>
      </c>
      <c r="G752" s="1425" t="s">
        <v>115</v>
      </c>
      <c r="H752" s="1425" t="s">
        <v>1263</v>
      </c>
      <c r="I752" s="1425"/>
      <c r="J752" s="1425" t="s">
        <v>2915</v>
      </c>
    </row>
    <row r="753" spans="1:10" ht="12.75">
      <c r="A753" s="1425" t="s">
        <v>1360</v>
      </c>
      <c r="B753" s="1425" t="s">
        <v>759</v>
      </c>
      <c r="C753" s="1425" t="s">
        <v>390</v>
      </c>
      <c r="D753" s="1425" t="s">
        <v>549</v>
      </c>
      <c r="E753" s="1425" t="s">
        <v>1400</v>
      </c>
      <c r="F753" s="1425" t="s">
        <v>796</v>
      </c>
      <c r="G753" s="1425" t="s">
        <v>115</v>
      </c>
      <c r="H753" s="1425" t="s">
        <v>1264</v>
      </c>
      <c r="I753" s="1425"/>
      <c r="J753" s="1425" t="s">
        <v>2915</v>
      </c>
    </row>
    <row r="754" spans="1:10" ht="12.75">
      <c r="A754" s="1425" t="s">
        <v>1360</v>
      </c>
      <c r="B754" s="1425" t="s">
        <v>759</v>
      </c>
      <c r="C754" s="1425" t="s">
        <v>390</v>
      </c>
      <c r="D754" s="1425" t="s">
        <v>549</v>
      </c>
      <c r="E754" s="1425" t="s">
        <v>1400</v>
      </c>
      <c r="F754" s="1425" t="s">
        <v>796</v>
      </c>
      <c r="G754" s="1425" t="s">
        <v>115</v>
      </c>
      <c r="H754" s="1425" t="s">
        <v>1265</v>
      </c>
      <c r="I754" s="1425"/>
      <c r="J754" s="1425" t="s">
        <v>2915</v>
      </c>
    </row>
    <row r="755" spans="1:10" ht="12.75">
      <c r="A755" s="1425" t="s">
        <v>1360</v>
      </c>
      <c r="B755" s="1425" t="s">
        <v>759</v>
      </c>
      <c r="C755" s="1425" t="s">
        <v>390</v>
      </c>
      <c r="D755" s="1425" t="s">
        <v>549</v>
      </c>
      <c r="E755" s="1425" t="s">
        <v>1400</v>
      </c>
      <c r="F755" s="1425" t="s">
        <v>796</v>
      </c>
      <c r="G755" s="1425" t="s">
        <v>115</v>
      </c>
      <c r="H755" s="1425" t="s">
        <v>1266</v>
      </c>
      <c r="I755" s="1425"/>
      <c r="J755" s="1425" t="s">
        <v>2915</v>
      </c>
    </row>
    <row r="756" spans="1:10" ht="12.75">
      <c r="A756" s="1425" t="s">
        <v>1360</v>
      </c>
      <c r="B756" s="1425" t="s">
        <v>759</v>
      </c>
      <c r="C756" s="1425" t="s">
        <v>390</v>
      </c>
      <c r="D756" s="1425" t="s">
        <v>549</v>
      </c>
      <c r="E756" s="1425" t="s">
        <v>1400</v>
      </c>
      <c r="F756" s="1425" t="s">
        <v>796</v>
      </c>
      <c r="G756" s="1425" t="s">
        <v>115</v>
      </c>
      <c r="H756" s="1425" t="s">
        <v>1267</v>
      </c>
      <c r="I756" s="1425"/>
      <c r="J756" s="1425" t="s">
        <v>2915</v>
      </c>
    </row>
    <row r="757" spans="1:10" ht="12.75">
      <c r="A757" s="1425" t="s">
        <v>1360</v>
      </c>
      <c r="B757" s="1425" t="s">
        <v>759</v>
      </c>
      <c r="C757" s="1425" t="s">
        <v>390</v>
      </c>
      <c r="D757" s="1425" t="s">
        <v>549</v>
      </c>
      <c r="E757" s="1425" t="s">
        <v>1400</v>
      </c>
      <c r="F757" s="1425" t="s">
        <v>796</v>
      </c>
      <c r="G757" s="1425" t="s">
        <v>1238</v>
      </c>
      <c r="H757" s="1425" t="s">
        <v>1263</v>
      </c>
      <c r="I757" s="1425"/>
      <c r="J757" s="1425" t="s">
        <v>2915</v>
      </c>
    </row>
    <row r="758" spans="1:10" ht="12.75">
      <c r="A758" s="1425" t="s">
        <v>1360</v>
      </c>
      <c r="B758" s="1425" t="s">
        <v>759</v>
      </c>
      <c r="C758" s="1425" t="s">
        <v>390</v>
      </c>
      <c r="D758" s="1425" t="s">
        <v>549</v>
      </c>
      <c r="E758" s="1425" t="s">
        <v>1400</v>
      </c>
      <c r="F758" s="1425" t="s">
        <v>796</v>
      </c>
      <c r="G758" s="1425" t="s">
        <v>1238</v>
      </c>
      <c r="H758" s="1425" t="s">
        <v>1264</v>
      </c>
      <c r="I758" s="1425"/>
      <c r="J758" s="1425" t="s">
        <v>2915</v>
      </c>
    </row>
    <row r="759" spans="1:10" ht="12.75">
      <c r="A759" s="1425" t="s">
        <v>1360</v>
      </c>
      <c r="B759" s="1425" t="s">
        <v>759</v>
      </c>
      <c r="C759" s="1425" t="s">
        <v>390</v>
      </c>
      <c r="D759" s="1425" t="s">
        <v>549</v>
      </c>
      <c r="E759" s="1425" t="s">
        <v>1400</v>
      </c>
      <c r="F759" s="1425" t="s">
        <v>796</v>
      </c>
      <c r="G759" s="1425" t="s">
        <v>1238</v>
      </c>
      <c r="H759" s="1425" t="s">
        <v>1265</v>
      </c>
      <c r="I759" s="1425"/>
      <c r="J759" s="1425" t="s">
        <v>2915</v>
      </c>
    </row>
    <row r="760" spans="1:10" ht="12.75">
      <c r="A760" s="1425" t="s">
        <v>1360</v>
      </c>
      <c r="B760" s="1425" t="s">
        <v>759</v>
      </c>
      <c r="C760" s="1425" t="s">
        <v>390</v>
      </c>
      <c r="D760" s="1425" t="s">
        <v>549</v>
      </c>
      <c r="E760" s="1425" t="s">
        <v>1400</v>
      </c>
      <c r="F760" s="1425" t="s">
        <v>796</v>
      </c>
      <c r="G760" s="1425" t="s">
        <v>1238</v>
      </c>
      <c r="H760" s="1425" t="s">
        <v>1266</v>
      </c>
      <c r="I760" s="1425"/>
      <c r="J760" s="1425" t="s">
        <v>2915</v>
      </c>
    </row>
    <row r="761" spans="1:10" ht="12.75">
      <c r="A761" s="1425" t="s">
        <v>1360</v>
      </c>
      <c r="B761" s="1425" t="s">
        <v>759</v>
      </c>
      <c r="C761" s="1425" t="s">
        <v>390</v>
      </c>
      <c r="D761" s="1425" t="s">
        <v>549</v>
      </c>
      <c r="E761" s="1425" t="s">
        <v>1400</v>
      </c>
      <c r="F761" s="1425" t="s">
        <v>796</v>
      </c>
      <c r="G761" s="1425" t="s">
        <v>1238</v>
      </c>
      <c r="H761" s="1425" t="s">
        <v>1267</v>
      </c>
      <c r="I761" s="1425"/>
      <c r="J761" s="1425" t="s">
        <v>2915</v>
      </c>
    </row>
    <row r="762" spans="1:10" ht="12.75">
      <c r="A762" s="1425" t="s">
        <v>1360</v>
      </c>
      <c r="B762" s="1425" t="s">
        <v>759</v>
      </c>
      <c r="C762" s="1425" t="s">
        <v>390</v>
      </c>
      <c r="D762" s="1425" t="s">
        <v>549</v>
      </c>
      <c r="E762" s="1425" t="s">
        <v>1400</v>
      </c>
      <c r="F762" s="1425" t="s">
        <v>796</v>
      </c>
      <c r="G762" s="1425" t="s">
        <v>116</v>
      </c>
      <c r="H762" s="1425" t="s">
        <v>1263</v>
      </c>
      <c r="I762" s="1425"/>
      <c r="J762" s="1425" t="s">
        <v>2915</v>
      </c>
    </row>
    <row r="763" spans="1:10" ht="12.75">
      <c r="A763" s="1425" t="s">
        <v>1360</v>
      </c>
      <c r="B763" s="1425" t="s">
        <v>759</v>
      </c>
      <c r="C763" s="1425" t="s">
        <v>390</v>
      </c>
      <c r="D763" s="1425" t="s">
        <v>549</v>
      </c>
      <c r="E763" s="1425" t="s">
        <v>1400</v>
      </c>
      <c r="F763" s="1425" t="s">
        <v>796</v>
      </c>
      <c r="G763" s="1425" t="s">
        <v>116</v>
      </c>
      <c r="H763" s="1425" t="s">
        <v>1264</v>
      </c>
      <c r="I763" s="1425"/>
      <c r="J763" s="1425" t="s">
        <v>2915</v>
      </c>
    </row>
    <row r="764" spans="1:10" ht="12.75">
      <c r="A764" s="1425" t="s">
        <v>1360</v>
      </c>
      <c r="B764" s="1425" t="s">
        <v>759</v>
      </c>
      <c r="C764" s="1425" t="s">
        <v>390</v>
      </c>
      <c r="D764" s="1425" t="s">
        <v>549</v>
      </c>
      <c r="E764" s="1425" t="s">
        <v>1400</v>
      </c>
      <c r="F764" s="1425" t="s">
        <v>796</v>
      </c>
      <c r="G764" s="1425" t="s">
        <v>116</v>
      </c>
      <c r="H764" s="1425" t="s">
        <v>1265</v>
      </c>
      <c r="I764" s="1425"/>
      <c r="J764" s="1425" t="s">
        <v>2915</v>
      </c>
    </row>
    <row r="765" spans="1:10" ht="12.75">
      <c r="A765" s="1425" t="s">
        <v>1360</v>
      </c>
      <c r="B765" s="1425" t="s">
        <v>759</v>
      </c>
      <c r="C765" s="1425" t="s">
        <v>390</v>
      </c>
      <c r="D765" s="1425" t="s">
        <v>549</v>
      </c>
      <c r="E765" s="1425" t="s">
        <v>1400</v>
      </c>
      <c r="F765" s="1425" t="s">
        <v>796</v>
      </c>
      <c r="G765" s="1425" t="s">
        <v>116</v>
      </c>
      <c r="H765" s="1425" t="s">
        <v>1266</v>
      </c>
      <c r="I765" s="1425"/>
      <c r="J765" s="1425" t="s">
        <v>2915</v>
      </c>
    </row>
    <row r="766" spans="1:10" ht="12.75">
      <c r="A766" s="1425" t="s">
        <v>1360</v>
      </c>
      <c r="B766" s="1425" t="s">
        <v>759</v>
      </c>
      <c r="C766" s="1425" t="s">
        <v>390</v>
      </c>
      <c r="D766" s="1425" t="s">
        <v>549</v>
      </c>
      <c r="E766" s="1425" t="s">
        <v>1400</v>
      </c>
      <c r="F766" s="1425" t="s">
        <v>796</v>
      </c>
      <c r="G766" s="1425" t="s">
        <v>116</v>
      </c>
      <c r="H766" s="1425" t="s">
        <v>1267</v>
      </c>
      <c r="I766" s="1425"/>
      <c r="J766" s="1425" t="s">
        <v>2915</v>
      </c>
    </row>
    <row r="767" spans="1:10" ht="12.75">
      <c r="A767" s="1425" t="s">
        <v>1360</v>
      </c>
      <c r="B767" s="1425" t="s">
        <v>759</v>
      </c>
      <c r="C767" s="1425" t="s">
        <v>390</v>
      </c>
      <c r="D767" s="1425" t="s">
        <v>549</v>
      </c>
      <c r="E767" s="1425" t="s">
        <v>1400</v>
      </c>
      <c r="F767" s="1425" t="s">
        <v>1328</v>
      </c>
      <c r="G767" s="1425" t="s">
        <v>114</v>
      </c>
      <c r="H767" s="1425" t="s">
        <v>1329</v>
      </c>
      <c r="I767" s="1425"/>
      <c r="J767" s="1425" t="s">
        <v>2915</v>
      </c>
    </row>
    <row r="768" spans="1:10" ht="12.75">
      <c r="A768" s="1425" t="s">
        <v>1360</v>
      </c>
      <c r="B768" s="1425" t="s">
        <v>759</v>
      </c>
      <c r="C768" s="1425" t="s">
        <v>390</v>
      </c>
      <c r="D768" s="1425" t="s">
        <v>549</v>
      </c>
      <c r="E768" s="1425" t="s">
        <v>1400</v>
      </c>
      <c r="F768" s="1425" t="s">
        <v>1328</v>
      </c>
      <c r="G768" s="1425" t="s">
        <v>114</v>
      </c>
      <c r="H768" s="1425" t="s">
        <v>1330</v>
      </c>
      <c r="I768" s="1425"/>
      <c r="J768" s="1425" t="s">
        <v>2915</v>
      </c>
    </row>
    <row r="769" spans="1:10" ht="12.75">
      <c r="A769" s="1425" t="s">
        <v>1360</v>
      </c>
      <c r="B769" s="1425" t="s">
        <v>759</v>
      </c>
      <c r="C769" s="1425" t="s">
        <v>390</v>
      </c>
      <c r="D769" s="1425" t="s">
        <v>549</v>
      </c>
      <c r="E769" s="1425" t="s">
        <v>1400</v>
      </c>
      <c r="F769" s="1425" t="s">
        <v>1328</v>
      </c>
      <c r="G769" s="1425" t="s">
        <v>114</v>
      </c>
      <c r="H769" s="1425" t="s">
        <v>1331</v>
      </c>
      <c r="I769" s="1425"/>
      <c r="J769" s="1425" t="s">
        <v>2915</v>
      </c>
    </row>
    <row r="770" spans="1:10" ht="12.75">
      <c r="A770" s="1425" t="s">
        <v>1360</v>
      </c>
      <c r="B770" s="1425" t="s">
        <v>759</v>
      </c>
      <c r="C770" s="1425" t="s">
        <v>390</v>
      </c>
      <c r="D770" s="1425" t="s">
        <v>549</v>
      </c>
      <c r="E770" s="1425" t="s">
        <v>1400</v>
      </c>
      <c r="F770" s="1425" t="s">
        <v>1328</v>
      </c>
      <c r="G770" s="1425" t="s">
        <v>115</v>
      </c>
      <c r="H770" s="1425" t="s">
        <v>1329</v>
      </c>
      <c r="I770" s="1425"/>
      <c r="J770" s="1425" t="s">
        <v>2915</v>
      </c>
    </row>
    <row r="771" spans="1:10" ht="12.75">
      <c r="A771" s="1425" t="s">
        <v>1360</v>
      </c>
      <c r="B771" s="1425" t="s">
        <v>759</v>
      </c>
      <c r="C771" s="1425" t="s">
        <v>390</v>
      </c>
      <c r="D771" s="1425" t="s">
        <v>549</v>
      </c>
      <c r="E771" s="1425" t="s">
        <v>1400</v>
      </c>
      <c r="F771" s="1425" t="s">
        <v>1328</v>
      </c>
      <c r="G771" s="1425" t="s">
        <v>115</v>
      </c>
      <c r="H771" s="1425" t="s">
        <v>1330</v>
      </c>
      <c r="I771" s="1425"/>
      <c r="J771" s="1425" t="s">
        <v>2915</v>
      </c>
    </row>
    <row r="772" spans="1:10" ht="12.75">
      <c r="A772" s="1425" t="s">
        <v>1360</v>
      </c>
      <c r="B772" s="1425" t="s">
        <v>759</v>
      </c>
      <c r="C772" s="1425" t="s">
        <v>390</v>
      </c>
      <c r="D772" s="1425" t="s">
        <v>549</v>
      </c>
      <c r="E772" s="1425" t="s">
        <v>1400</v>
      </c>
      <c r="F772" s="1425" t="s">
        <v>1328</v>
      </c>
      <c r="G772" s="1425" t="s">
        <v>115</v>
      </c>
      <c r="H772" s="1425" t="s">
        <v>1331</v>
      </c>
      <c r="I772" s="1425"/>
      <c r="J772" s="1425" t="s">
        <v>2915</v>
      </c>
    </row>
    <row r="773" spans="1:10" ht="12.75">
      <c r="A773" s="1425" t="s">
        <v>1360</v>
      </c>
      <c r="B773" s="1425" t="s">
        <v>759</v>
      </c>
      <c r="C773" s="1425" t="s">
        <v>390</v>
      </c>
      <c r="D773" s="1425" t="s">
        <v>549</v>
      </c>
      <c r="E773" s="1425" t="s">
        <v>1400</v>
      </c>
      <c r="F773" s="1425" t="s">
        <v>1328</v>
      </c>
      <c r="G773" s="1425" t="s">
        <v>1238</v>
      </c>
      <c r="H773" s="1425" t="s">
        <v>1329</v>
      </c>
      <c r="I773" s="1425"/>
      <c r="J773" s="1425" t="s">
        <v>2915</v>
      </c>
    </row>
    <row r="774" spans="1:10" ht="12.75">
      <c r="A774" s="1425" t="s">
        <v>1360</v>
      </c>
      <c r="B774" s="1425" t="s">
        <v>759</v>
      </c>
      <c r="C774" s="1425" t="s">
        <v>390</v>
      </c>
      <c r="D774" s="1425" t="s">
        <v>549</v>
      </c>
      <c r="E774" s="1425" t="s">
        <v>1400</v>
      </c>
      <c r="F774" s="1425" t="s">
        <v>1328</v>
      </c>
      <c r="G774" s="1425" t="s">
        <v>1238</v>
      </c>
      <c r="H774" s="1425" t="s">
        <v>1330</v>
      </c>
      <c r="I774" s="1425"/>
      <c r="J774" s="1425" t="s">
        <v>2915</v>
      </c>
    </row>
    <row r="775" spans="1:10" ht="12.75">
      <c r="A775" s="1425" t="s">
        <v>1360</v>
      </c>
      <c r="B775" s="1425" t="s">
        <v>759</v>
      </c>
      <c r="C775" s="1425" t="s">
        <v>390</v>
      </c>
      <c r="D775" s="1425" t="s">
        <v>549</v>
      </c>
      <c r="E775" s="1425" t="s">
        <v>1400</v>
      </c>
      <c r="F775" s="1425" t="s">
        <v>1328</v>
      </c>
      <c r="G775" s="1425" t="s">
        <v>1238</v>
      </c>
      <c r="H775" s="1425" t="s">
        <v>1331</v>
      </c>
      <c r="I775" s="1425"/>
      <c r="J775" s="1425" t="s">
        <v>2915</v>
      </c>
    </row>
    <row r="776" spans="1:10" ht="12.75">
      <c r="A776" s="1425" t="s">
        <v>1360</v>
      </c>
      <c r="B776" s="1425" t="s">
        <v>759</v>
      </c>
      <c r="C776" s="1425" t="s">
        <v>390</v>
      </c>
      <c r="D776" s="1425" t="s">
        <v>549</v>
      </c>
      <c r="E776" s="1425" t="s">
        <v>1400</v>
      </c>
      <c r="F776" s="1425" t="s">
        <v>1328</v>
      </c>
      <c r="G776" s="1425" t="s">
        <v>116</v>
      </c>
      <c r="H776" s="1425" t="s">
        <v>1329</v>
      </c>
      <c r="I776" s="1425"/>
      <c r="J776" s="1425" t="s">
        <v>2915</v>
      </c>
    </row>
    <row r="777" spans="1:10" ht="12.75">
      <c r="A777" s="1425" t="s">
        <v>1360</v>
      </c>
      <c r="B777" s="1425" t="s">
        <v>759</v>
      </c>
      <c r="C777" s="1425" t="s">
        <v>390</v>
      </c>
      <c r="D777" s="1425" t="s">
        <v>549</v>
      </c>
      <c r="E777" s="1425" t="s">
        <v>1400</v>
      </c>
      <c r="F777" s="1425" t="s">
        <v>1328</v>
      </c>
      <c r="G777" s="1425" t="s">
        <v>116</v>
      </c>
      <c r="H777" s="1425" t="s">
        <v>1330</v>
      </c>
      <c r="I777" s="1425"/>
      <c r="J777" s="1425" t="s">
        <v>2915</v>
      </c>
    </row>
    <row r="778" spans="1:10" ht="12.75">
      <c r="A778" s="1425" t="s">
        <v>1360</v>
      </c>
      <c r="B778" s="1425" t="s">
        <v>759</v>
      </c>
      <c r="C778" s="1425" t="s">
        <v>390</v>
      </c>
      <c r="D778" s="1425" t="s">
        <v>549</v>
      </c>
      <c r="E778" s="1425" t="s">
        <v>1400</v>
      </c>
      <c r="F778" s="1425" t="s">
        <v>1328</v>
      </c>
      <c r="G778" s="1425" t="s">
        <v>116</v>
      </c>
      <c r="H778" s="1425" t="s">
        <v>1331</v>
      </c>
      <c r="I778" s="1425"/>
      <c r="J778" s="1425" t="s">
        <v>2915</v>
      </c>
    </row>
    <row r="779" spans="1:10" ht="12.75">
      <c r="A779" s="1425" t="s">
        <v>1360</v>
      </c>
      <c r="B779" s="1425" t="s">
        <v>759</v>
      </c>
      <c r="C779" s="1425" t="s">
        <v>390</v>
      </c>
      <c r="D779" s="1425" t="s">
        <v>549</v>
      </c>
      <c r="E779" s="1425" t="s">
        <v>1401</v>
      </c>
      <c r="F779" s="1425" t="s">
        <v>796</v>
      </c>
      <c r="G779" s="1425" t="s">
        <v>114</v>
      </c>
      <c r="H779" s="1425" t="s">
        <v>1263</v>
      </c>
      <c r="I779" s="1425"/>
      <c r="J779" s="1425" t="s">
        <v>2915</v>
      </c>
    </row>
    <row r="780" spans="1:10" ht="12.75">
      <c r="A780" s="1425" t="s">
        <v>1360</v>
      </c>
      <c r="B780" s="1425" t="s">
        <v>759</v>
      </c>
      <c r="C780" s="1425" t="s">
        <v>390</v>
      </c>
      <c r="D780" s="1425" t="s">
        <v>549</v>
      </c>
      <c r="E780" s="1425" t="s">
        <v>1401</v>
      </c>
      <c r="F780" s="1425" t="s">
        <v>796</v>
      </c>
      <c r="G780" s="1425" t="s">
        <v>114</v>
      </c>
      <c r="H780" s="1425" t="s">
        <v>1264</v>
      </c>
      <c r="I780" s="1425"/>
      <c r="J780" s="1425" t="s">
        <v>2915</v>
      </c>
    </row>
    <row r="781" spans="1:10" ht="12.75">
      <c r="A781" s="1425" t="s">
        <v>1360</v>
      </c>
      <c r="B781" s="1425" t="s">
        <v>759</v>
      </c>
      <c r="C781" s="1425" t="s">
        <v>390</v>
      </c>
      <c r="D781" s="1425" t="s">
        <v>549</v>
      </c>
      <c r="E781" s="1425" t="s">
        <v>1401</v>
      </c>
      <c r="F781" s="1425" t="s">
        <v>796</v>
      </c>
      <c r="G781" s="1425" t="s">
        <v>114</v>
      </c>
      <c r="H781" s="1425" t="s">
        <v>1265</v>
      </c>
      <c r="I781" s="1425"/>
      <c r="J781" s="1425" t="s">
        <v>2915</v>
      </c>
    </row>
    <row r="782" spans="1:10" ht="12.75">
      <c r="A782" s="1425" t="s">
        <v>1360</v>
      </c>
      <c r="B782" s="1425" t="s">
        <v>759</v>
      </c>
      <c r="C782" s="1425" t="s">
        <v>390</v>
      </c>
      <c r="D782" s="1425" t="s">
        <v>549</v>
      </c>
      <c r="E782" s="1425" t="s">
        <v>1401</v>
      </c>
      <c r="F782" s="1425" t="s">
        <v>796</v>
      </c>
      <c r="G782" s="1425" t="s">
        <v>114</v>
      </c>
      <c r="H782" s="1425" t="s">
        <v>1266</v>
      </c>
      <c r="I782" s="1425"/>
      <c r="J782" s="1425" t="s">
        <v>2915</v>
      </c>
    </row>
    <row r="783" spans="1:10" ht="12.75">
      <c r="A783" s="1425" t="s">
        <v>1360</v>
      </c>
      <c r="B783" s="1425" t="s">
        <v>759</v>
      </c>
      <c r="C783" s="1425" t="s">
        <v>390</v>
      </c>
      <c r="D783" s="1425" t="s">
        <v>549</v>
      </c>
      <c r="E783" s="1425" t="s">
        <v>1401</v>
      </c>
      <c r="F783" s="1425" t="s">
        <v>796</v>
      </c>
      <c r="G783" s="1425" t="s">
        <v>114</v>
      </c>
      <c r="H783" s="1425" t="s">
        <v>1267</v>
      </c>
      <c r="I783" s="1425"/>
      <c r="J783" s="1425" t="s">
        <v>2915</v>
      </c>
    </row>
    <row r="784" spans="1:10" ht="12.75">
      <c r="A784" s="1425" t="s">
        <v>1360</v>
      </c>
      <c r="B784" s="1425" t="s">
        <v>759</v>
      </c>
      <c r="C784" s="1425" t="s">
        <v>390</v>
      </c>
      <c r="D784" s="1425" t="s">
        <v>549</v>
      </c>
      <c r="E784" s="1425" t="s">
        <v>1401</v>
      </c>
      <c r="F784" s="1425" t="s">
        <v>796</v>
      </c>
      <c r="G784" s="1425" t="s">
        <v>115</v>
      </c>
      <c r="H784" s="1425" t="s">
        <v>1263</v>
      </c>
      <c r="I784" s="1425"/>
      <c r="J784" s="1425" t="s">
        <v>2915</v>
      </c>
    </row>
    <row r="785" spans="1:10" ht="12.75">
      <c r="A785" s="1425" t="s">
        <v>1360</v>
      </c>
      <c r="B785" s="1425" t="s">
        <v>759</v>
      </c>
      <c r="C785" s="1425" t="s">
        <v>390</v>
      </c>
      <c r="D785" s="1425" t="s">
        <v>549</v>
      </c>
      <c r="E785" s="1425" t="s">
        <v>1401</v>
      </c>
      <c r="F785" s="1425" t="s">
        <v>796</v>
      </c>
      <c r="G785" s="1425" t="s">
        <v>115</v>
      </c>
      <c r="H785" s="1425" t="s">
        <v>1264</v>
      </c>
      <c r="I785" s="1425"/>
      <c r="J785" s="1425" t="s">
        <v>2915</v>
      </c>
    </row>
    <row r="786" spans="1:10" ht="12.75">
      <c r="A786" s="1425" t="s">
        <v>1360</v>
      </c>
      <c r="B786" s="1425" t="s">
        <v>759</v>
      </c>
      <c r="C786" s="1425" t="s">
        <v>390</v>
      </c>
      <c r="D786" s="1425" t="s">
        <v>549</v>
      </c>
      <c r="E786" s="1425" t="s">
        <v>1401</v>
      </c>
      <c r="F786" s="1425" t="s">
        <v>796</v>
      </c>
      <c r="G786" s="1425" t="s">
        <v>115</v>
      </c>
      <c r="H786" s="1425" t="s">
        <v>1265</v>
      </c>
      <c r="I786" s="1425"/>
      <c r="J786" s="1425" t="s">
        <v>2915</v>
      </c>
    </row>
    <row r="787" spans="1:10" ht="12.75">
      <c r="A787" s="1425" t="s">
        <v>1360</v>
      </c>
      <c r="B787" s="1425" t="s">
        <v>759</v>
      </c>
      <c r="C787" s="1425" t="s">
        <v>390</v>
      </c>
      <c r="D787" s="1425" t="s">
        <v>549</v>
      </c>
      <c r="E787" s="1425" t="s">
        <v>1401</v>
      </c>
      <c r="F787" s="1425" t="s">
        <v>796</v>
      </c>
      <c r="G787" s="1425" t="s">
        <v>115</v>
      </c>
      <c r="H787" s="1425" t="s">
        <v>1266</v>
      </c>
      <c r="I787" s="1425"/>
      <c r="J787" s="1425" t="s">
        <v>2915</v>
      </c>
    </row>
    <row r="788" spans="1:10" ht="12.75">
      <c r="A788" s="1425" t="s">
        <v>1360</v>
      </c>
      <c r="B788" s="1425" t="s">
        <v>759</v>
      </c>
      <c r="C788" s="1425" t="s">
        <v>390</v>
      </c>
      <c r="D788" s="1425" t="s">
        <v>549</v>
      </c>
      <c r="E788" s="1425" t="s">
        <v>1401</v>
      </c>
      <c r="F788" s="1425" t="s">
        <v>796</v>
      </c>
      <c r="G788" s="1425" t="s">
        <v>115</v>
      </c>
      <c r="H788" s="1425" t="s">
        <v>1267</v>
      </c>
      <c r="I788" s="1425"/>
      <c r="J788" s="1425" t="s">
        <v>2915</v>
      </c>
    </row>
    <row r="789" spans="1:10" ht="12.75">
      <c r="A789" s="1425" t="s">
        <v>1360</v>
      </c>
      <c r="B789" s="1425" t="s">
        <v>759</v>
      </c>
      <c r="C789" s="1425" t="s">
        <v>390</v>
      </c>
      <c r="D789" s="1425" t="s">
        <v>549</v>
      </c>
      <c r="E789" s="1425" t="s">
        <v>1401</v>
      </c>
      <c r="F789" s="1425" t="s">
        <v>1328</v>
      </c>
      <c r="G789" s="1425" t="s">
        <v>114</v>
      </c>
      <c r="H789" s="1425" t="s">
        <v>1329</v>
      </c>
      <c r="I789" s="1425"/>
      <c r="J789" s="1425" t="s">
        <v>2915</v>
      </c>
    </row>
    <row r="790" spans="1:10" ht="12.75">
      <c r="A790" s="1425" t="s">
        <v>1360</v>
      </c>
      <c r="B790" s="1425" t="s">
        <v>759</v>
      </c>
      <c r="C790" s="1425" t="s">
        <v>390</v>
      </c>
      <c r="D790" s="1425" t="s">
        <v>549</v>
      </c>
      <c r="E790" s="1425" t="s">
        <v>1401</v>
      </c>
      <c r="F790" s="1425" t="s">
        <v>1328</v>
      </c>
      <c r="G790" s="1425" t="s">
        <v>114</v>
      </c>
      <c r="H790" s="1425" t="s">
        <v>1330</v>
      </c>
      <c r="I790" s="1425"/>
      <c r="J790" s="1425" t="s">
        <v>2915</v>
      </c>
    </row>
    <row r="791" spans="1:10" ht="12.75">
      <c r="A791" s="1425" t="s">
        <v>1360</v>
      </c>
      <c r="B791" s="1425" t="s">
        <v>759</v>
      </c>
      <c r="C791" s="1425" t="s">
        <v>390</v>
      </c>
      <c r="D791" s="1425" t="s">
        <v>549</v>
      </c>
      <c r="E791" s="1425" t="s">
        <v>1401</v>
      </c>
      <c r="F791" s="1425" t="s">
        <v>1328</v>
      </c>
      <c r="G791" s="1425" t="s">
        <v>114</v>
      </c>
      <c r="H791" s="1425" t="s">
        <v>1331</v>
      </c>
      <c r="I791" s="1425"/>
      <c r="J791" s="1425" t="s">
        <v>2915</v>
      </c>
    </row>
    <row r="792" spans="1:10" ht="12.75">
      <c r="A792" s="1425" t="s">
        <v>1360</v>
      </c>
      <c r="B792" s="1425" t="s">
        <v>759</v>
      </c>
      <c r="C792" s="1425" t="s">
        <v>390</v>
      </c>
      <c r="D792" s="1425" t="s">
        <v>549</v>
      </c>
      <c r="E792" s="1425" t="s">
        <v>1401</v>
      </c>
      <c r="F792" s="1425" t="s">
        <v>1328</v>
      </c>
      <c r="G792" s="1425" t="s">
        <v>115</v>
      </c>
      <c r="H792" s="1425" t="s">
        <v>1329</v>
      </c>
      <c r="I792" s="1425"/>
      <c r="J792" s="1425" t="s">
        <v>2915</v>
      </c>
    </row>
    <row r="793" spans="1:10" ht="12.75">
      <c r="A793" s="1425" t="s">
        <v>1360</v>
      </c>
      <c r="B793" s="1425" t="s">
        <v>759</v>
      </c>
      <c r="C793" s="1425" t="s">
        <v>390</v>
      </c>
      <c r="D793" s="1425" t="s">
        <v>549</v>
      </c>
      <c r="E793" s="1425" t="s">
        <v>1401</v>
      </c>
      <c r="F793" s="1425" t="s">
        <v>1328</v>
      </c>
      <c r="G793" s="1425" t="s">
        <v>115</v>
      </c>
      <c r="H793" s="1425" t="s">
        <v>1330</v>
      </c>
      <c r="I793" s="1425"/>
      <c r="J793" s="1425" t="s">
        <v>2915</v>
      </c>
    </row>
    <row r="794" spans="1:10" ht="12.75">
      <c r="A794" s="1425" t="s">
        <v>1360</v>
      </c>
      <c r="B794" s="1425" t="s">
        <v>759</v>
      </c>
      <c r="C794" s="1425" t="s">
        <v>390</v>
      </c>
      <c r="D794" s="1425" t="s">
        <v>549</v>
      </c>
      <c r="E794" s="1425" t="s">
        <v>1401</v>
      </c>
      <c r="F794" s="1425" t="s">
        <v>1328</v>
      </c>
      <c r="G794" s="1425" t="s">
        <v>115</v>
      </c>
      <c r="H794" s="1425" t="s">
        <v>1331</v>
      </c>
      <c r="I794" s="1425"/>
      <c r="J794" s="1425" t="s">
        <v>2915</v>
      </c>
    </row>
    <row r="795" spans="1:10" ht="12.75">
      <c r="A795" s="1425" t="s">
        <v>1360</v>
      </c>
      <c r="B795" s="1425" t="s">
        <v>759</v>
      </c>
      <c r="C795" s="1425" t="s">
        <v>390</v>
      </c>
      <c r="D795" s="1425" t="s">
        <v>549</v>
      </c>
      <c r="E795" s="1425" t="s">
        <v>1402</v>
      </c>
      <c r="F795" s="1425" t="s">
        <v>796</v>
      </c>
      <c r="G795" s="1425" t="s">
        <v>114</v>
      </c>
      <c r="H795" s="1425" t="s">
        <v>1263</v>
      </c>
      <c r="I795" s="1425"/>
      <c r="J795" s="1425" t="s">
        <v>2915</v>
      </c>
    </row>
    <row r="796" spans="1:10" ht="12.75">
      <c r="A796" s="1425" t="s">
        <v>1360</v>
      </c>
      <c r="B796" s="1425" t="s">
        <v>759</v>
      </c>
      <c r="C796" s="1425" t="s">
        <v>390</v>
      </c>
      <c r="D796" s="1425" t="s">
        <v>549</v>
      </c>
      <c r="E796" s="1425" t="s">
        <v>1402</v>
      </c>
      <c r="F796" s="1425" t="s">
        <v>796</v>
      </c>
      <c r="G796" s="1425" t="s">
        <v>114</v>
      </c>
      <c r="H796" s="1425" t="s">
        <v>1264</v>
      </c>
      <c r="I796" s="1425"/>
      <c r="J796" s="1425" t="s">
        <v>2915</v>
      </c>
    </row>
    <row r="797" spans="1:10" ht="12.75">
      <c r="A797" s="1425" t="s">
        <v>1360</v>
      </c>
      <c r="B797" s="1425" t="s">
        <v>759</v>
      </c>
      <c r="C797" s="1425" t="s">
        <v>390</v>
      </c>
      <c r="D797" s="1425" t="s">
        <v>549</v>
      </c>
      <c r="E797" s="1425" t="s">
        <v>1402</v>
      </c>
      <c r="F797" s="1425" t="s">
        <v>796</v>
      </c>
      <c r="G797" s="1425" t="s">
        <v>114</v>
      </c>
      <c r="H797" s="1425" t="s">
        <v>1265</v>
      </c>
      <c r="I797" s="1425"/>
      <c r="J797" s="1425" t="s">
        <v>2915</v>
      </c>
    </row>
    <row r="798" spans="1:10" ht="12.75">
      <c r="A798" s="1425" t="s">
        <v>1360</v>
      </c>
      <c r="B798" s="1425" t="s">
        <v>759</v>
      </c>
      <c r="C798" s="1425" t="s">
        <v>390</v>
      </c>
      <c r="D798" s="1425" t="s">
        <v>549</v>
      </c>
      <c r="E798" s="1425" t="s">
        <v>1402</v>
      </c>
      <c r="F798" s="1425" t="s">
        <v>796</v>
      </c>
      <c r="G798" s="1425" t="s">
        <v>114</v>
      </c>
      <c r="H798" s="1425" t="s">
        <v>1266</v>
      </c>
      <c r="I798" s="1425"/>
      <c r="J798" s="1425" t="s">
        <v>2915</v>
      </c>
    </row>
    <row r="799" spans="1:10" ht="12.75">
      <c r="A799" s="1425" t="s">
        <v>1360</v>
      </c>
      <c r="B799" s="1425" t="s">
        <v>759</v>
      </c>
      <c r="C799" s="1425" t="s">
        <v>390</v>
      </c>
      <c r="D799" s="1425" t="s">
        <v>549</v>
      </c>
      <c r="E799" s="1425" t="s">
        <v>1402</v>
      </c>
      <c r="F799" s="1425" t="s">
        <v>796</v>
      </c>
      <c r="G799" s="1425" t="s">
        <v>114</v>
      </c>
      <c r="H799" s="1425" t="s">
        <v>1267</v>
      </c>
      <c r="I799" s="1425"/>
      <c r="J799" s="1425" t="s">
        <v>2915</v>
      </c>
    </row>
    <row r="800" spans="1:10" ht="12.75">
      <c r="A800" s="1425" t="s">
        <v>1360</v>
      </c>
      <c r="B800" s="1425" t="s">
        <v>759</v>
      </c>
      <c r="C800" s="1425" t="s">
        <v>390</v>
      </c>
      <c r="D800" s="1425" t="s">
        <v>549</v>
      </c>
      <c r="E800" s="1425" t="s">
        <v>1402</v>
      </c>
      <c r="F800" s="1425" t="s">
        <v>796</v>
      </c>
      <c r="G800" s="1425" t="s">
        <v>115</v>
      </c>
      <c r="H800" s="1425" t="s">
        <v>1263</v>
      </c>
      <c r="I800" s="1425"/>
      <c r="J800" s="1425" t="s">
        <v>2915</v>
      </c>
    </row>
    <row r="801" spans="1:10" ht="12.75">
      <c r="A801" s="1425" t="s">
        <v>1360</v>
      </c>
      <c r="B801" s="1425" t="s">
        <v>759</v>
      </c>
      <c r="C801" s="1425" t="s">
        <v>390</v>
      </c>
      <c r="D801" s="1425" t="s">
        <v>549</v>
      </c>
      <c r="E801" s="1425" t="s">
        <v>1402</v>
      </c>
      <c r="F801" s="1425" t="s">
        <v>796</v>
      </c>
      <c r="G801" s="1425" t="s">
        <v>115</v>
      </c>
      <c r="H801" s="1425" t="s">
        <v>1264</v>
      </c>
      <c r="I801" s="1425"/>
      <c r="J801" s="1425" t="s">
        <v>2915</v>
      </c>
    </row>
    <row r="802" spans="1:10" ht="12.75">
      <c r="A802" s="1425" t="s">
        <v>1360</v>
      </c>
      <c r="B802" s="1425" t="s">
        <v>759</v>
      </c>
      <c r="C802" s="1425" t="s">
        <v>390</v>
      </c>
      <c r="D802" s="1425" t="s">
        <v>549</v>
      </c>
      <c r="E802" s="1425" t="s">
        <v>1402</v>
      </c>
      <c r="F802" s="1425" t="s">
        <v>796</v>
      </c>
      <c r="G802" s="1425" t="s">
        <v>115</v>
      </c>
      <c r="H802" s="1425" t="s">
        <v>1265</v>
      </c>
      <c r="I802" s="1425"/>
      <c r="J802" s="1425" t="s">
        <v>2915</v>
      </c>
    </row>
    <row r="803" spans="1:10" ht="12.75">
      <c r="A803" s="1425" t="s">
        <v>1360</v>
      </c>
      <c r="B803" s="1425" t="s">
        <v>759</v>
      </c>
      <c r="C803" s="1425" t="s">
        <v>390</v>
      </c>
      <c r="D803" s="1425" t="s">
        <v>549</v>
      </c>
      <c r="E803" s="1425" t="s">
        <v>1402</v>
      </c>
      <c r="F803" s="1425" t="s">
        <v>796</v>
      </c>
      <c r="G803" s="1425" t="s">
        <v>115</v>
      </c>
      <c r="H803" s="1425" t="s">
        <v>1266</v>
      </c>
      <c r="I803" s="1425"/>
      <c r="J803" s="1425" t="s">
        <v>2915</v>
      </c>
    </row>
    <row r="804" spans="1:10" ht="12.75">
      <c r="A804" s="1425" t="s">
        <v>1360</v>
      </c>
      <c r="B804" s="1425" t="s">
        <v>759</v>
      </c>
      <c r="C804" s="1425" t="s">
        <v>390</v>
      </c>
      <c r="D804" s="1425" t="s">
        <v>549</v>
      </c>
      <c r="E804" s="1425" t="s">
        <v>1402</v>
      </c>
      <c r="F804" s="1425" t="s">
        <v>796</v>
      </c>
      <c r="G804" s="1425" t="s">
        <v>115</v>
      </c>
      <c r="H804" s="1425" t="s">
        <v>1267</v>
      </c>
      <c r="I804" s="1425"/>
      <c r="J804" s="1425" t="s">
        <v>2915</v>
      </c>
    </row>
    <row r="805" spans="1:10" ht="12.75">
      <c r="A805" s="1425" t="s">
        <v>1360</v>
      </c>
      <c r="B805" s="1425" t="s">
        <v>759</v>
      </c>
      <c r="C805" s="1425" t="s">
        <v>390</v>
      </c>
      <c r="D805" s="1425" t="s">
        <v>549</v>
      </c>
      <c r="E805" s="1425" t="s">
        <v>1402</v>
      </c>
      <c r="F805" s="1425" t="s">
        <v>796</v>
      </c>
      <c r="G805" s="1425" t="s">
        <v>116</v>
      </c>
      <c r="H805" s="1425" t="s">
        <v>1263</v>
      </c>
      <c r="I805" s="1425"/>
      <c r="J805" s="1425" t="s">
        <v>2915</v>
      </c>
    </row>
    <row r="806" spans="1:10" ht="12.75">
      <c r="A806" s="1425" t="s">
        <v>1360</v>
      </c>
      <c r="B806" s="1425" t="s">
        <v>759</v>
      </c>
      <c r="C806" s="1425" t="s">
        <v>390</v>
      </c>
      <c r="D806" s="1425" t="s">
        <v>549</v>
      </c>
      <c r="E806" s="1425" t="s">
        <v>1402</v>
      </c>
      <c r="F806" s="1425" t="s">
        <v>796</v>
      </c>
      <c r="G806" s="1425" t="s">
        <v>116</v>
      </c>
      <c r="H806" s="1425" t="s">
        <v>1264</v>
      </c>
      <c r="I806" s="1425"/>
      <c r="J806" s="1425" t="s">
        <v>2915</v>
      </c>
    </row>
    <row r="807" spans="1:10" ht="12.75">
      <c r="A807" s="1425" t="s">
        <v>1360</v>
      </c>
      <c r="B807" s="1425" t="s">
        <v>759</v>
      </c>
      <c r="C807" s="1425" t="s">
        <v>390</v>
      </c>
      <c r="D807" s="1425" t="s">
        <v>549</v>
      </c>
      <c r="E807" s="1425" t="s">
        <v>1402</v>
      </c>
      <c r="F807" s="1425" t="s">
        <v>796</v>
      </c>
      <c r="G807" s="1425" t="s">
        <v>116</v>
      </c>
      <c r="H807" s="1425" t="s">
        <v>1265</v>
      </c>
      <c r="I807" s="1425"/>
      <c r="J807" s="1425" t="s">
        <v>2915</v>
      </c>
    </row>
    <row r="808" spans="1:10" ht="12.75">
      <c r="A808" s="1425" t="s">
        <v>1360</v>
      </c>
      <c r="B808" s="1425" t="s">
        <v>759</v>
      </c>
      <c r="C808" s="1425" t="s">
        <v>390</v>
      </c>
      <c r="D808" s="1425" t="s">
        <v>549</v>
      </c>
      <c r="E808" s="1425" t="s">
        <v>1402</v>
      </c>
      <c r="F808" s="1425" t="s">
        <v>796</v>
      </c>
      <c r="G808" s="1425" t="s">
        <v>116</v>
      </c>
      <c r="H808" s="1425" t="s">
        <v>1266</v>
      </c>
      <c r="I808" s="1425"/>
      <c r="J808" s="1425" t="s">
        <v>2915</v>
      </c>
    </row>
    <row r="809" spans="1:10" ht="12.75">
      <c r="A809" s="1425" t="s">
        <v>1360</v>
      </c>
      <c r="B809" s="1425" t="s">
        <v>759</v>
      </c>
      <c r="C809" s="1425" t="s">
        <v>390</v>
      </c>
      <c r="D809" s="1425" t="s">
        <v>549</v>
      </c>
      <c r="E809" s="1425" t="s">
        <v>1402</v>
      </c>
      <c r="F809" s="1425" t="s">
        <v>796</v>
      </c>
      <c r="G809" s="1425" t="s">
        <v>116</v>
      </c>
      <c r="H809" s="1425" t="s">
        <v>1267</v>
      </c>
      <c r="I809" s="1425"/>
      <c r="J809" s="1425" t="s">
        <v>2915</v>
      </c>
    </row>
    <row r="810" spans="1:10" ht="12.75">
      <c r="A810" s="1425" t="s">
        <v>1360</v>
      </c>
      <c r="B810" s="1425" t="s">
        <v>759</v>
      </c>
      <c r="C810" s="1425" t="s">
        <v>390</v>
      </c>
      <c r="D810" s="1425" t="s">
        <v>549</v>
      </c>
      <c r="E810" s="1425" t="s">
        <v>1402</v>
      </c>
      <c r="F810" s="1425" t="s">
        <v>1328</v>
      </c>
      <c r="G810" s="1425" t="s">
        <v>114</v>
      </c>
      <c r="H810" s="1425" t="s">
        <v>1329</v>
      </c>
      <c r="I810" s="1425"/>
      <c r="J810" s="1425" t="s">
        <v>2915</v>
      </c>
    </row>
    <row r="811" spans="1:10" ht="12.75">
      <c r="A811" s="1425" t="s">
        <v>1360</v>
      </c>
      <c r="B811" s="1425" t="s">
        <v>759</v>
      </c>
      <c r="C811" s="1425" t="s">
        <v>390</v>
      </c>
      <c r="D811" s="1425" t="s">
        <v>549</v>
      </c>
      <c r="E811" s="1425" t="s">
        <v>1402</v>
      </c>
      <c r="F811" s="1425" t="s">
        <v>1328</v>
      </c>
      <c r="G811" s="1425" t="s">
        <v>114</v>
      </c>
      <c r="H811" s="1425" t="s">
        <v>1330</v>
      </c>
      <c r="I811" s="1425"/>
      <c r="J811" s="1425" t="s">
        <v>2915</v>
      </c>
    </row>
    <row r="812" spans="1:10" ht="12.75">
      <c r="A812" s="1425" t="s">
        <v>1360</v>
      </c>
      <c r="B812" s="1425" t="s">
        <v>759</v>
      </c>
      <c r="C812" s="1425" t="s">
        <v>390</v>
      </c>
      <c r="D812" s="1425" t="s">
        <v>549</v>
      </c>
      <c r="E812" s="1425" t="s">
        <v>1402</v>
      </c>
      <c r="F812" s="1425" t="s">
        <v>1328</v>
      </c>
      <c r="G812" s="1425" t="s">
        <v>114</v>
      </c>
      <c r="H812" s="1425" t="s">
        <v>1331</v>
      </c>
      <c r="I812" s="1425"/>
      <c r="J812" s="1425" t="s">
        <v>2915</v>
      </c>
    </row>
    <row r="813" spans="1:10" ht="12.75">
      <c r="A813" s="1425" t="s">
        <v>1360</v>
      </c>
      <c r="B813" s="1425" t="s">
        <v>759</v>
      </c>
      <c r="C813" s="1425" t="s">
        <v>390</v>
      </c>
      <c r="D813" s="1425" t="s">
        <v>549</v>
      </c>
      <c r="E813" s="1425" t="s">
        <v>1402</v>
      </c>
      <c r="F813" s="1425" t="s">
        <v>1328</v>
      </c>
      <c r="G813" s="1425" t="s">
        <v>115</v>
      </c>
      <c r="H813" s="1425" t="s">
        <v>1329</v>
      </c>
      <c r="I813" s="1425"/>
      <c r="J813" s="1425" t="s">
        <v>2915</v>
      </c>
    </row>
    <row r="814" spans="1:10" ht="12.75">
      <c r="A814" s="1425" t="s">
        <v>1360</v>
      </c>
      <c r="B814" s="1425" t="s">
        <v>759</v>
      </c>
      <c r="C814" s="1425" t="s">
        <v>390</v>
      </c>
      <c r="D814" s="1425" t="s">
        <v>549</v>
      </c>
      <c r="E814" s="1425" t="s">
        <v>1402</v>
      </c>
      <c r="F814" s="1425" t="s">
        <v>1328</v>
      </c>
      <c r="G814" s="1425" t="s">
        <v>115</v>
      </c>
      <c r="H814" s="1425" t="s">
        <v>1330</v>
      </c>
      <c r="I814" s="1425"/>
      <c r="J814" s="1425" t="s">
        <v>2915</v>
      </c>
    </row>
    <row r="815" spans="1:10" ht="12.75">
      <c r="A815" s="1425" t="s">
        <v>1360</v>
      </c>
      <c r="B815" s="1425" t="s">
        <v>759</v>
      </c>
      <c r="C815" s="1425" t="s">
        <v>390</v>
      </c>
      <c r="D815" s="1425" t="s">
        <v>549</v>
      </c>
      <c r="E815" s="1425" t="s">
        <v>1402</v>
      </c>
      <c r="F815" s="1425" t="s">
        <v>1328</v>
      </c>
      <c r="G815" s="1425" t="s">
        <v>115</v>
      </c>
      <c r="H815" s="1425" t="s">
        <v>1331</v>
      </c>
      <c r="I815" s="1425"/>
      <c r="J815" s="1425" t="s">
        <v>2915</v>
      </c>
    </row>
    <row r="816" spans="1:10" ht="12.75">
      <c r="A816" s="1425" t="s">
        <v>1360</v>
      </c>
      <c r="B816" s="1425" t="s">
        <v>759</v>
      </c>
      <c r="C816" s="1425" t="s">
        <v>390</v>
      </c>
      <c r="D816" s="1425" t="s">
        <v>549</v>
      </c>
      <c r="E816" s="1425" t="s">
        <v>1402</v>
      </c>
      <c r="F816" s="1425" t="s">
        <v>1328</v>
      </c>
      <c r="G816" s="1425" t="s">
        <v>116</v>
      </c>
      <c r="H816" s="1425" t="s">
        <v>1329</v>
      </c>
      <c r="I816" s="1425"/>
      <c r="J816" s="1425" t="s">
        <v>2915</v>
      </c>
    </row>
    <row r="817" spans="1:10" ht="12.75">
      <c r="A817" s="1425" t="s">
        <v>1360</v>
      </c>
      <c r="B817" s="1425" t="s">
        <v>759</v>
      </c>
      <c r="C817" s="1425" t="s">
        <v>390</v>
      </c>
      <c r="D817" s="1425" t="s">
        <v>549</v>
      </c>
      <c r="E817" s="1425" t="s">
        <v>1402</v>
      </c>
      <c r="F817" s="1425" t="s">
        <v>1328</v>
      </c>
      <c r="G817" s="1425" t="s">
        <v>116</v>
      </c>
      <c r="H817" s="1425" t="s">
        <v>1330</v>
      </c>
      <c r="I817" s="1425"/>
      <c r="J817" s="1425" t="s">
        <v>2915</v>
      </c>
    </row>
    <row r="818" spans="1:10" ht="12.75">
      <c r="A818" s="1425" t="s">
        <v>1360</v>
      </c>
      <c r="B818" s="1425" t="s">
        <v>759</v>
      </c>
      <c r="C818" s="1425" t="s">
        <v>390</v>
      </c>
      <c r="D818" s="1425" t="s">
        <v>549</v>
      </c>
      <c r="E818" s="1425" t="s">
        <v>1402</v>
      </c>
      <c r="F818" s="1425" t="s">
        <v>1328</v>
      </c>
      <c r="G818" s="1425" t="s">
        <v>116</v>
      </c>
      <c r="H818" s="1425" t="s">
        <v>1331</v>
      </c>
      <c r="I818" s="1425"/>
      <c r="J818" s="1425" t="s">
        <v>2915</v>
      </c>
    </row>
    <row r="819" spans="1:10" ht="12.75">
      <c r="A819" s="1425" t="s">
        <v>1360</v>
      </c>
      <c r="B819" s="1425" t="s">
        <v>759</v>
      </c>
      <c r="C819" s="1425" t="s">
        <v>390</v>
      </c>
      <c r="D819" s="1425" t="s">
        <v>549</v>
      </c>
      <c r="E819" s="1425" t="s">
        <v>2927</v>
      </c>
      <c r="F819" s="1425" t="s">
        <v>796</v>
      </c>
      <c r="G819" s="1425" t="s">
        <v>114</v>
      </c>
      <c r="H819" s="1425" t="s">
        <v>1263</v>
      </c>
      <c r="I819" s="1425"/>
      <c r="J819" s="1425" t="s">
        <v>2915</v>
      </c>
    </row>
    <row r="820" spans="1:10" ht="12.75">
      <c r="A820" s="1425" t="s">
        <v>1360</v>
      </c>
      <c r="B820" s="1425" t="s">
        <v>759</v>
      </c>
      <c r="C820" s="1425" t="s">
        <v>390</v>
      </c>
      <c r="D820" s="1425" t="s">
        <v>549</v>
      </c>
      <c r="E820" s="1425" t="s">
        <v>2927</v>
      </c>
      <c r="F820" s="1425" t="s">
        <v>796</v>
      </c>
      <c r="G820" s="1425" t="s">
        <v>114</v>
      </c>
      <c r="H820" s="1425" t="s">
        <v>1264</v>
      </c>
      <c r="I820" s="1425"/>
      <c r="J820" s="1425" t="s">
        <v>2915</v>
      </c>
    </row>
    <row r="821" spans="1:10" ht="12.75">
      <c r="A821" s="1425" t="s">
        <v>1360</v>
      </c>
      <c r="B821" s="1425" t="s">
        <v>759</v>
      </c>
      <c r="C821" s="1425" t="s">
        <v>390</v>
      </c>
      <c r="D821" s="1425" t="s">
        <v>549</v>
      </c>
      <c r="E821" s="1425" t="s">
        <v>2927</v>
      </c>
      <c r="F821" s="1425" t="s">
        <v>796</v>
      </c>
      <c r="G821" s="1425" t="s">
        <v>114</v>
      </c>
      <c r="H821" s="1425" t="s">
        <v>1265</v>
      </c>
      <c r="I821" s="1425"/>
      <c r="J821" s="1425" t="s">
        <v>2915</v>
      </c>
    </row>
    <row r="822" spans="1:10" ht="12.75">
      <c r="A822" s="1425" t="s">
        <v>1360</v>
      </c>
      <c r="B822" s="1425" t="s">
        <v>759</v>
      </c>
      <c r="C822" s="1425" t="s">
        <v>390</v>
      </c>
      <c r="D822" s="1425" t="s">
        <v>549</v>
      </c>
      <c r="E822" s="1425" t="s">
        <v>2927</v>
      </c>
      <c r="F822" s="1425" t="s">
        <v>796</v>
      </c>
      <c r="G822" s="1425" t="s">
        <v>114</v>
      </c>
      <c r="H822" s="1425" t="s">
        <v>1266</v>
      </c>
      <c r="I822" s="1425"/>
      <c r="J822" s="1425" t="s">
        <v>2915</v>
      </c>
    </row>
    <row r="823" spans="1:10" ht="12.75">
      <c r="A823" s="1425" t="s">
        <v>1360</v>
      </c>
      <c r="B823" s="1425" t="s">
        <v>759</v>
      </c>
      <c r="C823" s="1425" t="s">
        <v>390</v>
      </c>
      <c r="D823" s="1425" t="s">
        <v>549</v>
      </c>
      <c r="E823" s="1425" t="s">
        <v>2927</v>
      </c>
      <c r="F823" s="1425" t="s">
        <v>796</v>
      </c>
      <c r="G823" s="1425" t="s">
        <v>114</v>
      </c>
      <c r="H823" s="1425" t="s">
        <v>1267</v>
      </c>
      <c r="I823" s="1425"/>
      <c r="J823" s="1425" t="s">
        <v>2915</v>
      </c>
    </row>
    <row r="824" spans="1:10" ht="12.75">
      <c r="A824" s="1425" t="s">
        <v>1360</v>
      </c>
      <c r="B824" s="1425" t="s">
        <v>759</v>
      </c>
      <c r="C824" s="1425" t="s">
        <v>390</v>
      </c>
      <c r="D824" s="1425" t="s">
        <v>549</v>
      </c>
      <c r="E824" s="1425" t="s">
        <v>2927</v>
      </c>
      <c r="F824" s="1425" t="s">
        <v>796</v>
      </c>
      <c r="G824" s="1425" t="s">
        <v>115</v>
      </c>
      <c r="H824" s="1425" t="s">
        <v>1263</v>
      </c>
      <c r="I824" s="1425"/>
      <c r="J824" s="1425" t="s">
        <v>2915</v>
      </c>
    </row>
    <row r="825" spans="1:10" ht="12.75">
      <c r="A825" s="1425" t="s">
        <v>1360</v>
      </c>
      <c r="B825" s="1425" t="s">
        <v>759</v>
      </c>
      <c r="C825" s="1425" t="s">
        <v>390</v>
      </c>
      <c r="D825" s="1425" t="s">
        <v>549</v>
      </c>
      <c r="E825" s="1425" t="s">
        <v>2927</v>
      </c>
      <c r="F825" s="1425" t="s">
        <v>796</v>
      </c>
      <c r="G825" s="1425" t="s">
        <v>115</v>
      </c>
      <c r="H825" s="1425" t="s">
        <v>1264</v>
      </c>
      <c r="I825" s="1425"/>
      <c r="J825" s="1425" t="s">
        <v>2915</v>
      </c>
    </row>
    <row r="826" spans="1:10" ht="12.75">
      <c r="A826" s="1425" t="s">
        <v>1360</v>
      </c>
      <c r="B826" s="1425" t="s">
        <v>759</v>
      </c>
      <c r="C826" s="1425" t="s">
        <v>390</v>
      </c>
      <c r="D826" s="1425" t="s">
        <v>549</v>
      </c>
      <c r="E826" s="1425" t="s">
        <v>2927</v>
      </c>
      <c r="F826" s="1425" t="s">
        <v>796</v>
      </c>
      <c r="G826" s="1425" t="s">
        <v>115</v>
      </c>
      <c r="H826" s="1425" t="s">
        <v>1265</v>
      </c>
      <c r="I826" s="1425"/>
      <c r="J826" s="1425" t="s">
        <v>2915</v>
      </c>
    </row>
    <row r="827" spans="1:10" ht="12.75">
      <c r="A827" s="1425" t="s">
        <v>1360</v>
      </c>
      <c r="B827" s="1425" t="s">
        <v>759</v>
      </c>
      <c r="C827" s="1425" t="s">
        <v>390</v>
      </c>
      <c r="D827" s="1425" t="s">
        <v>549</v>
      </c>
      <c r="E827" s="1425" t="s">
        <v>2927</v>
      </c>
      <c r="F827" s="1425" t="s">
        <v>796</v>
      </c>
      <c r="G827" s="1425" t="s">
        <v>115</v>
      </c>
      <c r="H827" s="1425" t="s">
        <v>1266</v>
      </c>
      <c r="I827" s="1425"/>
      <c r="J827" s="1425" t="s">
        <v>2915</v>
      </c>
    </row>
    <row r="828" spans="1:10" ht="12.75">
      <c r="A828" s="1425" t="s">
        <v>1360</v>
      </c>
      <c r="B828" s="1425" t="s">
        <v>759</v>
      </c>
      <c r="C828" s="1425" t="s">
        <v>390</v>
      </c>
      <c r="D828" s="1425" t="s">
        <v>549</v>
      </c>
      <c r="E828" s="1425" t="s">
        <v>2927</v>
      </c>
      <c r="F828" s="1425" t="s">
        <v>796</v>
      </c>
      <c r="G828" s="1425" t="s">
        <v>115</v>
      </c>
      <c r="H828" s="1425" t="s">
        <v>1267</v>
      </c>
      <c r="I828" s="1425"/>
      <c r="J828" s="1425" t="s">
        <v>2915</v>
      </c>
    </row>
    <row r="829" spans="1:10" ht="12.75">
      <c r="A829" s="1425" t="s">
        <v>1360</v>
      </c>
      <c r="B829" s="1425" t="s">
        <v>759</v>
      </c>
      <c r="C829" s="1425" t="s">
        <v>390</v>
      </c>
      <c r="D829" s="1425" t="s">
        <v>549</v>
      </c>
      <c r="E829" s="1425" t="s">
        <v>2927</v>
      </c>
      <c r="F829" s="1425" t="s">
        <v>796</v>
      </c>
      <c r="G829" s="1425" t="s">
        <v>116</v>
      </c>
      <c r="H829" s="1425" t="s">
        <v>1263</v>
      </c>
      <c r="I829" s="1425"/>
      <c r="J829" s="1425" t="s">
        <v>2915</v>
      </c>
    </row>
    <row r="830" spans="1:10" ht="12.75">
      <c r="A830" s="1425" t="s">
        <v>1360</v>
      </c>
      <c r="B830" s="1425" t="s">
        <v>759</v>
      </c>
      <c r="C830" s="1425" t="s">
        <v>390</v>
      </c>
      <c r="D830" s="1425" t="s">
        <v>549</v>
      </c>
      <c r="E830" s="1425" t="s">
        <v>2927</v>
      </c>
      <c r="F830" s="1425" t="s">
        <v>796</v>
      </c>
      <c r="G830" s="1425" t="s">
        <v>116</v>
      </c>
      <c r="H830" s="1425" t="s">
        <v>1264</v>
      </c>
      <c r="I830" s="1425"/>
      <c r="J830" s="1425" t="s">
        <v>2915</v>
      </c>
    </row>
    <row r="831" spans="1:10" ht="12.75">
      <c r="A831" s="1425" t="s">
        <v>1360</v>
      </c>
      <c r="B831" s="1425" t="s">
        <v>759</v>
      </c>
      <c r="C831" s="1425" t="s">
        <v>390</v>
      </c>
      <c r="D831" s="1425" t="s">
        <v>549</v>
      </c>
      <c r="E831" s="1425" t="s">
        <v>2927</v>
      </c>
      <c r="F831" s="1425" t="s">
        <v>796</v>
      </c>
      <c r="G831" s="1425" t="s">
        <v>116</v>
      </c>
      <c r="H831" s="1425" t="s">
        <v>1265</v>
      </c>
      <c r="I831" s="1425"/>
      <c r="J831" s="1425" t="s">
        <v>2915</v>
      </c>
    </row>
    <row r="832" spans="1:10" ht="12.75">
      <c r="A832" s="1425" t="s">
        <v>1360</v>
      </c>
      <c r="B832" s="1425" t="s">
        <v>759</v>
      </c>
      <c r="C832" s="1425" t="s">
        <v>390</v>
      </c>
      <c r="D832" s="1425" t="s">
        <v>549</v>
      </c>
      <c r="E832" s="1425" t="s">
        <v>2927</v>
      </c>
      <c r="F832" s="1425" t="s">
        <v>796</v>
      </c>
      <c r="G832" s="1425" t="s">
        <v>116</v>
      </c>
      <c r="H832" s="1425" t="s">
        <v>1266</v>
      </c>
      <c r="I832" s="1425"/>
      <c r="J832" s="1425" t="s">
        <v>2915</v>
      </c>
    </row>
    <row r="833" spans="1:10" ht="12.75">
      <c r="A833" s="1425" t="s">
        <v>1360</v>
      </c>
      <c r="B833" s="1425" t="s">
        <v>759</v>
      </c>
      <c r="C833" s="1425" t="s">
        <v>390</v>
      </c>
      <c r="D833" s="1425" t="s">
        <v>549</v>
      </c>
      <c r="E833" s="1425" t="s">
        <v>2927</v>
      </c>
      <c r="F833" s="1425" t="s">
        <v>796</v>
      </c>
      <c r="G833" s="1425" t="s">
        <v>116</v>
      </c>
      <c r="H833" s="1425" t="s">
        <v>1267</v>
      </c>
      <c r="I833" s="1425"/>
      <c r="J833" s="1425" t="s">
        <v>2915</v>
      </c>
    </row>
    <row r="834" spans="1:10" ht="12.75">
      <c r="A834" s="1425" t="s">
        <v>1360</v>
      </c>
      <c r="B834" s="1425" t="s">
        <v>759</v>
      </c>
      <c r="C834" s="1425" t="s">
        <v>390</v>
      </c>
      <c r="D834" s="1425" t="s">
        <v>549</v>
      </c>
      <c r="E834" s="1425" t="s">
        <v>2927</v>
      </c>
      <c r="F834" s="1425" t="s">
        <v>1328</v>
      </c>
      <c r="G834" s="1425" t="s">
        <v>114</v>
      </c>
      <c r="H834" s="1425" t="s">
        <v>1329</v>
      </c>
      <c r="I834" s="1425"/>
      <c r="J834" s="1425" t="s">
        <v>2915</v>
      </c>
    </row>
    <row r="835" spans="1:10" ht="12.75">
      <c r="A835" s="1425" t="s">
        <v>1360</v>
      </c>
      <c r="B835" s="1425" t="s">
        <v>759</v>
      </c>
      <c r="C835" s="1425" t="s">
        <v>390</v>
      </c>
      <c r="D835" s="1425" t="s">
        <v>549</v>
      </c>
      <c r="E835" s="1425" t="s">
        <v>2927</v>
      </c>
      <c r="F835" s="1425" t="s">
        <v>1328</v>
      </c>
      <c r="G835" s="1425" t="s">
        <v>114</v>
      </c>
      <c r="H835" s="1425" t="s">
        <v>1330</v>
      </c>
      <c r="I835" s="1425"/>
      <c r="J835" s="1425" t="s">
        <v>2915</v>
      </c>
    </row>
    <row r="836" spans="1:10" ht="12.75">
      <c r="A836" s="1425" t="s">
        <v>1360</v>
      </c>
      <c r="B836" s="1425" t="s">
        <v>759</v>
      </c>
      <c r="C836" s="1425" t="s">
        <v>390</v>
      </c>
      <c r="D836" s="1425" t="s">
        <v>549</v>
      </c>
      <c r="E836" s="1425" t="s">
        <v>2927</v>
      </c>
      <c r="F836" s="1425" t="s">
        <v>1328</v>
      </c>
      <c r="G836" s="1425" t="s">
        <v>114</v>
      </c>
      <c r="H836" s="1425" t="s">
        <v>1331</v>
      </c>
      <c r="I836" s="1425"/>
      <c r="J836" s="1425" t="s">
        <v>2915</v>
      </c>
    </row>
    <row r="837" spans="1:10" ht="12.75">
      <c r="A837" s="1425" t="s">
        <v>1360</v>
      </c>
      <c r="B837" s="1425" t="s">
        <v>759</v>
      </c>
      <c r="C837" s="1425" t="s">
        <v>390</v>
      </c>
      <c r="D837" s="1425" t="s">
        <v>549</v>
      </c>
      <c r="E837" s="1425" t="s">
        <v>2927</v>
      </c>
      <c r="F837" s="1425" t="s">
        <v>1328</v>
      </c>
      <c r="G837" s="1425" t="s">
        <v>115</v>
      </c>
      <c r="H837" s="1425" t="s">
        <v>1329</v>
      </c>
      <c r="I837" s="1425"/>
      <c r="J837" s="1425" t="s">
        <v>2915</v>
      </c>
    </row>
    <row r="838" spans="1:10" ht="12.75">
      <c r="A838" s="1425" t="s">
        <v>1360</v>
      </c>
      <c r="B838" s="1425" t="s">
        <v>759</v>
      </c>
      <c r="C838" s="1425" t="s">
        <v>390</v>
      </c>
      <c r="D838" s="1425" t="s">
        <v>549</v>
      </c>
      <c r="E838" s="1425" t="s">
        <v>2927</v>
      </c>
      <c r="F838" s="1425" t="s">
        <v>1328</v>
      </c>
      <c r="G838" s="1425" t="s">
        <v>115</v>
      </c>
      <c r="H838" s="1425" t="s">
        <v>1330</v>
      </c>
      <c r="I838" s="1425"/>
      <c r="J838" s="1425" t="s">
        <v>2915</v>
      </c>
    </row>
    <row r="839" spans="1:10" ht="12.75">
      <c r="A839" s="1425" t="s">
        <v>1360</v>
      </c>
      <c r="B839" s="1425" t="s">
        <v>759</v>
      </c>
      <c r="C839" s="1425" t="s">
        <v>390</v>
      </c>
      <c r="D839" s="1425" t="s">
        <v>549</v>
      </c>
      <c r="E839" s="1425" t="s">
        <v>2927</v>
      </c>
      <c r="F839" s="1425" t="s">
        <v>1328</v>
      </c>
      <c r="G839" s="1425" t="s">
        <v>115</v>
      </c>
      <c r="H839" s="1425" t="s">
        <v>1331</v>
      </c>
      <c r="I839" s="1425"/>
      <c r="J839" s="1425" t="s">
        <v>2915</v>
      </c>
    </row>
    <row r="840" spans="1:10" ht="12.75">
      <c r="A840" s="1425" t="s">
        <v>1360</v>
      </c>
      <c r="B840" s="1425" t="s">
        <v>759</v>
      </c>
      <c r="C840" s="1425" t="s">
        <v>390</v>
      </c>
      <c r="D840" s="1425" t="s">
        <v>549</v>
      </c>
      <c r="E840" s="1425" t="s">
        <v>2927</v>
      </c>
      <c r="F840" s="1425" t="s">
        <v>1328</v>
      </c>
      <c r="G840" s="1425" t="s">
        <v>116</v>
      </c>
      <c r="H840" s="1425" t="s">
        <v>1329</v>
      </c>
      <c r="I840" s="1425"/>
      <c r="J840" s="1425" t="s">
        <v>2915</v>
      </c>
    </row>
    <row r="841" spans="1:10" ht="12.75">
      <c r="A841" s="1425" t="s">
        <v>1360</v>
      </c>
      <c r="B841" s="1425" t="s">
        <v>759</v>
      </c>
      <c r="C841" s="1425" t="s">
        <v>390</v>
      </c>
      <c r="D841" s="1425" t="s">
        <v>549</v>
      </c>
      <c r="E841" s="1425" t="s">
        <v>2927</v>
      </c>
      <c r="F841" s="1425" t="s">
        <v>1328</v>
      </c>
      <c r="G841" s="1425" t="s">
        <v>116</v>
      </c>
      <c r="H841" s="1425" t="s">
        <v>1330</v>
      </c>
      <c r="I841" s="1425"/>
      <c r="J841" s="1425" t="s">
        <v>2915</v>
      </c>
    </row>
    <row r="842" spans="1:10" ht="12.75">
      <c r="A842" s="1425" t="s">
        <v>1360</v>
      </c>
      <c r="B842" s="1425" t="s">
        <v>759</v>
      </c>
      <c r="C842" s="1425" t="s">
        <v>390</v>
      </c>
      <c r="D842" s="1425" t="s">
        <v>549</v>
      </c>
      <c r="E842" s="1425" t="s">
        <v>2927</v>
      </c>
      <c r="F842" s="1425" t="s">
        <v>1328</v>
      </c>
      <c r="G842" s="1425" t="s">
        <v>116</v>
      </c>
      <c r="H842" s="1425" t="s">
        <v>1331</v>
      </c>
      <c r="I842" s="1425"/>
      <c r="J842" s="1425" t="s">
        <v>2915</v>
      </c>
    </row>
    <row r="843" spans="1:10" ht="12.75">
      <c r="A843" s="1425" t="s">
        <v>1360</v>
      </c>
      <c r="B843" s="1425" t="s">
        <v>759</v>
      </c>
      <c r="C843" s="1425" t="s">
        <v>390</v>
      </c>
      <c r="D843" s="1425" t="s">
        <v>549</v>
      </c>
      <c r="E843" s="1425" t="s">
        <v>1404</v>
      </c>
      <c r="F843" s="1425" t="s">
        <v>796</v>
      </c>
      <c r="G843" s="1425" t="s">
        <v>114</v>
      </c>
      <c r="H843" s="1425" t="s">
        <v>1263</v>
      </c>
      <c r="I843" s="1425"/>
      <c r="J843" s="1425" t="s">
        <v>2915</v>
      </c>
    </row>
    <row r="844" spans="1:10" ht="12.75">
      <c r="A844" s="1425" t="s">
        <v>1360</v>
      </c>
      <c r="B844" s="1425" t="s">
        <v>759</v>
      </c>
      <c r="C844" s="1425" t="s">
        <v>390</v>
      </c>
      <c r="D844" s="1425" t="s">
        <v>549</v>
      </c>
      <c r="E844" s="1425" t="s">
        <v>1404</v>
      </c>
      <c r="F844" s="1425" t="s">
        <v>796</v>
      </c>
      <c r="G844" s="1425" t="s">
        <v>114</v>
      </c>
      <c r="H844" s="1425" t="s">
        <v>1264</v>
      </c>
      <c r="I844" s="1425"/>
      <c r="J844" s="1425" t="s">
        <v>2915</v>
      </c>
    </row>
    <row r="845" spans="1:10" ht="12.75">
      <c r="A845" s="1425" t="s">
        <v>1360</v>
      </c>
      <c r="B845" s="1425" t="s">
        <v>759</v>
      </c>
      <c r="C845" s="1425" t="s">
        <v>390</v>
      </c>
      <c r="D845" s="1425" t="s">
        <v>549</v>
      </c>
      <c r="E845" s="1425" t="s">
        <v>1404</v>
      </c>
      <c r="F845" s="1425" t="s">
        <v>796</v>
      </c>
      <c r="G845" s="1425" t="s">
        <v>114</v>
      </c>
      <c r="H845" s="1425" t="s">
        <v>1265</v>
      </c>
      <c r="I845" s="1425"/>
      <c r="J845" s="1425" t="s">
        <v>2915</v>
      </c>
    </row>
    <row r="846" spans="1:10" ht="12.75">
      <c r="A846" s="1425" t="s">
        <v>1360</v>
      </c>
      <c r="B846" s="1425" t="s">
        <v>759</v>
      </c>
      <c r="C846" s="1425" t="s">
        <v>390</v>
      </c>
      <c r="D846" s="1425" t="s">
        <v>549</v>
      </c>
      <c r="E846" s="1425" t="s">
        <v>1404</v>
      </c>
      <c r="F846" s="1425" t="s">
        <v>796</v>
      </c>
      <c r="G846" s="1425" t="s">
        <v>114</v>
      </c>
      <c r="H846" s="1425" t="s">
        <v>1266</v>
      </c>
      <c r="I846" s="1425"/>
      <c r="J846" s="1425" t="s">
        <v>2915</v>
      </c>
    </row>
    <row r="847" spans="1:10" ht="12.75">
      <c r="A847" s="1425" t="s">
        <v>1360</v>
      </c>
      <c r="B847" s="1425" t="s">
        <v>759</v>
      </c>
      <c r="C847" s="1425" t="s">
        <v>390</v>
      </c>
      <c r="D847" s="1425" t="s">
        <v>549</v>
      </c>
      <c r="E847" s="1425" t="s">
        <v>1404</v>
      </c>
      <c r="F847" s="1425" t="s">
        <v>796</v>
      </c>
      <c r="G847" s="1425" t="s">
        <v>114</v>
      </c>
      <c r="H847" s="1425" t="s">
        <v>1267</v>
      </c>
      <c r="I847" s="1425"/>
      <c r="J847" s="1425" t="s">
        <v>2915</v>
      </c>
    </row>
    <row r="848" spans="1:10" ht="12.75">
      <c r="A848" s="1425" t="s">
        <v>1360</v>
      </c>
      <c r="B848" s="1425" t="s">
        <v>759</v>
      </c>
      <c r="C848" s="1425" t="s">
        <v>390</v>
      </c>
      <c r="D848" s="1425" t="s">
        <v>549</v>
      </c>
      <c r="E848" s="1425" t="s">
        <v>1404</v>
      </c>
      <c r="F848" s="1425" t="s">
        <v>796</v>
      </c>
      <c r="G848" s="1425" t="s">
        <v>115</v>
      </c>
      <c r="H848" s="1425" t="s">
        <v>1263</v>
      </c>
      <c r="I848" s="1425"/>
      <c r="J848" s="1425" t="s">
        <v>2915</v>
      </c>
    </row>
    <row r="849" spans="1:10" ht="12.75">
      <c r="A849" s="1425" t="s">
        <v>1360</v>
      </c>
      <c r="B849" s="1425" t="s">
        <v>759</v>
      </c>
      <c r="C849" s="1425" t="s">
        <v>390</v>
      </c>
      <c r="D849" s="1425" t="s">
        <v>549</v>
      </c>
      <c r="E849" s="1425" t="s">
        <v>1404</v>
      </c>
      <c r="F849" s="1425" t="s">
        <v>796</v>
      </c>
      <c r="G849" s="1425" t="s">
        <v>115</v>
      </c>
      <c r="H849" s="1425" t="s">
        <v>1264</v>
      </c>
      <c r="I849" s="1425"/>
      <c r="J849" s="1425" t="s">
        <v>2915</v>
      </c>
    </row>
    <row r="850" spans="1:10" ht="12.75">
      <c r="A850" s="1425" t="s">
        <v>1360</v>
      </c>
      <c r="B850" s="1425" t="s">
        <v>759</v>
      </c>
      <c r="C850" s="1425" t="s">
        <v>390</v>
      </c>
      <c r="D850" s="1425" t="s">
        <v>549</v>
      </c>
      <c r="E850" s="1425" t="s">
        <v>1404</v>
      </c>
      <c r="F850" s="1425" t="s">
        <v>796</v>
      </c>
      <c r="G850" s="1425" t="s">
        <v>115</v>
      </c>
      <c r="H850" s="1425" t="s">
        <v>1265</v>
      </c>
      <c r="I850" s="1425"/>
      <c r="J850" s="1425" t="s">
        <v>2915</v>
      </c>
    </row>
    <row r="851" spans="1:10" ht="12.75">
      <c r="A851" s="1425" t="s">
        <v>1360</v>
      </c>
      <c r="B851" s="1425" t="s">
        <v>759</v>
      </c>
      <c r="C851" s="1425" t="s">
        <v>390</v>
      </c>
      <c r="D851" s="1425" t="s">
        <v>549</v>
      </c>
      <c r="E851" s="1425" t="s">
        <v>1404</v>
      </c>
      <c r="F851" s="1425" t="s">
        <v>796</v>
      </c>
      <c r="G851" s="1425" t="s">
        <v>115</v>
      </c>
      <c r="H851" s="1425" t="s">
        <v>1266</v>
      </c>
      <c r="I851" s="1425"/>
      <c r="J851" s="1425" t="s">
        <v>2915</v>
      </c>
    </row>
    <row r="852" spans="1:10" ht="12.75">
      <c r="A852" s="1425" t="s">
        <v>1360</v>
      </c>
      <c r="B852" s="1425" t="s">
        <v>759</v>
      </c>
      <c r="C852" s="1425" t="s">
        <v>390</v>
      </c>
      <c r="D852" s="1425" t="s">
        <v>549</v>
      </c>
      <c r="E852" s="1425" t="s">
        <v>1404</v>
      </c>
      <c r="F852" s="1425" t="s">
        <v>796</v>
      </c>
      <c r="G852" s="1425" t="s">
        <v>115</v>
      </c>
      <c r="H852" s="1425" t="s">
        <v>1267</v>
      </c>
      <c r="I852" s="1425"/>
      <c r="J852" s="1425" t="s">
        <v>2915</v>
      </c>
    </row>
    <row r="853" spans="1:10" ht="12.75">
      <c r="A853" s="1425" t="s">
        <v>1360</v>
      </c>
      <c r="B853" s="1425" t="s">
        <v>759</v>
      </c>
      <c r="C853" s="1425" t="s">
        <v>390</v>
      </c>
      <c r="D853" s="1425" t="s">
        <v>549</v>
      </c>
      <c r="E853" s="1425" t="s">
        <v>1404</v>
      </c>
      <c r="F853" s="1425" t="s">
        <v>1328</v>
      </c>
      <c r="G853" s="1425" t="s">
        <v>114</v>
      </c>
      <c r="H853" s="1425" t="s">
        <v>1329</v>
      </c>
      <c r="I853" s="1425"/>
      <c r="J853" s="1425" t="s">
        <v>2915</v>
      </c>
    </row>
    <row r="854" spans="1:10" ht="12.75">
      <c r="A854" s="1425" t="s">
        <v>1360</v>
      </c>
      <c r="B854" s="1425" t="s">
        <v>759</v>
      </c>
      <c r="C854" s="1425" t="s">
        <v>390</v>
      </c>
      <c r="D854" s="1425" t="s">
        <v>549</v>
      </c>
      <c r="E854" s="1425" t="s">
        <v>1404</v>
      </c>
      <c r="F854" s="1425" t="s">
        <v>1328</v>
      </c>
      <c r="G854" s="1425" t="s">
        <v>114</v>
      </c>
      <c r="H854" s="1425" t="s">
        <v>1330</v>
      </c>
      <c r="I854" s="1425"/>
      <c r="J854" s="1425" t="s">
        <v>2915</v>
      </c>
    </row>
    <row r="855" spans="1:10" ht="12.75">
      <c r="A855" s="1425" t="s">
        <v>1360</v>
      </c>
      <c r="B855" s="1425" t="s">
        <v>759</v>
      </c>
      <c r="C855" s="1425" t="s">
        <v>390</v>
      </c>
      <c r="D855" s="1425" t="s">
        <v>549</v>
      </c>
      <c r="E855" s="1425" t="s">
        <v>1404</v>
      </c>
      <c r="F855" s="1425" t="s">
        <v>1328</v>
      </c>
      <c r="G855" s="1425" t="s">
        <v>114</v>
      </c>
      <c r="H855" s="1425" t="s">
        <v>1331</v>
      </c>
      <c r="I855" s="1425"/>
      <c r="J855" s="1425" t="s">
        <v>2915</v>
      </c>
    </row>
    <row r="856" spans="1:10" ht="12.75">
      <c r="A856" s="1425" t="s">
        <v>1360</v>
      </c>
      <c r="B856" s="1425" t="s">
        <v>759</v>
      </c>
      <c r="C856" s="1425" t="s">
        <v>390</v>
      </c>
      <c r="D856" s="1425" t="s">
        <v>549</v>
      </c>
      <c r="E856" s="1425" t="s">
        <v>1404</v>
      </c>
      <c r="F856" s="1425" t="s">
        <v>1328</v>
      </c>
      <c r="G856" s="1425" t="s">
        <v>115</v>
      </c>
      <c r="H856" s="1425" t="s">
        <v>1329</v>
      </c>
      <c r="I856" s="1425"/>
      <c r="J856" s="1425" t="s">
        <v>2915</v>
      </c>
    </row>
    <row r="857" spans="1:10" ht="12.75">
      <c r="A857" s="1425" t="s">
        <v>1360</v>
      </c>
      <c r="B857" s="1425" t="s">
        <v>759</v>
      </c>
      <c r="C857" s="1425" t="s">
        <v>390</v>
      </c>
      <c r="D857" s="1425" t="s">
        <v>549</v>
      </c>
      <c r="E857" s="1425" t="s">
        <v>1404</v>
      </c>
      <c r="F857" s="1425" t="s">
        <v>1328</v>
      </c>
      <c r="G857" s="1425" t="s">
        <v>115</v>
      </c>
      <c r="H857" s="1425" t="s">
        <v>1330</v>
      </c>
      <c r="I857" s="1425"/>
      <c r="J857" s="1425" t="s">
        <v>2915</v>
      </c>
    </row>
    <row r="858" spans="1:10" ht="12.75">
      <c r="A858" s="1425" t="s">
        <v>1360</v>
      </c>
      <c r="B858" s="1425" t="s">
        <v>759</v>
      </c>
      <c r="C858" s="1425" t="s">
        <v>390</v>
      </c>
      <c r="D858" s="1425" t="s">
        <v>549</v>
      </c>
      <c r="E858" s="1425" t="s">
        <v>1404</v>
      </c>
      <c r="F858" s="1425" t="s">
        <v>1328</v>
      </c>
      <c r="G858" s="1425" t="s">
        <v>115</v>
      </c>
      <c r="H858" s="1425" t="s">
        <v>1331</v>
      </c>
      <c r="I858" s="1425"/>
      <c r="J858" s="1425" t="s">
        <v>2915</v>
      </c>
    </row>
    <row r="859" spans="1:10" ht="12.75">
      <c r="A859" s="1425" t="s">
        <v>1360</v>
      </c>
      <c r="B859" s="1425" t="s">
        <v>759</v>
      </c>
      <c r="C859" s="1425" t="s">
        <v>390</v>
      </c>
      <c r="D859" s="1425" t="s">
        <v>549</v>
      </c>
      <c r="E859" s="1425" t="s">
        <v>1433</v>
      </c>
      <c r="F859" s="1425" t="s">
        <v>796</v>
      </c>
      <c r="G859" s="1425" t="s">
        <v>115</v>
      </c>
      <c r="H859" s="1425" t="s">
        <v>1263</v>
      </c>
      <c r="I859" s="1425"/>
      <c r="J859" s="1425" t="s">
        <v>2915</v>
      </c>
    </row>
    <row r="860" spans="1:10" ht="12.75">
      <c r="A860" s="1425" t="s">
        <v>1360</v>
      </c>
      <c r="B860" s="1425" t="s">
        <v>759</v>
      </c>
      <c r="C860" s="1425" t="s">
        <v>390</v>
      </c>
      <c r="D860" s="1425" t="s">
        <v>549</v>
      </c>
      <c r="E860" s="1425" t="s">
        <v>1433</v>
      </c>
      <c r="F860" s="1425" t="s">
        <v>796</v>
      </c>
      <c r="G860" s="1425" t="s">
        <v>115</v>
      </c>
      <c r="H860" s="1425" t="s">
        <v>1264</v>
      </c>
      <c r="I860" s="1425"/>
      <c r="J860" s="1425" t="s">
        <v>2915</v>
      </c>
    </row>
    <row r="861" spans="1:10" ht="12.75">
      <c r="A861" s="1425" t="s">
        <v>1360</v>
      </c>
      <c r="B861" s="1425" t="s">
        <v>759</v>
      </c>
      <c r="C861" s="1425" t="s">
        <v>390</v>
      </c>
      <c r="D861" s="1425" t="s">
        <v>549</v>
      </c>
      <c r="E861" s="1425" t="s">
        <v>1433</v>
      </c>
      <c r="F861" s="1425" t="s">
        <v>796</v>
      </c>
      <c r="G861" s="1425" t="s">
        <v>115</v>
      </c>
      <c r="H861" s="1425" t="s">
        <v>1265</v>
      </c>
      <c r="I861" s="1425"/>
      <c r="J861" s="1425" t="s">
        <v>2915</v>
      </c>
    </row>
    <row r="862" spans="1:10" ht="12.75">
      <c r="A862" s="1425" t="s">
        <v>1360</v>
      </c>
      <c r="B862" s="1425" t="s">
        <v>759</v>
      </c>
      <c r="C862" s="1425" t="s">
        <v>390</v>
      </c>
      <c r="D862" s="1425" t="s">
        <v>549</v>
      </c>
      <c r="E862" s="1425" t="s">
        <v>1433</v>
      </c>
      <c r="F862" s="1425" t="s">
        <v>796</v>
      </c>
      <c r="G862" s="1425" t="s">
        <v>115</v>
      </c>
      <c r="H862" s="1425" t="s">
        <v>1266</v>
      </c>
      <c r="I862" s="1425"/>
      <c r="J862" s="1425" t="s">
        <v>2915</v>
      </c>
    </row>
    <row r="863" spans="1:10" ht="12.75">
      <c r="A863" s="1425" t="s">
        <v>1360</v>
      </c>
      <c r="B863" s="1425" t="s">
        <v>759</v>
      </c>
      <c r="C863" s="1425" t="s">
        <v>390</v>
      </c>
      <c r="D863" s="1425" t="s">
        <v>549</v>
      </c>
      <c r="E863" s="1425" t="s">
        <v>1433</v>
      </c>
      <c r="F863" s="1425" t="s">
        <v>796</v>
      </c>
      <c r="G863" s="1425" t="s">
        <v>115</v>
      </c>
      <c r="H863" s="1425" t="s">
        <v>1267</v>
      </c>
      <c r="I863" s="1425"/>
      <c r="J863" s="1425" t="s">
        <v>2915</v>
      </c>
    </row>
    <row r="864" spans="1:10" ht="12.75">
      <c r="A864" s="1425" t="s">
        <v>1360</v>
      </c>
      <c r="B864" s="1425" t="s">
        <v>759</v>
      </c>
      <c r="C864" s="1425" t="s">
        <v>390</v>
      </c>
      <c r="D864" s="1425" t="s">
        <v>549</v>
      </c>
      <c r="E864" s="1425" t="s">
        <v>1433</v>
      </c>
      <c r="F864" s="1425" t="s">
        <v>796</v>
      </c>
      <c r="G864" s="1425" t="s">
        <v>116</v>
      </c>
      <c r="H864" s="1425" t="s">
        <v>1265</v>
      </c>
      <c r="I864" s="1425"/>
      <c r="J864" s="1425" t="s">
        <v>2915</v>
      </c>
    </row>
    <row r="865" spans="1:10" ht="12.75">
      <c r="A865" s="1425" t="s">
        <v>1360</v>
      </c>
      <c r="B865" s="1425" t="s">
        <v>759</v>
      </c>
      <c r="C865" s="1425" t="s">
        <v>390</v>
      </c>
      <c r="D865" s="1425" t="s">
        <v>549</v>
      </c>
      <c r="E865" s="1425" t="s">
        <v>1433</v>
      </c>
      <c r="F865" s="1425" t="s">
        <v>1328</v>
      </c>
      <c r="G865" s="1425" t="s">
        <v>115</v>
      </c>
      <c r="H865" s="1425" t="s">
        <v>1329</v>
      </c>
      <c r="I865" s="1425"/>
      <c r="J865" s="1425" t="s">
        <v>2915</v>
      </c>
    </row>
    <row r="866" spans="1:10" ht="12.75">
      <c r="A866" s="1425" t="s">
        <v>1360</v>
      </c>
      <c r="B866" s="1425" t="s">
        <v>759</v>
      </c>
      <c r="C866" s="1425" t="s">
        <v>390</v>
      </c>
      <c r="D866" s="1425" t="s">
        <v>549</v>
      </c>
      <c r="E866" s="1425" t="s">
        <v>1433</v>
      </c>
      <c r="F866" s="1425" t="s">
        <v>1328</v>
      </c>
      <c r="G866" s="1425" t="s">
        <v>115</v>
      </c>
      <c r="H866" s="1425" t="s">
        <v>1330</v>
      </c>
      <c r="I866" s="1425"/>
      <c r="J866" s="1425" t="s">
        <v>2915</v>
      </c>
    </row>
    <row r="867" spans="1:10" ht="12.75">
      <c r="A867" s="1425" t="s">
        <v>1360</v>
      </c>
      <c r="B867" s="1425" t="s">
        <v>759</v>
      </c>
      <c r="C867" s="1425" t="s">
        <v>390</v>
      </c>
      <c r="D867" s="1425" t="s">
        <v>549</v>
      </c>
      <c r="E867" s="1425" t="s">
        <v>1433</v>
      </c>
      <c r="F867" s="1425" t="s">
        <v>1328</v>
      </c>
      <c r="G867" s="1425" t="s">
        <v>115</v>
      </c>
      <c r="H867" s="1425" t="s">
        <v>1331</v>
      </c>
      <c r="I867" s="1425"/>
      <c r="J867" s="1425" t="s">
        <v>2915</v>
      </c>
    </row>
    <row r="868" spans="1:10" ht="12.75">
      <c r="A868" s="1425" t="s">
        <v>1360</v>
      </c>
      <c r="B868" s="1425" t="s">
        <v>612</v>
      </c>
      <c r="C868" s="1425" t="s">
        <v>390</v>
      </c>
      <c r="D868" s="1425" t="s">
        <v>1309</v>
      </c>
      <c r="E868" s="1425" t="s">
        <v>1405</v>
      </c>
      <c r="F868" s="1425" t="s">
        <v>796</v>
      </c>
      <c r="G868" s="1425" t="s">
        <v>1256</v>
      </c>
      <c r="H868" s="1425" t="s">
        <v>1263</v>
      </c>
      <c r="I868" s="1425"/>
      <c r="J868" s="1425" t="s">
        <v>2915</v>
      </c>
    </row>
    <row r="869" spans="1:10" ht="12.75">
      <c r="A869" s="1425" t="s">
        <v>1360</v>
      </c>
      <c r="B869" s="1425" t="s">
        <v>612</v>
      </c>
      <c r="C869" s="1425" t="s">
        <v>390</v>
      </c>
      <c r="D869" s="1425" t="s">
        <v>1309</v>
      </c>
      <c r="E869" s="1425" t="s">
        <v>1405</v>
      </c>
      <c r="F869" s="1425" t="s">
        <v>796</v>
      </c>
      <c r="G869" s="1425" t="s">
        <v>1256</v>
      </c>
      <c r="H869" s="1425" t="s">
        <v>1264</v>
      </c>
      <c r="I869" s="1425"/>
      <c r="J869" s="1425" t="s">
        <v>2915</v>
      </c>
    </row>
    <row r="870" spans="1:10" ht="12.75">
      <c r="A870" s="1425" t="s">
        <v>1360</v>
      </c>
      <c r="B870" s="1425" t="s">
        <v>612</v>
      </c>
      <c r="C870" s="1425" t="s">
        <v>390</v>
      </c>
      <c r="D870" s="1425" t="s">
        <v>1309</v>
      </c>
      <c r="E870" s="1425" t="s">
        <v>1405</v>
      </c>
      <c r="F870" s="1425" t="s">
        <v>796</v>
      </c>
      <c r="G870" s="1425" t="s">
        <v>1256</v>
      </c>
      <c r="H870" s="1425" t="s">
        <v>1265</v>
      </c>
      <c r="I870" s="1425"/>
      <c r="J870" s="1425" t="s">
        <v>2915</v>
      </c>
    </row>
    <row r="871" spans="1:10" ht="12.75">
      <c r="A871" s="1425" t="s">
        <v>1360</v>
      </c>
      <c r="B871" s="1425" t="s">
        <v>612</v>
      </c>
      <c r="C871" s="1425" t="s">
        <v>390</v>
      </c>
      <c r="D871" s="1425" t="s">
        <v>1309</v>
      </c>
      <c r="E871" s="1425" t="s">
        <v>1405</v>
      </c>
      <c r="F871" s="1425" t="s">
        <v>796</v>
      </c>
      <c r="G871" s="1425" t="s">
        <v>1256</v>
      </c>
      <c r="H871" s="1425" t="s">
        <v>1266</v>
      </c>
      <c r="I871" s="1425"/>
      <c r="J871" s="1425" t="s">
        <v>2915</v>
      </c>
    </row>
    <row r="872" spans="1:10" ht="12.75">
      <c r="A872" s="1425" t="s">
        <v>1360</v>
      </c>
      <c r="B872" s="1425" t="s">
        <v>612</v>
      </c>
      <c r="C872" s="1425" t="s">
        <v>390</v>
      </c>
      <c r="D872" s="1425" t="s">
        <v>1309</v>
      </c>
      <c r="E872" s="1425" t="s">
        <v>1405</v>
      </c>
      <c r="F872" s="1425" t="s">
        <v>796</v>
      </c>
      <c r="G872" s="1425" t="s">
        <v>1256</v>
      </c>
      <c r="H872" s="1425" t="s">
        <v>1267</v>
      </c>
      <c r="I872" s="1425"/>
      <c r="J872" s="1425" t="s">
        <v>2915</v>
      </c>
    </row>
    <row r="873" spans="1:10" ht="12.75">
      <c r="A873" s="1425" t="s">
        <v>1360</v>
      </c>
      <c r="B873" s="1425" t="s">
        <v>612</v>
      </c>
      <c r="C873" s="1425" t="s">
        <v>390</v>
      </c>
      <c r="D873" s="1425" t="s">
        <v>1309</v>
      </c>
      <c r="E873" s="1425" t="s">
        <v>1405</v>
      </c>
      <c r="F873" s="1425" t="s">
        <v>796</v>
      </c>
      <c r="G873" s="1425" t="s">
        <v>115</v>
      </c>
      <c r="H873" s="1425" t="s">
        <v>1263</v>
      </c>
      <c r="I873" s="1425"/>
      <c r="J873" s="1425" t="s">
        <v>2915</v>
      </c>
    </row>
    <row r="874" spans="1:10" ht="12.75">
      <c r="A874" s="1425" t="s">
        <v>1360</v>
      </c>
      <c r="B874" s="1425" t="s">
        <v>612</v>
      </c>
      <c r="C874" s="1425" t="s">
        <v>390</v>
      </c>
      <c r="D874" s="1425" t="s">
        <v>1309</v>
      </c>
      <c r="E874" s="1425" t="s">
        <v>1405</v>
      </c>
      <c r="F874" s="1425" t="s">
        <v>796</v>
      </c>
      <c r="G874" s="1425" t="s">
        <v>115</v>
      </c>
      <c r="H874" s="1425" t="s">
        <v>1264</v>
      </c>
      <c r="I874" s="1425"/>
      <c r="J874" s="1425" t="s">
        <v>2915</v>
      </c>
    </row>
    <row r="875" spans="1:10" ht="12.75">
      <c r="A875" s="1425" t="s">
        <v>1360</v>
      </c>
      <c r="B875" s="1425" t="s">
        <v>612</v>
      </c>
      <c r="C875" s="1425" t="s">
        <v>390</v>
      </c>
      <c r="D875" s="1425" t="s">
        <v>1309</v>
      </c>
      <c r="E875" s="1425" t="s">
        <v>1405</v>
      </c>
      <c r="F875" s="1425" t="s">
        <v>796</v>
      </c>
      <c r="G875" s="1425" t="s">
        <v>115</v>
      </c>
      <c r="H875" s="1425" t="s">
        <v>1265</v>
      </c>
      <c r="I875" s="1425"/>
      <c r="J875" s="1425" t="s">
        <v>2915</v>
      </c>
    </row>
    <row r="876" spans="1:10" ht="12.75">
      <c r="A876" s="1425" t="s">
        <v>1360</v>
      </c>
      <c r="B876" s="1425" t="s">
        <v>612</v>
      </c>
      <c r="C876" s="1425" t="s">
        <v>390</v>
      </c>
      <c r="D876" s="1425" t="s">
        <v>1309</v>
      </c>
      <c r="E876" s="1425" t="s">
        <v>1405</v>
      </c>
      <c r="F876" s="1425" t="s">
        <v>796</v>
      </c>
      <c r="G876" s="1425" t="s">
        <v>115</v>
      </c>
      <c r="H876" s="1425" t="s">
        <v>1266</v>
      </c>
      <c r="I876" s="1425"/>
      <c r="J876" s="1425" t="s">
        <v>2915</v>
      </c>
    </row>
    <row r="877" spans="1:10" ht="12.75">
      <c r="A877" s="1425" t="s">
        <v>1360</v>
      </c>
      <c r="B877" s="1425" t="s">
        <v>612</v>
      </c>
      <c r="C877" s="1425" t="s">
        <v>390</v>
      </c>
      <c r="D877" s="1425" t="s">
        <v>1309</v>
      </c>
      <c r="E877" s="1425" t="s">
        <v>1405</v>
      </c>
      <c r="F877" s="1425" t="s">
        <v>796</v>
      </c>
      <c r="G877" s="1425" t="s">
        <v>115</v>
      </c>
      <c r="H877" s="1425" t="s">
        <v>1267</v>
      </c>
      <c r="I877" s="1425"/>
      <c r="J877" s="1425" t="s">
        <v>2915</v>
      </c>
    </row>
    <row r="878" spans="1:10" ht="12.75">
      <c r="A878" s="1425" t="s">
        <v>1360</v>
      </c>
      <c r="B878" s="1425" t="s">
        <v>612</v>
      </c>
      <c r="C878" s="1425" t="s">
        <v>390</v>
      </c>
      <c r="D878" s="1425" t="s">
        <v>1309</v>
      </c>
      <c r="E878" s="1425" t="s">
        <v>1405</v>
      </c>
      <c r="F878" s="1425" t="s">
        <v>796</v>
      </c>
      <c r="G878" s="1425" t="s">
        <v>116</v>
      </c>
      <c r="H878" s="1425" t="s">
        <v>1263</v>
      </c>
      <c r="I878" s="1425"/>
      <c r="J878" s="1425" t="s">
        <v>2915</v>
      </c>
    </row>
    <row r="879" spans="1:10" ht="12.75">
      <c r="A879" s="1425" t="s">
        <v>1360</v>
      </c>
      <c r="B879" s="1425" t="s">
        <v>612</v>
      </c>
      <c r="C879" s="1425" t="s">
        <v>390</v>
      </c>
      <c r="D879" s="1425" t="s">
        <v>1309</v>
      </c>
      <c r="E879" s="1425" t="s">
        <v>1405</v>
      </c>
      <c r="F879" s="1425" t="s">
        <v>796</v>
      </c>
      <c r="G879" s="1425" t="s">
        <v>116</v>
      </c>
      <c r="H879" s="1425" t="s">
        <v>1264</v>
      </c>
      <c r="I879" s="1425"/>
      <c r="J879" s="1425" t="s">
        <v>2915</v>
      </c>
    </row>
    <row r="880" spans="1:10" ht="12.75">
      <c r="A880" s="1425" t="s">
        <v>1360</v>
      </c>
      <c r="B880" s="1425" t="s">
        <v>612</v>
      </c>
      <c r="C880" s="1425" t="s">
        <v>390</v>
      </c>
      <c r="D880" s="1425" t="s">
        <v>1309</v>
      </c>
      <c r="E880" s="1425" t="s">
        <v>1405</v>
      </c>
      <c r="F880" s="1425" t="s">
        <v>796</v>
      </c>
      <c r="G880" s="1425" t="s">
        <v>116</v>
      </c>
      <c r="H880" s="1425" t="s">
        <v>1265</v>
      </c>
      <c r="I880" s="1425"/>
      <c r="J880" s="1425" t="s">
        <v>2915</v>
      </c>
    </row>
    <row r="881" spans="1:10" ht="12.75">
      <c r="A881" s="1425" t="s">
        <v>1360</v>
      </c>
      <c r="B881" s="1425" t="s">
        <v>612</v>
      </c>
      <c r="C881" s="1425" t="s">
        <v>390</v>
      </c>
      <c r="D881" s="1425" t="s">
        <v>1309</v>
      </c>
      <c r="E881" s="1425" t="s">
        <v>1405</v>
      </c>
      <c r="F881" s="1425" t="s">
        <v>796</v>
      </c>
      <c r="G881" s="1425" t="s">
        <v>116</v>
      </c>
      <c r="H881" s="1425" t="s">
        <v>1266</v>
      </c>
      <c r="I881" s="1425"/>
      <c r="J881" s="1425" t="s">
        <v>2915</v>
      </c>
    </row>
    <row r="882" spans="1:10" ht="12.75">
      <c r="A882" s="1425" t="s">
        <v>1360</v>
      </c>
      <c r="B882" s="1425" t="s">
        <v>612</v>
      </c>
      <c r="C882" s="1425" t="s">
        <v>390</v>
      </c>
      <c r="D882" s="1425" t="s">
        <v>1309</v>
      </c>
      <c r="E882" s="1425" t="s">
        <v>1405</v>
      </c>
      <c r="F882" s="1425" t="s">
        <v>796</v>
      </c>
      <c r="G882" s="1425" t="s">
        <v>116</v>
      </c>
      <c r="H882" s="1425" t="s">
        <v>1267</v>
      </c>
      <c r="I882" s="1425"/>
      <c r="J882" s="1425" t="s">
        <v>2915</v>
      </c>
    </row>
    <row r="883" spans="1:10" ht="12.75">
      <c r="A883" s="1425" t="s">
        <v>1360</v>
      </c>
      <c r="B883" s="1425" t="s">
        <v>612</v>
      </c>
      <c r="C883" s="1425" t="s">
        <v>390</v>
      </c>
      <c r="D883" s="1425" t="s">
        <v>1309</v>
      </c>
      <c r="E883" s="1425" t="s">
        <v>1405</v>
      </c>
      <c r="F883" s="1425" t="s">
        <v>1328</v>
      </c>
      <c r="G883" s="1425" t="s">
        <v>1256</v>
      </c>
      <c r="H883" s="1425" t="s">
        <v>1329</v>
      </c>
      <c r="I883" s="1425"/>
      <c r="J883" s="1425" t="s">
        <v>2915</v>
      </c>
    </row>
    <row r="884" spans="1:10" ht="12.75">
      <c r="A884" s="1425" t="s">
        <v>1360</v>
      </c>
      <c r="B884" s="1425" t="s">
        <v>612</v>
      </c>
      <c r="C884" s="1425" t="s">
        <v>390</v>
      </c>
      <c r="D884" s="1425" t="s">
        <v>1309</v>
      </c>
      <c r="E884" s="1425" t="s">
        <v>1405</v>
      </c>
      <c r="F884" s="1425" t="s">
        <v>1328</v>
      </c>
      <c r="G884" s="1425" t="s">
        <v>1256</v>
      </c>
      <c r="H884" s="1425" t="s">
        <v>1330</v>
      </c>
      <c r="I884" s="1425"/>
      <c r="J884" s="1425" t="s">
        <v>2915</v>
      </c>
    </row>
    <row r="885" spans="1:10" ht="12.75">
      <c r="A885" s="1425" t="s">
        <v>1360</v>
      </c>
      <c r="B885" s="1425" t="s">
        <v>612</v>
      </c>
      <c r="C885" s="1425" t="s">
        <v>390</v>
      </c>
      <c r="D885" s="1425" t="s">
        <v>1309</v>
      </c>
      <c r="E885" s="1425" t="s">
        <v>1405</v>
      </c>
      <c r="F885" s="1425" t="s">
        <v>1328</v>
      </c>
      <c r="G885" s="1425" t="s">
        <v>1256</v>
      </c>
      <c r="H885" s="1425" t="s">
        <v>1331</v>
      </c>
      <c r="I885" s="1425"/>
      <c r="J885" s="1425" t="s">
        <v>2915</v>
      </c>
    </row>
    <row r="886" spans="1:10" ht="12.75">
      <c r="A886" s="1425" t="s">
        <v>1360</v>
      </c>
      <c r="B886" s="1425" t="s">
        <v>612</v>
      </c>
      <c r="C886" s="1425" t="s">
        <v>390</v>
      </c>
      <c r="D886" s="1425" t="s">
        <v>1309</v>
      </c>
      <c r="E886" s="1425" t="s">
        <v>1405</v>
      </c>
      <c r="F886" s="1425" t="s">
        <v>1328</v>
      </c>
      <c r="G886" s="1425" t="s">
        <v>115</v>
      </c>
      <c r="H886" s="1425" t="s">
        <v>1329</v>
      </c>
      <c r="I886" s="1425"/>
      <c r="J886" s="1425" t="s">
        <v>2915</v>
      </c>
    </row>
    <row r="887" spans="1:10" ht="12.75">
      <c r="A887" s="1425" t="s">
        <v>1360</v>
      </c>
      <c r="B887" s="1425" t="s">
        <v>612</v>
      </c>
      <c r="C887" s="1425" t="s">
        <v>390</v>
      </c>
      <c r="D887" s="1425" t="s">
        <v>1309</v>
      </c>
      <c r="E887" s="1425" t="s">
        <v>1405</v>
      </c>
      <c r="F887" s="1425" t="s">
        <v>1328</v>
      </c>
      <c r="G887" s="1425" t="s">
        <v>115</v>
      </c>
      <c r="H887" s="1425" t="s">
        <v>1330</v>
      </c>
      <c r="I887" s="1425"/>
      <c r="J887" s="1425" t="s">
        <v>2915</v>
      </c>
    </row>
    <row r="888" spans="1:10" ht="12.75">
      <c r="A888" s="1425" t="s">
        <v>1360</v>
      </c>
      <c r="B888" s="1425" t="s">
        <v>612</v>
      </c>
      <c r="C888" s="1425" t="s">
        <v>390</v>
      </c>
      <c r="D888" s="1425" t="s">
        <v>1309</v>
      </c>
      <c r="E888" s="1425" t="s">
        <v>1405</v>
      </c>
      <c r="F888" s="1425" t="s">
        <v>1328</v>
      </c>
      <c r="G888" s="1425" t="s">
        <v>115</v>
      </c>
      <c r="H888" s="1425" t="s">
        <v>1331</v>
      </c>
      <c r="I888" s="1425"/>
      <c r="J888" s="1425" t="s">
        <v>2915</v>
      </c>
    </row>
    <row r="889" spans="1:10" ht="12.75">
      <c r="A889" s="1425" t="s">
        <v>1360</v>
      </c>
      <c r="B889" s="1425" t="s">
        <v>612</v>
      </c>
      <c r="C889" s="1425" t="s">
        <v>390</v>
      </c>
      <c r="D889" s="1425" t="s">
        <v>1309</v>
      </c>
      <c r="E889" s="1425" t="s">
        <v>1405</v>
      </c>
      <c r="F889" s="1425" t="s">
        <v>1328</v>
      </c>
      <c r="G889" s="1425" t="s">
        <v>116</v>
      </c>
      <c r="H889" s="1425" t="s">
        <v>1331</v>
      </c>
      <c r="I889" s="1425"/>
      <c r="J889" s="1425" t="s">
        <v>2915</v>
      </c>
    </row>
    <row r="890" spans="1:10" ht="12.75">
      <c r="A890" s="1425" t="s">
        <v>1360</v>
      </c>
      <c r="B890" s="1425" t="s">
        <v>809</v>
      </c>
      <c r="C890" s="1425" t="s">
        <v>390</v>
      </c>
      <c r="D890" s="1425" t="s">
        <v>390</v>
      </c>
      <c r="E890" s="1425" t="s">
        <v>390</v>
      </c>
      <c r="F890" s="1425" t="s">
        <v>796</v>
      </c>
      <c r="G890" s="1425" t="s">
        <v>116</v>
      </c>
      <c r="H890" s="1425" t="s">
        <v>1263</v>
      </c>
      <c r="I890" s="1425"/>
      <c r="J890" s="1425" t="s">
        <v>2915</v>
      </c>
    </row>
    <row r="891" spans="1:10" ht="12.75">
      <c r="A891" s="1425" t="s">
        <v>1360</v>
      </c>
      <c r="B891" s="1425" t="s">
        <v>809</v>
      </c>
      <c r="C891" s="1425" t="s">
        <v>390</v>
      </c>
      <c r="D891" s="1425" t="s">
        <v>390</v>
      </c>
      <c r="E891" s="1425" t="s">
        <v>390</v>
      </c>
      <c r="F891" s="1425" t="s">
        <v>796</v>
      </c>
      <c r="G891" s="1425" t="s">
        <v>116</v>
      </c>
      <c r="H891" s="1425" t="s">
        <v>1264</v>
      </c>
      <c r="I891" s="1425"/>
      <c r="J891" s="1425" t="s">
        <v>2915</v>
      </c>
    </row>
    <row r="892" spans="1:10" ht="12.75">
      <c r="A892" s="1425" t="s">
        <v>1360</v>
      </c>
      <c r="B892" s="1425" t="s">
        <v>809</v>
      </c>
      <c r="C892" s="1425" t="s">
        <v>390</v>
      </c>
      <c r="D892" s="1425" t="s">
        <v>390</v>
      </c>
      <c r="E892" s="1425" t="s">
        <v>390</v>
      </c>
      <c r="F892" s="1425" t="s">
        <v>796</v>
      </c>
      <c r="G892" s="1425" t="s">
        <v>116</v>
      </c>
      <c r="H892" s="1425" t="s">
        <v>1265</v>
      </c>
      <c r="I892" s="1425"/>
      <c r="J892" s="1425" t="s">
        <v>2915</v>
      </c>
    </row>
    <row r="893" spans="1:10" ht="12.75">
      <c r="A893" s="1425" t="s">
        <v>1360</v>
      </c>
      <c r="B893" s="1425" t="s">
        <v>809</v>
      </c>
      <c r="C893" s="1425" t="s">
        <v>390</v>
      </c>
      <c r="D893" s="1425" t="s">
        <v>390</v>
      </c>
      <c r="E893" s="1425" t="s">
        <v>390</v>
      </c>
      <c r="F893" s="1425" t="s">
        <v>796</v>
      </c>
      <c r="G893" s="1425" t="s">
        <v>116</v>
      </c>
      <c r="H893" s="1425" t="s">
        <v>1266</v>
      </c>
      <c r="I893" s="1425"/>
      <c r="J893" s="1425" t="s">
        <v>2915</v>
      </c>
    </row>
    <row r="894" spans="1:10" ht="12.75">
      <c r="A894" s="1425" t="s">
        <v>1360</v>
      </c>
      <c r="B894" s="1425" t="s">
        <v>809</v>
      </c>
      <c r="C894" s="1425" t="s">
        <v>390</v>
      </c>
      <c r="D894" s="1425" t="s">
        <v>390</v>
      </c>
      <c r="E894" s="1425" t="s">
        <v>390</v>
      </c>
      <c r="F894" s="1425" t="s">
        <v>796</v>
      </c>
      <c r="G894" s="1425" t="s">
        <v>116</v>
      </c>
      <c r="H894" s="1425" t="s">
        <v>1267</v>
      </c>
      <c r="I894" s="1425"/>
      <c r="J894" s="1425" t="s">
        <v>2915</v>
      </c>
    </row>
    <row r="895" spans="1:10" ht="12.75">
      <c r="A895" s="1425" t="s">
        <v>1360</v>
      </c>
      <c r="B895" s="1425" t="s">
        <v>809</v>
      </c>
      <c r="C895" s="1425" t="s">
        <v>390</v>
      </c>
      <c r="D895" s="1425" t="s">
        <v>390</v>
      </c>
      <c r="E895" s="1425" t="s">
        <v>390</v>
      </c>
      <c r="F895" s="1425" t="s">
        <v>1328</v>
      </c>
      <c r="G895" s="1425" t="s">
        <v>116</v>
      </c>
      <c r="H895" s="1425" t="s">
        <v>1329</v>
      </c>
      <c r="I895" s="1425"/>
      <c r="J895" s="1425" t="s">
        <v>2915</v>
      </c>
    </row>
    <row r="896" spans="1:10" ht="12.75">
      <c r="A896" s="1425" t="s">
        <v>1360</v>
      </c>
      <c r="B896" s="1425" t="s">
        <v>809</v>
      </c>
      <c r="C896" s="1425" t="s">
        <v>390</v>
      </c>
      <c r="D896" s="1425" t="s">
        <v>390</v>
      </c>
      <c r="E896" s="1425" t="s">
        <v>390</v>
      </c>
      <c r="F896" s="1425" t="s">
        <v>1328</v>
      </c>
      <c r="G896" s="1425" t="s">
        <v>116</v>
      </c>
      <c r="H896" s="1425" t="s">
        <v>1330</v>
      </c>
      <c r="I896" s="1425"/>
      <c r="J896" s="1425" t="s">
        <v>2915</v>
      </c>
    </row>
    <row r="897" spans="1:10" ht="12.75">
      <c r="A897" s="1425" t="s">
        <v>1360</v>
      </c>
      <c r="B897" s="1425" t="s">
        <v>809</v>
      </c>
      <c r="C897" s="1425" t="s">
        <v>390</v>
      </c>
      <c r="D897" s="1425" t="s">
        <v>390</v>
      </c>
      <c r="E897" s="1425" t="s">
        <v>390</v>
      </c>
      <c r="F897" s="1425" t="s">
        <v>1328</v>
      </c>
      <c r="G897" s="1425" t="s">
        <v>116</v>
      </c>
      <c r="H897" s="1425" t="s">
        <v>1331</v>
      </c>
      <c r="I897" s="1425"/>
      <c r="J897" s="1425" t="s">
        <v>2915</v>
      </c>
    </row>
    <row r="898" spans="1:10" ht="12.75">
      <c r="A898" s="1425" t="s">
        <v>1360</v>
      </c>
      <c r="B898" s="1425" t="s">
        <v>809</v>
      </c>
      <c r="C898" s="1425" t="s">
        <v>390</v>
      </c>
      <c r="D898" s="1425" t="s">
        <v>809</v>
      </c>
      <c r="E898" s="1425" t="s">
        <v>390</v>
      </c>
      <c r="F898" s="1425" t="s">
        <v>796</v>
      </c>
      <c r="G898" s="1425" t="s">
        <v>115</v>
      </c>
      <c r="H898" s="1425" t="s">
        <v>1263</v>
      </c>
      <c r="I898" s="1425"/>
      <c r="J898" s="1425" t="s">
        <v>2915</v>
      </c>
    </row>
    <row r="899" spans="1:10" ht="12.75">
      <c r="A899" s="1425" t="s">
        <v>1360</v>
      </c>
      <c r="B899" s="1425" t="s">
        <v>809</v>
      </c>
      <c r="C899" s="1425" t="s">
        <v>390</v>
      </c>
      <c r="D899" s="1425" t="s">
        <v>809</v>
      </c>
      <c r="E899" s="1425" t="s">
        <v>390</v>
      </c>
      <c r="F899" s="1425" t="s">
        <v>796</v>
      </c>
      <c r="G899" s="1425" t="s">
        <v>115</v>
      </c>
      <c r="H899" s="1425" t="s">
        <v>1264</v>
      </c>
      <c r="I899" s="1425"/>
      <c r="J899" s="1425" t="s">
        <v>2915</v>
      </c>
    </row>
    <row r="900" spans="1:10" ht="12.75">
      <c r="A900" s="1425" t="s">
        <v>1360</v>
      </c>
      <c r="B900" s="1425" t="s">
        <v>809</v>
      </c>
      <c r="C900" s="1425" t="s">
        <v>390</v>
      </c>
      <c r="D900" s="1425" t="s">
        <v>809</v>
      </c>
      <c r="E900" s="1425" t="s">
        <v>390</v>
      </c>
      <c r="F900" s="1425" t="s">
        <v>796</v>
      </c>
      <c r="G900" s="1425" t="s">
        <v>115</v>
      </c>
      <c r="H900" s="1425" t="s">
        <v>1265</v>
      </c>
      <c r="I900" s="1425"/>
      <c r="J900" s="1425" t="s">
        <v>2915</v>
      </c>
    </row>
    <row r="901" spans="1:10" ht="12.75">
      <c r="A901" s="1425" t="s">
        <v>1360</v>
      </c>
      <c r="B901" s="1425" t="s">
        <v>809</v>
      </c>
      <c r="C901" s="1425" t="s">
        <v>390</v>
      </c>
      <c r="D901" s="1425" t="s">
        <v>809</v>
      </c>
      <c r="E901" s="1425" t="s">
        <v>390</v>
      </c>
      <c r="F901" s="1425" t="s">
        <v>796</v>
      </c>
      <c r="G901" s="1425" t="s">
        <v>115</v>
      </c>
      <c r="H901" s="1425" t="s">
        <v>1266</v>
      </c>
      <c r="I901" s="1425"/>
      <c r="J901" s="1425" t="s">
        <v>2915</v>
      </c>
    </row>
    <row r="902" spans="1:10" ht="12.75">
      <c r="A902" s="1425" t="s">
        <v>1360</v>
      </c>
      <c r="B902" s="1425" t="s">
        <v>809</v>
      </c>
      <c r="C902" s="1425" t="s">
        <v>390</v>
      </c>
      <c r="D902" s="1425" t="s">
        <v>809</v>
      </c>
      <c r="E902" s="1425" t="s">
        <v>390</v>
      </c>
      <c r="F902" s="1425" t="s">
        <v>796</v>
      </c>
      <c r="G902" s="1425" t="s">
        <v>115</v>
      </c>
      <c r="H902" s="1425" t="s">
        <v>1267</v>
      </c>
      <c r="I902" s="1425"/>
      <c r="J902" s="1425" t="s">
        <v>2915</v>
      </c>
    </row>
    <row r="903" spans="1:10" ht="12.75">
      <c r="A903" s="1425" t="s">
        <v>1360</v>
      </c>
      <c r="B903" s="1425" t="s">
        <v>809</v>
      </c>
      <c r="C903" s="1425" t="s">
        <v>390</v>
      </c>
      <c r="D903" s="1425" t="s">
        <v>809</v>
      </c>
      <c r="E903" s="1425" t="s">
        <v>390</v>
      </c>
      <c r="F903" s="1425" t="s">
        <v>796</v>
      </c>
      <c r="G903" s="1425" t="s">
        <v>1238</v>
      </c>
      <c r="H903" s="1425" t="s">
        <v>1263</v>
      </c>
      <c r="I903" s="1425"/>
      <c r="J903" s="1425" t="s">
        <v>2915</v>
      </c>
    </row>
    <row r="904" spans="1:10" ht="12.75">
      <c r="A904" s="1425" t="s">
        <v>1360</v>
      </c>
      <c r="B904" s="1425" t="s">
        <v>809</v>
      </c>
      <c r="C904" s="1425" t="s">
        <v>390</v>
      </c>
      <c r="D904" s="1425" t="s">
        <v>809</v>
      </c>
      <c r="E904" s="1425" t="s">
        <v>390</v>
      </c>
      <c r="F904" s="1425" t="s">
        <v>796</v>
      </c>
      <c r="G904" s="1425" t="s">
        <v>1238</v>
      </c>
      <c r="H904" s="1425" t="s">
        <v>1264</v>
      </c>
      <c r="I904" s="1425"/>
      <c r="J904" s="1425" t="s">
        <v>2915</v>
      </c>
    </row>
    <row r="905" spans="1:10" ht="12.75">
      <c r="A905" s="1425" t="s">
        <v>1360</v>
      </c>
      <c r="B905" s="1425" t="s">
        <v>809</v>
      </c>
      <c r="C905" s="1425" t="s">
        <v>390</v>
      </c>
      <c r="D905" s="1425" t="s">
        <v>809</v>
      </c>
      <c r="E905" s="1425" t="s">
        <v>390</v>
      </c>
      <c r="F905" s="1425" t="s">
        <v>796</v>
      </c>
      <c r="G905" s="1425" t="s">
        <v>1238</v>
      </c>
      <c r="H905" s="1425" t="s">
        <v>1265</v>
      </c>
      <c r="I905" s="1425"/>
      <c r="J905" s="1425" t="s">
        <v>2915</v>
      </c>
    </row>
    <row r="906" spans="1:10" ht="12.75">
      <c r="A906" s="1425" t="s">
        <v>1360</v>
      </c>
      <c r="B906" s="1425" t="s">
        <v>809</v>
      </c>
      <c r="C906" s="1425" t="s">
        <v>390</v>
      </c>
      <c r="D906" s="1425" t="s">
        <v>809</v>
      </c>
      <c r="E906" s="1425" t="s">
        <v>390</v>
      </c>
      <c r="F906" s="1425" t="s">
        <v>796</v>
      </c>
      <c r="G906" s="1425" t="s">
        <v>1238</v>
      </c>
      <c r="H906" s="1425" t="s">
        <v>1266</v>
      </c>
      <c r="I906" s="1425"/>
      <c r="J906" s="1425" t="s">
        <v>2915</v>
      </c>
    </row>
    <row r="907" spans="1:10" ht="12.75">
      <c r="A907" s="1425" t="s">
        <v>1360</v>
      </c>
      <c r="B907" s="1425" t="s">
        <v>809</v>
      </c>
      <c r="C907" s="1425" t="s">
        <v>390</v>
      </c>
      <c r="D907" s="1425" t="s">
        <v>809</v>
      </c>
      <c r="E907" s="1425" t="s">
        <v>390</v>
      </c>
      <c r="F907" s="1425" t="s">
        <v>796</v>
      </c>
      <c r="G907" s="1425" t="s">
        <v>1238</v>
      </c>
      <c r="H907" s="1425" t="s">
        <v>1267</v>
      </c>
      <c r="I907" s="1425"/>
      <c r="J907" s="1425" t="s">
        <v>2915</v>
      </c>
    </row>
    <row r="908" spans="1:10" ht="12.75">
      <c r="A908" s="1425" t="s">
        <v>1360</v>
      </c>
      <c r="B908" s="1425" t="s">
        <v>809</v>
      </c>
      <c r="C908" s="1425" t="s">
        <v>390</v>
      </c>
      <c r="D908" s="1425" t="s">
        <v>809</v>
      </c>
      <c r="E908" s="1425" t="s">
        <v>390</v>
      </c>
      <c r="F908" s="1425" t="s">
        <v>796</v>
      </c>
      <c r="G908" s="1425" t="s">
        <v>116</v>
      </c>
      <c r="H908" s="1425" t="s">
        <v>1263</v>
      </c>
      <c r="I908" s="1425"/>
      <c r="J908" s="1425" t="s">
        <v>2915</v>
      </c>
    </row>
    <row r="909" spans="1:10" ht="12.75">
      <c r="A909" s="1425" t="s">
        <v>1360</v>
      </c>
      <c r="B909" s="1425" t="s">
        <v>809</v>
      </c>
      <c r="C909" s="1425" t="s">
        <v>390</v>
      </c>
      <c r="D909" s="1425" t="s">
        <v>809</v>
      </c>
      <c r="E909" s="1425" t="s">
        <v>390</v>
      </c>
      <c r="F909" s="1425" t="s">
        <v>796</v>
      </c>
      <c r="G909" s="1425" t="s">
        <v>116</v>
      </c>
      <c r="H909" s="1425" t="s">
        <v>1264</v>
      </c>
      <c r="I909" s="1425"/>
      <c r="J909" s="1425" t="s">
        <v>2915</v>
      </c>
    </row>
    <row r="910" spans="1:10" ht="12.75">
      <c r="A910" s="1425" t="s">
        <v>1360</v>
      </c>
      <c r="B910" s="1425" t="s">
        <v>809</v>
      </c>
      <c r="C910" s="1425" t="s">
        <v>390</v>
      </c>
      <c r="D910" s="1425" t="s">
        <v>809</v>
      </c>
      <c r="E910" s="1425" t="s">
        <v>390</v>
      </c>
      <c r="F910" s="1425" t="s">
        <v>796</v>
      </c>
      <c r="G910" s="1425" t="s">
        <v>116</v>
      </c>
      <c r="H910" s="1425" t="s">
        <v>1265</v>
      </c>
      <c r="I910" s="1425"/>
      <c r="J910" s="1425" t="s">
        <v>2915</v>
      </c>
    </row>
    <row r="911" spans="1:10" ht="12.75">
      <c r="A911" s="1425" t="s">
        <v>1360</v>
      </c>
      <c r="B911" s="1425" t="s">
        <v>809</v>
      </c>
      <c r="C911" s="1425" t="s">
        <v>390</v>
      </c>
      <c r="D911" s="1425" t="s">
        <v>809</v>
      </c>
      <c r="E911" s="1425" t="s">
        <v>390</v>
      </c>
      <c r="F911" s="1425" t="s">
        <v>796</v>
      </c>
      <c r="G911" s="1425" t="s">
        <v>116</v>
      </c>
      <c r="H911" s="1425" t="s">
        <v>1266</v>
      </c>
      <c r="I911" s="1425"/>
      <c r="J911" s="1425" t="s">
        <v>2915</v>
      </c>
    </row>
    <row r="912" spans="1:10" ht="12.75">
      <c r="A912" s="1425" t="s">
        <v>1360</v>
      </c>
      <c r="B912" s="1425" t="s">
        <v>809</v>
      </c>
      <c r="C912" s="1425" t="s">
        <v>390</v>
      </c>
      <c r="D912" s="1425" t="s">
        <v>809</v>
      </c>
      <c r="E912" s="1425" t="s">
        <v>390</v>
      </c>
      <c r="F912" s="1425" t="s">
        <v>796</v>
      </c>
      <c r="G912" s="1425" t="s">
        <v>116</v>
      </c>
      <c r="H912" s="1425" t="s">
        <v>1267</v>
      </c>
      <c r="I912" s="1425"/>
      <c r="J912" s="1425" t="s">
        <v>2915</v>
      </c>
    </row>
    <row r="913" spans="1:10" ht="12.75">
      <c r="A913" s="1425" t="s">
        <v>1360</v>
      </c>
      <c r="B913" s="1425" t="s">
        <v>809</v>
      </c>
      <c r="C913" s="1425" t="s">
        <v>390</v>
      </c>
      <c r="D913" s="1425" t="s">
        <v>809</v>
      </c>
      <c r="E913" s="1425" t="s">
        <v>390</v>
      </c>
      <c r="F913" s="1425" t="s">
        <v>1328</v>
      </c>
      <c r="G913" s="1425" t="s">
        <v>115</v>
      </c>
      <c r="H913" s="1425" t="s">
        <v>1329</v>
      </c>
      <c r="I913" s="1425"/>
      <c r="J913" s="1425" t="s">
        <v>2915</v>
      </c>
    </row>
    <row r="914" spans="1:10" ht="12.75">
      <c r="A914" s="1425" t="s">
        <v>1360</v>
      </c>
      <c r="B914" s="1425" t="s">
        <v>809</v>
      </c>
      <c r="C914" s="1425" t="s">
        <v>390</v>
      </c>
      <c r="D914" s="1425" t="s">
        <v>809</v>
      </c>
      <c r="E914" s="1425" t="s">
        <v>390</v>
      </c>
      <c r="F914" s="1425" t="s">
        <v>1328</v>
      </c>
      <c r="G914" s="1425" t="s">
        <v>115</v>
      </c>
      <c r="H914" s="1425" t="s">
        <v>1330</v>
      </c>
      <c r="I914" s="1425"/>
      <c r="J914" s="1425" t="s">
        <v>2915</v>
      </c>
    </row>
    <row r="915" spans="1:10" ht="12.75">
      <c r="A915" s="1425" t="s">
        <v>1360</v>
      </c>
      <c r="B915" s="1425" t="s">
        <v>809</v>
      </c>
      <c r="C915" s="1425" t="s">
        <v>390</v>
      </c>
      <c r="D915" s="1425" t="s">
        <v>809</v>
      </c>
      <c r="E915" s="1425" t="s">
        <v>390</v>
      </c>
      <c r="F915" s="1425" t="s">
        <v>1328</v>
      </c>
      <c r="G915" s="1425" t="s">
        <v>115</v>
      </c>
      <c r="H915" s="1425" t="s">
        <v>1331</v>
      </c>
      <c r="I915" s="1425"/>
      <c r="J915" s="1425" t="s">
        <v>2915</v>
      </c>
    </row>
    <row r="916" spans="1:10" ht="12.75">
      <c r="A916" s="1425" t="s">
        <v>1360</v>
      </c>
      <c r="B916" s="1425" t="s">
        <v>809</v>
      </c>
      <c r="C916" s="1425" t="s">
        <v>390</v>
      </c>
      <c r="D916" s="1425" t="s">
        <v>809</v>
      </c>
      <c r="E916" s="1425" t="s">
        <v>390</v>
      </c>
      <c r="F916" s="1425" t="s">
        <v>1328</v>
      </c>
      <c r="G916" s="1425" t="s">
        <v>1238</v>
      </c>
      <c r="H916" s="1425" t="s">
        <v>1329</v>
      </c>
      <c r="I916" s="1425"/>
      <c r="J916" s="1425" t="s">
        <v>2915</v>
      </c>
    </row>
    <row r="917" spans="1:10" ht="12.75">
      <c r="A917" s="1425" t="s">
        <v>1360</v>
      </c>
      <c r="B917" s="1425" t="s">
        <v>809</v>
      </c>
      <c r="C917" s="1425" t="s">
        <v>390</v>
      </c>
      <c r="D917" s="1425" t="s">
        <v>809</v>
      </c>
      <c r="E917" s="1425" t="s">
        <v>390</v>
      </c>
      <c r="F917" s="1425" t="s">
        <v>1328</v>
      </c>
      <c r="G917" s="1425" t="s">
        <v>1238</v>
      </c>
      <c r="H917" s="1425" t="s">
        <v>1330</v>
      </c>
      <c r="I917" s="1425"/>
      <c r="J917" s="1425" t="s">
        <v>2915</v>
      </c>
    </row>
    <row r="918" spans="1:10" ht="12.75">
      <c r="A918" s="1425" t="s">
        <v>1360</v>
      </c>
      <c r="B918" s="1425" t="s">
        <v>809</v>
      </c>
      <c r="C918" s="1425" t="s">
        <v>390</v>
      </c>
      <c r="D918" s="1425" t="s">
        <v>809</v>
      </c>
      <c r="E918" s="1425" t="s">
        <v>390</v>
      </c>
      <c r="F918" s="1425" t="s">
        <v>1328</v>
      </c>
      <c r="G918" s="1425" t="s">
        <v>1238</v>
      </c>
      <c r="H918" s="1425" t="s">
        <v>1331</v>
      </c>
      <c r="I918" s="1425"/>
      <c r="J918" s="1425" t="s">
        <v>2915</v>
      </c>
    </row>
    <row r="919" spans="1:10" ht="12.75">
      <c r="A919" s="1425" t="s">
        <v>1360</v>
      </c>
      <c r="B919" s="1425" t="s">
        <v>809</v>
      </c>
      <c r="C919" s="1425" t="s">
        <v>390</v>
      </c>
      <c r="D919" s="1425" t="s">
        <v>809</v>
      </c>
      <c r="E919" s="1425" t="s">
        <v>390</v>
      </c>
      <c r="F919" s="1425" t="s">
        <v>1328</v>
      </c>
      <c r="G919" s="1425" t="s">
        <v>116</v>
      </c>
      <c r="H919" s="1425" t="s">
        <v>1329</v>
      </c>
      <c r="I919" s="1425"/>
      <c r="J919" s="1425" t="s">
        <v>2915</v>
      </c>
    </row>
    <row r="920" spans="1:10" ht="12.75">
      <c r="A920" s="1425" t="s">
        <v>1360</v>
      </c>
      <c r="B920" s="1425" t="s">
        <v>809</v>
      </c>
      <c r="C920" s="1425" t="s">
        <v>390</v>
      </c>
      <c r="D920" s="1425" t="s">
        <v>809</v>
      </c>
      <c r="E920" s="1425" t="s">
        <v>390</v>
      </c>
      <c r="F920" s="1425" t="s">
        <v>1328</v>
      </c>
      <c r="G920" s="1425" t="s">
        <v>116</v>
      </c>
      <c r="H920" s="1425" t="s">
        <v>1330</v>
      </c>
      <c r="I920" s="1425"/>
      <c r="J920" s="1425" t="s">
        <v>2915</v>
      </c>
    </row>
    <row r="921" spans="1:10" ht="12.75">
      <c r="A921" s="1425" t="s">
        <v>1360</v>
      </c>
      <c r="B921" s="1425" t="s">
        <v>809</v>
      </c>
      <c r="C921" s="1425" t="s">
        <v>390</v>
      </c>
      <c r="D921" s="1425" t="s">
        <v>809</v>
      </c>
      <c r="E921" s="1425" t="s">
        <v>390</v>
      </c>
      <c r="F921" s="1425" t="s">
        <v>1328</v>
      </c>
      <c r="G921" s="1425" t="s">
        <v>116</v>
      </c>
      <c r="H921" s="1425" t="s">
        <v>1331</v>
      </c>
      <c r="I921" s="1425"/>
      <c r="J921" s="1425" t="s">
        <v>2915</v>
      </c>
    </row>
    <row r="922" spans="1:10" ht="12.75">
      <c r="A922" s="1425" t="s">
        <v>1360</v>
      </c>
      <c r="B922" s="1425" t="s">
        <v>809</v>
      </c>
      <c r="C922" s="1425" t="s">
        <v>390</v>
      </c>
      <c r="D922" s="1425" t="s">
        <v>549</v>
      </c>
      <c r="E922" s="1425" t="s">
        <v>390</v>
      </c>
      <c r="F922" s="1425" t="s">
        <v>796</v>
      </c>
      <c r="G922" s="1425" t="s">
        <v>115</v>
      </c>
      <c r="H922" s="1425" t="s">
        <v>1263</v>
      </c>
      <c r="I922" s="1425"/>
      <c r="J922" s="1425" t="s">
        <v>2915</v>
      </c>
    </row>
    <row r="923" spans="1:10" ht="12.75">
      <c r="A923" s="1425" t="s">
        <v>1360</v>
      </c>
      <c r="B923" s="1425" t="s">
        <v>809</v>
      </c>
      <c r="C923" s="1425" t="s">
        <v>390</v>
      </c>
      <c r="D923" s="1425" t="s">
        <v>549</v>
      </c>
      <c r="E923" s="1425" t="s">
        <v>390</v>
      </c>
      <c r="F923" s="1425" t="s">
        <v>796</v>
      </c>
      <c r="G923" s="1425" t="s">
        <v>115</v>
      </c>
      <c r="H923" s="1425" t="s">
        <v>1264</v>
      </c>
      <c r="I923" s="1425"/>
      <c r="J923" s="1425" t="s">
        <v>2915</v>
      </c>
    </row>
    <row r="924" spans="1:10" ht="12.75">
      <c r="A924" s="1425" t="s">
        <v>1360</v>
      </c>
      <c r="B924" s="1425" t="s">
        <v>809</v>
      </c>
      <c r="C924" s="1425" t="s">
        <v>390</v>
      </c>
      <c r="D924" s="1425" t="s">
        <v>549</v>
      </c>
      <c r="E924" s="1425" t="s">
        <v>390</v>
      </c>
      <c r="F924" s="1425" t="s">
        <v>796</v>
      </c>
      <c r="G924" s="1425" t="s">
        <v>115</v>
      </c>
      <c r="H924" s="1425" t="s">
        <v>1265</v>
      </c>
      <c r="I924" s="1425"/>
      <c r="J924" s="1425" t="s">
        <v>2915</v>
      </c>
    </row>
    <row r="925" spans="1:10" ht="12.75">
      <c r="A925" s="1425" t="s">
        <v>1360</v>
      </c>
      <c r="B925" s="1425" t="s">
        <v>809</v>
      </c>
      <c r="C925" s="1425" t="s">
        <v>390</v>
      </c>
      <c r="D925" s="1425" t="s">
        <v>549</v>
      </c>
      <c r="E925" s="1425" t="s">
        <v>390</v>
      </c>
      <c r="F925" s="1425" t="s">
        <v>796</v>
      </c>
      <c r="G925" s="1425" t="s">
        <v>115</v>
      </c>
      <c r="H925" s="1425" t="s">
        <v>1266</v>
      </c>
      <c r="I925" s="1425"/>
      <c r="J925" s="1425" t="s">
        <v>2915</v>
      </c>
    </row>
    <row r="926" spans="1:10" ht="12.75">
      <c r="A926" s="1425" t="s">
        <v>1360</v>
      </c>
      <c r="B926" s="1425" t="s">
        <v>809</v>
      </c>
      <c r="C926" s="1425" t="s">
        <v>390</v>
      </c>
      <c r="D926" s="1425" t="s">
        <v>549</v>
      </c>
      <c r="E926" s="1425" t="s">
        <v>390</v>
      </c>
      <c r="F926" s="1425" t="s">
        <v>796</v>
      </c>
      <c r="G926" s="1425" t="s">
        <v>115</v>
      </c>
      <c r="H926" s="1425" t="s">
        <v>1267</v>
      </c>
      <c r="I926" s="1425"/>
      <c r="J926" s="1425" t="s">
        <v>2915</v>
      </c>
    </row>
    <row r="927" spans="1:10" ht="12.75">
      <c r="A927" s="1425" t="s">
        <v>1360</v>
      </c>
      <c r="B927" s="1425" t="s">
        <v>809</v>
      </c>
      <c r="C927" s="1425" t="s">
        <v>390</v>
      </c>
      <c r="D927" s="1425" t="s">
        <v>549</v>
      </c>
      <c r="E927" s="1425" t="s">
        <v>390</v>
      </c>
      <c r="F927" s="1425" t="s">
        <v>796</v>
      </c>
      <c r="G927" s="1425" t="s">
        <v>1238</v>
      </c>
      <c r="H927" s="1425" t="s">
        <v>1263</v>
      </c>
      <c r="I927" s="1425"/>
      <c r="J927" s="1425" t="s">
        <v>2915</v>
      </c>
    </row>
    <row r="928" spans="1:10" ht="12.75">
      <c r="A928" s="1425" t="s">
        <v>1360</v>
      </c>
      <c r="B928" s="1425" t="s">
        <v>809</v>
      </c>
      <c r="C928" s="1425" t="s">
        <v>390</v>
      </c>
      <c r="D928" s="1425" t="s">
        <v>549</v>
      </c>
      <c r="E928" s="1425" t="s">
        <v>390</v>
      </c>
      <c r="F928" s="1425" t="s">
        <v>796</v>
      </c>
      <c r="G928" s="1425" t="s">
        <v>1238</v>
      </c>
      <c r="H928" s="1425" t="s">
        <v>1264</v>
      </c>
      <c r="I928" s="1425"/>
      <c r="J928" s="1425" t="s">
        <v>2915</v>
      </c>
    </row>
    <row r="929" spans="1:10" ht="12.75">
      <c r="A929" s="1425" t="s">
        <v>1360</v>
      </c>
      <c r="B929" s="1425" t="s">
        <v>809</v>
      </c>
      <c r="C929" s="1425" t="s">
        <v>390</v>
      </c>
      <c r="D929" s="1425" t="s">
        <v>549</v>
      </c>
      <c r="E929" s="1425" t="s">
        <v>390</v>
      </c>
      <c r="F929" s="1425" t="s">
        <v>796</v>
      </c>
      <c r="G929" s="1425" t="s">
        <v>1238</v>
      </c>
      <c r="H929" s="1425" t="s">
        <v>1265</v>
      </c>
      <c r="I929" s="1425"/>
      <c r="J929" s="1425" t="s">
        <v>2915</v>
      </c>
    </row>
    <row r="930" spans="1:10" ht="12.75">
      <c r="A930" s="1425" t="s">
        <v>1360</v>
      </c>
      <c r="B930" s="1425" t="s">
        <v>809</v>
      </c>
      <c r="C930" s="1425" t="s">
        <v>390</v>
      </c>
      <c r="D930" s="1425" t="s">
        <v>549</v>
      </c>
      <c r="E930" s="1425" t="s">
        <v>390</v>
      </c>
      <c r="F930" s="1425" t="s">
        <v>796</v>
      </c>
      <c r="G930" s="1425" t="s">
        <v>1238</v>
      </c>
      <c r="H930" s="1425" t="s">
        <v>1266</v>
      </c>
      <c r="I930" s="1425"/>
      <c r="J930" s="1425" t="s">
        <v>2915</v>
      </c>
    </row>
    <row r="931" spans="1:10" ht="12.75">
      <c r="A931" s="1425" t="s">
        <v>1360</v>
      </c>
      <c r="B931" s="1425" t="s">
        <v>809</v>
      </c>
      <c r="C931" s="1425" t="s">
        <v>390</v>
      </c>
      <c r="D931" s="1425" t="s">
        <v>549</v>
      </c>
      <c r="E931" s="1425" t="s">
        <v>390</v>
      </c>
      <c r="F931" s="1425" t="s">
        <v>796</v>
      </c>
      <c r="G931" s="1425" t="s">
        <v>1238</v>
      </c>
      <c r="H931" s="1425" t="s">
        <v>1267</v>
      </c>
      <c r="I931" s="1425"/>
      <c r="J931" s="1425" t="s">
        <v>2915</v>
      </c>
    </row>
    <row r="932" spans="1:10" ht="12.75">
      <c r="A932" s="1425" t="s">
        <v>1360</v>
      </c>
      <c r="B932" s="1425" t="s">
        <v>809</v>
      </c>
      <c r="C932" s="1425" t="s">
        <v>390</v>
      </c>
      <c r="D932" s="1425" t="s">
        <v>549</v>
      </c>
      <c r="E932" s="1425" t="s">
        <v>390</v>
      </c>
      <c r="F932" s="1425" t="s">
        <v>796</v>
      </c>
      <c r="G932" s="1425" t="s">
        <v>116</v>
      </c>
      <c r="H932" s="1425" t="s">
        <v>1263</v>
      </c>
      <c r="I932" s="1425"/>
      <c r="J932" s="1425" t="s">
        <v>2915</v>
      </c>
    </row>
    <row r="933" spans="1:10" ht="12.75">
      <c r="A933" s="1425" t="s">
        <v>1360</v>
      </c>
      <c r="B933" s="1425" t="s">
        <v>809</v>
      </c>
      <c r="C933" s="1425" t="s">
        <v>390</v>
      </c>
      <c r="D933" s="1425" t="s">
        <v>549</v>
      </c>
      <c r="E933" s="1425" t="s">
        <v>390</v>
      </c>
      <c r="F933" s="1425" t="s">
        <v>796</v>
      </c>
      <c r="G933" s="1425" t="s">
        <v>116</v>
      </c>
      <c r="H933" s="1425" t="s">
        <v>1264</v>
      </c>
      <c r="I933" s="1425"/>
      <c r="J933" s="1425" t="s">
        <v>2915</v>
      </c>
    </row>
    <row r="934" spans="1:10" ht="12.75">
      <c r="A934" s="1425" t="s">
        <v>1360</v>
      </c>
      <c r="B934" s="1425" t="s">
        <v>809</v>
      </c>
      <c r="C934" s="1425" t="s">
        <v>390</v>
      </c>
      <c r="D934" s="1425" t="s">
        <v>549</v>
      </c>
      <c r="E934" s="1425" t="s">
        <v>390</v>
      </c>
      <c r="F934" s="1425" t="s">
        <v>796</v>
      </c>
      <c r="G934" s="1425" t="s">
        <v>116</v>
      </c>
      <c r="H934" s="1425" t="s">
        <v>1265</v>
      </c>
      <c r="I934" s="1425"/>
      <c r="J934" s="1425" t="s">
        <v>2915</v>
      </c>
    </row>
    <row r="935" spans="1:10" ht="12.75">
      <c r="A935" s="1425" t="s">
        <v>1360</v>
      </c>
      <c r="B935" s="1425" t="s">
        <v>809</v>
      </c>
      <c r="C935" s="1425" t="s">
        <v>390</v>
      </c>
      <c r="D935" s="1425" t="s">
        <v>549</v>
      </c>
      <c r="E935" s="1425" t="s">
        <v>390</v>
      </c>
      <c r="F935" s="1425" t="s">
        <v>796</v>
      </c>
      <c r="G935" s="1425" t="s">
        <v>116</v>
      </c>
      <c r="H935" s="1425" t="s">
        <v>1266</v>
      </c>
      <c r="I935" s="1425"/>
      <c r="J935" s="1425" t="s">
        <v>2915</v>
      </c>
    </row>
    <row r="936" spans="1:10" ht="12.75">
      <c r="A936" s="1425" t="s">
        <v>1360</v>
      </c>
      <c r="B936" s="1425" t="s">
        <v>809</v>
      </c>
      <c r="C936" s="1425" t="s">
        <v>390</v>
      </c>
      <c r="D936" s="1425" t="s">
        <v>549</v>
      </c>
      <c r="E936" s="1425" t="s">
        <v>390</v>
      </c>
      <c r="F936" s="1425" t="s">
        <v>796</v>
      </c>
      <c r="G936" s="1425" t="s">
        <v>116</v>
      </c>
      <c r="H936" s="1425" t="s">
        <v>1267</v>
      </c>
      <c r="I936" s="1425"/>
      <c r="J936" s="1425" t="s">
        <v>2915</v>
      </c>
    </row>
    <row r="937" spans="1:10" ht="12.75">
      <c r="A937" s="1425" t="s">
        <v>1360</v>
      </c>
      <c r="B937" s="1425" t="s">
        <v>809</v>
      </c>
      <c r="C937" s="1425" t="s">
        <v>390</v>
      </c>
      <c r="D937" s="1425" t="s">
        <v>549</v>
      </c>
      <c r="E937" s="1425" t="s">
        <v>390</v>
      </c>
      <c r="F937" s="1425" t="s">
        <v>1328</v>
      </c>
      <c r="G937" s="1425" t="s">
        <v>115</v>
      </c>
      <c r="H937" s="1425" t="s">
        <v>1329</v>
      </c>
      <c r="I937" s="1425"/>
      <c r="J937" s="1425" t="s">
        <v>2915</v>
      </c>
    </row>
    <row r="938" spans="1:10" ht="12.75">
      <c r="A938" s="1425" t="s">
        <v>1360</v>
      </c>
      <c r="B938" s="1425" t="s">
        <v>809</v>
      </c>
      <c r="C938" s="1425" t="s">
        <v>390</v>
      </c>
      <c r="D938" s="1425" t="s">
        <v>549</v>
      </c>
      <c r="E938" s="1425" t="s">
        <v>390</v>
      </c>
      <c r="F938" s="1425" t="s">
        <v>1328</v>
      </c>
      <c r="G938" s="1425" t="s">
        <v>115</v>
      </c>
      <c r="H938" s="1425" t="s">
        <v>1330</v>
      </c>
      <c r="I938" s="1425"/>
      <c r="J938" s="1425" t="s">
        <v>2915</v>
      </c>
    </row>
    <row r="939" spans="1:10" ht="12.75">
      <c r="A939" s="1425" t="s">
        <v>1360</v>
      </c>
      <c r="B939" s="1425" t="s">
        <v>809</v>
      </c>
      <c r="C939" s="1425" t="s">
        <v>390</v>
      </c>
      <c r="D939" s="1425" t="s">
        <v>549</v>
      </c>
      <c r="E939" s="1425" t="s">
        <v>390</v>
      </c>
      <c r="F939" s="1425" t="s">
        <v>1328</v>
      </c>
      <c r="G939" s="1425" t="s">
        <v>115</v>
      </c>
      <c r="H939" s="1425" t="s">
        <v>1331</v>
      </c>
      <c r="I939" s="1425"/>
      <c r="J939" s="1425" t="s">
        <v>2915</v>
      </c>
    </row>
    <row r="940" spans="1:10" ht="12.75">
      <c r="A940" s="1425" t="s">
        <v>1360</v>
      </c>
      <c r="B940" s="1425" t="s">
        <v>809</v>
      </c>
      <c r="C940" s="1425" t="s">
        <v>390</v>
      </c>
      <c r="D940" s="1425" t="s">
        <v>549</v>
      </c>
      <c r="E940" s="1425" t="s">
        <v>390</v>
      </c>
      <c r="F940" s="1425" t="s">
        <v>1328</v>
      </c>
      <c r="G940" s="1425" t="s">
        <v>1238</v>
      </c>
      <c r="H940" s="1425" t="s">
        <v>1329</v>
      </c>
      <c r="I940" s="1425"/>
      <c r="J940" s="1425" t="s">
        <v>2915</v>
      </c>
    </row>
    <row r="941" spans="1:10" ht="12.75">
      <c r="A941" s="1425" t="s">
        <v>1360</v>
      </c>
      <c r="B941" s="1425" t="s">
        <v>809</v>
      </c>
      <c r="C941" s="1425" t="s">
        <v>390</v>
      </c>
      <c r="D941" s="1425" t="s">
        <v>549</v>
      </c>
      <c r="E941" s="1425" t="s">
        <v>390</v>
      </c>
      <c r="F941" s="1425" t="s">
        <v>1328</v>
      </c>
      <c r="G941" s="1425" t="s">
        <v>1238</v>
      </c>
      <c r="H941" s="1425" t="s">
        <v>1330</v>
      </c>
      <c r="I941" s="1425"/>
      <c r="J941" s="1425" t="s">
        <v>2915</v>
      </c>
    </row>
    <row r="942" spans="1:10" ht="12.75">
      <c r="A942" s="1425" t="s">
        <v>1360</v>
      </c>
      <c r="B942" s="1425" t="s">
        <v>809</v>
      </c>
      <c r="C942" s="1425" t="s">
        <v>390</v>
      </c>
      <c r="D942" s="1425" t="s">
        <v>549</v>
      </c>
      <c r="E942" s="1425" t="s">
        <v>390</v>
      </c>
      <c r="F942" s="1425" t="s">
        <v>1328</v>
      </c>
      <c r="G942" s="1425" t="s">
        <v>1238</v>
      </c>
      <c r="H942" s="1425" t="s">
        <v>1331</v>
      </c>
      <c r="I942" s="1425"/>
      <c r="J942" s="1425" t="s">
        <v>2915</v>
      </c>
    </row>
    <row r="943" spans="1:10" ht="12.75">
      <c r="A943" s="1425" t="s">
        <v>1360</v>
      </c>
      <c r="B943" s="1425" t="s">
        <v>809</v>
      </c>
      <c r="C943" s="1425" t="s">
        <v>390</v>
      </c>
      <c r="D943" s="1425" t="s">
        <v>549</v>
      </c>
      <c r="E943" s="1425" t="s">
        <v>390</v>
      </c>
      <c r="F943" s="1425" t="s">
        <v>1328</v>
      </c>
      <c r="G943" s="1425" t="s">
        <v>116</v>
      </c>
      <c r="H943" s="1425" t="s">
        <v>1329</v>
      </c>
      <c r="I943" s="1425"/>
      <c r="J943" s="1425" t="s">
        <v>2915</v>
      </c>
    </row>
    <row r="944" spans="1:10" ht="12.75">
      <c r="A944" s="1425" t="s">
        <v>1360</v>
      </c>
      <c r="B944" s="1425" t="s">
        <v>809</v>
      </c>
      <c r="C944" s="1425" t="s">
        <v>390</v>
      </c>
      <c r="D944" s="1425" t="s">
        <v>549</v>
      </c>
      <c r="E944" s="1425" t="s">
        <v>390</v>
      </c>
      <c r="F944" s="1425" t="s">
        <v>1328</v>
      </c>
      <c r="G944" s="1425" t="s">
        <v>116</v>
      </c>
      <c r="H944" s="1425" t="s">
        <v>1330</v>
      </c>
      <c r="I944" s="1425"/>
      <c r="J944" s="1425" t="s">
        <v>2915</v>
      </c>
    </row>
    <row r="945" spans="1:10" ht="12.75">
      <c r="A945" s="1425" t="s">
        <v>1360</v>
      </c>
      <c r="B945" s="1425" t="s">
        <v>809</v>
      </c>
      <c r="C945" s="1425" t="s">
        <v>390</v>
      </c>
      <c r="D945" s="1425" t="s">
        <v>549</v>
      </c>
      <c r="E945" s="1425" t="s">
        <v>390</v>
      </c>
      <c r="F945" s="1425" t="s">
        <v>1328</v>
      </c>
      <c r="G945" s="1425" t="s">
        <v>116</v>
      </c>
      <c r="H945" s="1425" t="s">
        <v>1331</v>
      </c>
      <c r="I945" s="1425"/>
      <c r="J945" s="1425" t="s">
        <v>2915</v>
      </c>
    </row>
    <row r="946" spans="1:10" ht="12.75">
      <c r="A946" s="1425" t="s">
        <v>1360</v>
      </c>
      <c r="B946" s="1425" t="s">
        <v>615</v>
      </c>
      <c r="C946" s="1425" t="s">
        <v>615</v>
      </c>
      <c r="D946" s="1425" t="s">
        <v>809</v>
      </c>
      <c r="E946" s="1425" t="s">
        <v>390</v>
      </c>
      <c r="F946" s="1425" t="s">
        <v>796</v>
      </c>
      <c r="G946" s="1425" t="s">
        <v>1256</v>
      </c>
      <c r="H946" s="1425" t="s">
        <v>1263</v>
      </c>
      <c r="I946" s="1425"/>
      <c r="J946" s="1425" t="s">
        <v>2915</v>
      </c>
    </row>
    <row r="947" spans="1:10" ht="12.75">
      <c r="A947" s="1425" t="s">
        <v>1360</v>
      </c>
      <c r="B947" s="1425" t="s">
        <v>615</v>
      </c>
      <c r="C947" s="1425" t="s">
        <v>615</v>
      </c>
      <c r="D947" s="1425" t="s">
        <v>809</v>
      </c>
      <c r="E947" s="1425" t="s">
        <v>390</v>
      </c>
      <c r="F947" s="1425" t="s">
        <v>796</v>
      </c>
      <c r="G947" s="1425" t="s">
        <v>1256</v>
      </c>
      <c r="H947" s="1425" t="s">
        <v>1264</v>
      </c>
      <c r="I947" s="1425"/>
      <c r="J947" s="1425" t="s">
        <v>2915</v>
      </c>
    </row>
    <row r="948" spans="1:10" ht="12.75">
      <c r="A948" s="1425" t="s">
        <v>1360</v>
      </c>
      <c r="B948" s="1425" t="s">
        <v>615</v>
      </c>
      <c r="C948" s="1425" t="s">
        <v>615</v>
      </c>
      <c r="D948" s="1425" t="s">
        <v>809</v>
      </c>
      <c r="E948" s="1425" t="s">
        <v>390</v>
      </c>
      <c r="F948" s="1425" t="s">
        <v>796</v>
      </c>
      <c r="G948" s="1425" t="s">
        <v>1256</v>
      </c>
      <c r="H948" s="1425" t="s">
        <v>1265</v>
      </c>
      <c r="I948" s="1425"/>
      <c r="J948" s="1425" t="s">
        <v>2915</v>
      </c>
    </row>
    <row r="949" spans="1:10" ht="12.75">
      <c r="A949" s="1425" t="s">
        <v>1360</v>
      </c>
      <c r="B949" s="1425" t="s">
        <v>615</v>
      </c>
      <c r="C949" s="1425" t="s">
        <v>615</v>
      </c>
      <c r="D949" s="1425" t="s">
        <v>809</v>
      </c>
      <c r="E949" s="1425" t="s">
        <v>390</v>
      </c>
      <c r="F949" s="1425" t="s">
        <v>796</v>
      </c>
      <c r="G949" s="1425" t="s">
        <v>1256</v>
      </c>
      <c r="H949" s="1425" t="s">
        <v>1266</v>
      </c>
      <c r="I949" s="1425"/>
      <c r="J949" s="1425" t="s">
        <v>2915</v>
      </c>
    </row>
    <row r="950" spans="1:10" ht="12.75">
      <c r="A950" s="1425" t="s">
        <v>1360</v>
      </c>
      <c r="B950" s="1425" t="s">
        <v>615</v>
      </c>
      <c r="C950" s="1425" t="s">
        <v>615</v>
      </c>
      <c r="D950" s="1425" t="s">
        <v>809</v>
      </c>
      <c r="E950" s="1425" t="s">
        <v>390</v>
      </c>
      <c r="F950" s="1425" t="s">
        <v>796</v>
      </c>
      <c r="G950" s="1425" t="s">
        <v>1256</v>
      </c>
      <c r="H950" s="1425" t="s">
        <v>1267</v>
      </c>
      <c r="I950" s="1425"/>
      <c r="J950" s="1425" t="s">
        <v>2915</v>
      </c>
    </row>
    <row r="951" spans="1:10" ht="12.75">
      <c r="A951" s="1425" t="s">
        <v>1360</v>
      </c>
      <c r="B951" s="1425" t="s">
        <v>615</v>
      </c>
      <c r="C951" s="1425" t="s">
        <v>615</v>
      </c>
      <c r="D951" s="1425" t="s">
        <v>809</v>
      </c>
      <c r="E951" s="1425" t="s">
        <v>390</v>
      </c>
      <c r="F951" s="1425" t="s">
        <v>796</v>
      </c>
      <c r="G951" s="1425" t="s">
        <v>115</v>
      </c>
      <c r="H951" s="1425" t="s">
        <v>1263</v>
      </c>
      <c r="I951" s="1425"/>
      <c r="J951" s="1425" t="s">
        <v>2915</v>
      </c>
    </row>
    <row r="952" spans="1:10" ht="12.75">
      <c r="A952" s="1425" t="s">
        <v>1360</v>
      </c>
      <c r="B952" s="1425" t="s">
        <v>615</v>
      </c>
      <c r="C952" s="1425" t="s">
        <v>615</v>
      </c>
      <c r="D952" s="1425" t="s">
        <v>809</v>
      </c>
      <c r="E952" s="1425" t="s">
        <v>390</v>
      </c>
      <c r="F952" s="1425" t="s">
        <v>796</v>
      </c>
      <c r="G952" s="1425" t="s">
        <v>115</v>
      </c>
      <c r="H952" s="1425" t="s">
        <v>1264</v>
      </c>
      <c r="I952" s="1425"/>
      <c r="J952" s="1425" t="s">
        <v>2915</v>
      </c>
    </row>
    <row r="953" spans="1:10" ht="12.75">
      <c r="A953" s="1425" t="s">
        <v>1360</v>
      </c>
      <c r="B953" s="1425" t="s">
        <v>615</v>
      </c>
      <c r="C953" s="1425" t="s">
        <v>615</v>
      </c>
      <c r="D953" s="1425" t="s">
        <v>809</v>
      </c>
      <c r="E953" s="1425" t="s">
        <v>390</v>
      </c>
      <c r="F953" s="1425" t="s">
        <v>796</v>
      </c>
      <c r="G953" s="1425" t="s">
        <v>115</v>
      </c>
      <c r="H953" s="1425" t="s">
        <v>1265</v>
      </c>
      <c r="I953" s="1425"/>
      <c r="J953" s="1425" t="s">
        <v>2915</v>
      </c>
    </row>
    <row r="954" spans="1:10" ht="12.75">
      <c r="A954" s="1425" t="s">
        <v>1360</v>
      </c>
      <c r="B954" s="1425" t="s">
        <v>615</v>
      </c>
      <c r="C954" s="1425" t="s">
        <v>615</v>
      </c>
      <c r="D954" s="1425" t="s">
        <v>809</v>
      </c>
      <c r="E954" s="1425" t="s">
        <v>390</v>
      </c>
      <c r="F954" s="1425" t="s">
        <v>796</v>
      </c>
      <c r="G954" s="1425" t="s">
        <v>115</v>
      </c>
      <c r="H954" s="1425" t="s">
        <v>1266</v>
      </c>
      <c r="I954" s="1425"/>
      <c r="J954" s="1425" t="s">
        <v>2915</v>
      </c>
    </row>
    <row r="955" spans="1:10" ht="12.75">
      <c r="A955" s="1425" t="s">
        <v>1360</v>
      </c>
      <c r="B955" s="1425" t="s">
        <v>615</v>
      </c>
      <c r="C955" s="1425" t="s">
        <v>615</v>
      </c>
      <c r="D955" s="1425" t="s">
        <v>809</v>
      </c>
      <c r="E955" s="1425" t="s">
        <v>390</v>
      </c>
      <c r="F955" s="1425" t="s">
        <v>796</v>
      </c>
      <c r="G955" s="1425" t="s">
        <v>115</v>
      </c>
      <c r="H955" s="1425" t="s">
        <v>1267</v>
      </c>
      <c r="I955" s="1425"/>
      <c r="J955" s="1425" t="s">
        <v>2915</v>
      </c>
    </row>
    <row r="956" spans="1:10" ht="12.75">
      <c r="A956" s="1425" t="s">
        <v>1360</v>
      </c>
      <c r="B956" s="1425" t="s">
        <v>615</v>
      </c>
      <c r="C956" s="1425" t="s">
        <v>615</v>
      </c>
      <c r="D956" s="1425" t="s">
        <v>809</v>
      </c>
      <c r="E956" s="1425" t="s">
        <v>390</v>
      </c>
      <c r="F956" s="1425" t="s">
        <v>796</v>
      </c>
      <c r="G956" s="1425" t="s">
        <v>1238</v>
      </c>
      <c r="H956" s="1425" t="s">
        <v>1263</v>
      </c>
      <c r="I956" s="1425"/>
      <c r="J956" s="1425" t="s">
        <v>2915</v>
      </c>
    </row>
    <row r="957" spans="1:10" ht="12.75">
      <c r="A957" s="1425" t="s">
        <v>1360</v>
      </c>
      <c r="B957" s="1425" t="s">
        <v>615</v>
      </c>
      <c r="C957" s="1425" t="s">
        <v>615</v>
      </c>
      <c r="D957" s="1425" t="s">
        <v>809</v>
      </c>
      <c r="E957" s="1425" t="s">
        <v>390</v>
      </c>
      <c r="F957" s="1425" t="s">
        <v>796</v>
      </c>
      <c r="G957" s="1425" t="s">
        <v>1238</v>
      </c>
      <c r="H957" s="1425" t="s">
        <v>1264</v>
      </c>
      <c r="I957" s="1425"/>
      <c r="J957" s="1425" t="s">
        <v>2915</v>
      </c>
    </row>
    <row r="958" spans="1:10" ht="12.75">
      <c r="A958" s="1425" t="s">
        <v>1360</v>
      </c>
      <c r="B958" s="1425" t="s">
        <v>615</v>
      </c>
      <c r="C958" s="1425" t="s">
        <v>615</v>
      </c>
      <c r="D958" s="1425" t="s">
        <v>809</v>
      </c>
      <c r="E958" s="1425" t="s">
        <v>390</v>
      </c>
      <c r="F958" s="1425" t="s">
        <v>796</v>
      </c>
      <c r="G958" s="1425" t="s">
        <v>1238</v>
      </c>
      <c r="H958" s="1425" t="s">
        <v>1265</v>
      </c>
      <c r="I958" s="1425"/>
      <c r="J958" s="1425" t="s">
        <v>2915</v>
      </c>
    </row>
    <row r="959" spans="1:10" ht="12.75">
      <c r="A959" s="1425" t="s">
        <v>1360</v>
      </c>
      <c r="B959" s="1425" t="s">
        <v>615</v>
      </c>
      <c r="C959" s="1425" t="s">
        <v>615</v>
      </c>
      <c r="D959" s="1425" t="s">
        <v>809</v>
      </c>
      <c r="E959" s="1425" t="s">
        <v>390</v>
      </c>
      <c r="F959" s="1425" t="s">
        <v>796</v>
      </c>
      <c r="G959" s="1425" t="s">
        <v>1238</v>
      </c>
      <c r="H959" s="1425" t="s">
        <v>1266</v>
      </c>
      <c r="I959" s="1425"/>
      <c r="J959" s="1425" t="s">
        <v>2915</v>
      </c>
    </row>
    <row r="960" spans="1:10" ht="12.75">
      <c r="A960" s="1425" t="s">
        <v>1360</v>
      </c>
      <c r="B960" s="1425" t="s">
        <v>615</v>
      </c>
      <c r="C960" s="1425" t="s">
        <v>615</v>
      </c>
      <c r="D960" s="1425" t="s">
        <v>809</v>
      </c>
      <c r="E960" s="1425" t="s">
        <v>390</v>
      </c>
      <c r="F960" s="1425" t="s">
        <v>796</v>
      </c>
      <c r="G960" s="1425" t="s">
        <v>1238</v>
      </c>
      <c r="H960" s="1425" t="s">
        <v>1267</v>
      </c>
      <c r="I960" s="1425"/>
      <c r="J960" s="1425" t="s">
        <v>2915</v>
      </c>
    </row>
    <row r="961" spans="1:10" ht="12.75">
      <c r="A961" s="1425" t="s">
        <v>1360</v>
      </c>
      <c r="B961" s="1425" t="s">
        <v>615</v>
      </c>
      <c r="C961" s="1425" t="s">
        <v>615</v>
      </c>
      <c r="D961" s="1425" t="s">
        <v>809</v>
      </c>
      <c r="E961" s="1425" t="s">
        <v>390</v>
      </c>
      <c r="F961" s="1425" t="s">
        <v>796</v>
      </c>
      <c r="G961" s="1425" t="s">
        <v>116</v>
      </c>
      <c r="H961" s="1425" t="s">
        <v>1263</v>
      </c>
      <c r="I961" s="1425"/>
      <c r="J961" s="1425" t="s">
        <v>2915</v>
      </c>
    </row>
    <row r="962" spans="1:10" ht="12.75">
      <c r="A962" s="1425" t="s">
        <v>1360</v>
      </c>
      <c r="B962" s="1425" t="s">
        <v>615</v>
      </c>
      <c r="C962" s="1425" t="s">
        <v>615</v>
      </c>
      <c r="D962" s="1425" t="s">
        <v>809</v>
      </c>
      <c r="E962" s="1425" t="s">
        <v>390</v>
      </c>
      <c r="F962" s="1425" t="s">
        <v>796</v>
      </c>
      <c r="G962" s="1425" t="s">
        <v>116</v>
      </c>
      <c r="H962" s="1425" t="s">
        <v>1264</v>
      </c>
      <c r="I962" s="1425"/>
      <c r="J962" s="1425" t="s">
        <v>2915</v>
      </c>
    </row>
    <row r="963" spans="1:10" ht="12.75">
      <c r="A963" s="1425" t="s">
        <v>1360</v>
      </c>
      <c r="B963" s="1425" t="s">
        <v>615</v>
      </c>
      <c r="C963" s="1425" t="s">
        <v>615</v>
      </c>
      <c r="D963" s="1425" t="s">
        <v>809</v>
      </c>
      <c r="E963" s="1425" t="s">
        <v>390</v>
      </c>
      <c r="F963" s="1425" t="s">
        <v>796</v>
      </c>
      <c r="G963" s="1425" t="s">
        <v>116</v>
      </c>
      <c r="H963" s="1425" t="s">
        <v>1265</v>
      </c>
      <c r="I963" s="1425"/>
      <c r="J963" s="1425" t="s">
        <v>2915</v>
      </c>
    </row>
    <row r="964" spans="1:10" ht="12.75">
      <c r="A964" s="1425" t="s">
        <v>1360</v>
      </c>
      <c r="B964" s="1425" t="s">
        <v>615</v>
      </c>
      <c r="C964" s="1425" t="s">
        <v>615</v>
      </c>
      <c r="D964" s="1425" t="s">
        <v>809</v>
      </c>
      <c r="E964" s="1425" t="s">
        <v>390</v>
      </c>
      <c r="F964" s="1425" t="s">
        <v>796</v>
      </c>
      <c r="G964" s="1425" t="s">
        <v>116</v>
      </c>
      <c r="H964" s="1425" t="s">
        <v>1266</v>
      </c>
      <c r="I964" s="1425"/>
      <c r="J964" s="1425" t="s">
        <v>2915</v>
      </c>
    </row>
    <row r="965" spans="1:10" ht="12.75">
      <c r="A965" s="1425" t="s">
        <v>1360</v>
      </c>
      <c r="B965" s="1425" t="s">
        <v>615</v>
      </c>
      <c r="C965" s="1425" t="s">
        <v>615</v>
      </c>
      <c r="D965" s="1425" t="s">
        <v>809</v>
      </c>
      <c r="E965" s="1425" t="s">
        <v>390</v>
      </c>
      <c r="F965" s="1425" t="s">
        <v>796</v>
      </c>
      <c r="G965" s="1425" t="s">
        <v>116</v>
      </c>
      <c r="H965" s="1425" t="s">
        <v>1267</v>
      </c>
      <c r="I965" s="1425"/>
      <c r="J965" s="1425" t="s">
        <v>2915</v>
      </c>
    </row>
    <row r="966" spans="1:10" ht="12.75">
      <c r="A966" s="1425" t="s">
        <v>1360</v>
      </c>
      <c r="B966" s="1425" t="s">
        <v>615</v>
      </c>
      <c r="C966" s="1425" t="s">
        <v>615</v>
      </c>
      <c r="D966" s="1425" t="s">
        <v>809</v>
      </c>
      <c r="E966" s="1425" t="s">
        <v>390</v>
      </c>
      <c r="F966" s="1425" t="s">
        <v>1328</v>
      </c>
      <c r="G966" s="1425" t="s">
        <v>1256</v>
      </c>
      <c r="H966" s="1425" t="s">
        <v>1329</v>
      </c>
      <c r="I966" s="1425"/>
      <c r="J966" s="1425" t="s">
        <v>2915</v>
      </c>
    </row>
    <row r="967" spans="1:10" ht="12.75">
      <c r="A967" s="1425" t="s">
        <v>1360</v>
      </c>
      <c r="B967" s="1425" t="s">
        <v>615</v>
      </c>
      <c r="C967" s="1425" t="s">
        <v>615</v>
      </c>
      <c r="D967" s="1425" t="s">
        <v>809</v>
      </c>
      <c r="E967" s="1425" t="s">
        <v>390</v>
      </c>
      <c r="F967" s="1425" t="s">
        <v>1328</v>
      </c>
      <c r="G967" s="1425" t="s">
        <v>1256</v>
      </c>
      <c r="H967" s="1425" t="s">
        <v>1330</v>
      </c>
      <c r="I967" s="1425"/>
      <c r="J967" s="1425" t="s">
        <v>2915</v>
      </c>
    </row>
    <row r="968" spans="1:10" ht="12.75">
      <c r="A968" s="1425" t="s">
        <v>1360</v>
      </c>
      <c r="B968" s="1425" t="s">
        <v>615</v>
      </c>
      <c r="C968" s="1425" t="s">
        <v>615</v>
      </c>
      <c r="D968" s="1425" t="s">
        <v>809</v>
      </c>
      <c r="E968" s="1425" t="s">
        <v>390</v>
      </c>
      <c r="F968" s="1425" t="s">
        <v>1328</v>
      </c>
      <c r="G968" s="1425" t="s">
        <v>1256</v>
      </c>
      <c r="H968" s="1425" t="s">
        <v>1331</v>
      </c>
      <c r="I968" s="1425"/>
      <c r="J968" s="1425" t="s">
        <v>2915</v>
      </c>
    </row>
    <row r="969" spans="1:10" ht="12.75">
      <c r="A969" s="1425" t="s">
        <v>1360</v>
      </c>
      <c r="B969" s="1425" t="s">
        <v>615</v>
      </c>
      <c r="C969" s="1425" t="s">
        <v>615</v>
      </c>
      <c r="D969" s="1425" t="s">
        <v>809</v>
      </c>
      <c r="E969" s="1425" t="s">
        <v>390</v>
      </c>
      <c r="F969" s="1425" t="s">
        <v>1328</v>
      </c>
      <c r="G969" s="1425" t="s">
        <v>115</v>
      </c>
      <c r="H969" s="1425" t="s">
        <v>1329</v>
      </c>
      <c r="I969" s="1425"/>
      <c r="J969" s="1425" t="s">
        <v>2915</v>
      </c>
    </row>
    <row r="970" spans="1:10" ht="12.75">
      <c r="A970" s="1425" t="s">
        <v>1360</v>
      </c>
      <c r="B970" s="1425" t="s">
        <v>615</v>
      </c>
      <c r="C970" s="1425" t="s">
        <v>615</v>
      </c>
      <c r="D970" s="1425" t="s">
        <v>809</v>
      </c>
      <c r="E970" s="1425" t="s">
        <v>390</v>
      </c>
      <c r="F970" s="1425" t="s">
        <v>1328</v>
      </c>
      <c r="G970" s="1425" t="s">
        <v>115</v>
      </c>
      <c r="H970" s="1425" t="s">
        <v>1330</v>
      </c>
      <c r="I970" s="1425"/>
      <c r="J970" s="1425" t="s">
        <v>2915</v>
      </c>
    </row>
    <row r="971" spans="1:10" ht="12.75">
      <c r="A971" s="1425" t="s">
        <v>1360</v>
      </c>
      <c r="B971" s="1425" t="s">
        <v>615</v>
      </c>
      <c r="C971" s="1425" t="s">
        <v>615</v>
      </c>
      <c r="D971" s="1425" t="s">
        <v>809</v>
      </c>
      <c r="E971" s="1425" t="s">
        <v>390</v>
      </c>
      <c r="F971" s="1425" t="s">
        <v>1328</v>
      </c>
      <c r="G971" s="1425" t="s">
        <v>115</v>
      </c>
      <c r="H971" s="1425" t="s">
        <v>1331</v>
      </c>
      <c r="I971" s="1425"/>
      <c r="J971" s="1425" t="s">
        <v>2915</v>
      </c>
    </row>
    <row r="972" spans="1:10" ht="12.75">
      <c r="A972" s="1425" t="s">
        <v>1360</v>
      </c>
      <c r="B972" s="1425" t="s">
        <v>615</v>
      </c>
      <c r="C972" s="1425" t="s">
        <v>615</v>
      </c>
      <c r="D972" s="1425" t="s">
        <v>809</v>
      </c>
      <c r="E972" s="1425" t="s">
        <v>390</v>
      </c>
      <c r="F972" s="1425" t="s">
        <v>1328</v>
      </c>
      <c r="G972" s="1425" t="s">
        <v>1238</v>
      </c>
      <c r="H972" s="1425" t="s">
        <v>1329</v>
      </c>
      <c r="I972" s="1425"/>
      <c r="J972" s="1425" t="s">
        <v>2915</v>
      </c>
    </row>
    <row r="973" spans="1:10" ht="12.75">
      <c r="A973" s="1425" t="s">
        <v>1360</v>
      </c>
      <c r="B973" s="1425" t="s">
        <v>615</v>
      </c>
      <c r="C973" s="1425" t="s">
        <v>615</v>
      </c>
      <c r="D973" s="1425" t="s">
        <v>809</v>
      </c>
      <c r="E973" s="1425" t="s">
        <v>390</v>
      </c>
      <c r="F973" s="1425" t="s">
        <v>1328</v>
      </c>
      <c r="G973" s="1425" t="s">
        <v>1238</v>
      </c>
      <c r="H973" s="1425" t="s">
        <v>1330</v>
      </c>
      <c r="I973" s="1425"/>
      <c r="J973" s="1425" t="s">
        <v>2915</v>
      </c>
    </row>
    <row r="974" spans="1:10" ht="12.75">
      <c r="A974" s="1425" t="s">
        <v>1360</v>
      </c>
      <c r="B974" s="1425" t="s">
        <v>615</v>
      </c>
      <c r="C974" s="1425" t="s">
        <v>615</v>
      </c>
      <c r="D974" s="1425" t="s">
        <v>809</v>
      </c>
      <c r="E974" s="1425" t="s">
        <v>390</v>
      </c>
      <c r="F974" s="1425" t="s">
        <v>1328</v>
      </c>
      <c r="G974" s="1425" t="s">
        <v>1238</v>
      </c>
      <c r="H974" s="1425" t="s">
        <v>1331</v>
      </c>
      <c r="I974" s="1425"/>
      <c r="J974" s="1425" t="s">
        <v>2915</v>
      </c>
    </row>
    <row r="975" spans="1:10" ht="12.75">
      <c r="A975" s="1425" t="s">
        <v>1360</v>
      </c>
      <c r="B975" s="1425" t="s">
        <v>615</v>
      </c>
      <c r="C975" s="1425" t="s">
        <v>615</v>
      </c>
      <c r="D975" s="1425" t="s">
        <v>809</v>
      </c>
      <c r="E975" s="1425" t="s">
        <v>390</v>
      </c>
      <c r="F975" s="1425" t="s">
        <v>1328</v>
      </c>
      <c r="G975" s="1425" t="s">
        <v>116</v>
      </c>
      <c r="H975" s="1425" t="s">
        <v>1329</v>
      </c>
      <c r="I975" s="1425"/>
      <c r="J975" s="1425" t="s">
        <v>2915</v>
      </c>
    </row>
    <row r="976" spans="1:10" ht="12.75">
      <c r="A976" s="1425" t="s">
        <v>1360</v>
      </c>
      <c r="B976" s="1425" t="s">
        <v>615</v>
      </c>
      <c r="C976" s="1425" t="s">
        <v>615</v>
      </c>
      <c r="D976" s="1425" t="s">
        <v>809</v>
      </c>
      <c r="E976" s="1425" t="s">
        <v>390</v>
      </c>
      <c r="F976" s="1425" t="s">
        <v>1328</v>
      </c>
      <c r="G976" s="1425" t="s">
        <v>116</v>
      </c>
      <c r="H976" s="1425" t="s">
        <v>1330</v>
      </c>
      <c r="I976" s="1425"/>
      <c r="J976" s="1425" t="s">
        <v>2915</v>
      </c>
    </row>
    <row r="977" spans="1:10" ht="12.75">
      <c r="A977" s="1425" t="s">
        <v>1360</v>
      </c>
      <c r="B977" s="1425" t="s">
        <v>615</v>
      </c>
      <c r="C977" s="1425" t="s">
        <v>615</v>
      </c>
      <c r="D977" s="1425" t="s">
        <v>809</v>
      </c>
      <c r="E977" s="1425" t="s">
        <v>390</v>
      </c>
      <c r="F977" s="1425" t="s">
        <v>1328</v>
      </c>
      <c r="G977" s="1425" t="s">
        <v>116</v>
      </c>
      <c r="H977" s="1425" t="s">
        <v>1331</v>
      </c>
      <c r="I977" s="1425"/>
      <c r="J977" s="1425" t="s">
        <v>2915</v>
      </c>
    </row>
    <row r="978" spans="1:10" ht="12.75">
      <c r="A978" s="1425" t="s">
        <v>1360</v>
      </c>
      <c r="B978" s="1425" t="s">
        <v>1337</v>
      </c>
      <c r="C978" s="1425" t="s">
        <v>1337</v>
      </c>
      <c r="D978" s="1425" t="s">
        <v>809</v>
      </c>
      <c r="E978" s="1425" t="s">
        <v>1406</v>
      </c>
      <c r="F978" s="1425" t="s">
        <v>796</v>
      </c>
      <c r="G978" s="1425" t="s">
        <v>116</v>
      </c>
      <c r="H978" s="1425" t="s">
        <v>1263</v>
      </c>
      <c r="I978" s="1425"/>
      <c r="J978" s="1425" t="s">
        <v>2915</v>
      </c>
    </row>
    <row r="979" spans="1:10" ht="12.75">
      <c r="A979" s="1425" t="s">
        <v>1360</v>
      </c>
      <c r="B979" s="1425" t="s">
        <v>1337</v>
      </c>
      <c r="C979" s="1425" t="s">
        <v>1337</v>
      </c>
      <c r="D979" s="1425" t="s">
        <v>809</v>
      </c>
      <c r="E979" s="1425" t="s">
        <v>1406</v>
      </c>
      <c r="F979" s="1425" t="s">
        <v>796</v>
      </c>
      <c r="G979" s="1425" t="s">
        <v>116</v>
      </c>
      <c r="H979" s="1425" t="s">
        <v>1264</v>
      </c>
      <c r="I979" s="1425"/>
      <c r="J979" s="1425" t="s">
        <v>2915</v>
      </c>
    </row>
    <row r="980" spans="1:10" ht="12.75">
      <c r="A980" s="1425" t="s">
        <v>1360</v>
      </c>
      <c r="B980" s="1425" t="s">
        <v>1337</v>
      </c>
      <c r="C980" s="1425" t="s">
        <v>1337</v>
      </c>
      <c r="D980" s="1425" t="s">
        <v>809</v>
      </c>
      <c r="E980" s="1425" t="s">
        <v>1406</v>
      </c>
      <c r="F980" s="1425" t="s">
        <v>796</v>
      </c>
      <c r="G980" s="1425" t="s">
        <v>116</v>
      </c>
      <c r="H980" s="1425" t="s">
        <v>1265</v>
      </c>
      <c r="I980" s="1425"/>
      <c r="J980" s="1425" t="s">
        <v>2915</v>
      </c>
    </row>
    <row r="981" spans="1:10" ht="12.75">
      <c r="A981" s="1425" t="s">
        <v>1360</v>
      </c>
      <c r="B981" s="1425" t="s">
        <v>1337</v>
      </c>
      <c r="C981" s="1425" t="s">
        <v>1337</v>
      </c>
      <c r="D981" s="1425" t="s">
        <v>809</v>
      </c>
      <c r="E981" s="1425" t="s">
        <v>1406</v>
      </c>
      <c r="F981" s="1425" t="s">
        <v>796</v>
      </c>
      <c r="G981" s="1425" t="s">
        <v>116</v>
      </c>
      <c r="H981" s="1425" t="s">
        <v>1266</v>
      </c>
      <c r="I981" s="1425"/>
      <c r="J981" s="1425" t="s">
        <v>2915</v>
      </c>
    </row>
    <row r="982" spans="1:10" ht="12.75">
      <c r="A982" s="1425" t="s">
        <v>1360</v>
      </c>
      <c r="B982" s="1425" t="s">
        <v>1337</v>
      </c>
      <c r="C982" s="1425" t="s">
        <v>1337</v>
      </c>
      <c r="D982" s="1425" t="s">
        <v>809</v>
      </c>
      <c r="E982" s="1425" t="s">
        <v>1406</v>
      </c>
      <c r="F982" s="1425" t="s">
        <v>796</v>
      </c>
      <c r="G982" s="1425" t="s">
        <v>116</v>
      </c>
      <c r="H982" s="1425" t="s">
        <v>1267</v>
      </c>
      <c r="I982" s="1425"/>
      <c r="J982" s="1425" t="s">
        <v>2915</v>
      </c>
    </row>
    <row r="983" spans="1:10" ht="12.75">
      <c r="A983" s="1425" t="s">
        <v>1360</v>
      </c>
      <c r="B983" s="1425" t="s">
        <v>1337</v>
      </c>
      <c r="C983" s="1425" t="s">
        <v>1337</v>
      </c>
      <c r="D983" s="1425" t="s">
        <v>809</v>
      </c>
      <c r="E983" s="1425" t="s">
        <v>1406</v>
      </c>
      <c r="F983" s="1425" t="s">
        <v>1328</v>
      </c>
      <c r="G983" s="1425" t="s">
        <v>116</v>
      </c>
      <c r="H983" s="1425" t="s">
        <v>1331</v>
      </c>
      <c r="I983" s="1425"/>
      <c r="J983" s="1425" t="s">
        <v>2915</v>
      </c>
    </row>
    <row r="984" spans="1:10" ht="12.75">
      <c r="A984" s="1425" t="s">
        <v>1360</v>
      </c>
      <c r="B984" s="1425" t="s">
        <v>1320</v>
      </c>
      <c r="C984" s="1425" t="s">
        <v>390</v>
      </c>
      <c r="D984" s="1425" t="s">
        <v>1309</v>
      </c>
      <c r="E984" s="1425" t="s">
        <v>1407</v>
      </c>
      <c r="F984" s="1425" t="s">
        <v>796</v>
      </c>
      <c r="G984" s="1425" t="s">
        <v>1256</v>
      </c>
      <c r="H984" s="1425" t="s">
        <v>1263</v>
      </c>
      <c r="I984" s="1425"/>
      <c r="J984" s="1425" t="s">
        <v>2915</v>
      </c>
    </row>
    <row r="985" spans="1:10" ht="12.75">
      <c r="A985" s="1425" t="s">
        <v>1360</v>
      </c>
      <c r="B985" s="1425" t="s">
        <v>1320</v>
      </c>
      <c r="C985" s="1425" t="s">
        <v>390</v>
      </c>
      <c r="D985" s="1425" t="s">
        <v>1309</v>
      </c>
      <c r="E985" s="1425" t="s">
        <v>1407</v>
      </c>
      <c r="F985" s="1425" t="s">
        <v>796</v>
      </c>
      <c r="G985" s="1425" t="s">
        <v>1256</v>
      </c>
      <c r="H985" s="1425" t="s">
        <v>1264</v>
      </c>
      <c r="I985" s="1425"/>
      <c r="J985" s="1425" t="s">
        <v>2915</v>
      </c>
    </row>
    <row r="986" spans="1:10" ht="12.75">
      <c r="A986" s="1425" t="s">
        <v>1360</v>
      </c>
      <c r="B986" s="1425" t="s">
        <v>1320</v>
      </c>
      <c r="C986" s="1425" t="s">
        <v>390</v>
      </c>
      <c r="D986" s="1425" t="s">
        <v>1309</v>
      </c>
      <c r="E986" s="1425" t="s">
        <v>1407</v>
      </c>
      <c r="F986" s="1425" t="s">
        <v>796</v>
      </c>
      <c r="G986" s="1425" t="s">
        <v>1256</v>
      </c>
      <c r="H986" s="1425" t="s">
        <v>1265</v>
      </c>
      <c r="I986" s="1425"/>
      <c r="J986" s="1425" t="s">
        <v>2915</v>
      </c>
    </row>
    <row r="987" spans="1:10" ht="12.75">
      <c r="A987" s="1425" t="s">
        <v>1360</v>
      </c>
      <c r="B987" s="1425" t="s">
        <v>1320</v>
      </c>
      <c r="C987" s="1425" t="s">
        <v>390</v>
      </c>
      <c r="D987" s="1425" t="s">
        <v>1309</v>
      </c>
      <c r="E987" s="1425" t="s">
        <v>1407</v>
      </c>
      <c r="F987" s="1425" t="s">
        <v>796</v>
      </c>
      <c r="G987" s="1425" t="s">
        <v>1256</v>
      </c>
      <c r="H987" s="1425" t="s">
        <v>1266</v>
      </c>
      <c r="I987" s="1425"/>
      <c r="J987" s="1425" t="s">
        <v>2915</v>
      </c>
    </row>
    <row r="988" spans="1:10" ht="12.75">
      <c r="A988" s="1425" t="s">
        <v>1360</v>
      </c>
      <c r="B988" s="1425" t="s">
        <v>1320</v>
      </c>
      <c r="C988" s="1425" t="s">
        <v>390</v>
      </c>
      <c r="D988" s="1425" t="s">
        <v>1309</v>
      </c>
      <c r="E988" s="1425" t="s">
        <v>1407</v>
      </c>
      <c r="F988" s="1425" t="s">
        <v>796</v>
      </c>
      <c r="G988" s="1425" t="s">
        <v>1256</v>
      </c>
      <c r="H988" s="1425" t="s">
        <v>1267</v>
      </c>
      <c r="I988" s="1425"/>
      <c r="J988" s="1425" t="s">
        <v>2915</v>
      </c>
    </row>
    <row r="989" spans="1:10" ht="12.75">
      <c r="A989" s="1425" t="s">
        <v>1360</v>
      </c>
      <c r="B989" s="1425" t="s">
        <v>1320</v>
      </c>
      <c r="C989" s="1425" t="s">
        <v>390</v>
      </c>
      <c r="D989" s="1425" t="s">
        <v>1309</v>
      </c>
      <c r="E989" s="1425" t="s">
        <v>1407</v>
      </c>
      <c r="F989" s="1425" t="s">
        <v>796</v>
      </c>
      <c r="G989" s="1425" t="s">
        <v>115</v>
      </c>
      <c r="H989" s="1425" t="s">
        <v>1263</v>
      </c>
      <c r="I989" s="1425"/>
      <c r="J989" s="1425" t="s">
        <v>2915</v>
      </c>
    </row>
    <row r="990" spans="1:10" ht="12.75">
      <c r="A990" s="1425" t="s">
        <v>1360</v>
      </c>
      <c r="B990" s="1425" t="s">
        <v>1320</v>
      </c>
      <c r="C990" s="1425" t="s">
        <v>390</v>
      </c>
      <c r="D990" s="1425" t="s">
        <v>1309</v>
      </c>
      <c r="E990" s="1425" t="s">
        <v>1407</v>
      </c>
      <c r="F990" s="1425" t="s">
        <v>796</v>
      </c>
      <c r="G990" s="1425" t="s">
        <v>115</v>
      </c>
      <c r="H990" s="1425" t="s">
        <v>1264</v>
      </c>
      <c r="I990" s="1425"/>
      <c r="J990" s="1425" t="s">
        <v>2915</v>
      </c>
    </row>
    <row r="991" spans="1:10" ht="12.75">
      <c r="A991" s="1425" t="s">
        <v>1360</v>
      </c>
      <c r="B991" s="1425" t="s">
        <v>1320</v>
      </c>
      <c r="C991" s="1425" t="s">
        <v>390</v>
      </c>
      <c r="D991" s="1425" t="s">
        <v>1309</v>
      </c>
      <c r="E991" s="1425" t="s">
        <v>1407</v>
      </c>
      <c r="F991" s="1425" t="s">
        <v>796</v>
      </c>
      <c r="G991" s="1425" t="s">
        <v>115</v>
      </c>
      <c r="H991" s="1425" t="s">
        <v>1265</v>
      </c>
      <c r="I991" s="1425"/>
      <c r="J991" s="1425" t="s">
        <v>2915</v>
      </c>
    </row>
    <row r="992" spans="1:10" ht="12.75">
      <c r="A992" s="1425" t="s">
        <v>1360</v>
      </c>
      <c r="B992" s="1425" t="s">
        <v>1320</v>
      </c>
      <c r="C992" s="1425" t="s">
        <v>390</v>
      </c>
      <c r="D992" s="1425" t="s">
        <v>1309</v>
      </c>
      <c r="E992" s="1425" t="s">
        <v>1407</v>
      </c>
      <c r="F992" s="1425" t="s">
        <v>796</v>
      </c>
      <c r="G992" s="1425" t="s">
        <v>115</v>
      </c>
      <c r="H992" s="1425" t="s">
        <v>1266</v>
      </c>
      <c r="I992" s="1425"/>
      <c r="J992" s="1425" t="s">
        <v>2915</v>
      </c>
    </row>
    <row r="993" spans="1:10" ht="12.75">
      <c r="A993" s="1425" t="s">
        <v>1360</v>
      </c>
      <c r="B993" s="1425" t="s">
        <v>1320</v>
      </c>
      <c r="C993" s="1425" t="s">
        <v>390</v>
      </c>
      <c r="D993" s="1425" t="s">
        <v>1309</v>
      </c>
      <c r="E993" s="1425" t="s">
        <v>1407</v>
      </c>
      <c r="F993" s="1425" t="s">
        <v>796</v>
      </c>
      <c r="G993" s="1425" t="s">
        <v>115</v>
      </c>
      <c r="H993" s="1425" t="s">
        <v>1267</v>
      </c>
      <c r="I993" s="1425"/>
      <c r="J993" s="1425" t="s">
        <v>2915</v>
      </c>
    </row>
    <row r="994" spans="1:10" ht="12.75">
      <c r="A994" s="1425" t="s">
        <v>1360</v>
      </c>
      <c r="B994" s="1425" t="s">
        <v>1320</v>
      </c>
      <c r="C994" s="1425" t="s">
        <v>390</v>
      </c>
      <c r="D994" s="1425" t="s">
        <v>1309</v>
      </c>
      <c r="E994" s="1425" t="s">
        <v>1407</v>
      </c>
      <c r="F994" s="1425" t="s">
        <v>796</v>
      </c>
      <c r="G994" s="1425" t="s">
        <v>116</v>
      </c>
      <c r="H994" s="1425" t="s">
        <v>1263</v>
      </c>
      <c r="I994" s="1425"/>
      <c r="J994" s="1425" t="s">
        <v>2915</v>
      </c>
    </row>
    <row r="995" spans="1:10" ht="12.75">
      <c r="A995" s="1425" t="s">
        <v>1360</v>
      </c>
      <c r="B995" s="1425" t="s">
        <v>1320</v>
      </c>
      <c r="C995" s="1425" t="s">
        <v>390</v>
      </c>
      <c r="D995" s="1425" t="s">
        <v>1309</v>
      </c>
      <c r="E995" s="1425" t="s">
        <v>1407</v>
      </c>
      <c r="F995" s="1425" t="s">
        <v>796</v>
      </c>
      <c r="G995" s="1425" t="s">
        <v>116</v>
      </c>
      <c r="H995" s="1425" t="s">
        <v>1264</v>
      </c>
      <c r="I995" s="1425"/>
      <c r="J995" s="1425" t="s">
        <v>2915</v>
      </c>
    </row>
    <row r="996" spans="1:10" ht="12.75">
      <c r="A996" s="1425" t="s">
        <v>1360</v>
      </c>
      <c r="B996" s="1425" t="s">
        <v>1320</v>
      </c>
      <c r="C996" s="1425" t="s">
        <v>390</v>
      </c>
      <c r="D996" s="1425" t="s">
        <v>1309</v>
      </c>
      <c r="E996" s="1425" t="s">
        <v>1407</v>
      </c>
      <c r="F996" s="1425" t="s">
        <v>796</v>
      </c>
      <c r="G996" s="1425" t="s">
        <v>116</v>
      </c>
      <c r="H996" s="1425" t="s">
        <v>1265</v>
      </c>
      <c r="I996" s="1425"/>
      <c r="J996" s="1425" t="s">
        <v>2915</v>
      </c>
    </row>
    <row r="997" spans="1:10" ht="12.75">
      <c r="A997" s="1425" t="s">
        <v>1360</v>
      </c>
      <c r="B997" s="1425" t="s">
        <v>1320</v>
      </c>
      <c r="C997" s="1425" t="s">
        <v>390</v>
      </c>
      <c r="D997" s="1425" t="s">
        <v>1309</v>
      </c>
      <c r="E997" s="1425" t="s">
        <v>1407</v>
      </c>
      <c r="F997" s="1425" t="s">
        <v>796</v>
      </c>
      <c r="G997" s="1425" t="s">
        <v>116</v>
      </c>
      <c r="H997" s="1425" t="s">
        <v>1266</v>
      </c>
      <c r="I997" s="1425"/>
      <c r="J997" s="1425" t="s">
        <v>2915</v>
      </c>
    </row>
    <row r="998" spans="1:10" ht="12.75">
      <c r="A998" s="1425" t="s">
        <v>1360</v>
      </c>
      <c r="B998" s="1425" t="s">
        <v>1320</v>
      </c>
      <c r="C998" s="1425" t="s">
        <v>390</v>
      </c>
      <c r="D998" s="1425" t="s">
        <v>1309</v>
      </c>
      <c r="E998" s="1425" t="s">
        <v>1407</v>
      </c>
      <c r="F998" s="1425" t="s">
        <v>796</v>
      </c>
      <c r="G998" s="1425" t="s">
        <v>116</v>
      </c>
      <c r="H998" s="1425" t="s">
        <v>1267</v>
      </c>
      <c r="I998" s="1425"/>
      <c r="J998" s="1425" t="s">
        <v>2915</v>
      </c>
    </row>
    <row r="999" spans="1:10" ht="12.75">
      <c r="A999" s="1425" t="s">
        <v>1360</v>
      </c>
      <c r="B999" s="1425" t="s">
        <v>1320</v>
      </c>
      <c r="C999" s="1425" t="s">
        <v>390</v>
      </c>
      <c r="D999" s="1425" t="s">
        <v>1309</v>
      </c>
      <c r="E999" s="1425" t="s">
        <v>1407</v>
      </c>
      <c r="F999" s="1425" t="s">
        <v>1328</v>
      </c>
      <c r="G999" s="1425" t="s">
        <v>1256</v>
      </c>
      <c r="H999" s="1425" t="s">
        <v>1329</v>
      </c>
      <c r="I999" s="1425"/>
      <c r="J999" s="1425" t="s">
        <v>2915</v>
      </c>
    </row>
    <row r="1000" spans="1:10" ht="12.75">
      <c r="A1000" s="1425" t="s">
        <v>1360</v>
      </c>
      <c r="B1000" s="1425" t="s">
        <v>1320</v>
      </c>
      <c r="C1000" s="1425" t="s">
        <v>390</v>
      </c>
      <c r="D1000" s="1425" t="s">
        <v>1309</v>
      </c>
      <c r="E1000" s="1425" t="s">
        <v>1407</v>
      </c>
      <c r="F1000" s="1425" t="s">
        <v>1328</v>
      </c>
      <c r="G1000" s="1425" t="s">
        <v>1256</v>
      </c>
      <c r="H1000" s="1425" t="s">
        <v>1330</v>
      </c>
      <c r="I1000" s="1425"/>
      <c r="J1000" s="1425" t="s">
        <v>2915</v>
      </c>
    </row>
    <row r="1001" spans="1:10" ht="12.75">
      <c r="A1001" s="1425" t="s">
        <v>1360</v>
      </c>
      <c r="B1001" s="1425" t="s">
        <v>1320</v>
      </c>
      <c r="C1001" s="1425" t="s">
        <v>390</v>
      </c>
      <c r="D1001" s="1425" t="s">
        <v>1309</v>
      </c>
      <c r="E1001" s="1425" t="s">
        <v>1407</v>
      </c>
      <c r="F1001" s="1425" t="s">
        <v>1328</v>
      </c>
      <c r="G1001" s="1425" t="s">
        <v>1256</v>
      </c>
      <c r="H1001" s="1425" t="s">
        <v>1331</v>
      </c>
      <c r="I1001" s="1425"/>
      <c r="J1001" s="1425" t="s">
        <v>2915</v>
      </c>
    </row>
    <row r="1002" spans="1:10" ht="12.75">
      <c r="A1002" s="1425" t="s">
        <v>1360</v>
      </c>
      <c r="B1002" s="1425" t="s">
        <v>1320</v>
      </c>
      <c r="C1002" s="1425" t="s">
        <v>390</v>
      </c>
      <c r="D1002" s="1425" t="s">
        <v>1309</v>
      </c>
      <c r="E1002" s="1425" t="s">
        <v>1407</v>
      </c>
      <c r="F1002" s="1425" t="s">
        <v>1328</v>
      </c>
      <c r="G1002" s="1425" t="s">
        <v>115</v>
      </c>
      <c r="H1002" s="1425" t="s">
        <v>1329</v>
      </c>
      <c r="I1002" s="1425"/>
      <c r="J1002" s="1425" t="s">
        <v>2915</v>
      </c>
    </row>
    <row r="1003" spans="1:10" ht="12.75">
      <c r="A1003" s="1425" t="s">
        <v>1360</v>
      </c>
      <c r="B1003" s="1425" t="s">
        <v>1320</v>
      </c>
      <c r="C1003" s="1425" t="s">
        <v>390</v>
      </c>
      <c r="D1003" s="1425" t="s">
        <v>1309</v>
      </c>
      <c r="E1003" s="1425" t="s">
        <v>1407</v>
      </c>
      <c r="F1003" s="1425" t="s">
        <v>1328</v>
      </c>
      <c r="G1003" s="1425" t="s">
        <v>115</v>
      </c>
      <c r="H1003" s="1425" t="s">
        <v>1330</v>
      </c>
      <c r="I1003" s="1425"/>
      <c r="J1003" s="1425" t="s">
        <v>2915</v>
      </c>
    </row>
    <row r="1004" spans="1:10" ht="12.75">
      <c r="A1004" s="1425" t="s">
        <v>1360</v>
      </c>
      <c r="B1004" s="1425" t="s">
        <v>1320</v>
      </c>
      <c r="C1004" s="1425" t="s">
        <v>390</v>
      </c>
      <c r="D1004" s="1425" t="s">
        <v>1309</v>
      </c>
      <c r="E1004" s="1425" t="s">
        <v>1407</v>
      </c>
      <c r="F1004" s="1425" t="s">
        <v>1328</v>
      </c>
      <c r="G1004" s="1425" t="s">
        <v>115</v>
      </c>
      <c r="H1004" s="1425" t="s">
        <v>1331</v>
      </c>
      <c r="I1004" s="1425"/>
      <c r="J1004" s="1425" t="s">
        <v>2915</v>
      </c>
    </row>
    <row r="1005" spans="1:10" ht="12.75">
      <c r="A1005" s="1425" t="s">
        <v>1360</v>
      </c>
      <c r="B1005" s="1425" t="s">
        <v>1320</v>
      </c>
      <c r="C1005" s="1425" t="s">
        <v>390</v>
      </c>
      <c r="D1005" s="1425" t="s">
        <v>1309</v>
      </c>
      <c r="E1005" s="1425" t="s">
        <v>1407</v>
      </c>
      <c r="F1005" s="1425" t="s">
        <v>1328</v>
      </c>
      <c r="G1005" s="1425" t="s">
        <v>116</v>
      </c>
      <c r="H1005" s="1425" t="s">
        <v>1331</v>
      </c>
      <c r="I1005" s="1425"/>
      <c r="J1005" s="1425" t="s">
        <v>2915</v>
      </c>
    </row>
    <row r="1006" spans="1:10" ht="12.75">
      <c r="A1006" s="1425" t="s">
        <v>1360</v>
      </c>
      <c r="B1006" s="1425" t="s">
        <v>1338</v>
      </c>
      <c r="C1006" s="1425" t="s">
        <v>403</v>
      </c>
      <c r="D1006" s="1425" t="s">
        <v>809</v>
      </c>
      <c r="E1006" s="1425" t="s">
        <v>2814</v>
      </c>
      <c r="F1006" s="1425" t="s">
        <v>796</v>
      </c>
      <c r="G1006" s="1425" t="s">
        <v>116</v>
      </c>
      <c r="H1006" s="1425" t="s">
        <v>1265</v>
      </c>
      <c r="I1006" s="1425"/>
      <c r="J1006" s="1425" t="s">
        <v>2915</v>
      </c>
    </row>
    <row r="1007" spans="1:10" ht="12.75">
      <c r="A1007" s="1425" t="s">
        <v>1360</v>
      </c>
      <c r="B1007" s="1425" t="s">
        <v>1338</v>
      </c>
      <c r="C1007" s="1425" t="s">
        <v>403</v>
      </c>
      <c r="D1007" s="1425" t="s">
        <v>809</v>
      </c>
      <c r="E1007" s="1425" t="s">
        <v>2814</v>
      </c>
      <c r="F1007" s="1425" t="s">
        <v>796</v>
      </c>
      <c r="G1007" s="1425" t="s">
        <v>116</v>
      </c>
      <c r="H1007" s="1425" t="s">
        <v>1267</v>
      </c>
      <c r="I1007" s="1425"/>
      <c r="J1007" s="1425" t="s">
        <v>2915</v>
      </c>
    </row>
    <row r="1008" spans="1:10" ht="12.75">
      <c r="A1008" s="1425" t="s">
        <v>1360</v>
      </c>
      <c r="B1008" s="1425" t="s">
        <v>403</v>
      </c>
      <c r="C1008" s="1425" t="s">
        <v>403</v>
      </c>
      <c r="D1008" s="1425" t="s">
        <v>809</v>
      </c>
      <c r="E1008" s="1425" t="s">
        <v>1409</v>
      </c>
      <c r="F1008" s="1425" t="s">
        <v>796</v>
      </c>
      <c r="G1008" s="1425" t="s">
        <v>116</v>
      </c>
      <c r="H1008" s="1425" t="s">
        <v>1265</v>
      </c>
      <c r="I1008" s="1425"/>
      <c r="J1008" s="1425" t="s">
        <v>2915</v>
      </c>
    </row>
    <row r="1009" spans="1:10" ht="12.75">
      <c r="A1009" s="1425" t="s">
        <v>1360</v>
      </c>
      <c r="B1009" s="1425" t="s">
        <v>403</v>
      </c>
      <c r="C1009" s="1425" t="s">
        <v>403</v>
      </c>
      <c r="D1009" s="1425" t="s">
        <v>809</v>
      </c>
      <c r="E1009" s="1425" t="s">
        <v>1409</v>
      </c>
      <c r="F1009" s="1425" t="s">
        <v>796</v>
      </c>
      <c r="G1009" s="1425" t="s">
        <v>116</v>
      </c>
      <c r="H1009" s="1425" t="s">
        <v>1267</v>
      </c>
      <c r="I1009" s="1425"/>
      <c r="J1009" s="1425" t="s">
        <v>2915</v>
      </c>
    </row>
    <row r="1010" spans="1:10" ht="12.75">
      <c r="A1010" s="1425" t="s">
        <v>1360</v>
      </c>
      <c r="B1010" s="1425" t="s">
        <v>634</v>
      </c>
      <c r="C1010" s="1425" t="s">
        <v>475</v>
      </c>
      <c r="D1010" s="1425" t="s">
        <v>1286</v>
      </c>
      <c r="E1010" s="1425" t="s">
        <v>1410</v>
      </c>
      <c r="F1010" s="1425" t="s">
        <v>796</v>
      </c>
      <c r="G1010" s="1425" t="s">
        <v>116</v>
      </c>
      <c r="H1010" s="1425" t="s">
        <v>1263</v>
      </c>
      <c r="I1010" s="1425"/>
      <c r="J1010" s="1425" t="s">
        <v>2915</v>
      </c>
    </row>
    <row r="1011" spans="1:10" ht="12.75">
      <c r="A1011" s="1425" t="s">
        <v>1360</v>
      </c>
      <c r="B1011" s="1425" t="s">
        <v>634</v>
      </c>
      <c r="C1011" s="1425" t="s">
        <v>475</v>
      </c>
      <c r="D1011" s="1425" t="s">
        <v>1286</v>
      </c>
      <c r="E1011" s="1425" t="s">
        <v>1410</v>
      </c>
      <c r="F1011" s="1425" t="s">
        <v>796</v>
      </c>
      <c r="G1011" s="1425" t="s">
        <v>116</v>
      </c>
      <c r="H1011" s="1425" t="s">
        <v>1264</v>
      </c>
      <c r="I1011" s="1425"/>
      <c r="J1011" s="1425" t="s">
        <v>2915</v>
      </c>
    </row>
    <row r="1012" spans="1:10" ht="12.75">
      <c r="A1012" s="1425" t="s">
        <v>1360</v>
      </c>
      <c r="B1012" s="1425" t="s">
        <v>634</v>
      </c>
      <c r="C1012" s="1425" t="s">
        <v>475</v>
      </c>
      <c r="D1012" s="1425" t="s">
        <v>1286</v>
      </c>
      <c r="E1012" s="1425" t="s">
        <v>1410</v>
      </c>
      <c r="F1012" s="1425" t="s">
        <v>796</v>
      </c>
      <c r="G1012" s="1425" t="s">
        <v>116</v>
      </c>
      <c r="H1012" s="1425" t="s">
        <v>1265</v>
      </c>
      <c r="I1012" s="1425"/>
      <c r="J1012" s="1425" t="s">
        <v>2915</v>
      </c>
    </row>
    <row r="1013" spans="1:10" ht="12.75">
      <c r="A1013" s="1425" t="s">
        <v>1360</v>
      </c>
      <c r="B1013" s="1425" t="s">
        <v>634</v>
      </c>
      <c r="C1013" s="1425" t="s">
        <v>475</v>
      </c>
      <c r="D1013" s="1425" t="s">
        <v>1286</v>
      </c>
      <c r="E1013" s="1425" t="s">
        <v>1410</v>
      </c>
      <c r="F1013" s="1425" t="s">
        <v>796</v>
      </c>
      <c r="G1013" s="1425" t="s">
        <v>116</v>
      </c>
      <c r="H1013" s="1425" t="s">
        <v>1266</v>
      </c>
      <c r="I1013" s="1425"/>
      <c r="J1013" s="1425" t="s">
        <v>2915</v>
      </c>
    </row>
    <row r="1014" spans="1:10" ht="12.75">
      <c r="A1014" s="1425" t="s">
        <v>1360</v>
      </c>
      <c r="B1014" s="1425" t="s">
        <v>634</v>
      </c>
      <c r="C1014" s="1425" t="s">
        <v>475</v>
      </c>
      <c r="D1014" s="1425" t="s">
        <v>1286</v>
      </c>
      <c r="E1014" s="1425" t="s">
        <v>1410</v>
      </c>
      <c r="F1014" s="1425" t="s">
        <v>796</v>
      </c>
      <c r="G1014" s="1425" t="s">
        <v>116</v>
      </c>
      <c r="H1014" s="1425" t="s">
        <v>1267</v>
      </c>
      <c r="I1014" s="1425"/>
      <c r="J1014" s="1425" t="s">
        <v>2915</v>
      </c>
    </row>
    <row r="1015" spans="1:10" ht="12.75">
      <c r="A1015" s="1425" t="s">
        <v>1360</v>
      </c>
      <c r="B1015" s="1425" t="s">
        <v>634</v>
      </c>
      <c r="C1015" s="1425" t="s">
        <v>475</v>
      </c>
      <c r="D1015" s="1425" t="s">
        <v>1286</v>
      </c>
      <c r="E1015" s="1425" t="s">
        <v>1410</v>
      </c>
      <c r="F1015" s="1425" t="s">
        <v>1328</v>
      </c>
      <c r="G1015" s="1425" t="s">
        <v>116</v>
      </c>
      <c r="H1015" s="1425" t="s">
        <v>1329</v>
      </c>
      <c r="I1015" s="1425"/>
      <c r="J1015" s="1425" t="s">
        <v>2915</v>
      </c>
    </row>
    <row r="1016" spans="1:10" ht="12.75">
      <c r="A1016" s="1425" t="s">
        <v>1360</v>
      </c>
      <c r="B1016" s="1425" t="s">
        <v>634</v>
      </c>
      <c r="C1016" s="1425" t="s">
        <v>475</v>
      </c>
      <c r="D1016" s="1425" t="s">
        <v>1286</v>
      </c>
      <c r="E1016" s="1425" t="s">
        <v>1410</v>
      </c>
      <c r="F1016" s="1425" t="s">
        <v>1328</v>
      </c>
      <c r="G1016" s="1425" t="s">
        <v>116</v>
      </c>
      <c r="H1016" s="1425" t="s">
        <v>1330</v>
      </c>
      <c r="I1016" s="1425"/>
      <c r="J1016" s="1425" t="s">
        <v>2915</v>
      </c>
    </row>
    <row r="1017" spans="1:10" ht="12.75">
      <c r="A1017" s="1425" t="s">
        <v>1360</v>
      </c>
      <c r="B1017" s="1425" t="s">
        <v>634</v>
      </c>
      <c r="C1017" s="1425" t="s">
        <v>475</v>
      </c>
      <c r="D1017" s="1425" t="s">
        <v>1286</v>
      </c>
      <c r="E1017" s="1425" t="s">
        <v>1410</v>
      </c>
      <c r="F1017" s="1425" t="s">
        <v>1328</v>
      </c>
      <c r="G1017" s="1425" t="s">
        <v>116</v>
      </c>
      <c r="H1017" s="1425" t="s">
        <v>1331</v>
      </c>
      <c r="I1017" s="1425"/>
      <c r="J1017" s="1425" t="s">
        <v>2915</v>
      </c>
    </row>
    <row r="1018" spans="1:10" ht="12.75">
      <c r="A1018" s="1425" t="s">
        <v>1360</v>
      </c>
      <c r="B1018" s="1425" t="s">
        <v>781</v>
      </c>
      <c r="C1018" s="1425" t="s">
        <v>390</v>
      </c>
      <c r="D1018" s="1425" t="s">
        <v>549</v>
      </c>
      <c r="E1018" s="1425" t="s">
        <v>1411</v>
      </c>
      <c r="F1018" s="1425" t="s">
        <v>796</v>
      </c>
      <c r="G1018" s="1425" t="s">
        <v>114</v>
      </c>
      <c r="H1018" s="1425" t="s">
        <v>1264</v>
      </c>
      <c r="I1018" s="1425"/>
      <c r="J1018" s="1425" t="s">
        <v>2915</v>
      </c>
    </row>
    <row r="1019" spans="1:10" ht="12.75">
      <c r="A1019" s="1425" t="s">
        <v>1360</v>
      </c>
      <c r="B1019" s="1425" t="s">
        <v>781</v>
      </c>
      <c r="C1019" s="1425" t="s">
        <v>390</v>
      </c>
      <c r="D1019" s="1425" t="s">
        <v>549</v>
      </c>
      <c r="E1019" s="1425" t="s">
        <v>1411</v>
      </c>
      <c r="F1019" s="1425" t="s">
        <v>796</v>
      </c>
      <c r="G1019" s="1425" t="s">
        <v>114</v>
      </c>
      <c r="H1019" s="1425" t="s">
        <v>1265</v>
      </c>
      <c r="I1019" s="1425"/>
      <c r="J1019" s="1425" t="s">
        <v>2915</v>
      </c>
    </row>
    <row r="1020" spans="1:10" ht="12.75">
      <c r="A1020" s="1425" t="s">
        <v>1360</v>
      </c>
      <c r="B1020" s="1425" t="s">
        <v>781</v>
      </c>
      <c r="C1020" s="1425" t="s">
        <v>390</v>
      </c>
      <c r="D1020" s="1425" t="s">
        <v>549</v>
      </c>
      <c r="E1020" s="1425" t="s">
        <v>1411</v>
      </c>
      <c r="F1020" s="1425" t="s">
        <v>796</v>
      </c>
      <c r="G1020" s="1425" t="s">
        <v>114</v>
      </c>
      <c r="H1020" s="1425" t="s">
        <v>1266</v>
      </c>
      <c r="I1020" s="1425"/>
      <c r="J1020" s="1425" t="s">
        <v>2915</v>
      </c>
    </row>
    <row r="1021" spans="1:10" ht="12.75">
      <c r="A1021" s="1425" t="s">
        <v>1360</v>
      </c>
      <c r="B1021" s="1425" t="s">
        <v>781</v>
      </c>
      <c r="C1021" s="1425" t="s">
        <v>390</v>
      </c>
      <c r="D1021" s="1425" t="s">
        <v>549</v>
      </c>
      <c r="E1021" s="1425" t="s">
        <v>1411</v>
      </c>
      <c r="F1021" s="1425" t="s">
        <v>796</v>
      </c>
      <c r="G1021" s="1425" t="s">
        <v>114</v>
      </c>
      <c r="H1021" s="1425" t="s">
        <v>1267</v>
      </c>
      <c r="I1021" s="1425"/>
      <c r="J1021" s="1425" t="s">
        <v>2915</v>
      </c>
    </row>
    <row r="1022" spans="1:10" ht="12.75">
      <c r="A1022" s="1425" t="s">
        <v>1360</v>
      </c>
      <c r="B1022" s="1425" t="s">
        <v>781</v>
      </c>
      <c r="C1022" s="1425" t="s">
        <v>390</v>
      </c>
      <c r="D1022" s="1425" t="s">
        <v>549</v>
      </c>
      <c r="E1022" s="1425" t="s">
        <v>1411</v>
      </c>
      <c r="F1022" s="1425" t="s">
        <v>796</v>
      </c>
      <c r="G1022" s="1425" t="s">
        <v>1256</v>
      </c>
      <c r="H1022" s="1425" t="s">
        <v>1263</v>
      </c>
      <c r="I1022" s="1425"/>
      <c r="J1022" s="1425" t="s">
        <v>2915</v>
      </c>
    </row>
    <row r="1023" spans="1:10" ht="12.75">
      <c r="A1023" s="1425" t="s">
        <v>1360</v>
      </c>
      <c r="B1023" s="1425" t="s">
        <v>781</v>
      </c>
      <c r="C1023" s="1425" t="s">
        <v>390</v>
      </c>
      <c r="D1023" s="1425" t="s">
        <v>549</v>
      </c>
      <c r="E1023" s="1425" t="s">
        <v>1411</v>
      </c>
      <c r="F1023" s="1425" t="s">
        <v>796</v>
      </c>
      <c r="G1023" s="1425" t="s">
        <v>1256</v>
      </c>
      <c r="H1023" s="1425" t="s">
        <v>1264</v>
      </c>
      <c r="I1023" s="1425"/>
      <c r="J1023" s="1425" t="s">
        <v>2915</v>
      </c>
    </row>
    <row r="1024" spans="1:10" ht="12.75">
      <c r="A1024" s="1425" t="s">
        <v>1360</v>
      </c>
      <c r="B1024" s="1425" t="s">
        <v>781</v>
      </c>
      <c r="C1024" s="1425" t="s">
        <v>390</v>
      </c>
      <c r="D1024" s="1425" t="s">
        <v>549</v>
      </c>
      <c r="E1024" s="1425" t="s">
        <v>1411</v>
      </c>
      <c r="F1024" s="1425" t="s">
        <v>796</v>
      </c>
      <c r="G1024" s="1425" t="s">
        <v>1256</v>
      </c>
      <c r="H1024" s="1425" t="s">
        <v>1265</v>
      </c>
      <c r="I1024" s="1425"/>
      <c r="J1024" s="1425" t="s">
        <v>2915</v>
      </c>
    </row>
    <row r="1025" spans="1:10" ht="12.75">
      <c r="A1025" s="1425" t="s">
        <v>1360</v>
      </c>
      <c r="B1025" s="1425" t="s">
        <v>781</v>
      </c>
      <c r="C1025" s="1425" t="s">
        <v>390</v>
      </c>
      <c r="D1025" s="1425" t="s">
        <v>549</v>
      </c>
      <c r="E1025" s="1425" t="s">
        <v>1411</v>
      </c>
      <c r="F1025" s="1425" t="s">
        <v>796</v>
      </c>
      <c r="G1025" s="1425" t="s">
        <v>1256</v>
      </c>
      <c r="H1025" s="1425" t="s">
        <v>1266</v>
      </c>
      <c r="I1025" s="1425"/>
      <c r="J1025" s="1425" t="s">
        <v>2915</v>
      </c>
    </row>
    <row r="1026" spans="1:10" ht="12.75">
      <c r="A1026" s="1425" t="s">
        <v>1360</v>
      </c>
      <c r="B1026" s="1425" t="s">
        <v>781</v>
      </c>
      <c r="C1026" s="1425" t="s">
        <v>390</v>
      </c>
      <c r="D1026" s="1425" t="s">
        <v>549</v>
      </c>
      <c r="E1026" s="1425" t="s">
        <v>1411</v>
      </c>
      <c r="F1026" s="1425" t="s">
        <v>796</v>
      </c>
      <c r="G1026" s="1425" t="s">
        <v>1256</v>
      </c>
      <c r="H1026" s="1425" t="s">
        <v>1267</v>
      </c>
      <c r="I1026" s="1425"/>
      <c r="J1026" s="1425" t="s">
        <v>2915</v>
      </c>
    </row>
    <row r="1027" spans="1:10" ht="12.75">
      <c r="A1027" s="1425" t="s">
        <v>1360</v>
      </c>
      <c r="B1027" s="1425" t="s">
        <v>781</v>
      </c>
      <c r="C1027" s="1425" t="s">
        <v>390</v>
      </c>
      <c r="D1027" s="1425" t="s">
        <v>549</v>
      </c>
      <c r="E1027" s="1425" t="s">
        <v>1411</v>
      </c>
      <c r="F1027" s="1425" t="s">
        <v>796</v>
      </c>
      <c r="G1027" s="1425" t="s">
        <v>115</v>
      </c>
      <c r="H1027" s="1425" t="s">
        <v>1263</v>
      </c>
      <c r="I1027" s="1425"/>
      <c r="J1027" s="1425" t="s">
        <v>2915</v>
      </c>
    </row>
    <row r="1028" spans="1:10" ht="12.75">
      <c r="A1028" s="1425" t="s">
        <v>1360</v>
      </c>
      <c r="B1028" s="1425" t="s">
        <v>781</v>
      </c>
      <c r="C1028" s="1425" t="s">
        <v>390</v>
      </c>
      <c r="D1028" s="1425" t="s">
        <v>549</v>
      </c>
      <c r="E1028" s="1425" t="s">
        <v>1411</v>
      </c>
      <c r="F1028" s="1425" t="s">
        <v>796</v>
      </c>
      <c r="G1028" s="1425" t="s">
        <v>115</v>
      </c>
      <c r="H1028" s="1425" t="s">
        <v>1264</v>
      </c>
      <c r="I1028" s="1425"/>
      <c r="J1028" s="1425" t="s">
        <v>2915</v>
      </c>
    </row>
    <row r="1029" spans="1:10" ht="12.75">
      <c r="A1029" s="1425" t="s">
        <v>1360</v>
      </c>
      <c r="B1029" s="1425" t="s">
        <v>781</v>
      </c>
      <c r="C1029" s="1425" t="s">
        <v>390</v>
      </c>
      <c r="D1029" s="1425" t="s">
        <v>549</v>
      </c>
      <c r="E1029" s="1425" t="s">
        <v>1411</v>
      </c>
      <c r="F1029" s="1425" t="s">
        <v>796</v>
      </c>
      <c r="G1029" s="1425" t="s">
        <v>115</v>
      </c>
      <c r="H1029" s="1425" t="s">
        <v>1265</v>
      </c>
      <c r="I1029" s="1425"/>
      <c r="J1029" s="1425" t="s">
        <v>2915</v>
      </c>
    </row>
    <row r="1030" spans="1:10" ht="12.75">
      <c r="A1030" s="1425" t="s">
        <v>1360</v>
      </c>
      <c r="B1030" s="1425" t="s">
        <v>781</v>
      </c>
      <c r="C1030" s="1425" t="s">
        <v>390</v>
      </c>
      <c r="D1030" s="1425" t="s">
        <v>549</v>
      </c>
      <c r="E1030" s="1425" t="s">
        <v>1411</v>
      </c>
      <c r="F1030" s="1425" t="s">
        <v>796</v>
      </c>
      <c r="G1030" s="1425" t="s">
        <v>115</v>
      </c>
      <c r="H1030" s="1425" t="s">
        <v>1266</v>
      </c>
      <c r="I1030" s="1425"/>
      <c r="J1030" s="1425" t="s">
        <v>2915</v>
      </c>
    </row>
    <row r="1031" spans="1:10" ht="12.75">
      <c r="A1031" s="1425" t="s">
        <v>1360</v>
      </c>
      <c r="B1031" s="1425" t="s">
        <v>781</v>
      </c>
      <c r="C1031" s="1425" t="s">
        <v>390</v>
      </c>
      <c r="D1031" s="1425" t="s">
        <v>549</v>
      </c>
      <c r="E1031" s="1425" t="s">
        <v>1411</v>
      </c>
      <c r="F1031" s="1425" t="s">
        <v>796</v>
      </c>
      <c r="G1031" s="1425" t="s">
        <v>115</v>
      </c>
      <c r="H1031" s="1425" t="s">
        <v>1267</v>
      </c>
      <c r="I1031" s="1425"/>
      <c r="J1031" s="1425" t="s">
        <v>2915</v>
      </c>
    </row>
    <row r="1032" spans="1:10" ht="12.75">
      <c r="A1032" s="1425" t="s">
        <v>1360</v>
      </c>
      <c r="B1032" s="1425" t="s">
        <v>781</v>
      </c>
      <c r="C1032" s="1425" t="s">
        <v>390</v>
      </c>
      <c r="D1032" s="1425" t="s">
        <v>549</v>
      </c>
      <c r="E1032" s="1425" t="s">
        <v>1411</v>
      </c>
      <c r="F1032" s="1425" t="s">
        <v>1328</v>
      </c>
      <c r="G1032" s="1425" t="s">
        <v>114</v>
      </c>
      <c r="H1032" s="1425" t="s">
        <v>1331</v>
      </c>
      <c r="I1032" s="1425"/>
      <c r="J1032" s="1425" t="s">
        <v>2915</v>
      </c>
    </row>
    <row r="1033" spans="1:10" ht="12.75">
      <c r="A1033" s="1425" t="s">
        <v>1360</v>
      </c>
      <c r="B1033" s="1425" t="s">
        <v>781</v>
      </c>
      <c r="C1033" s="1425" t="s">
        <v>390</v>
      </c>
      <c r="D1033" s="1425" t="s">
        <v>549</v>
      </c>
      <c r="E1033" s="1425" t="s">
        <v>1411</v>
      </c>
      <c r="F1033" s="1425" t="s">
        <v>1328</v>
      </c>
      <c r="G1033" s="1425" t="s">
        <v>1256</v>
      </c>
      <c r="H1033" s="1425" t="s">
        <v>1329</v>
      </c>
      <c r="I1033" s="1425"/>
      <c r="J1033" s="1425" t="s">
        <v>2915</v>
      </c>
    </row>
    <row r="1034" spans="1:10" ht="12.75">
      <c r="A1034" s="1425" t="s">
        <v>1360</v>
      </c>
      <c r="B1034" s="1425" t="s">
        <v>781</v>
      </c>
      <c r="C1034" s="1425" t="s">
        <v>390</v>
      </c>
      <c r="D1034" s="1425" t="s">
        <v>549</v>
      </c>
      <c r="E1034" s="1425" t="s">
        <v>1411</v>
      </c>
      <c r="F1034" s="1425" t="s">
        <v>1328</v>
      </c>
      <c r="G1034" s="1425" t="s">
        <v>1256</v>
      </c>
      <c r="H1034" s="1425" t="s">
        <v>1330</v>
      </c>
      <c r="I1034" s="1425"/>
      <c r="J1034" s="1425" t="s">
        <v>2915</v>
      </c>
    </row>
    <row r="1035" spans="1:10" ht="12.75">
      <c r="A1035" s="1425" t="s">
        <v>1360</v>
      </c>
      <c r="B1035" s="1425" t="s">
        <v>781</v>
      </c>
      <c r="C1035" s="1425" t="s">
        <v>390</v>
      </c>
      <c r="D1035" s="1425" t="s">
        <v>549</v>
      </c>
      <c r="E1035" s="1425" t="s">
        <v>1411</v>
      </c>
      <c r="F1035" s="1425" t="s">
        <v>1328</v>
      </c>
      <c r="G1035" s="1425" t="s">
        <v>1256</v>
      </c>
      <c r="H1035" s="1425" t="s">
        <v>1331</v>
      </c>
      <c r="I1035" s="1425"/>
      <c r="J1035" s="1425" t="s">
        <v>2915</v>
      </c>
    </row>
    <row r="1036" spans="1:10" ht="12.75">
      <c r="A1036" s="1425" t="s">
        <v>1360</v>
      </c>
      <c r="B1036" s="1425" t="s">
        <v>781</v>
      </c>
      <c r="C1036" s="1425" t="s">
        <v>390</v>
      </c>
      <c r="D1036" s="1425" t="s">
        <v>549</v>
      </c>
      <c r="E1036" s="1425" t="s">
        <v>1411</v>
      </c>
      <c r="F1036" s="1425" t="s">
        <v>1328</v>
      </c>
      <c r="G1036" s="1425" t="s">
        <v>115</v>
      </c>
      <c r="H1036" s="1425" t="s">
        <v>1329</v>
      </c>
      <c r="I1036" s="1425"/>
      <c r="J1036" s="1425" t="s">
        <v>2915</v>
      </c>
    </row>
    <row r="1037" spans="1:10" ht="12.75">
      <c r="A1037" s="1425" t="s">
        <v>1360</v>
      </c>
      <c r="B1037" s="1425" t="s">
        <v>781</v>
      </c>
      <c r="C1037" s="1425" t="s">
        <v>390</v>
      </c>
      <c r="D1037" s="1425" t="s">
        <v>549</v>
      </c>
      <c r="E1037" s="1425" t="s">
        <v>1411</v>
      </c>
      <c r="F1037" s="1425" t="s">
        <v>1328</v>
      </c>
      <c r="G1037" s="1425" t="s">
        <v>115</v>
      </c>
      <c r="H1037" s="1425" t="s">
        <v>1330</v>
      </c>
      <c r="I1037" s="1425"/>
      <c r="J1037" s="1425" t="s">
        <v>2915</v>
      </c>
    </row>
    <row r="1038" spans="1:10" ht="12.75">
      <c r="A1038" s="1425" t="s">
        <v>1360</v>
      </c>
      <c r="B1038" s="1425" t="s">
        <v>781</v>
      </c>
      <c r="C1038" s="1425" t="s">
        <v>390</v>
      </c>
      <c r="D1038" s="1425" t="s">
        <v>549</v>
      </c>
      <c r="E1038" s="1425" t="s">
        <v>1411</v>
      </c>
      <c r="F1038" s="1425" t="s">
        <v>1328</v>
      </c>
      <c r="G1038" s="1425" t="s">
        <v>115</v>
      </c>
      <c r="H1038" s="1425" t="s">
        <v>1331</v>
      </c>
      <c r="I1038" s="1425"/>
      <c r="J1038" s="1425" t="s">
        <v>2915</v>
      </c>
    </row>
    <row r="1039" spans="1:10" ht="12.75">
      <c r="A1039" s="1425" t="s">
        <v>1360</v>
      </c>
      <c r="B1039" s="1425" t="s">
        <v>781</v>
      </c>
      <c r="C1039" s="1425" t="s">
        <v>390</v>
      </c>
      <c r="D1039" s="1425" t="s">
        <v>549</v>
      </c>
      <c r="E1039" s="1425" t="s">
        <v>1412</v>
      </c>
      <c r="F1039" s="1425" t="s">
        <v>796</v>
      </c>
      <c r="G1039" s="1425" t="s">
        <v>114</v>
      </c>
      <c r="H1039" s="1425" t="s">
        <v>1264</v>
      </c>
      <c r="I1039" s="1425"/>
      <c r="J1039" s="1425" t="s">
        <v>2915</v>
      </c>
    </row>
    <row r="1040" spans="1:10" ht="12.75">
      <c r="A1040" s="1425" t="s">
        <v>1360</v>
      </c>
      <c r="B1040" s="1425" t="s">
        <v>781</v>
      </c>
      <c r="C1040" s="1425" t="s">
        <v>390</v>
      </c>
      <c r="D1040" s="1425" t="s">
        <v>549</v>
      </c>
      <c r="E1040" s="1425" t="s">
        <v>1412</v>
      </c>
      <c r="F1040" s="1425" t="s">
        <v>796</v>
      </c>
      <c r="G1040" s="1425" t="s">
        <v>114</v>
      </c>
      <c r="H1040" s="1425" t="s">
        <v>1265</v>
      </c>
      <c r="I1040" s="1425"/>
      <c r="J1040" s="1425" t="s">
        <v>2915</v>
      </c>
    </row>
    <row r="1041" spans="1:10" ht="12.75">
      <c r="A1041" s="1425" t="s">
        <v>1360</v>
      </c>
      <c r="B1041" s="1425" t="s">
        <v>781</v>
      </c>
      <c r="C1041" s="1425" t="s">
        <v>390</v>
      </c>
      <c r="D1041" s="1425" t="s">
        <v>549</v>
      </c>
      <c r="E1041" s="1425" t="s">
        <v>1412</v>
      </c>
      <c r="F1041" s="1425" t="s">
        <v>796</v>
      </c>
      <c r="G1041" s="1425" t="s">
        <v>114</v>
      </c>
      <c r="H1041" s="1425" t="s">
        <v>1266</v>
      </c>
      <c r="I1041" s="1425"/>
      <c r="J1041" s="1425" t="s">
        <v>2915</v>
      </c>
    </row>
    <row r="1042" spans="1:10" ht="12.75">
      <c r="A1042" s="1425" t="s">
        <v>1360</v>
      </c>
      <c r="B1042" s="1425" t="s">
        <v>781</v>
      </c>
      <c r="C1042" s="1425" t="s">
        <v>390</v>
      </c>
      <c r="D1042" s="1425" t="s">
        <v>549</v>
      </c>
      <c r="E1042" s="1425" t="s">
        <v>1412</v>
      </c>
      <c r="F1042" s="1425" t="s">
        <v>796</v>
      </c>
      <c r="G1042" s="1425" t="s">
        <v>114</v>
      </c>
      <c r="H1042" s="1425" t="s">
        <v>1267</v>
      </c>
      <c r="I1042" s="1425"/>
      <c r="J1042" s="1425" t="s">
        <v>2915</v>
      </c>
    </row>
    <row r="1043" spans="1:10" ht="12.75">
      <c r="A1043" s="1425" t="s">
        <v>1360</v>
      </c>
      <c r="B1043" s="1425" t="s">
        <v>781</v>
      </c>
      <c r="C1043" s="1425" t="s">
        <v>390</v>
      </c>
      <c r="D1043" s="1425" t="s">
        <v>549</v>
      </c>
      <c r="E1043" s="1425" t="s">
        <v>1412</v>
      </c>
      <c r="F1043" s="1425" t="s">
        <v>796</v>
      </c>
      <c r="G1043" s="1425" t="s">
        <v>115</v>
      </c>
      <c r="H1043" s="1425" t="s">
        <v>1263</v>
      </c>
      <c r="I1043" s="1425"/>
      <c r="J1043" s="1425" t="s">
        <v>2915</v>
      </c>
    </row>
    <row r="1044" spans="1:10" ht="12.75">
      <c r="A1044" s="1425" t="s">
        <v>1360</v>
      </c>
      <c r="B1044" s="1425" t="s">
        <v>781</v>
      </c>
      <c r="C1044" s="1425" t="s">
        <v>390</v>
      </c>
      <c r="D1044" s="1425" t="s">
        <v>549</v>
      </c>
      <c r="E1044" s="1425" t="s">
        <v>1412</v>
      </c>
      <c r="F1044" s="1425" t="s">
        <v>796</v>
      </c>
      <c r="G1044" s="1425" t="s">
        <v>115</v>
      </c>
      <c r="H1044" s="1425" t="s">
        <v>1264</v>
      </c>
      <c r="I1044" s="1425"/>
      <c r="J1044" s="1425" t="s">
        <v>2915</v>
      </c>
    </row>
    <row r="1045" spans="1:10" ht="12.75">
      <c r="A1045" s="1425" t="s">
        <v>1360</v>
      </c>
      <c r="B1045" s="1425" t="s">
        <v>781</v>
      </c>
      <c r="C1045" s="1425" t="s">
        <v>390</v>
      </c>
      <c r="D1045" s="1425" t="s">
        <v>549</v>
      </c>
      <c r="E1045" s="1425" t="s">
        <v>1412</v>
      </c>
      <c r="F1045" s="1425" t="s">
        <v>796</v>
      </c>
      <c r="G1045" s="1425" t="s">
        <v>115</v>
      </c>
      <c r="H1045" s="1425" t="s">
        <v>1265</v>
      </c>
      <c r="I1045" s="1425"/>
      <c r="J1045" s="1425" t="s">
        <v>2915</v>
      </c>
    </row>
    <row r="1046" spans="1:10" ht="12.75">
      <c r="A1046" s="1425" t="s">
        <v>1360</v>
      </c>
      <c r="B1046" s="1425" t="s">
        <v>781</v>
      </c>
      <c r="C1046" s="1425" t="s">
        <v>390</v>
      </c>
      <c r="D1046" s="1425" t="s">
        <v>549</v>
      </c>
      <c r="E1046" s="1425" t="s">
        <v>1412</v>
      </c>
      <c r="F1046" s="1425" t="s">
        <v>796</v>
      </c>
      <c r="G1046" s="1425" t="s">
        <v>115</v>
      </c>
      <c r="H1046" s="1425" t="s">
        <v>1266</v>
      </c>
      <c r="I1046" s="1425"/>
      <c r="J1046" s="1425" t="s">
        <v>2915</v>
      </c>
    </row>
    <row r="1047" spans="1:10" ht="12.75">
      <c r="A1047" s="1425" t="s">
        <v>1360</v>
      </c>
      <c r="B1047" s="1425" t="s">
        <v>781</v>
      </c>
      <c r="C1047" s="1425" t="s">
        <v>390</v>
      </c>
      <c r="D1047" s="1425" t="s">
        <v>549</v>
      </c>
      <c r="E1047" s="1425" t="s">
        <v>1412</v>
      </c>
      <c r="F1047" s="1425" t="s">
        <v>796</v>
      </c>
      <c r="G1047" s="1425" t="s">
        <v>115</v>
      </c>
      <c r="H1047" s="1425" t="s">
        <v>1267</v>
      </c>
      <c r="I1047" s="1425"/>
      <c r="J1047" s="1425" t="s">
        <v>2915</v>
      </c>
    </row>
    <row r="1048" spans="1:10" ht="12.75">
      <c r="A1048" s="1425" t="s">
        <v>1360</v>
      </c>
      <c r="B1048" s="1425" t="s">
        <v>781</v>
      </c>
      <c r="C1048" s="1425" t="s">
        <v>390</v>
      </c>
      <c r="D1048" s="1425" t="s">
        <v>549</v>
      </c>
      <c r="E1048" s="1425" t="s">
        <v>1412</v>
      </c>
      <c r="F1048" s="1425" t="s">
        <v>796</v>
      </c>
      <c r="G1048" s="1425" t="s">
        <v>116</v>
      </c>
      <c r="H1048" s="1425" t="s">
        <v>1265</v>
      </c>
      <c r="I1048" s="1425"/>
      <c r="J1048" s="1425" t="s">
        <v>2915</v>
      </c>
    </row>
    <row r="1049" spans="1:10" ht="12.75">
      <c r="A1049" s="1425" t="s">
        <v>1360</v>
      </c>
      <c r="B1049" s="1425" t="s">
        <v>781</v>
      </c>
      <c r="C1049" s="1425" t="s">
        <v>390</v>
      </c>
      <c r="D1049" s="1425" t="s">
        <v>549</v>
      </c>
      <c r="E1049" s="1425" t="s">
        <v>1412</v>
      </c>
      <c r="F1049" s="1425" t="s">
        <v>796</v>
      </c>
      <c r="G1049" s="1425" t="s">
        <v>116</v>
      </c>
      <c r="H1049" s="1425" t="s">
        <v>1267</v>
      </c>
      <c r="I1049" s="1425"/>
      <c r="J1049" s="1425" t="s">
        <v>2915</v>
      </c>
    </row>
    <row r="1050" spans="1:10" ht="12.75">
      <c r="A1050" s="1425" t="s">
        <v>1360</v>
      </c>
      <c r="B1050" s="1425" t="s">
        <v>781</v>
      </c>
      <c r="C1050" s="1425" t="s">
        <v>390</v>
      </c>
      <c r="D1050" s="1425" t="s">
        <v>549</v>
      </c>
      <c r="E1050" s="1425" t="s">
        <v>1412</v>
      </c>
      <c r="F1050" s="1425" t="s">
        <v>1328</v>
      </c>
      <c r="G1050" s="1425" t="s">
        <v>114</v>
      </c>
      <c r="H1050" s="1425" t="s">
        <v>1331</v>
      </c>
      <c r="I1050" s="1425"/>
      <c r="J1050" s="1425" t="s">
        <v>2915</v>
      </c>
    </row>
    <row r="1051" spans="1:10" ht="12.75">
      <c r="A1051" s="1425" t="s">
        <v>1360</v>
      </c>
      <c r="B1051" s="1425" t="s">
        <v>781</v>
      </c>
      <c r="C1051" s="1425" t="s">
        <v>390</v>
      </c>
      <c r="D1051" s="1425" t="s">
        <v>549</v>
      </c>
      <c r="E1051" s="1425" t="s">
        <v>1412</v>
      </c>
      <c r="F1051" s="1425" t="s">
        <v>1328</v>
      </c>
      <c r="G1051" s="1425" t="s">
        <v>115</v>
      </c>
      <c r="H1051" s="1425" t="s">
        <v>1329</v>
      </c>
      <c r="I1051" s="1425"/>
      <c r="J1051" s="1425" t="s">
        <v>2915</v>
      </c>
    </row>
    <row r="1052" spans="1:10" ht="12.75">
      <c r="A1052" s="1425" t="s">
        <v>1360</v>
      </c>
      <c r="B1052" s="1425" t="s">
        <v>781</v>
      </c>
      <c r="C1052" s="1425" t="s">
        <v>390</v>
      </c>
      <c r="D1052" s="1425" t="s">
        <v>549</v>
      </c>
      <c r="E1052" s="1425" t="s">
        <v>1412</v>
      </c>
      <c r="F1052" s="1425" t="s">
        <v>1328</v>
      </c>
      <c r="G1052" s="1425" t="s">
        <v>115</v>
      </c>
      <c r="H1052" s="1425" t="s">
        <v>1330</v>
      </c>
      <c r="I1052" s="1425"/>
      <c r="J1052" s="1425" t="s">
        <v>2915</v>
      </c>
    </row>
    <row r="1053" spans="1:10" ht="12.75">
      <c r="A1053" s="1425" t="s">
        <v>1360</v>
      </c>
      <c r="B1053" s="1425" t="s">
        <v>781</v>
      </c>
      <c r="C1053" s="1425" t="s">
        <v>390</v>
      </c>
      <c r="D1053" s="1425" t="s">
        <v>549</v>
      </c>
      <c r="E1053" s="1425" t="s">
        <v>1412</v>
      </c>
      <c r="F1053" s="1425" t="s">
        <v>1328</v>
      </c>
      <c r="G1053" s="1425" t="s">
        <v>115</v>
      </c>
      <c r="H1053" s="1425" t="s">
        <v>1331</v>
      </c>
      <c r="I1053" s="1425"/>
      <c r="J1053" s="1425" t="s">
        <v>2915</v>
      </c>
    </row>
    <row r="1054" spans="1:10" ht="12.75">
      <c r="A1054" s="1425" t="s">
        <v>1360</v>
      </c>
      <c r="B1054" s="1425" t="s">
        <v>781</v>
      </c>
      <c r="C1054" s="1425" t="s">
        <v>390</v>
      </c>
      <c r="D1054" s="1425" t="s">
        <v>549</v>
      </c>
      <c r="E1054" s="1425" t="s">
        <v>1413</v>
      </c>
      <c r="F1054" s="1425" t="s">
        <v>796</v>
      </c>
      <c r="G1054" s="1425" t="s">
        <v>114</v>
      </c>
      <c r="H1054" s="1425" t="s">
        <v>1264</v>
      </c>
      <c r="I1054" s="1425"/>
      <c r="J1054" s="1425" t="s">
        <v>2915</v>
      </c>
    </row>
    <row r="1055" spans="1:10" ht="12.75">
      <c r="A1055" s="1425" t="s">
        <v>1360</v>
      </c>
      <c r="B1055" s="1425" t="s">
        <v>781</v>
      </c>
      <c r="C1055" s="1425" t="s">
        <v>390</v>
      </c>
      <c r="D1055" s="1425" t="s">
        <v>549</v>
      </c>
      <c r="E1055" s="1425" t="s">
        <v>1413</v>
      </c>
      <c r="F1055" s="1425" t="s">
        <v>796</v>
      </c>
      <c r="G1055" s="1425" t="s">
        <v>114</v>
      </c>
      <c r="H1055" s="1425" t="s">
        <v>1265</v>
      </c>
      <c r="I1055" s="1425"/>
      <c r="J1055" s="1425" t="s">
        <v>2915</v>
      </c>
    </row>
    <row r="1056" spans="1:10" ht="12.75">
      <c r="A1056" s="1425" t="s">
        <v>1360</v>
      </c>
      <c r="B1056" s="1425" t="s">
        <v>781</v>
      </c>
      <c r="C1056" s="1425" t="s">
        <v>390</v>
      </c>
      <c r="D1056" s="1425" t="s">
        <v>549</v>
      </c>
      <c r="E1056" s="1425" t="s">
        <v>1413</v>
      </c>
      <c r="F1056" s="1425" t="s">
        <v>796</v>
      </c>
      <c r="G1056" s="1425" t="s">
        <v>114</v>
      </c>
      <c r="H1056" s="1425" t="s">
        <v>1266</v>
      </c>
      <c r="I1056" s="1425"/>
      <c r="J1056" s="1425" t="s">
        <v>2915</v>
      </c>
    </row>
    <row r="1057" spans="1:10" ht="12.75">
      <c r="A1057" s="1425" t="s">
        <v>1360</v>
      </c>
      <c r="B1057" s="1425" t="s">
        <v>781</v>
      </c>
      <c r="C1057" s="1425" t="s">
        <v>390</v>
      </c>
      <c r="D1057" s="1425" t="s">
        <v>549</v>
      </c>
      <c r="E1057" s="1425" t="s">
        <v>1413</v>
      </c>
      <c r="F1057" s="1425" t="s">
        <v>796</v>
      </c>
      <c r="G1057" s="1425" t="s">
        <v>114</v>
      </c>
      <c r="H1057" s="1425" t="s">
        <v>1267</v>
      </c>
      <c r="I1057" s="1425"/>
      <c r="J1057" s="1425" t="s">
        <v>2915</v>
      </c>
    </row>
    <row r="1058" spans="1:10" ht="12.75">
      <c r="A1058" s="1425" t="s">
        <v>1360</v>
      </c>
      <c r="B1058" s="1425" t="s">
        <v>781</v>
      </c>
      <c r="C1058" s="1425" t="s">
        <v>390</v>
      </c>
      <c r="D1058" s="1425" t="s">
        <v>549</v>
      </c>
      <c r="E1058" s="1425" t="s">
        <v>1413</v>
      </c>
      <c r="F1058" s="1425" t="s">
        <v>796</v>
      </c>
      <c r="G1058" s="1425" t="s">
        <v>1256</v>
      </c>
      <c r="H1058" s="1425" t="s">
        <v>1263</v>
      </c>
      <c r="I1058" s="1425"/>
      <c r="J1058" s="1425" t="s">
        <v>2915</v>
      </c>
    </row>
    <row r="1059" spans="1:10" ht="12.75">
      <c r="A1059" s="1425" t="s">
        <v>1360</v>
      </c>
      <c r="B1059" s="1425" t="s">
        <v>781</v>
      </c>
      <c r="C1059" s="1425" t="s">
        <v>390</v>
      </c>
      <c r="D1059" s="1425" t="s">
        <v>549</v>
      </c>
      <c r="E1059" s="1425" t="s">
        <v>1413</v>
      </c>
      <c r="F1059" s="1425" t="s">
        <v>796</v>
      </c>
      <c r="G1059" s="1425" t="s">
        <v>1256</v>
      </c>
      <c r="H1059" s="1425" t="s">
        <v>1264</v>
      </c>
      <c r="I1059" s="1425"/>
      <c r="J1059" s="1425" t="s">
        <v>2915</v>
      </c>
    </row>
    <row r="1060" spans="1:10" ht="12.75">
      <c r="A1060" s="1425" t="s">
        <v>1360</v>
      </c>
      <c r="B1060" s="1425" t="s">
        <v>781</v>
      </c>
      <c r="C1060" s="1425" t="s">
        <v>390</v>
      </c>
      <c r="D1060" s="1425" t="s">
        <v>549</v>
      </c>
      <c r="E1060" s="1425" t="s">
        <v>1413</v>
      </c>
      <c r="F1060" s="1425" t="s">
        <v>796</v>
      </c>
      <c r="G1060" s="1425" t="s">
        <v>1256</v>
      </c>
      <c r="H1060" s="1425" t="s">
        <v>1265</v>
      </c>
      <c r="I1060" s="1425"/>
      <c r="J1060" s="1425" t="s">
        <v>2915</v>
      </c>
    </row>
    <row r="1061" spans="1:10" ht="12.75">
      <c r="A1061" s="1425" t="s">
        <v>1360</v>
      </c>
      <c r="B1061" s="1425" t="s">
        <v>781</v>
      </c>
      <c r="C1061" s="1425" t="s">
        <v>390</v>
      </c>
      <c r="D1061" s="1425" t="s">
        <v>549</v>
      </c>
      <c r="E1061" s="1425" t="s">
        <v>1413</v>
      </c>
      <c r="F1061" s="1425" t="s">
        <v>796</v>
      </c>
      <c r="G1061" s="1425" t="s">
        <v>1256</v>
      </c>
      <c r="H1061" s="1425" t="s">
        <v>1266</v>
      </c>
      <c r="I1061" s="1425"/>
      <c r="J1061" s="1425" t="s">
        <v>2915</v>
      </c>
    </row>
    <row r="1062" spans="1:10" ht="12.75">
      <c r="A1062" s="1425" t="s">
        <v>1360</v>
      </c>
      <c r="B1062" s="1425" t="s">
        <v>781</v>
      </c>
      <c r="C1062" s="1425" t="s">
        <v>390</v>
      </c>
      <c r="D1062" s="1425" t="s">
        <v>549</v>
      </c>
      <c r="E1062" s="1425" t="s">
        <v>1413</v>
      </c>
      <c r="F1062" s="1425" t="s">
        <v>796</v>
      </c>
      <c r="G1062" s="1425" t="s">
        <v>1256</v>
      </c>
      <c r="H1062" s="1425" t="s">
        <v>1267</v>
      </c>
      <c r="I1062" s="1425"/>
      <c r="J1062" s="1425" t="s">
        <v>2915</v>
      </c>
    </row>
    <row r="1063" spans="1:10" ht="12.75">
      <c r="A1063" s="1425" t="s">
        <v>1360</v>
      </c>
      <c r="B1063" s="1425" t="s">
        <v>781</v>
      </c>
      <c r="C1063" s="1425" t="s">
        <v>390</v>
      </c>
      <c r="D1063" s="1425" t="s">
        <v>549</v>
      </c>
      <c r="E1063" s="1425" t="s">
        <v>1413</v>
      </c>
      <c r="F1063" s="1425" t="s">
        <v>796</v>
      </c>
      <c r="G1063" s="1425" t="s">
        <v>115</v>
      </c>
      <c r="H1063" s="1425" t="s">
        <v>1263</v>
      </c>
      <c r="I1063" s="1425"/>
      <c r="J1063" s="1425" t="s">
        <v>2915</v>
      </c>
    </row>
    <row r="1064" spans="1:10" ht="12.75">
      <c r="A1064" s="1425" t="s">
        <v>1360</v>
      </c>
      <c r="B1064" s="1425" t="s">
        <v>781</v>
      </c>
      <c r="C1064" s="1425" t="s">
        <v>390</v>
      </c>
      <c r="D1064" s="1425" t="s">
        <v>549</v>
      </c>
      <c r="E1064" s="1425" t="s">
        <v>1413</v>
      </c>
      <c r="F1064" s="1425" t="s">
        <v>796</v>
      </c>
      <c r="G1064" s="1425" t="s">
        <v>115</v>
      </c>
      <c r="H1064" s="1425" t="s">
        <v>1264</v>
      </c>
      <c r="I1064" s="1425"/>
      <c r="J1064" s="1425" t="s">
        <v>2915</v>
      </c>
    </row>
    <row r="1065" spans="1:10" ht="12.75">
      <c r="A1065" s="1425" t="s">
        <v>1360</v>
      </c>
      <c r="B1065" s="1425" t="s">
        <v>781</v>
      </c>
      <c r="C1065" s="1425" t="s">
        <v>390</v>
      </c>
      <c r="D1065" s="1425" t="s">
        <v>549</v>
      </c>
      <c r="E1065" s="1425" t="s">
        <v>1413</v>
      </c>
      <c r="F1065" s="1425" t="s">
        <v>796</v>
      </c>
      <c r="G1065" s="1425" t="s">
        <v>115</v>
      </c>
      <c r="H1065" s="1425" t="s">
        <v>1265</v>
      </c>
      <c r="I1065" s="1425"/>
      <c r="J1065" s="1425" t="s">
        <v>2915</v>
      </c>
    </row>
    <row r="1066" spans="1:10" ht="12.75">
      <c r="A1066" s="1425" t="s">
        <v>1360</v>
      </c>
      <c r="B1066" s="1425" t="s">
        <v>781</v>
      </c>
      <c r="C1066" s="1425" t="s">
        <v>390</v>
      </c>
      <c r="D1066" s="1425" t="s">
        <v>549</v>
      </c>
      <c r="E1066" s="1425" t="s">
        <v>1413</v>
      </c>
      <c r="F1066" s="1425" t="s">
        <v>796</v>
      </c>
      <c r="G1066" s="1425" t="s">
        <v>115</v>
      </c>
      <c r="H1066" s="1425" t="s">
        <v>1266</v>
      </c>
      <c r="I1066" s="1425"/>
      <c r="J1066" s="1425" t="s">
        <v>2915</v>
      </c>
    </row>
    <row r="1067" spans="1:10" ht="12.75">
      <c r="A1067" s="1425" t="s">
        <v>1360</v>
      </c>
      <c r="B1067" s="1425" t="s">
        <v>781</v>
      </c>
      <c r="C1067" s="1425" t="s">
        <v>390</v>
      </c>
      <c r="D1067" s="1425" t="s">
        <v>549</v>
      </c>
      <c r="E1067" s="1425" t="s">
        <v>1413</v>
      </c>
      <c r="F1067" s="1425" t="s">
        <v>796</v>
      </c>
      <c r="G1067" s="1425" t="s">
        <v>115</v>
      </c>
      <c r="H1067" s="1425" t="s">
        <v>1267</v>
      </c>
      <c r="I1067" s="1425"/>
      <c r="J1067" s="1425" t="s">
        <v>2915</v>
      </c>
    </row>
    <row r="1068" spans="1:10" ht="12.75">
      <c r="A1068" s="1425" t="s">
        <v>1360</v>
      </c>
      <c r="B1068" s="1425" t="s">
        <v>781</v>
      </c>
      <c r="C1068" s="1425" t="s">
        <v>390</v>
      </c>
      <c r="D1068" s="1425" t="s">
        <v>549</v>
      </c>
      <c r="E1068" s="1425" t="s">
        <v>1413</v>
      </c>
      <c r="F1068" s="1425" t="s">
        <v>1328</v>
      </c>
      <c r="G1068" s="1425" t="s">
        <v>114</v>
      </c>
      <c r="H1068" s="1425" t="s">
        <v>1331</v>
      </c>
      <c r="I1068" s="1425"/>
      <c r="J1068" s="1425" t="s">
        <v>2915</v>
      </c>
    </row>
    <row r="1069" spans="1:10" ht="12.75">
      <c r="A1069" s="1425" t="s">
        <v>1360</v>
      </c>
      <c r="B1069" s="1425" t="s">
        <v>781</v>
      </c>
      <c r="C1069" s="1425" t="s">
        <v>390</v>
      </c>
      <c r="D1069" s="1425" t="s">
        <v>549</v>
      </c>
      <c r="E1069" s="1425" t="s">
        <v>1413</v>
      </c>
      <c r="F1069" s="1425" t="s">
        <v>1328</v>
      </c>
      <c r="G1069" s="1425" t="s">
        <v>1256</v>
      </c>
      <c r="H1069" s="1425" t="s">
        <v>1329</v>
      </c>
      <c r="I1069" s="1425"/>
      <c r="J1069" s="1425" t="s">
        <v>2915</v>
      </c>
    </row>
    <row r="1070" spans="1:10" ht="12.75">
      <c r="A1070" s="1425" t="s">
        <v>1360</v>
      </c>
      <c r="B1070" s="1425" t="s">
        <v>781</v>
      </c>
      <c r="C1070" s="1425" t="s">
        <v>390</v>
      </c>
      <c r="D1070" s="1425" t="s">
        <v>549</v>
      </c>
      <c r="E1070" s="1425" t="s">
        <v>1413</v>
      </c>
      <c r="F1070" s="1425" t="s">
        <v>1328</v>
      </c>
      <c r="G1070" s="1425" t="s">
        <v>1256</v>
      </c>
      <c r="H1070" s="1425" t="s">
        <v>1330</v>
      </c>
      <c r="I1070" s="1425"/>
      <c r="J1070" s="1425" t="s">
        <v>2915</v>
      </c>
    </row>
    <row r="1071" spans="1:10" ht="12.75">
      <c r="A1071" s="1425" t="s">
        <v>1360</v>
      </c>
      <c r="B1071" s="1425" t="s">
        <v>781</v>
      </c>
      <c r="C1071" s="1425" t="s">
        <v>390</v>
      </c>
      <c r="D1071" s="1425" t="s">
        <v>549</v>
      </c>
      <c r="E1071" s="1425" t="s">
        <v>1413</v>
      </c>
      <c r="F1071" s="1425" t="s">
        <v>1328</v>
      </c>
      <c r="G1071" s="1425" t="s">
        <v>1256</v>
      </c>
      <c r="H1071" s="1425" t="s">
        <v>1331</v>
      </c>
      <c r="I1071" s="1425"/>
      <c r="J1071" s="1425" t="s">
        <v>2915</v>
      </c>
    </row>
    <row r="1072" spans="1:10" ht="12.75">
      <c r="A1072" s="1425" t="s">
        <v>1360</v>
      </c>
      <c r="B1072" s="1425" t="s">
        <v>781</v>
      </c>
      <c r="C1072" s="1425" t="s">
        <v>390</v>
      </c>
      <c r="D1072" s="1425" t="s">
        <v>549</v>
      </c>
      <c r="E1072" s="1425" t="s">
        <v>1413</v>
      </c>
      <c r="F1072" s="1425" t="s">
        <v>1328</v>
      </c>
      <c r="G1072" s="1425" t="s">
        <v>115</v>
      </c>
      <c r="H1072" s="1425" t="s">
        <v>1329</v>
      </c>
      <c r="I1072" s="1425"/>
      <c r="J1072" s="1425" t="s">
        <v>2915</v>
      </c>
    </row>
    <row r="1073" spans="1:10" ht="12.75">
      <c r="A1073" s="1425" t="s">
        <v>1360</v>
      </c>
      <c r="B1073" s="1425" t="s">
        <v>781</v>
      </c>
      <c r="C1073" s="1425" t="s">
        <v>390</v>
      </c>
      <c r="D1073" s="1425" t="s">
        <v>549</v>
      </c>
      <c r="E1073" s="1425" t="s">
        <v>1413</v>
      </c>
      <c r="F1073" s="1425" t="s">
        <v>1328</v>
      </c>
      <c r="G1073" s="1425" t="s">
        <v>115</v>
      </c>
      <c r="H1073" s="1425" t="s">
        <v>1330</v>
      </c>
      <c r="I1073" s="1425"/>
      <c r="J1073" s="1425" t="s">
        <v>2915</v>
      </c>
    </row>
    <row r="1074" spans="1:10" ht="12.75">
      <c r="A1074" s="1425" t="s">
        <v>1360</v>
      </c>
      <c r="B1074" s="1425" t="s">
        <v>781</v>
      </c>
      <c r="C1074" s="1425" t="s">
        <v>390</v>
      </c>
      <c r="D1074" s="1425" t="s">
        <v>549</v>
      </c>
      <c r="E1074" s="1425" t="s">
        <v>1413</v>
      </c>
      <c r="F1074" s="1425" t="s">
        <v>1328</v>
      </c>
      <c r="G1074" s="1425" t="s">
        <v>115</v>
      </c>
      <c r="H1074" s="1425" t="s">
        <v>1331</v>
      </c>
      <c r="I1074" s="1425"/>
      <c r="J1074" s="1425" t="s">
        <v>2915</v>
      </c>
    </row>
    <row r="1075" spans="1:10" ht="12.75">
      <c r="A1075" s="1425" t="s">
        <v>1360</v>
      </c>
      <c r="B1075" s="1425" t="s">
        <v>781</v>
      </c>
      <c r="C1075" s="1425" t="s">
        <v>390</v>
      </c>
      <c r="D1075" s="1425" t="s">
        <v>549</v>
      </c>
      <c r="E1075" s="1425" t="s">
        <v>1414</v>
      </c>
      <c r="F1075" s="1425" t="s">
        <v>796</v>
      </c>
      <c r="G1075" s="1425" t="s">
        <v>114</v>
      </c>
      <c r="H1075" s="1425" t="s">
        <v>1263</v>
      </c>
      <c r="I1075" s="1425"/>
      <c r="J1075" s="1425" t="s">
        <v>2915</v>
      </c>
    </row>
    <row r="1076" spans="1:10" ht="12.75">
      <c r="A1076" s="1425" t="s">
        <v>1360</v>
      </c>
      <c r="B1076" s="1425" t="s">
        <v>781</v>
      </c>
      <c r="C1076" s="1425" t="s">
        <v>390</v>
      </c>
      <c r="D1076" s="1425" t="s">
        <v>549</v>
      </c>
      <c r="E1076" s="1425" t="s">
        <v>1414</v>
      </c>
      <c r="F1076" s="1425" t="s">
        <v>796</v>
      </c>
      <c r="G1076" s="1425" t="s">
        <v>114</v>
      </c>
      <c r="H1076" s="1425" t="s">
        <v>1264</v>
      </c>
      <c r="I1076" s="1425"/>
      <c r="J1076" s="1425" t="s">
        <v>2915</v>
      </c>
    </row>
    <row r="1077" spans="1:10" ht="12.75">
      <c r="A1077" s="1425" t="s">
        <v>1360</v>
      </c>
      <c r="B1077" s="1425" t="s">
        <v>781</v>
      </c>
      <c r="C1077" s="1425" t="s">
        <v>390</v>
      </c>
      <c r="D1077" s="1425" t="s">
        <v>549</v>
      </c>
      <c r="E1077" s="1425" t="s">
        <v>1414</v>
      </c>
      <c r="F1077" s="1425" t="s">
        <v>796</v>
      </c>
      <c r="G1077" s="1425" t="s">
        <v>114</v>
      </c>
      <c r="H1077" s="1425" t="s">
        <v>1265</v>
      </c>
      <c r="I1077" s="1425"/>
      <c r="J1077" s="1425" t="s">
        <v>2915</v>
      </c>
    </row>
    <row r="1078" spans="1:10" ht="12.75">
      <c r="A1078" s="1425" t="s">
        <v>1360</v>
      </c>
      <c r="B1078" s="1425" t="s">
        <v>781</v>
      </c>
      <c r="C1078" s="1425" t="s">
        <v>390</v>
      </c>
      <c r="D1078" s="1425" t="s">
        <v>549</v>
      </c>
      <c r="E1078" s="1425" t="s">
        <v>1414</v>
      </c>
      <c r="F1078" s="1425" t="s">
        <v>796</v>
      </c>
      <c r="G1078" s="1425" t="s">
        <v>114</v>
      </c>
      <c r="H1078" s="1425" t="s">
        <v>1266</v>
      </c>
      <c r="I1078" s="1425"/>
      <c r="J1078" s="1425" t="s">
        <v>2915</v>
      </c>
    </row>
    <row r="1079" spans="1:10" ht="12.75">
      <c r="A1079" s="1425" t="s">
        <v>1360</v>
      </c>
      <c r="B1079" s="1425" t="s">
        <v>781</v>
      </c>
      <c r="C1079" s="1425" t="s">
        <v>390</v>
      </c>
      <c r="D1079" s="1425" t="s">
        <v>549</v>
      </c>
      <c r="E1079" s="1425" t="s">
        <v>1414</v>
      </c>
      <c r="F1079" s="1425" t="s">
        <v>796</v>
      </c>
      <c r="G1079" s="1425" t="s">
        <v>114</v>
      </c>
      <c r="H1079" s="1425" t="s">
        <v>1267</v>
      </c>
      <c r="I1079" s="1425"/>
      <c r="J1079" s="1425" t="s">
        <v>2915</v>
      </c>
    </row>
    <row r="1080" spans="1:10" ht="12.75">
      <c r="A1080" s="1425" t="s">
        <v>1360</v>
      </c>
      <c r="B1080" s="1425" t="s">
        <v>781</v>
      </c>
      <c r="C1080" s="1425" t="s">
        <v>390</v>
      </c>
      <c r="D1080" s="1425" t="s">
        <v>549</v>
      </c>
      <c r="E1080" s="1425" t="s">
        <v>1414</v>
      </c>
      <c r="F1080" s="1425" t="s">
        <v>796</v>
      </c>
      <c r="G1080" s="1425" t="s">
        <v>1256</v>
      </c>
      <c r="H1080" s="1425" t="s">
        <v>1263</v>
      </c>
      <c r="I1080" s="1425"/>
      <c r="J1080" s="1425" t="s">
        <v>2915</v>
      </c>
    </row>
    <row r="1081" spans="1:10" ht="12.75">
      <c r="A1081" s="1425" t="s">
        <v>1360</v>
      </c>
      <c r="B1081" s="1425" t="s">
        <v>781</v>
      </c>
      <c r="C1081" s="1425" t="s">
        <v>390</v>
      </c>
      <c r="D1081" s="1425" t="s">
        <v>549</v>
      </c>
      <c r="E1081" s="1425" t="s">
        <v>1414</v>
      </c>
      <c r="F1081" s="1425" t="s">
        <v>796</v>
      </c>
      <c r="G1081" s="1425" t="s">
        <v>1256</v>
      </c>
      <c r="H1081" s="1425" t="s">
        <v>1264</v>
      </c>
      <c r="I1081" s="1425"/>
      <c r="J1081" s="1425" t="s">
        <v>2915</v>
      </c>
    </row>
    <row r="1082" spans="1:10" ht="12.75">
      <c r="A1082" s="1425" t="s">
        <v>1360</v>
      </c>
      <c r="B1082" s="1425" t="s">
        <v>781</v>
      </c>
      <c r="C1082" s="1425" t="s">
        <v>390</v>
      </c>
      <c r="D1082" s="1425" t="s">
        <v>549</v>
      </c>
      <c r="E1082" s="1425" t="s">
        <v>1414</v>
      </c>
      <c r="F1082" s="1425" t="s">
        <v>796</v>
      </c>
      <c r="G1082" s="1425" t="s">
        <v>1256</v>
      </c>
      <c r="H1082" s="1425" t="s">
        <v>1265</v>
      </c>
      <c r="I1082" s="1425"/>
      <c r="J1082" s="1425" t="s">
        <v>2915</v>
      </c>
    </row>
    <row r="1083" spans="1:10" ht="12.75">
      <c r="A1083" s="1425" t="s">
        <v>1360</v>
      </c>
      <c r="B1083" s="1425" t="s">
        <v>781</v>
      </c>
      <c r="C1083" s="1425" t="s">
        <v>390</v>
      </c>
      <c r="D1083" s="1425" t="s">
        <v>549</v>
      </c>
      <c r="E1083" s="1425" t="s">
        <v>1414</v>
      </c>
      <c r="F1083" s="1425" t="s">
        <v>796</v>
      </c>
      <c r="G1083" s="1425" t="s">
        <v>1256</v>
      </c>
      <c r="H1083" s="1425" t="s">
        <v>1266</v>
      </c>
      <c r="I1083" s="1425"/>
      <c r="J1083" s="1425" t="s">
        <v>2915</v>
      </c>
    </row>
    <row r="1084" spans="1:10" ht="12.75">
      <c r="A1084" s="1425" t="s">
        <v>1360</v>
      </c>
      <c r="B1084" s="1425" t="s">
        <v>781</v>
      </c>
      <c r="C1084" s="1425" t="s">
        <v>390</v>
      </c>
      <c r="D1084" s="1425" t="s">
        <v>549</v>
      </c>
      <c r="E1084" s="1425" t="s">
        <v>1414</v>
      </c>
      <c r="F1084" s="1425" t="s">
        <v>796</v>
      </c>
      <c r="G1084" s="1425" t="s">
        <v>1256</v>
      </c>
      <c r="H1084" s="1425" t="s">
        <v>1267</v>
      </c>
      <c r="I1084" s="1425"/>
      <c r="J1084" s="1425" t="s">
        <v>2915</v>
      </c>
    </row>
    <row r="1085" spans="1:10" ht="12.75">
      <c r="A1085" s="1425" t="s">
        <v>1360</v>
      </c>
      <c r="B1085" s="1425" t="s">
        <v>781</v>
      </c>
      <c r="C1085" s="1425" t="s">
        <v>390</v>
      </c>
      <c r="D1085" s="1425" t="s">
        <v>549</v>
      </c>
      <c r="E1085" s="1425" t="s">
        <v>1414</v>
      </c>
      <c r="F1085" s="1425" t="s">
        <v>796</v>
      </c>
      <c r="G1085" s="1425" t="s">
        <v>115</v>
      </c>
      <c r="H1085" s="1425" t="s">
        <v>1263</v>
      </c>
      <c r="I1085" s="1425"/>
      <c r="J1085" s="1425" t="s">
        <v>2915</v>
      </c>
    </row>
    <row r="1086" spans="1:10" ht="12.75">
      <c r="A1086" s="1425" t="s">
        <v>1360</v>
      </c>
      <c r="B1086" s="1425" t="s">
        <v>781</v>
      </c>
      <c r="C1086" s="1425" t="s">
        <v>390</v>
      </c>
      <c r="D1086" s="1425" t="s">
        <v>549</v>
      </c>
      <c r="E1086" s="1425" t="s">
        <v>1414</v>
      </c>
      <c r="F1086" s="1425" t="s">
        <v>796</v>
      </c>
      <c r="G1086" s="1425" t="s">
        <v>115</v>
      </c>
      <c r="H1086" s="1425" t="s">
        <v>1264</v>
      </c>
      <c r="I1086" s="1425"/>
      <c r="J1086" s="1425" t="s">
        <v>2915</v>
      </c>
    </row>
    <row r="1087" spans="1:10" ht="12.75">
      <c r="A1087" s="1425" t="s">
        <v>1360</v>
      </c>
      <c r="B1087" s="1425" t="s">
        <v>781</v>
      </c>
      <c r="C1087" s="1425" t="s">
        <v>390</v>
      </c>
      <c r="D1087" s="1425" t="s">
        <v>549</v>
      </c>
      <c r="E1087" s="1425" t="s">
        <v>1414</v>
      </c>
      <c r="F1087" s="1425" t="s">
        <v>796</v>
      </c>
      <c r="G1087" s="1425" t="s">
        <v>115</v>
      </c>
      <c r="H1087" s="1425" t="s">
        <v>1265</v>
      </c>
      <c r="I1087" s="1425"/>
      <c r="J1087" s="1425" t="s">
        <v>2915</v>
      </c>
    </row>
    <row r="1088" spans="1:10" ht="12.75">
      <c r="A1088" s="1425" t="s">
        <v>1360</v>
      </c>
      <c r="B1088" s="1425" t="s">
        <v>781</v>
      </c>
      <c r="C1088" s="1425" t="s">
        <v>390</v>
      </c>
      <c r="D1088" s="1425" t="s">
        <v>549</v>
      </c>
      <c r="E1088" s="1425" t="s">
        <v>1414</v>
      </c>
      <c r="F1088" s="1425" t="s">
        <v>796</v>
      </c>
      <c r="G1088" s="1425" t="s">
        <v>115</v>
      </c>
      <c r="H1088" s="1425" t="s">
        <v>1266</v>
      </c>
      <c r="I1088" s="1425"/>
      <c r="J1088" s="1425" t="s">
        <v>2915</v>
      </c>
    </row>
    <row r="1089" spans="1:10" ht="12.75">
      <c r="A1089" s="1425" t="s">
        <v>1360</v>
      </c>
      <c r="B1089" s="1425" t="s">
        <v>781</v>
      </c>
      <c r="C1089" s="1425" t="s">
        <v>390</v>
      </c>
      <c r="D1089" s="1425" t="s">
        <v>549</v>
      </c>
      <c r="E1089" s="1425" t="s">
        <v>1414</v>
      </c>
      <c r="F1089" s="1425" t="s">
        <v>796</v>
      </c>
      <c r="G1089" s="1425" t="s">
        <v>115</v>
      </c>
      <c r="H1089" s="1425" t="s">
        <v>1267</v>
      </c>
      <c r="I1089" s="1425"/>
      <c r="J1089" s="1425" t="s">
        <v>2915</v>
      </c>
    </row>
    <row r="1090" spans="1:10" ht="12.75">
      <c r="A1090" s="1425" t="s">
        <v>1360</v>
      </c>
      <c r="B1090" s="1425" t="s">
        <v>781</v>
      </c>
      <c r="C1090" s="1425" t="s">
        <v>390</v>
      </c>
      <c r="D1090" s="1425" t="s">
        <v>549</v>
      </c>
      <c r="E1090" s="1425" t="s">
        <v>1414</v>
      </c>
      <c r="F1090" s="1425" t="s">
        <v>1328</v>
      </c>
      <c r="G1090" s="1425" t="s">
        <v>114</v>
      </c>
      <c r="H1090" s="1425" t="s">
        <v>1329</v>
      </c>
      <c r="I1090" s="1425"/>
      <c r="J1090" s="1425" t="s">
        <v>2915</v>
      </c>
    </row>
    <row r="1091" spans="1:10" ht="12.75">
      <c r="A1091" s="1425" t="s">
        <v>1360</v>
      </c>
      <c r="B1091" s="1425" t="s">
        <v>781</v>
      </c>
      <c r="C1091" s="1425" t="s">
        <v>390</v>
      </c>
      <c r="D1091" s="1425" t="s">
        <v>549</v>
      </c>
      <c r="E1091" s="1425" t="s">
        <v>1414</v>
      </c>
      <c r="F1091" s="1425" t="s">
        <v>1328</v>
      </c>
      <c r="G1091" s="1425" t="s">
        <v>114</v>
      </c>
      <c r="H1091" s="1425" t="s">
        <v>1330</v>
      </c>
      <c r="I1091" s="1425"/>
      <c r="J1091" s="1425" t="s">
        <v>2915</v>
      </c>
    </row>
    <row r="1092" spans="1:10" ht="12.75">
      <c r="A1092" s="1425" t="s">
        <v>1360</v>
      </c>
      <c r="B1092" s="1425" t="s">
        <v>781</v>
      </c>
      <c r="C1092" s="1425" t="s">
        <v>390</v>
      </c>
      <c r="D1092" s="1425" t="s">
        <v>549</v>
      </c>
      <c r="E1092" s="1425" t="s">
        <v>1414</v>
      </c>
      <c r="F1092" s="1425" t="s">
        <v>1328</v>
      </c>
      <c r="G1092" s="1425" t="s">
        <v>114</v>
      </c>
      <c r="H1092" s="1425" t="s">
        <v>1331</v>
      </c>
      <c r="I1092" s="1425"/>
      <c r="J1092" s="1425" t="s">
        <v>2915</v>
      </c>
    </row>
    <row r="1093" spans="1:10" ht="12.75">
      <c r="A1093" s="1425" t="s">
        <v>1360</v>
      </c>
      <c r="B1093" s="1425" t="s">
        <v>781</v>
      </c>
      <c r="C1093" s="1425" t="s">
        <v>390</v>
      </c>
      <c r="D1093" s="1425" t="s">
        <v>549</v>
      </c>
      <c r="E1093" s="1425" t="s">
        <v>1414</v>
      </c>
      <c r="F1093" s="1425" t="s">
        <v>1328</v>
      </c>
      <c r="G1093" s="1425" t="s">
        <v>1256</v>
      </c>
      <c r="H1093" s="1425" t="s">
        <v>1329</v>
      </c>
      <c r="I1093" s="1425"/>
      <c r="J1093" s="1425" t="s">
        <v>2915</v>
      </c>
    </row>
    <row r="1094" spans="1:10" ht="12.75">
      <c r="A1094" s="1425" t="s">
        <v>1360</v>
      </c>
      <c r="B1094" s="1425" t="s">
        <v>781</v>
      </c>
      <c r="C1094" s="1425" t="s">
        <v>390</v>
      </c>
      <c r="D1094" s="1425" t="s">
        <v>549</v>
      </c>
      <c r="E1094" s="1425" t="s">
        <v>1414</v>
      </c>
      <c r="F1094" s="1425" t="s">
        <v>1328</v>
      </c>
      <c r="G1094" s="1425" t="s">
        <v>1256</v>
      </c>
      <c r="H1094" s="1425" t="s">
        <v>1330</v>
      </c>
      <c r="I1094" s="1425"/>
      <c r="J1094" s="1425" t="s">
        <v>2915</v>
      </c>
    </row>
    <row r="1095" spans="1:10" ht="12.75">
      <c r="A1095" s="1425" t="s">
        <v>1360</v>
      </c>
      <c r="B1095" s="1425" t="s">
        <v>781</v>
      </c>
      <c r="C1095" s="1425" t="s">
        <v>390</v>
      </c>
      <c r="D1095" s="1425" t="s">
        <v>549</v>
      </c>
      <c r="E1095" s="1425" t="s">
        <v>1414</v>
      </c>
      <c r="F1095" s="1425" t="s">
        <v>1328</v>
      </c>
      <c r="G1095" s="1425" t="s">
        <v>1256</v>
      </c>
      <c r="H1095" s="1425" t="s">
        <v>1331</v>
      </c>
      <c r="I1095" s="1425"/>
      <c r="J1095" s="1425" t="s">
        <v>2915</v>
      </c>
    </row>
    <row r="1096" spans="1:10" ht="12.75">
      <c r="A1096" s="1425" t="s">
        <v>1360</v>
      </c>
      <c r="B1096" s="1425" t="s">
        <v>781</v>
      </c>
      <c r="C1096" s="1425" t="s">
        <v>390</v>
      </c>
      <c r="D1096" s="1425" t="s">
        <v>549</v>
      </c>
      <c r="E1096" s="1425" t="s">
        <v>1414</v>
      </c>
      <c r="F1096" s="1425" t="s">
        <v>1328</v>
      </c>
      <c r="G1096" s="1425" t="s">
        <v>115</v>
      </c>
      <c r="H1096" s="1425" t="s">
        <v>1329</v>
      </c>
      <c r="I1096" s="1425"/>
      <c r="J1096" s="1425" t="s">
        <v>2915</v>
      </c>
    </row>
    <row r="1097" spans="1:10" ht="12.75">
      <c r="A1097" s="1425" t="s">
        <v>1360</v>
      </c>
      <c r="B1097" s="1425" t="s">
        <v>781</v>
      </c>
      <c r="C1097" s="1425" t="s">
        <v>390</v>
      </c>
      <c r="D1097" s="1425" t="s">
        <v>549</v>
      </c>
      <c r="E1097" s="1425" t="s">
        <v>1414</v>
      </c>
      <c r="F1097" s="1425" t="s">
        <v>1328</v>
      </c>
      <c r="G1097" s="1425" t="s">
        <v>115</v>
      </c>
      <c r="H1097" s="1425" t="s">
        <v>1330</v>
      </c>
      <c r="I1097" s="1425"/>
      <c r="J1097" s="1425" t="s">
        <v>2915</v>
      </c>
    </row>
    <row r="1098" spans="1:10" ht="12.75">
      <c r="A1098" s="1425" t="s">
        <v>1360</v>
      </c>
      <c r="B1098" s="1425" t="s">
        <v>781</v>
      </c>
      <c r="C1098" s="1425" t="s">
        <v>390</v>
      </c>
      <c r="D1098" s="1425" t="s">
        <v>549</v>
      </c>
      <c r="E1098" s="1425" t="s">
        <v>1414</v>
      </c>
      <c r="F1098" s="1425" t="s">
        <v>1328</v>
      </c>
      <c r="G1098" s="1425" t="s">
        <v>115</v>
      </c>
      <c r="H1098" s="1425" t="s">
        <v>1331</v>
      </c>
      <c r="I1098" s="1425"/>
      <c r="J1098" s="1425" t="s">
        <v>2915</v>
      </c>
    </row>
    <row r="1099" spans="1:10" ht="12.75">
      <c r="A1099" s="1425" t="s">
        <v>1360</v>
      </c>
      <c r="B1099" s="1425" t="s">
        <v>781</v>
      </c>
      <c r="C1099" s="1425" t="s">
        <v>390</v>
      </c>
      <c r="D1099" s="1425" t="s">
        <v>549</v>
      </c>
      <c r="E1099" s="1425" t="s">
        <v>1415</v>
      </c>
      <c r="F1099" s="1425" t="s">
        <v>796</v>
      </c>
      <c r="G1099" s="1425" t="s">
        <v>114</v>
      </c>
      <c r="H1099" s="1425" t="s">
        <v>1264</v>
      </c>
      <c r="I1099" s="1425"/>
      <c r="J1099" s="1425" t="s">
        <v>2915</v>
      </c>
    </row>
    <row r="1100" spans="1:10" ht="12.75">
      <c r="A1100" s="1425" t="s">
        <v>1360</v>
      </c>
      <c r="B1100" s="1425" t="s">
        <v>781</v>
      </c>
      <c r="C1100" s="1425" t="s">
        <v>390</v>
      </c>
      <c r="D1100" s="1425" t="s">
        <v>549</v>
      </c>
      <c r="E1100" s="1425" t="s">
        <v>1415</v>
      </c>
      <c r="F1100" s="1425" t="s">
        <v>796</v>
      </c>
      <c r="G1100" s="1425" t="s">
        <v>114</v>
      </c>
      <c r="H1100" s="1425" t="s">
        <v>1265</v>
      </c>
      <c r="I1100" s="1425"/>
      <c r="J1100" s="1425" t="s">
        <v>2915</v>
      </c>
    </row>
    <row r="1101" spans="1:10" ht="12.75">
      <c r="A1101" s="1425" t="s">
        <v>1360</v>
      </c>
      <c r="B1101" s="1425" t="s">
        <v>781</v>
      </c>
      <c r="C1101" s="1425" t="s">
        <v>390</v>
      </c>
      <c r="D1101" s="1425" t="s">
        <v>549</v>
      </c>
      <c r="E1101" s="1425" t="s">
        <v>1415</v>
      </c>
      <c r="F1101" s="1425" t="s">
        <v>796</v>
      </c>
      <c r="G1101" s="1425" t="s">
        <v>114</v>
      </c>
      <c r="H1101" s="1425" t="s">
        <v>1266</v>
      </c>
      <c r="I1101" s="1425"/>
      <c r="J1101" s="1425" t="s">
        <v>2915</v>
      </c>
    </row>
    <row r="1102" spans="1:10" ht="12.75">
      <c r="A1102" s="1425" t="s">
        <v>1360</v>
      </c>
      <c r="B1102" s="1425" t="s">
        <v>781</v>
      </c>
      <c r="C1102" s="1425" t="s">
        <v>390</v>
      </c>
      <c r="D1102" s="1425" t="s">
        <v>549</v>
      </c>
      <c r="E1102" s="1425" t="s">
        <v>1415</v>
      </c>
      <c r="F1102" s="1425" t="s">
        <v>796</v>
      </c>
      <c r="G1102" s="1425" t="s">
        <v>114</v>
      </c>
      <c r="H1102" s="1425" t="s">
        <v>1267</v>
      </c>
      <c r="I1102" s="1425"/>
      <c r="J1102" s="1425" t="s">
        <v>2915</v>
      </c>
    </row>
    <row r="1103" spans="1:10" ht="12.75">
      <c r="A1103" s="1425" t="s">
        <v>1360</v>
      </c>
      <c r="B1103" s="1425" t="s">
        <v>781</v>
      </c>
      <c r="C1103" s="1425" t="s">
        <v>390</v>
      </c>
      <c r="D1103" s="1425" t="s">
        <v>549</v>
      </c>
      <c r="E1103" s="1425" t="s">
        <v>1415</v>
      </c>
      <c r="F1103" s="1425" t="s">
        <v>796</v>
      </c>
      <c r="G1103" s="1425" t="s">
        <v>1256</v>
      </c>
      <c r="H1103" s="1425" t="s">
        <v>1263</v>
      </c>
      <c r="I1103" s="1425"/>
      <c r="J1103" s="1425" t="s">
        <v>2915</v>
      </c>
    </row>
    <row r="1104" spans="1:10" ht="12.75">
      <c r="A1104" s="1425" t="s">
        <v>1360</v>
      </c>
      <c r="B1104" s="1425" t="s">
        <v>781</v>
      </c>
      <c r="C1104" s="1425" t="s">
        <v>390</v>
      </c>
      <c r="D1104" s="1425" t="s">
        <v>549</v>
      </c>
      <c r="E1104" s="1425" t="s">
        <v>1415</v>
      </c>
      <c r="F1104" s="1425" t="s">
        <v>796</v>
      </c>
      <c r="G1104" s="1425" t="s">
        <v>1256</v>
      </c>
      <c r="H1104" s="1425" t="s">
        <v>1264</v>
      </c>
      <c r="I1104" s="1425"/>
      <c r="J1104" s="1425" t="s">
        <v>2915</v>
      </c>
    </row>
    <row r="1105" spans="1:10" ht="12.75">
      <c r="A1105" s="1425" t="s">
        <v>1360</v>
      </c>
      <c r="B1105" s="1425" t="s">
        <v>781</v>
      </c>
      <c r="C1105" s="1425" t="s">
        <v>390</v>
      </c>
      <c r="D1105" s="1425" t="s">
        <v>549</v>
      </c>
      <c r="E1105" s="1425" t="s">
        <v>1415</v>
      </c>
      <c r="F1105" s="1425" t="s">
        <v>796</v>
      </c>
      <c r="G1105" s="1425" t="s">
        <v>1256</v>
      </c>
      <c r="H1105" s="1425" t="s">
        <v>1265</v>
      </c>
      <c r="I1105" s="1425"/>
      <c r="J1105" s="1425" t="s">
        <v>2915</v>
      </c>
    </row>
    <row r="1106" spans="1:10" ht="12.75">
      <c r="A1106" s="1425" t="s">
        <v>1360</v>
      </c>
      <c r="B1106" s="1425" t="s">
        <v>781</v>
      </c>
      <c r="C1106" s="1425" t="s">
        <v>390</v>
      </c>
      <c r="D1106" s="1425" t="s">
        <v>549</v>
      </c>
      <c r="E1106" s="1425" t="s">
        <v>1415</v>
      </c>
      <c r="F1106" s="1425" t="s">
        <v>796</v>
      </c>
      <c r="G1106" s="1425" t="s">
        <v>1256</v>
      </c>
      <c r="H1106" s="1425" t="s">
        <v>1266</v>
      </c>
      <c r="I1106" s="1425"/>
      <c r="J1106" s="1425" t="s">
        <v>2915</v>
      </c>
    </row>
    <row r="1107" spans="1:10" ht="12.75">
      <c r="A1107" s="1425" t="s">
        <v>1360</v>
      </c>
      <c r="B1107" s="1425" t="s">
        <v>781</v>
      </c>
      <c r="C1107" s="1425" t="s">
        <v>390</v>
      </c>
      <c r="D1107" s="1425" t="s">
        <v>549</v>
      </c>
      <c r="E1107" s="1425" t="s">
        <v>1415</v>
      </c>
      <c r="F1107" s="1425" t="s">
        <v>796</v>
      </c>
      <c r="G1107" s="1425" t="s">
        <v>1256</v>
      </c>
      <c r="H1107" s="1425" t="s">
        <v>1267</v>
      </c>
      <c r="I1107" s="1425"/>
      <c r="J1107" s="1425" t="s">
        <v>2915</v>
      </c>
    </row>
    <row r="1108" spans="1:10" ht="12.75">
      <c r="A1108" s="1425" t="s">
        <v>1360</v>
      </c>
      <c r="B1108" s="1425" t="s">
        <v>781</v>
      </c>
      <c r="C1108" s="1425" t="s">
        <v>390</v>
      </c>
      <c r="D1108" s="1425" t="s">
        <v>549</v>
      </c>
      <c r="E1108" s="1425" t="s">
        <v>1415</v>
      </c>
      <c r="F1108" s="1425" t="s">
        <v>796</v>
      </c>
      <c r="G1108" s="1425" t="s">
        <v>115</v>
      </c>
      <c r="H1108" s="1425" t="s">
        <v>1263</v>
      </c>
      <c r="I1108" s="1425"/>
      <c r="J1108" s="1425" t="s">
        <v>2915</v>
      </c>
    </row>
    <row r="1109" spans="1:10" ht="12.75">
      <c r="A1109" s="1425" t="s">
        <v>1360</v>
      </c>
      <c r="B1109" s="1425" t="s">
        <v>781</v>
      </c>
      <c r="C1109" s="1425" t="s">
        <v>390</v>
      </c>
      <c r="D1109" s="1425" t="s">
        <v>549</v>
      </c>
      <c r="E1109" s="1425" t="s">
        <v>1415</v>
      </c>
      <c r="F1109" s="1425" t="s">
        <v>796</v>
      </c>
      <c r="G1109" s="1425" t="s">
        <v>115</v>
      </c>
      <c r="H1109" s="1425" t="s">
        <v>1264</v>
      </c>
      <c r="I1109" s="1425"/>
      <c r="J1109" s="1425" t="s">
        <v>2915</v>
      </c>
    </row>
    <row r="1110" spans="1:10" ht="12.75">
      <c r="A1110" s="1425" t="s">
        <v>1360</v>
      </c>
      <c r="B1110" s="1425" t="s">
        <v>781</v>
      </c>
      <c r="C1110" s="1425" t="s">
        <v>390</v>
      </c>
      <c r="D1110" s="1425" t="s">
        <v>549</v>
      </c>
      <c r="E1110" s="1425" t="s">
        <v>1415</v>
      </c>
      <c r="F1110" s="1425" t="s">
        <v>796</v>
      </c>
      <c r="G1110" s="1425" t="s">
        <v>115</v>
      </c>
      <c r="H1110" s="1425" t="s">
        <v>1265</v>
      </c>
      <c r="I1110" s="1425"/>
      <c r="J1110" s="1425" t="s">
        <v>2915</v>
      </c>
    </row>
    <row r="1111" spans="1:10" ht="12.75">
      <c r="A1111" s="1425" t="s">
        <v>1360</v>
      </c>
      <c r="B1111" s="1425" t="s">
        <v>781</v>
      </c>
      <c r="C1111" s="1425" t="s">
        <v>390</v>
      </c>
      <c r="D1111" s="1425" t="s">
        <v>549</v>
      </c>
      <c r="E1111" s="1425" t="s">
        <v>1415</v>
      </c>
      <c r="F1111" s="1425" t="s">
        <v>796</v>
      </c>
      <c r="G1111" s="1425" t="s">
        <v>115</v>
      </c>
      <c r="H1111" s="1425" t="s">
        <v>1266</v>
      </c>
      <c r="I1111" s="1425"/>
      <c r="J1111" s="1425" t="s">
        <v>2915</v>
      </c>
    </row>
    <row r="1112" spans="1:10" ht="12.75">
      <c r="A1112" s="1425" t="s">
        <v>1360</v>
      </c>
      <c r="B1112" s="1425" t="s">
        <v>781</v>
      </c>
      <c r="C1112" s="1425" t="s">
        <v>390</v>
      </c>
      <c r="D1112" s="1425" t="s">
        <v>549</v>
      </c>
      <c r="E1112" s="1425" t="s">
        <v>1415</v>
      </c>
      <c r="F1112" s="1425" t="s">
        <v>796</v>
      </c>
      <c r="G1112" s="1425" t="s">
        <v>115</v>
      </c>
      <c r="H1112" s="1425" t="s">
        <v>1267</v>
      </c>
      <c r="I1112" s="1425"/>
      <c r="J1112" s="1425" t="s">
        <v>2915</v>
      </c>
    </row>
    <row r="1113" spans="1:10" ht="12.75">
      <c r="A1113" s="1425" t="s">
        <v>1360</v>
      </c>
      <c r="B1113" s="1425" t="s">
        <v>781</v>
      </c>
      <c r="C1113" s="1425" t="s">
        <v>390</v>
      </c>
      <c r="D1113" s="1425" t="s">
        <v>549</v>
      </c>
      <c r="E1113" s="1425" t="s">
        <v>1415</v>
      </c>
      <c r="F1113" s="1425" t="s">
        <v>1328</v>
      </c>
      <c r="G1113" s="1425" t="s">
        <v>114</v>
      </c>
      <c r="H1113" s="1425" t="s">
        <v>1331</v>
      </c>
      <c r="I1113" s="1425"/>
      <c r="J1113" s="1425" t="s">
        <v>2915</v>
      </c>
    </row>
    <row r="1114" spans="1:10" ht="12.75">
      <c r="A1114" s="1425" t="s">
        <v>1360</v>
      </c>
      <c r="B1114" s="1425" t="s">
        <v>781</v>
      </c>
      <c r="C1114" s="1425" t="s">
        <v>390</v>
      </c>
      <c r="D1114" s="1425" t="s">
        <v>549</v>
      </c>
      <c r="E1114" s="1425" t="s">
        <v>1415</v>
      </c>
      <c r="F1114" s="1425" t="s">
        <v>1328</v>
      </c>
      <c r="G1114" s="1425" t="s">
        <v>1256</v>
      </c>
      <c r="H1114" s="1425" t="s">
        <v>1329</v>
      </c>
      <c r="I1114" s="1425"/>
      <c r="J1114" s="1425" t="s">
        <v>2915</v>
      </c>
    </row>
    <row r="1115" spans="1:10" ht="12.75">
      <c r="A1115" s="1425" t="s">
        <v>1360</v>
      </c>
      <c r="B1115" s="1425" t="s">
        <v>781</v>
      </c>
      <c r="C1115" s="1425" t="s">
        <v>390</v>
      </c>
      <c r="D1115" s="1425" t="s">
        <v>549</v>
      </c>
      <c r="E1115" s="1425" t="s">
        <v>1415</v>
      </c>
      <c r="F1115" s="1425" t="s">
        <v>1328</v>
      </c>
      <c r="G1115" s="1425" t="s">
        <v>1256</v>
      </c>
      <c r="H1115" s="1425" t="s">
        <v>1330</v>
      </c>
      <c r="I1115" s="1425"/>
      <c r="J1115" s="1425" t="s">
        <v>2915</v>
      </c>
    </row>
    <row r="1116" spans="1:10" ht="12.75">
      <c r="A1116" s="1425" t="s">
        <v>1360</v>
      </c>
      <c r="B1116" s="1425" t="s">
        <v>781</v>
      </c>
      <c r="C1116" s="1425" t="s">
        <v>390</v>
      </c>
      <c r="D1116" s="1425" t="s">
        <v>549</v>
      </c>
      <c r="E1116" s="1425" t="s">
        <v>1415</v>
      </c>
      <c r="F1116" s="1425" t="s">
        <v>1328</v>
      </c>
      <c r="G1116" s="1425" t="s">
        <v>1256</v>
      </c>
      <c r="H1116" s="1425" t="s">
        <v>1331</v>
      </c>
      <c r="I1116" s="1425"/>
      <c r="J1116" s="1425" t="s">
        <v>2915</v>
      </c>
    </row>
    <row r="1117" spans="1:10" ht="12.75">
      <c r="A1117" s="1425" t="s">
        <v>1360</v>
      </c>
      <c r="B1117" s="1425" t="s">
        <v>781</v>
      </c>
      <c r="C1117" s="1425" t="s">
        <v>390</v>
      </c>
      <c r="D1117" s="1425" t="s">
        <v>549</v>
      </c>
      <c r="E1117" s="1425" t="s">
        <v>1415</v>
      </c>
      <c r="F1117" s="1425" t="s">
        <v>1328</v>
      </c>
      <c r="G1117" s="1425" t="s">
        <v>115</v>
      </c>
      <c r="H1117" s="1425" t="s">
        <v>1329</v>
      </c>
      <c r="I1117" s="1425"/>
      <c r="J1117" s="1425" t="s">
        <v>2915</v>
      </c>
    </row>
    <row r="1118" spans="1:10" ht="12.75">
      <c r="A1118" s="1425" t="s">
        <v>1360</v>
      </c>
      <c r="B1118" s="1425" t="s">
        <v>781</v>
      </c>
      <c r="C1118" s="1425" t="s">
        <v>390</v>
      </c>
      <c r="D1118" s="1425" t="s">
        <v>549</v>
      </c>
      <c r="E1118" s="1425" t="s">
        <v>1415</v>
      </c>
      <c r="F1118" s="1425" t="s">
        <v>1328</v>
      </c>
      <c r="G1118" s="1425" t="s">
        <v>115</v>
      </c>
      <c r="H1118" s="1425" t="s">
        <v>1330</v>
      </c>
      <c r="I1118" s="1425"/>
      <c r="J1118" s="1425" t="s">
        <v>2915</v>
      </c>
    </row>
    <row r="1119" spans="1:10" ht="12.75">
      <c r="A1119" s="1425" t="s">
        <v>1360</v>
      </c>
      <c r="B1119" s="1425" t="s">
        <v>781</v>
      </c>
      <c r="C1119" s="1425" t="s">
        <v>390</v>
      </c>
      <c r="D1119" s="1425" t="s">
        <v>549</v>
      </c>
      <c r="E1119" s="1425" t="s">
        <v>1415</v>
      </c>
      <c r="F1119" s="1425" t="s">
        <v>1328</v>
      </c>
      <c r="G1119" s="1425" t="s">
        <v>115</v>
      </c>
      <c r="H1119" s="1425" t="s">
        <v>1331</v>
      </c>
      <c r="I1119" s="1425"/>
      <c r="J1119" s="1425" t="s">
        <v>2915</v>
      </c>
    </row>
    <row r="1120" spans="1:10" ht="12.75">
      <c r="A1120" s="1425" t="s">
        <v>1360</v>
      </c>
      <c r="B1120" s="1425" t="s">
        <v>781</v>
      </c>
      <c r="C1120" s="1425" t="s">
        <v>390</v>
      </c>
      <c r="D1120" s="1425" t="s">
        <v>549</v>
      </c>
      <c r="E1120" s="1425" t="s">
        <v>2928</v>
      </c>
      <c r="F1120" s="1425" t="s">
        <v>796</v>
      </c>
      <c r="G1120" s="1425" t="s">
        <v>115</v>
      </c>
      <c r="H1120" s="1425" t="s">
        <v>1263</v>
      </c>
      <c r="I1120" s="1425"/>
      <c r="J1120" s="1425" t="s">
        <v>2915</v>
      </c>
    </row>
    <row r="1121" spans="1:10" ht="12.75">
      <c r="A1121" s="1425" t="s">
        <v>1360</v>
      </c>
      <c r="B1121" s="1425" t="s">
        <v>781</v>
      </c>
      <c r="C1121" s="1425" t="s">
        <v>390</v>
      </c>
      <c r="D1121" s="1425" t="s">
        <v>549</v>
      </c>
      <c r="E1121" s="1425" t="s">
        <v>2928</v>
      </c>
      <c r="F1121" s="1425" t="s">
        <v>796</v>
      </c>
      <c r="G1121" s="1425" t="s">
        <v>115</v>
      </c>
      <c r="H1121" s="1425" t="s">
        <v>1264</v>
      </c>
      <c r="I1121" s="1425"/>
      <c r="J1121" s="1425" t="s">
        <v>2915</v>
      </c>
    </row>
    <row r="1122" spans="1:10" ht="12.75">
      <c r="A1122" s="1425" t="s">
        <v>1360</v>
      </c>
      <c r="B1122" s="1425" t="s">
        <v>781</v>
      </c>
      <c r="C1122" s="1425" t="s">
        <v>390</v>
      </c>
      <c r="D1122" s="1425" t="s">
        <v>549</v>
      </c>
      <c r="E1122" s="1425" t="s">
        <v>2928</v>
      </c>
      <c r="F1122" s="1425" t="s">
        <v>796</v>
      </c>
      <c r="G1122" s="1425" t="s">
        <v>115</v>
      </c>
      <c r="H1122" s="1425" t="s">
        <v>1265</v>
      </c>
      <c r="I1122" s="1425"/>
      <c r="J1122" s="1425" t="s">
        <v>2915</v>
      </c>
    </row>
    <row r="1123" spans="1:10" ht="12.75">
      <c r="A1123" s="1425" t="s">
        <v>1360</v>
      </c>
      <c r="B1123" s="1425" t="s">
        <v>781</v>
      </c>
      <c r="C1123" s="1425" t="s">
        <v>390</v>
      </c>
      <c r="D1123" s="1425" t="s">
        <v>549</v>
      </c>
      <c r="E1123" s="1425" t="s">
        <v>2928</v>
      </c>
      <c r="F1123" s="1425" t="s">
        <v>796</v>
      </c>
      <c r="G1123" s="1425" t="s">
        <v>115</v>
      </c>
      <c r="H1123" s="1425" t="s">
        <v>1266</v>
      </c>
      <c r="I1123" s="1425"/>
      <c r="J1123" s="1425" t="s">
        <v>2915</v>
      </c>
    </row>
    <row r="1124" spans="1:10" ht="12.75">
      <c r="A1124" s="1425" t="s">
        <v>1360</v>
      </c>
      <c r="B1124" s="1425" t="s">
        <v>781</v>
      </c>
      <c r="C1124" s="1425" t="s">
        <v>390</v>
      </c>
      <c r="D1124" s="1425" t="s">
        <v>549</v>
      </c>
      <c r="E1124" s="1425" t="s">
        <v>2928</v>
      </c>
      <c r="F1124" s="1425" t="s">
        <v>796</v>
      </c>
      <c r="G1124" s="1425" t="s">
        <v>115</v>
      </c>
      <c r="H1124" s="1425" t="s">
        <v>1267</v>
      </c>
      <c r="I1124" s="1425"/>
      <c r="J1124" s="1425" t="s">
        <v>2915</v>
      </c>
    </row>
    <row r="1125" spans="1:10" ht="12.75">
      <c r="A1125" s="1425" t="s">
        <v>1360</v>
      </c>
      <c r="B1125" s="1425" t="s">
        <v>781</v>
      </c>
      <c r="C1125" s="1425" t="s">
        <v>390</v>
      </c>
      <c r="D1125" s="1425" t="s">
        <v>549</v>
      </c>
      <c r="E1125" s="1425" t="s">
        <v>2928</v>
      </c>
      <c r="F1125" s="1425" t="s">
        <v>796</v>
      </c>
      <c r="G1125" s="1425" t="s">
        <v>116</v>
      </c>
      <c r="H1125" s="1425" t="s">
        <v>1263</v>
      </c>
      <c r="I1125" s="1425"/>
      <c r="J1125" s="1425" t="s">
        <v>2915</v>
      </c>
    </row>
    <row r="1126" spans="1:10" ht="12.75">
      <c r="A1126" s="1425" t="s">
        <v>1360</v>
      </c>
      <c r="B1126" s="1425" t="s">
        <v>781</v>
      </c>
      <c r="C1126" s="1425" t="s">
        <v>390</v>
      </c>
      <c r="D1126" s="1425" t="s">
        <v>549</v>
      </c>
      <c r="E1126" s="1425" t="s">
        <v>2928</v>
      </c>
      <c r="F1126" s="1425" t="s">
        <v>796</v>
      </c>
      <c r="G1126" s="1425" t="s">
        <v>116</v>
      </c>
      <c r="H1126" s="1425" t="s">
        <v>1264</v>
      </c>
      <c r="I1126" s="1425"/>
      <c r="J1126" s="1425" t="s">
        <v>2915</v>
      </c>
    </row>
    <row r="1127" spans="1:10" ht="12.75">
      <c r="A1127" s="1425" t="s">
        <v>1360</v>
      </c>
      <c r="B1127" s="1425" t="s">
        <v>781</v>
      </c>
      <c r="C1127" s="1425" t="s">
        <v>390</v>
      </c>
      <c r="D1127" s="1425" t="s">
        <v>549</v>
      </c>
      <c r="E1127" s="1425" t="s">
        <v>2928</v>
      </c>
      <c r="F1127" s="1425" t="s">
        <v>796</v>
      </c>
      <c r="G1127" s="1425" t="s">
        <v>116</v>
      </c>
      <c r="H1127" s="1425" t="s">
        <v>1265</v>
      </c>
      <c r="I1127" s="1425"/>
      <c r="J1127" s="1425" t="s">
        <v>2915</v>
      </c>
    </row>
    <row r="1128" spans="1:10" ht="12.75">
      <c r="A1128" s="1425" t="s">
        <v>1360</v>
      </c>
      <c r="B1128" s="1425" t="s">
        <v>781</v>
      </c>
      <c r="C1128" s="1425" t="s">
        <v>390</v>
      </c>
      <c r="D1128" s="1425" t="s">
        <v>549</v>
      </c>
      <c r="E1128" s="1425" t="s">
        <v>2928</v>
      </c>
      <c r="F1128" s="1425" t="s">
        <v>796</v>
      </c>
      <c r="G1128" s="1425" t="s">
        <v>116</v>
      </c>
      <c r="H1128" s="1425" t="s">
        <v>1266</v>
      </c>
      <c r="I1128" s="1425"/>
      <c r="J1128" s="1425" t="s">
        <v>2915</v>
      </c>
    </row>
    <row r="1129" spans="1:10" ht="12.75">
      <c r="A1129" s="1425" t="s">
        <v>1360</v>
      </c>
      <c r="B1129" s="1425" t="s">
        <v>781</v>
      </c>
      <c r="C1129" s="1425" t="s">
        <v>390</v>
      </c>
      <c r="D1129" s="1425" t="s">
        <v>549</v>
      </c>
      <c r="E1129" s="1425" t="s">
        <v>2928</v>
      </c>
      <c r="F1129" s="1425" t="s">
        <v>796</v>
      </c>
      <c r="G1129" s="1425" t="s">
        <v>116</v>
      </c>
      <c r="H1129" s="1425" t="s">
        <v>1267</v>
      </c>
      <c r="I1129" s="1425"/>
      <c r="J1129" s="1425" t="s">
        <v>2915</v>
      </c>
    </row>
    <row r="1130" spans="1:10" ht="12.75">
      <c r="A1130" s="1425" t="s">
        <v>1360</v>
      </c>
      <c r="B1130" s="1425" t="s">
        <v>781</v>
      </c>
      <c r="C1130" s="1425" t="s">
        <v>390</v>
      </c>
      <c r="D1130" s="1425" t="s">
        <v>549</v>
      </c>
      <c r="E1130" s="1425" t="s">
        <v>2928</v>
      </c>
      <c r="F1130" s="1425" t="s">
        <v>1328</v>
      </c>
      <c r="G1130" s="1425" t="s">
        <v>115</v>
      </c>
      <c r="H1130" s="1425" t="s">
        <v>1329</v>
      </c>
      <c r="I1130" s="1425"/>
      <c r="J1130" s="1425" t="s">
        <v>2915</v>
      </c>
    </row>
    <row r="1131" spans="1:10" ht="12.75">
      <c r="A1131" s="1425" t="s">
        <v>1360</v>
      </c>
      <c r="B1131" s="1425" t="s">
        <v>781</v>
      </c>
      <c r="C1131" s="1425" t="s">
        <v>390</v>
      </c>
      <c r="D1131" s="1425" t="s">
        <v>549</v>
      </c>
      <c r="E1131" s="1425" t="s">
        <v>2928</v>
      </c>
      <c r="F1131" s="1425" t="s">
        <v>1328</v>
      </c>
      <c r="G1131" s="1425" t="s">
        <v>115</v>
      </c>
      <c r="H1131" s="1425" t="s">
        <v>1330</v>
      </c>
      <c r="I1131" s="1425"/>
      <c r="J1131" s="1425" t="s">
        <v>2915</v>
      </c>
    </row>
    <row r="1132" spans="1:10" ht="12.75">
      <c r="A1132" s="1425" t="s">
        <v>1360</v>
      </c>
      <c r="B1132" s="1425" t="s">
        <v>781</v>
      </c>
      <c r="C1132" s="1425" t="s">
        <v>390</v>
      </c>
      <c r="D1132" s="1425" t="s">
        <v>549</v>
      </c>
      <c r="E1132" s="1425" t="s">
        <v>2928</v>
      </c>
      <c r="F1132" s="1425" t="s">
        <v>1328</v>
      </c>
      <c r="G1132" s="1425" t="s">
        <v>115</v>
      </c>
      <c r="H1132" s="1425" t="s">
        <v>1331</v>
      </c>
      <c r="I1132" s="1425"/>
      <c r="J1132" s="1425" t="s">
        <v>2915</v>
      </c>
    </row>
    <row r="1133" spans="1:10" ht="12.75">
      <c r="A1133" s="1425" t="s">
        <v>1360</v>
      </c>
      <c r="B1133" s="1425" t="s">
        <v>781</v>
      </c>
      <c r="C1133" s="1425" t="s">
        <v>390</v>
      </c>
      <c r="D1133" s="1425" t="s">
        <v>549</v>
      </c>
      <c r="E1133" s="1425" t="s">
        <v>2928</v>
      </c>
      <c r="F1133" s="1425" t="s">
        <v>1328</v>
      </c>
      <c r="G1133" s="1425" t="s">
        <v>116</v>
      </c>
      <c r="H1133" s="1425" t="s">
        <v>1329</v>
      </c>
      <c r="I1133" s="1425"/>
      <c r="J1133" s="1425" t="s">
        <v>2915</v>
      </c>
    </row>
    <row r="1134" spans="1:10" ht="12.75">
      <c r="A1134" s="1425" t="s">
        <v>1360</v>
      </c>
      <c r="B1134" s="1425" t="s">
        <v>781</v>
      </c>
      <c r="C1134" s="1425" t="s">
        <v>390</v>
      </c>
      <c r="D1134" s="1425" t="s">
        <v>549</v>
      </c>
      <c r="E1134" s="1425" t="s">
        <v>2928</v>
      </c>
      <c r="F1134" s="1425" t="s">
        <v>1328</v>
      </c>
      <c r="G1134" s="1425" t="s">
        <v>116</v>
      </c>
      <c r="H1134" s="1425" t="s">
        <v>1330</v>
      </c>
      <c r="I1134" s="1425"/>
      <c r="J1134" s="1425" t="s">
        <v>2915</v>
      </c>
    </row>
    <row r="1135" spans="1:10" ht="12.75">
      <c r="A1135" s="1425" t="s">
        <v>1360</v>
      </c>
      <c r="B1135" s="1425" t="s">
        <v>781</v>
      </c>
      <c r="C1135" s="1425" t="s">
        <v>390</v>
      </c>
      <c r="D1135" s="1425" t="s">
        <v>549</v>
      </c>
      <c r="E1135" s="1425" t="s">
        <v>2928</v>
      </c>
      <c r="F1135" s="1425" t="s">
        <v>1328</v>
      </c>
      <c r="G1135" s="1425" t="s">
        <v>116</v>
      </c>
      <c r="H1135" s="1425" t="s">
        <v>1331</v>
      </c>
      <c r="I1135" s="1425"/>
      <c r="J1135" s="1425" t="s">
        <v>2915</v>
      </c>
    </row>
    <row r="1136" spans="1:10" ht="12.75">
      <c r="A1136" s="1425" t="s">
        <v>1360</v>
      </c>
      <c r="B1136" s="1425" t="s">
        <v>1339</v>
      </c>
      <c r="C1136" s="1425" t="s">
        <v>1038</v>
      </c>
      <c r="D1136" s="1425" t="s">
        <v>1269</v>
      </c>
      <c r="E1136" s="1425" t="s">
        <v>1416</v>
      </c>
      <c r="F1136" s="1425" t="s">
        <v>796</v>
      </c>
      <c r="G1136" s="1425" t="s">
        <v>115</v>
      </c>
      <c r="H1136" s="1425" t="s">
        <v>1263</v>
      </c>
      <c r="I1136" s="1425"/>
      <c r="J1136" s="1425" t="s">
        <v>2915</v>
      </c>
    </row>
    <row r="1137" spans="1:10" ht="12.75">
      <c r="A1137" s="1425" t="s">
        <v>1360</v>
      </c>
      <c r="B1137" s="1425" t="s">
        <v>1339</v>
      </c>
      <c r="C1137" s="1425" t="s">
        <v>1038</v>
      </c>
      <c r="D1137" s="1425" t="s">
        <v>1269</v>
      </c>
      <c r="E1137" s="1425" t="s">
        <v>1416</v>
      </c>
      <c r="F1137" s="1425" t="s">
        <v>796</v>
      </c>
      <c r="G1137" s="1425" t="s">
        <v>115</v>
      </c>
      <c r="H1137" s="1425" t="s">
        <v>1264</v>
      </c>
      <c r="I1137" s="1425"/>
      <c r="J1137" s="1425" t="s">
        <v>2915</v>
      </c>
    </row>
    <row r="1138" spans="1:10" ht="12.75">
      <c r="A1138" s="1425" t="s">
        <v>1360</v>
      </c>
      <c r="B1138" s="1425" t="s">
        <v>1339</v>
      </c>
      <c r="C1138" s="1425" t="s">
        <v>1038</v>
      </c>
      <c r="D1138" s="1425" t="s">
        <v>1269</v>
      </c>
      <c r="E1138" s="1425" t="s">
        <v>1416</v>
      </c>
      <c r="F1138" s="1425" t="s">
        <v>796</v>
      </c>
      <c r="G1138" s="1425" t="s">
        <v>115</v>
      </c>
      <c r="H1138" s="1425" t="s">
        <v>1265</v>
      </c>
      <c r="I1138" s="1425"/>
      <c r="J1138" s="1425" t="s">
        <v>2915</v>
      </c>
    </row>
    <row r="1139" spans="1:10" ht="12.75">
      <c r="A1139" s="1425" t="s">
        <v>1360</v>
      </c>
      <c r="B1139" s="1425" t="s">
        <v>1339</v>
      </c>
      <c r="C1139" s="1425" t="s">
        <v>1038</v>
      </c>
      <c r="D1139" s="1425" t="s">
        <v>1269</v>
      </c>
      <c r="E1139" s="1425" t="s">
        <v>1416</v>
      </c>
      <c r="F1139" s="1425" t="s">
        <v>796</v>
      </c>
      <c r="G1139" s="1425" t="s">
        <v>115</v>
      </c>
      <c r="H1139" s="1425" t="s">
        <v>1266</v>
      </c>
      <c r="I1139" s="1425"/>
      <c r="J1139" s="1425" t="s">
        <v>2915</v>
      </c>
    </row>
    <row r="1140" spans="1:10" ht="12.75">
      <c r="A1140" s="1425" t="s">
        <v>1360</v>
      </c>
      <c r="B1140" s="1425" t="s">
        <v>1339</v>
      </c>
      <c r="C1140" s="1425" t="s">
        <v>1038</v>
      </c>
      <c r="D1140" s="1425" t="s">
        <v>1269</v>
      </c>
      <c r="E1140" s="1425" t="s">
        <v>1416</v>
      </c>
      <c r="F1140" s="1425" t="s">
        <v>796</v>
      </c>
      <c r="G1140" s="1425" t="s">
        <v>115</v>
      </c>
      <c r="H1140" s="1425" t="s">
        <v>1267</v>
      </c>
      <c r="I1140" s="1425"/>
      <c r="J1140" s="1425" t="s">
        <v>2915</v>
      </c>
    </row>
    <row r="1141" spans="1:10" ht="12.75">
      <c r="A1141" s="1425" t="s">
        <v>1360</v>
      </c>
      <c r="B1141" s="1425" t="s">
        <v>1339</v>
      </c>
      <c r="C1141" s="1425" t="s">
        <v>1038</v>
      </c>
      <c r="D1141" s="1425" t="s">
        <v>1269</v>
      </c>
      <c r="E1141" s="1425" t="s">
        <v>1416</v>
      </c>
      <c r="F1141" s="1425" t="s">
        <v>1328</v>
      </c>
      <c r="G1141" s="1425" t="s">
        <v>115</v>
      </c>
      <c r="H1141" s="1425" t="s">
        <v>1329</v>
      </c>
      <c r="I1141" s="1425"/>
      <c r="J1141" s="1425" t="s">
        <v>2915</v>
      </c>
    </row>
    <row r="1142" spans="1:10" ht="12.75">
      <c r="A1142" s="1425" t="s">
        <v>1360</v>
      </c>
      <c r="B1142" s="1425" t="s">
        <v>1339</v>
      </c>
      <c r="C1142" s="1425" t="s">
        <v>1038</v>
      </c>
      <c r="D1142" s="1425" t="s">
        <v>1269</v>
      </c>
      <c r="E1142" s="1425" t="s">
        <v>1416</v>
      </c>
      <c r="F1142" s="1425" t="s">
        <v>1328</v>
      </c>
      <c r="G1142" s="1425" t="s">
        <v>115</v>
      </c>
      <c r="H1142" s="1425" t="s">
        <v>1330</v>
      </c>
      <c r="I1142" s="1425"/>
      <c r="J1142" s="1425" t="s">
        <v>2915</v>
      </c>
    </row>
    <row r="1143" spans="1:10" ht="12.75">
      <c r="A1143" s="1425" t="s">
        <v>1360</v>
      </c>
      <c r="B1143" s="1425" t="s">
        <v>1339</v>
      </c>
      <c r="C1143" s="1425" t="s">
        <v>1038</v>
      </c>
      <c r="D1143" s="1425" t="s">
        <v>1269</v>
      </c>
      <c r="E1143" s="1425" t="s">
        <v>1416</v>
      </c>
      <c r="F1143" s="1425" t="s">
        <v>1328</v>
      </c>
      <c r="G1143" s="1425" t="s">
        <v>115</v>
      </c>
      <c r="H1143" s="1425" t="s">
        <v>1331</v>
      </c>
      <c r="I1143" s="1425"/>
      <c r="J1143" s="1425" t="s">
        <v>2915</v>
      </c>
    </row>
    <row r="1144" spans="1:10" ht="12.75">
      <c r="A1144" s="1425" t="s">
        <v>1360</v>
      </c>
      <c r="B1144" s="1425" t="s">
        <v>1038</v>
      </c>
      <c r="C1144" s="1425" t="s">
        <v>390</v>
      </c>
      <c r="D1144" s="1425" t="s">
        <v>1269</v>
      </c>
      <c r="E1144" s="1425" t="s">
        <v>1416</v>
      </c>
      <c r="F1144" s="1425" t="s">
        <v>796</v>
      </c>
      <c r="G1144" s="1425" t="s">
        <v>115</v>
      </c>
      <c r="H1144" s="1425" t="s">
        <v>1263</v>
      </c>
      <c r="I1144" s="1425"/>
      <c r="J1144" s="1425" t="s">
        <v>2915</v>
      </c>
    </row>
    <row r="1145" spans="1:10" ht="12.75">
      <c r="A1145" s="1425" t="s">
        <v>1360</v>
      </c>
      <c r="B1145" s="1425" t="s">
        <v>1038</v>
      </c>
      <c r="C1145" s="1425" t="s">
        <v>390</v>
      </c>
      <c r="D1145" s="1425" t="s">
        <v>1269</v>
      </c>
      <c r="E1145" s="1425" t="s">
        <v>1416</v>
      </c>
      <c r="F1145" s="1425" t="s">
        <v>796</v>
      </c>
      <c r="G1145" s="1425" t="s">
        <v>115</v>
      </c>
      <c r="H1145" s="1425" t="s">
        <v>1264</v>
      </c>
      <c r="I1145" s="1425"/>
      <c r="J1145" s="1425" t="s">
        <v>2915</v>
      </c>
    </row>
    <row r="1146" spans="1:10" ht="12.75">
      <c r="A1146" s="1425" t="s">
        <v>1360</v>
      </c>
      <c r="B1146" s="1425" t="s">
        <v>1038</v>
      </c>
      <c r="C1146" s="1425" t="s">
        <v>390</v>
      </c>
      <c r="D1146" s="1425" t="s">
        <v>1269</v>
      </c>
      <c r="E1146" s="1425" t="s">
        <v>1416</v>
      </c>
      <c r="F1146" s="1425" t="s">
        <v>796</v>
      </c>
      <c r="G1146" s="1425" t="s">
        <v>115</v>
      </c>
      <c r="H1146" s="1425" t="s">
        <v>1265</v>
      </c>
      <c r="I1146" s="1425"/>
      <c r="J1146" s="1425" t="s">
        <v>2915</v>
      </c>
    </row>
    <row r="1147" spans="1:10" ht="12.75">
      <c r="A1147" s="1425" t="s">
        <v>1360</v>
      </c>
      <c r="B1147" s="1425" t="s">
        <v>1038</v>
      </c>
      <c r="C1147" s="1425" t="s">
        <v>390</v>
      </c>
      <c r="D1147" s="1425" t="s">
        <v>1269</v>
      </c>
      <c r="E1147" s="1425" t="s">
        <v>1416</v>
      </c>
      <c r="F1147" s="1425" t="s">
        <v>796</v>
      </c>
      <c r="G1147" s="1425" t="s">
        <v>115</v>
      </c>
      <c r="H1147" s="1425" t="s">
        <v>1266</v>
      </c>
      <c r="I1147" s="1425"/>
      <c r="J1147" s="1425" t="s">
        <v>2915</v>
      </c>
    </row>
    <row r="1148" spans="1:10" ht="12.75">
      <c r="A1148" s="1425" t="s">
        <v>1360</v>
      </c>
      <c r="B1148" s="1425" t="s">
        <v>1038</v>
      </c>
      <c r="C1148" s="1425" t="s">
        <v>390</v>
      </c>
      <c r="D1148" s="1425" t="s">
        <v>1269</v>
      </c>
      <c r="E1148" s="1425" t="s">
        <v>1416</v>
      </c>
      <c r="F1148" s="1425" t="s">
        <v>796</v>
      </c>
      <c r="G1148" s="1425" t="s">
        <v>115</v>
      </c>
      <c r="H1148" s="1425" t="s">
        <v>1267</v>
      </c>
      <c r="I1148" s="1425"/>
      <c r="J1148" s="1425" t="s">
        <v>2915</v>
      </c>
    </row>
    <row r="1149" spans="1:10" ht="12.75">
      <c r="A1149" s="1425" t="s">
        <v>1360</v>
      </c>
      <c r="B1149" s="1425" t="s">
        <v>1038</v>
      </c>
      <c r="C1149" s="1425" t="s">
        <v>390</v>
      </c>
      <c r="D1149" s="1425" t="s">
        <v>1269</v>
      </c>
      <c r="E1149" s="1425" t="s">
        <v>1416</v>
      </c>
      <c r="F1149" s="1425" t="s">
        <v>1328</v>
      </c>
      <c r="G1149" s="1425" t="s">
        <v>115</v>
      </c>
      <c r="H1149" s="1425" t="s">
        <v>1331</v>
      </c>
      <c r="I1149" s="1425"/>
      <c r="J1149" s="1425" t="s">
        <v>2915</v>
      </c>
    </row>
    <row r="1150" spans="1:10" ht="12.75">
      <c r="A1150" s="1425" t="s">
        <v>1360</v>
      </c>
      <c r="B1150" s="1425" t="s">
        <v>1038</v>
      </c>
      <c r="C1150" s="1425" t="s">
        <v>1038</v>
      </c>
      <c r="D1150" s="1425" t="s">
        <v>1269</v>
      </c>
      <c r="E1150" s="1425" t="s">
        <v>1417</v>
      </c>
      <c r="F1150" s="1425" t="s">
        <v>796</v>
      </c>
      <c r="G1150" s="1425" t="s">
        <v>115</v>
      </c>
      <c r="H1150" s="1425" t="s">
        <v>1263</v>
      </c>
      <c r="I1150" s="1425"/>
      <c r="J1150" s="1425" t="s">
        <v>2915</v>
      </c>
    </row>
    <row r="1151" spans="1:10" ht="12.75">
      <c r="A1151" s="1425" t="s">
        <v>1360</v>
      </c>
      <c r="B1151" s="1425" t="s">
        <v>1038</v>
      </c>
      <c r="C1151" s="1425" t="s">
        <v>1038</v>
      </c>
      <c r="D1151" s="1425" t="s">
        <v>1269</v>
      </c>
      <c r="E1151" s="1425" t="s">
        <v>1417</v>
      </c>
      <c r="F1151" s="1425" t="s">
        <v>796</v>
      </c>
      <c r="G1151" s="1425" t="s">
        <v>115</v>
      </c>
      <c r="H1151" s="1425" t="s">
        <v>1264</v>
      </c>
      <c r="I1151" s="1425"/>
      <c r="J1151" s="1425" t="s">
        <v>2915</v>
      </c>
    </row>
    <row r="1152" spans="1:10" ht="12.75">
      <c r="A1152" s="1425" t="s">
        <v>1360</v>
      </c>
      <c r="B1152" s="1425" t="s">
        <v>1038</v>
      </c>
      <c r="C1152" s="1425" t="s">
        <v>1038</v>
      </c>
      <c r="D1152" s="1425" t="s">
        <v>1269</v>
      </c>
      <c r="E1152" s="1425" t="s">
        <v>1417</v>
      </c>
      <c r="F1152" s="1425" t="s">
        <v>796</v>
      </c>
      <c r="G1152" s="1425" t="s">
        <v>115</v>
      </c>
      <c r="H1152" s="1425" t="s">
        <v>1265</v>
      </c>
      <c r="I1152" s="1425"/>
      <c r="J1152" s="1425" t="s">
        <v>2915</v>
      </c>
    </row>
    <row r="1153" spans="1:10" ht="12.75">
      <c r="A1153" s="1425" t="s">
        <v>1360</v>
      </c>
      <c r="B1153" s="1425" t="s">
        <v>1038</v>
      </c>
      <c r="C1153" s="1425" t="s">
        <v>1038</v>
      </c>
      <c r="D1153" s="1425" t="s">
        <v>1269</v>
      </c>
      <c r="E1153" s="1425" t="s">
        <v>1417</v>
      </c>
      <c r="F1153" s="1425" t="s">
        <v>796</v>
      </c>
      <c r="G1153" s="1425" t="s">
        <v>115</v>
      </c>
      <c r="H1153" s="1425" t="s">
        <v>1266</v>
      </c>
      <c r="I1153" s="1425"/>
      <c r="J1153" s="1425" t="s">
        <v>2915</v>
      </c>
    </row>
    <row r="1154" spans="1:10" ht="12.75">
      <c r="A1154" s="1425" t="s">
        <v>1360</v>
      </c>
      <c r="B1154" s="1425" t="s">
        <v>1038</v>
      </c>
      <c r="C1154" s="1425" t="s">
        <v>1038</v>
      </c>
      <c r="D1154" s="1425" t="s">
        <v>1269</v>
      </c>
      <c r="E1154" s="1425" t="s">
        <v>1417</v>
      </c>
      <c r="F1154" s="1425" t="s">
        <v>796</v>
      </c>
      <c r="G1154" s="1425" t="s">
        <v>115</v>
      </c>
      <c r="H1154" s="1425" t="s">
        <v>1267</v>
      </c>
      <c r="I1154" s="1425"/>
      <c r="J1154" s="1425" t="s">
        <v>2915</v>
      </c>
    </row>
    <row r="1155" spans="1:10" ht="12.75">
      <c r="A1155" s="1425" t="s">
        <v>1360</v>
      </c>
      <c r="B1155" s="1425" t="s">
        <v>1038</v>
      </c>
      <c r="C1155" s="1425" t="s">
        <v>1038</v>
      </c>
      <c r="D1155" s="1425" t="s">
        <v>1269</v>
      </c>
      <c r="E1155" s="1425" t="s">
        <v>1417</v>
      </c>
      <c r="F1155" s="1425" t="s">
        <v>1328</v>
      </c>
      <c r="G1155" s="1425" t="s">
        <v>115</v>
      </c>
      <c r="H1155" s="1425" t="s">
        <v>1329</v>
      </c>
      <c r="I1155" s="1425"/>
      <c r="J1155" s="1425" t="s">
        <v>2915</v>
      </c>
    </row>
    <row r="1156" spans="1:10" ht="12.75">
      <c r="A1156" s="1425" t="s">
        <v>1360</v>
      </c>
      <c r="B1156" s="1425" t="s">
        <v>1038</v>
      </c>
      <c r="C1156" s="1425" t="s">
        <v>1038</v>
      </c>
      <c r="D1156" s="1425" t="s">
        <v>1269</v>
      </c>
      <c r="E1156" s="1425" t="s">
        <v>1417</v>
      </c>
      <c r="F1156" s="1425" t="s">
        <v>1328</v>
      </c>
      <c r="G1156" s="1425" t="s">
        <v>115</v>
      </c>
      <c r="H1156" s="1425" t="s">
        <v>1330</v>
      </c>
      <c r="I1156" s="1425"/>
      <c r="J1156" s="1425" t="s">
        <v>2915</v>
      </c>
    </row>
    <row r="1157" spans="1:10" ht="12.75">
      <c r="A1157" s="1425" t="s">
        <v>1360</v>
      </c>
      <c r="B1157" s="1425" t="s">
        <v>1038</v>
      </c>
      <c r="C1157" s="1425" t="s">
        <v>1038</v>
      </c>
      <c r="D1157" s="1425" t="s">
        <v>1269</v>
      </c>
      <c r="E1157" s="1425" t="s">
        <v>1417</v>
      </c>
      <c r="F1157" s="1425" t="s">
        <v>1328</v>
      </c>
      <c r="G1157" s="1425" t="s">
        <v>115</v>
      </c>
      <c r="H1157" s="1425" t="s">
        <v>1331</v>
      </c>
      <c r="I1157" s="1425"/>
      <c r="J1157" s="1425" t="s">
        <v>2915</v>
      </c>
    </row>
    <row r="1158" spans="1:10" ht="12.75">
      <c r="A1158" s="1425" t="s">
        <v>1360</v>
      </c>
      <c r="B1158" s="1425" t="s">
        <v>1038</v>
      </c>
      <c r="C1158" s="1425" t="s">
        <v>1038</v>
      </c>
      <c r="D1158" s="1425" t="s">
        <v>1269</v>
      </c>
      <c r="E1158" s="1425" t="s">
        <v>1418</v>
      </c>
      <c r="F1158" s="1425" t="s">
        <v>796</v>
      </c>
      <c r="G1158" s="1425" t="s">
        <v>115</v>
      </c>
      <c r="H1158" s="1425" t="s">
        <v>1263</v>
      </c>
      <c r="I1158" s="1425"/>
      <c r="J1158" s="1425" t="s">
        <v>2915</v>
      </c>
    </row>
    <row r="1159" spans="1:10" ht="12.75">
      <c r="A1159" s="1425" t="s">
        <v>1360</v>
      </c>
      <c r="B1159" s="1425" t="s">
        <v>1038</v>
      </c>
      <c r="C1159" s="1425" t="s">
        <v>1038</v>
      </c>
      <c r="D1159" s="1425" t="s">
        <v>1269</v>
      </c>
      <c r="E1159" s="1425" t="s">
        <v>1418</v>
      </c>
      <c r="F1159" s="1425" t="s">
        <v>796</v>
      </c>
      <c r="G1159" s="1425" t="s">
        <v>115</v>
      </c>
      <c r="H1159" s="1425" t="s">
        <v>1264</v>
      </c>
      <c r="I1159" s="1425"/>
      <c r="J1159" s="1425" t="s">
        <v>2915</v>
      </c>
    </row>
    <row r="1160" spans="1:10" ht="12.75">
      <c r="A1160" s="1425" t="s">
        <v>1360</v>
      </c>
      <c r="B1160" s="1425" t="s">
        <v>1038</v>
      </c>
      <c r="C1160" s="1425" t="s">
        <v>1038</v>
      </c>
      <c r="D1160" s="1425" t="s">
        <v>1269</v>
      </c>
      <c r="E1160" s="1425" t="s">
        <v>1418</v>
      </c>
      <c r="F1160" s="1425" t="s">
        <v>796</v>
      </c>
      <c r="G1160" s="1425" t="s">
        <v>115</v>
      </c>
      <c r="H1160" s="1425" t="s">
        <v>1265</v>
      </c>
      <c r="I1160" s="1425"/>
      <c r="J1160" s="1425" t="s">
        <v>2915</v>
      </c>
    </row>
    <row r="1161" spans="1:10" ht="12.75">
      <c r="A1161" s="1425" t="s">
        <v>1360</v>
      </c>
      <c r="B1161" s="1425" t="s">
        <v>1038</v>
      </c>
      <c r="C1161" s="1425" t="s">
        <v>1038</v>
      </c>
      <c r="D1161" s="1425" t="s">
        <v>1269</v>
      </c>
      <c r="E1161" s="1425" t="s">
        <v>1418</v>
      </c>
      <c r="F1161" s="1425" t="s">
        <v>796</v>
      </c>
      <c r="G1161" s="1425" t="s">
        <v>115</v>
      </c>
      <c r="H1161" s="1425" t="s">
        <v>1266</v>
      </c>
      <c r="I1161" s="1425"/>
      <c r="J1161" s="1425" t="s">
        <v>2915</v>
      </c>
    </row>
    <row r="1162" spans="1:10" ht="12.75">
      <c r="A1162" s="1425" t="s">
        <v>1360</v>
      </c>
      <c r="B1162" s="1425" t="s">
        <v>1038</v>
      </c>
      <c r="C1162" s="1425" t="s">
        <v>1038</v>
      </c>
      <c r="D1162" s="1425" t="s">
        <v>1269</v>
      </c>
      <c r="E1162" s="1425" t="s">
        <v>1418</v>
      </c>
      <c r="F1162" s="1425" t="s">
        <v>796</v>
      </c>
      <c r="G1162" s="1425" t="s">
        <v>115</v>
      </c>
      <c r="H1162" s="1425" t="s">
        <v>1267</v>
      </c>
      <c r="I1162" s="1425"/>
      <c r="J1162" s="1425" t="s">
        <v>2915</v>
      </c>
    </row>
    <row r="1163" spans="1:10" ht="12.75">
      <c r="A1163" s="1425" t="s">
        <v>1360</v>
      </c>
      <c r="B1163" s="1425" t="s">
        <v>1038</v>
      </c>
      <c r="C1163" s="1425" t="s">
        <v>1038</v>
      </c>
      <c r="D1163" s="1425" t="s">
        <v>1269</v>
      </c>
      <c r="E1163" s="1425" t="s">
        <v>1418</v>
      </c>
      <c r="F1163" s="1425" t="s">
        <v>1328</v>
      </c>
      <c r="G1163" s="1425" t="s">
        <v>115</v>
      </c>
      <c r="H1163" s="1425" t="s">
        <v>1329</v>
      </c>
      <c r="I1163" s="1425"/>
      <c r="J1163" s="1425" t="s">
        <v>2915</v>
      </c>
    </row>
    <row r="1164" spans="1:10" ht="12.75">
      <c r="A1164" s="1425" t="s">
        <v>1360</v>
      </c>
      <c r="B1164" s="1425" t="s">
        <v>1038</v>
      </c>
      <c r="C1164" s="1425" t="s">
        <v>1038</v>
      </c>
      <c r="D1164" s="1425" t="s">
        <v>1269</v>
      </c>
      <c r="E1164" s="1425" t="s">
        <v>1418</v>
      </c>
      <c r="F1164" s="1425" t="s">
        <v>1328</v>
      </c>
      <c r="G1164" s="1425" t="s">
        <v>115</v>
      </c>
      <c r="H1164" s="1425" t="s">
        <v>1330</v>
      </c>
      <c r="I1164" s="1425"/>
      <c r="J1164" s="1425" t="s">
        <v>2915</v>
      </c>
    </row>
    <row r="1165" spans="1:10" ht="12.75">
      <c r="A1165" s="1425" t="s">
        <v>1360</v>
      </c>
      <c r="B1165" s="1425" t="s">
        <v>1038</v>
      </c>
      <c r="C1165" s="1425" t="s">
        <v>1038</v>
      </c>
      <c r="D1165" s="1425" t="s">
        <v>1269</v>
      </c>
      <c r="E1165" s="1425" t="s">
        <v>1418</v>
      </c>
      <c r="F1165" s="1425" t="s">
        <v>1328</v>
      </c>
      <c r="G1165" s="1425" t="s">
        <v>115</v>
      </c>
      <c r="H1165" s="1425" t="s">
        <v>1331</v>
      </c>
      <c r="I1165" s="1425"/>
      <c r="J1165" s="1425" t="s">
        <v>2915</v>
      </c>
    </row>
    <row r="1166" spans="1:10" ht="12.75">
      <c r="A1166" s="1425" t="s">
        <v>1360</v>
      </c>
      <c r="B1166" s="1425" t="s">
        <v>757</v>
      </c>
      <c r="C1166" s="1425" t="s">
        <v>390</v>
      </c>
      <c r="D1166" s="1425" t="s">
        <v>390</v>
      </c>
      <c r="E1166" s="1425" t="s">
        <v>1419</v>
      </c>
      <c r="F1166" s="1425" t="s">
        <v>796</v>
      </c>
      <c r="G1166" s="1425" t="s">
        <v>116</v>
      </c>
      <c r="H1166" s="1425" t="s">
        <v>1263</v>
      </c>
      <c r="I1166" s="1425"/>
      <c r="J1166" s="1425" t="s">
        <v>2915</v>
      </c>
    </row>
    <row r="1167" spans="1:10" ht="12.75">
      <c r="A1167" s="1425" t="s">
        <v>1360</v>
      </c>
      <c r="B1167" s="1425" t="s">
        <v>757</v>
      </c>
      <c r="C1167" s="1425" t="s">
        <v>390</v>
      </c>
      <c r="D1167" s="1425" t="s">
        <v>390</v>
      </c>
      <c r="E1167" s="1425" t="s">
        <v>1419</v>
      </c>
      <c r="F1167" s="1425" t="s">
        <v>796</v>
      </c>
      <c r="G1167" s="1425" t="s">
        <v>116</v>
      </c>
      <c r="H1167" s="1425" t="s">
        <v>1264</v>
      </c>
      <c r="I1167" s="1425"/>
      <c r="J1167" s="1425" t="s">
        <v>2915</v>
      </c>
    </row>
    <row r="1168" spans="1:10" ht="12.75">
      <c r="A1168" s="1425" t="s">
        <v>1360</v>
      </c>
      <c r="B1168" s="1425" t="s">
        <v>757</v>
      </c>
      <c r="C1168" s="1425" t="s">
        <v>390</v>
      </c>
      <c r="D1168" s="1425" t="s">
        <v>390</v>
      </c>
      <c r="E1168" s="1425" t="s">
        <v>1419</v>
      </c>
      <c r="F1168" s="1425" t="s">
        <v>796</v>
      </c>
      <c r="G1168" s="1425" t="s">
        <v>116</v>
      </c>
      <c r="H1168" s="1425" t="s">
        <v>1265</v>
      </c>
      <c r="I1168" s="1425"/>
      <c r="J1168" s="1425" t="s">
        <v>2915</v>
      </c>
    </row>
    <row r="1169" spans="1:10" ht="12.75">
      <c r="A1169" s="1425" t="s">
        <v>1360</v>
      </c>
      <c r="B1169" s="1425" t="s">
        <v>757</v>
      </c>
      <c r="C1169" s="1425" t="s">
        <v>390</v>
      </c>
      <c r="D1169" s="1425" t="s">
        <v>390</v>
      </c>
      <c r="E1169" s="1425" t="s">
        <v>1419</v>
      </c>
      <c r="F1169" s="1425" t="s">
        <v>796</v>
      </c>
      <c r="G1169" s="1425" t="s">
        <v>116</v>
      </c>
      <c r="H1169" s="1425" t="s">
        <v>1266</v>
      </c>
      <c r="I1169" s="1425"/>
      <c r="J1169" s="1425" t="s">
        <v>2915</v>
      </c>
    </row>
    <row r="1170" spans="1:10" ht="12.75">
      <c r="A1170" s="1425" t="s">
        <v>1360</v>
      </c>
      <c r="B1170" s="1425" t="s">
        <v>757</v>
      </c>
      <c r="C1170" s="1425" t="s">
        <v>390</v>
      </c>
      <c r="D1170" s="1425" t="s">
        <v>390</v>
      </c>
      <c r="E1170" s="1425" t="s">
        <v>1419</v>
      </c>
      <c r="F1170" s="1425" t="s">
        <v>796</v>
      </c>
      <c r="G1170" s="1425" t="s">
        <v>116</v>
      </c>
      <c r="H1170" s="1425" t="s">
        <v>1267</v>
      </c>
      <c r="I1170" s="1425"/>
      <c r="J1170" s="1425" t="s">
        <v>2915</v>
      </c>
    </row>
    <row r="1171" spans="1:10" ht="12.75">
      <c r="A1171" s="1425" t="s">
        <v>1360</v>
      </c>
      <c r="B1171" s="1425" t="s">
        <v>757</v>
      </c>
      <c r="C1171" s="1425" t="s">
        <v>390</v>
      </c>
      <c r="D1171" s="1425" t="s">
        <v>390</v>
      </c>
      <c r="E1171" s="1425" t="s">
        <v>1419</v>
      </c>
      <c r="F1171" s="1425" t="s">
        <v>1328</v>
      </c>
      <c r="G1171" s="1425" t="s">
        <v>116</v>
      </c>
      <c r="H1171" s="1425" t="s">
        <v>1329</v>
      </c>
      <c r="I1171" s="1425"/>
      <c r="J1171" s="1425" t="s">
        <v>2915</v>
      </c>
    </row>
    <row r="1172" spans="1:10" ht="12.75">
      <c r="A1172" s="1425" t="s">
        <v>1360</v>
      </c>
      <c r="B1172" s="1425" t="s">
        <v>757</v>
      </c>
      <c r="C1172" s="1425" t="s">
        <v>390</v>
      </c>
      <c r="D1172" s="1425" t="s">
        <v>390</v>
      </c>
      <c r="E1172" s="1425" t="s">
        <v>1419</v>
      </c>
      <c r="F1172" s="1425" t="s">
        <v>1328</v>
      </c>
      <c r="G1172" s="1425" t="s">
        <v>116</v>
      </c>
      <c r="H1172" s="1425" t="s">
        <v>1330</v>
      </c>
      <c r="I1172" s="1425"/>
      <c r="J1172" s="1425" t="s">
        <v>2915</v>
      </c>
    </row>
    <row r="1173" spans="1:10" ht="12.75">
      <c r="A1173" s="1425" t="s">
        <v>1360</v>
      </c>
      <c r="B1173" s="1425" t="s">
        <v>757</v>
      </c>
      <c r="C1173" s="1425" t="s">
        <v>390</v>
      </c>
      <c r="D1173" s="1425" t="s">
        <v>390</v>
      </c>
      <c r="E1173" s="1425" t="s">
        <v>1419</v>
      </c>
      <c r="F1173" s="1425" t="s">
        <v>1328</v>
      </c>
      <c r="G1173" s="1425" t="s">
        <v>116</v>
      </c>
      <c r="H1173" s="1425" t="s">
        <v>1331</v>
      </c>
      <c r="I1173" s="1425"/>
      <c r="J1173" s="1425" t="s">
        <v>2915</v>
      </c>
    </row>
    <row r="1174" spans="1:10" ht="12.75">
      <c r="A1174" s="1425" t="s">
        <v>1360</v>
      </c>
      <c r="B1174" s="1425" t="s">
        <v>757</v>
      </c>
      <c r="C1174" s="1425" t="s">
        <v>390</v>
      </c>
      <c r="D1174" s="1425" t="s">
        <v>549</v>
      </c>
      <c r="E1174" s="1425" t="s">
        <v>390</v>
      </c>
      <c r="F1174" s="1425" t="s">
        <v>796</v>
      </c>
      <c r="G1174" s="1425" t="s">
        <v>114</v>
      </c>
      <c r="H1174" s="1425" t="s">
        <v>1263</v>
      </c>
      <c r="I1174" s="1425"/>
      <c r="J1174" s="1425" t="s">
        <v>2915</v>
      </c>
    </row>
    <row r="1175" spans="1:10" ht="12.75">
      <c r="A1175" s="1425" t="s">
        <v>1360</v>
      </c>
      <c r="B1175" s="1425" t="s">
        <v>757</v>
      </c>
      <c r="C1175" s="1425" t="s">
        <v>390</v>
      </c>
      <c r="D1175" s="1425" t="s">
        <v>549</v>
      </c>
      <c r="E1175" s="1425" t="s">
        <v>390</v>
      </c>
      <c r="F1175" s="1425" t="s">
        <v>796</v>
      </c>
      <c r="G1175" s="1425" t="s">
        <v>114</v>
      </c>
      <c r="H1175" s="1425" t="s">
        <v>1264</v>
      </c>
      <c r="I1175" s="1425"/>
      <c r="J1175" s="1425" t="s">
        <v>2915</v>
      </c>
    </row>
    <row r="1176" spans="1:10" ht="12.75">
      <c r="A1176" s="1425" t="s">
        <v>1360</v>
      </c>
      <c r="B1176" s="1425" t="s">
        <v>757</v>
      </c>
      <c r="C1176" s="1425" t="s">
        <v>390</v>
      </c>
      <c r="D1176" s="1425" t="s">
        <v>549</v>
      </c>
      <c r="E1176" s="1425" t="s">
        <v>390</v>
      </c>
      <c r="F1176" s="1425" t="s">
        <v>796</v>
      </c>
      <c r="G1176" s="1425" t="s">
        <v>114</v>
      </c>
      <c r="H1176" s="1425" t="s">
        <v>1265</v>
      </c>
      <c r="I1176" s="1425"/>
      <c r="J1176" s="1425" t="s">
        <v>2915</v>
      </c>
    </row>
    <row r="1177" spans="1:10" ht="12.75">
      <c r="A1177" s="1425" t="s">
        <v>1360</v>
      </c>
      <c r="B1177" s="1425" t="s">
        <v>757</v>
      </c>
      <c r="C1177" s="1425" t="s">
        <v>390</v>
      </c>
      <c r="D1177" s="1425" t="s">
        <v>549</v>
      </c>
      <c r="E1177" s="1425" t="s">
        <v>390</v>
      </c>
      <c r="F1177" s="1425" t="s">
        <v>796</v>
      </c>
      <c r="G1177" s="1425" t="s">
        <v>114</v>
      </c>
      <c r="H1177" s="1425" t="s">
        <v>1266</v>
      </c>
      <c r="I1177" s="1425"/>
      <c r="J1177" s="1425" t="s">
        <v>2915</v>
      </c>
    </row>
    <row r="1178" spans="1:10" ht="12.75">
      <c r="A1178" s="1425" t="s">
        <v>1360</v>
      </c>
      <c r="B1178" s="1425" t="s">
        <v>757</v>
      </c>
      <c r="C1178" s="1425" t="s">
        <v>390</v>
      </c>
      <c r="D1178" s="1425" t="s">
        <v>549</v>
      </c>
      <c r="E1178" s="1425" t="s">
        <v>390</v>
      </c>
      <c r="F1178" s="1425" t="s">
        <v>796</v>
      </c>
      <c r="G1178" s="1425" t="s">
        <v>114</v>
      </c>
      <c r="H1178" s="1425" t="s">
        <v>1267</v>
      </c>
      <c r="I1178" s="1425"/>
      <c r="J1178" s="1425" t="s">
        <v>2915</v>
      </c>
    </row>
    <row r="1179" spans="1:10" ht="12.75">
      <c r="A1179" s="1425" t="s">
        <v>1360</v>
      </c>
      <c r="B1179" s="1425" t="s">
        <v>757</v>
      </c>
      <c r="C1179" s="1425" t="s">
        <v>390</v>
      </c>
      <c r="D1179" s="1425" t="s">
        <v>549</v>
      </c>
      <c r="E1179" s="1425" t="s">
        <v>390</v>
      </c>
      <c r="F1179" s="1425" t="s">
        <v>796</v>
      </c>
      <c r="G1179" s="1425" t="s">
        <v>115</v>
      </c>
      <c r="H1179" s="1425" t="s">
        <v>1263</v>
      </c>
      <c r="I1179" s="1425"/>
      <c r="J1179" s="1425" t="s">
        <v>2915</v>
      </c>
    </row>
    <row r="1180" spans="1:10" ht="12.75">
      <c r="A1180" s="1425" t="s">
        <v>1360</v>
      </c>
      <c r="B1180" s="1425" t="s">
        <v>757</v>
      </c>
      <c r="C1180" s="1425" t="s">
        <v>390</v>
      </c>
      <c r="D1180" s="1425" t="s">
        <v>549</v>
      </c>
      <c r="E1180" s="1425" t="s">
        <v>390</v>
      </c>
      <c r="F1180" s="1425" t="s">
        <v>796</v>
      </c>
      <c r="G1180" s="1425" t="s">
        <v>115</v>
      </c>
      <c r="H1180" s="1425" t="s">
        <v>1264</v>
      </c>
      <c r="I1180" s="1425"/>
      <c r="J1180" s="1425" t="s">
        <v>2915</v>
      </c>
    </row>
    <row r="1181" spans="1:10" ht="12.75">
      <c r="A1181" s="1425" t="s">
        <v>1360</v>
      </c>
      <c r="B1181" s="1425" t="s">
        <v>757</v>
      </c>
      <c r="C1181" s="1425" t="s">
        <v>390</v>
      </c>
      <c r="D1181" s="1425" t="s">
        <v>549</v>
      </c>
      <c r="E1181" s="1425" t="s">
        <v>390</v>
      </c>
      <c r="F1181" s="1425" t="s">
        <v>796</v>
      </c>
      <c r="G1181" s="1425" t="s">
        <v>115</v>
      </c>
      <c r="H1181" s="1425" t="s">
        <v>1265</v>
      </c>
      <c r="I1181" s="1425"/>
      <c r="J1181" s="1425" t="s">
        <v>2915</v>
      </c>
    </row>
    <row r="1182" spans="1:10" ht="12.75">
      <c r="A1182" s="1425" t="s">
        <v>1360</v>
      </c>
      <c r="B1182" s="1425" t="s">
        <v>757</v>
      </c>
      <c r="C1182" s="1425" t="s">
        <v>390</v>
      </c>
      <c r="D1182" s="1425" t="s">
        <v>549</v>
      </c>
      <c r="E1182" s="1425" t="s">
        <v>390</v>
      </c>
      <c r="F1182" s="1425" t="s">
        <v>796</v>
      </c>
      <c r="G1182" s="1425" t="s">
        <v>115</v>
      </c>
      <c r="H1182" s="1425" t="s">
        <v>1266</v>
      </c>
      <c r="I1182" s="1425"/>
      <c r="J1182" s="1425" t="s">
        <v>2915</v>
      </c>
    </row>
    <row r="1183" spans="1:10" ht="12.75">
      <c r="A1183" s="1425" t="s">
        <v>1360</v>
      </c>
      <c r="B1183" s="1425" t="s">
        <v>757</v>
      </c>
      <c r="C1183" s="1425" t="s">
        <v>390</v>
      </c>
      <c r="D1183" s="1425" t="s">
        <v>549</v>
      </c>
      <c r="E1183" s="1425" t="s">
        <v>390</v>
      </c>
      <c r="F1183" s="1425" t="s">
        <v>796</v>
      </c>
      <c r="G1183" s="1425" t="s">
        <v>115</v>
      </c>
      <c r="H1183" s="1425" t="s">
        <v>1267</v>
      </c>
      <c r="I1183" s="1425"/>
      <c r="J1183" s="1425" t="s">
        <v>2915</v>
      </c>
    </row>
    <row r="1184" spans="1:10" ht="12.75">
      <c r="A1184" s="1425" t="s">
        <v>1360</v>
      </c>
      <c r="B1184" s="1425" t="s">
        <v>757</v>
      </c>
      <c r="C1184" s="1425" t="s">
        <v>390</v>
      </c>
      <c r="D1184" s="1425" t="s">
        <v>549</v>
      </c>
      <c r="E1184" s="1425" t="s">
        <v>390</v>
      </c>
      <c r="F1184" s="1425" t="s">
        <v>796</v>
      </c>
      <c r="G1184" s="1425" t="s">
        <v>1238</v>
      </c>
      <c r="H1184" s="1425" t="s">
        <v>1263</v>
      </c>
      <c r="I1184" s="1425"/>
      <c r="J1184" s="1425" t="s">
        <v>2915</v>
      </c>
    </row>
    <row r="1185" spans="1:10" ht="12.75">
      <c r="A1185" s="1425" t="s">
        <v>1360</v>
      </c>
      <c r="B1185" s="1425" t="s">
        <v>757</v>
      </c>
      <c r="C1185" s="1425" t="s">
        <v>390</v>
      </c>
      <c r="D1185" s="1425" t="s">
        <v>549</v>
      </c>
      <c r="E1185" s="1425" t="s">
        <v>390</v>
      </c>
      <c r="F1185" s="1425" t="s">
        <v>796</v>
      </c>
      <c r="G1185" s="1425" t="s">
        <v>1238</v>
      </c>
      <c r="H1185" s="1425" t="s">
        <v>1264</v>
      </c>
      <c r="I1185" s="1425"/>
      <c r="J1185" s="1425" t="s">
        <v>2915</v>
      </c>
    </row>
    <row r="1186" spans="1:10" ht="12.75">
      <c r="A1186" s="1425" t="s">
        <v>1360</v>
      </c>
      <c r="B1186" s="1425" t="s">
        <v>757</v>
      </c>
      <c r="C1186" s="1425" t="s">
        <v>390</v>
      </c>
      <c r="D1186" s="1425" t="s">
        <v>549</v>
      </c>
      <c r="E1186" s="1425" t="s">
        <v>390</v>
      </c>
      <c r="F1186" s="1425" t="s">
        <v>796</v>
      </c>
      <c r="G1186" s="1425" t="s">
        <v>1238</v>
      </c>
      <c r="H1186" s="1425" t="s">
        <v>1265</v>
      </c>
      <c r="I1186" s="1425"/>
      <c r="J1186" s="1425" t="s">
        <v>2915</v>
      </c>
    </row>
    <row r="1187" spans="1:10" ht="12.75">
      <c r="A1187" s="1425" t="s">
        <v>1360</v>
      </c>
      <c r="B1187" s="1425" t="s">
        <v>757</v>
      </c>
      <c r="C1187" s="1425" t="s">
        <v>390</v>
      </c>
      <c r="D1187" s="1425" t="s">
        <v>549</v>
      </c>
      <c r="E1187" s="1425" t="s">
        <v>390</v>
      </c>
      <c r="F1187" s="1425" t="s">
        <v>796</v>
      </c>
      <c r="G1187" s="1425" t="s">
        <v>1238</v>
      </c>
      <c r="H1187" s="1425" t="s">
        <v>1266</v>
      </c>
      <c r="I1187" s="1425"/>
      <c r="J1187" s="1425" t="s">
        <v>2915</v>
      </c>
    </row>
    <row r="1188" spans="1:10" ht="12.75">
      <c r="A1188" s="1425" t="s">
        <v>1360</v>
      </c>
      <c r="B1188" s="1425" t="s">
        <v>757</v>
      </c>
      <c r="C1188" s="1425" t="s">
        <v>390</v>
      </c>
      <c r="D1188" s="1425" t="s">
        <v>549</v>
      </c>
      <c r="E1188" s="1425" t="s">
        <v>390</v>
      </c>
      <c r="F1188" s="1425" t="s">
        <v>796</v>
      </c>
      <c r="G1188" s="1425" t="s">
        <v>1238</v>
      </c>
      <c r="H1188" s="1425" t="s">
        <v>1267</v>
      </c>
      <c r="I1188" s="1425"/>
      <c r="J1188" s="1425" t="s">
        <v>2915</v>
      </c>
    </row>
    <row r="1189" spans="1:10" ht="12.75">
      <c r="A1189" s="1425" t="s">
        <v>1360</v>
      </c>
      <c r="B1189" s="1425" t="s">
        <v>757</v>
      </c>
      <c r="C1189" s="1425" t="s">
        <v>390</v>
      </c>
      <c r="D1189" s="1425" t="s">
        <v>549</v>
      </c>
      <c r="E1189" s="1425" t="s">
        <v>390</v>
      </c>
      <c r="F1189" s="1425" t="s">
        <v>796</v>
      </c>
      <c r="G1189" s="1425" t="s">
        <v>116</v>
      </c>
      <c r="H1189" s="1425" t="s">
        <v>1263</v>
      </c>
      <c r="I1189" s="1425"/>
      <c r="J1189" s="1425" t="s">
        <v>2915</v>
      </c>
    </row>
    <row r="1190" spans="1:10" ht="12.75">
      <c r="A1190" s="1425" t="s">
        <v>1360</v>
      </c>
      <c r="B1190" s="1425" t="s">
        <v>757</v>
      </c>
      <c r="C1190" s="1425" t="s">
        <v>390</v>
      </c>
      <c r="D1190" s="1425" t="s">
        <v>549</v>
      </c>
      <c r="E1190" s="1425" t="s">
        <v>390</v>
      </c>
      <c r="F1190" s="1425" t="s">
        <v>796</v>
      </c>
      <c r="G1190" s="1425" t="s">
        <v>116</v>
      </c>
      <c r="H1190" s="1425" t="s">
        <v>1264</v>
      </c>
      <c r="I1190" s="1425"/>
      <c r="J1190" s="1425" t="s">
        <v>2915</v>
      </c>
    </row>
    <row r="1191" spans="1:10" ht="12.75">
      <c r="A1191" s="1425" t="s">
        <v>1360</v>
      </c>
      <c r="B1191" s="1425" t="s">
        <v>757</v>
      </c>
      <c r="C1191" s="1425" t="s">
        <v>390</v>
      </c>
      <c r="D1191" s="1425" t="s">
        <v>549</v>
      </c>
      <c r="E1191" s="1425" t="s">
        <v>390</v>
      </c>
      <c r="F1191" s="1425" t="s">
        <v>796</v>
      </c>
      <c r="G1191" s="1425" t="s">
        <v>116</v>
      </c>
      <c r="H1191" s="1425" t="s">
        <v>1265</v>
      </c>
      <c r="I1191" s="1425"/>
      <c r="J1191" s="1425" t="s">
        <v>2915</v>
      </c>
    </row>
    <row r="1192" spans="1:10" ht="12.75">
      <c r="A1192" s="1425" t="s">
        <v>1360</v>
      </c>
      <c r="B1192" s="1425" t="s">
        <v>757</v>
      </c>
      <c r="C1192" s="1425" t="s">
        <v>390</v>
      </c>
      <c r="D1192" s="1425" t="s">
        <v>549</v>
      </c>
      <c r="E1192" s="1425" t="s">
        <v>390</v>
      </c>
      <c r="F1192" s="1425" t="s">
        <v>796</v>
      </c>
      <c r="G1192" s="1425" t="s">
        <v>116</v>
      </c>
      <c r="H1192" s="1425" t="s">
        <v>1266</v>
      </c>
      <c r="I1192" s="1425"/>
      <c r="J1192" s="1425" t="s">
        <v>2915</v>
      </c>
    </row>
    <row r="1193" spans="1:10" ht="12.75">
      <c r="A1193" s="1425" t="s">
        <v>1360</v>
      </c>
      <c r="B1193" s="1425" t="s">
        <v>757</v>
      </c>
      <c r="C1193" s="1425" t="s">
        <v>390</v>
      </c>
      <c r="D1193" s="1425" t="s">
        <v>549</v>
      </c>
      <c r="E1193" s="1425" t="s">
        <v>390</v>
      </c>
      <c r="F1193" s="1425" t="s">
        <v>796</v>
      </c>
      <c r="G1193" s="1425" t="s">
        <v>116</v>
      </c>
      <c r="H1193" s="1425" t="s">
        <v>1267</v>
      </c>
      <c r="I1193" s="1425"/>
      <c r="J1193" s="1425" t="s">
        <v>2915</v>
      </c>
    </row>
    <row r="1194" spans="1:10" ht="12.75">
      <c r="A1194" s="1425" t="s">
        <v>1360</v>
      </c>
      <c r="B1194" s="1425" t="s">
        <v>757</v>
      </c>
      <c r="C1194" s="1425" t="s">
        <v>390</v>
      </c>
      <c r="D1194" s="1425" t="s">
        <v>549</v>
      </c>
      <c r="E1194" s="1425" t="s">
        <v>390</v>
      </c>
      <c r="F1194" s="1425" t="s">
        <v>1328</v>
      </c>
      <c r="G1194" s="1425" t="s">
        <v>114</v>
      </c>
      <c r="H1194" s="1425" t="s">
        <v>1329</v>
      </c>
      <c r="I1194" s="1425"/>
      <c r="J1194" s="1425" t="s">
        <v>2915</v>
      </c>
    </row>
    <row r="1195" spans="1:10" ht="12.75">
      <c r="A1195" s="1425" t="s">
        <v>1360</v>
      </c>
      <c r="B1195" s="1425" t="s">
        <v>757</v>
      </c>
      <c r="C1195" s="1425" t="s">
        <v>390</v>
      </c>
      <c r="D1195" s="1425" t="s">
        <v>549</v>
      </c>
      <c r="E1195" s="1425" t="s">
        <v>390</v>
      </c>
      <c r="F1195" s="1425" t="s">
        <v>1328</v>
      </c>
      <c r="G1195" s="1425" t="s">
        <v>114</v>
      </c>
      <c r="H1195" s="1425" t="s">
        <v>1330</v>
      </c>
      <c r="I1195" s="1425"/>
      <c r="J1195" s="1425" t="s">
        <v>2915</v>
      </c>
    </row>
    <row r="1196" spans="1:10" ht="12.75">
      <c r="A1196" s="1425" t="s">
        <v>1360</v>
      </c>
      <c r="B1196" s="1425" t="s">
        <v>757</v>
      </c>
      <c r="C1196" s="1425" t="s">
        <v>390</v>
      </c>
      <c r="D1196" s="1425" t="s">
        <v>549</v>
      </c>
      <c r="E1196" s="1425" t="s">
        <v>390</v>
      </c>
      <c r="F1196" s="1425" t="s">
        <v>1328</v>
      </c>
      <c r="G1196" s="1425" t="s">
        <v>114</v>
      </c>
      <c r="H1196" s="1425" t="s">
        <v>1331</v>
      </c>
      <c r="I1196" s="1425"/>
      <c r="J1196" s="1425" t="s">
        <v>2915</v>
      </c>
    </row>
    <row r="1197" spans="1:10" ht="12.75">
      <c r="A1197" s="1425" t="s">
        <v>1360</v>
      </c>
      <c r="B1197" s="1425" t="s">
        <v>757</v>
      </c>
      <c r="C1197" s="1425" t="s">
        <v>390</v>
      </c>
      <c r="D1197" s="1425" t="s">
        <v>549</v>
      </c>
      <c r="E1197" s="1425" t="s">
        <v>390</v>
      </c>
      <c r="F1197" s="1425" t="s">
        <v>1328</v>
      </c>
      <c r="G1197" s="1425" t="s">
        <v>115</v>
      </c>
      <c r="H1197" s="1425" t="s">
        <v>1329</v>
      </c>
      <c r="I1197" s="1425"/>
      <c r="J1197" s="1425" t="s">
        <v>2915</v>
      </c>
    </row>
    <row r="1198" spans="1:10" ht="12.75">
      <c r="A1198" s="1425" t="s">
        <v>1360</v>
      </c>
      <c r="B1198" s="1425" t="s">
        <v>757</v>
      </c>
      <c r="C1198" s="1425" t="s">
        <v>390</v>
      </c>
      <c r="D1198" s="1425" t="s">
        <v>549</v>
      </c>
      <c r="E1198" s="1425" t="s">
        <v>390</v>
      </c>
      <c r="F1198" s="1425" t="s">
        <v>1328</v>
      </c>
      <c r="G1198" s="1425" t="s">
        <v>115</v>
      </c>
      <c r="H1198" s="1425" t="s">
        <v>1330</v>
      </c>
      <c r="I1198" s="1425"/>
      <c r="J1198" s="1425" t="s">
        <v>2915</v>
      </c>
    </row>
    <row r="1199" spans="1:10" ht="12.75">
      <c r="A1199" s="1425" t="s">
        <v>1360</v>
      </c>
      <c r="B1199" s="1425" t="s">
        <v>757</v>
      </c>
      <c r="C1199" s="1425" t="s">
        <v>390</v>
      </c>
      <c r="D1199" s="1425" t="s">
        <v>549</v>
      </c>
      <c r="E1199" s="1425" t="s">
        <v>390</v>
      </c>
      <c r="F1199" s="1425" t="s">
        <v>1328</v>
      </c>
      <c r="G1199" s="1425" t="s">
        <v>115</v>
      </c>
      <c r="H1199" s="1425" t="s">
        <v>1331</v>
      </c>
      <c r="I1199" s="1425"/>
      <c r="J1199" s="1425" t="s">
        <v>2915</v>
      </c>
    </row>
    <row r="1200" spans="1:10" ht="12.75">
      <c r="A1200" s="1425" t="s">
        <v>1360</v>
      </c>
      <c r="B1200" s="1425" t="s">
        <v>757</v>
      </c>
      <c r="C1200" s="1425" t="s">
        <v>390</v>
      </c>
      <c r="D1200" s="1425" t="s">
        <v>549</v>
      </c>
      <c r="E1200" s="1425" t="s">
        <v>390</v>
      </c>
      <c r="F1200" s="1425" t="s">
        <v>1328</v>
      </c>
      <c r="G1200" s="1425" t="s">
        <v>1238</v>
      </c>
      <c r="H1200" s="1425" t="s">
        <v>1329</v>
      </c>
      <c r="I1200" s="1425"/>
      <c r="J1200" s="1425" t="s">
        <v>2915</v>
      </c>
    </row>
    <row r="1201" spans="1:10" ht="12.75">
      <c r="A1201" s="1425" t="s">
        <v>1360</v>
      </c>
      <c r="B1201" s="1425" t="s">
        <v>757</v>
      </c>
      <c r="C1201" s="1425" t="s">
        <v>390</v>
      </c>
      <c r="D1201" s="1425" t="s">
        <v>549</v>
      </c>
      <c r="E1201" s="1425" t="s">
        <v>390</v>
      </c>
      <c r="F1201" s="1425" t="s">
        <v>1328</v>
      </c>
      <c r="G1201" s="1425" t="s">
        <v>1238</v>
      </c>
      <c r="H1201" s="1425" t="s">
        <v>1330</v>
      </c>
      <c r="I1201" s="1425"/>
      <c r="J1201" s="1425" t="s">
        <v>2915</v>
      </c>
    </row>
    <row r="1202" spans="1:10" ht="12.75">
      <c r="A1202" s="1425" t="s">
        <v>1360</v>
      </c>
      <c r="B1202" s="1425" t="s">
        <v>757</v>
      </c>
      <c r="C1202" s="1425" t="s">
        <v>390</v>
      </c>
      <c r="D1202" s="1425" t="s">
        <v>549</v>
      </c>
      <c r="E1202" s="1425" t="s">
        <v>390</v>
      </c>
      <c r="F1202" s="1425" t="s">
        <v>1328</v>
      </c>
      <c r="G1202" s="1425" t="s">
        <v>1238</v>
      </c>
      <c r="H1202" s="1425" t="s">
        <v>1331</v>
      </c>
      <c r="I1202" s="1425"/>
      <c r="J1202" s="1425" t="s">
        <v>2915</v>
      </c>
    </row>
    <row r="1203" spans="1:10" ht="12.75">
      <c r="A1203" s="1425" t="s">
        <v>1360</v>
      </c>
      <c r="B1203" s="1425" t="s">
        <v>757</v>
      </c>
      <c r="C1203" s="1425" t="s">
        <v>390</v>
      </c>
      <c r="D1203" s="1425" t="s">
        <v>549</v>
      </c>
      <c r="E1203" s="1425" t="s">
        <v>390</v>
      </c>
      <c r="F1203" s="1425" t="s">
        <v>1328</v>
      </c>
      <c r="G1203" s="1425" t="s">
        <v>116</v>
      </c>
      <c r="H1203" s="1425" t="s">
        <v>1329</v>
      </c>
      <c r="I1203" s="1425"/>
      <c r="J1203" s="1425" t="s">
        <v>2915</v>
      </c>
    </row>
    <row r="1204" spans="1:10" ht="12.75">
      <c r="A1204" s="1425" t="s">
        <v>1360</v>
      </c>
      <c r="B1204" s="1425" t="s">
        <v>757</v>
      </c>
      <c r="C1204" s="1425" t="s">
        <v>390</v>
      </c>
      <c r="D1204" s="1425" t="s">
        <v>549</v>
      </c>
      <c r="E1204" s="1425" t="s">
        <v>390</v>
      </c>
      <c r="F1204" s="1425" t="s">
        <v>1328</v>
      </c>
      <c r="G1204" s="1425" t="s">
        <v>116</v>
      </c>
      <c r="H1204" s="1425" t="s">
        <v>1330</v>
      </c>
      <c r="I1204" s="1425"/>
      <c r="J1204" s="1425" t="s">
        <v>2915</v>
      </c>
    </row>
    <row r="1205" spans="1:10" ht="12.75">
      <c r="A1205" s="1425" t="s">
        <v>1360</v>
      </c>
      <c r="B1205" s="1425" t="s">
        <v>757</v>
      </c>
      <c r="C1205" s="1425" t="s">
        <v>390</v>
      </c>
      <c r="D1205" s="1425" t="s">
        <v>549</v>
      </c>
      <c r="E1205" s="1425" t="s">
        <v>390</v>
      </c>
      <c r="F1205" s="1425" t="s">
        <v>1328</v>
      </c>
      <c r="G1205" s="1425" t="s">
        <v>116</v>
      </c>
      <c r="H1205" s="1425" t="s">
        <v>1331</v>
      </c>
      <c r="I1205" s="1425"/>
      <c r="J1205" s="1425" t="s">
        <v>2915</v>
      </c>
    </row>
    <row r="1206" spans="1:10" ht="12.75">
      <c r="A1206" s="1425" t="s">
        <v>1360</v>
      </c>
      <c r="B1206" s="1425" t="s">
        <v>757</v>
      </c>
      <c r="C1206" s="1425" t="s">
        <v>390</v>
      </c>
      <c r="D1206" s="1425" t="s">
        <v>549</v>
      </c>
      <c r="E1206" s="1425" t="s">
        <v>1419</v>
      </c>
      <c r="F1206" s="1425" t="s">
        <v>796</v>
      </c>
      <c r="G1206" s="1425" t="s">
        <v>114</v>
      </c>
      <c r="H1206" s="1425" t="s">
        <v>1263</v>
      </c>
      <c r="I1206" s="1425"/>
      <c r="J1206" s="1425" t="s">
        <v>2915</v>
      </c>
    </row>
    <row r="1207" spans="1:10" ht="12.75">
      <c r="A1207" s="1425" t="s">
        <v>1360</v>
      </c>
      <c r="B1207" s="1425" t="s">
        <v>757</v>
      </c>
      <c r="C1207" s="1425" t="s">
        <v>390</v>
      </c>
      <c r="D1207" s="1425" t="s">
        <v>549</v>
      </c>
      <c r="E1207" s="1425" t="s">
        <v>1419</v>
      </c>
      <c r="F1207" s="1425" t="s">
        <v>796</v>
      </c>
      <c r="G1207" s="1425" t="s">
        <v>114</v>
      </c>
      <c r="H1207" s="1425" t="s">
        <v>1264</v>
      </c>
      <c r="I1207" s="1425"/>
      <c r="J1207" s="1425" t="s">
        <v>2915</v>
      </c>
    </row>
    <row r="1208" spans="1:10" ht="12.75">
      <c r="A1208" s="1425" t="s">
        <v>1360</v>
      </c>
      <c r="B1208" s="1425" t="s">
        <v>757</v>
      </c>
      <c r="C1208" s="1425" t="s">
        <v>390</v>
      </c>
      <c r="D1208" s="1425" t="s">
        <v>549</v>
      </c>
      <c r="E1208" s="1425" t="s">
        <v>1419</v>
      </c>
      <c r="F1208" s="1425" t="s">
        <v>796</v>
      </c>
      <c r="G1208" s="1425" t="s">
        <v>114</v>
      </c>
      <c r="H1208" s="1425" t="s">
        <v>1265</v>
      </c>
      <c r="I1208" s="1425"/>
      <c r="J1208" s="1425" t="s">
        <v>2915</v>
      </c>
    </row>
    <row r="1209" spans="1:10" ht="12.75">
      <c r="A1209" s="1425" t="s">
        <v>1360</v>
      </c>
      <c r="B1209" s="1425" t="s">
        <v>757</v>
      </c>
      <c r="C1209" s="1425" t="s">
        <v>390</v>
      </c>
      <c r="D1209" s="1425" t="s">
        <v>549</v>
      </c>
      <c r="E1209" s="1425" t="s">
        <v>1419</v>
      </c>
      <c r="F1209" s="1425" t="s">
        <v>796</v>
      </c>
      <c r="G1209" s="1425" t="s">
        <v>114</v>
      </c>
      <c r="H1209" s="1425" t="s">
        <v>1266</v>
      </c>
      <c r="I1209" s="1425"/>
      <c r="J1209" s="1425" t="s">
        <v>2915</v>
      </c>
    </row>
    <row r="1210" spans="1:10" ht="12.75">
      <c r="A1210" s="1425" t="s">
        <v>1360</v>
      </c>
      <c r="B1210" s="1425" t="s">
        <v>757</v>
      </c>
      <c r="C1210" s="1425" t="s">
        <v>390</v>
      </c>
      <c r="D1210" s="1425" t="s">
        <v>549</v>
      </c>
      <c r="E1210" s="1425" t="s">
        <v>1419</v>
      </c>
      <c r="F1210" s="1425" t="s">
        <v>796</v>
      </c>
      <c r="G1210" s="1425" t="s">
        <v>114</v>
      </c>
      <c r="H1210" s="1425" t="s">
        <v>1267</v>
      </c>
      <c r="I1210" s="1425"/>
      <c r="J1210" s="1425" t="s">
        <v>2915</v>
      </c>
    </row>
    <row r="1211" spans="1:10" ht="12.75">
      <c r="A1211" s="1425" t="s">
        <v>1360</v>
      </c>
      <c r="B1211" s="1425" t="s">
        <v>757</v>
      </c>
      <c r="C1211" s="1425" t="s">
        <v>390</v>
      </c>
      <c r="D1211" s="1425" t="s">
        <v>549</v>
      </c>
      <c r="E1211" s="1425" t="s">
        <v>1419</v>
      </c>
      <c r="F1211" s="1425" t="s">
        <v>796</v>
      </c>
      <c r="G1211" s="1425" t="s">
        <v>1256</v>
      </c>
      <c r="H1211" s="1425" t="s">
        <v>1263</v>
      </c>
      <c r="I1211" s="1425"/>
      <c r="J1211" s="1425" t="s">
        <v>2915</v>
      </c>
    </row>
    <row r="1212" spans="1:10" ht="12.75">
      <c r="A1212" s="1425" t="s">
        <v>1360</v>
      </c>
      <c r="B1212" s="1425" t="s">
        <v>757</v>
      </c>
      <c r="C1212" s="1425" t="s">
        <v>390</v>
      </c>
      <c r="D1212" s="1425" t="s">
        <v>549</v>
      </c>
      <c r="E1212" s="1425" t="s">
        <v>1419</v>
      </c>
      <c r="F1212" s="1425" t="s">
        <v>796</v>
      </c>
      <c r="G1212" s="1425" t="s">
        <v>1256</v>
      </c>
      <c r="H1212" s="1425" t="s">
        <v>1264</v>
      </c>
      <c r="I1212" s="1425"/>
      <c r="J1212" s="1425" t="s">
        <v>2915</v>
      </c>
    </row>
    <row r="1213" spans="1:10" ht="12.75">
      <c r="A1213" s="1425" t="s">
        <v>1360</v>
      </c>
      <c r="B1213" s="1425" t="s">
        <v>757</v>
      </c>
      <c r="C1213" s="1425" t="s">
        <v>390</v>
      </c>
      <c r="D1213" s="1425" t="s">
        <v>549</v>
      </c>
      <c r="E1213" s="1425" t="s">
        <v>1419</v>
      </c>
      <c r="F1213" s="1425" t="s">
        <v>796</v>
      </c>
      <c r="G1213" s="1425" t="s">
        <v>1256</v>
      </c>
      <c r="H1213" s="1425" t="s">
        <v>1265</v>
      </c>
      <c r="I1213" s="1425"/>
      <c r="J1213" s="1425" t="s">
        <v>2915</v>
      </c>
    </row>
    <row r="1214" spans="1:10" ht="12.75">
      <c r="A1214" s="1425" t="s">
        <v>1360</v>
      </c>
      <c r="B1214" s="1425" t="s">
        <v>757</v>
      </c>
      <c r="C1214" s="1425" t="s">
        <v>390</v>
      </c>
      <c r="D1214" s="1425" t="s">
        <v>549</v>
      </c>
      <c r="E1214" s="1425" t="s">
        <v>1419</v>
      </c>
      <c r="F1214" s="1425" t="s">
        <v>796</v>
      </c>
      <c r="G1214" s="1425" t="s">
        <v>1256</v>
      </c>
      <c r="H1214" s="1425" t="s">
        <v>1266</v>
      </c>
      <c r="I1214" s="1425"/>
      <c r="J1214" s="1425" t="s">
        <v>2915</v>
      </c>
    </row>
    <row r="1215" spans="1:10" ht="12.75">
      <c r="A1215" s="1425" t="s">
        <v>1360</v>
      </c>
      <c r="B1215" s="1425" t="s">
        <v>757</v>
      </c>
      <c r="C1215" s="1425" t="s">
        <v>390</v>
      </c>
      <c r="D1215" s="1425" t="s">
        <v>549</v>
      </c>
      <c r="E1215" s="1425" t="s">
        <v>1419</v>
      </c>
      <c r="F1215" s="1425" t="s">
        <v>796</v>
      </c>
      <c r="G1215" s="1425" t="s">
        <v>1256</v>
      </c>
      <c r="H1215" s="1425" t="s">
        <v>1267</v>
      </c>
      <c r="I1215" s="1425"/>
      <c r="J1215" s="1425" t="s">
        <v>2915</v>
      </c>
    </row>
    <row r="1216" spans="1:10" ht="12.75">
      <c r="A1216" s="1425" t="s">
        <v>1360</v>
      </c>
      <c r="B1216" s="1425" t="s">
        <v>757</v>
      </c>
      <c r="C1216" s="1425" t="s">
        <v>390</v>
      </c>
      <c r="D1216" s="1425" t="s">
        <v>549</v>
      </c>
      <c r="E1216" s="1425" t="s">
        <v>1419</v>
      </c>
      <c r="F1216" s="1425" t="s">
        <v>796</v>
      </c>
      <c r="G1216" s="1425" t="s">
        <v>115</v>
      </c>
      <c r="H1216" s="1425" t="s">
        <v>1263</v>
      </c>
      <c r="I1216" s="1425"/>
      <c r="J1216" s="1425" t="s">
        <v>2915</v>
      </c>
    </row>
    <row r="1217" spans="1:10" ht="12.75">
      <c r="A1217" s="1425" t="s">
        <v>1360</v>
      </c>
      <c r="B1217" s="1425" t="s">
        <v>757</v>
      </c>
      <c r="C1217" s="1425" t="s">
        <v>390</v>
      </c>
      <c r="D1217" s="1425" t="s">
        <v>549</v>
      </c>
      <c r="E1217" s="1425" t="s">
        <v>1419</v>
      </c>
      <c r="F1217" s="1425" t="s">
        <v>796</v>
      </c>
      <c r="G1217" s="1425" t="s">
        <v>115</v>
      </c>
      <c r="H1217" s="1425" t="s">
        <v>1264</v>
      </c>
      <c r="I1217" s="1425"/>
      <c r="J1217" s="1425" t="s">
        <v>2915</v>
      </c>
    </row>
    <row r="1218" spans="1:10" ht="12.75">
      <c r="A1218" s="1425" t="s">
        <v>1360</v>
      </c>
      <c r="B1218" s="1425" t="s">
        <v>757</v>
      </c>
      <c r="C1218" s="1425" t="s">
        <v>390</v>
      </c>
      <c r="D1218" s="1425" t="s">
        <v>549</v>
      </c>
      <c r="E1218" s="1425" t="s">
        <v>1419</v>
      </c>
      <c r="F1218" s="1425" t="s">
        <v>796</v>
      </c>
      <c r="G1218" s="1425" t="s">
        <v>115</v>
      </c>
      <c r="H1218" s="1425" t="s">
        <v>1265</v>
      </c>
      <c r="I1218" s="1425"/>
      <c r="J1218" s="1425" t="s">
        <v>2915</v>
      </c>
    </row>
    <row r="1219" spans="1:10" ht="12.75">
      <c r="A1219" s="1425" t="s">
        <v>1360</v>
      </c>
      <c r="B1219" s="1425" t="s">
        <v>757</v>
      </c>
      <c r="C1219" s="1425" t="s">
        <v>390</v>
      </c>
      <c r="D1219" s="1425" t="s">
        <v>549</v>
      </c>
      <c r="E1219" s="1425" t="s">
        <v>1419</v>
      </c>
      <c r="F1219" s="1425" t="s">
        <v>796</v>
      </c>
      <c r="G1219" s="1425" t="s">
        <v>115</v>
      </c>
      <c r="H1219" s="1425" t="s">
        <v>1266</v>
      </c>
      <c r="I1219" s="1425"/>
      <c r="J1219" s="1425" t="s">
        <v>2915</v>
      </c>
    </row>
    <row r="1220" spans="1:10" ht="12.75">
      <c r="A1220" s="1425" t="s">
        <v>1360</v>
      </c>
      <c r="B1220" s="1425" t="s">
        <v>757</v>
      </c>
      <c r="C1220" s="1425" t="s">
        <v>390</v>
      </c>
      <c r="D1220" s="1425" t="s">
        <v>549</v>
      </c>
      <c r="E1220" s="1425" t="s">
        <v>1419</v>
      </c>
      <c r="F1220" s="1425" t="s">
        <v>796</v>
      </c>
      <c r="G1220" s="1425" t="s">
        <v>115</v>
      </c>
      <c r="H1220" s="1425" t="s">
        <v>1267</v>
      </c>
      <c r="I1220" s="1425"/>
      <c r="J1220" s="1425" t="s">
        <v>2915</v>
      </c>
    </row>
    <row r="1221" spans="1:10" ht="12.75">
      <c r="A1221" s="1425" t="s">
        <v>1360</v>
      </c>
      <c r="B1221" s="1425" t="s">
        <v>757</v>
      </c>
      <c r="C1221" s="1425" t="s">
        <v>390</v>
      </c>
      <c r="D1221" s="1425" t="s">
        <v>549</v>
      </c>
      <c r="E1221" s="1425" t="s">
        <v>1419</v>
      </c>
      <c r="F1221" s="1425" t="s">
        <v>796</v>
      </c>
      <c r="G1221" s="1425" t="s">
        <v>1238</v>
      </c>
      <c r="H1221" s="1425" t="s">
        <v>1263</v>
      </c>
      <c r="I1221" s="1425"/>
      <c r="J1221" s="1425" t="s">
        <v>2915</v>
      </c>
    </row>
    <row r="1222" spans="1:10" ht="12.75">
      <c r="A1222" s="1425" t="s">
        <v>1360</v>
      </c>
      <c r="B1222" s="1425" t="s">
        <v>757</v>
      </c>
      <c r="C1222" s="1425" t="s">
        <v>390</v>
      </c>
      <c r="D1222" s="1425" t="s">
        <v>549</v>
      </c>
      <c r="E1222" s="1425" t="s">
        <v>1419</v>
      </c>
      <c r="F1222" s="1425" t="s">
        <v>796</v>
      </c>
      <c r="G1222" s="1425" t="s">
        <v>1238</v>
      </c>
      <c r="H1222" s="1425" t="s">
        <v>1264</v>
      </c>
      <c r="I1222" s="1425"/>
      <c r="J1222" s="1425" t="s">
        <v>2915</v>
      </c>
    </row>
    <row r="1223" spans="1:10" ht="12.75">
      <c r="A1223" s="1425" t="s">
        <v>1360</v>
      </c>
      <c r="B1223" s="1425" t="s">
        <v>757</v>
      </c>
      <c r="C1223" s="1425" t="s">
        <v>390</v>
      </c>
      <c r="D1223" s="1425" t="s">
        <v>549</v>
      </c>
      <c r="E1223" s="1425" t="s">
        <v>1419</v>
      </c>
      <c r="F1223" s="1425" t="s">
        <v>796</v>
      </c>
      <c r="G1223" s="1425" t="s">
        <v>1238</v>
      </c>
      <c r="H1223" s="1425" t="s">
        <v>1265</v>
      </c>
      <c r="I1223" s="1425"/>
      <c r="J1223" s="1425" t="s">
        <v>2915</v>
      </c>
    </row>
    <row r="1224" spans="1:10" ht="12.75">
      <c r="A1224" s="1425" t="s">
        <v>1360</v>
      </c>
      <c r="B1224" s="1425" t="s">
        <v>757</v>
      </c>
      <c r="C1224" s="1425" t="s">
        <v>390</v>
      </c>
      <c r="D1224" s="1425" t="s">
        <v>549</v>
      </c>
      <c r="E1224" s="1425" t="s">
        <v>1419</v>
      </c>
      <c r="F1224" s="1425" t="s">
        <v>796</v>
      </c>
      <c r="G1224" s="1425" t="s">
        <v>1238</v>
      </c>
      <c r="H1224" s="1425" t="s">
        <v>1266</v>
      </c>
      <c r="I1224" s="1425"/>
      <c r="J1224" s="1425" t="s">
        <v>2915</v>
      </c>
    </row>
    <row r="1225" spans="1:10" ht="12.75">
      <c r="A1225" s="1425" t="s">
        <v>1360</v>
      </c>
      <c r="B1225" s="1425" t="s">
        <v>757</v>
      </c>
      <c r="C1225" s="1425" t="s">
        <v>390</v>
      </c>
      <c r="D1225" s="1425" t="s">
        <v>549</v>
      </c>
      <c r="E1225" s="1425" t="s">
        <v>1419</v>
      </c>
      <c r="F1225" s="1425" t="s">
        <v>796</v>
      </c>
      <c r="G1225" s="1425" t="s">
        <v>1238</v>
      </c>
      <c r="H1225" s="1425" t="s">
        <v>1267</v>
      </c>
      <c r="I1225" s="1425"/>
      <c r="J1225" s="1425" t="s">
        <v>2915</v>
      </c>
    </row>
    <row r="1226" spans="1:10" ht="12.75">
      <c r="A1226" s="1425" t="s">
        <v>1360</v>
      </c>
      <c r="B1226" s="1425" t="s">
        <v>757</v>
      </c>
      <c r="C1226" s="1425" t="s">
        <v>390</v>
      </c>
      <c r="D1226" s="1425" t="s">
        <v>549</v>
      </c>
      <c r="E1226" s="1425" t="s">
        <v>1419</v>
      </c>
      <c r="F1226" s="1425" t="s">
        <v>796</v>
      </c>
      <c r="G1226" s="1425" t="s">
        <v>116</v>
      </c>
      <c r="H1226" s="1425" t="s">
        <v>1263</v>
      </c>
      <c r="I1226" s="1425"/>
      <c r="J1226" s="1425" t="s">
        <v>2915</v>
      </c>
    </row>
    <row r="1227" spans="1:10" ht="12.75">
      <c r="A1227" s="1425" t="s">
        <v>1360</v>
      </c>
      <c r="B1227" s="1425" t="s">
        <v>757</v>
      </c>
      <c r="C1227" s="1425" t="s">
        <v>390</v>
      </c>
      <c r="D1227" s="1425" t="s">
        <v>549</v>
      </c>
      <c r="E1227" s="1425" t="s">
        <v>1419</v>
      </c>
      <c r="F1227" s="1425" t="s">
        <v>796</v>
      </c>
      <c r="G1227" s="1425" t="s">
        <v>116</v>
      </c>
      <c r="H1227" s="1425" t="s">
        <v>1264</v>
      </c>
      <c r="I1227" s="1425"/>
      <c r="J1227" s="1425" t="s">
        <v>2915</v>
      </c>
    </row>
    <row r="1228" spans="1:10" ht="12.75">
      <c r="A1228" s="1425" t="s">
        <v>1360</v>
      </c>
      <c r="B1228" s="1425" t="s">
        <v>757</v>
      </c>
      <c r="C1228" s="1425" t="s">
        <v>390</v>
      </c>
      <c r="D1228" s="1425" t="s">
        <v>549</v>
      </c>
      <c r="E1228" s="1425" t="s">
        <v>1419</v>
      </c>
      <c r="F1228" s="1425" t="s">
        <v>796</v>
      </c>
      <c r="G1228" s="1425" t="s">
        <v>116</v>
      </c>
      <c r="H1228" s="1425" t="s">
        <v>1265</v>
      </c>
      <c r="I1228" s="1425"/>
      <c r="J1228" s="1425" t="s">
        <v>2915</v>
      </c>
    </row>
    <row r="1229" spans="1:10" ht="12.75">
      <c r="A1229" s="1425" t="s">
        <v>1360</v>
      </c>
      <c r="B1229" s="1425" t="s">
        <v>757</v>
      </c>
      <c r="C1229" s="1425" t="s">
        <v>390</v>
      </c>
      <c r="D1229" s="1425" t="s">
        <v>549</v>
      </c>
      <c r="E1229" s="1425" t="s">
        <v>1419</v>
      </c>
      <c r="F1229" s="1425" t="s">
        <v>796</v>
      </c>
      <c r="G1229" s="1425" t="s">
        <v>116</v>
      </c>
      <c r="H1229" s="1425" t="s">
        <v>1266</v>
      </c>
      <c r="I1229" s="1425"/>
      <c r="J1229" s="1425" t="s">
        <v>2915</v>
      </c>
    </row>
    <row r="1230" spans="1:10" ht="12.75">
      <c r="A1230" s="1425" t="s">
        <v>1360</v>
      </c>
      <c r="B1230" s="1425" t="s">
        <v>757</v>
      </c>
      <c r="C1230" s="1425" t="s">
        <v>390</v>
      </c>
      <c r="D1230" s="1425" t="s">
        <v>549</v>
      </c>
      <c r="E1230" s="1425" t="s">
        <v>1419</v>
      </c>
      <c r="F1230" s="1425" t="s">
        <v>796</v>
      </c>
      <c r="G1230" s="1425" t="s">
        <v>116</v>
      </c>
      <c r="H1230" s="1425" t="s">
        <v>1267</v>
      </c>
      <c r="I1230" s="1425"/>
      <c r="J1230" s="1425" t="s">
        <v>2915</v>
      </c>
    </row>
    <row r="1231" spans="1:10" ht="12.75">
      <c r="A1231" s="1425" t="s">
        <v>1360</v>
      </c>
      <c r="B1231" s="1425" t="s">
        <v>757</v>
      </c>
      <c r="C1231" s="1425" t="s">
        <v>390</v>
      </c>
      <c r="D1231" s="1425" t="s">
        <v>549</v>
      </c>
      <c r="E1231" s="1425" t="s">
        <v>1419</v>
      </c>
      <c r="F1231" s="1425" t="s">
        <v>1328</v>
      </c>
      <c r="G1231" s="1425" t="s">
        <v>114</v>
      </c>
      <c r="H1231" s="1425" t="s">
        <v>1329</v>
      </c>
      <c r="I1231" s="1425"/>
      <c r="J1231" s="1425" t="s">
        <v>2915</v>
      </c>
    </row>
    <row r="1232" spans="1:10" ht="12.75">
      <c r="A1232" s="1425" t="s">
        <v>1360</v>
      </c>
      <c r="B1232" s="1425" t="s">
        <v>757</v>
      </c>
      <c r="C1232" s="1425" t="s">
        <v>390</v>
      </c>
      <c r="D1232" s="1425" t="s">
        <v>549</v>
      </c>
      <c r="E1232" s="1425" t="s">
        <v>1419</v>
      </c>
      <c r="F1232" s="1425" t="s">
        <v>1328</v>
      </c>
      <c r="G1232" s="1425" t="s">
        <v>114</v>
      </c>
      <c r="H1232" s="1425" t="s">
        <v>1330</v>
      </c>
      <c r="I1232" s="1425"/>
      <c r="J1232" s="1425" t="s">
        <v>2915</v>
      </c>
    </row>
    <row r="1233" spans="1:10" ht="12.75">
      <c r="A1233" s="1425" t="s">
        <v>1360</v>
      </c>
      <c r="B1233" s="1425" t="s">
        <v>757</v>
      </c>
      <c r="C1233" s="1425" t="s">
        <v>390</v>
      </c>
      <c r="D1233" s="1425" t="s">
        <v>549</v>
      </c>
      <c r="E1233" s="1425" t="s">
        <v>1419</v>
      </c>
      <c r="F1233" s="1425" t="s">
        <v>1328</v>
      </c>
      <c r="G1233" s="1425" t="s">
        <v>114</v>
      </c>
      <c r="H1233" s="1425" t="s">
        <v>1331</v>
      </c>
      <c r="I1233" s="1425"/>
      <c r="J1233" s="1425" t="s">
        <v>2915</v>
      </c>
    </row>
    <row r="1234" spans="1:10" ht="12.75">
      <c r="A1234" s="1425" t="s">
        <v>1360</v>
      </c>
      <c r="B1234" s="1425" t="s">
        <v>757</v>
      </c>
      <c r="C1234" s="1425" t="s">
        <v>390</v>
      </c>
      <c r="D1234" s="1425" t="s">
        <v>549</v>
      </c>
      <c r="E1234" s="1425" t="s">
        <v>1419</v>
      </c>
      <c r="F1234" s="1425" t="s">
        <v>1328</v>
      </c>
      <c r="G1234" s="1425" t="s">
        <v>1256</v>
      </c>
      <c r="H1234" s="1425" t="s">
        <v>1329</v>
      </c>
      <c r="I1234" s="1425"/>
      <c r="J1234" s="1425" t="s">
        <v>2915</v>
      </c>
    </row>
    <row r="1235" spans="1:10" ht="12.75">
      <c r="A1235" s="1425" t="s">
        <v>1360</v>
      </c>
      <c r="B1235" s="1425" t="s">
        <v>757</v>
      </c>
      <c r="C1235" s="1425" t="s">
        <v>390</v>
      </c>
      <c r="D1235" s="1425" t="s">
        <v>549</v>
      </c>
      <c r="E1235" s="1425" t="s">
        <v>1419</v>
      </c>
      <c r="F1235" s="1425" t="s">
        <v>1328</v>
      </c>
      <c r="G1235" s="1425" t="s">
        <v>1256</v>
      </c>
      <c r="H1235" s="1425" t="s">
        <v>1330</v>
      </c>
      <c r="I1235" s="1425"/>
      <c r="J1235" s="1425" t="s">
        <v>2915</v>
      </c>
    </row>
    <row r="1236" spans="1:10" ht="12.75">
      <c r="A1236" s="1425" t="s">
        <v>1360</v>
      </c>
      <c r="B1236" s="1425" t="s">
        <v>757</v>
      </c>
      <c r="C1236" s="1425" t="s">
        <v>390</v>
      </c>
      <c r="D1236" s="1425" t="s">
        <v>549</v>
      </c>
      <c r="E1236" s="1425" t="s">
        <v>1419</v>
      </c>
      <c r="F1236" s="1425" t="s">
        <v>1328</v>
      </c>
      <c r="G1236" s="1425" t="s">
        <v>1256</v>
      </c>
      <c r="H1236" s="1425" t="s">
        <v>1331</v>
      </c>
      <c r="I1236" s="1425"/>
      <c r="J1236" s="1425" t="s">
        <v>2915</v>
      </c>
    </row>
    <row r="1237" spans="1:10" ht="12.75">
      <c r="A1237" s="1425" t="s">
        <v>1360</v>
      </c>
      <c r="B1237" s="1425" t="s">
        <v>757</v>
      </c>
      <c r="C1237" s="1425" t="s">
        <v>390</v>
      </c>
      <c r="D1237" s="1425" t="s">
        <v>549</v>
      </c>
      <c r="E1237" s="1425" t="s">
        <v>1419</v>
      </c>
      <c r="F1237" s="1425" t="s">
        <v>1328</v>
      </c>
      <c r="G1237" s="1425" t="s">
        <v>115</v>
      </c>
      <c r="H1237" s="1425" t="s">
        <v>1329</v>
      </c>
      <c r="I1237" s="1425"/>
      <c r="J1237" s="1425" t="s">
        <v>2915</v>
      </c>
    </row>
    <row r="1238" spans="1:10" ht="12.75">
      <c r="A1238" s="1425" t="s">
        <v>1360</v>
      </c>
      <c r="B1238" s="1425" t="s">
        <v>757</v>
      </c>
      <c r="C1238" s="1425" t="s">
        <v>390</v>
      </c>
      <c r="D1238" s="1425" t="s">
        <v>549</v>
      </c>
      <c r="E1238" s="1425" t="s">
        <v>1419</v>
      </c>
      <c r="F1238" s="1425" t="s">
        <v>1328</v>
      </c>
      <c r="G1238" s="1425" t="s">
        <v>115</v>
      </c>
      <c r="H1238" s="1425" t="s">
        <v>1330</v>
      </c>
      <c r="I1238" s="1425"/>
      <c r="J1238" s="1425" t="s">
        <v>2915</v>
      </c>
    </row>
    <row r="1239" spans="1:10" ht="12.75">
      <c r="A1239" s="1425" t="s">
        <v>1360</v>
      </c>
      <c r="B1239" s="1425" t="s">
        <v>757</v>
      </c>
      <c r="C1239" s="1425" t="s">
        <v>390</v>
      </c>
      <c r="D1239" s="1425" t="s">
        <v>549</v>
      </c>
      <c r="E1239" s="1425" t="s">
        <v>1419</v>
      </c>
      <c r="F1239" s="1425" t="s">
        <v>1328</v>
      </c>
      <c r="G1239" s="1425" t="s">
        <v>115</v>
      </c>
      <c r="H1239" s="1425" t="s">
        <v>1331</v>
      </c>
      <c r="I1239" s="1425"/>
      <c r="J1239" s="1425" t="s">
        <v>2915</v>
      </c>
    </row>
    <row r="1240" spans="1:10" ht="12.75">
      <c r="A1240" s="1425" t="s">
        <v>1360</v>
      </c>
      <c r="B1240" s="1425" t="s">
        <v>757</v>
      </c>
      <c r="C1240" s="1425" t="s">
        <v>390</v>
      </c>
      <c r="D1240" s="1425" t="s">
        <v>549</v>
      </c>
      <c r="E1240" s="1425" t="s">
        <v>1419</v>
      </c>
      <c r="F1240" s="1425" t="s">
        <v>1328</v>
      </c>
      <c r="G1240" s="1425" t="s">
        <v>1238</v>
      </c>
      <c r="H1240" s="1425" t="s">
        <v>1329</v>
      </c>
      <c r="I1240" s="1425"/>
      <c r="J1240" s="1425" t="s">
        <v>2915</v>
      </c>
    </row>
    <row r="1241" spans="1:10" ht="12.75">
      <c r="A1241" s="1425" t="s">
        <v>1360</v>
      </c>
      <c r="B1241" s="1425" t="s">
        <v>757</v>
      </c>
      <c r="C1241" s="1425" t="s">
        <v>390</v>
      </c>
      <c r="D1241" s="1425" t="s">
        <v>549</v>
      </c>
      <c r="E1241" s="1425" t="s">
        <v>1419</v>
      </c>
      <c r="F1241" s="1425" t="s">
        <v>1328</v>
      </c>
      <c r="G1241" s="1425" t="s">
        <v>1238</v>
      </c>
      <c r="H1241" s="1425" t="s">
        <v>1330</v>
      </c>
      <c r="I1241" s="1425"/>
      <c r="J1241" s="1425" t="s">
        <v>2915</v>
      </c>
    </row>
    <row r="1242" spans="1:10" ht="12.75">
      <c r="A1242" s="1425" t="s">
        <v>1360</v>
      </c>
      <c r="B1242" s="1425" t="s">
        <v>757</v>
      </c>
      <c r="C1242" s="1425" t="s">
        <v>390</v>
      </c>
      <c r="D1242" s="1425" t="s">
        <v>549</v>
      </c>
      <c r="E1242" s="1425" t="s">
        <v>1419</v>
      </c>
      <c r="F1242" s="1425" t="s">
        <v>1328</v>
      </c>
      <c r="G1242" s="1425" t="s">
        <v>1238</v>
      </c>
      <c r="H1242" s="1425" t="s">
        <v>1331</v>
      </c>
      <c r="I1242" s="1425"/>
      <c r="J1242" s="1425" t="s">
        <v>2915</v>
      </c>
    </row>
    <row r="1243" spans="1:10" ht="12.75">
      <c r="A1243" s="1425" t="s">
        <v>1360</v>
      </c>
      <c r="B1243" s="1425" t="s">
        <v>757</v>
      </c>
      <c r="C1243" s="1425" t="s">
        <v>390</v>
      </c>
      <c r="D1243" s="1425" t="s">
        <v>549</v>
      </c>
      <c r="E1243" s="1425" t="s">
        <v>1419</v>
      </c>
      <c r="F1243" s="1425" t="s">
        <v>1328</v>
      </c>
      <c r="G1243" s="1425" t="s">
        <v>116</v>
      </c>
      <c r="H1243" s="1425" t="s">
        <v>1329</v>
      </c>
      <c r="I1243" s="1425"/>
      <c r="J1243" s="1425" t="s">
        <v>2915</v>
      </c>
    </row>
    <row r="1244" spans="1:10" ht="12.75">
      <c r="A1244" s="1425" t="s">
        <v>1360</v>
      </c>
      <c r="B1244" s="1425" t="s">
        <v>757</v>
      </c>
      <c r="C1244" s="1425" t="s">
        <v>390</v>
      </c>
      <c r="D1244" s="1425" t="s">
        <v>549</v>
      </c>
      <c r="E1244" s="1425" t="s">
        <v>1419</v>
      </c>
      <c r="F1244" s="1425" t="s">
        <v>1328</v>
      </c>
      <c r="G1244" s="1425" t="s">
        <v>116</v>
      </c>
      <c r="H1244" s="1425" t="s">
        <v>1330</v>
      </c>
      <c r="I1244" s="1425"/>
      <c r="J1244" s="1425" t="s">
        <v>2915</v>
      </c>
    </row>
    <row r="1245" spans="1:10" ht="12.75">
      <c r="A1245" s="1425" t="s">
        <v>1360</v>
      </c>
      <c r="B1245" s="1425" t="s">
        <v>757</v>
      </c>
      <c r="C1245" s="1425" t="s">
        <v>390</v>
      </c>
      <c r="D1245" s="1425" t="s">
        <v>549</v>
      </c>
      <c r="E1245" s="1425" t="s">
        <v>1419</v>
      </c>
      <c r="F1245" s="1425" t="s">
        <v>1328</v>
      </c>
      <c r="G1245" s="1425" t="s">
        <v>116</v>
      </c>
      <c r="H1245" s="1425" t="s">
        <v>1331</v>
      </c>
      <c r="I1245" s="1425"/>
      <c r="J1245" s="1425" t="s">
        <v>2915</v>
      </c>
    </row>
    <row r="1246" spans="1:10" ht="12.75">
      <c r="A1246" s="1425" t="s">
        <v>1360</v>
      </c>
      <c r="B1246" s="1425" t="s">
        <v>757</v>
      </c>
      <c r="C1246" s="1425" t="s">
        <v>390</v>
      </c>
      <c r="D1246" s="1425" t="s">
        <v>549</v>
      </c>
      <c r="E1246" s="1425" t="s">
        <v>2815</v>
      </c>
      <c r="F1246" s="1425" t="s">
        <v>796</v>
      </c>
      <c r="G1246" s="1425" t="s">
        <v>116</v>
      </c>
      <c r="H1246" s="1425" t="s">
        <v>1263</v>
      </c>
      <c r="I1246" s="1425"/>
      <c r="J1246" s="1425" t="s">
        <v>2915</v>
      </c>
    </row>
    <row r="1247" spans="1:10" ht="12.75">
      <c r="A1247" s="1425" t="s">
        <v>1360</v>
      </c>
      <c r="B1247" s="1425" t="s">
        <v>757</v>
      </c>
      <c r="C1247" s="1425" t="s">
        <v>390</v>
      </c>
      <c r="D1247" s="1425" t="s">
        <v>549</v>
      </c>
      <c r="E1247" s="1425" t="s">
        <v>2815</v>
      </c>
      <c r="F1247" s="1425" t="s">
        <v>796</v>
      </c>
      <c r="G1247" s="1425" t="s">
        <v>116</v>
      </c>
      <c r="H1247" s="1425" t="s">
        <v>1264</v>
      </c>
      <c r="I1247" s="1425"/>
      <c r="J1247" s="1425" t="s">
        <v>2915</v>
      </c>
    </row>
    <row r="1248" spans="1:10" ht="12.75">
      <c r="A1248" s="1425" t="s">
        <v>1360</v>
      </c>
      <c r="B1248" s="1425" t="s">
        <v>757</v>
      </c>
      <c r="C1248" s="1425" t="s">
        <v>390</v>
      </c>
      <c r="D1248" s="1425" t="s">
        <v>549</v>
      </c>
      <c r="E1248" s="1425" t="s">
        <v>2815</v>
      </c>
      <c r="F1248" s="1425" t="s">
        <v>796</v>
      </c>
      <c r="G1248" s="1425" t="s">
        <v>116</v>
      </c>
      <c r="H1248" s="1425" t="s">
        <v>1265</v>
      </c>
      <c r="I1248" s="1425"/>
      <c r="J1248" s="1425" t="s">
        <v>2915</v>
      </c>
    </row>
    <row r="1249" spans="1:10" ht="12.75">
      <c r="A1249" s="1425" t="s">
        <v>1360</v>
      </c>
      <c r="B1249" s="1425" t="s">
        <v>757</v>
      </c>
      <c r="C1249" s="1425" t="s">
        <v>390</v>
      </c>
      <c r="D1249" s="1425" t="s">
        <v>549</v>
      </c>
      <c r="E1249" s="1425" t="s">
        <v>2815</v>
      </c>
      <c r="F1249" s="1425" t="s">
        <v>796</v>
      </c>
      <c r="G1249" s="1425" t="s">
        <v>116</v>
      </c>
      <c r="H1249" s="1425" t="s">
        <v>1266</v>
      </c>
      <c r="I1249" s="1425"/>
      <c r="J1249" s="1425" t="s">
        <v>2915</v>
      </c>
    </row>
    <row r="1250" spans="1:10" ht="12.75">
      <c r="A1250" s="1425" t="s">
        <v>1360</v>
      </c>
      <c r="B1250" s="1425" t="s">
        <v>757</v>
      </c>
      <c r="C1250" s="1425" t="s">
        <v>390</v>
      </c>
      <c r="D1250" s="1425" t="s">
        <v>549</v>
      </c>
      <c r="E1250" s="1425" t="s">
        <v>2815</v>
      </c>
      <c r="F1250" s="1425" t="s">
        <v>796</v>
      </c>
      <c r="G1250" s="1425" t="s">
        <v>116</v>
      </c>
      <c r="H1250" s="1425" t="s">
        <v>1267</v>
      </c>
      <c r="I1250" s="1425"/>
      <c r="J1250" s="1425" t="s">
        <v>2915</v>
      </c>
    </row>
    <row r="1251" spans="1:10" ht="12.75">
      <c r="A1251" s="1425" t="s">
        <v>1360</v>
      </c>
      <c r="B1251" s="1425" t="s">
        <v>757</v>
      </c>
      <c r="C1251" s="1425" t="s">
        <v>390</v>
      </c>
      <c r="D1251" s="1425" t="s">
        <v>549</v>
      </c>
      <c r="E1251" s="1425" t="s">
        <v>2815</v>
      </c>
      <c r="F1251" s="1425" t="s">
        <v>1328</v>
      </c>
      <c r="G1251" s="1425" t="s">
        <v>116</v>
      </c>
      <c r="H1251" s="1425" t="s">
        <v>1329</v>
      </c>
      <c r="I1251" s="1425"/>
      <c r="J1251" s="1425" t="s">
        <v>2915</v>
      </c>
    </row>
    <row r="1252" spans="1:10" ht="12.75">
      <c r="A1252" s="1425" t="s">
        <v>1360</v>
      </c>
      <c r="B1252" s="1425" t="s">
        <v>757</v>
      </c>
      <c r="C1252" s="1425" t="s">
        <v>390</v>
      </c>
      <c r="D1252" s="1425" t="s">
        <v>549</v>
      </c>
      <c r="E1252" s="1425" t="s">
        <v>2815</v>
      </c>
      <c r="F1252" s="1425" t="s">
        <v>1328</v>
      </c>
      <c r="G1252" s="1425" t="s">
        <v>116</v>
      </c>
      <c r="H1252" s="1425" t="s">
        <v>1330</v>
      </c>
      <c r="I1252" s="1425"/>
      <c r="J1252" s="1425" t="s">
        <v>2915</v>
      </c>
    </row>
    <row r="1253" spans="1:10" ht="12.75">
      <c r="A1253" s="1425" t="s">
        <v>1360</v>
      </c>
      <c r="B1253" s="1425" t="s">
        <v>757</v>
      </c>
      <c r="C1253" s="1425" t="s">
        <v>390</v>
      </c>
      <c r="D1253" s="1425" t="s">
        <v>549</v>
      </c>
      <c r="E1253" s="1425" t="s">
        <v>2815</v>
      </c>
      <c r="F1253" s="1425" t="s">
        <v>1328</v>
      </c>
      <c r="G1253" s="1425" t="s">
        <v>116</v>
      </c>
      <c r="H1253" s="1425" t="s">
        <v>1331</v>
      </c>
      <c r="I1253" s="1425"/>
      <c r="J1253" s="1425" t="s">
        <v>2915</v>
      </c>
    </row>
    <row r="1254" spans="1:10" ht="12.75">
      <c r="A1254" s="1425" t="s">
        <v>1360</v>
      </c>
      <c r="B1254" s="1425" t="s">
        <v>757</v>
      </c>
      <c r="C1254" s="1425" t="s">
        <v>390</v>
      </c>
      <c r="D1254" s="1425" t="s">
        <v>549</v>
      </c>
      <c r="E1254" s="1425" t="s">
        <v>1420</v>
      </c>
      <c r="F1254" s="1425" t="s">
        <v>796</v>
      </c>
      <c r="G1254" s="1425" t="s">
        <v>115</v>
      </c>
      <c r="H1254" s="1425" t="s">
        <v>1263</v>
      </c>
      <c r="I1254" s="1425"/>
      <c r="J1254" s="1425" t="s">
        <v>2915</v>
      </c>
    </row>
    <row r="1255" spans="1:10" ht="12.75">
      <c r="A1255" s="1425" t="s">
        <v>1360</v>
      </c>
      <c r="B1255" s="1425" t="s">
        <v>757</v>
      </c>
      <c r="C1255" s="1425" t="s">
        <v>390</v>
      </c>
      <c r="D1255" s="1425" t="s">
        <v>549</v>
      </c>
      <c r="E1255" s="1425" t="s">
        <v>1420</v>
      </c>
      <c r="F1255" s="1425" t="s">
        <v>796</v>
      </c>
      <c r="G1255" s="1425" t="s">
        <v>115</v>
      </c>
      <c r="H1255" s="1425" t="s">
        <v>1264</v>
      </c>
      <c r="I1255" s="1425"/>
      <c r="J1255" s="1425" t="s">
        <v>2915</v>
      </c>
    </row>
    <row r="1256" spans="1:10" ht="12.75">
      <c r="A1256" s="1425" t="s">
        <v>1360</v>
      </c>
      <c r="B1256" s="1425" t="s">
        <v>757</v>
      </c>
      <c r="C1256" s="1425" t="s">
        <v>390</v>
      </c>
      <c r="D1256" s="1425" t="s">
        <v>549</v>
      </c>
      <c r="E1256" s="1425" t="s">
        <v>1420</v>
      </c>
      <c r="F1256" s="1425" t="s">
        <v>796</v>
      </c>
      <c r="G1256" s="1425" t="s">
        <v>115</v>
      </c>
      <c r="H1256" s="1425" t="s">
        <v>1265</v>
      </c>
      <c r="I1256" s="1425"/>
      <c r="J1256" s="1425" t="s">
        <v>2915</v>
      </c>
    </row>
    <row r="1257" spans="1:10" ht="12.75">
      <c r="A1257" s="1425" t="s">
        <v>1360</v>
      </c>
      <c r="B1257" s="1425" t="s">
        <v>757</v>
      </c>
      <c r="C1257" s="1425" t="s">
        <v>390</v>
      </c>
      <c r="D1257" s="1425" t="s">
        <v>549</v>
      </c>
      <c r="E1257" s="1425" t="s">
        <v>1420</v>
      </c>
      <c r="F1257" s="1425" t="s">
        <v>796</v>
      </c>
      <c r="G1257" s="1425" t="s">
        <v>115</v>
      </c>
      <c r="H1257" s="1425" t="s">
        <v>1266</v>
      </c>
      <c r="I1257" s="1425"/>
      <c r="J1257" s="1425" t="s">
        <v>2915</v>
      </c>
    </row>
    <row r="1258" spans="1:10" ht="12.75">
      <c r="A1258" s="1425" t="s">
        <v>1360</v>
      </c>
      <c r="B1258" s="1425" t="s">
        <v>757</v>
      </c>
      <c r="C1258" s="1425" t="s">
        <v>390</v>
      </c>
      <c r="D1258" s="1425" t="s">
        <v>549</v>
      </c>
      <c r="E1258" s="1425" t="s">
        <v>1420</v>
      </c>
      <c r="F1258" s="1425" t="s">
        <v>796</v>
      </c>
      <c r="G1258" s="1425" t="s">
        <v>115</v>
      </c>
      <c r="H1258" s="1425" t="s">
        <v>1267</v>
      </c>
      <c r="I1258" s="1425"/>
      <c r="J1258" s="1425" t="s">
        <v>2915</v>
      </c>
    </row>
    <row r="1259" spans="1:10" ht="12.75">
      <c r="A1259" s="1425" t="s">
        <v>1360</v>
      </c>
      <c r="B1259" s="1425" t="s">
        <v>757</v>
      </c>
      <c r="C1259" s="1425" t="s">
        <v>390</v>
      </c>
      <c r="D1259" s="1425" t="s">
        <v>549</v>
      </c>
      <c r="E1259" s="1425" t="s">
        <v>1420</v>
      </c>
      <c r="F1259" s="1425" t="s">
        <v>796</v>
      </c>
      <c r="G1259" s="1425" t="s">
        <v>1238</v>
      </c>
      <c r="H1259" s="1425" t="s">
        <v>1263</v>
      </c>
      <c r="I1259" s="1425"/>
      <c r="J1259" s="1425" t="s">
        <v>2915</v>
      </c>
    </row>
    <row r="1260" spans="1:10" ht="12.75">
      <c r="A1260" s="1425" t="s">
        <v>1360</v>
      </c>
      <c r="B1260" s="1425" t="s">
        <v>757</v>
      </c>
      <c r="C1260" s="1425" t="s">
        <v>390</v>
      </c>
      <c r="D1260" s="1425" t="s">
        <v>549</v>
      </c>
      <c r="E1260" s="1425" t="s">
        <v>1420</v>
      </c>
      <c r="F1260" s="1425" t="s">
        <v>796</v>
      </c>
      <c r="G1260" s="1425" t="s">
        <v>1238</v>
      </c>
      <c r="H1260" s="1425" t="s">
        <v>1264</v>
      </c>
      <c r="I1260" s="1425"/>
      <c r="J1260" s="1425" t="s">
        <v>2915</v>
      </c>
    </row>
    <row r="1261" spans="1:10" ht="12.75">
      <c r="A1261" s="1425" t="s">
        <v>1360</v>
      </c>
      <c r="B1261" s="1425" t="s">
        <v>757</v>
      </c>
      <c r="C1261" s="1425" t="s">
        <v>390</v>
      </c>
      <c r="D1261" s="1425" t="s">
        <v>549</v>
      </c>
      <c r="E1261" s="1425" t="s">
        <v>1420</v>
      </c>
      <c r="F1261" s="1425" t="s">
        <v>796</v>
      </c>
      <c r="G1261" s="1425" t="s">
        <v>1238</v>
      </c>
      <c r="H1261" s="1425" t="s">
        <v>1265</v>
      </c>
      <c r="I1261" s="1425"/>
      <c r="J1261" s="1425" t="s">
        <v>2915</v>
      </c>
    </row>
    <row r="1262" spans="1:10" ht="12.75">
      <c r="A1262" s="1425" t="s">
        <v>1360</v>
      </c>
      <c r="B1262" s="1425" t="s">
        <v>757</v>
      </c>
      <c r="C1262" s="1425" t="s">
        <v>390</v>
      </c>
      <c r="D1262" s="1425" t="s">
        <v>549</v>
      </c>
      <c r="E1262" s="1425" t="s">
        <v>1420</v>
      </c>
      <c r="F1262" s="1425" t="s">
        <v>796</v>
      </c>
      <c r="G1262" s="1425" t="s">
        <v>1238</v>
      </c>
      <c r="H1262" s="1425" t="s">
        <v>1266</v>
      </c>
      <c r="I1262" s="1425"/>
      <c r="J1262" s="1425" t="s">
        <v>2915</v>
      </c>
    </row>
    <row r="1263" spans="1:10" ht="12.75">
      <c r="A1263" s="1425" t="s">
        <v>1360</v>
      </c>
      <c r="B1263" s="1425" t="s">
        <v>757</v>
      </c>
      <c r="C1263" s="1425" t="s">
        <v>390</v>
      </c>
      <c r="D1263" s="1425" t="s">
        <v>549</v>
      </c>
      <c r="E1263" s="1425" t="s">
        <v>1420</v>
      </c>
      <c r="F1263" s="1425" t="s">
        <v>796</v>
      </c>
      <c r="G1263" s="1425" t="s">
        <v>1238</v>
      </c>
      <c r="H1263" s="1425" t="s">
        <v>1267</v>
      </c>
      <c r="I1263" s="1425"/>
      <c r="J1263" s="1425" t="s">
        <v>2915</v>
      </c>
    </row>
    <row r="1264" spans="1:10" ht="12.75">
      <c r="A1264" s="1425" t="s">
        <v>1360</v>
      </c>
      <c r="B1264" s="1425" t="s">
        <v>757</v>
      </c>
      <c r="C1264" s="1425" t="s">
        <v>390</v>
      </c>
      <c r="D1264" s="1425" t="s">
        <v>549</v>
      </c>
      <c r="E1264" s="1425" t="s">
        <v>1420</v>
      </c>
      <c r="F1264" s="1425" t="s">
        <v>796</v>
      </c>
      <c r="G1264" s="1425" t="s">
        <v>116</v>
      </c>
      <c r="H1264" s="1425" t="s">
        <v>1263</v>
      </c>
      <c r="I1264" s="1425"/>
      <c r="J1264" s="1425" t="s">
        <v>2915</v>
      </c>
    </row>
    <row r="1265" spans="1:10" ht="12.75">
      <c r="A1265" s="1425" t="s">
        <v>1360</v>
      </c>
      <c r="B1265" s="1425" t="s">
        <v>757</v>
      </c>
      <c r="C1265" s="1425" t="s">
        <v>390</v>
      </c>
      <c r="D1265" s="1425" t="s">
        <v>549</v>
      </c>
      <c r="E1265" s="1425" t="s">
        <v>1420</v>
      </c>
      <c r="F1265" s="1425" t="s">
        <v>796</v>
      </c>
      <c r="G1265" s="1425" t="s">
        <v>116</v>
      </c>
      <c r="H1265" s="1425" t="s">
        <v>1264</v>
      </c>
      <c r="I1265" s="1425"/>
      <c r="J1265" s="1425" t="s">
        <v>2915</v>
      </c>
    </row>
    <row r="1266" spans="1:10" ht="12.75">
      <c r="A1266" s="1425" t="s">
        <v>1360</v>
      </c>
      <c r="B1266" s="1425" t="s">
        <v>757</v>
      </c>
      <c r="C1266" s="1425" t="s">
        <v>390</v>
      </c>
      <c r="D1266" s="1425" t="s">
        <v>549</v>
      </c>
      <c r="E1266" s="1425" t="s">
        <v>1420</v>
      </c>
      <c r="F1266" s="1425" t="s">
        <v>796</v>
      </c>
      <c r="G1266" s="1425" t="s">
        <v>116</v>
      </c>
      <c r="H1266" s="1425" t="s">
        <v>1265</v>
      </c>
      <c r="I1266" s="1425"/>
      <c r="J1266" s="1425" t="s">
        <v>2915</v>
      </c>
    </row>
    <row r="1267" spans="1:10" ht="12.75">
      <c r="A1267" s="1425" t="s">
        <v>1360</v>
      </c>
      <c r="B1267" s="1425" t="s">
        <v>757</v>
      </c>
      <c r="C1267" s="1425" t="s">
        <v>390</v>
      </c>
      <c r="D1267" s="1425" t="s">
        <v>549</v>
      </c>
      <c r="E1267" s="1425" t="s">
        <v>1420</v>
      </c>
      <c r="F1267" s="1425" t="s">
        <v>796</v>
      </c>
      <c r="G1267" s="1425" t="s">
        <v>116</v>
      </c>
      <c r="H1267" s="1425" t="s">
        <v>1266</v>
      </c>
      <c r="I1267" s="1425"/>
      <c r="J1267" s="1425" t="s">
        <v>2915</v>
      </c>
    </row>
    <row r="1268" spans="1:10" ht="12.75">
      <c r="A1268" s="1425" t="s">
        <v>1360</v>
      </c>
      <c r="B1268" s="1425" t="s">
        <v>757</v>
      </c>
      <c r="C1268" s="1425" t="s">
        <v>390</v>
      </c>
      <c r="D1268" s="1425" t="s">
        <v>549</v>
      </c>
      <c r="E1268" s="1425" t="s">
        <v>1420</v>
      </c>
      <c r="F1268" s="1425" t="s">
        <v>796</v>
      </c>
      <c r="G1268" s="1425" t="s">
        <v>116</v>
      </c>
      <c r="H1268" s="1425" t="s">
        <v>1267</v>
      </c>
      <c r="I1268" s="1425"/>
      <c r="J1268" s="1425" t="s">
        <v>2915</v>
      </c>
    </row>
    <row r="1269" spans="1:10" ht="12.75">
      <c r="A1269" s="1425" t="s">
        <v>1360</v>
      </c>
      <c r="B1269" s="1425" t="s">
        <v>757</v>
      </c>
      <c r="C1269" s="1425" t="s">
        <v>390</v>
      </c>
      <c r="D1269" s="1425" t="s">
        <v>549</v>
      </c>
      <c r="E1269" s="1425" t="s">
        <v>1420</v>
      </c>
      <c r="F1269" s="1425" t="s">
        <v>1328</v>
      </c>
      <c r="G1269" s="1425" t="s">
        <v>115</v>
      </c>
      <c r="H1269" s="1425" t="s">
        <v>1329</v>
      </c>
      <c r="I1269" s="1425"/>
      <c r="J1269" s="1425" t="s">
        <v>2915</v>
      </c>
    </row>
    <row r="1270" spans="1:10" ht="12.75">
      <c r="A1270" s="1425" t="s">
        <v>1360</v>
      </c>
      <c r="B1270" s="1425" t="s">
        <v>757</v>
      </c>
      <c r="C1270" s="1425" t="s">
        <v>390</v>
      </c>
      <c r="D1270" s="1425" t="s">
        <v>549</v>
      </c>
      <c r="E1270" s="1425" t="s">
        <v>1420</v>
      </c>
      <c r="F1270" s="1425" t="s">
        <v>1328</v>
      </c>
      <c r="G1270" s="1425" t="s">
        <v>115</v>
      </c>
      <c r="H1270" s="1425" t="s">
        <v>1330</v>
      </c>
      <c r="I1270" s="1425"/>
      <c r="J1270" s="1425" t="s">
        <v>2915</v>
      </c>
    </row>
    <row r="1271" spans="1:10" ht="12.75">
      <c r="A1271" s="1425" t="s">
        <v>1360</v>
      </c>
      <c r="B1271" s="1425" t="s">
        <v>757</v>
      </c>
      <c r="C1271" s="1425" t="s">
        <v>390</v>
      </c>
      <c r="D1271" s="1425" t="s">
        <v>549</v>
      </c>
      <c r="E1271" s="1425" t="s">
        <v>1420</v>
      </c>
      <c r="F1271" s="1425" t="s">
        <v>1328</v>
      </c>
      <c r="G1271" s="1425" t="s">
        <v>115</v>
      </c>
      <c r="H1271" s="1425" t="s">
        <v>1331</v>
      </c>
      <c r="I1271" s="1425"/>
      <c r="J1271" s="1425" t="s">
        <v>2915</v>
      </c>
    </row>
    <row r="1272" spans="1:10" ht="12.75">
      <c r="A1272" s="1425" t="s">
        <v>1360</v>
      </c>
      <c r="B1272" s="1425" t="s">
        <v>757</v>
      </c>
      <c r="C1272" s="1425" t="s">
        <v>390</v>
      </c>
      <c r="D1272" s="1425" t="s">
        <v>549</v>
      </c>
      <c r="E1272" s="1425" t="s">
        <v>1420</v>
      </c>
      <c r="F1272" s="1425" t="s">
        <v>1328</v>
      </c>
      <c r="G1272" s="1425" t="s">
        <v>1238</v>
      </c>
      <c r="H1272" s="1425" t="s">
        <v>1329</v>
      </c>
      <c r="I1272" s="1425"/>
      <c r="J1272" s="1425" t="s">
        <v>2915</v>
      </c>
    </row>
    <row r="1273" spans="1:10" ht="12.75">
      <c r="A1273" s="1425" t="s">
        <v>1360</v>
      </c>
      <c r="B1273" s="1425" t="s">
        <v>757</v>
      </c>
      <c r="C1273" s="1425" t="s">
        <v>390</v>
      </c>
      <c r="D1273" s="1425" t="s">
        <v>549</v>
      </c>
      <c r="E1273" s="1425" t="s">
        <v>1420</v>
      </c>
      <c r="F1273" s="1425" t="s">
        <v>1328</v>
      </c>
      <c r="G1273" s="1425" t="s">
        <v>1238</v>
      </c>
      <c r="H1273" s="1425" t="s">
        <v>1330</v>
      </c>
      <c r="I1273" s="1425"/>
      <c r="J1273" s="1425" t="s">
        <v>2915</v>
      </c>
    </row>
    <row r="1274" spans="1:10" ht="12.75">
      <c r="A1274" s="1425" t="s">
        <v>1360</v>
      </c>
      <c r="B1274" s="1425" t="s">
        <v>757</v>
      </c>
      <c r="C1274" s="1425" t="s">
        <v>390</v>
      </c>
      <c r="D1274" s="1425" t="s">
        <v>549</v>
      </c>
      <c r="E1274" s="1425" t="s">
        <v>1420</v>
      </c>
      <c r="F1274" s="1425" t="s">
        <v>1328</v>
      </c>
      <c r="G1274" s="1425" t="s">
        <v>1238</v>
      </c>
      <c r="H1274" s="1425" t="s">
        <v>1331</v>
      </c>
      <c r="I1274" s="1425"/>
      <c r="J1274" s="1425" t="s">
        <v>2915</v>
      </c>
    </row>
    <row r="1275" spans="1:10" ht="12.75">
      <c r="A1275" s="1425" t="s">
        <v>1360</v>
      </c>
      <c r="B1275" s="1425" t="s">
        <v>757</v>
      </c>
      <c r="C1275" s="1425" t="s">
        <v>390</v>
      </c>
      <c r="D1275" s="1425" t="s">
        <v>549</v>
      </c>
      <c r="E1275" s="1425" t="s">
        <v>1420</v>
      </c>
      <c r="F1275" s="1425" t="s">
        <v>1328</v>
      </c>
      <c r="G1275" s="1425" t="s">
        <v>116</v>
      </c>
      <c r="H1275" s="1425" t="s">
        <v>1329</v>
      </c>
      <c r="I1275" s="1425"/>
      <c r="J1275" s="1425" t="s">
        <v>2915</v>
      </c>
    </row>
    <row r="1276" spans="1:10" ht="12.75">
      <c r="A1276" s="1425" t="s">
        <v>1360</v>
      </c>
      <c r="B1276" s="1425" t="s">
        <v>757</v>
      </c>
      <c r="C1276" s="1425" t="s">
        <v>390</v>
      </c>
      <c r="D1276" s="1425" t="s">
        <v>549</v>
      </c>
      <c r="E1276" s="1425" t="s">
        <v>1420</v>
      </c>
      <c r="F1276" s="1425" t="s">
        <v>1328</v>
      </c>
      <c r="G1276" s="1425" t="s">
        <v>116</v>
      </c>
      <c r="H1276" s="1425" t="s">
        <v>1330</v>
      </c>
      <c r="I1276" s="1425"/>
      <c r="J1276" s="1425" t="s">
        <v>2915</v>
      </c>
    </row>
    <row r="1277" spans="1:10" ht="12.75">
      <c r="A1277" s="1425" t="s">
        <v>1360</v>
      </c>
      <c r="B1277" s="1425" t="s">
        <v>757</v>
      </c>
      <c r="C1277" s="1425" t="s">
        <v>390</v>
      </c>
      <c r="D1277" s="1425" t="s">
        <v>549</v>
      </c>
      <c r="E1277" s="1425" t="s">
        <v>1420</v>
      </c>
      <c r="F1277" s="1425" t="s">
        <v>1328</v>
      </c>
      <c r="G1277" s="1425" t="s">
        <v>116</v>
      </c>
      <c r="H1277" s="1425" t="s">
        <v>1331</v>
      </c>
      <c r="I1277" s="1425"/>
      <c r="J1277" s="1425" t="s">
        <v>2915</v>
      </c>
    </row>
    <row r="1278" spans="1:10" ht="12.75">
      <c r="A1278" s="1425" t="s">
        <v>1360</v>
      </c>
      <c r="B1278" s="1425" t="s">
        <v>757</v>
      </c>
      <c r="C1278" s="1425" t="s">
        <v>390</v>
      </c>
      <c r="D1278" s="1425" t="s">
        <v>549</v>
      </c>
      <c r="E1278" s="1425" t="s">
        <v>1421</v>
      </c>
      <c r="F1278" s="1425" t="s">
        <v>796</v>
      </c>
      <c r="G1278" s="1425" t="s">
        <v>115</v>
      </c>
      <c r="H1278" s="1425" t="s">
        <v>1263</v>
      </c>
      <c r="I1278" s="1425"/>
      <c r="J1278" s="1425" t="s">
        <v>2915</v>
      </c>
    </row>
    <row r="1279" spans="1:10" ht="12.75">
      <c r="A1279" s="1425" t="s">
        <v>1360</v>
      </c>
      <c r="B1279" s="1425" t="s">
        <v>757</v>
      </c>
      <c r="C1279" s="1425" t="s">
        <v>390</v>
      </c>
      <c r="D1279" s="1425" t="s">
        <v>549</v>
      </c>
      <c r="E1279" s="1425" t="s">
        <v>1421</v>
      </c>
      <c r="F1279" s="1425" t="s">
        <v>796</v>
      </c>
      <c r="G1279" s="1425" t="s">
        <v>115</v>
      </c>
      <c r="H1279" s="1425" t="s">
        <v>1264</v>
      </c>
      <c r="I1279" s="1425"/>
      <c r="J1279" s="1425" t="s">
        <v>2915</v>
      </c>
    </row>
    <row r="1280" spans="1:10" ht="12.75">
      <c r="A1280" s="1425" t="s">
        <v>1360</v>
      </c>
      <c r="B1280" s="1425" t="s">
        <v>757</v>
      </c>
      <c r="C1280" s="1425" t="s">
        <v>390</v>
      </c>
      <c r="D1280" s="1425" t="s">
        <v>549</v>
      </c>
      <c r="E1280" s="1425" t="s">
        <v>1421</v>
      </c>
      <c r="F1280" s="1425" t="s">
        <v>796</v>
      </c>
      <c r="G1280" s="1425" t="s">
        <v>115</v>
      </c>
      <c r="H1280" s="1425" t="s">
        <v>1265</v>
      </c>
      <c r="I1280" s="1425"/>
      <c r="J1280" s="1425" t="s">
        <v>2915</v>
      </c>
    </row>
    <row r="1281" spans="1:10" ht="12.75">
      <c r="A1281" s="1425" t="s">
        <v>1360</v>
      </c>
      <c r="B1281" s="1425" t="s">
        <v>757</v>
      </c>
      <c r="C1281" s="1425" t="s">
        <v>390</v>
      </c>
      <c r="D1281" s="1425" t="s">
        <v>549</v>
      </c>
      <c r="E1281" s="1425" t="s">
        <v>1421</v>
      </c>
      <c r="F1281" s="1425" t="s">
        <v>796</v>
      </c>
      <c r="G1281" s="1425" t="s">
        <v>115</v>
      </c>
      <c r="H1281" s="1425" t="s">
        <v>1266</v>
      </c>
      <c r="I1281" s="1425"/>
      <c r="J1281" s="1425" t="s">
        <v>2915</v>
      </c>
    </row>
    <row r="1282" spans="1:10" ht="12.75">
      <c r="A1282" s="1425" t="s">
        <v>1360</v>
      </c>
      <c r="B1282" s="1425" t="s">
        <v>757</v>
      </c>
      <c r="C1282" s="1425" t="s">
        <v>390</v>
      </c>
      <c r="D1282" s="1425" t="s">
        <v>549</v>
      </c>
      <c r="E1282" s="1425" t="s">
        <v>1421</v>
      </c>
      <c r="F1282" s="1425" t="s">
        <v>796</v>
      </c>
      <c r="G1282" s="1425" t="s">
        <v>115</v>
      </c>
      <c r="H1282" s="1425" t="s">
        <v>1267</v>
      </c>
      <c r="I1282" s="1425"/>
      <c r="J1282" s="1425" t="s">
        <v>2915</v>
      </c>
    </row>
    <row r="1283" spans="1:10" ht="12.75">
      <c r="A1283" s="1425" t="s">
        <v>1360</v>
      </c>
      <c r="B1283" s="1425" t="s">
        <v>757</v>
      </c>
      <c r="C1283" s="1425" t="s">
        <v>390</v>
      </c>
      <c r="D1283" s="1425" t="s">
        <v>549</v>
      </c>
      <c r="E1283" s="1425" t="s">
        <v>1421</v>
      </c>
      <c r="F1283" s="1425" t="s">
        <v>796</v>
      </c>
      <c r="G1283" s="1425" t="s">
        <v>1238</v>
      </c>
      <c r="H1283" s="1425" t="s">
        <v>1263</v>
      </c>
      <c r="I1283" s="1425"/>
      <c r="J1283" s="1425" t="s">
        <v>2915</v>
      </c>
    </row>
    <row r="1284" spans="1:10" ht="12.75">
      <c r="A1284" s="1425" t="s">
        <v>1360</v>
      </c>
      <c r="B1284" s="1425" t="s">
        <v>757</v>
      </c>
      <c r="C1284" s="1425" t="s">
        <v>390</v>
      </c>
      <c r="D1284" s="1425" t="s">
        <v>549</v>
      </c>
      <c r="E1284" s="1425" t="s">
        <v>1421</v>
      </c>
      <c r="F1284" s="1425" t="s">
        <v>796</v>
      </c>
      <c r="G1284" s="1425" t="s">
        <v>1238</v>
      </c>
      <c r="H1284" s="1425" t="s">
        <v>1264</v>
      </c>
      <c r="I1284" s="1425"/>
      <c r="J1284" s="1425" t="s">
        <v>2915</v>
      </c>
    </row>
    <row r="1285" spans="1:10" ht="12.75">
      <c r="A1285" s="1425" t="s">
        <v>1360</v>
      </c>
      <c r="B1285" s="1425" t="s">
        <v>757</v>
      </c>
      <c r="C1285" s="1425" t="s">
        <v>390</v>
      </c>
      <c r="D1285" s="1425" t="s">
        <v>549</v>
      </c>
      <c r="E1285" s="1425" t="s">
        <v>1421</v>
      </c>
      <c r="F1285" s="1425" t="s">
        <v>796</v>
      </c>
      <c r="G1285" s="1425" t="s">
        <v>1238</v>
      </c>
      <c r="H1285" s="1425" t="s">
        <v>1265</v>
      </c>
      <c r="I1285" s="1425"/>
      <c r="J1285" s="1425" t="s">
        <v>2915</v>
      </c>
    </row>
    <row r="1286" spans="1:10" ht="12.75">
      <c r="A1286" s="1425" t="s">
        <v>1360</v>
      </c>
      <c r="B1286" s="1425" t="s">
        <v>757</v>
      </c>
      <c r="C1286" s="1425" t="s">
        <v>390</v>
      </c>
      <c r="D1286" s="1425" t="s">
        <v>549</v>
      </c>
      <c r="E1286" s="1425" t="s">
        <v>1421</v>
      </c>
      <c r="F1286" s="1425" t="s">
        <v>796</v>
      </c>
      <c r="G1286" s="1425" t="s">
        <v>1238</v>
      </c>
      <c r="H1286" s="1425" t="s">
        <v>1266</v>
      </c>
      <c r="I1286" s="1425"/>
      <c r="J1286" s="1425" t="s">
        <v>2915</v>
      </c>
    </row>
    <row r="1287" spans="1:10" ht="12.75">
      <c r="A1287" s="1425" t="s">
        <v>1360</v>
      </c>
      <c r="B1287" s="1425" t="s">
        <v>757</v>
      </c>
      <c r="C1287" s="1425" t="s">
        <v>390</v>
      </c>
      <c r="D1287" s="1425" t="s">
        <v>549</v>
      </c>
      <c r="E1287" s="1425" t="s">
        <v>1421</v>
      </c>
      <c r="F1287" s="1425" t="s">
        <v>796</v>
      </c>
      <c r="G1287" s="1425" t="s">
        <v>1238</v>
      </c>
      <c r="H1287" s="1425" t="s">
        <v>1267</v>
      </c>
      <c r="I1287" s="1425"/>
      <c r="J1287" s="1425" t="s">
        <v>2915</v>
      </c>
    </row>
    <row r="1288" spans="1:10" ht="12.75">
      <c r="A1288" s="1425" t="s">
        <v>1360</v>
      </c>
      <c r="B1288" s="1425" t="s">
        <v>757</v>
      </c>
      <c r="C1288" s="1425" t="s">
        <v>390</v>
      </c>
      <c r="D1288" s="1425" t="s">
        <v>549</v>
      </c>
      <c r="E1288" s="1425" t="s">
        <v>1421</v>
      </c>
      <c r="F1288" s="1425" t="s">
        <v>796</v>
      </c>
      <c r="G1288" s="1425" t="s">
        <v>116</v>
      </c>
      <c r="H1288" s="1425" t="s">
        <v>1263</v>
      </c>
      <c r="I1288" s="1425"/>
      <c r="J1288" s="1425" t="s">
        <v>2915</v>
      </c>
    </row>
    <row r="1289" spans="1:10" ht="12.75">
      <c r="A1289" s="1425" t="s">
        <v>1360</v>
      </c>
      <c r="B1289" s="1425" t="s">
        <v>757</v>
      </c>
      <c r="C1289" s="1425" t="s">
        <v>390</v>
      </c>
      <c r="D1289" s="1425" t="s">
        <v>549</v>
      </c>
      <c r="E1289" s="1425" t="s">
        <v>1421</v>
      </c>
      <c r="F1289" s="1425" t="s">
        <v>796</v>
      </c>
      <c r="G1289" s="1425" t="s">
        <v>116</v>
      </c>
      <c r="H1289" s="1425" t="s">
        <v>1264</v>
      </c>
      <c r="I1289" s="1425"/>
      <c r="J1289" s="1425" t="s">
        <v>2915</v>
      </c>
    </row>
    <row r="1290" spans="1:10" ht="12.75">
      <c r="A1290" s="1425" t="s">
        <v>1360</v>
      </c>
      <c r="B1290" s="1425" t="s">
        <v>757</v>
      </c>
      <c r="C1290" s="1425" t="s">
        <v>390</v>
      </c>
      <c r="D1290" s="1425" t="s">
        <v>549</v>
      </c>
      <c r="E1290" s="1425" t="s">
        <v>1421</v>
      </c>
      <c r="F1290" s="1425" t="s">
        <v>796</v>
      </c>
      <c r="G1290" s="1425" t="s">
        <v>116</v>
      </c>
      <c r="H1290" s="1425" t="s">
        <v>1265</v>
      </c>
      <c r="I1290" s="1425"/>
      <c r="J1290" s="1425" t="s">
        <v>2915</v>
      </c>
    </row>
    <row r="1291" spans="1:10" ht="12.75">
      <c r="A1291" s="1425" t="s">
        <v>1360</v>
      </c>
      <c r="B1291" s="1425" t="s">
        <v>757</v>
      </c>
      <c r="C1291" s="1425" t="s">
        <v>390</v>
      </c>
      <c r="D1291" s="1425" t="s">
        <v>549</v>
      </c>
      <c r="E1291" s="1425" t="s">
        <v>1421</v>
      </c>
      <c r="F1291" s="1425" t="s">
        <v>796</v>
      </c>
      <c r="G1291" s="1425" t="s">
        <v>116</v>
      </c>
      <c r="H1291" s="1425" t="s">
        <v>1266</v>
      </c>
      <c r="I1291" s="1425"/>
      <c r="J1291" s="1425" t="s">
        <v>2915</v>
      </c>
    </row>
    <row r="1292" spans="1:10" ht="12.75">
      <c r="A1292" s="1425" t="s">
        <v>1360</v>
      </c>
      <c r="B1292" s="1425" t="s">
        <v>757</v>
      </c>
      <c r="C1292" s="1425" t="s">
        <v>390</v>
      </c>
      <c r="D1292" s="1425" t="s">
        <v>549</v>
      </c>
      <c r="E1292" s="1425" t="s">
        <v>1421</v>
      </c>
      <c r="F1292" s="1425" t="s">
        <v>796</v>
      </c>
      <c r="G1292" s="1425" t="s">
        <v>116</v>
      </c>
      <c r="H1292" s="1425" t="s">
        <v>1267</v>
      </c>
      <c r="I1292" s="1425"/>
      <c r="J1292" s="1425" t="s">
        <v>2915</v>
      </c>
    </row>
    <row r="1293" spans="1:10" ht="12.75">
      <c r="A1293" s="1425" t="s">
        <v>1360</v>
      </c>
      <c r="B1293" s="1425" t="s">
        <v>757</v>
      </c>
      <c r="C1293" s="1425" t="s">
        <v>390</v>
      </c>
      <c r="D1293" s="1425" t="s">
        <v>549</v>
      </c>
      <c r="E1293" s="1425" t="s">
        <v>1421</v>
      </c>
      <c r="F1293" s="1425" t="s">
        <v>1328</v>
      </c>
      <c r="G1293" s="1425" t="s">
        <v>115</v>
      </c>
      <c r="H1293" s="1425" t="s">
        <v>1329</v>
      </c>
      <c r="I1293" s="1425"/>
      <c r="J1293" s="1425" t="s">
        <v>2915</v>
      </c>
    </row>
    <row r="1294" spans="1:10" ht="12.75">
      <c r="A1294" s="1425" t="s">
        <v>1360</v>
      </c>
      <c r="B1294" s="1425" t="s">
        <v>757</v>
      </c>
      <c r="C1294" s="1425" t="s">
        <v>390</v>
      </c>
      <c r="D1294" s="1425" t="s">
        <v>549</v>
      </c>
      <c r="E1294" s="1425" t="s">
        <v>1421</v>
      </c>
      <c r="F1294" s="1425" t="s">
        <v>1328</v>
      </c>
      <c r="G1294" s="1425" t="s">
        <v>115</v>
      </c>
      <c r="H1294" s="1425" t="s">
        <v>1330</v>
      </c>
      <c r="I1294" s="1425"/>
      <c r="J1294" s="1425" t="s">
        <v>2915</v>
      </c>
    </row>
    <row r="1295" spans="1:10" ht="12.75">
      <c r="A1295" s="1425" t="s">
        <v>1360</v>
      </c>
      <c r="B1295" s="1425" t="s">
        <v>757</v>
      </c>
      <c r="C1295" s="1425" t="s">
        <v>390</v>
      </c>
      <c r="D1295" s="1425" t="s">
        <v>549</v>
      </c>
      <c r="E1295" s="1425" t="s">
        <v>1421</v>
      </c>
      <c r="F1295" s="1425" t="s">
        <v>1328</v>
      </c>
      <c r="G1295" s="1425" t="s">
        <v>115</v>
      </c>
      <c r="H1295" s="1425" t="s">
        <v>1331</v>
      </c>
      <c r="I1295" s="1425"/>
      <c r="J1295" s="1425" t="s">
        <v>2915</v>
      </c>
    </row>
    <row r="1296" spans="1:10" ht="12.75">
      <c r="A1296" s="1425" t="s">
        <v>1360</v>
      </c>
      <c r="B1296" s="1425" t="s">
        <v>757</v>
      </c>
      <c r="C1296" s="1425" t="s">
        <v>390</v>
      </c>
      <c r="D1296" s="1425" t="s">
        <v>549</v>
      </c>
      <c r="E1296" s="1425" t="s">
        <v>1421</v>
      </c>
      <c r="F1296" s="1425" t="s">
        <v>1328</v>
      </c>
      <c r="G1296" s="1425" t="s">
        <v>1238</v>
      </c>
      <c r="H1296" s="1425" t="s">
        <v>1329</v>
      </c>
      <c r="I1296" s="1425"/>
      <c r="J1296" s="1425" t="s">
        <v>2915</v>
      </c>
    </row>
    <row r="1297" spans="1:10" ht="12.75">
      <c r="A1297" s="1425" t="s">
        <v>1360</v>
      </c>
      <c r="B1297" s="1425" t="s">
        <v>757</v>
      </c>
      <c r="C1297" s="1425" t="s">
        <v>390</v>
      </c>
      <c r="D1297" s="1425" t="s">
        <v>549</v>
      </c>
      <c r="E1297" s="1425" t="s">
        <v>1421</v>
      </c>
      <c r="F1297" s="1425" t="s">
        <v>1328</v>
      </c>
      <c r="G1297" s="1425" t="s">
        <v>1238</v>
      </c>
      <c r="H1297" s="1425" t="s">
        <v>1330</v>
      </c>
      <c r="I1297" s="1425"/>
      <c r="J1297" s="1425" t="s">
        <v>2915</v>
      </c>
    </row>
    <row r="1298" spans="1:10" ht="12.75">
      <c r="A1298" s="1425" t="s">
        <v>1360</v>
      </c>
      <c r="B1298" s="1425" t="s">
        <v>757</v>
      </c>
      <c r="C1298" s="1425" t="s">
        <v>390</v>
      </c>
      <c r="D1298" s="1425" t="s">
        <v>549</v>
      </c>
      <c r="E1298" s="1425" t="s">
        <v>1421</v>
      </c>
      <c r="F1298" s="1425" t="s">
        <v>1328</v>
      </c>
      <c r="G1298" s="1425" t="s">
        <v>1238</v>
      </c>
      <c r="H1298" s="1425" t="s">
        <v>1331</v>
      </c>
      <c r="I1298" s="1425"/>
      <c r="J1298" s="1425" t="s">
        <v>2915</v>
      </c>
    </row>
    <row r="1299" spans="1:10" ht="12.75">
      <c r="A1299" s="1425" t="s">
        <v>1360</v>
      </c>
      <c r="B1299" s="1425" t="s">
        <v>757</v>
      </c>
      <c r="C1299" s="1425" t="s">
        <v>390</v>
      </c>
      <c r="D1299" s="1425" t="s">
        <v>549</v>
      </c>
      <c r="E1299" s="1425" t="s">
        <v>1421</v>
      </c>
      <c r="F1299" s="1425" t="s">
        <v>1328</v>
      </c>
      <c r="G1299" s="1425" t="s">
        <v>116</v>
      </c>
      <c r="H1299" s="1425" t="s">
        <v>1329</v>
      </c>
      <c r="I1299" s="1425"/>
      <c r="J1299" s="1425" t="s">
        <v>2915</v>
      </c>
    </row>
    <row r="1300" spans="1:10" ht="12.75">
      <c r="A1300" s="1425" t="s">
        <v>1360</v>
      </c>
      <c r="B1300" s="1425" t="s">
        <v>757</v>
      </c>
      <c r="C1300" s="1425" t="s">
        <v>390</v>
      </c>
      <c r="D1300" s="1425" t="s">
        <v>549</v>
      </c>
      <c r="E1300" s="1425" t="s">
        <v>1421</v>
      </c>
      <c r="F1300" s="1425" t="s">
        <v>1328</v>
      </c>
      <c r="G1300" s="1425" t="s">
        <v>116</v>
      </c>
      <c r="H1300" s="1425" t="s">
        <v>1330</v>
      </c>
      <c r="I1300" s="1425"/>
      <c r="J1300" s="1425" t="s">
        <v>2915</v>
      </c>
    </row>
    <row r="1301" spans="1:10" ht="12.75">
      <c r="A1301" s="1425" t="s">
        <v>1360</v>
      </c>
      <c r="B1301" s="1425" t="s">
        <v>757</v>
      </c>
      <c r="C1301" s="1425" t="s">
        <v>390</v>
      </c>
      <c r="D1301" s="1425" t="s">
        <v>549</v>
      </c>
      <c r="E1301" s="1425" t="s">
        <v>1421</v>
      </c>
      <c r="F1301" s="1425" t="s">
        <v>1328</v>
      </c>
      <c r="G1301" s="1425" t="s">
        <v>116</v>
      </c>
      <c r="H1301" s="1425" t="s">
        <v>1331</v>
      </c>
      <c r="I1301" s="1425"/>
      <c r="J1301" s="1425" t="s">
        <v>2915</v>
      </c>
    </row>
    <row r="1302" spans="1:10" ht="12.75">
      <c r="A1302" s="1425" t="s">
        <v>1360</v>
      </c>
      <c r="B1302" s="1425" t="s">
        <v>757</v>
      </c>
      <c r="C1302" s="1425" t="s">
        <v>390</v>
      </c>
      <c r="D1302" s="1425" t="s">
        <v>549</v>
      </c>
      <c r="E1302" s="1425" t="s">
        <v>1422</v>
      </c>
      <c r="F1302" s="1425" t="s">
        <v>796</v>
      </c>
      <c r="G1302" s="1425" t="s">
        <v>114</v>
      </c>
      <c r="H1302" s="1425" t="s">
        <v>1263</v>
      </c>
      <c r="I1302" s="1425"/>
      <c r="J1302" s="1425" t="s">
        <v>2915</v>
      </c>
    </row>
    <row r="1303" spans="1:10" ht="12.75">
      <c r="A1303" s="1425" t="s">
        <v>1360</v>
      </c>
      <c r="B1303" s="1425" t="s">
        <v>757</v>
      </c>
      <c r="C1303" s="1425" t="s">
        <v>390</v>
      </c>
      <c r="D1303" s="1425" t="s">
        <v>549</v>
      </c>
      <c r="E1303" s="1425" t="s">
        <v>1422</v>
      </c>
      <c r="F1303" s="1425" t="s">
        <v>796</v>
      </c>
      <c r="G1303" s="1425" t="s">
        <v>114</v>
      </c>
      <c r="H1303" s="1425" t="s">
        <v>1264</v>
      </c>
      <c r="I1303" s="1425"/>
      <c r="J1303" s="1425" t="s">
        <v>2915</v>
      </c>
    </row>
    <row r="1304" spans="1:10" ht="12.75">
      <c r="A1304" s="1425" t="s">
        <v>1360</v>
      </c>
      <c r="B1304" s="1425" t="s">
        <v>757</v>
      </c>
      <c r="C1304" s="1425" t="s">
        <v>390</v>
      </c>
      <c r="D1304" s="1425" t="s">
        <v>549</v>
      </c>
      <c r="E1304" s="1425" t="s">
        <v>1422</v>
      </c>
      <c r="F1304" s="1425" t="s">
        <v>796</v>
      </c>
      <c r="G1304" s="1425" t="s">
        <v>114</v>
      </c>
      <c r="H1304" s="1425" t="s">
        <v>1265</v>
      </c>
      <c r="I1304" s="1425"/>
      <c r="J1304" s="1425" t="s">
        <v>2915</v>
      </c>
    </row>
    <row r="1305" spans="1:10" ht="12.75">
      <c r="A1305" s="1425" t="s">
        <v>1360</v>
      </c>
      <c r="B1305" s="1425" t="s">
        <v>757</v>
      </c>
      <c r="C1305" s="1425" t="s">
        <v>390</v>
      </c>
      <c r="D1305" s="1425" t="s">
        <v>549</v>
      </c>
      <c r="E1305" s="1425" t="s">
        <v>1422</v>
      </c>
      <c r="F1305" s="1425" t="s">
        <v>796</v>
      </c>
      <c r="G1305" s="1425" t="s">
        <v>114</v>
      </c>
      <c r="H1305" s="1425" t="s">
        <v>1266</v>
      </c>
      <c r="I1305" s="1425"/>
      <c r="J1305" s="1425" t="s">
        <v>2915</v>
      </c>
    </row>
    <row r="1306" spans="1:10" ht="12.75">
      <c r="A1306" s="1425" t="s">
        <v>1360</v>
      </c>
      <c r="B1306" s="1425" t="s">
        <v>757</v>
      </c>
      <c r="C1306" s="1425" t="s">
        <v>390</v>
      </c>
      <c r="D1306" s="1425" t="s">
        <v>549</v>
      </c>
      <c r="E1306" s="1425" t="s">
        <v>1422</v>
      </c>
      <c r="F1306" s="1425" t="s">
        <v>796</v>
      </c>
      <c r="G1306" s="1425" t="s">
        <v>114</v>
      </c>
      <c r="H1306" s="1425" t="s">
        <v>1267</v>
      </c>
      <c r="I1306" s="1425"/>
      <c r="J1306" s="1425" t="s">
        <v>2915</v>
      </c>
    </row>
    <row r="1307" spans="1:10" ht="12.75">
      <c r="A1307" s="1425" t="s">
        <v>1360</v>
      </c>
      <c r="B1307" s="1425" t="s">
        <v>757</v>
      </c>
      <c r="C1307" s="1425" t="s">
        <v>390</v>
      </c>
      <c r="D1307" s="1425" t="s">
        <v>549</v>
      </c>
      <c r="E1307" s="1425" t="s">
        <v>1422</v>
      </c>
      <c r="F1307" s="1425" t="s">
        <v>796</v>
      </c>
      <c r="G1307" s="1425" t="s">
        <v>115</v>
      </c>
      <c r="H1307" s="1425" t="s">
        <v>1263</v>
      </c>
      <c r="I1307" s="1425"/>
      <c r="J1307" s="1425" t="s">
        <v>2915</v>
      </c>
    </row>
    <row r="1308" spans="1:10" ht="12.75">
      <c r="A1308" s="1425" t="s">
        <v>1360</v>
      </c>
      <c r="B1308" s="1425" t="s">
        <v>757</v>
      </c>
      <c r="C1308" s="1425" t="s">
        <v>390</v>
      </c>
      <c r="D1308" s="1425" t="s">
        <v>549</v>
      </c>
      <c r="E1308" s="1425" t="s">
        <v>1422</v>
      </c>
      <c r="F1308" s="1425" t="s">
        <v>796</v>
      </c>
      <c r="G1308" s="1425" t="s">
        <v>115</v>
      </c>
      <c r="H1308" s="1425" t="s">
        <v>1264</v>
      </c>
      <c r="I1308" s="1425"/>
      <c r="J1308" s="1425" t="s">
        <v>2915</v>
      </c>
    </row>
    <row r="1309" spans="1:10" ht="12.75">
      <c r="A1309" s="1425" t="s">
        <v>1360</v>
      </c>
      <c r="B1309" s="1425" t="s">
        <v>757</v>
      </c>
      <c r="C1309" s="1425" t="s">
        <v>390</v>
      </c>
      <c r="D1309" s="1425" t="s">
        <v>549</v>
      </c>
      <c r="E1309" s="1425" t="s">
        <v>1422</v>
      </c>
      <c r="F1309" s="1425" t="s">
        <v>796</v>
      </c>
      <c r="G1309" s="1425" t="s">
        <v>115</v>
      </c>
      <c r="H1309" s="1425" t="s">
        <v>1265</v>
      </c>
      <c r="I1309" s="1425"/>
      <c r="J1309" s="1425" t="s">
        <v>2915</v>
      </c>
    </row>
    <row r="1310" spans="1:10" ht="12.75">
      <c r="A1310" s="1425" t="s">
        <v>1360</v>
      </c>
      <c r="B1310" s="1425" t="s">
        <v>757</v>
      </c>
      <c r="C1310" s="1425" t="s">
        <v>390</v>
      </c>
      <c r="D1310" s="1425" t="s">
        <v>549</v>
      </c>
      <c r="E1310" s="1425" t="s">
        <v>1422</v>
      </c>
      <c r="F1310" s="1425" t="s">
        <v>796</v>
      </c>
      <c r="G1310" s="1425" t="s">
        <v>115</v>
      </c>
      <c r="H1310" s="1425" t="s">
        <v>1266</v>
      </c>
      <c r="I1310" s="1425"/>
      <c r="J1310" s="1425" t="s">
        <v>2915</v>
      </c>
    </row>
    <row r="1311" spans="1:10" ht="12.75">
      <c r="A1311" s="1425" t="s">
        <v>1360</v>
      </c>
      <c r="B1311" s="1425" t="s">
        <v>757</v>
      </c>
      <c r="C1311" s="1425" t="s">
        <v>390</v>
      </c>
      <c r="D1311" s="1425" t="s">
        <v>549</v>
      </c>
      <c r="E1311" s="1425" t="s">
        <v>1422</v>
      </c>
      <c r="F1311" s="1425" t="s">
        <v>796</v>
      </c>
      <c r="G1311" s="1425" t="s">
        <v>115</v>
      </c>
      <c r="H1311" s="1425" t="s">
        <v>1267</v>
      </c>
      <c r="I1311" s="1425"/>
      <c r="J1311" s="1425" t="s">
        <v>2915</v>
      </c>
    </row>
    <row r="1312" spans="1:10" ht="12.75">
      <c r="A1312" s="1425" t="s">
        <v>1360</v>
      </c>
      <c r="B1312" s="1425" t="s">
        <v>757</v>
      </c>
      <c r="C1312" s="1425" t="s">
        <v>390</v>
      </c>
      <c r="D1312" s="1425" t="s">
        <v>549</v>
      </c>
      <c r="E1312" s="1425" t="s">
        <v>1422</v>
      </c>
      <c r="F1312" s="1425" t="s">
        <v>796</v>
      </c>
      <c r="G1312" s="1425" t="s">
        <v>116</v>
      </c>
      <c r="H1312" s="1425" t="s">
        <v>1263</v>
      </c>
      <c r="I1312" s="1425"/>
      <c r="J1312" s="1425" t="s">
        <v>2915</v>
      </c>
    </row>
    <row r="1313" spans="1:10" ht="12.75">
      <c r="A1313" s="1425" t="s">
        <v>1360</v>
      </c>
      <c r="B1313" s="1425" t="s">
        <v>757</v>
      </c>
      <c r="C1313" s="1425" t="s">
        <v>390</v>
      </c>
      <c r="D1313" s="1425" t="s">
        <v>549</v>
      </c>
      <c r="E1313" s="1425" t="s">
        <v>1422</v>
      </c>
      <c r="F1313" s="1425" t="s">
        <v>796</v>
      </c>
      <c r="G1313" s="1425" t="s">
        <v>116</v>
      </c>
      <c r="H1313" s="1425" t="s">
        <v>1264</v>
      </c>
      <c r="I1313" s="1425"/>
      <c r="J1313" s="1425" t="s">
        <v>2915</v>
      </c>
    </row>
    <row r="1314" spans="1:10" ht="12.75">
      <c r="A1314" s="1425" t="s">
        <v>1360</v>
      </c>
      <c r="B1314" s="1425" t="s">
        <v>757</v>
      </c>
      <c r="C1314" s="1425" t="s">
        <v>390</v>
      </c>
      <c r="D1314" s="1425" t="s">
        <v>549</v>
      </c>
      <c r="E1314" s="1425" t="s">
        <v>1422</v>
      </c>
      <c r="F1314" s="1425" t="s">
        <v>796</v>
      </c>
      <c r="G1314" s="1425" t="s">
        <v>116</v>
      </c>
      <c r="H1314" s="1425" t="s">
        <v>1265</v>
      </c>
      <c r="I1314" s="1425"/>
      <c r="J1314" s="1425" t="s">
        <v>2915</v>
      </c>
    </row>
    <row r="1315" spans="1:10" ht="12.75">
      <c r="A1315" s="1425" t="s">
        <v>1360</v>
      </c>
      <c r="B1315" s="1425" t="s">
        <v>757</v>
      </c>
      <c r="C1315" s="1425" t="s">
        <v>390</v>
      </c>
      <c r="D1315" s="1425" t="s">
        <v>549</v>
      </c>
      <c r="E1315" s="1425" t="s">
        <v>1422</v>
      </c>
      <c r="F1315" s="1425" t="s">
        <v>796</v>
      </c>
      <c r="G1315" s="1425" t="s">
        <v>116</v>
      </c>
      <c r="H1315" s="1425" t="s">
        <v>1266</v>
      </c>
      <c r="I1315" s="1425"/>
      <c r="J1315" s="1425" t="s">
        <v>2915</v>
      </c>
    </row>
    <row r="1316" spans="1:10" ht="12.75">
      <c r="A1316" s="1425" t="s">
        <v>1360</v>
      </c>
      <c r="B1316" s="1425" t="s">
        <v>757</v>
      </c>
      <c r="C1316" s="1425" t="s">
        <v>390</v>
      </c>
      <c r="D1316" s="1425" t="s">
        <v>549</v>
      </c>
      <c r="E1316" s="1425" t="s">
        <v>1422</v>
      </c>
      <c r="F1316" s="1425" t="s">
        <v>796</v>
      </c>
      <c r="G1316" s="1425" t="s">
        <v>116</v>
      </c>
      <c r="H1316" s="1425" t="s">
        <v>1267</v>
      </c>
      <c r="I1316" s="1425"/>
      <c r="J1316" s="1425" t="s">
        <v>2915</v>
      </c>
    </row>
    <row r="1317" spans="1:10" ht="12.75">
      <c r="A1317" s="1425" t="s">
        <v>1360</v>
      </c>
      <c r="B1317" s="1425" t="s">
        <v>757</v>
      </c>
      <c r="C1317" s="1425" t="s">
        <v>390</v>
      </c>
      <c r="D1317" s="1425" t="s">
        <v>549</v>
      </c>
      <c r="E1317" s="1425" t="s">
        <v>1422</v>
      </c>
      <c r="F1317" s="1425" t="s">
        <v>1328</v>
      </c>
      <c r="G1317" s="1425" t="s">
        <v>114</v>
      </c>
      <c r="H1317" s="1425" t="s">
        <v>1329</v>
      </c>
      <c r="I1317" s="1425"/>
      <c r="J1317" s="1425" t="s">
        <v>2915</v>
      </c>
    </row>
    <row r="1318" spans="1:10" ht="12.75">
      <c r="A1318" s="1425" t="s">
        <v>1360</v>
      </c>
      <c r="B1318" s="1425" t="s">
        <v>757</v>
      </c>
      <c r="C1318" s="1425" t="s">
        <v>390</v>
      </c>
      <c r="D1318" s="1425" t="s">
        <v>549</v>
      </c>
      <c r="E1318" s="1425" t="s">
        <v>1422</v>
      </c>
      <c r="F1318" s="1425" t="s">
        <v>1328</v>
      </c>
      <c r="G1318" s="1425" t="s">
        <v>114</v>
      </c>
      <c r="H1318" s="1425" t="s">
        <v>1330</v>
      </c>
      <c r="I1318" s="1425"/>
      <c r="J1318" s="1425" t="s">
        <v>2915</v>
      </c>
    </row>
    <row r="1319" spans="1:10" ht="12.75">
      <c r="A1319" s="1425" t="s">
        <v>1360</v>
      </c>
      <c r="B1319" s="1425" t="s">
        <v>757</v>
      </c>
      <c r="C1319" s="1425" t="s">
        <v>390</v>
      </c>
      <c r="D1319" s="1425" t="s">
        <v>549</v>
      </c>
      <c r="E1319" s="1425" t="s">
        <v>1422</v>
      </c>
      <c r="F1319" s="1425" t="s">
        <v>1328</v>
      </c>
      <c r="G1319" s="1425" t="s">
        <v>114</v>
      </c>
      <c r="H1319" s="1425" t="s">
        <v>1331</v>
      </c>
      <c r="I1319" s="1425"/>
      <c r="J1319" s="1425" t="s">
        <v>2915</v>
      </c>
    </row>
    <row r="1320" spans="1:10" ht="12.75">
      <c r="A1320" s="1425" t="s">
        <v>1360</v>
      </c>
      <c r="B1320" s="1425" t="s">
        <v>757</v>
      </c>
      <c r="C1320" s="1425" t="s">
        <v>390</v>
      </c>
      <c r="D1320" s="1425" t="s">
        <v>549</v>
      </c>
      <c r="E1320" s="1425" t="s">
        <v>1422</v>
      </c>
      <c r="F1320" s="1425" t="s">
        <v>1328</v>
      </c>
      <c r="G1320" s="1425" t="s">
        <v>115</v>
      </c>
      <c r="H1320" s="1425" t="s">
        <v>1329</v>
      </c>
      <c r="I1320" s="1425"/>
      <c r="J1320" s="1425" t="s">
        <v>2915</v>
      </c>
    </row>
    <row r="1321" spans="1:10" ht="12.75">
      <c r="A1321" s="1425" t="s">
        <v>1360</v>
      </c>
      <c r="B1321" s="1425" t="s">
        <v>757</v>
      </c>
      <c r="C1321" s="1425" t="s">
        <v>390</v>
      </c>
      <c r="D1321" s="1425" t="s">
        <v>549</v>
      </c>
      <c r="E1321" s="1425" t="s">
        <v>1422</v>
      </c>
      <c r="F1321" s="1425" t="s">
        <v>1328</v>
      </c>
      <c r="G1321" s="1425" t="s">
        <v>115</v>
      </c>
      <c r="H1321" s="1425" t="s">
        <v>1330</v>
      </c>
      <c r="I1321" s="1425"/>
      <c r="J1321" s="1425" t="s">
        <v>2915</v>
      </c>
    </row>
    <row r="1322" spans="1:10" ht="12.75">
      <c r="A1322" s="1425" t="s">
        <v>1360</v>
      </c>
      <c r="B1322" s="1425" t="s">
        <v>757</v>
      </c>
      <c r="C1322" s="1425" t="s">
        <v>390</v>
      </c>
      <c r="D1322" s="1425" t="s">
        <v>549</v>
      </c>
      <c r="E1322" s="1425" t="s">
        <v>1422</v>
      </c>
      <c r="F1322" s="1425" t="s">
        <v>1328</v>
      </c>
      <c r="G1322" s="1425" t="s">
        <v>115</v>
      </c>
      <c r="H1322" s="1425" t="s">
        <v>1331</v>
      </c>
      <c r="I1322" s="1425"/>
      <c r="J1322" s="1425" t="s">
        <v>2915</v>
      </c>
    </row>
    <row r="1323" spans="1:10" ht="12.75">
      <c r="A1323" s="1425" t="s">
        <v>1360</v>
      </c>
      <c r="B1323" s="1425" t="s">
        <v>757</v>
      </c>
      <c r="C1323" s="1425" t="s">
        <v>390</v>
      </c>
      <c r="D1323" s="1425" t="s">
        <v>549</v>
      </c>
      <c r="E1323" s="1425" t="s">
        <v>1422</v>
      </c>
      <c r="F1323" s="1425" t="s">
        <v>1328</v>
      </c>
      <c r="G1323" s="1425" t="s">
        <v>116</v>
      </c>
      <c r="H1323" s="1425" t="s">
        <v>1329</v>
      </c>
      <c r="I1323" s="1425"/>
      <c r="J1323" s="1425" t="s">
        <v>2915</v>
      </c>
    </row>
    <row r="1324" spans="1:10" ht="12.75">
      <c r="A1324" s="1425" t="s">
        <v>1360</v>
      </c>
      <c r="B1324" s="1425" t="s">
        <v>757</v>
      </c>
      <c r="C1324" s="1425" t="s">
        <v>390</v>
      </c>
      <c r="D1324" s="1425" t="s">
        <v>549</v>
      </c>
      <c r="E1324" s="1425" t="s">
        <v>1422</v>
      </c>
      <c r="F1324" s="1425" t="s">
        <v>1328</v>
      </c>
      <c r="G1324" s="1425" t="s">
        <v>116</v>
      </c>
      <c r="H1324" s="1425" t="s">
        <v>1330</v>
      </c>
      <c r="I1324" s="1425"/>
      <c r="J1324" s="1425" t="s">
        <v>2915</v>
      </c>
    </row>
    <row r="1325" spans="1:10" ht="12.75">
      <c r="A1325" s="1425" t="s">
        <v>1360</v>
      </c>
      <c r="B1325" s="1425" t="s">
        <v>757</v>
      </c>
      <c r="C1325" s="1425" t="s">
        <v>390</v>
      </c>
      <c r="D1325" s="1425" t="s">
        <v>549</v>
      </c>
      <c r="E1325" s="1425" t="s">
        <v>1422</v>
      </c>
      <c r="F1325" s="1425" t="s">
        <v>1328</v>
      </c>
      <c r="G1325" s="1425" t="s">
        <v>116</v>
      </c>
      <c r="H1325" s="1425" t="s">
        <v>1331</v>
      </c>
      <c r="I1325" s="1425"/>
      <c r="J1325" s="1425" t="s">
        <v>2915</v>
      </c>
    </row>
    <row r="1326" spans="1:10" ht="12.75">
      <c r="A1326" s="1425" t="s">
        <v>1360</v>
      </c>
      <c r="B1326" s="1425" t="s">
        <v>757</v>
      </c>
      <c r="C1326" s="1425" t="s">
        <v>390</v>
      </c>
      <c r="D1326" s="1425" t="s">
        <v>549</v>
      </c>
      <c r="E1326" s="1425" t="s">
        <v>1423</v>
      </c>
      <c r="F1326" s="1425" t="s">
        <v>796</v>
      </c>
      <c r="G1326" s="1425" t="s">
        <v>114</v>
      </c>
      <c r="H1326" s="1425" t="s">
        <v>1263</v>
      </c>
      <c r="I1326" s="1425"/>
      <c r="J1326" s="1425" t="s">
        <v>2915</v>
      </c>
    </row>
    <row r="1327" spans="1:10" ht="12.75">
      <c r="A1327" s="1425" t="s">
        <v>1360</v>
      </c>
      <c r="B1327" s="1425" t="s">
        <v>757</v>
      </c>
      <c r="C1327" s="1425" t="s">
        <v>390</v>
      </c>
      <c r="D1327" s="1425" t="s">
        <v>549</v>
      </c>
      <c r="E1327" s="1425" t="s">
        <v>1423</v>
      </c>
      <c r="F1327" s="1425" t="s">
        <v>796</v>
      </c>
      <c r="G1327" s="1425" t="s">
        <v>114</v>
      </c>
      <c r="H1327" s="1425" t="s">
        <v>1264</v>
      </c>
      <c r="I1327" s="1425"/>
      <c r="J1327" s="1425" t="s">
        <v>2915</v>
      </c>
    </row>
    <row r="1328" spans="1:10" ht="12.75">
      <c r="A1328" s="1425" t="s">
        <v>1360</v>
      </c>
      <c r="B1328" s="1425" t="s">
        <v>757</v>
      </c>
      <c r="C1328" s="1425" t="s">
        <v>390</v>
      </c>
      <c r="D1328" s="1425" t="s">
        <v>549</v>
      </c>
      <c r="E1328" s="1425" t="s">
        <v>1423</v>
      </c>
      <c r="F1328" s="1425" t="s">
        <v>796</v>
      </c>
      <c r="G1328" s="1425" t="s">
        <v>114</v>
      </c>
      <c r="H1328" s="1425" t="s">
        <v>1265</v>
      </c>
      <c r="I1328" s="1425"/>
      <c r="J1328" s="1425" t="s">
        <v>2915</v>
      </c>
    </row>
    <row r="1329" spans="1:10" ht="12.75">
      <c r="A1329" s="1425" t="s">
        <v>1360</v>
      </c>
      <c r="B1329" s="1425" t="s">
        <v>757</v>
      </c>
      <c r="C1329" s="1425" t="s">
        <v>390</v>
      </c>
      <c r="D1329" s="1425" t="s">
        <v>549</v>
      </c>
      <c r="E1329" s="1425" t="s">
        <v>1423</v>
      </c>
      <c r="F1329" s="1425" t="s">
        <v>796</v>
      </c>
      <c r="G1329" s="1425" t="s">
        <v>114</v>
      </c>
      <c r="H1329" s="1425" t="s">
        <v>1266</v>
      </c>
      <c r="I1329" s="1425"/>
      <c r="J1329" s="1425" t="s">
        <v>2915</v>
      </c>
    </row>
    <row r="1330" spans="1:10" ht="12.75">
      <c r="A1330" s="1425" t="s">
        <v>1360</v>
      </c>
      <c r="B1330" s="1425" t="s">
        <v>757</v>
      </c>
      <c r="C1330" s="1425" t="s">
        <v>390</v>
      </c>
      <c r="D1330" s="1425" t="s">
        <v>549</v>
      </c>
      <c r="E1330" s="1425" t="s">
        <v>1423</v>
      </c>
      <c r="F1330" s="1425" t="s">
        <v>796</v>
      </c>
      <c r="G1330" s="1425" t="s">
        <v>114</v>
      </c>
      <c r="H1330" s="1425" t="s">
        <v>1267</v>
      </c>
      <c r="I1330" s="1425"/>
      <c r="J1330" s="1425" t="s">
        <v>2915</v>
      </c>
    </row>
    <row r="1331" spans="1:10" ht="12.75">
      <c r="A1331" s="1425" t="s">
        <v>1360</v>
      </c>
      <c r="B1331" s="1425" t="s">
        <v>757</v>
      </c>
      <c r="C1331" s="1425" t="s">
        <v>390</v>
      </c>
      <c r="D1331" s="1425" t="s">
        <v>549</v>
      </c>
      <c r="E1331" s="1425" t="s">
        <v>1423</v>
      </c>
      <c r="F1331" s="1425" t="s">
        <v>796</v>
      </c>
      <c r="G1331" s="1425" t="s">
        <v>115</v>
      </c>
      <c r="H1331" s="1425" t="s">
        <v>1263</v>
      </c>
      <c r="I1331" s="1425"/>
      <c r="J1331" s="1425" t="s">
        <v>2915</v>
      </c>
    </row>
    <row r="1332" spans="1:10" ht="12.75">
      <c r="A1332" s="1425" t="s">
        <v>1360</v>
      </c>
      <c r="B1332" s="1425" t="s">
        <v>757</v>
      </c>
      <c r="C1332" s="1425" t="s">
        <v>390</v>
      </c>
      <c r="D1332" s="1425" t="s">
        <v>549</v>
      </c>
      <c r="E1332" s="1425" t="s">
        <v>1423</v>
      </c>
      <c r="F1332" s="1425" t="s">
        <v>796</v>
      </c>
      <c r="G1332" s="1425" t="s">
        <v>115</v>
      </c>
      <c r="H1332" s="1425" t="s">
        <v>1264</v>
      </c>
      <c r="I1332" s="1425"/>
      <c r="J1332" s="1425" t="s">
        <v>2915</v>
      </c>
    </row>
    <row r="1333" spans="1:10" ht="12.75">
      <c r="A1333" s="1425" t="s">
        <v>1360</v>
      </c>
      <c r="B1333" s="1425" t="s">
        <v>757</v>
      </c>
      <c r="C1333" s="1425" t="s">
        <v>390</v>
      </c>
      <c r="D1333" s="1425" t="s">
        <v>549</v>
      </c>
      <c r="E1333" s="1425" t="s">
        <v>1423</v>
      </c>
      <c r="F1333" s="1425" t="s">
        <v>796</v>
      </c>
      <c r="G1333" s="1425" t="s">
        <v>115</v>
      </c>
      <c r="H1333" s="1425" t="s">
        <v>1265</v>
      </c>
      <c r="I1333" s="1425"/>
      <c r="J1333" s="1425" t="s">
        <v>2915</v>
      </c>
    </row>
    <row r="1334" spans="1:10" ht="12.75">
      <c r="A1334" s="1425" t="s">
        <v>1360</v>
      </c>
      <c r="B1334" s="1425" t="s">
        <v>757</v>
      </c>
      <c r="C1334" s="1425" t="s">
        <v>390</v>
      </c>
      <c r="D1334" s="1425" t="s">
        <v>549</v>
      </c>
      <c r="E1334" s="1425" t="s">
        <v>1423</v>
      </c>
      <c r="F1334" s="1425" t="s">
        <v>796</v>
      </c>
      <c r="G1334" s="1425" t="s">
        <v>115</v>
      </c>
      <c r="H1334" s="1425" t="s">
        <v>1266</v>
      </c>
      <c r="I1334" s="1425"/>
      <c r="J1334" s="1425" t="s">
        <v>2915</v>
      </c>
    </row>
    <row r="1335" spans="1:10" ht="12.75">
      <c r="A1335" s="1425" t="s">
        <v>1360</v>
      </c>
      <c r="B1335" s="1425" t="s">
        <v>757</v>
      </c>
      <c r="C1335" s="1425" t="s">
        <v>390</v>
      </c>
      <c r="D1335" s="1425" t="s">
        <v>549</v>
      </c>
      <c r="E1335" s="1425" t="s">
        <v>1423</v>
      </c>
      <c r="F1335" s="1425" t="s">
        <v>796</v>
      </c>
      <c r="G1335" s="1425" t="s">
        <v>115</v>
      </c>
      <c r="H1335" s="1425" t="s">
        <v>1267</v>
      </c>
      <c r="I1335" s="1425"/>
      <c r="J1335" s="1425" t="s">
        <v>2915</v>
      </c>
    </row>
    <row r="1336" spans="1:10" ht="12.75">
      <c r="A1336" s="1425" t="s">
        <v>1360</v>
      </c>
      <c r="B1336" s="1425" t="s">
        <v>757</v>
      </c>
      <c r="C1336" s="1425" t="s">
        <v>390</v>
      </c>
      <c r="D1336" s="1425" t="s">
        <v>549</v>
      </c>
      <c r="E1336" s="1425" t="s">
        <v>1423</v>
      </c>
      <c r="F1336" s="1425" t="s">
        <v>1328</v>
      </c>
      <c r="G1336" s="1425" t="s">
        <v>114</v>
      </c>
      <c r="H1336" s="1425" t="s">
        <v>1329</v>
      </c>
      <c r="I1336" s="1425"/>
      <c r="J1336" s="1425" t="s">
        <v>2915</v>
      </c>
    </row>
    <row r="1337" spans="1:10" ht="12.75">
      <c r="A1337" s="1425" t="s">
        <v>1360</v>
      </c>
      <c r="B1337" s="1425" t="s">
        <v>757</v>
      </c>
      <c r="C1337" s="1425" t="s">
        <v>390</v>
      </c>
      <c r="D1337" s="1425" t="s">
        <v>549</v>
      </c>
      <c r="E1337" s="1425" t="s">
        <v>1423</v>
      </c>
      <c r="F1337" s="1425" t="s">
        <v>1328</v>
      </c>
      <c r="G1337" s="1425" t="s">
        <v>114</v>
      </c>
      <c r="H1337" s="1425" t="s">
        <v>1330</v>
      </c>
      <c r="I1337" s="1425"/>
      <c r="J1337" s="1425" t="s">
        <v>2915</v>
      </c>
    </row>
    <row r="1338" spans="1:10" ht="12.75">
      <c r="A1338" s="1425" t="s">
        <v>1360</v>
      </c>
      <c r="B1338" s="1425" t="s">
        <v>757</v>
      </c>
      <c r="C1338" s="1425" t="s">
        <v>390</v>
      </c>
      <c r="D1338" s="1425" t="s">
        <v>549</v>
      </c>
      <c r="E1338" s="1425" t="s">
        <v>1423</v>
      </c>
      <c r="F1338" s="1425" t="s">
        <v>1328</v>
      </c>
      <c r="G1338" s="1425" t="s">
        <v>114</v>
      </c>
      <c r="H1338" s="1425" t="s">
        <v>1331</v>
      </c>
      <c r="I1338" s="1425"/>
      <c r="J1338" s="1425" t="s">
        <v>2915</v>
      </c>
    </row>
    <row r="1339" spans="1:10" ht="12.75">
      <c r="A1339" s="1425" t="s">
        <v>1360</v>
      </c>
      <c r="B1339" s="1425" t="s">
        <v>757</v>
      </c>
      <c r="C1339" s="1425" t="s">
        <v>390</v>
      </c>
      <c r="D1339" s="1425" t="s">
        <v>549</v>
      </c>
      <c r="E1339" s="1425" t="s">
        <v>1423</v>
      </c>
      <c r="F1339" s="1425" t="s">
        <v>1328</v>
      </c>
      <c r="G1339" s="1425" t="s">
        <v>115</v>
      </c>
      <c r="H1339" s="1425" t="s">
        <v>1329</v>
      </c>
      <c r="I1339" s="1425"/>
      <c r="J1339" s="1425" t="s">
        <v>2915</v>
      </c>
    </row>
    <row r="1340" spans="1:10" ht="12.75">
      <c r="A1340" s="1425" t="s">
        <v>1360</v>
      </c>
      <c r="B1340" s="1425" t="s">
        <v>757</v>
      </c>
      <c r="C1340" s="1425" t="s">
        <v>390</v>
      </c>
      <c r="D1340" s="1425" t="s">
        <v>549</v>
      </c>
      <c r="E1340" s="1425" t="s">
        <v>1423</v>
      </c>
      <c r="F1340" s="1425" t="s">
        <v>1328</v>
      </c>
      <c r="G1340" s="1425" t="s">
        <v>115</v>
      </c>
      <c r="H1340" s="1425" t="s">
        <v>1330</v>
      </c>
      <c r="I1340" s="1425"/>
      <c r="J1340" s="1425" t="s">
        <v>2915</v>
      </c>
    </row>
    <row r="1341" spans="1:10" ht="12.75">
      <c r="A1341" s="1425" t="s">
        <v>1360</v>
      </c>
      <c r="B1341" s="1425" t="s">
        <v>757</v>
      </c>
      <c r="C1341" s="1425" t="s">
        <v>390</v>
      </c>
      <c r="D1341" s="1425" t="s">
        <v>549</v>
      </c>
      <c r="E1341" s="1425" t="s">
        <v>1423</v>
      </c>
      <c r="F1341" s="1425" t="s">
        <v>1328</v>
      </c>
      <c r="G1341" s="1425" t="s">
        <v>115</v>
      </c>
      <c r="H1341" s="1425" t="s">
        <v>1331</v>
      </c>
      <c r="I1341" s="1425"/>
      <c r="J1341" s="1425" t="s">
        <v>2915</v>
      </c>
    </row>
    <row r="1342" spans="1:10" ht="12.75">
      <c r="A1342" s="1425" t="s">
        <v>1360</v>
      </c>
      <c r="B1342" s="1425" t="s">
        <v>757</v>
      </c>
      <c r="C1342" s="1425" t="s">
        <v>390</v>
      </c>
      <c r="D1342" s="1425" t="s">
        <v>549</v>
      </c>
      <c r="E1342" s="1425" t="s">
        <v>1424</v>
      </c>
      <c r="F1342" s="1425" t="s">
        <v>796</v>
      </c>
      <c r="G1342" s="1425" t="s">
        <v>114</v>
      </c>
      <c r="H1342" s="1425" t="s">
        <v>1263</v>
      </c>
      <c r="I1342" s="1425"/>
      <c r="J1342" s="1425" t="s">
        <v>2915</v>
      </c>
    </row>
    <row r="1343" spans="1:10" ht="12.75">
      <c r="A1343" s="1425" t="s">
        <v>1360</v>
      </c>
      <c r="B1343" s="1425" t="s">
        <v>757</v>
      </c>
      <c r="C1343" s="1425" t="s">
        <v>390</v>
      </c>
      <c r="D1343" s="1425" t="s">
        <v>549</v>
      </c>
      <c r="E1343" s="1425" t="s">
        <v>1424</v>
      </c>
      <c r="F1343" s="1425" t="s">
        <v>796</v>
      </c>
      <c r="G1343" s="1425" t="s">
        <v>114</v>
      </c>
      <c r="H1343" s="1425" t="s">
        <v>1264</v>
      </c>
      <c r="I1343" s="1425"/>
      <c r="J1343" s="1425" t="s">
        <v>2915</v>
      </c>
    </row>
    <row r="1344" spans="1:10" ht="12.75">
      <c r="A1344" s="1425" t="s">
        <v>1360</v>
      </c>
      <c r="B1344" s="1425" t="s">
        <v>757</v>
      </c>
      <c r="C1344" s="1425" t="s">
        <v>390</v>
      </c>
      <c r="D1344" s="1425" t="s">
        <v>549</v>
      </c>
      <c r="E1344" s="1425" t="s">
        <v>1424</v>
      </c>
      <c r="F1344" s="1425" t="s">
        <v>796</v>
      </c>
      <c r="G1344" s="1425" t="s">
        <v>114</v>
      </c>
      <c r="H1344" s="1425" t="s">
        <v>1265</v>
      </c>
      <c r="I1344" s="1425"/>
      <c r="J1344" s="1425" t="s">
        <v>2915</v>
      </c>
    </row>
    <row r="1345" spans="1:10" ht="12.75">
      <c r="A1345" s="1425" t="s">
        <v>1360</v>
      </c>
      <c r="B1345" s="1425" t="s">
        <v>757</v>
      </c>
      <c r="C1345" s="1425" t="s">
        <v>390</v>
      </c>
      <c r="D1345" s="1425" t="s">
        <v>549</v>
      </c>
      <c r="E1345" s="1425" t="s">
        <v>1424</v>
      </c>
      <c r="F1345" s="1425" t="s">
        <v>796</v>
      </c>
      <c r="G1345" s="1425" t="s">
        <v>114</v>
      </c>
      <c r="H1345" s="1425" t="s">
        <v>1266</v>
      </c>
      <c r="I1345" s="1425"/>
      <c r="J1345" s="1425" t="s">
        <v>2915</v>
      </c>
    </row>
    <row r="1346" spans="1:10" ht="12.75">
      <c r="A1346" s="1425" t="s">
        <v>1360</v>
      </c>
      <c r="B1346" s="1425" t="s">
        <v>757</v>
      </c>
      <c r="C1346" s="1425" t="s">
        <v>390</v>
      </c>
      <c r="D1346" s="1425" t="s">
        <v>549</v>
      </c>
      <c r="E1346" s="1425" t="s">
        <v>1424</v>
      </c>
      <c r="F1346" s="1425" t="s">
        <v>796</v>
      </c>
      <c r="G1346" s="1425" t="s">
        <v>114</v>
      </c>
      <c r="H1346" s="1425" t="s">
        <v>1267</v>
      </c>
      <c r="I1346" s="1425"/>
      <c r="J1346" s="1425" t="s">
        <v>2915</v>
      </c>
    </row>
    <row r="1347" spans="1:10" ht="12.75">
      <c r="A1347" s="1425" t="s">
        <v>1360</v>
      </c>
      <c r="B1347" s="1425" t="s">
        <v>757</v>
      </c>
      <c r="C1347" s="1425" t="s">
        <v>390</v>
      </c>
      <c r="D1347" s="1425" t="s">
        <v>549</v>
      </c>
      <c r="E1347" s="1425" t="s">
        <v>1424</v>
      </c>
      <c r="F1347" s="1425" t="s">
        <v>796</v>
      </c>
      <c r="G1347" s="1425" t="s">
        <v>115</v>
      </c>
      <c r="H1347" s="1425" t="s">
        <v>1263</v>
      </c>
      <c r="I1347" s="1425"/>
      <c r="J1347" s="1425" t="s">
        <v>2915</v>
      </c>
    </row>
    <row r="1348" spans="1:10" ht="12.75">
      <c r="A1348" s="1425" t="s">
        <v>1360</v>
      </c>
      <c r="B1348" s="1425" t="s">
        <v>757</v>
      </c>
      <c r="C1348" s="1425" t="s">
        <v>390</v>
      </c>
      <c r="D1348" s="1425" t="s">
        <v>549</v>
      </c>
      <c r="E1348" s="1425" t="s">
        <v>1424</v>
      </c>
      <c r="F1348" s="1425" t="s">
        <v>796</v>
      </c>
      <c r="G1348" s="1425" t="s">
        <v>115</v>
      </c>
      <c r="H1348" s="1425" t="s">
        <v>1264</v>
      </c>
      <c r="I1348" s="1425"/>
      <c r="J1348" s="1425" t="s">
        <v>2915</v>
      </c>
    </row>
    <row r="1349" spans="1:10" ht="12.75">
      <c r="A1349" s="1425" t="s">
        <v>1360</v>
      </c>
      <c r="B1349" s="1425" t="s">
        <v>757</v>
      </c>
      <c r="C1349" s="1425" t="s">
        <v>390</v>
      </c>
      <c r="D1349" s="1425" t="s">
        <v>549</v>
      </c>
      <c r="E1349" s="1425" t="s">
        <v>1424</v>
      </c>
      <c r="F1349" s="1425" t="s">
        <v>796</v>
      </c>
      <c r="G1349" s="1425" t="s">
        <v>115</v>
      </c>
      <c r="H1349" s="1425" t="s">
        <v>1265</v>
      </c>
      <c r="I1349" s="1425"/>
      <c r="J1349" s="1425" t="s">
        <v>2915</v>
      </c>
    </row>
    <row r="1350" spans="1:10" ht="12.75">
      <c r="A1350" s="1425" t="s">
        <v>1360</v>
      </c>
      <c r="B1350" s="1425" t="s">
        <v>757</v>
      </c>
      <c r="C1350" s="1425" t="s">
        <v>390</v>
      </c>
      <c r="D1350" s="1425" t="s">
        <v>549</v>
      </c>
      <c r="E1350" s="1425" t="s">
        <v>1424</v>
      </c>
      <c r="F1350" s="1425" t="s">
        <v>796</v>
      </c>
      <c r="G1350" s="1425" t="s">
        <v>115</v>
      </c>
      <c r="H1350" s="1425" t="s">
        <v>1266</v>
      </c>
      <c r="I1350" s="1425"/>
      <c r="J1350" s="1425" t="s">
        <v>2915</v>
      </c>
    </row>
    <row r="1351" spans="1:10" ht="12.75">
      <c r="A1351" s="1425" t="s">
        <v>1360</v>
      </c>
      <c r="B1351" s="1425" t="s">
        <v>757</v>
      </c>
      <c r="C1351" s="1425" t="s">
        <v>390</v>
      </c>
      <c r="D1351" s="1425" t="s">
        <v>549</v>
      </c>
      <c r="E1351" s="1425" t="s">
        <v>1424</v>
      </c>
      <c r="F1351" s="1425" t="s">
        <v>796</v>
      </c>
      <c r="G1351" s="1425" t="s">
        <v>115</v>
      </c>
      <c r="H1351" s="1425" t="s">
        <v>1267</v>
      </c>
      <c r="I1351" s="1425"/>
      <c r="J1351" s="1425" t="s">
        <v>2915</v>
      </c>
    </row>
    <row r="1352" spans="1:10" ht="12.75">
      <c r="A1352" s="1425" t="s">
        <v>1360</v>
      </c>
      <c r="B1352" s="1425" t="s">
        <v>757</v>
      </c>
      <c r="C1352" s="1425" t="s">
        <v>390</v>
      </c>
      <c r="D1352" s="1425" t="s">
        <v>549</v>
      </c>
      <c r="E1352" s="1425" t="s">
        <v>1424</v>
      </c>
      <c r="F1352" s="1425" t="s">
        <v>1328</v>
      </c>
      <c r="G1352" s="1425" t="s">
        <v>114</v>
      </c>
      <c r="H1352" s="1425" t="s">
        <v>1329</v>
      </c>
      <c r="I1352" s="1425"/>
      <c r="J1352" s="1425" t="s">
        <v>2915</v>
      </c>
    </row>
    <row r="1353" spans="1:10" ht="12.75">
      <c r="A1353" s="1425" t="s">
        <v>1360</v>
      </c>
      <c r="B1353" s="1425" t="s">
        <v>757</v>
      </c>
      <c r="C1353" s="1425" t="s">
        <v>390</v>
      </c>
      <c r="D1353" s="1425" t="s">
        <v>549</v>
      </c>
      <c r="E1353" s="1425" t="s">
        <v>1424</v>
      </c>
      <c r="F1353" s="1425" t="s">
        <v>1328</v>
      </c>
      <c r="G1353" s="1425" t="s">
        <v>114</v>
      </c>
      <c r="H1353" s="1425" t="s">
        <v>1330</v>
      </c>
      <c r="I1353" s="1425"/>
      <c r="J1353" s="1425" t="s">
        <v>2915</v>
      </c>
    </row>
    <row r="1354" spans="1:10" ht="12.75">
      <c r="A1354" s="1425" t="s">
        <v>1360</v>
      </c>
      <c r="B1354" s="1425" t="s">
        <v>757</v>
      </c>
      <c r="C1354" s="1425" t="s">
        <v>390</v>
      </c>
      <c r="D1354" s="1425" t="s">
        <v>549</v>
      </c>
      <c r="E1354" s="1425" t="s">
        <v>1424</v>
      </c>
      <c r="F1354" s="1425" t="s">
        <v>1328</v>
      </c>
      <c r="G1354" s="1425" t="s">
        <v>114</v>
      </c>
      <c r="H1354" s="1425" t="s">
        <v>1331</v>
      </c>
      <c r="I1354" s="1425"/>
      <c r="J1354" s="1425" t="s">
        <v>2915</v>
      </c>
    </row>
    <row r="1355" spans="1:10" ht="12.75">
      <c r="A1355" s="1425" t="s">
        <v>1360</v>
      </c>
      <c r="B1355" s="1425" t="s">
        <v>757</v>
      </c>
      <c r="C1355" s="1425" t="s">
        <v>390</v>
      </c>
      <c r="D1355" s="1425" t="s">
        <v>549</v>
      </c>
      <c r="E1355" s="1425" t="s">
        <v>1424</v>
      </c>
      <c r="F1355" s="1425" t="s">
        <v>1328</v>
      </c>
      <c r="G1355" s="1425" t="s">
        <v>115</v>
      </c>
      <c r="H1355" s="1425" t="s">
        <v>1329</v>
      </c>
      <c r="I1355" s="1425"/>
      <c r="J1355" s="1425" t="s">
        <v>2915</v>
      </c>
    </row>
    <row r="1356" spans="1:10" ht="12.75">
      <c r="A1356" s="1425" t="s">
        <v>1360</v>
      </c>
      <c r="B1356" s="1425" t="s">
        <v>757</v>
      </c>
      <c r="C1356" s="1425" t="s">
        <v>390</v>
      </c>
      <c r="D1356" s="1425" t="s">
        <v>549</v>
      </c>
      <c r="E1356" s="1425" t="s">
        <v>1424</v>
      </c>
      <c r="F1356" s="1425" t="s">
        <v>1328</v>
      </c>
      <c r="G1356" s="1425" t="s">
        <v>115</v>
      </c>
      <c r="H1356" s="1425" t="s">
        <v>1330</v>
      </c>
      <c r="I1356" s="1425"/>
      <c r="J1356" s="1425" t="s">
        <v>2915</v>
      </c>
    </row>
    <row r="1357" spans="1:10" ht="12.75">
      <c r="A1357" s="1425" t="s">
        <v>1360</v>
      </c>
      <c r="B1357" s="1425" t="s">
        <v>757</v>
      </c>
      <c r="C1357" s="1425" t="s">
        <v>390</v>
      </c>
      <c r="D1357" s="1425" t="s">
        <v>549</v>
      </c>
      <c r="E1357" s="1425" t="s">
        <v>1424</v>
      </c>
      <c r="F1357" s="1425" t="s">
        <v>1328</v>
      </c>
      <c r="G1357" s="1425" t="s">
        <v>115</v>
      </c>
      <c r="H1357" s="1425" t="s">
        <v>1331</v>
      </c>
      <c r="I1357" s="1425"/>
      <c r="J1357" s="1425" t="s">
        <v>2915</v>
      </c>
    </row>
    <row r="1358" spans="1:10" ht="12.75">
      <c r="A1358" s="1425" t="s">
        <v>1360</v>
      </c>
      <c r="B1358" s="1425" t="s">
        <v>757</v>
      </c>
      <c r="C1358" s="1425" t="s">
        <v>390</v>
      </c>
      <c r="D1358" s="1425" t="s">
        <v>549</v>
      </c>
      <c r="E1358" s="1425" t="s">
        <v>1425</v>
      </c>
      <c r="F1358" s="1425" t="s">
        <v>796</v>
      </c>
      <c r="G1358" s="1425" t="s">
        <v>114</v>
      </c>
      <c r="H1358" s="1425" t="s">
        <v>1263</v>
      </c>
      <c r="I1358" s="1425"/>
      <c r="J1358" s="1425" t="s">
        <v>2915</v>
      </c>
    </row>
    <row r="1359" spans="1:10" ht="12.75">
      <c r="A1359" s="1425" t="s">
        <v>1360</v>
      </c>
      <c r="B1359" s="1425" t="s">
        <v>757</v>
      </c>
      <c r="C1359" s="1425" t="s">
        <v>390</v>
      </c>
      <c r="D1359" s="1425" t="s">
        <v>549</v>
      </c>
      <c r="E1359" s="1425" t="s">
        <v>1425</v>
      </c>
      <c r="F1359" s="1425" t="s">
        <v>796</v>
      </c>
      <c r="G1359" s="1425" t="s">
        <v>114</v>
      </c>
      <c r="H1359" s="1425" t="s">
        <v>1264</v>
      </c>
      <c r="I1359" s="1425"/>
      <c r="J1359" s="1425" t="s">
        <v>2915</v>
      </c>
    </row>
    <row r="1360" spans="1:10" ht="12.75">
      <c r="A1360" s="1425" t="s">
        <v>1360</v>
      </c>
      <c r="B1360" s="1425" t="s">
        <v>757</v>
      </c>
      <c r="C1360" s="1425" t="s">
        <v>390</v>
      </c>
      <c r="D1360" s="1425" t="s">
        <v>549</v>
      </c>
      <c r="E1360" s="1425" t="s">
        <v>1425</v>
      </c>
      <c r="F1360" s="1425" t="s">
        <v>796</v>
      </c>
      <c r="G1360" s="1425" t="s">
        <v>114</v>
      </c>
      <c r="H1360" s="1425" t="s">
        <v>1265</v>
      </c>
      <c r="I1360" s="1425"/>
      <c r="J1360" s="1425" t="s">
        <v>2915</v>
      </c>
    </row>
    <row r="1361" spans="1:10" ht="12.75">
      <c r="A1361" s="1425" t="s">
        <v>1360</v>
      </c>
      <c r="B1361" s="1425" t="s">
        <v>757</v>
      </c>
      <c r="C1361" s="1425" t="s">
        <v>390</v>
      </c>
      <c r="D1361" s="1425" t="s">
        <v>549</v>
      </c>
      <c r="E1361" s="1425" t="s">
        <v>1425</v>
      </c>
      <c r="F1361" s="1425" t="s">
        <v>796</v>
      </c>
      <c r="G1361" s="1425" t="s">
        <v>114</v>
      </c>
      <c r="H1361" s="1425" t="s">
        <v>1266</v>
      </c>
      <c r="I1361" s="1425"/>
      <c r="J1361" s="1425" t="s">
        <v>2915</v>
      </c>
    </row>
    <row r="1362" spans="1:10" ht="12.75">
      <c r="A1362" s="1425" t="s">
        <v>1360</v>
      </c>
      <c r="B1362" s="1425" t="s">
        <v>757</v>
      </c>
      <c r="C1362" s="1425" t="s">
        <v>390</v>
      </c>
      <c r="D1362" s="1425" t="s">
        <v>549</v>
      </c>
      <c r="E1362" s="1425" t="s">
        <v>1425</v>
      </c>
      <c r="F1362" s="1425" t="s">
        <v>796</v>
      </c>
      <c r="G1362" s="1425" t="s">
        <v>114</v>
      </c>
      <c r="H1362" s="1425" t="s">
        <v>1267</v>
      </c>
      <c r="I1362" s="1425"/>
      <c r="J1362" s="1425" t="s">
        <v>2915</v>
      </c>
    </row>
    <row r="1363" spans="1:10" ht="12.75">
      <c r="A1363" s="1425" t="s">
        <v>1360</v>
      </c>
      <c r="B1363" s="1425" t="s">
        <v>757</v>
      </c>
      <c r="C1363" s="1425" t="s">
        <v>390</v>
      </c>
      <c r="D1363" s="1425" t="s">
        <v>549</v>
      </c>
      <c r="E1363" s="1425" t="s">
        <v>1425</v>
      </c>
      <c r="F1363" s="1425" t="s">
        <v>796</v>
      </c>
      <c r="G1363" s="1425" t="s">
        <v>115</v>
      </c>
      <c r="H1363" s="1425" t="s">
        <v>1263</v>
      </c>
      <c r="I1363" s="1425"/>
      <c r="J1363" s="1425" t="s">
        <v>2915</v>
      </c>
    </row>
    <row r="1364" spans="1:10" ht="12.75">
      <c r="A1364" s="1425" t="s">
        <v>1360</v>
      </c>
      <c r="B1364" s="1425" t="s">
        <v>757</v>
      </c>
      <c r="C1364" s="1425" t="s">
        <v>390</v>
      </c>
      <c r="D1364" s="1425" t="s">
        <v>549</v>
      </c>
      <c r="E1364" s="1425" t="s">
        <v>1425</v>
      </c>
      <c r="F1364" s="1425" t="s">
        <v>796</v>
      </c>
      <c r="G1364" s="1425" t="s">
        <v>115</v>
      </c>
      <c r="H1364" s="1425" t="s">
        <v>1264</v>
      </c>
      <c r="I1364" s="1425"/>
      <c r="J1364" s="1425" t="s">
        <v>2915</v>
      </c>
    </row>
    <row r="1365" spans="1:10" ht="12.75">
      <c r="A1365" s="1425" t="s">
        <v>1360</v>
      </c>
      <c r="B1365" s="1425" t="s">
        <v>757</v>
      </c>
      <c r="C1365" s="1425" t="s">
        <v>390</v>
      </c>
      <c r="D1365" s="1425" t="s">
        <v>549</v>
      </c>
      <c r="E1365" s="1425" t="s">
        <v>1425</v>
      </c>
      <c r="F1365" s="1425" t="s">
        <v>796</v>
      </c>
      <c r="G1365" s="1425" t="s">
        <v>115</v>
      </c>
      <c r="H1365" s="1425" t="s">
        <v>1265</v>
      </c>
      <c r="I1365" s="1425"/>
      <c r="J1365" s="1425" t="s">
        <v>2915</v>
      </c>
    </row>
    <row r="1366" spans="1:10" ht="12.75">
      <c r="A1366" s="1425" t="s">
        <v>1360</v>
      </c>
      <c r="B1366" s="1425" t="s">
        <v>757</v>
      </c>
      <c r="C1366" s="1425" t="s">
        <v>390</v>
      </c>
      <c r="D1366" s="1425" t="s">
        <v>549</v>
      </c>
      <c r="E1366" s="1425" t="s">
        <v>1425</v>
      </c>
      <c r="F1366" s="1425" t="s">
        <v>796</v>
      </c>
      <c r="G1366" s="1425" t="s">
        <v>115</v>
      </c>
      <c r="H1366" s="1425" t="s">
        <v>1266</v>
      </c>
      <c r="I1366" s="1425"/>
      <c r="J1366" s="1425" t="s">
        <v>2915</v>
      </c>
    </row>
    <row r="1367" spans="1:10" ht="12.75">
      <c r="A1367" s="1425" t="s">
        <v>1360</v>
      </c>
      <c r="B1367" s="1425" t="s">
        <v>757</v>
      </c>
      <c r="C1367" s="1425" t="s">
        <v>390</v>
      </c>
      <c r="D1367" s="1425" t="s">
        <v>549</v>
      </c>
      <c r="E1367" s="1425" t="s">
        <v>1425</v>
      </c>
      <c r="F1367" s="1425" t="s">
        <v>796</v>
      </c>
      <c r="G1367" s="1425" t="s">
        <v>115</v>
      </c>
      <c r="H1367" s="1425" t="s">
        <v>1267</v>
      </c>
      <c r="I1367" s="1425"/>
      <c r="J1367" s="1425" t="s">
        <v>2915</v>
      </c>
    </row>
    <row r="1368" spans="1:10" ht="12.75">
      <c r="A1368" s="1425" t="s">
        <v>1360</v>
      </c>
      <c r="B1368" s="1425" t="s">
        <v>757</v>
      </c>
      <c r="C1368" s="1425" t="s">
        <v>390</v>
      </c>
      <c r="D1368" s="1425" t="s">
        <v>549</v>
      </c>
      <c r="E1368" s="1425" t="s">
        <v>1425</v>
      </c>
      <c r="F1368" s="1425" t="s">
        <v>1328</v>
      </c>
      <c r="G1368" s="1425" t="s">
        <v>114</v>
      </c>
      <c r="H1368" s="1425" t="s">
        <v>1329</v>
      </c>
      <c r="I1368" s="1425"/>
      <c r="J1368" s="1425" t="s">
        <v>2915</v>
      </c>
    </row>
    <row r="1369" spans="1:10" ht="12.75">
      <c r="A1369" s="1425" t="s">
        <v>1360</v>
      </c>
      <c r="B1369" s="1425" t="s">
        <v>757</v>
      </c>
      <c r="C1369" s="1425" t="s">
        <v>390</v>
      </c>
      <c r="D1369" s="1425" t="s">
        <v>549</v>
      </c>
      <c r="E1369" s="1425" t="s">
        <v>1425</v>
      </c>
      <c r="F1369" s="1425" t="s">
        <v>1328</v>
      </c>
      <c r="G1369" s="1425" t="s">
        <v>114</v>
      </c>
      <c r="H1369" s="1425" t="s">
        <v>1330</v>
      </c>
      <c r="I1369" s="1425"/>
      <c r="J1369" s="1425" t="s">
        <v>2915</v>
      </c>
    </row>
    <row r="1370" spans="1:10" ht="12.75">
      <c r="A1370" s="1425" t="s">
        <v>1360</v>
      </c>
      <c r="B1370" s="1425" t="s">
        <v>757</v>
      </c>
      <c r="C1370" s="1425" t="s">
        <v>390</v>
      </c>
      <c r="D1370" s="1425" t="s">
        <v>549</v>
      </c>
      <c r="E1370" s="1425" t="s">
        <v>1425</v>
      </c>
      <c r="F1370" s="1425" t="s">
        <v>1328</v>
      </c>
      <c r="G1370" s="1425" t="s">
        <v>114</v>
      </c>
      <c r="H1370" s="1425" t="s">
        <v>1331</v>
      </c>
      <c r="I1370" s="1425"/>
      <c r="J1370" s="1425" t="s">
        <v>2915</v>
      </c>
    </row>
    <row r="1371" spans="1:10" ht="12.75">
      <c r="A1371" s="1425" t="s">
        <v>1360</v>
      </c>
      <c r="B1371" s="1425" t="s">
        <v>757</v>
      </c>
      <c r="C1371" s="1425" t="s">
        <v>390</v>
      </c>
      <c r="D1371" s="1425" t="s">
        <v>549</v>
      </c>
      <c r="E1371" s="1425" t="s">
        <v>1425</v>
      </c>
      <c r="F1371" s="1425" t="s">
        <v>1328</v>
      </c>
      <c r="G1371" s="1425" t="s">
        <v>115</v>
      </c>
      <c r="H1371" s="1425" t="s">
        <v>1329</v>
      </c>
      <c r="I1371" s="1425"/>
      <c r="J1371" s="1425" t="s">
        <v>2915</v>
      </c>
    </row>
    <row r="1372" spans="1:10" ht="12.75">
      <c r="A1372" s="1425" t="s">
        <v>1360</v>
      </c>
      <c r="B1372" s="1425" t="s">
        <v>757</v>
      </c>
      <c r="C1372" s="1425" t="s">
        <v>390</v>
      </c>
      <c r="D1372" s="1425" t="s">
        <v>549</v>
      </c>
      <c r="E1372" s="1425" t="s">
        <v>1425</v>
      </c>
      <c r="F1372" s="1425" t="s">
        <v>1328</v>
      </c>
      <c r="G1372" s="1425" t="s">
        <v>115</v>
      </c>
      <c r="H1372" s="1425" t="s">
        <v>1330</v>
      </c>
      <c r="I1372" s="1425"/>
      <c r="J1372" s="1425" t="s">
        <v>2915</v>
      </c>
    </row>
    <row r="1373" spans="1:10" ht="12.75">
      <c r="A1373" s="1425" t="s">
        <v>1360</v>
      </c>
      <c r="B1373" s="1425" t="s">
        <v>757</v>
      </c>
      <c r="C1373" s="1425" t="s">
        <v>390</v>
      </c>
      <c r="D1373" s="1425" t="s">
        <v>549</v>
      </c>
      <c r="E1373" s="1425" t="s">
        <v>1425</v>
      </c>
      <c r="F1373" s="1425" t="s">
        <v>1328</v>
      </c>
      <c r="G1373" s="1425" t="s">
        <v>115</v>
      </c>
      <c r="H1373" s="1425" t="s">
        <v>1331</v>
      </c>
      <c r="I1373" s="1425"/>
      <c r="J1373" s="1425" t="s">
        <v>2915</v>
      </c>
    </row>
    <row r="1374" spans="1:10" ht="12.75">
      <c r="A1374" s="1425" t="s">
        <v>1360</v>
      </c>
      <c r="B1374" s="1425" t="s">
        <v>757</v>
      </c>
      <c r="C1374" s="1425" t="s">
        <v>390</v>
      </c>
      <c r="D1374" s="1425" t="s">
        <v>549</v>
      </c>
      <c r="E1374" s="1425" t="s">
        <v>2929</v>
      </c>
      <c r="F1374" s="1425" t="s">
        <v>796</v>
      </c>
      <c r="G1374" s="1425" t="s">
        <v>114</v>
      </c>
      <c r="H1374" s="1425" t="s">
        <v>1263</v>
      </c>
      <c r="I1374" s="1425"/>
      <c r="J1374" s="1425" t="s">
        <v>2915</v>
      </c>
    </row>
    <row r="1375" spans="1:10" ht="12.75">
      <c r="A1375" s="1425" t="s">
        <v>1360</v>
      </c>
      <c r="B1375" s="1425" t="s">
        <v>757</v>
      </c>
      <c r="C1375" s="1425" t="s">
        <v>390</v>
      </c>
      <c r="D1375" s="1425" t="s">
        <v>549</v>
      </c>
      <c r="E1375" s="1425" t="s">
        <v>2929</v>
      </c>
      <c r="F1375" s="1425" t="s">
        <v>796</v>
      </c>
      <c r="G1375" s="1425" t="s">
        <v>114</v>
      </c>
      <c r="H1375" s="1425" t="s">
        <v>1264</v>
      </c>
      <c r="I1375" s="1425"/>
      <c r="J1375" s="1425" t="s">
        <v>2915</v>
      </c>
    </row>
    <row r="1376" spans="1:10" ht="12.75">
      <c r="A1376" s="1425" t="s">
        <v>1360</v>
      </c>
      <c r="B1376" s="1425" t="s">
        <v>757</v>
      </c>
      <c r="C1376" s="1425" t="s">
        <v>390</v>
      </c>
      <c r="D1376" s="1425" t="s">
        <v>549</v>
      </c>
      <c r="E1376" s="1425" t="s">
        <v>2929</v>
      </c>
      <c r="F1376" s="1425" t="s">
        <v>796</v>
      </c>
      <c r="G1376" s="1425" t="s">
        <v>114</v>
      </c>
      <c r="H1376" s="1425" t="s">
        <v>1265</v>
      </c>
      <c r="I1376" s="1425"/>
      <c r="J1376" s="1425" t="s">
        <v>2915</v>
      </c>
    </row>
    <row r="1377" spans="1:10" ht="12.75">
      <c r="A1377" s="1425" t="s">
        <v>1360</v>
      </c>
      <c r="B1377" s="1425" t="s">
        <v>757</v>
      </c>
      <c r="C1377" s="1425" t="s">
        <v>390</v>
      </c>
      <c r="D1377" s="1425" t="s">
        <v>549</v>
      </c>
      <c r="E1377" s="1425" t="s">
        <v>2929</v>
      </c>
      <c r="F1377" s="1425" t="s">
        <v>796</v>
      </c>
      <c r="G1377" s="1425" t="s">
        <v>114</v>
      </c>
      <c r="H1377" s="1425" t="s">
        <v>1266</v>
      </c>
      <c r="I1377" s="1425"/>
      <c r="J1377" s="1425" t="s">
        <v>2915</v>
      </c>
    </row>
    <row r="1378" spans="1:10" ht="12.75">
      <c r="A1378" s="1425" t="s">
        <v>1360</v>
      </c>
      <c r="B1378" s="1425" t="s">
        <v>757</v>
      </c>
      <c r="C1378" s="1425" t="s">
        <v>390</v>
      </c>
      <c r="D1378" s="1425" t="s">
        <v>549</v>
      </c>
      <c r="E1378" s="1425" t="s">
        <v>2929</v>
      </c>
      <c r="F1378" s="1425" t="s">
        <v>796</v>
      </c>
      <c r="G1378" s="1425" t="s">
        <v>114</v>
      </c>
      <c r="H1378" s="1425" t="s">
        <v>1267</v>
      </c>
      <c r="I1378" s="1425"/>
      <c r="J1378" s="1425" t="s">
        <v>2915</v>
      </c>
    </row>
    <row r="1379" spans="1:10" ht="12.75">
      <c r="A1379" s="1425" t="s">
        <v>1360</v>
      </c>
      <c r="B1379" s="1425" t="s">
        <v>757</v>
      </c>
      <c r="C1379" s="1425" t="s">
        <v>390</v>
      </c>
      <c r="D1379" s="1425" t="s">
        <v>549</v>
      </c>
      <c r="E1379" s="1425" t="s">
        <v>2929</v>
      </c>
      <c r="F1379" s="1425" t="s">
        <v>796</v>
      </c>
      <c r="G1379" s="1425" t="s">
        <v>115</v>
      </c>
      <c r="H1379" s="1425" t="s">
        <v>1263</v>
      </c>
      <c r="I1379" s="1425"/>
      <c r="J1379" s="1425" t="s">
        <v>2915</v>
      </c>
    </row>
    <row r="1380" spans="1:10" ht="12.75">
      <c r="A1380" s="1425" t="s">
        <v>1360</v>
      </c>
      <c r="B1380" s="1425" t="s">
        <v>757</v>
      </c>
      <c r="C1380" s="1425" t="s">
        <v>390</v>
      </c>
      <c r="D1380" s="1425" t="s">
        <v>549</v>
      </c>
      <c r="E1380" s="1425" t="s">
        <v>2929</v>
      </c>
      <c r="F1380" s="1425" t="s">
        <v>796</v>
      </c>
      <c r="G1380" s="1425" t="s">
        <v>115</v>
      </c>
      <c r="H1380" s="1425" t="s">
        <v>1264</v>
      </c>
      <c r="I1380" s="1425"/>
      <c r="J1380" s="1425" t="s">
        <v>2915</v>
      </c>
    </row>
    <row r="1381" spans="1:10" ht="12.75">
      <c r="A1381" s="1425" t="s">
        <v>1360</v>
      </c>
      <c r="B1381" s="1425" t="s">
        <v>757</v>
      </c>
      <c r="C1381" s="1425" t="s">
        <v>390</v>
      </c>
      <c r="D1381" s="1425" t="s">
        <v>549</v>
      </c>
      <c r="E1381" s="1425" t="s">
        <v>2929</v>
      </c>
      <c r="F1381" s="1425" t="s">
        <v>796</v>
      </c>
      <c r="G1381" s="1425" t="s">
        <v>115</v>
      </c>
      <c r="H1381" s="1425" t="s">
        <v>1265</v>
      </c>
      <c r="I1381" s="1425"/>
      <c r="J1381" s="1425" t="s">
        <v>2915</v>
      </c>
    </row>
    <row r="1382" spans="1:10" ht="12.75">
      <c r="A1382" s="1425" t="s">
        <v>1360</v>
      </c>
      <c r="B1382" s="1425" t="s">
        <v>757</v>
      </c>
      <c r="C1382" s="1425" t="s">
        <v>390</v>
      </c>
      <c r="D1382" s="1425" t="s">
        <v>549</v>
      </c>
      <c r="E1382" s="1425" t="s">
        <v>2929</v>
      </c>
      <c r="F1382" s="1425" t="s">
        <v>796</v>
      </c>
      <c r="G1382" s="1425" t="s">
        <v>115</v>
      </c>
      <c r="H1382" s="1425" t="s">
        <v>1266</v>
      </c>
      <c r="I1382" s="1425"/>
      <c r="J1382" s="1425" t="s">
        <v>2915</v>
      </c>
    </row>
    <row r="1383" spans="1:10" ht="12.75">
      <c r="A1383" s="1425" t="s">
        <v>1360</v>
      </c>
      <c r="B1383" s="1425" t="s">
        <v>757</v>
      </c>
      <c r="C1383" s="1425" t="s">
        <v>390</v>
      </c>
      <c r="D1383" s="1425" t="s">
        <v>549</v>
      </c>
      <c r="E1383" s="1425" t="s">
        <v>2929</v>
      </c>
      <c r="F1383" s="1425" t="s">
        <v>796</v>
      </c>
      <c r="G1383" s="1425" t="s">
        <v>115</v>
      </c>
      <c r="H1383" s="1425" t="s">
        <v>1267</v>
      </c>
      <c r="I1383" s="1425"/>
      <c r="J1383" s="1425" t="s">
        <v>2915</v>
      </c>
    </row>
    <row r="1384" spans="1:10" ht="12.75">
      <c r="A1384" s="1425" t="s">
        <v>1360</v>
      </c>
      <c r="B1384" s="1425" t="s">
        <v>757</v>
      </c>
      <c r="C1384" s="1425" t="s">
        <v>390</v>
      </c>
      <c r="D1384" s="1425" t="s">
        <v>549</v>
      </c>
      <c r="E1384" s="1425" t="s">
        <v>2929</v>
      </c>
      <c r="F1384" s="1425" t="s">
        <v>796</v>
      </c>
      <c r="G1384" s="1425" t="s">
        <v>116</v>
      </c>
      <c r="H1384" s="1425" t="s">
        <v>1263</v>
      </c>
      <c r="I1384" s="1425"/>
      <c r="J1384" s="1425" t="s">
        <v>2915</v>
      </c>
    </row>
    <row r="1385" spans="1:10" ht="12.75">
      <c r="A1385" s="1425" t="s">
        <v>1360</v>
      </c>
      <c r="B1385" s="1425" t="s">
        <v>757</v>
      </c>
      <c r="C1385" s="1425" t="s">
        <v>390</v>
      </c>
      <c r="D1385" s="1425" t="s">
        <v>549</v>
      </c>
      <c r="E1385" s="1425" t="s">
        <v>2929</v>
      </c>
      <c r="F1385" s="1425" t="s">
        <v>796</v>
      </c>
      <c r="G1385" s="1425" t="s">
        <v>116</v>
      </c>
      <c r="H1385" s="1425" t="s">
        <v>1264</v>
      </c>
      <c r="I1385" s="1425"/>
      <c r="J1385" s="1425" t="s">
        <v>2915</v>
      </c>
    </row>
    <row r="1386" spans="1:10" ht="12.75">
      <c r="A1386" s="1425" t="s">
        <v>1360</v>
      </c>
      <c r="B1386" s="1425" t="s">
        <v>757</v>
      </c>
      <c r="C1386" s="1425" t="s">
        <v>390</v>
      </c>
      <c r="D1386" s="1425" t="s">
        <v>549</v>
      </c>
      <c r="E1386" s="1425" t="s">
        <v>2929</v>
      </c>
      <c r="F1386" s="1425" t="s">
        <v>796</v>
      </c>
      <c r="G1386" s="1425" t="s">
        <v>116</v>
      </c>
      <c r="H1386" s="1425" t="s">
        <v>1265</v>
      </c>
      <c r="I1386" s="1425"/>
      <c r="J1386" s="1425" t="s">
        <v>2915</v>
      </c>
    </row>
    <row r="1387" spans="1:10" ht="12.75">
      <c r="A1387" s="1425" t="s">
        <v>1360</v>
      </c>
      <c r="B1387" s="1425" t="s">
        <v>757</v>
      </c>
      <c r="C1387" s="1425" t="s">
        <v>390</v>
      </c>
      <c r="D1387" s="1425" t="s">
        <v>549</v>
      </c>
      <c r="E1387" s="1425" t="s">
        <v>2929</v>
      </c>
      <c r="F1387" s="1425" t="s">
        <v>796</v>
      </c>
      <c r="G1387" s="1425" t="s">
        <v>116</v>
      </c>
      <c r="H1387" s="1425" t="s">
        <v>1266</v>
      </c>
      <c r="I1387" s="1425"/>
      <c r="J1387" s="1425" t="s">
        <v>2915</v>
      </c>
    </row>
    <row r="1388" spans="1:10" ht="12.75">
      <c r="A1388" s="1425" t="s">
        <v>1360</v>
      </c>
      <c r="B1388" s="1425" t="s">
        <v>757</v>
      </c>
      <c r="C1388" s="1425" t="s">
        <v>390</v>
      </c>
      <c r="D1388" s="1425" t="s">
        <v>549</v>
      </c>
      <c r="E1388" s="1425" t="s">
        <v>2929</v>
      </c>
      <c r="F1388" s="1425" t="s">
        <v>796</v>
      </c>
      <c r="G1388" s="1425" t="s">
        <v>116</v>
      </c>
      <c r="H1388" s="1425" t="s">
        <v>1267</v>
      </c>
      <c r="I1388" s="1425"/>
      <c r="J1388" s="1425" t="s">
        <v>2915</v>
      </c>
    </row>
    <row r="1389" spans="1:10" ht="12.75">
      <c r="A1389" s="1425" t="s">
        <v>1360</v>
      </c>
      <c r="B1389" s="1425" t="s">
        <v>757</v>
      </c>
      <c r="C1389" s="1425" t="s">
        <v>390</v>
      </c>
      <c r="D1389" s="1425" t="s">
        <v>549</v>
      </c>
      <c r="E1389" s="1425" t="s">
        <v>2929</v>
      </c>
      <c r="F1389" s="1425" t="s">
        <v>1328</v>
      </c>
      <c r="G1389" s="1425" t="s">
        <v>114</v>
      </c>
      <c r="H1389" s="1425" t="s">
        <v>1329</v>
      </c>
      <c r="I1389" s="1425"/>
      <c r="J1389" s="1425" t="s">
        <v>2915</v>
      </c>
    </row>
    <row r="1390" spans="1:10" ht="12.75">
      <c r="A1390" s="1425" t="s">
        <v>1360</v>
      </c>
      <c r="B1390" s="1425" t="s">
        <v>757</v>
      </c>
      <c r="C1390" s="1425" t="s">
        <v>390</v>
      </c>
      <c r="D1390" s="1425" t="s">
        <v>549</v>
      </c>
      <c r="E1390" s="1425" t="s">
        <v>2929</v>
      </c>
      <c r="F1390" s="1425" t="s">
        <v>1328</v>
      </c>
      <c r="G1390" s="1425" t="s">
        <v>114</v>
      </c>
      <c r="H1390" s="1425" t="s">
        <v>1330</v>
      </c>
      <c r="I1390" s="1425"/>
      <c r="J1390" s="1425" t="s">
        <v>2915</v>
      </c>
    </row>
    <row r="1391" spans="1:10" ht="12.75">
      <c r="A1391" s="1425" t="s">
        <v>1360</v>
      </c>
      <c r="B1391" s="1425" t="s">
        <v>757</v>
      </c>
      <c r="C1391" s="1425" t="s">
        <v>390</v>
      </c>
      <c r="D1391" s="1425" t="s">
        <v>549</v>
      </c>
      <c r="E1391" s="1425" t="s">
        <v>2929</v>
      </c>
      <c r="F1391" s="1425" t="s">
        <v>1328</v>
      </c>
      <c r="G1391" s="1425" t="s">
        <v>114</v>
      </c>
      <c r="H1391" s="1425" t="s">
        <v>1331</v>
      </c>
      <c r="I1391" s="1425"/>
      <c r="J1391" s="1425" t="s">
        <v>2915</v>
      </c>
    </row>
    <row r="1392" spans="1:10" ht="12.75">
      <c r="A1392" s="1425" t="s">
        <v>1360</v>
      </c>
      <c r="B1392" s="1425" t="s">
        <v>757</v>
      </c>
      <c r="C1392" s="1425" t="s">
        <v>390</v>
      </c>
      <c r="D1392" s="1425" t="s">
        <v>549</v>
      </c>
      <c r="E1392" s="1425" t="s">
        <v>2929</v>
      </c>
      <c r="F1392" s="1425" t="s">
        <v>1328</v>
      </c>
      <c r="G1392" s="1425" t="s">
        <v>115</v>
      </c>
      <c r="H1392" s="1425" t="s">
        <v>1329</v>
      </c>
      <c r="I1392" s="1425"/>
      <c r="J1392" s="1425" t="s">
        <v>2915</v>
      </c>
    </row>
    <row r="1393" spans="1:10" ht="12.75">
      <c r="A1393" s="1425" t="s">
        <v>1360</v>
      </c>
      <c r="B1393" s="1425" t="s">
        <v>757</v>
      </c>
      <c r="C1393" s="1425" t="s">
        <v>390</v>
      </c>
      <c r="D1393" s="1425" t="s">
        <v>549</v>
      </c>
      <c r="E1393" s="1425" t="s">
        <v>2929</v>
      </c>
      <c r="F1393" s="1425" t="s">
        <v>1328</v>
      </c>
      <c r="G1393" s="1425" t="s">
        <v>115</v>
      </c>
      <c r="H1393" s="1425" t="s">
        <v>1330</v>
      </c>
      <c r="I1393" s="1425"/>
      <c r="J1393" s="1425" t="s">
        <v>2915</v>
      </c>
    </row>
    <row r="1394" spans="1:10" ht="12.75">
      <c r="A1394" s="1425" t="s">
        <v>1360</v>
      </c>
      <c r="B1394" s="1425" t="s">
        <v>757</v>
      </c>
      <c r="C1394" s="1425" t="s">
        <v>390</v>
      </c>
      <c r="D1394" s="1425" t="s">
        <v>549</v>
      </c>
      <c r="E1394" s="1425" t="s">
        <v>2929</v>
      </c>
      <c r="F1394" s="1425" t="s">
        <v>1328</v>
      </c>
      <c r="G1394" s="1425" t="s">
        <v>115</v>
      </c>
      <c r="H1394" s="1425" t="s">
        <v>1331</v>
      </c>
      <c r="I1394" s="1425"/>
      <c r="J1394" s="1425" t="s">
        <v>2915</v>
      </c>
    </row>
    <row r="1395" spans="1:10" ht="12.75">
      <c r="A1395" s="1425" t="s">
        <v>1360</v>
      </c>
      <c r="B1395" s="1425" t="s">
        <v>757</v>
      </c>
      <c r="C1395" s="1425" t="s">
        <v>390</v>
      </c>
      <c r="D1395" s="1425" t="s">
        <v>549</v>
      </c>
      <c r="E1395" s="1425" t="s">
        <v>2929</v>
      </c>
      <c r="F1395" s="1425" t="s">
        <v>1328</v>
      </c>
      <c r="G1395" s="1425" t="s">
        <v>116</v>
      </c>
      <c r="H1395" s="1425" t="s">
        <v>1329</v>
      </c>
      <c r="I1395" s="1425"/>
      <c r="J1395" s="1425" t="s">
        <v>2915</v>
      </c>
    </row>
    <row r="1396" spans="1:10" ht="12.75">
      <c r="A1396" s="1425" t="s">
        <v>1360</v>
      </c>
      <c r="B1396" s="1425" t="s">
        <v>757</v>
      </c>
      <c r="C1396" s="1425" t="s">
        <v>390</v>
      </c>
      <c r="D1396" s="1425" t="s">
        <v>549</v>
      </c>
      <c r="E1396" s="1425" t="s">
        <v>2929</v>
      </c>
      <c r="F1396" s="1425" t="s">
        <v>1328</v>
      </c>
      <c r="G1396" s="1425" t="s">
        <v>116</v>
      </c>
      <c r="H1396" s="1425" t="s">
        <v>1330</v>
      </c>
      <c r="I1396" s="1425"/>
      <c r="J1396" s="1425" t="s">
        <v>2915</v>
      </c>
    </row>
    <row r="1397" spans="1:10" ht="12.75">
      <c r="A1397" s="1425" t="s">
        <v>1360</v>
      </c>
      <c r="B1397" s="1425" t="s">
        <v>757</v>
      </c>
      <c r="C1397" s="1425" t="s">
        <v>390</v>
      </c>
      <c r="D1397" s="1425" t="s">
        <v>549</v>
      </c>
      <c r="E1397" s="1425" t="s">
        <v>2929</v>
      </c>
      <c r="F1397" s="1425" t="s">
        <v>1328</v>
      </c>
      <c r="G1397" s="1425" t="s">
        <v>116</v>
      </c>
      <c r="H1397" s="1425" t="s">
        <v>1331</v>
      </c>
      <c r="I1397" s="1425"/>
      <c r="J1397" s="1425" t="s">
        <v>2915</v>
      </c>
    </row>
    <row r="1398" spans="1:10" ht="12.75">
      <c r="A1398" s="1425" t="s">
        <v>1360</v>
      </c>
      <c r="B1398" s="1425" t="s">
        <v>778</v>
      </c>
      <c r="C1398" s="1425" t="s">
        <v>390</v>
      </c>
      <c r="D1398" s="1425" t="s">
        <v>549</v>
      </c>
      <c r="E1398" s="1425" t="s">
        <v>2930</v>
      </c>
      <c r="F1398" s="1425" t="s">
        <v>796</v>
      </c>
      <c r="G1398" s="1425" t="s">
        <v>115</v>
      </c>
      <c r="H1398" s="1425" t="s">
        <v>1263</v>
      </c>
      <c r="I1398" s="1425"/>
      <c r="J1398" s="1425" t="s">
        <v>2915</v>
      </c>
    </row>
    <row r="1399" spans="1:10" ht="12.75">
      <c r="A1399" s="1425" t="s">
        <v>1360</v>
      </c>
      <c r="B1399" s="1425" t="s">
        <v>778</v>
      </c>
      <c r="C1399" s="1425" t="s">
        <v>390</v>
      </c>
      <c r="D1399" s="1425" t="s">
        <v>549</v>
      </c>
      <c r="E1399" s="1425" t="s">
        <v>2930</v>
      </c>
      <c r="F1399" s="1425" t="s">
        <v>796</v>
      </c>
      <c r="G1399" s="1425" t="s">
        <v>115</v>
      </c>
      <c r="H1399" s="1425" t="s">
        <v>1264</v>
      </c>
      <c r="I1399" s="1425"/>
      <c r="J1399" s="1425" t="s">
        <v>2915</v>
      </c>
    </row>
    <row r="1400" spans="1:10" ht="12.75">
      <c r="A1400" s="1425" t="s">
        <v>1360</v>
      </c>
      <c r="B1400" s="1425" t="s">
        <v>778</v>
      </c>
      <c r="C1400" s="1425" t="s">
        <v>390</v>
      </c>
      <c r="D1400" s="1425" t="s">
        <v>549</v>
      </c>
      <c r="E1400" s="1425" t="s">
        <v>2930</v>
      </c>
      <c r="F1400" s="1425" t="s">
        <v>796</v>
      </c>
      <c r="G1400" s="1425" t="s">
        <v>115</v>
      </c>
      <c r="H1400" s="1425" t="s">
        <v>1265</v>
      </c>
      <c r="I1400" s="1425"/>
      <c r="J1400" s="1425" t="s">
        <v>2915</v>
      </c>
    </row>
    <row r="1401" spans="1:10" ht="12.75">
      <c r="A1401" s="1425" t="s">
        <v>1360</v>
      </c>
      <c r="B1401" s="1425" t="s">
        <v>778</v>
      </c>
      <c r="C1401" s="1425" t="s">
        <v>390</v>
      </c>
      <c r="D1401" s="1425" t="s">
        <v>549</v>
      </c>
      <c r="E1401" s="1425" t="s">
        <v>2930</v>
      </c>
      <c r="F1401" s="1425" t="s">
        <v>796</v>
      </c>
      <c r="G1401" s="1425" t="s">
        <v>115</v>
      </c>
      <c r="H1401" s="1425" t="s">
        <v>1266</v>
      </c>
      <c r="I1401" s="1425"/>
      <c r="J1401" s="1425" t="s">
        <v>2915</v>
      </c>
    </row>
    <row r="1402" spans="1:10" ht="12.75">
      <c r="A1402" s="1425" t="s">
        <v>1360</v>
      </c>
      <c r="B1402" s="1425" t="s">
        <v>778</v>
      </c>
      <c r="C1402" s="1425" t="s">
        <v>390</v>
      </c>
      <c r="D1402" s="1425" t="s">
        <v>549</v>
      </c>
      <c r="E1402" s="1425" t="s">
        <v>2930</v>
      </c>
      <c r="F1402" s="1425" t="s">
        <v>796</v>
      </c>
      <c r="G1402" s="1425" t="s">
        <v>115</v>
      </c>
      <c r="H1402" s="1425" t="s">
        <v>1267</v>
      </c>
      <c r="I1402" s="1425"/>
      <c r="J1402" s="1425" t="s">
        <v>2915</v>
      </c>
    </row>
    <row r="1403" spans="1:10" ht="12.75">
      <c r="A1403" s="1425" t="s">
        <v>1360</v>
      </c>
      <c r="B1403" s="1425" t="s">
        <v>778</v>
      </c>
      <c r="C1403" s="1425" t="s">
        <v>390</v>
      </c>
      <c r="D1403" s="1425" t="s">
        <v>549</v>
      </c>
      <c r="E1403" s="1425" t="s">
        <v>2930</v>
      </c>
      <c r="F1403" s="1425" t="s">
        <v>1328</v>
      </c>
      <c r="G1403" s="1425" t="s">
        <v>115</v>
      </c>
      <c r="H1403" s="1425" t="s">
        <v>1329</v>
      </c>
      <c r="I1403" s="1425"/>
      <c r="J1403" s="1425" t="s">
        <v>2915</v>
      </c>
    </row>
    <row r="1404" spans="1:10" ht="12.75">
      <c r="A1404" s="1425" t="s">
        <v>1360</v>
      </c>
      <c r="B1404" s="1425" t="s">
        <v>778</v>
      </c>
      <c r="C1404" s="1425" t="s">
        <v>390</v>
      </c>
      <c r="D1404" s="1425" t="s">
        <v>549</v>
      </c>
      <c r="E1404" s="1425" t="s">
        <v>2930</v>
      </c>
      <c r="F1404" s="1425" t="s">
        <v>1328</v>
      </c>
      <c r="G1404" s="1425" t="s">
        <v>115</v>
      </c>
      <c r="H1404" s="1425" t="s">
        <v>1330</v>
      </c>
      <c r="I1404" s="1425"/>
      <c r="J1404" s="1425" t="s">
        <v>2915</v>
      </c>
    </row>
    <row r="1405" spans="1:10" ht="12.75">
      <c r="A1405" s="1425" t="s">
        <v>1360</v>
      </c>
      <c r="B1405" s="1425" t="s">
        <v>778</v>
      </c>
      <c r="C1405" s="1425" t="s">
        <v>390</v>
      </c>
      <c r="D1405" s="1425" t="s">
        <v>549</v>
      </c>
      <c r="E1405" s="1425" t="s">
        <v>2930</v>
      </c>
      <c r="F1405" s="1425" t="s">
        <v>1328</v>
      </c>
      <c r="G1405" s="1425" t="s">
        <v>115</v>
      </c>
      <c r="H1405" s="1425" t="s">
        <v>1331</v>
      </c>
      <c r="I1405" s="1425"/>
      <c r="J1405" s="1425" t="s">
        <v>2915</v>
      </c>
    </row>
    <row r="1406" spans="1:10" ht="12.75">
      <c r="A1406" s="1425" t="s">
        <v>1360</v>
      </c>
      <c r="B1406" s="1425" t="s">
        <v>778</v>
      </c>
      <c r="C1406" s="1425" t="s">
        <v>390</v>
      </c>
      <c r="D1406" s="1425" t="s">
        <v>549</v>
      </c>
      <c r="E1406" s="1425" t="s">
        <v>2931</v>
      </c>
      <c r="F1406" s="1425" t="s">
        <v>796</v>
      </c>
      <c r="G1406" s="1425" t="s">
        <v>116</v>
      </c>
      <c r="H1406" s="1425" t="s">
        <v>1263</v>
      </c>
      <c r="I1406" s="1425"/>
      <c r="J1406" s="1425" t="s">
        <v>2915</v>
      </c>
    </row>
    <row r="1407" spans="1:10" ht="12.75">
      <c r="A1407" s="1425" t="s">
        <v>1360</v>
      </c>
      <c r="B1407" s="1425" t="s">
        <v>778</v>
      </c>
      <c r="C1407" s="1425" t="s">
        <v>390</v>
      </c>
      <c r="D1407" s="1425" t="s">
        <v>549</v>
      </c>
      <c r="E1407" s="1425" t="s">
        <v>2931</v>
      </c>
      <c r="F1407" s="1425" t="s">
        <v>796</v>
      </c>
      <c r="G1407" s="1425" t="s">
        <v>116</v>
      </c>
      <c r="H1407" s="1425" t="s">
        <v>1264</v>
      </c>
      <c r="I1407" s="1425"/>
      <c r="J1407" s="1425" t="s">
        <v>2915</v>
      </c>
    </row>
    <row r="1408" spans="1:10" ht="12.75">
      <c r="A1408" s="1425" t="s">
        <v>1360</v>
      </c>
      <c r="B1408" s="1425" t="s">
        <v>778</v>
      </c>
      <c r="C1408" s="1425" t="s">
        <v>390</v>
      </c>
      <c r="D1408" s="1425" t="s">
        <v>549</v>
      </c>
      <c r="E1408" s="1425" t="s">
        <v>2931</v>
      </c>
      <c r="F1408" s="1425" t="s">
        <v>796</v>
      </c>
      <c r="G1408" s="1425" t="s">
        <v>116</v>
      </c>
      <c r="H1408" s="1425" t="s">
        <v>1265</v>
      </c>
      <c r="I1408" s="1425"/>
      <c r="J1408" s="1425" t="s">
        <v>2915</v>
      </c>
    </row>
    <row r="1409" spans="1:10" ht="12.75">
      <c r="A1409" s="1425" t="s">
        <v>1360</v>
      </c>
      <c r="B1409" s="1425" t="s">
        <v>778</v>
      </c>
      <c r="C1409" s="1425" t="s">
        <v>390</v>
      </c>
      <c r="D1409" s="1425" t="s">
        <v>549</v>
      </c>
      <c r="E1409" s="1425" t="s">
        <v>2931</v>
      </c>
      <c r="F1409" s="1425" t="s">
        <v>796</v>
      </c>
      <c r="G1409" s="1425" t="s">
        <v>116</v>
      </c>
      <c r="H1409" s="1425" t="s">
        <v>1266</v>
      </c>
      <c r="I1409" s="1425"/>
      <c r="J1409" s="1425" t="s">
        <v>2915</v>
      </c>
    </row>
    <row r="1410" spans="1:10" ht="12.75">
      <c r="A1410" s="1425" t="s">
        <v>1360</v>
      </c>
      <c r="B1410" s="1425" t="s">
        <v>778</v>
      </c>
      <c r="C1410" s="1425" t="s">
        <v>390</v>
      </c>
      <c r="D1410" s="1425" t="s">
        <v>549</v>
      </c>
      <c r="E1410" s="1425" t="s">
        <v>2931</v>
      </c>
      <c r="F1410" s="1425" t="s">
        <v>796</v>
      </c>
      <c r="G1410" s="1425" t="s">
        <v>116</v>
      </c>
      <c r="H1410" s="1425" t="s">
        <v>1267</v>
      </c>
      <c r="I1410" s="1425"/>
      <c r="J1410" s="1425" t="s">
        <v>2915</v>
      </c>
    </row>
    <row r="1411" spans="1:10" ht="12.75">
      <c r="A1411" s="1425" t="s">
        <v>1360</v>
      </c>
      <c r="B1411" s="1425" t="s">
        <v>778</v>
      </c>
      <c r="C1411" s="1425" t="s">
        <v>390</v>
      </c>
      <c r="D1411" s="1425" t="s">
        <v>549</v>
      </c>
      <c r="E1411" s="1425" t="s">
        <v>2931</v>
      </c>
      <c r="F1411" s="1425" t="s">
        <v>1328</v>
      </c>
      <c r="G1411" s="1425" t="s">
        <v>116</v>
      </c>
      <c r="H1411" s="1425" t="s">
        <v>1329</v>
      </c>
      <c r="I1411" s="1425"/>
      <c r="J1411" s="1425" t="s">
        <v>2915</v>
      </c>
    </row>
    <row r="1412" spans="1:10" ht="12.75">
      <c r="A1412" s="1425" t="s">
        <v>1360</v>
      </c>
      <c r="B1412" s="1425" t="s">
        <v>778</v>
      </c>
      <c r="C1412" s="1425" t="s">
        <v>390</v>
      </c>
      <c r="D1412" s="1425" t="s">
        <v>549</v>
      </c>
      <c r="E1412" s="1425" t="s">
        <v>2931</v>
      </c>
      <c r="F1412" s="1425" t="s">
        <v>1328</v>
      </c>
      <c r="G1412" s="1425" t="s">
        <v>116</v>
      </c>
      <c r="H1412" s="1425" t="s">
        <v>1330</v>
      </c>
      <c r="I1412" s="1425"/>
      <c r="J1412" s="1425" t="s">
        <v>2915</v>
      </c>
    </row>
    <row r="1413" spans="1:10" ht="12.75">
      <c r="A1413" s="1425" t="s">
        <v>1360</v>
      </c>
      <c r="B1413" s="1425" t="s">
        <v>778</v>
      </c>
      <c r="C1413" s="1425" t="s">
        <v>390</v>
      </c>
      <c r="D1413" s="1425" t="s">
        <v>549</v>
      </c>
      <c r="E1413" s="1425" t="s">
        <v>2931</v>
      </c>
      <c r="F1413" s="1425" t="s">
        <v>1328</v>
      </c>
      <c r="G1413" s="1425" t="s">
        <v>116</v>
      </c>
      <c r="H1413" s="1425" t="s">
        <v>1331</v>
      </c>
      <c r="I1413" s="1425"/>
      <c r="J1413" s="1425" t="s">
        <v>2915</v>
      </c>
    </row>
    <row r="1414" spans="1:10" ht="12.75">
      <c r="A1414" s="1425" t="s">
        <v>1360</v>
      </c>
      <c r="B1414" s="1425" t="s">
        <v>778</v>
      </c>
      <c r="C1414" s="1425" t="s">
        <v>390</v>
      </c>
      <c r="D1414" s="1425" t="s">
        <v>549</v>
      </c>
      <c r="E1414" s="1425" t="s">
        <v>2932</v>
      </c>
      <c r="F1414" s="1425" t="s">
        <v>796</v>
      </c>
      <c r="G1414" s="1425" t="s">
        <v>1238</v>
      </c>
      <c r="H1414" s="1425" t="s">
        <v>1263</v>
      </c>
      <c r="I1414" s="1425"/>
      <c r="J1414" s="1425" t="s">
        <v>2915</v>
      </c>
    </row>
    <row r="1415" spans="1:10" ht="12.75">
      <c r="A1415" s="1425" t="s">
        <v>1360</v>
      </c>
      <c r="B1415" s="1425" t="s">
        <v>778</v>
      </c>
      <c r="C1415" s="1425" t="s">
        <v>390</v>
      </c>
      <c r="D1415" s="1425" t="s">
        <v>549</v>
      </c>
      <c r="E1415" s="1425" t="s">
        <v>2932</v>
      </c>
      <c r="F1415" s="1425" t="s">
        <v>796</v>
      </c>
      <c r="G1415" s="1425" t="s">
        <v>1238</v>
      </c>
      <c r="H1415" s="1425" t="s">
        <v>1264</v>
      </c>
      <c r="I1415" s="1425"/>
      <c r="J1415" s="1425" t="s">
        <v>2915</v>
      </c>
    </row>
    <row r="1416" spans="1:10" ht="12.75">
      <c r="A1416" s="1425" t="s">
        <v>1360</v>
      </c>
      <c r="B1416" s="1425" t="s">
        <v>778</v>
      </c>
      <c r="C1416" s="1425" t="s">
        <v>390</v>
      </c>
      <c r="D1416" s="1425" t="s">
        <v>549</v>
      </c>
      <c r="E1416" s="1425" t="s">
        <v>2932</v>
      </c>
      <c r="F1416" s="1425" t="s">
        <v>796</v>
      </c>
      <c r="G1416" s="1425" t="s">
        <v>1238</v>
      </c>
      <c r="H1416" s="1425" t="s">
        <v>1265</v>
      </c>
      <c r="I1416" s="1425"/>
      <c r="J1416" s="1425" t="s">
        <v>2915</v>
      </c>
    </row>
    <row r="1417" spans="1:10" ht="12.75">
      <c r="A1417" s="1425" t="s">
        <v>1360</v>
      </c>
      <c r="B1417" s="1425" t="s">
        <v>778</v>
      </c>
      <c r="C1417" s="1425" t="s">
        <v>390</v>
      </c>
      <c r="D1417" s="1425" t="s">
        <v>549</v>
      </c>
      <c r="E1417" s="1425" t="s">
        <v>2932</v>
      </c>
      <c r="F1417" s="1425" t="s">
        <v>796</v>
      </c>
      <c r="G1417" s="1425" t="s">
        <v>1238</v>
      </c>
      <c r="H1417" s="1425" t="s">
        <v>1266</v>
      </c>
      <c r="I1417" s="1425"/>
      <c r="J1417" s="1425" t="s">
        <v>2915</v>
      </c>
    </row>
    <row r="1418" spans="1:10" ht="12.75">
      <c r="A1418" s="1425" t="s">
        <v>1360</v>
      </c>
      <c r="B1418" s="1425" t="s">
        <v>778</v>
      </c>
      <c r="C1418" s="1425" t="s">
        <v>390</v>
      </c>
      <c r="D1418" s="1425" t="s">
        <v>549</v>
      </c>
      <c r="E1418" s="1425" t="s">
        <v>2932</v>
      </c>
      <c r="F1418" s="1425" t="s">
        <v>796</v>
      </c>
      <c r="G1418" s="1425" t="s">
        <v>1238</v>
      </c>
      <c r="H1418" s="1425" t="s">
        <v>1267</v>
      </c>
      <c r="I1418" s="1425"/>
      <c r="J1418" s="1425" t="s">
        <v>2915</v>
      </c>
    </row>
    <row r="1419" spans="1:10" ht="12.75">
      <c r="A1419" s="1425" t="s">
        <v>1360</v>
      </c>
      <c r="B1419" s="1425" t="s">
        <v>778</v>
      </c>
      <c r="C1419" s="1425" t="s">
        <v>390</v>
      </c>
      <c r="D1419" s="1425" t="s">
        <v>549</v>
      </c>
      <c r="E1419" s="1425" t="s">
        <v>2932</v>
      </c>
      <c r="F1419" s="1425" t="s">
        <v>796</v>
      </c>
      <c r="G1419" s="1425" t="s">
        <v>116</v>
      </c>
      <c r="H1419" s="1425" t="s">
        <v>1263</v>
      </c>
      <c r="I1419" s="1425"/>
      <c r="J1419" s="1425" t="s">
        <v>2915</v>
      </c>
    </row>
    <row r="1420" spans="1:10" ht="12.75">
      <c r="A1420" s="1425" t="s">
        <v>1360</v>
      </c>
      <c r="B1420" s="1425" t="s">
        <v>778</v>
      </c>
      <c r="C1420" s="1425" t="s">
        <v>390</v>
      </c>
      <c r="D1420" s="1425" t="s">
        <v>549</v>
      </c>
      <c r="E1420" s="1425" t="s">
        <v>2932</v>
      </c>
      <c r="F1420" s="1425" t="s">
        <v>796</v>
      </c>
      <c r="G1420" s="1425" t="s">
        <v>116</v>
      </c>
      <c r="H1420" s="1425" t="s">
        <v>1264</v>
      </c>
      <c r="I1420" s="1425"/>
      <c r="J1420" s="1425" t="s">
        <v>2915</v>
      </c>
    </row>
    <row r="1421" spans="1:10" ht="12.75">
      <c r="A1421" s="1425" t="s">
        <v>1360</v>
      </c>
      <c r="B1421" s="1425" t="s">
        <v>778</v>
      </c>
      <c r="C1421" s="1425" t="s">
        <v>390</v>
      </c>
      <c r="D1421" s="1425" t="s">
        <v>549</v>
      </c>
      <c r="E1421" s="1425" t="s">
        <v>2932</v>
      </c>
      <c r="F1421" s="1425" t="s">
        <v>796</v>
      </c>
      <c r="G1421" s="1425" t="s">
        <v>116</v>
      </c>
      <c r="H1421" s="1425" t="s">
        <v>1265</v>
      </c>
      <c r="I1421" s="1425"/>
      <c r="J1421" s="1425" t="s">
        <v>2915</v>
      </c>
    </row>
    <row r="1422" spans="1:10" ht="12.75">
      <c r="A1422" s="1425" t="s">
        <v>1360</v>
      </c>
      <c r="B1422" s="1425" t="s">
        <v>778</v>
      </c>
      <c r="C1422" s="1425" t="s">
        <v>390</v>
      </c>
      <c r="D1422" s="1425" t="s">
        <v>549</v>
      </c>
      <c r="E1422" s="1425" t="s">
        <v>2932</v>
      </c>
      <c r="F1422" s="1425" t="s">
        <v>796</v>
      </c>
      <c r="G1422" s="1425" t="s">
        <v>116</v>
      </c>
      <c r="H1422" s="1425" t="s">
        <v>1266</v>
      </c>
      <c r="I1422" s="1425"/>
      <c r="J1422" s="1425" t="s">
        <v>2915</v>
      </c>
    </row>
    <row r="1423" spans="1:10" ht="12.75">
      <c r="A1423" s="1425" t="s">
        <v>1360</v>
      </c>
      <c r="B1423" s="1425" t="s">
        <v>778</v>
      </c>
      <c r="C1423" s="1425" t="s">
        <v>390</v>
      </c>
      <c r="D1423" s="1425" t="s">
        <v>549</v>
      </c>
      <c r="E1423" s="1425" t="s">
        <v>2932</v>
      </c>
      <c r="F1423" s="1425" t="s">
        <v>796</v>
      </c>
      <c r="G1423" s="1425" t="s">
        <v>116</v>
      </c>
      <c r="H1423" s="1425" t="s">
        <v>1267</v>
      </c>
      <c r="I1423" s="1425"/>
      <c r="J1423" s="1425" t="s">
        <v>2915</v>
      </c>
    </row>
    <row r="1424" spans="1:10" ht="12.75">
      <c r="A1424" s="1425" t="s">
        <v>1360</v>
      </c>
      <c r="B1424" s="1425" t="s">
        <v>778</v>
      </c>
      <c r="C1424" s="1425" t="s">
        <v>390</v>
      </c>
      <c r="D1424" s="1425" t="s">
        <v>549</v>
      </c>
      <c r="E1424" s="1425" t="s">
        <v>2932</v>
      </c>
      <c r="F1424" s="1425" t="s">
        <v>1328</v>
      </c>
      <c r="G1424" s="1425" t="s">
        <v>1238</v>
      </c>
      <c r="H1424" s="1425" t="s">
        <v>1329</v>
      </c>
      <c r="I1424" s="1425"/>
      <c r="J1424" s="1425" t="s">
        <v>2915</v>
      </c>
    </row>
    <row r="1425" spans="1:10" ht="12.75">
      <c r="A1425" s="1425" t="s">
        <v>1360</v>
      </c>
      <c r="B1425" s="1425" t="s">
        <v>778</v>
      </c>
      <c r="C1425" s="1425" t="s">
        <v>390</v>
      </c>
      <c r="D1425" s="1425" t="s">
        <v>549</v>
      </c>
      <c r="E1425" s="1425" t="s">
        <v>2932</v>
      </c>
      <c r="F1425" s="1425" t="s">
        <v>1328</v>
      </c>
      <c r="G1425" s="1425" t="s">
        <v>1238</v>
      </c>
      <c r="H1425" s="1425" t="s">
        <v>1330</v>
      </c>
      <c r="I1425" s="1425"/>
      <c r="J1425" s="1425" t="s">
        <v>2915</v>
      </c>
    </row>
    <row r="1426" spans="1:10" ht="12.75">
      <c r="A1426" s="1425" t="s">
        <v>1360</v>
      </c>
      <c r="B1426" s="1425" t="s">
        <v>778</v>
      </c>
      <c r="C1426" s="1425" t="s">
        <v>390</v>
      </c>
      <c r="D1426" s="1425" t="s">
        <v>549</v>
      </c>
      <c r="E1426" s="1425" t="s">
        <v>2932</v>
      </c>
      <c r="F1426" s="1425" t="s">
        <v>1328</v>
      </c>
      <c r="G1426" s="1425" t="s">
        <v>1238</v>
      </c>
      <c r="H1426" s="1425" t="s">
        <v>1331</v>
      </c>
      <c r="I1426" s="1425"/>
      <c r="J1426" s="1425" t="s">
        <v>2915</v>
      </c>
    </row>
    <row r="1427" spans="1:10" ht="12.75">
      <c r="A1427" s="1425" t="s">
        <v>1360</v>
      </c>
      <c r="B1427" s="1425" t="s">
        <v>778</v>
      </c>
      <c r="C1427" s="1425" t="s">
        <v>390</v>
      </c>
      <c r="D1427" s="1425" t="s">
        <v>549</v>
      </c>
      <c r="E1427" s="1425" t="s">
        <v>2932</v>
      </c>
      <c r="F1427" s="1425" t="s">
        <v>1328</v>
      </c>
      <c r="G1427" s="1425" t="s">
        <v>116</v>
      </c>
      <c r="H1427" s="1425" t="s">
        <v>1329</v>
      </c>
      <c r="I1427" s="1425"/>
      <c r="J1427" s="1425" t="s">
        <v>2915</v>
      </c>
    </row>
    <row r="1428" spans="1:10" ht="12.75">
      <c r="A1428" s="1425" t="s">
        <v>1360</v>
      </c>
      <c r="B1428" s="1425" t="s">
        <v>778</v>
      </c>
      <c r="C1428" s="1425" t="s">
        <v>390</v>
      </c>
      <c r="D1428" s="1425" t="s">
        <v>549</v>
      </c>
      <c r="E1428" s="1425" t="s">
        <v>2932</v>
      </c>
      <c r="F1428" s="1425" t="s">
        <v>1328</v>
      </c>
      <c r="G1428" s="1425" t="s">
        <v>116</v>
      </c>
      <c r="H1428" s="1425" t="s">
        <v>1330</v>
      </c>
      <c r="I1428" s="1425"/>
      <c r="J1428" s="1425" t="s">
        <v>2915</v>
      </c>
    </row>
    <row r="1429" spans="1:10" ht="12.75">
      <c r="A1429" s="1425" t="s">
        <v>1360</v>
      </c>
      <c r="B1429" s="1425" t="s">
        <v>778</v>
      </c>
      <c r="C1429" s="1425" t="s">
        <v>390</v>
      </c>
      <c r="D1429" s="1425" t="s">
        <v>549</v>
      </c>
      <c r="E1429" s="1425" t="s">
        <v>2932</v>
      </c>
      <c r="F1429" s="1425" t="s">
        <v>1328</v>
      </c>
      <c r="G1429" s="1425" t="s">
        <v>116</v>
      </c>
      <c r="H1429" s="1425" t="s">
        <v>1331</v>
      </c>
      <c r="I1429" s="1425"/>
      <c r="J1429" s="1425" t="s">
        <v>2915</v>
      </c>
    </row>
    <row r="1430" spans="1:10" ht="12.75">
      <c r="A1430" s="1425" t="s">
        <v>1360</v>
      </c>
      <c r="B1430" s="1425" t="s">
        <v>778</v>
      </c>
      <c r="C1430" s="1425" t="s">
        <v>390</v>
      </c>
      <c r="D1430" s="1425" t="s">
        <v>549</v>
      </c>
      <c r="E1430" s="1425" t="s">
        <v>1426</v>
      </c>
      <c r="F1430" s="1425" t="s">
        <v>796</v>
      </c>
      <c r="G1430" s="1425" t="s">
        <v>115</v>
      </c>
      <c r="H1430" s="1425" t="s">
        <v>1263</v>
      </c>
      <c r="I1430" s="1425"/>
      <c r="J1430" s="1425" t="s">
        <v>2915</v>
      </c>
    </row>
    <row r="1431" spans="1:10" ht="12.75">
      <c r="A1431" s="1425" t="s">
        <v>1360</v>
      </c>
      <c r="B1431" s="1425" t="s">
        <v>778</v>
      </c>
      <c r="C1431" s="1425" t="s">
        <v>390</v>
      </c>
      <c r="D1431" s="1425" t="s">
        <v>549</v>
      </c>
      <c r="E1431" s="1425" t="s">
        <v>1426</v>
      </c>
      <c r="F1431" s="1425" t="s">
        <v>796</v>
      </c>
      <c r="G1431" s="1425" t="s">
        <v>115</v>
      </c>
      <c r="H1431" s="1425" t="s">
        <v>1264</v>
      </c>
      <c r="I1431" s="1425"/>
      <c r="J1431" s="1425" t="s">
        <v>2915</v>
      </c>
    </row>
    <row r="1432" spans="1:10" ht="12.75">
      <c r="A1432" s="1425" t="s">
        <v>1360</v>
      </c>
      <c r="B1432" s="1425" t="s">
        <v>778</v>
      </c>
      <c r="C1432" s="1425" t="s">
        <v>390</v>
      </c>
      <c r="D1432" s="1425" t="s">
        <v>549</v>
      </c>
      <c r="E1432" s="1425" t="s">
        <v>1426</v>
      </c>
      <c r="F1432" s="1425" t="s">
        <v>796</v>
      </c>
      <c r="G1432" s="1425" t="s">
        <v>115</v>
      </c>
      <c r="H1432" s="1425" t="s">
        <v>1265</v>
      </c>
      <c r="I1432" s="1425"/>
      <c r="J1432" s="1425" t="s">
        <v>2915</v>
      </c>
    </row>
    <row r="1433" spans="1:10" ht="12.75">
      <c r="A1433" s="1425" t="s">
        <v>1360</v>
      </c>
      <c r="B1433" s="1425" t="s">
        <v>778</v>
      </c>
      <c r="C1433" s="1425" t="s">
        <v>390</v>
      </c>
      <c r="D1433" s="1425" t="s">
        <v>549</v>
      </c>
      <c r="E1433" s="1425" t="s">
        <v>1426</v>
      </c>
      <c r="F1433" s="1425" t="s">
        <v>796</v>
      </c>
      <c r="G1433" s="1425" t="s">
        <v>115</v>
      </c>
      <c r="H1433" s="1425" t="s">
        <v>1266</v>
      </c>
      <c r="I1433" s="1425"/>
      <c r="J1433" s="1425" t="s">
        <v>2915</v>
      </c>
    </row>
    <row r="1434" spans="1:10" ht="12.75">
      <c r="A1434" s="1425" t="s">
        <v>1360</v>
      </c>
      <c r="B1434" s="1425" t="s">
        <v>778</v>
      </c>
      <c r="C1434" s="1425" t="s">
        <v>390</v>
      </c>
      <c r="D1434" s="1425" t="s">
        <v>549</v>
      </c>
      <c r="E1434" s="1425" t="s">
        <v>1426</v>
      </c>
      <c r="F1434" s="1425" t="s">
        <v>796</v>
      </c>
      <c r="G1434" s="1425" t="s">
        <v>115</v>
      </c>
      <c r="H1434" s="1425" t="s">
        <v>1267</v>
      </c>
      <c r="I1434" s="1425"/>
      <c r="J1434" s="1425" t="s">
        <v>2915</v>
      </c>
    </row>
    <row r="1435" spans="1:10" ht="12.75">
      <c r="A1435" s="1425" t="s">
        <v>1360</v>
      </c>
      <c r="B1435" s="1425" t="s">
        <v>778</v>
      </c>
      <c r="C1435" s="1425" t="s">
        <v>390</v>
      </c>
      <c r="D1435" s="1425" t="s">
        <v>549</v>
      </c>
      <c r="E1435" s="1425" t="s">
        <v>1426</v>
      </c>
      <c r="F1435" s="1425" t="s">
        <v>796</v>
      </c>
      <c r="G1435" s="1425" t="s">
        <v>116</v>
      </c>
      <c r="H1435" s="1425" t="s">
        <v>1263</v>
      </c>
      <c r="I1435" s="1425"/>
      <c r="J1435" s="1425" t="s">
        <v>2915</v>
      </c>
    </row>
    <row r="1436" spans="1:10" ht="12.75">
      <c r="A1436" s="1425" t="s">
        <v>1360</v>
      </c>
      <c r="B1436" s="1425" t="s">
        <v>778</v>
      </c>
      <c r="C1436" s="1425" t="s">
        <v>390</v>
      </c>
      <c r="D1436" s="1425" t="s">
        <v>549</v>
      </c>
      <c r="E1436" s="1425" t="s">
        <v>1426</v>
      </c>
      <c r="F1436" s="1425" t="s">
        <v>796</v>
      </c>
      <c r="G1436" s="1425" t="s">
        <v>116</v>
      </c>
      <c r="H1436" s="1425" t="s">
        <v>1264</v>
      </c>
      <c r="I1436" s="1425"/>
      <c r="J1436" s="1425" t="s">
        <v>2915</v>
      </c>
    </row>
    <row r="1437" spans="1:10" ht="12.75">
      <c r="A1437" s="1425" t="s">
        <v>1360</v>
      </c>
      <c r="B1437" s="1425" t="s">
        <v>778</v>
      </c>
      <c r="C1437" s="1425" t="s">
        <v>390</v>
      </c>
      <c r="D1437" s="1425" t="s">
        <v>549</v>
      </c>
      <c r="E1437" s="1425" t="s">
        <v>1426</v>
      </c>
      <c r="F1437" s="1425" t="s">
        <v>796</v>
      </c>
      <c r="G1437" s="1425" t="s">
        <v>116</v>
      </c>
      <c r="H1437" s="1425" t="s">
        <v>1265</v>
      </c>
      <c r="I1437" s="1425"/>
      <c r="J1437" s="1425" t="s">
        <v>2915</v>
      </c>
    </row>
    <row r="1438" spans="1:10" ht="12.75">
      <c r="A1438" s="1425" t="s">
        <v>1360</v>
      </c>
      <c r="B1438" s="1425" t="s">
        <v>778</v>
      </c>
      <c r="C1438" s="1425" t="s">
        <v>390</v>
      </c>
      <c r="D1438" s="1425" t="s">
        <v>549</v>
      </c>
      <c r="E1438" s="1425" t="s">
        <v>1426</v>
      </c>
      <c r="F1438" s="1425" t="s">
        <v>796</v>
      </c>
      <c r="G1438" s="1425" t="s">
        <v>116</v>
      </c>
      <c r="H1438" s="1425" t="s">
        <v>1266</v>
      </c>
      <c r="I1438" s="1425"/>
      <c r="J1438" s="1425" t="s">
        <v>2915</v>
      </c>
    </row>
    <row r="1439" spans="1:10" ht="12.75">
      <c r="A1439" s="1425" t="s">
        <v>1360</v>
      </c>
      <c r="B1439" s="1425" t="s">
        <v>778</v>
      </c>
      <c r="C1439" s="1425" t="s">
        <v>390</v>
      </c>
      <c r="D1439" s="1425" t="s">
        <v>549</v>
      </c>
      <c r="E1439" s="1425" t="s">
        <v>1426</v>
      </c>
      <c r="F1439" s="1425" t="s">
        <v>796</v>
      </c>
      <c r="G1439" s="1425" t="s">
        <v>116</v>
      </c>
      <c r="H1439" s="1425" t="s">
        <v>1267</v>
      </c>
      <c r="I1439" s="1425"/>
      <c r="J1439" s="1425" t="s">
        <v>2915</v>
      </c>
    </row>
    <row r="1440" spans="1:10" ht="12.75">
      <c r="A1440" s="1425" t="s">
        <v>1360</v>
      </c>
      <c r="B1440" s="1425" t="s">
        <v>778</v>
      </c>
      <c r="C1440" s="1425" t="s">
        <v>390</v>
      </c>
      <c r="D1440" s="1425" t="s">
        <v>549</v>
      </c>
      <c r="E1440" s="1425" t="s">
        <v>1426</v>
      </c>
      <c r="F1440" s="1425" t="s">
        <v>1328</v>
      </c>
      <c r="G1440" s="1425" t="s">
        <v>115</v>
      </c>
      <c r="H1440" s="1425" t="s">
        <v>1329</v>
      </c>
      <c r="I1440" s="1425"/>
      <c r="J1440" s="1425" t="s">
        <v>2915</v>
      </c>
    </row>
    <row r="1441" spans="1:10" ht="12.75">
      <c r="A1441" s="1425" t="s">
        <v>1360</v>
      </c>
      <c r="B1441" s="1425" t="s">
        <v>778</v>
      </c>
      <c r="C1441" s="1425" t="s">
        <v>390</v>
      </c>
      <c r="D1441" s="1425" t="s">
        <v>549</v>
      </c>
      <c r="E1441" s="1425" t="s">
        <v>1426</v>
      </c>
      <c r="F1441" s="1425" t="s">
        <v>1328</v>
      </c>
      <c r="G1441" s="1425" t="s">
        <v>115</v>
      </c>
      <c r="H1441" s="1425" t="s">
        <v>1330</v>
      </c>
      <c r="I1441" s="1425"/>
      <c r="J1441" s="1425" t="s">
        <v>2915</v>
      </c>
    </row>
    <row r="1442" spans="1:10" ht="12.75">
      <c r="A1442" s="1425" t="s">
        <v>1360</v>
      </c>
      <c r="B1442" s="1425" t="s">
        <v>778</v>
      </c>
      <c r="C1442" s="1425" t="s">
        <v>390</v>
      </c>
      <c r="D1442" s="1425" t="s">
        <v>549</v>
      </c>
      <c r="E1442" s="1425" t="s">
        <v>1426</v>
      </c>
      <c r="F1442" s="1425" t="s">
        <v>1328</v>
      </c>
      <c r="G1442" s="1425" t="s">
        <v>115</v>
      </c>
      <c r="H1442" s="1425" t="s">
        <v>1331</v>
      </c>
      <c r="I1442" s="1425"/>
      <c r="J1442" s="1425" t="s">
        <v>2915</v>
      </c>
    </row>
    <row r="1443" spans="1:10" ht="12.75">
      <c r="A1443" s="1425" t="s">
        <v>1360</v>
      </c>
      <c r="B1443" s="1425" t="s">
        <v>778</v>
      </c>
      <c r="C1443" s="1425" t="s">
        <v>390</v>
      </c>
      <c r="D1443" s="1425" t="s">
        <v>549</v>
      </c>
      <c r="E1443" s="1425" t="s">
        <v>1426</v>
      </c>
      <c r="F1443" s="1425" t="s">
        <v>1328</v>
      </c>
      <c r="G1443" s="1425" t="s">
        <v>116</v>
      </c>
      <c r="H1443" s="1425" t="s">
        <v>1329</v>
      </c>
      <c r="I1443" s="1425"/>
      <c r="J1443" s="1425" t="s">
        <v>2915</v>
      </c>
    </row>
    <row r="1444" spans="1:10" ht="12.75">
      <c r="A1444" s="1425" t="s">
        <v>1360</v>
      </c>
      <c r="B1444" s="1425" t="s">
        <v>778</v>
      </c>
      <c r="C1444" s="1425" t="s">
        <v>390</v>
      </c>
      <c r="D1444" s="1425" t="s">
        <v>549</v>
      </c>
      <c r="E1444" s="1425" t="s">
        <v>1426</v>
      </c>
      <c r="F1444" s="1425" t="s">
        <v>1328</v>
      </c>
      <c r="G1444" s="1425" t="s">
        <v>116</v>
      </c>
      <c r="H1444" s="1425" t="s">
        <v>1330</v>
      </c>
      <c r="I1444" s="1425"/>
      <c r="J1444" s="1425" t="s">
        <v>2915</v>
      </c>
    </row>
    <row r="1445" spans="1:10" ht="12.75">
      <c r="A1445" s="1425" t="s">
        <v>1360</v>
      </c>
      <c r="B1445" s="1425" t="s">
        <v>778</v>
      </c>
      <c r="C1445" s="1425" t="s">
        <v>390</v>
      </c>
      <c r="D1445" s="1425" t="s">
        <v>549</v>
      </c>
      <c r="E1445" s="1425" t="s">
        <v>1426</v>
      </c>
      <c r="F1445" s="1425" t="s">
        <v>1328</v>
      </c>
      <c r="G1445" s="1425" t="s">
        <v>116</v>
      </c>
      <c r="H1445" s="1425" t="s">
        <v>1331</v>
      </c>
      <c r="I1445" s="1425"/>
      <c r="J1445" s="1425" t="s">
        <v>2915</v>
      </c>
    </row>
    <row r="1446" spans="1:10" ht="12.75">
      <c r="A1446" s="1425" t="s">
        <v>1360</v>
      </c>
      <c r="B1446" s="1425" t="s">
        <v>777</v>
      </c>
      <c r="C1446" s="1425" t="s">
        <v>390</v>
      </c>
      <c r="D1446" s="1425" t="s">
        <v>549</v>
      </c>
      <c r="E1446" s="1425" t="s">
        <v>390</v>
      </c>
      <c r="F1446" s="1425" t="s">
        <v>796</v>
      </c>
      <c r="G1446" s="1425" t="s">
        <v>114</v>
      </c>
      <c r="H1446" s="1425" t="s">
        <v>1263</v>
      </c>
      <c r="I1446" s="1425"/>
      <c r="J1446" s="1425" t="s">
        <v>2915</v>
      </c>
    </row>
    <row r="1447" spans="1:10" ht="12.75">
      <c r="A1447" s="1425" t="s">
        <v>1360</v>
      </c>
      <c r="B1447" s="1425" t="s">
        <v>777</v>
      </c>
      <c r="C1447" s="1425" t="s">
        <v>390</v>
      </c>
      <c r="D1447" s="1425" t="s">
        <v>549</v>
      </c>
      <c r="E1447" s="1425" t="s">
        <v>390</v>
      </c>
      <c r="F1447" s="1425" t="s">
        <v>796</v>
      </c>
      <c r="G1447" s="1425" t="s">
        <v>114</v>
      </c>
      <c r="H1447" s="1425" t="s">
        <v>1264</v>
      </c>
      <c r="I1447" s="1425"/>
      <c r="J1447" s="1425" t="s">
        <v>2915</v>
      </c>
    </row>
    <row r="1448" spans="1:10" ht="12.75">
      <c r="A1448" s="1425" t="s">
        <v>1360</v>
      </c>
      <c r="B1448" s="1425" t="s">
        <v>777</v>
      </c>
      <c r="C1448" s="1425" t="s">
        <v>390</v>
      </c>
      <c r="D1448" s="1425" t="s">
        <v>549</v>
      </c>
      <c r="E1448" s="1425" t="s">
        <v>390</v>
      </c>
      <c r="F1448" s="1425" t="s">
        <v>796</v>
      </c>
      <c r="G1448" s="1425" t="s">
        <v>114</v>
      </c>
      <c r="H1448" s="1425" t="s">
        <v>1265</v>
      </c>
      <c r="I1448" s="1425"/>
      <c r="J1448" s="1425" t="s">
        <v>2915</v>
      </c>
    </row>
    <row r="1449" spans="1:10" ht="12.75">
      <c r="A1449" s="1425" t="s">
        <v>1360</v>
      </c>
      <c r="B1449" s="1425" t="s">
        <v>777</v>
      </c>
      <c r="C1449" s="1425" t="s">
        <v>390</v>
      </c>
      <c r="D1449" s="1425" t="s">
        <v>549</v>
      </c>
      <c r="E1449" s="1425" t="s">
        <v>390</v>
      </c>
      <c r="F1449" s="1425" t="s">
        <v>796</v>
      </c>
      <c r="G1449" s="1425" t="s">
        <v>114</v>
      </c>
      <c r="H1449" s="1425" t="s">
        <v>1266</v>
      </c>
      <c r="I1449" s="1425"/>
      <c r="J1449" s="1425" t="s">
        <v>2915</v>
      </c>
    </row>
    <row r="1450" spans="1:10" ht="12.75">
      <c r="A1450" s="1425" t="s">
        <v>1360</v>
      </c>
      <c r="B1450" s="1425" t="s">
        <v>777</v>
      </c>
      <c r="C1450" s="1425" t="s">
        <v>390</v>
      </c>
      <c r="D1450" s="1425" t="s">
        <v>549</v>
      </c>
      <c r="E1450" s="1425" t="s">
        <v>390</v>
      </c>
      <c r="F1450" s="1425" t="s">
        <v>796</v>
      </c>
      <c r="G1450" s="1425" t="s">
        <v>114</v>
      </c>
      <c r="H1450" s="1425" t="s">
        <v>1267</v>
      </c>
      <c r="I1450" s="1425"/>
      <c r="J1450" s="1425" t="s">
        <v>2915</v>
      </c>
    </row>
    <row r="1451" spans="1:10" ht="12.75">
      <c r="A1451" s="1425" t="s">
        <v>1360</v>
      </c>
      <c r="B1451" s="1425" t="s">
        <v>777</v>
      </c>
      <c r="C1451" s="1425" t="s">
        <v>390</v>
      </c>
      <c r="D1451" s="1425" t="s">
        <v>549</v>
      </c>
      <c r="E1451" s="1425" t="s">
        <v>390</v>
      </c>
      <c r="F1451" s="1425" t="s">
        <v>796</v>
      </c>
      <c r="G1451" s="1425" t="s">
        <v>1256</v>
      </c>
      <c r="H1451" s="1425" t="s">
        <v>1263</v>
      </c>
      <c r="I1451" s="1425"/>
      <c r="J1451" s="1425" t="s">
        <v>2915</v>
      </c>
    </row>
    <row r="1452" spans="1:10" ht="12.75">
      <c r="A1452" s="1425" t="s">
        <v>1360</v>
      </c>
      <c r="B1452" s="1425" t="s">
        <v>777</v>
      </c>
      <c r="C1452" s="1425" t="s">
        <v>390</v>
      </c>
      <c r="D1452" s="1425" t="s">
        <v>549</v>
      </c>
      <c r="E1452" s="1425" t="s">
        <v>390</v>
      </c>
      <c r="F1452" s="1425" t="s">
        <v>796</v>
      </c>
      <c r="G1452" s="1425" t="s">
        <v>1256</v>
      </c>
      <c r="H1452" s="1425" t="s">
        <v>1264</v>
      </c>
      <c r="I1452" s="1425"/>
      <c r="J1452" s="1425" t="s">
        <v>2915</v>
      </c>
    </row>
    <row r="1453" spans="1:10" ht="12.75">
      <c r="A1453" s="1425" t="s">
        <v>1360</v>
      </c>
      <c r="B1453" s="1425" t="s">
        <v>777</v>
      </c>
      <c r="C1453" s="1425" t="s">
        <v>390</v>
      </c>
      <c r="D1453" s="1425" t="s">
        <v>549</v>
      </c>
      <c r="E1453" s="1425" t="s">
        <v>390</v>
      </c>
      <c r="F1453" s="1425" t="s">
        <v>796</v>
      </c>
      <c r="G1453" s="1425" t="s">
        <v>1256</v>
      </c>
      <c r="H1453" s="1425" t="s">
        <v>1265</v>
      </c>
      <c r="I1453" s="1425"/>
      <c r="J1453" s="1425" t="s">
        <v>2915</v>
      </c>
    </row>
    <row r="1454" spans="1:10" ht="12.75">
      <c r="A1454" s="1425" t="s">
        <v>1360</v>
      </c>
      <c r="B1454" s="1425" t="s">
        <v>777</v>
      </c>
      <c r="C1454" s="1425" t="s">
        <v>390</v>
      </c>
      <c r="D1454" s="1425" t="s">
        <v>549</v>
      </c>
      <c r="E1454" s="1425" t="s">
        <v>390</v>
      </c>
      <c r="F1454" s="1425" t="s">
        <v>796</v>
      </c>
      <c r="G1454" s="1425" t="s">
        <v>1256</v>
      </c>
      <c r="H1454" s="1425" t="s">
        <v>1266</v>
      </c>
      <c r="I1454" s="1425"/>
      <c r="J1454" s="1425" t="s">
        <v>2915</v>
      </c>
    </row>
    <row r="1455" spans="1:10" ht="12.75">
      <c r="A1455" s="1425" t="s">
        <v>1360</v>
      </c>
      <c r="B1455" s="1425" t="s">
        <v>777</v>
      </c>
      <c r="C1455" s="1425" t="s">
        <v>390</v>
      </c>
      <c r="D1455" s="1425" t="s">
        <v>549</v>
      </c>
      <c r="E1455" s="1425" t="s">
        <v>390</v>
      </c>
      <c r="F1455" s="1425" t="s">
        <v>796</v>
      </c>
      <c r="G1455" s="1425" t="s">
        <v>1256</v>
      </c>
      <c r="H1455" s="1425" t="s">
        <v>1267</v>
      </c>
      <c r="I1455" s="1425"/>
      <c r="J1455" s="1425" t="s">
        <v>2915</v>
      </c>
    </row>
    <row r="1456" spans="1:10" ht="12.75">
      <c r="A1456" s="1425" t="s">
        <v>1360</v>
      </c>
      <c r="B1456" s="1425" t="s">
        <v>777</v>
      </c>
      <c r="C1456" s="1425" t="s">
        <v>390</v>
      </c>
      <c r="D1456" s="1425" t="s">
        <v>549</v>
      </c>
      <c r="E1456" s="1425" t="s">
        <v>390</v>
      </c>
      <c r="F1456" s="1425" t="s">
        <v>796</v>
      </c>
      <c r="G1456" s="1425" t="s">
        <v>115</v>
      </c>
      <c r="H1456" s="1425" t="s">
        <v>1263</v>
      </c>
      <c r="I1456" s="1425"/>
      <c r="J1456" s="1425" t="s">
        <v>2915</v>
      </c>
    </row>
    <row r="1457" spans="1:10" ht="12.75">
      <c r="A1457" s="1425" t="s">
        <v>1360</v>
      </c>
      <c r="B1457" s="1425" t="s">
        <v>777</v>
      </c>
      <c r="C1457" s="1425" t="s">
        <v>390</v>
      </c>
      <c r="D1457" s="1425" t="s">
        <v>549</v>
      </c>
      <c r="E1457" s="1425" t="s">
        <v>390</v>
      </c>
      <c r="F1457" s="1425" t="s">
        <v>796</v>
      </c>
      <c r="G1457" s="1425" t="s">
        <v>115</v>
      </c>
      <c r="H1457" s="1425" t="s">
        <v>1264</v>
      </c>
      <c r="I1457" s="1425"/>
      <c r="J1457" s="1425" t="s">
        <v>2915</v>
      </c>
    </row>
    <row r="1458" spans="1:10" ht="12.75">
      <c r="A1458" s="1425" t="s">
        <v>1360</v>
      </c>
      <c r="B1458" s="1425" t="s">
        <v>777</v>
      </c>
      <c r="C1458" s="1425" t="s">
        <v>390</v>
      </c>
      <c r="D1458" s="1425" t="s">
        <v>549</v>
      </c>
      <c r="E1458" s="1425" t="s">
        <v>390</v>
      </c>
      <c r="F1458" s="1425" t="s">
        <v>796</v>
      </c>
      <c r="G1458" s="1425" t="s">
        <v>115</v>
      </c>
      <c r="H1458" s="1425" t="s">
        <v>1265</v>
      </c>
      <c r="I1458" s="1425"/>
      <c r="J1458" s="1425" t="s">
        <v>2915</v>
      </c>
    </row>
    <row r="1459" spans="1:10" ht="12.75">
      <c r="A1459" s="1425" t="s">
        <v>1360</v>
      </c>
      <c r="B1459" s="1425" t="s">
        <v>777</v>
      </c>
      <c r="C1459" s="1425" t="s">
        <v>390</v>
      </c>
      <c r="D1459" s="1425" t="s">
        <v>549</v>
      </c>
      <c r="E1459" s="1425" t="s">
        <v>390</v>
      </c>
      <c r="F1459" s="1425" t="s">
        <v>796</v>
      </c>
      <c r="G1459" s="1425" t="s">
        <v>115</v>
      </c>
      <c r="H1459" s="1425" t="s">
        <v>1266</v>
      </c>
      <c r="I1459" s="1425"/>
      <c r="J1459" s="1425" t="s">
        <v>2915</v>
      </c>
    </row>
    <row r="1460" spans="1:10" ht="12.75">
      <c r="A1460" s="1425" t="s">
        <v>1360</v>
      </c>
      <c r="B1460" s="1425" t="s">
        <v>777</v>
      </c>
      <c r="C1460" s="1425" t="s">
        <v>390</v>
      </c>
      <c r="D1460" s="1425" t="s">
        <v>549</v>
      </c>
      <c r="E1460" s="1425" t="s">
        <v>390</v>
      </c>
      <c r="F1460" s="1425" t="s">
        <v>796</v>
      </c>
      <c r="G1460" s="1425" t="s">
        <v>115</v>
      </c>
      <c r="H1460" s="1425" t="s">
        <v>1267</v>
      </c>
      <c r="I1460" s="1425"/>
      <c r="J1460" s="1425" t="s">
        <v>2915</v>
      </c>
    </row>
    <row r="1461" spans="1:10" ht="12.75">
      <c r="A1461" s="1425" t="s">
        <v>1360</v>
      </c>
      <c r="B1461" s="1425" t="s">
        <v>777</v>
      </c>
      <c r="C1461" s="1425" t="s">
        <v>390</v>
      </c>
      <c r="D1461" s="1425" t="s">
        <v>549</v>
      </c>
      <c r="E1461" s="1425" t="s">
        <v>390</v>
      </c>
      <c r="F1461" s="1425" t="s">
        <v>796</v>
      </c>
      <c r="G1461" s="1425" t="s">
        <v>1238</v>
      </c>
      <c r="H1461" s="1425" t="s">
        <v>1263</v>
      </c>
      <c r="I1461" s="1425"/>
      <c r="J1461" s="1425" t="s">
        <v>2915</v>
      </c>
    </row>
    <row r="1462" spans="1:10" ht="12.75">
      <c r="A1462" s="1425" t="s">
        <v>1360</v>
      </c>
      <c r="B1462" s="1425" t="s">
        <v>777</v>
      </c>
      <c r="C1462" s="1425" t="s">
        <v>390</v>
      </c>
      <c r="D1462" s="1425" t="s">
        <v>549</v>
      </c>
      <c r="E1462" s="1425" t="s">
        <v>390</v>
      </c>
      <c r="F1462" s="1425" t="s">
        <v>796</v>
      </c>
      <c r="G1462" s="1425" t="s">
        <v>1238</v>
      </c>
      <c r="H1462" s="1425" t="s">
        <v>1264</v>
      </c>
      <c r="I1462" s="1425"/>
      <c r="J1462" s="1425" t="s">
        <v>2915</v>
      </c>
    </row>
    <row r="1463" spans="1:10" ht="12.75">
      <c r="A1463" s="1425" t="s">
        <v>1360</v>
      </c>
      <c r="B1463" s="1425" t="s">
        <v>777</v>
      </c>
      <c r="C1463" s="1425" t="s">
        <v>390</v>
      </c>
      <c r="D1463" s="1425" t="s">
        <v>549</v>
      </c>
      <c r="E1463" s="1425" t="s">
        <v>390</v>
      </c>
      <c r="F1463" s="1425" t="s">
        <v>796</v>
      </c>
      <c r="G1463" s="1425" t="s">
        <v>1238</v>
      </c>
      <c r="H1463" s="1425" t="s">
        <v>1265</v>
      </c>
      <c r="I1463" s="1425"/>
      <c r="J1463" s="1425" t="s">
        <v>2915</v>
      </c>
    </row>
    <row r="1464" spans="1:10" ht="12.75">
      <c r="A1464" s="1425" t="s">
        <v>1360</v>
      </c>
      <c r="B1464" s="1425" t="s">
        <v>777</v>
      </c>
      <c r="C1464" s="1425" t="s">
        <v>390</v>
      </c>
      <c r="D1464" s="1425" t="s">
        <v>549</v>
      </c>
      <c r="E1464" s="1425" t="s">
        <v>390</v>
      </c>
      <c r="F1464" s="1425" t="s">
        <v>796</v>
      </c>
      <c r="G1464" s="1425" t="s">
        <v>1238</v>
      </c>
      <c r="H1464" s="1425" t="s">
        <v>1266</v>
      </c>
      <c r="I1464" s="1425"/>
      <c r="J1464" s="1425" t="s">
        <v>2915</v>
      </c>
    </row>
    <row r="1465" spans="1:10" ht="12.75">
      <c r="A1465" s="1425" t="s">
        <v>1360</v>
      </c>
      <c r="B1465" s="1425" t="s">
        <v>777</v>
      </c>
      <c r="C1465" s="1425" t="s">
        <v>390</v>
      </c>
      <c r="D1465" s="1425" t="s">
        <v>549</v>
      </c>
      <c r="E1465" s="1425" t="s">
        <v>390</v>
      </c>
      <c r="F1465" s="1425" t="s">
        <v>796</v>
      </c>
      <c r="G1465" s="1425" t="s">
        <v>1238</v>
      </c>
      <c r="H1465" s="1425" t="s">
        <v>1267</v>
      </c>
      <c r="I1465" s="1425"/>
      <c r="J1465" s="1425" t="s">
        <v>2915</v>
      </c>
    </row>
    <row r="1466" spans="1:10" ht="12.75">
      <c r="A1466" s="1425" t="s">
        <v>1360</v>
      </c>
      <c r="B1466" s="1425" t="s">
        <v>777</v>
      </c>
      <c r="C1466" s="1425" t="s">
        <v>390</v>
      </c>
      <c r="D1466" s="1425" t="s">
        <v>549</v>
      </c>
      <c r="E1466" s="1425" t="s">
        <v>390</v>
      </c>
      <c r="F1466" s="1425" t="s">
        <v>796</v>
      </c>
      <c r="G1466" s="1425" t="s">
        <v>116</v>
      </c>
      <c r="H1466" s="1425" t="s">
        <v>1263</v>
      </c>
      <c r="I1466" s="1425"/>
      <c r="J1466" s="1425" t="s">
        <v>2915</v>
      </c>
    </row>
    <row r="1467" spans="1:10" ht="12.75">
      <c r="A1467" s="1425" t="s">
        <v>1360</v>
      </c>
      <c r="B1467" s="1425" t="s">
        <v>777</v>
      </c>
      <c r="C1467" s="1425" t="s">
        <v>390</v>
      </c>
      <c r="D1467" s="1425" t="s">
        <v>549</v>
      </c>
      <c r="E1467" s="1425" t="s">
        <v>390</v>
      </c>
      <c r="F1467" s="1425" t="s">
        <v>796</v>
      </c>
      <c r="G1467" s="1425" t="s">
        <v>116</v>
      </c>
      <c r="H1467" s="1425" t="s">
        <v>1264</v>
      </c>
      <c r="I1467" s="1425"/>
      <c r="J1467" s="1425" t="s">
        <v>2915</v>
      </c>
    </row>
    <row r="1468" spans="1:10" ht="12.75">
      <c r="A1468" s="1425" t="s">
        <v>1360</v>
      </c>
      <c r="B1468" s="1425" t="s">
        <v>777</v>
      </c>
      <c r="C1468" s="1425" t="s">
        <v>390</v>
      </c>
      <c r="D1468" s="1425" t="s">
        <v>549</v>
      </c>
      <c r="E1468" s="1425" t="s">
        <v>390</v>
      </c>
      <c r="F1468" s="1425" t="s">
        <v>796</v>
      </c>
      <c r="G1468" s="1425" t="s">
        <v>116</v>
      </c>
      <c r="H1468" s="1425" t="s">
        <v>1265</v>
      </c>
      <c r="I1468" s="1425"/>
      <c r="J1468" s="1425" t="s">
        <v>2915</v>
      </c>
    </row>
    <row r="1469" spans="1:10" ht="12.75">
      <c r="A1469" s="1425" t="s">
        <v>1360</v>
      </c>
      <c r="B1469" s="1425" t="s">
        <v>777</v>
      </c>
      <c r="C1469" s="1425" t="s">
        <v>390</v>
      </c>
      <c r="D1469" s="1425" t="s">
        <v>549</v>
      </c>
      <c r="E1469" s="1425" t="s">
        <v>390</v>
      </c>
      <c r="F1469" s="1425" t="s">
        <v>796</v>
      </c>
      <c r="G1469" s="1425" t="s">
        <v>116</v>
      </c>
      <c r="H1469" s="1425" t="s">
        <v>1266</v>
      </c>
      <c r="I1469" s="1425"/>
      <c r="J1469" s="1425" t="s">
        <v>2915</v>
      </c>
    </row>
    <row r="1470" spans="1:10" ht="12.75">
      <c r="A1470" s="1425" t="s">
        <v>1360</v>
      </c>
      <c r="B1470" s="1425" t="s">
        <v>777</v>
      </c>
      <c r="C1470" s="1425" t="s">
        <v>390</v>
      </c>
      <c r="D1470" s="1425" t="s">
        <v>549</v>
      </c>
      <c r="E1470" s="1425" t="s">
        <v>390</v>
      </c>
      <c r="F1470" s="1425" t="s">
        <v>796</v>
      </c>
      <c r="G1470" s="1425" t="s">
        <v>116</v>
      </c>
      <c r="H1470" s="1425" t="s">
        <v>1267</v>
      </c>
      <c r="I1470" s="1425"/>
      <c r="J1470" s="1425" t="s">
        <v>2915</v>
      </c>
    </row>
    <row r="1471" spans="1:10" ht="12.75">
      <c r="A1471" s="1425" t="s">
        <v>1360</v>
      </c>
      <c r="B1471" s="1425" t="s">
        <v>777</v>
      </c>
      <c r="C1471" s="1425" t="s">
        <v>390</v>
      </c>
      <c r="D1471" s="1425" t="s">
        <v>549</v>
      </c>
      <c r="E1471" s="1425" t="s">
        <v>390</v>
      </c>
      <c r="F1471" s="1425" t="s">
        <v>1328</v>
      </c>
      <c r="G1471" s="1425" t="s">
        <v>114</v>
      </c>
      <c r="H1471" s="1425" t="s">
        <v>1329</v>
      </c>
      <c r="I1471" s="1425"/>
      <c r="J1471" s="1425" t="s">
        <v>2915</v>
      </c>
    </row>
    <row r="1472" spans="1:10" ht="12.75">
      <c r="A1472" s="1425" t="s">
        <v>1360</v>
      </c>
      <c r="B1472" s="1425" t="s">
        <v>777</v>
      </c>
      <c r="C1472" s="1425" t="s">
        <v>390</v>
      </c>
      <c r="D1472" s="1425" t="s">
        <v>549</v>
      </c>
      <c r="E1472" s="1425" t="s">
        <v>390</v>
      </c>
      <c r="F1472" s="1425" t="s">
        <v>1328</v>
      </c>
      <c r="G1472" s="1425" t="s">
        <v>114</v>
      </c>
      <c r="H1472" s="1425" t="s">
        <v>1330</v>
      </c>
      <c r="I1472" s="1425"/>
      <c r="J1472" s="1425" t="s">
        <v>2915</v>
      </c>
    </row>
    <row r="1473" spans="1:10" ht="12.75">
      <c r="A1473" s="1425" t="s">
        <v>1360</v>
      </c>
      <c r="B1473" s="1425" t="s">
        <v>777</v>
      </c>
      <c r="C1473" s="1425" t="s">
        <v>390</v>
      </c>
      <c r="D1473" s="1425" t="s">
        <v>549</v>
      </c>
      <c r="E1473" s="1425" t="s">
        <v>390</v>
      </c>
      <c r="F1473" s="1425" t="s">
        <v>1328</v>
      </c>
      <c r="G1473" s="1425" t="s">
        <v>114</v>
      </c>
      <c r="H1473" s="1425" t="s">
        <v>1331</v>
      </c>
      <c r="I1473" s="1425"/>
      <c r="J1473" s="1425" t="s">
        <v>2915</v>
      </c>
    </row>
    <row r="1474" spans="1:10" ht="12.75">
      <c r="A1474" s="1425" t="s">
        <v>1360</v>
      </c>
      <c r="B1474" s="1425" t="s">
        <v>777</v>
      </c>
      <c r="C1474" s="1425" t="s">
        <v>390</v>
      </c>
      <c r="D1474" s="1425" t="s">
        <v>549</v>
      </c>
      <c r="E1474" s="1425" t="s">
        <v>390</v>
      </c>
      <c r="F1474" s="1425" t="s">
        <v>1328</v>
      </c>
      <c r="G1474" s="1425" t="s">
        <v>1256</v>
      </c>
      <c r="H1474" s="1425" t="s">
        <v>1329</v>
      </c>
      <c r="I1474" s="1425"/>
      <c r="J1474" s="1425" t="s">
        <v>2915</v>
      </c>
    </row>
    <row r="1475" spans="1:10" ht="12.75">
      <c r="A1475" s="1425" t="s">
        <v>1360</v>
      </c>
      <c r="B1475" s="1425" t="s">
        <v>777</v>
      </c>
      <c r="C1475" s="1425" t="s">
        <v>390</v>
      </c>
      <c r="D1475" s="1425" t="s">
        <v>549</v>
      </c>
      <c r="E1475" s="1425" t="s">
        <v>390</v>
      </c>
      <c r="F1475" s="1425" t="s">
        <v>1328</v>
      </c>
      <c r="G1475" s="1425" t="s">
        <v>1256</v>
      </c>
      <c r="H1475" s="1425" t="s">
        <v>1330</v>
      </c>
      <c r="I1475" s="1425"/>
      <c r="J1475" s="1425" t="s">
        <v>2915</v>
      </c>
    </row>
    <row r="1476" spans="1:10" ht="12.75">
      <c r="A1476" s="1425" t="s">
        <v>1360</v>
      </c>
      <c r="B1476" s="1425" t="s">
        <v>777</v>
      </c>
      <c r="C1476" s="1425" t="s">
        <v>390</v>
      </c>
      <c r="D1476" s="1425" t="s">
        <v>549</v>
      </c>
      <c r="E1476" s="1425" t="s">
        <v>390</v>
      </c>
      <c r="F1476" s="1425" t="s">
        <v>1328</v>
      </c>
      <c r="G1476" s="1425" t="s">
        <v>1256</v>
      </c>
      <c r="H1476" s="1425" t="s">
        <v>1331</v>
      </c>
      <c r="I1476" s="1425"/>
      <c r="J1476" s="1425" t="s">
        <v>2915</v>
      </c>
    </row>
    <row r="1477" spans="1:10" ht="12.75">
      <c r="A1477" s="1425" t="s">
        <v>1360</v>
      </c>
      <c r="B1477" s="1425" t="s">
        <v>777</v>
      </c>
      <c r="C1477" s="1425" t="s">
        <v>390</v>
      </c>
      <c r="D1477" s="1425" t="s">
        <v>549</v>
      </c>
      <c r="E1477" s="1425" t="s">
        <v>390</v>
      </c>
      <c r="F1477" s="1425" t="s">
        <v>1328</v>
      </c>
      <c r="G1477" s="1425" t="s">
        <v>115</v>
      </c>
      <c r="H1477" s="1425" t="s">
        <v>1329</v>
      </c>
      <c r="I1477" s="1425"/>
      <c r="J1477" s="1425" t="s">
        <v>2915</v>
      </c>
    </row>
    <row r="1478" spans="1:10" ht="12.75">
      <c r="A1478" s="1425" t="s">
        <v>1360</v>
      </c>
      <c r="B1478" s="1425" t="s">
        <v>777</v>
      </c>
      <c r="C1478" s="1425" t="s">
        <v>390</v>
      </c>
      <c r="D1478" s="1425" t="s">
        <v>549</v>
      </c>
      <c r="E1478" s="1425" t="s">
        <v>390</v>
      </c>
      <c r="F1478" s="1425" t="s">
        <v>1328</v>
      </c>
      <c r="G1478" s="1425" t="s">
        <v>115</v>
      </c>
      <c r="H1478" s="1425" t="s">
        <v>1330</v>
      </c>
      <c r="I1478" s="1425"/>
      <c r="J1478" s="1425" t="s">
        <v>2915</v>
      </c>
    </row>
    <row r="1479" spans="1:10" ht="12.75">
      <c r="A1479" s="1425" t="s">
        <v>1360</v>
      </c>
      <c r="B1479" s="1425" t="s">
        <v>777</v>
      </c>
      <c r="C1479" s="1425" t="s">
        <v>390</v>
      </c>
      <c r="D1479" s="1425" t="s">
        <v>549</v>
      </c>
      <c r="E1479" s="1425" t="s">
        <v>390</v>
      </c>
      <c r="F1479" s="1425" t="s">
        <v>1328</v>
      </c>
      <c r="G1479" s="1425" t="s">
        <v>115</v>
      </c>
      <c r="H1479" s="1425" t="s">
        <v>1331</v>
      </c>
      <c r="I1479" s="1425"/>
      <c r="J1479" s="1425" t="s">
        <v>2915</v>
      </c>
    </row>
    <row r="1480" spans="1:10" ht="12.75">
      <c r="A1480" s="1425" t="s">
        <v>1360</v>
      </c>
      <c r="B1480" s="1425" t="s">
        <v>777</v>
      </c>
      <c r="C1480" s="1425" t="s">
        <v>390</v>
      </c>
      <c r="D1480" s="1425" t="s">
        <v>549</v>
      </c>
      <c r="E1480" s="1425" t="s">
        <v>390</v>
      </c>
      <c r="F1480" s="1425" t="s">
        <v>1328</v>
      </c>
      <c r="G1480" s="1425" t="s">
        <v>1238</v>
      </c>
      <c r="H1480" s="1425" t="s">
        <v>1329</v>
      </c>
      <c r="I1480" s="1425"/>
      <c r="J1480" s="1425" t="s">
        <v>2915</v>
      </c>
    </row>
    <row r="1481" spans="1:10" ht="12.75">
      <c r="A1481" s="1425" t="s">
        <v>1360</v>
      </c>
      <c r="B1481" s="1425" t="s">
        <v>777</v>
      </c>
      <c r="C1481" s="1425" t="s">
        <v>390</v>
      </c>
      <c r="D1481" s="1425" t="s">
        <v>549</v>
      </c>
      <c r="E1481" s="1425" t="s">
        <v>390</v>
      </c>
      <c r="F1481" s="1425" t="s">
        <v>1328</v>
      </c>
      <c r="G1481" s="1425" t="s">
        <v>1238</v>
      </c>
      <c r="H1481" s="1425" t="s">
        <v>1330</v>
      </c>
      <c r="I1481" s="1425"/>
      <c r="J1481" s="1425" t="s">
        <v>2915</v>
      </c>
    </row>
    <row r="1482" spans="1:10" ht="12.75">
      <c r="A1482" s="1425" t="s">
        <v>1360</v>
      </c>
      <c r="B1482" s="1425" t="s">
        <v>777</v>
      </c>
      <c r="C1482" s="1425" t="s">
        <v>390</v>
      </c>
      <c r="D1482" s="1425" t="s">
        <v>549</v>
      </c>
      <c r="E1482" s="1425" t="s">
        <v>390</v>
      </c>
      <c r="F1482" s="1425" t="s">
        <v>1328</v>
      </c>
      <c r="G1482" s="1425" t="s">
        <v>1238</v>
      </c>
      <c r="H1482" s="1425" t="s">
        <v>1331</v>
      </c>
      <c r="I1482" s="1425"/>
      <c r="J1482" s="1425" t="s">
        <v>2915</v>
      </c>
    </row>
    <row r="1483" spans="1:10" ht="12.75">
      <c r="A1483" s="1425" t="s">
        <v>1360</v>
      </c>
      <c r="B1483" s="1425" t="s">
        <v>777</v>
      </c>
      <c r="C1483" s="1425" t="s">
        <v>390</v>
      </c>
      <c r="D1483" s="1425" t="s">
        <v>549</v>
      </c>
      <c r="E1483" s="1425" t="s">
        <v>390</v>
      </c>
      <c r="F1483" s="1425" t="s">
        <v>1328</v>
      </c>
      <c r="G1483" s="1425" t="s">
        <v>116</v>
      </c>
      <c r="H1483" s="1425" t="s">
        <v>1329</v>
      </c>
      <c r="I1483" s="1425"/>
      <c r="J1483" s="1425" t="s">
        <v>2915</v>
      </c>
    </row>
    <row r="1484" spans="1:10" ht="12.75">
      <c r="A1484" s="1425" t="s">
        <v>1360</v>
      </c>
      <c r="B1484" s="1425" t="s">
        <v>777</v>
      </c>
      <c r="C1484" s="1425" t="s">
        <v>390</v>
      </c>
      <c r="D1484" s="1425" t="s">
        <v>549</v>
      </c>
      <c r="E1484" s="1425" t="s">
        <v>390</v>
      </c>
      <c r="F1484" s="1425" t="s">
        <v>1328</v>
      </c>
      <c r="G1484" s="1425" t="s">
        <v>116</v>
      </c>
      <c r="H1484" s="1425" t="s">
        <v>1330</v>
      </c>
      <c r="I1484" s="1425"/>
      <c r="J1484" s="1425" t="s">
        <v>2915</v>
      </c>
    </row>
    <row r="1485" spans="1:10" ht="12.75">
      <c r="A1485" s="1425" t="s">
        <v>1360</v>
      </c>
      <c r="B1485" s="1425" t="s">
        <v>777</v>
      </c>
      <c r="C1485" s="1425" t="s">
        <v>390</v>
      </c>
      <c r="D1485" s="1425" t="s">
        <v>549</v>
      </c>
      <c r="E1485" s="1425" t="s">
        <v>390</v>
      </c>
      <c r="F1485" s="1425" t="s">
        <v>1328</v>
      </c>
      <c r="G1485" s="1425" t="s">
        <v>116</v>
      </c>
      <c r="H1485" s="1425" t="s">
        <v>1331</v>
      </c>
      <c r="I1485" s="1425"/>
      <c r="J1485" s="1425" t="s">
        <v>2915</v>
      </c>
    </row>
    <row r="1486" spans="1:10" ht="12.75">
      <c r="A1486" s="1425" t="s">
        <v>1360</v>
      </c>
      <c r="B1486" s="1425" t="s">
        <v>777</v>
      </c>
      <c r="C1486" s="1425" t="s">
        <v>390</v>
      </c>
      <c r="D1486" s="1425" t="s">
        <v>549</v>
      </c>
      <c r="E1486" s="1425" t="s">
        <v>1419</v>
      </c>
      <c r="F1486" s="1425" t="s">
        <v>796</v>
      </c>
      <c r="G1486" s="1425" t="s">
        <v>114</v>
      </c>
      <c r="H1486" s="1425" t="s">
        <v>1263</v>
      </c>
      <c r="I1486" s="1425"/>
      <c r="J1486" s="1425" t="s">
        <v>2915</v>
      </c>
    </row>
    <row r="1487" spans="1:10" ht="12.75">
      <c r="A1487" s="1425" t="s">
        <v>1360</v>
      </c>
      <c r="B1487" s="1425" t="s">
        <v>777</v>
      </c>
      <c r="C1487" s="1425" t="s">
        <v>390</v>
      </c>
      <c r="D1487" s="1425" t="s">
        <v>549</v>
      </c>
      <c r="E1487" s="1425" t="s">
        <v>1419</v>
      </c>
      <c r="F1487" s="1425" t="s">
        <v>796</v>
      </c>
      <c r="G1487" s="1425" t="s">
        <v>114</v>
      </c>
      <c r="H1487" s="1425" t="s">
        <v>1264</v>
      </c>
      <c r="I1487" s="1425"/>
      <c r="J1487" s="1425" t="s">
        <v>2915</v>
      </c>
    </row>
    <row r="1488" spans="1:10" ht="12.75">
      <c r="A1488" s="1425" t="s">
        <v>1360</v>
      </c>
      <c r="B1488" s="1425" t="s">
        <v>777</v>
      </c>
      <c r="C1488" s="1425" t="s">
        <v>390</v>
      </c>
      <c r="D1488" s="1425" t="s">
        <v>549</v>
      </c>
      <c r="E1488" s="1425" t="s">
        <v>1419</v>
      </c>
      <c r="F1488" s="1425" t="s">
        <v>796</v>
      </c>
      <c r="G1488" s="1425" t="s">
        <v>114</v>
      </c>
      <c r="H1488" s="1425" t="s">
        <v>1265</v>
      </c>
      <c r="I1488" s="1425"/>
      <c r="J1488" s="1425" t="s">
        <v>2915</v>
      </c>
    </row>
    <row r="1489" spans="1:10" ht="12.75">
      <c r="A1489" s="1425" t="s">
        <v>1360</v>
      </c>
      <c r="B1489" s="1425" t="s">
        <v>777</v>
      </c>
      <c r="C1489" s="1425" t="s">
        <v>390</v>
      </c>
      <c r="D1489" s="1425" t="s">
        <v>549</v>
      </c>
      <c r="E1489" s="1425" t="s">
        <v>1419</v>
      </c>
      <c r="F1489" s="1425" t="s">
        <v>796</v>
      </c>
      <c r="G1489" s="1425" t="s">
        <v>114</v>
      </c>
      <c r="H1489" s="1425" t="s">
        <v>1266</v>
      </c>
      <c r="I1489" s="1425"/>
      <c r="J1489" s="1425" t="s">
        <v>2915</v>
      </c>
    </row>
    <row r="1490" spans="1:10" ht="12.75">
      <c r="A1490" s="1425" t="s">
        <v>1360</v>
      </c>
      <c r="B1490" s="1425" t="s">
        <v>777</v>
      </c>
      <c r="C1490" s="1425" t="s">
        <v>390</v>
      </c>
      <c r="D1490" s="1425" t="s">
        <v>549</v>
      </c>
      <c r="E1490" s="1425" t="s">
        <v>1419</v>
      </c>
      <c r="F1490" s="1425" t="s">
        <v>796</v>
      </c>
      <c r="G1490" s="1425" t="s">
        <v>114</v>
      </c>
      <c r="H1490" s="1425" t="s">
        <v>1267</v>
      </c>
      <c r="I1490" s="1425"/>
      <c r="J1490" s="1425" t="s">
        <v>2915</v>
      </c>
    </row>
    <row r="1491" spans="1:10" ht="12.75">
      <c r="A1491" s="1425" t="s">
        <v>1360</v>
      </c>
      <c r="B1491" s="1425" t="s">
        <v>777</v>
      </c>
      <c r="C1491" s="1425" t="s">
        <v>390</v>
      </c>
      <c r="D1491" s="1425" t="s">
        <v>549</v>
      </c>
      <c r="E1491" s="1425" t="s">
        <v>1419</v>
      </c>
      <c r="F1491" s="1425" t="s">
        <v>796</v>
      </c>
      <c r="G1491" s="1425" t="s">
        <v>115</v>
      </c>
      <c r="H1491" s="1425" t="s">
        <v>1263</v>
      </c>
      <c r="I1491" s="1425"/>
      <c r="J1491" s="1425" t="s">
        <v>2915</v>
      </c>
    </row>
    <row r="1492" spans="1:10" ht="12.75">
      <c r="A1492" s="1425" t="s">
        <v>1360</v>
      </c>
      <c r="B1492" s="1425" t="s">
        <v>777</v>
      </c>
      <c r="C1492" s="1425" t="s">
        <v>390</v>
      </c>
      <c r="D1492" s="1425" t="s">
        <v>549</v>
      </c>
      <c r="E1492" s="1425" t="s">
        <v>1419</v>
      </c>
      <c r="F1492" s="1425" t="s">
        <v>796</v>
      </c>
      <c r="G1492" s="1425" t="s">
        <v>115</v>
      </c>
      <c r="H1492" s="1425" t="s">
        <v>1264</v>
      </c>
      <c r="I1492" s="1425"/>
      <c r="J1492" s="1425" t="s">
        <v>2915</v>
      </c>
    </row>
    <row r="1493" spans="1:10" ht="12.75">
      <c r="A1493" s="1425" t="s">
        <v>1360</v>
      </c>
      <c r="B1493" s="1425" t="s">
        <v>777</v>
      </c>
      <c r="C1493" s="1425" t="s">
        <v>390</v>
      </c>
      <c r="D1493" s="1425" t="s">
        <v>549</v>
      </c>
      <c r="E1493" s="1425" t="s">
        <v>1419</v>
      </c>
      <c r="F1493" s="1425" t="s">
        <v>796</v>
      </c>
      <c r="G1493" s="1425" t="s">
        <v>115</v>
      </c>
      <c r="H1493" s="1425" t="s">
        <v>1265</v>
      </c>
      <c r="I1493" s="1425"/>
      <c r="J1493" s="1425" t="s">
        <v>2915</v>
      </c>
    </row>
    <row r="1494" spans="1:10" ht="12.75">
      <c r="A1494" s="1425" t="s">
        <v>1360</v>
      </c>
      <c r="B1494" s="1425" t="s">
        <v>777</v>
      </c>
      <c r="C1494" s="1425" t="s">
        <v>390</v>
      </c>
      <c r="D1494" s="1425" t="s">
        <v>549</v>
      </c>
      <c r="E1494" s="1425" t="s">
        <v>1419</v>
      </c>
      <c r="F1494" s="1425" t="s">
        <v>796</v>
      </c>
      <c r="G1494" s="1425" t="s">
        <v>115</v>
      </c>
      <c r="H1494" s="1425" t="s">
        <v>1266</v>
      </c>
      <c r="I1494" s="1425"/>
      <c r="J1494" s="1425" t="s">
        <v>2915</v>
      </c>
    </row>
    <row r="1495" spans="1:10" ht="12.75">
      <c r="A1495" s="1425" t="s">
        <v>1360</v>
      </c>
      <c r="B1495" s="1425" t="s">
        <v>777</v>
      </c>
      <c r="C1495" s="1425" t="s">
        <v>390</v>
      </c>
      <c r="D1495" s="1425" t="s">
        <v>549</v>
      </c>
      <c r="E1495" s="1425" t="s">
        <v>1419</v>
      </c>
      <c r="F1495" s="1425" t="s">
        <v>796</v>
      </c>
      <c r="G1495" s="1425" t="s">
        <v>115</v>
      </c>
      <c r="H1495" s="1425" t="s">
        <v>1267</v>
      </c>
      <c r="I1495" s="1425"/>
      <c r="J1495" s="1425" t="s">
        <v>2915</v>
      </c>
    </row>
    <row r="1496" spans="1:10" ht="12.75">
      <c r="A1496" s="1425" t="s">
        <v>1360</v>
      </c>
      <c r="B1496" s="1425" t="s">
        <v>777</v>
      </c>
      <c r="C1496" s="1425" t="s">
        <v>390</v>
      </c>
      <c r="D1496" s="1425" t="s">
        <v>549</v>
      </c>
      <c r="E1496" s="1425" t="s">
        <v>1419</v>
      </c>
      <c r="F1496" s="1425" t="s">
        <v>1328</v>
      </c>
      <c r="G1496" s="1425" t="s">
        <v>114</v>
      </c>
      <c r="H1496" s="1425" t="s">
        <v>1329</v>
      </c>
      <c r="I1496" s="1425"/>
      <c r="J1496" s="1425" t="s">
        <v>2915</v>
      </c>
    </row>
    <row r="1497" spans="1:10" ht="12.75">
      <c r="A1497" s="1425" t="s">
        <v>1360</v>
      </c>
      <c r="B1497" s="1425" t="s">
        <v>777</v>
      </c>
      <c r="C1497" s="1425" t="s">
        <v>390</v>
      </c>
      <c r="D1497" s="1425" t="s">
        <v>549</v>
      </c>
      <c r="E1497" s="1425" t="s">
        <v>1419</v>
      </c>
      <c r="F1497" s="1425" t="s">
        <v>1328</v>
      </c>
      <c r="G1497" s="1425" t="s">
        <v>114</v>
      </c>
      <c r="H1497" s="1425" t="s">
        <v>1330</v>
      </c>
      <c r="I1497" s="1425"/>
      <c r="J1497" s="1425" t="s">
        <v>2915</v>
      </c>
    </row>
    <row r="1498" spans="1:10" ht="12.75">
      <c r="A1498" s="1425" t="s">
        <v>1360</v>
      </c>
      <c r="B1498" s="1425" t="s">
        <v>777</v>
      </c>
      <c r="C1498" s="1425" t="s">
        <v>390</v>
      </c>
      <c r="D1498" s="1425" t="s">
        <v>549</v>
      </c>
      <c r="E1498" s="1425" t="s">
        <v>1419</v>
      </c>
      <c r="F1498" s="1425" t="s">
        <v>1328</v>
      </c>
      <c r="G1498" s="1425" t="s">
        <v>114</v>
      </c>
      <c r="H1498" s="1425" t="s">
        <v>1331</v>
      </c>
      <c r="I1498" s="1425"/>
      <c r="J1498" s="1425" t="s">
        <v>2915</v>
      </c>
    </row>
    <row r="1499" spans="1:10" ht="12.75">
      <c r="A1499" s="1425" t="s">
        <v>1360</v>
      </c>
      <c r="B1499" s="1425" t="s">
        <v>777</v>
      </c>
      <c r="C1499" s="1425" t="s">
        <v>390</v>
      </c>
      <c r="D1499" s="1425" t="s">
        <v>549</v>
      </c>
      <c r="E1499" s="1425" t="s">
        <v>1419</v>
      </c>
      <c r="F1499" s="1425" t="s">
        <v>1328</v>
      </c>
      <c r="G1499" s="1425" t="s">
        <v>115</v>
      </c>
      <c r="H1499" s="1425" t="s">
        <v>1329</v>
      </c>
      <c r="I1499" s="1425"/>
      <c r="J1499" s="1425" t="s">
        <v>2915</v>
      </c>
    </row>
    <row r="1500" spans="1:10" ht="12.75">
      <c r="A1500" s="1425" t="s">
        <v>1360</v>
      </c>
      <c r="B1500" s="1425" t="s">
        <v>777</v>
      </c>
      <c r="C1500" s="1425" t="s">
        <v>390</v>
      </c>
      <c r="D1500" s="1425" t="s">
        <v>549</v>
      </c>
      <c r="E1500" s="1425" t="s">
        <v>1419</v>
      </c>
      <c r="F1500" s="1425" t="s">
        <v>1328</v>
      </c>
      <c r="G1500" s="1425" t="s">
        <v>115</v>
      </c>
      <c r="H1500" s="1425" t="s">
        <v>1330</v>
      </c>
      <c r="I1500" s="1425"/>
      <c r="J1500" s="1425" t="s">
        <v>2915</v>
      </c>
    </row>
    <row r="1501" spans="1:10" ht="12.75">
      <c r="A1501" s="1425" t="s">
        <v>1360</v>
      </c>
      <c r="B1501" s="1425" t="s">
        <v>777</v>
      </c>
      <c r="C1501" s="1425" t="s">
        <v>390</v>
      </c>
      <c r="D1501" s="1425" t="s">
        <v>549</v>
      </c>
      <c r="E1501" s="1425" t="s">
        <v>1419</v>
      </c>
      <c r="F1501" s="1425" t="s">
        <v>1328</v>
      </c>
      <c r="G1501" s="1425" t="s">
        <v>115</v>
      </c>
      <c r="H1501" s="1425" t="s">
        <v>1331</v>
      </c>
      <c r="I1501" s="1425"/>
      <c r="J1501" s="1425" t="s">
        <v>2915</v>
      </c>
    </row>
    <row r="1502" spans="1:10" ht="12.75">
      <c r="A1502" s="1425" t="s">
        <v>1360</v>
      </c>
      <c r="B1502" s="1425" t="s">
        <v>777</v>
      </c>
      <c r="C1502" s="1425" t="s">
        <v>390</v>
      </c>
      <c r="D1502" s="1425" t="s">
        <v>549</v>
      </c>
      <c r="E1502" s="1425" t="s">
        <v>1427</v>
      </c>
      <c r="F1502" s="1425" t="s">
        <v>796</v>
      </c>
      <c r="G1502" s="1425" t="s">
        <v>114</v>
      </c>
      <c r="H1502" s="1425" t="s">
        <v>1263</v>
      </c>
      <c r="I1502" s="1425"/>
      <c r="J1502" s="1425" t="s">
        <v>2915</v>
      </c>
    </row>
    <row r="1503" spans="1:10" ht="12.75">
      <c r="A1503" s="1425" t="s">
        <v>1360</v>
      </c>
      <c r="B1503" s="1425" t="s">
        <v>777</v>
      </c>
      <c r="C1503" s="1425" t="s">
        <v>390</v>
      </c>
      <c r="D1503" s="1425" t="s">
        <v>549</v>
      </c>
      <c r="E1503" s="1425" t="s">
        <v>1427</v>
      </c>
      <c r="F1503" s="1425" t="s">
        <v>796</v>
      </c>
      <c r="G1503" s="1425" t="s">
        <v>114</v>
      </c>
      <c r="H1503" s="1425" t="s">
        <v>1264</v>
      </c>
      <c r="I1503" s="1425"/>
      <c r="J1503" s="1425" t="s">
        <v>2915</v>
      </c>
    </row>
    <row r="1504" spans="1:10" ht="12.75">
      <c r="A1504" s="1425" t="s">
        <v>1360</v>
      </c>
      <c r="B1504" s="1425" t="s">
        <v>777</v>
      </c>
      <c r="C1504" s="1425" t="s">
        <v>390</v>
      </c>
      <c r="D1504" s="1425" t="s">
        <v>549</v>
      </c>
      <c r="E1504" s="1425" t="s">
        <v>1427</v>
      </c>
      <c r="F1504" s="1425" t="s">
        <v>796</v>
      </c>
      <c r="G1504" s="1425" t="s">
        <v>114</v>
      </c>
      <c r="H1504" s="1425" t="s">
        <v>1265</v>
      </c>
      <c r="I1504" s="1425"/>
      <c r="J1504" s="1425" t="s">
        <v>2915</v>
      </c>
    </row>
    <row r="1505" spans="1:10" ht="12.75">
      <c r="A1505" s="1425" t="s">
        <v>1360</v>
      </c>
      <c r="B1505" s="1425" t="s">
        <v>777</v>
      </c>
      <c r="C1505" s="1425" t="s">
        <v>390</v>
      </c>
      <c r="D1505" s="1425" t="s">
        <v>549</v>
      </c>
      <c r="E1505" s="1425" t="s">
        <v>1427</v>
      </c>
      <c r="F1505" s="1425" t="s">
        <v>796</v>
      </c>
      <c r="G1505" s="1425" t="s">
        <v>114</v>
      </c>
      <c r="H1505" s="1425" t="s">
        <v>1266</v>
      </c>
      <c r="I1505" s="1425"/>
      <c r="J1505" s="1425" t="s">
        <v>2915</v>
      </c>
    </row>
    <row r="1506" spans="1:10" ht="12.75">
      <c r="A1506" s="1425" t="s">
        <v>1360</v>
      </c>
      <c r="B1506" s="1425" t="s">
        <v>777</v>
      </c>
      <c r="C1506" s="1425" t="s">
        <v>390</v>
      </c>
      <c r="D1506" s="1425" t="s">
        <v>549</v>
      </c>
      <c r="E1506" s="1425" t="s">
        <v>1427</v>
      </c>
      <c r="F1506" s="1425" t="s">
        <v>796</v>
      </c>
      <c r="G1506" s="1425" t="s">
        <v>114</v>
      </c>
      <c r="H1506" s="1425" t="s">
        <v>1267</v>
      </c>
      <c r="I1506" s="1425"/>
      <c r="J1506" s="1425" t="s">
        <v>2915</v>
      </c>
    </row>
    <row r="1507" spans="1:10" ht="12.75">
      <c r="A1507" s="1425" t="s">
        <v>1360</v>
      </c>
      <c r="B1507" s="1425" t="s">
        <v>777</v>
      </c>
      <c r="C1507" s="1425" t="s">
        <v>390</v>
      </c>
      <c r="D1507" s="1425" t="s">
        <v>549</v>
      </c>
      <c r="E1507" s="1425" t="s">
        <v>1427</v>
      </c>
      <c r="F1507" s="1425" t="s">
        <v>796</v>
      </c>
      <c r="G1507" s="1425" t="s">
        <v>115</v>
      </c>
      <c r="H1507" s="1425" t="s">
        <v>1263</v>
      </c>
      <c r="I1507" s="1425"/>
      <c r="J1507" s="1425" t="s">
        <v>2915</v>
      </c>
    </row>
    <row r="1508" spans="1:10" ht="12.75">
      <c r="A1508" s="1425" t="s">
        <v>1360</v>
      </c>
      <c r="B1508" s="1425" t="s">
        <v>777</v>
      </c>
      <c r="C1508" s="1425" t="s">
        <v>390</v>
      </c>
      <c r="D1508" s="1425" t="s">
        <v>549</v>
      </c>
      <c r="E1508" s="1425" t="s">
        <v>1427</v>
      </c>
      <c r="F1508" s="1425" t="s">
        <v>796</v>
      </c>
      <c r="G1508" s="1425" t="s">
        <v>115</v>
      </c>
      <c r="H1508" s="1425" t="s">
        <v>1264</v>
      </c>
      <c r="I1508" s="1425"/>
      <c r="J1508" s="1425" t="s">
        <v>2915</v>
      </c>
    </row>
    <row r="1509" spans="1:10" ht="12.75">
      <c r="A1509" s="1425" t="s">
        <v>1360</v>
      </c>
      <c r="B1509" s="1425" t="s">
        <v>777</v>
      </c>
      <c r="C1509" s="1425" t="s">
        <v>390</v>
      </c>
      <c r="D1509" s="1425" t="s">
        <v>549</v>
      </c>
      <c r="E1509" s="1425" t="s">
        <v>1427</v>
      </c>
      <c r="F1509" s="1425" t="s">
        <v>796</v>
      </c>
      <c r="G1509" s="1425" t="s">
        <v>115</v>
      </c>
      <c r="H1509" s="1425" t="s">
        <v>1265</v>
      </c>
      <c r="I1509" s="1425"/>
      <c r="J1509" s="1425" t="s">
        <v>2915</v>
      </c>
    </row>
    <row r="1510" spans="1:10" ht="12.75">
      <c r="A1510" s="1425" t="s">
        <v>1360</v>
      </c>
      <c r="B1510" s="1425" t="s">
        <v>777</v>
      </c>
      <c r="C1510" s="1425" t="s">
        <v>390</v>
      </c>
      <c r="D1510" s="1425" t="s">
        <v>549</v>
      </c>
      <c r="E1510" s="1425" t="s">
        <v>1427</v>
      </c>
      <c r="F1510" s="1425" t="s">
        <v>796</v>
      </c>
      <c r="G1510" s="1425" t="s">
        <v>115</v>
      </c>
      <c r="H1510" s="1425" t="s">
        <v>1266</v>
      </c>
      <c r="I1510" s="1425"/>
      <c r="J1510" s="1425" t="s">
        <v>2915</v>
      </c>
    </row>
    <row r="1511" spans="1:10" ht="12.75">
      <c r="A1511" s="1425" t="s">
        <v>1360</v>
      </c>
      <c r="B1511" s="1425" t="s">
        <v>777</v>
      </c>
      <c r="C1511" s="1425" t="s">
        <v>390</v>
      </c>
      <c r="D1511" s="1425" t="s">
        <v>549</v>
      </c>
      <c r="E1511" s="1425" t="s">
        <v>1427</v>
      </c>
      <c r="F1511" s="1425" t="s">
        <v>796</v>
      </c>
      <c r="G1511" s="1425" t="s">
        <v>115</v>
      </c>
      <c r="H1511" s="1425" t="s">
        <v>1267</v>
      </c>
      <c r="I1511" s="1425"/>
      <c r="J1511" s="1425" t="s">
        <v>2915</v>
      </c>
    </row>
    <row r="1512" spans="1:10" ht="12.75">
      <c r="A1512" s="1425" t="s">
        <v>1360</v>
      </c>
      <c r="B1512" s="1425" t="s">
        <v>777</v>
      </c>
      <c r="C1512" s="1425" t="s">
        <v>390</v>
      </c>
      <c r="D1512" s="1425" t="s">
        <v>549</v>
      </c>
      <c r="E1512" s="1425" t="s">
        <v>1427</v>
      </c>
      <c r="F1512" s="1425" t="s">
        <v>1328</v>
      </c>
      <c r="G1512" s="1425" t="s">
        <v>114</v>
      </c>
      <c r="H1512" s="1425" t="s">
        <v>1329</v>
      </c>
      <c r="I1512" s="1425"/>
      <c r="J1512" s="1425" t="s">
        <v>2915</v>
      </c>
    </row>
    <row r="1513" spans="1:10" ht="12.75">
      <c r="A1513" s="1425" t="s">
        <v>1360</v>
      </c>
      <c r="B1513" s="1425" t="s">
        <v>777</v>
      </c>
      <c r="C1513" s="1425" t="s">
        <v>390</v>
      </c>
      <c r="D1513" s="1425" t="s">
        <v>549</v>
      </c>
      <c r="E1513" s="1425" t="s">
        <v>1427</v>
      </c>
      <c r="F1513" s="1425" t="s">
        <v>1328</v>
      </c>
      <c r="G1513" s="1425" t="s">
        <v>114</v>
      </c>
      <c r="H1513" s="1425" t="s">
        <v>1330</v>
      </c>
      <c r="I1513" s="1425"/>
      <c r="J1513" s="1425" t="s">
        <v>2915</v>
      </c>
    </row>
    <row r="1514" spans="1:10" ht="12.75">
      <c r="A1514" s="1425" t="s">
        <v>1360</v>
      </c>
      <c r="B1514" s="1425" t="s">
        <v>777</v>
      </c>
      <c r="C1514" s="1425" t="s">
        <v>390</v>
      </c>
      <c r="D1514" s="1425" t="s">
        <v>549</v>
      </c>
      <c r="E1514" s="1425" t="s">
        <v>1427</v>
      </c>
      <c r="F1514" s="1425" t="s">
        <v>1328</v>
      </c>
      <c r="G1514" s="1425" t="s">
        <v>114</v>
      </c>
      <c r="H1514" s="1425" t="s">
        <v>1331</v>
      </c>
      <c r="I1514" s="1425"/>
      <c r="J1514" s="1425" t="s">
        <v>2915</v>
      </c>
    </row>
    <row r="1515" spans="1:10" ht="12.75">
      <c r="A1515" s="1425" t="s">
        <v>1360</v>
      </c>
      <c r="B1515" s="1425" t="s">
        <v>777</v>
      </c>
      <c r="C1515" s="1425" t="s">
        <v>390</v>
      </c>
      <c r="D1515" s="1425" t="s">
        <v>549</v>
      </c>
      <c r="E1515" s="1425" t="s">
        <v>1427</v>
      </c>
      <c r="F1515" s="1425" t="s">
        <v>1328</v>
      </c>
      <c r="G1515" s="1425" t="s">
        <v>115</v>
      </c>
      <c r="H1515" s="1425" t="s">
        <v>1329</v>
      </c>
      <c r="I1515" s="1425"/>
      <c r="J1515" s="1425" t="s">
        <v>2915</v>
      </c>
    </row>
    <row r="1516" spans="1:10" ht="12.75">
      <c r="A1516" s="1425" t="s">
        <v>1360</v>
      </c>
      <c r="B1516" s="1425" t="s">
        <v>777</v>
      </c>
      <c r="C1516" s="1425" t="s">
        <v>390</v>
      </c>
      <c r="D1516" s="1425" t="s">
        <v>549</v>
      </c>
      <c r="E1516" s="1425" t="s">
        <v>1427</v>
      </c>
      <c r="F1516" s="1425" t="s">
        <v>1328</v>
      </c>
      <c r="G1516" s="1425" t="s">
        <v>115</v>
      </c>
      <c r="H1516" s="1425" t="s">
        <v>1330</v>
      </c>
      <c r="I1516" s="1425"/>
      <c r="J1516" s="1425" t="s">
        <v>2915</v>
      </c>
    </row>
    <row r="1517" spans="1:10" ht="12.75">
      <c r="A1517" s="1425" t="s">
        <v>1360</v>
      </c>
      <c r="B1517" s="1425" t="s">
        <v>777</v>
      </c>
      <c r="C1517" s="1425" t="s">
        <v>390</v>
      </c>
      <c r="D1517" s="1425" t="s">
        <v>549</v>
      </c>
      <c r="E1517" s="1425" t="s">
        <v>1427</v>
      </c>
      <c r="F1517" s="1425" t="s">
        <v>1328</v>
      </c>
      <c r="G1517" s="1425" t="s">
        <v>115</v>
      </c>
      <c r="H1517" s="1425" t="s">
        <v>1331</v>
      </c>
      <c r="I1517" s="1425"/>
      <c r="J1517" s="1425" t="s">
        <v>2915</v>
      </c>
    </row>
    <row r="1518" spans="1:10" ht="12.75">
      <c r="A1518" s="1425" t="s">
        <v>1360</v>
      </c>
      <c r="B1518" s="1425" t="s">
        <v>1340</v>
      </c>
      <c r="C1518" s="1425" t="s">
        <v>390</v>
      </c>
      <c r="D1518" s="1425" t="s">
        <v>809</v>
      </c>
      <c r="E1518" s="1425" t="s">
        <v>1428</v>
      </c>
      <c r="F1518" s="1425" t="s">
        <v>796</v>
      </c>
      <c r="G1518" s="1425" t="s">
        <v>115</v>
      </c>
      <c r="H1518" s="1425" t="s">
        <v>1263</v>
      </c>
      <c r="I1518" s="1425"/>
      <c r="J1518" s="1425" t="s">
        <v>2915</v>
      </c>
    </row>
    <row r="1519" spans="1:10" ht="12.75">
      <c r="A1519" s="1425" t="s">
        <v>1360</v>
      </c>
      <c r="B1519" s="1425" t="s">
        <v>1340</v>
      </c>
      <c r="C1519" s="1425" t="s">
        <v>390</v>
      </c>
      <c r="D1519" s="1425" t="s">
        <v>809</v>
      </c>
      <c r="E1519" s="1425" t="s">
        <v>1428</v>
      </c>
      <c r="F1519" s="1425" t="s">
        <v>796</v>
      </c>
      <c r="G1519" s="1425" t="s">
        <v>115</v>
      </c>
      <c r="H1519" s="1425" t="s">
        <v>1264</v>
      </c>
      <c r="I1519" s="1425"/>
      <c r="J1519" s="1425" t="s">
        <v>2915</v>
      </c>
    </row>
    <row r="1520" spans="1:10" ht="12.75">
      <c r="A1520" s="1425" t="s">
        <v>1360</v>
      </c>
      <c r="B1520" s="1425" t="s">
        <v>1340</v>
      </c>
      <c r="C1520" s="1425" t="s">
        <v>390</v>
      </c>
      <c r="D1520" s="1425" t="s">
        <v>809</v>
      </c>
      <c r="E1520" s="1425" t="s">
        <v>1428</v>
      </c>
      <c r="F1520" s="1425" t="s">
        <v>796</v>
      </c>
      <c r="G1520" s="1425" t="s">
        <v>115</v>
      </c>
      <c r="H1520" s="1425" t="s">
        <v>1265</v>
      </c>
      <c r="I1520" s="1425"/>
      <c r="J1520" s="1425" t="s">
        <v>2915</v>
      </c>
    </row>
    <row r="1521" spans="1:10" ht="12.75">
      <c r="A1521" s="1425" t="s">
        <v>1360</v>
      </c>
      <c r="B1521" s="1425" t="s">
        <v>1340</v>
      </c>
      <c r="C1521" s="1425" t="s">
        <v>390</v>
      </c>
      <c r="D1521" s="1425" t="s">
        <v>809</v>
      </c>
      <c r="E1521" s="1425" t="s">
        <v>1428</v>
      </c>
      <c r="F1521" s="1425" t="s">
        <v>796</v>
      </c>
      <c r="G1521" s="1425" t="s">
        <v>115</v>
      </c>
      <c r="H1521" s="1425" t="s">
        <v>1266</v>
      </c>
      <c r="I1521" s="1425"/>
      <c r="J1521" s="1425" t="s">
        <v>2915</v>
      </c>
    </row>
    <row r="1522" spans="1:10" ht="12.75">
      <c r="A1522" s="1425" t="s">
        <v>1360</v>
      </c>
      <c r="B1522" s="1425" t="s">
        <v>1340</v>
      </c>
      <c r="C1522" s="1425" t="s">
        <v>390</v>
      </c>
      <c r="D1522" s="1425" t="s">
        <v>809</v>
      </c>
      <c r="E1522" s="1425" t="s">
        <v>1428</v>
      </c>
      <c r="F1522" s="1425" t="s">
        <v>796</v>
      </c>
      <c r="G1522" s="1425" t="s">
        <v>115</v>
      </c>
      <c r="H1522" s="1425" t="s">
        <v>1267</v>
      </c>
      <c r="I1522" s="1425"/>
      <c r="J1522" s="1425" t="s">
        <v>2915</v>
      </c>
    </row>
    <row r="1523" spans="1:10" ht="12.75">
      <c r="A1523" s="1425" t="s">
        <v>1360</v>
      </c>
      <c r="B1523" s="1425" t="s">
        <v>1340</v>
      </c>
      <c r="C1523" s="1425" t="s">
        <v>390</v>
      </c>
      <c r="D1523" s="1425" t="s">
        <v>809</v>
      </c>
      <c r="E1523" s="1425" t="s">
        <v>1428</v>
      </c>
      <c r="F1523" s="1425" t="s">
        <v>1328</v>
      </c>
      <c r="G1523" s="1425" t="s">
        <v>115</v>
      </c>
      <c r="H1523" s="1425" t="s">
        <v>1329</v>
      </c>
      <c r="I1523" s="1425"/>
      <c r="J1523" s="1425" t="s">
        <v>2915</v>
      </c>
    </row>
    <row r="1524" spans="1:10" ht="12.75">
      <c r="A1524" s="1425" t="s">
        <v>1360</v>
      </c>
      <c r="B1524" s="1425" t="s">
        <v>1340</v>
      </c>
      <c r="C1524" s="1425" t="s">
        <v>390</v>
      </c>
      <c r="D1524" s="1425" t="s">
        <v>809</v>
      </c>
      <c r="E1524" s="1425" t="s">
        <v>1428</v>
      </c>
      <c r="F1524" s="1425" t="s">
        <v>1328</v>
      </c>
      <c r="G1524" s="1425" t="s">
        <v>115</v>
      </c>
      <c r="H1524" s="1425" t="s">
        <v>1330</v>
      </c>
      <c r="I1524" s="1425"/>
      <c r="J1524" s="1425" t="s">
        <v>2915</v>
      </c>
    </row>
    <row r="1525" spans="1:10" ht="12.75">
      <c r="A1525" s="1425" t="s">
        <v>1360</v>
      </c>
      <c r="B1525" s="1425" t="s">
        <v>1340</v>
      </c>
      <c r="C1525" s="1425" t="s">
        <v>390</v>
      </c>
      <c r="D1525" s="1425" t="s">
        <v>809</v>
      </c>
      <c r="E1525" s="1425" t="s">
        <v>1428</v>
      </c>
      <c r="F1525" s="1425" t="s">
        <v>1328</v>
      </c>
      <c r="G1525" s="1425" t="s">
        <v>115</v>
      </c>
      <c r="H1525" s="1425" t="s">
        <v>1331</v>
      </c>
      <c r="I1525" s="1425"/>
      <c r="J1525" s="1425" t="s">
        <v>2915</v>
      </c>
    </row>
    <row r="1526" spans="1:10" ht="12.75">
      <c r="A1526" s="1425" t="s">
        <v>1360</v>
      </c>
      <c r="B1526" s="1425" t="s">
        <v>1341</v>
      </c>
      <c r="C1526" s="1425" t="s">
        <v>390</v>
      </c>
      <c r="D1526" s="1425" t="s">
        <v>809</v>
      </c>
      <c r="E1526" s="1425" t="s">
        <v>2933</v>
      </c>
      <c r="F1526" s="1425" t="s">
        <v>796</v>
      </c>
      <c r="G1526" s="1425" t="s">
        <v>115</v>
      </c>
      <c r="H1526" s="1425" t="s">
        <v>1263</v>
      </c>
      <c r="I1526" s="1425"/>
      <c r="J1526" s="1425" t="s">
        <v>2915</v>
      </c>
    </row>
    <row r="1527" spans="1:10" ht="12.75">
      <c r="A1527" s="1425" t="s">
        <v>1360</v>
      </c>
      <c r="B1527" s="1425" t="s">
        <v>1341</v>
      </c>
      <c r="C1527" s="1425" t="s">
        <v>390</v>
      </c>
      <c r="D1527" s="1425" t="s">
        <v>809</v>
      </c>
      <c r="E1527" s="1425" t="s">
        <v>2933</v>
      </c>
      <c r="F1527" s="1425" t="s">
        <v>796</v>
      </c>
      <c r="G1527" s="1425" t="s">
        <v>115</v>
      </c>
      <c r="H1527" s="1425" t="s">
        <v>1264</v>
      </c>
      <c r="I1527" s="1425"/>
      <c r="J1527" s="1425" t="s">
        <v>2915</v>
      </c>
    </row>
    <row r="1528" spans="1:10" ht="12.75">
      <c r="A1528" s="1425" t="s">
        <v>1360</v>
      </c>
      <c r="B1528" s="1425" t="s">
        <v>1341</v>
      </c>
      <c r="C1528" s="1425" t="s">
        <v>390</v>
      </c>
      <c r="D1528" s="1425" t="s">
        <v>809</v>
      </c>
      <c r="E1528" s="1425" t="s">
        <v>2933</v>
      </c>
      <c r="F1528" s="1425" t="s">
        <v>796</v>
      </c>
      <c r="G1528" s="1425" t="s">
        <v>115</v>
      </c>
      <c r="H1528" s="1425" t="s">
        <v>1265</v>
      </c>
      <c r="I1528" s="1425"/>
      <c r="J1528" s="1425" t="s">
        <v>2915</v>
      </c>
    </row>
    <row r="1529" spans="1:10" ht="12.75">
      <c r="A1529" s="1425" t="s">
        <v>1360</v>
      </c>
      <c r="B1529" s="1425" t="s">
        <v>1341</v>
      </c>
      <c r="C1529" s="1425" t="s">
        <v>390</v>
      </c>
      <c r="D1529" s="1425" t="s">
        <v>809</v>
      </c>
      <c r="E1529" s="1425" t="s">
        <v>2933</v>
      </c>
      <c r="F1529" s="1425" t="s">
        <v>796</v>
      </c>
      <c r="G1529" s="1425" t="s">
        <v>115</v>
      </c>
      <c r="H1529" s="1425" t="s">
        <v>1267</v>
      </c>
      <c r="I1529" s="1425"/>
      <c r="J1529" s="1425" t="s">
        <v>2915</v>
      </c>
    </row>
    <row r="1530" spans="1:10" ht="12.75">
      <c r="A1530" s="1425" t="s">
        <v>1360</v>
      </c>
      <c r="B1530" s="1425" t="s">
        <v>1341</v>
      </c>
      <c r="C1530" s="1425" t="s">
        <v>390</v>
      </c>
      <c r="D1530" s="1425" t="s">
        <v>809</v>
      </c>
      <c r="E1530" s="1425" t="s">
        <v>2933</v>
      </c>
      <c r="F1530" s="1425" t="s">
        <v>1328</v>
      </c>
      <c r="G1530" s="1425" t="s">
        <v>115</v>
      </c>
      <c r="H1530" s="1425" t="s">
        <v>1331</v>
      </c>
      <c r="I1530" s="1425"/>
      <c r="J1530" s="1425" t="s">
        <v>2915</v>
      </c>
    </row>
    <row r="1531" spans="1:10" ht="12.75">
      <c r="A1531" s="1425" t="s">
        <v>1360</v>
      </c>
      <c r="B1531" s="1425" t="s">
        <v>480</v>
      </c>
      <c r="C1531" s="1425" t="s">
        <v>390</v>
      </c>
      <c r="D1531" s="1425" t="s">
        <v>549</v>
      </c>
      <c r="E1531" s="1425" t="s">
        <v>1435</v>
      </c>
      <c r="F1531" s="1425" t="s">
        <v>796</v>
      </c>
      <c r="G1531" s="1425" t="s">
        <v>116</v>
      </c>
      <c r="H1531" s="1425" t="s">
        <v>1263</v>
      </c>
      <c r="I1531" s="1425"/>
      <c r="J1531" s="1425" t="s">
        <v>2915</v>
      </c>
    </row>
    <row r="1532" spans="1:10" ht="12.75">
      <c r="A1532" s="1425" t="s">
        <v>1360</v>
      </c>
      <c r="B1532" s="1425" t="s">
        <v>480</v>
      </c>
      <c r="C1532" s="1425" t="s">
        <v>390</v>
      </c>
      <c r="D1532" s="1425" t="s">
        <v>549</v>
      </c>
      <c r="E1532" s="1425" t="s">
        <v>1435</v>
      </c>
      <c r="F1532" s="1425" t="s">
        <v>796</v>
      </c>
      <c r="G1532" s="1425" t="s">
        <v>116</v>
      </c>
      <c r="H1532" s="1425" t="s">
        <v>1264</v>
      </c>
      <c r="I1532" s="1425"/>
      <c r="J1532" s="1425" t="s">
        <v>2915</v>
      </c>
    </row>
    <row r="1533" spans="1:10" ht="12.75">
      <c r="A1533" s="1425" t="s">
        <v>1360</v>
      </c>
      <c r="B1533" s="1425" t="s">
        <v>480</v>
      </c>
      <c r="C1533" s="1425" t="s">
        <v>390</v>
      </c>
      <c r="D1533" s="1425" t="s">
        <v>549</v>
      </c>
      <c r="E1533" s="1425" t="s">
        <v>1435</v>
      </c>
      <c r="F1533" s="1425" t="s">
        <v>796</v>
      </c>
      <c r="G1533" s="1425" t="s">
        <v>116</v>
      </c>
      <c r="H1533" s="1425" t="s">
        <v>1265</v>
      </c>
      <c r="I1533" s="1425"/>
      <c r="J1533" s="1425" t="s">
        <v>2915</v>
      </c>
    </row>
    <row r="1534" spans="1:10" ht="12.75">
      <c r="A1534" s="1425" t="s">
        <v>1360</v>
      </c>
      <c r="B1534" s="1425" t="s">
        <v>480</v>
      </c>
      <c r="C1534" s="1425" t="s">
        <v>390</v>
      </c>
      <c r="D1534" s="1425" t="s">
        <v>549</v>
      </c>
      <c r="E1534" s="1425" t="s">
        <v>1435</v>
      </c>
      <c r="F1534" s="1425" t="s">
        <v>796</v>
      </c>
      <c r="G1534" s="1425" t="s">
        <v>116</v>
      </c>
      <c r="H1534" s="1425" t="s">
        <v>1266</v>
      </c>
      <c r="I1534" s="1425"/>
      <c r="J1534" s="1425" t="s">
        <v>2915</v>
      </c>
    </row>
    <row r="1535" spans="1:10" ht="12.75">
      <c r="A1535" s="1425" t="s">
        <v>1360</v>
      </c>
      <c r="B1535" s="1425" t="s">
        <v>480</v>
      </c>
      <c r="C1535" s="1425" t="s">
        <v>390</v>
      </c>
      <c r="D1535" s="1425" t="s">
        <v>549</v>
      </c>
      <c r="E1535" s="1425" t="s">
        <v>1435</v>
      </c>
      <c r="F1535" s="1425" t="s">
        <v>796</v>
      </c>
      <c r="G1535" s="1425" t="s">
        <v>116</v>
      </c>
      <c r="H1535" s="1425" t="s">
        <v>1267</v>
      </c>
      <c r="I1535" s="1425"/>
      <c r="J1535" s="1425" t="s">
        <v>2915</v>
      </c>
    </row>
    <row r="1536" spans="1:10" ht="12.75">
      <c r="A1536" s="1425" t="s">
        <v>1360</v>
      </c>
      <c r="B1536" s="1425" t="s">
        <v>480</v>
      </c>
      <c r="C1536" s="1425" t="s">
        <v>390</v>
      </c>
      <c r="D1536" s="1425" t="s">
        <v>549</v>
      </c>
      <c r="E1536" s="1425" t="s">
        <v>1435</v>
      </c>
      <c r="F1536" s="1425" t="s">
        <v>1328</v>
      </c>
      <c r="G1536" s="1425" t="s">
        <v>116</v>
      </c>
      <c r="H1536" s="1425" t="s">
        <v>1329</v>
      </c>
      <c r="I1536" s="1425"/>
      <c r="J1536" s="1425" t="s">
        <v>2915</v>
      </c>
    </row>
    <row r="1537" spans="1:10" ht="12.75">
      <c r="A1537" s="1425" t="s">
        <v>1360</v>
      </c>
      <c r="B1537" s="1425" t="s">
        <v>480</v>
      </c>
      <c r="C1537" s="1425" t="s">
        <v>390</v>
      </c>
      <c r="D1537" s="1425" t="s">
        <v>549</v>
      </c>
      <c r="E1537" s="1425" t="s">
        <v>1435</v>
      </c>
      <c r="F1537" s="1425" t="s">
        <v>1328</v>
      </c>
      <c r="G1537" s="1425" t="s">
        <v>116</v>
      </c>
      <c r="H1537" s="1425" t="s">
        <v>1330</v>
      </c>
      <c r="I1537" s="1425"/>
      <c r="J1537" s="1425" t="s">
        <v>2915</v>
      </c>
    </row>
    <row r="1538" spans="1:10" ht="12.75">
      <c r="A1538" s="1425" t="s">
        <v>1360</v>
      </c>
      <c r="B1538" s="1425" t="s">
        <v>480</v>
      </c>
      <c r="C1538" s="1425" t="s">
        <v>390</v>
      </c>
      <c r="D1538" s="1425" t="s">
        <v>549</v>
      </c>
      <c r="E1538" s="1425" t="s">
        <v>1435</v>
      </c>
      <c r="F1538" s="1425" t="s">
        <v>1328</v>
      </c>
      <c r="G1538" s="1425" t="s">
        <v>116</v>
      </c>
      <c r="H1538" s="1425" t="s">
        <v>1331</v>
      </c>
      <c r="I1538" s="1425"/>
      <c r="J1538" s="1425" t="s">
        <v>2915</v>
      </c>
    </row>
    <row r="1539" spans="1:10" ht="12.75">
      <c r="A1539" s="1425" t="s">
        <v>1360</v>
      </c>
      <c r="B1539" s="1425" t="s">
        <v>480</v>
      </c>
      <c r="C1539" s="1425" t="s">
        <v>390</v>
      </c>
      <c r="D1539" s="1425" t="s">
        <v>1286</v>
      </c>
      <c r="E1539" s="1425" t="s">
        <v>2917</v>
      </c>
      <c r="F1539" s="1425" t="s">
        <v>796</v>
      </c>
      <c r="G1539" s="1425" t="s">
        <v>116</v>
      </c>
      <c r="H1539" s="1425" t="s">
        <v>1263</v>
      </c>
      <c r="I1539" s="1425"/>
      <c r="J1539" s="1425" t="s">
        <v>2915</v>
      </c>
    </row>
    <row r="1540" spans="1:10" ht="12.75">
      <c r="A1540" s="1425" t="s">
        <v>1360</v>
      </c>
      <c r="B1540" s="1425" t="s">
        <v>480</v>
      </c>
      <c r="C1540" s="1425" t="s">
        <v>390</v>
      </c>
      <c r="D1540" s="1425" t="s">
        <v>1286</v>
      </c>
      <c r="E1540" s="1425" t="s">
        <v>2917</v>
      </c>
      <c r="F1540" s="1425" t="s">
        <v>796</v>
      </c>
      <c r="G1540" s="1425" t="s">
        <v>116</v>
      </c>
      <c r="H1540" s="1425" t="s">
        <v>1265</v>
      </c>
      <c r="I1540" s="1425"/>
      <c r="J1540" s="1425" t="s">
        <v>2915</v>
      </c>
    </row>
    <row r="1541" spans="1:10" ht="12.75">
      <c r="A1541" s="1425" t="s">
        <v>1360</v>
      </c>
      <c r="B1541" s="1425" t="s">
        <v>480</v>
      </c>
      <c r="C1541" s="1425" t="s">
        <v>390</v>
      </c>
      <c r="D1541" s="1425" t="s">
        <v>1286</v>
      </c>
      <c r="E1541" s="1425" t="s">
        <v>2917</v>
      </c>
      <c r="F1541" s="1425" t="s">
        <v>796</v>
      </c>
      <c r="G1541" s="1425" t="s">
        <v>116</v>
      </c>
      <c r="H1541" s="1425" t="s">
        <v>1266</v>
      </c>
      <c r="I1541" s="1425"/>
      <c r="J1541" s="1425" t="s">
        <v>2915</v>
      </c>
    </row>
    <row r="1542" spans="1:10" ht="12.75">
      <c r="A1542" s="1425" t="s">
        <v>1360</v>
      </c>
      <c r="B1542" s="1425" t="s">
        <v>480</v>
      </c>
      <c r="C1542" s="1425" t="s">
        <v>390</v>
      </c>
      <c r="D1542" s="1425" t="s">
        <v>1286</v>
      </c>
      <c r="E1542" s="1425" t="s">
        <v>2917</v>
      </c>
      <c r="F1542" s="1425" t="s">
        <v>796</v>
      </c>
      <c r="G1542" s="1425" t="s">
        <v>116</v>
      </c>
      <c r="H1542" s="1425" t="s">
        <v>1267</v>
      </c>
      <c r="I1542" s="1425"/>
      <c r="J1542" s="1425" t="s">
        <v>2915</v>
      </c>
    </row>
    <row r="1543" spans="1:10" ht="12.75">
      <c r="A1543" s="1425" t="s">
        <v>1360</v>
      </c>
      <c r="B1543" s="1425" t="s">
        <v>480</v>
      </c>
      <c r="C1543" s="1425" t="s">
        <v>480</v>
      </c>
      <c r="D1543" s="1425" t="s">
        <v>1286</v>
      </c>
      <c r="E1543" s="1425" t="s">
        <v>2918</v>
      </c>
      <c r="F1543" s="1425" t="s">
        <v>796</v>
      </c>
      <c r="G1543" s="1425" t="s">
        <v>116</v>
      </c>
      <c r="H1543" s="1425" t="s">
        <v>1266</v>
      </c>
      <c r="I1543" s="1425"/>
      <c r="J1543" s="1425" t="s">
        <v>2915</v>
      </c>
    </row>
    <row r="1544" spans="1:10" ht="12.75">
      <c r="A1544" s="1425" t="s">
        <v>1360</v>
      </c>
      <c r="B1544" s="1425" t="s">
        <v>480</v>
      </c>
      <c r="C1544" s="1425" t="s">
        <v>480</v>
      </c>
      <c r="D1544" s="1425" t="s">
        <v>1286</v>
      </c>
      <c r="E1544" s="1425" t="s">
        <v>1429</v>
      </c>
      <c r="F1544" s="1425" t="s">
        <v>796</v>
      </c>
      <c r="G1544" s="1425" t="s">
        <v>116</v>
      </c>
      <c r="H1544" s="1425" t="s">
        <v>1263</v>
      </c>
      <c r="I1544" s="1425"/>
      <c r="J1544" s="1425" t="s">
        <v>2915</v>
      </c>
    </row>
    <row r="1545" spans="1:10" ht="12.75">
      <c r="A1545" s="1425" t="s">
        <v>1360</v>
      </c>
      <c r="B1545" s="1425" t="s">
        <v>480</v>
      </c>
      <c r="C1545" s="1425" t="s">
        <v>480</v>
      </c>
      <c r="D1545" s="1425" t="s">
        <v>1286</v>
      </c>
      <c r="E1545" s="1425" t="s">
        <v>1429</v>
      </c>
      <c r="F1545" s="1425" t="s">
        <v>796</v>
      </c>
      <c r="G1545" s="1425" t="s">
        <v>116</v>
      </c>
      <c r="H1545" s="1425" t="s">
        <v>1264</v>
      </c>
      <c r="I1545" s="1425"/>
      <c r="J1545" s="1425" t="s">
        <v>2915</v>
      </c>
    </row>
    <row r="1546" spans="1:10" ht="12.75">
      <c r="A1546" s="1425" t="s">
        <v>1360</v>
      </c>
      <c r="B1546" s="1425" t="s">
        <v>480</v>
      </c>
      <c r="C1546" s="1425" t="s">
        <v>480</v>
      </c>
      <c r="D1546" s="1425" t="s">
        <v>1286</v>
      </c>
      <c r="E1546" s="1425" t="s">
        <v>1429</v>
      </c>
      <c r="F1546" s="1425" t="s">
        <v>796</v>
      </c>
      <c r="G1546" s="1425" t="s">
        <v>116</v>
      </c>
      <c r="H1546" s="1425" t="s">
        <v>1265</v>
      </c>
      <c r="I1546" s="1425"/>
      <c r="J1546" s="1425" t="s">
        <v>2915</v>
      </c>
    </row>
    <row r="1547" spans="1:10" ht="12.75">
      <c r="A1547" s="1425" t="s">
        <v>1360</v>
      </c>
      <c r="B1547" s="1425" t="s">
        <v>480</v>
      </c>
      <c r="C1547" s="1425" t="s">
        <v>480</v>
      </c>
      <c r="D1547" s="1425" t="s">
        <v>1286</v>
      </c>
      <c r="E1547" s="1425" t="s">
        <v>1429</v>
      </c>
      <c r="F1547" s="1425" t="s">
        <v>796</v>
      </c>
      <c r="G1547" s="1425" t="s">
        <v>116</v>
      </c>
      <c r="H1547" s="1425" t="s">
        <v>1266</v>
      </c>
      <c r="I1547" s="1425"/>
      <c r="J1547" s="1425" t="s">
        <v>2915</v>
      </c>
    </row>
    <row r="1548" spans="1:10" ht="12.75">
      <c r="A1548" s="1425" t="s">
        <v>1360</v>
      </c>
      <c r="B1548" s="1425" t="s">
        <v>480</v>
      </c>
      <c r="C1548" s="1425" t="s">
        <v>480</v>
      </c>
      <c r="D1548" s="1425" t="s">
        <v>1286</v>
      </c>
      <c r="E1548" s="1425" t="s">
        <v>1429</v>
      </c>
      <c r="F1548" s="1425" t="s">
        <v>796</v>
      </c>
      <c r="G1548" s="1425" t="s">
        <v>116</v>
      </c>
      <c r="H1548" s="1425" t="s">
        <v>1267</v>
      </c>
      <c r="I1548" s="1425"/>
      <c r="J1548" s="1425" t="s">
        <v>2915</v>
      </c>
    </row>
    <row r="1549" spans="1:10" ht="12.75">
      <c r="A1549" s="1425" t="s">
        <v>1360</v>
      </c>
      <c r="B1549" s="1425" t="s">
        <v>480</v>
      </c>
      <c r="C1549" s="1425" t="s">
        <v>480</v>
      </c>
      <c r="D1549" s="1425" t="s">
        <v>1286</v>
      </c>
      <c r="E1549" s="1425" t="s">
        <v>1429</v>
      </c>
      <c r="F1549" s="1425" t="s">
        <v>1328</v>
      </c>
      <c r="G1549" s="1425" t="s">
        <v>116</v>
      </c>
      <c r="H1549" s="1425" t="s">
        <v>1329</v>
      </c>
      <c r="I1549" s="1425"/>
      <c r="J1549" s="1425" t="s">
        <v>2915</v>
      </c>
    </row>
    <row r="1550" spans="1:10" ht="12.75">
      <c r="A1550" s="1425" t="s">
        <v>1360</v>
      </c>
      <c r="B1550" s="1425" t="s">
        <v>480</v>
      </c>
      <c r="C1550" s="1425" t="s">
        <v>480</v>
      </c>
      <c r="D1550" s="1425" t="s">
        <v>1286</v>
      </c>
      <c r="E1550" s="1425" t="s">
        <v>1429</v>
      </c>
      <c r="F1550" s="1425" t="s">
        <v>1328</v>
      </c>
      <c r="G1550" s="1425" t="s">
        <v>116</v>
      </c>
      <c r="H1550" s="1425" t="s">
        <v>1330</v>
      </c>
      <c r="I1550" s="1425"/>
      <c r="J1550" s="1425" t="s">
        <v>2915</v>
      </c>
    </row>
    <row r="1551" spans="1:10" ht="12.75">
      <c r="A1551" s="1425" t="s">
        <v>1360</v>
      </c>
      <c r="B1551" s="1425" t="s">
        <v>480</v>
      </c>
      <c r="C1551" s="1425" t="s">
        <v>480</v>
      </c>
      <c r="D1551" s="1425" t="s">
        <v>1286</v>
      </c>
      <c r="E1551" s="1425" t="s">
        <v>1429</v>
      </c>
      <c r="F1551" s="1425" t="s">
        <v>1328</v>
      </c>
      <c r="G1551" s="1425" t="s">
        <v>116</v>
      </c>
      <c r="H1551" s="1425" t="s">
        <v>1331</v>
      </c>
      <c r="I1551" s="1425"/>
      <c r="J1551" s="1425" t="s">
        <v>2915</v>
      </c>
    </row>
    <row r="1552" spans="1:10" ht="12.75">
      <c r="A1552" s="1425" t="s">
        <v>1360</v>
      </c>
      <c r="B1552" s="1425" t="s">
        <v>480</v>
      </c>
      <c r="C1552" s="1425" t="s">
        <v>1307</v>
      </c>
      <c r="D1552" s="1425" t="s">
        <v>1286</v>
      </c>
      <c r="E1552" s="1425" t="s">
        <v>1430</v>
      </c>
      <c r="F1552" s="1425" t="s">
        <v>796</v>
      </c>
      <c r="G1552" s="1425" t="s">
        <v>1238</v>
      </c>
      <c r="H1552" s="1425" t="s">
        <v>1263</v>
      </c>
      <c r="I1552" s="1425"/>
      <c r="J1552" s="1425" t="s">
        <v>2915</v>
      </c>
    </row>
    <row r="1553" spans="1:10" ht="12.75">
      <c r="A1553" s="1425" t="s">
        <v>1360</v>
      </c>
      <c r="B1553" s="1425" t="s">
        <v>480</v>
      </c>
      <c r="C1553" s="1425" t="s">
        <v>1307</v>
      </c>
      <c r="D1553" s="1425" t="s">
        <v>1286</v>
      </c>
      <c r="E1553" s="1425" t="s">
        <v>1430</v>
      </c>
      <c r="F1553" s="1425" t="s">
        <v>796</v>
      </c>
      <c r="G1553" s="1425" t="s">
        <v>1238</v>
      </c>
      <c r="H1553" s="1425" t="s">
        <v>1264</v>
      </c>
      <c r="I1553" s="1425"/>
      <c r="J1553" s="1425" t="s">
        <v>2915</v>
      </c>
    </row>
    <row r="1554" spans="1:10" ht="12.75">
      <c r="A1554" s="1425" t="s">
        <v>1360</v>
      </c>
      <c r="B1554" s="1425" t="s">
        <v>480</v>
      </c>
      <c r="C1554" s="1425" t="s">
        <v>1307</v>
      </c>
      <c r="D1554" s="1425" t="s">
        <v>1286</v>
      </c>
      <c r="E1554" s="1425" t="s">
        <v>1430</v>
      </c>
      <c r="F1554" s="1425" t="s">
        <v>796</v>
      </c>
      <c r="G1554" s="1425" t="s">
        <v>1238</v>
      </c>
      <c r="H1554" s="1425" t="s">
        <v>1265</v>
      </c>
      <c r="I1554" s="1425"/>
      <c r="J1554" s="1425" t="s">
        <v>2915</v>
      </c>
    </row>
    <row r="1555" spans="1:10" ht="12.75">
      <c r="A1555" s="1425" t="s">
        <v>1360</v>
      </c>
      <c r="B1555" s="1425" t="s">
        <v>480</v>
      </c>
      <c r="C1555" s="1425" t="s">
        <v>1307</v>
      </c>
      <c r="D1555" s="1425" t="s">
        <v>1286</v>
      </c>
      <c r="E1555" s="1425" t="s">
        <v>1430</v>
      </c>
      <c r="F1555" s="1425" t="s">
        <v>796</v>
      </c>
      <c r="G1555" s="1425" t="s">
        <v>1238</v>
      </c>
      <c r="H1555" s="1425" t="s">
        <v>1266</v>
      </c>
      <c r="I1555" s="1425"/>
      <c r="J1555" s="1425" t="s">
        <v>2915</v>
      </c>
    </row>
    <row r="1556" spans="1:10" ht="12.75">
      <c r="A1556" s="1425" t="s">
        <v>1360</v>
      </c>
      <c r="B1556" s="1425" t="s">
        <v>480</v>
      </c>
      <c r="C1556" s="1425" t="s">
        <v>1307</v>
      </c>
      <c r="D1556" s="1425" t="s">
        <v>1286</v>
      </c>
      <c r="E1556" s="1425" t="s">
        <v>1430</v>
      </c>
      <c r="F1556" s="1425" t="s">
        <v>796</v>
      </c>
      <c r="G1556" s="1425" t="s">
        <v>1238</v>
      </c>
      <c r="H1556" s="1425" t="s">
        <v>1267</v>
      </c>
      <c r="I1556" s="1425"/>
      <c r="J1556" s="1425" t="s">
        <v>2915</v>
      </c>
    </row>
    <row r="1557" spans="1:10" ht="12.75">
      <c r="A1557" s="1425" t="s">
        <v>1360</v>
      </c>
      <c r="B1557" s="1425" t="s">
        <v>480</v>
      </c>
      <c r="C1557" s="1425" t="s">
        <v>1307</v>
      </c>
      <c r="D1557" s="1425" t="s">
        <v>1286</v>
      </c>
      <c r="E1557" s="1425" t="s">
        <v>1430</v>
      </c>
      <c r="F1557" s="1425" t="s">
        <v>1328</v>
      </c>
      <c r="G1557" s="1425" t="s">
        <v>1238</v>
      </c>
      <c r="H1557" s="1425" t="s">
        <v>1329</v>
      </c>
      <c r="I1557" s="1425"/>
      <c r="J1557" s="1425" t="s">
        <v>2915</v>
      </c>
    </row>
    <row r="1558" spans="1:10" ht="12.75">
      <c r="A1558" s="1425" t="s">
        <v>1360</v>
      </c>
      <c r="B1558" s="1425" t="s">
        <v>480</v>
      </c>
      <c r="C1558" s="1425" t="s">
        <v>1307</v>
      </c>
      <c r="D1558" s="1425" t="s">
        <v>1286</v>
      </c>
      <c r="E1558" s="1425" t="s">
        <v>1430</v>
      </c>
      <c r="F1558" s="1425" t="s">
        <v>1328</v>
      </c>
      <c r="G1558" s="1425" t="s">
        <v>1238</v>
      </c>
      <c r="H1558" s="1425" t="s">
        <v>1330</v>
      </c>
      <c r="I1558" s="1425"/>
      <c r="J1558" s="1425" t="s">
        <v>2915</v>
      </c>
    </row>
    <row r="1559" spans="1:10" ht="12.75">
      <c r="A1559" s="1425" t="s">
        <v>1360</v>
      </c>
      <c r="B1559" s="1425" t="s">
        <v>480</v>
      </c>
      <c r="C1559" s="1425" t="s">
        <v>1307</v>
      </c>
      <c r="D1559" s="1425" t="s">
        <v>1286</v>
      </c>
      <c r="E1559" s="1425" t="s">
        <v>1430</v>
      </c>
      <c r="F1559" s="1425" t="s">
        <v>1328</v>
      </c>
      <c r="G1559" s="1425" t="s">
        <v>1238</v>
      </c>
      <c r="H1559" s="1425" t="s">
        <v>1331</v>
      </c>
      <c r="I1559" s="1425"/>
      <c r="J1559" s="1425" t="s">
        <v>2915</v>
      </c>
    </row>
    <row r="1560" spans="1:10" ht="12.75">
      <c r="A1560" s="1425" t="s">
        <v>1360</v>
      </c>
      <c r="B1560" s="1425" t="s">
        <v>504</v>
      </c>
      <c r="C1560" s="1425" t="s">
        <v>481</v>
      </c>
      <c r="D1560" s="1425" t="s">
        <v>1286</v>
      </c>
      <c r="E1560" s="1425" t="s">
        <v>1431</v>
      </c>
      <c r="F1560" s="1425" t="s">
        <v>796</v>
      </c>
      <c r="G1560" s="1425" t="s">
        <v>116</v>
      </c>
      <c r="H1560" s="1425" t="s">
        <v>1263</v>
      </c>
      <c r="I1560" s="1425"/>
      <c r="J1560" s="1425" t="s">
        <v>2915</v>
      </c>
    </row>
    <row r="1561" spans="1:10" ht="12.75">
      <c r="A1561" s="1425" t="s">
        <v>1360</v>
      </c>
      <c r="B1561" s="1425" t="s">
        <v>504</v>
      </c>
      <c r="C1561" s="1425" t="s">
        <v>481</v>
      </c>
      <c r="D1561" s="1425" t="s">
        <v>1286</v>
      </c>
      <c r="E1561" s="1425" t="s">
        <v>1431</v>
      </c>
      <c r="F1561" s="1425" t="s">
        <v>796</v>
      </c>
      <c r="G1561" s="1425" t="s">
        <v>116</v>
      </c>
      <c r="H1561" s="1425" t="s">
        <v>1264</v>
      </c>
      <c r="I1561" s="1425"/>
      <c r="J1561" s="1425" t="s">
        <v>2915</v>
      </c>
    </row>
    <row r="1562" spans="1:10" ht="12.75">
      <c r="A1562" s="1425" t="s">
        <v>1360</v>
      </c>
      <c r="B1562" s="1425" t="s">
        <v>504</v>
      </c>
      <c r="C1562" s="1425" t="s">
        <v>481</v>
      </c>
      <c r="D1562" s="1425" t="s">
        <v>1286</v>
      </c>
      <c r="E1562" s="1425" t="s">
        <v>1431</v>
      </c>
      <c r="F1562" s="1425" t="s">
        <v>796</v>
      </c>
      <c r="G1562" s="1425" t="s">
        <v>116</v>
      </c>
      <c r="H1562" s="1425" t="s">
        <v>1265</v>
      </c>
      <c r="I1562" s="1425"/>
      <c r="J1562" s="1425" t="s">
        <v>2915</v>
      </c>
    </row>
    <row r="1563" spans="1:10" ht="12.75">
      <c r="A1563" s="1425" t="s">
        <v>1360</v>
      </c>
      <c r="B1563" s="1425" t="s">
        <v>504</v>
      </c>
      <c r="C1563" s="1425" t="s">
        <v>481</v>
      </c>
      <c r="D1563" s="1425" t="s">
        <v>1286</v>
      </c>
      <c r="E1563" s="1425" t="s">
        <v>1431</v>
      </c>
      <c r="F1563" s="1425" t="s">
        <v>796</v>
      </c>
      <c r="G1563" s="1425" t="s">
        <v>116</v>
      </c>
      <c r="H1563" s="1425" t="s">
        <v>1266</v>
      </c>
      <c r="I1563" s="1425"/>
      <c r="J1563" s="1425" t="s">
        <v>2915</v>
      </c>
    </row>
    <row r="1564" spans="1:10" ht="12.75">
      <c r="A1564" s="1425" t="s">
        <v>1360</v>
      </c>
      <c r="B1564" s="1425" t="s">
        <v>504</v>
      </c>
      <c r="C1564" s="1425" t="s">
        <v>481</v>
      </c>
      <c r="D1564" s="1425" t="s">
        <v>1286</v>
      </c>
      <c r="E1564" s="1425" t="s">
        <v>1431</v>
      </c>
      <c r="F1564" s="1425" t="s">
        <v>796</v>
      </c>
      <c r="G1564" s="1425" t="s">
        <v>116</v>
      </c>
      <c r="H1564" s="1425" t="s">
        <v>1267</v>
      </c>
      <c r="I1564" s="1425"/>
      <c r="J1564" s="1425" t="s">
        <v>2915</v>
      </c>
    </row>
    <row r="1565" spans="1:10" ht="12.75">
      <c r="A1565" s="1425" t="s">
        <v>1360</v>
      </c>
      <c r="B1565" s="1425" t="s">
        <v>504</v>
      </c>
      <c r="C1565" s="1425" t="s">
        <v>481</v>
      </c>
      <c r="D1565" s="1425" t="s">
        <v>1286</v>
      </c>
      <c r="E1565" s="1425" t="s">
        <v>1431</v>
      </c>
      <c r="F1565" s="1425" t="s">
        <v>1328</v>
      </c>
      <c r="G1565" s="1425" t="s">
        <v>116</v>
      </c>
      <c r="H1565" s="1425" t="s">
        <v>1329</v>
      </c>
      <c r="I1565" s="1425"/>
      <c r="J1565" s="1425" t="s">
        <v>2915</v>
      </c>
    </row>
    <row r="1566" spans="1:10" ht="12.75">
      <c r="A1566" s="1425" t="s">
        <v>1360</v>
      </c>
      <c r="B1566" s="1425" t="s">
        <v>504</v>
      </c>
      <c r="C1566" s="1425" t="s">
        <v>481</v>
      </c>
      <c r="D1566" s="1425" t="s">
        <v>1286</v>
      </c>
      <c r="E1566" s="1425" t="s">
        <v>1431</v>
      </c>
      <c r="F1566" s="1425" t="s">
        <v>1328</v>
      </c>
      <c r="G1566" s="1425" t="s">
        <v>116</v>
      </c>
      <c r="H1566" s="1425" t="s">
        <v>1330</v>
      </c>
      <c r="I1566" s="1425"/>
      <c r="J1566" s="1425" t="s">
        <v>2915</v>
      </c>
    </row>
    <row r="1567" spans="1:10" ht="12.75">
      <c r="A1567" s="1425" t="s">
        <v>1360</v>
      </c>
      <c r="B1567" s="1425" t="s">
        <v>504</v>
      </c>
      <c r="C1567" s="1425" t="s">
        <v>481</v>
      </c>
      <c r="D1567" s="1425" t="s">
        <v>1286</v>
      </c>
      <c r="E1567" s="1425" t="s">
        <v>1431</v>
      </c>
      <c r="F1567" s="1425" t="s">
        <v>1328</v>
      </c>
      <c r="G1567" s="1425" t="s">
        <v>116</v>
      </c>
      <c r="H1567" s="1425" t="s">
        <v>1331</v>
      </c>
      <c r="I1567" s="1425"/>
      <c r="J1567" s="1425" t="s">
        <v>2915</v>
      </c>
    </row>
    <row r="1568" spans="1:10" ht="12.75">
      <c r="A1568" s="1425" t="s">
        <v>1360</v>
      </c>
      <c r="B1568" s="1425" t="s">
        <v>315</v>
      </c>
      <c r="C1568" s="1425" t="s">
        <v>390</v>
      </c>
      <c r="D1568" s="1425" t="s">
        <v>549</v>
      </c>
      <c r="E1568" s="1425" t="s">
        <v>390</v>
      </c>
      <c r="F1568" s="1425" t="s">
        <v>796</v>
      </c>
      <c r="G1568" s="1425" t="s">
        <v>114</v>
      </c>
      <c r="H1568" s="1425" t="s">
        <v>1263</v>
      </c>
      <c r="I1568" s="1425"/>
      <c r="J1568" s="1425" t="s">
        <v>2915</v>
      </c>
    </row>
    <row r="1569" spans="1:10" ht="12.75">
      <c r="A1569" s="1425" t="s">
        <v>1360</v>
      </c>
      <c r="B1569" s="1425" t="s">
        <v>315</v>
      </c>
      <c r="C1569" s="1425" t="s">
        <v>390</v>
      </c>
      <c r="D1569" s="1425" t="s">
        <v>549</v>
      </c>
      <c r="E1569" s="1425" t="s">
        <v>390</v>
      </c>
      <c r="F1569" s="1425" t="s">
        <v>796</v>
      </c>
      <c r="G1569" s="1425" t="s">
        <v>114</v>
      </c>
      <c r="H1569" s="1425" t="s">
        <v>1264</v>
      </c>
      <c r="I1569" s="1425"/>
      <c r="J1569" s="1425" t="s">
        <v>2915</v>
      </c>
    </row>
    <row r="1570" spans="1:10" ht="12.75">
      <c r="A1570" s="1425" t="s">
        <v>1360</v>
      </c>
      <c r="B1570" s="1425" t="s">
        <v>315</v>
      </c>
      <c r="C1570" s="1425" t="s">
        <v>390</v>
      </c>
      <c r="D1570" s="1425" t="s">
        <v>549</v>
      </c>
      <c r="E1570" s="1425" t="s">
        <v>390</v>
      </c>
      <c r="F1570" s="1425" t="s">
        <v>796</v>
      </c>
      <c r="G1570" s="1425" t="s">
        <v>114</v>
      </c>
      <c r="H1570" s="1425" t="s">
        <v>1265</v>
      </c>
      <c r="I1570" s="1425"/>
      <c r="J1570" s="1425" t="s">
        <v>2915</v>
      </c>
    </row>
    <row r="1571" spans="1:10" ht="12.75">
      <c r="A1571" s="1425" t="s">
        <v>1360</v>
      </c>
      <c r="B1571" s="1425" t="s">
        <v>315</v>
      </c>
      <c r="C1571" s="1425" t="s">
        <v>390</v>
      </c>
      <c r="D1571" s="1425" t="s">
        <v>549</v>
      </c>
      <c r="E1571" s="1425" t="s">
        <v>390</v>
      </c>
      <c r="F1571" s="1425" t="s">
        <v>796</v>
      </c>
      <c r="G1571" s="1425" t="s">
        <v>114</v>
      </c>
      <c r="H1571" s="1425" t="s">
        <v>1266</v>
      </c>
      <c r="I1571" s="1425"/>
      <c r="J1571" s="1425" t="s">
        <v>2915</v>
      </c>
    </row>
    <row r="1572" spans="1:10" ht="12.75">
      <c r="A1572" s="1425" t="s">
        <v>1360</v>
      </c>
      <c r="B1572" s="1425" t="s">
        <v>315</v>
      </c>
      <c r="C1572" s="1425" t="s">
        <v>390</v>
      </c>
      <c r="D1572" s="1425" t="s">
        <v>549</v>
      </c>
      <c r="E1572" s="1425" t="s">
        <v>390</v>
      </c>
      <c r="F1572" s="1425" t="s">
        <v>796</v>
      </c>
      <c r="G1572" s="1425" t="s">
        <v>114</v>
      </c>
      <c r="H1572" s="1425" t="s">
        <v>1267</v>
      </c>
      <c r="I1572" s="1425"/>
      <c r="J1572" s="1425" t="s">
        <v>2915</v>
      </c>
    </row>
    <row r="1573" spans="1:10" ht="12.75">
      <c r="A1573" s="1425" t="s">
        <v>1360</v>
      </c>
      <c r="B1573" s="1425" t="s">
        <v>315</v>
      </c>
      <c r="C1573" s="1425" t="s">
        <v>390</v>
      </c>
      <c r="D1573" s="1425" t="s">
        <v>549</v>
      </c>
      <c r="E1573" s="1425" t="s">
        <v>390</v>
      </c>
      <c r="F1573" s="1425" t="s">
        <v>796</v>
      </c>
      <c r="G1573" s="1425" t="s">
        <v>115</v>
      </c>
      <c r="H1573" s="1425" t="s">
        <v>1263</v>
      </c>
      <c r="I1573" s="1425"/>
      <c r="J1573" s="1425" t="s">
        <v>2915</v>
      </c>
    </row>
    <row r="1574" spans="1:10" ht="12.75">
      <c r="A1574" s="1425" t="s">
        <v>1360</v>
      </c>
      <c r="B1574" s="1425" t="s">
        <v>315</v>
      </c>
      <c r="C1574" s="1425" t="s">
        <v>390</v>
      </c>
      <c r="D1574" s="1425" t="s">
        <v>549</v>
      </c>
      <c r="E1574" s="1425" t="s">
        <v>390</v>
      </c>
      <c r="F1574" s="1425" t="s">
        <v>796</v>
      </c>
      <c r="G1574" s="1425" t="s">
        <v>115</v>
      </c>
      <c r="H1574" s="1425" t="s">
        <v>1264</v>
      </c>
      <c r="I1574" s="1425"/>
      <c r="J1574" s="1425" t="s">
        <v>2915</v>
      </c>
    </row>
    <row r="1575" spans="1:10" ht="12.75">
      <c r="A1575" s="1425" t="s">
        <v>1360</v>
      </c>
      <c r="B1575" s="1425" t="s">
        <v>315</v>
      </c>
      <c r="C1575" s="1425" t="s">
        <v>390</v>
      </c>
      <c r="D1575" s="1425" t="s">
        <v>549</v>
      </c>
      <c r="E1575" s="1425" t="s">
        <v>390</v>
      </c>
      <c r="F1575" s="1425" t="s">
        <v>796</v>
      </c>
      <c r="G1575" s="1425" t="s">
        <v>115</v>
      </c>
      <c r="H1575" s="1425" t="s">
        <v>1265</v>
      </c>
      <c r="I1575" s="1425"/>
      <c r="J1575" s="1425" t="s">
        <v>2915</v>
      </c>
    </row>
    <row r="1576" spans="1:10" ht="12.75">
      <c r="A1576" s="1425" t="s">
        <v>1360</v>
      </c>
      <c r="B1576" s="1425" t="s">
        <v>315</v>
      </c>
      <c r="C1576" s="1425" t="s">
        <v>390</v>
      </c>
      <c r="D1576" s="1425" t="s">
        <v>549</v>
      </c>
      <c r="E1576" s="1425" t="s">
        <v>390</v>
      </c>
      <c r="F1576" s="1425" t="s">
        <v>796</v>
      </c>
      <c r="G1576" s="1425" t="s">
        <v>115</v>
      </c>
      <c r="H1576" s="1425" t="s">
        <v>1266</v>
      </c>
      <c r="I1576" s="1425"/>
      <c r="J1576" s="1425" t="s">
        <v>2915</v>
      </c>
    </row>
    <row r="1577" spans="1:10" ht="12.75">
      <c r="A1577" s="1425" t="s">
        <v>1360</v>
      </c>
      <c r="B1577" s="1425" t="s">
        <v>315</v>
      </c>
      <c r="C1577" s="1425" t="s">
        <v>390</v>
      </c>
      <c r="D1577" s="1425" t="s">
        <v>549</v>
      </c>
      <c r="E1577" s="1425" t="s">
        <v>390</v>
      </c>
      <c r="F1577" s="1425" t="s">
        <v>796</v>
      </c>
      <c r="G1577" s="1425" t="s">
        <v>115</v>
      </c>
      <c r="H1577" s="1425" t="s">
        <v>1267</v>
      </c>
      <c r="I1577" s="1425"/>
      <c r="J1577" s="1425" t="s">
        <v>2915</v>
      </c>
    </row>
    <row r="1578" spans="1:10" ht="12.75">
      <c r="A1578" s="1425" t="s">
        <v>1360</v>
      </c>
      <c r="B1578" s="1425" t="s">
        <v>315</v>
      </c>
      <c r="C1578" s="1425" t="s">
        <v>390</v>
      </c>
      <c r="D1578" s="1425" t="s">
        <v>549</v>
      </c>
      <c r="E1578" s="1425" t="s">
        <v>390</v>
      </c>
      <c r="F1578" s="1425" t="s">
        <v>796</v>
      </c>
      <c r="G1578" s="1425" t="s">
        <v>1238</v>
      </c>
      <c r="H1578" s="1425" t="s">
        <v>1263</v>
      </c>
      <c r="I1578" s="1425"/>
      <c r="J1578" s="1425" t="s">
        <v>2915</v>
      </c>
    </row>
    <row r="1579" spans="1:10" ht="12.75">
      <c r="A1579" s="1425" t="s">
        <v>1360</v>
      </c>
      <c r="B1579" s="1425" t="s">
        <v>315</v>
      </c>
      <c r="C1579" s="1425" t="s">
        <v>390</v>
      </c>
      <c r="D1579" s="1425" t="s">
        <v>549</v>
      </c>
      <c r="E1579" s="1425" t="s">
        <v>390</v>
      </c>
      <c r="F1579" s="1425" t="s">
        <v>796</v>
      </c>
      <c r="G1579" s="1425" t="s">
        <v>1238</v>
      </c>
      <c r="H1579" s="1425" t="s">
        <v>1264</v>
      </c>
      <c r="I1579" s="1425"/>
      <c r="J1579" s="1425" t="s">
        <v>2915</v>
      </c>
    </row>
    <row r="1580" spans="1:10" ht="12.75">
      <c r="A1580" s="1425" t="s">
        <v>1360</v>
      </c>
      <c r="B1580" s="1425" t="s">
        <v>315</v>
      </c>
      <c r="C1580" s="1425" t="s">
        <v>390</v>
      </c>
      <c r="D1580" s="1425" t="s">
        <v>549</v>
      </c>
      <c r="E1580" s="1425" t="s">
        <v>390</v>
      </c>
      <c r="F1580" s="1425" t="s">
        <v>796</v>
      </c>
      <c r="G1580" s="1425" t="s">
        <v>1238</v>
      </c>
      <c r="H1580" s="1425" t="s">
        <v>1265</v>
      </c>
      <c r="I1580" s="1425"/>
      <c r="J1580" s="1425" t="s">
        <v>2915</v>
      </c>
    </row>
    <row r="1581" spans="1:10" ht="12.75">
      <c r="A1581" s="1425" t="s">
        <v>1360</v>
      </c>
      <c r="B1581" s="1425" t="s">
        <v>315</v>
      </c>
      <c r="C1581" s="1425" t="s">
        <v>390</v>
      </c>
      <c r="D1581" s="1425" t="s">
        <v>549</v>
      </c>
      <c r="E1581" s="1425" t="s">
        <v>390</v>
      </c>
      <c r="F1581" s="1425" t="s">
        <v>796</v>
      </c>
      <c r="G1581" s="1425" t="s">
        <v>1238</v>
      </c>
      <c r="H1581" s="1425" t="s">
        <v>1266</v>
      </c>
      <c r="I1581" s="1425"/>
      <c r="J1581" s="1425" t="s">
        <v>2915</v>
      </c>
    </row>
    <row r="1582" spans="1:10" ht="12.75">
      <c r="A1582" s="1425" t="s">
        <v>1360</v>
      </c>
      <c r="B1582" s="1425" t="s">
        <v>315</v>
      </c>
      <c r="C1582" s="1425" t="s">
        <v>390</v>
      </c>
      <c r="D1582" s="1425" t="s">
        <v>549</v>
      </c>
      <c r="E1582" s="1425" t="s">
        <v>390</v>
      </c>
      <c r="F1582" s="1425" t="s">
        <v>796</v>
      </c>
      <c r="G1582" s="1425" t="s">
        <v>1238</v>
      </c>
      <c r="H1582" s="1425" t="s">
        <v>1267</v>
      </c>
      <c r="I1582" s="1425"/>
      <c r="J1582" s="1425" t="s">
        <v>2915</v>
      </c>
    </row>
    <row r="1583" spans="1:10" ht="12.75">
      <c r="A1583" s="1425" t="s">
        <v>1360</v>
      </c>
      <c r="B1583" s="1425" t="s">
        <v>315</v>
      </c>
      <c r="C1583" s="1425" t="s">
        <v>390</v>
      </c>
      <c r="D1583" s="1425" t="s">
        <v>549</v>
      </c>
      <c r="E1583" s="1425" t="s">
        <v>390</v>
      </c>
      <c r="F1583" s="1425" t="s">
        <v>796</v>
      </c>
      <c r="G1583" s="1425" t="s">
        <v>116</v>
      </c>
      <c r="H1583" s="1425" t="s">
        <v>1263</v>
      </c>
      <c r="I1583" s="1425"/>
      <c r="J1583" s="1425" t="s">
        <v>2915</v>
      </c>
    </row>
    <row r="1584" spans="1:10" ht="12.75">
      <c r="A1584" s="1425" t="s">
        <v>1360</v>
      </c>
      <c r="B1584" s="1425" t="s">
        <v>315</v>
      </c>
      <c r="C1584" s="1425" t="s">
        <v>390</v>
      </c>
      <c r="D1584" s="1425" t="s">
        <v>549</v>
      </c>
      <c r="E1584" s="1425" t="s">
        <v>390</v>
      </c>
      <c r="F1584" s="1425" t="s">
        <v>796</v>
      </c>
      <c r="G1584" s="1425" t="s">
        <v>116</v>
      </c>
      <c r="H1584" s="1425" t="s">
        <v>1264</v>
      </c>
      <c r="I1584" s="1425"/>
      <c r="J1584" s="1425" t="s">
        <v>2915</v>
      </c>
    </row>
    <row r="1585" spans="1:10" ht="12.75">
      <c r="A1585" s="1425" t="s">
        <v>1360</v>
      </c>
      <c r="B1585" s="1425" t="s">
        <v>315</v>
      </c>
      <c r="C1585" s="1425" t="s">
        <v>390</v>
      </c>
      <c r="D1585" s="1425" t="s">
        <v>549</v>
      </c>
      <c r="E1585" s="1425" t="s">
        <v>390</v>
      </c>
      <c r="F1585" s="1425" t="s">
        <v>796</v>
      </c>
      <c r="G1585" s="1425" t="s">
        <v>116</v>
      </c>
      <c r="H1585" s="1425" t="s">
        <v>1265</v>
      </c>
      <c r="I1585" s="1425"/>
      <c r="J1585" s="1425" t="s">
        <v>2915</v>
      </c>
    </row>
    <row r="1586" spans="1:10" ht="12.75">
      <c r="A1586" s="1425" t="s">
        <v>1360</v>
      </c>
      <c r="B1586" s="1425" t="s">
        <v>315</v>
      </c>
      <c r="C1586" s="1425" t="s">
        <v>390</v>
      </c>
      <c r="D1586" s="1425" t="s">
        <v>549</v>
      </c>
      <c r="E1586" s="1425" t="s">
        <v>390</v>
      </c>
      <c r="F1586" s="1425" t="s">
        <v>796</v>
      </c>
      <c r="G1586" s="1425" t="s">
        <v>116</v>
      </c>
      <c r="H1586" s="1425" t="s">
        <v>1266</v>
      </c>
      <c r="I1586" s="1425"/>
      <c r="J1586" s="1425" t="s">
        <v>2915</v>
      </c>
    </row>
    <row r="1587" spans="1:10" ht="12.75">
      <c r="A1587" s="1425" t="s">
        <v>1360</v>
      </c>
      <c r="B1587" s="1425" t="s">
        <v>315</v>
      </c>
      <c r="C1587" s="1425" t="s">
        <v>390</v>
      </c>
      <c r="D1587" s="1425" t="s">
        <v>549</v>
      </c>
      <c r="E1587" s="1425" t="s">
        <v>390</v>
      </c>
      <c r="F1587" s="1425" t="s">
        <v>796</v>
      </c>
      <c r="G1587" s="1425" t="s">
        <v>116</v>
      </c>
      <c r="H1587" s="1425" t="s">
        <v>1267</v>
      </c>
      <c r="I1587" s="1425"/>
      <c r="J1587" s="1425" t="s">
        <v>2915</v>
      </c>
    </row>
    <row r="1588" spans="1:10" ht="12.75">
      <c r="A1588" s="1425" t="s">
        <v>1360</v>
      </c>
      <c r="B1588" s="1425" t="s">
        <v>315</v>
      </c>
      <c r="C1588" s="1425" t="s">
        <v>390</v>
      </c>
      <c r="D1588" s="1425" t="s">
        <v>549</v>
      </c>
      <c r="E1588" s="1425" t="s">
        <v>390</v>
      </c>
      <c r="F1588" s="1425" t="s">
        <v>1328</v>
      </c>
      <c r="G1588" s="1425" t="s">
        <v>114</v>
      </c>
      <c r="H1588" s="1425" t="s">
        <v>1329</v>
      </c>
      <c r="I1588" s="1425"/>
      <c r="J1588" s="1425" t="s">
        <v>2915</v>
      </c>
    </row>
    <row r="1589" spans="1:10" ht="12.75">
      <c r="A1589" s="1425" t="s">
        <v>1360</v>
      </c>
      <c r="B1589" s="1425" t="s">
        <v>315</v>
      </c>
      <c r="C1589" s="1425" t="s">
        <v>390</v>
      </c>
      <c r="D1589" s="1425" t="s">
        <v>549</v>
      </c>
      <c r="E1589" s="1425" t="s">
        <v>390</v>
      </c>
      <c r="F1589" s="1425" t="s">
        <v>1328</v>
      </c>
      <c r="G1589" s="1425" t="s">
        <v>114</v>
      </c>
      <c r="H1589" s="1425" t="s">
        <v>1330</v>
      </c>
      <c r="I1589" s="1425"/>
      <c r="J1589" s="1425" t="s">
        <v>2915</v>
      </c>
    </row>
    <row r="1590" spans="1:10" ht="12.75">
      <c r="A1590" s="1425" t="s">
        <v>1360</v>
      </c>
      <c r="B1590" s="1425" t="s">
        <v>315</v>
      </c>
      <c r="C1590" s="1425" t="s">
        <v>390</v>
      </c>
      <c r="D1590" s="1425" t="s">
        <v>549</v>
      </c>
      <c r="E1590" s="1425" t="s">
        <v>390</v>
      </c>
      <c r="F1590" s="1425" t="s">
        <v>1328</v>
      </c>
      <c r="G1590" s="1425" t="s">
        <v>114</v>
      </c>
      <c r="H1590" s="1425" t="s">
        <v>1331</v>
      </c>
      <c r="I1590" s="1425"/>
      <c r="J1590" s="1425" t="s">
        <v>2915</v>
      </c>
    </row>
    <row r="1591" spans="1:10" ht="12.75">
      <c r="A1591" s="1425" t="s">
        <v>1360</v>
      </c>
      <c r="B1591" s="1425" t="s">
        <v>315</v>
      </c>
      <c r="C1591" s="1425" t="s">
        <v>390</v>
      </c>
      <c r="D1591" s="1425" t="s">
        <v>549</v>
      </c>
      <c r="E1591" s="1425" t="s">
        <v>390</v>
      </c>
      <c r="F1591" s="1425" t="s">
        <v>1328</v>
      </c>
      <c r="G1591" s="1425" t="s">
        <v>115</v>
      </c>
      <c r="H1591" s="1425" t="s">
        <v>1329</v>
      </c>
      <c r="I1591" s="1425"/>
      <c r="J1591" s="1425" t="s">
        <v>2915</v>
      </c>
    </row>
    <row r="1592" spans="1:10" ht="12.75">
      <c r="A1592" s="1425" t="s">
        <v>1360</v>
      </c>
      <c r="B1592" s="1425" t="s">
        <v>315</v>
      </c>
      <c r="C1592" s="1425" t="s">
        <v>390</v>
      </c>
      <c r="D1592" s="1425" t="s">
        <v>549</v>
      </c>
      <c r="E1592" s="1425" t="s">
        <v>390</v>
      </c>
      <c r="F1592" s="1425" t="s">
        <v>1328</v>
      </c>
      <c r="G1592" s="1425" t="s">
        <v>115</v>
      </c>
      <c r="H1592" s="1425" t="s">
        <v>1330</v>
      </c>
      <c r="I1592" s="1425"/>
      <c r="J1592" s="1425" t="s">
        <v>2915</v>
      </c>
    </row>
    <row r="1593" spans="1:10" ht="12.75">
      <c r="A1593" s="1425" t="s">
        <v>1360</v>
      </c>
      <c r="B1593" s="1425" t="s">
        <v>315</v>
      </c>
      <c r="C1593" s="1425" t="s">
        <v>390</v>
      </c>
      <c r="D1593" s="1425" t="s">
        <v>549</v>
      </c>
      <c r="E1593" s="1425" t="s">
        <v>390</v>
      </c>
      <c r="F1593" s="1425" t="s">
        <v>1328</v>
      </c>
      <c r="G1593" s="1425" t="s">
        <v>115</v>
      </c>
      <c r="H1593" s="1425" t="s">
        <v>1331</v>
      </c>
      <c r="I1593" s="1425"/>
      <c r="J1593" s="1425" t="s">
        <v>2915</v>
      </c>
    </row>
    <row r="1594" spans="1:10" ht="12.75">
      <c r="A1594" s="1425" t="s">
        <v>1360</v>
      </c>
      <c r="B1594" s="1425" t="s">
        <v>315</v>
      </c>
      <c r="C1594" s="1425" t="s">
        <v>390</v>
      </c>
      <c r="D1594" s="1425" t="s">
        <v>549</v>
      </c>
      <c r="E1594" s="1425" t="s">
        <v>390</v>
      </c>
      <c r="F1594" s="1425" t="s">
        <v>1328</v>
      </c>
      <c r="G1594" s="1425" t="s">
        <v>1238</v>
      </c>
      <c r="H1594" s="1425" t="s">
        <v>1329</v>
      </c>
      <c r="I1594" s="1425"/>
      <c r="J1594" s="1425" t="s">
        <v>2915</v>
      </c>
    </row>
    <row r="1595" spans="1:10" ht="12.75">
      <c r="A1595" s="1425" t="s">
        <v>1360</v>
      </c>
      <c r="B1595" s="1425" t="s">
        <v>315</v>
      </c>
      <c r="C1595" s="1425" t="s">
        <v>390</v>
      </c>
      <c r="D1595" s="1425" t="s">
        <v>549</v>
      </c>
      <c r="E1595" s="1425" t="s">
        <v>390</v>
      </c>
      <c r="F1595" s="1425" t="s">
        <v>1328</v>
      </c>
      <c r="G1595" s="1425" t="s">
        <v>1238</v>
      </c>
      <c r="H1595" s="1425" t="s">
        <v>1330</v>
      </c>
      <c r="I1595" s="1425"/>
      <c r="J1595" s="1425" t="s">
        <v>2915</v>
      </c>
    </row>
    <row r="1596" spans="1:10" ht="12.75">
      <c r="A1596" s="1425" t="s">
        <v>1360</v>
      </c>
      <c r="B1596" s="1425" t="s">
        <v>315</v>
      </c>
      <c r="C1596" s="1425" t="s">
        <v>390</v>
      </c>
      <c r="D1596" s="1425" t="s">
        <v>549</v>
      </c>
      <c r="E1596" s="1425" t="s">
        <v>390</v>
      </c>
      <c r="F1596" s="1425" t="s">
        <v>1328</v>
      </c>
      <c r="G1596" s="1425" t="s">
        <v>1238</v>
      </c>
      <c r="H1596" s="1425" t="s">
        <v>1331</v>
      </c>
      <c r="I1596" s="1425"/>
      <c r="J1596" s="1425" t="s">
        <v>2915</v>
      </c>
    </row>
    <row r="1597" spans="1:10" ht="12.75">
      <c r="A1597" s="1425" t="s">
        <v>1360</v>
      </c>
      <c r="B1597" s="1425" t="s">
        <v>315</v>
      </c>
      <c r="C1597" s="1425" t="s">
        <v>390</v>
      </c>
      <c r="D1597" s="1425" t="s">
        <v>549</v>
      </c>
      <c r="E1597" s="1425" t="s">
        <v>390</v>
      </c>
      <c r="F1597" s="1425" t="s">
        <v>1328</v>
      </c>
      <c r="G1597" s="1425" t="s">
        <v>116</v>
      </c>
      <c r="H1597" s="1425" t="s">
        <v>1329</v>
      </c>
      <c r="I1597" s="1425"/>
      <c r="J1597" s="1425" t="s">
        <v>2915</v>
      </c>
    </row>
    <row r="1598" spans="1:10" ht="12.75">
      <c r="A1598" s="1425" t="s">
        <v>1360</v>
      </c>
      <c r="B1598" s="1425" t="s">
        <v>315</v>
      </c>
      <c r="C1598" s="1425" t="s">
        <v>390</v>
      </c>
      <c r="D1598" s="1425" t="s">
        <v>549</v>
      </c>
      <c r="E1598" s="1425" t="s">
        <v>390</v>
      </c>
      <c r="F1598" s="1425" t="s">
        <v>1328</v>
      </c>
      <c r="G1598" s="1425" t="s">
        <v>116</v>
      </c>
      <c r="H1598" s="1425" t="s">
        <v>1330</v>
      </c>
      <c r="I1598" s="1425"/>
      <c r="J1598" s="1425" t="s">
        <v>2915</v>
      </c>
    </row>
    <row r="1599" spans="1:10" ht="12.75">
      <c r="A1599" s="1425" t="s">
        <v>1360</v>
      </c>
      <c r="B1599" s="1425" t="s">
        <v>315</v>
      </c>
      <c r="C1599" s="1425" t="s">
        <v>390</v>
      </c>
      <c r="D1599" s="1425" t="s">
        <v>549</v>
      </c>
      <c r="E1599" s="1425" t="s">
        <v>390</v>
      </c>
      <c r="F1599" s="1425" t="s">
        <v>1328</v>
      </c>
      <c r="G1599" s="1425" t="s">
        <v>116</v>
      </c>
      <c r="H1599" s="1425" t="s">
        <v>1331</v>
      </c>
      <c r="I1599" s="1425"/>
      <c r="J1599" s="1425" t="s">
        <v>2915</v>
      </c>
    </row>
    <row r="1600" spans="1:10" ht="12.75">
      <c r="A1600" s="1425" t="s">
        <v>1360</v>
      </c>
      <c r="B1600" s="1425" t="s">
        <v>315</v>
      </c>
      <c r="C1600" s="1425" t="s">
        <v>390</v>
      </c>
      <c r="D1600" s="1425" t="s">
        <v>549</v>
      </c>
      <c r="E1600" s="1425" t="s">
        <v>1419</v>
      </c>
      <c r="F1600" s="1425" t="s">
        <v>796</v>
      </c>
      <c r="G1600" s="1425" t="s">
        <v>114</v>
      </c>
      <c r="H1600" s="1425" t="s">
        <v>1263</v>
      </c>
      <c r="I1600" s="1425"/>
      <c r="J1600" s="1425" t="s">
        <v>2915</v>
      </c>
    </row>
    <row r="1601" spans="1:10" ht="12.75">
      <c r="A1601" s="1425" t="s">
        <v>1360</v>
      </c>
      <c r="B1601" s="1425" t="s">
        <v>315</v>
      </c>
      <c r="C1601" s="1425" t="s">
        <v>390</v>
      </c>
      <c r="D1601" s="1425" t="s">
        <v>549</v>
      </c>
      <c r="E1601" s="1425" t="s">
        <v>1419</v>
      </c>
      <c r="F1601" s="1425" t="s">
        <v>796</v>
      </c>
      <c r="G1601" s="1425" t="s">
        <v>114</v>
      </c>
      <c r="H1601" s="1425" t="s">
        <v>1264</v>
      </c>
      <c r="I1601" s="1425"/>
      <c r="J1601" s="1425" t="s">
        <v>2915</v>
      </c>
    </row>
    <row r="1602" spans="1:10" ht="12.75">
      <c r="A1602" s="1425" t="s">
        <v>1360</v>
      </c>
      <c r="B1602" s="1425" t="s">
        <v>315</v>
      </c>
      <c r="C1602" s="1425" t="s">
        <v>390</v>
      </c>
      <c r="D1602" s="1425" t="s">
        <v>549</v>
      </c>
      <c r="E1602" s="1425" t="s">
        <v>1419</v>
      </c>
      <c r="F1602" s="1425" t="s">
        <v>796</v>
      </c>
      <c r="G1602" s="1425" t="s">
        <v>114</v>
      </c>
      <c r="H1602" s="1425" t="s">
        <v>1265</v>
      </c>
      <c r="I1602" s="1425"/>
      <c r="J1602" s="1425" t="s">
        <v>2915</v>
      </c>
    </row>
    <row r="1603" spans="1:10" ht="12.75">
      <c r="A1603" s="1425" t="s">
        <v>1360</v>
      </c>
      <c r="B1603" s="1425" t="s">
        <v>315</v>
      </c>
      <c r="C1603" s="1425" t="s">
        <v>390</v>
      </c>
      <c r="D1603" s="1425" t="s">
        <v>549</v>
      </c>
      <c r="E1603" s="1425" t="s">
        <v>1419</v>
      </c>
      <c r="F1603" s="1425" t="s">
        <v>796</v>
      </c>
      <c r="G1603" s="1425" t="s">
        <v>114</v>
      </c>
      <c r="H1603" s="1425" t="s">
        <v>1266</v>
      </c>
      <c r="I1603" s="1425"/>
      <c r="J1603" s="1425" t="s">
        <v>2915</v>
      </c>
    </row>
    <row r="1604" spans="1:10" ht="12.75">
      <c r="A1604" s="1425" t="s">
        <v>1360</v>
      </c>
      <c r="B1604" s="1425" t="s">
        <v>315</v>
      </c>
      <c r="C1604" s="1425" t="s">
        <v>390</v>
      </c>
      <c r="D1604" s="1425" t="s">
        <v>549</v>
      </c>
      <c r="E1604" s="1425" t="s">
        <v>1419</v>
      </c>
      <c r="F1604" s="1425" t="s">
        <v>796</v>
      </c>
      <c r="G1604" s="1425" t="s">
        <v>114</v>
      </c>
      <c r="H1604" s="1425" t="s">
        <v>1267</v>
      </c>
      <c r="I1604" s="1425"/>
      <c r="J1604" s="1425" t="s">
        <v>2915</v>
      </c>
    </row>
    <row r="1605" spans="1:10" ht="12.75">
      <c r="A1605" s="1425" t="s">
        <v>1360</v>
      </c>
      <c r="B1605" s="1425" t="s">
        <v>315</v>
      </c>
      <c r="C1605" s="1425" t="s">
        <v>390</v>
      </c>
      <c r="D1605" s="1425" t="s">
        <v>549</v>
      </c>
      <c r="E1605" s="1425" t="s">
        <v>1419</v>
      </c>
      <c r="F1605" s="1425" t="s">
        <v>796</v>
      </c>
      <c r="G1605" s="1425" t="s">
        <v>115</v>
      </c>
      <c r="H1605" s="1425" t="s">
        <v>1263</v>
      </c>
      <c r="I1605" s="1425"/>
      <c r="J1605" s="1425" t="s">
        <v>2915</v>
      </c>
    </row>
    <row r="1606" spans="1:10" ht="12.75">
      <c r="A1606" s="1425" t="s">
        <v>1360</v>
      </c>
      <c r="B1606" s="1425" t="s">
        <v>315</v>
      </c>
      <c r="C1606" s="1425" t="s">
        <v>390</v>
      </c>
      <c r="D1606" s="1425" t="s">
        <v>549</v>
      </c>
      <c r="E1606" s="1425" t="s">
        <v>1419</v>
      </c>
      <c r="F1606" s="1425" t="s">
        <v>796</v>
      </c>
      <c r="G1606" s="1425" t="s">
        <v>115</v>
      </c>
      <c r="H1606" s="1425" t="s">
        <v>1264</v>
      </c>
      <c r="I1606" s="1425"/>
      <c r="J1606" s="1425" t="s">
        <v>2915</v>
      </c>
    </row>
    <row r="1607" spans="1:10" ht="12.75">
      <c r="A1607" s="1425" t="s">
        <v>1360</v>
      </c>
      <c r="B1607" s="1425" t="s">
        <v>315</v>
      </c>
      <c r="C1607" s="1425" t="s">
        <v>390</v>
      </c>
      <c r="D1607" s="1425" t="s">
        <v>549</v>
      </c>
      <c r="E1607" s="1425" t="s">
        <v>1419</v>
      </c>
      <c r="F1607" s="1425" t="s">
        <v>796</v>
      </c>
      <c r="G1607" s="1425" t="s">
        <v>115</v>
      </c>
      <c r="H1607" s="1425" t="s">
        <v>1265</v>
      </c>
      <c r="I1607" s="1425"/>
      <c r="J1607" s="1425" t="s">
        <v>2915</v>
      </c>
    </row>
    <row r="1608" spans="1:10" ht="12.75">
      <c r="A1608" s="1425" t="s">
        <v>1360</v>
      </c>
      <c r="B1608" s="1425" t="s">
        <v>315</v>
      </c>
      <c r="C1608" s="1425" t="s">
        <v>390</v>
      </c>
      <c r="D1608" s="1425" t="s">
        <v>549</v>
      </c>
      <c r="E1608" s="1425" t="s">
        <v>1419</v>
      </c>
      <c r="F1608" s="1425" t="s">
        <v>796</v>
      </c>
      <c r="G1608" s="1425" t="s">
        <v>115</v>
      </c>
      <c r="H1608" s="1425" t="s">
        <v>1266</v>
      </c>
      <c r="I1608" s="1425"/>
      <c r="J1608" s="1425" t="s">
        <v>2915</v>
      </c>
    </row>
    <row r="1609" spans="1:10" ht="12.75">
      <c r="A1609" s="1425" t="s">
        <v>1360</v>
      </c>
      <c r="B1609" s="1425" t="s">
        <v>315</v>
      </c>
      <c r="C1609" s="1425" t="s">
        <v>390</v>
      </c>
      <c r="D1609" s="1425" t="s">
        <v>549</v>
      </c>
      <c r="E1609" s="1425" t="s">
        <v>1419</v>
      </c>
      <c r="F1609" s="1425" t="s">
        <v>796</v>
      </c>
      <c r="G1609" s="1425" t="s">
        <v>115</v>
      </c>
      <c r="H1609" s="1425" t="s">
        <v>1267</v>
      </c>
      <c r="I1609" s="1425"/>
      <c r="J1609" s="1425" t="s">
        <v>2915</v>
      </c>
    </row>
    <row r="1610" spans="1:10" ht="12.75">
      <c r="A1610" s="1425" t="s">
        <v>1360</v>
      </c>
      <c r="B1610" s="1425" t="s">
        <v>315</v>
      </c>
      <c r="C1610" s="1425" t="s">
        <v>390</v>
      </c>
      <c r="D1610" s="1425" t="s">
        <v>549</v>
      </c>
      <c r="E1610" s="1425" t="s">
        <v>1419</v>
      </c>
      <c r="F1610" s="1425" t="s">
        <v>796</v>
      </c>
      <c r="G1610" s="1425" t="s">
        <v>1238</v>
      </c>
      <c r="H1610" s="1425" t="s">
        <v>1263</v>
      </c>
      <c r="I1610" s="1425"/>
      <c r="J1610" s="1425" t="s">
        <v>2915</v>
      </c>
    </row>
    <row r="1611" spans="1:10" ht="12.75">
      <c r="A1611" s="1425" t="s">
        <v>1360</v>
      </c>
      <c r="B1611" s="1425" t="s">
        <v>315</v>
      </c>
      <c r="C1611" s="1425" t="s">
        <v>390</v>
      </c>
      <c r="D1611" s="1425" t="s">
        <v>549</v>
      </c>
      <c r="E1611" s="1425" t="s">
        <v>1419</v>
      </c>
      <c r="F1611" s="1425" t="s">
        <v>796</v>
      </c>
      <c r="G1611" s="1425" t="s">
        <v>1238</v>
      </c>
      <c r="H1611" s="1425" t="s">
        <v>1264</v>
      </c>
      <c r="I1611" s="1425"/>
      <c r="J1611" s="1425" t="s">
        <v>2915</v>
      </c>
    </row>
    <row r="1612" spans="1:10" ht="12.75">
      <c r="A1612" s="1425" t="s">
        <v>1360</v>
      </c>
      <c r="B1612" s="1425" t="s">
        <v>315</v>
      </c>
      <c r="C1612" s="1425" t="s">
        <v>390</v>
      </c>
      <c r="D1612" s="1425" t="s">
        <v>549</v>
      </c>
      <c r="E1612" s="1425" t="s">
        <v>1419</v>
      </c>
      <c r="F1612" s="1425" t="s">
        <v>796</v>
      </c>
      <c r="G1612" s="1425" t="s">
        <v>1238</v>
      </c>
      <c r="H1612" s="1425" t="s">
        <v>1265</v>
      </c>
      <c r="I1612" s="1425"/>
      <c r="J1612" s="1425" t="s">
        <v>2915</v>
      </c>
    </row>
    <row r="1613" spans="1:10" ht="12.75">
      <c r="A1613" s="1425" t="s">
        <v>1360</v>
      </c>
      <c r="B1613" s="1425" t="s">
        <v>315</v>
      </c>
      <c r="C1613" s="1425" t="s">
        <v>390</v>
      </c>
      <c r="D1613" s="1425" t="s">
        <v>549</v>
      </c>
      <c r="E1613" s="1425" t="s">
        <v>1419</v>
      </c>
      <c r="F1613" s="1425" t="s">
        <v>796</v>
      </c>
      <c r="G1613" s="1425" t="s">
        <v>1238</v>
      </c>
      <c r="H1613" s="1425" t="s">
        <v>1266</v>
      </c>
      <c r="I1613" s="1425"/>
      <c r="J1613" s="1425" t="s">
        <v>2915</v>
      </c>
    </row>
    <row r="1614" spans="1:10" ht="12.75">
      <c r="A1614" s="1425" t="s">
        <v>1360</v>
      </c>
      <c r="B1614" s="1425" t="s">
        <v>315</v>
      </c>
      <c r="C1614" s="1425" t="s">
        <v>390</v>
      </c>
      <c r="D1614" s="1425" t="s">
        <v>549</v>
      </c>
      <c r="E1614" s="1425" t="s">
        <v>1419</v>
      </c>
      <c r="F1614" s="1425" t="s">
        <v>796</v>
      </c>
      <c r="G1614" s="1425" t="s">
        <v>1238</v>
      </c>
      <c r="H1614" s="1425" t="s">
        <v>1267</v>
      </c>
      <c r="I1614" s="1425"/>
      <c r="J1614" s="1425" t="s">
        <v>2915</v>
      </c>
    </row>
    <row r="1615" spans="1:10" ht="12.75">
      <c r="A1615" s="1425" t="s">
        <v>1360</v>
      </c>
      <c r="B1615" s="1425" t="s">
        <v>315</v>
      </c>
      <c r="C1615" s="1425" t="s">
        <v>390</v>
      </c>
      <c r="D1615" s="1425" t="s">
        <v>549</v>
      </c>
      <c r="E1615" s="1425" t="s">
        <v>1419</v>
      </c>
      <c r="F1615" s="1425" t="s">
        <v>796</v>
      </c>
      <c r="G1615" s="1425" t="s">
        <v>116</v>
      </c>
      <c r="H1615" s="1425" t="s">
        <v>1263</v>
      </c>
      <c r="I1615" s="1425"/>
      <c r="J1615" s="1425" t="s">
        <v>2915</v>
      </c>
    </row>
    <row r="1616" spans="1:10" ht="12.75">
      <c r="A1616" s="1425" t="s">
        <v>1360</v>
      </c>
      <c r="B1616" s="1425" t="s">
        <v>315</v>
      </c>
      <c r="C1616" s="1425" t="s">
        <v>390</v>
      </c>
      <c r="D1616" s="1425" t="s">
        <v>549</v>
      </c>
      <c r="E1616" s="1425" t="s">
        <v>1419</v>
      </c>
      <c r="F1616" s="1425" t="s">
        <v>796</v>
      </c>
      <c r="G1616" s="1425" t="s">
        <v>116</v>
      </c>
      <c r="H1616" s="1425" t="s">
        <v>1264</v>
      </c>
      <c r="I1616" s="1425"/>
      <c r="J1616" s="1425" t="s">
        <v>2915</v>
      </c>
    </row>
    <row r="1617" spans="1:10" ht="12.75">
      <c r="A1617" s="1425" t="s">
        <v>1360</v>
      </c>
      <c r="B1617" s="1425" t="s">
        <v>315</v>
      </c>
      <c r="C1617" s="1425" t="s">
        <v>390</v>
      </c>
      <c r="D1617" s="1425" t="s">
        <v>549</v>
      </c>
      <c r="E1617" s="1425" t="s">
        <v>1419</v>
      </c>
      <c r="F1617" s="1425" t="s">
        <v>796</v>
      </c>
      <c r="G1617" s="1425" t="s">
        <v>116</v>
      </c>
      <c r="H1617" s="1425" t="s">
        <v>1265</v>
      </c>
      <c r="I1617" s="1425"/>
      <c r="J1617" s="1425" t="s">
        <v>2915</v>
      </c>
    </row>
    <row r="1618" spans="1:10" ht="12.75">
      <c r="A1618" s="1425" t="s">
        <v>1360</v>
      </c>
      <c r="B1618" s="1425" t="s">
        <v>315</v>
      </c>
      <c r="C1618" s="1425" t="s">
        <v>390</v>
      </c>
      <c r="D1618" s="1425" t="s">
        <v>549</v>
      </c>
      <c r="E1618" s="1425" t="s">
        <v>1419</v>
      </c>
      <c r="F1618" s="1425" t="s">
        <v>796</v>
      </c>
      <c r="G1618" s="1425" t="s">
        <v>116</v>
      </c>
      <c r="H1618" s="1425" t="s">
        <v>1266</v>
      </c>
      <c r="I1618" s="1425"/>
      <c r="J1618" s="1425" t="s">
        <v>2915</v>
      </c>
    </row>
    <row r="1619" spans="1:10" ht="12.75">
      <c r="A1619" s="1425" t="s">
        <v>1360</v>
      </c>
      <c r="B1619" s="1425" t="s">
        <v>315</v>
      </c>
      <c r="C1619" s="1425" t="s">
        <v>390</v>
      </c>
      <c r="D1619" s="1425" t="s">
        <v>549</v>
      </c>
      <c r="E1619" s="1425" t="s">
        <v>1419</v>
      </c>
      <c r="F1619" s="1425" t="s">
        <v>796</v>
      </c>
      <c r="G1619" s="1425" t="s">
        <v>116</v>
      </c>
      <c r="H1619" s="1425" t="s">
        <v>1267</v>
      </c>
      <c r="I1619" s="1425"/>
      <c r="J1619" s="1425" t="s">
        <v>2915</v>
      </c>
    </row>
    <row r="1620" spans="1:10" ht="12.75">
      <c r="A1620" s="1425" t="s">
        <v>1360</v>
      </c>
      <c r="B1620" s="1425" t="s">
        <v>315</v>
      </c>
      <c r="C1620" s="1425" t="s">
        <v>390</v>
      </c>
      <c r="D1620" s="1425" t="s">
        <v>549</v>
      </c>
      <c r="E1620" s="1425" t="s">
        <v>1419</v>
      </c>
      <c r="F1620" s="1425" t="s">
        <v>1328</v>
      </c>
      <c r="G1620" s="1425" t="s">
        <v>114</v>
      </c>
      <c r="H1620" s="1425" t="s">
        <v>1329</v>
      </c>
      <c r="I1620" s="1425"/>
      <c r="J1620" s="1425" t="s">
        <v>2915</v>
      </c>
    </row>
    <row r="1621" spans="1:10" ht="12.75">
      <c r="A1621" s="1425" t="s">
        <v>1360</v>
      </c>
      <c r="B1621" s="1425" t="s">
        <v>315</v>
      </c>
      <c r="C1621" s="1425" t="s">
        <v>390</v>
      </c>
      <c r="D1621" s="1425" t="s">
        <v>549</v>
      </c>
      <c r="E1621" s="1425" t="s">
        <v>1419</v>
      </c>
      <c r="F1621" s="1425" t="s">
        <v>1328</v>
      </c>
      <c r="G1621" s="1425" t="s">
        <v>114</v>
      </c>
      <c r="H1621" s="1425" t="s">
        <v>1330</v>
      </c>
      <c r="I1621" s="1425"/>
      <c r="J1621" s="1425" t="s">
        <v>2915</v>
      </c>
    </row>
    <row r="1622" spans="1:10" ht="12.75">
      <c r="A1622" s="1425" t="s">
        <v>1360</v>
      </c>
      <c r="B1622" s="1425" t="s">
        <v>315</v>
      </c>
      <c r="C1622" s="1425" t="s">
        <v>390</v>
      </c>
      <c r="D1622" s="1425" t="s">
        <v>549</v>
      </c>
      <c r="E1622" s="1425" t="s">
        <v>1419</v>
      </c>
      <c r="F1622" s="1425" t="s">
        <v>1328</v>
      </c>
      <c r="G1622" s="1425" t="s">
        <v>114</v>
      </c>
      <c r="H1622" s="1425" t="s">
        <v>1331</v>
      </c>
      <c r="I1622" s="1425"/>
      <c r="J1622" s="1425" t="s">
        <v>2915</v>
      </c>
    </row>
    <row r="1623" spans="1:10" ht="12.75">
      <c r="A1623" s="1425" t="s">
        <v>1360</v>
      </c>
      <c r="B1623" s="1425" t="s">
        <v>315</v>
      </c>
      <c r="C1623" s="1425" t="s">
        <v>390</v>
      </c>
      <c r="D1623" s="1425" t="s">
        <v>549</v>
      </c>
      <c r="E1623" s="1425" t="s">
        <v>1419</v>
      </c>
      <c r="F1623" s="1425" t="s">
        <v>1328</v>
      </c>
      <c r="G1623" s="1425" t="s">
        <v>115</v>
      </c>
      <c r="H1623" s="1425" t="s">
        <v>1329</v>
      </c>
      <c r="I1623" s="1425"/>
      <c r="J1623" s="1425" t="s">
        <v>2915</v>
      </c>
    </row>
    <row r="1624" spans="1:10" ht="12.75">
      <c r="A1624" s="1425" t="s">
        <v>1360</v>
      </c>
      <c r="B1624" s="1425" t="s">
        <v>315</v>
      </c>
      <c r="C1624" s="1425" t="s">
        <v>390</v>
      </c>
      <c r="D1624" s="1425" t="s">
        <v>549</v>
      </c>
      <c r="E1624" s="1425" t="s">
        <v>1419</v>
      </c>
      <c r="F1624" s="1425" t="s">
        <v>1328</v>
      </c>
      <c r="G1624" s="1425" t="s">
        <v>115</v>
      </c>
      <c r="H1624" s="1425" t="s">
        <v>1330</v>
      </c>
      <c r="I1624" s="1425"/>
      <c r="J1624" s="1425" t="s">
        <v>2915</v>
      </c>
    </row>
    <row r="1625" spans="1:10" ht="12.75">
      <c r="A1625" s="1425" t="s">
        <v>1360</v>
      </c>
      <c r="B1625" s="1425" t="s">
        <v>315</v>
      </c>
      <c r="C1625" s="1425" t="s">
        <v>390</v>
      </c>
      <c r="D1625" s="1425" t="s">
        <v>549</v>
      </c>
      <c r="E1625" s="1425" t="s">
        <v>1419</v>
      </c>
      <c r="F1625" s="1425" t="s">
        <v>1328</v>
      </c>
      <c r="G1625" s="1425" t="s">
        <v>115</v>
      </c>
      <c r="H1625" s="1425" t="s">
        <v>1331</v>
      </c>
      <c r="I1625" s="1425"/>
      <c r="J1625" s="1425" t="s">
        <v>2915</v>
      </c>
    </row>
    <row r="1626" spans="1:10" ht="12.75">
      <c r="A1626" s="1425" t="s">
        <v>1360</v>
      </c>
      <c r="B1626" s="1425" t="s">
        <v>315</v>
      </c>
      <c r="C1626" s="1425" t="s">
        <v>390</v>
      </c>
      <c r="D1626" s="1425" t="s">
        <v>549</v>
      </c>
      <c r="E1626" s="1425" t="s">
        <v>1419</v>
      </c>
      <c r="F1626" s="1425" t="s">
        <v>1328</v>
      </c>
      <c r="G1626" s="1425" t="s">
        <v>1238</v>
      </c>
      <c r="H1626" s="1425" t="s">
        <v>1329</v>
      </c>
      <c r="I1626" s="1425"/>
      <c r="J1626" s="1425" t="s">
        <v>2915</v>
      </c>
    </row>
    <row r="1627" spans="1:10" ht="12.75">
      <c r="A1627" s="1425" t="s">
        <v>1360</v>
      </c>
      <c r="B1627" s="1425" t="s">
        <v>315</v>
      </c>
      <c r="C1627" s="1425" t="s">
        <v>390</v>
      </c>
      <c r="D1627" s="1425" t="s">
        <v>549</v>
      </c>
      <c r="E1627" s="1425" t="s">
        <v>1419</v>
      </c>
      <c r="F1627" s="1425" t="s">
        <v>1328</v>
      </c>
      <c r="G1627" s="1425" t="s">
        <v>1238</v>
      </c>
      <c r="H1627" s="1425" t="s">
        <v>1330</v>
      </c>
      <c r="I1627" s="1425"/>
      <c r="J1627" s="1425" t="s">
        <v>2915</v>
      </c>
    </row>
    <row r="1628" spans="1:10" ht="12.75">
      <c r="A1628" s="1425" t="s">
        <v>1360</v>
      </c>
      <c r="B1628" s="1425" t="s">
        <v>315</v>
      </c>
      <c r="C1628" s="1425" t="s">
        <v>390</v>
      </c>
      <c r="D1628" s="1425" t="s">
        <v>549</v>
      </c>
      <c r="E1628" s="1425" t="s">
        <v>1419</v>
      </c>
      <c r="F1628" s="1425" t="s">
        <v>1328</v>
      </c>
      <c r="G1628" s="1425" t="s">
        <v>1238</v>
      </c>
      <c r="H1628" s="1425" t="s">
        <v>1331</v>
      </c>
      <c r="I1628" s="1425"/>
      <c r="J1628" s="1425" t="s">
        <v>2915</v>
      </c>
    </row>
    <row r="1629" spans="1:10" ht="12.75">
      <c r="A1629" s="1425" t="s">
        <v>1360</v>
      </c>
      <c r="B1629" s="1425" t="s">
        <v>315</v>
      </c>
      <c r="C1629" s="1425" t="s">
        <v>390</v>
      </c>
      <c r="D1629" s="1425" t="s">
        <v>549</v>
      </c>
      <c r="E1629" s="1425" t="s">
        <v>1419</v>
      </c>
      <c r="F1629" s="1425" t="s">
        <v>1328</v>
      </c>
      <c r="G1629" s="1425" t="s">
        <v>116</v>
      </c>
      <c r="H1629" s="1425" t="s">
        <v>1329</v>
      </c>
      <c r="I1629" s="1425"/>
      <c r="J1629" s="1425" t="s">
        <v>2915</v>
      </c>
    </row>
    <row r="1630" spans="1:10" ht="12.75">
      <c r="A1630" s="1425" t="s">
        <v>1360</v>
      </c>
      <c r="B1630" s="1425" t="s">
        <v>315</v>
      </c>
      <c r="C1630" s="1425" t="s">
        <v>390</v>
      </c>
      <c r="D1630" s="1425" t="s">
        <v>549</v>
      </c>
      <c r="E1630" s="1425" t="s">
        <v>1419</v>
      </c>
      <c r="F1630" s="1425" t="s">
        <v>1328</v>
      </c>
      <c r="G1630" s="1425" t="s">
        <v>116</v>
      </c>
      <c r="H1630" s="1425" t="s">
        <v>1330</v>
      </c>
      <c r="I1630" s="1425"/>
      <c r="J1630" s="1425" t="s">
        <v>2915</v>
      </c>
    </row>
    <row r="1631" spans="1:10" ht="12.75">
      <c r="A1631" s="1425" t="s">
        <v>1360</v>
      </c>
      <c r="B1631" s="1425" t="s">
        <v>315</v>
      </c>
      <c r="C1631" s="1425" t="s">
        <v>390</v>
      </c>
      <c r="D1631" s="1425" t="s">
        <v>549</v>
      </c>
      <c r="E1631" s="1425" t="s">
        <v>1419</v>
      </c>
      <c r="F1631" s="1425" t="s">
        <v>1328</v>
      </c>
      <c r="G1631" s="1425" t="s">
        <v>116</v>
      </c>
      <c r="H1631" s="1425" t="s">
        <v>1331</v>
      </c>
      <c r="I1631" s="1425"/>
      <c r="J1631" s="1425" t="s">
        <v>2915</v>
      </c>
    </row>
    <row r="1632" spans="1:10" ht="12.75">
      <c r="A1632" s="1425" t="s">
        <v>1360</v>
      </c>
      <c r="B1632" s="1425" t="s">
        <v>315</v>
      </c>
      <c r="C1632" s="1425" t="s">
        <v>390</v>
      </c>
      <c r="D1632" s="1425" t="s">
        <v>549</v>
      </c>
      <c r="E1632" s="1425" t="s">
        <v>1434</v>
      </c>
      <c r="F1632" s="1425" t="s">
        <v>796</v>
      </c>
      <c r="G1632" s="1425" t="s">
        <v>115</v>
      </c>
      <c r="H1632" s="1425" t="s">
        <v>1263</v>
      </c>
      <c r="I1632" s="1425"/>
      <c r="J1632" s="1425" t="s">
        <v>2915</v>
      </c>
    </row>
    <row r="1633" spans="1:10" ht="12.75">
      <c r="A1633" s="1425" t="s">
        <v>1360</v>
      </c>
      <c r="B1633" s="1425" t="s">
        <v>315</v>
      </c>
      <c r="C1633" s="1425" t="s">
        <v>390</v>
      </c>
      <c r="D1633" s="1425" t="s">
        <v>549</v>
      </c>
      <c r="E1633" s="1425" t="s">
        <v>1434</v>
      </c>
      <c r="F1633" s="1425" t="s">
        <v>796</v>
      </c>
      <c r="G1633" s="1425" t="s">
        <v>115</v>
      </c>
      <c r="H1633" s="1425" t="s">
        <v>1264</v>
      </c>
      <c r="I1633" s="1425"/>
      <c r="J1633" s="1425" t="s">
        <v>2915</v>
      </c>
    </row>
    <row r="1634" spans="1:10" ht="12.75">
      <c r="A1634" s="1425" t="s">
        <v>1360</v>
      </c>
      <c r="B1634" s="1425" t="s">
        <v>315</v>
      </c>
      <c r="C1634" s="1425" t="s">
        <v>390</v>
      </c>
      <c r="D1634" s="1425" t="s">
        <v>549</v>
      </c>
      <c r="E1634" s="1425" t="s">
        <v>1434</v>
      </c>
      <c r="F1634" s="1425" t="s">
        <v>796</v>
      </c>
      <c r="G1634" s="1425" t="s">
        <v>115</v>
      </c>
      <c r="H1634" s="1425" t="s">
        <v>1265</v>
      </c>
      <c r="I1634" s="1425"/>
      <c r="J1634" s="1425" t="s">
        <v>2915</v>
      </c>
    </row>
    <row r="1635" spans="1:10" ht="12.75">
      <c r="A1635" s="1425" t="s">
        <v>1360</v>
      </c>
      <c r="B1635" s="1425" t="s">
        <v>315</v>
      </c>
      <c r="C1635" s="1425" t="s">
        <v>390</v>
      </c>
      <c r="D1635" s="1425" t="s">
        <v>549</v>
      </c>
      <c r="E1635" s="1425" t="s">
        <v>1434</v>
      </c>
      <c r="F1635" s="1425" t="s">
        <v>796</v>
      </c>
      <c r="G1635" s="1425" t="s">
        <v>115</v>
      </c>
      <c r="H1635" s="1425" t="s">
        <v>1266</v>
      </c>
      <c r="I1635" s="1425"/>
      <c r="J1635" s="1425" t="s">
        <v>2915</v>
      </c>
    </row>
    <row r="1636" spans="1:10" ht="12.75">
      <c r="A1636" s="1425" t="s">
        <v>1360</v>
      </c>
      <c r="B1636" s="1425" t="s">
        <v>315</v>
      </c>
      <c r="C1636" s="1425" t="s">
        <v>390</v>
      </c>
      <c r="D1636" s="1425" t="s">
        <v>549</v>
      </c>
      <c r="E1636" s="1425" t="s">
        <v>1434</v>
      </c>
      <c r="F1636" s="1425" t="s">
        <v>796</v>
      </c>
      <c r="G1636" s="1425" t="s">
        <v>115</v>
      </c>
      <c r="H1636" s="1425" t="s">
        <v>1267</v>
      </c>
      <c r="I1636" s="1425"/>
      <c r="J1636" s="1425" t="s">
        <v>2915</v>
      </c>
    </row>
    <row r="1637" spans="1:10" ht="12.75">
      <c r="A1637" s="1425" t="s">
        <v>1360</v>
      </c>
      <c r="B1637" s="1425" t="s">
        <v>315</v>
      </c>
      <c r="C1637" s="1425" t="s">
        <v>390</v>
      </c>
      <c r="D1637" s="1425" t="s">
        <v>549</v>
      </c>
      <c r="E1637" s="1425" t="s">
        <v>1434</v>
      </c>
      <c r="F1637" s="1425" t="s">
        <v>796</v>
      </c>
      <c r="G1637" s="1425" t="s">
        <v>1238</v>
      </c>
      <c r="H1637" s="1425" t="s">
        <v>1263</v>
      </c>
      <c r="I1637" s="1425"/>
      <c r="J1637" s="1425" t="s">
        <v>2915</v>
      </c>
    </row>
    <row r="1638" spans="1:10" ht="12.75">
      <c r="A1638" s="1425" t="s">
        <v>1360</v>
      </c>
      <c r="B1638" s="1425" t="s">
        <v>315</v>
      </c>
      <c r="C1638" s="1425" t="s">
        <v>390</v>
      </c>
      <c r="D1638" s="1425" t="s">
        <v>549</v>
      </c>
      <c r="E1638" s="1425" t="s">
        <v>1434</v>
      </c>
      <c r="F1638" s="1425" t="s">
        <v>796</v>
      </c>
      <c r="G1638" s="1425" t="s">
        <v>1238</v>
      </c>
      <c r="H1638" s="1425" t="s">
        <v>1264</v>
      </c>
      <c r="I1638" s="1425"/>
      <c r="J1638" s="1425" t="s">
        <v>2915</v>
      </c>
    </row>
    <row r="1639" spans="1:10" ht="12.75">
      <c r="A1639" s="1425" t="s">
        <v>1360</v>
      </c>
      <c r="B1639" s="1425" t="s">
        <v>315</v>
      </c>
      <c r="C1639" s="1425" t="s">
        <v>390</v>
      </c>
      <c r="D1639" s="1425" t="s">
        <v>549</v>
      </c>
      <c r="E1639" s="1425" t="s">
        <v>1434</v>
      </c>
      <c r="F1639" s="1425" t="s">
        <v>796</v>
      </c>
      <c r="G1639" s="1425" t="s">
        <v>1238</v>
      </c>
      <c r="H1639" s="1425" t="s">
        <v>1265</v>
      </c>
      <c r="I1639" s="1425"/>
      <c r="J1639" s="1425" t="s">
        <v>2915</v>
      </c>
    </row>
    <row r="1640" spans="1:10" ht="12.75">
      <c r="A1640" s="1425" t="s">
        <v>1360</v>
      </c>
      <c r="B1640" s="1425" t="s">
        <v>315</v>
      </c>
      <c r="C1640" s="1425" t="s">
        <v>390</v>
      </c>
      <c r="D1640" s="1425" t="s">
        <v>549</v>
      </c>
      <c r="E1640" s="1425" t="s">
        <v>1434</v>
      </c>
      <c r="F1640" s="1425" t="s">
        <v>796</v>
      </c>
      <c r="G1640" s="1425" t="s">
        <v>1238</v>
      </c>
      <c r="H1640" s="1425" t="s">
        <v>1266</v>
      </c>
      <c r="I1640" s="1425"/>
      <c r="J1640" s="1425" t="s">
        <v>2915</v>
      </c>
    </row>
    <row r="1641" spans="1:10" ht="12.75">
      <c r="A1641" s="1425" t="s">
        <v>1360</v>
      </c>
      <c r="B1641" s="1425" t="s">
        <v>315</v>
      </c>
      <c r="C1641" s="1425" t="s">
        <v>390</v>
      </c>
      <c r="D1641" s="1425" t="s">
        <v>549</v>
      </c>
      <c r="E1641" s="1425" t="s">
        <v>1434</v>
      </c>
      <c r="F1641" s="1425" t="s">
        <v>796</v>
      </c>
      <c r="G1641" s="1425" t="s">
        <v>1238</v>
      </c>
      <c r="H1641" s="1425" t="s">
        <v>1267</v>
      </c>
      <c r="I1641" s="1425"/>
      <c r="J1641" s="1425" t="s">
        <v>2915</v>
      </c>
    </row>
    <row r="1642" spans="1:10" ht="12.75">
      <c r="A1642" s="1425" t="s">
        <v>1360</v>
      </c>
      <c r="B1642" s="1425" t="s">
        <v>315</v>
      </c>
      <c r="C1642" s="1425" t="s">
        <v>390</v>
      </c>
      <c r="D1642" s="1425" t="s">
        <v>549</v>
      </c>
      <c r="E1642" s="1425" t="s">
        <v>1434</v>
      </c>
      <c r="F1642" s="1425" t="s">
        <v>796</v>
      </c>
      <c r="G1642" s="1425" t="s">
        <v>116</v>
      </c>
      <c r="H1642" s="1425" t="s">
        <v>1263</v>
      </c>
      <c r="I1642" s="1425"/>
      <c r="J1642" s="1425" t="s">
        <v>2915</v>
      </c>
    </row>
    <row r="1643" spans="1:10" ht="12.75">
      <c r="A1643" s="1425" t="s">
        <v>1360</v>
      </c>
      <c r="B1643" s="1425" t="s">
        <v>315</v>
      </c>
      <c r="C1643" s="1425" t="s">
        <v>390</v>
      </c>
      <c r="D1643" s="1425" t="s">
        <v>549</v>
      </c>
      <c r="E1643" s="1425" t="s">
        <v>1434</v>
      </c>
      <c r="F1643" s="1425" t="s">
        <v>796</v>
      </c>
      <c r="G1643" s="1425" t="s">
        <v>116</v>
      </c>
      <c r="H1643" s="1425" t="s">
        <v>1264</v>
      </c>
      <c r="I1643" s="1425"/>
      <c r="J1643" s="1425" t="s">
        <v>2915</v>
      </c>
    </row>
    <row r="1644" spans="1:10" ht="12.75">
      <c r="A1644" s="1425" t="s">
        <v>1360</v>
      </c>
      <c r="B1644" s="1425" t="s">
        <v>315</v>
      </c>
      <c r="C1644" s="1425" t="s">
        <v>390</v>
      </c>
      <c r="D1644" s="1425" t="s">
        <v>549</v>
      </c>
      <c r="E1644" s="1425" t="s">
        <v>1434</v>
      </c>
      <c r="F1644" s="1425" t="s">
        <v>796</v>
      </c>
      <c r="G1644" s="1425" t="s">
        <v>116</v>
      </c>
      <c r="H1644" s="1425" t="s">
        <v>1265</v>
      </c>
      <c r="I1644" s="1425"/>
      <c r="J1644" s="1425" t="s">
        <v>2915</v>
      </c>
    </row>
    <row r="1645" spans="1:10" ht="12.75">
      <c r="A1645" s="1425" t="s">
        <v>1360</v>
      </c>
      <c r="B1645" s="1425" t="s">
        <v>315</v>
      </c>
      <c r="C1645" s="1425" t="s">
        <v>390</v>
      </c>
      <c r="D1645" s="1425" t="s">
        <v>549</v>
      </c>
      <c r="E1645" s="1425" t="s">
        <v>1434</v>
      </c>
      <c r="F1645" s="1425" t="s">
        <v>796</v>
      </c>
      <c r="G1645" s="1425" t="s">
        <v>116</v>
      </c>
      <c r="H1645" s="1425" t="s">
        <v>1266</v>
      </c>
      <c r="I1645" s="1425"/>
      <c r="J1645" s="1425" t="s">
        <v>2915</v>
      </c>
    </row>
    <row r="1646" spans="1:10" ht="12.75">
      <c r="A1646" s="1425" t="s">
        <v>1360</v>
      </c>
      <c r="B1646" s="1425" t="s">
        <v>315</v>
      </c>
      <c r="C1646" s="1425" t="s">
        <v>390</v>
      </c>
      <c r="D1646" s="1425" t="s">
        <v>549</v>
      </c>
      <c r="E1646" s="1425" t="s">
        <v>1434</v>
      </c>
      <c r="F1646" s="1425" t="s">
        <v>796</v>
      </c>
      <c r="G1646" s="1425" t="s">
        <v>116</v>
      </c>
      <c r="H1646" s="1425" t="s">
        <v>1267</v>
      </c>
      <c r="I1646" s="1425"/>
      <c r="J1646" s="1425" t="s">
        <v>2915</v>
      </c>
    </row>
    <row r="1647" spans="1:10" ht="12.75">
      <c r="A1647" s="1425" t="s">
        <v>1360</v>
      </c>
      <c r="B1647" s="1425" t="s">
        <v>315</v>
      </c>
      <c r="C1647" s="1425" t="s">
        <v>390</v>
      </c>
      <c r="D1647" s="1425" t="s">
        <v>549</v>
      </c>
      <c r="E1647" s="1425" t="s">
        <v>1434</v>
      </c>
      <c r="F1647" s="1425" t="s">
        <v>1328</v>
      </c>
      <c r="G1647" s="1425" t="s">
        <v>115</v>
      </c>
      <c r="H1647" s="1425" t="s">
        <v>1329</v>
      </c>
      <c r="I1647" s="1425"/>
      <c r="J1647" s="1425" t="s">
        <v>2915</v>
      </c>
    </row>
    <row r="1648" spans="1:10" ht="12.75">
      <c r="A1648" s="1425" t="s">
        <v>1360</v>
      </c>
      <c r="B1648" s="1425" t="s">
        <v>315</v>
      </c>
      <c r="C1648" s="1425" t="s">
        <v>390</v>
      </c>
      <c r="D1648" s="1425" t="s">
        <v>549</v>
      </c>
      <c r="E1648" s="1425" t="s">
        <v>1434</v>
      </c>
      <c r="F1648" s="1425" t="s">
        <v>1328</v>
      </c>
      <c r="G1648" s="1425" t="s">
        <v>115</v>
      </c>
      <c r="H1648" s="1425" t="s">
        <v>1330</v>
      </c>
      <c r="I1648" s="1425"/>
      <c r="J1648" s="1425" t="s">
        <v>2915</v>
      </c>
    </row>
    <row r="1649" spans="1:10" ht="12.75">
      <c r="A1649" s="1425" t="s">
        <v>1360</v>
      </c>
      <c r="B1649" s="1425" t="s">
        <v>315</v>
      </c>
      <c r="C1649" s="1425" t="s">
        <v>390</v>
      </c>
      <c r="D1649" s="1425" t="s">
        <v>549</v>
      </c>
      <c r="E1649" s="1425" t="s">
        <v>1434</v>
      </c>
      <c r="F1649" s="1425" t="s">
        <v>1328</v>
      </c>
      <c r="G1649" s="1425" t="s">
        <v>115</v>
      </c>
      <c r="H1649" s="1425" t="s">
        <v>1331</v>
      </c>
      <c r="I1649" s="1425"/>
      <c r="J1649" s="1425" t="s">
        <v>2915</v>
      </c>
    </row>
    <row r="1650" spans="1:10" ht="12.75">
      <c r="A1650" s="1425" t="s">
        <v>1360</v>
      </c>
      <c r="B1650" s="1425" t="s">
        <v>315</v>
      </c>
      <c r="C1650" s="1425" t="s">
        <v>390</v>
      </c>
      <c r="D1650" s="1425" t="s">
        <v>549</v>
      </c>
      <c r="E1650" s="1425" t="s">
        <v>1434</v>
      </c>
      <c r="F1650" s="1425" t="s">
        <v>1328</v>
      </c>
      <c r="G1650" s="1425" t="s">
        <v>1238</v>
      </c>
      <c r="H1650" s="1425" t="s">
        <v>1329</v>
      </c>
      <c r="I1650" s="1425"/>
      <c r="J1650" s="1425" t="s">
        <v>2915</v>
      </c>
    </row>
    <row r="1651" spans="1:10" ht="12.75">
      <c r="A1651" s="1425" t="s">
        <v>1360</v>
      </c>
      <c r="B1651" s="1425" t="s">
        <v>315</v>
      </c>
      <c r="C1651" s="1425" t="s">
        <v>390</v>
      </c>
      <c r="D1651" s="1425" t="s">
        <v>549</v>
      </c>
      <c r="E1651" s="1425" t="s">
        <v>1434</v>
      </c>
      <c r="F1651" s="1425" t="s">
        <v>1328</v>
      </c>
      <c r="G1651" s="1425" t="s">
        <v>1238</v>
      </c>
      <c r="H1651" s="1425" t="s">
        <v>1330</v>
      </c>
      <c r="I1651" s="1425"/>
      <c r="J1651" s="1425" t="s">
        <v>2915</v>
      </c>
    </row>
    <row r="1652" spans="1:10" ht="12.75">
      <c r="A1652" s="1425" t="s">
        <v>1360</v>
      </c>
      <c r="B1652" s="1425" t="s">
        <v>315</v>
      </c>
      <c r="C1652" s="1425" t="s">
        <v>390</v>
      </c>
      <c r="D1652" s="1425" t="s">
        <v>549</v>
      </c>
      <c r="E1652" s="1425" t="s">
        <v>1434</v>
      </c>
      <c r="F1652" s="1425" t="s">
        <v>1328</v>
      </c>
      <c r="G1652" s="1425" t="s">
        <v>1238</v>
      </c>
      <c r="H1652" s="1425" t="s">
        <v>1331</v>
      </c>
      <c r="I1652" s="1425"/>
      <c r="J1652" s="1425" t="s">
        <v>2915</v>
      </c>
    </row>
    <row r="1653" spans="1:10" ht="12.75">
      <c r="A1653" s="1425" t="s">
        <v>1360</v>
      </c>
      <c r="B1653" s="1425" t="s">
        <v>315</v>
      </c>
      <c r="C1653" s="1425" t="s">
        <v>390</v>
      </c>
      <c r="D1653" s="1425" t="s">
        <v>549</v>
      </c>
      <c r="E1653" s="1425" t="s">
        <v>1434</v>
      </c>
      <c r="F1653" s="1425" t="s">
        <v>1328</v>
      </c>
      <c r="G1653" s="1425" t="s">
        <v>116</v>
      </c>
      <c r="H1653" s="1425" t="s">
        <v>1329</v>
      </c>
      <c r="I1653" s="1425"/>
      <c r="J1653" s="1425" t="s">
        <v>2915</v>
      </c>
    </row>
    <row r="1654" spans="1:10" ht="12.75">
      <c r="A1654" s="1425" t="s">
        <v>1360</v>
      </c>
      <c r="B1654" s="1425" t="s">
        <v>315</v>
      </c>
      <c r="C1654" s="1425" t="s">
        <v>390</v>
      </c>
      <c r="D1654" s="1425" t="s">
        <v>549</v>
      </c>
      <c r="E1654" s="1425" t="s">
        <v>1434</v>
      </c>
      <c r="F1654" s="1425" t="s">
        <v>1328</v>
      </c>
      <c r="G1654" s="1425" t="s">
        <v>116</v>
      </c>
      <c r="H1654" s="1425" t="s">
        <v>1330</v>
      </c>
      <c r="I1654" s="1425"/>
      <c r="J1654" s="1425" t="s">
        <v>2915</v>
      </c>
    </row>
    <row r="1655" spans="1:10" ht="12.75">
      <c r="A1655" s="1425" t="s">
        <v>1360</v>
      </c>
      <c r="B1655" s="1425" t="s">
        <v>315</v>
      </c>
      <c r="C1655" s="1425" t="s">
        <v>390</v>
      </c>
      <c r="D1655" s="1425" t="s">
        <v>549</v>
      </c>
      <c r="E1655" s="1425" t="s">
        <v>1434</v>
      </c>
      <c r="F1655" s="1425" t="s">
        <v>1328</v>
      </c>
      <c r="G1655" s="1425" t="s">
        <v>116</v>
      </c>
      <c r="H1655" s="1425" t="s">
        <v>1331</v>
      </c>
      <c r="I1655" s="1425"/>
      <c r="J1655" s="1425" t="s">
        <v>2915</v>
      </c>
    </row>
    <row r="1656" spans="1:10" ht="12.75">
      <c r="A1656" s="1425" t="s">
        <v>1360</v>
      </c>
      <c r="B1656" s="1425" t="s">
        <v>315</v>
      </c>
      <c r="C1656" s="1425" t="s">
        <v>390</v>
      </c>
      <c r="D1656" s="1425" t="s">
        <v>549</v>
      </c>
      <c r="E1656" s="1425" t="s">
        <v>2934</v>
      </c>
      <c r="F1656" s="1425" t="s">
        <v>796</v>
      </c>
      <c r="G1656" s="1425" t="s">
        <v>116</v>
      </c>
      <c r="H1656" s="1425" t="s">
        <v>1263</v>
      </c>
      <c r="I1656" s="1425"/>
      <c r="J1656" s="1425" t="s">
        <v>2915</v>
      </c>
    </row>
    <row r="1657" spans="1:10" ht="12.75">
      <c r="A1657" s="1425" t="s">
        <v>1360</v>
      </c>
      <c r="B1657" s="1425" t="s">
        <v>315</v>
      </c>
      <c r="C1657" s="1425" t="s">
        <v>390</v>
      </c>
      <c r="D1657" s="1425" t="s">
        <v>549</v>
      </c>
      <c r="E1657" s="1425" t="s">
        <v>2934</v>
      </c>
      <c r="F1657" s="1425" t="s">
        <v>796</v>
      </c>
      <c r="G1657" s="1425" t="s">
        <v>116</v>
      </c>
      <c r="H1657" s="1425" t="s">
        <v>1264</v>
      </c>
      <c r="I1657" s="1425"/>
      <c r="J1657" s="1425" t="s">
        <v>2915</v>
      </c>
    </row>
    <row r="1658" spans="1:10" ht="12.75">
      <c r="A1658" s="1425" t="s">
        <v>1360</v>
      </c>
      <c r="B1658" s="1425" t="s">
        <v>315</v>
      </c>
      <c r="C1658" s="1425" t="s">
        <v>390</v>
      </c>
      <c r="D1658" s="1425" t="s">
        <v>549</v>
      </c>
      <c r="E1658" s="1425" t="s">
        <v>2934</v>
      </c>
      <c r="F1658" s="1425" t="s">
        <v>796</v>
      </c>
      <c r="G1658" s="1425" t="s">
        <v>116</v>
      </c>
      <c r="H1658" s="1425" t="s">
        <v>1265</v>
      </c>
      <c r="I1658" s="1425"/>
      <c r="J1658" s="1425" t="s">
        <v>2915</v>
      </c>
    </row>
    <row r="1659" spans="1:10" ht="12.75">
      <c r="A1659" s="1425" t="s">
        <v>1360</v>
      </c>
      <c r="B1659" s="1425" t="s">
        <v>315</v>
      </c>
      <c r="C1659" s="1425" t="s">
        <v>390</v>
      </c>
      <c r="D1659" s="1425" t="s">
        <v>549</v>
      </c>
      <c r="E1659" s="1425" t="s">
        <v>2934</v>
      </c>
      <c r="F1659" s="1425" t="s">
        <v>796</v>
      </c>
      <c r="G1659" s="1425" t="s">
        <v>116</v>
      </c>
      <c r="H1659" s="1425" t="s">
        <v>1266</v>
      </c>
      <c r="I1659" s="1425"/>
      <c r="J1659" s="1425" t="s">
        <v>2915</v>
      </c>
    </row>
    <row r="1660" spans="1:10" ht="12.75">
      <c r="A1660" s="1425" t="s">
        <v>1360</v>
      </c>
      <c r="B1660" s="1425" t="s">
        <v>315</v>
      </c>
      <c r="C1660" s="1425" t="s">
        <v>390</v>
      </c>
      <c r="D1660" s="1425" t="s">
        <v>549</v>
      </c>
      <c r="E1660" s="1425" t="s">
        <v>2934</v>
      </c>
      <c r="F1660" s="1425" t="s">
        <v>796</v>
      </c>
      <c r="G1660" s="1425" t="s">
        <v>116</v>
      </c>
      <c r="H1660" s="1425" t="s">
        <v>1267</v>
      </c>
      <c r="I1660" s="1425"/>
      <c r="J1660" s="1425" t="s">
        <v>2915</v>
      </c>
    </row>
    <row r="1661" spans="1:10" ht="12.75">
      <c r="A1661" s="1425" t="s">
        <v>1360</v>
      </c>
      <c r="B1661" s="1425" t="s">
        <v>315</v>
      </c>
      <c r="C1661" s="1425" t="s">
        <v>390</v>
      </c>
      <c r="D1661" s="1425" t="s">
        <v>549</v>
      </c>
      <c r="E1661" s="1425" t="s">
        <v>2934</v>
      </c>
      <c r="F1661" s="1425" t="s">
        <v>1328</v>
      </c>
      <c r="G1661" s="1425" t="s">
        <v>116</v>
      </c>
      <c r="H1661" s="1425" t="s">
        <v>1329</v>
      </c>
      <c r="I1661" s="1425"/>
      <c r="J1661" s="1425" t="s">
        <v>2915</v>
      </c>
    </row>
    <row r="1662" spans="1:10" ht="12.75">
      <c r="A1662" s="1425" t="s">
        <v>1360</v>
      </c>
      <c r="B1662" s="1425" t="s">
        <v>315</v>
      </c>
      <c r="C1662" s="1425" t="s">
        <v>390</v>
      </c>
      <c r="D1662" s="1425" t="s">
        <v>549</v>
      </c>
      <c r="E1662" s="1425" t="s">
        <v>2934</v>
      </c>
      <c r="F1662" s="1425" t="s">
        <v>1328</v>
      </c>
      <c r="G1662" s="1425" t="s">
        <v>116</v>
      </c>
      <c r="H1662" s="1425" t="s">
        <v>1330</v>
      </c>
      <c r="I1662" s="1425"/>
      <c r="J1662" s="1425" t="s">
        <v>2915</v>
      </c>
    </row>
    <row r="1663" spans="1:10" ht="12.75">
      <c r="A1663" s="1425" t="s">
        <v>1360</v>
      </c>
      <c r="B1663" s="1425" t="s">
        <v>315</v>
      </c>
      <c r="C1663" s="1425" t="s">
        <v>390</v>
      </c>
      <c r="D1663" s="1425" t="s">
        <v>549</v>
      </c>
      <c r="E1663" s="1425" t="s">
        <v>2934</v>
      </c>
      <c r="F1663" s="1425" t="s">
        <v>1328</v>
      </c>
      <c r="G1663" s="1425" t="s">
        <v>116</v>
      </c>
      <c r="H1663" s="1425" t="s">
        <v>1331</v>
      </c>
      <c r="I1663" s="1425"/>
      <c r="J1663" s="1425" t="s">
        <v>2915</v>
      </c>
    </row>
    <row r="1664" spans="1:10" ht="12.75">
      <c r="A1664" s="1425" t="s">
        <v>1360</v>
      </c>
      <c r="B1664" s="1425" t="s">
        <v>315</v>
      </c>
      <c r="C1664" s="1425" t="s">
        <v>390</v>
      </c>
      <c r="D1664" s="1425" t="s">
        <v>549</v>
      </c>
      <c r="E1664" s="1425" t="s">
        <v>1372</v>
      </c>
      <c r="F1664" s="1425" t="s">
        <v>796</v>
      </c>
      <c r="G1664" s="1425" t="s">
        <v>115</v>
      </c>
      <c r="H1664" s="1425" t="s">
        <v>1263</v>
      </c>
      <c r="I1664" s="1425"/>
      <c r="J1664" s="1425" t="s">
        <v>2915</v>
      </c>
    </row>
    <row r="1665" spans="1:10" ht="12.75">
      <c r="A1665" s="1425" t="s">
        <v>1360</v>
      </c>
      <c r="B1665" s="1425" t="s">
        <v>315</v>
      </c>
      <c r="C1665" s="1425" t="s">
        <v>390</v>
      </c>
      <c r="D1665" s="1425" t="s">
        <v>549</v>
      </c>
      <c r="E1665" s="1425" t="s">
        <v>1372</v>
      </c>
      <c r="F1665" s="1425" t="s">
        <v>796</v>
      </c>
      <c r="G1665" s="1425" t="s">
        <v>115</v>
      </c>
      <c r="H1665" s="1425" t="s">
        <v>1264</v>
      </c>
      <c r="I1665" s="1425"/>
      <c r="J1665" s="1425" t="s">
        <v>2915</v>
      </c>
    </row>
    <row r="1666" spans="1:10" ht="12.75">
      <c r="A1666" s="1425" t="s">
        <v>1360</v>
      </c>
      <c r="B1666" s="1425" t="s">
        <v>315</v>
      </c>
      <c r="C1666" s="1425" t="s">
        <v>390</v>
      </c>
      <c r="D1666" s="1425" t="s">
        <v>549</v>
      </c>
      <c r="E1666" s="1425" t="s">
        <v>1372</v>
      </c>
      <c r="F1666" s="1425" t="s">
        <v>796</v>
      </c>
      <c r="G1666" s="1425" t="s">
        <v>115</v>
      </c>
      <c r="H1666" s="1425" t="s">
        <v>1265</v>
      </c>
      <c r="I1666" s="1425"/>
      <c r="J1666" s="1425" t="s">
        <v>2915</v>
      </c>
    </row>
    <row r="1667" spans="1:10" ht="12.75">
      <c r="A1667" s="1425" t="s">
        <v>1360</v>
      </c>
      <c r="B1667" s="1425" t="s">
        <v>315</v>
      </c>
      <c r="C1667" s="1425" t="s">
        <v>390</v>
      </c>
      <c r="D1667" s="1425" t="s">
        <v>549</v>
      </c>
      <c r="E1667" s="1425" t="s">
        <v>1372</v>
      </c>
      <c r="F1667" s="1425" t="s">
        <v>796</v>
      </c>
      <c r="G1667" s="1425" t="s">
        <v>115</v>
      </c>
      <c r="H1667" s="1425" t="s">
        <v>1266</v>
      </c>
      <c r="I1667" s="1425"/>
      <c r="J1667" s="1425" t="s">
        <v>2915</v>
      </c>
    </row>
    <row r="1668" spans="1:10" ht="12.75">
      <c r="A1668" s="1425" t="s">
        <v>1360</v>
      </c>
      <c r="B1668" s="1425" t="s">
        <v>315</v>
      </c>
      <c r="C1668" s="1425" t="s">
        <v>390</v>
      </c>
      <c r="D1668" s="1425" t="s">
        <v>549</v>
      </c>
      <c r="E1668" s="1425" t="s">
        <v>1372</v>
      </c>
      <c r="F1668" s="1425" t="s">
        <v>796</v>
      </c>
      <c r="G1668" s="1425" t="s">
        <v>115</v>
      </c>
      <c r="H1668" s="1425" t="s">
        <v>1267</v>
      </c>
      <c r="I1668" s="1425"/>
      <c r="J1668" s="1425" t="s">
        <v>2915</v>
      </c>
    </row>
    <row r="1669" spans="1:10" ht="12.75">
      <c r="A1669" s="1425" t="s">
        <v>1360</v>
      </c>
      <c r="B1669" s="1425" t="s">
        <v>315</v>
      </c>
      <c r="C1669" s="1425" t="s">
        <v>390</v>
      </c>
      <c r="D1669" s="1425" t="s">
        <v>549</v>
      </c>
      <c r="E1669" s="1425" t="s">
        <v>1372</v>
      </c>
      <c r="F1669" s="1425" t="s">
        <v>1328</v>
      </c>
      <c r="G1669" s="1425" t="s">
        <v>115</v>
      </c>
      <c r="H1669" s="1425" t="s">
        <v>1329</v>
      </c>
      <c r="I1669" s="1425"/>
      <c r="J1669" s="1425" t="s">
        <v>2915</v>
      </c>
    </row>
    <row r="1670" spans="1:10" ht="12.75">
      <c r="A1670" s="1425" t="s">
        <v>1360</v>
      </c>
      <c r="B1670" s="1425" t="s">
        <v>315</v>
      </c>
      <c r="C1670" s="1425" t="s">
        <v>390</v>
      </c>
      <c r="D1670" s="1425" t="s">
        <v>549</v>
      </c>
      <c r="E1670" s="1425" t="s">
        <v>1372</v>
      </c>
      <c r="F1670" s="1425" t="s">
        <v>1328</v>
      </c>
      <c r="G1670" s="1425" t="s">
        <v>115</v>
      </c>
      <c r="H1670" s="1425" t="s">
        <v>1330</v>
      </c>
      <c r="I1670" s="1425"/>
      <c r="J1670" s="1425" t="s">
        <v>2915</v>
      </c>
    </row>
    <row r="1671" spans="1:10" ht="12.75">
      <c r="A1671" s="1425" t="s">
        <v>1360</v>
      </c>
      <c r="B1671" s="1425" t="s">
        <v>315</v>
      </c>
      <c r="C1671" s="1425" t="s">
        <v>390</v>
      </c>
      <c r="D1671" s="1425" t="s">
        <v>549</v>
      </c>
      <c r="E1671" s="1425" t="s">
        <v>1372</v>
      </c>
      <c r="F1671" s="1425" t="s">
        <v>1328</v>
      </c>
      <c r="G1671" s="1425" t="s">
        <v>115</v>
      </c>
      <c r="H1671" s="1425" t="s">
        <v>1331</v>
      </c>
      <c r="I1671" s="1425"/>
      <c r="J1671" s="1425" t="s">
        <v>2915</v>
      </c>
    </row>
    <row r="1672" spans="1:10" ht="12.75">
      <c r="A1672" s="1425" t="s">
        <v>1360</v>
      </c>
      <c r="B1672" s="1425" t="s">
        <v>315</v>
      </c>
      <c r="C1672" s="1425" t="s">
        <v>390</v>
      </c>
      <c r="D1672" s="1425" t="s">
        <v>549</v>
      </c>
      <c r="E1672" s="1425" t="s">
        <v>1435</v>
      </c>
      <c r="F1672" s="1425" t="s">
        <v>796</v>
      </c>
      <c r="G1672" s="1425" t="s">
        <v>115</v>
      </c>
      <c r="H1672" s="1425" t="s">
        <v>1263</v>
      </c>
      <c r="I1672" s="1425"/>
      <c r="J1672" s="1425" t="s">
        <v>2915</v>
      </c>
    </row>
    <row r="1673" spans="1:10" ht="12.75">
      <c r="A1673" s="1425" t="s">
        <v>1360</v>
      </c>
      <c r="B1673" s="1425" t="s">
        <v>315</v>
      </c>
      <c r="C1673" s="1425" t="s">
        <v>390</v>
      </c>
      <c r="D1673" s="1425" t="s">
        <v>549</v>
      </c>
      <c r="E1673" s="1425" t="s">
        <v>1435</v>
      </c>
      <c r="F1673" s="1425" t="s">
        <v>796</v>
      </c>
      <c r="G1673" s="1425" t="s">
        <v>115</v>
      </c>
      <c r="H1673" s="1425" t="s">
        <v>1264</v>
      </c>
      <c r="I1673" s="1425"/>
      <c r="J1673" s="1425" t="s">
        <v>2915</v>
      </c>
    </row>
    <row r="1674" spans="1:10" ht="12.75">
      <c r="A1674" s="1425" t="s">
        <v>1360</v>
      </c>
      <c r="B1674" s="1425" t="s">
        <v>315</v>
      </c>
      <c r="C1674" s="1425" t="s">
        <v>390</v>
      </c>
      <c r="D1674" s="1425" t="s">
        <v>549</v>
      </c>
      <c r="E1674" s="1425" t="s">
        <v>1435</v>
      </c>
      <c r="F1674" s="1425" t="s">
        <v>796</v>
      </c>
      <c r="G1674" s="1425" t="s">
        <v>115</v>
      </c>
      <c r="H1674" s="1425" t="s">
        <v>1265</v>
      </c>
      <c r="I1674" s="1425"/>
      <c r="J1674" s="1425" t="s">
        <v>2915</v>
      </c>
    </row>
    <row r="1675" spans="1:10" ht="12.75">
      <c r="A1675" s="1425" t="s">
        <v>1360</v>
      </c>
      <c r="B1675" s="1425" t="s">
        <v>315</v>
      </c>
      <c r="C1675" s="1425" t="s">
        <v>390</v>
      </c>
      <c r="D1675" s="1425" t="s">
        <v>549</v>
      </c>
      <c r="E1675" s="1425" t="s">
        <v>1435</v>
      </c>
      <c r="F1675" s="1425" t="s">
        <v>796</v>
      </c>
      <c r="G1675" s="1425" t="s">
        <v>115</v>
      </c>
      <c r="H1675" s="1425" t="s">
        <v>1266</v>
      </c>
      <c r="I1675" s="1425"/>
      <c r="J1675" s="1425" t="s">
        <v>2915</v>
      </c>
    </row>
    <row r="1676" spans="1:10" ht="12.75">
      <c r="A1676" s="1425" t="s">
        <v>1360</v>
      </c>
      <c r="B1676" s="1425" t="s">
        <v>315</v>
      </c>
      <c r="C1676" s="1425" t="s">
        <v>390</v>
      </c>
      <c r="D1676" s="1425" t="s">
        <v>549</v>
      </c>
      <c r="E1676" s="1425" t="s">
        <v>1435</v>
      </c>
      <c r="F1676" s="1425" t="s">
        <v>796</v>
      </c>
      <c r="G1676" s="1425" t="s">
        <v>115</v>
      </c>
      <c r="H1676" s="1425" t="s">
        <v>1267</v>
      </c>
      <c r="I1676" s="1425"/>
      <c r="J1676" s="1425" t="s">
        <v>2915</v>
      </c>
    </row>
    <row r="1677" spans="1:10" ht="12.75">
      <c r="A1677" s="1425" t="s">
        <v>1360</v>
      </c>
      <c r="B1677" s="1425" t="s">
        <v>315</v>
      </c>
      <c r="C1677" s="1425" t="s">
        <v>390</v>
      </c>
      <c r="D1677" s="1425" t="s">
        <v>549</v>
      </c>
      <c r="E1677" s="1425" t="s">
        <v>1435</v>
      </c>
      <c r="F1677" s="1425" t="s">
        <v>796</v>
      </c>
      <c r="G1677" s="1425" t="s">
        <v>1238</v>
      </c>
      <c r="H1677" s="1425" t="s">
        <v>1263</v>
      </c>
      <c r="I1677" s="1425"/>
      <c r="J1677" s="1425" t="s">
        <v>2915</v>
      </c>
    </row>
    <row r="1678" spans="1:10" ht="12.75">
      <c r="A1678" s="1425" t="s">
        <v>1360</v>
      </c>
      <c r="B1678" s="1425" t="s">
        <v>315</v>
      </c>
      <c r="C1678" s="1425" t="s">
        <v>390</v>
      </c>
      <c r="D1678" s="1425" t="s">
        <v>549</v>
      </c>
      <c r="E1678" s="1425" t="s">
        <v>1435</v>
      </c>
      <c r="F1678" s="1425" t="s">
        <v>796</v>
      </c>
      <c r="G1678" s="1425" t="s">
        <v>1238</v>
      </c>
      <c r="H1678" s="1425" t="s">
        <v>1264</v>
      </c>
      <c r="I1678" s="1425"/>
      <c r="J1678" s="1425" t="s">
        <v>2915</v>
      </c>
    </row>
    <row r="1679" spans="1:10" ht="12.75">
      <c r="A1679" s="1425" t="s">
        <v>1360</v>
      </c>
      <c r="B1679" s="1425" t="s">
        <v>315</v>
      </c>
      <c r="C1679" s="1425" t="s">
        <v>390</v>
      </c>
      <c r="D1679" s="1425" t="s">
        <v>549</v>
      </c>
      <c r="E1679" s="1425" t="s">
        <v>1435</v>
      </c>
      <c r="F1679" s="1425" t="s">
        <v>796</v>
      </c>
      <c r="G1679" s="1425" t="s">
        <v>1238</v>
      </c>
      <c r="H1679" s="1425" t="s">
        <v>1265</v>
      </c>
      <c r="I1679" s="1425"/>
      <c r="J1679" s="1425" t="s">
        <v>2915</v>
      </c>
    </row>
    <row r="1680" spans="1:10" ht="12.75">
      <c r="A1680" s="1425" t="s">
        <v>1360</v>
      </c>
      <c r="B1680" s="1425" t="s">
        <v>315</v>
      </c>
      <c r="C1680" s="1425" t="s">
        <v>390</v>
      </c>
      <c r="D1680" s="1425" t="s">
        <v>549</v>
      </c>
      <c r="E1680" s="1425" t="s">
        <v>1435</v>
      </c>
      <c r="F1680" s="1425" t="s">
        <v>796</v>
      </c>
      <c r="G1680" s="1425" t="s">
        <v>1238</v>
      </c>
      <c r="H1680" s="1425" t="s">
        <v>1266</v>
      </c>
      <c r="I1680" s="1425"/>
      <c r="J1680" s="1425" t="s">
        <v>2915</v>
      </c>
    </row>
    <row r="1681" spans="1:10" ht="12.75">
      <c r="A1681" s="1425" t="s">
        <v>1360</v>
      </c>
      <c r="B1681" s="1425" t="s">
        <v>315</v>
      </c>
      <c r="C1681" s="1425" t="s">
        <v>390</v>
      </c>
      <c r="D1681" s="1425" t="s">
        <v>549</v>
      </c>
      <c r="E1681" s="1425" t="s">
        <v>1435</v>
      </c>
      <c r="F1681" s="1425" t="s">
        <v>796</v>
      </c>
      <c r="G1681" s="1425" t="s">
        <v>1238</v>
      </c>
      <c r="H1681" s="1425" t="s">
        <v>1267</v>
      </c>
      <c r="I1681" s="1425"/>
      <c r="J1681" s="1425" t="s">
        <v>2915</v>
      </c>
    </row>
    <row r="1682" spans="1:10" ht="12.75">
      <c r="A1682" s="1425" t="s">
        <v>1360</v>
      </c>
      <c r="B1682" s="1425" t="s">
        <v>315</v>
      </c>
      <c r="C1682" s="1425" t="s">
        <v>390</v>
      </c>
      <c r="D1682" s="1425" t="s">
        <v>549</v>
      </c>
      <c r="E1682" s="1425" t="s">
        <v>1435</v>
      </c>
      <c r="F1682" s="1425" t="s">
        <v>796</v>
      </c>
      <c r="G1682" s="1425" t="s">
        <v>116</v>
      </c>
      <c r="H1682" s="1425" t="s">
        <v>1263</v>
      </c>
      <c r="I1682" s="1425"/>
      <c r="J1682" s="1425" t="s">
        <v>2915</v>
      </c>
    </row>
    <row r="1683" spans="1:10" ht="12.75">
      <c r="A1683" s="1425" t="s">
        <v>1360</v>
      </c>
      <c r="B1683" s="1425" t="s">
        <v>315</v>
      </c>
      <c r="C1683" s="1425" t="s">
        <v>390</v>
      </c>
      <c r="D1683" s="1425" t="s">
        <v>549</v>
      </c>
      <c r="E1683" s="1425" t="s">
        <v>1435</v>
      </c>
      <c r="F1683" s="1425" t="s">
        <v>796</v>
      </c>
      <c r="G1683" s="1425" t="s">
        <v>116</v>
      </c>
      <c r="H1683" s="1425" t="s">
        <v>1264</v>
      </c>
      <c r="I1683" s="1425"/>
      <c r="J1683" s="1425" t="s">
        <v>2915</v>
      </c>
    </row>
    <row r="1684" spans="1:10" ht="12.75">
      <c r="A1684" s="1425" t="s">
        <v>1360</v>
      </c>
      <c r="B1684" s="1425" t="s">
        <v>315</v>
      </c>
      <c r="C1684" s="1425" t="s">
        <v>390</v>
      </c>
      <c r="D1684" s="1425" t="s">
        <v>549</v>
      </c>
      <c r="E1684" s="1425" t="s">
        <v>1435</v>
      </c>
      <c r="F1684" s="1425" t="s">
        <v>796</v>
      </c>
      <c r="G1684" s="1425" t="s">
        <v>116</v>
      </c>
      <c r="H1684" s="1425" t="s">
        <v>1265</v>
      </c>
      <c r="I1684" s="1425"/>
      <c r="J1684" s="1425" t="s">
        <v>2915</v>
      </c>
    </row>
    <row r="1685" spans="1:10" ht="12.75">
      <c r="A1685" s="1425" t="s">
        <v>1360</v>
      </c>
      <c r="B1685" s="1425" t="s">
        <v>315</v>
      </c>
      <c r="C1685" s="1425" t="s">
        <v>390</v>
      </c>
      <c r="D1685" s="1425" t="s">
        <v>549</v>
      </c>
      <c r="E1685" s="1425" t="s">
        <v>1435</v>
      </c>
      <c r="F1685" s="1425" t="s">
        <v>796</v>
      </c>
      <c r="G1685" s="1425" t="s">
        <v>116</v>
      </c>
      <c r="H1685" s="1425" t="s">
        <v>1266</v>
      </c>
      <c r="I1685" s="1425"/>
      <c r="J1685" s="1425" t="s">
        <v>2915</v>
      </c>
    </row>
    <row r="1686" spans="1:10" ht="12.75">
      <c r="A1686" s="1425" t="s">
        <v>1360</v>
      </c>
      <c r="B1686" s="1425" t="s">
        <v>315</v>
      </c>
      <c r="C1686" s="1425" t="s">
        <v>390</v>
      </c>
      <c r="D1686" s="1425" t="s">
        <v>549</v>
      </c>
      <c r="E1686" s="1425" t="s">
        <v>1435</v>
      </c>
      <c r="F1686" s="1425" t="s">
        <v>796</v>
      </c>
      <c r="G1686" s="1425" t="s">
        <v>116</v>
      </c>
      <c r="H1686" s="1425" t="s">
        <v>1267</v>
      </c>
      <c r="I1686" s="1425"/>
      <c r="J1686" s="1425" t="s">
        <v>2915</v>
      </c>
    </row>
    <row r="1687" spans="1:10" ht="12.75">
      <c r="A1687" s="1425" t="s">
        <v>1360</v>
      </c>
      <c r="B1687" s="1425" t="s">
        <v>315</v>
      </c>
      <c r="C1687" s="1425" t="s">
        <v>390</v>
      </c>
      <c r="D1687" s="1425" t="s">
        <v>549</v>
      </c>
      <c r="E1687" s="1425" t="s">
        <v>1435</v>
      </c>
      <c r="F1687" s="1425" t="s">
        <v>1328</v>
      </c>
      <c r="G1687" s="1425" t="s">
        <v>115</v>
      </c>
      <c r="H1687" s="1425" t="s">
        <v>1329</v>
      </c>
      <c r="I1687" s="1425"/>
      <c r="J1687" s="1425" t="s">
        <v>2915</v>
      </c>
    </row>
    <row r="1688" spans="1:10" ht="12.75">
      <c r="A1688" s="1425" t="s">
        <v>1360</v>
      </c>
      <c r="B1688" s="1425" t="s">
        <v>315</v>
      </c>
      <c r="C1688" s="1425" t="s">
        <v>390</v>
      </c>
      <c r="D1688" s="1425" t="s">
        <v>549</v>
      </c>
      <c r="E1688" s="1425" t="s">
        <v>1435</v>
      </c>
      <c r="F1688" s="1425" t="s">
        <v>1328</v>
      </c>
      <c r="G1688" s="1425" t="s">
        <v>115</v>
      </c>
      <c r="H1688" s="1425" t="s">
        <v>1330</v>
      </c>
      <c r="I1688" s="1425"/>
      <c r="J1688" s="1425" t="s">
        <v>2915</v>
      </c>
    </row>
    <row r="1689" spans="1:10" ht="12.75">
      <c r="A1689" s="1425" t="s">
        <v>1360</v>
      </c>
      <c r="B1689" s="1425" t="s">
        <v>315</v>
      </c>
      <c r="C1689" s="1425" t="s">
        <v>390</v>
      </c>
      <c r="D1689" s="1425" t="s">
        <v>549</v>
      </c>
      <c r="E1689" s="1425" t="s">
        <v>1435</v>
      </c>
      <c r="F1689" s="1425" t="s">
        <v>1328</v>
      </c>
      <c r="G1689" s="1425" t="s">
        <v>115</v>
      </c>
      <c r="H1689" s="1425" t="s">
        <v>1331</v>
      </c>
      <c r="I1689" s="1425"/>
      <c r="J1689" s="1425" t="s">
        <v>2915</v>
      </c>
    </row>
    <row r="1690" spans="1:10" ht="12.75">
      <c r="A1690" s="1425" t="s">
        <v>1360</v>
      </c>
      <c r="B1690" s="1425" t="s">
        <v>315</v>
      </c>
      <c r="C1690" s="1425" t="s">
        <v>390</v>
      </c>
      <c r="D1690" s="1425" t="s">
        <v>549</v>
      </c>
      <c r="E1690" s="1425" t="s">
        <v>1435</v>
      </c>
      <c r="F1690" s="1425" t="s">
        <v>1328</v>
      </c>
      <c r="G1690" s="1425" t="s">
        <v>1238</v>
      </c>
      <c r="H1690" s="1425" t="s">
        <v>1329</v>
      </c>
      <c r="I1690" s="1425"/>
      <c r="J1690" s="1425" t="s">
        <v>2915</v>
      </c>
    </row>
    <row r="1691" spans="1:10" ht="12.75">
      <c r="A1691" s="1425" t="s">
        <v>1360</v>
      </c>
      <c r="B1691" s="1425" t="s">
        <v>315</v>
      </c>
      <c r="C1691" s="1425" t="s">
        <v>390</v>
      </c>
      <c r="D1691" s="1425" t="s">
        <v>549</v>
      </c>
      <c r="E1691" s="1425" t="s">
        <v>1435</v>
      </c>
      <c r="F1691" s="1425" t="s">
        <v>1328</v>
      </c>
      <c r="G1691" s="1425" t="s">
        <v>1238</v>
      </c>
      <c r="H1691" s="1425" t="s">
        <v>1330</v>
      </c>
      <c r="I1691" s="1425"/>
      <c r="J1691" s="1425" t="s">
        <v>2915</v>
      </c>
    </row>
    <row r="1692" spans="1:10" ht="12.75">
      <c r="A1692" s="1425" t="s">
        <v>1360</v>
      </c>
      <c r="B1692" s="1425" t="s">
        <v>315</v>
      </c>
      <c r="C1692" s="1425" t="s">
        <v>390</v>
      </c>
      <c r="D1692" s="1425" t="s">
        <v>549</v>
      </c>
      <c r="E1692" s="1425" t="s">
        <v>1435</v>
      </c>
      <c r="F1692" s="1425" t="s">
        <v>1328</v>
      </c>
      <c r="G1692" s="1425" t="s">
        <v>1238</v>
      </c>
      <c r="H1692" s="1425" t="s">
        <v>1331</v>
      </c>
      <c r="I1692" s="1425"/>
      <c r="J1692" s="1425" t="s">
        <v>2915</v>
      </c>
    </row>
    <row r="1693" spans="1:10" ht="12.75">
      <c r="A1693" s="1425" t="s">
        <v>1360</v>
      </c>
      <c r="B1693" s="1425" t="s">
        <v>315</v>
      </c>
      <c r="C1693" s="1425" t="s">
        <v>390</v>
      </c>
      <c r="D1693" s="1425" t="s">
        <v>549</v>
      </c>
      <c r="E1693" s="1425" t="s">
        <v>1435</v>
      </c>
      <c r="F1693" s="1425" t="s">
        <v>1328</v>
      </c>
      <c r="G1693" s="1425" t="s">
        <v>116</v>
      </c>
      <c r="H1693" s="1425" t="s">
        <v>1329</v>
      </c>
      <c r="I1693" s="1425"/>
      <c r="J1693" s="1425" t="s">
        <v>2915</v>
      </c>
    </row>
    <row r="1694" spans="1:10" ht="12.75">
      <c r="A1694" s="1425" t="s">
        <v>1360</v>
      </c>
      <c r="B1694" s="1425" t="s">
        <v>315</v>
      </c>
      <c r="C1694" s="1425" t="s">
        <v>390</v>
      </c>
      <c r="D1694" s="1425" t="s">
        <v>549</v>
      </c>
      <c r="E1694" s="1425" t="s">
        <v>1435</v>
      </c>
      <c r="F1694" s="1425" t="s">
        <v>1328</v>
      </c>
      <c r="G1694" s="1425" t="s">
        <v>116</v>
      </c>
      <c r="H1694" s="1425" t="s">
        <v>1330</v>
      </c>
      <c r="I1694" s="1425"/>
      <c r="J1694" s="1425" t="s">
        <v>2915</v>
      </c>
    </row>
    <row r="1695" spans="1:10" ht="12.75">
      <c r="A1695" s="1425" t="s">
        <v>1360</v>
      </c>
      <c r="B1695" s="1425" t="s">
        <v>315</v>
      </c>
      <c r="C1695" s="1425" t="s">
        <v>390</v>
      </c>
      <c r="D1695" s="1425" t="s">
        <v>549</v>
      </c>
      <c r="E1695" s="1425" t="s">
        <v>1435</v>
      </c>
      <c r="F1695" s="1425" t="s">
        <v>1328</v>
      </c>
      <c r="G1695" s="1425" t="s">
        <v>116</v>
      </c>
      <c r="H1695" s="1425" t="s">
        <v>1331</v>
      </c>
      <c r="I1695" s="1425"/>
      <c r="J1695" s="1425" t="s">
        <v>2915</v>
      </c>
    </row>
    <row r="1696" spans="1:10" ht="12.75">
      <c r="A1696" s="1425" t="s">
        <v>1360</v>
      </c>
      <c r="B1696" s="1425" t="s">
        <v>315</v>
      </c>
      <c r="C1696" s="1425" t="s">
        <v>390</v>
      </c>
      <c r="D1696" s="1425" t="s">
        <v>549</v>
      </c>
      <c r="E1696" s="1425" t="s">
        <v>1436</v>
      </c>
      <c r="F1696" s="1425" t="s">
        <v>796</v>
      </c>
      <c r="G1696" s="1425" t="s">
        <v>114</v>
      </c>
      <c r="H1696" s="1425" t="s">
        <v>1263</v>
      </c>
      <c r="I1696" s="1425"/>
      <c r="J1696" s="1425" t="s">
        <v>2915</v>
      </c>
    </row>
    <row r="1697" spans="1:10" ht="12.75">
      <c r="A1697" s="1425" t="s">
        <v>1360</v>
      </c>
      <c r="B1697" s="1425" t="s">
        <v>315</v>
      </c>
      <c r="C1697" s="1425" t="s">
        <v>390</v>
      </c>
      <c r="D1697" s="1425" t="s">
        <v>549</v>
      </c>
      <c r="E1697" s="1425" t="s">
        <v>1436</v>
      </c>
      <c r="F1697" s="1425" t="s">
        <v>796</v>
      </c>
      <c r="G1697" s="1425" t="s">
        <v>114</v>
      </c>
      <c r="H1697" s="1425" t="s">
        <v>1264</v>
      </c>
      <c r="I1697" s="1425"/>
      <c r="J1697" s="1425" t="s">
        <v>2915</v>
      </c>
    </row>
    <row r="1698" spans="1:10" ht="12.75">
      <c r="A1698" s="1425" t="s">
        <v>1360</v>
      </c>
      <c r="B1698" s="1425" t="s">
        <v>315</v>
      </c>
      <c r="C1698" s="1425" t="s">
        <v>390</v>
      </c>
      <c r="D1698" s="1425" t="s">
        <v>549</v>
      </c>
      <c r="E1698" s="1425" t="s">
        <v>1436</v>
      </c>
      <c r="F1698" s="1425" t="s">
        <v>796</v>
      </c>
      <c r="G1698" s="1425" t="s">
        <v>114</v>
      </c>
      <c r="H1698" s="1425" t="s">
        <v>1265</v>
      </c>
      <c r="I1698" s="1425"/>
      <c r="J1698" s="1425" t="s">
        <v>2915</v>
      </c>
    </row>
    <row r="1699" spans="1:10" ht="12.75">
      <c r="A1699" s="1425" t="s">
        <v>1360</v>
      </c>
      <c r="B1699" s="1425" t="s">
        <v>315</v>
      </c>
      <c r="C1699" s="1425" t="s">
        <v>390</v>
      </c>
      <c r="D1699" s="1425" t="s">
        <v>549</v>
      </c>
      <c r="E1699" s="1425" t="s">
        <v>1436</v>
      </c>
      <c r="F1699" s="1425" t="s">
        <v>796</v>
      </c>
      <c r="G1699" s="1425" t="s">
        <v>114</v>
      </c>
      <c r="H1699" s="1425" t="s">
        <v>1266</v>
      </c>
      <c r="I1699" s="1425"/>
      <c r="J1699" s="1425" t="s">
        <v>2915</v>
      </c>
    </row>
    <row r="1700" spans="1:10" ht="12.75">
      <c r="A1700" s="1425" t="s">
        <v>1360</v>
      </c>
      <c r="B1700" s="1425" t="s">
        <v>315</v>
      </c>
      <c r="C1700" s="1425" t="s">
        <v>390</v>
      </c>
      <c r="D1700" s="1425" t="s">
        <v>549</v>
      </c>
      <c r="E1700" s="1425" t="s">
        <v>1436</v>
      </c>
      <c r="F1700" s="1425" t="s">
        <v>796</v>
      </c>
      <c r="G1700" s="1425" t="s">
        <v>114</v>
      </c>
      <c r="H1700" s="1425" t="s">
        <v>1267</v>
      </c>
      <c r="I1700" s="1425"/>
      <c r="J1700" s="1425" t="s">
        <v>2915</v>
      </c>
    </row>
    <row r="1701" spans="1:10" ht="12.75">
      <c r="A1701" s="1425" t="s">
        <v>1360</v>
      </c>
      <c r="B1701" s="1425" t="s">
        <v>315</v>
      </c>
      <c r="C1701" s="1425" t="s">
        <v>390</v>
      </c>
      <c r="D1701" s="1425" t="s">
        <v>549</v>
      </c>
      <c r="E1701" s="1425" t="s">
        <v>1436</v>
      </c>
      <c r="F1701" s="1425" t="s">
        <v>796</v>
      </c>
      <c r="G1701" s="1425" t="s">
        <v>115</v>
      </c>
      <c r="H1701" s="1425" t="s">
        <v>1263</v>
      </c>
      <c r="I1701" s="1425"/>
      <c r="J1701" s="1425" t="s">
        <v>2915</v>
      </c>
    </row>
    <row r="1702" spans="1:10" ht="12.75">
      <c r="A1702" s="1425" t="s">
        <v>1360</v>
      </c>
      <c r="B1702" s="1425" t="s">
        <v>315</v>
      </c>
      <c r="C1702" s="1425" t="s">
        <v>390</v>
      </c>
      <c r="D1702" s="1425" t="s">
        <v>549</v>
      </c>
      <c r="E1702" s="1425" t="s">
        <v>1436</v>
      </c>
      <c r="F1702" s="1425" t="s">
        <v>796</v>
      </c>
      <c r="G1702" s="1425" t="s">
        <v>115</v>
      </c>
      <c r="H1702" s="1425" t="s">
        <v>1264</v>
      </c>
      <c r="I1702" s="1425"/>
      <c r="J1702" s="1425" t="s">
        <v>2915</v>
      </c>
    </row>
    <row r="1703" spans="1:10" ht="12.75">
      <c r="A1703" s="1425" t="s">
        <v>1360</v>
      </c>
      <c r="B1703" s="1425" t="s">
        <v>315</v>
      </c>
      <c r="C1703" s="1425" t="s">
        <v>390</v>
      </c>
      <c r="D1703" s="1425" t="s">
        <v>549</v>
      </c>
      <c r="E1703" s="1425" t="s">
        <v>1436</v>
      </c>
      <c r="F1703" s="1425" t="s">
        <v>796</v>
      </c>
      <c r="G1703" s="1425" t="s">
        <v>115</v>
      </c>
      <c r="H1703" s="1425" t="s">
        <v>1265</v>
      </c>
      <c r="I1703" s="1425"/>
      <c r="J1703" s="1425" t="s">
        <v>2915</v>
      </c>
    </row>
    <row r="1704" spans="1:10" ht="12.75">
      <c r="A1704" s="1425" t="s">
        <v>1360</v>
      </c>
      <c r="B1704" s="1425" t="s">
        <v>315</v>
      </c>
      <c r="C1704" s="1425" t="s">
        <v>390</v>
      </c>
      <c r="D1704" s="1425" t="s">
        <v>549</v>
      </c>
      <c r="E1704" s="1425" t="s">
        <v>1436</v>
      </c>
      <c r="F1704" s="1425" t="s">
        <v>796</v>
      </c>
      <c r="G1704" s="1425" t="s">
        <v>115</v>
      </c>
      <c r="H1704" s="1425" t="s">
        <v>1266</v>
      </c>
      <c r="I1704" s="1425"/>
      <c r="J1704" s="1425" t="s">
        <v>2915</v>
      </c>
    </row>
    <row r="1705" spans="1:10" ht="12.75">
      <c r="A1705" s="1425" t="s">
        <v>1360</v>
      </c>
      <c r="B1705" s="1425" t="s">
        <v>315</v>
      </c>
      <c r="C1705" s="1425" t="s">
        <v>390</v>
      </c>
      <c r="D1705" s="1425" t="s">
        <v>549</v>
      </c>
      <c r="E1705" s="1425" t="s">
        <v>1436</v>
      </c>
      <c r="F1705" s="1425" t="s">
        <v>796</v>
      </c>
      <c r="G1705" s="1425" t="s">
        <v>115</v>
      </c>
      <c r="H1705" s="1425" t="s">
        <v>1267</v>
      </c>
      <c r="I1705" s="1425"/>
      <c r="J1705" s="1425" t="s">
        <v>2915</v>
      </c>
    </row>
    <row r="1706" spans="1:10" ht="12.75">
      <c r="A1706" s="1425" t="s">
        <v>1360</v>
      </c>
      <c r="B1706" s="1425" t="s">
        <v>315</v>
      </c>
      <c r="C1706" s="1425" t="s">
        <v>390</v>
      </c>
      <c r="D1706" s="1425" t="s">
        <v>549</v>
      </c>
      <c r="E1706" s="1425" t="s">
        <v>1436</v>
      </c>
      <c r="F1706" s="1425" t="s">
        <v>796</v>
      </c>
      <c r="G1706" s="1425" t="s">
        <v>1238</v>
      </c>
      <c r="H1706" s="1425" t="s">
        <v>1263</v>
      </c>
      <c r="I1706" s="1425"/>
      <c r="J1706" s="1425" t="s">
        <v>2915</v>
      </c>
    </row>
    <row r="1707" spans="1:10" ht="12.75">
      <c r="A1707" s="1425" t="s">
        <v>1360</v>
      </c>
      <c r="B1707" s="1425" t="s">
        <v>315</v>
      </c>
      <c r="C1707" s="1425" t="s">
        <v>390</v>
      </c>
      <c r="D1707" s="1425" t="s">
        <v>549</v>
      </c>
      <c r="E1707" s="1425" t="s">
        <v>1436</v>
      </c>
      <c r="F1707" s="1425" t="s">
        <v>796</v>
      </c>
      <c r="G1707" s="1425" t="s">
        <v>1238</v>
      </c>
      <c r="H1707" s="1425" t="s">
        <v>1264</v>
      </c>
      <c r="I1707" s="1425"/>
      <c r="J1707" s="1425" t="s">
        <v>2915</v>
      </c>
    </row>
    <row r="1708" spans="1:10" ht="12.75">
      <c r="A1708" s="1425" t="s">
        <v>1360</v>
      </c>
      <c r="B1708" s="1425" t="s">
        <v>315</v>
      </c>
      <c r="C1708" s="1425" t="s">
        <v>390</v>
      </c>
      <c r="D1708" s="1425" t="s">
        <v>549</v>
      </c>
      <c r="E1708" s="1425" t="s">
        <v>1436</v>
      </c>
      <c r="F1708" s="1425" t="s">
        <v>796</v>
      </c>
      <c r="G1708" s="1425" t="s">
        <v>1238</v>
      </c>
      <c r="H1708" s="1425" t="s">
        <v>1265</v>
      </c>
      <c r="I1708" s="1425"/>
      <c r="J1708" s="1425" t="s">
        <v>2915</v>
      </c>
    </row>
    <row r="1709" spans="1:10" ht="12.75">
      <c r="A1709" s="1425" t="s">
        <v>1360</v>
      </c>
      <c r="B1709" s="1425" t="s">
        <v>315</v>
      </c>
      <c r="C1709" s="1425" t="s">
        <v>390</v>
      </c>
      <c r="D1709" s="1425" t="s">
        <v>549</v>
      </c>
      <c r="E1709" s="1425" t="s">
        <v>1436</v>
      </c>
      <c r="F1709" s="1425" t="s">
        <v>796</v>
      </c>
      <c r="G1709" s="1425" t="s">
        <v>1238</v>
      </c>
      <c r="H1709" s="1425" t="s">
        <v>1266</v>
      </c>
      <c r="I1709" s="1425"/>
      <c r="J1709" s="1425" t="s">
        <v>2915</v>
      </c>
    </row>
    <row r="1710" spans="1:10" ht="12.75">
      <c r="A1710" s="1425" t="s">
        <v>1360</v>
      </c>
      <c r="B1710" s="1425" t="s">
        <v>315</v>
      </c>
      <c r="C1710" s="1425" t="s">
        <v>390</v>
      </c>
      <c r="D1710" s="1425" t="s">
        <v>549</v>
      </c>
      <c r="E1710" s="1425" t="s">
        <v>1436</v>
      </c>
      <c r="F1710" s="1425" t="s">
        <v>796</v>
      </c>
      <c r="G1710" s="1425" t="s">
        <v>1238</v>
      </c>
      <c r="H1710" s="1425" t="s">
        <v>1267</v>
      </c>
      <c r="I1710" s="1425"/>
      <c r="J1710" s="1425" t="s">
        <v>2915</v>
      </c>
    </row>
    <row r="1711" spans="1:10" ht="12.75">
      <c r="A1711" s="1425" t="s">
        <v>1360</v>
      </c>
      <c r="B1711" s="1425" t="s">
        <v>315</v>
      </c>
      <c r="C1711" s="1425" t="s">
        <v>390</v>
      </c>
      <c r="D1711" s="1425" t="s">
        <v>549</v>
      </c>
      <c r="E1711" s="1425" t="s">
        <v>1436</v>
      </c>
      <c r="F1711" s="1425" t="s">
        <v>796</v>
      </c>
      <c r="G1711" s="1425" t="s">
        <v>116</v>
      </c>
      <c r="H1711" s="1425" t="s">
        <v>1263</v>
      </c>
      <c r="I1711" s="1425"/>
      <c r="J1711" s="1425" t="s">
        <v>2915</v>
      </c>
    </row>
    <row r="1712" spans="1:10" ht="12.75">
      <c r="A1712" s="1425" t="s">
        <v>1360</v>
      </c>
      <c r="B1712" s="1425" t="s">
        <v>315</v>
      </c>
      <c r="C1712" s="1425" t="s">
        <v>390</v>
      </c>
      <c r="D1712" s="1425" t="s">
        <v>549</v>
      </c>
      <c r="E1712" s="1425" t="s">
        <v>1436</v>
      </c>
      <c r="F1712" s="1425" t="s">
        <v>796</v>
      </c>
      <c r="G1712" s="1425" t="s">
        <v>116</v>
      </c>
      <c r="H1712" s="1425" t="s">
        <v>1264</v>
      </c>
      <c r="I1712" s="1425"/>
      <c r="J1712" s="1425" t="s">
        <v>2915</v>
      </c>
    </row>
    <row r="1713" spans="1:10" ht="12.75">
      <c r="A1713" s="1425" t="s">
        <v>1360</v>
      </c>
      <c r="B1713" s="1425" t="s">
        <v>315</v>
      </c>
      <c r="C1713" s="1425" t="s">
        <v>390</v>
      </c>
      <c r="D1713" s="1425" t="s">
        <v>549</v>
      </c>
      <c r="E1713" s="1425" t="s">
        <v>1436</v>
      </c>
      <c r="F1713" s="1425" t="s">
        <v>796</v>
      </c>
      <c r="G1713" s="1425" t="s">
        <v>116</v>
      </c>
      <c r="H1713" s="1425" t="s">
        <v>1265</v>
      </c>
      <c r="I1713" s="1425"/>
      <c r="J1713" s="1425" t="s">
        <v>2915</v>
      </c>
    </row>
    <row r="1714" spans="1:10" ht="12.75">
      <c r="A1714" s="1425" t="s">
        <v>1360</v>
      </c>
      <c r="B1714" s="1425" t="s">
        <v>315</v>
      </c>
      <c r="C1714" s="1425" t="s">
        <v>390</v>
      </c>
      <c r="D1714" s="1425" t="s">
        <v>549</v>
      </c>
      <c r="E1714" s="1425" t="s">
        <v>1436</v>
      </c>
      <c r="F1714" s="1425" t="s">
        <v>796</v>
      </c>
      <c r="G1714" s="1425" t="s">
        <v>116</v>
      </c>
      <c r="H1714" s="1425" t="s">
        <v>1266</v>
      </c>
      <c r="I1714" s="1425"/>
      <c r="J1714" s="1425" t="s">
        <v>2915</v>
      </c>
    </row>
    <row r="1715" spans="1:10" ht="12.75">
      <c r="A1715" s="1425" t="s">
        <v>1360</v>
      </c>
      <c r="B1715" s="1425" t="s">
        <v>315</v>
      </c>
      <c r="C1715" s="1425" t="s">
        <v>390</v>
      </c>
      <c r="D1715" s="1425" t="s">
        <v>549</v>
      </c>
      <c r="E1715" s="1425" t="s">
        <v>1436</v>
      </c>
      <c r="F1715" s="1425" t="s">
        <v>796</v>
      </c>
      <c r="G1715" s="1425" t="s">
        <v>116</v>
      </c>
      <c r="H1715" s="1425" t="s">
        <v>1267</v>
      </c>
      <c r="I1715" s="1425"/>
      <c r="J1715" s="1425" t="s">
        <v>2915</v>
      </c>
    </row>
    <row r="1716" spans="1:10" ht="12.75">
      <c r="A1716" s="1425" t="s">
        <v>1360</v>
      </c>
      <c r="B1716" s="1425" t="s">
        <v>315</v>
      </c>
      <c r="C1716" s="1425" t="s">
        <v>390</v>
      </c>
      <c r="D1716" s="1425" t="s">
        <v>549</v>
      </c>
      <c r="E1716" s="1425" t="s">
        <v>1436</v>
      </c>
      <c r="F1716" s="1425" t="s">
        <v>1328</v>
      </c>
      <c r="G1716" s="1425" t="s">
        <v>114</v>
      </c>
      <c r="H1716" s="1425" t="s">
        <v>1329</v>
      </c>
      <c r="I1716" s="1425"/>
      <c r="J1716" s="1425" t="s">
        <v>2915</v>
      </c>
    </row>
    <row r="1717" spans="1:10" ht="12.75">
      <c r="A1717" s="1425" t="s">
        <v>1360</v>
      </c>
      <c r="B1717" s="1425" t="s">
        <v>315</v>
      </c>
      <c r="C1717" s="1425" t="s">
        <v>390</v>
      </c>
      <c r="D1717" s="1425" t="s">
        <v>549</v>
      </c>
      <c r="E1717" s="1425" t="s">
        <v>1436</v>
      </c>
      <c r="F1717" s="1425" t="s">
        <v>1328</v>
      </c>
      <c r="G1717" s="1425" t="s">
        <v>114</v>
      </c>
      <c r="H1717" s="1425" t="s">
        <v>1330</v>
      </c>
      <c r="I1717" s="1425"/>
      <c r="J1717" s="1425" t="s">
        <v>2915</v>
      </c>
    </row>
    <row r="1718" spans="1:10" ht="12.75">
      <c r="A1718" s="1425" t="s">
        <v>1360</v>
      </c>
      <c r="B1718" s="1425" t="s">
        <v>315</v>
      </c>
      <c r="C1718" s="1425" t="s">
        <v>390</v>
      </c>
      <c r="D1718" s="1425" t="s">
        <v>549</v>
      </c>
      <c r="E1718" s="1425" t="s">
        <v>1436</v>
      </c>
      <c r="F1718" s="1425" t="s">
        <v>1328</v>
      </c>
      <c r="G1718" s="1425" t="s">
        <v>114</v>
      </c>
      <c r="H1718" s="1425" t="s">
        <v>1331</v>
      </c>
      <c r="I1718" s="1425"/>
      <c r="J1718" s="1425" t="s">
        <v>2915</v>
      </c>
    </row>
    <row r="1719" spans="1:10" ht="12.75">
      <c r="A1719" s="1425" t="s">
        <v>1360</v>
      </c>
      <c r="B1719" s="1425" t="s">
        <v>315</v>
      </c>
      <c r="C1719" s="1425" t="s">
        <v>390</v>
      </c>
      <c r="D1719" s="1425" t="s">
        <v>549</v>
      </c>
      <c r="E1719" s="1425" t="s">
        <v>1436</v>
      </c>
      <c r="F1719" s="1425" t="s">
        <v>1328</v>
      </c>
      <c r="G1719" s="1425" t="s">
        <v>115</v>
      </c>
      <c r="H1719" s="1425" t="s">
        <v>1329</v>
      </c>
      <c r="I1719" s="1425"/>
      <c r="J1719" s="1425" t="s">
        <v>2915</v>
      </c>
    </row>
    <row r="1720" spans="1:10" ht="12.75">
      <c r="A1720" s="1425" t="s">
        <v>1360</v>
      </c>
      <c r="B1720" s="1425" t="s">
        <v>315</v>
      </c>
      <c r="C1720" s="1425" t="s">
        <v>390</v>
      </c>
      <c r="D1720" s="1425" t="s">
        <v>549</v>
      </c>
      <c r="E1720" s="1425" t="s">
        <v>1436</v>
      </c>
      <c r="F1720" s="1425" t="s">
        <v>1328</v>
      </c>
      <c r="G1720" s="1425" t="s">
        <v>115</v>
      </c>
      <c r="H1720" s="1425" t="s">
        <v>1330</v>
      </c>
      <c r="I1720" s="1425"/>
      <c r="J1720" s="1425" t="s">
        <v>2915</v>
      </c>
    </row>
    <row r="1721" spans="1:10" ht="12.75">
      <c r="A1721" s="1425" t="s">
        <v>1360</v>
      </c>
      <c r="B1721" s="1425" t="s">
        <v>315</v>
      </c>
      <c r="C1721" s="1425" t="s">
        <v>390</v>
      </c>
      <c r="D1721" s="1425" t="s">
        <v>549</v>
      </c>
      <c r="E1721" s="1425" t="s">
        <v>1436</v>
      </c>
      <c r="F1721" s="1425" t="s">
        <v>1328</v>
      </c>
      <c r="G1721" s="1425" t="s">
        <v>115</v>
      </c>
      <c r="H1721" s="1425" t="s">
        <v>1331</v>
      </c>
      <c r="I1721" s="1425"/>
      <c r="J1721" s="1425" t="s">
        <v>2915</v>
      </c>
    </row>
    <row r="1722" spans="1:10" ht="12.75">
      <c r="A1722" s="1425" t="s">
        <v>1360</v>
      </c>
      <c r="B1722" s="1425" t="s">
        <v>315</v>
      </c>
      <c r="C1722" s="1425" t="s">
        <v>390</v>
      </c>
      <c r="D1722" s="1425" t="s">
        <v>549</v>
      </c>
      <c r="E1722" s="1425" t="s">
        <v>1436</v>
      </c>
      <c r="F1722" s="1425" t="s">
        <v>1328</v>
      </c>
      <c r="G1722" s="1425" t="s">
        <v>1238</v>
      </c>
      <c r="H1722" s="1425" t="s">
        <v>1329</v>
      </c>
      <c r="I1722" s="1425"/>
      <c r="J1722" s="1425" t="s">
        <v>2915</v>
      </c>
    </row>
    <row r="1723" spans="1:10" ht="12.75">
      <c r="A1723" s="1425" t="s">
        <v>1360</v>
      </c>
      <c r="B1723" s="1425" t="s">
        <v>315</v>
      </c>
      <c r="C1723" s="1425" t="s">
        <v>390</v>
      </c>
      <c r="D1723" s="1425" t="s">
        <v>549</v>
      </c>
      <c r="E1723" s="1425" t="s">
        <v>1436</v>
      </c>
      <c r="F1723" s="1425" t="s">
        <v>1328</v>
      </c>
      <c r="G1723" s="1425" t="s">
        <v>1238</v>
      </c>
      <c r="H1723" s="1425" t="s">
        <v>1330</v>
      </c>
      <c r="I1723" s="1425"/>
      <c r="J1723" s="1425" t="s">
        <v>2915</v>
      </c>
    </row>
    <row r="1724" spans="1:10" ht="12.75">
      <c r="A1724" s="1425" t="s">
        <v>1360</v>
      </c>
      <c r="B1724" s="1425" t="s">
        <v>315</v>
      </c>
      <c r="C1724" s="1425" t="s">
        <v>390</v>
      </c>
      <c r="D1724" s="1425" t="s">
        <v>549</v>
      </c>
      <c r="E1724" s="1425" t="s">
        <v>1436</v>
      </c>
      <c r="F1724" s="1425" t="s">
        <v>1328</v>
      </c>
      <c r="G1724" s="1425" t="s">
        <v>1238</v>
      </c>
      <c r="H1724" s="1425" t="s">
        <v>1331</v>
      </c>
      <c r="I1724" s="1425"/>
      <c r="J1724" s="1425" t="s">
        <v>2915</v>
      </c>
    </row>
    <row r="1725" spans="1:10" ht="12.75">
      <c r="A1725" s="1425" t="s">
        <v>1360</v>
      </c>
      <c r="B1725" s="1425" t="s">
        <v>315</v>
      </c>
      <c r="C1725" s="1425" t="s">
        <v>390</v>
      </c>
      <c r="D1725" s="1425" t="s">
        <v>549</v>
      </c>
      <c r="E1725" s="1425" t="s">
        <v>1436</v>
      </c>
      <c r="F1725" s="1425" t="s">
        <v>1328</v>
      </c>
      <c r="G1725" s="1425" t="s">
        <v>116</v>
      </c>
      <c r="H1725" s="1425" t="s">
        <v>1329</v>
      </c>
      <c r="I1725" s="1425"/>
      <c r="J1725" s="1425" t="s">
        <v>2915</v>
      </c>
    </row>
    <row r="1726" spans="1:10" ht="12.75">
      <c r="A1726" s="1425" t="s">
        <v>1360</v>
      </c>
      <c r="B1726" s="1425" t="s">
        <v>315</v>
      </c>
      <c r="C1726" s="1425" t="s">
        <v>390</v>
      </c>
      <c r="D1726" s="1425" t="s">
        <v>549</v>
      </c>
      <c r="E1726" s="1425" t="s">
        <v>1436</v>
      </c>
      <c r="F1726" s="1425" t="s">
        <v>1328</v>
      </c>
      <c r="G1726" s="1425" t="s">
        <v>116</v>
      </c>
      <c r="H1726" s="1425" t="s">
        <v>1330</v>
      </c>
      <c r="I1726" s="1425"/>
      <c r="J1726" s="1425" t="s">
        <v>2915</v>
      </c>
    </row>
    <row r="1727" spans="1:10" ht="12.75">
      <c r="A1727" s="1425" t="s">
        <v>1360</v>
      </c>
      <c r="B1727" s="1425" t="s">
        <v>315</v>
      </c>
      <c r="C1727" s="1425" t="s">
        <v>390</v>
      </c>
      <c r="D1727" s="1425" t="s">
        <v>549</v>
      </c>
      <c r="E1727" s="1425" t="s">
        <v>1436</v>
      </c>
      <c r="F1727" s="1425" t="s">
        <v>1328</v>
      </c>
      <c r="G1727" s="1425" t="s">
        <v>116</v>
      </c>
      <c r="H1727" s="1425" t="s">
        <v>1331</v>
      </c>
      <c r="I1727" s="1425"/>
      <c r="J1727" s="1425" t="s">
        <v>2915</v>
      </c>
    </row>
    <row r="1728" spans="1:10" ht="12.75">
      <c r="A1728" s="1425" t="s">
        <v>1360</v>
      </c>
      <c r="B1728" s="1425" t="s">
        <v>315</v>
      </c>
      <c r="C1728" s="1425" t="s">
        <v>390</v>
      </c>
      <c r="D1728" s="1425" t="s">
        <v>549</v>
      </c>
      <c r="E1728" s="1425" t="s">
        <v>1433</v>
      </c>
      <c r="F1728" s="1425" t="s">
        <v>796</v>
      </c>
      <c r="G1728" s="1425" t="s">
        <v>114</v>
      </c>
      <c r="H1728" s="1425" t="s">
        <v>1263</v>
      </c>
      <c r="I1728" s="1425"/>
      <c r="J1728" s="1425" t="s">
        <v>2915</v>
      </c>
    </row>
    <row r="1729" spans="1:10" ht="12.75">
      <c r="A1729" s="1425" t="s">
        <v>1360</v>
      </c>
      <c r="B1729" s="1425" t="s">
        <v>315</v>
      </c>
      <c r="C1729" s="1425" t="s">
        <v>390</v>
      </c>
      <c r="D1729" s="1425" t="s">
        <v>549</v>
      </c>
      <c r="E1729" s="1425" t="s">
        <v>1433</v>
      </c>
      <c r="F1729" s="1425" t="s">
        <v>796</v>
      </c>
      <c r="G1729" s="1425" t="s">
        <v>114</v>
      </c>
      <c r="H1729" s="1425" t="s">
        <v>1264</v>
      </c>
      <c r="I1729" s="1425"/>
      <c r="J1729" s="1425" t="s">
        <v>2915</v>
      </c>
    </row>
    <row r="1730" spans="1:10" ht="12.75">
      <c r="A1730" s="1425" t="s">
        <v>1360</v>
      </c>
      <c r="B1730" s="1425" t="s">
        <v>315</v>
      </c>
      <c r="C1730" s="1425" t="s">
        <v>390</v>
      </c>
      <c r="D1730" s="1425" t="s">
        <v>549</v>
      </c>
      <c r="E1730" s="1425" t="s">
        <v>1433</v>
      </c>
      <c r="F1730" s="1425" t="s">
        <v>796</v>
      </c>
      <c r="G1730" s="1425" t="s">
        <v>114</v>
      </c>
      <c r="H1730" s="1425" t="s">
        <v>1265</v>
      </c>
      <c r="I1730" s="1425"/>
      <c r="J1730" s="1425" t="s">
        <v>2915</v>
      </c>
    </row>
    <row r="1731" spans="1:10" ht="12.75">
      <c r="A1731" s="1425" t="s">
        <v>1360</v>
      </c>
      <c r="B1731" s="1425" t="s">
        <v>315</v>
      </c>
      <c r="C1731" s="1425" t="s">
        <v>390</v>
      </c>
      <c r="D1731" s="1425" t="s">
        <v>549</v>
      </c>
      <c r="E1731" s="1425" t="s">
        <v>1433</v>
      </c>
      <c r="F1731" s="1425" t="s">
        <v>796</v>
      </c>
      <c r="G1731" s="1425" t="s">
        <v>114</v>
      </c>
      <c r="H1731" s="1425" t="s">
        <v>1266</v>
      </c>
      <c r="I1731" s="1425"/>
      <c r="J1731" s="1425" t="s">
        <v>2915</v>
      </c>
    </row>
    <row r="1732" spans="1:10" ht="12.75">
      <c r="A1732" s="1425" t="s">
        <v>1360</v>
      </c>
      <c r="B1732" s="1425" t="s">
        <v>315</v>
      </c>
      <c r="C1732" s="1425" t="s">
        <v>390</v>
      </c>
      <c r="D1732" s="1425" t="s">
        <v>549</v>
      </c>
      <c r="E1732" s="1425" t="s">
        <v>1433</v>
      </c>
      <c r="F1732" s="1425" t="s">
        <v>796</v>
      </c>
      <c r="G1732" s="1425" t="s">
        <v>114</v>
      </c>
      <c r="H1732" s="1425" t="s">
        <v>1267</v>
      </c>
      <c r="I1732" s="1425"/>
      <c r="J1732" s="1425" t="s">
        <v>2915</v>
      </c>
    </row>
    <row r="1733" spans="1:10" ht="12.75">
      <c r="A1733" s="1425" t="s">
        <v>1360</v>
      </c>
      <c r="B1733" s="1425" t="s">
        <v>315</v>
      </c>
      <c r="C1733" s="1425" t="s">
        <v>390</v>
      </c>
      <c r="D1733" s="1425" t="s">
        <v>549</v>
      </c>
      <c r="E1733" s="1425" t="s">
        <v>1433</v>
      </c>
      <c r="F1733" s="1425" t="s">
        <v>796</v>
      </c>
      <c r="G1733" s="1425" t="s">
        <v>115</v>
      </c>
      <c r="H1733" s="1425" t="s">
        <v>1263</v>
      </c>
      <c r="I1733" s="1425"/>
      <c r="J1733" s="1425" t="s">
        <v>2915</v>
      </c>
    </row>
    <row r="1734" spans="1:10" ht="12.75">
      <c r="A1734" s="1425" t="s">
        <v>1360</v>
      </c>
      <c r="B1734" s="1425" t="s">
        <v>315</v>
      </c>
      <c r="C1734" s="1425" t="s">
        <v>390</v>
      </c>
      <c r="D1734" s="1425" t="s">
        <v>549</v>
      </c>
      <c r="E1734" s="1425" t="s">
        <v>1433</v>
      </c>
      <c r="F1734" s="1425" t="s">
        <v>796</v>
      </c>
      <c r="G1734" s="1425" t="s">
        <v>115</v>
      </c>
      <c r="H1734" s="1425" t="s">
        <v>1264</v>
      </c>
      <c r="I1734" s="1425"/>
      <c r="J1734" s="1425" t="s">
        <v>2915</v>
      </c>
    </row>
    <row r="1735" spans="1:10" ht="12.75">
      <c r="A1735" s="1425" t="s">
        <v>1360</v>
      </c>
      <c r="B1735" s="1425" t="s">
        <v>315</v>
      </c>
      <c r="C1735" s="1425" t="s">
        <v>390</v>
      </c>
      <c r="D1735" s="1425" t="s">
        <v>549</v>
      </c>
      <c r="E1735" s="1425" t="s">
        <v>1433</v>
      </c>
      <c r="F1735" s="1425" t="s">
        <v>796</v>
      </c>
      <c r="G1735" s="1425" t="s">
        <v>115</v>
      </c>
      <c r="H1735" s="1425" t="s">
        <v>1265</v>
      </c>
      <c r="I1735" s="1425"/>
      <c r="J1735" s="1425" t="s">
        <v>2915</v>
      </c>
    </row>
    <row r="1736" spans="1:10" ht="12.75">
      <c r="A1736" s="1425" t="s">
        <v>1360</v>
      </c>
      <c r="B1736" s="1425" t="s">
        <v>315</v>
      </c>
      <c r="C1736" s="1425" t="s">
        <v>390</v>
      </c>
      <c r="D1736" s="1425" t="s">
        <v>549</v>
      </c>
      <c r="E1736" s="1425" t="s">
        <v>1433</v>
      </c>
      <c r="F1736" s="1425" t="s">
        <v>796</v>
      </c>
      <c r="G1736" s="1425" t="s">
        <v>115</v>
      </c>
      <c r="H1736" s="1425" t="s">
        <v>1266</v>
      </c>
      <c r="I1736" s="1425"/>
      <c r="J1736" s="1425" t="s">
        <v>2915</v>
      </c>
    </row>
    <row r="1737" spans="1:10" ht="12.75">
      <c r="A1737" s="1425" t="s">
        <v>1360</v>
      </c>
      <c r="B1737" s="1425" t="s">
        <v>315</v>
      </c>
      <c r="C1737" s="1425" t="s">
        <v>390</v>
      </c>
      <c r="D1737" s="1425" t="s">
        <v>549</v>
      </c>
      <c r="E1737" s="1425" t="s">
        <v>1433</v>
      </c>
      <c r="F1737" s="1425" t="s">
        <v>796</v>
      </c>
      <c r="G1737" s="1425" t="s">
        <v>115</v>
      </c>
      <c r="H1737" s="1425" t="s">
        <v>1267</v>
      </c>
      <c r="I1737" s="1425"/>
      <c r="J1737" s="1425" t="s">
        <v>2915</v>
      </c>
    </row>
    <row r="1738" spans="1:10" ht="12.75">
      <c r="A1738" s="1425" t="s">
        <v>1360</v>
      </c>
      <c r="B1738" s="1425" t="s">
        <v>315</v>
      </c>
      <c r="C1738" s="1425" t="s">
        <v>390</v>
      </c>
      <c r="D1738" s="1425" t="s">
        <v>549</v>
      </c>
      <c r="E1738" s="1425" t="s">
        <v>1433</v>
      </c>
      <c r="F1738" s="1425" t="s">
        <v>796</v>
      </c>
      <c r="G1738" s="1425" t="s">
        <v>1238</v>
      </c>
      <c r="H1738" s="1425" t="s">
        <v>1263</v>
      </c>
      <c r="I1738" s="1425"/>
      <c r="J1738" s="1425" t="s">
        <v>2915</v>
      </c>
    </row>
    <row r="1739" spans="1:10" ht="12.75">
      <c r="A1739" s="1425" t="s">
        <v>1360</v>
      </c>
      <c r="B1739" s="1425" t="s">
        <v>315</v>
      </c>
      <c r="C1739" s="1425" t="s">
        <v>390</v>
      </c>
      <c r="D1739" s="1425" t="s">
        <v>549</v>
      </c>
      <c r="E1739" s="1425" t="s">
        <v>1433</v>
      </c>
      <c r="F1739" s="1425" t="s">
        <v>796</v>
      </c>
      <c r="G1739" s="1425" t="s">
        <v>1238</v>
      </c>
      <c r="H1739" s="1425" t="s">
        <v>1264</v>
      </c>
      <c r="I1739" s="1425"/>
      <c r="J1739" s="1425" t="s">
        <v>2915</v>
      </c>
    </row>
    <row r="1740" spans="1:10" ht="12.75">
      <c r="A1740" s="1425" t="s">
        <v>1360</v>
      </c>
      <c r="B1740" s="1425" t="s">
        <v>315</v>
      </c>
      <c r="C1740" s="1425" t="s">
        <v>390</v>
      </c>
      <c r="D1740" s="1425" t="s">
        <v>549</v>
      </c>
      <c r="E1740" s="1425" t="s">
        <v>1433</v>
      </c>
      <c r="F1740" s="1425" t="s">
        <v>796</v>
      </c>
      <c r="G1740" s="1425" t="s">
        <v>1238</v>
      </c>
      <c r="H1740" s="1425" t="s">
        <v>1265</v>
      </c>
      <c r="I1740" s="1425"/>
      <c r="J1740" s="1425" t="s">
        <v>2915</v>
      </c>
    </row>
    <row r="1741" spans="1:10" ht="12.75">
      <c r="A1741" s="1425" t="s">
        <v>1360</v>
      </c>
      <c r="B1741" s="1425" t="s">
        <v>315</v>
      </c>
      <c r="C1741" s="1425" t="s">
        <v>390</v>
      </c>
      <c r="D1741" s="1425" t="s">
        <v>549</v>
      </c>
      <c r="E1741" s="1425" t="s">
        <v>1433</v>
      </c>
      <c r="F1741" s="1425" t="s">
        <v>796</v>
      </c>
      <c r="G1741" s="1425" t="s">
        <v>1238</v>
      </c>
      <c r="H1741" s="1425" t="s">
        <v>1266</v>
      </c>
      <c r="I1741" s="1425"/>
      <c r="J1741" s="1425" t="s">
        <v>2915</v>
      </c>
    </row>
    <row r="1742" spans="1:10" ht="12.75">
      <c r="A1742" s="1425" t="s">
        <v>1360</v>
      </c>
      <c r="B1742" s="1425" t="s">
        <v>315</v>
      </c>
      <c r="C1742" s="1425" t="s">
        <v>390</v>
      </c>
      <c r="D1742" s="1425" t="s">
        <v>549</v>
      </c>
      <c r="E1742" s="1425" t="s">
        <v>1433</v>
      </c>
      <c r="F1742" s="1425" t="s">
        <v>796</v>
      </c>
      <c r="G1742" s="1425" t="s">
        <v>1238</v>
      </c>
      <c r="H1742" s="1425" t="s">
        <v>1267</v>
      </c>
      <c r="I1742" s="1425"/>
      <c r="J1742" s="1425" t="s">
        <v>2915</v>
      </c>
    </row>
    <row r="1743" spans="1:10" ht="12.75">
      <c r="A1743" s="1425" t="s">
        <v>1360</v>
      </c>
      <c r="B1743" s="1425" t="s">
        <v>315</v>
      </c>
      <c r="C1743" s="1425" t="s">
        <v>390</v>
      </c>
      <c r="D1743" s="1425" t="s">
        <v>549</v>
      </c>
      <c r="E1743" s="1425" t="s">
        <v>1433</v>
      </c>
      <c r="F1743" s="1425" t="s">
        <v>796</v>
      </c>
      <c r="G1743" s="1425" t="s">
        <v>116</v>
      </c>
      <c r="H1743" s="1425" t="s">
        <v>1263</v>
      </c>
      <c r="I1743" s="1425"/>
      <c r="J1743" s="1425" t="s">
        <v>2915</v>
      </c>
    </row>
    <row r="1744" spans="1:10" ht="12.75">
      <c r="A1744" s="1425" t="s">
        <v>1360</v>
      </c>
      <c r="B1744" s="1425" t="s">
        <v>315</v>
      </c>
      <c r="C1744" s="1425" t="s">
        <v>390</v>
      </c>
      <c r="D1744" s="1425" t="s">
        <v>549</v>
      </c>
      <c r="E1744" s="1425" t="s">
        <v>1433</v>
      </c>
      <c r="F1744" s="1425" t="s">
        <v>796</v>
      </c>
      <c r="G1744" s="1425" t="s">
        <v>116</v>
      </c>
      <c r="H1744" s="1425" t="s">
        <v>1264</v>
      </c>
      <c r="I1744" s="1425"/>
      <c r="J1744" s="1425" t="s">
        <v>2915</v>
      </c>
    </row>
    <row r="1745" spans="1:10" ht="12.75">
      <c r="A1745" s="1425" t="s">
        <v>1360</v>
      </c>
      <c r="B1745" s="1425" t="s">
        <v>315</v>
      </c>
      <c r="C1745" s="1425" t="s">
        <v>390</v>
      </c>
      <c r="D1745" s="1425" t="s">
        <v>549</v>
      </c>
      <c r="E1745" s="1425" t="s">
        <v>1433</v>
      </c>
      <c r="F1745" s="1425" t="s">
        <v>796</v>
      </c>
      <c r="G1745" s="1425" t="s">
        <v>116</v>
      </c>
      <c r="H1745" s="1425" t="s">
        <v>1265</v>
      </c>
      <c r="I1745" s="1425"/>
      <c r="J1745" s="1425" t="s">
        <v>2915</v>
      </c>
    </row>
    <row r="1746" spans="1:10" ht="12.75">
      <c r="A1746" s="1425" t="s">
        <v>1360</v>
      </c>
      <c r="B1746" s="1425" t="s">
        <v>315</v>
      </c>
      <c r="C1746" s="1425" t="s">
        <v>390</v>
      </c>
      <c r="D1746" s="1425" t="s">
        <v>549</v>
      </c>
      <c r="E1746" s="1425" t="s">
        <v>1433</v>
      </c>
      <c r="F1746" s="1425" t="s">
        <v>796</v>
      </c>
      <c r="G1746" s="1425" t="s">
        <v>116</v>
      </c>
      <c r="H1746" s="1425" t="s">
        <v>1266</v>
      </c>
      <c r="I1746" s="1425"/>
      <c r="J1746" s="1425" t="s">
        <v>2915</v>
      </c>
    </row>
    <row r="1747" spans="1:10" ht="12.75">
      <c r="A1747" s="1425" t="s">
        <v>1360</v>
      </c>
      <c r="B1747" s="1425" t="s">
        <v>315</v>
      </c>
      <c r="C1747" s="1425" t="s">
        <v>390</v>
      </c>
      <c r="D1747" s="1425" t="s">
        <v>549</v>
      </c>
      <c r="E1747" s="1425" t="s">
        <v>1433</v>
      </c>
      <c r="F1747" s="1425" t="s">
        <v>796</v>
      </c>
      <c r="G1747" s="1425" t="s">
        <v>116</v>
      </c>
      <c r="H1747" s="1425" t="s">
        <v>1267</v>
      </c>
      <c r="I1747" s="1425"/>
      <c r="J1747" s="1425" t="s">
        <v>2915</v>
      </c>
    </row>
    <row r="1748" spans="1:10" ht="12.75">
      <c r="A1748" s="1425" t="s">
        <v>1360</v>
      </c>
      <c r="B1748" s="1425" t="s">
        <v>315</v>
      </c>
      <c r="C1748" s="1425" t="s">
        <v>390</v>
      </c>
      <c r="D1748" s="1425" t="s">
        <v>549</v>
      </c>
      <c r="E1748" s="1425" t="s">
        <v>1433</v>
      </c>
      <c r="F1748" s="1425" t="s">
        <v>1328</v>
      </c>
      <c r="G1748" s="1425" t="s">
        <v>114</v>
      </c>
      <c r="H1748" s="1425" t="s">
        <v>1329</v>
      </c>
      <c r="I1748" s="1425"/>
      <c r="J1748" s="1425" t="s">
        <v>2915</v>
      </c>
    </row>
    <row r="1749" spans="1:10" ht="12.75">
      <c r="A1749" s="1425" t="s">
        <v>1360</v>
      </c>
      <c r="B1749" s="1425" t="s">
        <v>315</v>
      </c>
      <c r="C1749" s="1425" t="s">
        <v>390</v>
      </c>
      <c r="D1749" s="1425" t="s">
        <v>549</v>
      </c>
      <c r="E1749" s="1425" t="s">
        <v>1433</v>
      </c>
      <c r="F1749" s="1425" t="s">
        <v>1328</v>
      </c>
      <c r="G1749" s="1425" t="s">
        <v>114</v>
      </c>
      <c r="H1749" s="1425" t="s">
        <v>1330</v>
      </c>
      <c r="I1749" s="1425"/>
      <c r="J1749" s="1425" t="s">
        <v>2915</v>
      </c>
    </row>
    <row r="1750" spans="1:10" ht="12.75">
      <c r="A1750" s="1425" t="s">
        <v>1360</v>
      </c>
      <c r="B1750" s="1425" t="s">
        <v>315</v>
      </c>
      <c r="C1750" s="1425" t="s">
        <v>390</v>
      </c>
      <c r="D1750" s="1425" t="s">
        <v>549</v>
      </c>
      <c r="E1750" s="1425" t="s">
        <v>1433</v>
      </c>
      <c r="F1750" s="1425" t="s">
        <v>1328</v>
      </c>
      <c r="G1750" s="1425" t="s">
        <v>114</v>
      </c>
      <c r="H1750" s="1425" t="s">
        <v>1331</v>
      </c>
      <c r="I1750" s="1425"/>
      <c r="J1750" s="1425" t="s">
        <v>2915</v>
      </c>
    </row>
    <row r="1751" spans="1:10" ht="12.75">
      <c r="A1751" s="1425" t="s">
        <v>1360</v>
      </c>
      <c r="B1751" s="1425" t="s">
        <v>315</v>
      </c>
      <c r="C1751" s="1425" t="s">
        <v>390</v>
      </c>
      <c r="D1751" s="1425" t="s">
        <v>549</v>
      </c>
      <c r="E1751" s="1425" t="s">
        <v>1433</v>
      </c>
      <c r="F1751" s="1425" t="s">
        <v>1328</v>
      </c>
      <c r="G1751" s="1425" t="s">
        <v>115</v>
      </c>
      <c r="H1751" s="1425" t="s">
        <v>1329</v>
      </c>
      <c r="I1751" s="1425"/>
      <c r="J1751" s="1425" t="s">
        <v>2915</v>
      </c>
    </row>
    <row r="1752" spans="1:10" ht="12.75">
      <c r="A1752" s="1425" t="s">
        <v>1360</v>
      </c>
      <c r="B1752" s="1425" t="s">
        <v>315</v>
      </c>
      <c r="C1752" s="1425" t="s">
        <v>390</v>
      </c>
      <c r="D1752" s="1425" t="s">
        <v>549</v>
      </c>
      <c r="E1752" s="1425" t="s">
        <v>1433</v>
      </c>
      <c r="F1752" s="1425" t="s">
        <v>1328</v>
      </c>
      <c r="G1752" s="1425" t="s">
        <v>115</v>
      </c>
      <c r="H1752" s="1425" t="s">
        <v>1330</v>
      </c>
      <c r="I1752" s="1425"/>
      <c r="J1752" s="1425" t="s">
        <v>2915</v>
      </c>
    </row>
    <row r="1753" spans="1:10" ht="12.75">
      <c r="A1753" s="1425" t="s">
        <v>1360</v>
      </c>
      <c r="B1753" s="1425" t="s">
        <v>315</v>
      </c>
      <c r="C1753" s="1425" t="s">
        <v>390</v>
      </c>
      <c r="D1753" s="1425" t="s">
        <v>549</v>
      </c>
      <c r="E1753" s="1425" t="s">
        <v>1433</v>
      </c>
      <c r="F1753" s="1425" t="s">
        <v>1328</v>
      </c>
      <c r="G1753" s="1425" t="s">
        <v>115</v>
      </c>
      <c r="H1753" s="1425" t="s">
        <v>1331</v>
      </c>
      <c r="I1753" s="1425"/>
      <c r="J1753" s="1425" t="s">
        <v>2915</v>
      </c>
    </row>
    <row r="1754" spans="1:10" ht="12.75">
      <c r="A1754" s="1425" t="s">
        <v>1360</v>
      </c>
      <c r="B1754" s="1425" t="s">
        <v>315</v>
      </c>
      <c r="C1754" s="1425" t="s">
        <v>390</v>
      </c>
      <c r="D1754" s="1425" t="s">
        <v>549</v>
      </c>
      <c r="E1754" s="1425" t="s">
        <v>1433</v>
      </c>
      <c r="F1754" s="1425" t="s">
        <v>1328</v>
      </c>
      <c r="G1754" s="1425" t="s">
        <v>1238</v>
      </c>
      <c r="H1754" s="1425" t="s">
        <v>1329</v>
      </c>
      <c r="I1754" s="1425"/>
      <c r="J1754" s="1425" t="s">
        <v>2915</v>
      </c>
    </row>
    <row r="1755" spans="1:10" ht="12.75">
      <c r="A1755" s="1425" t="s">
        <v>1360</v>
      </c>
      <c r="B1755" s="1425" t="s">
        <v>315</v>
      </c>
      <c r="C1755" s="1425" t="s">
        <v>390</v>
      </c>
      <c r="D1755" s="1425" t="s">
        <v>549</v>
      </c>
      <c r="E1755" s="1425" t="s">
        <v>1433</v>
      </c>
      <c r="F1755" s="1425" t="s">
        <v>1328</v>
      </c>
      <c r="G1755" s="1425" t="s">
        <v>1238</v>
      </c>
      <c r="H1755" s="1425" t="s">
        <v>1330</v>
      </c>
      <c r="I1755" s="1425"/>
      <c r="J1755" s="1425" t="s">
        <v>2915</v>
      </c>
    </row>
    <row r="1756" spans="1:10" ht="12.75">
      <c r="A1756" s="1425" t="s">
        <v>1360</v>
      </c>
      <c r="B1756" s="1425" t="s">
        <v>315</v>
      </c>
      <c r="C1756" s="1425" t="s">
        <v>390</v>
      </c>
      <c r="D1756" s="1425" t="s">
        <v>549</v>
      </c>
      <c r="E1756" s="1425" t="s">
        <v>1433</v>
      </c>
      <c r="F1756" s="1425" t="s">
        <v>1328</v>
      </c>
      <c r="G1756" s="1425" t="s">
        <v>1238</v>
      </c>
      <c r="H1756" s="1425" t="s">
        <v>1331</v>
      </c>
      <c r="I1756" s="1425"/>
      <c r="J1756" s="1425" t="s">
        <v>2915</v>
      </c>
    </row>
    <row r="1757" spans="1:10" ht="12.75">
      <c r="A1757" s="1425" t="s">
        <v>1360</v>
      </c>
      <c r="B1757" s="1425" t="s">
        <v>315</v>
      </c>
      <c r="C1757" s="1425" t="s">
        <v>390</v>
      </c>
      <c r="D1757" s="1425" t="s">
        <v>549</v>
      </c>
      <c r="E1757" s="1425" t="s">
        <v>1433</v>
      </c>
      <c r="F1757" s="1425" t="s">
        <v>1328</v>
      </c>
      <c r="G1757" s="1425" t="s">
        <v>116</v>
      </c>
      <c r="H1757" s="1425" t="s">
        <v>1329</v>
      </c>
      <c r="I1757" s="1425"/>
      <c r="J1757" s="1425" t="s">
        <v>2915</v>
      </c>
    </row>
    <row r="1758" spans="1:10" ht="12.75">
      <c r="A1758" s="1425" t="s">
        <v>1360</v>
      </c>
      <c r="B1758" s="1425" t="s">
        <v>315</v>
      </c>
      <c r="C1758" s="1425" t="s">
        <v>390</v>
      </c>
      <c r="D1758" s="1425" t="s">
        <v>549</v>
      </c>
      <c r="E1758" s="1425" t="s">
        <v>1433</v>
      </c>
      <c r="F1758" s="1425" t="s">
        <v>1328</v>
      </c>
      <c r="G1758" s="1425" t="s">
        <v>116</v>
      </c>
      <c r="H1758" s="1425" t="s">
        <v>1330</v>
      </c>
      <c r="I1758" s="1425"/>
      <c r="J1758" s="1425" t="s">
        <v>2915</v>
      </c>
    </row>
    <row r="1759" spans="1:10" ht="12.75">
      <c r="A1759" s="1425" t="s">
        <v>1360</v>
      </c>
      <c r="B1759" s="1425" t="s">
        <v>315</v>
      </c>
      <c r="C1759" s="1425" t="s">
        <v>390</v>
      </c>
      <c r="D1759" s="1425" t="s">
        <v>549</v>
      </c>
      <c r="E1759" s="1425" t="s">
        <v>1433</v>
      </c>
      <c r="F1759" s="1425" t="s">
        <v>1328</v>
      </c>
      <c r="G1759" s="1425" t="s">
        <v>116</v>
      </c>
      <c r="H1759" s="1425" t="s">
        <v>1331</v>
      </c>
      <c r="I1759" s="1425"/>
      <c r="J1759" s="1425" t="s">
        <v>2915</v>
      </c>
    </row>
    <row r="1760" spans="1:10" ht="12.75">
      <c r="A1760" s="1425" t="s">
        <v>1360</v>
      </c>
      <c r="B1760" s="1425" t="s">
        <v>315</v>
      </c>
      <c r="C1760" s="1425" t="s">
        <v>390</v>
      </c>
      <c r="D1760" s="1425" t="s">
        <v>549</v>
      </c>
      <c r="E1760" s="1425" t="s">
        <v>1437</v>
      </c>
      <c r="F1760" s="1425" t="s">
        <v>796</v>
      </c>
      <c r="G1760" s="1425" t="s">
        <v>115</v>
      </c>
      <c r="H1760" s="1425" t="s">
        <v>1263</v>
      </c>
      <c r="I1760" s="1425"/>
      <c r="J1760" s="1425" t="s">
        <v>2915</v>
      </c>
    </row>
    <row r="1761" spans="1:10" ht="12.75">
      <c r="A1761" s="1425" t="s">
        <v>1360</v>
      </c>
      <c r="B1761" s="1425" t="s">
        <v>315</v>
      </c>
      <c r="C1761" s="1425" t="s">
        <v>390</v>
      </c>
      <c r="D1761" s="1425" t="s">
        <v>549</v>
      </c>
      <c r="E1761" s="1425" t="s">
        <v>1437</v>
      </c>
      <c r="F1761" s="1425" t="s">
        <v>796</v>
      </c>
      <c r="G1761" s="1425" t="s">
        <v>115</v>
      </c>
      <c r="H1761" s="1425" t="s">
        <v>1264</v>
      </c>
      <c r="I1761" s="1425"/>
      <c r="J1761" s="1425" t="s">
        <v>2915</v>
      </c>
    </row>
    <row r="1762" spans="1:10" ht="12.75">
      <c r="A1762" s="1425" t="s">
        <v>1360</v>
      </c>
      <c r="B1762" s="1425" t="s">
        <v>315</v>
      </c>
      <c r="C1762" s="1425" t="s">
        <v>390</v>
      </c>
      <c r="D1762" s="1425" t="s">
        <v>549</v>
      </c>
      <c r="E1762" s="1425" t="s">
        <v>1437</v>
      </c>
      <c r="F1762" s="1425" t="s">
        <v>796</v>
      </c>
      <c r="G1762" s="1425" t="s">
        <v>115</v>
      </c>
      <c r="H1762" s="1425" t="s">
        <v>1265</v>
      </c>
      <c r="I1762" s="1425"/>
      <c r="J1762" s="1425" t="s">
        <v>2915</v>
      </c>
    </row>
    <row r="1763" spans="1:10" ht="12.75">
      <c r="A1763" s="1425" t="s">
        <v>1360</v>
      </c>
      <c r="B1763" s="1425" t="s">
        <v>315</v>
      </c>
      <c r="C1763" s="1425" t="s">
        <v>390</v>
      </c>
      <c r="D1763" s="1425" t="s">
        <v>549</v>
      </c>
      <c r="E1763" s="1425" t="s">
        <v>1437</v>
      </c>
      <c r="F1763" s="1425" t="s">
        <v>796</v>
      </c>
      <c r="G1763" s="1425" t="s">
        <v>115</v>
      </c>
      <c r="H1763" s="1425" t="s">
        <v>1266</v>
      </c>
      <c r="I1763" s="1425"/>
      <c r="J1763" s="1425" t="s">
        <v>2915</v>
      </c>
    </row>
    <row r="1764" spans="1:10" ht="12.75">
      <c r="A1764" s="1425" t="s">
        <v>1360</v>
      </c>
      <c r="B1764" s="1425" t="s">
        <v>315</v>
      </c>
      <c r="C1764" s="1425" t="s">
        <v>390</v>
      </c>
      <c r="D1764" s="1425" t="s">
        <v>549</v>
      </c>
      <c r="E1764" s="1425" t="s">
        <v>1437</v>
      </c>
      <c r="F1764" s="1425" t="s">
        <v>796</v>
      </c>
      <c r="G1764" s="1425" t="s">
        <v>115</v>
      </c>
      <c r="H1764" s="1425" t="s">
        <v>1267</v>
      </c>
      <c r="I1764" s="1425"/>
      <c r="J1764" s="1425" t="s">
        <v>2915</v>
      </c>
    </row>
    <row r="1765" spans="1:10" ht="12.75">
      <c r="A1765" s="1425" t="s">
        <v>1360</v>
      </c>
      <c r="B1765" s="1425" t="s">
        <v>315</v>
      </c>
      <c r="C1765" s="1425" t="s">
        <v>390</v>
      </c>
      <c r="D1765" s="1425" t="s">
        <v>549</v>
      </c>
      <c r="E1765" s="1425" t="s">
        <v>1437</v>
      </c>
      <c r="F1765" s="1425" t="s">
        <v>796</v>
      </c>
      <c r="G1765" s="1425" t="s">
        <v>116</v>
      </c>
      <c r="H1765" s="1425" t="s">
        <v>1263</v>
      </c>
      <c r="I1765" s="1425"/>
      <c r="J1765" s="1425" t="s">
        <v>2915</v>
      </c>
    </row>
    <row r="1766" spans="1:10" ht="12.75">
      <c r="A1766" s="1425" t="s">
        <v>1360</v>
      </c>
      <c r="B1766" s="1425" t="s">
        <v>315</v>
      </c>
      <c r="C1766" s="1425" t="s">
        <v>390</v>
      </c>
      <c r="D1766" s="1425" t="s">
        <v>549</v>
      </c>
      <c r="E1766" s="1425" t="s">
        <v>1437</v>
      </c>
      <c r="F1766" s="1425" t="s">
        <v>796</v>
      </c>
      <c r="G1766" s="1425" t="s">
        <v>116</v>
      </c>
      <c r="H1766" s="1425" t="s">
        <v>1264</v>
      </c>
      <c r="I1766" s="1425"/>
      <c r="J1766" s="1425" t="s">
        <v>2915</v>
      </c>
    </row>
    <row r="1767" spans="1:10" ht="12.75">
      <c r="A1767" s="1425" t="s">
        <v>1360</v>
      </c>
      <c r="B1767" s="1425" t="s">
        <v>315</v>
      </c>
      <c r="C1767" s="1425" t="s">
        <v>390</v>
      </c>
      <c r="D1767" s="1425" t="s">
        <v>549</v>
      </c>
      <c r="E1767" s="1425" t="s">
        <v>1437</v>
      </c>
      <c r="F1767" s="1425" t="s">
        <v>796</v>
      </c>
      <c r="G1767" s="1425" t="s">
        <v>116</v>
      </c>
      <c r="H1767" s="1425" t="s">
        <v>1265</v>
      </c>
      <c r="I1767" s="1425"/>
      <c r="J1767" s="1425" t="s">
        <v>2915</v>
      </c>
    </row>
    <row r="1768" spans="1:10" ht="12.75">
      <c r="A1768" s="1425" t="s">
        <v>1360</v>
      </c>
      <c r="B1768" s="1425" t="s">
        <v>315</v>
      </c>
      <c r="C1768" s="1425" t="s">
        <v>390</v>
      </c>
      <c r="D1768" s="1425" t="s">
        <v>549</v>
      </c>
      <c r="E1768" s="1425" t="s">
        <v>1437</v>
      </c>
      <c r="F1768" s="1425" t="s">
        <v>796</v>
      </c>
      <c r="G1768" s="1425" t="s">
        <v>116</v>
      </c>
      <c r="H1768" s="1425" t="s">
        <v>1266</v>
      </c>
      <c r="I1768" s="1425"/>
      <c r="J1768" s="1425" t="s">
        <v>2915</v>
      </c>
    </row>
    <row r="1769" spans="1:10" ht="12.75">
      <c r="A1769" s="1425" t="s">
        <v>1360</v>
      </c>
      <c r="B1769" s="1425" t="s">
        <v>315</v>
      </c>
      <c r="C1769" s="1425" t="s">
        <v>390</v>
      </c>
      <c r="D1769" s="1425" t="s">
        <v>549</v>
      </c>
      <c r="E1769" s="1425" t="s">
        <v>1437</v>
      </c>
      <c r="F1769" s="1425" t="s">
        <v>796</v>
      </c>
      <c r="G1769" s="1425" t="s">
        <v>116</v>
      </c>
      <c r="H1769" s="1425" t="s">
        <v>1267</v>
      </c>
      <c r="I1769" s="1425"/>
      <c r="J1769" s="1425" t="s">
        <v>2915</v>
      </c>
    </row>
    <row r="1770" spans="1:10" ht="12.75">
      <c r="A1770" s="1425" t="s">
        <v>1360</v>
      </c>
      <c r="B1770" s="1425" t="s">
        <v>315</v>
      </c>
      <c r="C1770" s="1425" t="s">
        <v>390</v>
      </c>
      <c r="D1770" s="1425" t="s">
        <v>549</v>
      </c>
      <c r="E1770" s="1425" t="s">
        <v>1437</v>
      </c>
      <c r="F1770" s="1425" t="s">
        <v>1328</v>
      </c>
      <c r="G1770" s="1425" t="s">
        <v>115</v>
      </c>
      <c r="H1770" s="1425" t="s">
        <v>1329</v>
      </c>
      <c r="I1770" s="1425"/>
      <c r="J1770" s="1425" t="s">
        <v>2915</v>
      </c>
    </row>
    <row r="1771" spans="1:10" ht="12.75">
      <c r="A1771" s="1425" t="s">
        <v>1360</v>
      </c>
      <c r="B1771" s="1425" t="s">
        <v>315</v>
      </c>
      <c r="C1771" s="1425" t="s">
        <v>390</v>
      </c>
      <c r="D1771" s="1425" t="s">
        <v>549</v>
      </c>
      <c r="E1771" s="1425" t="s">
        <v>1437</v>
      </c>
      <c r="F1771" s="1425" t="s">
        <v>1328</v>
      </c>
      <c r="G1771" s="1425" t="s">
        <v>115</v>
      </c>
      <c r="H1771" s="1425" t="s">
        <v>1330</v>
      </c>
      <c r="I1771" s="1425"/>
      <c r="J1771" s="1425" t="s">
        <v>2915</v>
      </c>
    </row>
    <row r="1772" spans="1:10" ht="12.75">
      <c r="A1772" s="1425" t="s">
        <v>1360</v>
      </c>
      <c r="B1772" s="1425" t="s">
        <v>315</v>
      </c>
      <c r="C1772" s="1425" t="s">
        <v>390</v>
      </c>
      <c r="D1772" s="1425" t="s">
        <v>549</v>
      </c>
      <c r="E1772" s="1425" t="s">
        <v>1437</v>
      </c>
      <c r="F1772" s="1425" t="s">
        <v>1328</v>
      </c>
      <c r="G1772" s="1425" t="s">
        <v>115</v>
      </c>
      <c r="H1772" s="1425" t="s">
        <v>1331</v>
      </c>
      <c r="I1772" s="1425"/>
      <c r="J1772" s="1425" t="s">
        <v>2915</v>
      </c>
    </row>
    <row r="1773" spans="1:10" ht="12.75">
      <c r="A1773" s="1425" t="s">
        <v>1360</v>
      </c>
      <c r="B1773" s="1425" t="s">
        <v>315</v>
      </c>
      <c r="C1773" s="1425" t="s">
        <v>390</v>
      </c>
      <c r="D1773" s="1425" t="s">
        <v>549</v>
      </c>
      <c r="E1773" s="1425" t="s">
        <v>1437</v>
      </c>
      <c r="F1773" s="1425" t="s">
        <v>1328</v>
      </c>
      <c r="G1773" s="1425" t="s">
        <v>116</v>
      </c>
      <c r="H1773" s="1425" t="s">
        <v>1329</v>
      </c>
      <c r="I1773" s="1425"/>
      <c r="J1773" s="1425" t="s">
        <v>2915</v>
      </c>
    </row>
    <row r="1774" spans="1:10" ht="12.75">
      <c r="A1774" s="1425" t="s">
        <v>1360</v>
      </c>
      <c r="B1774" s="1425" t="s">
        <v>315</v>
      </c>
      <c r="C1774" s="1425" t="s">
        <v>390</v>
      </c>
      <c r="D1774" s="1425" t="s">
        <v>549</v>
      </c>
      <c r="E1774" s="1425" t="s">
        <v>1437</v>
      </c>
      <c r="F1774" s="1425" t="s">
        <v>1328</v>
      </c>
      <c r="G1774" s="1425" t="s">
        <v>116</v>
      </c>
      <c r="H1774" s="1425" t="s">
        <v>1330</v>
      </c>
      <c r="I1774" s="1425"/>
      <c r="J1774" s="1425" t="s">
        <v>2915</v>
      </c>
    </row>
    <row r="1775" spans="1:10" ht="12.75">
      <c r="A1775" s="1425" t="s">
        <v>1360</v>
      </c>
      <c r="B1775" s="1425" t="s">
        <v>315</v>
      </c>
      <c r="C1775" s="1425" t="s">
        <v>390</v>
      </c>
      <c r="D1775" s="1425" t="s">
        <v>549</v>
      </c>
      <c r="E1775" s="1425" t="s">
        <v>1437</v>
      </c>
      <c r="F1775" s="1425" t="s">
        <v>1328</v>
      </c>
      <c r="G1775" s="1425" t="s">
        <v>116</v>
      </c>
      <c r="H1775" s="1425" t="s">
        <v>1331</v>
      </c>
      <c r="I1775" s="1425"/>
      <c r="J1775" s="1425" t="s">
        <v>2915</v>
      </c>
    </row>
    <row r="1776" spans="1:10" ht="12.75">
      <c r="A1776" s="1425" t="s">
        <v>1360</v>
      </c>
      <c r="B1776" s="1425" t="s">
        <v>315</v>
      </c>
      <c r="C1776" s="1425" t="s">
        <v>390</v>
      </c>
      <c r="D1776" s="1425" t="s">
        <v>549</v>
      </c>
      <c r="E1776" s="1425" t="s">
        <v>1438</v>
      </c>
      <c r="F1776" s="1425" t="s">
        <v>796</v>
      </c>
      <c r="G1776" s="1425" t="s">
        <v>115</v>
      </c>
      <c r="H1776" s="1425" t="s">
        <v>1263</v>
      </c>
      <c r="I1776" s="1425"/>
      <c r="J1776" s="1425" t="s">
        <v>2915</v>
      </c>
    </row>
    <row r="1777" spans="1:10" ht="12.75">
      <c r="A1777" s="1425" t="s">
        <v>1360</v>
      </c>
      <c r="B1777" s="1425" t="s">
        <v>315</v>
      </c>
      <c r="C1777" s="1425" t="s">
        <v>390</v>
      </c>
      <c r="D1777" s="1425" t="s">
        <v>549</v>
      </c>
      <c r="E1777" s="1425" t="s">
        <v>1438</v>
      </c>
      <c r="F1777" s="1425" t="s">
        <v>796</v>
      </c>
      <c r="G1777" s="1425" t="s">
        <v>115</v>
      </c>
      <c r="H1777" s="1425" t="s">
        <v>1264</v>
      </c>
      <c r="I1777" s="1425"/>
      <c r="J1777" s="1425" t="s">
        <v>2915</v>
      </c>
    </row>
    <row r="1778" spans="1:10" ht="12.75">
      <c r="A1778" s="1425" t="s">
        <v>1360</v>
      </c>
      <c r="B1778" s="1425" t="s">
        <v>315</v>
      </c>
      <c r="C1778" s="1425" t="s">
        <v>390</v>
      </c>
      <c r="D1778" s="1425" t="s">
        <v>549</v>
      </c>
      <c r="E1778" s="1425" t="s">
        <v>1438</v>
      </c>
      <c r="F1778" s="1425" t="s">
        <v>796</v>
      </c>
      <c r="G1778" s="1425" t="s">
        <v>115</v>
      </c>
      <c r="H1778" s="1425" t="s">
        <v>1265</v>
      </c>
      <c r="I1778" s="1425"/>
      <c r="J1778" s="1425" t="s">
        <v>2915</v>
      </c>
    </row>
    <row r="1779" spans="1:10" ht="12.75">
      <c r="A1779" s="1425" t="s">
        <v>1360</v>
      </c>
      <c r="B1779" s="1425" t="s">
        <v>315</v>
      </c>
      <c r="C1779" s="1425" t="s">
        <v>390</v>
      </c>
      <c r="D1779" s="1425" t="s">
        <v>549</v>
      </c>
      <c r="E1779" s="1425" t="s">
        <v>1438</v>
      </c>
      <c r="F1779" s="1425" t="s">
        <v>796</v>
      </c>
      <c r="G1779" s="1425" t="s">
        <v>115</v>
      </c>
      <c r="H1779" s="1425" t="s">
        <v>1266</v>
      </c>
      <c r="I1779" s="1425"/>
      <c r="J1779" s="1425" t="s">
        <v>2915</v>
      </c>
    </row>
    <row r="1780" spans="1:10" ht="12.75">
      <c r="A1780" s="1425" t="s">
        <v>1360</v>
      </c>
      <c r="B1780" s="1425" t="s">
        <v>315</v>
      </c>
      <c r="C1780" s="1425" t="s">
        <v>390</v>
      </c>
      <c r="D1780" s="1425" t="s">
        <v>549</v>
      </c>
      <c r="E1780" s="1425" t="s">
        <v>1438</v>
      </c>
      <c r="F1780" s="1425" t="s">
        <v>796</v>
      </c>
      <c r="G1780" s="1425" t="s">
        <v>115</v>
      </c>
      <c r="H1780" s="1425" t="s">
        <v>1267</v>
      </c>
      <c r="I1780" s="1425"/>
      <c r="J1780" s="1425" t="s">
        <v>2915</v>
      </c>
    </row>
    <row r="1781" spans="1:10" ht="12.75">
      <c r="A1781" s="1425" t="s">
        <v>1360</v>
      </c>
      <c r="B1781" s="1425" t="s">
        <v>315</v>
      </c>
      <c r="C1781" s="1425" t="s">
        <v>390</v>
      </c>
      <c r="D1781" s="1425" t="s">
        <v>549</v>
      </c>
      <c r="E1781" s="1425" t="s">
        <v>1438</v>
      </c>
      <c r="F1781" s="1425" t="s">
        <v>796</v>
      </c>
      <c r="G1781" s="1425" t="s">
        <v>116</v>
      </c>
      <c r="H1781" s="1425" t="s">
        <v>1263</v>
      </c>
      <c r="I1781" s="1425"/>
      <c r="J1781" s="1425" t="s">
        <v>2915</v>
      </c>
    </row>
    <row r="1782" spans="1:10" ht="12.75">
      <c r="A1782" s="1425" t="s">
        <v>1360</v>
      </c>
      <c r="B1782" s="1425" t="s">
        <v>315</v>
      </c>
      <c r="C1782" s="1425" t="s">
        <v>390</v>
      </c>
      <c r="D1782" s="1425" t="s">
        <v>549</v>
      </c>
      <c r="E1782" s="1425" t="s">
        <v>1438</v>
      </c>
      <c r="F1782" s="1425" t="s">
        <v>796</v>
      </c>
      <c r="G1782" s="1425" t="s">
        <v>116</v>
      </c>
      <c r="H1782" s="1425" t="s">
        <v>1264</v>
      </c>
      <c r="I1782" s="1425"/>
      <c r="J1782" s="1425" t="s">
        <v>2915</v>
      </c>
    </row>
    <row r="1783" spans="1:10" ht="12.75">
      <c r="A1783" s="1425" t="s">
        <v>1360</v>
      </c>
      <c r="B1783" s="1425" t="s">
        <v>315</v>
      </c>
      <c r="C1783" s="1425" t="s">
        <v>390</v>
      </c>
      <c r="D1783" s="1425" t="s">
        <v>549</v>
      </c>
      <c r="E1783" s="1425" t="s">
        <v>1438</v>
      </c>
      <c r="F1783" s="1425" t="s">
        <v>796</v>
      </c>
      <c r="G1783" s="1425" t="s">
        <v>116</v>
      </c>
      <c r="H1783" s="1425" t="s">
        <v>1265</v>
      </c>
      <c r="I1783" s="1425"/>
      <c r="J1783" s="1425" t="s">
        <v>2915</v>
      </c>
    </row>
    <row r="1784" spans="1:10" ht="12.75">
      <c r="A1784" s="1425" t="s">
        <v>1360</v>
      </c>
      <c r="B1784" s="1425" t="s">
        <v>315</v>
      </c>
      <c r="C1784" s="1425" t="s">
        <v>390</v>
      </c>
      <c r="D1784" s="1425" t="s">
        <v>549</v>
      </c>
      <c r="E1784" s="1425" t="s">
        <v>1438</v>
      </c>
      <c r="F1784" s="1425" t="s">
        <v>796</v>
      </c>
      <c r="G1784" s="1425" t="s">
        <v>116</v>
      </c>
      <c r="H1784" s="1425" t="s">
        <v>1266</v>
      </c>
      <c r="I1784" s="1425"/>
      <c r="J1784" s="1425" t="s">
        <v>2915</v>
      </c>
    </row>
    <row r="1785" spans="1:10" ht="12.75">
      <c r="A1785" s="1425" t="s">
        <v>1360</v>
      </c>
      <c r="B1785" s="1425" t="s">
        <v>315</v>
      </c>
      <c r="C1785" s="1425" t="s">
        <v>390</v>
      </c>
      <c r="D1785" s="1425" t="s">
        <v>549</v>
      </c>
      <c r="E1785" s="1425" t="s">
        <v>1438</v>
      </c>
      <c r="F1785" s="1425" t="s">
        <v>796</v>
      </c>
      <c r="G1785" s="1425" t="s">
        <v>116</v>
      </c>
      <c r="H1785" s="1425" t="s">
        <v>1267</v>
      </c>
      <c r="I1785" s="1425"/>
      <c r="J1785" s="1425" t="s">
        <v>2915</v>
      </c>
    </row>
    <row r="1786" spans="1:10" ht="12.75">
      <c r="A1786" s="1425" t="s">
        <v>1360</v>
      </c>
      <c r="B1786" s="1425" t="s">
        <v>315</v>
      </c>
      <c r="C1786" s="1425" t="s">
        <v>390</v>
      </c>
      <c r="D1786" s="1425" t="s">
        <v>549</v>
      </c>
      <c r="E1786" s="1425" t="s">
        <v>1438</v>
      </c>
      <c r="F1786" s="1425" t="s">
        <v>1328</v>
      </c>
      <c r="G1786" s="1425" t="s">
        <v>115</v>
      </c>
      <c r="H1786" s="1425" t="s">
        <v>1329</v>
      </c>
      <c r="I1786" s="1425"/>
      <c r="J1786" s="1425" t="s">
        <v>2915</v>
      </c>
    </row>
    <row r="1787" spans="1:10" ht="12.75">
      <c r="A1787" s="1425" t="s">
        <v>1360</v>
      </c>
      <c r="B1787" s="1425" t="s">
        <v>315</v>
      </c>
      <c r="C1787" s="1425" t="s">
        <v>390</v>
      </c>
      <c r="D1787" s="1425" t="s">
        <v>549</v>
      </c>
      <c r="E1787" s="1425" t="s">
        <v>1438</v>
      </c>
      <c r="F1787" s="1425" t="s">
        <v>1328</v>
      </c>
      <c r="G1787" s="1425" t="s">
        <v>115</v>
      </c>
      <c r="H1787" s="1425" t="s">
        <v>1330</v>
      </c>
      <c r="I1787" s="1425"/>
      <c r="J1787" s="1425" t="s">
        <v>2915</v>
      </c>
    </row>
    <row r="1788" spans="1:10" ht="12.75">
      <c r="A1788" s="1425" t="s">
        <v>1360</v>
      </c>
      <c r="B1788" s="1425" t="s">
        <v>315</v>
      </c>
      <c r="C1788" s="1425" t="s">
        <v>390</v>
      </c>
      <c r="D1788" s="1425" t="s">
        <v>549</v>
      </c>
      <c r="E1788" s="1425" t="s">
        <v>1438</v>
      </c>
      <c r="F1788" s="1425" t="s">
        <v>1328</v>
      </c>
      <c r="G1788" s="1425" t="s">
        <v>115</v>
      </c>
      <c r="H1788" s="1425" t="s">
        <v>1331</v>
      </c>
      <c r="I1788" s="1425"/>
      <c r="J1788" s="1425" t="s">
        <v>2915</v>
      </c>
    </row>
    <row r="1789" spans="1:10" ht="12.75">
      <c r="A1789" s="1425" t="s">
        <v>1360</v>
      </c>
      <c r="B1789" s="1425" t="s">
        <v>315</v>
      </c>
      <c r="C1789" s="1425" t="s">
        <v>390</v>
      </c>
      <c r="D1789" s="1425" t="s">
        <v>549</v>
      </c>
      <c r="E1789" s="1425" t="s">
        <v>1438</v>
      </c>
      <c r="F1789" s="1425" t="s">
        <v>1328</v>
      </c>
      <c r="G1789" s="1425" t="s">
        <v>116</v>
      </c>
      <c r="H1789" s="1425" t="s">
        <v>1329</v>
      </c>
      <c r="I1789" s="1425"/>
      <c r="J1789" s="1425" t="s">
        <v>2915</v>
      </c>
    </row>
    <row r="1790" spans="1:10" ht="12.75">
      <c r="A1790" s="1425" t="s">
        <v>1360</v>
      </c>
      <c r="B1790" s="1425" t="s">
        <v>315</v>
      </c>
      <c r="C1790" s="1425" t="s">
        <v>390</v>
      </c>
      <c r="D1790" s="1425" t="s">
        <v>549</v>
      </c>
      <c r="E1790" s="1425" t="s">
        <v>1438</v>
      </c>
      <c r="F1790" s="1425" t="s">
        <v>1328</v>
      </c>
      <c r="G1790" s="1425" t="s">
        <v>116</v>
      </c>
      <c r="H1790" s="1425" t="s">
        <v>1330</v>
      </c>
      <c r="I1790" s="1425"/>
      <c r="J1790" s="1425" t="s">
        <v>2915</v>
      </c>
    </row>
    <row r="1791" spans="1:10" ht="12.75">
      <c r="A1791" s="1425" t="s">
        <v>1360</v>
      </c>
      <c r="B1791" s="1425" t="s">
        <v>315</v>
      </c>
      <c r="C1791" s="1425" t="s">
        <v>390</v>
      </c>
      <c r="D1791" s="1425" t="s">
        <v>549</v>
      </c>
      <c r="E1791" s="1425" t="s">
        <v>1438</v>
      </c>
      <c r="F1791" s="1425" t="s">
        <v>1328</v>
      </c>
      <c r="G1791" s="1425" t="s">
        <v>116</v>
      </c>
      <c r="H1791" s="1425" t="s">
        <v>1331</v>
      </c>
      <c r="I1791" s="1425"/>
      <c r="J1791" s="1425" t="s">
        <v>2915</v>
      </c>
    </row>
    <row r="1792" spans="1:10" ht="12.75">
      <c r="A1792" s="1425" t="s">
        <v>1360</v>
      </c>
      <c r="B1792" s="1425" t="s">
        <v>315</v>
      </c>
      <c r="C1792" s="1425" t="s">
        <v>390</v>
      </c>
      <c r="D1792" s="1425" t="s">
        <v>549</v>
      </c>
      <c r="E1792" s="1425" t="s">
        <v>1439</v>
      </c>
      <c r="F1792" s="1425" t="s">
        <v>796</v>
      </c>
      <c r="G1792" s="1425" t="s">
        <v>115</v>
      </c>
      <c r="H1792" s="1425" t="s">
        <v>1263</v>
      </c>
      <c r="I1792" s="1425"/>
      <c r="J1792" s="1425" t="s">
        <v>2915</v>
      </c>
    </row>
    <row r="1793" spans="1:10" ht="12.75">
      <c r="A1793" s="1425" t="s">
        <v>1360</v>
      </c>
      <c r="B1793" s="1425" t="s">
        <v>315</v>
      </c>
      <c r="C1793" s="1425" t="s">
        <v>390</v>
      </c>
      <c r="D1793" s="1425" t="s">
        <v>549</v>
      </c>
      <c r="E1793" s="1425" t="s">
        <v>1439</v>
      </c>
      <c r="F1793" s="1425" t="s">
        <v>796</v>
      </c>
      <c r="G1793" s="1425" t="s">
        <v>115</v>
      </c>
      <c r="H1793" s="1425" t="s">
        <v>1264</v>
      </c>
      <c r="I1793" s="1425"/>
      <c r="J1793" s="1425" t="s">
        <v>2915</v>
      </c>
    </row>
    <row r="1794" spans="1:10" ht="12.75">
      <c r="A1794" s="1425" t="s">
        <v>1360</v>
      </c>
      <c r="B1794" s="1425" t="s">
        <v>315</v>
      </c>
      <c r="C1794" s="1425" t="s">
        <v>390</v>
      </c>
      <c r="D1794" s="1425" t="s">
        <v>549</v>
      </c>
      <c r="E1794" s="1425" t="s">
        <v>1439</v>
      </c>
      <c r="F1794" s="1425" t="s">
        <v>796</v>
      </c>
      <c r="G1794" s="1425" t="s">
        <v>115</v>
      </c>
      <c r="H1794" s="1425" t="s">
        <v>1265</v>
      </c>
      <c r="I1794" s="1425"/>
      <c r="J1794" s="1425" t="s">
        <v>2915</v>
      </c>
    </row>
    <row r="1795" spans="1:10" ht="12.75">
      <c r="A1795" s="1425" t="s">
        <v>1360</v>
      </c>
      <c r="B1795" s="1425" t="s">
        <v>315</v>
      </c>
      <c r="C1795" s="1425" t="s">
        <v>390</v>
      </c>
      <c r="D1795" s="1425" t="s">
        <v>549</v>
      </c>
      <c r="E1795" s="1425" t="s">
        <v>1439</v>
      </c>
      <c r="F1795" s="1425" t="s">
        <v>796</v>
      </c>
      <c r="G1795" s="1425" t="s">
        <v>115</v>
      </c>
      <c r="H1795" s="1425" t="s">
        <v>1266</v>
      </c>
      <c r="I1795" s="1425"/>
      <c r="J1795" s="1425" t="s">
        <v>2915</v>
      </c>
    </row>
    <row r="1796" spans="1:10" ht="12.75">
      <c r="A1796" s="1425" t="s">
        <v>1360</v>
      </c>
      <c r="B1796" s="1425" t="s">
        <v>315</v>
      </c>
      <c r="C1796" s="1425" t="s">
        <v>390</v>
      </c>
      <c r="D1796" s="1425" t="s">
        <v>549</v>
      </c>
      <c r="E1796" s="1425" t="s">
        <v>1439</v>
      </c>
      <c r="F1796" s="1425" t="s">
        <v>796</v>
      </c>
      <c r="G1796" s="1425" t="s">
        <v>115</v>
      </c>
      <c r="H1796" s="1425" t="s">
        <v>1267</v>
      </c>
      <c r="I1796" s="1425"/>
      <c r="J1796" s="1425" t="s">
        <v>2915</v>
      </c>
    </row>
    <row r="1797" spans="1:10" ht="12.75">
      <c r="A1797" s="1425" t="s">
        <v>1360</v>
      </c>
      <c r="B1797" s="1425" t="s">
        <v>315</v>
      </c>
      <c r="C1797" s="1425" t="s">
        <v>390</v>
      </c>
      <c r="D1797" s="1425" t="s">
        <v>549</v>
      </c>
      <c r="E1797" s="1425" t="s">
        <v>1439</v>
      </c>
      <c r="F1797" s="1425" t="s">
        <v>796</v>
      </c>
      <c r="G1797" s="1425" t="s">
        <v>1238</v>
      </c>
      <c r="H1797" s="1425" t="s">
        <v>1263</v>
      </c>
      <c r="I1797" s="1425"/>
      <c r="J1797" s="1425" t="s">
        <v>2915</v>
      </c>
    </row>
    <row r="1798" spans="1:10" ht="12.75">
      <c r="A1798" s="1425" t="s">
        <v>1360</v>
      </c>
      <c r="B1798" s="1425" t="s">
        <v>315</v>
      </c>
      <c r="C1798" s="1425" t="s">
        <v>390</v>
      </c>
      <c r="D1798" s="1425" t="s">
        <v>549</v>
      </c>
      <c r="E1798" s="1425" t="s">
        <v>1439</v>
      </c>
      <c r="F1798" s="1425" t="s">
        <v>796</v>
      </c>
      <c r="G1798" s="1425" t="s">
        <v>1238</v>
      </c>
      <c r="H1798" s="1425" t="s">
        <v>1264</v>
      </c>
      <c r="I1798" s="1425"/>
      <c r="J1798" s="1425" t="s">
        <v>2915</v>
      </c>
    </row>
    <row r="1799" spans="1:10" ht="12.75">
      <c r="A1799" s="1425" t="s">
        <v>1360</v>
      </c>
      <c r="B1799" s="1425" t="s">
        <v>315</v>
      </c>
      <c r="C1799" s="1425" t="s">
        <v>390</v>
      </c>
      <c r="D1799" s="1425" t="s">
        <v>549</v>
      </c>
      <c r="E1799" s="1425" t="s">
        <v>1439</v>
      </c>
      <c r="F1799" s="1425" t="s">
        <v>796</v>
      </c>
      <c r="G1799" s="1425" t="s">
        <v>1238</v>
      </c>
      <c r="H1799" s="1425" t="s">
        <v>1265</v>
      </c>
      <c r="I1799" s="1425"/>
      <c r="J1799" s="1425" t="s">
        <v>2915</v>
      </c>
    </row>
    <row r="1800" spans="1:10" ht="12.75">
      <c r="A1800" s="1425" t="s">
        <v>1360</v>
      </c>
      <c r="B1800" s="1425" t="s">
        <v>315</v>
      </c>
      <c r="C1800" s="1425" t="s">
        <v>390</v>
      </c>
      <c r="D1800" s="1425" t="s">
        <v>549</v>
      </c>
      <c r="E1800" s="1425" t="s">
        <v>1439</v>
      </c>
      <c r="F1800" s="1425" t="s">
        <v>796</v>
      </c>
      <c r="G1800" s="1425" t="s">
        <v>1238</v>
      </c>
      <c r="H1800" s="1425" t="s">
        <v>1266</v>
      </c>
      <c r="I1800" s="1425"/>
      <c r="J1800" s="1425" t="s">
        <v>2915</v>
      </c>
    </row>
    <row r="1801" spans="1:10" ht="12.75">
      <c r="A1801" s="1425" t="s">
        <v>1360</v>
      </c>
      <c r="B1801" s="1425" t="s">
        <v>315</v>
      </c>
      <c r="C1801" s="1425" t="s">
        <v>390</v>
      </c>
      <c r="D1801" s="1425" t="s">
        <v>549</v>
      </c>
      <c r="E1801" s="1425" t="s">
        <v>1439</v>
      </c>
      <c r="F1801" s="1425" t="s">
        <v>796</v>
      </c>
      <c r="G1801" s="1425" t="s">
        <v>1238</v>
      </c>
      <c r="H1801" s="1425" t="s">
        <v>1267</v>
      </c>
      <c r="I1801" s="1425"/>
      <c r="J1801" s="1425" t="s">
        <v>2915</v>
      </c>
    </row>
    <row r="1802" spans="1:10" ht="12.75">
      <c r="A1802" s="1425" t="s">
        <v>1360</v>
      </c>
      <c r="B1802" s="1425" t="s">
        <v>315</v>
      </c>
      <c r="C1802" s="1425" t="s">
        <v>390</v>
      </c>
      <c r="D1802" s="1425" t="s">
        <v>549</v>
      </c>
      <c r="E1802" s="1425" t="s">
        <v>1439</v>
      </c>
      <c r="F1802" s="1425" t="s">
        <v>796</v>
      </c>
      <c r="G1802" s="1425" t="s">
        <v>116</v>
      </c>
      <c r="H1802" s="1425" t="s">
        <v>1263</v>
      </c>
      <c r="I1802" s="1425"/>
      <c r="J1802" s="1425" t="s">
        <v>2915</v>
      </c>
    </row>
    <row r="1803" spans="1:10" ht="12.75">
      <c r="A1803" s="1425" t="s">
        <v>1360</v>
      </c>
      <c r="B1803" s="1425" t="s">
        <v>315</v>
      </c>
      <c r="C1803" s="1425" t="s">
        <v>390</v>
      </c>
      <c r="D1803" s="1425" t="s">
        <v>549</v>
      </c>
      <c r="E1803" s="1425" t="s">
        <v>1439</v>
      </c>
      <c r="F1803" s="1425" t="s">
        <v>796</v>
      </c>
      <c r="G1803" s="1425" t="s">
        <v>116</v>
      </c>
      <c r="H1803" s="1425" t="s">
        <v>1264</v>
      </c>
      <c r="I1803" s="1425"/>
      <c r="J1803" s="1425" t="s">
        <v>2915</v>
      </c>
    </row>
    <row r="1804" spans="1:10" ht="12.75">
      <c r="A1804" s="1425" t="s">
        <v>1360</v>
      </c>
      <c r="B1804" s="1425" t="s">
        <v>315</v>
      </c>
      <c r="C1804" s="1425" t="s">
        <v>390</v>
      </c>
      <c r="D1804" s="1425" t="s">
        <v>549</v>
      </c>
      <c r="E1804" s="1425" t="s">
        <v>1439</v>
      </c>
      <c r="F1804" s="1425" t="s">
        <v>796</v>
      </c>
      <c r="G1804" s="1425" t="s">
        <v>116</v>
      </c>
      <c r="H1804" s="1425" t="s">
        <v>1265</v>
      </c>
      <c r="I1804" s="1425"/>
      <c r="J1804" s="1425" t="s">
        <v>2915</v>
      </c>
    </row>
    <row r="1805" spans="1:10" ht="12.75">
      <c r="A1805" s="1425" t="s">
        <v>1360</v>
      </c>
      <c r="B1805" s="1425" t="s">
        <v>315</v>
      </c>
      <c r="C1805" s="1425" t="s">
        <v>390</v>
      </c>
      <c r="D1805" s="1425" t="s">
        <v>549</v>
      </c>
      <c r="E1805" s="1425" t="s">
        <v>1439</v>
      </c>
      <c r="F1805" s="1425" t="s">
        <v>796</v>
      </c>
      <c r="G1805" s="1425" t="s">
        <v>116</v>
      </c>
      <c r="H1805" s="1425" t="s">
        <v>1266</v>
      </c>
      <c r="I1805" s="1425"/>
      <c r="J1805" s="1425" t="s">
        <v>2915</v>
      </c>
    </row>
    <row r="1806" spans="1:10" ht="12.75">
      <c r="A1806" s="1425" t="s">
        <v>1360</v>
      </c>
      <c r="B1806" s="1425" t="s">
        <v>315</v>
      </c>
      <c r="C1806" s="1425" t="s">
        <v>390</v>
      </c>
      <c r="D1806" s="1425" t="s">
        <v>549</v>
      </c>
      <c r="E1806" s="1425" t="s">
        <v>1439</v>
      </c>
      <c r="F1806" s="1425" t="s">
        <v>796</v>
      </c>
      <c r="G1806" s="1425" t="s">
        <v>116</v>
      </c>
      <c r="H1806" s="1425" t="s">
        <v>1267</v>
      </c>
      <c r="I1806" s="1425"/>
      <c r="J1806" s="1425" t="s">
        <v>2915</v>
      </c>
    </row>
    <row r="1807" spans="1:10" ht="12.75">
      <c r="A1807" s="1425" t="s">
        <v>1360</v>
      </c>
      <c r="B1807" s="1425" t="s">
        <v>315</v>
      </c>
      <c r="C1807" s="1425" t="s">
        <v>390</v>
      </c>
      <c r="D1807" s="1425" t="s">
        <v>549</v>
      </c>
      <c r="E1807" s="1425" t="s">
        <v>1439</v>
      </c>
      <c r="F1807" s="1425" t="s">
        <v>1328</v>
      </c>
      <c r="G1807" s="1425" t="s">
        <v>115</v>
      </c>
      <c r="H1807" s="1425" t="s">
        <v>1329</v>
      </c>
      <c r="I1807" s="1425"/>
      <c r="J1807" s="1425" t="s">
        <v>2915</v>
      </c>
    </row>
    <row r="1808" spans="1:10" ht="12.75">
      <c r="A1808" s="1425" t="s">
        <v>1360</v>
      </c>
      <c r="B1808" s="1425" t="s">
        <v>315</v>
      </c>
      <c r="C1808" s="1425" t="s">
        <v>390</v>
      </c>
      <c r="D1808" s="1425" t="s">
        <v>549</v>
      </c>
      <c r="E1808" s="1425" t="s">
        <v>1439</v>
      </c>
      <c r="F1808" s="1425" t="s">
        <v>1328</v>
      </c>
      <c r="G1808" s="1425" t="s">
        <v>115</v>
      </c>
      <c r="H1808" s="1425" t="s">
        <v>1330</v>
      </c>
      <c r="I1808" s="1425"/>
      <c r="J1808" s="1425" t="s">
        <v>2915</v>
      </c>
    </row>
    <row r="1809" spans="1:10" ht="12.75">
      <c r="A1809" s="1425" t="s">
        <v>1360</v>
      </c>
      <c r="B1809" s="1425" t="s">
        <v>315</v>
      </c>
      <c r="C1809" s="1425" t="s">
        <v>390</v>
      </c>
      <c r="D1809" s="1425" t="s">
        <v>549</v>
      </c>
      <c r="E1809" s="1425" t="s">
        <v>1439</v>
      </c>
      <c r="F1809" s="1425" t="s">
        <v>1328</v>
      </c>
      <c r="G1809" s="1425" t="s">
        <v>115</v>
      </c>
      <c r="H1809" s="1425" t="s">
        <v>1331</v>
      </c>
      <c r="I1809" s="1425"/>
      <c r="J1809" s="1425" t="s">
        <v>2915</v>
      </c>
    </row>
    <row r="1810" spans="1:10" ht="12.75">
      <c r="A1810" s="1425" t="s">
        <v>1360</v>
      </c>
      <c r="B1810" s="1425" t="s">
        <v>315</v>
      </c>
      <c r="C1810" s="1425" t="s">
        <v>390</v>
      </c>
      <c r="D1810" s="1425" t="s">
        <v>549</v>
      </c>
      <c r="E1810" s="1425" t="s">
        <v>1439</v>
      </c>
      <c r="F1810" s="1425" t="s">
        <v>1328</v>
      </c>
      <c r="G1810" s="1425" t="s">
        <v>1238</v>
      </c>
      <c r="H1810" s="1425" t="s">
        <v>1329</v>
      </c>
      <c r="I1810" s="1425"/>
      <c r="J1810" s="1425" t="s">
        <v>2915</v>
      </c>
    </row>
    <row r="1811" spans="1:10" ht="12.75">
      <c r="A1811" s="1425" t="s">
        <v>1360</v>
      </c>
      <c r="B1811" s="1425" t="s">
        <v>315</v>
      </c>
      <c r="C1811" s="1425" t="s">
        <v>390</v>
      </c>
      <c r="D1811" s="1425" t="s">
        <v>549</v>
      </c>
      <c r="E1811" s="1425" t="s">
        <v>1439</v>
      </c>
      <c r="F1811" s="1425" t="s">
        <v>1328</v>
      </c>
      <c r="G1811" s="1425" t="s">
        <v>1238</v>
      </c>
      <c r="H1811" s="1425" t="s">
        <v>1330</v>
      </c>
      <c r="I1811" s="1425"/>
      <c r="J1811" s="1425" t="s">
        <v>2915</v>
      </c>
    </row>
    <row r="1812" spans="1:10" ht="12.75">
      <c r="A1812" s="1425" t="s">
        <v>1360</v>
      </c>
      <c r="B1812" s="1425" t="s">
        <v>315</v>
      </c>
      <c r="C1812" s="1425" t="s">
        <v>390</v>
      </c>
      <c r="D1812" s="1425" t="s">
        <v>549</v>
      </c>
      <c r="E1812" s="1425" t="s">
        <v>1439</v>
      </c>
      <c r="F1812" s="1425" t="s">
        <v>1328</v>
      </c>
      <c r="G1812" s="1425" t="s">
        <v>1238</v>
      </c>
      <c r="H1812" s="1425" t="s">
        <v>1331</v>
      </c>
      <c r="I1812" s="1425"/>
      <c r="J1812" s="1425" t="s">
        <v>2915</v>
      </c>
    </row>
    <row r="1813" spans="1:10" ht="12.75">
      <c r="A1813" s="1425" t="s">
        <v>1360</v>
      </c>
      <c r="B1813" s="1425" t="s">
        <v>315</v>
      </c>
      <c r="C1813" s="1425" t="s">
        <v>390</v>
      </c>
      <c r="D1813" s="1425" t="s">
        <v>549</v>
      </c>
      <c r="E1813" s="1425" t="s">
        <v>1439</v>
      </c>
      <c r="F1813" s="1425" t="s">
        <v>1328</v>
      </c>
      <c r="G1813" s="1425" t="s">
        <v>116</v>
      </c>
      <c r="H1813" s="1425" t="s">
        <v>1329</v>
      </c>
      <c r="I1813" s="1425"/>
      <c r="J1813" s="1425" t="s">
        <v>2915</v>
      </c>
    </row>
    <row r="1814" spans="1:10" ht="12.75">
      <c r="A1814" s="1425" t="s">
        <v>1360</v>
      </c>
      <c r="B1814" s="1425" t="s">
        <v>315</v>
      </c>
      <c r="C1814" s="1425" t="s">
        <v>390</v>
      </c>
      <c r="D1814" s="1425" t="s">
        <v>549</v>
      </c>
      <c r="E1814" s="1425" t="s">
        <v>1439</v>
      </c>
      <c r="F1814" s="1425" t="s">
        <v>1328</v>
      </c>
      <c r="G1814" s="1425" t="s">
        <v>116</v>
      </c>
      <c r="H1814" s="1425" t="s">
        <v>1330</v>
      </c>
      <c r="I1814" s="1425"/>
      <c r="J1814" s="1425" t="s">
        <v>2915</v>
      </c>
    </row>
    <row r="1815" spans="1:10" ht="12.75">
      <c r="A1815" s="1425" t="s">
        <v>1360</v>
      </c>
      <c r="B1815" s="1425" t="s">
        <v>315</v>
      </c>
      <c r="C1815" s="1425" t="s">
        <v>390</v>
      </c>
      <c r="D1815" s="1425" t="s">
        <v>549</v>
      </c>
      <c r="E1815" s="1425" t="s">
        <v>1439</v>
      </c>
      <c r="F1815" s="1425" t="s">
        <v>1328</v>
      </c>
      <c r="G1815" s="1425" t="s">
        <v>116</v>
      </c>
      <c r="H1815" s="1425" t="s">
        <v>1331</v>
      </c>
      <c r="I1815" s="1425"/>
      <c r="J1815" s="1425" t="s">
        <v>2915</v>
      </c>
    </row>
    <row r="1816" spans="1:10" ht="12.75">
      <c r="A1816" s="1425" t="s">
        <v>1360</v>
      </c>
      <c r="B1816" s="1425" t="s">
        <v>315</v>
      </c>
      <c r="C1816" s="1425" t="s">
        <v>390</v>
      </c>
      <c r="D1816" s="1425" t="s">
        <v>549</v>
      </c>
      <c r="E1816" s="1425" t="s">
        <v>1440</v>
      </c>
      <c r="F1816" s="1425" t="s">
        <v>796</v>
      </c>
      <c r="G1816" s="1425" t="s">
        <v>115</v>
      </c>
      <c r="H1816" s="1425" t="s">
        <v>1263</v>
      </c>
      <c r="I1816" s="1425"/>
      <c r="J1816" s="1425" t="s">
        <v>2915</v>
      </c>
    </row>
    <row r="1817" spans="1:10" ht="12.75">
      <c r="A1817" s="1425" t="s">
        <v>1360</v>
      </c>
      <c r="B1817" s="1425" t="s">
        <v>315</v>
      </c>
      <c r="C1817" s="1425" t="s">
        <v>390</v>
      </c>
      <c r="D1817" s="1425" t="s">
        <v>549</v>
      </c>
      <c r="E1817" s="1425" t="s">
        <v>1440</v>
      </c>
      <c r="F1817" s="1425" t="s">
        <v>796</v>
      </c>
      <c r="G1817" s="1425" t="s">
        <v>115</v>
      </c>
      <c r="H1817" s="1425" t="s">
        <v>1264</v>
      </c>
      <c r="I1817" s="1425"/>
      <c r="J1817" s="1425" t="s">
        <v>2915</v>
      </c>
    </row>
    <row r="1818" spans="1:10" ht="12.75">
      <c r="A1818" s="1425" t="s">
        <v>1360</v>
      </c>
      <c r="B1818" s="1425" t="s">
        <v>315</v>
      </c>
      <c r="C1818" s="1425" t="s">
        <v>390</v>
      </c>
      <c r="D1818" s="1425" t="s">
        <v>549</v>
      </c>
      <c r="E1818" s="1425" t="s">
        <v>1440</v>
      </c>
      <c r="F1818" s="1425" t="s">
        <v>796</v>
      </c>
      <c r="G1818" s="1425" t="s">
        <v>115</v>
      </c>
      <c r="H1818" s="1425" t="s">
        <v>1265</v>
      </c>
      <c r="I1818" s="1425"/>
      <c r="J1818" s="1425" t="s">
        <v>2915</v>
      </c>
    </row>
    <row r="1819" spans="1:10" ht="12.75">
      <c r="A1819" s="1425" t="s">
        <v>1360</v>
      </c>
      <c r="B1819" s="1425" t="s">
        <v>315</v>
      </c>
      <c r="C1819" s="1425" t="s">
        <v>390</v>
      </c>
      <c r="D1819" s="1425" t="s">
        <v>549</v>
      </c>
      <c r="E1819" s="1425" t="s">
        <v>1440</v>
      </c>
      <c r="F1819" s="1425" t="s">
        <v>796</v>
      </c>
      <c r="G1819" s="1425" t="s">
        <v>115</v>
      </c>
      <c r="H1819" s="1425" t="s">
        <v>1266</v>
      </c>
      <c r="I1819" s="1425"/>
      <c r="J1819" s="1425" t="s">
        <v>2915</v>
      </c>
    </row>
    <row r="1820" spans="1:10" ht="12.75">
      <c r="A1820" s="1425" t="s">
        <v>1360</v>
      </c>
      <c r="B1820" s="1425" t="s">
        <v>315</v>
      </c>
      <c r="C1820" s="1425" t="s">
        <v>390</v>
      </c>
      <c r="D1820" s="1425" t="s">
        <v>549</v>
      </c>
      <c r="E1820" s="1425" t="s">
        <v>1440</v>
      </c>
      <c r="F1820" s="1425" t="s">
        <v>796</v>
      </c>
      <c r="G1820" s="1425" t="s">
        <v>115</v>
      </c>
      <c r="H1820" s="1425" t="s">
        <v>1267</v>
      </c>
      <c r="I1820" s="1425"/>
      <c r="J1820" s="1425" t="s">
        <v>2915</v>
      </c>
    </row>
    <row r="1821" spans="1:10" ht="12.75">
      <c r="A1821" s="1425" t="s">
        <v>1360</v>
      </c>
      <c r="B1821" s="1425" t="s">
        <v>315</v>
      </c>
      <c r="C1821" s="1425" t="s">
        <v>390</v>
      </c>
      <c r="D1821" s="1425" t="s">
        <v>549</v>
      </c>
      <c r="E1821" s="1425" t="s">
        <v>1440</v>
      </c>
      <c r="F1821" s="1425" t="s">
        <v>796</v>
      </c>
      <c r="G1821" s="1425" t="s">
        <v>116</v>
      </c>
      <c r="H1821" s="1425" t="s">
        <v>1263</v>
      </c>
      <c r="I1821" s="1425"/>
      <c r="J1821" s="1425" t="s">
        <v>2915</v>
      </c>
    </row>
    <row r="1822" spans="1:10" ht="12.75">
      <c r="A1822" s="1425" t="s">
        <v>1360</v>
      </c>
      <c r="B1822" s="1425" t="s">
        <v>315</v>
      </c>
      <c r="C1822" s="1425" t="s">
        <v>390</v>
      </c>
      <c r="D1822" s="1425" t="s">
        <v>549</v>
      </c>
      <c r="E1822" s="1425" t="s">
        <v>1440</v>
      </c>
      <c r="F1822" s="1425" t="s">
        <v>796</v>
      </c>
      <c r="G1822" s="1425" t="s">
        <v>116</v>
      </c>
      <c r="H1822" s="1425" t="s">
        <v>1264</v>
      </c>
      <c r="I1822" s="1425"/>
      <c r="J1822" s="1425" t="s">
        <v>2915</v>
      </c>
    </row>
    <row r="1823" spans="1:10" ht="12.75">
      <c r="A1823" s="1425" t="s">
        <v>1360</v>
      </c>
      <c r="B1823" s="1425" t="s">
        <v>315</v>
      </c>
      <c r="C1823" s="1425" t="s">
        <v>390</v>
      </c>
      <c r="D1823" s="1425" t="s">
        <v>549</v>
      </c>
      <c r="E1823" s="1425" t="s">
        <v>1440</v>
      </c>
      <c r="F1823" s="1425" t="s">
        <v>796</v>
      </c>
      <c r="G1823" s="1425" t="s">
        <v>116</v>
      </c>
      <c r="H1823" s="1425" t="s">
        <v>1265</v>
      </c>
      <c r="I1823" s="1425"/>
      <c r="J1823" s="1425" t="s">
        <v>2915</v>
      </c>
    </row>
    <row r="1824" spans="1:10" ht="12.75">
      <c r="A1824" s="1425" t="s">
        <v>1360</v>
      </c>
      <c r="B1824" s="1425" t="s">
        <v>315</v>
      </c>
      <c r="C1824" s="1425" t="s">
        <v>390</v>
      </c>
      <c r="D1824" s="1425" t="s">
        <v>549</v>
      </c>
      <c r="E1824" s="1425" t="s">
        <v>1440</v>
      </c>
      <c r="F1824" s="1425" t="s">
        <v>796</v>
      </c>
      <c r="G1824" s="1425" t="s">
        <v>116</v>
      </c>
      <c r="H1824" s="1425" t="s">
        <v>1266</v>
      </c>
      <c r="I1824" s="1425"/>
      <c r="J1824" s="1425" t="s">
        <v>2915</v>
      </c>
    </row>
    <row r="1825" spans="1:10" ht="12.75">
      <c r="A1825" s="1425" t="s">
        <v>1360</v>
      </c>
      <c r="B1825" s="1425" t="s">
        <v>315</v>
      </c>
      <c r="C1825" s="1425" t="s">
        <v>390</v>
      </c>
      <c r="D1825" s="1425" t="s">
        <v>549</v>
      </c>
      <c r="E1825" s="1425" t="s">
        <v>1440</v>
      </c>
      <c r="F1825" s="1425" t="s">
        <v>796</v>
      </c>
      <c r="G1825" s="1425" t="s">
        <v>116</v>
      </c>
      <c r="H1825" s="1425" t="s">
        <v>1267</v>
      </c>
      <c r="I1825" s="1425"/>
      <c r="J1825" s="1425" t="s">
        <v>2915</v>
      </c>
    </row>
    <row r="1826" spans="1:10" ht="12.75">
      <c r="A1826" s="1425" t="s">
        <v>1360</v>
      </c>
      <c r="B1826" s="1425" t="s">
        <v>315</v>
      </c>
      <c r="C1826" s="1425" t="s">
        <v>390</v>
      </c>
      <c r="D1826" s="1425" t="s">
        <v>549</v>
      </c>
      <c r="E1826" s="1425" t="s">
        <v>1440</v>
      </c>
      <c r="F1826" s="1425" t="s">
        <v>1328</v>
      </c>
      <c r="G1826" s="1425" t="s">
        <v>115</v>
      </c>
      <c r="H1826" s="1425" t="s">
        <v>1329</v>
      </c>
      <c r="I1826" s="1425"/>
      <c r="J1826" s="1425" t="s">
        <v>2915</v>
      </c>
    </row>
    <row r="1827" spans="1:10" ht="12.75">
      <c r="A1827" s="1425" t="s">
        <v>1360</v>
      </c>
      <c r="B1827" s="1425" t="s">
        <v>315</v>
      </c>
      <c r="C1827" s="1425" t="s">
        <v>390</v>
      </c>
      <c r="D1827" s="1425" t="s">
        <v>549</v>
      </c>
      <c r="E1827" s="1425" t="s">
        <v>1440</v>
      </c>
      <c r="F1827" s="1425" t="s">
        <v>1328</v>
      </c>
      <c r="G1827" s="1425" t="s">
        <v>115</v>
      </c>
      <c r="H1827" s="1425" t="s">
        <v>1330</v>
      </c>
      <c r="I1827" s="1425"/>
      <c r="J1827" s="1425" t="s">
        <v>2915</v>
      </c>
    </row>
    <row r="1828" spans="1:10" ht="12.75">
      <c r="A1828" s="1425" t="s">
        <v>1360</v>
      </c>
      <c r="B1828" s="1425" t="s">
        <v>315</v>
      </c>
      <c r="C1828" s="1425" t="s">
        <v>390</v>
      </c>
      <c r="D1828" s="1425" t="s">
        <v>549</v>
      </c>
      <c r="E1828" s="1425" t="s">
        <v>1440</v>
      </c>
      <c r="F1828" s="1425" t="s">
        <v>1328</v>
      </c>
      <c r="G1828" s="1425" t="s">
        <v>115</v>
      </c>
      <c r="H1828" s="1425" t="s">
        <v>1331</v>
      </c>
      <c r="I1828" s="1425"/>
      <c r="J1828" s="1425" t="s">
        <v>2915</v>
      </c>
    </row>
    <row r="1829" spans="1:10" ht="12.75">
      <c r="A1829" s="1425" t="s">
        <v>1360</v>
      </c>
      <c r="B1829" s="1425" t="s">
        <v>315</v>
      </c>
      <c r="C1829" s="1425" t="s">
        <v>390</v>
      </c>
      <c r="D1829" s="1425" t="s">
        <v>549</v>
      </c>
      <c r="E1829" s="1425" t="s">
        <v>1440</v>
      </c>
      <c r="F1829" s="1425" t="s">
        <v>1328</v>
      </c>
      <c r="G1829" s="1425" t="s">
        <v>116</v>
      </c>
      <c r="H1829" s="1425" t="s">
        <v>1329</v>
      </c>
      <c r="I1829" s="1425"/>
      <c r="J1829" s="1425" t="s">
        <v>2915</v>
      </c>
    </row>
    <row r="1830" spans="1:10" ht="12.75">
      <c r="A1830" s="1425" t="s">
        <v>1360</v>
      </c>
      <c r="B1830" s="1425" t="s">
        <v>315</v>
      </c>
      <c r="C1830" s="1425" t="s">
        <v>390</v>
      </c>
      <c r="D1830" s="1425" t="s">
        <v>549</v>
      </c>
      <c r="E1830" s="1425" t="s">
        <v>1440</v>
      </c>
      <c r="F1830" s="1425" t="s">
        <v>1328</v>
      </c>
      <c r="G1830" s="1425" t="s">
        <v>116</v>
      </c>
      <c r="H1830" s="1425" t="s">
        <v>1330</v>
      </c>
      <c r="I1830" s="1425"/>
      <c r="J1830" s="1425" t="s">
        <v>2915</v>
      </c>
    </row>
    <row r="1831" spans="1:10" ht="12.75">
      <c r="A1831" s="1425" t="s">
        <v>1360</v>
      </c>
      <c r="B1831" s="1425" t="s">
        <v>315</v>
      </c>
      <c r="C1831" s="1425" t="s">
        <v>390</v>
      </c>
      <c r="D1831" s="1425" t="s">
        <v>549</v>
      </c>
      <c r="E1831" s="1425" t="s">
        <v>1440</v>
      </c>
      <c r="F1831" s="1425" t="s">
        <v>1328</v>
      </c>
      <c r="G1831" s="1425" t="s">
        <v>116</v>
      </c>
      <c r="H1831" s="1425" t="s">
        <v>1331</v>
      </c>
      <c r="I1831" s="1425"/>
      <c r="J1831" s="1425" t="s">
        <v>2915</v>
      </c>
    </row>
    <row r="1832" spans="1:10" ht="12.75">
      <c r="A1832" s="1425" t="s">
        <v>1360</v>
      </c>
      <c r="B1832" s="1425" t="s">
        <v>315</v>
      </c>
      <c r="C1832" s="1425" t="s">
        <v>390</v>
      </c>
      <c r="D1832" s="1425" t="s">
        <v>549</v>
      </c>
      <c r="E1832" s="1425" t="s">
        <v>1441</v>
      </c>
      <c r="F1832" s="1425" t="s">
        <v>796</v>
      </c>
      <c r="G1832" s="1425" t="s">
        <v>115</v>
      </c>
      <c r="H1832" s="1425" t="s">
        <v>1263</v>
      </c>
      <c r="I1832" s="1425"/>
      <c r="J1832" s="1425" t="s">
        <v>2915</v>
      </c>
    </row>
    <row r="1833" spans="1:10" ht="12.75">
      <c r="A1833" s="1425" t="s">
        <v>1360</v>
      </c>
      <c r="B1833" s="1425" t="s">
        <v>315</v>
      </c>
      <c r="C1833" s="1425" t="s">
        <v>390</v>
      </c>
      <c r="D1833" s="1425" t="s">
        <v>549</v>
      </c>
      <c r="E1833" s="1425" t="s">
        <v>1441</v>
      </c>
      <c r="F1833" s="1425" t="s">
        <v>796</v>
      </c>
      <c r="G1833" s="1425" t="s">
        <v>115</v>
      </c>
      <c r="H1833" s="1425" t="s">
        <v>1264</v>
      </c>
      <c r="I1833" s="1425"/>
      <c r="J1833" s="1425" t="s">
        <v>2915</v>
      </c>
    </row>
    <row r="1834" spans="1:10" ht="12.75">
      <c r="A1834" s="1425" t="s">
        <v>1360</v>
      </c>
      <c r="B1834" s="1425" t="s">
        <v>315</v>
      </c>
      <c r="C1834" s="1425" t="s">
        <v>390</v>
      </c>
      <c r="D1834" s="1425" t="s">
        <v>549</v>
      </c>
      <c r="E1834" s="1425" t="s">
        <v>1441</v>
      </c>
      <c r="F1834" s="1425" t="s">
        <v>796</v>
      </c>
      <c r="G1834" s="1425" t="s">
        <v>115</v>
      </c>
      <c r="H1834" s="1425" t="s">
        <v>1265</v>
      </c>
      <c r="I1834" s="1425"/>
      <c r="J1834" s="1425" t="s">
        <v>2915</v>
      </c>
    </row>
    <row r="1835" spans="1:10" ht="12.75">
      <c r="A1835" s="1425" t="s">
        <v>1360</v>
      </c>
      <c r="B1835" s="1425" t="s">
        <v>315</v>
      </c>
      <c r="C1835" s="1425" t="s">
        <v>390</v>
      </c>
      <c r="D1835" s="1425" t="s">
        <v>549</v>
      </c>
      <c r="E1835" s="1425" t="s">
        <v>1441</v>
      </c>
      <c r="F1835" s="1425" t="s">
        <v>796</v>
      </c>
      <c r="G1835" s="1425" t="s">
        <v>115</v>
      </c>
      <c r="H1835" s="1425" t="s">
        <v>1266</v>
      </c>
      <c r="I1835" s="1425"/>
      <c r="J1835" s="1425" t="s">
        <v>2915</v>
      </c>
    </row>
    <row r="1836" spans="1:10" ht="12.75">
      <c r="A1836" s="1425" t="s">
        <v>1360</v>
      </c>
      <c r="B1836" s="1425" t="s">
        <v>315</v>
      </c>
      <c r="C1836" s="1425" t="s">
        <v>390</v>
      </c>
      <c r="D1836" s="1425" t="s">
        <v>549</v>
      </c>
      <c r="E1836" s="1425" t="s">
        <v>1441</v>
      </c>
      <c r="F1836" s="1425" t="s">
        <v>796</v>
      </c>
      <c r="G1836" s="1425" t="s">
        <v>115</v>
      </c>
      <c r="H1836" s="1425" t="s">
        <v>1267</v>
      </c>
      <c r="I1836" s="1425"/>
      <c r="J1836" s="1425" t="s">
        <v>2915</v>
      </c>
    </row>
    <row r="1837" spans="1:10" ht="12.75">
      <c r="A1837" s="1425" t="s">
        <v>1360</v>
      </c>
      <c r="B1837" s="1425" t="s">
        <v>315</v>
      </c>
      <c r="C1837" s="1425" t="s">
        <v>390</v>
      </c>
      <c r="D1837" s="1425" t="s">
        <v>549</v>
      </c>
      <c r="E1837" s="1425" t="s">
        <v>1441</v>
      </c>
      <c r="F1837" s="1425" t="s">
        <v>796</v>
      </c>
      <c r="G1837" s="1425" t="s">
        <v>116</v>
      </c>
      <c r="H1837" s="1425" t="s">
        <v>1263</v>
      </c>
      <c r="I1837" s="1425"/>
      <c r="J1837" s="1425" t="s">
        <v>2915</v>
      </c>
    </row>
    <row r="1838" spans="1:10" ht="12.75">
      <c r="A1838" s="1425" t="s">
        <v>1360</v>
      </c>
      <c r="B1838" s="1425" t="s">
        <v>315</v>
      </c>
      <c r="C1838" s="1425" t="s">
        <v>390</v>
      </c>
      <c r="D1838" s="1425" t="s">
        <v>549</v>
      </c>
      <c r="E1838" s="1425" t="s">
        <v>1441</v>
      </c>
      <c r="F1838" s="1425" t="s">
        <v>796</v>
      </c>
      <c r="G1838" s="1425" t="s">
        <v>116</v>
      </c>
      <c r="H1838" s="1425" t="s">
        <v>1264</v>
      </c>
      <c r="I1838" s="1425"/>
      <c r="J1838" s="1425" t="s">
        <v>2915</v>
      </c>
    </row>
    <row r="1839" spans="1:10" ht="12.75">
      <c r="A1839" s="1425" t="s">
        <v>1360</v>
      </c>
      <c r="B1839" s="1425" t="s">
        <v>315</v>
      </c>
      <c r="C1839" s="1425" t="s">
        <v>390</v>
      </c>
      <c r="D1839" s="1425" t="s">
        <v>549</v>
      </c>
      <c r="E1839" s="1425" t="s">
        <v>1441</v>
      </c>
      <c r="F1839" s="1425" t="s">
        <v>796</v>
      </c>
      <c r="G1839" s="1425" t="s">
        <v>116</v>
      </c>
      <c r="H1839" s="1425" t="s">
        <v>1265</v>
      </c>
      <c r="I1839" s="1425"/>
      <c r="J1839" s="1425" t="s">
        <v>2915</v>
      </c>
    </row>
    <row r="1840" spans="1:10" ht="12.75">
      <c r="A1840" s="1425" t="s">
        <v>1360</v>
      </c>
      <c r="B1840" s="1425" t="s">
        <v>315</v>
      </c>
      <c r="C1840" s="1425" t="s">
        <v>390</v>
      </c>
      <c r="D1840" s="1425" t="s">
        <v>549</v>
      </c>
      <c r="E1840" s="1425" t="s">
        <v>1441</v>
      </c>
      <c r="F1840" s="1425" t="s">
        <v>796</v>
      </c>
      <c r="G1840" s="1425" t="s">
        <v>116</v>
      </c>
      <c r="H1840" s="1425" t="s">
        <v>1266</v>
      </c>
      <c r="I1840" s="1425"/>
      <c r="J1840" s="1425" t="s">
        <v>2915</v>
      </c>
    </row>
    <row r="1841" spans="1:10" ht="12.75">
      <c r="A1841" s="1425" t="s">
        <v>1360</v>
      </c>
      <c r="B1841" s="1425" t="s">
        <v>315</v>
      </c>
      <c r="C1841" s="1425" t="s">
        <v>390</v>
      </c>
      <c r="D1841" s="1425" t="s">
        <v>549</v>
      </c>
      <c r="E1841" s="1425" t="s">
        <v>1441</v>
      </c>
      <c r="F1841" s="1425" t="s">
        <v>796</v>
      </c>
      <c r="G1841" s="1425" t="s">
        <v>116</v>
      </c>
      <c r="H1841" s="1425" t="s">
        <v>1267</v>
      </c>
      <c r="I1841" s="1425"/>
      <c r="J1841" s="1425" t="s">
        <v>2915</v>
      </c>
    </row>
    <row r="1842" spans="1:10" ht="12.75">
      <c r="A1842" s="1425" t="s">
        <v>1360</v>
      </c>
      <c r="B1842" s="1425" t="s">
        <v>315</v>
      </c>
      <c r="C1842" s="1425" t="s">
        <v>390</v>
      </c>
      <c r="D1842" s="1425" t="s">
        <v>549</v>
      </c>
      <c r="E1842" s="1425" t="s">
        <v>1441</v>
      </c>
      <c r="F1842" s="1425" t="s">
        <v>1328</v>
      </c>
      <c r="G1842" s="1425" t="s">
        <v>115</v>
      </c>
      <c r="H1842" s="1425" t="s">
        <v>1329</v>
      </c>
      <c r="I1842" s="1425"/>
      <c r="J1842" s="1425" t="s">
        <v>2915</v>
      </c>
    </row>
    <row r="1843" spans="1:10" ht="12.75">
      <c r="A1843" s="1425" t="s">
        <v>1360</v>
      </c>
      <c r="B1843" s="1425" t="s">
        <v>315</v>
      </c>
      <c r="C1843" s="1425" t="s">
        <v>390</v>
      </c>
      <c r="D1843" s="1425" t="s">
        <v>549</v>
      </c>
      <c r="E1843" s="1425" t="s">
        <v>1441</v>
      </c>
      <c r="F1843" s="1425" t="s">
        <v>1328</v>
      </c>
      <c r="G1843" s="1425" t="s">
        <v>115</v>
      </c>
      <c r="H1843" s="1425" t="s">
        <v>1330</v>
      </c>
      <c r="I1843" s="1425"/>
      <c r="J1843" s="1425" t="s">
        <v>2915</v>
      </c>
    </row>
    <row r="1844" spans="1:10" ht="12.75">
      <c r="A1844" s="1425" t="s">
        <v>1360</v>
      </c>
      <c r="B1844" s="1425" t="s">
        <v>315</v>
      </c>
      <c r="C1844" s="1425" t="s">
        <v>390</v>
      </c>
      <c r="D1844" s="1425" t="s">
        <v>549</v>
      </c>
      <c r="E1844" s="1425" t="s">
        <v>1441</v>
      </c>
      <c r="F1844" s="1425" t="s">
        <v>1328</v>
      </c>
      <c r="G1844" s="1425" t="s">
        <v>115</v>
      </c>
      <c r="H1844" s="1425" t="s">
        <v>1331</v>
      </c>
      <c r="I1844" s="1425"/>
      <c r="J1844" s="1425" t="s">
        <v>2915</v>
      </c>
    </row>
    <row r="1845" spans="1:10" ht="12.75">
      <c r="A1845" s="1425" t="s">
        <v>1360</v>
      </c>
      <c r="B1845" s="1425" t="s">
        <v>315</v>
      </c>
      <c r="C1845" s="1425" t="s">
        <v>390</v>
      </c>
      <c r="D1845" s="1425" t="s">
        <v>549</v>
      </c>
      <c r="E1845" s="1425" t="s">
        <v>1441</v>
      </c>
      <c r="F1845" s="1425" t="s">
        <v>1328</v>
      </c>
      <c r="G1845" s="1425" t="s">
        <v>116</v>
      </c>
      <c r="H1845" s="1425" t="s">
        <v>1329</v>
      </c>
      <c r="I1845" s="1425"/>
      <c r="J1845" s="1425" t="s">
        <v>2915</v>
      </c>
    </row>
    <row r="1846" spans="1:10" ht="12.75">
      <c r="A1846" s="1425" t="s">
        <v>1360</v>
      </c>
      <c r="B1846" s="1425" t="s">
        <v>315</v>
      </c>
      <c r="C1846" s="1425" t="s">
        <v>390</v>
      </c>
      <c r="D1846" s="1425" t="s">
        <v>549</v>
      </c>
      <c r="E1846" s="1425" t="s">
        <v>1441</v>
      </c>
      <c r="F1846" s="1425" t="s">
        <v>1328</v>
      </c>
      <c r="G1846" s="1425" t="s">
        <v>116</v>
      </c>
      <c r="H1846" s="1425" t="s">
        <v>1330</v>
      </c>
      <c r="I1846" s="1425"/>
      <c r="J1846" s="1425" t="s">
        <v>2915</v>
      </c>
    </row>
    <row r="1847" spans="1:10" ht="12.75">
      <c r="A1847" s="1425" t="s">
        <v>1360</v>
      </c>
      <c r="B1847" s="1425" t="s">
        <v>315</v>
      </c>
      <c r="C1847" s="1425" t="s">
        <v>390</v>
      </c>
      <c r="D1847" s="1425" t="s">
        <v>549</v>
      </c>
      <c r="E1847" s="1425" t="s">
        <v>1441</v>
      </c>
      <c r="F1847" s="1425" t="s">
        <v>1328</v>
      </c>
      <c r="G1847" s="1425" t="s">
        <v>116</v>
      </c>
      <c r="H1847" s="1425" t="s">
        <v>1331</v>
      </c>
      <c r="I1847" s="1425"/>
      <c r="J1847" s="1425" t="s">
        <v>2915</v>
      </c>
    </row>
    <row r="1848" spans="1:10" ht="12.75">
      <c r="A1848" s="1425" t="s">
        <v>1360</v>
      </c>
      <c r="B1848" s="1425" t="s">
        <v>315</v>
      </c>
      <c r="C1848" s="1425" t="s">
        <v>390</v>
      </c>
      <c r="D1848" s="1425" t="s">
        <v>549</v>
      </c>
      <c r="E1848" s="1425" t="s">
        <v>1442</v>
      </c>
      <c r="F1848" s="1425" t="s">
        <v>796</v>
      </c>
      <c r="G1848" s="1425" t="s">
        <v>115</v>
      </c>
      <c r="H1848" s="1425" t="s">
        <v>1263</v>
      </c>
      <c r="I1848" s="1425"/>
      <c r="J1848" s="1425" t="s">
        <v>2915</v>
      </c>
    </row>
    <row r="1849" spans="1:10" ht="12.75">
      <c r="A1849" s="1425" t="s">
        <v>1360</v>
      </c>
      <c r="B1849" s="1425" t="s">
        <v>315</v>
      </c>
      <c r="C1849" s="1425" t="s">
        <v>390</v>
      </c>
      <c r="D1849" s="1425" t="s">
        <v>549</v>
      </c>
      <c r="E1849" s="1425" t="s">
        <v>1442</v>
      </c>
      <c r="F1849" s="1425" t="s">
        <v>796</v>
      </c>
      <c r="G1849" s="1425" t="s">
        <v>115</v>
      </c>
      <c r="H1849" s="1425" t="s">
        <v>1264</v>
      </c>
      <c r="I1849" s="1425"/>
      <c r="J1849" s="1425" t="s">
        <v>2915</v>
      </c>
    </row>
    <row r="1850" spans="1:10" ht="12.75">
      <c r="A1850" s="1425" t="s">
        <v>1360</v>
      </c>
      <c r="B1850" s="1425" t="s">
        <v>315</v>
      </c>
      <c r="C1850" s="1425" t="s">
        <v>390</v>
      </c>
      <c r="D1850" s="1425" t="s">
        <v>549</v>
      </c>
      <c r="E1850" s="1425" t="s">
        <v>1442</v>
      </c>
      <c r="F1850" s="1425" t="s">
        <v>796</v>
      </c>
      <c r="G1850" s="1425" t="s">
        <v>115</v>
      </c>
      <c r="H1850" s="1425" t="s">
        <v>1265</v>
      </c>
      <c r="I1850" s="1425"/>
      <c r="J1850" s="1425" t="s">
        <v>2915</v>
      </c>
    </row>
    <row r="1851" spans="1:10" ht="12.75">
      <c r="A1851" s="1425" t="s">
        <v>1360</v>
      </c>
      <c r="B1851" s="1425" t="s">
        <v>315</v>
      </c>
      <c r="C1851" s="1425" t="s">
        <v>390</v>
      </c>
      <c r="D1851" s="1425" t="s">
        <v>549</v>
      </c>
      <c r="E1851" s="1425" t="s">
        <v>1442</v>
      </c>
      <c r="F1851" s="1425" t="s">
        <v>796</v>
      </c>
      <c r="G1851" s="1425" t="s">
        <v>115</v>
      </c>
      <c r="H1851" s="1425" t="s">
        <v>1266</v>
      </c>
      <c r="I1851" s="1425"/>
      <c r="J1851" s="1425" t="s">
        <v>2915</v>
      </c>
    </row>
    <row r="1852" spans="1:10" ht="12.75">
      <c r="A1852" s="1425" t="s">
        <v>1360</v>
      </c>
      <c r="B1852" s="1425" t="s">
        <v>315</v>
      </c>
      <c r="C1852" s="1425" t="s">
        <v>390</v>
      </c>
      <c r="D1852" s="1425" t="s">
        <v>549</v>
      </c>
      <c r="E1852" s="1425" t="s">
        <v>1442</v>
      </c>
      <c r="F1852" s="1425" t="s">
        <v>796</v>
      </c>
      <c r="G1852" s="1425" t="s">
        <v>115</v>
      </c>
      <c r="H1852" s="1425" t="s">
        <v>1267</v>
      </c>
      <c r="I1852" s="1425"/>
      <c r="J1852" s="1425" t="s">
        <v>2915</v>
      </c>
    </row>
    <row r="1853" spans="1:10" ht="12.75">
      <c r="A1853" s="1425" t="s">
        <v>1360</v>
      </c>
      <c r="B1853" s="1425" t="s">
        <v>315</v>
      </c>
      <c r="C1853" s="1425" t="s">
        <v>390</v>
      </c>
      <c r="D1853" s="1425" t="s">
        <v>549</v>
      </c>
      <c r="E1853" s="1425" t="s">
        <v>1442</v>
      </c>
      <c r="F1853" s="1425" t="s">
        <v>796</v>
      </c>
      <c r="G1853" s="1425" t="s">
        <v>116</v>
      </c>
      <c r="H1853" s="1425" t="s">
        <v>1263</v>
      </c>
      <c r="I1853" s="1425"/>
      <c r="J1853" s="1425" t="s">
        <v>2915</v>
      </c>
    </row>
    <row r="1854" spans="1:10" ht="12.75">
      <c r="A1854" s="1425" t="s">
        <v>1360</v>
      </c>
      <c r="B1854" s="1425" t="s">
        <v>315</v>
      </c>
      <c r="C1854" s="1425" t="s">
        <v>390</v>
      </c>
      <c r="D1854" s="1425" t="s">
        <v>549</v>
      </c>
      <c r="E1854" s="1425" t="s">
        <v>1442</v>
      </c>
      <c r="F1854" s="1425" t="s">
        <v>796</v>
      </c>
      <c r="G1854" s="1425" t="s">
        <v>116</v>
      </c>
      <c r="H1854" s="1425" t="s">
        <v>1264</v>
      </c>
      <c r="I1854" s="1425"/>
      <c r="J1854" s="1425" t="s">
        <v>2915</v>
      </c>
    </row>
    <row r="1855" spans="1:10" ht="12.75">
      <c r="A1855" s="1425" t="s">
        <v>1360</v>
      </c>
      <c r="B1855" s="1425" t="s">
        <v>315</v>
      </c>
      <c r="C1855" s="1425" t="s">
        <v>390</v>
      </c>
      <c r="D1855" s="1425" t="s">
        <v>549</v>
      </c>
      <c r="E1855" s="1425" t="s">
        <v>1442</v>
      </c>
      <c r="F1855" s="1425" t="s">
        <v>796</v>
      </c>
      <c r="G1855" s="1425" t="s">
        <v>116</v>
      </c>
      <c r="H1855" s="1425" t="s">
        <v>1265</v>
      </c>
      <c r="I1855" s="1425"/>
      <c r="J1855" s="1425" t="s">
        <v>2915</v>
      </c>
    </row>
    <row r="1856" spans="1:10" ht="12.75">
      <c r="A1856" s="1425" t="s">
        <v>1360</v>
      </c>
      <c r="B1856" s="1425" t="s">
        <v>315</v>
      </c>
      <c r="C1856" s="1425" t="s">
        <v>390</v>
      </c>
      <c r="D1856" s="1425" t="s">
        <v>549</v>
      </c>
      <c r="E1856" s="1425" t="s">
        <v>1442</v>
      </c>
      <c r="F1856" s="1425" t="s">
        <v>796</v>
      </c>
      <c r="G1856" s="1425" t="s">
        <v>116</v>
      </c>
      <c r="H1856" s="1425" t="s">
        <v>1266</v>
      </c>
      <c r="I1856" s="1425"/>
      <c r="J1856" s="1425" t="s">
        <v>2915</v>
      </c>
    </row>
    <row r="1857" spans="1:10" ht="12.75">
      <c r="A1857" s="1425" t="s">
        <v>1360</v>
      </c>
      <c r="B1857" s="1425" t="s">
        <v>315</v>
      </c>
      <c r="C1857" s="1425" t="s">
        <v>390</v>
      </c>
      <c r="D1857" s="1425" t="s">
        <v>549</v>
      </c>
      <c r="E1857" s="1425" t="s">
        <v>1442</v>
      </c>
      <c r="F1857" s="1425" t="s">
        <v>796</v>
      </c>
      <c r="G1857" s="1425" t="s">
        <v>116</v>
      </c>
      <c r="H1857" s="1425" t="s">
        <v>1267</v>
      </c>
      <c r="I1857" s="1425"/>
      <c r="J1857" s="1425" t="s">
        <v>2915</v>
      </c>
    </row>
    <row r="1858" spans="1:10" ht="12.75">
      <c r="A1858" s="1425" t="s">
        <v>1360</v>
      </c>
      <c r="B1858" s="1425" t="s">
        <v>315</v>
      </c>
      <c r="C1858" s="1425" t="s">
        <v>390</v>
      </c>
      <c r="D1858" s="1425" t="s">
        <v>549</v>
      </c>
      <c r="E1858" s="1425" t="s">
        <v>1442</v>
      </c>
      <c r="F1858" s="1425" t="s">
        <v>1328</v>
      </c>
      <c r="G1858" s="1425" t="s">
        <v>115</v>
      </c>
      <c r="H1858" s="1425" t="s">
        <v>1329</v>
      </c>
      <c r="I1858" s="1425"/>
      <c r="J1858" s="1425" t="s">
        <v>2915</v>
      </c>
    </row>
    <row r="1859" spans="1:10" ht="12.75">
      <c r="A1859" s="1425" t="s">
        <v>1360</v>
      </c>
      <c r="B1859" s="1425" t="s">
        <v>315</v>
      </c>
      <c r="C1859" s="1425" t="s">
        <v>390</v>
      </c>
      <c r="D1859" s="1425" t="s">
        <v>549</v>
      </c>
      <c r="E1859" s="1425" t="s">
        <v>1442</v>
      </c>
      <c r="F1859" s="1425" t="s">
        <v>1328</v>
      </c>
      <c r="G1859" s="1425" t="s">
        <v>115</v>
      </c>
      <c r="H1859" s="1425" t="s">
        <v>1330</v>
      </c>
      <c r="I1859" s="1425"/>
      <c r="J1859" s="1425" t="s">
        <v>2915</v>
      </c>
    </row>
    <row r="1860" spans="1:10" ht="12.75">
      <c r="A1860" s="1425" t="s">
        <v>1360</v>
      </c>
      <c r="B1860" s="1425" t="s">
        <v>315</v>
      </c>
      <c r="C1860" s="1425" t="s">
        <v>390</v>
      </c>
      <c r="D1860" s="1425" t="s">
        <v>549</v>
      </c>
      <c r="E1860" s="1425" t="s">
        <v>1442</v>
      </c>
      <c r="F1860" s="1425" t="s">
        <v>1328</v>
      </c>
      <c r="G1860" s="1425" t="s">
        <v>115</v>
      </c>
      <c r="H1860" s="1425" t="s">
        <v>1331</v>
      </c>
      <c r="I1860" s="1425"/>
      <c r="J1860" s="1425" t="s">
        <v>2915</v>
      </c>
    </row>
    <row r="1861" spans="1:10" ht="12.75">
      <c r="A1861" s="1425" t="s">
        <v>1360</v>
      </c>
      <c r="B1861" s="1425" t="s">
        <v>315</v>
      </c>
      <c r="C1861" s="1425" t="s">
        <v>390</v>
      </c>
      <c r="D1861" s="1425" t="s">
        <v>549</v>
      </c>
      <c r="E1861" s="1425" t="s">
        <v>1442</v>
      </c>
      <c r="F1861" s="1425" t="s">
        <v>1328</v>
      </c>
      <c r="G1861" s="1425" t="s">
        <v>116</v>
      </c>
      <c r="H1861" s="1425" t="s">
        <v>1329</v>
      </c>
      <c r="I1861" s="1425"/>
      <c r="J1861" s="1425" t="s">
        <v>2915</v>
      </c>
    </row>
    <row r="1862" spans="1:10" ht="12.75">
      <c r="A1862" s="1425" t="s">
        <v>1360</v>
      </c>
      <c r="B1862" s="1425" t="s">
        <v>315</v>
      </c>
      <c r="C1862" s="1425" t="s">
        <v>390</v>
      </c>
      <c r="D1862" s="1425" t="s">
        <v>549</v>
      </c>
      <c r="E1862" s="1425" t="s">
        <v>1442</v>
      </c>
      <c r="F1862" s="1425" t="s">
        <v>1328</v>
      </c>
      <c r="G1862" s="1425" t="s">
        <v>116</v>
      </c>
      <c r="H1862" s="1425" t="s">
        <v>1330</v>
      </c>
      <c r="I1862" s="1425"/>
      <c r="J1862" s="1425" t="s">
        <v>2915</v>
      </c>
    </row>
    <row r="1863" spans="1:10" ht="12.75">
      <c r="A1863" s="1425" t="s">
        <v>1360</v>
      </c>
      <c r="B1863" s="1425" t="s">
        <v>315</v>
      </c>
      <c r="C1863" s="1425" t="s">
        <v>390</v>
      </c>
      <c r="D1863" s="1425" t="s">
        <v>549</v>
      </c>
      <c r="E1863" s="1425" t="s">
        <v>1442</v>
      </c>
      <c r="F1863" s="1425" t="s">
        <v>1328</v>
      </c>
      <c r="G1863" s="1425" t="s">
        <v>116</v>
      </c>
      <c r="H1863" s="1425" t="s">
        <v>1331</v>
      </c>
      <c r="I1863" s="1425"/>
      <c r="J1863" s="1425" t="s">
        <v>2915</v>
      </c>
    </row>
    <row r="1864" spans="1:10" ht="12.75">
      <c r="A1864" s="1425" t="s">
        <v>1360</v>
      </c>
      <c r="B1864" s="1425" t="s">
        <v>315</v>
      </c>
      <c r="C1864" s="1425" t="s">
        <v>390</v>
      </c>
      <c r="D1864" s="1425" t="s">
        <v>549</v>
      </c>
      <c r="E1864" s="1425" t="s">
        <v>2935</v>
      </c>
      <c r="F1864" s="1425" t="s">
        <v>796</v>
      </c>
      <c r="G1864" s="1425" t="s">
        <v>115</v>
      </c>
      <c r="H1864" s="1425" t="s">
        <v>1263</v>
      </c>
      <c r="I1864" s="1425"/>
      <c r="J1864" s="1425" t="s">
        <v>2915</v>
      </c>
    </row>
    <row r="1865" spans="1:10" ht="12.75">
      <c r="A1865" s="1425" t="s">
        <v>1360</v>
      </c>
      <c r="B1865" s="1425" t="s">
        <v>315</v>
      </c>
      <c r="C1865" s="1425" t="s">
        <v>390</v>
      </c>
      <c r="D1865" s="1425" t="s">
        <v>549</v>
      </c>
      <c r="E1865" s="1425" t="s">
        <v>2935</v>
      </c>
      <c r="F1865" s="1425" t="s">
        <v>796</v>
      </c>
      <c r="G1865" s="1425" t="s">
        <v>115</v>
      </c>
      <c r="H1865" s="1425" t="s">
        <v>1264</v>
      </c>
      <c r="I1865" s="1425"/>
      <c r="J1865" s="1425" t="s">
        <v>2915</v>
      </c>
    </row>
    <row r="1866" spans="1:10" ht="12.75">
      <c r="A1866" s="1425" t="s">
        <v>1360</v>
      </c>
      <c r="B1866" s="1425" t="s">
        <v>315</v>
      </c>
      <c r="C1866" s="1425" t="s">
        <v>390</v>
      </c>
      <c r="D1866" s="1425" t="s">
        <v>549</v>
      </c>
      <c r="E1866" s="1425" t="s">
        <v>2935</v>
      </c>
      <c r="F1866" s="1425" t="s">
        <v>796</v>
      </c>
      <c r="G1866" s="1425" t="s">
        <v>115</v>
      </c>
      <c r="H1866" s="1425" t="s">
        <v>1265</v>
      </c>
      <c r="I1866" s="1425"/>
      <c r="J1866" s="1425" t="s">
        <v>2915</v>
      </c>
    </row>
    <row r="1867" spans="1:10" ht="12.75">
      <c r="A1867" s="1425" t="s">
        <v>1360</v>
      </c>
      <c r="B1867" s="1425" t="s">
        <v>315</v>
      </c>
      <c r="C1867" s="1425" t="s">
        <v>390</v>
      </c>
      <c r="D1867" s="1425" t="s">
        <v>549</v>
      </c>
      <c r="E1867" s="1425" t="s">
        <v>2935</v>
      </c>
      <c r="F1867" s="1425" t="s">
        <v>796</v>
      </c>
      <c r="G1867" s="1425" t="s">
        <v>115</v>
      </c>
      <c r="H1867" s="1425" t="s">
        <v>1266</v>
      </c>
      <c r="I1867" s="1425"/>
      <c r="J1867" s="1425" t="s">
        <v>2915</v>
      </c>
    </row>
    <row r="1868" spans="1:10" ht="12.75">
      <c r="A1868" s="1425" t="s">
        <v>1360</v>
      </c>
      <c r="B1868" s="1425" t="s">
        <v>315</v>
      </c>
      <c r="C1868" s="1425" t="s">
        <v>390</v>
      </c>
      <c r="D1868" s="1425" t="s">
        <v>549</v>
      </c>
      <c r="E1868" s="1425" t="s">
        <v>2935</v>
      </c>
      <c r="F1868" s="1425" t="s">
        <v>796</v>
      </c>
      <c r="G1868" s="1425" t="s">
        <v>115</v>
      </c>
      <c r="H1868" s="1425" t="s">
        <v>1267</v>
      </c>
      <c r="I1868" s="1425"/>
      <c r="J1868" s="1425" t="s">
        <v>2915</v>
      </c>
    </row>
    <row r="1869" spans="1:10" ht="12.75">
      <c r="A1869" s="1425" t="s">
        <v>1360</v>
      </c>
      <c r="B1869" s="1425" t="s">
        <v>315</v>
      </c>
      <c r="C1869" s="1425" t="s">
        <v>390</v>
      </c>
      <c r="D1869" s="1425" t="s">
        <v>549</v>
      </c>
      <c r="E1869" s="1425" t="s">
        <v>2935</v>
      </c>
      <c r="F1869" s="1425" t="s">
        <v>796</v>
      </c>
      <c r="G1869" s="1425" t="s">
        <v>1238</v>
      </c>
      <c r="H1869" s="1425" t="s">
        <v>1263</v>
      </c>
      <c r="I1869" s="1425"/>
      <c r="J1869" s="1425" t="s">
        <v>2915</v>
      </c>
    </row>
    <row r="1870" spans="1:10" ht="12.75">
      <c r="A1870" s="1425" t="s">
        <v>1360</v>
      </c>
      <c r="B1870" s="1425" t="s">
        <v>315</v>
      </c>
      <c r="C1870" s="1425" t="s">
        <v>390</v>
      </c>
      <c r="D1870" s="1425" t="s">
        <v>549</v>
      </c>
      <c r="E1870" s="1425" t="s">
        <v>2935</v>
      </c>
      <c r="F1870" s="1425" t="s">
        <v>796</v>
      </c>
      <c r="G1870" s="1425" t="s">
        <v>1238</v>
      </c>
      <c r="H1870" s="1425" t="s">
        <v>1264</v>
      </c>
      <c r="I1870" s="1425"/>
      <c r="J1870" s="1425" t="s">
        <v>2915</v>
      </c>
    </row>
    <row r="1871" spans="1:10" ht="12.75">
      <c r="A1871" s="1425" t="s">
        <v>1360</v>
      </c>
      <c r="B1871" s="1425" t="s">
        <v>315</v>
      </c>
      <c r="C1871" s="1425" t="s">
        <v>390</v>
      </c>
      <c r="D1871" s="1425" t="s">
        <v>549</v>
      </c>
      <c r="E1871" s="1425" t="s">
        <v>2935</v>
      </c>
      <c r="F1871" s="1425" t="s">
        <v>796</v>
      </c>
      <c r="G1871" s="1425" t="s">
        <v>1238</v>
      </c>
      <c r="H1871" s="1425" t="s">
        <v>1265</v>
      </c>
      <c r="I1871" s="1425"/>
      <c r="J1871" s="1425" t="s">
        <v>2915</v>
      </c>
    </row>
    <row r="1872" spans="1:10" ht="12.75">
      <c r="A1872" s="1425" t="s">
        <v>1360</v>
      </c>
      <c r="B1872" s="1425" t="s">
        <v>315</v>
      </c>
      <c r="C1872" s="1425" t="s">
        <v>390</v>
      </c>
      <c r="D1872" s="1425" t="s">
        <v>549</v>
      </c>
      <c r="E1872" s="1425" t="s">
        <v>2935</v>
      </c>
      <c r="F1872" s="1425" t="s">
        <v>796</v>
      </c>
      <c r="G1872" s="1425" t="s">
        <v>1238</v>
      </c>
      <c r="H1872" s="1425" t="s">
        <v>1266</v>
      </c>
      <c r="I1872" s="1425"/>
      <c r="J1872" s="1425" t="s">
        <v>2915</v>
      </c>
    </row>
    <row r="1873" spans="1:10" ht="12.75">
      <c r="A1873" s="1425" t="s">
        <v>1360</v>
      </c>
      <c r="B1873" s="1425" t="s">
        <v>315</v>
      </c>
      <c r="C1873" s="1425" t="s">
        <v>390</v>
      </c>
      <c r="D1873" s="1425" t="s">
        <v>549</v>
      </c>
      <c r="E1873" s="1425" t="s">
        <v>2935</v>
      </c>
      <c r="F1873" s="1425" t="s">
        <v>796</v>
      </c>
      <c r="G1873" s="1425" t="s">
        <v>1238</v>
      </c>
      <c r="H1873" s="1425" t="s">
        <v>1267</v>
      </c>
      <c r="I1873" s="1425"/>
      <c r="J1873" s="1425" t="s">
        <v>2915</v>
      </c>
    </row>
    <row r="1874" spans="1:10" ht="12.75">
      <c r="A1874" s="1425" t="s">
        <v>1360</v>
      </c>
      <c r="B1874" s="1425" t="s">
        <v>315</v>
      </c>
      <c r="C1874" s="1425" t="s">
        <v>390</v>
      </c>
      <c r="D1874" s="1425" t="s">
        <v>549</v>
      </c>
      <c r="E1874" s="1425" t="s">
        <v>2935</v>
      </c>
      <c r="F1874" s="1425" t="s">
        <v>796</v>
      </c>
      <c r="G1874" s="1425" t="s">
        <v>116</v>
      </c>
      <c r="H1874" s="1425" t="s">
        <v>1263</v>
      </c>
      <c r="I1874" s="1425"/>
      <c r="J1874" s="1425" t="s">
        <v>2915</v>
      </c>
    </row>
    <row r="1875" spans="1:10" ht="12.75">
      <c r="A1875" s="1425" t="s">
        <v>1360</v>
      </c>
      <c r="B1875" s="1425" t="s">
        <v>315</v>
      </c>
      <c r="C1875" s="1425" t="s">
        <v>390</v>
      </c>
      <c r="D1875" s="1425" t="s">
        <v>549</v>
      </c>
      <c r="E1875" s="1425" t="s">
        <v>2935</v>
      </c>
      <c r="F1875" s="1425" t="s">
        <v>796</v>
      </c>
      <c r="G1875" s="1425" t="s">
        <v>116</v>
      </c>
      <c r="H1875" s="1425" t="s">
        <v>1264</v>
      </c>
      <c r="I1875" s="1425"/>
      <c r="J1875" s="1425" t="s">
        <v>2915</v>
      </c>
    </row>
    <row r="1876" spans="1:10" ht="12.75">
      <c r="A1876" s="1425" t="s">
        <v>1360</v>
      </c>
      <c r="B1876" s="1425" t="s">
        <v>315</v>
      </c>
      <c r="C1876" s="1425" t="s">
        <v>390</v>
      </c>
      <c r="D1876" s="1425" t="s">
        <v>549</v>
      </c>
      <c r="E1876" s="1425" t="s">
        <v>2935</v>
      </c>
      <c r="F1876" s="1425" t="s">
        <v>796</v>
      </c>
      <c r="G1876" s="1425" t="s">
        <v>116</v>
      </c>
      <c r="H1876" s="1425" t="s">
        <v>1265</v>
      </c>
      <c r="I1876" s="1425"/>
      <c r="J1876" s="1425" t="s">
        <v>2915</v>
      </c>
    </row>
    <row r="1877" spans="1:10" ht="12.75">
      <c r="A1877" s="1425" t="s">
        <v>1360</v>
      </c>
      <c r="B1877" s="1425" t="s">
        <v>315</v>
      </c>
      <c r="C1877" s="1425" t="s">
        <v>390</v>
      </c>
      <c r="D1877" s="1425" t="s">
        <v>549</v>
      </c>
      <c r="E1877" s="1425" t="s">
        <v>2935</v>
      </c>
      <c r="F1877" s="1425" t="s">
        <v>796</v>
      </c>
      <c r="G1877" s="1425" t="s">
        <v>116</v>
      </c>
      <c r="H1877" s="1425" t="s">
        <v>1266</v>
      </c>
      <c r="I1877" s="1425"/>
      <c r="J1877" s="1425" t="s">
        <v>2915</v>
      </c>
    </row>
    <row r="1878" spans="1:10" ht="12.75">
      <c r="A1878" s="1425" t="s">
        <v>1360</v>
      </c>
      <c r="B1878" s="1425" t="s">
        <v>315</v>
      </c>
      <c r="C1878" s="1425" t="s">
        <v>390</v>
      </c>
      <c r="D1878" s="1425" t="s">
        <v>549</v>
      </c>
      <c r="E1878" s="1425" t="s">
        <v>2935</v>
      </c>
      <c r="F1878" s="1425" t="s">
        <v>796</v>
      </c>
      <c r="G1878" s="1425" t="s">
        <v>116</v>
      </c>
      <c r="H1878" s="1425" t="s">
        <v>1267</v>
      </c>
      <c r="I1878" s="1425"/>
      <c r="J1878" s="1425" t="s">
        <v>2915</v>
      </c>
    </row>
    <row r="1879" spans="1:10" ht="12.75">
      <c r="A1879" s="1425" t="s">
        <v>1360</v>
      </c>
      <c r="B1879" s="1425" t="s">
        <v>315</v>
      </c>
      <c r="C1879" s="1425" t="s">
        <v>390</v>
      </c>
      <c r="D1879" s="1425" t="s">
        <v>549</v>
      </c>
      <c r="E1879" s="1425" t="s">
        <v>2935</v>
      </c>
      <c r="F1879" s="1425" t="s">
        <v>1328</v>
      </c>
      <c r="G1879" s="1425" t="s">
        <v>115</v>
      </c>
      <c r="H1879" s="1425" t="s">
        <v>1329</v>
      </c>
      <c r="I1879" s="1425"/>
      <c r="J1879" s="1425" t="s">
        <v>2915</v>
      </c>
    </row>
    <row r="1880" spans="1:10" ht="12.75">
      <c r="A1880" s="1425" t="s">
        <v>1360</v>
      </c>
      <c r="B1880" s="1425" t="s">
        <v>315</v>
      </c>
      <c r="C1880" s="1425" t="s">
        <v>390</v>
      </c>
      <c r="D1880" s="1425" t="s">
        <v>549</v>
      </c>
      <c r="E1880" s="1425" t="s">
        <v>2935</v>
      </c>
      <c r="F1880" s="1425" t="s">
        <v>1328</v>
      </c>
      <c r="G1880" s="1425" t="s">
        <v>115</v>
      </c>
      <c r="H1880" s="1425" t="s">
        <v>1330</v>
      </c>
      <c r="I1880" s="1425"/>
      <c r="J1880" s="1425" t="s">
        <v>2915</v>
      </c>
    </row>
    <row r="1881" spans="1:10" ht="12.75">
      <c r="A1881" s="1425" t="s">
        <v>1360</v>
      </c>
      <c r="B1881" s="1425" t="s">
        <v>315</v>
      </c>
      <c r="C1881" s="1425" t="s">
        <v>390</v>
      </c>
      <c r="D1881" s="1425" t="s">
        <v>549</v>
      </c>
      <c r="E1881" s="1425" t="s">
        <v>2935</v>
      </c>
      <c r="F1881" s="1425" t="s">
        <v>1328</v>
      </c>
      <c r="G1881" s="1425" t="s">
        <v>115</v>
      </c>
      <c r="H1881" s="1425" t="s">
        <v>1331</v>
      </c>
      <c r="I1881" s="1425"/>
      <c r="J1881" s="1425" t="s">
        <v>2915</v>
      </c>
    </row>
    <row r="1882" spans="1:10" ht="12.75">
      <c r="A1882" s="1425" t="s">
        <v>1360</v>
      </c>
      <c r="B1882" s="1425" t="s">
        <v>315</v>
      </c>
      <c r="C1882" s="1425" t="s">
        <v>390</v>
      </c>
      <c r="D1882" s="1425" t="s">
        <v>549</v>
      </c>
      <c r="E1882" s="1425" t="s">
        <v>2935</v>
      </c>
      <c r="F1882" s="1425" t="s">
        <v>1328</v>
      </c>
      <c r="G1882" s="1425" t="s">
        <v>1238</v>
      </c>
      <c r="H1882" s="1425" t="s">
        <v>1329</v>
      </c>
      <c r="I1882" s="1425"/>
      <c r="J1882" s="1425" t="s">
        <v>2915</v>
      </c>
    </row>
    <row r="1883" spans="1:10" ht="12.75">
      <c r="A1883" s="1425" t="s">
        <v>1360</v>
      </c>
      <c r="B1883" s="1425" t="s">
        <v>315</v>
      </c>
      <c r="C1883" s="1425" t="s">
        <v>390</v>
      </c>
      <c r="D1883" s="1425" t="s">
        <v>549</v>
      </c>
      <c r="E1883" s="1425" t="s">
        <v>2935</v>
      </c>
      <c r="F1883" s="1425" t="s">
        <v>1328</v>
      </c>
      <c r="G1883" s="1425" t="s">
        <v>1238</v>
      </c>
      <c r="H1883" s="1425" t="s">
        <v>1330</v>
      </c>
      <c r="I1883" s="1425"/>
      <c r="J1883" s="1425" t="s">
        <v>2915</v>
      </c>
    </row>
    <row r="1884" spans="1:10" ht="12.75">
      <c r="A1884" s="1425" t="s">
        <v>1360</v>
      </c>
      <c r="B1884" s="1425" t="s">
        <v>315</v>
      </c>
      <c r="C1884" s="1425" t="s">
        <v>390</v>
      </c>
      <c r="D1884" s="1425" t="s">
        <v>549</v>
      </c>
      <c r="E1884" s="1425" t="s">
        <v>2935</v>
      </c>
      <c r="F1884" s="1425" t="s">
        <v>1328</v>
      </c>
      <c r="G1884" s="1425" t="s">
        <v>1238</v>
      </c>
      <c r="H1884" s="1425" t="s">
        <v>1331</v>
      </c>
      <c r="I1884" s="1425"/>
      <c r="J1884" s="1425" t="s">
        <v>2915</v>
      </c>
    </row>
    <row r="1885" spans="1:10" ht="12.75">
      <c r="A1885" s="1425" t="s">
        <v>1360</v>
      </c>
      <c r="B1885" s="1425" t="s">
        <v>315</v>
      </c>
      <c r="C1885" s="1425" t="s">
        <v>390</v>
      </c>
      <c r="D1885" s="1425" t="s">
        <v>549</v>
      </c>
      <c r="E1885" s="1425" t="s">
        <v>2935</v>
      </c>
      <c r="F1885" s="1425" t="s">
        <v>1328</v>
      </c>
      <c r="G1885" s="1425" t="s">
        <v>116</v>
      </c>
      <c r="H1885" s="1425" t="s">
        <v>1329</v>
      </c>
      <c r="I1885" s="1425"/>
      <c r="J1885" s="1425" t="s">
        <v>2915</v>
      </c>
    </row>
    <row r="1886" spans="1:10" ht="12.75">
      <c r="A1886" s="1425" t="s">
        <v>1360</v>
      </c>
      <c r="B1886" s="1425" t="s">
        <v>315</v>
      </c>
      <c r="C1886" s="1425" t="s">
        <v>390</v>
      </c>
      <c r="D1886" s="1425" t="s">
        <v>549</v>
      </c>
      <c r="E1886" s="1425" t="s">
        <v>2935</v>
      </c>
      <c r="F1886" s="1425" t="s">
        <v>1328</v>
      </c>
      <c r="G1886" s="1425" t="s">
        <v>116</v>
      </c>
      <c r="H1886" s="1425" t="s">
        <v>1330</v>
      </c>
      <c r="I1886" s="1425"/>
      <c r="J1886" s="1425" t="s">
        <v>2915</v>
      </c>
    </row>
    <row r="1887" spans="1:10" ht="12.75">
      <c r="A1887" s="1425" t="s">
        <v>1360</v>
      </c>
      <c r="B1887" s="1425" t="s">
        <v>315</v>
      </c>
      <c r="C1887" s="1425" t="s">
        <v>390</v>
      </c>
      <c r="D1887" s="1425" t="s">
        <v>549</v>
      </c>
      <c r="E1887" s="1425" t="s">
        <v>2935</v>
      </c>
      <c r="F1887" s="1425" t="s">
        <v>1328</v>
      </c>
      <c r="G1887" s="1425" t="s">
        <v>116</v>
      </c>
      <c r="H1887" s="1425" t="s">
        <v>1331</v>
      </c>
      <c r="I1887" s="1425"/>
      <c r="J1887" s="1425" t="s">
        <v>2915</v>
      </c>
    </row>
    <row r="1888" spans="1:10" ht="12.75">
      <c r="A1888" s="1425" t="s">
        <v>1360</v>
      </c>
      <c r="B1888" s="1425" t="s">
        <v>315</v>
      </c>
      <c r="C1888" s="1425" t="s">
        <v>390</v>
      </c>
      <c r="D1888" s="1425" t="s">
        <v>549</v>
      </c>
      <c r="E1888" s="1425" t="s">
        <v>1443</v>
      </c>
      <c r="F1888" s="1425" t="s">
        <v>796</v>
      </c>
      <c r="G1888" s="1425" t="s">
        <v>115</v>
      </c>
      <c r="H1888" s="1425" t="s">
        <v>1263</v>
      </c>
      <c r="I1888" s="1425"/>
      <c r="J1888" s="1425" t="s">
        <v>2915</v>
      </c>
    </row>
    <row r="1889" spans="1:10" ht="12.75">
      <c r="A1889" s="1425" t="s">
        <v>1360</v>
      </c>
      <c r="B1889" s="1425" t="s">
        <v>315</v>
      </c>
      <c r="C1889" s="1425" t="s">
        <v>390</v>
      </c>
      <c r="D1889" s="1425" t="s">
        <v>549</v>
      </c>
      <c r="E1889" s="1425" t="s">
        <v>1443</v>
      </c>
      <c r="F1889" s="1425" t="s">
        <v>796</v>
      </c>
      <c r="G1889" s="1425" t="s">
        <v>115</v>
      </c>
      <c r="H1889" s="1425" t="s">
        <v>1264</v>
      </c>
      <c r="I1889" s="1425"/>
      <c r="J1889" s="1425" t="s">
        <v>2915</v>
      </c>
    </row>
    <row r="1890" spans="1:10" ht="12.75">
      <c r="A1890" s="1425" t="s">
        <v>1360</v>
      </c>
      <c r="B1890" s="1425" t="s">
        <v>315</v>
      </c>
      <c r="C1890" s="1425" t="s">
        <v>390</v>
      </c>
      <c r="D1890" s="1425" t="s">
        <v>549</v>
      </c>
      <c r="E1890" s="1425" t="s">
        <v>1443</v>
      </c>
      <c r="F1890" s="1425" t="s">
        <v>796</v>
      </c>
      <c r="G1890" s="1425" t="s">
        <v>115</v>
      </c>
      <c r="H1890" s="1425" t="s">
        <v>1265</v>
      </c>
      <c r="I1890" s="1425"/>
      <c r="J1890" s="1425" t="s">
        <v>2915</v>
      </c>
    </row>
    <row r="1891" spans="1:10" ht="12.75">
      <c r="A1891" s="1425" t="s">
        <v>1360</v>
      </c>
      <c r="B1891" s="1425" t="s">
        <v>315</v>
      </c>
      <c r="C1891" s="1425" t="s">
        <v>390</v>
      </c>
      <c r="D1891" s="1425" t="s">
        <v>549</v>
      </c>
      <c r="E1891" s="1425" t="s">
        <v>1443</v>
      </c>
      <c r="F1891" s="1425" t="s">
        <v>796</v>
      </c>
      <c r="G1891" s="1425" t="s">
        <v>115</v>
      </c>
      <c r="H1891" s="1425" t="s">
        <v>1266</v>
      </c>
      <c r="I1891" s="1425"/>
      <c r="J1891" s="1425" t="s">
        <v>2915</v>
      </c>
    </row>
    <row r="1892" spans="1:10" ht="12.75">
      <c r="A1892" s="1425" t="s">
        <v>1360</v>
      </c>
      <c r="B1892" s="1425" t="s">
        <v>315</v>
      </c>
      <c r="C1892" s="1425" t="s">
        <v>390</v>
      </c>
      <c r="D1892" s="1425" t="s">
        <v>549</v>
      </c>
      <c r="E1892" s="1425" t="s">
        <v>1443</v>
      </c>
      <c r="F1892" s="1425" t="s">
        <v>796</v>
      </c>
      <c r="G1892" s="1425" t="s">
        <v>115</v>
      </c>
      <c r="H1892" s="1425" t="s">
        <v>1267</v>
      </c>
      <c r="I1892" s="1425"/>
      <c r="J1892" s="1425" t="s">
        <v>2915</v>
      </c>
    </row>
    <row r="1893" spans="1:10" ht="12.75">
      <c r="A1893" s="1425" t="s">
        <v>1360</v>
      </c>
      <c r="B1893" s="1425" t="s">
        <v>315</v>
      </c>
      <c r="C1893" s="1425" t="s">
        <v>390</v>
      </c>
      <c r="D1893" s="1425" t="s">
        <v>549</v>
      </c>
      <c r="E1893" s="1425" t="s">
        <v>1443</v>
      </c>
      <c r="F1893" s="1425" t="s">
        <v>796</v>
      </c>
      <c r="G1893" s="1425" t="s">
        <v>116</v>
      </c>
      <c r="H1893" s="1425" t="s">
        <v>1263</v>
      </c>
      <c r="I1893" s="1425"/>
      <c r="J1893" s="1425" t="s">
        <v>2915</v>
      </c>
    </row>
    <row r="1894" spans="1:10" ht="12.75">
      <c r="A1894" s="1425" t="s">
        <v>1360</v>
      </c>
      <c r="B1894" s="1425" t="s">
        <v>315</v>
      </c>
      <c r="C1894" s="1425" t="s">
        <v>390</v>
      </c>
      <c r="D1894" s="1425" t="s">
        <v>549</v>
      </c>
      <c r="E1894" s="1425" t="s">
        <v>1443</v>
      </c>
      <c r="F1894" s="1425" t="s">
        <v>796</v>
      </c>
      <c r="G1894" s="1425" t="s">
        <v>116</v>
      </c>
      <c r="H1894" s="1425" t="s">
        <v>1264</v>
      </c>
      <c r="I1894" s="1425"/>
      <c r="J1894" s="1425" t="s">
        <v>2915</v>
      </c>
    </row>
    <row r="1895" spans="1:10" ht="12.75">
      <c r="A1895" s="1425" t="s">
        <v>1360</v>
      </c>
      <c r="B1895" s="1425" t="s">
        <v>315</v>
      </c>
      <c r="C1895" s="1425" t="s">
        <v>390</v>
      </c>
      <c r="D1895" s="1425" t="s">
        <v>549</v>
      </c>
      <c r="E1895" s="1425" t="s">
        <v>1443</v>
      </c>
      <c r="F1895" s="1425" t="s">
        <v>796</v>
      </c>
      <c r="G1895" s="1425" t="s">
        <v>116</v>
      </c>
      <c r="H1895" s="1425" t="s">
        <v>1265</v>
      </c>
      <c r="I1895" s="1425"/>
      <c r="J1895" s="1425" t="s">
        <v>2915</v>
      </c>
    </row>
    <row r="1896" spans="1:10" ht="12.75">
      <c r="A1896" s="1425" t="s">
        <v>1360</v>
      </c>
      <c r="B1896" s="1425" t="s">
        <v>315</v>
      </c>
      <c r="C1896" s="1425" t="s">
        <v>390</v>
      </c>
      <c r="D1896" s="1425" t="s">
        <v>549</v>
      </c>
      <c r="E1896" s="1425" t="s">
        <v>1443</v>
      </c>
      <c r="F1896" s="1425" t="s">
        <v>796</v>
      </c>
      <c r="G1896" s="1425" t="s">
        <v>116</v>
      </c>
      <c r="H1896" s="1425" t="s">
        <v>1266</v>
      </c>
      <c r="I1896" s="1425"/>
      <c r="J1896" s="1425" t="s">
        <v>2915</v>
      </c>
    </row>
    <row r="1897" spans="1:10" ht="12.75">
      <c r="A1897" s="1425" t="s">
        <v>1360</v>
      </c>
      <c r="B1897" s="1425" t="s">
        <v>315</v>
      </c>
      <c r="C1897" s="1425" t="s">
        <v>390</v>
      </c>
      <c r="D1897" s="1425" t="s">
        <v>549</v>
      </c>
      <c r="E1897" s="1425" t="s">
        <v>1443</v>
      </c>
      <c r="F1897" s="1425" t="s">
        <v>796</v>
      </c>
      <c r="G1897" s="1425" t="s">
        <v>116</v>
      </c>
      <c r="H1897" s="1425" t="s">
        <v>1267</v>
      </c>
      <c r="I1897" s="1425"/>
      <c r="J1897" s="1425" t="s">
        <v>2915</v>
      </c>
    </row>
    <row r="1898" spans="1:10" ht="12.75">
      <c r="A1898" s="1425" t="s">
        <v>1360</v>
      </c>
      <c r="B1898" s="1425" t="s">
        <v>315</v>
      </c>
      <c r="C1898" s="1425" t="s">
        <v>390</v>
      </c>
      <c r="D1898" s="1425" t="s">
        <v>549</v>
      </c>
      <c r="E1898" s="1425" t="s">
        <v>1443</v>
      </c>
      <c r="F1898" s="1425" t="s">
        <v>1328</v>
      </c>
      <c r="G1898" s="1425" t="s">
        <v>115</v>
      </c>
      <c r="H1898" s="1425" t="s">
        <v>1329</v>
      </c>
      <c r="I1898" s="1425"/>
      <c r="J1898" s="1425" t="s">
        <v>2915</v>
      </c>
    </row>
    <row r="1899" spans="1:10" ht="12.75">
      <c r="A1899" s="1425" t="s">
        <v>1360</v>
      </c>
      <c r="B1899" s="1425" t="s">
        <v>315</v>
      </c>
      <c r="C1899" s="1425" t="s">
        <v>390</v>
      </c>
      <c r="D1899" s="1425" t="s">
        <v>549</v>
      </c>
      <c r="E1899" s="1425" t="s">
        <v>1443</v>
      </c>
      <c r="F1899" s="1425" t="s">
        <v>1328</v>
      </c>
      <c r="G1899" s="1425" t="s">
        <v>115</v>
      </c>
      <c r="H1899" s="1425" t="s">
        <v>1330</v>
      </c>
      <c r="I1899" s="1425"/>
      <c r="J1899" s="1425" t="s">
        <v>2915</v>
      </c>
    </row>
    <row r="1900" spans="1:10" ht="12.75">
      <c r="A1900" s="1425" t="s">
        <v>1360</v>
      </c>
      <c r="B1900" s="1425" t="s">
        <v>315</v>
      </c>
      <c r="C1900" s="1425" t="s">
        <v>390</v>
      </c>
      <c r="D1900" s="1425" t="s">
        <v>549</v>
      </c>
      <c r="E1900" s="1425" t="s">
        <v>1443</v>
      </c>
      <c r="F1900" s="1425" t="s">
        <v>1328</v>
      </c>
      <c r="G1900" s="1425" t="s">
        <v>115</v>
      </c>
      <c r="H1900" s="1425" t="s">
        <v>1331</v>
      </c>
      <c r="I1900" s="1425"/>
      <c r="J1900" s="1425" t="s">
        <v>2915</v>
      </c>
    </row>
    <row r="1901" spans="1:10" ht="12.75">
      <c r="A1901" s="1425" t="s">
        <v>1360</v>
      </c>
      <c r="B1901" s="1425" t="s">
        <v>315</v>
      </c>
      <c r="C1901" s="1425" t="s">
        <v>390</v>
      </c>
      <c r="D1901" s="1425" t="s">
        <v>549</v>
      </c>
      <c r="E1901" s="1425" t="s">
        <v>1443</v>
      </c>
      <c r="F1901" s="1425" t="s">
        <v>1328</v>
      </c>
      <c r="G1901" s="1425" t="s">
        <v>116</v>
      </c>
      <c r="H1901" s="1425" t="s">
        <v>1329</v>
      </c>
      <c r="I1901" s="1425"/>
      <c r="J1901" s="1425" t="s">
        <v>2915</v>
      </c>
    </row>
    <row r="1902" spans="1:10" ht="12.75">
      <c r="A1902" s="1425" t="s">
        <v>1360</v>
      </c>
      <c r="B1902" s="1425" t="s">
        <v>315</v>
      </c>
      <c r="C1902" s="1425" t="s">
        <v>390</v>
      </c>
      <c r="D1902" s="1425" t="s">
        <v>549</v>
      </c>
      <c r="E1902" s="1425" t="s">
        <v>1443</v>
      </c>
      <c r="F1902" s="1425" t="s">
        <v>1328</v>
      </c>
      <c r="G1902" s="1425" t="s">
        <v>116</v>
      </c>
      <c r="H1902" s="1425" t="s">
        <v>1330</v>
      </c>
      <c r="I1902" s="1425"/>
      <c r="J1902" s="1425" t="s">
        <v>2915</v>
      </c>
    </row>
    <row r="1903" spans="1:10" ht="12.75">
      <c r="A1903" s="1425" t="s">
        <v>1360</v>
      </c>
      <c r="B1903" s="1425" t="s">
        <v>315</v>
      </c>
      <c r="C1903" s="1425" t="s">
        <v>390</v>
      </c>
      <c r="D1903" s="1425" t="s">
        <v>549</v>
      </c>
      <c r="E1903" s="1425" t="s">
        <v>1443</v>
      </c>
      <c r="F1903" s="1425" t="s">
        <v>1328</v>
      </c>
      <c r="G1903" s="1425" t="s">
        <v>116</v>
      </c>
      <c r="H1903" s="1425" t="s">
        <v>1331</v>
      </c>
      <c r="I1903" s="1425"/>
      <c r="J1903" s="1425" t="s">
        <v>2915</v>
      </c>
    </row>
    <row r="1904" spans="1:10" ht="12.75">
      <c r="A1904" s="1425" t="s">
        <v>1360</v>
      </c>
      <c r="B1904" s="1425" t="s">
        <v>315</v>
      </c>
      <c r="C1904" s="1425" t="s">
        <v>390</v>
      </c>
      <c r="D1904" s="1425" t="s">
        <v>549</v>
      </c>
      <c r="E1904" s="1425" t="s">
        <v>1444</v>
      </c>
      <c r="F1904" s="1425" t="s">
        <v>796</v>
      </c>
      <c r="G1904" s="1425" t="s">
        <v>115</v>
      </c>
      <c r="H1904" s="1425" t="s">
        <v>1263</v>
      </c>
      <c r="I1904" s="1425"/>
      <c r="J1904" s="1425" t="s">
        <v>2915</v>
      </c>
    </row>
    <row r="1905" spans="1:10" ht="12.75">
      <c r="A1905" s="1425" t="s">
        <v>1360</v>
      </c>
      <c r="B1905" s="1425" t="s">
        <v>315</v>
      </c>
      <c r="C1905" s="1425" t="s">
        <v>390</v>
      </c>
      <c r="D1905" s="1425" t="s">
        <v>549</v>
      </c>
      <c r="E1905" s="1425" t="s">
        <v>1444</v>
      </c>
      <c r="F1905" s="1425" t="s">
        <v>796</v>
      </c>
      <c r="G1905" s="1425" t="s">
        <v>115</v>
      </c>
      <c r="H1905" s="1425" t="s">
        <v>1264</v>
      </c>
      <c r="I1905" s="1425"/>
      <c r="J1905" s="1425" t="s">
        <v>2915</v>
      </c>
    </row>
    <row r="1906" spans="1:10" ht="12.75">
      <c r="A1906" s="1425" t="s">
        <v>1360</v>
      </c>
      <c r="B1906" s="1425" t="s">
        <v>315</v>
      </c>
      <c r="C1906" s="1425" t="s">
        <v>390</v>
      </c>
      <c r="D1906" s="1425" t="s">
        <v>549</v>
      </c>
      <c r="E1906" s="1425" t="s">
        <v>1444</v>
      </c>
      <c r="F1906" s="1425" t="s">
        <v>796</v>
      </c>
      <c r="G1906" s="1425" t="s">
        <v>115</v>
      </c>
      <c r="H1906" s="1425" t="s">
        <v>1265</v>
      </c>
      <c r="I1906" s="1425"/>
      <c r="J1906" s="1425" t="s">
        <v>2915</v>
      </c>
    </row>
    <row r="1907" spans="1:10" ht="12.75">
      <c r="A1907" s="1425" t="s">
        <v>1360</v>
      </c>
      <c r="B1907" s="1425" t="s">
        <v>315</v>
      </c>
      <c r="C1907" s="1425" t="s">
        <v>390</v>
      </c>
      <c r="D1907" s="1425" t="s">
        <v>549</v>
      </c>
      <c r="E1907" s="1425" t="s">
        <v>1444</v>
      </c>
      <c r="F1907" s="1425" t="s">
        <v>796</v>
      </c>
      <c r="G1907" s="1425" t="s">
        <v>115</v>
      </c>
      <c r="H1907" s="1425" t="s">
        <v>1266</v>
      </c>
      <c r="I1907" s="1425"/>
      <c r="J1907" s="1425" t="s">
        <v>2915</v>
      </c>
    </row>
    <row r="1908" spans="1:10" ht="12.75">
      <c r="A1908" s="1425" t="s">
        <v>1360</v>
      </c>
      <c r="B1908" s="1425" t="s">
        <v>315</v>
      </c>
      <c r="C1908" s="1425" t="s">
        <v>390</v>
      </c>
      <c r="D1908" s="1425" t="s">
        <v>549</v>
      </c>
      <c r="E1908" s="1425" t="s">
        <v>1444</v>
      </c>
      <c r="F1908" s="1425" t="s">
        <v>796</v>
      </c>
      <c r="G1908" s="1425" t="s">
        <v>115</v>
      </c>
      <c r="H1908" s="1425" t="s">
        <v>1267</v>
      </c>
      <c r="I1908" s="1425"/>
      <c r="J1908" s="1425" t="s">
        <v>2915</v>
      </c>
    </row>
    <row r="1909" spans="1:10" ht="12.75">
      <c r="A1909" s="1425" t="s">
        <v>1360</v>
      </c>
      <c r="B1909" s="1425" t="s">
        <v>315</v>
      </c>
      <c r="C1909" s="1425" t="s">
        <v>390</v>
      </c>
      <c r="D1909" s="1425" t="s">
        <v>549</v>
      </c>
      <c r="E1909" s="1425" t="s">
        <v>1444</v>
      </c>
      <c r="F1909" s="1425" t="s">
        <v>796</v>
      </c>
      <c r="G1909" s="1425" t="s">
        <v>116</v>
      </c>
      <c r="H1909" s="1425" t="s">
        <v>1263</v>
      </c>
      <c r="I1909" s="1425"/>
      <c r="J1909" s="1425" t="s">
        <v>2915</v>
      </c>
    </row>
    <row r="1910" spans="1:10" ht="12.75">
      <c r="A1910" s="1425" t="s">
        <v>1360</v>
      </c>
      <c r="B1910" s="1425" t="s">
        <v>315</v>
      </c>
      <c r="C1910" s="1425" t="s">
        <v>390</v>
      </c>
      <c r="D1910" s="1425" t="s">
        <v>549</v>
      </c>
      <c r="E1910" s="1425" t="s">
        <v>1444</v>
      </c>
      <c r="F1910" s="1425" t="s">
        <v>796</v>
      </c>
      <c r="G1910" s="1425" t="s">
        <v>116</v>
      </c>
      <c r="H1910" s="1425" t="s">
        <v>1264</v>
      </c>
      <c r="I1910" s="1425"/>
      <c r="J1910" s="1425" t="s">
        <v>2915</v>
      </c>
    </row>
    <row r="1911" spans="1:10" ht="12.75">
      <c r="A1911" s="1425" t="s">
        <v>1360</v>
      </c>
      <c r="B1911" s="1425" t="s">
        <v>315</v>
      </c>
      <c r="C1911" s="1425" t="s">
        <v>390</v>
      </c>
      <c r="D1911" s="1425" t="s">
        <v>549</v>
      </c>
      <c r="E1911" s="1425" t="s">
        <v>1444</v>
      </c>
      <c r="F1911" s="1425" t="s">
        <v>796</v>
      </c>
      <c r="G1911" s="1425" t="s">
        <v>116</v>
      </c>
      <c r="H1911" s="1425" t="s">
        <v>1265</v>
      </c>
      <c r="I1911" s="1425"/>
      <c r="J1911" s="1425" t="s">
        <v>2915</v>
      </c>
    </row>
    <row r="1912" spans="1:10" ht="12.75">
      <c r="A1912" s="1425" t="s">
        <v>1360</v>
      </c>
      <c r="B1912" s="1425" t="s">
        <v>315</v>
      </c>
      <c r="C1912" s="1425" t="s">
        <v>390</v>
      </c>
      <c r="D1912" s="1425" t="s">
        <v>549</v>
      </c>
      <c r="E1912" s="1425" t="s">
        <v>1444</v>
      </c>
      <c r="F1912" s="1425" t="s">
        <v>796</v>
      </c>
      <c r="G1912" s="1425" t="s">
        <v>116</v>
      </c>
      <c r="H1912" s="1425" t="s">
        <v>1266</v>
      </c>
      <c r="I1912" s="1425"/>
      <c r="J1912" s="1425" t="s">
        <v>2915</v>
      </c>
    </row>
    <row r="1913" spans="1:10" ht="12.75">
      <c r="A1913" s="1425" t="s">
        <v>1360</v>
      </c>
      <c r="B1913" s="1425" t="s">
        <v>315</v>
      </c>
      <c r="C1913" s="1425" t="s">
        <v>390</v>
      </c>
      <c r="D1913" s="1425" t="s">
        <v>549</v>
      </c>
      <c r="E1913" s="1425" t="s">
        <v>1444</v>
      </c>
      <c r="F1913" s="1425" t="s">
        <v>796</v>
      </c>
      <c r="G1913" s="1425" t="s">
        <v>116</v>
      </c>
      <c r="H1913" s="1425" t="s">
        <v>1267</v>
      </c>
      <c r="I1913" s="1425"/>
      <c r="J1913" s="1425" t="s">
        <v>2915</v>
      </c>
    </row>
    <row r="1914" spans="1:10" ht="12.75">
      <c r="A1914" s="1425" t="s">
        <v>1360</v>
      </c>
      <c r="B1914" s="1425" t="s">
        <v>315</v>
      </c>
      <c r="C1914" s="1425" t="s">
        <v>390</v>
      </c>
      <c r="D1914" s="1425" t="s">
        <v>549</v>
      </c>
      <c r="E1914" s="1425" t="s">
        <v>1444</v>
      </c>
      <c r="F1914" s="1425" t="s">
        <v>1328</v>
      </c>
      <c r="G1914" s="1425" t="s">
        <v>115</v>
      </c>
      <c r="H1914" s="1425" t="s">
        <v>1329</v>
      </c>
      <c r="I1914" s="1425"/>
      <c r="J1914" s="1425" t="s">
        <v>2915</v>
      </c>
    </row>
    <row r="1915" spans="1:10" ht="12.75">
      <c r="A1915" s="1425" t="s">
        <v>1360</v>
      </c>
      <c r="B1915" s="1425" t="s">
        <v>315</v>
      </c>
      <c r="C1915" s="1425" t="s">
        <v>390</v>
      </c>
      <c r="D1915" s="1425" t="s">
        <v>549</v>
      </c>
      <c r="E1915" s="1425" t="s">
        <v>1444</v>
      </c>
      <c r="F1915" s="1425" t="s">
        <v>1328</v>
      </c>
      <c r="G1915" s="1425" t="s">
        <v>115</v>
      </c>
      <c r="H1915" s="1425" t="s">
        <v>1330</v>
      </c>
      <c r="I1915" s="1425"/>
      <c r="J1915" s="1425" t="s">
        <v>2915</v>
      </c>
    </row>
    <row r="1916" spans="1:10" ht="12.75">
      <c r="A1916" s="1425" t="s">
        <v>1360</v>
      </c>
      <c r="B1916" s="1425" t="s">
        <v>315</v>
      </c>
      <c r="C1916" s="1425" t="s">
        <v>390</v>
      </c>
      <c r="D1916" s="1425" t="s">
        <v>549</v>
      </c>
      <c r="E1916" s="1425" t="s">
        <v>1444</v>
      </c>
      <c r="F1916" s="1425" t="s">
        <v>1328</v>
      </c>
      <c r="G1916" s="1425" t="s">
        <v>115</v>
      </c>
      <c r="H1916" s="1425" t="s">
        <v>1331</v>
      </c>
      <c r="I1916" s="1425"/>
      <c r="J1916" s="1425" t="s">
        <v>2915</v>
      </c>
    </row>
    <row r="1917" spans="1:10" ht="12.75">
      <c r="A1917" s="1425" t="s">
        <v>1360</v>
      </c>
      <c r="B1917" s="1425" t="s">
        <v>315</v>
      </c>
      <c r="C1917" s="1425" t="s">
        <v>390</v>
      </c>
      <c r="D1917" s="1425" t="s">
        <v>549</v>
      </c>
      <c r="E1917" s="1425" t="s">
        <v>1444</v>
      </c>
      <c r="F1917" s="1425" t="s">
        <v>1328</v>
      </c>
      <c r="G1917" s="1425" t="s">
        <v>116</v>
      </c>
      <c r="H1917" s="1425" t="s">
        <v>1329</v>
      </c>
      <c r="I1917" s="1425"/>
      <c r="J1917" s="1425" t="s">
        <v>2915</v>
      </c>
    </row>
    <row r="1918" spans="1:10" ht="12.75">
      <c r="A1918" s="1425" t="s">
        <v>1360</v>
      </c>
      <c r="B1918" s="1425" t="s">
        <v>315</v>
      </c>
      <c r="C1918" s="1425" t="s">
        <v>390</v>
      </c>
      <c r="D1918" s="1425" t="s">
        <v>549</v>
      </c>
      <c r="E1918" s="1425" t="s">
        <v>1444</v>
      </c>
      <c r="F1918" s="1425" t="s">
        <v>1328</v>
      </c>
      <c r="G1918" s="1425" t="s">
        <v>116</v>
      </c>
      <c r="H1918" s="1425" t="s">
        <v>1330</v>
      </c>
      <c r="I1918" s="1425"/>
      <c r="J1918" s="1425" t="s">
        <v>2915</v>
      </c>
    </row>
    <row r="1919" spans="1:10" ht="12.75">
      <c r="A1919" s="1425" t="s">
        <v>1360</v>
      </c>
      <c r="B1919" s="1425" t="s">
        <v>315</v>
      </c>
      <c r="C1919" s="1425" t="s">
        <v>390</v>
      </c>
      <c r="D1919" s="1425" t="s">
        <v>549</v>
      </c>
      <c r="E1919" s="1425" t="s">
        <v>1444</v>
      </c>
      <c r="F1919" s="1425" t="s">
        <v>1328</v>
      </c>
      <c r="G1919" s="1425" t="s">
        <v>116</v>
      </c>
      <c r="H1919" s="1425" t="s">
        <v>1331</v>
      </c>
      <c r="I1919" s="1425"/>
      <c r="J1919" s="1425" t="s">
        <v>2915</v>
      </c>
    </row>
    <row r="1920" spans="1:10" ht="12.75">
      <c r="A1920" s="1425" t="s">
        <v>1360</v>
      </c>
      <c r="B1920" s="1425" t="s">
        <v>315</v>
      </c>
      <c r="C1920" s="1425" t="s">
        <v>390</v>
      </c>
      <c r="D1920" s="1425" t="s">
        <v>549</v>
      </c>
      <c r="E1920" s="1425" t="s">
        <v>1445</v>
      </c>
      <c r="F1920" s="1425" t="s">
        <v>796</v>
      </c>
      <c r="G1920" s="1425" t="s">
        <v>115</v>
      </c>
      <c r="H1920" s="1425" t="s">
        <v>1263</v>
      </c>
      <c r="I1920" s="1425"/>
      <c r="J1920" s="1425" t="s">
        <v>2915</v>
      </c>
    </row>
    <row r="1921" spans="1:10" ht="12.75">
      <c r="A1921" s="1425" t="s">
        <v>1360</v>
      </c>
      <c r="B1921" s="1425" t="s">
        <v>315</v>
      </c>
      <c r="C1921" s="1425" t="s">
        <v>390</v>
      </c>
      <c r="D1921" s="1425" t="s">
        <v>549</v>
      </c>
      <c r="E1921" s="1425" t="s">
        <v>1445</v>
      </c>
      <c r="F1921" s="1425" t="s">
        <v>796</v>
      </c>
      <c r="G1921" s="1425" t="s">
        <v>115</v>
      </c>
      <c r="H1921" s="1425" t="s">
        <v>1264</v>
      </c>
      <c r="I1921" s="1425"/>
      <c r="J1921" s="1425" t="s">
        <v>2915</v>
      </c>
    </row>
    <row r="1922" spans="1:10" ht="12.75">
      <c r="A1922" s="1425" t="s">
        <v>1360</v>
      </c>
      <c r="B1922" s="1425" t="s">
        <v>315</v>
      </c>
      <c r="C1922" s="1425" t="s">
        <v>390</v>
      </c>
      <c r="D1922" s="1425" t="s">
        <v>549</v>
      </c>
      <c r="E1922" s="1425" t="s">
        <v>1445</v>
      </c>
      <c r="F1922" s="1425" t="s">
        <v>796</v>
      </c>
      <c r="G1922" s="1425" t="s">
        <v>115</v>
      </c>
      <c r="H1922" s="1425" t="s">
        <v>1265</v>
      </c>
      <c r="I1922" s="1425"/>
      <c r="J1922" s="1425" t="s">
        <v>2915</v>
      </c>
    </row>
    <row r="1923" spans="1:10" ht="12.75">
      <c r="A1923" s="1425" t="s">
        <v>1360</v>
      </c>
      <c r="B1923" s="1425" t="s">
        <v>315</v>
      </c>
      <c r="C1923" s="1425" t="s">
        <v>390</v>
      </c>
      <c r="D1923" s="1425" t="s">
        <v>549</v>
      </c>
      <c r="E1923" s="1425" t="s">
        <v>1445</v>
      </c>
      <c r="F1923" s="1425" t="s">
        <v>796</v>
      </c>
      <c r="G1923" s="1425" t="s">
        <v>115</v>
      </c>
      <c r="H1923" s="1425" t="s">
        <v>1266</v>
      </c>
      <c r="I1923" s="1425"/>
      <c r="J1923" s="1425" t="s">
        <v>2915</v>
      </c>
    </row>
    <row r="1924" spans="1:10" ht="12.75">
      <c r="A1924" s="1425" t="s">
        <v>1360</v>
      </c>
      <c r="B1924" s="1425" t="s">
        <v>315</v>
      </c>
      <c r="C1924" s="1425" t="s">
        <v>390</v>
      </c>
      <c r="D1924" s="1425" t="s">
        <v>549</v>
      </c>
      <c r="E1924" s="1425" t="s">
        <v>1445</v>
      </c>
      <c r="F1924" s="1425" t="s">
        <v>796</v>
      </c>
      <c r="G1924" s="1425" t="s">
        <v>115</v>
      </c>
      <c r="H1924" s="1425" t="s">
        <v>1267</v>
      </c>
      <c r="I1924" s="1425"/>
      <c r="J1924" s="1425" t="s">
        <v>2915</v>
      </c>
    </row>
    <row r="1925" spans="1:10" ht="12.75">
      <c r="A1925" s="1425" t="s">
        <v>1360</v>
      </c>
      <c r="B1925" s="1425" t="s">
        <v>315</v>
      </c>
      <c r="C1925" s="1425" t="s">
        <v>390</v>
      </c>
      <c r="D1925" s="1425" t="s">
        <v>549</v>
      </c>
      <c r="E1925" s="1425" t="s">
        <v>1445</v>
      </c>
      <c r="F1925" s="1425" t="s">
        <v>796</v>
      </c>
      <c r="G1925" s="1425" t="s">
        <v>1238</v>
      </c>
      <c r="H1925" s="1425" t="s">
        <v>1263</v>
      </c>
      <c r="I1925" s="1425"/>
      <c r="J1925" s="1425" t="s">
        <v>2915</v>
      </c>
    </row>
    <row r="1926" spans="1:10" ht="12.75">
      <c r="A1926" s="1425" t="s">
        <v>1360</v>
      </c>
      <c r="B1926" s="1425" t="s">
        <v>315</v>
      </c>
      <c r="C1926" s="1425" t="s">
        <v>390</v>
      </c>
      <c r="D1926" s="1425" t="s">
        <v>549</v>
      </c>
      <c r="E1926" s="1425" t="s">
        <v>1445</v>
      </c>
      <c r="F1926" s="1425" t="s">
        <v>796</v>
      </c>
      <c r="G1926" s="1425" t="s">
        <v>1238</v>
      </c>
      <c r="H1926" s="1425" t="s">
        <v>1264</v>
      </c>
      <c r="I1926" s="1425"/>
      <c r="J1926" s="1425" t="s">
        <v>2915</v>
      </c>
    </row>
    <row r="1927" spans="1:10" ht="12.75">
      <c r="A1927" s="1425" t="s">
        <v>1360</v>
      </c>
      <c r="B1927" s="1425" t="s">
        <v>315</v>
      </c>
      <c r="C1927" s="1425" t="s">
        <v>390</v>
      </c>
      <c r="D1927" s="1425" t="s">
        <v>549</v>
      </c>
      <c r="E1927" s="1425" t="s">
        <v>1445</v>
      </c>
      <c r="F1927" s="1425" t="s">
        <v>796</v>
      </c>
      <c r="G1927" s="1425" t="s">
        <v>1238</v>
      </c>
      <c r="H1927" s="1425" t="s">
        <v>1265</v>
      </c>
      <c r="I1927" s="1425"/>
      <c r="J1927" s="1425" t="s">
        <v>2915</v>
      </c>
    </row>
    <row r="1928" spans="1:10" ht="12.75">
      <c r="A1928" s="1425" t="s">
        <v>1360</v>
      </c>
      <c r="B1928" s="1425" t="s">
        <v>315</v>
      </c>
      <c r="C1928" s="1425" t="s">
        <v>390</v>
      </c>
      <c r="D1928" s="1425" t="s">
        <v>549</v>
      </c>
      <c r="E1928" s="1425" t="s">
        <v>1445</v>
      </c>
      <c r="F1928" s="1425" t="s">
        <v>796</v>
      </c>
      <c r="G1928" s="1425" t="s">
        <v>1238</v>
      </c>
      <c r="H1928" s="1425" t="s">
        <v>1266</v>
      </c>
      <c r="I1928" s="1425"/>
      <c r="J1928" s="1425" t="s">
        <v>2915</v>
      </c>
    </row>
    <row r="1929" spans="1:10" ht="12.75">
      <c r="A1929" s="1425" t="s">
        <v>1360</v>
      </c>
      <c r="B1929" s="1425" t="s">
        <v>315</v>
      </c>
      <c r="C1929" s="1425" t="s">
        <v>390</v>
      </c>
      <c r="D1929" s="1425" t="s">
        <v>549</v>
      </c>
      <c r="E1929" s="1425" t="s">
        <v>1445</v>
      </c>
      <c r="F1929" s="1425" t="s">
        <v>796</v>
      </c>
      <c r="G1929" s="1425" t="s">
        <v>1238</v>
      </c>
      <c r="H1929" s="1425" t="s">
        <v>1267</v>
      </c>
      <c r="I1929" s="1425"/>
      <c r="J1929" s="1425" t="s">
        <v>2915</v>
      </c>
    </row>
    <row r="1930" spans="1:10" ht="12.75">
      <c r="A1930" s="1425" t="s">
        <v>1360</v>
      </c>
      <c r="B1930" s="1425" t="s">
        <v>315</v>
      </c>
      <c r="C1930" s="1425" t="s">
        <v>390</v>
      </c>
      <c r="D1930" s="1425" t="s">
        <v>549</v>
      </c>
      <c r="E1930" s="1425" t="s">
        <v>1445</v>
      </c>
      <c r="F1930" s="1425" t="s">
        <v>796</v>
      </c>
      <c r="G1930" s="1425" t="s">
        <v>116</v>
      </c>
      <c r="H1930" s="1425" t="s">
        <v>1263</v>
      </c>
      <c r="I1930" s="1425"/>
      <c r="J1930" s="1425" t="s">
        <v>2915</v>
      </c>
    </row>
    <row r="1931" spans="1:10" ht="12.75">
      <c r="A1931" s="1425" t="s">
        <v>1360</v>
      </c>
      <c r="B1931" s="1425" t="s">
        <v>315</v>
      </c>
      <c r="C1931" s="1425" t="s">
        <v>390</v>
      </c>
      <c r="D1931" s="1425" t="s">
        <v>549</v>
      </c>
      <c r="E1931" s="1425" t="s">
        <v>1445</v>
      </c>
      <c r="F1931" s="1425" t="s">
        <v>796</v>
      </c>
      <c r="G1931" s="1425" t="s">
        <v>116</v>
      </c>
      <c r="H1931" s="1425" t="s">
        <v>1264</v>
      </c>
      <c r="I1931" s="1425"/>
      <c r="J1931" s="1425" t="s">
        <v>2915</v>
      </c>
    </row>
    <row r="1932" spans="1:10" ht="12.75">
      <c r="A1932" s="1425" t="s">
        <v>1360</v>
      </c>
      <c r="B1932" s="1425" t="s">
        <v>315</v>
      </c>
      <c r="C1932" s="1425" t="s">
        <v>390</v>
      </c>
      <c r="D1932" s="1425" t="s">
        <v>549</v>
      </c>
      <c r="E1932" s="1425" t="s">
        <v>1445</v>
      </c>
      <c r="F1932" s="1425" t="s">
        <v>796</v>
      </c>
      <c r="G1932" s="1425" t="s">
        <v>116</v>
      </c>
      <c r="H1932" s="1425" t="s">
        <v>1265</v>
      </c>
      <c r="I1932" s="1425"/>
      <c r="J1932" s="1425" t="s">
        <v>2915</v>
      </c>
    </row>
    <row r="1933" spans="1:10" ht="12.75">
      <c r="A1933" s="1425" t="s">
        <v>1360</v>
      </c>
      <c r="B1933" s="1425" t="s">
        <v>315</v>
      </c>
      <c r="C1933" s="1425" t="s">
        <v>390</v>
      </c>
      <c r="D1933" s="1425" t="s">
        <v>549</v>
      </c>
      <c r="E1933" s="1425" t="s">
        <v>1445</v>
      </c>
      <c r="F1933" s="1425" t="s">
        <v>796</v>
      </c>
      <c r="G1933" s="1425" t="s">
        <v>116</v>
      </c>
      <c r="H1933" s="1425" t="s">
        <v>1266</v>
      </c>
      <c r="I1933" s="1425"/>
      <c r="J1933" s="1425" t="s">
        <v>2915</v>
      </c>
    </row>
    <row r="1934" spans="1:10" ht="12.75">
      <c r="A1934" s="1425" t="s">
        <v>1360</v>
      </c>
      <c r="B1934" s="1425" t="s">
        <v>315</v>
      </c>
      <c r="C1934" s="1425" t="s">
        <v>390</v>
      </c>
      <c r="D1934" s="1425" t="s">
        <v>549</v>
      </c>
      <c r="E1934" s="1425" t="s">
        <v>1445</v>
      </c>
      <c r="F1934" s="1425" t="s">
        <v>796</v>
      </c>
      <c r="G1934" s="1425" t="s">
        <v>116</v>
      </c>
      <c r="H1934" s="1425" t="s">
        <v>1267</v>
      </c>
      <c r="I1934" s="1425"/>
      <c r="J1934" s="1425" t="s">
        <v>2915</v>
      </c>
    </row>
    <row r="1935" spans="1:10" ht="12.75">
      <c r="A1935" s="1425" t="s">
        <v>1360</v>
      </c>
      <c r="B1935" s="1425" t="s">
        <v>315</v>
      </c>
      <c r="C1935" s="1425" t="s">
        <v>390</v>
      </c>
      <c r="D1935" s="1425" t="s">
        <v>549</v>
      </c>
      <c r="E1935" s="1425" t="s">
        <v>1445</v>
      </c>
      <c r="F1935" s="1425" t="s">
        <v>1328</v>
      </c>
      <c r="G1935" s="1425" t="s">
        <v>115</v>
      </c>
      <c r="H1935" s="1425" t="s">
        <v>1329</v>
      </c>
      <c r="I1935" s="1425"/>
      <c r="J1935" s="1425" t="s">
        <v>2915</v>
      </c>
    </row>
    <row r="1936" spans="1:10" ht="12.75">
      <c r="A1936" s="1425" t="s">
        <v>1360</v>
      </c>
      <c r="B1936" s="1425" t="s">
        <v>315</v>
      </c>
      <c r="C1936" s="1425" t="s">
        <v>390</v>
      </c>
      <c r="D1936" s="1425" t="s">
        <v>549</v>
      </c>
      <c r="E1936" s="1425" t="s">
        <v>1445</v>
      </c>
      <c r="F1936" s="1425" t="s">
        <v>1328</v>
      </c>
      <c r="G1936" s="1425" t="s">
        <v>115</v>
      </c>
      <c r="H1936" s="1425" t="s">
        <v>1330</v>
      </c>
      <c r="I1936" s="1425"/>
      <c r="J1936" s="1425" t="s">
        <v>2915</v>
      </c>
    </row>
    <row r="1937" spans="1:10" ht="12.75">
      <c r="A1937" s="1425" t="s">
        <v>1360</v>
      </c>
      <c r="B1937" s="1425" t="s">
        <v>315</v>
      </c>
      <c r="C1937" s="1425" t="s">
        <v>390</v>
      </c>
      <c r="D1937" s="1425" t="s">
        <v>549</v>
      </c>
      <c r="E1937" s="1425" t="s">
        <v>1445</v>
      </c>
      <c r="F1937" s="1425" t="s">
        <v>1328</v>
      </c>
      <c r="G1937" s="1425" t="s">
        <v>115</v>
      </c>
      <c r="H1937" s="1425" t="s">
        <v>1331</v>
      </c>
      <c r="I1937" s="1425"/>
      <c r="J1937" s="1425" t="s">
        <v>2915</v>
      </c>
    </row>
    <row r="1938" spans="1:10" ht="12.75">
      <c r="A1938" s="1425" t="s">
        <v>1360</v>
      </c>
      <c r="B1938" s="1425" t="s">
        <v>315</v>
      </c>
      <c r="C1938" s="1425" t="s">
        <v>390</v>
      </c>
      <c r="D1938" s="1425" t="s">
        <v>549</v>
      </c>
      <c r="E1938" s="1425" t="s">
        <v>1445</v>
      </c>
      <c r="F1938" s="1425" t="s">
        <v>1328</v>
      </c>
      <c r="G1938" s="1425" t="s">
        <v>1238</v>
      </c>
      <c r="H1938" s="1425" t="s">
        <v>1329</v>
      </c>
      <c r="I1938" s="1425"/>
      <c r="J1938" s="1425" t="s">
        <v>2915</v>
      </c>
    </row>
    <row r="1939" spans="1:10" ht="12.75">
      <c r="A1939" s="1425" t="s">
        <v>1360</v>
      </c>
      <c r="B1939" s="1425" t="s">
        <v>315</v>
      </c>
      <c r="C1939" s="1425" t="s">
        <v>390</v>
      </c>
      <c r="D1939" s="1425" t="s">
        <v>549</v>
      </c>
      <c r="E1939" s="1425" t="s">
        <v>1445</v>
      </c>
      <c r="F1939" s="1425" t="s">
        <v>1328</v>
      </c>
      <c r="G1939" s="1425" t="s">
        <v>1238</v>
      </c>
      <c r="H1939" s="1425" t="s">
        <v>1330</v>
      </c>
      <c r="I1939" s="1425"/>
      <c r="J1939" s="1425" t="s">
        <v>2915</v>
      </c>
    </row>
    <row r="1940" spans="1:10" ht="12.75">
      <c r="A1940" s="1425" t="s">
        <v>1360</v>
      </c>
      <c r="B1940" s="1425" t="s">
        <v>315</v>
      </c>
      <c r="C1940" s="1425" t="s">
        <v>390</v>
      </c>
      <c r="D1940" s="1425" t="s">
        <v>549</v>
      </c>
      <c r="E1940" s="1425" t="s">
        <v>1445</v>
      </c>
      <c r="F1940" s="1425" t="s">
        <v>1328</v>
      </c>
      <c r="G1940" s="1425" t="s">
        <v>1238</v>
      </c>
      <c r="H1940" s="1425" t="s">
        <v>1331</v>
      </c>
      <c r="I1940" s="1425"/>
      <c r="J1940" s="1425" t="s">
        <v>2915</v>
      </c>
    </row>
    <row r="1941" spans="1:10" ht="12.75">
      <c r="A1941" s="1425" t="s">
        <v>1360</v>
      </c>
      <c r="B1941" s="1425" t="s">
        <v>315</v>
      </c>
      <c r="C1941" s="1425" t="s">
        <v>390</v>
      </c>
      <c r="D1941" s="1425" t="s">
        <v>549</v>
      </c>
      <c r="E1941" s="1425" t="s">
        <v>1445</v>
      </c>
      <c r="F1941" s="1425" t="s">
        <v>1328</v>
      </c>
      <c r="G1941" s="1425" t="s">
        <v>116</v>
      </c>
      <c r="H1941" s="1425" t="s">
        <v>1329</v>
      </c>
      <c r="I1941" s="1425"/>
      <c r="J1941" s="1425" t="s">
        <v>2915</v>
      </c>
    </row>
    <row r="1942" spans="1:10" ht="12.75">
      <c r="A1942" s="1425" t="s">
        <v>1360</v>
      </c>
      <c r="B1942" s="1425" t="s">
        <v>315</v>
      </c>
      <c r="C1942" s="1425" t="s">
        <v>390</v>
      </c>
      <c r="D1942" s="1425" t="s">
        <v>549</v>
      </c>
      <c r="E1942" s="1425" t="s">
        <v>1445</v>
      </c>
      <c r="F1942" s="1425" t="s">
        <v>1328</v>
      </c>
      <c r="G1942" s="1425" t="s">
        <v>116</v>
      </c>
      <c r="H1942" s="1425" t="s">
        <v>1330</v>
      </c>
      <c r="I1942" s="1425"/>
      <c r="J1942" s="1425" t="s">
        <v>2915</v>
      </c>
    </row>
    <row r="1943" spans="1:10" ht="12.75">
      <c r="A1943" s="1425" t="s">
        <v>1360</v>
      </c>
      <c r="B1943" s="1425" t="s">
        <v>315</v>
      </c>
      <c r="C1943" s="1425" t="s">
        <v>390</v>
      </c>
      <c r="D1943" s="1425" t="s">
        <v>549</v>
      </c>
      <c r="E1943" s="1425" t="s">
        <v>1445</v>
      </c>
      <c r="F1943" s="1425" t="s">
        <v>1328</v>
      </c>
      <c r="G1943" s="1425" t="s">
        <v>116</v>
      </c>
      <c r="H1943" s="1425" t="s">
        <v>1331</v>
      </c>
      <c r="I1943" s="1425"/>
      <c r="J1943" s="1425" t="s">
        <v>2915</v>
      </c>
    </row>
    <row r="1944" spans="1:10" ht="12.75">
      <c r="A1944" s="1425" t="s">
        <v>1360</v>
      </c>
      <c r="B1944" s="1425" t="s">
        <v>315</v>
      </c>
      <c r="C1944" s="1425" t="s">
        <v>390</v>
      </c>
      <c r="D1944" s="1425" t="s">
        <v>549</v>
      </c>
      <c r="E1944" s="1425" t="s">
        <v>2936</v>
      </c>
      <c r="F1944" s="1425" t="s">
        <v>796</v>
      </c>
      <c r="G1944" s="1425" t="s">
        <v>115</v>
      </c>
      <c r="H1944" s="1425" t="s">
        <v>1263</v>
      </c>
      <c r="I1944" s="1425"/>
      <c r="J1944" s="1425" t="s">
        <v>2915</v>
      </c>
    </row>
    <row r="1945" spans="1:10" ht="12.75">
      <c r="A1945" s="1425" t="s">
        <v>1360</v>
      </c>
      <c r="B1945" s="1425" t="s">
        <v>315</v>
      </c>
      <c r="C1945" s="1425" t="s">
        <v>390</v>
      </c>
      <c r="D1945" s="1425" t="s">
        <v>549</v>
      </c>
      <c r="E1945" s="1425" t="s">
        <v>2936</v>
      </c>
      <c r="F1945" s="1425" t="s">
        <v>796</v>
      </c>
      <c r="G1945" s="1425" t="s">
        <v>115</v>
      </c>
      <c r="H1945" s="1425" t="s">
        <v>1264</v>
      </c>
      <c r="I1945" s="1425"/>
      <c r="J1945" s="1425" t="s">
        <v>2915</v>
      </c>
    </row>
    <row r="1946" spans="1:10" ht="12.75">
      <c r="A1946" s="1425" t="s">
        <v>1360</v>
      </c>
      <c r="B1946" s="1425" t="s">
        <v>315</v>
      </c>
      <c r="C1946" s="1425" t="s">
        <v>390</v>
      </c>
      <c r="D1946" s="1425" t="s">
        <v>549</v>
      </c>
      <c r="E1946" s="1425" t="s">
        <v>2936</v>
      </c>
      <c r="F1946" s="1425" t="s">
        <v>796</v>
      </c>
      <c r="G1946" s="1425" t="s">
        <v>115</v>
      </c>
      <c r="H1946" s="1425" t="s">
        <v>1265</v>
      </c>
      <c r="I1946" s="1425"/>
      <c r="J1946" s="1425" t="s">
        <v>2915</v>
      </c>
    </row>
    <row r="1947" spans="1:10" ht="12.75">
      <c r="A1947" s="1425" t="s">
        <v>1360</v>
      </c>
      <c r="B1947" s="1425" t="s">
        <v>315</v>
      </c>
      <c r="C1947" s="1425" t="s">
        <v>390</v>
      </c>
      <c r="D1947" s="1425" t="s">
        <v>549</v>
      </c>
      <c r="E1947" s="1425" t="s">
        <v>2936</v>
      </c>
      <c r="F1947" s="1425" t="s">
        <v>796</v>
      </c>
      <c r="G1947" s="1425" t="s">
        <v>115</v>
      </c>
      <c r="H1947" s="1425" t="s">
        <v>1266</v>
      </c>
      <c r="I1947" s="1425"/>
      <c r="J1947" s="1425" t="s">
        <v>2915</v>
      </c>
    </row>
    <row r="1948" spans="1:10" ht="12.75">
      <c r="A1948" s="1425" t="s">
        <v>1360</v>
      </c>
      <c r="B1948" s="1425" t="s">
        <v>315</v>
      </c>
      <c r="C1948" s="1425" t="s">
        <v>390</v>
      </c>
      <c r="D1948" s="1425" t="s">
        <v>549</v>
      </c>
      <c r="E1948" s="1425" t="s">
        <v>2936</v>
      </c>
      <c r="F1948" s="1425" t="s">
        <v>796</v>
      </c>
      <c r="G1948" s="1425" t="s">
        <v>115</v>
      </c>
      <c r="H1948" s="1425" t="s">
        <v>1267</v>
      </c>
      <c r="I1948" s="1425"/>
      <c r="J1948" s="1425" t="s">
        <v>2915</v>
      </c>
    </row>
    <row r="1949" spans="1:10" ht="12.75">
      <c r="A1949" s="1425" t="s">
        <v>1360</v>
      </c>
      <c r="B1949" s="1425" t="s">
        <v>315</v>
      </c>
      <c r="C1949" s="1425" t="s">
        <v>390</v>
      </c>
      <c r="D1949" s="1425" t="s">
        <v>549</v>
      </c>
      <c r="E1949" s="1425" t="s">
        <v>2936</v>
      </c>
      <c r="F1949" s="1425" t="s">
        <v>796</v>
      </c>
      <c r="G1949" s="1425" t="s">
        <v>116</v>
      </c>
      <c r="H1949" s="1425" t="s">
        <v>1263</v>
      </c>
      <c r="I1949" s="1425"/>
      <c r="J1949" s="1425" t="s">
        <v>2915</v>
      </c>
    </row>
    <row r="1950" spans="1:10" ht="12.75">
      <c r="A1950" s="1425" t="s">
        <v>1360</v>
      </c>
      <c r="B1950" s="1425" t="s">
        <v>315</v>
      </c>
      <c r="C1950" s="1425" t="s">
        <v>390</v>
      </c>
      <c r="D1950" s="1425" t="s">
        <v>549</v>
      </c>
      <c r="E1950" s="1425" t="s">
        <v>2936</v>
      </c>
      <c r="F1950" s="1425" t="s">
        <v>796</v>
      </c>
      <c r="G1950" s="1425" t="s">
        <v>116</v>
      </c>
      <c r="H1950" s="1425" t="s">
        <v>1264</v>
      </c>
      <c r="I1950" s="1425"/>
      <c r="J1950" s="1425" t="s">
        <v>2915</v>
      </c>
    </row>
    <row r="1951" spans="1:10" ht="12.75">
      <c r="A1951" s="1425" t="s">
        <v>1360</v>
      </c>
      <c r="B1951" s="1425" t="s">
        <v>315</v>
      </c>
      <c r="C1951" s="1425" t="s">
        <v>390</v>
      </c>
      <c r="D1951" s="1425" t="s">
        <v>549</v>
      </c>
      <c r="E1951" s="1425" t="s">
        <v>2936</v>
      </c>
      <c r="F1951" s="1425" t="s">
        <v>796</v>
      </c>
      <c r="G1951" s="1425" t="s">
        <v>116</v>
      </c>
      <c r="H1951" s="1425" t="s">
        <v>1265</v>
      </c>
      <c r="I1951" s="1425"/>
      <c r="J1951" s="1425" t="s">
        <v>2915</v>
      </c>
    </row>
    <row r="1952" spans="1:10" ht="12.75">
      <c r="A1952" s="1425" t="s">
        <v>1360</v>
      </c>
      <c r="B1952" s="1425" t="s">
        <v>315</v>
      </c>
      <c r="C1952" s="1425" t="s">
        <v>390</v>
      </c>
      <c r="D1952" s="1425" t="s">
        <v>549</v>
      </c>
      <c r="E1952" s="1425" t="s">
        <v>2936</v>
      </c>
      <c r="F1952" s="1425" t="s">
        <v>796</v>
      </c>
      <c r="G1952" s="1425" t="s">
        <v>116</v>
      </c>
      <c r="H1952" s="1425" t="s">
        <v>1266</v>
      </c>
      <c r="I1952" s="1425"/>
      <c r="J1952" s="1425" t="s">
        <v>2915</v>
      </c>
    </row>
    <row r="1953" spans="1:10" ht="12.75">
      <c r="A1953" s="1425" t="s">
        <v>1360</v>
      </c>
      <c r="B1953" s="1425" t="s">
        <v>315</v>
      </c>
      <c r="C1953" s="1425" t="s">
        <v>390</v>
      </c>
      <c r="D1953" s="1425" t="s">
        <v>549</v>
      </c>
      <c r="E1953" s="1425" t="s">
        <v>2936</v>
      </c>
      <c r="F1953" s="1425" t="s">
        <v>796</v>
      </c>
      <c r="G1953" s="1425" t="s">
        <v>116</v>
      </c>
      <c r="H1953" s="1425" t="s">
        <v>1267</v>
      </c>
      <c r="I1953" s="1425"/>
      <c r="J1953" s="1425" t="s">
        <v>2915</v>
      </c>
    </row>
    <row r="1954" spans="1:10" ht="12.75">
      <c r="A1954" s="1425" t="s">
        <v>1360</v>
      </c>
      <c r="B1954" s="1425" t="s">
        <v>315</v>
      </c>
      <c r="C1954" s="1425" t="s">
        <v>390</v>
      </c>
      <c r="D1954" s="1425" t="s">
        <v>549</v>
      </c>
      <c r="E1954" s="1425" t="s">
        <v>2936</v>
      </c>
      <c r="F1954" s="1425" t="s">
        <v>1328</v>
      </c>
      <c r="G1954" s="1425" t="s">
        <v>115</v>
      </c>
      <c r="H1954" s="1425" t="s">
        <v>1329</v>
      </c>
      <c r="I1954" s="1425"/>
      <c r="J1954" s="1425" t="s">
        <v>2915</v>
      </c>
    </row>
    <row r="1955" spans="1:10" ht="12.75">
      <c r="A1955" s="1425" t="s">
        <v>1360</v>
      </c>
      <c r="B1955" s="1425" t="s">
        <v>315</v>
      </c>
      <c r="C1955" s="1425" t="s">
        <v>390</v>
      </c>
      <c r="D1955" s="1425" t="s">
        <v>549</v>
      </c>
      <c r="E1955" s="1425" t="s">
        <v>2936</v>
      </c>
      <c r="F1955" s="1425" t="s">
        <v>1328</v>
      </c>
      <c r="G1955" s="1425" t="s">
        <v>115</v>
      </c>
      <c r="H1955" s="1425" t="s">
        <v>1330</v>
      </c>
      <c r="I1955" s="1425"/>
      <c r="J1955" s="1425" t="s">
        <v>2915</v>
      </c>
    </row>
    <row r="1956" spans="1:10" ht="12.75">
      <c r="A1956" s="1425" t="s">
        <v>1360</v>
      </c>
      <c r="B1956" s="1425" t="s">
        <v>315</v>
      </c>
      <c r="C1956" s="1425" t="s">
        <v>390</v>
      </c>
      <c r="D1956" s="1425" t="s">
        <v>549</v>
      </c>
      <c r="E1956" s="1425" t="s">
        <v>2936</v>
      </c>
      <c r="F1956" s="1425" t="s">
        <v>1328</v>
      </c>
      <c r="G1956" s="1425" t="s">
        <v>115</v>
      </c>
      <c r="H1956" s="1425" t="s">
        <v>1331</v>
      </c>
      <c r="I1956" s="1425"/>
      <c r="J1956" s="1425" t="s">
        <v>2915</v>
      </c>
    </row>
    <row r="1957" spans="1:10" ht="12.75">
      <c r="A1957" s="1425" t="s">
        <v>1360</v>
      </c>
      <c r="B1957" s="1425" t="s">
        <v>315</v>
      </c>
      <c r="C1957" s="1425" t="s">
        <v>390</v>
      </c>
      <c r="D1957" s="1425" t="s">
        <v>549</v>
      </c>
      <c r="E1957" s="1425" t="s">
        <v>2936</v>
      </c>
      <c r="F1957" s="1425" t="s">
        <v>1328</v>
      </c>
      <c r="G1957" s="1425" t="s">
        <v>116</v>
      </c>
      <c r="H1957" s="1425" t="s">
        <v>1329</v>
      </c>
      <c r="I1957" s="1425"/>
      <c r="J1957" s="1425" t="s">
        <v>2915</v>
      </c>
    </row>
    <row r="1958" spans="1:10" ht="12.75">
      <c r="A1958" s="1425" t="s">
        <v>1360</v>
      </c>
      <c r="B1958" s="1425" t="s">
        <v>315</v>
      </c>
      <c r="C1958" s="1425" t="s">
        <v>390</v>
      </c>
      <c r="D1958" s="1425" t="s">
        <v>549</v>
      </c>
      <c r="E1958" s="1425" t="s">
        <v>2936</v>
      </c>
      <c r="F1958" s="1425" t="s">
        <v>1328</v>
      </c>
      <c r="G1958" s="1425" t="s">
        <v>116</v>
      </c>
      <c r="H1958" s="1425" t="s">
        <v>1330</v>
      </c>
      <c r="I1958" s="1425"/>
      <c r="J1958" s="1425" t="s">
        <v>2915</v>
      </c>
    </row>
    <row r="1959" spans="1:10" ht="12.75">
      <c r="A1959" s="1425" t="s">
        <v>1360</v>
      </c>
      <c r="B1959" s="1425" t="s">
        <v>315</v>
      </c>
      <c r="C1959" s="1425" t="s">
        <v>390</v>
      </c>
      <c r="D1959" s="1425" t="s">
        <v>549</v>
      </c>
      <c r="E1959" s="1425" t="s">
        <v>2936</v>
      </c>
      <c r="F1959" s="1425" t="s">
        <v>1328</v>
      </c>
      <c r="G1959" s="1425" t="s">
        <v>116</v>
      </c>
      <c r="H1959" s="1425" t="s">
        <v>1331</v>
      </c>
      <c r="I1959" s="1425"/>
      <c r="J1959" s="1425" t="s">
        <v>2915</v>
      </c>
    </row>
    <row r="1960" spans="1:10" ht="12.75">
      <c r="A1960" s="1425" t="s">
        <v>1360</v>
      </c>
      <c r="B1960" s="1425" t="s">
        <v>1343</v>
      </c>
      <c r="C1960" s="1425" t="s">
        <v>390</v>
      </c>
      <c r="D1960" s="1425" t="s">
        <v>549</v>
      </c>
      <c r="E1960" s="1425" t="s">
        <v>1446</v>
      </c>
      <c r="F1960" s="1425" t="s">
        <v>796</v>
      </c>
      <c r="G1960" s="1425" t="s">
        <v>115</v>
      </c>
      <c r="H1960" s="1425" t="s">
        <v>1263</v>
      </c>
      <c r="I1960" s="1425"/>
      <c r="J1960" s="1425" t="s">
        <v>2915</v>
      </c>
    </row>
    <row r="1961" spans="1:10" ht="12.75">
      <c r="A1961" s="1425" t="s">
        <v>1360</v>
      </c>
      <c r="B1961" s="1425" t="s">
        <v>1343</v>
      </c>
      <c r="C1961" s="1425" t="s">
        <v>390</v>
      </c>
      <c r="D1961" s="1425" t="s">
        <v>549</v>
      </c>
      <c r="E1961" s="1425" t="s">
        <v>1446</v>
      </c>
      <c r="F1961" s="1425" t="s">
        <v>796</v>
      </c>
      <c r="G1961" s="1425" t="s">
        <v>115</v>
      </c>
      <c r="H1961" s="1425" t="s">
        <v>1264</v>
      </c>
      <c r="I1961" s="1425"/>
      <c r="J1961" s="1425" t="s">
        <v>2915</v>
      </c>
    </row>
    <row r="1962" spans="1:10" ht="12.75">
      <c r="A1962" s="1425" t="s">
        <v>1360</v>
      </c>
      <c r="B1962" s="1425" t="s">
        <v>1343</v>
      </c>
      <c r="C1962" s="1425" t="s">
        <v>390</v>
      </c>
      <c r="D1962" s="1425" t="s">
        <v>549</v>
      </c>
      <c r="E1962" s="1425" t="s">
        <v>1446</v>
      </c>
      <c r="F1962" s="1425" t="s">
        <v>796</v>
      </c>
      <c r="G1962" s="1425" t="s">
        <v>115</v>
      </c>
      <c r="H1962" s="1425" t="s">
        <v>1265</v>
      </c>
      <c r="I1962" s="1425"/>
      <c r="J1962" s="1425" t="s">
        <v>2915</v>
      </c>
    </row>
    <row r="1963" spans="1:10" ht="12.75">
      <c r="A1963" s="1425" t="s">
        <v>1360</v>
      </c>
      <c r="B1963" s="1425" t="s">
        <v>1343</v>
      </c>
      <c r="C1963" s="1425" t="s">
        <v>390</v>
      </c>
      <c r="D1963" s="1425" t="s">
        <v>549</v>
      </c>
      <c r="E1963" s="1425" t="s">
        <v>1446</v>
      </c>
      <c r="F1963" s="1425" t="s">
        <v>796</v>
      </c>
      <c r="G1963" s="1425" t="s">
        <v>115</v>
      </c>
      <c r="H1963" s="1425" t="s">
        <v>1266</v>
      </c>
      <c r="I1963" s="1425"/>
      <c r="J1963" s="1425" t="s">
        <v>2915</v>
      </c>
    </row>
    <row r="1964" spans="1:10" ht="12.75">
      <c r="A1964" s="1425" t="s">
        <v>1360</v>
      </c>
      <c r="B1964" s="1425" t="s">
        <v>1343</v>
      </c>
      <c r="C1964" s="1425" t="s">
        <v>390</v>
      </c>
      <c r="D1964" s="1425" t="s">
        <v>549</v>
      </c>
      <c r="E1964" s="1425" t="s">
        <v>1446</v>
      </c>
      <c r="F1964" s="1425" t="s">
        <v>796</v>
      </c>
      <c r="G1964" s="1425" t="s">
        <v>115</v>
      </c>
      <c r="H1964" s="1425" t="s">
        <v>1267</v>
      </c>
      <c r="I1964" s="1425"/>
      <c r="J1964" s="1425" t="s">
        <v>2915</v>
      </c>
    </row>
    <row r="1965" spans="1:10" ht="12.75">
      <c r="A1965" s="1425" t="s">
        <v>1360</v>
      </c>
      <c r="B1965" s="1425" t="s">
        <v>1343</v>
      </c>
      <c r="C1965" s="1425" t="s">
        <v>390</v>
      </c>
      <c r="D1965" s="1425" t="s">
        <v>549</v>
      </c>
      <c r="E1965" s="1425" t="s">
        <v>1446</v>
      </c>
      <c r="F1965" s="1425" t="s">
        <v>1328</v>
      </c>
      <c r="G1965" s="1425" t="s">
        <v>115</v>
      </c>
      <c r="H1965" s="1425" t="s">
        <v>1329</v>
      </c>
      <c r="I1965" s="1425"/>
      <c r="J1965" s="1425" t="s">
        <v>2915</v>
      </c>
    </row>
    <row r="1966" spans="1:10" ht="12.75">
      <c r="A1966" s="1425" t="s">
        <v>1360</v>
      </c>
      <c r="B1966" s="1425" t="s">
        <v>1343</v>
      </c>
      <c r="C1966" s="1425" t="s">
        <v>390</v>
      </c>
      <c r="D1966" s="1425" t="s">
        <v>549</v>
      </c>
      <c r="E1966" s="1425" t="s">
        <v>1446</v>
      </c>
      <c r="F1966" s="1425" t="s">
        <v>1328</v>
      </c>
      <c r="G1966" s="1425" t="s">
        <v>115</v>
      </c>
      <c r="H1966" s="1425" t="s">
        <v>1330</v>
      </c>
      <c r="I1966" s="1425"/>
      <c r="J1966" s="1425" t="s">
        <v>2915</v>
      </c>
    </row>
    <row r="1967" spans="1:10" ht="12.75">
      <c r="A1967" s="1425" t="s">
        <v>1360</v>
      </c>
      <c r="B1967" s="1425" t="s">
        <v>1343</v>
      </c>
      <c r="C1967" s="1425" t="s">
        <v>390</v>
      </c>
      <c r="D1967" s="1425" t="s">
        <v>549</v>
      </c>
      <c r="E1967" s="1425" t="s">
        <v>1446</v>
      </c>
      <c r="F1967" s="1425" t="s">
        <v>1328</v>
      </c>
      <c r="G1967" s="1425" t="s">
        <v>115</v>
      </c>
      <c r="H1967" s="1425" t="s">
        <v>1331</v>
      </c>
      <c r="I1967" s="1425"/>
      <c r="J1967" s="1425" t="s">
        <v>2915</v>
      </c>
    </row>
    <row r="1968" spans="1:10" ht="12.75">
      <c r="A1968" s="1425" t="s">
        <v>1360</v>
      </c>
      <c r="B1968" s="1425" t="s">
        <v>1344</v>
      </c>
      <c r="C1968" s="1425" t="s">
        <v>390</v>
      </c>
      <c r="D1968" s="1425" t="s">
        <v>549</v>
      </c>
      <c r="E1968" s="1425" t="s">
        <v>1446</v>
      </c>
      <c r="F1968" s="1425" t="s">
        <v>796</v>
      </c>
      <c r="G1968" s="1425" t="s">
        <v>115</v>
      </c>
      <c r="H1968" s="1425" t="s">
        <v>1263</v>
      </c>
      <c r="I1968" s="1425"/>
      <c r="J1968" s="1425" t="s">
        <v>2915</v>
      </c>
    </row>
    <row r="1969" spans="1:10" ht="12.75">
      <c r="A1969" s="1425" t="s">
        <v>1360</v>
      </c>
      <c r="B1969" s="1425" t="s">
        <v>1344</v>
      </c>
      <c r="C1969" s="1425" t="s">
        <v>390</v>
      </c>
      <c r="D1969" s="1425" t="s">
        <v>549</v>
      </c>
      <c r="E1969" s="1425" t="s">
        <v>1446</v>
      </c>
      <c r="F1969" s="1425" t="s">
        <v>796</v>
      </c>
      <c r="G1969" s="1425" t="s">
        <v>115</v>
      </c>
      <c r="H1969" s="1425" t="s">
        <v>1264</v>
      </c>
      <c r="I1969" s="1425"/>
      <c r="J1969" s="1425" t="s">
        <v>2915</v>
      </c>
    </row>
    <row r="1970" spans="1:10" ht="12.75">
      <c r="A1970" s="1425" t="s">
        <v>1360</v>
      </c>
      <c r="B1970" s="1425" t="s">
        <v>1344</v>
      </c>
      <c r="C1970" s="1425" t="s">
        <v>390</v>
      </c>
      <c r="D1970" s="1425" t="s">
        <v>549</v>
      </c>
      <c r="E1970" s="1425" t="s">
        <v>1446</v>
      </c>
      <c r="F1970" s="1425" t="s">
        <v>796</v>
      </c>
      <c r="G1970" s="1425" t="s">
        <v>115</v>
      </c>
      <c r="H1970" s="1425" t="s">
        <v>1265</v>
      </c>
      <c r="I1970" s="1425"/>
      <c r="J1970" s="1425" t="s">
        <v>2915</v>
      </c>
    </row>
    <row r="1971" spans="1:10" ht="12.75">
      <c r="A1971" s="1425" t="s">
        <v>1360</v>
      </c>
      <c r="B1971" s="1425" t="s">
        <v>1344</v>
      </c>
      <c r="C1971" s="1425" t="s">
        <v>390</v>
      </c>
      <c r="D1971" s="1425" t="s">
        <v>549</v>
      </c>
      <c r="E1971" s="1425" t="s">
        <v>1446</v>
      </c>
      <c r="F1971" s="1425" t="s">
        <v>796</v>
      </c>
      <c r="G1971" s="1425" t="s">
        <v>115</v>
      </c>
      <c r="H1971" s="1425" t="s">
        <v>1266</v>
      </c>
      <c r="I1971" s="1425"/>
      <c r="J1971" s="1425" t="s">
        <v>2915</v>
      </c>
    </row>
    <row r="1972" spans="1:10" ht="12.75">
      <c r="A1972" s="1425" t="s">
        <v>1360</v>
      </c>
      <c r="B1972" s="1425" t="s">
        <v>1344</v>
      </c>
      <c r="C1972" s="1425" t="s">
        <v>390</v>
      </c>
      <c r="D1972" s="1425" t="s">
        <v>549</v>
      </c>
      <c r="E1972" s="1425" t="s">
        <v>1446</v>
      </c>
      <c r="F1972" s="1425" t="s">
        <v>796</v>
      </c>
      <c r="G1972" s="1425" t="s">
        <v>115</v>
      </c>
      <c r="H1972" s="1425" t="s">
        <v>1267</v>
      </c>
      <c r="I1972" s="1425"/>
      <c r="J1972" s="1425" t="s">
        <v>2915</v>
      </c>
    </row>
    <row r="1973" spans="1:10" ht="12.75">
      <c r="A1973" s="1425" t="s">
        <v>1360</v>
      </c>
      <c r="B1973" s="1425" t="s">
        <v>1344</v>
      </c>
      <c r="C1973" s="1425" t="s">
        <v>390</v>
      </c>
      <c r="D1973" s="1425" t="s">
        <v>549</v>
      </c>
      <c r="E1973" s="1425" t="s">
        <v>1446</v>
      </c>
      <c r="F1973" s="1425" t="s">
        <v>1328</v>
      </c>
      <c r="G1973" s="1425" t="s">
        <v>115</v>
      </c>
      <c r="H1973" s="1425" t="s">
        <v>1329</v>
      </c>
      <c r="I1973" s="1425"/>
      <c r="J1973" s="1425" t="s">
        <v>2915</v>
      </c>
    </row>
    <row r="1974" spans="1:10" ht="12.75">
      <c r="A1974" s="1425" t="s">
        <v>1360</v>
      </c>
      <c r="B1974" s="1425" t="s">
        <v>1344</v>
      </c>
      <c r="C1974" s="1425" t="s">
        <v>390</v>
      </c>
      <c r="D1974" s="1425" t="s">
        <v>549</v>
      </c>
      <c r="E1974" s="1425" t="s">
        <v>1446</v>
      </c>
      <c r="F1974" s="1425" t="s">
        <v>1328</v>
      </c>
      <c r="G1974" s="1425" t="s">
        <v>115</v>
      </c>
      <c r="H1974" s="1425" t="s">
        <v>1330</v>
      </c>
      <c r="I1974" s="1425"/>
      <c r="J1974" s="1425" t="s">
        <v>2915</v>
      </c>
    </row>
    <row r="1975" spans="1:10" ht="12.75">
      <c r="A1975" s="1425" t="s">
        <v>1360</v>
      </c>
      <c r="B1975" s="1425" t="s">
        <v>1344</v>
      </c>
      <c r="C1975" s="1425" t="s">
        <v>390</v>
      </c>
      <c r="D1975" s="1425" t="s">
        <v>549</v>
      </c>
      <c r="E1975" s="1425" t="s">
        <v>1446</v>
      </c>
      <c r="F1975" s="1425" t="s">
        <v>1328</v>
      </c>
      <c r="G1975" s="1425" t="s">
        <v>115</v>
      </c>
      <c r="H1975" s="1425" t="s">
        <v>1331</v>
      </c>
      <c r="I1975" s="1425"/>
      <c r="J1975" s="1425" t="s">
        <v>2915</v>
      </c>
    </row>
    <row r="1976" spans="1:10" ht="12.75">
      <c r="A1976" s="1425" t="s">
        <v>1360</v>
      </c>
      <c r="B1976" s="1425" t="s">
        <v>1345</v>
      </c>
      <c r="C1976" s="1425" t="s">
        <v>1038</v>
      </c>
      <c r="D1976" s="1425" t="s">
        <v>1269</v>
      </c>
      <c r="E1976" s="1425" t="s">
        <v>1447</v>
      </c>
      <c r="F1976" s="1425" t="s">
        <v>796</v>
      </c>
      <c r="G1976" s="1425" t="s">
        <v>116</v>
      </c>
      <c r="H1976" s="1425" t="s">
        <v>1263</v>
      </c>
      <c r="I1976" s="1425"/>
      <c r="J1976" s="1425" t="s">
        <v>2915</v>
      </c>
    </row>
    <row r="1977" spans="1:10" ht="12.75">
      <c r="A1977" s="1425" t="s">
        <v>1360</v>
      </c>
      <c r="B1977" s="1425" t="s">
        <v>1345</v>
      </c>
      <c r="C1977" s="1425" t="s">
        <v>1038</v>
      </c>
      <c r="D1977" s="1425" t="s">
        <v>1269</v>
      </c>
      <c r="E1977" s="1425" t="s">
        <v>1447</v>
      </c>
      <c r="F1977" s="1425" t="s">
        <v>796</v>
      </c>
      <c r="G1977" s="1425" t="s">
        <v>116</v>
      </c>
      <c r="H1977" s="1425" t="s">
        <v>1264</v>
      </c>
      <c r="I1977" s="1425"/>
      <c r="J1977" s="1425" t="s">
        <v>2915</v>
      </c>
    </row>
    <row r="1978" spans="1:10" ht="12.75">
      <c r="A1978" s="1425" t="s">
        <v>1360</v>
      </c>
      <c r="B1978" s="1425" t="s">
        <v>1345</v>
      </c>
      <c r="C1978" s="1425" t="s">
        <v>1038</v>
      </c>
      <c r="D1978" s="1425" t="s">
        <v>1269</v>
      </c>
      <c r="E1978" s="1425" t="s">
        <v>1447</v>
      </c>
      <c r="F1978" s="1425" t="s">
        <v>796</v>
      </c>
      <c r="G1978" s="1425" t="s">
        <v>116</v>
      </c>
      <c r="H1978" s="1425" t="s">
        <v>1265</v>
      </c>
      <c r="I1978" s="1425"/>
      <c r="J1978" s="1425" t="s">
        <v>2915</v>
      </c>
    </row>
    <row r="1979" spans="1:10" ht="12.75">
      <c r="A1979" s="1425" t="s">
        <v>1360</v>
      </c>
      <c r="B1979" s="1425" t="s">
        <v>1345</v>
      </c>
      <c r="C1979" s="1425" t="s">
        <v>1038</v>
      </c>
      <c r="D1979" s="1425" t="s">
        <v>1269</v>
      </c>
      <c r="E1979" s="1425" t="s">
        <v>1447</v>
      </c>
      <c r="F1979" s="1425" t="s">
        <v>796</v>
      </c>
      <c r="G1979" s="1425" t="s">
        <v>116</v>
      </c>
      <c r="H1979" s="1425" t="s">
        <v>1266</v>
      </c>
      <c r="I1979" s="1425"/>
      <c r="J1979" s="1425" t="s">
        <v>2915</v>
      </c>
    </row>
    <row r="1980" spans="1:10" ht="12.75">
      <c r="A1980" s="1425" t="s">
        <v>1360</v>
      </c>
      <c r="B1980" s="1425" t="s">
        <v>1345</v>
      </c>
      <c r="C1980" s="1425" t="s">
        <v>1038</v>
      </c>
      <c r="D1980" s="1425" t="s">
        <v>1269</v>
      </c>
      <c r="E1980" s="1425" t="s">
        <v>1447</v>
      </c>
      <c r="F1980" s="1425" t="s">
        <v>796</v>
      </c>
      <c r="G1980" s="1425" t="s">
        <v>116</v>
      </c>
      <c r="H1980" s="1425" t="s">
        <v>1267</v>
      </c>
      <c r="I1980" s="1425"/>
      <c r="J1980" s="1425" t="s">
        <v>2915</v>
      </c>
    </row>
    <row r="1981" spans="1:10" ht="12.75">
      <c r="A1981" s="1425" t="s">
        <v>1360</v>
      </c>
      <c r="B1981" s="1425" t="s">
        <v>1345</v>
      </c>
      <c r="C1981" s="1425" t="s">
        <v>1038</v>
      </c>
      <c r="D1981" s="1425" t="s">
        <v>1269</v>
      </c>
      <c r="E1981" s="1425" t="s">
        <v>1447</v>
      </c>
      <c r="F1981" s="1425" t="s">
        <v>1328</v>
      </c>
      <c r="G1981" s="1425" t="s">
        <v>116</v>
      </c>
      <c r="H1981" s="1425" t="s">
        <v>1329</v>
      </c>
      <c r="I1981" s="1425"/>
      <c r="J1981" s="1425" t="s">
        <v>2915</v>
      </c>
    </row>
    <row r="1982" spans="1:10" ht="12.75">
      <c r="A1982" s="1425" t="s">
        <v>1360</v>
      </c>
      <c r="B1982" s="1425" t="s">
        <v>1345</v>
      </c>
      <c r="C1982" s="1425" t="s">
        <v>1038</v>
      </c>
      <c r="D1982" s="1425" t="s">
        <v>1269</v>
      </c>
      <c r="E1982" s="1425" t="s">
        <v>1447</v>
      </c>
      <c r="F1982" s="1425" t="s">
        <v>1328</v>
      </c>
      <c r="G1982" s="1425" t="s">
        <v>116</v>
      </c>
      <c r="H1982" s="1425" t="s">
        <v>1330</v>
      </c>
      <c r="I1982" s="1425"/>
      <c r="J1982" s="1425" t="s">
        <v>2915</v>
      </c>
    </row>
    <row r="1983" spans="1:10" ht="12.75">
      <c r="A1983" s="1425" t="s">
        <v>1360</v>
      </c>
      <c r="B1983" s="1425" t="s">
        <v>1345</v>
      </c>
      <c r="C1983" s="1425" t="s">
        <v>1038</v>
      </c>
      <c r="D1983" s="1425" t="s">
        <v>1269</v>
      </c>
      <c r="E1983" s="1425" t="s">
        <v>1447</v>
      </c>
      <c r="F1983" s="1425" t="s">
        <v>1328</v>
      </c>
      <c r="G1983" s="1425" t="s">
        <v>116</v>
      </c>
      <c r="H1983" s="1425" t="s">
        <v>1331</v>
      </c>
      <c r="I1983" s="1425"/>
      <c r="J1983" s="1425" t="s">
        <v>2915</v>
      </c>
    </row>
    <row r="1984" spans="1:10" ht="12.75">
      <c r="A1984" s="1425" t="s">
        <v>1360</v>
      </c>
      <c r="B1984" s="1425" t="s">
        <v>1002</v>
      </c>
      <c r="C1984" s="1425" t="s">
        <v>390</v>
      </c>
      <c r="D1984" s="1425" t="s">
        <v>1309</v>
      </c>
      <c r="E1984" s="1425" t="s">
        <v>1448</v>
      </c>
      <c r="F1984" s="1425" t="s">
        <v>796</v>
      </c>
      <c r="G1984" s="1425" t="s">
        <v>116</v>
      </c>
      <c r="H1984" s="1425" t="s">
        <v>1263</v>
      </c>
      <c r="I1984" s="1425"/>
      <c r="J1984" s="1425" t="s">
        <v>2915</v>
      </c>
    </row>
    <row r="1985" spans="1:10" ht="12.75">
      <c r="A1985" s="1425" t="s">
        <v>1360</v>
      </c>
      <c r="B1985" s="1425" t="s">
        <v>1002</v>
      </c>
      <c r="C1985" s="1425" t="s">
        <v>390</v>
      </c>
      <c r="D1985" s="1425" t="s">
        <v>1309</v>
      </c>
      <c r="E1985" s="1425" t="s">
        <v>1448</v>
      </c>
      <c r="F1985" s="1425" t="s">
        <v>796</v>
      </c>
      <c r="G1985" s="1425" t="s">
        <v>116</v>
      </c>
      <c r="H1985" s="1425" t="s">
        <v>1264</v>
      </c>
      <c r="I1985" s="1425"/>
      <c r="J1985" s="1425" t="s">
        <v>2915</v>
      </c>
    </row>
    <row r="1986" spans="1:10" ht="12.75">
      <c r="A1986" s="1425" t="s">
        <v>1360</v>
      </c>
      <c r="B1986" s="1425" t="s">
        <v>1002</v>
      </c>
      <c r="C1986" s="1425" t="s">
        <v>390</v>
      </c>
      <c r="D1986" s="1425" t="s">
        <v>1309</v>
      </c>
      <c r="E1986" s="1425" t="s">
        <v>1448</v>
      </c>
      <c r="F1986" s="1425" t="s">
        <v>796</v>
      </c>
      <c r="G1986" s="1425" t="s">
        <v>116</v>
      </c>
      <c r="H1986" s="1425" t="s">
        <v>1265</v>
      </c>
      <c r="I1986" s="1425"/>
      <c r="J1986" s="1425" t="s">
        <v>2915</v>
      </c>
    </row>
    <row r="1987" spans="1:10" ht="12.75">
      <c r="A1987" s="1425" t="s">
        <v>1360</v>
      </c>
      <c r="B1987" s="1425" t="s">
        <v>1002</v>
      </c>
      <c r="C1987" s="1425" t="s">
        <v>390</v>
      </c>
      <c r="D1987" s="1425" t="s">
        <v>1309</v>
      </c>
      <c r="E1987" s="1425" t="s">
        <v>1448</v>
      </c>
      <c r="F1987" s="1425" t="s">
        <v>796</v>
      </c>
      <c r="G1987" s="1425" t="s">
        <v>116</v>
      </c>
      <c r="H1987" s="1425" t="s">
        <v>1266</v>
      </c>
      <c r="I1987" s="1425"/>
      <c r="J1987" s="1425" t="s">
        <v>2915</v>
      </c>
    </row>
    <row r="1988" spans="1:10" ht="12.75">
      <c r="A1988" s="1425" t="s">
        <v>1360</v>
      </c>
      <c r="B1988" s="1425" t="s">
        <v>1002</v>
      </c>
      <c r="C1988" s="1425" t="s">
        <v>390</v>
      </c>
      <c r="D1988" s="1425" t="s">
        <v>1309</v>
      </c>
      <c r="E1988" s="1425" t="s">
        <v>1448</v>
      </c>
      <c r="F1988" s="1425" t="s">
        <v>796</v>
      </c>
      <c r="G1988" s="1425" t="s">
        <v>116</v>
      </c>
      <c r="H1988" s="1425" t="s">
        <v>1267</v>
      </c>
      <c r="I1988" s="1425"/>
      <c r="J1988" s="1425" t="s">
        <v>2915</v>
      </c>
    </row>
    <row r="1989" spans="1:10" ht="12.75">
      <c r="A1989" s="1425" t="s">
        <v>1360</v>
      </c>
      <c r="B1989" s="1425" t="s">
        <v>1002</v>
      </c>
      <c r="C1989" s="1425" t="s">
        <v>390</v>
      </c>
      <c r="D1989" s="1425" t="s">
        <v>1309</v>
      </c>
      <c r="E1989" s="1425" t="s">
        <v>1448</v>
      </c>
      <c r="F1989" s="1425" t="s">
        <v>1328</v>
      </c>
      <c r="G1989" s="1425" t="s">
        <v>116</v>
      </c>
      <c r="H1989" s="1425" t="s">
        <v>1329</v>
      </c>
      <c r="I1989" s="1425"/>
      <c r="J1989" s="1425" t="s">
        <v>2915</v>
      </c>
    </row>
    <row r="1990" spans="1:10" ht="12.75">
      <c r="A1990" s="1425" t="s">
        <v>1360</v>
      </c>
      <c r="B1990" s="1425" t="s">
        <v>1002</v>
      </c>
      <c r="C1990" s="1425" t="s">
        <v>390</v>
      </c>
      <c r="D1990" s="1425" t="s">
        <v>1309</v>
      </c>
      <c r="E1990" s="1425" t="s">
        <v>1448</v>
      </c>
      <c r="F1990" s="1425" t="s">
        <v>1328</v>
      </c>
      <c r="G1990" s="1425" t="s">
        <v>116</v>
      </c>
      <c r="H1990" s="1425" t="s">
        <v>1330</v>
      </c>
      <c r="I1990" s="1425"/>
      <c r="J1990" s="1425" t="s">
        <v>2915</v>
      </c>
    </row>
    <row r="1991" spans="1:10" ht="12.75">
      <c r="A1991" s="1425" t="s">
        <v>1360</v>
      </c>
      <c r="B1991" s="1425" t="s">
        <v>1002</v>
      </c>
      <c r="C1991" s="1425" t="s">
        <v>390</v>
      </c>
      <c r="D1991" s="1425" t="s">
        <v>1309</v>
      </c>
      <c r="E1991" s="1425" t="s">
        <v>1448</v>
      </c>
      <c r="F1991" s="1425" t="s">
        <v>1328</v>
      </c>
      <c r="G1991" s="1425" t="s">
        <v>116</v>
      </c>
      <c r="H1991" s="1425" t="s">
        <v>1331</v>
      </c>
      <c r="I1991" s="1425"/>
      <c r="J1991" s="1425" t="s">
        <v>2915</v>
      </c>
    </row>
    <row r="1992" spans="1:10" ht="12.75">
      <c r="A1992" s="1425" t="s">
        <v>1360</v>
      </c>
      <c r="B1992" s="1425" t="s">
        <v>1321</v>
      </c>
      <c r="C1992" s="1425" t="s">
        <v>390</v>
      </c>
      <c r="D1992" s="1425" t="s">
        <v>1309</v>
      </c>
      <c r="E1992" s="1425" t="s">
        <v>1449</v>
      </c>
      <c r="F1992" s="1425" t="s">
        <v>796</v>
      </c>
      <c r="G1992" s="1425" t="s">
        <v>1256</v>
      </c>
      <c r="H1992" s="1425" t="s">
        <v>1263</v>
      </c>
      <c r="I1992" s="1425"/>
      <c r="J1992" s="1425" t="s">
        <v>2915</v>
      </c>
    </row>
    <row r="1993" spans="1:10" ht="12.75">
      <c r="A1993" s="1425" t="s">
        <v>1360</v>
      </c>
      <c r="B1993" s="1425" t="s">
        <v>1321</v>
      </c>
      <c r="C1993" s="1425" t="s">
        <v>390</v>
      </c>
      <c r="D1993" s="1425" t="s">
        <v>1309</v>
      </c>
      <c r="E1993" s="1425" t="s">
        <v>1449</v>
      </c>
      <c r="F1993" s="1425" t="s">
        <v>796</v>
      </c>
      <c r="G1993" s="1425" t="s">
        <v>1256</v>
      </c>
      <c r="H1993" s="1425" t="s">
        <v>1264</v>
      </c>
      <c r="I1993" s="1425"/>
      <c r="J1993" s="1425" t="s">
        <v>2915</v>
      </c>
    </row>
    <row r="1994" spans="1:10" ht="12.75">
      <c r="A1994" s="1425" t="s">
        <v>1360</v>
      </c>
      <c r="B1994" s="1425" t="s">
        <v>1321</v>
      </c>
      <c r="C1994" s="1425" t="s">
        <v>390</v>
      </c>
      <c r="D1994" s="1425" t="s">
        <v>1309</v>
      </c>
      <c r="E1994" s="1425" t="s">
        <v>1449</v>
      </c>
      <c r="F1994" s="1425" t="s">
        <v>796</v>
      </c>
      <c r="G1994" s="1425" t="s">
        <v>1256</v>
      </c>
      <c r="H1994" s="1425" t="s">
        <v>1265</v>
      </c>
      <c r="I1994" s="1425"/>
      <c r="J1994" s="1425" t="s">
        <v>2915</v>
      </c>
    </row>
    <row r="1995" spans="1:10" ht="12.75">
      <c r="A1995" s="1425" t="s">
        <v>1360</v>
      </c>
      <c r="B1995" s="1425" t="s">
        <v>1321</v>
      </c>
      <c r="C1995" s="1425" t="s">
        <v>390</v>
      </c>
      <c r="D1995" s="1425" t="s">
        <v>1309</v>
      </c>
      <c r="E1995" s="1425" t="s">
        <v>1449</v>
      </c>
      <c r="F1995" s="1425" t="s">
        <v>796</v>
      </c>
      <c r="G1995" s="1425" t="s">
        <v>1256</v>
      </c>
      <c r="H1995" s="1425" t="s">
        <v>1266</v>
      </c>
      <c r="I1995" s="1425"/>
      <c r="J1995" s="1425" t="s">
        <v>2915</v>
      </c>
    </row>
    <row r="1996" spans="1:10" ht="12.75">
      <c r="A1996" s="1425" t="s">
        <v>1360</v>
      </c>
      <c r="B1996" s="1425" t="s">
        <v>1321</v>
      </c>
      <c r="C1996" s="1425" t="s">
        <v>390</v>
      </c>
      <c r="D1996" s="1425" t="s">
        <v>1309</v>
      </c>
      <c r="E1996" s="1425" t="s">
        <v>1449</v>
      </c>
      <c r="F1996" s="1425" t="s">
        <v>796</v>
      </c>
      <c r="G1996" s="1425" t="s">
        <v>1256</v>
      </c>
      <c r="H1996" s="1425" t="s">
        <v>1267</v>
      </c>
      <c r="I1996" s="1425"/>
      <c r="J1996" s="1425" t="s">
        <v>2915</v>
      </c>
    </row>
    <row r="1997" spans="1:10" ht="12.75">
      <c r="A1997" s="1425" t="s">
        <v>1360</v>
      </c>
      <c r="B1997" s="1425" t="s">
        <v>1321</v>
      </c>
      <c r="C1997" s="1425" t="s">
        <v>390</v>
      </c>
      <c r="D1997" s="1425" t="s">
        <v>1309</v>
      </c>
      <c r="E1997" s="1425" t="s">
        <v>1449</v>
      </c>
      <c r="F1997" s="1425" t="s">
        <v>796</v>
      </c>
      <c r="G1997" s="1425" t="s">
        <v>115</v>
      </c>
      <c r="H1997" s="1425" t="s">
        <v>1263</v>
      </c>
      <c r="I1997" s="1425"/>
      <c r="J1997" s="1425" t="s">
        <v>2915</v>
      </c>
    </row>
    <row r="1998" spans="1:10" ht="12.75">
      <c r="A1998" s="1425" t="s">
        <v>1360</v>
      </c>
      <c r="B1998" s="1425" t="s">
        <v>1321</v>
      </c>
      <c r="C1998" s="1425" t="s">
        <v>390</v>
      </c>
      <c r="D1998" s="1425" t="s">
        <v>1309</v>
      </c>
      <c r="E1998" s="1425" t="s">
        <v>1449</v>
      </c>
      <c r="F1998" s="1425" t="s">
        <v>796</v>
      </c>
      <c r="G1998" s="1425" t="s">
        <v>115</v>
      </c>
      <c r="H1998" s="1425" t="s">
        <v>1264</v>
      </c>
      <c r="I1998" s="1425"/>
      <c r="J1998" s="1425" t="s">
        <v>2915</v>
      </c>
    </row>
    <row r="1999" spans="1:10" ht="12.75">
      <c r="A1999" s="1425" t="s">
        <v>1360</v>
      </c>
      <c r="B1999" s="1425" t="s">
        <v>1321</v>
      </c>
      <c r="C1999" s="1425" t="s">
        <v>390</v>
      </c>
      <c r="D1999" s="1425" t="s">
        <v>1309</v>
      </c>
      <c r="E1999" s="1425" t="s">
        <v>1449</v>
      </c>
      <c r="F1999" s="1425" t="s">
        <v>796</v>
      </c>
      <c r="G1999" s="1425" t="s">
        <v>115</v>
      </c>
      <c r="H1999" s="1425" t="s">
        <v>1265</v>
      </c>
      <c r="I1999" s="1425"/>
      <c r="J1999" s="1425" t="s">
        <v>2915</v>
      </c>
    </row>
    <row r="2000" spans="1:10" ht="12.75">
      <c r="A2000" s="1425" t="s">
        <v>1360</v>
      </c>
      <c r="B2000" s="1425" t="s">
        <v>1321</v>
      </c>
      <c r="C2000" s="1425" t="s">
        <v>390</v>
      </c>
      <c r="D2000" s="1425" t="s">
        <v>1309</v>
      </c>
      <c r="E2000" s="1425" t="s">
        <v>1449</v>
      </c>
      <c r="F2000" s="1425" t="s">
        <v>796</v>
      </c>
      <c r="G2000" s="1425" t="s">
        <v>115</v>
      </c>
      <c r="H2000" s="1425" t="s">
        <v>1266</v>
      </c>
      <c r="I2000" s="1425"/>
      <c r="J2000" s="1425" t="s">
        <v>2915</v>
      </c>
    </row>
    <row r="2001" spans="1:10" ht="12.75">
      <c r="A2001" s="1425" t="s">
        <v>1360</v>
      </c>
      <c r="B2001" s="1425" t="s">
        <v>1321</v>
      </c>
      <c r="C2001" s="1425" t="s">
        <v>390</v>
      </c>
      <c r="D2001" s="1425" t="s">
        <v>1309</v>
      </c>
      <c r="E2001" s="1425" t="s">
        <v>1449</v>
      </c>
      <c r="F2001" s="1425" t="s">
        <v>796</v>
      </c>
      <c r="G2001" s="1425" t="s">
        <v>115</v>
      </c>
      <c r="H2001" s="1425" t="s">
        <v>1267</v>
      </c>
      <c r="I2001" s="1425"/>
      <c r="J2001" s="1425" t="s">
        <v>2915</v>
      </c>
    </row>
    <row r="2002" spans="1:10" ht="12.75">
      <c r="A2002" s="1425" t="s">
        <v>1360</v>
      </c>
      <c r="B2002" s="1425" t="s">
        <v>1321</v>
      </c>
      <c r="C2002" s="1425" t="s">
        <v>390</v>
      </c>
      <c r="D2002" s="1425" t="s">
        <v>1309</v>
      </c>
      <c r="E2002" s="1425" t="s">
        <v>1449</v>
      </c>
      <c r="F2002" s="1425" t="s">
        <v>796</v>
      </c>
      <c r="G2002" s="1425" t="s">
        <v>116</v>
      </c>
      <c r="H2002" s="1425" t="s">
        <v>1263</v>
      </c>
      <c r="I2002" s="1425"/>
      <c r="J2002" s="1425" t="s">
        <v>2915</v>
      </c>
    </row>
    <row r="2003" spans="1:10" ht="12.75">
      <c r="A2003" s="1425" t="s">
        <v>1360</v>
      </c>
      <c r="B2003" s="1425" t="s">
        <v>1321</v>
      </c>
      <c r="C2003" s="1425" t="s">
        <v>390</v>
      </c>
      <c r="D2003" s="1425" t="s">
        <v>1309</v>
      </c>
      <c r="E2003" s="1425" t="s">
        <v>1449</v>
      </c>
      <c r="F2003" s="1425" t="s">
        <v>796</v>
      </c>
      <c r="G2003" s="1425" t="s">
        <v>116</v>
      </c>
      <c r="H2003" s="1425" t="s">
        <v>1264</v>
      </c>
      <c r="I2003" s="1425"/>
      <c r="J2003" s="1425" t="s">
        <v>2915</v>
      </c>
    </row>
    <row r="2004" spans="1:10" ht="12.75">
      <c r="A2004" s="1425" t="s">
        <v>1360</v>
      </c>
      <c r="B2004" s="1425" t="s">
        <v>1321</v>
      </c>
      <c r="C2004" s="1425" t="s">
        <v>390</v>
      </c>
      <c r="D2004" s="1425" t="s">
        <v>1309</v>
      </c>
      <c r="E2004" s="1425" t="s">
        <v>1449</v>
      </c>
      <c r="F2004" s="1425" t="s">
        <v>796</v>
      </c>
      <c r="G2004" s="1425" t="s">
        <v>116</v>
      </c>
      <c r="H2004" s="1425" t="s">
        <v>1265</v>
      </c>
      <c r="I2004" s="1425"/>
      <c r="J2004" s="1425" t="s">
        <v>2915</v>
      </c>
    </row>
    <row r="2005" spans="1:10" ht="12.75">
      <c r="A2005" s="1425" t="s">
        <v>1360</v>
      </c>
      <c r="B2005" s="1425" t="s">
        <v>1321</v>
      </c>
      <c r="C2005" s="1425" t="s">
        <v>390</v>
      </c>
      <c r="D2005" s="1425" t="s">
        <v>1309</v>
      </c>
      <c r="E2005" s="1425" t="s">
        <v>1449</v>
      </c>
      <c r="F2005" s="1425" t="s">
        <v>796</v>
      </c>
      <c r="G2005" s="1425" t="s">
        <v>116</v>
      </c>
      <c r="H2005" s="1425" t="s">
        <v>1266</v>
      </c>
      <c r="I2005" s="1425"/>
      <c r="J2005" s="1425" t="s">
        <v>2915</v>
      </c>
    </row>
    <row r="2006" spans="1:10" ht="12.75">
      <c r="A2006" s="1425" t="s">
        <v>1360</v>
      </c>
      <c r="B2006" s="1425" t="s">
        <v>1321</v>
      </c>
      <c r="C2006" s="1425" t="s">
        <v>390</v>
      </c>
      <c r="D2006" s="1425" t="s">
        <v>1309</v>
      </c>
      <c r="E2006" s="1425" t="s">
        <v>1449</v>
      </c>
      <c r="F2006" s="1425" t="s">
        <v>796</v>
      </c>
      <c r="G2006" s="1425" t="s">
        <v>116</v>
      </c>
      <c r="H2006" s="1425" t="s">
        <v>1267</v>
      </c>
      <c r="I2006" s="1425"/>
      <c r="J2006" s="1425" t="s">
        <v>2915</v>
      </c>
    </row>
    <row r="2007" spans="1:10" ht="12.75">
      <c r="A2007" s="1425" t="s">
        <v>1360</v>
      </c>
      <c r="B2007" s="1425" t="s">
        <v>1321</v>
      </c>
      <c r="C2007" s="1425" t="s">
        <v>390</v>
      </c>
      <c r="D2007" s="1425" t="s">
        <v>1309</v>
      </c>
      <c r="E2007" s="1425" t="s">
        <v>1449</v>
      </c>
      <c r="F2007" s="1425" t="s">
        <v>1328</v>
      </c>
      <c r="G2007" s="1425" t="s">
        <v>1256</v>
      </c>
      <c r="H2007" s="1425" t="s">
        <v>1329</v>
      </c>
      <c r="I2007" s="1425"/>
      <c r="J2007" s="1425" t="s">
        <v>2915</v>
      </c>
    </row>
    <row r="2008" spans="1:10" ht="12.75">
      <c r="A2008" s="1425" t="s">
        <v>1360</v>
      </c>
      <c r="B2008" s="1425" t="s">
        <v>1321</v>
      </c>
      <c r="C2008" s="1425" t="s">
        <v>390</v>
      </c>
      <c r="D2008" s="1425" t="s">
        <v>1309</v>
      </c>
      <c r="E2008" s="1425" t="s">
        <v>1449</v>
      </c>
      <c r="F2008" s="1425" t="s">
        <v>1328</v>
      </c>
      <c r="G2008" s="1425" t="s">
        <v>1256</v>
      </c>
      <c r="H2008" s="1425" t="s">
        <v>1330</v>
      </c>
      <c r="I2008" s="1425"/>
      <c r="J2008" s="1425" t="s">
        <v>2915</v>
      </c>
    </row>
    <row r="2009" spans="1:10" ht="12.75">
      <c r="A2009" s="1425" t="s">
        <v>1360</v>
      </c>
      <c r="B2009" s="1425" t="s">
        <v>1321</v>
      </c>
      <c r="C2009" s="1425" t="s">
        <v>390</v>
      </c>
      <c r="D2009" s="1425" t="s">
        <v>1309</v>
      </c>
      <c r="E2009" s="1425" t="s">
        <v>1449</v>
      </c>
      <c r="F2009" s="1425" t="s">
        <v>1328</v>
      </c>
      <c r="G2009" s="1425" t="s">
        <v>1256</v>
      </c>
      <c r="H2009" s="1425" t="s">
        <v>1331</v>
      </c>
      <c r="I2009" s="1425"/>
      <c r="J2009" s="1425" t="s">
        <v>2915</v>
      </c>
    </row>
    <row r="2010" spans="1:10" ht="12.75">
      <c r="A2010" s="1425" t="s">
        <v>1360</v>
      </c>
      <c r="B2010" s="1425" t="s">
        <v>1321</v>
      </c>
      <c r="C2010" s="1425" t="s">
        <v>390</v>
      </c>
      <c r="D2010" s="1425" t="s">
        <v>1309</v>
      </c>
      <c r="E2010" s="1425" t="s">
        <v>1449</v>
      </c>
      <c r="F2010" s="1425" t="s">
        <v>1328</v>
      </c>
      <c r="G2010" s="1425" t="s">
        <v>115</v>
      </c>
      <c r="H2010" s="1425" t="s">
        <v>1329</v>
      </c>
      <c r="I2010" s="1425"/>
      <c r="J2010" s="1425" t="s">
        <v>2915</v>
      </c>
    </row>
    <row r="2011" spans="1:10" ht="12.75">
      <c r="A2011" s="1425" t="s">
        <v>1360</v>
      </c>
      <c r="B2011" s="1425" t="s">
        <v>1321</v>
      </c>
      <c r="C2011" s="1425" t="s">
        <v>390</v>
      </c>
      <c r="D2011" s="1425" t="s">
        <v>1309</v>
      </c>
      <c r="E2011" s="1425" t="s">
        <v>1449</v>
      </c>
      <c r="F2011" s="1425" t="s">
        <v>1328</v>
      </c>
      <c r="G2011" s="1425" t="s">
        <v>115</v>
      </c>
      <c r="H2011" s="1425" t="s">
        <v>1330</v>
      </c>
      <c r="I2011" s="1425"/>
      <c r="J2011" s="1425" t="s">
        <v>2915</v>
      </c>
    </row>
    <row r="2012" spans="1:10" ht="12.75">
      <c r="A2012" s="1425" t="s">
        <v>1360</v>
      </c>
      <c r="B2012" s="1425" t="s">
        <v>1321</v>
      </c>
      <c r="C2012" s="1425" t="s">
        <v>390</v>
      </c>
      <c r="D2012" s="1425" t="s">
        <v>1309</v>
      </c>
      <c r="E2012" s="1425" t="s">
        <v>1449</v>
      </c>
      <c r="F2012" s="1425" t="s">
        <v>1328</v>
      </c>
      <c r="G2012" s="1425" t="s">
        <v>115</v>
      </c>
      <c r="H2012" s="1425" t="s">
        <v>1331</v>
      </c>
      <c r="I2012" s="1425"/>
      <c r="J2012" s="1425" t="s">
        <v>2915</v>
      </c>
    </row>
    <row r="2013" spans="1:10" ht="12.75">
      <c r="A2013" s="1425" t="s">
        <v>1360</v>
      </c>
      <c r="B2013" s="1425" t="s">
        <v>1321</v>
      </c>
      <c r="C2013" s="1425" t="s">
        <v>390</v>
      </c>
      <c r="D2013" s="1425" t="s">
        <v>1309</v>
      </c>
      <c r="E2013" s="1425" t="s">
        <v>1449</v>
      </c>
      <c r="F2013" s="1425" t="s">
        <v>1328</v>
      </c>
      <c r="G2013" s="1425" t="s">
        <v>116</v>
      </c>
      <c r="H2013" s="1425" t="s">
        <v>1331</v>
      </c>
      <c r="I2013" s="1425"/>
      <c r="J2013" s="1425" t="s">
        <v>2915</v>
      </c>
    </row>
    <row r="2014" spans="1:10" ht="12.75">
      <c r="A2014" s="1425" t="s">
        <v>1360</v>
      </c>
      <c r="B2014" s="1425" t="s">
        <v>1003</v>
      </c>
      <c r="C2014" s="1425" t="s">
        <v>390</v>
      </c>
      <c r="D2014" s="1425" t="s">
        <v>1309</v>
      </c>
      <c r="E2014" s="1425" t="s">
        <v>390</v>
      </c>
      <c r="F2014" s="1425" t="s">
        <v>796</v>
      </c>
      <c r="G2014" s="1425" t="s">
        <v>1238</v>
      </c>
      <c r="H2014" s="1425" t="s">
        <v>1263</v>
      </c>
      <c r="I2014" s="1425"/>
      <c r="J2014" s="1425" t="s">
        <v>2915</v>
      </c>
    </row>
    <row r="2015" spans="1:10" ht="12.75">
      <c r="A2015" s="1425" t="s">
        <v>1360</v>
      </c>
      <c r="B2015" s="1425" t="s">
        <v>1003</v>
      </c>
      <c r="C2015" s="1425" t="s">
        <v>390</v>
      </c>
      <c r="D2015" s="1425" t="s">
        <v>1309</v>
      </c>
      <c r="E2015" s="1425" t="s">
        <v>390</v>
      </c>
      <c r="F2015" s="1425" t="s">
        <v>796</v>
      </c>
      <c r="G2015" s="1425" t="s">
        <v>1238</v>
      </c>
      <c r="H2015" s="1425" t="s">
        <v>1267</v>
      </c>
      <c r="I2015" s="1425"/>
      <c r="J2015" s="1425" t="s">
        <v>2915</v>
      </c>
    </row>
    <row r="2016" spans="1:10" ht="12.75">
      <c r="A2016" s="1425" t="s">
        <v>1360</v>
      </c>
      <c r="B2016" s="1425" t="s">
        <v>1003</v>
      </c>
      <c r="C2016" s="1425" t="s">
        <v>390</v>
      </c>
      <c r="D2016" s="1425" t="s">
        <v>1309</v>
      </c>
      <c r="E2016" s="1425" t="s">
        <v>390</v>
      </c>
      <c r="F2016" s="1425" t="s">
        <v>796</v>
      </c>
      <c r="G2016" s="1425" t="s">
        <v>116</v>
      </c>
      <c r="H2016" s="1425" t="s">
        <v>1263</v>
      </c>
      <c r="I2016" s="1425"/>
      <c r="J2016" s="1425" t="s">
        <v>2915</v>
      </c>
    </row>
    <row r="2017" spans="1:10" ht="12.75">
      <c r="A2017" s="1425" t="s">
        <v>1360</v>
      </c>
      <c r="B2017" s="1425" t="s">
        <v>1003</v>
      </c>
      <c r="C2017" s="1425" t="s">
        <v>390</v>
      </c>
      <c r="D2017" s="1425" t="s">
        <v>1309</v>
      </c>
      <c r="E2017" s="1425" t="s">
        <v>390</v>
      </c>
      <c r="F2017" s="1425" t="s">
        <v>796</v>
      </c>
      <c r="G2017" s="1425" t="s">
        <v>116</v>
      </c>
      <c r="H2017" s="1425" t="s">
        <v>1265</v>
      </c>
      <c r="I2017" s="1425"/>
      <c r="J2017" s="1425" t="s">
        <v>2915</v>
      </c>
    </row>
    <row r="2018" spans="1:10" ht="12.75">
      <c r="A2018" s="1425" t="s">
        <v>1360</v>
      </c>
      <c r="B2018" s="1425" t="s">
        <v>1003</v>
      </c>
      <c r="C2018" s="1425" t="s">
        <v>390</v>
      </c>
      <c r="D2018" s="1425" t="s">
        <v>1309</v>
      </c>
      <c r="E2018" s="1425" t="s">
        <v>390</v>
      </c>
      <c r="F2018" s="1425" t="s">
        <v>796</v>
      </c>
      <c r="G2018" s="1425" t="s">
        <v>116</v>
      </c>
      <c r="H2018" s="1425" t="s">
        <v>1267</v>
      </c>
      <c r="I2018" s="1425"/>
      <c r="J2018" s="1425" t="s">
        <v>2915</v>
      </c>
    </row>
    <row r="2019" spans="1:10" ht="12.75">
      <c r="A2019" s="1425" t="s">
        <v>1360</v>
      </c>
      <c r="B2019" s="1425" t="s">
        <v>1003</v>
      </c>
      <c r="C2019" s="1425" t="s">
        <v>390</v>
      </c>
      <c r="D2019" s="1425" t="s">
        <v>1309</v>
      </c>
      <c r="E2019" s="1425" t="s">
        <v>390</v>
      </c>
      <c r="F2019" s="1425" t="s">
        <v>1328</v>
      </c>
      <c r="G2019" s="1425" t="s">
        <v>1238</v>
      </c>
      <c r="H2019" s="1425" t="s">
        <v>1330</v>
      </c>
      <c r="I2019" s="1425"/>
      <c r="J2019" s="1425" t="s">
        <v>2915</v>
      </c>
    </row>
    <row r="2020" spans="1:10" ht="12.75">
      <c r="A2020" s="1425" t="s">
        <v>1360</v>
      </c>
      <c r="B2020" s="1425" t="s">
        <v>1003</v>
      </c>
      <c r="C2020" s="1425" t="s">
        <v>390</v>
      </c>
      <c r="D2020" s="1425" t="s">
        <v>1309</v>
      </c>
      <c r="E2020" s="1425" t="s">
        <v>390</v>
      </c>
      <c r="F2020" s="1425" t="s">
        <v>1328</v>
      </c>
      <c r="G2020" s="1425" t="s">
        <v>1238</v>
      </c>
      <c r="H2020" s="1425" t="s">
        <v>1331</v>
      </c>
      <c r="I2020" s="1425"/>
      <c r="J2020" s="1425" t="s">
        <v>2915</v>
      </c>
    </row>
    <row r="2021" spans="1:10" ht="12.75">
      <c r="A2021" s="1425" t="s">
        <v>1360</v>
      </c>
      <c r="B2021" s="1425" t="s">
        <v>1003</v>
      </c>
      <c r="C2021" s="1425" t="s">
        <v>390</v>
      </c>
      <c r="D2021" s="1425" t="s">
        <v>1309</v>
      </c>
      <c r="E2021" s="1425" t="s">
        <v>390</v>
      </c>
      <c r="F2021" s="1425" t="s">
        <v>1328</v>
      </c>
      <c r="G2021" s="1425" t="s">
        <v>116</v>
      </c>
      <c r="H2021" s="1425" t="s">
        <v>1330</v>
      </c>
      <c r="I2021" s="1425"/>
      <c r="J2021" s="1425" t="s">
        <v>2915</v>
      </c>
    </row>
    <row r="2022" spans="1:10" ht="12.75">
      <c r="A2022" s="1425" t="s">
        <v>1360</v>
      </c>
      <c r="B2022" s="1425" t="s">
        <v>1003</v>
      </c>
      <c r="C2022" s="1425" t="s">
        <v>390</v>
      </c>
      <c r="D2022" s="1425" t="s">
        <v>1309</v>
      </c>
      <c r="E2022" s="1425" t="s">
        <v>390</v>
      </c>
      <c r="F2022" s="1425" t="s">
        <v>1328</v>
      </c>
      <c r="G2022" s="1425" t="s">
        <v>116</v>
      </c>
      <c r="H2022" s="1425" t="s">
        <v>1331</v>
      </c>
      <c r="I2022" s="1425"/>
      <c r="J2022" s="1425" t="s">
        <v>2915</v>
      </c>
    </row>
    <row r="2023" spans="1:10" ht="12.75">
      <c r="A2023" s="1425" t="s">
        <v>1360</v>
      </c>
      <c r="B2023" s="1425" t="s">
        <v>1003</v>
      </c>
      <c r="C2023" s="1425" t="s">
        <v>390</v>
      </c>
      <c r="D2023" s="1425" t="s">
        <v>1309</v>
      </c>
      <c r="E2023" s="1425" t="s">
        <v>2916</v>
      </c>
      <c r="F2023" s="1425" t="s">
        <v>796</v>
      </c>
      <c r="G2023" s="1425" t="s">
        <v>115</v>
      </c>
      <c r="H2023" s="1425" t="s">
        <v>1263</v>
      </c>
      <c r="I2023" s="1425"/>
      <c r="J2023" s="1425" t="s">
        <v>2915</v>
      </c>
    </row>
    <row r="2024" spans="1:10" ht="12.75">
      <c r="A2024" s="1425" t="s">
        <v>1360</v>
      </c>
      <c r="B2024" s="1425" t="s">
        <v>1003</v>
      </c>
      <c r="C2024" s="1425" t="s">
        <v>390</v>
      </c>
      <c r="D2024" s="1425" t="s">
        <v>1309</v>
      </c>
      <c r="E2024" s="1425" t="s">
        <v>2916</v>
      </c>
      <c r="F2024" s="1425" t="s">
        <v>796</v>
      </c>
      <c r="G2024" s="1425" t="s">
        <v>115</v>
      </c>
      <c r="H2024" s="1425" t="s">
        <v>1264</v>
      </c>
      <c r="I2024" s="1425"/>
      <c r="J2024" s="1425" t="s">
        <v>2915</v>
      </c>
    </row>
    <row r="2025" spans="1:10" ht="12.75">
      <c r="A2025" s="1425" t="s">
        <v>1360</v>
      </c>
      <c r="B2025" s="1425" t="s">
        <v>1003</v>
      </c>
      <c r="C2025" s="1425" t="s">
        <v>390</v>
      </c>
      <c r="D2025" s="1425" t="s">
        <v>1309</v>
      </c>
      <c r="E2025" s="1425" t="s">
        <v>2916</v>
      </c>
      <c r="F2025" s="1425" t="s">
        <v>796</v>
      </c>
      <c r="G2025" s="1425" t="s">
        <v>115</v>
      </c>
      <c r="H2025" s="1425" t="s">
        <v>1265</v>
      </c>
      <c r="I2025" s="1425"/>
      <c r="J2025" s="1425" t="s">
        <v>2915</v>
      </c>
    </row>
    <row r="2026" spans="1:10" ht="12.75">
      <c r="A2026" s="1425" t="s">
        <v>1360</v>
      </c>
      <c r="B2026" s="1425" t="s">
        <v>1003</v>
      </c>
      <c r="C2026" s="1425" t="s">
        <v>390</v>
      </c>
      <c r="D2026" s="1425" t="s">
        <v>1309</v>
      </c>
      <c r="E2026" s="1425" t="s">
        <v>2916</v>
      </c>
      <c r="F2026" s="1425" t="s">
        <v>796</v>
      </c>
      <c r="G2026" s="1425" t="s">
        <v>115</v>
      </c>
      <c r="H2026" s="1425" t="s">
        <v>1266</v>
      </c>
      <c r="I2026" s="1425"/>
      <c r="J2026" s="1425" t="s">
        <v>2915</v>
      </c>
    </row>
    <row r="2027" spans="1:10" ht="12.75">
      <c r="A2027" s="1425" t="s">
        <v>1360</v>
      </c>
      <c r="B2027" s="1425" t="s">
        <v>1003</v>
      </c>
      <c r="C2027" s="1425" t="s">
        <v>390</v>
      </c>
      <c r="D2027" s="1425" t="s">
        <v>1309</v>
      </c>
      <c r="E2027" s="1425" t="s">
        <v>2916</v>
      </c>
      <c r="F2027" s="1425" t="s">
        <v>796</v>
      </c>
      <c r="G2027" s="1425" t="s">
        <v>115</v>
      </c>
      <c r="H2027" s="1425" t="s">
        <v>1267</v>
      </c>
      <c r="I2027" s="1425"/>
      <c r="J2027" s="1425" t="s">
        <v>2915</v>
      </c>
    </row>
    <row r="2028" spans="1:10" ht="12.75">
      <c r="A2028" s="1425" t="s">
        <v>1360</v>
      </c>
      <c r="B2028" s="1425" t="s">
        <v>1003</v>
      </c>
      <c r="C2028" s="1425" t="s">
        <v>390</v>
      </c>
      <c r="D2028" s="1425" t="s">
        <v>1309</v>
      </c>
      <c r="E2028" s="1425" t="s">
        <v>2916</v>
      </c>
      <c r="F2028" s="1425" t="s">
        <v>1328</v>
      </c>
      <c r="G2028" s="1425" t="s">
        <v>115</v>
      </c>
      <c r="H2028" s="1425" t="s">
        <v>1329</v>
      </c>
      <c r="I2028" s="1425"/>
      <c r="J2028" s="1425" t="s">
        <v>2915</v>
      </c>
    </row>
    <row r="2029" spans="1:10" ht="12.75">
      <c r="A2029" s="1425" t="s">
        <v>1360</v>
      </c>
      <c r="B2029" s="1425" t="s">
        <v>1003</v>
      </c>
      <c r="C2029" s="1425" t="s">
        <v>390</v>
      </c>
      <c r="D2029" s="1425" t="s">
        <v>1309</v>
      </c>
      <c r="E2029" s="1425" t="s">
        <v>2916</v>
      </c>
      <c r="F2029" s="1425" t="s">
        <v>1328</v>
      </c>
      <c r="G2029" s="1425" t="s">
        <v>115</v>
      </c>
      <c r="H2029" s="1425" t="s">
        <v>1330</v>
      </c>
      <c r="I2029" s="1425"/>
      <c r="J2029" s="1425" t="s">
        <v>2915</v>
      </c>
    </row>
    <row r="2030" spans="1:10" ht="12.75">
      <c r="A2030" s="1425" t="s">
        <v>1360</v>
      </c>
      <c r="B2030" s="1425" t="s">
        <v>1003</v>
      </c>
      <c r="C2030" s="1425" t="s">
        <v>390</v>
      </c>
      <c r="D2030" s="1425" t="s">
        <v>1309</v>
      </c>
      <c r="E2030" s="1425" t="s">
        <v>2916</v>
      </c>
      <c r="F2030" s="1425" t="s">
        <v>1328</v>
      </c>
      <c r="G2030" s="1425" t="s">
        <v>115</v>
      </c>
      <c r="H2030" s="1425" t="s">
        <v>1331</v>
      </c>
      <c r="I2030" s="1425"/>
      <c r="J2030" s="1425" t="s">
        <v>2915</v>
      </c>
    </row>
    <row r="2031" spans="1:10" ht="12.75">
      <c r="A2031" s="1425" t="s">
        <v>1360</v>
      </c>
      <c r="B2031" s="1425" t="s">
        <v>1001</v>
      </c>
      <c r="C2031" s="1425" t="s">
        <v>390</v>
      </c>
      <c r="D2031" s="1425" t="s">
        <v>1309</v>
      </c>
      <c r="E2031" s="1425" t="s">
        <v>1450</v>
      </c>
      <c r="F2031" s="1425" t="s">
        <v>796</v>
      </c>
      <c r="G2031" s="1425" t="s">
        <v>115</v>
      </c>
      <c r="H2031" s="1425" t="s">
        <v>1263</v>
      </c>
      <c r="I2031" s="1425"/>
      <c r="J2031" s="1425" t="s">
        <v>2915</v>
      </c>
    </row>
    <row r="2032" spans="1:10" ht="12.75">
      <c r="A2032" s="1425" t="s">
        <v>1360</v>
      </c>
      <c r="B2032" s="1425" t="s">
        <v>1001</v>
      </c>
      <c r="C2032" s="1425" t="s">
        <v>390</v>
      </c>
      <c r="D2032" s="1425" t="s">
        <v>1309</v>
      </c>
      <c r="E2032" s="1425" t="s">
        <v>1450</v>
      </c>
      <c r="F2032" s="1425" t="s">
        <v>796</v>
      </c>
      <c r="G2032" s="1425" t="s">
        <v>115</v>
      </c>
      <c r="H2032" s="1425" t="s">
        <v>1264</v>
      </c>
      <c r="I2032" s="1425"/>
      <c r="J2032" s="1425" t="s">
        <v>2915</v>
      </c>
    </row>
    <row r="2033" spans="1:10" ht="12.75">
      <c r="A2033" s="1425" t="s">
        <v>1360</v>
      </c>
      <c r="B2033" s="1425" t="s">
        <v>1001</v>
      </c>
      <c r="C2033" s="1425" t="s">
        <v>390</v>
      </c>
      <c r="D2033" s="1425" t="s">
        <v>1309</v>
      </c>
      <c r="E2033" s="1425" t="s">
        <v>1450</v>
      </c>
      <c r="F2033" s="1425" t="s">
        <v>796</v>
      </c>
      <c r="G2033" s="1425" t="s">
        <v>115</v>
      </c>
      <c r="H2033" s="1425" t="s">
        <v>1265</v>
      </c>
      <c r="I2033" s="1425"/>
      <c r="J2033" s="1425" t="s">
        <v>2915</v>
      </c>
    </row>
    <row r="2034" spans="1:10" ht="12.75">
      <c r="A2034" s="1425" t="s">
        <v>1360</v>
      </c>
      <c r="B2034" s="1425" t="s">
        <v>1001</v>
      </c>
      <c r="C2034" s="1425" t="s">
        <v>390</v>
      </c>
      <c r="D2034" s="1425" t="s">
        <v>1309</v>
      </c>
      <c r="E2034" s="1425" t="s">
        <v>1450</v>
      </c>
      <c r="F2034" s="1425" t="s">
        <v>796</v>
      </c>
      <c r="G2034" s="1425" t="s">
        <v>115</v>
      </c>
      <c r="H2034" s="1425" t="s">
        <v>1266</v>
      </c>
      <c r="I2034" s="1425"/>
      <c r="J2034" s="1425" t="s">
        <v>2915</v>
      </c>
    </row>
    <row r="2035" spans="1:10" ht="12.75">
      <c r="A2035" s="1425" t="s">
        <v>1360</v>
      </c>
      <c r="B2035" s="1425" t="s">
        <v>1001</v>
      </c>
      <c r="C2035" s="1425" t="s">
        <v>390</v>
      </c>
      <c r="D2035" s="1425" t="s">
        <v>1309</v>
      </c>
      <c r="E2035" s="1425" t="s">
        <v>1450</v>
      </c>
      <c r="F2035" s="1425" t="s">
        <v>796</v>
      </c>
      <c r="G2035" s="1425" t="s">
        <v>115</v>
      </c>
      <c r="H2035" s="1425" t="s">
        <v>1267</v>
      </c>
      <c r="I2035" s="1425"/>
      <c r="J2035" s="1425" t="s">
        <v>2915</v>
      </c>
    </row>
    <row r="2036" spans="1:10" ht="12.75">
      <c r="A2036" s="1425" t="s">
        <v>1360</v>
      </c>
      <c r="B2036" s="1425" t="s">
        <v>1001</v>
      </c>
      <c r="C2036" s="1425" t="s">
        <v>390</v>
      </c>
      <c r="D2036" s="1425" t="s">
        <v>1309</v>
      </c>
      <c r="E2036" s="1425" t="s">
        <v>1450</v>
      </c>
      <c r="F2036" s="1425" t="s">
        <v>796</v>
      </c>
      <c r="G2036" s="1425" t="s">
        <v>116</v>
      </c>
      <c r="H2036" s="1425" t="s">
        <v>1263</v>
      </c>
      <c r="I2036" s="1425"/>
      <c r="J2036" s="1425" t="s">
        <v>2915</v>
      </c>
    </row>
    <row r="2037" spans="1:10" ht="12.75">
      <c r="A2037" s="1425" t="s">
        <v>1360</v>
      </c>
      <c r="B2037" s="1425" t="s">
        <v>1001</v>
      </c>
      <c r="C2037" s="1425" t="s">
        <v>390</v>
      </c>
      <c r="D2037" s="1425" t="s">
        <v>1309</v>
      </c>
      <c r="E2037" s="1425" t="s">
        <v>1450</v>
      </c>
      <c r="F2037" s="1425" t="s">
        <v>796</v>
      </c>
      <c r="G2037" s="1425" t="s">
        <v>116</v>
      </c>
      <c r="H2037" s="1425" t="s">
        <v>1264</v>
      </c>
      <c r="I2037" s="1425"/>
      <c r="J2037" s="1425" t="s">
        <v>2915</v>
      </c>
    </row>
    <row r="2038" spans="1:10" ht="12.75">
      <c r="A2038" s="1425" t="s">
        <v>1360</v>
      </c>
      <c r="B2038" s="1425" t="s">
        <v>1001</v>
      </c>
      <c r="C2038" s="1425" t="s">
        <v>390</v>
      </c>
      <c r="D2038" s="1425" t="s">
        <v>1309</v>
      </c>
      <c r="E2038" s="1425" t="s">
        <v>1450</v>
      </c>
      <c r="F2038" s="1425" t="s">
        <v>796</v>
      </c>
      <c r="G2038" s="1425" t="s">
        <v>116</v>
      </c>
      <c r="H2038" s="1425" t="s">
        <v>1265</v>
      </c>
      <c r="I2038" s="1425"/>
      <c r="J2038" s="1425" t="s">
        <v>2915</v>
      </c>
    </row>
    <row r="2039" spans="1:10" ht="12.75">
      <c r="A2039" s="1425" t="s">
        <v>1360</v>
      </c>
      <c r="B2039" s="1425" t="s">
        <v>1001</v>
      </c>
      <c r="C2039" s="1425" t="s">
        <v>390</v>
      </c>
      <c r="D2039" s="1425" t="s">
        <v>1309</v>
      </c>
      <c r="E2039" s="1425" t="s">
        <v>1450</v>
      </c>
      <c r="F2039" s="1425" t="s">
        <v>796</v>
      </c>
      <c r="G2039" s="1425" t="s">
        <v>116</v>
      </c>
      <c r="H2039" s="1425" t="s">
        <v>1266</v>
      </c>
      <c r="I2039" s="1425"/>
      <c r="J2039" s="1425" t="s">
        <v>2915</v>
      </c>
    </row>
    <row r="2040" spans="1:10" ht="12.75">
      <c r="A2040" s="1425" t="s">
        <v>1360</v>
      </c>
      <c r="B2040" s="1425" t="s">
        <v>1001</v>
      </c>
      <c r="C2040" s="1425" t="s">
        <v>390</v>
      </c>
      <c r="D2040" s="1425" t="s">
        <v>1309</v>
      </c>
      <c r="E2040" s="1425" t="s">
        <v>1450</v>
      </c>
      <c r="F2040" s="1425" t="s">
        <v>796</v>
      </c>
      <c r="G2040" s="1425" t="s">
        <v>116</v>
      </c>
      <c r="H2040" s="1425" t="s">
        <v>1267</v>
      </c>
      <c r="I2040" s="1425"/>
      <c r="J2040" s="1425" t="s">
        <v>2915</v>
      </c>
    </row>
    <row r="2041" spans="1:10" ht="12.75">
      <c r="A2041" s="1425" t="s">
        <v>1360</v>
      </c>
      <c r="B2041" s="1425" t="s">
        <v>1001</v>
      </c>
      <c r="C2041" s="1425" t="s">
        <v>390</v>
      </c>
      <c r="D2041" s="1425" t="s">
        <v>1309</v>
      </c>
      <c r="E2041" s="1425" t="s">
        <v>1450</v>
      </c>
      <c r="F2041" s="1425" t="s">
        <v>1328</v>
      </c>
      <c r="G2041" s="1425" t="s">
        <v>115</v>
      </c>
      <c r="H2041" s="1425" t="s">
        <v>1329</v>
      </c>
      <c r="I2041" s="1425"/>
      <c r="J2041" s="1425" t="s">
        <v>2915</v>
      </c>
    </row>
    <row r="2042" spans="1:10" ht="12.75">
      <c r="A2042" s="1425" t="s">
        <v>1360</v>
      </c>
      <c r="B2042" s="1425" t="s">
        <v>1001</v>
      </c>
      <c r="C2042" s="1425" t="s">
        <v>390</v>
      </c>
      <c r="D2042" s="1425" t="s">
        <v>1309</v>
      </c>
      <c r="E2042" s="1425" t="s">
        <v>1450</v>
      </c>
      <c r="F2042" s="1425" t="s">
        <v>1328</v>
      </c>
      <c r="G2042" s="1425" t="s">
        <v>115</v>
      </c>
      <c r="H2042" s="1425" t="s">
        <v>1330</v>
      </c>
      <c r="I2042" s="1425"/>
      <c r="J2042" s="1425" t="s">
        <v>2915</v>
      </c>
    </row>
    <row r="2043" spans="1:10" ht="12.75">
      <c r="A2043" s="1425" t="s">
        <v>1360</v>
      </c>
      <c r="B2043" s="1425" t="s">
        <v>1001</v>
      </c>
      <c r="C2043" s="1425" t="s">
        <v>390</v>
      </c>
      <c r="D2043" s="1425" t="s">
        <v>1309</v>
      </c>
      <c r="E2043" s="1425" t="s">
        <v>1450</v>
      </c>
      <c r="F2043" s="1425" t="s">
        <v>1328</v>
      </c>
      <c r="G2043" s="1425" t="s">
        <v>115</v>
      </c>
      <c r="H2043" s="1425" t="s">
        <v>1331</v>
      </c>
      <c r="I2043" s="1425"/>
      <c r="J2043" s="1425" t="s">
        <v>2915</v>
      </c>
    </row>
    <row r="2044" spans="1:10" ht="12.75">
      <c r="A2044" s="1425" t="s">
        <v>1360</v>
      </c>
      <c r="B2044" s="1425" t="s">
        <v>1001</v>
      </c>
      <c r="C2044" s="1425" t="s">
        <v>390</v>
      </c>
      <c r="D2044" s="1425" t="s">
        <v>1309</v>
      </c>
      <c r="E2044" s="1425" t="s">
        <v>1450</v>
      </c>
      <c r="F2044" s="1425" t="s">
        <v>1328</v>
      </c>
      <c r="G2044" s="1425" t="s">
        <v>116</v>
      </c>
      <c r="H2044" s="1425" t="s">
        <v>1329</v>
      </c>
      <c r="I2044" s="1425"/>
      <c r="J2044" s="1425" t="s">
        <v>2915</v>
      </c>
    </row>
    <row r="2045" spans="1:10" ht="12.75">
      <c r="A2045" s="1425" t="s">
        <v>1360</v>
      </c>
      <c r="B2045" s="1425" t="s">
        <v>1001</v>
      </c>
      <c r="C2045" s="1425" t="s">
        <v>390</v>
      </c>
      <c r="D2045" s="1425" t="s">
        <v>1309</v>
      </c>
      <c r="E2045" s="1425" t="s">
        <v>1450</v>
      </c>
      <c r="F2045" s="1425" t="s">
        <v>1328</v>
      </c>
      <c r="G2045" s="1425" t="s">
        <v>116</v>
      </c>
      <c r="H2045" s="1425" t="s">
        <v>1330</v>
      </c>
      <c r="I2045" s="1425"/>
      <c r="J2045" s="1425" t="s">
        <v>2915</v>
      </c>
    </row>
    <row r="2046" spans="1:10" ht="12.75">
      <c r="A2046" s="1425" t="s">
        <v>1360</v>
      </c>
      <c r="B2046" s="1425" t="s">
        <v>1001</v>
      </c>
      <c r="C2046" s="1425" t="s">
        <v>390</v>
      </c>
      <c r="D2046" s="1425" t="s">
        <v>1309</v>
      </c>
      <c r="E2046" s="1425" t="s">
        <v>1450</v>
      </c>
      <c r="F2046" s="1425" t="s">
        <v>1328</v>
      </c>
      <c r="G2046" s="1425" t="s">
        <v>116</v>
      </c>
      <c r="H2046" s="1425" t="s">
        <v>1331</v>
      </c>
      <c r="I2046" s="1425"/>
      <c r="J2046" s="1425" t="s">
        <v>2915</v>
      </c>
    </row>
    <row r="2047" spans="1:10" ht="12.75">
      <c r="A2047" s="1425" t="s">
        <v>1360</v>
      </c>
      <c r="B2047" s="1425" t="s">
        <v>767</v>
      </c>
      <c r="C2047" s="1425" t="s">
        <v>390</v>
      </c>
      <c r="D2047" s="1425" t="s">
        <v>549</v>
      </c>
      <c r="E2047" s="1425" t="s">
        <v>390</v>
      </c>
      <c r="F2047" s="1425" t="s">
        <v>796</v>
      </c>
      <c r="G2047" s="1425" t="s">
        <v>114</v>
      </c>
      <c r="H2047" s="1425" t="s">
        <v>1263</v>
      </c>
      <c r="I2047" s="1425"/>
      <c r="J2047" s="1425" t="s">
        <v>2915</v>
      </c>
    </row>
    <row r="2048" spans="1:10" ht="12.75">
      <c r="A2048" s="1425" t="s">
        <v>1360</v>
      </c>
      <c r="B2048" s="1425" t="s">
        <v>767</v>
      </c>
      <c r="C2048" s="1425" t="s">
        <v>390</v>
      </c>
      <c r="D2048" s="1425" t="s">
        <v>549</v>
      </c>
      <c r="E2048" s="1425" t="s">
        <v>390</v>
      </c>
      <c r="F2048" s="1425" t="s">
        <v>796</v>
      </c>
      <c r="G2048" s="1425" t="s">
        <v>114</v>
      </c>
      <c r="H2048" s="1425" t="s">
        <v>1264</v>
      </c>
      <c r="I2048" s="1425"/>
      <c r="J2048" s="1425" t="s">
        <v>2915</v>
      </c>
    </row>
    <row r="2049" spans="1:10" ht="12.75">
      <c r="A2049" s="1425" t="s">
        <v>1360</v>
      </c>
      <c r="B2049" s="1425" t="s">
        <v>767</v>
      </c>
      <c r="C2049" s="1425" t="s">
        <v>390</v>
      </c>
      <c r="D2049" s="1425" t="s">
        <v>549</v>
      </c>
      <c r="E2049" s="1425" t="s">
        <v>390</v>
      </c>
      <c r="F2049" s="1425" t="s">
        <v>796</v>
      </c>
      <c r="G2049" s="1425" t="s">
        <v>114</v>
      </c>
      <c r="H2049" s="1425" t="s">
        <v>1265</v>
      </c>
      <c r="I2049" s="1425"/>
      <c r="J2049" s="1425" t="s">
        <v>2915</v>
      </c>
    </row>
    <row r="2050" spans="1:10" ht="12.75">
      <c r="A2050" s="1425" t="s">
        <v>1360</v>
      </c>
      <c r="B2050" s="1425" t="s">
        <v>767</v>
      </c>
      <c r="C2050" s="1425" t="s">
        <v>390</v>
      </c>
      <c r="D2050" s="1425" t="s">
        <v>549</v>
      </c>
      <c r="E2050" s="1425" t="s">
        <v>390</v>
      </c>
      <c r="F2050" s="1425" t="s">
        <v>796</v>
      </c>
      <c r="G2050" s="1425" t="s">
        <v>114</v>
      </c>
      <c r="H2050" s="1425" t="s">
        <v>1266</v>
      </c>
      <c r="I2050" s="1425"/>
      <c r="J2050" s="1425" t="s">
        <v>2915</v>
      </c>
    </row>
    <row r="2051" spans="1:10" ht="12.75">
      <c r="A2051" s="1425" t="s">
        <v>1360</v>
      </c>
      <c r="B2051" s="1425" t="s">
        <v>767</v>
      </c>
      <c r="C2051" s="1425" t="s">
        <v>390</v>
      </c>
      <c r="D2051" s="1425" t="s">
        <v>549</v>
      </c>
      <c r="E2051" s="1425" t="s">
        <v>390</v>
      </c>
      <c r="F2051" s="1425" t="s">
        <v>796</v>
      </c>
      <c r="G2051" s="1425" t="s">
        <v>114</v>
      </c>
      <c r="H2051" s="1425" t="s">
        <v>1267</v>
      </c>
      <c r="I2051" s="1425"/>
      <c r="J2051" s="1425" t="s">
        <v>2915</v>
      </c>
    </row>
    <row r="2052" spans="1:10" ht="12.75">
      <c r="A2052" s="1425" t="s">
        <v>1360</v>
      </c>
      <c r="B2052" s="1425" t="s">
        <v>767</v>
      </c>
      <c r="C2052" s="1425" t="s">
        <v>390</v>
      </c>
      <c r="D2052" s="1425" t="s">
        <v>549</v>
      </c>
      <c r="E2052" s="1425" t="s">
        <v>390</v>
      </c>
      <c r="F2052" s="1425" t="s">
        <v>796</v>
      </c>
      <c r="G2052" s="1425" t="s">
        <v>115</v>
      </c>
      <c r="H2052" s="1425" t="s">
        <v>1263</v>
      </c>
      <c r="I2052" s="1425"/>
      <c r="J2052" s="1425" t="s">
        <v>2915</v>
      </c>
    </row>
    <row r="2053" spans="1:10" ht="12.75">
      <c r="A2053" s="1425" t="s">
        <v>1360</v>
      </c>
      <c r="B2053" s="1425" t="s">
        <v>767</v>
      </c>
      <c r="C2053" s="1425" t="s">
        <v>390</v>
      </c>
      <c r="D2053" s="1425" t="s">
        <v>549</v>
      </c>
      <c r="E2053" s="1425" t="s">
        <v>390</v>
      </c>
      <c r="F2053" s="1425" t="s">
        <v>796</v>
      </c>
      <c r="G2053" s="1425" t="s">
        <v>115</v>
      </c>
      <c r="H2053" s="1425" t="s">
        <v>1264</v>
      </c>
      <c r="I2053" s="1425"/>
      <c r="J2053" s="1425" t="s">
        <v>2915</v>
      </c>
    </row>
    <row r="2054" spans="1:10" ht="12.75">
      <c r="A2054" s="1425" t="s">
        <v>1360</v>
      </c>
      <c r="B2054" s="1425" t="s">
        <v>767</v>
      </c>
      <c r="C2054" s="1425" t="s">
        <v>390</v>
      </c>
      <c r="D2054" s="1425" t="s">
        <v>549</v>
      </c>
      <c r="E2054" s="1425" t="s">
        <v>390</v>
      </c>
      <c r="F2054" s="1425" t="s">
        <v>796</v>
      </c>
      <c r="G2054" s="1425" t="s">
        <v>115</v>
      </c>
      <c r="H2054" s="1425" t="s">
        <v>1265</v>
      </c>
      <c r="I2054" s="1425"/>
      <c r="J2054" s="1425" t="s">
        <v>2915</v>
      </c>
    </row>
    <row r="2055" spans="1:10" ht="12.75">
      <c r="A2055" s="1425" t="s">
        <v>1360</v>
      </c>
      <c r="B2055" s="1425" t="s">
        <v>767</v>
      </c>
      <c r="C2055" s="1425" t="s">
        <v>390</v>
      </c>
      <c r="D2055" s="1425" t="s">
        <v>549</v>
      </c>
      <c r="E2055" s="1425" t="s">
        <v>390</v>
      </c>
      <c r="F2055" s="1425" t="s">
        <v>796</v>
      </c>
      <c r="G2055" s="1425" t="s">
        <v>115</v>
      </c>
      <c r="H2055" s="1425" t="s">
        <v>1266</v>
      </c>
      <c r="I2055" s="1425"/>
      <c r="J2055" s="1425" t="s">
        <v>2915</v>
      </c>
    </row>
    <row r="2056" spans="1:10" ht="12.75">
      <c r="A2056" s="1425" t="s">
        <v>1360</v>
      </c>
      <c r="B2056" s="1425" t="s">
        <v>767</v>
      </c>
      <c r="C2056" s="1425" t="s">
        <v>390</v>
      </c>
      <c r="D2056" s="1425" t="s">
        <v>549</v>
      </c>
      <c r="E2056" s="1425" t="s">
        <v>390</v>
      </c>
      <c r="F2056" s="1425" t="s">
        <v>796</v>
      </c>
      <c r="G2056" s="1425" t="s">
        <v>115</v>
      </c>
      <c r="H2056" s="1425" t="s">
        <v>1267</v>
      </c>
      <c r="I2056" s="1425"/>
      <c r="J2056" s="1425" t="s">
        <v>2915</v>
      </c>
    </row>
    <row r="2057" spans="1:10" ht="12.75">
      <c r="A2057" s="1425" t="s">
        <v>1360</v>
      </c>
      <c r="B2057" s="1425" t="s">
        <v>767</v>
      </c>
      <c r="C2057" s="1425" t="s">
        <v>390</v>
      </c>
      <c r="D2057" s="1425" t="s">
        <v>549</v>
      </c>
      <c r="E2057" s="1425" t="s">
        <v>390</v>
      </c>
      <c r="F2057" s="1425" t="s">
        <v>1328</v>
      </c>
      <c r="G2057" s="1425" t="s">
        <v>114</v>
      </c>
      <c r="H2057" s="1425" t="s">
        <v>1329</v>
      </c>
      <c r="I2057" s="1425"/>
      <c r="J2057" s="1425" t="s">
        <v>2915</v>
      </c>
    </row>
    <row r="2058" spans="1:10" ht="12.75">
      <c r="A2058" s="1425" t="s">
        <v>1360</v>
      </c>
      <c r="B2058" s="1425" t="s">
        <v>767</v>
      </c>
      <c r="C2058" s="1425" t="s">
        <v>390</v>
      </c>
      <c r="D2058" s="1425" t="s">
        <v>549</v>
      </c>
      <c r="E2058" s="1425" t="s">
        <v>390</v>
      </c>
      <c r="F2058" s="1425" t="s">
        <v>1328</v>
      </c>
      <c r="G2058" s="1425" t="s">
        <v>114</v>
      </c>
      <c r="H2058" s="1425" t="s">
        <v>1330</v>
      </c>
      <c r="I2058" s="1425"/>
      <c r="J2058" s="1425" t="s">
        <v>2915</v>
      </c>
    </row>
    <row r="2059" spans="1:10" ht="12.75">
      <c r="A2059" s="1425" t="s">
        <v>1360</v>
      </c>
      <c r="B2059" s="1425" t="s">
        <v>767</v>
      </c>
      <c r="C2059" s="1425" t="s">
        <v>390</v>
      </c>
      <c r="D2059" s="1425" t="s">
        <v>549</v>
      </c>
      <c r="E2059" s="1425" t="s">
        <v>390</v>
      </c>
      <c r="F2059" s="1425" t="s">
        <v>1328</v>
      </c>
      <c r="G2059" s="1425" t="s">
        <v>114</v>
      </c>
      <c r="H2059" s="1425" t="s">
        <v>1331</v>
      </c>
      <c r="I2059" s="1425"/>
      <c r="J2059" s="1425" t="s">
        <v>2915</v>
      </c>
    </row>
    <row r="2060" spans="1:10" ht="12.75">
      <c r="A2060" s="1425" t="s">
        <v>1360</v>
      </c>
      <c r="B2060" s="1425" t="s">
        <v>767</v>
      </c>
      <c r="C2060" s="1425" t="s">
        <v>390</v>
      </c>
      <c r="D2060" s="1425" t="s">
        <v>549</v>
      </c>
      <c r="E2060" s="1425" t="s">
        <v>390</v>
      </c>
      <c r="F2060" s="1425" t="s">
        <v>1328</v>
      </c>
      <c r="G2060" s="1425" t="s">
        <v>115</v>
      </c>
      <c r="H2060" s="1425" t="s">
        <v>1329</v>
      </c>
      <c r="I2060" s="1425"/>
      <c r="J2060" s="1425" t="s">
        <v>2915</v>
      </c>
    </row>
    <row r="2061" spans="1:10" ht="12.75">
      <c r="A2061" s="1425" t="s">
        <v>1360</v>
      </c>
      <c r="B2061" s="1425" t="s">
        <v>767</v>
      </c>
      <c r="C2061" s="1425" t="s">
        <v>390</v>
      </c>
      <c r="D2061" s="1425" t="s">
        <v>549</v>
      </c>
      <c r="E2061" s="1425" t="s">
        <v>390</v>
      </c>
      <c r="F2061" s="1425" t="s">
        <v>1328</v>
      </c>
      <c r="G2061" s="1425" t="s">
        <v>115</v>
      </c>
      <c r="H2061" s="1425" t="s">
        <v>1330</v>
      </c>
      <c r="I2061" s="1425"/>
      <c r="J2061" s="1425" t="s">
        <v>2915</v>
      </c>
    </row>
    <row r="2062" spans="1:10" ht="12.75">
      <c r="A2062" s="1425" t="s">
        <v>1360</v>
      </c>
      <c r="B2062" s="1425" t="s">
        <v>767</v>
      </c>
      <c r="C2062" s="1425" t="s">
        <v>390</v>
      </c>
      <c r="D2062" s="1425" t="s">
        <v>549</v>
      </c>
      <c r="E2062" s="1425" t="s">
        <v>390</v>
      </c>
      <c r="F2062" s="1425" t="s">
        <v>1328</v>
      </c>
      <c r="G2062" s="1425" t="s">
        <v>115</v>
      </c>
      <c r="H2062" s="1425" t="s">
        <v>1331</v>
      </c>
      <c r="I2062" s="1425"/>
      <c r="J2062" s="1425" t="s">
        <v>2915</v>
      </c>
    </row>
    <row r="2063" spans="1:10" ht="12.75">
      <c r="A2063" s="1425" t="s">
        <v>1360</v>
      </c>
      <c r="B2063" s="1425" t="s">
        <v>767</v>
      </c>
      <c r="C2063" s="1425" t="s">
        <v>390</v>
      </c>
      <c r="D2063" s="1425" t="s">
        <v>549</v>
      </c>
      <c r="E2063" s="1425" t="s">
        <v>1452</v>
      </c>
      <c r="F2063" s="1425" t="s">
        <v>796</v>
      </c>
      <c r="G2063" s="1425" t="s">
        <v>114</v>
      </c>
      <c r="H2063" s="1425" t="s">
        <v>1263</v>
      </c>
      <c r="I2063" s="1425"/>
      <c r="J2063" s="1425" t="s">
        <v>2915</v>
      </c>
    </row>
    <row r="2064" spans="1:10" ht="12.75">
      <c r="A2064" s="1425" t="s">
        <v>1360</v>
      </c>
      <c r="B2064" s="1425" t="s">
        <v>767</v>
      </c>
      <c r="C2064" s="1425" t="s">
        <v>390</v>
      </c>
      <c r="D2064" s="1425" t="s">
        <v>549</v>
      </c>
      <c r="E2064" s="1425" t="s">
        <v>1452</v>
      </c>
      <c r="F2064" s="1425" t="s">
        <v>796</v>
      </c>
      <c r="G2064" s="1425" t="s">
        <v>114</v>
      </c>
      <c r="H2064" s="1425" t="s">
        <v>1264</v>
      </c>
      <c r="I2064" s="1425"/>
      <c r="J2064" s="1425" t="s">
        <v>2915</v>
      </c>
    </row>
    <row r="2065" spans="1:10" ht="12.75">
      <c r="A2065" s="1425" t="s">
        <v>1360</v>
      </c>
      <c r="B2065" s="1425" t="s">
        <v>767</v>
      </c>
      <c r="C2065" s="1425" t="s">
        <v>390</v>
      </c>
      <c r="D2065" s="1425" t="s">
        <v>549</v>
      </c>
      <c r="E2065" s="1425" t="s">
        <v>1452</v>
      </c>
      <c r="F2065" s="1425" t="s">
        <v>796</v>
      </c>
      <c r="G2065" s="1425" t="s">
        <v>114</v>
      </c>
      <c r="H2065" s="1425" t="s">
        <v>1265</v>
      </c>
      <c r="I2065" s="1425"/>
      <c r="J2065" s="1425" t="s">
        <v>2915</v>
      </c>
    </row>
    <row r="2066" spans="1:10" ht="12.75">
      <c r="A2066" s="1425" t="s">
        <v>1360</v>
      </c>
      <c r="B2066" s="1425" t="s">
        <v>767</v>
      </c>
      <c r="C2066" s="1425" t="s">
        <v>390</v>
      </c>
      <c r="D2066" s="1425" t="s">
        <v>549</v>
      </c>
      <c r="E2066" s="1425" t="s">
        <v>1452</v>
      </c>
      <c r="F2066" s="1425" t="s">
        <v>796</v>
      </c>
      <c r="G2066" s="1425" t="s">
        <v>114</v>
      </c>
      <c r="H2066" s="1425" t="s">
        <v>1266</v>
      </c>
      <c r="I2066" s="1425"/>
      <c r="J2066" s="1425" t="s">
        <v>2915</v>
      </c>
    </row>
    <row r="2067" spans="1:10" ht="12.75">
      <c r="A2067" s="1425" t="s">
        <v>1360</v>
      </c>
      <c r="B2067" s="1425" t="s">
        <v>767</v>
      </c>
      <c r="C2067" s="1425" t="s">
        <v>390</v>
      </c>
      <c r="D2067" s="1425" t="s">
        <v>549</v>
      </c>
      <c r="E2067" s="1425" t="s">
        <v>1452</v>
      </c>
      <c r="F2067" s="1425" t="s">
        <v>796</v>
      </c>
      <c r="G2067" s="1425" t="s">
        <v>114</v>
      </c>
      <c r="H2067" s="1425" t="s">
        <v>1267</v>
      </c>
      <c r="I2067" s="1425"/>
      <c r="J2067" s="1425" t="s">
        <v>2915</v>
      </c>
    </row>
    <row r="2068" spans="1:10" ht="12.75">
      <c r="A2068" s="1425" t="s">
        <v>1360</v>
      </c>
      <c r="B2068" s="1425" t="s">
        <v>767</v>
      </c>
      <c r="C2068" s="1425" t="s">
        <v>390</v>
      </c>
      <c r="D2068" s="1425" t="s">
        <v>549</v>
      </c>
      <c r="E2068" s="1425" t="s">
        <v>1452</v>
      </c>
      <c r="F2068" s="1425" t="s">
        <v>796</v>
      </c>
      <c r="G2068" s="1425" t="s">
        <v>115</v>
      </c>
      <c r="H2068" s="1425" t="s">
        <v>1263</v>
      </c>
      <c r="I2068" s="1425"/>
      <c r="J2068" s="1425" t="s">
        <v>2915</v>
      </c>
    </row>
    <row r="2069" spans="1:10" ht="12.75">
      <c r="A2069" s="1425" t="s">
        <v>1360</v>
      </c>
      <c r="B2069" s="1425" t="s">
        <v>767</v>
      </c>
      <c r="C2069" s="1425" t="s">
        <v>390</v>
      </c>
      <c r="D2069" s="1425" t="s">
        <v>549</v>
      </c>
      <c r="E2069" s="1425" t="s">
        <v>1452</v>
      </c>
      <c r="F2069" s="1425" t="s">
        <v>796</v>
      </c>
      <c r="G2069" s="1425" t="s">
        <v>115</v>
      </c>
      <c r="H2069" s="1425" t="s">
        <v>1264</v>
      </c>
      <c r="I2069" s="1425"/>
      <c r="J2069" s="1425" t="s">
        <v>2915</v>
      </c>
    </row>
    <row r="2070" spans="1:10" ht="12.75">
      <c r="A2070" s="1425" t="s">
        <v>1360</v>
      </c>
      <c r="B2070" s="1425" t="s">
        <v>767</v>
      </c>
      <c r="C2070" s="1425" t="s">
        <v>390</v>
      </c>
      <c r="D2070" s="1425" t="s">
        <v>549</v>
      </c>
      <c r="E2070" s="1425" t="s">
        <v>1452</v>
      </c>
      <c r="F2070" s="1425" t="s">
        <v>796</v>
      </c>
      <c r="G2070" s="1425" t="s">
        <v>115</v>
      </c>
      <c r="H2070" s="1425" t="s">
        <v>1265</v>
      </c>
      <c r="I2070" s="1425"/>
      <c r="J2070" s="1425" t="s">
        <v>2915</v>
      </c>
    </row>
    <row r="2071" spans="1:10" ht="12.75">
      <c r="A2071" s="1425" t="s">
        <v>1360</v>
      </c>
      <c r="B2071" s="1425" t="s">
        <v>767</v>
      </c>
      <c r="C2071" s="1425" t="s">
        <v>390</v>
      </c>
      <c r="D2071" s="1425" t="s">
        <v>549</v>
      </c>
      <c r="E2071" s="1425" t="s">
        <v>1452</v>
      </c>
      <c r="F2071" s="1425" t="s">
        <v>796</v>
      </c>
      <c r="G2071" s="1425" t="s">
        <v>115</v>
      </c>
      <c r="H2071" s="1425" t="s">
        <v>1266</v>
      </c>
      <c r="I2071" s="1425"/>
      <c r="J2071" s="1425" t="s">
        <v>2915</v>
      </c>
    </row>
    <row r="2072" spans="1:10" ht="12.75">
      <c r="A2072" s="1425" t="s">
        <v>1360</v>
      </c>
      <c r="B2072" s="1425" t="s">
        <v>767</v>
      </c>
      <c r="C2072" s="1425" t="s">
        <v>390</v>
      </c>
      <c r="D2072" s="1425" t="s">
        <v>549</v>
      </c>
      <c r="E2072" s="1425" t="s">
        <v>1452</v>
      </c>
      <c r="F2072" s="1425" t="s">
        <v>796</v>
      </c>
      <c r="G2072" s="1425" t="s">
        <v>115</v>
      </c>
      <c r="H2072" s="1425" t="s">
        <v>1267</v>
      </c>
      <c r="I2072" s="1425"/>
      <c r="J2072" s="1425" t="s">
        <v>2915</v>
      </c>
    </row>
    <row r="2073" spans="1:10" ht="12.75">
      <c r="A2073" s="1425" t="s">
        <v>1360</v>
      </c>
      <c r="B2073" s="1425" t="s">
        <v>767</v>
      </c>
      <c r="C2073" s="1425" t="s">
        <v>390</v>
      </c>
      <c r="D2073" s="1425" t="s">
        <v>549</v>
      </c>
      <c r="E2073" s="1425" t="s">
        <v>1452</v>
      </c>
      <c r="F2073" s="1425" t="s">
        <v>1328</v>
      </c>
      <c r="G2073" s="1425" t="s">
        <v>114</v>
      </c>
      <c r="H2073" s="1425" t="s">
        <v>1329</v>
      </c>
      <c r="I2073" s="1425"/>
      <c r="J2073" s="1425" t="s">
        <v>2915</v>
      </c>
    </row>
    <row r="2074" spans="1:10" ht="12.75">
      <c r="A2074" s="1425" t="s">
        <v>1360</v>
      </c>
      <c r="B2074" s="1425" t="s">
        <v>767</v>
      </c>
      <c r="C2074" s="1425" t="s">
        <v>390</v>
      </c>
      <c r="D2074" s="1425" t="s">
        <v>549</v>
      </c>
      <c r="E2074" s="1425" t="s">
        <v>1452</v>
      </c>
      <c r="F2074" s="1425" t="s">
        <v>1328</v>
      </c>
      <c r="G2074" s="1425" t="s">
        <v>114</v>
      </c>
      <c r="H2074" s="1425" t="s">
        <v>1330</v>
      </c>
      <c r="I2074" s="1425"/>
      <c r="J2074" s="1425" t="s">
        <v>2915</v>
      </c>
    </row>
    <row r="2075" spans="1:10" ht="12.75">
      <c r="A2075" s="1425" t="s">
        <v>1360</v>
      </c>
      <c r="B2075" s="1425" t="s">
        <v>767</v>
      </c>
      <c r="C2075" s="1425" t="s">
        <v>390</v>
      </c>
      <c r="D2075" s="1425" t="s">
        <v>549</v>
      </c>
      <c r="E2075" s="1425" t="s">
        <v>1452</v>
      </c>
      <c r="F2075" s="1425" t="s">
        <v>1328</v>
      </c>
      <c r="G2075" s="1425" t="s">
        <v>114</v>
      </c>
      <c r="H2075" s="1425" t="s">
        <v>1331</v>
      </c>
      <c r="I2075" s="1425"/>
      <c r="J2075" s="1425" t="s">
        <v>2915</v>
      </c>
    </row>
    <row r="2076" spans="1:10" ht="12.75">
      <c r="A2076" s="1425" t="s">
        <v>1360</v>
      </c>
      <c r="B2076" s="1425" t="s">
        <v>767</v>
      </c>
      <c r="C2076" s="1425" t="s">
        <v>390</v>
      </c>
      <c r="D2076" s="1425" t="s">
        <v>549</v>
      </c>
      <c r="E2076" s="1425" t="s">
        <v>1452</v>
      </c>
      <c r="F2076" s="1425" t="s">
        <v>1328</v>
      </c>
      <c r="G2076" s="1425" t="s">
        <v>115</v>
      </c>
      <c r="H2076" s="1425" t="s">
        <v>1329</v>
      </c>
      <c r="I2076" s="1425"/>
      <c r="J2076" s="1425" t="s">
        <v>2915</v>
      </c>
    </row>
    <row r="2077" spans="1:10" ht="12.75">
      <c r="A2077" s="1425" t="s">
        <v>1360</v>
      </c>
      <c r="B2077" s="1425" t="s">
        <v>767</v>
      </c>
      <c r="C2077" s="1425" t="s">
        <v>390</v>
      </c>
      <c r="D2077" s="1425" t="s">
        <v>549</v>
      </c>
      <c r="E2077" s="1425" t="s">
        <v>1452</v>
      </c>
      <c r="F2077" s="1425" t="s">
        <v>1328</v>
      </c>
      <c r="G2077" s="1425" t="s">
        <v>115</v>
      </c>
      <c r="H2077" s="1425" t="s">
        <v>1330</v>
      </c>
      <c r="I2077" s="1425"/>
      <c r="J2077" s="1425" t="s">
        <v>2915</v>
      </c>
    </row>
    <row r="2078" spans="1:10" ht="12.75">
      <c r="A2078" s="1425" t="s">
        <v>1360</v>
      </c>
      <c r="B2078" s="1425" t="s">
        <v>767</v>
      </c>
      <c r="C2078" s="1425" t="s">
        <v>390</v>
      </c>
      <c r="D2078" s="1425" t="s">
        <v>549</v>
      </c>
      <c r="E2078" s="1425" t="s">
        <v>1452</v>
      </c>
      <c r="F2078" s="1425" t="s">
        <v>1328</v>
      </c>
      <c r="G2078" s="1425" t="s">
        <v>115</v>
      </c>
      <c r="H2078" s="1425" t="s">
        <v>1331</v>
      </c>
      <c r="I2078" s="1425"/>
      <c r="J2078" s="1425" t="s">
        <v>2915</v>
      </c>
    </row>
    <row r="2079" spans="1:10" ht="12.75">
      <c r="A2079" s="1425" t="s">
        <v>1360</v>
      </c>
      <c r="B2079" s="1425" t="s">
        <v>765</v>
      </c>
      <c r="C2079" s="1425" t="s">
        <v>390</v>
      </c>
      <c r="D2079" s="1425" t="s">
        <v>549</v>
      </c>
      <c r="E2079" s="1425" t="s">
        <v>1419</v>
      </c>
      <c r="F2079" s="1425" t="s">
        <v>796</v>
      </c>
      <c r="G2079" s="1425" t="s">
        <v>116</v>
      </c>
      <c r="H2079" s="1425" t="s">
        <v>1263</v>
      </c>
      <c r="I2079" s="1425"/>
      <c r="J2079" s="1425" t="s">
        <v>2915</v>
      </c>
    </row>
    <row r="2080" spans="1:10" ht="12.75">
      <c r="A2080" s="1425" t="s">
        <v>1360</v>
      </c>
      <c r="B2080" s="1425" t="s">
        <v>765</v>
      </c>
      <c r="C2080" s="1425" t="s">
        <v>390</v>
      </c>
      <c r="D2080" s="1425" t="s">
        <v>549</v>
      </c>
      <c r="E2080" s="1425" t="s">
        <v>1419</v>
      </c>
      <c r="F2080" s="1425" t="s">
        <v>796</v>
      </c>
      <c r="G2080" s="1425" t="s">
        <v>116</v>
      </c>
      <c r="H2080" s="1425" t="s">
        <v>1264</v>
      </c>
      <c r="I2080" s="1425"/>
      <c r="J2080" s="1425" t="s">
        <v>2915</v>
      </c>
    </row>
    <row r="2081" spans="1:10" ht="12.75">
      <c r="A2081" s="1425" t="s">
        <v>1360</v>
      </c>
      <c r="B2081" s="1425" t="s">
        <v>765</v>
      </c>
      <c r="C2081" s="1425" t="s">
        <v>390</v>
      </c>
      <c r="D2081" s="1425" t="s">
        <v>549</v>
      </c>
      <c r="E2081" s="1425" t="s">
        <v>1419</v>
      </c>
      <c r="F2081" s="1425" t="s">
        <v>796</v>
      </c>
      <c r="G2081" s="1425" t="s">
        <v>116</v>
      </c>
      <c r="H2081" s="1425" t="s">
        <v>1265</v>
      </c>
      <c r="I2081" s="1425"/>
      <c r="J2081" s="1425" t="s">
        <v>2915</v>
      </c>
    </row>
    <row r="2082" spans="1:10" ht="12.75">
      <c r="A2082" s="1425" t="s">
        <v>1360</v>
      </c>
      <c r="B2082" s="1425" t="s">
        <v>765</v>
      </c>
      <c r="C2082" s="1425" t="s">
        <v>390</v>
      </c>
      <c r="D2082" s="1425" t="s">
        <v>549</v>
      </c>
      <c r="E2082" s="1425" t="s">
        <v>1419</v>
      </c>
      <c r="F2082" s="1425" t="s">
        <v>796</v>
      </c>
      <c r="G2082" s="1425" t="s">
        <v>116</v>
      </c>
      <c r="H2082" s="1425" t="s">
        <v>1266</v>
      </c>
      <c r="I2082" s="1425"/>
      <c r="J2082" s="1425" t="s">
        <v>2915</v>
      </c>
    </row>
    <row r="2083" spans="1:10" ht="12.75">
      <c r="A2083" s="1425" t="s">
        <v>1360</v>
      </c>
      <c r="B2083" s="1425" t="s">
        <v>765</v>
      </c>
      <c r="C2083" s="1425" t="s">
        <v>390</v>
      </c>
      <c r="D2083" s="1425" t="s">
        <v>549</v>
      </c>
      <c r="E2083" s="1425" t="s">
        <v>1419</v>
      </c>
      <c r="F2083" s="1425" t="s">
        <v>796</v>
      </c>
      <c r="G2083" s="1425" t="s">
        <v>116</v>
      </c>
      <c r="H2083" s="1425" t="s">
        <v>1267</v>
      </c>
      <c r="I2083" s="1425"/>
      <c r="J2083" s="1425" t="s">
        <v>2915</v>
      </c>
    </row>
    <row r="2084" spans="1:10" ht="12.75">
      <c r="A2084" s="1425" t="s">
        <v>1360</v>
      </c>
      <c r="B2084" s="1425" t="s">
        <v>765</v>
      </c>
      <c r="C2084" s="1425" t="s">
        <v>390</v>
      </c>
      <c r="D2084" s="1425" t="s">
        <v>549</v>
      </c>
      <c r="E2084" s="1425" t="s">
        <v>1419</v>
      </c>
      <c r="F2084" s="1425" t="s">
        <v>1328</v>
      </c>
      <c r="G2084" s="1425" t="s">
        <v>116</v>
      </c>
      <c r="H2084" s="1425" t="s">
        <v>1329</v>
      </c>
      <c r="I2084" s="1425"/>
      <c r="J2084" s="1425" t="s">
        <v>2915</v>
      </c>
    </row>
    <row r="2085" spans="1:10" ht="12.75">
      <c r="A2085" s="1425" t="s">
        <v>1360</v>
      </c>
      <c r="B2085" s="1425" t="s">
        <v>765</v>
      </c>
      <c r="C2085" s="1425" t="s">
        <v>390</v>
      </c>
      <c r="D2085" s="1425" t="s">
        <v>549</v>
      </c>
      <c r="E2085" s="1425" t="s">
        <v>1419</v>
      </c>
      <c r="F2085" s="1425" t="s">
        <v>1328</v>
      </c>
      <c r="G2085" s="1425" t="s">
        <v>116</v>
      </c>
      <c r="H2085" s="1425" t="s">
        <v>1330</v>
      </c>
      <c r="I2085" s="1425"/>
      <c r="J2085" s="1425" t="s">
        <v>2915</v>
      </c>
    </row>
    <row r="2086" spans="1:10" ht="12.75">
      <c r="A2086" s="1425" t="s">
        <v>1360</v>
      </c>
      <c r="B2086" s="1425" t="s">
        <v>765</v>
      </c>
      <c r="C2086" s="1425" t="s">
        <v>390</v>
      </c>
      <c r="D2086" s="1425" t="s">
        <v>549</v>
      </c>
      <c r="E2086" s="1425" t="s">
        <v>1419</v>
      </c>
      <c r="F2086" s="1425" t="s">
        <v>1328</v>
      </c>
      <c r="G2086" s="1425" t="s">
        <v>116</v>
      </c>
      <c r="H2086" s="1425" t="s">
        <v>1331</v>
      </c>
      <c r="I2086" s="1425"/>
      <c r="J2086" s="1425" t="s">
        <v>2915</v>
      </c>
    </row>
    <row r="2087" spans="1:10" ht="12.75">
      <c r="A2087" s="1425" t="s">
        <v>1360</v>
      </c>
      <c r="B2087" s="1425" t="s">
        <v>765</v>
      </c>
      <c r="C2087" s="1425" t="s">
        <v>390</v>
      </c>
      <c r="D2087" s="1425" t="s">
        <v>549</v>
      </c>
      <c r="E2087" s="1425" t="s">
        <v>2937</v>
      </c>
      <c r="F2087" s="1425" t="s">
        <v>796</v>
      </c>
      <c r="G2087" s="1425" t="s">
        <v>115</v>
      </c>
      <c r="H2087" s="1425" t="s">
        <v>1263</v>
      </c>
      <c r="I2087" s="1425"/>
      <c r="J2087" s="1425" t="s">
        <v>2915</v>
      </c>
    </row>
    <row r="2088" spans="1:10" ht="12.75">
      <c r="A2088" s="1425" t="s">
        <v>1360</v>
      </c>
      <c r="B2088" s="1425" t="s">
        <v>765</v>
      </c>
      <c r="C2088" s="1425" t="s">
        <v>390</v>
      </c>
      <c r="D2088" s="1425" t="s">
        <v>549</v>
      </c>
      <c r="E2088" s="1425" t="s">
        <v>2937</v>
      </c>
      <c r="F2088" s="1425" t="s">
        <v>796</v>
      </c>
      <c r="G2088" s="1425" t="s">
        <v>115</v>
      </c>
      <c r="H2088" s="1425" t="s">
        <v>1264</v>
      </c>
      <c r="I2088" s="1425"/>
      <c r="J2088" s="1425" t="s">
        <v>2915</v>
      </c>
    </row>
    <row r="2089" spans="1:10" ht="12.75">
      <c r="A2089" s="1425" t="s">
        <v>1360</v>
      </c>
      <c r="B2089" s="1425" t="s">
        <v>765</v>
      </c>
      <c r="C2089" s="1425" t="s">
        <v>390</v>
      </c>
      <c r="D2089" s="1425" t="s">
        <v>549</v>
      </c>
      <c r="E2089" s="1425" t="s">
        <v>2937</v>
      </c>
      <c r="F2089" s="1425" t="s">
        <v>796</v>
      </c>
      <c r="G2089" s="1425" t="s">
        <v>115</v>
      </c>
      <c r="H2089" s="1425" t="s">
        <v>1265</v>
      </c>
      <c r="I2089" s="1425"/>
      <c r="J2089" s="1425" t="s">
        <v>2915</v>
      </c>
    </row>
    <row r="2090" spans="1:10" ht="12.75">
      <c r="A2090" s="1425" t="s">
        <v>1360</v>
      </c>
      <c r="B2090" s="1425" t="s">
        <v>765</v>
      </c>
      <c r="C2090" s="1425" t="s">
        <v>390</v>
      </c>
      <c r="D2090" s="1425" t="s">
        <v>549</v>
      </c>
      <c r="E2090" s="1425" t="s">
        <v>2937</v>
      </c>
      <c r="F2090" s="1425" t="s">
        <v>796</v>
      </c>
      <c r="G2090" s="1425" t="s">
        <v>115</v>
      </c>
      <c r="H2090" s="1425" t="s">
        <v>1266</v>
      </c>
      <c r="I2090" s="1425"/>
      <c r="J2090" s="1425" t="s">
        <v>2915</v>
      </c>
    </row>
    <row r="2091" spans="1:10" ht="12.75">
      <c r="A2091" s="1425" t="s">
        <v>1360</v>
      </c>
      <c r="B2091" s="1425" t="s">
        <v>765</v>
      </c>
      <c r="C2091" s="1425" t="s">
        <v>390</v>
      </c>
      <c r="D2091" s="1425" t="s">
        <v>549</v>
      </c>
      <c r="E2091" s="1425" t="s">
        <v>2937</v>
      </c>
      <c r="F2091" s="1425" t="s">
        <v>796</v>
      </c>
      <c r="G2091" s="1425" t="s">
        <v>115</v>
      </c>
      <c r="H2091" s="1425" t="s">
        <v>1267</v>
      </c>
      <c r="I2091" s="1425"/>
      <c r="J2091" s="1425" t="s">
        <v>2915</v>
      </c>
    </row>
    <row r="2092" spans="1:10" ht="12.75">
      <c r="A2092" s="1425" t="s">
        <v>1360</v>
      </c>
      <c r="B2092" s="1425" t="s">
        <v>765</v>
      </c>
      <c r="C2092" s="1425" t="s">
        <v>390</v>
      </c>
      <c r="D2092" s="1425" t="s">
        <v>549</v>
      </c>
      <c r="E2092" s="1425" t="s">
        <v>2937</v>
      </c>
      <c r="F2092" s="1425" t="s">
        <v>796</v>
      </c>
      <c r="G2092" s="1425" t="s">
        <v>1238</v>
      </c>
      <c r="H2092" s="1425" t="s">
        <v>1263</v>
      </c>
      <c r="I2092" s="1425"/>
      <c r="J2092" s="1425" t="s">
        <v>2915</v>
      </c>
    </row>
    <row r="2093" spans="1:10" ht="12.75">
      <c r="A2093" s="1425" t="s">
        <v>1360</v>
      </c>
      <c r="B2093" s="1425" t="s">
        <v>765</v>
      </c>
      <c r="C2093" s="1425" t="s">
        <v>390</v>
      </c>
      <c r="D2093" s="1425" t="s">
        <v>549</v>
      </c>
      <c r="E2093" s="1425" t="s">
        <v>2937</v>
      </c>
      <c r="F2093" s="1425" t="s">
        <v>796</v>
      </c>
      <c r="G2093" s="1425" t="s">
        <v>1238</v>
      </c>
      <c r="H2093" s="1425" t="s">
        <v>1264</v>
      </c>
      <c r="I2093" s="1425"/>
      <c r="J2093" s="1425" t="s">
        <v>2915</v>
      </c>
    </row>
    <row r="2094" spans="1:10" ht="12.75">
      <c r="A2094" s="1425" t="s">
        <v>1360</v>
      </c>
      <c r="B2094" s="1425" t="s">
        <v>765</v>
      </c>
      <c r="C2094" s="1425" t="s">
        <v>390</v>
      </c>
      <c r="D2094" s="1425" t="s">
        <v>549</v>
      </c>
      <c r="E2094" s="1425" t="s">
        <v>2937</v>
      </c>
      <c r="F2094" s="1425" t="s">
        <v>796</v>
      </c>
      <c r="G2094" s="1425" t="s">
        <v>1238</v>
      </c>
      <c r="H2094" s="1425" t="s">
        <v>1265</v>
      </c>
      <c r="I2094" s="1425"/>
      <c r="J2094" s="1425" t="s">
        <v>2915</v>
      </c>
    </row>
    <row r="2095" spans="1:10" ht="12.75">
      <c r="A2095" s="1425" t="s">
        <v>1360</v>
      </c>
      <c r="B2095" s="1425" t="s">
        <v>765</v>
      </c>
      <c r="C2095" s="1425" t="s">
        <v>390</v>
      </c>
      <c r="D2095" s="1425" t="s">
        <v>549</v>
      </c>
      <c r="E2095" s="1425" t="s">
        <v>2937</v>
      </c>
      <c r="F2095" s="1425" t="s">
        <v>796</v>
      </c>
      <c r="G2095" s="1425" t="s">
        <v>1238</v>
      </c>
      <c r="H2095" s="1425" t="s">
        <v>1266</v>
      </c>
      <c r="I2095" s="1425"/>
      <c r="J2095" s="1425" t="s">
        <v>2915</v>
      </c>
    </row>
    <row r="2096" spans="1:10" ht="12.75">
      <c r="A2096" s="1425" t="s">
        <v>1360</v>
      </c>
      <c r="B2096" s="1425" t="s">
        <v>765</v>
      </c>
      <c r="C2096" s="1425" t="s">
        <v>390</v>
      </c>
      <c r="D2096" s="1425" t="s">
        <v>549</v>
      </c>
      <c r="E2096" s="1425" t="s">
        <v>2937</v>
      </c>
      <c r="F2096" s="1425" t="s">
        <v>796</v>
      </c>
      <c r="G2096" s="1425" t="s">
        <v>1238</v>
      </c>
      <c r="H2096" s="1425" t="s">
        <v>1267</v>
      </c>
      <c r="I2096" s="1425"/>
      <c r="J2096" s="1425" t="s">
        <v>2915</v>
      </c>
    </row>
    <row r="2097" spans="1:10" ht="12.75">
      <c r="A2097" s="1425" t="s">
        <v>1360</v>
      </c>
      <c r="B2097" s="1425" t="s">
        <v>765</v>
      </c>
      <c r="C2097" s="1425" t="s">
        <v>390</v>
      </c>
      <c r="D2097" s="1425" t="s">
        <v>549</v>
      </c>
      <c r="E2097" s="1425" t="s">
        <v>2937</v>
      </c>
      <c r="F2097" s="1425" t="s">
        <v>796</v>
      </c>
      <c r="G2097" s="1425" t="s">
        <v>116</v>
      </c>
      <c r="H2097" s="1425" t="s">
        <v>1263</v>
      </c>
      <c r="I2097" s="1425"/>
      <c r="J2097" s="1425" t="s">
        <v>2915</v>
      </c>
    </row>
    <row r="2098" spans="1:10" ht="12.75">
      <c r="A2098" s="1425" t="s">
        <v>1360</v>
      </c>
      <c r="B2098" s="1425" t="s">
        <v>765</v>
      </c>
      <c r="C2098" s="1425" t="s">
        <v>390</v>
      </c>
      <c r="D2098" s="1425" t="s">
        <v>549</v>
      </c>
      <c r="E2098" s="1425" t="s">
        <v>2937</v>
      </c>
      <c r="F2098" s="1425" t="s">
        <v>796</v>
      </c>
      <c r="G2098" s="1425" t="s">
        <v>116</v>
      </c>
      <c r="H2098" s="1425" t="s">
        <v>1264</v>
      </c>
      <c r="I2098" s="1425"/>
      <c r="J2098" s="1425" t="s">
        <v>2915</v>
      </c>
    </row>
    <row r="2099" spans="1:10" ht="12.75">
      <c r="A2099" s="1425" t="s">
        <v>1360</v>
      </c>
      <c r="B2099" s="1425" t="s">
        <v>765</v>
      </c>
      <c r="C2099" s="1425" t="s">
        <v>390</v>
      </c>
      <c r="D2099" s="1425" t="s">
        <v>549</v>
      </c>
      <c r="E2099" s="1425" t="s">
        <v>2937</v>
      </c>
      <c r="F2099" s="1425" t="s">
        <v>796</v>
      </c>
      <c r="G2099" s="1425" t="s">
        <v>116</v>
      </c>
      <c r="H2099" s="1425" t="s">
        <v>1265</v>
      </c>
      <c r="I2099" s="1425"/>
      <c r="J2099" s="1425" t="s">
        <v>2915</v>
      </c>
    </row>
    <row r="2100" spans="1:10" ht="12.75">
      <c r="A2100" s="1425" t="s">
        <v>1360</v>
      </c>
      <c r="B2100" s="1425" t="s">
        <v>765</v>
      </c>
      <c r="C2100" s="1425" t="s">
        <v>390</v>
      </c>
      <c r="D2100" s="1425" t="s">
        <v>549</v>
      </c>
      <c r="E2100" s="1425" t="s">
        <v>2937</v>
      </c>
      <c r="F2100" s="1425" t="s">
        <v>796</v>
      </c>
      <c r="G2100" s="1425" t="s">
        <v>116</v>
      </c>
      <c r="H2100" s="1425" t="s">
        <v>1266</v>
      </c>
      <c r="I2100" s="1425"/>
      <c r="J2100" s="1425" t="s">
        <v>2915</v>
      </c>
    </row>
    <row r="2101" spans="1:10" ht="12.75">
      <c r="A2101" s="1425" t="s">
        <v>1360</v>
      </c>
      <c r="B2101" s="1425" t="s">
        <v>765</v>
      </c>
      <c r="C2101" s="1425" t="s">
        <v>390</v>
      </c>
      <c r="D2101" s="1425" t="s">
        <v>549</v>
      </c>
      <c r="E2101" s="1425" t="s">
        <v>2937</v>
      </c>
      <c r="F2101" s="1425" t="s">
        <v>796</v>
      </c>
      <c r="G2101" s="1425" t="s">
        <v>116</v>
      </c>
      <c r="H2101" s="1425" t="s">
        <v>1267</v>
      </c>
      <c r="I2101" s="1425"/>
      <c r="J2101" s="1425" t="s">
        <v>2915</v>
      </c>
    </row>
    <row r="2102" spans="1:10" ht="12.75">
      <c r="A2102" s="1425" t="s">
        <v>1360</v>
      </c>
      <c r="B2102" s="1425" t="s">
        <v>765</v>
      </c>
      <c r="C2102" s="1425" t="s">
        <v>390</v>
      </c>
      <c r="D2102" s="1425" t="s">
        <v>549</v>
      </c>
      <c r="E2102" s="1425" t="s">
        <v>2937</v>
      </c>
      <c r="F2102" s="1425" t="s">
        <v>1328</v>
      </c>
      <c r="G2102" s="1425" t="s">
        <v>115</v>
      </c>
      <c r="H2102" s="1425" t="s">
        <v>1329</v>
      </c>
      <c r="I2102" s="1425"/>
      <c r="J2102" s="1425" t="s">
        <v>2915</v>
      </c>
    </row>
    <row r="2103" spans="1:10" ht="12.75">
      <c r="A2103" s="1425" t="s">
        <v>1360</v>
      </c>
      <c r="B2103" s="1425" t="s">
        <v>765</v>
      </c>
      <c r="C2103" s="1425" t="s">
        <v>390</v>
      </c>
      <c r="D2103" s="1425" t="s">
        <v>549</v>
      </c>
      <c r="E2103" s="1425" t="s">
        <v>2937</v>
      </c>
      <c r="F2103" s="1425" t="s">
        <v>1328</v>
      </c>
      <c r="G2103" s="1425" t="s">
        <v>115</v>
      </c>
      <c r="H2103" s="1425" t="s">
        <v>1330</v>
      </c>
      <c r="I2103" s="1425"/>
      <c r="J2103" s="1425" t="s">
        <v>2915</v>
      </c>
    </row>
    <row r="2104" spans="1:10" ht="12.75">
      <c r="A2104" s="1425" t="s">
        <v>1360</v>
      </c>
      <c r="B2104" s="1425" t="s">
        <v>765</v>
      </c>
      <c r="C2104" s="1425" t="s">
        <v>390</v>
      </c>
      <c r="D2104" s="1425" t="s">
        <v>549</v>
      </c>
      <c r="E2104" s="1425" t="s">
        <v>2937</v>
      </c>
      <c r="F2104" s="1425" t="s">
        <v>1328</v>
      </c>
      <c r="G2104" s="1425" t="s">
        <v>115</v>
      </c>
      <c r="H2104" s="1425" t="s">
        <v>1331</v>
      </c>
      <c r="I2104" s="1425"/>
      <c r="J2104" s="1425" t="s">
        <v>2915</v>
      </c>
    </row>
    <row r="2105" spans="1:10" ht="12.75">
      <c r="A2105" s="1425" t="s">
        <v>1360</v>
      </c>
      <c r="B2105" s="1425" t="s">
        <v>765</v>
      </c>
      <c r="C2105" s="1425" t="s">
        <v>390</v>
      </c>
      <c r="D2105" s="1425" t="s">
        <v>549</v>
      </c>
      <c r="E2105" s="1425" t="s">
        <v>2937</v>
      </c>
      <c r="F2105" s="1425" t="s">
        <v>1328</v>
      </c>
      <c r="G2105" s="1425" t="s">
        <v>1238</v>
      </c>
      <c r="H2105" s="1425" t="s">
        <v>1329</v>
      </c>
      <c r="I2105" s="1425"/>
      <c r="J2105" s="1425" t="s">
        <v>2915</v>
      </c>
    </row>
    <row r="2106" spans="1:10" ht="12.75">
      <c r="A2106" s="1425" t="s">
        <v>1360</v>
      </c>
      <c r="B2106" s="1425" t="s">
        <v>765</v>
      </c>
      <c r="C2106" s="1425" t="s">
        <v>390</v>
      </c>
      <c r="D2106" s="1425" t="s">
        <v>549</v>
      </c>
      <c r="E2106" s="1425" t="s">
        <v>2937</v>
      </c>
      <c r="F2106" s="1425" t="s">
        <v>1328</v>
      </c>
      <c r="G2106" s="1425" t="s">
        <v>1238</v>
      </c>
      <c r="H2106" s="1425" t="s">
        <v>1330</v>
      </c>
      <c r="I2106" s="1425"/>
      <c r="J2106" s="1425" t="s">
        <v>2915</v>
      </c>
    </row>
    <row r="2107" spans="1:10" ht="12.75">
      <c r="A2107" s="1425" t="s">
        <v>1360</v>
      </c>
      <c r="B2107" s="1425" t="s">
        <v>765</v>
      </c>
      <c r="C2107" s="1425" t="s">
        <v>390</v>
      </c>
      <c r="D2107" s="1425" t="s">
        <v>549</v>
      </c>
      <c r="E2107" s="1425" t="s">
        <v>2937</v>
      </c>
      <c r="F2107" s="1425" t="s">
        <v>1328</v>
      </c>
      <c r="G2107" s="1425" t="s">
        <v>1238</v>
      </c>
      <c r="H2107" s="1425" t="s">
        <v>1331</v>
      </c>
      <c r="I2107" s="1425"/>
      <c r="J2107" s="1425" t="s">
        <v>2915</v>
      </c>
    </row>
    <row r="2108" spans="1:10" ht="12.75">
      <c r="A2108" s="1425" t="s">
        <v>1360</v>
      </c>
      <c r="B2108" s="1425" t="s">
        <v>765</v>
      </c>
      <c r="C2108" s="1425" t="s">
        <v>390</v>
      </c>
      <c r="D2108" s="1425" t="s">
        <v>549</v>
      </c>
      <c r="E2108" s="1425" t="s">
        <v>2937</v>
      </c>
      <c r="F2108" s="1425" t="s">
        <v>1328</v>
      </c>
      <c r="G2108" s="1425" t="s">
        <v>116</v>
      </c>
      <c r="H2108" s="1425" t="s">
        <v>1329</v>
      </c>
      <c r="I2108" s="1425"/>
      <c r="J2108" s="1425" t="s">
        <v>2915</v>
      </c>
    </row>
    <row r="2109" spans="1:10" ht="12.75">
      <c r="A2109" s="1425" t="s">
        <v>1360</v>
      </c>
      <c r="B2109" s="1425" t="s">
        <v>765</v>
      </c>
      <c r="C2109" s="1425" t="s">
        <v>390</v>
      </c>
      <c r="D2109" s="1425" t="s">
        <v>549</v>
      </c>
      <c r="E2109" s="1425" t="s">
        <v>2937</v>
      </c>
      <c r="F2109" s="1425" t="s">
        <v>1328</v>
      </c>
      <c r="G2109" s="1425" t="s">
        <v>116</v>
      </c>
      <c r="H2109" s="1425" t="s">
        <v>1330</v>
      </c>
      <c r="I2109" s="1425"/>
      <c r="J2109" s="1425" t="s">
        <v>2915</v>
      </c>
    </row>
    <row r="2110" spans="1:10" ht="12.75">
      <c r="A2110" s="1425" t="s">
        <v>1360</v>
      </c>
      <c r="B2110" s="1425" t="s">
        <v>765</v>
      </c>
      <c r="C2110" s="1425" t="s">
        <v>390</v>
      </c>
      <c r="D2110" s="1425" t="s">
        <v>549</v>
      </c>
      <c r="E2110" s="1425" t="s">
        <v>2937</v>
      </c>
      <c r="F2110" s="1425" t="s">
        <v>1328</v>
      </c>
      <c r="G2110" s="1425" t="s">
        <v>116</v>
      </c>
      <c r="H2110" s="1425" t="s">
        <v>1331</v>
      </c>
      <c r="I2110" s="1425"/>
      <c r="J2110" s="1425" t="s">
        <v>2915</v>
      </c>
    </row>
    <row r="2111" spans="1:10" ht="12.75">
      <c r="A2111" s="1425" t="s">
        <v>1360</v>
      </c>
      <c r="B2111" s="1425" t="s">
        <v>765</v>
      </c>
      <c r="C2111" s="1425" t="s">
        <v>390</v>
      </c>
      <c r="D2111" s="1425" t="s">
        <v>549</v>
      </c>
      <c r="E2111" s="1425" t="s">
        <v>2938</v>
      </c>
      <c r="F2111" s="1425" t="s">
        <v>796</v>
      </c>
      <c r="G2111" s="1425" t="s">
        <v>115</v>
      </c>
      <c r="H2111" s="1425" t="s">
        <v>1263</v>
      </c>
      <c r="I2111" s="1425"/>
      <c r="J2111" s="1425" t="s">
        <v>2915</v>
      </c>
    </row>
    <row r="2112" spans="1:10" ht="12.75">
      <c r="A2112" s="1425" t="s">
        <v>1360</v>
      </c>
      <c r="B2112" s="1425" t="s">
        <v>765</v>
      </c>
      <c r="C2112" s="1425" t="s">
        <v>390</v>
      </c>
      <c r="D2112" s="1425" t="s">
        <v>549</v>
      </c>
      <c r="E2112" s="1425" t="s">
        <v>2938</v>
      </c>
      <c r="F2112" s="1425" t="s">
        <v>796</v>
      </c>
      <c r="G2112" s="1425" t="s">
        <v>115</v>
      </c>
      <c r="H2112" s="1425" t="s">
        <v>1264</v>
      </c>
      <c r="I2112" s="1425"/>
      <c r="J2112" s="1425" t="s">
        <v>2915</v>
      </c>
    </row>
    <row r="2113" spans="1:10" ht="12.75">
      <c r="A2113" s="1425" t="s">
        <v>1360</v>
      </c>
      <c r="B2113" s="1425" t="s">
        <v>765</v>
      </c>
      <c r="C2113" s="1425" t="s">
        <v>390</v>
      </c>
      <c r="D2113" s="1425" t="s">
        <v>549</v>
      </c>
      <c r="E2113" s="1425" t="s">
        <v>2938</v>
      </c>
      <c r="F2113" s="1425" t="s">
        <v>796</v>
      </c>
      <c r="G2113" s="1425" t="s">
        <v>115</v>
      </c>
      <c r="H2113" s="1425" t="s">
        <v>1265</v>
      </c>
      <c r="I2113" s="1425"/>
      <c r="J2113" s="1425" t="s">
        <v>2915</v>
      </c>
    </row>
    <row r="2114" spans="1:10" ht="12.75">
      <c r="A2114" s="1425" t="s">
        <v>1360</v>
      </c>
      <c r="B2114" s="1425" t="s">
        <v>765</v>
      </c>
      <c r="C2114" s="1425" t="s">
        <v>390</v>
      </c>
      <c r="D2114" s="1425" t="s">
        <v>549</v>
      </c>
      <c r="E2114" s="1425" t="s">
        <v>2938</v>
      </c>
      <c r="F2114" s="1425" t="s">
        <v>796</v>
      </c>
      <c r="G2114" s="1425" t="s">
        <v>115</v>
      </c>
      <c r="H2114" s="1425" t="s">
        <v>1266</v>
      </c>
      <c r="I2114" s="1425"/>
      <c r="J2114" s="1425" t="s">
        <v>2915</v>
      </c>
    </row>
    <row r="2115" spans="1:10" ht="12.75">
      <c r="A2115" s="1425" t="s">
        <v>1360</v>
      </c>
      <c r="B2115" s="1425" t="s">
        <v>765</v>
      </c>
      <c r="C2115" s="1425" t="s">
        <v>390</v>
      </c>
      <c r="D2115" s="1425" t="s">
        <v>549</v>
      </c>
      <c r="E2115" s="1425" t="s">
        <v>2938</v>
      </c>
      <c r="F2115" s="1425" t="s">
        <v>796</v>
      </c>
      <c r="G2115" s="1425" t="s">
        <v>115</v>
      </c>
      <c r="H2115" s="1425" t="s">
        <v>1267</v>
      </c>
      <c r="I2115" s="1425"/>
      <c r="J2115" s="1425" t="s">
        <v>2915</v>
      </c>
    </row>
    <row r="2116" spans="1:10" ht="12.75">
      <c r="A2116" s="1425" t="s">
        <v>1360</v>
      </c>
      <c r="B2116" s="1425" t="s">
        <v>765</v>
      </c>
      <c r="C2116" s="1425" t="s">
        <v>390</v>
      </c>
      <c r="D2116" s="1425" t="s">
        <v>549</v>
      </c>
      <c r="E2116" s="1425" t="s">
        <v>2938</v>
      </c>
      <c r="F2116" s="1425" t="s">
        <v>796</v>
      </c>
      <c r="G2116" s="1425" t="s">
        <v>1238</v>
      </c>
      <c r="H2116" s="1425" t="s">
        <v>1263</v>
      </c>
      <c r="I2116" s="1425"/>
      <c r="J2116" s="1425" t="s">
        <v>2915</v>
      </c>
    </row>
    <row r="2117" spans="1:10" ht="12.75">
      <c r="A2117" s="1425" t="s">
        <v>1360</v>
      </c>
      <c r="B2117" s="1425" t="s">
        <v>765</v>
      </c>
      <c r="C2117" s="1425" t="s">
        <v>390</v>
      </c>
      <c r="D2117" s="1425" t="s">
        <v>549</v>
      </c>
      <c r="E2117" s="1425" t="s">
        <v>2938</v>
      </c>
      <c r="F2117" s="1425" t="s">
        <v>796</v>
      </c>
      <c r="G2117" s="1425" t="s">
        <v>1238</v>
      </c>
      <c r="H2117" s="1425" t="s">
        <v>1264</v>
      </c>
      <c r="I2117" s="1425"/>
      <c r="J2117" s="1425" t="s">
        <v>2915</v>
      </c>
    </row>
    <row r="2118" spans="1:10" ht="12.75">
      <c r="A2118" s="1425" t="s">
        <v>1360</v>
      </c>
      <c r="B2118" s="1425" t="s">
        <v>765</v>
      </c>
      <c r="C2118" s="1425" t="s">
        <v>390</v>
      </c>
      <c r="D2118" s="1425" t="s">
        <v>549</v>
      </c>
      <c r="E2118" s="1425" t="s">
        <v>2938</v>
      </c>
      <c r="F2118" s="1425" t="s">
        <v>796</v>
      </c>
      <c r="G2118" s="1425" t="s">
        <v>1238</v>
      </c>
      <c r="H2118" s="1425" t="s">
        <v>1265</v>
      </c>
      <c r="I2118" s="1425"/>
      <c r="J2118" s="1425" t="s">
        <v>2915</v>
      </c>
    </row>
    <row r="2119" spans="1:10" ht="12.75">
      <c r="A2119" s="1425" t="s">
        <v>1360</v>
      </c>
      <c r="B2119" s="1425" t="s">
        <v>765</v>
      </c>
      <c r="C2119" s="1425" t="s">
        <v>390</v>
      </c>
      <c r="D2119" s="1425" t="s">
        <v>549</v>
      </c>
      <c r="E2119" s="1425" t="s">
        <v>2938</v>
      </c>
      <c r="F2119" s="1425" t="s">
        <v>796</v>
      </c>
      <c r="G2119" s="1425" t="s">
        <v>1238</v>
      </c>
      <c r="H2119" s="1425" t="s">
        <v>1266</v>
      </c>
      <c r="I2119" s="1425"/>
      <c r="J2119" s="1425" t="s">
        <v>2915</v>
      </c>
    </row>
    <row r="2120" spans="1:10" ht="12.75">
      <c r="A2120" s="1425" t="s">
        <v>1360</v>
      </c>
      <c r="B2120" s="1425" t="s">
        <v>765</v>
      </c>
      <c r="C2120" s="1425" t="s">
        <v>390</v>
      </c>
      <c r="D2120" s="1425" t="s">
        <v>549</v>
      </c>
      <c r="E2120" s="1425" t="s">
        <v>2938</v>
      </c>
      <c r="F2120" s="1425" t="s">
        <v>796</v>
      </c>
      <c r="G2120" s="1425" t="s">
        <v>1238</v>
      </c>
      <c r="H2120" s="1425" t="s">
        <v>1267</v>
      </c>
      <c r="I2120" s="1425"/>
      <c r="J2120" s="1425" t="s">
        <v>2915</v>
      </c>
    </row>
    <row r="2121" spans="1:10" ht="12.75">
      <c r="A2121" s="1425" t="s">
        <v>1360</v>
      </c>
      <c r="B2121" s="1425" t="s">
        <v>765</v>
      </c>
      <c r="C2121" s="1425" t="s">
        <v>390</v>
      </c>
      <c r="D2121" s="1425" t="s">
        <v>549</v>
      </c>
      <c r="E2121" s="1425" t="s">
        <v>2938</v>
      </c>
      <c r="F2121" s="1425" t="s">
        <v>796</v>
      </c>
      <c r="G2121" s="1425" t="s">
        <v>116</v>
      </c>
      <c r="H2121" s="1425" t="s">
        <v>1263</v>
      </c>
      <c r="I2121" s="1425"/>
      <c r="J2121" s="1425" t="s">
        <v>2915</v>
      </c>
    </row>
    <row r="2122" spans="1:10" ht="12.75">
      <c r="A2122" s="1425" t="s">
        <v>1360</v>
      </c>
      <c r="B2122" s="1425" t="s">
        <v>765</v>
      </c>
      <c r="C2122" s="1425" t="s">
        <v>390</v>
      </c>
      <c r="D2122" s="1425" t="s">
        <v>549</v>
      </c>
      <c r="E2122" s="1425" t="s">
        <v>2938</v>
      </c>
      <c r="F2122" s="1425" t="s">
        <v>796</v>
      </c>
      <c r="G2122" s="1425" t="s">
        <v>116</v>
      </c>
      <c r="H2122" s="1425" t="s">
        <v>1264</v>
      </c>
      <c r="I2122" s="1425"/>
      <c r="J2122" s="1425" t="s">
        <v>2915</v>
      </c>
    </row>
    <row r="2123" spans="1:10" ht="12.75">
      <c r="A2123" s="1425" t="s">
        <v>1360</v>
      </c>
      <c r="B2123" s="1425" t="s">
        <v>765</v>
      </c>
      <c r="C2123" s="1425" t="s">
        <v>390</v>
      </c>
      <c r="D2123" s="1425" t="s">
        <v>549</v>
      </c>
      <c r="E2123" s="1425" t="s">
        <v>2938</v>
      </c>
      <c r="F2123" s="1425" t="s">
        <v>796</v>
      </c>
      <c r="G2123" s="1425" t="s">
        <v>116</v>
      </c>
      <c r="H2123" s="1425" t="s">
        <v>1265</v>
      </c>
      <c r="I2123" s="1425"/>
      <c r="J2123" s="1425" t="s">
        <v>2915</v>
      </c>
    </row>
    <row r="2124" spans="1:10" ht="12.75">
      <c r="A2124" s="1425" t="s">
        <v>1360</v>
      </c>
      <c r="B2124" s="1425" t="s">
        <v>765</v>
      </c>
      <c r="C2124" s="1425" t="s">
        <v>390</v>
      </c>
      <c r="D2124" s="1425" t="s">
        <v>549</v>
      </c>
      <c r="E2124" s="1425" t="s">
        <v>2938</v>
      </c>
      <c r="F2124" s="1425" t="s">
        <v>796</v>
      </c>
      <c r="G2124" s="1425" t="s">
        <v>116</v>
      </c>
      <c r="H2124" s="1425" t="s">
        <v>1266</v>
      </c>
      <c r="I2124" s="1425"/>
      <c r="J2124" s="1425" t="s">
        <v>2915</v>
      </c>
    </row>
    <row r="2125" spans="1:10" ht="12.75">
      <c r="A2125" s="1425" t="s">
        <v>1360</v>
      </c>
      <c r="B2125" s="1425" t="s">
        <v>765</v>
      </c>
      <c r="C2125" s="1425" t="s">
        <v>390</v>
      </c>
      <c r="D2125" s="1425" t="s">
        <v>549</v>
      </c>
      <c r="E2125" s="1425" t="s">
        <v>2938</v>
      </c>
      <c r="F2125" s="1425" t="s">
        <v>796</v>
      </c>
      <c r="G2125" s="1425" t="s">
        <v>116</v>
      </c>
      <c r="H2125" s="1425" t="s">
        <v>1267</v>
      </c>
      <c r="I2125" s="1425"/>
      <c r="J2125" s="1425" t="s">
        <v>2915</v>
      </c>
    </row>
    <row r="2126" spans="1:10" ht="12.75">
      <c r="A2126" s="1425" t="s">
        <v>1360</v>
      </c>
      <c r="B2126" s="1425" t="s">
        <v>765</v>
      </c>
      <c r="C2126" s="1425" t="s">
        <v>390</v>
      </c>
      <c r="D2126" s="1425" t="s">
        <v>549</v>
      </c>
      <c r="E2126" s="1425" t="s">
        <v>2938</v>
      </c>
      <c r="F2126" s="1425" t="s">
        <v>1328</v>
      </c>
      <c r="G2126" s="1425" t="s">
        <v>115</v>
      </c>
      <c r="H2126" s="1425" t="s">
        <v>1329</v>
      </c>
      <c r="I2126" s="1425"/>
      <c r="J2126" s="1425" t="s">
        <v>2915</v>
      </c>
    </row>
    <row r="2127" spans="1:10" ht="12.75">
      <c r="A2127" s="1425" t="s">
        <v>1360</v>
      </c>
      <c r="B2127" s="1425" t="s">
        <v>765</v>
      </c>
      <c r="C2127" s="1425" t="s">
        <v>390</v>
      </c>
      <c r="D2127" s="1425" t="s">
        <v>549</v>
      </c>
      <c r="E2127" s="1425" t="s">
        <v>2938</v>
      </c>
      <c r="F2127" s="1425" t="s">
        <v>1328</v>
      </c>
      <c r="G2127" s="1425" t="s">
        <v>115</v>
      </c>
      <c r="H2127" s="1425" t="s">
        <v>1330</v>
      </c>
      <c r="I2127" s="1425"/>
      <c r="J2127" s="1425" t="s">
        <v>2915</v>
      </c>
    </row>
    <row r="2128" spans="1:10" ht="12.75">
      <c r="A2128" s="1425" t="s">
        <v>1360</v>
      </c>
      <c r="B2128" s="1425" t="s">
        <v>765</v>
      </c>
      <c r="C2128" s="1425" t="s">
        <v>390</v>
      </c>
      <c r="D2128" s="1425" t="s">
        <v>549</v>
      </c>
      <c r="E2128" s="1425" t="s">
        <v>2938</v>
      </c>
      <c r="F2128" s="1425" t="s">
        <v>1328</v>
      </c>
      <c r="G2128" s="1425" t="s">
        <v>115</v>
      </c>
      <c r="H2128" s="1425" t="s">
        <v>1331</v>
      </c>
      <c r="I2128" s="1425"/>
      <c r="J2128" s="1425" t="s">
        <v>2915</v>
      </c>
    </row>
    <row r="2129" spans="1:10" ht="12.75">
      <c r="A2129" s="1425" t="s">
        <v>1360</v>
      </c>
      <c r="B2129" s="1425" t="s">
        <v>765</v>
      </c>
      <c r="C2129" s="1425" t="s">
        <v>390</v>
      </c>
      <c r="D2129" s="1425" t="s">
        <v>549</v>
      </c>
      <c r="E2129" s="1425" t="s">
        <v>2938</v>
      </c>
      <c r="F2129" s="1425" t="s">
        <v>1328</v>
      </c>
      <c r="G2129" s="1425" t="s">
        <v>1238</v>
      </c>
      <c r="H2129" s="1425" t="s">
        <v>1329</v>
      </c>
      <c r="I2129" s="1425"/>
      <c r="J2129" s="1425" t="s">
        <v>2915</v>
      </c>
    </row>
    <row r="2130" spans="1:10" ht="12.75">
      <c r="A2130" s="1425" t="s">
        <v>1360</v>
      </c>
      <c r="B2130" s="1425" t="s">
        <v>765</v>
      </c>
      <c r="C2130" s="1425" t="s">
        <v>390</v>
      </c>
      <c r="D2130" s="1425" t="s">
        <v>549</v>
      </c>
      <c r="E2130" s="1425" t="s">
        <v>2938</v>
      </c>
      <c r="F2130" s="1425" t="s">
        <v>1328</v>
      </c>
      <c r="G2130" s="1425" t="s">
        <v>1238</v>
      </c>
      <c r="H2130" s="1425" t="s">
        <v>1330</v>
      </c>
      <c r="I2130" s="1425"/>
      <c r="J2130" s="1425" t="s">
        <v>2915</v>
      </c>
    </row>
    <row r="2131" spans="1:10" ht="12.75">
      <c r="A2131" s="1425" t="s">
        <v>1360</v>
      </c>
      <c r="B2131" s="1425" t="s">
        <v>765</v>
      </c>
      <c r="C2131" s="1425" t="s">
        <v>390</v>
      </c>
      <c r="D2131" s="1425" t="s">
        <v>549</v>
      </c>
      <c r="E2131" s="1425" t="s">
        <v>2938</v>
      </c>
      <c r="F2131" s="1425" t="s">
        <v>1328</v>
      </c>
      <c r="G2131" s="1425" t="s">
        <v>1238</v>
      </c>
      <c r="H2131" s="1425" t="s">
        <v>1331</v>
      </c>
      <c r="I2131" s="1425"/>
      <c r="J2131" s="1425" t="s">
        <v>2915</v>
      </c>
    </row>
    <row r="2132" spans="1:10" ht="12.75">
      <c r="A2132" s="1425" t="s">
        <v>1360</v>
      </c>
      <c r="B2132" s="1425" t="s">
        <v>765</v>
      </c>
      <c r="C2132" s="1425" t="s">
        <v>390</v>
      </c>
      <c r="D2132" s="1425" t="s">
        <v>549</v>
      </c>
      <c r="E2132" s="1425" t="s">
        <v>2938</v>
      </c>
      <c r="F2132" s="1425" t="s">
        <v>1328</v>
      </c>
      <c r="G2132" s="1425" t="s">
        <v>116</v>
      </c>
      <c r="H2132" s="1425" t="s">
        <v>1329</v>
      </c>
      <c r="I2132" s="1425"/>
      <c r="J2132" s="1425" t="s">
        <v>2915</v>
      </c>
    </row>
    <row r="2133" spans="1:10" ht="12.75">
      <c r="A2133" s="1425" t="s">
        <v>1360</v>
      </c>
      <c r="B2133" s="1425" t="s">
        <v>765</v>
      </c>
      <c r="C2133" s="1425" t="s">
        <v>390</v>
      </c>
      <c r="D2133" s="1425" t="s">
        <v>549</v>
      </c>
      <c r="E2133" s="1425" t="s">
        <v>2938</v>
      </c>
      <c r="F2133" s="1425" t="s">
        <v>1328</v>
      </c>
      <c r="G2133" s="1425" t="s">
        <v>116</v>
      </c>
      <c r="H2133" s="1425" t="s">
        <v>1330</v>
      </c>
      <c r="I2133" s="1425"/>
      <c r="J2133" s="1425" t="s">
        <v>2915</v>
      </c>
    </row>
    <row r="2134" spans="1:10" ht="12.75">
      <c r="A2134" s="1425" t="s">
        <v>1360</v>
      </c>
      <c r="B2134" s="1425" t="s">
        <v>765</v>
      </c>
      <c r="C2134" s="1425" t="s">
        <v>390</v>
      </c>
      <c r="D2134" s="1425" t="s">
        <v>549</v>
      </c>
      <c r="E2134" s="1425" t="s">
        <v>2938</v>
      </c>
      <c r="F2134" s="1425" t="s">
        <v>1328</v>
      </c>
      <c r="G2134" s="1425" t="s">
        <v>116</v>
      </c>
      <c r="H2134" s="1425" t="s">
        <v>1331</v>
      </c>
      <c r="I2134" s="1425"/>
      <c r="J2134" s="1425" t="s">
        <v>2915</v>
      </c>
    </row>
    <row r="2135" spans="1:10" ht="12.75">
      <c r="A2135" s="1425" t="s">
        <v>1360</v>
      </c>
      <c r="B2135" s="1425" t="s">
        <v>771</v>
      </c>
      <c r="C2135" s="1425" t="s">
        <v>390</v>
      </c>
      <c r="D2135" s="1425" t="s">
        <v>549</v>
      </c>
      <c r="E2135" s="1425" t="s">
        <v>1454</v>
      </c>
      <c r="F2135" s="1425" t="s">
        <v>796</v>
      </c>
      <c r="G2135" s="1425" t="s">
        <v>115</v>
      </c>
      <c r="H2135" s="1425" t="s">
        <v>1263</v>
      </c>
      <c r="I2135" s="1425"/>
      <c r="J2135" s="1425" t="s">
        <v>2915</v>
      </c>
    </row>
    <row r="2136" spans="1:10" ht="12.75">
      <c r="A2136" s="1425" t="s">
        <v>1360</v>
      </c>
      <c r="B2136" s="1425" t="s">
        <v>771</v>
      </c>
      <c r="C2136" s="1425" t="s">
        <v>390</v>
      </c>
      <c r="D2136" s="1425" t="s">
        <v>549</v>
      </c>
      <c r="E2136" s="1425" t="s">
        <v>1454</v>
      </c>
      <c r="F2136" s="1425" t="s">
        <v>796</v>
      </c>
      <c r="G2136" s="1425" t="s">
        <v>115</v>
      </c>
      <c r="H2136" s="1425" t="s">
        <v>1264</v>
      </c>
      <c r="I2136" s="1425"/>
      <c r="J2136" s="1425" t="s">
        <v>2915</v>
      </c>
    </row>
    <row r="2137" spans="1:10" ht="12.75">
      <c r="A2137" s="1425" t="s">
        <v>1360</v>
      </c>
      <c r="B2137" s="1425" t="s">
        <v>771</v>
      </c>
      <c r="C2137" s="1425" t="s">
        <v>390</v>
      </c>
      <c r="D2137" s="1425" t="s">
        <v>549</v>
      </c>
      <c r="E2137" s="1425" t="s">
        <v>1454</v>
      </c>
      <c r="F2137" s="1425" t="s">
        <v>796</v>
      </c>
      <c r="G2137" s="1425" t="s">
        <v>115</v>
      </c>
      <c r="H2137" s="1425" t="s">
        <v>1265</v>
      </c>
      <c r="I2137" s="1425"/>
      <c r="J2137" s="1425" t="s">
        <v>2915</v>
      </c>
    </row>
    <row r="2138" spans="1:10" ht="12.75">
      <c r="A2138" s="1425" t="s">
        <v>1360</v>
      </c>
      <c r="B2138" s="1425" t="s">
        <v>771</v>
      </c>
      <c r="C2138" s="1425" t="s">
        <v>390</v>
      </c>
      <c r="D2138" s="1425" t="s">
        <v>549</v>
      </c>
      <c r="E2138" s="1425" t="s">
        <v>1454</v>
      </c>
      <c r="F2138" s="1425" t="s">
        <v>796</v>
      </c>
      <c r="G2138" s="1425" t="s">
        <v>115</v>
      </c>
      <c r="H2138" s="1425" t="s">
        <v>1266</v>
      </c>
      <c r="I2138" s="1425"/>
      <c r="J2138" s="1425" t="s">
        <v>2915</v>
      </c>
    </row>
    <row r="2139" spans="1:10" ht="12.75">
      <c r="A2139" s="1425" t="s">
        <v>1360</v>
      </c>
      <c r="B2139" s="1425" t="s">
        <v>771</v>
      </c>
      <c r="C2139" s="1425" t="s">
        <v>390</v>
      </c>
      <c r="D2139" s="1425" t="s">
        <v>549</v>
      </c>
      <c r="E2139" s="1425" t="s">
        <v>1454</v>
      </c>
      <c r="F2139" s="1425" t="s">
        <v>796</v>
      </c>
      <c r="G2139" s="1425" t="s">
        <v>115</v>
      </c>
      <c r="H2139" s="1425" t="s">
        <v>1267</v>
      </c>
      <c r="I2139" s="1425"/>
      <c r="J2139" s="1425" t="s">
        <v>2915</v>
      </c>
    </row>
    <row r="2140" spans="1:10" ht="12.75">
      <c r="A2140" s="1425" t="s">
        <v>1360</v>
      </c>
      <c r="B2140" s="1425" t="s">
        <v>771</v>
      </c>
      <c r="C2140" s="1425" t="s">
        <v>390</v>
      </c>
      <c r="D2140" s="1425" t="s">
        <v>549</v>
      </c>
      <c r="E2140" s="1425" t="s">
        <v>1454</v>
      </c>
      <c r="F2140" s="1425" t="s">
        <v>796</v>
      </c>
      <c r="G2140" s="1425" t="s">
        <v>1238</v>
      </c>
      <c r="H2140" s="1425" t="s">
        <v>1263</v>
      </c>
      <c r="I2140" s="1425"/>
      <c r="J2140" s="1425" t="s">
        <v>2915</v>
      </c>
    </row>
    <row r="2141" spans="1:10" ht="12.75">
      <c r="A2141" s="1425" t="s">
        <v>1360</v>
      </c>
      <c r="B2141" s="1425" t="s">
        <v>771</v>
      </c>
      <c r="C2141" s="1425" t="s">
        <v>390</v>
      </c>
      <c r="D2141" s="1425" t="s">
        <v>549</v>
      </c>
      <c r="E2141" s="1425" t="s">
        <v>1454</v>
      </c>
      <c r="F2141" s="1425" t="s">
        <v>796</v>
      </c>
      <c r="G2141" s="1425" t="s">
        <v>1238</v>
      </c>
      <c r="H2141" s="1425" t="s">
        <v>1264</v>
      </c>
      <c r="I2141" s="1425"/>
      <c r="J2141" s="1425" t="s">
        <v>2915</v>
      </c>
    </row>
    <row r="2142" spans="1:10" ht="12.75">
      <c r="A2142" s="1425" t="s">
        <v>1360</v>
      </c>
      <c r="B2142" s="1425" t="s">
        <v>771</v>
      </c>
      <c r="C2142" s="1425" t="s">
        <v>390</v>
      </c>
      <c r="D2142" s="1425" t="s">
        <v>549</v>
      </c>
      <c r="E2142" s="1425" t="s">
        <v>1454</v>
      </c>
      <c r="F2142" s="1425" t="s">
        <v>796</v>
      </c>
      <c r="G2142" s="1425" t="s">
        <v>1238</v>
      </c>
      <c r="H2142" s="1425" t="s">
        <v>1265</v>
      </c>
      <c r="I2142" s="1425"/>
      <c r="J2142" s="1425" t="s">
        <v>2915</v>
      </c>
    </row>
    <row r="2143" spans="1:10" ht="12.75">
      <c r="A2143" s="1425" t="s">
        <v>1360</v>
      </c>
      <c r="B2143" s="1425" t="s">
        <v>771</v>
      </c>
      <c r="C2143" s="1425" t="s">
        <v>390</v>
      </c>
      <c r="D2143" s="1425" t="s">
        <v>549</v>
      </c>
      <c r="E2143" s="1425" t="s">
        <v>1454</v>
      </c>
      <c r="F2143" s="1425" t="s">
        <v>796</v>
      </c>
      <c r="G2143" s="1425" t="s">
        <v>1238</v>
      </c>
      <c r="H2143" s="1425" t="s">
        <v>1266</v>
      </c>
      <c r="I2143" s="1425"/>
      <c r="J2143" s="1425" t="s">
        <v>2915</v>
      </c>
    </row>
    <row r="2144" spans="1:10" ht="12.75">
      <c r="A2144" s="1425" t="s">
        <v>1360</v>
      </c>
      <c r="B2144" s="1425" t="s">
        <v>771</v>
      </c>
      <c r="C2144" s="1425" t="s">
        <v>390</v>
      </c>
      <c r="D2144" s="1425" t="s">
        <v>549</v>
      </c>
      <c r="E2144" s="1425" t="s">
        <v>1454</v>
      </c>
      <c r="F2144" s="1425" t="s">
        <v>796</v>
      </c>
      <c r="G2144" s="1425" t="s">
        <v>1238</v>
      </c>
      <c r="H2144" s="1425" t="s">
        <v>1267</v>
      </c>
      <c r="I2144" s="1425"/>
      <c r="J2144" s="1425" t="s">
        <v>2915</v>
      </c>
    </row>
    <row r="2145" spans="1:10" ht="12.75">
      <c r="A2145" s="1425" t="s">
        <v>1360</v>
      </c>
      <c r="B2145" s="1425" t="s">
        <v>771</v>
      </c>
      <c r="C2145" s="1425" t="s">
        <v>390</v>
      </c>
      <c r="D2145" s="1425" t="s">
        <v>549</v>
      </c>
      <c r="E2145" s="1425" t="s">
        <v>1454</v>
      </c>
      <c r="F2145" s="1425" t="s">
        <v>796</v>
      </c>
      <c r="G2145" s="1425" t="s">
        <v>116</v>
      </c>
      <c r="H2145" s="1425" t="s">
        <v>1263</v>
      </c>
      <c r="I2145" s="1425"/>
      <c r="J2145" s="1425" t="s">
        <v>2915</v>
      </c>
    </row>
    <row r="2146" spans="1:10" ht="12.75">
      <c r="A2146" s="1425" t="s">
        <v>1360</v>
      </c>
      <c r="B2146" s="1425" t="s">
        <v>771</v>
      </c>
      <c r="C2146" s="1425" t="s">
        <v>390</v>
      </c>
      <c r="D2146" s="1425" t="s">
        <v>549</v>
      </c>
      <c r="E2146" s="1425" t="s">
        <v>1454</v>
      </c>
      <c r="F2146" s="1425" t="s">
        <v>796</v>
      </c>
      <c r="G2146" s="1425" t="s">
        <v>116</v>
      </c>
      <c r="H2146" s="1425" t="s">
        <v>1264</v>
      </c>
      <c r="I2146" s="1425"/>
      <c r="J2146" s="1425" t="s">
        <v>2915</v>
      </c>
    </row>
    <row r="2147" spans="1:10" ht="12.75">
      <c r="A2147" s="1425" t="s">
        <v>1360</v>
      </c>
      <c r="B2147" s="1425" t="s">
        <v>771</v>
      </c>
      <c r="C2147" s="1425" t="s">
        <v>390</v>
      </c>
      <c r="D2147" s="1425" t="s">
        <v>549</v>
      </c>
      <c r="E2147" s="1425" t="s">
        <v>1454</v>
      </c>
      <c r="F2147" s="1425" t="s">
        <v>796</v>
      </c>
      <c r="G2147" s="1425" t="s">
        <v>116</v>
      </c>
      <c r="H2147" s="1425" t="s">
        <v>1265</v>
      </c>
      <c r="I2147" s="1425"/>
      <c r="J2147" s="1425" t="s">
        <v>2915</v>
      </c>
    </row>
    <row r="2148" spans="1:10" ht="12.75">
      <c r="A2148" s="1425" t="s">
        <v>1360</v>
      </c>
      <c r="B2148" s="1425" t="s">
        <v>771</v>
      </c>
      <c r="C2148" s="1425" t="s">
        <v>390</v>
      </c>
      <c r="D2148" s="1425" t="s">
        <v>549</v>
      </c>
      <c r="E2148" s="1425" t="s">
        <v>1454</v>
      </c>
      <c r="F2148" s="1425" t="s">
        <v>796</v>
      </c>
      <c r="G2148" s="1425" t="s">
        <v>116</v>
      </c>
      <c r="H2148" s="1425" t="s">
        <v>1266</v>
      </c>
      <c r="I2148" s="1425"/>
      <c r="J2148" s="1425" t="s">
        <v>2915</v>
      </c>
    </row>
    <row r="2149" spans="1:10" ht="12.75">
      <c r="A2149" s="1425" t="s">
        <v>1360</v>
      </c>
      <c r="B2149" s="1425" t="s">
        <v>771</v>
      </c>
      <c r="C2149" s="1425" t="s">
        <v>390</v>
      </c>
      <c r="D2149" s="1425" t="s">
        <v>549</v>
      </c>
      <c r="E2149" s="1425" t="s">
        <v>1454</v>
      </c>
      <c r="F2149" s="1425" t="s">
        <v>796</v>
      </c>
      <c r="G2149" s="1425" t="s">
        <v>116</v>
      </c>
      <c r="H2149" s="1425" t="s">
        <v>1267</v>
      </c>
      <c r="I2149" s="1425"/>
      <c r="J2149" s="1425" t="s">
        <v>2915</v>
      </c>
    </row>
    <row r="2150" spans="1:10" ht="12.75">
      <c r="A2150" s="1425" t="s">
        <v>1360</v>
      </c>
      <c r="B2150" s="1425" t="s">
        <v>771</v>
      </c>
      <c r="C2150" s="1425" t="s">
        <v>390</v>
      </c>
      <c r="D2150" s="1425" t="s">
        <v>549</v>
      </c>
      <c r="E2150" s="1425" t="s">
        <v>1454</v>
      </c>
      <c r="F2150" s="1425" t="s">
        <v>1328</v>
      </c>
      <c r="G2150" s="1425" t="s">
        <v>115</v>
      </c>
      <c r="H2150" s="1425" t="s">
        <v>1329</v>
      </c>
      <c r="I2150" s="1425"/>
      <c r="J2150" s="1425" t="s">
        <v>2915</v>
      </c>
    </row>
    <row r="2151" spans="1:10" ht="12.75">
      <c r="A2151" s="1425" t="s">
        <v>1360</v>
      </c>
      <c r="B2151" s="1425" t="s">
        <v>771</v>
      </c>
      <c r="C2151" s="1425" t="s">
        <v>390</v>
      </c>
      <c r="D2151" s="1425" t="s">
        <v>549</v>
      </c>
      <c r="E2151" s="1425" t="s">
        <v>1454</v>
      </c>
      <c r="F2151" s="1425" t="s">
        <v>1328</v>
      </c>
      <c r="G2151" s="1425" t="s">
        <v>115</v>
      </c>
      <c r="H2151" s="1425" t="s">
        <v>1330</v>
      </c>
      <c r="I2151" s="1425"/>
      <c r="J2151" s="1425" t="s">
        <v>2915</v>
      </c>
    </row>
    <row r="2152" spans="1:10" ht="12.75">
      <c r="A2152" s="1425" t="s">
        <v>1360</v>
      </c>
      <c r="B2152" s="1425" t="s">
        <v>771</v>
      </c>
      <c r="C2152" s="1425" t="s">
        <v>390</v>
      </c>
      <c r="D2152" s="1425" t="s">
        <v>549</v>
      </c>
      <c r="E2152" s="1425" t="s">
        <v>1454</v>
      </c>
      <c r="F2152" s="1425" t="s">
        <v>1328</v>
      </c>
      <c r="G2152" s="1425" t="s">
        <v>115</v>
      </c>
      <c r="H2152" s="1425" t="s">
        <v>1331</v>
      </c>
      <c r="I2152" s="1425"/>
      <c r="J2152" s="1425" t="s">
        <v>2915</v>
      </c>
    </row>
    <row r="2153" spans="1:10" ht="12.75">
      <c r="A2153" s="1425" t="s">
        <v>1360</v>
      </c>
      <c r="B2153" s="1425" t="s">
        <v>771</v>
      </c>
      <c r="C2153" s="1425" t="s">
        <v>390</v>
      </c>
      <c r="D2153" s="1425" t="s">
        <v>549</v>
      </c>
      <c r="E2153" s="1425" t="s">
        <v>1454</v>
      </c>
      <c r="F2153" s="1425" t="s">
        <v>1328</v>
      </c>
      <c r="G2153" s="1425" t="s">
        <v>1238</v>
      </c>
      <c r="H2153" s="1425" t="s">
        <v>1329</v>
      </c>
      <c r="I2153" s="1425"/>
      <c r="J2153" s="1425" t="s">
        <v>2915</v>
      </c>
    </row>
    <row r="2154" spans="1:10" ht="12.75">
      <c r="A2154" s="1425" t="s">
        <v>1360</v>
      </c>
      <c r="B2154" s="1425" t="s">
        <v>771</v>
      </c>
      <c r="C2154" s="1425" t="s">
        <v>390</v>
      </c>
      <c r="D2154" s="1425" t="s">
        <v>549</v>
      </c>
      <c r="E2154" s="1425" t="s">
        <v>1454</v>
      </c>
      <c r="F2154" s="1425" t="s">
        <v>1328</v>
      </c>
      <c r="G2154" s="1425" t="s">
        <v>1238</v>
      </c>
      <c r="H2154" s="1425" t="s">
        <v>1330</v>
      </c>
      <c r="I2154" s="1425"/>
      <c r="J2154" s="1425" t="s">
        <v>2915</v>
      </c>
    </row>
    <row r="2155" spans="1:10" ht="12.75">
      <c r="A2155" s="1425" t="s">
        <v>1360</v>
      </c>
      <c r="B2155" s="1425" t="s">
        <v>771</v>
      </c>
      <c r="C2155" s="1425" t="s">
        <v>390</v>
      </c>
      <c r="D2155" s="1425" t="s">
        <v>549</v>
      </c>
      <c r="E2155" s="1425" t="s">
        <v>1454</v>
      </c>
      <c r="F2155" s="1425" t="s">
        <v>1328</v>
      </c>
      <c r="G2155" s="1425" t="s">
        <v>1238</v>
      </c>
      <c r="H2155" s="1425" t="s">
        <v>1331</v>
      </c>
      <c r="I2155" s="1425"/>
      <c r="J2155" s="1425" t="s">
        <v>2915</v>
      </c>
    </row>
    <row r="2156" spans="1:10" ht="12.75">
      <c r="A2156" s="1425" t="s">
        <v>1360</v>
      </c>
      <c r="B2156" s="1425" t="s">
        <v>771</v>
      </c>
      <c r="C2156" s="1425" t="s">
        <v>390</v>
      </c>
      <c r="D2156" s="1425" t="s">
        <v>549</v>
      </c>
      <c r="E2156" s="1425" t="s">
        <v>1454</v>
      </c>
      <c r="F2156" s="1425" t="s">
        <v>1328</v>
      </c>
      <c r="G2156" s="1425" t="s">
        <v>116</v>
      </c>
      <c r="H2156" s="1425" t="s">
        <v>1329</v>
      </c>
      <c r="I2156" s="1425"/>
      <c r="J2156" s="1425" t="s">
        <v>2915</v>
      </c>
    </row>
    <row r="2157" spans="1:10" ht="12.75">
      <c r="A2157" s="1425" t="s">
        <v>1360</v>
      </c>
      <c r="B2157" s="1425" t="s">
        <v>771</v>
      </c>
      <c r="C2157" s="1425" t="s">
        <v>390</v>
      </c>
      <c r="D2157" s="1425" t="s">
        <v>549</v>
      </c>
      <c r="E2157" s="1425" t="s">
        <v>1454</v>
      </c>
      <c r="F2157" s="1425" t="s">
        <v>1328</v>
      </c>
      <c r="G2157" s="1425" t="s">
        <v>116</v>
      </c>
      <c r="H2157" s="1425" t="s">
        <v>1330</v>
      </c>
      <c r="I2157" s="1425"/>
      <c r="J2157" s="1425" t="s">
        <v>2915</v>
      </c>
    </row>
    <row r="2158" spans="1:10" ht="12.75">
      <c r="A2158" s="1425" t="s">
        <v>1360</v>
      </c>
      <c r="B2158" s="1425" t="s">
        <v>771</v>
      </c>
      <c r="C2158" s="1425" t="s">
        <v>390</v>
      </c>
      <c r="D2158" s="1425" t="s">
        <v>549</v>
      </c>
      <c r="E2158" s="1425" t="s">
        <v>1454</v>
      </c>
      <c r="F2158" s="1425" t="s">
        <v>1328</v>
      </c>
      <c r="G2158" s="1425" t="s">
        <v>116</v>
      </c>
      <c r="H2158" s="1425" t="s">
        <v>1331</v>
      </c>
      <c r="I2158" s="1425"/>
      <c r="J2158" s="1425" t="s">
        <v>2915</v>
      </c>
    </row>
    <row r="2159" spans="1:10" ht="12.75">
      <c r="A2159" s="1425" t="s">
        <v>1360</v>
      </c>
      <c r="B2159" s="1425" t="s">
        <v>769</v>
      </c>
      <c r="C2159" s="1425" t="s">
        <v>390</v>
      </c>
      <c r="D2159" s="1425" t="s">
        <v>549</v>
      </c>
      <c r="E2159" s="1425" t="s">
        <v>2939</v>
      </c>
      <c r="F2159" s="1425" t="s">
        <v>796</v>
      </c>
      <c r="G2159" s="1425" t="s">
        <v>1238</v>
      </c>
      <c r="H2159" s="1425" t="s">
        <v>1263</v>
      </c>
      <c r="I2159" s="1425"/>
      <c r="J2159" s="1425" t="s">
        <v>2915</v>
      </c>
    </row>
    <row r="2160" spans="1:10" ht="12.75">
      <c r="A2160" s="1425" t="s">
        <v>1360</v>
      </c>
      <c r="B2160" s="1425" t="s">
        <v>769</v>
      </c>
      <c r="C2160" s="1425" t="s">
        <v>390</v>
      </c>
      <c r="D2160" s="1425" t="s">
        <v>549</v>
      </c>
      <c r="E2160" s="1425" t="s">
        <v>2939</v>
      </c>
      <c r="F2160" s="1425" t="s">
        <v>796</v>
      </c>
      <c r="G2160" s="1425" t="s">
        <v>1238</v>
      </c>
      <c r="H2160" s="1425" t="s">
        <v>1264</v>
      </c>
      <c r="I2160" s="1425"/>
      <c r="J2160" s="1425" t="s">
        <v>2915</v>
      </c>
    </row>
    <row r="2161" spans="1:10" ht="12.75">
      <c r="A2161" s="1425" t="s">
        <v>1360</v>
      </c>
      <c r="B2161" s="1425" t="s">
        <v>769</v>
      </c>
      <c r="C2161" s="1425" t="s">
        <v>390</v>
      </c>
      <c r="D2161" s="1425" t="s">
        <v>549</v>
      </c>
      <c r="E2161" s="1425" t="s">
        <v>2939</v>
      </c>
      <c r="F2161" s="1425" t="s">
        <v>796</v>
      </c>
      <c r="G2161" s="1425" t="s">
        <v>1238</v>
      </c>
      <c r="H2161" s="1425" t="s">
        <v>1265</v>
      </c>
      <c r="I2161" s="1425"/>
      <c r="J2161" s="1425" t="s">
        <v>2915</v>
      </c>
    </row>
    <row r="2162" spans="1:10" ht="12.75">
      <c r="A2162" s="1425" t="s">
        <v>1360</v>
      </c>
      <c r="B2162" s="1425" t="s">
        <v>769</v>
      </c>
      <c r="C2162" s="1425" t="s">
        <v>390</v>
      </c>
      <c r="D2162" s="1425" t="s">
        <v>549</v>
      </c>
      <c r="E2162" s="1425" t="s">
        <v>2939</v>
      </c>
      <c r="F2162" s="1425" t="s">
        <v>796</v>
      </c>
      <c r="G2162" s="1425" t="s">
        <v>1238</v>
      </c>
      <c r="H2162" s="1425" t="s">
        <v>1266</v>
      </c>
      <c r="I2162" s="1425"/>
      <c r="J2162" s="1425" t="s">
        <v>2915</v>
      </c>
    </row>
    <row r="2163" spans="1:10" ht="12.75">
      <c r="A2163" s="1425" t="s">
        <v>1360</v>
      </c>
      <c r="B2163" s="1425" t="s">
        <v>769</v>
      </c>
      <c r="C2163" s="1425" t="s">
        <v>390</v>
      </c>
      <c r="D2163" s="1425" t="s">
        <v>549</v>
      </c>
      <c r="E2163" s="1425" t="s">
        <v>2939</v>
      </c>
      <c r="F2163" s="1425" t="s">
        <v>796</v>
      </c>
      <c r="G2163" s="1425" t="s">
        <v>1238</v>
      </c>
      <c r="H2163" s="1425" t="s">
        <v>1267</v>
      </c>
      <c r="I2163" s="1425"/>
      <c r="J2163" s="1425" t="s">
        <v>2915</v>
      </c>
    </row>
    <row r="2164" spans="1:10" ht="12.75">
      <c r="A2164" s="1425" t="s">
        <v>1360</v>
      </c>
      <c r="B2164" s="1425" t="s">
        <v>769</v>
      </c>
      <c r="C2164" s="1425" t="s">
        <v>390</v>
      </c>
      <c r="D2164" s="1425" t="s">
        <v>549</v>
      </c>
      <c r="E2164" s="1425" t="s">
        <v>2939</v>
      </c>
      <c r="F2164" s="1425" t="s">
        <v>796</v>
      </c>
      <c r="G2164" s="1425" t="s">
        <v>116</v>
      </c>
      <c r="H2164" s="1425" t="s">
        <v>1263</v>
      </c>
      <c r="I2164" s="1425"/>
      <c r="J2164" s="1425" t="s">
        <v>2915</v>
      </c>
    </row>
    <row r="2165" spans="1:10" ht="12.75">
      <c r="A2165" s="1425" t="s">
        <v>1360</v>
      </c>
      <c r="B2165" s="1425" t="s">
        <v>769</v>
      </c>
      <c r="C2165" s="1425" t="s">
        <v>390</v>
      </c>
      <c r="D2165" s="1425" t="s">
        <v>549</v>
      </c>
      <c r="E2165" s="1425" t="s">
        <v>2939</v>
      </c>
      <c r="F2165" s="1425" t="s">
        <v>796</v>
      </c>
      <c r="G2165" s="1425" t="s">
        <v>116</v>
      </c>
      <c r="H2165" s="1425" t="s">
        <v>1264</v>
      </c>
      <c r="I2165" s="1425"/>
      <c r="J2165" s="1425" t="s">
        <v>2915</v>
      </c>
    </row>
    <row r="2166" spans="1:10" ht="12.75">
      <c r="A2166" s="1425" t="s">
        <v>1360</v>
      </c>
      <c r="B2166" s="1425" t="s">
        <v>769</v>
      </c>
      <c r="C2166" s="1425" t="s">
        <v>390</v>
      </c>
      <c r="D2166" s="1425" t="s">
        <v>549</v>
      </c>
      <c r="E2166" s="1425" t="s">
        <v>2939</v>
      </c>
      <c r="F2166" s="1425" t="s">
        <v>796</v>
      </c>
      <c r="G2166" s="1425" t="s">
        <v>116</v>
      </c>
      <c r="H2166" s="1425" t="s">
        <v>1265</v>
      </c>
      <c r="I2166" s="1425"/>
      <c r="J2166" s="1425" t="s">
        <v>2915</v>
      </c>
    </row>
    <row r="2167" spans="1:10" ht="12.75">
      <c r="A2167" s="1425" t="s">
        <v>1360</v>
      </c>
      <c r="B2167" s="1425" t="s">
        <v>769</v>
      </c>
      <c r="C2167" s="1425" t="s">
        <v>390</v>
      </c>
      <c r="D2167" s="1425" t="s">
        <v>549</v>
      </c>
      <c r="E2167" s="1425" t="s">
        <v>2939</v>
      </c>
      <c r="F2167" s="1425" t="s">
        <v>796</v>
      </c>
      <c r="G2167" s="1425" t="s">
        <v>116</v>
      </c>
      <c r="H2167" s="1425" t="s">
        <v>1266</v>
      </c>
      <c r="I2167" s="1425"/>
      <c r="J2167" s="1425" t="s">
        <v>2915</v>
      </c>
    </row>
    <row r="2168" spans="1:10" ht="12.75">
      <c r="A2168" s="1425" t="s">
        <v>1360</v>
      </c>
      <c r="B2168" s="1425" t="s">
        <v>769</v>
      </c>
      <c r="C2168" s="1425" t="s">
        <v>390</v>
      </c>
      <c r="D2168" s="1425" t="s">
        <v>549</v>
      </c>
      <c r="E2168" s="1425" t="s">
        <v>2939</v>
      </c>
      <c r="F2168" s="1425" t="s">
        <v>796</v>
      </c>
      <c r="G2168" s="1425" t="s">
        <v>116</v>
      </c>
      <c r="H2168" s="1425" t="s">
        <v>1267</v>
      </c>
      <c r="I2168" s="1425"/>
      <c r="J2168" s="1425" t="s">
        <v>2915</v>
      </c>
    </row>
    <row r="2169" spans="1:10" ht="12.75">
      <c r="A2169" s="1425" t="s">
        <v>1360</v>
      </c>
      <c r="B2169" s="1425" t="s">
        <v>769</v>
      </c>
      <c r="C2169" s="1425" t="s">
        <v>390</v>
      </c>
      <c r="D2169" s="1425" t="s">
        <v>549</v>
      </c>
      <c r="E2169" s="1425" t="s">
        <v>2939</v>
      </c>
      <c r="F2169" s="1425" t="s">
        <v>1328</v>
      </c>
      <c r="G2169" s="1425" t="s">
        <v>1238</v>
      </c>
      <c r="H2169" s="1425" t="s">
        <v>1329</v>
      </c>
      <c r="I2169" s="1425"/>
      <c r="J2169" s="1425" t="s">
        <v>2915</v>
      </c>
    </row>
    <row r="2170" spans="1:10" ht="12.75">
      <c r="A2170" s="1425" t="s">
        <v>1360</v>
      </c>
      <c r="B2170" s="1425" t="s">
        <v>769</v>
      </c>
      <c r="C2170" s="1425" t="s">
        <v>390</v>
      </c>
      <c r="D2170" s="1425" t="s">
        <v>549</v>
      </c>
      <c r="E2170" s="1425" t="s">
        <v>2939</v>
      </c>
      <c r="F2170" s="1425" t="s">
        <v>1328</v>
      </c>
      <c r="G2170" s="1425" t="s">
        <v>1238</v>
      </c>
      <c r="H2170" s="1425" t="s">
        <v>1330</v>
      </c>
      <c r="I2170" s="1425"/>
      <c r="J2170" s="1425" t="s">
        <v>2915</v>
      </c>
    </row>
    <row r="2171" spans="1:10" ht="12.75">
      <c r="A2171" s="1425" t="s">
        <v>1360</v>
      </c>
      <c r="B2171" s="1425" t="s">
        <v>769</v>
      </c>
      <c r="C2171" s="1425" t="s">
        <v>390</v>
      </c>
      <c r="D2171" s="1425" t="s">
        <v>549</v>
      </c>
      <c r="E2171" s="1425" t="s">
        <v>2939</v>
      </c>
      <c r="F2171" s="1425" t="s">
        <v>1328</v>
      </c>
      <c r="G2171" s="1425" t="s">
        <v>1238</v>
      </c>
      <c r="H2171" s="1425" t="s">
        <v>1331</v>
      </c>
      <c r="I2171" s="1425"/>
      <c r="J2171" s="1425" t="s">
        <v>2915</v>
      </c>
    </row>
    <row r="2172" spans="1:10" ht="12.75">
      <c r="A2172" s="1425" t="s">
        <v>1360</v>
      </c>
      <c r="B2172" s="1425" t="s">
        <v>769</v>
      </c>
      <c r="C2172" s="1425" t="s">
        <v>390</v>
      </c>
      <c r="D2172" s="1425" t="s">
        <v>549</v>
      </c>
      <c r="E2172" s="1425" t="s">
        <v>2939</v>
      </c>
      <c r="F2172" s="1425" t="s">
        <v>1328</v>
      </c>
      <c r="G2172" s="1425" t="s">
        <v>116</v>
      </c>
      <c r="H2172" s="1425" t="s">
        <v>1329</v>
      </c>
      <c r="I2172" s="1425"/>
      <c r="J2172" s="1425" t="s">
        <v>2915</v>
      </c>
    </row>
    <row r="2173" spans="1:10" ht="12.75">
      <c r="A2173" s="1425" t="s">
        <v>1360</v>
      </c>
      <c r="B2173" s="1425" t="s">
        <v>769</v>
      </c>
      <c r="C2173" s="1425" t="s">
        <v>390</v>
      </c>
      <c r="D2173" s="1425" t="s">
        <v>549</v>
      </c>
      <c r="E2173" s="1425" t="s">
        <v>2939</v>
      </c>
      <c r="F2173" s="1425" t="s">
        <v>1328</v>
      </c>
      <c r="G2173" s="1425" t="s">
        <v>116</v>
      </c>
      <c r="H2173" s="1425" t="s">
        <v>1330</v>
      </c>
      <c r="I2173" s="1425"/>
      <c r="J2173" s="1425" t="s">
        <v>2915</v>
      </c>
    </row>
    <row r="2174" spans="1:10" ht="12.75">
      <c r="A2174" s="1425" t="s">
        <v>1360</v>
      </c>
      <c r="B2174" s="1425" t="s">
        <v>769</v>
      </c>
      <c r="C2174" s="1425" t="s">
        <v>390</v>
      </c>
      <c r="D2174" s="1425" t="s">
        <v>549</v>
      </c>
      <c r="E2174" s="1425" t="s">
        <v>2939</v>
      </c>
      <c r="F2174" s="1425" t="s">
        <v>1328</v>
      </c>
      <c r="G2174" s="1425" t="s">
        <v>116</v>
      </c>
      <c r="H2174" s="1425" t="s">
        <v>1331</v>
      </c>
      <c r="I2174" s="1425"/>
      <c r="J2174" s="1425" t="s">
        <v>2915</v>
      </c>
    </row>
    <row r="2175" spans="1:10" ht="12.75">
      <c r="A2175" s="1425" t="s">
        <v>1360</v>
      </c>
      <c r="B2175" s="1425" t="s">
        <v>769</v>
      </c>
      <c r="C2175" s="1425" t="s">
        <v>390</v>
      </c>
      <c r="D2175" s="1425" t="s">
        <v>549</v>
      </c>
      <c r="E2175" s="1425" t="s">
        <v>1455</v>
      </c>
      <c r="F2175" s="1425" t="s">
        <v>796</v>
      </c>
      <c r="G2175" s="1425" t="s">
        <v>1256</v>
      </c>
      <c r="H2175" s="1425" t="s">
        <v>1263</v>
      </c>
      <c r="I2175" s="1425"/>
      <c r="J2175" s="1425" t="s">
        <v>2915</v>
      </c>
    </row>
    <row r="2176" spans="1:10" ht="12.75">
      <c r="A2176" s="1425" t="s">
        <v>1360</v>
      </c>
      <c r="B2176" s="1425" t="s">
        <v>769</v>
      </c>
      <c r="C2176" s="1425" t="s">
        <v>390</v>
      </c>
      <c r="D2176" s="1425" t="s">
        <v>549</v>
      </c>
      <c r="E2176" s="1425" t="s">
        <v>1455</v>
      </c>
      <c r="F2176" s="1425" t="s">
        <v>796</v>
      </c>
      <c r="G2176" s="1425" t="s">
        <v>1256</v>
      </c>
      <c r="H2176" s="1425" t="s">
        <v>1264</v>
      </c>
      <c r="I2176" s="1425"/>
      <c r="J2176" s="1425" t="s">
        <v>2915</v>
      </c>
    </row>
    <row r="2177" spans="1:10" ht="12.75">
      <c r="A2177" s="1425" t="s">
        <v>1360</v>
      </c>
      <c r="B2177" s="1425" t="s">
        <v>769</v>
      </c>
      <c r="C2177" s="1425" t="s">
        <v>390</v>
      </c>
      <c r="D2177" s="1425" t="s">
        <v>549</v>
      </c>
      <c r="E2177" s="1425" t="s">
        <v>1455</v>
      </c>
      <c r="F2177" s="1425" t="s">
        <v>796</v>
      </c>
      <c r="G2177" s="1425" t="s">
        <v>1256</v>
      </c>
      <c r="H2177" s="1425" t="s">
        <v>1265</v>
      </c>
      <c r="I2177" s="1425"/>
      <c r="J2177" s="1425" t="s">
        <v>2915</v>
      </c>
    </row>
    <row r="2178" spans="1:10" ht="12.75">
      <c r="A2178" s="1425" t="s">
        <v>1360</v>
      </c>
      <c r="B2178" s="1425" t="s">
        <v>769</v>
      </c>
      <c r="C2178" s="1425" t="s">
        <v>390</v>
      </c>
      <c r="D2178" s="1425" t="s">
        <v>549</v>
      </c>
      <c r="E2178" s="1425" t="s">
        <v>1455</v>
      </c>
      <c r="F2178" s="1425" t="s">
        <v>796</v>
      </c>
      <c r="G2178" s="1425" t="s">
        <v>1256</v>
      </c>
      <c r="H2178" s="1425" t="s">
        <v>1266</v>
      </c>
      <c r="I2178" s="1425"/>
      <c r="J2178" s="1425" t="s">
        <v>2915</v>
      </c>
    </row>
    <row r="2179" spans="1:10" ht="12.75">
      <c r="A2179" s="1425" t="s">
        <v>1360</v>
      </c>
      <c r="B2179" s="1425" t="s">
        <v>769</v>
      </c>
      <c r="C2179" s="1425" t="s">
        <v>390</v>
      </c>
      <c r="D2179" s="1425" t="s">
        <v>549</v>
      </c>
      <c r="E2179" s="1425" t="s">
        <v>1455</v>
      </c>
      <c r="F2179" s="1425" t="s">
        <v>796</v>
      </c>
      <c r="G2179" s="1425" t="s">
        <v>1256</v>
      </c>
      <c r="H2179" s="1425" t="s">
        <v>1267</v>
      </c>
      <c r="I2179" s="1425"/>
      <c r="J2179" s="1425" t="s">
        <v>2915</v>
      </c>
    </row>
    <row r="2180" spans="1:10" ht="12.75">
      <c r="A2180" s="1425" t="s">
        <v>1360</v>
      </c>
      <c r="B2180" s="1425" t="s">
        <v>769</v>
      </c>
      <c r="C2180" s="1425" t="s">
        <v>390</v>
      </c>
      <c r="D2180" s="1425" t="s">
        <v>549</v>
      </c>
      <c r="E2180" s="1425" t="s">
        <v>1455</v>
      </c>
      <c r="F2180" s="1425" t="s">
        <v>796</v>
      </c>
      <c r="G2180" s="1425" t="s">
        <v>115</v>
      </c>
      <c r="H2180" s="1425" t="s">
        <v>1263</v>
      </c>
      <c r="I2180" s="1425"/>
      <c r="J2180" s="1425" t="s">
        <v>2915</v>
      </c>
    </row>
    <row r="2181" spans="1:10" ht="12.75">
      <c r="A2181" s="1425" t="s">
        <v>1360</v>
      </c>
      <c r="B2181" s="1425" t="s">
        <v>769</v>
      </c>
      <c r="C2181" s="1425" t="s">
        <v>390</v>
      </c>
      <c r="D2181" s="1425" t="s">
        <v>549</v>
      </c>
      <c r="E2181" s="1425" t="s">
        <v>1455</v>
      </c>
      <c r="F2181" s="1425" t="s">
        <v>796</v>
      </c>
      <c r="G2181" s="1425" t="s">
        <v>115</v>
      </c>
      <c r="H2181" s="1425" t="s">
        <v>1264</v>
      </c>
      <c r="I2181" s="1425"/>
      <c r="J2181" s="1425" t="s">
        <v>2915</v>
      </c>
    </row>
    <row r="2182" spans="1:10" ht="12.75">
      <c r="A2182" s="1425" t="s">
        <v>1360</v>
      </c>
      <c r="B2182" s="1425" t="s">
        <v>769</v>
      </c>
      <c r="C2182" s="1425" t="s">
        <v>390</v>
      </c>
      <c r="D2182" s="1425" t="s">
        <v>549</v>
      </c>
      <c r="E2182" s="1425" t="s">
        <v>1455</v>
      </c>
      <c r="F2182" s="1425" t="s">
        <v>796</v>
      </c>
      <c r="G2182" s="1425" t="s">
        <v>115</v>
      </c>
      <c r="H2182" s="1425" t="s">
        <v>1265</v>
      </c>
      <c r="I2182" s="1425"/>
      <c r="J2182" s="1425" t="s">
        <v>2915</v>
      </c>
    </row>
    <row r="2183" spans="1:10" ht="12.75">
      <c r="A2183" s="1425" t="s">
        <v>1360</v>
      </c>
      <c r="B2183" s="1425" t="s">
        <v>769</v>
      </c>
      <c r="C2183" s="1425" t="s">
        <v>390</v>
      </c>
      <c r="D2183" s="1425" t="s">
        <v>549</v>
      </c>
      <c r="E2183" s="1425" t="s">
        <v>1455</v>
      </c>
      <c r="F2183" s="1425" t="s">
        <v>796</v>
      </c>
      <c r="G2183" s="1425" t="s">
        <v>115</v>
      </c>
      <c r="H2183" s="1425" t="s">
        <v>1266</v>
      </c>
      <c r="I2183" s="1425"/>
      <c r="J2183" s="1425" t="s">
        <v>2915</v>
      </c>
    </row>
    <row r="2184" spans="1:10" ht="12.75">
      <c r="A2184" s="1425" t="s">
        <v>1360</v>
      </c>
      <c r="B2184" s="1425" t="s">
        <v>769</v>
      </c>
      <c r="C2184" s="1425" t="s">
        <v>390</v>
      </c>
      <c r="D2184" s="1425" t="s">
        <v>549</v>
      </c>
      <c r="E2184" s="1425" t="s">
        <v>1455</v>
      </c>
      <c r="F2184" s="1425" t="s">
        <v>796</v>
      </c>
      <c r="G2184" s="1425" t="s">
        <v>115</v>
      </c>
      <c r="H2184" s="1425" t="s">
        <v>1267</v>
      </c>
      <c r="I2184" s="1425"/>
      <c r="J2184" s="1425" t="s">
        <v>2915</v>
      </c>
    </row>
    <row r="2185" spans="1:10" ht="12.75">
      <c r="A2185" s="1425" t="s">
        <v>1360</v>
      </c>
      <c r="B2185" s="1425" t="s">
        <v>769</v>
      </c>
      <c r="C2185" s="1425" t="s">
        <v>390</v>
      </c>
      <c r="D2185" s="1425" t="s">
        <v>549</v>
      </c>
      <c r="E2185" s="1425" t="s">
        <v>1455</v>
      </c>
      <c r="F2185" s="1425" t="s">
        <v>796</v>
      </c>
      <c r="G2185" s="1425" t="s">
        <v>1238</v>
      </c>
      <c r="H2185" s="1425" t="s">
        <v>1263</v>
      </c>
      <c r="I2185" s="1425"/>
      <c r="J2185" s="1425" t="s">
        <v>2915</v>
      </c>
    </row>
    <row r="2186" spans="1:10" ht="12.75">
      <c r="A2186" s="1425" t="s">
        <v>1360</v>
      </c>
      <c r="B2186" s="1425" t="s">
        <v>769</v>
      </c>
      <c r="C2186" s="1425" t="s">
        <v>390</v>
      </c>
      <c r="D2186" s="1425" t="s">
        <v>549</v>
      </c>
      <c r="E2186" s="1425" t="s">
        <v>1455</v>
      </c>
      <c r="F2186" s="1425" t="s">
        <v>796</v>
      </c>
      <c r="G2186" s="1425" t="s">
        <v>1238</v>
      </c>
      <c r="H2186" s="1425" t="s">
        <v>1264</v>
      </c>
      <c r="I2186" s="1425"/>
      <c r="J2186" s="1425" t="s">
        <v>2915</v>
      </c>
    </row>
    <row r="2187" spans="1:10" ht="12.75">
      <c r="A2187" s="1425" t="s">
        <v>1360</v>
      </c>
      <c r="B2187" s="1425" t="s">
        <v>769</v>
      </c>
      <c r="C2187" s="1425" t="s">
        <v>390</v>
      </c>
      <c r="D2187" s="1425" t="s">
        <v>549</v>
      </c>
      <c r="E2187" s="1425" t="s">
        <v>1455</v>
      </c>
      <c r="F2187" s="1425" t="s">
        <v>796</v>
      </c>
      <c r="G2187" s="1425" t="s">
        <v>1238</v>
      </c>
      <c r="H2187" s="1425" t="s">
        <v>1265</v>
      </c>
      <c r="I2187" s="1425"/>
      <c r="J2187" s="1425" t="s">
        <v>2915</v>
      </c>
    </row>
    <row r="2188" spans="1:10" ht="12.75">
      <c r="A2188" s="1425" t="s">
        <v>1360</v>
      </c>
      <c r="B2188" s="1425" t="s">
        <v>769</v>
      </c>
      <c r="C2188" s="1425" t="s">
        <v>390</v>
      </c>
      <c r="D2188" s="1425" t="s">
        <v>549</v>
      </c>
      <c r="E2188" s="1425" t="s">
        <v>1455</v>
      </c>
      <c r="F2188" s="1425" t="s">
        <v>796</v>
      </c>
      <c r="G2188" s="1425" t="s">
        <v>1238</v>
      </c>
      <c r="H2188" s="1425" t="s">
        <v>1266</v>
      </c>
      <c r="I2188" s="1425"/>
      <c r="J2188" s="1425" t="s">
        <v>2915</v>
      </c>
    </row>
    <row r="2189" spans="1:10" ht="12.75">
      <c r="A2189" s="1425" t="s">
        <v>1360</v>
      </c>
      <c r="B2189" s="1425" t="s">
        <v>769</v>
      </c>
      <c r="C2189" s="1425" t="s">
        <v>390</v>
      </c>
      <c r="D2189" s="1425" t="s">
        <v>549</v>
      </c>
      <c r="E2189" s="1425" t="s">
        <v>1455</v>
      </c>
      <c r="F2189" s="1425" t="s">
        <v>796</v>
      </c>
      <c r="G2189" s="1425" t="s">
        <v>1238</v>
      </c>
      <c r="H2189" s="1425" t="s">
        <v>1267</v>
      </c>
      <c r="I2189" s="1425"/>
      <c r="J2189" s="1425" t="s">
        <v>2915</v>
      </c>
    </row>
    <row r="2190" spans="1:10" ht="12.75">
      <c r="A2190" s="1425" t="s">
        <v>1360</v>
      </c>
      <c r="B2190" s="1425" t="s">
        <v>769</v>
      </c>
      <c r="C2190" s="1425" t="s">
        <v>390</v>
      </c>
      <c r="D2190" s="1425" t="s">
        <v>549</v>
      </c>
      <c r="E2190" s="1425" t="s">
        <v>1455</v>
      </c>
      <c r="F2190" s="1425" t="s">
        <v>796</v>
      </c>
      <c r="G2190" s="1425" t="s">
        <v>116</v>
      </c>
      <c r="H2190" s="1425" t="s">
        <v>1263</v>
      </c>
      <c r="I2190" s="1425"/>
      <c r="J2190" s="1425" t="s">
        <v>2915</v>
      </c>
    </row>
    <row r="2191" spans="1:10" ht="12.75">
      <c r="A2191" s="1425" t="s">
        <v>1360</v>
      </c>
      <c r="B2191" s="1425" t="s">
        <v>769</v>
      </c>
      <c r="C2191" s="1425" t="s">
        <v>390</v>
      </c>
      <c r="D2191" s="1425" t="s">
        <v>549</v>
      </c>
      <c r="E2191" s="1425" t="s">
        <v>1455</v>
      </c>
      <c r="F2191" s="1425" t="s">
        <v>796</v>
      </c>
      <c r="G2191" s="1425" t="s">
        <v>116</v>
      </c>
      <c r="H2191" s="1425" t="s">
        <v>1264</v>
      </c>
      <c r="I2191" s="1425"/>
      <c r="J2191" s="1425" t="s">
        <v>2915</v>
      </c>
    </row>
    <row r="2192" spans="1:10" ht="12.75">
      <c r="A2192" s="1425" t="s">
        <v>1360</v>
      </c>
      <c r="B2192" s="1425" t="s">
        <v>769</v>
      </c>
      <c r="C2192" s="1425" t="s">
        <v>390</v>
      </c>
      <c r="D2192" s="1425" t="s">
        <v>549</v>
      </c>
      <c r="E2192" s="1425" t="s">
        <v>1455</v>
      </c>
      <c r="F2192" s="1425" t="s">
        <v>796</v>
      </c>
      <c r="G2192" s="1425" t="s">
        <v>116</v>
      </c>
      <c r="H2192" s="1425" t="s">
        <v>1265</v>
      </c>
      <c r="I2192" s="1425"/>
      <c r="J2192" s="1425" t="s">
        <v>2915</v>
      </c>
    </row>
    <row r="2193" spans="1:10" ht="12.75">
      <c r="A2193" s="1425" t="s">
        <v>1360</v>
      </c>
      <c r="B2193" s="1425" t="s">
        <v>769</v>
      </c>
      <c r="C2193" s="1425" t="s">
        <v>390</v>
      </c>
      <c r="D2193" s="1425" t="s">
        <v>549</v>
      </c>
      <c r="E2193" s="1425" t="s">
        <v>1455</v>
      </c>
      <c r="F2193" s="1425" t="s">
        <v>796</v>
      </c>
      <c r="G2193" s="1425" t="s">
        <v>116</v>
      </c>
      <c r="H2193" s="1425" t="s">
        <v>1266</v>
      </c>
      <c r="I2193" s="1425"/>
      <c r="J2193" s="1425" t="s">
        <v>2915</v>
      </c>
    </row>
    <row r="2194" spans="1:10" ht="12.75">
      <c r="A2194" s="1425" t="s">
        <v>1360</v>
      </c>
      <c r="B2194" s="1425" t="s">
        <v>769</v>
      </c>
      <c r="C2194" s="1425" t="s">
        <v>390</v>
      </c>
      <c r="D2194" s="1425" t="s">
        <v>549</v>
      </c>
      <c r="E2194" s="1425" t="s">
        <v>1455</v>
      </c>
      <c r="F2194" s="1425" t="s">
        <v>796</v>
      </c>
      <c r="G2194" s="1425" t="s">
        <v>116</v>
      </c>
      <c r="H2194" s="1425" t="s">
        <v>1267</v>
      </c>
      <c r="I2194" s="1425"/>
      <c r="J2194" s="1425" t="s">
        <v>2915</v>
      </c>
    </row>
    <row r="2195" spans="1:10" ht="12.75">
      <c r="A2195" s="1425" t="s">
        <v>1360</v>
      </c>
      <c r="B2195" s="1425" t="s">
        <v>769</v>
      </c>
      <c r="C2195" s="1425" t="s">
        <v>390</v>
      </c>
      <c r="D2195" s="1425" t="s">
        <v>549</v>
      </c>
      <c r="E2195" s="1425" t="s">
        <v>1455</v>
      </c>
      <c r="F2195" s="1425" t="s">
        <v>1328</v>
      </c>
      <c r="G2195" s="1425" t="s">
        <v>1256</v>
      </c>
      <c r="H2195" s="1425" t="s">
        <v>1329</v>
      </c>
      <c r="I2195" s="1425"/>
      <c r="J2195" s="1425" t="s">
        <v>2915</v>
      </c>
    </row>
    <row r="2196" spans="1:10" ht="12.75">
      <c r="A2196" s="1425" t="s">
        <v>1360</v>
      </c>
      <c r="B2196" s="1425" t="s">
        <v>769</v>
      </c>
      <c r="C2196" s="1425" t="s">
        <v>390</v>
      </c>
      <c r="D2196" s="1425" t="s">
        <v>549</v>
      </c>
      <c r="E2196" s="1425" t="s">
        <v>1455</v>
      </c>
      <c r="F2196" s="1425" t="s">
        <v>1328</v>
      </c>
      <c r="G2196" s="1425" t="s">
        <v>1256</v>
      </c>
      <c r="H2196" s="1425" t="s">
        <v>1330</v>
      </c>
      <c r="I2196" s="1425"/>
      <c r="J2196" s="1425" t="s">
        <v>2915</v>
      </c>
    </row>
    <row r="2197" spans="1:10" ht="12.75">
      <c r="A2197" s="1425" t="s">
        <v>1360</v>
      </c>
      <c r="B2197" s="1425" t="s">
        <v>769</v>
      </c>
      <c r="C2197" s="1425" t="s">
        <v>390</v>
      </c>
      <c r="D2197" s="1425" t="s">
        <v>549</v>
      </c>
      <c r="E2197" s="1425" t="s">
        <v>1455</v>
      </c>
      <c r="F2197" s="1425" t="s">
        <v>1328</v>
      </c>
      <c r="G2197" s="1425" t="s">
        <v>1256</v>
      </c>
      <c r="H2197" s="1425" t="s">
        <v>1331</v>
      </c>
      <c r="I2197" s="1425"/>
      <c r="J2197" s="1425" t="s">
        <v>2915</v>
      </c>
    </row>
    <row r="2198" spans="1:10" ht="12.75">
      <c r="A2198" s="1425" t="s">
        <v>1360</v>
      </c>
      <c r="B2198" s="1425" t="s">
        <v>769</v>
      </c>
      <c r="C2198" s="1425" t="s">
        <v>390</v>
      </c>
      <c r="D2198" s="1425" t="s">
        <v>549</v>
      </c>
      <c r="E2198" s="1425" t="s">
        <v>1455</v>
      </c>
      <c r="F2198" s="1425" t="s">
        <v>1328</v>
      </c>
      <c r="G2198" s="1425" t="s">
        <v>115</v>
      </c>
      <c r="H2198" s="1425" t="s">
        <v>1329</v>
      </c>
      <c r="I2198" s="1425"/>
      <c r="J2198" s="1425" t="s">
        <v>2915</v>
      </c>
    </row>
    <row r="2199" spans="1:10" ht="12.75">
      <c r="A2199" s="1425" t="s">
        <v>1360</v>
      </c>
      <c r="B2199" s="1425" t="s">
        <v>769</v>
      </c>
      <c r="C2199" s="1425" t="s">
        <v>390</v>
      </c>
      <c r="D2199" s="1425" t="s">
        <v>549</v>
      </c>
      <c r="E2199" s="1425" t="s">
        <v>1455</v>
      </c>
      <c r="F2199" s="1425" t="s">
        <v>1328</v>
      </c>
      <c r="G2199" s="1425" t="s">
        <v>115</v>
      </c>
      <c r="H2199" s="1425" t="s">
        <v>1330</v>
      </c>
      <c r="I2199" s="1425"/>
      <c r="J2199" s="1425" t="s">
        <v>2915</v>
      </c>
    </row>
    <row r="2200" spans="1:10" ht="12.75">
      <c r="A2200" s="1425" t="s">
        <v>1360</v>
      </c>
      <c r="B2200" s="1425" t="s">
        <v>769</v>
      </c>
      <c r="C2200" s="1425" t="s">
        <v>390</v>
      </c>
      <c r="D2200" s="1425" t="s">
        <v>549</v>
      </c>
      <c r="E2200" s="1425" t="s">
        <v>1455</v>
      </c>
      <c r="F2200" s="1425" t="s">
        <v>1328</v>
      </c>
      <c r="G2200" s="1425" t="s">
        <v>115</v>
      </c>
      <c r="H2200" s="1425" t="s">
        <v>1331</v>
      </c>
      <c r="I2200" s="1425"/>
      <c r="J2200" s="1425" t="s">
        <v>2915</v>
      </c>
    </row>
    <row r="2201" spans="1:10" ht="12.75">
      <c r="A2201" s="1425" t="s">
        <v>1360</v>
      </c>
      <c r="B2201" s="1425" t="s">
        <v>769</v>
      </c>
      <c r="C2201" s="1425" t="s">
        <v>390</v>
      </c>
      <c r="D2201" s="1425" t="s">
        <v>549</v>
      </c>
      <c r="E2201" s="1425" t="s">
        <v>1455</v>
      </c>
      <c r="F2201" s="1425" t="s">
        <v>1328</v>
      </c>
      <c r="G2201" s="1425" t="s">
        <v>1238</v>
      </c>
      <c r="H2201" s="1425" t="s">
        <v>1329</v>
      </c>
      <c r="I2201" s="1425"/>
      <c r="J2201" s="1425" t="s">
        <v>2915</v>
      </c>
    </row>
    <row r="2202" spans="1:10" ht="12.75">
      <c r="A2202" s="1425" t="s">
        <v>1360</v>
      </c>
      <c r="B2202" s="1425" t="s">
        <v>769</v>
      </c>
      <c r="C2202" s="1425" t="s">
        <v>390</v>
      </c>
      <c r="D2202" s="1425" t="s">
        <v>549</v>
      </c>
      <c r="E2202" s="1425" t="s">
        <v>1455</v>
      </c>
      <c r="F2202" s="1425" t="s">
        <v>1328</v>
      </c>
      <c r="G2202" s="1425" t="s">
        <v>1238</v>
      </c>
      <c r="H2202" s="1425" t="s">
        <v>1330</v>
      </c>
      <c r="I2202" s="1425"/>
      <c r="J2202" s="1425" t="s">
        <v>2915</v>
      </c>
    </row>
    <row r="2203" spans="1:10" ht="12.75">
      <c r="A2203" s="1425" t="s">
        <v>1360</v>
      </c>
      <c r="B2203" s="1425" t="s">
        <v>769</v>
      </c>
      <c r="C2203" s="1425" t="s">
        <v>390</v>
      </c>
      <c r="D2203" s="1425" t="s">
        <v>549</v>
      </c>
      <c r="E2203" s="1425" t="s">
        <v>1455</v>
      </c>
      <c r="F2203" s="1425" t="s">
        <v>1328</v>
      </c>
      <c r="G2203" s="1425" t="s">
        <v>1238</v>
      </c>
      <c r="H2203" s="1425" t="s">
        <v>1331</v>
      </c>
      <c r="I2203" s="1425"/>
      <c r="J2203" s="1425" t="s">
        <v>2915</v>
      </c>
    </row>
    <row r="2204" spans="1:10" ht="12.75">
      <c r="A2204" s="1425" t="s">
        <v>1360</v>
      </c>
      <c r="B2204" s="1425" t="s">
        <v>769</v>
      </c>
      <c r="C2204" s="1425" t="s">
        <v>390</v>
      </c>
      <c r="D2204" s="1425" t="s">
        <v>549</v>
      </c>
      <c r="E2204" s="1425" t="s">
        <v>1455</v>
      </c>
      <c r="F2204" s="1425" t="s">
        <v>1328</v>
      </c>
      <c r="G2204" s="1425" t="s">
        <v>116</v>
      </c>
      <c r="H2204" s="1425" t="s">
        <v>1329</v>
      </c>
      <c r="I2204" s="1425"/>
      <c r="J2204" s="1425" t="s">
        <v>2915</v>
      </c>
    </row>
    <row r="2205" spans="1:10" ht="12.75">
      <c r="A2205" s="1425" t="s">
        <v>1360</v>
      </c>
      <c r="B2205" s="1425" t="s">
        <v>769</v>
      </c>
      <c r="C2205" s="1425" t="s">
        <v>390</v>
      </c>
      <c r="D2205" s="1425" t="s">
        <v>549</v>
      </c>
      <c r="E2205" s="1425" t="s">
        <v>1455</v>
      </c>
      <c r="F2205" s="1425" t="s">
        <v>1328</v>
      </c>
      <c r="G2205" s="1425" t="s">
        <v>116</v>
      </c>
      <c r="H2205" s="1425" t="s">
        <v>1330</v>
      </c>
      <c r="I2205" s="1425"/>
      <c r="J2205" s="1425" t="s">
        <v>2915</v>
      </c>
    </row>
    <row r="2206" spans="1:10" ht="12.75">
      <c r="A2206" s="1425" t="s">
        <v>1360</v>
      </c>
      <c r="B2206" s="1425" t="s">
        <v>769</v>
      </c>
      <c r="C2206" s="1425" t="s">
        <v>390</v>
      </c>
      <c r="D2206" s="1425" t="s">
        <v>549</v>
      </c>
      <c r="E2206" s="1425" t="s">
        <v>1455</v>
      </c>
      <c r="F2206" s="1425" t="s">
        <v>1328</v>
      </c>
      <c r="G2206" s="1425" t="s">
        <v>116</v>
      </c>
      <c r="H2206" s="1425" t="s">
        <v>1331</v>
      </c>
      <c r="I2206" s="1425"/>
      <c r="J2206" s="1425" t="s">
        <v>2915</v>
      </c>
    </row>
    <row r="2207" spans="1:10" ht="12.75">
      <c r="A2207" s="1425" t="s">
        <v>1360</v>
      </c>
      <c r="B2207" s="1425" t="s">
        <v>776</v>
      </c>
      <c r="C2207" s="1425" t="s">
        <v>390</v>
      </c>
      <c r="D2207" s="1425" t="s">
        <v>549</v>
      </c>
      <c r="E2207" s="1425" t="s">
        <v>390</v>
      </c>
      <c r="F2207" s="1425" t="s">
        <v>796</v>
      </c>
      <c r="G2207" s="1425" t="s">
        <v>114</v>
      </c>
      <c r="H2207" s="1425" t="s">
        <v>1263</v>
      </c>
      <c r="I2207" s="1425"/>
      <c r="J2207" s="1425" t="s">
        <v>2915</v>
      </c>
    </row>
    <row r="2208" spans="1:10" ht="12.75">
      <c r="A2208" s="1425" t="s">
        <v>1360</v>
      </c>
      <c r="B2208" s="1425" t="s">
        <v>776</v>
      </c>
      <c r="C2208" s="1425" t="s">
        <v>390</v>
      </c>
      <c r="D2208" s="1425" t="s">
        <v>549</v>
      </c>
      <c r="E2208" s="1425" t="s">
        <v>390</v>
      </c>
      <c r="F2208" s="1425" t="s">
        <v>796</v>
      </c>
      <c r="G2208" s="1425" t="s">
        <v>114</v>
      </c>
      <c r="H2208" s="1425" t="s">
        <v>1264</v>
      </c>
      <c r="I2208" s="1425"/>
      <c r="J2208" s="1425" t="s">
        <v>2915</v>
      </c>
    </row>
    <row r="2209" spans="1:10" ht="12.75">
      <c r="A2209" s="1425" t="s">
        <v>1360</v>
      </c>
      <c r="B2209" s="1425" t="s">
        <v>776</v>
      </c>
      <c r="C2209" s="1425" t="s">
        <v>390</v>
      </c>
      <c r="D2209" s="1425" t="s">
        <v>549</v>
      </c>
      <c r="E2209" s="1425" t="s">
        <v>390</v>
      </c>
      <c r="F2209" s="1425" t="s">
        <v>796</v>
      </c>
      <c r="G2209" s="1425" t="s">
        <v>114</v>
      </c>
      <c r="H2209" s="1425" t="s">
        <v>1265</v>
      </c>
      <c r="I2209" s="1425"/>
      <c r="J2209" s="1425" t="s">
        <v>2915</v>
      </c>
    </row>
    <row r="2210" spans="1:10" ht="12.75">
      <c r="A2210" s="1425" t="s">
        <v>1360</v>
      </c>
      <c r="B2210" s="1425" t="s">
        <v>776</v>
      </c>
      <c r="C2210" s="1425" t="s">
        <v>390</v>
      </c>
      <c r="D2210" s="1425" t="s">
        <v>549</v>
      </c>
      <c r="E2210" s="1425" t="s">
        <v>390</v>
      </c>
      <c r="F2210" s="1425" t="s">
        <v>796</v>
      </c>
      <c r="G2210" s="1425" t="s">
        <v>114</v>
      </c>
      <c r="H2210" s="1425" t="s">
        <v>1266</v>
      </c>
      <c r="I2210" s="1425"/>
      <c r="J2210" s="1425" t="s">
        <v>2915</v>
      </c>
    </row>
    <row r="2211" spans="1:10" ht="12.75">
      <c r="A2211" s="1425" t="s">
        <v>1360</v>
      </c>
      <c r="B2211" s="1425" t="s">
        <v>776</v>
      </c>
      <c r="C2211" s="1425" t="s">
        <v>390</v>
      </c>
      <c r="D2211" s="1425" t="s">
        <v>549</v>
      </c>
      <c r="E2211" s="1425" t="s">
        <v>390</v>
      </c>
      <c r="F2211" s="1425" t="s">
        <v>796</v>
      </c>
      <c r="G2211" s="1425" t="s">
        <v>114</v>
      </c>
      <c r="H2211" s="1425" t="s">
        <v>1267</v>
      </c>
      <c r="I2211" s="1425"/>
      <c r="J2211" s="1425" t="s">
        <v>2915</v>
      </c>
    </row>
    <row r="2212" spans="1:10" ht="12.75">
      <c r="A2212" s="1425" t="s">
        <v>1360</v>
      </c>
      <c r="B2212" s="1425" t="s">
        <v>776</v>
      </c>
      <c r="C2212" s="1425" t="s">
        <v>390</v>
      </c>
      <c r="D2212" s="1425" t="s">
        <v>549</v>
      </c>
      <c r="E2212" s="1425" t="s">
        <v>390</v>
      </c>
      <c r="F2212" s="1425" t="s">
        <v>796</v>
      </c>
      <c r="G2212" s="1425" t="s">
        <v>115</v>
      </c>
      <c r="H2212" s="1425" t="s">
        <v>1263</v>
      </c>
      <c r="I2212" s="1425"/>
      <c r="J2212" s="1425" t="s">
        <v>2915</v>
      </c>
    </row>
    <row r="2213" spans="1:10" ht="12.75">
      <c r="A2213" s="1425" t="s">
        <v>1360</v>
      </c>
      <c r="B2213" s="1425" t="s">
        <v>776</v>
      </c>
      <c r="C2213" s="1425" t="s">
        <v>390</v>
      </c>
      <c r="D2213" s="1425" t="s">
        <v>549</v>
      </c>
      <c r="E2213" s="1425" t="s">
        <v>390</v>
      </c>
      <c r="F2213" s="1425" t="s">
        <v>796</v>
      </c>
      <c r="G2213" s="1425" t="s">
        <v>115</v>
      </c>
      <c r="H2213" s="1425" t="s">
        <v>1264</v>
      </c>
      <c r="I2213" s="1425"/>
      <c r="J2213" s="1425" t="s">
        <v>2915</v>
      </c>
    </row>
    <row r="2214" spans="1:10" ht="12.75">
      <c r="A2214" s="1425" t="s">
        <v>1360</v>
      </c>
      <c r="B2214" s="1425" t="s">
        <v>776</v>
      </c>
      <c r="C2214" s="1425" t="s">
        <v>390</v>
      </c>
      <c r="D2214" s="1425" t="s">
        <v>549</v>
      </c>
      <c r="E2214" s="1425" t="s">
        <v>390</v>
      </c>
      <c r="F2214" s="1425" t="s">
        <v>796</v>
      </c>
      <c r="G2214" s="1425" t="s">
        <v>115</v>
      </c>
      <c r="H2214" s="1425" t="s">
        <v>1265</v>
      </c>
      <c r="I2214" s="1425"/>
      <c r="J2214" s="1425" t="s">
        <v>2915</v>
      </c>
    </row>
    <row r="2215" spans="1:10" ht="12.75">
      <c r="A2215" s="1425" t="s">
        <v>1360</v>
      </c>
      <c r="B2215" s="1425" t="s">
        <v>776</v>
      </c>
      <c r="C2215" s="1425" t="s">
        <v>390</v>
      </c>
      <c r="D2215" s="1425" t="s">
        <v>549</v>
      </c>
      <c r="E2215" s="1425" t="s">
        <v>390</v>
      </c>
      <c r="F2215" s="1425" t="s">
        <v>796</v>
      </c>
      <c r="G2215" s="1425" t="s">
        <v>115</v>
      </c>
      <c r="H2215" s="1425" t="s">
        <v>1266</v>
      </c>
      <c r="I2215" s="1425"/>
      <c r="J2215" s="1425" t="s">
        <v>2915</v>
      </c>
    </row>
    <row r="2216" spans="1:10" ht="12.75">
      <c r="A2216" s="1425" t="s">
        <v>1360</v>
      </c>
      <c r="B2216" s="1425" t="s">
        <v>776</v>
      </c>
      <c r="C2216" s="1425" t="s">
        <v>390</v>
      </c>
      <c r="D2216" s="1425" t="s">
        <v>549</v>
      </c>
      <c r="E2216" s="1425" t="s">
        <v>390</v>
      </c>
      <c r="F2216" s="1425" t="s">
        <v>796</v>
      </c>
      <c r="G2216" s="1425" t="s">
        <v>115</v>
      </c>
      <c r="H2216" s="1425" t="s">
        <v>1267</v>
      </c>
      <c r="I2216" s="1425"/>
      <c r="J2216" s="1425" t="s">
        <v>2915</v>
      </c>
    </row>
    <row r="2217" spans="1:10" ht="12.75">
      <c r="A2217" s="1425" t="s">
        <v>1360</v>
      </c>
      <c r="B2217" s="1425" t="s">
        <v>776</v>
      </c>
      <c r="C2217" s="1425" t="s">
        <v>390</v>
      </c>
      <c r="D2217" s="1425" t="s">
        <v>549</v>
      </c>
      <c r="E2217" s="1425" t="s">
        <v>390</v>
      </c>
      <c r="F2217" s="1425" t="s">
        <v>796</v>
      </c>
      <c r="G2217" s="1425" t="s">
        <v>1238</v>
      </c>
      <c r="H2217" s="1425" t="s">
        <v>1263</v>
      </c>
      <c r="I2217" s="1425"/>
      <c r="J2217" s="1425" t="s">
        <v>2915</v>
      </c>
    </row>
    <row r="2218" spans="1:10" ht="12.75">
      <c r="A2218" s="1425" t="s">
        <v>1360</v>
      </c>
      <c r="B2218" s="1425" t="s">
        <v>776</v>
      </c>
      <c r="C2218" s="1425" t="s">
        <v>390</v>
      </c>
      <c r="D2218" s="1425" t="s">
        <v>549</v>
      </c>
      <c r="E2218" s="1425" t="s">
        <v>390</v>
      </c>
      <c r="F2218" s="1425" t="s">
        <v>796</v>
      </c>
      <c r="G2218" s="1425" t="s">
        <v>1238</v>
      </c>
      <c r="H2218" s="1425" t="s">
        <v>1264</v>
      </c>
      <c r="I2218" s="1425"/>
      <c r="J2218" s="1425" t="s">
        <v>2915</v>
      </c>
    </row>
    <row r="2219" spans="1:10" ht="12.75">
      <c r="A2219" s="1425" t="s">
        <v>1360</v>
      </c>
      <c r="B2219" s="1425" t="s">
        <v>776</v>
      </c>
      <c r="C2219" s="1425" t="s">
        <v>390</v>
      </c>
      <c r="D2219" s="1425" t="s">
        <v>549</v>
      </c>
      <c r="E2219" s="1425" t="s">
        <v>390</v>
      </c>
      <c r="F2219" s="1425" t="s">
        <v>796</v>
      </c>
      <c r="G2219" s="1425" t="s">
        <v>1238</v>
      </c>
      <c r="H2219" s="1425" t="s">
        <v>1265</v>
      </c>
      <c r="I2219" s="1425"/>
      <c r="J2219" s="1425" t="s">
        <v>2915</v>
      </c>
    </row>
    <row r="2220" spans="1:10" ht="12.75">
      <c r="A2220" s="1425" t="s">
        <v>1360</v>
      </c>
      <c r="B2220" s="1425" t="s">
        <v>776</v>
      </c>
      <c r="C2220" s="1425" t="s">
        <v>390</v>
      </c>
      <c r="D2220" s="1425" t="s">
        <v>549</v>
      </c>
      <c r="E2220" s="1425" t="s">
        <v>390</v>
      </c>
      <c r="F2220" s="1425" t="s">
        <v>796</v>
      </c>
      <c r="G2220" s="1425" t="s">
        <v>1238</v>
      </c>
      <c r="H2220" s="1425" t="s">
        <v>1266</v>
      </c>
      <c r="I2220" s="1425"/>
      <c r="J2220" s="1425" t="s">
        <v>2915</v>
      </c>
    </row>
    <row r="2221" spans="1:10" ht="12.75">
      <c r="A2221" s="1425" t="s">
        <v>1360</v>
      </c>
      <c r="B2221" s="1425" t="s">
        <v>776</v>
      </c>
      <c r="C2221" s="1425" t="s">
        <v>390</v>
      </c>
      <c r="D2221" s="1425" t="s">
        <v>549</v>
      </c>
      <c r="E2221" s="1425" t="s">
        <v>390</v>
      </c>
      <c r="F2221" s="1425" t="s">
        <v>796</v>
      </c>
      <c r="G2221" s="1425" t="s">
        <v>1238</v>
      </c>
      <c r="H2221" s="1425" t="s">
        <v>1267</v>
      </c>
      <c r="I2221" s="1425"/>
      <c r="J2221" s="1425" t="s">
        <v>2915</v>
      </c>
    </row>
    <row r="2222" spans="1:10" ht="12.75">
      <c r="A2222" s="1425" t="s">
        <v>1360</v>
      </c>
      <c r="B2222" s="1425" t="s">
        <v>776</v>
      </c>
      <c r="C2222" s="1425" t="s">
        <v>390</v>
      </c>
      <c r="D2222" s="1425" t="s">
        <v>549</v>
      </c>
      <c r="E2222" s="1425" t="s">
        <v>390</v>
      </c>
      <c r="F2222" s="1425" t="s">
        <v>796</v>
      </c>
      <c r="G2222" s="1425" t="s">
        <v>116</v>
      </c>
      <c r="H2222" s="1425" t="s">
        <v>1263</v>
      </c>
      <c r="I2222" s="1425"/>
      <c r="J2222" s="1425" t="s">
        <v>2915</v>
      </c>
    </row>
    <row r="2223" spans="1:10" ht="12.75">
      <c r="A2223" s="1425" t="s">
        <v>1360</v>
      </c>
      <c r="B2223" s="1425" t="s">
        <v>776</v>
      </c>
      <c r="C2223" s="1425" t="s">
        <v>390</v>
      </c>
      <c r="D2223" s="1425" t="s">
        <v>549</v>
      </c>
      <c r="E2223" s="1425" t="s">
        <v>390</v>
      </c>
      <c r="F2223" s="1425" t="s">
        <v>796</v>
      </c>
      <c r="G2223" s="1425" t="s">
        <v>116</v>
      </c>
      <c r="H2223" s="1425" t="s">
        <v>1264</v>
      </c>
      <c r="I2223" s="1425"/>
      <c r="J2223" s="1425" t="s">
        <v>2915</v>
      </c>
    </row>
    <row r="2224" spans="1:10" ht="12.75">
      <c r="A2224" s="1425" t="s">
        <v>1360</v>
      </c>
      <c r="B2224" s="1425" t="s">
        <v>776</v>
      </c>
      <c r="C2224" s="1425" t="s">
        <v>390</v>
      </c>
      <c r="D2224" s="1425" t="s">
        <v>549</v>
      </c>
      <c r="E2224" s="1425" t="s">
        <v>390</v>
      </c>
      <c r="F2224" s="1425" t="s">
        <v>796</v>
      </c>
      <c r="G2224" s="1425" t="s">
        <v>116</v>
      </c>
      <c r="H2224" s="1425" t="s">
        <v>1265</v>
      </c>
      <c r="I2224" s="1425"/>
      <c r="J2224" s="1425" t="s">
        <v>2915</v>
      </c>
    </row>
    <row r="2225" spans="1:10" ht="12.75">
      <c r="A2225" s="1425" t="s">
        <v>1360</v>
      </c>
      <c r="B2225" s="1425" t="s">
        <v>776</v>
      </c>
      <c r="C2225" s="1425" t="s">
        <v>390</v>
      </c>
      <c r="D2225" s="1425" t="s">
        <v>549</v>
      </c>
      <c r="E2225" s="1425" t="s">
        <v>390</v>
      </c>
      <c r="F2225" s="1425" t="s">
        <v>796</v>
      </c>
      <c r="G2225" s="1425" t="s">
        <v>116</v>
      </c>
      <c r="H2225" s="1425" t="s">
        <v>1266</v>
      </c>
      <c r="I2225" s="1425"/>
      <c r="J2225" s="1425" t="s">
        <v>2915</v>
      </c>
    </row>
    <row r="2226" spans="1:10" ht="12.75">
      <c r="A2226" s="1425" t="s">
        <v>1360</v>
      </c>
      <c r="B2226" s="1425" t="s">
        <v>776</v>
      </c>
      <c r="C2226" s="1425" t="s">
        <v>390</v>
      </c>
      <c r="D2226" s="1425" t="s">
        <v>549</v>
      </c>
      <c r="E2226" s="1425" t="s">
        <v>390</v>
      </c>
      <c r="F2226" s="1425" t="s">
        <v>796</v>
      </c>
      <c r="G2226" s="1425" t="s">
        <v>116</v>
      </c>
      <c r="H2226" s="1425" t="s">
        <v>1267</v>
      </c>
      <c r="I2226" s="1425"/>
      <c r="J2226" s="1425" t="s">
        <v>2915</v>
      </c>
    </row>
    <row r="2227" spans="1:10" ht="12.75">
      <c r="A2227" s="1425" t="s">
        <v>1360</v>
      </c>
      <c r="B2227" s="1425" t="s">
        <v>776</v>
      </c>
      <c r="C2227" s="1425" t="s">
        <v>390</v>
      </c>
      <c r="D2227" s="1425" t="s">
        <v>549</v>
      </c>
      <c r="E2227" s="1425" t="s">
        <v>390</v>
      </c>
      <c r="F2227" s="1425" t="s">
        <v>1328</v>
      </c>
      <c r="G2227" s="1425" t="s">
        <v>114</v>
      </c>
      <c r="H2227" s="1425" t="s">
        <v>1329</v>
      </c>
      <c r="I2227" s="1425"/>
      <c r="J2227" s="1425" t="s">
        <v>2915</v>
      </c>
    </row>
    <row r="2228" spans="1:10" ht="12.75">
      <c r="A2228" s="1425" t="s">
        <v>1360</v>
      </c>
      <c r="B2228" s="1425" t="s">
        <v>776</v>
      </c>
      <c r="C2228" s="1425" t="s">
        <v>390</v>
      </c>
      <c r="D2228" s="1425" t="s">
        <v>549</v>
      </c>
      <c r="E2228" s="1425" t="s">
        <v>390</v>
      </c>
      <c r="F2228" s="1425" t="s">
        <v>1328</v>
      </c>
      <c r="G2228" s="1425" t="s">
        <v>114</v>
      </c>
      <c r="H2228" s="1425" t="s">
        <v>1330</v>
      </c>
      <c r="I2228" s="1425"/>
      <c r="J2228" s="1425" t="s">
        <v>2915</v>
      </c>
    </row>
    <row r="2229" spans="1:10" ht="12.75">
      <c r="A2229" s="1425" t="s">
        <v>1360</v>
      </c>
      <c r="B2229" s="1425" t="s">
        <v>776</v>
      </c>
      <c r="C2229" s="1425" t="s">
        <v>390</v>
      </c>
      <c r="D2229" s="1425" t="s">
        <v>549</v>
      </c>
      <c r="E2229" s="1425" t="s">
        <v>390</v>
      </c>
      <c r="F2229" s="1425" t="s">
        <v>1328</v>
      </c>
      <c r="G2229" s="1425" t="s">
        <v>114</v>
      </c>
      <c r="H2229" s="1425" t="s">
        <v>1331</v>
      </c>
      <c r="I2229" s="1425"/>
      <c r="J2229" s="1425" t="s">
        <v>2915</v>
      </c>
    </row>
    <row r="2230" spans="1:10" ht="12.75">
      <c r="A2230" s="1425" t="s">
        <v>1360</v>
      </c>
      <c r="B2230" s="1425" t="s">
        <v>776</v>
      </c>
      <c r="C2230" s="1425" t="s">
        <v>390</v>
      </c>
      <c r="D2230" s="1425" t="s">
        <v>549</v>
      </c>
      <c r="E2230" s="1425" t="s">
        <v>390</v>
      </c>
      <c r="F2230" s="1425" t="s">
        <v>1328</v>
      </c>
      <c r="G2230" s="1425" t="s">
        <v>115</v>
      </c>
      <c r="H2230" s="1425" t="s">
        <v>1329</v>
      </c>
      <c r="I2230" s="1425"/>
      <c r="J2230" s="1425" t="s">
        <v>2915</v>
      </c>
    </row>
    <row r="2231" spans="1:10" ht="12.75">
      <c r="A2231" s="1425" t="s">
        <v>1360</v>
      </c>
      <c r="B2231" s="1425" t="s">
        <v>776</v>
      </c>
      <c r="C2231" s="1425" t="s">
        <v>390</v>
      </c>
      <c r="D2231" s="1425" t="s">
        <v>549</v>
      </c>
      <c r="E2231" s="1425" t="s">
        <v>390</v>
      </c>
      <c r="F2231" s="1425" t="s">
        <v>1328</v>
      </c>
      <c r="G2231" s="1425" t="s">
        <v>115</v>
      </c>
      <c r="H2231" s="1425" t="s">
        <v>1330</v>
      </c>
      <c r="I2231" s="1425"/>
      <c r="J2231" s="1425" t="s">
        <v>2915</v>
      </c>
    </row>
    <row r="2232" spans="1:10" ht="12.75">
      <c r="A2232" s="1425" t="s">
        <v>1360</v>
      </c>
      <c r="B2232" s="1425" t="s">
        <v>776</v>
      </c>
      <c r="C2232" s="1425" t="s">
        <v>390</v>
      </c>
      <c r="D2232" s="1425" t="s">
        <v>549</v>
      </c>
      <c r="E2232" s="1425" t="s">
        <v>390</v>
      </c>
      <c r="F2232" s="1425" t="s">
        <v>1328</v>
      </c>
      <c r="G2232" s="1425" t="s">
        <v>115</v>
      </c>
      <c r="H2232" s="1425" t="s">
        <v>1331</v>
      </c>
      <c r="I2232" s="1425"/>
      <c r="J2232" s="1425" t="s">
        <v>2915</v>
      </c>
    </row>
    <row r="2233" spans="1:10" ht="12.75">
      <c r="A2233" s="1425" t="s">
        <v>1360</v>
      </c>
      <c r="B2233" s="1425" t="s">
        <v>776</v>
      </c>
      <c r="C2233" s="1425" t="s">
        <v>390</v>
      </c>
      <c r="D2233" s="1425" t="s">
        <v>549</v>
      </c>
      <c r="E2233" s="1425" t="s">
        <v>390</v>
      </c>
      <c r="F2233" s="1425" t="s">
        <v>1328</v>
      </c>
      <c r="G2233" s="1425" t="s">
        <v>1238</v>
      </c>
      <c r="H2233" s="1425" t="s">
        <v>1329</v>
      </c>
      <c r="I2233" s="1425"/>
      <c r="J2233" s="1425" t="s">
        <v>2915</v>
      </c>
    </row>
    <row r="2234" spans="1:10" ht="12.75">
      <c r="A2234" s="1425" t="s">
        <v>1360</v>
      </c>
      <c r="B2234" s="1425" t="s">
        <v>776</v>
      </c>
      <c r="C2234" s="1425" t="s">
        <v>390</v>
      </c>
      <c r="D2234" s="1425" t="s">
        <v>549</v>
      </c>
      <c r="E2234" s="1425" t="s">
        <v>390</v>
      </c>
      <c r="F2234" s="1425" t="s">
        <v>1328</v>
      </c>
      <c r="G2234" s="1425" t="s">
        <v>1238</v>
      </c>
      <c r="H2234" s="1425" t="s">
        <v>1330</v>
      </c>
      <c r="I2234" s="1425"/>
      <c r="J2234" s="1425" t="s">
        <v>2915</v>
      </c>
    </row>
    <row r="2235" spans="1:10" ht="12.75">
      <c r="A2235" s="1425" t="s">
        <v>1360</v>
      </c>
      <c r="B2235" s="1425" t="s">
        <v>776</v>
      </c>
      <c r="C2235" s="1425" t="s">
        <v>390</v>
      </c>
      <c r="D2235" s="1425" t="s">
        <v>549</v>
      </c>
      <c r="E2235" s="1425" t="s">
        <v>390</v>
      </c>
      <c r="F2235" s="1425" t="s">
        <v>1328</v>
      </c>
      <c r="G2235" s="1425" t="s">
        <v>1238</v>
      </c>
      <c r="H2235" s="1425" t="s">
        <v>1331</v>
      </c>
      <c r="I2235" s="1425"/>
      <c r="J2235" s="1425" t="s">
        <v>2915</v>
      </c>
    </row>
    <row r="2236" spans="1:10" ht="12.75">
      <c r="A2236" s="1425" t="s">
        <v>1360</v>
      </c>
      <c r="B2236" s="1425" t="s">
        <v>776</v>
      </c>
      <c r="C2236" s="1425" t="s">
        <v>390</v>
      </c>
      <c r="D2236" s="1425" t="s">
        <v>549</v>
      </c>
      <c r="E2236" s="1425" t="s">
        <v>390</v>
      </c>
      <c r="F2236" s="1425" t="s">
        <v>1328</v>
      </c>
      <c r="G2236" s="1425" t="s">
        <v>116</v>
      </c>
      <c r="H2236" s="1425" t="s">
        <v>1329</v>
      </c>
      <c r="I2236" s="1425"/>
      <c r="J2236" s="1425" t="s">
        <v>2915</v>
      </c>
    </row>
    <row r="2237" spans="1:10" ht="12.75">
      <c r="A2237" s="1425" t="s">
        <v>1360</v>
      </c>
      <c r="B2237" s="1425" t="s">
        <v>776</v>
      </c>
      <c r="C2237" s="1425" t="s">
        <v>390</v>
      </c>
      <c r="D2237" s="1425" t="s">
        <v>549</v>
      </c>
      <c r="E2237" s="1425" t="s">
        <v>390</v>
      </c>
      <c r="F2237" s="1425" t="s">
        <v>1328</v>
      </c>
      <c r="G2237" s="1425" t="s">
        <v>116</v>
      </c>
      <c r="H2237" s="1425" t="s">
        <v>1330</v>
      </c>
      <c r="I2237" s="1425"/>
      <c r="J2237" s="1425" t="s">
        <v>2915</v>
      </c>
    </row>
    <row r="2238" spans="1:10" ht="12.75">
      <c r="A2238" s="1425" t="s">
        <v>1360</v>
      </c>
      <c r="B2238" s="1425" t="s">
        <v>776</v>
      </c>
      <c r="C2238" s="1425" t="s">
        <v>390</v>
      </c>
      <c r="D2238" s="1425" t="s">
        <v>549</v>
      </c>
      <c r="E2238" s="1425" t="s">
        <v>390</v>
      </c>
      <c r="F2238" s="1425" t="s">
        <v>1328</v>
      </c>
      <c r="G2238" s="1425" t="s">
        <v>116</v>
      </c>
      <c r="H2238" s="1425" t="s">
        <v>1331</v>
      </c>
      <c r="I2238" s="1425"/>
      <c r="J2238" s="1425" t="s">
        <v>2915</v>
      </c>
    </row>
    <row r="2239" spans="1:10" ht="12.75">
      <c r="A2239" s="1425" t="s">
        <v>1360</v>
      </c>
      <c r="B2239" s="1425" t="s">
        <v>776</v>
      </c>
      <c r="C2239" s="1425" t="s">
        <v>390</v>
      </c>
      <c r="D2239" s="1425" t="s">
        <v>549</v>
      </c>
      <c r="E2239" s="1425" t="s">
        <v>1463</v>
      </c>
      <c r="F2239" s="1425" t="s">
        <v>796</v>
      </c>
      <c r="G2239" s="1425" t="s">
        <v>116</v>
      </c>
      <c r="H2239" s="1425" t="s">
        <v>1263</v>
      </c>
      <c r="I2239" s="1425"/>
      <c r="J2239" s="1425" t="s">
        <v>2915</v>
      </c>
    </row>
    <row r="2240" spans="1:10" ht="12.75">
      <c r="A2240" s="1425" t="s">
        <v>1360</v>
      </c>
      <c r="B2240" s="1425" t="s">
        <v>776</v>
      </c>
      <c r="C2240" s="1425" t="s">
        <v>390</v>
      </c>
      <c r="D2240" s="1425" t="s">
        <v>549</v>
      </c>
      <c r="E2240" s="1425" t="s">
        <v>1463</v>
      </c>
      <c r="F2240" s="1425" t="s">
        <v>796</v>
      </c>
      <c r="G2240" s="1425" t="s">
        <v>116</v>
      </c>
      <c r="H2240" s="1425" t="s">
        <v>1264</v>
      </c>
      <c r="I2240" s="1425"/>
      <c r="J2240" s="1425" t="s">
        <v>2915</v>
      </c>
    </row>
    <row r="2241" spans="1:10" ht="12.75">
      <c r="A2241" s="1425" t="s">
        <v>1360</v>
      </c>
      <c r="B2241" s="1425" t="s">
        <v>776</v>
      </c>
      <c r="C2241" s="1425" t="s">
        <v>390</v>
      </c>
      <c r="D2241" s="1425" t="s">
        <v>549</v>
      </c>
      <c r="E2241" s="1425" t="s">
        <v>1463</v>
      </c>
      <c r="F2241" s="1425" t="s">
        <v>796</v>
      </c>
      <c r="G2241" s="1425" t="s">
        <v>116</v>
      </c>
      <c r="H2241" s="1425" t="s">
        <v>1265</v>
      </c>
      <c r="I2241" s="1425"/>
      <c r="J2241" s="1425" t="s">
        <v>2915</v>
      </c>
    </row>
    <row r="2242" spans="1:10" ht="12.75">
      <c r="A2242" s="1425" t="s">
        <v>1360</v>
      </c>
      <c r="B2242" s="1425" t="s">
        <v>776</v>
      </c>
      <c r="C2242" s="1425" t="s">
        <v>390</v>
      </c>
      <c r="D2242" s="1425" t="s">
        <v>549</v>
      </c>
      <c r="E2242" s="1425" t="s">
        <v>1463</v>
      </c>
      <c r="F2242" s="1425" t="s">
        <v>796</v>
      </c>
      <c r="G2242" s="1425" t="s">
        <v>116</v>
      </c>
      <c r="H2242" s="1425" t="s">
        <v>1266</v>
      </c>
      <c r="I2242" s="1425"/>
      <c r="J2242" s="1425" t="s">
        <v>2915</v>
      </c>
    </row>
    <row r="2243" spans="1:10" ht="12.75">
      <c r="A2243" s="1425" t="s">
        <v>1360</v>
      </c>
      <c r="B2243" s="1425" t="s">
        <v>776</v>
      </c>
      <c r="C2243" s="1425" t="s">
        <v>390</v>
      </c>
      <c r="D2243" s="1425" t="s">
        <v>549</v>
      </c>
      <c r="E2243" s="1425" t="s">
        <v>1463</v>
      </c>
      <c r="F2243" s="1425" t="s">
        <v>796</v>
      </c>
      <c r="G2243" s="1425" t="s">
        <v>116</v>
      </c>
      <c r="H2243" s="1425" t="s">
        <v>1267</v>
      </c>
      <c r="I2243" s="1425"/>
      <c r="J2243" s="1425" t="s">
        <v>2915</v>
      </c>
    </row>
    <row r="2244" spans="1:10" ht="12.75">
      <c r="A2244" s="1425" t="s">
        <v>1360</v>
      </c>
      <c r="B2244" s="1425" t="s">
        <v>776</v>
      </c>
      <c r="C2244" s="1425" t="s">
        <v>390</v>
      </c>
      <c r="D2244" s="1425" t="s">
        <v>549</v>
      </c>
      <c r="E2244" s="1425" t="s">
        <v>1463</v>
      </c>
      <c r="F2244" s="1425" t="s">
        <v>1328</v>
      </c>
      <c r="G2244" s="1425" t="s">
        <v>116</v>
      </c>
      <c r="H2244" s="1425" t="s">
        <v>1329</v>
      </c>
      <c r="I2244" s="1425"/>
      <c r="J2244" s="1425" t="s">
        <v>2915</v>
      </c>
    </row>
    <row r="2245" spans="1:10" ht="12.75">
      <c r="A2245" s="1425" t="s">
        <v>1360</v>
      </c>
      <c r="B2245" s="1425" t="s">
        <v>776</v>
      </c>
      <c r="C2245" s="1425" t="s">
        <v>390</v>
      </c>
      <c r="D2245" s="1425" t="s">
        <v>549</v>
      </c>
      <c r="E2245" s="1425" t="s">
        <v>1463</v>
      </c>
      <c r="F2245" s="1425" t="s">
        <v>1328</v>
      </c>
      <c r="G2245" s="1425" t="s">
        <v>116</v>
      </c>
      <c r="H2245" s="1425" t="s">
        <v>1330</v>
      </c>
      <c r="I2245" s="1425"/>
      <c r="J2245" s="1425" t="s">
        <v>2915</v>
      </c>
    </row>
    <row r="2246" spans="1:10" ht="12.75">
      <c r="A2246" s="1425" t="s">
        <v>1360</v>
      </c>
      <c r="B2246" s="1425" t="s">
        <v>776</v>
      </c>
      <c r="C2246" s="1425" t="s">
        <v>390</v>
      </c>
      <c r="D2246" s="1425" t="s">
        <v>549</v>
      </c>
      <c r="E2246" s="1425" t="s">
        <v>1463</v>
      </c>
      <c r="F2246" s="1425" t="s">
        <v>1328</v>
      </c>
      <c r="G2246" s="1425" t="s">
        <v>116</v>
      </c>
      <c r="H2246" s="1425" t="s">
        <v>1331</v>
      </c>
      <c r="I2246" s="1425"/>
      <c r="J2246" s="1425" t="s">
        <v>2915</v>
      </c>
    </row>
    <row r="2247" spans="1:10" ht="12.75">
      <c r="A2247" s="1425" t="s">
        <v>1360</v>
      </c>
      <c r="B2247" s="1425" t="s">
        <v>776</v>
      </c>
      <c r="C2247" s="1425" t="s">
        <v>390</v>
      </c>
      <c r="D2247" s="1425" t="s">
        <v>549</v>
      </c>
      <c r="E2247" s="1425" t="s">
        <v>1456</v>
      </c>
      <c r="F2247" s="1425" t="s">
        <v>796</v>
      </c>
      <c r="G2247" s="1425" t="s">
        <v>115</v>
      </c>
      <c r="H2247" s="1425" t="s">
        <v>1263</v>
      </c>
      <c r="I2247" s="1425"/>
      <c r="J2247" s="1425" t="s">
        <v>2915</v>
      </c>
    </row>
    <row r="2248" spans="1:10" ht="12.75">
      <c r="A2248" s="1425" t="s">
        <v>1360</v>
      </c>
      <c r="B2248" s="1425" t="s">
        <v>776</v>
      </c>
      <c r="C2248" s="1425" t="s">
        <v>390</v>
      </c>
      <c r="D2248" s="1425" t="s">
        <v>549</v>
      </c>
      <c r="E2248" s="1425" t="s">
        <v>1456</v>
      </c>
      <c r="F2248" s="1425" t="s">
        <v>796</v>
      </c>
      <c r="G2248" s="1425" t="s">
        <v>115</v>
      </c>
      <c r="H2248" s="1425" t="s">
        <v>1264</v>
      </c>
      <c r="I2248" s="1425"/>
      <c r="J2248" s="1425" t="s">
        <v>2915</v>
      </c>
    </row>
    <row r="2249" spans="1:10" ht="12.75">
      <c r="A2249" s="1425" t="s">
        <v>1360</v>
      </c>
      <c r="B2249" s="1425" t="s">
        <v>776</v>
      </c>
      <c r="C2249" s="1425" t="s">
        <v>390</v>
      </c>
      <c r="D2249" s="1425" t="s">
        <v>549</v>
      </c>
      <c r="E2249" s="1425" t="s">
        <v>1456</v>
      </c>
      <c r="F2249" s="1425" t="s">
        <v>796</v>
      </c>
      <c r="G2249" s="1425" t="s">
        <v>115</v>
      </c>
      <c r="H2249" s="1425" t="s">
        <v>1265</v>
      </c>
      <c r="I2249" s="1425"/>
      <c r="J2249" s="1425" t="s">
        <v>2915</v>
      </c>
    </row>
    <row r="2250" spans="1:10" ht="12.75">
      <c r="A2250" s="1425" t="s">
        <v>1360</v>
      </c>
      <c r="B2250" s="1425" t="s">
        <v>776</v>
      </c>
      <c r="C2250" s="1425" t="s">
        <v>390</v>
      </c>
      <c r="D2250" s="1425" t="s">
        <v>549</v>
      </c>
      <c r="E2250" s="1425" t="s">
        <v>1456</v>
      </c>
      <c r="F2250" s="1425" t="s">
        <v>796</v>
      </c>
      <c r="G2250" s="1425" t="s">
        <v>115</v>
      </c>
      <c r="H2250" s="1425" t="s">
        <v>1266</v>
      </c>
      <c r="I2250" s="1425"/>
      <c r="J2250" s="1425" t="s">
        <v>2915</v>
      </c>
    </row>
    <row r="2251" spans="1:10" ht="12.75">
      <c r="A2251" s="1425" t="s">
        <v>1360</v>
      </c>
      <c r="B2251" s="1425" t="s">
        <v>776</v>
      </c>
      <c r="C2251" s="1425" t="s">
        <v>390</v>
      </c>
      <c r="D2251" s="1425" t="s">
        <v>549</v>
      </c>
      <c r="E2251" s="1425" t="s">
        <v>1456</v>
      </c>
      <c r="F2251" s="1425" t="s">
        <v>796</v>
      </c>
      <c r="G2251" s="1425" t="s">
        <v>115</v>
      </c>
      <c r="H2251" s="1425" t="s">
        <v>1267</v>
      </c>
      <c r="I2251" s="1425"/>
      <c r="J2251" s="1425" t="s">
        <v>2915</v>
      </c>
    </row>
    <row r="2252" spans="1:10" ht="12.75">
      <c r="A2252" s="1425" t="s">
        <v>1360</v>
      </c>
      <c r="B2252" s="1425" t="s">
        <v>776</v>
      </c>
      <c r="C2252" s="1425" t="s">
        <v>390</v>
      </c>
      <c r="D2252" s="1425" t="s">
        <v>549</v>
      </c>
      <c r="E2252" s="1425" t="s">
        <v>1456</v>
      </c>
      <c r="F2252" s="1425" t="s">
        <v>796</v>
      </c>
      <c r="G2252" s="1425" t="s">
        <v>1238</v>
      </c>
      <c r="H2252" s="1425" t="s">
        <v>1263</v>
      </c>
      <c r="I2252" s="1425"/>
      <c r="J2252" s="1425" t="s">
        <v>2915</v>
      </c>
    </row>
    <row r="2253" spans="1:10" ht="12.75">
      <c r="A2253" s="1425" t="s">
        <v>1360</v>
      </c>
      <c r="B2253" s="1425" t="s">
        <v>776</v>
      </c>
      <c r="C2253" s="1425" t="s">
        <v>390</v>
      </c>
      <c r="D2253" s="1425" t="s">
        <v>549</v>
      </c>
      <c r="E2253" s="1425" t="s">
        <v>1456</v>
      </c>
      <c r="F2253" s="1425" t="s">
        <v>796</v>
      </c>
      <c r="G2253" s="1425" t="s">
        <v>1238</v>
      </c>
      <c r="H2253" s="1425" t="s">
        <v>1264</v>
      </c>
      <c r="I2253" s="1425"/>
      <c r="J2253" s="1425" t="s">
        <v>2915</v>
      </c>
    </row>
    <row r="2254" spans="1:10" ht="12.75">
      <c r="A2254" s="1425" t="s">
        <v>1360</v>
      </c>
      <c r="B2254" s="1425" t="s">
        <v>776</v>
      </c>
      <c r="C2254" s="1425" t="s">
        <v>390</v>
      </c>
      <c r="D2254" s="1425" t="s">
        <v>549</v>
      </c>
      <c r="E2254" s="1425" t="s">
        <v>1456</v>
      </c>
      <c r="F2254" s="1425" t="s">
        <v>796</v>
      </c>
      <c r="G2254" s="1425" t="s">
        <v>1238</v>
      </c>
      <c r="H2254" s="1425" t="s">
        <v>1265</v>
      </c>
      <c r="I2254" s="1425"/>
      <c r="J2254" s="1425" t="s">
        <v>2915</v>
      </c>
    </row>
    <row r="2255" spans="1:10" ht="12.75">
      <c r="A2255" s="1425" t="s">
        <v>1360</v>
      </c>
      <c r="B2255" s="1425" t="s">
        <v>776</v>
      </c>
      <c r="C2255" s="1425" t="s">
        <v>390</v>
      </c>
      <c r="D2255" s="1425" t="s">
        <v>549</v>
      </c>
      <c r="E2255" s="1425" t="s">
        <v>1456</v>
      </c>
      <c r="F2255" s="1425" t="s">
        <v>796</v>
      </c>
      <c r="G2255" s="1425" t="s">
        <v>1238</v>
      </c>
      <c r="H2255" s="1425" t="s">
        <v>1266</v>
      </c>
      <c r="I2255" s="1425"/>
      <c r="J2255" s="1425" t="s">
        <v>2915</v>
      </c>
    </row>
    <row r="2256" spans="1:10" ht="12.75">
      <c r="A2256" s="1425" t="s">
        <v>1360</v>
      </c>
      <c r="B2256" s="1425" t="s">
        <v>776</v>
      </c>
      <c r="C2256" s="1425" t="s">
        <v>390</v>
      </c>
      <c r="D2256" s="1425" t="s">
        <v>549</v>
      </c>
      <c r="E2256" s="1425" t="s">
        <v>1456</v>
      </c>
      <c r="F2256" s="1425" t="s">
        <v>796</v>
      </c>
      <c r="G2256" s="1425" t="s">
        <v>1238</v>
      </c>
      <c r="H2256" s="1425" t="s">
        <v>1267</v>
      </c>
      <c r="I2256" s="1425"/>
      <c r="J2256" s="1425" t="s">
        <v>2915</v>
      </c>
    </row>
    <row r="2257" spans="1:10" ht="12.75">
      <c r="A2257" s="1425" t="s">
        <v>1360</v>
      </c>
      <c r="B2257" s="1425" t="s">
        <v>776</v>
      </c>
      <c r="C2257" s="1425" t="s">
        <v>390</v>
      </c>
      <c r="D2257" s="1425" t="s">
        <v>549</v>
      </c>
      <c r="E2257" s="1425" t="s">
        <v>1456</v>
      </c>
      <c r="F2257" s="1425" t="s">
        <v>796</v>
      </c>
      <c r="G2257" s="1425" t="s">
        <v>116</v>
      </c>
      <c r="H2257" s="1425" t="s">
        <v>1263</v>
      </c>
      <c r="I2257" s="1425"/>
      <c r="J2257" s="1425" t="s">
        <v>2915</v>
      </c>
    </row>
    <row r="2258" spans="1:10" ht="12.75">
      <c r="A2258" s="1425" t="s">
        <v>1360</v>
      </c>
      <c r="B2258" s="1425" t="s">
        <v>776</v>
      </c>
      <c r="C2258" s="1425" t="s">
        <v>390</v>
      </c>
      <c r="D2258" s="1425" t="s">
        <v>549</v>
      </c>
      <c r="E2258" s="1425" t="s">
        <v>1456</v>
      </c>
      <c r="F2258" s="1425" t="s">
        <v>796</v>
      </c>
      <c r="G2258" s="1425" t="s">
        <v>116</v>
      </c>
      <c r="H2258" s="1425" t="s">
        <v>1264</v>
      </c>
      <c r="I2258" s="1425"/>
      <c r="J2258" s="1425" t="s">
        <v>2915</v>
      </c>
    </row>
    <row r="2259" spans="1:10" ht="12.75">
      <c r="A2259" s="1425" t="s">
        <v>1360</v>
      </c>
      <c r="B2259" s="1425" t="s">
        <v>776</v>
      </c>
      <c r="C2259" s="1425" t="s">
        <v>390</v>
      </c>
      <c r="D2259" s="1425" t="s">
        <v>549</v>
      </c>
      <c r="E2259" s="1425" t="s">
        <v>1456</v>
      </c>
      <c r="F2259" s="1425" t="s">
        <v>796</v>
      </c>
      <c r="G2259" s="1425" t="s">
        <v>116</v>
      </c>
      <c r="H2259" s="1425" t="s">
        <v>1265</v>
      </c>
      <c r="I2259" s="1425"/>
      <c r="J2259" s="1425" t="s">
        <v>2915</v>
      </c>
    </row>
    <row r="2260" spans="1:10" ht="12.75">
      <c r="A2260" s="1425" t="s">
        <v>1360</v>
      </c>
      <c r="B2260" s="1425" t="s">
        <v>776</v>
      </c>
      <c r="C2260" s="1425" t="s">
        <v>390</v>
      </c>
      <c r="D2260" s="1425" t="s">
        <v>549</v>
      </c>
      <c r="E2260" s="1425" t="s">
        <v>1456</v>
      </c>
      <c r="F2260" s="1425" t="s">
        <v>796</v>
      </c>
      <c r="G2260" s="1425" t="s">
        <v>116</v>
      </c>
      <c r="H2260" s="1425" t="s">
        <v>1266</v>
      </c>
      <c r="I2260" s="1425"/>
      <c r="J2260" s="1425" t="s">
        <v>2915</v>
      </c>
    </row>
    <row r="2261" spans="1:10" ht="12.75">
      <c r="A2261" s="1425" t="s">
        <v>1360</v>
      </c>
      <c r="B2261" s="1425" t="s">
        <v>776</v>
      </c>
      <c r="C2261" s="1425" t="s">
        <v>390</v>
      </c>
      <c r="D2261" s="1425" t="s">
        <v>549</v>
      </c>
      <c r="E2261" s="1425" t="s">
        <v>1456</v>
      </c>
      <c r="F2261" s="1425" t="s">
        <v>796</v>
      </c>
      <c r="G2261" s="1425" t="s">
        <v>116</v>
      </c>
      <c r="H2261" s="1425" t="s">
        <v>1267</v>
      </c>
      <c r="I2261" s="1425"/>
      <c r="J2261" s="1425" t="s">
        <v>2915</v>
      </c>
    </row>
    <row r="2262" spans="1:10" ht="12.75">
      <c r="A2262" s="1425" t="s">
        <v>1360</v>
      </c>
      <c r="B2262" s="1425" t="s">
        <v>776</v>
      </c>
      <c r="C2262" s="1425" t="s">
        <v>390</v>
      </c>
      <c r="D2262" s="1425" t="s">
        <v>549</v>
      </c>
      <c r="E2262" s="1425" t="s">
        <v>1456</v>
      </c>
      <c r="F2262" s="1425" t="s">
        <v>1328</v>
      </c>
      <c r="G2262" s="1425" t="s">
        <v>115</v>
      </c>
      <c r="H2262" s="1425" t="s">
        <v>1329</v>
      </c>
      <c r="I2262" s="1425"/>
      <c r="J2262" s="1425" t="s">
        <v>2915</v>
      </c>
    </row>
    <row r="2263" spans="1:10" ht="12.75">
      <c r="A2263" s="1425" t="s">
        <v>1360</v>
      </c>
      <c r="B2263" s="1425" t="s">
        <v>776</v>
      </c>
      <c r="C2263" s="1425" t="s">
        <v>390</v>
      </c>
      <c r="D2263" s="1425" t="s">
        <v>549</v>
      </c>
      <c r="E2263" s="1425" t="s">
        <v>1456</v>
      </c>
      <c r="F2263" s="1425" t="s">
        <v>1328</v>
      </c>
      <c r="G2263" s="1425" t="s">
        <v>115</v>
      </c>
      <c r="H2263" s="1425" t="s">
        <v>1330</v>
      </c>
      <c r="I2263" s="1425"/>
      <c r="J2263" s="1425" t="s">
        <v>2915</v>
      </c>
    </row>
    <row r="2264" spans="1:10" ht="12.75">
      <c r="A2264" s="1425" t="s">
        <v>1360</v>
      </c>
      <c r="B2264" s="1425" t="s">
        <v>776</v>
      </c>
      <c r="C2264" s="1425" t="s">
        <v>390</v>
      </c>
      <c r="D2264" s="1425" t="s">
        <v>549</v>
      </c>
      <c r="E2264" s="1425" t="s">
        <v>1456</v>
      </c>
      <c r="F2264" s="1425" t="s">
        <v>1328</v>
      </c>
      <c r="G2264" s="1425" t="s">
        <v>115</v>
      </c>
      <c r="H2264" s="1425" t="s">
        <v>1331</v>
      </c>
      <c r="I2264" s="1425"/>
      <c r="J2264" s="1425" t="s">
        <v>2915</v>
      </c>
    </row>
    <row r="2265" spans="1:10" ht="12.75">
      <c r="A2265" s="1425" t="s">
        <v>1360</v>
      </c>
      <c r="B2265" s="1425" t="s">
        <v>776</v>
      </c>
      <c r="C2265" s="1425" t="s">
        <v>390</v>
      </c>
      <c r="D2265" s="1425" t="s">
        <v>549</v>
      </c>
      <c r="E2265" s="1425" t="s">
        <v>1456</v>
      </c>
      <c r="F2265" s="1425" t="s">
        <v>1328</v>
      </c>
      <c r="G2265" s="1425" t="s">
        <v>1238</v>
      </c>
      <c r="H2265" s="1425" t="s">
        <v>1329</v>
      </c>
      <c r="I2265" s="1425"/>
      <c r="J2265" s="1425" t="s">
        <v>2915</v>
      </c>
    </row>
    <row r="2266" spans="1:10" ht="12.75">
      <c r="A2266" s="1425" t="s">
        <v>1360</v>
      </c>
      <c r="B2266" s="1425" t="s">
        <v>776</v>
      </c>
      <c r="C2266" s="1425" t="s">
        <v>390</v>
      </c>
      <c r="D2266" s="1425" t="s">
        <v>549</v>
      </c>
      <c r="E2266" s="1425" t="s">
        <v>1456</v>
      </c>
      <c r="F2266" s="1425" t="s">
        <v>1328</v>
      </c>
      <c r="G2266" s="1425" t="s">
        <v>1238</v>
      </c>
      <c r="H2266" s="1425" t="s">
        <v>1330</v>
      </c>
      <c r="I2266" s="1425"/>
      <c r="J2266" s="1425" t="s">
        <v>2915</v>
      </c>
    </row>
    <row r="2267" spans="1:10" ht="12.75">
      <c r="A2267" s="1425" t="s">
        <v>1360</v>
      </c>
      <c r="B2267" s="1425" t="s">
        <v>776</v>
      </c>
      <c r="C2267" s="1425" t="s">
        <v>390</v>
      </c>
      <c r="D2267" s="1425" t="s">
        <v>549</v>
      </c>
      <c r="E2267" s="1425" t="s">
        <v>1456</v>
      </c>
      <c r="F2267" s="1425" t="s">
        <v>1328</v>
      </c>
      <c r="G2267" s="1425" t="s">
        <v>1238</v>
      </c>
      <c r="H2267" s="1425" t="s">
        <v>1331</v>
      </c>
      <c r="I2267" s="1425"/>
      <c r="J2267" s="1425" t="s">
        <v>2915</v>
      </c>
    </row>
    <row r="2268" spans="1:10" ht="12.75">
      <c r="A2268" s="1425" t="s">
        <v>1360</v>
      </c>
      <c r="B2268" s="1425" t="s">
        <v>776</v>
      </c>
      <c r="C2268" s="1425" t="s">
        <v>390</v>
      </c>
      <c r="D2268" s="1425" t="s">
        <v>549</v>
      </c>
      <c r="E2268" s="1425" t="s">
        <v>1456</v>
      </c>
      <c r="F2268" s="1425" t="s">
        <v>1328</v>
      </c>
      <c r="G2268" s="1425" t="s">
        <v>116</v>
      </c>
      <c r="H2268" s="1425" t="s">
        <v>1329</v>
      </c>
      <c r="I2268" s="1425"/>
      <c r="J2268" s="1425" t="s">
        <v>2915</v>
      </c>
    </row>
    <row r="2269" spans="1:10" ht="12.75">
      <c r="A2269" s="1425" t="s">
        <v>1360</v>
      </c>
      <c r="B2269" s="1425" t="s">
        <v>776</v>
      </c>
      <c r="C2269" s="1425" t="s">
        <v>390</v>
      </c>
      <c r="D2269" s="1425" t="s">
        <v>549</v>
      </c>
      <c r="E2269" s="1425" t="s">
        <v>1456</v>
      </c>
      <c r="F2269" s="1425" t="s">
        <v>1328</v>
      </c>
      <c r="G2269" s="1425" t="s">
        <v>116</v>
      </c>
      <c r="H2269" s="1425" t="s">
        <v>1330</v>
      </c>
      <c r="I2269" s="1425"/>
      <c r="J2269" s="1425" t="s">
        <v>2915</v>
      </c>
    </row>
    <row r="2270" spans="1:10" ht="12.75">
      <c r="A2270" s="1425" t="s">
        <v>1360</v>
      </c>
      <c r="B2270" s="1425" t="s">
        <v>776</v>
      </c>
      <c r="C2270" s="1425" t="s">
        <v>390</v>
      </c>
      <c r="D2270" s="1425" t="s">
        <v>549</v>
      </c>
      <c r="E2270" s="1425" t="s">
        <v>1456</v>
      </c>
      <c r="F2270" s="1425" t="s">
        <v>1328</v>
      </c>
      <c r="G2270" s="1425" t="s">
        <v>116</v>
      </c>
      <c r="H2270" s="1425" t="s">
        <v>1331</v>
      </c>
      <c r="I2270" s="1425"/>
      <c r="J2270" s="1425" t="s">
        <v>2915</v>
      </c>
    </row>
    <row r="2271" spans="1:10" ht="12.75">
      <c r="A2271" s="1425" t="s">
        <v>1360</v>
      </c>
      <c r="B2271" s="1425" t="s">
        <v>776</v>
      </c>
      <c r="C2271" s="1425" t="s">
        <v>390</v>
      </c>
      <c r="D2271" s="1425" t="s">
        <v>549</v>
      </c>
      <c r="E2271" s="1425" t="s">
        <v>2940</v>
      </c>
      <c r="F2271" s="1425" t="s">
        <v>796</v>
      </c>
      <c r="G2271" s="1425" t="s">
        <v>1238</v>
      </c>
      <c r="H2271" s="1425" t="s">
        <v>1263</v>
      </c>
      <c r="I2271" s="1425"/>
      <c r="J2271" s="1425" t="s">
        <v>2915</v>
      </c>
    </row>
    <row r="2272" spans="1:10" ht="12.75">
      <c r="A2272" s="1425" t="s">
        <v>1360</v>
      </c>
      <c r="B2272" s="1425" t="s">
        <v>776</v>
      </c>
      <c r="C2272" s="1425" t="s">
        <v>390</v>
      </c>
      <c r="D2272" s="1425" t="s">
        <v>549</v>
      </c>
      <c r="E2272" s="1425" t="s">
        <v>2940</v>
      </c>
      <c r="F2272" s="1425" t="s">
        <v>796</v>
      </c>
      <c r="G2272" s="1425" t="s">
        <v>1238</v>
      </c>
      <c r="H2272" s="1425" t="s">
        <v>1264</v>
      </c>
      <c r="I2272" s="1425"/>
      <c r="J2272" s="1425" t="s">
        <v>2915</v>
      </c>
    </row>
    <row r="2273" spans="1:10" ht="12.75">
      <c r="A2273" s="1425" t="s">
        <v>1360</v>
      </c>
      <c r="B2273" s="1425" t="s">
        <v>776</v>
      </c>
      <c r="C2273" s="1425" t="s">
        <v>390</v>
      </c>
      <c r="D2273" s="1425" t="s">
        <v>549</v>
      </c>
      <c r="E2273" s="1425" t="s">
        <v>2940</v>
      </c>
      <c r="F2273" s="1425" t="s">
        <v>796</v>
      </c>
      <c r="G2273" s="1425" t="s">
        <v>1238</v>
      </c>
      <c r="H2273" s="1425" t="s">
        <v>1265</v>
      </c>
      <c r="I2273" s="1425"/>
      <c r="J2273" s="1425" t="s">
        <v>2915</v>
      </c>
    </row>
    <row r="2274" spans="1:10" ht="12.75">
      <c r="A2274" s="1425" t="s">
        <v>1360</v>
      </c>
      <c r="B2274" s="1425" t="s">
        <v>776</v>
      </c>
      <c r="C2274" s="1425" t="s">
        <v>390</v>
      </c>
      <c r="D2274" s="1425" t="s">
        <v>549</v>
      </c>
      <c r="E2274" s="1425" t="s">
        <v>2940</v>
      </c>
      <c r="F2274" s="1425" t="s">
        <v>796</v>
      </c>
      <c r="G2274" s="1425" t="s">
        <v>1238</v>
      </c>
      <c r="H2274" s="1425" t="s">
        <v>1266</v>
      </c>
      <c r="I2274" s="1425"/>
      <c r="J2274" s="1425" t="s">
        <v>2915</v>
      </c>
    </row>
    <row r="2275" spans="1:10" ht="12.75">
      <c r="A2275" s="1425" t="s">
        <v>1360</v>
      </c>
      <c r="B2275" s="1425" t="s">
        <v>776</v>
      </c>
      <c r="C2275" s="1425" t="s">
        <v>390</v>
      </c>
      <c r="D2275" s="1425" t="s">
        <v>549</v>
      </c>
      <c r="E2275" s="1425" t="s">
        <v>2940</v>
      </c>
      <c r="F2275" s="1425" t="s">
        <v>796</v>
      </c>
      <c r="G2275" s="1425" t="s">
        <v>1238</v>
      </c>
      <c r="H2275" s="1425" t="s">
        <v>1267</v>
      </c>
      <c r="I2275" s="1425"/>
      <c r="J2275" s="1425" t="s">
        <v>2915</v>
      </c>
    </row>
    <row r="2276" spans="1:10" ht="12.75">
      <c r="A2276" s="1425" t="s">
        <v>1360</v>
      </c>
      <c r="B2276" s="1425" t="s">
        <v>776</v>
      </c>
      <c r="C2276" s="1425" t="s">
        <v>390</v>
      </c>
      <c r="D2276" s="1425" t="s">
        <v>549</v>
      </c>
      <c r="E2276" s="1425" t="s">
        <v>2940</v>
      </c>
      <c r="F2276" s="1425" t="s">
        <v>796</v>
      </c>
      <c r="G2276" s="1425" t="s">
        <v>116</v>
      </c>
      <c r="H2276" s="1425" t="s">
        <v>1263</v>
      </c>
      <c r="I2276" s="1425"/>
      <c r="J2276" s="1425" t="s">
        <v>2915</v>
      </c>
    </row>
    <row r="2277" spans="1:10" ht="12.75">
      <c r="A2277" s="1425" t="s">
        <v>1360</v>
      </c>
      <c r="B2277" s="1425" t="s">
        <v>776</v>
      </c>
      <c r="C2277" s="1425" t="s">
        <v>390</v>
      </c>
      <c r="D2277" s="1425" t="s">
        <v>549</v>
      </c>
      <c r="E2277" s="1425" t="s">
        <v>2940</v>
      </c>
      <c r="F2277" s="1425" t="s">
        <v>796</v>
      </c>
      <c r="G2277" s="1425" t="s">
        <v>116</v>
      </c>
      <c r="H2277" s="1425" t="s">
        <v>1264</v>
      </c>
      <c r="I2277" s="1425"/>
      <c r="J2277" s="1425" t="s">
        <v>2915</v>
      </c>
    </row>
    <row r="2278" spans="1:10" ht="12.75">
      <c r="A2278" s="1425" t="s">
        <v>1360</v>
      </c>
      <c r="B2278" s="1425" t="s">
        <v>776</v>
      </c>
      <c r="C2278" s="1425" t="s">
        <v>390</v>
      </c>
      <c r="D2278" s="1425" t="s">
        <v>549</v>
      </c>
      <c r="E2278" s="1425" t="s">
        <v>2940</v>
      </c>
      <c r="F2278" s="1425" t="s">
        <v>796</v>
      </c>
      <c r="G2278" s="1425" t="s">
        <v>116</v>
      </c>
      <c r="H2278" s="1425" t="s">
        <v>1265</v>
      </c>
      <c r="I2278" s="1425"/>
      <c r="J2278" s="1425" t="s">
        <v>2915</v>
      </c>
    </row>
    <row r="2279" spans="1:10" ht="12.75">
      <c r="A2279" s="1425" t="s">
        <v>1360</v>
      </c>
      <c r="B2279" s="1425" t="s">
        <v>776</v>
      </c>
      <c r="C2279" s="1425" t="s">
        <v>390</v>
      </c>
      <c r="D2279" s="1425" t="s">
        <v>549</v>
      </c>
      <c r="E2279" s="1425" t="s">
        <v>2940</v>
      </c>
      <c r="F2279" s="1425" t="s">
        <v>796</v>
      </c>
      <c r="G2279" s="1425" t="s">
        <v>116</v>
      </c>
      <c r="H2279" s="1425" t="s">
        <v>1266</v>
      </c>
      <c r="I2279" s="1425"/>
      <c r="J2279" s="1425" t="s">
        <v>2915</v>
      </c>
    </row>
    <row r="2280" spans="1:10" ht="12.75">
      <c r="A2280" s="1425" t="s">
        <v>1360</v>
      </c>
      <c r="B2280" s="1425" t="s">
        <v>776</v>
      </c>
      <c r="C2280" s="1425" t="s">
        <v>390</v>
      </c>
      <c r="D2280" s="1425" t="s">
        <v>549</v>
      </c>
      <c r="E2280" s="1425" t="s">
        <v>2940</v>
      </c>
      <c r="F2280" s="1425" t="s">
        <v>796</v>
      </c>
      <c r="G2280" s="1425" t="s">
        <v>116</v>
      </c>
      <c r="H2280" s="1425" t="s">
        <v>1267</v>
      </c>
      <c r="I2280" s="1425"/>
      <c r="J2280" s="1425" t="s">
        <v>2915</v>
      </c>
    </row>
    <row r="2281" spans="1:10" ht="12.75">
      <c r="A2281" s="1425" t="s">
        <v>1360</v>
      </c>
      <c r="B2281" s="1425" t="s">
        <v>776</v>
      </c>
      <c r="C2281" s="1425" t="s">
        <v>390</v>
      </c>
      <c r="D2281" s="1425" t="s">
        <v>549</v>
      </c>
      <c r="E2281" s="1425" t="s">
        <v>2940</v>
      </c>
      <c r="F2281" s="1425" t="s">
        <v>1328</v>
      </c>
      <c r="G2281" s="1425" t="s">
        <v>1238</v>
      </c>
      <c r="H2281" s="1425" t="s">
        <v>1329</v>
      </c>
      <c r="I2281" s="1425"/>
      <c r="J2281" s="1425" t="s">
        <v>2915</v>
      </c>
    </row>
    <row r="2282" spans="1:10" ht="12.75">
      <c r="A2282" s="1425" t="s">
        <v>1360</v>
      </c>
      <c r="B2282" s="1425" t="s">
        <v>776</v>
      </c>
      <c r="C2282" s="1425" t="s">
        <v>390</v>
      </c>
      <c r="D2282" s="1425" t="s">
        <v>549</v>
      </c>
      <c r="E2282" s="1425" t="s">
        <v>2940</v>
      </c>
      <c r="F2282" s="1425" t="s">
        <v>1328</v>
      </c>
      <c r="G2282" s="1425" t="s">
        <v>1238</v>
      </c>
      <c r="H2282" s="1425" t="s">
        <v>1330</v>
      </c>
      <c r="I2282" s="1425"/>
      <c r="J2282" s="1425" t="s">
        <v>2915</v>
      </c>
    </row>
    <row r="2283" spans="1:10" ht="12.75">
      <c r="A2283" s="1425" t="s">
        <v>1360</v>
      </c>
      <c r="B2283" s="1425" t="s">
        <v>776</v>
      </c>
      <c r="C2283" s="1425" t="s">
        <v>390</v>
      </c>
      <c r="D2283" s="1425" t="s">
        <v>549</v>
      </c>
      <c r="E2283" s="1425" t="s">
        <v>2940</v>
      </c>
      <c r="F2283" s="1425" t="s">
        <v>1328</v>
      </c>
      <c r="G2283" s="1425" t="s">
        <v>1238</v>
      </c>
      <c r="H2283" s="1425" t="s">
        <v>1331</v>
      </c>
      <c r="I2283" s="1425"/>
      <c r="J2283" s="1425" t="s">
        <v>2915</v>
      </c>
    </row>
    <row r="2284" spans="1:10" ht="12.75">
      <c r="A2284" s="1425" t="s">
        <v>1360</v>
      </c>
      <c r="B2284" s="1425" t="s">
        <v>776</v>
      </c>
      <c r="C2284" s="1425" t="s">
        <v>390</v>
      </c>
      <c r="D2284" s="1425" t="s">
        <v>549</v>
      </c>
      <c r="E2284" s="1425" t="s">
        <v>2940</v>
      </c>
      <c r="F2284" s="1425" t="s">
        <v>1328</v>
      </c>
      <c r="G2284" s="1425" t="s">
        <v>116</v>
      </c>
      <c r="H2284" s="1425" t="s">
        <v>1329</v>
      </c>
      <c r="I2284" s="1425"/>
      <c r="J2284" s="1425" t="s">
        <v>2915</v>
      </c>
    </row>
    <row r="2285" spans="1:10" ht="12.75">
      <c r="A2285" s="1425" t="s">
        <v>1360</v>
      </c>
      <c r="B2285" s="1425" t="s">
        <v>776</v>
      </c>
      <c r="C2285" s="1425" t="s">
        <v>390</v>
      </c>
      <c r="D2285" s="1425" t="s">
        <v>549</v>
      </c>
      <c r="E2285" s="1425" t="s">
        <v>2940</v>
      </c>
      <c r="F2285" s="1425" t="s">
        <v>1328</v>
      </c>
      <c r="G2285" s="1425" t="s">
        <v>116</v>
      </c>
      <c r="H2285" s="1425" t="s">
        <v>1330</v>
      </c>
      <c r="I2285" s="1425"/>
      <c r="J2285" s="1425" t="s">
        <v>2915</v>
      </c>
    </row>
    <row r="2286" spans="1:10" ht="12.75">
      <c r="A2286" s="1425" t="s">
        <v>1360</v>
      </c>
      <c r="B2286" s="1425" t="s">
        <v>776</v>
      </c>
      <c r="C2286" s="1425" t="s">
        <v>390</v>
      </c>
      <c r="D2286" s="1425" t="s">
        <v>549</v>
      </c>
      <c r="E2286" s="1425" t="s">
        <v>2940</v>
      </c>
      <c r="F2286" s="1425" t="s">
        <v>1328</v>
      </c>
      <c r="G2286" s="1425" t="s">
        <v>116</v>
      </c>
      <c r="H2286" s="1425" t="s">
        <v>1331</v>
      </c>
      <c r="I2286" s="1425"/>
      <c r="J2286" s="1425" t="s">
        <v>2915</v>
      </c>
    </row>
    <row r="2287" spans="1:10" ht="12.75">
      <c r="A2287" s="1425" t="s">
        <v>1360</v>
      </c>
      <c r="B2287" s="1425" t="s">
        <v>776</v>
      </c>
      <c r="C2287" s="1425" t="s">
        <v>390</v>
      </c>
      <c r="D2287" s="1425" t="s">
        <v>549</v>
      </c>
      <c r="E2287" s="1425" t="s">
        <v>2941</v>
      </c>
      <c r="F2287" s="1425" t="s">
        <v>796</v>
      </c>
      <c r="G2287" s="1425" t="s">
        <v>115</v>
      </c>
      <c r="H2287" s="1425" t="s">
        <v>1263</v>
      </c>
      <c r="I2287" s="1425"/>
      <c r="J2287" s="1425" t="s">
        <v>2915</v>
      </c>
    </row>
    <row r="2288" spans="1:10" ht="12.75">
      <c r="A2288" s="1425" t="s">
        <v>1360</v>
      </c>
      <c r="B2288" s="1425" t="s">
        <v>776</v>
      </c>
      <c r="C2288" s="1425" t="s">
        <v>390</v>
      </c>
      <c r="D2288" s="1425" t="s">
        <v>549</v>
      </c>
      <c r="E2288" s="1425" t="s">
        <v>2941</v>
      </c>
      <c r="F2288" s="1425" t="s">
        <v>796</v>
      </c>
      <c r="G2288" s="1425" t="s">
        <v>115</v>
      </c>
      <c r="H2288" s="1425" t="s">
        <v>1264</v>
      </c>
      <c r="I2288" s="1425"/>
      <c r="J2288" s="1425" t="s">
        <v>2915</v>
      </c>
    </row>
    <row r="2289" spans="1:10" ht="12.75">
      <c r="A2289" s="1425" t="s">
        <v>1360</v>
      </c>
      <c r="B2289" s="1425" t="s">
        <v>776</v>
      </c>
      <c r="C2289" s="1425" t="s">
        <v>390</v>
      </c>
      <c r="D2289" s="1425" t="s">
        <v>549</v>
      </c>
      <c r="E2289" s="1425" t="s">
        <v>2941</v>
      </c>
      <c r="F2289" s="1425" t="s">
        <v>796</v>
      </c>
      <c r="G2289" s="1425" t="s">
        <v>115</v>
      </c>
      <c r="H2289" s="1425" t="s">
        <v>1265</v>
      </c>
      <c r="I2289" s="1425"/>
      <c r="J2289" s="1425" t="s">
        <v>2915</v>
      </c>
    </row>
    <row r="2290" spans="1:10" ht="12.75">
      <c r="A2290" s="1425" t="s">
        <v>1360</v>
      </c>
      <c r="B2290" s="1425" t="s">
        <v>776</v>
      </c>
      <c r="C2290" s="1425" t="s">
        <v>390</v>
      </c>
      <c r="D2290" s="1425" t="s">
        <v>549</v>
      </c>
      <c r="E2290" s="1425" t="s">
        <v>2941</v>
      </c>
      <c r="F2290" s="1425" t="s">
        <v>796</v>
      </c>
      <c r="G2290" s="1425" t="s">
        <v>115</v>
      </c>
      <c r="H2290" s="1425" t="s">
        <v>1266</v>
      </c>
      <c r="I2290" s="1425"/>
      <c r="J2290" s="1425" t="s">
        <v>2915</v>
      </c>
    </row>
    <row r="2291" spans="1:10" ht="12.75">
      <c r="A2291" s="1425" t="s">
        <v>1360</v>
      </c>
      <c r="B2291" s="1425" t="s">
        <v>776</v>
      </c>
      <c r="C2291" s="1425" t="s">
        <v>390</v>
      </c>
      <c r="D2291" s="1425" t="s">
        <v>549</v>
      </c>
      <c r="E2291" s="1425" t="s">
        <v>2941</v>
      </c>
      <c r="F2291" s="1425" t="s">
        <v>796</v>
      </c>
      <c r="G2291" s="1425" t="s">
        <v>115</v>
      </c>
      <c r="H2291" s="1425" t="s">
        <v>1267</v>
      </c>
      <c r="I2291" s="1425"/>
      <c r="J2291" s="1425" t="s">
        <v>2915</v>
      </c>
    </row>
    <row r="2292" spans="1:10" ht="12.75">
      <c r="A2292" s="1425" t="s">
        <v>1360</v>
      </c>
      <c r="B2292" s="1425" t="s">
        <v>776</v>
      </c>
      <c r="C2292" s="1425" t="s">
        <v>390</v>
      </c>
      <c r="D2292" s="1425" t="s">
        <v>549</v>
      </c>
      <c r="E2292" s="1425" t="s">
        <v>2941</v>
      </c>
      <c r="F2292" s="1425" t="s">
        <v>796</v>
      </c>
      <c r="G2292" s="1425" t="s">
        <v>1238</v>
      </c>
      <c r="H2292" s="1425" t="s">
        <v>1263</v>
      </c>
      <c r="I2292" s="1425"/>
      <c r="J2292" s="1425" t="s">
        <v>2915</v>
      </c>
    </row>
    <row r="2293" spans="1:10" ht="12.75">
      <c r="A2293" s="1425" t="s">
        <v>1360</v>
      </c>
      <c r="B2293" s="1425" t="s">
        <v>776</v>
      </c>
      <c r="C2293" s="1425" t="s">
        <v>390</v>
      </c>
      <c r="D2293" s="1425" t="s">
        <v>549</v>
      </c>
      <c r="E2293" s="1425" t="s">
        <v>2941</v>
      </c>
      <c r="F2293" s="1425" t="s">
        <v>796</v>
      </c>
      <c r="G2293" s="1425" t="s">
        <v>1238</v>
      </c>
      <c r="H2293" s="1425" t="s">
        <v>1264</v>
      </c>
      <c r="I2293" s="1425"/>
      <c r="J2293" s="1425" t="s">
        <v>2915</v>
      </c>
    </row>
    <row r="2294" spans="1:10" ht="12.75">
      <c r="A2294" s="1425" t="s">
        <v>1360</v>
      </c>
      <c r="B2294" s="1425" t="s">
        <v>776</v>
      </c>
      <c r="C2294" s="1425" t="s">
        <v>390</v>
      </c>
      <c r="D2294" s="1425" t="s">
        <v>549</v>
      </c>
      <c r="E2294" s="1425" t="s">
        <v>2941</v>
      </c>
      <c r="F2294" s="1425" t="s">
        <v>796</v>
      </c>
      <c r="G2294" s="1425" t="s">
        <v>1238</v>
      </c>
      <c r="H2294" s="1425" t="s">
        <v>1265</v>
      </c>
      <c r="I2294" s="1425"/>
      <c r="J2294" s="1425" t="s">
        <v>2915</v>
      </c>
    </row>
    <row r="2295" spans="1:10" ht="12.75">
      <c r="A2295" s="1425" t="s">
        <v>1360</v>
      </c>
      <c r="B2295" s="1425" t="s">
        <v>776</v>
      </c>
      <c r="C2295" s="1425" t="s">
        <v>390</v>
      </c>
      <c r="D2295" s="1425" t="s">
        <v>549</v>
      </c>
      <c r="E2295" s="1425" t="s">
        <v>2941</v>
      </c>
      <c r="F2295" s="1425" t="s">
        <v>796</v>
      </c>
      <c r="G2295" s="1425" t="s">
        <v>1238</v>
      </c>
      <c r="H2295" s="1425" t="s">
        <v>1266</v>
      </c>
      <c r="I2295" s="1425"/>
      <c r="J2295" s="1425" t="s">
        <v>2915</v>
      </c>
    </row>
    <row r="2296" spans="1:10" ht="12.75">
      <c r="A2296" s="1425" t="s">
        <v>1360</v>
      </c>
      <c r="B2296" s="1425" t="s">
        <v>776</v>
      </c>
      <c r="C2296" s="1425" t="s">
        <v>390</v>
      </c>
      <c r="D2296" s="1425" t="s">
        <v>549</v>
      </c>
      <c r="E2296" s="1425" t="s">
        <v>2941</v>
      </c>
      <c r="F2296" s="1425" t="s">
        <v>796</v>
      </c>
      <c r="G2296" s="1425" t="s">
        <v>1238</v>
      </c>
      <c r="H2296" s="1425" t="s">
        <v>1267</v>
      </c>
      <c r="I2296" s="1425"/>
      <c r="J2296" s="1425" t="s">
        <v>2915</v>
      </c>
    </row>
    <row r="2297" spans="1:10" ht="12.75">
      <c r="A2297" s="1425" t="s">
        <v>1360</v>
      </c>
      <c r="B2297" s="1425" t="s">
        <v>776</v>
      </c>
      <c r="C2297" s="1425" t="s">
        <v>390</v>
      </c>
      <c r="D2297" s="1425" t="s">
        <v>549</v>
      </c>
      <c r="E2297" s="1425" t="s">
        <v>2941</v>
      </c>
      <c r="F2297" s="1425" t="s">
        <v>796</v>
      </c>
      <c r="G2297" s="1425" t="s">
        <v>116</v>
      </c>
      <c r="H2297" s="1425" t="s">
        <v>1263</v>
      </c>
      <c r="I2297" s="1425"/>
      <c r="J2297" s="1425" t="s">
        <v>2915</v>
      </c>
    </row>
    <row r="2298" spans="1:10" ht="12.75">
      <c r="A2298" s="1425" t="s">
        <v>1360</v>
      </c>
      <c r="B2298" s="1425" t="s">
        <v>776</v>
      </c>
      <c r="C2298" s="1425" t="s">
        <v>390</v>
      </c>
      <c r="D2298" s="1425" t="s">
        <v>549</v>
      </c>
      <c r="E2298" s="1425" t="s">
        <v>2941</v>
      </c>
      <c r="F2298" s="1425" t="s">
        <v>796</v>
      </c>
      <c r="G2298" s="1425" t="s">
        <v>116</v>
      </c>
      <c r="H2298" s="1425" t="s">
        <v>1264</v>
      </c>
      <c r="I2298" s="1425"/>
      <c r="J2298" s="1425" t="s">
        <v>2915</v>
      </c>
    </row>
    <row r="2299" spans="1:10" ht="12.75">
      <c r="A2299" s="1425" t="s">
        <v>1360</v>
      </c>
      <c r="B2299" s="1425" t="s">
        <v>776</v>
      </c>
      <c r="C2299" s="1425" t="s">
        <v>390</v>
      </c>
      <c r="D2299" s="1425" t="s">
        <v>549</v>
      </c>
      <c r="E2299" s="1425" t="s">
        <v>2941</v>
      </c>
      <c r="F2299" s="1425" t="s">
        <v>796</v>
      </c>
      <c r="G2299" s="1425" t="s">
        <v>116</v>
      </c>
      <c r="H2299" s="1425" t="s">
        <v>1265</v>
      </c>
      <c r="I2299" s="1425"/>
      <c r="J2299" s="1425" t="s">
        <v>2915</v>
      </c>
    </row>
    <row r="2300" spans="1:10" ht="12.75">
      <c r="A2300" s="1425" t="s">
        <v>1360</v>
      </c>
      <c r="B2300" s="1425" t="s">
        <v>776</v>
      </c>
      <c r="C2300" s="1425" t="s">
        <v>390</v>
      </c>
      <c r="D2300" s="1425" t="s">
        <v>549</v>
      </c>
      <c r="E2300" s="1425" t="s">
        <v>2941</v>
      </c>
      <c r="F2300" s="1425" t="s">
        <v>796</v>
      </c>
      <c r="G2300" s="1425" t="s">
        <v>116</v>
      </c>
      <c r="H2300" s="1425" t="s">
        <v>1266</v>
      </c>
      <c r="I2300" s="1425"/>
      <c r="J2300" s="1425" t="s">
        <v>2915</v>
      </c>
    </row>
    <row r="2301" spans="1:10" ht="12.75">
      <c r="A2301" s="1425" t="s">
        <v>1360</v>
      </c>
      <c r="B2301" s="1425" t="s">
        <v>776</v>
      </c>
      <c r="C2301" s="1425" t="s">
        <v>390</v>
      </c>
      <c r="D2301" s="1425" t="s">
        <v>549</v>
      </c>
      <c r="E2301" s="1425" t="s">
        <v>2941</v>
      </c>
      <c r="F2301" s="1425" t="s">
        <v>796</v>
      </c>
      <c r="G2301" s="1425" t="s">
        <v>116</v>
      </c>
      <c r="H2301" s="1425" t="s">
        <v>1267</v>
      </c>
      <c r="I2301" s="1425"/>
      <c r="J2301" s="1425" t="s">
        <v>2915</v>
      </c>
    </row>
    <row r="2302" spans="1:10" ht="12.75">
      <c r="A2302" s="1425" t="s">
        <v>1360</v>
      </c>
      <c r="B2302" s="1425" t="s">
        <v>776</v>
      </c>
      <c r="C2302" s="1425" t="s">
        <v>390</v>
      </c>
      <c r="D2302" s="1425" t="s">
        <v>549</v>
      </c>
      <c r="E2302" s="1425" t="s">
        <v>2941</v>
      </c>
      <c r="F2302" s="1425" t="s">
        <v>1328</v>
      </c>
      <c r="G2302" s="1425" t="s">
        <v>115</v>
      </c>
      <c r="H2302" s="1425" t="s">
        <v>1329</v>
      </c>
      <c r="I2302" s="1425"/>
      <c r="J2302" s="1425" t="s">
        <v>2915</v>
      </c>
    </row>
    <row r="2303" spans="1:10" ht="12.75">
      <c r="A2303" s="1425" t="s">
        <v>1360</v>
      </c>
      <c r="B2303" s="1425" t="s">
        <v>776</v>
      </c>
      <c r="C2303" s="1425" t="s">
        <v>390</v>
      </c>
      <c r="D2303" s="1425" t="s">
        <v>549</v>
      </c>
      <c r="E2303" s="1425" t="s">
        <v>2941</v>
      </c>
      <c r="F2303" s="1425" t="s">
        <v>1328</v>
      </c>
      <c r="G2303" s="1425" t="s">
        <v>115</v>
      </c>
      <c r="H2303" s="1425" t="s">
        <v>1330</v>
      </c>
      <c r="I2303" s="1425"/>
      <c r="J2303" s="1425" t="s">
        <v>2915</v>
      </c>
    </row>
    <row r="2304" spans="1:10" ht="12.75">
      <c r="A2304" s="1425" t="s">
        <v>1360</v>
      </c>
      <c r="B2304" s="1425" t="s">
        <v>776</v>
      </c>
      <c r="C2304" s="1425" t="s">
        <v>390</v>
      </c>
      <c r="D2304" s="1425" t="s">
        <v>549</v>
      </c>
      <c r="E2304" s="1425" t="s">
        <v>2941</v>
      </c>
      <c r="F2304" s="1425" t="s">
        <v>1328</v>
      </c>
      <c r="G2304" s="1425" t="s">
        <v>115</v>
      </c>
      <c r="H2304" s="1425" t="s">
        <v>1331</v>
      </c>
      <c r="I2304" s="1425"/>
      <c r="J2304" s="1425" t="s">
        <v>2915</v>
      </c>
    </row>
    <row r="2305" spans="1:10" ht="12.75">
      <c r="A2305" s="1425" t="s">
        <v>1360</v>
      </c>
      <c r="B2305" s="1425" t="s">
        <v>776</v>
      </c>
      <c r="C2305" s="1425" t="s">
        <v>390</v>
      </c>
      <c r="D2305" s="1425" t="s">
        <v>549</v>
      </c>
      <c r="E2305" s="1425" t="s">
        <v>2941</v>
      </c>
      <c r="F2305" s="1425" t="s">
        <v>1328</v>
      </c>
      <c r="G2305" s="1425" t="s">
        <v>1238</v>
      </c>
      <c r="H2305" s="1425" t="s">
        <v>1329</v>
      </c>
      <c r="I2305" s="1425"/>
      <c r="J2305" s="1425" t="s">
        <v>2915</v>
      </c>
    </row>
    <row r="2306" spans="1:10" ht="12.75">
      <c r="A2306" s="1425" t="s">
        <v>1360</v>
      </c>
      <c r="B2306" s="1425" t="s">
        <v>776</v>
      </c>
      <c r="C2306" s="1425" t="s">
        <v>390</v>
      </c>
      <c r="D2306" s="1425" t="s">
        <v>549</v>
      </c>
      <c r="E2306" s="1425" t="s">
        <v>2941</v>
      </c>
      <c r="F2306" s="1425" t="s">
        <v>1328</v>
      </c>
      <c r="G2306" s="1425" t="s">
        <v>1238</v>
      </c>
      <c r="H2306" s="1425" t="s">
        <v>1330</v>
      </c>
      <c r="I2306" s="1425"/>
      <c r="J2306" s="1425" t="s">
        <v>2915</v>
      </c>
    </row>
    <row r="2307" spans="1:10" ht="12.75">
      <c r="A2307" s="1425" t="s">
        <v>1360</v>
      </c>
      <c r="B2307" s="1425" t="s">
        <v>776</v>
      </c>
      <c r="C2307" s="1425" t="s">
        <v>390</v>
      </c>
      <c r="D2307" s="1425" t="s">
        <v>549</v>
      </c>
      <c r="E2307" s="1425" t="s">
        <v>2941</v>
      </c>
      <c r="F2307" s="1425" t="s">
        <v>1328</v>
      </c>
      <c r="G2307" s="1425" t="s">
        <v>1238</v>
      </c>
      <c r="H2307" s="1425" t="s">
        <v>1331</v>
      </c>
      <c r="I2307" s="1425"/>
      <c r="J2307" s="1425" t="s">
        <v>2915</v>
      </c>
    </row>
    <row r="2308" spans="1:10" ht="12.75">
      <c r="A2308" s="1425" t="s">
        <v>1360</v>
      </c>
      <c r="B2308" s="1425" t="s">
        <v>776</v>
      </c>
      <c r="C2308" s="1425" t="s">
        <v>390</v>
      </c>
      <c r="D2308" s="1425" t="s">
        <v>549</v>
      </c>
      <c r="E2308" s="1425" t="s">
        <v>2941</v>
      </c>
      <c r="F2308" s="1425" t="s">
        <v>1328</v>
      </c>
      <c r="G2308" s="1425" t="s">
        <v>116</v>
      </c>
      <c r="H2308" s="1425" t="s">
        <v>1329</v>
      </c>
      <c r="I2308" s="1425"/>
      <c r="J2308" s="1425" t="s">
        <v>2915</v>
      </c>
    </row>
    <row r="2309" spans="1:10" ht="12.75">
      <c r="A2309" s="1425" t="s">
        <v>1360</v>
      </c>
      <c r="B2309" s="1425" t="s">
        <v>776</v>
      </c>
      <c r="C2309" s="1425" t="s">
        <v>390</v>
      </c>
      <c r="D2309" s="1425" t="s">
        <v>549</v>
      </c>
      <c r="E2309" s="1425" t="s">
        <v>2941</v>
      </c>
      <c r="F2309" s="1425" t="s">
        <v>1328</v>
      </c>
      <c r="G2309" s="1425" t="s">
        <v>116</v>
      </c>
      <c r="H2309" s="1425" t="s">
        <v>1330</v>
      </c>
      <c r="I2309" s="1425"/>
      <c r="J2309" s="1425" t="s">
        <v>2915</v>
      </c>
    </row>
    <row r="2310" spans="1:10" ht="12.75">
      <c r="A2310" s="1425" t="s">
        <v>1360</v>
      </c>
      <c r="B2310" s="1425" t="s">
        <v>776</v>
      </c>
      <c r="C2310" s="1425" t="s">
        <v>390</v>
      </c>
      <c r="D2310" s="1425" t="s">
        <v>549</v>
      </c>
      <c r="E2310" s="1425" t="s">
        <v>2941</v>
      </c>
      <c r="F2310" s="1425" t="s">
        <v>1328</v>
      </c>
      <c r="G2310" s="1425" t="s">
        <v>116</v>
      </c>
      <c r="H2310" s="1425" t="s">
        <v>1331</v>
      </c>
      <c r="I2310" s="1425"/>
      <c r="J2310" s="1425" t="s">
        <v>2915</v>
      </c>
    </row>
    <row r="2311" spans="1:10" ht="12.75">
      <c r="A2311" s="1425" t="s">
        <v>1360</v>
      </c>
      <c r="B2311" s="1425" t="s">
        <v>776</v>
      </c>
      <c r="C2311" s="1425" t="s">
        <v>390</v>
      </c>
      <c r="D2311" s="1425" t="s">
        <v>549</v>
      </c>
      <c r="E2311" s="1425" t="s">
        <v>1457</v>
      </c>
      <c r="F2311" s="1425" t="s">
        <v>796</v>
      </c>
      <c r="G2311" s="1425" t="s">
        <v>1238</v>
      </c>
      <c r="H2311" s="1425" t="s">
        <v>1263</v>
      </c>
      <c r="I2311" s="1425"/>
      <c r="J2311" s="1425" t="s">
        <v>2915</v>
      </c>
    </row>
    <row r="2312" spans="1:10" ht="12.75">
      <c r="A2312" s="1425" t="s">
        <v>1360</v>
      </c>
      <c r="B2312" s="1425" t="s">
        <v>776</v>
      </c>
      <c r="C2312" s="1425" t="s">
        <v>390</v>
      </c>
      <c r="D2312" s="1425" t="s">
        <v>549</v>
      </c>
      <c r="E2312" s="1425" t="s">
        <v>1457</v>
      </c>
      <c r="F2312" s="1425" t="s">
        <v>796</v>
      </c>
      <c r="G2312" s="1425" t="s">
        <v>1238</v>
      </c>
      <c r="H2312" s="1425" t="s">
        <v>1264</v>
      </c>
      <c r="I2312" s="1425"/>
      <c r="J2312" s="1425" t="s">
        <v>2915</v>
      </c>
    </row>
    <row r="2313" spans="1:10" ht="12.75">
      <c r="A2313" s="1425" t="s">
        <v>1360</v>
      </c>
      <c r="B2313" s="1425" t="s">
        <v>776</v>
      </c>
      <c r="C2313" s="1425" t="s">
        <v>390</v>
      </c>
      <c r="D2313" s="1425" t="s">
        <v>549</v>
      </c>
      <c r="E2313" s="1425" t="s">
        <v>1457</v>
      </c>
      <c r="F2313" s="1425" t="s">
        <v>796</v>
      </c>
      <c r="G2313" s="1425" t="s">
        <v>1238</v>
      </c>
      <c r="H2313" s="1425" t="s">
        <v>1265</v>
      </c>
      <c r="I2313" s="1425"/>
      <c r="J2313" s="1425" t="s">
        <v>2915</v>
      </c>
    </row>
    <row r="2314" spans="1:10" ht="12.75">
      <c r="A2314" s="1425" t="s">
        <v>1360</v>
      </c>
      <c r="B2314" s="1425" t="s">
        <v>776</v>
      </c>
      <c r="C2314" s="1425" t="s">
        <v>390</v>
      </c>
      <c r="D2314" s="1425" t="s">
        <v>549</v>
      </c>
      <c r="E2314" s="1425" t="s">
        <v>1457</v>
      </c>
      <c r="F2314" s="1425" t="s">
        <v>796</v>
      </c>
      <c r="G2314" s="1425" t="s">
        <v>1238</v>
      </c>
      <c r="H2314" s="1425" t="s">
        <v>1266</v>
      </c>
      <c r="I2314" s="1425"/>
      <c r="J2314" s="1425" t="s">
        <v>2915</v>
      </c>
    </row>
    <row r="2315" spans="1:10" ht="12.75">
      <c r="A2315" s="1425" t="s">
        <v>1360</v>
      </c>
      <c r="B2315" s="1425" t="s">
        <v>776</v>
      </c>
      <c r="C2315" s="1425" t="s">
        <v>390</v>
      </c>
      <c r="D2315" s="1425" t="s">
        <v>549</v>
      </c>
      <c r="E2315" s="1425" t="s">
        <v>1457</v>
      </c>
      <c r="F2315" s="1425" t="s">
        <v>796</v>
      </c>
      <c r="G2315" s="1425" t="s">
        <v>1238</v>
      </c>
      <c r="H2315" s="1425" t="s">
        <v>1267</v>
      </c>
      <c r="I2315" s="1425"/>
      <c r="J2315" s="1425" t="s">
        <v>2915</v>
      </c>
    </row>
    <row r="2316" spans="1:10" ht="12.75">
      <c r="A2316" s="1425" t="s">
        <v>1360</v>
      </c>
      <c r="B2316" s="1425" t="s">
        <v>776</v>
      </c>
      <c r="C2316" s="1425" t="s">
        <v>390</v>
      </c>
      <c r="D2316" s="1425" t="s">
        <v>549</v>
      </c>
      <c r="E2316" s="1425" t="s">
        <v>1457</v>
      </c>
      <c r="F2316" s="1425" t="s">
        <v>796</v>
      </c>
      <c r="G2316" s="1425" t="s">
        <v>116</v>
      </c>
      <c r="H2316" s="1425" t="s">
        <v>1263</v>
      </c>
      <c r="I2316" s="1425"/>
      <c r="J2316" s="1425" t="s">
        <v>2915</v>
      </c>
    </row>
    <row r="2317" spans="1:10" ht="12.75">
      <c r="A2317" s="1425" t="s">
        <v>1360</v>
      </c>
      <c r="B2317" s="1425" t="s">
        <v>776</v>
      </c>
      <c r="C2317" s="1425" t="s">
        <v>390</v>
      </c>
      <c r="D2317" s="1425" t="s">
        <v>549</v>
      </c>
      <c r="E2317" s="1425" t="s">
        <v>1457</v>
      </c>
      <c r="F2317" s="1425" t="s">
        <v>796</v>
      </c>
      <c r="G2317" s="1425" t="s">
        <v>116</v>
      </c>
      <c r="H2317" s="1425" t="s">
        <v>1264</v>
      </c>
      <c r="I2317" s="1425"/>
      <c r="J2317" s="1425" t="s">
        <v>2915</v>
      </c>
    </row>
    <row r="2318" spans="1:10" ht="12.75">
      <c r="A2318" s="1425" t="s">
        <v>1360</v>
      </c>
      <c r="B2318" s="1425" t="s">
        <v>776</v>
      </c>
      <c r="C2318" s="1425" t="s">
        <v>390</v>
      </c>
      <c r="D2318" s="1425" t="s">
        <v>549</v>
      </c>
      <c r="E2318" s="1425" t="s">
        <v>1457</v>
      </c>
      <c r="F2318" s="1425" t="s">
        <v>796</v>
      </c>
      <c r="G2318" s="1425" t="s">
        <v>116</v>
      </c>
      <c r="H2318" s="1425" t="s">
        <v>1265</v>
      </c>
      <c r="I2318" s="1425"/>
      <c r="J2318" s="1425" t="s">
        <v>2915</v>
      </c>
    </row>
    <row r="2319" spans="1:10" ht="12.75">
      <c r="A2319" s="1425" t="s">
        <v>1360</v>
      </c>
      <c r="B2319" s="1425" t="s">
        <v>776</v>
      </c>
      <c r="C2319" s="1425" t="s">
        <v>390</v>
      </c>
      <c r="D2319" s="1425" t="s">
        <v>549</v>
      </c>
      <c r="E2319" s="1425" t="s">
        <v>1457</v>
      </c>
      <c r="F2319" s="1425" t="s">
        <v>796</v>
      </c>
      <c r="G2319" s="1425" t="s">
        <v>116</v>
      </c>
      <c r="H2319" s="1425" t="s">
        <v>1266</v>
      </c>
      <c r="I2319" s="1425"/>
      <c r="J2319" s="1425" t="s">
        <v>2915</v>
      </c>
    </row>
    <row r="2320" spans="1:10" ht="12.75">
      <c r="A2320" s="1425" t="s">
        <v>1360</v>
      </c>
      <c r="B2320" s="1425" t="s">
        <v>776</v>
      </c>
      <c r="C2320" s="1425" t="s">
        <v>390</v>
      </c>
      <c r="D2320" s="1425" t="s">
        <v>549</v>
      </c>
      <c r="E2320" s="1425" t="s">
        <v>1457</v>
      </c>
      <c r="F2320" s="1425" t="s">
        <v>796</v>
      </c>
      <c r="G2320" s="1425" t="s">
        <v>116</v>
      </c>
      <c r="H2320" s="1425" t="s">
        <v>1267</v>
      </c>
      <c r="I2320" s="1425"/>
      <c r="J2320" s="1425" t="s">
        <v>2915</v>
      </c>
    </row>
    <row r="2321" spans="1:10" ht="12.75">
      <c r="A2321" s="1425" t="s">
        <v>1360</v>
      </c>
      <c r="B2321" s="1425" t="s">
        <v>776</v>
      </c>
      <c r="C2321" s="1425" t="s">
        <v>390</v>
      </c>
      <c r="D2321" s="1425" t="s">
        <v>549</v>
      </c>
      <c r="E2321" s="1425" t="s">
        <v>1457</v>
      </c>
      <c r="F2321" s="1425" t="s">
        <v>1328</v>
      </c>
      <c r="G2321" s="1425" t="s">
        <v>1238</v>
      </c>
      <c r="H2321" s="1425" t="s">
        <v>1329</v>
      </c>
      <c r="I2321" s="1425"/>
      <c r="J2321" s="1425" t="s">
        <v>2915</v>
      </c>
    </row>
    <row r="2322" spans="1:10" ht="12.75">
      <c r="A2322" s="1425" t="s">
        <v>1360</v>
      </c>
      <c r="B2322" s="1425" t="s">
        <v>776</v>
      </c>
      <c r="C2322" s="1425" t="s">
        <v>390</v>
      </c>
      <c r="D2322" s="1425" t="s">
        <v>549</v>
      </c>
      <c r="E2322" s="1425" t="s">
        <v>1457</v>
      </c>
      <c r="F2322" s="1425" t="s">
        <v>1328</v>
      </c>
      <c r="G2322" s="1425" t="s">
        <v>1238</v>
      </c>
      <c r="H2322" s="1425" t="s">
        <v>1330</v>
      </c>
      <c r="I2322" s="1425"/>
      <c r="J2322" s="1425" t="s">
        <v>2915</v>
      </c>
    </row>
    <row r="2323" spans="1:10" ht="12.75">
      <c r="A2323" s="1425" t="s">
        <v>1360</v>
      </c>
      <c r="B2323" s="1425" t="s">
        <v>776</v>
      </c>
      <c r="C2323" s="1425" t="s">
        <v>390</v>
      </c>
      <c r="D2323" s="1425" t="s">
        <v>549</v>
      </c>
      <c r="E2323" s="1425" t="s">
        <v>1457</v>
      </c>
      <c r="F2323" s="1425" t="s">
        <v>1328</v>
      </c>
      <c r="G2323" s="1425" t="s">
        <v>1238</v>
      </c>
      <c r="H2323" s="1425" t="s">
        <v>1331</v>
      </c>
      <c r="I2323" s="1425"/>
      <c r="J2323" s="1425" t="s">
        <v>2915</v>
      </c>
    </row>
    <row r="2324" spans="1:10" ht="12.75">
      <c r="A2324" s="1425" t="s">
        <v>1360</v>
      </c>
      <c r="B2324" s="1425" t="s">
        <v>776</v>
      </c>
      <c r="C2324" s="1425" t="s">
        <v>390</v>
      </c>
      <c r="D2324" s="1425" t="s">
        <v>549</v>
      </c>
      <c r="E2324" s="1425" t="s">
        <v>1457</v>
      </c>
      <c r="F2324" s="1425" t="s">
        <v>1328</v>
      </c>
      <c r="G2324" s="1425" t="s">
        <v>116</v>
      </c>
      <c r="H2324" s="1425" t="s">
        <v>1329</v>
      </c>
      <c r="I2324" s="1425"/>
      <c r="J2324" s="1425" t="s">
        <v>2915</v>
      </c>
    </row>
    <row r="2325" spans="1:10" ht="12.75">
      <c r="A2325" s="1425" t="s">
        <v>1360</v>
      </c>
      <c r="B2325" s="1425" t="s">
        <v>776</v>
      </c>
      <c r="C2325" s="1425" t="s">
        <v>390</v>
      </c>
      <c r="D2325" s="1425" t="s">
        <v>549</v>
      </c>
      <c r="E2325" s="1425" t="s">
        <v>1457</v>
      </c>
      <c r="F2325" s="1425" t="s">
        <v>1328</v>
      </c>
      <c r="G2325" s="1425" t="s">
        <v>116</v>
      </c>
      <c r="H2325" s="1425" t="s">
        <v>1330</v>
      </c>
      <c r="I2325" s="1425"/>
      <c r="J2325" s="1425" t="s">
        <v>2915</v>
      </c>
    </row>
    <row r="2326" spans="1:10" ht="12.75">
      <c r="A2326" s="1425" t="s">
        <v>1360</v>
      </c>
      <c r="B2326" s="1425" t="s">
        <v>776</v>
      </c>
      <c r="C2326" s="1425" t="s">
        <v>390</v>
      </c>
      <c r="D2326" s="1425" t="s">
        <v>549</v>
      </c>
      <c r="E2326" s="1425" t="s">
        <v>1457</v>
      </c>
      <c r="F2326" s="1425" t="s">
        <v>1328</v>
      </c>
      <c r="G2326" s="1425" t="s">
        <v>116</v>
      </c>
      <c r="H2326" s="1425" t="s">
        <v>1331</v>
      </c>
      <c r="I2326" s="1425"/>
      <c r="J2326" s="1425" t="s">
        <v>2915</v>
      </c>
    </row>
    <row r="2327" spans="1:10" ht="12.75">
      <c r="A2327" s="1425" t="s">
        <v>1360</v>
      </c>
      <c r="B2327" s="1425" t="s">
        <v>776</v>
      </c>
      <c r="C2327" s="1425" t="s">
        <v>390</v>
      </c>
      <c r="D2327" s="1425" t="s">
        <v>549</v>
      </c>
      <c r="E2327" s="1425" t="s">
        <v>2942</v>
      </c>
      <c r="F2327" s="1425" t="s">
        <v>796</v>
      </c>
      <c r="G2327" s="1425" t="s">
        <v>1238</v>
      </c>
      <c r="H2327" s="1425" t="s">
        <v>1263</v>
      </c>
      <c r="I2327" s="1425"/>
      <c r="J2327" s="1425" t="s">
        <v>2915</v>
      </c>
    </row>
    <row r="2328" spans="1:10" ht="12.75">
      <c r="A2328" s="1425" t="s">
        <v>1360</v>
      </c>
      <c r="B2328" s="1425" t="s">
        <v>776</v>
      </c>
      <c r="C2328" s="1425" t="s">
        <v>390</v>
      </c>
      <c r="D2328" s="1425" t="s">
        <v>549</v>
      </c>
      <c r="E2328" s="1425" t="s">
        <v>2942</v>
      </c>
      <c r="F2328" s="1425" t="s">
        <v>796</v>
      </c>
      <c r="G2328" s="1425" t="s">
        <v>1238</v>
      </c>
      <c r="H2328" s="1425" t="s">
        <v>1264</v>
      </c>
      <c r="I2328" s="1425"/>
      <c r="J2328" s="1425" t="s">
        <v>2915</v>
      </c>
    </row>
    <row r="2329" spans="1:10" ht="12.75">
      <c r="A2329" s="1425" t="s">
        <v>1360</v>
      </c>
      <c r="B2329" s="1425" t="s">
        <v>776</v>
      </c>
      <c r="C2329" s="1425" t="s">
        <v>390</v>
      </c>
      <c r="D2329" s="1425" t="s">
        <v>549</v>
      </c>
      <c r="E2329" s="1425" t="s">
        <v>2942</v>
      </c>
      <c r="F2329" s="1425" t="s">
        <v>796</v>
      </c>
      <c r="G2329" s="1425" t="s">
        <v>1238</v>
      </c>
      <c r="H2329" s="1425" t="s">
        <v>1265</v>
      </c>
      <c r="I2329" s="1425"/>
      <c r="J2329" s="1425" t="s">
        <v>2915</v>
      </c>
    </row>
    <row r="2330" spans="1:10" ht="12.75">
      <c r="A2330" s="1425" t="s">
        <v>1360</v>
      </c>
      <c r="B2330" s="1425" t="s">
        <v>776</v>
      </c>
      <c r="C2330" s="1425" t="s">
        <v>390</v>
      </c>
      <c r="D2330" s="1425" t="s">
        <v>549</v>
      </c>
      <c r="E2330" s="1425" t="s">
        <v>2942</v>
      </c>
      <c r="F2330" s="1425" t="s">
        <v>796</v>
      </c>
      <c r="G2330" s="1425" t="s">
        <v>1238</v>
      </c>
      <c r="H2330" s="1425" t="s">
        <v>1266</v>
      </c>
      <c r="I2330" s="1425"/>
      <c r="J2330" s="1425" t="s">
        <v>2915</v>
      </c>
    </row>
    <row r="2331" spans="1:10" ht="12.75">
      <c r="A2331" s="1425" t="s">
        <v>1360</v>
      </c>
      <c r="B2331" s="1425" t="s">
        <v>776</v>
      </c>
      <c r="C2331" s="1425" t="s">
        <v>390</v>
      </c>
      <c r="D2331" s="1425" t="s">
        <v>549</v>
      </c>
      <c r="E2331" s="1425" t="s">
        <v>2942</v>
      </c>
      <c r="F2331" s="1425" t="s">
        <v>796</v>
      </c>
      <c r="G2331" s="1425" t="s">
        <v>1238</v>
      </c>
      <c r="H2331" s="1425" t="s">
        <v>1267</v>
      </c>
      <c r="I2331" s="1425"/>
      <c r="J2331" s="1425" t="s">
        <v>2915</v>
      </c>
    </row>
    <row r="2332" spans="1:10" ht="12.75">
      <c r="A2332" s="1425" t="s">
        <v>1360</v>
      </c>
      <c r="B2332" s="1425" t="s">
        <v>776</v>
      </c>
      <c r="C2332" s="1425" t="s">
        <v>390</v>
      </c>
      <c r="D2332" s="1425" t="s">
        <v>549</v>
      </c>
      <c r="E2332" s="1425" t="s">
        <v>2942</v>
      </c>
      <c r="F2332" s="1425" t="s">
        <v>796</v>
      </c>
      <c r="G2332" s="1425" t="s">
        <v>116</v>
      </c>
      <c r="H2332" s="1425" t="s">
        <v>1263</v>
      </c>
      <c r="I2332" s="1425"/>
      <c r="J2332" s="1425" t="s">
        <v>2915</v>
      </c>
    </row>
    <row r="2333" spans="1:10" ht="12.75">
      <c r="A2333" s="1425" t="s">
        <v>1360</v>
      </c>
      <c r="B2333" s="1425" t="s">
        <v>776</v>
      </c>
      <c r="C2333" s="1425" t="s">
        <v>390</v>
      </c>
      <c r="D2333" s="1425" t="s">
        <v>549</v>
      </c>
      <c r="E2333" s="1425" t="s">
        <v>2942</v>
      </c>
      <c r="F2333" s="1425" t="s">
        <v>796</v>
      </c>
      <c r="G2333" s="1425" t="s">
        <v>116</v>
      </c>
      <c r="H2333" s="1425" t="s">
        <v>1264</v>
      </c>
      <c r="I2333" s="1425"/>
      <c r="J2333" s="1425" t="s">
        <v>2915</v>
      </c>
    </row>
    <row r="2334" spans="1:10" ht="12.75">
      <c r="A2334" s="1425" t="s">
        <v>1360</v>
      </c>
      <c r="B2334" s="1425" t="s">
        <v>776</v>
      </c>
      <c r="C2334" s="1425" t="s">
        <v>390</v>
      </c>
      <c r="D2334" s="1425" t="s">
        <v>549</v>
      </c>
      <c r="E2334" s="1425" t="s">
        <v>2942</v>
      </c>
      <c r="F2334" s="1425" t="s">
        <v>796</v>
      </c>
      <c r="G2334" s="1425" t="s">
        <v>116</v>
      </c>
      <c r="H2334" s="1425" t="s">
        <v>1265</v>
      </c>
      <c r="I2334" s="1425"/>
      <c r="J2334" s="1425" t="s">
        <v>2915</v>
      </c>
    </row>
    <row r="2335" spans="1:10" ht="12.75">
      <c r="A2335" s="1425" t="s">
        <v>1360</v>
      </c>
      <c r="B2335" s="1425" t="s">
        <v>776</v>
      </c>
      <c r="C2335" s="1425" t="s">
        <v>390</v>
      </c>
      <c r="D2335" s="1425" t="s">
        <v>549</v>
      </c>
      <c r="E2335" s="1425" t="s">
        <v>2942</v>
      </c>
      <c r="F2335" s="1425" t="s">
        <v>796</v>
      </c>
      <c r="G2335" s="1425" t="s">
        <v>116</v>
      </c>
      <c r="H2335" s="1425" t="s">
        <v>1266</v>
      </c>
      <c r="I2335" s="1425"/>
      <c r="J2335" s="1425" t="s">
        <v>2915</v>
      </c>
    </row>
    <row r="2336" spans="1:10" ht="12.75">
      <c r="A2336" s="1425" t="s">
        <v>1360</v>
      </c>
      <c r="B2336" s="1425" t="s">
        <v>776</v>
      </c>
      <c r="C2336" s="1425" t="s">
        <v>390</v>
      </c>
      <c r="D2336" s="1425" t="s">
        <v>549</v>
      </c>
      <c r="E2336" s="1425" t="s">
        <v>2942</v>
      </c>
      <c r="F2336" s="1425" t="s">
        <v>796</v>
      </c>
      <c r="G2336" s="1425" t="s">
        <v>116</v>
      </c>
      <c r="H2336" s="1425" t="s">
        <v>1267</v>
      </c>
      <c r="I2336" s="1425"/>
      <c r="J2336" s="1425" t="s">
        <v>2915</v>
      </c>
    </row>
    <row r="2337" spans="1:10" ht="12.75">
      <c r="A2337" s="1425" t="s">
        <v>1360</v>
      </c>
      <c r="B2337" s="1425" t="s">
        <v>776</v>
      </c>
      <c r="C2337" s="1425" t="s">
        <v>390</v>
      </c>
      <c r="D2337" s="1425" t="s">
        <v>549</v>
      </c>
      <c r="E2337" s="1425" t="s">
        <v>2942</v>
      </c>
      <c r="F2337" s="1425" t="s">
        <v>1328</v>
      </c>
      <c r="G2337" s="1425" t="s">
        <v>1238</v>
      </c>
      <c r="H2337" s="1425" t="s">
        <v>1329</v>
      </c>
      <c r="I2337" s="1425"/>
      <c r="J2337" s="1425" t="s">
        <v>2915</v>
      </c>
    </row>
    <row r="2338" spans="1:10" ht="12.75">
      <c r="A2338" s="1425" t="s">
        <v>1360</v>
      </c>
      <c r="B2338" s="1425" t="s">
        <v>776</v>
      </c>
      <c r="C2338" s="1425" t="s">
        <v>390</v>
      </c>
      <c r="D2338" s="1425" t="s">
        <v>549</v>
      </c>
      <c r="E2338" s="1425" t="s">
        <v>2942</v>
      </c>
      <c r="F2338" s="1425" t="s">
        <v>1328</v>
      </c>
      <c r="G2338" s="1425" t="s">
        <v>1238</v>
      </c>
      <c r="H2338" s="1425" t="s">
        <v>1330</v>
      </c>
      <c r="I2338" s="1425"/>
      <c r="J2338" s="1425" t="s">
        <v>2915</v>
      </c>
    </row>
    <row r="2339" spans="1:10" ht="12.75">
      <c r="A2339" s="1425" t="s">
        <v>1360</v>
      </c>
      <c r="B2339" s="1425" t="s">
        <v>776</v>
      </c>
      <c r="C2339" s="1425" t="s">
        <v>390</v>
      </c>
      <c r="D2339" s="1425" t="s">
        <v>549</v>
      </c>
      <c r="E2339" s="1425" t="s">
        <v>2942</v>
      </c>
      <c r="F2339" s="1425" t="s">
        <v>1328</v>
      </c>
      <c r="G2339" s="1425" t="s">
        <v>1238</v>
      </c>
      <c r="H2339" s="1425" t="s">
        <v>1331</v>
      </c>
      <c r="I2339" s="1425"/>
      <c r="J2339" s="1425" t="s">
        <v>2915</v>
      </c>
    </row>
    <row r="2340" spans="1:10" ht="12.75">
      <c r="A2340" s="1425" t="s">
        <v>1360</v>
      </c>
      <c r="B2340" s="1425" t="s">
        <v>776</v>
      </c>
      <c r="C2340" s="1425" t="s">
        <v>390</v>
      </c>
      <c r="D2340" s="1425" t="s">
        <v>549</v>
      </c>
      <c r="E2340" s="1425" t="s">
        <v>2942</v>
      </c>
      <c r="F2340" s="1425" t="s">
        <v>1328</v>
      </c>
      <c r="G2340" s="1425" t="s">
        <v>116</v>
      </c>
      <c r="H2340" s="1425" t="s">
        <v>1329</v>
      </c>
      <c r="I2340" s="1425"/>
      <c r="J2340" s="1425" t="s">
        <v>2915</v>
      </c>
    </row>
    <row r="2341" spans="1:10" ht="12.75">
      <c r="A2341" s="1425" t="s">
        <v>1360</v>
      </c>
      <c r="B2341" s="1425" t="s">
        <v>776</v>
      </c>
      <c r="C2341" s="1425" t="s">
        <v>390</v>
      </c>
      <c r="D2341" s="1425" t="s">
        <v>549</v>
      </c>
      <c r="E2341" s="1425" t="s">
        <v>2942</v>
      </c>
      <c r="F2341" s="1425" t="s">
        <v>1328</v>
      </c>
      <c r="G2341" s="1425" t="s">
        <v>116</v>
      </c>
      <c r="H2341" s="1425" t="s">
        <v>1330</v>
      </c>
      <c r="I2341" s="1425"/>
      <c r="J2341" s="1425" t="s">
        <v>2915</v>
      </c>
    </row>
    <row r="2342" spans="1:10" ht="12.75">
      <c r="A2342" s="1425" t="s">
        <v>1360</v>
      </c>
      <c r="B2342" s="1425" t="s">
        <v>776</v>
      </c>
      <c r="C2342" s="1425" t="s">
        <v>390</v>
      </c>
      <c r="D2342" s="1425" t="s">
        <v>549</v>
      </c>
      <c r="E2342" s="1425" t="s">
        <v>2942</v>
      </c>
      <c r="F2342" s="1425" t="s">
        <v>1328</v>
      </c>
      <c r="G2342" s="1425" t="s">
        <v>116</v>
      </c>
      <c r="H2342" s="1425" t="s">
        <v>1331</v>
      </c>
      <c r="I2342" s="1425"/>
      <c r="J2342" s="1425" t="s">
        <v>2915</v>
      </c>
    </row>
    <row r="2343" spans="1:10" ht="12.75">
      <c r="A2343" s="1425" t="s">
        <v>1360</v>
      </c>
      <c r="B2343" s="1425" t="s">
        <v>776</v>
      </c>
      <c r="C2343" s="1425" t="s">
        <v>390</v>
      </c>
      <c r="D2343" s="1425" t="s">
        <v>549</v>
      </c>
      <c r="E2343" s="1425" t="s">
        <v>2943</v>
      </c>
      <c r="F2343" s="1425" t="s">
        <v>796</v>
      </c>
      <c r="G2343" s="1425" t="s">
        <v>116</v>
      </c>
      <c r="H2343" s="1425" t="s">
        <v>1263</v>
      </c>
      <c r="I2343" s="1425"/>
      <c r="J2343" s="1425" t="s">
        <v>2915</v>
      </c>
    </row>
    <row r="2344" spans="1:10" ht="12.75">
      <c r="A2344" s="1425" t="s">
        <v>1360</v>
      </c>
      <c r="B2344" s="1425" t="s">
        <v>776</v>
      </c>
      <c r="C2344" s="1425" t="s">
        <v>390</v>
      </c>
      <c r="D2344" s="1425" t="s">
        <v>549</v>
      </c>
      <c r="E2344" s="1425" t="s">
        <v>2943</v>
      </c>
      <c r="F2344" s="1425" t="s">
        <v>796</v>
      </c>
      <c r="G2344" s="1425" t="s">
        <v>116</v>
      </c>
      <c r="H2344" s="1425" t="s">
        <v>1264</v>
      </c>
      <c r="I2344" s="1425"/>
      <c r="J2344" s="1425" t="s">
        <v>2915</v>
      </c>
    </row>
    <row r="2345" spans="1:10" ht="12.75">
      <c r="A2345" s="1425" t="s">
        <v>1360</v>
      </c>
      <c r="B2345" s="1425" t="s">
        <v>776</v>
      </c>
      <c r="C2345" s="1425" t="s">
        <v>390</v>
      </c>
      <c r="D2345" s="1425" t="s">
        <v>549</v>
      </c>
      <c r="E2345" s="1425" t="s">
        <v>2943</v>
      </c>
      <c r="F2345" s="1425" t="s">
        <v>796</v>
      </c>
      <c r="G2345" s="1425" t="s">
        <v>116</v>
      </c>
      <c r="H2345" s="1425" t="s">
        <v>1265</v>
      </c>
      <c r="I2345" s="1425"/>
      <c r="J2345" s="1425" t="s">
        <v>2915</v>
      </c>
    </row>
    <row r="2346" spans="1:10" ht="12.75">
      <c r="A2346" s="1425" t="s">
        <v>1360</v>
      </c>
      <c r="B2346" s="1425" t="s">
        <v>776</v>
      </c>
      <c r="C2346" s="1425" t="s">
        <v>390</v>
      </c>
      <c r="D2346" s="1425" t="s">
        <v>549</v>
      </c>
      <c r="E2346" s="1425" t="s">
        <v>2943</v>
      </c>
      <c r="F2346" s="1425" t="s">
        <v>796</v>
      </c>
      <c r="G2346" s="1425" t="s">
        <v>116</v>
      </c>
      <c r="H2346" s="1425" t="s">
        <v>1266</v>
      </c>
      <c r="I2346" s="1425"/>
      <c r="J2346" s="1425" t="s">
        <v>2915</v>
      </c>
    </row>
    <row r="2347" spans="1:10" ht="12.75">
      <c r="A2347" s="1425" t="s">
        <v>1360</v>
      </c>
      <c r="B2347" s="1425" t="s">
        <v>776</v>
      </c>
      <c r="C2347" s="1425" t="s">
        <v>390</v>
      </c>
      <c r="D2347" s="1425" t="s">
        <v>549</v>
      </c>
      <c r="E2347" s="1425" t="s">
        <v>2943</v>
      </c>
      <c r="F2347" s="1425" t="s">
        <v>796</v>
      </c>
      <c r="G2347" s="1425" t="s">
        <v>116</v>
      </c>
      <c r="H2347" s="1425" t="s">
        <v>1267</v>
      </c>
      <c r="I2347" s="1425"/>
      <c r="J2347" s="1425" t="s">
        <v>2915</v>
      </c>
    </row>
    <row r="2348" spans="1:10" ht="12.75">
      <c r="A2348" s="1425" t="s">
        <v>1360</v>
      </c>
      <c r="B2348" s="1425" t="s">
        <v>776</v>
      </c>
      <c r="C2348" s="1425" t="s">
        <v>390</v>
      </c>
      <c r="D2348" s="1425" t="s">
        <v>549</v>
      </c>
      <c r="E2348" s="1425" t="s">
        <v>2943</v>
      </c>
      <c r="F2348" s="1425" t="s">
        <v>1328</v>
      </c>
      <c r="G2348" s="1425" t="s">
        <v>116</v>
      </c>
      <c r="H2348" s="1425" t="s">
        <v>1329</v>
      </c>
      <c r="I2348" s="1425"/>
      <c r="J2348" s="1425" t="s">
        <v>2915</v>
      </c>
    </row>
    <row r="2349" spans="1:10" ht="12.75">
      <c r="A2349" s="1425" t="s">
        <v>1360</v>
      </c>
      <c r="B2349" s="1425" t="s">
        <v>776</v>
      </c>
      <c r="C2349" s="1425" t="s">
        <v>390</v>
      </c>
      <c r="D2349" s="1425" t="s">
        <v>549</v>
      </c>
      <c r="E2349" s="1425" t="s">
        <v>2943</v>
      </c>
      <c r="F2349" s="1425" t="s">
        <v>1328</v>
      </c>
      <c r="G2349" s="1425" t="s">
        <v>116</v>
      </c>
      <c r="H2349" s="1425" t="s">
        <v>1330</v>
      </c>
      <c r="I2349" s="1425"/>
      <c r="J2349" s="1425" t="s">
        <v>2915</v>
      </c>
    </row>
    <row r="2350" spans="1:10" ht="12.75">
      <c r="A2350" s="1425" t="s">
        <v>1360</v>
      </c>
      <c r="B2350" s="1425" t="s">
        <v>776</v>
      </c>
      <c r="C2350" s="1425" t="s">
        <v>390</v>
      </c>
      <c r="D2350" s="1425" t="s">
        <v>549</v>
      </c>
      <c r="E2350" s="1425" t="s">
        <v>2943</v>
      </c>
      <c r="F2350" s="1425" t="s">
        <v>1328</v>
      </c>
      <c r="G2350" s="1425" t="s">
        <v>116</v>
      </c>
      <c r="H2350" s="1425" t="s">
        <v>1331</v>
      </c>
      <c r="I2350" s="1425"/>
      <c r="J2350" s="1425" t="s">
        <v>2915</v>
      </c>
    </row>
    <row r="2351" spans="1:10" ht="12.75">
      <c r="A2351" s="1425" t="s">
        <v>1360</v>
      </c>
      <c r="B2351" s="1425" t="s">
        <v>776</v>
      </c>
      <c r="C2351" s="1425" t="s">
        <v>390</v>
      </c>
      <c r="D2351" s="1425" t="s">
        <v>549</v>
      </c>
      <c r="E2351" s="1425" t="s">
        <v>1460</v>
      </c>
      <c r="F2351" s="1425" t="s">
        <v>796</v>
      </c>
      <c r="G2351" s="1425" t="s">
        <v>116</v>
      </c>
      <c r="H2351" s="1425" t="s">
        <v>1265</v>
      </c>
      <c r="I2351" s="1425"/>
      <c r="J2351" s="1425" t="s">
        <v>2915</v>
      </c>
    </row>
    <row r="2352" spans="1:10" ht="12.75">
      <c r="A2352" s="1425" t="s">
        <v>1360</v>
      </c>
      <c r="B2352" s="1425" t="s">
        <v>776</v>
      </c>
      <c r="C2352" s="1425" t="s">
        <v>390</v>
      </c>
      <c r="D2352" s="1425" t="s">
        <v>549</v>
      </c>
      <c r="E2352" s="1425" t="s">
        <v>1460</v>
      </c>
      <c r="F2352" s="1425" t="s">
        <v>796</v>
      </c>
      <c r="G2352" s="1425" t="s">
        <v>116</v>
      </c>
      <c r="H2352" s="1425" t="s">
        <v>1267</v>
      </c>
      <c r="I2352" s="1425"/>
      <c r="J2352" s="1425" t="s">
        <v>2915</v>
      </c>
    </row>
    <row r="2353" spans="1:10" ht="12.75">
      <c r="A2353" s="1425" t="s">
        <v>1360</v>
      </c>
      <c r="B2353" s="1425" t="s">
        <v>776</v>
      </c>
      <c r="C2353" s="1425" t="s">
        <v>390</v>
      </c>
      <c r="D2353" s="1425" t="s">
        <v>549</v>
      </c>
      <c r="E2353" s="1425" t="s">
        <v>2944</v>
      </c>
      <c r="F2353" s="1425" t="s">
        <v>796</v>
      </c>
      <c r="G2353" s="1425" t="s">
        <v>115</v>
      </c>
      <c r="H2353" s="1425" t="s">
        <v>1263</v>
      </c>
      <c r="I2353" s="1425"/>
      <c r="J2353" s="1425" t="s">
        <v>2915</v>
      </c>
    </row>
    <row r="2354" spans="1:10" ht="12.75">
      <c r="A2354" s="1425" t="s">
        <v>1360</v>
      </c>
      <c r="B2354" s="1425" t="s">
        <v>776</v>
      </c>
      <c r="C2354" s="1425" t="s">
        <v>390</v>
      </c>
      <c r="D2354" s="1425" t="s">
        <v>549</v>
      </c>
      <c r="E2354" s="1425" t="s">
        <v>2944</v>
      </c>
      <c r="F2354" s="1425" t="s">
        <v>796</v>
      </c>
      <c r="G2354" s="1425" t="s">
        <v>115</v>
      </c>
      <c r="H2354" s="1425" t="s">
        <v>1264</v>
      </c>
      <c r="I2354" s="1425"/>
      <c r="J2354" s="1425" t="s">
        <v>2915</v>
      </c>
    </row>
    <row r="2355" spans="1:10" ht="12.75">
      <c r="A2355" s="1425" t="s">
        <v>1360</v>
      </c>
      <c r="B2355" s="1425" t="s">
        <v>776</v>
      </c>
      <c r="C2355" s="1425" t="s">
        <v>390</v>
      </c>
      <c r="D2355" s="1425" t="s">
        <v>549</v>
      </c>
      <c r="E2355" s="1425" t="s">
        <v>2944</v>
      </c>
      <c r="F2355" s="1425" t="s">
        <v>796</v>
      </c>
      <c r="G2355" s="1425" t="s">
        <v>115</v>
      </c>
      <c r="H2355" s="1425" t="s">
        <v>1265</v>
      </c>
      <c r="I2355" s="1425"/>
      <c r="J2355" s="1425" t="s">
        <v>2915</v>
      </c>
    </row>
    <row r="2356" spans="1:10" ht="12.75">
      <c r="A2356" s="1425" t="s">
        <v>1360</v>
      </c>
      <c r="B2356" s="1425" t="s">
        <v>776</v>
      </c>
      <c r="C2356" s="1425" t="s">
        <v>390</v>
      </c>
      <c r="D2356" s="1425" t="s">
        <v>549</v>
      </c>
      <c r="E2356" s="1425" t="s">
        <v>2944</v>
      </c>
      <c r="F2356" s="1425" t="s">
        <v>796</v>
      </c>
      <c r="G2356" s="1425" t="s">
        <v>115</v>
      </c>
      <c r="H2356" s="1425" t="s">
        <v>1266</v>
      </c>
      <c r="I2356" s="1425"/>
      <c r="J2356" s="1425" t="s">
        <v>2915</v>
      </c>
    </row>
    <row r="2357" spans="1:10" ht="12.75">
      <c r="A2357" s="1425" t="s">
        <v>1360</v>
      </c>
      <c r="B2357" s="1425" t="s">
        <v>776</v>
      </c>
      <c r="C2357" s="1425" t="s">
        <v>390</v>
      </c>
      <c r="D2357" s="1425" t="s">
        <v>549</v>
      </c>
      <c r="E2357" s="1425" t="s">
        <v>2944</v>
      </c>
      <c r="F2357" s="1425" t="s">
        <v>796</v>
      </c>
      <c r="G2357" s="1425" t="s">
        <v>115</v>
      </c>
      <c r="H2357" s="1425" t="s">
        <v>1267</v>
      </c>
      <c r="I2357" s="1425"/>
      <c r="J2357" s="1425" t="s">
        <v>2915</v>
      </c>
    </row>
    <row r="2358" spans="1:10" ht="12.75">
      <c r="A2358" s="1425" t="s">
        <v>1360</v>
      </c>
      <c r="B2358" s="1425" t="s">
        <v>776</v>
      </c>
      <c r="C2358" s="1425" t="s">
        <v>390</v>
      </c>
      <c r="D2358" s="1425" t="s">
        <v>549</v>
      </c>
      <c r="E2358" s="1425" t="s">
        <v>2944</v>
      </c>
      <c r="F2358" s="1425" t="s">
        <v>1328</v>
      </c>
      <c r="G2358" s="1425" t="s">
        <v>115</v>
      </c>
      <c r="H2358" s="1425" t="s">
        <v>1329</v>
      </c>
      <c r="I2358" s="1425"/>
      <c r="J2358" s="1425" t="s">
        <v>2915</v>
      </c>
    </row>
    <row r="2359" spans="1:10" ht="12.75">
      <c r="A2359" s="1425" t="s">
        <v>1360</v>
      </c>
      <c r="B2359" s="1425" t="s">
        <v>776</v>
      </c>
      <c r="C2359" s="1425" t="s">
        <v>390</v>
      </c>
      <c r="D2359" s="1425" t="s">
        <v>549</v>
      </c>
      <c r="E2359" s="1425" t="s">
        <v>2944</v>
      </c>
      <c r="F2359" s="1425" t="s">
        <v>1328</v>
      </c>
      <c r="G2359" s="1425" t="s">
        <v>115</v>
      </c>
      <c r="H2359" s="1425" t="s">
        <v>1330</v>
      </c>
      <c r="I2359" s="1425"/>
      <c r="J2359" s="1425" t="s">
        <v>2915</v>
      </c>
    </row>
    <row r="2360" spans="1:10" ht="12.75">
      <c r="A2360" s="1425" t="s">
        <v>1360</v>
      </c>
      <c r="B2360" s="1425" t="s">
        <v>776</v>
      </c>
      <c r="C2360" s="1425" t="s">
        <v>390</v>
      </c>
      <c r="D2360" s="1425" t="s">
        <v>549</v>
      </c>
      <c r="E2360" s="1425" t="s">
        <v>2944</v>
      </c>
      <c r="F2360" s="1425" t="s">
        <v>1328</v>
      </c>
      <c r="G2360" s="1425" t="s">
        <v>115</v>
      </c>
      <c r="H2360" s="1425" t="s">
        <v>1331</v>
      </c>
      <c r="I2360" s="1425"/>
      <c r="J2360" s="1425" t="s">
        <v>2915</v>
      </c>
    </row>
    <row r="2361" spans="1:10" ht="12.75">
      <c r="A2361" s="1425" t="s">
        <v>1360</v>
      </c>
      <c r="B2361" s="1425" t="s">
        <v>776</v>
      </c>
      <c r="C2361" s="1425" t="s">
        <v>390</v>
      </c>
      <c r="D2361" s="1425" t="s">
        <v>549</v>
      </c>
      <c r="E2361" s="1425" t="s">
        <v>1461</v>
      </c>
      <c r="F2361" s="1425" t="s">
        <v>796</v>
      </c>
      <c r="G2361" s="1425" t="s">
        <v>1238</v>
      </c>
      <c r="H2361" s="1425" t="s">
        <v>1263</v>
      </c>
      <c r="I2361" s="1425"/>
      <c r="J2361" s="1425" t="s">
        <v>2915</v>
      </c>
    </row>
    <row r="2362" spans="1:10" ht="12.75">
      <c r="A2362" s="1425" t="s">
        <v>1360</v>
      </c>
      <c r="B2362" s="1425" t="s">
        <v>776</v>
      </c>
      <c r="C2362" s="1425" t="s">
        <v>390</v>
      </c>
      <c r="D2362" s="1425" t="s">
        <v>549</v>
      </c>
      <c r="E2362" s="1425" t="s">
        <v>1461</v>
      </c>
      <c r="F2362" s="1425" t="s">
        <v>796</v>
      </c>
      <c r="G2362" s="1425" t="s">
        <v>1238</v>
      </c>
      <c r="H2362" s="1425" t="s">
        <v>1264</v>
      </c>
      <c r="I2362" s="1425"/>
      <c r="J2362" s="1425" t="s">
        <v>2915</v>
      </c>
    </row>
    <row r="2363" spans="1:10" ht="12.75">
      <c r="A2363" s="1425" t="s">
        <v>1360</v>
      </c>
      <c r="B2363" s="1425" t="s">
        <v>776</v>
      </c>
      <c r="C2363" s="1425" t="s">
        <v>390</v>
      </c>
      <c r="D2363" s="1425" t="s">
        <v>549</v>
      </c>
      <c r="E2363" s="1425" t="s">
        <v>1461</v>
      </c>
      <c r="F2363" s="1425" t="s">
        <v>796</v>
      </c>
      <c r="G2363" s="1425" t="s">
        <v>1238</v>
      </c>
      <c r="H2363" s="1425" t="s">
        <v>1265</v>
      </c>
      <c r="I2363" s="1425"/>
      <c r="J2363" s="1425" t="s">
        <v>2915</v>
      </c>
    </row>
    <row r="2364" spans="1:10" ht="12.75">
      <c r="A2364" s="1425" t="s">
        <v>1360</v>
      </c>
      <c r="B2364" s="1425" t="s">
        <v>776</v>
      </c>
      <c r="C2364" s="1425" t="s">
        <v>390</v>
      </c>
      <c r="D2364" s="1425" t="s">
        <v>549</v>
      </c>
      <c r="E2364" s="1425" t="s">
        <v>1461</v>
      </c>
      <c r="F2364" s="1425" t="s">
        <v>796</v>
      </c>
      <c r="G2364" s="1425" t="s">
        <v>1238</v>
      </c>
      <c r="H2364" s="1425" t="s">
        <v>1266</v>
      </c>
      <c r="I2364" s="1425"/>
      <c r="J2364" s="1425" t="s">
        <v>2915</v>
      </c>
    </row>
    <row r="2365" spans="1:10" ht="12.75">
      <c r="A2365" s="1425" t="s">
        <v>1360</v>
      </c>
      <c r="B2365" s="1425" t="s">
        <v>776</v>
      </c>
      <c r="C2365" s="1425" t="s">
        <v>390</v>
      </c>
      <c r="D2365" s="1425" t="s">
        <v>549</v>
      </c>
      <c r="E2365" s="1425" t="s">
        <v>1461</v>
      </c>
      <c r="F2365" s="1425" t="s">
        <v>796</v>
      </c>
      <c r="G2365" s="1425" t="s">
        <v>1238</v>
      </c>
      <c r="H2365" s="1425" t="s">
        <v>1267</v>
      </c>
      <c r="I2365" s="1425"/>
      <c r="J2365" s="1425" t="s">
        <v>2915</v>
      </c>
    </row>
    <row r="2366" spans="1:10" ht="12.75">
      <c r="A2366" s="1425" t="s">
        <v>1360</v>
      </c>
      <c r="B2366" s="1425" t="s">
        <v>776</v>
      </c>
      <c r="C2366" s="1425" t="s">
        <v>390</v>
      </c>
      <c r="D2366" s="1425" t="s">
        <v>549</v>
      </c>
      <c r="E2366" s="1425" t="s">
        <v>1461</v>
      </c>
      <c r="F2366" s="1425" t="s">
        <v>1328</v>
      </c>
      <c r="G2366" s="1425" t="s">
        <v>1238</v>
      </c>
      <c r="H2366" s="1425" t="s">
        <v>1329</v>
      </c>
      <c r="I2366" s="1425"/>
      <c r="J2366" s="1425" t="s">
        <v>2915</v>
      </c>
    </row>
    <row r="2367" spans="1:10" ht="12.75">
      <c r="A2367" s="1425" t="s">
        <v>1360</v>
      </c>
      <c r="B2367" s="1425" t="s">
        <v>776</v>
      </c>
      <c r="C2367" s="1425" t="s">
        <v>390</v>
      </c>
      <c r="D2367" s="1425" t="s">
        <v>549</v>
      </c>
      <c r="E2367" s="1425" t="s">
        <v>1461</v>
      </c>
      <c r="F2367" s="1425" t="s">
        <v>1328</v>
      </c>
      <c r="G2367" s="1425" t="s">
        <v>1238</v>
      </c>
      <c r="H2367" s="1425" t="s">
        <v>1330</v>
      </c>
      <c r="I2367" s="1425"/>
      <c r="J2367" s="1425" t="s">
        <v>2915</v>
      </c>
    </row>
    <row r="2368" spans="1:10" ht="12.75">
      <c r="A2368" s="1425" t="s">
        <v>1360</v>
      </c>
      <c r="B2368" s="1425" t="s">
        <v>776</v>
      </c>
      <c r="C2368" s="1425" t="s">
        <v>390</v>
      </c>
      <c r="D2368" s="1425" t="s">
        <v>549</v>
      </c>
      <c r="E2368" s="1425" t="s">
        <v>1461</v>
      </c>
      <c r="F2368" s="1425" t="s">
        <v>1328</v>
      </c>
      <c r="G2368" s="1425" t="s">
        <v>1238</v>
      </c>
      <c r="H2368" s="1425" t="s">
        <v>1331</v>
      </c>
      <c r="I2368" s="1425"/>
      <c r="J2368" s="1425" t="s">
        <v>2915</v>
      </c>
    </row>
    <row r="2369" spans="1:10" ht="12.75">
      <c r="A2369" s="1425" t="s">
        <v>1360</v>
      </c>
      <c r="B2369" s="1425" t="s">
        <v>776</v>
      </c>
      <c r="C2369" s="1425" t="s">
        <v>390</v>
      </c>
      <c r="D2369" s="1425" t="s">
        <v>549</v>
      </c>
      <c r="E2369" s="1425" t="s">
        <v>1462</v>
      </c>
      <c r="F2369" s="1425" t="s">
        <v>796</v>
      </c>
      <c r="G2369" s="1425" t="s">
        <v>1238</v>
      </c>
      <c r="H2369" s="1425" t="s">
        <v>1263</v>
      </c>
      <c r="I2369" s="1425"/>
      <c r="J2369" s="1425" t="s">
        <v>2915</v>
      </c>
    </row>
    <row r="2370" spans="1:10" ht="12.75">
      <c r="A2370" s="1425" t="s">
        <v>1360</v>
      </c>
      <c r="B2370" s="1425" t="s">
        <v>776</v>
      </c>
      <c r="C2370" s="1425" t="s">
        <v>390</v>
      </c>
      <c r="D2370" s="1425" t="s">
        <v>549</v>
      </c>
      <c r="E2370" s="1425" t="s">
        <v>1462</v>
      </c>
      <c r="F2370" s="1425" t="s">
        <v>796</v>
      </c>
      <c r="G2370" s="1425" t="s">
        <v>1238</v>
      </c>
      <c r="H2370" s="1425" t="s">
        <v>1264</v>
      </c>
      <c r="I2370" s="1425"/>
      <c r="J2370" s="1425" t="s">
        <v>2915</v>
      </c>
    </row>
    <row r="2371" spans="1:10" ht="12.75">
      <c r="A2371" s="1425" t="s">
        <v>1360</v>
      </c>
      <c r="B2371" s="1425" t="s">
        <v>776</v>
      </c>
      <c r="C2371" s="1425" t="s">
        <v>390</v>
      </c>
      <c r="D2371" s="1425" t="s">
        <v>549</v>
      </c>
      <c r="E2371" s="1425" t="s">
        <v>1462</v>
      </c>
      <c r="F2371" s="1425" t="s">
        <v>796</v>
      </c>
      <c r="G2371" s="1425" t="s">
        <v>1238</v>
      </c>
      <c r="H2371" s="1425" t="s">
        <v>1265</v>
      </c>
      <c r="I2371" s="1425"/>
      <c r="J2371" s="1425" t="s">
        <v>2915</v>
      </c>
    </row>
    <row r="2372" spans="1:10" ht="12.75">
      <c r="A2372" s="1425" t="s">
        <v>1360</v>
      </c>
      <c r="B2372" s="1425" t="s">
        <v>776</v>
      </c>
      <c r="C2372" s="1425" t="s">
        <v>390</v>
      </c>
      <c r="D2372" s="1425" t="s">
        <v>549</v>
      </c>
      <c r="E2372" s="1425" t="s">
        <v>1462</v>
      </c>
      <c r="F2372" s="1425" t="s">
        <v>796</v>
      </c>
      <c r="G2372" s="1425" t="s">
        <v>1238</v>
      </c>
      <c r="H2372" s="1425" t="s">
        <v>1266</v>
      </c>
      <c r="I2372" s="1425"/>
      <c r="J2372" s="1425" t="s">
        <v>2915</v>
      </c>
    </row>
    <row r="2373" spans="1:10" ht="12.75">
      <c r="A2373" s="1425" t="s">
        <v>1360</v>
      </c>
      <c r="B2373" s="1425" t="s">
        <v>776</v>
      </c>
      <c r="C2373" s="1425" t="s">
        <v>390</v>
      </c>
      <c r="D2373" s="1425" t="s">
        <v>549</v>
      </c>
      <c r="E2373" s="1425" t="s">
        <v>1462</v>
      </c>
      <c r="F2373" s="1425" t="s">
        <v>796</v>
      </c>
      <c r="G2373" s="1425" t="s">
        <v>1238</v>
      </c>
      <c r="H2373" s="1425" t="s">
        <v>1267</v>
      </c>
      <c r="I2373" s="1425"/>
      <c r="J2373" s="1425" t="s">
        <v>2915</v>
      </c>
    </row>
    <row r="2374" spans="1:10" ht="12.75">
      <c r="A2374" s="1425" t="s">
        <v>1360</v>
      </c>
      <c r="B2374" s="1425" t="s">
        <v>776</v>
      </c>
      <c r="C2374" s="1425" t="s">
        <v>390</v>
      </c>
      <c r="D2374" s="1425" t="s">
        <v>549</v>
      </c>
      <c r="E2374" s="1425" t="s">
        <v>1462</v>
      </c>
      <c r="F2374" s="1425" t="s">
        <v>1328</v>
      </c>
      <c r="G2374" s="1425" t="s">
        <v>1238</v>
      </c>
      <c r="H2374" s="1425" t="s">
        <v>1329</v>
      </c>
      <c r="I2374" s="1425"/>
      <c r="J2374" s="1425" t="s">
        <v>2915</v>
      </c>
    </row>
    <row r="2375" spans="1:10" ht="12.75">
      <c r="A2375" s="1425" t="s">
        <v>1360</v>
      </c>
      <c r="B2375" s="1425" t="s">
        <v>776</v>
      </c>
      <c r="C2375" s="1425" t="s">
        <v>390</v>
      </c>
      <c r="D2375" s="1425" t="s">
        <v>549</v>
      </c>
      <c r="E2375" s="1425" t="s">
        <v>1462</v>
      </c>
      <c r="F2375" s="1425" t="s">
        <v>1328</v>
      </c>
      <c r="G2375" s="1425" t="s">
        <v>1238</v>
      </c>
      <c r="H2375" s="1425" t="s">
        <v>1330</v>
      </c>
      <c r="I2375" s="1425"/>
      <c r="J2375" s="1425" t="s">
        <v>2915</v>
      </c>
    </row>
    <row r="2376" spans="1:10" ht="12.75">
      <c r="A2376" s="1425" t="s">
        <v>1360</v>
      </c>
      <c r="B2376" s="1425" t="s">
        <v>776</v>
      </c>
      <c r="C2376" s="1425" t="s">
        <v>390</v>
      </c>
      <c r="D2376" s="1425" t="s">
        <v>549</v>
      </c>
      <c r="E2376" s="1425" t="s">
        <v>1462</v>
      </c>
      <c r="F2376" s="1425" t="s">
        <v>1328</v>
      </c>
      <c r="G2376" s="1425" t="s">
        <v>1238</v>
      </c>
      <c r="H2376" s="1425" t="s">
        <v>1331</v>
      </c>
      <c r="I2376" s="1425"/>
      <c r="J2376" s="1425" t="s">
        <v>2915</v>
      </c>
    </row>
    <row r="2377" spans="1:10" ht="12.75">
      <c r="A2377" s="1425" t="s">
        <v>1360</v>
      </c>
      <c r="B2377" s="1425" t="s">
        <v>773</v>
      </c>
      <c r="C2377" s="1425" t="s">
        <v>390</v>
      </c>
      <c r="D2377" s="1425" t="s">
        <v>549</v>
      </c>
      <c r="E2377" s="1425" t="s">
        <v>390</v>
      </c>
      <c r="F2377" s="1425" t="s">
        <v>796</v>
      </c>
      <c r="G2377" s="1425" t="s">
        <v>115</v>
      </c>
      <c r="H2377" s="1425" t="s">
        <v>1263</v>
      </c>
      <c r="I2377" s="1425"/>
      <c r="J2377" s="1425" t="s">
        <v>2915</v>
      </c>
    </row>
    <row r="2378" spans="1:10" ht="12.75">
      <c r="A2378" s="1425" t="s">
        <v>1360</v>
      </c>
      <c r="B2378" s="1425" t="s">
        <v>773</v>
      </c>
      <c r="C2378" s="1425" t="s">
        <v>390</v>
      </c>
      <c r="D2378" s="1425" t="s">
        <v>549</v>
      </c>
      <c r="E2378" s="1425" t="s">
        <v>390</v>
      </c>
      <c r="F2378" s="1425" t="s">
        <v>796</v>
      </c>
      <c r="G2378" s="1425" t="s">
        <v>115</v>
      </c>
      <c r="H2378" s="1425" t="s">
        <v>1264</v>
      </c>
      <c r="I2378" s="1425"/>
      <c r="J2378" s="1425" t="s">
        <v>2915</v>
      </c>
    </row>
    <row r="2379" spans="1:10" ht="12.75">
      <c r="A2379" s="1425" t="s">
        <v>1360</v>
      </c>
      <c r="B2379" s="1425" t="s">
        <v>773</v>
      </c>
      <c r="C2379" s="1425" t="s">
        <v>390</v>
      </c>
      <c r="D2379" s="1425" t="s">
        <v>549</v>
      </c>
      <c r="E2379" s="1425" t="s">
        <v>390</v>
      </c>
      <c r="F2379" s="1425" t="s">
        <v>796</v>
      </c>
      <c r="G2379" s="1425" t="s">
        <v>115</v>
      </c>
      <c r="H2379" s="1425" t="s">
        <v>1265</v>
      </c>
      <c r="I2379" s="1425"/>
      <c r="J2379" s="1425" t="s">
        <v>2915</v>
      </c>
    </row>
    <row r="2380" spans="1:10" ht="12.75">
      <c r="A2380" s="1425" t="s">
        <v>1360</v>
      </c>
      <c r="B2380" s="1425" t="s">
        <v>773</v>
      </c>
      <c r="C2380" s="1425" t="s">
        <v>390</v>
      </c>
      <c r="D2380" s="1425" t="s">
        <v>549</v>
      </c>
      <c r="E2380" s="1425" t="s">
        <v>390</v>
      </c>
      <c r="F2380" s="1425" t="s">
        <v>796</v>
      </c>
      <c r="G2380" s="1425" t="s">
        <v>115</v>
      </c>
      <c r="H2380" s="1425" t="s">
        <v>1266</v>
      </c>
      <c r="I2380" s="1425"/>
      <c r="J2380" s="1425" t="s">
        <v>2915</v>
      </c>
    </row>
    <row r="2381" spans="1:10" ht="12.75">
      <c r="A2381" s="1425" t="s">
        <v>1360</v>
      </c>
      <c r="B2381" s="1425" t="s">
        <v>773</v>
      </c>
      <c r="C2381" s="1425" t="s">
        <v>390</v>
      </c>
      <c r="D2381" s="1425" t="s">
        <v>549</v>
      </c>
      <c r="E2381" s="1425" t="s">
        <v>390</v>
      </c>
      <c r="F2381" s="1425" t="s">
        <v>796</v>
      </c>
      <c r="G2381" s="1425" t="s">
        <v>115</v>
      </c>
      <c r="H2381" s="1425" t="s">
        <v>1267</v>
      </c>
      <c r="I2381" s="1425"/>
      <c r="J2381" s="1425" t="s">
        <v>2915</v>
      </c>
    </row>
    <row r="2382" spans="1:10" ht="12.75">
      <c r="A2382" s="1425" t="s">
        <v>1360</v>
      </c>
      <c r="B2382" s="1425" t="s">
        <v>773</v>
      </c>
      <c r="C2382" s="1425" t="s">
        <v>390</v>
      </c>
      <c r="D2382" s="1425" t="s">
        <v>549</v>
      </c>
      <c r="E2382" s="1425" t="s">
        <v>390</v>
      </c>
      <c r="F2382" s="1425" t="s">
        <v>796</v>
      </c>
      <c r="G2382" s="1425" t="s">
        <v>1238</v>
      </c>
      <c r="H2382" s="1425" t="s">
        <v>1263</v>
      </c>
      <c r="I2382" s="1425"/>
      <c r="J2382" s="1425" t="s">
        <v>2915</v>
      </c>
    </row>
    <row r="2383" spans="1:10" ht="12.75">
      <c r="A2383" s="1425" t="s">
        <v>1360</v>
      </c>
      <c r="B2383" s="1425" t="s">
        <v>773</v>
      </c>
      <c r="C2383" s="1425" t="s">
        <v>390</v>
      </c>
      <c r="D2383" s="1425" t="s">
        <v>549</v>
      </c>
      <c r="E2383" s="1425" t="s">
        <v>390</v>
      </c>
      <c r="F2383" s="1425" t="s">
        <v>796</v>
      </c>
      <c r="G2383" s="1425" t="s">
        <v>1238</v>
      </c>
      <c r="H2383" s="1425" t="s">
        <v>1264</v>
      </c>
      <c r="I2383" s="1425"/>
      <c r="J2383" s="1425" t="s">
        <v>2915</v>
      </c>
    </row>
    <row r="2384" spans="1:10" ht="12.75">
      <c r="A2384" s="1425" t="s">
        <v>1360</v>
      </c>
      <c r="B2384" s="1425" t="s">
        <v>773</v>
      </c>
      <c r="C2384" s="1425" t="s">
        <v>390</v>
      </c>
      <c r="D2384" s="1425" t="s">
        <v>549</v>
      </c>
      <c r="E2384" s="1425" t="s">
        <v>390</v>
      </c>
      <c r="F2384" s="1425" t="s">
        <v>796</v>
      </c>
      <c r="G2384" s="1425" t="s">
        <v>1238</v>
      </c>
      <c r="H2384" s="1425" t="s">
        <v>1265</v>
      </c>
      <c r="I2384" s="1425"/>
      <c r="J2384" s="1425" t="s">
        <v>2915</v>
      </c>
    </row>
    <row r="2385" spans="1:10" ht="12.75">
      <c r="A2385" s="1425" t="s">
        <v>1360</v>
      </c>
      <c r="B2385" s="1425" t="s">
        <v>773</v>
      </c>
      <c r="C2385" s="1425" t="s">
        <v>390</v>
      </c>
      <c r="D2385" s="1425" t="s">
        <v>549</v>
      </c>
      <c r="E2385" s="1425" t="s">
        <v>390</v>
      </c>
      <c r="F2385" s="1425" t="s">
        <v>796</v>
      </c>
      <c r="G2385" s="1425" t="s">
        <v>1238</v>
      </c>
      <c r="H2385" s="1425" t="s">
        <v>1266</v>
      </c>
      <c r="I2385" s="1425"/>
      <c r="J2385" s="1425" t="s">
        <v>2915</v>
      </c>
    </row>
    <row r="2386" spans="1:10" ht="12.75">
      <c r="A2386" s="1425" t="s">
        <v>1360</v>
      </c>
      <c r="B2386" s="1425" t="s">
        <v>773</v>
      </c>
      <c r="C2386" s="1425" t="s">
        <v>390</v>
      </c>
      <c r="D2386" s="1425" t="s">
        <v>549</v>
      </c>
      <c r="E2386" s="1425" t="s">
        <v>390</v>
      </c>
      <c r="F2386" s="1425" t="s">
        <v>796</v>
      </c>
      <c r="G2386" s="1425" t="s">
        <v>1238</v>
      </c>
      <c r="H2386" s="1425" t="s">
        <v>1267</v>
      </c>
      <c r="I2386" s="1425"/>
      <c r="J2386" s="1425" t="s">
        <v>2915</v>
      </c>
    </row>
    <row r="2387" spans="1:10" ht="12.75">
      <c r="A2387" s="1425" t="s">
        <v>1360</v>
      </c>
      <c r="B2387" s="1425" t="s">
        <v>773</v>
      </c>
      <c r="C2387" s="1425" t="s">
        <v>390</v>
      </c>
      <c r="D2387" s="1425" t="s">
        <v>549</v>
      </c>
      <c r="E2387" s="1425" t="s">
        <v>390</v>
      </c>
      <c r="F2387" s="1425" t="s">
        <v>796</v>
      </c>
      <c r="G2387" s="1425" t="s">
        <v>116</v>
      </c>
      <c r="H2387" s="1425" t="s">
        <v>1263</v>
      </c>
      <c r="I2387" s="1425"/>
      <c r="J2387" s="1425" t="s">
        <v>2915</v>
      </c>
    </row>
    <row r="2388" spans="1:10" ht="12.75">
      <c r="A2388" s="1425" t="s">
        <v>1360</v>
      </c>
      <c r="B2388" s="1425" t="s">
        <v>773</v>
      </c>
      <c r="C2388" s="1425" t="s">
        <v>390</v>
      </c>
      <c r="D2388" s="1425" t="s">
        <v>549</v>
      </c>
      <c r="E2388" s="1425" t="s">
        <v>390</v>
      </c>
      <c r="F2388" s="1425" t="s">
        <v>796</v>
      </c>
      <c r="G2388" s="1425" t="s">
        <v>116</v>
      </c>
      <c r="H2388" s="1425" t="s">
        <v>1264</v>
      </c>
      <c r="I2388" s="1425"/>
      <c r="J2388" s="1425" t="s">
        <v>2915</v>
      </c>
    </row>
    <row r="2389" spans="1:10" ht="12.75">
      <c r="A2389" s="1425" t="s">
        <v>1360</v>
      </c>
      <c r="B2389" s="1425" t="s">
        <v>773</v>
      </c>
      <c r="C2389" s="1425" t="s">
        <v>390</v>
      </c>
      <c r="D2389" s="1425" t="s">
        <v>549</v>
      </c>
      <c r="E2389" s="1425" t="s">
        <v>390</v>
      </c>
      <c r="F2389" s="1425" t="s">
        <v>796</v>
      </c>
      <c r="G2389" s="1425" t="s">
        <v>116</v>
      </c>
      <c r="H2389" s="1425" t="s">
        <v>1265</v>
      </c>
      <c r="I2389" s="1425"/>
      <c r="J2389" s="1425" t="s">
        <v>2915</v>
      </c>
    </row>
    <row r="2390" spans="1:10" ht="12.75">
      <c r="A2390" s="1425" t="s">
        <v>1360</v>
      </c>
      <c r="B2390" s="1425" t="s">
        <v>773</v>
      </c>
      <c r="C2390" s="1425" t="s">
        <v>390</v>
      </c>
      <c r="D2390" s="1425" t="s">
        <v>549</v>
      </c>
      <c r="E2390" s="1425" t="s">
        <v>390</v>
      </c>
      <c r="F2390" s="1425" t="s">
        <v>796</v>
      </c>
      <c r="G2390" s="1425" t="s">
        <v>116</v>
      </c>
      <c r="H2390" s="1425" t="s">
        <v>1266</v>
      </c>
      <c r="I2390" s="1425"/>
      <c r="J2390" s="1425" t="s">
        <v>2915</v>
      </c>
    </row>
    <row r="2391" spans="1:10" ht="12.75">
      <c r="A2391" s="1425" t="s">
        <v>1360</v>
      </c>
      <c r="B2391" s="1425" t="s">
        <v>773</v>
      </c>
      <c r="C2391" s="1425" t="s">
        <v>390</v>
      </c>
      <c r="D2391" s="1425" t="s">
        <v>549</v>
      </c>
      <c r="E2391" s="1425" t="s">
        <v>390</v>
      </c>
      <c r="F2391" s="1425" t="s">
        <v>796</v>
      </c>
      <c r="G2391" s="1425" t="s">
        <v>116</v>
      </c>
      <c r="H2391" s="1425" t="s">
        <v>1267</v>
      </c>
      <c r="I2391" s="1425"/>
      <c r="J2391" s="1425" t="s">
        <v>2915</v>
      </c>
    </row>
    <row r="2392" spans="1:10" ht="12.75">
      <c r="A2392" s="1425" t="s">
        <v>1360</v>
      </c>
      <c r="B2392" s="1425" t="s">
        <v>773</v>
      </c>
      <c r="C2392" s="1425" t="s">
        <v>390</v>
      </c>
      <c r="D2392" s="1425" t="s">
        <v>549</v>
      </c>
      <c r="E2392" s="1425" t="s">
        <v>390</v>
      </c>
      <c r="F2392" s="1425" t="s">
        <v>1328</v>
      </c>
      <c r="G2392" s="1425" t="s">
        <v>115</v>
      </c>
      <c r="H2392" s="1425" t="s">
        <v>1329</v>
      </c>
      <c r="I2392" s="1425"/>
      <c r="J2392" s="1425" t="s">
        <v>2915</v>
      </c>
    </row>
    <row r="2393" spans="1:10" ht="12.75">
      <c r="A2393" s="1425" t="s">
        <v>1360</v>
      </c>
      <c r="B2393" s="1425" t="s">
        <v>773</v>
      </c>
      <c r="C2393" s="1425" t="s">
        <v>390</v>
      </c>
      <c r="D2393" s="1425" t="s">
        <v>549</v>
      </c>
      <c r="E2393" s="1425" t="s">
        <v>390</v>
      </c>
      <c r="F2393" s="1425" t="s">
        <v>1328</v>
      </c>
      <c r="G2393" s="1425" t="s">
        <v>115</v>
      </c>
      <c r="H2393" s="1425" t="s">
        <v>1330</v>
      </c>
      <c r="I2393" s="1425"/>
      <c r="J2393" s="1425" t="s">
        <v>2915</v>
      </c>
    </row>
    <row r="2394" spans="1:10" ht="12.75">
      <c r="A2394" s="1425" t="s">
        <v>1360</v>
      </c>
      <c r="B2394" s="1425" t="s">
        <v>773</v>
      </c>
      <c r="C2394" s="1425" t="s">
        <v>390</v>
      </c>
      <c r="D2394" s="1425" t="s">
        <v>549</v>
      </c>
      <c r="E2394" s="1425" t="s">
        <v>390</v>
      </c>
      <c r="F2394" s="1425" t="s">
        <v>1328</v>
      </c>
      <c r="G2394" s="1425" t="s">
        <v>115</v>
      </c>
      <c r="H2394" s="1425" t="s">
        <v>1331</v>
      </c>
      <c r="I2394" s="1425"/>
      <c r="J2394" s="1425" t="s">
        <v>2915</v>
      </c>
    </row>
    <row r="2395" spans="1:10" ht="12.75">
      <c r="A2395" s="1425" t="s">
        <v>1360</v>
      </c>
      <c r="B2395" s="1425" t="s">
        <v>773</v>
      </c>
      <c r="C2395" s="1425" t="s">
        <v>390</v>
      </c>
      <c r="D2395" s="1425" t="s">
        <v>549</v>
      </c>
      <c r="E2395" s="1425" t="s">
        <v>390</v>
      </c>
      <c r="F2395" s="1425" t="s">
        <v>1328</v>
      </c>
      <c r="G2395" s="1425" t="s">
        <v>1238</v>
      </c>
      <c r="H2395" s="1425" t="s">
        <v>1329</v>
      </c>
      <c r="I2395" s="1425"/>
      <c r="J2395" s="1425" t="s">
        <v>2915</v>
      </c>
    </row>
    <row r="2396" spans="1:10" ht="12.75">
      <c r="A2396" s="1425" t="s">
        <v>1360</v>
      </c>
      <c r="B2396" s="1425" t="s">
        <v>773</v>
      </c>
      <c r="C2396" s="1425" t="s">
        <v>390</v>
      </c>
      <c r="D2396" s="1425" t="s">
        <v>549</v>
      </c>
      <c r="E2396" s="1425" t="s">
        <v>390</v>
      </c>
      <c r="F2396" s="1425" t="s">
        <v>1328</v>
      </c>
      <c r="G2396" s="1425" t="s">
        <v>1238</v>
      </c>
      <c r="H2396" s="1425" t="s">
        <v>1330</v>
      </c>
      <c r="I2396" s="1425"/>
      <c r="J2396" s="1425" t="s">
        <v>2915</v>
      </c>
    </row>
    <row r="2397" spans="1:10" ht="12.75">
      <c r="A2397" s="1425" t="s">
        <v>1360</v>
      </c>
      <c r="B2397" s="1425" t="s">
        <v>773</v>
      </c>
      <c r="C2397" s="1425" t="s">
        <v>390</v>
      </c>
      <c r="D2397" s="1425" t="s">
        <v>549</v>
      </c>
      <c r="E2397" s="1425" t="s">
        <v>390</v>
      </c>
      <c r="F2397" s="1425" t="s">
        <v>1328</v>
      </c>
      <c r="G2397" s="1425" t="s">
        <v>1238</v>
      </c>
      <c r="H2397" s="1425" t="s">
        <v>1331</v>
      </c>
      <c r="I2397" s="1425"/>
      <c r="J2397" s="1425" t="s">
        <v>2915</v>
      </c>
    </row>
    <row r="2398" spans="1:10" ht="12.75">
      <c r="A2398" s="1425" t="s">
        <v>1360</v>
      </c>
      <c r="B2398" s="1425" t="s">
        <v>773</v>
      </c>
      <c r="C2398" s="1425" t="s">
        <v>390</v>
      </c>
      <c r="D2398" s="1425" t="s">
        <v>549</v>
      </c>
      <c r="E2398" s="1425" t="s">
        <v>390</v>
      </c>
      <c r="F2398" s="1425" t="s">
        <v>1328</v>
      </c>
      <c r="G2398" s="1425" t="s">
        <v>116</v>
      </c>
      <c r="H2398" s="1425" t="s">
        <v>1329</v>
      </c>
      <c r="I2398" s="1425"/>
      <c r="J2398" s="1425" t="s">
        <v>2915</v>
      </c>
    </row>
    <row r="2399" spans="1:10" ht="12.75">
      <c r="A2399" s="1425" t="s">
        <v>1360</v>
      </c>
      <c r="B2399" s="1425" t="s">
        <v>773</v>
      </c>
      <c r="C2399" s="1425" t="s">
        <v>390</v>
      </c>
      <c r="D2399" s="1425" t="s">
        <v>549</v>
      </c>
      <c r="E2399" s="1425" t="s">
        <v>390</v>
      </c>
      <c r="F2399" s="1425" t="s">
        <v>1328</v>
      </c>
      <c r="G2399" s="1425" t="s">
        <v>116</v>
      </c>
      <c r="H2399" s="1425" t="s">
        <v>1330</v>
      </c>
      <c r="I2399" s="1425"/>
      <c r="J2399" s="1425" t="s">
        <v>2915</v>
      </c>
    </row>
    <row r="2400" spans="1:10" ht="12.75">
      <c r="A2400" s="1425" t="s">
        <v>1360</v>
      </c>
      <c r="B2400" s="1425" t="s">
        <v>773</v>
      </c>
      <c r="C2400" s="1425" t="s">
        <v>390</v>
      </c>
      <c r="D2400" s="1425" t="s">
        <v>549</v>
      </c>
      <c r="E2400" s="1425" t="s">
        <v>390</v>
      </c>
      <c r="F2400" s="1425" t="s">
        <v>1328</v>
      </c>
      <c r="G2400" s="1425" t="s">
        <v>116</v>
      </c>
      <c r="H2400" s="1425" t="s">
        <v>1331</v>
      </c>
      <c r="I2400" s="1425"/>
      <c r="J2400" s="1425" t="s">
        <v>2915</v>
      </c>
    </row>
    <row r="2401" spans="1:10" ht="12.75">
      <c r="A2401" s="1425" t="s">
        <v>1360</v>
      </c>
      <c r="B2401" s="1425" t="s">
        <v>773</v>
      </c>
      <c r="C2401" s="1425" t="s">
        <v>390</v>
      </c>
      <c r="D2401" s="1425" t="s">
        <v>549</v>
      </c>
      <c r="E2401" s="1425" t="s">
        <v>1403</v>
      </c>
      <c r="F2401" s="1425" t="s">
        <v>796</v>
      </c>
      <c r="G2401" s="1425" t="s">
        <v>115</v>
      </c>
      <c r="H2401" s="1425" t="s">
        <v>1263</v>
      </c>
      <c r="I2401" s="1425"/>
      <c r="J2401" s="1425" t="s">
        <v>2915</v>
      </c>
    </row>
    <row r="2402" spans="1:10" ht="12.75">
      <c r="A2402" s="1425" t="s">
        <v>1360</v>
      </c>
      <c r="B2402" s="1425" t="s">
        <v>773</v>
      </c>
      <c r="C2402" s="1425" t="s">
        <v>390</v>
      </c>
      <c r="D2402" s="1425" t="s">
        <v>549</v>
      </c>
      <c r="E2402" s="1425" t="s">
        <v>1403</v>
      </c>
      <c r="F2402" s="1425" t="s">
        <v>796</v>
      </c>
      <c r="G2402" s="1425" t="s">
        <v>115</v>
      </c>
      <c r="H2402" s="1425" t="s">
        <v>1264</v>
      </c>
      <c r="I2402" s="1425"/>
      <c r="J2402" s="1425" t="s">
        <v>2915</v>
      </c>
    </row>
    <row r="2403" spans="1:10" ht="12.75">
      <c r="A2403" s="1425" t="s">
        <v>1360</v>
      </c>
      <c r="B2403" s="1425" t="s">
        <v>773</v>
      </c>
      <c r="C2403" s="1425" t="s">
        <v>390</v>
      </c>
      <c r="D2403" s="1425" t="s">
        <v>549</v>
      </c>
      <c r="E2403" s="1425" t="s">
        <v>1403</v>
      </c>
      <c r="F2403" s="1425" t="s">
        <v>796</v>
      </c>
      <c r="G2403" s="1425" t="s">
        <v>115</v>
      </c>
      <c r="H2403" s="1425" t="s">
        <v>1265</v>
      </c>
      <c r="I2403" s="1425"/>
      <c r="J2403" s="1425" t="s">
        <v>2915</v>
      </c>
    </row>
    <row r="2404" spans="1:10" ht="12.75">
      <c r="A2404" s="1425" t="s">
        <v>1360</v>
      </c>
      <c r="B2404" s="1425" t="s">
        <v>773</v>
      </c>
      <c r="C2404" s="1425" t="s">
        <v>390</v>
      </c>
      <c r="D2404" s="1425" t="s">
        <v>549</v>
      </c>
      <c r="E2404" s="1425" t="s">
        <v>1403</v>
      </c>
      <c r="F2404" s="1425" t="s">
        <v>796</v>
      </c>
      <c r="G2404" s="1425" t="s">
        <v>115</v>
      </c>
      <c r="H2404" s="1425" t="s">
        <v>1266</v>
      </c>
      <c r="I2404" s="1425"/>
      <c r="J2404" s="1425" t="s">
        <v>2915</v>
      </c>
    </row>
    <row r="2405" spans="1:10" ht="12.75">
      <c r="A2405" s="1425" t="s">
        <v>1360</v>
      </c>
      <c r="B2405" s="1425" t="s">
        <v>773</v>
      </c>
      <c r="C2405" s="1425" t="s">
        <v>390</v>
      </c>
      <c r="D2405" s="1425" t="s">
        <v>549</v>
      </c>
      <c r="E2405" s="1425" t="s">
        <v>1403</v>
      </c>
      <c r="F2405" s="1425" t="s">
        <v>796</v>
      </c>
      <c r="G2405" s="1425" t="s">
        <v>115</v>
      </c>
      <c r="H2405" s="1425" t="s">
        <v>1267</v>
      </c>
      <c r="I2405" s="1425"/>
      <c r="J2405" s="1425" t="s">
        <v>2915</v>
      </c>
    </row>
    <row r="2406" spans="1:10" ht="12.75">
      <c r="A2406" s="1425" t="s">
        <v>1360</v>
      </c>
      <c r="B2406" s="1425" t="s">
        <v>773</v>
      </c>
      <c r="C2406" s="1425" t="s">
        <v>390</v>
      </c>
      <c r="D2406" s="1425" t="s">
        <v>549</v>
      </c>
      <c r="E2406" s="1425" t="s">
        <v>1403</v>
      </c>
      <c r="F2406" s="1425" t="s">
        <v>796</v>
      </c>
      <c r="G2406" s="1425" t="s">
        <v>1238</v>
      </c>
      <c r="H2406" s="1425" t="s">
        <v>1263</v>
      </c>
      <c r="I2406" s="1425"/>
      <c r="J2406" s="1425" t="s">
        <v>2915</v>
      </c>
    </row>
    <row r="2407" spans="1:10" ht="12.75">
      <c r="A2407" s="1425" t="s">
        <v>1360</v>
      </c>
      <c r="B2407" s="1425" t="s">
        <v>773</v>
      </c>
      <c r="C2407" s="1425" t="s">
        <v>390</v>
      </c>
      <c r="D2407" s="1425" t="s">
        <v>549</v>
      </c>
      <c r="E2407" s="1425" t="s">
        <v>1403</v>
      </c>
      <c r="F2407" s="1425" t="s">
        <v>796</v>
      </c>
      <c r="G2407" s="1425" t="s">
        <v>1238</v>
      </c>
      <c r="H2407" s="1425" t="s">
        <v>1264</v>
      </c>
      <c r="I2407" s="1425"/>
      <c r="J2407" s="1425" t="s">
        <v>2915</v>
      </c>
    </row>
    <row r="2408" spans="1:10" ht="12.75">
      <c r="A2408" s="1425" t="s">
        <v>1360</v>
      </c>
      <c r="B2408" s="1425" t="s">
        <v>773</v>
      </c>
      <c r="C2408" s="1425" t="s">
        <v>390</v>
      </c>
      <c r="D2408" s="1425" t="s">
        <v>549</v>
      </c>
      <c r="E2408" s="1425" t="s">
        <v>1403</v>
      </c>
      <c r="F2408" s="1425" t="s">
        <v>796</v>
      </c>
      <c r="G2408" s="1425" t="s">
        <v>1238</v>
      </c>
      <c r="H2408" s="1425" t="s">
        <v>1265</v>
      </c>
      <c r="I2408" s="1425"/>
      <c r="J2408" s="1425" t="s">
        <v>2915</v>
      </c>
    </row>
    <row r="2409" spans="1:10" ht="12.75">
      <c r="A2409" s="1425" t="s">
        <v>1360</v>
      </c>
      <c r="B2409" s="1425" t="s">
        <v>773</v>
      </c>
      <c r="C2409" s="1425" t="s">
        <v>390</v>
      </c>
      <c r="D2409" s="1425" t="s">
        <v>549</v>
      </c>
      <c r="E2409" s="1425" t="s">
        <v>1403</v>
      </c>
      <c r="F2409" s="1425" t="s">
        <v>796</v>
      </c>
      <c r="G2409" s="1425" t="s">
        <v>1238</v>
      </c>
      <c r="H2409" s="1425" t="s">
        <v>1266</v>
      </c>
      <c r="I2409" s="1425"/>
      <c r="J2409" s="1425" t="s">
        <v>2915</v>
      </c>
    </row>
    <row r="2410" spans="1:10" ht="12.75">
      <c r="A2410" s="1425" t="s">
        <v>1360</v>
      </c>
      <c r="B2410" s="1425" t="s">
        <v>773</v>
      </c>
      <c r="C2410" s="1425" t="s">
        <v>390</v>
      </c>
      <c r="D2410" s="1425" t="s">
        <v>549</v>
      </c>
      <c r="E2410" s="1425" t="s">
        <v>1403</v>
      </c>
      <c r="F2410" s="1425" t="s">
        <v>796</v>
      </c>
      <c r="G2410" s="1425" t="s">
        <v>1238</v>
      </c>
      <c r="H2410" s="1425" t="s">
        <v>1267</v>
      </c>
      <c r="I2410" s="1425"/>
      <c r="J2410" s="1425" t="s">
        <v>2915</v>
      </c>
    </row>
    <row r="2411" spans="1:10" ht="12.75">
      <c r="A2411" s="1425" t="s">
        <v>1360</v>
      </c>
      <c r="B2411" s="1425" t="s">
        <v>773</v>
      </c>
      <c r="C2411" s="1425" t="s">
        <v>390</v>
      </c>
      <c r="D2411" s="1425" t="s">
        <v>549</v>
      </c>
      <c r="E2411" s="1425" t="s">
        <v>1403</v>
      </c>
      <c r="F2411" s="1425" t="s">
        <v>796</v>
      </c>
      <c r="G2411" s="1425" t="s">
        <v>116</v>
      </c>
      <c r="H2411" s="1425" t="s">
        <v>1263</v>
      </c>
      <c r="I2411" s="1425"/>
      <c r="J2411" s="1425" t="s">
        <v>2915</v>
      </c>
    </row>
    <row r="2412" spans="1:10" ht="12.75">
      <c r="A2412" s="1425" t="s">
        <v>1360</v>
      </c>
      <c r="B2412" s="1425" t="s">
        <v>773</v>
      </c>
      <c r="C2412" s="1425" t="s">
        <v>390</v>
      </c>
      <c r="D2412" s="1425" t="s">
        <v>549</v>
      </c>
      <c r="E2412" s="1425" t="s">
        <v>1403</v>
      </c>
      <c r="F2412" s="1425" t="s">
        <v>796</v>
      </c>
      <c r="G2412" s="1425" t="s">
        <v>116</v>
      </c>
      <c r="H2412" s="1425" t="s">
        <v>1264</v>
      </c>
      <c r="I2412" s="1425"/>
      <c r="J2412" s="1425" t="s">
        <v>2915</v>
      </c>
    </row>
    <row r="2413" spans="1:10" ht="12.75">
      <c r="A2413" s="1425" t="s">
        <v>1360</v>
      </c>
      <c r="B2413" s="1425" t="s">
        <v>773</v>
      </c>
      <c r="C2413" s="1425" t="s">
        <v>390</v>
      </c>
      <c r="D2413" s="1425" t="s">
        <v>549</v>
      </c>
      <c r="E2413" s="1425" t="s">
        <v>1403</v>
      </c>
      <c r="F2413" s="1425" t="s">
        <v>796</v>
      </c>
      <c r="G2413" s="1425" t="s">
        <v>116</v>
      </c>
      <c r="H2413" s="1425" t="s">
        <v>1265</v>
      </c>
      <c r="I2413" s="1425"/>
      <c r="J2413" s="1425" t="s">
        <v>2915</v>
      </c>
    </row>
    <row r="2414" spans="1:10" ht="12.75">
      <c r="A2414" s="1425" t="s">
        <v>1360</v>
      </c>
      <c r="B2414" s="1425" t="s">
        <v>773</v>
      </c>
      <c r="C2414" s="1425" t="s">
        <v>390</v>
      </c>
      <c r="D2414" s="1425" t="s">
        <v>549</v>
      </c>
      <c r="E2414" s="1425" t="s">
        <v>1403</v>
      </c>
      <c r="F2414" s="1425" t="s">
        <v>796</v>
      </c>
      <c r="G2414" s="1425" t="s">
        <v>116</v>
      </c>
      <c r="H2414" s="1425" t="s">
        <v>1266</v>
      </c>
      <c r="I2414" s="1425"/>
      <c r="J2414" s="1425" t="s">
        <v>2915</v>
      </c>
    </row>
    <row r="2415" spans="1:10" ht="12.75">
      <c r="A2415" s="1425" t="s">
        <v>1360</v>
      </c>
      <c r="B2415" s="1425" t="s">
        <v>773</v>
      </c>
      <c r="C2415" s="1425" t="s">
        <v>390</v>
      </c>
      <c r="D2415" s="1425" t="s">
        <v>549</v>
      </c>
      <c r="E2415" s="1425" t="s">
        <v>1403</v>
      </c>
      <c r="F2415" s="1425" t="s">
        <v>796</v>
      </c>
      <c r="G2415" s="1425" t="s">
        <v>116</v>
      </c>
      <c r="H2415" s="1425" t="s">
        <v>1267</v>
      </c>
      <c r="I2415" s="1425"/>
      <c r="J2415" s="1425" t="s">
        <v>2915</v>
      </c>
    </row>
    <row r="2416" spans="1:10" ht="12.75">
      <c r="A2416" s="1425" t="s">
        <v>1360</v>
      </c>
      <c r="B2416" s="1425" t="s">
        <v>773</v>
      </c>
      <c r="C2416" s="1425" t="s">
        <v>390</v>
      </c>
      <c r="D2416" s="1425" t="s">
        <v>549</v>
      </c>
      <c r="E2416" s="1425" t="s">
        <v>1403</v>
      </c>
      <c r="F2416" s="1425" t="s">
        <v>1328</v>
      </c>
      <c r="G2416" s="1425" t="s">
        <v>115</v>
      </c>
      <c r="H2416" s="1425" t="s">
        <v>1329</v>
      </c>
      <c r="I2416" s="1425"/>
      <c r="J2416" s="1425" t="s">
        <v>2915</v>
      </c>
    </row>
    <row r="2417" spans="1:10" ht="12.75">
      <c r="A2417" s="1425" t="s">
        <v>1360</v>
      </c>
      <c r="B2417" s="1425" t="s">
        <v>773</v>
      </c>
      <c r="C2417" s="1425" t="s">
        <v>390</v>
      </c>
      <c r="D2417" s="1425" t="s">
        <v>549</v>
      </c>
      <c r="E2417" s="1425" t="s">
        <v>1403</v>
      </c>
      <c r="F2417" s="1425" t="s">
        <v>1328</v>
      </c>
      <c r="G2417" s="1425" t="s">
        <v>115</v>
      </c>
      <c r="H2417" s="1425" t="s">
        <v>1330</v>
      </c>
      <c r="I2417" s="1425"/>
      <c r="J2417" s="1425" t="s">
        <v>2915</v>
      </c>
    </row>
    <row r="2418" spans="1:10" ht="12.75">
      <c r="A2418" s="1425" t="s">
        <v>1360</v>
      </c>
      <c r="B2418" s="1425" t="s">
        <v>773</v>
      </c>
      <c r="C2418" s="1425" t="s">
        <v>390</v>
      </c>
      <c r="D2418" s="1425" t="s">
        <v>549</v>
      </c>
      <c r="E2418" s="1425" t="s">
        <v>1403</v>
      </c>
      <c r="F2418" s="1425" t="s">
        <v>1328</v>
      </c>
      <c r="G2418" s="1425" t="s">
        <v>115</v>
      </c>
      <c r="H2418" s="1425" t="s">
        <v>1331</v>
      </c>
      <c r="I2418" s="1425"/>
      <c r="J2418" s="1425" t="s">
        <v>2915</v>
      </c>
    </row>
    <row r="2419" spans="1:10" ht="12.75">
      <c r="A2419" s="1425" t="s">
        <v>1360</v>
      </c>
      <c r="B2419" s="1425" t="s">
        <v>773</v>
      </c>
      <c r="C2419" s="1425" t="s">
        <v>390</v>
      </c>
      <c r="D2419" s="1425" t="s">
        <v>549</v>
      </c>
      <c r="E2419" s="1425" t="s">
        <v>1403</v>
      </c>
      <c r="F2419" s="1425" t="s">
        <v>1328</v>
      </c>
      <c r="G2419" s="1425" t="s">
        <v>1238</v>
      </c>
      <c r="H2419" s="1425" t="s">
        <v>1329</v>
      </c>
      <c r="I2419" s="1425"/>
      <c r="J2419" s="1425" t="s">
        <v>2915</v>
      </c>
    </row>
    <row r="2420" spans="1:10" ht="12.75">
      <c r="A2420" s="1425" t="s">
        <v>1360</v>
      </c>
      <c r="B2420" s="1425" t="s">
        <v>773</v>
      </c>
      <c r="C2420" s="1425" t="s">
        <v>390</v>
      </c>
      <c r="D2420" s="1425" t="s">
        <v>549</v>
      </c>
      <c r="E2420" s="1425" t="s">
        <v>1403</v>
      </c>
      <c r="F2420" s="1425" t="s">
        <v>1328</v>
      </c>
      <c r="G2420" s="1425" t="s">
        <v>1238</v>
      </c>
      <c r="H2420" s="1425" t="s">
        <v>1330</v>
      </c>
      <c r="I2420" s="1425"/>
      <c r="J2420" s="1425" t="s">
        <v>2915</v>
      </c>
    </row>
    <row r="2421" spans="1:10" ht="12.75">
      <c r="A2421" s="1425" t="s">
        <v>1360</v>
      </c>
      <c r="B2421" s="1425" t="s">
        <v>773</v>
      </c>
      <c r="C2421" s="1425" t="s">
        <v>390</v>
      </c>
      <c r="D2421" s="1425" t="s">
        <v>549</v>
      </c>
      <c r="E2421" s="1425" t="s">
        <v>1403</v>
      </c>
      <c r="F2421" s="1425" t="s">
        <v>1328</v>
      </c>
      <c r="G2421" s="1425" t="s">
        <v>1238</v>
      </c>
      <c r="H2421" s="1425" t="s">
        <v>1331</v>
      </c>
      <c r="I2421" s="1425"/>
      <c r="J2421" s="1425" t="s">
        <v>2915</v>
      </c>
    </row>
    <row r="2422" spans="1:10" ht="12.75">
      <c r="A2422" s="1425" t="s">
        <v>1360</v>
      </c>
      <c r="B2422" s="1425" t="s">
        <v>773</v>
      </c>
      <c r="C2422" s="1425" t="s">
        <v>390</v>
      </c>
      <c r="D2422" s="1425" t="s">
        <v>549</v>
      </c>
      <c r="E2422" s="1425" t="s">
        <v>1403</v>
      </c>
      <c r="F2422" s="1425" t="s">
        <v>1328</v>
      </c>
      <c r="G2422" s="1425" t="s">
        <v>116</v>
      </c>
      <c r="H2422" s="1425" t="s">
        <v>1329</v>
      </c>
      <c r="I2422" s="1425"/>
      <c r="J2422" s="1425" t="s">
        <v>2915</v>
      </c>
    </row>
    <row r="2423" spans="1:10" ht="12.75">
      <c r="A2423" s="1425" t="s">
        <v>1360</v>
      </c>
      <c r="B2423" s="1425" t="s">
        <v>773</v>
      </c>
      <c r="C2423" s="1425" t="s">
        <v>390</v>
      </c>
      <c r="D2423" s="1425" t="s">
        <v>549</v>
      </c>
      <c r="E2423" s="1425" t="s">
        <v>1403</v>
      </c>
      <c r="F2423" s="1425" t="s">
        <v>1328</v>
      </c>
      <c r="G2423" s="1425" t="s">
        <v>116</v>
      </c>
      <c r="H2423" s="1425" t="s">
        <v>1330</v>
      </c>
      <c r="I2423" s="1425"/>
      <c r="J2423" s="1425" t="s">
        <v>2915</v>
      </c>
    </row>
    <row r="2424" spans="1:10" ht="12.75">
      <c r="A2424" s="1425" t="s">
        <v>1360</v>
      </c>
      <c r="B2424" s="1425" t="s">
        <v>773</v>
      </c>
      <c r="C2424" s="1425" t="s">
        <v>390</v>
      </c>
      <c r="D2424" s="1425" t="s">
        <v>549</v>
      </c>
      <c r="E2424" s="1425" t="s">
        <v>1403</v>
      </c>
      <c r="F2424" s="1425" t="s">
        <v>1328</v>
      </c>
      <c r="G2424" s="1425" t="s">
        <v>116</v>
      </c>
      <c r="H2424" s="1425" t="s">
        <v>1331</v>
      </c>
      <c r="I2424" s="1425"/>
      <c r="J2424" s="1425" t="s">
        <v>2915</v>
      </c>
    </row>
    <row r="2425" spans="1:10" ht="12.75">
      <c r="A2425" s="1425" t="s">
        <v>1360</v>
      </c>
      <c r="B2425" s="1425" t="s">
        <v>773</v>
      </c>
      <c r="C2425" s="1425" t="s">
        <v>390</v>
      </c>
      <c r="D2425" s="1425" t="s">
        <v>549</v>
      </c>
      <c r="E2425" s="1425" t="s">
        <v>1463</v>
      </c>
      <c r="F2425" s="1425" t="s">
        <v>796</v>
      </c>
      <c r="G2425" s="1425" t="s">
        <v>114</v>
      </c>
      <c r="H2425" s="1425" t="s">
        <v>1263</v>
      </c>
      <c r="I2425" s="1425"/>
      <c r="J2425" s="1425" t="s">
        <v>2915</v>
      </c>
    </row>
    <row r="2426" spans="1:10" ht="12.75">
      <c r="A2426" s="1425" t="s">
        <v>1360</v>
      </c>
      <c r="B2426" s="1425" t="s">
        <v>773</v>
      </c>
      <c r="C2426" s="1425" t="s">
        <v>390</v>
      </c>
      <c r="D2426" s="1425" t="s">
        <v>549</v>
      </c>
      <c r="E2426" s="1425" t="s">
        <v>1463</v>
      </c>
      <c r="F2426" s="1425" t="s">
        <v>796</v>
      </c>
      <c r="G2426" s="1425" t="s">
        <v>114</v>
      </c>
      <c r="H2426" s="1425" t="s">
        <v>1264</v>
      </c>
      <c r="I2426" s="1425"/>
      <c r="J2426" s="1425" t="s">
        <v>2915</v>
      </c>
    </row>
    <row r="2427" spans="1:10" ht="12.75">
      <c r="A2427" s="1425" t="s">
        <v>1360</v>
      </c>
      <c r="B2427" s="1425" t="s">
        <v>773</v>
      </c>
      <c r="C2427" s="1425" t="s">
        <v>390</v>
      </c>
      <c r="D2427" s="1425" t="s">
        <v>549</v>
      </c>
      <c r="E2427" s="1425" t="s">
        <v>1463</v>
      </c>
      <c r="F2427" s="1425" t="s">
        <v>796</v>
      </c>
      <c r="G2427" s="1425" t="s">
        <v>114</v>
      </c>
      <c r="H2427" s="1425" t="s">
        <v>1265</v>
      </c>
      <c r="I2427" s="1425"/>
      <c r="J2427" s="1425" t="s">
        <v>2915</v>
      </c>
    </row>
    <row r="2428" spans="1:10" ht="12.75">
      <c r="A2428" s="1425" t="s">
        <v>1360</v>
      </c>
      <c r="B2428" s="1425" t="s">
        <v>773</v>
      </c>
      <c r="C2428" s="1425" t="s">
        <v>390</v>
      </c>
      <c r="D2428" s="1425" t="s">
        <v>549</v>
      </c>
      <c r="E2428" s="1425" t="s">
        <v>1463</v>
      </c>
      <c r="F2428" s="1425" t="s">
        <v>796</v>
      </c>
      <c r="G2428" s="1425" t="s">
        <v>114</v>
      </c>
      <c r="H2428" s="1425" t="s">
        <v>1266</v>
      </c>
      <c r="I2428" s="1425"/>
      <c r="J2428" s="1425" t="s">
        <v>2915</v>
      </c>
    </row>
    <row r="2429" spans="1:10" ht="12.75">
      <c r="A2429" s="1425" t="s">
        <v>1360</v>
      </c>
      <c r="B2429" s="1425" t="s">
        <v>773</v>
      </c>
      <c r="C2429" s="1425" t="s">
        <v>390</v>
      </c>
      <c r="D2429" s="1425" t="s">
        <v>549</v>
      </c>
      <c r="E2429" s="1425" t="s">
        <v>1463</v>
      </c>
      <c r="F2429" s="1425" t="s">
        <v>796</v>
      </c>
      <c r="G2429" s="1425" t="s">
        <v>114</v>
      </c>
      <c r="H2429" s="1425" t="s">
        <v>1267</v>
      </c>
      <c r="I2429" s="1425"/>
      <c r="J2429" s="1425" t="s">
        <v>2915</v>
      </c>
    </row>
    <row r="2430" spans="1:10" ht="12.75">
      <c r="A2430" s="1425" t="s">
        <v>1360</v>
      </c>
      <c r="B2430" s="1425" t="s">
        <v>773</v>
      </c>
      <c r="C2430" s="1425" t="s">
        <v>390</v>
      </c>
      <c r="D2430" s="1425" t="s">
        <v>549</v>
      </c>
      <c r="E2430" s="1425" t="s">
        <v>1463</v>
      </c>
      <c r="F2430" s="1425" t="s">
        <v>796</v>
      </c>
      <c r="G2430" s="1425" t="s">
        <v>115</v>
      </c>
      <c r="H2430" s="1425" t="s">
        <v>1263</v>
      </c>
      <c r="I2430" s="1425"/>
      <c r="J2430" s="1425" t="s">
        <v>2915</v>
      </c>
    </row>
    <row r="2431" spans="1:10" ht="12.75">
      <c r="A2431" s="1425" t="s">
        <v>1360</v>
      </c>
      <c r="B2431" s="1425" t="s">
        <v>773</v>
      </c>
      <c r="C2431" s="1425" t="s">
        <v>390</v>
      </c>
      <c r="D2431" s="1425" t="s">
        <v>549</v>
      </c>
      <c r="E2431" s="1425" t="s">
        <v>1463</v>
      </c>
      <c r="F2431" s="1425" t="s">
        <v>796</v>
      </c>
      <c r="G2431" s="1425" t="s">
        <v>115</v>
      </c>
      <c r="H2431" s="1425" t="s">
        <v>1264</v>
      </c>
      <c r="I2431" s="1425"/>
      <c r="J2431" s="1425" t="s">
        <v>2915</v>
      </c>
    </row>
    <row r="2432" spans="1:10" ht="12.75">
      <c r="A2432" s="1425" t="s">
        <v>1360</v>
      </c>
      <c r="B2432" s="1425" t="s">
        <v>773</v>
      </c>
      <c r="C2432" s="1425" t="s">
        <v>390</v>
      </c>
      <c r="D2432" s="1425" t="s">
        <v>549</v>
      </c>
      <c r="E2432" s="1425" t="s">
        <v>1463</v>
      </c>
      <c r="F2432" s="1425" t="s">
        <v>796</v>
      </c>
      <c r="G2432" s="1425" t="s">
        <v>115</v>
      </c>
      <c r="H2432" s="1425" t="s">
        <v>1265</v>
      </c>
      <c r="I2432" s="1425"/>
      <c r="J2432" s="1425" t="s">
        <v>2915</v>
      </c>
    </row>
    <row r="2433" spans="1:10" ht="12.75">
      <c r="A2433" s="1425" t="s">
        <v>1360</v>
      </c>
      <c r="B2433" s="1425" t="s">
        <v>773</v>
      </c>
      <c r="C2433" s="1425" t="s">
        <v>390</v>
      </c>
      <c r="D2433" s="1425" t="s">
        <v>549</v>
      </c>
      <c r="E2433" s="1425" t="s">
        <v>1463</v>
      </c>
      <c r="F2433" s="1425" t="s">
        <v>796</v>
      </c>
      <c r="G2433" s="1425" t="s">
        <v>115</v>
      </c>
      <c r="H2433" s="1425" t="s">
        <v>1266</v>
      </c>
      <c r="I2433" s="1425"/>
      <c r="J2433" s="1425" t="s">
        <v>2915</v>
      </c>
    </row>
    <row r="2434" spans="1:10" ht="12.75">
      <c r="A2434" s="1425" t="s">
        <v>1360</v>
      </c>
      <c r="B2434" s="1425" t="s">
        <v>773</v>
      </c>
      <c r="C2434" s="1425" t="s">
        <v>390</v>
      </c>
      <c r="D2434" s="1425" t="s">
        <v>549</v>
      </c>
      <c r="E2434" s="1425" t="s">
        <v>1463</v>
      </c>
      <c r="F2434" s="1425" t="s">
        <v>796</v>
      </c>
      <c r="G2434" s="1425" t="s">
        <v>115</v>
      </c>
      <c r="H2434" s="1425" t="s">
        <v>1267</v>
      </c>
      <c r="I2434" s="1425"/>
      <c r="J2434" s="1425" t="s">
        <v>2915</v>
      </c>
    </row>
    <row r="2435" spans="1:10" ht="12.75">
      <c r="A2435" s="1425" t="s">
        <v>1360</v>
      </c>
      <c r="B2435" s="1425" t="s">
        <v>773</v>
      </c>
      <c r="C2435" s="1425" t="s">
        <v>390</v>
      </c>
      <c r="D2435" s="1425" t="s">
        <v>549</v>
      </c>
      <c r="E2435" s="1425" t="s">
        <v>1463</v>
      </c>
      <c r="F2435" s="1425" t="s">
        <v>796</v>
      </c>
      <c r="G2435" s="1425" t="s">
        <v>1238</v>
      </c>
      <c r="H2435" s="1425" t="s">
        <v>1263</v>
      </c>
      <c r="I2435" s="1425"/>
      <c r="J2435" s="1425" t="s">
        <v>2915</v>
      </c>
    </row>
    <row r="2436" spans="1:10" ht="12.75">
      <c r="A2436" s="1425" t="s">
        <v>1360</v>
      </c>
      <c r="B2436" s="1425" t="s">
        <v>773</v>
      </c>
      <c r="C2436" s="1425" t="s">
        <v>390</v>
      </c>
      <c r="D2436" s="1425" t="s">
        <v>549</v>
      </c>
      <c r="E2436" s="1425" t="s">
        <v>1463</v>
      </c>
      <c r="F2436" s="1425" t="s">
        <v>796</v>
      </c>
      <c r="G2436" s="1425" t="s">
        <v>1238</v>
      </c>
      <c r="H2436" s="1425" t="s">
        <v>1264</v>
      </c>
      <c r="I2436" s="1425"/>
      <c r="J2436" s="1425" t="s">
        <v>2915</v>
      </c>
    </row>
    <row r="2437" spans="1:10" ht="12.75">
      <c r="A2437" s="1425" t="s">
        <v>1360</v>
      </c>
      <c r="B2437" s="1425" t="s">
        <v>773</v>
      </c>
      <c r="C2437" s="1425" t="s">
        <v>390</v>
      </c>
      <c r="D2437" s="1425" t="s">
        <v>549</v>
      </c>
      <c r="E2437" s="1425" t="s">
        <v>1463</v>
      </c>
      <c r="F2437" s="1425" t="s">
        <v>796</v>
      </c>
      <c r="G2437" s="1425" t="s">
        <v>1238</v>
      </c>
      <c r="H2437" s="1425" t="s">
        <v>1265</v>
      </c>
      <c r="I2437" s="1425"/>
      <c r="J2437" s="1425" t="s">
        <v>2915</v>
      </c>
    </row>
    <row r="2438" spans="1:10" ht="12.75">
      <c r="A2438" s="1425" t="s">
        <v>1360</v>
      </c>
      <c r="B2438" s="1425" t="s">
        <v>773</v>
      </c>
      <c r="C2438" s="1425" t="s">
        <v>390</v>
      </c>
      <c r="D2438" s="1425" t="s">
        <v>549</v>
      </c>
      <c r="E2438" s="1425" t="s">
        <v>1463</v>
      </c>
      <c r="F2438" s="1425" t="s">
        <v>796</v>
      </c>
      <c r="G2438" s="1425" t="s">
        <v>1238</v>
      </c>
      <c r="H2438" s="1425" t="s">
        <v>1266</v>
      </c>
      <c r="I2438" s="1425"/>
      <c r="J2438" s="1425" t="s">
        <v>2915</v>
      </c>
    </row>
    <row r="2439" spans="1:10" ht="12.75">
      <c r="A2439" s="1425" t="s">
        <v>1360</v>
      </c>
      <c r="B2439" s="1425" t="s">
        <v>773</v>
      </c>
      <c r="C2439" s="1425" t="s">
        <v>390</v>
      </c>
      <c r="D2439" s="1425" t="s">
        <v>549</v>
      </c>
      <c r="E2439" s="1425" t="s">
        <v>1463</v>
      </c>
      <c r="F2439" s="1425" t="s">
        <v>796</v>
      </c>
      <c r="G2439" s="1425" t="s">
        <v>1238</v>
      </c>
      <c r="H2439" s="1425" t="s">
        <v>1267</v>
      </c>
      <c r="I2439" s="1425"/>
      <c r="J2439" s="1425" t="s">
        <v>2915</v>
      </c>
    </row>
    <row r="2440" spans="1:10" ht="12.75">
      <c r="A2440" s="1425" t="s">
        <v>1360</v>
      </c>
      <c r="B2440" s="1425" t="s">
        <v>773</v>
      </c>
      <c r="C2440" s="1425" t="s">
        <v>390</v>
      </c>
      <c r="D2440" s="1425" t="s">
        <v>549</v>
      </c>
      <c r="E2440" s="1425" t="s">
        <v>1463</v>
      </c>
      <c r="F2440" s="1425" t="s">
        <v>796</v>
      </c>
      <c r="G2440" s="1425" t="s">
        <v>116</v>
      </c>
      <c r="H2440" s="1425" t="s">
        <v>1263</v>
      </c>
      <c r="I2440" s="1425"/>
      <c r="J2440" s="1425" t="s">
        <v>2915</v>
      </c>
    </row>
    <row r="2441" spans="1:10" ht="12.75">
      <c r="A2441" s="1425" t="s">
        <v>1360</v>
      </c>
      <c r="B2441" s="1425" t="s">
        <v>773</v>
      </c>
      <c r="C2441" s="1425" t="s">
        <v>390</v>
      </c>
      <c r="D2441" s="1425" t="s">
        <v>549</v>
      </c>
      <c r="E2441" s="1425" t="s">
        <v>1463</v>
      </c>
      <c r="F2441" s="1425" t="s">
        <v>796</v>
      </c>
      <c r="G2441" s="1425" t="s">
        <v>116</v>
      </c>
      <c r="H2441" s="1425" t="s">
        <v>1264</v>
      </c>
      <c r="I2441" s="1425"/>
      <c r="J2441" s="1425" t="s">
        <v>2915</v>
      </c>
    </row>
    <row r="2442" spans="1:10" ht="12.75">
      <c r="A2442" s="1425" t="s">
        <v>1360</v>
      </c>
      <c r="B2442" s="1425" t="s">
        <v>773</v>
      </c>
      <c r="C2442" s="1425" t="s">
        <v>390</v>
      </c>
      <c r="D2442" s="1425" t="s">
        <v>549</v>
      </c>
      <c r="E2442" s="1425" t="s">
        <v>1463</v>
      </c>
      <c r="F2442" s="1425" t="s">
        <v>796</v>
      </c>
      <c r="G2442" s="1425" t="s">
        <v>116</v>
      </c>
      <c r="H2442" s="1425" t="s">
        <v>1265</v>
      </c>
      <c r="I2442" s="1425"/>
      <c r="J2442" s="1425" t="s">
        <v>2915</v>
      </c>
    </row>
    <row r="2443" spans="1:10" ht="12.75">
      <c r="A2443" s="1425" t="s">
        <v>1360</v>
      </c>
      <c r="B2443" s="1425" t="s">
        <v>773</v>
      </c>
      <c r="C2443" s="1425" t="s">
        <v>390</v>
      </c>
      <c r="D2443" s="1425" t="s">
        <v>549</v>
      </c>
      <c r="E2443" s="1425" t="s">
        <v>1463</v>
      </c>
      <c r="F2443" s="1425" t="s">
        <v>796</v>
      </c>
      <c r="G2443" s="1425" t="s">
        <v>116</v>
      </c>
      <c r="H2443" s="1425" t="s">
        <v>1266</v>
      </c>
      <c r="I2443" s="1425"/>
      <c r="J2443" s="1425" t="s">
        <v>2915</v>
      </c>
    </row>
    <row r="2444" spans="1:10" ht="12.75">
      <c r="A2444" s="1425" t="s">
        <v>1360</v>
      </c>
      <c r="B2444" s="1425" t="s">
        <v>773</v>
      </c>
      <c r="C2444" s="1425" t="s">
        <v>390</v>
      </c>
      <c r="D2444" s="1425" t="s">
        <v>549</v>
      </c>
      <c r="E2444" s="1425" t="s">
        <v>1463</v>
      </c>
      <c r="F2444" s="1425" t="s">
        <v>796</v>
      </c>
      <c r="G2444" s="1425" t="s">
        <v>116</v>
      </c>
      <c r="H2444" s="1425" t="s">
        <v>1267</v>
      </c>
      <c r="I2444" s="1425"/>
      <c r="J2444" s="1425" t="s">
        <v>2915</v>
      </c>
    </row>
    <row r="2445" spans="1:10" ht="12.75">
      <c r="A2445" s="1425" t="s">
        <v>1360</v>
      </c>
      <c r="B2445" s="1425" t="s">
        <v>773</v>
      </c>
      <c r="C2445" s="1425" t="s">
        <v>390</v>
      </c>
      <c r="D2445" s="1425" t="s">
        <v>549</v>
      </c>
      <c r="E2445" s="1425" t="s">
        <v>1463</v>
      </c>
      <c r="F2445" s="1425" t="s">
        <v>1328</v>
      </c>
      <c r="G2445" s="1425" t="s">
        <v>114</v>
      </c>
      <c r="H2445" s="1425" t="s">
        <v>1329</v>
      </c>
      <c r="I2445" s="1425"/>
      <c r="J2445" s="1425" t="s">
        <v>2915</v>
      </c>
    </row>
    <row r="2446" spans="1:10" ht="12.75">
      <c r="A2446" s="1425" t="s">
        <v>1360</v>
      </c>
      <c r="B2446" s="1425" t="s">
        <v>773</v>
      </c>
      <c r="C2446" s="1425" t="s">
        <v>390</v>
      </c>
      <c r="D2446" s="1425" t="s">
        <v>549</v>
      </c>
      <c r="E2446" s="1425" t="s">
        <v>1463</v>
      </c>
      <c r="F2446" s="1425" t="s">
        <v>1328</v>
      </c>
      <c r="G2446" s="1425" t="s">
        <v>114</v>
      </c>
      <c r="H2446" s="1425" t="s">
        <v>1330</v>
      </c>
      <c r="I2446" s="1425"/>
      <c r="J2446" s="1425" t="s">
        <v>2915</v>
      </c>
    </row>
    <row r="2447" spans="1:10" ht="12.75">
      <c r="A2447" s="1425" t="s">
        <v>1360</v>
      </c>
      <c r="B2447" s="1425" t="s">
        <v>773</v>
      </c>
      <c r="C2447" s="1425" t="s">
        <v>390</v>
      </c>
      <c r="D2447" s="1425" t="s">
        <v>549</v>
      </c>
      <c r="E2447" s="1425" t="s">
        <v>1463</v>
      </c>
      <c r="F2447" s="1425" t="s">
        <v>1328</v>
      </c>
      <c r="G2447" s="1425" t="s">
        <v>114</v>
      </c>
      <c r="H2447" s="1425" t="s">
        <v>1331</v>
      </c>
      <c r="I2447" s="1425"/>
      <c r="J2447" s="1425" t="s">
        <v>2915</v>
      </c>
    </row>
    <row r="2448" spans="1:10" ht="12.75">
      <c r="A2448" s="1425" t="s">
        <v>1360</v>
      </c>
      <c r="B2448" s="1425" t="s">
        <v>773</v>
      </c>
      <c r="C2448" s="1425" t="s">
        <v>390</v>
      </c>
      <c r="D2448" s="1425" t="s">
        <v>549</v>
      </c>
      <c r="E2448" s="1425" t="s">
        <v>1463</v>
      </c>
      <c r="F2448" s="1425" t="s">
        <v>1328</v>
      </c>
      <c r="G2448" s="1425" t="s">
        <v>115</v>
      </c>
      <c r="H2448" s="1425" t="s">
        <v>1329</v>
      </c>
      <c r="I2448" s="1425"/>
      <c r="J2448" s="1425" t="s">
        <v>2915</v>
      </c>
    </row>
    <row r="2449" spans="1:10" ht="12.75">
      <c r="A2449" s="1425" t="s">
        <v>1360</v>
      </c>
      <c r="B2449" s="1425" t="s">
        <v>773</v>
      </c>
      <c r="C2449" s="1425" t="s">
        <v>390</v>
      </c>
      <c r="D2449" s="1425" t="s">
        <v>549</v>
      </c>
      <c r="E2449" s="1425" t="s">
        <v>1463</v>
      </c>
      <c r="F2449" s="1425" t="s">
        <v>1328</v>
      </c>
      <c r="G2449" s="1425" t="s">
        <v>115</v>
      </c>
      <c r="H2449" s="1425" t="s">
        <v>1330</v>
      </c>
      <c r="I2449" s="1425"/>
      <c r="J2449" s="1425" t="s">
        <v>2915</v>
      </c>
    </row>
    <row r="2450" spans="1:10" ht="12.75">
      <c r="A2450" s="1425" t="s">
        <v>1360</v>
      </c>
      <c r="B2450" s="1425" t="s">
        <v>773</v>
      </c>
      <c r="C2450" s="1425" t="s">
        <v>390</v>
      </c>
      <c r="D2450" s="1425" t="s">
        <v>549</v>
      </c>
      <c r="E2450" s="1425" t="s">
        <v>1463</v>
      </c>
      <c r="F2450" s="1425" t="s">
        <v>1328</v>
      </c>
      <c r="G2450" s="1425" t="s">
        <v>115</v>
      </c>
      <c r="H2450" s="1425" t="s">
        <v>1331</v>
      </c>
      <c r="I2450" s="1425"/>
      <c r="J2450" s="1425" t="s">
        <v>2915</v>
      </c>
    </row>
    <row r="2451" spans="1:10" ht="12.75">
      <c r="A2451" s="1425" t="s">
        <v>1360</v>
      </c>
      <c r="B2451" s="1425" t="s">
        <v>773</v>
      </c>
      <c r="C2451" s="1425" t="s">
        <v>390</v>
      </c>
      <c r="D2451" s="1425" t="s">
        <v>549</v>
      </c>
      <c r="E2451" s="1425" t="s">
        <v>1463</v>
      </c>
      <c r="F2451" s="1425" t="s">
        <v>1328</v>
      </c>
      <c r="G2451" s="1425" t="s">
        <v>1238</v>
      </c>
      <c r="H2451" s="1425" t="s">
        <v>1329</v>
      </c>
      <c r="I2451" s="1425"/>
      <c r="J2451" s="1425" t="s">
        <v>2915</v>
      </c>
    </row>
    <row r="2452" spans="1:10" ht="12.75">
      <c r="A2452" s="1425" t="s">
        <v>1360</v>
      </c>
      <c r="B2452" s="1425" t="s">
        <v>773</v>
      </c>
      <c r="C2452" s="1425" t="s">
        <v>390</v>
      </c>
      <c r="D2452" s="1425" t="s">
        <v>549</v>
      </c>
      <c r="E2452" s="1425" t="s">
        <v>1463</v>
      </c>
      <c r="F2452" s="1425" t="s">
        <v>1328</v>
      </c>
      <c r="G2452" s="1425" t="s">
        <v>1238</v>
      </c>
      <c r="H2452" s="1425" t="s">
        <v>1330</v>
      </c>
      <c r="I2452" s="1425"/>
      <c r="J2452" s="1425" t="s">
        <v>2915</v>
      </c>
    </row>
    <row r="2453" spans="1:10" ht="12.75">
      <c r="A2453" s="1425" t="s">
        <v>1360</v>
      </c>
      <c r="B2453" s="1425" t="s">
        <v>773</v>
      </c>
      <c r="C2453" s="1425" t="s">
        <v>390</v>
      </c>
      <c r="D2453" s="1425" t="s">
        <v>549</v>
      </c>
      <c r="E2453" s="1425" t="s">
        <v>1463</v>
      </c>
      <c r="F2453" s="1425" t="s">
        <v>1328</v>
      </c>
      <c r="G2453" s="1425" t="s">
        <v>1238</v>
      </c>
      <c r="H2453" s="1425" t="s">
        <v>1331</v>
      </c>
      <c r="I2453" s="1425"/>
      <c r="J2453" s="1425" t="s">
        <v>2915</v>
      </c>
    </row>
    <row r="2454" spans="1:10" ht="12.75">
      <c r="A2454" s="1425" t="s">
        <v>1360</v>
      </c>
      <c r="B2454" s="1425" t="s">
        <v>773</v>
      </c>
      <c r="C2454" s="1425" t="s">
        <v>390</v>
      </c>
      <c r="D2454" s="1425" t="s">
        <v>549</v>
      </c>
      <c r="E2454" s="1425" t="s">
        <v>1463</v>
      </c>
      <c r="F2454" s="1425" t="s">
        <v>1328</v>
      </c>
      <c r="G2454" s="1425" t="s">
        <v>116</v>
      </c>
      <c r="H2454" s="1425" t="s">
        <v>1329</v>
      </c>
      <c r="I2454" s="1425"/>
      <c r="J2454" s="1425" t="s">
        <v>2915</v>
      </c>
    </row>
    <row r="2455" spans="1:10" ht="12.75">
      <c r="A2455" s="1425" t="s">
        <v>1360</v>
      </c>
      <c r="B2455" s="1425" t="s">
        <v>773</v>
      </c>
      <c r="C2455" s="1425" t="s">
        <v>390</v>
      </c>
      <c r="D2455" s="1425" t="s">
        <v>549</v>
      </c>
      <c r="E2455" s="1425" t="s">
        <v>1463</v>
      </c>
      <c r="F2455" s="1425" t="s">
        <v>1328</v>
      </c>
      <c r="G2455" s="1425" t="s">
        <v>116</v>
      </c>
      <c r="H2455" s="1425" t="s">
        <v>1330</v>
      </c>
      <c r="I2455" s="1425"/>
      <c r="J2455" s="1425" t="s">
        <v>2915</v>
      </c>
    </row>
    <row r="2456" spans="1:10" ht="12.75">
      <c r="A2456" s="1425" t="s">
        <v>1360</v>
      </c>
      <c r="B2456" s="1425" t="s">
        <v>773</v>
      </c>
      <c r="C2456" s="1425" t="s">
        <v>390</v>
      </c>
      <c r="D2456" s="1425" t="s">
        <v>549</v>
      </c>
      <c r="E2456" s="1425" t="s">
        <v>1463</v>
      </c>
      <c r="F2456" s="1425" t="s">
        <v>1328</v>
      </c>
      <c r="G2456" s="1425" t="s">
        <v>116</v>
      </c>
      <c r="H2456" s="1425" t="s">
        <v>1331</v>
      </c>
      <c r="I2456" s="1425"/>
      <c r="J2456" s="1425" t="s">
        <v>2915</v>
      </c>
    </row>
    <row r="2457" spans="1:10" ht="12.75">
      <c r="A2457" s="1425" t="s">
        <v>1360</v>
      </c>
      <c r="B2457" s="1425" t="s">
        <v>773</v>
      </c>
      <c r="C2457" s="1425" t="s">
        <v>390</v>
      </c>
      <c r="D2457" s="1425" t="s">
        <v>549</v>
      </c>
      <c r="E2457" s="1425" t="s">
        <v>1458</v>
      </c>
      <c r="F2457" s="1425" t="s">
        <v>796</v>
      </c>
      <c r="G2457" s="1425" t="s">
        <v>1238</v>
      </c>
      <c r="H2457" s="1425" t="s">
        <v>1263</v>
      </c>
      <c r="I2457" s="1425"/>
      <c r="J2457" s="1425" t="s">
        <v>2915</v>
      </c>
    </row>
    <row r="2458" spans="1:10" ht="12.75">
      <c r="A2458" s="1425" t="s">
        <v>1360</v>
      </c>
      <c r="B2458" s="1425" t="s">
        <v>773</v>
      </c>
      <c r="C2458" s="1425" t="s">
        <v>390</v>
      </c>
      <c r="D2458" s="1425" t="s">
        <v>549</v>
      </c>
      <c r="E2458" s="1425" t="s">
        <v>1458</v>
      </c>
      <c r="F2458" s="1425" t="s">
        <v>796</v>
      </c>
      <c r="G2458" s="1425" t="s">
        <v>1238</v>
      </c>
      <c r="H2458" s="1425" t="s">
        <v>1264</v>
      </c>
      <c r="I2458" s="1425"/>
      <c r="J2458" s="1425" t="s">
        <v>2915</v>
      </c>
    </row>
    <row r="2459" spans="1:10" ht="12.75">
      <c r="A2459" s="1425" t="s">
        <v>1360</v>
      </c>
      <c r="B2459" s="1425" t="s">
        <v>773</v>
      </c>
      <c r="C2459" s="1425" t="s">
        <v>390</v>
      </c>
      <c r="D2459" s="1425" t="s">
        <v>549</v>
      </c>
      <c r="E2459" s="1425" t="s">
        <v>1458</v>
      </c>
      <c r="F2459" s="1425" t="s">
        <v>796</v>
      </c>
      <c r="G2459" s="1425" t="s">
        <v>1238</v>
      </c>
      <c r="H2459" s="1425" t="s">
        <v>1265</v>
      </c>
      <c r="I2459" s="1425"/>
      <c r="J2459" s="1425" t="s">
        <v>2915</v>
      </c>
    </row>
    <row r="2460" spans="1:10" ht="12.75">
      <c r="A2460" s="1425" t="s">
        <v>1360</v>
      </c>
      <c r="B2460" s="1425" t="s">
        <v>773</v>
      </c>
      <c r="C2460" s="1425" t="s">
        <v>390</v>
      </c>
      <c r="D2460" s="1425" t="s">
        <v>549</v>
      </c>
      <c r="E2460" s="1425" t="s">
        <v>1458</v>
      </c>
      <c r="F2460" s="1425" t="s">
        <v>796</v>
      </c>
      <c r="G2460" s="1425" t="s">
        <v>1238</v>
      </c>
      <c r="H2460" s="1425" t="s">
        <v>1266</v>
      </c>
      <c r="I2460" s="1425"/>
      <c r="J2460" s="1425" t="s">
        <v>2915</v>
      </c>
    </row>
    <row r="2461" spans="1:10" ht="12.75">
      <c r="A2461" s="1425" t="s">
        <v>1360</v>
      </c>
      <c r="B2461" s="1425" t="s">
        <v>773</v>
      </c>
      <c r="C2461" s="1425" t="s">
        <v>390</v>
      </c>
      <c r="D2461" s="1425" t="s">
        <v>549</v>
      </c>
      <c r="E2461" s="1425" t="s">
        <v>1458</v>
      </c>
      <c r="F2461" s="1425" t="s">
        <v>796</v>
      </c>
      <c r="G2461" s="1425" t="s">
        <v>1238</v>
      </c>
      <c r="H2461" s="1425" t="s">
        <v>1267</v>
      </c>
      <c r="I2461" s="1425"/>
      <c r="J2461" s="1425" t="s">
        <v>2915</v>
      </c>
    </row>
    <row r="2462" spans="1:10" ht="12.75">
      <c r="A2462" s="1425" t="s">
        <v>1360</v>
      </c>
      <c r="B2462" s="1425" t="s">
        <v>773</v>
      </c>
      <c r="C2462" s="1425" t="s">
        <v>390</v>
      </c>
      <c r="D2462" s="1425" t="s">
        <v>549</v>
      </c>
      <c r="E2462" s="1425" t="s">
        <v>1458</v>
      </c>
      <c r="F2462" s="1425" t="s">
        <v>796</v>
      </c>
      <c r="G2462" s="1425" t="s">
        <v>116</v>
      </c>
      <c r="H2462" s="1425" t="s">
        <v>1263</v>
      </c>
      <c r="I2462" s="1425"/>
      <c r="J2462" s="1425" t="s">
        <v>2915</v>
      </c>
    </row>
    <row r="2463" spans="1:10" ht="12.75">
      <c r="A2463" s="1425" t="s">
        <v>1360</v>
      </c>
      <c r="B2463" s="1425" t="s">
        <v>773</v>
      </c>
      <c r="C2463" s="1425" t="s">
        <v>390</v>
      </c>
      <c r="D2463" s="1425" t="s">
        <v>549</v>
      </c>
      <c r="E2463" s="1425" t="s">
        <v>1458</v>
      </c>
      <c r="F2463" s="1425" t="s">
        <v>796</v>
      </c>
      <c r="G2463" s="1425" t="s">
        <v>116</v>
      </c>
      <c r="H2463" s="1425" t="s">
        <v>1264</v>
      </c>
      <c r="I2463" s="1425"/>
      <c r="J2463" s="1425" t="s">
        <v>2915</v>
      </c>
    </row>
    <row r="2464" spans="1:10" ht="12.75">
      <c r="A2464" s="1425" t="s">
        <v>1360</v>
      </c>
      <c r="B2464" s="1425" t="s">
        <v>773</v>
      </c>
      <c r="C2464" s="1425" t="s">
        <v>390</v>
      </c>
      <c r="D2464" s="1425" t="s">
        <v>549</v>
      </c>
      <c r="E2464" s="1425" t="s">
        <v>1458</v>
      </c>
      <c r="F2464" s="1425" t="s">
        <v>796</v>
      </c>
      <c r="G2464" s="1425" t="s">
        <v>116</v>
      </c>
      <c r="H2464" s="1425" t="s">
        <v>1265</v>
      </c>
      <c r="I2464" s="1425"/>
      <c r="J2464" s="1425" t="s">
        <v>2915</v>
      </c>
    </row>
    <row r="2465" spans="1:10" ht="12.75">
      <c r="A2465" s="1425" t="s">
        <v>1360</v>
      </c>
      <c r="B2465" s="1425" t="s">
        <v>773</v>
      </c>
      <c r="C2465" s="1425" t="s">
        <v>390</v>
      </c>
      <c r="D2465" s="1425" t="s">
        <v>549</v>
      </c>
      <c r="E2465" s="1425" t="s">
        <v>1458</v>
      </c>
      <c r="F2465" s="1425" t="s">
        <v>796</v>
      </c>
      <c r="G2465" s="1425" t="s">
        <v>116</v>
      </c>
      <c r="H2465" s="1425" t="s">
        <v>1266</v>
      </c>
      <c r="I2465" s="1425"/>
      <c r="J2465" s="1425" t="s">
        <v>2915</v>
      </c>
    </row>
    <row r="2466" spans="1:10" ht="12.75">
      <c r="A2466" s="1425" t="s">
        <v>1360</v>
      </c>
      <c r="B2466" s="1425" t="s">
        <v>773</v>
      </c>
      <c r="C2466" s="1425" t="s">
        <v>390</v>
      </c>
      <c r="D2466" s="1425" t="s">
        <v>549</v>
      </c>
      <c r="E2466" s="1425" t="s">
        <v>1458</v>
      </c>
      <c r="F2466" s="1425" t="s">
        <v>796</v>
      </c>
      <c r="G2466" s="1425" t="s">
        <v>116</v>
      </c>
      <c r="H2466" s="1425" t="s">
        <v>1267</v>
      </c>
      <c r="I2466" s="1425"/>
      <c r="J2466" s="1425" t="s">
        <v>2915</v>
      </c>
    </row>
    <row r="2467" spans="1:10" ht="12.75">
      <c r="A2467" s="1425" t="s">
        <v>1360</v>
      </c>
      <c r="B2467" s="1425" t="s">
        <v>773</v>
      </c>
      <c r="C2467" s="1425" t="s">
        <v>390</v>
      </c>
      <c r="D2467" s="1425" t="s">
        <v>549</v>
      </c>
      <c r="E2467" s="1425" t="s">
        <v>1458</v>
      </c>
      <c r="F2467" s="1425" t="s">
        <v>1328</v>
      </c>
      <c r="G2467" s="1425" t="s">
        <v>1238</v>
      </c>
      <c r="H2467" s="1425" t="s">
        <v>1329</v>
      </c>
      <c r="I2467" s="1425"/>
      <c r="J2467" s="1425" t="s">
        <v>2915</v>
      </c>
    </row>
    <row r="2468" spans="1:10" ht="12.75">
      <c r="A2468" s="1425" t="s">
        <v>1360</v>
      </c>
      <c r="B2468" s="1425" t="s">
        <v>773</v>
      </c>
      <c r="C2468" s="1425" t="s">
        <v>390</v>
      </c>
      <c r="D2468" s="1425" t="s">
        <v>549</v>
      </c>
      <c r="E2468" s="1425" t="s">
        <v>1458</v>
      </c>
      <c r="F2468" s="1425" t="s">
        <v>1328</v>
      </c>
      <c r="G2468" s="1425" t="s">
        <v>1238</v>
      </c>
      <c r="H2468" s="1425" t="s">
        <v>1330</v>
      </c>
      <c r="I2468" s="1425"/>
      <c r="J2468" s="1425" t="s">
        <v>2915</v>
      </c>
    </row>
    <row r="2469" spans="1:10" ht="12.75">
      <c r="A2469" s="1425" t="s">
        <v>1360</v>
      </c>
      <c r="B2469" s="1425" t="s">
        <v>773</v>
      </c>
      <c r="C2469" s="1425" t="s">
        <v>390</v>
      </c>
      <c r="D2469" s="1425" t="s">
        <v>549</v>
      </c>
      <c r="E2469" s="1425" t="s">
        <v>1458</v>
      </c>
      <c r="F2469" s="1425" t="s">
        <v>1328</v>
      </c>
      <c r="G2469" s="1425" t="s">
        <v>1238</v>
      </c>
      <c r="H2469" s="1425" t="s">
        <v>1331</v>
      </c>
      <c r="I2469" s="1425"/>
      <c r="J2469" s="1425" t="s">
        <v>2915</v>
      </c>
    </row>
    <row r="2470" spans="1:10" ht="12.75">
      <c r="A2470" s="1425" t="s">
        <v>1360</v>
      </c>
      <c r="B2470" s="1425" t="s">
        <v>773</v>
      </c>
      <c r="C2470" s="1425" t="s">
        <v>390</v>
      </c>
      <c r="D2470" s="1425" t="s">
        <v>549</v>
      </c>
      <c r="E2470" s="1425" t="s">
        <v>1458</v>
      </c>
      <c r="F2470" s="1425" t="s">
        <v>1328</v>
      </c>
      <c r="G2470" s="1425" t="s">
        <v>116</v>
      </c>
      <c r="H2470" s="1425" t="s">
        <v>1329</v>
      </c>
      <c r="I2470" s="1425"/>
      <c r="J2470" s="1425" t="s">
        <v>2915</v>
      </c>
    </row>
    <row r="2471" spans="1:10" ht="12.75">
      <c r="A2471" s="1425" t="s">
        <v>1360</v>
      </c>
      <c r="B2471" s="1425" t="s">
        <v>773</v>
      </c>
      <c r="C2471" s="1425" t="s">
        <v>390</v>
      </c>
      <c r="D2471" s="1425" t="s">
        <v>549</v>
      </c>
      <c r="E2471" s="1425" t="s">
        <v>1458</v>
      </c>
      <c r="F2471" s="1425" t="s">
        <v>1328</v>
      </c>
      <c r="G2471" s="1425" t="s">
        <v>116</v>
      </c>
      <c r="H2471" s="1425" t="s">
        <v>1330</v>
      </c>
      <c r="I2471" s="1425"/>
      <c r="J2471" s="1425" t="s">
        <v>2915</v>
      </c>
    </row>
    <row r="2472" spans="1:10" ht="12.75">
      <c r="A2472" s="1425" t="s">
        <v>1360</v>
      </c>
      <c r="B2472" s="1425" t="s">
        <v>773</v>
      </c>
      <c r="C2472" s="1425" t="s">
        <v>390</v>
      </c>
      <c r="D2472" s="1425" t="s">
        <v>549</v>
      </c>
      <c r="E2472" s="1425" t="s">
        <v>1458</v>
      </c>
      <c r="F2472" s="1425" t="s">
        <v>1328</v>
      </c>
      <c r="G2472" s="1425" t="s">
        <v>116</v>
      </c>
      <c r="H2472" s="1425" t="s">
        <v>1331</v>
      </c>
      <c r="I2472" s="1425"/>
      <c r="J2472" s="1425" t="s">
        <v>2915</v>
      </c>
    </row>
    <row r="2473" spans="1:10" ht="12.75">
      <c r="A2473" s="1425" t="s">
        <v>1360</v>
      </c>
      <c r="B2473" s="1425" t="s">
        <v>773</v>
      </c>
      <c r="C2473" s="1425" t="s">
        <v>390</v>
      </c>
      <c r="D2473" s="1425" t="s">
        <v>549</v>
      </c>
      <c r="E2473" s="1425" t="s">
        <v>1459</v>
      </c>
      <c r="F2473" s="1425" t="s">
        <v>796</v>
      </c>
      <c r="G2473" s="1425" t="s">
        <v>1238</v>
      </c>
      <c r="H2473" s="1425" t="s">
        <v>1263</v>
      </c>
      <c r="I2473" s="1425"/>
      <c r="J2473" s="1425" t="s">
        <v>2915</v>
      </c>
    </row>
    <row r="2474" spans="1:10" ht="12.75">
      <c r="A2474" s="1425" t="s">
        <v>1360</v>
      </c>
      <c r="B2474" s="1425" t="s">
        <v>773</v>
      </c>
      <c r="C2474" s="1425" t="s">
        <v>390</v>
      </c>
      <c r="D2474" s="1425" t="s">
        <v>549</v>
      </c>
      <c r="E2474" s="1425" t="s">
        <v>1459</v>
      </c>
      <c r="F2474" s="1425" t="s">
        <v>796</v>
      </c>
      <c r="G2474" s="1425" t="s">
        <v>1238</v>
      </c>
      <c r="H2474" s="1425" t="s">
        <v>1264</v>
      </c>
      <c r="I2474" s="1425"/>
      <c r="J2474" s="1425" t="s">
        <v>2915</v>
      </c>
    </row>
    <row r="2475" spans="1:10" ht="12.75">
      <c r="A2475" s="1425" t="s">
        <v>1360</v>
      </c>
      <c r="B2475" s="1425" t="s">
        <v>773</v>
      </c>
      <c r="C2475" s="1425" t="s">
        <v>390</v>
      </c>
      <c r="D2475" s="1425" t="s">
        <v>549</v>
      </c>
      <c r="E2475" s="1425" t="s">
        <v>1459</v>
      </c>
      <c r="F2475" s="1425" t="s">
        <v>796</v>
      </c>
      <c r="G2475" s="1425" t="s">
        <v>1238</v>
      </c>
      <c r="H2475" s="1425" t="s">
        <v>1265</v>
      </c>
      <c r="I2475" s="1425"/>
      <c r="J2475" s="1425" t="s">
        <v>2915</v>
      </c>
    </row>
    <row r="2476" spans="1:10" ht="12.75">
      <c r="A2476" s="1425" t="s">
        <v>1360</v>
      </c>
      <c r="B2476" s="1425" t="s">
        <v>773</v>
      </c>
      <c r="C2476" s="1425" t="s">
        <v>390</v>
      </c>
      <c r="D2476" s="1425" t="s">
        <v>549</v>
      </c>
      <c r="E2476" s="1425" t="s">
        <v>1459</v>
      </c>
      <c r="F2476" s="1425" t="s">
        <v>796</v>
      </c>
      <c r="G2476" s="1425" t="s">
        <v>1238</v>
      </c>
      <c r="H2476" s="1425" t="s">
        <v>1266</v>
      </c>
      <c r="I2476" s="1425"/>
      <c r="J2476" s="1425" t="s">
        <v>2915</v>
      </c>
    </row>
    <row r="2477" spans="1:10" ht="12.75">
      <c r="A2477" s="1425" t="s">
        <v>1360</v>
      </c>
      <c r="B2477" s="1425" t="s">
        <v>773</v>
      </c>
      <c r="C2477" s="1425" t="s">
        <v>390</v>
      </c>
      <c r="D2477" s="1425" t="s">
        <v>549</v>
      </c>
      <c r="E2477" s="1425" t="s">
        <v>1459</v>
      </c>
      <c r="F2477" s="1425" t="s">
        <v>796</v>
      </c>
      <c r="G2477" s="1425" t="s">
        <v>1238</v>
      </c>
      <c r="H2477" s="1425" t="s">
        <v>1267</v>
      </c>
      <c r="I2477" s="1425"/>
      <c r="J2477" s="1425" t="s">
        <v>2915</v>
      </c>
    </row>
    <row r="2478" spans="1:10" ht="12.75">
      <c r="A2478" s="1425" t="s">
        <v>1360</v>
      </c>
      <c r="B2478" s="1425" t="s">
        <v>773</v>
      </c>
      <c r="C2478" s="1425" t="s">
        <v>390</v>
      </c>
      <c r="D2478" s="1425" t="s">
        <v>549</v>
      </c>
      <c r="E2478" s="1425" t="s">
        <v>1459</v>
      </c>
      <c r="F2478" s="1425" t="s">
        <v>796</v>
      </c>
      <c r="G2478" s="1425" t="s">
        <v>116</v>
      </c>
      <c r="H2478" s="1425" t="s">
        <v>1263</v>
      </c>
      <c r="I2478" s="1425"/>
      <c r="J2478" s="1425" t="s">
        <v>2915</v>
      </c>
    </row>
    <row r="2479" spans="1:10" ht="12.75">
      <c r="A2479" s="1425" t="s">
        <v>1360</v>
      </c>
      <c r="B2479" s="1425" t="s">
        <v>773</v>
      </c>
      <c r="C2479" s="1425" t="s">
        <v>390</v>
      </c>
      <c r="D2479" s="1425" t="s">
        <v>549</v>
      </c>
      <c r="E2479" s="1425" t="s">
        <v>1459</v>
      </c>
      <c r="F2479" s="1425" t="s">
        <v>796</v>
      </c>
      <c r="G2479" s="1425" t="s">
        <v>116</v>
      </c>
      <c r="H2479" s="1425" t="s">
        <v>1264</v>
      </c>
      <c r="I2479" s="1425"/>
      <c r="J2479" s="1425" t="s">
        <v>2915</v>
      </c>
    </row>
    <row r="2480" spans="1:10" ht="12.75">
      <c r="A2480" s="1425" t="s">
        <v>1360</v>
      </c>
      <c r="B2480" s="1425" t="s">
        <v>773</v>
      </c>
      <c r="C2480" s="1425" t="s">
        <v>390</v>
      </c>
      <c r="D2480" s="1425" t="s">
        <v>549</v>
      </c>
      <c r="E2480" s="1425" t="s">
        <v>1459</v>
      </c>
      <c r="F2480" s="1425" t="s">
        <v>796</v>
      </c>
      <c r="G2480" s="1425" t="s">
        <v>116</v>
      </c>
      <c r="H2480" s="1425" t="s">
        <v>1265</v>
      </c>
      <c r="I2480" s="1425"/>
      <c r="J2480" s="1425" t="s">
        <v>2915</v>
      </c>
    </row>
    <row r="2481" spans="1:10" ht="12.75">
      <c r="A2481" s="1425" t="s">
        <v>1360</v>
      </c>
      <c r="B2481" s="1425" t="s">
        <v>773</v>
      </c>
      <c r="C2481" s="1425" t="s">
        <v>390</v>
      </c>
      <c r="D2481" s="1425" t="s">
        <v>549</v>
      </c>
      <c r="E2481" s="1425" t="s">
        <v>1459</v>
      </c>
      <c r="F2481" s="1425" t="s">
        <v>796</v>
      </c>
      <c r="G2481" s="1425" t="s">
        <v>116</v>
      </c>
      <c r="H2481" s="1425" t="s">
        <v>1266</v>
      </c>
      <c r="I2481" s="1425"/>
      <c r="J2481" s="1425" t="s">
        <v>2915</v>
      </c>
    </row>
    <row r="2482" spans="1:10" ht="12.75">
      <c r="A2482" s="1425" t="s">
        <v>1360</v>
      </c>
      <c r="B2482" s="1425" t="s">
        <v>773</v>
      </c>
      <c r="C2482" s="1425" t="s">
        <v>390</v>
      </c>
      <c r="D2482" s="1425" t="s">
        <v>549</v>
      </c>
      <c r="E2482" s="1425" t="s">
        <v>1459</v>
      </c>
      <c r="F2482" s="1425" t="s">
        <v>796</v>
      </c>
      <c r="G2482" s="1425" t="s">
        <v>116</v>
      </c>
      <c r="H2482" s="1425" t="s">
        <v>1267</v>
      </c>
      <c r="I2482" s="1425"/>
      <c r="J2482" s="1425" t="s">
        <v>2915</v>
      </c>
    </row>
    <row r="2483" spans="1:10" ht="12.75">
      <c r="A2483" s="1425" t="s">
        <v>1360</v>
      </c>
      <c r="B2483" s="1425" t="s">
        <v>773</v>
      </c>
      <c r="C2483" s="1425" t="s">
        <v>390</v>
      </c>
      <c r="D2483" s="1425" t="s">
        <v>549</v>
      </c>
      <c r="E2483" s="1425" t="s">
        <v>1459</v>
      </c>
      <c r="F2483" s="1425" t="s">
        <v>1328</v>
      </c>
      <c r="G2483" s="1425" t="s">
        <v>1238</v>
      </c>
      <c r="H2483" s="1425" t="s">
        <v>1329</v>
      </c>
      <c r="I2483" s="1425"/>
      <c r="J2483" s="1425" t="s">
        <v>2915</v>
      </c>
    </row>
    <row r="2484" spans="1:10" ht="12.75">
      <c r="A2484" s="1425" t="s">
        <v>1360</v>
      </c>
      <c r="B2484" s="1425" t="s">
        <v>773</v>
      </c>
      <c r="C2484" s="1425" t="s">
        <v>390</v>
      </c>
      <c r="D2484" s="1425" t="s">
        <v>549</v>
      </c>
      <c r="E2484" s="1425" t="s">
        <v>1459</v>
      </c>
      <c r="F2484" s="1425" t="s">
        <v>1328</v>
      </c>
      <c r="G2484" s="1425" t="s">
        <v>1238</v>
      </c>
      <c r="H2484" s="1425" t="s">
        <v>1330</v>
      </c>
      <c r="I2484" s="1425"/>
      <c r="J2484" s="1425" t="s">
        <v>2915</v>
      </c>
    </row>
    <row r="2485" spans="1:10" ht="12.75">
      <c r="A2485" s="1425" t="s">
        <v>1360</v>
      </c>
      <c r="B2485" s="1425" t="s">
        <v>773</v>
      </c>
      <c r="C2485" s="1425" t="s">
        <v>390</v>
      </c>
      <c r="D2485" s="1425" t="s">
        <v>549</v>
      </c>
      <c r="E2485" s="1425" t="s">
        <v>1459</v>
      </c>
      <c r="F2485" s="1425" t="s">
        <v>1328</v>
      </c>
      <c r="G2485" s="1425" t="s">
        <v>1238</v>
      </c>
      <c r="H2485" s="1425" t="s">
        <v>1331</v>
      </c>
      <c r="I2485" s="1425"/>
      <c r="J2485" s="1425" t="s">
        <v>2915</v>
      </c>
    </row>
    <row r="2486" spans="1:10" ht="12.75">
      <c r="A2486" s="1425" t="s">
        <v>1360</v>
      </c>
      <c r="B2486" s="1425" t="s">
        <v>773</v>
      </c>
      <c r="C2486" s="1425" t="s">
        <v>390</v>
      </c>
      <c r="D2486" s="1425" t="s">
        <v>549</v>
      </c>
      <c r="E2486" s="1425" t="s">
        <v>1459</v>
      </c>
      <c r="F2486" s="1425" t="s">
        <v>1328</v>
      </c>
      <c r="G2486" s="1425" t="s">
        <v>116</v>
      </c>
      <c r="H2486" s="1425" t="s">
        <v>1329</v>
      </c>
      <c r="I2486" s="1425"/>
      <c r="J2486" s="1425" t="s">
        <v>2915</v>
      </c>
    </row>
    <row r="2487" spans="1:10" ht="12.75">
      <c r="A2487" s="1425" t="s">
        <v>1360</v>
      </c>
      <c r="B2487" s="1425" t="s">
        <v>773</v>
      </c>
      <c r="C2487" s="1425" t="s">
        <v>390</v>
      </c>
      <c r="D2487" s="1425" t="s">
        <v>549</v>
      </c>
      <c r="E2487" s="1425" t="s">
        <v>1459</v>
      </c>
      <c r="F2487" s="1425" t="s">
        <v>1328</v>
      </c>
      <c r="G2487" s="1425" t="s">
        <v>116</v>
      </c>
      <c r="H2487" s="1425" t="s">
        <v>1330</v>
      </c>
      <c r="I2487" s="1425"/>
      <c r="J2487" s="1425" t="s">
        <v>2915</v>
      </c>
    </row>
    <row r="2488" spans="1:10" ht="12.75">
      <c r="A2488" s="1425" t="s">
        <v>1360</v>
      </c>
      <c r="B2488" s="1425" t="s">
        <v>773</v>
      </c>
      <c r="C2488" s="1425" t="s">
        <v>390</v>
      </c>
      <c r="D2488" s="1425" t="s">
        <v>549</v>
      </c>
      <c r="E2488" s="1425" t="s">
        <v>1459</v>
      </c>
      <c r="F2488" s="1425" t="s">
        <v>1328</v>
      </c>
      <c r="G2488" s="1425" t="s">
        <v>116</v>
      </c>
      <c r="H2488" s="1425" t="s">
        <v>1331</v>
      </c>
      <c r="I2488" s="1425"/>
      <c r="J2488" s="1425" t="s">
        <v>2915</v>
      </c>
    </row>
    <row r="2489" spans="1:10" ht="12.75">
      <c r="A2489" s="1425" t="s">
        <v>1360</v>
      </c>
      <c r="B2489" s="1425" t="s">
        <v>773</v>
      </c>
      <c r="C2489" s="1425" t="s">
        <v>390</v>
      </c>
      <c r="D2489" s="1425" t="s">
        <v>549</v>
      </c>
      <c r="E2489" s="1425" t="s">
        <v>1464</v>
      </c>
      <c r="F2489" s="1425" t="s">
        <v>796</v>
      </c>
      <c r="G2489" s="1425" t="s">
        <v>1238</v>
      </c>
      <c r="H2489" s="1425" t="s">
        <v>1263</v>
      </c>
      <c r="I2489" s="1425"/>
      <c r="J2489" s="1425" t="s">
        <v>2915</v>
      </c>
    </row>
    <row r="2490" spans="1:10" ht="12.75">
      <c r="A2490" s="1425" t="s">
        <v>1360</v>
      </c>
      <c r="B2490" s="1425" t="s">
        <v>773</v>
      </c>
      <c r="C2490" s="1425" t="s">
        <v>390</v>
      </c>
      <c r="D2490" s="1425" t="s">
        <v>549</v>
      </c>
      <c r="E2490" s="1425" t="s">
        <v>1464</v>
      </c>
      <c r="F2490" s="1425" t="s">
        <v>796</v>
      </c>
      <c r="G2490" s="1425" t="s">
        <v>1238</v>
      </c>
      <c r="H2490" s="1425" t="s">
        <v>1264</v>
      </c>
      <c r="I2490" s="1425"/>
      <c r="J2490" s="1425" t="s">
        <v>2915</v>
      </c>
    </row>
    <row r="2491" spans="1:10" ht="12.75">
      <c r="A2491" s="1425" t="s">
        <v>1360</v>
      </c>
      <c r="B2491" s="1425" t="s">
        <v>773</v>
      </c>
      <c r="C2491" s="1425" t="s">
        <v>390</v>
      </c>
      <c r="D2491" s="1425" t="s">
        <v>549</v>
      </c>
      <c r="E2491" s="1425" t="s">
        <v>1464</v>
      </c>
      <c r="F2491" s="1425" t="s">
        <v>796</v>
      </c>
      <c r="G2491" s="1425" t="s">
        <v>1238</v>
      </c>
      <c r="H2491" s="1425" t="s">
        <v>1265</v>
      </c>
      <c r="I2491" s="1425"/>
      <c r="J2491" s="1425" t="s">
        <v>2915</v>
      </c>
    </row>
    <row r="2492" spans="1:10" ht="12.75">
      <c r="A2492" s="1425" t="s">
        <v>1360</v>
      </c>
      <c r="B2492" s="1425" t="s">
        <v>773</v>
      </c>
      <c r="C2492" s="1425" t="s">
        <v>390</v>
      </c>
      <c r="D2492" s="1425" t="s">
        <v>549</v>
      </c>
      <c r="E2492" s="1425" t="s">
        <v>1464</v>
      </c>
      <c r="F2492" s="1425" t="s">
        <v>796</v>
      </c>
      <c r="G2492" s="1425" t="s">
        <v>1238</v>
      </c>
      <c r="H2492" s="1425" t="s">
        <v>1266</v>
      </c>
      <c r="I2492" s="1425"/>
      <c r="J2492" s="1425" t="s">
        <v>2915</v>
      </c>
    </row>
    <row r="2493" spans="1:10" ht="12.75">
      <c r="A2493" s="1425" t="s">
        <v>1360</v>
      </c>
      <c r="B2493" s="1425" t="s">
        <v>773</v>
      </c>
      <c r="C2493" s="1425" t="s">
        <v>390</v>
      </c>
      <c r="D2493" s="1425" t="s">
        <v>549</v>
      </c>
      <c r="E2493" s="1425" t="s">
        <v>1464</v>
      </c>
      <c r="F2493" s="1425" t="s">
        <v>796</v>
      </c>
      <c r="G2493" s="1425" t="s">
        <v>1238</v>
      </c>
      <c r="H2493" s="1425" t="s">
        <v>1267</v>
      </c>
      <c r="I2493" s="1425"/>
      <c r="J2493" s="1425" t="s">
        <v>2915</v>
      </c>
    </row>
    <row r="2494" spans="1:10" ht="12.75">
      <c r="A2494" s="1425" t="s">
        <v>1360</v>
      </c>
      <c r="B2494" s="1425" t="s">
        <v>773</v>
      </c>
      <c r="C2494" s="1425" t="s">
        <v>390</v>
      </c>
      <c r="D2494" s="1425" t="s">
        <v>549</v>
      </c>
      <c r="E2494" s="1425" t="s">
        <v>1464</v>
      </c>
      <c r="F2494" s="1425" t="s">
        <v>796</v>
      </c>
      <c r="G2494" s="1425" t="s">
        <v>116</v>
      </c>
      <c r="H2494" s="1425" t="s">
        <v>1263</v>
      </c>
      <c r="I2494" s="1425"/>
      <c r="J2494" s="1425" t="s">
        <v>2915</v>
      </c>
    </row>
    <row r="2495" spans="1:10" ht="12.75">
      <c r="A2495" s="1425" t="s">
        <v>1360</v>
      </c>
      <c r="B2495" s="1425" t="s">
        <v>773</v>
      </c>
      <c r="C2495" s="1425" t="s">
        <v>390</v>
      </c>
      <c r="D2495" s="1425" t="s">
        <v>549</v>
      </c>
      <c r="E2495" s="1425" t="s">
        <v>1464</v>
      </c>
      <c r="F2495" s="1425" t="s">
        <v>796</v>
      </c>
      <c r="G2495" s="1425" t="s">
        <v>116</v>
      </c>
      <c r="H2495" s="1425" t="s">
        <v>1264</v>
      </c>
      <c r="I2495" s="1425"/>
      <c r="J2495" s="1425" t="s">
        <v>2915</v>
      </c>
    </row>
    <row r="2496" spans="1:10" ht="12.75">
      <c r="A2496" s="1425" t="s">
        <v>1360</v>
      </c>
      <c r="B2496" s="1425" t="s">
        <v>773</v>
      </c>
      <c r="C2496" s="1425" t="s">
        <v>390</v>
      </c>
      <c r="D2496" s="1425" t="s">
        <v>549</v>
      </c>
      <c r="E2496" s="1425" t="s">
        <v>1464</v>
      </c>
      <c r="F2496" s="1425" t="s">
        <v>796</v>
      </c>
      <c r="G2496" s="1425" t="s">
        <v>116</v>
      </c>
      <c r="H2496" s="1425" t="s">
        <v>1265</v>
      </c>
      <c r="I2496" s="1425"/>
      <c r="J2496" s="1425" t="s">
        <v>2915</v>
      </c>
    </row>
    <row r="2497" spans="1:10" ht="12.75">
      <c r="A2497" s="1425" t="s">
        <v>1360</v>
      </c>
      <c r="B2497" s="1425" t="s">
        <v>773</v>
      </c>
      <c r="C2497" s="1425" t="s">
        <v>390</v>
      </c>
      <c r="D2497" s="1425" t="s">
        <v>549</v>
      </c>
      <c r="E2497" s="1425" t="s">
        <v>1464</v>
      </c>
      <c r="F2497" s="1425" t="s">
        <v>796</v>
      </c>
      <c r="G2497" s="1425" t="s">
        <v>116</v>
      </c>
      <c r="H2497" s="1425" t="s">
        <v>1266</v>
      </c>
      <c r="I2497" s="1425"/>
      <c r="J2497" s="1425" t="s">
        <v>2915</v>
      </c>
    </row>
    <row r="2498" spans="1:10" ht="12.75">
      <c r="A2498" s="1425" t="s">
        <v>1360</v>
      </c>
      <c r="B2498" s="1425" t="s">
        <v>773</v>
      </c>
      <c r="C2498" s="1425" t="s">
        <v>390</v>
      </c>
      <c r="D2498" s="1425" t="s">
        <v>549</v>
      </c>
      <c r="E2498" s="1425" t="s">
        <v>1464</v>
      </c>
      <c r="F2498" s="1425" t="s">
        <v>796</v>
      </c>
      <c r="G2498" s="1425" t="s">
        <v>116</v>
      </c>
      <c r="H2498" s="1425" t="s">
        <v>1267</v>
      </c>
      <c r="I2498" s="1425"/>
      <c r="J2498" s="1425" t="s">
        <v>2915</v>
      </c>
    </row>
    <row r="2499" spans="1:10" ht="12.75">
      <c r="A2499" s="1425" t="s">
        <v>1360</v>
      </c>
      <c r="B2499" s="1425" t="s">
        <v>773</v>
      </c>
      <c r="C2499" s="1425" t="s">
        <v>390</v>
      </c>
      <c r="D2499" s="1425" t="s">
        <v>549</v>
      </c>
      <c r="E2499" s="1425" t="s">
        <v>1464</v>
      </c>
      <c r="F2499" s="1425" t="s">
        <v>1328</v>
      </c>
      <c r="G2499" s="1425" t="s">
        <v>1238</v>
      </c>
      <c r="H2499" s="1425" t="s">
        <v>1329</v>
      </c>
      <c r="I2499" s="1425"/>
      <c r="J2499" s="1425" t="s">
        <v>2915</v>
      </c>
    </row>
    <row r="2500" spans="1:10" ht="12.75">
      <c r="A2500" s="1425" t="s">
        <v>1360</v>
      </c>
      <c r="B2500" s="1425" t="s">
        <v>773</v>
      </c>
      <c r="C2500" s="1425" t="s">
        <v>390</v>
      </c>
      <c r="D2500" s="1425" t="s">
        <v>549</v>
      </c>
      <c r="E2500" s="1425" t="s">
        <v>1464</v>
      </c>
      <c r="F2500" s="1425" t="s">
        <v>1328</v>
      </c>
      <c r="G2500" s="1425" t="s">
        <v>1238</v>
      </c>
      <c r="H2500" s="1425" t="s">
        <v>1330</v>
      </c>
      <c r="I2500" s="1425"/>
      <c r="J2500" s="1425" t="s">
        <v>2915</v>
      </c>
    </row>
    <row r="2501" spans="1:10" ht="12.75">
      <c r="A2501" s="1425" t="s">
        <v>1360</v>
      </c>
      <c r="B2501" s="1425" t="s">
        <v>773</v>
      </c>
      <c r="C2501" s="1425" t="s">
        <v>390</v>
      </c>
      <c r="D2501" s="1425" t="s">
        <v>549</v>
      </c>
      <c r="E2501" s="1425" t="s">
        <v>1464</v>
      </c>
      <c r="F2501" s="1425" t="s">
        <v>1328</v>
      </c>
      <c r="G2501" s="1425" t="s">
        <v>1238</v>
      </c>
      <c r="H2501" s="1425" t="s">
        <v>1331</v>
      </c>
      <c r="I2501" s="1425"/>
      <c r="J2501" s="1425" t="s">
        <v>2915</v>
      </c>
    </row>
    <row r="2502" spans="1:10" ht="12.75">
      <c r="A2502" s="1425" t="s">
        <v>1360</v>
      </c>
      <c r="B2502" s="1425" t="s">
        <v>773</v>
      </c>
      <c r="C2502" s="1425" t="s">
        <v>390</v>
      </c>
      <c r="D2502" s="1425" t="s">
        <v>549</v>
      </c>
      <c r="E2502" s="1425" t="s">
        <v>1464</v>
      </c>
      <c r="F2502" s="1425" t="s">
        <v>1328</v>
      </c>
      <c r="G2502" s="1425" t="s">
        <v>116</v>
      </c>
      <c r="H2502" s="1425" t="s">
        <v>1329</v>
      </c>
      <c r="I2502" s="1425"/>
      <c r="J2502" s="1425" t="s">
        <v>2915</v>
      </c>
    </row>
    <row r="2503" spans="1:10" ht="12.75">
      <c r="A2503" s="1425" t="s">
        <v>1360</v>
      </c>
      <c r="B2503" s="1425" t="s">
        <v>773</v>
      </c>
      <c r="C2503" s="1425" t="s">
        <v>390</v>
      </c>
      <c r="D2503" s="1425" t="s">
        <v>549</v>
      </c>
      <c r="E2503" s="1425" t="s">
        <v>1464</v>
      </c>
      <c r="F2503" s="1425" t="s">
        <v>1328</v>
      </c>
      <c r="G2503" s="1425" t="s">
        <v>116</v>
      </c>
      <c r="H2503" s="1425" t="s">
        <v>1330</v>
      </c>
      <c r="I2503" s="1425"/>
      <c r="J2503" s="1425" t="s">
        <v>2915</v>
      </c>
    </row>
    <row r="2504" spans="1:10" ht="12.75">
      <c r="A2504" s="1425" t="s">
        <v>1360</v>
      </c>
      <c r="B2504" s="1425" t="s">
        <v>773</v>
      </c>
      <c r="C2504" s="1425" t="s">
        <v>390</v>
      </c>
      <c r="D2504" s="1425" t="s">
        <v>549</v>
      </c>
      <c r="E2504" s="1425" t="s">
        <v>1464</v>
      </c>
      <c r="F2504" s="1425" t="s">
        <v>1328</v>
      </c>
      <c r="G2504" s="1425" t="s">
        <v>116</v>
      </c>
      <c r="H2504" s="1425" t="s">
        <v>1331</v>
      </c>
      <c r="I2504" s="1425"/>
      <c r="J2504" s="1425" t="s">
        <v>2915</v>
      </c>
    </row>
    <row r="2505" spans="1:10" ht="12.75">
      <c r="A2505" s="1425" t="s">
        <v>1360</v>
      </c>
      <c r="B2505" s="1425" t="s">
        <v>773</v>
      </c>
      <c r="C2505" s="1425" t="s">
        <v>390</v>
      </c>
      <c r="D2505" s="1425" t="s">
        <v>549</v>
      </c>
      <c r="E2505" s="1425" t="s">
        <v>1465</v>
      </c>
      <c r="F2505" s="1425" t="s">
        <v>796</v>
      </c>
      <c r="G2505" s="1425" t="s">
        <v>115</v>
      </c>
      <c r="H2505" s="1425" t="s">
        <v>1263</v>
      </c>
      <c r="I2505" s="1425"/>
      <c r="J2505" s="1425" t="s">
        <v>2915</v>
      </c>
    </row>
    <row r="2506" spans="1:10" ht="12.75">
      <c r="A2506" s="1425" t="s">
        <v>1360</v>
      </c>
      <c r="B2506" s="1425" t="s">
        <v>773</v>
      </c>
      <c r="C2506" s="1425" t="s">
        <v>390</v>
      </c>
      <c r="D2506" s="1425" t="s">
        <v>549</v>
      </c>
      <c r="E2506" s="1425" t="s">
        <v>1465</v>
      </c>
      <c r="F2506" s="1425" t="s">
        <v>796</v>
      </c>
      <c r="G2506" s="1425" t="s">
        <v>115</v>
      </c>
      <c r="H2506" s="1425" t="s">
        <v>1264</v>
      </c>
      <c r="I2506" s="1425"/>
      <c r="J2506" s="1425" t="s">
        <v>2915</v>
      </c>
    </row>
    <row r="2507" spans="1:10" ht="12.75">
      <c r="A2507" s="1425" t="s">
        <v>1360</v>
      </c>
      <c r="B2507" s="1425" t="s">
        <v>773</v>
      </c>
      <c r="C2507" s="1425" t="s">
        <v>390</v>
      </c>
      <c r="D2507" s="1425" t="s">
        <v>549</v>
      </c>
      <c r="E2507" s="1425" t="s">
        <v>1465</v>
      </c>
      <c r="F2507" s="1425" t="s">
        <v>796</v>
      </c>
      <c r="G2507" s="1425" t="s">
        <v>115</v>
      </c>
      <c r="H2507" s="1425" t="s">
        <v>1265</v>
      </c>
      <c r="I2507" s="1425"/>
      <c r="J2507" s="1425" t="s">
        <v>2915</v>
      </c>
    </row>
    <row r="2508" spans="1:10" ht="12.75">
      <c r="A2508" s="1425" t="s">
        <v>1360</v>
      </c>
      <c r="B2508" s="1425" t="s">
        <v>773</v>
      </c>
      <c r="C2508" s="1425" t="s">
        <v>390</v>
      </c>
      <c r="D2508" s="1425" t="s">
        <v>549</v>
      </c>
      <c r="E2508" s="1425" t="s">
        <v>1465</v>
      </c>
      <c r="F2508" s="1425" t="s">
        <v>796</v>
      </c>
      <c r="G2508" s="1425" t="s">
        <v>115</v>
      </c>
      <c r="H2508" s="1425" t="s">
        <v>1266</v>
      </c>
      <c r="I2508" s="1425"/>
      <c r="J2508" s="1425" t="s">
        <v>2915</v>
      </c>
    </row>
    <row r="2509" spans="1:10" ht="12.75">
      <c r="A2509" s="1425" t="s">
        <v>1360</v>
      </c>
      <c r="B2509" s="1425" t="s">
        <v>773</v>
      </c>
      <c r="C2509" s="1425" t="s">
        <v>390</v>
      </c>
      <c r="D2509" s="1425" t="s">
        <v>549</v>
      </c>
      <c r="E2509" s="1425" t="s">
        <v>1465</v>
      </c>
      <c r="F2509" s="1425" t="s">
        <v>796</v>
      </c>
      <c r="G2509" s="1425" t="s">
        <v>115</v>
      </c>
      <c r="H2509" s="1425" t="s">
        <v>1267</v>
      </c>
      <c r="I2509" s="1425"/>
      <c r="J2509" s="1425" t="s">
        <v>2915</v>
      </c>
    </row>
    <row r="2510" spans="1:10" ht="12.75">
      <c r="A2510" s="1425" t="s">
        <v>1360</v>
      </c>
      <c r="B2510" s="1425" t="s">
        <v>773</v>
      </c>
      <c r="C2510" s="1425" t="s">
        <v>390</v>
      </c>
      <c r="D2510" s="1425" t="s">
        <v>549</v>
      </c>
      <c r="E2510" s="1425" t="s">
        <v>1465</v>
      </c>
      <c r="F2510" s="1425" t="s">
        <v>796</v>
      </c>
      <c r="G2510" s="1425" t="s">
        <v>1238</v>
      </c>
      <c r="H2510" s="1425" t="s">
        <v>1263</v>
      </c>
      <c r="I2510" s="1425"/>
      <c r="J2510" s="1425" t="s">
        <v>2915</v>
      </c>
    </row>
    <row r="2511" spans="1:10" ht="12.75">
      <c r="A2511" s="1425" t="s">
        <v>1360</v>
      </c>
      <c r="B2511" s="1425" t="s">
        <v>773</v>
      </c>
      <c r="C2511" s="1425" t="s">
        <v>390</v>
      </c>
      <c r="D2511" s="1425" t="s">
        <v>549</v>
      </c>
      <c r="E2511" s="1425" t="s">
        <v>1465</v>
      </c>
      <c r="F2511" s="1425" t="s">
        <v>796</v>
      </c>
      <c r="G2511" s="1425" t="s">
        <v>1238</v>
      </c>
      <c r="H2511" s="1425" t="s">
        <v>1264</v>
      </c>
      <c r="I2511" s="1425"/>
      <c r="J2511" s="1425" t="s">
        <v>2915</v>
      </c>
    </row>
    <row r="2512" spans="1:10" ht="12.75">
      <c r="A2512" s="1425" t="s">
        <v>1360</v>
      </c>
      <c r="B2512" s="1425" t="s">
        <v>773</v>
      </c>
      <c r="C2512" s="1425" t="s">
        <v>390</v>
      </c>
      <c r="D2512" s="1425" t="s">
        <v>549</v>
      </c>
      <c r="E2512" s="1425" t="s">
        <v>1465</v>
      </c>
      <c r="F2512" s="1425" t="s">
        <v>796</v>
      </c>
      <c r="G2512" s="1425" t="s">
        <v>1238</v>
      </c>
      <c r="H2512" s="1425" t="s">
        <v>1265</v>
      </c>
      <c r="I2512" s="1425"/>
      <c r="J2512" s="1425" t="s">
        <v>2915</v>
      </c>
    </row>
    <row r="2513" spans="1:10" ht="12.75">
      <c r="A2513" s="1425" t="s">
        <v>1360</v>
      </c>
      <c r="B2513" s="1425" t="s">
        <v>773</v>
      </c>
      <c r="C2513" s="1425" t="s">
        <v>390</v>
      </c>
      <c r="D2513" s="1425" t="s">
        <v>549</v>
      </c>
      <c r="E2513" s="1425" t="s">
        <v>1465</v>
      </c>
      <c r="F2513" s="1425" t="s">
        <v>796</v>
      </c>
      <c r="G2513" s="1425" t="s">
        <v>1238</v>
      </c>
      <c r="H2513" s="1425" t="s">
        <v>1266</v>
      </c>
      <c r="I2513" s="1425"/>
      <c r="J2513" s="1425" t="s">
        <v>2915</v>
      </c>
    </row>
    <row r="2514" spans="1:10" ht="12.75">
      <c r="A2514" s="1425" t="s">
        <v>1360</v>
      </c>
      <c r="B2514" s="1425" t="s">
        <v>773</v>
      </c>
      <c r="C2514" s="1425" t="s">
        <v>390</v>
      </c>
      <c r="D2514" s="1425" t="s">
        <v>549</v>
      </c>
      <c r="E2514" s="1425" t="s">
        <v>1465</v>
      </c>
      <c r="F2514" s="1425" t="s">
        <v>796</v>
      </c>
      <c r="G2514" s="1425" t="s">
        <v>1238</v>
      </c>
      <c r="H2514" s="1425" t="s">
        <v>1267</v>
      </c>
      <c r="I2514" s="1425"/>
      <c r="J2514" s="1425" t="s">
        <v>2915</v>
      </c>
    </row>
    <row r="2515" spans="1:10" ht="12.75">
      <c r="A2515" s="1425" t="s">
        <v>1360</v>
      </c>
      <c r="B2515" s="1425" t="s">
        <v>773</v>
      </c>
      <c r="C2515" s="1425" t="s">
        <v>390</v>
      </c>
      <c r="D2515" s="1425" t="s">
        <v>549</v>
      </c>
      <c r="E2515" s="1425" t="s">
        <v>1465</v>
      </c>
      <c r="F2515" s="1425" t="s">
        <v>1328</v>
      </c>
      <c r="G2515" s="1425" t="s">
        <v>115</v>
      </c>
      <c r="H2515" s="1425" t="s">
        <v>1329</v>
      </c>
      <c r="I2515" s="1425"/>
      <c r="J2515" s="1425" t="s">
        <v>2915</v>
      </c>
    </row>
    <row r="2516" spans="1:10" ht="12.75">
      <c r="A2516" s="1425" t="s">
        <v>1360</v>
      </c>
      <c r="B2516" s="1425" t="s">
        <v>773</v>
      </c>
      <c r="C2516" s="1425" t="s">
        <v>390</v>
      </c>
      <c r="D2516" s="1425" t="s">
        <v>549</v>
      </c>
      <c r="E2516" s="1425" t="s">
        <v>1465</v>
      </c>
      <c r="F2516" s="1425" t="s">
        <v>1328</v>
      </c>
      <c r="G2516" s="1425" t="s">
        <v>115</v>
      </c>
      <c r="H2516" s="1425" t="s">
        <v>1330</v>
      </c>
      <c r="I2516" s="1425"/>
      <c r="J2516" s="1425" t="s">
        <v>2915</v>
      </c>
    </row>
    <row r="2517" spans="1:10" ht="12.75">
      <c r="A2517" s="1425" t="s">
        <v>1360</v>
      </c>
      <c r="B2517" s="1425" t="s">
        <v>773</v>
      </c>
      <c r="C2517" s="1425" t="s">
        <v>390</v>
      </c>
      <c r="D2517" s="1425" t="s">
        <v>549</v>
      </c>
      <c r="E2517" s="1425" t="s">
        <v>1465</v>
      </c>
      <c r="F2517" s="1425" t="s">
        <v>1328</v>
      </c>
      <c r="G2517" s="1425" t="s">
        <v>115</v>
      </c>
      <c r="H2517" s="1425" t="s">
        <v>1331</v>
      </c>
      <c r="I2517" s="1425"/>
      <c r="J2517" s="1425" t="s">
        <v>2915</v>
      </c>
    </row>
    <row r="2518" spans="1:10" ht="12.75">
      <c r="A2518" s="1425" t="s">
        <v>1360</v>
      </c>
      <c r="B2518" s="1425" t="s">
        <v>773</v>
      </c>
      <c r="C2518" s="1425" t="s">
        <v>390</v>
      </c>
      <c r="D2518" s="1425" t="s">
        <v>549</v>
      </c>
      <c r="E2518" s="1425" t="s">
        <v>1465</v>
      </c>
      <c r="F2518" s="1425" t="s">
        <v>1328</v>
      </c>
      <c r="G2518" s="1425" t="s">
        <v>1238</v>
      </c>
      <c r="H2518" s="1425" t="s">
        <v>1329</v>
      </c>
      <c r="I2518" s="1425"/>
      <c r="J2518" s="1425" t="s">
        <v>2915</v>
      </c>
    </row>
    <row r="2519" spans="1:10" ht="12.75">
      <c r="A2519" s="1425" t="s">
        <v>1360</v>
      </c>
      <c r="B2519" s="1425" t="s">
        <v>773</v>
      </c>
      <c r="C2519" s="1425" t="s">
        <v>390</v>
      </c>
      <c r="D2519" s="1425" t="s">
        <v>549</v>
      </c>
      <c r="E2519" s="1425" t="s">
        <v>1465</v>
      </c>
      <c r="F2519" s="1425" t="s">
        <v>1328</v>
      </c>
      <c r="G2519" s="1425" t="s">
        <v>1238</v>
      </c>
      <c r="H2519" s="1425" t="s">
        <v>1330</v>
      </c>
      <c r="I2519" s="1425"/>
      <c r="J2519" s="1425" t="s">
        <v>2915</v>
      </c>
    </row>
    <row r="2520" spans="1:10" ht="12.75">
      <c r="A2520" s="1425" t="s">
        <v>1360</v>
      </c>
      <c r="B2520" s="1425" t="s">
        <v>773</v>
      </c>
      <c r="C2520" s="1425" t="s">
        <v>390</v>
      </c>
      <c r="D2520" s="1425" t="s">
        <v>549</v>
      </c>
      <c r="E2520" s="1425" t="s">
        <v>1465</v>
      </c>
      <c r="F2520" s="1425" t="s">
        <v>1328</v>
      </c>
      <c r="G2520" s="1425" t="s">
        <v>1238</v>
      </c>
      <c r="H2520" s="1425" t="s">
        <v>1331</v>
      </c>
      <c r="I2520" s="1425"/>
      <c r="J2520" s="1425" t="s">
        <v>2915</v>
      </c>
    </row>
    <row r="2521" spans="1:10" ht="12.75">
      <c r="A2521" s="1425" t="s">
        <v>1360</v>
      </c>
      <c r="B2521" s="1425" t="s">
        <v>773</v>
      </c>
      <c r="C2521" s="1425" t="s">
        <v>390</v>
      </c>
      <c r="D2521" s="1425" t="s">
        <v>549</v>
      </c>
      <c r="E2521" s="1425" t="s">
        <v>1466</v>
      </c>
      <c r="F2521" s="1425" t="s">
        <v>796</v>
      </c>
      <c r="G2521" s="1425" t="s">
        <v>115</v>
      </c>
      <c r="H2521" s="1425" t="s">
        <v>1263</v>
      </c>
      <c r="I2521" s="1425"/>
      <c r="J2521" s="1425" t="s">
        <v>2915</v>
      </c>
    </row>
    <row r="2522" spans="1:10" ht="12.75">
      <c r="A2522" s="1425" t="s">
        <v>1360</v>
      </c>
      <c r="B2522" s="1425" t="s">
        <v>773</v>
      </c>
      <c r="C2522" s="1425" t="s">
        <v>390</v>
      </c>
      <c r="D2522" s="1425" t="s">
        <v>549</v>
      </c>
      <c r="E2522" s="1425" t="s">
        <v>1466</v>
      </c>
      <c r="F2522" s="1425" t="s">
        <v>796</v>
      </c>
      <c r="G2522" s="1425" t="s">
        <v>115</v>
      </c>
      <c r="H2522" s="1425" t="s">
        <v>1264</v>
      </c>
      <c r="I2522" s="1425"/>
      <c r="J2522" s="1425" t="s">
        <v>2915</v>
      </c>
    </row>
    <row r="2523" spans="1:10" ht="12.75">
      <c r="A2523" s="1425" t="s">
        <v>1360</v>
      </c>
      <c r="B2523" s="1425" t="s">
        <v>773</v>
      </c>
      <c r="C2523" s="1425" t="s">
        <v>390</v>
      </c>
      <c r="D2523" s="1425" t="s">
        <v>549</v>
      </c>
      <c r="E2523" s="1425" t="s">
        <v>1466</v>
      </c>
      <c r="F2523" s="1425" t="s">
        <v>796</v>
      </c>
      <c r="G2523" s="1425" t="s">
        <v>115</v>
      </c>
      <c r="H2523" s="1425" t="s">
        <v>1265</v>
      </c>
      <c r="I2523" s="1425"/>
      <c r="J2523" s="1425" t="s">
        <v>2915</v>
      </c>
    </row>
    <row r="2524" spans="1:10" ht="12.75">
      <c r="A2524" s="1425" t="s">
        <v>1360</v>
      </c>
      <c r="B2524" s="1425" t="s">
        <v>773</v>
      </c>
      <c r="C2524" s="1425" t="s">
        <v>390</v>
      </c>
      <c r="D2524" s="1425" t="s">
        <v>549</v>
      </c>
      <c r="E2524" s="1425" t="s">
        <v>1466</v>
      </c>
      <c r="F2524" s="1425" t="s">
        <v>796</v>
      </c>
      <c r="G2524" s="1425" t="s">
        <v>115</v>
      </c>
      <c r="H2524" s="1425" t="s">
        <v>1266</v>
      </c>
      <c r="I2524" s="1425"/>
      <c r="J2524" s="1425" t="s">
        <v>2915</v>
      </c>
    </row>
    <row r="2525" spans="1:10" ht="12.75">
      <c r="A2525" s="1425" t="s">
        <v>1360</v>
      </c>
      <c r="B2525" s="1425" t="s">
        <v>773</v>
      </c>
      <c r="C2525" s="1425" t="s">
        <v>390</v>
      </c>
      <c r="D2525" s="1425" t="s">
        <v>549</v>
      </c>
      <c r="E2525" s="1425" t="s">
        <v>1466</v>
      </c>
      <c r="F2525" s="1425" t="s">
        <v>796</v>
      </c>
      <c r="G2525" s="1425" t="s">
        <v>115</v>
      </c>
      <c r="H2525" s="1425" t="s">
        <v>1267</v>
      </c>
      <c r="I2525" s="1425"/>
      <c r="J2525" s="1425" t="s">
        <v>2915</v>
      </c>
    </row>
    <row r="2526" spans="1:10" ht="12.75">
      <c r="A2526" s="1425" t="s">
        <v>1360</v>
      </c>
      <c r="B2526" s="1425" t="s">
        <v>773</v>
      </c>
      <c r="C2526" s="1425" t="s">
        <v>390</v>
      </c>
      <c r="D2526" s="1425" t="s">
        <v>549</v>
      </c>
      <c r="E2526" s="1425" t="s">
        <v>1466</v>
      </c>
      <c r="F2526" s="1425" t="s">
        <v>796</v>
      </c>
      <c r="G2526" s="1425" t="s">
        <v>1238</v>
      </c>
      <c r="H2526" s="1425" t="s">
        <v>1263</v>
      </c>
      <c r="I2526" s="1425"/>
      <c r="J2526" s="1425" t="s">
        <v>2915</v>
      </c>
    </row>
    <row r="2527" spans="1:10" ht="12.75">
      <c r="A2527" s="1425" t="s">
        <v>1360</v>
      </c>
      <c r="B2527" s="1425" t="s">
        <v>773</v>
      </c>
      <c r="C2527" s="1425" t="s">
        <v>390</v>
      </c>
      <c r="D2527" s="1425" t="s">
        <v>549</v>
      </c>
      <c r="E2527" s="1425" t="s">
        <v>1466</v>
      </c>
      <c r="F2527" s="1425" t="s">
        <v>796</v>
      </c>
      <c r="G2527" s="1425" t="s">
        <v>1238</v>
      </c>
      <c r="H2527" s="1425" t="s">
        <v>1264</v>
      </c>
      <c r="I2527" s="1425"/>
      <c r="J2527" s="1425" t="s">
        <v>2915</v>
      </c>
    </row>
    <row r="2528" spans="1:10" ht="12.75">
      <c r="A2528" s="1425" t="s">
        <v>1360</v>
      </c>
      <c r="B2528" s="1425" t="s">
        <v>773</v>
      </c>
      <c r="C2528" s="1425" t="s">
        <v>390</v>
      </c>
      <c r="D2528" s="1425" t="s">
        <v>549</v>
      </c>
      <c r="E2528" s="1425" t="s">
        <v>1466</v>
      </c>
      <c r="F2528" s="1425" t="s">
        <v>796</v>
      </c>
      <c r="G2528" s="1425" t="s">
        <v>1238</v>
      </c>
      <c r="H2528" s="1425" t="s">
        <v>1265</v>
      </c>
      <c r="I2528" s="1425"/>
      <c r="J2528" s="1425" t="s">
        <v>2915</v>
      </c>
    </row>
    <row r="2529" spans="1:10" ht="12.75">
      <c r="A2529" s="1425" t="s">
        <v>1360</v>
      </c>
      <c r="B2529" s="1425" t="s">
        <v>773</v>
      </c>
      <c r="C2529" s="1425" t="s">
        <v>390</v>
      </c>
      <c r="D2529" s="1425" t="s">
        <v>549</v>
      </c>
      <c r="E2529" s="1425" t="s">
        <v>1466</v>
      </c>
      <c r="F2529" s="1425" t="s">
        <v>796</v>
      </c>
      <c r="G2529" s="1425" t="s">
        <v>1238</v>
      </c>
      <c r="H2529" s="1425" t="s">
        <v>1266</v>
      </c>
      <c r="I2529" s="1425"/>
      <c r="J2529" s="1425" t="s">
        <v>2915</v>
      </c>
    </row>
    <row r="2530" spans="1:10" ht="12.75">
      <c r="A2530" s="1425" t="s">
        <v>1360</v>
      </c>
      <c r="B2530" s="1425" t="s">
        <v>773</v>
      </c>
      <c r="C2530" s="1425" t="s">
        <v>390</v>
      </c>
      <c r="D2530" s="1425" t="s">
        <v>549</v>
      </c>
      <c r="E2530" s="1425" t="s">
        <v>1466</v>
      </c>
      <c r="F2530" s="1425" t="s">
        <v>796</v>
      </c>
      <c r="G2530" s="1425" t="s">
        <v>1238</v>
      </c>
      <c r="H2530" s="1425" t="s">
        <v>1267</v>
      </c>
      <c r="I2530" s="1425"/>
      <c r="J2530" s="1425" t="s">
        <v>2915</v>
      </c>
    </row>
    <row r="2531" spans="1:10" ht="12.75">
      <c r="A2531" s="1425" t="s">
        <v>1360</v>
      </c>
      <c r="B2531" s="1425" t="s">
        <v>773</v>
      </c>
      <c r="C2531" s="1425" t="s">
        <v>390</v>
      </c>
      <c r="D2531" s="1425" t="s">
        <v>549</v>
      </c>
      <c r="E2531" s="1425" t="s">
        <v>1466</v>
      </c>
      <c r="F2531" s="1425" t="s">
        <v>1328</v>
      </c>
      <c r="G2531" s="1425" t="s">
        <v>115</v>
      </c>
      <c r="H2531" s="1425" t="s">
        <v>1329</v>
      </c>
      <c r="I2531" s="1425"/>
      <c r="J2531" s="1425" t="s">
        <v>2915</v>
      </c>
    </row>
    <row r="2532" spans="1:10" ht="12.75">
      <c r="A2532" s="1425" t="s">
        <v>1360</v>
      </c>
      <c r="B2532" s="1425" t="s">
        <v>773</v>
      </c>
      <c r="C2532" s="1425" t="s">
        <v>390</v>
      </c>
      <c r="D2532" s="1425" t="s">
        <v>549</v>
      </c>
      <c r="E2532" s="1425" t="s">
        <v>1466</v>
      </c>
      <c r="F2532" s="1425" t="s">
        <v>1328</v>
      </c>
      <c r="G2532" s="1425" t="s">
        <v>115</v>
      </c>
      <c r="H2532" s="1425" t="s">
        <v>1330</v>
      </c>
      <c r="I2532" s="1425"/>
      <c r="J2532" s="1425" t="s">
        <v>2915</v>
      </c>
    </row>
    <row r="2533" spans="1:10" ht="12.75">
      <c r="A2533" s="1425" t="s">
        <v>1360</v>
      </c>
      <c r="B2533" s="1425" t="s">
        <v>773</v>
      </c>
      <c r="C2533" s="1425" t="s">
        <v>390</v>
      </c>
      <c r="D2533" s="1425" t="s">
        <v>549</v>
      </c>
      <c r="E2533" s="1425" t="s">
        <v>1466</v>
      </c>
      <c r="F2533" s="1425" t="s">
        <v>1328</v>
      </c>
      <c r="G2533" s="1425" t="s">
        <v>115</v>
      </c>
      <c r="H2533" s="1425" t="s">
        <v>1331</v>
      </c>
      <c r="I2533" s="1425"/>
      <c r="J2533" s="1425" t="s">
        <v>2915</v>
      </c>
    </row>
    <row r="2534" spans="1:10" ht="12.75">
      <c r="A2534" s="1425" t="s">
        <v>1360</v>
      </c>
      <c r="B2534" s="1425" t="s">
        <v>773</v>
      </c>
      <c r="C2534" s="1425" t="s">
        <v>390</v>
      </c>
      <c r="D2534" s="1425" t="s">
        <v>549</v>
      </c>
      <c r="E2534" s="1425" t="s">
        <v>1466</v>
      </c>
      <c r="F2534" s="1425" t="s">
        <v>1328</v>
      </c>
      <c r="G2534" s="1425" t="s">
        <v>1238</v>
      </c>
      <c r="H2534" s="1425" t="s">
        <v>1329</v>
      </c>
      <c r="I2534" s="1425"/>
      <c r="J2534" s="1425" t="s">
        <v>2915</v>
      </c>
    </row>
    <row r="2535" spans="1:10" ht="12.75">
      <c r="A2535" s="1425" t="s">
        <v>1360</v>
      </c>
      <c r="B2535" s="1425" t="s">
        <v>773</v>
      </c>
      <c r="C2535" s="1425" t="s">
        <v>390</v>
      </c>
      <c r="D2535" s="1425" t="s">
        <v>549</v>
      </c>
      <c r="E2535" s="1425" t="s">
        <v>1466</v>
      </c>
      <c r="F2535" s="1425" t="s">
        <v>1328</v>
      </c>
      <c r="G2535" s="1425" t="s">
        <v>1238</v>
      </c>
      <c r="H2535" s="1425" t="s">
        <v>1330</v>
      </c>
      <c r="I2535" s="1425"/>
      <c r="J2535" s="1425" t="s">
        <v>2915</v>
      </c>
    </row>
    <row r="2536" spans="1:10" ht="12.75">
      <c r="A2536" s="1425" t="s">
        <v>1360</v>
      </c>
      <c r="B2536" s="1425" t="s">
        <v>773</v>
      </c>
      <c r="C2536" s="1425" t="s">
        <v>390</v>
      </c>
      <c r="D2536" s="1425" t="s">
        <v>549</v>
      </c>
      <c r="E2536" s="1425" t="s">
        <v>1466</v>
      </c>
      <c r="F2536" s="1425" t="s">
        <v>1328</v>
      </c>
      <c r="G2536" s="1425" t="s">
        <v>1238</v>
      </c>
      <c r="H2536" s="1425" t="s">
        <v>1331</v>
      </c>
      <c r="I2536" s="1425"/>
      <c r="J2536" s="1425" t="s">
        <v>2915</v>
      </c>
    </row>
    <row r="2537" spans="1:10" ht="12.75">
      <c r="A2537" s="1425" t="s">
        <v>1360</v>
      </c>
      <c r="B2537" s="1425" t="s">
        <v>773</v>
      </c>
      <c r="C2537" s="1425" t="s">
        <v>390</v>
      </c>
      <c r="D2537" s="1425" t="s">
        <v>549</v>
      </c>
      <c r="E2537" s="1425" t="s">
        <v>1467</v>
      </c>
      <c r="F2537" s="1425" t="s">
        <v>796</v>
      </c>
      <c r="G2537" s="1425" t="s">
        <v>115</v>
      </c>
      <c r="H2537" s="1425" t="s">
        <v>1263</v>
      </c>
      <c r="I2537" s="1425"/>
      <c r="J2537" s="1425" t="s">
        <v>2915</v>
      </c>
    </row>
    <row r="2538" spans="1:10" ht="12.75">
      <c r="A2538" s="1425" t="s">
        <v>1360</v>
      </c>
      <c r="B2538" s="1425" t="s">
        <v>773</v>
      </c>
      <c r="C2538" s="1425" t="s">
        <v>390</v>
      </c>
      <c r="D2538" s="1425" t="s">
        <v>549</v>
      </c>
      <c r="E2538" s="1425" t="s">
        <v>1467</v>
      </c>
      <c r="F2538" s="1425" t="s">
        <v>796</v>
      </c>
      <c r="G2538" s="1425" t="s">
        <v>115</v>
      </c>
      <c r="H2538" s="1425" t="s">
        <v>1264</v>
      </c>
      <c r="I2538" s="1425"/>
      <c r="J2538" s="1425" t="s">
        <v>2915</v>
      </c>
    </row>
    <row r="2539" spans="1:10" ht="12.75">
      <c r="A2539" s="1425" t="s">
        <v>1360</v>
      </c>
      <c r="B2539" s="1425" t="s">
        <v>773</v>
      </c>
      <c r="C2539" s="1425" t="s">
        <v>390</v>
      </c>
      <c r="D2539" s="1425" t="s">
        <v>549</v>
      </c>
      <c r="E2539" s="1425" t="s">
        <v>1467</v>
      </c>
      <c r="F2539" s="1425" t="s">
        <v>796</v>
      </c>
      <c r="G2539" s="1425" t="s">
        <v>115</v>
      </c>
      <c r="H2539" s="1425" t="s">
        <v>1265</v>
      </c>
      <c r="I2539" s="1425"/>
      <c r="J2539" s="1425" t="s">
        <v>2915</v>
      </c>
    </row>
    <row r="2540" spans="1:10" ht="12.75">
      <c r="A2540" s="1425" t="s">
        <v>1360</v>
      </c>
      <c r="B2540" s="1425" t="s">
        <v>773</v>
      </c>
      <c r="C2540" s="1425" t="s">
        <v>390</v>
      </c>
      <c r="D2540" s="1425" t="s">
        <v>549</v>
      </c>
      <c r="E2540" s="1425" t="s">
        <v>1467</v>
      </c>
      <c r="F2540" s="1425" t="s">
        <v>796</v>
      </c>
      <c r="G2540" s="1425" t="s">
        <v>115</v>
      </c>
      <c r="H2540" s="1425" t="s">
        <v>1266</v>
      </c>
      <c r="I2540" s="1425"/>
      <c r="J2540" s="1425" t="s">
        <v>2915</v>
      </c>
    </row>
    <row r="2541" spans="1:10" ht="12.75">
      <c r="A2541" s="1425" t="s">
        <v>1360</v>
      </c>
      <c r="B2541" s="1425" t="s">
        <v>773</v>
      </c>
      <c r="C2541" s="1425" t="s">
        <v>390</v>
      </c>
      <c r="D2541" s="1425" t="s">
        <v>549</v>
      </c>
      <c r="E2541" s="1425" t="s">
        <v>1467</v>
      </c>
      <c r="F2541" s="1425" t="s">
        <v>796</v>
      </c>
      <c r="G2541" s="1425" t="s">
        <v>115</v>
      </c>
      <c r="H2541" s="1425" t="s">
        <v>1267</v>
      </c>
      <c r="I2541" s="1425"/>
      <c r="J2541" s="1425" t="s">
        <v>2915</v>
      </c>
    </row>
    <row r="2542" spans="1:10" ht="12.75">
      <c r="A2542" s="1425" t="s">
        <v>1360</v>
      </c>
      <c r="B2542" s="1425" t="s">
        <v>773</v>
      </c>
      <c r="C2542" s="1425" t="s">
        <v>390</v>
      </c>
      <c r="D2542" s="1425" t="s">
        <v>549</v>
      </c>
      <c r="E2542" s="1425" t="s">
        <v>1467</v>
      </c>
      <c r="F2542" s="1425" t="s">
        <v>796</v>
      </c>
      <c r="G2542" s="1425" t="s">
        <v>1238</v>
      </c>
      <c r="H2542" s="1425" t="s">
        <v>1263</v>
      </c>
      <c r="I2542" s="1425"/>
      <c r="J2542" s="1425" t="s">
        <v>2915</v>
      </c>
    </row>
    <row r="2543" spans="1:10" ht="12.75">
      <c r="A2543" s="1425" t="s">
        <v>1360</v>
      </c>
      <c r="B2543" s="1425" t="s">
        <v>773</v>
      </c>
      <c r="C2543" s="1425" t="s">
        <v>390</v>
      </c>
      <c r="D2543" s="1425" t="s">
        <v>549</v>
      </c>
      <c r="E2543" s="1425" t="s">
        <v>1467</v>
      </c>
      <c r="F2543" s="1425" t="s">
        <v>796</v>
      </c>
      <c r="G2543" s="1425" t="s">
        <v>1238</v>
      </c>
      <c r="H2543" s="1425" t="s">
        <v>1264</v>
      </c>
      <c r="I2543" s="1425"/>
      <c r="J2543" s="1425" t="s">
        <v>2915</v>
      </c>
    </row>
    <row r="2544" spans="1:10" ht="12.75">
      <c r="A2544" s="1425" t="s">
        <v>1360</v>
      </c>
      <c r="B2544" s="1425" t="s">
        <v>773</v>
      </c>
      <c r="C2544" s="1425" t="s">
        <v>390</v>
      </c>
      <c r="D2544" s="1425" t="s">
        <v>549</v>
      </c>
      <c r="E2544" s="1425" t="s">
        <v>1467</v>
      </c>
      <c r="F2544" s="1425" t="s">
        <v>796</v>
      </c>
      <c r="G2544" s="1425" t="s">
        <v>1238</v>
      </c>
      <c r="H2544" s="1425" t="s">
        <v>1265</v>
      </c>
      <c r="I2544" s="1425"/>
      <c r="J2544" s="1425" t="s">
        <v>2915</v>
      </c>
    </row>
    <row r="2545" spans="1:10" ht="12.75">
      <c r="A2545" s="1425" t="s">
        <v>1360</v>
      </c>
      <c r="B2545" s="1425" t="s">
        <v>773</v>
      </c>
      <c r="C2545" s="1425" t="s">
        <v>390</v>
      </c>
      <c r="D2545" s="1425" t="s">
        <v>549</v>
      </c>
      <c r="E2545" s="1425" t="s">
        <v>1467</v>
      </c>
      <c r="F2545" s="1425" t="s">
        <v>796</v>
      </c>
      <c r="G2545" s="1425" t="s">
        <v>1238</v>
      </c>
      <c r="H2545" s="1425" t="s">
        <v>1266</v>
      </c>
      <c r="I2545" s="1425"/>
      <c r="J2545" s="1425" t="s">
        <v>2915</v>
      </c>
    </row>
    <row r="2546" spans="1:10" ht="12.75">
      <c r="A2546" s="1425" t="s">
        <v>1360</v>
      </c>
      <c r="B2546" s="1425" t="s">
        <v>773</v>
      </c>
      <c r="C2546" s="1425" t="s">
        <v>390</v>
      </c>
      <c r="D2546" s="1425" t="s">
        <v>549</v>
      </c>
      <c r="E2546" s="1425" t="s">
        <v>1467</v>
      </c>
      <c r="F2546" s="1425" t="s">
        <v>796</v>
      </c>
      <c r="G2546" s="1425" t="s">
        <v>1238</v>
      </c>
      <c r="H2546" s="1425" t="s">
        <v>1267</v>
      </c>
      <c r="I2546" s="1425"/>
      <c r="J2546" s="1425" t="s">
        <v>2915</v>
      </c>
    </row>
    <row r="2547" spans="1:10" ht="12.75">
      <c r="A2547" s="1425" t="s">
        <v>1360</v>
      </c>
      <c r="B2547" s="1425" t="s">
        <v>773</v>
      </c>
      <c r="C2547" s="1425" t="s">
        <v>390</v>
      </c>
      <c r="D2547" s="1425" t="s">
        <v>549</v>
      </c>
      <c r="E2547" s="1425" t="s">
        <v>1467</v>
      </c>
      <c r="F2547" s="1425" t="s">
        <v>1328</v>
      </c>
      <c r="G2547" s="1425" t="s">
        <v>115</v>
      </c>
      <c r="H2547" s="1425" t="s">
        <v>1329</v>
      </c>
      <c r="I2547" s="1425"/>
      <c r="J2547" s="1425" t="s">
        <v>2915</v>
      </c>
    </row>
    <row r="2548" spans="1:10" ht="12.75">
      <c r="A2548" s="1425" t="s">
        <v>1360</v>
      </c>
      <c r="B2548" s="1425" t="s">
        <v>773</v>
      </c>
      <c r="C2548" s="1425" t="s">
        <v>390</v>
      </c>
      <c r="D2548" s="1425" t="s">
        <v>549</v>
      </c>
      <c r="E2548" s="1425" t="s">
        <v>1467</v>
      </c>
      <c r="F2548" s="1425" t="s">
        <v>1328</v>
      </c>
      <c r="G2548" s="1425" t="s">
        <v>115</v>
      </c>
      <c r="H2548" s="1425" t="s">
        <v>1330</v>
      </c>
      <c r="I2548" s="1425"/>
      <c r="J2548" s="1425" t="s">
        <v>2915</v>
      </c>
    </row>
    <row r="2549" spans="1:10" ht="12.75">
      <c r="A2549" s="1425" t="s">
        <v>1360</v>
      </c>
      <c r="B2549" s="1425" t="s">
        <v>773</v>
      </c>
      <c r="C2549" s="1425" t="s">
        <v>390</v>
      </c>
      <c r="D2549" s="1425" t="s">
        <v>549</v>
      </c>
      <c r="E2549" s="1425" t="s">
        <v>1467</v>
      </c>
      <c r="F2549" s="1425" t="s">
        <v>1328</v>
      </c>
      <c r="G2549" s="1425" t="s">
        <v>115</v>
      </c>
      <c r="H2549" s="1425" t="s">
        <v>1331</v>
      </c>
      <c r="I2549" s="1425"/>
      <c r="J2549" s="1425" t="s">
        <v>2915</v>
      </c>
    </row>
    <row r="2550" spans="1:10" ht="12.75">
      <c r="A2550" s="1425" t="s">
        <v>1360</v>
      </c>
      <c r="B2550" s="1425" t="s">
        <v>773</v>
      </c>
      <c r="C2550" s="1425" t="s">
        <v>390</v>
      </c>
      <c r="D2550" s="1425" t="s">
        <v>549</v>
      </c>
      <c r="E2550" s="1425" t="s">
        <v>1467</v>
      </c>
      <c r="F2550" s="1425" t="s">
        <v>1328</v>
      </c>
      <c r="G2550" s="1425" t="s">
        <v>1238</v>
      </c>
      <c r="H2550" s="1425" t="s">
        <v>1329</v>
      </c>
      <c r="I2550" s="1425"/>
      <c r="J2550" s="1425" t="s">
        <v>2915</v>
      </c>
    </row>
    <row r="2551" spans="1:10" ht="12.75">
      <c r="A2551" s="1425" t="s">
        <v>1360</v>
      </c>
      <c r="B2551" s="1425" t="s">
        <v>773</v>
      </c>
      <c r="C2551" s="1425" t="s">
        <v>390</v>
      </c>
      <c r="D2551" s="1425" t="s">
        <v>549</v>
      </c>
      <c r="E2551" s="1425" t="s">
        <v>1467</v>
      </c>
      <c r="F2551" s="1425" t="s">
        <v>1328</v>
      </c>
      <c r="G2551" s="1425" t="s">
        <v>1238</v>
      </c>
      <c r="H2551" s="1425" t="s">
        <v>1330</v>
      </c>
      <c r="I2551" s="1425"/>
      <c r="J2551" s="1425" t="s">
        <v>2915</v>
      </c>
    </row>
    <row r="2552" spans="1:10" ht="12.75">
      <c r="A2552" s="1425" t="s">
        <v>1360</v>
      </c>
      <c r="B2552" s="1425" t="s">
        <v>773</v>
      </c>
      <c r="C2552" s="1425" t="s">
        <v>390</v>
      </c>
      <c r="D2552" s="1425" t="s">
        <v>549</v>
      </c>
      <c r="E2552" s="1425" t="s">
        <v>1467</v>
      </c>
      <c r="F2552" s="1425" t="s">
        <v>1328</v>
      </c>
      <c r="G2552" s="1425" t="s">
        <v>1238</v>
      </c>
      <c r="H2552" s="1425" t="s">
        <v>1331</v>
      </c>
      <c r="I2552" s="1425"/>
      <c r="J2552" s="1425" t="s">
        <v>2915</v>
      </c>
    </row>
    <row r="2553" spans="1:10" ht="12.75">
      <c r="A2553" s="1425" t="s">
        <v>1360</v>
      </c>
      <c r="B2553" s="1425" t="s">
        <v>773</v>
      </c>
      <c r="C2553" s="1425" t="s">
        <v>390</v>
      </c>
      <c r="D2553" s="1425" t="s">
        <v>549</v>
      </c>
      <c r="E2553" s="1425" t="s">
        <v>1468</v>
      </c>
      <c r="F2553" s="1425" t="s">
        <v>796</v>
      </c>
      <c r="G2553" s="1425" t="s">
        <v>115</v>
      </c>
      <c r="H2553" s="1425" t="s">
        <v>1263</v>
      </c>
      <c r="I2553" s="1425"/>
      <c r="J2553" s="1425" t="s">
        <v>2915</v>
      </c>
    </row>
    <row r="2554" spans="1:10" ht="12.75">
      <c r="A2554" s="1425" t="s">
        <v>1360</v>
      </c>
      <c r="B2554" s="1425" t="s">
        <v>773</v>
      </c>
      <c r="C2554" s="1425" t="s">
        <v>390</v>
      </c>
      <c r="D2554" s="1425" t="s">
        <v>549</v>
      </c>
      <c r="E2554" s="1425" t="s">
        <v>1468</v>
      </c>
      <c r="F2554" s="1425" t="s">
        <v>796</v>
      </c>
      <c r="G2554" s="1425" t="s">
        <v>115</v>
      </c>
      <c r="H2554" s="1425" t="s">
        <v>1264</v>
      </c>
      <c r="I2554" s="1425"/>
      <c r="J2554" s="1425" t="s">
        <v>2915</v>
      </c>
    </row>
    <row r="2555" spans="1:10" ht="12.75">
      <c r="A2555" s="1425" t="s">
        <v>1360</v>
      </c>
      <c r="B2555" s="1425" t="s">
        <v>773</v>
      </c>
      <c r="C2555" s="1425" t="s">
        <v>390</v>
      </c>
      <c r="D2555" s="1425" t="s">
        <v>549</v>
      </c>
      <c r="E2555" s="1425" t="s">
        <v>1468</v>
      </c>
      <c r="F2555" s="1425" t="s">
        <v>796</v>
      </c>
      <c r="G2555" s="1425" t="s">
        <v>115</v>
      </c>
      <c r="H2555" s="1425" t="s">
        <v>1265</v>
      </c>
      <c r="I2555" s="1425"/>
      <c r="J2555" s="1425" t="s">
        <v>2915</v>
      </c>
    </row>
    <row r="2556" spans="1:10" ht="12.75">
      <c r="A2556" s="1425" t="s">
        <v>1360</v>
      </c>
      <c r="B2556" s="1425" t="s">
        <v>773</v>
      </c>
      <c r="C2556" s="1425" t="s">
        <v>390</v>
      </c>
      <c r="D2556" s="1425" t="s">
        <v>549</v>
      </c>
      <c r="E2556" s="1425" t="s">
        <v>1468</v>
      </c>
      <c r="F2556" s="1425" t="s">
        <v>796</v>
      </c>
      <c r="G2556" s="1425" t="s">
        <v>115</v>
      </c>
      <c r="H2556" s="1425" t="s">
        <v>1266</v>
      </c>
      <c r="I2556" s="1425"/>
      <c r="J2556" s="1425" t="s">
        <v>2915</v>
      </c>
    </row>
    <row r="2557" spans="1:10" ht="12.75">
      <c r="A2557" s="1425" t="s">
        <v>1360</v>
      </c>
      <c r="B2557" s="1425" t="s">
        <v>773</v>
      </c>
      <c r="C2557" s="1425" t="s">
        <v>390</v>
      </c>
      <c r="D2557" s="1425" t="s">
        <v>549</v>
      </c>
      <c r="E2557" s="1425" t="s">
        <v>1468</v>
      </c>
      <c r="F2557" s="1425" t="s">
        <v>796</v>
      </c>
      <c r="G2557" s="1425" t="s">
        <v>115</v>
      </c>
      <c r="H2557" s="1425" t="s">
        <v>1267</v>
      </c>
      <c r="I2557" s="1425"/>
      <c r="J2557" s="1425" t="s">
        <v>2915</v>
      </c>
    </row>
    <row r="2558" spans="1:10" ht="12.75">
      <c r="A2558" s="1425" t="s">
        <v>1360</v>
      </c>
      <c r="B2558" s="1425" t="s">
        <v>773</v>
      </c>
      <c r="C2558" s="1425" t="s">
        <v>390</v>
      </c>
      <c r="D2558" s="1425" t="s">
        <v>549</v>
      </c>
      <c r="E2558" s="1425" t="s">
        <v>1468</v>
      </c>
      <c r="F2558" s="1425" t="s">
        <v>796</v>
      </c>
      <c r="G2558" s="1425" t="s">
        <v>1238</v>
      </c>
      <c r="H2558" s="1425" t="s">
        <v>1263</v>
      </c>
      <c r="I2558" s="1425"/>
      <c r="J2558" s="1425" t="s">
        <v>2915</v>
      </c>
    </row>
    <row r="2559" spans="1:10" ht="12.75">
      <c r="A2559" s="1425" t="s">
        <v>1360</v>
      </c>
      <c r="B2559" s="1425" t="s">
        <v>773</v>
      </c>
      <c r="C2559" s="1425" t="s">
        <v>390</v>
      </c>
      <c r="D2559" s="1425" t="s">
        <v>549</v>
      </c>
      <c r="E2559" s="1425" t="s">
        <v>1468</v>
      </c>
      <c r="F2559" s="1425" t="s">
        <v>796</v>
      </c>
      <c r="G2559" s="1425" t="s">
        <v>1238</v>
      </c>
      <c r="H2559" s="1425" t="s">
        <v>1264</v>
      </c>
      <c r="I2559" s="1425"/>
      <c r="J2559" s="1425" t="s">
        <v>2915</v>
      </c>
    </row>
    <row r="2560" spans="1:10" ht="12.75">
      <c r="A2560" s="1425" t="s">
        <v>1360</v>
      </c>
      <c r="B2560" s="1425" t="s">
        <v>773</v>
      </c>
      <c r="C2560" s="1425" t="s">
        <v>390</v>
      </c>
      <c r="D2560" s="1425" t="s">
        <v>549</v>
      </c>
      <c r="E2560" s="1425" t="s">
        <v>1468</v>
      </c>
      <c r="F2560" s="1425" t="s">
        <v>796</v>
      </c>
      <c r="G2560" s="1425" t="s">
        <v>1238</v>
      </c>
      <c r="H2560" s="1425" t="s">
        <v>1265</v>
      </c>
      <c r="I2560" s="1425"/>
      <c r="J2560" s="1425" t="s">
        <v>2915</v>
      </c>
    </row>
    <row r="2561" spans="1:10" ht="12.75">
      <c r="A2561" s="1425" t="s">
        <v>1360</v>
      </c>
      <c r="B2561" s="1425" t="s">
        <v>773</v>
      </c>
      <c r="C2561" s="1425" t="s">
        <v>390</v>
      </c>
      <c r="D2561" s="1425" t="s">
        <v>549</v>
      </c>
      <c r="E2561" s="1425" t="s">
        <v>1468</v>
      </c>
      <c r="F2561" s="1425" t="s">
        <v>796</v>
      </c>
      <c r="G2561" s="1425" t="s">
        <v>1238</v>
      </c>
      <c r="H2561" s="1425" t="s">
        <v>1266</v>
      </c>
      <c r="I2561" s="1425"/>
      <c r="J2561" s="1425" t="s">
        <v>2915</v>
      </c>
    </row>
    <row r="2562" spans="1:10" ht="12.75">
      <c r="A2562" s="1425" t="s">
        <v>1360</v>
      </c>
      <c r="B2562" s="1425" t="s">
        <v>773</v>
      </c>
      <c r="C2562" s="1425" t="s">
        <v>390</v>
      </c>
      <c r="D2562" s="1425" t="s">
        <v>549</v>
      </c>
      <c r="E2562" s="1425" t="s">
        <v>1468</v>
      </c>
      <c r="F2562" s="1425" t="s">
        <v>796</v>
      </c>
      <c r="G2562" s="1425" t="s">
        <v>1238</v>
      </c>
      <c r="H2562" s="1425" t="s">
        <v>1267</v>
      </c>
      <c r="I2562" s="1425"/>
      <c r="J2562" s="1425" t="s">
        <v>2915</v>
      </c>
    </row>
    <row r="2563" spans="1:10" ht="12.75">
      <c r="A2563" s="1425" t="s">
        <v>1360</v>
      </c>
      <c r="B2563" s="1425" t="s">
        <v>773</v>
      </c>
      <c r="C2563" s="1425" t="s">
        <v>390</v>
      </c>
      <c r="D2563" s="1425" t="s">
        <v>549</v>
      </c>
      <c r="E2563" s="1425" t="s">
        <v>1468</v>
      </c>
      <c r="F2563" s="1425" t="s">
        <v>1328</v>
      </c>
      <c r="G2563" s="1425" t="s">
        <v>115</v>
      </c>
      <c r="H2563" s="1425" t="s">
        <v>1329</v>
      </c>
      <c r="I2563" s="1425"/>
      <c r="J2563" s="1425" t="s">
        <v>2915</v>
      </c>
    </row>
    <row r="2564" spans="1:10" ht="12.75">
      <c r="A2564" s="1425" t="s">
        <v>1360</v>
      </c>
      <c r="B2564" s="1425" t="s">
        <v>773</v>
      </c>
      <c r="C2564" s="1425" t="s">
        <v>390</v>
      </c>
      <c r="D2564" s="1425" t="s">
        <v>549</v>
      </c>
      <c r="E2564" s="1425" t="s">
        <v>1468</v>
      </c>
      <c r="F2564" s="1425" t="s">
        <v>1328</v>
      </c>
      <c r="G2564" s="1425" t="s">
        <v>115</v>
      </c>
      <c r="H2564" s="1425" t="s">
        <v>1330</v>
      </c>
      <c r="I2564" s="1425"/>
      <c r="J2564" s="1425" t="s">
        <v>2915</v>
      </c>
    </row>
    <row r="2565" spans="1:10" ht="12.75">
      <c r="A2565" s="1425" t="s">
        <v>1360</v>
      </c>
      <c r="B2565" s="1425" t="s">
        <v>773</v>
      </c>
      <c r="C2565" s="1425" t="s">
        <v>390</v>
      </c>
      <c r="D2565" s="1425" t="s">
        <v>549</v>
      </c>
      <c r="E2565" s="1425" t="s">
        <v>1468</v>
      </c>
      <c r="F2565" s="1425" t="s">
        <v>1328</v>
      </c>
      <c r="G2565" s="1425" t="s">
        <v>115</v>
      </c>
      <c r="H2565" s="1425" t="s">
        <v>1331</v>
      </c>
      <c r="I2565" s="1425"/>
      <c r="J2565" s="1425" t="s">
        <v>2915</v>
      </c>
    </row>
    <row r="2566" spans="1:10" ht="12.75">
      <c r="A2566" s="1425" t="s">
        <v>1360</v>
      </c>
      <c r="B2566" s="1425" t="s">
        <v>773</v>
      </c>
      <c r="C2566" s="1425" t="s">
        <v>390</v>
      </c>
      <c r="D2566" s="1425" t="s">
        <v>549</v>
      </c>
      <c r="E2566" s="1425" t="s">
        <v>1468</v>
      </c>
      <c r="F2566" s="1425" t="s">
        <v>1328</v>
      </c>
      <c r="G2566" s="1425" t="s">
        <v>1238</v>
      </c>
      <c r="H2566" s="1425" t="s">
        <v>1329</v>
      </c>
      <c r="I2566" s="1425"/>
      <c r="J2566" s="1425" t="s">
        <v>2915</v>
      </c>
    </row>
    <row r="2567" spans="1:10" ht="12.75">
      <c r="A2567" s="1425" t="s">
        <v>1360</v>
      </c>
      <c r="B2567" s="1425" t="s">
        <v>773</v>
      </c>
      <c r="C2567" s="1425" t="s">
        <v>390</v>
      </c>
      <c r="D2567" s="1425" t="s">
        <v>549</v>
      </c>
      <c r="E2567" s="1425" t="s">
        <v>1468</v>
      </c>
      <c r="F2567" s="1425" t="s">
        <v>1328</v>
      </c>
      <c r="G2567" s="1425" t="s">
        <v>1238</v>
      </c>
      <c r="H2567" s="1425" t="s">
        <v>1330</v>
      </c>
      <c r="I2567" s="1425"/>
      <c r="J2567" s="1425" t="s">
        <v>2915</v>
      </c>
    </row>
    <row r="2568" spans="1:10" ht="12.75">
      <c r="A2568" s="1425" t="s">
        <v>1360</v>
      </c>
      <c r="B2568" s="1425" t="s">
        <v>773</v>
      </c>
      <c r="C2568" s="1425" t="s">
        <v>390</v>
      </c>
      <c r="D2568" s="1425" t="s">
        <v>549</v>
      </c>
      <c r="E2568" s="1425" t="s">
        <v>1468</v>
      </c>
      <c r="F2568" s="1425" t="s">
        <v>1328</v>
      </c>
      <c r="G2568" s="1425" t="s">
        <v>1238</v>
      </c>
      <c r="H2568" s="1425" t="s">
        <v>1331</v>
      </c>
      <c r="I2568" s="1425"/>
      <c r="J2568" s="1425" t="s">
        <v>2915</v>
      </c>
    </row>
    <row r="2569" spans="1:10" ht="12.75">
      <c r="A2569" s="1425" t="s">
        <v>1360</v>
      </c>
      <c r="B2569" s="1425" t="s">
        <v>773</v>
      </c>
      <c r="C2569" s="1425" t="s">
        <v>390</v>
      </c>
      <c r="D2569" s="1425" t="s">
        <v>549</v>
      </c>
      <c r="E2569" s="1425" t="s">
        <v>2871</v>
      </c>
      <c r="F2569" s="1425" t="s">
        <v>796</v>
      </c>
      <c r="G2569" s="1425" t="s">
        <v>1238</v>
      </c>
      <c r="H2569" s="1425" t="s">
        <v>1263</v>
      </c>
      <c r="I2569" s="1425"/>
      <c r="J2569" s="1425" t="s">
        <v>2915</v>
      </c>
    </row>
    <row r="2570" spans="1:10" ht="12.75">
      <c r="A2570" s="1425" t="s">
        <v>1360</v>
      </c>
      <c r="B2570" s="1425" t="s">
        <v>773</v>
      </c>
      <c r="C2570" s="1425" t="s">
        <v>390</v>
      </c>
      <c r="D2570" s="1425" t="s">
        <v>549</v>
      </c>
      <c r="E2570" s="1425" t="s">
        <v>2871</v>
      </c>
      <c r="F2570" s="1425" t="s">
        <v>796</v>
      </c>
      <c r="G2570" s="1425" t="s">
        <v>1238</v>
      </c>
      <c r="H2570" s="1425" t="s">
        <v>1264</v>
      </c>
      <c r="I2570" s="1425"/>
      <c r="J2570" s="1425" t="s">
        <v>2915</v>
      </c>
    </row>
    <row r="2571" spans="1:10" ht="12.75">
      <c r="A2571" s="1425" t="s">
        <v>1360</v>
      </c>
      <c r="B2571" s="1425" t="s">
        <v>773</v>
      </c>
      <c r="C2571" s="1425" t="s">
        <v>390</v>
      </c>
      <c r="D2571" s="1425" t="s">
        <v>549</v>
      </c>
      <c r="E2571" s="1425" t="s">
        <v>2871</v>
      </c>
      <c r="F2571" s="1425" t="s">
        <v>796</v>
      </c>
      <c r="G2571" s="1425" t="s">
        <v>1238</v>
      </c>
      <c r="H2571" s="1425" t="s">
        <v>1265</v>
      </c>
      <c r="I2571" s="1425"/>
      <c r="J2571" s="1425" t="s">
        <v>2915</v>
      </c>
    </row>
    <row r="2572" spans="1:10" ht="12.75">
      <c r="A2572" s="1425" t="s">
        <v>1360</v>
      </c>
      <c r="B2572" s="1425" t="s">
        <v>773</v>
      </c>
      <c r="C2572" s="1425" t="s">
        <v>390</v>
      </c>
      <c r="D2572" s="1425" t="s">
        <v>549</v>
      </c>
      <c r="E2572" s="1425" t="s">
        <v>2871</v>
      </c>
      <c r="F2572" s="1425" t="s">
        <v>796</v>
      </c>
      <c r="G2572" s="1425" t="s">
        <v>1238</v>
      </c>
      <c r="H2572" s="1425" t="s">
        <v>1266</v>
      </c>
      <c r="I2572" s="1425"/>
      <c r="J2572" s="1425" t="s">
        <v>2915</v>
      </c>
    </row>
    <row r="2573" spans="1:10" ht="12.75">
      <c r="A2573" s="1425" t="s">
        <v>1360</v>
      </c>
      <c r="B2573" s="1425" t="s">
        <v>773</v>
      </c>
      <c r="C2573" s="1425" t="s">
        <v>390</v>
      </c>
      <c r="D2573" s="1425" t="s">
        <v>549</v>
      </c>
      <c r="E2573" s="1425" t="s">
        <v>2871</v>
      </c>
      <c r="F2573" s="1425" t="s">
        <v>796</v>
      </c>
      <c r="G2573" s="1425" t="s">
        <v>1238</v>
      </c>
      <c r="H2573" s="1425" t="s">
        <v>1267</v>
      </c>
      <c r="I2573" s="1425"/>
      <c r="J2573" s="1425" t="s">
        <v>2915</v>
      </c>
    </row>
    <row r="2574" spans="1:10" ht="12.75">
      <c r="A2574" s="1425" t="s">
        <v>1360</v>
      </c>
      <c r="B2574" s="1425" t="s">
        <v>773</v>
      </c>
      <c r="C2574" s="1425" t="s">
        <v>390</v>
      </c>
      <c r="D2574" s="1425" t="s">
        <v>549</v>
      </c>
      <c r="E2574" s="1425" t="s">
        <v>2871</v>
      </c>
      <c r="F2574" s="1425" t="s">
        <v>796</v>
      </c>
      <c r="G2574" s="1425" t="s">
        <v>116</v>
      </c>
      <c r="H2574" s="1425" t="s">
        <v>1263</v>
      </c>
      <c r="I2574" s="1425"/>
      <c r="J2574" s="1425" t="s">
        <v>2915</v>
      </c>
    </row>
    <row r="2575" spans="1:10" ht="12.75">
      <c r="A2575" s="1425" t="s">
        <v>1360</v>
      </c>
      <c r="B2575" s="1425" t="s">
        <v>773</v>
      </c>
      <c r="C2575" s="1425" t="s">
        <v>390</v>
      </c>
      <c r="D2575" s="1425" t="s">
        <v>549</v>
      </c>
      <c r="E2575" s="1425" t="s">
        <v>2871</v>
      </c>
      <c r="F2575" s="1425" t="s">
        <v>796</v>
      </c>
      <c r="G2575" s="1425" t="s">
        <v>116</v>
      </c>
      <c r="H2575" s="1425" t="s">
        <v>1264</v>
      </c>
      <c r="I2575" s="1425"/>
      <c r="J2575" s="1425" t="s">
        <v>2915</v>
      </c>
    </row>
    <row r="2576" spans="1:10" ht="12.75">
      <c r="A2576" s="1425" t="s">
        <v>1360</v>
      </c>
      <c r="B2576" s="1425" t="s">
        <v>773</v>
      </c>
      <c r="C2576" s="1425" t="s">
        <v>390</v>
      </c>
      <c r="D2576" s="1425" t="s">
        <v>549</v>
      </c>
      <c r="E2576" s="1425" t="s">
        <v>2871</v>
      </c>
      <c r="F2576" s="1425" t="s">
        <v>796</v>
      </c>
      <c r="G2576" s="1425" t="s">
        <v>116</v>
      </c>
      <c r="H2576" s="1425" t="s">
        <v>1265</v>
      </c>
      <c r="I2576" s="1425"/>
      <c r="J2576" s="1425" t="s">
        <v>2915</v>
      </c>
    </row>
    <row r="2577" spans="1:10" ht="12.75">
      <c r="A2577" s="1425" t="s">
        <v>1360</v>
      </c>
      <c r="B2577" s="1425" t="s">
        <v>773</v>
      </c>
      <c r="C2577" s="1425" t="s">
        <v>390</v>
      </c>
      <c r="D2577" s="1425" t="s">
        <v>549</v>
      </c>
      <c r="E2577" s="1425" t="s">
        <v>2871</v>
      </c>
      <c r="F2577" s="1425" t="s">
        <v>796</v>
      </c>
      <c r="G2577" s="1425" t="s">
        <v>116</v>
      </c>
      <c r="H2577" s="1425" t="s">
        <v>1266</v>
      </c>
      <c r="I2577" s="1425"/>
      <c r="J2577" s="1425" t="s">
        <v>2915</v>
      </c>
    </row>
    <row r="2578" spans="1:10" ht="12.75">
      <c r="A2578" s="1425" t="s">
        <v>1360</v>
      </c>
      <c r="B2578" s="1425" t="s">
        <v>773</v>
      </c>
      <c r="C2578" s="1425" t="s">
        <v>390</v>
      </c>
      <c r="D2578" s="1425" t="s">
        <v>549</v>
      </c>
      <c r="E2578" s="1425" t="s">
        <v>2871</v>
      </c>
      <c r="F2578" s="1425" t="s">
        <v>796</v>
      </c>
      <c r="G2578" s="1425" t="s">
        <v>116</v>
      </c>
      <c r="H2578" s="1425" t="s">
        <v>1267</v>
      </c>
      <c r="I2578" s="1425"/>
      <c r="J2578" s="1425" t="s">
        <v>2915</v>
      </c>
    </row>
    <row r="2579" spans="1:10" ht="12.75">
      <c r="A2579" s="1425" t="s">
        <v>1360</v>
      </c>
      <c r="B2579" s="1425" t="s">
        <v>773</v>
      </c>
      <c r="C2579" s="1425" t="s">
        <v>390</v>
      </c>
      <c r="D2579" s="1425" t="s">
        <v>549</v>
      </c>
      <c r="E2579" s="1425" t="s">
        <v>2871</v>
      </c>
      <c r="F2579" s="1425" t="s">
        <v>1328</v>
      </c>
      <c r="G2579" s="1425" t="s">
        <v>1238</v>
      </c>
      <c r="H2579" s="1425" t="s">
        <v>1329</v>
      </c>
      <c r="I2579" s="1425"/>
      <c r="J2579" s="1425" t="s">
        <v>2915</v>
      </c>
    </row>
    <row r="2580" spans="1:10" ht="12.75">
      <c r="A2580" s="1425" t="s">
        <v>1360</v>
      </c>
      <c r="B2580" s="1425" t="s">
        <v>773</v>
      </c>
      <c r="C2580" s="1425" t="s">
        <v>390</v>
      </c>
      <c r="D2580" s="1425" t="s">
        <v>549</v>
      </c>
      <c r="E2580" s="1425" t="s">
        <v>2871</v>
      </c>
      <c r="F2580" s="1425" t="s">
        <v>1328</v>
      </c>
      <c r="G2580" s="1425" t="s">
        <v>1238</v>
      </c>
      <c r="H2580" s="1425" t="s">
        <v>1330</v>
      </c>
      <c r="I2580" s="1425"/>
      <c r="J2580" s="1425" t="s">
        <v>2915</v>
      </c>
    </row>
    <row r="2581" spans="1:10" ht="12.75">
      <c r="A2581" s="1425" t="s">
        <v>1360</v>
      </c>
      <c r="B2581" s="1425" t="s">
        <v>773</v>
      </c>
      <c r="C2581" s="1425" t="s">
        <v>390</v>
      </c>
      <c r="D2581" s="1425" t="s">
        <v>549</v>
      </c>
      <c r="E2581" s="1425" t="s">
        <v>2871</v>
      </c>
      <c r="F2581" s="1425" t="s">
        <v>1328</v>
      </c>
      <c r="G2581" s="1425" t="s">
        <v>1238</v>
      </c>
      <c r="H2581" s="1425" t="s">
        <v>1331</v>
      </c>
      <c r="I2581" s="1425"/>
      <c r="J2581" s="1425" t="s">
        <v>2915</v>
      </c>
    </row>
    <row r="2582" spans="1:10" ht="12.75">
      <c r="A2582" s="1425" t="s">
        <v>1360</v>
      </c>
      <c r="B2582" s="1425" t="s">
        <v>773</v>
      </c>
      <c r="C2582" s="1425" t="s">
        <v>390</v>
      </c>
      <c r="D2582" s="1425" t="s">
        <v>549</v>
      </c>
      <c r="E2582" s="1425" t="s">
        <v>2871</v>
      </c>
      <c r="F2582" s="1425" t="s">
        <v>1328</v>
      </c>
      <c r="G2582" s="1425" t="s">
        <v>116</v>
      </c>
      <c r="H2582" s="1425" t="s">
        <v>1329</v>
      </c>
      <c r="I2582" s="1425"/>
      <c r="J2582" s="1425" t="s">
        <v>2915</v>
      </c>
    </row>
    <row r="2583" spans="1:10" ht="12.75">
      <c r="A2583" s="1425" t="s">
        <v>1360</v>
      </c>
      <c r="B2583" s="1425" t="s">
        <v>773</v>
      </c>
      <c r="C2583" s="1425" t="s">
        <v>390</v>
      </c>
      <c r="D2583" s="1425" t="s">
        <v>549</v>
      </c>
      <c r="E2583" s="1425" t="s">
        <v>2871</v>
      </c>
      <c r="F2583" s="1425" t="s">
        <v>1328</v>
      </c>
      <c r="G2583" s="1425" t="s">
        <v>116</v>
      </c>
      <c r="H2583" s="1425" t="s">
        <v>1330</v>
      </c>
      <c r="I2583" s="1425"/>
      <c r="J2583" s="1425" t="s">
        <v>2915</v>
      </c>
    </row>
    <row r="2584" spans="1:10" ht="12.75">
      <c r="A2584" s="1425" t="s">
        <v>1360</v>
      </c>
      <c r="B2584" s="1425" t="s">
        <v>773</v>
      </c>
      <c r="C2584" s="1425" t="s">
        <v>390</v>
      </c>
      <c r="D2584" s="1425" t="s">
        <v>549</v>
      </c>
      <c r="E2584" s="1425" t="s">
        <v>2871</v>
      </c>
      <c r="F2584" s="1425" t="s">
        <v>1328</v>
      </c>
      <c r="G2584" s="1425" t="s">
        <v>116</v>
      </c>
      <c r="H2584" s="1425" t="s">
        <v>1331</v>
      </c>
      <c r="I2584" s="1425"/>
      <c r="J2584" s="1425" t="s">
        <v>2915</v>
      </c>
    </row>
    <row r="2585" spans="1:10" ht="12.75">
      <c r="A2585" s="1425" t="s">
        <v>1360</v>
      </c>
      <c r="B2585" s="1425" t="s">
        <v>917</v>
      </c>
      <c r="C2585" s="1425" t="s">
        <v>390</v>
      </c>
      <c r="D2585" s="1425" t="s">
        <v>1309</v>
      </c>
      <c r="E2585" s="1425" t="s">
        <v>1469</v>
      </c>
      <c r="F2585" s="1425" t="s">
        <v>796</v>
      </c>
      <c r="G2585" s="1425" t="s">
        <v>114</v>
      </c>
      <c r="H2585" s="1425" t="s">
        <v>1263</v>
      </c>
      <c r="I2585" s="1425"/>
      <c r="J2585" s="1425" t="s">
        <v>2915</v>
      </c>
    </row>
    <row r="2586" spans="1:10" ht="12.75">
      <c r="A2586" s="1425" t="s">
        <v>1360</v>
      </c>
      <c r="B2586" s="1425" t="s">
        <v>917</v>
      </c>
      <c r="C2586" s="1425" t="s">
        <v>390</v>
      </c>
      <c r="D2586" s="1425" t="s">
        <v>1309</v>
      </c>
      <c r="E2586" s="1425" t="s">
        <v>1469</v>
      </c>
      <c r="F2586" s="1425" t="s">
        <v>796</v>
      </c>
      <c r="G2586" s="1425" t="s">
        <v>114</v>
      </c>
      <c r="H2586" s="1425" t="s">
        <v>1264</v>
      </c>
      <c r="I2586" s="1425"/>
      <c r="J2586" s="1425" t="s">
        <v>2915</v>
      </c>
    </row>
    <row r="2587" spans="1:10" ht="12.75">
      <c r="A2587" s="1425" t="s">
        <v>1360</v>
      </c>
      <c r="B2587" s="1425" t="s">
        <v>917</v>
      </c>
      <c r="C2587" s="1425" t="s">
        <v>390</v>
      </c>
      <c r="D2587" s="1425" t="s">
        <v>1309</v>
      </c>
      <c r="E2587" s="1425" t="s">
        <v>1469</v>
      </c>
      <c r="F2587" s="1425" t="s">
        <v>796</v>
      </c>
      <c r="G2587" s="1425" t="s">
        <v>114</v>
      </c>
      <c r="H2587" s="1425" t="s">
        <v>1265</v>
      </c>
      <c r="I2587" s="1425"/>
      <c r="J2587" s="1425" t="s">
        <v>2915</v>
      </c>
    </row>
    <row r="2588" spans="1:10" ht="12.75">
      <c r="A2588" s="1425" t="s">
        <v>1360</v>
      </c>
      <c r="B2588" s="1425" t="s">
        <v>917</v>
      </c>
      <c r="C2588" s="1425" t="s">
        <v>390</v>
      </c>
      <c r="D2588" s="1425" t="s">
        <v>1309</v>
      </c>
      <c r="E2588" s="1425" t="s">
        <v>1469</v>
      </c>
      <c r="F2588" s="1425" t="s">
        <v>796</v>
      </c>
      <c r="G2588" s="1425" t="s">
        <v>114</v>
      </c>
      <c r="H2588" s="1425" t="s">
        <v>1266</v>
      </c>
      <c r="I2588" s="1425"/>
      <c r="J2588" s="1425" t="s">
        <v>2915</v>
      </c>
    </row>
    <row r="2589" spans="1:10" ht="12.75">
      <c r="A2589" s="1425" t="s">
        <v>1360</v>
      </c>
      <c r="B2589" s="1425" t="s">
        <v>917</v>
      </c>
      <c r="C2589" s="1425" t="s">
        <v>390</v>
      </c>
      <c r="D2589" s="1425" t="s">
        <v>1309</v>
      </c>
      <c r="E2589" s="1425" t="s">
        <v>1469</v>
      </c>
      <c r="F2589" s="1425" t="s">
        <v>796</v>
      </c>
      <c r="G2589" s="1425" t="s">
        <v>114</v>
      </c>
      <c r="H2589" s="1425" t="s">
        <v>1267</v>
      </c>
      <c r="I2589" s="1425"/>
      <c r="J2589" s="1425" t="s">
        <v>2915</v>
      </c>
    </row>
    <row r="2590" spans="1:10" ht="12.75">
      <c r="A2590" s="1425" t="s">
        <v>1360</v>
      </c>
      <c r="B2590" s="1425" t="s">
        <v>917</v>
      </c>
      <c r="C2590" s="1425" t="s">
        <v>390</v>
      </c>
      <c r="D2590" s="1425" t="s">
        <v>1309</v>
      </c>
      <c r="E2590" s="1425" t="s">
        <v>1469</v>
      </c>
      <c r="F2590" s="1425" t="s">
        <v>796</v>
      </c>
      <c r="G2590" s="1425" t="s">
        <v>1256</v>
      </c>
      <c r="H2590" s="1425" t="s">
        <v>1265</v>
      </c>
      <c r="I2590" s="1425"/>
      <c r="J2590" s="1425" t="s">
        <v>2915</v>
      </c>
    </row>
    <row r="2591" spans="1:10" ht="12.75">
      <c r="A2591" s="1425" t="s">
        <v>1360</v>
      </c>
      <c r="B2591" s="1425" t="s">
        <v>917</v>
      </c>
      <c r="C2591" s="1425" t="s">
        <v>390</v>
      </c>
      <c r="D2591" s="1425" t="s">
        <v>1309</v>
      </c>
      <c r="E2591" s="1425" t="s">
        <v>1469</v>
      </c>
      <c r="F2591" s="1425" t="s">
        <v>796</v>
      </c>
      <c r="G2591" s="1425" t="s">
        <v>1256</v>
      </c>
      <c r="H2591" s="1425" t="s">
        <v>1266</v>
      </c>
      <c r="I2591" s="1425"/>
      <c r="J2591" s="1425" t="s">
        <v>2915</v>
      </c>
    </row>
    <row r="2592" spans="1:10" ht="12.75">
      <c r="A2592" s="1425" t="s">
        <v>1360</v>
      </c>
      <c r="B2592" s="1425" t="s">
        <v>917</v>
      </c>
      <c r="C2592" s="1425" t="s">
        <v>390</v>
      </c>
      <c r="D2592" s="1425" t="s">
        <v>1309</v>
      </c>
      <c r="E2592" s="1425" t="s">
        <v>1469</v>
      </c>
      <c r="F2592" s="1425" t="s">
        <v>796</v>
      </c>
      <c r="G2592" s="1425" t="s">
        <v>115</v>
      </c>
      <c r="H2592" s="1425" t="s">
        <v>1263</v>
      </c>
      <c r="I2592" s="1425"/>
      <c r="J2592" s="1425" t="s">
        <v>2915</v>
      </c>
    </row>
    <row r="2593" spans="1:10" ht="12.75">
      <c r="A2593" s="1425" t="s">
        <v>1360</v>
      </c>
      <c r="B2593" s="1425" t="s">
        <v>917</v>
      </c>
      <c r="C2593" s="1425" t="s">
        <v>390</v>
      </c>
      <c r="D2593" s="1425" t="s">
        <v>1309</v>
      </c>
      <c r="E2593" s="1425" t="s">
        <v>1469</v>
      </c>
      <c r="F2593" s="1425" t="s">
        <v>796</v>
      </c>
      <c r="G2593" s="1425" t="s">
        <v>115</v>
      </c>
      <c r="H2593" s="1425" t="s">
        <v>1264</v>
      </c>
      <c r="I2593" s="1425"/>
      <c r="J2593" s="1425" t="s">
        <v>2915</v>
      </c>
    </row>
    <row r="2594" spans="1:10" ht="12.75">
      <c r="A2594" s="1425" t="s">
        <v>1360</v>
      </c>
      <c r="B2594" s="1425" t="s">
        <v>917</v>
      </c>
      <c r="C2594" s="1425" t="s">
        <v>390</v>
      </c>
      <c r="D2594" s="1425" t="s">
        <v>1309</v>
      </c>
      <c r="E2594" s="1425" t="s">
        <v>1469</v>
      </c>
      <c r="F2594" s="1425" t="s">
        <v>796</v>
      </c>
      <c r="G2594" s="1425" t="s">
        <v>115</v>
      </c>
      <c r="H2594" s="1425" t="s">
        <v>1265</v>
      </c>
      <c r="I2594" s="1425"/>
      <c r="J2594" s="1425" t="s">
        <v>2915</v>
      </c>
    </row>
    <row r="2595" spans="1:10" ht="12.75">
      <c r="A2595" s="1425" t="s">
        <v>1360</v>
      </c>
      <c r="B2595" s="1425" t="s">
        <v>917</v>
      </c>
      <c r="C2595" s="1425" t="s">
        <v>390</v>
      </c>
      <c r="D2595" s="1425" t="s">
        <v>1309</v>
      </c>
      <c r="E2595" s="1425" t="s">
        <v>1469</v>
      </c>
      <c r="F2595" s="1425" t="s">
        <v>796</v>
      </c>
      <c r="G2595" s="1425" t="s">
        <v>115</v>
      </c>
      <c r="H2595" s="1425" t="s">
        <v>1266</v>
      </c>
      <c r="I2595" s="1425"/>
      <c r="J2595" s="1425" t="s">
        <v>2915</v>
      </c>
    </row>
    <row r="2596" spans="1:10" ht="12.75">
      <c r="A2596" s="1425" t="s">
        <v>1360</v>
      </c>
      <c r="B2596" s="1425" t="s">
        <v>917</v>
      </c>
      <c r="C2596" s="1425" t="s">
        <v>390</v>
      </c>
      <c r="D2596" s="1425" t="s">
        <v>1309</v>
      </c>
      <c r="E2596" s="1425" t="s">
        <v>1469</v>
      </c>
      <c r="F2596" s="1425" t="s">
        <v>796</v>
      </c>
      <c r="G2596" s="1425" t="s">
        <v>115</v>
      </c>
      <c r="H2596" s="1425" t="s">
        <v>1267</v>
      </c>
      <c r="I2596" s="1425"/>
      <c r="J2596" s="1425" t="s">
        <v>2915</v>
      </c>
    </row>
    <row r="2597" spans="1:10" ht="12.75">
      <c r="A2597" s="1425" t="s">
        <v>1360</v>
      </c>
      <c r="B2597" s="1425" t="s">
        <v>917</v>
      </c>
      <c r="C2597" s="1425" t="s">
        <v>390</v>
      </c>
      <c r="D2597" s="1425" t="s">
        <v>1309</v>
      </c>
      <c r="E2597" s="1425" t="s">
        <v>1469</v>
      </c>
      <c r="F2597" s="1425" t="s">
        <v>796</v>
      </c>
      <c r="G2597" s="1425" t="s">
        <v>1238</v>
      </c>
      <c r="H2597" s="1425" t="s">
        <v>1263</v>
      </c>
      <c r="I2597" s="1425"/>
      <c r="J2597" s="1425" t="s">
        <v>2915</v>
      </c>
    </row>
    <row r="2598" spans="1:10" ht="12.75">
      <c r="A2598" s="1425" t="s">
        <v>1360</v>
      </c>
      <c r="B2598" s="1425" t="s">
        <v>917</v>
      </c>
      <c r="C2598" s="1425" t="s">
        <v>390</v>
      </c>
      <c r="D2598" s="1425" t="s">
        <v>1309</v>
      </c>
      <c r="E2598" s="1425" t="s">
        <v>1469</v>
      </c>
      <c r="F2598" s="1425" t="s">
        <v>796</v>
      </c>
      <c r="G2598" s="1425" t="s">
        <v>1238</v>
      </c>
      <c r="H2598" s="1425" t="s">
        <v>1264</v>
      </c>
      <c r="I2598" s="1425"/>
      <c r="J2598" s="1425" t="s">
        <v>2915</v>
      </c>
    </row>
    <row r="2599" spans="1:10" ht="12.75">
      <c r="A2599" s="1425" t="s">
        <v>1360</v>
      </c>
      <c r="B2599" s="1425" t="s">
        <v>917</v>
      </c>
      <c r="C2599" s="1425" t="s">
        <v>390</v>
      </c>
      <c r="D2599" s="1425" t="s">
        <v>1309</v>
      </c>
      <c r="E2599" s="1425" t="s">
        <v>1469</v>
      </c>
      <c r="F2599" s="1425" t="s">
        <v>796</v>
      </c>
      <c r="G2599" s="1425" t="s">
        <v>1238</v>
      </c>
      <c r="H2599" s="1425" t="s">
        <v>1265</v>
      </c>
      <c r="I2599" s="1425"/>
      <c r="J2599" s="1425" t="s">
        <v>2915</v>
      </c>
    </row>
    <row r="2600" spans="1:10" ht="12.75">
      <c r="A2600" s="1425" t="s">
        <v>1360</v>
      </c>
      <c r="B2600" s="1425" t="s">
        <v>917</v>
      </c>
      <c r="C2600" s="1425" t="s">
        <v>390</v>
      </c>
      <c r="D2600" s="1425" t="s">
        <v>1309</v>
      </c>
      <c r="E2600" s="1425" t="s">
        <v>1469</v>
      </c>
      <c r="F2600" s="1425" t="s">
        <v>796</v>
      </c>
      <c r="G2600" s="1425" t="s">
        <v>1238</v>
      </c>
      <c r="H2600" s="1425" t="s">
        <v>1266</v>
      </c>
      <c r="I2600" s="1425"/>
      <c r="J2600" s="1425" t="s">
        <v>2915</v>
      </c>
    </row>
    <row r="2601" spans="1:10" ht="12.75">
      <c r="A2601" s="1425" t="s">
        <v>1360</v>
      </c>
      <c r="B2601" s="1425" t="s">
        <v>917</v>
      </c>
      <c r="C2601" s="1425" t="s">
        <v>390</v>
      </c>
      <c r="D2601" s="1425" t="s">
        <v>1309</v>
      </c>
      <c r="E2601" s="1425" t="s">
        <v>1469</v>
      </c>
      <c r="F2601" s="1425" t="s">
        <v>796</v>
      </c>
      <c r="G2601" s="1425" t="s">
        <v>1238</v>
      </c>
      <c r="H2601" s="1425" t="s">
        <v>1267</v>
      </c>
      <c r="I2601" s="1425"/>
      <c r="J2601" s="1425" t="s">
        <v>2915</v>
      </c>
    </row>
    <row r="2602" spans="1:10" ht="12.75">
      <c r="A2602" s="1425" t="s">
        <v>1360</v>
      </c>
      <c r="B2602" s="1425" t="s">
        <v>917</v>
      </c>
      <c r="C2602" s="1425" t="s">
        <v>390</v>
      </c>
      <c r="D2602" s="1425" t="s">
        <v>1309</v>
      </c>
      <c r="E2602" s="1425" t="s">
        <v>1469</v>
      </c>
      <c r="F2602" s="1425" t="s">
        <v>796</v>
      </c>
      <c r="G2602" s="1425" t="s">
        <v>116</v>
      </c>
      <c r="H2602" s="1425" t="s">
        <v>1263</v>
      </c>
      <c r="I2602" s="1425"/>
      <c r="J2602" s="1425" t="s">
        <v>2915</v>
      </c>
    </row>
    <row r="2603" spans="1:10" ht="12.75">
      <c r="A2603" s="1425" t="s">
        <v>1360</v>
      </c>
      <c r="B2603" s="1425" t="s">
        <v>917</v>
      </c>
      <c r="C2603" s="1425" t="s">
        <v>390</v>
      </c>
      <c r="D2603" s="1425" t="s">
        <v>1309</v>
      </c>
      <c r="E2603" s="1425" t="s">
        <v>1469</v>
      </c>
      <c r="F2603" s="1425" t="s">
        <v>796</v>
      </c>
      <c r="G2603" s="1425" t="s">
        <v>116</v>
      </c>
      <c r="H2603" s="1425" t="s">
        <v>1264</v>
      </c>
      <c r="I2603" s="1425"/>
      <c r="J2603" s="1425" t="s">
        <v>2915</v>
      </c>
    </row>
    <row r="2604" spans="1:10" ht="12.75">
      <c r="A2604" s="1425" t="s">
        <v>1360</v>
      </c>
      <c r="B2604" s="1425" t="s">
        <v>917</v>
      </c>
      <c r="C2604" s="1425" t="s">
        <v>390</v>
      </c>
      <c r="D2604" s="1425" t="s">
        <v>1309</v>
      </c>
      <c r="E2604" s="1425" t="s">
        <v>1469</v>
      </c>
      <c r="F2604" s="1425" t="s">
        <v>796</v>
      </c>
      <c r="G2604" s="1425" t="s">
        <v>116</v>
      </c>
      <c r="H2604" s="1425" t="s">
        <v>1265</v>
      </c>
      <c r="I2604" s="1425"/>
      <c r="J2604" s="1425" t="s">
        <v>2915</v>
      </c>
    </row>
    <row r="2605" spans="1:10" ht="12.75">
      <c r="A2605" s="1425" t="s">
        <v>1360</v>
      </c>
      <c r="B2605" s="1425" t="s">
        <v>917</v>
      </c>
      <c r="C2605" s="1425" t="s">
        <v>390</v>
      </c>
      <c r="D2605" s="1425" t="s">
        <v>1309</v>
      </c>
      <c r="E2605" s="1425" t="s">
        <v>1469</v>
      </c>
      <c r="F2605" s="1425" t="s">
        <v>796</v>
      </c>
      <c r="G2605" s="1425" t="s">
        <v>116</v>
      </c>
      <c r="H2605" s="1425" t="s">
        <v>1266</v>
      </c>
      <c r="I2605" s="1425"/>
      <c r="J2605" s="1425" t="s">
        <v>2915</v>
      </c>
    </row>
    <row r="2606" spans="1:10" ht="12.75">
      <c r="A2606" s="1425" t="s">
        <v>1360</v>
      </c>
      <c r="B2606" s="1425" t="s">
        <v>917</v>
      </c>
      <c r="C2606" s="1425" t="s">
        <v>390</v>
      </c>
      <c r="D2606" s="1425" t="s">
        <v>1309</v>
      </c>
      <c r="E2606" s="1425" t="s">
        <v>1469</v>
      </c>
      <c r="F2606" s="1425" t="s">
        <v>796</v>
      </c>
      <c r="G2606" s="1425" t="s">
        <v>116</v>
      </c>
      <c r="H2606" s="1425" t="s">
        <v>1267</v>
      </c>
      <c r="I2606" s="1425"/>
      <c r="J2606" s="1425" t="s">
        <v>2915</v>
      </c>
    </row>
    <row r="2607" spans="1:10" ht="12.75">
      <c r="A2607" s="1425" t="s">
        <v>1360</v>
      </c>
      <c r="B2607" s="1425" t="s">
        <v>917</v>
      </c>
      <c r="C2607" s="1425" t="s">
        <v>390</v>
      </c>
      <c r="D2607" s="1425" t="s">
        <v>1309</v>
      </c>
      <c r="E2607" s="1425" t="s">
        <v>1469</v>
      </c>
      <c r="F2607" s="1425" t="s">
        <v>1328</v>
      </c>
      <c r="G2607" s="1425" t="s">
        <v>114</v>
      </c>
      <c r="H2607" s="1425" t="s">
        <v>1330</v>
      </c>
      <c r="I2607" s="1425"/>
      <c r="J2607" s="1425" t="s">
        <v>2915</v>
      </c>
    </row>
    <row r="2608" spans="1:10" ht="12.75">
      <c r="A2608" s="1425" t="s">
        <v>1360</v>
      </c>
      <c r="B2608" s="1425" t="s">
        <v>917</v>
      </c>
      <c r="C2608" s="1425" t="s">
        <v>390</v>
      </c>
      <c r="D2608" s="1425" t="s">
        <v>1309</v>
      </c>
      <c r="E2608" s="1425" t="s">
        <v>1469</v>
      </c>
      <c r="F2608" s="1425" t="s">
        <v>1328</v>
      </c>
      <c r="G2608" s="1425" t="s">
        <v>114</v>
      </c>
      <c r="H2608" s="1425" t="s">
        <v>1331</v>
      </c>
      <c r="I2608" s="1425"/>
      <c r="J2608" s="1425" t="s">
        <v>2915</v>
      </c>
    </row>
    <row r="2609" spans="1:10" ht="12.75">
      <c r="A2609" s="1425" t="s">
        <v>1360</v>
      </c>
      <c r="B2609" s="1425" t="s">
        <v>917</v>
      </c>
      <c r="C2609" s="1425" t="s">
        <v>390</v>
      </c>
      <c r="D2609" s="1425" t="s">
        <v>1309</v>
      </c>
      <c r="E2609" s="1425" t="s">
        <v>1469</v>
      </c>
      <c r="F2609" s="1425" t="s">
        <v>1328</v>
      </c>
      <c r="G2609" s="1425" t="s">
        <v>115</v>
      </c>
      <c r="H2609" s="1425" t="s">
        <v>1329</v>
      </c>
      <c r="I2609" s="1425"/>
      <c r="J2609" s="1425" t="s">
        <v>2915</v>
      </c>
    </row>
    <row r="2610" spans="1:10" ht="12.75">
      <c r="A2610" s="1425" t="s">
        <v>1360</v>
      </c>
      <c r="B2610" s="1425" t="s">
        <v>917</v>
      </c>
      <c r="C2610" s="1425" t="s">
        <v>390</v>
      </c>
      <c r="D2610" s="1425" t="s">
        <v>1309</v>
      </c>
      <c r="E2610" s="1425" t="s">
        <v>1469</v>
      </c>
      <c r="F2610" s="1425" t="s">
        <v>1328</v>
      </c>
      <c r="G2610" s="1425" t="s">
        <v>115</v>
      </c>
      <c r="H2610" s="1425" t="s">
        <v>1330</v>
      </c>
      <c r="I2610" s="1425"/>
      <c r="J2610" s="1425" t="s">
        <v>2915</v>
      </c>
    </row>
    <row r="2611" spans="1:10" ht="12.75">
      <c r="A2611" s="1425" t="s">
        <v>1360</v>
      </c>
      <c r="B2611" s="1425" t="s">
        <v>917</v>
      </c>
      <c r="C2611" s="1425" t="s">
        <v>390</v>
      </c>
      <c r="D2611" s="1425" t="s">
        <v>1309</v>
      </c>
      <c r="E2611" s="1425" t="s">
        <v>1469</v>
      </c>
      <c r="F2611" s="1425" t="s">
        <v>1328</v>
      </c>
      <c r="G2611" s="1425" t="s">
        <v>115</v>
      </c>
      <c r="H2611" s="1425" t="s">
        <v>1331</v>
      </c>
      <c r="I2611" s="1425"/>
      <c r="J2611" s="1425" t="s">
        <v>2915</v>
      </c>
    </row>
    <row r="2612" spans="1:10" ht="12.75">
      <c r="A2612" s="1425" t="s">
        <v>1360</v>
      </c>
      <c r="B2612" s="1425" t="s">
        <v>917</v>
      </c>
      <c r="C2612" s="1425" t="s">
        <v>390</v>
      </c>
      <c r="D2612" s="1425" t="s">
        <v>1309</v>
      </c>
      <c r="E2612" s="1425" t="s">
        <v>1469</v>
      </c>
      <c r="F2612" s="1425" t="s">
        <v>1328</v>
      </c>
      <c r="G2612" s="1425" t="s">
        <v>1238</v>
      </c>
      <c r="H2612" s="1425" t="s">
        <v>1329</v>
      </c>
      <c r="I2612" s="1425"/>
      <c r="J2612" s="1425" t="s">
        <v>2915</v>
      </c>
    </row>
    <row r="2613" spans="1:10" ht="12.75">
      <c r="A2613" s="1425" t="s">
        <v>1360</v>
      </c>
      <c r="B2613" s="1425" t="s">
        <v>917</v>
      </c>
      <c r="C2613" s="1425" t="s">
        <v>390</v>
      </c>
      <c r="D2613" s="1425" t="s">
        <v>1309</v>
      </c>
      <c r="E2613" s="1425" t="s">
        <v>1469</v>
      </c>
      <c r="F2613" s="1425" t="s">
        <v>1328</v>
      </c>
      <c r="G2613" s="1425" t="s">
        <v>1238</v>
      </c>
      <c r="H2613" s="1425" t="s">
        <v>1330</v>
      </c>
      <c r="I2613" s="1425"/>
      <c r="J2613" s="1425" t="s">
        <v>2915</v>
      </c>
    </row>
    <row r="2614" spans="1:10" ht="12.75">
      <c r="A2614" s="1425" t="s">
        <v>1360</v>
      </c>
      <c r="B2614" s="1425" t="s">
        <v>917</v>
      </c>
      <c r="C2614" s="1425" t="s">
        <v>390</v>
      </c>
      <c r="D2614" s="1425" t="s">
        <v>1309</v>
      </c>
      <c r="E2614" s="1425" t="s">
        <v>1469</v>
      </c>
      <c r="F2614" s="1425" t="s">
        <v>1328</v>
      </c>
      <c r="G2614" s="1425" t="s">
        <v>1238</v>
      </c>
      <c r="H2614" s="1425" t="s">
        <v>1331</v>
      </c>
      <c r="I2614" s="1425"/>
      <c r="J2614" s="1425" t="s">
        <v>2915</v>
      </c>
    </row>
    <row r="2615" spans="1:10" ht="12.75">
      <c r="A2615" s="1425" t="s">
        <v>1360</v>
      </c>
      <c r="B2615" s="1425" t="s">
        <v>917</v>
      </c>
      <c r="C2615" s="1425" t="s">
        <v>390</v>
      </c>
      <c r="D2615" s="1425" t="s">
        <v>1309</v>
      </c>
      <c r="E2615" s="1425" t="s">
        <v>1469</v>
      </c>
      <c r="F2615" s="1425" t="s">
        <v>1328</v>
      </c>
      <c r="G2615" s="1425" t="s">
        <v>116</v>
      </c>
      <c r="H2615" s="1425" t="s">
        <v>1329</v>
      </c>
      <c r="I2615" s="1425"/>
      <c r="J2615" s="1425" t="s">
        <v>2915</v>
      </c>
    </row>
    <row r="2616" spans="1:10" ht="12.75">
      <c r="A2616" s="1425" t="s">
        <v>1360</v>
      </c>
      <c r="B2616" s="1425" t="s">
        <v>917</v>
      </c>
      <c r="C2616" s="1425" t="s">
        <v>390</v>
      </c>
      <c r="D2616" s="1425" t="s">
        <v>1309</v>
      </c>
      <c r="E2616" s="1425" t="s">
        <v>1469</v>
      </c>
      <c r="F2616" s="1425" t="s">
        <v>1328</v>
      </c>
      <c r="G2616" s="1425" t="s">
        <v>116</v>
      </c>
      <c r="H2616" s="1425" t="s">
        <v>1330</v>
      </c>
      <c r="I2616" s="1425"/>
      <c r="J2616" s="1425" t="s">
        <v>2915</v>
      </c>
    </row>
    <row r="2617" spans="1:10" ht="12.75">
      <c r="A2617" s="1425" t="s">
        <v>1360</v>
      </c>
      <c r="B2617" s="1425" t="s">
        <v>917</v>
      </c>
      <c r="C2617" s="1425" t="s">
        <v>390</v>
      </c>
      <c r="D2617" s="1425" t="s">
        <v>1309</v>
      </c>
      <c r="E2617" s="1425" t="s">
        <v>1469</v>
      </c>
      <c r="F2617" s="1425" t="s">
        <v>1328</v>
      </c>
      <c r="G2617" s="1425" t="s">
        <v>116</v>
      </c>
      <c r="H2617" s="1425" t="s">
        <v>1331</v>
      </c>
      <c r="I2617" s="1425"/>
      <c r="J2617" s="1425" t="s">
        <v>2915</v>
      </c>
    </row>
    <row r="2618" spans="1:10" ht="12.75">
      <c r="A2618" s="1425" t="s">
        <v>1360</v>
      </c>
      <c r="B2618" s="1425" t="s">
        <v>478</v>
      </c>
      <c r="C2618" s="1425" t="s">
        <v>478</v>
      </c>
      <c r="D2618" s="1425" t="s">
        <v>1286</v>
      </c>
      <c r="E2618" s="1425" t="s">
        <v>1470</v>
      </c>
      <c r="F2618" s="1425" t="s">
        <v>796</v>
      </c>
      <c r="G2618" s="1425" t="s">
        <v>116</v>
      </c>
      <c r="H2618" s="1425" t="s">
        <v>1263</v>
      </c>
      <c r="I2618" s="1425"/>
      <c r="J2618" s="1425" t="s">
        <v>2915</v>
      </c>
    </row>
    <row r="2619" spans="1:10" ht="12.75">
      <c r="A2619" s="1425" t="s">
        <v>1360</v>
      </c>
      <c r="B2619" s="1425" t="s">
        <v>478</v>
      </c>
      <c r="C2619" s="1425" t="s">
        <v>478</v>
      </c>
      <c r="D2619" s="1425" t="s">
        <v>1286</v>
      </c>
      <c r="E2619" s="1425" t="s">
        <v>1470</v>
      </c>
      <c r="F2619" s="1425" t="s">
        <v>796</v>
      </c>
      <c r="G2619" s="1425" t="s">
        <v>116</v>
      </c>
      <c r="H2619" s="1425" t="s">
        <v>1264</v>
      </c>
      <c r="I2619" s="1425"/>
      <c r="J2619" s="1425" t="s">
        <v>2915</v>
      </c>
    </row>
    <row r="2620" spans="1:10" ht="12.75">
      <c r="A2620" s="1425" t="s">
        <v>1360</v>
      </c>
      <c r="B2620" s="1425" t="s">
        <v>478</v>
      </c>
      <c r="C2620" s="1425" t="s">
        <v>478</v>
      </c>
      <c r="D2620" s="1425" t="s">
        <v>1286</v>
      </c>
      <c r="E2620" s="1425" t="s">
        <v>1470</v>
      </c>
      <c r="F2620" s="1425" t="s">
        <v>796</v>
      </c>
      <c r="G2620" s="1425" t="s">
        <v>116</v>
      </c>
      <c r="H2620" s="1425" t="s">
        <v>1265</v>
      </c>
      <c r="I2620" s="1425"/>
      <c r="J2620" s="1425" t="s">
        <v>2915</v>
      </c>
    </row>
    <row r="2621" spans="1:10" ht="12.75">
      <c r="A2621" s="1425" t="s">
        <v>1360</v>
      </c>
      <c r="B2621" s="1425" t="s">
        <v>478</v>
      </c>
      <c r="C2621" s="1425" t="s">
        <v>478</v>
      </c>
      <c r="D2621" s="1425" t="s">
        <v>1286</v>
      </c>
      <c r="E2621" s="1425" t="s">
        <v>1470</v>
      </c>
      <c r="F2621" s="1425" t="s">
        <v>796</v>
      </c>
      <c r="G2621" s="1425" t="s">
        <v>116</v>
      </c>
      <c r="H2621" s="1425" t="s">
        <v>1266</v>
      </c>
      <c r="I2621" s="1425"/>
      <c r="J2621" s="1425" t="s">
        <v>2915</v>
      </c>
    </row>
    <row r="2622" spans="1:10" ht="12.75">
      <c r="A2622" s="1425" t="s">
        <v>1360</v>
      </c>
      <c r="B2622" s="1425" t="s">
        <v>478</v>
      </c>
      <c r="C2622" s="1425" t="s">
        <v>478</v>
      </c>
      <c r="D2622" s="1425" t="s">
        <v>1286</v>
      </c>
      <c r="E2622" s="1425" t="s">
        <v>1470</v>
      </c>
      <c r="F2622" s="1425" t="s">
        <v>796</v>
      </c>
      <c r="G2622" s="1425" t="s">
        <v>116</v>
      </c>
      <c r="H2622" s="1425" t="s">
        <v>1267</v>
      </c>
      <c r="I2622" s="1425"/>
      <c r="J2622" s="1425" t="s">
        <v>2915</v>
      </c>
    </row>
    <row r="2623" spans="1:10" ht="12.75">
      <c r="A2623" s="1425" t="s">
        <v>1360</v>
      </c>
      <c r="B2623" s="1425" t="s">
        <v>478</v>
      </c>
      <c r="C2623" s="1425" t="s">
        <v>478</v>
      </c>
      <c r="D2623" s="1425" t="s">
        <v>1286</v>
      </c>
      <c r="E2623" s="1425" t="s">
        <v>1470</v>
      </c>
      <c r="F2623" s="1425" t="s">
        <v>1328</v>
      </c>
      <c r="G2623" s="1425" t="s">
        <v>116</v>
      </c>
      <c r="H2623" s="1425" t="s">
        <v>1329</v>
      </c>
      <c r="I2623" s="1425"/>
      <c r="J2623" s="1425" t="s">
        <v>2915</v>
      </c>
    </row>
    <row r="2624" spans="1:10" ht="12.75">
      <c r="A2624" s="1425" t="s">
        <v>1360</v>
      </c>
      <c r="B2624" s="1425" t="s">
        <v>478</v>
      </c>
      <c r="C2624" s="1425" t="s">
        <v>478</v>
      </c>
      <c r="D2624" s="1425" t="s">
        <v>1286</v>
      </c>
      <c r="E2624" s="1425" t="s">
        <v>1470</v>
      </c>
      <c r="F2624" s="1425" t="s">
        <v>1328</v>
      </c>
      <c r="G2624" s="1425" t="s">
        <v>116</v>
      </c>
      <c r="H2624" s="1425" t="s">
        <v>1330</v>
      </c>
      <c r="I2624" s="1425"/>
      <c r="J2624" s="1425" t="s">
        <v>2915</v>
      </c>
    </row>
    <row r="2625" spans="1:10" ht="12.75">
      <c r="A2625" s="1425" t="s">
        <v>1360</v>
      </c>
      <c r="B2625" s="1425" t="s">
        <v>478</v>
      </c>
      <c r="C2625" s="1425" t="s">
        <v>478</v>
      </c>
      <c r="D2625" s="1425" t="s">
        <v>1286</v>
      </c>
      <c r="E2625" s="1425" t="s">
        <v>1470</v>
      </c>
      <c r="F2625" s="1425" t="s">
        <v>1328</v>
      </c>
      <c r="G2625" s="1425" t="s">
        <v>116</v>
      </c>
      <c r="H2625" s="1425" t="s">
        <v>1331</v>
      </c>
      <c r="I2625" s="1425"/>
      <c r="J2625" s="1425" t="s">
        <v>2915</v>
      </c>
    </row>
    <row r="2626" spans="1:10" ht="12.75">
      <c r="A2626" s="1425" t="s">
        <v>1360</v>
      </c>
      <c r="B2626" s="1425" t="s">
        <v>915</v>
      </c>
      <c r="C2626" s="1425" t="s">
        <v>390</v>
      </c>
      <c r="D2626" s="1425" t="s">
        <v>1309</v>
      </c>
      <c r="E2626" s="1425" t="s">
        <v>1471</v>
      </c>
      <c r="F2626" s="1425" t="s">
        <v>796</v>
      </c>
      <c r="G2626" s="1425" t="s">
        <v>1238</v>
      </c>
      <c r="H2626" s="1425" t="s">
        <v>1263</v>
      </c>
      <c r="I2626" s="1425"/>
      <c r="J2626" s="1425" t="s">
        <v>2915</v>
      </c>
    </row>
    <row r="2627" spans="1:10" ht="12.75">
      <c r="A2627" s="1425" t="s">
        <v>1360</v>
      </c>
      <c r="B2627" s="1425" t="s">
        <v>915</v>
      </c>
      <c r="C2627" s="1425" t="s">
        <v>390</v>
      </c>
      <c r="D2627" s="1425" t="s">
        <v>1309</v>
      </c>
      <c r="E2627" s="1425" t="s">
        <v>1471</v>
      </c>
      <c r="F2627" s="1425" t="s">
        <v>796</v>
      </c>
      <c r="G2627" s="1425" t="s">
        <v>1238</v>
      </c>
      <c r="H2627" s="1425" t="s">
        <v>1264</v>
      </c>
      <c r="I2627" s="1425"/>
      <c r="J2627" s="1425" t="s">
        <v>2915</v>
      </c>
    </row>
    <row r="2628" spans="1:10" ht="12.75">
      <c r="A2628" s="1425" t="s">
        <v>1360</v>
      </c>
      <c r="B2628" s="1425" t="s">
        <v>915</v>
      </c>
      <c r="C2628" s="1425" t="s">
        <v>390</v>
      </c>
      <c r="D2628" s="1425" t="s">
        <v>1309</v>
      </c>
      <c r="E2628" s="1425" t="s">
        <v>1471</v>
      </c>
      <c r="F2628" s="1425" t="s">
        <v>796</v>
      </c>
      <c r="G2628" s="1425" t="s">
        <v>1238</v>
      </c>
      <c r="H2628" s="1425" t="s">
        <v>1265</v>
      </c>
      <c r="I2628" s="1425"/>
      <c r="J2628" s="1425" t="s">
        <v>2915</v>
      </c>
    </row>
    <row r="2629" spans="1:10" ht="12.75">
      <c r="A2629" s="1425" t="s">
        <v>1360</v>
      </c>
      <c r="B2629" s="1425" t="s">
        <v>915</v>
      </c>
      <c r="C2629" s="1425" t="s">
        <v>390</v>
      </c>
      <c r="D2629" s="1425" t="s">
        <v>1309</v>
      </c>
      <c r="E2629" s="1425" t="s">
        <v>1471</v>
      </c>
      <c r="F2629" s="1425" t="s">
        <v>796</v>
      </c>
      <c r="G2629" s="1425" t="s">
        <v>1238</v>
      </c>
      <c r="H2629" s="1425" t="s">
        <v>1266</v>
      </c>
      <c r="I2629" s="1425"/>
      <c r="J2629" s="1425" t="s">
        <v>2915</v>
      </c>
    </row>
    <row r="2630" spans="1:10" ht="12.75">
      <c r="A2630" s="1425" t="s">
        <v>1360</v>
      </c>
      <c r="B2630" s="1425" t="s">
        <v>915</v>
      </c>
      <c r="C2630" s="1425" t="s">
        <v>390</v>
      </c>
      <c r="D2630" s="1425" t="s">
        <v>1309</v>
      </c>
      <c r="E2630" s="1425" t="s">
        <v>1471</v>
      </c>
      <c r="F2630" s="1425" t="s">
        <v>796</v>
      </c>
      <c r="G2630" s="1425" t="s">
        <v>1238</v>
      </c>
      <c r="H2630" s="1425" t="s">
        <v>1267</v>
      </c>
      <c r="I2630" s="1425"/>
      <c r="J2630" s="1425" t="s">
        <v>2915</v>
      </c>
    </row>
    <row r="2631" spans="1:10" ht="12.75">
      <c r="A2631" s="1425" t="s">
        <v>1360</v>
      </c>
      <c r="B2631" s="1425" t="s">
        <v>915</v>
      </c>
      <c r="C2631" s="1425" t="s">
        <v>390</v>
      </c>
      <c r="D2631" s="1425" t="s">
        <v>1309</v>
      </c>
      <c r="E2631" s="1425" t="s">
        <v>1471</v>
      </c>
      <c r="F2631" s="1425" t="s">
        <v>796</v>
      </c>
      <c r="G2631" s="1425" t="s">
        <v>116</v>
      </c>
      <c r="H2631" s="1425" t="s">
        <v>1263</v>
      </c>
      <c r="I2631" s="1425"/>
      <c r="J2631" s="1425" t="s">
        <v>2915</v>
      </c>
    </row>
    <row r="2632" spans="1:10" ht="12.75">
      <c r="A2632" s="1425" t="s">
        <v>1360</v>
      </c>
      <c r="B2632" s="1425" t="s">
        <v>915</v>
      </c>
      <c r="C2632" s="1425" t="s">
        <v>390</v>
      </c>
      <c r="D2632" s="1425" t="s">
        <v>1309</v>
      </c>
      <c r="E2632" s="1425" t="s">
        <v>1471</v>
      </c>
      <c r="F2632" s="1425" t="s">
        <v>796</v>
      </c>
      <c r="G2632" s="1425" t="s">
        <v>116</v>
      </c>
      <c r="H2632" s="1425" t="s">
        <v>1264</v>
      </c>
      <c r="I2632" s="1425"/>
      <c r="J2632" s="1425" t="s">
        <v>2915</v>
      </c>
    </row>
    <row r="2633" spans="1:10" ht="12.75">
      <c r="A2633" s="1425" t="s">
        <v>1360</v>
      </c>
      <c r="B2633" s="1425" t="s">
        <v>915</v>
      </c>
      <c r="C2633" s="1425" t="s">
        <v>390</v>
      </c>
      <c r="D2633" s="1425" t="s">
        <v>1309</v>
      </c>
      <c r="E2633" s="1425" t="s">
        <v>1471</v>
      </c>
      <c r="F2633" s="1425" t="s">
        <v>796</v>
      </c>
      <c r="G2633" s="1425" t="s">
        <v>116</v>
      </c>
      <c r="H2633" s="1425" t="s">
        <v>1265</v>
      </c>
      <c r="I2633" s="1425"/>
      <c r="J2633" s="1425" t="s">
        <v>2915</v>
      </c>
    </row>
    <row r="2634" spans="1:10" ht="12.75">
      <c r="A2634" s="1425" t="s">
        <v>1360</v>
      </c>
      <c r="B2634" s="1425" t="s">
        <v>915</v>
      </c>
      <c r="C2634" s="1425" t="s">
        <v>390</v>
      </c>
      <c r="D2634" s="1425" t="s">
        <v>1309</v>
      </c>
      <c r="E2634" s="1425" t="s">
        <v>1471</v>
      </c>
      <c r="F2634" s="1425" t="s">
        <v>796</v>
      </c>
      <c r="G2634" s="1425" t="s">
        <v>116</v>
      </c>
      <c r="H2634" s="1425" t="s">
        <v>1266</v>
      </c>
      <c r="I2634" s="1425"/>
      <c r="J2634" s="1425" t="s">
        <v>2915</v>
      </c>
    </row>
    <row r="2635" spans="1:10" ht="12.75">
      <c r="A2635" s="1425" t="s">
        <v>1360</v>
      </c>
      <c r="B2635" s="1425" t="s">
        <v>915</v>
      </c>
      <c r="C2635" s="1425" t="s">
        <v>390</v>
      </c>
      <c r="D2635" s="1425" t="s">
        <v>1309</v>
      </c>
      <c r="E2635" s="1425" t="s">
        <v>1471</v>
      </c>
      <c r="F2635" s="1425" t="s">
        <v>796</v>
      </c>
      <c r="G2635" s="1425" t="s">
        <v>116</v>
      </c>
      <c r="H2635" s="1425" t="s">
        <v>1267</v>
      </c>
      <c r="I2635" s="1425"/>
      <c r="J2635" s="1425" t="s">
        <v>2915</v>
      </c>
    </row>
    <row r="2636" spans="1:10" ht="12.75">
      <c r="A2636" s="1425" t="s">
        <v>1360</v>
      </c>
      <c r="B2636" s="1425" t="s">
        <v>915</v>
      </c>
      <c r="C2636" s="1425" t="s">
        <v>390</v>
      </c>
      <c r="D2636" s="1425" t="s">
        <v>1309</v>
      </c>
      <c r="E2636" s="1425" t="s">
        <v>1471</v>
      </c>
      <c r="F2636" s="1425" t="s">
        <v>1328</v>
      </c>
      <c r="G2636" s="1425" t="s">
        <v>1238</v>
      </c>
      <c r="H2636" s="1425" t="s">
        <v>1329</v>
      </c>
      <c r="I2636" s="1425"/>
      <c r="J2636" s="1425" t="s">
        <v>2915</v>
      </c>
    </row>
    <row r="2637" spans="1:10" ht="12.75">
      <c r="A2637" s="1425" t="s">
        <v>1360</v>
      </c>
      <c r="B2637" s="1425" t="s">
        <v>915</v>
      </c>
      <c r="C2637" s="1425" t="s">
        <v>390</v>
      </c>
      <c r="D2637" s="1425" t="s">
        <v>1309</v>
      </c>
      <c r="E2637" s="1425" t="s">
        <v>1471</v>
      </c>
      <c r="F2637" s="1425" t="s">
        <v>1328</v>
      </c>
      <c r="G2637" s="1425" t="s">
        <v>1238</v>
      </c>
      <c r="H2637" s="1425" t="s">
        <v>1330</v>
      </c>
      <c r="I2637" s="1425"/>
      <c r="J2637" s="1425" t="s">
        <v>2915</v>
      </c>
    </row>
    <row r="2638" spans="1:10" ht="12.75">
      <c r="A2638" s="1425" t="s">
        <v>1360</v>
      </c>
      <c r="B2638" s="1425" t="s">
        <v>915</v>
      </c>
      <c r="C2638" s="1425" t="s">
        <v>390</v>
      </c>
      <c r="D2638" s="1425" t="s">
        <v>1309</v>
      </c>
      <c r="E2638" s="1425" t="s">
        <v>1471</v>
      </c>
      <c r="F2638" s="1425" t="s">
        <v>1328</v>
      </c>
      <c r="G2638" s="1425" t="s">
        <v>1238</v>
      </c>
      <c r="H2638" s="1425" t="s">
        <v>1331</v>
      </c>
      <c r="I2638" s="1425"/>
      <c r="J2638" s="1425" t="s">
        <v>2915</v>
      </c>
    </row>
    <row r="2639" spans="1:10" ht="12.75">
      <c r="A2639" s="1425" t="s">
        <v>1360</v>
      </c>
      <c r="B2639" s="1425" t="s">
        <v>915</v>
      </c>
      <c r="C2639" s="1425" t="s">
        <v>390</v>
      </c>
      <c r="D2639" s="1425" t="s">
        <v>1309</v>
      </c>
      <c r="E2639" s="1425" t="s">
        <v>1471</v>
      </c>
      <c r="F2639" s="1425" t="s">
        <v>1328</v>
      </c>
      <c r="G2639" s="1425" t="s">
        <v>116</v>
      </c>
      <c r="H2639" s="1425" t="s">
        <v>1329</v>
      </c>
      <c r="I2639" s="1425"/>
      <c r="J2639" s="1425" t="s">
        <v>2915</v>
      </c>
    </row>
    <row r="2640" spans="1:10" ht="12.75">
      <c r="A2640" s="1425" t="s">
        <v>1360</v>
      </c>
      <c r="B2640" s="1425" t="s">
        <v>915</v>
      </c>
      <c r="C2640" s="1425" t="s">
        <v>390</v>
      </c>
      <c r="D2640" s="1425" t="s">
        <v>1309</v>
      </c>
      <c r="E2640" s="1425" t="s">
        <v>1471</v>
      </c>
      <c r="F2640" s="1425" t="s">
        <v>1328</v>
      </c>
      <c r="G2640" s="1425" t="s">
        <v>116</v>
      </c>
      <c r="H2640" s="1425" t="s">
        <v>1330</v>
      </c>
      <c r="I2640" s="1425"/>
      <c r="J2640" s="1425" t="s">
        <v>2915</v>
      </c>
    </row>
    <row r="2641" spans="1:10" ht="12.75">
      <c r="A2641" s="1425" t="s">
        <v>1360</v>
      </c>
      <c r="B2641" s="1425" t="s">
        <v>915</v>
      </c>
      <c r="C2641" s="1425" t="s">
        <v>390</v>
      </c>
      <c r="D2641" s="1425" t="s">
        <v>1309</v>
      </c>
      <c r="E2641" s="1425" t="s">
        <v>1471</v>
      </c>
      <c r="F2641" s="1425" t="s">
        <v>1328</v>
      </c>
      <c r="G2641" s="1425" t="s">
        <v>116</v>
      </c>
      <c r="H2641" s="1425" t="s">
        <v>1331</v>
      </c>
      <c r="I2641" s="1425"/>
      <c r="J2641" s="1425" t="s">
        <v>2915</v>
      </c>
    </row>
    <row r="2642" spans="1:10" ht="12.75">
      <c r="A2642" s="1425" t="s">
        <v>1360</v>
      </c>
      <c r="B2642" s="1425" t="s">
        <v>638</v>
      </c>
      <c r="C2642" s="1425" t="s">
        <v>475</v>
      </c>
      <c r="D2642" s="1425" t="s">
        <v>1286</v>
      </c>
      <c r="E2642" s="1425" t="s">
        <v>1472</v>
      </c>
      <c r="F2642" s="1425" t="s">
        <v>796</v>
      </c>
      <c r="G2642" s="1425" t="s">
        <v>116</v>
      </c>
      <c r="H2642" s="1425" t="s">
        <v>1263</v>
      </c>
      <c r="I2642" s="1425"/>
      <c r="J2642" s="1425" t="s">
        <v>2915</v>
      </c>
    </row>
    <row r="2643" spans="1:10" ht="12.75">
      <c r="A2643" s="1425" t="s">
        <v>1360</v>
      </c>
      <c r="B2643" s="1425" t="s">
        <v>638</v>
      </c>
      <c r="C2643" s="1425" t="s">
        <v>475</v>
      </c>
      <c r="D2643" s="1425" t="s">
        <v>1286</v>
      </c>
      <c r="E2643" s="1425" t="s">
        <v>1472</v>
      </c>
      <c r="F2643" s="1425" t="s">
        <v>796</v>
      </c>
      <c r="G2643" s="1425" t="s">
        <v>116</v>
      </c>
      <c r="H2643" s="1425" t="s">
        <v>1264</v>
      </c>
      <c r="I2643" s="1425"/>
      <c r="J2643" s="1425" t="s">
        <v>2915</v>
      </c>
    </row>
    <row r="2644" spans="1:10" ht="12.75">
      <c r="A2644" s="1425" t="s">
        <v>1360</v>
      </c>
      <c r="B2644" s="1425" t="s">
        <v>638</v>
      </c>
      <c r="C2644" s="1425" t="s">
        <v>475</v>
      </c>
      <c r="D2644" s="1425" t="s">
        <v>1286</v>
      </c>
      <c r="E2644" s="1425" t="s">
        <v>1472</v>
      </c>
      <c r="F2644" s="1425" t="s">
        <v>796</v>
      </c>
      <c r="G2644" s="1425" t="s">
        <v>116</v>
      </c>
      <c r="H2644" s="1425" t="s">
        <v>1265</v>
      </c>
      <c r="I2644" s="1425"/>
      <c r="J2644" s="1425" t="s">
        <v>2915</v>
      </c>
    </row>
    <row r="2645" spans="1:10" ht="12.75">
      <c r="A2645" s="1425" t="s">
        <v>1360</v>
      </c>
      <c r="B2645" s="1425" t="s">
        <v>638</v>
      </c>
      <c r="C2645" s="1425" t="s">
        <v>475</v>
      </c>
      <c r="D2645" s="1425" t="s">
        <v>1286</v>
      </c>
      <c r="E2645" s="1425" t="s">
        <v>1472</v>
      </c>
      <c r="F2645" s="1425" t="s">
        <v>796</v>
      </c>
      <c r="G2645" s="1425" t="s">
        <v>116</v>
      </c>
      <c r="H2645" s="1425" t="s">
        <v>1266</v>
      </c>
      <c r="I2645" s="1425"/>
      <c r="J2645" s="1425" t="s">
        <v>2915</v>
      </c>
    </row>
    <row r="2646" spans="1:10" ht="12.75">
      <c r="A2646" s="1425" t="s">
        <v>1360</v>
      </c>
      <c r="B2646" s="1425" t="s">
        <v>638</v>
      </c>
      <c r="C2646" s="1425" t="s">
        <v>475</v>
      </c>
      <c r="D2646" s="1425" t="s">
        <v>1286</v>
      </c>
      <c r="E2646" s="1425" t="s">
        <v>1472</v>
      </c>
      <c r="F2646" s="1425" t="s">
        <v>796</v>
      </c>
      <c r="G2646" s="1425" t="s">
        <v>116</v>
      </c>
      <c r="H2646" s="1425" t="s">
        <v>1267</v>
      </c>
      <c r="I2646" s="1425"/>
      <c r="J2646" s="1425" t="s">
        <v>2915</v>
      </c>
    </row>
    <row r="2647" spans="1:10" ht="12.75">
      <c r="A2647" s="1425" t="s">
        <v>1360</v>
      </c>
      <c r="B2647" s="1425" t="s">
        <v>638</v>
      </c>
      <c r="C2647" s="1425" t="s">
        <v>475</v>
      </c>
      <c r="D2647" s="1425" t="s">
        <v>1286</v>
      </c>
      <c r="E2647" s="1425" t="s">
        <v>1472</v>
      </c>
      <c r="F2647" s="1425" t="s">
        <v>1328</v>
      </c>
      <c r="G2647" s="1425" t="s">
        <v>116</v>
      </c>
      <c r="H2647" s="1425" t="s">
        <v>1329</v>
      </c>
      <c r="I2647" s="1425"/>
      <c r="J2647" s="1425" t="s">
        <v>2915</v>
      </c>
    </row>
    <row r="2648" spans="1:10" ht="12.75">
      <c r="A2648" s="1425" t="s">
        <v>1360</v>
      </c>
      <c r="B2648" s="1425" t="s">
        <v>638</v>
      </c>
      <c r="C2648" s="1425" t="s">
        <v>475</v>
      </c>
      <c r="D2648" s="1425" t="s">
        <v>1286</v>
      </c>
      <c r="E2648" s="1425" t="s">
        <v>1472</v>
      </c>
      <c r="F2648" s="1425" t="s">
        <v>1328</v>
      </c>
      <c r="G2648" s="1425" t="s">
        <v>116</v>
      </c>
      <c r="H2648" s="1425" t="s">
        <v>1330</v>
      </c>
      <c r="I2648" s="1425"/>
      <c r="J2648" s="1425" t="s">
        <v>2915</v>
      </c>
    </row>
    <row r="2649" spans="1:10" ht="12.75">
      <c r="A2649" s="1425" t="s">
        <v>1360</v>
      </c>
      <c r="B2649" s="1425" t="s">
        <v>638</v>
      </c>
      <c r="C2649" s="1425" t="s">
        <v>475</v>
      </c>
      <c r="D2649" s="1425" t="s">
        <v>1286</v>
      </c>
      <c r="E2649" s="1425" t="s">
        <v>1472</v>
      </c>
      <c r="F2649" s="1425" t="s">
        <v>1328</v>
      </c>
      <c r="G2649" s="1425" t="s">
        <v>116</v>
      </c>
      <c r="H2649" s="1425" t="s">
        <v>1331</v>
      </c>
      <c r="I2649" s="1425"/>
      <c r="J2649" s="1425" t="s">
        <v>2915</v>
      </c>
    </row>
    <row r="2650" spans="1:10" ht="12.75">
      <c r="A2650" s="1425" t="s">
        <v>1360</v>
      </c>
      <c r="B2650" s="1425" t="s">
        <v>479</v>
      </c>
      <c r="C2650" s="1425" t="s">
        <v>479</v>
      </c>
      <c r="D2650" s="1425" t="s">
        <v>1286</v>
      </c>
      <c r="E2650" s="1425" t="s">
        <v>1473</v>
      </c>
      <c r="F2650" s="1425" t="s">
        <v>796</v>
      </c>
      <c r="G2650" s="1425" t="s">
        <v>116</v>
      </c>
      <c r="H2650" s="1425" t="s">
        <v>1263</v>
      </c>
      <c r="I2650" s="1425"/>
      <c r="J2650" s="1425" t="s">
        <v>2915</v>
      </c>
    </row>
    <row r="2651" spans="1:10" ht="12.75">
      <c r="A2651" s="1425" t="s">
        <v>1360</v>
      </c>
      <c r="B2651" s="1425" t="s">
        <v>479</v>
      </c>
      <c r="C2651" s="1425" t="s">
        <v>479</v>
      </c>
      <c r="D2651" s="1425" t="s">
        <v>1286</v>
      </c>
      <c r="E2651" s="1425" t="s">
        <v>1473</v>
      </c>
      <c r="F2651" s="1425" t="s">
        <v>796</v>
      </c>
      <c r="G2651" s="1425" t="s">
        <v>116</v>
      </c>
      <c r="H2651" s="1425" t="s">
        <v>1264</v>
      </c>
      <c r="I2651" s="1425"/>
      <c r="J2651" s="1425" t="s">
        <v>2915</v>
      </c>
    </row>
    <row r="2652" spans="1:10" ht="12.75">
      <c r="A2652" s="1425" t="s">
        <v>1360</v>
      </c>
      <c r="B2652" s="1425" t="s">
        <v>479</v>
      </c>
      <c r="C2652" s="1425" t="s">
        <v>479</v>
      </c>
      <c r="D2652" s="1425" t="s">
        <v>1286</v>
      </c>
      <c r="E2652" s="1425" t="s">
        <v>1473</v>
      </c>
      <c r="F2652" s="1425" t="s">
        <v>796</v>
      </c>
      <c r="G2652" s="1425" t="s">
        <v>116</v>
      </c>
      <c r="H2652" s="1425" t="s">
        <v>1265</v>
      </c>
      <c r="I2652" s="1425"/>
      <c r="J2652" s="1425" t="s">
        <v>2915</v>
      </c>
    </row>
    <row r="2653" spans="1:10" ht="12.75">
      <c r="A2653" s="1425" t="s">
        <v>1360</v>
      </c>
      <c r="B2653" s="1425" t="s">
        <v>479</v>
      </c>
      <c r="C2653" s="1425" t="s">
        <v>479</v>
      </c>
      <c r="D2653" s="1425" t="s">
        <v>1286</v>
      </c>
      <c r="E2653" s="1425" t="s">
        <v>1473</v>
      </c>
      <c r="F2653" s="1425" t="s">
        <v>796</v>
      </c>
      <c r="G2653" s="1425" t="s">
        <v>116</v>
      </c>
      <c r="H2653" s="1425" t="s">
        <v>1266</v>
      </c>
      <c r="I2653" s="1425"/>
      <c r="J2653" s="1425" t="s">
        <v>2915</v>
      </c>
    </row>
    <row r="2654" spans="1:10" ht="12.75">
      <c r="A2654" s="1425" t="s">
        <v>1360</v>
      </c>
      <c r="B2654" s="1425" t="s">
        <v>479</v>
      </c>
      <c r="C2654" s="1425" t="s">
        <v>479</v>
      </c>
      <c r="D2654" s="1425" t="s">
        <v>1286</v>
      </c>
      <c r="E2654" s="1425" t="s">
        <v>1473</v>
      </c>
      <c r="F2654" s="1425" t="s">
        <v>796</v>
      </c>
      <c r="G2654" s="1425" t="s">
        <v>116</v>
      </c>
      <c r="H2654" s="1425" t="s">
        <v>1267</v>
      </c>
      <c r="I2654" s="1425"/>
      <c r="J2654" s="1425" t="s">
        <v>2915</v>
      </c>
    </row>
    <row r="2655" spans="1:10" ht="12.75">
      <c r="A2655" s="1425" t="s">
        <v>1360</v>
      </c>
      <c r="B2655" s="1425" t="s">
        <v>479</v>
      </c>
      <c r="C2655" s="1425" t="s">
        <v>479</v>
      </c>
      <c r="D2655" s="1425" t="s">
        <v>1286</v>
      </c>
      <c r="E2655" s="1425" t="s">
        <v>1473</v>
      </c>
      <c r="F2655" s="1425" t="s">
        <v>1328</v>
      </c>
      <c r="G2655" s="1425" t="s">
        <v>116</v>
      </c>
      <c r="H2655" s="1425" t="s">
        <v>1329</v>
      </c>
      <c r="I2655" s="1425"/>
      <c r="J2655" s="1425" t="s">
        <v>2915</v>
      </c>
    </row>
    <row r="2656" spans="1:10" ht="12.75">
      <c r="A2656" s="1425" t="s">
        <v>1360</v>
      </c>
      <c r="B2656" s="1425" t="s">
        <v>479</v>
      </c>
      <c r="C2656" s="1425" t="s">
        <v>479</v>
      </c>
      <c r="D2656" s="1425" t="s">
        <v>1286</v>
      </c>
      <c r="E2656" s="1425" t="s">
        <v>1473</v>
      </c>
      <c r="F2656" s="1425" t="s">
        <v>1328</v>
      </c>
      <c r="G2656" s="1425" t="s">
        <v>116</v>
      </c>
      <c r="H2656" s="1425" t="s">
        <v>1330</v>
      </c>
      <c r="I2656" s="1425"/>
      <c r="J2656" s="1425" t="s">
        <v>2915</v>
      </c>
    </row>
    <row r="2657" spans="1:10" ht="12.75">
      <c r="A2657" s="1425" t="s">
        <v>1360</v>
      </c>
      <c r="B2657" s="1425" t="s">
        <v>479</v>
      </c>
      <c r="C2657" s="1425" t="s">
        <v>479</v>
      </c>
      <c r="D2657" s="1425" t="s">
        <v>1286</v>
      </c>
      <c r="E2657" s="1425" t="s">
        <v>1473</v>
      </c>
      <c r="F2657" s="1425" t="s">
        <v>1328</v>
      </c>
      <c r="G2657" s="1425" t="s">
        <v>116</v>
      </c>
      <c r="H2657" s="1425" t="s">
        <v>1331</v>
      </c>
      <c r="I2657" s="1425"/>
      <c r="J2657" s="1425" t="s">
        <v>2915</v>
      </c>
    </row>
    <row r="2658" spans="1:10" ht="12.75">
      <c r="A2658" s="1425" t="s">
        <v>1360</v>
      </c>
      <c r="B2658" s="1425" t="s">
        <v>762</v>
      </c>
      <c r="C2658" s="1425" t="s">
        <v>390</v>
      </c>
      <c r="D2658" s="1425" t="s">
        <v>549</v>
      </c>
      <c r="E2658" s="1425" t="s">
        <v>1474</v>
      </c>
      <c r="F2658" s="1425" t="s">
        <v>796</v>
      </c>
      <c r="G2658" s="1425" t="s">
        <v>1238</v>
      </c>
      <c r="H2658" s="1425" t="s">
        <v>1263</v>
      </c>
      <c r="I2658" s="1425"/>
      <c r="J2658" s="1425" t="s">
        <v>2915</v>
      </c>
    </row>
    <row r="2659" spans="1:10" ht="12.75">
      <c r="A2659" s="1425" t="s">
        <v>1360</v>
      </c>
      <c r="B2659" s="1425" t="s">
        <v>762</v>
      </c>
      <c r="C2659" s="1425" t="s">
        <v>390</v>
      </c>
      <c r="D2659" s="1425" t="s">
        <v>549</v>
      </c>
      <c r="E2659" s="1425" t="s">
        <v>1474</v>
      </c>
      <c r="F2659" s="1425" t="s">
        <v>796</v>
      </c>
      <c r="G2659" s="1425" t="s">
        <v>1238</v>
      </c>
      <c r="H2659" s="1425" t="s">
        <v>1264</v>
      </c>
      <c r="I2659" s="1425"/>
      <c r="J2659" s="1425" t="s">
        <v>2915</v>
      </c>
    </row>
    <row r="2660" spans="1:10" ht="12.75">
      <c r="A2660" s="1425" t="s">
        <v>1360</v>
      </c>
      <c r="B2660" s="1425" t="s">
        <v>762</v>
      </c>
      <c r="C2660" s="1425" t="s">
        <v>390</v>
      </c>
      <c r="D2660" s="1425" t="s">
        <v>549</v>
      </c>
      <c r="E2660" s="1425" t="s">
        <v>1474</v>
      </c>
      <c r="F2660" s="1425" t="s">
        <v>796</v>
      </c>
      <c r="G2660" s="1425" t="s">
        <v>1238</v>
      </c>
      <c r="H2660" s="1425" t="s">
        <v>1265</v>
      </c>
      <c r="I2660" s="1425"/>
      <c r="J2660" s="1425" t="s">
        <v>2915</v>
      </c>
    </row>
    <row r="2661" spans="1:10" ht="12.75">
      <c r="A2661" s="1425" t="s">
        <v>1360</v>
      </c>
      <c r="B2661" s="1425" t="s">
        <v>762</v>
      </c>
      <c r="C2661" s="1425" t="s">
        <v>390</v>
      </c>
      <c r="D2661" s="1425" t="s">
        <v>549</v>
      </c>
      <c r="E2661" s="1425" t="s">
        <v>1474</v>
      </c>
      <c r="F2661" s="1425" t="s">
        <v>796</v>
      </c>
      <c r="G2661" s="1425" t="s">
        <v>1238</v>
      </c>
      <c r="H2661" s="1425" t="s">
        <v>1266</v>
      </c>
      <c r="I2661" s="1425"/>
      <c r="J2661" s="1425" t="s">
        <v>2915</v>
      </c>
    </row>
    <row r="2662" spans="1:10" ht="12.75">
      <c r="A2662" s="1425" t="s">
        <v>1360</v>
      </c>
      <c r="B2662" s="1425" t="s">
        <v>762</v>
      </c>
      <c r="C2662" s="1425" t="s">
        <v>390</v>
      </c>
      <c r="D2662" s="1425" t="s">
        <v>549</v>
      </c>
      <c r="E2662" s="1425" t="s">
        <v>1474</v>
      </c>
      <c r="F2662" s="1425" t="s">
        <v>796</v>
      </c>
      <c r="G2662" s="1425" t="s">
        <v>1238</v>
      </c>
      <c r="H2662" s="1425" t="s">
        <v>1267</v>
      </c>
      <c r="I2662" s="1425"/>
      <c r="J2662" s="1425" t="s">
        <v>2915</v>
      </c>
    </row>
    <row r="2663" spans="1:10" ht="12.75">
      <c r="A2663" s="1425" t="s">
        <v>1360</v>
      </c>
      <c r="B2663" s="1425" t="s">
        <v>762</v>
      </c>
      <c r="C2663" s="1425" t="s">
        <v>390</v>
      </c>
      <c r="D2663" s="1425" t="s">
        <v>549</v>
      </c>
      <c r="E2663" s="1425" t="s">
        <v>1474</v>
      </c>
      <c r="F2663" s="1425" t="s">
        <v>796</v>
      </c>
      <c r="G2663" s="1425" t="s">
        <v>116</v>
      </c>
      <c r="H2663" s="1425" t="s">
        <v>1263</v>
      </c>
      <c r="I2663" s="1425"/>
      <c r="J2663" s="1425" t="s">
        <v>2915</v>
      </c>
    </row>
    <row r="2664" spans="1:10" ht="12.75">
      <c r="A2664" s="1425" t="s">
        <v>1360</v>
      </c>
      <c r="B2664" s="1425" t="s">
        <v>762</v>
      </c>
      <c r="C2664" s="1425" t="s">
        <v>390</v>
      </c>
      <c r="D2664" s="1425" t="s">
        <v>549</v>
      </c>
      <c r="E2664" s="1425" t="s">
        <v>1474</v>
      </c>
      <c r="F2664" s="1425" t="s">
        <v>796</v>
      </c>
      <c r="G2664" s="1425" t="s">
        <v>116</v>
      </c>
      <c r="H2664" s="1425" t="s">
        <v>1264</v>
      </c>
      <c r="I2664" s="1425"/>
      <c r="J2664" s="1425" t="s">
        <v>2915</v>
      </c>
    </row>
    <row r="2665" spans="1:10" ht="12.75">
      <c r="A2665" s="1425" t="s">
        <v>1360</v>
      </c>
      <c r="B2665" s="1425" t="s">
        <v>762</v>
      </c>
      <c r="C2665" s="1425" t="s">
        <v>390</v>
      </c>
      <c r="D2665" s="1425" t="s">
        <v>549</v>
      </c>
      <c r="E2665" s="1425" t="s">
        <v>1474</v>
      </c>
      <c r="F2665" s="1425" t="s">
        <v>796</v>
      </c>
      <c r="G2665" s="1425" t="s">
        <v>116</v>
      </c>
      <c r="H2665" s="1425" t="s">
        <v>1265</v>
      </c>
      <c r="I2665" s="1425"/>
      <c r="J2665" s="1425" t="s">
        <v>2915</v>
      </c>
    </row>
    <row r="2666" spans="1:10" ht="12.75">
      <c r="A2666" s="1425" t="s">
        <v>1360</v>
      </c>
      <c r="B2666" s="1425" t="s">
        <v>762</v>
      </c>
      <c r="C2666" s="1425" t="s">
        <v>390</v>
      </c>
      <c r="D2666" s="1425" t="s">
        <v>549</v>
      </c>
      <c r="E2666" s="1425" t="s">
        <v>1474</v>
      </c>
      <c r="F2666" s="1425" t="s">
        <v>796</v>
      </c>
      <c r="G2666" s="1425" t="s">
        <v>116</v>
      </c>
      <c r="H2666" s="1425" t="s">
        <v>1266</v>
      </c>
      <c r="I2666" s="1425"/>
      <c r="J2666" s="1425" t="s">
        <v>2915</v>
      </c>
    </row>
    <row r="2667" spans="1:10" ht="12.75">
      <c r="A2667" s="1425" t="s">
        <v>1360</v>
      </c>
      <c r="B2667" s="1425" t="s">
        <v>762</v>
      </c>
      <c r="C2667" s="1425" t="s">
        <v>390</v>
      </c>
      <c r="D2667" s="1425" t="s">
        <v>549</v>
      </c>
      <c r="E2667" s="1425" t="s">
        <v>1474</v>
      </c>
      <c r="F2667" s="1425" t="s">
        <v>796</v>
      </c>
      <c r="G2667" s="1425" t="s">
        <v>116</v>
      </c>
      <c r="H2667" s="1425" t="s">
        <v>1267</v>
      </c>
      <c r="I2667" s="1425"/>
      <c r="J2667" s="1425" t="s">
        <v>2915</v>
      </c>
    </row>
    <row r="2668" spans="1:10" ht="12.75">
      <c r="A2668" s="1425" t="s">
        <v>1360</v>
      </c>
      <c r="B2668" s="1425" t="s">
        <v>762</v>
      </c>
      <c r="C2668" s="1425" t="s">
        <v>390</v>
      </c>
      <c r="D2668" s="1425" t="s">
        <v>549</v>
      </c>
      <c r="E2668" s="1425" t="s">
        <v>1474</v>
      </c>
      <c r="F2668" s="1425" t="s">
        <v>1328</v>
      </c>
      <c r="G2668" s="1425" t="s">
        <v>1238</v>
      </c>
      <c r="H2668" s="1425" t="s">
        <v>1329</v>
      </c>
      <c r="I2668" s="1425"/>
      <c r="J2668" s="1425" t="s">
        <v>2915</v>
      </c>
    </row>
    <row r="2669" spans="1:10" ht="12.75">
      <c r="A2669" s="1425" t="s">
        <v>1360</v>
      </c>
      <c r="B2669" s="1425" t="s">
        <v>762</v>
      </c>
      <c r="C2669" s="1425" t="s">
        <v>390</v>
      </c>
      <c r="D2669" s="1425" t="s">
        <v>549</v>
      </c>
      <c r="E2669" s="1425" t="s">
        <v>1474</v>
      </c>
      <c r="F2669" s="1425" t="s">
        <v>1328</v>
      </c>
      <c r="G2669" s="1425" t="s">
        <v>1238</v>
      </c>
      <c r="H2669" s="1425" t="s">
        <v>1330</v>
      </c>
      <c r="I2669" s="1425"/>
      <c r="J2669" s="1425" t="s">
        <v>2915</v>
      </c>
    </row>
    <row r="2670" spans="1:10" ht="12.75">
      <c r="A2670" s="1425" t="s">
        <v>1360</v>
      </c>
      <c r="B2670" s="1425" t="s">
        <v>762</v>
      </c>
      <c r="C2670" s="1425" t="s">
        <v>390</v>
      </c>
      <c r="D2670" s="1425" t="s">
        <v>549</v>
      </c>
      <c r="E2670" s="1425" t="s">
        <v>1474</v>
      </c>
      <c r="F2670" s="1425" t="s">
        <v>1328</v>
      </c>
      <c r="G2670" s="1425" t="s">
        <v>1238</v>
      </c>
      <c r="H2670" s="1425" t="s">
        <v>1331</v>
      </c>
      <c r="I2670" s="1425"/>
      <c r="J2670" s="1425" t="s">
        <v>2915</v>
      </c>
    </row>
    <row r="2671" spans="1:10" ht="12.75">
      <c r="A2671" s="1425" t="s">
        <v>1360</v>
      </c>
      <c r="B2671" s="1425" t="s">
        <v>762</v>
      </c>
      <c r="C2671" s="1425" t="s">
        <v>390</v>
      </c>
      <c r="D2671" s="1425" t="s">
        <v>549</v>
      </c>
      <c r="E2671" s="1425" t="s">
        <v>1474</v>
      </c>
      <c r="F2671" s="1425" t="s">
        <v>1328</v>
      </c>
      <c r="G2671" s="1425" t="s">
        <v>116</v>
      </c>
      <c r="H2671" s="1425" t="s">
        <v>1329</v>
      </c>
      <c r="I2671" s="1425"/>
      <c r="J2671" s="1425" t="s">
        <v>2915</v>
      </c>
    </row>
    <row r="2672" spans="1:10" ht="12.75">
      <c r="A2672" s="1425" t="s">
        <v>1360</v>
      </c>
      <c r="B2672" s="1425" t="s">
        <v>762</v>
      </c>
      <c r="C2672" s="1425" t="s">
        <v>390</v>
      </c>
      <c r="D2672" s="1425" t="s">
        <v>549</v>
      </c>
      <c r="E2672" s="1425" t="s">
        <v>1474</v>
      </c>
      <c r="F2672" s="1425" t="s">
        <v>1328</v>
      </c>
      <c r="G2672" s="1425" t="s">
        <v>116</v>
      </c>
      <c r="H2672" s="1425" t="s">
        <v>1330</v>
      </c>
      <c r="I2672" s="1425"/>
      <c r="J2672" s="1425" t="s">
        <v>2915</v>
      </c>
    </row>
    <row r="2673" spans="1:10" ht="12.75">
      <c r="A2673" s="1425" t="s">
        <v>1360</v>
      </c>
      <c r="B2673" s="1425" t="s">
        <v>762</v>
      </c>
      <c r="C2673" s="1425" t="s">
        <v>390</v>
      </c>
      <c r="D2673" s="1425" t="s">
        <v>549</v>
      </c>
      <c r="E2673" s="1425" t="s">
        <v>1474</v>
      </c>
      <c r="F2673" s="1425" t="s">
        <v>1328</v>
      </c>
      <c r="G2673" s="1425" t="s">
        <v>116</v>
      </c>
      <c r="H2673" s="1425" t="s">
        <v>1331</v>
      </c>
      <c r="I2673" s="1425"/>
      <c r="J2673" s="1425" t="s">
        <v>2915</v>
      </c>
    </row>
    <row r="2674" spans="1:10" ht="12.75">
      <c r="A2674" s="1425" t="s">
        <v>1360</v>
      </c>
      <c r="B2674" s="1425" t="s">
        <v>762</v>
      </c>
      <c r="C2674" s="1425" t="s">
        <v>390</v>
      </c>
      <c r="D2674" s="1425" t="s">
        <v>549</v>
      </c>
      <c r="E2674" s="1425" t="s">
        <v>1408</v>
      </c>
      <c r="F2674" s="1425" t="s">
        <v>796</v>
      </c>
      <c r="G2674" s="1425" t="s">
        <v>1238</v>
      </c>
      <c r="H2674" s="1425" t="s">
        <v>1263</v>
      </c>
      <c r="I2674" s="1425"/>
      <c r="J2674" s="1425" t="s">
        <v>2915</v>
      </c>
    </row>
    <row r="2675" spans="1:10" ht="12.75">
      <c r="A2675" s="1425" t="s">
        <v>1360</v>
      </c>
      <c r="B2675" s="1425" t="s">
        <v>762</v>
      </c>
      <c r="C2675" s="1425" t="s">
        <v>390</v>
      </c>
      <c r="D2675" s="1425" t="s">
        <v>549</v>
      </c>
      <c r="E2675" s="1425" t="s">
        <v>1408</v>
      </c>
      <c r="F2675" s="1425" t="s">
        <v>796</v>
      </c>
      <c r="G2675" s="1425" t="s">
        <v>1238</v>
      </c>
      <c r="H2675" s="1425" t="s">
        <v>1264</v>
      </c>
      <c r="I2675" s="1425"/>
      <c r="J2675" s="1425" t="s">
        <v>2915</v>
      </c>
    </row>
    <row r="2676" spans="1:10" ht="12.75">
      <c r="A2676" s="1425" t="s">
        <v>1360</v>
      </c>
      <c r="B2676" s="1425" t="s">
        <v>762</v>
      </c>
      <c r="C2676" s="1425" t="s">
        <v>390</v>
      </c>
      <c r="D2676" s="1425" t="s">
        <v>549</v>
      </c>
      <c r="E2676" s="1425" t="s">
        <v>1408</v>
      </c>
      <c r="F2676" s="1425" t="s">
        <v>796</v>
      </c>
      <c r="G2676" s="1425" t="s">
        <v>1238</v>
      </c>
      <c r="H2676" s="1425" t="s">
        <v>1265</v>
      </c>
      <c r="I2676" s="1425"/>
      <c r="J2676" s="1425" t="s">
        <v>2915</v>
      </c>
    </row>
    <row r="2677" spans="1:10" ht="12.75">
      <c r="A2677" s="1425" t="s">
        <v>1360</v>
      </c>
      <c r="B2677" s="1425" t="s">
        <v>762</v>
      </c>
      <c r="C2677" s="1425" t="s">
        <v>390</v>
      </c>
      <c r="D2677" s="1425" t="s">
        <v>549</v>
      </c>
      <c r="E2677" s="1425" t="s">
        <v>1408</v>
      </c>
      <c r="F2677" s="1425" t="s">
        <v>796</v>
      </c>
      <c r="G2677" s="1425" t="s">
        <v>1238</v>
      </c>
      <c r="H2677" s="1425" t="s">
        <v>1266</v>
      </c>
      <c r="I2677" s="1425"/>
      <c r="J2677" s="1425" t="s">
        <v>2915</v>
      </c>
    </row>
    <row r="2678" spans="1:10" ht="12.75">
      <c r="A2678" s="1425" t="s">
        <v>1360</v>
      </c>
      <c r="B2678" s="1425" t="s">
        <v>762</v>
      </c>
      <c r="C2678" s="1425" t="s">
        <v>390</v>
      </c>
      <c r="D2678" s="1425" t="s">
        <v>549</v>
      </c>
      <c r="E2678" s="1425" t="s">
        <v>1408</v>
      </c>
      <c r="F2678" s="1425" t="s">
        <v>796</v>
      </c>
      <c r="G2678" s="1425" t="s">
        <v>1238</v>
      </c>
      <c r="H2678" s="1425" t="s">
        <v>1267</v>
      </c>
      <c r="I2678" s="1425"/>
      <c r="J2678" s="1425" t="s">
        <v>2915</v>
      </c>
    </row>
    <row r="2679" spans="1:10" ht="12.75">
      <c r="A2679" s="1425" t="s">
        <v>1360</v>
      </c>
      <c r="B2679" s="1425" t="s">
        <v>762</v>
      </c>
      <c r="C2679" s="1425" t="s">
        <v>390</v>
      </c>
      <c r="D2679" s="1425" t="s">
        <v>549</v>
      </c>
      <c r="E2679" s="1425" t="s">
        <v>1408</v>
      </c>
      <c r="F2679" s="1425" t="s">
        <v>796</v>
      </c>
      <c r="G2679" s="1425" t="s">
        <v>116</v>
      </c>
      <c r="H2679" s="1425" t="s">
        <v>1263</v>
      </c>
      <c r="I2679" s="1425"/>
      <c r="J2679" s="1425" t="s">
        <v>2915</v>
      </c>
    </row>
    <row r="2680" spans="1:10" ht="12.75">
      <c r="A2680" s="1425" t="s">
        <v>1360</v>
      </c>
      <c r="B2680" s="1425" t="s">
        <v>762</v>
      </c>
      <c r="C2680" s="1425" t="s">
        <v>390</v>
      </c>
      <c r="D2680" s="1425" t="s">
        <v>549</v>
      </c>
      <c r="E2680" s="1425" t="s">
        <v>1408</v>
      </c>
      <c r="F2680" s="1425" t="s">
        <v>796</v>
      </c>
      <c r="G2680" s="1425" t="s">
        <v>116</v>
      </c>
      <c r="H2680" s="1425" t="s">
        <v>1264</v>
      </c>
      <c r="I2680" s="1425"/>
      <c r="J2680" s="1425" t="s">
        <v>2915</v>
      </c>
    </row>
    <row r="2681" spans="1:10" ht="12.75">
      <c r="A2681" s="1425" t="s">
        <v>1360</v>
      </c>
      <c r="B2681" s="1425" t="s">
        <v>762</v>
      </c>
      <c r="C2681" s="1425" t="s">
        <v>390</v>
      </c>
      <c r="D2681" s="1425" t="s">
        <v>549</v>
      </c>
      <c r="E2681" s="1425" t="s">
        <v>1408</v>
      </c>
      <c r="F2681" s="1425" t="s">
        <v>796</v>
      </c>
      <c r="G2681" s="1425" t="s">
        <v>116</v>
      </c>
      <c r="H2681" s="1425" t="s">
        <v>1265</v>
      </c>
      <c r="I2681" s="1425"/>
      <c r="J2681" s="1425" t="s">
        <v>2915</v>
      </c>
    </row>
    <row r="2682" spans="1:10" ht="12.75">
      <c r="A2682" s="1425" t="s">
        <v>1360</v>
      </c>
      <c r="B2682" s="1425" t="s">
        <v>762</v>
      </c>
      <c r="C2682" s="1425" t="s">
        <v>390</v>
      </c>
      <c r="D2682" s="1425" t="s">
        <v>549</v>
      </c>
      <c r="E2682" s="1425" t="s">
        <v>1408</v>
      </c>
      <c r="F2682" s="1425" t="s">
        <v>796</v>
      </c>
      <c r="G2682" s="1425" t="s">
        <v>116</v>
      </c>
      <c r="H2682" s="1425" t="s">
        <v>1266</v>
      </c>
      <c r="I2682" s="1425"/>
      <c r="J2682" s="1425" t="s">
        <v>2915</v>
      </c>
    </row>
    <row r="2683" spans="1:10" ht="12.75">
      <c r="A2683" s="1425" t="s">
        <v>1360</v>
      </c>
      <c r="B2683" s="1425" t="s">
        <v>762</v>
      </c>
      <c r="C2683" s="1425" t="s">
        <v>390</v>
      </c>
      <c r="D2683" s="1425" t="s">
        <v>549</v>
      </c>
      <c r="E2683" s="1425" t="s">
        <v>1408</v>
      </c>
      <c r="F2683" s="1425" t="s">
        <v>796</v>
      </c>
      <c r="G2683" s="1425" t="s">
        <v>116</v>
      </c>
      <c r="H2683" s="1425" t="s">
        <v>1267</v>
      </c>
      <c r="I2683" s="1425"/>
      <c r="J2683" s="1425" t="s">
        <v>2915</v>
      </c>
    </row>
    <row r="2684" spans="1:10" ht="12.75">
      <c r="A2684" s="1425" t="s">
        <v>1360</v>
      </c>
      <c r="B2684" s="1425" t="s">
        <v>762</v>
      </c>
      <c r="C2684" s="1425" t="s">
        <v>390</v>
      </c>
      <c r="D2684" s="1425" t="s">
        <v>549</v>
      </c>
      <c r="E2684" s="1425" t="s">
        <v>1408</v>
      </c>
      <c r="F2684" s="1425" t="s">
        <v>1328</v>
      </c>
      <c r="G2684" s="1425" t="s">
        <v>1238</v>
      </c>
      <c r="H2684" s="1425" t="s">
        <v>1329</v>
      </c>
      <c r="I2684" s="1425"/>
      <c r="J2684" s="1425" t="s">
        <v>2915</v>
      </c>
    </row>
    <row r="2685" spans="1:10" ht="12.75">
      <c r="A2685" s="1425" t="s">
        <v>1360</v>
      </c>
      <c r="B2685" s="1425" t="s">
        <v>762</v>
      </c>
      <c r="C2685" s="1425" t="s">
        <v>390</v>
      </c>
      <c r="D2685" s="1425" t="s">
        <v>549</v>
      </c>
      <c r="E2685" s="1425" t="s">
        <v>1408</v>
      </c>
      <c r="F2685" s="1425" t="s">
        <v>1328</v>
      </c>
      <c r="G2685" s="1425" t="s">
        <v>1238</v>
      </c>
      <c r="H2685" s="1425" t="s">
        <v>1330</v>
      </c>
      <c r="I2685" s="1425"/>
      <c r="J2685" s="1425" t="s">
        <v>2915</v>
      </c>
    </row>
    <row r="2686" spans="1:10" ht="12.75">
      <c r="A2686" s="1425" t="s">
        <v>1360</v>
      </c>
      <c r="B2686" s="1425" t="s">
        <v>762</v>
      </c>
      <c r="C2686" s="1425" t="s">
        <v>390</v>
      </c>
      <c r="D2686" s="1425" t="s">
        <v>549</v>
      </c>
      <c r="E2686" s="1425" t="s">
        <v>1408</v>
      </c>
      <c r="F2686" s="1425" t="s">
        <v>1328</v>
      </c>
      <c r="G2686" s="1425" t="s">
        <v>1238</v>
      </c>
      <c r="H2686" s="1425" t="s">
        <v>1331</v>
      </c>
      <c r="I2686" s="1425"/>
      <c r="J2686" s="1425" t="s">
        <v>2915</v>
      </c>
    </row>
    <row r="2687" spans="1:10" ht="12.75">
      <c r="A2687" s="1425" t="s">
        <v>1360</v>
      </c>
      <c r="B2687" s="1425" t="s">
        <v>762</v>
      </c>
      <c r="C2687" s="1425" t="s">
        <v>390</v>
      </c>
      <c r="D2687" s="1425" t="s">
        <v>549</v>
      </c>
      <c r="E2687" s="1425" t="s">
        <v>1408</v>
      </c>
      <c r="F2687" s="1425" t="s">
        <v>1328</v>
      </c>
      <c r="G2687" s="1425" t="s">
        <v>116</v>
      </c>
      <c r="H2687" s="1425" t="s">
        <v>1329</v>
      </c>
      <c r="I2687" s="1425"/>
      <c r="J2687" s="1425" t="s">
        <v>2915</v>
      </c>
    </row>
    <row r="2688" spans="1:10" ht="12.75">
      <c r="A2688" s="1425" t="s">
        <v>1360</v>
      </c>
      <c r="B2688" s="1425" t="s">
        <v>762</v>
      </c>
      <c r="C2688" s="1425" t="s">
        <v>390</v>
      </c>
      <c r="D2688" s="1425" t="s">
        <v>549</v>
      </c>
      <c r="E2688" s="1425" t="s">
        <v>1408</v>
      </c>
      <c r="F2688" s="1425" t="s">
        <v>1328</v>
      </c>
      <c r="G2688" s="1425" t="s">
        <v>116</v>
      </c>
      <c r="H2688" s="1425" t="s">
        <v>1330</v>
      </c>
      <c r="I2688" s="1425"/>
      <c r="J2688" s="1425" t="s">
        <v>2915</v>
      </c>
    </row>
    <row r="2689" spans="1:10" ht="12.75">
      <c r="A2689" s="1425" t="s">
        <v>1360</v>
      </c>
      <c r="B2689" s="1425" t="s">
        <v>762</v>
      </c>
      <c r="C2689" s="1425" t="s">
        <v>390</v>
      </c>
      <c r="D2689" s="1425" t="s">
        <v>549</v>
      </c>
      <c r="E2689" s="1425" t="s">
        <v>1408</v>
      </c>
      <c r="F2689" s="1425" t="s">
        <v>1328</v>
      </c>
      <c r="G2689" s="1425" t="s">
        <v>116</v>
      </c>
      <c r="H2689" s="1425" t="s">
        <v>1331</v>
      </c>
      <c r="I2689" s="1425"/>
      <c r="J2689" s="1425" t="s">
        <v>2915</v>
      </c>
    </row>
    <row r="2690" spans="1:10" ht="12.75">
      <c r="A2690" s="1425" t="s">
        <v>1360</v>
      </c>
      <c r="B2690" s="1425" t="s">
        <v>762</v>
      </c>
      <c r="C2690" s="1425" t="s">
        <v>1342</v>
      </c>
      <c r="D2690" s="1425" t="s">
        <v>549</v>
      </c>
      <c r="E2690" s="1425" t="s">
        <v>1432</v>
      </c>
      <c r="F2690" s="1425" t="s">
        <v>796</v>
      </c>
      <c r="G2690" s="1425" t="s">
        <v>116</v>
      </c>
      <c r="H2690" s="1425" t="s">
        <v>1263</v>
      </c>
      <c r="I2690" s="1425"/>
      <c r="J2690" s="1425" t="s">
        <v>2915</v>
      </c>
    </row>
    <row r="2691" spans="1:10" ht="12.75">
      <c r="A2691" s="1425" t="s">
        <v>1360</v>
      </c>
      <c r="B2691" s="1425" t="s">
        <v>762</v>
      </c>
      <c r="C2691" s="1425" t="s">
        <v>1342</v>
      </c>
      <c r="D2691" s="1425" t="s">
        <v>549</v>
      </c>
      <c r="E2691" s="1425" t="s">
        <v>1432</v>
      </c>
      <c r="F2691" s="1425" t="s">
        <v>796</v>
      </c>
      <c r="G2691" s="1425" t="s">
        <v>116</v>
      </c>
      <c r="H2691" s="1425" t="s">
        <v>1264</v>
      </c>
      <c r="I2691" s="1425"/>
      <c r="J2691" s="1425" t="s">
        <v>2915</v>
      </c>
    </row>
    <row r="2692" spans="1:10" ht="12.75">
      <c r="A2692" s="1425" t="s">
        <v>1360</v>
      </c>
      <c r="B2692" s="1425" t="s">
        <v>762</v>
      </c>
      <c r="C2692" s="1425" t="s">
        <v>1342</v>
      </c>
      <c r="D2692" s="1425" t="s">
        <v>549</v>
      </c>
      <c r="E2692" s="1425" t="s">
        <v>1432</v>
      </c>
      <c r="F2692" s="1425" t="s">
        <v>796</v>
      </c>
      <c r="G2692" s="1425" t="s">
        <v>116</v>
      </c>
      <c r="H2692" s="1425" t="s">
        <v>1265</v>
      </c>
      <c r="I2692" s="1425"/>
      <c r="J2692" s="1425" t="s">
        <v>2915</v>
      </c>
    </row>
    <row r="2693" spans="1:10" ht="12.75">
      <c r="A2693" s="1425" t="s">
        <v>1360</v>
      </c>
      <c r="B2693" s="1425" t="s">
        <v>762</v>
      </c>
      <c r="C2693" s="1425" t="s">
        <v>1342</v>
      </c>
      <c r="D2693" s="1425" t="s">
        <v>549</v>
      </c>
      <c r="E2693" s="1425" t="s">
        <v>1432</v>
      </c>
      <c r="F2693" s="1425" t="s">
        <v>796</v>
      </c>
      <c r="G2693" s="1425" t="s">
        <v>116</v>
      </c>
      <c r="H2693" s="1425" t="s">
        <v>1266</v>
      </c>
      <c r="I2693" s="1425"/>
      <c r="J2693" s="1425" t="s">
        <v>2915</v>
      </c>
    </row>
    <row r="2694" spans="1:10" ht="12.75">
      <c r="A2694" s="1425" t="s">
        <v>1360</v>
      </c>
      <c r="B2694" s="1425" t="s">
        <v>762</v>
      </c>
      <c r="C2694" s="1425" t="s">
        <v>1342</v>
      </c>
      <c r="D2694" s="1425" t="s">
        <v>549</v>
      </c>
      <c r="E2694" s="1425" t="s">
        <v>1432</v>
      </c>
      <c r="F2694" s="1425" t="s">
        <v>796</v>
      </c>
      <c r="G2694" s="1425" t="s">
        <v>116</v>
      </c>
      <c r="H2694" s="1425" t="s">
        <v>1267</v>
      </c>
      <c r="I2694" s="1425"/>
      <c r="J2694" s="1425" t="s">
        <v>2915</v>
      </c>
    </row>
    <row r="2695" spans="1:10" ht="12.75">
      <c r="A2695" s="1425" t="s">
        <v>1360</v>
      </c>
      <c r="B2695" s="1425" t="s">
        <v>762</v>
      </c>
      <c r="C2695" s="1425" t="s">
        <v>1342</v>
      </c>
      <c r="D2695" s="1425" t="s">
        <v>549</v>
      </c>
      <c r="E2695" s="1425" t="s">
        <v>1432</v>
      </c>
      <c r="F2695" s="1425" t="s">
        <v>1328</v>
      </c>
      <c r="G2695" s="1425" t="s">
        <v>116</v>
      </c>
      <c r="H2695" s="1425" t="s">
        <v>1329</v>
      </c>
      <c r="I2695" s="1425"/>
      <c r="J2695" s="1425" t="s">
        <v>2915</v>
      </c>
    </row>
    <row r="2696" spans="1:10" ht="12.75">
      <c r="A2696" s="1425" t="s">
        <v>1360</v>
      </c>
      <c r="B2696" s="1425" t="s">
        <v>762</v>
      </c>
      <c r="C2696" s="1425" t="s">
        <v>1342</v>
      </c>
      <c r="D2696" s="1425" t="s">
        <v>549</v>
      </c>
      <c r="E2696" s="1425" t="s">
        <v>1432</v>
      </c>
      <c r="F2696" s="1425" t="s">
        <v>1328</v>
      </c>
      <c r="G2696" s="1425" t="s">
        <v>116</v>
      </c>
      <c r="H2696" s="1425" t="s">
        <v>1330</v>
      </c>
      <c r="I2696" s="1425"/>
      <c r="J2696" s="1425" t="s">
        <v>2915</v>
      </c>
    </row>
    <row r="2697" spans="1:10" ht="12.75">
      <c r="A2697" s="1425" t="s">
        <v>1360</v>
      </c>
      <c r="B2697" s="1425" t="s">
        <v>762</v>
      </c>
      <c r="C2697" s="1425" t="s">
        <v>1342</v>
      </c>
      <c r="D2697" s="1425" t="s">
        <v>549</v>
      </c>
      <c r="E2697" s="1425" t="s">
        <v>1432</v>
      </c>
      <c r="F2697" s="1425" t="s">
        <v>1328</v>
      </c>
      <c r="G2697" s="1425" t="s">
        <v>116</v>
      </c>
      <c r="H2697" s="1425" t="s">
        <v>1331</v>
      </c>
      <c r="I2697" s="1425"/>
      <c r="J2697" s="1425" t="s">
        <v>2915</v>
      </c>
    </row>
    <row r="2698" spans="1:10" ht="12.75">
      <c r="A2698" s="1425" t="s">
        <v>1360</v>
      </c>
      <c r="B2698" s="1425" t="s">
        <v>1310</v>
      </c>
      <c r="C2698" s="1425" t="s">
        <v>390</v>
      </c>
      <c r="D2698" s="1425" t="s">
        <v>549</v>
      </c>
      <c r="E2698" s="1425" t="s">
        <v>1475</v>
      </c>
      <c r="F2698" s="1425" t="s">
        <v>796</v>
      </c>
      <c r="G2698" s="1425" t="s">
        <v>1238</v>
      </c>
      <c r="H2698" s="1425" t="s">
        <v>1263</v>
      </c>
      <c r="I2698" s="1425"/>
      <c r="J2698" s="1425" t="s">
        <v>2915</v>
      </c>
    </row>
    <row r="2699" spans="1:10" ht="12.75">
      <c r="A2699" s="1425" t="s">
        <v>1360</v>
      </c>
      <c r="B2699" s="1425" t="s">
        <v>1310</v>
      </c>
      <c r="C2699" s="1425" t="s">
        <v>390</v>
      </c>
      <c r="D2699" s="1425" t="s">
        <v>549</v>
      </c>
      <c r="E2699" s="1425" t="s">
        <v>1475</v>
      </c>
      <c r="F2699" s="1425" t="s">
        <v>796</v>
      </c>
      <c r="G2699" s="1425" t="s">
        <v>1238</v>
      </c>
      <c r="H2699" s="1425" t="s">
        <v>1264</v>
      </c>
      <c r="I2699" s="1425"/>
      <c r="J2699" s="1425" t="s">
        <v>2915</v>
      </c>
    </row>
    <row r="2700" spans="1:10" ht="12.75">
      <c r="A2700" s="1425" t="s">
        <v>1360</v>
      </c>
      <c r="B2700" s="1425" t="s">
        <v>1310</v>
      </c>
      <c r="C2700" s="1425" t="s">
        <v>390</v>
      </c>
      <c r="D2700" s="1425" t="s">
        <v>549</v>
      </c>
      <c r="E2700" s="1425" t="s">
        <v>1475</v>
      </c>
      <c r="F2700" s="1425" t="s">
        <v>796</v>
      </c>
      <c r="G2700" s="1425" t="s">
        <v>1238</v>
      </c>
      <c r="H2700" s="1425" t="s">
        <v>1265</v>
      </c>
      <c r="I2700" s="1425"/>
      <c r="J2700" s="1425" t="s">
        <v>2915</v>
      </c>
    </row>
    <row r="2701" spans="1:10" ht="12.75">
      <c r="A2701" s="1425" t="s">
        <v>1360</v>
      </c>
      <c r="B2701" s="1425" t="s">
        <v>1310</v>
      </c>
      <c r="C2701" s="1425" t="s">
        <v>390</v>
      </c>
      <c r="D2701" s="1425" t="s">
        <v>549</v>
      </c>
      <c r="E2701" s="1425" t="s">
        <v>1475</v>
      </c>
      <c r="F2701" s="1425" t="s">
        <v>796</v>
      </c>
      <c r="G2701" s="1425" t="s">
        <v>1238</v>
      </c>
      <c r="H2701" s="1425" t="s">
        <v>1266</v>
      </c>
      <c r="I2701" s="1425"/>
      <c r="J2701" s="1425" t="s">
        <v>2915</v>
      </c>
    </row>
    <row r="2702" spans="1:10" ht="12.75">
      <c r="A2702" s="1425" t="s">
        <v>1360</v>
      </c>
      <c r="B2702" s="1425" t="s">
        <v>1310</v>
      </c>
      <c r="C2702" s="1425" t="s">
        <v>390</v>
      </c>
      <c r="D2702" s="1425" t="s">
        <v>549</v>
      </c>
      <c r="E2702" s="1425" t="s">
        <v>1475</v>
      </c>
      <c r="F2702" s="1425" t="s">
        <v>796</v>
      </c>
      <c r="G2702" s="1425" t="s">
        <v>1238</v>
      </c>
      <c r="H2702" s="1425" t="s">
        <v>1267</v>
      </c>
      <c r="I2702" s="1425"/>
      <c r="J2702" s="1425" t="s">
        <v>2915</v>
      </c>
    </row>
    <row r="2703" spans="1:10" ht="12.75">
      <c r="A2703" s="1425" t="s">
        <v>1360</v>
      </c>
      <c r="B2703" s="1425" t="s">
        <v>1310</v>
      </c>
      <c r="C2703" s="1425" t="s">
        <v>390</v>
      </c>
      <c r="D2703" s="1425" t="s">
        <v>549</v>
      </c>
      <c r="E2703" s="1425" t="s">
        <v>1475</v>
      </c>
      <c r="F2703" s="1425" t="s">
        <v>1328</v>
      </c>
      <c r="G2703" s="1425" t="s">
        <v>1238</v>
      </c>
      <c r="H2703" s="1425" t="s">
        <v>1329</v>
      </c>
      <c r="I2703" s="1425"/>
      <c r="J2703" s="1425" t="s">
        <v>2915</v>
      </c>
    </row>
    <row r="2704" spans="1:10" ht="12.75">
      <c r="A2704" s="1425" t="s">
        <v>1360</v>
      </c>
      <c r="B2704" s="1425" t="s">
        <v>1310</v>
      </c>
      <c r="C2704" s="1425" t="s">
        <v>390</v>
      </c>
      <c r="D2704" s="1425" t="s">
        <v>549</v>
      </c>
      <c r="E2704" s="1425" t="s">
        <v>1475</v>
      </c>
      <c r="F2704" s="1425" t="s">
        <v>1328</v>
      </c>
      <c r="G2704" s="1425" t="s">
        <v>1238</v>
      </c>
      <c r="H2704" s="1425" t="s">
        <v>1330</v>
      </c>
      <c r="I2704" s="1425"/>
      <c r="J2704" s="1425" t="s">
        <v>2915</v>
      </c>
    </row>
    <row r="2705" spans="1:10" ht="12.75">
      <c r="A2705" s="1425" t="s">
        <v>1360</v>
      </c>
      <c r="B2705" s="1425" t="s">
        <v>1310</v>
      </c>
      <c r="C2705" s="1425" t="s">
        <v>390</v>
      </c>
      <c r="D2705" s="1425" t="s">
        <v>549</v>
      </c>
      <c r="E2705" s="1425" t="s">
        <v>1475</v>
      </c>
      <c r="F2705" s="1425" t="s">
        <v>1328</v>
      </c>
      <c r="G2705" s="1425" t="s">
        <v>1238</v>
      </c>
      <c r="H2705" s="1425" t="s">
        <v>1331</v>
      </c>
      <c r="I2705" s="1425"/>
      <c r="J2705" s="1425" t="s">
        <v>2915</v>
      </c>
    </row>
    <row r="2706" spans="1:10" ht="12.75">
      <c r="A2706" s="1425" t="s">
        <v>1360</v>
      </c>
      <c r="B2706" s="1425" t="s">
        <v>761</v>
      </c>
      <c r="C2706" s="1425" t="s">
        <v>390</v>
      </c>
      <c r="D2706" s="1425" t="s">
        <v>549</v>
      </c>
      <c r="E2706" s="1425" t="s">
        <v>1476</v>
      </c>
      <c r="F2706" s="1425" t="s">
        <v>796</v>
      </c>
      <c r="G2706" s="1425" t="s">
        <v>116</v>
      </c>
      <c r="H2706" s="1425" t="s">
        <v>1263</v>
      </c>
      <c r="I2706" s="1425"/>
      <c r="J2706" s="1425" t="s">
        <v>2915</v>
      </c>
    </row>
    <row r="2707" spans="1:10" ht="12.75">
      <c r="A2707" s="1425" t="s">
        <v>1360</v>
      </c>
      <c r="B2707" s="1425" t="s">
        <v>761</v>
      </c>
      <c r="C2707" s="1425" t="s">
        <v>390</v>
      </c>
      <c r="D2707" s="1425" t="s">
        <v>549</v>
      </c>
      <c r="E2707" s="1425" t="s">
        <v>1476</v>
      </c>
      <c r="F2707" s="1425" t="s">
        <v>796</v>
      </c>
      <c r="G2707" s="1425" t="s">
        <v>116</v>
      </c>
      <c r="H2707" s="1425" t="s">
        <v>1264</v>
      </c>
      <c r="I2707" s="1425"/>
      <c r="J2707" s="1425" t="s">
        <v>2915</v>
      </c>
    </row>
    <row r="2708" spans="1:10" ht="12.75">
      <c r="A2708" s="1425" t="s">
        <v>1360</v>
      </c>
      <c r="B2708" s="1425" t="s">
        <v>761</v>
      </c>
      <c r="C2708" s="1425" t="s">
        <v>390</v>
      </c>
      <c r="D2708" s="1425" t="s">
        <v>549</v>
      </c>
      <c r="E2708" s="1425" t="s">
        <v>1476</v>
      </c>
      <c r="F2708" s="1425" t="s">
        <v>796</v>
      </c>
      <c r="G2708" s="1425" t="s">
        <v>116</v>
      </c>
      <c r="H2708" s="1425" t="s">
        <v>1265</v>
      </c>
      <c r="I2708" s="1425"/>
      <c r="J2708" s="1425" t="s">
        <v>2915</v>
      </c>
    </row>
    <row r="2709" spans="1:10" ht="12.75">
      <c r="A2709" s="1425" t="s">
        <v>1360</v>
      </c>
      <c r="B2709" s="1425" t="s">
        <v>761</v>
      </c>
      <c r="C2709" s="1425" t="s">
        <v>390</v>
      </c>
      <c r="D2709" s="1425" t="s">
        <v>549</v>
      </c>
      <c r="E2709" s="1425" t="s">
        <v>1476</v>
      </c>
      <c r="F2709" s="1425" t="s">
        <v>796</v>
      </c>
      <c r="G2709" s="1425" t="s">
        <v>116</v>
      </c>
      <c r="H2709" s="1425" t="s">
        <v>1266</v>
      </c>
      <c r="I2709" s="1425"/>
      <c r="J2709" s="1425" t="s">
        <v>2915</v>
      </c>
    </row>
    <row r="2710" spans="1:10" ht="12.75">
      <c r="A2710" s="1425" t="s">
        <v>1360</v>
      </c>
      <c r="B2710" s="1425" t="s">
        <v>761</v>
      </c>
      <c r="C2710" s="1425" t="s">
        <v>390</v>
      </c>
      <c r="D2710" s="1425" t="s">
        <v>549</v>
      </c>
      <c r="E2710" s="1425" t="s">
        <v>1476</v>
      </c>
      <c r="F2710" s="1425" t="s">
        <v>796</v>
      </c>
      <c r="G2710" s="1425" t="s">
        <v>116</v>
      </c>
      <c r="H2710" s="1425" t="s">
        <v>1267</v>
      </c>
      <c r="I2710" s="1425"/>
      <c r="J2710" s="1425" t="s">
        <v>2915</v>
      </c>
    </row>
    <row r="2711" spans="1:10" ht="12.75">
      <c r="A2711" s="1425" t="s">
        <v>1360</v>
      </c>
      <c r="B2711" s="1425" t="s">
        <v>761</v>
      </c>
      <c r="C2711" s="1425" t="s">
        <v>390</v>
      </c>
      <c r="D2711" s="1425" t="s">
        <v>549</v>
      </c>
      <c r="E2711" s="1425" t="s">
        <v>1476</v>
      </c>
      <c r="F2711" s="1425" t="s">
        <v>1328</v>
      </c>
      <c r="G2711" s="1425" t="s">
        <v>116</v>
      </c>
      <c r="H2711" s="1425" t="s">
        <v>1329</v>
      </c>
      <c r="I2711" s="1425"/>
      <c r="J2711" s="1425" t="s">
        <v>2915</v>
      </c>
    </row>
    <row r="2712" spans="1:10" ht="12.75">
      <c r="A2712" s="1425" t="s">
        <v>1360</v>
      </c>
      <c r="B2712" s="1425" t="s">
        <v>761</v>
      </c>
      <c r="C2712" s="1425" t="s">
        <v>390</v>
      </c>
      <c r="D2712" s="1425" t="s">
        <v>549</v>
      </c>
      <c r="E2712" s="1425" t="s">
        <v>1476</v>
      </c>
      <c r="F2712" s="1425" t="s">
        <v>1328</v>
      </c>
      <c r="G2712" s="1425" t="s">
        <v>116</v>
      </c>
      <c r="H2712" s="1425" t="s">
        <v>1330</v>
      </c>
      <c r="I2712" s="1425"/>
      <c r="J2712" s="1425" t="s">
        <v>2915</v>
      </c>
    </row>
    <row r="2713" spans="1:10" ht="12.75">
      <c r="A2713" s="1425" t="s">
        <v>1360</v>
      </c>
      <c r="B2713" s="1425" t="s">
        <v>761</v>
      </c>
      <c r="C2713" s="1425" t="s">
        <v>390</v>
      </c>
      <c r="D2713" s="1425" t="s">
        <v>549</v>
      </c>
      <c r="E2713" s="1425" t="s">
        <v>1476</v>
      </c>
      <c r="F2713" s="1425" t="s">
        <v>1328</v>
      </c>
      <c r="G2713" s="1425" t="s">
        <v>116</v>
      </c>
      <c r="H2713" s="1425" t="s">
        <v>1331</v>
      </c>
      <c r="I2713" s="1425"/>
      <c r="J2713" s="1425" t="s">
        <v>2915</v>
      </c>
    </row>
    <row r="2714" spans="1:10" ht="12.75">
      <c r="A2714" s="1425" t="s">
        <v>1360</v>
      </c>
      <c r="B2714" s="1425" t="s">
        <v>1346</v>
      </c>
      <c r="C2714" s="1425" t="s">
        <v>390</v>
      </c>
      <c r="D2714" s="1425" t="s">
        <v>549</v>
      </c>
      <c r="E2714" s="1425" t="s">
        <v>1477</v>
      </c>
      <c r="F2714" s="1425" t="s">
        <v>796</v>
      </c>
      <c r="G2714" s="1425" t="s">
        <v>1256</v>
      </c>
      <c r="H2714" s="1425" t="s">
        <v>1263</v>
      </c>
      <c r="I2714" s="1425"/>
      <c r="J2714" s="1425" t="s">
        <v>2915</v>
      </c>
    </row>
    <row r="2715" spans="1:10" ht="12.75">
      <c r="A2715" s="1425" t="s">
        <v>1360</v>
      </c>
      <c r="B2715" s="1425" t="s">
        <v>1346</v>
      </c>
      <c r="C2715" s="1425" t="s">
        <v>390</v>
      </c>
      <c r="D2715" s="1425" t="s">
        <v>549</v>
      </c>
      <c r="E2715" s="1425" t="s">
        <v>1477</v>
      </c>
      <c r="F2715" s="1425" t="s">
        <v>796</v>
      </c>
      <c r="G2715" s="1425" t="s">
        <v>1256</v>
      </c>
      <c r="H2715" s="1425" t="s">
        <v>1264</v>
      </c>
      <c r="I2715" s="1425"/>
      <c r="J2715" s="1425" t="s">
        <v>2915</v>
      </c>
    </row>
    <row r="2716" spans="1:10" ht="12.75">
      <c r="A2716" s="1425" t="s">
        <v>1360</v>
      </c>
      <c r="B2716" s="1425" t="s">
        <v>1346</v>
      </c>
      <c r="C2716" s="1425" t="s">
        <v>390</v>
      </c>
      <c r="D2716" s="1425" t="s">
        <v>549</v>
      </c>
      <c r="E2716" s="1425" t="s">
        <v>1477</v>
      </c>
      <c r="F2716" s="1425" t="s">
        <v>796</v>
      </c>
      <c r="G2716" s="1425" t="s">
        <v>1256</v>
      </c>
      <c r="H2716" s="1425" t="s">
        <v>1265</v>
      </c>
      <c r="I2716" s="1425"/>
      <c r="J2716" s="1425" t="s">
        <v>2915</v>
      </c>
    </row>
    <row r="2717" spans="1:10" ht="12.75">
      <c r="A2717" s="1425" t="s">
        <v>1360</v>
      </c>
      <c r="B2717" s="1425" t="s">
        <v>1346</v>
      </c>
      <c r="C2717" s="1425" t="s">
        <v>390</v>
      </c>
      <c r="D2717" s="1425" t="s">
        <v>549</v>
      </c>
      <c r="E2717" s="1425" t="s">
        <v>1477</v>
      </c>
      <c r="F2717" s="1425" t="s">
        <v>796</v>
      </c>
      <c r="G2717" s="1425" t="s">
        <v>1256</v>
      </c>
      <c r="H2717" s="1425" t="s">
        <v>1266</v>
      </c>
      <c r="I2717" s="1425"/>
      <c r="J2717" s="1425" t="s">
        <v>2915</v>
      </c>
    </row>
    <row r="2718" spans="1:10" ht="12.75">
      <c r="A2718" s="1425" t="s">
        <v>1360</v>
      </c>
      <c r="B2718" s="1425" t="s">
        <v>1346</v>
      </c>
      <c r="C2718" s="1425" t="s">
        <v>390</v>
      </c>
      <c r="D2718" s="1425" t="s">
        <v>549</v>
      </c>
      <c r="E2718" s="1425" t="s">
        <v>1477</v>
      </c>
      <c r="F2718" s="1425" t="s">
        <v>796</v>
      </c>
      <c r="G2718" s="1425" t="s">
        <v>1256</v>
      </c>
      <c r="H2718" s="1425" t="s">
        <v>1267</v>
      </c>
      <c r="I2718" s="1425"/>
      <c r="J2718" s="1425" t="s">
        <v>2915</v>
      </c>
    </row>
    <row r="2719" spans="1:10" ht="12.75">
      <c r="A2719" s="1425" t="s">
        <v>1360</v>
      </c>
      <c r="B2719" s="1425" t="s">
        <v>1346</v>
      </c>
      <c r="C2719" s="1425" t="s">
        <v>390</v>
      </c>
      <c r="D2719" s="1425" t="s">
        <v>549</v>
      </c>
      <c r="E2719" s="1425" t="s">
        <v>1477</v>
      </c>
      <c r="F2719" s="1425" t="s">
        <v>796</v>
      </c>
      <c r="G2719" s="1425" t="s">
        <v>1238</v>
      </c>
      <c r="H2719" s="1425" t="s">
        <v>1263</v>
      </c>
      <c r="I2719" s="1425"/>
      <c r="J2719" s="1425" t="s">
        <v>2915</v>
      </c>
    </row>
    <row r="2720" spans="1:10" ht="12.75">
      <c r="A2720" s="1425" t="s">
        <v>1360</v>
      </c>
      <c r="B2720" s="1425" t="s">
        <v>1346</v>
      </c>
      <c r="C2720" s="1425" t="s">
        <v>390</v>
      </c>
      <c r="D2720" s="1425" t="s">
        <v>549</v>
      </c>
      <c r="E2720" s="1425" t="s">
        <v>1477</v>
      </c>
      <c r="F2720" s="1425" t="s">
        <v>796</v>
      </c>
      <c r="G2720" s="1425" t="s">
        <v>1238</v>
      </c>
      <c r="H2720" s="1425" t="s">
        <v>1264</v>
      </c>
      <c r="I2720" s="1425"/>
      <c r="J2720" s="1425" t="s">
        <v>2915</v>
      </c>
    </row>
    <row r="2721" spans="1:10" ht="12.75">
      <c r="A2721" s="1425" t="s">
        <v>1360</v>
      </c>
      <c r="B2721" s="1425" t="s">
        <v>1346</v>
      </c>
      <c r="C2721" s="1425" t="s">
        <v>390</v>
      </c>
      <c r="D2721" s="1425" t="s">
        <v>549</v>
      </c>
      <c r="E2721" s="1425" t="s">
        <v>1477</v>
      </c>
      <c r="F2721" s="1425" t="s">
        <v>796</v>
      </c>
      <c r="G2721" s="1425" t="s">
        <v>1238</v>
      </c>
      <c r="H2721" s="1425" t="s">
        <v>1265</v>
      </c>
      <c r="I2721" s="1425"/>
      <c r="J2721" s="1425" t="s">
        <v>2915</v>
      </c>
    </row>
    <row r="2722" spans="1:10" ht="12.75">
      <c r="A2722" s="1425" t="s">
        <v>1360</v>
      </c>
      <c r="B2722" s="1425" t="s">
        <v>1346</v>
      </c>
      <c r="C2722" s="1425" t="s">
        <v>390</v>
      </c>
      <c r="D2722" s="1425" t="s">
        <v>549</v>
      </c>
      <c r="E2722" s="1425" t="s">
        <v>1477</v>
      </c>
      <c r="F2722" s="1425" t="s">
        <v>796</v>
      </c>
      <c r="G2722" s="1425" t="s">
        <v>1238</v>
      </c>
      <c r="H2722" s="1425" t="s">
        <v>1266</v>
      </c>
      <c r="I2722" s="1425"/>
      <c r="J2722" s="1425" t="s">
        <v>2915</v>
      </c>
    </row>
    <row r="2723" spans="1:10" ht="12.75">
      <c r="A2723" s="1425" t="s">
        <v>1360</v>
      </c>
      <c r="B2723" s="1425" t="s">
        <v>1346</v>
      </c>
      <c r="C2723" s="1425" t="s">
        <v>390</v>
      </c>
      <c r="D2723" s="1425" t="s">
        <v>549</v>
      </c>
      <c r="E2723" s="1425" t="s">
        <v>1477</v>
      </c>
      <c r="F2723" s="1425" t="s">
        <v>796</v>
      </c>
      <c r="G2723" s="1425" t="s">
        <v>1238</v>
      </c>
      <c r="H2723" s="1425" t="s">
        <v>1267</v>
      </c>
      <c r="I2723" s="1425"/>
      <c r="J2723" s="1425" t="s">
        <v>2915</v>
      </c>
    </row>
    <row r="2724" spans="1:10" ht="12.75">
      <c r="A2724" s="1425" t="s">
        <v>1360</v>
      </c>
      <c r="B2724" s="1425" t="s">
        <v>1346</v>
      </c>
      <c r="C2724" s="1425" t="s">
        <v>390</v>
      </c>
      <c r="D2724" s="1425" t="s">
        <v>549</v>
      </c>
      <c r="E2724" s="1425" t="s">
        <v>1477</v>
      </c>
      <c r="F2724" s="1425" t="s">
        <v>1328</v>
      </c>
      <c r="G2724" s="1425" t="s">
        <v>1256</v>
      </c>
      <c r="H2724" s="1425" t="s">
        <v>1329</v>
      </c>
      <c r="I2724" s="1425"/>
      <c r="J2724" s="1425" t="s">
        <v>2915</v>
      </c>
    </row>
    <row r="2725" spans="1:10" ht="12.75">
      <c r="A2725" s="1425" t="s">
        <v>1360</v>
      </c>
      <c r="B2725" s="1425" t="s">
        <v>1346</v>
      </c>
      <c r="C2725" s="1425" t="s">
        <v>390</v>
      </c>
      <c r="D2725" s="1425" t="s">
        <v>549</v>
      </c>
      <c r="E2725" s="1425" t="s">
        <v>1477</v>
      </c>
      <c r="F2725" s="1425" t="s">
        <v>1328</v>
      </c>
      <c r="G2725" s="1425" t="s">
        <v>1256</v>
      </c>
      <c r="H2725" s="1425" t="s">
        <v>1330</v>
      </c>
      <c r="I2725" s="1425"/>
      <c r="J2725" s="1425" t="s">
        <v>2915</v>
      </c>
    </row>
    <row r="2726" spans="1:10" ht="12.75">
      <c r="A2726" s="1425" t="s">
        <v>1360</v>
      </c>
      <c r="B2726" s="1425" t="s">
        <v>1346</v>
      </c>
      <c r="C2726" s="1425" t="s">
        <v>390</v>
      </c>
      <c r="D2726" s="1425" t="s">
        <v>549</v>
      </c>
      <c r="E2726" s="1425" t="s">
        <v>1477</v>
      </c>
      <c r="F2726" s="1425" t="s">
        <v>1328</v>
      </c>
      <c r="G2726" s="1425" t="s">
        <v>1256</v>
      </c>
      <c r="H2726" s="1425" t="s">
        <v>1331</v>
      </c>
      <c r="I2726" s="1425"/>
      <c r="J2726" s="1425" t="s">
        <v>2915</v>
      </c>
    </row>
    <row r="2727" spans="1:10" ht="12.75">
      <c r="A2727" s="1425" t="s">
        <v>1360</v>
      </c>
      <c r="B2727" s="1425" t="s">
        <v>1346</v>
      </c>
      <c r="C2727" s="1425" t="s">
        <v>390</v>
      </c>
      <c r="D2727" s="1425" t="s">
        <v>549</v>
      </c>
      <c r="E2727" s="1425" t="s">
        <v>1477</v>
      </c>
      <c r="F2727" s="1425" t="s">
        <v>1328</v>
      </c>
      <c r="G2727" s="1425" t="s">
        <v>1238</v>
      </c>
      <c r="H2727" s="1425" t="s">
        <v>1329</v>
      </c>
      <c r="I2727" s="1425"/>
      <c r="J2727" s="1425" t="s">
        <v>2915</v>
      </c>
    </row>
    <row r="2728" spans="1:10" ht="12.75">
      <c r="A2728" s="1425" t="s">
        <v>1360</v>
      </c>
      <c r="B2728" s="1425" t="s">
        <v>1346</v>
      </c>
      <c r="C2728" s="1425" t="s">
        <v>390</v>
      </c>
      <c r="D2728" s="1425" t="s">
        <v>549</v>
      </c>
      <c r="E2728" s="1425" t="s">
        <v>1477</v>
      </c>
      <c r="F2728" s="1425" t="s">
        <v>1328</v>
      </c>
      <c r="G2728" s="1425" t="s">
        <v>1238</v>
      </c>
      <c r="H2728" s="1425" t="s">
        <v>1330</v>
      </c>
      <c r="I2728" s="1425"/>
      <c r="J2728" s="1425" t="s">
        <v>2915</v>
      </c>
    </row>
    <row r="2729" spans="1:10" ht="12.75">
      <c r="A2729" s="1425" t="s">
        <v>1360</v>
      </c>
      <c r="B2729" s="1425" t="s">
        <v>1346</v>
      </c>
      <c r="C2729" s="1425" t="s">
        <v>390</v>
      </c>
      <c r="D2729" s="1425" t="s">
        <v>549</v>
      </c>
      <c r="E2729" s="1425" t="s">
        <v>1477</v>
      </c>
      <c r="F2729" s="1425" t="s">
        <v>1328</v>
      </c>
      <c r="G2729" s="1425" t="s">
        <v>1238</v>
      </c>
      <c r="H2729" s="1425" t="s">
        <v>1331</v>
      </c>
      <c r="I2729" s="1425"/>
      <c r="J2729" s="1425" t="s">
        <v>2915</v>
      </c>
    </row>
    <row r="2730" spans="1:10" ht="12.75">
      <c r="A2730" s="1425" t="s">
        <v>1360</v>
      </c>
      <c r="B2730" s="1425" t="s">
        <v>913</v>
      </c>
      <c r="C2730" s="1425" t="s">
        <v>934</v>
      </c>
      <c r="D2730" s="1425" t="s">
        <v>1309</v>
      </c>
      <c r="E2730" s="1425" t="s">
        <v>1478</v>
      </c>
      <c r="F2730" s="1425" t="s">
        <v>796</v>
      </c>
      <c r="G2730" s="1425" t="s">
        <v>1256</v>
      </c>
      <c r="H2730" s="1425" t="s">
        <v>1263</v>
      </c>
      <c r="I2730" s="1425"/>
      <c r="J2730" s="1425" t="s">
        <v>2915</v>
      </c>
    </row>
    <row r="2731" spans="1:10" ht="12.75">
      <c r="A2731" s="1425" t="s">
        <v>1360</v>
      </c>
      <c r="B2731" s="1425" t="s">
        <v>913</v>
      </c>
      <c r="C2731" s="1425" t="s">
        <v>934</v>
      </c>
      <c r="D2731" s="1425" t="s">
        <v>1309</v>
      </c>
      <c r="E2731" s="1425" t="s">
        <v>1478</v>
      </c>
      <c r="F2731" s="1425" t="s">
        <v>796</v>
      </c>
      <c r="G2731" s="1425" t="s">
        <v>1256</v>
      </c>
      <c r="H2731" s="1425" t="s">
        <v>1264</v>
      </c>
      <c r="I2731" s="1425"/>
      <c r="J2731" s="1425" t="s">
        <v>2915</v>
      </c>
    </row>
    <row r="2732" spans="1:10" ht="12.75">
      <c r="A2732" s="1425" t="s">
        <v>1360</v>
      </c>
      <c r="B2732" s="1425" t="s">
        <v>913</v>
      </c>
      <c r="C2732" s="1425" t="s">
        <v>934</v>
      </c>
      <c r="D2732" s="1425" t="s">
        <v>1309</v>
      </c>
      <c r="E2732" s="1425" t="s">
        <v>1478</v>
      </c>
      <c r="F2732" s="1425" t="s">
        <v>796</v>
      </c>
      <c r="G2732" s="1425" t="s">
        <v>1256</v>
      </c>
      <c r="H2732" s="1425" t="s">
        <v>1265</v>
      </c>
      <c r="I2732" s="1425"/>
      <c r="J2732" s="1425" t="s">
        <v>2915</v>
      </c>
    </row>
    <row r="2733" spans="1:10" ht="12.75">
      <c r="A2733" s="1425" t="s">
        <v>1360</v>
      </c>
      <c r="B2733" s="1425" t="s">
        <v>913</v>
      </c>
      <c r="C2733" s="1425" t="s">
        <v>934</v>
      </c>
      <c r="D2733" s="1425" t="s">
        <v>1309</v>
      </c>
      <c r="E2733" s="1425" t="s">
        <v>1478</v>
      </c>
      <c r="F2733" s="1425" t="s">
        <v>796</v>
      </c>
      <c r="G2733" s="1425" t="s">
        <v>1256</v>
      </c>
      <c r="H2733" s="1425" t="s">
        <v>1266</v>
      </c>
      <c r="I2733" s="1425"/>
      <c r="J2733" s="1425" t="s">
        <v>2915</v>
      </c>
    </row>
    <row r="2734" spans="1:10" ht="12.75">
      <c r="A2734" s="1425" t="s">
        <v>1360</v>
      </c>
      <c r="B2734" s="1425" t="s">
        <v>913</v>
      </c>
      <c r="C2734" s="1425" t="s">
        <v>934</v>
      </c>
      <c r="D2734" s="1425" t="s">
        <v>1309</v>
      </c>
      <c r="E2734" s="1425" t="s">
        <v>1478</v>
      </c>
      <c r="F2734" s="1425" t="s">
        <v>796</v>
      </c>
      <c r="G2734" s="1425" t="s">
        <v>1256</v>
      </c>
      <c r="H2734" s="1425" t="s">
        <v>1267</v>
      </c>
      <c r="I2734" s="1425"/>
      <c r="J2734" s="1425" t="s">
        <v>2915</v>
      </c>
    </row>
    <row r="2735" spans="1:10" ht="12.75">
      <c r="A2735" s="1425" t="s">
        <v>1360</v>
      </c>
      <c r="B2735" s="1425" t="s">
        <v>913</v>
      </c>
      <c r="C2735" s="1425" t="s">
        <v>934</v>
      </c>
      <c r="D2735" s="1425" t="s">
        <v>1309</v>
      </c>
      <c r="E2735" s="1425" t="s">
        <v>1478</v>
      </c>
      <c r="F2735" s="1425" t="s">
        <v>796</v>
      </c>
      <c r="G2735" s="1425" t="s">
        <v>115</v>
      </c>
      <c r="H2735" s="1425" t="s">
        <v>1263</v>
      </c>
      <c r="I2735" s="1425"/>
      <c r="J2735" s="1425" t="s">
        <v>2915</v>
      </c>
    </row>
    <row r="2736" spans="1:10" ht="12.75">
      <c r="A2736" s="1425" t="s">
        <v>1360</v>
      </c>
      <c r="B2736" s="1425" t="s">
        <v>913</v>
      </c>
      <c r="C2736" s="1425" t="s">
        <v>934</v>
      </c>
      <c r="D2736" s="1425" t="s">
        <v>1309</v>
      </c>
      <c r="E2736" s="1425" t="s">
        <v>1478</v>
      </c>
      <c r="F2736" s="1425" t="s">
        <v>796</v>
      </c>
      <c r="G2736" s="1425" t="s">
        <v>115</v>
      </c>
      <c r="H2736" s="1425" t="s">
        <v>1264</v>
      </c>
      <c r="I2736" s="1425"/>
      <c r="J2736" s="1425" t="s">
        <v>2915</v>
      </c>
    </row>
    <row r="2737" spans="1:10" ht="12.75">
      <c r="A2737" s="1425" t="s">
        <v>1360</v>
      </c>
      <c r="B2737" s="1425" t="s">
        <v>913</v>
      </c>
      <c r="C2737" s="1425" t="s">
        <v>934</v>
      </c>
      <c r="D2737" s="1425" t="s">
        <v>1309</v>
      </c>
      <c r="E2737" s="1425" t="s">
        <v>1478</v>
      </c>
      <c r="F2737" s="1425" t="s">
        <v>796</v>
      </c>
      <c r="G2737" s="1425" t="s">
        <v>115</v>
      </c>
      <c r="H2737" s="1425" t="s">
        <v>1265</v>
      </c>
      <c r="I2737" s="1425"/>
      <c r="J2737" s="1425" t="s">
        <v>2915</v>
      </c>
    </row>
    <row r="2738" spans="1:10" ht="12.75">
      <c r="A2738" s="1425" t="s">
        <v>1360</v>
      </c>
      <c r="B2738" s="1425" t="s">
        <v>913</v>
      </c>
      <c r="C2738" s="1425" t="s">
        <v>934</v>
      </c>
      <c r="D2738" s="1425" t="s">
        <v>1309</v>
      </c>
      <c r="E2738" s="1425" t="s">
        <v>1478</v>
      </c>
      <c r="F2738" s="1425" t="s">
        <v>796</v>
      </c>
      <c r="G2738" s="1425" t="s">
        <v>115</v>
      </c>
      <c r="H2738" s="1425" t="s">
        <v>1266</v>
      </c>
      <c r="I2738" s="1425"/>
      <c r="J2738" s="1425" t="s">
        <v>2915</v>
      </c>
    </row>
    <row r="2739" spans="1:10" ht="12.75">
      <c r="A2739" s="1425" t="s">
        <v>1360</v>
      </c>
      <c r="B2739" s="1425" t="s">
        <v>913</v>
      </c>
      <c r="C2739" s="1425" t="s">
        <v>934</v>
      </c>
      <c r="D2739" s="1425" t="s">
        <v>1309</v>
      </c>
      <c r="E2739" s="1425" t="s">
        <v>1478</v>
      </c>
      <c r="F2739" s="1425" t="s">
        <v>796</v>
      </c>
      <c r="G2739" s="1425" t="s">
        <v>115</v>
      </c>
      <c r="H2739" s="1425" t="s">
        <v>1267</v>
      </c>
      <c r="I2739" s="1425"/>
      <c r="J2739" s="1425" t="s">
        <v>2915</v>
      </c>
    </row>
    <row r="2740" spans="1:10" ht="12.75">
      <c r="A2740" s="1425" t="s">
        <v>1360</v>
      </c>
      <c r="B2740" s="1425" t="s">
        <v>913</v>
      </c>
      <c r="C2740" s="1425" t="s">
        <v>934</v>
      </c>
      <c r="D2740" s="1425" t="s">
        <v>1309</v>
      </c>
      <c r="E2740" s="1425" t="s">
        <v>1478</v>
      </c>
      <c r="F2740" s="1425" t="s">
        <v>796</v>
      </c>
      <c r="G2740" s="1425" t="s">
        <v>1238</v>
      </c>
      <c r="H2740" s="1425" t="s">
        <v>1263</v>
      </c>
      <c r="I2740" s="1425"/>
      <c r="J2740" s="1425" t="s">
        <v>2915</v>
      </c>
    </row>
    <row r="2741" spans="1:10" ht="12.75">
      <c r="A2741" s="1425" t="s">
        <v>1360</v>
      </c>
      <c r="B2741" s="1425" t="s">
        <v>913</v>
      </c>
      <c r="C2741" s="1425" t="s">
        <v>934</v>
      </c>
      <c r="D2741" s="1425" t="s">
        <v>1309</v>
      </c>
      <c r="E2741" s="1425" t="s">
        <v>1478</v>
      </c>
      <c r="F2741" s="1425" t="s">
        <v>796</v>
      </c>
      <c r="G2741" s="1425" t="s">
        <v>1238</v>
      </c>
      <c r="H2741" s="1425" t="s">
        <v>1264</v>
      </c>
      <c r="I2741" s="1425"/>
      <c r="J2741" s="1425" t="s">
        <v>2915</v>
      </c>
    </row>
    <row r="2742" spans="1:10" ht="12.75">
      <c r="A2742" s="1425" t="s">
        <v>1360</v>
      </c>
      <c r="B2742" s="1425" t="s">
        <v>913</v>
      </c>
      <c r="C2742" s="1425" t="s">
        <v>934</v>
      </c>
      <c r="D2742" s="1425" t="s">
        <v>1309</v>
      </c>
      <c r="E2742" s="1425" t="s">
        <v>1478</v>
      </c>
      <c r="F2742" s="1425" t="s">
        <v>796</v>
      </c>
      <c r="G2742" s="1425" t="s">
        <v>1238</v>
      </c>
      <c r="H2742" s="1425" t="s">
        <v>1265</v>
      </c>
      <c r="I2742" s="1425"/>
      <c r="J2742" s="1425" t="s">
        <v>2915</v>
      </c>
    </row>
    <row r="2743" spans="1:10" ht="12.75">
      <c r="A2743" s="1425" t="s">
        <v>1360</v>
      </c>
      <c r="B2743" s="1425" t="s">
        <v>913</v>
      </c>
      <c r="C2743" s="1425" t="s">
        <v>934</v>
      </c>
      <c r="D2743" s="1425" t="s">
        <v>1309</v>
      </c>
      <c r="E2743" s="1425" t="s">
        <v>1478</v>
      </c>
      <c r="F2743" s="1425" t="s">
        <v>796</v>
      </c>
      <c r="G2743" s="1425" t="s">
        <v>1238</v>
      </c>
      <c r="H2743" s="1425" t="s">
        <v>1266</v>
      </c>
      <c r="I2743" s="1425"/>
      <c r="J2743" s="1425" t="s">
        <v>2915</v>
      </c>
    </row>
    <row r="2744" spans="1:10" ht="12.75">
      <c r="A2744" s="1425" t="s">
        <v>1360</v>
      </c>
      <c r="B2744" s="1425" t="s">
        <v>913</v>
      </c>
      <c r="C2744" s="1425" t="s">
        <v>934</v>
      </c>
      <c r="D2744" s="1425" t="s">
        <v>1309</v>
      </c>
      <c r="E2744" s="1425" t="s">
        <v>1478</v>
      </c>
      <c r="F2744" s="1425" t="s">
        <v>796</v>
      </c>
      <c r="G2744" s="1425" t="s">
        <v>1238</v>
      </c>
      <c r="H2744" s="1425" t="s">
        <v>1267</v>
      </c>
      <c r="I2744" s="1425"/>
      <c r="J2744" s="1425" t="s">
        <v>2915</v>
      </c>
    </row>
    <row r="2745" spans="1:10" ht="12.75">
      <c r="A2745" s="1425" t="s">
        <v>1360</v>
      </c>
      <c r="B2745" s="1425" t="s">
        <v>913</v>
      </c>
      <c r="C2745" s="1425" t="s">
        <v>934</v>
      </c>
      <c r="D2745" s="1425" t="s">
        <v>1309</v>
      </c>
      <c r="E2745" s="1425" t="s">
        <v>1478</v>
      </c>
      <c r="F2745" s="1425" t="s">
        <v>796</v>
      </c>
      <c r="G2745" s="1425" t="s">
        <v>116</v>
      </c>
      <c r="H2745" s="1425" t="s">
        <v>1263</v>
      </c>
      <c r="I2745" s="1425"/>
      <c r="J2745" s="1425" t="s">
        <v>2915</v>
      </c>
    </row>
    <row r="2746" spans="1:10" ht="12.75">
      <c r="A2746" s="1425" t="s">
        <v>1360</v>
      </c>
      <c r="B2746" s="1425" t="s">
        <v>913</v>
      </c>
      <c r="C2746" s="1425" t="s">
        <v>934</v>
      </c>
      <c r="D2746" s="1425" t="s">
        <v>1309</v>
      </c>
      <c r="E2746" s="1425" t="s">
        <v>1478</v>
      </c>
      <c r="F2746" s="1425" t="s">
        <v>796</v>
      </c>
      <c r="G2746" s="1425" t="s">
        <v>116</v>
      </c>
      <c r="H2746" s="1425" t="s">
        <v>1264</v>
      </c>
      <c r="I2746" s="1425"/>
      <c r="J2746" s="1425" t="s">
        <v>2915</v>
      </c>
    </row>
    <row r="2747" spans="1:10" ht="12.75">
      <c r="A2747" s="1425" t="s">
        <v>1360</v>
      </c>
      <c r="B2747" s="1425" t="s">
        <v>913</v>
      </c>
      <c r="C2747" s="1425" t="s">
        <v>934</v>
      </c>
      <c r="D2747" s="1425" t="s">
        <v>1309</v>
      </c>
      <c r="E2747" s="1425" t="s">
        <v>1478</v>
      </c>
      <c r="F2747" s="1425" t="s">
        <v>796</v>
      </c>
      <c r="G2747" s="1425" t="s">
        <v>116</v>
      </c>
      <c r="H2747" s="1425" t="s">
        <v>1265</v>
      </c>
      <c r="I2747" s="1425"/>
      <c r="J2747" s="1425" t="s">
        <v>2915</v>
      </c>
    </row>
    <row r="2748" spans="1:10" ht="12.75">
      <c r="A2748" s="1425" t="s">
        <v>1360</v>
      </c>
      <c r="B2748" s="1425" t="s">
        <v>913</v>
      </c>
      <c r="C2748" s="1425" t="s">
        <v>934</v>
      </c>
      <c r="D2748" s="1425" t="s">
        <v>1309</v>
      </c>
      <c r="E2748" s="1425" t="s">
        <v>1478</v>
      </c>
      <c r="F2748" s="1425" t="s">
        <v>796</v>
      </c>
      <c r="G2748" s="1425" t="s">
        <v>116</v>
      </c>
      <c r="H2748" s="1425" t="s">
        <v>1266</v>
      </c>
      <c r="I2748" s="1425"/>
      <c r="J2748" s="1425" t="s">
        <v>2915</v>
      </c>
    </row>
    <row r="2749" spans="1:10" ht="12.75">
      <c r="A2749" s="1425" t="s">
        <v>1360</v>
      </c>
      <c r="B2749" s="1425" t="s">
        <v>913</v>
      </c>
      <c r="C2749" s="1425" t="s">
        <v>934</v>
      </c>
      <c r="D2749" s="1425" t="s">
        <v>1309</v>
      </c>
      <c r="E2749" s="1425" t="s">
        <v>1478</v>
      </c>
      <c r="F2749" s="1425" t="s">
        <v>796</v>
      </c>
      <c r="G2749" s="1425" t="s">
        <v>116</v>
      </c>
      <c r="H2749" s="1425" t="s">
        <v>1267</v>
      </c>
      <c r="I2749" s="1425"/>
      <c r="J2749" s="1425" t="s">
        <v>2915</v>
      </c>
    </row>
    <row r="2750" spans="1:10" ht="12.75">
      <c r="A2750" s="1425" t="s">
        <v>1360</v>
      </c>
      <c r="B2750" s="1425" t="s">
        <v>913</v>
      </c>
      <c r="C2750" s="1425" t="s">
        <v>934</v>
      </c>
      <c r="D2750" s="1425" t="s">
        <v>1309</v>
      </c>
      <c r="E2750" s="1425" t="s">
        <v>1478</v>
      </c>
      <c r="F2750" s="1425" t="s">
        <v>1328</v>
      </c>
      <c r="G2750" s="1425" t="s">
        <v>1256</v>
      </c>
      <c r="H2750" s="1425" t="s">
        <v>1329</v>
      </c>
      <c r="I2750" s="1425"/>
      <c r="J2750" s="1425" t="s">
        <v>2915</v>
      </c>
    </row>
    <row r="2751" spans="1:10" ht="12.75">
      <c r="A2751" s="1425" t="s">
        <v>1360</v>
      </c>
      <c r="B2751" s="1425" t="s">
        <v>913</v>
      </c>
      <c r="C2751" s="1425" t="s">
        <v>934</v>
      </c>
      <c r="D2751" s="1425" t="s">
        <v>1309</v>
      </c>
      <c r="E2751" s="1425" t="s">
        <v>1478</v>
      </c>
      <c r="F2751" s="1425" t="s">
        <v>1328</v>
      </c>
      <c r="G2751" s="1425" t="s">
        <v>1256</v>
      </c>
      <c r="H2751" s="1425" t="s">
        <v>1330</v>
      </c>
      <c r="I2751" s="1425"/>
      <c r="J2751" s="1425" t="s">
        <v>2915</v>
      </c>
    </row>
    <row r="2752" spans="1:10" ht="12.75">
      <c r="A2752" s="1425" t="s">
        <v>1360</v>
      </c>
      <c r="B2752" s="1425" t="s">
        <v>913</v>
      </c>
      <c r="C2752" s="1425" t="s">
        <v>934</v>
      </c>
      <c r="D2752" s="1425" t="s">
        <v>1309</v>
      </c>
      <c r="E2752" s="1425" t="s">
        <v>1478</v>
      </c>
      <c r="F2752" s="1425" t="s">
        <v>1328</v>
      </c>
      <c r="G2752" s="1425" t="s">
        <v>1256</v>
      </c>
      <c r="H2752" s="1425" t="s">
        <v>1331</v>
      </c>
      <c r="I2752" s="1425"/>
      <c r="J2752" s="1425" t="s">
        <v>2915</v>
      </c>
    </row>
    <row r="2753" spans="1:10" ht="12.75">
      <c r="A2753" s="1425" t="s">
        <v>1360</v>
      </c>
      <c r="B2753" s="1425" t="s">
        <v>913</v>
      </c>
      <c r="C2753" s="1425" t="s">
        <v>934</v>
      </c>
      <c r="D2753" s="1425" t="s">
        <v>1309</v>
      </c>
      <c r="E2753" s="1425" t="s">
        <v>1478</v>
      </c>
      <c r="F2753" s="1425" t="s">
        <v>1328</v>
      </c>
      <c r="G2753" s="1425" t="s">
        <v>115</v>
      </c>
      <c r="H2753" s="1425" t="s">
        <v>1329</v>
      </c>
      <c r="I2753" s="1425"/>
      <c r="J2753" s="1425" t="s">
        <v>2915</v>
      </c>
    </row>
    <row r="2754" spans="1:10" ht="12.75">
      <c r="A2754" s="1425" t="s">
        <v>1360</v>
      </c>
      <c r="B2754" s="1425" t="s">
        <v>913</v>
      </c>
      <c r="C2754" s="1425" t="s">
        <v>934</v>
      </c>
      <c r="D2754" s="1425" t="s">
        <v>1309</v>
      </c>
      <c r="E2754" s="1425" t="s">
        <v>1478</v>
      </c>
      <c r="F2754" s="1425" t="s">
        <v>1328</v>
      </c>
      <c r="G2754" s="1425" t="s">
        <v>115</v>
      </c>
      <c r="H2754" s="1425" t="s">
        <v>1330</v>
      </c>
      <c r="I2754" s="1425"/>
      <c r="J2754" s="1425" t="s">
        <v>2915</v>
      </c>
    </row>
    <row r="2755" spans="1:10" ht="12.75">
      <c r="A2755" s="1425" t="s">
        <v>1360</v>
      </c>
      <c r="B2755" s="1425" t="s">
        <v>913</v>
      </c>
      <c r="C2755" s="1425" t="s">
        <v>934</v>
      </c>
      <c r="D2755" s="1425" t="s">
        <v>1309</v>
      </c>
      <c r="E2755" s="1425" t="s">
        <v>1478</v>
      </c>
      <c r="F2755" s="1425" t="s">
        <v>1328</v>
      </c>
      <c r="G2755" s="1425" t="s">
        <v>115</v>
      </c>
      <c r="H2755" s="1425" t="s">
        <v>1331</v>
      </c>
      <c r="I2755" s="1425"/>
      <c r="J2755" s="1425" t="s">
        <v>2915</v>
      </c>
    </row>
    <row r="2756" spans="1:10" ht="12.75">
      <c r="A2756" s="1425" t="s">
        <v>1360</v>
      </c>
      <c r="B2756" s="1425" t="s">
        <v>913</v>
      </c>
      <c r="C2756" s="1425" t="s">
        <v>934</v>
      </c>
      <c r="D2756" s="1425" t="s">
        <v>1309</v>
      </c>
      <c r="E2756" s="1425" t="s">
        <v>1478</v>
      </c>
      <c r="F2756" s="1425" t="s">
        <v>1328</v>
      </c>
      <c r="G2756" s="1425" t="s">
        <v>1238</v>
      </c>
      <c r="H2756" s="1425" t="s">
        <v>1331</v>
      </c>
      <c r="I2756" s="1425"/>
      <c r="J2756" s="1425" t="s">
        <v>2915</v>
      </c>
    </row>
    <row r="2757" spans="1:10" ht="12.75">
      <c r="A2757" s="1425" t="s">
        <v>1360</v>
      </c>
      <c r="B2757" s="1425" t="s">
        <v>913</v>
      </c>
      <c r="C2757" s="1425" t="s">
        <v>934</v>
      </c>
      <c r="D2757" s="1425" t="s">
        <v>1309</v>
      </c>
      <c r="E2757" s="1425" t="s">
        <v>1478</v>
      </c>
      <c r="F2757" s="1425" t="s">
        <v>1328</v>
      </c>
      <c r="G2757" s="1425" t="s">
        <v>116</v>
      </c>
      <c r="H2757" s="1425" t="s">
        <v>1331</v>
      </c>
      <c r="I2757" s="1425"/>
      <c r="J2757" s="1425" t="s">
        <v>2915</v>
      </c>
    </row>
    <row r="2758" spans="1:10" ht="12.75">
      <c r="A2758" s="1425" t="s">
        <v>1360</v>
      </c>
      <c r="B2758" s="1425" t="s">
        <v>913</v>
      </c>
      <c r="C2758" s="1425" t="s">
        <v>1005</v>
      </c>
      <c r="D2758" s="1425" t="s">
        <v>1309</v>
      </c>
      <c r="E2758" s="1425" t="s">
        <v>1479</v>
      </c>
      <c r="F2758" s="1425" t="s">
        <v>796</v>
      </c>
      <c r="G2758" s="1425" t="s">
        <v>1256</v>
      </c>
      <c r="H2758" s="1425" t="s">
        <v>1263</v>
      </c>
      <c r="I2758" s="1425"/>
      <c r="J2758" s="1425" t="s">
        <v>2915</v>
      </c>
    </row>
    <row r="2759" spans="1:10" ht="12.75">
      <c r="A2759" s="1425" t="s">
        <v>1360</v>
      </c>
      <c r="B2759" s="1425" t="s">
        <v>913</v>
      </c>
      <c r="C2759" s="1425" t="s">
        <v>1005</v>
      </c>
      <c r="D2759" s="1425" t="s">
        <v>1309</v>
      </c>
      <c r="E2759" s="1425" t="s">
        <v>1479</v>
      </c>
      <c r="F2759" s="1425" t="s">
        <v>796</v>
      </c>
      <c r="G2759" s="1425" t="s">
        <v>1256</v>
      </c>
      <c r="H2759" s="1425" t="s">
        <v>1264</v>
      </c>
      <c r="I2759" s="1425"/>
      <c r="J2759" s="1425" t="s">
        <v>2915</v>
      </c>
    </row>
    <row r="2760" spans="1:10" ht="12.75">
      <c r="A2760" s="1425" t="s">
        <v>1360</v>
      </c>
      <c r="B2760" s="1425" t="s">
        <v>913</v>
      </c>
      <c r="C2760" s="1425" t="s">
        <v>1005</v>
      </c>
      <c r="D2760" s="1425" t="s">
        <v>1309</v>
      </c>
      <c r="E2760" s="1425" t="s">
        <v>1479</v>
      </c>
      <c r="F2760" s="1425" t="s">
        <v>796</v>
      </c>
      <c r="G2760" s="1425" t="s">
        <v>1256</v>
      </c>
      <c r="H2760" s="1425" t="s">
        <v>1265</v>
      </c>
      <c r="I2760" s="1425"/>
      <c r="J2760" s="1425" t="s">
        <v>2915</v>
      </c>
    </row>
    <row r="2761" spans="1:10" ht="12.75">
      <c r="A2761" s="1425" t="s">
        <v>1360</v>
      </c>
      <c r="B2761" s="1425" t="s">
        <v>913</v>
      </c>
      <c r="C2761" s="1425" t="s">
        <v>1005</v>
      </c>
      <c r="D2761" s="1425" t="s">
        <v>1309</v>
      </c>
      <c r="E2761" s="1425" t="s">
        <v>1479</v>
      </c>
      <c r="F2761" s="1425" t="s">
        <v>796</v>
      </c>
      <c r="G2761" s="1425" t="s">
        <v>1256</v>
      </c>
      <c r="H2761" s="1425" t="s">
        <v>1266</v>
      </c>
      <c r="I2761" s="1425"/>
      <c r="J2761" s="1425" t="s">
        <v>2915</v>
      </c>
    </row>
    <row r="2762" spans="1:10" ht="12.75">
      <c r="A2762" s="1425" t="s">
        <v>1360</v>
      </c>
      <c r="B2762" s="1425" t="s">
        <v>913</v>
      </c>
      <c r="C2762" s="1425" t="s">
        <v>1005</v>
      </c>
      <c r="D2762" s="1425" t="s">
        <v>1309</v>
      </c>
      <c r="E2762" s="1425" t="s">
        <v>1479</v>
      </c>
      <c r="F2762" s="1425" t="s">
        <v>796</v>
      </c>
      <c r="G2762" s="1425" t="s">
        <v>1256</v>
      </c>
      <c r="H2762" s="1425" t="s">
        <v>1267</v>
      </c>
      <c r="I2762" s="1425"/>
      <c r="J2762" s="1425" t="s">
        <v>2915</v>
      </c>
    </row>
    <row r="2763" spans="1:10" ht="12.75">
      <c r="A2763" s="1425" t="s">
        <v>1360</v>
      </c>
      <c r="B2763" s="1425" t="s">
        <v>913</v>
      </c>
      <c r="C2763" s="1425" t="s">
        <v>1005</v>
      </c>
      <c r="D2763" s="1425" t="s">
        <v>1309</v>
      </c>
      <c r="E2763" s="1425" t="s">
        <v>1479</v>
      </c>
      <c r="F2763" s="1425" t="s">
        <v>796</v>
      </c>
      <c r="G2763" s="1425" t="s">
        <v>115</v>
      </c>
      <c r="H2763" s="1425" t="s">
        <v>1263</v>
      </c>
      <c r="I2763" s="1425"/>
      <c r="J2763" s="1425" t="s">
        <v>2915</v>
      </c>
    </row>
    <row r="2764" spans="1:10" ht="12.75">
      <c r="A2764" s="1425" t="s">
        <v>1360</v>
      </c>
      <c r="B2764" s="1425" t="s">
        <v>913</v>
      </c>
      <c r="C2764" s="1425" t="s">
        <v>1005</v>
      </c>
      <c r="D2764" s="1425" t="s">
        <v>1309</v>
      </c>
      <c r="E2764" s="1425" t="s">
        <v>1479</v>
      </c>
      <c r="F2764" s="1425" t="s">
        <v>796</v>
      </c>
      <c r="G2764" s="1425" t="s">
        <v>115</v>
      </c>
      <c r="H2764" s="1425" t="s">
        <v>1264</v>
      </c>
      <c r="I2764" s="1425"/>
      <c r="J2764" s="1425" t="s">
        <v>2915</v>
      </c>
    </row>
    <row r="2765" spans="1:10" ht="12.75">
      <c r="A2765" s="1425" t="s">
        <v>1360</v>
      </c>
      <c r="B2765" s="1425" t="s">
        <v>913</v>
      </c>
      <c r="C2765" s="1425" t="s">
        <v>1005</v>
      </c>
      <c r="D2765" s="1425" t="s">
        <v>1309</v>
      </c>
      <c r="E2765" s="1425" t="s">
        <v>1479</v>
      </c>
      <c r="F2765" s="1425" t="s">
        <v>796</v>
      </c>
      <c r="G2765" s="1425" t="s">
        <v>115</v>
      </c>
      <c r="H2765" s="1425" t="s">
        <v>1265</v>
      </c>
      <c r="I2765" s="1425"/>
      <c r="J2765" s="1425" t="s">
        <v>2915</v>
      </c>
    </row>
    <row r="2766" spans="1:10" ht="12.75">
      <c r="A2766" s="1425" t="s">
        <v>1360</v>
      </c>
      <c r="B2766" s="1425" t="s">
        <v>913</v>
      </c>
      <c r="C2766" s="1425" t="s">
        <v>1005</v>
      </c>
      <c r="D2766" s="1425" t="s">
        <v>1309</v>
      </c>
      <c r="E2766" s="1425" t="s">
        <v>1479</v>
      </c>
      <c r="F2766" s="1425" t="s">
        <v>796</v>
      </c>
      <c r="G2766" s="1425" t="s">
        <v>115</v>
      </c>
      <c r="H2766" s="1425" t="s">
        <v>1266</v>
      </c>
      <c r="I2766" s="1425"/>
      <c r="J2766" s="1425" t="s">
        <v>2915</v>
      </c>
    </row>
    <row r="2767" spans="1:10" ht="12.75">
      <c r="A2767" s="1425" t="s">
        <v>1360</v>
      </c>
      <c r="B2767" s="1425" t="s">
        <v>913</v>
      </c>
      <c r="C2767" s="1425" t="s">
        <v>1005</v>
      </c>
      <c r="D2767" s="1425" t="s">
        <v>1309</v>
      </c>
      <c r="E2767" s="1425" t="s">
        <v>1479</v>
      </c>
      <c r="F2767" s="1425" t="s">
        <v>796</v>
      </c>
      <c r="G2767" s="1425" t="s">
        <v>115</v>
      </c>
      <c r="H2767" s="1425" t="s">
        <v>1267</v>
      </c>
      <c r="I2767" s="1425"/>
      <c r="J2767" s="1425" t="s">
        <v>2915</v>
      </c>
    </row>
    <row r="2768" spans="1:10" ht="12.75">
      <c r="A2768" s="1425" t="s">
        <v>1360</v>
      </c>
      <c r="B2768" s="1425" t="s">
        <v>913</v>
      </c>
      <c r="C2768" s="1425" t="s">
        <v>1005</v>
      </c>
      <c r="D2768" s="1425" t="s">
        <v>1309</v>
      </c>
      <c r="E2768" s="1425" t="s">
        <v>1479</v>
      </c>
      <c r="F2768" s="1425" t="s">
        <v>796</v>
      </c>
      <c r="G2768" s="1425" t="s">
        <v>1238</v>
      </c>
      <c r="H2768" s="1425" t="s">
        <v>1263</v>
      </c>
      <c r="I2768" s="1425"/>
      <c r="J2768" s="1425" t="s">
        <v>2915</v>
      </c>
    </row>
    <row r="2769" spans="1:10" ht="12.75">
      <c r="A2769" s="1425" t="s">
        <v>1360</v>
      </c>
      <c r="B2769" s="1425" t="s">
        <v>913</v>
      </c>
      <c r="C2769" s="1425" t="s">
        <v>1005</v>
      </c>
      <c r="D2769" s="1425" t="s">
        <v>1309</v>
      </c>
      <c r="E2769" s="1425" t="s">
        <v>1479</v>
      </c>
      <c r="F2769" s="1425" t="s">
        <v>796</v>
      </c>
      <c r="G2769" s="1425" t="s">
        <v>1238</v>
      </c>
      <c r="H2769" s="1425" t="s">
        <v>1264</v>
      </c>
      <c r="I2769" s="1425"/>
      <c r="J2769" s="1425" t="s">
        <v>2915</v>
      </c>
    </row>
    <row r="2770" spans="1:10" ht="12.75">
      <c r="A2770" s="1425" t="s">
        <v>1360</v>
      </c>
      <c r="B2770" s="1425" t="s">
        <v>913</v>
      </c>
      <c r="C2770" s="1425" t="s">
        <v>1005</v>
      </c>
      <c r="D2770" s="1425" t="s">
        <v>1309</v>
      </c>
      <c r="E2770" s="1425" t="s">
        <v>1479</v>
      </c>
      <c r="F2770" s="1425" t="s">
        <v>796</v>
      </c>
      <c r="G2770" s="1425" t="s">
        <v>1238</v>
      </c>
      <c r="H2770" s="1425" t="s">
        <v>1265</v>
      </c>
      <c r="I2770" s="1425"/>
      <c r="J2770" s="1425" t="s">
        <v>2915</v>
      </c>
    </row>
    <row r="2771" spans="1:10" ht="12.75">
      <c r="A2771" s="1425" t="s">
        <v>1360</v>
      </c>
      <c r="B2771" s="1425" t="s">
        <v>913</v>
      </c>
      <c r="C2771" s="1425" t="s">
        <v>1005</v>
      </c>
      <c r="D2771" s="1425" t="s">
        <v>1309</v>
      </c>
      <c r="E2771" s="1425" t="s">
        <v>1479</v>
      </c>
      <c r="F2771" s="1425" t="s">
        <v>796</v>
      </c>
      <c r="G2771" s="1425" t="s">
        <v>1238</v>
      </c>
      <c r="H2771" s="1425" t="s">
        <v>1266</v>
      </c>
      <c r="I2771" s="1425"/>
      <c r="J2771" s="1425" t="s">
        <v>2915</v>
      </c>
    </row>
    <row r="2772" spans="1:10" ht="12.75">
      <c r="A2772" s="1425" t="s">
        <v>1360</v>
      </c>
      <c r="B2772" s="1425" t="s">
        <v>913</v>
      </c>
      <c r="C2772" s="1425" t="s">
        <v>1005</v>
      </c>
      <c r="D2772" s="1425" t="s">
        <v>1309</v>
      </c>
      <c r="E2772" s="1425" t="s">
        <v>1479</v>
      </c>
      <c r="F2772" s="1425" t="s">
        <v>796</v>
      </c>
      <c r="G2772" s="1425" t="s">
        <v>1238</v>
      </c>
      <c r="H2772" s="1425" t="s">
        <v>1267</v>
      </c>
      <c r="I2772" s="1425"/>
      <c r="J2772" s="1425" t="s">
        <v>2915</v>
      </c>
    </row>
    <row r="2773" spans="1:10" ht="12.75">
      <c r="A2773" s="1425" t="s">
        <v>1360</v>
      </c>
      <c r="B2773" s="1425" t="s">
        <v>913</v>
      </c>
      <c r="C2773" s="1425" t="s">
        <v>1005</v>
      </c>
      <c r="D2773" s="1425" t="s">
        <v>1309</v>
      </c>
      <c r="E2773" s="1425" t="s">
        <v>1479</v>
      </c>
      <c r="F2773" s="1425" t="s">
        <v>796</v>
      </c>
      <c r="G2773" s="1425" t="s">
        <v>116</v>
      </c>
      <c r="H2773" s="1425" t="s">
        <v>1263</v>
      </c>
      <c r="I2773" s="1425"/>
      <c r="J2773" s="1425" t="s">
        <v>2915</v>
      </c>
    </row>
    <row r="2774" spans="1:10" ht="12.75">
      <c r="A2774" s="1425" t="s">
        <v>1360</v>
      </c>
      <c r="B2774" s="1425" t="s">
        <v>913</v>
      </c>
      <c r="C2774" s="1425" t="s">
        <v>1005</v>
      </c>
      <c r="D2774" s="1425" t="s">
        <v>1309</v>
      </c>
      <c r="E2774" s="1425" t="s">
        <v>1479</v>
      </c>
      <c r="F2774" s="1425" t="s">
        <v>796</v>
      </c>
      <c r="G2774" s="1425" t="s">
        <v>116</v>
      </c>
      <c r="H2774" s="1425" t="s">
        <v>1264</v>
      </c>
      <c r="I2774" s="1425"/>
      <c r="J2774" s="1425" t="s">
        <v>2915</v>
      </c>
    </row>
    <row r="2775" spans="1:10" ht="12.75">
      <c r="A2775" s="1425" t="s">
        <v>1360</v>
      </c>
      <c r="B2775" s="1425" t="s">
        <v>913</v>
      </c>
      <c r="C2775" s="1425" t="s">
        <v>1005</v>
      </c>
      <c r="D2775" s="1425" t="s">
        <v>1309</v>
      </c>
      <c r="E2775" s="1425" t="s">
        <v>1479</v>
      </c>
      <c r="F2775" s="1425" t="s">
        <v>796</v>
      </c>
      <c r="G2775" s="1425" t="s">
        <v>116</v>
      </c>
      <c r="H2775" s="1425" t="s">
        <v>1265</v>
      </c>
      <c r="I2775" s="1425"/>
      <c r="J2775" s="1425" t="s">
        <v>2915</v>
      </c>
    </row>
    <row r="2776" spans="1:10" ht="12.75">
      <c r="A2776" s="1425" t="s">
        <v>1360</v>
      </c>
      <c r="B2776" s="1425" t="s">
        <v>913</v>
      </c>
      <c r="C2776" s="1425" t="s">
        <v>1005</v>
      </c>
      <c r="D2776" s="1425" t="s">
        <v>1309</v>
      </c>
      <c r="E2776" s="1425" t="s">
        <v>1479</v>
      </c>
      <c r="F2776" s="1425" t="s">
        <v>796</v>
      </c>
      <c r="G2776" s="1425" t="s">
        <v>116</v>
      </c>
      <c r="H2776" s="1425" t="s">
        <v>1266</v>
      </c>
      <c r="I2776" s="1425"/>
      <c r="J2776" s="1425" t="s">
        <v>2915</v>
      </c>
    </row>
    <row r="2777" spans="1:10" ht="12.75">
      <c r="A2777" s="1425" t="s">
        <v>1360</v>
      </c>
      <c r="B2777" s="1425" t="s">
        <v>913</v>
      </c>
      <c r="C2777" s="1425" t="s">
        <v>1005</v>
      </c>
      <c r="D2777" s="1425" t="s">
        <v>1309</v>
      </c>
      <c r="E2777" s="1425" t="s">
        <v>1479</v>
      </c>
      <c r="F2777" s="1425" t="s">
        <v>796</v>
      </c>
      <c r="G2777" s="1425" t="s">
        <v>116</v>
      </c>
      <c r="H2777" s="1425" t="s">
        <v>1267</v>
      </c>
      <c r="I2777" s="1425"/>
      <c r="J2777" s="1425" t="s">
        <v>2915</v>
      </c>
    </row>
    <row r="2778" spans="1:10" ht="12.75">
      <c r="A2778" s="1425" t="s">
        <v>1360</v>
      </c>
      <c r="B2778" s="1425" t="s">
        <v>913</v>
      </c>
      <c r="C2778" s="1425" t="s">
        <v>1005</v>
      </c>
      <c r="D2778" s="1425" t="s">
        <v>1309</v>
      </c>
      <c r="E2778" s="1425" t="s">
        <v>1479</v>
      </c>
      <c r="F2778" s="1425" t="s">
        <v>1328</v>
      </c>
      <c r="G2778" s="1425" t="s">
        <v>1256</v>
      </c>
      <c r="H2778" s="1425" t="s">
        <v>1329</v>
      </c>
      <c r="I2778" s="1425"/>
      <c r="J2778" s="1425" t="s">
        <v>2915</v>
      </c>
    </row>
    <row r="2779" spans="1:10" ht="12.75">
      <c r="A2779" s="1425" t="s">
        <v>1360</v>
      </c>
      <c r="B2779" s="1425" t="s">
        <v>913</v>
      </c>
      <c r="C2779" s="1425" t="s">
        <v>1005</v>
      </c>
      <c r="D2779" s="1425" t="s">
        <v>1309</v>
      </c>
      <c r="E2779" s="1425" t="s">
        <v>1479</v>
      </c>
      <c r="F2779" s="1425" t="s">
        <v>1328</v>
      </c>
      <c r="G2779" s="1425" t="s">
        <v>1256</v>
      </c>
      <c r="H2779" s="1425" t="s">
        <v>1330</v>
      </c>
      <c r="I2779" s="1425"/>
      <c r="J2779" s="1425" t="s">
        <v>2915</v>
      </c>
    </row>
    <row r="2780" spans="1:10" ht="12.75">
      <c r="A2780" s="1425" t="s">
        <v>1360</v>
      </c>
      <c r="B2780" s="1425" t="s">
        <v>913</v>
      </c>
      <c r="C2780" s="1425" t="s">
        <v>1005</v>
      </c>
      <c r="D2780" s="1425" t="s">
        <v>1309</v>
      </c>
      <c r="E2780" s="1425" t="s">
        <v>1479</v>
      </c>
      <c r="F2780" s="1425" t="s">
        <v>1328</v>
      </c>
      <c r="G2780" s="1425" t="s">
        <v>1256</v>
      </c>
      <c r="H2780" s="1425" t="s">
        <v>1331</v>
      </c>
      <c r="I2780" s="1425"/>
      <c r="J2780" s="1425" t="s">
        <v>2915</v>
      </c>
    </row>
    <row r="2781" spans="1:10" ht="12.75">
      <c r="A2781" s="1425" t="s">
        <v>1360</v>
      </c>
      <c r="B2781" s="1425" t="s">
        <v>913</v>
      </c>
      <c r="C2781" s="1425" t="s">
        <v>1005</v>
      </c>
      <c r="D2781" s="1425" t="s">
        <v>1309</v>
      </c>
      <c r="E2781" s="1425" t="s">
        <v>1479</v>
      </c>
      <c r="F2781" s="1425" t="s">
        <v>1328</v>
      </c>
      <c r="G2781" s="1425" t="s">
        <v>115</v>
      </c>
      <c r="H2781" s="1425" t="s">
        <v>1329</v>
      </c>
      <c r="I2781" s="1425"/>
      <c r="J2781" s="1425" t="s">
        <v>2915</v>
      </c>
    </row>
    <row r="2782" spans="1:10" ht="12.75">
      <c r="A2782" s="1425" t="s">
        <v>1360</v>
      </c>
      <c r="B2782" s="1425" t="s">
        <v>913</v>
      </c>
      <c r="C2782" s="1425" t="s">
        <v>1005</v>
      </c>
      <c r="D2782" s="1425" t="s">
        <v>1309</v>
      </c>
      <c r="E2782" s="1425" t="s">
        <v>1479</v>
      </c>
      <c r="F2782" s="1425" t="s">
        <v>1328</v>
      </c>
      <c r="G2782" s="1425" t="s">
        <v>115</v>
      </c>
      <c r="H2782" s="1425" t="s">
        <v>1330</v>
      </c>
      <c r="I2782" s="1425"/>
      <c r="J2782" s="1425" t="s">
        <v>2915</v>
      </c>
    </row>
    <row r="2783" spans="1:10" ht="12.75">
      <c r="A2783" s="1425" t="s">
        <v>1360</v>
      </c>
      <c r="B2783" s="1425" t="s">
        <v>913</v>
      </c>
      <c r="C2783" s="1425" t="s">
        <v>1005</v>
      </c>
      <c r="D2783" s="1425" t="s">
        <v>1309</v>
      </c>
      <c r="E2783" s="1425" t="s">
        <v>1479</v>
      </c>
      <c r="F2783" s="1425" t="s">
        <v>1328</v>
      </c>
      <c r="G2783" s="1425" t="s">
        <v>115</v>
      </c>
      <c r="H2783" s="1425" t="s">
        <v>1331</v>
      </c>
      <c r="I2783" s="1425"/>
      <c r="J2783" s="1425" t="s">
        <v>2915</v>
      </c>
    </row>
    <row r="2784" spans="1:10" ht="12.75">
      <c r="A2784" s="1425" t="s">
        <v>1360</v>
      </c>
      <c r="B2784" s="1425" t="s">
        <v>913</v>
      </c>
      <c r="C2784" s="1425" t="s">
        <v>1005</v>
      </c>
      <c r="D2784" s="1425" t="s">
        <v>1309</v>
      </c>
      <c r="E2784" s="1425" t="s">
        <v>1479</v>
      </c>
      <c r="F2784" s="1425" t="s">
        <v>1328</v>
      </c>
      <c r="G2784" s="1425" t="s">
        <v>1238</v>
      </c>
      <c r="H2784" s="1425" t="s">
        <v>1331</v>
      </c>
      <c r="I2784" s="1425"/>
      <c r="J2784" s="1425" t="s">
        <v>2915</v>
      </c>
    </row>
    <row r="2785" spans="1:10" ht="12.75">
      <c r="A2785" s="1425" t="s">
        <v>1360</v>
      </c>
      <c r="B2785" s="1425" t="s">
        <v>913</v>
      </c>
      <c r="C2785" s="1425" t="s">
        <v>1005</v>
      </c>
      <c r="D2785" s="1425" t="s">
        <v>1309</v>
      </c>
      <c r="E2785" s="1425" t="s">
        <v>1479</v>
      </c>
      <c r="F2785" s="1425" t="s">
        <v>1328</v>
      </c>
      <c r="G2785" s="1425" t="s">
        <v>116</v>
      </c>
      <c r="H2785" s="1425" t="s">
        <v>1329</v>
      </c>
      <c r="I2785" s="1425"/>
      <c r="J2785" s="1425" t="s">
        <v>2915</v>
      </c>
    </row>
    <row r="2786" spans="1:10" ht="12.75">
      <c r="A2786" s="1425" t="s">
        <v>1360</v>
      </c>
      <c r="B2786" s="1425" t="s">
        <v>913</v>
      </c>
      <c r="C2786" s="1425" t="s">
        <v>1005</v>
      </c>
      <c r="D2786" s="1425" t="s">
        <v>1309</v>
      </c>
      <c r="E2786" s="1425" t="s">
        <v>1479</v>
      </c>
      <c r="F2786" s="1425" t="s">
        <v>1328</v>
      </c>
      <c r="G2786" s="1425" t="s">
        <v>116</v>
      </c>
      <c r="H2786" s="1425" t="s">
        <v>1330</v>
      </c>
      <c r="I2786" s="1425"/>
      <c r="J2786" s="1425" t="s">
        <v>2915</v>
      </c>
    </row>
    <row r="2787" spans="1:10" ht="12.75">
      <c r="A2787" s="1425" t="s">
        <v>1360</v>
      </c>
      <c r="B2787" s="1425" t="s">
        <v>913</v>
      </c>
      <c r="C2787" s="1425" t="s">
        <v>1005</v>
      </c>
      <c r="D2787" s="1425" t="s">
        <v>1309</v>
      </c>
      <c r="E2787" s="1425" t="s">
        <v>1479</v>
      </c>
      <c r="F2787" s="1425" t="s">
        <v>1328</v>
      </c>
      <c r="G2787" s="1425" t="s">
        <v>116</v>
      </c>
      <c r="H2787" s="1425" t="s">
        <v>1331</v>
      </c>
      <c r="I2787" s="1425"/>
      <c r="J2787" s="1425" t="s">
        <v>2915</v>
      </c>
    </row>
    <row r="2788" spans="1:10" ht="12.75">
      <c r="A2788" s="1425" t="s">
        <v>1360</v>
      </c>
      <c r="B2788" s="1425" t="s">
        <v>627</v>
      </c>
      <c r="C2788" s="1425" t="s">
        <v>1322</v>
      </c>
      <c r="D2788" s="1425" t="s">
        <v>1286</v>
      </c>
      <c r="E2788" s="1425" t="s">
        <v>1480</v>
      </c>
      <c r="F2788" s="1425" t="s">
        <v>796</v>
      </c>
      <c r="G2788" s="1425" t="s">
        <v>1238</v>
      </c>
      <c r="H2788" s="1425" t="s">
        <v>1263</v>
      </c>
      <c r="I2788" s="1425"/>
      <c r="J2788" s="1425" t="s">
        <v>2915</v>
      </c>
    </row>
    <row r="2789" spans="1:10" ht="12.75">
      <c r="A2789" s="1425" t="s">
        <v>1360</v>
      </c>
      <c r="B2789" s="1425" t="s">
        <v>627</v>
      </c>
      <c r="C2789" s="1425" t="s">
        <v>1322</v>
      </c>
      <c r="D2789" s="1425" t="s">
        <v>1286</v>
      </c>
      <c r="E2789" s="1425" t="s">
        <v>1480</v>
      </c>
      <c r="F2789" s="1425" t="s">
        <v>796</v>
      </c>
      <c r="G2789" s="1425" t="s">
        <v>1238</v>
      </c>
      <c r="H2789" s="1425" t="s">
        <v>1264</v>
      </c>
      <c r="I2789" s="1425"/>
      <c r="J2789" s="1425" t="s">
        <v>2915</v>
      </c>
    </row>
    <row r="2790" spans="1:10" ht="12.75">
      <c r="A2790" s="1425" t="s">
        <v>1360</v>
      </c>
      <c r="B2790" s="1425" t="s">
        <v>627</v>
      </c>
      <c r="C2790" s="1425" t="s">
        <v>1322</v>
      </c>
      <c r="D2790" s="1425" t="s">
        <v>1286</v>
      </c>
      <c r="E2790" s="1425" t="s">
        <v>1480</v>
      </c>
      <c r="F2790" s="1425" t="s">
        <v>796</v>
      </c>
      <c r="G2790" s="1425" t="s">
        <v>1238</v>
      </c>
      <c r="H2790" s="1425" t="s">
        <v>1265</v>
      </c>
      <c r="I2790" s="1425"/>
      <c r="J2790" s="1425" t="s">
        <v>2915</v>
      </c>
    </row>
    <row r="2791" spans="1:10" ht="12.75">
      <c r="A2791" s="1425" t="s">
        <v>1360</v>
      </c>
      <c r="B2791" s="1425" t="s">
        <v>627</v>
      </c>
      <c r="C2791" s="1425" t="s">
        <v>1322</v>
      </c>
      <c r="D2791" s="1425" t="s">
        <v>1286</v>
      </c>
      <c r="E2791" s="1425" t="s">
        <v>1480</v>
      </c>
      <c r="F2791" s="1425" t="s">
        <v>796</v>
      </c>
      <c r="G2791" s="1425" t="s">
        <v>1238</v>
      </c>
      <c r="H2791" s="1425" t="s">
        <v>1266</v>
      </c>
      <c r="I2791" s="1425"/>
      <c r="J2791" s="1425" t="s">
        <v>2915</v>
      </c>
    </row>
    <row r="2792" spans="1:10" ht="12.75">
      <c r="A2792" s="1425" t="s">
        <v>1360</v>
      </c>
      <c r="B2792" s="1425" t="s">
        <v>627</v>
      </c>
      <c r="C2792" s="1425" t="s">
        <v>1322</v>
      </c>
      <c r="D2792" s="1425" t="s">
        <v>1286</v>
      </c>
      <c r="E2792" s="1425" t="s">
        <v>1480</v>
      </c>
      <c r="F2792" s="1425" t="s">
        <v>796</v>
      </c>
      <c r="G2792" s="1425" t="s">
        <v>1238</v>
      </c>
      <c r="H2792" s="1425" t="s">
        <v>1267</v>
      </c>
      <c r="I2792" s="1425"/>
      <c r="J2792" s="1425" t="s">
        <v>2915</v>
      </c>
    </row>
    <row r="2793" spans="1:10" ht="12.75">
      <c r="A2793" s="1425" t="s">
        <v>1360</v>
      </c>
      <c r="B2793" s="1425" t="s">
        <v>627</v>
      </c>
      <c r="C2793" s="1425" t="s">
        <v>1322</v>
      </c>
      <c r="D2793" s="1425" t="s">
        <v>1286</v>
      </c>
      <c r="E2793" s="1425" t="s">
        <v>1480</v>
      </c>
      <c r="F2793" s="1425" t="s">
        <v>1328</v>
      </c>
      <c r="G2793" s="1425" t="s">
        <v>1238</v>
      </c>
      <c r="H2793" s="1425" t="s">
        <v>1329</v>
      </c>
      <c r="I2793" s="1425"/>
      <c r="J2793" s="1425" t="s">
        <v>2915</v>
      </c>
    </row>
    <row r="2794" spans="1:10" ht="12.75">
      <c r="A2794" s="1425" t="s">
        <v>1360</v>
      </c>
      <c r="B2794" s="1425" t="s">
        <v>627</v>
      </c>
      <c r="C2794" s="1425" t="s">
        <v>1322</v>
      </c>
      <c r="D2794" s="1425" t="s">
        <v>1286</v>
      </c>
      <c r="E2794" s="1425" t="s">
        <v>1480</v>
      </c>
      <c r="F2794" s="1425" t="s">
        <v>1328</v>
      </c>
      <c r="G2794" s="1425" t="s">
        <v>1238</v>
      </c>
      <c r="H2794" s="1425" t="s">
        <v>1330</v>
      </c>
      <c r="I2794" s="1425"/>
      <c r="J2794" s="1425" t="s">
        <v>2915</v>
      </c>
    </row>
    <row r="2795" spans="1:10" ht="12.75">
      <c r="A2795" s="1425" t="s">
        <v>1360</v>
      </c>
      <c r="B2795" s="1425" t="s">
        <v>627</v>
      </c>
      <c r="C2795" s="1425" t="s">
        <v>1322</v>
      </c>
      <c r="D2795" s="1425" t="s">
        <v>1286</v>
      </c>
      <c r="E2795" s="1425" t="s">
        <v>1480</v>
      </c>
      <c r="F2795" s="1425" t="s">
        <v>1328</v>
      </c>
      <c r="G2795" s="1425" t="s">
        <v>1238</v>
      </c>
      <c r="H2795" s="1425" t="s">
        <v>1331</v>
      </c>
      <c r="I2795" s="1425"/>
      <c r="J2795" s="1425" t="s">
        <v>2915</v>
      </c>
    </row>
    <row r="2796" spans="1:10" ht="12.75">
      <c r="A2796" s="1425" t="s">
        <v>1360</v>
      </c>
      <c r="B2796" s="1425" t="s">
        <v>627</v>
      </c>
      <c r="C2796" s="1425" t="s">
        <v>475</v>
      </c>
      <c r="D2796" s="1425" t="s">
        <v>1286</v>
      </c>
      <c r="E2796" s="1425" t="s">
        <v>1481</v>
      </c>
      <c r="F2796" s="1425" t="s">
        <v>796</v>
      </c>
      <c r="G2796" s="1425" t="s">
        <v>116</v>
      </c>
      <c r="H2796" s="1425" t="s">
        <v>1263</v>
      </c>
      <c r="I2796" s="1425"/>
      <c r="J2796" s="1425" t="s">
        <v>2915</v>
      </c>
    </row>
    <row r="2797" spans="1:10" ht="12.75">
      <c r="A2797" s="1425" t="s">
        <v>1360</v>
      </c>
      <c r="B2797" s="1425" t="s">
        <v>627</v>
      </c>
      <c r="C2797" s="1425" t="s">
        <v>475</v>
      </c>
      <c r="D2797" s="1425" t="s">
        <v>1286</v>
      </c>
      <c r="E2797" s="1425" t="s">
        <v>1481</v>
      </c>
      <c r="F2797" s="1425" t="s">
        <v>796</v>
      </c>
      <c r="G2797" s="1425" t="s">
        <v>116</v>
      </c>
      <c r="H2797" s="1425" t="s">
        <v>1264</v>
      </c>
      <c r="I2797" s="1425"/>
      <c r="J2797" s="1425" t="s">
        <v>2915</v>
      </c>
    </row>
    <row r="2798" spans="1:10" ht="12.75">
      <c r="A2798" s="1425" t="s">
        <v>1360</v>
      </c>
      <c r="B2798" s="1425" t="s">
        <v>627</v>
      </c>
      <c r="C2798" s="1425" t="s">
        <v>475</v>
      </c>
      <c r="D2798" s="1425" t="s">
        <v>1286</v>
      </c>
      <c r="E2798" s="1425" t="s">
        <v>1481</v>
      </c>
      <c r="F2798" s="1425" t="s">
        <v>796</v>
      </c>
      <c r="G2798" s="1425" t="s">
        <v>116</v>
      </c>
      <c r="H2798" s="1425" t="s">
        <v>1265</v>
      </c>
      <c r="I2798" s="1425"/>
      <c r="J2798" s="1425" t="s">
        <v>2915</v>
      </c>
    </row>
    <row r="2799" spans="1:10" ht="12.75">
      <c r="A2799" s="1425" t="s">
        <v>1360</v>
      </c>
      <c r="B2799" s="1425" t="s">
        <v>627</v>
      </c>
      <c r="C2799" s="1425" t="s">
        <v>475</v>
      </c>
      <c r="D2799" s="1425" t="s">
        <v>1286</v>
      </c>
      <c r="E2799" s="1425" t="s">
        <v>1481</v>
      </c>
      <c r="F2799" s="1425" t="s">
        <v>796</v>
      </c>
      <c r="G2799" s="1425" t="s">
        <v>116</v>
      </c>
      <c r="H2799" s="1425" t="s">
        <v>1266</v>
      </c>
      <c r="I2799" s="1425"/>
      <c r="J2799" s="1425" t="s">
        <v>2915</v>
      </c>
    </row>
    <row r="2800" spans="1:10" ht="12.75">
      <c r="A2800" s="1425" t="s">
        <v>1360</v>
      </c>
      <c r="B2800" s="1425" t="s">
        <v>627</v>
      </c>
      <c r="C2800" s="1425" t="s">
        <v>475</v>
      </c>
      <c r="D2800" s="1425" t="s">
        <v>1286</v>
      </c>
      <c r="E2800" s="1425" t="s">
        <v>1481</v>
      </c>
      <c r="F2800" s="1425" t="s">
        <v>796</v>
      </c>
      <c r="G2800" s="1425" t="s">
        <v>116</v>
      </c>
      <c r="H2800" s="1425" t="s">
        <v>1267</v>
      </c>
      <c r="I2800" s="1425"/>
      <c r="J2800" s="1425" t="s">
        <v>2915</v>
      </c>
    </row>
    <row r="2801" spans="1:10" ht="12.75">
      <c r="A2801" s="1425" t="s">
        <v>1360</v>
      </c>
      <c r="B2801" s="1425" t="s">
        <v>627</v>
      </c>
      <c r="C2801" s="1425" t="s">
        <v>475</v>
      </c>
      <c r="D2801" s="1425" t="s">
        <v>1286</v>
      </c>
      <c r="E2801" s="1425" t="s">
        <v>1481</v>
      </c>
      <c r="F2801" s="1425" t="s">
        <v>1328</v>
      </c>
      <c r="G2801" s="1425" t="s">
        <v>116</v>
      </c>
      <c r="H2801" s="1425" t="s">
        <v>1329</v>
      </c>
      <c r="I2801" s="1425"/>
      <c r="J2801" s="1425" t="s">
        <v>2915</v>
      </c>
    </row>
    <row r="2802" spans="1:10" ht="12.75">
      <c r="A2802" s="1425" t="s">
        <v>1360</v>
      </c>
      <c r="B2802" s="1425" t="s">
        <v>627</v>
      </c>
      <c r="C2802" s="1425" t="s">
        <v>475</v>
      </c>
      <c r="D2802" s="1425" t="s">
        <v>1286</v>
      </c>
      <c r="E2802" s="1425" t="s">
        <v>1481</v>
      </c>
      <c r="F2802" s="1425" t="s">
        <v>1328</v>
      </c>
      <c r="G2802" s="1425" t="s">
        <v>116</v>
      </c>
      <c r="H2802" s="1425" t="s">
        <v>1330</v>
      </c>
      <c r="I2802" s="1425"/>
      <c r="J2802" s="1425" t="s">
        <v>2915</v>
      </c>
    </row>
    <row r="2803" spans="1:10" ht="12.75">
      <c r="A2803" s="1425" t="s">
        <v>1360</v>
      </c>
      <c r="B2803" s="1425" t="s">
        <v>627</v>
      </c>
      <c r="C2803" s="1425" t="s">
        <v>475</v>
      </c>
      <c r="D2803" s="1425" t="s">
        <v>1286</v>
      </c>
      <c r="E2803" s="1425" t="s">
        <v>1481</v>
      </c>
      <c r="F2803" s="1425" t="s">
        <v>1328</v>
      </c>
      <c r="G2803" s="1425" t="s">
        <v>116</v>
      </c>
      <c r="H2803" s="1425" t="s">
        <v>1331</v>
      </c>
      <c r="I2803" s="1425"/>
      <c r="J2803" s="1425" t="s">
        <v>2915</v>
      </c>
    </row>
    <row r="2804" spans="1:10" ht="12.75">
      <c r="A2804" s="1425" t="s">
        <v>1360</v>
      </c>
      <c r="B2804" s="1425" t="s">
        <v>791</v>
      </c>
      <c r="C2804" s="1425" t="s">
        <v>390</v>
      </c>
      <c r="D2804" s="1425" t="s">
        <v>549</v>
      </c>
      <c r="E2804" s="1425" t="s">
        <v>1482</v>
      </c>
      <c r="F2804" s="1425" t="s">
        <v>796</v>
      </c>
      <c r="G2804" s="1425" t="s">
        <v>1238</v>
      </c>
      <c r="H2804" s="1425" t="s">
        <v>1263</v>
      </c>
      <c r="I2804" s="1425"/>
      <c r="J2804" s="1425" t="s">
        <v>2915</v>
      </c>
    </row>
    <row r="2805" spans="1:10" ht="12.75">
      <c r="A2805" s="1425" t="s">
        <v>1360</v>
      </c>
      <c r="B2805" s="1425" t="s">
        <v>791</v>
      </c>
      <c r="C2805" s="1425" t="s">
        <v>390</v>
      </c>
      <c r="D2805" s="1425" t="s">
        <v>549</v>
      </c>
      <c r="E2805" s="1425" t="s">
        <v>1482</v>
      </c>
      <c r="F2805" s="1425" t="s">
        <v>796</v>
      </c>
      <c r="G2805" s="1425" t="s">
        <v>1238</v>
      </c>
      <c r="H2805" s="1425" t="s">
        <v>1264</v>
      </c>
      <c r="I2805" s="1425"/>
      <c r="J2805" s="1425" t="s">
        <v>2915</v>
      </c>
    </row>
    <row r="2806" spans="1:10" ht="12.75">
      <c r="A2806" s="1425" t="s">
        <v>1360</v>
      </c>
      <c r="B2806" s="1425" t="s">
        <v>791</v>
      </c>
      <c r="C2806" s="1425" t="s">
        <v>390</v>
      </c>
      <c r="D2806" s="1425" t="s">
        <v>549</v>
      </c>
      <c r="E2806" s="1425" t="s">
        <v>1482</v>
      </c>
      <c r="F2806" s="1425" t="s">
        <v>796</v>
      </c>
      <c r="G2806" s="1425" t="s">
        <v>1238</v>
      </c>
      <c r="H2806" s="1425" t="s">
        <v>1265</v>
      </c>
      <c r="I2806" s="1425"/>
      <c r="J2806" s="1425" t="s">
        <v>2915</v>
      </c>
    </row>
    <row r="2807" spans="1:10" ht="12.75">
      <c r="A2807" s="1425" t="s">
        <v>1360</v>
      </c>
      <c r="B2807" s="1425" t="s">
        <v>791</v>
      </c>
      <c r="C2807" s="1425" t="s">
        <v>390</v>
      </c>
      <c r="D2807" s="1425" t="s">
        <v>549</v>
      </c>
      <c r="E2807" s="1425" t="s">
        <v>1482</v>
      </c>
      <c r="F2807" s="1425" t="s">
        <v>796</v>
      </c>
      <c r="G2807" s="1425" t="s">
        <v>1238</v>
      </c>
      <c r="H2807" s="1425" t="s">
        <v>1266</v>
      </c>
      <c r="I2807" s="1425"/>
      <c r="J2807" s="1425" t="s">
        <v>2915</v>
      </c>
    </row>
    <row r="2808" spans="1:10" ht="12.75">
      <c r="A2808" s="1425" t="s">
        <v>1360</v>
      </c>
      <c r="B2808" s="1425" t="s">
        <v>791</v>
      </c>
      <c r="C2808" s="1425" t="s">
        <v>390</v>
      </c>
      <c r="D2808" s="1425" t="s">
        <v>549</v>
      </c>
      <c r="E2808" s="1425" t="s">
        <v>1482</v>
      </c>
      <c r="F2808" s="1425" t="s">
        <v>796</v>
      </c>
      <c r="G2808" s="1425" t="s">
        <v>1238</v>
      </c>
      <c r="H2808" s="1425" t="s">
        <v>1267</v>
      </c>
      <c r="I2808" s="1425"/>
      <c r="J2808" s="1425" t="s">
        <v>2915</v>
      </c>
    </row>
    <row r="2809" spans="1:10" ht="12.75">
      <c r="A2809" s="1425" t="s">
        <v>1360</v>
      </c>
      <c r="B2809" s="1425" t="s">
        <v>791</v>
      </c>
      <c r="C2809" s="1425" t="s">
        <v>390</v>
      </c>
      <c r="D2809" s="1425" t="s">
        <v>549</v>
      </c>
      <c r="E2809" s="1425" t="s">
        <v>1482</v>
      </c>
      <c r="F2809" s="1425" t="s">
        <v>1328</v>
      </c>
      <c r="G2809" s="1425" t="s">
        <v>1238</v>
      </c>
      <c r="H2809" s="1425" t="s">
        <v>1329</v>
      </c>
      <c r="I2809" s="1425"/>
      <c r="J2809" s="1425" t="s">
        <v>2915</v>
      </c>
    </row>
    <row r="2810" spans="1:10" ht="12.75">
      <c r="A2810" s="1425" t="s">
        <v>1360</v>
      </c>
      <c r="B2810" s="1425" t="s">
        <v>791</v>
      </c>
      <c r="C2810" s="1425" t="s">
        <v>390</v>
      </c>
      <c r="D2810" s="1425" t="s">
        <v>549</v>
      </c>
      <c r="E2810" s="1425" t="s">
        <v>1482</v>
      </c>
      <c r="F2810" s="1425" t="s">
        <v>1328</v>
      </c>
      <c r="G2810" s="1425" t="s">
        <v>1238</v>
      </c>
      <c r="H2810" s="1425" t="s">
        <v>1330</v>
      </c>
      <c r="I2810" s="1425"/>
      <c r="J2810" s="1425" t="s">
        <v>2915</v>
      </c>
    </row>
    <row r="2811" spans="1:10" ht="12.75">
      <c r="A2811" s="1425" t="s">
        <v>1360</v>
      </c>
      <c r="B2811" s="1425" t="s">
        <v>791</v>
      </c>
      <c r="C2811" s="1425" t="s">
        <v>390</v>
      </c>
      <c r="D2811" s="1425" t="s">
        <v>549</v>
      </c>
      <c r="E2811" s="1425" t="s">
        <v>1482</v>
      </c>
      <c r="F2811" s="1425" t="s">
        <v>1328</v>
      </c>
      <c r="G2811" s="1425" t="s">
        <v>1238</v>
      </c>
      <c r="H2811" s="1425" t="s">
        <v>1331</v>
      </c>
      <c r="I2811" s="1425"/>
      <c r="J2811" s="1425" t="s">
        <v>2915</v>
      </c>
    </row>
    <row r="2812" spans="1:10" ht="12.75">
      <c r="A2812" s="1425" t="s">
        <v>1360</v>
      </c>
      <c r="B2812" s="1425" t="s">
        <v>764</v>
      </c>
      <c r="C2812" s="1425" t="s">
        <v>390</v>
      </c>
      <c r="D2812" s="1425" t="s">
        <v>549</v>
      </c>
      <c r="E2812" s="1425" t="s">
        <v>390</v>
      </c>
      <c r="F2812" s="1425" t="s">
        <v>796</v>
      </c>
      <c r="G2812" s="1425" t="s">
        <v>114</v>
      </c>
      <c r="H2812" s="1425" t="s">
        <v>1263</v>
      </c>
      <c r="I2812" s="1425"/>
      <c r="J2812" s="1425" t="s">
        <v>2915</v>
      </c>
    </row>
    <row r="2813" spans="1:10" ht="12.75">
      <c r="A2813" s="1425" t="s">
        <v>1360</v>
      </c>
      <c r="B2813" s="1425" t="s">
        <v>764</v>
      </c>
      <c r="C2813" s="1425" t="s">
        <v>390</v>
      </c>
      <c r="D2813" s="1425" t="s">
        <v>549</v>
      </c>
      <c r="E2813" s="1425" t="s">
        <v>390</v>
      </c>
      <c r="F2813" s="1425" t="s">
        <v>796</v>
      </c>
      <c r="G2813" s="1425" t="s">
        <v>114</v>
      </c>
      <c r="H2813" s="1425" t="s">
        <v>1264</v>
      </c>
      <c r="I2813" s="1425"/>
      <c r="J2813" s="1425" t="s">
        <v>2915</v>
      </c>
    </row>
    <row r="2814" spans="1:10" ht="12.75">
      <c r="A2814" s="1425" t="s">
        <v>1360</v>
      </c>
      <c r="B2814" s="1425" t="s">
        <v>764</v>
      </c>
      <c r="C2814" s="1425" t="s">
        <v>390</v>
      </c>
      <c r="D2814" s="1425" t="s">
        <v>549</v>
      </c>
      <c r="E2814" s="1425" t="s">
        <v>390</v>
      </c>
      <c r="F2814" s="1425" t="s">
        <v>796</v>
      </c>
      <c r="G2814" s="1425" t="s">
        <v>114</v>
      </c>
      <c r="H2814" s="1425" t="s">
        <v>1265</v>
      </c>
      <c r="I2814" s="1425"/>
      <c r="J2814" s="1425" t="s">
        <v>2915</v>
      </c>
    </row>
    <row r="2815" spans="1:10" ht="12.75">
      <c r="A2815" s="1425" t="s">
        <v>1360</v>
      </c>
      <c r="B2815" s="1425" t="s">
        <v>764</v>
      </c>
      <c r="C2815" s="1425" t="s">
        <v>390</v>
      </c>
      <c r="D2815" s="1425" t="s">
        <v>549</v>
      </c>
      <c r="E2815" s="1425" t="s">
        <v>390</v>
      </c>
      <c r="F2815" s="1425" t="s">
        <v>796</v>
      </c>
      <c r="G2815" s="1425" t="s">
        <v>114</v>
      </c>
      <c r="H2815" s="1425" t="s">
        <v>1266</v>
      </c>
      <c r="I2815" s="1425"/>
      <c r="J2815" s="1425" t="s">
        <v>2915</v>
      </c>
    </row>
    <row r="2816" spans="1:10" ht="12.75">
      <c r="A2816" s="1425" t="s">
        <v>1360</v>
      </c>
      <c r="B2816" s="1425" t="s">
        <v>764</v>
      </c>
      <c r="C2816" s="1425" t="s">
        <v>390</v>
      </c>
      <c r="D2816" s="1425" t="s">
        <v>549</v>
      </c>
      <c r="E2816" s="1425" t="s">
        <v>390</v>
      </c>
      <c r="F2816" s="1425" t="s">
        <v>796</v>
      </c>
      <c r="G2816" s="1425" t="s">
        <v>114</v>
      </c>
      <c r="H2816" s="1425" t="s">
        <v>1267</v>
      </c>
      <c r="I2816" s="1425"/>
      <c r="J2816" s="1425" t="s">
        <v>2915</v>
      </c>
    </row>
    <row r="2817" spans="1:10" ht="12.75">
      <c r="A2817" s="1425" t="s">
        <v>1360</v>
      </c>
      <c r="B2817" s="1425" t="s">
        <v>764</v>
      </c>
      <c r="C2817" s="1425" t="s">
        <v>390</v>
      </c>
      <c r="D2817" s="1425" t="s">
        <v>549</v>
      </c>
      <c r="E2817" s="1425" t="s">
        <v>390</v>
      </c>
      <c r="F2817" s="1425" t="s">
        <v>796</v>
      </c>
      <c r="G2817" s="1425" t="s">
        <v>115</v>
      </c>
      <c r="H2817" s="1425" t="s">
        <v>1263</v>
      </c>
      <c r="I2817" s="1425"/>
      <c r="J2817" s="1425" t="s">
        <v>2915</v>
      </c>
    </row>
    <row r="2818" spans="1:10" ht="12.75">
      <c r="A2818" s="1425" t="s">
        <v>1360</v>
      </c>
      <c r="B2818" s="1425" t="s">
        <v>764</v>
      </c>
      <c r="C2818" s="1425" t="s">
        <v>390</v>
      </c>
      <c r="D2818" s="1425" t="s">
        <v>549</v>
      </c>
      <c r="E2818" s="1425" t="s">
        <v>390</v>
      </c>
      <c r="F2818" s="1425" t="s">
        <v>796</v>
      </c>
      <c r="G2818" s="1425" t="s">
        <v>115</v>
      </c>
      <c r="H2818" s="1425" t="s">
        <v>1264</v>
      </c>
      <c r="I2818" s="1425"/>
      <c r="J2818" s="1425" t="s">
        <v>2915</v>
      </c>
    </row>
    <row r="2819" spans="1:10" ht="12.75">
      <c r="A2819" s="1425" t="s">
        <v>1360</v>
      </c>
      <c r="B2819" s="1425" t="s">
        <v>764</v>
      </c>
      <c r="C2819" s="1425" t="s">
        <v>390</v>
      </c>
      <c r="D2819" s="1425" t="s">
        <v>549</v>
      </c>
      <c r="E2819" s="1425" t="s">
        <v>390</v>
      </c>
      <c r="F2819" s="1425" t="s">
        <v>796</v>
      </c>
      <c r="G2819" s="1425" t="s">
        <v>115</v>
      </c>
      <c r="H2819" s="1425" t="s">
        <v>1265</v>
      </c>
      <c r="I2819" s="1425"/>
      <c r="J2819" s="1425" t="s">
        <v>2915</v>
      </c>
    </row>
    <row r="2820" spans="1:10" ht="12.75">
      <c r="A2820" s="1425" t="s">
        <v>1360</v>
      </c>
      <c r="B2820" s="1425" t="s">
        <v>764</v>
      </c>
      <c r="C2820" s="1425" t="s">
        <v>390</v>
      </c>
      <c r="D2820" s="1425" t="s">
        <v>549</v>
      </c>
      <c r="E2820" s="1425" t="s">
        <v>390</v>
      </c>
      <c r="F2820" s="1425" t="s">
        <v>796</v>
      </c>
      <c r="G2820" s="1425" t="s">
        <v>115</v>
      </c>
      <c r="H2820" s="1425" t="s">
        <v>1266</v>
      </c>
      <c r="I2820" s="1425"/>
      <c r="J2820" s="1425" t="s">
        <v>2915</v>
      </c>
    </row>
    <row r="2821" spans="1:10" ht="12.75">
      <c r="A2821" s="1425" t="s">
        <v>1360</v>
      </c>
      <c r="B2821" s="1425" t="s">
        <v>764</v>
      </c>
      <c r="C2821" s="1425" t="s">
        <v>390</v>
      </c>
      <c r="D2821" s="1425" t="s">
        <v>549</v>
      </c>
      <c r="E2821" s="1425" t="s">
        <v>390</v>
      </c>
      <c r="F2821" s="1425" t="s">
        <v>796</v>
      </c>
      <c r="G2821" s="1425" t="s">
        <v>115</v>
      </c>
      <c r="H2821" s="1425" t="s">
        <v>1267</v>
      </c>
      <c r="I2821" s="1425"/>
      <c r="J2821" s="1425" t="s">
        <v>2915</v>
      </c>
    </row>
    <row r="2822" spans="1:10" ht="12.75">
      <c r="A2822" s="1425" t="s">
        <v>1360</v>
      </c>
      <c r="B2822" s="1425" t="s">
        <v>764</v>
      </c>
      <c r="C2822" s="1425" t="s">
        <v>390</v>
      </c>
      <c r="D2822" s="1425" t="s">
        <v>549</v>
      </c>
      <c r="E2822" s="1425" t="s">
        <v>390</v>
      </c>
      <c r="F2822" s="1425" t="s">
        <v>796</v>
      </c>
      <c r="G2822" s="1425" t="s">
        <v>1238</v>
      </c>
      <c r="H2822" s="1425" t="s">
        <v>1263</v>
      </c>
      <c r="I2822" s="1425"/>
      <c r="J2822" s="1425" t="s">
        <v>2915</v>
      </c>
    </row>
    <row r="2823" spans="1:10" ht="12.75">
      <c r="A2823" s="1425" t="s">
        <v>1360</v>
      </c>
      <c r="B2823" s="1425" t="s">
        <v>764</v>
      </c>
      <c r="C2823" s="1425" t="s">
        <v>390</v>
      </c>
      <c r="D2823" s="1425" t="s">
        <v>549</v>
      </c>
      <c r="E2823" s="1425" t="s">
        <v>390</v>
      </c>
      <c r="F2823" s="1425" t="s">
        <v>796</v>
      </c>
      <c r="G2823" s="1425" t="s">
        <v>1238</v>
      </c>
      <c r="H2823" s="1425" t="s">
        <v>1264</v>
      </c>
      <c r="I2823" s="1425"/>
      <c r="J2823" s="1425" t="s">
        <v>2915</v>
      </c>
    </row>
    <row r="2824" spans="1:10" ht="12.75">
      <c r="A2824" s="1425" t="s">
        <v>1360</v>
      </c>
      <c r="B2824" s="1425" t="s">
        <v>764</v>
      </c>
      <c r="C2824" s="1425" t="s">
        <v>390</v>
      </c>
      <c r="D2824" s="1425" t="s">
        <v>549</v>
      </c>
      <c r="E2824" s="1425" t="s">
        <v>390</v>
      </c>
      <c r="F2824" s="1425" t="s">
        <v>796</v>
      </c>
      <c r="G2824" s="1425" t="s">
        <v>1238</v>
      </c>
      <c r="H2824" s="1425" t="s">
        <v>1265</v>
      </c>
      <c r="I2824" s="1425"/>
      <c r="J2824" s="1425" t="s">
        <v>2915</v>
      </c>
    </row>
    <row r="2825" spans="1:10" ht="12.75">
      <c r="A2825" s="1425" t="s">
        <v>1360</v>
      </c>
      <c r="B2825" s="1425" t="s">
        <v>764</v>
      </c>
      <c r="C2825" s="1425" t="s">
        <v>390</v>
      </c>
      <c r="D2825" s="1425" t="s">
        <v>549</v>
      </c>
      <c r="E2825" s="1425" t="s">
        <v>390</v>
      </c>
      <c r="F2825" s="1425" t="s">
        <v>796</v>
      </c>
      <c r="G2825" s="1425" t="s">
        <v>1238</v>
      </c>
      <c r="H2825" s="1425" t="s">
        <v>1266</v>
      </c>
      <c r="I2825" s="1425"/>
      <c r="J2825" s="1425" t="s">
        <v>2915</v>
      </c>
    </row>
    <row r="2826" spans="1:10" ht="12.75">
      <c r="A2826" s="1425" t="s">
        <v>1360</v>
      </c>
      <c r="B2826" s="1425" t="s">
        <v>764</v>
      </c>
      <c r="C2826" s="1425" t="s">
        <v>390</v>
      </c>
      <c r="D2826" s="1425" t="s">
        <v>549</v>
      </c>
      <c r="E2826" s="1425" t="s">
        <v>390</v>
      </c>
      <c r="F2826" s="1425" t="s">
        <v>796</v>
      </c>
      <c r="G2826" s="1425" t="s">
        <v>1238</v>
      </c>
      <c r="H2826" s="1425" t="s">
        <v>1267</v>
      </c>
      <c r="I2826" s="1425"/>
      <c r="J2826" s="1425" t="s">
        <v>2915</v>
      </c>
    </row>
    <row r="2827" spans="1:10" ht="12.75">
      <c r="A2827" s="1425" t="s">
        <v>1360</v>
      </c>
      <c r="B2827" s="1425" t="s">
        <v>764</v>
      </c>
      <c r="C2827" s="1425" t="s">
        <v>390</v>
      </c>
      <c r="D2827" s="1425" t="s">
        <v>549</v>
      </c>
      <c r="E2827" s="1425" t="s">
        <v>390</v>
      </c>
      <c r="F2827" s="1425" t="s">
        <v>796</v>
      </c>
      <c r="G2827" s="1425" t="s">
        <v>116</v>
      </c>
      <c r="H2827" s="1425" t="s">
        <v>1263</v>
      </c>
      <c r="I2827" s="1425"/>
      <c r="J2827" s="1425" t="s">
        <v>2915</v>
      </c>
    </row>
    <row r="2828" spans="1:10" ht="12.75">
      <c r="A2828" s="1425" t="s">
        <v>1360</v>
      </c>
      <c r="B2828" s="1425" t="s">
        <v>764</v>
      </c>
      <c r="C2828" s="1425" t="s">
        <v>390</v>
      </c>
      <c r="D2828" s="1425" t="s">
        <v>549</v>
      </c>
      <c r="E2828" s="1425" t="s">
        <v>390</v>
      </c>
      <c r="F2828" s="1425" t="s">
        <v>796</v>
      </c>
      <c r="G2828" s="1425" t="s">
        <v>116</v>
      </c>
      <c r="H2828" s="1425" t="s">
        <v>1264</v>
      </c>
      <c r="I2828" s="1425"/>
      <c r="J2828" s="1425" t="s">
        <v>2915</v>
      </c>
    </row>
    <row r="2829" spans="1:10" ht="12.75">
      <c r="A2829" s="1425" t="s">
        <v>1360</v>
      </c>
      <c r="B2829" s="1425" t="s">
        <v>764</v>
      </c>
      <c r="C2829" s="1425" t="s">
        <v>390</v>
      </c>
      <c r="D2829" s="1425" t="s">
        <v>549</v>
      </c>
      <c r="E2829" s="1425" t="s">
        <v>390</v>
      </c>
      <c r="F2829" s="1425" t="s">
        <v>796</v>
      </c>
      <c r="G2829" s="1425" t="s">
        <v>116</v>
      </c>
      <c r="H2829" s="1425" t="s">
        <v>1265</v>
      </c>
      <c r="I2829" s="1425"/>
      <c r="J2829" s="1425" t="s">
        <v>2915</v>
      </c>
    </row>
    <row r="2830" spans="1:10" ht="12.75">
      <c r="A2830" s="1425" t="s">
        <v>1360</v>
      </c>
      <c r="B2830" s="1425" t="s">
        <v>764</v>
      </c>
      <c r="C2830" s="1425" t="s">
        <v>390</v>
      </c>
      <c r="D2830" s="1425" t="s">
        <v>549</v>
      </c>
      <c r="E2830" s="1425" t="s">
        <v>390</v>
      </c>
      <c r="F2830" s="1425" t="s">
        <v>796</v>
      </c>
      <c r="G2830" s="1425" t="s">
        <v>116</v>
      </c>
      <c r="H2830" s="1425" t="s">
        <v>1266</v>
      </c>
      <c r="I2830" s="1425"/>
      <c r="J2830" s="1425" t="s">
        <v>2915</v>
      </c>
    </row>
    <row r="2831" spans="1:10" ht="12.75">
      <c r="A2831" s="1425" t="s">
        <v>1360</v>
      </c>
      <c r="B2831" s="1425" t="s">
        <v>764</v>
      </c>
      <c r="C2831" s="1425" t="s">
        <v>390</v>
      </c>
      <c r="D2831" s="1425" t="s">
        <v>549</v>
      </c>
      <c r="E2831" s="1425" t="s">
        <v>390</v>
      </c>
      <c r="F2831" s="1425" t="s">
        <v>796</v>
      </c>
      <c r="G2831" s="1425" t="s">
        <v>116</v>
      </c>
      <c r="H2831" s="1425" t="s">
        <v>1267</v>
      </c>
      <c r="I2831" s="1425"/>
      <c r="J2831" s="1425" t="s">
        <v>2915</v>
      </c>
    </row>
    <row r="2832" spans="1:10" ht="12.75">
      <c r="A2832" s="1425" t="s">
        <v>1360</v>
      </c>
      <c r="B2832" s="1425" t="s">
        <v>764</v>
      </c>
      <c r="C2832" s="1425" t="s">
        <v>390</v>
      </c>
      <c r="D2832" s="1425" t="s">
        <v>549</v>
      </c>
      <c r="E2832" s="1425" t="s">
        <v>390</v>
      </c>
      <c r="F2832" s="1425" t="s">
        <v>1328</v>
      </c>
      <c r="G2832" s="1425" t="s">
        <v>114</v>
      </c>
      <c r="H2832" s="1425" t="s">
        <v>1329</v>
      </c>
      <c r="I2832" s="1425"/>
      <c r="J2832" s="1425" t="s">
        <v>2915</v>
      </c>
    </row>
    <row r="2833" spans="1:10" ht="12.75">
      <c r="A2833" s="1425" t="s">
        <v>1360</v>
      </c>
      <c r="B2833" s="1425" t="s">
        <v>764</v>
      </c>
      <c r="C2833" s="1425" t="s">
        <v>390</v>
      </c>
      <c r="D2833" s="1425" t="s">
        <v>549</v>
      </c>
      <c r="E2833" s="1425" t="s">
        <v>390</v>
      </c>
      <c r="F2833" s="1425" t="s">
        <v>1328</v>
      </c>
      <c r="G2833" s="1425" t="s">
        <v>114</v>
      </c>
      <c r="H2833" s="1425" t="s">
        <v>1330</v>
      </c>
      <c r="I2833" s="1425"/>
      <c r="J2833" s="1425" t="s">
        <v>2915</v>
      </c>
    </row>
    <row r="2834" spans="1:10" ht="12.75">
      <c r="A2834" s="1425" t="s">
        <v>1360</v>
      </c>
      <c r="B2834" s="1425" t="s">
        <v>764</v>
      </c>
      <c r="C2834" s="1425" t="s">
        <v>390</v>
      </c>
      <c r="D2834" s="1425" t="s">
        <v>549</v>
      </c>
      <c r="E2834" s="1425" t="s">
        <v>390</v>
      </c>
      <c r="F2834" s="1425" t="s">
        <v>1328</v>
      </c>
      <c r="G2834" s="1425" t="s">
        <v>114</v>
      </c>
      <c r="H2834" s="1425" t="s">
        <v>1331</v>
      </c>
      <c r="I2834" s="1425"/>
      <c r="J2834" s="1425" t="s">
        <v>2915</v>
      </c>
    </row>
    <row r="2835" spans="1:10" ht="12.75">
      <c r="A2835" s="1425" t="s">
        <v>1360</v>
      </c>
      <c r="B2835" s="1425" t="s">
        <v>764</v>
      </c>
      <c r="C2835" s="1425" t="s">
        <v>390</v>
      </c>
      <c r="D2835" s="1425" t="s">
        <v>549</v>
      </c>
      <c r="E2835" s="1425" t="s">
        <v>390</v>
      </c>
      <c r="F2835" s="1425" t="s">
        <v>1328</v>
      </c>
      <c r="G2835" s="1425" t="s">
        <v>115</v>
      </c>
      <c r="H2835" s="1425" t="s">
        <v>1329</v>
      </c>
      <c r="I2835" s="1425"/>
      <c r="J2835" s="1425" t="s">
        <v>2915</v>
      </c>
    </row>
    <row r="2836" spans="1:10" ht="12.75">
      <c r="A2836" s="1425" t="s">
        <v>1360</v>
      </c>
      <c r="B2836" s="1425" t="s">
        <v>764</v>
      </c>
      <c r="C2836" s="1425" t="s">
        <v>390</v>
      </c>
      <c r="D2836" s="1425" t="s">
        <v>549</v>
      </c>
      <c r="E2836" s="1425" t="s">
        <v>390</v>
      </c>
      <c r="F2836" s="1425" t="s">
        <v>1328</v>
      </c>
      <c r="G2836" s="1425" t="s">
        <v>115</v>
      </c>
      <c r="H2836" s="1425" t="s">
        <v>1330</v>
      </c>
      <c r="I2836" s="1425"/>
      <c r="J2836" s="1425" t="s">
        <v>2915</v>
      </c>
    </row>
    <row r="2837" spans="1:10" ht="12.75">
      <c r="A2837" s="1425" t="s">
        <v>1360</v>
      </c>
      <c r="B2837" s="1425" t="s">
        <v>764</v>
      </c>
      <c r="C2837" s="1425" t="s">
        <v>390</v>
      </c>
      <c r="D2837" s="1425" t="s">
        <v>549</v>
      </c>
      <c r="E2837" s="1425" t="s">
        <v>390</v>
      </c>
      <c r="F2837" s="1425" t="s">
        <v>1328</v>
      </c>
      <c r="G2837" s="1425" t="s">
        <v>115</v>
      </c>
      <c r="H2837" s="1425" t="s">
        <v>1331</v>
      </c>
      <c r="I2837" s="1425"/>
      <c r="J2837" s="1425" t="s">
        <v>2915</v>
      </c>
    </row>
    <row r="2838" spans="1:10" ht="12.75">
      <c r="A2838" s="1425" t="s">
        <v>1360</v>
      </c>
      <c r="B2838" s="1425" t="s">
        <v>764</v>
      </c>
      <c r="C2838" s="1425" t="s">
        <v>390</v>
      </c>
      <c r="D2838" s="1425" t="s">
        <v>549</v>
      </c>
      <c r="E2838" s="1425" t="s">
        <v>390</v>
      </c>
      <c r="F2838" s="1425" t="s">
        <v>1328</v>
      </c>
      <c r="G2838" s="1425" t="s">
        <v>1238</v>
      </c>
      <c r="H2838" s="1425" t="s">
        <v>1329</v>
      </c>
      <c r="I2838" s="1425"/>
      <c r="J2838" s="1425" t="s">
        <v>2915</v>
      </c>
    </row>
    <row r="2839" spans="1:10" ht="12.75">
      <c r="A2839" s="1425" t="s">
        <v>1360</v>
      </c>
      <c r="B2839" s="1425" t="s">
        <v>764</v>
      </c>
      <c r="C2839" s="1425" t="s">
        <v>390</v>
      </c>
      <c r="D2839" s="1425" t="s">
        <v>549</v>
      </c>
      <c r="E2839" s="1425" t="s">
        <v>390</v>
      </c>
      <c r="F2839" s="1425" t="s">
        <v>1328</v>
      </c>
      <c r="G2839" s="1425" t="s">
        <v>1238</v>
      </c>
      <c r="H2839" s="1425" t="s">
        <v>1330</v>
      </c>
      <c r="I2839" s="1425"/>
      <c r="J2839" s="1425" t="s">
        <v>2915</v>
      </c>
    </row>
    <row r="2840" spans="1:10" ht="12.75">
      <c r="A2840" s="1425" t="s">
        <v>1360</v>
      </c>
      <c r="B2840" s="1425" t="s">
        <v>764</v>
      </c>
      <c r="C2840" s="1425" t="s">
        <v>390</v>
      </c>
      <c r="D2840" s="1425" t="s">
        <v>549</v>
      </c>
      <c r="E2840" s="1425" t="s">
        <v>390</v>
      </c>
      <c r="F2840" s="1425" t="s">
        <v>1328</v>
      </c>
      <c r="G2840" s="1425" t="s">
        <v>1238</v>
      </c>
      <c r="H2840" s="1425" t="s">
        <v>1331</v>
      </c>
      <c r="I2840" s="1425"/>
      <c r="J2840" s="1425" t="s">
        <v>2915</v>
      </c>
    </row>
    <row r="2841" spans="1:10" ht="12.75">
      <c r="A2841" s="1425" t="s">
        <v>1360</v>
      </c>
      <c r="B2841" s="1425" t="s">
        <v>764</v>
      </c>
      <c r="C2841" s="1425" t="s">
        <v>390</v>
      </c>
      <c r="D2841" s="1425" t="s">
        <v>549</v>
      </c>
      <c r="E2841" s="1425" t="s">
        <v>390</v>
      </c>
      <c r="F2841" s="1425" t="s">
        <v>1328</v>
      </c>
      <c r="G2841" s="1425" t="s">
        <v>116</v>
      </c>
      <c r="H2841" s="1425" t="s">
        <v>1329</v>
      </c>
      <c r="I2841" s="1425"/>
      <c r="J2841" s="1425" t="s">
        <v>2915</v>
      </c>
    </row>
    <row r="2842" spans="1:10" ht="12.75">
      <c r="A2842" s="1425" t="s">
        <v>1360</v>
      </c>
      <c r="B2842" s="1425" t="s">
        <v>764</v>
      </c>
      <c r="C2842" s="1425" t="s">
        <v>390</v>
      </c>
      <c r="D2842" s="1425" t="s">
        <v>549</v>
      </c>
      <c r="E2842" s="1425" t="s">
        <v>390</v>
      </c>
      <c r="F2842" s="1425" t="s">
        <v>1328</v>
      </c>
      <c r="G2842" s="1425" t="s">
        <v>116</v>
      </c>
      <c r="H2842" s="1425" t="s">
        <v>1330</v>
      </c>
      <c r="I2842" s="1425"/>
      <c r="J2842" s="1425" t="s">
        <v>2915</v>
      </c>
    </row>
    <row r="2843" spans="1:10" ht="12.75">
      <c r="A2843" s="1425" t="s">
        <v>1360</v>
      </c>
      <c r="B2843" s="1425" t="s">
        <v>764</v>
      </c>
      <c r="C2843" s="1425" t="s">
        <v>390</v>
      </c>
      <c r="D2843" s="1425" t="s">
        <v>549</v>
      </c>
      <c r="E2843" s="1425" t="s">
        <v>390</v>
      </c>
      <c r="F2843" s="1425" t="s">
        <v>1328</v>
      </c>
      <c r="G2843" s="1425" t="s">
        <v>116</v>
      </c>
      <c r="H2843" s="1425" t="s">
        <v>1331</v>
      </c>
      <c r="I2843" s="1425"/>
      <c r="J2843" s="1425" t="s">
        <v>2915</v>
      </c>
    </row>
    <row r="2844" spans="1:10" ht="12.75">
      <c r="A2844" s="1425" t="s">
        <v>1360</v>
      </c>
      <c r="B2844" s="1425" t="s">
        <v>764</v>
      </c>
      <c r="C2844" s="1425" t="s">
        <v>390</v>
      </c>
      <c r="D2844" s="1425" t="s">
        <v>549</v>
      </c>
      <c r="E2844" s="1425" t="s">
        <v>1419</v>
      </c>
      <c r="F2844" s="1425" t="s">
        <v>796</v>
      </c>
      <c r="G2844" s="1425" t="s">
        <v>114</v>
      </c>
      <c r="H2844" s="1425" t="s">
        <v>1263</v>
      </c>
      <c r="I2844" s="1425"/>
      <c r="J2844" s="1425" t="s">
        <v>2915</v>
      </c>
    </row>
    <row r="2845" spans="1:10" ht="12.75">
      <c r="A2845" s="1425" t="s">
        <v>1360</v>
      </c>
      <c r="B2845" s="1425" t="s">
        <v>764</v>
      </c>
      <c r="C2845" s="1425" t="s">
        <v>390</v>
      </c>
      <c r="D2845" s="1425" t="s">
        <v>549</v>
      </c>
      <c r="E2845" s="1425" t="s">
        <v>1419</v>
      </c>
      <c r="F2845" s="1425" t="s">
        <v>796</v>
      </c>
      <c r="G2845" s="1425" t="s">
        <v>114</v>
      </c>
      <c r="H2845" s="1425" t="s">
        <v>1264</v>
      </c>
      <c r="I2845" s="1425"/>
      <c r="J2845" s="1425" t="s">
        <v>2915</v>
      </c>
    </row>
    <row r="2846" spans="1:10" ht="12.75">
      <c r="A2846" s="1425" t="s">
        <v>1360</v>
      </c>
      <c r="B2846" s="1425" t="s">
        <v>764</v>
      </c>
      <c r="C2846" s="1425" t="s">
        <v>390</v>
      </c>
      <c r="D2846" s="1425" t="s">
        <v>549</v>
      </c>
      <c r="E2846" s="1425" t="s">
        <v>1419</v>
      </c>
      <c r="F2846" s="1425" t="s">
        <v>796</v>
      </c>
      <c r="G2846" s="1425" t="s">
        <v>114</v>
      </c>
      <c r="H2846" s="1425" t="s">
        <v>1265</v>
      </c>
      <c r="I2846" s="1425"/>
      <c r="J2846" s="1425" t="s">
        <v>2915</v>
      </c>
    </row>
    <row r="2847" spans="1:10" ht="12.75">
      <c r="A2847" s="1425" t="s">
        <v>1360</v>
      </c>
      <c r="B2847" s="1425" t="s">
        <v>764</v>
      </c>
      <c r="C2847" s="1425" t="s">
        <v>390</v>
      </c>
      <c r="D2847" s="1425" t="s">
        <v>549</v>
      </c>
      <c r="E2847" s="1425" t="s">
        <v>1419</v>
      </c>
      <c r="F2847" s="1425" t="s">
        <v>796</v>
      </c>
      <c r="G2847" s="1425" t="s">
        <v>114</v>
      </c>
      <c r="H2847" s="1425" t="s">
        <v>1266</v>
      </c>
      <c r="I2847" s="1425"/>
      <c r="J2847" s="1425" t="s">
        <v>2915</v>
      </c>
    </row>
    <row r="2848" spans="1:10" ht="12.75">
      <c r="A2848" s="1425" t="s">
        <v>1360</v>
      </c>
      <c r="B2848" s="1425" t="s">
        <v>764</v>
      </c>
      <c r="C2848" s="1425" t="s">
        <v>390</v>
      </c>
      <c r="D2848" s="1425" t="s">
        <v>549</v>
      </c>
      <c r="E2848" s="1425" t="s">
        <v>1419</v>
      </c>
      <c r="F2848" s="1425" t="s">
        <v>796</v>
      </c>
      <c r="G2848" s="1425" t="s">
        <v>114</v>
      </c>
      <c r="H2848" s="1425" t="s">
        <v>1267</v>
      </c>
      <c r="I2848" s="1425"/>
      <c r="J2848" s="1425" t="s">
        <v>2915</v>
      </c>
    </row>
    <row r="2849" spans="1:10" ht="12.75">
      <c r="A2849" s="1425" t="s">
        <v>1360</v>
      </c>
      <c r="B2849" s="1425" t="s">
        <v>764</v>
      </c>
      <c r="C2849" s="1425" t="s">
        <v>390</v>
      </c>
      <c r="D2849" s="1425" t="s">
        <v>549</v>
      </c>
      <c r="E2849" s="1425" t="s">
        <v>1419</v>
      </c>
      <c r="F2849" s="1425" t="s">
        <v>796</v>
      </c>
      <c r="G2849" s="1425" t="s">
        <v>1238</v>
      </c>
      <c r="H2849" s="1425" t="s">
        <v>1263</v>
      </c>
      <c r="I2849" s="1425"/>
      <c r="J2849" s="1425" t="s">
        <v>2915</v>
      </c>
    </row>
    <row r="2850" spans="1:10" ht="12.75">
      <c r="A2850" s="1425" t="s">
        <v>1360</v>
      </c>
      <c r="B2850" s="1425" t="s">
        <v>764</v>
      </c>
      <c r="C2850" s="1425" t="s">
        <v>390</v>
      </c>
      <c r="D2850" s="1425" t="s">
        <v>549</v>
      </c>
      <c r="E2850" s="1425" t="s">
        <v>1419</v>
      </c>
      <c r="F2850" s="1425" t="s">
        <v>796</v>
      </c>
      <c r="G2850" s="1425" t="s">
        <v>1238</v>
      </c>
      <c r="H2850" s="1425" t="s">
        <v>1264</v>
      </c>
      <c r="I2850" s="1425"/>
      <c r="J2850" s="1425" t="s">
        <v>2915</v>
      </c>
    </row>
    <row r="2851" spans="1:10" ht="12.75">
      <c r="A2851" s="1425" t="s">
        <v>1360</v>
      </c>
      <c r="B2851" s="1425" t="s">
        <v>764</v>
      </c>
      <c r="C2851" s="1425" t="s">
        <v>390</v>
      </c>
      <c r="D2851" s="1425" t="s">
        <v>549</v>
      </c>
      <c r="E2851" s="1425" t="s">
        <v>1419</v>
      </c>
      <c r="F2851" s="1425" t="s">
        <v>796</v>
      </c>
      <c r="G2851" s="1425" t="s">
        <v>1238</v>
      </c>
      <c r="H2851" s="1425" t="s">
        <v>1265</v>
      </c>
      <c r="I2851" s="1425"/>
      <c r="J2851" s="1425" t="s">
        <v>2915</v>
      </c>
    </row>
    <row r="2852" spans="1:10" ht="12.75">
      <c r="A2852" s="1425" t="s">
        <v>1360</v>
      </c>
      <c r="B2852" s="1425" t="s">
        <v>764</v>
      </c>
      <c r="C2852" s="1425" t="s">
        <v>390</v>
      </c>
      <c r="D2852" s="1425" t="s">
        <v>549</v>
      </c>
      <c r="E2852" s="1425" t="s">
        <v>1419</v>
      </c>
      <c r="F2852" s="1425" t="s">
        <v>796</v>
      </c>
      <c r="G2852" s="1425" t="s">
        <v>1238</v>
      </c>
      <c r="H2852" s="1425" t="s">
        <v>1266</v>
      </c>
      <c r="I2852" s="1425"/>
      <c r="J2852" s="1425" t="s">
        <v>2915</v>
      </c>
    </row>
    <row r="2853" spans="1:10" ht="12.75">
      <c r="A2853" s="1425" t="s">
        <v>1360</v>
      </c>
      <c r="B2853" s="1425" t="s">
        <v>764</v>
      </c>
      <c r="C2853" s="1425" t="s">
        <v>390</v>
      </c>
      <c r="D2853" s="1425" t="s">
        <v>549</v>
      </c>
      <c r="E2853" s="1425" t="s">
        <v>1419</v>
      </c>
      <c r="F2853" s="1425" t="s">
        <v>796</v>
      </c>
      <c r="G2853" s="1425" t="s">
        <v>1238</v>
      </c>
      <c r="H2853" s="1425" t="s">
        <v>1267</v>
      </c>
      <c r="I2853" s="1425"/>
      <c r="J2853" s="1425" t="s">
        <v>2915</v>
      </c>
    </row>
    <row r="2854" spans="1:10" ht="12.75">
      <c r="A2854" s="1425" t="s">
        <v>1360</v>
      </c>
      <c r="B2854" s="1425" t="s">
        <v>764</v>
      </c>
      <c r="C2854" s="1425" t="s">
        <v>390</v>
      </c>
      <c r="D2854" s="1425" t="s">
        <v>549</v>
      </c>
      <c r="E2854" s="1425" t="s">
        <v>1419</v>
      </c>
      <c r="F2854" s="1425" t="s">
        <v>796</v>
      </c>
      <c r="G2854" s="1425" t="s">
        <v>116</v>
      </c>
      <c r="H2854" s="1425" t="s">
        <v>1263</v>
      </c>
      <c r="I2854" s="1425"/>
      <c r="J2854" s="1425" t="s">
        <v>2915</v>
      </c>
    </row>
    <row r="2855" spans="1:10" ht="12.75">
      <c r="A2855" s="1425" t="s">
        <v>1360</v>
      </c>
      <c r="B2855" s="1425" t="s">
        <v>764</v>
      </c>
      <c r="C2855" s="1425" t="s">
        <v>390</v>
      </c>
      <c r="D2855" s="1425" t="s">
        <v>549</v>
      </c>
      <c r="E2855" s="1425" t="s">
        <v>1419</v>
      </c>
      <c r="F2855" s="1425" t="s">
        <v>796</v>
      </c>
      <c r="G2855" s="1425" t="s">
        <v>116</v>
      </c>
      <c r="H2855" s="1425" t="s">
        <v>1264</v>
      </c>
      <c r="I2855" s="1425"/>
      <c r="J2855" s="1425" t="s">
        <v>2915</v>
      </c>
    </row>
    <row r="2856" spans="1:10" ht="12.75">
      <c r="A2856" s="1425" t="s">
        <v>1360</v>
      </c>
      <c r="B2856" s="1425" t="s">
        <v>764</v>
      </c>
      <c r="C2856" s="1425" t="s">
        <v>390</v>
      </c>
      <c r="D2856" s="1425" t="s">
        <v>549</v>
      </c>
      <c r="E2856" s="1425" t="s">
        <v>1419</v>
      </c>
      <c r="F2856" s="1425" t="s">
        <v>796</v>
      </c>
      <c r="G2856" s="1425" t="s">
        <v>116</v>
      </c>
      <c r="H2856" s="1425" t="s">
        <v>1265</v>
      </c>
      <c r="I2856" s="1425"/>
      <c r="J2856" s="1425" t="s">
        <v>2915</v>
      </c>
    </row>
    <row r="2857" spans="1:10" ht="12.75">
      <c r="A2857" s="1425" t="s">
        <v>1360</v>
      </c>
      <c r="B2857" s="1425" t="s">
        <v>764</v>
      </c>
      <c r="C2857" s="1425" t="s">
        <v>390</v>
      </c>
      <c r="D2857" s="1425" t="s">
        <v>549</v>
      </c>
      <c r="E2857" s="1425" t="s">
        <v>1419</v>
      </c>
      <c r="F2857" s="1425" t="s">
        <v>796</v>
      </c>
      <c r="G2857" s="1425" t="s">
        <v>116</v>
      </c>
      <c r="H2857" s="1425" t="s">
        <v>1266</v>
      </c>
      <c r="I2857" s="1425"/>
      <c r="J2857" s="1425" t="s">
        <v>2915</v>
      </c>
    </row>
    <row r="2858" spans="1:10" ht="12.75">
      <c r="A2858" s="1425" t="s">
        <v>1360</v>
      </c>
      <c r="B2858" s="1425" t="s">
        <v>764</v>
      </c>
      <c r="C2858" s="1425" t="s">
        <v>390</v>
      </c>
      <c r="D2858" s="1425" t="s">
        <v>549</v>
      </c>
      <c r="E2858" s="1425" t="s">
        <v>1419</v>
      </c>
      <c r="F2858" s="1425" t="s">
        <v>796</v>
      </c>
      <c r="G2858" s="1425" t="s">
        <v>116</v>
      </c>
      <c r="H2858" s="1425" t="s">
        <v>1267</v>
      </c>
      <c r="I2858" s="1425"/>
      <c r="J2858" s="1425" t="s">
        <v>2915</v>
      </c>
    </row>
    <row r="2859" spans="1:10" ht="12.75">
      <c r="A2859" s="1425" t="s">
        <v>1360</v>
      </c>
      <c r="B2859" s="1425" t="s">
        <v>764</v>
      </c>
      <c r="C2859" s="1425" t="s">
        <v>390</v>
      </c>
      <c r="D2859" s="1425" t="s">
        <v>549</v>
      </c>
      <c r="E2859" s="1425" t="s">
        <v>1419</v>
      </c>
      <c r="F2859" s="1425" t="s">
        <v>1328</v>
      </c>
      <c r="G2859" s="1425" t="s">
        <v>114</v>
      </c>
      <c r="H2859" s="1425" t="s">
        <v>1329</v>
      </c>
      <c r="I2859" s="1425"/>
      <c r="J2859" s="1425" t="s">
        <v>2915</v>
      </c>
    </row>
    <row r="2860" spans="1:10" ht="12.75">
      <c r="A2860" s="1425" t="s">
        <v>1360</v>
      </c>
      <c r="B2860" s="1425" t="s">
        <v>764</v>
      </c>
      <c r="C2860" s="1425" t="s">
        <v>390</v>
      </c>
      <c r="D2860" s="1425" t="s">
        <v>549</v>
      </c>
      <c r="E2860" s="1425" t="s">
        <v>1419</v>
      </c>
      <c r="F2860" s="1425" t="s">
        <v>1328</v>
      </c>
      <c r="G2860" s="1425" t="s">
        <v>114</v>
      </c>
      <c r="H2860" s="1425" t="s">
        <v>1330</v>
      </c>
      <c r="I2860" s="1425"/>
      <c r="J2860" s="1425" t="s">
        <v>2915</v>
      </c>
    </row>
    <row r="2861" spans="1:10" ht="12.75">
      <c r="A2861" s="1425" t="s">
        <v>1360</v>
      </c>
      <c r="B2861" s="1425" t="s">
        <v>764</v>
      </c>
      <c r="C2861" s="1425" t="s">
        <v>390</v>
      </c>
      <c r="D2861" s="1425" t="s">
        <v>549</v>
      </c>
      <c r="E2861" s="1425" t="s">
        <v>1419</v>
      </c>
      <c r="F2861" s="1425" t="s">
        <v>1328</v>
      </c>
      <c r="G2861" s="1425" t="s">
        <v>114</v>
      </c>
      <c r="H2861" s="1425" t="s">
        <v>1331</v>
      </c>
      <c r="I2861" s="1425"/>
      <c r="J2861" s="1425" t="s">
        <v>2915</v>
      </c>
    </row>
    <row r="2862" spans="1:10" ht="12.75">
      <c r="A2862" s="1425" t="s">
        <v>1360</v>
      </c>
      <c r="B2862" s="1425" t="s">
        <v>764</v>
      </c>
      <c r="C2862" s="1425" t="s">
        <v>390</v>
      </c>
      <c r="D2862" s="1425" t="s">
        <v>549</v>
      </c>
      <c r="E2862" s="1425" t="s">
        <v>1419</v>
      </c>
      <c r="F2862" s="1425" t="s">
        <v>1328</v>
      </c>
      <c r="G2862" s="1425" t="s">
        <v>1238</v>
      </c>
      <c r="H2862" s="1425" t="s">
        <v>1329</v>
      </c>
      <c r="I2862" s="1425"/>
      <c r="J2862" s="1425" t="s">
        <v>2915</v>
      </c>
    </row>
    <row r="2863" spans="1:10" ht="12.75">
      <c r="A2863" s="1425" t="s">
        <v>1360</v>
      </c>
      <c r="B2863" s="1425" t="s">
        <v>764</v>
      </c>
      <c r="C2863" s="1425" t="s">
        <v>390</v>
      </c>
      <c r="D2863" s="1425" t="s">
        <v>549</v>
      </c>
      <c r="E2863" s="1425" t="s">
        <v>1419</v>
      </c>
      <c r="F2863" s="1425" t="s">
        <v>1328</v>
      </c>
      <c r="G2863" s="1425" t="s">
        <v>1238</v>
      </c>
      <c r="H2863" s="1425" t="s">
        <v>1330</v>
      </c>
      <c r="I2863" s="1425"/>
      <c r="J2863" s="1425" t="s">
        <v>2915</v>
      </c>
    </row>
    <row r="2864" spans="1:10" ht="12.75">
      <c r="A2864" s="1425" t="s">
        <v>1360</v>
      </c>
      <c r="B2864" s="1425" t="s">
        <v>764</v>
      </c>
      <c r="C2864" s="1425" t="s">
        <v>390</v>
      </c>
      <c r="D2864" s="1425" t="s">
        <v>549</v>
      </c>
      <c r="E2864" s="1425" t="s">
        <v>1419</v>
      </c>
      <c r="F2864" s="1425" t="s">
        <v>1328</v>
      </c>
      <c r="G2864" s="1425" t="s">
        <v>1238</v>
      </c>
      <c r="H2864" s="1425" t="s">
        <v>1331</v>
      </c>
      <c r="I2864" s="1425"/>
      <c r="J2864" s="1425" t="s">
        <v>2915</v>
      </c>
    </row>
    <row r="2865" spans="1:10" ht="12.75">
      <c r="A2865" s="1425" t="s">
        <v>1360</v>
      </c>
      <c r="B2865" s="1425" t="s">
        <v>764</v>
      </c>
      <c r="C2865" s="1425" t="s">
        <v>390</v>
      </c>
      <c r="D2865" s="1425" t="s">
        <v>549</v>
      </c>
      <c r="E2865" s="1425" t="s">
        <v>1419</v>
      </c>
      <c r="F2865" s="1425" t="s">
        <v>1328</v>
      </c>
      <c r="G2865" s="1425" t="s">
        <v>116</v>
      </c>
      <c r="H2865" s="1425" t="s">
        <v>1329</v>
      </c>
      <c r="I2865" s="1425"/>
      <c r="J2865" s="1425" t="s">
        <v>2915</v>
      </c>
    </row>
    <row r="2866" spans="1:10" ht="12.75">
      <c r="A2866" s="1425" t="s">
        <v>1360</v>
      </c>
      <c r="B2866" s="1425" t="s">
        <v>764</v>
      </c>
      <c r="C2866" s="1425" t="s">
        <v>390</v>
      </c>
      <c r="D2866" s="1425" t="s">
        <v>549</v>
      </c>
      <c r="E2866" s="1425" t="s">
        <v>1419</v>
      </c>
      <c r="F2866" s="1425" t="s">
        <v>1328</v>
      </c>
      <c r="G2866" s="1425" t="s">
        <v>116</v>
      </c>
      <c r="H2866" s="1425" t="s">
        <v>1330</v>
      </c>
      <c r="I2866" s="1425"/>
      <c r="J2866" s="1425" t="s">
        <v>2915</v>
      </c>
    </row>
    <row r="2867" spans="1:10" ht="12.75">
      <c r="A2867" s="1425" t="s">
        <v>1360</v>
      </c>
      <c r="B2867" s="1425" t="s">
        <v>764</v>
      </c>
      <c r="C2867" s="1425" t="s">
        <v>390</v>
      </c>
      <c r="D2867" s="1425" t="s">
        <v>549</v>
      </c>
      <c r="E2867" s="1425" t="s">
        <v>1419</v>
      </c>
      <c r="F2867" s="1425" t="s">
        <v>1328</v>
      </c>
      <c r="G2867" s="1425" t="s">
        <v>116</v>
      </c>
      <c r="H2867" s="1425" t="s">
        <v>1331</v>
      </c>
      <c r="I2867" s="1425"/>
      <c r="J2867" s="1425" t="s">
        <v>2915</v>
      </c>
    </row>
    <row r="2868" spans="1:10" ht="12.75">
      <c r="A2868" s="1425" t="s">
        <v>1360</v>
      </c>
      <c r="B2868" s="1425" t="s">
        <v>764</v>
      </c>
      <c r="C2868" s="1425" t="s">
        <v>390</v>
      </c>
      <c r="D2868" s="1425" t="s">
        <v>549</v>
      </c>
      <c r="E2868" s="1425" t="s">
        <v>1434</v>
      </c>
      <c r="F2868" s="1425" t="s">
        <v>796</v>
      </c>
      <c r="G2868" s="1425" t="s">
        <v>114</v>
      </c>
      <c r="H2868" s="1425" t="s">
        <v>1263</v>
      </c>
      <c r="I2868" s="1425"/>
      <c r="J2868" s="1425" t="s">
        <v>2915</v>
      </c>
    </row>
    <row r="2869" spans="1:10" ht="12.75">
      <c r="A2869" s="1425" t="s">
        <v>1360</v>
      </c>
      <c r="B2869" s="1425" t="s">
        <v>764</v>
      </c>
      <c r="C2869" s="1425" t="s">
        <v>390</v>
      </c>
      <c r="D2869" s="1425" t="s">
        <v>549</v>
      </c>
      <c r="E2869" s="1425" t="s">
        <v>1434</v>
      </c>
      <c r="F2869" s="1425" t="s">
        <v>796</v>
      </c>
      <c r="G2869" s="1425" t="s">
        <v>114</v>
      </c>
      <c r="H2869" s="1425" t="s">
        <v>1264</v>
      </c>
      <c r="I2869" s="1425"/>
      <c r="J2869" s="1425" t="s">
        <v>2915</v>
      </c>
    </row>
    <row r="2870" spans="1:10" ht="12.75">
      <c r="A2870" s="1425" t="s">
        <v>1360</v>
      </c>
      <c r="B2870" s="1425" t="s">
        <v>764</v>
      </c>
      <c r="C2870" s="1425" t="s">
        <v>390</v>
      </c>
      <c r="D2870" s="1425" t="s">
        <v>549</v>
      </c>
      <c r="E2870" s="1425" t="s">
        <v>1434</v>
      </c>
      <c r="F2870" s="1425" t="s">
        <v>796</v>
      </c>
      <c r="G2870" s="1425" t="s">
        <v>114</v>
      </c>
      <c r="H2870" s="1425" t="s">
        <v>1265</v>
      </c>
      <c r="I2870" s="1425"/>
      <c r="J2870" s="1425" t="s">
        <v>2915</v>
      </c>
    </row>
    <row r="2871" spans="1:10" ht="12.75">
      <c r="A2871" s="1425" t="s">
        <v>1360</v>
      </c>
      <c r="B2871" s="1425" t="s">
        <v>764</v>
      </c>
      <c r="C2871" s="1425" t="s">
        <v>390</v>
      </c>
      <c r="D2871" s="1425" t="s">
        <v>549</v>
      </c>
      <c r="E2871" s="1425" t="s">
        <v>1434</v>
      </c>
      <c r="F2871" s="1425" t="s">
        <v>796</v>
      </c>
      <c r="G2871" s="1425" t="s">
        <v>114</v>
      </c>
      <c r="H2871" s="1425" t="s">
        <v>1266</v>
      </c>
      <c r="I2871" s="1425"/>
      <c r="J2871" s="1425" t="s">
        <v>2915</v>
      </c>
    </row>
    <row r="2872" spans="1:10" ht="12.75">
      <c r="A2872" s="1425" t="s">
        <v>1360</v>
      </c>
      <c r="B2872" s="1425" t="s">
        <v>764</v>
      </c>
      <c r="C2872" s="1425" t="s">
        <v>390</v>
      </c>
      <c r="D2872" s="1425" t="s">
        <v>549</v>
      </c>
      <c r="E2872" s="1425" t="s">
        <v>1434</v>
      </c>
      <c r="F2872" s="1425" t="s">
        <v>796</v>
      </c>
      <c r="G2872" s="1425" t="s">
        <v>114</v>
      </c>
      <c r="H2872" s="1425" t="s">
        <v>1267</v>
      </c>
      <c r="I2872" s="1425"/>
      <c r="J2872" s="1425" t="s">
        <v>2915</v>
      </c>
    </row>
    <row r="2873" spans="1:10" ht="12.75">
      <c r="A2873" s="1425" t="s">
        <v>1360</v>
      </c>
      <c r="B2873" s="1425" t="s">
        <v>764</v>
      </c>
      <c r="C2873" s="1425" t="s">
        <v>390</v>
      </c>
      <c r="D2873" s="1425" t="s">
        <v>549</v>
      </c>
      <c r="E2873" s="1425" t="s">
        <v>1434</v>
      </c>
      <c r="F2873" s="1425" t="s">
        <v>796</v>
      </c>
      <c r="G2873" s="1425" t="s">
        <v>115</v>
      </c>
      <c r="H2873" s="1425" t="s">
        <v>1263</v>
      </c>
      <c r="I2873" s="1425"/>
      <c r="J2873" s="1425" t="s">
        <v>2915</v>
      </c>
    </row>
    <row r="2874" spans="1:10" ht="12.75">
      <c r="A2874" s="1425" t="s">
        <v>1360</v>
      </c>
      <c r="B2874" s="1425" t="s">
        <v>764</v>
      </c>
      <c r="C2874" s="1425" t="s">
        <v>390</v>
      </c>
      <c r="D2874" s="1425" t="s">
        <v>549</v>
      </c>
      <c r="E2874" s="1425" t="s">
        <v>1434</v>
      </c>
      <c r="F2874" s="1425" t="s">
        <v>796</v>
      </c>
      <c r="G2874" s="1425" t="s">
        <v>115</v>
      </c>
      <c r="H2874" s="1425" t="s">
        <v>1264</v>
      </c>
      <c r="I2874" s="1425"/>
      <c r="J2874" s="1425" t="s">
        <v>2915</v>
      </c>
    </row>
    <row r="2875" spans="1:10" ht="12.75">
      <c r="A2875" s="1425" t="s">
        <v>1360</v>
      </c>
      <c r="B2875" s="1425" t="s">
        <v>764</v>
      </c>
      <c r="C2875" s="1425" t="s">
        <v>390</v>
      </c>
      <c r="D2875" s="1425" t="s">
        <v>549</v>
      </c>
      <c r="E2875" s="1425" t="s">
        <v>1434</v>
      </c>
      <c r="F2875" s="1425" t="s">
        <v>796</v>
      </c>
      <c r="G2875" s="1425" t="s">
        <v>115</v>
      </c>
      <c r="H2875" s="1425" t="s">
        <v>1265</v>
      </c>
      <c r="I2875" s="1425"/>
      <c r="J2875" s="1425" t="s">
        <v>2915</v>
      </c>
    </row>
    <row r="2876" spans="1:10" ht="12.75">
      <c r="A2876" s="1425" t="s">
        <v>1360</v>
      </c>
      <c r="B2876" s="1425" t="s">
        <v>764</v>
      </c>
      <c r="C2876" s="1425" t="s">
        <v>390</v>
      </c>
      <c r="D2876" s="1425" t="s">
        <v>549</v>
      </c>
      <c r="E2876" s="1425" t="s">
        <v>1434</v>
      </c>
      <c r="F2876" s="1425" t="s">
        <v>796</v>
      </c>
      <c r="G2876" s="1425" t="s">
        <v>115</v>
      </c>
      <c r="H2876" s="1425" t="s">
        <v>1266</v>
      </c>
      <c r="I2876" s="1425"/>
      <c r="J2876" s="1425" t="s">
        <v>2915</v>
      </c>
    </row>
    <row r="2877" spans="1:10" ht="12.75">
      <c r="A2877" s="1425" t="s">
        <v>1360</v>
      </c>
      <c r="B2877" s="1425" t="s">
        <v>764</v>
      </c>
      <c r="C2877" s="1425" t="s">
        <v>390</v>
      </c>
      <c r="D2877" s="1425" t="s">
        <v>549</v>
      </c>
      <c r="E2877" s="1425" t="s">
        <v>1434</v>
      </c>
      <c r="F2877" s="1425" t="s">
        <v>796</v>
      </c>
      <c r="G2877" s="1425" t="s">
        <v>115</v>
      </c>
      <c r="H2877" s="1425" t="s">
        <v>1267</v>
      </c>
      <c r="I2877" s="1425"/>
      <c r="J2877" s="1425" t="s">
        <v>2915</v>
      </c>
    </row>
    <row r="2878" spans="1:10" ht="12.75">
      <c r="A2878" s="1425" t="s">
        <v>1360</v>
      </c>
      <c r="B2878" s="1425" t="s">
        <v>764</v>
      </c>
      <c r="C2878" s="1425" t="s">
        <v>390</v>
      </c>
      <c r="D2878" s="1425" t="s">
        <v>549</v>
      </c>
      <c r="E2878" s="1425" t="s">
        <v>1434</v>
      </c>
      <c r="F2878" s="1425" t="s">
        <v>796</v>
      </c>
      <c r="G2878" s="1425" t="s">
        <v>1238</v>
      </c>
      <c r="H2878" s="1425" t="s">
        <v>1263</v>
      </c>
      <c r="I2878" s="1425"/>
      <c r="J2878" s="1425" t="s">
        <v>2915</v>
      </c>
    </row>
    <row r="2879" spans="1:10" ht="12.75">
      <c r="A2879" s="1425" t="s">
        <v>1360</v>
      </c>
      <c r="B2879" s="1425" t="s">
        <v>764</v>
      </c>
      <c r="C2879" s="1425" t="s">
        <v>390</v>
      </c>
      <c r="D2879" s="1425" t="s">
        <v>549</v>
      </c>
      <c r="E2879" s="1425" t="s">
        <v>1434</v>
      </c>
      <c r="F2879" s="1425" t="s">
        <v>796</v>
      </c>
      <c r="G2879" s="1425" t="s">
        <v>1238</v>
      </c>
      <c r="H2879" s="1425" t="s">
        <v>1264</v>
      </c>
      <c r="I2879" s="1425"/>
      <c r="J2879" s="1425" t="s">
        <v>2915</v>
      </c>
    </row>
    <row r="2880" spans="1:10" ht="12.75">
      <c r="A2880" s="1425" t="s">
        <v>1360</v>
      </c>
      <c r="B2880" s="1425" t="s">
        <v>764</v>
      </c>
      <c r="C2880" s="1425" t="s">
        <v>390</v>
      </c>
      <c r="D2880" s="1425" t="s">
        <v>549</v>
      </c>
      <c r="E2880" s="1425" t="s">
        <v>1434</v>
      </c>
      <c r="F2880" s="1425" t="s">
        <v>796</v>
      </c>
      <c r="G2880" s="1425" t="s">
        <v>1238</v>
      </c>
      <c r="H2880" s="1425" t="s">
        <v>1265</v>
      </c>
      <c r="I2880" s="1425"/>
      <c r="J2880" s="1425" t="s">
        <v>2915</v>
      </c>
    </row>
    <row r="2881" spans="1:10" ht="12.75">
      <c r="A2881" s="1425" t="s">
        <v>1360</v>
      </c>
      <c r="B2881" s="1425" t="s">
        <v>764</v>
      </c>
      <c r="C2881" s="1425" t="s">
        <v>390</v>
      </c>
      <c r="D2881" s="1425" t="s">
        <v>549</v>
      </c>
      <c r="E2881" s="1425" t="s">
        <v>1434</v>
      </c>
      <c r="F2881" s="1425" t="s">
        <v>796</v>
      </c>
      <c r="G2881" s="1425" t="s">
        <v>1238</v>
      </c>
      <c r="H2881" s="1425" t="s">
        <v>1266</v>
      </c>
      <c r="I2881" s="1425"/>
      <c r="J2881" s="1425" t="s">
        <v>2915</v>
      </c>
    </row>
    <row r="2882" spans="1:10" ht="12.75">
      <c r="A2882" s="1425" t="s">
        <v>1360</v>
      </c>
      <c r="B2882" s="1425" t="s">
        <v>764</v>
      </c>
      <c r="C2882" s="1425" t="s">
        <v>390</v>
      </c>
      <c r="D2882" s="1425" t="s">
        <v>549</v>
      </c>
      <c r="E2882" s="1425" t="s">
        <v>1434</v>
      </c>
      <c r="F2882" s="1425" t="s">
        <v>796</v>
      </c>
      <c r="G2882" s="1425" t="s">
        <v>1238</v>
      </c>
      <c r="H2882" s="1425" t="s">
        <v>1267</v>
      </c>
      <c r="I2882" s="1425"/>
      <c r="J2882" s="1425" t="s">
        <v>2915</v>
      </c>
    </row>
    <row r="2883" spans="1:10" ht="12.75">
      <c r="A2883" s="1425" t="s">
        <v>1360</v>
      </c>
      <c r="B2883" s="1425" t="s">
        <v>764</v>
      </c>
      <c r="C2883" s="1425" t="s">
        <v>390</v>
      </c>
      <c r="D2883" s="1425" t="s">
        <v>549</v>
      </c>
      <c r="E2883" s="1425" t="s">
        <v>1434</v>
      </c>
      <c r="F2883" s="1425" t="s">
        <v>796</v>
      </c>
      <c r="G2883" s="1425" t="s">
        <v>116</v>
      </c>
      <c r="H2883" s="1425" t="s">
        <v>1263</v>
      </c>
      <c r="I2883" s="1425"/>
      <c r="J2883" s="1425" t="s">
        <v>2915</v>
      </c>
    </row>
    <row r="2884" spans="1:10" ht="12.75">
      <c r="A2884" s="1425" t="s">
        <v>1360</v>
      </c>
      <c r="B2884" s="1425" t="s">
        <v>764</v>
      </c>
      <c r="C2884" s="1425" t="s">
        <v>390</v>
      </c>
      <c r="D2884" s="1425" t="s">
        <v>549</v>
      </c>
      <c r="E2884" s="1425" t="s">
        <v>1434</v>
      </c>
      <c r="F2884" s="1425" t="s">
        <v>796</v>
      </c>
      <c r="G2884" s="1425" t="s">
        <v>116</v>
      </c>
      <c r="H2884" s="1425" t="s">
        <v>1264</v>
      </c>
      <c r="I2884" s="1425"/>
      <c r="J2884" s="1425" t="s">
        <v>2915</v>
      </c>
    </row>
    <row r="2885" spans="1:10" ht="12.75">
      <c r="A2885" s="1425" t="s">
        <v>1360</v>
      </c>
      <c r="B2885" s="1425" t="s">
        <v>764</v>
      </c>
      <c r="C2885" s="1425" t="s">
        <v>390</v>
      </c>
      <c r="D2885" s="1425" t="s">
        <v>549</v>
      </c>
      <c r="E2885" s="1425" t="s">
        <v>1434</v>
      </c>
      <c r="F2885" s="1425" t="s">
        <v>796</v>
      </c>
      <c r="G2885" s="1425" t="s">
        <v>116</v>
      </c>
      <c r="H2885" s="1425" t="s">
        <v>1265</v>
      </c>
      <c r="I2885" s="1425"/>
      <c r="J2885" s="1425" t="s">
        <v>2915</v>
      </c>
    </row>
    <row r="2886" spans="1:10" ht="12.75">
      <c r="A2886" s="1425" t="s">
        <v>1360</v>
      </c>
      <c r="B2886" s="1425" t="s">
        <v>764</v>
      </c>
      <c r="C2886" s="1425" t="s">
        <v>390</v>
      </c>
      <c r="D2886" s="1425" t="s">
        <v>549</v>
      </c>
      <c r="E2886" s="1425" t="s">
        <v>1434</v>
      </c>
      <c r="F2886" s="1425" t="s">
        <v>796</v>
      </c>
      <c r="G2886" s="1425" t="s">
        <v>116</v>
      </c>
      <c r="H2886" s="1425" t="s">
        <v>1266</v>
      </c>
      <c r="I2886" s="1425"/>
      <c r="J2886" s="1425" t="s">
        <v>2915</v>
      </c>
    </row>
    <row r="2887" spans="1:10" ht="12.75">
      <c r="A2887" s="1425" t="s">
        <v>1360</v>
      </c>
      <c r="B2887" s="1425" t="s">
        <v>764</v>
      </c>
      <c r="C2887" s="1425" t="s">
        <v>390</v>
      </c>
      <c r="D2887" s="1425" t="s">
        <v>549</v>
      </c>
      <c r="E2887" s="1425" t="s">
        <v>1434</v>
      </c>
      <c r="F2887" s="1425" t="s">
        <v>796</v>
      </c>
      <c r="G2887" s="1425" t="s">
        <v>116</v>
      </c>
      <c r="H2887" s="1425" t="s">
        <v>1267</v>
      </c>
      <c r="I2887" s="1425"/>
      <c r="J2887" s="1425" t="s">
        <v>2915</v>
      </c>
    </row>
    <row r="2888" spans="1:10" ht="12.75">
      <c r="A2888" s="1425" t="s">
        <v>1360</v>
      </c>
      <c r="B2888" s="1425" t="s">
        <v>764</v>
      </c>
      <c r="C2888" s="1425" t="s">
        <v>390</v>
      </c>
      <c r="D2888" s="1425" t="s">
        <v>549</v>
      </c>
      <c r="E2888" s="1425" t="s">
        <v>1434</v>
      </c>
      <c r="F2888" s="1425" t="s">
        <v>1328</v>
      </c>
      <c r="G2888" s="1425" t="s">
        <v>114</v>
      </c>
      <c r="H2888" s="1425" t="s">
        <v>1329</v>
      </c>
      <c r="I2888" s="1425"/>
      <c r="J2888" s="1425" t="s">
        <v>2915</v>
      </c>
    </row>
    <row r="2889" spans="1:10" ht="12.75">
      <c r="A2889" s="1425" t="s">
        <v>1360</v>
      </c>
      <c r="B2889" s="1425" t="s">
        <v>764</v>
      </c>
      <c r="C2889" s="1425" t="s">
        <v>390</v>
      </c>
      <c r="D2889" s="1425" t="s">
        <v>549</v>
      </c>
      <c r="E2889" s="1425" t="s">
        <v>1434</v>
      </c>
      <c r="F2889" s="1425" t="s">
        <v>1328</v>
      </c>
      <c r="G2889" s="1425" t="s">
        <v>114</v>
      </c>
      <c r="H2889" s="1425" t="s">
        <v>1330</v>
      </c>
      <c r="I2889" s="1425"/>
      <c r="J2889" s="1425" t="s">
        <v>2915</v>
      </c>
    </row>
    <row r="2890" spans="1:10" ht="12.75">
      <c r="A2890" s="1425" t="s">
        <v>1360</v>
      </c>
      <c r="B2890" s="1425" t="s">
        <v>764</v>
      </c>
      <c r="C2890" s="1425" t="s">
        <v>390</v>
      </c>
      <c r="D2890" s="1425" t="s">
        <v>549</v>
      </c>
      <c r="E2890" s="1425" t="s">
        <v>1434</v>
      </c>
      <c r="F2890" s="1425" t="s">
        <v>1328</v>
      </c>
      <c r="G2890" s="1425" t="s">
        <v>114</v>
      </c>
      <c r="H2890" s="1425" t="s">
        <v>1331</v>
      </c>
      <c r="I2890" s="1425"/>
      <c r="J2890" s="1425" t="s">
        <v>2915</v>
      </c>
    </row>
    <row r="2891" spans="1:10" ht="12.75">
      <c r="A2891" s="1425" t="s">
        <v>1360</v>
      </c>
      <c r="B2891" s="1425" t="s">
        <v>764</v>
      </c>
      <c r="C2891" s="1425" t="s">
        <v>390</v>
      </c>
      <c r="D2891" s="1425" t="s">
        <v>549</v>
      </c>
      <c r="E2891" s="1425" t="s">
        <v>1434</v>
      </c>
      <c r="F2891" s="1425" t="s">
        <v>1328</v>
      </c>
      <c r="G2891" s="1425" t="s">
        <v>115</v>
      </c>
      <c r="H2891" s="1425" t="s">
        <v>1329</v>
      </c>
      <c r="I2891" s="1425"/>
      <c r="J2891" s="1425" t="s">
        <v>2915</v>
      </c>
    </row>
    <row r="2892" spans="1:10" ht="12.75">
      <c r="A2892" s="1425" t="s">
        <v>1360</v>
      </c>
      <c r="B2892" s="1425" t="s">
        <v>764</v>
      </c>
      <c r="C2892" s="1425" t="s">
        <v>390</v>
      </c>
      <c r="D2892" s="1425" t="s">
        <v>549</v>
      </c>
      <c r="E2892" s="1425" t="s">
        <v>1434</v>
      </c>
      <c r="F2892" s="1425" t="s">
        <v>1328</v>
      </c>
      <c r="G2892" s="1425" t="s">
        <v>115</v>
      </c>
      <c r="H2892" s="1425" t="s">
        <v>1330</v>
      </c>
      <c r="I2892" s="1425"/>
      <c r="J2892" s="1425" t="s">
        <v>2915</v>
      </c>
    </row>
    <row r="2893" spans="1:10" ht="12.75">
      <c r="A2893" s="1425" t="s">
        <v>1360</v>
      </c>
      <c r="B2893" s="1425" t="s">
        <v>764</v>
      </c>
      <c r="C2893" s="1425" t="s">
        <v>390</v>
      </c>
      <c r="D2893" s="1425" t="s">
        <v>549</v>
      </c>
      <c r="E2893" s="1425" t="s">
        <v>1434</v>
      </c>
      <c r="F2893" s="1425" t="s">
        <v>1328</v>
      </c>
      <c r="G2893" s="1425" t="s">
        <v>115</v>
      </c>
      <c r="H2893" s="1425" t="s">
        <v>1331</v>
      </c>
      <c r="I2893" s="1425"/>
      <c r="J2893" s="1425" t="s">
        <v>2915</v>
      </c>
    </row>
    <row r="2894" spans="1:10" ht="12.75">
      <c r="A2894" s="1425" t="s">
        <v>1360</v>
      </c>
      <c r="B2894" s="1425" t="s">
        <v>764</v>
      </c>
      <c r="C2894" s="1425" t="s">
        <v>390</v>
      </c>
      <c r="D2894" s="1425" t="s">
        <v>549</v>
      </c>
      <c r="E2894" s="1425" t="s">
        <v>1434</v>
      </c>
      <c r="F2894" s="1425" t="s">
        <v>1328</v>
      </c>
      <c r="G2894" s="1425" t="s">
        <v>1238</v>
      </c>
      <c r="H2894" s="1425" t="s">
        <v>1329</v>
      </c>
      <c r="I2894" s="1425"/>
      <c r="J2894" s="1425" t="s">
        <v>2915</v>
      </c>
    </row>
    <row r="2895" spans="1:10" ht="12.75">
      <c r="A2895" s="1425" t="s">
        <v>1360</v>
      </c>
      <c r="B2895" s="1425" t="s">
        <v>764</v>
      </c>
      <c r="C2895" s="1425" t="s">
        <v>390</v>
      </c>
      <c r="D2895" s="1425" t="s">
        <v>549</v>
      </c>
      <c r="E2895" s="1425" t="s">
        <v>1434</v>
      </c>
      <c r="F2895" s="1425" t="s">
        <v>1328</v>
      </c>
      <c r="G2895" s="1425" t="s">
        <v>1238</v>
      </c>
      <c r="H2895" s="1425" t="s">
        <v>1330</v>
      </c>
      <c r="I2895" s="1425"/>
      <c r="J2895" s="1425" t="s">
        <v>2915</v>
      </c>
    </row>
    <row r="2896" spans="1:10" ht="12.75">
      <c r="A2896" s="1425" t="s">
        <v>1360</v>
      </c>
      <c r="B2896" s="1425" t="s">
        <v>764</v>
      </c>
      <c r="C2896" s="1425" t="s">
        <v>390</v>
      </c>
      <c r="D2896" s="1425" t="s">
        <v>549</v>
      </c>
      <c r="E2896" s="1425" t="s">
        <v>1434</v>
      </c>
      <c r="F2896" s="1425" t="s">
        <v>1328</v>
      </c>
      <c r="G2896" s="1425" t="s">
        <v>1238</v>
      </c>
      <c r="H2896" s="1425" t="s">
        <v>1331</v>
      </c>
      <c r="I2896" s="1425"/>
      <c r="J2896" s="1425" t="s">
        <v>2915</v>
      </c>
    </row>
    <row r="2897" spans="1:10" ht="12.75">
      <c r="A2897" s="1425" t="s">
        <v>1360</v>
      </c>
      <c r="B2897" s="1425" t="s">
        <v>764</v>
      </c>
      <c r="C2897" s="1425" t="s">
        <v>390</v>
      </c>
      <c r="D2897" s="1425" t="s">
        <v>549</v>
      </c>
      <c r="E2897" s="1425" t="s">
        <v>1434</v>
      </c>
      <c r="F2897" s="1425" t="s">
        <v>1328</v>
      </c>
      <c r="G2897" s="1425" t="s">
        <v>116</v>
      </c>
      <c r="H2897" s="1425" t="s">
        <v>1329</v>
      </c>
      <c r="I2897" s="1425"/>
      <c r="J2897" s="1425" t="s">
        <v>2915</v>
      </c>
    </row>
    <row r="2898" spans="1:10" ht="12.75">
      <c r="A2898" s="1425" t="s">
        <v>1360</v>
      </c>
      <c r="B2898" s="1425" t="s">
        <v>764</v>
      </c>
      <c r="C2898" s="1425" t="s">
        <v>390</v>
      </c>
      <c r="D2898" s="1425" t="s">
        <v>549</v>
      </c>
      <c r="E2898" s="1425" t="s">
        <v>1434</v>
      </c>
      <c r="F2898" s="1425" t="s">
        <v>1328</v>
      </c>
      <c r="G2898" s="1425" t="s">
        <v>116</v>
      </c>
      <c r="H2898" s="1425" t="s">
        <v>1330</v>
      </c>
      <c r="I2898" s="1425"/>
      <c r="J2898" s="1425" t="s">
        <v>2915</v>
      </c>
    </row>
    <row r="2899" spans="1:10" ht="12.75">
      <c r="A2899" s="1425" t="s">
        <v>1360</v>
      </c>
      <c r="B2899" s="1425" t="s">
        <v>764</v>
      </c>
      <c r="C2899" s="1425" t="s">
        <v>390</v>
      </c>
      <c r="D2899" s="1425" t="s">
        <v>549</v>
      </c>
      <c r="E2899" s="1425" t="s">
        <v>1434</v>
      </c>
      <c r="F2899" s="1425" t="s">
        <v>1328</v>
      </c>
      <c r="G2899" s="1425" t="s">
        <v>116</v>
      </c>
      <c r="H2899" s="1425" t="s">
        <v>1331</v>
      </c>
      <c r="I2899" s="1425"/>
      <c r="J2899" s="1425" t="s">
        <v>2915</v>
      </c>
    </row>
    <row r="2900" spans="1:10" ht="12.75">
      <c r="A2900" s="1425" t="s">
        <v>1360</v>
      </c>
      <c r="B2900" s="1425" t="s">
        <v>764</v>
      </c>
      <c r="C2900" s="1425" t="s">
        <v>390</v>
      </c>
      <c r="D2900" s="1425" t="s">
        <v>549</v>
      </c>
      <c r="E2900" s="1425" t="s">
        <v>1483</v>
      </c>
      <c r="F2900" s="1425" t="s">
        <v>796</v>
      </c>
      <c r="G2900" s="1425" t="s">
        <v>1238</v>
      </c>
      <c r="H2900" s="1425" t="s">
        <v>1263</v>
      </c>
      <c r="I2900" s="1425"/>
      <c r="J2900" s="1425" t="s">
        <v>2915</v>
      </c>
    </row>
    <row r="2901" spans="1:10" ht="12.75">
      <c r="A2901" s="1425" t="s">
        <v>1360</v>
      </c>
      <c r="B2901" s="1425" t="s">
        <v>764</v>
      </c>
      <c r="C2901" s="1425" t="s">
        <v>390</v>
      </c>
      <c r="D2901" s="1425" t="s">
        <v>549</v>
      </c>
      <c r="E2901" s="1425" t="s">
        <v>1483</v>
      </c>
      <c r="F2901" s="1425" t="s">
        <v>796</v>
      </c>
      <c r="G2901" s="1425" t="s">
        <v>1238</v>
      </c>
      <c r="H2901" s="1425" t="s">
        <v>1264</v>
      </c>
      <c r="I2901" s="1425"/>
      <c r="J2901" s="1425" t="s">
        <v>2915</v>
      </c>
    </row>
    <row r="2902" spans="1:10" ht="12.75">
      <c r="A2902" s="1425" t="s">
        <v>1360</v>
      </c>
      <c r="B2902" s="1425" t="s">
        <v>764</v>
      </c>
      <c r="C2902" s="1425" t="s">
        <v>390</v>
      </c>
      <c r="D2902" s="1425" t="s">
        <v>549</v>
      </c>
      <c r="E2902" s="1425" t="s">
        <v>1483</v>
      </c>
      <c r="F2902" s="1425" t="s">
        <v>796</v>
      </c>
      <c r="G2902" s="1425" t="s">
        <v>1238</v>
      </c>
      <c r="H2902" s="1425" t="s">
        <v>1265</v>
      </c>
      <c r="I2902" s="1425"/>
      <c r="J2902" s="1425" t="s">
        <v>2915</v>
      </c>
    </row>
    <row r="2903" spans="1:10" ht="12.75">
      <c r="A2903" s="1425" t="s">
        <v>1360</v>
      </c>
      <c r="B2903" s="1425" t="s">
        <v>764</v>
      </c>
      <c r="C2903" s="1425" t="s">
        <v>390</v>
      </c>
      <c r="D2903" s="1425" t="s">
        <v>549</v>
      </c>
      <c r="E2903" s="1425" t="s">
        <v>1483</v>
      </c>
      <c r="F2903" s="1425" t="s">
        <v>796</v>
      </c>
      <c r="G2903" s="1425" t="s">
        <v>1238</v>
      </c>
      <c r="H2903" s="1425" t="s">
        <v>1266</v>
      </c>
      <c r="I2903" s="1425"/>
      <c r="J2903" s="1425" t="s">
        <v>2915</v>
      </c>
    </row>
    <row r="2904" spans="1:10" ht="12.75">
      <c r="A2904" s="1425" t="s">
        <v>1360</v>
      </c>
      <c r="B2904" s="1425" t="s">
        <v>764</v>
      </c>
      <c r="C2904" s="1425" t="s">
        <v>390</v>
      </c>
      <c r="D2904" s="1425" t="s">
        <v>549</v>
      </c>
      <c r="E2904" s="1425" t="s">
        <v>1483</v>
      </c>
      <c r="F2904" s="1425" t="s">
        <v>796</v>
      </c>
      <c r="G2904" s="1425" t="s">
        <v>1238</v>
      </c>
      <c r="H2904" s="1425" t="s">
        <v>1267</v>
      </c>
      <c r="I2904" s="1425"/>
      <c r="J2904" s="1425" t="s">
        <v>2915</v>
      </c>
    </row>
    <row r="2905" spans="1:10" ht="12.75">
      <c r="A2905" s="1425" t="s">
        <v>1360</v>
      </c>
      <c r="B2905" s="1425" t="s">
        <v>764</v>
      </c>
      <c r="C2905" s="1425" t="s">
        <v>390</v>
      </c>
      <c r="D2905" s="1425" t="s">
        <v>549</v>
      </c>
      <c r="E2905" s="1425" t="s">
        <v>1483</v>
      </c>
      <c r="F2905" s="1425" t="s">
        <v>796</v>
      </c>
      <c r="G2905" s="1425" t="s">
        <v>116</v>
      </c>
      <c r="H2905" s="1425" t="s">
        <v>1263</v>
      </c>
      <c r="I2905" s="1425"/>
      <c r="J2905" s="1425" t="s">
        <v>2915</v>
      </c>
    </row>
    <row r="2906" spans="1:10" ht="12.75">
      <c r="A2906" s="1425" t="s">
        <v>1360</v>
      </c>
      <c r="B2906" s="1425" t="s">
        <v>764</v>
      </c>
      <c r="C2906" s="1425" t="s">
        <v>390</v>
      </c>
      <c r="D2906" s="1425" t="s">
        <v>549</v>
      </c>
      <c r="E2906" s="1425" t="s">
        <v>1483</v>
      </c>
      <c r="F2906" s="1425" t="s">
        <v>796</v>
      </c>
      <c r="G2906" s="1425" t="s">
        <v>116</v>
      </c>
      <c r="H2906" s="1425" t="s">
        <v>1264</v>
      </c>
      <c r="I2906" s="1425"/>
      <c r="J2906" s="1425" t="s">
        <v>2915</v>
      </c>
    </row>
    <row r="2907" spans="1:10" ht="12.75">
      <c r="A2907" s="1425" t="s">
        <v>1360</v>
      </c>
      <c r="B2907" s="1425" t="s">
        <v>764</v>
      </c>
      <c r="C2907" s="1425" t="s">
        <v>390</v>
      </c>
      <c r="D2907" s="1425" t="s">
        <v>549</v>
      </c>
      <c r="E2907" s="1425" t="s">
        <v>1483</v>
      </c>
      <c r="F2907" s="1425" t="s">
        <v>796</v>
      </c>
      <c r="G2907" s="1425" t="s">
        <v>116</v>
      </c>
      <c r="H2907" s="1425" t="s">
        <v>1265</v>
      </c>
      <c r="I2907" s="1425"/>
      <c r="J2907" s="1425" t="s">
        <v>2915</v>
      </c>
    </row>
    <row r="2908" spans="1:10" ht="12.75">
      <c r="A2908" s="1425" t="s">
        <v>1360</v>
      </c>
      <c r="B2908" s="1425" t="s">
        <v>764</v>
      </c>
      <c r="C2908" s="1425" t="s">
        <v>390</v>
      </c>
      <c r="D2908" s="1425" t="s">
        <v>549</v>
      </c>
      <c r="E2908" s="1425" t="s">
        <v>1483</v>
      </c>
      <c r="F2908" s="1425" t="s">
        <v>796</v>
      </c>
      <c r="G2908" s="1425" t="s">
        <v>116</v>
      </c>
      <c r="H2908" s="1425" t="s">
        <v>1266</v>
      </c>
      <c r="I2908" s="1425"/>
      <c r="J2908" s="1425" t="s">
        <v>2915</v>
      </c>
    </row>
    <row r="2909" spans="1:10" ht="12.75">
      <c r="A2909" s="1425" t="s">
        <v>1360</v>
      </c>
      <c r="B2909" s="1425" t="s">
        <v>764</v>
      </c>
      <c r="C2909" s="1425" t="s">
        <v>390</v>
      </c>
      <c r="D2909" s="1425" t="s">
        <v>549</v>
      </c>
      <c r="E2909" s="1425" t="s">
        <v>1483</v>
      </c>
      <c r="F2909" s="1425" t="s">
        <v>796</v>
      </c>
      <c r="G2909" s="1425" t="s">
        <v>116</v>
      </c>
      <c r="H2909" s="1425" t="s">
        <v>1267</v>
      </c>
      <c r="I2909" s="1425"/>
      <c r="J2909" s="1425" t="s">
        <v>2915</v>
      </c>
    </row>
    <row r="2910" spans="1:10" ht="12.75">
      <c r="A2910" s="1425" t="s">
        <v>1360</v>
      </c>
      <c r="B2910" s="1425" t="s">
        <v>764</v>
      </c>
      <c r="C2910" s="1425" t="s">
        <v>390</v>
      </c>
      <c r="D2910" s="1425" t="s">
        <v>549</v>
      </c>
      <c r="E2910" s="1425" t="s">
        <v>1483</v>
      </c>
      <c r="F2910" s="1425" t="s">
        <v>1328</v>
      </c>
      <c r="G2910" s="1425" t="s">
        <v>1238</v>
      </c>
      <c r="H2910" s="1425" t="s">
        <v>1329</v>
      </c>
      <c r="I2910" s="1425"/>
      <c r="J2910" s="1425" t="s">
        <v>2915</v>
      </c>
    </row>
    <row r="2911" spans="1:10" ht="12.75">
      <c r="A2911" s="1425" t="s">
        <v>1360</v>
      </c>
      <c r="B2911" s="1425" t="s">
        <v>764</v>
      </c>
      <c r="C2911" s="1425" t="s">
        <v>390</v>
      </c>
      <c r="D2911" s="1425" t="s">
        <v>549</v>
      </c>
      <c r="E2911" s="1425" t="s">
        <v>1483</v>
      </c>
      <c r="F2911" s="1425" t="s">
        <v>1328</v>
      </c>
      <c r="G2911" s="1425" t="s">
        <v>1238</v>
      </c>
      <c r="H2911" s="1425" t="s">
        <v>1330</v>
      </c>
      <c r="I2911" s="1425"/>
      <c r="J2911" s="1425" t="s">
        <v>2915</v>
      </c>
    </row>
    <row r="2912" spans="1:10" ht="12.75">
      <c r="A2912" s="1425" t="s">
        <v>1360</v>
      </c>
      <c r="B2912" s="1425" t="s">
        <v>764</v>
      </c>
      <c r="C2912" s="1425" t="s">
        <v>390</v>
      </c>
      <c r="D2912" s="1425" t="s">
        <v>549</v>
      </c>
      <c r="E2912" s="1425" t="s">
        <v>1483</v>
      </c>
      <c r="F2912" s="1425" t="s">
        <v>1328</v>
      </c>
      <c r="G2912" s="1425" t="s">
        <v>1238</v>
      </c>
      <c r="H2912" s="1425" t="s">
        <v>1331</v>
      </c>
      <c r="I2912" s="1425"/>
      <c r="J2912" s="1425" t="s">
        <v>2915</v>
      </c>
    </row>
    <row r="2913" spans="1:10" ht="12.75">
      <c r="A2913" s="1425" t="s">
        <v>1360</v>
      </c>
      <c r="B2913" s="1425" t="s">
        <v>764</v>
      </c>
      <c r="C2913" s="1425" t="s">
        <v>390</v>
      </c>
      <c r="D2913" s="1425" t="s">
        <v>549</v>
      </c>
      <c r="E2913" s="1425" t="s">
        <v>1483</v>
      </c>
      <c r="F2913" s="1425" t="s">
        <v>1328</v>
      </c>
      <c r="G2913" s="1425" t="s">
        <v>116</v>
      </c>
      <c r="H2913" s="1425" t="s">
        <v>1329</v>
      </c>
      <c r="I2913" s="1425"/>
      <c r="J2913" s="1425" t="s">
        <v>2915</v>
      </c>
    </row>
    <row r="2914" spans="1:10" ht="12.75">
      <c r="A2914" s="1425" t="s">
        <v>1360</v>
      </c>
      <c r="B2914" s="1425" t="s">
        <v>764</v>
      </c>
      <c r="C2914" s="1425" t="s">
        <v>390</v>
      </c>
      <c r="D2914" s="1425" t="s">
        <v>549</v>
      </c>
      <c r="E2914" s="1425" t="s">
        <v>1483</v>
      </c>
      <c r="F2914" s="1425" t="s">
        <v>1328</v>
      </c>
      <c r="G2914" s="1425" t="s">
        <v>116</v>
      </c>
      <c r="H2914" s="1425" t="s">
        <v>1330</v>
      </c>
      <c r="I2914" s="1425"/>
      <c r="J2914" s="1425" t="s">
        <v>2915</v>
      </c>
    </row>
    <row r="2915" spans="1:10" ht="12.75">
      <c r="A2915" s="1425" t="s">
        <v>1360</v>
      </c>
      <c r="B2915" s="1425" t="s">
        <v>764</v>
      </c>
      <c r="C2915" s="1425" t="s">
        <v>390</v>
      </c>
      <c r="D2915" s="1425" t="s">
        <v>549</v>
      </c>
      <c r="E2915" s="1425" t="s">
        <v>1483</v>
      </c>
      <c r="F2915" s="1425" t="s">
        <v>1328</v>
      </c>
      <c r="G2915" s="1425" t="s">
        <v>116</v>
      </c>
      <c r="H2915" s="1425" t="s">
        <v>1331</v>
      </c>
      <c r="I2915" s="1425"/>
      <c r="J2915" s="1425" t="s">
        <v>2915</v>
      </c>
    </row>
    <row r="2916" spans="1:10" ht="12.75">
      <c r="A2916" s="1425" t="s">
        <v>1360</v>
      </c>
      <c r="B2916" s="1425" t="s">
        <v>764</v>
      </c>
      <c r="C2916" s="1425" t="s">
        <v>390</v>
      </c>
      <c r="D2916" s="1425" t="s">
        <v>549</v>
      </c>
      <c r="E2916" s="1425" t="s">
        <v>2945</v>
      </c>
      <c r="F2916" s="1425" t="s">
        <v>796</v>
      </c>
      <c r="G2916" s="1425" t="s">
        <v>1238</v>
      </c>
      <c r="H2916" s="1425" t="s">
        <v>1263</v>
      </c>
      <c r="I2916" s="1425"/>
      <c r="J2916" s="1425" t="s">
        <v>2915</v>
      </c>
    </row>
    <row r="2917" spans="1:10" ht="12.75">
      <c r="A2917" s="1425" t="s">
        <v>1360</v>
      </c>
      <c r="B2917" s="1425" t="s">
        <v>764</v>
      </c>
      <c r="C2917" s="1425" t="s">
        <v>390</v>
      </c>
      <c r="D2917" s="1425" t="s">
        <v>549</v>
      </c>
      <c r="E2917" s="1425" t="s">
        <v>2945</v>
      </c>
      <c r="F2917" s="1425" t="s">
        <v>796</v>
      </c>
      <c r="G2917" s="1425" t="s">
        <v>1238</v>
      </c>
      <c r="H2917" s="1425" t="s">
        <v>1264</v>
      </c>
      <c r="I2917" s="1425"/>
      <c r="J2917" s="1425" t="s">
        <v>2915</v>
      </c>
    </row>
    <row r="2918" spans="1:10" ht="12.75">
      <c r="A2918" s="1425" t="s">
        <v>1360</v>
      </c>
      <c r="B2918" s="1425" t="s">
        <v>764</v>
      </c>
      <c r="C2918" s="1425" t="s">
        <v>390</v>
      </c>
      <c r="D2918" s="1425" t="s">
        <v>549</v>
      </c>
      <c r="E2918" s="1425" t="s">
        <v>2945</v>
      </c>
      <c r="F2918" s="1425" t="s">
        <v>796</v>
      </c>
      <c r="G2918" s="1425" t="s">
        <v>1238</v>
      </c>
      <c r="H2918" s="1425" t="s">
        <v>1265</v>
      </c>
      <c r="I2918" s="1425"/>
      <c r="J2918" s="1425" t="s">
        <v>2915</v>
      </c>
    </row>
    <row r="2919" spans="1:10" ht="12.75">
      <c r="A2919" s="1425" t="s">
        <v>1360</v>
      </c>
      <c r="B2919" s="1425" t="s">
        <v>764</v>
      </c>
      <c r="C2919" s="1425" t="s">
        <v>390</v>
      </c>
      <c r="D2919" s="1425" t="s">
        <v>549</v>
      </c>
      <c r="E2919" s="1425" t="s">
        <v>2945</v>
      </c>
      <c r="F2919" s="1425" t="s">
        <v>796</v>
      </c>
      <c r="G2919" s="1425" t="s">
        <v>1238</v>
      </c>
      <c r="H2919" s="1425" t="s">
        <v>1266</v>
      </c>
      <c r="I2919" s="1425"/>
      <c r="J2919" s="1425" t="s">
        <v>2915</v>
      </c>
    </row>
    <row r="2920" spans="1:10" ht="12.75">
      <c r="A2920" s="1425" t="s">
        <v>1360</v>
      </c>
      <c r="B2920" s="1425" t="s">
        <v>764</v>
      </c>
      <c r="C2920" s="1425" t="s">
        <v>390</v>
      </c>
      <c r="D2920" s="1425" t="s">
        <v>549</v>
      </c>
      <c r="E2920" s="1425" t="s">
        <v>2945</v>
      </c>
      <c r="F2920" s="1425" t="s">
        <v>796</v>
      </c>
      <c r="G2920" s="1425" t="s">
        <v>1238</v>
      </c>
      <c r="H2920" s="1425" t="s">
        <v>1267</v>
      </c>
      <c r="I2920" s="1425"/>
      <c r="J2920" s="1425" t="s">
        <v>2915</v>
      </c>
    </row>
    <row r="2921" spans="1:10" ht="12.75">
      <c r="A2921" s="1425" t="s">
        <v>1360</v>
      </c>
      <c r="B2921" s="1425" t="s">
        <v>764</v>
      </c>
      <c r="C2921" s="1425" t="s">
        <v>390</v>
      </c>
      <c r="D2921" s="1425" t="s">
        <v>549</v>
      </c>
      <c r="E2921" s="1425" t="s">
        <v>2945</v>
      </c>
      <c r="F2921" s="1425" t="s">
        <v>796</v>
      </c>
      <c r="G2921" s="1425" t="s">
        <v>116</v>
      </c>
      <c r="H2921" s="1425" t="s">
        <v>1263</v>
      </c>
      <c r="I2921" s="1425"/>
      <c r="J2921" s="1425" t="s">
        <v>2915</v>
      </c>
    </row>
    <row r="2922" spans="1:10" ht="12.75">
      <c r="A2922" s="1425" t="s">
        <v>1360</v>
      </c>
      <c r="B2922" s="1425" t="s">
        <v>764</v>
      </c>
      <c r="C2922" s="1425" t="s">
        <v>390</v>
      </c>
      <c r="D2922" s="1425" t="s">
        <v>549</v>
      </c>
      <c r="E2922" s="1425" t="s">
        <v>2945</v>
      </c>
      <c r="F2922" s="1425" t="s">
        <v>796</v>
      </c>
      <c r="G2922" s="1425" t="s">
        <v>116</v>
      </c>
      <c r="H2922" s="1425" t="s">
        <v>1264</v>
      </c>
      <c r="I2922" s="1425"/>
      <c r="J2922" s="1425" t="s">
        <v>2915</v>
      </c>
    </row>
    <row r="2923" spans="1:10" ht="12.75">
      <c r="A2923" s="1425" t="s">
        <v>1360</v>
      </c>
      <c r="B2923" s="1425" t="s">
        <v>764</v>
      </c>
      <c r="C2923" s="1425" t="s">
        <v>390</v>
      </c>
      <c r="D2923" s="1425" t="s">
        <v>549</v>
      </c>
      <c r="E2923" s="1425" t="s">
        <v>2945</v>
      </c>
      <c r="F2923" s="1425" t="s">
        <v>796</v>
      </c>
      <c r="G2923" s="1425" t="s">
        <v>116</v>
      </c>
      <c r="H2923" s="1425" t="s">
        <v>1265</v>
      </c>
      <c r="I2923" s="1425"/>
      <c r="J2923" s="1425" t="s">
        <v>2915</v>
      </c>
    </row>
    <row r="2924" spans="1:10" ht="12.75">
      <c r="A2924" s="1425" t="s">
        <v>1360</v>
      </c>
      <c r="B2924" s="1425" t="s">
        <v>764</v>
      </c>
      <c r="C2924" s="1425" t="s">
        <v>390</v>
      </c>
      <c r="D2924" s="1425" t="s">
        <v>549</v>
      </c>
      <c r="E2924" s="1425" t="s">
        <v>2945</v>
      </c>
      <c r="F2924" s="1425" t="s">
        <v>796</v>
      </c>
      <c r="G2924" s="1425" t="s">
        <v>116</v>
      </c>
      <c r="H2924" s="1425" t="s">
        <v>1266</v>
      </c>
      <c r="I2924" s="1425"/>
      <c r="J2924" s="1425" t="s">
        <v>2915</v>
      </c>
    </row>
    <row r="2925" spans="1:10" ht="12.75">
      <c r="A2925" s="1425" t="s">
        <v>1360</v>
      </c>
      <c r="B2925" s="1425" t="s">
        <v>764</v>
      </c>
      <c r="C2925" s="1425" t="s">
        <v>390</v>
      </c>
      <c r="D2925" s="1425" t="s">
        <v>549</v>
      </c>
      <c r="E2925" s="1425" t="s">
        <v>2945</v>
      </c>
      <c r="F2925" s="1425" t="s">
        <v>796</v>
      </c>
      <c r="G2925" s="1425" t="s">
        <v>116</v>
      </c>
      <c r="H2925" s="1425" t="s">
        <v>1267</v>
      </c>
      <c r="I2925" s="1425"/>
      <c r="J2925" s="1425" t="s">
        <v>2915</v>
      </c>
    </row>
    <row r="2926" spans="1:10" ht="12.75">
      <c r="A2926" s="1425" t="s">
        <v>1360</v>
      </c>
      <c r="B2926" s="1425" t="s">
        <v>764</v>
      </c>
      <c r="C2926" s="1425" t="s">
        <v>390</v>
      </c>
      <c r="D2926" s="1425" t="s">
        <v>549</v>
      </c>
      <c r="E2926" s="1425" t="s">
        <v>2945</v>
      </c>
      <c r="F2926" s="1425" t="s">
        <v>1328</v>
      </c>
      <c r="G2926" s="1425" t="s">
        <v>1238</v>
      </c>
      <c r="H2926" s="1425" t="s">
        <v>1329</v>
      </c>
      <c r="I2926" s="1425"/>
      <c r="J2926" s="1425" t="s">
        <v>2915</v>
      </c>
    </row>
    <row r="2927" spans="1:10" ht="12.75">
      <c r="A2927" s="1425" t="s">
        <v>1360</v>
      </c>
      <c r="B2927" s="1425" t="s">
        <v>764</v>
      </c>
      <c r="C2927" s="1425" t="s">
        <v>390</v>
      </c>
      <c r="D2927" s="1425" t="s">
        <v>549</v>
      </c>
      <c r="E2927" s="1425" t="s">
        <v>2945</v>
      </c>
      <c r="F2927" s="1425" t="s">
        <v>1328</v>
      </c>
      <c r="G2927" s="1425" t="s">
        <v>1238</v>
      </c>
      <c r="H2927" s="1425" t="s">
        <v>1330</v>
      </c>
      <c r="I2927" s="1425"/>
      <c r="J2927" s="1425" t="s">
        <v>2915</v>
      </c>
    </row>
    <row r="2928" spans="1:10" ht="12.75">
      <c r="A2928" s="1425" t="s">
        <v>1360</v>
      </c>
      <c r="B2928" s="1425" t="s">
        <v>764</v>
      </c>
      <c r="C2928" s="1425" t="s">
        <v>390</v>
      </c>
      <c r="D2928" s="1425" t="s">
        <v>549</v>
      </c>
      <c r="E2928" s="1425" t="s">
        <v>2945</v>
      </c>
      <c r="F2928" s="1425" t="s">
        <v>1328</v>
      </c>
      <c r="G2928" s="1425" t="s">
        <v>1238</v>
      </c>
      <c r="H2928" s="1425" t="s">
        <v>1331</v>
      </c>
      <c r="I2928" s="1425"/>
      <c r="J2928" s="1425" t="s">
        <v>2915</v>
      </c>
    </row>
    <row r="2929" spans="1:10" ht="12.75">
      <c r="A2929" s="1425" t="s">
        <v>1360</v>
      </c>
      <c r="B2929" s="1425" t="s">
        <v>764</v>
      </c>
      <c r="C2929" s="1425" t="s">
        <v>390</v>
      </c>
      <c r="D2929" s="1425" t="s">
        <v>549</v>
      </c>
      <c r="E2929" s="1425" t="s">
        <v>2945</v>
      </c>
      <c r="F2929" s="1425" t="s">
        <v>1328</v>
      </c>
      <c r="G2929" s="1425" t="s">
        <v>116</v>
      </c>
      <c r="H2929" s="1425" t="s">
        <v>1329</v>
      </c>
      <c r="I2929" s="1425"/>
      <c r="J2929" s="1425" t="s">
        <v>2915</v>
      </c>
    </row>
    <row r="2930" spans="1:10" ht="12.75">
      <c r="A2930" s="1425" t="s">
        <v>1360</v>
      </c>
      <c r="B2930" s="1425" t="s">
        <v>764</v>
      </c>
      <c r="C2930" s="1425" t="s">
        <v>390</v>
      </c>
      <c r="D2930" s="1425" t="s">
        <v>549</v>
      </c>
      <c r="E2930" s="1425" t="s">
        <v>2945</v>
      </c>
      <c r="F2930" s="1425" t="s">
        <v>1328</v>
      </c>
      <c r="G2930" s="1425" t="s">
        <v>116</v>
      </c>
      <c r="H2930" s="1425" t="s">
        <v>1330</v>
      </c>
      <c r="I2930" s="1425"/>
      <c r="J2930" s="1425" t="s">
        <v>2915</v>
      </c>
    </row>
    <row r="2931" spans="1:10" ht="12.75">
      <c r="A2931" s="1425" t="s">
        <v>1360</v>
      </c>
      <c r="B2931" s="1425" t="s">
        <v>764</v>
      </c>
      <c r="C2931" s="1425" t="s">
        <v>390</v>
      </c>
      <c r="D2931" s="1425" t="s">
        <v>549</v>
      </c>
      <c r="E2931" s="1425" t="s">
        <v>2945</v>
      </c>
      <c r="F2931" s="1425" t="s">
        <v>1328</v>
      </c>
      <c r="G2931" s="1425" t="s">
        <v>116</v>
      </c>
      <c r="H2931" s="1425" t="s">
        <v>1331</v>
      </c>
      <c r="I2931" s="1425"/>
      <c r="J2931" s="1425" t="s">
        <v>2915</v>
      </c>
    </row>
    <row r="2932" spans="1:10" ht="12.75">
      <c r="A2932" s="1425" t="s">
        <v>1360</v>
      </c>
      <c r="B2932" s="1425" t="s">
        <v>764</v>
      </c>
      <c r="C2932" s="1425" t="s">
        <v>390</v>
      </c>
      <c r="D2932" s="1425" t="s">
        <v>549</v>
      </c>
      <c r="E2932" s="1425" t="s">
        <v>2934</v>
      </c>
      <c r="F2932" s="1425" t="s">
        <v>796</v>
      </c>
      <c r="G2932" s="1425" t="s">
        <v>115</v>
      </c>
      <c r="H2932" s="1425" t="s">
        <v>1263</v>
      </c>
      <c r="I2932" s="1425"/>
      <c r="J2932" s="1425" t="s">
        <v>2915</v>
      </c>
    </row>
    <row r="2933" spans="1:10" ht="12.75">
      <c r="A2933" s="1425" t="s">
        <v>1360</v>
      </c>
      <c r="B2933" s="1425" t="s">
        <v>764</v>
      </c>
      <c r="C2933" s="1425" t="s">
        <v>390</v>
      </c>
      <c r="D2933" s="1425" t="s">
        <v>549</v>
      </c>
      <c r="E2933" s="1425" t="s">
        <v>2934</v>
      </c>
      <c r="F2933" s="1425" t="s">
        <v>796</v>
      </c>
      <c r="G2933" s="1425" t="s">
        <v>115</v>
      </c>
      <c r="H2933" s="1425" t="s">
        <v>1264</v>
      </c>
      <c r="I2933" s="1425"/>
      <c r="J2933" s="1425" t="s">
        <v>2915</v>
      </c>
    </row>
    <row r="2934" spans="1:10" ht="12.75">
      <c r="A2934" s="1425" t="s">
        <v>1360</v>
      </c>
      <c r="B2934" s="1425" t="s">
        <v>764</v>
      </c>
      <c r="C2934" s="1425" t="s">
        <v>390</v>
      </c>
      <c r="D2934" s="1425" t="s">
        <v>549</v>
      </c>
      <c r="E2934" s="1425" t="s">
        <v>2934</v>
      </c>
      <c r="F2934" s="1425" t="s">
        <v>796</v>
      </c>
      <c r="G2934" s="1425" t="s">
        <v>115</v>
      </c>
      <c r="H2934" s="1425" t="s">
        <v>1265</v>
      </c>
      <c r="I2934" s="1425"/>
      <c r="J2934" s="1425" t="s">
        <v>2915</v>
      </c>
    </row>
    <row r="2935" spans="1:10" ht="12.75">
      <c r="A2935" s="1425" t="s">
        <v>1360</v>
      </c>
      <c r="B2935" s="1425" t="s">
        <v>764</v>
      </c>
      <c r="C2935" s="1425" t="s">
        <v>390</v>
      </c>
      <c r="D2935" s="1425" t="s">
        <v>549</v>
      </c>
      <c r="E2935" s="1425" t="s">
        <v>2934</v>
      </c>
      <c r="F2935" s="1425" t="s">
        <v>796</v>
      </c>
      <c r="G2935" s="1425" t="s">
        <v>115</v>
      </c>
      <c r="H2935" s="1425" t="s">
        <v>1266</v>
      </c>
      <c r="I2935" s="1425"/>
      <c r="J2935" s="1425" t="s">
        <v>2915</v>
      </c>
    </row>
    <row r="2936" spans="1:10" ht="12.75">
      <c r="A2936" s="1425" t="s">
        <v>1360</v>
      </c>
      <c r="B2936" s="1425" t="s">
        <v>764</v>
      </c>
      <c r="C2936" s="1425" t="s">
        <v>390</v>
      </c>
      <c r="D2936" s="1425" t="s">
        <v>549</v>
      </c>
      <c r="E2936" s="1425" t="s">
        <v>2934</v>
      </c>
      <c r="F2936" s="1425" t="s">
        <v>796</v>
      </c>
      <c r="G2936" s="1425" t="s">
        <v>115</v>
      </c>
      <c r="H2936" s="1425" t="s">
        <v>1267</v>
      </c>
      <c r="I2936" s="1425"/>
      <c r="J2936" s="1425" t="s">
        <v>2915</v>
      </c>
    </row>
    <row r="2937" spans="1:10" ht="12.75">
      <c r="A2937" s="1425" t="s">
        <v>1360</v>
      </c>
      <c r="B2937" s="1425" t="s">
        <v>764</v>
      </c>
      <c r="C2937" s="1425" t="s">
        <v>390</v>
      </c>
      <c r="D2937" s="1425" t="s">
        <v>549</v>
      </c>
      <c r="E2937" s="1425" t="s">
        <v>2934</v>
      </c>
      <c r="F2937" s="1425" t="s">
        <v>796</v>
      </c>
      <c r="G2937" s="1425" t="s">
        <v>1238</v>
      </c>
      <c r="H2937" s="1425" t="s">
        <v>1263</v>
      </c>
      <c r="I2937" s="1425"/>
      <c r="J2937" s="1425" t="s">
        <v>2915</v>
      </c>
    </row>
    <row r="2938" spans="1:10" ht="12.75">
      <c r="A2938" s="1425" t="s">
        <v>1360</v>
      </c>
      <c r="B2938" s="1425" t="s">
        <v>764</v>
      </c>
      <c r="C2938" s="1425" t="s">
        <v>390</v>
      </c>
      <c r="D2938" s="1425" t="s">
        <v>549</v>
      </c>
      <c r="E2938" s="1425" t="s">
        <v>2934</v>
      </c>
      <c r="F2938" s="1425" t="s">
        <v>796</v>
      </c>
      <c r="G2938" s="1425" t="s">
        <v>1238</v>
      </c>
      <c r="H2938" s="1425" t="s">
        <v>1264</v>
      </c>
      <c r="I2938" s="1425"/>
      <c r="J2938" s="1425" t="s">
        <v>2915</v>
      </c>
    </row>
    <row r="2939" spans="1:10" ht="12.75">
      <c r="A2939" s="1425" t="s">
        <v>1360</v>
      </c>
      <c r="B2939" s="1425" t="s">
        <v>764</v>
      </c>
      <c r="C2939" s="1425" t="s">
        <v>390</v>
      </c>
      <c r="D2939" s="1425" t="s">
        <v>549</v>
      </c>
      <c r="E2939" s="1425" t="s">
        <v>2934</v>
      </c>
      <c r="F2939" s="1425" t="s">
        <v>796</v>
      </c>
      <c r="G2939" s="1425" t="s">
        <v>1238</v>
      </c>
      <c r="H2939" s="1425" t="s">
        <v>1265</v>
      </c>
      <c r="I2939" s="1425"/>
      <c r="J2939" s="1425" t="s">
        <v>2915</v>
      </c>
    </row>
    <row r="2940" spans="1:10" ht="12.75">
      <c r="A2940" s="1425" t="s">
        <v>1360</v>
      </c>
      <c r="B2940" s="1425" t="s">
        <v>764</v>
      </c>
      <c r="C2940" s="1425" t="s">
        <v>390</v>
      </c>
      <c r="D2940" s="1425" t="s">
        <v>549</v>
      </c>
      <c r="E2940" s="1425" t="s">
        <v>2934</v>
      </c>
      <c r="F2940" s="1425" t="s">
        <v>796</v>
      </c>
      <c r="G2940" s="1425" t="s">
        <v>1238</v>
      </c>
      <c r="H2940" s="1425" t="s">
        <v>1266</v>
      </c>
      <c r="I2940" s="1425"/>
      <c r="J2940" s="1425" t="s">
        <v>2915</v>
      </c>
    </row>
    <row r="2941" spans="1:10" ht="12.75">
      <c r="A2941" s="1425" t="s">
        <v>1360</v>
      </c>
      <c r="B2941" s="1425" t="s">
        <v>764</v>
      </c>
      <c r="C2941" s="1425" t="s">
        <v>390</v>
      </c>
      <c r="D2941" s="1425" t="s">
        <v>549</v>
      </c>
      <c r="E2941" s="1425" t="s">
        <v>2934</v>
      </c>
      <c r="F2941" s="1425" t="s">
        <v>796</v>
      </c>
      <c r="G2941" s="1425" t="s">
        <v>1238</v>
      </c>
      <c r="H2941" s="1425" t="s">
        <v>1267</v>
      </c>
      <c r="I2941" s="1425"/>
      <c r="J2941" s="1425" t="s">
        <v>2915</v>
      </c>
    </row>
    <row r="2942" spans="1:10" ht="12.75">
      <c r="A2942" s="1425" t="s">
        <v>1360</v>
      </c>
      <c r="B2942" s="1425" t="s">
        <v>764</v>
      </c>
      <c r="C2942" s="1425" t="s">
        <v>390</v>
      </c>
      <c r="D2942" s="1425" t="s">
        <v>549</v>
      </c>
      <c r="E2942" s="1425" t="s">
        <v>2934</v>
      </c>
      <c r="F2942" s="1425" t="s">
        <v>1328</v>
      </c>
      <c r="G2942" s="1425" t="s">
        <v>115</v>
      </c>
      <c r="H2942" s="1425" t="s">
        <v>1329</v>
      </c>
      <c r="I2942" s="1425"/>
      <c r="J2942" s="1425" t="s">
        <v>2915</v>
      </c>
    </row>
    <row r="2943" spans="1:10" ht="12.75">
      <c r="A2943" s="1425" t="s">
        <v>1360</v>
      </c>
      <c r="B2943" s="1425" t="s">
        <v>764</v>
      </c>
      <c r="C2943" s="1425" t="s">
        <v>390</v>
      </c>
      <c r="D2943" s="1425" t="s">
        <v>549</v>
      </c>
      <c r="E2943" s="1425" t="s">
        <v>2934</v>
      </c>
      <c r="F2943" s="1425" t="s">
        <v>1328</v>
      </c>
      <c r="G2943" s="1425" t="s">
        <v>115</v>
      </c>
      <c r="H2943" s="1425" t="s">
        <v>1330</v>
      </c>
      <c r="I2943" s="1425"/>
      <c r="J2943" s="1425" t="s">
        <v>2915</v>
      </c>
    </row>
    <row r="2944" spans="1:10" ht="12.75">
      <c r="A2944" s="1425" t="s">
        <v>1360</v>
      </c>
      <c r="B2944" s="1425" t="s">
        <v>764</v>
      </c>
      <c r="C2944" s="1425" t="s">
        <v>390</v>
      </c>
      <c r="D2944" s="1425" t="s">
        <v>549</v>
      </c>
      <c r="E2944" s="1425" t="s">
        <v>2934</v>
      </c>
      <c r="F2944" s="1425" t="s">
        <v>1328</v>
      </c>
      <c r="G2944" s="1425" t="s">
        <v>115</v>
      </c>
      <c r="H2944" s="1425" t="s">
        <v>1331</v>
      </c>
      <c r="I2944" s="1425"/>
      <c r="J2944" s="1425" t="s">
        <v>2915</v>
      </c>
    </row>
    <row r="2945" spans="1:10" ht="12.75">
      <c r="A2945" s="1425" t="s">
        <v>1360</v>
      </c>
      <c r="B2945" s="1425" t="s">
        <v>764</v>
      </c>
      <c r="C2945" s="1425" t="s">
        <v>390</v>
      </c>
      <c r="D2945" s="1425" t="s">
        <v>549</v>
      </c>
      <c r="E2945" s="1425" t="s">
        <v>2934</v>
      </c>
      <c r="F2945" s="1425" t="s">
        <v>1328</v>
      </c>
      <c r="G2945" s="1425" t="s">
        <v>1238</v>
      </c>
      <c r="H2945" s="1425" t="s">
        <v>1329</v>
      </c>
      <c r="I2945" s="1425"/>
      <c r="J2945" s="1425" t="s">
        <v>2915</v>
      </c>
    </row>
    <row r="2946" spans="1:10" ht="12.75">
      <c r="A2946" s="1425" t="s">
        <v>1360</v>
      </c>
      <c r="B2946" s="1425" t="s">
        <v>764</v>
      </c>
      <c r="C2946" s="1425" t="s">
        <v>390</v>
      </c>
      <c r="D2946" s="1425" t="s">
        <v>549</v>
      </c>
      <c r="E2946" s="1425" t="s">
        <v>2934</v>
      </c>
      <c r="F2946" s="1425" t="s">
        <v>1328</v>
      </c>
      <c r="G2946" s="1425" t="s">
        <v>1238</v>
      </c>
      <c r="H2946" s="1425" t="s">
        <v>1330</v>
      </c>
      <c r="I2946" s="1425"/>
      <c r="J2946" s="1425" t="s">
        <v>2915</v>
      </c>
    </row>
    <row r="2947" spans="1:10" ht="12.75">
      <c r="A2947" s="1425" t="s">
        <v>1360</v>
      </c>
      <c r="B2947" s="1425" t="s">
        <v>764</v>
      </c>
      <c r="C2947" s="1425" t="s">
        <v>390</v>
      </c>
      <c r="D2947" s="1425" t="s">
        <v>549</v>
      </c>
      <c r="E2947" s="1425" t="s">
        <v>2934</v>
      </c>
      <c r="F2947" s="1425" t="s">
        <v>1328</v>
      </c>
      <c r="G2947" s="1425" t="s">
        <v>1238</v>
      </c>
      <c r="H2947" s="1425" t="s">
        <v>1331</v>
      </c>
      <c r="I2947" s="1425"/>
      <c r="J2947" s="1425" t="s">
        <v>2915</v>
      </c>
    </row>
    <row r="2948" spans="1:10" ht="12.75">
      <c r="A2948" s="1425" t="s">
        <v>1360</v>
      </c>
      <c r="B2948" s="1425" t="s">
        <v>764</v>
      </c>
      <c r="C2948" s="1425" t="s">
        <v>390</v>
      </c>
      <c r="D2948" s="1425" t="s">
        <v>549</v>
      </c>
      <c r="E2948" s="1425" t="s">
        <v>2946</v>
      </c>
      <c r="F2948" s="1425" t="s">
        <v>796</v>
      </c>
      <c r="G2948" s="1425" t="s">
        <v>114</v>
      </c>
      <c r="H2948" s="1425" t="s">
        <v>1263</v>
      </c>
      <c r="I2948" s="1425"/>
      <c r="J2948" s="1425" t="s">
        <v>2915</v>
      </c>
    </row>
    <row r="2949" spans="1:10" ht="12.75">
      <c r="A2949" s="1425" t="s">
        <v>1360</v>
      </c>
      <c r="B2949" s="1425" t="s">
        <v>764</v>
      </c>
      <c r="C2949" s="1425" t="s">
        <v>390</v>
      </c>
      <c r="D2949" s="1425" t="s">
        <v>549</v>
      </c>
      <c r="E2949" s="1425" t="s">
        <v>2946</v>
      </c>
      <c r="F2949" s="1425" t="s">
        <v>796</v>
      </c>
      <c r="G2949" s="1425" t="s">
        <v>114</v>
      </c>
      <c r="H2949" s="1425" t="s">
        <v>1264</v>
      </c>
      <c r="I2949" s="1425"/>
      <c r="J2949" s="1425" t="s">
        <v>2915</v>
      </c>
    </row>
    <row r="2950" spans="1:10" ht="12.75">
      <c r="A2950" s="1425" t="s">
        <v>1360</v>
      </c>
      <c r="B2950" s="1425" t="s">
        <v>764</v>
      </c>
      <c r="C2950" s="1425" t="s">
        <v>390</v>
      </c>
      <c r="D2950" s="1425" t="s">
        <v>549</v>
      </c>
      <c r="E2950" s="1425" t="s">
        <v>2946</v>
      </c>
      <c r="F2950" s="1425" t="s">
        <v>796</v>
      </c>
      <c r="G2950" s="1425" t="s">
        <v>114</v>
      </c>
      <c r="H2950" s="1425" t="s">
        <v>1265</v>
      </c>
      <c r="I2950" s="1425"/>
      <c r="J2950" s="1425" t="s">
        <v>2915</v>
      </c>
    </row>
    <row r="2951" spans="1:10" ht="12.75">
      <c r="A2951" s="1425" t="s">
        <v>1360</v>
      </c>
      <c r="B2951" s="1425" t="s">
        <v>764</v>
      </c>
      <c r="C2951" s="1425" t="s">
        <v>390</v>
      </c>
      <c r="D2951" s="1425" t="s">
        <v>549</v>
      </c>
      <c r="E2951" s="1425" t="s">
        <v>2946</v>
      </c>
      <c r="F2951" s="1425" t="s">
        <v>796</v>
      </c>
      <c r="G2951" s="1425" t="s">
        <v>114</v>
      </c>
      <c r="H2951" s="1425" t="s">
        <v>1266</v>
      </c>
      <c r="I2951" s="1425"/>
      <c r="J2951" s="1425" t="s">
        <v>2915</v>
      </c>
    </row>
    <row r="2952" spans="1:10" ht="12.75">
      <c r="A2952" s="1425" t="s">
        <v>1360</v>
      </c>
      <c r="B2952" s="1425" t="s">
        <v>764</v>
      </c>
      <c r="C2952" s="1425" t="s">
        <v>390</v>
      </c>
      <c r="D2952" s="1425" t="s">
        <v>549</v>
      </c>
      <c r="E2952" s="1425" t="s">
        <v>2946</v>
      </c>
      <c r="F2952" s="1425" t="s">
        <v>796</v>
      </c>
      <c r="G2952" s="1425" t="s">
        <v>114</v>
      </c>
      <c r="H2952" s="1425" t="s">
        <v>1267</v>
      </c>
      <c r="I2952" s="1425"/>
      <c r="J2952" s="1425" t="s">
        <v>2915</v>
      </c>
    </row>
    <row r="2953" spans="1:10" ht="12.75">
      <c r="A2953" s="1425" t="s">
        <v>1360</v>
      </c>
      <c r="B2953" s="1425" t="s">
        <v>764</v>
      </c>
      <c r="C2953" s="1425" t="s">
        <v>390</v>
      </c>
      <c r="D2953" s="1425" t="s">
        <v>549</v>
      </c>
      <c r="E2953" s="1425" t="s">
        <v>2946</v>
      </c>
      <c r="F2953" s="1425" t="s">
        <v>796</v>
      </c>
      <c r="G2953" s="1425" t="s">
        <v>115</v>
      </c>
      <c r="H2953" s="1425" t="s">
        <v>1263</v>
      </c>
      <c r="I2953" s="1425"/>
      <c r="J2953" s="1425" t="s">
        <v>2915</v>
      </c>
    </row>
    <row r="2954" spans="1:10" ht="12.75">
      <c r="A2954" s="1425" t="s">
        <v>1360</v>
      </c>
      <c r="B2954" s="1425" t="s">
        <v>764</v>
      </c>
      <c r="C2954" s="1425" t="s">
        <v>390</v>
      </c>
      <c r="D2954" s="1425" t="s">
        <v>549</v>
      </c>
      <c r="E2954" s="1425" t="s">
        <v>2946</v>
      </c>
      <c r="F2954" s="1425" t="s">
        <v>796</v>
      </c>
      <c r="G2954" s="1425" t="s">
        <v>115</v>
      </c>
      <c r="H2954" s="1425" t="s">
        <v>1264</v>
      </c>
      <c r="I2954" s="1425"/>
      <c r="J2954" s="1425" t="s">
        <v>2915</v>
      </c>
    </row>
    <row r="2955" spans="1:10" ht="12.75">
      <c r="A2955" s="1425" t="s">
        <v>1360</v>
      </c>
      <c r="B2955" s="1425" t="s">
        <v>764</v>
      </c>
      <c r="C2955" s="1425" t="s">
        <v>390</v>
      </c>
      <c r="D2955" s="1425" t="s">
        <v>549</v>
      </c>
      <c r="E2955" s="1425" t="s">
        <v>2946</v>
      </c>
      <c r="F2955" s="1425" t="s">
        <v>796</v>
      </c>
      <c r="G2955" s="1425" t="s">
        <v>115</v>
      </c>
      <c r="H2955" s="1425" t="s">
        <v>1265</v>
      </c>
      <c r="I2955" s="1425"/>
      <c r="J2955" s="1425" t="s">
        <v>2915</v>
      </c>
    </row>
    <row r="2956" spans="1:10" ht="12.75">
      <c r="A2956" s="1425" t="s">
        <v>1360</v>
      </c>
      <c r="B2956" s="1425" t="s">
        <v>764</v>
      </c>
      <c r="C2956" s="1425" t="s">
        <v>390</v>
      </c>
      <c r="D2956" s="1425" t="s">
        <v>549</v>
      </c>
      <c r="E2956" s="1425" t="s">
        <v>2946</v>
      </c>
      <c r="F2956" s="1425" t="s">
        <v>796</v>
      </c>
      <c r="G2956" s="1425" t="s">
        <v>115</v>
      </c>
      <c r="H2956" s="1425" t="s">
        <v>1266</v>
      </c>
      <c r="I2956" s="1425"/>
      <c r="J2956" s="1425" t="s">
        <v>2915</v>
      </c>
    </row>
    <row r="2957" spans="1:10" ht="12.75">
      <c r="A2957" s="1425" t="s">
        <v>1360</v>
      </c>
      <c r="B2957" s="1425" t="s">
        <v>764</v>
      </c>
      <c r="C2957" s="1425" t="s">
        <v>390</v>
      </c>
      <c r="D2957" s="1425" t="s">
        <v>549</v>
      </c>
      <c r="E2957" s="1425" t="s">
        <v>2946</v>
      </c>
      <c r="F2957" s="1425" t="s">
        <v>796</v>
      </c>
      <c r="G2957" s="1425" t="s">
        <v>115</v>
      </c>
      <c r="H2957" s="1425" t="s">
        <v>1267</v>
      </c>
      <c r="I2957" s="1425"/>
      <c r="J2957" s="1425" t="s">
        <v>2915</v>
      </c>
    </row>
    <row r="2958" spans="1:10" ht="12.75">
      <c r="A2958" s="1425" t="s">
        <v>1360</v>
      </c>
      <c r="B2958" s="1425" t="s">
        <v>764</v>
      </c>
      <c r="C2958" s="1425" t="s">
        <v>390</v>
      </c>
      <c r="D2958" s="1425" t="s">
        <v>549</v>
      </c>
      <c r="E2958" s="1425" t="s">
        <v>2946</v>
      </c>
      <c r="F2958" s="1425" t="s">
        <v>796</v>
      </c>
      <c r="G2958" s="1425" t="s">
        <v>1238</v>
      </c>
      <c r="H2958" s="1425" t="s">
        <v>1263</v>
      </c>
      <c r="I2958" s="1425"/>
      <c r="J2958" s="1425" t="s">
        <v>2915</v>
      </c>
    </row>
    <row r="2959" spans="1:10" ht="12.75">
      <c r="A2959" s="1425" t="s">
        <v>1360</v>
      </c>
      <c r="B2959" s="1425" t="s">
        <v>764</v>
      </c>
      <c r="C2959" s="1425" t="s">
        <v>390</v>
      </c>
      <c r="D2959" s="1425" t="s">
        <v>549</v>
      </c>
      <c r="E2959" s="1425" t="s">
        <v>2946</v>
      </c>
      <c r="F2959" s="1425" t="s">
        <v>796</v>
      </c>
      <c r="G2959" s="1425" t="s">
        <v>1238</v>
      </c>
      <c r="H2959" s="1425" t="s">
        <v>1264</v>
      </c>
      <c r="I2959" s="1425"/>
      <c r="J2959" s="1425" t="s">
        <v>2915</v>
      </c>
    </row>
    <row r="2960" spans="1:10" ht="12.75">
      <c r="A2960" s="1425" t="s">
        <v>1360</v>
      </c>
      <c r="B2960" s="1425" t="s">
        <v>764</v>
      </c>
      <c r="C2960" s="1425" t="s">
        <v>390</v>
      </c>
      <c r="D2960" s="1425" t="s">
        <v>549</v>
      </c>
      <c r="E2960" s="1425" t="s">
        <v>2946</v>
      </c>
      <c r="F2960" s="1425" t="s">
        <v>796</v>
      </c>
      <c r="G2960" s="1425" t="s">
        <v>1238</v>
      </c>
      <c r="H2960" s="1425" t="s">
        <v>1265</v>
      </c>
      <c r="I2960" s="1425"/>
      <c r="J2960" s="1425" t="s">
        <v>2915</v>
      </c>
    </row>
    <row r="2961" spans="1:10" ht="12.75">
      <c r="A2961" s="1425" t="s">
        <v>1360</v>
      </c>
      <c r="B2961" s="1425" t="s">
        <v>764</v>
      </c>
      <c r="C2961" s="1425" t="s">
        <v>390</v>
      </c>
      <c r="D2961" s="1425" t="s">
        <v>549</v>
      </c>
      <c r="E2961" s="1425" t="s">
        <v>2946</v>
      </c>
      <c r="F2961" s="1425" t="s">
        <v>796</v>
      </c>
      <c r="G2961" s="1425" t="s">
        <v>1238</v>
      </c>
      <c r="H2961" s="1425" t="s">
        <v>1266</v>
      </c>
      <c r="I2961" s="1425"/>
      <c r="J2961" s="1425" t="s">
        <v>2915</v>
      </c>
    </row>
    <row r="2962" spans="1:10" ht="12.75">
      <c r="A2962" s="1425" t="s">
        <v>1360</v>
      </c>
      <c r="B2962" s="1425" t="s">
        <v>764</v>
      </c>
      <c r="C2962" s="1425" t="s">
        <v>390</v>
      </c>
      <c r="D2962" s="1425" t="s">
        <v>549</v>
      </c>
      <c r="E2962" s="1425" t="s">
        <v>2946</v>
      </c>
      <c r="F2962" s="1425" t="s">
        <v>796</v>
      </c>
      <c r="G2962" s="1425" t="s">
        <v>1238</v>
      </c>
      <c r="H2962" s="1425" t="s">
        <v>1267</v>
      </c>
      <c r="I2962" s="1425"/>
      <c r="J2962" s="1425" t="s">
        <v>2915</v>
      </c>
    </row>
    <row r="2963" spans="1:10" ht="12.75">
      <c r="A2963" s="1425" t="s">
        <v>1360</v>
      </c>
      <c r="B2963" s="1425" t="s">
        <v>764</v>
      </c>
      <c r="C2963" s="1425" t="s">
        <v>390</v>
      </c>
      <c r="D2963" s="1425" t="s">
        <v>549</v>
      </c>
      <c r="E2963" s="1425" t="s">
        <v>2946</v>
      </c>
      <c r="F2963" s="1425" t="s">
        <v>796</v>
      </c>
      <c r="G2963" s="1425" t="s">
        <v>116</v>
      </c>
      <c r="H2963" s="1425" t="s">
        <v>1263</v>
      </c>
      <c r="I2963" s="1425"/>
      <c r="J2963" s="1425" t="s">
        <v>2915</v>
      </c>
    </row>
    <row r="2964" spans="1:10" ht="12.75">
      <c r="A2964" s="1425" t="s">
        <v>1360</v>
      </c>
      <c r="B2964" s="1425" t="s">
        <v>764</v>
      </c>
      <c r="C2964" s="1425" t="s">
        <v>390</v>
      </c>
      <c r="D2964" s="1425" t="s">
        <v>549</v>
      </c>
      <c r="E2964" s="1425" t="s">
        <v>2946</v>
      </c>
      <c r="F2964" s="1425" t="s">
        <v>796</v>
      </c>
      <c r="G2964" s="1425" t="s">
        <v>116</v>
      </c>
      <c r="H2964" s="1425" t="s">
        <v>1264</v>
      </c>
      <c r="I2964" s="1425"/>
      <c r="J2964" s="1425" t="s">
        <v>2915</v>
      </c>
    </row>
    <row r="2965" spans="1:10" ht="12.75">
      <c r="A2965" s="1425" t="s">
        <v>1360</v>
      </c>
      <c r="B2965" s="1425" t="s">
        <v>764</v>
      </c>
      <c r="C2965" s="1425" t="s">
        <v>390</v>
      </c>
      <c r="D2965" s="1425" t="s">
        <v>549</v>
      </c>
      <c r="E2965" s="1425" t="s">
        <v>2946</v>
      </c>
      <c r="F2965" s="1425" t="s">
        <v>796</v>
      </c>
      <c r="G2965" s="1425" t="s">
        <v>116</v>
      </c>
      <c r="H2965" s="1425" t="s">
        <v>1265</v>
      </c>
      <c r="I2965" s="1425"/>
      <c r="J2965" s="1425" t="s">
        <v>2915</v>
      </c>
    </row>
    <row r="2966" spans="1:10" ht="12.75">
      <c r="A2966" s="1425" t="s">
        <v>1360</v>
      </c>
      <c r="B2966" s="1425" t="s">
        <v>764</v>
      </c>
      <c r="C2966" s="1425" t="s">
        <v>390</v>
      </c>
      <c r="D2966" s="1425" t="s">
        <v>549</v>
      </c>
      <c r="E2966" s="1425" t="s">
        <v>2946</v>
      </c>
      <c r="F2966" s="1425" t="s">
        <v>796</v>
      </c>
      <c r="G2966" s="1425" t="s">
        <v>116</v>
      </c>
      <c r="H2966" s="1425" t="s">
        <v>1266</v>
      </c>
      <c r="I2966" s="1425"/>
      <c r="J2966" s="1425" t="s">
        <v>2915</v>
      </c>
    </row>
    <row r="2967" spans="1:10" ht="12.75">
      <c r="A2967" s="1425" t="s">
        <v>1360</v>
      </c>
      <c r="B2967" s="1425" t="s">
        <v>764</v>
      </c>
      <c r="C2967" s="1425" t="s">
        <v>390</v>
      </c>
      <c r="D2967" s="1425" t="s">
        <v>549</v>
      </c>
      <c r="E2967" s="1425" t="s">
        <v>2946</v>
      </c>
      <c r="F2967" s="1425" t="s">
        <v>796</v>
      </c>
      <c r="G2967" s="1425" t="s">
        <v>116</v>
      </c>
      <c r="H2967" s="1425" t="s">
        <v>1267</v>
      </c>
      <c r="I2967" s="1425"/>
      <c r="J2967" s="1425" t="s">
        <v>2915</v>
      </c>
    </row>
    <row r="2968" spans="1:10" ht="12.75">
      <c r="A2968" s="1425" t="s">
        <v>1360</v>
      </c>
      <c r="B2968" s="1425" t="s">
        <v>764</v>
      </c>
      <c r="C2968" s="1425" t="s">
        <v>390</v>
      </c>
      <c r="D2968" s="1425" t="s">
        <v>549</v>
      </c>
      <c r="E2968" s="1425" t="s">
        <v>2946</v>
      </c>
      <c r="F2968" s="1425" t="s">
        <v>1328</v>
      </c>
      <c r="G2968" s="1425" t="s">
        <v>114</v>
      </c>
      <c r="H2968" s="1425" t="s">
        <v>1329</v>
      </c>
      <c r="I2968" s="1425"/>
      <c r="J2968" s="1425" t="s">
        <v>2915</v>
      </c>
    </row>
    <row r="2969" spans="1:10" ht="12.75">
      <c r="A2969" s="1425" t="s">
        <v>1360</v>
      </c>
      <c r="B2969" s="1425" t="s">
        <v>764</v>
      </c>
      <c r="C2969" s="1425" t="s">
        <v>390</v>
      </c>
      <c r="D2969" s="1425" t="s">
        <v>549</v>
      </c>
      <c r="E2969" s="1425" t="s">
        <v>2946</v>
      </c>
      <c r="F2969" s="1425" t="s">
        <v>1328</v>
      </c>
      <c r="G2969" s="1425" t="s">
        <v>114</v>
      </c>
      <c r="H2969" s="1425" t="s">
        <v>1330</v>
      </c>
      <c r="I2969" s="1425"/>
      <c r="J2969" s="1425" t="s">
        <v>2915</v>
      </c>
    </row>
    <row r="2970" spans="1:10" ht="12.75">
      <c r="A2970" s="1425" t="s">
        <v>1360</v>
      </c>
      <c r="B2970" s="1425" t="s">
        <v>764</v>
      </c>
      <c r="C2970" s="1425" t="s">
        <v>390</v>
      </c>
      <c r="D2970" s="1425" t="s">
        <v>549</v>
      </c>
      <c r="E2970" s="1425" t="s">
        <v>2946</v>
      </c>
      <c r="F2970" s="1425" t="s">
        <v>1328</v>
      </c>
      <c r="G2970" s="1425" t="s">
        <v>114</v>
      </c>
      <c r="H2970" s="1425" t="s">
        <v>1331</v>
      </c>
      <c r="I2970" s="1425"/>
      <c r="J2970" s="1425" t="s">
        <v>2915</v>
      </c>
    </row>
    <row r="2971" spans="1:10" ht="12.75">
      <c r="A2971" s="1425" t="s">
        <v>1360</v>
      </c>
      <c r="B2971" s="1425" t="s">
        <v>764</v>
      </c>
      <c r="C2971" s="1425" t="s">
        <v>390</v>
      </c>
      <c r="D2971" s="1425" t="s">
        <v>549</v>
      </c>
      <c r="E2971" s="1425" t="s">
        <v>2946</v>
      </c>
      <c r="F2971" s="1425" t="s">
        <v>1328</v>
      </c>
      <c r="G2971" s="1425" t="s">
        <v>115</v>
      </c>
      <c r="H2971" s="1425" t="s">
        <v>1329</v>
      </c>
      <c r="I2971" s="1425"/>
      <c r="J2971" s="1425" t="s">
        <v>2915</v>
      </c>
    </row>
    <row r="2972" spans="1:10" ht="12.75">
      <c r="A2972" s="1425" t="s">
        <v>1360</v>
      </c>
      <c r="B2972" s="1425" t="s">
        <v>764</v>
      </c>
      <c r="C2972" s="1425" t="s">
        <v>390</v>
      </c>
      <c r="D2972" s="1425" t="s">
        <v>549</v>
      </c>
      <c r="E2972" s="1425" t="s">
        <v>2946</v>
      </c>
      <c r="F2972" s="1425" t="s">
        <v>1328</v>
      </c>
      <c r="G2972" s="1425" t="s">
        <v>115</v>
      </c>
      <c r="H2972" s="1425" t="s">
        <v>1330</v>
      </c>
      <c r="I2972" s="1425"/>
      <c r="J2972" s="1425" t="s">
        <v>2915</v>
      </c>
    </row>
    <row r="2973" spans="1:10" ht="12.75">
      <c r="A2973" s="1425" t="s">
        <v>1360</v>
      </c>
      <c r="B2973" s="1425" t="s">
        <v>764</v>
      </c>
      <c r="C2973" s="1425" t="s">
        <v>390</v>
      </c>
      <c r="D2973" s="1425" t="s">
        <v>549</v>
      </c>
      <c r="E2973" s="1425" t="s">
        <v>2946</v>
      </c>
      <c r="F2973" s="1425" t="s">
        <v>1328</v>
      </c>
      <c r="G2973" s="1425" t="s">
        <v>115</v>
      </c>
      <c r="H2973" s="1425" t="s">
        <v>1331</v>
      </c>
      <c r="I2973" s="1425"/>
      <c r="J2973" s="1425" t="s">
        <v>2915</v>
      </c>
    </row>
    <row r="2974" spans="1:10" ht="12.75">
      <c r="A2974" s="1425" t="s">
        <v>1360</v>
      </c>
      <c r="B2974" s="1425" t="s">
        <v>764</v>
      </c>
      <c r="C2974" s="1425" t="s">
        <v>390</v>
      </c>
      <c r="D2974" s="1425" t="s">
        <v>549</v>
      </c>
      <c r="E2974" s="1425" t="s">
        <v>2946</v>
      </c>
      <c r="F2974" s="1425" t="s">
        <v>1328</v>
      </c>
      <c r="G2974" s="1425" t="s">
        <v>1238</v>
      </c>
      <c r="H2974" s="1425" t="s">
        <v>1329</v>
      </c>
      <c r="I2974" s="1425"/>
      <c r="J2974" s="1425" t="s">
        <v>2915</v>
      </c>
    </row>
    <row r="2975" spans="1:10" ht="12.75">
      <c r="A2975" s="1425" t="s">
        <v>1360</v>
      </c>
      <c r="B2975" s="1425" t="s">
        <v>764</v>
      </c>
      <c r="C2975" s="1425" t="s">
        <v>390</v>
      </c>
      <c r="D2975" s="1425" t="s">
        <v>549</v>
      </c>
      <c r="E2975" s="1425" t="s">
        <v>2946</v>
      </c>
      <c r="F2975" s="1425" t="s">
        <v>1328</v>
      </c>
      <c r="G2975" s="1425" t="s">
        <v>1238</v>
      </c>
      <c r="H2975" s="1425" t="s">
        <v>1330</v>
      </c>
      <c r="I2975" s="1425"/>
      <c r="J2975" s="1425" t="s">
        <v>2915</v>
      </c>
    </row>
    <row r="2976" spans="1:10" ht="12.75">
      <c r="A2976" s="1425" t="s">
        <v>1360</v>
      </c>
      <c r="B2976" s="1425" t="s">
        <v>764</v>
      </c>
      <c r="C2976" s="1425" t="s">
        <v>390</v>
      </c>
      <c r="D2976" s="1425" t="s">
        <v>549</v>
      </c>
      <c r="E2976" s="1425" t="s">
        <v>2946</v>
      </c>
      <c r="F2976" s="1425" t="s">
        <v>1328</v>
      </c>
      <c r="G2976" s="1425" t="s">
        <v>1238</v>
      </c>
      <c r="H2976" s="1425" t="s">
        <v>1331</v>
      </c>
      <c r="I2976" s="1425"/>
      <c r="J2976" s="1425" t="s">
        <v>2915</v>
      </c>
    </row>
    <row r="2977" spans="1:10" ht="12.75">
      <c r="A2977" s="1425" t="s">
        <v>1360</v>
      </c>
      <c r="B2977" s="1425" t="s">
        <v>764</v>
      </c>
      <c r="C2977" s="1425" t="s">
        <v>390</v>
      </c>
      <c r="D2977" s="1425" t="s">
        <v>549</v>
      </c>
      <c r="E2977" s="1425" t="s">
        <v>2946</v>
      </c>
      <c r="F2977" s="1425" t="s">
        <v>1328</v>
      </c>
      <c r="G2977" s="1425" t="s">
        <v>116</v>
      </c>
      <c r="H2977" s="1425" t="s">
        <v>1329</v>
      </c>
      <c r="I2977" s="1425"/>
      <c r="J2977" s="1425" t="s">
        <v>2915</v>
      </c>
    </row>
    <row r="2978" spans="1:10" ht="12.75">
      <c r="A2978" s="1425" t="s">
        <v>1360</v>
      </c>
      <c r="B2978" s="1425" t="s">
        <v>764</v>
      </c>
      <c r="C2978" s="1425" t="s">
        <v>390</v>
      </c>
      <c r="D2978" s="1425" t="s">
        <v>549</v>
      </c>
      <c r="E2978" s="1425" t="s">
        <v>2946</v>
      </c>
      <c r="F2978" s="1425" t="s">
        <v>1328</v>
      </c>
      <c r="G2978" s="1425" t="s">
        <v>116</v>
      </c>
      <c r="H2978" s="1425" t="s">
        <v>1330</v>
      </c>
      <c r="I2978" s="1425"/>
      <c r="J2978" s="1425" t="s">
        <v>2915</v>
      </c>
    </row>
    <row r="2979" spans="1:10" ht="12.75">
      <c r="A2979" s="1425" t="s">
        <v>1360</v>
      </c>
      <c r="B2979" s="1425" t="s">
        <v>764</v>
      </c>
      <c r="C2979" s="1425" t="s">
        <v>390</v>
      </c>
      <c r="D2979" s="1425" t="s">
        <v>549</v>
      </c>
      <c r="E2979" s="1425" t="s">
        <v>2946</v>
      </c>
      <c r="F2979" s="1425" t="s">
        <v>1328</v>
      </c>
      <c r="G2979" s="1425" t="s">
        <v>116</v>
      </c>
      <c r="H2979" s="1425" t="s">
        <v>1331</v>
      </c>
      <c r="I2979" s="1425"/>
      <c r="J2979" s="1425" t="s">
        <v>2915</v>
      </c>
    </row>
    <row r="2980" spans="1:10" ht="12.75">
      <c r="A2980" s="1425" t="s">
        <v>1360</v>
      </c>
      <c r="B2980" s="1425" t="s">
        <v>764</v>
      </c>
      <c r="C2980" s="1425" t="s">
        <v>390</v>
      </c>
      <c r="D2980" s="1425" t="s">
        <v>549</v>
      </c>
      <c r="E2980" s="1425" t="s">
        <v>2947</v>
      </c>
      <c r="F2980" s="1425" t="s">
        <v>796</v>
      </c>
      <c r="G2980" s="1425" t="s">
        <v>114</v>
      </c>
      <c r="H2980" s="1425" t="s">
        <v>1263</v>
      </c>
      <c r="I2980" s="1425"/>
      <c r="J2980" s="1425" t="s">
        <v>2915</v>
      </c>
    </row>
    <row r="2981" spans="1:10" ht="12.75">
      <c r="A2981" s="1425" t="s">
        <v>1360</v>
      </c>
      <c r="B2981" s="1425" t="s">
        <v>764</v>
      </c>
      <c r="C2981" s="1425" t="s">
        <v>390</v>
      </c>
      <c r="D2981" s="1425" t="s">
        <v>549</v>
      </c>
      <c r="E2981" s="1425" t="s">
        <v>2947</v>
      </c>
      <c r="F2981" s="1425" t="s">
        <v>796</v>
      </c>
      <c r="G2981" s="1425" t="s">
        <v>114</v>
      </c>
      <c r="H2981" s="1425" t="s">
        <v>1264</v>
      </c>
      <c r="I2981" s="1425"/>
      <c r="J2981" s="1425" t="s">
        <v>2915</v>
      </c>
    </row>
    <row r="2982" spans="1:10" ht="12.75">
      <c r="A2982" s="1425" t="s">
        <v>1360</v>
      </c>
      <c r="B2982" s="1425" t="s">
        <v>764</v>
      </c>
      <c r="C2982" s="1425" t="s">
        <v>390</v>
      </c>
      <c r="D2982" s="1425" t="s">
        <v>549</v>
      </c>
      <c r="E2982" s="1425" t="s">
        <v>2947</v>
      </c>
      <c r="F2982" s="1425" t="s">
        <v>796</v>
      </c>
      <c r="G2982" s="1425" t="s">
        <v>114</v>
      </c>
      <c r="H2982" s="1425" t="s">
        <v>1265</v>
      </c>
      <c r="I2982" s="1425"/>
      <c r="J2982" s="1425" t="s">
        <v>2915</v>
      </c>
    </row>
    <row r="2983" spans="1:10" ht="12.75">
      <c r="A2983" s="1425" t="s">
        <v>1360</v>
      </c>
      <c r="B2983" s="1425" t="s">
        <v>764</v>
      </c>
      <c r="C2983" s="1425" t="s">
        <v>390</v>
      </c>
      <c r="D2983" s="1425" t="s">
        <v>549</v>
      </c>
      <c r="E2983" s="1425" t="s">
        <v>2947</v>
      </c>
      <c r="F2983" s="1425" t="s">
        <v>796</v>
      </c>
      <c r="G2983" s="1425" t="s">
        <v>114</v>
      </c>
      <c r="H2983" s="1425" t="s">
        <v>1266</v>
      </c>
      <c r="I2983" s="1425"/>
      <c r="J2983" s="1425" t="s">
        <v>2915</v>
      </c>
    </row>
    <row r="2984" spans="1:10" ht="12.75">
      <c r="A2984" s="1425" t="s">
        <v>1360</v>
      </c>
      <c r="B2984" s="1425" t="s">
        <v>764</v>
      </c>
      <c r="C2984" s="1425" t="s">
        <v>390</v>
      </c>
      <c r="D2984" s="1425" t="s">
        <v>549</v>
      </c>
      <c r="E2984" s="1425" t="s">
        <v>2947</v>
      </c>
      <c r="F2984" s="1425" t="s">
        <v>796</v>
      </c>
      <c r="G2984" s="1425" t="s">
        <v>114</v>
      </c>
      <c r="H2984" s="1425" t="s">
        <v>1267</v>
      </c>
      <c r="I2984" s="1425"/>
      <c r="J2984" s="1425" t="s">
        <v>2915</v>
      </c>
    </row>
    <row r="2985" spans="1:10" ht="12.75">
      <c r="A2985" s="1425" t="s">
        <v>1360</v>
      </c>
      <c r="B2985" s="1425" t="s">
        <v>764</v>
      </c>
      <c r="C2985" s="1425" t="s">
        <v>390</v>
      </c>
      <c r="D2985" s="1425" t="s">
        <v>549</v>
      </c>
      <c r="E2985" s="1425" t="s">
        <v>2947</v>
      </c>
      <c r="F2985" s="1425" t="s">
        <v>796</v>
      </c>
      <c r="G2985" s="1425" t="s">
        <v>115</v>
      </c>
      <c r="H2985" s="1425" t="s">
        <v>1263</v>
      </c>
      <c r="I2985" s="1425"/>
      <c r="J2985" s="1425" t="s">
        <v>2915</v>
      </c>
    </row>
    <row r="2986" spans="1:10" ht="12.75">
      <c r="A2986" s="1425" t="s">
        <v>1360</v>
      </c>
      <c r="B2986" s="1425" t="s">
        <v>764</v>
      </c>
      <c r="C2986" s="1425" t="s">
        <v>390</v>
      </c>
      <c r="D2986" s="1425" t="s">
        <v>549</v>
      </c>
      <c r="E2986" s="1425" t="s">
        <v>2947</v>
      </c>
      <c r="F2986" s="1425" t="s">
        <v>796</v>
      </c>
      <c r="G2986" s="1425" t="s">
        <v>115</v>
      </c>
      <c r="H2986" s="1425" t="s">
        <v>1264</v>
      </c>
      <c r="I2986" s="1425"/>
      <c r="J2986" s="1425" t="s">
        <v>2915</v>
      </c>
    </row>
    <row r="2987" spans="1:10" ht="12.75">
      <c r="A2987" s="1425" t="s">
        <v>1360</v>
      </c>
      <c r="B2987" s="1425" t="s">
        <v>764</v>
      </c>
      <c r="C2987" s="1425" t="s">
        <v>390</v>
      </c>
      <c r="D2987" s="1425" t="s">
        <v>549</v>
      </c>
      <c r="E2987" s="1425" t="s">
        <v>2947</v>
      </c>
      <c r="F2987" s="1425" t="s">
        <v>796</v>
      </c>
      <c r="G2987" s="1425" t="s">
        <v>115</v>
      </c>
      <c r="H2987" s="1425" t="s">
        <v>1265</v>
      </c>
      <c r="I2987" s="1425"/>
      <c r="J2987" s="1425" t="s">
        <v>2915</v>
      </c>
    </row>
    <row r="2988" spans="1:10" ht="12.75">
      <c r="A2988" s="1425" t="s">
        <v>1360</v>
      </c>
      <c r="B2988" s="1425" t="s">
        <v>764</v>
      </c>
      <c r="C2988" s="1425" t="s">
        <v>390</v>
      </c>
      <c r="D2988" s="1425" t="s">
        <v>549</v>
      </c>
      <c r="E2988" s="1425" t="s">
        <v>2947</v>
      </c>
      <c r="F2988" s="1425" t="s">
        <v>796</v>
      </c>
      <c r="G2988" s="1425" t="s">
        <v>115</v>
      </c>
      <c r="H2988" s="1425" t="s">
        <v>1266</v>
      </c>
      <c r="I2988" s="1425"/>
      <c r="J2988" s="1425" t="s">
        <v>2915</v>
      </c>
    </row>
    <row r="2989" spans="1:10" ht="12.75">
      <c r="A2989" s="1425" t="s">
        <v>1360</v>
      </c>
      <c r="B2989" s="1425" t="s">
        <v>764</v>
      </c>
      <c r="C2989" s="1425" t="s">
        <v>390</v>
      </c>
      <c r="D2989" s="1425" t="s">
        <v>549</v>
      </c>
      <c r="E2989" s="1425" t="s">
        <v>2947</v>
      </c>
      <c r="F2989" s="1425" t="s">
        <v>796</v>
      </c>
      <c r="G2989" s="1425" t="s">
        <v>115</v>
      </c>
      <c r="H2989" s="1425" t="s">
        <v>1267</v>
      </c>
      <c r="I2989" s="1425"/>
      <c r="J2989" s="1425" t="s">
        <v>2915</v>
      </c>
    </row>
    <row r="2990" spans="1:10" ht="12.75">
      <c r="A2990" s="1425" t="s">
        <v>1360</v>
      </c>
      <c r="B2990" s="1425" t="s">
        <v>764</v>
      </c>
      <c r="C2990" s="1425" t="s">
        <v>390</v>
      </c>
      <c r="D2990" s="1425" t="s">
        <v>549</v>
      </c>
      <c r="E2990" s="1425" t="s">
        <v>2947</v>
      </c>
      <c r="F2990" s="1425" t="s">
        <v>796</v>
      </c>
      <c r="G2990" s="1425" t="s">
        <v>1238</v>
      </c>
      <c r="H2990" s="1425" t="s">
        <v>1263</v>
      </c>
      <c r="I2990" s="1425"/>
      <c r="J2990" s="1425" t="s">
        <v>2915</v>
      </c>
    </row>
    <row r="2991" spans="1:10" ht="12.75">
      <c r="A2991" s="1425" t="s">
        <v>1360</v>
      </c>
      <c r="B2991" s="1425" t="s">
        <v>764</v>
      </c>
      <c r="C2991" s="1425" t="s">
        <v>390</v>
      </c>
      <c r="D2991" s="1425" t="s">
        <v>549</v>
      </c>
      <c r="E2991" s="1425" t="s">
        <v>2947</v>
      </c>
      <c r="F2991" s="1425" t="s">
        <v>796</v>
      </c>
      <c r="G2991" s="1425" t="s">
        <v>1238</v>
      </c>
      <c r="H2991" s="1425" t="s">
        <v>1264</v>
      </c>
      <c r="I2991" s="1425"/>
      <c r="J2991" s="1425" t="s">
        <v>2915</v>
      </c>
    </row>
    <row r="2992" spans="1:10" ht="12.75">
      <c r="A2992" s="1425" t="s">
        <v>1360</v>
      </c>
      <c r="B2992" s="1425" t="s">
        <v>764</v>
      </c>
      <c r="C2992" s="1425" t="s">
        <v>390</v>
      </c>
      <c r="D2992" s="1425" t="s">
        <v>549</v>
      </c>
      <c r="E2992" s="1425" t="s">
        <v>2947</v>
      </c>
      <c r="F2992" s="1425" t="s">
        <v>796</v>
      </c>
      <c r="G2992" s="1425" t="s">
        <v>1238</v>
      </c>
      <c r="H2992" s="1425" t="s">
        <v>1265</v>
      </c>
      <c r="I2992" s="1425"/>
      <c r="J2992" s="1425" t="s">
        <v>2915</v>
      </c>
    </row>
    <row r="2993" spans="1:10" ht="12.75">
      <c r="A2993" s="1425" t="s">
        <v>1360</v>
      </c>
      <c r="B2993" s="1425" t="s">
        <v>764</v>
      </c>
      <c r="C2993" s="1425" t="s">
        <v>390</v>
      </c>
      <c r="D2993" s="1425" t="s">
        <v>549</v>
      </c>
      <c r="E2993" s="1425" t="s">
        <v>2947</v>
      </c>
      <c r="F2993" s="1425" t="s">
        <v>796</v>
      </c>
      <c r="G2993" s="1425" t="s">
        <v>1238</v>
      </c>
      <c r="H2993" s="1425" t="s">
        <v>1266</v>
      </c>
      <c r="I2993" s="1425"/>
      <c r="J2993" s="1425" t="s">
        <v>2915</v>
      </c>
    </row>
    <row r="2994" spans="1:10" ht="12.75">
      <c r="A2994" s="1425" t="s">
        <v>1360</v>
      </c>
      <c r="B2994" s="1425" t="s">
        <v>764</v>
      </c>
      <c r="C2994" s="1425" t="s">
        <v>390</v>
      </c>
      <c r="D2994" s="1425" t="s">
        <v>549</v>
      </c>
      <c r="E2994" s="1425" t="s">
        <v>2947</v>
      </c>
      <c r="F2994" s="1425" t="s">
        <v>796</v>
      </c>
      <c r="G2994" s="1425" t="s">
        <v>1238</v>
      </c>
      <c r="H2994" s="1425" t="s">
        <v>1267</v>
      </c>
      <c r="I2994" s="1425"/>
      <c r="J2994" s="1425" t="s">
        <v>2915</v>
      </c>
    </row>
    <row r="2995" spans="1:10" ht="12.75">
      <c r="A2995" s="1425" t="s">
        <v>1360</v>
      </c>
      <c r="B2995" s="1425" t="s">
        <v>764</v>
      </c>
      <c r="C2995" s="1425" t="s">
        <v>390</v>
      </c>
      <c r="D2995" s="1425" t="s">
        <v>549</v>
      </c>
      <c r="E2995" s="1425" t="s">
        <v>2947</v>
      </c>
      <c r="F2995" s="1425" t="s">
        <v>796</v>
      </c>
      <c r="G2995" s="1425" t="s">
        <v>116</v>
      </c>
      <c r="H2995" s="1425" t="s">
        <v>1263</v>
      </c>
      <c r="I2995" s="1425"/>
      <c r="J2995" s="1425" t="s">
        <v>2915</v>
      </c>
    </row>
    <row r="2996" spans="1:10" ht="12.75">
      <c r="A2996" s="1425" t="s">
        <v>1360</v>
      </c>
      <c r="B2996" s="1425" t="s">
        <v>764</v>
      </c>
      <c r="C2996" s="1425" t="s">
        <v>390</v>
      </c>
      <c r="D2996" s="1425" t="s">
        <v>549</v>
      </c>
      <c r="E2996" s="1425" t="s">
        <v>2947</v>
      </c>
      <c r="F2996" s="1425" t="s">
        <v>796</v>
      </c>
      <c r="G2996" s="1425" t="s">
        <v>116</v>
      </c>
      <c r="H2996" s="1425" t="s">
        <v>1264</v>
      </c>
      <c r="I2996" s="1425"/>
      <c r="J2996" s="1425" t="s">
        <v>2915</v>
      </c>
    </row>
    <row r="2997" spans="1:10" ht="12.75">
      <c r="A2997" s="1425" t="s">
        <v>1360</v>
      </c>
      <c r="B2997" s="1425" t="s">
        <v>764</v>
      </c>
      <c r="C2997" s="1425" t="s">
        <v>390</v>
      </c>
      <c r="D2997" s="1425" t="s">
        <v>549</v>
      </c>
      <c r="E2997" s="1425" t="s">
        <v>2947</v>
      </c>
      <c r="F2997" s="1425" t="s">
        <v>796</v>
      </c>
      <c r="G2997" s="1425" t="s">
        <v>116</v>
      </c>
      <c r="H2997" s="1425" t="s">
        <v>1265</v>
      </c>
      <c r="I2997" s="1425"/>
      <c r="J2997" s="1425" t="s">
        <v>2915</v>
      </c>
    </row>
    <row r="2998" spans="1:10" ht="12.75">
      <c r="A2998" s="1425" t="s">
        <v>1360</v>
      </c>
      <c r="B2998" s="1425" t="s">
        <v>764</v>
      </c>
      <c r="C2998" s="1425" t="s">
        <v>390</v>
      </c>
      <c r="D2998" s="1425" t="s">
        <v>549</v>
      </c>
      <c r="E2998" s="1425" t="s">
        <v>2947</v>
      </c>
      <c r="F2998" s="1425" t="s">
        <v>796</v>
      </c>
      <c r="G2998" s="1425" t="s">
        <v>116</v>
      </c>
      <c r="H2998" s="1425" t="s">
        <v>1266</v>
      </c>
      <c r="I2998" s="1425"/>
      <c r="J2998" s="1425" t="s">
        <v>2915</v>
      </c>
    </row>
    <row r="2999" spans="1:10" ht="12.75">
      <c r="A2999" s="1425" t="s">
        <v>1360</v>
      </c>
      <c r="B2999" s="1425" t="s">
        <v>764</v>
      </c>
      <c r="C2999" s="1425" t="s">
        <v>390</v>
      </c>
      <c r="D2999" s="1425" t="s">
        <v>549</v>
      </c>
      <c r="E2999" s="1425" t="s">
        <v>2947</v>
      </c>
      <c r="F2999" s="1425" t="s">
        <v>796</v>
      </c>
      <c r="G2999" s="1425" t="s">
        <v>116</v>
      </c>
      <c r="H2999" s="1425" t="s">
        <v>1267</v>
      </c>
      <c r="I2999" s="1425"/>
      <c r="J2999" s="1425" t="s">
        <v>2915</v>
      </c>
    </row>
    <row r="3000" spans="1:10" ht="12.75">
      <c r="A3000" s="1425" t="s">
        <v>1360</v>
      </c>
      <c r="B3000" s="1425" t="s">
        <v>764</v>
      </c>
      <c r="C3000" s="1425" t="s">
        <v>390</v>
      </c>
      <c r="D3000" s="1425" t="s">
        <v>549</v>
      </c>
      <c r="E3000" s="1425" t="s">
        <v>2947</v>
      </c>
      <c r="F3000" s="1425" t="s">
        <v>1328</v>
      </c>
      <c r="G3000" s="1425" t="s">
        <v>114</v>
      </c>
      <c r="H3000" s="1425" t="s">
        <v>1329</v>
      </c>
      <c r="I3000" s="1425"/>
      <c r="J3000" s="1425" t="s">
        <v>2915</v>
      </c>
    </row>
    <row r="3001" spans="1:10" ht="12.75">
      <c r="A3001" s="1425" t="s">
        <v>1360</v>
      </c>
      <c r="B3001" s="1425" t="s">
        <v>764</v>
      </c>
      <c r="C3001" s="1425" t="s">
        <v>390</v>
      </c>
      <c r="D3001" s="1425" t="s">
        <v>549</v>
      </c>
      <c r="E3001" s="1425" t="s">
        <v>2947</v>
      </c>
      <c r="F3001" s="1425" t="s">
        <v>1328</v>
      </c>
      <c r="G3001" s="1425" t="s">
        <v>114</v>
      </c>
      <c r="H3001" s="1425" t="s">
        <v>1330</v>
      </c>
      <c r="I3001" s="1425"/>
      <c r="J3001" s="1425" t="s">
        <v>2915</v>
      </c>
    </row>
    <row r="3002" spans="1:10" ht="12.75">
      <c r="A3002" s="1425" t="s">
        <v>1360</v>
      </c>
      <c r="B3002" s="1425" t="s">
        <v>764</v>
      </c>
      <c r="C3002" s="1425" t="s">
        <v>390</v>
      </c>
      <c r="D3002" s="1425" t="s">
        <v>549</v>
      </c>
      <c r="E3002" s="1425" t="s">
        <v>2947</v>
      </c>
      <c r="F3002" s="1425" t="s">
        <v>1328</v>
      </c>
      <c r="G3002" s="1425" t="s">
        <v>114</v>
      </c>
      <c r="H3002" s="1425" t="s">
        <v>1331</v>
      </c>
      <c r="I3002" s="1425"/>
      <c r="J3002" s="1425" t="s">
        <v>2915</v>
      </c>
    </row>
    <row r="3003" spans="1:10" ht="12.75">
      <c r="A3003" s="1425" t="s">
        <v>1360</v>
      </c>
      <c r="B3003" s="1425" t="s">
        <v>764</v>
      </c>
      <c r="C3003" s="1425" t="s">
        <v>390</v>
      </c>
      <c r="D3003" s="1425" t="s">
        <v>549</v>
      </c>
      <c r="E3003" s="1425" t="s">
        <v>2947</v>
      </c>
      <c r="F3003" s="1425" t="s">
        <v>1328</v>
      </c>
      <c r="G3003" s="1425" t="s">
        <v>115</v>
      </c>
      <c r="H3003" s="1425" t="s">
        <v>1329</v>
      </c>
      <c r="I3003" s="1425"/>
      <c r="J3003" s="1425" t="s">
        <v>2915</v>
      </c>
    </row>
    <row r="3004" spans="1:10" ht="12.75">
      <c r="A3004" s="1425" t="s">
        <v>1360</v>
      </c>
      <c r="B3004" s="1425" t="s">
        <v>764</v>
      </c>
      <c r="C3004" s="1425" t="s">
        <v>390</v>
      </c>
      <c r="D3004" s="1425" t="s">
        <v>549</v>
      </c>
      <c r="E3004" s="1425" t="s">
        <v>2947</v>
      </c>
      <c r="F3004" s="1425" t="s">
        <v>1328</v>
      </c>
      <c r="G3004" s="1425" t="s">
        <v>115</v>
      </c>
      <c r="H3004" s="1425" t="s">
        <v>1330</v>
      </c>
      <c r="I3004" s="1425"/>
      <c r="J3004" s="1425" t="s">
        <v>2915</v>
      </c>
    </row>
    <row r="3005" spans="1:10" ht="12.75">
      <c r="A3005" s="1425" t="s">
        <v>1360</v>
      </c>
      <c r="B3005" s="1425" t="s">
        <v>764</v>
      </c>
      <c r="C3005" s="1425" t="s">
        <v>390</v>
      </c>
      <c r="D3005" s="1425" t="s">
        <v>549</v>
      </c>
      <c r="E3005" s="1425" t="s">
        <v>2947</v>
      </c>
      <c r="F3005" s="1425" t="s">
        <v>1328</v>
      </c>
      <c r="G3005" s="1425" t="s">
        <v>115</v>
      </c>
      <c r="H3005" s="1425" t="s">
        <v>1331</v>
      </c>
      <c r="I3005" s="1425"/>
      <c r="J3005" s="1425" t="s">
        <v>2915</v>
      </c>
    </row>
    <row r="3006" spans="1:10" ht="12.75">
      <c r="A3006" s="1425" t="s">
        <v>1360</v>
      </c>
      <c r="B3006" s="1425" t="s">
        <v>764</v>
      </c>
      <c r="C3006" s="1425" t="s">
        <v>390</v>
      </c>
      <c r="D3006" s="1425" t="s">
        <v>549</v>
      </c>
      <c r="E3006" s="1425" t="s">
        <v>2947</v>
      </c>
      <c r="F3006" s="1425" t="s">
        <v>1328</v>
      </c>
      <c r="G3006" s="1425" t="s">
        <v>1238</v>
      </c>
      <c r="H3006" s="1425" t="s">
        <v>1329</v>
      </c>
      <c r="I3006" s="1425"/>
      <c r="J3006" s="1425" t="s">
        <v>2915</v>
      </c>
    </row>
    <row r="3007" spans="1:10" ht="12.75">
      <c r="A3007" s="1425" t="s">
        <v>1360</v>
      </c>
      <c r="B3007" s="1425" t="s">
        <v>764</v>
      </c>
      <c r="C3007" s="1425" t="s">
        <v>390</v>
      </c>
      <c r="D3007" s="1425" t="s">
        <v>549</v>
      </c>
      <c r="E3007" s="1425" t="s">
        <v>2947</v>
      </c>
      <c r="F3007" s="1425" t="s">
        <v>1328</v>
      </c>
      <c r="G3007" s="1425" t="s">
        <v>1238</v>
      </c>
      <c r="H3007" s="1425" t="s">
        <v>1330</v>
      </c>
      <c r="I3007" s="1425"/>
      <c r="J3007" s="1425" t="s">
        <v>2915</v>
      </c>
    </row>
    <row r="3008" spans="1:10" ht="12.75">
      <c r="A3008" s="1425" t="s">
        <v>1360</v>
      </c>
      <c r="B3008" s="1425" t="s">
        <v>764</v>
      </c>
      <c r="C3008" s="1425" t="s">
        <v>390</v>
      </c>
      <c r="D3008" s="1425" t="s">
        <v>549</v>
      </c>
      <c r="E3008" s="1425" t="s">
        <v>2947</v>
      </c>
      <c r="F3008" s="1425" t="s">
        <v>1328</v>
      </c>
      <c r="G3008" s="1425" t="s">
        <v>1238</v>
      </c>
      <c r="H3008" s="1425" t="s">
        <v>1331</v>
      </c>
      <c r="I3008" s="1425"/>
      <c r="J3008" s="1425" t="s">
        <v>2915</v>
      </c>
    </row>
    <row r="3009" spans="1:10" ht="12.75">
      <c r="A3009" s="1425" t="s">
        <v>1360</v>
      </c>
      <c r="B3009" s="1425" t="s">
        <v>764</v>
      </c>
      <c r="C3009" s="1425" t="s">
        <v>390</v>
      </c>
      <c r="D3009" s="1425" t="s">
        <v>549</v>
      </c>
      <c r="E3009" s="1425" t="s">
        <v>2947</v>
      </c>
      <c r="F3009" s="1425" t="s">
        <v>1328</v>
      </c>
      <c r="G3009" s="1425" t="s">
        <v>116</v>
      </c>
      <c r="H3009" s="1425" t="s">
        <v>1329</v>
      </c>
      <c r="I3009" s="1425"/>
      <c r="J3009" s="1425" t="s">
        <v>2915</v>
      </c>
    </row>
    <row r="3010" spans="1:10" ht="12.75">
      <c r="A3010" s="1425" t="s">
        <v>1360</v>
      </c>
      <c r="B3010" s="1425" t="s">
        <v>764</v>
      </c>
      <c r="C3010" s="1425" t="s">
        <v>390</v>
      </c>
      <c r="D3010" s="1425" t="s">
        <v>549</v>
      </c>
      <c r="E3010" s="1425" t="s">
        <v>2947</v>
      </c>
      <c r="F3010" s="1425" t="s">
        <v>1328</v>
      </c>
      <c r="G3010" s="1425" t="s">
        <v>116</v>
      </c>
      <c r="H3010" s="1425" t="s">
        <v>1330</v>
      </c>
      <c r="I3010" s="1425"/>
      <c r="J3010" s="1425" t="s">
        <v>2915</v>
      </c>
    </row>
    <row r="3011" spans="1:10" ht="12.75">
      <c r="A3011" s="1425" t="s">
        <v>1360</v>
      </c>
      <c r="B3011" s="1425" t="s">
        <v>764</v>
      </c>
      <c r="C3011" s="1425" t="s">
        <v>390</v>
      </c>
      <c r="D3011" s="1425" t="s">
        <v>549</v>
      </c>
      <c r="E3011" s="1425" t="s">
        <v>2947</v>
      </c>
      <c r="F3011" s="1425" t="s">
        <v>1328</v>
      </c>
      <c r="G3011" s="1425" t="s">
        <v>116</v>
      </c>
      <c r="H3011" s="1425" t="s">
        <v>1331</v>
      </c>
      <c r="I3011" s="1425"/>
      <c r="J3011" s="1425" t="s">
        <v>2915</v>
      </c>
    </row>
    <row r="3012" spans="1:10" ht="12.75">
      <c r="A3012" s="1425" t="s">
        <v>1360</v>
      </c>
      <c r="B3012" s="1425" t="s">
        <v>764</v>
      </c>
      <c r="C3012" s="1425" t="s">
        <v>390</v>
      </c>
      <c r="D3012" s="1425" t="s">
        <v>549</v>
      </c>
      <c r="E3012" s="1425" t="s">
        <v>2948</v>
      </c>
      <c r="F3012" s="1425" t="s">
        <v>796</v>
      </c>
      <c r="G3012" s="1425" t="s">
        <v>114</v>
      </c>
      <c r="H3012" s="1425" t="s">
        <v>1263</v>
      </c>
      <c r="I3012" s="1425"/>
      <c r="J3012" s="1425" t="s">
        <v>2915</v>
      </c>
    </row>
    <row r="3013" spans="1:10" ht="12.75">
      <c r="A3013" s="1425" t="s">
        <v>1360</v>
      </c>
      <c r="B3013" s="1425" t="s">
        <v>764</v>
      </c>
      <c r="C3013" s="1425" t="s">
        <v>390</v>
      </c>
      <c r="D3013" s="1425" t="s">
        <v>549</v>
      </c>
      <c r="E3013" s="1425" t="s">
        <v>2948</v>
      </c>
      <c r="F3013" s="1425" t="s">
        <v>796</v>
      </c>
      <c r="G3013" s="1425" t="s">
        <v>114</v>
      </c>
      <c r="H3013" s="1425" t="s">
        <v>1264</v>
      </c>
      <c r="I3013" s="1425"/>
      <c r="J3013" s="1425" t="s">
        <v>2915</v>
      </c>
    </row>
    <row r="3014" spans="1:10" ht="12.75">
      <c r="A3014" s="1425" t="s">
        <v>1360</v>
      </c>
      <c r="B3014" s="1425" t="s">
        <v>764</v>
      </c>
      <c r="C3014" s="1425" t="s">
        <v>390</v>
      </c>
      <c r="D3014" s="1425" t="s">
        <v>549</v>
      </c>
      <c r="E3014" s="1425" t="s">
        <v>2948</v>
      </c>
      <c r="F3014" s="1425" t="s">
        <v>796</v>
      </c>
      <c r="G3014" s="1425" t="s">
        <v>114</v>
      </c>
      <c r="H3014" s="1425" t="s">
        <v>1265</v>
      </c>
      <c r="I3014" s="1425"/>
      <c r="J3014" s="1425" t="s">
        <v>2915</v>
      </c>
    </row>
    <row r="3015" spans="1:10" ht="12.75">
      <c r="A3015" s="1425" t="s">
        <v>1360</v>
      </c>
      <c r="B3015" s="1425" t="s">
        <v>764</v>
      </c>
      <c r="C3015" s="1425" t="s">
        <v>390</v>
      </c>
      <c r="D3015" s="1425" t="s">
        <v>549</v>
      </c>
      <c r="E3015" s="1425" t="s">
        <v>2948</v>
      </c>
      <c r="F3015" s="1425" t="s">
        <v>796</v>
      </c>
      <c r="G3015" s="1425" t="s">
        <v>114</v>
      </c>
      <c r="H3015" s="1425" t="s">
        <v>1266</v>
      </c>
      <c r="I3015" s="1425"/>
      <c r="J3015" s="1425" t="s">
        <v>2915</v>
      </c>
    </row>
    <row r="3016" spans="1:10" ht="12.75">
      <c r="A3016" s="1425" t="s">
        <v>1360</v>
      </c>
      <c r="B3016" s="1425" t="s">
        <v>764</v>
      </c>
      <c r="C3016" s="1425" t="s">
        <v>390</v>
      </c>
      <c r="D3016" s="1425" t="s">
        <v>549</v>
      </c>
      <c r="E3016" s="1425" t="s">
        <v>2948</v>
      </c>
      <c r="F3016" s="1425" t="s">
        <v>796</v>
      </c>
      <c r="G3016" s="1425" t="s">
        <v>114</v>
      </c>
      <c r="H3016" s="1425" t="s">
        <v>1267</v>
      </c>
      <c r="I3016" s="1425"/>
      <c r="J3016" s="1425" t="s">
        <v>2915</v>
      </c>
    </row>
    <row r="3017" spans="1:10" ht="12.75">
      <c r="A3017" s="1425" t="s">
        <v>1360</v>
      </c>
      <c r="B3017" s="1425" t="s">
        <v>764</v>
      </c>
      <c r="C3017" s="1425" t="s">
        <v>390</v>
      </c>
      <c r="D3017" s="1425" t="s">
        <v>549</v>
      </c>
      <c r="E3017" s="1425" t="s">
        <v>2948</v>
      </c>
      <c r="F3017" s="1425" t="s">
        <v>796</v>
      </c>
      <c r="G3017" s="1425" t="s">
        <v>115</v>
      </c>
      <c r="H3017" s="1425" t="s">
        <v>1263</v>
      </c>
      <c r="I3017" s="1425"/>
      <c r="J3017" s="1425" t="s">
        <v>2915</v>
      </c>
    </row>
    <row r="3018" spans="1:10" ht="12.75">
      <c r="A3018" s="1425" t="s">
        <v>1360</v>
      </c>
      <c r="B3018" s="1425" t="s">
        <v>764</v>
      </c>
      <c r="C3018" s="1425" t="s">
        <v>390</v>
      </c>
      <c r="D3018" s="1425" t="s">
        <v>549</v>
      </c>
      <c r="E3018" s="1425" t="s">
        <v>2948</v>
      </c>
      <c r="F3018" s="1425" t="s">
        <v>796</v>
      </c>
      <c r="G3018" s="1425" t="s">
        <v>115</v>
      </c>
      <c r="H3018" s="1425" t="s">
        <v>1264</v>
      </c>
      <c r="I3018" s="1425"/>
      <c r="J3018" s="1425" t="s">
        <v>2915</v>
      </c>
    </row>
    <row r="3019" spans="1:10" ht="12.75">
      <c r="A3019" s="1425" t="s">
        <v>1360</v>
      </c>
      <c r="B3019" s="1425" t="s">
        <v>764</v>
      </c>
      <c r="C3019" s="1425" t="s">
        <v>390</v>
      </c>
      <c r="D3019" s="1425" t="s">
        <v>549</v>
      </c>
      <c r="E3019" s="1425" t="s">
        <v>2948</v>
      </c>
      <c r="F3019" s="1425" t="s">
        <v>796</v>
      </c>
      <c r="G3019" s="1425" t="s">
        <v>115</v>
      </c>
      <c r="H3019" s="1425" t="s">
        <v>1265</v>
      </c>
      <c r="I3019" s="1425"/>
      <c r="J3019" s="1425" t="s">
        <v>2915</v>
      </c>
    </row>
    <row r="3020" spans="1:10" ht="12.75">
      <c r="A3020" s="1425" t="s">
        <v>1360</v>
      </c>
      <c r="B3020" s="1425" t="s">
        <v>764</v>
      </c>
      <c r="C3020" s="1425" t="s">
        <v>390</v>
      </c>
      <c r="D3020" s="1425" t="s">
        <v>549</v>
      </c>
      <c r="E3020" s="1425" t="s">
        <v>2948</v>
      </c>
      <c r="F3020" s="1425" t="s">
        <v>796</v>
      </c>
      <c r="G3020" s="1425" t="s">
        <v>115</v>
      </c>
      <c r="H3020" s="1425" t="s">
        <v>1266</v>
      </c>
      <c r="I3020" s="1425"/>
      <c r="J3020" s="1425" t="s">
        <v>2915</v>
      </c>
    </row>
    <row r="3021" spans="1:10" ht="12.75">
      <c r="A3021" s="1425" t="s">
        <v>1360</v>
      </c>
      <c r="B3021" s="1425" t="s">
        <v>764</v>
      </c>
      <c r="C3021" s="1425" t="s">
        <v>390</v>
      </c>
      <c r="D3021" s="1425" t="s">
        <v>549</v>
      </c>
      <c r="E3021" s="1425" t="s">
        <v>2948</v>
      </c>
      <c r="F3021" s="1425" t="s">
        <v>796</v>
      </c>
      <c r="G3021" s="1425" t="s">
        <v>115</v>
      </c>
      <c r="H3021" s="1425" t="s">
        <v>1267</v>
      </c>
      <c r="I3021" s="1425"/>
      <c r="J3021" s="1425" t="s">
        <v>2915</v>
      </c>
    </row>
    <row r="3022" spans="1:10" ht="12.75">
      <c r="A3022" s="1425" t="s">
        <v>1360</v>
      </c>
      <c r="B3022" s="1425" t="s">
        <v>764</v>
      </c>
      <c r="C3022" s="1425" t="s">
        <v>390</v>
      </c>
      <c r="D3022" s="1425" t="s">
        <v>549</v>
      </c>
      <c r="E3022" s="1425" t="s">
        <v>2948</v>
      </c>
      <c r="F3022" s="1425" t="s">
        <v>796</v>
      </c>
      <c r="G3022" s="1425" t="s">
        <v>116</v>
      </c>
      <c r="H3022" s="1425" t="s">
        <v>1263</v>
      </c>
      <c r="I3022" s="1425"/>
      <c r="J3022" s="1425" t="s">
        <v>2915</v>
      </c>
    </row>
    <row r="3023" spans="1:10" ht="12.75">
      <c r="A3023" s="1425" t="s">
        <v>1360</v>
      </c>
      <c r="B3023" s="1425" t="s">
        <v>764</v>
      </c>
      <c r="C3023" s="1425" t="s">
        <v>390</v>
      </c>
      <c r="D3023" s="1425" t="s">
        <v>549</v>
      </c>
      <c r="E3023" s="1425" t="s">
        <v>2948</v>
      </c>
      <c r="F3023" s="1425" t="s">
        <v>796</v>
      </c>
      <c r="G3023" s="1425" t="s">
        <v>116</v>
      </c>
      <c r="H3023" s="1425" t="s">
        <v>1264</v>
      </c>
      <c r="I3023" s="1425"/>
      <c r="J3023" s="1425" t="s">
        <v>2915</v>
      </c>
    </row>
    <row r="3024" spans="1:10" ht="12.75">
      <c r="A3024" s="1425" t="s">
        <v>1360</v>
      </c>
      <c r="B3024" s="1425" t="s">
        <v>764</v>
      </c>
      <c r="C3024" s="1425" t="s">
        <v>390</v>
      </c>
      <c r="D3024" s="1425" t="s">
        <v>549</v>
      </c>
      <c r="E3024" s="1425" t="s">
        <v>2948</v>
      </c>
      <c r="F3024" s="1425" t="s">
        <v>796</v>
      </c>
      <c r="G3024" s="1425" t="s">
        <v>116</v>
      </c>
      <c r="H3024" s="1425" t="s">
        <v>1265</v>
      </c>
      <c r="I3024" s="1425"/>
      <c r="J3024" s="1425" t="s">
        <v>2915</v>
      </c>
    </row>
    <row r="3025" spans="1:10" ht="12.75">
      <c r="A3025" s="1425" t="s">
        <v>1360</v>
      </c>
      <c r="B3025" s="1425" t="s">
        <v>764</v>
      </c>
      <c r="C3025" s="1425" t="s">
        <v>390</v>
      </c>
      <c r="D3025" s="1425" t="s">
        <v>549</v>
      </c>
      <c r="E3025" s="1425" t="s">
        <v>2948</v>
      </c>
      <c r="F3025" s="1425" t="s">
        <v>796</v>
      </c>
      <c r="G3025" s="1425" t="s">
        <v>116</v>
      </c>
      <c r="H3025" s="1425" t="s">
        <v>1266</v>
      </c>
      <c r="I3025" s="1425"/>
      <c r="J3025" s="1425" t="s">
        <v>2915</v>
      </c>
    </row>
    <row r="3026" spans="1:10" ht="12.75">
      <c r="A3026" s="1425" t="s">
        <v>1360</v>
      </c>
      <c r="B3026" s="1425" t="s">
        <v>764</v>
      </c>
      <c r="C3026" s="1425" t="s">
        <v>390</v>
      </c>
      <c r="D3026" s="1425" t="s">
        <v>549</v>
      </c>
      <c r="E3026" s="1425" t="s">
        <v>2948</v>
      </c>
      <c r="F3026" s="1425" t="s">
        <v>796</v>
      </c>
      <c r="G3026" s="1425" t="s">
        <v>116</v>
      </c>
      <c r="H3026" s="1425" t="s">
        <v>1267</v>
      </c>
      <c r="I3026" s="1425"/>
      <c r="J3026" s="1425" t="s">
        <v>2915</v>
      </c>
    </row>
    <row r="3027" spans="1:10" ht="12.75">
      <c r="A3027" s="1425" t="s">
        <v>1360</v>
      </c>
      <c r="B3027" s="1425" t="s">
        <v>764</v>
      </c>
      <c r="C3027" s="1425" t="s">
        <v>390</v>
      </c>
      <c r="D3027" s="1425" t="s">
        <v>549</v>
      </c>
      <c r="E3027" s="1425" t="s">
        <v>2948</v>
      </c>
      <c r="F3027" s="1425" t="s">
        <v>1328</v>
      </c>
      <c r="G3027" s="1425" t="s">
        <v>114</v>
      </c>
      <c r="H3027" s="1425" t="s">
        <v>1329</v>
      </c>
      <c r="I3027" s="1425"/>
      <c r="J3027" s="1425" t="s">
        <v>2915</v>
      </c>
    </row>
    <row r="3028" spans="1:10" ht="12.75">
      <c r="A3028" s="1425" t="s">
        <v>1360</v>
      </c>
      <c r="B3028" s="1425" t="s">
        <v>764</v>
      </c>
      <c r="C3028" s="1425" t="s">
        <v>390</v>
      </c>
      <c r="D3028" s="1425" t="s">
        <v>549</v>
      </c>
      <c r="E3028" s="1425" t="s">
        <v>2948</v>
      </c>
      <c r="F3028" s="1425" t="s">
        <v>1328</v>
      </c>
      <c r="G3028" s="1425" t="s">
        <v>114</v>
      </c>
      <c r="H3028" s="1425" t="s">
        <v>1330</v>
      </c>
      <c r="I3028" s="1425"/>
      <c r="J3028" s="1425" t="s">
        <v>2915</v>
      </c>
    </row>
    <row r="3029" spans="1:10" ht="12.75">
      <c r="A3029" s="1425" t="s">
        <v>1360</v>
      </c>
      <c r="B3029" s="1425" t="s">
        <v>764</v>
      </c>
      <c r="C3029" s="1425" t="s">
        <v>390</v>
      </c>
      <c r="D3029" s="1425" t="s">
        <v>549</v>
      </c>
      <c r="E3029" s="1425" t="s">
        <v>2948</v>
      </c>
      <c r="F3029" s="1425" t="s">
        <v>1328</v>
      </c>
      <c r="G3029" s="1425" t="s">
        <v>114</v>
      </c>
      <c r="H3029" s="1425" t="s">
        <v>1331</v>
      </c>
      <c r="I3029" s="1425"/>
      <c r="J3029" s="1425" t="s">
        <v>2915</v>
      </c>
    </row>
    <row r="3030" spans="1:10" ht="12.75">
      <c r="A3030" s="1425" t="s">
        <v>1360</v>
      </c>
      <c r="B3030" s="1425" t="s">
        <v>764</v>
      </c>
      <c r="C3030" s="1425" t="s">
        <v>390</v>
      </c>
      <c r="D3030" s="1425" t="s">
        <v>549</v>
      </c>
      <c r="E3030" s="1425" t="s">
        <v>2948</v>
      </c>
      <c r="F3030" s="1425" t="s">
        <v>1328</v>
      </c>
      <c r="G3030" s="1425" t="s">
        <v>115</v>
      </c>
      <c r="H3030" s="1425" t="s">
        <v>1329</v>
      </c>
      <c r="I3030" s="1425"/>
      <c r="J3030" s="1425" t="s">
        <v>2915</v>
      </c>
    </row>
    <row r="3031" spans="1:10" ht="12.75">
      <c r="A3031" s="1425" t="s">
        <v>1360</v>
      </c>
      <c r="B3031" s="1425" t="s">
        <v>764</v>
      </c>
      <c r="C3031" s="1425" t="s">
        <v>390</v>
      </c>
      <c r="D3031" s="1425" t="s">
        <v>549</v>
      </c>
      <c r="E3031" s="1425" t="s">
        <v>2948</v>
      </c>
      <c r="F3031" s="1425" t="s">
        <v>1328</v>
      </c>
      <c r="G3031" s="1425" t="s">
        <v>115</v>
      </c>
      <c r="H3031" s="1425" t="s">
        <v>1330</v>
      </c>
      <c r="I3031" s="1425"/>
      <c r="J3031" s="1425" t="s">
        <v>2915</v>
      </c>
    </row>
    <row r="3032" spans="1:10" ht="12.75">
      <c r="A3032" s="1425" t="s">
        <v>1360</v>
      </c>
      <c r="B3032" s="1425" t="s">
        <v>764</v>
      </c>
      <c r="C3032" s="1425" t="s">
        <v>390</v>
      </c>
      <c r="D3032" s="1425" t="s">
        <v>549</v>
      </c>
      <c r="E3032" s="1425" t="s">
        <v>2948</v>
      </c>
      <c r="F3032" s="1425" t="s">
        <v>1328</v>
      </c>
      <c r="G3032" s="1425" t="s">
        <v>115</v>
      </c>
      <c r="H3032" s="1425" t="s">
        <v>1331</v>
      </c>
      <c r="I3032" s="1425"/>
      <c r="J3032" s="1425" t="s">
        <v>2915</v>
      </c>
    </row>
    <row r="3033" spans="1:10" ht="12.75">
      <c r="A3033" s="1425" t="s">
        <v>1360</v>
      </c>
      <c r="B3033" s="1425" t="s">
        <v>764</v>
      </c>
      <c r="C3033" s="1425" t="s">
        <v>390</v>
      </c>
      <c r="D3033" s="1425" t="s">
        <v>549</v>
      </c>
      <c r="E3033" s="1425" t="s">
        <v>2948</v>
      </c>
      <c r="F3033" s="1425" t="s">
        <v>1328</v>
      </c>
      <c r="G3033" s="1425" t="s">
        <v>116</v>
      </c>
      <c r="H3033" s="1425" t="s">
        <v>1329</v>
      </c>
      <c r="I3033" s="1425"/>
      <c r="J3033" s="1425" t="s">
        <v>2915</v>
      </c>
    </row>
    <row r="3034" spans="1:10" ht="12.75">
      <c r="A3034" s="1425" t="s">
        <v>1360</v>
      </c>
      <c r="B3034" s="1425" t="s">
        <v>764</v>
      </c>
      <c r="C3034" s="1425" t="s">
        <v>390</v>
      </c>
      <c r="D3034" s="1425" t="s">
        <v>549</v>
      </c>
      <c r="E3034" s="1425" t="s">
        <v>2948</v>
      </c>
      <c r="F3034" s="1425" t="s">
        <v>1328</v>
      </c>
      <c r="G3034" s="1425" t="s">
        <v>116</v>
      </c>
      <c r="H3034" s="1425" t="s">
        <v>1330</v>
      </c>
      <c r="I3034" s="1425"/>
      <c r="J3034" s="1425" t="s">
        <v>2915</v>
      </c>
    </row>
    <row r="3035" spans="1:10" ht="12.75">
      <c r="A3035" s="1425" t="s">
        <v>1360</v>
      </c>
      <c r="B3035" s="1425" t="s">
        <v>764</v>
      </c>
      <c r="C3035" s="1425" t="s">
        <v>390</v>
      </c>
      <c r="D3035" s="1425" t="s">
        <v>549</v>
      </c>
      <c r="E3035" s="1425" t="s">
        <v>2948</v>
      </c>
      <c r="F3035" s="1425" t="s">
        <v>1328</v>
      </c>
      <c r="G3035" s="1425" t="s">
        <v>116</v>
      </c>
      <c r="H3035" s="1425" t="s">
        <v>1331</v>
      </c>
      <c r="I3035" s="1425"/>
      <c r="J3035" s="1425" t="s">
        <v>2915</v>
      </c>
    </row>
    <row r="3036" spans="1:10" ht="12.75">
      <c r="A3036" s="1425" t="s">
        <v>1360</v>
      </c>
      <c r="B3036" s="1425" t="s">
        <v>787</v>
      </c>
      <c r="C3036" s="1425" t="s">
        <v>390</v>
      </c>
      <c r="D3036" s="1425" t="s">
        <v>1269</v>
      </c>
      <c r="E3036" s="1425" t="s">
        <v>1484</v>
      </c>
      <c r="F3036" s="1425" t="s">
        <v>796</v>
      </c>
      <c r="G3036" s="1425" t="s">
        <v>115</v>
      </c>
      <c r="H3036" s="1425" t="s">
        <v>1263</v>
      </c>
      <c r="I3036" s="1425"/>
      <c r="J3036" s="1425" t="s">
        <v>2915</v>
      </c>
    </row>
    <row r="3037" spans="1:10" ht="12.75">
      <c r="A3037" s="1425" t="s">
        <v>1360</v>
      </c>
      <c r="B3037" s="1425" t="s">
        <v>787</v>
      </c>
      <c r="C3037" s="1425" t="s">
        <v>390</v>
      </c>
      <c r="D3037" s="1425" t="s">
        <v>1269</v>
      </c>
      <c r="E3037" s="1425" t="s">
        <v>1484</v>
      </c>
      <c r="F3037" s="1425" t="s">
        <v>796</v>
      </c>
      <c r="G3037" s="1425" t="s">
        <v>115</v>
      </c>
      <c r="H3037" s="1425" t="s">
        <v>1264</v>
      </c>
      <c r="I3037" s="1425"/>
      <c r="J3037" s="1425" t="s">
        <v>2915</v>
      </c>
    </row>
    <row r="3038" spans="1:10" ht="12.75">
      <c r="A3038" s="1425" t="s">
        <v>1360</v>
      </c>
      <c r="B3038" s="1425" t="s">
        <v>787</v>
      </c>
      <c r="C3038" s="1425" t="s">
        <v>390</v>
      </c>
      <c r="D3038" s="1425" t="s">
        <v>1269</v>
      </c>
      <c r="E3038" s="1425" t="s">
        <v>1484</v>
      </c>
      <c r="F3038" s="1425" t="s">
        <v>796</v>
      </c>
      <c r="G3038" s="1425" t="s">
        <v>115</v>
      </c>
      <c r="H3038" s="1425" t="s">
        <v>1265</v>
      </c>
      <c r="I3038" s="1425"/>
      <c r="J3038" s="1425" t="s">
        <v>2915</v>
      </c>
    </row>
    <row r="3039" spans="1:10" ht="12.75">
      <c r="A3039" s="1425" t="s">
        <v>1360</v>
      </c>
      <c r="B3039" s="1425" t="s">
        <v>787</v>
      </c>
      <c r="C3039" s="1425" t="s">
        <v>390</v>
      </c>
      <c r="D3039" s="1425" t="s">
        <v>1269</v>
      </c>
      <c r="E3039" s="1425" t="s">
        <v>1484</v>
      </c>
      <c r="F3039" s="1425" t="s">
        <v>796</v>
      </c>
      <c r="G3039" s="1425" t="s">
        <v>115</v>
      </c>
      <c r="H3039" s="1425" t="s">
        <v>1266</v>
      </c>
      <c r="I3039" s="1425"/>
      <c r="J3039" s="1425" t="s">
        <v>2915</v>
      </c>
    </row>
    <row r="3040" spans="1:10" ht="12.75">
      <c r="A3040" s="1425" t="s">
        <v>1360</v>
      </c>
      <c r="B3040" s="1425" t="s">
        <v>787</v>
      </c>
      <c r="C3040" s="1425" t="s">
        <v>390</v>
      </c>
      <c r="D3040" s="1425" t="s">
        <v>1269</v>
      </c>
      <c r="E3040" s="1425" t="s">
        <v>1484</v>
      </c>
      <c r="F3040" s="1425" t="s">
        <v>796</v>
      </c>
      <c r="G3040" s="1425" t="s">
        <v>115</v>
      </c>
      <c r="H3040" s="1425" t="s">
        <v>1267</v>
      </c>
      <c r="I3040" s="1425"/>
      <c r="J3040" s="1425" t="s">
        <v>2915</v>
      </c>
    </row>
    <row r="3041" spans="1:10" ht="12.75">
      <c r="A3041" s="1425" t="s">
        <v>1360</v>
      </c>
      <c r="B3041" s="1425" t="s">
        <v>787</v>
      </c>
      <c r="C3041" s="1425" t="s">
        <v>390</v>
      </c>
      <c r="D3041" s="1425" t="s">
        <v>1269</v>
      </c>
      <c r="E3041" s="1425" t="s">
        <v>1484</v>
      </c>
      <c r="F3041" s="1425" t="s">
        <v>1328</v>
      </c>
      <c r="G3041" s="1425" t="s">
        <v>115</v>
      </c>
      <c r="H3041" s="1425" t="s">
        <v>1329</v>
      </c>
      <c r="I3041" s="1425"/>
      <c r="J3041" s="1425" t="s">
        <v>2915</v>
      </c>
    </row>
    <row r="3042" spans="1:10" ht="12.75">
      <c r="A3042" s="1425" t="s">
        <v>1360</v>
      </c>
      <c r="B3042" s="1425" t="s">
        <v>787</v>
      </c>
      <c r="C3042" s="1425" t="s">
        <v>390</v>
      </c>
      <c r="D3042" s="1425" t="s">
        <v>1269</v>
      </c>
      <c r="E3042" s="1425" t="s">
        <v>1484</v>
      </c>
      <c r="F3042" s="1425" t="s">
        <v>1328</v>
      </c>
      <c r="G3042" s="1425" t="s">
        <v>115</v>
      </c>
      <c r="H3042" s="1425" t="s">
        <v>1330</v>
      </c>
      <c r="I3042" s="1425"/>
      <c r="J3042" s="1425" t="s">
        <v>2915</v>
      </c>
    </row>
    <row r="3043" spans="1:10" ht="12.75">
      <c r="A3043" s="1425" t="s">
        <v>1360</v>
      </c>
      <c r="B3043" s="1425" t="s">
        <v>787</v>
      </c>
      <c r="C3043" s="1425" t="s">
        <v>390</v>
      </c>
      <c r="D3043" s="1425" t="s">
        <v>1269</v>
      </c>
      <c r="E3043" s="1425" t="s">
        <v>1484</v>
      </c>
      <c r="F3043" s="1425" t="s">
        <v>1328</v>
      </c>
      <c r="G3043" s="1425" t="s">
        <v>115</v>
      </c>
      <c r="H3043" s="1425" t="s">
        <v>1331</v>
      </c>
      <c r="I3043" s="1425"/>
      <c r="J3043" s="1425" t="s">
        <v>2915</v>
      </c>
    </row>
    <row r="3044" spans="1:10" ht="12.75">
      <c r="A3044" s="1425" t="s">
        <v>1360</v>
      </c>
      <c r="B3044" s="1425" t="s">
        <v>780</v>
      </c>
      <c r="C3044" s="1425" t="s">
        <v>390</v>
      </c>
      <c r="D3044" s="1425" t="s">
        <v>549</v>
      </c>
      <c r="E3044" s="1425" t="s">
        <v>390</v>
      </c>
      <c r="F3044" s="1425" t="s">
        <v>796</v>
      </c>
      <c r="G3044" s="1425" t="s">
        <v>114</v>
      </c>
      <c r="H3044" s="1425" t="s">
        <v>1263</v>
      </c>
      <c r="I3044" s="1425"/>
      <c r="J3044" s="1425" t="s">
        <v>2915</v>
      </c>
    </row>
    <row r="3045" spans="1:10" ht="12.75">
      <c r="A3045" s="1425" t="s">
        <v>1360</v>
      </c>
      <c r="B3045" s="1425" t="s">
        <v>780</v>
      </c>
      <c r="C3045" s="1425" t="s">
        <v>390</v>
      </c>
      <c r="D3045" s="1425" t="s">
        <v>549</v>
      </c>
      <c r="E3045" s="1425" t="s">
        <v>390</v>
      </c>
      <c r="F3045" s="1425" t="s">
        <v>796</v>
      </c>
      <c r="G3045" s="1425" t="s">
        <v>114</v>
      </c>
      <c r="H3045" s="1425" t="s">
        <v>1264</v>
      </c>
      <c r="I3045" s="1425"/>
      <c r="J3045" s="1425" t="s">
        <v>2915</v>
      </c>
    </row>
    <row r="3046" spans="1:10" ht="12.75">
      <c r="A3046" s="1425" t="s">
        <v>1360</v>
      </c>
      <c r="B3046" s="1425" t="s">
        <v>780</v>
      </c>
      <c r="C3046" s="1425" t="s">
        <v>390</v>
      </c>
      <c r="D3046" s="1425" t="s">
        <v>549</v>
      </c>
      <c r="E3046" s="1425" t="s">
        <v>390</v>
      </c>
      <c r="F3046" s="1425" t="s">
        <v>796</v>
      </c>
      <c r="G3046" s="1425" t="s">
        <v>114</v>
      </c>
      <c r="H3046" s="1425" t="s">
        <v>1265</v>
      </c>
      <c r="I3046" s="1425"/>
      <c r="J3046" s="1425" t="s">
        <v>2915</v>
      </c>
    </row>
    <row r="3047" spans="1:10" ht="12.75">
      <c r="A3047" s="1425" t="s">
        <v>1360</v>
      </c>
      <c r="B3047" s="1425" t="s">
        <v>780</v>
      </c>
      <c r="C3047" s="1425" t="s">
        <v>390</v>
      </c>
      <c r="D3047" s="1425" t="s">
        <v>549</v>
      </c>
      <c r="E3047" s="1425" t="s">
        <v>390</v>
      </c>
      <c r="F3047" s="1425" t="s">
        <v>796</v>
      </c>
      <c r="G3047" s="1425" t="s">
        <v>114</v>
      </c>
      <c r="H3047" s="1425" t="s">
        <v>1266</v>
      </c>
      <c r="I3047" s="1425"/>
      <c r="J3047" s="1425" t="s">
        <v>2915</v>
      </c>
    </row>
    <row r="3048" spans="1:10" ht="12.75">
      <c r="A3048" s="1425" t="s">
        <v>1360</v>
      </c>
      <c r="B3048" s="1425" t="s">
        <v>780</v>
      </c>
      <c r="C3048" s="1425" t="s">
        <v>390</v>
      </c>
      <c r="D3048" s="1425" t="s">
        <v>549</v>
      </c>
      <c r="E3048" s="1425" t="s">
        <v>390</v>
      </c>
      <c r="F3048" s="1425" t="s">
        <v>796</v>
      </c>
      <c r="G3048" s="1425" t="s">
        <v>114</v>
      </c>
      <c r="H3048" s="1425" t="s">
        <v>1267</v>
      </c>
      <c r="I3048" s="1425"/>
      <c r="J3048" s="1425" t="s">
        <v>2915</v>
      </c>
    </row>
    <row r="3049" spans="1:10" ht="12.75">
      <c r="A3049" s="1425" t="s">
        <v>1360</v>
      </c>
      <c r="B3049" s="1425" t="s">
        <v>780</v>
      </c>
      <c r="C3049" s="1425" t="s">
        <v>390</v>
      </c>
      <c r="D3049" s="1425" t="s">
        <v>549</v>
      </c>
      <c r="E3049" s="1425" t="s">
        <v>390</v>
      </c>
      <c r="F3049" s="1425" t="s">
        <v>796</v>
      </c>
      <c r="G3049" s="1425" t="s">
        <v>1256</v>
      </c>
      <c r="H3049" s="1425" t="s">
        <v>1263</v>
      </c>
      <c r="I3049" s="1425"/>
      <c r="J3049" s="1425" t="s">
        <v>2915</v>
      </c>
    </row>
    <row r="3050" spans="1:10" ht="12.75">
      <c r="A3050" s="1425" t="s">
        <v>1360</v>
      </c>
      <c r="B3050" s="1425" t="s">
        <v>780</v>
      </c>
      <c r="C3050" s="1425" t="s">
        <v>390</v>
      </c>
      <c r="D3050" s="1425" t="s">
        <v>549</v>
      </c>
      <c r="E3050" s="1425" t="s">
        <v>390</v>
      </c>
      <c r="F3050" s="1425" t="s">
        <v>796</v>
      </c>
      <c r="G3050" s="1425" t="s">
        <v>1256</v>
      </c>
      <c r="H3050" s="1425" t="s">
        <v>1264</v>
      </c>
      <c r="I3050" s="1425"/>
      <c r="J3050" s="1425" t="s">
        <v>2915</v>
      </c>
    </row>
    <row r="3051" spans="1:10" ht="12.75">
      <c r="A3051" s="1425" t="s">
        <v>1360</v>
      </c>
      <c r="B3051" s="1425" t="s">
        <v>780</v>
      </c>
      <c r="C3051" s="1425" t="s">
        <v>390</v>
      </c>
      <c r="D3051" s="1425" t="s">
        <v>549</v>
      </c>
      <c r="E3051" s="1425" t="s">
        <v>390</v>
      </c>
      <c r="F3051" s="1425" t="s">
        <v>796</v>
      </c>
      <c r="G3051" s="1425" t="s">
        <v>1256</v>
      </c>
      <c r="H3051" s="1425" t="s">
        <v>1265</v>
      </c>
      <c r="I3051" s="1425"/>
      <c r="J3051" s="1425" t="s">
        <v>2915</v>
      </c>
    </row>
    <row r="3052" spans="1:10" ht="12.75">
      <c r="A3052" s="1425" t="s">
        <v>1360</v>
      </c>
      <c r="B3052" s="1425" t="s">
        <v>780</v>
      </c>
      <c r="C3052" s="1425" t="s">
        <v>390</v>
      </c>
      <c r="D3052" s="1425" t="s">
        <v>549</v>
      </c>
      <c r="E3052" s="1425" t="s">
        <v>390</v>
      </c>
      <c r="F3052" s="1425" t="s">
        <v>796</v>
      </c>
      <c r="G3052" s="1425" t="s">
        <v>1256</v>
      </c>
      <c r="H3052" s="1425" t="s">
        <v>1266</v>
      </c>
      <c r="I3052" s="1425"/>
      <c r="J3052" s="1425" t="s">
        <v>2915</v>
      </c>
    </row>
    <row r="3053" spans="1:10" ht="12.75">
      <c r="A3053" s="1425" t="s">
        <v>1360</v>
      </c>
      <c r="B3053" s="1425" t="s">
        <v>780</v>
      </c>
      <c r="C3053" s="1425" t="s">
        <v>390</v>
      </c>
      <c r="D3053" s="1425" t="s">
        <v>549</v>
      </c>
      <c r="E3053" s="1425" t="s">
        <v>390</v>
      </c>
      <c r="F3053" s="1425" t="s">
        <v>796</v>
      </c>
      <c r="G3053" s="1425" t="s">
        <v>1256</v>
      </c>
      <c r="H3053" s="1425" t="s">
        <v>1267</v>
      </c>
      <c r="I3053" s="1425"/>
      <c r="J3053" s="1425" t="s">
        <v>2915</v>
      </c>
    </row>
    <row r="3054" spans="1:10" ht="12.75">
      <c r="A3054" s="1425" t="s">
        <v>1360</v>
      </c>
      <c r="B3054" s="1425" t="s">
        <v>780</v>
      </c>
      <c r="C3054" s="1425" t="s">
        <v>390</v>
      </c>
      <c r="D3054" s="1425" t="s">
        <v>549</v>
      </c>
      <c r="E3054" s="1425" t="s">
        <v>390</v>
      </c>
      <c r="F3054" s="1425" t="s">
        <v>796</v>
      </c>
      <c r="G3054" s="1425" t="s">
        <v>115</v>
      </c>
      <c r="H3054" s="1425" t="s">
        <v>1263</v>
      </c>
      <c r="I3054" s="1425"/>
      <c r="J3054" s="1425" t="s">
        <v>2915</v>
      </c>
    </row>
    <row r="3055" spans="1:10" ht="12.75">
      <c r="A3055" s="1425" t="s">
        <v>1360</v>
      </c>
      <c r="B3055" s="1425" t="s">
        <v>780</v>
      </c>
      <c r="C3055" s="1425" t="s">
        <v>390</v>
      </c>
      <c r="D3055" s="1425" t="s">
        <v>549</v>
      </c>
      <c r="E3055" s="1425" t="s">
        <v>390</v>
      </c>
      <c r="F3055" s="1425" t="s">
        <v>796</v>
      </c>
      <c r="G3055" s="1425" t="s">
        <v>115</v>
      </c>
      <c r="H3055" s="1425" t="s">
        <v>1264</v>
      </c>
      <c r="I3055" s="1425"/>
      <c r="J3055" s="1425" t="s">
        <v>2915</v>
      </c>
    </row>
    <row r="3056" spans="1:10" ht="12.75">
      <c r="A3056" s="1425" t="s">
        <v>1360</v>
      </c>
      <c r="B3056" s="1425" t="s">
        <v>780</v>
      </c>
      <c r="C3056" s="1425" t="s">
        <v>390</v>
      </c>
      <c r="D3056" s="1425" t="s">
        <v>549</v>
      </c>
      <c r="E3056" s="1425" t="s">
        <v>390</v>
      </c>
      <c r="F3056" s="1425" t="s">
        <v>796</v>
      </c>
      <c r="G3056" s="1425" t="s">
        <v>115</v>
      </c>
      <c r="H3056" s="1425" t="s">
        <v>1265</v>
      </c>
      <c r="I3056" s="1425"/>
      <c r="J3056" s="1425" t="s">
        <v>2915</v>
      </c>
    </row>
    <row r="3057" spans="1:10" ht="12.75">
      <c r="A3057" s="1425" t="s">
        <v>1360</v>
      </c>
      <c r="B3057" s="1425" t="s">
        <v>780</v>
      </c>
      <c r="C3057" s="1425" t="s">
        <v>390</v>
      </c>
      <c r="D3057" s="1425" t="s">
        <v>549</v>
      </c>
      <c r="E3057" s="1425" t="s">
        <v>390</v>
      </c>
      <c r="F3057" s="1425" t="s">
        <v>796</v>
      </c>
      <c r="G3057" s="1425" t="s">
        <v>115</v>
      </c>
      <c r="H3057" s="1425" t="s">
        <v>1266</v>
      </c>
      <c r="I3057" s="1425"/>
      <c r="J3057" s="1425" t="s">
        <v>2915</v>
      </c>
    </row>
    <row r="3058" spans="1:10" ht="12.75">
      <c r="A3058" s="1425" t="s">
        <v>1360</v>
      </c>
      <c r="B3058" s="1425" t="s">
        <v>780</v>
      </c>
      <c r="C3058" s="1425" t="s">
        <v>390</v>
      </c>
      <c r="D3058" s="1425" t="s">
        <v>549</v>
      </c>
      <c r="E3058" s="1425" t="s">
        <v>390</v>
      </c>
      <c r="F3058" s="1425" t="s">
        <v>796</v>
      </c>
      <c r="G3058" s="1425" t="s">
        <v>115</v>
      </c>
      <c r="H3058" s="1425" t="s">
        <v>1267</v>
      </c>
      <c r="I3058" s="1425"/>
      <c r="J3058" s="1425" t="s">
        <v>2915</v>
      </c>
    </row>
    <row r="3059" spans="1:10" ht="12.75">
      <c r="A3059" s="1425" t="s">
        <v>1360</v>
      </c>
      <c r="B3059" s="1425" t="s">
        <v>780</v>
      </c>
      <c r="C3059" s="1425" t="s">
        <v>390</v>
      </c>
      <c r="D3059" s="1425" t="s">
        <v>549</v>
      </c>
      <c r="E3059" s="1425" t="s">
        <v>390</v>
      </c>
      <c r="F3059" s="1425" t="s">
        <v>796</v>
      </c>
      <c r="G3059" s="1425" t="s">
        <v>1238</v>
      </c>
      <c r="H3059" s="1425" t="s">
        <v>1263</v>
      </c>
      <c r="I3059" s="1425"/>
      <c r="J3059" s="1425" t="s">
        <v>2915</v>
      </c>
    </row>
    <row r="3060" spans="1:10" ht="12.75">
      <c r="A3060" s="1425" t="s">
        <v>1360</v>
      </c>
      <c r="B3060" s="1425" t="s">
        <v>780</v>
      </c>
      <c r="C3060" s="1425" t="s">
        <v>390</v>
      </c>
      <c r="D3060" s="1425" t="s">
        <v>549</v>
      </c>
      <c r="E3060" s="1425" t="s">
        <v>390</v>
      </c>
      <c r="F3060" s="1425" t="s">
        <v>796</v>
      </c>
      <c r="G3060" s="1425" t="s">
        <v>1238</v>
      </c>
      <c r="H3060" s="1425" t="s">
        <v>1264</v>
      </c>
      <c r="I3060" s="1425"/>
      <c r="J3060" s="1425" t="s">
        <v>2915</v>
      </c>
    </row>
    <row r="3061" spans="1:10" ht="12.75">
      <c r="A3061" s="1425" t="s">
        <v>1360</v>
      </c>
      <c r="B3061" s="1425" t="s">
        <v>780</v>
      </c>
      <c r="C3061" s="1425" t="s">
        <v>390</v>
      </c>
      <c r="D3061" s="1425" t="s">
        <v>549</v>
      </c>
      <c r="E3061" s="1425" t="s">
        <v>390</v>
      </c>
      <c r="F3061" s="1425" t="s">
        <v>796</v>
      </c>
      <c r="G3061" s="1425" t="s">
        <v>1238</v>
      </c>
      <c r="H3061" s="1425" t="s">
        <v>1265</v>
      </c>
      <c r="I3061" s="1425"/>
      <c r="J3061" s="1425" t="s">
        <v>2915</v>
      </c>
    </row>
    <row r="3062" spans="1:10" ht="12.75">
      <c r="A3062" s="1425" t="s">
        <v>1360</v>
      </c>
      <c r="B3062" s="1425" t="s">
        <v>780</v>
      </c>
      <c r="C3062" s="1425" t="s">
        <v>390</v>
      </c>
      <c r="D3062" s="1425" t="s">
        <v>549</v>
      </c>
      <c r="E3062" s="1425" t="s">
        <v>390</v>
      </c>
      <c r="F3062" s="1425" t="s">
        <v>796</v>
      </c>
      <c r="G3062" s="1425" t="s">
        <v>1238</v>
      </c>
      <c r="H3062" s="1425" t="s">
        <v>1266</v>
      </c>
      <c r="I3062" s="1425"/>
      <c r="J3062" s="1425" t="s">
        <v>2915</v>
      </c>
    </row>
    <row r="3063" spans="1:10" ht="12.75">
      <c r="A3063" s="1425" t="s">
        <v>1360</v>
      </c>
      <c r="B3063" s="1425" t="s">
        <v>780</v>
      </c>
      <c r="C3063" s="1425" t="s">
        <v>390</v>
      </c>
      <c r="D3063" s="1425" t="s">
        <v>549</v>
      </c>
      <c r="E3063" s="1425" t="s">
        <v>390</v>
      </c>
      <c r="F3063" s="1425" t="s">
        <v>796</v>
      </c>
      <c r="G3063" s="1425" t="s">
        <v>1238</v>
      </c>
      <c r="H3063" s="1425" t="s">
        <v>1267</v>
      </c>
      <c r="I3063" s="1425"/>
      <c r="J3063" s="1425" t="s">
        <v>2915</v>
      </c>
    </row>
    <row r="3064" spans="1:10" ht="12.75">
      <c r="A3064" s="1425" t="s">
        <v>1360</v>
      </c>
      <c r="B3064" s="1425" t="s">
        <v>780</v>
      </c>
      <c r="C3064" s="1425" t="s">
        <v>390</v>
      </c>
      <c r="D3064" s="1425" t="s">
        <v>549</v>
      </c>
      <c r="E3064" s="1425" t="s">
        <v>390</v>
      </c>
      <c r="F3064" s="1425" t="s">
        <v>796</v>
      </c>
      <c r="G3064" s="1425" t="s">
        <v>116</v>
      </c>
      <c r="H3064" s="1425" t="s">
        <v>1263</v>
      </c>
      <c r="I3064" s="1425"/>
      <c r="J3064" s="1425" t="s">
        <v>2915</v>
      </c>
    </row>
    <row r="3065" spans="1:10" ht="12.75">
      <c r="A3065" s="1425" t="s">
        <v>1360</v>
      </c>
      <c r="B3065" s="1425" t="s">
        <v>780</v>
      </c>
      <c r="C3065" s="1425" t="s">
        <v>390</v>
      </c>
      <c r="D3065" s="1425" t="s">
        <v>549</v>
      </c>
      <c r="E3065" s="1425" t="s">
        <v>390</v>
      </c>
      <c r="F3065" s="1425" t="s">
        <v>796</v>
      </c>
      <c r="G3065" s="1425" t="s">
        <v>116</v>
      </c>
      <c r="H3065" s="1425" t="s">
        <v>1264</v>
      </c>
      <c r="I3065" s="1425"/>
      <c r="J3065" s="1425" t="s">
        <v>2915</v>
      </c>
    </row>
    <row r="3066" spans="1:10" ht="12.75">
      <c r="A3066" s="1425" t="s">
        <v>1360</v>
      </c>
      <c r="B3066" s="1425" t="s">
        <v>780</v>
      </c>
      <c r="C3066" s="1425" t="s">
        <v>390</v>
      </c>
      <c r="D3066" s="1425" t="s">
        <v>549</v>
      </c>
      <c r="E3066" s="1425" t="s">
        <v>390</v>
      </c>
      <c r="F3066" s="1425" t="s">
        <v>796</v>
      </c>
      <c r="G3066" s="1425" t="s">
        <v>116</v>
      </c>
      <c r="H3066" s="1425" t="s">
        <v>1265</v>
      </c>
      <c r="I3066" s="1425"/>
      <c r="J3066" s="1425" t="s">
        <v>2915</v>
      </c>
    </row>
    <row r="3067" spans="1:10" ht="12.75">
      <c r="A3067" s="1425" t="s">
        <v>1360</v>
      </c>
      <c r="B3067" s="1425" t="s">
        <v>780</v>
      </c>
      <c r="C3067" s="1425" t="s">
        <v>390</v>
      </c>
      <c r="D3067" s="1425" t="s">
        <v>549</v>
      </c>
      <c r="E3067" s="1425" t="s">
        <v>390</v>
      </c>
      <c r="F3067" s="1425" t="s">
        <v>796</v>
      </c>
      <c r="G3067" s="1425" t="s">
        <v>116</v>
      </c>
      <c r="H3067" s="1425" t="s">
        <v>1266</v>
      </c>
      <c r="I3067" s="1425"/>
      <c r="J3067" s="1425" t="s">
        <v>2915</v>
      </c>
    </row>
    <row r="3068" spans="1:10" ht="12.75">
      <c r="A3068" s="1425" t="s">
        <v>1360</v>
      </c>
      <c r="B3068" s="1425" t="s">
        <v>780</v>
      </c>
      <c r="C3068" s="1425" t="s">
        <v>390</v>
      </c>
      <c r="D3068" s="1425" t="s">
        <v>549</v>
      </c>
      <c r="E3068" s="1425" t="s">
        <v>390</v>
      </c>
      <c r="F3068" s="1425" t="s">
        <v>796</v>
      </c>
      <c r="G3068" s="1425" t="s">
        <v>116</v>
      </c>
      <c r="H3068" s="1425" t="s">
        <v>1267</v>
      </c>
      <c r="I3068" s="1425"/>
      <c r="J3068" s="1425" t="s">
        <v>2915</v>
      </c>
    </row>
    <row r="3069" spans="1:10" ht="12.75">
      <c r="A3069" s="1425" t="s">
        <v>1360</v>
      </c>
      <c r="B3069" s="1425" t="s">
        <v>780</v>
      </c>
      <c r="C3069" s="1425" t="s">
        <v>390</v>
      </c>
      <c r="D3069" s="1425" t="s">
        <v>549</v>
      </c>
      <c r="E3069" s="1425" t="s">
        <v>390</v>
      </c>
      <c r="F3069" s="1425" t="s">
        <v>1328</v>
      </c>
      <c r="G3069" s="1425" t="s">
        <v>114</v>
      </c>
      <c r="H3069" s="1425" t="s">
        <v>1329</v>
      </c>
      <c r="I3069" s="1425"/>
      <c r="J3069" s="1425" t="s">
        <v>2915</v>
      </c>
    </row>
    <row r="3070" spans="1:10" ht="12.75">
      <c r="A3070" s="1425" t="s">
        <v>1360</v>
      </c>
      <c r="B3070" s="1425" t="s">
        <v>780</v>
      </c>
      <c r="C3070" s="1425" t="s">
        <v>390</v>
      </c>
      <c r="D3070" s="1425" t="s">
        <v>549</v>
      </c>
      <c r="E3070" s="1425" t="s">
        <v>390</v>
      </c>
      <c r="F3070" s="1425" t="s">
        <v>1328</v>
      </c>
      <c r="G3070" s="1425" t="s">
        <v>114</v>
      </c>
      <c r="H3070" s="1425" t="s">
        <v>1330</v>
      </c>
      <c r="I3070" s="1425"/>
      <c r="J3070" s="1425" t="s">
        <v>2915</v>
      </c>
    </row>
    <row r="3071" spans="1:10" ht="12.75">
      <c r="A3071" s="1425" t="s">
        <v>1360</v>
      </c>
      <c r="B3071" s="1425" t="s">
        <v>780</v>
      </c>
      <c r="C3071" s="1425" t="s">
        <v>390</v>
      </c>
      <c r="D3071" s="1425" t="s">
        <v>549</v>
      </c>
      <c r="E3071" s="1425" t="s">
        <v>390</v>
      </c>
      <c r="F3071" s="1425" t="s">
        <v>1328</v>
      </c>
      <c r="G3071" s="1425" t="s">
        <v>114</v>
      </c>
      <c r="H3071" s="1425" t="s">
        <v>1331</v>
      </c>
      <c r="I3071" s="1425"/>
      <c r="J3071" s="1425" t="s">
        <v>2915</v>
      </c>
    </row>
    <row r="3072" spans="1:10" ht="12.75">
      <c r="A3072" s="1425" t="s">
        <v>1360</v>
      </c>
      <c r="B3072" s="1425" t="s">
        <v>780</v>
      </c>
      <c r="C3072" s="1425" t="s">
        <v>390</v>
      </c>
      <c r="D3072" s="1425" t="s">
        <v>549</v>
      </c>
      <c r="E3072" s="1425" t="s">
        <v>390</v>
      </c>
      <c r="F3072" s="1425" t="s">
        <v>1328</v>
      </c>
      <c r="G3072" s="1425" t="s">
        <v>1256</v>
      </c>
      <c r="H3072" s="1425" t="s">
        <v>1329</v>
      </c>
      <c r="I3072" s="1425"/>
      <c r="J3072" s="1425" t="s">
        <v>2915</v>
      </c>
    </row>
    <row r="3073" spans="1:10" ht="12.75">
      <c r="A3073" s="1425" t="s">
        <v>1360</v>
      </c>
      <c r="B3073" s="1425" t="s">
        <v>780</v>
      </c>
      <c r="C3073" s="1425" t="s">
        <v>390</v>
      </c>
      <c r="D3073" s="1425" t="s">
        <v>549</v>
      </c>
      <c r="E3073" s="1425" t="s">
        <v>390</v>
      </c>
      <c r="F3073" s="1425" t="s">
        <v>1328</v>
      </c>
      <c r="G3073" s="1425" t="s">
        <v>1256</v>
      </c>
      <c r="H3073" s="1425" t="s">
        <v>1330</v>
      </c>
      <c r="I3073" s="1425"/>
      <c r="J3073" s="1425" t="s">
        <v>2915</v>
      </c>
    </row>
    <row r="3074" spans="1:10" ht="12.75">
      <c r="A3074" s="1425" t="s">
        <v>1360</v>
      </c>
      <c r="B3074" s="1425" t="s">
        <v>780</v>
      </c>
      <c r="C3074" s="1425" t="s">
        <v>390</v>
      </c>
      <c r="D3074" s="1425" t="s">
        <v>549</v>
      </c>
      <c r="E3074" s="1425" t="s">
        <v>390</v>
      </c>
      <c r="F3074" s="1425" t="s">
        <v>1328</v>
      </c>
      <c r="G3074" s="1425" t="s">
        <v>1256</v>
      </c>
      <c r="H3074" s="1425" t="s">
        <v>1331</v>
      </c>
      <c r="I3074" s="1425"/>
      <c r="J3074" s="1425" t="s">
        <v>2915</v>
      </c>
    </row>
    <row r="3075" spans="1:10" ht="12.75">
      <c r="A3075" s="1425" t="s">
        <v>1360</v>
      </c>
      <c r="B3075" s="1425" t="s">
        <v>780</v>
      </c>
      <c r="C3075" s="1425" t="s">
        <v>390</v>
      </c>
      <c r="D3075" s="1425" t="s">
        <v>549</v>
      </c>
      <c r="E3075" s="1425" t="s">
        <v>390</v>
      </c>
      <c r="F3075" s="1425" t="s">
        <v>1328</v>
      </c>
      <c r="G3075" s="1425" t="s">
        <v>115</v>
      </c>
      <c r="H3075" s="1425" t="s">
        <v>1329</v>
      </c>
      <c r="I3075" s="1425"/>
      <c r="J3075" s="1425" t="s">
        <v>2915</v>
      </c>
    </row>
    <row r="3076" spans="1:10" ht="12.75">
      <c r="A3076" s="1425" t="s">
        <v>1360</v>
      </c>
      <c r="B3076" s="1425" t="s">
        <v>780</v>
      </c>
      <c r="C3076" s="1425" t="s">
        <v>390</v>
      </c>
      <c r="D3076" s="1425" t="s">
        <v>549</v>
      </c>
      <c r="E3076" s="1425" t="s">
        <v>390</v>
      </c>
      <c r="F3076" s="1425" t="s">
        <v>1328</v>
      </c>
      <c r="G3076" s="1425" t="s">
        <v>115</v>
      </c>
      <c r="H3076" s="1425" t="s">
        <v>1330</v>
      </c>
      <c r="I3076" s="1425"/>
      <c r="J3076" s="1425" t="s">
        <v>2915</v>
      </c>
    </row>
    <row r="3077" spans="1:10" ht="12.75">
      <c r="A3077" s="1425" t="s">
        <v>1360</v>
      </c>
      <c r="B3077" s="1425" t="s">
        <v>780</v>
      </c>
      <c r="C3077" s="1425" t="s">
        <v>390</v>
      </c>
      <c r="D3077" s="1425" t="s">
        <v>549</v>
      </c>
      <c r="E3077" s="1425" t="s">
        <v>390</v>
      </c>
      <c r="F3077" s="1425" t="s">
        <v>1328</v>
      </c>
      <c r="G3077" s="1425" t="s">
        <v>115</v>
      </c>
      <c r="H3077" s="1425" t="s">
        <v>1331</v>
      </c>
      <c r="I3077" s="1425"/>
      <c r="J3077" s="1425" t="s">
        <v>2915</v>
      </c>
    </row>
    <row r="3078" spans="1:10" ht="12.75">
      <c r="A3078" s="1425" t="s">
        <v>1360</v>
      </c>
      <c r="B3078" s="1425" t="s">
        <v>780</v>
      </c>
      <c r="C3078" s="1425" t="s">
        <v>390</v>
      </c>
      <c r="D3078" s="1425" t="s">
        <v>549</v>
      </c>
      <c r="E3078" s="1425" t="s">
        <v>390</v>
      </c>
      <c r="F3078" s="1425" t="s">
        <v>1328</v>
      </c>
      <c r="G3078" s="1425" t="s">
        <v>1238</v>
      </c>
      <c r="H3078" s="1425" t="s">
        <v>1329</v>
      </c>
      <c r="I3078" s="1425"/>
      <c r="J3078" s="1425" t="s">
        <v>2915</v>
      </c>
    </row>
    <row r="3079" spans="1:10" ht="12.75">
      <c r="A3079" s="1425" t="s">
        <v>1360</v>
      </c>
      <c r="B3079" s="1425" t="s">
        <v>780</v>
      </c>
      <c r="C3079" s="1425" t="s">
        <v>390</v>
      </c>
      <c r="D3079" s="1425" t="s">
        <v>549</v>
      </c>
      <c r="E3079" s="1425" t="s">
        <v>390</v>
      </c>
      <c r="F3079" s="1425" t="s">
        <v>1328</v>
      </c>
      <c r="G3079" s="1425" t="s">
        <v>1238</v>
      </c>
      <c r="H3079" s="1425" t="s">
        <v>1330</v>
      </c>
      <c r="I3079" s="1425"/>
      <c r="J3079" s="1425" t="s">
        <v>2915</v>
      </c>
    </row>
    <row r="3080" spans="1:10" ht="12.75">
      <c r="A3080" s="1425" t="s">
        <v>1360</v>
      </c>
      <c r="B3080" s="1425" t="s">
        <v>780</v>
      </c>
      <c r="C3080" s="1425" t="s">
        <v>390</v>
      </c>
      <c r="D3080" s="1425" t="s">
        <v>549</v>
      </c>
      <c r="E3080" s="1425" t="s">
        <v>390</v>
      </c>
      <c r="F3080" s="1425" t="s">
        <v>1328</v>
      </c>
      <c r="G3080" s="1425" t="s">
        <v>1238</v>
      </c>
      <c r="H3080" s="1425" t="s">
        <v>1331</v>
      </c>
      <c r="I3080" s="1425"/>
      <c r="J3080" s="1425" t="s">
        <v>2915</v>
      </c>
    </row>
    <row r="3081" spans="1:10" ht="12.75">
      <c r="A3081" s="1425" t="s">
        <v>1360</v>
      </c>
      <c r="B3081" s="1425" t="s">
        <v>780</v>
      </c>
      <c r="C3081" s="1425" t="s">
        <v>390</v>
      </c>
      <c r="D3081" s="1425" t="s">
        <v>549</v>
      </c>
      <c r="E3081" s="1425" t="s">
        <v>390</v>
      </c>
      <c r="F3081" s="1425" t="s">
        <v>1328</v>
      </c>
      <c r="G3081" s="1425" t="s">
        <v>116</v>
      </c>
      <c r="H3081" s="1425" t="s">
        <v>1329</v>
      </c>
      <c r="I3081" s="1425"/>
      <c r="J3081" s="1425" t="s">
        <v>2915</v>
      </c>
    </row>
    <row r="3082" spans="1:10" ht="12.75">
      <c r="A3082" s="1425" t="s">
        <v>1360</v>
      </c>
      <c r="B3082" s="1425" t="s">
        <v>780</v>
      </c>
      <c r="C3082" s="1425" t="s">
        <v>390</v>
      </c>
      <c r="D3082" s="1425" t="s">
        <v>549</v>
      </c>
      <c r="E3082" s="1425" t="s">
        <v>390</v>
      </c>
      <c r="F3082" s="1425" t="s">
        <v>1328</v>
      </c>
      <c r="G3082" s="1425" t="s">
        <v>116</v>
      </c>
      <c r="H3082" s="1425" t="s">
        <v>1330</v>
      </c>
      <c r="I3082" s="1425"/>
      <c r="J3082" s="1425" t="s">
        <v>2915</v>
      </c>
    </row>
    <row r="3083" spans="1:10" ht="12.75">
      <c r="A3083" s="1425" t="s">
        <v>1360</v>
      </c>
      <c r="B3083" s="1425" t="s">
        <v>780</v>
      </c>
      <c r="C3083" s="1425" t="s">
        <v>390</v>
      </c>
      <c r="D3083" s="1425" t="s">
        <v>549</v>
      </c>
      <c r="E3083" s="1425" t="s">
        <v>390</v>
      </c>
      <c r="F3083" s="1425" t="s">
        <v>1328</v>
      </c>
      <c r="G3083" s="1425" t="s">
        <v>116</v>
      </c>
      <c r="H3083" s="1425" t="s">
        <v>1331</v>
      </c>
      <c r="I3083" s="1425"/>
      <c r="J3083" s="1425" t="s">
        <v>2915</v>
      </c>
    </row>
    <row r="3084" spans="1:10" ht="12.75">
      <c r="A3084" s="1425" t="s">
        <v>1360</v>
      </c>
      <c r="B3084" s="1425" t="s">
        <v>780</v>
      </c>
      <c r="C3084" s="1425" t="s">
        <v>390</v>
      </c>
      <c r="D3084" s="1425" t="s">
        <v>549</v>
      </c>
      <c r="E3084" s="1425" t="s">
        <v>1419</v>
      </c>
      <c r="F3084" s="1425" t="s">
        <v>796</v>
      </c>
      <c r="G3084" s="1425" t="s">
        <v>114</v>
      </c>
      <c r="H3084" s="1425" t="s">
        <v>1263</v>
      </c>
      <c r="I3084" s="1425"/>
      <c r="J3084" s="1425" t="s">
        <v>2915</v>
      </c>
    </row>
    <row r="3085" spans="1:10" ht="12.75">
      <c r="A3085" s="1425" t="s">
        <v>1360</v>
      </c>
      <c r="B3085" s="1425" t="s">
        <v>780</v>
      </c>
      <c r="C3085" s="1425" t="s">
        <v>390</v>
      </c>
      <c r="D3085" s="1425" t="s">
        <v>549</v>
      </c>
      <c r="E3085" s="1425" t="s">
        <v>1419</v>
      </c>
      <c r="F3085" s="1425" t="s">
        <v>796</v>
      </c>
      <c r="G3085" s="1425" t="s">
        <v>114</v>
      </c>
      <c r="H3085" s="1425" t="s">
        <v>1264</v>
      </c>
      <c r="I3085" s="1425"/>
      <c r="J3085" s="1425" t="s">
        <v>2915</v>
      </c>
    </row>
    <row r="3086" spans="1:10" ht="12.75">
      <c r="A3086" s="1425" t="s">
        <v>1360</v>
      </c>
      <c r="B3086" s="1425" t="s">
        <v>780</v>
      </c>
      <c r="C3086" s="1425" t="s">
        <v>390</v>
      </c>
      <c r="D3086" s="1425" t="s">
        <v>549</v>
      </c>
      <c r="E3086" s="1425" t="s">
        <v>1419</v>
      </c>
      <c r="F3086" s="1425" t="s">
        <v>796</v>
      </c>
      <c r="G3086" s="1425" t="s">
        <v>114</v>
      </c>
      <c r="H3086" s="1425" t="s">
        <v>1265</v>
      </c>
      <c r="I3086" s="1425"/>
      <c r="J3086" s="1425" t="s">
        <v>2915</v>
      </c>
    </row>
    <row r="3087" spans="1:10" ht="12.75">
      <c r="A3087" s="1425" t="s">
        <v>1360</v>
      </c>
      <c r="B3087" s="1425" t="s">
        <v>780</v>
      </c>
      <c r="C3087" s="1425" t="s">
        <v>390</v>
      </c>
      <c r="D3087" s="1425" t="s">
        <v>549</v>
      </c>
      <c r="E3087" s="1425" t="s">
        <v>1419</v>
      </c>
      <c r="F3087" s="1425" t="s">
        <v>796</v>
      </c>
      <c r="G3087" s="1425" t="s">
        <v>114</v>
      </c>
      <c r="H3087" s="1425" t="s">
        <v>1266</v>
      </c>
      <c r="I3087" s="1425"/>
      <c r="J3087" s="1425" t="s">
        <v>2915</v>
      </c>
    </row>
    <row r="3088" spans="1:10" ht="12.75">
      <c r="A3088" s="1425" t="s">
        <v>1360</v>
      </c>
      <c r="B3088" s="1425" t="s">
        <v>780</v>
      </c>
      <c r="C3088" s="1425" t="s">
        <v>390</v>
      </c>
      <c r="D3088" s="1425" t="s">
        <v>549</v>
      </c>
      <c r="E3088" s="1425" t="s">
        <v>1419</v>
      </c>
      <c r="F3088" s="1425" t="s">
        <v>796</v>
      </c>
      <c r="G3088" s="1425" t="s">
        <v>114</v>
      </c>
      <c r="H3088" s="1425" t="s">
        <v>1267</v>
      </c>
      <c r="I3088" s="1425"/>
      <c r="J3088" s="1425" t="s">
        <v>2915</v>
      </c>
    </row>
    <row r="3089" spans="1:10" ht="12.75">
      <c r="A3089" s="1425" t="s">
        <v>1360</v>
      </c>
      <c r="B3089" s="1425" t="s">
        <v>780</v>
      </c>
      <c r="C3089" s="1425" t="s">
        <v>390</v>
      </c>
      <c r="D3089" s="1425" t="s">
        <v>549</v>
      </c>
      <c r="E3089" s="1425" t="s">
        <v>1419</v>
      </c>
      <c r="F3089" s="1425" t="s">
        <v>796</v>
      </c>
      <c r="G3089" s="1425" t="s">
        <v>1256</v>
      </c>
      <c r="H3089" s="1425" t="s">
        <v>1263</v>
      </c>
      <c r="I3089" s="1425"/>
      <c r="J3089" s="1425" t="s">
        <v>2915</v>
      </c>
    </row>
    <row r="3090" spans="1:10" ht="12.75">
      <c r="A3090" s="1425" t="s">
        <v>1360</v>
      </c>
      <c r="B3090" s="1425" t="s">
        <v>780</v>
      </c>
      <c r="C3090" s="1425" t="s">
        <v>390</v>
      </c>
      <c r="D3090" s="1425" t="s">
        <v>549</v>
      </c>
      <c r="E3090" s="1425" t="s">
        <v>1419</v>
      </c>
      <c r="F3090" s="1425" t="s">
        <v>796</v>
      </c>
      <c r="G3090" s="1425" t="s">
        <v>1256</v>
      </c>
      <c r="H3090" s="1425" t="s">
        <v>1264</v>
      </c>
      <c r="I3090" s="1425"/>
      <c r="J3090" s="1425" t="s">
        <v>2915</v>
      </c>
    </row>
    <row r="3091" spans="1:10" ht="12.75">
      <c r="A3091" s="1425" t="s">
        <v>1360</v>
      </c>
      <c r="B3091" s="1425" t="s">
        <v>780</v>
      </c>
      <c r="C3091" s="1425" t="s">
        <v>390</v>
      </c>
      <c r="D3091" s="1425" t="s">
        <v>549</v>
      </c>
      <c r="E3091" s="1425" t="s">
        <v>1419</v>
      </c>
      <c r="F3091" s="1425" t="s">
        <v>796</v>
      </c>
      <c r="G3091" s="1425" t="s">
        <v>1256</v>
      </c>
      <c r="H3091" s="1425" t="s">
        <v>1265</v>
      </c>
      <c r="I3091" s="1425"/>
      <c r="J3091" s="1425" t="s">
        <v>2915</v>
      </c>
    </row>
    <row r="3092" spans="1:10" ht="12.75">
      <c r="A3092" s="1425" t="s">
        <v>1360</v>
      </c>
      <c r="B3092" s="1425" t="s">
        <v>780</v>
      </c>
      <c r="C3092" s="1425" t="s">
        <v>390</v>
      </c>
      <c r="D3092" s="1425" t="s">
        <v>549</v>
      </c>
      <c r="E3092" s="1425" t="s">
        <v>1419</v>
      </c>
      <c r="F3092" s="1425" t="s">
        <v>796</v>
      </c>
      <c r="G3092" s="1425" t="s">
        <v>1256</v>
      </c>
      <c r="H3092" s="1425" t="s">
        <v>1266</v>
      </c>
      <c r="I3092" s="1425"/>
      <c r="J3092" s="1425" t="s">
        <v>2915</v>
      </c>
    </row>
    <row r="3093" spans="1:10" ht="12.75">
      <c r="A3093" s="1425" t="s">
        <v>1360</v>
      </c>
      <c r="B3093" s="1425" t="s">
        <v>780</v>
      </c>
      <c r="C3093" s="1425" t="s">
        <v>390</v>
      </c>
      <c r="D3093" s="1425" t="s">
        <v>549</v>
      </c>
      <c r="E3093" s="1425" t="s">
        <v>1419</v>
      </c>
      <c r="F3093" s="1425" t="s">
        <v>796</v>
      </c>
      <c r="G3093" s="1425" t="s">
        <v>1256</v>
      </c>
      <c r="H3093" s="1425" t="s">
        <v>1267</v>
      </c>
      <c r="I3093" s="1425"/>
      <c r="J3093" s="1425" t="s">
        <v>2915</v>
      </c>
    </row>
    <row r="3094" spans="1:10" ht="12.75">
      <c r="A3094" s="1425" t="s">
        <v>1360</v>
      </c>
      <c r="B3094" s="1425" t="s">
        <v>780</v>
      </c>
      <c r="C3094" s="1425" t="s">
        <v>390</v>
      </c>
      <c r="D3094" s="1425" t="s">
        <v>549</v>
      </c>
      <c r="E3094" s="1425" t="s">
        <v>1419</v>
      </c>
      <c r="F3094" s="1425" t="s">
        <v>796</v>
      </c>
      <c r="G3094" s="1425" t="s">
        <v>115</v>
      </c>
      <c r="H3094" s="1425" t="s">
        <v>1263</v>
      </c>
      <c r="I3094" s="1425"/>
      <c r="J3094" s="1425" t="s">
        <v>2915</v>
      </c>
    </row>
    <row r="3095" spans="1:10" ht="12.75">
      <c r="A3095" s="1425" t="s">
        <v>1360</v>
      </c>
      <c r="B3095" s="1425" t="s">
        <v>780</v>
      </c>
      <c r="C3095" s="1425" t="s">
        <v>390</v>
      </c>
      <c r="D3095" s="1425" t="s">
        <v>549</v>
      </c>
      <c r="E3095" s="1425" t="s">
        <v>1419</v>
      </c>
      <c r="F3095" s="1425" t="s">
        <v>796</v>
      </c>
      <c r="G3095" s="1425" t="s">
        <v>115</v>
      </c>
      <c r="H3095" s="1425" t="s">
        <v>1264</v>
      </c>
      <c r="I3095" s="1425"/>
      <c r="J3095" s="1425" t="s">
        <v>2915</v>
      </c>
    </row>
    <row r="3096" spans="1:10" ht="12.75">
      <c r="A3096" s="1425" t="s">
        <v>1360</v>
      </c>
      <c r="B3096" s="1425" t="s">
        <v>780</v>
      </c>
      <c r="C3096" s="1425" t="s">
        <v>390</v>
      </c>
      <c r="D3096" s="1425" t="s">
        <v>549</v>
      </c>
      <c r="E3096" s="1425" t="s">
        <v>1419</v>
      </c>
      <c r="F3096" s="1425" t="s">
        <v>796</v>
      </c>
      <c r="G3096" s="1425" t="s">
        <v>115</v>
      </c>
      <c r="H3096" s="1425" t="s">
        <v>1265</v>
      </c>
      <c r="I3096" s="1425"/>
      <c r="J3096" s="1425" t="s">
        <v>2915</v>
      </c>
    </row>
    <row r="3097" spans="1:10" ht="12.75">
      <c r="A3097" s="1425" t="s">
        <v>1360</v>
      </c>
      <c r="B3097" s="1425" t="s">
        <v>780</v>
      </c>
      <c r="C3097" s="1425" t="s">
        <v>390</v>
      </c>
      <c r="D3097" s="1425" t="s">
        <v>549</v>
      </c>
      <c r="E3097" s="1425" t="s">
        <v>1419</v>
      </c>
      <c r="F3097" s="1425" t="s">
        <v>796</v>
      </c>
      <c r="G3097" s="1425" t="s">
        <v>115</v>
      </c>
      <c r="H3097" s="1425" t="s">
        <v>1266</v>
      </c>
      <c r="I3097" s="1425"/>
      <c r="J3097" s="1425" t="s">
        <v>2915</v>
      </c>
    </row>
    <row r="3098" spans="1:10" ht="12.75">
      <c r="A3098" s="1425" t="s">
        <v>1360</v>
      </c>
      <c r="B3098" s="1425" t="s">
        <v>780</v>
      </c>
      <c r="C3098" s="1425" t="s">
        <v>390</v>
      </c>
      <c r="D3098" s="1425" t="s">
        <v>549</v>
      </c>
      <c r="E3098" s="1425" t="s">
        <v>1419</v>
      </c>
      <c r="F3098" s="1425" t="s">
        <v>796</v>
      </c>
      <c r="G3098" s="1425" t="s">
        <v>115</v>
      </c>
      <c r="H3098" s="1425" t="s">
        <v>1267</v>
      </c>
      <c r="I3098" s="1425"/>
      <c r="J3098" s="1425" t="s">
        <v>2915</v>
      </c>
    </row>
    <row r="3099" spans="1:10" ht="12.75">
      <c r="A3099" s="1425" t="s">
        <v>1360</v>
      </c>
      <c r="B3099" s="1425" t="s">
        <v>780</v>
      </c>
      <c r="C3099" s="1425" t="s">
        <v>390</v>
      </c>
      <c r="D3099" s="1425" t="s">
        <v>549</v>
      </c>
      <c r="E3099" s="1425" t="s">
        <v>1419</v>
      </c>
      <c r="F3099" s="1425" t="s">
        <v>796</v>
      </c>
      <c r="G3099" s="1425" t="s">
        <v>1238</v>
      </c>
      <c r="H3099" s="1425" t="s">
        <v>1263</v>
      </c>
      <c r="I3099" s="1425"/>
      <c r="J3099" s="1425" t="s">
        <v>2915</v>
      </c>
    </row>
    <row r="3100" spans="1:10" ht="12.75">
      <c r="A3100" s="1425" t="s">
        <v>1360</v>
      </c>
      <c r="B3100" s="1425" t="s">
        <v>780</v>
      </c>
      <c r="C3100" s="1425" t="s">
        <v>390</v>
      </c>
      <c r="D3100" s="1425" t="s">
        <v>549</v>
      </c>
      <c r="E3100" s="1425" t="s">
        <v>1419</v>
      </c>
      <c r="F3100" s="1425" t="s">
        <v>796</v>
      </c>
      <c r="G3100" s="1425" t="s">
        <v>1238</v>
      </c>
      <c r="H3100" s="1425" t="s">
        <v>1264</v>
      </c>
      <c r="I3100" s="1425"/>
      <c r="J3100" s="1425" t="s">
        <v>2915</v>
      </c>
    </row>
    <row r="3101" spans="1:10" ht="12.75">
      <c r="A3101" s="1425" t="s">
        <v>1360</v>
      </c>
      <c r="B3101" s="1425" t="s">
        <v>780</v>
      </c>
      <c r="C3101" s="1425" t="s">
        <v>390</v>
      </c>
      <c r="D3101" s="1425" t="s">
        <v>549</v>
      </c>
      <c r="E3101" s="1425" t="s">
        <v>1419</v>
      </c>
      <c r="F3101" s="1425" t="s">
        <v>796</v>
      </c>
      <c r="G3101" s="1425" t="s">
        <v>1238</v>
      </c>
      <c r="H3101" s="1425" t="s">
        <v>1265</v>
      </c>
      <c r="I3101" s="1425"/>
      <c r="J3101" s="1425" t="s">
        <v>2915</v>
      </c>
    </row>
    <row r="3102" spans="1:10" ht="12.75">
      <c r="A3102" s="1425" t="s">
        <v>1360</v>
      </c>
      <c r="B3102" s="1425" t="s">
        <v>780</v>
      </c>
      <c r="C3102" s="1425" t="s">
        <v>390</v>
      </c>
      <c r="D3102" s="1425" t="s">
        <v>549</v>
      </c>
      <c r="E3102" s="1425" t="s">
        <v>1419</v>
      </c>
      <c r="F3102" s="1425" t="s">
        <v>796</v>
      </c>
      <c r="G3102" s="1425" t="s">
        <v>1238</v>
      </c>
      <c r="H3102" s="1425" t="s">
        <v>1266</v>
      </c>
      <c r="I3102" s="1425"/>
      <c r="J3102" s="1425" t="s">
        <v>2915</v>
      </c>
    </row>
    <row r="3103" spans="1:10" ht="12.75">
      <c r="A3103" s="1425" t="s">
        <v>1360</v>
      </c>
      <c r="B3103" s="1425" t="s">
        <v>780</v>
      </c>
      <c r="C3103" s="1425" t="s">
        <v>390</v>
      </c>
      <c r="D3103" s="1425" t="s">
        <v>549</v>
      </c>
      <c r="E3103" s="1425" t="s">
        <v>1419</v>
      </c>
      <c r="F3103" s="1425" t="s">
        <v>796</v>
      </c>
      <c r="G3103" s="1425" t="s">
        <v>1238</v>
      </c>
      <c r="H3103" s="1425" t="s">
        <v>1267</v>
      </c>
      <c r="I3103" s="1425"/>
      <c r="J3103" s="1425" t="s">
        <v>2915</v>
      </c>
    </row>
    <row r="3104" spans="1:10" ht="12.75">
      <c r="A3104" s="1425" t="s">
        <v>1360</v>
      </c>
      <c r="B3104" s="1425" t="s">
        <v>780</v>
      </c>
      <c r="C3104" s="1425" t="s">
        <v>390</v>
      </c>
      <c r="D3104" s="1425" t="s">
        <v>549</v>
      </c>
      <c r="E3104" s="1425" t="s">
        <v>1419</v>
      </c>
      <c r="F3104" s="1425" t="s">
        <v>796</v>
      </c>
      <c r="G3104" s="1425" t="s">
        <v>116</v>
      </c>
      <c r="H3104" s="1425" t="s">
        <v>1263</v>
      </c>
      <c r="I3104" s="1425"/>
      <c r="J3104" s="1425" t="s">
        <v>2915</v>
      </c>
    </row>
    <row r="3105" spans="1:10" ht="12.75">
      <c r="A3105" s="1425" t="s">
        <v>1360</v>
      </c>
      <c r="B3105" s="1425" t="s">
        <v>780</v>
      </c>
      <c r="C3105" s="1425" t="s">
        <v>390</v>
      </c>
      <c r="D3105" s="1425" t="s">
        <v>549</v>
      </c>
      <c r="E3105" s="1425" t="s">
        <v>1419</v>
      </c>
      <c r="F3105" s="1425" t="s">
        <v>796</v>
      </c>
      <c r="G3105" s="1425" t="s">
        <v>116</v>
      </c>
      <c r="H3105" s="1425" t="s">
        <v>1264</v>
      </c>
      <c r="I3105" s="1425"/>
      <c r="J3105" s="1425" t="s">
        <v>2915</v>
      </c>
    </row>
    <row r="3106" spans="1:10" ht="12.75">
      <c r="A3106" s="1425" t="s">
        <v>1360</v>
      </c>
      <c r="B3106" s="1425" t="s">
        <v>780</v>
      </c>
      <c r="C3106" s="1425" t="s">
        <v>390</v>
      </c>
      <c r="D3106" s="1425" t="s">
        <v>549</v>
      </c>
      <c r="E3106" s="1425" t="s">
        <v>1419</v>
      </c>
      <c r="F3106" s="1425" t="s">
        <v>796</v>
      </c>
      <c r="G3106" s="1425" t="s">
        <v>116</v>
      </c>
      <c r="H3106" s="1425" t="s">
        <v>1265</v>
      </c>
      <c r="I3106" s="1425"/>
      <c r="J3106" s="1425" t="s">
        <v>2915</v>
      </c>
    </row>
    <row r="3107" spans="1:10" ht="12.75">
      <c r="A3107" s="1425" t="s">
        <v>1360</v>
      </c>
      <c r="B3107" s="1425" t="s">
        <v>780</v>
      </c>
      <c r="C3107" s="1425" t="s">
        <v>390</v>
      </c>
      <c r="D3107" s="1425" t="s">
        <v>549</v>
      </c>
      <c r="E3107" s="1425" t="s">
        <v>1419</v>
      </c>
      <c r="F3107" s="1425" t="s">
        <v>796</v>
      </c>
      <c r="G3107" s="1425" t="s">
        <v>116</v>
      </c>
      <c r="H3107" s="1425" t="s">
        <v>1266</v>
      </c>
      <c r="I3107" s="1425"/>
      <c r="J3107" s="1425" t="s">
        <v>2915</v>
      </c>
    </row>
    <row r="3108" spans="1:10" ht="12.75">
      <c r="A3108" s="1425" t="s">
        <v>1360</v>
      </c>
      <c r="B3108" s="1425" t="s">
        <v>780</v>
      </c>
      <c r="C3108" s="1425" t="s">
        <v>390</v>
      </c>
      <c r="D3108" s="1425" t="s">
        <v>549</v>
      </c>
      <c r="E3108" s="1425" t="s">
        <v>1419</v>
      </c>
      <c r="F3108" s="1425" t="s">
        <v>796</v>
      </c>
      <c r="G3108" s="1425" t="s">
        <v>116</v>
      </c>
      <c r="H3108" s="1425" t="s">
        <v>1267</v>
      </c>
      <c r="I3108" s="1425"/>
      <c r="J3108" s="1425" t="s">
        <v>2915</v>
      </c>
    </row>
    <row r="3109" spans="1:10" ht="12.75">
      <c r="A3109" s="1425" t="s">
        <v>1360</v>
      </c>
      <c r="B3109" s="1425" t="s">
        <v>780</v>
      </c>
      <c r="C3109" s="1425" t="s">
        <v>390</v>
      </c>
      <c r="D3109" s="1425" t="s">
        <v>549</v>
      </c>
      <c r="E3109" s="1425" t="s">
        <v>1419</v>
      </c>
      <c r="F3109" s="1425" t="s">
        <v>1328</v>
      </c>
      <c r="G3109" s="1425" t="s">
        <v>114</v>
      </c>
      <c r="H3109" s="1425" t="s">
        <v>1329</v>
      </c>
      <c r="I3109" s="1425"/>
      <c r="J3109" s="1425" t="s">
        <v>2915</v>
      </c>
    </row>
    <row r="3110" spans="1:10" ht="12.75">
      <c r="A3110" s="1425" t="s">
        <v>1360</v>
      </c>
      <c r="B3110" s="1425" t="s">
        <v>780</v>
      </c>
      <c r="C3110" s="1425" t="s">
        <v>390</v>
      </c>
      <c r="D3110" s="1425" t="s">
        <v>549</v>
      </c>
      <c r="E3110" s="1425" t="s">
        <v>1419</v>
      </c>
      <c r="F3110" s="1425" t="s">
        <v>1328</v>
      </c>
      <c r="G3110" s="1425" t="s">
        <v>114</v>
      </c>
      <c r="H3110" s="1425" t="s">
        <v>1330</v>
      </c>
      <c r="I3110" s="1425"/>
      <c r="J3110" s="1425" t="s">
        <v>2915</v>
      </c>
    </row>
    <row r="3111" spans="1:10" ht="12.75">
      <c r="A3111" s="1425" t="s">
        <v>1360</v>
      </c>
      <c r="B3111" s="1425" t="s">
        <v>780</v>
      </c>
      <c r="C3111" s="1425" t="s">
        <v>390</v>
      </c>
      <c r="D3111" s="1425" t="s">
        <v>549</v>
      </c>
      <c r="E3111" s="1425" t="s">
        <v>1419</v>
      </c>
      <c r="F3111" s="1425" t="s">
        <v>1328</v>
      </c>
      <c r="G3111" s="1425" t="s">
        <v>114</v>
      </c>
      <c r="H3111" s="1425" t="s">
        <v>1331</v>
      </c>
      <c r="I3111" s="1425"/>
      <c r="J3111" s="1425" t="s">
        <v>2915</v>
      </c>
    </row>
    <row r="3112" spans="1:10" ht="12.75">
      <c r="A3112" s="1425" t="s">
        <v>1360</v>
      </c>
      <c r="B3112" s="1425" t="s">
        <v>780</v>
      </c>
      <c r="C3112" s="1425" t="s">
        <v>390</v>
      </c>
      <c r="D3112" s="1425" t="s">
        <v>549</v>
      </c>
      <c r="E3112" s="1425" t="s">
        <v>1419</v>
      </c>
      <c r="F3112" s="1425" t="s">
        <v>1328</v>
      </c>
      <c r="G3112" s="1425" t="s">
        <v>1256</v>
      </c>
      <c r="H3112" s="1425" t="s">
        <v>1329</v>
      </c>
      <c r="I3112" s="1425"/>
      <c r="J3112" s="1425" t="s">
        <v>2915</v>
      </c>
    </row>
    <row r="3113" spans="1:10" ht="12.75">
      <c r="A3113" s="1425" t="s">
        <v>1360</v>
      </c>
      <c r="B3113" s="1425" t="s">
        <v>780</v>
      </c>
      <c r="C3113" s="1425" t="s">
        <v>390</v>
      </c>
      <c r="D3113" s="1425" t="s">
        <v>549</v>
      </c>
      <c r="E3113" s="1425" t="s">
        <v>1419</v>
      </c>
      <c r="F3113" s="1425" t="s">
        <v>1328</v>
      </c>
      <c r="G3113" s="1425" t="s">
        <v>1256</v>
      </c>
      <c r="H3113" s="1425" t="s">
        <v>1330</v>
      </c>
      <c r="I3113" s="1425"/>
      <c r="J3113" s="1425" t="s">
        <v>2915</v>
      </c>
    </row>
    <row r="3114" spans="1:10" ht="12.75">
      <c r="A3114" s="1425" t="s">
        <v>1360</v>
      </c>
      <c r="B3114" s="1425" t="s">
        <v>780</v>
      </c>
      <c r="C3114" s="1425" t="s">
        <v>390</v>
      </c>
      <c r="D3114" s="1425" t="s">
        <v>549</v>
      </c>
      <c r="E3114" s="1425" t="s">
        <v>1419</v>
      </c>
      <c r="F3114" s="1425" t="s">
        <v>1328</v>
      </c>
      <c r="G3114" s="1425" t="s">
        <v>1256</v>
      </c>
      <c r="H3114" s="1425" t="s">
        <v>1331</v>
      </c>
      <c r="I3114" s="1425"/>
      <c r="J3114" s="1425" t="s">
        <v>2915</v>
      </c>
    </row>
    <row r="3115" spans="1:10" ht="12.75">
      <c r="A3115" s="1425" t="s">
        <v>1360</v>
      </c>
      <c r="B3115" s="1425" t="s">
        <v>780</v>
      </c>
      <c r="C3115" s="1425" t="s">
        <v>390</v>
      </c>
      <c r="D3115" s="1425" t="s">
        <v>549</v>
      </c>
      <c r="E3115" s="1425" t="s">
        <v>1419</v>
      </c>
      <c r="F3115" s="1425" t="s">
        <v>1328</v>
      </c>
      <c r="G3115" s="1425" t="s">
        <v>115</v>
      </c>
      <c r="H3115" s="1425" t="s">
        <v>1329</v>
      </c>
      <c r="I3115" s="1425"/>
      <c r="J3115" s="1425" t="s">
        <v>2915</v>
      </c>
    </row>
    <row r="3116" spans="1:10" ht="12.75">
      <c r="A3116" s="1425" t="s">
        <v>1360</v>
      </c>
      <c r="B3116" s="1425" t="s">
        <v>780</v>
      </c>
      <c r="C3116" s="1425" t="s">
        <v>390</v>
      </c>
      <c r="D3116" s="1425" t="s">
        <v>549</v>
      </c>
      <c r="E3116" s="1425" t="s">
        <v>1419</v>
      </c>
      <c r="F3116" s="1425" t="s">
        <v>1328</v>
      </c>
      <c r="G3116" s="1425" t="s">
        <v>115</v>
      </c>
      <c r="H3116" s="1425" t="s">
        <v>1330</v>
      </c>
      <c r="I3116" s="1425"/>
      <c r="J3116" s="1425" t="s">
        <v>2915</v>
      </c>
    </row>
    <row r="3117" spans="1:10" ht="12.75">
      <c r="A3117" s="1425" t="s">
        <v>1360</v>
      </c>
      <c r="B3117" s="1425" t="s">
        <v>780</v>
      </c>
      <c r="C3117" s="1425" t="s">
        <v>390</v>
      </c>
      <c r="D3117" s="1425" t="s">
        <v>549</v>
      </c>
      <c r="E3117" s="1425" t="s">
        <v>1419</v>
      </c>
      <c r="F3117" s="1425" t="s">
        <v>1328</v>
      </c>
      <c r="G3117" s="1425" t="s">
        <v>115</v>
      </c>
      <c r="H3117" s="1425" t="s">
        <v>1331</v>
      </c>
      <c r="I3117" s="1425"/>
      <c r="J3117" s="1425" t="s">
        <v>2915</v>
      </c>
    </row>
    <row r="3118" spans="1:10" ht="12.75">
      <c r="A3118" s="1425" t="s">
        <v>1360</v>
      </c>
      <c r="B3118" s="1425" t="s">
        <v>780</v>
      </c>
      <c r="C3118" s="1425" t="s">
        <v>390</v>
      </c>
      <c r="D3118" s="1425" t="s">
        <v>549</v>
      </c>
      <c r="E3118" s="1425" t="s">
        <v>1419</v>
      </c>
      <c r="F3118" s="1425" t="s">
        <v>1328</v>
      </c>
      <c r="G3118" s="1425" t="s">
        <v>1238</v>
      </c>
      <c r="H3118" s="1425" t="s">
        <v>1329</v>
      </c>
      <c r="I3118" s="1425"/>
      <c r="J3118" s="1425" t="s">
        <v>2915</v>
      </c>
    </row>
    <row r="3119" spans="1:10" ht="12.75">
      <c r="A3119" s="1425" t="s">
        <v>1360</v>
      </c>
      <c r="B3119" s="1425" t="s">
        <v>780</v>
      </c>
      <c r="C3119" s="1425" t="s">
        <v>390</v>
      </c>
      <c r="D3119" s="1425" t="s">
        <v>549</v>
      </c>
      <c r="E3119" s="1425" t="s">
        <v>1419</v>
      </c>
      <c r="F3119" s="1425" t="s">
        <v>1328</v>
      </c>
      <c r="G3119" s="1425" t="s">
        <v>1238</v>
      </c>
      <c r="H3119" s="1425" t="s">
        <v>1330</v>
      </c>
      <c r="I3119" s="1425"/>
      <c r="J3119" s="1425" t="s">
        <v>2915</v>
      </c>
    </row>
    <row r="3120" spans="1:10" ht="12.75">
      <c r="A3120" s="1425" t="s">
        <v>1360</v>
      </c>
      <c r="B3120" s="1425" t="s">
        <v>780</v>
      </c>
      <c r="C3120" s="1425" t="s">
        <v>390</v>
      </c>
      <c r="D3120" s="1425" t="s">
        <v>549</v>
      </c>
      <c r="E3120" s="1425" t="s">
        <v>1419</v>
      </c>
      <c r="F3120" s="1425" t="s">
        <v>1328</v>
      </c>
      <c r="G3120" s="1425" t="s">
        <v>1238</v>
      </c>
      <c r="H3120" s="1425" t="s">
        <v>1331</v>
      </c>
      <c r="I3120" s="1425"/>
      <c r="J3120" s="1425" t="s">
        <v>2915</v>
      </c>
    </row>
    <row r="3121" spans="1:10" ht="12.75">
      <c r="A3121" s="1425" t="s">
        <v>1360</v>
      </c>
      <c r="B3121" s="1425" t="s">
        <v>780</v>
      </c>
      <c r="C3121" s="1425" t="s">
        <v>390</v>
      </c>
      <c r="D3121" s="1425" t="s">
        <v>549</v>
      </c>
      <c r="E3121" s="1425" t="s">
        <v>1419</v>
      </c>
      <c r="F3121" s="1425" t="s">
        <v>1328</v>
      </c>
      <c r="G3121" s="1425" t="s">
        <v>116</v>
      </c>
      <c r="H3121" s="1425" t="s">
        <v>1329</v>
      </c>
      <c r="I3121" s="1425"/>
      <c r="J3121" s="1425" t="s">
        <v>2915</v>
      </c>
    </row>
    <row r="3122" spans="1:10" ht="12.75">
      <c r="A3122" s="1425" t="s">
        <v>1360</v>
      </c>
      <c r="B3122" s="1425" t="s">
        <v>780</v>
      </c>
      <c r="C3122" s="1425" t="s">
        <v>390</v>
      </c>
      <c r="D3122" s="1425" t="s">
        <v>549</v>
      </c>
      <c r="E3122" s="1425" t="s">
        <v>1419</v>
      </c>
      <c r="F3122" s="1425" t="s">
        <v>1328</v>
      </c>
      <c r="G3122" s="1425" t="s">
        <v>116</v>
      </c>
      <c r="H3122" s="1425" t="s">
        <v>1330</v>
      </c>
      <c r="I3122" s="1425"/>
      <c r="J3122" s="1425" t="s">
        <v>2915</v>
      </c>
    </row>
    <row r="3123" spans="1:10" ht="12.75">
      <c r="A3123" s="1425" t="s">
        <v>1360</v>
      </c>
      <c r="B3123" s="1425" t="s">
        <v>780</v>
      </c>
      <c r="C3123" s="1425" t="s">
        <v>390</v>
      </c>
      <c r="D3123" s="1425" t="s">
        <v>549</v>
      </c>
      <c r="E3123" s="1425" t="s">
        <v>1419</v>
      </c>
      <c r="F3123" s="1425" t="s">
        <v>1328</v>
      </c>
      <c r="G3123" s="1425" t="s">
        <v>116</v>
      </c>
      <c r="H3123" s="1425" t="s">
        <v>1331</v>
      </c>
      <c r="I3123" s="1425"/>
      <c r="J3123" s="1425" t="s">
        <v>2915</v>
      </c>
    </row>
    <row r="3124" spans="1:10" ht="12.75">
      <c r="A3124" s="1425" t="s">
        <v>1360</v>
      </c>
      <c r="B3124" s="1425" t="s">
        <v>780</v>
      </c>
      <c r="C3124" s="1425" t="s">
        <v>390</v>
      </c>
      <c r="D3124" s="1425" t="s">
        <v>549</v>
      </c>
      <c r="E3124" s="1425" t="s">
        <v>1434</v>
      </c>
      <c r="F3124" s="1425" t="s">
        <v>796</v>
      </c>
      <c r="G3124" s="1425" t="s">
        <v>114</v>
      </c>
      <c r="H3124" s="1425" t="s">
        <v>1263</v>
      </c>
      <c r="I3124" s="1425"/>
      <c r="J3124" s="1425" t="s">
        <v>2915</v>
      </c>
    </row>
    <row r="3125" spans="1:10" ht="12.75">
      <c r="A3125" s="1425" t="s">
        <v>1360</v>
      </c>
      <c r="B3125" s="1425" t="s">
        <v>780</v>
      </c>
      <c r="C3125" s="1425" t="s">
        <v>390</v>
      </c>
      <c r="D3125" s="1425" t="s">
        <v>549</v>
      </c>
      <c r="E3125" s="1425" t="s">
        <v>1434</v>
      </c>
      <c r="F3125" s="1425" t="s">
        <v>796</v>
      </c>
      <c r="G3125" s="1425" t="s">
        <v>114</v>
      </c>
      <c r="H3125" s="1425" t="s">
        <v>1264</v>
      </c>
      <c r="I3125" s="1425"/>
      <c r="J3125" s="1425" t="s">
        <v>2915</v>
      </c>
    </row>
    <row r="3126" spans="1:10" ht="12.75">
      <c r="A3126" s="1425" t="s">
        <v>1360</v>
      </c>
      <c r="B3126" s="1425" t="s">
        <v>780</v>
      </c>
      <c r="C3126" s="1425" t="s">
        <v>390</v>
      </c>
      <c r="D3126" s="1425" t="s">
        <v>549</v>
      </c>
      <c r="E3126" s="1425" t="s">
        <v>1434</v>
      </c>
      <c r="F3126" s="1425" t="s">
        <v>796</v>
      </c>
      <c r="G3126" s="1425" t="s">
        <v>114</v>
      </c>
      <c r="H3126" s="1425" t="s">
        <v>1265</v>
      </c>
      <c r="I3126" s="1425"/>
      <c r="J3126" s="1425" t="s">
        <v>2915</v>
      </c>
    </row>
    <row r="3127" spans="1:10" ht="12.75">
      <c r="A3127" s="1425" t="s">
        <v>1360</v>
      </c>
      <c r="B3127" s="1425" t="s">
        <v>780</v>
      </c>
      <c r="C3127" s="1425" t="s">
        <v>390</v>
      </c>
      <c r="D3127" s="1425" t="s">
        <v>549</v>
      </c>
      <c r="E3127" s="1425" t="s">
        <v>1434</v>
      </c>
      <c r="F3127" s="1425" t="s">
        <v>796</v>
      </c>
      <c r="G3127" s="1425" t="s">
        <v>114</v>
      </c>
      <c r="H3127" s="1425" t="s">
        <v>1266</v>
      </c>
      <c r="I3127" s="1425"/>
      <c r="J3127" s="1425" t="s">
        <v>2915</v>
      </c>
    </row>
    <row r="3128" spans="1:10" ht="12.75">
      <c r="A3128" s="1425" t="s">
        <v>1360</v>
      </c>
      <c r="B3128" s="1425" t="s">
        <v>780</v>
      </c>
      <c r="C3128" s="1425" t="s">
        <v>390</v>
      </c>
      <c r="D3128" s="1425" t="s">
        <v>549</v>
      </c>
      <c r="E3128" s="1425" t="s">
        <v>1434</v>
      </c>
      <c r="F3128" s="1425" t="s">
        <v>796</v>
      </c>
      <c r="G3128" s="1425" t="s">
        <v>114</v>
      </c>
      <c r="H3128" s="1425" t="s">
        <v>1267</v>
      </c>
      <c r="I3128" s="1425"/>
      <c r="J3128" s="1425" t="s">
        <v>2915</v>
      </c>
    </row>
    <row r="3129" spans="1:10" ht="12.75">
      <c r="A3129" s="1425" t="s">
        <v>1360</v>
      </c>
      <c r="B3129" s="1425" t="s">
        <v>780</v>
      </c>
      <c r="C3129" s="1425" t="s">
        <v>390</v>
      </c>
      <c r="D3129" s="1425" t="s">
        <v>549</v>
      </c>
      <c r="E3129" s="1425" t="s">
        <v>1434</v>
      </c>
      <c r="F3129" s="1425" t="s">
        <v>796</v>
      </c>
      <c r="G3129" s="1425" t="s">
        <v>115</v>
      </c>
      <c r="H3129" s="1425" t="s">
        <v>1263</v>
      </c>
      <c r="I3129" s="1425"/>
      <c r="J3129" s="1425" t="s">
        <v>2915</v>
      </c>
    </row>
    <row r="3130" spans="1:10" ht="12.75">
      <c r="A3130" s="1425" t="s">
        <v>1360</v>
      </c>
      <c r="B3130" s="1425" t="s">
        <v>780</v>
      </c>
      <c r="C3130" s="1425" t="s">
        <v>390</v>
      </c>
      <c r="D3130" s="1425" t="s">
        <v>549</v>
      </c>
      <c r="E3130" s="1425" t="s">
        <v>1434</v>
      </c>
      <c r="F3130" s="1425" t="s">
        <v>796</v>
      </c>
      <c r="G3130" s="1425" t="s">
        <v>115</v>
      </c>
      <c r="H3130" s="1425" t="s">
        <v>1264</v>
      </c>
      <c r="I3130" s="1425"/>
      <c r="J3130" s="1425" t="s">
        <v>2915</v>
      </c>
    </row>
    <row r="3131" spans="1:10" ht="12.75">
      <c r="A3131" s="1425" t="s">
        <v>1360</v>
      </c>
      <c r="B3131" s="1425" t="s">
        <v>780</v>
      </c>
      <c r="C3131" s="1425" t="s">
        <v>390</v>
      </c>
      <c r="D3131" s="1425" t="s">
        <v>549</v>
      </c>
      <c r="E3131" s="1425" t="s">
        <v>1434</v>
      </c>
      <c r="F3131" s="1425" t="s">
        <v>796</v>
      </c>
      <c r="G3131" s="1425" t="s">
        <v>115</v>
      </c>
      <c r="H3131" s="1425" t="s">
        <v>1265</v>
      </c>
      <c r="I3131" s="1425"/>
      <c r="J3131" s="1425" t="s">
        <v>2915</v>
      </c>
    </row>
    <row r="3132" spans="1:10" ht="12.75">
      <c r="A3132" s="1425" t="s">
        <v>1360</v>
      </c>
      <c r="B3132" s="1425" t="s">
        <v>780</v>
      </c>
      <c r="C3132" s="1425" t="s">
        <v>390</v>
      </c>
      <c r="D3132" s="1425" t="s">
        <v>549</v>
      </c>
      <c r="E3132" s="1425" t="s">
        <v>1434</v>
      </c>
      <c r="F3132" s="1425" t="s">
        <v>796</v>
      </c>
      <c r="G3132" s="1425" t="s">
        <v>115</v>
      </c>
      <c r="H3132" s="1425" t="s">
        <v>1266</v>
      </c>
      <c r="I3132" s="1425"/>
      <c r="J3132" s="1425" t="s">
        <v>2915</v>
      </c>
    </row>
    <row r="3133" spans="1:10" ht="12.75">
      <c r="A3133" s="1425" t="s">
        <v>1360</v>
      </c>
      <c r="B3133" s="1425" t="s">
        <v>780</v>
      </c>
      <c r="C3133" s="1425" t="s">
        <v>390</v>
      </c>
      <c r="D3133" s="1425" t="s">
        <v>549</v>
      </c>
      <c r="E3133" s="1425" t="s">
        <v>1434</v>
      </c>
      <c r="F3133" s="1425" t="s">
        <v>796</v>
      </c>
      <c r="G3133" s="1425" t="s">
        <v>115</v>
      </c>
      <c r="H3133" s="1425" t="s">
        <v>1267</v>
      </c>
      <c r="I3133" s="1425"/>
      <c r="J3133" s="1425" t="s">
        <v>2915</v>
      </c>
    </row>
    <row r="3134" spans="1:10" ht="12.75">
      <c r="A3134" s="1425" t="s">
        <v>1360</v>
      </c>
      <c r="B3134" s="1425" t="s">
        <v>780</v>
      </c>
      <c r="C3134" s="1425" t="s">
        <v>390</v>
      </c>
      <c r="D3134" s="1425" t="s">
        <v>549</v>
      </c>
      <c r="E3134" s="1425" t="s">
        <v>1434</v>
      </c>
      <c r="F3134" s="1425" t="s">
        <v>796</v>
      </c>
      <c r="G3134" s="1425" t="s">
        <v>1238</v>
      </c>
      <c r="H3134" s="1425" t="s">
        <v>1263</v>
      </c>
      <c r="I3134" s="1425"/>
      <c r="J3134" s="1425" t="s">
        <v>2915</v>
      </c>
    </row>
    <row r="3135" spans="1:10" ht="12.75">
      <c r="A3135" s="1425" t="s">
        <v>1360</v>
      </c>
      <c r="B3135" s="1425" t="s">
        <v>780</v>
      </c>
      <c r="C3135" s="1425" t="s">
        <v>390</v>
      </c>
      <c r="D3135" s="1425" t="s">
        <v>549</v>
      </c>
      <c r="E3135" s="1425" t="s">
        <v>1434</v>
      </c>
      <c r="F3135" s="1425" t="s">
        <v>796</v>
      </c>
      <c r="G3135" s="1425" t="s">
        <v>1238</v>
      </c>
      <c r="H3135" s="1425" t="s">
        <v>1264</v>
      </c>
      <c r="I3135" s="1425"/>
      <c r="J3135" s="1425" t="s">
        <v>2915</v>
      </c>
    </row>
    <row r="3136" spans="1:10" ht="12.75">
      <c r="A3136" s="1425" t="s">
        <v>1360</v>
      </c>
      <c r="B3136" s="1425" t="s">
        <v>780</v>
      </c>
      <c r="C3136" s="1425" t="s">
        <v>390</v>
      </c>
      <c r="D3136" s="1425" t="s">
        <v>549</v>
      </c>
      <c r="E3136" s="1425" t="s">
        <v>1434</v>
      </c>
      <c r="F3136" s="1425" t="s">
        <v>796</v>
      </c>
      <c r="G3136" s="1425" t="s">
        <v>1238</v>
      </c>
      <c r="H3136" s="1425" t="s">
        <v>1265</v>
      </c>
      <c r="I3136" s="1425"/>
      <c r="J3136" s="1425" t="s">
        <v>2915</v>
      </c>
    </row>
    <row r="3137" spans="1:10" ht="12.75">
      <c r="A3137" s="1425" t="s">
        <v>1360</v>
      </c>
      <c r="B3137" s="1425" t="s">
        <v>780</v>
      </c>
      <c r="C3137" s="1425" t="s">
        <v>390</v>
      </c>
      <c r="D3137" s="1425" t="s">
        <v>549</v>
      </c>
      <c r="E3137" s="1425" t="s">
        <v>1434</v>
      </c>
      <c r="F3137" s="1425" t="s">
        <v>796</v>
      </c>
      <c r="G3137" s="1425" t="s">
        <v>1238</v>
      </c>
      <c r="H3137" s="1425" t="s">
        <v>1266</v>
      </c>
      <c r="I3137" s="1425"/>
      <c r="J3137" s="1425" t="s">
        <v>2915</v>
      </c>
    </row>
    <row r="3138" spans="1:10" ht="12.75">
      <c r="A3138" s="1425" t="s">
        <v>1360</v>
      </c>
      <c r="B3138" s="1425" t="s">
        <v>780</v>
      </c>
      <c r="C3138" s="1425" t="s">
        <v>390</v>
      </c>
      <c r="D3138" s="1425" t="s">
        <v>549</v>
      </c>
      <c r="E3138" s="1425" t="s">
        <v>1434</v>
      </c>
      <c r="F3138" s="1425" t="s">
        <v>796</v>
      </c>
      <c r="G3138" s="1425" t="s">
        <v>1238</v>
      </c>
      <c r="H3138" s="1425" t="s">
        <v>1267</v>
      </c>
      <c r="I3138" s="1425"/>
      <c r="J3138" s="1425" t="s">
        <v>2915</v>
      </c>
    </row>
    <row r="3139" spans="1:10" ht="12.75">
      <c r="A3139" s="1425" t="s">
        <v>1360</v>
      </c>
      <c r="B3139" s="1425" t="s">
        <v>780</v>
      </c>
      <c r="C3139" s="1425" t="s">
        <v>390</v>
      </c>
      <c r="D3139" s="1425" t="s">
        <v>549</v>
      </c>
      <c r="E3139" s="1425" t="s">
        <v>1434</v>
      </c>
      <c r="F3139" s="1425" t="s">
        <v>796</v>
      </c>
      <c r="G3139" s="1425" t="s">
        <v>116</v>
      </c>
      <c r="H3139" s="1425" t="s">
        <v>1263</v>
      </c>
      <c r="I3139" s="1425"/>
      <c r="J3139" s="1425" t="s">
        <v>2915</v>
      </c>
    </row>
    <row r="3140" spans="1:10" ht="12.75">
      <c r="A3140" s="1425" t="s">
        <v>1360</v>
      </c>
      <c r="B3140" s="1425" t="s">
        <v>780</v>
      </c>
      <c r="C3140" s="1425" t="s">
        <v>390</v>
      </c>
      <c r="D3140" s="1425" t="s">
        <v>549</v>
      </c>
      <c r="E3140" s="1425" t="s">
        <v>1434</v>
      </c>
      <c r="F3140" s="1425" t="s">
        <v>796</v>
      </c>
      <c r="G3140" s="1425" t="s">
        <v>116</v>
      </c>
      <c r="H3140" s="1425" t="s">
        <v>1264</v>
      </c>
      <c r="I3140" s="1425"/>
      <c r="J3140" s="1425" t="s">
        <v>2915</v>
      </c>
    </row>
    <row r="3141" spans="1:10" ht="12.75">
      <c r="A3141" s="1425" t="s">
        <v>1360</v>
      </c>
      <c r="B3141" s="1425" t="s">
        <v>780</v>
      </c>
      <c r="C3141" s="1425" t="s">
        <v>390</v>
      </c>
      <c r="D3141" s="1425" t="s">
        <v>549</v>
      </c>
      <c r="E3141" s="1425" t="s">
        <v>1434</v>
      </c>
      <c r="F3141" s="1425" t="s">
        <v>796</v>
      </c>
      <c r="G3141" s="1425" t="s">
        <v>116</v>
      </c>
      <c r="H3141" s="1425" t="s">
        <v>1265</v>
      </c>
      <c r="I3141" s="1425"/>
      <c r="J3141" s="1425" t="s">
        <v>2915</v>
      </c>
    </row>
    <row r="3142" spans="1:10" ht="12.75">
      <c r="A3142" s="1425" t="s">
        <v>1360</v>
      </c>
      <c r="B3142" s="1425" t="s">
        <v>780</v>
      </c>
      <c r="C3142" s="1425" t="s">
        <v>390</v>
      </c>
      <c r="D3142" s="1425" t="s">
        <v>549</v>
      </c>
      <c r="E3142" s="1425" t="s">
        <v>1434</v>
      </c>
      <c r="F3142" s="1425" t="s">
        <v>796</v>
      </c>
      <c r="G3142" s="1425" t="s">
        <v>116</v>
      </c>
      <c r="H3142" s="1425" t="s">
        <v>1266</v>
      </c>
      <c r="I3142" s="1425"/>
      <c r="J3142" s="1425" t="s">
        <v>2915</v>
      </c>
    </row>
    <row r="3143" spans="1:10" ht="12.75">
      <c r="A3143" s="1425" t="s">
        <v>1360</v>
      </c>
      <c r="B3143" s="1425" t="s">
        <v>780</v>
      </c>
      <c r="C3143" s="1425" t="s">
        <v>390</v>
      </c>
      <c r="D3143" s="1425" t="s">
        <v>549</v>
      </c>
      <c r="E3143" s="1425" t="s">
        <v>1434</v>
      </c>
      <c r="F3143" s="1425" t="s">
        <v>796</v>
      </c>
      <c r="G3143" s="1425" t="s">
        <v>116</v>
      </c>
      <c r="H3143" s="1425" t="s">
        <v>1267</v>
      </c>
      <c r="I3143" s="1425"/>
      <c r="J3143" s="1425" t="s">
        <v>2915</v>
      </c>
    </row>
    <row r="3144" spans="1:10" ht="12.75">
      <c r="A3144" s="1425" t="s">
        <v>1360</v>
      </c>
      <c r="B3144" s="1425" t="s">
        <v>780</v>
      </c>
      <c r="C3144" s="1425" t="s">
        <v>390</v>
      </c>
      <c r="D3144" s="1425" t="s">
        <v>549</v>
      </c>
      <c r="E3144" s="1425" t="s">
        <v>1434</v>
      </c>
      <c r="F3144" s="1425" t="s">
        <v>1328</v>
      </c>
      <c r="G3144" s="1425" t="s">
        <v>114</v>
      </c>
      <c r="H3144" s="1425" t="s">
        <v>1329</v>
      </c>
      <c r="I3144" s="1425"/>
      <c r="J3144" s="1425" t="s">
        <v>2915</v>
      </c>
    </row>
    <row r="3145" spans="1:10" ht="12.75">
      <c r="A3145" s="1425" t="s">
        <v>1360</v>
      </c>
      <c r="B3145" s="1425" t="s">
        <v>780</v>
      </c>
      <c r="C3145" s="1425" t="s">
        <v>390</v>
      </c>
      <c r="D3145" s="1425" t="s">
        <v>549</v>
      </c>
      <c r="E3145" s="1425" t="s">
        <v>1434</v>
      </c>
      <c r="F3145" s="1425" t="s">
        <v>1328</v>
      </c>
      <c r="G3145" s="1425" t="s">
        <v>114</v>
      </c>
      <c r="H3145" s="1425" t="s">
        <v>1330</v>
      </c>
      <c r="I3145" s="1425"/>
      <c r="J3145" s="1425" t="s">
        <v>2915</v>
      </c>
    </row>
    <row r="3146" spans="1:10" ht="12.75">
      <c r="A3146" s="1425" t="s">
        <v>1360</v>
      </c>
      <c r="B3146" s="1425" t="s">
        <v>780</v>
      </c>
      <c r="C3146" s="1425" t="s">
        <v>390</v>
      </c>
      <c r="D3146" s="1425" t="s">
        <v>549</v>
      </c>
      <c r="E3146" s="1425" t="s">
        <v>1434</v>
      </c>
      <c r="F3146" s="1425" t="s">
        <v>1328</v>
      </c>
      <c r="G3146" s="1425" t="s">
        <v>114</v>
      </c>
      <c r="H3146" s="1425" t="s">
        <v>1331</v>
      </c>
      <c r="I3146" s="1425"/>
      <c r="J3146" s="1425" t="s">
        <v>2915</v>
      </c>
    </row>
    <row r="3147" spans="1:10" ht="12.75">
      <c r="A3147" s="1425" t="s">
        <v>1360</v>
      </c>
      <c r="B3147" s="1425" t="s">
        <v>780</v>
      </c>
      <c r="C3147" s="1425" t="s">
        <v>390</v>
      </c>
      <c r="D3147" s="1425" t="s">
        <v>549</v>
      </c>
      <c r="E3147" s="1425" t="s">
        <v>1434</v>
      </c>
      <c r="F3147" s="1425" t="s">
        <v>1328</v>
      </c>
      <c r="G3147" s="1425" t="s">
        <v>115</v>
      </c>
      <c r="H3147" s="1425" t="s">
        <v>1329</v>
      </c>
      <c r="I3147" s="1425"/>
      <c r="J3147" s="1425" t="s">
        <v>2915</v>
      </c>
    </row>
    <row r="3148" spans="1:10" ht="12.75">
      <c r="A3148" s="1425" t="s">
        <v>1360</v>
      </c>
      <c r="B3148" s="1425" t="s">
        <v>780</v>
      </c>
      <c r="C3148" s="1425" t="s">
        <v>390</v>
      </c>
      <c r="D3148" s="1425" t="s">
        <v>549</v>
      </c>
      <c r="E3148" s="1425" t="s">
        <v>1434</v>
      </c>
      <c r="F3148" s="1425" t="s">
        <v>1328</v>
      </c>
      <c r="G3148" s="1425" t="s">
        <v>115</v>
      </c>
      <c r="H3148" s="1425" t="s">
        <v>1330</v>
      </c>
      <c r="I3148" s="1425"/>
      <c r="J3148" s="1425" t="s">
        <v>2915</v>
      </c>
    </row>
    <row r="3149" spans="1:10" ht="12.75">
      <c r="A3149" s="1425" t="s">
        <v>1360</v>
      </c>
      <c r="B3149" s="1425" t="s">
        <v>780</v>
      </c>
      <c r="C3149" s="1425" t="s">
        <v>390</v>
      </c>
      <c r="D3149" s="1425" t="s">
        <v>549</v>
      </c>
      <c r="E3149" s="1425" t="s">
        <v>1434</v>
      </c>
      <c r="F3149" s="1425" t="s">
        <v>1328</v>
      </c>
      <c r="G3149" s="1425" t="s">
        <v>115</v>
      </c>
      <c r="H3149" s="1425" t="s">
        <v>1331</v>
      </c>
      <c r="I3149" s="1425"/>
      <c r="J3149" s="1425" t="s">
        <v>2915</v>
      </c>
    </row>
    <row r="3150" spans="1:10" ht="12.75">
      <c r="A3150" s="1425" t="s">
        <v>1360</v>
      </c>
      <c r="B3150" s="1425" t="s">
        <v>780</v>
      </c>
      <c r="C3150" s="1425" t="s">
        <v>390</v>
      </c>
      <c r="D3150" s="1425" t="s">
        <v>549</v>
      </c>
      <c r="E3150" s="1425" t="s">
        <v>1434</v>
      </c>
      <c r="F3150" s="1425" t="s">
        <v>1328</v>
      </c>
      <c r="G3150" s="1425" t="s">
        <v>1238</v>
      </c>
      <c r="H3150" s="1425" t="s">
        <v>1329</v>
      </c>
      <c r="I3150" s="1425"/>
      <c r="J3150" s="1425" t="s">
        <v>2915</v>
      </c>
    </row>
    <row r="3151" spans="1:10" ht="12.75">
      <c r="A3151" s="1425" t="s">
        <v>1360</v>
      </c>
      <c r="B3151" s="1425" t="s">
        <v>780</v>
      </c>
      <c r="C3151" s="1425" t="s">
        <v>390</v>
      </c>
      <c r="D3151" s="1425" t="s">
        <v>549</v>
      </c>
      <c r="E3151" s="1425" t="s">
        <v>1434</v>
      </c>
      <c r="F3151" s="1425" t="s">
        <v>1328</v>
      </c>
      <c r="G3151" s="1425" t="s">
        <v>1238</v>
      </c>
      <c r="H3151" s="1425" t="s">
        <v>1330</v>
      </c>
      <c r="I3151" s="1425"/>
      <c r="J3151" s="1425" t="s">
        <v>2915</v>
      </c>
    </row>
    <row r="3152" spans="1:10" ht="12.75">
      <c r="A3152" s="1425" t="s">
        <v>1360</v>
      </c>
      <c r="B3152" s="1425" t="s">
        <v>780</v>
      </c>
      <c r="C3152" s="1425" t="s">
        <v>390</v>
      </c>
      <c r="D3152" s="1425" t="s">
        <v>549</v>
      </c>
      <c r="E3152" s="1425" t="s">
        <v>1434</v>
      </c>
      <c r="F3152" s="1425" t="s">
        <v>1328</v>
      </c>
      <c r="G3152" s="1425" t="s">
        <v>1238</v>
      </c>
      <c r="H3152" s="1425" t="s">
        <v>1331</v>
      </c>
      <c r="I3152" s="1425"/>
      <c r="J3152" s="1425" t="s">
        <v>2915</v>
      </c>
    </row>
    <row r="3153" spans="1:10" ht="12.75">
      <c r="A3153" s="1425" t="s">
        <v>1360</v>
      </c>
      <c r="B3153" s="1425" t="s">
        <v>780</v>
      </c>
      <c r="C3153" s="1425" t="s">
        <v>390</v>
      </c>
      <c r="D3153" s="1425" t="s">
        <v>549</v>
      </c>
      <c r="E3153" s="1425" t="s">
        <v>1434</v>
      </c>
      <c r="F3153" s="1425" t="s">
        <v>1328</v>
      </c>
      <c r="G3153" s="1425" t="s">
        <v>116</v>
      </c>
      <c r="H3153" s="1425" t="s">
        <v>1329</v>
      </c>
      <c r="I3153" s="1425"/>
      <c r="J3153" s="1425" t="s">
        <v>2915</v>
      </c>
    </row>
    <row r="3154" spans="1:10" ht="12.75">
      <c r="A3154" s="1425" t="s">
        <v>1360</v>
      </c>
      <c r="B3154" s="1425" t="s">
        <v>780</v>
      </c>
      <c r="C3154" s="1425" t="s">
        <v>390</v>
      </c>
      <c r="D3154" s="1425" t="s">
        <v>549</v>
      </c>
      <c r="E3154" s="1425" t="s">
        <v>1434</v>
      </c>
      <c r="F3154" s="1425" t="s">
        <v>1328</v>
      </c>
      <c r="G3154" s="1425" t="s">
        <v>116</v>
      </c>
      <c r="H3154" s="1425" t="s">
        <v>1330</v>
      </c>
      <c r="I3154" s="1425"/>
      <c r="J3154" s="1425" t="s">
        <v>2915</v>
      </c>
    </row>
    <row r="3155" spans="1:10" ht="12.75">
      <c r="A3155" s="1425" t="s">
        <v>1360</v>
      </c>
      <c r="B3155" s="1425" t="s">
        <v>780</v>
      </c>
      <c r="C3155" s="1425" t="s">
        <v>390</v>
      </c>
      <c r="D3155" s="1425" t="s">
        <v>549</v>
      </c>
      <c r="E3155" s="1425" t="s">
        <v>1434</v>
      </c>
      <c r="F3155" s="1425" t="s">
        <v>1328</v>
      </c>
      <c r="G3155" s="1425" t="s">
        <v>116</v>
      </c>
      <c r="H3155" s="1425" t="s">
        <v>1331</v>
      </c>
      <c r="I3155" s="1425"/>
      <c r="J3155" s="1425" t="s">
        <v>2915</v>
      </c>
    </row>
    <row r="3156" spans="1:10" ht="12.75">
      <c r="A3156" s="1425" t="s">
        <v>1360</v>
      </c>
      <c r="B3156" s="1425" t="s">
        <v>780</v>
      </c>
      <c r="C3156" s="1425" t="s">
        <v>390</v>
      </c>
      <c r="D3156" s="1425" t="s">
        <v>549</v>
      </c>
      <c r="E3156" s="1425" t="s">
        <v>1485</v>
      </c>
      <c r="F3156" s="1425" t="s">
        <v>796</v>
      </c>
      <c r="G3156" s="1425" t="s">
        <v>114</v>
      </c>
      <c r="H3156" s="1425" t="s">
        <v>1263</v>
      </c>
      <c r="I3156" s="1425"/>
      <c r="J3156" s="1425" t="s">
        <v>2915</v>
      </c>
    </row>
    <row r="3157" spans="1:10" ht="12.75">
      <c r="A3157" s="1425" t="s">
        <v>1360</v>
      </c>
      <c r="B3157" s="1425" t="s">
        <v>780</v>
      </c>
      <c r="C3157" s="1425" t="s">
        <v>390</v>
      </c>
      <c r="D3157" s="1425" t="s">
        <v>549</v>
      </c>
      <c r="E3157" s="1425" t="s">
        <v>1485</v>
      </c>
      <c r="F3157" s="1425" t="s">
        <v>796</v>
      </c>
      <c r="G3157" s="1425" t="s">
        <v>114</v>
      </c>
      <c r="H3157" s="1425" t="s">
        <v>1264</v>
      </c>
      <c r="I3157" s="1425"/>
      <c r="J3157" s="1425" t="s">
        <v>2915</v>
      </c>
    </row>
    <row r="3158" spans="1:10" ht="12.75">
      <c r="A3158" s="1425" t="s">
        <v>1360</v>
      </c>
      <c r="B3158" s="1425" t="s">
        <v>780</v>
      </c>
      <c r="C3158" s="1425" t="s">
        <v>390</v>
      </c>
      <c r="D3158" s="1425" t="s">
        <v>549</v>
      </c>
      <c r="E3158" s="1425" t="s">
        <v>1485</v>
      </c>
      <c r="F3158" s="1425" t="s">
        <v>796</v>
      </c>
      <c r="G3158" s="1425" t="s">
        <v>114</v>
      </c>
      <c r="H3158" s="1425" t="s">
        <v>1265</v>
      </c>
      <c r="I3158" s="1425"/>
      <c r="J3158" s="1425" t="s">
        <v>2915</v>
      </c>
    </row>
    <row r="3159" spans="1:10" ht="12.75">
      <c r="A3159" s="1425" t="s">
        <v>1360</v>
      </c>
      <c r="B3159" s="1425" t="s">
        <v>780</v>
      </c>
      <c r="C3159" s="1425" t="s">
        <v>390</v>
      </c>
      <c r="D3159" s="1425" t="s">
        <v>549</v>
      </c>
      <c r="E3159" s="1425" t="s">
        <v>1485</v>
      </c>
      <c r="F3159" s="1425" t="s">
        <v>796</v>
      </c>
      <c r="G3159" s="1425" t="s">
        <v>114</v>
      </c>
      <c r="H3159" s="1425" t="s">
        <v>1266</v>
      </c>
      <c r="I3159" s="1425"/>
      <c r="J3159" s="1425" t="s">
        <v>2915</v>
      </c>
    </row>
    <row r="3160" spans="1:10" ht="12.75">
      <c r="A3160" s="1425" t="s">
        <v>1360</v>
      </c>
      <c r="B3160" s="1425" t="s">
        <v>780</v>
      </c>
      <c r="C3160" s="1425" t="s">
        <v>390</v>
      </c>
      <c r="D3160" s="1425" t="s">
        <v>549</v>
      </c>
      <c r="E3160" s="1425" t="s">
        <v>1485</v>
      </c>
      <c r="F3160" s="1425" t="s">
        <v>796</v>
      </c>
      <c r="G3160" s="1425" t="s">
        <v>114</v>
      </c>
      <c r="H3160" s="1425" t="s">
        <v>1267</v>
      </c>
      <c r="I3160" s="1425"/>
      <c r="J3160" s="1425" t="s">
        <v>2915</v>
      </c>
    </row>
    <row r="3161" spans="1:10" ht="12.75">
      <c r="A3161" s="1425" t="s">
        <v>1360</v>
      </c>
      <c r="B3161" s="1425" t="s">
        <v>780</v>
      </c>
      <c r="C3161" s="1425" t="s">
        <v>390</v>
      </c>
      <c r="D3161" s="1425" t="s">
        <v>549</v>
      </c>
      <c r="E3161" s="1425" t="s">
        <v>1485</v>
      </c>
      <c r="F3161" s="1425" t="s">
        <v>796</v>
      </c>
      <c r="G3161" s="1425" t="s">
        <v>115</v>
      </c>
      <c r="H3161" s="1425" t="s">
        <v>1263</v>
      </c>
      <c r="I3161" s="1425"/>
      <c r="J3161" s="1425" t="s">
        <v>2915</v>
      </c>
    </row>
    <row r="3162" spans="1:10" ht="12.75">
      <c r="A3162" s="1425" t="s">
        <v>1360</v>
      </c>
      <c r="B3162" s="1425" t="s">
        <v>780</v>
      </c>
      <c r="C3162" s="1425" t="s">
        <v>390</v>
      </c>
      <c r="D3162" s="1425" t="s">
        <v>549</v>
      </c>
      <c r="E3162" s="1425" t="s">
        <v>1485</v>
      </c>
      <c r="F3162" s="1425" t="s">
        <v>796</v>
      </c>
      <c r="G3162" s="1425" t="s">
        <v>115</v>
      </c>
      <c r="H3162" s="1425" t="s">
        <v>1264</v>
      </c>
      <c r="I3162" s="1425"/>
      <c r="J3162" s="1425" t="s">
        <v>2915</v>
      </c>
    </row>
    <row r="3163" spans="1:10" ht="12.75">
      <c r="A3163" s="1425" t="s">
        <v>1360</v>
      </c>
      <c r="B3163" s="1425" t="s">
        <v>780</v>
      </c>
      <c r="C3163" s="1425" t="s">
        <v>390</v>
      </c>
      <c r="D3163" s="1425" t="s">
        <v>549</v>
      </c>
      <c r="E3163" s="1425" t="s">
        <v>1485</v>
      </c>
      <c r="F3163" s="1425" t="s">
        <v>796</v>
      </c>
      <c r="G3163" s="1425" t="s">
        <v>115</v>
      </c>
      <c r="H3163" s="1425" t="s">
        <v>1265</v>
      </c>
      <c r="I3163" s="1425"/>
      <c r="J3163" s="1425" t="s">
        <v>2915</v>
      </c>
    </row>
    <row r="3164" spans="1:10" ht="12.75">
      <c r="A3164" s="1425" t="s">
        <v>1360</v>
      </c>
      <c r="B3164" s="1425" t="s">
        <v>780</v>
      </c>
      <c r="C3164" s="1425" t="s">
        <v>390</v>
      </c>
      <c r="D3164" s="1425" t="s">
        <v>549</v>
      </c>
      <c r="E3164" s="1425" t="s">
        <v>1485</v>
      </c>
      <c r="F3164" s="1425" t="s">
        <v>796</v>
      </c>
      <c r="G3164" s="1425" t="s">
        <v>115</v>
      </c>
      <c r="H3164" s="1425" t="s">
        <v>1266</v>
      </c>
      <c r="I3164" s="1425"/>
      <c r="J3164" s="1425" t="s">
        <v>2915</v>
      </c>
    </row>
    <row r="3165" spans="1:10" ht="12.75">
      <c r="A3165" s="1425" t="s">
        <v>1360</v>
      </c>
      <c r="B3165" s="1425" t="s">
        <v>780</v>
      </c>
      <c r="C3165" s="1425" t="s">
        <v>390</v>
      </c>
      <c r="D3165" s="1425" t="s">
        <v>549</v>
      </c>
      <c r="E3165" s="1425" t="s">
        <v>1485</v>
      </c>
      <c r="F3165" s="1425" t="s">
        <v>796</v>
      </c>
      <c r="G3165" s="1425" t="s">
        <v>115</v>
      </c>
      <c r="H3165" s="1425" t="s">
        <v>1267</v>
      </c>
      <c r="I3165" s="1425"/>
      <c r="J3165" s="1425" t="s">
        <v>2915</v>
      </c>
    </row>
    <row r="3166" spans="1:10" ht="12.75">
      <c r="A3166" s="1425" t="s">
        <v>1360</v>
      </c>
      <c r="B3166" s="1425" t="s">
        <v>780</v>
      </c>
      <c r="C3166" s="1425" t="s">
        <v>390</v>
      </c>
      <c r="D3166" s="1425" t="s">
        <v>549</v>
      </c>
      <c r="E3166" s="1425" t="s">
        <v>1485</v>
      </c>
      <c r="F3166" s="1425" t="s">
        <v>796</v>
      </c>
      <c r="G3166" s="1425" t="s">
        <v>1238</v>
      </c>
      <c r="H3166" s="1425" t="s">
        <v>1263</v>
      </c>
      <c r="I3166" s="1425"/>
      <c r="J3166" s="1425" t="s">
        <v>2915</v>
      </c>
    </row>
    <row r="3167" spans="1:10" ht="12.75">
      <c r="A3167" s="1425" t="s">
        <v>1360</v>
      </c>
      <c r="B3167" s="1425" t="s">
        <v>780</v>
      </c>
      <c r="C3167" s="1425" t="s">
        <v>390</v>
      </c>
      <c r="D3167" s="1425" t="s">
        <v>549</v>
      </c>
      <c r="E3167" s="1425" t="s">
        <v>1485</v>
      </c>
      <c r="F3167" s="1425" t="s">
        <v>796</v>
      </c>
      <c r="G3167" s="1425" t="s">
        <v>1238</v>
      </c>
      <c r="H3167" s="1425" t="s">
        <v>1264</v>
      </c>
      <c r="I3167" s="1425"/>
      <c r="J3167" s="1425" t="s">
        <v>2915</v>
      </c>
    </row>
    <row r="3168" spans="1:10" ht="12.75">
      <c r="A3168" s="1425" t="s">
        <v>1360</v>
      </c>
      <c r="B3168" s="1425" t="s">
        <v>780</v>
      </c>
      <c r="C3168" s="1425" t="s">
        <v>390</v>
      </c>
      <c r="D3168" s="1425" t="s">
        <v>549</v>
      </c>
      <c r="E3168" s="1425" t="s">
        <v>1485</v>
      </c>
      <c r="F3168" s="1425" t="s">
        <v>796</v>
      </c>
      <c r="G3168" s="1425" t="s">
        <v>1238</v>
      </c>
      <c r="H3168" s="1425" t="s">
        <v>1265</v>
      </c>
      <c r="I3168" s="1425"/>
      <c r="J3168" s="1425" t="s">
        <v>2915</v>
      </c>
    </row>
    <row r="3169" spans="1:10" ht="12.75">
      <c r="A3169" s="1425" t="s">
        <v>1360</v>
      </c>
      <c r="B3169" s="1425" t="s">
        <v>780</v>
      </c>
      <c r="C3169" s="1425" t="s">
        <v>390</v>
      </c>
      <c r="D3169" s="1425" t="s">
        <v>549</v>
      </c>
      <c r="E3169" s="1425" t="s">
        <v>1485</v>
      </c>
      <c r="F3169" s="1425" t="s">
        <v>796</v>
      </c>
      <c r="G3169" s="1425" t="s">
        <v>1238</v>
      </c>
      <c r="H3169" s="1425" t="s">
        <v>1266</v>
      </c>
      <c r="I3169" s="1425"/>
      <c r="J3169" s="1425" t="s">
        <v>2915</v>
      </c>
    </row>
    <row r="3170" spans="1:10" ht="12.75">
      <c r="A3170" s="1425" t="s">
        <v>1360</v>
      </c>
      <c r="B3170" s="1425" t="s">
        <v>780</v>
      </c>
      <c r="C3170" s="1425" t="s">
        <v>390</v>
      </c>
      <c r="D3170" s="1425" t="s">
        <v>549</v>
      </c>
      <c r="E3170" s="1425" t="s">
        <v>1485</v>
      </c>
      <c r="F3170" s="1425" t="s">
        <v>796</v>
      </c>
      <c r="G3170" s="1425" t="s">
        <v>1238</v>
      </c>
      <c r="H3170" s="1425" t="s">
        <v>1267</v>
      </c>
      <c r="I3170" s="1425"/>
      <c r="J3170" s="1425" t="s">
        <v>2915</v>
      </c>
    </row>
    <row r="3171" spans="1:10" ht="12.75">
      <c r="A3171" s="1425" t="s">
        <v>1360</v>
      </c>
      <c r="B3171" s="1425" t="s">
        <v>780</v>
      </c>
      <c r="C3171" s="1425" t="s">
        <v>390</v>
      </c>
      <c r="D3171" s="1425" t="s">
        <v>549</v>
      </c>
      <c r="E3171" s="1425" t="s">
        <v>1485</v>
      </c>
      <c r="F3171" s="1425" t="s">
        <v>796</v>
      </c>
      <c r="G3171" s="1425" t="s">
        <v>116</v>
      </c>
      <c r="H3171" s="1425" t="s">
        <v>1263</v>
      </c>
      <c r="I3171" s="1425"/>
      <c r="J3171" s="1425" t="s">
        <v>2915</v>
      </c>
    </row>
    <row r="3172" spans="1:10" ht="12.75">
      <c r="A3172" s="1425" t="s">
        <v>1360</v>
      </c>
      <c r="B3172" s="1425" t="s">
        <v>780</v>
      </c>
      <c r="C3172" s="1425" t="s">
        <v>390</v>
      </c>
      <c r="D3172" s="1425" t="s">
        <v>549</v>
      </c>
      <c r="E3172" s="1425" t="s">
        <v>1485</v>
      </c>
      <c r="F3172" s="1425" t="s">
        <v>796</v>
      </c>
      <c r="G3172" s="1425" t="s">
        <v>116</v>
      </c>
      <c r="H3172" s="1425" t="s">
        <v>1264</v>
      </c>
      <c r="I3172" s="1425"/>
      <c r="J3172" s="1425" t="s">
        <v>2915</v>
      </c>
    </row>
    <row r="3173" spans="1:10" ht="12.75">
      <c r="A3173" s="1425" t="s">
        <v>1360</v>
      </c>
      <c r="B3173" s="1425" t="s">
        <v>780</v>
      </c>
      <c r="C3173" s="1425" t="s">
        <v>390</v>
      </c>
      <c r="D3173" s="1425" t="s">
        <v>549</v>
      </c>
      <c r="E3173" s="1425" t="s">
        <v>1485</v>
      </c>
      <c r="F3173" s="1425" t="s">
        <v>796</v>
      </c>
      <c r="G3173" s="1425" t="s">
        <v>116</v>
      </c>
      <c r="H3173" s="1425" t="s">
        <v>1265</v>
      </c>
      <c r="I3173" s="1425"/>
      <c r="J3173" s="1425" t="s">
        <v>2915</v>
      </c>
    </row>
    <row r="3174" spans="1:10" ht="12.75">
      <c r="A3174" s="1425" t="s">
        <v>1360</v>
      </c>
      <c r="B3174" s="1425" t="s">
        <v>780</v>
      </c>
      <c r="C3174" s="1425" t="s">
        <v>390</v>
      </c>
      <c r="D3174" s="1425" t="s">
        <v>549</v>
      </c>
      <c r="E3174" s="1425" t="s">
        <v>1485</v>
      </c>
      <c r="F3174" s="1425" t="s">
        <v>796</v>
      </c>
      <c r="G3174" s="1425" t="s">
        <v>116</v>
      </c>
      <c r="H3174" s="1425" t="s">
        <v>1266</v>
      </c>
      <c r="I3174" s="1425"/>
      <c r="J3174" s="1425" t="s">
        <v>2915</v>
      </c>
    </row>
    <row r="3175" spans="1:10" ht="12.75">
      <c r="A3175" s="1425" t="s">
        <v>1360</v>
      </c>
      <c r="B3175" s="1425" t="s">
        <v>780</v>
      </c>
      <c r="C3175" s="1425" t="s">
        <v>390</v>
      </c>
      <c r="D3175" s="1425" t="s">
        <v>549</v>
      </c>
      <c r="E3175" s="1425" t="s">
        <v>1485</v>
      </c>
      <c r="F3175" s="1425" t="s">
        <v>796</v>
      </c>
      <c r="G3175" s="1425" t="s">
        <v>116</v>
      </c>
      <c r="H3175" s="1425" t="s">
        <v>1267</v>
      </c>
      <c r="I3175" s="1425"/>
      <c r="J3175" s="1425" t="s">
        <v>2915</v>
      </c>
    </row>
    <row r="3176" spans="1:10" ht="12.75">
      <c r="A3176" s="1425" t="s">
        <v>1360</v>
      </c>
      <c r="B3176" s="1425" t="s">
        <v>780</v>
      </c>
      <c r="C3176" s="1425" t="s">
        <v>390</v>
      </c>
      <c r="D3176" s="1425" t="s">
        <v>549</v>
      </c>
      <c r="E3176" s="1425" t="s">
        <v>1485</v>
      </c>
      <c r="F3176" s="1425" t="s">
        <v>1328</v>
      </c>
      <c r="G3176" s="1425" t="s">
        <v>114</v>
      </c>
      <c r="H3176" s="1425" t="s">
        <v>1329</v>
      </c>
      <c r="I3176" s="1425"/>
      <c r="J3176" s="1425" t="s">
        <v>2915</v>
      </c>
    </row>
    <row r="3177" spans="1:10" ht="12.75">
      <c r="A3177" s="1425" t="s">
        <v>1360</v>
      </c>
      <c r="B3177" s="1425" t="s">
        <v>780</v>
      </c>
      <c r="C3177" s="1425" t="s">
        <v>390</v>
      </c>
      <c r="D3177" s="1425" t="s">
        <v>549</v>
      </c>
      <c r="E3177" s="1425" t="s">
        <v>1485</v>
      </c>
      <c r="F3177" s="1425" t="s">
        <v>1328</v>
      </c>
      <c r="G3177" s="1425" t="s">
        <v>114</v>
      </c>
      <c r="H3177" s="1425" t="s">
        <v>1330</v>
      </c>
      <c r="I3177" s="1425"/>
      <c r="J3177" s="1425" t="s">
        <v>2915</v>
      </c>
    </row>
    <row r="3178" spans="1:10" ht="12.75">
      <c r="A3178" s="1425" t="s">
        <v>1360</v>
      </c>
      <c r="B3178" s="1425" t="s">
        <v>780</v>
      </c>
      <c r="C3178" s="1425" t="s">
        <v>390</v>
      </c>
      <c r="D3178" s="1425" t="s">
        <v>549</v>
      </c>
      <c r="E3178" s="1425" t="s">
        <v>1485</v>
      </c>
      <c r="F3178" s="1425" t="s">
        <v>1328</v>
      </c>
      <c r="G3178" s="1425" t="s">
        <v>114</v>
      </c>
      <c r="H3178" s="1425" t="s">
        <v>1331</v>
      </c>
      <c r="I3178" s="1425"/>
      <c r="J3178" s="1425" t="s">
        <v>2915</v>
      </c>
    </row>
    <row r="3179" spans="1:10" ht="12.75">
      <c r="A3179" s="1425" t="s">
        <v>1360</v>
      </c>
      <c r="B3179" s="1425" t="s">
        <v>780</v>
      </c>
      <c r="C3179" s="1425" t="s">
        <v>390</v>
      </c>
      <c r="D3179" s="1425" t="s">
        <v>549</v>
      </c>
      <c r="E3179" s="1425" t="s">
        <v>1485</v>
      </c>
      <c r="F3179" s="1425" t="s">
        <v>1328</v>
      </c>
      <c r="G3179" s="1425" t="s">
        <v>115</v>
      </c>
      <c r="H3179" s="1425" t="s">
        <v>1329</v>
      </c>
      <c r="I3179" s="1425"/>
      <c r="J3179" s="1425" t="s">
        <v>2915</v>
      </c>
    </row>
    <row r="3180" spans="1:10" ht="12.75">
      <c r="A3180" s="1425" t="s">
        <v>1360</v>
      </c>
      <c r="B3180" s="1425" t="s">
        <v>780</v>
      </c>
      <c r="C3180" s="1425" t="s">
        <v>390</v>
      </c>
      <c r="D3180" s="1425" t="s">
        <v>549</v>
      </c>
      <c r="E3180" s="1425" t="s">
        <v>1485</v>
      </c>
      <c r="F3180" s="1425" t="s">
        <v>1328</v>
      </c>
      <c r="G3180" s="1425" t="s">
        <v>115</v>
      </c>
      <c r="H3180" s="1425" t="s">
        <v>1330</v>
      </c>
      <c r="I3180" s="1425"/>
      <c r="J3180" s="1425" t="s">
        <v>2915</v>
      </c>
    </row>
    <row r="3181" spans="1:10" ht="12.75">
      <c r="A3181" s="1425" t="s">
        <v>1360</v>
      </c>
      <c r="B3181" s="1425" t="s">
        <v>780</v>
      </c>
      <c r="C3181" s="1425" t="s">
        <v>390</v>
      </c>
      <c r="D3181" s="1425" t="s">
        <v>549</v>
      </c>
      <c r="E3181" s="1425" t="s">
        <v>1485</v>
      </c>
      <c r="F3181" s="1425" t="s">
        <v>1328</v>
      </c>
      <c r="G3181" s="1425" t="s">
        <v>115</v>
      </c>
      <c r="H3181" s="1425" t="s">
        <v>1331</v>
      </c>
      <c r="I3181" s="1425"/>
      <c r="J3181" s="1425" t="s">
        <v>2915</v>
      </c>
    </row>
    <row r="3182" spans="1:10" ht="12.75">
      <c r="A3182" s="1425" t="s">
        <v>1360</v>
      </c>
      <c r="B3182" s="1425" t="s">
        <v>780</v>
      </c>
      <c r="C3182" s="1425" t="s">
        <v>390</v>
      </c>
      <c r="D3182" s="1425" t="s">
        <v>549</v>
      </c>
      <c r="E3182" s="1425" t="s">
        <v>1485</v>
      </c>
      <c r="F3182" s="1425" t="s">
        <v>1328</v>
      </c>
      <c r="G3182" s="1425" t="s">
        <v>1238</v>
      </c>
      <c r="H3182" s="1425" t="s">
        <v>1329</v>
      </c>
      <c r="I3182" s="1425"/>
      <c r="J3182" s="1425" t="s">
        <v>2915</v>
      </c>
    </row>
    <row r="3183" spans="1:10" ht="12.75">
      <c r="A3183" s="1425" t="s">
        <v>1360</v>
      </c>
      <c r="B3183" s="1425" t="s">
        <v>780</v>
      </c>
      <c r="C3183" s="1425" t="s">
        <v>390</v>
      </c>
      <c r="D3183" s="1425" t="s">
        <v>549</v>
      </c>
      <c r="E3183" s="1425" t="s">
        <v>1485</v>
      </c>
      <c r="F3183" s="1425" t="s">
        <v>1328</v>
      </c>
      <c r="G3183" s="1425" t="s">
        <v>1238</v>
      </c>
      <c r="H3183" s="1425" t="s">
        <v>1330</v>
      </c>
      <c r="I3183" s="1425"/>
      <c r="J3183" s="1425" t="s">
        <v>2915</v>
      </c>
    </row>
    <row r="3184" spans="1:10" ht="12.75">
      <c r="A3184" s="1425" t="s">
        <v>1360</v>
      </c>
      <c r="B3184" s="1425" t="s">
        <v>780</v>
      </c>
      <c r="C3184" s="1425" t="s">
        <v>390</v>
      </c>
      <c r="D3184" s="1425" t="s">
        <v>549</v>
      </c>
      <c r="E3184" s="1425" t="s">
        <v>1485</v>
      </c>
      <c r="F3184" s="1425" t="s">
        <v>1328</v>
      </c>
      <c r="G3184" s="1425" t="s">
        <v>1238</v>
      </c>
      <c r="H3184" s="1425" t="s">
        <v>1331</v>
      </c>
      <c r="I3184" s="1425"/>
      <c r="J3184" s="1425" t="s">
        <v>2915</v>
      </c>
    </row>
    <row r="3185" spans="1:10" ht="12.75">
      <c r="A3185" s="1425" t="s">
        <v>1360</v>
      </c>
      <c r="B3185" s="1425" t="s">
        <v>780</v>
      </c>
      <c r="C3185" s="1425" t="s">
        <v>390</v>
      </c>
      <c r="D3185" s="1425" t="s">
        <v>549</v>
      </c>
      <c r="E3185" s="1425" t="s">
        <v>1485</v>
      </c>
      <c r="F3185" s="1425" t="s">
        <v>1328</v>
      </c>
      <c r="G3185" s="1425" t="s">
        <v>116</v>
      </c>
      <c r="H3185" s="1425" t="s">
        <v>1329</v>
      </c>
      <c r="I3185" s="1425"/>
      <c r="J3185" s="1425" t="s">
        <v>2915</v>
      </c>
    </row>
    <row r="3186" spans="1:10" ht="12.75">
      <c r="A3186" s="1425" t="s">
        <v>1360</v>
      </c>
      <c r="B3186" s="1425" t="s">
        <v>780</v>
      </c>
      <c r="C3186" s="1425" t="s">
        <v>390</v>
      </c>
      <c r="D3186" s="1425" t="s">
        <v>549</v>
      </c>
      <c r="E3186" s="1425" t="s">
        <v>1485</v>
      </c>
      <c r="F3186" s="1425" t="s">
        <v>1328</v>
      </c>
      <c r="G3186" s="1425" t="s">
        <v>116</v>
      </c>
      <c r="H3186" s="1425" t="s">
        <v>1330</v>
      </c>
      <c r="I3186" s="1425"/>
      <c r="J3186" s="1425" t="s">
        <v>2915</v>
      </c>
    </row>
    <row r="3187" spans="1:10" ht="12.75">
      <c r="A3187" s="1425" t="s">
        <v>1360</v>
      </c>
      <c r="B3187" s="1425" t="s">
        <v>780</v>
      </c>
      <c r="C3187" s="1425" t="s">
        <v>390</v>
      </c>
      <c r="D3187" s="1425" t="s">
        <v>549</v>
      </c>
      <c r="E3187" s="1425" t="s">
        <v>1485</v>
      </c>
      <c r="F3187" s="1425" t="s">
        <v>1328</v>
      </c>
      <c r="G3187" s="1425" t="s">
        <v>116</v>
      </c>
      <c r="H3187" s="1425" t="s">
        <v>1331</v>
      </c>
      <c r="I3187" s="1425"/>
      <c r="J3187" s="1425" t="s">
        <v>2915</v>
      </c>
    </row>
    <row r="3188" spans="1:10" ht="12.75">
      <c r="A3188" s="1425" t="s">
        <v>1360</v>
      </c>
      <c r="B3188" s="1425" t="s">
        <v>780</v>
      </c>
      <c r="C3188" s="1425" t="s">
        <v>390</v>
      </c>
      <c r="D3188" s="1425" t="s">
        <v>549</v>
      </c>
      <c r="E3188" s="1425" t="s">
        <v>1486</v>
      </c>
      <c r="F3188" s="1425" t="s">
        <v>796</v>
      </c>
      <c r="G3188" s="1425" t="s">
        <v>114</v>
      </c>
      <c r="H3188" s="1425" t="s">
        <v>1263</v>
      </c>
      <c r="I3188" s="1425"/>
      <c r="J3188" s="1425" t="s">
        <v>2915</v>
      </c>
    </row>
    <row r="3189" spans="1:10" ht="12.75">
      <c r="A3189" s="1425" t="s">
        <v>1360</v>
      </c>
      <c r="B3189" s="1425" t="s">
        <v>780</v>
      </c>
      <c r="C3189" s="1425" t="s">
        <v>390</v>
      </c>
      <c r="D3189" s="1425" t="s">
        <v>549</v>
      </c>
      <c r="E3189" s="1425" t="s">
        <v>1486</v>
      </c>
      <c r="F3189" s="1425" t="s">
        <v>796</v>
      </c>
      <c r="G3189" s="1425" t="s">
        <v>114</v>
      </c>
      <c r="H3189" s="1425" t="s">
        <v>1264</v>
      </c>
      <c r="I3189" s="1425"/>
      <c r="J3189" s="1425" t="s">
        <v>2915</v>
      </c>
    </row>
    <row r="3190" spans="1:10" ht="12.75">
      <c r="A3190" s="1425" t="s">
        <v>1360</v>
      </c>
      <c r="B3190" s="1425" t="s">
        <v>780</v>
      </c>
      <c r="C3190" s="1425" t="s">
        <v>390</v>
      </c>
      <c r="D3190" s="1425" t="s">
        <v>549</v>
      </c>
      <c r="E3190" s="1425" t="s">
        <v>1486</v>
      </c>
      <c r="F3190" s="1425" t="s">
        <v>796</v>
      </c>
      <c r="G3190" s="1425" t="s">
        <v>114</v>
      </c>
      <c r="H3190" s="1425" t="s">
        <v>1265</v>
      </c>
      <c r="I3190" s="1425"/>
      <c r="J3190" s="1425" t="s">
        <v>2915</v>
      </c>
    </row>
    <row r="3191" spans="1:10" ht="12.75">
      <c r="A3191" s="1425" t="s">
        <v>1360</v>
      </c>
      <c r="B3191" s="1425" t="s">
        <v>780</v>
      </c>
      <c r="C3191" s="1425" t="s">
        <v>390</v>
      </c>
      <c r="D3191" s="1425" t="s">
        <v>549</v>
      </c>
      <c r="E3191" s="1425" t="s">
        <v>1486</v>
      </c>
      <c r="F3191" s="1425" t="s">
        <v>796</v>
      </c>
      <c r="G3191" s="1425" t="s">
        <v>114</v>
      </c>
      <c r="H3191" s="1425" t="s">
        <v>1266</v>
      </c>
      <c r="I3191" s="1425"/>
      <c r="J3191" s="1425" t="s">
        <v>2915</v>
      </c>
    </row>
    <row r="3192" spans="1:10" ht="12.75">
      <c r="A3192" s="1425" t="s">
        <v>1360</v>
      </c>
      <c r="B3192" s="1425" t="s">
        <v>780</v>
      </c>
      <c r="C3192" s="1425" t="s">
        <v>390</v>
      </c>
      <c r="D3192" s="1425" t="s">
        <v>549</v>
      </c>
      <c r="E3192" s="1425" t="s">
        <v>1486</v>
      </c>
      <c r="F3192" s="1425" t="s">
        <v>796</v>
      </c>
      <c r="G3192" s="1425" t="s">
        <v>114</v>
      </c>
      <c r="H3192" s="1425" t="s">
        <v>1267</v>
      </c>
      <c r="I3192" s="1425"/>
      <c r="J3192" s="1425" t="s">
        <v>2915</v>
      </c>
    </row>
    <row r="3193" spans="1:10" ht="12.75">
      <c r="A3193" s="1425" t="s">
        <v>1360</v>
      </c>
      <c r="B3193" s="1425" t="s">
        <v>780</v>
      </c>
      <c r="C3193" s="1425" t="s">
        <v>390</v>
      </c>
      <c r="D3193" s="1425" t="s">
        <v>549</v>
      </c>
      <c r="E3193" s="1425" t="s">
        <v>1486</v>
      </c>
      <c r="F3193" s="1425" t="s">
        <v>796</v>
      </c>
      <c r="G3193" s="1425" t="s">
        <v>115</v>
      </c>
      <c r="H3193" s="1425" t="s">
        <v>1263</v>
      </c>
      <c r="I3193" s="1425"/>
      <c r="J3193" s="1425" t="s">
        <v>2915</v>
      </c>
    </row>
    <row r="3194" spans="1:10" ht="12.75">
      <c r="A3194" s="1425" t="s">
        <v>1360</v>
      </c>
      <c r="B3194" s="1425" t="s">
        <v>780</v>
      </c>
      <c r="C3194" s="1425" t="s">
        <v>390</v>
      </c>
      <c r="D3194" s="1425" t="s">
        <v>549</v>
      </c>
      <c r="E3194" s="1425" t="s">
        <v>1486</v>
      </c>
      <c r="F3194" s="1425" t="s">
        <v>796</v>
      </c>
      <c r="G3194" s="1425" t="s">
        <v>115</v>
      </c>
      <c r="H3194" s="1425" t="s">
        <v>1264</v>
      </c>
      <c r="I3194" s="1425"/>
      <c r="J3194" s="1425" t="s">
        <v>2915</v>
      </c>
    </row>
    <row r="3195" spans="1:10" ht="12.75">
      <c r="A3195" s="1425" t="s">
        <v>1360</v>
      </c>
      <c r="B3195" s="1425" t="s">
        <v>780</v>
      </c>
      <c r="C3195" s="1425" t="s">
        <v>390</v>
      </c>
      <c r="D3195" s="1425" t="s">
        <v>549</v>
      </c>
      <c r="E3195" s="1425" t="s">
        <v>1486</v>
      </c>
      <c r="F3195" s="1425" t="s">
        <v>796</v>
      </c>
      <c r="G3195" s="1425" t="s">
        <v>115</v>
      </c>
      <c r="H3195" s="1425" t="s">
        <v>1265</v>
      </c>
      <c r="I3195" s="1425"/>
      <c r="J3195" s="1425" t="s">
        <v>2915</v>
      </c>
    </row>
    <row r="3196" spans="1:10" ht="12.75">
      <c r="A3196" s="1425" t="s">
        <v>1360</v>
      </c>
      <c r="B3196" s="1425" t="s">
        <v>780</v>
      </c>
      <c r="C3196" s="1425" t="s">
        <v>390</v>
      </c>
      <c r="D3196" s="1425" t="s">
        <v>549</v>
      </c>
      <c r="E3196" s="1425" t="s">
        <v>1486</v>
      </c>
      <c r="F3196" s="1425" t="s">
        <v>796</v>
      </c>
      <c r="G3196" s="1425" t="s">
        <v>115</v>
      </c>
      <c r="H3196" s="1425" t="s">
        <v>1266</v>
      </c>
      <c r="I3196" s="1425"/>
      <c r="J3196" s="1425" t="s">
        <v>2915</v>
      </c>
    </row>
    <row r="3197" spans="1:10" ht="12.75">
      <c r="A3197" s="1425" t="s">
        <v>1360</v>
      </c>
      <c r="B3197" s="1425" t="s">
        <v>780</v>
      </c>
      <c r="C3197" s="1425" t="s">
        <v>390</v>
      </c>
      <c r="D3197" s="1425" t="s">
        <v>549</v>
      </c>
      <c r="E3197" s="1425" t="s">
        <v>1486</v>
      </c>
      <c r="F3197" s="1425" t="s">
        <v>796</v>
      </c>
      <c r="G3197" s="1425" t="s">
        <v>115</v>
      </c>
      <c r="H3197" s="1425" t="s">
        <v>1267</v>
      </c>
      <c r="I3197" s="1425"/>
      <c r="J3197" s="1425" t="s">
        <v>2915</v>
      </c>
    </row>
    <row r="3198" spans="1:10" ht="12.75">
      <c r="A3198" s="1425" t="s">
        <v>1360</v>
      </c>
      <c r="B3198" s="1425" t="s">
        <v>780</v>
      </c>
      <c r="C3198" s="1425" t="s">
        <v>390</v>
      </c>
      <c r="D3198" s="1425" t="s">
        <v>549</v>
      </c>
      <c r="E3198" s="1425" t="s">
        <v>1486</v>
      </c>
      <c r="F3198" s="1425" t="s">
        <v>1328</v>
      </c>
      <c r="G3198" s="1425" t="s">
        <v>114</v>
      </c>
      <c r="H3198" s="1425" t="s">
        <v>1329</v>
      </c>
      <c r="I3198" s="1425"/>
      <c r="J3198" s="1425" t="s">
        <v>2915</v>
      </c>
    </row>
    <row r="3199" spans="1:10" ht="12.75">
      <c r="A3199" s="1425" t="s">
        <v>1360</v>
      </c>
      <c r="B3199" s="1425" t="s">
        <v>780</v>
      </c>
      <c r="C3199" s="1425" t="s">
        <v>390</v>
      </c>
      <c r="D3199" s="1425" t="s">
        <v>549</v>
      </c>
      <c r="E3199" s="1425" t="s">
        <v>1486</v>
      </c>
      <c r="F3199" s="1425" t="s">
        <v>1328</v>
      </c>
      <c r="G3199" s="1425" t="s">
        <v>114</v>
      </c>
      <c r="H3199" s="1425" t="s">
        <v>1330</v>
      </c>
      <c r="I3199" s="1425"/>
      <c r="J3199" s="1425" t="s">
        <v>2915</v>
      </c>
    </row>
    <row r="3200" spans="1:10" ht="12.75">
      <c r="A3200" s="1425" t="s">
        <v>1360</v>
      </c>
      <c r="B3200" s="1425" t="s">
        <v>780</v>
      </c>
      <c r="C3200" s="1425" t="s">
        <v>390</v>
      </c>
      <c r="D3200" s="1425" t="s">
        <v>549</v>
      </c>
      <c r="E3200" s="1425" t="s">
        <v>1486</v>
      </c>
      <c r="F3200" s="1425" t="s">
        <v>1328</v>
      </c>
      <c r="G3200" s="1425" t="s">
        <v>114</v>
      </c>
      <c r="H3200" s="1425" t="s">
        <v>1331</v>
      </c>
      <c r="I3200" s="1425"/>
      <c r="J3200" s="1425" t="s">
        <v>2915</v>
      </c>
    </row>
    <row r="3201" spans="1:10" ht="12.75">
      <c r="A3201" s="1425" t="s">
        <v>1360</v>
      </c>
      <c r="B3201" s="1425" t="s">
        <v>780</v>
      </c>
      <c r="C3201" s="1425" t="s">
        <v>390</v>
      </c>
      <c r="D3201" s="1425" t="s">
        <v>549</v>
      </c>
      <c r="E3201" s="1425" t="s">
        <v>1486</v>
      </c>
      <c r="F3201" s="1425" t="s">
        <v>1328</v>
      </c>
      <c r="G3201" s="1425" t="s">
        <v>115</v>
      </c>
      <c r="H3201" s="1425" t="s">
        <v>1329</v>
      </c>
      <c r="I3201" s="1425"/>
      <c r="J3201" s="1425" t="s">
        <v>2915</v>
      </c>
    </row>
    <row r="3202" spans="1:10" ht="12.75">
      <c r="A3202" s="1425" t="s">
        <v>1360</v>
      </c>
      <c r="B3202" s="1425" t="s">
        <v>780</v>
      </c>
      <c r="C3202" s="1425" t="s">
        <v>390</v>
      </c>
      <c r="D3202" s="1425" t="s">
        <v>549</v>
      </c>
      <c r="E3202" s="1425" t="s">
        <v>1486</v>
      </c>
      <c r="F3202" s="1425" t="s">
        <v>1328</v>
      </c>
      <c r="G3202" s="1425" t="s">
        <v>115</v>
      </c>
      <c r="H3202" s="1425" t="s">
        <v>1330</v>
      </c>
      <c r="I3202" s="1425"/>
      <c r="J3202" s="1425" t="s">
        <v>2915</v>
      </c>
    </row>
    <row r="3203" spans="1:10" ht="12.75">
      <c r="A3203" s="1425" t="s">
        <v>1360</v>
      </c>
      <c r="B3203" s="1425" t="s">
        <v>780</v>
      </c>
      <c r="C3203" s="1425" t="s">
        <v>390</v>
      </c>
      <c r="D3203" s="1425" t="s">
        <v>549</v>
      </c>
      <c r="E3203" s="1425" t="s">
        <v>1486</v>
      </c>
      <c r="F3203" s="1425" t="s">
        <v>1328</v>
      </c>
      <c r="G3203" s="1425" t="s">
        <v>115</v>
      </c>
      <c r="H3203" s="1425" t="s">
        <v>1331</v>
      </c>
      <c r="I3203" s="1425"/>
      <c r="J3203" s="1425" t="s">
        <v>2915</v>
      </c>
    </row>
    <row r="3204" spans="1:10" ht="12.75">
      <c r="A3204" s="1425" t="s">
        <v>1360</v>
      </c>
      <c r="B3204" s="1425" t="s">
        <v>780</v>
      </c>
      <c r="C3204" s="1425" t="s">
        <v>390</v>
      </c>
      <c r="D3204" s="1425" t="s">
        <v>549</v>
      </c>
      <c r="E3204" s="1425" t="s">
        <v>2949</v>
      </c>
      <c r="F3204" s="1425" t="s">
        <v>796</v>
      </c>
      <c r="G3204" s="1425" t="s">
        <v>115</v>
      </c>
      <c r="H3204" s="1425" t="s">
        <v>1263</v>
      </c>
      <c r="I3204" s="1425"/>
      <c r="J3204" s="1425" t="s">
        <v>2915</v>
      </c>
    </row>
    <row r="3205" spans="1:10" ht="12.75">
      <c r="A3205" s="1425" t="s">
        <v>1360</v>
      </c>
      <c r="B3205" s="1425" t="s">
        <v>780</v>
      </c>
      <c r="C3205" s="1425" t="s">
        <v>390</v>
      </c>
      <c r="D3205" s="1425" t="s">
        <v>549</v>
      </c>
      <c r="E3205" s="1425" t="s">
        <v>2949</v>
      </c>
      <c r="F3205" s="1425" t="s">
        <v>796</v>
      </c>
      <c r="G3205" s="1425" t="s">
        <v>115</v>
      </c>
      <c r="H3205" s="1425" t="s">
        <v>1264</v>
      </c>
      <c r="I3205" s="1425"/>
      <c r="J3205" s="1425" t="s">
        <v>2915</v>
      </c>
    </row>
    <row r="3206" spans="1:10" ht="12.75">
      <c r="A3206" s="1425" t="s">
        <v>1360</v>
      </c>
      <c r="B3206" s="1425" t="s">
        <v>780</v>
      </c>
      <c r="C3206" s="1425" t="s">
        <v>390</v>
      </c>
      <c r="D3206" s="1425" t="s">
        <v>549</v>
      </c>
      <c r="E3206" s="1425" t="s">
        <v>2949</v>
      </c>
      <c r="F3206" s="1425" t="s">
        <v>796</v>
      </c>
      <c r="G3206" s="1425" t="s">
        <v>115</v>
      </c>
      <c r="H3206" s="1425" t="s">
        <v>1265</v>
      </c>
      <c r="I3206" s="1425"/>
      <c r="J3206" s="1425" t="s">
        <v>2915</v>
      </c>
    </row>
    <row r="3207" spans="1:10" ht="12.75">
      <c r="A3207" s="1425" t="s">
        <v>1360</v>
      </c>
      <c r="B3207" s="1425" t="s">
        <v>780</v>
      </c>
      <c r="C3207" s="1425" t="s">
        <v>390</v>
      </c>
      <c r="D3207" s="1425" t="s">
        <v>549</v>
      </c>
      <c r="E3207" s="1425" t="s">
        <v>2949</v>
      </c>
      <c r="F3207" s="1425" t="s">
        <v>796</v>
      </c>
      <c r="G3207" s="1425" t="s">
        <v>115</v>
      </c>
      <c r="H3207" s="1425" t="s">
        <v>1266</v>
      </c>
      <c r="I3207" s="1425"/>
      <c r="J3207" s="1425" t="s">
        <v>2915</v>
      </c>
    </row>
    <row r="3208" spans="1:10" ht="12.75">
      <c r="A3208" s="1425" t="s">
        <v>1360</v>
      </c>
      <c r="B3208" s="1425" t="s">
        <v>780</v>
      </c>
      <c r="C3208" s="1425" t="s">
        <v>390</v>
      </c>
      <c r="D3208" s="1425" t="s">
        <v>549</v>
      </c>
      <c r="E3208" s="1425" t="s">
        <v>2949</v>
      </c>
      <c r="F3208" s="1425" t="s">
        <v>796</v>
      </c>
      <c r="G3208" s="1425" t="s">
        <v>115</v>
      </c>
      <c r="H3208" s="1425" t="s">
        <v>1267</v>
      </c>
      <c r="I3208" s="1425"/>
      <c r="J3208" s="1425" t="s">
        <v>2915</v>
      </c>
    </row>
    <row r="3209" spans="1:10" ht="12.75">
      <c r="A3209" s="1425" t="s">
        <v>1360</v>
      </c>
      <c r="B3209" s="1425" t="s">
        <v>780</v>
      </c>
      <c r="C3209" s="1425" t="s">
        <v>390</v>
      </c>
      <c r="D3209" s="1425" t="s">
        <v>549</v>
      </c>
      <c r="E3209" s="1425" t="s">
        <v>2949</v>
      </c>
      <c r="F3209" s="1425" t="s">
        <v>1328</v>
      </c>
      <c r="G3209" s="1425" t="s">
        <v>115</v>
      </c>
      <c r="H3209" s="1425" t="s">
        <v>1329</v>
      </c>
      <c r="I3209" s="1425"/>
      <c r="J3209" s="1425" t="s">
        <v>2915</v>
      </c>
    </row>
    <row r="3210" spans="1:10" ht="12.75">
      <c r="A3210" s="1425" t="s">
        <v>1360</v>
      </c>
      <c r="B3210" s="1425" t="s">
        <v>780</v>
      </c>
      <c r="C3210" s="1425" t="s">
        <v>390</v>
      </c>
      <c r="D3210" s="1425" t="s">
        <v>549</v>
      </c>
      <c r="E3210" s="1425" t="s">
        <v>2949</v>
      </c>
      <c r="F3210" s="1425" t="s">
        <v>1328</v>
      </c>
      <c r="G3210" s="1425" t="s">
        <v>115</v>
      </c>
      <c r="H3210" s="1425" t="s">
        <v>1330</v>
      </c>
      <c r="I3210" s="1425"/>
      <c r="J3210" s="1425" t="s">
        <v>2915</v>
      </c>
    </row>
    <row r="3211" spans="1:10" ht="12.75">
      <c r="A3211" s="1425" t="s">
        <v>1360</v>
      </c>
      <c r="B3211" s="1425" t="s">
        <v>780</v>
      </c>
      <c r="C3211" s="1425" t="s">
        <v>390</v>
      </c>
      <c r="D3211" s="1425" t="s">
        <v>549</v>
      </c>
      <c r="E3211" s="1425" t="s">
        <v>2949</v>
      </c>
      <c r="F3211" s="1425" t="s">
        <v>1328</v>
      </c>
      <c r="G3211" s="1425" t="s">
        <v>115</v>
      </c>
      <c r="H3211" s="1425" t="s">
        <v>1331</v>
      </c>
      <c r="I3211" s="1425"/>
      <c r="J3211" s="1425" t="s">
        <v>2915</v>
      </c>
    </row>
    <row r="3212" spans="1:10" ht="12.75">
      <c r="A3212" s="1425" t="s">
        <v>1360</v>
      </c>
      <c r="B3212" s="1425" t="s">
        <v>780</v>
      </c>
      <c r="C3212" s="1425" t="s">
        <v>390</v>
      </c>
      <c r="D3212" s="1425" t="s">
        <v>549</v>
      </c>
      <c r="E3212" s="1425" t="s">
        <v>1487</v>
      </c>
      <c r="F3212" s="1425" t="s">
        <v>796</v>
      </c>
      <c r="G3212" s="1425" t="s">
        <v>114</v>
      </c>
      <c r="H3212" s="1425" t="s">
        <v>1263</v>
      </c>
      <c r="I3212" s="1425"/>
      <c r="J3212" s="1425" t="s">
        <v>2915</v>
      </c>
    </row>
    <row r="3213" spans="1:10" ht="12.75">
      <c r="A3213" s="1425" t="s">
        <v>1360</v>
      </c>
      <c r="B3213" s="1425" t="s">
        <v>780</v>
      </c>
      <c r="C3213" s="1425" t="s">
        <v>390</v>
      </c>
      <c r="D3213" s="1425" t="s">
        <v>549</v>
      </c>
      <c r="E3213" s="1425" t="s">
        <v>1487</v>
      </c>
      <c r="F3213" s="1425" t="s">
        <v>796</v>
      </c>
      <c r="G3213" s="1425" t="s">
        <v>114</v>
      </c>
      <c r="H3213" s="1425" t="s">
        <v>1264</v>
      </c>
      <c r="I3213" s="1425"/>
      <c r="J3213" s="1425" t="s">
        <v>2915</v>
      </c>
    </row>
    <row r="3214" spans="1:10" ht="12.75">
      <c r="A3214" s="1425" t="s">
        <v>1360</v>
      </c>
      <c r="B3214" s="1425" t="s">
        <v>780</v>
      </c>
      <c r="C3214" s="1425" t="s">
        <v>390</v>
      </c>
      <c r="D3214" s="1425" t="s">
        <v>549</v>
      </c>
      <c r="E3214" s="1425" t="s">
        <v>1487</v>
      </c>
      <c r="F3214" s="1425" t="s">
        <v>796</v>
      </c>
      <c r="G3214" s="1425" t="s">
        <v>114</v>
      </c>
      <c r="H3214" s="1425" t="s">
        <v>1265</v>
      </c>
      <c r="I3214" s="1425"/>
      <c r="J3214" s="1425" t="s">
        <v>2915</v>
      </c>
    </row>
    <row r="3215" spans="1:10" ht="12.75">
      <c r="A3215" s="1425" t="s">
        <v>1360</v>
      </c>
      <c r="B3215" s="1425" t="s">
        <v>780</v>
      </c>
      <c r="C3215" s="1425" t="s">
        <v>390</v>
      </c>
      <c r="D3215" s="1425" t="s">
        <v>549</v>
      </c>
      <c r="E3215" s="1425" t="s">
        <v>1487</v>
      </c>
      <c r="F3215" s="1425" t="s">
        <v>796</v>
      </c>
      <c r="G3215" s="1425" t="s">
        <v>114</v>
      </c>
      <c r="H3215" s="1425" t="s">
        <v>1266</v>
      </c>
      <c r="I3215" s="1425"/>
      <c r="J3215" s="1425" t="s">
        <v>2915</v>
      </c>
    </row>
    <row r="3216" spans="1:10" ht="12.75">
      <c r="A3216" s="1425" t="s">
        <v>1360</v>
      </c>
      <c r="B3216" s="1425" t="s">
        <v>780</v>
      </c>
      <c r="C3216" s="1425" t="s">
        <v>390</v>
      </c>
      <c r="D3216" s="1425" t="s">
        <v>549</v>
      </c>
      <c r="E3216" s="1425" t="s">
        <v>1487</v>
      </c>
      <c r="F3216" s="1425" t="s">
        <v>796</v>
      </c>
      <c r="G3216" s="1425" t="s">
        <v>114</v>
      </c>
      <c r="H3216" s="1425" t="s">
        <v>1267</v>
      </c>
      <c r="I3216" s="1425"/>
      <c r="J3216" s="1425" t="s">
        <v>2915</v>
      </c>
    </row>
    <row r="3217" spans="1:10" ht="12.75">
      <c r="A3217" s="1425" t="s">
        <v>1360</v>
      </c>
      <c r="B3217" s="1425" t="s">
        <v>780</v>
      </c>
      <c r="C3217" s="1425" t="s">
        <v>390</v>
      </c>
      <c r="D3217" s="1425" t="s">
        <v>549</v>
      </c>
      <c r="E3217" s="1425" t="s">
        <v>1487</v>
      </c>
      <c r="F3217" s="1425" t="s">
        <v>796</v>
      </c>
      <c r="G3217" s="1425" t="s">
        <v>1256</v>
      </c>
      <c r="H3217" s="1425" t="s">
        <v>1263</v>
      </c>
      <c r="I3217" s="1425"/>
      <c r="J3217" s="1425" t="s">
        <v>2915</v>
      </c>
    </row>
    <row r="3218" spans="1:10" ht="12.75">
      <c r="A3218" s="1425" t="s">
        <v>1360</v>
      </c>
      <c r="B3218" s="1425" t="s">
        <v>780</v>
      </c>
      <c r="C3218" s="1425" t="s">
        <v>390</v>
      </c>
      <c r="D3218" s="1425" t="s">
        <v>549</v>
      </c>
      <c r="E3218" s="1425" t="s">
        <v>1487</v>
      </c>
      <c r="F3218" s="1425" t="s">
        <v>796</v>
      </c>
      <c r="G3218" s="1425" t="s">
        <v>1256</v>
      </c>
      <c r="H3218" s="1425" t="s">
        <v>1264</v>
      </c>
      <c r="I3218" s="1425"/>
      <c r="J3218" s="1425" t="s">
        <v>2915</v>
      </c>
    </row>
    <row r="3219" spans="1:10" ht="12.75">
      <c r="A3219" s="1425" t="s">
        <v>1360</v>
      </c>
      <c r="B3219" s="1425" t="s">
        <v>780</v>
      </c>
      <c r="C3219" s="1425" t="s">
        <v>390</v>
      </c>
      <c r="D3219" s="1425" t="s">
        <v>549</v>
      </c>
      <c r="E3219" s="1425" t="s">
        <v>1487</v>
      </c>
      <c r="F3219" s="1425" t="s">
        <v>796</v>
      </c>
      <c r="G3219" s="1425" t="s">
        <v>1256</v>
      </c>
      <c r="H3219" s="1425" t="s">
        <v>1265</v>
      </c>
      <c r="I3219" s="1425"/>
      <c r="J3219" s="1425" t="s">
        <v>2915</v>
      </c>
    </row>
    <row r="3220" spans="1:10" ht="12.75">
      <c r="A3220" s="1425" t="s">
        <v>1360</v>
      </c>
      <c r="B3220" s="1425" t="s">
        <v>780</v>
      </c>
      <c r="C3220" s="1425" t="s">
        <v>390</v>
      </c>
      <c r="D3220" s="1425" t="s">
        <v>549</v>
      </c>
      <c r="E3220" s="1425" t="s">
        <v>1487</v>
      </c>
      <c r="F3220" s="1425" t="s">
        <v>796</v>
      </c>
      <c r="G3220" s="1425" t="s">
        <v>1256</v>
      </c>
      <c r="H3220" s="1425" t="s">
        <v>1266</v>
      </c>
      <c r="I3220" s="1425"/>
      <c r="J3220" s="1425" t="s">
        <v>2915</v>
      </c>
    </row>
    <row r="3221" spans="1:10" ht="12.75">
      <c r="A3221" s="1425" t="s">
        <v>1360</v>
      </c>
      <c r="B3221" s="1425" t="s">
        <v>780</v>
      </c>
      <c r="C3221" s="1425" t="s">
        <v>390</v>
      </c>
      <c r="D3221" s="1425" t="s">
        <v>549</v>
      </c>
      <c r="E3221" s="1425" t="s">
        <v>1487</v>
      </c>
      <c r="F3221" s="1425" t="s">
        <v>796</v>
      </c>
      <c r="G3221" s="1425" t="s">
        <v>1256</v>
      </c>
      <c r="H3221" s="1425" t="s">
        <v>1267</v>
      </c>
      <c r="I3221" s="1425"/>
      <c r="J3221" s="1425" t="s">
        <v>2915</v>
      </c>
    </row>
    <row r="3222" spans="1:10" ht="12.75">
      <c r="A3222" s="1425" t="s">
        <v>1360</v>
      </c>
      <c r="B3222" s="1425" t="s">
        <v>780</v>
      </c>
      <c r="C3222" s="1425" t="s">
        <v>390</v>
      </c>
      <c r="D3222" s="1425" t="s">
        <v>549</v>
      </c>
      <c r="E3222" s="1425" t="s">
        <v>1487</v>
      </c>
      <c r="F3222" s="1425" t="s">
        <v>796</v>
      </c>
      <c r="G3222" s="1425" t="s">
        <v>115</v>
      </c>
      <c r="H3222" s="1425" t="s">
        <v>1263</v>
      </c>
      <c r="I3222" s="1425"/>
      <c r="J3222" s="1425" t="s">
        <v>2915</v>
      </c>
    </row>
    <row r="3223" spans="1:10" ht="12.75">
      <c r="A3223" s="1425" t="s">
        <v>1360</v>
      </c>
      <c r="B3223" s="1425" t="s">
        <v>780</v>
      </c>
      <c r="C3223" s="1425" t="s">
        <v>390</v>
      </c>
      <c r="D3223" s="1425" t="s">
        <v>549</v>
      </c>
      <c r="E3223" s="1425" t="s">
        <v>1487</v>
      </c>
      <c r="F3223" s="1425" t="s">
        <v>796</v>
      </c>
      <c r="G3223" s="1425" t="s">
        <v>115</v>
      </c>
      <c r="H3223" s="1425" t="s">
        <v>1264</v>
      </c>
      <c r="I3223" s="1425"/>
      <c r="J3223" s="1425" t="s">
        <v>2915</v>
      </c>
    </row>
    <row r="3224" spans="1:10" ht="12.75">
      <c r="A3224" s="1425" t="s">
        <v>1360</v>
      </c>
      <c r="B3224" s="1425" t="s">
        <v>780</v>
      </c>
      <c r="C3224" s="1425" t="s">
        <v>390</v>
      </c>
      <c r="D3224" s="1425" t="s">
        <v>549</v>
      </c>
      <c r="E3224" s="1425" t="s">
        <v>1487</v>
      </c>
      <c r="F3224" s="1425" t="s">
        <v>796</v>
      </c>
      <c r="G3224" s="1425" t="s">
        <v>115</v>
      </c>
      <c r="H3224" s="1425" t="s">
        <v>1265</v>
      </c>
      <c r="I3224" s="1425"/>
      <c r="J3224" s="1425" t="s">
        <v>2915</v>
      </c>
    </row>
    <row r="3225" spans="1:10" ht="12.75">
      <c r="A3225" s="1425" t="s">
        <v>1360</v>
      </c>
      <c r="B3225" s="1425" t="s">
        <v>780</v>
      </c>
      <c r="C3225" s="1425" t="s">
        <v>390</v>
      </c>
      <c r="D3225" s="1425" t="s">
        <v>549</v>
      </c>
      <c r="E3225" s="1425" t="s">
        <v>1487</v>
      </c>
      <c r="F3225" s="1425" t="s">
        <v>796</v>
      </c>
      <c r="G3225" s="1425" t="s">
        <v>115</v>
      </c>
      <c r="H3225" s="1425" t="s">
        <v>1266</v>
      </c>
      <c r="I3225" s="1425"/>
      <c r="J3225" s="1425" t="s">
        <v>2915</v>
      </c>
    </row>
    <row r="3226" spans="1:10" ht="12.75">
      <c r="A3226" s="1425" t="s">
        <v>1360</v>
      </c>
      <c r="B3226" s="1425" t="s">
        <v>780</v>
      </c>
      <c r="C3226" s="1425" t="s">
        <v>390</v>
      </c>
      <c r="D3226" s="1425" t="s">
        <v>549</v>
      </c>
      <c r="E3226" s="1425" t="s">
        <v>1487</v>
      </c>
      <c r="F3226" s="1425" t="s">
        <v>796</v>
      </c>
      <c r="G3226" s="1425" t="s">
        <v>115</v>
      </c>
      <c r="H3226" s="1425" t="s">
        <v>1267</v>
      </c>
      <c r="I3226" s="1425"/>
      <c r="J3226" s="1425" t="s">
        <v>2915</v>
      </c>
    </row>
    <row r="3227" spans="1:10" ht="12.75">
      <c r="A3227" s="1425" t="s">
        <v>1360</v>
      </c>
      <c r="B3227" s="1425" t="s">
        <v>780</v>
      </c>
      <c r="C3227" s="1425" t="s">
        <v>390</v>
      </c>
      <c r="D3227" s="1425" t="s">
        <v>549</v>
      </c>
      <c r="E3227" s="1425" t="s">
        <v>1487</v>
      </c>
      <c r="F3227" s="1425" t="s">
        <v>796</v>
      </c>
      <c r="G3227" s="1425" t="s">
        <v>1238</v>
      </c>
      <c r="H3227" s="1425" t="s">
        <v>1263</v>
      </c>
      <c r="I3227" s="1425"/>
      <c r="J3227" s="1425" t="s">
        <v>2915</v>
      </c>
    </row>
    <row r="3228" spans="1:10" ht="12.75">
      <c r="A3228" s="1425" t="s">
        <v>1360</v>
      </c>
      <c r="B3228" s="1425" t="s">
        <v>780</v>
      </c>
      <c r="C3228" s="1425" t="s">
        <v>390</v>
      </c>
      <c r="D3228" s="1425" t="s">
        <v>549</v>
      </c>
      <c r="E3228" s="1425" t="s">
        <v>1487</v>
      </c>
      <c r="F3228" s="1425" t="s">
        <v>796</v>
      </c>
      <c r="G3228" s="1425" t="s">
        <v>1238</v>
      </c>
      <c r="H3228" s="1425" t="s">
        <v>1264</v>
      </c>
      <c r="I3228" s="1425"/>
      <c r="J3228" s="1425" t="s">
        <v>2915</v>
      </c>
    </row>
    <row r="3229" spans="1:10" ht="12.75">
      <c r="A3229" s="1425" t="s">
        <v>1360</v>
      </c>
      <c r="B3229" s="1425" t="s">
        <v>780</v>
      </c>
      <c r="C3229" s="1425" t="s">
        <v>390</v>
      </c>
      <c r="D3229" s="1425" t="s">
        <v>549</v>
      </c>
      <c r="E3229" s="1425" t="s">
        <v>1487</v>
      </c>
      <c r="F3229" s="1425" t="s">
        <v>796</v>
      </c>
      <c r="G3229" s="1425" t="s">
        <v>1238</v>
      </c>
      <c r="H3229" s="1425" t="s">
        <v>1265</v>
      </c>
      <c r="I3229" s="1425"/>
      <c r="J3229" s="1425" t="s">
        <v>2915</v>
      </c>
    </row>
    <row r="3230" spans="1:10" ht="12.75">
      <c r="A3230" s="1425" t="s">
        <v>1360</v>
      </c>
      <c r="B3230" s="1425" t="s">
        <v>780</v>
      </c>
      <c r="C3230" s="1425" t="s">
        <v>390</v>
      </c>
      <c r="D3230" s="1425" t="s">
        <v>549</v>
      </c>
      <c r="E3230" s="1425" t="s">
        <v>1487</v>
      </c>
      <c r="F3230" s="1425" t="s">
        <v>796</v>
      </c>
      <c r="G3230" s="1425" t="s">
        <v>1238</v>
      </c>
      <c r="H3230" s="1425" t="s">
        <v>1266</v>
      </c>
      <c r="I3230" s="1425"/>
      <c r="J3230" s="1425" t="s">
        <v>2915</v>
      </c>
    </row>
    <row r="3231" spans="1:10" ht="12.75">
      <c r="A3231" s="1425" t="s">
        <v>1360</v>
      </c>
      <c r="B3231" s="1425" t="s">
        <v>780</v>
      </c>
      <c r="C3231" s="1425" t="s">
        <v>390</v>
      </c>
      <c r="D3231" s="1425" t="s">
        <v>549</v>
      </c>
      <c r="E3231" s="1425" t="s">
        <v>1487</v>
      </c>
      <c r="F3231" s="1425" t="s">
        <v>796</v>
      </c>
      <c r="G3231" s="1425" t="s">
        <v>1238</v>
      </c>
      <c r="H3231" s="1425" t="s">
        <v>1267</v>
      </c>
      <c r="I3231" s="1425"/>
      <c r="J3231" s="1425" t="s">
        <v>2915</v>
      </c>
    </row>
    <row r="3232" spans="1:10" ht="12.75">
      <c r="A3232" s="1425" t="s">
        <v>1360</v>
      </c>
      <c r="B3232" s="1425" t="s">
        <v>780</v>
      </c>
      <c r="C3232" s="1425" t="s">
        <v>390</v>
      </c>
      <c r="D3232" s="1425" t="s">
        <v>549</v>
      </c>
      <c r="E3232" s="1425" t="s">
        <v>1487</v>
      </c>
      <c r="F3232" s="1425" t="s">
        <v>796</v>
      </c>
      <c r="G3232" s="1425" t="s">
        <v>116</v>
      </c>
      <c r="H3232" s="1425" t="s">
        <v>1263</v>
      </c>
      <c r="I3232" s="1425"/>
      <c r="J3232" s="1425" t="s">
        <v>2915</v>
      </c>
    </row>
    <row r="3233" spans="1:10" ht="12.75">
      <c r="A3233" s="1425" t="s">
        <v>1360</v>
      </c>
      <c r="B3233" s="1425" t="s">
        <v>780</v>
      </c>
      <c r="C3233" s="1425" t="s">
        <v>390</v>
      </c>
      <c r="D3233" s="1425" t="s">
        <v>549</v>
      </c>
      <c r="E3233" s="1425" t="s">
        <v>1487</v>
      </c>
      <c r="F3233" s="1425" t="s">
        <v>796</v>
      </c>
      <c r="G3233" s="1425" t="s">
        <v>116</v>
      </c>
      <c r="H3233" s="1425" t="s">
        <v>1264</v>
      </c>
      <c r="I3233" s="1425"/>
      <c r="J3233" s="1425" t="s">
        <v>2915</v>
      </c>
    </row>
    <row r="3234" spans="1:10" ht="12.75">
      <c r="A3234" s="1425" t="s">
        <v>1360</v>
      </c>
      <c r="B3234" s="1425" t="s">
        <v>780</v>
      </c>
      <c r="C3234" s="1425" t="s">
        <v>390</v>
      </c>
      <c r="D3234" s="1425" t="s">
        <v>549</v>
      </c>
      <c r="E3234" s="1425" t="s">
        <v>1487</v>
      </c>
      <c r="F3234" s="1425" t="s">
        <v>796</v>
      </c>
      <c r="G3234" s="1425" t="s">
        <v>116</v>
      </c>
      <c r="H3234" s="1425" t="s">
        <v>1265</v>
      </c>
      <c r="I3234" s="1425"/>
      <c r="J3234" s="1425" t="s">
        <v>2915</v>
      </c>
    </row>
    <row r="3235" spans="1:10" ht="12.75">
      <c r="A3235" s="1425" t="s">
        <v>1360</v>
      </c>
      <c r="B3235" s="1425" t="s">
        <v>780</v>
      </c>
      <c r="C3235" s="1425" t="s">
        <v>390</v>
      </c>
      <c r="D3235" s="1425" t="s">
        <v>549</v>
      </c>
      <c r="E3235" s="1425" t="s">
        <v>1487</v>
      </c>
      <c r="F3235" s="1425" t="s">
        <v>796</v>
      </c>
      <c r="G3235" s="1425" t="s">
        <v>116</v>
      </c>
      <c r="H3235" s="1425" t="s">
        <v>1266</v>
      </c>
      <c r="I3235" s="1425"/>
      <c r="J3235" s="1425" t="s">
        <v>2915</v>
      </c>
    </row>
    <row r="3236" spans="1:10" ht="12.75">
      <c r="A3236" s="1425" t="s">
        <v>1360</v>
      </c>
      <c r="B3236" s="1425" t="s">
        <v>780</v>
      </c>
      <c r="C3236" s="1425" t="s">
        <v>390</v>
      </c>
      <c r="D3236" s="1425" t="s">
        <v>549</v>
      </c>
      <c r="E3236" s="1425" t="s">
        <v>1487</v>
      </c>
      <c r="F3236" s="1425" t="s">
        <v>796</v>
      </c>
      <c r="G3236" s="1425" t="s">
        <v>116</v>
      </c>
      <c r="H3236" s="1425" t="s">
        <v>1267</v>
      </c>
      <c r="I3236" s="1425"/>
      <c r="J3236" s="1425" t="s">
        <v>2915</v>
      </c>
    </row>
    <row r="3237" spans="1:10" ht="12.75">
      <c r="A3237" s="1425" t="s">
        <v>1360</v>
      </c>
      <c r="B3237" s="1425" t="s">
        <v>780</v>
      </c>
      <c r="C3237" s="1425" t="s">
        <v>390</v>
      </c>
      <c r="D3237" s="1425" t="s">
        <v>549</v>
      </c>
      <c r="E3237" s="1425" t="s">
        <v>1487</v>
      </c>
      <c r="F3237" s="1425" t="s">
        <v>1328</v>
      </c>
      <c r="G3237" s="1425" t="s">
        <v>114</v>
      </c>
      <c r="H3237" s="1425" t="s">
        <v>1329</v>
      </c>
      <c r="I3237" s="1425"/>
      <c r="J3237" s="1425" t="s">
        <v>2915</v>
      </c>
    </row>
    <row r="3238" spans="1:10" ht="12.75">
      <c r="A3238" s="1425" t="s">
        <v>1360</v>
      </c>
      <c r="B3238" s="1425" t="s">
        <v>780</v>
      </c>
      <c r="C3238" s="1425" t="s">
        <v>390</v>
      </c>
      <c r="D3238" s="1425" t="s">
        <v>549</v>
      </c>
      <c r="E3238" s="1425" t="s">
        <v>1487</v>
      </c>
      <c r="F3238" s="1425" t="s">
        <v>1328</v>
      </c>
      <c r="G3238" s="1425" t="s">
        <v>114</v>
      </c>
      <c r="H3238" s="1425" t="s">
        <v>1330</v>
      </c>
      <c r="I3238" s="1425"/>
      <c r="J3238" s="1425" t="s">
        <v>2915</v>
      </c>
    </row>
    <row r="3239" spans="1:10" ht="12.75">
      <c r="A3239" s="1425" t="s">
        <v>1360</v>
      </c>
      <c r="B3239" s="1425" t="s">
        <v>780</v>
      </c>
      <c r="C3239" s="1425" t="s">
        <v>390</v>
      </c>
      <c r="D3239" s="1425" t="s">
        <v>549</v>
      </c>
      <c r="E3239" s="1425" t="s">
        <v>1487</v>
      </c>
      <c r="F3239" s="1425" t="s">
        <v>1328</v>
      </c>
      <c r="G3239" s="1425" t="s">
        <v>114</v>
      </c>
      <c r="H3239" s="1425" t="s">
        <v>1331</v>
      </c>
      <c r="I3239" s="1425"/>
      <c r="J3239" s="1425" t="s">
        <v>2915</v>
      </c>
    </row>
    <row r="3240" spans="1:10" ht="12.75">
      <c r="A3240" s="1425" t="s">
        <v>1360</v>
      </c>
      <c r="B3240" s="1425" t="s">
        <v>780</v>
      </c>
      <c r="C3240" s="1425" t="s">
        <v>390</v>
      </c>
      <c r="D3240" s="1425" t="s">
        <v>549</v>
      </c>
      <c r="E3240" s="1425" t="s">
        <v>1487</v>
      </c>
      <c r="F3240" s="1425" t="s">
        <v>1328</v>
      </c>
      <c r="G3240" s="1425" t="s">
        <v>1256</v>
      </c>
      <c r="H3240" s="1425" t="s">
        <v>1329</v>
      </c>
      <c r="I3240" s="1425"/>
      <c r="J3240" s="1425" t="s">
        <v>2915</v>
      </c>
    </row>
    <row r="3241" spans="1:10" ht="12.75">
      <c r="A3241" s="1425" t="s">
        <v>1360</v>
      </c>
      <c r="B3241" s="1425" t="s">
        <v>780</v>
      </c>
      <c r="C3241" s="1425" t="s">
        <v>390</v>
      </c>
      <c r="D3241" s="1425" t="s">
        <v>549</v>
      </c>
      <c r="E3241" s="1425" t="s">
        <v>1487</v>
      </c>
      <c r="F3241" s="1425" t="s">
        <v>1328</v>
      </c>
      <c r="G3241" s="1425" t="s">
        <v>1256</v>
      </c>
      <c r="H3241" s="1425" t="s">
        <v>1330</v>
      </c>
      <c r="I3241" s="1425"/>
      <c r="J3241" s="1425" t="s">
        <v>2915</v>
      </c>
    </row>
    <row r="3242" spans="1:10" ht="12.75">
      <c r="A3242" s="1425" t="s">
        <v>1360</v>
      </c>
      <c r="B3242" s="1425" t="s">
        <v>780</v>
      </c>
      <c r="C3242" s="1425" t="s">
        <v>390</v>
      </c>
      <c r="D3242" s="1425" t="s">
        <v>549</v>
      </c>
      <c r="E3242" s="1425" t="s">
        <v>1487</v>
      </c>
      <c r="F3242" s="1425" t="s">
        <v>1328</v>
      </c>
      <c r="G3242" s="1425" t="s">
        <v>1256</v>
      </c>
      <c r="H3242" s="1425" t="s">
        <v>1331</v>
      </c>
      <c r="I3242" s="1425"/>
      <c r="J3242" s="1425" t="s">
        <v>2915</v>
      </c>
    </row>
    <row r="3243" spans="1:10" ht="12.75">
      <c r="A3243" s="1425" t="s">
        <v>1360</v>
      </c>
      <c r="B3243" s="1425" t="s">
        <v>780</v>
      </c>
      <c r="C3243" s="1425" t="s">
        <v>390</v>
      </c>
      <c r="D3243" s="1425" t="s">
        <v>549</v>
      </c>
      <c r="E3243" s="1425" t="s">
        <v>1487</v>
      </c>
      <c r="F3243" s="1425" t="s">
        <v>1328</v>
      </c>
      <c r="G3243" s="1425" t="s">
        <v>115</v>
      </c>
      <c r="H3243" s="1425" t="s">
        <v>1329</v>
      </c>
      <c r="I3243" s="1425"/>
      <c r="J3243" s="1425" t="s">
        <v>2915</v>
      </c>
    </row>
    <row r="3244" spans="1:10" ht="12.75">
      <c r="A3244" s="1425" t="s">
        <v>1360</v>
      </c>
      <c r="B3244" s="1425" t="s">
        <v>780</v>
      </c>
      <c r="C3244" s="1425" t="s">
        <v>390</v>
      </c>
      <c r="D3244" s="1425" t="s">
        <v>549</v>
      </c>
      <c r="E3244" s="1425" t="s">
        <v>1487</v>
      </c>
      <c r="F3244" s="1425" t="s">
        <v>1328</v>
      </c>
      <c r="G3244" s="1425" t="s">
        <v>115</v>
      </c>
      <c r="H3244" s="1425" t="s">
        <v>1330</v>
      </c>
      <c r="I3244" s="1425"/>
      <c r="J3244" s="1425" t="s">
        <v>2915</v>
      </c>
    </row>
    <row r="3245" spans="1:10" ht="12.75">
      <c r="A3245" s="1425" t="s">
        <v>1360</v>
      </c>
      <c r="B3245" s="1425" t="s">
        <v>780</v>
      </c>
      <c r="C3245" s="1425" t="s">
        <v>390</v>
      </c>
      <c r="D3245" s="1425" t="s">
        <v>549</v>
      </c>
      <c r="E3245" s="1425" t="s">
        <v>1487</v>
      </c>
      <c r="F3245" s="1425" t="s">
        <v>1328</v>
      </c>
      <c r="G3245" s="1425" t="s">
        <v>115</v>
      </c>
      <c r="H3245" s="1425" t="s">
        <v>1331</v>
      </c>
      <c r="I3245" s="1425"/>
      <c r="J3245" s="1425" t="s">
        <v>2915</v>
      </c>
    </row>
    <row r="3246" spans="1:10" ht="12.75">
      <c r="A3246" s="1425" t="s">
        <v>1360</v>
      </c>
      <c r="B3246" s="1425" t="s">
        <v>780</v>
      </c>
      <c r="C3246" s="1425" t="s">
        <v>390</v>
      </c>
      <c r="D3246" s="1425" t="s">
        <v>549</v>
      </c>
      <c r="E3246" s="1425" t="s">
        <v>1487</v>
      </c>
      <c r="F3246" s="1425" t="s">
        <v>1328</v>
      </c>
      <c r="G3246" s="1425" t="s">
        <v>1238</v>
      </c>
      <c r="H3246" s="1425" t="s">
        <v>1329</v>
      </c>
      <c r="I3246" s="1425"/>
      <c r="J3246" s="1425" t="s">
        <v>2915</v>
      </c>
    </row>
    <row r="3247" spans="1:10" ht="12.75">
      <c r="A3247" s="1425" t="s">
        <v>1360</v>
      </c>
      <c r="B3247" s="1425" t="s">
        <v>780</v>
      </c>
      <c r="C3247" s="1425" t="s">
        <v>390</v>
      </c>
      <c r="D3247" s="1425" t="s">
        <v>549</v>
      </c>
      <c r="E3247" s="1425" t="s">
        <v>1487</v>
      </c>
      <c r="F3247" s="1425" t="s">
        <v>1328</v>
      </c>
      <c r="G3247" s="1425" t="s">
        <v>1238</v>
      </c>
      <c r="H3247" s="1425" t="s">
        <v>1330</v>
      </c>
      <c r="I3247" s="1425"/>
      <c r="J3247" s="1425" t="s">
        <v>2915</v>
      </c>
    </row>
    <row r="3248" spans="1:10" ht="12.75">
      <c r="A3248" s="1425" t="s">
        <v>1360</v>
      </c>
      <c r="B3248" s="1425" t="s">
        <v>780</v>
      </c>
      <c r="C3248" s="1425" t="s">
        <v>390</v>
      </c>
      <c r="D3248" s="1425" t="s">
        <v>549</v>
      </c>
      <c r="E3248" s="1425" t="s">
        <v>1487</v>
      </c>
      <c r="F3248" s="1425" t="s">
        <v>1328</v>
      </c>
      <c r="G3248" s="1425" t="s">
        <v>1238</v>
      </c>
      <c r="H3248" s="1425" t="s">
        <v>1331</v>
      </c>
      <c r="I3248" s="1425"/>
      <c r="J3248" s="1425" t="s">
        <v>2915</v>
      </c>
    </row>
    <row r="3249" spans="1:10" ht="12.75">
      <c r="A3249" s="1425" t="s">
        <v>1360</v>
      </c>
      <c r="B3249" s="1425" t="s">
        <v>780</v>
      </c>
      <c r="C3249" s="1425" t="s">
        <v>390</v>
      </c>
      <c r="D3249" s="1425" t="s">
        <v>549</v>
      </c>
      <c r="E3249" s="1425" t="s">
        <v>1487</v>
      </c>
      <c r="F3249" s="1425" t="s">
        <v>1328</v>
      </c>
      <c r="G3249" s="1425" t="s">
        <v>116</v>
      </c>
      <c r="H3249" s="1425" t="s">
        <v>1329</v>
      </c>
      <c r="I3249" s="1425"/>
      <c r="J3249" s="1425" t="s">
        <v>2915</v>
      </c>
    </row>
    <row r="3250" spans="1:10" ht="12.75">
      <c r="A3250" s="1425" t="s">
        <v>1360</v>
      </c>
      <c r="B3250" s="1425" t="s">
        <v>780</v>
      </c>
      <c r="C3250" s="1425" t="s">
        <v>390</v>
      </c>
      <c r="D3250" s="1425" t="s">
        <v>549</v>
      </c>
      <c r="E3250" s="1425" t="s">
        <v>1487</v>
      </c>
      <c r="F3250" s="1425" t="s">
        <v>1328</v>
      </c>
      <c r="G3250" s="1425" t="s">
        <v>116</v>
      </c>
      <c r="H3250" s="1425" t="s">
        <v>1330</v>
      </c>
      <c r="I3250" s="1425"/>
      <c r="J3250" s="1425" t="s">
        <v>2915</v>
      </c>
    </row>
    <row r="3251" spans="1:10" ht="12.75">
      <c r="A3251" s="1425" t="s">
        <v>1360</v>
      </c>
      <c r="B3251" s="1425" t="s">
        <v>780</v>
      </c>
      <c r="C3251" s="1425" t="s">
        <v>390</v>
      </c>
      <c r="D3251" s="1425" t="s">
        <v>549</v>
      </c>
      <c r="E3251" s="1425" t="s">
        <v>1487</v>
      </c>
      <c r="F3251" s="1425" t="s">
        <v>1328</v>
      </c>
      <c r="G3251" s="1425" t="s">
        <v>116</v>
      </c>
      <c r="H3251" s="1425" t="s">
        <v>1331</v>
      </c>
      <c r="I3251" s="1425"/>
      <c r="J3251" s="1425" t="s">
        <v>2915</v>
      </c>
    </row>
    <row r="3252" spans="1:10" ht="12.75">
      <c r="A3252" s="1425" t="s">
        <v>1360</v>
      </c>
      <c r="B3252" s="1425" t="s">
        <v>780</v>
      </c>
      <c r="C3252" s="1425" t="s">
        <v>390</v>
      </c>
      <c r="D3252" s="1425" t="s">
        <v>549</v>
      </c>
      <c r="E3252" s="1425" t="s">
        <v>2950</v>
      </c>
      <c r="F3252" s="1425" t="s">
        <v>796</v>
      </c>
      <c r="G3252" s="1425" t="s">
        <v>114</v>
      </c>
      <c r="H3252" s="1425" t="s">
        <v>1263</v>
      </c>
      <c r="I3252" s="1425"/>
      <c r="J3252" s="1425" t="s">
        <v>2915</v>
      </c>
    </row>
    <row r="3253" spans="1:10" ht="12.75">
      <c r="A3253" s="1425" t="s">
        <v>1360</v>
      </c>
      <c r="B3253" s="1425" t="s">
        <v>780</v>
      </c>
      <c r="C3253" s="1425" t="s">
        <v>390</v>
      </c>
      <c r="D3253" s="1425" t="s">
        <v>549</v>
      </c>
      <c r="E3253" s="1425" t="s">
        <v>2950</v>
      </c>
      <c r="F3253" s="1425" t="s">
        <v>796</v>
      </c>
      <c r="G3253" s="1425" t="s">
        <v>114</v>
      </c>
      <c r="H3253" s="1425" t="s">
        <v>1264</v>
      </c>
      <c r="I3253" s="1425"/>
      <c r="J3253" s="1425" t="s">
        <v>2915</v>
      </c>
    </row>
    <row r="3254" spans="1:10" ht="12.75">
      <c r="A3254" s="1425" t="s">
        <v>1360</v>
      </c>
      <c r="B3254" s="1425" t="s">
        <v>780</v>
      </c>
      <c r="C3254" s="1425" t="s">
        <v>390</v>
      </c>
      <c r="D3254" s="1425" t="s">
        <v>549</v>
      </c>
      <c r="E3254" s="1425" t="s">
        <v>2950</v>
      </c>
      <c r="F3254" s="1425" t="s">
        <v>796</v>
      </c>
      <c r="G3254" s="1425" t="s">
        <v>114</v>
      </c>
      <c r="H3254" s="1425" t="s">
        <v>1265</v>
      </c>
      <c r="I3254" s="1425"/>
      <c r="J3254" s="1425" t="s">
        <v>2915</v>
      </c>
    </row>
    <row r="3255" spans="1:10" ht="12.75">
      <c r="A3255" s="1425" t="s">
        <v>1360</v>
      </c>
      <c r="B3255" s="1425" t="s">
        <v>780</v>
      </c>
      <c r="C3255" s="1425" t="s">
        <v>390</v>
      </c>
      <c r="D3255" s="1425" t="s">
        <v>549</v>
      </c>
      <c r="E3255" s="1425" t="s">
        <v>2950</v>
      </c>
      <c r="F3255" s="1425" t="s">
        <v>796</v>
      </c>
      <c r="G3255" s="1425" t="s">
        <v>114</v>
      </c>
      <c r="H3255" s="1425" t="s">
        <v>1266</v>
      </c>
      <c r="I3255" s="1425"/>
      <c r="J3255" s="1425" t="s">
        <v>2915</v>
      </c>
    </row>
    <row r="3256" spans="1:10" ht="12.75">
      <c r="A3256" s="1425" t="s">
        <v>1360</v>
      </c>
      <c r="B3256" s="1425" t="s">
        <v>780</v>
      </c>
      <c r="C3256" s="1425" t="s">
        <v>390</v>
      </c>
      <c r="D3256" s="1425" t="s">
        <v>549</v>
      </c>
      <c r="E3256" s="1425" t="s">
        <v>2950</v>
      </c>
      <c r="F3256" s="1425" t="s">
        <v>796</v>
      </c>
      <c r="G3256" s="1425" t="s">
        <v>114</v>
      </c>
      <c r="H3256" s="1425" t="s">
        <v>1267</v>
      </c>
      <c r="I3256" s="1425"/>
      <c r="J3256" s="1425" t="s">
        <v>2915</v>
      </c>
    </row>
    <row r="3257" spans="1:10" ht="12.75">
      <c r="A3257" s="1425" t="s">
        <v>1360</v>
      </c>
      <c r="B3257" s="1425" t="s">
        <v>780</v>
      </c>
      <c r="C3257" s="1425" t="s">
        <v>390</v>
      </c>
      <c r="D3257" s="1425" t="s">
        <v>549</v>
      </c>
      <c r="E3257" s="1425" t="s">
        <v>2950</v>
      </c>
      <c r="F3257" s="1425" t="s">
        <v>796</v>
      </c>
      <c r="G3257" s="1425" t="s">
        <v>115</v>
      </c>
      <c r="H3257" s="1425" t="s">
        <v>1263</v>
      </c>
      <c r="I3257" s="1425"/>
      <c r="J3257" s="1425" t="s">
        <v>2915</v>
      </c>
    </row>
    <row r="3258" spans="1:10" ht="12.75">
      <c r="A3258" s="1425" t="s">
        <v>1360</v>
      </c>
      <c r="B3258" s="1425" t="s">
        <v>780</v>
      </c>
      <c r="C3258" s="1425" t="s">
        <v>390</v>
      </c>
      <c r="D3258" s="1425" t="s">
        <v>549</v>
      </c>
      <c r="E3258" s="1425" t="s">
        <v>2950</v>
      </c>
      <c r="F3258" s="1425" t="s">
        <v>796</v>
      </c>
      <c r="G3258" s="1425" t="s">
        <v>115</v>
      </c>
      <c r="H3258" s="1425" t="s">
        <v>1264</v>
      </c>
      <c r="I3258" s="1425"/>
      <c r="J3258" s="1425" t="s">
        <v>2915</v>
      </c>
    </row>
    <row r="3259" spans="1:10" ht="12.75">
      <c r="A3259" s="1425" t="s">
        <v>1360</v>
      </c>
      <c r="B3259" s="1425" t="s">
        <v>780</v>
      </c>
      <c r="C3259" s="1425" t="s">
        <v>390</v>
      </c>
      <c r="D3259" s="1425" t="s">
        <v>549</v>
      </c>
      <c r="E3259" s="1425" t="s">
        <v>2950</v>
      </c>
      <c r="F3259" s="1425" t="s">
        <v>796</v>
      </c>
      <c r="G3259" s="1425" t="s">
        <v>115</v>
      </c>
      <c r="H3259" s="1425" t="s">
        <v>1265</v>
      </c>
      <c r="I3259" s="1425"/>
      <c r="J3259" s="1425" t="s">
        <v>2915</v>
      </c>
    </row>
    <row r="3260" spans="1:10" ht="12.75">
      <c r="A3260" s="1425" t="s">
        <v>1360</v>
      </c>
      <c r="B3260" s="1425" t="s">
        <v>780</v>
      </c>
      <c r="C3260" s="1425" t="s">
        <v>390</v>
      </c>
      <c r="D3260" s="1425" t="s">
        <v>549</v>
      </c>
      <c r="E3260" s="1425" t="s">
        <v>2950</v>
      </c>
      <c r="F3260" s="1425" t="s">
        <v>796</v>
      </c>
      <c r="G3260" s="1425" t="s">
        <v>115</v>
      </c>
      <c r="H3260" s="1425" t="s">
        <v>1266</v>
      </c>
      <c r="I3260" s="1425"/>
      <c r="J3260" s="1425" t="s">
        <v>2915</v>
      </c>
    </row>
    <row r="3261" spans="1:10" ht="12.75">
      <c r="A3261" s="1425" t="s">
        <v>1360</v>
      </c>
      <c r="B3261" s="1425" t="s">
        <v>780</v>
      </c>
      <c r="C3261" s="1425" t="s">
        <v>390</v>
      </c>
      <c r="D3261" s="1425" t="s">
        <v>549</v>
      </c>
      <c r="E3261" s="1425" t="s">
        <v>2950</v>
      </c>
      <c r="F3261" s="1425" t="s">
        <v>796</v>
      </c>
      <c r="G3261" s="1425" t="s">
        <v>115</v>
      </c>
      <c r="H3261" s="1425" t="s">
        <v>1267</v>
      </c>
      <c r="I3261" s="1425"/>
      <c r="J3261" s="1425" t="s">
        <v>2915</v>
      </c>
    </row>
    <row r="3262" spans="1:10" ht="12.75">
      <c r="A3262" s="1425" t="s">
        <v>1360</v>
      </c>
      <c r="B3262" s="1425" t="s">
        <v>780</v>
      </c>
      <c r="C3262" s="1425" t="s">
        <v>390</v>
      </c>
      <c r="D3262" s="1425" t="s">
        <v>549</v>
      </c>
      <c r="E3262" s="1425" t="s">
        <v>2950</v>
      </c>
      <c r="F3262" s="1425" t="s">
        <v>796</v>
      </c>
      <c r="G3262" s="1425" t="s">
        <v>116</v>
      </c>
      <c r="H3262" s="1425" t="s">
        <v>1263</v>
      </c>
      <c r="I3262" s="1425"/>
      <c r="J3262" s="1425" t="s">
        <v>2915</v>
      </c>
    </row>
    <row r="3263" spans="1:10" ht="12.75">
      <c r="A3263" s="1425" t="s">
        <v>1360</v>
      </c>
      <c r="B3263" s="1425" t="s">
        <v>780</v>
      </c>
      <c r="C3263" s="1425" t="s">
        <v>390</v>
      </c>
      <c r="D3263" s="1425" t="s">
        <v>549</v>
      </c>
      <c r="E3263" s="1425" t="s">
        <v>2950</v>
      </c>
      <c r="F3263" s="1425" t="s">
        <v>796</v>
      </c>
      <c r="G3263" s="1425" t="s">
        <v>116</v>
      </c>
      <c r="H3263" s="1425" t="s">
        <v>1264</v>
      </c>
      <c r="I3263" s="1425"/>
      <c r="J3263" s="1425" t="s">
        <v>2915</v>
      </c>
    </row>
    <row r="3264" spans="1:10" ht="12.75">
      <c r="A3264" s="1425" t="s">
        <v>1360</v>
      </c>
      <c r="B3264" s="1425" t="s">
        <v>780</v>
      </c>
      <c r="C3264" s="1425" t="s">
        <v>390</v>
      </c>
      <c r="D3264" s="1425" t="s">
        <v>549</v>
      </c>
      <c r="E3264" s="1425" t="s">
        <v>2950</v>
      </c>
      <c r="F3264" s="1425" t="s">
        <v>796</v>
      </c>
      <c r="G3264" s="1425" t="s">
        <v>116</v>
      </c>
      <c r="H3264" s="1425" t="s">
        <v>1265</v>
      </c>
      <c r="I3264" s="1425"/>
      <c r="J3264" s="1425" t="s">
        <v>2915</v>
      </c>
    </row>
    <row r="3265" spans="1:10" ht="12.75">
      <c r="A3265" s="1425" t="s">
        <v>1360</v>
      </c>
      <c r="B3265" s="1425" t="s">
        <v>780</v>
      </c>
      <c r="C3265" s="1425" t="s">
        <v>390</v>
      </c>
      <c r="D3265" s="1425" t="s">
        <v>549</v>
      </c>
      <c r="E3265" s="1425" t="s">
        <v>2950</v>
      </c>
      <c r="F3265" s="1425" t="s">
        <v>796</v>
      </c>
      <c r="G3265" s="1425" t="s">
        <v>116</v>
      </c>
      <c r="H3265" s="1425" t="s">
        <v>1266</v>
      </c>
      <c r="I3265" s="1425"/>
      <c r="J3265" s="1425" t="s">
        <v>2915</v>
      </c>
    </row>
    <row r="3266" spans="1:10" ht="12.75">
      <c r="A3266" s="1425" t="s">
        <v>1360</v>
      </c>
      <c r="B3266" s="1425" t="s">
        <v>780</v>
      </c>
      <c r="C3266" s="1425" t="s">
        <v>390</v>
      </c>
      <c r="D3266" s="1425" t="s">
        <v>549</v>
      </c>
      <c r="E3266" s="1425" t="s">
        <v>2950</v>
      </c>
      <c r="F3266" s="1425" t="s">
        <v>796</v>
      </c>
      <c r="G3266" s="1425" t="s">
        <v>116</v>
      </c>
      <c r="H3266" s="1425" t="s">
        <v>1267</v>
      </c>
      <c r="I3266" s="1425"/>
      <c r="J3266" s="1425" t="s">
        <v>2915</v>
      </c>
    </row>
    <row r="3267" spans="1:10" ht="12.75">
      <c r="A3267" s="1425" t="s">
        <v>1360</v>
      </c>
      <c r="B3267" s="1425" t="s">
        <v>780</v>
      </c>
      <c r="C3267" s="1425" t="s">
        <v>390</v>
      </c>
      <c r="D3267" s="1425" t="s">
        <v>549</v>
      </c>
      <c r="E3267" s="1425" t="s">
        <v>2950</v>
      </c>
      <c r="F3267" s="1425" t="s">
        <v>1328</v>
      </c>
      <c r="G3267" s="1425" t="s">
        <v>114</v>
      </c>
      <c r="H3267" s="1425" t="s">
        <v>1329</v>
      </c>
      <c r="I3267" s="1425"/>
      <c r="J3267" s="1425" t="s">
        <v>2915</v>
      </c>
    </row>
    <row r="3268" spans="1:10" ht="12.75">
      <c r="A3268" s="1425" t="s">
        <v>1360</v>
      </c>
      <c r="B3268" s="1425" t="s">
        <v>780</v>
      </c>
      <c r="C3268" s="1425" t="s">
        <v>390</v>
      </c>
      <c r="D3268" s="1425" t="s">
        <v>549</v>
      </c>
      <c r="E3268" s="1425" t="s">
        <v>2950</v>
      </c>
      <c r="F3268" s="1425" t="s">
        <v>1328</v>
      </c>
      <c r="G3268" s="1425" t="s">
        <v>114</v>
      </c>
      <c r="H3268" s="1425" t="s">
        <v>1330</v>
      </c>
      <c r="I3268" s="1425"/>
      <c r="J3268" s="1425" t="s">
        <v>2915</v>
      </c>
    </row>
    <row r="3269" spans="1:10" ht="12.75">
      <c r="A3269" s="1425" t="s">
        <v>1360</v>
      </c>
      <c r="B3269" s="1425" t="s">
        <v>780</v>
      </c>
      <c r="C3269" s="1425" t="s">
        <v>390</v>
      </c>
      <c r="D3269" s="1425" t="s">
        <v>549</v>
      </c>
      <c r="E3269" s="1425" t="s">
        <v>2950</v>
      </c>
      <c r="F3269" s="1425" t="s">
        <v>1328</v>
      </c>
      <c r="G3269" s="1425" t="s">
        <v>114</v>
      </c>
      <c r="H3269" s="1425" t="s">
        <v>1331</v>
      </c>
      <c r="I3269" s="1425"/>
      <c r="J3269" s="1425" t="s">
        <v>2915</v>
      </c>
    </row>
    <row r="3270" spans="1:10" ht="12.75">
      <c r="A3270" s="1425" t="s">
        <v>1360</v>
      </c>
      <c r="B3270" s="1425" t="s">
        <v>780</v>
      </c>
      <c r="C3270" s="1425" t="s">
        <v>390</v>
      </c>
      <c r="D3270" s="1425" t="s">
        <v>549</v>
      </c>
      <c r="E3270" s="1425" t="s">
        <v>2950</v>
      </c>
      <c r="F3270" s="1425" t="s">
        <v>1328</v>
      </c>
      <c r="G3270" s="1425" t="s">
        <v>115</v>
      </c>
      <c r="H3270" s="1425" t="s">
        <v>1329</v>
      </c>
      <c r="I3270" s="1425"/>
      <c r="J3270" s="1425" t="s">
        <v>2915</v>
      </c>
    </row>
    <row r="3271" spans="1:10" ht="12.75">
      <c r="A3271" s="1425" t="s">
        <v>1360</v>
      </c>
      <c r="B3271" s="1425" t="s">
        <v>780</v>
      </c>
      <c r="C3271" s="1425" t="s">
        <v>390</v>
      </c>
      <c r="D3271" s="1425" t="s">
        <v>549</v>
      </c>
      <c r="E3271" s="1425" t="s">
        <v>2950</v>
      </c>
      <c r="F3271" s="1425" t="s">
        <v>1328</v>
      </c>
      <c r="G3271" s="1425" t="s">
        <v>115</v>
      </c>
      <c r="H3271" s="1425" t="s">
        <v>1330</v>
      </c>
      <c r="I3271" s="1425"/>
      <c r="J3271" s="1425" t="s">
        <v>2915</v>
      </c>
    </row>
    <row r="3272" spans="1:10" ht="12.75">
      <c r="A3272" s="1425" t="s">
        <v>1360</v>
      </c>
      <c r="B3272" s="1425" t="s">
        <v>780</v>
      </c>
      <c r="C3272" s="1425" t="s">
        <v>390</v>
      </c>
      <c r="D3272" s="1425" t="s">
        <v>549</v>
      </c>
      <c r="E3272" s="1425" t="s">
        <v>2950</v>
      </c>
      <c r="F3272" s="1425" t="s">
        <v>1328</v>
      </c>
      <c r="G3272" s="1425" t="s">
        <v>115</v>
      </c>
      <c r="H3272" s="1425" t="s">
        <v>1331</v>
      </c>
      <c r="I3272" s="1425"/>
      <c r="J3272" s="1425" t="s">
        <v>2915</v>
      </c>
    </row>
    <row r="3273" spans="1:10" ht="12.75">
      <c r="A3273" s="1425" t="s">
        <v>1360</v>
      </c>
      <c r="B3273" s="1425" t="s">
        <v>780</v>
      </c>
      <c r="C3273" s="1425" t="s">
        <v>390</v>
      </c>
      <c r="D3273" s="1425" t="s">
        <v>549</v>
      </c>
      <c r="E3273" s="1425" t="s">
        <v>2950</v>
      </c>
      <c r="F3273" s="1425" t="s">
        <v>1328</v>
      </c>
      <c r="G3273" s="1425" t="s">
        <v>116</v>
      </c>
      <c r="H3273" s="1425" t="s">
        <v>1329</v>
      </c>
      <c r="I3273" s="1425"/>
      <c r="J3273" s="1425" t="s">
        <v>2915</v>
      </c>
    </row>
    <row r="3274" spans="1:10" ht="12.75">
      <c r="A3274" s="1425" t="s">
        <v>1360</v>
      </c>
      <c r="B3274" s="1425" t="s">
        <v>780</v>
      </c>
      <c r="C3274" s="1425" t="s">
        <v>390</v>
      </c>
      <c r="D3274" s="1425" t="s">
        <v>549</v>
      </c>
      <c r="E3274" s="1425" t="s">
        <v>2950</v>
      </c>
      <c r="F3274" s="1425" t="s">
        <v>1328</v>
      </c>
      <c r="G3274" s="1425" t="s">
        <v>116</v>
      </c>
      <c r="H3274" s="1425" t="s">
        <v>1330</v>
      </c>
      <c r="I3274" s="1425"/>
      <c r="J3274" s="1425" t="s">
        <v>2915</v>
      </c>
    </row>
    <row r="3275" spans="1:10" ht="12.75">
      <c r="A3275" s="1425" t="s">
        <v>1360</v>
      </c>
      <c r="B3275" s="1425" t="s">
        <v>780</v>
      </c>
      <c r="C3275" s="1425" t="s">
        <v>390</v>
      </c>
      <c r="D3275" s="1425" t="s">
        <v>549</v>
      </c>
      <c r="E3275" s="1425" t="s">
        <v>2950</v>
      </c>
      <c r="F3275" s="1425" t="s">
        <v>1328</v>
      </c>
      <c r="G3275" s="1425" t="s">
        <v>116</v>
      </c>
      <c r="H3275" s="1425" t="s">
        <v>1331</v>
      </c>
      <c r="I3275" s="1425"/>
      <c r="J3275" s="1425" t="s">
        <v>2915</v>
      </c>
    </row>
    <row r="3276" spans="1:10" ht="12.75">
      <c r="A3276" s="1425" t="s">
        <v>1360</v>
      </c>
      <c r="B3276" s="1425" t="s">
        <v>780</v>
      </c>
      <c r="C3276" s="1425" t="s">
        <v>390</v>
      </c>
      <c r="D3276" s="1425" t="s">
        <v>549</v>
      </c>
      <c r="E3276" s="1425" t="s">
        <v>2951</v>
      </c>
      <c r="F3276" s="1425" t="s">
        <v>796</v>
      </c>
      <c r="G3276" s="1425" t="s">
        <v>114</v>
      </c>
      <c r="H3276" s="1425" t="s">
        <v>1263</v>
      </c>
      <c r="I3276" s="1425"/>
      <c r="J3276" s="1425" t="s">
        <v>2915</v>
      </c>
    </row>
    <row r="3277" spans="1:10" ht="12.75">
      <c r="A3277" s="1425" t="s">
        <v>1360</v>
      </c>
      <c r="B3277" s="1425" t="s">
        <v>780</v>
      </c>
      <c r="C3277" s="1425" t="s">
        <v>390</v>
      </c>
      <c r="D3277" s="1425" t="s">
        <v>549</v>
      </c>
      <c r="E3277" s="1425" t="s">
        <v>2951</v>
      </c>
      <c r="F3277" s="1425" t="s">
        <v>796</v>
      </c>
      <c r="G3277" s="1425" t="s">
        <v>114</v>
      </c>
      <c r="H3277" s="1425" t="s">
        <v>1264</v>
      </c>
      <c r="I3277" s="1425"/>
      <c r="J3277" s="1425" t="s">
        <v>2915</v>
      </c>
    </row>
    <row r="3278" spans="1:10" ht="12.75">
      <c r="A3278" s="1425" t="s">
        <v>1360</v>
      </c>
      <c r="B3278" s="1425" t="s">
        <v>780</v>
      </c>
      <c r="C3278" s="1425" t="s">
        <v>390</v>
      </c>
      <c r="D3278" s="1425" t="s">
        <v>549</v>
      </c>
      <c r="E3278" s="1425" t="s">
        <v>2951</v>
      </c>
      <c r="F3278" s="1425" t="s">
        <v>796</v>
      </c>
      <c r="G3278" s="1425" t="s">
        <v>114</v>
      </c>
      <c r="H3278" s="1425" t="s">
        <v>1265</v>
      </c>
      <c r="I3278" s="1425"/>
      <c r="J3278" s="1425" t="s">
        <v>2915</v>
      </c>
    </row>
    <row r="3279" spans="1:10" ht="12.75">
      <c r="A3279" s="1425" t="s">
        <v>1360</v>
      </c>
      <c r="B3279" s="1425" t="s">
        <v>780</v>
      </c>
      <c r="C3279" s="1425" t="s">
        <v>390</v>
      </c>
      <c r="D3279" s="1425" t="s">
        <v>549</v>
      </c>
      <c r="E3279" s="1425" t="s">
        <v>2951</v>
      </c>
      <c r="F3279" s="1425" t="s">
        <v>796</v>
      </c>
      <c r="G3279" s="1425" t="s">
        <v>114</v>
      </c>
      <c r="H3279" s="1425" t="s">
        <v>1266</v>
      </c>
      <c r="I3279" s="1425"/>
      <c r="J3279" s="1425" t="s">
        <v>2915</v>
      </c>
    </row>
    <row r="3280" spans="1:10" ht="12.75">
      <c r="A3280" s="1425" t="s">
        <v>1360</v>
      </c>
      <c r="B3280" s="1425" t="s">
        <v>780</v>
      </c>
      <c r="C3280" s="1425" t="s">
        <v>390</v>
      </c>
      <c r="D3280" s="1425" t="s">
        <v>549</v>
      </c>
      <c r="E3280" s="1425" t="s">
        <v>2951</v>
      </c>
      <c r="F3280" s="1425" t="s">
        <v>796</v>
      </c>
      <c r="G3280" s="1425" t="s">
        <v>114</v>
      </c>
      <c r="H3280" s="1425" t="s">
        <v>1267</v>
      </c>
      <c r="I3280" s="1425"/>
      <c r="J3280" s="1425" t="s">
        <v>2915</v>
      </c>
    </row>
    <row r="3281" spans="1:10" ht="12.75">
      <c r="A3281" s="1425" t="s">
        <v>1360</v>
      </c>
      <c r="B3281" s="1425" t="s">
        <v>780</v>
      </c>
      <c r="C3281" s="1425" t="s">
        <v>390</v>
      </c>
      <c r="D3281" s="1425" t="s">
        <v>549</v>
      </c>
      <c r="E3281" s="1425" t="s">
        <v>2951</v>
      </c>
      <c r="F3281" s="1425" t="s">
        <v>796</v>
      </c>
      <c r="G3281" s="1425" t="s">
        <v>116</v>
      </c>
      <c r="H3281" s="1425" t="s">
        <v>1263</v>
      </c>
      <c r="I3281" s="1425"/>
      <c r="J3281" s="1425" t="s">
        <v>2915</v>
      </c>
    </row>
    <row r="3282" spans="1:10" ht="12.75">
      <c r="A3282" s="1425" t="s">
        <v>1360</v>
      </c>
      <c r="B3282" s="1425" t="s">
        <v>780</v>
      </c>
      <c r="C3282" s="1425" t="s">
        <v>390</v>
      </c>
      <c r="D3282" s="1425" t="s">
        <v>549</v>
      </c>
      <c r="E3282" s="1425" t="s">
        <v>2951</v>
      </c>
      <c r="F3282" s="1425" t="s">
        <v>796</v>
      </c>
      <c r="G3282" s="1425" t="s">
        <v>116</v>
      </c>
      <c r="H3282" s="1425" t="s">
        <v>1264</v>
      </c>
      <c r="I3282" s="1425"/>
      <c r="J3282" s="1425" t="s">
        <v>2915</v>
      </c>
    </row>
    <row r="3283" spans="1:10" ht="12.75">
      <c r="A3283" s="1425" t="s">
        <v>1360</v>
      </c>
      <c r="B3283" s="1425" t="s">
        <v>780</v>
      </c>
      <c r="C3283" s="1425" t="s">
        <v>390</v>
      </c>
      <c r="D3283" s="1425" t="s">
        <v>549</v>
      </c>
      <c r="E3283" s="1425" t="s">
        <v>2951</v>
      </c>
      <c r="F3283" s="1425" t="s">
        <v>796</v>
      </c>
      <c r="G3283" s="1425" t="s">
        <v>116</v>
      </c>
      <c r="H3283" s="1425" t="s">
        <v>1265</v>
      </c>
      <c r="I3283" s="1425"/>
      <c r="J3283" s="1425" t="s">
        <v>2915</v>
      </c>
    </row>
    <row r="3284" spans="1:10" ht="12.75">
      <c r="A3284" s="1425" t="s">
        <v>1360</v>
      </c>
      <c r="B3284" s="1425" t="s">
        <v>780</v>
      </c>
      <c r="C3284" s="1425" t="s">
        <v>390</v>
      </c>
      <c r="D3284" s="1425" t="s">
        <v>549</v>
      </c>
      <c r="E3284" s="1425" t="s">
        <v>2951</v>
      </c>
      <c r="F3284" s="1425" t="s">
        <v>796</v>
      </c>
      <c r="G3284" s="1425" t="s">
        <v>116</v>
      </c>
      <c r="H3284" s="1425" t="s">
        <v>1266</v>
      </c>
      <c r="I3284" s="1425"/>
      <c r="J3284" s="1425" t="s">
        <v>2915</v>
      </c>
    </row>
    <row r="3285" spans="1:10" ht="12.75">
      <c r="A3285" s="1425" t="s">
        <v>1360</v>
      </c>
      <c r="B3285" s="1425" t="s">
        <v>780</v>
      </c>
      <c r="C3285" s="1425" t="s">
        <v>390</v>
      </c>
      <c r="D3285" s="1425" t="s">
        <v>549</v>
      </c>
      <c r="E3285" s="1425" t="s">
        <v>2951</v>
      </c>
      <c r="F3285" s="1425" t="s">
        <v>796</v>
      </c>
      <c r="G3285" s="1425" t="s">
        <v>116</v>
      </c>
      <c r="H3285" s="1425" t="s">
        <v>1267</v>
      </c>
      <c r="I3285" s="1425"/>
      <c r="J3285" s="1425" t="s">
        <v>2915</v>
      </c>
    </row>
    <row r="3286" spans="1:10" ht="12.75">
      <c r="A3286" s="1425" t="s">
        <v>1360</v>
      </c>
      <c r="B3286" s="1425" t="s">
        <v>780</v>
      </c>
      <c r="C3286" s="1425" t="s">
        <v>390</v>
      </c>
      <c r="D3286" s="1425" t="s">
        <v>549</v>
      </c>
      <c r="E3286" s="1425" t="s">
        <v>2951</v>
      </c>
      <c r="F3286" s="1425" t="s">
        <v>1328</v>
      </c>
      <c r="G3286" s="1425" t="s">
        <v>114</v>
      </c>
      <c r="H3286" s="1425" t="s">
        <v>1329</v>
      </c>
      <c r="I3286" s="1425"/>
      <c r="J3286" s="1425" t="s">
        <v>2915</v>
      </c>
    </row>
    <row r="3287" spans="1:10" ht="12.75">
      <c r="A3287" s="1425" t="s">
        <v>1360</v>
      </c>
      <c r="B3287" s="1425" t="s">
        <v>780</v>
      </c>
      <c r="C3287" s="1425" t="s">
        <v>390</v>
      </c>
      <c r="D3287" s="1425" t="s">
        <v>549</v>
      </c>
      <c r="E3287" s="1425" t="s">
        <v>2951</v>
      </c>
      <c r="F3287" s="1425" t="s">
        <v>1328</v>
      </c>
      <c r="G3287" s="1425" t="s">
        <v>114</v>
      </c>
      <c r="H3287" s="1425" t="s">
        <v>1330</v>
      </c>
      <c r="I3287" s="1425"/>
      <c r="J3287" s="1425" t="s">
        <v>2915</v>
      </c>
    </row>
    <row r="3288" spans="1:10" ht="12.75">
      <c r="A3288" s="1425" t="s">
        <v>1360</v>
      </c>
      <c r="B3288" s="1425" t="s">
        <v>780</v>
      </c>
      <c r="C3288" s="1425" t="s">
        <v>390</v>
      </c>
      <c r="D3288" s="1425" t="s">
        <v>549</v>
      </c>
      <c r="E3288" s="1425" t="s">
        <v>2951</v>
      </c>
      <c r="F3288" s="1425" t="s">
        <v>1328</v>
      </c>
      <c r="G3288" s="1425" t="s">
        <v>114</v>
      </c>
      <c r="H3288" s="1425" t="s">
        <v>1331</v>
      </c>
      <c r="I3288" s="1425"/>
      <c r="J3288" s="1425" t="s">
        <v>2915</v>
      </c>
    </row>
    <row r="3289" spans="1:10" ht="12.75">
      <c r="A3289" s="1425" t="s">
        <v>1360</v>
      </c>
      <c r="B3289" s="1425" t="s">
        <v>780</v>
      </c>
      <c r="C3289" s="1425" t="s">
        <v>390</v>
      </c>
      <c r="D3289" s="1425" t="s">
        <v>549</v>
      </c>
      <c r="E3289" s="1425" t="s">
        <v>2951</v>
      </c>
      <c r="F3289" s="1425" t="s">
        <v>1328</v>
      </c>
      <c r="G3289" s="1425" t="s">
        <v>116</v>
      </c>
      <c r="H3289" s="1425" t="s">
        <v>1329</v>
      </c>
      <c r="I3289" s="1425"/>
      <c r="J3289" s="1425" t="s">
        <v>2915</v>
      </c>
    </row>
    <row r="3290" spans="1:10" ht="12.75">
      <c r="A3290" s="1425" t="s">
        <v>1360</v>
      </c>
      <c r="B3290" s="1425" t="s">
        <v>780</v>
      </c>
      <c r="C3290" s="1425" t="s">
        <v>390</v>
      </c>
      <c r="D3290" s="1425" t="s">
        <v>549</v>
      </c>
      <c r="E3290" s="1425" t="s">
        <v>2951</v>
      </c>
      <c r="F3290" s="1425" t="s">
        <v>1328</v>
      </c>
      <c r="G3290" s="1425" t="s">
        <v>116</v>
      </c>
      <c r="H3290" s="1425" t="s">
        <v>1330</v>
      </c>
      <c r="I3290" s="1425"/>
      <c r="J3290" s="1425" t="s">
        <v>2915</v>
      </c>
    </row>
    <row r="3291" spans="1:10" ht="12.75">
      <c r="A3291" s="1425" t="s">
        <v>1360</v>
      </c>
      <c r="B3291" s="1425" t="s">
        <v>780</v>
      </c>
      <c r="C3291" s="1425" t="s">
        <v>390</v>
      </c>
      <c r="D3291" s="1425" t="s">
        <v>549</v>
      </c>
      <c r="E3291" s="1425" t="s">
        <v>2951</v>
      </c>
      <c r="F3291" s="1425" t="s">
        <v>1328</v>
      </c>
      <c r="G3291" s="1425" t="s">
        <v>116</v>
      </c>
      <c r="H3291" s="1425" t="s">
        <v>1331</v>
      </c>
      <c r="I3291" s="1425"/>
      <c r="J3291" s="1425" t="s">
        <v>2915</v>
      </c>
    </row>
    <row r="3292" spans="1:10" ht="12.75">
      <c r="A3292" s="1425" t="s">
        <v>1360</v>
      </c>
      <c r="B3292" s="1425" t="s">
        <v>780</v>
      </c>
      <c r="C3292" s="1425" t="s">
        <v>390</v>
      </c>
      <c r="D3292" s="1425" t="s">
        <v>549</v>
      </c>
      <c r="E3292" s="1425" t="s">
        <v>2952</v>
      </c>
      <c r="F3292" s="1425" t="s">
        <v>796</v>
      </c>
      <c r="G3292" s="1425" t="s">
        <v>114</v>
      </c>
      <c r="H3292" s="1425" t="s">
        <v>1263</v>
      </c>
      <c r="I3292" s="1425"/>
      <c r="J3292" s="1425" t="s">
        <v>2915</v>
      </c>
    </row>
    <row r="3293" spans="1:10" ht="12.75">
      <c r="A3293" s="1425" t="s">
        <v>1360</v>
      </c>
      <c r="B3293" s="1425" t="s">
        <v>780</v>
      </c>
      <c r="C3293" s="1425" t="s">
        <v>390</v>
      </c>
      <c r="D3293" s="1425" t="s">
        <v>549</v>
      </c>
      <c r="E3293" s="1425" t="s">
        <v>2952</v>
      </c>
      <c r="F3293" s="1425" t="s">
        <v>796</v>
      </c>
      <c r="G3293" s="1425" t="s">
        <v>114</v>
      </c>
      <c r="H3293" s="1425" t="s">
        <v>1264</v>
      </c>
      <c r="I3293" s="1425"/>
      <c r="J3293" s="1425" t="s">
        <v>2915</v>
      </c>
    </row>
    <row r="3294" spans="1:10" ht="12.75">
      <c r="A3294" s="1425" t="s">
        <v>1360</v>
      </c>
      <c r="B3294" s="1425" t="s">
        <v>780</v>
      </c>
      <c r="C3294" s="1425" t="s">
        <v>390</v>
      </c>
      <c r="D3294" s="1425" t="s">
        <v>549</v>
      </c>
      <c r="E3294" s="1425" t="s">
        <v>2952</v>
      </c>
      <c r="F3294" s="1425" t="s">
        <v>796</v>
      </c>
      <c r="G3294" s="1425" t="s">
        <v>114</v>
      </c>
      <c r="H3294" s="1425" t="s">
        <v>1265</v>
      </c>
      <c r="I3294" s="1425"/>
      <c r="J3294" s="1425" t="s">
        <v>2915</v>
      </c>
    </row>
    <row r="3295" spans="1:10" ht="12.75">
      <c r="A3295" s="1425" t="s">
        <v>1360</v>
      </c>
      <c r="B3295" s="1425" t="s">
        <v>780</v>
      </c>
      <c r="C3295" s="1425" t="s">
        <v>390</v>
      </c>
      <c r="D3295" s="1425" t="s">
        <v>549</v>
      </c>
      <c r="E3295" s="1425" t="s">
        <v>2952</v>
      </c>
      <c r="F3295" s="1425" t="s">
        <v>796</v>
      </c>
      <c r="G3295" s="1425" t="s">
        <v>114</v>
      </c>
      <c r="H3295" s="1425" t="s">
        <v>1266</v>
      </c>
      <c r="I3295" s="1425"/>
      <c r="J3295" s="1425" t="s">
        <v>2915</v>
      </c>
    </row>
    <row r="3296" spans="1:10" ht="12.75">
      <c r="A3296" s="1425" t="s">
        <v>1360</v>
      </c>
      <c r="B3296" s="1425" t="s">
        <v>780</v>
      </c>
      <c r="C3296" s="1425" t="s">
        <v>390</v>
      </c>
      <c r="D3296" s="1425" t="s">
        <v>549</v>
      </c>
      <c r="E3296" s="1425" t="s">
        <v>2952</v>
      </c>
      <c r="F3296" s="1425" t="s">
        <v>796</v>
      </c>
      <c r="G3296" s="1425" t="s">
        <v>114</v>
      </c>
      <c r="H3296" s="1425" t="s">
        <v>1267</v>
      </c>
      <c r="I3296" s="1425"/>
      <c r="J3296" s="1425" t="s">
        <v>2915</v>
      </c>
    </row>
    <row r="3297" spans="1:10" ht="12.75">
      <c r="A3297" s="1425" t="s">
        <v>1360</v>
      </c>
      <c r="B3297" s="1425" t="s">
        <v>780</v>
      </c>
      <c r="C3297" s="1425" t="s">
        <v>390</v>
      </c>
      <c r="D3297" s="1425" t="s">
        <v>549</v>
      </c>
      <c r="E3297" s="1425" t="s">
        <v>2952</v>
      </c>
      <c r="F3297" s="1425" t="s">
        <v>1328</v>
      </c>
      <c r="G3297" s="1425" t="s">
        <v>114</v>
      </c>
      <c r="H3297" s="1425" t="s">
        <v>1329</v>
      </c>
      <c r="I3297" s="1425"/>
      <c r="J3297" s="1425" t="s">
        <v>2915</v>
      </c>
    </row>
    <row r="3298" spans="1:10" ht="12.75">
      <c r="A3298" s="1425" t="s">
        <v>1360</v>
      </c>
      <c r="B3298" s="1425" t="s">
        <v>780</v>
      </c>
      <c r="C3298" s="1425" t="s">
        <v>390</v>
      </c>
      <c r="D3298" s="1425" t="s">
        <v>549</v>
      </c>
      <c r="E3298" s="1425" t="s">
        <v>2952</v>
      </c>
      <c r="F3298" s="1425" t="s">
        <v>1328</v>
      </c>
      <c r="G3298" s="1425" t="s">
        <v>114</v>
      </c>
      <c r="H3298" s="1425" t="s">
        <v>1330</v>
      </c>
      <c r="I3298" s="1425"/>
      <c r="J3298" s="1425" t="s">
        <v>2915</v>
      </c>
    </row>
    <row r="3299" spans="1:10" ht="12.75">
      <c r="A3299" s="1425" t="s">
        <v>1360</v>
      </c>
      <c r="B3299" s="1425" t="s">
        <v>780</v>
      </c>
      <c r="C3299" s="1425" t="s">
        <v>390</v>
      </c>
      <c r="D3299" s="1425" t="s">
        <v>549</v>
      </c>
      <c r="E3299" s="1425" t="s">
        <v>2952</v>
      </c>
      <c r="F3299" s="1425" t="s">
        <v>1328</v>
      </c>
      <c r="G3299" s="1425" t="s">
        <v>114</v>
      </c>
      <c r="H3299" s="1425" t="s">
        <v>1331</v>
      </c>
      <c r="I3299" s="1425"/>
      <c r="J3299" s="1425" t="s">
        <v>2915</v>
      </c>
    </row>
    <row r="3300" spans="1:10" ht="12.75">
      <c r="A3300" s="1425" t="s">
        <v>1360</v>
      </c>
      <c r="B3300" s="1425" t="s">
        <v>780</v>
      </c>
      <c r="C3300" s="1425" t="s">
        <v>390</v>
      </c>
      <c r="D3300" s="1425" t="s">
        <v>549</v>
      </c>
      <c r="E3300" s="1425" t="s">
        <v>1488</v>
      </c>
      <c r="F3300" s="1425" t="s">
        <v>796</v>
      </c>
      <c r="G3300" s="1425" t="s">
        <v>114</v>
      </c>
      <c r="H3300" s="1425" t="s">
        <v>1263</v>
      </c>
      <c r="I3300" s="1425"/>
      <c r="J3300" s="1425" t="s">
        <v>2915</v>
      </c>
    </row>
    <row r="3301" spans="1:10" ht="12.75">
      <c r="A3301" s="1425" t="s">
        <v>1360</v>
      </c>
      <c r="B3301" s="1425" t="s">
        <v>780</v>
      </c>
      <c r="C3301" s="1425" t="s">
        <v>390</v>
      </c>
      <c r="D3301" s="1425" t="s">
        <v>549</v>
      </c>
      <c r="E3301" s="1425" t="s">
        <v>1488</v>
      </c>
      <c r="F3301" s="1425" t="s">
        <v>796</v>
      </c>
      <c r="G3301" s="1425" t="s">
        <v>114</v>
      </c>
      <c r="H3301" s="1425" t="s">
        <v>1264</v>
      </c>
      <c r="I3301" s="1425"/>
      <c r="J3301" s="1425" t="s">
        <v>2915</v>
      </c>
    </row>
    <row r="3302" spans="1:10" ht="12.75">
      <c r="A3302" s="1425" t="s">
        <v>1360</v>
      </c>
      <c r="B3302" s="1425" t="s">
        <v>780</v>
      </c>
      <c r="C3302" s="1425" t="s">
        <v>390</v>
      </c>
      <c r="D3302" s="1425" t="s">
        <v>549</v>
      </c>
      <c r="E3302" s="1425" t="s">
        <v>1488</v>
      </c>
      <c r="F3302" s="1425" t="s">
        <v>796</v>
      </c>
      <c r="G3302" s="1425" t="s">
        <v>114</v>
      </c>
      <c r="H3302" s="1425" t="s">
        <v>1265</v>
      </c>
      <c r="I3302" s="1425"/>
      <c r="J3302" s="1425" t="s">
        <v>2915</v>
      </c>
    </row>
    <row r="3303" spans="1:10" ht="12.75">
      <c r="A3303" s="1425" t="s">
        <v>1360</v>
      </c>
      <c r="B3303" s="1425" t="s">
        <v>780</v>
      </c>
      <c r="C3303" s="1425" t="s">
        <v>390</v>
      </c>
      <c r="D3303" s="1425" t="s">
        <v>549</v>
      </c>
      <c r="E3303" s="1425" t="s">
        <v>1488</v>
      </c>
      <c r="F3303" s="1425" t="s">
        <v>796</v>
      </c>
      <c r="G3303" s="1425" t="s">
        <v>114</v>
      </c>
      <c r="H3303" s="1425" t="s">
        <v>1266</v>
      </c>
      <c r="I3303" s="1425"/>
      <c r="J3303" s="1425" t="s">
        <v>2915</v>
      </c>
    </row>
    <row r="3304" spans="1:10" ht="12.75">
      <c r="A3304" s="1425" t="s">
        <v>1360</v>
      </c>
      <c r="B3304" s="1425" t="s">
        <v>780</v>
      </c>
      <c r="C3304" s="1425" t="s">
        <v>390</v>
      </c>
      <c r="D3304" s="1425" t="s">
        <v>549</v>
      </c>
      <c r="E3304" s="1425" t="s">
        <v>1488</v>
      </c>
      <c r="F3304" s="1425" t="s">
        <v>796</v>
      </c>
      <c r="G3304" s="1425" t="s">
        <v>114</v>
      </c>
      <c r="H3304" s="1425" t="s">
        <v>1267</v>
      </c>
      <c r="I3304" s="1425"/>
      <c r="J3304" s="1425" t="s">
        <v>2915</v>
      </c>
    </row>
    <row r="3305" spans="1:10" ht="12.75">
      <c r="A3305" s="1425" t="s">
        <v>1360</v>
      </c>
      <c r="B3305" s="1425" t="s">
        <v>780</v>
      </c>
      <c r="C3305" s="1425" t="s">
        <v>390</v>
      </c>
      <c r="D3305" s="1425" t="s">
        <v>549</v>
      </c>
      <c r="E3305" s="1425" t="s">
        <v>1488</v>
      </c>
      <c r="F3305" s="1425" t="s">
        <v>796</v>
      </c>
      <c r="G3305" s="1425" t="s">
        <v>115</v>
      </c>
      <c r="H3305" s="1425" t="s">
        <v>1263</v>
      </c>
      <c r="I3305" s="1425"/>
      <c r="J3305" s="1425" t="s">
        <v>2915</v>
      </c>
    </row>
    <row r="3306" spans="1:10" ht="12.75">
      <c r="A3306" s="1425" t="s">
        <v>1360</v>
      </c>
      <c r="B3306" s="1425" t="s">
        <v>780</v>
      </c>
      <c r="C3306" s="1425" t="s">
        <v>390</v>
      </c>
      <c r="D3306" s="1425" t="s">
        <v>549</v>
      </c>
      <c r="E3306" s="1425" t="s">
        <v>1488</v>
      </c>
      <c r="F3306" s="1425" t="s">
        <v>796</v>
      </c>
      <c r="G3306" s="1425" t="s">
        <v>115</v>
      </c>
      <c r="H3306" s="1425" t="s">
        <v>1264</v>
      </c>
      <c r="I3306" s="1425"/>
      <c r="J3306" s="1425" t="s">
        <v>2915</v>
      </c>
    </row>
    <row r="3307" spans="1:10" ht="12.75">
      <c r="A3307" s="1425" t="s">
        <v>1360</v>
      </c>
      <c r="B3307" s="1425" t="s">
        <v>780</v>
      </c>
      <c r="C3307" s="1425" t="s">
        <v>390</v>
      </c>
      <c r="D3307" s="1425" t="s">
        <v>549</v>
      </c>
      <c r="E3307" s="1425" t="s">
        <v>1488</v>
      </c>
      <c r="F3307" s="1425" t="s">
        <v>796</v>
      </c>
      <c r="G3307" s="1425" t="s">
        <v>115</v>
      </c>
      <c r="H3307" s="1425" t="s">
        <v>1265</v>
      </c>
      <c r="I3307" s="1425"/>
      <c r="J3307" s="1425" t="s">
        <v>2915</v>
      </c>
    </row>
    <row r="3308" spans="1:10" ht="12.75">
      <c r="A3308" s="1425" t="s">
        <v>1360</v>
      </c>
      <c r="B3308" s="1425" t="s">
        <v>780</v>
      </c>
      <c r="C3308" s="1425" t="s">
        <v>390</v>
      </c>
      <c r="D3308" s="1425" t="s">
        <v>549</v>
      </c>
      <c r="E3308" s="1425" t="s">
        <v>1488</v>
      </c>
      <c r="F3308" s="1425" t="s">
        <v>796</v>
      </c>
      <c r="G3308" s="1425" t="s">
        <v>115</v>
      </c>
      <c r="H3308" s="1425" t="s">
        <v>1266</v>
      </c>
      <c r="I3308" s="1425"/>
      <c r="J3308" s="1425" t="s">
        <v>2915</v>
      </c>
    </row>
    <row r="3309" spans="1:10" ht="12.75">
      <c r="A3309" s="1425" t="s">
        <v>1360</v>
      </c>
      <c r="B3309" s="1425" t="s">
        <v>780</v>
      </c>
      <c r="C3309" s="1425" t="s">
        <v>390</v>
      </c>
      <c r="D3309" s="1425" t="s">
        <v>549</v>
      </c>
      <c r="E3309" s="1425" t="s">
        <v>1488</v>
      </c>
      <c r="F3309" s="1425" t="s">
        <v>796</v>
      </c>
      <c r="G3309" s="1425" t="s">
        <v>115</v>
      </c>
      <c r="H3309" s="1425" t="s">
        <v>1267</v>
      </c>
      <c r="I3309" s="1425"/>
      <c r="J3309" s="1425" t="s">
        <v>2915</v>
      </c>
    </row>
    <row r="3310" spans="1:10" ht="12.75">
      <c r="A3310" s="1425" t="s">
        <v>1360</v>
      </c>
      <c r="B3310" s="1425" t="s">
        <v>780</v>
      </c>
      <c r="C3310" s="1425" t="s">
        <v>390</v>
      </c>
      <c r="D3310" s="1425" t="s">
        <v>549</v>
      </c>
      <c r="E3310" s="1425" t="s">
        <v>1488</v>
      </c>
      <c r="F3310" s="1425" t="s">
        <v>1328</v>
      </c>
      <c r="G3310" s="1425" t="s">
        <v>114</v>
      </c>
      <c r="H3310" s="1425" t="s">
        <v>1329</v>
      </c>
      <c r="I3310" s="1425"/>
      <c r="J3310" s="1425" t="s">
        <v>2915</v>
      </c>
    </row>
    <row r="3311" spans="1:10" ht="12.75">
      <c r="A3311" s="1425" t="s">
        <v>1360</v>
      </c>
      <c r="B3311" s="1425" t="s">
        <v>780</v>
      </c>
      <c r="C3311" s="1425" t="s">
        <v>390</v>
      </c>
      <c r="D3311" s="1425" t="s">
        <v>549</v>
      </c>
      <c r="E3311" s="1425" t="s">
        <v>1488</v>
      </c>
      <c r="F3311" s="1425" t="s">
        <v>1328</v>
      </c>
      <c r="G3311" s="1425" t="s">
        <v>114</v>
      </c>
      <c r="H3311" s="1425" t="s">
        <v>1330</v>
      </c>
      <c r="I3311" s="1425"/>
      <c r="J3311" s="1425" t="s">
        <v>2915</v>
      </c>
    </row>
    <row r="3312" spans="1:10" ht="12.75">
      <c r="A3312" s="1425" t="s">
        <v>1360</v>
      </c>
      <c r="B3312" s="1425" t="s">
        <v>780</v>
      </c>
      <c r="C3312" s="1425" t="s">
        <v>390</v>
      </c>
      <c r="D3312" s="1425" t="s">
        <v>549</v>
      </c>
      <c r="E3312" s="1425" t="s">
        <v>1488</v>
      </c>
      <c r="F3312" s="1425" t="s">
        <v>1328</v>
      </c>
      <c r="G3312" s="1425" t="s">
        <v>114</v>
      </c>
      <c r="H3312" s="1425" t="s">
        <v>1331</v>
      </c>
      <c r="I3312" s="1425"/>
      <c r="J3312" s="1425" t="s">
        <v>2915</v>
      </c>
    </row>
    <row r="3313" spans="1:10" ht="12.75">
      <c r="A3313" s="1425" t="s">
        <v>1360</v>
      </c>
      <c r="B3313" s="1425" t="s">
        <v>780</v>
      </c>
      <c r="C3313" s="1425" t="s">
        <v>390</v>
      </c>
      <c r="D3313" s="1425" t="s">
        <v>549</v>
      </c>
      <c r="E3313" s="1425" t="s">
        <v>1488</v>
      </c>
      <c r="F3313" s="1425" t="s">
        <v>1328</v>
      </c>
      <c r="G3313" s="1425" t="s">
        <v>115</v>
      </c>
      <c r="H3313" s="1425" t="s">
        <v>1329</v>
      </c>
      <c r="I3313" s="1425"/>
      <c r="J3313" s="1425" t="s">
        <v>2915</v>
      </c>
    </row>
    <row r="3314" spans="1:10" ht="12.75">
      <c r="A3314" s="1425" t="s">
        <v>1360</v>
      </c>
      <c r="B3314" s="1425" t="s">
        <v>780</v>
      </c>
      <c r="C3314" s="1425" t="s">
        <v>390</v>
      </c>
      <c r="D3314" s="1425" t="s">
        <v>549</v>
      </c>
      <c r="E3314" s="1425" t="s">
        <v>1488</v>
      </c>
      <c r="F3314" s="1425" t="s">
        <v>1328</v>
      </c>
      <c r="G3314" s="1425" t="s">
        <v>115</v>
      </c>
      <c r="H3314" s="1425" t="s">
        <v>1330</v>
      </c>
      <c r="I3314" s="1425"/>
      <c r="J3314" s="1425" t="s">
        <v>2915</v>
      </c>
    </row>
    <row r="3315" spans="1:10" ht="12.75">
      <c r="A3315" s="1425" t="s">
        <v>1360</v>
      </c>
      <c r="B3315" s="1425" t="s">
        <v>780</v>
      </c>
      <c r="C3315" s="1425" t="s">
        <v>390</v>
      </c>
      <c r="D3315" s="1425" t="s">
        <v>549</v>
      </c>
      <c r="E3315" s="1425" t="s">
        <v>1488</v>
      </c>
      <c r="F3315" s="1425" t="s">
        <v>1328</v>
      </c>
      <c r="G3315" s="1425" t="s">
        <v>115</v>
      </c>
      <c r="H3315" s="1425" t="s">
        <v>1331</v>
      </c>
      <c r="I3315" s="1425"/>
      <c r="J3315" s="1425" t="s">
        <v>2915</v>
      </c>
    </row>
    <row r="3316" spans="1:10" ht="12.75">
      <c r="A3316" s="1425" t="s">
        <v>1360</v>
      </c>
      <c r="B3316" s="1425" t="s">
        <v>1347</v>
      </c>
      <c r="C3316" s="1425" t="s">
        <v>1347</v>
      </c>
      <c r="D3316" s="1425" t="s">
        <v>1286</v>
      </c>
      <c r="E3316" s="1425" t="s">
        <v>2885</v>
      </c>
      <c r="F3316" s="1425" t="s">
        <v>796</v>
      </c>
      <c r="G3316" s="1425" t="s">
        <v>1238</v>
      </c>
      <c r="H3316" s="1425" t="s">
        <v>1263</v>
      </c>
      <c r="I3316" s="1425"/>
      <c r="J3316" s="1425" t="s">
        <v>2915</v>
      </c>
    </row>
    <row r="3317" spans="1:10" ht="12.75">
      <c r="A3317" s="1425" t="s">
        <v>1360</v>
      </c>
      <c r="B3317" s="1425" t="s">
        <v>1347</v>
      </c>
      <c r="C3317" s="1425" t="s">
        <v>1347</v>
      </c>
      <c r="D3317" s="1425" t="s">
        <v>1286</v>
      </c>
      <c r="E3317" s="1425" t="s">
        <v>2885</v>
      </c>
      <c r="F3317" s="1425" t="s">
        <v>796</v>
      </c>
      <c r="G3317" s="1425" t="s">
        <v>1238</v>
      </c>
      <c r="H3317" s="1425" t="s">
        <v>1264</v>
      </c>
      <c r="I3317" s="1425"/>
      <c r="J3317" s="1425" t="s">
        <v>2915</v>
      </c>
    </row>
    <row r="3318" spans="1:10" ht="12.75">
      <c r="A3318" s="1425" t="s">
        <v>1360</v>
      </c>
      <c r="B3318" s="1425" t="s">
        <v>1347</v>
      </c>
      <c r="C3318" s="1425" t="s">
        <v>1347</v>
      </c>
      <c r="D3318" s="1425" t="s">
        <v>1286</v>
      </c>
      <c r="E3318" s="1425" t="s">
        <v>2885</v>
      </c>
      <c r="F3318" s="1425" t="s">
        <v>796</v>
      </c>
      <c r="G3318" s="1425" t="s">
        <v>1238</v>
      </c>
      <c r="H3318" s="1425" t="s">
        <v>1265</v>
      </c>
      <c r="I3318" s="1425"/>
      <c r="J3318" s="1425" t="s">
        <v>2915</v>
      </c>
    </row>
    <row r="3319" spans="1:10" ht="12.75">
      <c r="A3319" s="1425" t="s">
        <v>1360</v>
      </c>
      <c r="B3319" s="1425" t="s">
        <v>1347</v>
      </c>
      <c r="C3319" s="1425" t="s">
        <v>1347</v>
      </c>
      <c r="D3319" s="1425" t="s">
        <v>1286</v>
      </c>
      <c r="E3319" s="1425" t="s">
        <v>2885</v>
      </c>
      <c r="F3319" s="1425" t="s">
        <v>796</v>
      </c>
      <c r="G3319" s="1425" t="s">
        <v>1238</v>
      </c>
      <c r="H3319" s="1425" t="s">
        <v>1266</v>
      </c>
      <c r="I3319" s="1425"/>
      <c r="J3319" s="1425" t="s">
        <v>2915</v>
      </c>
    </row>
    <row r="3320" spans="1:10" ht="12.75">
      <c r="A3320" s="1425" t="s">
        <v>1360</v>
      </c>
      <c r="B3320" s="1425" t="s">
        <v>1347</v>
      </c>
      <c r="C3320" s="1425" t="s">
        <v>1347</v>
      </c>
      <c r="D3320" s="1425" t="s">
        <v>1286</v>
      </c>
      <c r="E3320" s="1425" t="s">
        <v>2885</v>
      </c>
      <c r="F3320" s="1425" t="s">
        <v>796</v>
      </c>
      <c r="G3320" s="1425" t="s">
        <v>1238</v>
      </c>
      <c r="H3320" s="1425" t="s">
        <v>1267</v>
      </c>
      <c r="I3320" s="1425"/>
      <c r="J3320" s="1425" t="s">
        <v>2915</v>
      </c>
    </row>
    <row r="3321" spans="1:10" ht="12.75">
      <c r="A3321" s="1425" t="s">
        <v>1360</v>
      </c>
      <c r="B3321" s="1425" t="s">
        <v>1347</v>
      </c>
      <c r="C3321" s="1425" t="s">
        <v>1347</v>
      </c>
      <c r="D3321" s="1425" t="s">
        <v>1286</v>
      </c>
      <c r="E3321" s="1425" t="s">
        <v>2885</v>
      </c>
      <c r="F3321" s="1425" t="s">
        <v>1328</v>
      </c>
      <c r="G3321" s="1425" t="s">
        <v>1238</v>
      </c>
      <c r="H3321" s="1425" t="s">
        <v>1330</v>
      </c>
      <c r="I3321" s="1425"/>
      <c r="J3321" s="1425" t="s">
        <v>2915</v>
      </c>
    </row>
    <row r="3322" spans="1:10" ht="12.75">
      <c r="A3322" s="1425" t="s">
        <v>1360</v>
      </c>
      <c r="B3322" s="1425" t="s">
        <v>1347</v>
      </c>
      <c r="C3322" s="1425" t="s">
        <v>1347</v>
      </c>
      <c r="D3322" s="1425" t="s">
        <v>1286</v>
      </c>
      <c r="E3322" s="1425" t="s">
        <v>2885</v>
      </c>
      <c r="F3322" s="1425" t="s">
        <v>1328</v>
      </c>
      <c r="G3322" s="1425" t="s">
        <v>1238</v>
      </c>
      <c r="H3322" s="1425" t="s">
        <v>1331</v>
      </c>
      <c r="I3322" s="1425"/>
      <c r="J3322" s="1425" t="s">
        <v>2915</v>
      </c>
    </row>
  </sheetData>
  <autoFilter ref="A1:J3322"/>
  <pageMargins left="0.7" right="0.7" top="0.75" bottom="0.75" header="0.3" footer="0.3"/>
  <pageSetup orientation="portrait"/>
  <customProperties>
    <customPr name="_pios_id" r:id="rId1"/>
  </customPropertie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591E342-C2A9-4082-8D63-2A95C59BB10A}">
  <sheetPr>
    <tabColor rgb="FFFFC000"/>
  </sheetPr>
  <dimension ref="A1:I821"/>
  <sheetViews>
    <sheetView workbookViewId="0" topLeftCell="A1">
      <selection pane="topLeft" activeCell="I92" sqref="I92:I106"/>
    </sheetView>
  </sheetViews>
  <sheetFormatPr defaultColWidth="8.85428571428571" defaultRowHeight="12.75"/>
  <cols>
    <col min="1" max="1" width="13.1428571428571" bestFit="1" customWidth="1"/>
    <col min="2" max="2" width="44.1428571428571" bestFit="1" customWidth="1"/>
    <col min="3" max="3" width="28.1428571428571" bestFit="1" customWidth="1"/>
    <col min="4" max="4" width="13" bestFit="1" customWidth="1"/>
    <col min="5" max="5" width="11.4285714285714" bestFit="1" customWidth="1"/>
    <col min="6" max="6" width="7.28571428571429" bestFit="1" customWidth="1"/>
    <col min="7" max="7" width="11.7142857142857" bestFit="1" customWidth="1"/>
    <col min="8" max="8" width="8.14285714285714" bestFit="1" customWidth="1"/>
    <col min="9" max="9" width="10.2857142857143" bestFit="1" customWidth="1"/>
    <col min="10" max="10" width="9.28571428571429" bestFit="1" customWidth="1"/>
    <col min="11" max="11" width="11" bestFit="1" customWidth="1"/>
    <col min="12" max="12" width="14.5714285714286" bestFit="1" customWidth="1"/>
  </cols>
  <sheetData>
    <row r="1" spans="1:9" ht="12.75">
      <c r="A1" s="1426" t="s">
        <v>60</v>
      </c>
      <c r="B1" s="1426" t="s">
        <v>1348</v>
      </c>
      <c r="C1" s="1426" t="s">
        <v>1349</v>
      </c>
      <c r="D1" s="1426" t="s">
        <v>1316</v>
      </c>
      <c r="E1" s="1426" t="s">
        <v>1260</v>
      </c>
      <c r="F1" s="1426" t="s">
        <v>1317</v>
      </c>
      <c r="G1" s="1426" t="s">
        <v>1231</v>
      </c>
      <c r="H1" s="1426" t="s">
        <v>1250</v>
      </c>
      <c r="I1" s="1426" t="s">
        <v>520</v>
      </c>
    </row>
    <row r="2" spans="1:9" ht="12.75">
      <c r="A2" s="1427" t="s">
        <v>1236</v>
      </c>
      <c r="B2" s="1427"/>
      <c r="C2" s="1427"/>
      <c r="D2" s="1427"/>
      <c r="E2" s="1427"/>
      <c r="F2" s="1427"/>
      <c r="G2" s="1427" t="s">
        <v>1238</v>
      </c>
      <c r="H2" s="1427" t="s">
        <v>1350</v>
      </c>
      <c r="I2" s="1427">
        <v>-77</v>
      </c>
    </row>
    <row r="3" spans="1:9" ht="12.75">
      <c r="A3" s="1427" t="s">
        <v>1236</v>
      </c>
      <c r="B3" s="1427"/>
      <c r="C3" s="1427"/>
      <c r="D3" s="1427"/>
      <c r="E3" s="1427"/>
      <c r="F3" s="1427"/>
      <c r="G3" s="1427" t="s">
        <v>1238</v>
      </c>
      <c r="H3" s="1427" t="s">
        <v>1351</v>
      </c>
      <c r="I3" s="1427">
        <v>-77</v>
      </c>
    </row>
    <row r="4" spans="1:9" ht="12.75">
      <c r="A4" s="1427" t="s">
        <v>1236</v>
      </c>
      <c r="B4" s="1427"/>
      <c r="C4" s="1427"/>
      <c r="D4" s="1427"/>
      <c r="E4" s="1427"/>
      <c r="F4" s="1427"/>
      <c r="G4" s="1427" t="s">
        <v>1238</v>
      </c>
      <c r="H4" s="1427" t="s">
        <v>1353</v>
      </c>
      <c r="I4" s="1427">
        <v>-77</v>
      </c>
    </row>
    <row r="5" spans="1:9" ht="12.75">
      <c r="A5" s="1427" t="s">
        <v>1236</v>
      </c>
      <c r="B5" s="1427" t="s">
        <v>1262</v>
      </c>
      <c r="C5" s="1427"/>
      <c r="D5" s="1427" t="s">
        <v>1269</v>
      </c>
      <c r="E5" s="1427">
        <v>420001</v>
      </c>
      <c r="F5" s="1427"/>
      <c r="G5" s="1427" t="s">
        <v>115</v>
      </c>
      <c r="H5" s="1427" t="s">
        <v>1350</v>
      </c>
      <c r="I5" s="1427">
        <v>-2204</v>
      </c>
    </row>
    <row r="6" spans="1:9" ht="12.75">
      <c r="A6" s="1427" t="s">
        <v>1236</v>
      </c>
      <c r="B6" s="1427" t="s">
        <v>1262</v>
      </c>
      <c r="C6" s="1427"/>
      <c r="D6" s="1427" t="s">
        <v>1269</v>
      </c>
      <c r="E6" s="1427">
        <v>420001</v>
      </c>
      <c r="F6" s="1427"/>
      <c r="G6" s="1427" t="s">
        <v>115</v>
      </c>
      <c r="H6" s="1427" t="s">
        <v>1351</v>
      </c>
      <c r="I6" s="1427">
        <v>-2058</v>
      </c>
    </row>
    <row r="7" spans="1:9" ht="12.75">
      <c r="A7" s="1427" t="s">
        <v>1236</v>
      </c>
      <c r="B7" s="1427" t="s">
        <v>1262</v>
      </c>
      <c r="C7" s="1427"/>
      <c r="D7" s="1427" t="s">
        <v>1269</v>
      </c>
      <c r="E7" s="1427">
        <v>420001</v>
      </c>
      <c r="F7" s="1427"/>
      <c r="G7" s="1427" t="s">
        <v>115</v>
      </c>
      <c r="H7" s="1427" t="s">
        <v>1353</v>
      </c>
      <c r="I7" s="1427">
        <v>-2195</v>
      </c>
    </row>
    <row r="8" spans="1:9" ht="12.75">
      <c r="A8" s="1427" t="s">
        <v>1236</v>
      </c>
      <c r="B8" s="1427" t="s">
        <v>1262</v>
      </c>
      <c r="C8" s="1427"/>
      <c r="D8" s="1427" t="s">
        <v>1269</v>
      </c>
      <c r="E8" s="1427">
        <v>420001</v>
      </c>
      <c r="F8" s="1427"/>
      <c r="G8" s="1427" t="s">
        <v>1238</v>
      </c>
      <c r="H8" s="1427" t="s">
        <v>1350</v>
      </c>
      <c r="I8" s="1427">
        <v>-56991</v>
      </c>
    </row>
    <row r="9" spans="1:9" ht="12.75">
      <c r="A9" s="1427" t="s">
        <v>1236</v>
      </c>
      <c r="B9" s="1427" t="s">
        <v>1262</v>
      </c>
      <c r="C9" s="1427"/>
      <c r="D9" s="1427" t="s">
        <v>1269</v>
      </c>
      <c r="E9" s="1427">
        <v>420001</v>
      </c>
      <c r="F9" s="1427"/>
      <c r="G9" s="1427" t="s">
        <v>1238</v>
      </c>
      <c r="H9" s="1427" t="s">
        <v>1351</v>
      </c>
      <c r="I9" s="1427">
        <v>-53210</v>
      </c>
    </row>
    <row r="10" spans="1:9" ht="12.75">
      <c r="A10" s="1427" t="s">
        <v>1236</v>
      </c>
      <c r="B10" s="1427" t="s">
        <v>1262</v>
      </c>
      <c r="C10" s="1427"/>
      <c r="D10" s="1427" t="s">
        <v>1269</v>
      </c>
      <c r="E10" s="1427">
        <v>420001</v>
      </c>
      <c r="F10" s="1427"/>
      <c r="G10" s="1427" t="s">
        <v>1238</v>
      </c>
      <c r="H10" s="1427" t="s">
        <v>1353</v>
      </c>
      <c r="I10" s="1427">
        <v>-56764</v>
      </c>
    </row>
    <row r="11" spans="1:9" ht="12.75">
      <c r="A11" s="1427" t="s">
        <v>1236</v>
      </c>
      <c r="B11" s="1427" t="s">
        <v>1262</v>
      </c>
      <c r="C11" s="1427"/>
      <c r="D11" s="1427" t="s">
        <v>1269</v>
      </c>
      <c r="E11" s="1427">
        <v>420001</v>
      </c>
      <c r="F11" s="1427"/>
      <c r="G11" s="1427" t="s">
        <v>116</v>
      </c>
      <c r="H11" s="1427" t="s">
        <v>1350</v>
      </c>
      <c r="I11" s="1427">
        <v>-65984</v>
      </c>
    </row>
    <row r="12" spans="1:9" ht="12.75">
      <c r="A12" s="1427" t="s">
        <v>1236</v>
      </c>
      <c r="B12" s="1427" t="s">
        <v>1262</v>
      </c>
      <c r="C12" s="1427"/>
      <c r="D12" s="1427" t="s">
        <v>1269</v>
      </c>
      <c r="E12" s="1427">
        <v>420001</v>
      </c>
      <c r="F12" s="1427"/>
      <c r="G12" s="1427" t="s">
        <v>116</v>
      </c>
      <c r="H12" s="1427" t="s">
        <v>1351</v>
      </c>
      <c r="I12" s="1427">
        <v>-64161</v>
      </c>
    </row>
    <row r="13" spans="1:9" ht="12.75">
      <c r="A13" s="1427" t="s">
        <v>1236</v>
      </c>
      <c r="B13" s="1427" t="s">
        <v>1262</v>
      </c>
      <c r="C13" s="1427"/>
      <c r="D13" s="1427" t="s">
        <v>1269</v>
      </c>
      <c r="E13" s="1427">
        <v>420001</v>
      </c>
      <c r="F13" s="1427"/>
      <c r="G13" s="1427" t="s">
        <v>116</v>
      </c>
      <c r="H13" s="1427" t="s">
        <v>1353</v>
      </c>
      <c r="I13" s="1427">
        <v>-65723</v>
      </c>
    </row>
    <row r="14" spans="1:9" ht="12.75">
      <c r="A14" s="1427" t="s">
        <v>1236</v>
      </c>
      <c r="B14" s="1427" t="s">
        <v>1268</v>
      </c>
      <c r="C14" s="1427"/>
      <c r="D14" s="1427" t="s">
        <v>1269</v>
      </c>
      <c r="E14" s="1427">
        <v>420002</v>
      </c>
      <c r="F14" s="1427"/>
      <c r="G14" s="1427" t="s">
        <v>115</v>
      </c>
      <c r="H14" s="1427" t="s">
        <v>1350</v>
      </c>
      <c r="I14" s="1427">
        <v>-179</v>
      </c>
    </row>
    <row r="15" spans="1:9" ht="12.75">
      <c r="A15" s="1427" t="s">
        <v>1236</v>
      </c>
      <c r="B15" s="1427" t="s">
        <v>1268</v>
      </c>
      <c r="C15" s="1427"/>
      <c r="D15" s="1427" t="s">
        <v>1269</v>
      </c>
      <c r="E15" s="1427">
        <v>420002</v>
      </c>
      <c r="F15" s="1427"/>
      <c r="G15" s="1427" t="s">
        <v>115</v>
      </c>
      <c r="H15" s="1427" t="s">
        <v>1351</v>
      </c>
      <c r="I15" s="1427">
        <v>-193</v>
      </c>
    </row>
    <row r="16" spans="1:9" ht="12.75">
      <c r="A16" s="1427" t="s">
        <v>1236</v>
      </c>
      <c r="B16" s="1427" t="s">
        <v>1268</v>
      </c>
      <c r="C16" s="1427"/>
      <c r="D16" s="1427" t="s">
        <v>1269</v>
      </c>
      <c r="E16" s="1427">
        <v>420002</v>
      </c>
      <c r="F16" s="1427"/>
      <c r="G16" s="1427" t="s">
        <v>115</v>
      </c>
      <c r="H16" s="1427" t="s">
        <v>1353</v>
      </c>
      <c r="I16" s="1427">
        <v>-186</v>
      </c>
    </row>
    <row r="17" spans="1:9" ht="12.75">
      <c r="A17" s="1427" t="s">
        <v>1236</v>
      </c>
      <c r="B17" s="1427" t="s">
        <v>1268</v>
      </c>
      <c r="C17" s="1427"/>
      <c r="D17" s="1427" t="s">
        <v>1269</v>
      </c>
      <c r="E17" s="1427">
        <v>420002</v>
      </c>
      <c r="F17" s="1427"/>
      <c r="G17" s="1427" t="s">
        <v>1238</v>
      </c>
      <c r="H17" s="1427" t="s">
        <v>1350</v>
      </c>
      <c r="I17" s="1427">
        <v>-4635</v>
      </c>
    </row>
    <row r="18" spans="1:9" ht="12.75">
      <c r="A18" s="1427" t="s">
        <v>1236</v>
      </c>
      <c r="B18" s="1427" t="s">
        <v>1268</v>
      </c>
      <c r="C18" s="1427"/>
      <c r="D18" s="1427" t="s">
        <v>1269</v>
      </c>
      <c r="E18" s="1427">
        <v>420002</v>
      </c>
      <c r="F18" s="1427"/>
      <c r="G18" s="1427" t="s">
        <v>1238</v>
      </c>
      <c r="H18" s="1427" t="s">
        <v>1351</v>
      </c>
      <c r="I18" s="1427">
        <v>-5004</v>
      </c>
    </row>
    <row r="19" spans="1:9" ht="12.75">
      <c r="A19" s="1427" t="s">
        <v>1236</v>
      </c>
      <c r="B19" s="1427" t="s">
        <v>1268</v>
      </c>
      <c r="C19" s="1427"/>
      <c r="D19" s="1427" t="s">
        <v>1269</v>
      </c>
      <c r="E19" s="1427">
        <v>420002</v>
      </c>
      <c r="F19" s="1427"/>
      <c r="G19" s="1427" t="s">
        <v>1238</v>
      </c>
      <c r="H19" s="1427" t="s">
        <v>1353</v>
      </c>
      <c r="I19" s="1427">
        <v>-4819</v>
      </c>
    </row>
    <row r="20" spans="1:9" ht="12.75">
      <c r="A20" s="1427" t="s">
        <v>1236</v>
      </c>
      <c r="B20" s="1427" t="s">
        <v>1268</v>
      </c>
      <c r="C20" s="1427"/>
      <c r="D20" s="1427" t="s">
        <v>1269</v>
      </c>
      <c r="E20" s="1427">
        <v>420002</v>
      </c>
      <c r="F20" s="1427"/>
      <c r="G20" s="1427" t="s">
        <v>116</v>
      </c>
      <c r="H20" s="1427" t="s">
        <v>1350</v>
      </c>
      <c r="I20" s="1427">
        <v>-1815</v>
      </c>
    </row>
    <row r="21" spans="1:9" ht="12.75">
      <c r="A21" s="1427" t="s">
        <v>1236</v>
      </c>
      <c r="B21" s="1427" t="s">
        <v>1268</v>
      </c>
      <c r="C21" s="1427"/>
      <c r="D21" s="1427" t="s">
        <v>1269</v>
      </c>
      <c r="E21" s="1427">
        <v>420002</v>
      </c>
      <c r="F21" s="1427"/>
      <c r="G21" s="1427" t="s">
        <v>116</v>
      </c>
      <c r="H21" s="1427" t="s">
        <v>1351</v>
      </c>
      <c r="I21" s="1427">
        <v>-1960</v>
      </c>
    </row>
    <row r="22" spans="1:9" ht="12.75">
      <c r="A22" s="1427" t="s">
        <v>1236</v>
      </c>
      <c r="B22" s="1427" t="s">
        <v>1268</v>
      </c>
      <c r="C22" s="1427"/>
      <c r="D22" s="1427" t="s">
        <v>1269</v>
      </c>
      <c r="E22" s="1427">
        <v>420002</v>
      </c>
      <c r="F22" s="1427"/>
      <c r="G22" s="1427" t="s">
        <v>116</v>
      </c>
      <c r="H22" s="1427" t="s">
        <v>1353</v>
      </c>
      <c r="I22" s="1427">
        <v>-1888</v>
      </c>
    </row>
    <row r="23" spans="1:9" ht="12.75">
      <c r="A23" s="1427" t="s">
        <v>1236</v>
      </c>
      <c r="B23" s="1427" t="s">
        <v>1332</v>
      </c>
      <c r="C23" s="1427"/>
      <c r="D23" s="1427" t="s">
        <v>809</v>
      </c>
      <c r="E23" s="1427">
        <v>426080</v>
      </c>
      <c r="F23" s="1427"/>
      <c r="G23" s="1427" t="s">
        <v>115</v>
      </c>
      <c r="H23" s="1427" t="s">
        <v>1350</v>
      </c>
      <c r="I23" s="1427">
        <v>0</v>
      </c>
    </row>
    <row r="24" spans="1:9" ht="12.75">
      <c r="A24" s="1427" t="s">
        <v>1236</v>
      </c>
      <c r="B24" s="1427" t="s">
        <v>1332</v>
      </c>
      <c r="C24" s="1427"/>
      <c r="D24" s="1427" t="s">
        <v>809</v>
      </c>
      <c r="E24" s="1427">
        <v>426080</v>
      </c>
      <c r="F24" s="1427"/>
      <c r="G24" s="1427" t="s">
        <v>115</v>
      </c>
      <c r="H24" s="1427" t="s">
        <v>1351</v>
      </c>
      <c r="I24" s="1427">
        <v>0</v>
      </c>
    </row>
    <row r="25" spans="1:9" ht="12.75">
      <c r="A25" s="1427" t="s">
        <v>1236</v>
      </c>
      <c r="B25" s="1427" t="s">
        <v>1332</v>
      </c>
      <c r="C25" s="1427"/>
      <c r="D25" s="1427" t="s">
        <v>809</v>
      </c>
      <c r="E25" s="1427">
        <v>426080</v>
      </c>
      <c r="F25" s="1427"/>
      <c r="G25" s="1427" t="s">
        <v>115</v>
      </c>
      <c r="H25" s="1427" t="s">
        <v>1353</v>
      </c>
      <c r="I25" s="1427">
        <v>15500</v>
      </c>
    </row>
    <row r="26" spans="1:9" ht="12.75">
      <c r="A26" s="1427" t="s">
        <v>1236</v>
      </c>
      <c r="B26" s="1427" t="s">
        <v>1270</v>
      </c>
      <c r="C26" s="1427"/>
      <c r="D26" s="1427" t="s">
        <v>549</v>
      </c>
      <c r="E26" s="1427">
        <v>660800</v>
      </c>
      <c r="F26" s="1427"/>
      <c r="G26" s="1427" t="s">
        <v>115</v>
      </c>
      <c r="H26" s="1427" t="s">
        <v>1350</v>
      </c>
      <c r="I26" s="1427">
        <v>0</v>
      </c>
    </row>
    <row r="27" spans="1:9" ht="12.75">
      <c r="A27" s="1427" t="s">
        <v>1236</v>
      </c>
      <c r="B27" s="1427" t="s">
        <v>1270</v>
      </c>
      <c r="C27" s="1427"/>
      <c r="D27" s="1427" t="s">
        <v>549</v>
      </c>
      <c r="E27" s="1427">
        <v>660800</v>
      </c>
      <c r="F27" s="1427"/>
      <c r="G27" s="1427" t="s">
        <v>115</v>
      </c>
      <c r="H27" s="1427" t="s">
        <v>1351</v>
      </c>
      <c r="I27" s="1427">
        <v>0</v>
      </c>
    </row>
    <row r="28" spans="1:9" ht="12.75">
      <c r="A28" s="1427" t="s">
        <v>1236</v>
      </c>
      <c r="B28" s="1427" t="s">
        <v>1270</v>
      </c>
      <c r="C28" s="1427"/>
      <c r="D28" s="1427" t="s">
        <v>549</v>
      </c>
      <c r="E28" s="1427">
        <v>660800</v>
      </c>
      <c r="F28" s="1427"/>
      <c r="G28" s="1427" t="s">
        <v>115</v>
      </c>
      <c r="H28" s="1427" t="s">
        <v>1353</v>
      </c>
      <c r="I28" s="1427">
        <v>6000</v>
      </c>
    </row>
    <row r="29" spans="1:9" ht="12.75">
      <c r="A29" s="1427" t="s">
        <v>1236</v>
      </c>
      <c r="B29" s="1427" t="s">
        <v>488</v>
      </c>
      <c r="C29" s="1427"/>
      <c r="D29" s="1427" t="s">
        <v>1269</v>
      </c>
      <c r="E29" s="1427">
        <v>406000</v>
      </c>
      <c r="F29" s="1427"/>
      <c r="G29" s="1427" t="s">
        <v>115</v>
      </c>
      <c r="H29" s="1427" t="s">
        <v>1350</v>
      </c>
      <c r="I29" s="1427">
        <v>1895</v>
      </c>
    </row>
    <row r="30" spans="1:9" ht="12.75">
      <c r="A30" s="1427" t="s">
        <v>1236</v>
      </c>
      <c r="B30" s="1427" t="s">
        <v>488</v>
      </c>
      <c r="C30" s="1427"/>
      <c r="D30" s="1427" t="s">
        <v>1269</v>
      </c>
      <c r="E30" s="1427">
        <v>406000</v>
      </c>
      <c r="F30" s="1427"/>
      <c r="G30" s="1427" t="s">
        <v>115</v>
      </c>
      <c r="H30" s="1427" t="s">
        <v>1351</v>
      </c>
      <c r="I30" s="1427">
        <v>1895</v>
      </c>
    </row>
    <row r="31" spans="1:9" ht="12.75">
      <c r="A31" s="1427" t="s">
        <v>1236</v>
      </c>
      <c r="B31" s="1427" t="s">
        <v>488</v>
      </c>
      <c r="C31" s="1427"/>
      <c r="D31" s="1427" t="s">
        <v>1269</v>
      </c>
      <c r="E31" s="1427">
        <v>406000</v>
      </c>
      <c r="F31" s="1427"/>
      <c r="G31" s="1427" t="s">
        <v>115</v>
      </c>
      <c r="H31" s="1427" t="s">
        <v>1353</v>
      </c>
      <c r="I31" s="1427">
        <v>1895</v>
      </c>
    </row>
    <row r="32" spans="1:9" ht="12.75">
      <c r="A32" s="1427" t="s">
        <v>1236</v>
      </c>
      <c r="B32" s="1427" t="s">
        <v>488</v>
      </c>
      <c r="C32" s="1427"/>
      <c r="D32" s="1427" t="s">
        <v>1269</v>
      </c>
      <c r="E32" s="1427">
        <v>406000</v>
      </c>
      <c r="F32" s="1427"/>
      <c r="G32" s="1427" t="s">
        <v>1238</v>
      </c>
      <c r="H32" s="1427" t="s">
        <v>1350</v>
      </c>
      <c r="I32" s="1427">
        <v>-4579</v>
      </c>
    </row>
    <row r="33" spans="1:9" ht="12.75">
      <c r="A33" s="1427" t="s">
        <v>1236</v>
      </c>
      <c r="B33" s="1427" t="s">
        <v>488</v>
      </c>
      <c r="C33" s="1427"/>
      <c r="D33" s="1427" t="s">
        <v>1269</v>
      </c>
      <c r="E33" s="1427">
        <v>406000</v>
      </c>
      <c r="F33" s="1427"/>
      <c r="G33" s="1427" t="s">
        <v>1238</v>
      </c>
      <c r="H33" s="1427" t="s">
        <v>1351</v>
      </c>
      <c r="I33" s="1427">
        <v>-4579</v>
      </c>
    </row>
    <row r="34" spans="1:9" ht="12.75">
      <c r="A34" s="1427" t="s">
        <v>1236</v>
      </c>
      <c r="B34" s="1427" t="s">
        <v>488</v>
      </c>
      <c r="C34" s="1427"/>
      <c r="D34" s="1427" t="s">
        <v>1269</v>
      </c>
      <c r="E34" s="1427">
        <v>406000</v>
      </c>
      <c r="F34" s="1427"/>
      <c r="G34" s="1427" t="s">
        <v>1238</v>
      </c>
      <c r="H34" s="1427" t="s">
        <v>1353</v>
      </c>
      <c r="I34" s="1427">
        <v>-4579</v>
      </c>
    </row>
    <row r="35" spans="1:9" ht="12.75">
      <c r="A35" s="1427" t="s">
        <v>1236</v>
      </c>
      <c r="B35" s="1427" t="s">
        <v>488</v>
      </c>
      <c r="C35" s="1427"/>
      <c r="D35" s="1427" t="s">
        <v>1269</v>
      </c>
      <c r="E35" s="1427">
        <v>406000</v>
      </c>
      <c r="F35" s="1427"/>
      <c r="G35" s="1427" t="s">
        <v>116</v>
      </c>
      <c r="H35" s="1427" t="s">
        <v>1350</v>
      </c>
      <c r="I35" s="1427">
        <v>-6200</v>
      </c>
    </row>
    <row r="36" spans="1:9" ht="12.75">
      <c r="A36" s="1427" t="s">
        <v>1236</v>
      </c>
      <c r="B36" s="1427" t="s">
        <v>488</v>
      </c>
      <c r="C36" s="1427"/>
      <c r="D36" s="1427" t="s">
        <v>1269</v>
      </c>
      <c r="E36" s="1427">
        <v>406000</v>
      </c>
      <c r="F36" s="1427"/>
      <c r="G36" s="1427" t="s">
        <v>116</v>
      </c>
      <c r="H36" s="1427" t="s">
        <v>1351</v>
      </c>
      <c r="I36" s="1427">
        <v>-6200</v>
      </c>
    </row>
    <row r="37" spans="1:9" ht="12.75">
      <c r="A37" s="1427" t="s">
        <v>1236</v>
      </c>
      <c r="B37" s="1427" t="s">
        <v>488</v>
      </c>
      <c r="C37" s="1427"/>
      <c r="D37" s="1427" t="s">
        <v>1269</v>
      </c>
      <c r="E37" s="1427">
        <v>406000</v>
      </c>
      <c r="F37" s="1427"/>
      <c r="G37" s="1427" t="s">
        <v>116</v>
      </c>
      <c r="H37" s="1427" t="s">
        <v>1353</v>
      </c>
      <c r="I37" s="1427">
        <v>-6200</v>
      </c>
    </row>
    <row r="38" spans="1:9" ht="12.75">
      <c r="A38" s="1427" t="s">
        <v>1236</v>
      </c>
      <c r="B38" s="1427" t="s">
        <v>488</v>
      </c>
      <c r="C38" s="1427"/>
      <c r="D38" s="1427" t="s">
        <v>1269</v>
      </c>
      <c r="E38" s="1427">
        <v>407400</v>
      </c>
      <c r="F38" s="1427"/>
      <c r="G38" s="1427" t="s">
        <v>115</v>
      </c>
      <c r="H38" s="1427" t="s">
        <v>1350</v>
      </c>
      <c r="I38" s="1427">
        <v>0</v>
      </c>
    </row>
    <row r="39" spans="1:9" ht="12.75">
      <c r="A39" s="1427" t="s">
        <v>1236</v>
      </c>
      <c r="B39" s="1427" t="s">
        <v>488</v>
      </c>
      <c r="C39" s="1427"/>
      <c r="D39" s="1427" t="s">
        <v>1269</v>
      </c>
      <c r="E39" s="1427">
        <v>407400</v>
      </c>
      <c r="F39" s="1427"/>
      <c r="G39" s="1427" t="s">
        <v>115</v>
      </c>
      <c r="H39" s="1427" t="s">
        <v>1351</v>
      </c>
      <c r="I39" s="1427">
        <v>0</v>
      </c>
    </row>
    <row r="40" spans="1:9" ht="12.75">
      <c r="A40" s="1427" t="s">
        <v>1236</v>
      </c>
      <c r="B40" s="1427" t="s">
        <v>488</v>
      </c>
      <c r="C40" s="1427"/>
      <c r="D40" s="1427" t="s">
        <v>1269</v>
      </c>
      <c r="E40" s="1427">
        <v>407400</v>
      </c>
      <c r="F40" s="1427"/>
      <c r="G40" s="1427" t="s">
        <v>115</v>
      </c>
      <c r="H40" s="1427" t="s">
        <v>1353</v>
      </c>
      <c r="I40" s="1427">
        <v>0</v>
      </c>
    </row>
    <row r="41" spans="1:9" ht="12.75">
      <c r="A41" s="1427" t="s">
        <v>1236</v>
      </c>
      <c r="B41" s="1427" t="s">
        <v>488</v>
      </c>
      <c r="C41" s="1427"/>
      <c r="D41" s="1427" t="s">
        <v>1269</v>
      </c>
      <c r="E41" s="1427">
        <v>407400</v>
      </c>
      <c r="F41" s="1427"/>
      <c r="G41" s="1427" t="s">
        <v>116</v>
      </c>
      <c r="H41" s="1427" t="s">
        <v>1350</v>
      </c>
      <c r="I41" s="1427">
        <v>0</v>
      </c>
    </row>
    <row r="42" spans="1:9" ht="12.75">
      <c r="A42" s="1427" t="s">
        <v>1236</v>
      </c>
      <c r="B42" s="1427" t="s">
        <v>488</v>
      </c>
      <c r="C42" s="1427"/>
      <c r="D42" s="1427" t="s">
        <v>1269</v>
      </c>
      <c r="E42" s="1427">
        <v>407400</v>
      </c>
      <c r="F42" s="1427"/>
      <c r="G42" s="1427" t="s">
        <v>116</v>
      </c>
      <c r="H42" s="1427" t="s">
        <v>1351</v>
      </c>
      <c r="I42" s="1427">
        <v>0</v>
      </c>
    </row>
    <row r="43" spans="1:9" ht="12.75">
      <c r="A43" s="1427" t="s">
        <v>1236</v>
      </c>
      <c r="B43" s="1427" t="s">
        <v>488</v>
      </c>
      <c r="C43" s="1427"/>
      <c r="D43" s="1427" t="s">
        <v>1269</v>
      </c>
      <c r="E43" s="1427">
        <v>407400</v>
      </c>
      <c r="F43" s="1427"/>
      <c r="G43" s="1427" t="s">
        <v>116</v>
      </c>
      <c r="H43" s="1427" t="s">
        <v>1353</v>
      </c>
      <c r="I43" s="1427">
        <v>0</v>
      </c>
    </row>
    <row r="44" spans="1:9" ht="12.75">
      <c r="A44" s="1427" t="s">
        <v>1236</v>
      </c>
      <c r="B44" s="1427" t="s">
        <v>614</v>
      </c>
      <c r="C44" s="1427"/>
      <c r="D44" s="1427" t="s">
        <v>549</v>
      </c>
      <c r="E44" s="1427">
        <v>670700</v>
      </c>
      <c r="F44" s="1427"/>
      <c r="G44" s="1427" t="s">
        <v>1238</v>
      </c>
      <c r="H44" s="1427" t="s">
        <v>1350</v>
      </c>
      <c r="I44" s="1427">
        <v>1813</v>
      </c>
    </row>
    <row r="45" spans="1:9" ht="12.75">
      <c r="A45" s="1427" t="s">
        <v>1236</v>
      </c>
      <c r="B45" s="1427" t="s">
        <v>614</v>
      </c>
      <c r="C45" s="1427"/>
      <c r="D45" s="1427" t="s">
        <v>549</v>
      </c>
      <c r="E45" s="1427">
        <v>670700</v>
      </c>
      <c r="F45" s="1427"/>
      <c r="G45" s="1427" t="s">
        <v>1238</v>
      </c>
      <c r="H45" s="1427" t="s">
        <v>1351</v>
      </c>
      <c r="I45" s="1427">
        <v>1808</v>
      </c>
    </row>
    <row r="46" spans="1:9" ht="12.75">
      <c r="A46" s="1427" t="s">
        <v>1236</v>
      </c>
      <c r="B46" s="1427" t="s">
        <v>614</v>
      </c>
      <c r="C46" s="1427"/>
      <c r="D46" s="1427" t="s">
        <v>549</v>
      </c>
      <c r="E46" s="1427">
        <v>670700</v>
      </c>
      <c r="F46" s="1427"/>
      <c r="G46" s="1427" t="s">
        <v>1238</v>
      </c>
      <c r="H46" s="1427" t="s">
        <v>1353</v>
      </c>
      <c r="I46" s="1427">
        <v>1810</v>
      </c>
    </row>
    <row r="47" spans="1:9" ht="12.75">
      <c r="A47" s="1427" t="s">
        <v>1236</v>
      </c>
      <c r="B47" s="1427" t="s">
        <v>614</v>
      </c>
      <c r="C47" s="1427"/>
      <c r="D47" s="1427" t="s">
        <v>549</v>
      </c>
      <c r="E47" s="1427">
        <v>670700</v>
      </c>
      <c r="F47" s="1427"/>
      <c r="G47" s="1427" t="s">
        <v>116</v>
      </c>
      <c r="H47" s="1427" t="s">
        <v>1350</v>
      </c>
      <c r="I47" s="1427">
        <v>12031</v>
      </c>
    </row>
    <row r="48" spans="1:9" ht="12.75">
      <c r="A48" s="1427" t="s">
        <v>1236</v>
      </c>
      <c r="B48" s="1427" t="s">
        <v>614</v>
      </c>
      <c r="C48" s="1427"/>
      <c r="D48" s="1427" t="s">
        <v>549</v>
      </c>
      <c r="E48" s="1427">
        <v>670700</v>
      </c>
      <c r="F48" s="1427"/>
      <c r="G48" s="1427" t="s">
        <v>116</v>
      </c>
      <c r="H48" s="1427" t="s">
        <v>1351</v>
      </c>
      <c r="I48" s="1427">
        <v>12167</v>
      </c>
    </row>
    <row r="49" spans="1:9" ht="12.75">
      <c r="A49" s="1427" t="s">
        <v>1236</v>
      </c>
      <c r="B49" s="1427" t="s">
        <v>614</v>
      </c>
      <c r="C49" s="1427"/>
      <c r="D49" s="1427" t="s">
        <v>549</v>
      </c>
      <c r="E49" s="1427">
        <v>670700</v>
      </c>
      <c r="F49" s="1427"/>
      <c r="G49" s="1427" t="s">
        <v>116</v>
      </c>
      <c r="H49" s="1427" t="s">
        <v>1353</v>
      </c>
      <c r="I49" s="1427">
        <v>11623</v>
      </c>
    </row>
    <row r="50" spans="1:9" ht="12.75">
      <c r="A50" s="1427" t="s">
        <v>1236</v>
      </c>
      <c r="B50" s="1427" t="s">
        <v>1354</v>
      </c>
      <c r="C50" s="1427" t="s">
        <v>1354</v>
      </c>
      <c r="D50" s="1427" t="s">
        <v>1286</v>
      </c>
      <c r="E50" s="1427">
        <v>417300</v>
      </c>
      <c r="F50" s="1427"/>
      <c r="G50" s="1427" t="s">
        <v>115</v>
      </c>
      <c r="H50" s="1427" t="s">
        <v>1350</v>
      </c>
      <c r="I50" s="1427">
        <v>0</v>
      </c>
    </row>
    <row r="51" spans="1:9" ht="12.75">
      <c r="A51" s="1427" t="s">
        <v>1236</v>
      </c>
      <c r="B51" s="1427" t="s">
        <v>1354</v>
      </c>
      <c r="C51" s="1427" t="s">
        <v>1354</v>
      </c>
      <c r="D51" s="1427" t="s">
        <v>1286</v>
      </c>
      <c r="E51" s="1427">
        <v>417300</v>
      </c>
      <c r="F51" s="1427"/>
      <c r="G51" s="1427" t="s">
        <v>115</v>
      </c>
      <c r="H51" s="1427" t="s">
        <v>1351</v>
      </c>
      <c r="I51" s="1427">
        <v>0</v>
      </c>
    </row>
    <row r="52" spans="1:9" ht="12.75">
      <c r="A52" s="1427" t="s">
        <v>1236</v>
      </c>
      <c r="B52" s="1427" t="s">
        <v>1354</v>
      </c>
      <c r="C52" s="1427" t="s">
        <v>1354</v>
      </c>
      <c r="D52" s="1427" t="s">
        <v>1286</v>
      </c>
      <c r="E52" s="1427">
        <v>417300</v>
      </c>
      <c r="F52" s="1427"/>
      <c r="G52" s="1427" t="s">
        <v>115</v>
      </c>
      <c r="H52" s="1427" t="s">
        <v>1353</v>
      </c>
      <c r="I52" s="1427">
        <v>0</v>
      </c>
    </row>
    <row r="53" spans="1:9" ht="12.75">
      <c r="A53" s="1427" t="s">
        <v>1236</v>
      </c>
      <c r="B53" s="1427" t="s">
        <v>1355</v>
      </c>
      <c r="C53" s="1427" t="s">
        <v>1355</v>
      </c>
      <c r="D53" s="1427" t="s">
        <v>1286</v>
      </c>
      <c r="E53" s="1427">
        <v>471200</v>
      </c>
      <c r="F53" s="1427"/>
      <c r="G53" s="1427" t="s">
        <v>115</v>
      </c>
      <c r="H53" s="1427" t="s">
        <v>1350</v>
      </c>
      <c r="I53" s="1427">
        <v>0</v>
      </c>
    </row>
    <row r="54" spans="1:9" ht="12.75">
      <c r="A54" s="1427" t="s">
        <v>1236</v>
      </c>
      <c r="B54" s="1427" t="s">
        <v>1355</v>
      </c>
      <c r="C54" s="1427" t="s">
        <v>1355</v>
      </c>
      <c r="D54" s="1427" t="s">
        <v>1286</v>
      </c>
      <c r="E54" s="1427">
        <v>471200</v>
      </c>
      <c r="F54" s="1427"/>
      <c r="G54" s="1427" t="s">
        <v>115</v>
      </c>
      <c r="H54" s="1427" t="s">
        <v>1351</v>
      </c>
      <c r="I54" s="1427">
        <v>0</v>
      </c>
    </row>
    <row r="55" spans="1:9" ht="12.75">
      <c r="A55" s="1427" t="s">
        <v>1236</v>
      </c>
      <c r="B55" s="1427" t="s">
        <v>1355</v>
      </c>
      <c r="C55" s="1427" t="s">
        <v>1355</v>
      </c>
      <c r="D55" s="1427" t="s">
        <v>1286</v>
      </c>
      <c r="E55" s="1427">
        <v>471200</v>
      </c>
      <c r="F55" s="1427"/>
      <c r="G55" s="1427" t="s">
        <v>115</v>
      </c>
      <c r="H55" s="1427" t="s">
        <v>1353</v>
      </c>
      <c r="I55" s="1427">
        <v>0</v>
      </c>
    </row>
    <row r="56" spans="1:9" ht="12.75">
      <c r="A56" s="1427" t="s">
        <v>1236</v>
      </c>
      <c r="B56" s="1427" t="s">
        <v>763</v>
      </c>
      <c r="C56" s="1427"/>
      <c r="D56" s="1427" t="s">
        <v>549</v>
      </c>
      <c r="E56" s="1427">
        <v>618320</v>
      </c>
      <c r="F56" s="1427"/>
      <c r="G56" s="1427" t="s">
        <v>116</v>
      </c>
      <c r="H56" s="1427" t="s">
        <v>1350</v>
      </c>
      <c r="I56" s="1427">
        <v>41438</v>
      </c>
    </row>
    <row r="57" spans="1:9" ht="12.75">
      <c r="A57" s="1427" t="s">
        <v>1236</v>
      </c>
      <c r="B57" s="1427" t="s">
        <v>763</v>
      </c>
      <c r="C57" s="1427"/>
      <c r="D57" s="1427" t="s">
        <v>549</v>
      </c>
      <c r="E57" s="1427">
        <v>618320</v>
      </c>
      <c r="F57" s="1427"/>
      <c r="G57" s="1427" t="s">
        <v>116</v>
      </c>
      <c r="H57" s="1427" t="s">
        <v>1351</v>
      </c>
      <c r="I57" s="1427">
        <v>38743</v>
      </c>
    </row>
    <row r="58" spans="1:9" ht="12.75">
      <c r="A58" s="1427" t="s">
        <v>1236</v>
      </c>
      <c r="B58" s="1427" t="s">
        <v>763</v>
      </c>
      <c r="C58" s="1427"/>
      <c r="D58" s="1427" t="s">
        <v>549</v>
      </c>
      <c r="E58" s="1427">
        <v>618320</v>
      </c>
      <c r="F58" s="1427"/>
      <c r="G58" s="1427" t="s">
        <v>116</v>
      </c>
      <c r="H58" s="1427" t="s">
        <v>1353</v>
      </c>
      <c r="I58" s="1427">
        <v>39439</v>
      </c>
    </row>
    <row r="59" spans="1:9" ht="12.75">
      <c r="A59" s="1427" t="s">
        <v>1236</v>
      </c>
      <c r="B59" s="1427" t="s">
        <v>763</v>
      </c>
      <c r="C59" s="1427"/>
      <c r="D59" s="1427" t="s">
        <v>549</v>
      </c>
      <c r="E59" s="1427">
        <v>618335</v>
      </c>
      <c r="F59" s="1427"/>
      <c r="G59" s="1427" t="s">
        <v>116</v>
      </c>
      <c r="H59" s="1427" t="s">
        <v>1350</v>
      </c>
      <c r="I59" s="1427">
        <v>4929</v>
      </c>
    </row>
    <row r="60" spans="1:9" ht="12.75">
      <c r="A60" s="1427" t="s">
        <v>1236</v>
      </c>
      <c r="B60" s="1427" t="s">
        <v>763</v>
      </c>
      <c r="C60" s="1427"/>
      <c r="D60" s="1427" t="s">
        <v>549</v>
      </c>
      <c r="E60" s="1427">
        <v>618335</v>
      </c>
      <c r="F60" s="1427"/>
      <c r="G60" s="1427" t="s">
        <v>116</v>
      </c>
      <c r="H60" s="1427" t="s">
        <v>1351</v>
      </c>
      <c r="I60" s="1427">
        <v>4958</v>
      </c>
    </row>
    <row r="61" spans="1:9" ht="12.75">
      <c r="A61" s="1427" t="s">
        <v>1236</v>
      </c>
      <c r="B61" s="1427" t="s">
        <v>763</v>
      </c>
      <c r="C61" s="1427"/>
      <c r="D61" s="1427" t="s">
        <v>549</v>
      </c>
      <c r="E61" s="1427">
        <v>618335</v>
      </c>
      <c r="F61" s="1427"/>
      <c r="G61" s="1427" t="s">
        <v>116</v>
      </c>
      <c r="H61" s="1427" t="s">
        <v>1353</v>
      </c>
      <c r="I61" s="1427">
        <v>4745</v>
      </c>
    </row>
    <row r="62" spans="1:9" ht="12.75">
      <c r="A62" s="1427" t="s">
        <v>1236</v>
      </c>
      <c r="B62" s="1427" t="s">
        <v>763</v>
      </c>
      <c r="C62" s="1427"/>
      <c r="D62" s="1427" t="s">
        <v>549</v>
      </c>
      <c r="E62" s="1427">
        <v>618340</v>
      </c>
      <c r="F62" s="1427"/>
      <c r="G62" s="1427" t="s">
        <v>116</v>
      </c>
      <c r="H62" s="1427" t="s">
        <v>1350</v>
      </c>
      <c r="I62" s="1427">
        <v>27913</v>
      </c>
    </row>
    <row r="63" spans="1:9" ht="12.75">
      <c r="A63" s="1427" t="s">
        <v>1236</v>
      </c>
      <c r="B63" s="1427" t="s">
        <v>763</v>
      </c>
      <c r="C63" s="1427"/>
      <c r="D63" s="1427" t="s">
        <v>549</v>
      </c>
      <c r="E63" s="1427">
        <v>618340</v>
      </c>
      <c r="F63" s="1427"/>
      <c r="G63" s="1427" t="s">
        <v>116</v>
      </c>
      <c r="H63" s="1427" t="s">
        <v>1351</v>
      </c>
      <c r="I63" s="1427">
        <v>25242</v>
      </c>
    </row>
    <row r="64" spans="1:9" ht="12.75">
      <c r="A64" s="1427" t="s">
        <v>1236</v>
      </c>
      <c r="B64" s="1427" t="s">
        <v>763</v>
      </c>
      <c r="C64" s="1427"/>
      <c r="D64" s="1427" t="s">
        <v>549</v>
      </c>
      <c r="E64" s="1427">
        <v>618340</v>
      </c>
      <c r="F64" s="1427"/>
      <c r="G64" s="1427" t="s">
        <v>116</v>
      </c>
      <c r="H64" s="1427" t="s">
        <v>1353</v>
      </c>
      <c r="I64" s="1427">
        <v>26639</v>
      </c>
    </row>
    <row r="65" spans="1:9" ht="12.75">
      <c r="A65" s="1427" t="s">
        <v>1236</v>
      </c>
      <c r="B65" s="1427" t="s">
        <v>763</v>
      </c>
      <c r="C65" s="1427"/>
      <c r="D65" s="1427" t="s">
        <v>549</v>
      </c>
      <c r="E65" s="1427">
        <v>618345</v>
      </c>
      <c r="F65" s="1427"/>
      <c r="G65" s="1427" t="s">
        <v>116</v>
      </c>
      <c r="H65" s="1427" t="s">
        <v>1350</v>
      </c>
      <c r="I65" s="1427">
        <v>21575</v>
      </c>
    </row>
    <row r="66" spans="1:9" ht="12.75">
      <c r="A66" s="1427" t="s">
        <v>1236</v>
      </c>
      <c r="B66" s="1427" t="s">
        <v>763</v>
      </c>
      <c r="C66" s="1427"/>
      <c r="D66" s="1427" t="s">
        <v>549</v>
      </c>
      <c r="E66" s="1427">
        <v>618345</v>
      </c>
      <c r="F66" s="1427"/>
      <c r="G66" s="1427" t="s">
        <v>116</v>
      </c>
      <c r="H66" s="1427" t="s">
        <v>1351</v>
      </c>
      <c r="I66" s="1427">
        <v>20373</v>
      </c>
    </row>
    <row r="67" spans="1:9" ht="12.75">
      <c r="A67" s="1427" t="s">
        <v>1236</v>
      </c>
      <c r="B67" s="1427" t="s">
        <v>763</v>
      </c>
      <c r="C67" s="1427"/>
      <c r="D67" s="1427" t="s">
        <v>549</v>
      </c>
      <c r="E67" s="1427">
        <v>618345</v>
      </c>
      <c r="F67" s="1427"/>
      <c r="G67" s="1427" t="s">
        <v>116</v>
      </c>
      <c r="H67" s="1427" t="s">
        <v>1353</v>
      </c>
      <c r="I67" s="1427">
        <v>20447</v>
      </c>
    </row>
    <row r="68" spans="1:9" ht="12.75">
      <c r="A68" s="1427" t="s">
        <v>1236</v>
      </c>
      <c r="B68" s="1427" t="s">
        <v>763</v>
      </c>
      <c r="C68" s="1427"/>
      <c r="D68" s="1427" t="s">
        <v>549</v>
      </c>
      <c r="E68" s="1427">
        <v>618365</v>
      </c>
      <c r="F68" s="1427"/>
      <c r="G68" s="1427" t="s">
        <v>116</v>
      </c>
      <c r="H68" s="1427" t="s">
        <v>1350</v>
      </c>
      <c r="I68" s="1427">
        <v>717</v>
      </c>
    </row>
    <row r="69" spans="1:9" ht="12.75">
      <c r="A69" s="1427" t="s">
        <v>1236</v>
      </c>
      <c r="B69" s="1427" t="s">
        <v>763</v>
      </c>
      <c r="C69" s="1427"/>
      <c r="D69" s="1427" t="s">
        <v>549</v>
      </c>
      <c r="E69" s="1427">
        <v>618365</v>
      </c>
      <c r="F69" s="1427"/>
      <c r="G69" s="1427" t="s">
        <v>116</v>
      </c>
      <c r="H69" s="1427" t="s">
        <v>1351</v>
      </c>
      <c r="I69" s="1427">
        <v>610</v>
      </c>
    </row>
    <row r="70" spans="1:9" ht="12.75">
      <c r="A70" s="1427" t="s">
        <v>1236</v>
      </c>
      <c r="B70" s="1427" t="s">
        <v>763</v>
      </c>
      <c r="C70" s="1427"/>
      <c r="D70" s="1427" t="s">
        <v>549</v>
      </c>
      <c r="E70" s="1427">
        <v>618365</v>
      </c>
      <c r="F70" s="1427"/>
      <c r="G70" s="1427" t="s">
        <v>116</v>
      </c>
      <c r="H70" s="1427" t="s">
        <v>1353</v>
      </c>
      <c r="I70" s="1427">
        <v>703</v>
      </c>
    </row>
    <row r="71" spans="1:9" ht="12.75">
      <c r="A71" s="1427" t="s">
        <v>1236</v>
      </c>
      <c r="B71" s="1427" t="s">
        <v>763</v>
      </c>
      <c r="C71" s="1427"/>
      <c r="D71" s="1427" t="s">
        <v>549</v>
      </c>
      <c r="E71" s="1427">
        <v>718100</v>
      </c>
      <c r="F71" s="1427"/>
      <c r="G71" s="1427" t="s">
        <v>1238</v>
      </c>
      <c r="H71" s="1427" t="s">
        <v>1350</v>
      </c>
      <c r="I71" s="1427">
        <v>1670</v>
      </c>
    </row>
    <row r="72" spans="1:9" ht="12.75">
      <c r="A72" s="1427" t="s">
        <v>1236</v>
      </c>
      <c r="B72" s="1427" t="s">
        <v>763</v>
      </c>
      <c r="C72" s="1427"/>
      <c r="D72" s="1427" t="s">
        <v>549</v>
      </c>
      <c r="E72" s="1427">
        <v>718100</v>
      </c>
      <c r="F72" s="1427"/>
      <c r="G72" s="1427" t="s">
        <v>1238</v>
      </c>
      <c r="H72" s="1427" t="s">
        <v>1351</v>
      </c>
      <c r="I72" s="1427">
        <v>1670</v>
      </c>
    </row>
    <row r="73" spans="1:9" ht="12.75">
      <c r="A73" s="1427" t="s">
        <v>1236</v>
      </c>
      <c r="B73" s="1427" t="s">
        <v>763</v>
      </c>
      <c r="C73" s="1427"/>
      <c r="D73" s="1427" t="s">
        <v>549</v>
      </c>
      <c r="E73" s="1427">
        <v>718100</v>
      </c>
      <c r="F73" s="1427"/>
      <c r="G73" s="1427" t="s">
        <v>1238</v>
      </c>
      <c r="H73" s="1427" t="s">
        <v>1353</v>
      </c>
      <c r="I73" s="1427">
        <v>1670</v>
      </c>
    </row>
    <row r="74" spans="1:9" ht="12.75">
      <c r="A74" s="1427" t="s">
        <v>1236</v>
      </c>
      <c r="B74" s="1427" t="s">
        <v>631</v>
      </c>
      <c r="C74" s="1427" t="s">
        <v>1323</v>
      </c>
      <c r="D74" s="1427" t="s">
        <v>1286</v>
      </c>
      <c r="E74" s="1427">
        <v>521200</v>
      </c>
      <c r="F74" s="1427"/>
      <c r="G74" s="1427" t="s">
        <v>1238</v>
      </c>
      <c r="H74" s="1427" t="s">
        <v>1350</v>
      </c>
      <c r="I74" s="1427">
        <v>-39281</v>
      </c>
    </row>
    <row r="75" spans="1:9" ht="12.75">
      <c r="A75" s="1427" t="s">
        <v>1236</v>
      </c>
      <c r="B75" s="1427" t="s">
        <v>631</v>
      </c>
      <c r="C75" s="1427" t="s">
        <v>1323</v>
      </c>
      <c r="D75" s="1427" t="s">
        <v>1286</v>
      </c>
      <c r="E75" s="1427">
        <v>521200</v>
      </c>
      <c r="F75" s="1427"/>
      <c r="G75" s="1427" t="s">
        <v>1238</v>
      </c>
      <c r="H75" s="1427" t="s">
        <v>1351</v>
      </c>
      <c r="I75" s="1427">
        <v>-39281</v>
      </c>
    </row>
    <row r="76" spans="1:9" ht="12.75">
      <c r="A76" s="1427" t="s">
        <v>1236</v>
      </c>
      <c r="B76" s="1427" t="s">
        <v>631</v>
      </c>
      <c r="C76" s="1427" t="s">
        <v>1323</v>
      </c>
      <c r="D76" s="1427" t="s">
        <v>1286</v>
      </c>
      <c r="E76" s="1427">
        <v>521200</v>
      </c>
      <c r="F76" s="1427"/>
      <c r="G76" s="1427" t="s">
        <v>1238</v>
      </c>
      <c r="H76" s="1427" t="s">
        <v>1353</v>
      </c>
      <c r="I76" s="1427">
        <v>-39281</v>
      </c>
    </row>
    <row r="77" spans="1:9" ht="12.75">
      <c r="A77" s="1427" t="s">
        <v>1236</v>
      </c>
      <c r="B77" s="1427" t="s">
        <v>631</v>
      </c>
      <c r="C77" s="1427" t="s">
        <v>475</v>
      </c>
      <c r="D77" s="1427" t="s">
        <v>1286</v>
      </c>
      <c r="E77" s="1427">
        <v>461200</v>
      </c>
      <c r="F77" s="1427"/>
      <c r="G77" s="1427" t="s">
        <v>116</v>
      </c>
      <c r="H77" s="1427" t="s">
        <v>1350</v>
      </c>
      <c r="I77" s="1427">
        <v>-500682</v>
      </c>
    </row>
    <row r="78" spans="1:9" ht="12.75">
      <c r="A78" s="1427" t="s">
        <v>1236</v>
      </c>
      <c r="B78" s="1427" t="s">
        <v>631</v>
      </c>
      <c r="C78" s="1427" t="s">
        <v>475</v>
      </c>
      <c r="D78" s="1427" t="s">
        <v>1286</v>
      </c>
      <c r="E78" s="1427">
        <v>461200</v>
      </c>
      <c r="F78" s="1427"/>
      <c r="G78" s="1427" t="s">
        <v>116</v>
      </c>
      <c r="H78" s="1427" t="s">
        <v>1351</v>
      </c>
      <c r="I78" s="1427">
        <v>-507785</v>
      </c>
    </row>
    <row r="79" spans="1:9" ht="12.75">
      <c r="A79" s="1427" t="s">
        <v>1236</v>
      </c>
      <c r="B79" s="1427" t="s">
        <v>631</v>
      </c>
      <c r="C79" s="1427" t="s">
        <v>475</v>
      </c>
      <c r="D79" s="1427" t="s">
        <v>1286</v>
      </c>
      <c r="E79" s="1427">
        <v>461200</v>
      </c>
      <c r="F79" s="1427"/>
      <c r="G79" s="1427" t="s">
        <v>116</v>
      </c>
      <c r="H79" s="1427" t="s">
        <v>1353</v>
      </c>
      <c r="I79" s="1427">
        <v>-480723</v>
      </c>
    </row>
    <row r="80" spans="1:9" ht="12.75">
      <c r="A80" s="1427" t="s">
        <v>1236</v>
      </c>
      <c r="B80" s="1427" t="s">
        <v>631</v>
      </c>
      <c r="C80" s="1427" t="s">
        <v>475</v>
      </c>
      <c r="D80" s="1427" t="s">
        <v>1286</v>
      </c>
      <c r="E80" s="1427">
        <v>461605</v>
      </c>
      <c r="F80" s="1427"/>
      <c r="G80" s="1427" t="s">
        <v>116</v>
      </c>
      <c r="H80" s="1427" t="s">
        <v>1350</v>
      </c>
      <c r="I80" s="1427">
        <v>-3424</v>
      </c>
    </row>
    <row r="81" spans="1:9" ht="12.75">
      <c r="A81" s="1427" t="s">
        <v>1236</v>
      </c>
      <c r="B81" s="1427" t="s">
        <v>631</v>
      </c>
      <c r="C81" s="1427" t="s">
        <v>475</v>
      </c>
      <c r="D81" s="1427" t="s">
        <v>1286</v>
      </c>
      <c r="E81" s="1427">
        <v>461605</v>
      </c>
      <c r="F81" s="1427"/>
      <c r="G81" s="1427" t="s">
        <v>116</v>
      </c>
      <c r="H81" s="1427" t="s">
        <v>1351</v>
      </c>
      <c r="I81" s="1427">
        <v>-1904</v>
      </c>
    </row>
    <row r="82" spans="1:9" ht="12.75">
      <c r="A82" s="1427" t="s">
        <v>1236</v>
      </c>
      <c r="B82" s="1427" t="s">
        <v>631</v>
      </c>
      <c r="C82" s="1427" t="s">
        <v>475</v>
      </c>
      <c r="D82" s="1427" t="s">
        <v>1286</v>
      </c>
      <c r="E82" s="1427">
        <v>461605</v>
      </c>
      <c r="F82" s="1427"/>
      <c r="G82" s="1427" t="s">
        <v>116</v>
      </c>
      <c r="H82" s="1427" t="s">
        <v>1353</v>
      </c>
      <c r="I82" s="1427">
        <v>-1646</v>
      </c>
    </row>
    <row r="83" spans="1:9" ht="12.75">
      <c r="A83" s="1427" t="s">
        <v>1236</v>
      </c>
      <c r="B83" s="1427" t="s">
        <v>631</v>
      </c>
      <c r="C83" s="1427" t="s">
        <v>1356</v>
      </c>
      <c r="D83" s="1427" t="s">
        <v>1286</v>
      </c>
      <c r="E83" s="1427">
        <v>522200</v>
      </c>
      <c r="F83" s="1427"/>
      <c r="G83" s="1427" t="s">
        <v>1238</v>
      </c>
      <c r="H83" s="1427" t="s">
        <v>1350</v>
      </c>
      <c r="I83" s="1427">
        <v>-4978</v>
      </c>
    </row>
    <row r="84" spans="1:9" ht="12.75">
      <c r="A84" s="1427" t="s">
        <v>1236</v>
      </c>
      <c r="B84" s="1427" t="s">
        <v>631</v>
      </c>
      <c r="C84" s="1427" t="s">
        <v>1356</v>
      </c>
      <c r="D84" s="1427" t="s">
        <v>1286</v>
      </c>
      <c r="E84" s="1427">
        <v>522200</v>
      </c>
      <c r="F84" s="1427"/>
      <c r="G84" s="1427" t="s">
        <v>1238</v>
      </c>
      <c r="H84" s="1427" t="s">
        <v>1351</v>
      </c>
      <c r="I84" s="1427">
        <v>-4978</v>
      </c>
    </row>
    <row r="85" spans="1:9" ht="12.75">
      <c r="A85" s="1427" t="s">
        <v>1236</v>
      </c>
      <c r="B85" s="1427" t="s">
        <v>631</v>
      </c>
      <c r="C85" s="1427" t="s">
        <v>1356</v>
      </c>
      <c r="D85" s="1427" t="s">
        <v>1286</v>
      </c>
      <c r="E85" s="1427">
        <v>522200</v>
      </c>
      <c r="F85" s="1427"/>
      <c r="G85" s="1427" t="s">
        <v>1238</v>
      </c>
      <c r="H85" s="1427" t="s">
        <v>1353</v>
      </c>
      <c r="I85" s="1427">
        <v>-4978</v>
      </c>
    </row>
    <row r="86" spans="1:9" ht="12.75">
      <c r="A86" s="1427" t="s">
        <v>1236</v>
      </c>
      <c r="B86" s="1427" t="s">
        <v>189</v>
      </c>
      <c r="C86" s="1427" t="s">
        <v>477</v>
      </c>
      <c r="D86" s="1427" t="s">
        <v>1286</v>
      </c>
      <c r="E86" s="1427">
        <v>471100</v>
      </c>
      <c r="F86" s="1427"/>
      <c r="G86" s="1427" t="s">
        <v>116</v>
      </c>
      <c r="H86" s="1427" t="s">
        <v>1350</v>
      </c>
      <c r="I86" s="1427">
        <v>-168197</v>
      </c>
    </row>
    <row r="87" spans="1:9" ht="12.75">
      <c r="A87" s="1427" t="s">
        <v>1236</v>
      </c>
      <c r="B87" s="1427" t="s">
        <v>189</v>
      </c>
      <c r="C87" s="1427" t="s">
        <v>477</v>
      </c>
      <c r="D87" s="1427" t="s">
        <v>1286</v>
      </c>
      <c r="E87" s="1427">
        <v>471100</v>
      </c>
      <c r="F87" s="1427"/>
      <c r="G87" s="1427" t="s">
        <v>116</v>
      </c>
      <c r="H87" s="1427" t="s">
        <v>1351</v>
      </c>
      <c r="I87" s="1427">
        <v>-170038</v>
      </c>
    </row>
    <row r="88" spans="1:9" ht="12.75">
      <c r="A88" s="1427" t="s">
        <v>1236</v>
      </c>
      <c r="B88" s="1427" t="s">
        <v>189</v>
      </c>
      <c r="C88" s="1427" t="s">
        <v>477</v>
      </c>
      <c r="D88" s="1427" t="s">
        <v>1286</v>
      </c>
      <c r="E88" s="1427">
        <v>471100</v>
      </c>
      <c r="F88" s="1427"/>
      <c r="G88" s="1427" t="s">
        <v>116</v>
      </c>
      <c r="H88" s="1427" t="s">
        <v>1353</v>
      </c>
      <c r="I88" s="1427">
        <v>-162443</v>
      </c>
    </row>
    <row r="89" spans="1:9" ht="12.75">
      <c r="A89" s="1427" t="s">
        <v>1236</v>
      </c>
      <c r="B89" s="1427" t="s">
        <v>398</v>
      </c>
      <c r="C89" s="1427" t="s">
        <v>88</v>
      </c>
      <c r="D89" s="1427" t="s">
        <v>1269</v>
      </c>
      <c r="E89" s="1427">
        <v>403000</v>
      </c>
      <c r="F89" s="1427"/>
      <c r="G89" s="1427" t="s">
        <v>114</v>
      </c>
      <c r="H89" s="1427" t="s">
        <v>1350</v>
      </c>
      <c r="I89" s="1427">
        <v>1264</v>
      </c>
    </row>
    <row r="90" spans="1:9" ht="12.75">
      <c r="A90" s="1427" t="s">
        <v>1236</v>
      </c>
      <c r="B90" s="1427" t="s">
        <v>398</v>
      </c>
      <c r="C90" s="1427" t="s">
        <v>88</v>
      </c>
      <c r="D90" s="1427" t="s">
        <v>1269</v>
      </c>
      <c r="E90" s="1427">
        <v>403000</v>
      </c>
      <c r="F90" s="1427"/>
      <c r="G90" s="1427" t="s">
        <v>114</v>
      </c>
      <c r="H90" s="1427" t="s">
        <v>1351</v>
      </c>
      <c r="I90" s="1427">
        <v>0</v>
      </c>
    </row>
    <row r="91" spans="1:9" ht="12.75">
      <c r="A91" s="1427" t="s">
        <v>1236</v>
      </c>
      <c r="B91" s="1427" t="s">
        <v>398</v>
      </c>
      <c r="C91" s="1427" t="s">
        <v>88</v>
      </c>
      <c r="D91" s="1427" t="s">
        <v>1269</v>
      </c>
      <c r="E91" s="1427">
        <v>403000</v>
      </c>
      <c r="F91" s="1427"/>
      <c r="G91" s="1427" t="s">
        <v>114</v>
      </c>
      <c r="H91" s="1427" t="s">
        <v>1353</v>
      </c>
      <c r="I91" s="1427">
        <v>0</v>
      </c>
    </row>
    <row r="92" spans="1:9" ht="12.75">
      <c r="A92" s="1427" t="s">
        <v>1236</v>
      </c>
      <c r="B92" s="1427" t="s">
        <v>398</v>
      </c>
      <c r="C92" s="1427" t="s">
        <v>88</v>
      </c>
      <c r="D92" s="1427" t="s">
        <v>1269</v>
      </c>
      <c r="E92" s="1427">
        <v>403000</v>
      </c>
      <c r="F92" s="1427"/>
      <c r="G92" s="1427" t="s">
        <v>115</v>
      </c>
      <c r="H92" s="1427" t="s">
        <v>1350</v>
      </c>
      <c r="I92" s="1427">
        <v>146468</v>
      </c>
    </row>
    <row r="93" spans="1:9" ht="12.75">
      <c r="A93" s="1427" t="s">
        <v>1236</v>
      </c>
      <c r="B93" s="1427" t="s">
        <v>398</v>
      </c>
      <c r="C93" s="1427" t="s">
        <v>88</v>
      </c>
      <c r="D93" s="1427" t="s">
        <v>1269</v>
      </c>
      <c r="E93" s="1427">
        <v>403000</v>
      </c>
      <c r="F93" s="1427"/>
      <c r="G93" s="1427" t="s">
        <v>115</v>
      </c>
      <c r="H93" s="1427" t="s">
        <v>1351</v>
      </c>
      <c r="I93" s="1427">
        <v>140976</v>
      </c>
    </row>
    <row r="94" spans="1:9" ht="12.75">
      <c r="A94" s="1427" t="s">
        <v>1236</v>
      </c>
      <c r="B94" s="1427" t="s">
        <v>398</v>
      </c>
      <c r="C94" s="1427" t="s">
        <v>88</v>
      </c>
      <c r="D94" s="1427" t="s">
        <v>1269</v>
      </c>
      <c r="E94" s="1427">
        <v>403000</v>
      </c>
      <c r="F94" s="1427"/>
      <c r="G94" s="1427" t="s">
        <v>115</v>
      </c>
      <c r="H94" s="1427" t="s">
        <v>1353</v>
      </c>
      <c r="I94" s="1427">
        <v>140976</v>
      </c>
    </row>
    <row r="95" spans="1:9" ht="12.75">
      <c r="A95" s="1427" t="s">
        <v>1236</v>
      </c>
      <c r="B95" s="1427" t="s">
        <v>398</v>
      </c>
      <c r="C95" s="1427" t="s">
        <v>88</v>
      </c>
      <c r="D95" s="1427" t="s">
        <v>1269</v>
      </c>
      <c r="E95" s="1427">
        <v>403000</v>
      </c>
      <c r="F95" s="1427"/>
      <c r="G95" s="1427" t="s">
        <v>1238</v>
      </c>
      <c r="H95" s="1427" t="s">
        <v>1350</v>
      </c>
      <c r="I95" s="1427">
        <v>48786</v>
      </c>
    </row>
    <row r="96" spans="1:9" ht="12.75">
      <c r="A96" s="1427" t="s">
        <v>1236</v>
      </c>
      <c r="B96" s="1427" t="s">
        <v>398</v>
      </c>
      <c r="C96" s="1427" t="s">
        <v>88</v>
      </c>
      <c r="D96" s="1427" t="s">
        <v>1269</v>
      </c>
      <c r="E96" s="1427">
        <v>403000</v>
      </c>
      <c r="F96" s="1427"/>
      <c r="G96" s="1427" t="s">
        <v>1238</v>
      </c>
      <c r="H96" s="1427" t="s">
        <v>1351</v>
      </c>
      <c r="I96" s="1427">
        <v>46957</v>
      </c>
    </row>
    <row r="97" spans="1:9" ht="12.75">
      <c r="A97" s="1427" t="s">
        <v>1236</v>
      </c>
      <c r="B97" s="1427" t="s">
        <v>398</v>
      </c>
      <c r="C97" s="1427" t="s">
        <v>88</v>
      </c>
      <c r="D97" s="1427" t="s">
        <v>1269</v>
      </c>
      <c r="E97" s="1427">
        <v>403000</v>
      </c>
      <c r="F97" s="1427"/>
      <c r="G97" s="1427" t="s">
        <v>1238</v>
      </c>
      <c r="H97" s="1427" t="s">
        <v>1353</v>
      </c>
      <c r="I97" s="1427">
        <v>46957</v>
      </c>
    </row>
    <row r="98" spans="1:9" ht="12.75">
      <c r="A98" s="1427" t="s">
        <v>1236</v>
      </c>
      <c r="B98" s="1427" t="s">
        <v>398</v>
      </c>
      <c r="C98" s="1427" t="s">
        <v>88</v>
      </c>
      <c r="D98" s="1427" t="s">
        <v>1269</v>
      </c>
      <c r="E98" s="1427">
        <v>403000</v>
      </c>
      <c r="F98" s="1427"/>
      <c r="G98" s="1427" t="s">
        <v>116</v>
      </c>
      <c r="H98" s="1427" t="s">
        <v>1350</v>
      </c>
      <c r="I98" s="1427">
        <v>910414</v>
      </c>
    </row>
    <row r="99" spans="1:9" ht="12.75">
      <c r="A99" s="1427" t="s">
        <v>1236</v>
      </c>
      <c r="B99" s="1427" t="s">
        <v>398</v>
      </c>
      <c r="C99" s="1427" t="s">
        <v>88</v>
      </c>
      <c r="D99" s="1427" t="s">
        <v>1269</v>
      </c>
      <c r="E99" s="1427">
        <v>403000</v>
      </c>
      <c r="F99" s="1427"/>
      <c r="G99" s="1427" t="s">
        <v>116</v>
      </c>
      <c r="H99" s="1427" t="s">
        <v>1351</v>
      </c>
      <c r="I99" s="1427">
        <v>876274</v>
      </c>
    </row>
    <row r="100" spans="1:9" ht="12.75">
      <c r="A100" s="1427" t="s">
        <v>1236</v>
      </c>
      <c r="B100" s="1427" t="s">
        <v>398</v>
      </c>
      <c r="C100" s="1427" t="s">
        <v>88</v>
      </c>
      <c r="D100" s="1427" t="s">
        <v>1269</v>
      </c>
      <c r="E100" s="1427">
        <v>403000</v>
      </c>
      <c r="F100" s="1427"/>
      <c r="G100" s="1427" t="s">
        <v>116</v>
      </c>
      <c r="H100" s="1427" t="s">
        <v>1353</v>
      </c>
      <c r="I100" s="1427">
        <v>876274</v>
      </c>
    </row>
    <row r="101" spans="1:9" ht="12.75">
      <c r="A101" s="1427" t="s">
        <v>1236</v>
      </c>
      <c r="B101" s="1427" t="s">
        <v>398</v>
      </c>
      <c r="C101" s="1427" t="s">
        <v>88</v>
      </c>
      <c r="D101" s="1427" t="s">
        <v>1269</v>
      </c>
      <c r="E101" s="1427">
        <v>407301</v>
      </c>
      <c r="F101" s="1427"/>
      <c r="G101" s="1427" t="s">
        <v>1238</v>
      </c>
      <c r="H101" s="1427" t="s">
        <v>1350</v>
      </c>
      <c r="I101" s="1427">
        <v>-11502</v>
      </c>
    </row>
    <row r="102" spans="1:9" ht="12.75">
      <c r="A102" s="1427" t="s">
        <v>1236</v>
      </c>
      <c r="B102" s="1427" t="s">
        <v>398</v>
      </c>
      <c r="C102" s="1427" t="s">
        <v>88</v>
      </c>
      <c r="D102" s="1427" t="s">
        <v>1269</v>
      </c>
      <c r="E102" s="1427">
        <v>407301</v>
      </c>
      <c r="F102" s="1427"/>
      <c r="G102" s="1427" t="s">
        <v>1238</v>
      </c>
      <c r="H102" s="1427" t="s">
        <v>1351</v>
      </c>
      <c r="I102" s="1427">
        <v>-11502</v>
      </c>
    </row>
    <row r="103" spans="1:9" ht="12.75">
      <c r="A103" s="1427" t="s">
        <v>1236</v>
      </c>
      <c r="B103" s="1427" t="s">
        <v>398</v>
      </c>
      <c r="C103" s="1427" t="s">
        <v>88</v>
      </c>
      <c r="D103" s="1427" t="s">
        <v>1269</v>
      </c>
      <c r="E103" s="1427">
        <v>407301</v>
      </c>
      <c r="F103" s="1427"/>
      <c r="G103" s="1427" t="s">
        <v>1238</v>
      </c>
      <c r="H103" s="1427" t="s">
        <v>1353</v>
      </c>
      <c r="I103" s="1427">
        <v>-11502</v>
      </c>
    </row>
    <row r="104" spans="1:9" ht="12.75">
      <c r="A104" s="1427" t="s">
        <v>1236</v>
      </c>
      <c r="B104" s="1427" t="s">
        <v>398</v>
      </c>
      <c r="C104" s="1427" t="s">
        <v>88</v>
      </c>
      <c r="D104" s="1427" t="s">
        <v>1269</v>
      </c>
      <c r="E104" s="1427">
        <v>407301</v>
      </c>
      <c r="F104" s="1427"/>
      <c r="G104" s="1427" t="s">
        <v>116</v>
      </c>
      <c r="H104" s="1427" t="s">
        <v>1350</v>
      </c>
      <c r="I104" s="1427">
        <v>-118396</v>
      </c>
    </row>
    <row r="105" spans="1:9" ht="12.75">
      <c r="A105" s="1427" t="s">
        <v>1236</v>
      </c>
      <c r="B105" s="1427" t="s">
        <v>398</v>
      </c>
      <c r="C105" s="1427" t="s">
        <v>88</v>
      </c>
      <c r="D105" s="1427" t="s">
        <v>1269</v>
      </c>
      <c r="E105" s="1427">
        <v>407301</v>
      </c>
      <c r="F105" s="1427"/>
      <c r="G105" s="1427" t="s">
        <v>116</v>
      </c>
      <c r="H105" s="1427" t="s">
        <v>1351</v>
      </c>
      <c r="I105" s="1427">
        <v>-118396</v>
      </c>
    </row>
    <row r="106" spans="1:9" ht="12.75">
      <c r="A106" s="1427" t="s">
        <v>1236</v>
      </c>
      <c r="B106" s="1427" t="s">
        <v>398</v>
      </c>
      <c r="C106" s="1427" t="s">
        <v>88</v>
      </c>
      <c r="D106" s="1427" t="s">
        <v>1269</v>
      </c>
      <c r="E106" s="1427">
        <v>407301</v>
      </c>
      <c r="F106" s="1427"/>
      <c r="G106" s="1427" t="s">
        <v>116</v>
      </c>
      <c r="H106" s="1427" t="s">
        <v>1353</v>
      </c>
      <c r="I106" s="1427">
        <v>-118396</v>
      </c>
    </row>
    <row r="107" spans="1:9" ht="12.75">
      <c r="A107" s="1427" t="s">
        <v>1236</v>
      </c>
      <c r="B107" s="1427" t="s">
        <v>1336</v>
      </c>
      <c r="C107" s="1427"/>
      <c r="D107" s="1427" t="s">
        <v>809</v>
      </c>
      <c r="E107" s="1427">
        <v>426060</v>
      </c>
      <c r="F107" s="1427"/>
      <c r="G107" s="1427" t="s">
        <v>115</v>
      </c>
      <c r="H107" s="1427" t="s">
        <v>1350</v>
      </c>
      <c r="I107" s="1427">
        <v>0</v>
      </c>
    </row>
    <row r="108" spans="1:9" ht="12.75">
      <c r="A108" s="1427" t="s">
        <v>1236</v>
      </c>
      <c r="B108" s="1427" t="s">
        <v>1336</v>
      </c>
      <c r="C108" s="1427"/>
      <c r="D108" s="1427" t="s">
        <v>809</v>
      </c>
      <c r="E108" s="1427">
        <v>426060</v>
      </c>
      <c r="F108" s="1427"/>
      <c r="G108" s="1427" t="s">
        <v>115</v>
      </c>
      <c r="H108" s="1427" t="s">
        <v>1351</v>
      </c>
      <c r="I108" s="1427">
        <v>0</v>
      </c>
    </row>
    <row r="109" spans="1:9" ht="12.75">
      <c r="A109" s="1427" t="s">
        <v>1236</v>
      </c>
      <c r="B109" s="1427" t="s">
        <v>1336</v>
      </c>
      <c r="C109" s="1427"/>
      <c r="D109" s="1427" t="s">
        <v>809</v>
      </c>
      <c r="E109" s="1427">
        <v>426060</v>
      </c>
      <c r="F109" s="1427"/>
      <c r="G109" s="1427" t="s">
        <v>115</v>
      </c>
      <c r="H109" s="1427" t="s">
        <v>1353</v>
      </c>
      <c r="I109" s="1427">
        <v>563</v>
      </c>
    </row>
    <row r="110" spans="1:9" ht="12.75">
      <c r="A110" s="1427" t="s">
        <v>1236</v>
      </c>
      <c r="B110" s="1427" t="s">
        <v>759</v>
      </c>
      <c r="C110" s="1427"/>
      <c r="D110" s="1427" t="s">
        <v>549</v>
      </c>
      <c r="E110" s="1427"/>
      <c r="F110" s="1427"/>
      <c r="G110" s="1427" t="s">
        <v>115</v>
      </c>
      <c r="H110" s="1427" t="s">
        <v>1350</v>
      </c>
      <c r="I110" s="1427">
        <v>79</v>
      </c>
    </row>
    <row r="111" spans="1:9" ht="12.75">
      <c r="A111" s="1427" t="s">
        <v>1236</v>
      </c>
      <c r="B111" s="1427" t="s">
        <v>759</v>
      </c>
      <c r="C111" s="1427"/>
      <c r="D111" s="1427" t="s">
        <v>549</v>
      </c>
      <c r="E111" s="1427"/>
      <c r="F111" s="1427"/>
      <c r="G111" s="1427" t="s">
        <v>115</v>
      </c>
      <c r="H111" s="1427" t="s">
        <v>1351</v>
      </c>
      <c r="I111" s="1427">
        <v>79</v>
      </c>
    </row>
    <row r="112" spans="1:9" ht="12.75">
      <c r="A112" s="1427" t="s">
        <v>1236</v>
      </c>
      <c r="B112" s="1427" t="s">
        <v>759</v>
      </c>
      <c r="C112" s="1427"/>
      <c r="D112" s="1427" t="s">
        <v>549</v>
      </c>
      <c r="E112" s="1427"/>
      <c r="F112" s="1427"/>
      <c r="G112" s="1427" t="s">
        <v>115</v>
      </c>
      <c r="H112" s="1427" t="s">
        <v>1353</v>
      </c>
      <c r="I112" s="1427">
        <v>79</v>
      </c>
    </row>
    <row r="113" spans="1:9" ht="12.75">
      <c r="A113" s="1427" t="s">
        <v>1236</v>
      </c>
      <c r="B113" s="1427" t="s">
        <v>759</v>
      </c>
      <c r="C113" s="1427"/>
      <c r="D113" s="1427" t="s">
        <v>549</v>
      </c>
      <c r="E113" s="1427"/>
      <c r="F113" s="1427"/>
      <c r="G113" s="1427" t="s">
        <v>1238</v>
      </c>
      <c r="H113" s="1427" t="s">
        <v>1350</v>
      </c>
      <c r="I113" s="1427">
        <v>16</v>
      </c>
    </row>
    <row r="114" spans="1:9" ht="12.75">
      <c r="A114" s="1427" t="s">
        <v>1236</v>
      </c>
      <c r="B114" s="1427" t="s">
        <v>759</v>
      </c>
      <c r="C114" s="1427"/>
      <c r="D114" s="1427" t="s">
        <v>549</v>
      </c>
      <c r="E114" s="1427"/>
      <c r="F114" s="1427"/>
      <c r="G114" s="1427" t="s">
        <v>1238</v>
      </c>
      <c r="H114" s="1427" t="s">
        <v>1351</v>
      </c>
      <c r="I114" s="1427">
        <v>16</v>
      </c>
    </row>
    <row r="115" spans="1:9" ht="12.75">
      <c r="A115" s="1427" t="s">
        <v>1236</v>
      </c>
      <c r="B115" s="1427" t="s">
        <v>759</v>
      </c>
      <c r="C115" s="1427"/>
      <c r="D115" s="1427" t="s">
        <v>549</v>
      </c>
      <c r="E115" s="1427"/>
      <c r="F115" s="1427"/>
      <c r="G115" s="1427" t="s">
        <v>1238</v>
      </c>
      <c r="H115" s="1427" t="s">
        <v>1353</v>
      </c>
      <c r="I115" s="1427">
        <v>16</v>
      </c>
    </row>
    <row r="116" spans="1:9" ht="12.75">
      <c r="A116" s="1427" t="s">
        <v>1236</v>
      </c>
      <c r="B116" s="1427" t="s">
        <v>759</v>
      </c>
      <c r="C116" s="1427"/>
      <c r="D116" s="1427" t="s">
        <v>549</v>
      </c>
      <c r="E116" s="1427"/>
      <c r="F116" s="1427"/>
      <c r="G116" s="1427" t="s">
        <v>116</v>
      </c>
      <c r="H116" s="1427" t="s">
        <v>1350</v>
      </c>
      <c r="I116" s="1427">
        <v>299</v>
      </c>
    </row>
    <row r="117" spans="1:9" ht="12.75">
      <c r="A117" s="1427" t="s">
        <v>1236</v>
      </c>
      <c r="B117" s="1427" t="s">
        <v>759</v>
      </c>
      <c r="C117" s="1427"/>
      <c r="D117" s="1427" t="s">
        <v>549</v>
      </c>
      <c r="E117" s="1427"/>
      <c r="F117" s="1427"/>
      <c r="G117" s="1427" t="s">
        <v>116</v>
      </c>
      <c r="H117" s="1427" t="s">
        <v>1351</v>
      </c>
      <c r="I117" s="1427">
        <v>299</v>
      </c>
    </row>
    <row r="118" spans="1:9" ht="12.75">
      <c r="A118" s="1427" t="s">
        <v>1236</v>
      </c>
      <c r="B118" s="1427" t="s">
        <v>759</v>
      </c>
      <c r="C118" s="1427"/>
      <c r="D118" s="1427" t="s">
        <v>549</v>
      </c>
      <c r="E118" s="1427"/>
      <c r="F118" s="1427"/>
      <c r="G118" s="1427" t="s">
        <v>116</v>
      </c>
      <c r="H118" s="1427" t="s">
        <v>1353</v>
      </c>
      <c r="I118" s="1427">
        <v>299</v>
      </c>
    </row>
    <row r="119" spans="1:9" ht="12.75">
      <c r="A119" s="1427" t="s">
        <v>1236</v>
      </c>
      <c r="B119" s="1427" t="s">
        <v>759</v>
      </c>
      <c r="C119" s="1427"/>
      <c r="D119" s="1427" t="s">
        <v>549</v>
      </c>
      <c r="E119" s="1427">
        <v>604000</v>
      </c>
      <c r="F119" s="1427"/>
      <c r="G119" s="1427" t="s">
        <v>115</v>
      </c>
      <c r="H119" s="1427" t="s">
        <v>1350</v>
      </c>
      <c r="I119" s="1427">
        <v>-6922</v>
      </c>
    </row>
    <row r="120" spans="1:9" ht="12.75">
      <c r="A120" s="1427" t="s">
        <v>1236</v>
      </c>
      <c r="B120" s="1427" t="s">
        <v>759</v>
      </c>
      <c r="C120" s="1427"/>
      <c r="D120" s="1427" t="s">
        <v>549</v>
      </c>
      <c r="E120" s="1427">
        <v>604000</v>
      </c>
      <c r="F120" s="1427"/>
      <c r="G120" s="1427" t="s">
        <v>115</v>
      </c>
      <c r="H120" s="1427" t="s">
        <v>1351</v>
      </c>
      <c r="I120" s="1427">
        <v>-6922</v>
      </c>
    </row>
    <row r="121" spans="1:9" ht="12.75">
      <c r="A121" s="1427" t="s">
        <v>1236</v>
      </c>
      <c r="B121" s="1427" t="s">
        <v>759</v>
      </c>
      <c r="C121" s="1427"/>
      <c r="D121" s="1427" t="s">
        <v>549</v>
      </c>
      <c r="E121" s="1427">
        <v>604000</v>
      </c>
      <c r="F121" s="1427"/>
      <c r="G121" s="1427" t="s">
        <v>115</v>
      </c>
      <c r="H121" s="1427" t="s">
        <v>1353</v>
      </c>
      <c r="I121" s="1427">
        <v>-6922</v>
      </c>
    </row>
    <row r="122" spans="1:9" ht="12.75">
      <c r="A122" s="1427" t="s">
        <v>1236</v>
      </c>
      <c r="B122" s="1427" t="s">
        <v>759</v>
      </c>
      <c r="C122" s="1427"/>
      <c r="D122" s="1427" t="s">
        <v>549</v>
      </c>
      <c r="E122" s="1427">
        <v>604000</v>
      </c>
      <c r="F122" s="1427"/>
      <c r="G122" s="1427" t="s">
        <v>1238</v>
      </c>
      <c r="H122" s="1427" t="s">
        <v>1350</v>
      </c>
      <c r="I122" s="1427">
        <v>-552</v>
      </c>
    </row>
    <row r="123" spans="1:9" ht="12.75">
      <c r="A123" s="1427" t="s">
        <v>1236</v>
      </c>
      <c r="B123" s="1427" t="s">
        <v>759</v>
      </c>
      <c r="C123" s="1427"/>
      <c r="D123" s="1427" t="s">
        <v>549</v>
      </c>
      <c r="E123" s="1427">
        <v>604000</v>
      </c>
      <c r="F123" s="1427"/>
      <c r="G123" s="1427" t="s">
        <v>1238</v>
      </c>
      <c r="H123" s="1427" t="s">
        <v>1351</v>
      </c>
      <c r="I123" s="1427">
        <v>-552</v>
      </c>
    </row>
    <row r="124" spans="1:9" ht="12.75">
      <c r="A124" s="1427" t="s">
        <v>1236</v>
      </c>
      <c r="B124" s="1427" t="s">
        <v>759</v>
      </c>
      <c r="C124" s="1427"/>
      <c r="D124" s="1427" t="s">
        <v>549</v>
      </c>
      <c r="E124" s="1427">
        <v>604000</v>
      </c>
      <c r="F124" s="1427"/>
      <c r="G124" s="1427" t="s">
        <v>1238</v>
      </c>
      <c r="H124" s="1427" t="s">
        <v>1353</v>
      </c>
      <c r="I124" s="1427">
        <v>-552</v>
      </c>
    </row>
    <row r="125" spans="1:9" ht="12.75">
      <c r="A125" s="1427" t="s">
        <v>1236</v>
      </c>
      <c r="B125" s="1427" t="s">
        <v>759</v>
      </c>
      <c r="C125" s="1427"/>
      <c r="D125" s="1427" t="s">
        <v>549</v>
      </c>
      <c r="E125" s="1427">
        <v>604000</v>
      </c>
      <c r="F125" s="1427"/>
      <c r="G125" s="1427" t="s">
        <v>116</v>
      </c>
      <c r="H125" s="1427" t="s">
        <v>1350</v>
      </c>
      <c r="I125" s="1427">
        <v>-10690</v>
      </c>
    </row>
    <row r="126" spans="1:9" ht="12.75">
      <c r="A126" s="1427" t="s">
        <v>1236</v>
      </c>
      <c r="B126" s="1427" t="s">
        <v>759</v>
      </c>
      <c r="C126" s="1427"/>
      <c r="D126" s="1427" t="s">
        <v>549</v>
      </c>
      <c r="E126" s="1427">
        <v>604000</v>
      </c>
      <c r="F126" s="1427"/>
      <c r="G126" s="1427" t="s">
        <v>116</v>
      </c>
      <c r="H126" s="1427" t="s">
        <v>1351</v>
      </c>
      <c r="I126" s="1427">
        <v>-10690</v>
      </c>
    </row>
    <row r="127" spans="1:9" ht="12.75">
      <c r="A127" s="1427" t="s">
        <v>1236</v>
      </c>
      <c r="B127" s="1427" t="s">
        <v>759</v>
      </c>
      <c r="C127" s="1427"/>
      <c r="D127" s="1427" t="s">
        <v>549</v>
      </c>
      <c r="E127" s="1427">
        <v>604000</v>
      </c>
      <c r="F127" s="1427"/>
      <c r="G127" s="1427" t="s">
        <v>116</v>
      </c>
      <c r="H127" s="1427" t="s">
        <v>1353</v>
      </c>
      <c r="I127" s="1427">
        <v>-10690</v>
      </c>
    </row>
    <row r="128" spans="1:9" ht="12.75">
      <c r="A128" s="1427" t="s">
        <v>1236</v>
      </c>
      <c r="B128" s="1427" t="s">
        <v>759</v>
      </c>
      <c r="C128" s="1427"/>
      <c r="D128" s="1427" t="s">
        <v>549</v>
      </c>
      <c r="E128" s="1427">
        <v>604810</v>
      </c>
      <c r="F128" s="1427"/>
      <c r="G128" s="1427" t="s">
        <v>115</v>
      </c>
      <c r="H128" s="1427" t="s">
        <v>1350</v>
      </c>
      <c r="I128" s="1427">
        <v>7916</v>
      </c>
    </row>
    <row r="129" spans="1:9" ht="12.75">
      <c r="A129" s="1427" t="s">
        <v>1236</v>
      </c>
      <c r="B129" s="1427" t="s">
        <v>759</v>
      </c>
      <c r="C129" s="1427"/>
      <c r="D129" s="1427" t="s">
        <v>549</v>
      </c>
      <c r="E129" s="1427">
        <v>604810</v>
      </c>
      <c r="F129" s="1427"/>
      <c r="G129" s="1427" t="s">
        <v>115</v>
      </c>
      <c r="H129" s="1427" t="s">
        <v>1351</v>
      </c>
      <c r="I129" s="1427">
        <v>7916</v>
      </c>
    </row>
    <row r="130" spans="1:9" ht="12.75">
      <c r="A130" s="1427" t="s">
        <v>1236</v>
      </c>
      <c r="B130" s="1427" t="s">
        <v>759</v>
      </c>
      <c r="C130" s="1427"/>
      <c r="D130" s="1427" t="s">
        <v>549</v>
      </c>
      <c r="E130" s="1427">
        <v>604810</v>
      </c>
      <c r="F130" s="1427"/>
      <c r="G130" s="1427" t="s">
        <v>115</v>
      </c>
      <c r="H130" s="1427" t="s">
        <v>1353</v>
      </c>
      <c r="I130" s="1427">
        <v>7916</v>
      </c>
    </row>
    <row r="131" spans="1:9" ht="12.75">
      <c r="A131" s="1427" t="s">
        <v>1236</v>
      </c>
      <c r="B131" s="1427" t="s">
        <v>759</v>
      </c>
      <c r="C131" s="1427"/>
      <c r="D131" s="1427" t="s">
        <v>549</v>
      </c>
      <c r="E131" s="1427">
        <v>604810</v>
      </c>
      <c r="F131" s="1427"/>
      <c r="G131" s="1427" t="s">
        <v>1238</v>
      </c>
      <c r="H131" s="1427" t="s">
        <v>1350</v>
      </c>
      <c r="I131" s="1427">
        <v>2000</v>
      </c>
    </row>
    <row r="132" spans="1:9" ht="12.75">
      <c r="A132" s="1427" t="s">
        <v>1236</v>
      </c>
      <c r="B132" s="1427" t="s">
        <v>759</v>
      </c>
      <c r="C132" s="1427"/>
      <c r="D132" s="1427" t="s">
        <v>549</v>
      </c>
      <c r="E132" s="1427">
        <v>604810</v>
      </c>
      <c r="F132" s="1427"/>
      <c r="G132" s="1427" t="s">
        <v>1238</v>
      </c>
      <c r="H132" s="1427" t="s">
        <v>1351</v>
      </c>
      <c r="I132" s="1427">
        <v>2000</v>
      </c>
    </row>
    <row r="133" spans="1:9" ht="12.75">
      <c r="A133" s="1427" t="s">
        <v>1236</v>
      </c>
      <c r="B133" s="1427" t="s">
        <v>759</v>
      </c>
      <c r="C133" s="1427"/>
      <c r="D133" s="1427" t="s">
        <v>549</v>
      </c>
      <c r="E133" s="1427">
        <v>604810</v>
      </c>
      <c r="F133" s="1427"/>
      <c r="G133" s="1427" t="s">
        <v>1238</v>
      </c>
      <c r="H133" s="1427" t="s">
        <v>1353</v>
      </c>
      <c r="I133" s="1427">
        <v>2000</v>
      </c>
    </row>
    <row r="134" spans="1:9" ht="12.75">
      <c r="A134" s="1427" t="s">
        <v>1236</v>
      </c>
      <c r="B134" s="1427" t="s">
        <v>759</v>
      </c>
      <c r="C134" s="1427"/>
      <c r="D134" s="1427" t="s">
        <v>549</v>
      </c>
      <c r="E134" s="1427">
        <v>604810</v>
      </c>
      <c r="F134" s="1427"/>
      <c r="G134" s="1427" t="s">
        <v>116</v>
      </c>
      <c r="H134" s="1427" t="s">
        <v>1350</v>
      </c>
      <c r="I134" s="1427">
        <v>31988</v>
      </c>
    </row>
    <row r="135" spans="1:9" ht="12.75">
      <c r="A135" s="1427" t="s">
        <v>1236</v>
      </c>
      <c r="B135" s="1427" t="s">
        <v>759</v>
      </c>
      <c r="C135" s="1427"/>
      <c r="D135" s="1427" t="s">
        <v>549</v>
      </c>
      <c r="E135" s="1427">
        <v>604810</v>
      </c>
      <c r="F135" s="1427"/>
      <c r="G135" s="1427" t="s">
        <v>116</v>
      </c>
      <c r="H135" s="1427" t="s">
        <v>1351</v>
      </c>
      <c r="I135" s="1427">
        <v>31988</v>
      </c>
    </row>
    <row r="136" spans="1:9" ht="12.75">
      <c r="A136" s="1427" t="s">
        <v>1236</v>
      </c>
      <c r="B136" s="1427" t="s">
        <v>759</v>
      </c>
      <c r="C136" s="1427"/>
      <c r="D136" s="1427" t="s">
        <v>549</v>
      </c>
      <c r="E136" s="1427">
        <v>604810</v>
      </c>
      <c r="F136" s="1427"/>
      <c r="G136" s="1427" t="s">
        <v>116</v>
      </c>
      <c r="H136" s="1427" t="s">
        <v>1353</v>
      </c>
      <c r="I136" s="1427">
        <v>31988</v>
      </c>
    </row>
    <row r="137" spans="1:9" ht="12.75">
      <c r="A137" s="1427" t="s">
        <v>1236</v>
      </c>
      <c r="B137" s="1427" t="s">
        <v>759</v>
      </c>
      <c r="C137" s="1427"/>
      <c r="D137" s="1427" t="s">
        <v>549</v>
      </c>
      <c r="E137" s="1427">
        <v>604813</v>
      </c>
      <c r="F137" s="1427"/>
      <c r="G137" s="1427" t="s">
        <v>115</v>
      </c>
      <c r="H137" s="1427" t="s">
        <v>1350</v>
      </c>
      <c r="I137" s="1427">
        <v>451</v>
      </c>
    </row>
    <row r="138" spans="1:9" ht="12.75">
      <c r="A138" s="1427" t="s">
        <v>1236</v>
      </c>
      <c r="B138" s="1427" t="s">
        <v>759</v>
      </c>
      <c r="C138" s="1427"/>
      <c r="D138" s="1427" t="s">
        <v>549</v>
      </c>
      <c r="E138" s="1427">
        <v>604813</v>
      </c>
      <c r="F138" s="1427"/>
      <c r="G138" s="1427" t="s">
        <v>115</v>
      </c>
      <c r="H138" s="1427" t="s">
        <v>1351</v>
      </c>
      <c r="I138" s="1427">
        <v>451</v>
      </c>
    </row>
    <row r="139" spans="1:9" ht="12.75">
      <c r="A139" s="1427" t="s">
        <v>1236</v>
      </c>
      <c r="B139" s="1427" t="s">
        <v>759</v>
      </c>
      <c r="C139" s="1427"/>
      <c r="D139" s="1427" t="s">
        <v>549</v>
      </c>
      <c r="E139" s="1427">
        <v>604813</v>
      </c>
      <c r="F139" s="1427"/>
      <c r="G139" s="1427" t="s">
        <v>115</v>
      </c>
      <c r="H139" s="1427" t="s">
        <v>1353</v>
      </c>
      <c r="I139" s="1427">
        <v>451</v>
      </c>
    </row>
    <row r="140" spans="1:9" ht="12.75">
      <c r="A140" s="1427" t="s">
        <v>1236</v>
      </c>
      <c r="B140" s="1427" t="s">
        <v>759</v>
      </c>
      <c r="C140" s="1427"/>
      <c r="D140" s="1427" t="s">
        <v>549</v>
      </c>
      <c r="E140" s="1427">
        <v>604813</v>
      </c>
      <c r="F140" s="1427"/>
      <c r="G140" s="1427" t="s">
        <v>1238</v>
      </c>
      <c r="H140" s="1427" t="s">
        <v>1350</v>
      </c>
      <c r="I140" s="1427">
        <v>56</v>
      </c>
    </row>
    <row r="141" spans="1:9" ht="12.75">
      <c r="A141" s="1427" t="s">
        <v>1236</v>
      </c>
      <c r="B141" s="1427" t="s">
        <v>759</v>
      </c>
      <c r="C141" s="1427"/>
      <c r="D141" s="1427" t="s">
        <v>549</v>
      </c>
      <c r="E141" s="1427">
        <v>604813</v>
      </c>
      <c r="F141" s="1427"/>
      <c r="G141" s="1427" t="s">
        <v>1238</v>
      </c>
      <c r="H141" s="1427" t="s">
        <v>1351</v>
      </c>
      <c r="I141" s="1427">
        <v>56</v>
      </c>
    </row>
    <row r="142" spans="1:9" ht="12.75">
      <c r="A142" s="1427" t="s">
        <v>1236</v>
      </c>
      <c r="B142" s="1427" t="s">
        <v>759</v>
      </c>
      <c r="C142" s="1427"/>
      <c r="D142" s="1427" t="s">
        <v>549</v>
      </c>
      <c r="E142" s="1427">
        <v>604813</v>
      </c>
      <c r="F142" s="1427"/>
      <c r="G142" s="1427" t="s">
        <v>1238</v>
      </c>
      <c r="H142" s="1427" t="s">
        <v>1353</v>
      </c>
      <c r="I142" s="1427">
        <v>56</v>
      </c>
    </row>
    <row r="143" spans="1:9" ht="12.75">
      <c r="A143" s="1427" t="s">
        <v>1236</v>
      </c>
      <c r="B143" s="1427" t="s">
        <v>759</v>
      </c>
      <c r="C143" s="1427"/>
      <c r="D143" s="1427" t="s">
        <v>549</v>
      </c>
      <c r="E143" s="1427">
        <v>604813</v>
      </c>
      <c r="F143" s="1427"/>
      <c r="G143" s="1427" t="s">
        <v>116</v>
      </c>
      <c r="H143" s="1427" t="s">
        <v>1350</v>
      </c>
      <c r="I143" s="1427">
        <v>1774</v>
      </c>
    </row>
    <row r="144" spans="1:9" ht="12.75">
      <c r="A144" s="1427" t="s">
        <v>1236</v>
      </c>
      <c r="B144" s="1427" t="s">
        <v>759</v>
      </c>
      <c r="C144" s="1427"/>
      <c r="D144" s="1427" t="s">
        <v>549</v>
      </c>
      <c r="E144" s="1427">
        <v>604813</v>
      </c>
      <c r="F144" s="1427"/>
      <c r="G144" s="1427" t="s">
        <v>116</v>
      </c>
      <c r="H144" s="1427" t="s">
        <v>1351</v>
      </c>
      <c r="I144" s="1427">
        <v>1774</v>
      </c>
    </row>
    <row r="145" spans="1:9" ht="12.75">
      <c r="A145" s="1427" t="s">
        <v>1236</v>
      </c>
      <c r="B145" s="1427" t="s">
        <v>759</v>
      </c>
      <c r="C145" s="1427"/>
      <c r="D145" s="1427" t="s">
        <v>549</v>
      </c>
      <c r="E145" s="1427">
        <v>604813</v>
      </c>
      <c r="F145" s="1427"/>
      <c r="G145" s="1427" t="s">
        <v>116</v>
      </c>
      <c r="H145" s="1427" t="s">
        <v>1353</v>
      </c>
      <c r="I145" s="1427">
        <v>1774</v>
      </c>
    </row>
    <row r="146" spans="1:9" ht="12.75">
      <c r="A146" s="1427" t="s">
        <v>1236</v>
      </c>
      <c r="B146" s="1427" t="s">
        <v>759</v>
      </c>
      <c r="C146" s="1427"/>
      <c r="D146" s="1427" t="s">
        <v>549</v>
      </c>
      <c r="E146" s="1427">
        <v>604837</v>
      </c>
      <c r="F146" s="1427"/>
      <c r="G146" s="1427" t="s">
        <v>115</v>
      </c>
      <c r="H146" s="1427" t="s">
        <v>1350</v>
      </c>
      <c r="I146" s="1427">
        <v>4421</v>
      </c>
    </row>
    <row r="147" spans="1:9" ht="12.75">
      <c r="A147" s="1427" t="s">
        <v>1236</v>
      </c>
      <c r="B147" s="1427" t="s">
        <v>759</v>
      </c>
      <c r="C147" s="1427"/>
      <c r="D147" s="1427" t="s">
        <v>549</v>
      </c>
      <c r="E147" s="1427">
        <v>604837</v>
      </c>
      <c r="F147" s="1427"/>
      <c r="G147" s="1427" t="s">
        <v>115</v>
      </c>
      <c r="H147" s="1427" t="s">
        <v>1351</v>
      </c>
      <c r="I147" s="1427">
        <v>4421</v>
      </c>
    </row>
    <row r="148" spans="1:9" ht="12.75">
      <c r="A148" s="1427" t="s">
        <v>1236</v>
      </c>
      <c r="B148" s="1427" t="s">
        <v>759</v>
      </c>
      <c r="C148" s="1427"/>
      <c r="D148" s="1427" t="s">
        <v>549</v>
      </c>
      <c r="E148" s="1427">
        <v>604837</v>
      </c>
      <c r="F148" s="1427"/>
      <c r="G148" s="1427" t="s">
        <v>115</v>
      </c>
      <c r="H148" s="1427" t="s">
        <v>1353</v>
      </c>
      <c r="I148" s="1427">
        <v>4421</v>
      </c>
    </row>
    <row r="149" spans="1:9" ht="12.75">
      <c r="A149" s="1427" t="s">
        <v>1236</v>
      </c>
      <c r="B149" s="1427" t="s">
        <v>759</v>
      </c>
      <c r="C149" s="1427"/>
      <c r="D149" s="1427" t="s">
        <v>549</v>
      </c>
      <c r="E149" s="1427">
        <v>604837</v>
      </c>
      <c r="F149" s="1427"/>
      <c r="G149" s="1427" t="s">
        <v>1238</v>
      </c>
      <c r="H149" s="1427" t="s">
        <v>1350</v>
      </c>
      <c r="I149" s="1427">
        <v>410</v>
      </c>
    </row>
    <row r="150" spans="1:9" ht="12.75">
      <c r="A150" s="1427" t="s">
        <v>1236</v>
      </c>
      <c r="B150" s="1427" t="s">
        <v>759</v>
      </c>
      <c r="C150" s="1427"/>
      <c r="D150" s="1427" t="s">
        <v>549</v>
      </c>
      <c r="E150" s="1427">
        <v>604837</v>
      </c>
      <c r="F150" s="1427"/>
      <c r="G150" s="1427" t="s">
        <v>1238</v>
      </c>
      <c r="H150" s="1427" t="s">
        <v>1351</v>
      </c>
      <c r="I150" s="1427">
        <v>410</v>
      </c>
    </row>
    <row r="151" spans="1:9" ht="12.75">
      <c r="A151" s="1427" t="s">
        <v>1236</v>
      </c>
      <c r="B151" s="1427" t="s">
        <v>759</v>
      </c>
      <c r="C151" s="1427"/>
      <c r="D151" s="1427" t="s">
        <v>549</v>
      </c>
      <c r="E151" s="1427">
        <v>604837</v>
      </c>
      <c r="F151" s="1427"/>
      <c r="G151" s="1427" t="s">
        <v>1238</v>
      </c>
      <c r="H151" s="1427" t="s">
        <v>1353</v>
      </c>
      <c r="I151" s="1427">
        <v>410</v>
      </c>
    </row>
    <row r="152" spans="1:9" ht="12.75">
      <c r="A152" s="1427" t="s">
        <v>1236</v>
      </c>
      <c r="B152" s="1427" t="s">
        <v>759</v>
      </c>
      <c r="C152" s="1427"/>
      <c r="D152" s="1427" t="s">
        <v>549</v>
      </c>
      <c r="E152" s="1427">
        <v>604837</v>
      </c>
      <c r="F152" s="1427"/>
      <c r="G152" s="1427" t="s">
        <v>116</v>
      </c>
      <c r="H152" s="1427" t="s">
        <v>1350</v>
      </c>
      <c r="I152" s="1427">
        <v>9491</v>
      </c>
    </row>
    <row r="153" spans="1:9" ht="12.75">
      <c r="A153" s="1427" t="s">
        <v>1236</v>
      </c>
      <c r="B153" s="1427" t="s">
        <v>759</v>
      </c>
      <c r="C153" s="1427"/>
      <c r="D153" s="1427" t="s">
        <v>549</v>
      </c>
      <c r="E153" s="1427">
        <v>604837</v>
      </c>
      <c r="F153" s="1427"/>
      <c r="G153" s="1427" t="s">
        <v>116</v>
      </c>
      <c r="H153" s="1427" t="s">
        <v>1351</v>
      </c>
      <c r="I153" s="1427">
        <v>9491</v>
      </c>
    </row>
    <row r="154" spans="1:9" ht="12.75">
      <c r="A154" s="1427" t="s">
        <v>1236</v>
      </c>
      <c r="B154" s="1427" t="s">
        <v>759</v>
      </c>
      <c r="C154" s="1427"/>
      <c r="D154" s="1427" t="s">
        <v>549</v>
      </c>
      <c r="E154" s="1427">
        <v>604837</v>
      </c>
      <c r="F154" s="1427"/>
      <c r="G154" s="1427" t="s">
        <v>116</v>
      </c>
      <c r="H154" s="1427" t="s">
        <v>1353</v>
      </c>
      <c r="I154" s="1427">
        <v>9491</v>
      </c>
    </row>
    <row r="155" spans="1:9" ht="12.75">
      <c r="A155" s="1427" t="s">
        <v>1236</v>
      </c>
      <c r="B155" s="1427" t="s">
        <v>759</v>
      </c>
      <c r="C155" s="1427"/>
      <c r="D155" s="1427" t="s">
        <v>549</v>
      </c>
      <c r="E155" s="1427">
        <v>604838</v>
      </c>
      <c r="F155" s="1427"/>
      <c r="G155" s="1427" t="s">
        <v>115</v>
      </c>
      <c r="H155" s="1427" t="s">
        <v>1350</v>
      </c>
      <c r="I155" s="1427">
        <v>3065</v>
      </c>
    </row>
    <row r="156" spans="1:9" ht="12.75">
      <c r="A156" s="1427" t="s">
        <v>1236</v>
      </c>
      <c r="B156" s="1427" t="s">
        <v>759</v>
      </c>
      <c r="C156" s="1427"/>
      <c r="D156" s="1427" t="s">
        <v>549</v>
      </c>
      <c r="E156" s="1427">
        <v>604838</v>
      </c>
      <c r="F156" s="1427"/>
      <c r="G156" s="1427" t="s">
        <v>115</v>
      </c>
      <c r="H156" s="1427" t="s">
        <v>1351</v>
      </c>
      <c r="I156" s="1427">
        <v>3065</v>
      </c>
    </row>
    <row r="157" spans="1:9" ht="12.75">
      <c r="A157" s="1427" t="s">
        <v>1236</v>
      </c>
      <c r="B157" s="1427" t="s">
        <v>759</v>
      </c>
      <c r="C157" s="1427"/>
      <c r="D157" s="1427" t="s">
        <v>549</v>
      </c>
      <c r="E157" s="1427">
        <v>604838</v>
      </c>
      <c r="F157" s="1427"/>
      <c r="G157" s="1427" t="s">
        <v>115</v>
      </c>
      <c r="H157" s="1427" t="s">
        <v>1353</v>
      </c>
      <c r="I157" s="1427">
        <v>3065</v>
      </c>
    </row>
    <row r="158" spans="1:9" ht="12.75">
      <c r="A158" s="1427" t="s">
        <v>1236</v>
      </c>
      <c r="B158" s="1427" t="s">
        <v>759</v>
      </c>
      <c r="C158" s="1427"/>
      <c r="D158" s="1427" t="s">
        <v>549</v>
      </c>
      <c r="E158" s="1427">
        <v>604838</v>
      </c>
      <c r="F158" s="1427"/>
      <c r="G158" s="1427" t="s">
        <v>1238</v>
      </c>
      <c r="H158" s="1427" t="s">
        <v>1350</v>
      </c>
      <c r="I158" s="1427">
        <v>343</v>
      </c>
    </row>
    <row r="159" spans="1:9" ht="12.75">
      <c r="A159" s="1427" t="s">
        <v>1236</v>
      </c>
      <c r="B159" s="1427" t="s">
        <v>759</v>
      </c>
      <c r="C159" s="1427"/>
      <c r="D159" s="1427" t="s">
        <v>549</v>
      </c>
      <c r="E159" s="1427">
        <v>604838</v>
      </c>
      <c r="F159" s="1427"/>
      <c r="G159" s="1427" t="s">
        <v>1238</v>
      </c>
      <c r="H159" s="1427" t="s">
        <v>1351</v>
      </c>
      <c r="I159" s="1427">
        <v>343</v>
      </c>
    </row>
    <row r="160" spans="1:9" ht="12.75">
      <c r="A160" s="1427" t="s">
        <v>1236</v>
      </c>
      <c r="B160" s="1427" t="s">
        <v>759</v>
      </c>
      <c r="C160" s="1427"/>
      <c r="D160" s="1427" t="s">
        <v>549</v>
      </c>
      <c r="E160" s="1427">
        <v>604838</v>
      </c>
      <c r="F160" s="1427"/>
      <c r="G160" s="1427" t="s">
        <v>1238</v>
      </c>
      <c r="H160" s="1427" t="s">
        <v>1353</v>
      </c>
      <c r="I160" s="1427">
        <v>343</v>
      </c>
    </row>
    <row r="161" spans="1:9" ht="12.75">
      <c r="A161" s="1427" t="s">
        <v>1236</v>
      </c>
      <c r="B161" s="1427" t="s">
        <v>759</v>
      </c>
      <c r="C161" s="1427"/>
      <c r="D161" s="1427" t="s">
        <v>549</v>
      </c>
      <c r="E161" s="1427">
        <v>604838</v>
      </c>
      <c r="F161" s="1427"/>
      <c r="G161" s="1427" t="s">
        <v>116</v>
      </c>
      <c r="H161" s="1427" t="s">
        <v>1350</v>
      </c>
      <c r="I161" s="1427">
        <v>7158</v>
      </c>
    </row>
    <row r="162" spans="1:9" ht="12.75">
      <c r="A162" s="1427" t="s">
        <v>1236</v>
      </c>
      <c r="B162" s="1427" t="s">
        <v>759</v>
      </c>
      <c r="C162" s="1427"/>
      <c r="D162" s="1427" t="s">
        <v>549</v>
      </c>
      <c r="E162" s="1427">
        <v>604838</v>
      </c>
      <c r="F162" s="1427"/>
      <c r="G162" s="1427" t="s">
        <v>116</v>
      </c>
      <c r="H162" s="1427" t="s">
        <v>1351</v>
      </c>
      <c r="I162" s="1427">
        <v>7158</v>
      </c>
    </row>
    <row r="163" spans="1:9" ht="12.75">
      <c r="A163" s="1427" t="s">
        <v>1236</v>
      </c>
      <c r="B163" s="1427" t="s">
        <v>759</v>
      </c>
      <c r="C163" s="1427"/>
      <c r="D163" s="1427" t="s">
        <v>549</v>
      </c>
      <c r="E163" s="1427">
        <v>604838</v>
      </c>
      <c r="F163" s="1427"/>
      <c r="G163" s="1427" t="s">
        <v>116</v>
      </c>
      <c r="H163" s="1427" t="s">
        <v>1353</v>
      </c>
      <c r="I163" s="1427">
        <v>7158</v>
      </c>
    </row>
    <row r="164" spans="1:9" ht="12.75">
      <c r="A164" s="1427" t="s">
        <v>1236</v>
      </c>
      <c r="B164" s="1427" t="s">
        <v>759</v>
      </c>
      <c r="C164" s="1427"/>
      <c r="D164" s="1427" t="s">
        <v>549</v>
      </c>
      <c r="E164" s="1427">
        <v>604840</v>
      </c>
      <c r="F164" s="1427"/>
      <c r="G164" s="1427" t="s">
        <v>115</v>
      </c>
      <c r="H164" s="1427" t="s">
        <v>1350</v>
      </c>
      <c r="I164" s="1427">
        <v>557</v>
      </c>
    </row>
    <row r="165" spans="1:9" ht="12.75">
      <c r="A165" s="1427" t="s">
        <v>1236</v>
      </c>
      <c r="B165" s="1427" t="s">
        <v>759</v>
      </c>
      <c r="C165" s="1427"/>
      <c r="D165" s="1427" t="s">
        <v>549</v>
      </c>
      <c r="E165" s="1427">
        <v>604840</v>
      </c>
      <c r="F165" s="1427"/>
      <c r="G165" s="1427" t="s">
        <v>115</v>
      </c>
      <c r="H165" s="1427" t="s">
        <v>1351</v>
      </c>
      <c r="I165" s="1427">
        <v>557</v>
      </c>
    </row>
    <row r="166" spans="1:9" ht="12.75">
      <c r="A166" s="1427" t="s">
        <v>1236</v>
      </c>
      <c r="B166" s="1427" t="s">
        <v>759</v>
      </c>
      <c r="C166" s="1427"/>
      <c r="D166" s="1427" t="s">
        <v>549</v>
      </c>
      <c r="E166" s="1427">
        <v>604840</v>
      </c>
      <c r="F166" s="1427"/>
      <c r="G166" s="1427" t="s">
        <v>115</v>
      </c>
      <c r="H166" s="1427" t="s">
        <v>1353</v>
      </c>
      <c r="I166" s="1427">
        <v>557</v>
      </c>
    </row>
    <row r="167" spans="1:9" ht="12.75">
      <c r="A167" s="1427" t="s">
        <v>1236</v>
      </c>
      <c r="B167" s="1427" t="s">
        <v>759</v>
      </c>
      <c r="C167" s="1427"/>
      <c r="D167" s="1427" t="s">
        <v>549</v>
      </c>
      <c r="E167" s="1427">
        <v>604840</v>
      </c>
      <c r="F167" s="1427"/>
      <c r="G167" s="1427" t="s">
        <v>1238</v>
      </c>
      <c r="H167" s="1427" t="s">
        <v>1350</v>
      </c>
      <c r="I167" s="1427">
        <v>31</v>
      </c>
    </row>
    <row r="168" spans="1:9" ht="12.75">
      <c r="A168" s="1427" t="s">
        <v>1236</v>
      </c>
      <c r="B168" s="1427" t="s">
        <v>759</v>
      </c>
      <c r="C168" s="1427"/>
      <c r="D168" s="1427" t="s">
        <v>549</v>
      </c>
      <c r="E168" s="1427">
        <v>604840</v>
      </c>
      <c r="F168" s="1427"/>
      <c r="G168" s="1427" t="s">
        <v>1238</v>
      </c>
      <c r="H168" s="1427" t="s">
        <v>1351</v>
      </c>
      <c r="I168" s="1427">
        <v>31</v>
      </c>
    </row>
    <row r="169" spans="1:9" ht="12.75">
      <c r="A169" s="1427" t="s">
        <v>1236</v>
      </c>
      <c r="B169" s="1427" t="s">
        <v>759</v>
      </c>
      <c r="C169" s="1427"/>
      <c r="D169" s="1427" t="s">
        <v>549</v>
      </c>
      <c r="E169" s="1427">
        <v>604840</v>
      </c>
      <c r="F169" s="1427"/>
      <c r="G169" s="1427" t="s">
        <v>1238</v>
      </c>
      <c r="H169" s="1427" t="s">
        <v>1353</v>
      </c>
      <c r="I169" s="1427">
        <v>31</v>
      </c>
    </row>
    <row r="170" spans="1:9" ht="12.75">
      <c r="A170" s="1427" t="s">
        <v>1236</v>
      </c>
      <c r="B170" s="1427" t="s">
        <v>759</v>
      </c>
      <c r="C170" s="1427"/>
      <c r="D170" s="1427" t="s">
        <v>549</v>
      </c>
      <c r="E170" s="1427">
        <v>604840</v>
      </c>
      <c r="F170" s="1427"/>
      <c r="G170" s="1427" t="s">
        <v>116</v>
      </c>
      <c r="H170" s="1427" t="s">
        <v>1350</v>
      </c>
      <c r="I170" s="1427">
        <v>778</v>
      </c>
    </row>
    <row r="171" spans="1:9" ht="12.75">
      <c r="A171" s="1427" t="s">
        <v>1236</v>
      </c>
      <c r="B171" s="1427" t="s">
        <v>759</v>
      </c>
      <c r="C171" s="1427"/>
      <c r="D171" s="1427" t="s">
        <v>549</v>
      </c>
      <c r="E171" s="1427">
        <v>604840</v>
      </c>
      <c r="F171" s="1427"/>
      <c r="G171" s="1427" t="s">
        <v>116</v>
      </c>
      <c r="H171" s="1427" t="s">
        <v>1351</v>
      </c>
      <c r="I171" s="1427">
        <v>778</v>
      </c>
    </row>
    <row r="172" spans="1:9" ht="12.75">
      <c r="A172" s="1427" t="s">
        <v>1236</v>
      </c>
      <c r="B172" s="1427" t="s">
        <v>759</v>
      </c>
      <c r="C172" s="1427"/>
      <c r="D172" s="1427" t="s">
        <v>549</v>
      </c>
      <c r="E172" s="1427">
        <v>604840</v>
      </c>
      <c r="F172" s="1427"/>
      <c r="G172" s="1427" t="s">
        <v>116</v>
      </c>
      <c r="H172" s="1427" t="s">
        <v>1353</v>
      </c>
      <c r="I172" s="1427">
        <v>778</v>
      </c>
    </row>
    <row r="173" spans="1:9" ht="12.75">
      <c r="A173" s="1427" t="s">
        <v>1236</v>
      </c>
      <c r="B173" s="1427" t="s">
        <v>759</v>
      </c>
      <c r="C173" s="1427"/>
      <c r="D173" s="1427" t="s">
        <v>549</v>
      </c>
      <c r="E173" s="1427">
        <v>604842</v>
      </c>
      <c r="F173" s="1427"/>
      <c r="G173" s="1427" t="s">
        <v>115</v>
      </c>
      <c r="H173" s="1427" t="s">
        <v>1350</v>
      </c>
      <c r="I173" s="1427">
        <v>282</v>
      </c>
    </row>
    <row r="174" spans="1:9" ht="12.75">
      <c r="A174" s="1427" t="s">
        <v>1236</v>
      </c>
      <c r="B174" s="1427" t="s">
        <v>759</v>
      </c>
      <c r="C174" s="1427"/>
      <c r="D174" s="1427" t="s">
        <v>549</v>
      </c>
      <c r="E174" s="1427">
        <v>604842</v>
      </c>
      <c r="F174" s="1427"/>
      <c r="G174" s="1427" t="s">
        <v>115</v>
      </c>
      <c r="H174" s="1427" t="s">
        <v>1351</v>
      </c>
      <c r="I174" s="1427">
        <v>282</v>
      </c>
    </row>
    <row r="175" spans="1:9" ht="12.75">
      <c r="A175" s="1427" t="s">
        <v>1236</v>
      </c>
      <c r="B175" s="1427" t="s">
        <v>759</v>
      </c>
      <c r="C175" s="1427"/>
      <c r="D175" s="1427" t="s">
        <v>549</v>
      </c>
      <c r="E175" s="1427">
        <v>604842</v>
      </c>
      <c r="F175" s="1427"/>
      <c r="G175" s="1427" t="s">
        <v>115</v>
      </c>
      <c r="H175" s="1427" t="s">
        <v>1353</v>
      </c>
      <c r="I175" s="1427">
        <v>282</v>
      </c>
    </row>
    <row r="176" spans="1:9" ht="12.75">
      <c r="A176" s="1427" t="s">
        <v>1236</v>
      </c>
      <c r="B176" s="1427" t="s">
        <v>759</v>
      </c>
      <c r="C176" s="1427"/>
      <c r="D176" s="1427" t="s">
        <v>549</v>
      </c>
      <c r="E176" s="1427">
        <v>604842</v>
      </c>
      <c r="F176" s="1427"/>
      <c r="G176" s="1427" t="s">
        <v>1238</v>
      </c>
      <c r="H176" s="1427" t="s">
        <v>1350</v>
      </c>
      <c r="I176" s="1427">
        <v>34</v>
      </c>
    </row>
    <row r="177" spans="1:9" ht="12.75">
      <c r="A177" s="1427" t="s">
        <v>1236</v>
      </c>
      <c r="B177" s="1427" t="s">
        <v>759</v>
      </c>
      <c r="C177" s="1427"/>
      <c r="D177" s="1427" t="s">
        <v>549</v>
      </c>
      <c r="E177" s="1427">
        <v>604842</v>
      </c>
      <c r="F177" s="1427"/>
      <c r="G177" s="1427" t="s">
        <v>1238</v>
      </c>
      <c r="H177" s="1427" t="s">
        <v>1351</v>
      </c>
      <c r="I177" s="1427">
        <v>34</v>
      </c>
    </row>
    <row r="178" spans="1:9" ht="12.75">
      <c r="A178" s="1427" t="s">
        <v>1236</v>
      </c>
      <c r="B178" s="1427" t="s">
        <v>759</v>
      </c>
      <c r="C178" s="1427"/>
      <c r="D178" s="1427" t="s">
        <v>549</v>
      </c>
      <c r="E178" s="1427">
        <v>604842</v>
      </c>
      <c r="F178" s="1427"/>
      <c r="G178" s="1427" t="s">
        <v>1238</v>
      </c>
      <c r="H178" s="1427" t="s">
        <v>1353</v>
      </c>
      <c r="I178" s="1427">
        <v>34</v>
      </c>
    </row>
    <row r="179" spans="1:9" ht="12.75">
      <c r="A179" s="1427" t="s">
        <v>1236</v>
      </c>
      <c r="B179" s="1427" t="s">
        <v>759</v>
      </c>
      <c r="C179" s="1427"/>
      <c r="D179" s="1427" t="s">
        <v>549</v>
      </c>
      <c r="E179" s="1427">
        <v>604842</v>
      </c>
      <c r="F179" s="1427"/>
      <c r="G179" s="1427" t="s">
        <v>116</v>
      </c>
      <c r="H179" s="1427" t="s">
        <v>1350</v>
      </c>
      <c r="I179" s="1427">
        <v>609</v>
      </c>
    </row>
    <row r="180" spans="1:9" ht="12.75">
      <c r="A180" s="1427" t="s">
        <v>1236</v>
      </c>
      <c r="B180" s="1427" t="s">
        <v>759</v>
      </c>
      <c r="C180" s="1427"/>
      <c r="D180" s="1427" t="s">
        <v>549</v>
      </c>
      <c r="E180" s="1427">
        <v>604842</v>
      </c>
      <c r="F180" s="1427"/>
      <c r="G180" s="1427" t="s">
        <v>116</v>
      </c>
      <c r="H180" s="1427" t="s">
        <v>1351</v>
      </c>
      <c r="I180" s="1427">
        <v>609</v>
      </c>
    </row>
    <row r="181" spans="1:9" ht="12.75">
      <c r="A181" s="1427" t="s">
        <v>1236</v>
      </c>
      <c r="B181" s="1427" t="s">
        <v>759</v>
      </c>
      <c r="C181" s="1427"/>
      <c r="D181" s="1427" t="s">
        <v>549</v>
      </c>
      <c r="E181" s="1427">
        <v>604842</v>
      </c>
      <c r="F181" s="1427"/>
      <c r="G181" s="1427" t="s">
        <v>116</v>
      </c>
      <c r="H181" s="1427" t="s">
        <v>1353</v>
      </c>
      <c r="I181" s="1427">
        <v>609</v>
      </c>
    </row>
    <row r="182" spans="1:9" ht="12.75">
      <c r="A182" s="1427" t="s">
        <v>1236</v>
      </c>
      <c r="B182" s="1427" t="s">
        <v>759</v>
      </c>
      <c r="C182" s="1427"/>
      <c r="D182" s="1427" t="s">
        <v>549</v>
      </c>
      <c r="E182" s="1427">
        <v>604845</v>
      </c>
      <c r="F182" s="1427"/>
      <c r="G182" s="1427" t="s">
        <v>114</v>
      </c>
      <c r="H182" s="1427" t="s">
        <v>1350</v>
      </c>
      <c r="I182" s="1427">
        <v>1500</v>
      </c>
    </row>
    <row r="183" spans="1:9" ht="12.75">
      <c r="A183" s="1427" t="s">
        <v>1236</v>
      </c>
      <c r="B183" s="1427" t="s">
        <v>759</v>
      </c>
      <c r="C183" s="1427"/>
      <c r="D183" s="1427" t="s">
        <v>549</v>
      </c>
      <c r="E183" s="1427">
        <v>604845</v>
      </c>
      <c r="F183" s="1427"/>
      <c r="G183" s="1427" t="s">
        <v>114</v>
      </c>
      <c r="H183" s="1427" t="s">
        <v>1351</v>
      </c>
      <c r="I183" s="1427">
        <v>1500</v>
      </c>
    </row>
    <row r="184" spans="1:9" ht="12.75">
      <c r="A184" s="1427" t="s">
        <v>1236</v>
      </c>
      <c r="B184" s="1427" t="s">
        <v>759</v>
      </c>
      <c r="C184" s="1427"/>
      <c r="D184" s="1427" t="s">
        <v>549</v>
      </c>
      <c r="E184" s="1427">
        <v>604845</v>
      </c>
      <c r="F184" s="1427"/>
      <c r="G184" s="1427" t="s">
        <v>114</v>
      </c>
      <c r="H184" s="1427" t="s">
        <v>1353</v>
      </c>
      <c r="I184" s="1427">
        <v>1500</v>
      </c>
    </row>
    <row r="185" spans="1:9" ht="12.75">
      <c r="A185" s="1427" t="s">
        <v>1236</v>
      </c>
      <c r="B185" s="1427" t="s">
        <v>759</v>
      </c>
      <c r="C185" s="1427"/>
      <c r="D185" s="1427" t="s">
        <v>549</v>
      </c>
      <c r="E185" s="1427">
        <v>604850</v>
      </c>
      <c r="F185" s="1427"/>
      <c r="G185" s="1427" t="s">
        <v>115</v>
      </c>
      <c r="H185" s="1427" t="s">
        <v>1350</v>
      </c>
      <c r="I185" s="1427">
        <v>94</v>
      </c>
    </row>
    <row r="186" spans="1:9" ht="12.75">
      <c r="A186" s="1427" t="s">
        <v>1236</v>
      </c>
      <c r="B186" s="1427" t="s">
        <v>759</v>
      </c>
      <c r="C186" s="1427"/>
      <c r="D186" s="1427" t="s">
        <v>549</v>
      </c>
      <c r="E186" s="1427">
        <v>604850</v>
      </c>
      <c r="F186" s="1427"/>
      <c r="G186" s="1427" t="s">
        <v>115</v>
      </c>
      <c r="H186" s="1427" t="s">
        <v>1351</v>
      </c>
      <c r="I186" s="1427">
        <v>94</v>
      </c>
    </row>
    <row r="187" spans="1:9" ht="12.75">
      <c r="A187" s="1427" t="s">
        <v>1236</v>
      </c>
      <c r="B187" s="1427" t="s">
        <v>759</v>
      </c>
      <c r="C187" s="1427"/>
      <c r="D187" s="1427" t="s">
        <v>549</v>
      </c>
      <c r="E187" s="1427">
        <v>604850</v>
      </c>
      <c r="F187" s="1427"/>
      <c r="G187" s="1427" t="s">
        <v>115</v>
      </c>
      <c r="H187" s="1427" t="s">
        <v>1353</v>
      </c>
      <c r="I187" s="1427">
        <v>94</v>
      </c>
    </row>
    <row r="188" spans="1:9" ht="12.75">
      <c r="A188" s="1427" t="s">
        <v>1236</v>
      </c>
      <c r="B188" s="1427" t="s">
        <v>759</v>
      </c>
      <c r="C188" s="1427"/>
      <c r="D188" s="1427" t="s">
        <v>549</v>
      </c>
      <c r="E188" s="1427">
        <v>604850</v>
      </c>
      <c r="F188" s="1427"/>
      <c r="G188" s="1427" t="s">
        <v>1238</v>
      </c>
      <c r="H188" s="1427" t="s">
        <v>1350</v>
      </c>
      <c r="I188" s="1427">
        <v>14</v>
      </c>
    </row>
    <row r="189" spans="1:9" ht="12.75">
      <c r="A189" s="1427" t="s">
        <v>1236</v>
      </c>
      <c r="B189" s="1427" t="s">
        <v>759</v>
      </c>
      <c r="C189" s="1427"/>
      <c r="D189" s="1427" t="s">
        <v>549</v>
      </c>
      <c r="E189" s="1427">
        <v>604850</v>
      </c>
      <c r="F189" s="1427"/>
      <c r="G189" s="1427" t="s">
        <v>1238</v>
      </c>
      <c r="H189" s="1427" t="s">
        <v>1351</v>
      </c>
      <c r="I189" s="1427">
        <v>14</v>
      </c>
    </row>
    <row r="190" spans="1:9" ht="12.75">
      <c r="A190" s="1427" t="s">
        <v>1236</v>
      </c>
      <c r="B190" s="1427" t="s">
        <v>759</v>
      </c>
      <c r="C190" s="1427"/>
      <c r="D190" s="1427" t="s">
        <v>549</v>
      </c>
      <c r="E190" s="1427">
        <v>604850</v>
      </c>
      <c r="F190" s="1427"/>
      <c r="G190" s="1427" t="s">
        <v>1238</v>
      </c>
      <c r="H190" s="1427" t="s">
        <v>1353</v>
      </c>
      <c r="I190" s="1427">
        <v>14</v>
      </c>
    </row>
    <row r="191" spans="1:9" ht="12.75">
      <c r="A191" s="1427" t="s">
        <v>1236</v>
      </c>
      <c r="B191" s="1427" t="s">
        <v>759</v>
      </c>
      <c r="C191" s="1427"/>
      <c r="D191" s="1427" t="s">
        <v>549</v>
      </c>
      <c r="E191" s="1427">
        <v>604850</v>
      </c>
      <c r="F191" s="1427"/>
      <c r="G191" s="1427" t="s">
        <v>116</v>
      </c>
      <c r="H191" s="1427" t="s">
        <v>1350</v>
      </c>
      <c r="I191" s="1427">
        <v>253</v>
      </c>
    </row>
    <row r="192" spans="1:9" ht="12.75">
      <c r="A192" s="1427" t="s">
        <v>1236</v>
      </c>
      <c r="B192" s="1427" t="s">
        <v>759</v>
      </c>
      <c r="C192" s="1427"/>
      <c r="D192" s="1427" t="s">
        <v>549</v>
      </c>
      <c r="E192" s="1427">
        <v>604850</v>
      </c>
      <c r="F192" s="1427"/>
      <c r="G192" s="1427" t="s">
        <v>116</v>
      </c>
      <c r="H192" s="1427" t="s">
        <v>1351</v>
      </c>
      <c r="I192" s="1427">
        <v>253</v>
      </c>
    </row>
    <row r="193" spans="1:9" ht="12.75">
      <c r="A193" s="1427" t="s">
        <v>1236</v>
      </c>
      <c r="B193" s="1427" t="s">
        <v>759</v>
      </c>
      <c r="C193" s="1427"/>
      <c r="D193" s="1427" t="s">
        <v>549</v>
      </c>
      <c r="E193" s="1427">
        <v>604850</v>
      </c>
      <c r="F193" s="1427"/>
      <c r="G193" s="1427" t="s">
        <v>116</v>
      </c>
      <c r="H193" s="1427" t="s">
        <v>1353</v>
      </c>
      <c r="I193" s="1427">
        <v>253</v>
      </c>
    </row>
    <row r="194" spans="1:9" ht="12.75">
      <c r="A194" s="1427" t="s">
        <v>1236</v>
      </c>
      <c r="B194" s="1427" t="s">
        <v>759</v>
      </c>
      <c r="C194" s="1427"/>
      <c r="D194" s="1427" t="s">
        <v>549</v>
      </c>
      <c r="E194" s="1427">
        <v>604855</v>
      </c>
      <c r="F194" s="1427"/>
      <c r="G194" s="1427" t="s">
        <v>115</v>
      </c>
      <c r="H194" s="1427" t="s">
        <v>1350</v>
      </c>
      <c r="I194" s="1427">
        <v>350</v>
      </c>
    </row>
    <row r="195" spans="1:9" ht="12.75">
      <c r="A195" s="1427" t="s">
        <v>1236</v>
      </c>
      <c r="B195" s="1427" t="s">
        <v>759</v>
      </c>
      <c r="C195" s="1427"/>
      <c r="D195" s="1427" t="s">
        <v>549</v>
      </c>
      <c r="E195" s="1427">
        <v>604855</v>
      </c>
      <c r="F195" s="1427"/>
      <c r="G195" s="1427" t="s">
        <v>115</v>
      </c>
      <c r="H195" s="1427" t="s">
        <v>1351</v>
      </c>
      <c r="I195" s="1427">
        <v>350</v>
      </c>
    </row>
    <row r="196" spans="1:9" ht="12.75">
      <c r="A196" s="1427" t="s">
        <v>1236</v>
      </c>
      <c r="B196" s="1427" t="s">
        <v>759</v>
      </c>
      <c r="C196" s="1427"/>
      <c r="D196" s="1427" t="s">
        <v>549</v>
      </c>
      <c r="E196" s="1427">
        <v>604855</v>
      </c>
      <c r="F196" s="1427"/>
      <c r="G196" s="1427" t="s">
        <v>115</v>
      </c>
      <c r="H196" s="1427" t="s">
        <v>1353</v>
      </c>
      <c r="I196" s="1427">
        <v>350</v>
      </c>
    </row>
    <row r="197" spans="1:9" ht="12.75">
      <c r="A197" s="1427" t="s">
        <v>1236</v>
      </c>
      <c r="B197" s="1427" t="s">
        <v>759</v>
      </c>
      <c r="C197" s="1427"/>
      <c r="D197" s="1427" t="s">
        <v>549</v>
      </c>
      <c r="E197" s="1427">
        <v>604857</v>
      </c>
      <c r="F197" s="1427"/>
      <c r="G197" s="1427" t="s">
        <v>114</v>
      </c>
      <c r="H197" s="1427" t="s">
        <v>1350</v>
      </c>
      <c r="I197" s="1427">
        <v>650</v>
      </c>
    </row>
    <row r="198" spans="1:9" ht="12.75">
      <c r="A198" s="1427" t="s">
        <v>1236</v>
      </c>
      <c r="B198" s="1427" t="s">
        <v>759</v>
      </c>
      <c r="C198" s="1427"/>
      <c r="D198" s="1427" t="s">
        <v>549</v>
      </c>
      <c r="E198" s="1427">
        <v>604857</v>
      </c>
      <c r="F198" s="1427"/>
      <c r="G198" s="1427" t="s">
        <v>114</v>
      </c>
      <c r="H198" s="1427" t="s">
        <v>1351</v>
      </c>
      <c r="I198" s="1427">
        <v>650</v>
      </c>
    </row>
    <row r="199" spans="1:9" ht="12.75">
      <c r="A199" s="1427" t="s">
        <v>1236</v>
      </c>
      <c r="B199" s="1427" t="s">
        <v>759</v>
      </c>
      <c r="C199" s="1427"/>
      <c r="D199" s="1427" t="s">
        <v>549</v>
      </c>
      <c r="E199" s="1427">
        <v>604857</v>
      </c>
      <c r="F199" s="1427"/>
      <c r="G199" s="1427" t="s">
        <v>114</v>
      </c>
      <c r="H199" s="1427" t="s">
        <v>1353</v>
      </c>
      <c r="I199" s="1427">
        <v>650</v>
      </c>
    </row>
    <row r="200" spans="1:9" ht="12.75">
      <c r="A200" s="1427" t="s">
        <v>1236</v>
      </c>
      <c r="B200" s="1427" t="s">
        <v>759</v>
      </c>
      <c r="C200" s="1427"/>
      <c r="D200" s="1427" t="s">
        <v>549</v>
      </c>
      <c r="E200" s="1427">
        <v>604867</v>
      </c>
      <c r="F200" s="1427"/>
      <c r="G200" s="1427" t="s">
        <v>115</v>
      </c>
      <c r="H200" s="1427" t="s">
        <v>1350</v>
      </c>
      <c r="I200" s="1427">
        <v>2400</v>
      </c>
    </row>
    <row r="201" spans="1:9" ht="12.75">
      <c r="A201" s="1427" t="s">
        <v>1236</v>
      </c>
      <c r="B201" s="1427" t="s">
        <v>759</v>
      </c>
      <c r="C201" s="1427"/>
      <c r="D201" s="1427" t="s">
        <v>549</v>
      </c>
      <c r="E201" s="1427">
        <v>604867</v>
      </c>
      <c r="F201" s="1427"/>
      <c r="G201" s="1427" t="s">
        <v>115</v>
      </c>
      <c r="H201" s="1427" t="s">
        <v>1351</v>
      </c>
      <c r="I201" s="1427">
        <v>0</v>
      </c>
    </row>
    <row r="202" spans="1:9" ht="12.75">
      <c r="A202" s="1427" t="s">
        <v>1236</v>
      </c>
      <c r="B202" s="1427" t="s">
        <v>759</v>
      </c>
      <c r="C202" s="1427"/>
      <c r="D202" s="1427" t="s">
        <v>549</v>
      </c>
      <c r="E202" s="1427">
        <v>604867</v>
      </c>
      <c r="F202" s="1427"/>
      <c r="G202" s="1427" t="s">
        <v>115</v>
      </c>
      <c r="H202" s="1427" t="s">
        <v>1353</v>
      </c>
      <c r="I202" s="1427">
        <v>0</v>
      </c>
    </row>
    <row r="203" spans="1:9" ht="12.75">
      <c r="A203" s="1427" t="s">
        <v>1236</v>
      </c>
      <c r="B203" s="1427" t="s">
        <v>612</v>
      </c>
      <c r="C203" s="1427"/>
      <c r="D203" s="1427" t="s">
        <v>1309</v>
      </c>
      <c r="E203" s="1427">
        <v>408203</v>
      </c>
      <c r="F203" s="1427"/>
      <c r="G203" s="1427" t="s">
        <v>1256</v>
      </c>
      <c r="H203" s="1427" t="s">
        <v>1350</v>
      </c>
      <c r="I203" s="1427">
        <v>4168</v>
      </c>
    </row>
    <row r="204" spans="1:9" ht="12.75">
      <c r="A204" s="1427" t="s">
        <v>1236</v>
      </c>
      <c r="B204" s="1427" t="s">
        <v>612</v>
      </c>
      <c r="C204" s="1427"/>
      <c r="D204" s="1427" t="s">
        <v>1309</v>
      </c>
      <c r="E204" s="1427">
        <v>408203</v>
      </c>
      <c r="F204" s="1427"/>
      <c r="G204" s="1427" t="s">
        <v>1256</v>
      </c>
      <c r="H204" s="1427" t="s">
        <v>1351</v>
      </c>
      <c r="I204" s="1427">
        <v>4166</v>
      </c>
    </row>
    <row r="205" spans="1:9" ht="12.75">
      <c r="A205" s="1427" t="s">
        <v>1236</v>
      </c>
      <c r="B205" s="1427" t="s">
        <v>612</v>
      </c>
      <c r="C205" s="1427"/>
      <c r="D205" s="1427" t="s">
        <v>1309</v>
      </c>
      <c r="E205" s="1427">
        <v>408203</v>
      </c>
      <c r="F205" s="1427"/>
      <c r="G205" s="1427" t="s">
        <v>1256</v>
      </c>
      <c r="H205" s="1427" t="s">
        <v>1353</v>
      </c>
      <c r="I205" s="1427">
        <v>4167</v>
      </c>
    </row>
    <row r="206" spans="1:9" ht="12.75">
      <c r="A206" s="1427" t="s">
        <v>1236</v>
      </c>
      <c r="B206" s="1427" t="s">
        <v>612</v>
      </c>
      <c r="C206" s="1427"/>
      <c r="D206" s="1427" t="s">
        <v>1309</v>
      </c>
      <c r="E206" s="1427">
        <v>408203</v>
      </c>
      <c r="F206" s="1427"/>
      <c r="G206" s="1427" t="s">
        <v>115</v>
      </c>
      <c r="H206" s="1427" t="s">
        <v>1350</v>
      </c>
      <c r="I206" s="1427">
        <v>50859</v>
      </c>
    </row>
    <row r="207" spans="1:9" ht="12.75">
      <c r="A207" s="1427" t="s">
        <v>1236</v>
      </c>
      <c r="B207" s="1427" t="s">
        <v>612</v>
      </c>
      <c r="C207" s="1427"/>
      <c r="D207" s="1427" t="s">
        <v>1309</v>
      </c>
      <c r="E207" s="1427">
        <v>408203</v>
      </c>
      <c r="F207" s="1427"/>
      <c r="G207" s="1427" t="s">
        <v>115</v>
      </c>
      <c r="H207" s="1427" t="s">
        <v>1351</v>
      </c>
      <c r="I207" s="1427">
        <v>51174</v>
      </c>
    </row>
    <row r="208" spans="1:9" ht="12.75">
      <c r="A208" s="1427" t="s">
        <v>1236</v>
      </c>
      <c r="B208" s="1427" t="s">
        <v>612</v>
      </c>
      <c r="C208" s="1427"/>
      <c r="D208" s="1427" t="s">
        <v>1309</v>
      </c>
      <c r="E208" s="1427">
        <v>408203</v>
      </c>
      <c r="F208" s="1427"/>
      <c r="G208" s="1427" t="s">
        <v>115</v>
      </c>
      <c r="H208" s="1427" t="s">
        <v>1353</v>
      </c>
      <c r="I208" s="1427">
        <v>48840</v>
      </c>
    </row>
    <row r="209" spans="1:9" ht="12.75">
      <c r="A209" s="1427" t="s">
        <v>1236</v>
      </c>
      <c r="B209" s="1427" t="s">
        <v>1337</v>
      </c>
      <c r="C209" s="1427" t="s">
        <v>1337</v>
      </c>
      <c r="D209" s="1427" t="s">
        <v>809</v>
      </c>
      <c r="E209" s="1427">
        <v>409101</v>
      </c>
      <c r="F209" s="1427"/>
      <c r="G209" s="1427" t="s">
        <v>115</v>
      </c>
      <c r="H209" s="1427" t="s">
        <v>1350</v>
      </c>
      <c r="I209" s="1427">
        <v>-179747</v>
      </c>
    </row>
    <row r="210" spans="1:9" ht="12.75">
      <c r="A210" s="1427" t="s">
        <v>1236</v>
      </c>
      <c r="B210" s="1427" t="s">
        <v>1337</v>
      </c>
      <c r="C210" s="1427" t="s">
        <v>1337</v>
      </c>
      <c r="D210" s="1427" t="s">
        <v>809</v>
      </c>
      <c r="E210" s="1427">
        <v>409101</v>
      </c>
      <c r="F210" s="1427"/>
      <c r="G210" s="1427" t="s">
        <v>115</v>
      </c>
      <c r="H210" s="1427" t="s">
        <v>1351</v>
      </c>
      <c r="I210" s="1427">
        <v>-203795</v>
      </c>
    </row>
    <row r="211" spans="1:9" ht="12.75">
      <c r="A211" s="1427" t="s">
        <v>1236</v>
      </c>
      <c r="B211" s="1427" t="s">
        <v>1337</v>
      </c>
      <c r="C211" s="1427" t="s">
        <v>1337</v>
      </c>
      <c r="D211" s="1427" t="s">
        <v>809</v>
      </c>
      <c r="E211" s="1427">
        <v>409101</v>
      </c>
      <c r="F211" s="1427"/>
      <c r="G211" s="1427" t="s">
        <v>115</v>
      </c>
      <c r="H211" s="1427" t="s">
        <v>1353</v>
      </c>
      <c r="I211" s="1427">
        <v>-132930</v>
      </c>
    </row>
    <row r="212" spans="1:9" ht="12.75">
      <c r="A212" s="1427" t="s">
        <v>1236</v>
      </c>
      <c r="B212" s="1427" t="s">
        <v>1320</v>
      </c>
      <c r="C212" s="1427"/>
      <c r="D212" s="1427" t="s">
        <v>1309</v>
      </c>
      <c r="E212" s="1427">
        <v>408205</v>
      </c>
      <c r="F212" s="1427"/>
      <c r="G212" s="1427" t="s">
        <v>1256</v>
      </c>
      <c r="H212" s="1427" t="s">
        <v>1350</v>
      </c>
      <c r="I212" s="1427">
        <v>11321</v>
      </c>
    </row>
    <row r="213" spans="1:9" ht="12.75">
      <c r="A213" s="1427" t="s">
        <v>1236</v>
      </c>
      <c r="B213" s="1427" t="s">
        <v>1320</v>
      </c>
      <c r="C213" s="1427"/>
      <c r="D213" s="1427" t="s">
        <v>1309</v>
      </c>
      <c r="E213" s="1427">
        <v>408205</v>
      </c>
      <c r="F213" s="1427"/>
      <c r="G213" s="1427" t="s">
        <v>1256</v>
      </c>
      <c r="H213" s="1427" t="s">
        <v>1351</v>
      </c>
      <c r="I213" s="1427">
        <v>11315</v>
      </c>
    </row>
    <row r="214" spans="1:9" ht="12.75">
      <c r="A214" s="1427" t="s">
        <v>1236</v>
      </c>
      <c r="B214" s="1427" t="s">
        <v>1320</v>
      </c>
      <c r="C214" s="1427"/>
      <c r="D214" s="1427" t="s">
        <v>1309</v>
      </c>
      <c r="E214" s="1427">
        <v>408205</v>
      </c>
      <c r="F214" s="1427"/>
      <c r="G214" s="1427" t="s">
        <v>1256</v>
      </c>
      <c r="H214" s="1427" t="s">
        <v>1353</v>
      </c>
      <c r="I214" s="1427">
        <v>11318</v>
      </c>
    </row>
    <row r="215" spans="1:9" ht="12.75">
      <c r="A215" s="1427" t="s">
        <v>1236</v>
      </c>
      <c r="B215" s="1427" t="s">
        <v>1320</v>
      </c>
      <c r="C215" s="1427"/>
      <c r="D215" s="1427" t="s">
        <v>1309</v>
      </c>
      <c r="E215" s="1427">
        <v>408205</v>
      </c>
      <c r="F215" s="1427"/>
      <c r="G215" s="1427" t="s">
        <v>115</v>
      </c>
      <c r="H215" s="1427" t="s">
        <v>1350</v>
      </c>
      <c r="I215" s="1427">
        <v>151176</v>
      </c>
    </row>
    <row r="216" spans="1:9" ht="12.75">
      <c r="A216" s="1427" t="s">
        <v>1236</v>
      </c>
      <c r="B216" s="1427" t="s">
        <v>1320</v>
      </c>
      <c r="C216" s="1427"/>
      <c r="D216" s="1427" t="s">
        <v>1309</v>
      </c>
      <c r="E216" s="1427">
        <v>408205</v>
      </c>
      <c r="F216" s="1427"/>
      <c r="G216" s="1427" t="s">
        <v>115</v>
      </c>
      <c r="H216" s="1427" t="s">
        <v>1351</v>
      </c>
      <c r="I216" s="1427">
        <v>152112</v>
      </c>
    </row>
    <row r="217" spans="1:9" ht="12.75">
      <c r="A217" s="1427" t="s">
        <v>1236</v>
      </c>
      <c r="B217" s="1427" t="s">
        <v>1320</v>
      </c>
      <c r="C217" s="1427"/>
      <c r="D217" s="1427" t="s">
        <v>1309</v>
      </c>
      <c r="E217" s="1427">
        <v>408205</v>
      </c>
      <c r="F217" s="1427"/>
      <c r="G217" s="1427" t="s">
        <v>115</v>
      </c>
      <c r="H217" s="1427" t="s">
        <v>1353</v>
      </c>
      <c r="I217" s="1427">
        <v>145175</v>
      </c>
    </row>
    <row r="218" spans="1:9" ht="12.75">
      <c r="A218" s="1427" t="s">
        <v>1236</v>
      </c>
      <c r="B218" s="1427" t="s">
        <v>403</v>
      </c>
      <c r="C218" s="1427" t="s">
        <v>403</v>
      </c>
      <c r="D218" s="1427" t="s">
        <v>809</v>
      </c>
      <c r="E218" s="1427">
        <v>410101</v>
      </c>
      <c r="F218" s="1427"/>
      <c r="G218" s="1427" t="s">
        <v>115</v>
      </c>
      <c r="H218" s="1427" t="s">
        <v>1350</v>
      </c>
      <c r="I218" s="1427">
        <v>37028</v>
      </c>
    </row>
    <row r="219" spans="1:9" ht="12.75">
      <c r="A219" s="1427" t="s">
        <v>1236</v>
      </c>
      <c r="B219" s="1427" t="s">
        <v>403</v>
      </c>
      <c r="C219" s="1427" t="s">
        <v>403</v>
      </c>
      <c r="D219" s="1427" t="s">
        <v>809</v>
      </c>
      <c r="E219" s="1427">
        <v>410101</v>
      </c>
      <c r="F219" s="1427"/>
      <c r="G219" s="1427" t="s">
        <v>115</v>
      </c>
      <c r="H219" s="1427" t="s">
        <v>1351</v>
      </c>
      <c r="I219" s="1427">
        <v>41982</v>
      </c>
    </row>
    <row r="220" spans="1:9" ht="12.75">
      <c r="A220" s="1427" t="s">
        <v>1236</v>
      </c>
      <c r="B220" s="1427" t="s">
        <v>403</v>
      </c>
      <c r="C220" s="1427" t="s">
        <v>403</v>
      </c>
      <c r="D220" s="1427" t="s">
        <v>809</v>
      </c>
      <c r="E220" s="1427">
        <v>410101</v>
      </c>
      <c r="F220" s="1427"/>
      <c r="G220" s="1427" t="s">
        <v>115</v>
      </c>
      <c r="H220" s="1427" t="s">
        <v>1353</v>
      </c>
      <c r="I220" s="1427">
        <v>27384</v>
      </c>
    </row>
    <row r="221" spans="1:9" ht="12.75">
      <c r="A221" s="1427" t="s">
        <v>1236</v>
      </c>
      <c r="B221" s="1427" t="s">
        <v>634</v>
      </c>
      <c r="C221" s="1427" t="s">
        <v>475</v>
      </c>
      <c r="D221" s="1427" t="s">
        <v>1286</v>
      </c>
      <c r="E221" s="1427">
        <v>461300</v>
      </c>
      <c r="F221" s="1427"/>
      <c r="G221" s="1427" t="s">
        <v>116</v>
      </c>
      <c r="H221" s="1427" t="s">
        <v>1350</v>
      </c>
      <c r="I221" s="1427">
        <v>-45034</v>
      </c>
    </row>
    <row r="222" spans="1:9" ht="12.75">
      <c r="A222" s="1427" t="s">
        <v>1236</v>
      </c>
      <c r="B222" s="1427" t="s">
        <v>634</v>
      </c>
      <c r="C222" s="1427" t="s">
        <v>475</v>
      </c>
      <c r="D222" s="1427" t="s">
        <v>1286</v>
      </c>
      <c r="E222" s="1427">
        <v>461300</v>
      </c>
      <c r="F222" s="1427"/>
      <c r="G222" s="1427" t="s">
        <v>116</v>
      </c>
      <c r="H222" s="1427" t="s">
        <v>1351</v>
      </c>
      <c r="I222" s="1427">
        <v>-45101</v>
      </c>
    </row>
    <row r="223" spans="1:9" ht="12.75">
      <c r="A223" s="1427" t="s">
        <v>1236</v>
      </c>
      <c r="B223" s="1427" t="s">
        <v>634</v>
      </c>
      <c r="C223" s="1427" t="s">
        <v>475</v>
      </c>
      <c r="D223" s="1427" t="s">
        <v>1286</v>
      </c>
      <c r="E223" s="1427">
        <v>461300</v>
      </c>
      <c r="F223" s="1427"/>
      <c r="G223" s="1427" t="s">
        <v>116</v>
      </c>
      <c r="H223" s="1427" t="s">
        <v>1353</v>
      </c>
      <c r="I223" s="1427">
        <v>-41479</v>
      </c>
    </row>
    <row r="224" spans="1:9" ht="12.75">
      <c r="A224" s="1427" t="s">
        <v>1236</v>
      </c>
      <c r="B224" s="1427" t="s">
        <v>781</v>
      </c>
      <c r="C224" s="1427"/>
      <c r="D224" s="1427" t="s">
        <v>549</v>
      </c>
      <c r="E224" s="1427">
        <v>656800</v>
      </c>
      <c r="F224" s="1427"/>
      <c r="G224" s="1427" t="s">
        <v>1256</v>
      </c>
      <c r="H224" s="1427" t="s">
        <v>1350</v>
      </c>
      <c r="I224" s="1427">
        <v>48</v>
      </c>
    </row>
    <row r="225" spans="1:9" ht="12.75">
      <c r="A225" s="1427" t="s">
        <v>1236</v>
      </c>
      <c r="B225" s="1427" t="s">
        <v>781</v>
      </c>
      <c r="C225" s="1427"/>
      <c r="D225" s="1427" t="s">
        <v>549</v>
      </c>
      <c r="E225" s="1427">
        <v>656800</v>
      </c>
      <c r="F225" s="1427"/>
      <c r="G225" s="1427" t="s">
        <v>1256</v>
      </c>
      <c r="H225" s="1427" t="s">
        <v>1351</v>
      </c>
      <c r="I225" s="1427">
        <v>48</v>
      </c>
    </row>
    <row r="226" spans="1:9" ht="12.75">
      <c r="A226" s="1427" t="s">
        <v>1236</v>
      </c>
      <c r="B226" s="1427" t="s">
        <v>781</v>
      </c>
      <c r="C226" s="1427"/>
      <c r="D226" s="1427" t="s">
        <v>549</v>
      </c>
      <c r="E226" s="1427">
        <v>656800</v>
      </c>
      <c r="F226" s="1427"/>
      <c r="G226" s="1427" t="s">
        <v>1256</v>
      </c>
      <c r="H226" s="1427" t="s">
        <v>1353</v>
      </c>
      <c r="I226" s="1427">
        <v>48</v>
      </c>
    </row>
    <row r="227" spans="1:9" ht="12.75">
      <c r="A227" s="1427" t="s">
        <v>1236</v>
      </c>
      <c r="B227" s="1427" t="s">
        <v>781</v>
      </c>
      <c r="C227" s="1427"/>
      <c r="D227" s="1427" t="s">
        <v>549</v>
      </c>
      <c r="E227" s="1427">
        <v>656800</v>
      </c>
      <c r="F227" s="1427"/>
      <c r="G227" s="1427" t="s">
        <v>115</v>
      </c>
      <c r="H227" s="1427" t="s">
        <v>1350</v>
      </c>
      <c r="I227" s="1427">
        <v>394</v>
      </c>
    </row>
    <row r="228" spans="1:9" ht="12.75">
      <c r="A228" s="1427" t="s">
        <v>1236</v>
      </c>
      <c r="B228" s="1427" t="s">
        <v>781</v>
      </c>
      <c r="C228" s="1427"/>
      <c r="D228" s="1427" t="s">
        <v>549</v>
      </c>
      <c r="E228" s="1427">
        <v>656800</v>
      </c>
      <c r="F228" s="1427"/>
      <c r="G228" s="1427" t="s">
        <v>115</v>
      </c>
      <c r="H228" s="1427" t="s">
        <v>1351</v>
      </c>
      <c r="I228" s="1427">
        <v>394</v>
      </c>
    </row>
    <row r="229" spans="1:9" ht="12.75">
      <c r="A229" s="1427" t="s">
        <v>1236</v>
      </c>
      <c r="B229" s="1427" t="s">
        <v>781</v>
      </c>
      <c r="C229" s="1427"/>
      <c r="D229" s="1427" t="s">
        <v>549</v>
      </c>
      <c r="E229" s="1427">
        <v>656800</v>
      </c>
      <c r="F229" s="1427"/>
      <c r="G229" s="1427" t="s">
        <v>115</v>
      </c>
      <c r="H229" s="1427" t="s">
        <v>1353</v>
      </c>
      <c r="I229" s="1427">
        <v>394</v>
      </c>
    </row>
    <row r="230" spans="1:9" ht="12.75">
      <c r="A230" s="1427" t="s">
        <v>1236</v>
      </c>
      <c r="B230" s="1427" t="s">
        <v>781</v>
      </c>
      <c r="C230" s="1427"/>
      <c r="D230" s="1427" t="s">
        <v>549</v>
      </c>
      <c r="E230" s="1427">
        <v>656900</v>
      </c>
      <c r="F230" s="1427"/>
      <c r="G230" s="1427" t="s">
        <v>114</v>
      </c>
      <c r="H230" s="1427" t="s">
        <v>1350</v>
      </c>
      <c r="I230" s="1427">
        <v>-11040</v>
      </c>
    </row>
    <row r="231" spans="1:9" ht="12.75">
      <c r="A231" s="1427" t="s">
        <v>1236</v>
      </c>
      <c r="B231" s="1427" t="s">
        <v>781</v>
      </c>
      <c r="C231" s="1427"/>
      <c r="D231" s="1427" t="s">
        <v>549</v>
      </c>
      <c r="E231" s="1427">
        <v>656900</v>
      </c>
      <c r="F231" s="1427"/>
      <c r="G231" s="1427" t="s">
        <v>114</v>
      </c>
      <c r="H231" s="1427" t="s">
        <v>1351</v>
      </c>
      <c r="I231" s="1427">
        <v>-11040</v>
      </c>
    </row>
    <row r="232" spans="1:9" ht="12.75">
      <c r="A232" s="1427" t="s">
        <v>1236</v>
      </c>
      <c r="B232" s="1427" t="s">
        <v>781</v>
      </c>
      <c r="C232" s="1427"/>
      <c r="D232" s="1427" t="s">
        <v>549</v>
      </c>
      <c r="E232" s="1427">
        <v>656900</v>
      </c>
      <c r="F232" s="1427"/>
      <c r="G232" s="1427" t="s">
        <v>114</v>
      </c>
      <c r="H232" s="1427" t="s">
        <v>1353</v>
      </c>
      <c r="I232" s="1427">
        <v>-11040</v>
      </c>
    </row>
    <row r="233" spans="1:9" ht="12.75">
      <c r="A233" s="1427" t="s">
        <v>1236</v>
      </c>
      <c r="B233" s="1427" t="s">
        <v>781</v>
      </c>
      <c r="C233" s="1427"/>
      <c r="D233" s="1427" t="s">
        <v>549</v>
      </c>
      <c r="E233" s="1427">
        <v>657800</v>
      </c>
      <c r="F233" s="1427"/>
      <c r="G233" s="1427" t="s">
        <v>1256</v>
      </c>
      <c r="H233" s="1427" t="s">
        <v>1350</v>
      </c>
      <c r="I233" s="1427">
        <v>3826</v>
      </c>
    </row>
    <row r="234" spans="1:9" ht="12.75">
      <c r="A234" s="1427" t="s">
        <v>1236</v>
      </c>
      <c r="B234" s="1427" t="s">
        <v>781</v>
      </c>
      <c r="C234" s="1427"/>
      <c r="D234" s="1427" t="s">
        <v>549</v>
      </c>
      <c r="E234" s="1427">
        <v>657800</v>
      </c>
      <c r="F234" s="1427"/>
      <c r="G234" s="1427" t="s">
        <v>1256</v>
      </c>
      <c r="H234" s="1427" t="s">
        <v>1351</v>
      </c>
      <c r="I234" s="1427">
        <v>3826</v>
      </c>
    </row>
    <row r="235" spans="1:9" ht="12.75">
      <c r="A235" s="1427" t="s">
        <v>1236</v>
      </c>
      <c r="B235" s="1427" t="s">
        <v>781</v>
      </c>
      <c r="C235" s="1427"/>
      <c r="D235" s="1427" t="s">
        <v>549</v>
      </c>
      <c r="E235" s="1427">
        <v>657800</v>
      </c>
      <c r="F235" s="1427"/>
      <c r="G235" s="1427" t="s">
        <v>1256</v>
      </c>
      <c r="H235" s="1427" t="s">
        <v>1353</v>
      </c>
      <c r="I235" s="1427">
        <v>3826</v>
      </c>
    </row>
    <row r="236" spans="1:9" ht="12.75">
      <c r="A236" s="1427" t="s">
        <v>1236</v>
      </c>
      <c r="B236" s="1427" t="s">
        <v>781</v>
      </c>
      <c r="C236" s="1427"/>
      <c r="D236" s="1427" t="s">
        <v>549</v>
      </c>
      <c r="E236" s="1427">
        <v>657800</v>
      </c>
      <c r="F236" s="1427"/>
      <c r="G236" s="1427" t="s">
        <v>115</v>
      </c>
      <c r="H236" s="1427" t="s">
        <v>1350</v>
      </c>
      <c r="I236" s="1427">
        <v>31694</v>
      </c>
    </row>
    <row r="237" spans="1:9" ht="12.75">
      <c r="A237" s="1427" t="s">
        <v>1236</v>
      </c>
      <c r="B237" s="1427" t="s">
        <v>781</v>
      </c>
      <c r="C237" s="1427"/>
      <c r="D237" s="1427" t="s">
        <v>549</v>
      </c>
      <c r="E237" s="1427">
        <v>657800</v>
      </c>
      <c r="F237" s="1427"/>
      <c r="G237" s="1427" t="s">
        <v>115</v>
      </c>
      <c r="H237" s="1427" t="s">
        <v>1351</v>
      </c>
      <c r="I237" s="1427">
        <v>31694</v>
      </c>
    </row>
    <row r="238" spans="1:9" ht="12.75">
      <c r="A238" s="1427" t="s">
        <v>1236</v>
      </c>
      <c r="B238" s="1427" t="s">
        <v>781</v>
      </c>
      <c r="C238" s="1427"/>
      <c r="D238" s="1427" t="s">
        <v>549</v>
      </c>
      <c r="E238" s="1427">
        <v>657800</v>
      </c>
      <c r="F238" s="1427"/>
      <c r="G238" s="1427" t="s">
        <v>115</v>
      </c>
      <c r="H238" s="1427" t="s">
        <v>1353</v>
      </c>
      <c r="I238" s="1427">
        <v>31694</v>
      </c>
    </row>
    <row r="239" spans="1:9" ht="12.75">
      <c r="A239" s="1427" t="s">
        <v>1236</v>
      </c>
      <c r="B239" s="1427" t="s">
        <v>781</v>
      </c>
      <c r="C239" s="1427"/>
      <c r="D239" s="1427" t="s">
        <v>549</v>
      </c>
      <c r="E239" s="1427">
        <v>658800</v>
      </c>
      <c r="F239" s="1427"/>
      <c r="G239" s="1427" t="s">
        <v>1256</v>
      </c>
      <c r="H239" s="1427" t="s">
        <v>1350</v>
      </c>
      <c r="I239" s="1427">
        <v>651</v>
      </c>
    </row>
    <row r="240" spans="1:9" ht="12.75">
      <c r="A240" s="1427" t="s">
        <v>1236</v>
      </c>
      <c r="B240" s="1427" t="s">
        <v>781</v>
      </c>
      <c r="C240" s="1427"/>
      <c r="D240" s="1427" t="s">
        <v>549</v>
      </c>
      <c r="E240" s="1427">
        <v>658800</v>
      </c>
      <c r="F240" s="1427"/>
      <c r="G240" s="1427" t="s">
        <v>1256</v>
      </c>
      <c r="H240" s="1427" t="s">
        <v>1351</v>
      </c>
      <c r="I240" s="1427">
        <v>651</v>
      </c>
    </row>
    <row r="241" spans="1:9" ht="12.75">
      <c r="A241" s="1427" t="s">
        <v>1236</v>
      </c>
      <c r="B241" s="1427" t="s">
        <v>781</v>
      </c>
      <c r="C241" s="1427"/>
      <c r="D241" s="1427" t="s">
        <v>549</v>
      </c>
      <c r="E241" s="1427">
        <v>658800</v>
      </c>
      <c r="F241" s="1427"/>
      <c r="G241" s="1427" t="s">
        <v>1256</v>
      </c>
      <c r="H241" s="1427" t="s">
        <v>1353</v>
      </c>
      <c r="I241" s="1427">
        <v>651</v>
      </c>
    </row>
    <row r="242" spans="1:9" ht="12.75">
      <c r="A242" s="1427" t="s">
        <v>1236</v>
      </c>
      <c r="B242" s="1427" t="s">
        <v>781</v>
      </c>
      <c r="C242" s="1427"/>
      <c r="D242" s="1427" t="s">
        <v>549</v>
      </c>
      <c r="E242" s="1427">
        <v>658800</v>
      </c>
      <c r="F242" s="1427"/>
      <c r="G242" s="1427" t="s">
        <v>115</v>
      </c>
      <c r="H242" s="1427" t="s">
        <v>1350</v>
      </c>
      <c r="I242" s="1427">
        <v>5394</v>
      </c>
    </row>
    <row r="243" spans="1:9" ht="12.75">
      <c r="A243" s="1427" t="s">
        <v>1236</v>
      </c>
      <c r="B243" s="1427" t="s">
        <v>781</v>
      </c>
      <c r="C243" s="1427"/>
      <c r="D243" s="1427" t="s">
        <v>549</v>
      </c>
      <c r="E243" s="1427">
        <v>658800</v>
      </c>
      <c r="F243" s="1427"/>
      <c r="G243" s="1427" t="s">
        <v>115</v>
      </c>
      <c r="H243" s="1427" t="s">
        <v>1351</v>
      </c>
      <c r="I243" s="1427">
        <v>5394</v>
      </c>
    </row>
    <row r="244" spans="1:9" ht="12.75">
      <c r="A244" s="1427" t="s">
        <v>1236</v>
      </c>
      <c r="B244" s="1427" t="s">
        <v>781</v>
      </c>
      <c r="C244" s="1427"/>
      <c r="D244" s="1427" t="s">
        <v>549</v>
      </c>
      <c r="E244" s="1427">
        <v>658800</v>
      </c>
      <c r="F244" s="1427"/>
      <c r="G244" s="1427" t="s">
        <v>115</v>
      </c>
      <c r="H244" s="1427" t="s">
        <v>1353</v>
      </c>
      <c r="I244" s="1427">
        <v>5394</v>
      </c>
    </row>
    <row r="245" spans="1:9" ht="12.75">
      <c r="A245" s="1427" t="s">
        <v>1236</v>
      </c>
      <c r="B245" s="1427" t="s">
        <v>781</v>
      </c>
      <c r="C245" s="1427"/>
      <c r="D245" s="1427" t="s">
        <v>549</v>
      </c>
      <c r="E245" s="1427">
        <v>659800</v>
      </c>
      <c r="F245" s="1427"/>
      <c r="G245" s="1427" t="s">
        <v>1256</v>
      </c>
      <c r="H245" s="1427" t="s">
        <v>1350</v>
      </c>
      <c r="I245" s="1427">
        <v>1058</v>
      </c>
    </row>
    <row r="246" spans="1:9" ht="12.75">
      <c r="A246" s="1427" t="s">
        <v>1236</v>
      </c>
      <c r="B246" s="1427" t="s">
        <v>781</v>
      </c>
      <c r="C246" s="1427"/>
      <c r="D246" s="1427" t="s">
        <v>549</v>
      </c>
      <c r="E246" s="1427">
        <v>659800</v>
      </c>
      <c r="F246" s="1427"/>
      <c r="G246" s="1427" t="s">
        <v>1256</v>
      </c>
      <c r="H246" s="1427" t="s">
        <v>1351</v>
      </c>
      <c r="I246" s="1427">
        <v>1058</v>
      </c>
    </row>
    <row r="247" spans="1:9" ht="12.75">
      <c r="A247" s="1427" t="s">
        <v>1236</v>
      </c>
      <c r="B247" s="1427" t="s">
        <v>781</v>
      </c>
      <c r="C247" s="1427"/>
      <c r="D247" s="1427" t="s">
        <v>549</v>
      </c>
      <c r="E247" s="1427">
        <v>659800</v>
      </c>
      <c r="F247" s="1427"/>
      <c r="G247" s="1427" t="s">
        <v>1256</v>
      </c>
      <c r="H247" s="1427" t="s">
        <v>1353</v>
      </c>
      <c r="I247" s="1427">
        <v>1058</v>
      </c>
    </row>
    <row r="248" spans="1:9" ht="12.75">
      <c r="A248" s="1427" t="s">
        <v>1236</v>
      </c>
      <c r="B248" s="1427" t="s">
        <v>781</v>
      </c>
      <c r="C248" s="1427"/>
      <c r="D248" s="1427" t="s">
        <v>549</v>
      </c>
      <c r="E248" s="1427">
        <v>659800</v>
      </c>
      <c r="F248" s="1427"/>
      <c r="G248" s="1427" t="s">
        <v>115</v>
      </c>
      <c r="H248" s="1427" t="s">
        <v>1350</v>
      </c>
      <c r="I248" s="1427">
        <v>8763</v>
      </c>
    </row>
    <row r="249" spans="1:9" ht="12.75">
      <c r="A249" s="1427" t="s">
        <v>1236</v>
      </c>
      <c r="B249" s="1427" t="s">
        <v>781</v>
      </c>
      <c r="C249" s="1427"/>
      <c r="D249" s="1427" t="s">
        <v>549</v>
      </c>
      <c r="E249" s="1427">
        <v>659800</v>
      </c>
      <c r="F249" s="1427"/>
      <c r="G249" s="1427" t="s">
        <v>115</v>
      </c>
      <c r="H249" s="1427" t="s">
        <v>1351</v>
      </c>
      <c r="I249" s="1427">
        <v>8763</v>
      </c>
    </row>
    <row r="250" spans="1:9" ht="12.75">
      <c r="A250" s="1427" t="s">
        <v>1236</v>
      </c>
      <c r="B250" s="1427" t="s">
        <v>781</v>
      </c>
      <c r="C250" s="1427"/>
      <c r="D250" s="1427" t="s">
        <v>549</v>
      </c>
      <c r="E250" s="1427">
        <v>659800</v>
      </c>
      <c r="F250" s="1427"/>
      <c r="G250" s="1427" t="s">
        <v>115</v>
      </c>
      <c r="H250" s="1427" t="s">
        <v>1353</v>
      </c>
      <c r="I250" s="1427">
        <v>8763</v>
      </c>
    </row>
    <row r="251" spans="1:9" ht="12.75">
      <c r="A251" s="1427" t="s">
        <v>1236</v>
      </c>
      <c r="B251" s="1427" t="s">
        <v>1038</v>
      </c>
      <c r="C251" s="1427"/>
      <c r="D251" s="1427" t="s">
        <v>1269</v>
      </c>
      <c r="E251" s="1427">
        <v>427300</v>
      </c>
      <c r="F251" s="1427"/>
      <c r="G251" s="1427" t="s">
        <v>115</v>
      </c>
      <c r="H251" s="1427" t="s">
        <v>1350</v>
      </c>
      <c r="I251" s="1427">
        <v>53463</v>
      </c>
    </row>
    <row r="252" spans="1:9" ht="12.75">
      <c r="A252" s="1427" t="s">
        <v>1236</v>
      </c>
      <c r="B252" s="1427" t="s">
        <v>1038</v>
      </c>
      <c r="C252" s="1427"/>
      <c r="D252" s="1427" t="s">
        <v>1269</v>
      </c>
      <c r="E252" s="1427">
        <v>427300</v>
      </c>
      <c r="F252" s="1427"/>
      <c r="G252" s="1427" t="s">
        <v>115</v>
      </c>
      <c r="H252" s="1427" t="s">
        <v>1351</v>
      </c>
      <c r="I252" s="1427">
        <v>53463</v>
      </c>
    </row>
    <row r="253" spans="1:9" ht="12.75">
      <c r="A253" s="1427" t="s">
        <v>1236</v>
      </c>
      <c r="B253" s="1427" t="s">
        <v>1038</v>
      </c>
      <c r="C253" s="1427"/>
      <c r="D253" s="1427" t="s">
        <v>1269</v>
      </c>
      <c r="E253" s="1427">
        <v>427300</v>
      </c>
      <c r="F253" s="1427"/>
      <c r="G253" s="1427" t="s">
        <v>115</v>
      </c>
      <c r="H253" s="1427" t="s">
        <v>1353</v>
      </c>
      <c r="I253" s="1427">
        <v>53463</v>
      </c>
    </row>
    <row r="254" spans="1:9" ht="12.75">
      <c r="A254" s="1427" t="s">
        <v>1236</v>
      </c>
      <c r="B254" s="1427" t="s">
        <v>1038</v>
      </c>
      <c r="C254" s="1427" t="s">
        <v>1038</v>
      </c>
      <c r="D254" s="1427" t="s">
        <v>1269</v>
      </c>
      <c r="E254" s="1427">
        <v>427310</v>
      </c>
      <c r="F254" s="1427"/>
      <c r="G254" s="1427" t="s">
        <v>115</v>
      </c>
      <c r="H254" s="1427" t="s">
        <v>1350</v>
      </c>
      <c r="I254" s="1427">
        <v>416668</v>
      </c>
    </row>
    <row r="255" spans="1:9" ht="12.75">
      <c r="A255" s="1427" t="s">
        <v>1236</v>
      </c>
      <c r="B255" s="1427" t="s">
        <v>1038</v>
      </c>
      <c r="C255" s="1427" t="s">
        <v>1038</v>
      </c>
      <c r="D255" s="1427" t="s">
        <v>1269</v>
      </c>
      <c r="E255" s="1427">
        <v>427310</v>
      </c>
      <c r="F255" s="1427"/>
      <c r="G255" s="1427" t="s">
        <v>115</v>
      </c>
      <c r="H255" s="1427" t="s">
        <v>1351</v>
      </c>
      <c r="I255" s="1427">
        <v>416668</v>
      </c>
    </row>
    <row r="256" spans="1:9" ht="12.75">
      <c r="A256" s="1427" t="s">
        <v>1236</v>
      </c>
      <c r="B256" s="1427" t="s">
        <v>1038</v>
      </c>
      <c r="C256" s="1427" t="s">
        <v>1038</v>
      </c>
      <c r="D256" s="1427" t="s">
        <v>1269</v>
      </c>
      <c r="E256" s="1427">
        <v>427310</v>
      </c>
      <c r="F256" s="1427"/>
      <c r="G256" s="1427" t="s">
        <v>115</v>
      </c>
      <c r="H256" s="1427" t="s">
        <v>1353</v>
      </c>
      <c r="I256" s="1427">
        <v>416668</v>
      </c>
    </row>
    <row r="257" spans="1:9" ht="12.75">
      <c r="A257" s="1427" t="s">
        <v>1236</v>
      </c>
      <c r="B257" s="1427" t="s">
        <v>1038</v>
      </c>
      <c r="C257" s="1427" t="s">
        <v>1038</v>
      </c>
      <c r="D257" s="1427" t="s">
        <v>1269</v>
      </c>
      <c r="E257" s="1427">
        <v>427600</v>
      </c>
      <c r="F257" s="1427"/>
      <c r="G257" s="1427" t="s">
        <v>115</v>
      </c>
      <c r="H257" s="1427" t="s">
        <v>1350</v>
      </c>
      <c r="I257" s="1427">
        <v>11721</v>
      </c>
    </row>
    <row r="258" spans="1:9" ht="12.75">
      <c r="A258" s="1427" t="s">
        <v>1236</v>
      </c>
      <c r="B258" s="1427" t="s">
        <v>1038</v>
      </c>
      <c r="C258" s="1427" t="s">
        <v>1038</v>
      </c>
      <c r="D258" s="1427" t="s">
        <v>1269</v>
      </c>
      <c r="E258" s="1427">
        <v>427600</v>
      </c>
      <c r="F258" s="1427"/>
      <c r="G258" s="1427" t="s">
        <v>115</v>
      </c>
      <c r="H258" s="1427" t="s">
        <v>1351</v>
      </c>
      <c r="I258" s="1427">
        <v>11721</v>
      </c>
    </row>
    <row r="259" spans="1:9" ht="12.75">
      <c r="A259" s="1427" t="s">
        <v>1236</v>
      </c>
      <c r="B259" s="1427" t="s">
        <v>1038</v>
      </c>
      <c r="C259" s="1427" t="s">
        <v>1038</v>
      </c>
      <c r="D259" s="1427" t="s">
        <v>1269</v>
      </c>
      <c r="E259" s="1427">
        <v>427600</v>
      </c>
      <c r="F259" s="1427"/>
      <c r="G259" s="1427" t="s">
        <v>115</v>
      </c>
      <c r="H259" s="1427" t="s">
        <v>1353</v>
      </c>
      <c r="I259" s="1427">
        <v>11721</v>
      </c>
    </row>
    <row r="260" spans="1:9" ht="12.75">
      <c r="A260" s="1427" t="s">
        <v>1236</v>
      </c>
      <c r="B260" s="1427" t="s">
        <v>757</v>
      </c>
      <c r="C260" s="1427"/>
      <c r="D260" s="1427" t="s">
        <v>549</v>
      </c>
      <c r="E260" s="1427"/>
      <c r="F260" s="1427"/>
      <c r="G260" s="1427" t="s">
        <v>116</v>
      </c>
      <c r="H260" s="1427" t="s">
        <v>1350</v>
      </c>
      <c r="I260" s="1427">
        <v>0</v>
      </c>
    </row>
    <row r="261" spans="1:9" ht="12.75">
      <c r="A261" s="1427" t="s">
        <v>1236</v>
      </c>
      <c r="B261" s="1427" t="s">
        <v>757</v>
      </c>
      <c r="C261" s="1427"/>
      <c r="D261" s="1427" t="s">
        <v>549</v>
      </c>
      <c r="E261" s="1427"/>
      <c r="F261" s="1427"/>
      <c r="G261" s="1427" t="s">
        <v>116</v>
      </c>
      <c r="H261" s="1427" t="s">
        <v>1351</v>
      </c>
      <c r="I261" s="1427">
        <v>0</v>
      </c>
    </row>
    <row r="262" spans="1:9" ht="12.75">
      <c r="A262" s="1427" t="s">
        <v>1236</v>
      </c>
      <c r="B262" s="1427" t="s">
        <v>757</v>
      </c>
      <c r="C262" s="1427"/>
      <c r="D262" s="1427" t="s">
        <v>549</v>
      </c>
      <c r="E262" s="1427"/>
      <c r="F262" s="1427"/>
      <c r="G262" s="1427" t="s">
        <v>116</v>
      </c>
      <c r="H262" s="1427" t="s">
        <v>1353</v>
      </c>
      <c r="I262" s="1427">
        <v>0</v>
      </c>
    </row>
    <row r="263" spans="1:9" ht="12.75">
      <c r="A263" s="1427" t="s">
        <v>1236</v>
      </c>
      <c r="B263" s="1427" t="s">
        <v>757</v>
      </c>
      <c r="C263" s="1427"/>
      <c r="D263" s="1427" t="s">
        <v>549</v>
      </c>
      <c r="E263" s="1427">
        <v>601000</v>
      </c>
      <c r="F263" s="1427"/>
      <c r="G263" s="1427" t="s">
        <v>115</v>
      </c>
      <c r="H263" s="1427" t="s">
        <v>1350</v>
      </c>
      <c r="I263" s="1427">
        <v>-47667</v>
      </c>
    </row>
    <row r="264" spans="1:9" ht="12.75">
      <c r="A264" s="1427" t="s">
        <v>1236</v>
      </c>
      <c r="B264" s="1427" t="s">
        <v>757</v>
      </c>
      <c r="C264" s="1427"/>
      <c r="D264" s="1427" t="s">
        <v>549</v>
      </c>
      <c r="E264" s="1427">
        <v>601000</v>
      </c>
      <c r="F264" s="1427"/>
      <c r="G264" s="1427" t="s">
        <v>115</v>
      </c>
      <c r="H264" s="1427" t="s">
        <v>1351</v>
      </c>
      <c r="I264" s="1427">
        <v>-46972</v>
      </c>
    </row>
    <row r="265" spans="1:9" ht="12.75">
      <c r="A265" s="1427" t="s">
        <v>1236</v>
      </c>
      <c r="B265" s="1427" t="s">
        <v>757</v>
      </c>
      <c r="C265" s="1427"/>
      <c r="D265" s="1427" t="s">
        <v>549</v>
      </c>
      <c r="E265" s="1427">
        <v>601000</v>
      </c>
      <c r="F265" s="1427"/>
      <c r="G265" s="1427" t="s">
        <v>115</v>
      </c>
      <c r="H265" s="1427" t="s">
        <v>1353</v>
      </c>
      <c r="I265" s="1427">
        <v>-47213</v>
      </c>
    </row>
    <row r="266" spans="1:9" ht="12.75">
      <c r="A266" s="1427" t="s">
        <v>1236</v>
      </c>
      <c r="B266" s="1427" t="s">
        <v>757</v>
      </c>
      <c r="C266" s="1427"/>
      <c r="D266" s="1427" t="s">
        <v>549</v>
      </c>
      <c r="E266" s="1427">
        <v>601000</v>
      </c>
      <c r="F266" s="1427"/>
      <c r="G266" s="1427" t="s">
        <v>1238</v>
      </c>
      <c r="H266" s="1427" t="s">
        <v>1350</v>
      </c>
      <c r="I266" s="1427">
        <v>-2879</v>
      </c>
    </row>
    <row r="267" spans="1:9" ht="12.75">
      <c r="A267" s="1427" t="s">
        <v>1236</v>
      </c>
      <c r="B267" s="1427" t="s">
        <v>757</v>
      </c>
      <c r="C267" s="1427"/>
      <c r="D267" s="1427" t="s">
        <v>549</v>
      </c>
      <c r="E267" s="1427">
        <v>601000</v>
      </c>
      <c r="F267" s="1427"/>
      <c r="G267" s="1427" t="s">
        <v>1238</v>
      </c>
      <c r="H267" s="1427" t="s">
        <v>1351</v>
      </c>
      <c r="I267" s="1427">
        <v>-1439</v>
      </c>
    </row>
    <row r="268" spans="1:9" ht="12.75">
      <c r="A268" s="1427" t="s">
        <v>1236</v>
      </c>
      <c r="B268" s="1427" t="s">
        <v>757</v>
      </c>
      <c r="C268" s="1427"/>
      <c r="D268" s="1427" t="s">
        <v>549</v>
      </c>
      <c r="E268" s="1427">
        <v>601000</v>
      </c>
      <c r="F268" s="1427"/>
      <c r="G268" s="1427" t="s">
        <v>1238</v>
      </c>
      <c r="H268" s="1427" t="s">
        <v>1353</v>
      </c>
      <c r="I268" s="1427">
        <v>-2158</v>
      </c>
    </row>
    <row r="269" spans="1:9" ht="12.75">
      <c r="A269" s="1427" t="s">
        <v>1236</v>
      </c>
      <c r="B269" s="1427" t="s">
        <v>757</v>
      </c>
      <c r="C269" s="1427"/>
      <c r="D269" s="1427" t="s">
        <v>549</v>
      </c>
      <c r="E269" s="1427">
        <v>601000</v>
      </c>
      <c r="F269" s="1427"/>
      <c r="G269" s="1427" t="s">
        <v>116</v>
      </c>
      <c r="H269" s="1427" t="s">
        <v>1350</v>
      </c>
      <c r="I269" s="1427">
        <v>-56079</v>
      </c>
    </row>
    <row r="270" spans="1:9" ht="12.75">
      <c r="A270" s="1427" t="s">
        <v>1236</v>
      </c>
      <c r="B270" s="1427" t="s">
        <v>757</v>
      </c>
      <c r="C270" s="1427"/>
      <c r="D270" s="1427" t="s">
        <v>549</v>
      </c>
      <c r="E270" s="1427">
        <v>601000</v>
      </c>
      <c r="F270" s="1427"/>
      <c r="G270" s="1427" t="s">
        <v>116</v>
      </c>
      <c r="H270" s="1427" t="s">
        <v>1351</v>
      </c>
      <c r="I270" s="1427">
        <v>-31479</v>
      </c>
    </row>
    <row r="271" spans="1:9" ht="12.75">
      <c r="A271" s="1427" t="s">
        <v>1236</v>
      </c>
      <c r="B271" s="1427" t="s">
        <v>757</v>
      </c>
      <c r="C271" s="1427"/>
      <c r="D271" s="1427" t="s">
        <v>549</v>
      </c>
      <c r="E271" s="1427">
        <v>601000</v>
      </c>
      <c r="F271" s="1427"/>
      <c r="G271" s="1427" t="s">
        <v>116</v>
      </c>
      <c r="H271" s="1427" t="s">
        <v>1353</v>
      </c>
      <c r="I271" s="1427">
        <v>-43801</v>
      </c>
    </row>
    <row r="272" spans="1:9" ht="12.75">
      <c r="A272" s="1427" t="s">
        <v>1236</v>
      </c>
      <c r="B272" s="1427" t="s">
        <v>757</v>
      </c>
      <c r="C272" s="1427"/>
      <c r="D272" s="1427" t="s">
        <v>549</v>
      </c>
      <c r="E272" s="1427">
        <v>601110</v>
      </c>
      <c r="F272" s="1427"/>
      <c r="G272" s="1427" t="s">
        <v>115</v>
      </c>
      <c r="H272" s="1427" t="s">
        <v>1350</v>
      </c>
      <c r="I272" s="1427">
        <v>106334</v>
      </c>
    </row>
    <row r="273" spans="1:9" ht="12.75">
      <c r="A273" s="1427" t="s">
        <v>1236</v>
      </c>
      <c r="B273" s="1427" t="s">
        <v>757</v>
      </c>
      <c r="C273" s="1427"/>
      <c r="D273" s="1427" t="s">
        <v>549</v>
      </c>
      <c r="E273" s="1427">
        <v>601110</v>
      </c>
      <c r="F273" s="1427"/>
      <c r="G273" s="1427" t="s">
        <v>115</v>
      </c>
      <c r="H273" s="1427" t="s">
        <v>1351</v>
      </c>
      <c r="I273" s="1427">
        <v>98025</v>
      </c>
    </row>
    <row r="274" spans="1:9" ht="12.75">
      <c r="A274" s="1427" t="s">
        <v>1236</v>
      </c>
      <c r="B274" s="1427" t="s">
        <v>757</v>
      </c>
      <c r="C274" s="1427"/>
      <c r="D274" s="1427" t="s">
        <v>549</v>
      </c>
      <c r="E274" s="1427">
        <v>601110</v>
      </c>
      <c r="F274" s="1427"/>
      <c r="G274" s="1427" t="s">
        <v>115</v>
      </c>
      <c r="H274" s="1427" t="s">
        <v>1353</v>
      </c>
      <c r="I274" s="1427">
        <v>98025</v>
      </c>
    </row>
    <row r="275" spans="1:9" ht="12.75">
      <c r="A275" s="1427" t="s">
        <v>1236</v>
      </c>
      <c r="B275" s="1427" t="s">
        <v>757</v>
      </c>
      <c r="C275" s="1427"/>
      <c r="D275" s="1427" t="s">
        <v>549</v>
      </c>
      <c r="E275" s="1427">
        <v>601110</v>
      </c>
      <c r="F275" s="1427"/>
      <c r="G275" s="1427" t="s">
        <v>1238</v>
      </c>
      <c r="H275" s="1427" t="s">
        <v>1350</v>
      </c>
      <c r="I275" s="1427">
        <v>11213</v>
      </c>
    </row>
    <row r="276" spans="1:9" ht="12.75">
      <c r="A276" s="1427" t="s">
        <v>1236</v>
      </c>
      <c r="B276" s="1427" t="s">
        <v>757</v>
      </c>
      <c r="C276" s="1427"/>
      <c r="D276" s="1427" t="s">
        <v>549</v>
      </c>
      <c r="E276" s="1427">
        <v>601110</v>
      </c>
      <c r="F276" s="1427"/>
      <c r="G276" s="1427" t="s">
        <v>1238</v>
      </c>
      <c r="H276" s="1427" t="s">
        <v>1351</v>
      </c>
      <c r="I276" s="1427">
        <v>10703</v>
      </c>
    </row>
    <row r="277" spans="1:9" ht="12.75">
      <c r="A277" s="1427" t="s">
        <v>1236</v>
      </c>
      <c r="B277" s="1427" t="s">
        <v>757</v>
      </c>
      <c r="C277" s="1427"/>
      <c r="D277" s="1427" t="s">
        <v>549</v>
      </c>
      <c r="E277" s="1427">
        <v>601110</v>
      </c>
      <c r="F277" s="1427"/>
      <c r="G277" s="1427" t="s">
        <v>1238</v>
      </c>
      <c r="H277" s="1427" t="s">
        <v>1353</v>
      </c>
      <c r="I277" s="1427">
        <v>10703</v>
      </c>
    </row>
    <row r="278" spans="1:9" ht="12.75">
      <c r="A278" s="1427" t="s">
        <v>1236</v>
      </c>
      <c r="B278" s="1427" t="s">
        <v>757</v>
      </c>
      <c r="C278" s="1427"/>
      <c r="D278" s="1427" t="s">
        <v>549</v>
      </c>
      <c r="E278" s="1427">
        <v>601110</v>
      </c>
      <c r="F278" s="1427"/>
      <c r="G278" s="1427" t="s">
        <v>116</v>
      </c>
      <c r="H278" s="1427" t="s">
        <v>1350</v>
      </c>
      <c r="I278" s="1427">
        <v>246535</v>
      </c>
    </row>
    <row r="279" spans="1:9" ht="12.75">
      <c r="A279" s="1427" t="s">
        <v>1236</v>
      </c>
      <c r="B279" s="1427" t="s">
        <v>757</v>
      </c>
      <c r="C279" s="1427"/>
      <c r="D279" s="1427" t="s">
        <v>549</v>
      </c>
      <c r="E279" s="1427">
        <v>601110</v>
      </c>
      <c r="F279" s="1427"/>
      <c r="G279" s="1427" t="s">
        <v>116</v>
      </c>
      <c r="H279" s="1427" t="s">
        <v>1351</v>
      </c>
      <c r="I279" s="1427">
        <v>233770</v>
      </c>
    </row>
    <row r="280" spans="1:9" ht="12.75">
      <c r="A280" s="1427" t="s">
        <v>1236</v>
      </c>
      <c r="B280" s="1427" t="s">
        <v>757</v>
      </c>
      <c r="C280" s="1427"/>
      <c r="D280" s="1427" t="s">
        <v>549</v>
      </c>
      <c r="E280" s="1427">
        <v>601110</v>
      </c>
      <c r="F280" s="1427"/>
      <c r="G280" s="1427" t="s">
        <v>116</v>
      </c>
      <c r="H280" s="1427" t="s">
        <v>1353</v>
      </c>
      <c r="I280" s="1427">
        <v>234938</v>
      </c>
    </row>
    <row r="281" spans="1:9" ht="12.75">
      <c r="A281" s="1427" t="s">
        <v>1236</v>
      </c>
      <c r="B281" s="1427" t="s">
        <v>757</v>
      </c>
      <c r="C281" s="1427"/>
      <c r="D281" s="1427" t="s">
        <v>549</v>
      </c>
      <c r="E281" s="1427">
        <v>601119</v>
      </c>
      <c r="F281" s="1427"/>
      <c r="G281" s="1427" t="s">
        <v>1238</v>
      </c>
      <c r="H281" s="1427" t="s">
        <v>1350</v>
      </c>
      <c r="I281" s="1427">
        <v>1885</v>
      </c>
    </row>
    <row r="282" spans="1:9" ht="12.75">
      <c r="A282" s="1427" t="s">
        <v>1236</v>
      </c>
      <c r="B282" s="1427" t="s">
        <v>757</v>
      </c>
      <c r="C282" s="1427"/>
      <c r="D282" s="1427" t="s">
        <v>549</v>
      </c>
      <c r="E282" s="1427">
        <v>601119</v>
      </c>
      <c r="F282" s="1427"/>
      <c r="G282" s="1427" t="s">
        <v>1238</v>
      </c>
      <c r="H282" s="1427" t="s">
        <v>1351</v>
      </c>
      <c r="I282" s="1427">
        <v>1885</v>
      </c>
    </row>
    <row r="283" spans="1:9" ht="12.75">
      <c r="A283" s="1427" t="s">
        <v>1236</v>
      </c>
      <c r="B283" s="1427" t="s">
        <v>757</v>
      </c>
      <c r="C283" s="1427"/>
      <c r="D283" s="1427" t="s">
        <v>549</v>
      </c>
      <c r="E283" s="1427">
        <v>601119</v>
      </c>
      <c r="F283" s="1427"/>
      <c r="G283" s="1427" t="s">
        <v>1238</v>
      </c>
      <c r="H283" s="1427" t="s">
        <v>1353</v>
      </c>
      <c r="I283" s="1427">
        <v>1885</v>
      </c>
    </row>
    <row r="284" spans="1:9" ht="12.75">
      <c r="A284" s="1427" t="s">
        <v>1236</v>
      </c>
      <c r="B284" s="1427" t="s">
        <v>757</v>
      </c>
      <c r="C284" s="1427"/>
      <c r="D284" s="1427" t="s">
        <v>549</v>
      </c>
      <c r="E284" s="1427">
        <v>601119</v>
      </c>
      <c r="F284" s="1427"/>
      <c r="G284" s="1427" t="s">
        <v>116</v>
      </c>
      <c r="H284" s="1427" t="s">
        <v>1350</v>
      </c>
      <c r="I284" s="1427">
        <v>31612</v>
      </c>
    </row>
    <row r="285" spans="1:9" ht="12.75">
      <c r="A285" s="1427" t="s">
        <v>1236</v>
      </c>
      <c r="B285" s="1427" t="s">
        <v>757</v>
      </c>
      <c r="C285" s="1427"/>
      <c r="D285" s="1427" t="s">
        <v>549</v>
      </c>
      <c r="E285" s="1427">
        <v>601119</v>
      </c>
      <c r="F285" s="1427"/>
      <c r="G285" s="1427" t="s">
        <v>116</v>
      </c>
      <c r="H285" s="1427" t="s">
        <v>1351</v>
      </c>
      <c r="I285" s="1427">
        <v>31612</v>
      </c>
    </row>
    <row r="286" spans="1:9" ht="12.75">
      <c r="A286" s="1427" t="s">
        <v>1236</v>
      </c>
      <c r="B286" s="1427" t="s">
        <v>757</v>
      </c>
      <c r="C286" s="1427"/>
      <c r="D286" s="1427" t="s">
        <v>549</v>
      </c>
      <c r="E286" s="1427">
        <v>601119</v>
      </c>
      <c r="F286" s="1427"/>
      <c r="G286" s="1427" t="s">
        <v>116</v>
      </c>
      <c r="H286" s="1427" t="s">
        <v>1353</v>
      </c>
      <c r="I286" s="1427">
        <v>31612</v>
      </c>
    </row>
    <row r="287" spans="1:9" ht="12.75">
      <c r="A287" s="1427" t="s">
        <v>1236</v>
      </c>
      <c r="B287" s="1427" t="s">
        <v>757</v>
      </c>
      <c r="C287" s="1427"/>
      <c r="D287" s="1427" t="s">
        <v>549</v>
      </c>
      <c r="E287" s="1427">
        <v>601820</v>
      </c>
      <c r="F287" s="1427"/>
      <c r="G287" s="1427" t="s">
        <v>115</v>
      </c>
      <c r="H287" s="1427" t="s">
        <v>1350</v>
      </c>
      <c r="I287" s="1427">
        <v>8324</v>
      </c>
    </row>
    <row r="288" spans="1:9" ht="12.75">
      <c r="A288" s="1427" t="s">
        <v>1236</v>
      </c>
      <c r="B288" s="1427" t="s">
        <v>757</v>
      </c>
      <c r="C288" s="1427"/>
      <c r="D288" s="1427" t="s">
        <v>549</v>
      </c>
      <c r="E288" s="1427">
        <v>601820</v>
      </c>
      <c r="F288" s="1427"/>
      <c r="G288" s="1427" t="s">
        <v>115</v>
      </c>
      <c r="H288" s="1427" t="s">
        <v>1351</v>
      </c>
      <c r="I288" s="1427">
        <v>8324</v>
      </c>
    </row>
    <row r="289" spans="1:9" ht="12.75">
      <c r="A289" s="1427" t="s">
        <v>1236</v>
      </c>
      <c r="B289" s="1427" t="s">
        <v>757</v>
      </c>
      <c r="C289" s="1427"/>
      <c r="D289" s="1427" t="s">
        <v>549</v>
      </c>
      <c r="E289" s="1427">
        <v>601820</v>
      </c>
      <c r="F289" s="1427"/>
      <c r="G289" s="1427" t="s">
        <v>115</v>
      </c>
      <c r="H289" s="1427" t="s">
        <v>1353</v>
      </c>
      <c r="I289" s="1427">
        <v>8324</v>
      </c>
    </row>
    <row r="290" spans="1:9" ht="12.75">
      <c r="A290" s="1427" t="s">
        <v>1236</v>
      </c>
      <c r="B290" s="1427" t="s">
        <v>757</v>
      </c>
      <c r="C290" s="1427"/>
      <c r="D290" s="1427" t="s">
        <v>549</v>
      </c>
      <c r="E290" s="1427">
        <v>601820</v>
      </c>
      <c r="F290" s="1427"/>
      <c r="G290" s="1427" t="s">
        <v>116</v>
      </c>
      <c r="H290" s="1427" t="s">
        <v>1350</v>
      </c>
      <c r="I290" s="1427">
        <v>2541</v>
      </c>
    </row>
    <row r="291" spans="1:9" ht="12.75">
      <c r="A291" s="1427" t="s">
        <v>1236</v>
      </c>
      <c r="B291" s="1427" t="s">
        <v>757</v>
      </c>
      <c r="C291" s="1427"/>
      <c r="D291" s="1427" t="s">
        <v>549</v>
      </c>
      <c r="E291" s="1427">
        <v>601820</v>
      </c>
      <c r="F291" s="1427"/>
      <c r="G291" s="1427" t="s">
        <v>116</v>
      </c>
      <c r="H291" s="1427" t="s">
        <v>1351</v>
      </c>
      <c r="I291" s="1427">
        <v>2541</v>
      </c>
    </row>
    <row r="292" spans="1:9" ht="12.75">
      <c r="A292" s="1427" t="s">
        <v>1236</v>
      </c>
      <c r="B292" s="1427" t="s">
        <v>757</v>
      </c>
      <c r="C292" s="1427"/>
      <c r="D292" s="1427" t="s">
        <v>549</v>
      </c>
      <c r="E292" s="1427">
        <v>601820</v>
      </c>
      <c r="F292" s="1427"/>
      <c r="G292" s="1427" t="s">
        <v>116</v>
      </c>
      <c r="H292" s="1427" t="s">
        <v>1353</v>
      </c>
      <c r="I292" s="1427">
        <v>2541</v>
      </c>
    </row>
    <row r="293" spans="1:9" ht="12.75">
      <c r="A293" s="1427" t="s">
        <v>1236</v>
      </c>
      <c r="B293" s="1427" t="s">
        <v>757</v>
      </c>
      <c r="C293" s="1427"/>
      <c r="D293" s="1427" t="s">
        <v>549</v>
      </c>
      <c r="E293" s="1427">
        <v>601840</v>
      </c>
      <c r="F293" s="1427"/>
      <c r="G293" s="1427" t="s">
        <v>115</v>
      </c>
      <c r="H293" s="1427" t="s">
        <v>1350</v>
      </c>
      <c r="I293" s="1427">
        <v>422</v>
      </c>
    </row>
    <row r="294" spans="1:9" ht="12.75">
      <c r="A294" s="1427" t="s">
        <v>1236</v>
      </c>
      <c r="B294" s="1427" t="s">
        <v>757</v>
      </c>
      <c r="C294" s="1427"/>
      <c r="D294" s="1427" t="s">
        <v>549</v>
      </c>
      <c r="E294" s="1427">
        <v>601840</v>
      </c>
      <c r="F294" s="1427"/>
      <c r="G294" s="1427" t="s">
        <v>115</v>
      </c>
      <c r="H294" s="1427" t="s">
        <v>1351</v>
      </c>
      <c r="I294" s="1427">
        <v>274</v>
      </c>
    </row>
    <row r="295" spans="1:9" ht="12.75">
      <c r="A295" s="1427" t="s">
        <v>1236</v>
      </c>
      <c r="B295" s="1427" t="s">
        <v>757</v>
      </c>
      <c r="C295" s="1427"/>
      <c r="D295" s="1427" t="s">
        <v>549</v>
      </c>
      <c r="E295" s="1427">
        <v>601840</v>
      </c>
      <c r="F295" s="1427"/>
      <c r="G295" s="1427" t="s">
        <v>115</v>
      </c>
      <c r="H295" s="1427" t="s">
        <v>1353</v>
      </c>
      <c r="I295" s="1427">
        <v>273</v>
      </c>
    </row>
    <row r="296" spans="1:9" ht="12.75">
      <c r="A296" s="1427" t="s">
        <v>1236</v>
      </c>
      <c r="B296" s="1427" t="s">
        <v>757</v>
      </c>
      <c r="C296" s="1427"/>
      <c r="D296" s="1427" t="s">
        <v>549</v>
      </c>
      <c r="E296" s="1427">
        <v>601841</v>
      </c>
      <c r="F296" s="1427"/>
      <c r="G296" s="1427" t="s">
        <v>115</v>
      </c>
      <c r="H296" s="1427" t="s">
        <v>1350</v>
      </c>
      <c r="I296" s="1427">
        <v>2516</v>
      </c>
    </row>
    <row r="297" spans="1:9" ht="12.75">
      <c r="A297" s="1427" t="s">
        <v>1236</v>
      </c>
      <c r="B297" s="1427" t="s">
        <v>757</v>
      </c>
      <c r="C297" s="1427"/>
      <c r="D297" s="1427" t="s">
        <v>549</v>
      </c>
      <c r="E297" s="1427">
        <v>601841</v>
      </c>
      <c r="F297" s="1427"/>
      <c r="G297" s="1427" t="s">
        <v>115</v>
      </c>
      <c r="H297" s="1427" t="s">
        <v>1351</v>
      </c>
      <c r="I297" s="1427">
        <v>1993</v>
      </c>
    </row>
    <row r="298" spans="1:9" ht="12.75">
      <c r="A298" s="1427" t="s">
        <v>1236</v>
      </c>
      <c r="B298" s="1427" t="s">
        <v>757</v>
      </c>
      <c r="C298" s="1427"/>
      <c r="D298" s="1427" t="s">
        <v>549</v>
      </c>
      <c r="E298" s="1427">
        <v>601841</v>
      </c>
      <c r="F298" s="1427"/>
      <c r="G298" s="1427" t="s">
        <v>115</v>
      </c>
      <c r="H298" s="1427" t="s">
        <v>1353</v>
      </c>
      <c r="I298" s="1427">
        <v>1993</v>
      </c>
    </row>
    <row r="299" spans="1:9" ht="12.75">
      <c r="A299" s="1427" t="s">
        <v>1236</v>
      </c>
      <c r="B299" s="1427" t="s">
        <v>757</v>
      </c>
      <c r="C299" s="1427"/>
      <c r="D299" s="1427" t="s">
        <v>549</v>
      </c>
      <c r="E299" s="1427">
        <v>601842</v>
      </c>
      <c r="F299" s="1427"/>
      <c r="G299" s="1427" t="s">
        <v>115</v>
      </c>
      <c r="H299" s="1427" t="s">
        <v>1350</v>
      </c>
      <c r="I299" s="1427">
        <v>6048</v>
      </c>
    </row>
    <row r="300" spans="1:9" ht="12.75">
      <c r="A300" s="1427" t="s">
        <v>1236</v>
      </c>
      <c r="B300" s="1427" t="s">
        <v>757</v>
      </c>
      <c r="C300" s="1427"/>
      <c r="D300" s="1427" t="s">
        <v>549</v>
      </c>
      <c r="E300" s="1427">
        <v>601842</v>
      </c>
      <c r="F300" s="1427"/>
      <c r="G300" s="1427" t="s">
        <v>115</v>
      </c>
      <c r="H300" s="1427" t="s">
        <v>1351</v>
      </c>
      <c r="I300" s="1427">
        <v>4927</v>
      </c>
    </row>
    <row r="301" spans="1:9" ht="12.75">
      <c r="A301" s="1427" t="s">
        <v>1236</v>
      </c>
      <c r="B301" s="1427" t="s">
        <v>757</v>
      </c>
      <c r="C301" s="1427"/>
      <c r="D301" s="1427" t="s">
        <v>549</v>
      </c>
      <c r="E301" s="1427">
        <v>601842</v>
      </c>
      <c r="F301" s="1427"/>
      <c r="G301" s="1427" t="s">
        <v>115</v>
      </c>
      <c r="H301" s="1427" t="s">
        <v>1353</v>
      </c>
      <c r="I301" s="1427">
        <v>4927</v>
      </c>
    </row>
    <row r="302" spans="1:9" ht="12.75">
      <c r="A302" s="1427" t="s">
        <v>1236</v>
      </c>
      <c r="B302" s="1427" t="s">
        <v>778</v>
      </c>
      <c r="C302" s="1427"/>
      <c r="D302" s="1427" t="s">
        <v>549</v>
      </c>
      <c r="E302" s="1427">
        <v>642800</v>
      </c>
      <c r="F302" s="1427"/>
      <c r="G302" s="1427" t="s">
        <v>116</v>
      </c>
      <c r="H302" s="1427" t="s">
        <v>1350</v>
      </c>
      <c r="I302" s="1427">
        <v>149</v>
      </c>
    </row>
    <row r="303" spans="1:9" ht="12.75">
      <c r="A303" s="1427" t="s">
        <v>1236</v>
      </c>
      <c r="B303" s="1427" t="s">
        <v>778</v>
      </c>
      <c r="C303" s="1427"/>
      <c r="D303" s="1427" t="s">
        <v>549</v>
      </c>
      <c r="E303" s="1427">
        <v>642800</v>
      </c>
      <c r="F303" s="1427"/>
      <c r="G303" s="1427" t="s">
        <v>116</v>
      </c>
      <c r="H303" s="1427" t="s">
        <v>1351</v>
      </c>
      <c r="I303" s="1427">
        <v>587</v>
      </c>
    </row>
    <row r="304" spans="1:9" ht="12.75">
      <c r="A304" s="1427" t="s">
        <v>1236</v>
      </c>
      <c r="B304" s="1427" t="s">
        <v>778</v>
      </c>
      <c r="C304" s="1427"/>
      <c r="D304" s="1427" t="s">
        <v>549</v>
      </c>
      <c r="E304" s="1427">
        <v>642800</v>
      </c>
      <c r="F304" s="1427"/>
      <c r="G304" s="1427" t="s">
        <v>116</v>
      </c>
      <c r="H304" s="1427" t="s">
        <v>1353</v>
      </c>
      <c r="I304" s="1427">
        <v>409</v>
      </c>
    </row>
    <row r="305" spans="1:9" ht="12.75">
      <c r="A305" s="1427" t="s">
        <v>1236</v>
      </c>
      <c r="B305" s="1427" t="s">
        <v>777</v>
      </c>
      <c r="C305" s="1427"/>
      <c r="D305" s="1427" t="s">
        <v>549</v>
      </c>
      <c r="E305" s="1427">
        <v>601000</v>
      </c>
      <c r="F305" s="1427"/>
      <c r="G305" s="1427" t="s">
        <v>1256</v>
      </c>
      <c r="H305" s="1427" t="s">
        <v>1350</v>
      </c>
      <c r="I305" s="1427">
        <v>34549</v>
      </c>
    </row>
    <row r="306" spans="1:9" ht="12.75">
      <c r="A306" s="1427" t="s">
        <v>1236</v>
      </c>
      <c r="B306" s="1427" t="s">
        <v>777</v>
      </c>
      <c r="C306" s="1427"/>
      <c r="D306" s="1427" t="s">
        <v>549</v>
      </c>
      <c r="E306" s="1427">
        <v>601000</v>
      </c>
      <c r="F306" s="1427"/>
      <c r="G306" s="1427" t="s">
        <v>1256</v>
      </c>
      <c r="H306" s="1427" t="s">
        <v>1351</v>
      </c>
      <c r="I306" s="1427">
        <v>34284</v>
      </c>
    </row>
    <row r="307" spans="1:9" ht="12.75">
      <c r="A307" s="1427" t="s">
        <v>1236</v>
      </c>
      <c r="B307" s="1427" t="s">
        <v>777</v>
      </c>
      <c r="C307" s="1427"/>
      <c r="D307" s="1427" t="s">
        <v>549</v>
      </c>
      <c r="E307" s="1427">
        <v>601000</v>
      </c>
      <c r="F307" s="1427"/>
      <c r="G307" s="1427" t="s">
        <v>1256</v>
      </c>
      <c r="H307" s="1427" t="s">
        <v>1353</v>
      </c>
      <c r="I307" s="1427">
        <v>36348</v>
      </c>
    </row>
    <row r="308" spans="1:9" ht="12.75">
      <c r="A308" s="1427" t="s">
        <v>1236</v>
      </c>
      <c r="B308" s="1427" t="s">
        <v>777</v>
      </c>
      <c r="C308" s="1427"/>
      <c r="D308" s="1427" t="s">
        <v>549</v>
      </c>
      <c r="E308" s="1427">
        <v>601000</v>
      </c>
      <c r="F308" s="1427"/>
      <c r="G308" s="1427" t="s">
        <v>115</v>
      </c>
      <c r="H308" s="1427" t="s">
        <v>1350</v>
      </c>
      <c r="I308" s="1427">
        <v>286199</v>
      </c>
    </row>
    <row r="309" spans="1:9" ht="12.75">
      <c r="A309" s="1427" t="s">
        <v>1236</v>
      </c>
      <c r="B309" s="1427" t="s">
        <v>777</v>
      </c>
      <c r="C309" s="1427"/>
      <c r="D309" s="1427" t="s">
        <v>549</v>
      </c>
      <c r="E309" s="1427">
        <v>601000</v>
      </c>
      <c r="F309" s="1427"/>
      <c r="G309" s="1427" t="s">
        <v>115</v>
      </c>
      <c r="H309" s="1427" t="s">
        <v>1351</v>
      </c>
      <c r="I309" s="1427">
        <v>284002</v>
      </c>
    </row>
    <row r="310" spans="1:9" ht="12.75">
      <c r="A310" s="1427" t="s">
        <v>1236</v>
      </c>
      <c r="B310" s="1427" t="s">
        <v>777</v>
      </c>
      <c r="C310" s="1427"/>
      <c r="D310" s="1427" t="s">
        <v>549</v>
      </c>
      <c r="E310" s="1427">
        <v>601000</v>
      </c>
      <c r="F310" s="1427"/>
      <c r="G310" s="1427" t="s">
        <v>115</v>
      </c>
      <c r="H310" s="1427" t="s">
        <v>1353</v>
      </c>
      <c r="I310" s="1427">
        <v>301106</v>
      </c>
    </row>
    <row r="311" spans="1:9" ht="12.75">
      <c r="A311" s="1427" t="s">
        <v>1236</v>
      </c>
      <c r="B311" s="1427" t="s">
        <v>777</v>
      </c>
      <c r="C311" s="1427"/>
      <c r="D311" s="1427" t="s">
        <v>549</v>
      </c>
      <c r="E311" s="1427">
        <v>634000</v>
      </c>
      <c r="F311" s="1427"/>
      <c r="G311" s="1427" t="s">
        <v>114</v>
      </c>
      <c r="H311" s="1427" t="s">
        <v>1350</v>
      </c>
      <c r="I311" s="1427">
        <v>-106142</v>
      </c>
    </row>
    <row r="312" spans="1:9" ht="12.75">
      <c r="A312" s="1427" t="s">
        <v>1236</v>
      </c>
      <c r="B312" s="1427" t="s">
        <v>777</v>
      </c>
      <c r="C312" s="1427"/>
      <c r="D312" s="1427" t="s">
        <v>549</v>
      </c>
      <c r="E312" s="1427">
        <v>634000</v>
      </c>
      <c r="F312" s="1427"/>
      <c r="G312" s="1427" t="s">
        <v>114</v>
      </c>
      <c r="H312" s="1427" t="s">
        <v>1351</v>
      </c>
      <c r="I312" s="1427">
        <v>-105221</v>
      </c>
    </row>
    <row r="313" spans="1:9" ht="12.75">
      <c r="A313" s="1427" t="s">
        <v>1236</v>
      </c>
      <c r="B313" s="1427" t="s">
        <v>777</v>
      </c>
      <c r="C313" s="1427"/>
      <c r="D313" s="1427" t="s">
        <v>549</v>
      </c>
      <c r="E313" s="1427">
        <v>634000</v>
      </c>
      <c r="F313" s="1427"/>
      <c r="G313" s="1427" t="s">
        <v>114</v>
      </c>
      <c r="H313" s="1427" t="s">
        <v>1353</v>
      </c>
      <c r="I313" s="1427">
        <v>-115890</v>
      </c>
    </row>
    <row r="314" spans="1:9" ht="12.75">
      <c r="A314" s="1427" t="s">
        <v>1236</v>
      </c>
      <c r="B314" s="1427" t="s">
        <v>1340</v>
      </c>
      <c r="C314" s="1427"/>
      <c r="D314" s="1427" t="s">
        <v>809</v>
      </c>
      <c r="E314" s="1427">
        <v>426950</v>
      </c>
      <c r="F314" s="1427"/>
      <c r="G314" s="1427" t="s">
        <v>115</v>
      </c>
      <c r="H314" s="1427" t="s">
        <v>1350</v>
      </c>
      <c r="I314" s="1427">
        <v>5600</v>
      </c>
    </row>
    <row r="315" spans="1:9" ht="12.75">
      <c r="A315" s="1427" t="s">
        <v>1236</v>
      </c>
      <c r="B315" s="1427" t="s">
        <v>1340</v>
      </c>
      <c r="C315" s="1427"/>
      <c r="D315" s="1427" t="s">
        <v>809</v>
      </c>
      <c r="E315" s="1427">
        <v>426950</v>
      </c>
      <c r="F315" s="1427"/>
      <c r="G315" s="1427" t="s">
        <v>115</v>
      </c>
      <c r="H315" s="1427" t="s">
        <v>1351</v>
      </c>
      <c r="I315" s="1427">
        <v>5600</v>
      </c>
    </row>
    <row r="316" spans="1:9" ht="12.75">
      <c r="A316" s="1427" t="s">
        <v>1236</v>
      </c>
      <c r="B316" s="1427" t="s">
        <v>1340</v>
      </c>
      <c r="C316" s="1427"/>
      <c r="D316" s="1427" t="s">
        <v>809</v>
      </c>
      <c r="E316" s="1427">
        <v>426950</v>
      </c>
      <c r="F316" s="1427"/>
      <c r="G316" s="1427" t="s">
        <v>115</v>
      </c>
      <c r="H316" s="1427" t="s">
        <v>1353</v>
      </c>
      <c r="I316" s="1427">
        <v>5600</v>
      </c>
    </row>
    <row r="317" spans="1:9" ht="12.75">
      <c r="A317" s="1427" t="s">
        <v>1236</v>
      </c>
      <c r="B317" s="1427" t="s">
        <v>480</v>
      </c>
      <c r="C317" s="1427" t="s">
        <v>480</v>
      </c>
      <c r="D317" s="1427" t="s">
        <v>1286</v>
      </c>
      <c r="E317" s="1427">
        <v>471010</v>
      </c>
      <c r="F317" s="1427"/>
      <c r="G317" s="1427" t="s">
        <v>116</v>
      </c>
      <c r="H317" s="1427" t="s">
        <v>1350</v>
      </c>
      <c r="I317" s="1427">
        <v>-6395</v>
      </c>
    </row>
    <row r="318" spans="1:9" ht="12.75">
      <c r="A318" s="1427" t="s">
        <v>1236</v>
      </c>
      <c r="B318" s="1427" t="s">
        <v>480</v>
      </c>
      <c r="C318" s="1427" t="s">
        <v>480</v>
      </c>
      <c r="D318" s="1427" t="s">
        <v>1286</v>
      </c>
      <c r="E318" s="1427">
        <v>471010</v>
      </c>
      <c r="F318" s="1427"/>
      <c r="G318" s="1427" t="s">
        <v>116</v>
      </c>
      <c r="H318" s="1427" t="s">
        <v>1351</v>
      </c>
      <c r="I318" s="1427">
        <v>-7500</v>
      </c>
    </row>
    <row r="319" spans="1:9" ht="12.75">
      <c r="A319" s="1427" t="s">
        <v>1236</v>
      </c>
      <c r="B319" s="1427" t="s">
        <v>480</v>
      </c>
      <c r="C319" s="1427" t="s">
        <v>480</v>
      </c>
      <c r="D319" s="1427" t="s">
        <v>1286</v>
      </c>
      <c r="E319" s="1427">
        <v>471010</v>
      </c>
      <c r="F319" s="1427"/>
      <c r="G319" s="1427" t="s">
        <v>116</v>
      </c>
      <c r="H319" s="1427" t="s">
        <v>1353</v>
      </c>
      <c r="I319" s="1427">
        <v>-7116</v>
      </c>
    </row>
    <row r="320" spans="1:9" ht="12.75">
      <c r="A320" s="1427" t="s">
        <v>1236</v>
      </c>
      <c r="B320" s="1427" t="s">
        <v>480</v>
      </c>
      <c r="C320" s="1427" t="s">
        <v>1307</v>
      </c>
      <c r="D320" s="1427" t="s">
        <v>1286</v>
      </c>
      <c r="E320" s="1427">
        <v>536000</v>
      </c>
      <c r="F320" s="1427"/>
      <c r="G320" s="1427" t="s">
        <v>1238</v>
      </c>
      <c r="H320" s="1427" t="s">
        <v>1350</v>
      </c>
      <c r="I320" s="1427">
        <v>-201931</v>
      </c>
    </row>
    <row r="321" spans="1:9" ht="12.75">
      <c r="A321" s="1427" t="s">
        <v>1236</v>
      </c>
      <c r="B321" s="1427" t="s">
        <v>480</v>
      </c>
      <c r="C321" s="1427" t="s">
        <v>1307</v>
      </c>
      <c r="D321" s="1427" t="s">
        <v>1286</v>
      </c>
      <c r="E321" s="1427">
        <v>536000</v>
      </c>
      <c r="F321" s="1427"/>
      <c r="G321" s="1427" t="s">
        <v>1238</v>
      </c>
      <c r="H321" s="1427" t="s">
        <v>1351</v>
      </c>
      <c r="I321" s="1427">
        <v>-201368</v>
      </c>
    </row>
    <row r="322" spans="1:9" ht="12.75">
      <c r="A322" s="1427" t="s">
        <v>1236</v>
      </c>
      <c r="B322" s="1427" t="s">
        <v>480</v>
      </c>
      <c r="C322" s="1427" t="s">
        <v>1307</v>
      </c>
      <c r="D322" s="1427" t="s">
        <v>1286</v>
      </c>
      <c r="E322" s="1427">
        <v>536000</v>
      </c>
      <c r="F322" s="1427"/>
      <c r="G322" s="1427" t="s">
        <v>1238</v>
      </c>
      <c r="H322" s="1427" t="s">
        <v>1353</v>
      </c>
      <c r="I322" s="1427">
        <v>-201649</v>
      </c>
    </row>
    <row r="323" spans="1:9" ht="12.75">
      <c r="A323" s="1427" t="s">
        <v>1236</v>
      </c>
      <c r="B323" s="1427" t="s">
        <v>504</v>
      </c>
      <c r="C323" s="1427" t="s">
        <v>481</v>
      </c>
      <c r="D323" s="1427" t="s">
        <v>1286</v>
      </c>
      <c r="E323" s="1427">
        <v>421030</v>
      </c>
      <c r="F323" s="1427"/>
      <c r="G323" s="1427" t="s">
        <v>116</v>
      </c>
      <c r="H323" s="1427" t="s">
        <v>1350</v>
      </c>
      <c r="I323" s="1427">
        <v>-27275</v>
      </c>
    </row>
    <row r="324" spans="1:9" ht="12.75">
      <c r="A324" s="1427" t="s">
        <v>1236</v>
      </c>
      <c r="B324" s="1427" t="s">
        <v>504</v>
      </c>
      <c r="C324" s="1427" t="s">
        <v>481</v>
      </c>
      <c r="D324" s="1427" t="s">
        <v>1286</v>
      </c>
      <c r="E324" s="1427">
        <v>421030</v>
      </c>
      <c r="F324" s="1427"/>
      <c r="G324" s="1427" t="s">
        <v>116</v>
      </c>
      <c r="H324" s="1427" t="s">
        <v>1351</v>
      </c>
      <c r="I324" s="1427">
        <v>-27275</v>
      </c>
    </row>
    <row r="325" spans="1:9" ht="12.75">
      <c r="A325" s="1427" t="s">
        <v>1236</v>
      </c>
      <c r="B325" s="1427" t="s">
        <v>504</v>
      </c>
      <c r="C325" s="1427" t="s">
        <v>481</v>
      </c>
      <c r="D325" s="1427" t="s">
        <v>1286</v>
      </c>
      <c r="E325" s="1427">
        <v>421030</v>
      </c>
      <c r="F325" s="1427"/>
      <c r="G325" s="1427" t="s">
        <v>116</v>
      </c>
      <c r="H325" s="1427" t="s">
        <v>1353</v>
      </c>
      <c r="I325" s="1427">
        <v>-27275</v>
      </c>
    </row>
    <row r="326" spans="1:9" ht="12.75">
      <c r="A326" s="1427" t="s">
        <v>1236</v>
      </c>
      <c r="B326" s="1427" t="s">
        <v>315</v>
      </c>
      <c r="C326" s="1427"/>
      <c r="D326" s="1427" t="s">
        <v>549</v>
      </c>
      <c r="E326" s="1427">
        <v>620000</v>
      </c>
      <c r="F326" s="1427"/>
      <c r="G326" s="1427" t="s">
        <v>115</v>
      </c>
      <c r="H326" s="1427" t="s">
        <v>1350</v>
      </c>
      <c r="I326" s="1427">
        <v>734</v>
      </c>
    </row>
    <row r="327" spans="1:9" ht="12.75">
      <c r="A327" s="1427" t="s">
        <v>1236</v>
      </c>
      <c r="B327" s="1427" t="s">
        <v>315</v>
      </c>
      <c r="C327" s="1427"/>
      <c r="D327" s="1427" t="s">
        <v>549</v>
      </c>
      <c r="E327" s="1427">
        <v>620000</v>
      </c>
      <c r="F327" s="1427"/>
      <c r="G327" s="1427" t="s">
        <v>115</v>
      </c>
      <c r="H327" s="1427" t="s">
        <v>1351</v>
      </c>
      <c r="I327" s="1427">
        <v>734</v>
      </c>
    </row>
    <row r="328" spans="1:9" ht="12.75">
      <c r="A328" s="1427" t="s">
        <v>1236</v>
      </c>
      <c r="B328" s="1427" t="s">
        <v>315</v>
      </c>
      <c r="C328" s="1427"/>
      <c r="D328" s="1427" t="s">
        <v>549</v>
      </c>
      <c r="E328" s="1427">
        <v>620000</v>
      </c>
      <c r="F328" s="1427"/>
      <c r="G328" s="1427" t="s">
        <v>115</v>
      </c>
      <c r="H328" s="1427" t="s">
        <v>1353</v>
      </c>
      <c r="I328" s="1427">
        <v>734</v>
      </c>
    </row>
    <row r="329" spans="1:9" ht="12.75">
      <c r="A329" s="1427" t="s">
        <v>1236</v>
      </c>
      <c r="B329" s="1427" t="s">
        <v>315</v>
      </c>
      <c r="C329" s="1427"/>
      <c r="D329" s="1427" t="s">
        <v>549</v>
      </c>
      <c r="E329" s="1427">
        <v>620000</v>
      </c>
      <c r="F329" s="1427"/>
      <c r="G329" s="1427" t="s">
        <v>116</v>
      </c>
      <c r="H329" s="1427" t="s">
        <v>1350</v>
      </c>
      <c r="I329" s="1427">
        <v>3498</v>
      </c>
    </row>
    <row r="330" spans="1:9" ht="12.75">
      <c r="A330" s="1427" t="s">
        <v>1236</v>
      </c>
      <c r="B330" s="1427" t="s">
        <v>315</v>
      </c>
      <c r="C330" s="1427"/>
      <c r="D330" s="1427" t="s">
        <v>549</v>
      </c>
      <c r="E330" s="1427">
        <v>620000</v>
      </c>
      <c r="F330" s="1427"/>
      <c r="G330" s="1427" t="s">
        <v>116</v>
      </c>
      <c r="H330" s="1427" t="s">
        <v>1351</v>
      </c>
      <c r="I330" s="1427">
        <v>3498</v>
      </c>
    </row>
    <row r="331" spans="1:9" ht="12.75">
      <c r="A331" s="1427" t="s">
        <v>1236</v>
      </c>
      <c r="B331" s="1427" t="s">
        <v>315</v>
      </c>
      <c r="C331" s="1427"/>
      <c r="D331" s="1427" t="s">
        <v>549</v>
      </c>
      <c r="E331" s="1427">
        <v>620000</v>
      </c>
      <c r="F331" s="1427"/>
      <c r="G331" s="1427" t="s">
        <v>116</v>
      </c>
      <c r="H331" s="1427" t="s">
        <v>1353</v>
      </c>
      <c r="I331" s="1427">
        <v>3498</v>
      </c>
    </row>
    <row r="332" spans="1:9" ht="12.75">
      <c r="A332" s="1427" t="s">
        <v>1236</v>
      </c>
      <c r="B332" s="1427" t="s">
        <v>315</v>
      </c>
      <c r="C332" s="1427"/>
      <c r="D332" s="1427" t="s">
        <v>549</v>
      </c>
      <c r="E332" s="1427">
        <v>675000</v>
      </c>
      <c r="F332" s="1427"/>
      <c r="G332" s="1427" t="s">
        <v>115</v>
      </c>
      <c r="H332" s="1427" t="s">
        <v>1350</v>
      </c>
      <c r="I332" s="1427">
        <v>6390</v>
      </c>
    </row>
    <row r="333" spans="1:9" ht="12.75">
      <c r="A333" s="1427" t="s">
        <v>1236</v>
      </c>
      <c r="B333" s="1427" t="s">
        <v>315</v>
      </c>
      <c r="C333" s="1427"/>
      <c r="D333" s="1427" t="s">
        <v>549</v>
      </c>
      <c r="E333" s="1427">
        <v>675000</v>
      </c>
      <c r="F333" s="1427"/>
      <c r="G333" s="1427" t="s">
        <v>115</v>
      </c>
      <c r="H333" s="1427" t="s">
        <v>1351</v>
      </c>
      <c r="I333" s="1427">
        <v>6672</v>
      </c>
    </row>
    <row r="334" spans="1:9" ht="12.75">
      <c r="A334" s="1427" t="s">
        <v>1236</v>
      </c>
      <c r="B334" s="1427" t="s">
        <v>315</v>
      </c>
      <c r="C334" s="1427"/>
      <c r="D334" s="1427" t="s">
        <v>549</v>
      </c>
      <c r="E334" s="1427">
        <v>675000</v>
      </c>
      <c r="F334" s="1427"/>
      <c r="G334" s="1427" t="s">
        <v>115</v>
      </c>
      <c r="H334" s="1427" t="s">
        <v>1353</v>
      </c>
      <c r="I334" s="1427">
        <v>6390</v>
      </c>
    </row>
    <row r="335" spans="1:9" ht="12.75">
      <c r="A335" s="1427" t="s">
        <v>1236</v>
      </c>
      <c r="B335" s="1427" t="s">
        <v>315</v>
      </c>
      <c r="C335" s="1427"/>
      <c r="D335" s="1427" t="s">
        <v>549</v>
      </c>
      <c r="E335" s="1427">
        <v>675000</v>
      </c>
      <c r="F335" s="1427"/>
      <c r="G335" s="1427" t="s">
        <v>1238</v>
      </c>
      <c r="H335" s="1427" t="s">
        <v>1350</v>
      </c>
      <c r="I335" s="1427">
        <v>372</v>
      </c>
    </row>
    <row r="336" spans="1:9" ht="12.75">
      <c r="A336" s="1427" t="s">
        <v>1236</v>
      </c>
      <c r="B336" s="1427" t="s">
        <v>315</v>
      </c>
      <c r="C336" s="1427"/>
      <c r="D336" s="1427" t="s">
        <v>549</v>
      </c>
      <c r="E336" s="1427">
        <v>675000</v>
      </c>
      <c r="F336" s="1427"/>
      <c r="G336" s="1427" t="s">
        <v>1238</v>
      </c>
      <c r="H336" s="1427" t="s">
        <v>1351</v>
      </c>
      <c r="I336" s="1427">
        <v>372</v>
      </c>
    </row>
    <row r="337" spans="1:9" ht="12.75">
      <c r="A337" s="1427" t="s">
        <v>1236</v>
      </c>
      <c r="B337" s="1427" t="s">
        <v>315</v>
      </c>
      <c r="C337" s="1427"/>
      <c r="D337" s="1427" t="s">
        <v>549</v>
      </c>
      <c r="E337" s="1427">
        <v>675000</v>
      </c>
      <c r="F337" s="1427"/>
      <c r="G337" s="1427" t="s">
        <v>1238</v>
      </c>
      <c r="H337" s="1427" t="s">
        <v>1353</v>
      </c>
      <c r="I337" s="1427">
        <v>372</v>
      </c>
    </row>
    <row r="338" spans="1:9" ht="12.75">
      <c r="A338" s="1427" t="s">
        <v>1236</v>
      </c>
      <c r="B338" s="1427" t="s">
        <v>315</v>
      </c>
      <c r="C338" s="1427"/>
      <c r="D338" s="1427" t="s">
        <v>549</v>
      </c>
      <c r="E338" s="1427">
        <v>675000</v>
      </c>
      <c r="F338" s="1427"/>
      <c r="G338" s="1427" t="s">
        <v>116</v>
      </c>
      <c r="H338" s="1427" t="s">
        <v>1350</v>
      </c>
      <c r="I338" s="1427">
        <v>350</v>
      </c>
    </row>
    <row r="339" spans="1:9" ht="12.75">
      <c r="A339" s="1427" t="s">
        <v>1236</v>
      </c>
      <c r="B339" s="1427" t="s">
        <v>315</v>
      </c>
      <c r="C339" s="1427"/>
      <c r="D339" s="1427" t="s">
        <v>549</v>
      </c>
      <c r="E339" s="1427">
        <v>675000</v>
      </c>
      <c r="F339" s="1427"/>
      <c r="G339" s="1427" t="s">
        <v>116</v>
      </c>
      <c r="H339" s="1427" t="s">
        <v>1351</v>
      </c>
      <c r="I339" s="1427">
        <v>350</v>
      </c>
    </row>
    <row r="340" spans="1:9" ht="12.75">
      <c r="A340" s="1427" t="s">
        <v>1236</v>
      </c>
      <c r="B340" s="1427" t="s">
        <v>315</v>
      </c>
      <c r="C340" s="1427"/>
      <c r="D340" s="1427" t="s">
        <v>549</v>
      </c>
      <c r="E340" s="1427">
        <v>675000</v>
      </c>
      <c r="F340" s="1427"/>
      <c r="G340" s="1427" t="s">
        <v>116</v>
      </c>
      <c r="H340" s="1427" t="s">
        <v>1353</v>
      </c>
      <c r="I340" s="1427">
        <v>7250</v>
      </c>
    </row>
    <row r="341" spans="1:9" ht="12.75">
      <c r="A341" s="1427" t="s">
        <v>1236</v>
      </c>
      <c r="B341" s="1427" t="s">
        <v>315</v>
      </c>
      <c r="C341" s="1427"/>
      <c r="D341" s="1427" t="s">
        <v>549</v>
      </c>
      <c r="E341" s="1427">
        <v>675100</v>
      </c>
      <c r="F341" s="1427"/>
      <c r="G341" s="1427" t="s">
        <v>115</v>
      </c>
      <c r="H341" s="1427" t="s">
        <v>1350</v>
      </c>
      <c r="I341" s="1427">
        <v>-15750</v>
      </c>
    </row>
    <row r="342" spans="1:9" ht="12.75">
      <c r="A342" s="1427" t="s">
        <v>1236</v>
      </c>
      <c r="B342" s="1427" t="s">
        <v>315</v>
      </c>
      <c r="C342" s="1427"/>
      <c r="D342" s="1427" t="s">
        <v>549</v>
      </c>
      <c r="E342" s="1427">
        <v>675100</v>
      </c>
      <c r="F342" s="1427"/>
      <c r="G342" s="1427" t="s">
        <v>115</v>
      </c>
      <c r="H342" s="1427" t="s">
        <v>1351</v>
      </c>
      <c r="I342" s="1427">
        <v>-15750</v>
      </c>
    </row>
    <row r="343" spans="1:9" ht="12.75">
      <c r="A343" s="1427" t="s">
        <v>1236</v>
      </c>
      <c r="B343" s="1427" t="s">
        <v>315</v>
      </c>
      <c r="C343" s="1427"/>
      <c r="D343" s="1427" t="s">
        <v>549</v>
      </c>
      <c r="E343" s="1427">
        <v>675100</v>
      </c>
      <c r="F343" s="1427"/>
      <c r="G343" s="1427" t="s">
        <v>115</v>
      </c>
      <c r="H343" s="1427" t="s">
        <v>1353</v>
      </c>
      <c r="I343" s="1427">
        <v>-15750</v>
      </c>
    </row>
    <row r="344" spans="1:9" ht="12.75">
      <c r="A344" s="1427" t="s">
        <v>1236</v>
      </c>
      <c r="B344" s="1427" t="s">
        <v>315</v>
      </c>
      <c r="C344" s="1427"/>
      <c r="D344" s="1427" t="s">
        <v>549</v>
      </c>
      <c r="E344" s="1427">
        <v>675800</v>
      </c>
      <c r="F344" s="1427"/>
      <c r="G344" s="1427" t="s">
        <v>115</v>
      </c>
      <c r="H344" s="1427" t="s">
        <v>1350</v>
      </c>
      <c r="I344" s="1427">
        <v>8589</v>
      </c>
    </row>
    <row r="345" spans="1:9" ht="12.75">
      <c r="A345" s="1427" t="s">
        <v>1236</v>
      </c>
      <c r="B345" s="1427" t="s">
        <v>315</v>
      </c>
      <c r="C345" s="1427"/>
      <c r="D345" s="1427" t="s">
        <v>549</v>
      </c>
      <c r="E345" s="1427">
        <v>675800</v>
      </c>
      <c r="F345" s="1427"/>
      <c r="G345" s="1427" t="s">
        <v>115</v>
      </c>
      <c r="H345" s="1427" t="s">
        <v>1351</v>
      </c>
      <c r="I345" s="1427">
        <v>6089</v>
      </c>
    </row>
    <row r="346" spans="1:9" ht="12.75">
      <c r="A346" s="1427" t="s">
        <v>1236</v>
      </c>
      <c r="B346" s="1427" t="s">
        <v>315</v>
      </c>
      <c r="C346" s="1427"/>
      <c r="D346" s="1427" t="s">
        <v>549</v>
      </c>
      <c r="E346" s="1427">
        <v>675800</v>
      </c>
      <c r="F346" s="1427"/>
      <c r="G346" s="1427" t="s">
        <v>115</v>
      </c>
      <c r="H346" s="1427" t="s">
        <v>1353</v>
      </c>
      <c r="I346" s="1427">
        <v>6089</v>
      </c>
    </row>
    <row r="347" spans="1:9" ht="12.75">
      <c r="A347" s="1427" t="s">
        <v>1236</v>
      </c>
      <c r="B347" s="1427" t="s">
        <v>315</v>
      </c>
      <c r="C347" s="1427"/>
      <c r="D347" s="1427" t="s">
        <v>549</v>
      </c>
      <c r="E347" s="1427">
        <v>675800</v>
      </c>
      <c r="F347" s="1427"/>
      <c r="G347" s="1427" t="s">
        <v>1238</v>
      </c>
      <c r="H347" s="1427" t="s">
        <v>1350</v>
      </c>
      <c r="I347" s="1427">
        <v>0</v>
      </c>
    </row>
    <row r="348" spans="1:9" ht="12.75">
      <c r="A348" s="1427" t="s">
        <v>1236</v>
      </c>
      <c r="B348" s="1427" t="s">
        <v>315</v>
      </c>
      <c r="C348" s="1427"/>
      <c r="D348" s="1427" t="s">
        <v>549</v>
      </c>
      <c r="E348" s="1427">
        <v>675800</v>
      </c>
      <c r="F348" s="1427"/>
      <c r="G348" s="1427" t="s">
        <v>1238</v>
      </c>
      <c r="H348" s="1427" t="s">
        <v>1351</v>
      </c>
      <c r="I348" s="1427">
        <v>1720</v>
      </c>
    </row>
    <row r="349" spans="1:9" ht="12.75">
      <c r="A349" s="1427" t="s">
        <v>1236</v>
      </c>
      <c r="B349" s="1427" t="s">
        <v>315</v>
      </c>
      <c r="C349" s="1427"/>
      <c r="D349" s="1427" t="s">
        <v>549</v>
      </c>
      <c r="E349" s="1427">
        <v>675800</v>
      </c>
      <c r="F349" s="1427"/>
      <c r="G349" s="1427" t="s">
        <v>1238</v>
      </c>
      <c r="H349" s="1427" t="s">
        <v>1353</v>
      </c>
      <c r="I349" s="1427">
        <v>0</v>
      </c>
    </row>
    <row r="350" spans="1:9" ht="12.75">
      <c r="A350" s="1427" t="s">
        <v>1236</v>
      </c>
      <c r="B350" s="1427" t="s">
        <v>315</v>
      </c>
      <c r="C350" s="1427"/>
      <c r="D350" s="1427" t="s">
        <v>549</v>
      </c>
      <c r="E350" s="1427">
        <v>675800</v>
      </c>
      <c r="F350" s="1427"/>
      <c r="G350" s="1427" t="s">
        <v>116</v>
      </c>
      <c r="H350" s="1427" t="s">
        <v>1350</v>
      </c>
      <c r="I350" s="1427">
        <v>1413</v>
      </c>
    </row>
    <row r="351" spans="1:9" ht="12.75">
      <c r="A351" s="1427" t="s">
        <v>1236</v>
      </c>
      <c r="B351" s="1427" t="s">
        <v>315</v>
      </c>
      <c r="C351" s="1427"/>
      <c r="D351" s="1427" t="s">
        <v>549</v>
      </c>
      <c r="E351" s="1427">
        <v>675800</v>
      </c>
      <c r="F351" s="1427"/>
      <c r="G351" s="1427" t="s">
        <v>116</v>
      </c>
      <c r="H351" s="1427" t="s">
        <v>1351</v>
      </c>
      <c r="I351" s="1427">
        <v>1367</v>
      </c>
    </row>
    <row r="352" spans="1:9" ht="12.75">
      <c r="A352" s="1427" t="s">
        <v>1236</v>
      </c>
      <c r="B352" s="1427" t="s">
        <v>315</v>
      </c>
      <c r="C352" s="1427"/>
      <c r="D352" s="1427" t="s">
        <v>549</v>
      </c>
      <c r="E352" s="1427">
        <v>675800</v>
      </c>
      <c r="F352" s="1427"/>
      <c r="G352" s="1427" t="s">
        <v>116</v>
      </c>
      <c r="H352" s="1427" t="s">
        <v>1353</v>
      </c>
      <c r="I352" s="1427">
        <v>1367</v>
      </c>
    </row>
    <row r="353" spans="1:9" ht="12.75">
      <c r="A353" s="1427" t="s">
        <v>1236</v>
      </c>
      <c r="B353" s="1427" t="s">
        <v>315</v>
      </c>
      <c r="C353" s="1427"/>
      <c r="D353" s="1427" t="s">
        <v>549</v>
      </c>
      <c r="E353" s="1427">
        <v>675802</v>
      </c>
      <c r="F353" s="1427"/>
      <c r="G353" s="1427" t="s">
        <v>115</v>
      </c>
      <c r="H353" s="1427" t="s">
        <v>1350</v>
      </c>
      <c r="I353" s="1427">
        <v>150</v>
      </c>
    </row>
    <row r="354" spans="1:9" ht="12.75">
      <c r="A354" s="1427" t="s">
        <v>1236</v>
      </c>
      <c r="B354" s="1427" t="s">
        <v>315</v>
      </c>
      <c r="C354" s="1427"/>
      <c r="D354" s="1427" t="s">
        <v>549</v>
      </c>
      <c r="E354" s="1427">
        <v>675802</v>
      </c>
      <c r="F354" s="1427"/>
      <c r="G354" s="1427" t="s">
        <v>115</v>
      </c>
      <c r="H354" s="1427" t="s">
        <v>1351</v>
      </c>
      <c r="I354" s="1427">
        <v>150</v>
      </c>
    </row>
    <row r="355" spans="1:9" ht="12.75">
      <c r="A355" s="1427" t="s">
        <v>1236</v>
      </c>
      <c r="B355" s="1427" t="s">
        <v>315</v>
      </c>
      <c r="C355" s="1427"/>
      <c r="D355" s="1427" t="s">
        <v>549</v>
      </c>
      <c r="E355" s="1427">
        <v>675802</v>
      </c>
      <c r="F355" s="1427"/>
      <c r="G355" s="1427" t="s">
        <v>115</v>
      </c>
      <c r="H355" s="1427" t="s">
        <v>1353</v>
      </c>
      <c r="I355" s="1427">
        <v>150</v>
      </c>
    </row>
    <row r="356" spans="1:9" ht="12.75">
      <c r="A356" s="1427" t="s">
        <v>1236</v>
      </c>
      <c r="B356" s="1427" t="s">
        <v>315</v>
      </c>
      <c r="C356" s="1427"/>
      <c r="D356" s="1427" t="s">
        <v>549</v>
      </c>
      <c r="E356" s="1427">
        <v>675803</v>
      </c>
      <c r="F356" s="1427"/>
      <c r="G356" s="1427" t="s">
        <v>115</v>
      </c>
      <c r="H356" s="1427" t="s">
        <v>1350</v>
      </c>
      <c r="I356" s="1427">
        <v>2000</v>
      </c>
    </row>
    <row r="357" spans="1:9" ht="12.75">
      <c r="A357" s="1427" t="s">
        <v>1236</v>
      </c>
      <c r="B357" s="1427" t="s">
        <v>315</v>
      </c>
      <c r="C357" s="1427"/>
      <c r="D357" s="1427" t="s">
        <v>549</v>
      </c>
      <c r="E357" s="1427">
        <v>675803</v>
      </c>
      <c r="F357" s="1427"/>
      <c r="G357" s="1427" t="s">
        <v>115</v>
      </c>
      <c r="H357" s="1427" t="s">
        <v>1351</v>
      </c>
      <c r="I357" s="1427">
        <v>0</v>
      </c>
    </row>
    <row r="358" spans="1:9" ht="12.75">
      <c r="A358" s="1427" t="s">
        <v>1236</v>
      </c>
      <c r="B358" s="1427" t="s">
        <v>315</v>
      </c>
      <c r="C358" s="1427"/>
      <c r="D358" s="1427" t="s">
        <v>549</v>
      </c>
      <c r="E358" s="1427">
        <v>675803</v>
      </c>
      <c r="F358" s="1427"/>
      <c r="G358" s="1427" t="s">
        <v>115</v>
      </c>
      <c r="H358" s="1427" t="s">
        <v>1353</v>
      </c>
      <c r="I358" s="1427">
        <v>2525</v>
      </c>
    </row>
    <row r="359" spans="1:9" ht="12.75">
      <c r="A359" s="1427" t="s">
        <v>1236</v>
      </c>
      <c r="B359" s="1427" t="s">
        <v>315</v>
      </c>
      <c r="C359" s="1427"/>
      <c r="D359" s="1427" t="s">
        <v>549</v>
      </c>
      <c r="E359" s="1427">
        <v>675808</v>
      </c>
      <c r="F359" s="1427"/>
      <c r="G359" s="1427" t="s">
        <v>115</v>
      </c>
      <c r="H359" s="1427" t="s">
        <v>1350</v>
      </c>
      <c r="I359" s="1427">
        <v>3656</v>
      </c>
    </row>
    <row r="360" spans="1:9" ht="12.75">
      <c r="A360" s="1427" t="s">
        <v>1236</v>
      </c>
      <c r="B360" s="1427" t="s">
        <v>315</v>
      </c>
      <c r="C360" s="1427"/>
      <c r="D360" s="1427" t="s">
        <v>549</v>
      </c>
      <c r="E360" s="1427">
        <v>675808</v>
      </c>
      <c r="F360" s="1427"/>
      <c r="G360" s="1427" t="s">
        <v>115</v>
      </c>
      <c r="H360" s="1427" t="s">
        <v>1351</v>
      </c>
      <c r="I360" s="1427">
        <v>3656</v>
      </c>
    </row>
    <row r="361" spans="1:9" ht="12.75">
      <c r="A361" s="1427" t="s">
        <v>1236</v>
      </c>
      <c r="B361" s="1427" t="s">
        <v>315</v>
      </c>
      <c r="C361" s="1427"/>
      <c r="D361" s="1427" t="s">
        <v>549</v>
      </c>
      <c r="E361" s="1427">
        <v>675808</v>
      </c>
      <c r="F361" s="1427"/>
      <c r="G361" s="1427" t="s">
        <v>115</v>
      </c>
      <c r="H361" s="1427" t="s">
        <v>1353</v>
      </c>
      <c r="I361" s="1427">
        <v>3656</v>
      </c>
    </row>
    <row r="362" spans="1:9" ht="12.75">
      <c r="A362" s="1427" t="s">
        <v>1236</v>
      </c>
      <c r="B362" s="1427" t="s">
        <v>315</v>
      </c>
      <c r="C362" s="1427"/>
      <c r="D362" s="1427" t="s">
        <v>549</v>
      </c>
      <c r="E362" s="1427">
        <v>675808</v>
      </c>
      <c r="F362" s="1427"/>
      <c r="G362" s="1427" t="s">
        <v>1238</v>
      </c>
      <c r="H362" s="1427" t="s">
        <v>1350</v>
      </c>
      <c r="I362" s="1427">
        <v>901</v>
      </c>
    </row>
    <row r="363" spans="1:9" ht="12.75">
      <c r="A363" s="1427" t="s">
        <v>1236</v>
      </c>
      <c r="B363" s="1427" t="s">
        <v>315</v>
      </c>
      <c r="C363" s="1427"/>
      <c r="D363" s="1427" t="s">
        <v>549</v>
      </c>
      <c r="E363" s="1427">
        <v>675808</v>
      </c>
      <c r="F363" s="1427"/>
      <c r="G363" s="1427" t="s">
        <v>1238</v>
      </c>
      <c r="H363" s="1427" t="s">
        <v>1351</v>
      </c>
      <c r="I363" s="1427">
        <v>901</v>
      </c>
    </row>
    <row r="364" spans="1:9" ht="12.75">
      <c r="A364" s="1427" t="s">
        <v>1236</v>
      </c>
      <c r="B364" s="1427" t="s">
        <v>315</v>
      </c>
      <c r="C364" s="1427"/>
      <c r="D364" s="1427" t="s">
        <v>549</v>
      </c>
      <c r="E364" s="1427">
        <v>675808</v>
      </c>
      <c r="F364" s="1427"/>
      <c r="G364" s="1427" t="s">
        <v>1238</v>
      </c>
      <c r="H364" s="1427" t="s">
        <v>1353</v>
      </c>
      <c r="I364" s="1427">
        <v>901</v>
      </c>
    </row>
    <row r="365" spans="1:9" ht="12.75">
      <c r="A365" s="1427" t="s">
        <v>1236</v>
      </c>
      <c r="B365" s="1427" t="s">
        <v>315</v>
      </c>
      <c r="C365" s="1427"/>
      <c r="D365" s="1427" t="s">
        <v>549</v>
      </c>
      <c r="E365" s="1427">
        <v>675808</v>
      </c>
      <c r="F365" s="1427"/>
      <c r="G365" s="1427" t="s">
        <v>116</v>
      </c>
      <c r="H365" s="1427" t="s">
        <v>1350</v>
      </c>
      <c r="I365" s="1427">
        <v>11706</v>
      </c>
    </row>
    <row r="366" spans="1:9" ht="12.75">
      <c r="A366" s="1427" t="s">
        <v>1236</v>
      </c>
      <c r="B366" s="1427" t="s">
        <v>315</v>
      </c>
      <c r="C366" s="1427"/>
      <c r="D366" s="1427" t="s">
        <v>549</v>
      </c>
      <c r="E366" s="1427">
        <v>675808</v>
      </c>
      <c r="F366" s="1427"/>
      <c r="G366" s="1427" t="s">
        <v>116</v>
      </c>
      <c r="H366" s="1427" t="s">
        <v>1351</v>
      </c>
      <c r="I366" s="1427">
        <v>11706</v>
      </c>
    </row>
    <row r="367" spans="1:9" ht="12.75">
      <c r="A367" s="1427" t="s">
        <v>1236</v>
      </c>
      <c r="B367" s="1427" t="s">
        <v>315</v>
      </c>
      <c r="C367" s="1427"/>
      <c r="D367" s="1427" t="s">
        <v>549</v>
      </c>
      <c r="E367" s="1427">
        <v>675808</v>
      </c>
      <c r="F367" s="1427"/>
      <c r="G367" s="1427" t="s">
        <v>116</v>
      </c>
      <c r="H367" s="1427" t="s">
        <v>1353</v>
      </c>
      <c r="I367" s="1427">
        <v>11706</v>
      </c>
    </row>
    <row r="368" spans="1:9" ht="12.75">
      <c r="A368" s="1427" t="s">
        <v>1236</v>
      </c>
      <c r="B368" s="1427" t="s">
        <v>315</v>
      </c>
      <c r="C368" s="1427"/>
      <c r="D368" s="1427" t="s">
        <v>549</v>
      </c>
      <c r="E368" s="1427">
        <v>675824</v>
      </c>
      <c r="F368" s="1427"/>
      <c r="G368" s="1427" t="s">
        <v>115</v>
      </c>
      <c r="H368" s="1427" t="s">
        <v>1350</v>
      </c>
      <c r="I368" s="1427">
        <v>660</v>
      </c>
    </row>
    <row r="369" spans="1:9" ht="12.75">
      <c r="A369" s="1427" t="s">
        <v>1236</v>
      </c>
      <c r="B369" s="1427" t="s">
        <v>315</v>
      </c>
      <c r="C369" s="1427"/>
      <c r="D369" s="1427" t="s">
        <v>549</v>
      </c>
      <c r="E369" s="1427">
        <v>675824</v>
      </c>
      <c r="F369" s="1427"/>
      <c r="G369" s="1427" t="s">
        <v>115</v>
      </c>
      <c r="H369" s="1427" t="s">
        <v>1351</v>
      </c>
      <c r="I369" s="1427">
        <v>0</v>
      </c>
    </row>
    <row r="370" spans="1:9" ht="12.75">
      <c r="A370" s="1427" t="s">
        <v>1236</v>
      </c>
      <c r="B370" s="1427" t="s">
        <v>315</v>
      </c>
      <c r="C370" s="1427"/>
      <c r="D370" s="1427" t="s">
        <v>549</v>
      </c>
      <c r="E370" s="1427">
        <v>675824</v>
      </c>
      <c r="F370" s="1427"/>
      <c r="G370" s="1427" t="s">
        <v>115</v>
      </c>
      <c r="H370" s="1427" t="s">
        <v>1353</v>
      </c>
      <c r="I370" s="1427">
        <v>1200</v>
      </c>
    </row>
    <row r="371" spans="1:9" ht="12.75">
      <c r="A371" s="1427" t="s">
        <v>1236</v>
      </c>
      <c r="B371" s="1427" t="s">
        <v>315</v>
      </c>
      <c r="C371" s="1427"/>
      <c r="D371" s="1427" t="s">
        <v>549</v>
      </c>
      <c r="E371" s="1427">
        <v>675825</v>
      </c>
      <c r="F371" s="1427"/>
      <c r="G371" s="1427" t="s">
        <v>115</v>
      </c>
      <c r="H371" s="1427" t="s">
        <v>1350</v>
      </c>
      <c r="I371" s="1427">
        <v>2333</v>
      </c>
    </row>
    <row r="372" spans="1:9" ht="12.75">
      <c r="A372" s="1427" t="s">
        <v>1236</v>
      </c>
      <c r="B372" s="1427" t="s">
        <v>315</v>
      </c>
      <c r="C372" s="1427"/>
      <c r="D372" s="1427" t="s">
        <v>549</v>
      </c>
      <c r="E372" s="1427">
        <v>675825</v>
      </c>
      <c r="F372" s="1427"/>
      <c r="G372" s="1427" t="s">
        <v>115</v>
      </c>
      <c r="H372" s="1427" t="s">
        <v>1351</v>
      </c>
      <c r="I372" s="1427">
        <v>0</v>
      </c>
    </row>
    <row r="373" spans="1:9" ht="12.75">
      <c r="A373" s="1427" t="s">
        <v>1236</v>
      </c>
      <c r="B373" s="1427" t="s">
        <v>315</v>
      </c>
      <c r="C373" s="1427"/>
      <c r="D373" s="1427" t="s">
        <v>549</v>
      </c>
      <c r="E373" s="1427">
        <v>675825</v>
      </c>
      <c r="F373" s="1427"/>
      <c r="G373" s="1427" t="s">
        <v>115</v>
      </c>
      <c r="H373" s="1427" t="s">
        <v>1353</v>
      </c>
      <c r="I373" s="1427">
        <v>2333</v>
      </c>
    </row>
    <row r="374" spans="1:9" ht="12.75">
      <c r="A374" s="1427" t="s">
        <v>1236</v>
      </c>
      <c r="B374" s="1427" t="s">
        <v>315</v>
      </c>
      <c r="C374" s="1427"/>
      <c r="D374" s="1427" t="s">
        <v>549</v>
      </c>
      <c r="E374" s="1427">
        <v>675834</v>
      </c>
      <c r="F374" s="1427"/>
      <c r="G374" s="1427" t="s">
        <v>115</v>
      </c>
      <c r="H374" s="1427" t="s">
        <v>1350</v>
      </c>
      <c r="I374" s="1427">
        <v>450</v>
      </c>
    </row>
    <row r="375" spans="1:9" ht="12.75">
      <c r="A375" s="1427" t="s">
        <v>1236</v>
      </c>
      <c r="B375" s="1427" t="s">
        <v>315</v>
      </c>
      <c r="C375" s="1427"/>
      <c r="D375" s="1427" t="s">
        <v>549</v>
      </c>
      <c r="E375" s="1427">
        <v>675834</v>
      </c>
      <c r="F375" s="1427"/>
      <c r="G375" s="1427" t="s">
        <v>115</v>
      </c>
      <c r="H375" s="1427" t="s">
        <v>1351</v>
      </c>
      <c r="I375" s="1427">
        <v>450</v>
      </c>
    </row>
    <row r="376" spans="1:9" ht="12.75">
      <c r="A376" s="1427" t="s">
        <v>1236</v>
      </c>
      <c r="B376" s="1427" t="s">
        <v>315</v>
      </c>
      <c r="C376" s="1427"/>
      <c r="D376" s="1427" t="s">
        <v>549</v>
      </c>
      <c r="E376" s="1427">
        <v>675834</v>
      </c>
      <c r="F376" s="1427"/>
      <c r="G376" s="1427" t="s">
        <v>115</v>
      </c>
      <c r="H376" s="1427" t="s">
        <v>1353</v>
      </c>
      <c r="I376" s="1427">
        <v>450</v>
      </c>
    </row>
    <row r="377" spans="1:9" ht="12.75">
      <c r="A377" s="1427" t="s">
        <v>1236</v>
      </c>
      <c r="B377" s="1427" t="s">
        <v>315</v>
      </c>
      <c r="C377" s="1427"/>
      <c r="D377" s="1427" t="s">
        <v>549</v>
      </c>
      <c r="E377" s="1427">
        <v>675834</v>
      </c>
      <c r="F377" s="1427"/>
      <c r="G377" s="1427" t="s">
        <v>116</v>
      </c>
      <c r="H377" s="1427" t="s">
        <v>1350</v>
      </c>
      <c r="I377" s="1427">
        <v>350</v>
      </c>
    </row>
    <row r="378" spans="1:9" ht="12.75">
      <c r="A378" s="1427" t="s">
        <v>1236</v>
      </c>
      <c r="B378" s="1427" t="s">
        <v>315</v>
      </c>
      <c r="C378" s="1427"/>
      <c r="D378" s="1427" t="s">
        <v>549</v>
      </c>
      <c r="E378" s="1427">
        <v>675834</v>
      </c>
      <c r="F378" s="1427"/>
      <c r="G378" s="1427" t="s">
        <v>116</v>
      </c>
      <c r="H378" s="1427" t="s">
        <v>1351</v>
      </c>
      <c r="I378" s="1427">
        <v>350</v>
      </c>
    </row>
    <row r="379" spans="1:9" ht="12.75">
      <c r="A379" s="1427" t="s">
        <v>1236</v>
      </c>
      <c r="B379" s="1427" t="s">
        <v>315</v>
      </c>
      <c r="C379" s="1427"/>
      <c r="D379" s="1427" t="s">
        <v>549</v>
      </c>
      <c r="E379" s="1427">
        <v>675834</v>
      </c>
      <c r="F379" s="1427"/>
      <c r="G379" s="1427" t="s">
        <v>116</v>
      </c>
      <c r="H379" s="1427" t="s">
        <v>1353</v>
      </c>
      <c r="I379" s="1427">
        <v>350</v>
      </c>
    </row>
    <row r="380" spans="1:9" ht="12.75">
      <c r="A380" s="1427" t="s">
        <v>1236</v>
      </c>
      <c r="B380" s="1427" t="s">
        <v>315</v>
      </c>
      <c r="C380" s="1427"/>
      <c r="D380" s="1427" t="s">
        <v>549</v>
      </c>
      <c r="E380" s="1427">
        <v>675842</v>
      </c>
      <c r="F380" s="1427"/>
      <c r="G380" s="1427" t="s">
        <v>115</v>
      </c>
      <c r="H380" s="1427" t="s">
        <v>1350</v>
      </c>
      <c r="I380" s="1427">
        <v>36</v>
      </c>
    </row>
    <row r="381" spans="1:9" ht="12.75">
      <c r="A381" s="1427" t="s">
        <v>1236</v>
      </c>
      <c r="B381" s="1427" t="s">
        <v>315</v>
      </c>
      <c r="C381" s="1427"/>
      <c r="D381" s="1427" t="s">
        <v>549</v>
      </c>
      <c r="E381" s="1427">
        <v>675842</v>
      </c>
      <c r="F381" s="1427"/>
      <c r="G381" s="1427" t="s">
        <v>115</v>
      </c>
      <c r="H381" s="1427" t="s">
        <v>1351</v>
      </c>
      <c r="I381" s="1427">
        <v>36</v>
      </c>
    </row>
    <row r="382" spans="1:9" ht="12.75">
      <c r="A382" s="1427" t="s">
        <v>1236</v>
      </c>
      <c r="B382" s="1427" t="s">
        <v>315</v>
      </c>
      <c r="C382" s="1427"/>
      <c r="D382" s="1427" t="s">
        <v>549</v>
      </c>
      <c r="E382" s="1427">
        <v>675842</v>
      </c>
      <c r="F382" s="1427"/>
      <c r="G382" s="1427" t="s">
        <v>115</v>
      </c>
      <c r="H382" s="1427" t="s">
        <v>1353</v>
      </c>
      <c r="I382" s="1427">
        <v>355</v>
      </c>
    </row>
    <row r="383" spans="1:9" ht="12.75">
      <c r="A383" s="1427" t="s">
        <v>1236</v>
      </c>
      <c r="B383" s="1427" t="s">
        <v>315</v>
      </c>
      <c r="C383" s="1427"/>
      <c r="D383" s="1427" t="s">
        <v>549</v>
      </c>
      <c r="E383" s="1427">
        <v>675846</v>
      </c>
      <c r="F383" s="1427"/>
      <c r="G383" s="1427" t="s">
        <v>115</v>
      </c>
      <c r="H383" s="1427" t="s">
        <v>1350</v>
      </c>
      <c r="I383" s="1427">
        <v>2496</v>
      </c>
    </row>
    <row r="384" spans="1:9" ht="12.75">
      <c r="A384" s="1427" t="s">
        <v>1236</v>
      </c>
      <c r="B384" s="1427" t="s">
        <v>315</v>
      </c>
      <c r="C384" s="1427"/>
      <c r="D384" s="1427" t="s">
        <v>549</v>
      </c>
      <c r="E384" s="1427">
        <v>675846</v>
      </c>
      <c r="F384" s="1427"/>
      <c r="G384" s="1427" t="s">
        <v>115</v>
      </c>
      <c r="H384" s="1427" t="s">
        <v>1351</v>
      </c>
      <c r="I384" s="1427">
        <v>472</v>
      </c>
    </row>
    <row r="385" spans="1:9" ht="12.75">
      <c r="A385" s="1427" t="s">
        <v>1236</v>
      </c>
      <c r="B385" s="1427" t="s">
        <v>315</v>
      </c>
      <c r="C385" s="1427"/>
      <c r="D385" s="1427" t="s">
        <v>549</v>
      </c>
      <c r="E385" s="1427">
        <v>675846</v>
      </c>
      <c r="F385" s="1427"/>
      <c r="G385" s="1427" t="s">
        <v>115</v>
      </c>
      <c r="H385" s="1427" t="s">
        <v>1353</v>
      </c>
      <c r="I385" s="1427">
        <v>1337</v>
      </c>
    </row>
    <row r="386" spans="1:9" ht="12.75">
      <c r="A386" s="1427" t="s">
        <v>1236</v>
      </c>
      <c r="B386" s="1427" t="s">
        <v>315</v>
      </c>
      <c r="C386" s="1427"/>
      <c r="D386" s="1427" t="s">
        <v>549</v>
      </c>
      <c r="E386" s="1427">
        <v>675846</v>
      </c>
      <c r="F386" s="1427"/>
      <c r="G386" s="1427" t="s">
        <v>116</v>
      </c>
      <c r="H386" s="1427" t="s">
        <v>1350</v>
      </c>
      <c r="I386" s="1427">
        <v>300</v>
      </c>
    </row>
    <row r="387" spans="1:9" ht="12.75">
      <c r="A387" s="1427" t="s">
        <v>1236</v>
      </c>
      <c r="B387" s="1427" t="s">
        <v>315</v>
      </c>
      <c r="C387" s="1427"/>
      <c r="D387" s="1427" t="s">
        <v>549</v>
      </c>
      <c r="E387" s="1427">
        <v>675846</v>
      </c>
      <c r="F387" s="1427"/>
      <c r="G387" s="1427" t="s">
        <v>116</v>
      </c>
      <c r="H387" s="1427" t="s">
        <v>1351</v>
      </c>
      <c r="I387" s="1427">
        <v>300</v>
      </c>
    </row>
    <row r="388" spans="1:9" ht="12.75">
      <c r="A388" s="1427" t="s">
        <v>1236</v>
      </c>
      <c r="B388" s="1427" t="s">
        <v>315</v>
      </c>
      <c r="C388" s="1427"/>
      <c r="D388" s="1427" t="s">
        <v>549</v>
      </c>
      <c r="E388" s="1427">
        <v>675846</v>
      </c>
      <c r="F388" s="1427"/>
      <c r="G388" s="1427" t="s">
        <v>116</v>
      </c>
      <c r="H388" s="1427" t="s">
        <v>1353</v>
      </c>
      <c r="I388" s="1427">
        <v>300</v>
      </c>
    </row>
    <row r="389" spans="1:9" ht="12.75">
      <c r="A389" s="1427" t="s">
        <v>1236</v>
      </c>
      <c r="B389" s="1427" t="s">
        <v>315</v>
      </c>
      <c r="C389" s="1427"/>
      <c r="D389" s="1427" t="s">
        <v>549</v>
      </c>
      <c r="E389" s="1427">
        <v>675866</v>
      </c>
      <c r="F389" s="1427"/>
      <c r="G389" s="1427" t="s">
        <v>1238</v>
      </c>
      <c r="H389" s="1427" t="s">
        <v>1350</v>
      </c>
      <c r="I389" s="1427">
        <v>55</v>
      </c>
    </row>
    <row r="390" spans="1:9" ht="12.75">
      <c r="A390" s="1427" t="s">
        <v>1236</v>
      </c>
      <c r="B390" s="1427" t="s">
        <v>315</v>
      </c>
      <c r="C390" s="1427"/>
      <c r="D390" s="1427" t="s">
        <v>549</v>
      </c>
      <c r="E390" s="1427">
        <v>675866</v>
      </c>
      <c r="F390" s="1427"/>
      <c r="G390" s="1427" t="s">
        <v>1238</v>
      </c>
      <c r="H390" s="1427" t="s">
        <v>1351</v>
      </c>
      <c r="I390" s="1427">
        <v>55</v>
      </c>
    </row>
    <row r="391" spans="1:9" ht="12.75">
      <c r="A391" s="1427" t="s">
        <v>1236</v>
      </c>
      <c r="B391" s="1427" t="s">
        <v>315</v>
      </c>
      <c r="C391" s="1427"/>
      <c r="D391" s="1427" t="s">
        <v>549</v>
      </c>
      <c r="E391" s="1427">
        <v>675866</v>
      </c>
      <c r="F391" s="1427"/>
      <c r="G391" s="1427" t="s">
        <v>1238</v>
      </c>
      <c r="H391" s="1427" t="s">
        <v>1353</v>
      </c>
      <c r="I391" s="1427">
        <v>55</v>
      </c>
    </row>
    <row r="392" spans="1:9" ht="12.75">
      <c r="A392" s="1427" t="s">
        <v>1236</v>
      </c>
      <c r="B392" s="1427" t="s">
        <v>1343</v>
      </c>
      <c r="C392" s="1427"/>
      <c r="D392" s="1427" t="s">
        <v>549</v>
      </c>
      <c r="E392" s="1427">
        <v>604800</v>
      </c>
      <c r="F392" s="1427"/>
      <c r="G392" s="1427" t="s">
        <v>115</v>
      </c>
      <c r="H392" s="1427" t="s">
        <v>1350</v>
      </c>
      <c r="I392" s="1427">
        <v>7000</v>
      </c>
    </row>
    <row r="393" spans="1:9" ht="12.75">
      <c r="A393" s="1427" t="s">
        <v>1236</v>
      </c>
      <c r="B393" s="1427" t="s">
        <v>1343</v>
      </c>
      <c r="C393" s="1427"/>
      <c r="D393" s="1427" t="s">
        <v>549</v>
      </c>
      <c r="E393" s="1427">
        <v>604800</v>
      </c>
      <c r="F393" s="1427"/>
      <c r="G393" s="1427" t="s">
        <v>115</v>
      </c>
      <c r="H393" s="1427" t="s">
        <v>1351</v>
      </c>
      <c r="I393" s="1427">
        <v>7000</v>
      </c>
    </row>
    <row r="394" spans="1:9" ht="12.75">
      <c r="A394" s="1427" t="s">
        <v>1236</v>
      </c>
      <c r="B394" s="1427" t="s">
        <v>1343</v>
      </c>
      <c r="C394" s="1427"/>
      <c r="D394" s="1427" t="s">
        <v>549</v>
      </c>
      <c r="E394" s="1427">
        <v>604800</v>
      </c>
      <c r="F394" s="1427"/>
      <c r="G394" s="1427" t="s">
        <v>115</v>
      </c>
      <c r="H394" s="1427" t="s">
        <v>1353</v>
      </c>
      <c r="I394" s="1427">
        <v>7000</v>
      </c>
    </row>
    <row r="395" spans="1:9" ht="12.75">
      <c r="A395" s="1427" t="s">
        <v>1236</v>
      </c>
      <c r="B395" s="1427" t="s">
        <v>1344</v>
      </c>
      <c r="C395" s="1427"/>
      <c r="D395" s="1427" t="s">
        <v>549</v>
      </c>
      <c r="E395" s="1427">
        <v>604800</v>
      </c>
      <c r="F395" s="1427"/>
      <c r="G395" s="1427" t="s">
        <v>115</v>
      </c>
      <c r="H395" s="1427" t="s">
        <v>1350</v>
      </c>
      <c r="I395" s="1427">
        <v>-833</v>
      </c>
    </row>
    <row r="396" spans="1:9" ht="12.75">
      <c r="A396" s="1427" t="s">
        <v>1236</v>
      </c>
      <c r="B396" s="1427" t="s">
        <v>1344</v>
      </c>
      <c r="C396" s="1427"/>
      <c r="D396" s="1427" t="s">
        <v>549</v>
      </c>
      <c r="E396" s="1427">
        <v>604800</v>
      </c>
      <c r="F396" s="1427"/>
      <c r="G396" s="1427" t="s">
        <v>115</v>
      </c>
      <c r="H396" s="1427" t="s">
        <v>1351</v>
      </c>
      <c r="I396" s="1427">
        <v>-833</v>
      </c>
    </row>
    <row r="397" spans="1:9" ht="12.75">
      <c r="A397" s="1427" t="s">
        <v>1236</v>
      </c>
      <c r="B397" s="1427" t="s">
        <v>1344</v>
      </c>
      <c r="C397" s="1427"/>
      <c r="D397" s="1427" t="s">
        <v>549</v>
      </c>
      <c r="E397" s="1427">
        <v>604800</v>
      </c>
      <c r="F397" s="1427"/>
      <c r="G397" s="1427" t="s">
        <v>115</v>
      </c>
      <c r="H397" s="1427" t="s">
        <v>1353</v>
      </c>
      <c r="I397" s="1427">
        <v>-833</v>
      </c>
    </row>
    <row r="398" spans="1:9" ht="12.75">
      <c r="A398" s="1427" t="s">
        <v>1236</v>
      </c>
      <c r="B398" s="1427" t="s">
        <v>1345</v>
      </c>
      <c r="C398" s="1427" t="s">
        <v>1038</v>
      </c>
      <c r="D398" s="1427" t="s">
        <v>1269</v>
      </c>
      <c r="E398" s="1427">
        <v>427400</v>
      </c>
      <c r="F398" s="1427"/>
      <c r="G398" s="1427" t="s">
        <v>116</v>
      </c>
      <c r="H398" s="1427" t="s">
        <v>1350</v>
      </c>
      <c r="I398" s="1427">
        <v>94</v>
      </c>
    </row>
    <row r="399" spans="1:9" ht="12.75">
      <c r="A399" s="1427" t="s">
        <v>1236</v>
      </c>
      <c r="B399" s="1427" t="s">
        <v>1345</v>
      </c>
      <c r="C399" s="1427" t="s">
        <v>1038</v>
      </c>
      <c r="D399" s="1427" t="s">
        <v>1269</v>
      </c>
      <c r="E399" s="1427">
        <v>427400</v>
      </c>
      <c r="F399" s="1427"/>
      <c r="G399" s="1427" t="s">
        <v>116</v>
      </c>
      <c r="H399" s="1427" t="s">
        <v>1351</v>
      </c>
      <c r="I399" s="1427">
        <v>94</v>
      </c>
    </row>
    <row r="400" spans="1:9" ht="12.75">
      <c r="A400" s="1427" t="s">
        <v>1236</v>
      </c>
      <c r="B400" s="1427" t="s">
        <v>1345</v>
      </c>
      <c r="C400" s="1427" t="s">
        <v>1038</v>
      </c>
      <c r="D400" s="1427" t="s">
        <v>1269</v>
      </c>
      <c r="E400" s="1427">
        <v>427400</v>
      </c>
      <c r="F400" s="1427"/>
      <c r="G400" s="1427" t="s">
        <v>116</v>
      </c>
      <c r="H400" s="1427" t="s">
        <v>1353</v>
      </c>
      <c r="I400" s="1427">
        <v>94</v>
      </c>
    </row>
    <row r="401" spans="1:9" ht="12.75">
      <c r="A401" s="1427" t="s">
        <v>1236</v>
      </c>
      <c r="B401" s="1427" t="s">
        <v>1002</v>
      </c>
      <c r="C401" s="1427"/>
      <c r="D401" s="1427" t="s">
        <v>1309</v>
      </c>
      <c r="E401" s="1427">
        <v>408132</v>
      </c>
      <c r="F401" s="1427"/>
      <c r="G401" s="1427" t="s">
        <v>116</v>
      </c>
      <c r="H401" s="1427" t="s">
        <v>1350</v>
      </c>
      <c r="I401" s="1427">
        <v>9443</v>
      </c>
    </row>
    <row r="402" spans="1:9" ht="12.75">
      <c r="A402" s="1427" t="s">
        <v>1236</v>
      </c>
      <c r="B402" s="1427" t="s">
        <v>1002</v>
      </c>
      <c r="C402" s="1427"/>
      <c r="D402" s="1427" t="s">
        <v>1309</v>
      </c>
      <c r="E402" s="1427">
        <v>408132</v>
      </c>
      <c r="F402" s="1427"/>
      <c r="G402" s="1427" t="s">
        <v>116</v>
      </c>
      <c r="H402" s="1427" t="s">
        <v>1351</v>
      </c>
      <c r="I402" s="1427">
        <v>9443</v>
      </c>
    </row>
    <row r="403" spans="1:9" ht="12.75">
      <c r="A403" s="1427" t="s">
        <v>1236</v>
      </c>
      <c r="B403" s="1427" t="s">
        <v>1002</v>
      </c>
      <c r="C403" s="1427"/>
      <c r="D403" s="1427" t="s">
        <v>1309</v>
      </c>
      <c r="E403" s="1427">
        <v>408132</v>
      </c>
      <c r="F403" s="1427"/>
      <c r="G403" s="1427" t="s">
        <v>116</v>
      </c>
      <c r="H403" s="1427" t="s">
        <v>1353</v>
      </c>
      <c r="I403" s="1427">
        <v>9443</v>
      </c>
    </row>
    <row r="404" spans="1:9" ht="12.75">
      <c r="A404" s="1427" t="s">
        <v>1236</v>
      </c>
      <c r="B404" s="1427" t="s">
        <v>1321</v>
      </c>
      <c r="C404" s="1427"/>
      <c r="D404" s="1427" t="s">
        <v>1309</v>
      </c>
      <c r="E404" s="1427">
        <v>408206</v>
      </c>
      <c r="F404" s="1427"/>
      <c r="G404" s="1427" t="s">
        <v>1256</v>
      </c>
      <c r="H404" s="1427" t="s">
        <v>1350</v>
      </c>
      <c r="I404" s="1427">
        <v>22025</v>
      </c>
    </row>
    <row r="405" spans="1:9" ht="12.75">
      <c r="A405" s="1427" t="s">
        <v>1236</v>
      </c>
      <c r="B405" s="1427" t="s">
        <v>1321</v>
      </c>
      <c r="C405" s="1427"/>
      <c r="D405" s="1427" t="s">
        <v>1309</v>
      </c>
      <c r="E405" s="1427">
        <v>408206</v>
      </c>
      <c r="F405" s="1427"/>
      <c r="G405" s="1427" t="s">
        <v>1256</v>
      </c>
      <c r="H405" s="1427" t="s">
        <v>1351</v>
      </c>
      <c r="I405" s="1427">
        <v>22014</v>
      </c>
    </row>
    <row r="406" spans="1:9" ht="12.75">
      <c r="A406" s="1427" t="s">
        <v>1236</v>
      </c>
      <c r="B406" s="1427" t="s">
        <v>1321</v>
      </c>
      <c r="C406" s="1427"/>
      <c r="D406" s="1427" t="s">
        <v>1309</v>
      </c>
      <c r="E406" s="1427">
        <v>408206</v>
      </c>
      <c r="F406" s="1427"/>
      <c r="G406" s="1427" t="s">
        <v>1256</v>
      </c>
      <c r="H406" s="1427" t="s">
        <v>1353</v>
      </c>
      <c r="I406" s="1427">
        <v>22019</v>
      </c>
    </row>
    <row r="407" spans="1:9" ht="12.75">
      <c r="A407" s="1427" t="s">
        <v>1236</v>
      </c>
      <c r="B407" s="1427" t="s">
        <v>1321</v>
      </c>
      <c r="C407" s="1427"/>
      <c r="D407" s="1427" t="s">
        <v>1309</v>
      </c>
      <c r="E407" s="1427">
        <v>408206</v>
      </c>
      <c r="F407" s="1427"/>
      <c r="G407" s="1427" t="s">
        <v>115</v>
      </c>
      <c r="H407" s="1427" t="s">
        <v>1350</v>
      </c>
      <c r="I407" s="1427">
        <v>255693</v>
      </c>
    </row>
    <row r="408" spans="1:9" ht="12.75">
      <c r="A408" s="1427" t="s">
        <v>1236</v>
      </c>
      <c r="B408" s="1427" t="s">
        <v>1321</v>
      </c>
      <c r="C408" s="1427"/>
      <c r="D408" s="1427" t="s">
        <v>1309</v>
      </c>
      <c r="E408" s="1427">
        <v>408206</v>
      </c>
      <c r="F408" s="1427"/>
      <c r="G408" s="1427" t="s">
        <v>115</v>
      </c>
      <c r="H408" s="1427" t="s">
        <v>1351</v>
      </c>
      <c r="I408" s="1427">
        <v>257276</v>
      </c>
    </row>
    <row r="409" spans="1:9" ht="12.75">
      <c r="A409" s="1427" t="s">
        <v>1236</v>
      </c>
      <c r="B409" s="1427" t="s">
        <v>1321</v>
      </c>
      <c r="C409" s="1427"/>
      <c r="D409" s="1427" t="s">
        <v>1309</v>
      </c>
      <c r="E409" s="1427">
        <v>408206</v>
      </c>
      <c r="F409" s="1427"/>
      <c r="G409" s="1427" t="s">
        <v>115</v>
      </c>
      <c r="H409" s="1427" t="s">
        <v>1353</v>
      </c>
      <c r="I409" s="1427">
        <v>245543</v>
      </c>
    </row>
    <row r="410" spans="1:9" ht="12.75">
      <c r="A410" s="1427" t="s">
        <v>1236</v>
      </c>
      <c r="B410" s="1427" t="s">
        <v>1001</v>
      </c>
      <c r="C410" s="1427"/>
      <c r="D410" s="1427" t="s">
        <v>1309</v>
      </c>
      <c r="E410" s="1427">
        <v>408131</v>
      </c>
      <c r="F410" s="1427"/>
      <c r="G410" s="1427" t="s">
        <v>116</v>
      </c>
      <c r="H410" s="1427" t="s">
        <v>1350</v>
      </c>
      <c r="I410" s="1427">
        <v>2916</v>
      </c>
    </row>
    <row r="411" spans="1:9" ht="12.75">
      <c r="A411" s="1427" t="s">
        <v>1236</v>
      </c>
      <c r="B411" s="1427" t="s">
        <v>1001</v>
      </c>
      <c r="C411" s="1427"/>
      <c r="D411" s="1427" t="s">
        <v>1309</v>
      </c>
      <c r="E411" s="1427">
        <v>408131</v>
      </c>
      <c r="F411" s="1427"/>
      <c r="G411" s="1427" t="s">
        <v>116</v>
      </c>
      <c r="H411" s="1427" t="s">
        <v>1351</v>
      </c>
      <c r="I411" s="1427">
        <v>2865</v>
      </c>
    </row>
    <row r="412" spans="1:9" ht="12.75">
      <c r="A412" s="1427" t="s">
        <v>1236</v>
      </c>
      <c r="B412" s="1427" t="s">
        <v>1001</v>
      </c>
      <c r="C412" s="1427"/>
      <c r="D412" s="1427" t="s">
        <v>1309</v>
      </c>
      <c r="E412" s="1427">
        <v>408131</v>
      </c>
      <c r="F412" s="1427"/>
      <c r="G412" s="1427" t="s">
        <v>116</v>
      </c>
      <c r="H412" s="1427" t="s">
        <v>1353</v>
      </c>
      <c r="I412" s="1427">
        <v>2697</v>
      </c>
    </row>
    <row r="413" spans="1:9" ht="12.75">
      <c r="A413" s="1427" t="s">
        <v>1236</v>
      </c>
      <c r="B413" s="1427" t="s">
        <v>1357</v>
      </c>
      <c r="C413" s="1427" t="s">
        <v>1357</v>
      </c>
      <c r="D413" s="1427" t="s">
        <v>1286</v>
      </c>
      <c r="E413" s="1427">
        <v>474000</v>
      </c>
      <c r="F413" s="1427"/>
      <c r="G413" s="1427" t="s">
        <v>116</v>
      </c>
      <c r="H413" s="1427" t="s">
        <v>1350</v>
      </c>
      <c r="I413" s="1427">
        <v>0</v>
      </c>
    </row>
    <row r="414" spans="1:9" ht="12.75">
      <c r="A414" s="1427" t="s">
        <v>1236</v>
      </c>
      <c r="B414" s="1427" t="s">
        <v>1357</v>
      </c>
      <c r="C414" s="1427" t="s">
        <v>1357</v>
      </c>
      <c r="D414" s="1427" t="s">
        <v>1286</v>
      </c>
      <c r="E414" s="1427">
        <v>474000</v>
      </c>
      <c r="F414" s="1427"/>
      <c r="G414" s="1427" t="s">
        <v>116</v>
      </c>
      <c r="H414" s="1427" t="s">
        <v>1351</v>
      </c>
      <c r="I414" s="1427">
        <v>0</v>
      </c>
    </row>
    <row r="415" spans="1:9" ht="12.75">
      <c r="A415" s="1427" t="s">
        <v>1236</v>
      </c>
      <c r="B415" s="1427" t="s">
        <v>1357</v>
      </c>
      <c r="C415" s="1427" t="s">
        <v>1357</v>
      </c>
      <c r="D415" s="1427" t="s">
        <v>1286</v>
      </c>
      <c r="E415" s="1427">
        <v>474000</v>
      </c>
      <c r="F415" s="1427"/>
      <c r="G415" s="1427" t="s">
        <v>116</v>
      </c>
      <c r="H415" s="1427" t="s">
        <v>1353</v>
      </c>
      <c r="I415" s="1427">
        <v>0</v>
      </c>
    </row>
    <row r="416" spans="1:9" ht="12.75">
      <c r="A416" s="1427" t="s">
        <v>1236</v>
      </c>
      <c r="B416" s="1427" t="s">
        <v>767</v>
      </c>
      <c r="C416" s="1427"/>
      <c r="D416" s="1427" t="s">
        <v>549</v>
      </c>
      <c r="E416" s="1427">
        <v>632800</v>
      </c>
      <c r="F416" s="1427"/>
      <c r="G416" s="1427" t="s">
        <v>114</v>
      </c>
      <c r="H416" s="1427" t="s">
        <v>1350</v>
      </c>
      <c r="I416" s="1427">
        <v>-1757</v>
      </c>
    </row>
    <row r="417" spans="1:9" ht="12.75">
      <c r="A417" s="1427" t="s">
        <v>1236</v>
      </c>
      <c r="B417" s="1427" t="s">
        <v>767</v>
      </c>
      <c r="C417" s="1427"/>
      <c r="D417" s="1427" t="s">
        <v>549</v>
      </c>
      <c r="E417" s="1427">
        <v>632800</v>
      </c>
      <c r="F417" s="1427"/>
      <c r="G417" s="1427" t="s">
        <v>114</v>
      </c>
      <c r="H417" s="1427" t="s">
        <v>1351</v>
      </c>
      <c r="I417" s="1427">
        <v>-1757</v>
      </c>
    </row>
    <row r="418" spans="1:9" ht="12.75">
      <c r="A418" s="1427" t="s">
        <v>1236</v>
      </c>
      <c r="B418" s="1427" t="s">
        <v>767</v>
      </c>
      <c r="C418" s="1427"/>
      <c r="D418" s="1427" t="s">
        <v>549</v>
      </c>
      <c r="E418" s="1427">
        <v>632800</v>
      </c>
      <c r="F418" s="1427"/>
      <c r="G418" s="1427" t="s">
        <v>114</v>
      </c>
      <c r="H418" s="1427" t="s">
        <v>1353</v>
      </c>
      <c r="I418" s="1427">
        <v>-1757</v>
      </c>
    </row>
    <row r="419" spans="1:9" ht="12.75">
      <c r="A419" s="1427" t="s">
        <v>1236</v>
      </c>
      <c r="B419" s="1427" t="s">
        <v>767</v>
      </c>
      <c r="C419" s="1427"/>
      <c r="D419" s="1427" t="s">
        <v>549</v>
      </c>
      <c r="E419" s="1427">
        <v>632800</v>
      </c>
      <c r="F419" s="1427"/>
      <c r="G419" s="1427" t="s">
        <v>1256</v>
      </c>
      <c r="H419" s="1427" t="s">
        <v>1350</v>
      </c>
      <c r="I419" s="1427">
        <v>825</v>
      </c>
    </row>
    <row r="420" spans="1:9" ht="12.75">
      <c r="A420" s="1427" t="s">
        <v>1236</v>
      </c>
      <c r="B420" s="1427" t="s">
        <v>767</v>
      </c>
      <c r="C420" s="1427"/>
      <c r="D420" s="1427" t="s">
        <v>549</v>
      </c>
      <c r="E420" s="1427">
        <v>632800</v>
      </c>
      <c r="F420" s="1427"/>
      <c r="G420" s="1427" t="s">
        <v>1256</v>
      </c>
      <c r="H420" s="1427" t="s">
        <v>1351</v>
      </c>
      <c r="I420" s="1427">
        <v>825</v>
      </c>
    </row>
    <row r="421" spans="1:9" ht="12.75">
      <c r="A421" s="1427" t="s">
        <v>1236</v>
      </c>
      <c r="B421" s="1427" t="s">
        <v>767</v>
      </c>
      <c r="C421" s="1427"/>
      <c r="D421" s="1427" t="s">
        <v>549</v>
      </c>
      <c r="E421" s="1427">
        <v>632800</v>
      </c>
      <c r="F421" s="1427"/>
      <c r="G421" s="1427" t="s">
        <v>1256</v>
      </c>
      <c r="H421" s="1427" t="s">
        <v>1353</v>
      </c>
      <c r="I421" s="1427">
        <v>825</v>
      </c>
    </row>
    <row r="422" spans="1:9" ht="12.75">
      <c r="A422" s="1427" t="s">
        <v>1236</v>
      </c>
      <c r="B422" s="1427" t="s">
        <v>767</v>
      </c>
      <c r="C422" s="1427"/>
      <c r="D422" s="1427" t="s">
        <v>549</v>
      </c>
      <c r="E422" s="1427">
        <v>632800</v>
      </c>
      <c r="F422" s="1427"/>
      <c r="G422" s="1427" t="s">
        <v>115</v>
      </c>
      <c r="H422" s="1427" t="s">
        <v>1350</v>
      </c>
      <c r="I422" s="1427">
        <v>7426</v>
      </c>
    </row>
    <row r="423" spans="1:9" ht="12.75">
      <c r="A423" s="1427" t="s">
        <v>1236</v>
      </c>
      <c r="B423" s="1427" t="s">
        <v>767</v>
      </c>
      <c r="C423" s="1427"/>
      <c r="D423" s="1427" t="s">
        <v>549</v>
      </c>
      <c r="E423" s="1427">
        <v>632800</v>
      </c>
      <c r="F423" s="1427"/>
      <c r="G423" s="1427" t="s">
        <v>115</v>
      </c>
      <c r="H423" s="1427" t="s">
        <v>1351</v>
      </c>
      <c r="I423" s="1427">
        <v>7426</v>
      </c>
    </row>
    <row r="424" spans="1:9" ht="12.75">
      <c r="A424" s="1427" t="s">
        <v>1236</v>
      </c>
      <c r="B424" s="1427" t="s">
        <v>767</v>
      </c>
      <c r="C424" s="1427"/>
      <c r="D424" s="1427" t="s">
        <v>549</v>
      </c>
      <c r="E424" s="1427">
        <v>632800</v>
      </c>
      <c r="F424" s="1427"/>
      <c r="G424" s="1427" t="s">
        <v>115</v>
      </c>
      <c r="H424" s="1427" t="s">
        <v>1353</v>
      </c>
      <c r="I424" s="1427">
        <v>7426</v>
      </c>
    </row>
    <row r="425" spans="1:9" ht="12.75">
      <c r="A425" s="1427" t="s">
        <v>1236</v>
      </c>
      <c r="B425" s="1427" t="s">
        <v>771</v>
      </c>
      <c r="C425" s="1427"/>
      <c r="D425" s="1427" t="s">
        <v>549</v>
      </c>
      <c r="E425" s="1427">
        <v>635000</v>
      </c>
      <c r="F425" s="1427"/>
      <c r="G425" s="1427" t="s">
        <v>116</v>
      </c>
      <c r="H425" s="1427" t="s">
        <v>1350</v>
      </c>
      <c r="I425" s="1427">
        <v>0</v>
      </c>
    </row>
    <row r="426" spans="1:9" ht="12.75">
      <c r="A426" s="1427" t="s">
        <v>1236</v>
      </c>
      <c r="B426" s="1427" t="s">
        <v>771</v>
      </c>
      <c r="C426" s="1427"/>
      <c r="D426" s="1427" t="s">
        <v>549</v>
      </c>
      <c r="E426" s="1427">
        <v>635000</v>
      </c>
      <c r="F426" s="1427"/>
      <c r="G426" s="1427" t="s">
        <v>116</v>
      </c>
      <c r="H426" s="1427" t="s">
        <v>1351</v>
      </c>
      <c r="I426" s="1427">
        <v>0</v>
      </c>
    </row>
    <row r="427" spans="1:9" ht="12.75">
      <c r="A427" s="1427" t="s">
        <v>1236</v>
      </c>
      <c r="B427" s="1427" t="s">
        <v>771</v>
      </c>
      <c r="C427" s="1427"/>
      <c r="D427" s="1427" t="s">
        <v>549</v>
      </c>
      <c r="E427" s="1427">
        <v>635000</v>
      </c>
      <c r="F427" s="1427"/>
      <c r="G427" s="1427" t="s">
        <v>116</v>
      </c>
      <c r="H427" s="1427" t="s">
        <v>1353</v>
      </c>
      <c r="I427" s="1427">
        <v>7425</v>
      </c>
    </row>
    <row r="428" spans="1:9" ht="12.75">
      <c r="A428" s="1427" t="s">
        <v>1236</v>
      </c>
      <c r="B428" s="1427" t="s">
        <v>771</v>
      </c>
      <c r="C428" s="1427"/>
      <c r="D428" s="1427" t="s">
        <v>549</v>
      </c>
      <c r="E428" s="1427">
        <v>635300</v>
      </c>
      <c r="F428" s="1427"/>
      <c r="G428" s="1427" t="s">
        <v>1238</v>
      </c>
      <c r="H428" s="1427" t="s">
        <v>1350</v>
      </c>
      <c r="I428" s="1427">
        <v>3574</v>
      </c>
    </row>
    <row r="429" spans="1:9" ht="12.75">
      <c r="A429" s="1427" t="s">
        <v>1236</v>
      </c>
      <c r="B429" s="1427" t="s">
        <v>771</v>
      </c>
      <c r="C429" s="1427"/>
      <c r="D429" s="1427" t="s">
        <v>549</v>
      </c>
      <c r="E429" s="1427">
        <v>635300</v>
      </c>
      <c r="F429" s="1427"/>
      <c r="G429" s="1427" t="s">
        <v>1238</v>
      </c>
      <c r="H429" s="1427" t="s">
        <v>1351</v>
      </c>
      <c r="I429" s="1427">
        <v>1811</v>
      </c>
    </row>
    <row r="430" spans="1:9" ht="12.75">
      <c r="A430" s="1427" t="s">
        <v>1236</v>
      </c>
      <c r="B430" s="1427" t="s">
        <v>771</v>
      </c>
      <c r="C430" s="1427"/>
      <c r="D430" s="1427" t="s">
        <v>549</v>
      </c>
      <c r="E430" s="1427">
        <v>635300</v>
      </c>
      <c r="F430" s="1427"/>
      <c r="G430" s="1427" t="s">
        <v>1238</v>
      </c>
      <c r="H430" s="1427" t="s">
        <v>1353</v>
      </c>
      <c r="I430" s="1427">
        <v>5516</v>
      </c>
    </row>
    <row r="431" spans="1:9" ht="12.75">
      <c r="A431" s="1427" t="s">
        <v>1236</v>
      </c>
      <c r="B431" s="1427" t="s">
        <v>771</v>
      </c>
      <c r="C431" s="1427"/>
      <c r="D431" s="1427" t="s">
        <v>549</v>
      </c>
      <c r="E431" s="1427">
        <v>635300</v>
      </c>
      <c r="F431" s="1427"/>
      <c r="G431" s="1427" t="s">
        <v>116</v>
      </c>
      <c r="H431" s="1427" t="s">
        <v>1350</v>
      </c>
      <c r="I431" s="1427">
        <v>11645</v>
      </c>
    </row>
    <row r="432" spans="1:9" ht="12.75">
      <c r="A432" s="1427" t="s">
        <v>1236</v>
      </c>
      <c r="B432" s="1427" t="s">
        <v>771</v>
      </c>
      <c r="C432" s="1427"/>
      <c r="D432" s="1427" t="s">
        <v>549</v>
      </c>
      <c r="E432" s="1427">
        <v>635300</v>
      </c>
      <c r="F432" s="1427"/>
      <c r="G432" s="1427" t="s">
        <v>116</v>
      </c>
      <c r="H432" s="1427" t="s">
        <v>1351</v>
      </c>
      <c r="I432" s="1427">
        <v>12014</v>
      </c>
    </row>
    <row r="433" spans="1:9" ht="12.75">
      <c r="A433" s="1427" t="s">
        <v>1236</v>
      </c>
      <c r="B433" s="1427" t="s">
        <v>771</v>
      </c>
      <c r="C433" s="1427"/>
      <c r="D433" s="1427" t="s">
        <v>549</v>
      </c>
      <c r="E433" s="1427">
        <v>635300</v>
      </c>
      <c r="F433" s="1427"/>
      <c r="G433" s="1427" t="s">
        <v>116</v>
      </c>
      <c r="H433" s="1427" t="s">
        <v>1353</v>
      </c>
      <c r="I433" s="1427">
        <v>20409</v>
      </c>
    </row>
    <row r="434" spans="1:9" ht="12.75">
      <c r="A434" s="1427" t="s">
        <v>1236</v>
      </c>
      <c r="B434" s="1427" t="s">
        <v>769</v>
      </c>
      <c r="C434" s="1427"/>
      <c r="D434" s="1427" t="s">
        <v>549</v>
      </c>
      <c r="E434" s="1427">
        <v>633800</v>
      </c>
      <c r="F434" s="1427"/>
      <c r="G434" s="1427" t="s">
        <v>115</v>
      </c>
      <c r="H434" s="1427" t="s">
        <v>1350</v>
      </c>
      <c r="I434" s="1427">
        <v>16680</v>
      </c>
    </row>
    <row r="435" spans="1:9" ht="12.75">
      <c r="A435" s="1427" t="s">
        <v>1236</v>
      </c>
      <c r="B435" s="1427" t="s">
        <v>769</v>
      </c>
      <c r="C435" s="1427"/>
      <c r="D435" s="1427" t="s">
        <v>549</v>
      </c>
      <c r="E435" s="1427">
        <v>633800</v>
      </c>
      <c r="F435" s="1427"/>
      <c r="G435" s="1427" t="s">
        <v>115</v>
      </c>
      <c r="H435" s="1427" t="s">
        <v>1351</v>
      </c>
      <c r="I435" s="1427">
        <v>16680</v>
      </c>
    </row>
    <row r="436" spans="1:9" ht="12.75">
      <c r="A436" s="1427" t="s">
        <v>1236</v>
      </c>
      <c r="B436" s="1427" t="s">
        <v>769</v>
      </c>
      <c r="C436" s="1427"/>
      <c r="D436" s="1427" t="s">
        <v>549</v>
      </c>
      <c r="E436" s="1427">
        <v>633800</v>
      </c>
      <c r="F436" s="1427"/>
      <c r="G436" s="1427" t="s">
        <v>115</v>
      </c>
      <c r="H436" s="1427" t="s">
        <v>1353</v>
      </c>
      <c r="I436" s="1427">
        <v>16680</v>
      </c>
    </row>
    <row r="437" spans="1:9" ht="12.75">
      <c r="A437" s="1427" t="s">
        <v>1236</v>
      </c>
      <c r="B437" s="1427" t="s">
        <v>776</v>
      </c>
      <c r="C437" s="1427"/>
      <c r="D437" s="1427" t="s">
        <v>549</v>
      </c>
      <c r="E437" s="1427"/>
      <c r="F437" s="1427"/>
      <c r="G437" s="1427" t="s">
        <v>116</v>
      </c>
      <c r="H437" s="1427" t="s">
        <v>1350</v>
      </c>
      <c r="I437" s="1427">
        <v>111313</v>
      </c>
    </row>
    <row r="438" spans="1:9" ht="12.75">
      <c r="A438" s="1427" t="s">
        <v>1236</v>
      </c>
      <c r="B438" s="1427" t="s">
        <v>776</v>
      </c>
      <c r="C438" s="1427"/>
      <c r="D438" s="1427" t="s">
        <v>549</v>
      </c>
      <c r="E438" s="1427"/>
      <c r="F438" s="1427"/>
      <c r="G438" s="1427" t="s">
        <v>116</v>
      </c>
      <c r="H438" s="1427" t="s">
        <v>1351</v>
      </c>
      <c r="I438" s="1427">
        <v>122063</v>
      </c>
    </row>
    <row r="439" spans="1:9" ht="12.75">
      <c r="A439" s="1427" t="s">
        <v>1236</v>
      </c>
      <c r="B439" s="1427" t="s">
        <v>776</v>
      </c>
      <c r="C439" s="1427"/>
      <c r="D439" s="1427" t="s">
        <v>549</v>
      </c>
      <c r="E439" s="1427"/>
      <c r="F439" s="1427"/>
      <c r="G439" s="1427" t="s">
        <v>116</v>
      </c>
      <c r="H439" s="1427" t="s">
        <v>1353</v>
      </c>
      <c r="I439" s="1427">
        <v>121313</v>
      </c>
    </row>
    <row r="440" spans="1:9" ht="12.75">
      <c r="A440" s="1427" t="s">
        <v>1236</v>
      </c>
      <c r="B440" s="1427" t="s">
        <v>776</v>
      </c>
      <c r="C440" s="1427"/>
      <c r="D440" s="1427" t="s">
        <v>549</v>
      </c>
      <c r="E440" s="1427">
        <v>636100</v>
      </c>
      <c r="F440" s="1427"/>
      <c r="G440" s="1427" t="s">
        <v>1238</v>
      </c>
      <c r="H440" s="1427" t="s">
        <v>1350</v>
      </c>
      <c r="I440" s="1427">
        <v>25255</v>
      </c>
    </row>
    <row r="441" spans="1:9" ht="12.75">
      <c r="A441" s="1427" t="s">
        <v>1236</v>
      </c>
      <c r="B441" s="1427" t="s">
        <v>776</v>
      </c>
      <c r="C441" s="1427"/>
      <c r="D441" s="1427" t="s">
        <v>549</v>
      </c>
      <c r="E441" s="1427">
        <v>636100</v>
      </c>
      <c r="F441" s="1427"/>
      <c r="G441" s="1427" t="s">
        <v>1238</v>
      </c>
      <c r="H441" s="1427" t="s">
        <v>1351</v>
      </c>
      <c r="I441" s="1427">
        <v>6025</v>
      </c>
    </row>
    <row r="442" spans="1:9" ht="12.75">
      <c r="A442" s="1427" t="s">
        <v>1236</v>
      </c>
      <c r="B442" s="1427" t="s">
        <v>776</v>
      </c>
      <c r="C442" s="1427"/>
      <c r="D442" s="1427" t="s">
        <v>549</v>
      </c>
      <c r="E442" s="1427">
        <v>636100</v>
      </c>
      <c r="F442" s="1427"/>
      <c r="G442" s="1427" t="s">
        <v>1238</v>
      </c>
      <c r="H442" s="1427" t="s">
        <v>1353</v>
      </c>
      <c r="I442" s="1427">
        <v>16061</v>
      </c>
    </row>
    <row r="443" spans="1:9" ht="12.75">
      <c r="A443" s="1427" t="s">
        <v>1236</v>
      </c>
      <c r="B443" s="1427" t="s">
        <v>776</v>
      </c>
      <c r="C443" s="1427"/>
      <c r="D443" s="1427" t="s">
        <v>549</v>
      </c>
      <c r="E443" s="1427">
        <v>636100</v>
      </c>
      <c r="F443" s="1427"/>
      <c r="G443" s="1427" t="s">
        <v>116</v>
      </c>
      <c r="H443" s="1427" t="s">
        <v>1350</v>
      </c>
      <c r="I443" s="1427">
        <v>9125</v>
      </c>
    </row>
    <row r="444" spans="1:9" ht="12.75">
      <c r="A444" s="1427" t="s">
        <v>1236</v>
      </c>
      <c r="B444" s="1427" t="s">
        <v>776</v>
      </c>
      <c r="C444" s="1427"/>
      <c r="D444" s="1427" t="s">
        <v>549</v>
      </c>
      <c r="E444" s="1427">
        <v>636100</v>
      </c>
      <c r="F444" s="1427"/>
      <c r="G444" s="1427" t="s">
        <v>116</v>
      </c>
      <c r="H444" s="1427" t="s">
        <v>1351</v>
      </c>
      <c r="I444" s="1427">
        <v>400</v>
      </c>
    </row>
    <row r="445" spans="1:9" ht="12.75">
      <c r="A445" s="1427" t="s">
        <v>1236</v>
      </c>
      <c r="B445" s="1427" t="s">
        <v>776</v>
      </c>
      <c r="C445" s="1427"/>
      <c r="D445" s="1427" t="s">
        <v>549</v>
      </c>
      <c r="E445" s="1427">
        <v>636100</v>
      </c>
      <c r="F445" s="1427"/>
      <c r="G445" s="1427" t="s">
        <v>116</v>
      </c>
      <c r="H445" s="1427" t="s">
        <v>1353</v>
      </c>
      <c r="I445" s="1427">
        <v>22830</v>
      </c>
    </row>
    <row r="446" spans="1:9" ht="12.75">
      <c r="A446" s="1427" t="s">
        <v>1236</v>
      </c>
      <c r="B446" s="1427" t="s">
        <v>776</v>
      </c>
      <c r="C446" s="1427"/>
      <c r="D446" s="1427" t="s">
        <v>549</v>
      </c>
      <c r="E446" s="1427">
        <v>636503</v>
      </c>
      <c r="F446" s="1427"/>
      <c r="G446" s="1427" t="s">
        <v>116</v>
      </c>
      <c r="H446" s="1427" t="s">
        <v>1350</v>
      </c>
      <c r="I446" s="1427">
        <v>11677</v>
      </c>
    </row>
    <row r="447" spans="1:9" ht="12.75">
      <c r="A447" s="1427" t="s">
        <v>1236</v>
      </c>
      <c r="B447" s="1427" t="s">
        <v>776</v>
      </c>
      <c r="C447" s="1427"/>
      <c r="D447" s="1427" t="s">
        <v>549</v>
      </c>
      <c r="E447" s="1427">
        <v>636503</v>
      </c>
      <c r="F447" s="1427"/>
      <c r="G447" s="1427" t="s">
        <v>116</v>
      </c>
      <c r="H447" s="1427" t="s">
        <v>1351</v>
      </c>
      <c r="I447" s="1427">
        <v>3877</v>
      </c>
    </row>
    <row r="448" spans="1:9" ht="12.75">
      <c r="A448" s="1427" t="s">
        <v>1236</v>
      </c>
      <c r="B448" s="1427" t="s">
        <v>776</v>
      </c>
      <c r="C448" s="1427"/>
      <c r="D448" s="1427" t="s">
        <v>549</v>
      </c>
      <c r="E448" s="1427">
        <v>636503</v>
      </c>
      <c r="F448" s="1427"/>
      <c r="G448" s="1427" t="s">
        <v>116</v>
      </c>
      <c r="H448" s="1427" t="s">
        <v>1353</v>
      </c>
      <c r="I448" s="1427">
        <v>10377</v>
      </c>
    </row>
    <row r="449" spans="1:9" ht="12.75">
      <c r="A449" s="1427" t="s">
        <v>1236</v>
      </c>
      <c r="B449" s="1427" t="s">
        <v>776</v>
      </c>
      <c r="C449" s="1427"/>
      <c r="D449" s="1427" t="s">
        <v>549</v>
      </c>
      <c r="E449" s="1427">
        <v>636801</v>
      </c>
      <c r="F449" s="1427"/>
      <c r="G449" s="1427" t="s">
        <v>116</v>
      </c>
      <c r="H449" s="1427" t="s">
        <v>1350</v>
      </c>
      <c r="I449" s="1427">
        <v>0</v>
      </c>
    </row>
    <row r="450" spans="1:9" ht="12.75">
      <c r="A450" s="1427" t="s">
        <v>1236</v>
      </c>
      <c r="B450" s="1427" t="s">
        <v>776</v>
      </c>
      <c r="C450" s="1427"/>
      <c r="D450" s="1427" t="s">
        <v>549</v>
      </c>
      <c r="E450" s="1427">
        <v>636801</v>
      </c>
      <c r="F450" s="1427"/>
      <c r="G450" s="1427" t="s">
        <v>116</v>
      </c>
      <c r="H450" s="1427" t="s">
        <v>1351</v>
      </c>
      <c r="I450" s="1427">
        <v>0</v>
      </c>
    </row>
    <row r="451" spans="1:9" ht="12.75">
      <c r="A451" s="1427" t="s">
        <v>1236</v>
      </c>
      <c r="B451" s="1427" t="s">
        <v>776</v>
      </c>
      <c r="C451" s="1427"/>
      <c r="D451" s="1427" t="s">
        <v>549</v>
      </c>
      <c r="E451" s="1427">
        <v>636801</v>
      </c>
      <c r="F451" s="1427"/>
      <c r="G451" s="1427" t="s">
        <v>116</v>
      </c>
      <c r="H451" s="1427" t="s">
        <v>1353</v>
      </c>
      <c r="I451" s="1427">
        <v>26666</v>
      </c>
    </row>
    <row r="452" spans="1:9" ht="12.75">
      <c r="A452" s="1427" t="s">
        <v>1236</v>
      </c>
      <c r="B452" s="1427" t="s">
        <v>776</v>
      </c>
      <c r="C452" s="1427"/>
      <c r="D452" s="1427" t="s">
        <v>549</v>
      </c>
      <c r="E452" s="1427">
        <v>736000</v>
      </c>
      <c r="F452" s="1427"/>
      <c r="G452" s="1427" t="s">
        <v>1238</v>
      </c>
      <c r="H452" s="1427" t="s">
        <v>1350</v>
      </c>
      <c r="I452" s="1427">
        <v>14800</v>
      </c>
    </row>
    <row r="453" spans="1:9" ht="12.75">
      <c r="A453" s="1427" t="s">
        <v>1236</v>
      </c>
      <c r="B453" s="1427" t="s">
        <v>776</v>
      </c>
      <c r="C453" s="1427"/>
      <c r="D453" s="1427" t="s">
        <v>549</v>
      </c>
      <c r="E453" s="1427">
        <v>736000</v>
      </c>
      <c r="F453" s="1427"/>
      <c r="G453" s="1427" t="s">
        <v>1238</v>
      </c>
      <c r="H453" s="1427" t="s">
        <v>1351</v>
      </c>
      <c r="I453" s="1427">
        <v>14800</v>
      </c>
    </row>
    <row r="454" spans="1:9" ht="12.75">
      <c r="A454" s="1427" t="s">
        <v>1236</v>
      </c>
      <c r="B454" s="1427" t="s">
        <v>776</v>
      </c>
      <c r="C454" s="1427"/>
      <c r="D454" s="1427" t="s">
        <v>549</v>
      </c>
      <c r="E454" s="1427">
        <v>736000</v>
      </c>
      <c r="F454" s="1427"/>
      <c r="G454" s="1427" t="s">
        <v>1238</v>
      </c>
      <c r="H454" s="1427" t="s">
        <v>1353</v>
      </c>
      <c r="I454" s="1427">
        <v>14800</v>
      </c>
    </row>
    <row r="455" spans="1:9" ht="12.75">
      <c r="A455" s="1427" t="s">
        <v>1236</v>
      </c>
      <c r="B455" s="1427" t="s">
        <v>776</v>
      </c>
      <c r="C455" s="1427"/>
      <c r="D455" s="1427" t="s">
        <v>549</v>
      </c>
      <c r="E455" s="1427">
        <v>736200</v>
      </c>
      <c r="F455" s="1427"/>
      <c r="G455" s="1427" t="s">
        <v>1238</v>
      </c>
      <c r="H455" s="1427" t="s">
        <v>1350</v>
      </c>
      <c r="I455" s="1427">
        <v>0</v>
      </c>
    </row>
    <row r="456" spans="1:9" ht="12.75">
      <c r="A456" s="1427" t="s">
        <v>1236</v>
      </c>
      <c r="B456" s="1427" t="s">
        <v>776</v>
      </c>
      <c r="C456" s="1427"/>
      <c r="D456" s="1427" t="s">
        <v>549</v>
      </c>
      <c r="E456" s="1427">
        <v>736200</v>
      </c>
      <c r="F456" s="1427"/>
      <c r="G456" s="1427" t="s">
        <v>1238</v>
      </c>
      <c r="H456" s="1427" t="s">
        <v>1351</v>
      </c>
      <c r="I456" s="1427">
        <v>0</v>
      </c>
    </row>
    <row r="457" spans="1:9" ht="12.75">
      <c r="A457" s="1427" t="s">
        <v>1236</v>
      </c>
      <c r="B457" s="1427" t="s">
        <v>776</v>
      </c>
      <c r="C457" s="1427"/>
      <c r="D457" s="1427" t="s">
        <v>549</v>
      </c>
      <c r="E457" s="1427">
        <v>736200</v>
      </c>
      <c r="F457" s="1427"/>
      <c r="G457" s="1427" t="s">
        <v>1238</v>
      </c>
      <c r="H457" s="1427" t="s">
        <v>1353</v>
      </c>
      <c r="I457" s="1427">
        <v>3640</v>
      </c>
    </row>
    <row r="458" spans="1:9" ht="12.75">
      <c r="A458" s="1427" t="s">
        <v>1236</v>
      </c>
      <c r="B458" s="1427" t="s">
        <v>773</v>
      </c>
      <c r="C458" s="1427"/>
      <c r="D458" s="1427" t="s">
        <v>549</v>
      </c>
      <c r="E458" s="1427">
        <v>604864</v>
      </c>
      <c r="F458" s="1427"/>
      <c r="G458" s="1427" t="s">
        <v>115</v>
      </c>
      <c r="H458" s="1427" t="s">
        <v>1350</v>
      </c>
      <c r="I458" s="1427">
        <v>0</v>
      </c>
    </row>
    <row r="459" spans="1:9" ht="12.75">
      <c r="A459" s="1427" t="s">
        <v>1236</v>
      </c>
      <c r="B459" s="1427" t="s">
        <v>773</v>
      </c>
      <c r="C459" s="1427"/>
      <c r="D459" s="1427" t="s">
        <v>549</v>
      </c>
      <c r="E459" s="1427">
        <v>604864</v>
      </c>
      <c r="F459" s="1427"/>
      <c r="G459" s="1427" t="s">
        <v>115</v>
      </c>
      <c r="H459" s="1427" t="s">
        <v>1351</v>
      </c>
      <c r="I459" s="1427">
        <v>0</v>
      </c>
    </row>
    <row r="460" spans="1:9" ht="12.75">
      <c r="A460" s="1427" t="s">
        <v>1236</v>
      </c>
      <c r="B460" s="1427" t="s">
        <v>773</v>
      </c>
      <c r="C460" s="1427"/>
      <c r="D460" s="1427" t="s">
        <v>549</v>
      </c>
      <c r="E460" s="1427">
        <v>604864</v>
      </c>
      <c r="F460" s="1427"/>
      <c r="G460" s="1427" t="s">
        <v>115</v>
      </c>
      <c r="H460" s="1427" t="s">
        <v>1353</v>
      </c>
      <c r="I460" s="1427">
        <v>500</v>
      </c>
    </row>
    <row r="461" spans="1:9" ht="12.75">
      <c r="A461" s="1427" t="s">
        <v>1236</v>
      </c>
      <c r="B461" s="1427" t="s">
        <v>773</v>
      </c>
      <c r="C461" s="1427"/>
      <c r="D461" s="1427" t="s">
        <v>549</v>
      </c>
      <c r="E461" s="1427">
        <v>636000</v>
      </c>
      <c r="F461" s="1427"/>
      <c r="G461" s="1427" t="s">
        <v>115</v>
      </c>
      <c r="H461" s="1427" t="s">
        <v>1350</v>
      </c>
      <c r="I461" s="1427">
        <v>520</v>
      </c>
    </row>
    <row r="462" spans="1:9" ht="12.75">
      <c r="A462" s="1427" t="s">
        <v>1236</v>
      </c>
      <c r="B462" s="1427" t="s">
        <v>773</v>
      </c>
      <c r="C462" s="1427"/>
      <c r="D462" s="1427" t="s">
        <v>549</v>
      </c>
      <c r="E462" s="1427">
        <v>636000</v>
      </c>
      <c r="F462" s="1427"/>
      <c r="G462" s="1427" t="s">
        <v>115</v>
      </c>
      <c r="H462" s="1427" t="s">
        <v>1351</v>
      </c>
      <c r="I462" s="1427">
        <v>520</v>
      </c>
    </row>
    <row r="463" spans="1:9" ht="12.75">
      <c r="A463" s="1427" t="s">
        <v>1236</v>
      </c>
      <c r="B463" s="1427" t="s">
        <v>773</v>
      </c>
      <c r="C463" s="1427"/>
      <c r="D463" s="1427" t="s">
        <v>549</v>
      </c>
      <c r="E463" s="1427">
        <v>636000</v>
      </c>
      <c r="F463" s="1427"/>
      <c r="G463" s="1427" t="s">
        <v>115</v>
      </c>
      <c r="H463" s="1427" t="s">
        <v>1353</v>
      </c>
      <c r="I463" s="1427">
        <v>520</v>
      </c>
    </row>
    <row r="464" spans="1:9" ht="12.75">
      <c r="A464" s="1427" t="s">
        <v>1236</v>
      </c>
      <c r="B464" s="1427" t="s">
        <v>773</v>
      </c>
      <c r="C464" s="1427"/>
      <c r="D464" s="1427" t="s">
        <v>549</v>
      </c>
      <c r="E464" s="1427">
        <v>636000</v>
      </c>
      <c r="F464" s="1427"/>
      <c r="G464" s="1427" t="s">
        <v>1238</v>
      </c>
      <c r="H464" s="1427" t="s">
        <v>1350</v>
      </c>
      <c r="I464" s="1427">
        <v>173</v>
      </c>
    </row>
    <row r="465" spans="1:9" ht="12.75">
      <c r="A465" s="1427" t="s">
        <v>1236</v>
      </c>
      <c r="B465" s="1427" t="s">
        <v>773</v>
      </c>
      <c r="C465" s="1427"/>
      <c r="D465" s="1427" t="s">
        <v>549</v>
      </c>
      <c r="E465" s="1427">
        <v>636000</v>
      </c>
      <c r="F465" s="1427"/>
      <c r="G465" s="1427" t="s">
        <v>1238</v>
      </c>
      <c r="H465" s="1427" t="s">
        <v>1351</v>
      </c>
      <c r="I465" s="1427">
        <v>173</v>
      </c>
    </row>
    <row r="466" spans="1:9" ht="12.75">
      <c r="A466" s="1427" t="s">
        <v>1236</v>
      </c>
      <c r="B466" s="1427" t="s">
        <v>773</v>
      </c>
      <c r="C466" s="1427"/>
      <c r="D466" s="1427" t="s">
        <v>549</v>
      </c>
      <c r="E466" s="1427">
        <v>636000</v>
      </c>
      <c r="F466" s="1427"/>
      <c r="G466" s="1427" t="s">
        <v>1238</v>
      </c>
      <c r="H466" s="1427" t="s">
        <v>1353</v>
      </c>
      <c r="I466" s="1427">
        <v>173</v>
      </c>
    </row>
    <row r="467" spans="1:9" ht="12.75">
      <c r="A467" s="1427" t="s">
        <v>1236</v>
      </c>
      <c r="B467" s="1427" t="s">
        <v>773</v>
      </c>
      <c r="C467" s="1427"/>
      <c r="D467" s="1427" t="s">
        <v>549</v>
      </c>
      <c r="E467" s="1427">
        <v>636000</v>
      </c>
      <c r="F467" s="1427"/>
      <c r="G467" s="1427" t="s">
        <v>116</v>
      </c>
      <c r="H467" s="1427" t="s">
        <v>1350</v>
      </c>
      <c r="I467" s="1427">
        <v>4516</v>
      </c>
    </row>
    <row r="468" spans="1:9" ht="12.75">
      <c r="A468" s="1427" t="s">
        <v>1236</v>
      </c>
      <c r="B468" s="1427" t="s">
        <v>773</v>
      </c>
      <c r="C468" s="1427"/>
      <c r="D468" s="1427" t="s">
        <v>549</v>
      </c>
      <c r="E468" s="1427">
        <v>636000</v>
      </c>
      <c r="F468" s="1427"/>
      <c r="G468" s="1427" t="s">
        <v>116</v>
      </c>
      <c r="H468" s="1427" t="s">
        <v>1351</v>
      </c>
      <c r="I468" s="1427">
        <v>4516</v>
      </c>
    </row>
    <row r="469" spans="1:9" ht="12.75">
      <c r="A469" s="1427" t="s">
        <v>1236</v>
      </c>
      <c r="B469" s="1427" t="s">
        <v>773</v>
      </c>
      <c r="C469" s="1427"/>
      <c r="D469" s="1427" t="s">
        <v>549</v>
      </c>
      <c r="E469" s="1427">
        <v>636000</v>
      </c>
      <c r="F469" s="1427"/>
      <c r="G469" s="1427" t="s">
        <v>116</v>
      </c>
      <c r="H469" s="1427" t="s">
        <v>1353</v>
      </c>
      <c r="I469" s="1427">
        <v>4516</v>
      </c>
    </row>
    <row r="470" spans="1:9" ht="12.75">
      <c r="A470" s="1427" t="s">
        <v>1236</v>
      </c>
      <c r="B470" s="1427" t="s">
        <v>773</v>
      </c>
      <c r="C470" s="1427"/>
      <c r="D470" s="1427" t="s">
        <v>549</v>
      </c>
      <c r="E470" s="1427">
        <v>636610</v>
      </c>
      <c r="F470" s="1427"/>
      <c r="G470" s="1427" t="s">
        <v>1238</v>
      </c>
      <c r="H470" s="1427" t="s">
        <v>1350</v>
      </c>
      <c r="I470" s="1427">
        <v>100</v>
      </c>
    </row>
    <row r="471" spans="1:9" ht="12.75">
      <c r="A471" s="1427" t="s">
        <v>1236</v>
      </c>
      <c r="B471" s="1427" t="s">
        <v>773</v>
      </c>
      <c r="C471" s="1427"/>
      <c r="D471" s="1427" t="s">
        <v>549</v>
      </c>
      <c r="E471" s="1427">
        <v>636610</v>
      </c>
      <c r="F471" s="1427"/>
      <c r="G471" s="1427" t="s">
        <v>1238</v>
      </c>
      <c r="H471" s="1427" t="s">
        <v>1351</v>
      </c>
      <c r="I471" s="1427">
        <v>100</v>
      </c>
    </row>
    <row r="472" spans="1:9" ht="12.75">
      <c r="A472" s="1427" t="s">
        <v>1236</v>
      </c>
      <c r="B472" s="1427" t="s">
        <v>773</v>
      </c>
      <c r="C472" s="1427"/>
      <c r="D472" s="1427" t="s">
        <v>549</v>
      </c>
      <c r="E472" s="1427">
        <v>636610</v>
      </c>
      <c r="F472" s="1427"/>
      <c r="G472" s="1427" t="s">
        <v>1238</v>
      </c>
      <c r="H472" s="1427" t="s">
        <v>1353</v>
      </c>
      <c r="I472" s="1427">
        <v>100</v>
      </c>
    </row>
    <row r="473" spans="1:9" ht="12.75">
      <c r="A473" s="1427" t="s">
        <v>1236</v>
      </c>
      <c r="B473" s="1427" t="s">
        <v>773</v>
      </c>
      <c r="C473" s="1427"/>
      <c r="D473" s="1427" t="s">
        <v>549</v>
      </c>
      <c r="E473" s="1427">
        <v>636610</v>
      </c>
      <c r="F473" s="1427"/>
      <c r="G473" s="1427" t="s">
        <v>116</v>
      </c>
      <c r="H473" s="1427" t="s">
        <v>1350</v>
      </c>
      <c r="I473" s="1427">
        <v>8415</v>
      </c>
    </row>
    <row r="474" spans="1:9" ht="12.75">
      <c r="A474" s="1427" t="s">
        <v>1236</v>
      </c>
      <c r="B474" s="1427" t="s">
        <v>773</v>
      </c>
      <c r="C474" s="1427"/>
      <c r="D474" s="1427" t="s">
        <v>549</v>
      </c>
      <c r="E474" s="1427">
        <v>636610</v>
      </c>
      <c r="F474" s="1427"/>
      <c r="G474" s="1427" t="s">
        <v>116</v>
      </c>
      <c r="H474" s="1427" t="s">
        <v>1351</v>
      </c>
      <c r="I474" s="1427">
        <v>12065</v>
      </c>
    </row>
    <row r="475" spans="1:9" ht="12.75">
      <c r="A475" s="1427" t="s">
        <v>1236</v>
      </c>
      <c r="B475" s="1427" t="s">
        <v>773</v>
      </c>
      <c r="C475" s="1427"/>
      <c r="D475" s="1427" t="s">
        <v>549</v>
      </c>
      <c r="E475" s="1427">
        <v>636610</v>
      </c>
      <c r="F475" s="1427"/>
      <c r="G475" s="1427" t="s">
        <v>116</v>
      </c>
      <c r="H475" s="1427" t="s">
        <v>1353</v>
      </c>
      <c r="I475" s="1427">
        <v>17915</v>
      </c>
    </row>
    <row r="476" spans="1:9" ht="12.75">
      <c r="A476" s="1427" t="s">
        <v>1236</v>
      </c>
      <c r="B476" s="1427" t="s">
        <v>773</v>
      </c>
      <c r="C476" s="1427"/>
      <c r="D476" s="1427" t="s">
        <v>549</v>
      </c>
      <c r="E476" s="1427">
        <v>636611</v>
      </c>
      <c r="F476" s="1427"/>
      <c r="G476" s="1427" t="s">
        <v>1238</v>
      </c>
      <c r="H476" s="1427" t="s">
        <v>1350</v>
      </c>
      <c r="I476" s="1427">
        <v>0</v>
      </c>
    </row>
    <row r="477" spans="1:9" ht="12.75">
      <c r="A477" s="1427" t="s">
        <v>1236</v>
      </c>
      <c r="B477" s="1427" t="s">
        <v>773</v>
      </c>
      <c r="C477" s="1427"/>
      <c r="D477" s="1427" t="s">
        <v>549</v>
      </c>
      <c r="E477" s="1427">
        <v>636611</v>
      </c>
      <c r="F477" s="1427"/>
      <c r="G477" s="1427" t="s">
        <v>1238</v>
      </c>
      <c r="H477" s="1427" t="s">
        <v>1351</v>
      </c>
      <c r="I477" s="1427">
        <v>0</v>
      </c>
    </row>
    <row r="478" spans="1:9" ht="12.75">
      <c r="A478" s="1427" t="s">
        <v>1236</v>
      </c>
      <c r="B478" s="1427" t="s">
        <v>773</v>
      </c>
      <c r="C478" s="1427"/>
      <c r="D478" s="1427" t="s">
        <v>549</v>
      </c>
      <c r="E478" s="1427">
        <v>636611</v>
      </c>
      <c r="F478" s="1427"/>
      <c r="G478" s="1427" t="s">
        <v>1238</v>
      </c>
      <c r="H478" s="1427" t="s">
        <v>1353</v>
      </c>
      <c r="I478" s="1427">
        <v>1500</v>
      </c>
    </row>
    <row r="479" spans="1:9" ht="12.75">
      <c r="A479" s="1427" t="s">
        <v>1236</v>
      </c>
      <c r="B479" s="1427" t="s">
        <v>773</v>
      </c>
      <c r="C479" s="1427"/>
      <c r="D479" s="1427" t="s">
        <v>549</v>
      </c>
      <c r="E479" s="1427">
        <v>636611</v>
      </c>
      <c r="F479" s="1427"/>
      <c r="G479" s="1427" t="s">
        <v>116</v>
      </c>
      <c r="H479" s="1427" t="s">
        <v>1350</v>
      </c>
      <c r="I479" s="1427">
        <v>11020</v>
      </c>
    </row>
    <row r="480" spans="1:9" ht="12.75">
      <c r="A480" s="1427" t="s">
        <v>1236</v>
      </c>
      <c r="B480" s="1427" t="s">
        <v>773</v>
      </c>
      <c r="C480" s="1427"/>
      <c r="D480" s="1427" t="s">
        <v>549</v>
      </c>
      <c r="E480" s="1427">
        <v>636611</v>
      </c>
      <c r="F480" s="1427"/>
      <c r="G480" s="1427" t="s">
        <v>116</v>
      </c>
      <c r="H480" s="1427" t="s">
        <v>1351</v>
      </c>
      <c r="I480" s="1427">
        <v>4500</v>
      </c>
    </row>
    <row r="481" spans="1:9" ht="12.75">
      <c r="A481" s="1427" t="s">
        <v>1236</v>
      </c>
      <c r="B481" s="1427" t="s">
        <v>773</v>
      </c>
      <c r="C481" s="1427"/>
      <c r="D481" s="1427" t="s">
        <v>549</v>
      </c>
      <c r="E481" s="1427">
        <v>636611</v>
      </c>
      <c r="F481" s="1427"/>
      <c r="G481" s="1427" t="s">
        <v>116</v>
      </c>
      <c r="H481" s="1427" t="s">
        <v>1353</v>
      </c>
      <c r="I481" s="1427">
        <v>8800</v>
      </c>
    </row>
    <row r="482" spans="1:9" ht="12.75">
      <c r="A482" s="1427" t="s">
        <v>1236</v>
      </c>
      <c r="B482" s="1427" t="s">
        <v>773</v>
      </c>
      <c r="C482" s="1427"/>
      <c r="D482" s="1427" t="s">
        <v>549</v>
      </c>
      <c r="E482" s="1427">
        <v>636630</v>
      </c>
      <c r="F482" s="1427"/>
      <c r="G482" s="1427" t="s">
        <v>116</v>
      </c>
      <c r="H482" s="1427" t="s">
        <v>1350</v>
      </c>
      <c r="I482" s="1427">
        <v>0</v>
      </c>
    </row>
    <row r="483" spans="1:9" ht="12.75">
      <c r="A483" s="1427" t="s">
        <v>1236</v>
      </c>
      <c r="B483" s="1427" t="s">
        <v>773</v>
      </c>
      <c r="C483" s="1427"/>
      <c r="D483" s="1427" t="s">
        <v>549</v>
      </c>
      <c r="E483" s="1427">
        <v>636630</v>
      </c>
      <c r="F483" s="1427"/>
      <c r="G483" s="1427" t="s">
        <v>116</v>
      </c>
      <c r="H483" s="1427" t="s">
        <v>1351</v>
      </c>
      <c r="I483" s="1427">
        <v>200</v>
      </c>
    </row>
    <row r="484" spans="1:9" ht="12.75">
      <c r="A484" s="1427" t="s">
        <v>1236</v>
      </c>
      <c r="B484" s="1427" t="s">
        <v>773</v>
      </c>
      <c r="C484" s="1427"/>
      <c r="D484" s="1427" t="s">
        <v>549</v>
      </c>
      <c r="E484" s="1427">
        <v>636630</v>
      </c>
      <c r="F484" s="1427"/>
      <c r="G484" s="1427" t="s">
        <v>116</v>
      </c>
      <c r="H484" s="1427" t="s">
        <v>1353</v>
      </c>
      <c r="I484" s="1427">
        <v>1162</v>
      </c>
    </row>
    <row r="485" spans="1:9" ht="12.75">
      <c r="A485" s="1427" t="s">
        <v>1236</v>
      </c>
      <c r="B485" s="1427" t="s">
        <v>773</v>
      </c>
      <c r="C485" s="1427"/>
      <c r="D485" s="1427" t="s">
        <v>549</v>
      </c>
      <c r="E485" s="1427">
        <v>636700</v>
      </c>
      <c r="F485" s="1427"/>
      <c r="G485" s="1427" t="s">
        <v>115</v>
      </c>
      <c r="H485" s="1427" t="s">
        <v>1350</v>
      </c>
      <c r="I485" s="1427">
        <v>1870</v>
      </c>
    </row>
    <row r="486" spans="1:9" ht="12.75">
      <c r="A486" s="1427" t="s">
        <v>1236</v>
      </c>
      <c r="B486" s="1427" t="s">
        <v>773</v>
      </c>
      <c r="C486" s="1427"/>
      <c r="D486" s="1427" t="s">
        <v>549</v>
      </c>
      <c r="E486" s="1427">
        <v>636700</v>
      </c>
      <c r="F486" s="1427"/>
      <c r="G486" s="1427" t="s">
        <v>115</v>
      </c>
      <c r="H486" s="1427" t="s">
        <v>1351</v>
      </c>
      <c r="I486" s="1427">
        <v>1870</v>
      </c>
    </row>
    <row r="487" spans="1:9" ht="12.75">
      <c r="A487" s="1427" t="s">
        <v>1236</v>
      </c>
      <c r="B487" s="1427" t="s">
        <v>773</v>
      </c>
      <c r="C487" s="1427"/>
      <c r="D487" s="1427" t="s">
        <v>549</v>
      </c>
      <c r="E487" s="1427">
        <v>636700</v>
      </c>
      <c r="F487" s="1427"/>
      <c r="G487" s="1427" t="s">
        <v>115</v>
      </c>
      <c r="H487" s="1427" t="s">
        <v>1353</v>
      </c>
      <c r="I487" s="1427">
        <v>1870</v>
      </c>
    </row>
    <row r="488" spans="1:9" ht="12.75">
      <c r="A488" s="1427" t="s">
        <v>1236</v>
      </c>
      <c r="B488" s="1427" t="s">
        <v>773</v>
      </c>
      <c r="C488" s="1427"/>
      <c r="D488" s="1427" t="s">
        <v>549</v>
      </c>
      <c r="E488" s="1427">
        <v>636700</v>
      </c>
      <c r="F488" s="1427"/>
      <c r="G488" s="1427" t="s">
        <v>1238</v>
      </c>
      <c r="H488" s="1427" t="s">
        <v>1350</v>
      </c>
      <c r="I488" s="1427">
        <v>226</v>
      </c>
    </row>
    <row r="489" spans="1:9" ht="12.75">
      <c r="A489" s="1427" t="s">
        <v>1236</v>
      </c>
      <c r="B489" s="1427" t="s">
        <v>773</v>
      </c>
      <c r="C489" s="1427"/>
      <c r="D489" s="1427" t="s">
        <v>549</v>
      </c>
      <c r="E489" s="1427">
        <v>636700</v>
      </c>
      <c r="F489" s="1427"/>
      <c r="G489" s="1427" t="s">
        <v>1238</v>
      </c>
      <c r="H489" s="1427" t="s">
        <v>1351</v>
      </c>
      <c r="I489" s="1427">
        <v>226</v>
      </c>
    </row>
    <row r="490" spans="1:9" ht="12.75">
      <c r="A490" s="1427" t="s">
        <v>1236</v>
      </c>
      <c r="B490" s="1427" t="s">
        <v>773</v>
      </c>
      <c r="C490" s="1427"/>
      <c r="D490" s="1427" t="s">
        <v>549</v>
      </c>
      <c r="E490" s="1427">
        <v>636700</v>
      </c>
      <c r="F490" s="1427"/>
      <c r="G490" s="1427" t="s">
        <v>1238</v>
      </c>
      <c r="H490" s="1427" t="s">
        <v>1353</v>
      </c>
      <c r="I490" s="1427">
        <v>226</v>
      </c>
    </row>
    <row r="491" spans="1:9" ht="12.75">
      <c r="A491" s="1427" t="s">
        <v>1236</v>
      </c>
      <c r="B491" s="1427" t="s">
        <v>773</v>
      </c>
      <c r="C491" s="1427"/>
      <c r="D491" s="1427" t="s">
        <v>549</v>
      </c>
      <c r="E491" s="1427">
        <v>636710</v>
      </c>
      <c r="F491" s="1427"/>
      <c r="G491" s="1427" t="s">
        <v>115</v>
      </c>
      <c r="H491" s="1427" t="s">
        <v>1350</v>
      </c>
      <c r="I491" s="1427">
        <v>16477</v>
      </c>
    </row>
    <row r="492" spans="1:9" ht="12.75">
      <c r="A492" s="1427" t="s">
        <v>1236</v>
      </c>
      <c r="B492" s="1427" t="s">
        <v>773</v>
      </c>
      <c r="C492" s="1427"/>
      <c r="D492" s="1427" t="s">
        <v>549</v>
      </c>
      <c r="E492" s="1427">
        <v>636710</v>
      </c>
      <c r="F492" s="1427"/>
      <c r="G492" s="1427" t="s">
        <v>115</v>
      </c>
      <c r="H492" s="1427" t="s">
        <v>1351</v>
      </c>
      <c r="I492" s="1427">
        <v>16477</v>
      </c>
    </row>
    <row r="493" spans="1:9" ht="12.75">
      <c r="A493" s="1427" t="s">
        <v>1236</v>
      </c>
      <c r="B493" s="1427" t="s">
        <v>773</v>
      </c>
      <c r="C493" s="1427"/>
      <c r="D493" s="1427" t="s">
        <v>549</v>
      </c>
      <c r="E493" s="1427">
        <v>636710</v>
      </c>
      <c r="F493" s="1427"/>
      <c r="G493" s="1427" t="s">
        <v>115</v>
      </c>
      <c r="H493" s="1427" t="s">
        <v>1353</v>
      </c>
      <c r="I493" s="1427">
        <v>16477</v>
      </c>
    </row>
    <row r="494" spans="1:9" ht="12.75">
      <c r="A494" s="1427" t="s">
        <v>1236</v>
      </c>
      <c r="B494" s="1427" t="s">
        <v>773</v>
      </c>
      <c r="C494" s="1427"/>
      <c r="D494" s="1427" t="s">
        <v>549</v>
      </c>
      <c r="E494" s="1427">
        <v>636710</v>
      </c>
      <c r="F494" s="1427"/>
      <c r="G494" s="1427" t="s">
        <v>1238</v>
      </c>
      <c r="H494" s="1427" t="s">
        <v>1350</v>
      </c>
      <c r="I494" s="1427">
        <v>1989</v>
      </c>
    </row>
    <row r="495" spans="1:9" ht="12.75">
      <c r="A495" s="1427" t="s">
        <v>1236</v>
      </c>
      <c r="B495" s="1427" t="s">
        <v>773</v>
      </c>
      <c r="C495" s="1427"/>
      <c r="D495" s="1427" t="s">
        <v>549</v>
      </c>
      <c r="E495" s="1427">
        <v>636710</v>
      </c>
      <c r="F495" s="1427"/>
      <c r="G495" s="1427" t="s">
        <v>1238</v>
      </c>
      <c r="H495" s="1427" t="s">
        <v>1351</v>
      </c>
      <c r="I495" s="1427">
        <v>1989</v>
      </c>
    </row>
    <row r="496" spans="1:9" ht="12.75">
      <c r="A496" s="1427" t="s">
        <v>1236</v>
      </c>
      <c r="B496" s="1427" t="s">
        <v>773</v>
      </c>
      <c r="C496" s="1427"/>
      <c r="D496" s="1427" t="s">
        <v>549</v>
      </c>
      <c r="E496" s="1427">
        <v>636710</v>
      </c>
      <c r="F496" s="1427"/>
      <c r="G496" s="1427" t="s">
        <v>1238</v>
      </c>
      <c r="H496" s="1427" t="s">
        <v>1353</v>
      </c>
      <c r="I496" s="1427">
        <v>1989</v>
      </c>
    </row>
    <row r="497" spans="1:9" ht="12.75">
      <c r="A497" s="1427" t="s">
        <v>1236</v>
      </c>
      <c r="B497" s="1427" t="s">
        <v>773</v>
      </c>
      <c r="C497" s="1427"/>
      <c r="D497" s="1427" t="s">
        <v>549</v>
      </c>
      <c r="E497" s="1427">
        <v>636720</v>
      </c>
      <c r="F497" s="1427"/>
      <c r="G497" s="1427" t="s">
        <v>115</v>
      </c>
      <c r="H497" s="1427" t="s">
        <v>1350</v>
      </c>
      <c r="I497" s="1427">
        <v>15325</v>
      </c>
    </row>
    <row r="498" spans="1:9" ht="12.75">
      <c r="A498" s="1427" t="s">
        <v>1236</v>
      </c>
      <c r="B498" s="1427" t="s">
        <v>773</v>
      </c>
      <c r="C498" s="1427"/>
      <c r="D498" s="1427" t="s">
        <v>549</v>
      </c>
      <c r="E498" s="1427">
        <v>636720</v>
      </c>
      <c r="F498" s="1427"/>
      <c r="G498" s="1427" t="s">
        <v>115</v>
      </c>
      <c r="H498" s="1427" t="s">
        <v>1351</v>
      </c>
      <c r="I498" s="1427">
        <v>15325</v>
      </c>
    </row>
    <row r="499" spans="1:9" ht="12.75">
      <c r="A499" s="1427" t="s">
        <v>1236</v>
      </c>
      <c r="B499" s="1427" t="s">
        <v>773</v>
      </c>
      <c r="C499" s="1427"/>
      <c r="D499" s="1427" t="s">
        <v>549</v>
      </c>
      <c r="E499" s="1427">
        <v>636720</v>
      </c>
      <c r="F499" s="1427"/>
      <c r="G499" s="1427" t="s">
        <v>115</v>
      </c>
      <c r="H499" s="1427" t="s">
        <v>1353</v>
      </c>
      <c r="I499" s="1427">
        <v>15325</v>
      </c>
    </row>
    <row r="500" spans="1:9" ht="12.75">
      <c r="A500" s="1427" t="s">
        <v>1236</v>
      </c>
      <c r="B500" s="1427" t="s">
        <v>773</v>
      </c>
      <c r="C500" s="1427"/>
      <c r="D500" s="1427" t="s">
        <v>549</v>
      </c>
      <c r="E500" s="1427">
        <v>636720</v>
      </c>
      <c r="F500" s="1427"/>
      <c r="G500" s="1427" t="s">
        <v>1238</v>
      </c>
      <c r="H500" s="1427" t="s">
        <v>1350</v>
      </c>
      <c r="I500" s="1427">
        <v>1850</v>
      </c>
    </row>
    <row r="501" spans="1:9" ht="12.75">
      <c r="A501" s="1427" t="s">
        <v>1236</v>
      </c>
      <c r="B501" s="1427" t="s">
        <v>773</v>
      </c>
      <c r="C501" s="1427"/>
      <c r="D501" s="1427" t="s">
        <v>549</v>
      </c>
      <c r="E501" s="1427">
        <v>636720</v>
      </c>
      <c r="F501" s="1427"/>
      <c r="G501" s="1427" t="s">
        <v>1238</v>
      </c>
      <c r="H501" s="1427" t="s">
        <v>1351</v>
      </c>
      <c r="I501" s="1427">
        <v>1850</v>
      </c>
    </row>
    <row r="502" spans="1:9" ht="12.75">
      <c r="A502" s="1427" t="s">
        <v>1236</v>
      </c>
      <c r="B502" s="1427" t="s">
        <v>773</v>
      </c>
      <c r="C502" s="1427"/>
      <c r="D502" s="1427" t="s">
        <v>549</v>
      </c>
      <c r="E502" s="1427">
        <v>636720</v>
      </c>
      <c r="F502" s="1427"/>
      <c r="G502" s="1427" t="s">
        <v>1238</v>
      </c>
      <c r="H502" s="1427" t="s">
        <v>1353</v>
      </c>
      <c r="I502" s="1427">
        <v>1850</v>
      </c>
    </row>
    <row r="503" spans="1:9" ht="12.75">
      <c r="A503" s="1427" t="s">
        <v>1236</v>
      </c>
      <c r="B503" s="1427" t="s">
        <v>773</v>
      </c>
      <c r="C503" s="1427"/>
      <c r="D503" s="1427" t="s">
        <v>549</v>
      </c>
      <c r="E503" s="1427">
        <v>636740</v>
      </c>
      <c r="F503" s="1427"/>
      <c r="G503" s="1427" t="s">
        <v>115</v>
      </c>
      <c r="H503" s="1427" t="s">
        <v>1350</v>
      </c>
      <c r="I503" s="1427">
        <v>5727</v>
      </c>
    </row>
    <row r="504" spans="1:9" ht="12.75">
      <c r="A504" s="1427" t="s">
        <v>1236</v>
      </c>
      <c r="B504" s="1427" t="s">
        <v>773</v>
      </c>
      <c r="C504" s="1427"/>
      <c r="D504" s="1427" t="s">
        <v>549</v>
      </c>
      <c r="E504" s="1427">
        <v>636740</v>
      </c>
      <c r="F504" s="1427"/>
      <c r="G504" s="1427" t="s">
        <v>115</v>
      </c>
      <c r="H504" s="1427" t="s">
        <v>1351</v>
      </c>
      <c r="I504" s="1427">
        <v>5727</v>
      </c>
    </row>
    <row r="505" spans="1:9" ht="12.75">
      <c r="A505" s="1427" t="s">
        <v>1236</v>
      </c>
      <c r="B505" s="1427" t="s">
        <v>773</v>
      </c>
      <c r="C505" s="1427"/>
      <c r="D505" s="1427" t="s">
        <v>549</v>
      </c>
      <c r="E505" s="1427">
        <v>636740</v>
      </c>
      <c r="F505" s="1427"/>
      <c r="G505" s="1427" t="s">
        <v>115</v>
      </c>
      <c r="H505" s="1427" t="s">
        <v>1353</v>
      </c>
      <c r="I505" s="1427">
        <v>5727</v>
      </c>
    </row>
    <row r="506" spans="1:9" ht="12.75">
      <c r="A506" s="1427" t="s">
        <v>1236</v>
      </c>
      <c r="B506" s="1427" t="s">
        <v>773</v>
      </c>
      <c r="C506" s="1427"/>
      <c r="D506" s="1427" t="s">
        <v>549</v>
      </c>
      <c r="E506" s="1427">
        <v>636740</v>
      </c>
      <c r="F506" s="1427"/>
      <c r="G506" s="1427" t="s">
        <v>1238</v>
      </c>
      <c r="H506" s="1427" t="s">
        <v>1350</v>
      </c>
      <c r="I506" s="1427">
        <v>690</v>
      </c>
    </row>
    <row r="507" spans="1:9" ht="12.75">
      <c r="A507" s="1427" t="s">
        <v>1236</v>
      </c>
      <c r="B507" s="1427" t="s">
        <v>773</v>
      </c>
      <c r="C507" s="1427"/>
      <c r="D507" s="1427" t="s">
        <v>549</v>
      </c>
      <c r="E507" s="1427">
        <v>636740</v>
      </c>
      <c r="F507" s="1427"/>
      <c r="G507" s="1427" t="s">
        <v>1238</v>
      </c>
      <c r="H507" s="1427" t="s">
        <v>1351</v>
      </c>
      <c r="I507" s="1427">
        <v>690</v>
      </c>
    </row>
    <row r="508" spans="1:9" ht="12.75">
      <c r="A508" s="1427" t="s">
        <v>1236</v>
      </c>
      <c r="B508" s="1427" t="s">
        <v>773</v>
      </c>
      <c r="C508" s="1427"/>
      <c r="D508" s="1427" t="s">
        <v>549</v>
      </c>
      <c r="E508" s="1427">
        <v>636740</v>
      </c>
      <c r="F508" s="1427"/>
      <c r="G508" s="1427" t="s">
        <v>1238</v>
      </c>
      <c r="H508" s="1427" t="s">
        <v>1353</v>
      </c>
      <c r="I508" s="1427">
        <v>690</v>
      </c>
    </row>
    <row r="509" spans="1:9" ht="12.75">
      <c r="A509" s="1427" t="s">
        <v>1236</v>
      </c>
      <c r="B509" s="1427" t="s">
        <v>917</v>
      </c>
      <c r="C509" s="1427"/>
      <c r="D509" s="1427" t="s">
        <v>1309</v>
      </c>
      <c r="E509" s="1427">
        <v>408121</v>
      </c>
      <c r="F509" s="1427"/>
      <c r="G509" s="1427" t="s">
        <v>115</v>
      </c>
      <c r="H509" s="1427" t="s">
        <v>1350</v>
      </c>
      <c r="I509" s="1427">
        <v>4884</v>
      </c>
    </row>
    <row r="510" spans="1:9" ht="12.75">
      <c r="A510" s="1427" t="s">
        <v>1236</v>
      </c>
      <c r="B510" s="1427" t="s">
        <v>917</v>
      </c>
      <c r="C510" s="1427"/>
      <c r="D510" s="1427" t="s">
        <v>1309</v>
      </c>
      <c r="E510" s="1427">
        <v>408121</v>
      </c>
      <c r="F510" s="1427"/>
      <c r="G510" s="1427" t="s">
        <v>115</v>
      </c>
      <c r="H510" s="1427" t="s">
        <v>1351</v>
      </c>
      <c r="I510" s="1427">
        <v>4652</v>
      </c>
    </row>
    <row r="511" spans="1:9" ht="12.75">
      <c r="A511" s="1427" t="s">
        <v>1236</v>
      </c>
      <c r="B511" s="1427" t="s">
        <v>917</v>
      </c>
      <c r="C511" s="1427"/>
      <c r="D511" s="1427" t="s">
        <v>1309</v>
      </c>
      <c r="E511" s="1427">
        <v>408121</v>
      </c>
      <c r="F511" s="1427"/>
      <c r="G511" s="1427" t="s">
        <v>115</v>
      </c>
      <c r="H511" s="1427" t="s">
        <v>1353</v>
      </c>
      <c r="I511" s="1427">
        <v>12762</v>
      </c>
    </row>
    <row r="512" spans="1:9" ht="12.75">
      <c r="A512" s="1427" t="s">
        <v>1236</v>
      </c>
      <c r="B512" s="1427" t="s">
        <v>917</v>
      </c>
      <c r="C512" s="1427"/>
      <c r="D512" s="1427" t="s">
        <v>1309</v>
      </c>
      <c r="E512" s="1427">
        <v>408121</v>
      </c>
      <c r="F512" s="1427"/>
      <c r="G512" s="1427" t="s">
        <v>1238</v>
      </c>
      <c r="H512" s="1427" t="s">
        <v>1350</v>
      </c>
      <c r="I512" s="1427">
        <v>857</v>
      </c>
    </row>
    <row r="513" spans="1:9" ht="12.75">
      <c r="A513" s="1427" t="s">
        <v>1236</v>
      </c>
      <c r="B513" s="1427" t="s">
        <v>917</v>
      </c>
      <c r="C513" s="1427"/>
      <c r="D513" s="1427" t="s">
        <v>1309</v>
      </c>
      <c r="E513" s="1427">
        <v>408121</v>
      </c>
      <c r="F513" s="1427"/>
      <c r="G513" s="1427" t="s">
        <v>1238</v>
      </c>
      <c r="H513" s="1427" t="s">
        <v>1351</v>
      </c>
      <c r="I513" s="1427">
        <v>830</v>
      </c>
    </row>
    <row r="514" spans="1:9" ht="12.75">
      <c r="A514" s="1427" t="s">
        <v>1236</v>
      </c>
      <c r="B514" s="1427" t="s">
        <v>917</v>
      </c>
      <c r="C514" s="1427"/>
      <c r="D514" s="1427" t="s">
        <v>1309</v>
      </c>
      <c r="E514" s="1427">
        <v>408121</v>
      </c>
      <c r="F514" s="1427"/>
      <c r="G514" s="1427" t="s">
        <v>1238</v>
      </c>
      <c r="H514" s="1427" t="s">
        <v>1353</v>
      </c>
      <c r="I514" s="1427">
        <v>823</v>
      </c>
    </row>
    <row r="515" spans="1:9" ht="12.75">
      <c r="A515" s="1427" t="s">
        <v>1236</v>
      </c>
      <c r="B515" s="1427" t="s">
        <v>917</v>
      </c>
      <c r="C515" s="1427"/>
      <c r="D515" s="1427" t="s">
        <v>1309</v>
      </c>
      <c r="E515" s="1427">
        <v>408121</v>
      </c>
      <c r="F515" s="1427"/>
      <c r="G515" s="1427" t="s">
        <v>116</v>
      </c>
      <c r="H515" s="1427" t="s">
        <v>1350</v>
      </c>
      <c r="I515" s="1427">
        <v>17010</v>
      </c>
    </row>
    <row r="516" spans="1:9" ht="12.75">
      <c r="A516" s="1427" t="s">
        <v>1236</v>
      </c>
      <c r="B516" s="1427" t="s">
        <v>917</v>
      </c>
      <c r="C516" s="1427"/>
      <c r="D516" s="1427" t="s">
        <v>1309</v>
      </c>
      <c r="E516" s="1427">
        <v>408121</v>
      </c>
      <c r="F516" s="1427"/>
      <c r="G516" s="1427" t="s">
        <v>116</v>
      </c>
      <c r="H516" s="1427" t="s">
        <v>1351</v>
      </c>
      <c r="I516" s="1427">
        <v>16434</v>
      </c>
    </row>
    <row r="517" spans="1:9" ht="12.75">
      <c r="A517" s="1427" t="s">
        <v>1236</v>
      </c>
      <c r="B517" s="1427" t="s">
        <v>917</v>
      </c>
      <c r="C517" s="1427"/>
      <c r="D517" s="1427" t="s">
        <v>1309</v>
      </c>
      <c r="E517" s="1427">
        <v>408121</v>
      </c>
      <c r="F517" s="1427"/>
      <c r="G517" s="1427" t="s">
        <v>116</v>
      </c>
      <c r="H517" s="1427" t="s">
        <v>1353</v>
      </c>
      <c r="I517" s="1427">
        <v>19119</v>
      </c>
    </row>
    <row r="518" spans="1:9" ht="12.75">
      <c r="A518" s="1427" t="s">
        <v>1236</v>
      </c>
      <c r="B518" s="1427" t="s">
        <v>478</v>
      </c>
      <c r="C518" s="1427" t="s">
        <v>478</v>
      </c>
      <c r="D518" s="1427" t="s">
        <v>1286</v>
      </c>
      <c r="E518" s="1427">
        <v>462200</v>
      </c>
      <c r="F518" s="1427"/>
      <c r="G518" s="1427" t="s">
        <v>116</v>
      </c>
      <c r="H518" s="1427" t="s">
        <v>1350</v>
      </c>
      <c r="I518" s="1427">
        <v>-149845</v>
      </c>
    </row>
    <row r="519" spans="1:9" ht="12.75">
      <c r="A519" s="1427" t="s">
        <v>1236</v>
      </c>
      <c r="B519" s="1427" t="s">
        <v>478</v>
      </c>
      <c r="C519" s="1427" t="s">
        <v>478</v>
      </c>
      <c r="D519" s="1427" t="s">
        <v>1286</v>
      </c>
      <c r="E519" s="1427">
        <v>462200</v>
      </c>
      <c r="F519" s="1427"/>
      <c r="G519" s="1427" t="s">
        <v>116</v>
      </c>
      <c r="H519" s="1427" t="s">
        <v>1351</v>
      </c>
      <c r="I519" s="1427">
        <v>-149845</v>
      </c>
    </row>
    <row r="520" spans="1:9" ht="12.75">
      <c r="A520" s="1427" t="s">
        <v>1236</v>
      </c>
      <c r="B520" s="1427" t="s">
        <v>478</v>
      </c>
      <c r="C520" s="1427" t="s">
        <v>478</v>
      </c>
      <c r="D520" s="1427" t="s">
        <v>1286</v>
      </c>
      <c r="E520" s="1427">
        <v>462200</v>
      </c>
      <c r="F520" s="1427"/>
      <c r="G520" s="1427" t="s">
        <v>116</v>
      </c>
      <c r="H520" s="1427" t="s">
        <v>1353</v>
      </c>
      <c r="I520" s="1427">
        <v>-149845</v>
      </c>
    </row>
    <row r="521" spans="1:9" ht="12.75">
      <c r="A521" s="1427" t="s">
        <v>1236</v>
      </c>
      <c r="B521" s="1427" t="s">
        <v>915</v>
      </c>
      <c r="C521" s="1427"/>
      <c r="D521" s="1427" t="s">
        <v>1309</v>
      </c>
      <c r="E521" s="1427">
        <v>408110</v>
      </c>
      <c r="F521" s="1427"/>
      <c r="G521" s="1427" t="s">
        <v>1238</v>
      </c>
      <c r="H521" s="1427" t="s">
        <v>1350</v>
      </c>
      <c r="I521" s="1427">
        <v>547</v>
      </c>
    </row>
    <row r="522" spans="1:9" ht="12.75">
      <c r="A522" s="1427" t="s">
        <v>1236</v>
      </c>
      <c r="B522" s="1427" t="s">
        <v>915</v>
      </c>
      <c r="C522" s="1427"/>
      <c r="D522" s="1427" t="s">
        <v>1309</v>
      </c>
      <c r="E522" s="1427">
        <v>408110</v>
      </c>
      <c r="F522" s="1427"/>
      <c r="G522" s="1427" t="s">
        <v>1238</v>
      </c>
      <c r="H522" s="1427" t="s">
        <v>1351</v>
      </c>
      <c r="I522" s="1427">
        <v>547</v>
      </c>
    </row>
    <row r="523" spans="1:9" ht="12.75">
      <c r="A523" s="1427" t="s">
        <v>1236</v>
      </c>
      <c r="B523" s="1427" t="s">
        <v>915</v>
      </c>
      <c r="C523" s="1427"/>
      <c r="D523" s="1427" t="s">
        <v>1309</v>
      </c>
      <c r="E523" s="1427">
        <v>408110</v>
      </c>
      <c r="F523" s="1427"/>
      <c r="G523" s="1427" t="s">
        <v>1238</v>
      </c>
      <c r="H523" s="1427" t="s">
        <v>1353</v>
      </c>
      <c r="I523" s="1427">
        <v>547</v>
      </c>
    </row>
    <row r="524" spans="1:9" ht="12.75">
      <c r="A524" s="1427" t="s">
        <v>1236</v>
      </c>
      <c r="B524" s="1427" t="s">
        <v>915</v>
      </c>
      <c r="C524" s="1427"/>
      <c r="D524" s="1427" t="s">
        <v>1309</v>
      </c>
      <c r="E524" s="1427">
        <v>408110</v>
      </c>
      <c r="F524" s="1427"/>
      <c r="G524" s="1427" t="s">
        <v>116</v>
      </c>
      <c r="H524" s="1427" t="s">
        <v>1350</v>
      </c>
      <c r="I524" s="1427">
        <v>29370</v>
      </c>
    </row>
    <row r="525" spans="1:9" ht="12.75">
      <c r="A525" s="1427" t="s">
        <v>1236</v>
      </c>
      <c r="B525" s="1427" t="s">
        <v>915</v>
      </c>
      <c r="C525" s="1427"/>
      <c r="D525" s="1427" t="s">
        <v>1309</v>
      </c>
      <c r="E525" s="1427">
        <v>408110</v>
      </c>
      <c r="F525" s="1427"/>
      <c r="G525" s="1427" t="s">
        <v>116</v>
      </c>
      <c r="H525" s="1427" t="s">
        <v>1351</v>
      </c>
      <c r="I525" s="1427">
        <v>29370</v>
      </c>
    </row>
    <row r="526" spans="1:9" ht="12.75">
      <c r="A526" s="1427" t="s">
        <v>1236</v>
      </c>
      <c r="B526" s="1427" t="s">
        <v>915</v>
      </c>
      <c r="C526" s="1427"/>
      <c r="D526" s="1427" t="s">
        <v>1309</v>
      </c>
      <c r="E526" s="1427">
        <v>408110</v>
      </c>
      <c r="F526" s="1427"/>
      <c r="G526" s="1427" t="s">
        <v>116</v>
      </c>
      <c r="H526" s="1427" t="s">
        <v>1353</v>
      </c>
      <c r="I526" s="1427">
        <v>29370</v>
      </c>
    </row>
    <row r="527" spans="1:9" ht="12.75">
      <c r="A527" s="1427" t="s">
        <v>1236</v>
      </c>
      <c r="B527" s="1427" t="s">
        <v>638</v>
      </c>
      <c r="C527" s="1427" t="s">
        <v>475</v>
      </c>
      <c r="D527" s="1427" t="s">
        <v>1286</v>
      </c>
      <c r="E527" s="1427">
        <v>461400</v>
      </c>
      <c r="F527" s="1427"/>
      <c r="G527" s="1427" t="s">
        <v>116</v>
      </c>
      <c r="H527" s="1427" t="s">
        <v>1350</v>
      </c>
      <c r="I527" s="1427">
        <v>-43972</v>
      </c>
    </row>
    <row r="528" spans="1:9" ht="12.75">
      <c r="A528" s="1427" t="s">
        <v>1236</v>
      </c>
      <c r="B528" s="1427" t="s">
        <v>638</v>
      </c>
      <c r="C528" s="1427" t="s">
        <v>475</v>
      </c>
      <c r="D528" s="1427" t="s">
        <v>1286</v>
      </c>
      <c r="E528" s="1427">
        <v>461400</v>
      </c>
      <c r="F528" s="1427"/>
      <c r="G528" s="1427" t="s">
        <v>116</v>
      </c>
      <c r="H528" s="1427" t="s">
        <v>1351</v>
      </c>
      <c r="I528" s="1427">
        <v>-44302</v>
      </c>
    </row>
    <row r="529" spans="1:9" ht="12.75">
      <c r="A529" s="1427" t="s">
        <v>1236</v>
      </c>
      <c r="B529" s="1427" t="s">
        <v>638</v>
      </c>
      <c r="C529" s="1427" t="s">
        <v>475</v>
      </c>
      <c r="D529" s="1427" t="s">
        <v>1286</v>
      </c>
      <c r="E529" s="1427">
        <v>461400</v>
      </c>
      <c r="F529" s="1427"/>
      <c r="G529" s="1427" t="s">
        <v>116</v>
      </c>
      <c r="H529" s="1427" t="s">
        <v>1353</v>
      </c>
      <c r="I529" s="1427">
        <v>-42859</v>
      </c>
    </row>
    <row r="530" spans="1:9" ht="12.75">
      <c r="A530" s="1427" t="s">
        <v>1236</v>
      </c>
      <c r="B530" s="1427" t="s">
        <v>479</v>
      </c>
      <c r="C530" s="1427" t="s">
        <v>479</v>
      </c>
      <c r="D530" s="1427" t="s">
        <v>1286</v>
      </c>
      <c r="E530" s="1427">
        <v>462100</v>
      </c>
      <c r="F530" s="1427"/>
      <c r="G530" s="1427" t="s">
        <v>116</v>
      </c>
      <c r="H530" s="1427" t="s">
        <v>1350</v>
      </c>
      <c r="I530" s="1427">
        <v>-193496</v>
      </c>
    </row>
    <row r="531" spans="1:9" ht="12.75">
      <c r="A531" s="1427" t="s">
        <v>1236</v>
      </c>
      <c r="B531" s="1427" t="s">
        <v>479</v>
      </c>
      <c r="C531" s="1427" t="s">
        <v>479</v>
      </c>
      <c r="D531" s="1427" t="s">
        <v>1286</v>
      </c>
      <c r="E531" s="1427">
        <v>462100</v>
      </c>
      <c r="F531" s="1427"/>
      <c r="G531" s="1427" t="s">
        <v>116</v>
      </c>
      <c r="H531" s="1427" t="s">
        <v>1351</v>
      </c>
      <c r="I531" s="1427">
        <v>-193496</v>
      </c>
    </row>
    <row r="532" spans="1:9" ht="12.75">
      <c r="A532" s="1427" t="s">
        <v>1236</v>
      </c>
      <c r="B532" s="1427" t="s">
        <v>479</v>
      </c>
      <c r="C532" s="1427" t="s">
        <v>479</v>
      </c>
      <c r="D532" s="1427" t="s">
        <v>1286</v>
      </c>
      <c r="E532" s="1427">
        <v>462100</v>
      </c>
      <c r="F532" s="1427"/>
      <c r="G532" s="1427" t="s">
        <v>116</v>
      </c>
      <c r="H532" s="1427" t="s">
        <v>1353</v>
      </c>
      <c r="I532" s="1427">
        <v>-193496</v>
      </c>
    </row>
    <row r="533" spans="1:9" ht="12.75">
      <c r="A533" s="1427" t="s">
        <v>1236</v>
      </c>
      <c r="B533" s="1427" t="s">
        <v>762</v>
      </c>
      <c r="C533" s="1427"/>
      <c r="D533" s="1427" t="s">
        <v>549</v>
      </c>
      <c r="E533" s="1427">
        <v>615100</v>
      </c>
      <c r="F533" s="1427"/>
      <c r="G533" s="1427" t="s">
        <v>1238</v>
      </c>
      <c r="H533" s="1427" t="s">
        <v>1350</v>
      </c>
      <c r="I533" s="1427">
        <v>14821</v>
      </c>
    </row>
    <row r="534" spans="1:9" ht="12.75">
      <c r="A534" s="1427" t="s">
        <v>1236</v>
      </c>
      <c r="B534" s="1427" t="s">
        <v>762</v>
      </c>
      <c r="C534" s="1427"/>
      <c r="D534" s="1427" t="s">
        <v>549</v>
      </c>
      <c r="E534" s="1427">
        <v>615100</v>
      </c>
      <c r="F534" s="1427"/>
      <c r="G534" s="1427" t="s">
        <v>1238</v>
      </c>
      <c r="H534" s="1427" t="s">
        <v>1351</v>
      </c>
      <c r="I534" s="1427">
        <v>22200</v>
      </c>
    </row>
    <row r="535" spans="1:9" ht="12.75">
      <c r="A535" s="1427" t="s">
        <v>1236</v>
      </c>
      <c r="B535" s="1427" t="s">
        <v>762</v>
      </c>
      <c r="C535" s="1427"/>
      <c r="D535" s="1427" t="s">
        <v>549</v>
      </c>
      <c r="E535" s="1427">
        <v>615100</v>
      </c>
      <c r="F535" s="1427"/>
      <c r="G535" s="1427" t="s">
        <v>1238</v>
      </c>
      <c r="H535" s="1427" t="s">
        <v>1353</v>
      </c>
      <c r="I535" s="1427">
        <v>15626</v>
      </c>
    </row>
    <row r="536" spans="1:9" ht="12.75">
      <c r="A536" s="1427" t="s">
        <v>1236</v>
      </c>
      <c r="B536" s="1427" t="s">
        <v>762</v>
      </c>
      <c r="C536" s="1427"/>
      <c r="D536" s="1427" t="s">
        <v>549</v>
      </c>
      <c r="E536" s="1427">
        <v>615100</v>
      </c>
      <c r="F536" s="1427"/>
      <c r="G536" s="1427" t="s">
        <v>116</v>
      </c>
      <c r="H536" s="1427" t="s">
        <v>1350</v>
      </c>
      <c r="I536" s="1427">
        <v>98501</v>
      </c>
    </row>
    <row r="537" spans="1:9" ht="12.75">
      <c r="A537" s="1427" t="s">
        <v>1236</v>
      </c>
      <c r="B537" s="1427" t="s">
        <v>762</v>
      </c>
      <c r="C537" s="1427"/>
      <c r="D537" s="1427" t="s">
        <v>549</v>
      </c>
      <c r="E537" s="1427">
        <v>615100</v>
      </c>
      <c r="F537" s="1427"/>
      <c r="G537" s="1427" t="s">
        <v>116</v>
      </c>
      <c r="H537" s="1427" t="s">
        <v>1351</v>
      </c>
      <c r="I537" s="1427">
        <v>115812</v>
      </c>
    </row>
    <row r="538" spans="1:9" ht="12.75">
      <c r="A538" s="1427" t="s">
        <v>1236</v>
      </c>
      <c r="B538" s="1427" t="s">
        <v>762</v>
      </c>
      <c r="C538" s="1427"/>
      <c r="D538" s="1427" t="s">
        <v>549</v>
      </c>
      <c r="E538" s="1427">
        <v>615100</v>
      </c>
      <c r="F538" s="1427"/>
      <c r="G538" s="1427" t="s">
        <v>116</v>
      </c>
      <c r="H538" s="1427" t="s">
        <v>1353</v>
      </c>
      <c r="I538" s="1427">
        <v>101379</v>
      </c>
    </row>
    <row r="539" spans="1:9" ht="12.75">
      <c r="A539" s="1427" t="s">
        <v>1236</v>
      </c>
      <c r="B539" s="1427" t="s">
        <v>762</v>
      </c>
      <c r="C539" s="1427"/>
      <c r="D539" s="1427" t="s">
        <v>549</v>
      </c>
      <c r="E539" s="1427">
        <v>616100</v>
      </c>
      <c r="F539" s="1427"/>
      <c r="G539" s="1427" t="s">
        <v>1238</v>
      </c>
      <c r="H539" s="1427" t="s">
        <v>1350</v>
      </c>
      <c r="I539" s="1427">
        <v>560</v>
      </c>
    </row>
    <row r="540" spans="1:9" ht="12.75">
      <c r="A540" s="1427" t="s">
        <v>1236</v>
      </c>
      <c r="B540" s="1427" t="s">
        <v>762</v>
      </c>
      <c r="C540" s="1427"/>
      <c r="D540" s="1427" t="s">
        <v>549</v>
      </c>
      <c r="E540" s="1427">
        <v>616100</v>
      </c>
      <c r="F540" s="1427"/>
      <c r="G540" s="1427" t="s">
        <v>1238</v>
      </c>
      <c r="H540" s="1427" t="s">
        <v>1351</v>
      </c>
      <c r="I540" s="1427">
        <v>861</v>
      </c>
    </row>
    <row r="541" spans="1:9" ht="12.75">
      <c r="A541" s="1427" t="s">
        <v>1236</v>
      </c>
      <c r="B541" s="1427" t="s">
        <v>762</v>
      </c>
      <c r="C541" s="1427"/>
      <c r="D541" s="1427" t="s">
        <v>549</v>
      </c>
      <c r="E541" s="1427">
        <v>616100</v>
      </c>
      <c r="F541" s="1427"/>
      <c r="G541" s="1427" t="s">
        <v>1238</v>
      </c>
      <c r="H541" s="1427" t="s">
        <v>1353</v>
      </c>
      <c r="I541" s="1427">
        <v>663</v>
      </c>
    </row>
    <row r="542" spans="1:9" ht="12.75">
      <c r="A542" s="1427" t="s">
        <v>1236</v>
      </c>
      <c r="B542" s="1427" t="s">
        <v>762</v>
      </c>
      <c r="C542" s="1427"/>
      <c r="D542" s="1427" t="s">
        <v>549</v>
      </c>
      <c r="E542" s="1427">
        <v>616100</v>
      </c>
      <c r="F542" s="1427"/>
      <c r="G542" s="1427" t="s">
        <v>116</v>
      </c>
      <c r="H542" s="1427" t="s">
        <v>1350</v>
      </c>
      <c r="I542" s="1427">
        <v>4695</v>
      </c>
    </row>
    <row r="543" spans="1:9" ht="12.75">
      <c r="A543" s="1427" t="s">
        <v>1236</v>
      </c>
      <c r="B543" s="1427" t="s">
        <v>762</v>
      </c>
      <c r="C543" s="1427"/>
      <c r="D543" s="1427" t="s">
        <v>549</v>
      </c>
      <c r="E543" s="1427">
        <v>616100</v>
      </c>
      <c r="F543" s="1427"/>
      <c r="G543" s="1427" t="s">
        <v>116</v>
      </c>
      <c r="H543" s="1427" t="s">
        <v>1351</v>
      </c>
      <c r="I543" s="1427">
        <v>9678</v>
      </c>
    </row>
    <row r="544" spans="1:9" ht="12.75">
      <c r="A544" s="1427" t="s">
        <v>1236</v>
      </c>
      <c r="B544" s="1427" t="s">
        <v>762</v>
      </c>
      <c r="C544" s="1427"/>
      <c r="D544" s="1427" t="s">
        <v>549</v>
      </c>
      <c r="E544" s="1427">
        <v>616100</v>
      </c>
      <c r="F544" s="1427"/>
      <c r="G544" s="1427" t="s">
        <v>116</v>
      </c>
      <c r="H544" s="1427" t="s">
        <v>1353</v>
      </c>
      <c r="I544" s="1427">
        <v>8238</v>
      </c>
    </row>
    <row r="545" spans="1:9" ht="12.75">
      <c r="A545" s="1427" t="s">
        <v>1236</v>
      </c>
      <c r="B545" s="1427" t="s">
        <v>762</v>
      </c>
      <c r="C545" s="1427" t="s">
        <v>1342</v>
      </c>
      <c r="D545" s="1427" t="s">
        <v>549</v>
      </c>
      <c r="E545" s="1427">
        <v>421900</v>
      </c>
      <c r="F545" s="1427"/>
      <c r="G545" s="1427" t="s">
        <v>116</v>
      </c>
      <c r="H545" s="1427" t="s">
        <v>1350</v>
      </c>
      <c r="I545" s="1427">
        <v>-10094</v>
      </c>
    </row>
    <row r="546" spans="1:9" ht="12.75">
      <c r="A546" s="1427" t="s">
        <v>1236</v>
      </c>
      <c r="B546" s="1427" t="s">
        <v>762</v>
      </c>
      <c r="C546" s="1427" t="s">
        <v>1342</v>
      </c>
      <c r="D546" s="1427" t="s">
        <v>549</v>
      </c>
      <c r="E546" s="1427">
        <v>421900</v>
      </c>
      <c r="F546" s="1427"/>
      <c r="G546" s="1427" t="s">
        <v>116</v>
      </c>
      <c r="H546" s="1427" t="s">
        <v>1351</v>
      </c>
      <c r="I546" s="1427">
        <v>-5676</v>
      </c>
    </row>
    <row r="547" spans="1:9" ht="12.75">
      <c r="A547" s="1427" t="s">
        <v>1236</v>
      </c>
      <c r="B547" s="1427" t="s">
        <v>762</v>
      </c>
      <c r="C547" s="1427" t="s">
        <v>1342</v>
      </c>
      <c r="D547" s="1427" t="s">
        <v>549</v>
      </c>
      <c r="E547" s="1427">
        <v>421900</v>
      </c>
      <c r="F547" s="1427"/>
      <c r="G547" s="1427" t="s">
        <v>116</v>
      </c>
      <c r="H547" s="1427" t="s">
        <v>1353</v>
      </c>
      <c r="I547" s="1427">
        <v>-9597</v>
      </c>
    </row>
    <row r="548" spans="1:9" ht="12.75">
      <c r="A548" s="1427" t="s">
        <v>1236</v>
      </c>
      <c r="B548" s="1427" t="s">
        <v>1310</v>
      </c>
      <c r="C548" s="1427"/>
      <c r="D548" s="1427" t="s">
        <v>549</v>
      </c>
      <c r="E548" s="1427">
        <v>710500</v>
      </c>
      <c r="F548" s="1427"/>
      <c r="G548" s="1427" t="s">
        <v>1238</v>
      </c>
      <c r="H548" s="1427" t="s">
        <v>1350</v>
      </c>
      <c r="I548" s="1427">
        <v>204564</v>
      </c>
    </row>
    <row r="549" spans="1:9" ht="12.75">
      <c r="A549" s="1427" t="s">
        <v>1236</v>
      </c>
      <c r="B549" s="1427" t="s">
        <v>1310</v>
      </c>
      <c r="C549" s="1427"/>
      <c r="D549" s="1427" t="s">
        <v>549</v>
      </c>
      <c r="E549" s="1427">
        <v>710500</v>
      </c>
      <c r="F549" s="1427"/>
      <c r="G549" s="1427" t="s">
        <v>1238</v>
      </c>
      <c r="H549" s="1427" t="s">
        <v>1351</v>
      </c>
      <c r="I549" s="1427">
        <v>203867</v>
      </c>
    </row>
    <row r="550" spans="1:9" ht="12.75">
      <c r="A550" s="1427" t="s">
        <v>1236</v>
      </c>
      <c r="B550" s="1427" t="s">
        <v>1310</v>
      </c>
      <c r="C550" s="1427"/>
      <c r="D550" s="1427" t="s">
        <v>549</v>
      </c>
      <c r="E550" s="1427">
        <v>710500</v>
      </c>
      <c r="F550" s="1427"/>
      <c r="G550" s="1427" t="s">
        <v>1238</v>
      </c>
      <c r="H550" s="1427" t="s">
        <v>1353</v>
      </c>
      <c r="I550" s="1427">
        <v>204216</v>
      </c>
    </row>
    <row r="551" spans="1:9" ht="12.75">
      <c r="A551" s="1427" t="s">
        <v>1236</v>
      </c>
      <c r="B551" s="1427" t="s">
        <v>761</v>
      </c>
      <c r="C551" s="1427"/>
      <c r="D551" s="1427" t="s">
        <v>549</v>
      </c>
      <c r="E551" s="1427">
        <v>610100</v>
      </c>
      <c r="F551" s="1427"/>
      <c r="G551" s="1427" t="s">
        <v>116</v>
      </c>
      <c r="H551" s="1427" t="s">
        <v>1350</v>
      </c>
      <c r="I551" s="1427">
        <v>66450</v>
      </c>
    </row>
    <row r="552" spans="1:9" ht="12.75">
      <c r="A552" s="1427" t="s">
        <v>1236</v>
      </c>
      <c r="B552" s="1427" t="s">
        <v>761</v>
      </c>
      <c r="C552" s="1427"/>
      <c r="D552" s="1427" t="s">
        <v>549</v>
      </c>
      <c r="E552" s="1427">
        <v>610100</v>
      </c>
      <c r="F552" s="1427"/>
      <c r="G552" s="1427" t="s">
        <v>116</v>
      </c>
      <c r="H552" s="1427" t="s">
        <v>1351</v>
      </c>
      <c r="I552" s="1427">
        <v>65504</v>
      </c>
    </row>
    <row r="553" spans="1:9" ht="12.75">
      <c r="A553" s="1427" t="s">
        <v>1236</v>
      </c>
      <c r="B553" s="1427" t="s">
        <v>761</v>
      </c>
      <c r="C553" s="1427"/>
      <c r="D553" s="1427" t="s">
        <v>549</v>
      </c>
      <c r="E553" s="1427">
        <v>610100</v>
      </c>
      <c r="F553" s="1427"/>
      <c r="G553" s="1427" t="s">
        <v>116</v>
      </c>
      <c r="H553" s="1427" t="s">
        <v>1353</v>
      </c>
      <c r="I553" s="1427">
        <v>59424</v>
      </c>
    </row>
    <row r="554" spans="1:9" ht="12.75">
      <c r="A554" s="1427" t="s">
        <v>1236</v>
      </c>
      <c r="B554" s="1427" t="s">
        <v>1346</v>
      </c>
      <c r="C554" s="1427"/>
      <c r="D554" s="1427" t="s">
        <v>549</v>
      </c>
      <c r="E554" s="1427">
        <v>666800</v>
      </c>
      <c r="F554" s="1427"/>
      <c r="G554" s="1427" t="s">
        <v>1256</v>
      </c>
      <c r="H554" s="1427" t="s">
        <v>1350</v>
      </c>
      <c r="I554" s="1427">
        <v>0</v>
      </c>
    </row>
    <row r="555" spans="1:9" ht="12.75">
      <c r="A555" s="1427" t="s">
        <v>1236</v>
      </c>
      <c r="B555" s="1427" t="s">
        <v>1346</v>
      </c>
      <c r="C555" s="1427"/>
      <c r="D555" s="1427" t="s">
        <v>549</v>
      </c>
      <c r="E555" s="1427">
        <v>666800</v>
      </c>
      <c r="F555" s="1427"/>
      <c r="G555" s="1427" t="s">
        <v>1256</v>
      </c>
      <c r="H555" s="1427" t="s">
        <v>1351</v>
      </c>
      <c r="I555" s="1427">
        <v>0</v>
      </c>
    </row>
    <row r="556" spans="1:9" ht="12.75">
      <c r="A556" s="1427" t="s">
        <v>1236</v>
      </c>
      <c r="B556" s="1427" t="s">
        <v>1346</v>
      </c>
      <c r="C556" s="1427"/>
      <c r="D556" s="1427" t="s">
        <v>549</v>
      </c>
      <c r="E556" s="1427">
        <v>666800</v>
      </c>
      <c r="F556" s="1427"/>
      <c r="G556" s="1427" t="s">
        <v>1256</v>
      </c>
      <c r="H556" s="1427" t="s">
        <v>1353</v>
      </c>
      <c r="I556" s="1427">
        <v>0</v>
      </c>
    </row>
    <row r="557" spans="1:9" ht="12.75">
      <c r="A557" s="1427" t="s">
        <v>1236</v>
      </c>
      <c r="B557" s="1427" t="s">
        <v>913</v>
      </c>
      <c r="C557" s="1427" t="s">
        <v>934</v>
      </c>
      <c r="D557" s="1427" t="s">
        <v>1309</v>
      </c>
      <c r="E557" s="1427">
        <v>408102</v>
      </c>
      <c r="F557" s="1427"/>
      <c r="G557" s="1427" t="s">
        <v>1238</v>
      </c>
      <c r="H557" s="1427" t="s">
        <v>1350</v>
      </c>
      <c r="I557" s="1427">
        <v>221</v>
      </c>
    </row>
    <row r="558" spans="1:9" ht="12.75">
      <c r="A558" s="1427" t="s">
        <v>1236</v>
      </c>
      <c r="B558" s="1427" t="s">
        <v>913</v>
      </c>
      <c r="C558" s="1427" t="s">
        <v>934</v>
      </c>
      <c r="D558" s="1427" t="s">
        <v>1309</v>
      </c>
      <c r="E558" s="1427">
        <v>408102</v>
      </c>
      <c r="F558" s="1427"/>
      <c r="G558" s="1427" t="s">
        <v>1238</v>
      </c>
      <c r="H558" s="1427" t="s">
        <v>1351</v>
      </c>
      <c r="I558" s="1427">
        <v>221</v>
      </c>
    </row>
    <row r="559" spans="1:9" ht="12.75">
      <c r="A559" s="1427" t="s">
        <v>1236</v>
      </c>
      <c r="B559" s="1427" t="s">
        <v>913</v>
      </c>
      <c r="C559" s="1427" t="s">
        <v>934</v>
      </c>
      <c r="D559" s="1427" t="s">
        <v>1309</v>
      </c>
      <c r="E559" s="1427">
        <v>408102</v>
      </c>
      <c r="F559" s="1427"/>
      <c r="G559" s="1427" t="s">
        <v>1238</v>
      </c>
      <c r="H559" s="1427" t="s">
        <v>1353</v>
      </c>
      <c r="I559" s="1427">
        <v>221</v>
      </c>
    </row>
    <row r="560" spans="1:9" ht="12.75">
      <c r="A560" s="1427" t="s">
        <v>1236</v>
      </c>
      <c r="B560" s="1427" t="s">
        <v>913</v>
      </c>
      <c r="C560" s="1427" t="s">
        <v>934</v>
      </c>
      <c r="D560" s="1427" t="s">
        <v>1309</v>
      </c>
      <c r="E560" s="1427">
        <v>408102</v>
      </c>
      <c r="F560" s="1427"/>
      <c r="G560" s="1427" t="s">
        <v>116</v>
      </c>
      <c r="H560" s="1427" t="s">
        <v>1350</v>
      </c>
      <c r="I560" s="1427">
        <v>1940</v>
      </c>
    </row>
    <row r="561" spans="1:9" ht="12.75">
      <c r="A561" s="1427" t="s">
        <v>1236</v>
      </c>
      <c r="B561" s="1427" t="s">
        <v>913</v>
      </c>
      <c r="C561" s="1427" t="s">
        <v>934</v>
      </c>
      <c r="D561" s="1427" t="s">
        <v>1309</v>
      </c>
      <c r="E561" s="1427">
        <v>408102</v>
      </c>
      <c r="F561" s="1427"/>
      <c r="G561" s="1427" t="s">
        <v>116</v>
      </c>
      <c r="H561" s="1427" t="s">
        <v>1351</v>
      </c>
      <c r="I561" s="1427">
        <v>1940</v>
      </c>
    </row>
    <row r="562" spans="1:9" ht="12.75">
      <c r="A562" s="1427" t="s">
        <v>1236</v>
      </c>
      <c r="B562" s="1427" t="s">
        <v>913</v>
      </c>
      <c r="C562" s="1427" t="s">
        <v>934</v>
      </c>
      <c r="D562" s="1427" t="s">
        <v>1309</v>
      </c>
      <c r="E562" s="1427">
        <v>408102</v>
      </c>
      <c r="F562" s="1427"/>
      <c r="G562" s="1427" t="s">
        <v>116</v>
      </c>
      <c r="H562" s="1427" t="s">
        <v>1353</v>
      </c>
      <c r="I562" s="1427">
        <v>1940</v>
      </c>
    </row>
    <row r="563" spans="1:9" ht="12.75">
      <c r="A563" s="1427" t="s">
        <v>1236</v>
      </c>
      <c r="B563" s="1427" t="s">
        <v>913</v>
      </c>
      <c r="C563" s="1427" t="s">
        <v>1005</v>
      </c>
      <c r="D563" s="1427" t="s">
        <v>1309</v>
      </c>
      <c r="E563" s="1427">
        <v>408101</v>
      </c>
      <c r="F563" s="1427"/>
      <c r="G563" s="1427" t="s">
        <v>115</v>
      </c>
      <c r="H563" s="1427" t="s">
        <v>1350</v>
      </c>
      <c r="I563" s="1427">
        <v>9168</v>
      </c>
    </row>
    <row r="564" spans="1:9" ht="12.75">
      <c r="A564" s="1427" t="s">
        <v>1236</v>
      </c>
      <c r="B564" s="1427" t="s">
        <v>913</v>
      </c>
      <c r="C564" s="1427" t="s">
        <v>1005</v>
      </c>
      <c r="D564" s="1427" t="s">
        <v>1309</v>
      </c>
      <c r="E564" s="1427">
        <v>408101</v>
      </c>
      <c r="F564" s="1427"/>
      <c r="G564" s="1427" t="s">
        <v>115</v>
      </c>
      <c r="H564" s="1427" t="s">
        <v>1351</v>
      </c>
      <c r="I564" s="1427">
        <v>9168</v>
      </c>
    </row>
    <row r="565" spans="1:9" ht="12.75">
      <c r="A565" s="1427" t="s">
        <v>1236</v>
      </c>
      <c r="B565" s="1427" t="s">
        <v>913</v>
      </c>
      <c r="C565" s="1427" t="s">
        <v>1005</v>
      </c>
      <c r="D565" s="1427" t="s">
        <v>1309</v>
      </c>
      <c r="E565" s="1427">
        <v>408101</v>
      </c>
      <c r="F565" s="1427"/>
      <c r="G565" s="1427" t="s">
        <v>115</v>
      </c>
      <c r="H565" s="1427" t="s">
        <v>1353</v>
      </c>
      <c r="I565" s="1427">
        <v>9168</v>
      </c>
    </row>
    <row r="566" spans="1:9" ht="12.75">
      <c r="A566" s="1427" t="s">
        <v>1236</v>
      </c>
      <c r="B566" s="1427" t="s">
        <v>913</v>
      </c>
      <c r="C566" s="1427" t="s">
        <v>1005</v>
      </c>
      <c r="D566" s="1427" t="s">
        <v>1309</v>
      </c>
      <c r="E566" s="1427">
        <v>408101</v>
      </c>
      <c r="F566" s="1427"/>
      <c r="G566" s="1427" t="s">
        <v>1238</v>
      </c>
      <c r="H566" s="1427" t="s">
        <v>1350</v>
      </c>
      <c r="I566" s="1427">
        <v>3527</v>
      </c>
    </row>
    <row r="567" spans="1:9" ht="12.75">
      <c r="A567" s="1427" t="s">
        <v>1236</v>
      </c>
      <c r="B567" s="1427" t="s">
        <v>913</v>
      </c>
      <c r="C567" s="1427" t="s">
        <v>1005</v>
      </c>
      <c r="D567" s="1427" t="s">
        <v>1309</v>
      </c>
      <c r="E567" s="1427">
        <v>408101</v>
      </c>
      <c r="F567" s="1427"/>
      <c r="G567" s="1427" t="s">
        <v>1238</v>
      </c>
      <c r="H567" s="1427" t="s">
        <v>1351</v>
      </c>
      <c r="I567" s="1427">
        <v>3527</v>
      </c>
    </row>
    <row r="568" spans="1:9" ht="12.75">
      <c r="A568" s="1427" t="s">
        <v>1236</v>
      </c>
      <c r="B568" s="1427" t="s">
        <v>913</v>
      </c>
      <c r="C568" s="1427" t="s">
        <v>1005</v>
      </c>
      <c r="D568" s="1427" t="s">
        <v>1309</v>
      </c>
      <c r="E568" s="1427">
        <v>408101</v>
      </c>
      <c r="F568" s="1427"/>
      <c r="G568" s="1427" t="s">
        <v>1238</v>
      </c>
      <c r="H568" s="1427" t="s">
        <v>1353</v>
      </c>
      <c r="I568" s="1427">
        <v>3527</v>
      </c>
    </row>
    <row r="569" spans="1:9" ht="12.75">
      <c r="A569" s="1427" t="s">
        <v>1236</v>
      </c>
      <c r="B569" s="1427" t="s">
        <v>913</v>
      </c>
      <c r="C569" s="1427" t="s">
        <v>1005</v>
      </c>
      <c r="D569" s="1427" t="s">
        <v>1309</v>
      </c>
      <c r="E569" s="1427">
        <v>408101</v>
      </c>
      <c r="F569" s="1427"/>
      <c r="G569" s="1427" t="s">
        <v>116</v>
      </c>
      <c r="H569" s="1427" t="s">
        <v>1350</v>
      </c>
      <c r="I569" s="1427">
        <v>1039</v>
      </c>
    </row>
    <row r="570" spans="1:9" ht="12.75">
      <c r="A570" s="1427" t="s">
        <v>1236</v>
      </c>
      <c r="B570" s="1427" t="s">
        <v>913</v>
      </c>
      <c r="C570" s="1427" t="s">
        <v>1005</v>
      </c>
      <c r="D570" s="1427" t="s">
        <v>1309</v>
      </c>
      <c r="E570" s="1427">
        <v>408101</v>
      </c>
      <c r="F570" s="1427"/>
      <c r="G570" s="1427" t="s">
        <v>116</v>
      </c>
      <c r="H570" s="1427" t="s">
        <v>1351</v>
      </c>
      <c r="I570" s="1427">
        <v>1039</v>
      </c>
    </row>
    <row r="571" spans="1:9" ht="12.75">
      <c r="A571" s="1427" t="s">
        <v>1236</v>
      </c>
      <c r="B571" s="1427" t="s">
        <v>913</v>
      </c>
      <c r="C571" s="1427" t="s">
        <v>1005</v>
      </c>
      <c r="D571" s="1427" t="s">
        <v>1309</v>
      </c>
      <c r="E571" s="1427">
        <v>408101</v>
      </c>
      <c r="F571" s="1427"/>
      <c r="G571" s="1427" t="s">
        <v>116</v>
      </c>
      <c r="H571" s="1427" t="s">
        <v>1353</v>
      </c>
      <c r="I571" s="1427">
        <v>1039</v>
      </c>
    </row>
    <row r="572" spans="1:9" ht="12.75">
      <c r="A572" s="1427" t="s">
        <v>1236</v>
      </c>
      <c r="B572" s="1427" t="s">
        <v>627</v>
      </c>
      <c r="C572" s="1427" t="s">
        <v>1322</v>
      </c>
      <c r="D572" s="1427" t="s">
        <v>1286</v>
      </c>
      <c r="E572" s="1427">
        <v>521100</v>
      </c>
      <c r="F572" s="1427"/>
      <c r="G572" s="1427" t="s">
        <v>1238</v>
      </c>
      <c r="H572" s="1427" t="s">
        <v>1350</v>
      </c>
      <c r="I572" s="1427">
        <v>-248145</v>
      </c>
    </row>
    <row r="573" spans="1:9" ht="12.75">
      <c r="A573" s="1427" t="s">
        <v>1236</v>
      </c>
      <c r="B573" s="1427" t="s">
        <v>627</v>
      </c>
      <c r="C573" s="1427" t="s">
        <v>1322</v>
      </c>
      <c r="D573" s="1427" t="s">
        <v>1286</v>
      </c>
      <c r="E573" s="1427">
        <v>521100</v>
      </c>
      <c r="F573" s="1427"/>
      <c r="G573" s="1427" t="s">
        <v>1238</v>
      </c>
      <c r="H573" s="1427" t="s">
        <v>1351</v>
      </c>
      <c r="I573" s="1427">
        <v>-247301</v>
      </c>
    </row>
    <row r="574" spans="1:9" ht="12.75">
      <c r="A574" s="1427" t="s">
        <v>1236</v>
      </c>
      <c r="B574" s="1427" t="s">
        <v>627</v>
      </c>
      <c r="C574" s="1427" t="s">
        <v>1322</v>
      </c>
      <c r="D574" s="1427" t="s">
        <v>1286</v>
      </c>
      <c r="E574" s="1427">
        <v>521100</v>
      </c>
      <c r="F574" s="1427"/>
      <c r="G574" s="1427" t="s">
        <v>1238</v>
      </c>
      <c r="H574" s="1427" t="s">
        <v>1353</v>
      </c>
      <c r="I574" s="1427">
        <v>-247723</v>
      </c>
    </row>
    <row r="575" spans="1:9" ht="12.75">
      <c r="A575" s="1427" t="s">
        <v>1236</v>
      </c>
      <c r="B575" s="1427" t="s">
        <v>627</v>
      </c>
      <c r="C575" s="1427" t="s">
        <v>475</v>
      </c>
      <c r="D575" s="1427" t="s">
        <v>1286</v>
      </c>
      <c r="E575" s="1427">
        <v>461100</v>
      </c>
      <c r="F575" s="1427"/>
      <c r="G575" s="1427" t="s">
        <v>116</v>
      </c>
      <c r="H575" s="1427" t="s">
        <v>1350</v>
      </c>
      <c r="I575" s="1427">
        <v>-2427471</v>
      </c>
    </row>
    <row r="576" spans="1:9" ht="12.75">
      <c r="A576" s="1427" t="s">
        <v>1236</v>
      </c>
      <c r="B576" s="1427" t="s">
        <v>627</v>
      </c>
      <c r="C576" s="1427" t="s">
        <v>475</v>
      </c>
      <c r="D576" s="1427" t="s">
        <v>1286</v>
      </c>
      <c r="E576" s="1427">
        <v>461100</v>
      </c>
      <c r="F576" s="1427"/>
      <c r="G576" s="1427" t="s">
        <v>116</v>
      </c>
      <c r="H576" s="1427" t="s">
        <v>1351</v>
      </c>
      <c r="I576" s="1427">
        <v>-2458342</v>
      </c>
    </row>
    <row r="577" spans="1:9" ht="12.75">
      <c r="A577" s="1427" t="s">
        <v>1236</v>
      </c>
      <c r="B577" s="1427" t="s">
        <v>627</v>
      </c>
      <c r="C577" s="1427" t="s">
        <v>475</v>
      </c>
      <c r="D577" s="1427" t="s">
        <v>1286</v>
      </c>
      <c r="E577" s="1427">
        <v>461100</v>
      </c>
      <c r="F577" s="1427"/>
      <c r="G577" s="1427" t="s">
        <v>116</v>
      </c>
      <c r="H577" s="1427" t="s">
        <v>1353</v>
      </c>
      <c r="I577" s="1427">
        <v>-2338806</v>
      </c>
    </row>
    <row r="578" spans="1:9" ht="12.75">
      <c r="A578" s="1427" t="s">
        <v>1236</v>
      </c>
      <c r="B578" s="1427" t="s">
        <v>791</v>
      </c>
      <c r="C578" s="1427"/>
      <c r="D578" s="1427" t="s">
        <v>549</v>
      </c>
      <c r="E578" s="1427">
        <v>711500</v>
      </c>
      <c r="F578" s="1427"/>
      <c r="G578" s="1427" t="s">
        <v>1238</v>
      </c>
      <c r="H578" s="1427" t="s">
        <v>1350</v>
      </c>
      <c r="I578" s="1427">
        <v>19218</v>
      </c>
    </row>
    <row r="579" spans="1:9" ht="12.75">
      <c r="A579" s="1427" t="s">
        <v>1236</v>
      </c>
      <c r="B579" s="1427" t="s">
        <v>791</v>
      </c>
      <c r="C579" s="1427"/>
      <c r="D579" s="1427" t="s">
        <v>549</v>
      </c>
      <c r="E579" s="1427">
        <v>711500</v>
      </c>
      <c r="F579" s="1427"/>
      <c r="G579" s="1427" t="s">
        <v>1238</v>
      </c>
      <c r="H579" s="1427" t="s">
        <v>1351</v>
      </c>
      <c r="I579" s="1427">
        <v>17868</v>
      </c>
    </row>
    <row r="580" spans="1:9" ht="12.75">
      <c r="A580" s="1427" t="s">
        <v>1236</v>
      </c>
      <c r="B580" s="1427" t="s">
        <v>791</v>
      </c>
      <c r="C580" s="1427"/>
      <c r="D580" s="1427" t="s">
        <v>549</v>
      </c>
      <c r="E580" s="1427">
        <v>711500</v>
      </c>
      <c r="F580" s="1427"/>
      <c r="G580" s="1427" t="s">
        <v>1238</v>
      </c>
      <c r="H580" s="1427" t="s">
        <v>1353</v>
      </c>
      <c r="I580" s="1427">
        <v>23118</v>
      </c>
    </row>
    <row r="581" spans="1:9" ht="12.75">
      <c r="A581" s="1427" t="s">
        <v>1236</v>
      </c>
      <c r="B581" s="1427" t="s">
        <v>764</v>
      </c>
      <c r="C581" s="1427"/>
      <c r="D581" s="1427" t="s">
        <v>549</v>
      </c>
      <c r="E581" s="1427">
        <v>620000</v>
      </c>
      <c r="F581" s="1427"/>
      <c r="G581" s="1427" t="s">
        <v>115</v>
      </c>
      <c r="H581" s="1427" t="s">
        <v>1350</v>
      </c>
      <c r="I581" s="1427">
        <v>-1000</v>
      </c>
    </row>
    <row r="582" spans="1:9" ht="12.75">
      <c r="A582" s="1427" t="s">
        <v>1236</v>
      </c>
      <c r="B582" s="1427" t="s">
        <v>764</v>
      </c>
      <c r="C582" s="1427"/>
      <c r="D582" s="1427" t="s">
        <v>549</v>
      </c>
      <c r="E582" s="1427">
        <v>620000</v>
      </c>
      <c r="F582" s="1427"/>
      <c r="G582" s="1427" t="s">
        <v>115</v>
      </c>
      <c r="H582" s="1427" t="s">
        <v>1351</v>
      </c>
      <c r="I582" s="1427">
        <v>-1000</v>
      </c>
    </row>
    <row r="583" spans="1:9" ht="12.75">
      <c r="A583" s="1427" t="s">
        <v>1236</v>
      </c>
      <c r="B583" s="1427" t="s">
        <v>764</v>
      </c>
      <c r="C583" s="1427"/>
      <c r="D583" s="1427" t="s">
        <v>549</v>
      </c>
      <c r="E583" s="1427">
        <v>620000</v>
      </c>
      <c r="F583" s="1427"/>
      <c r="G583" s="1427" t="s">
        <v>115</v>
      </c>
      <c r="H583" s="1427" t="s">
        <v>1353</v>
      </c>
      <c r="I583" s="1427">
        <v>-1000</v>
      </c>
    </row>
    <row r="584" spans="1:9" ht="12.75">
      <c r="A584" s="1427" t="s">
        <v>1236</v>
      </c>
      <c r="B584" s="1427" t="s">
        <v>764</v>
      </c>
      <c r="C584" s="1427"/>
      <c r="D584" s="1427" t="s">
        <v>549</v>
      </c>
      <c r="E584" s="1427">
        <v>620000</v>
      </c>
      <c r="F584" s="1427"/>
      <c r="G584" s="1427" t="s">
        <v>116</v>
      </c>
      <c r="H584" s="1427" t="s">
        <v>1350</v>
      </c>
      <c r="I584" s="1427">
        <v>400</v>
      </c>
    </row>
    <row r="585" spans="1:9" ht="12.75">
      <c r="A585" s="1427" t="s">
        <v>1236</v>
      </c>
      <c r="B585" s="1427" t="s">
        <v>764</v>
      </c>
      <c r="C585" s="1427"/>
      <c r="D585" s="1427" t="s">
        <v>549</v>
      </c>
      <c r="E585" s="1427">
        <v>620000</v>
      </c>
      <c r="F585" s="1427"/>
      <c r="G585" s="1427" t="s">
        <v>116</v>
      </c>
      <c r="H585" s="1427" t="s">
        <v>1351</v>
      </c>
      <c r="I585" s="1427">
        <v>400</v>
      </c>
    </row>
    <row r="586" spans="1:9" ht="12.75">
      <c r="A586" s="1427" t="s">
        <v>1236</v>
      </c>
      <c r="B586" s="1427" t="s">
        <v>764</v>
      </c>
      <c r="C586" s="1427"/>
      <c r="D586" s="1427" t="s">
        <v>549</v>
      </c>
      <c r="E586" s="1427">
        <v>620000</v>
      </c>
      <c r="F586" s="1427"/>
      <c r="G586" s="1427" t="s">
        <v>116</v>
      </c>
      <c r="H586" s="1427" t="s">
        <v>1353</v>
      </c>
      <c r="I586" s="1427">
        <v>400</v>
      </c>
    </row>
    <row r="587" spans="1:9" ht="12.75">
      <c r="A587" s="1427" t="s">
        <v>1236</v>
      </c>
      <c r="B587" s="1427" t="s">
        <v>764</v>
      </c>
      <c r="C587" s="1427"/>
      <c r="D587" s="1427" t="s">
        <v>549</v>
      </c>
      <c r="E587" s="1427">
        <v>620100</v>
      </c>
      <c r="F587" s="1427"/>
      <c r="G587" s="1427" t="s">
        <v>115</v>
      </c>
      <c r="H587" s="1427" t="s">
        <v>1350</v>
      </c>
      <c r="I587" s="1427">
        <v>50</v>
      </c>
    </row>
    <row r="588" spans="1:9" ht="12.75">
      <c r="A588" s="1427" t="s">
        <v>1236</v>
      </c>
      <c r="B588" s="1427" t="s">
        <v>764</v>
      </c>
      <c r="C588" s="1427"/>
      <c r="D588" s="1427" t="s">
        <v>549</v>
      </c>
      <c r="E588" s="1427">
        <v>620100</v>
      </c>
      <c r="F588" s="1427"/>
      <c r="G588" s="1427" t="s">
        <v>115</v>
      </c>
      <c r="H588" s="1427" t="s">
        <v>1351</v>
      </c>
      <c r="I588" s="1427">
        <v>50</v>
      </c>
    </row>
    <row r="589" spans="1:9" ht="12.75">
      <c r="A589" s="1427" t="s">
        <v>1236</v>
      </c>
      <c r="B589" s="1427" t="s">
        <v>764</v>
      </c>
      <c r="C589" s="1427"/>
      <c r="D589" s="1427" t="s">
        <v>549</v>
      </c>
      <c r="E589" s="1427">
        <v>620100</v>
      </c>
      <c r="F589" s="1427"/>
      <c r="G589" s="1427" t="s">
        <v>115</v>
      </c>
      <c r="H589" s="1427" t="s">
        <v>1353</v>
      </c>
      <c r="I589" s="1427">
        <v>50</v>
      </c>
    </row>
    <row r="590" spans="1:9" ht="12.75">
      <c r="A590" s="1427" t="s">
        <v>1236</v>
      </c>
      <c r="B590" s="1427" t="s">
        <v>764</v>
      </c>
      <c r="C590" s="1427"/>
      <c r="D590" s="1427" t="s">
        <v>549</v>
      </c>
      <c r="E590" s="1427">
        <v>620100</v>
      </c>
      <c r="F590" s="1427"/>
      <c r="G590" s="1427" t="s">
        <v>1238</v>
      </c>
      <c r="H590" s="1427" t="s">
        <v>1350</v>
      </c>
      <c r="I590" s="1427">
        <v>1147</v>
      </c>
    </row>
    <row r="591" spans="1:9" ht="12.75">
      <c r="A591" s="1427" t="s">
        <v>1236</v>
      </c>
      <c r="B591" s="1427" t="s">
        <v>764</v>
      </c>
      <c r="C591" s="1427"/>
      <c r="D591" s="1427" t="s">
        <v>549</v>
      </c>
      <c r="E591" s="1427">
        <v>620100</v>
      </c>
      <c r="F591" s="1427"/>
      <c r="G591" s="1427" t="s">
        <v>1238</v>
      </c>
      <c r="H591" s="1427" t="s">
        <v>1351</v>
      </c>
      <c r="I591" s="1427">
        <v>1147</v>
      </c>
    </row>
    <row r="592" spans="1:9" ht="12.75">
      <c r="A592" s="1427" t="s">
        <v>1236</v>
      </c>
      <c r="B592" s="1427" t="s">
        <v>764</v>
      </c>
      <c r="C592" s="1427"/>
      <c r="D592" s="1427" t="s">
        <v>549</v>
      </c>
      <c r="E592" s="1427">
        <v>620100</v>
      </c>
      <c r="F592" s="1427"/>
      <c r="G592" s="1427" t="s">
        <v>1238</v>
      </c>
      <c r="H592" s="1427" t="s">
        <v>1353</v>
      </c>
      <c r="I592" s="1427">
        <v>1147</v>
      </c>
    </row>
    <row r="593" spans="1:9" ht="12.75">
      <c r="A593" s="1427" t="s">
        <v>1236</v>
      </c>
      <c r="B593" s="1427" t="s">
        <v>764</v>
      </c>
      <c r="C593" s="1427"/>
      <c r="D593" s="1427" t="s">
        <v>549</v>
      </c>
      <c r="E593" s="1427">
        <v>620100</v>
      </c>
      <c r="F593" s="1427"/>
      <c r="G593" s="1427" t="s">
        <v>116</v>
      </c>
      <c r="H593" s="1427" t="s">
        <v>1350</v>
      </c>
      <c r="I593" s="1427">
        <v>13714</v>
      </c>
    </row>
    <row r="594" spans="1:9" ht="12.75">
      <c r="A594" s="1427" t="s">
        <v>1236</v>
      </c>
      <c r="B594" s="1427" t="s">
        <v>764</v>
      </c>
      <c r="C594" s="1427"/>
      <c r="D594" s="1427" t="s">
        <v>549</v>
      </c>
      <c r="E594" s="1427">
        <v>620100</v>
      </c>
      <c r="F594" s="1427"/>
      <c r="G594" s="1427" t="s">
        <v>116</v>
      </c>
      <c r="H594" s="1427" t="s">
        <v>1351</v>
      </c>
      <c r="I594" s="1427">
        <v>13714</v>
      </c>
    </row>
    <row r="595" spans="1:9" ht="12.75">
      <c r="A595" s="1427" t="s">
        <v>1236</v>
      </c>
      <c r="B595" s="1427" t="s">
        <v>764</v>
      </c>
      <c r="C595" s="1427"/>
      <c r="D595" s="1427" t="s">
        <v>549</v>
      </c>
      <c r="E595" s="1427">
        <v>620100</v>
      </c>
      <c r="F595" s="1427"/>
      <c r="G595" s="1427" t="s">
        <v>116</v>
      </c>
      <c r="H595" s="1427" t="s">
        <v>1353</v>
      </c>
      <c r="I595" s="1427">
        <v>13714</v>
      </c>
    </row>
    <row r="596" spans="1:9" ht="12.75">
      <c r="A596" s="1427" t="s">
        <v>1236</v>
      </c>
      <c r="B596" s="1427" t="s">
        <v>787</v>
      </c>
      <c r="C596" s="1427"/>
      <c r="D596" s="1427" t="s">
        <v>1269</v>
      </c>
      <c r="E596" s="1427">
        <v>407201</v>
      </c>
      <c r="F596" s="1427"/>
      <c r="G596" s="1427" t="s">
        <v>115</v>
      </c>
      <c r="H596" s="1427" t="s">
        <v>1350</v>
      </c>
      <c r="I596" s="1427">
        <v>39737</v>
      </c>
    </row>
    <row r="597" spans="1:9" ht="12.75">
      <c r="A597" s="1427" t="s">
        <v>1236</v>
      </c>
      <c r="B597" s="1427" t="s">
        <v>787</v>
      </c>
      <c r="C597" s="1427"/>
      <c r="D597" s="1427" t="s">
        <v>1269</v>
      </c>
      <c r="E597" s="1427">
        <v>407201</v>
      </c>
      <c r="F597" s="1427"/>
      <c r="G597" s="1427" t="s">
        <v>115</v>
      </c>
      <c r="H597" s="1427" t="s">
        <v>1351</v>
      </c>
      <c r="I597" s="1427">
        <v>39737</v>
      </c>
    </row>
    <row r="598" spans="1:9" ht="12.75">
      <c r="A598" s="1427" t="s">
        <v>1236</v>
      </c>
      <c r="B598" s="1427" t="s">
        <v>787</v>
      </c>
      <c r="C598" s="1427"/>
      <c r="D598" s="1427" t="s">
        <v>1269</v>
      </c>
      <c r="E598" s="1427">
        <v>407201</v>
      </c>
      <c r="F598" s="1427"/>
      <c r="G598" s="1427" t="s">
        <v>115</v>
      </c>
      <c r="H598" s="1427" t="s">
        <v>1353</v>
      </c>
      <c r="I598" s="1427">
        <v>39737</v>
      </c>
    </row>
    <row r="599" spans="1:9" ht="12.75">
      <c r="A599" s="1427" t="s">
        <v>1236</v>
      </c>
      <c r="B599" s="1427" t="s">
        <v>780</v>
      </c>
      <c r="C599" s="1427"/>
      <c r="D599" s="1427" t="s">
        <v>549</v>
      </c>
      <c r="E599" s="1427">
        <v>620000</v>
      </c>
      <c r="F599" s="1427"/>
      <c r="G599" s="1427" t="s">
        <v>115</v>
      </c>
      <c r="H599" s="1427" t="s">
        <v>1350</v>
      </c>
      <c r="I599" s="1427">
        <v>2000</v>
      </c>
    </row>
    <row r="600" spans="1:9" ht="12.75">
      <c r="A600" s="1427" t="s">
        <v>1236</v>
      </c>
      <c r="B600" s="1427" t="s">
        <v>780</v>
      </c>
      <c r="C600" s="1427"/>
      <c r="D600" s="1427" t="s">
        <v>549</v>
      </c>
      <c r="E600" s="1427">
        <v>620000</v>
      </c>
      <c r="F600" s="1427"/>
      <c r="G600" s="1427" t="s">
        <v>115</v>
      </c>
      <c r="H600" s="1427" t="s">
        <v>1351</v>
      </c>
      <c r="I600" s="1427">
        <v>2000</v>
      </c>
    </row>
    <row r="601" spans="1:9" ht="12.75">
      <c r="A601" s="1427" t="s">
        <v>1236</v>
      </c>
      <c r="B601" s="1427" t="s">
        <v>780</v>
      </c>
      <c r="C601" s="1427"/>
      <c r="D601" s="1427" t="s">
        <v>549</v>
      </c>
      <c r="E601" s="1427">
        <v>620000</v>
      </c>
      <c r="F601" s="1427"/>
      <c r="G601" s="1427" t="s">
        <v>115</v>
      </c>
      <c r="H601" s="1427" t="s">
        <v>1353</v>
      </c>
      <c r="I601" s="1427">
        <v>2000</v>
      </c>
    </row>
    <row r="602" spans="1:9" ht="12.75">
      <c r="A602" s="1427" t="s">
        <v>1236</v>
      </c>
      <c r="B602" s="1427" t="s">
        <v>780</v>
      </c>
      <c r="C602" s="1427"/>
      <c r="D602" s="1427" t="s">
        <v>549</v>
      </c>
      <c r="E602" s="1427">
        <v>650000</v>
      </c>
      <c r="F602" s="1427"/>
      <c r="G602" s="1427" t="s">
        <v>114</v>
      </c>
      <c r="H602" s="1427" t="s">
        <v>1350</v>
      </c>
      <c r="I602" s="1427">
        <v>-4185</v>
      </c>
    </row>
    <row r="603" spans="1:9" ht="12.75">
      <c r="A603" s="1427" t="s">
        <v>1236</v>
      </c>
      <c r="B603" s="1427" t="s">
        <v>780</v>
      </c>
      <c r="C603" s="1427"/>
      <c r="D603" s="1427" t="s">
        <v>549</v>
      </c>
      <c r="E603" s="1427">
        <v>650000</v>
      </c>
      <c r="F603" s="1427"/>
      <c r="G603" s="1427" t="s">
        <v>114</v>
      </c>
      <c r="H603" s="1427" t="s">
        <v>1351</v>
      </c>
      <c r="I603" s="1427">
        <v>-4308</v>
      </c>
    </row>
    <row r="604" spans="1:9" ht="12.75">
      <c r="A604" s="1427" t="s">
        <v>1236</v>
      </c>
      <c r="B604" s="1427" t="s">
        <v>780</v>
      </c>
      <c r="C604" s="1427"/>
      <c r="D604" s="1427" t="s">
        <v>549</v>
      </c>
      <c r="E604" s="1427">
        <v>650000</v>
      </c>
      <c r="F604" s="1427"/>
      <c r="G604" s="1427" t="s">
        <v>114</v>
      </c>
      <c r="H604" s="1427" t="s">
        <v>1353</v>
      </c>
      <c r="I604" s="1427">
        <v>-4795</v>
      </c>
    </row>
    <row r="605" spans="1:9" ht="12.75">
      <c r="A605" s="1427" t="s">
        <v>1236</v>
      </c>
      <c r="B605" s="1427" t="s">
        <v>780</v>
      </c>
      <c r="C605" s="1427"/>
      <c r="D605" s="1427" t="s">
        <v>549</v>
      </c>
      <c r="E605" s="1427">
        <v>650200</v>
      </c>
      <c r="F605" s="1427"/>
      <c r="G605" s="1427" t="s">
        <v>115</v>
      </c>
      <c r="H605" s="1427" t="s">
        <v>1350</v>
      </c>
      <c r="I605" s="1427">
        <v>4168</v>
      </c>
    </row>
    <row r="606" spans="1:9" ht="12.75">
      <c r="A606" s="1427" t="s">
        <v>1236</v>
      </c>
      <c r="B606" s="1427" t="s">
        <v>780</v>
      </c>
      <c r="C606" s="1427"/>
      <c r="D606" s="1427" t="s">
        <v>549</v>
      </c>
      <c r="E606" s="1427">
        <v>650200</v>
      </c>
      <c r="F606" s="1427"/>
      <c r="G606" s="1427" t="s">
        <v>115</v>
      </c>
      <c r="H606" s="1427" t="s">
        <v>1351</v>
      </c>
      <c r="I606" s="1427">
        <v>6277</v>
      </c>
    </row>
    <row r="607" spans="1:9" ht="12.75">
      <c r="A607" s="1427" t="s">
        <v>1236</v>
      </c>
      <c r="B607" s="1427" t="s">
        <v>780</v>
      </c>
      <c r="C607" s="1427"/>
      <c r="D607" s="1427" t="s">
        <v>549</v>
      </c>
      <c r="E607" s="1427">
        <v>650200</v>
      </c>
      <c r="F607" s="1427"/>
      <c r="G607" s="1427" t="s">
        <v>115</v>
      </c>
      <c r="H607" s="1427" t="s">
        <v>1353</v>
      </c>
      <c r="I607" s="1427">
        <v>6158</v>
      </c>
    </row>
    <row r="608" spans="1:9" ht="12.75">
      <c r="A608" s="1427" t="s">
        <v>1236</v>
      </c>
      <c r="B608" s="1427" t="s">
        <v>780</v>
      </c>
      <c r="C608" s="1427"/>
      <c r="D608" s="1427" t="s">
        <v>549</v>
      </c>
      <c r="E608" s="1427">
        <v>650332</v>
      </c>
      <c r="F608" s="1427"/>
      <c r="G608" s="1427" t="s">
        <v>1256</v>
      </c>
      <c r="H608" s="1427" t="s">
        <v>1350</v>
      </c>
      <c r="I608" s="1427">
        <v>1396</v>
      </c>
    </row>
    <row r="609" spans="1:9" ht="12.75">
      <c r="A609" s="1427" t="s">
        <v>1236</v>
      </c>
      <c r="B609" s="1427" t="s">
        <v>780</v>
      </c>
      <c r="C609" s="1427"/>
      <c r="D609" s="1427" t="s">
        <v>549</v>
      </c>
      <c r="E609" s="1427">
        <v>650332</v>
      </c>
      <c r="F609" s="1427"/>
      <c r="G609" s="1427" t="s">
        <v>1256</v>
      </c>
      <c r="H609" s="1427" t="s">
        <v>1351</v>
      </c>
      <c r="I609" s="1427">
        <v>1236</v>
      </c>
    </row>
    <row r="610" spans="1:9" ht="12.75">
      <c r="A610" s="1427" t="s">
        <v>1236</v>
      </c>
      <c r="B610" s="1427" t="s">
        <v>780</v>
      </c>
      <c r="C610" s="1427"/>
      <c r="D610" s="1427" t="s">
        <v>549</v>
      </c>
      <c r="E610" s="1427">
        <v>650332</v>
      </c>
      <c r="F610" s="1427"/>
      <c r="G610" s="1427" t="s">
        <v>1256</v>
      </c>
      <c r="H610" s="1427" t="s">
        <v>1353</v>
      </c>
      <c r="I610" s="1427">
        <v>1488</v>
      </c>
    </row>
    <row r="611" spans="1:9" ht="12.75">
      <c r="A611" s="1427" t="s">
        <v>1236</v>
      </c>
      <c r="B611" s="1427" t="s">
        <v>780</v>
      </c>
      <c r="C611" s="1427"/>
      <c r="D611" s="1427" t="s">
        <v>549</v>
      </c>
      <c r="E611" s="1427">
        <v>650332</v>
      </c>
      <c r="F611" s="1427"/>
      <c r="G611" s="1427" t="s">
        <v>115</v>
      </c>
      <c r="H611" s="1427" t="s">
        <v>1350</v>
      </c>
      <c r="I611" s="1427">
        <v>11933</v>
      </c>
    </row>
    <row r="612" spans="1:9" ht="12.75">
      <c r="A612" s="1427" t="s">
        <v>1236</v>
      </c>
      <c r="B612" s="1427" t="s">
        <v>780</v>
      </c>
      <c r="C612" s="1427"/>
      <c r="D612" s="1427" t="s">
        <v>549</v>
      </c>
      <c r="E612" s="1427">
        <v>650332</v>
      </c>
      <c r="F612" s="1427"/>
      <c r="G612" s="1427" t="s">
        <v>115</v>
      </c>
      <c r="H612" s="1427" t="s">
        <v>1351</v>
      </c>
      <c r="I612" s="1427">
        <v>10562</v>
      </c>
    </row>
    <row r="613" spans="1:9" ht="12.75">
      <c r="A613" s="1427" t="s">
        <v>1236</v>
      </c>
      <c r="B613" s="1427" t="s">
        <v>780</v>
      </c>
      <c r="C613" s="1427"/>
      <c r="D613" s="1427" t="s">
        <v>549</v>
      </c>
      <c r="E613" s="1427">
        <v>650332</v>
      </c>
      <c r="F613" s="1427"/>
      <c r="G613" s="1427" t="s">
        <v>115</v>
      </c>
      <c r="H613" s="1427" t="s">
        <v>1353</v>
      </c>
      <c r="I613" s="1427">
        <v>12715</v>
      </c>
    </row>
    <row r="614" spans="1:9" ht="12.75">
      <c r="A614" s="1427" t="s">
        <v>1236</v>
      </c>
      <c r="B614" s="1427" t="s">
        <v>780</v>
      </c>
      <c r="C614" s="1427"/>
      <c r="D614" s="1427" t="s">
        <v>549</v>
      </c>
      <c r="E614" s="1427">
        <v>650800</v>
      </c>
      <c r="F614" s="1427"/>
      <c r="G614" s="1427" t="s">
        <v>115</v>
      </c>
      <c r="H614" s="1427" t="s">
        <v>1350</v>
      </c>
      <c r="I614" s="1427">
        <v>150</v>
      </c>
    </row>
    <row r="615" spans="1:9" ht="12.75">
      <c r="A615" s="1427" t="s">
        <v>1236</v>
      </c>
      <c r="B615" s="1427" t="s">
        <v>780</v>
      </c>
      <c r="C615" s="1427"/>
      <c r="D615" s="1427" t="s">
        <v>549</v>
      </c>
      <c r="E615" s="1427">
        <v>650800</v>
      </c>
      <c r="F615" s="1427"/>
      <c r="G615" s="1427" t="s">
        <v>115</v>
      </c>
      <c r="H615" s="1427" t="s">
        <v>1351</v>
      </c>
      <c r="I615" s="1427">
        <v>150</v>
      </c>
    </row>
    <row r="616" spans="1:9" ht="12.75">
      <c r="A616" s="1427" t="s">
        <v>1236</v>
      </c>
      <c r="B616" s="1427" t="s">
        <v>780</v>
      </c>
      <c r="C616" s="1427"/>
      <c r="D616" s="1427" t="s">
        <v>549</v>
      </c>
      <c r="E616" s="1427">
        <v>650800</v>
      </c>
      <c r="F616" s="1427"/>
      <c r="G616" s="1427" t="s">
        <v>115</v>
      </c>
      <c r="H616" s="1427" t="s">
        <v>1353</v>
      </c>
      <c r="I616" s="1427">
        <v>150</v>
      </c>
    </row>
    <row r="617" spans="1:9" ht="12.75">
      <c r="A617" s="1427"/>
      <c r="B617" s="1427"/>
      <c r="C617" s="1427"/>
      <c r="D617" s="1427"/>
      <c r="E617" s="1427"/>
      <c r="F617" s="1427"/>
      <c r="G617" s="1427"/>
      <c r="H617" s="1427"/>
      <c r="I617" s="1427"/>
    </row>
    <row r="618" spans="1:9" ht="12.75">
      <c r="A618" s="1427"/>
      <c r="B618" s="1427"/>
      <c r="C618" s="1427"/>
      <c r="D618" s="1427"/>
      <c r="E618" s="1427"/>
      <c r="F618" s="1427"/>
      <c r="G618" s="1427"/>
      <c r="H618" s="1427"/>
      <c r="I618" s="1427"/>
    </row>
    <row r="619" spans="1:9" ht="12.75">
      <c r="A619" s="1427"/>
      <c r="B619" s="1427"/>
      <c r="C619" s="1427"/>
      <c r="D619" s="1427"/>
      <c r="E619" s="1427"/>
      <c r="F619" s="1427"/>
      <c r="G619" s="1427"/>
      <c r="H619" s="1427"/>
      <c r="I619" s="1427"/>
    </row>
    <row r="620" spans="1:9" ht="12.75">
      <c r="A620" s="1427"/>
      <c r="B620" s="1427"/>
      <c r="C620" s="1427"/>
      <c r="D620" s="1427"/>
      <c r="E620" s="1427"/>
      <c r="F620" s="1427"/>
      <c r="G620" s="1427"/>
      <c r="H620" s="1427"/>
      <c r="I620" s="1427"/>
    </row>
    <row r="621" spans="1:9" ht="12.75">
      <c r="A621" s="1427"/>
      <c r="B621" s="1427"/>
      <c r="C621" s="1427"/>
      <c r="D621" s="1427"/>
      <c r="E621" s="1427"/>
      <c r="F621" s="1427"/>
      <c r="G621" s="1427"/>
      <c r="H621" s="1427"/>
      <c r="I621" s="1427"/>
    </row>
    <row r="622" spans="1:9" ht="12.75">
      <c r="A622" s="1427"/>
      <c r="B622" s="1427"/>
      <c r="C622" s="1427"/>
      <c r="D622" s="1427"/>
      <c r="E622" s="1427"/>
      <c r="F622" s="1427"/>
      <c r="G622" s="1427"/>
      <c r="H622" s="1427"/>
      <c r="I622" s="1427"/>
    </row>
    <row r="623" spans="1:9" ht="12.75">
      <c r="A623" s="1427"/>
      <c r="B623" s="1427"/>
      <c r="C623" s="1427"/>
      <c r="D623" s="1427"/>
      <c r="E623" s="1427"/>
      <c r="F623" s="1427"/>
      <c r="G623" s="1427"/>
      <c r="H623" s="1427"/>
      <c r="I623" s="1427"/>
    </row>
    <row r="624" spans="1:9" ht="12.75">
      <c r="A624" s="1427"/>
      <c r="B624" s="1427"/>
      <c r="C624" s="1427"/>
      <c r="D624" s="1427"/>
      <c r="E624" s="1427"/>
      <c r="F624" s="1427"/>
      <c r="G624" s="1427"/>
      <c r="H624" s="1427"/>
      <c r="I624" s="1427"/>
    </row>
    <row r="625" spans="1:9" ht="12.75">
      <c r="A625" s="1427"/>
      <c r="B625" s="1427"/>
      <c r="C625" s="1427"/>
      <c r="D625" s="1427"/>
      <c r="E625" s="1427"/>
      <c r="F625" s="1427"/>
      <c r="G625" s="1427"/>
      <c r="H625" s="1427"/>
      <c r="I625" s="1427"/>
    </row>
    <row r="626" spans="1:9" ht="12.75">
      <c r="A626" s="1427"/>
      <c r="B626" s="1427"/>
      <c r="C626" s="1427"/>
      <c r="D626" s="1427"/>
      <c r="E626" s="1427"/>
      <c r="F626" s="1427"/>
      <c r="G626" s="1427"/>
      <c r="H626" s="1427"/>
      <c r="I626" s="1427"/>
    </row>
    <row r="627" spans="1:9" ht="12.75">
      <c r="A627" s="1427"/>
      <c r="B627" s="1427"/>
      <c r="C627" s="1427"/>
      <c r="D627" s="1427"/>
      <c r="E627" s="1427"/>
      <c r="F627" s="1427"/>
      <c r="G627" s="1427"/>
      <c r="H627" s="1427"/>
      <c r="I627" s="1427"/>
    </row>
    <row r="628" spans="1:9" ht="12.75">
      <c r="A628" s="1427"/>
      <c r="B628" s="1427"/>
      <c r="C628" s="1427"/>
      <c r="D628" s="1427"/>
      <c r="E628" s="1427"/>
      <c r="F628" s="1427"/>
      <c r="G628" s="1427"/>
      <c r="H628" s="1427"/>
      <c r="I628" s="1427"/>
    </row>
    <row r="629" spans="1:9" ht="12.75">
      <c r="A629" s="1427"/>
      <c r="B629" s="1427"/>
      <c r="C629" s="1427"/>
      <c r="D629" s="1427"/>
      <c r="E629" s="1427"/>
      <c r="F629" s="1427"/>
      <c r="G629" s="1427"/>
      <c r="H629" s="1427"/>
      <c r="I629" s="1427"/>
    </row>
    <row r="630" spans="1:9" ht="12.75">
      <c r="A630" s="1427"/>
      <c r="B630" s="1427"/>
      <c r="C630" s="1427"/>
      <c r="D630" s="1427"/>
      <c r="E630" s="1427"/>
      <c r="F630" s="1427"/>
      <c r="G630" s="1427"/>
      <c r="H630" s="1427"/>
      <c r="I630" s="1427"/>
    </row>
    <row r="631" spans="1:9" ht="12.75">
      <c r="A631" s="1427"/>
      <c r="B631" s="1427"/>
      <c r="C631" s="1427"/>
      <c r="D631" s="1427"/>
      <c r="E631" s="1427"/>
      <c r="F631" s="1427"/>
      <c r="G631" s="1427"/>
      <c r="H631" s="1427"/>
      <c r="I631" s="1427"/>
    </row>
    <row r="632" spans="1:9" ht="12.75">
      <c r="A632" s="1427"/>
      <c r="B632" s="1427"/>
      <c r="C632" s="1427"/>
      <c r="D632" s="1427"/>
      <c r="E632" s="1427"/>
      <c r="F632" s="1427"/>
      <c r="G632" s="1427"/>
      <c r="H632" s="1427"/>
      <c r="I632" s="1427"/>
    </row>
    <row r="633" spans="1:9" ht="12.75">
      <c r="A633" s="1427"/>
      <c r="B633" s="1427"/>
      <c r="C633" s="1427"/>
      <c r="D633" s="1427"/>
      <c r="E633" s="1427"/>
      <c r="F633" s="1427"/>
      <c r="G633" s="1427"/>
      <c r="H633" s="1427"/>
      <c r="I633" s="1427"/>
    </row>
    <row r="634" spans="1:9" ht="12.75">
      <c r="A634" s="1427"/>
      <c r="B634" s="1427"/>
      <c r="C634" s="1427"/>
      <c r="D634" s="1427"/>
      <c r="E634" s="1427"/>
      <c r="F634" s="1427"/>
      <c r="G634" s="1427"/>
      <c r="H634" s="1427"/>
      <c r="I634" s="1427"/>
    </row>
    <row r="635" spans="1:9" ht="12.75">
      <c r="A635" s="1427"/>
      <c r="B635" s="1427"/>
      <c r="C635" s="1427"/>
      <c r="D635" s="1427"/>
      <c r="E635" s="1427"/>
      <c r="F635" s="1427"/>
      <c r="G635" s="1427"/>
      <c r="H635" s="1427"/>
      <c r="I635" s="1427"/>
    </row>
    <row r="636" spans="1:9" ht="12.75">
      <c r="A636" s="1427"/>
      <c r="B636" s="1427"/>
      <c r="C636" s="1427"/>
      <c r="D636" s="1427"/>
      <c r="E636" s="1427"/>
      <c r="F636" s="1427"/>
      <c r="G636" s="1427"/>
      <c r="H636" s="1427"/>
      <c r="I636" s="1427"/>
    </row>
    <row r="637" spans="1:9" ht="12.75">
      <c r="A637" s="1427"/>
      <c r="B637" s="1427"/>
      <c r="C637" s="1427"/>
      <c r="D637" s="1427"/>
      <c r="E637" s="1427"/>
      <c r="F637" s="1427"/>
      <c r="G637" s="1427"/>
      <c r="H637" s="1427"/>
      <c r="I637" s="1427"/>
    </row>
    <row r="638" spans="1:9" ht="12.75">
      <c r="A638" s="1427"/>
      <c r="B638" s="1427"/>
      <c r="C638" s="1427"/>
      <c r="D638" s="1427"/>
      <c r="E638" s="1427"/>
      <c r="F638" s="1427"/>
      <c r="G638" s="1427"/>
      <c r="H638" s="1427"/>
      <c r="I638" s="1427"/>
    </row>
    <row r="639" spans="1:9" ht="12.75">
      <c r="A639" s="1427"/>
      <c r="B639" s="1427"/>
      <c r="C639" s="1427"/>
      <c r="D639" s="1427"/>
      <c r="E639" s="1427"/>
      <c r="F639" s="1427"/>
      <c r="G639" s="1427"/>
      <c r="H639" s="1427"/>
      <c r="I639" s="1427"/>
    </row>
    <row r="640" spans="1:9" ht="12.75">
      <c r="A640" s="1427"/>
      <c r="B640" s="1427"/>
      <c r="C640" s="1427"/>
      <c r="D640" s="1427"/>
      <c r="E640" s="1427"/>
      <c r="F640" s="1427"/>
      <c r="G640" s="1427"/>
      <c r="H640" s="1427"/>
      <c r="I640" s="1427"/>
    </row>
    <row r="641" spans="1:9" ht="12.75">
      <c r="A641" s="1427"/>
      <c r="B641" s="1427"/>
      <c r="C641" s="1427"/>
      <c r="D641" s="1427"/>
      <c r="E641" s="1427"/>
      <c r="F641" s="1427"/>
      <c r="G641" s="1427"/>
      <c r="H641" s="1427"/>
      <c r="I641" s="1427"/>
    </row>
    <row r="642" spans="1:9" ht="12.75">
      <c r="A642" s="1427"/>
      <c r="B642" s="1427"/>
      <c r="C642" s="1427"/>
      <c r="D642" s="1427"/>
      <c r="E642" s="1427"/>
      <c r="F642" s="1427"/>
      <c r="G642" s="1427"/>
      <c r="H642" s="1427"/>
      <c r="I642" s="1427"/>
    </row>
    <row r="643" spans="1:9" ht="12.75">
      <c r="A643" s="1427"/>
      <c r="B643" s="1427"/>
      <c r="C643" s="1427"/>
      <c r="D643" s="1427"/>
      <c r="E643" s="1427"/>
      <c r="F643" s="1427"/>
      <c r="G643" s="1427"/>
      <c r="H643" s="1427"/>
      <c r="I643" s="1427"/>
    </row>
    <row r="644" spans="1:9" ht="12.75">
      <c r="A644" s="1427"/>
      <c r="B644" s="1427"/>
      <c r="C644" s="1427"/>
      <c r="D644" s="1427"/>
      <c r="E644" s="1427"/>
      <c r="F644" s="1427"/>
      <c r="G644" s="1427"/>
      <c r="H644" s="1427"/>
      <c r="I644" s="1427"/>
    </row>
    <row r="645" spans="1:9" ht="12.75">
      <c r="A645" s="1427"/>
      <c r="B645" s="1427"/>
      <c r="C645" s="1427"/>
      <c r="D645" s="1427"/>
      <c r="E645" s="1427"/>
      <c r="F645" s="1427"/>
      <c r="G645" s="1427"/>
      <c r="H645" s="1427"/>
      <c r="I645" s="1427"/>
    </row>
    <row r="646" spans="1:9" ht="12.75">
      <c r="A646" s="1427"/>
      <c r="B646" s="1427"/>
      <c r="C646" s="1427"/>
      <c r="D646" s="1427"/>
      <c r="E646" s="1427"/>
      <c r="F646" s="1427"/>
      <c r="G646" s="1427"/>
      <c r="H646" s="1427"/>
      <c r="I646" s="1427"/>
    </row>
    <row r="647" spans="1:9" ht="12.75">
      <c r="A647" s="1427"/>
      <c r="B647" s="1427"/>
      <c r="C647" s="1427"/>
      <c r="D647" s="1427"/>
      <c r="E647" s="1427"/>
      <c r="F647" s="1427"/>
      <c r="G647" s="1427"/>
      <c r="H647" s="1427"/>
      <c r="I647" s="1427"/>
    </row>
    <row r="648" spans="1:9" ht="12.75">
      <c r="A648" s="1427"/>
      <c r="B648" s="1427"/>
      <c r="C648" s="1427"/>
      <c r="D648" s="1427"/>
      <c r="E648" s="1427"/>
      <c r="F648" s="1427"/>
      <c r="G648" s="1427"/>
      <c r="H648" s="1427"/>
      <c r="I648" s="1427"/>
    </row>
    <row r="649" spans="1:9" ht="12.75">
      <c r="A649" s="1427"/>
      <c r="B649" s="1427"/>
      <c r="C649" s="1427"/>
      <c r="D649" s="1427"/>
      <c r="E649" s="1427"/>
      <c r="F649" s="1427"/>
      <c r="G649" s="1427"/>
      <c r="H649" s="1427"/>
      <c r="I649" s="1427"/>
    </row>
    <row r="650" spans="1:9" ht="12.75">
      <c r="A650" s="1427"/>
      <c r="B650" s="1427"/>
      <c r="C650" s="1427"/>
      <c r="D650" s="1427"/>
      <c r="E650" s="1427"/>
      <c r="F650" s="1427"/>
      <c r="G650" s="1427"/>
      <c r="H650" s="1427"/>
      <c r="I650" s="1427"/>
    </row>
    <row r="651" spans="1:9" ht="12.75">
      <c r="A651" s="1427"/>
      <c r="B651" s="1427"/>
      <c r="C651" s="1427"/>
      <c r="D651" s="1427"/>
      <c r="E651" s="1427"/>
      <c r="F651" s="1427"/>
      <c r="G651" s="1427"/>
      <c r="H651" s="1427"/>
      <c r="I651" s="1427"/>
    </row>
    <row r="652" spans="1:9" ht="12.75">
      <c r="A652" s="1427"/>
      <c r="B652" s="1427"/>
      <c r="C652" s="1427"/>
      <c r="D652" s="1427"/>
      <c r="E652" s="1427"/>
      <c r="F652" s="1427"/>
      <c r="G652" s="1427"/>
      <c r="H652" s="1427"/>
      <c r="I652" s="1427"/>
    </row>
    <row r="653" spans="1:9" ht="12.75">
      <c r="A653" s="1427"/>
      <c r="B653" s="1427"/>
      <c r="C653" s="1427"/>
      <c r="D653" s="1427"/>
      <c r="E653" s="1427"/>
      <c r="F653" s="1427"/>
      <c r="G653" s="1427"/>
      <c r="H653" s="1427"/>
      <c r="I653" s="1427"/>
    </row>
    <row r="654" spans="1:9" ht="12.75">
      <c r="A654" s="1427"/>
      <c r="B654" s="1427"/>
      <c r="C654" s="1427"/>
      <c r="D654" s="1427"/>
      <c r="E654" s="1427"/>
      <c r="F654" s="1427"/>
      <c r="G654" s="1427"/>
      <c r="H654" s="1427"/>
      <c r="I654" s="1427"/>
    </row>
    <row r="655" spans="1:9" ht="12.75">
      <c r="A655" s="1427"/>
      <c r="B655" s="1427"/>
      <c r="C655" s="1427"/>
      <c r="D655" s="1427"/>
      <c r="E655" s="1427"/>
      <c r="F655" s="1427"/>
      <c r="G655" s="1427"/>
      <c r="H655" s="1427"/>
      <c r="I655" s="1427"/>
    </row>
    <row r="656" spans="1:9" ht="12.75">
      <c r="A656" s="1427"/>
      <c r="B656" s="1427"/>
      <c r="C656" s="1427"/>
      <c r="D656" s="1427"/>
      <c r="E656" s="1427"/>
      <c r="F656" s="1427"/>
      <c r="G656" s="1427"/>
      <c r="H656" s="1427"/>
      <c r="I656" s="1427"/>
    </row>
    <row r="657" spans="1:9" ht="12.75">
      <c r="A657" s="1427"/>
      <c r="B657" s="1427"/>
      <c r="C657" s="1427"/>
      <c r="D657" s="1427"/>
      <c r="E657" s="1427"/>
      <c r="F657" s="1427"/>
      <c r="G657" s="1427"/>
      <c r="H657" s="1427"/>
      <c r="I657" s="1427"/>
    </row>
    <row r="658" spans="1:9" ht="12.75">
      <c r="A658" s="1427"/>
      <c r="B658" s="1427"/>
      <c r="C658" s="1427"/>
      <c r="D658" s="1427"/>
      <c r="E658" s="1427"/>
      <c r="F658" s="1427"/>
      <c r="G658" s="1427"/>
      <c r="H658" s="1427"/>
      <c r="I658" s="1427"/>
    </row>
    <row r="659" spans="1:9" ht="12.75">
      <c r="A659" s="1427"/>
      <c r="B659" s="1427"/>
      <c r="C659" s="1427"/>
      <c r="D659" s="1427"/>
      <c r="E659" s="1427"/>
      <c r="F659" s="1427"/>
      <c r="G659" s="1427"/>
      <c r="H659" s="1427"/>
      <c r="I659" s="1427"/>
    </row>
    <row r="660" spans="1:9" ht="12.75">
      <c r="A660" s="1427"/>
      <c r="B660" s="1427"/>
      <c r="C660" s="1427"/>
      <c r="D660" s="1427"/>
      <c r="E660" s="1427"/>
      <c r="F660" s="1427"/>
      <c r="G660" s="1427"/>
      <c r="H660" s="1427"/>
      <c r="I660" s="1427"/>
    </row>
    <row r="661" spans="1:9" ht="12.75">
      <c r="A661" s="1427"/>
      <c r="B661" s="1427"/>
      <c r="C661" s="1427"/>
      <c r="D661" s="1427"/>
      <c r="E661" s="1427"/>
      <c r="F661" s="1427"/>
      <c r="G661" s="1427"/>
      <c r="H661" s="1427"/>
      <c r="I661" s="1427"/>
    </row>
    <row r="662" spans="1:9" ht="12.75">
      <c r="A662" s="1427"/>
      <c r="B662" s="1427"/>
      <c r="C662" s="1427"/>
      <c r="D662" s="1427"/>
      <c r="E662" s="1427"/>
      <c r="F662" s="1427"/>
      <c r="G662" s="1427"/>
      <c r="H662" s="1427"/>
      <c r="I662" s="1427"/>
    </row>
    <row r="663" spans="1:9" ht="12.75">
      <c r="A663" s="1427"/>
      <c r="B663" s="1427"/>
      <c r="C663" s="1427"/>
      <c r="D663" s="1427"/>
      <c r="E663" s="1427"/>
      <c r="F663" s="1427"/>
      <c r="G663" s="1427"/>
      <c r="H663" s="1427"/>
      <c r="I663" s="1427"/>
    </row>
    <row r="664" spans="1:9" ht="12.75">
      <c r="A664" s="1427"/>
      <c r="B664" s="1427"/>
      <c r="C664" s="1427"/>
      <c r="D664" s="1427"/>
      <c r="E664" s="1427"/>
      <c r="F664" s="1427"/>
      <c r="G664" s="1427"/>
      <c r="H664" s="1427"/>
      <c r="I664" s="1427"/>
    </row>
    <row r="665" spans="1:9" ht="12.75">
      <c r="A665" s="1427"/>
      <c r="B665" s="1427"/>
      <c r="C665" s="1427"/>
      <c r="D665" s="1427"/>
      <c r="E665" s="1427"/>
      <c r="F665" s="1427"/>
      <c r="G665" s="1427"/>
      <c r="H665" s="1427"/>
      <c r="I665" s="1427"/>
    </row>
    <row r="666" spans="1:9" ht="12.75">
      <c r="A666" s="1427"/>
      <c r="B666" s="1427"/>
      <c r="C666" s="1427"/>
      <c r="D666" s="1427"/>
      <c r="E666" s="1427"/>
      <c r="F666" s="1427"/>
      <c r="G666" s="1427"/>
      <c r="H666" s="1427"/>
      <c r="I666" s="1427"/>
    </row>
    <row r="667" spans="1:9" ht="12.75">
      <c r="A667" s="1427"/>
      <c r="B667" s="1427"/>
      <c r="C667" s="1427"/>
      <c r="D667" s="1427"/>
      <c r="E667" s="1427"/>
      <c r="F667" s="1427"/>
      <c r="G667" s="1427"/>
      <c r="H667" s="1427"/>
      <c r="I667" s="1427"/>
    </row>
    <row r="668" spans="1:9" ht="12.75">
      <c r="A668" s="1427"/>
      <c r="B668" s="1427"/>
      <c r="C668" s="1427"/>
      <c r="D668" s="1427"/>
      <c r="E668" s="1427"/>
      <c r="F668" s="1427"/>
      <c r="G668" s="1427"/>
      <c r="H668" s="1427"/>
      <c r="I668" s="1427"/>
    </row>
    <row r="669" spans="1:9" ht="12.75">
      <c r="A669" s="1427"/>
      <c r="B669" s="1427"/>
      <c r="C669" s="1427"/>
      <c r="D669" s="1427"/>
      <c r="E669" s="1427"/>
      <c r="F669" s="1427"/>
      <c r="G669" s="1427"/>
      <c r="H669" s="1427"/>
      <c r="I669" s="1427"/>
    </row>
    <row r="670" spans="1:9" ht="12.75">
      <c r="A670" s="1427"/>
      <c r="B670" s="1427"/>
      <c r="C670" s="1427"/>
      <c r="D670" s="1427"/>
      <c r="E670" s="1427"/>
      <c r="F670" s="1427"/>
      <c r="G670" s="1427"/>
      <c r="H670" s="1427"/>
      <c r="I670" s="1427"/>
    </row>
    <row r="671" spans="1:9" ht="12.75">
      <c r="A671" s="1427"/>
      <c r="B671" s="1427"/>
      <c r="C671" s="1427"/>
      <c r="D671" s="1427"/>
      <c r="E671" s="1427"/>
      <c r="F671" s="1427"/>
      <c r="G671" s="1427"/>
      <c r="H671" s="1427"/>
      <c r="I671" s="1427"/>
    </row>
    <row r="672" spans="1:9" ht="12.75">
      <c r="A672" s="1427"/>
      <c r="B672" s="1427"/>
      <c r="C672" s="1427"/>
      <c r="D672" s="1427"/>
      <c r="E672" s="1427"/>
      <c r="F672" s="1427"/>
      <c r="G672" s="1427"/>
      <c r="H672" s="1427"/>
      <c r="I672" s="1427"/>
    </row>
    <row r="673" spans="1:9" ht="12.75">
      <c r="A673" s="1427"/>
      <c r="B673" s="1427"/>
      <c r="C673" s="1427"/>
      <c r="D673" s="1427"/>
      <c r="E673" s="1427"/>
      <c r="F673" s="1427"/>
      <c r="G673" s="1427"/>
      <c r="H673" s="1427"/>
      <c r="I673" s="1427"/>
    </row>
    <row r="674" spans="1:9" ht="12.75">
      <c r="A674" s="1427"/>
      <c r="B674" s="1427"/>
      <c r="C674" s="1427"/>
      <c r="D674" s="1427"/>
      <c r="E674" s="1427"/>
      <c r="F674" s="1427"/>
      <c r="G674" s="1427"/>
      <c r="H674" s="1427"/>
      <c r="I674" s="1427"/>
    </row>
    <row r="675" spans="1:9" ht="12.75">
      <c r="A675" s="1427"/>
      <c r="B675" s="1427"/>
      <c r="C675" s="1427"/>
      <c r="D675" s="1427"/>
      <c r="E675" s="1427"/>
      <c r="F675" s="1427"/>
      <c r="G675" s="1427"/>
      <c r="H675" s="1427"/>
      <c r="I675" s="1427"/>
    </row>
    <row r="676" spans="1:9" ht="12.75">
      <c r="A676" s="1427"/>
      <c r="B676" s="1427"/>
      <c r="C676" s="1427"/>
      <c r="D676" s="1427"/>
      <c r="E676" s="1427"/>
      <c r="F676" s="1427"/>
      <c r="G676" s="1427"/>
      <c r="H676" s="1427"/>
      <c r="I676" s="1427"/>
    </row>
    <row r="677" spans="1:9" ht="12.75">
      <c r="A677" s="1427"/>
      <c r="B677" s="1427"/>
      <c r="C677" s="1427"/>
      <c r="D677" s="1427"/>
      <c r="E677" s="1427"/>
      <c r="F677" s="1427"/>
      <c r="G677" s="1427"/>
      <c r="H677" s="1427"/>
      <c r="I677" s="1427"/>
    </row>
    <row r="678" spans="1:9" ht="12.75">
      <c r="A678" s="1427"/>
      <c r="B678" s="1427"/>
      <c r="C678" s="1427"/>
      <c r="D678" s="1427"/>
      <c r="E678" s="1427"/>
      <c r="F678" s="1427"/>
      <c r="G678" s="1427"/>
      <c r="H678" s="1427"/>
      <c r="I678" s="1427"/>
    </row>
    <row r="679" spans="1:9" ht="12.75">
      <c r="A679" s="1427"/>
      <c r="B679" s="1427"/>
      <c r="C679" s="1427"/>
      <c r="D679" s="1427"/>
      <c r="E679" s="1427"/>
      <c r="F679" s="1427"/>
      <c r="G679" s="1427"/>
      <c r="H679" s="1427"/>
      <c r="I679" s="1427"/>
    </row>
    <row r="680" spans="1:9" ht="12.75">
      <c r="A680" s="1427"/>
      <c r="B680" s="1427"/>
      <c r="C680" s="1427"/>
      <c r="D680" s="1427"/>
      <c r="E680" s="1427"/>
      <c r="F680" s="1427"/>
      <c r="G680" s="1427"/>
      <c r="H680" s="1427"/>
      <c r="I680" s="1427"/>
    </row>
    <row r="681" spans="1:9" ht="12.75">
      <c r="A681" s="1427"/>
      <c r="B681" s="1427"/>
      <c r="C681" s="1427"/>
      <c r="D681" s="1427"/>
      <c r="E681" s="1427"/>
      <c r="F681" s="1427"/>
      <c r="G681" s="1427"/>
      <c r="H681" s="1427"/>
      <c r="I681" s="1427"/>
    </row>
    <row r="682" spans="1:9" ht="12.75">
      <c r="A682" s="1427"/>
      <c r="B682" s="1427"/>
      <c r="C682" s="1427"/>
      <c r="D682" s="1427"/>
      <c r="E682" s="1427"/>
      <c r="F682" s="1427"/>
      <c r="G682" s="1427"/>
      <c r="H682" s="1427"/>
      <c r="I682" s="1427"/>
    </row>
    <row r="683" spans="1:9" ht="12.75">
      <c r="A683" s="1427"/>
      <c r="B683" s="1427"/>
      <c r="C683" s="1427"/>
      <c r="D683" s="1427"/>
      <c r="E683" s="1427"/>
      <c r="F683" s="1427"/>
      <c r="G683" s="1427"/>
      <c r="H683" s="1427"/>
      <c r="I683" s="1427"/>
    </row>
    <row r="684" spans="1:9" ht="12.75">
      <c r="A684" s="1427"/>
      <c r="B684" s="1427"/>
      <c r="C684" s="1427"/>
      <c r="D684" s="1427"/>
      <c r="E684" s="1427"/>
      <c r="F684" s="1427"/>
      <c r="G684" s="1427"/>
      <c r="H684" s="1427"/>
      <c r="I684" s="1427"/>
    </row>
    <row r="685" spans="1:9" ht="12.75">
      <c r="A685" s="1427"/>
      <c r="B685" s="1427"/>
      <c r="C685" s="1427"/>
      <c r="D685" s="1427"/>
      <c r="E685" s="1427"/>
      <c r="F685" s="1427"/>
      <c r="G685" s="1427"/>
      <c r="H685" s="1427"/>
      <c r="I685" s="1427"/>
    </row>
    <row r="686" spans="1:9" ht="12.75">
      <c r="A686" s="1427"/>
      <c r="B686" s="1427"/>
      <c r="C686" s="1427"/>
      <c r="D686" s="1427"/>
      <c r="E686" s="1427"/>
      <c r="F686" s="1427"/>
      <c r="G686" s="1427"/>
      <c r="H686" s="1427"/>
      <c r="I686" s="1427"/>
    </row>
    <row r="687" spans="1:9" ht="12.75">
      <c r="A687" s="1427"/>
      <c r="B687" s="1427"/>
      <c r="C687" s="1427"/>
      <c r="D687" s="1427"/>
      <c r="E687" s="1427"/>
      <c r="F687" s="1427"/>
      <c r="G687" s="1427"/>
      <c r="H687" s="1427"/>
      <c r="I687" s="1427"/>
    </row>
    <row r="688" spans="1:9" ht="12.75">
      <c r="A688" s="1427"/>
      <c r="B688" s="1427"/>
      <c r="C688" s="1427"/>
      <c r="D688" s="1427"/>
      <c r="E688" s="1427"/>
      <c r="F688" s="1427"/>
      <c r="G688" s="1427"/>
      <c r="H688" s="1427"/>
      <c r="I688" s="1427"/>
    </row>
    <row r="689" spans="1:9" ht="12.75">
      <c r="A689" s="1427"/>
      <c r="B689" s="1427"/>
      <c r="C689" s="1427"/>
      <c r="D689" s="1427"/>
      <c r="E689" s="1427"/>
      <c r="F689" s="1427"/>
      <c r="G689" s="1427"/>
      <c r="H689" s="1427"/>
      <c r="I689" s="1427"/>
    </row>
    <row r="690" spans="1:9" ht="12.75">
      <c r="A690" s="1427"/>
      <c r="B690" s="1427"/>
      <c r="C690" s="1427"/>
      <c r="D690" s="1427"/>
      <c r="E690" s="1427"/>
      <c r="F690" s="1427"/>
      <c r="G690" s="1427"/>
      <c r="H690" s="1427"/>
      <c r="I690" s="1427"/>
    </row>
    <row r="691" spans="1:9" ht="12.75">
      <c r="A691" s="1427"/>
      <c r="B691" s="1427"/>
      <c r="C691" s="1427"/>
      <c r="D691" s="1427"/>
      <c r="E691" s="1427"/>
      <c r="F691" s="1427"/>
      <c r="G691" s="1427"/>
      <c r="H691" s="1427"/>
      <c r="I691" s="1427"/>
    </row>
    <row r="692" spans="1:9" ht="12.75">
      <c r="A692" s="1427"/>
      <c r="B692" s="1427"/>
      <c r="C692" s="1427"/>
      <c r="D692" s="1427"/>
      <c r="E692" s="1427"/>
      <c r="F692" s="1427"/>
      <c r="G692" s="1427"/>
      <c r="H692" s="1427"/>
      <c r="I692" s="1427"/>
    </row>
    <row r="693" spans="1:9" ht="12.75">
      <c r="A693" s="1427"/>
      <c r="B693" s="1427"/>
      <c r="C693" s="1427"/>
      <c r="D693" s="1427"/>
      <c r="E693" s="1427"/>
      <c r="F693" s="1427"/>
      <c r="G693" s="1427"/>
      <c r="H693" s="1427"/>
      <c r="I693" s="1427"/>
    </row>
    <row r="694" spans="1:9" ht="12.75">
      <c r="A694" s="1427"/>
      <c r="B694" s="1427"/>
      <c r="C694" s="1427"/>
      <c r="D694" s="1427"/>
      <c r="E694" s="1427"/>
      <c r="F694" s="1427"/>
      <c r="G694" s="1427"/>
      <c r="H694" s="1427"/>
      <c r="I694" s="1427"/>
    </row>
    <row r="695" spans="1:9" ht="12.75">
      <c r="A695" s="1427"/>
      <c r="B695" s="1427"/>
      <c r="C695" s="1427"/>
      <c r="D695" s="1427"/>
      <c r="E695" s="1427"/>
      <c r="F695" s="1427"/>
      <c r="G695" s="1427"/>
      <c r="H695" s="1427"/>
      <c r="I695" s="1427"/>
    </row>
    <row r="696" spans="1:9" ht="12.75">
      <c r="A696" s="1427"/>
      <c r="B696" s="1427"/>
      <c r="C696" s="1427"/>
      <c r="D696" s="1427"/>
      <c r="E696" s="1427"/>
      <c r="F696" s="1427"/>
      <c r="G696" s="1427"/>
      <c r="H696" s="1427"/>
      <c r="I696" s="1427"/>
    </row>
    <row r="697" spans="1:9" ht="12.75">
      <c r="A697" s="1427"/>
      <c r="B697" s="1427"/>
      <c r="C697" s="1427"/>
      <c r="D697" s="1427"/>
      <c r="E697" s="1427"/>
      <c r="F697" s="1427"/>
      <c r="G697" s="1427"/>
      <c r="H697" s="1427"/>
      <c r="I697" s="1427"/>
    </row>
    <row r="698" spans="1:9" ht="12.75">
      <c r="A698" s="1427"/>
      <c r="B698" s="1427"/>
      <c r="C698" s="1427"/>
      <c r="D698" s="1427"/>
      <c r="E698" s="1427"/>
      <c r="F698" s="1427"/>
      <c r="G698" s="1427"/>
      <c r="H698" s="1427"/>
      <c r="I698" s="1427"/>
    </row>
    <row r="699" spans="1:9" ht="12.75">
      <c r="A699" s="1427"/>
      <c r="B699" s="1427"/>
      <c r="C699" s="1427"/>
      <c r="D699" s="1427"/>
      <c r="E699" s="1427"/>
      <c r="F699" s="1427"/>
      <c r="G699" s="1427"/>
      <c r="H699" s="1427"/>
      <c r="I699" s="1427"/>
    </row>
    <row r="700" spans="1:9" ht="12.75">
      <c r="A700" s="1427"/>
      <c r="B700" s="1427"/>
      <c r="C700" s="1427"/>
      <c r="D700" s="1427"/>
      <c r="E700" s="1427"/>
      <c r="F700" s="1427"/>
      <c r="G700" s="1427"/>
      <c r="H700" s="1427"/>
      <c r="I700" s="1427"/>
    </row>
    <row r="701" spans="1:9" ht="12.75">
      <c r="A701" s="1427"/>
      <c r="B701" s="1427"/>
      <c r="C701" s="1427"/>
      <c r="D701" s="1427"/>
      <c r="E701" s="1427"/>
      <c r="F701" s="1427"/>
      <c r="G701" s="1427"/>
      <c r="H701" s="1427"/>
      <c r="I701" s="1427"/>
    </row>
    <row r="702" spans="1:9" ht="12.75">
      <c r="A702" s="1427"/>
      <c r="B702" s="1427"/>
      <c r="C702" s="1427"/>
      <c r="D702" s="1427"/>
      <c r="E702" s="1427"/>
      <c r="F702" s="1427"/>
      <c r="G702" s="1427"/>
      <c r="H702" s="1427"/>
      <c r="I702" s="1427"/>
    </row>
    <row r="703" spans="1:9" ht="12.75">
      <c r="A703" s="1427"/>
      <c r="B703" s="1427"/>
      <c r="C703" s="1427"/>
      <c r="D703" s="1427"/>
      <c r="E703" s="1427"/>
      <c r="F703" s="1427"/>
      <c r="G703" s="1427"/>
      <c r="H703" s="1427"/>
      <c r="I703" s="1427"/>
    </row>
    <row r="704" spans="1:9" ht="12.75">
      <c r="A704" s="1427"/>
      <c r="B704" s="1427"/>
      <c r="C704" s="1427"/>
      <c r="D704" s="1427"/>
      <c r="E704" s="1427"/>
      <c r="F704" s="1427"/>
      <c r="G704" s="1427"/>
      <c r="H704" s="1427"/>
      <c r="I704" s="1427"/>
    </row>
    <row r="705" spans="1:9" ht="12.75">
      <c r="A705" s="1427"/>
      <c r="B705" s="1427"/>
      <c r="C705" s="1427"/>
      <c r="D705" s="1427"/>
      <c r="E705" s="1427"/>
      <c r="F705" s="1427"/>
      <c r="G705" s="1427"/>
      <c r="H705" s="1427"/>
      <c r="I705" s="1427"/>
    </row>
    <row r="706" spans="1:9" ht="12.75">
      <c r="A706" s="1427"/>
      <c r="B706" s="1427"/>
      <c r="C706" s="1427"/>
      <c r="D706" s="1427"/>
      <c r="E706" s="1427"/>
      <c r="F706" s="1427"/>
      <c r="G706" s="1427"/>
      <c r="H706" s="1427"/>
      <c r="I706" s="1427"/>
    </row>
    <row r="707" spans="1:9" ht="12.75">
      <c r="A707" s="1427"/>
      <c r="B707" s="1427"/>
      <c r="C707" s="1427"/>
      <c r="D707" s="1427"/>
      <c r="E707" s="1427"/>
      <c r="F707" s="1427"/>
      <c r="G707" s="1427"/>
      <c r="H707" s="1427"/>
      <c r="I707" s="1427"/>
    </row>
    <row r="708" spans="1:9" ht="12.75">
      <c r="A708" s="1427"/>
      <c r="B708" s="1427"/>
      <c r="C708" s="1427"/>
      <c r="D708" s="1427"/>
      <c r="E708" s="1427"/>
      <c r="F708" s="1427"/>
      <c r="G708" s="1427"/>
      <c r="H708" s="1427"/>
      <c r="I708" s="1427"/>
    </row>
    <row r="709" spans="1:9" ht="12.75">
      <c r="A709" s="1427"/>
      <c r="B709" s="1427"/>
      <c r="C709" s="1427"/>
      <c r="D709" s="1427"/>
      <c r="E709" s="1427"/>
      <c r="F709" s="1427"/>
      <c r="G709" s="1427"/>
      <c r="H709" s="1427"/>
      <c r="I709" s="1427"/>
    </row>
    <row r="710" spans="1:9" ht="12.75">
      <c r="A710" s="1427"/>
      <c r="B710" s="1427"/>
      <c r="C710" s="1427"/>
      <c r="D710" s="1427"/>
      <c r="E710" s="1427"/>
      <c r="F710" s="1427"/>
      <c r="G710" s="1427"/>
      <c r="H710" s="1427"/>
      <c r="I710" s="1427"/>
    </row>
    <row r="711" spans="1:9" ht="12.75">
      <c r="A711" s="1427"/>
      <c r="B711" s="1427"/>
      <c r="C711" s="1427"/>
      <c r="D711" s="1427"/>
      <c r="E711" s="1427"/>
      <c r="F711" s="1427"/>
      <c r="G711" s="1427"/>
      <c r="H711" s="1427"/>
      <c r="I711" s="1427"/>
    </row>
    <row r="712" spans="1:9" ht="12.75">
      <c r="A712" s="1427"/>
      <c r="B712" s="1427"/>
      <c r="C712" s="1427"/>
      <c r="D712" s="1427"/>
      <c r="E712" s="1427"/>
      <c r="F712" s="1427"/>
      <c r="G712" s="1427"/>
      <c r="H712" s="1427"/>
      <c r="I712" s="1427"/>
    </row>
    <row r="713" spans="1:9" ht="12.75">
      <c r="A713" s="1427"/>
      <c r="B713" s="1427"/>
      <c r="C713" s="1427"/>
      <c r="D713" s="1427"/>
      <c r="E713" s="1427"/>
      <c r="F713" s="1427"/>
      <c r="G713" s="1427"/>
      <c r="H713" s="1427"/>
      <c r="I713" s="1427"/>
    </row>
    <row r="714" spans="1:9" ht="12.75">
      <c r="A714" s="1427"/>
      <c r="B714" s="1427"/>
      <c r="C714" s="1427"/>
      <c r="D714" s="1427"/>
      <c r="E714" s="1427"/>
      <c r="F714" s="1427"/>
      <c r="G714" s="1427"/>
      <c r="H714" s="1427"/>
      <c r="I714" s="1427"/>
    </row>
    <row r="715" spans="1:9" ht="12.75">
      <c r="A715" s="1427"/>
      <c r="B715" s="1427"/>
      <c r="C715" s="1427"/>
      <c r="D715" s="1427"/>
      <c r="E715" s="1427"/>
      <c r="F715" s="1427"/>
      <c r="G715" s="1427"/>
      <c r="H715" s="1427"/>
      <c r="I715" s="1427"/>
    </row>
    <row r="716" spans="1:9" ht="12.75">
      <c r="A716" s="1427"/>
      <c r="B716" s="1427"/>
      <c r="C716" s="1427"/>
      <c r="D716" s="1427"/>
      <c r="E716" s="1427"/>
      <c r="F716" s="1427"/>
      <c r="G716" s="1427"/>
      <c r="H716" s="1427"/>
      <c r="I716" s="1427"/>
    </row>
    <row r="717" spans="1:9" ht="12.75">
      <c r="A717" s="1427"/>
      <c r="B717" s="1427"/>
      <c r="C717" s="1427"/>
      <c r="D717" s="1427"/>
      <c r="E717" s="1427"/>
      <c r="F717" s="1427"/>
      <c r="G717" s="1427"/>
      <c r="H717" s="1427"/>
      <c r="I717" s="1427"/>
    </row>
    <row r="718" spans="1:9" ht="12.75">
      <c r="A718" s="1427"/>
      <c r="B718" s="1427"/>
      <c r="C718" s="1427"/>
      <c r="D718" s="1427"/>
      <c r="E718" s="1427"/>
      <c r="F718" s="1427"/>
      <c r="G718" s="1427"/>
      <c r="H718" s="1427"/>
      <c r="I718" s="1427"/>
    </row>
    <row r="719" spans="1:9" ht="12.75">
      <c r="A719" s="1427"/>
      <c r="B719" s="1427"/>
      <c r="C719" s="1427"/>
      <c r="D719" s="1427"/>
      <c r="E719" s="1427"/>
      <c r="F719" s="1427"/>
      <c r="G719" s="1427"/>
      <c r="H719" s="1427"/>
      <c r="I719" s="1427"/>
    </row>
    <row r="720" spans="1:9" ht="12.75">
      <c r="A720" s="1427"/>
      <c r="B720" s="1427"/>
      <c r="C720" s="1427"/>
      <c r="D720" s="1427"/>
      <c r="E720" s="1427"/>
      <c r="F720" s="1427"/>
      <c r="G720" s="1427"/>
      <c r="H720" s="1427"/>
      <c r="I720" s="1427"/>
    </row>
    <row r="721" spans="1:9" ht="12.75">
      <c r="A721" s="1427"/>
      <c r="B721" s="1427"/>
      <c r="C721" s="1427"/>
      <c r="D721" s="1427"/>
      <c r="E721" s="1427"/>
      <c r="F721" s="1427"/>
      <c r="G721" s="1427"/>
      <c r="H721" s="1427"/>
      <c r="I721" s="1427"/>
    </row>
    <row r="722" spans="1:9" ht="12.75">
      <c r="A722" s="1427"/>
      <c r="B722" s="1427"/>
      <c r="C722" s="1427"/>
      <c r="D722" s="1427"/>
      <c r="E722" s="1427"/>
      <c r="F722" s="1427"/>
      <c r="G722" s="1427"/>
      <c r="H722" s="1427"/>
      <c r="I722" s="1427"/>
    </row>
    <row r="723" spans="1:9" ht="12.75">
      <c r="A723" s="1427"/>
      <c r="B723" s="1427"/>
      <c r="C723" s="1427"/>
      <c r="D723" s="1427"/>
      <c r="E723" s="1427"/>
      <c r="F723" s="1427"/>
      <c r="G723" s="1427"/>
      <c r="H723" s="1427"/>
      <c r="I723" s="1427"/>
    </row>
    <row r="724" spans="1:9" ht="12.75">
      <c r="A724" s="1427"/>
      <c r="B724" s="1427"/>
      <c r="C724" s="1427"/>
      <c r="D724" s="1427"/>
      <c r="E724" s="1427"/>
      <c r="F724" s="1427"/>
      <c r="G724" s="1427"/>
      <c r="H724" s="1427"/>
      <c r="I724" s="1427"/>
    </row>
    <row r="725" spans="1:9" ht="12.75">
      <c r="A725" s="1427"/>
      <c r="B725" s="1427"/>
      <c r="C725" s="1427"/>
      <c r="D725" s="1427"/>
      <c r="E725" s="1427"/>
      <c r="F725" s="1427"/>
      <c r="G725" s="1427"/>
      <c r="H725" s="1427"/>
      <c r="I725" s="1427"/>
    </row>
    <row r="726" spans="1:9" ht="12.75">
      <c r="A726" s="1427"/>
      <c r="B726" s="1427"/>
      <c r="C726" s="1427"/>
      <c r="D726" s="1427"/>
      <c r="E726" s="1427"/>
      <c r="F726" s="1427"/>
      <c r="G726" s="1427"/>
      <c r="H726" s="1427"/>
      <c r="I726" s="1427"/>
    </row>
    <row r="727" spans="1:9" ht="12.75">
      <c r="A727" s="1427"/>
      <c r="B727" s="1427"/>
      <c r="C727" s="1427"/>
      <c r="D727" s="1427"/>
      <c r="E727" s="1427"/>
      <c r="F727" s="1427"/>
      <c r="G727" s="1427"/>
      <c r="H727" s="1427"/>
      <c r="I727" s="1427"/>
    </row>
    <row r="728" spans="1:9" ht="12.75">
      <c r="A728" s="1427"/>
      <c r="B728" s="1427"/>
      <c r="C728" s="1427"/>
      <c r="D728" s="1427"/>
      <c r="E728" s="1427"/>
      <c r="F728" s="1427"/>
      <c r="G728" s="1427"/>
      <c r="H728" s="1427"/>
      <c r="I728" s="1427"/>
    </row>
    <row r="729" spans="1:9" ht="12.75">
      <c r="A729" s="1427"/>
      <c r="B729" s="1427"/>
      <c r="C729" s="1427"/>
      <c r="D729" s="1427"/>
      <c r="E729" s="1427"/>
      <c r="F729" s="1427"/>
      <c r="G729" s="1427"/>
      <c r="H729" s="1427"/>
      <c r="I729" s="1427"/>
    </row>
    <row r="730" spans="1:9" ht="12.75">
      <c r="A730" s="1427"/>
      <c r="B730" s="1427"/>
      <c r="C730" s="1427"/>
      <c r="D730" s="1427"/>
      <c r="E730" s="1427"/>
      <c r="F730" s="1427"/>
      <c r="G730" s="1427"/>
      <c r="H730" s="1427"/>
      <c r="I730" s="1427"/>
    </row>
    <row r="731" spans="1:9" ht="12.75">
      <c r="A731" s="1427"/>
      <c r="B731" s="1427"/>
      <c r="C731" s="1427"/>
      <c r="D731" s="1427"/>
      <c r="E731" s="1427"/>
      <c r="F731" s="1427"/>
      <c r="G731" s="1427"/>
      <c r="H731" s="1427"/>
      <c r="I731" s="1427"/>
    </row>
    <row r="732" spans="1:9" ht="12.75">
      <c r="A732" s="1427"/>
      <c r="B732" s="1427"/>
      <c r="C732" s="1427"/>
      <c r="D732" s="1427"/>
      <c r="E732" s="1427"/>
      <c r="F732" s="1427"/>
      <c r="G732" s="1427"/>
      <c r="H732" s="1427"/>
      <c r="I732" s="1427"/>
    </row>
    <row r="733" spans="1:9" ht="12.75">
      <c r="A733" s="1427"/>
      <c r="B733" s="1427"/>
      <c r="C733" s="1427"/>
      <c r="D733" s="1427"/>
      <c r="E733" s="1427"/>
      <c r="F733" s="1427"/>
      <c r="G733" s="1427"/>
      <c r="H733" s="1427"/>
      <c r="I733" s="1427"/>
    </row>
    <row r="734" spans="1:9" ht="12.75">
      <c r="A734" s="1427"/>
      <c r="B734" s="1427"/>
      <c r="C734" s="1427"/>
      <c r="D734" s="1427"/>
      <c r="E734" s="1427"/>
      <c r="F734" s="1427"/>
      <c r="G734" s="1427"/>
      <c r="H734" s="1427"/>
      <c r="I734" s="1427"/>
    </row>
    <row r="735" spans="1:9" ht="12.75">
      <c r="A735" s="1427"/>
      <c r="B735" s="1427"/>
      <c r="C735" s="1427"/>
      <c r="D735" s="1427"/>
      <c r="E735" s="1427"/>
      <c r="F735" s="1427"/>
      <c r="G735" s="1427"/>
      <c r="H735" s="1427"/>
      <c r="I735" s="1427"/>
    </row>
    <row r="736" spans="1:9" ht="12.75">
      <c r="A736" s="1427"/>
      <c r="B736" s="1427"/>
      <c r="C736" s="1427"/>
      <c r="D736" s="1427"/>
      <c r="E736" s="1427"/>
      <c r="F736" s="1427"/>
      <c r="G736" s="1427"/>
      <c r="H736" s="1427"/>
      <c r="I736" s="1427"/>
    </row>
    <row r="737" spans="1:9" ht="12.75">
      <c r="A737" s="1427"/>
      <c r="B737" s="1427"/>
      <c r="C737" s="1427"/>
      <c r="D737" s="1427"/>
      <c r="E737" s="1427"/>
      <c r="F737" s="1427"/>
      <c r="G737" s="1427"/>
      <c r="H737" s="1427"/>
      <c r="I737" s="1427"/>
    </row>
    <row r="738" spans="1:9" ht="12.75">
      <c r="A738" s="1427"/>
      <c r="B738" s="1427"/>
      <c r="C738" s="1427"/>
      <c r="D738" s="1427"/>
      <c r="E738" s="1427"/>
      <c r="F738" s="1427"/>
      <c r="G738" s="1427"/>
      <c r="H738" s="1427"/>
      <c r="I738" s="1427"/>
    </row>
    <row r="739" spans="1:9" ht="12.75">
      <c r="A739" s="1427"/>
      <c r="B739" s="1427"/>
      <c r="C739" s="1427"/>
      <c r="D739" s="1427"/>
      <c r="E739" s="1427"/>
      <c r="F739" s="1427"/>
      <c r="G739" s="1427"/>
      <c r="H739" s="1427"/>
      <c r="I739" s="1427"/>
    </row>
    <row r="740" spans="1:9" ht="12.75">
      <c r="A740" s="1427"/>
      <c r="B740" s="1427"/>
      <c r="C740" s="1427"/>
      <c r="D740" s="1427"/>
      <c r="E740" s="1427"/>
      <c r="F740" s="1427"/>
      <c r="G740" s="1427"/>
      <c r="H740" s="1427"/>
      <c r="I740" s="1427"/>
    </row>
    <row r="741" spans="1:9" ht="12.75">
      <c r="A741" s="1427"/>
      <c r="B741" s="1427"/>
      <c r="C741" s="1427"/>
      <c r="D741" s="1427"/>
      <c r="E741" s="1427"/>
      <c r="F741" s="1427"/>
      <c r="G741" s="1427"/>
      <c r="H741" s="1427"/>
      <c r="I741" s="1427"/>
    </row>
    <row r="742" spans="1:9" ht="12.75">
      <c r="A742" s="1427"/>
      <c r="B742" s="1427"/>
      <c r="C742" s="1427"/>
      <c r="D742" s="1427"/>
      <c r="E742" s="1427"/>
      <c r="F742" s="1427"/>
      <c r="G742" s="1427"/>
      <c r="H742" s="1427"/>
      <c r="I742" s="1427"/>
    </row>
    <row r="743" spans="1:9" ht="12.75">
      <c r="A743" s="1427"/>
      <c r="B743" s="1427"/>
      <c r="C743" s="1427"/>
      <c r="D743" s="1427"/>
      <c r="E743" s="1427"/>
      <c r="F743" s="1427"/>
      <c r="G743" s="1427"/>
      <c r="H743" s="1427"/>
      <c r="I743" s="1427"/>
    </row>
    <row r="744" spans="1:9" ht="12.75">
      <c r="A744" s="1427"/>
      <c r="B744" s="1427"/>
      <c r="C744" s="1427"/>
      <c r="D744" s="1427"/>
      <c r="E744" s="1427"/>
      <c r="F744" s="1427"/>
      <c r="G744" s="1427"/>
      <c r="H744" s="1427"/>
      <c r="I744" s="1427"/>
    </row>
    <row r="745" spans="1:9" ht="12.75">
      <c r="A745" s="1427"/>
      <c r="B745" s="1427"/>
      <c r="C745" s="1427"/>
      <c r="D745" s="1427"/>
      <c r="E745" s="1427"/>
      <c r="F745" s="1427"/>
      <c r="G745" s="1427"/>
      <c r="H745" s="1427"/>
      <c r="I745" s="1427"/>
    </row>
    <row r="746" spans="1:9" ht="12.75">
      <c r="A746" s="1427"/>
      <c r="B746" s="1427"/>
      <c r="C746" s="1427"/>
      <c r="D746" s="1427"/>
      <c r="E746" s="1427"/>
      <c r="F746" s="1427"/>
      <c r="G746" s="1427"/>
      <c r="H746" s="1427"/>
      <c r="I746" s="1427"/>
    </row>
    <row r="747" spans="1:9" ht="12.75">
      <c r="A747" s="1427"/>
      <c r="B747" s="1427"/>
      <c r="C747" s="1427"/>
      <c r="D747" s="1427"/>
      <c r="E747" s="1427"/>
      <c r="F747" s="1427"/>
      <c r="G747" s="1427"/>
      <c r="H747" s="1427"/>
      <c r="I747" s="1427"/>
    </row>
    <row r="748" spans="1:9" ht="12.75">
      <c r="A748" s="1427"/>
      <c r="B748" s="1427"/>
      <c r="C748" s="1427"/>
      <c r="D748" s="1427"/>
      <c r="E748" s="1427"/>
      <c r="F748" s="1427"/>
      <c r="G748" s="1427"/>
      <c r="H748" s="1427"/>
      <c r="I748" s="1427"/>
    </row>
    <row r="749" spans="1:9" ht="12.75">
      <c r="A749" s="1427"/>
      <c r="B749" s="1427"/>
      <c r="C749" s="1427"/>
      <c r="D749" s="1427"/>
      <c r="E749" s="1427"/>
      <c r="F749" s="1427"/>
      <c r="G749" s="1427"/>
      <c r="H749" s="1427"/>
      <c r="I749" s="1427"/>
    </row>
    <row r="750" spans="1:9" ht="12.75">
      <c r="A750" s="1427"/>
      <c r="B750" s="1427"/>
      <c r="C750" s="1427"/>
      <c r="D750" s="1427"/>
      <c r="E750" s="1427"/>
      <c r="F750" s="1427"/>
      <c r="G750" s="1427"/>
      <c r="H750" s="1427"/>
      <c r="I750" s="1427"/>
    </row>
    <row r="751" spans="1:9" ht="12.75">
      <c r="A751" s="1427"/>
      <c r="B751" s="1427"/>
      <c r="C751" s="1427"/>
      <c r="D751" s="1427"/>
      <c r="E751" s="1427"/>
      <c r="F751" s="1427"/>
      <c r="G751" s="1427"/>
      <c r="H751" s="1427"/>
      <c r="I751" s="1427"/>
    </row>
    <row r="752" spans="1:9" ht="12.75">
      <c r="A752" s="1427"/>
      <c r="B752" s="1427"/>
      <c r="C752" s="1427"/>
      <c r="D752" s="1427"/>
      <c r="E752" s="1427"/>
      <c r="F752" s="1427"/>
      <c r="G752" s="1427"/>
      <c r="H752" s="1427"/>
      <c r="I752" s="1427"/>
    </row>
    <row r="753" spans="1:9" ht="12.75">
      <c r="A753" s="1427"/>
      <c r="B753" s="1427"/>
      <c r="C753" s="1427"/>
      <c r="D753" s="1427"/>
      <c r="E753" s="1427"/>
      <c r="F753" s="1427"/>
      <c r="G753" s="1427"/>
      <c r="H753" s="1427"/>
      <c r="I753" s="1427"/>
    </row>
    <row r="754" spans="1:9" ht="12.75">
      <c r="A754" s="1427"/>
      <c r="B754" s="1427"/>
      <c r="C754" s="1427"/>
      <c r="D754" s="1427"/>
      <c r="E754" s="1427"/>
      <c r="F754" s="1427"/>
      <c r="G754" s="1427"/>
      <c r="H754" s="1427"/>
      <c r="I754" s="1427"/>
    </row>
    <row r="755" spans="1:9" ht="12.75">
      <c r="A755" s="1427"/>
      <c r="B755" s="1427"/>
      <c r="C755" s="1427"/>
      <c r="D755" s="1427"/>
      <c r="E755" s="1427"/>
      <c r="F755" s="1427"/>
      <c r="G755" s="1427"/>
      <c r="H755" s="1427"/>
      <c r="I755" s="1427"/>
    </row>
    <row r="756" spans="1:9" ht="12.75">
      <c r="A756" s="1427"/>
      <c r="B756" s="1427"/>
      <c r="C756" s="1427"/>
      <c r="D756" s="1427"/>
      <c r="E756" s="1427"/>
      <c r="F756" s="1427"/>
      <c r="G756" s="1427"/>
      <c r="H756" s="1427"/>
      <c r="I756" s="1427"/>
    </row>
    <row r="757" spans="1:9" ht="12.75">
      <c r="A757" s="1427"/>
      <c r="B757" s="1427"/>
      <c r="C757" s="1427"/>
      <c r="D757" s="1427"/>
      <c r="E757" s="1427"/>
      <c r="F757" s="1427"/>
      <c r="G757" s="1427"/>
      <c r="H757" s="1427"/>
      <c r="I757" s="1427"/>
    </row>
    <row r="758" spans="1:9" ht="12.75">
      <c r="A758" s="1427"/>
      <c r="B758" s="1427"/>
      <c r="C758" s="1427"/>
      <c r="D758" s="1427"/>
      <c r="E758" s="1427"/>
      <c r="F758" s="1427"/>
      <c r="G758" s="1427"/>
      <c r="H758" s="1427"/>
      <c r="I758" s="1427"/>
    </row>
    <row r="759" spans="1:9" ht="12.75">
      <c r="A759" s="1427"/>
      <c r="B759" s="1427"/>
      <c r="C759" s="1427"/>
      <c r="D759" s="1427"/>
      <c r="E759" s="1427"/>
      <c r="F759" s="1427"/>
      <c r="G759" s="1427"/>
      <c r="H759" s="1427"/>
      <c r="I759" s="1427"/>
    </row>
    <row r="760" spans="1:9" ht="12.75">
      <c r="A760" s="1427"/>
      <c r="B760" s="1427"/>
      <c r="C760" s="1427"/>
      <c r="D760" s="1427"/>
      <c r="E760" s="1427"/>
      <c r="F760" s="1427"/>
      <c r="G760" s="1427"/>
      <c r="H760" s="1427"/>
      <c r="I760" s="1427"/>
    </row>
    <row r="761" spans="1:9" ht="12.75">
      <c r="A761" s="1427"/>
      <c r="B761" s="1427"/>
      <c r="C761" s="1427"/>
      <c r="D761" s="1427"/>
      <c r="E761" s="1427"/>
      <c r="F761" s="1427"/>
      <c r="G761" s="1427"/>
      <c r="H761" s="1427"/>
      <c r="I761" s="1427"/>
    </row>
    <row r="762" spans="1:9" ht="12.75">
      <c r="A762" s="1427"/>
      <c r="B762" s="1427"/>
      <c r="C762" s="1427"/>
      <c r="D762" s="1427"/>
      <c r="E762" s="1427"/>
      <c r="F762" s="1427"/>
      <c r="G762" s="1427"/>
      <c r="H762" s="1427"/>
      <c r="I762" s="1427"/>
    </row>
    <row r="763" spans="1:9" ht="12.75">
      <c r="A763" s="1427"/>
      <c r="B763" s="1427"/>
      <c r="C763" s="1427"/>
      <c r="D763" s="1427"/>
      <c r="E763" s="1427"/>
      <c r="F763" s="1427"/>
      <c r="G763" s="1427"/>
      <c r="H763" s="1427"/>
      <c r="I763" s="1427"/>
    </row>
    <row r="764" spans="1:9" ht="12.75">
      <c r="A764" s="1427"/>
      <c r="B764" s="1427"/>
      <c r="C764" s="1427"/>
      <c r="D764" s="1427"/>
      <c r="E764" s="1427"/>
      <c r="F764" s="1427"/>
      <c r="G764" s="1427"/>
      <c r="H764" s="1427"/>
      <c r="I764" s="1427"/>
    </row>
    <row r="765" spans="1:9" ht="12.75">
      <c r="A765" s="1427"/>
      <c r="B765" s="1427"/>
      <c r="C765" s="1427"/>
      <c r="D765" s="1427"/>
      <c r="E765" s="1427"/>
      <c r="F765" s="1427"/>
      <c r="G765" s="1427"/>
      <c r="H765" s="1427"/>
      <c r="I765" s="1427"/>
    </row>
    <row r="766" spans="1:9" ht="12.75">
      <c r="A766" s="1427"/>
      <c r="B766" s="1427"/>
      <c r="C766" s="1427"/>
      <c r="D766" s="1427"/>
      <c r="E766" s="1427"/>
      <c r="F766" s="1427"/>
      <c r="G766" s="1427"/>
      <c r="H766" s="1427"/>
      <c r="I766" s="1427"/>
    </row>
    <row r="767" spans="1:9" ht="12.75">
      <c r="A767" s="1427"/>
      <c r="B767" s="1427"/>
      <c r="C767" s="1427"/>
      <c r="D767" s="1427"/>
      <c r="E767" s="1427"/>
      <c r="F767" s="1427"/>
      <c r="G767" s="1427"/>
      <c r="H767" s="1427"/>
      <c r="I767" s="1427"/>
    </row>
    <row r="768" spans="1:9" ht="12.75">
      <c r="A768" s="1427"/>
      <c r="B768" s="1427"/>
      <c r="C768" s="1427"/>
      <c r="D768" s="1427"/>
      <c r="E768" s="1427"/>
      <c r="F768" s="1427"/>
      <c r="G768" s="1427"/>
      <c r="H768" s="1427"/>
      <c r="I768" s="1427"/>
    </row>
    <row r="769" spans="1:9" ht="12.75">
      <c r="A769" s="1427"/>
      <c r="B769" s="1427"/>
      <c r="C769" s="1427"/>
      <c r="D769" s="1427"/>
      <c r="E769" s="1427"/>
      <c r="F769" s="1427"/>
      <c r="G769" s="1427"/>
      <c r="H769" s="1427"/>
      <c r="I769" s="1427"/>
    </row>
    <row r="770" spans="1:9" ht="12.75">
      <c r="A770" s="1427"/>
      <c r="B770" s="1427"/>
      <c r="C770" s="1427"/>
      <c r="D770" s="1427"/>
      <c r="E770" s="1427"/>
      <c r="F770" s="1427"/>
      <c r="G770" s="1427"/>
      <c r="H770" s="1427"/>
      <c r="I770" s="1427"/>
    </row>
    <row r="771" spans="1:9" ht="12.75">
      <c r="A771" s="1427"/>
      <c r="B771" s="1427"/>
      <c r="C771" s="1427"/>
      <c r="D771" s="1427"/>
      <c r="E771" s="1427"/>
      <c r="F771" s="1427"/>
      <c r="G771" s="1427"/>
      <c r="H771" s="1427"/>
      <c r="I771" s="1427"/>
    </row>
    <row r="772" spans="1:9" ht="12.75">
      <c r="A772" s="1427"/>
      <c r="B772" s="1427"/>
      <c r="C772" s="1427"/>
      <c r="D772" s="1427"/>
      <c r="E772" s="1427"/>
      <c r="F772" s="1427"/>
      <c r="G772" s="1427"/>
      <c r="H772" s="1427"/>
      <c r="I772" s="1427"/>
    </row>
    <row r="773" spans="1:9" ht="12.75">
      <c r="A773" s="1427"/>
      <c r="B773" s="1427"/>
      <c r="C773" s="1427"/>
      <c r="D773" s="1427"/>
      <c r="E773" s="1427"/>
      <c r="F773" s="1427"/>
      <c r="G773" s="1427"/>
      <c r="H773" s="1427"/>
      <c r="I773" s="1427"/>
    </row>
    <row r="774" spans="1:9" ht="12.75">
      <c r="A774" s="1427"/>
      <c r="B774" s="1427"/>
      <c r="C774" s="1427"/>
      <c r="D774" s="1427"/>
      <c r="E774" s="1427"/>
      <c r="F774" s="1427"/>
      <c r="G774" s="1427"/>
      <c r="H774" s="1427"/>
      <c r="I774" s="1427"/>
    </row>
    <row r="775" spans="1:9" ht="12.75">
      <c r="A775" s="1427"/>
      <c r="B775" s="1427"/>
      <c r="C775" s="1427"/>
      <c r="D775" s="1427"/>
      <c r="E775" s="1427"/>
      <c r="F775" s="1427"/>
      <c r="G775" s="1427"/>
      <c r="H775" s="1427"/>
      <c r="I775" s="1427"/>
    </row>
    <row r="776" spans="1:9" ht="12.75">
      <c r="A776" s="1427"/>
      <c r="B776" s="1427"/>
      <c r="C776" s="1427"/>
      <c r="D776" s="1427"/>
      <c r="E776" s="1427"/>
      <c r="F776" s="1427"/>
      <c r="G776" s="1427"/>
      <c r="H776" s="1427"/>
      <c r="I776" s="1427"/>
    </row>
    <row r="777" spans="1:9" ht="12.75">
      <c r="A777" s="1427"/>
      <c r="B777" s="1427"/>
      <c r="C777" s="1427"/>
      <c r="D777" s="1427"/>
      <c r="E777" s="1427"/>
      <c r="F777" s="1427"/>
      <c r="G777" s="1427"/>
      <c r="H777" s="1427"/>
      <c r="I777" s="1427"/>
    </row>
    <row r="778" spans="1:9" ht="12.75">
      <c r="A778" s="1427"/>
      <c r="B778" s="1427"/>
      <c r="C778" s="1427"/>
      <c r="D778" s="1427"/>
      <c r="E778" s="1427"/>
      <c r="F778" s="1427"/>
      <c r="G778" s="1427"/>
      <c r="H778" s="1427"/>
      <c r="I778" s="1427"/>
    </row>
    <row r="779" spans="1:9" ht="12.75">
      <c r="A779" s="1427"/>
      <c r="B779" s="1427"/>
      <c r="C779" s="1427"/>
      <c r="D779" s="1427"/>
      <c r="E779" s="1427"/>
      <c r="F779" s="1427"/>
      <c r="G779" s="1427"/>
      <c r="H779" s="1427"/>
      <c r="I779" s="1427"/>
    </row>
    <row r="780" spans="1:9" ht="12.75">
      <c r="A780" s="1427"/>
      <c r="B780" s="1427"/>
      <c r="C780" s="1427"/>
      <c r="D780" s="1427"/>
      <c r="E780" s="1427"/>
      <c r="F780" s="1427"/>
      <c r="G780" s="1427"/>
      <c r="H780" s="1427"/>
      <c r="I780" s="1427"/>
    </row>
    <row r="781" spans="1:9" ht="12.75">
      <c r="A781" s="1427"/>
      <c r="B781" s="1427"/>
      <c r="C781" s="1427"/>
      <c r="D781" s="1427"/>
      <c r="E781" s="1427"/>
      <c r="F781" s="1427"/>
      <c r="G781" s="1427"/>
      <c r="H781" s="1427"/>
      <c r="I781" s="1427"/>
    </row>
    <row r="782" spans="1:9" ht="12.75">
      <c r="A782" s="1427"/>
      <c r="B782" s="1427"/>
      <c r="C782" s="1427"/>
      <c r="D782" s="1427"/>
      <c r="E782" s="1427"/>
      <c r="F782" s="1427"/>
      <c r="G782" s="1427"/>
      <c r="H782" s="1427"/>
      <c r="I782" s="1427"/>
    </row>
    <row r="783" spans="1:9" ht="12.75">
      <c r="A783" s="1427"/>
      <c r="B783" s="1427"/>
      <c r="C783" s="1427"/>
      <c r="D783" s="1427"/>
      <c r="E783" s="1427"/>
      <c r="F783" s="1427"/>
      <c r="G783" s="1427"/>
      <c r="H783" s="1427"/>
      <c r="I783" s="1427"/>
    </row>
    <row r="784" spans="1:9" ht="12.75">
      <c r="A784" s="1427"/>
      <c r="B784" s="1427"/>
      <c r="C784" s="1427"/>
      <c r="D784" s="1427"/>
      <c r="E784" s="1427"/>
      <c r="F784" s="1427"/>
      <c r="G784" s="1427"/>
      <c r="H784" s="1427"/>
      <c r="I784" s="1427"/>
    </row>
    <row r="785" spans="1:9" ht="12.75">
      <c r="A785" s="1427"/>
      <c r="B785" s="1427"/>
      <c r="C785" s="1427"/>
      <c r="D785" s="1427"/>
      <c r="E785" s="1427"/>
      <c r="F785" s="1427"/>
      <c r="G785" s="1427"/>
      <c r="H785" s="1427"/>
      <c r="I785" s="1427"/>
    </row>
    <row r="786" spans="1:9" ht="12.75">
      <c r="A786" s="1427"/>
      <c r="B786" s="1427"/>
      <c r="C786" s="1427"/>
      <c r="D786" s="1427"/>
      <c r="E786" s="1427"/>
      <c r="F786" s="1427"/>
      <c r="G786" s="1427"/>
      <c r="H786" s="1427"/>
      <c r="I786" s="1427"/>
    </row>
    <row r="787" spans="1:9" ht="12.75">
      <c r="A787" s="1427"/>
      <c r="B787" s="1427"/>
      <c r="C787" s="1427"/>
      <c r="D787" s="1427"/>
      <c r="E787" s="1427"/>
      <c r="F787" s="1427"/>
      <c r="G787" s="1427"/>
      <c r="H787" s="1427"/>
      <c r="I787" s="1427"/>
    </row>
    <row r="788" spans="1:9" ht="12.75">
      <c r="A788" s="1427"/>
      <c r="B788" s="1427"/>
      <c r="C788" s="1427"/>
      <c r="D788" s="1427"/>
      <c r="E788" s="1427"/>
      <c r="F788" s="1427"/>
      <c r="G788" s="1427"/>
      <c r="H788" s="1427"/>
      <c r="I788" s="1427"/>
    </row>
    <row r="789" spans="1:9" ht="12.75">
      <c r="A789" s="1427"/>
      <c r="B789" s="1427"/>
      <c r="C789" s="1427"/>
      <c r="D789" s="1427"/>
      <c r="E789" s="1427"/>
      <c r="F789" s="1427"/>
      <c r="G789" s="1427"/>
      <c r="H789" s="1427"/>
      <c r="I789" s="1427"/>
    </row>
    <row r="790" spans="1:9" ht="12.75">
      <c r="A790" s="1427"/>
      <c r="B790" s="1427"/>
      <c r="C790" s="1427"/>
      <c r="D790" s="1427"/>
      <c r="E790" s="1427"/>
      <c r="F790" s="1427"/>
      <c r="G790" s="1427"/>
      <c r="H790" s="1427"/>
      <c r="I790" s="1427"/>
    </row>
    <row r="791" spans="1:9" ht="12.75">
      <c r="A791" s="1427"/>
      <c r="B791" s="1427"/>
      <c r="C791" s="1427"/>
      <c r="D791" s="1427"/>
      <c r="E791" s="1427"/>
      <c r="F791" s="1427"/>
      <c r="G791" s="1427"/>
      <c r="H791" s="1427"/>
      <c r="I791" s="1427"/>
    </row>
    <row r="792" spans="1:9" ht="12.75">
      <c r="A792" s="1427"/>
      <c r="B792" s="1427"/>
      <c r="C792" s="1427"/>
      <c r="D792" s="1427"/>
      <c r="E792" s="1427"/>
      <c r="F792" s="1427"/>
      <c r="G792" s="1427"/>
      <c r="H792" s="1427"/>
      <c r="I792" s="1427"/>
    </row>
    <row r="793" spans="1:9" ht="12.75">
      <c r="A793" s="1427"/>
      <c r="B793" s="1427"/>
      <c r="C793" s="1427"/>
      <c r="D793" s="1427"/>
      <c r="E793" s="1427"/>
      <c r="F793" s="1427"/>
      <c r="G793" s="1427"/>
      <c r="H793" s="1427"/>
      <c r="I793" s="1427"/>
    </row>
    <row r="794" spans="1:9" ht="12.75">
      <c r="A794" s="1427"/>
      <c r="B794" s="1427"/>
      <c r="C794" s="1427"/>
      <c r="D794" s="1427"/>
      <c r="E794" s="1427"/>
      <c r="F794" s="1427"/>
      <c r="G794" s="1427"/>
      <c r="H794" s="1427"/>
      <c r="I794" s="1427"/>
    </row>
    <row r="795" spans="1:9" ht="12.75">
      <c r="A795" s="1427"/>
      <c r="B795" s="1427"/>
      <c r="C795" s="1427"/>
      <c r="D795" s="1427"/>
      <c r="E795" s="1427"/>
      <c r="F795" s="1427"/>
      <c r="G795" s="1427"/>
      <c r="H795" s="1427"/>
      <c r="I795" s="1427"/>
    </row>
    <row r="796" spans="1:9" ht="12.75">
      <c r="A796" s="1427"/>
      <c r="B796" s="1427"/>
      <c r="C796" s="1427"/>
      <c r="D796" s="1427"/>
      <c r="E796" s="1427"/>
      <c r="F796" s="1427"/>
      <c r="G796" s="1427"/>
      <c r="H796" s="1427"/>
      <c r="I796" s="1427"/>
    </row>
    <row r="797" spans="1:9" ht="12.75">
      <c r="A797" s="1427"/>
      <c r="B797" s="1427"/>
      <c r="C797" s="1427"/>
      <c r="D797" s="1427"/>
      <c r="E797" s="1427"/>
      <c r="F797" s="1427"/>
      <c r="G797" s="1427"/>
      <c r="H797" s="1427"/>
      <c r="I797" s="1427"/>
    </row>
    <row r="798" spans="1:9" ht="12.75">
      <c r="A798" s="1427"/>
      <c r="B798" s="1427"/>
      <c r="C798" s="1427"/>
      <c r="D798" s="1427"/>
      <c r="E798" s="1427"/>
      <c r="F798" s="1427"/>
      <c r="G798" s="1427"/>
      <c r="H798" s="1427"/>
      <c r="I798" s="1427"/>
    </row>
    <row r="799" spans="1:9" ht="12.75">
      <c r="A799" s="1427"/>
      <c r="B799" s="1427"/>
      <c r="C799" s="1427"/>
      <c r="D799" s="1427"/>
      <c r="E799" s="1427"/>
      <c r="F799" s="1427"/>
      <c r="G799" s="1427"/>
      <c r="H799" s="1427"/>
      <c r="I799" s="1427"/>
    </row>
    <row r="800" spans="1:9" ht="12.75">
      <c r="A800" s="1427"/>
      <c r="B800" s="1427"/>
      <c r="C800" s="1427"/>
      <c r="D800" s="1427"/>
      <c r="E800" s="1427"/>
      <c r="F800" s="1427"/>
      <c r="G800" s="1427"/>
      <c r="H800" s="1427"/>
      <c r="I800" s="1427"/>
    </row>
    <row r="801" spans="1:9" ht="12.75">
      <c r="A801" s="1427"/>
      <c r="B801" s="1427"/>
      <c r="C801" s="1427"/>
      <c r="D801" s="1427"/>
      <c r="E801" s="1427"/>
      <c r="F801" s="1427"/>
      <c r="G801" s="1427"/>
      <c r="H801" s="1427"/>
      <c r="I801" s="1427"/>
    </row>
    <row r="802" spans="1:9" ht="12.75">
      <c r="A802" s="1427"/>
      <c r="B802" s="1427"/>
      <c r="C802" s="1427"/>
      <c r="D802" s="1427"/>
      <c r="E802" s="1427"/>
      <c r="F802" s="1427"/>
      <c r="G802" s="1427"/>
      <c r="H802" s="1427"/>
      <c r="I802" s="1427"/>
    </row>
    <row r="803" spans="1:9" ht="12.75">
      <c r="A803" s="1427"/>
      <c r="B803" s="1427"/>
      <c r="C803" s="1427"/>
      <c r="D803" s="1427"/>
      <c r="E803" s="1427"/>
      <c r="F803" s="1427"/>
      <c r="G803" s="1427"/>
      <c r="H803" s="1427"/>
      <c r="I803" s="1427"/>
    </row>
    <row r="804" spans="1:9" ht="12.75">
      <c r="A804" s="1427"/>
      <c r="B804" s="1427"/>
      <c r="C804" s="1427"/>
      <c r="D804" s="1427"/>
      <c r="E804" s="1427"/>
      <c r="F804" s="1427"/>
      <c r="G804" s="1427"/>
      <c r="H804" s="1427"/>
      <c r="I804" s="1427"/>
    </row>
    <row r="805" spans="1:9" ht="12.75">
      <c r="A805" s="1427"/>
      <c r="B805" s="1427"/>
      <c r="C805" s="1427"/>
      <c r="D805" s="1427"/>
      <c r="E805" s="1427"/>
      <c r="F805" s="1427"/>
      <c r="G805" s="1427"/>
      <c r="H805" s="1427"/>
      <c r="I805" s="1427"/>
    </row>
    <row r="806" spans="1:9" ht="12.75">
      <c r="A806" s="1427"/>
      <c r="B806" s="1427"/>
      <c r="C806" s="1427"/>
      <c r="D806" s="1427"/>
      <c r="E806" s="1427"/>
      <c r="F806" s="1427"/>
      <c r="G806" s="1427"/>
      <c r="H806" s="1427"/>
      <c r="I806" s="1427"/>
    </row>
    <row r="807" spans="1:9" ht="12.75">
      <c r="A807" s="1427"/>
      <c r="B807" s="1427"/>
      <c r="C807" s="1427"/>
      <c r="D807" s="1427"/>
      <c r="E807" s="1427"/>
      <c r="F807" s="1427"/>
      <c r="G807" s="1427"/>
      <c r="H807" s="1427"/>
      <c r="I807" s="1427"/>
    </row>
    <row r="808" spans="1:9" ht="12.75">
      <c r="A808" s="1427"/>
      <c r="B808" s="1427"/>
      <c r="C808" s="1427"/>
      <c r="D808" s="1427"/>
      <c r="E808" s="1427"/>
      <c r="F808" s="1427"/>
      <c r="G808" s="1427"/>
      <c r="H808" s="1427"/>
      <c r="I808" s="1427"/>
    </row>
    <row r="809" spans="1:9" ht="12.75">
      <c r="A809" s="1427"/>
      <c r="B809" s="1427"/>
      <c r="C809" s="1427"/>
      <c r="D809" s="1427"/>
      <c r="E809" s="1427"/>
      <c r="F809" s="1427"/>
      <c r="G809" s="1427"/>
      <c r="H809" s="1427"/>
      <c r="I809" s="1427"/>
    </row>
    <row r="810" spans="1:9" ht="12.75">
      <c r="A810" s="1427"/>
      <c r="B810" s="1427"/>
      <c r="C810" s="1427"/>
      <c r="D810" s="1427"/>
      <c r="E810" s="1427"/>
      <c r="F810" s="1427"/>
      <c r="G810" s="1427"/>
      <c r="H810" s="1427"/>
      <c r="I810" s="1427"/>
    </row>
    <row r="811" spans="1:9" ht="12.75">
      <c r="A811" s="1427"/>
      <c r="B811" s="1427"/>
      <c r="C811" s="1427"/>
      <c r="D811" s="1427"/>
      <c r="E811" s="1427"/>
      <c r="F811" s="1427"/>
      <c r="G811" s="1427"/>
      <c r="H811" s="1427"/>
      <c r="I811" s="1427"/>
    </row>
    <row r="812" spans="1:9" ht="12.75">
      <c r="A812" s="1427"/>
      <c r="B812" s="1427"/>
      <c r="C812" s="1427"/>
      <c r="D812" s="1427"/>
      <c r="E812" s="1427"/>
      <c r="F812" s="1427"/>
      <c r="G812" s="1427"/>
      <c r="H812" s="1427"/>
      <c r="I812" s="1427"/>
    </row>
    <row r="813" spans="1:9" ht="12.75">
      <c r="A813" s="1427"/>
      <c r="B813" s="1427"/>
      <c r="C813" s="1427"/>
      <c r="D813" s="1427"/>
      <c r="E813" s="1427"/>
      <c r="F813" s="1427"/>
      <c r="G813" s="1427"/>
      <c r="H813" s="1427"/>
      <c r="I813" s="1427"/>
    </row>
    <row r="814" spans="1:9" ht="12.75">
      <c r="A814" s="1427"/>
      <c r="B814" s="1427"/>
      <c r="C814" s="1427"/>
      <c r="D814" s="1427"/>
      <c r="E814" s="1427"/>
      <c r="F814" s="1427"/>
      <c r="G814" s="1427"/>
      <c r="H814" s="1427"/>
      <c r="I814" s="1427"/>
    </row>
    <row r="815" spans="1:9" ht="12.75">
      <c r="A815" s="1427"/>
      <c r="B815" s="1427"/>
      <c r="C815" s="1427"/>
      <c r="D815" s="1427"/>
      <c r="E815" s="1427"/>
      <c r="F815" s="1427"/>
      <c r="G815" s="1427"/>
      <c r="H815" s="1427"/>
      <c r="I815" s="1427"/>
    </row>
    <row r="816" spans="1:9" ht="12.75">
      <c r="A816" s="1427"/>
      <c r="B816" s="1427"/>
      <c r="C816" s="1427"/>
      <c r="D816" s="1427"/>
      <c r="E816" s="1427"/>
      <c r="F816" s="1427"/>
      <c r="G816" s="1427"/>
      <c r="H816" s="1427"/>
      <c r="I816" s="1427"/>
    </row>
    <row r="817" spans="1:9" ht="12.75">
      <c r="A817" s="1427"/>
      <c r="B817" s="1427"/>
      <c r="C817" s="1427"/>
      <c r="D817" s="1427"/>
      <c r="E817" s="1427"/>
      <c r="F817" s="1427"/>
      <c r="G817" s="1427"/>
      <c r="H817" s="1427"/>
      <c r="I817" s="1427"/>
    </row>
    <row r="818" spans="1:9" ht="12.75">
      <c r="A818" s="1427"/>
      <c r="B818" s="1427"/>
      <c r="C818" s="1427"/>
      <c r="D818" s="1427"/>
      <c r="E818" s="1427"/>
      <c r="F818" s="1427"/>
      <c r="G818" s="1427"/>
      <c r="H818" s="1427"/>
      <c r="I818" s="1427"/>
    </row>
    <row r="819" spans="1:9" ht="12.75">
      <c r="A819" s="1427"/>
      <c r="B819" s="1427"/>
      <c r="C819" s="1427"/>
      <c r="D819" s="1427"/>
      <c r="E819" s="1427"/>
      <c r="F819" s="1427"/>
      <c r="G819" s="1427"/>
      <c r="H819" s="1427"/>
      <c r="I819" s="1427"/>
    </row>
    <row r="820" spans="1:9" ht="12.75">
      <c r="A820" s="1427"/>
      <c r="B820" s="1427"/>
      <c r="C820" s="1427"/>
      <c r="D820" s="1427"/>
      <c r="E820" s="1427"/>
      <c r="F820" s="1427"/>
      <c r="G820" s="1427"/>
      <c r="H820" s="1427"/>
      <c r="I820" s="1427"/>
    </row>
    <row r="821" spans="1:9" ht="12.75">
      <c r="A821" s="1427"/>
      <c r="B821" s="1427"/>
      <c r="C821" s="1427"/>
      <c r="D821" s="1427"/>
      <c r="E821" s="1427"/>
      <c r="F821" s="1427"/>
      <c r="G821" s="1427"/>
      <c r="H821" s="1427"/>
      <c r="I821" s="1427"/>
    </row>
  </sheetData>
  <autoFilter ref="A1:I616"/>
  <pageMargins left="0.7" right="0.7" top="0.75" bottom="0.75" header="0.3" footer="0.3"/>
  <pageSetup orientation="portrait"/>
  <customProperties>
    <customPr name="_pios_id" r:id="rId1"/>
  </customProperties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5751B98-4CDD-41C2-86FD-8243077F00A1}">
  <sheetPr>
    <tabColor rgb="FFFFC000"/>
  </sheetPr>
  <dimension ref="A1:G86"/>
  <sheetViews>
    <sheetView workbookViewId="0" topLeftCell="A1"/>
  </sheetViews>
  <sheetFormatPr defaultColWidth="8.85428571428571" defaultRowHeight="15"/>
  <cols>
    <col min="1" max="1" width="13.1428571428571" style="1256" bestFit="1" customWidth="1"/>
    <col min="2" max="2" width="26.2857142857143" style="1256" bestFit="1" customWidth="1"/>
    <col min="3" max="3" width="46.2857142857143" style="1256" bestFit="1" customWidth="1"/>
    <col min="4" max="4" width="9.28571428571429" style="1256" bestFit="1" customWidth="1"/>
    <col min="5" max="5" width="12.8571428571429" style="1346" bestFit="1" customWidth="1"/>
    <col min="6" max="6" width="8.85714285714286" style="1256" customWidth="1"/>
    <col min="7" max="7" width="8.85714285714286" style="1256"/>
    <col min="8" max="16384" width="8.85714285714286" style="1256"/>
  </cols>
  <sheetData>
    <row r="1" spans="1:7" ht="15">
      <c r="A1" s="1425" t="s">
        <v>60</v>
      </c>
      <c r="B1" s="1425" t="s">
        <v>1249</v>
      </c>
      <c r="C1" s="1425" t="s">
        <v>1358</v>
      </c>
      <c r="D1" s="1425" t="s">
        <v>1260</v>
      </c>
      <c r="E1" s="1425" t="s">
        <v>520</v>
      </c>
      <c r="F1" s="1425"/>
      <c r="G1" s="1425"/>
    </row>
    <row r="2" spans="1:7" ht="15">
      <c r="A2" s="1425" t="s">
        <v>1236</v>
      </c>
      <c r="B2" s="1425" t="s">
        <v>1270</v>
      </c>
      <c r="C2" s="1425" t="s">
        <v>1272</v>
      </c>
      <c r="D2" s="1425">
        <v>660800</v>
      </c>
      <c r="E2" s="1425">
        <v>6000</v>
      </c>
      <c r="F2" s="1425"/>
      <c r="G2" s="1425"/>
    </row>
    <row r="3" spans="1:7" ht="15">
      <c r="A3" s="1425" t="s">
        <v>1236</v>
      </c>
      <c r="B3" s="1425" t="s">
        <v>614</v>
      </c>
      <c r="C3" s="1425" t="s">
        <v>1275</v>
      </c>
      <c r="D3" s="1425">
        <v>670700</v>
      </c>
      <c r="E3" s="1425">
        <v>35821</v>
      </c>
      <c r="F3" s="1425"/>
      <c r="G3" s="1425"/>
    </row>
    <row r="4" spans="1:7" ht="15">
      <c r="A4" s="1425" t="s">
        <v>1236</v>
      </c>
      <c r="B4" s="1425" t="s">
        <v>763</v>
      </c>
      <c r="C4" s="1425" t="s">
        <v>1280</v>
      </c>
      <c r="D4" s="1425">
        <v>618400</v>
      </c>
      <c r="E4" s="1425">
        <v>0</v>
      </c>
      <c r="F4" s="1425"/>
      <c r="G4" s="1425"/>
    </row>
    <row r="5" spans="1:7" ht="15">
      <c r="A5" s="1425" t="s">
        <v>1236</v>
      </c>
      <c r="B5" s="1425" t="s">
        <v>763</v>
      </c>
      <c r="C5" s="1425" t="s">
        <v>1278</v>
      </c>
      <c r="D5" s="1425">
        <v>618300</v>
      </c>
      <c r="E5" s="1425">
        <v>278471</v>
      </c>
      <c r="F5" s="1425"/>
      <c r="G5" s="1425"/>
    </row>
    <row r="6" spans="1:7" ht="15">
      <c r="A6" s="1425" t="s">
        <v>1236</v>
      </c>
      <c r="B6" s="1425" t="s">
        <v>759</v>
      </c>
      <c r="C6" s="1425" t="s">
        <v>1272</v>
      </c>
      <c r="D6" s="1425">
        <v>604800</v>
      </c>
      <c r="E6" s="1425">
        <v>108734.868643169</v>
      </c>
      <c r="F6" s="1425"/>
      <c r="G6" s="1425"/>
    </row>
    <row r="7" spans="1:7" ht="15">
      <c r="A7" s="1425" t="s">
        <v>1236</v>
      </c>
      <c r="B7" s="1425" t="s">
        <v>759</v>
      </c>
      <c r="C7" s="1425" t="s">
        <v>1275</v>
      </c>
      <c r="D7" s="1425">
        <v>604700</v>
      </c>
      <c r="E7" s="1425">
        <v>20022.885326185002</v>
      </c>
      <c r="F7" s="1425"/>
      <c r="G7" s="1425"/>
    </row>
    <row r="8" spans="1:7" ht="15">
      <c r="A8" s="1425" t="s">
        <v>1236</v>
      </c>
      <c r="B8" s="1425" t="s">
        <v>759</v>
      </c>
      <c r="C8" s="1425" t="s">
        <v>1290</v>
      </c>
      <c r="D8" s="1425">
        <v>604200</v>
      </c>
      <c r="E8" s="1425">
        <v>607.41541188157498</v>
      </c>
      <c r="F8" s="1425"/>
      <c r="G8" s="1425"/>
    </row>
    <row r="9" spans="1:7" ht="15">
      <c r="A9" s="1425" t="s">
        <v>1236</v>
      </c>
      <c r="B9" s="1425" t="s">
        <v>759</v>
      </c>
      <c r="C9" s="1425" t="s">
        <v>1288</v>
      </c>
      <c r="D9" s="1425">
        <v>604100</v>
      </c>
      <c r="E9" s="1425">
        <v>22302.179090395301</v>
      </c>
      <c r="F9" s="1425"/>
      <c r="G9" s="1425"/>
    </row>
    <row r="10" spans="1:7" ht="15">
      <c r="A10" s="1425" t="s">
        <v>1236</v>
      </c>
      <c r="B10" s="1425" t="s">
        <v>759</v>
      </c>
      <c r="C10" s="1425" t="s">
        <v>3220</v>
      </c>
      <c r="D10" s="1425">
        <v>604600</v>
      </c>
      <c r="E10" s="1425">
        <v>4765.2574125246501</v>
      </c>
      <c r="F10" s="1425"/>
      <c r="G10" s="1425"/>
    </row>
    <row r="11" spans="1:7" ht="15">
      <c r="A11" s="1425" t="s">
        <v>1236</v>
      </c>
      <c r="B11" s="1425" t="s">
        <v>759</v>
      </c>
      <c r="C11" s="1425" t="s">
        <v>3221</v>
      </c>
      <c r="D11" s="1425">
        <v>604500</v>
      </c>
      <c r="E11" s="1425">
        <v>6924.0745974177198</v>
      </c>
      <c r="F11" s="1425"/>
      <c r="G11" s="1425"/>
    </row>
    <row r="12" spans="1:7" ht="15">
      <c r="A12" s="1425" t="s">
        <v>1236</v>
      </c>
      <c r="B12" s="1425" t="s">
        <v>759</v>
      </c>
      <c r="C12" s="1425" t="s">
        <v>1280</v>
      </c>
      <c r="D12" s="1425">
        <v>604400</v>
      </c>
      <c r="E12" s="1425">
        <v>427.83680337839797</v>
      </c>
      <c r="F12" s="1425"/>
      <c r="G12" s="1425"/>
    </row>
    <row r="13" spans="1:7" ht="15">
      <c r="A13" s="1425" t="s">
        <v>1236</v>
      </c>
      <c r="B13" s="1425" t="s">
        <v>759</v>
      </c>
      <c r="C13" s="1425" t="s">
        <v>1278</v>
      </c>
      <c r="D13" s="1425">
        <v>604300</v>
      </c>
      <c r="E13" s="1425">
        <v>924.482715048003</v>
      </c>
      <c r="F13" s="1425"/>
      <c r="G13" s="1425"/>
    </row>
    <row r="14" spans="1:7" ht="15">
      <c r="A14" s="1425" t="s">
        <v>1236</v>
      </c>
      <c r="B14" s="1425" t="s">
        <v>781</v>
      </c>
      <c r="C14" s="1425" t="s">
        <v>1272</v>
      </c>
      <c r="D14" s="1425">
        <v>657800</v>
      </c>
      <c r="E14" s="1425">
        <v>75114.223731266902</v>
      </c>
      <c r="F14" s="1425"/>
      <c r="G14" s="1425"/>
    </row>
    <row r="15" spans="1:7" ht="15">
      <c r="A15" s="1425" t="s">
        <v>1236</v>
      </c>
      <c r="B15" s="1425" t="s">
        <v>781</v>
      </c>
      <c r="C15" s="1425" t="s">
        <v>1272</v>
      </c>
      <c r="D15" s="1425">
        <v>658800</v>
      </c>
      <c r="E15" s="1425">
        <v>11657.391722762401</v>
      </c>
      <c r="F15" s="1425"/>
      <c r="G15" s="1425"/>
    </row>
    <row r="16" spans="1:7" ht="15">
      <c r="A16" s="1425" t="s">
        <v>1236</v>
      </c>
      <c r="B16" s="1425" t="s">
        <v>781</v>
      </c>
      <c r="C16" s="1425" t="s">
        <v>1272</v>
      </c>
      <c r="D16" s="1425">
        <v>659800</v>
      </c>
      <c r="E16" s="1425">
        <v>18843.384545970501</v>
      </c>
      <c r="F16" s="1425"/>
      <c r="G16" s="1425"/>
    </row>
    <row r="17" spans="1:7" ht="15">
      <c r="A17" s="1425" t="s">
        <v>1236</v>
      </c>
      <c r="B17" s="1425" t="s">
        <v>757</v>
      </c>
      <c r="C17" s="1425" t="s">
        <v>1272</v>
      </c>
      <c r="D17" s="1425">
        <v>601800</v>
      </c>
      <c r="E17" s="1425">
        <v>516659.90109851898</v>
      </c>
      <c r="F17" s="1425"/>
      <c r="G17" s="1425"/>
    </row>
    <row r="18" spans="1:7" ht="15">
      <c r="A18" s="1425" t="s">
        <v>1236</v>
      </c>
      <c r="B18" s="1425" t="s">
        <v>757</v>
      </c>
      <c r="C18" s="1425" t="s">
        <v>1272</v>
      </c>
      <c r="D18" s="1425">
        <v>603800</v>
      </c>
      <c r="E18" s="1425">
        <v>49390.721277114702</v>
      </c>
      <c r="F18" s="1425"/>
      <c r="G18" s="1425"/>
    </row>
    <row r="19" spans="1:7" ht="15">
      <c r="A19" s="1425" t="s">
        <v>1236</v>
      </c>
      <c r="B19" s="1425" t="s">
        <v>757</v>
      </c>
      <c r="C19" s="1425" t="s">
        <v>1275</v>
      </c>
      <c r="D19" s="1425">
        <v>601700</v>
      </c>
      <c r="E19" s="1425">
        <v>107201.711761675</v>
      </c>
      <c r="F19" s="1425"/>
      <c r="G19" s="1425"/>
    </row>
    <row r="20" spans="1:7" ht="15">
      <c r="A20" s="1425" t="s">
        <v>1236</v>
      </c>
      <c r="B20" s="1425" t="s">
        <v>757</v>
      </c>
      <c r="C20" s="1425" t="s">
        <v>1290</v>
      </c>
      <c r="D20" s="1425">
        <v>601200</v>
      </c>
      <c r="E20" s="1425">
        <v>3484.7725780497499</v>
      </c>
      <c r="F20" s="1425"/>
      <c r="G20" s="1425"/>
    </row>
    <row r="21" spans="1:7" ht="15">
      <c r="A21" s="1425" t="s">
        <v>1236</v>
      </c>
      <c r="B21" s="1425" t="s">
        <v>757</v>
      </c>
      <c r="C21" s="1425" t="s">
        <v>1288</v>
      </c>
      <c r="D21" s="1425">
        <v>601100</v>
      </c>
      <c r="E21" s="1425">
        <v>136364.240599101</v>
      </c>
      <c r="F21" s="1425"/>
      <c r="G21" s="1425"/>
    </row>
    <row r="22" spans="1:7" ht="15">
      <c r="A22" s="1425" t="s">
        <v>1236</v>
      </c>
      <c r="B22" s="1425" t="s">
        <v>757</v>
      </c>
      <c r="C22" s="1425" t="s">
        <v>3220</v>
      </c>
      <c r="D22" s="1425">
        <v>601600</v>
      </c>
      <c r="E22" s="1425">
        <v>23770.103144334</v>
      </c>
      <c r="F22" s="1425"/>
      <c r="G22" s="1425"/>
    </row>
    <row r="23" spans="1:7" ht="15">
      <c r="A23" s="1425" t="s">
        <v>1236</v>
      </c>
      <c r="B23" s="1425" t="s">
        <v>757</v>
      </c>
      <c r="C23" s="1425" t="s">
        <v>3221</v>
      </c>
      <c r="D23" s="1425">
        <v>601500</v>
      </c>
      <c r="E23" s="1425">
        <v>41325.3679969718</v>
      </c>
      <c r="F23" s="1425"/>
      <c r="G23" s="1425"/>
    </row>
    <row r="24" spans="1:7" ht="15">
      <c r="A24" s="1425" t="s">
        <v>1236</v>
      </c>
      <c r="B24" s="1425" t="s">
        <v>757</v>
      </c>
      <c r="C24" s="1425" t="s">
        <v>3221</v>
      </c>
      <c r="D24" s="1425">
        <v>603500</v>
      </c>
      <c r="E24" s="1425">
        <v>5.6623608868769999</v>
      </c>
      <c r="F24" s="1425"/>
      <c r="G24" s="1425"/>
    </row>
    <row r="25" spans="1:7" ht="15">
      <c r="A25" s="1425" t="s">
        <v>1236</v>
      </c>
      <c r="B25" s="1425" t="s">
        <v>757</v>
      </c>
      <c r="C25" s="1425" t="s">
        <v>1280</v>
      </c>
      <c r="D25" s="1425">
        <v>601400</v>
      </c>
      <c r="E25" s="1425">
        <v>4428.5873670628598</v>
      </c>
      <c r="F25" s="1425"/>
      <c r="G25" s="1425"/>
    </row>
    <row r="26" spans="1:7" ht="15">
      <c r="A26" s="1425" t="s">
        <v>1236</v>
      </c>
      <c r="B26" s="1425" t="s">
        <v>757</v>
      </c>
      <c r="C26" s="1425" t="s">
        <v>1278</v>
      </c>
      <c r="D26" s="1425">
        <v>601300</v>
      </c>
      <c r="E26" s="1425">
        <v>12588.931816283501</v>
      </c>
      <c r="F26" s="1425"/>
      <c r="G26" s="1425"/>
    </row>
    <row r="27" spans="1:7" ht="15">
      <c r="A27" s="1425" t="s">
        <v>1236</v>
      </c>
      <c r="B27" s="1425" t="s">
        <v>778</v>
      </c>
      <c r="C27" s="1425" t="s">
        <v>1272</v>
      </c>
      <c r="D27" s="1425">
        <v>641800</v>
      </c>
      <c r="E27" s="1425">
        <v>81.414695885891007</v>
      </c>
      <c r="F27" s="1425"/>
      <c r="G27" s="1425"/>
    </row>
    <row r="28" spans="1:7" ht="15">
      <c r="A28" s="1425" t="s">
        <v>1236</v>
      </c>
      <c r="B28" s="1425" t="s">
        <v>778</v>
      </c>
      <c r="C28" s="1425" t="s">
        <v>1272</v>
      </c>
      <c r="D28" s="1425">
        <v>642800</v>
      </c>
      <c r="E28" s="1425">
        <v>796.184163123291</v>
      </c>
      <c r="F28" s="1425"/>
      <c r="G28" s="1425"/>
    </row>
    <row r="29" spans="1:7" ht="15">
      <c r="A29" s="1425" t="s">
        <v>1236</v>
      </c>
      <c r="B29" s="1425" t="s">
        <v>778</v>
      </c>
      <c r="C29" s="1425" t="s">
        <v>3220</v>
      </c>
      <c r="D29" s="1425">
        <v>642600</v>
      </c>
      <c r="E29" s="1425">
        <v>58.995802462112998</v>
      </c>
      <c r="F29" s="1425"/>
      <c r="G29" s="1425"/>
    </row>
    <row r="30" spans="1:7" ht="15">
      <c r="A30" s="1425" t="s">
        <v>1236</v>
      </c>
      <c r="B30" s="1425" t="s">
        <v>778</v>
      </c>
      <c r="C30" s="1425" t="s">
        <v>3221</v>
      </c>
      <c r="D30" s="1425">
        <v>642500</v>
      </c>
      <c r="E30" s="1425">
        <v>137.18647639092299</v>
      </c>
      <c r="F30" s="1425"/>
      <c r="G30" s="1425"/>
    </row>
    <row r="31" spans="1:7" ht="15">
      <c r="A31" s="1425" t="s">
        <v>1236</v>
      </c>
      <c r="B31" s="1425" t="s">
        <v>778</v>
      </c>
      <c r="C31" s="1425" t="s">
        <v>1280</v>
      </c>
      <c r="D31" s="1425">
        <v>642400</v>
      </c>
      <c r="E31" s="1425">
        <v>71.218862137781997</v>
      </c>
      <c r="F31" s="1425"/>
      <c r="G31" s="1425"/>
    </row>
    <row r="32" spans="1:7" ht="15">
      <c r="A32" s="1425" t="s">
        <v>1236</v>
      </c>
      <c r="B32" s="1425" t="s">
        <v>777</v>
      </c>
      <c r="C32" s="1425" t="s">
        <v>1359</v>
      </c>
      <c r="D32" s="1425" t="s">
        <v>1359</v>
      </c>
      <c r="E32" s="1425">
        <v>-52712.726552558801</v>
      </c>
      <c r="F32" s="1425"/>
      <c r="G32" s="1425"/>
    </row>
    <row r="33" spans="1:7" ht="15">
      <c r="A33" s="1425" t="s">
        <v>1236</v>
      </c>
      <c r="B33" s="1425" t="s">
        <v>777</v>
      </c>
      <c r="C33" s="1425" t="s">
        <v>1359</v>
      </c>
      <c r="D33" s="1425">
        <v>634000</v>
      </c>
      <c r="E33" s="1425">
        <v>-21174.5962064665</v>
      </c>
      <c r="F33" s="1425"/>
      <c r="G33" s="1425"/>
    </row>
    <row r="34" spans="1:7" ht="15">
      <c r="A34" s="1425" t="s">
        <v>1236</v>
      </c>
      <c r="B34" s="1425" t="s">
        <v>777</v>
      </c>
      <c r="C34" s="1425" t="s">
        <v>1272</v>
      </c>
      <c r="D34" s="1425">
        <v>634800</v>
      </c>
      <c r="E34" s="1425">
        <v>449777.52191614901</v>
      </c>
      <c r="F34" s="1425"/>
      <c r="G34" s="1425"/>
    </row>
    <row r="35" spans="1:7" ht="15">
      <c r="A35" s="1425" t="s">
        <v>1236</v>
      </c>
      <c r="B35" s="1425" t="s">
        <v>777</v>
      </c>
      <c r="C35" s="1425" t="s">
        <v>1275</v>
      </c>
      <c r="D35" s="1425">
        <v>634700</v>
      </c>
      <c r="E35" s="1425">
        <v>168163.800842875</v>
      </c>
      <c r="F35" s="1425"/>
      <c r="G35" s="1425"/>
    </row>
    <row r="36" spans="1:7" ht="15">
      <c r="A36" s="1425" t="s">
        <v>1236</v>
      </c>
      <c r="B36" s="1425" t="s">
        <v>315</v>
      </c>
      <c r="C36" s="1425" t="s">
        <v>1272</v>
      </c>
      <c r="D36" s="1425">
        <v>675800</v>
      </c>
      <c r="E36" s="1425">
        <v>79776.697027119502</v>
      </c>
      <c r="F36" s="1425"/>
      <c r="G36" s="1425"/>
    </row>
    <row r="37" spans="1:7" ht="15">
      <c r="A37" s="1425" t="s">
        <v>1236</v>
      </c>
      <c r="B37" s="1425" t="s">
        <v>315</v>
      </c>
      <c r="C37" s="1425" t="s">
        <v>1275</v>
      </c>
      <c r="D37" s="1425">
        <v>675700</v>
      </c>
      <c r="E37" s="1425">
        <v>0</v>
      </c>
      <c r="F37" s="1425"/>
      <c r="G37" s="1425"/>
    </row>
    <row r="38" spans="1:7" ht="15">
      <c r="A38" s="1425" t="s">
        <v>1236</v>
      </c>
      <c r="B38" s="1425" t="s">
        <v>315</v>
      </c>
      <c r="C38" s="1425" t="s">
        <v>1290</v>
      </c>
      <c r="D38" s="1425">
        <v>675200</v>
      </c>
      <c r="E38" s="1425">
        <v>112.22538499799801</v>
      </c>
      <c r="F38" s="1425"/>
      <c r="G38" s="1425"/>
    </row>
    <row r="39" spans="1:7" ht="15">
      <c r="A39" s="1425" t="s">
        <v>1236</v>
      </c>
      <c r="B39" s="1425" t="s">
        <v>315</v>
      </c>
      <c r="C39" s="1425" t="s">
        <v>3220</v>
      </c>
      <c r="D39" s="1425">
        <v>675600</v>
      </c>
      <c r="E39" s="1425">
        <v>7.352229263191</v>
      </c>
      <c r="F39" s="1425"/>
      <c r="G39" s="1425"/>
    </row>
    <row r="40" spans="1:7" ht="15">
      <c r="A40" s="1425" t="s">
        <v>1236</v>
      </c>
      <c r="B40" s="1425" t="s">
        <v>315</v>
      </c>
      <c r="C40" s="1425" t="s">
        <v>3221</v>
      </c>
      <c r="D40" s="1425">
        <v>675500</v>
      </c>
      <c r="E40" s="1425">
        <v>4054.05579531688</v>
      </c>
      <c r="F40" s="1425"/>
      <c r="G40" s="1425"/>
    </row>
    <row r="41" spans="1:7" ht="15">
      <c r="A41" s="1425" t="s">
        <v>1236</v>
      </c>
      <c r="B41" s="1425" t="s">
        <v>315</v>
      </c>
      <c r="C41" s="1425" t="s">
        <v>1280</v>
      </c>
      <c r="D41" s="1425">
        <v>675400</v>
      </c>
      <c r="E41" s="1425">
        <v>-626.48336137787396</v>
      </c>
      <c r="F41" s="1425"/>
      <c r="G41" s="1425"/>
    </row>
    <row r="42" spans="1:7" ht="15">
      <c r="A42" s="1425" t="s">
        <v>1236</v>
      </c>
      <c r="B42" s="1425" t="s">
        <v>315</v>
      </c>
      <c r="C42" s="1425" t="s">
        <v>1278</v>
      </c>
      <c r="D42" s="1425">
        <v>675300</v>
      </c>
      <c r="E42" s="1425">
        <v>57.152924680283</v>
      </c>
      <c r="F42" s="1425"/>
      <c r="G42" s="1425"/>
    </row>
    <row r="43" spans="1:7" ht="15">
      <c r="A43" s="1425" t="s">
        <v>1236</v>
      </c>
      <c r="B43" s="1425" t="s">
        <v>767</v>
      </c>
      <c r="C43" s="1425" t="s">
        <v>1272</v>
      </c>
      <c r="D43" s="1425">
        <v>632800</v>
      </c>
      <c r="E43" s="1425">
        <v>17007</v>
      </c>
      <c r="F43" s="1425"/>
      <c r="G43" s="1425"/>
    </row>
    <row r="44" spans="1:7" ht="15">
      <c r="A44" s="1425" t="s">
        <v>1236</v>
      </c>
      <c r="B44" s="1425" t="s">
        <v>771</v>
      </c>
      <c r="C44" s="1425" t="s">
        <v>1280</v>
      </c>
      <c r="D44" s="1425">
        <v>635400</v>
      </c>
      <c r="E44" s="1425">
        <v>42.433544144468001</v>
      </c>
      <c r="F44" s="1425"/>
      <c r="G44" s="1425"/>
    </row>
    <row r="45" spans="1:7" ht="15">
      <c r="A45" s="1425" t="s">
        <v>1236</v>
      </c>
      <c r="B45" s="1425" t="s">
        <v>771</v>
      </c>
      <c r="C45" s="1425" t="s">
        <v>1278</v>
      </c>
      <c r="D45" s="1425">
        <v>635300</v>
      </c>
      <c r="E45" s="1425">
        <v>51450.5664558555</v>
      </c>
      <c r="F45" s="1425"/>
      <c r="G45" s="1425"/>
    </row>
    <row r="46" spans="1:7" ht="15">
      <c r="A46" s="1425" t="s">
        <v>1236</v>
      </c>
      <c r="B46" s="1425" t="s">
        <v>769</v>
      </c>
      <c r="C46" s="1425" t="s">
        <v>1272</v>
      </c>
      <c r="D46" s="1425">
        <v>633800</v>
      </c>
      <c r="E46" s="1425">
        <v>50040</v>
      </c>
      <c r="F46" s="1425"/>
      <c r="G46" s="1425"/>
    </row>
    <row r="47" spans="1:7" ht="15">
      <c r="A47" s="1425" t="s">
        <v>1236</v>
      </c>
      <c r="B47" s="1425" t="s">
        <v>776</v>
      </c>
      <c r="C47" s="1425" t="s">
        <v>1290</v>
      </c>
      <c r="D47" s="1425">
        <v>636200</v>
      </c>
      <c r="E47" s="1425">
        <v>52029.100953874498</v>
      </c>
      <c r="F47" s="1425"/>
      <c r="G47" s="1425"/>
    </row>
    <row r="48" spans="1:7" ht="15">
      <c r="A48" s="1425" t="s">
        <v>1236</v>
      </c>
      <c r="B48" s="1425" t="s">
        <v>776</v>
      </c>
      <c r="C48" s="1425" t="s">
        <v>1288</v>
      </c>
      <c r="D48" s="1425">
        <v>636100</v>
      </c>
      <c r="E48" s="1425">
        <v>14568.6588176188</v>
      </c>
      <c r="F48" s="1425"/>
      <c r="G48" s="1425"/>
    </row>
    <row r="49" spans="1:7" ht="15">
      <c r="A49" s="1425" t="s">
        <v>1236</v>
      </c>
      <c r="B49" s="1425" t="s">
        <v>776</v>
      </c>
      <c r="C49" s="1425" t="s">
        <v>3220</v>
      </c>
      <c r="D49" s="1425">
        <v>636600</v>
      </c>
      <c r="E49" s="1425">
        <v>61273.505898344403</v>
      </c>
      <c r="F49" s="1425"/>
      <c r="G49" s="1425"/>
    </row>
    <row r="50" spans="1:7" ht="15">
      <c r="A50" s="1425" t="s">
        <v>1236</v>
      </c>
      <c r="B50" s="1425" t="s">
        <v>776</v>
      </c>
      <c r="C50" s="1425" t="s">
        <v>3221</v>
      </c>
      <c r="D50" s="1425">
        <v>636500</v>
      </c>
      <c r="E50" s="1425">
        <v>7626.0558536540602</v>
      </c>
      <c r="F50" s="1425"/>
      <c r="G50" s="1425"/>
    </row>
    <row r="51" spans="1:7" ht="15">
      <c r="A51" s="1425" t="s">
        <v>1236</v>
      </c>
      <c r="B51" s="1425" t="s">
        <v>776</v>
      </c>
      <c r="C51" s="1425" t="s">
        <v>1294</v>
      </c>
      <c r="D51" s="1425">
        <v>636600</v>
      </c>
      <c r="E51" s="1425">
        <v>17103.927433057899</v>
      </c>
      <c r="F51" s="1425"/>
      <c r="G51" s="1425"/>
    </row>
    <row r="52" spans="1:7" ht="15">
      <c r="A52" s="1425" t="s">
        <v>1236</v>
      </c>
      <c r="B52" s="1425" t="s">
        <v>776</v>
      </c>
      <c r="C52" s="1425" t="s">
        <v>1292</v>
      </c>
      <c r="D52" s="1425">
        <v>636500</v>
      </c>
      <c r="E52" s="1425">
        <v>2315.6761629992702</v>
      </c>
      <c r="F52" s="1425"/>
      <c r="G52" s="1425"/>
    </row>
    <row r="53" spans="1:7" ht="15">
      <c r="A53" s="1425" t="s">
        <v>1236</v>
      </c>
      <c r="B53" s="1425" t="s">
        <v>776</v>
      </c>
      <c r="C53" s="1425" t="s">
        <v>1280</v>
      </c>
      <c r="D53" s="1425">
        <v>636400</v>
      </c>
      <c r="E53" s="1425">
        <v>24759.116647217201</v>
      </c>
      <c r="F53" s="1425"/>
      <c r="G53" s="1425"/>
    </row>
    <row r="54" spans="1:7" ht="15">
      <c r="A54" s="1425" t="s">
        <v>1236</v>
      </c>
      <c r="B54" s="1425" t="s">
        <v>776</v>
      </c>
      <c r="C54" s="1425" t="s">
        <v>1278</v>
      </c>
      <c r="D54" s="1425">
        <v>636300</v>
      </c>
      <c r="E54" s="1425">
        <v>322679.95823323302</v>
      </c>
      <c r="F54" s="1425"/>
      <c r="G54" s="1425"/>
    </row>
    <row r="55" spans="1:7" ht="15">
      <c r="A55" s="1425" t="s">
        <v>1236</v>
      </c>
      <c r="B55" s="1425" t="s">
        <v>773</v>
      </c>
      <c r="C55" s="1425" t="s">
        <v>1272</v>
      </c>
      <c r="D55" s="1425">
        <v>636800</v>
      </c>
      <c r="E55" s="1425">
        <v>130631.236110457</v>
      </c>
      <c r="F55" s="1425"/>
      <c r="G55" s="1425"/>
    </row>
    <row r="56" spans="1:7" ht="15">
      <c r="A56" s="1425" t="s">
        <v>1236</v>
      </c>
      <c r="B56" s="1425" t="s">
        <v>773</v>
      </c>
      <c r="C56" s="1425" t="s">
        <v>1275</v>
      </c>
      <c r="D56" s="1425">
        <v>636700</v>
      </c>
      <c r="E56" s="1425">
        <v>4535.76388954295</v>
      </c>
      <c r="F56" s="1425"/>
      <c r="G56" s="1425"/>
    </row>
    <row r="57" spans="1:7" ht="15">
      <c r="A57" s="1425" t="s">
        <v>1236</v>
      </c>
      <c r="B57" s="1425" t="s">
        <v>762</v>
      </c>
      <c r="C57" s="1425" t="s">
        <v>1359</v>
      </c>
      <c r="D57" s="1425">
        <v>421000</v>
      </c>
      <c r="E57" s="1425">
        <v>451986.63941702602</v>
      </c>
      <c r="F57" s="1425"/>
      <c r="G57" s="1425"/>
    </row>
    <row r="58" spans="1:7" ht="15">
      <c r="A58" s="1425" t="s">
        <v>1236</v>
      </c>
      <c r="B58" s="1425" t="s">
        <v>762</v>
      </c>
      <c r="C58" s="1425" t="s">
        <v>1272</v>
      </c>
      <c r="D58" s="1425">
        <v>615800</v>
      </c>
      <c r="E58" s="1425">
        <v>-1604.10341377338</v>
      </c>
      <c r="F58" s="1425"/>
      <c r="G58" s="1425"/>
    </row>
    <row r="59" spans="1:7" ht="15">
      <c r="A59" s="1425" t="s">
        <v>1236</v>
      </c>
      <c r="B59" s="1425" t="s">
        <v>762</v>
      </c>
      <c r="C59" s="1425" t="s">
        <v>1272</v>
      </c>
      <c r="D59" s="1425">
        <v>616800</v>
      </c>
      <c r="E59" s="1425">
        <v>-1132.7622211043799</v>
      </c>
      <c r="F59" s="1425"/>
      <c r="G59" s="1425"/>
    </row>
    <row r="60" spans="1:7" ht="15">
      <c r="A60" s="1425" t="s">
        <v>1236</v>
      </c>
      <c r="B60" s="1425" t="s">
        <v>762</v>
      </c>
      <c r="C60" s="1425" t="s">
        <v>1288</v>
      </c>
      <c r="D60" s="1425">
        <v>615100</v>
      </c>
      <c r="E60" s="1425">
        <v>-119149.218613752</v>
      </c>
      <c r="F60" s="1425"/>
      <c r="G60" s="1425"/>
    </row>
    <row r="61" spans="1:7" ht="15">
      <c r="A61" s="1425" t="s">
        <v>1236</v>
      </c>
      <c r="B61" s="1425" t="s">
        <v>762</v>
      </c>
      <c r="C61" s="1425" t="s">
        <v>1288</v>
      </c>
      <c r="D61" s="1425">
        <v>616100</v>
      </c>
      <c r="E61" s="1425">
        <v>-4896.9020213529402</v>
      </c>
      <c r="F61" s="1425"/>
      <c r="G61" s="1425"/>
    </row>
    <row r="62" spans="1:7" ht="15">
      <c r="A62" s="1425" t="s">
        <v>1236</v>
      </c>
      <c r="B62" s="1425" t="s">
        <v>762</v>
      </c>
      <c r="C62" s="1425" t="s">
        <v>3221</v>
      </c>
      <c r="D62" s="1425">
        <v>615500</v>
      </c>
      <c r="E62" s="1425">
        <v>-10635.4767543987</v>
      </c>
      <c r="F62" s="1425"/>
      <c r="G62" s="1425"/>
    </row>
    <row r="63" spans="1:7" ht="15">
      <c r="A63" s="1425" t="s">
        <v>1236</v>
      </c>
      <c r="B63" s="1425" t="s">
        <v>762</v>
      </c>
      <c r="C63" s="1425" t="s">
        <v>3221</v>
      </c>
      <c r="D63" s="1425">
        <v>616500</v>
      </c>
      <c r="E63" s="1425">
        <v>-133.07846869495299</v>
      </c>
      <c r="F63" s="1425"/>
      <c r="G63" s="1425"/>
    </row>
    <row r="64" spans="1:7" ht="15">
      <c r="A64" s="1425" t="s">
        <v>1236</v>
      </c>
      <c r="B64" s="1425" t="s">
        <v>762</v>
      </c>
      <c r="C64" s="1425" t="s">
        <v>1278</v>
      </c>
      <c r="D64" s="1425">
        <v>615300</v>
      </c>
      <c r="E64" s="1425">
        <v>-982.27516057102298</v>
      </c>
      <c r="F64" s="1425"/>
      <c r="G64" s="1425"/>
    </row>
    <row r="65" spans="1:7" ht="15">
      <c r="A65" s="1425" t="s">
        <v>1236</v>
      </c>
      <c r="B65" s="1425" t="s">
        <v>762</v>
      </c>
      <c r="C65" s="1425" t="s">
        <v>1278</v>
      </c>
      <c r="D65" s="1425">
        <v>616300</v>
      </c>
      <c r="E65" s="1425">
        <v>-516.82276337887401</v>
      </c>
      <c r="F65" s="1425"/>
      <c r="G65" s="1425"/>
    </row>
    <row r="66" spans="1:7" ht="15">
      <c r="A66" s="1425" t="s">
        <v>1236</v>
      </c>
      <c r="B66" s="1425" t="s">
        <v>761</v>
      </c>
      <c r="C66" s="1425" t="s">
        <v>1288</v>
      </c>
      <c r="D66" s="1425">
        <v>610100</v>
      </c>
      <c r="E66" s="1425">
        <v>191378</v>
      </c>
      <c r="F66" s="1425"/>
      <c r="G66" s="1425"/>
    </row>
    <row r="67" spans="1:7" ht="15">
      <c r="A67" s="1425" t="s">
        <v>1236</v>
      </c>
      <c r="B67" s="1425" t="s">
        <v>764</v>
      </c>
      <c r="C67" s="1425" t="s">
        <v>1272</v>
      </c>
      <c r="D67" s="1425">
        <v>620800</v>
      </c>
      <c r="E67" s="1425">
        <v>12632.106570804201</v>
      </c>
      <c r="F67" s="1425"/>
      <c r="G67" s="1425"/>
    </row>
    <row r="68" spans="1:7" ht="15">
      <c r="A68" s="1425" t="s">
        <v>1236</v>
      </c>
      <c r="B68" s="1425" t="s">
        <v>764</v>
      </c>
      <c r="C68" s="1425" t="s">
        <v>1275</v>
      </c>
      <c r="D68" s="1425">
        <v>620700</v>
      </c>
      <c r="E68" s="1425">
        <v>3359.72746690958</v>
      </c>
      <c r="F68" s="1425"/>
      <c r="G68" s="1425"/>
    </row>
    <row r="69" spans="1:7" ht="15">
      <c r="A69" s="1425" t="s">
        <v>1236</v>
      </c>
      <c r="B69" s="1425" t="s">
        <v>764</v>
      </c>
      <c r="C69" s="1425" t="s">
        <v>1290</v>
      </c>
      <c r="D69" s="1425">
        <v>620200</v>
      </c>
      <c r="E69" s="1425">
        <v>5561.0252634348799</v>
      </c>
      <c r="F69" s="1425"/>
      <c r="G69" s="1425"/>
    </row>
    <row r="70" spans="1:7" ht="15">
      <c r="A70" s="1425" t="s">
        <v>1236</v>
      </c>
      <c r="B70" s="1425" t="s">
        <v>764</v>
      </c>
      <c r="C70" s="1425" t="s">
        <v>1288</v>
      </c>
      <c r="D70" s="1425">
        <v>620100</v>
      </c>
      <c r="E70" s="1425">
        <v>5588.0396786235497</v>
      </c>
      <c r="F70" s="1425"/>
      <c r="G70" s="1425"/>
    </row>
    <row r="71" spans="1:7" ht="15">
      <c r="A71" s="1425" t="s">
        <v>1236</v>
      </c>
      <c r="B71" s="1425" t="s">
        <v>764</v>
      </c>
      <c r="C71" s="1425" t="s">
        <v>3220</v>
      </c>
      <c r="D71" s="1425">
        <v>620600</v>
      </c>
      <c r="E71" s="1425">
        <v>6049.0862773498702</v>
      </c>
      <c r="F71" s="1425"/>
      <c r="G71" s="1425"/>
    </row>
    <row r="72" spans="1:7" ht="15">
      <c r="A72" s="1425" t="s">
        <v>1236</v>
      </c>
      <c r="B72" s="1425" t="s">
        <v>764</v>
      </c>
      <c r="C72" s="1425" t="s">
        <v>3221</v>
      </c>
      <c r="D72" s="1425">
        <v>620500</v>
      </c>
      <c r="E72" s="1425">
        <v>1417.62767077023</v>
      </c>
      <c r="F72" s="1425"/>
      <c r="G72" s="1425"/>
    </row>
    <row r="73" spans="1:7" ht="15">
      <c r="A73" s="1425" t="s">
        <v>1236</v>
      </c>
      <c r="B73" s="1425" t="s">
        <v>764</v>
      </c>
      <c r="C73" s="1425" t="s">
        <v>1294</v>
      </c>
      <c r="D73" s="1425">
        <v>620600</v>
      </c>
      <c r="E73" s="1425">
        <v>1746.52507895494</v>
      </c>
      <c r="F73" s="1425"/>
      <c r="G73" s="1425"/>
    </row>
    <row r="74" spans="1:7" ht="15">
      <c r="A74" s="1425" t="s">
        <v>1236</v>
      </c>
      <c r="B74" s="1425" t="s">
        <v>764</v>
      </c>
      <c r="C74" s="1425" t="s">
        <v>1292</v>
      </c>
      <c r="D74" s="1425">
        <v>620500</v>
      </c>
      <c r="E74" s="1425">
        <v>717.26303868763205</v>
      </c>
      <c r="F74" s="1425"/>
      <c r="G74" s="1425"/>
    </row>
    <row r="75" spans="1:7" ht="15">
      <c r="A75" s="1425" t="s">
        <v>1236</v>
      </c>
      <c r="B75" s="1425" t="s">
        <v>764</v>
      </c>
      <c r="C75" s="1425" t="s">
        <v>1280</v>
      </c>
      <c r="D75" s="1425">
        <v>620400</v>
      </c>
      <c r="E75" s="1425">
        <v>4594.2499494434096</v>
      </c>
      <c r="F75" s="1425"/>
      <c r="G75" s="1425"/>
    </row>
    <row r="76" spans="1:7" ht="15">
      <c r="A76" s="1425" t="s">
        <v>1236</v>
      </c>
      <c r="B76" s="1425" t="s">
        <v>764</v>
      </c>
      <c r="C76" s="1425" t="s">
        <v>1278</v>
      </c>
      <c r="D76" s="1425">
        <v>620300</v>
      </c>
      <c r="E76" s="1425">
        <v>-2173.6509949783399</v>
      </c>
      <c r="F76" s="1425"/>
      <c r="G76" s="1425"/>
    </row>
    <row r="77" spans="1:7" ht="15">
      <c r="A77" s="1425" t="s">
        <v>1236</v>
      </c>
      <c r="B77" s="1425" t="s">
        <v>780</v>
      </c>
      <c r="C77" s="1425" t="s">
        <v>1272</v>
      </c>
      <c r="D77" s="1425">
        <v>650800</v>
      </c>
      <c r="E77" s="1425">
        <v>28994.570655303902</v>
      </c>
      <c r="F77" s="1425"/>
      <c r="G77" s="1425"/>
    </row>
    <row r="78" spans="1:7" ht="15">
      <c r="A78" s="1425" t="s">
        <v>1236</v>
      </c>
      <c r="B78" s="1425" t="s">
        <v>780</v>
      </c>
      <c r="C78" s="1425" t="s">
        <v>1275</v>
      </c>
      <c r="D78" s="1425">
        <v>650700</v>
      </c>
      <c r="E78" s="1425">
        <v>5517.3712971100404</v>
      </c>
      <c r="F78" s="1425"/>
      <c r="G78" s="1425"/>
    </row>
    <row r="79" spans="1:7" ht="15">
      <c r="A79" s="1425" t="s">
        <v>1236</v>
      </c>
      <c r="B79" s="1425" t="s">
        <v>780</v>
      </c>
      <c r="C79" s="1425" t="s">
        <v>1290</v>
      </c>
      <c r="D79" s="1425">
        <v>650200</v>
      </c>
      <c r="E79" s="1425">
        <v>171.37376429769199</v>
      </c>
      <c r="F79" s="1425"/>
      <c r="G79" s="1425"/>
    </row>
    <row r="80" spans="1:7" ht="15">
      <c r="A80" s="1425" t="s">
        <v>1236</v>
      </c>
      <c r="B80" s="1425" t="s">
        <v>780</v>
      </c>
      <c r="C80" s="1425" t="s">
        <v>1288</v>
      </c>
      <c r="D80" s="1425">
        <v>650100</v>
      </c>
      <c r="E80" s="1425">
        <v>6383.0727803142699</v>
      </c>
      <c r="F80" s="1425"/>
      <c r="G80" s="1425"/>
    </row>
    <row r="81" spans="1:7" ht="15">
      <c r="A81" s="1425" t="s">
        <v>1236</v>
      </c>
      <c r="B81" s="1425" t="s">
        <v>780</v>
      </c>
      <c r="C81" s="1425" t="s">
        <v>3220</v>
      </c>
      <c r="D81" s="1425">
        <v>650600</v>
      </c>
      <c r="E81" s="1425">
        <v>569.54798692015299</v>
      </c>
      <c r="F81" s="1425"/>
      <c r="G81" s="1425"/>
    </row>
    <row r="82" spans="1:7" ht="15">
      <c r="A82" s="1425" t="s">
        <v>1236</v>
      </c>
      <c r="B82" s="1425" t="s">
        <v>780</v>
      </c>
      <c r="C82" s="1425" t="s">
        <v>3221</v>
      </c>
      <c r="D82" s="1425">
        <v>650500</v>
      </c>
      <c r="E82" s="1425">
        <v>1038.5563891393199</v>
      </c>
      <c r="F82" s="1425"/>
      <c r="G82" s="1425"/>
    </row>
    <row r="83" spans="1:7" ht="15">
      <c r="A83" s="1425" t="s">
        <v>1236</v>
      </c>
      <c r="B83" s="1425" t="s">
        <v>780</v>
      </c>
      <c r="C83" s="1425" t="s">
        <v>1294</v>
      </c>
      <c r="D83" s="1425">
        <v>650600</v>
      </c>
      <c r="E83" s="1425">
        <v>966.53265153765801</v>
      </c>
      <c r="F83" s="1425"/>
      <c r="G83" s="1425"/>
    </row>
    <row r="84" spans="1:7" ht="15">
      <c r="A84" s="1425" t="s">
        <v>1236</v>
      </c>
      <c r="B84" s="1425" t="s">
        <v>780</v>
      </c>
      <c r="C84" s="1425" t="s">
        <v>1292</v>
      </c>
      <c r="D84" s="1425">
        <v>650500</v>
      </c>
      <c r="E84" s="1425">
        <v>952.96756166333898</v>
      </c>
      <c r="F84" s="1425"/>
      <c r="G84" s="1425"/>
    </row>
    <row r="85" spans="1:7" ht="15">
      <c r="A85" s="1425" t="s">
        <v>1236</v>
      </c>
      <c r="B85" s="1425" t="s">
        <v>780</v>
      </c>
      <c r="C85" s="1425" t="s">
        <v>1280</v>
      </c>
      <c r="D85" s="1425">
        <v>650400</v>
      </c>
      <c r="E85" s="1425">
        <v>120.196966223248</v>
      </c>
      <c r="F85" s="1425"/>
      <c r="G85" s="1425"/>
    </row>
    <row r="86" spans="1:7" ht="15">
      <c r="A86" s="1425" t="s">
        <v>1236</v>
      </c>
      <c r="B86" s="1425" t="s">
        <v>780</v>
      </c>
      <c r="C86" s="1425" t="s">
        <v>1278</v>
      </c>
      <c r="D86" s="1425">
        <v>650300</v>
      </c>
      <c r="E86" s="1425">
        <v>260.80994749036103</v>
      </c>
      <c r="F86" s="1425"/>
      <c r="G86" s="1425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D8001C87-818F-4E39-AAEF-DE34E9B80C4B}">
  <sheetPr>
    <tabColor theme="2" tint="-0.249970003962517"/>
  </sheetPr>
  <dimension ref="A1:M6235"/>
  <sheetViews>
    <sheetView workbookViewId="0" topLeftCell="A1"/>
  </sheetViews>
  <sheetFormatPr defaultRowHeight="12.75"/>
  <cols>
    <col min="1" max="1" width="13.1428571428571" bestFit="1" customWidth="1"/>
    <col min="2" max="2" width="15.2857142857143" bestFit="1" customWidth="1"/>
    <col min="3" max="3" width="11.4285714285714" bestFit="1" customWidth="1"/>
    <col min="4" max="4" width="7.28571428571429" bestFit="1" customWidth="1"/>
    <col min="5" max="5" width="8.14285714285714" bestFit="1" customWidth="1"/>
    <col min="6" max="6" width="32.8571428571429" bestFit="1" customWidth="1"/>
    <col min="7" max="7" width="24.8571428571429" bestFit="1" customWidth="1"/>
    <col min="8" max="8" width="13.8571428571429" bestFit="1" customWidth="1"/>
    <col min="9" max="9" width="11.8571428571429" bestFit="1" customWidth="1"/>
    <col min="10" max="10" width="8.71428571428571" bestFit="1" customWidth="1"/>
    <col min="13" max="13" width="14.7142857142857" bestFit="1" customWidth="1"/>
  </cols>
  <sheetData>
    <row r="1" spans="1:13" ht="12.75">
      <c r="A1" s="1428" t="s">
        <v>60</v>
      </c>
      <c r="B1" s="1428" t="s">
        <v>1348</v>
      </c>
      <c r="C1" s="1428" t="s">
        <v>1349</v>
      </c>
      <c r="D1" s="1428" t="s">
        <v>1316</v>
      </c>
      <c r="E1" s="1428" t="s">
        <v>1260</v>
      </c>
      <c r="F1" s="1428" t="s">
        <v>1261</v>
      </c>
      <c r="G1" s="1428" t="s">
        <v>1231</v>
      </c>
      <c r="H1" s="1428" t="s">
        <v>1250</v>
      </c>
      <c r="I1" s="1428" t="s">
        <v>2760</v>
      </c>
      <c r="J1" s="1428" t="s">
        <v>2761</v>
      </c>
      <c r="K1" s="1428" t="s">
        <v>520</v>
      </c>
      <c r="M1" s="82">
        <f>SUBTOTAL(9,K:K)</f>
        <v>-15681679.17000003</v>
      </c>
    </row>
    <row r="2" spans="1:11" ht="12.75">
      <c r="A2" s="1425" t="s">
        <v>1360</v>
      </c>
      <c r="B2" s="1425" t="s">
        <v>390</v>
      </c>
      <c r="C2" s="1425" t="s">
        <v>390</v>
      </c>
      <c r="D2" s="1425" t="s">
        <v>390</v>
      </c>
      <c r="E2" s="1425" t="s">
        <v>390</v>
      </c>
      <c r="F2" s="1425" t="s">
        <v>1281</v>
      </c>
      <c r="G2" s="1425" t="s">
        <v>1238</v>
      </c>
      <c r="H2" s="1425" t="s">
        <v>2762</v>
      </c>
      <c r="I2" s="1425" t="s">
        <v>2763</v>
      </c>
      <c r="J2" s="1425" t="s">
        <v>1282</v>
      </c>
      <c r="K2" s="1425">
        <v>0</v>
      </c>
    </row>
    <row r="3" spans="1:11" ht="12.75">
      <c r="A3" s="1425" t="s">
        <v>1360</v>
      </c>
      <c r="B3" s="1425" t="s">
        <v>1262</v>
      </c>
      <c r="C3" s="1425" t="s">
        <v>390</v>
      </c>
      <c r="D3" s="1425" t="s">
        <v>1269</v>
      </c>
      <c r="E3" s="1425" t="s">
        <v>2787</v>
      </c>
      <c r="F3" s="1425" t="s">
        <v>390</v>
      </c>
      <c r="G3" s="1425" t="s">
        <v>1238</v>
      </c>
      <c r="H3" s="1425" t="s">
        <v>2762</v>
      </c>
      <c r="I3" s="1425" t="s">
        <v>2763</v>
      </c>
      <c r="J3" s="1425" t="s">
        <v>390</v>
      </c>
      <c r="K3" s="1425">
        <v>-468.38999999999999</v>
      </c>
    </row>
    <row r="4" spans="1:11" ht="12.75">
      <c r="A4" s="1425" t="s">
        <v>1360</v>
      </c>
      <c r="B4" s="1425" t="s">
        <v>1262</v>
      </c>
      <c r="C4" s="1425" t="s">
        <v>390</v>
      </c>
      <c r="D4" s="1425" t="s">
        <v>1269</v>
      </c>
      <c r="E4" s="1425" t="s">
        <v>2787</v>
      </c>
      <c r="F4" s="1425" t="s">
        <v>390</v>
      </c>
      <c r="G4" s="1425" t="s">
        <v>1238</v>
      </c>
      <c r="H4" s="1425" t="s">
        <v>2762</v>
      </c>
      <c r="I4" s="1425" t="s">
        <v>2764</v>
      </c>
      <c r="J4" s="1425" t="s">
        <v>390</v>
      </c>
      <c r="K4" s="1425">
        <v>-14.02</v>
      </c>
    </row>
    <row r="5" spans="1:11" ht="12.75">
      <c r="A5" s="1425" t="s">
        <v>1360</v>
      </c>
      <c r="B5" s="1425" t="s">
        <v>1262</v>
      </c>
      <c r="C5" s="1425" t="s">
        <v>390</v>
      </c>
      <c r="D5" s="1425" t="s">
        <v>1269</v>
      </c>
      <c r="E5" s="1425" t="s">
        <v>2787</v>
      </c>
      <c r="F5" s="1425" t="s">
        <v>390</v>
      </c>
      <c r="G5" s="1425" t="s">
        <v>1238</v>
      </c>
      <c r="H5" s="1425" t="s">
        <v>2762</v>
      </c>
      <c r="I5" s="1425" t="s">
        <v>2765</v>
      </c>
      <c r="J5" s="1425" t="s">
        <v>390</v>
      </c>
      <c r="K5" s="1425">
        <v>-2.7999999999999998</v>
      </c>
    </row>
    <row r="6" spans="1:11" ht="12.75">
      <c r="A6" s="1425" t="s">
        <v>1360</v>
      </c>
      <c r="B6" s="1425" t="s">
        <v>1262</v>
      </c>
      <c r="C6" s="1425" t="s">
        <v>390</v>
      </c>
      <c r="D6" s="1425" t="s">
        <v>1269</v>
      </c>
      <c r="E6" s="1425" t="s">
        <v>2787</v>
      </c>
      <c r="F6" s="1425" t="s">
        <v>390</v>
      </c>
      <c r="G6" s="1425" t="s">
        <v>1238</v>
      </c>
      <c r="H6" s="1425" t="s">
        <v>2762</v>
      </c>
      <c r="I6" s="1425" t="s">
        <v>2766</v>
      </c>
      <c r="J6" s="1425" t="s">
        <v>390</v>
      </c>
      <c r="K6" s="1425">
        <v>-5</v>
      </c>
    </row>
    <row r="7" spans="1:11" ht="12.75">
      <c r="A7" s="1425" t="s">
        <v>1360</v>
      </c>
      <c r="B7" s="1425" t="s">
        <v>1262</v>
      </c>
      <c r="C7" s="1425" t="s">
        <v>390</v>
      </c>
      <c r="D7" s="1425" t="s">
        <v>1269</v>
      </c>
      <c r="E7" s="1425" t="s">
        <v>2787</v>
      </c>
      <c r="F7" s="1425" t="s">
        <v>390</v>
      </c>
      <c r="G7" s="1425" t="s">
        <v>1238</v>
      </c>
      <c r="H7" s="1425" t="s">
        <v>2762</v>
      </c>
      <c r="I7" s="1425" t="s">
        <v>2767</v>
      </c>
      <c r="J7" s="1425" t="s">
        <v>390</v>
      </c>
      <c r="K7" s="1425">
        <v>-83.730000000000004</v>
      </c>
    </row>
    <row r="8" spans="1:11" ht="12.75">
      <c r="A8" s="1425" t="s">
        <v>1360</v>
      </c>
      <c r="B8" s="1425" t="s">
        <v>1262</v>
      </c>
      <c r="C8" s="1425" t="s">
        <v>390</v>
      </c>
      <c r="D8" s="1425" t="s">
        <v>1269</v>
      </c>
      <c r="E8" s="1425" t="s">
        <v>2787</v>
      </c>
      <c r="F8" s="1425" t="s">
        <v>390</v>
      </c>
      <c r="G8" s="1425" t="s">
        <v>1238</v>
      </c>
      <c r="H8" s="1425" t="s">
        <v>2762</v>
      </c>
      <c r="I8" s="1425" t="s">
        <v>2768</v>
      </c>
      <c r="J8" s="1425" t="s">
        <v>390</v>
      </c>
      <c r="K8" s="1425">
        <v>-185.99000000000001</v>
      </c>
    </row>
    <row r="9" spans="1:11" ht="12.75">
      <c r="A9" s="1425" t="s">
        <v>1360</v>
      </c>
      <c r="B9" s="1425" t="s">
        <v>1262</v>
      </c>
      <c r="C9" s="1425" t="s">
        <v>390</v>
      </c>
      <c r="D9" s="1425" t="s">
        <v>1269</v>
      </c>
      <c r="E9" s="1425" t="s">
        <v>2787</v>
      </c>
      <c r="F9" s="1425" t="s">
        <v>390</v>
      </c>
      <c r="G9" s="1425" t="s">
        <v>1238</v>
      </c>
      <c r="H9" s="1425" t="s">
        <v>2762</v>
      </c>
      <c r="I9" s="1425" t="s">
        <v>2769</v>
      </c>
      <c r="J9" s="1425" t="s">
        <v>390</v>
      </c>
      <c r="K9" s="1425">
        <v>-3.6000000000000001</v>
      </c>
    </row>
    <row r="10" spans="1:11" ht="12.75">
      <c r="A10" s="1425" t="s">
        <v>1360</v>
      </c>
      <c r="B10" s="1425" t="s">
        <v>1262</v>
      </c>
      <c r="C10" s="1425" t="s">
        <v>390</v>
      </c>
      <c r="D10" s="1425" t="s">
        <v>1269</v>
      </c>
      <c r="E10" s="1425" t="s">
        <v>2787</v>
      </c>
      <c r="F10" s="1425" t="s">
        <v>390</v>
      </c>
      <c r="G10" s="1425" t="s">
        <v>1238</v>
      </c>
      <c r="H10" s="1425" t="s">
        <v>2762</v>
      </c>
      <c r="I10" s="1425" t="s">
        <v>2770</v>
      </c>
      <c r="J10" s="1425" t="s">
        <v>390</v>
      </c>
      <c r="K10" s="1425">
        <v>-282.25</v>
      </c>
    </row>
    <row r="11" spans="1:11" ht="12.75">
      <c r="A11" s="1425" t="s">
        <v>1360</v>
      </c>
      <c r="B11" s="1425" t="s">
        <v>1262</v>
      </c>
      <c r="C11" s="1425" t="s">
        <v>390</v>
      </c>
      <c r="D11" s="1425" t="s">
        <v>1269</v>
      </c>
      <c r="E11" s="1425" t="s">
        <v>2787</v>
      </c>
      <c r="F11" s="1425" t="s">
        <v>390</v>
      </c>
      <c r="G11" s="1425" t="s">
        <v>1238</v>
      </c>
      <c r="H11" s="1425" t="s">
        <v>2762</v>
      </c>
      <c r="I11" s="1425" t="s">
        <v>2771</v>
      </c>
      <c r="J11" s="1425" t="s">
        <v>390</v>
      </c>
      <c r="K11" s="1425">
        <v>-93.730000000000004</v>
      </c>
    </row>
    <row r="12" spans="1:11" ht="12.75">
      <c r="A12" s="1425" t="s">
        <v>1360</v>
      </c>
      <c r="B12" s="1425" t="s">
        <v>1262</v>
      </c>
      <c r="C12" s="1425" t="s">
        <v>390</v>
      </c>
      <c r="D12" s="1425" t="s">
        <v>1269</v>
      </c>
      <c r="E12" s="1425" t="s">
        <v>2787</v>
      </c>
      <c r="F12" s="1425" t="s">
        <v>390</v>
      </c>
      <c r="G12" s="1425" t="s">
        <v>1238</v>
      </c>
      <c r="H12" s="1425" t="s">
        <v>1263</v>
      </c>
      <c r="I12" s="1425" t="s">
        <v>2763</v>
      </c>
      <c r="J12" s="1425" t="s">
        <v>390</v>
      </c>
      <c r="K12" s="1425">
        <v>-689.13</v>
      </c>
    </row>
    <row r="13" spans="1:11" ht="12.75">
      <c r="A13" s="1425" t="s">
        <v>1360</v>
      </c>
      <c r="B13" s="1425" t="s">
        <v>1262</v>
      </c>
      <c r="C13" s="1425" t="s">
        <v>390</v>
      </c>
      <c r="D13" s="1425" t="s">
        <v>1269</v>
      </c>
      <c r="E13" s="1425" t="s">
        <v>2787</v>
      </c>
      <c r="F13" s="1425" t="s">
        <v>390</v>
      </c>
      <c r="G13" s="1425" t="s">
        <v>1238</v>
      </c>
      <c r="H13" s="1425" t="s">
        <v>1263</v>
      </c>
      <c r="I13" s="1425" t="s">
        <v>2764</v>
      </c>
      <c r="J13" s="1425" t="s">
        <v>390</v>
      </c>
      <c r="K13" s="1425">
        <v>-19.550000000000001</v>
      </c>
    </row>
    <row r="14" spans="1:11" ht="12.75">
      <c r="A14" s="1425" t="s">
        <v>1360</v>
      </c>
      <c r="B14" s="1425" t="s">
        <v>1262</v>
      </c>
      <c r="C14" s="1425" t="s">
        <v>390</v>
      </c>
      <c r="D14" s="1425" t="s">
        <v>1269</v>
      </c>
      <c r="E14" s="1425" t="s">
        <v>2787</v>
      </c>
      <c r="F14" s="1425" t="s">
        <v>390</v>
      </c>
      <c r="G14" s="1425" t="s">
        <v>1238</v>
      </c>
      <c r="H14" s="1425" t="s">
        <v>1263</v>
      </c>
      <c r="I14" s="1425" t="s">
        <v>2765</v>
      </c>
      <c r="J14" s="1425" t="s">
        <v>390</v>
      </c>
      <c r="K14" s="1425">
        <v>-3.9100000000000001</v>
      </c>
    </row>
    <row r="15" spans="1:11" ht="12.75">
      <c r="A15" s="1425" t="s">
        <v>1360</v>
      </c>
      <c r="B15" s="1425" t="s">
        <v>1262</v>
      </c>
      <c r="C15" s="1425" t="s">
        <v>390</v>
      </c>
      <c r="D15" s="1425" t="s">
        <v>1269</v>
      </c>
      <c r="E15" s="1425" t="s">
        <v>2787</v>
      </c>
      <c r="F15" s="1425" t="s">
        <v>390</v>
      </c>
      <c r="G15" s="1425" t="s">
        <v>1238</v>
      </c>
      <c r="H15" s="1425" t="s">
        <v>1263</v>
      </c>
      <c r="I15" s="1425" t="s">
        <v>2766</v>
      </c>
      <c r="J15" s="1425" t="s">
        <v>390</v>
      </c>
      <c r="K15" s="1425">
        <v>-6.9800000000000004</v>
      </c>
    </row>
    <row r="16" spans="1:11" ht="12.75">
      <c r="A16" s="1425" t="s">
        <v>1360</v>
      </c>
      <c r="B16" s="1425" t="s">
        <v>1262</v>
      </c>
      <c r="C16" s="1425" t="s">
        <v>390</v>
      </c>
      <c r="D16" s="1425" t="s">
        <v>1269</v>
      </c>
      <c r="E16" s="1425" t="s">
        <v>2787</v>
      </c>
      <c r="F16" s="1425" t="s">
        <v>390</v>
      </c>
      <c r="G16" s="1425" t="s">
        <v>1238</v>
      </c>
      <c r="H16" s="1425" t="s">
        <v>1263</v>
      </c>
      <c r="I16" s="1425" t="s">
        <v>2767</v>
      </c>
      <c r="J16" s="1425" t="s">
        <v>390</v>
      </c>
      <c r="K16" s="1425">
        <v>-116.75</v>
      </c>
    </row>
    <row r="17" spans="1:11" ht="12.75">
      <c r="A17" s="1425" t="s">
        <v>1360</v>
      </c>
      <c r="B17" s="1425" t="s">
        <v>1262</v>
      </c>
      <c r="C17" s="1425" t="s">
        <v>390</v>
      </c>
      <c r="D17" s="1425" t="s">
        <v>1269</v>
      </c>
      <c r="E17" s="1425" t="s">
        <v>2787</v>
      </c>
      <c r="F17" s="1425" t="s">
        <v>390</v>
      </c>
      <c r="G17" s="1425" t="s">
        <v>1238</v>
      </c>
      <c r="H17" s="1425" t="s">
        <v>1263</v>
      </c>
      <c r="I17" s="1425" t="s">
        <v>2768</v>
      </c>
      <c r="J17" s="1425" t="s">
        <v>390</v>
      </c>
      <c r="K17" s="1425">
        <v>-685.09000000000003</v>
      </c>
    </row>
    <row r="18" spans="1:11" ht="12.75">
      <c r="A18" s="1425" t="s">
        <v>1360</v>
      </c>
      <c r="B18" s="1425" t="s">
        <v>1262</v>
      </c>
      <c r="C18" s="1425" t="s">
        <v>390</v>
      </c>
      <c r="D18" s="1425" t="s">
        <v>1269</v>
      </c>
      <c r="E18" s="1425" t="s">
        <v>2787</v>
      </c>
      <c r="F18" s="1425" t="s">
        <v>390</v>
      </c>
      <c r="G18" s="1425" t="s">
        <v>1238</v>
      </c>
      <c r="H18" s="1425" t="s">
        <v>1263</v>
      </c>
      <c r="I18" s="1425" t="s">
        <v>2769</v>
      </c>
      <c r="J18" s="1425" t="s">
        <v>390</v>
      </c>
      <c r="K18" s="1425">
        <v>-5.0199999999999996</v>
      </c>
    </row>
    <row r="19" spans="1:11" ht="12.75">
      <c r="A19" s="1425" t="s">
        <v>1360</v>
      </c>
      <c r="B19" s="1425" t="s">
        <v>1262</v>
      </c>
      <c r="C19" s="1425" t="s">
        <v>390</v>
      </c>
      <c r="D19" s="1425" t="s">
        <v>1269</v>
      </c>
      <c r="E19" s="1425" t="s">
        <v>2787</v>
      </c>
      <c r="F19" s="1425" t="s">
        <v>390</v>
      </c>
      <c r="G19" s="1425" t="s">
        <v>1238</v>
      </c>
      <c r="H19" s="1425" t="s">
        <v>1263</v>
      </c>
      <c r="I19" s="1425" t="s">
        <v>2770</v>
      </c>
      <c r="J19" s="1425" t="s">
        <v>390</v>
      </c>
      <c r="K19" s="1425">
        <v>-366.27999999999997</v>
      </c>
    </row>
    <row r="20" spans="1:11" ht="12.75">
      <c r="A20" s="1425" t="s">
        <v>1360</v>
      </c>
      <c r="B20" s="1425" t="s">
        <v>1262</v>
      </c>
      <c r="C20" s="1425" t="s">
        <v>390</v>
      </c>
      <c r="D20" s="1425" t="s">
        <v>1269</v>
      </c>
      <c r="E20" s="1425" t="s">
        <v>2787</v>
      </c>
      <c r="F20" s="1425" t="s">
        <v>390</v>
      </c>
      <c r="G20" s="1425" t="s">
        <v>1238</v>
      </c>
      <c r="H20" s="1425" t="s">
        <v>1263</v>
      </c>
      <c r="I20" s="1425" t="s">
        <v>2771</v>
      </c>
      <c r="J20" s="1425" t="s">
        <v>390</v>
      </c>
      <c r="K20" s="1425">
        <v>-130.68000000000001</v>
      </c>
    </row>
    <row r="21" spans="1:11" ht="12.75">
      <c r="A21" s="1425" t="s">
        <v>1360</v>
      </c>
      <c r="B21" s="1425" t="s">
        <v>1262</v>
      </c>
      <c r="C21" s="1425" t="s">
        <v>390</v>
      </c>
      <c r="D21" s="1425" t="s">
        <v>1269</v>
      </c>
      <c r="E21" s="1425" t="s">
        <v>2787</v>
      </c>
      <c r="F21" s="1425" t="s">
        <v>390</v>
      </c>
      <c r="G21" s="1425" t="s">
        <v>1238</v>
      </c>
      <c r="H21" s="1425" t="s">
        <v>2772</v>
      </c>
      <c r="I21" s="1425" t="s">
        <v>2763</v>
      </c>
      <c r="J21" s="1425" t="s">
        <v>390</v>
      </c>
      <c r="K21" s="1425">
        <v>-453.56999999999999</v>
      </c>
    </row>
    <row r="22" spans="1:11" ht="12.75">
      <c r="A22" s="1425" t="s">
        <v>1360</v>
      </c>
      <c r="B22" s="1425" t="s">
        <v>1262</v>
      </c>
      <c r="C22" s="1425" t="s">
        <v>390</v>
      </c>
      <c r="D22" s="1425" t="s">
        <v>1269</v>
      </c>
      <c r="E22" s="1425" t="s">
        <v>2787</v>
      </c>
      <c r="F22" s="1425" t="s">
        <v>390</v>
      </c>
      <c r="G22" s="1425" t="s">
        <v>1238</v>
      </c>
      <c r="H22" s="1425" t="s">
        <v>2772</v>
      </c>
      <c r="I22" s="1425" t="s">
        <v>2764</v>
      </c>
      <c r="J22" s="1425" t="s">
        <v>390</v>
      </c>
      <c r="K22" s="1425">
        <v>-11.25</v>
      </c>
    </row>
    <row r="23" spans="1:11" ht="12.75">
      <c r="A23" s="1425" t="s">
        <v>1360</v>
      </c>
      <c r="B23" s="1425" t="s">
        <v>1262</v>
      </c>
      <c r="C23" s="1425" t="s">
        <v>390</v>
      </c>
      <c r="D23" s="1425" t="s">
        <v>1269</v>
      </c>
      <c r="E23" s="1425" t="s">
        <v>2787</v>
      </c>
      <c r="F23" s="1425" t="s">
        <v>390</v>
      </c>
      <c r="G23" s="1425" t="s">
        <v>1238</v>
      </c>
      <c r="H23" s="1425" t="s">
        <v>2772</v>
      </c>
      <c r="I23" s="1425" t="s">
        <v>2765</v>
      </c>
      <c r="J23" s="1425" t="s">
        <v>390</v>
      </c>
      <c r="K23" s="1425">
        <v>-2.25</v>
      </c>
    </row>
    <row r="24" spans="1:11" ht="12.75">
      <c r="A24" s="1425" t="s">
        <v>1360</v>
      </c>
      <c r="B24" s="1425" t="s">
        <v>1262</v>
      </c>
      <c r="C24" s="1425" t="s">
        <v>390</v>
      </c>
      <c r="D24" s="1425" t="s">
        <v>1269</v>
      </c>
      <c r="E24" s="1425" t="s">
        <v>2787</v>
      </c>
      <c r="F24" s="1425" t="s">
        <v>390</v>
      </c>
      <c r="G24" s="1425" t="s">
        <v>1238</v>
      </c>
      <c r="H24" s="1425" t="s">
        <v>2772</v>
      </c>
      <c r="I24" s="1425" t="s">
        <v>2766</v>
      </c>
      <c r="J24" s="1425" t="s">
        <v>390</v>
      </c>
      <c r="K24" s="1425">
        <v>-4.0099999999999998</v>
      </c>
    </row>
    <row r="25" spans="1:11" ht="12.75">
      <c r="A25" s="1425" t="s">
        <v>1360</v>
      </c>
      <c r="B25" s="1425" t="s">
        <v>1262</v>
      </c>
      <c r="C25" s="1425" t="s">
        <v>390</v>
      </c>
      <c r="D25" s="1425" t="s">
        <v>1269</v>
      </c>
      <c r="E25" s="1425" t="s">
        <v>2787</v>
      </c>
      <c r="F25" s="1425" t="s">
        <v>390</v>
      </c>
      <c r="G25" s="1425" t="s">
        <v>1238</v>
      </c>
      <c r="H25" s="1425" t="s">
        <v>2772</v>
      </c>
      <c r="I25" s="1425" t="s">
        <v>2767</v>
      </c>
      <c r="J25" s="1425" t="s">
        <v>390</v>
      </c>
      <c r="K25" s="1425">
        <v>-67.180000000000007</v>
      </c>
    </row>
    <row r="26" spans="1:11" ht="12.75">
      <c r="A26" s="1425" t="s">
        <v>1360</v>
      </c>
      <c r="B26" s="1425" t="s">
        <v>1262</v>
      </c>
      <c r="C26" s="1425" t="s">
        <v>390</v>
      </c>
      <c r="D26" s="1425" t="s">
        <v>1269</v>
      </c>
      <c r="E26" s="1425" t="s">
        <v>2787</v>
      </c>
      <c r="F26" s="1425" t="s">
        <v>390</v>
      </c>
      <c r="G26" s="1425" t="s">
        <v>1238</v>
      </c>
      <c r="H26" s="1425" t="s">
        <v>2772</v>
      </c>
      <c r="I26" s="1425" t="s">
        <v>2768</v>
      </c>
      <c r="J26" s="1425" t="s">
        <v>390</v>
      </c>
      <c r="K26" s="1425">
        <v>-137.66</v>
      </c>
    </row>
    <row r="27" spans="1:11" ht="12.75">
      <c r="A27" s="1425" t="s">
        <v>1360</v>
      </c>
      <c r="B27" s="1425" t="s">
        <v>1262</v>
      </c>
      <c r="C27" s="1425" t="s">
        <v>390</v>
      </c>
      <c r="D27" s="1425" t="s">
        <v>1269</v>
      </c>
      <c r="E27" s="1425" t="s">
        <v>2787</v>
      </c>
      <c r="F27" s="1425" t="s">
        <v>390</v>
      </c>
      <c r="G27" s="1425" t="s">
        <v>1238</v>
      </c>
      <c r="H27" s="1425" t="s">
        <v>2772</v>
      </c>
      <c r="I27" s="1425" t="s">
        <v>2769</v>
      </c>
      <c r="J27" s="1425" t="s">
        <v>390</v>
      </c>
      <c r="K27" s="1425">
        <v>-2.8900000000000001</v>
      </c>
    </row>
    <row r="28" spans="1:11" ht="12.75">
      <c r="A28" s="1425" t="s">
        <v>1360</v>
      </c>
      <c r="B28" s="1425" t="s">
        <v>1262</v>
      </c>
      <c r="C28" s="1425" t="s">
        <v>390</v>
      </c>
      <c r="D28" s="1425" t="s">
        <v>1269</v>
      </c>
      <c r="E28" s="1425" t="s">
        <v>2787</v>
      </c>
      <c r="F28" s="1425" t="s">
        <v>390</v>
      </c>
      <c r="G28" s="1425" t="s">
        <v>1238</v>
      </c>
      <c r="H28" s="1425" t="s">
        <v>2772</v>
      </c>
      <c r="I28" s="1425" t="s">
        <v>2770</v>
      </c>
      <c r="J28" s="1425" t="s">
        <v>390</v>
      </c>
      <c r="K28" s="1425">
        <v>-240.38999999999999</v>
      </c>
    </row>
    <row r="29" spans="1:11" ht="12.75">
      <c r="A29" s="1425" t="s">
        <v>1360</v>
      </c>
      <c r="B29" s="1425" t="s">
        <v>1262</v>
      </c>
      <c r="C29" s="1425" t="s">
        <v>390</v>
      </c>
      <c r="D29" s="1425" t="s">
        <v>1269</v>
      </c>
      <c r="E29" s="1425" t="s">
        <v>2787</v>
      </c>
      <c r="F29" s="1425" t="s">
        <v>390</v>
      </c>
      <c r="G29" s="1425" t="s">
        <v>1238</v>
      </c>
      <c r="H29" s="1425" t="s">
        <v>2772</v>
      </c>
      <c r="I29" s="1425" t="s">
        <v>2771</v>
      </c>
      <c r="J29" s="1425" t="s">
        <v>390</v>
      </c>
      <c r="K29" s="1425">
        <v>-75.189999999999998</v>
      </c>
    </row>
    <row r="30" spans="1:11" ht="12.75">
      <c r="A30" s="1425" t="s">
        <v>1360</v>
      </c>
      <c r="B30" s="1425" t="s">
        <v>1262</v>
      </c>
      <c r="C30" s="1425" t="s">
        <v>390</v>
      </c>
      <c r="D30" s="1425" t="s">
        <v>1269</v>
      </c>
      <c r="E30" s="1425" t="s">
        <v>2787</v>
      </c>
      <c r="F30" s="1425" t="s">
        <v>390</v>
      </c>
      <c r="G30" s="1425" t="s">
        <v>1238</v>
      </c>
      <c r="H30" s="1425" t="s">
        <v>2773</v>
      </c>
      <c r="I30" s="1425" t="s">
        <v>2763</v>
      </c>
      <c r="J30" s="1425" t="s">
        <v>390</v>
      </c>
      <c r="K30" s="1425">
        <v>-444.38</v>
      </c>
    </row>
    <row r="31" spans="1:11" ht="12.75">
      <c r="A31" s="1425" t="s">
        <v>1360</v>
      </c>
      <c r="B31" s="1425" t="s">
        <v>1262</v>
      </c>
      <c r="C31" s="1425" t="s">
        <v>390</v>
      </c>
      <c r="D31" s="1425" t="s">
        <v>1269</v>
      </c>
      <c r="E31" s="1425" t="s">
        <v>2787</v>
      </c>
      <c r="F31" s="1425" t="s">
        <v>390</v>
      </c>
      <c r="G31" s="1425" t="s">
        <v>1238</v>
      </c>
      <c r="H31" s="1425" t="s">
        <v>2773</v>
      </c>
      <c r="I31" s="1425" t="s">
        <v>2764</v>
      </c>
      <c r="J31" s="1425" t="s">
        <v>390</v>
      </c>
      <c r="K31" s="1425">
        <v>-10.19</v>
      </c>
    </row>
    <row r="32" spans="1:11" ht="12.75">
      <c r="A32" s="1425" t="s">
        <v>1360</v>
      </c>
      <c r="B32" s="1425" t="s">
        <v>1262</v>
      </c>
      <c r="C32" s="1425" t="s">
        <v>390</v>
      </c>
      <c r="D32" s="1425" t="s">
        <v>1269</v>
      </c>
      <c r="E32" s="1425" t="s">
        <v>2787</v>
      </c>
      <c r="F32" s="1425" t="s">
        <v>390</v>
      </c>
      <c r="G32" s="1425" t="s">
        <v>1238</v>
      </c>
      <c r="H32" s="1425" t="s">
        <v>2773</v>
      </c>
      <c r="I32" s="1425" t="s">
        <v>2765</v>
      </c>
      <c r="J32" s="1425" t="s">
        <v>390</v>
      </c>
      <c r="K32" s="1425">
        <v>-2.04</v>
      </c>
    </row>
    <row r="33" spans="1:11" ht="12.75">
      <c r="A33" s="1425" t="s">
        <v>1360</v>
      </c>
      <c r="B33" s="1425" t="s">
        <v>1262</v>
      </c>
      <c r="C33" s="1425" t="s">
        <v>390</v>
      </c>
      <c r="D33" s="1425" t="s">
        <v>1269</v>
      </c>
      <c r="E33" s="1425" t="s">
        <v>2787</v>
      </c>
      <c r="F33" s="1425" t="s">
        <v>390</v>
      </c>
      <c r="G33" s="1425" t="s">
        <v>1238</v>
      </c>
      <c r="H33" s="1425" t="s">
        <v>2773</v>
      </c>
      <c r="I33" s="1425" t="s">
        <v>2766</v>
      </c>
      <c r="J33" s="1425" t="s">
        <v>390</v>
      </c>
      <c r="K33" s="1425">
        <v>-3.6400000000000001</v>
      </c>
    </row>
    <row r="34" spans="1:11" ht="12.75">
      <c r="A34" s="1425" t="s">
        <v>1360</v>
      </c>
      <c r="B34" s="1425" t="s">
        <v>1262</v>
      </c>
      <c r="C34" s="1425" t="s">
        <v>390</v>
      </c>
      <c r="D34" s="1425" t="s">
        <v>1269</v>
      </c>
      <c r="E34" s="1425" t="s">
        <v>2787</v>
      </c>
      <c r="F34" s="1425" t="s">
        <v>390</v>
      </c>
      <c r="G34" s="1425" t="s">
        <v>1238</v>
      </c>
      <c r="H34" s="1425" t="s">
        <v>2773</v>
      </c>
      <c r="I34" s="1425" t="s">
        <v>2767</v>
      </c>
      <c r="J34" s="1425" t="s">
        <v>390</v>
      </c>
      <c r="K34" s="1425">
        <v>-60.869999999999997</v>
      </c>
    </row>
    <row r="35" spans="1:11" ht="12.75">
      <c r="A35" s="1425" t="s">
        <v>1360</v>
      </c>
      <c r="B35" s="1425" t="s">
        <v>1262</v>
      </c>
      <c r="C35" s="1425" t="s">
        <v>390</v>
      </c>
      <c r="D35" s="1425" t="s">
        <v>1269</v>
      </c>
      <c r="E35" s="1425" t="s">
        <v>2787</v>
      </c>
      <c r="F35" s="1425" t="s">
        <v>390</v>
      </c>
      <c r="G35" s="1425" t="s">
        <v>1238</v>
      </c>
      <c r="H35" s="1425" t="s">
        <v>2773</v>
      </c>
      <c r="I35" s="1425" t="s">
        <v>2768</v>
      </c>
      <c r="J35" s="1425" t="s">
        <v>390</v>
      </c>
      <c r="K35" s="1425">
        <v>-117.77</v>
      </c>
    </row>
    <row r="36" spans="1:11" ht="12.75">
      <c r="A36" s="1425" t="s">
        <v>1360</v>
      </c>
      <c r="B36" s="1425" t="s">
        <v>1262</v>
      </c>
      <c r="C36" s="1425" t="s">
        <v>390</v>
      </c>
      <c r="D36" s="1425" t="s">
        <v>1269</v>
      </c>
      <c r="E36" s="1425" t="s">
        <v>2787</v>
      </c>
      <c r="F36" s="1425" t="s">
        <v>390</v>
      </c>
      <c r="G36" s="1425" t="s">
        <v>1238</v>
      </c>
      <c r="H36" s="1425" t="s">
        <v>2773</v>
      </c>
      <c r="I36" s="1425" t="s">
        <v>2769</v>
      </c>
      <c r="J36" s="1425" t="s">
        <v>390</v>
      </c>
      <c r="K36" s="1425">
        <v>-2.6200000000000001</v>
      </c>
    </row>
    <row r="37" spans="1:11" ht="12.75">
      <c r="A37" s="1425" t="s">
        <v>1360</v>
      </c>
      <c r="B37" s="1425" t="s">
        <v>1262</v>
      </c>
      <c r="C37" s="1425" t="s">
        <v>390</v>
      </c>
      <c r="D37" s="1425" t="s">
        <v>1269</v>
      </c>
      <c r="E37" s="1425" t="s">
        <v>2787</v>
      </c>
      <c r="F37" s="1425" t="s">
        <v>390</v>
      </c>
      <c r="G37" s="1425" t="s">
        <v>1238</v>
      </c>
      <c r="H37" s="1425" t="s">
        <v>2773</v>
      </c>
      <c r="I37" s="1425" t="s">
        <v>2770</v>
      </c>
      <c r="J37" s="1425" t="s">
        <v>390</v>
      </c>
      <c r="K37" s="1425">
        <v>-224.00999999999999</v>
      </c>
    </row>
    <row r="38" spans="1:11" ht="12.75">
      <c r="A38" s="1425" t="s">
        <v>1360</v>
      </c>
      <c r="B38" s="1425" t="s">
        <v>1262</v>
      </c>
      <c r="C38" s="1425" t="s">
        <v>390</v>
      </c>
      <c r="D38" s="1425" t="s">
        <v>1269</v>
      </c>
      <c r="E38" s="1425" t="s">
        <v>2787</v>
      </c>
      <c r="F38" s="1425" t="s">
        <v>390</v>
      </c>
      <c r="G38" s="1425" t="s">
        <v>1238</v>
      </c>
      <c r="H38" s="1425" t="s">
        <v>2773</v>
      </c>
      <c r="I38" s="1425" t="s">
        <v>2771</v>
      </c>
      <c r="J38" s="1425" t="s">
        <v>390</v>
      </c>
      <c r="K38" s="1425">
        <v>-68.140000000000001</v>
      </c>
    </row>
    <row r="39" spans="1:11" ht="12.75">
      <c r="A39" s="1425" t="s">
        <v>1360</v>
      </c>
      <c r="B39" s="1425" t="s">
        <v>1262</v>
      </c>
      <c r="C39" s="1425" t="s">
        <v>390</v>
      </c>
      <c r="D39" s="1425" t="s">
        <v>1269</v>
      </c>
      <c r="E39" s="1425" t="s">
        <v>2787</v>
      </c>
      <c r="F39" s="1425" t="s">
        <v>390</v>
      </c>
      <c r="G39" s="1425" t="s">
        <v>1238</v>
      </c>
      <c r="H39" s="1425" t="s">
        <v>1264</v>
      </c>
      <c r="I39" s="1425" t="s">
        <v>2763</v>
      </c>
      <c r="J39" s="1425" t="s">
        <v>390</v>
      </c>
      <c r="K39" s="1425">
        <v>-682.23000000000002</v>
      </c>
    </row>
    <row r="40" spans="1:11" ht="12.75">
      <c r="A40" s="1425" t="s">
        <v>1360</v>
      </c>
      <c r="B40" s="1425" t="s">
        <v>1262</v>
      </c>
      <c r="C40" s="1425" t="s">
        <v>390</v>
      </c>
      <c r="D40" s="1425" t="s">
        <v>1269</v>
      </c>
      <c r="E40" s="1425" t="s">
        <v>2787</v>
      </c>
      <c r="F40" s="1425" t="s">
        <v>390</v>
      </c>
      <c r="G40" s="1425" t="s">
        <v>1238</v>
      </c>
      <c r="H40" s="1425" t="s">
        <v>1264</v>
      </c>
      <c r="I40" s="1425" t="s">
        <v>2764</v>
      </c>
      <c r="J40" s="1425" t="s">
        <v>390</v>
      </c>
      <c r="K40" s="1425">
        <v>-17.960000000000001</v>
      </c>
    </row>
    <row r="41" spans="1:11" ht="12.75">
      <c r="A41" s="1425" t="s">
        <v>1360</v>
      </c>
      <c r="B41" s="1425" t="s">
        <v>1262</v>
      </c>
      <c r="C41" s="1425" t="s">
        <v>390</v>
      </c>
      <c r="D41" s="1425" t="s">
        <v>1269</v>
      </c>
      <c r="E41" s="1425" t="s">
        <v>2787</v>
      </c>
      <c r="F41" s="1425" t="s">
        <v>390</v>
      </c>
      <c r="G41" s="1425" t="s">
        <v>1238</v>
      </c>
      <c r="H41" s="1425" t="s">
        <v>1264</v>
      </c>
      <c r="I41" s="1425" t="s">
        <v>2765</v>
      </c>
      <c r="J41" s="1425" t="s">
        <v>390</v>
      </c>
      <c r="K41" s="1425">
        <v>-3.5899999999999999</v>
      </c>
    </row>
    <row r="42" spans="1:11" ht="12.75">
      <c r="A42" s="1425" t="s">
        <v>1360</v>
      </c>
      <c r="B42" s="1425" t="s">
        <v>1262</v>
      </c>
      <c r="C42" s="1425" t="s">
        <v>390</v>
      </c>
      <c r="D42" s="1425" t="s">
        <v>1269</v>
      </c>
      <c r="E42" s="1425" t="s">
        <v>2787</v>
      </c>
      <c r="F42" s="1425" t="s">
        <v>390</v>
      </c>
      <c r="G42" s="1425" t="s">
        <v>1238</v>
      </c>
      <c r="H42" s="1425" t="s">
        <v>1264</v>
      </c>
      <c r="I42" s="1425" t="s">
        <v>2766</v>
      </c>
      <c r="J42" s="1425" t="s">
        <v>390</v>
      </c>
      <c r="K42" s="1425">
        <v>-6.4100000000000001</v>
      </c>
    </row>
    <row r="43" spans="1:11" ht="12.75">
      <c r="A43" s="1425" t="s">
        <v>1360</v>
      </c>
      <c r="B43" s="1425" t="s">
        <v>1262</v>
      </c>
      <c r="C43" s="1425" t="s">
        <v>390</v>
      </c>
      <c r="D43" s="1425" t="s">
        <v>1269</v>
      </c>
      <c r="E43" s="1425" t="s">
        <v>2787</v>
      </c>
      <c r="F43" s="1425" t="s">
        <v>390</v>
      </c>
      <c r="G43" s="1425" t="s">
        <v>1238</v>
      </c>
      <c r="H43" s="1425" t="s">
        <v>1264</v>
      </c>
      <c r="I43" s="1425" t="s">
        <v>2767</v>
      </c>
      <c r="J43" s="1425" t="s">
        <v>390</v>
      </c>
      <c r="K43" s="1425">
        <v>-107.27</v>
      </c>
    </row>
    <row r="44" spans="1:11" ht="12.75">
      <c r="A44" s="1425" t="s">
        <v>1360</v>
      </c>
      <c r="B44" s="1425" t="s">
        <v>1262</v>
      </c>
      <c r="C44" s="1425" t="s">
        <v>390</v>
      </c>
      <c r="D44" s="1425" t="s">
        <v>1269</v>
      </c>
      <c r="E44" s="1425" t="s">
        <v>2787</v>
      </c>
      <c r="F44" s="1425" t="s">
        <v>390</v>
      </c>
      <c r="G44" s="1425" t="s">
        <v>1238</v>
      </c>
      <c r="H44" s="1425" t="s">
        <v>1264</v>
      </c>
      <c r="I44" s="1425" t="s">
        <v>2768</v>
      </c>
      <c r="J44" s="1425" t="s">
        <v>390</v>
      </c>
      <c r="K44" s="1425">
        <v>-278.22000000000003</v>
      </c>
    </row>
    <row r="45" spans="1:11" ht="12.75">
      <c r="A45" s="1425" t="s">
        <v>1360</v>
      </c>
      <c r="B45" s="1425" t="s">
        <v>1262</v>
      </c>
      <c r="C45" s="1425" t="s">
        <v>390</v>
      </c>
      <c r="D45" s="1425" t="s">
        <v>1269</v>
      </c>
      <c r="E45" s="1425" t="s">
        <v>2787</v>
      </c>
      <c r="F45" s="1425" t="s">
        <v>390</v>
      </c>
      <c r="G45" s="1425" t="s">
        <v>1238</v>
      </c>
      <c r="H45" s="1425" t="s">
        <v>1264</v>
      </c>
      <c r="I45" s="1425" t="s">
        <v>2769</v>
      </c>
      <c r="J45" s="1425" t="s">
        <v>390</v>
      </c>
      <c r="K45" s="1425">
        <v>-4.6100000000000003</v>
      </c>
    </row>
    <row r="46" spans="1:11" ht="12.75">
      <c r="A46" s="1425" t="s">
        <v>1360</v>
      </c>
      <c r="B46" s="1425" t="s">
        <v>1262</v>
      </c>
      <c r="C46" s="1425" t="s">
        <v>390</v>
      </c>
      <c r="D46" s="1425" t="s">
        <v>1269</v>
      </c>
      <c r="E46" s="1425" t="s">
        <v>2787</v>
      </c>
      <c r="F46" s="1425" t="s">
        <v>390</v>
      </c>
      <c r="G46" s="1425" t="s">
        <v>1238</v>
      </c>
      <c r="H46" s="1425" t="s">
        <v>1264</v>
      </c>
      <c r="I46" s="1425" t="s">
        <v>2770</v>
      </c>
      <c r="J46" s="1425" t="s">
        <v>390</v>
      </c>
      <c r="K46" s="1425">
        <v>-347.51999999999998</v>
      </c>
    </row>
    <row r="47" spans="1:11" ht="12.75">
      <c r="A47" s="1425" t="s">
        <v>1360</v>
      </c>
      <c r="B47" s="1425" t="s">
        <v>1262</v>
      </c>
      <c r="C47" s="1425" t="s">
        <v>390</v>
      </c>
      <c r="D47" s="1425" t="s">
        <v>1269</v>
      </c>
      <c r="E47" s="1425" t="s">
        <v>2787</v>
      </c>
      <c r="F47" s="1425" t="s">
        <v>390</v>
      </c>
      <c r="G47" s="1425" t="s">
        <v>1238</v>
      </c>
      <c r="H47" s="1425" t="s">
        <v>1264</v>
      </c>
      <c r="I47" s="1425" t="s">
        <v>2771</v>
      </c>
      <c r="J47" s="1425" t="s">
        <v>390</v>
      </c>
      <c r="K47" s="1425">
        <v>-120.06999999999999</v>
      </c>
    </row>
    <row r="48" spans="1:11" ht="12.75">
      <c r="A48" s="1425" t="s">
        <v>1360</v>
      </c>
      <c r="B48" s="1425" t="s">
        <v>1262</v>
      </c>
      <c r="C48" s="1425" t="s">
        <v>390</v>
      </c>
      <c r="D48" s="1425" t="s">
        <v>1269</v>
      </c>
      <c r="E48" s="1425" t="s">
        <v>2787</v>
      </c>
      <c r="F48" s="1425" t="s">
        <v>390</v>
      </c>
      <c r="G48" s="1425" t="s">
        <v>1238</v>
      </c>
      <c r="H48" s="1425" t="s">
        <v>1265</v>
      </c>
      <c r="I48" s="1425" t="s">
        <v>2763</v>
      </c>
      <c r="J48" s="1425" t="s">
        <v>390</v>
      </c>
      <c r="K48" s="1425">
        <v>-570.49000000000001</v>
      </c>
    </row>
    <row r="49" spans="1:11" ht="12.75">
      <c r="A49" s="1425" t="s">
        <v>1360</v>
      </c>
      <c r="B49" s="1425" t="s">
        <v>1262</v>
      </c>
      <c r="C49" s="1425" t="s">
        <v>390</v>
      </c>
      <c r="D49" s="1425" t="s">
        <v>1269</v>
      </c>
      <c r="E49" s="1425" t="s">
        <v>2787</v>
      </c>
      <c r="F49" s="1425" t="s">
        <v>390</v>
      </c>
      <c r="G49" s="1425" t="s">
        <v>1238</v>
      </c>
      <c r="H49" s="1425" t="s">
        <v>1265</v>
      </c>
      <c r="I49" s="1425" t="s">
        <v>2764</v>
      </c>
      <c r="J49" s="1425" t="s">
        <v>390</v>
      </c>
      <c r="K49" s="1425">
        <v>-17.309999999999999</v>
      </c>
    </row>
    <row r="50" spans="1:11" ht="12.75">
      <c r="A50" s="1425" t="s">
        <v>1360</v>
      </c>
      <c r="B50" s="1425" t="s">
        <v>1262</v>
      </c>
      <c r="C50" s="1425" t="s">
        <v>390</v>
      </c>
      <c r="D50" s="1425" t="s">
        <v>1269</v>
      </c>
      <c r="E50" s="1425" t="s">
        <v>2787</v>
      </c>
      <c r="F50" s="1425" t="s">
        <v>390</v>
      </c>
      <c r="G50" s="1425" t="s">
        <v>1238</v>
      </c>
      <c r="H50" s="1425" t="s">
        <v>1265</v>
      </c>
      <c r="I50" s="1425" t="s">
        <v>2765</v>
      </c>
      <c r="J50" s="1425" t="s">
        <v>390</v>
      </c>
      <c r="K50" s="1425">
        <v>-3.46</v>
      </c>
    </row>
    <row r="51" spans="1:11" ht="12.75">
      <c r="A51" s="1425" t="s">
        <v>1360</v>
      </c>
      <c r="B51" s="1425" t="s">
        <v>1262</v>
      </c>
      <c r="C51" s="1425" t="s">
        <v>390</v>
      </c>
      <c r="D51" s="1425" t="s">
        <v>1269</v>
      </c>
      <c r="E51" s="1425" t="s">
        <v>2787</v>
      </c>
      <c r="F51" s="1425" t="s">
        <v>390</v>
      </c>
      <c r="G51" s="1425" t="s">
        <v>1238</v>
      </c>
      <c r="H51" s="1425" t="s">
        <v>1265</v>
      </c>
      <c r="I51" s="1425" t="s">
        <v>2766</v>
      </c>
      <c r="J51" s="1425" t="s">
        <v>390</v>
      </c>
      <c r="K51" s="1425">
        <v>-6.1799999999999997</v>
      </c>
    </row>
    <row r="52" spans="1:11" ht="12.75">
      <c r="A52" s="1425" t="s">
        <v>1360</v>
      </c>
      <c r="B52" s="1425" t="s">
        <v>1262</v>
      </c>
      <c r="C52" s="1425" t="s">
        <v>390</v>
      </c>
      <c r="D52" s="1425" t="s">
        <v>1269</v>
      </c>
      <c r="E52" s="1425" t="s">
        <v>2787</v>
      </c>
      <c r="F52" s="1425" t="s">
        <v>390</v>
      </c>
      <c r="G52" s="1425" t="s">
        <v>1238</v>
      </c>
      <c r="H52" s="1425" t="s">
        <v>1265</v>
      </c>
      <c r="I52" s="1425" t="s">
        <v>2767</v>
      </c>
      <c r="J52" s="1425" t="s">
        <v>390</v>
      </c>
      <c r="K52" s="1425">
        <v>-103.39</v>
      </c>
    </row>
    <row r="53" spans="1:11" ht="12.75">
      <c r="A53" s="1425" t="s">
        <v>1360</v>
      </c>
      <c r="B53" s="1425" t="s">
        <v>1262</v>
      </c>
      <c r="C53" s="1425" t="s">
        <v>390</v>
      </c>
      <c r="D53" s="1425" t="s">
        <v>1269</v>
      </c>
      <c r="E53" s="1425" t="s">
        <v>2787</v>
      </c>
      <c r="F53" s="1425" t="s">
        <v>390</v>
      </c>
      <c r="G53" s="1425" t="s">
        <v>1238</v>
      </c>
      <c r="H53" s="1425" t="s">
        <v>1265</v>
      </c>
      <c r="I53" s="1425" t="s">
        <v>2768</v>
      </c>
      <c r="J53" s="1425" t="s">
        <v>390</v>
      </c>
      <c r="K53" s="1425">
        <v>-267.75</v>
      </c>
    </row>
    <row r="54" spans="1:11" ht="12.75">
      <c r="A54" s="1425" t="s">
        <v>1360</v>
      </c>
      <c r="B54" s="1425" t="s">
        <v>1262</v>
      </c>
      <c r="C54" s="1425" t="s">
        <v>390</v>
      </c>
      <c r="D54" s="1425" t="s">
        <v>1269</v>
      </c>
      <c r="E54" s="1425" t="s">
        <v>2787</v>
      </c>
      <c r="F54" s="1425" t="s">
        <v>390</v>
      </c>
      <c r="G54" s="1425" t="s">
        <v>1238</v>
      </c>
      <c r="H54" s="1425" t="s">
        <v>1265</v>
      </c>
      <c r="I54" s="1425" t="s">
        <v>2769</v>
      </c>
      <c r="J54" s="1425" t="s">
        <v>390</v>
      </c>
      <c r="K54" s="1425">
        <v>-4.4500000000000002</v>
      </c>
    </row>
    <row r="55" spans="1:11" ht="12.75">
      <c r="A55" s="1425" t="s">
        <v>1360</v>
      </c>
      <c r="B55" s="1425" t="s">
        <v>1262</v>
      </c>
      <c r="C55" s="1425" t="s">
        <v>390</v>
      </c>
      <c r="D55" s="1425" t="s">
        <v>1269</v>
      </c>
      <c r="E55" s="1425" t="s">
        <v>2787</v>
      </c>
      <c r="F55" s="1425" t="s">
        <v>390</v>
      </c>
      <c r="G55" s="1425" t="s">
        <v>1238</v>
      </c>
      <c r="H55" s="1425" t="s">
        <v>1265</v>
      </c>
      <c r="I55" s="1425" t="s">
        <v>2770</v>
      </c>
      <c r="J55" s="1425" t="s">
        <v>390</v>
      </c>
      <c r="K55" s="1425">
        <v>-327.94</v>
      </c>
    </row>
    <row r="56" spans="1:11" ht="12.75">
      <c r="A56" s="1425" t="s">
        <v>1360</v>
      </c>
      <c r="B56" s="1425" t="s">
        <v>1262</v>
      </c>
      <c r="C56" s="1425" t="s">
        <v>390</v>
      </c>
      <c r="D56" s="1425" t="s">
        <v>1269</v>
      </c>
      <c r="E56" s="1425" t="s">
        <v>2787</v>
      </c>
      <c r="F56" s="1425" t="s">
        <v>390</v>
      </c>
      <c r="G56" s="1425" t="s">
        <v>1238</v>
      </c>
      <c r="H56" s="1425" t="s">
        <v>1265</v>
      </c>
      <c r="I56" s="1425" t="s">
        <v>2771</v>
      </c>
      <c r="J56" s="1425" t="s">
        <v>390</v>
      </c>
      <c r="K56" s="1425">
        <v>-115.73</v>
      </c>
    </row>
    <row r="57" spans="1:11" ht="12.75">
      <c r="A57" s="1425" t="s">
        <v>1360</v>
      </c>
      <c r="B57" s="1425" t="s">
        <v>1262</v>
      </c>
      <c r="C57" s="1425" t="s">
        <v>390</v>
      </c>
      <c r="D57" s="1425" t="s">
        <v>1269</v>
      </c>
      <c r="E57" s="1425" t="s">
        <v>2787</v>
      </c>
      <c r="F57" s="1425" t="s">
        <v>390</v>
      </c>
      <c r="G57" s="1425" t="s">
        <v>1238</v>
      </c>
      <c r="H57" s="1425" t="s">
        <v>2774</v>
      </c>
      <c r="I57" s="1425" t="s">
        <v>2763</v>
      </c>
      <c r="J57" s="1425" t="s">
        <v>390</v>
      </c>
      <c r="K57" s="1425">
        <v>-465.45999999999998</v>
      </c>
    </row>
    <row r="58" spans="1:11" ht="12.75">
      <c r="A58" s="1425" t="s">
        <v>1360</v>
      </c>
      <c r="B58" s="1425" t="s">
        <v>1262</v>
      </c>
      <c r="C58" s="1425" t="s">
        <v>390</v>
      </c>
      <c r="D58" s="1425" t="s">
        <v>1269</v>
      </c>
      <c r="E58" s="1425" t="s">
        <v>2787</v>
      </c>
      <c r="F58" s="1425" t="s">
        <v>390</v>
      </c>
      <c r="G58" s="1425" t="s">
        <v>1238</v>
      </c>
      <c r="H58" s="1425" t="s">
        <v>2774</v>
      </c>
      <c r="I58" s="1425" t="s">
        <v>2764</v>
      </c>
      <c r="J58" s="1425" t="s">
        <v>390</v>
      </c>
      <c r="K58" s="1425">
        <v>-12.48</v>
      </c>
    </row>
    <row r="59" spans="1:11" ht="12.75">
      <c r="A59" s="1425" t="s">
        <v>1360</v>
      </c>
      <c r="B59" s="1425" t="s">
        <v>1262</v>
      </c>
      <c r="C59" s="1425" t="s">
        <v>390</v>
      </c>
      <c r="D59" s="1425" t="s">
        <v>1269</v>
      </c>
      <c r="E59" s="1425" t="s">
        <v>2787</v>
      </c>
      <c r="F59" s="1425" t="s">
        <v>390</v>
      </c>
      <c r="G59" s="1425" t="s">
        <v>1238</v>
      </c>
      <c r="H59" s="1425" t="s">
        <v>2774</v>
      </c>
      <c r="I59" s="1425" t="s">
        <v>2765</v>
      </c>
      <c r="J59" s="1425" t="s">
        <v>390</v>
      </c>
      <c r="K59" s="1425">
        <v>-2.5</v>
      </c>
    </row>
    <row r="60" spans="1:11" ht="12.75">
      <c r="A60" s="1425" t="s">
        <v>1360</v>
      </c>
      <c r="B60" s="1425" t="s">
        <v>1262</v>
      </c>
      <c r="C60" s="1425" t="s">
        <v>390</v>
      </c>
      <c r="D60" s="1425" t="s">
        <v>1269</v>
      </c>
      <c r="E60" s="1425" t="s">
        <v>2787</v>
      </c>
      <c r="F60" s="1425" t="s">
        <v>390</v>
      </c>
      <c r="G60" s="1425" t="s">
        <v>1238</v>
      </c>
      <c r="H60" s="1425" t="s">
        <v>2774</v>
      </c>
      <c r="I60" s="1425" t="s">
        <v>2766</v>
      </c>
      <c r="J60" s="1425" t="s">
        <v>390</v>
      </c>
      <c r="K60" s="1425">
        <v>-4.4500000000000002</v>
      </c>
    </row>
    <row r="61" spans="1:11" ht="12.75">
      <c r="A61" s="1425" t="s">
        <v>1360</v>
      </c>
      <c r="B61" s="1425" t="s">
        <v>1262</v>
      </c>
      <c r="C61" s="1425" t="s">
        <v>390</v>
      </c>
      <c r="D61" s="1425" t="s">
        <v>1269</v>
      </c>
      <c r="E61" s="1425" t="s">
        <v>2787</v>
      </c>
      <c r="F61" s="1425" t="s">
        <v>390</v>
      </c>
      <c r="G61" s="1425" t="s">
        <v>1238</v>
      </c>
      <c r="H61" s="1425" t="s">
        <v>2774</v>
      </c>
      <c r="I61" s="1425" t="s">
        <v>2767</v>
      </c>
      <c r="J61" s="1425" t="s">
        <v>390</v>
      </c>
      <c r="K61" s="1425">
        <v>-74.519999999999996</v>
      </c>
    </row>
    <row r="62" spans="1:11" ht="12.75">
      <c r="A62" s="1425" t="s">
        <v>1360</v>
      </c>
      <c r="B62" s="1425" t="s">
        <v>1262</v>
      </c>
      <c r="C62" s="1425" t="s">
        <v>390</v>
      </c>
      <c r="D62" s="1425" t="s">
        <v>1269</v>
      </c>
      <c r="E62" s="1425" t="s">
        <v>2787</v>
      </c>
      <c r="F62" s="1425" t="s">
        <v>390</v>
      </c>
      <c r="G62" s="1425" t="s">
        <v>1238</v>
      </c>
      <c r="H62" s="1425" t="s">
        <v>2774</v>
      </c>
      <c r="I62" s="1425" t="s">
        <v>2768</v>
      </c>
      <c r="J62" s="1425" t="s">
        <v>390</v>
      </c>
      <c r="K62" s="1425">
        <v>-159.96000000000001</v>
      </c>
    </row>
    <row r="63" spans="1:11" ht="12.75">
      <c r="A63" s="1425" t="s">
        <v>1360</v>
      </c>
      <c r="B63" s="1425" t="s">
        <v>1262</v>
      </c>
      <c r="C63" s="1425" t="s">
        <v>390</v>
      </c>
      <c r="D63" s="1425" t="s">
        <v>1269</v>
      </c>
      <c r="E63" s="1425" t="s">
        <v>2787</v>
      </c>
      <c r="F63" s="1425" t="s">
        <v>390</v>
      </c>
      <c r="G63" s="1425" t="s">
        <v>1238</v>
      </c>
      <c r="H63" s="1425" t="s">
        <v>2774</v>
      </c>
      <c r="I63" s="1425" t="s">
        <v>2769</v>
      </c>
      <c r="J63" s="1425" t="s">
        <v>390</v>
      </c>
      <c r="K63" s="1425">
        <v>-3.21</v>
      </c>
    </row>
    <row r="64" spans="1:11" ht="12.75">
      <c r="A64" s="1425" t="s">
        <v>1360</v>
      </c>
      <c r="B64" s="1425" t="s">
        <v>1262</v>
      </c>
      <c r="C64" s="1425" t="s">
        <v>390</v>
      </c>
      <c r="D64" s="1425" t="s">
        <v>1269</v>
      </c>
      <c r="E64" s="1425" t="s">
        <v>2787</v>
      </c>
      <c r="F64" s="1425" t="s">
        <v>390</v>
      </c>
      <c r="G64" s="1425" t="s">
        <v>1238</v>
      </c>
      <c r="H64" s="1425" t="s">
        <v>2774</v>
      </c>
      <c r="I64" s="1425" t="s">
        <v>2770</v>
      </c>
      <c r="J64" s="1425" t="s">
        <v>390</v>
      </c>
      <c r="K64" s="1425">
        <v>-260.25</v>
      </c>
    </row>
    <row r="65" spans="1:11" ht="12.75">
      <c r="A65" s="1425" t="s">
        <v>1360</v>
      </c>
      <c r="B65" s="1425" t="s">
        <v>1262</v>
      </c>
      <c r="C65" s="1425" t="s">
        <v>390</v>
      </c>
      <c r="D65" s="1425" t="s">
        <v>1269</v>
      </c>
      <c r="E65" s="1425" t="s">
        <v>2787</v>
      </c>
      <c r="F65" s="1425" t="s">
        <v>390</v>
      </c>
      <c r="G65" s="1425" t="s">
        <v>1238</v>
      </c>
      <c r="H65" s="1425" t="s">
        <v>2774</v>
      </c>
      <c r="I65" s="1425" t="s">
        <v>2771</v>
      </c>
      <c r="J65" s="1425" t="s">
        <v>390</v>
      </c>
      <c r="K65" s="1425">
        <v>-83.409999999999997</v>
      </c>
    </row>
    <row r="66" spans="1:11" ht="12.75">
      <c r="A66" s="1425" t="s">
        <v>1360</v>
      </c>
      <c r="B66" s="1425" t="s">
        <v>1262</v>
      </c>
      <c r="C66" s="1425" t="s">
        <v>390</v>
      </c>
      <c r="D66" s="1425" t="s">
        <v>1269</v>
      </c>
      <c r="E66" s="1425" t="s">
        <v>2787</v>
      </c>
      <c r="F66" s="1425" t="s">
        <v>390</v>
      </c>
      <c r="G66" s="1425" t="s">
        <v>1238</v>
      </c>
      <c r="H66" s="1425" t="s">
        <v>1266</v>
      </c>
      <c r="I66" s="1425" t="s">
        <v>2763</v>
      </c>
      <c r="J66" s="1425" t="s">
        <v>390</v>
      </c>
      <c r="K66" s="1425">
        <v>-272.57999999999998</v>
      </c>
    </row>
    <row r="67" spans="1:11" ht="12.75">
      <c r="A67" s="1425" t="s">
        <v>1360</v>
      </c>
      <c r="B67" s="1425" t="s">
        <v>1262</v>
      </c>
      <c r="C67" s="1425" t="s">
        <v>390</v>
      </c>
      <c r="D67" s="1425" t="s">
        <v>1269</v>
      </c>
      <c r="E67" s="1425" t="s">
        <v>2787</v>
      </c>
      <c r="F67" s="1425" t="s">
        <v>390</v>
      </c>
      <c r="G67" s="1425" t="s">
        <v>1238</v>
      </c>
      <c r="H67" s="1425" t="s">
        <v>1266</v>
      </c>
      <c r="I67" s="1425" t="s">
        <v>2764</v>
      </c>
      <c r="J67" s="1425" t="s">
        <v>390</v>
      </c>
      <c r="K67" s="1425">
        <v>19.379999999999999</v>
      </c>
    </row>
    <row r="68" spans="1:11" ht="12.75">
      <c r="A68" s="1425" t="s">
        <v>1360</v>
      </c>
      <c r="B68" s="1425" t="s">
        <v>1262</v>
      </c>
      <c r="C68" s="1425" t="s">
        <v>390</v>
      </c>
      <c r="D68" s="1425" t="s">
        <v>1269</v>
      </c>
      <c r="E68" s="1425" t="s">
        <v>2787</v>
      </c>
      <c r="F68" s="1425" t="s">
        <v>390</v>
      </c>
      <c r="G68" s="1425" t="s">
        <v>1238</v>
      </c>
      <c r="H68" s="1425" t="s">
        <v>1266</v>
      </c>
      <c r="I68" s="1425" t="s">
        <v>2765</v>
      </c>
      <c r="J68" s="1425" t="s">
        <v>390</v>
      </c>
      <c r="K68" s="1425">
        <v>12.32</v>
      </c>
    </row>
    <row r="69" spans="1:11" ht="12.75">
      <c r="A69" s="1425" t="s">
        <v>1360</v>
      </c>
      <c r="B69" s="1425" t="s">
        <v>1262</v>
      </c>
      <c r="C69" s="1425" t="s">
        <v>390</v>
      </c>
      <c r="D69" s="1425" t="s">
        <v>1269</v>
      </c>
      <c r="E69" s="1425" t="s">
        <v>2787</v>
      </c>
      <c r="F69" s="1425" t="s">
        <v>390</v>
      </c>
      <c r="G69" s="1425" t="s">
        <v>1238</v>
      </c>
      <c r="H69" s="1425" t="s">
        <v>1266</v>
      </c>
      <c r="I69" s="1425" t="s">
        <v>2766</v>
      </c>
      <c r="J69" s="1425" t="s">
        <v>390</v>
      </c>
      <c r="K69" s="1425">
        <v>3.1499999999999999</v>
      </c>
    </row>
    <row r="70" spans="1:11" ht="12.75">
      <c r="A70" s="1425" t="s">
        <v>1360</v>
      </c>
      <c r="B70" s="1425" t="s">
        <v>1262</v>
      </c>
      <c r="C70" s="1425" t="s">
        <v>390</v>
      </c>
      <c r="D70" s="1425" t="s">
        <v>1269</v>
      </c>
      <c r="E70" s="1425" t="s">
        <v>2787</v>
      </c>
      <c r="F70" s="1425" t="s">
        <v>390</v>
      </c>
      <c r="G70" s="1425" t="s">
        <v>1238</v>
      </c>
      <c r="H70" s="1425" t="s">
        <v>1266</v>
      </c>
      <c r="I70" s="1425" t="s">
        <v>2767</v>
      </c>
      <c r="J70" s="1425" t="s">
        <v>390</v>
      </c>
      <c r="K70" s="1425">
        <v>52.740000000000002</v>
      </c>
    </row>
    <row r="71" spans="1:11" ht="12.75">
      <c r="A71" s="1425" t="s">
        <v>1360</v>
      </c>
      <c r="B71" s="1425" t="s">
        <v>1262</v>
      </c>
      <c r="C71" s="1425" t="s">
        <v>390</v>
      </c>
      <c r="D71" s="1425" t="s">
        <v>1269</v>
      </c>
      <c r="E71" s="1425" t="s">
        <v>2787</v>
      </c>
      <c r="F71" s="1425" t="s">
        <v>390</v>
      </c>
      <c r="G71" s="1425" t="s">
        <v>1238</v>
      </c>
      <c r="H71" s="1425" t="s">
        <v>1266</v>
      </c>
      <c r="I71" s="1425" t="s">
        <v>2768</v>
      </c>
      <c r="J71" s="1425" t="s">
        <v>390</v>
      </c>
      <c r="K71" s="1425">
        <v>-155.38999999999999</v>
      </c>
    </row>
    <row r="72" spans="1:11" ht="12.75">
      <c r="A72" s="1425" t="s">
        <v>1360</v>
      </c>
      <c r="B72" s="1425" t="s">
        <v>1262</v>
      </c>
      <c r="C72" s="1425" t="s">
        <v>390</v>
      </c>
      <c r="D72" s="1425" t="s">
        <v>1269</v>
      </c>
      <c r="E72" s="1425" t="s">
        <v>2787</v>
      </c>
      <c r="F72" s="1425" t="s">
        <v>390</v>
      </c>
      <c r="G72" s="1425" t="s">
        <v>1238</v>
      </c>
      <c r="H72" s="1425" t="s">
        <v>1266</v>
      </c>
      <c r="I72" s="1425" t="s">
        <v>2769</v>
      </c>
      <c r="J72" s="1425" t="s">
        <v>390</v>
      </c>
      <c r="K72" s="1425">
        <v>2.27</v>
      </c>
    </row>
    <row r="73" spans="1:11" ht="12.75">
      <c r="A73" s="1425" t="s">
        <v>1360</v>
      </c>
      <c r="B73" s="1425" t="s">
        <v>1262</v>
      </c>
      <c r="C73" s="1425" t="s">
        <v>390</v>
      </c>
      <c r="D73" s="1425" t="s">
        <v>1269</v>
      </c>
      <c r="E73" s="1425" t="s">
        <v>2787</v>
      </c>
      <c r="F73" s="1425" t="s">
        <v>390</v>
      </c>
      <c r="G73" s="1425" t="s">
        <v>1238</v>
      </c>
      <c r="H73" s="1425" t="s">
        <v>1266</v>
      </c>
      <c r="I73" s="1425" t="s">
        <v>2770</v>
      </c>
      <c r="J73" s="1425" t="s">
        <v>390</v>
      </c>
      <c r="K73" s="1425">
        <v>-87.939999999999998</v>
      </c>
    </row>
    <row r="74" spans="1:11" ht="12.75">
      <c r="A74" s="1425" t="s">
        <v>1360</v>
      </c>
      <c r="B74" s="1425" t="s">
        <v>1262</v>
      </c>
      <c r="C74" s="1425" t="s">
        <v>390</v>
      </c>
      <c r="D74" s="1425" t="s">
        <v>1269</v>
      </c>
      <c r="E74" s="1425" t="s">
        <v>2787</v>
      </c>
      <c r="F74" s="1425" t="s">
        <v>390</v>
      </c>
      <c r="G74" s="1425" t="s">
        <v>1238</v>
      </c>
      <c r="H74" s="1425" t="s">
        <v>1266</v>
      </c>
      <c r="I74" s="1425" t="s">
        <v>2771</v>
      </c>
      <c r="J74" s="1425" t="s">
        <v>390</v>
      </c>
      <c r="K74" s="1425">
        <v>59.039999999999999</v>
      </c>
    </row>
    <row r="75" spans="1:11" ht="12.75">
      <c r="A75" s="1425" t="s">
        <v>1360</v>
      </c>
      <c r="B75" s="1425" t="s">
        <v>1262</v>
      </c>
      <c r="C75" s="1425" t="s">
        <v>390</v>
      </c>
      <c r="D75" s="1425" t="s">
        <v>1269</v>
      </c>
      <c r="E75" s="1425" t="s">
        <v>2787</v>
      </c>
      <c r="F75" s="1425" t="s">
        <v>390</v>
      </c>
      <c r="G75" s="1425" t="s">
        <v>1238</v>
      </c>
      <c r="H75" s="1425" t="s">
        <v>1267</v>
      </c>
      <c r="I75" s="1425" t="s">
        <v>2763</v>
      </c>
      <c r="J75" s="1425" t="s">
        <v>390</v>
      </c>
      <c r="K75" s="1425">
        <v>-687.87</v>
      </c>
    </row>
    <row r="76" spans="1:11" ht="12.75">
      <c r="A76" s="1425" t="s">
        <v>1360</v>
      </c>
      <c r="B76" s="1425" t="s">
        <v>1262</v>
      </c>
      <c r="C76" s="1425" t="s">
        <v>390</v>
      </c>
      <c r="D76" s="1425" t="s">
        <v>1269</v>
      </c>
      <c r="E76" s="1425" t="s">
        <v>2787</v>
      </c>
      <c r="F76" s="1425" t="s">
        <v>390</v>
      </c>
      <c r="G76" s="1425" t="s">
        <v>1238</v>
      </c>
      <c r="H76" s="1425" t="s">
        <v>1267</v>
      </c>
      <c r="I76" s="1425" t="s">
        <v>2764</v>
      </c>
      <c r="J76" s="1425" t="s">
        <v>390</v>
      </c>
      <c r="K76" s="1425">
        <v>-22.239999999999998</v>
      </c>
    </row>
    <row r="77" spans="1:11" ht="12.75">
      <c r="A77" s="1425" t="s">
        <v>1360</v>
      </c>
      <c r="B77" s="1425" t="s">
        <v>1262</v>
      </c>
      <c r="C77" s="1425" t="s">
        <v>390</v>
      </c>
      <c r="D77" s="1425" t="s">
        <v>1269</v>
      </c>
      <c r="E77" s="1425" t="s">
        <v>2787</v>
      </c>
      <c r="F77" s="1425" t="s">
        <v>390</v>
      </c>
      <c r="G77" s="1425" t="s">
        <v>1238</v>
      </c>
      <c r="H77" s="1425" t="s">
        <v>1267</v>
      </c>
      <c r="I77" s="1425" t="s">
        <v>2765</v>
      </c>
      <c r="J77" s="1425" t="s">
        <v>390</v>
      </c>
      <c r="K77" s="1425">
        <v>-4.4500000000000002</v>
      </c>
    </row>
    <row r="78" spans="1:11" ht="12.75">
      <c r="A78" s="1425" t="s">
        <v>1360</v>
      </c>
      <c r="B78" s="1425" t="s">
        <v>1262</v>
      </c>
      <c r="C78" s="1425" t="s">
        <v>390</v>
      </c>
      <c r="D78" s="1425" t="s">
        <v>1269</v>
      </c>
      <c r="E78" s="1425" t="s">
        <v>2787</v>
      </c>
      <c r="F78" s="1425" t="s">
        <v>390</v>
      </c>
      <c r="G78" s="1425" t="s">
        <v>1238</v>
      </c>
      <c r="H78" s="1425" t="s">
        <v>1267</v>
      </c>
      <c r="I78" s="1425" t="s">
        <v>2766</v>
      </c>
      <c r="J78" s="1425" t="s">
        <v>390</v>
      </c>
      <c r="K78" s="1425">
        <v>-7.9400000000000004</v>
      </c>
    </row>
    <row r="79" spans="1:11" ht="12.75">
      <c r="A79" s="1425" t="s">
        <v>1360</v>
      </c>
      <c r="B79" s="1425" t="s">
        <v>1262</v>
      </c>
      <c r="C79" s="1425" t="s">
        <v>390</v>
      </c>
      <c r="D79" s="1425" t="s">
        <v>1269</v>
      </c>
      <c r="E79" s="1425" t="s">
        <v>2787</v>
      </c>
      <c r="F79" s="1425" t="s">
        <v>390</v>
      </c>
      <c r="G79" s="1425" t="s">
        <v>1238</v>
      </c>
      <c r="H79" s="1425" t="s">
        <v>1267</v>
      </c>
      <c r="I79" s="1425" t="s">
        <v>2767</v>
      </c>
      <c r="J79" s="1425" t="s">
        <v>390</v>
      </c>
      <c r="K79" s="1425">
        <v>-132.84</v>
      </c>
    </row>
    <row r="80" spans="1:11" ht="12.75">
      <c r="A80" s="1425" t="s">
        <v>1360</v>
      </c>
      <c r="B80" s="1425" t="s">
        <v>1262</v>
      </c>
      <c r="C80" s="1425" t="s">
        <v>390</v>
      </c>
      <c r="D80" s="1425" t="s">
        <v>1269</v>
      </c>
      <c r="E80" s="1425" t="s">
        <v>2787</v>
      </c>
      <c r="F80" s="1425" t="s">
        <v>390</v>
      </c>
      <c r="G80" s="1425" t="s">
        <v>1238</v>
      </c>
      <c r="H80" s="1425" t="s">
        <v>1267</v>
      </c>
      <c r="I80" s="1425" t="s">
        <v>2768</v>
      </c>
      <c r="J80" s="1425" t="s">
        <v>390</v>
      </c>
      <c r="K80" s="1425">
        <v>-1106.46</v>
      </c>
    </row>
    <row r="81" spans="1:11" ht="12.75">
      <c r="A81" s="1425" t="s">
        <v>1360</v>
      </c>
      <c r="B81" s="1425" t="s">
        <v>1262</v>
      </c>
      <c r="C81" s="1425" t="s">
        <v>390</v>
      </c>
      <c r="D81" s="1425" t="s">
        <v>1269</v>
      </c>
      <c r="E81" s="1425" t="s">
        <v>2787</v>
      </c>
      <c r="F81" s="1425" t="s">
        <v>390</v>
      </c>
      <c r="G81" s="1425" t="s">
        <v>1238</v>
      </c>
      <c r="H81" s="1425" t="s">
        <v>1267</v>
      </c>
      <c r="I81" s="1425" t="s">
        <v>2769</v>
      </c>
      <c r="J81" s="1425" t="s">
        <v>390</v>
      </c>
      <c r="K81" s="1425">
        <v>-5.71</v>
      </c>
    </row>
    <row r="82" spans="1:11" ht="12.75">
      <c r="A82" s="1425" t="s">
        <v>1360</v>
      </c>
      <c r="B82" s="1425" t="s">
        <v>1262</v>
      </c>
      <c r="C82" s="1425" t="s">
        <v>390</v>
      </c>
      <c r="D82" s="1425" t="s">
        <v>1269</v>
      </c>
      <c r="E82" s="1425" t="s">
        <v>2787</v>
      </c>
      <c r="F82" s="1425" t="s">
        <v>390</v>
      </c>
      <c r="G82" s="1425" t="s">
        <v>1238</v>
      </c>
      <c r="H82" s="1425" t="s">
        <v>1267</v>
      </c>
      <c r="I82" s="1425" t="s">
        <v>2770</v>
      </c>
      <c r="J82" s="1425" t="s">
        <v>390</v>
      </c>
      <c r="K82" s="1425">
        <v>-385.87</v>
      </c>
    </row>
    <row r="83" spans="1:11" ht="12.75">
      <c r="A83" s="1425" t="s">
        <v>1360</v>
      </c>
      <c r="B83" s="1425" t="s">
        <v>1262</v>
      </c>
      <c r="C83" s="1425" t="s">
        <v>390</v>
      </c>
      <c r="D83" s="1425" t="s">
        <v>1269</v>
      </c>
      <c r="E83" s="1425" t="s">
        <v>2787</v>
      </c>
      <c r="F83" s="1425" t="s">
        <v>390</v>
      </c>
      <c r="G83" s="1425" t="s">
        <v>1238</v>
      </c>
      <c r="H83" s="1425" t="s">
        <v>1267</v>
      </c>
      <c r="I83" s="1425" t="s">
        <v>2771</v>
      </c>
      <c r="J83" s="1425" t="s">
        <v>390</v>
      </c>
      <c r="K83" s="1425">
        <v>-151.09999999999999</v>
      </c>
    </row>
    <row r="84" spans="1:11" ht="12.75">
      <c r="A84" s="1425" t="s">
        <v>1360</v>
      </c>
      <c r="B84" s="1425" t="s">
        <v>1262</v>
      </c>
      <c r="C84" s="1425" t="s">
        <v>390</v>
      </c>
      <c r="D84" s="1425" t="s">
        <v>1269</v>
      </c>
      <c r="E84" s="1425" t="s">
        <v>2787</v>
      </c>
      <c r="F84" s="1425" t="s">
        <v>390</v>
      </c>
      <c r="G84" s="1425" t="s">
        <v>116</v>
      </c>
      <c r="H84" s="1425" t="s">
        <v>2762</v>
      </c>
      <c r="I84" s="1425" t="s">
        <v>2775</v>
      </c>
      <c r="J84" s="1425" t="s">
        <v>390</v>
      </c>
      <c r="K84" s="1425">
        <v>-8975.5799999999999</v>
      </c>
    </row>
    <row r="85" spans="1:11" ht="12.75">
      <c r="A85" s="1425" t="s">
        <v>1360</v>
      </c>
      <c r="B85" s="1425" t="s">
        <v>1262</v>
      </c>
      <c r="C85" s="1425" t="s">
        <v>390</v>
      </c>
      <c r="D85" s="1425" t="s">
        <v>1269</v>
      </c>
      <c r="E85" s="1425" t="s">
        <v>2787</v>
      </c>
      <c r="F85" s="1425" t="s">
        <v>390</v>
      </c>
      <c r="G85" s="1425" t="s">
        <v>116</v>
      </c>
      <c r="H85" s="1425" t="s">
        <v>2762</v>
      </c>
      <c r="I85" s="1425" t="s">
        <v>2776</v>
      </c>
      <c r="J85" s="1425" t="s">
        <v>390</v>
      </c>
      <c r="K85" s="1425">
        <v>-6813.8400000000001</v>
      </c>
    </row>
    <row r="86" spans="1:11" ht="12.75">
      <c r="A86" s="1425" t="s">
        <v>1360</v>
      </c>
      <c r="B86" s="1425" t="s">
        <v>1262</v>
      </c>
      <c r="C86" s="1425" t="s">
        <v>390</v>
      </c>
      <c r="D86" s="1425" t="s">
        <v>1269</v>
      </c>
      <c r="E86" s="1425" t="s">
        <v>2787</v>
      </c>
      <c r="F86" s="1425" t="s">
        <v>390</v>
      </c>
      <c r="G86" s="1425" t="s">
        <v>116</v>
      </c>
      <c r="H86" s="1425" t="s">
        <v>2762</v>
      </c>
      <c r="I86" s="1425" t="s">
        <v>2777</v>
      </c>
      <c r="J86" s="1425" t="s">
        <v>390</v>
      </c>
      <c r="K86" s="1425">
        <v>-294.69</v>
      </c>
    </row>
    <row r="87" spans="1:11" ht="12.75">
      <c r="A87" s="1425" t="s">
        <v>1360</v>
      </c>
      <c r="B87" s="1425" t="s">
        <v>1262</v>
      </c>
      <c r="C87" s="1425" t="s">
        <v>390</v>
      </c>
      <c r="D87" s="1425" t="s">
        <v>1269</v>
      </c>
      <c r="E87" s="1425" t="s">
        <v>2787</v>
      </c>
      <c r="F87" s="1425" t="s">
        <v>390</v>
      </c>
      <c r="G87" s="1425" t="s">
        <v>116</v>
      </c>
      <c r="H87" s="1425" t="s">
        <v>2762</v>
      </c>
      <c r="I87" s="1425" t="s">
        <v>2778</v>
      </c>
      <c r="J87" s="1425" t="s">
        <v>390</v>
      </c>
      <c r="K87" s="1425">
        <v>-4971.5200000000004</v>
      </c>
    </row>
    <row r="88" spans="1:11" ht="12.75">
      <c r="A88" s="1425" t="s">
        <v>1360</v>
      </c>
      <c r="B88" s="1425" t="s">
        <v>1262</v>
      </c>
      <c r="C88" s="1425" t="s">
        <v>390</v>
      </c>
      <c r="D88" s="1425" t="s">
        <v>1269</v>
      </c>
      <c r="E88" s="1425" t="s">
        <v>2787</v>
      </c>
      <c r="F88" s="1425" t="s">
        <v>390</v>
      </c>
      <c r="G88" s="1425" t="s">
        <v>116</v>
      </c>
      <c r="H88" s="1425" t="s">
        <v>1263</v>
      </c>
      <c r="I88" s="1425" t="s">
        <v>2775</v>
      </c>
      <c r="J88" s="1425" t="s">
        <v>390</v>
      </c>
      <c r="K88" s="1425">
        <v>8465.2600000000002</v>
      </c>
    </row>
    <row r="89" spans="1:11" ht="12.75">
      <c r="A89" s="1425" t="s">
        <v>1360</v>
      </c>
      <c r="B89" s="1425" t="s">
        <v>1262</v>
      </c>
      <c r="C89" s="1425" t="s">
        <v>390</v>
      </c>
      <c r="D89" s="1425" t="s">
        <v>1269</v>
      </c>
      <c r="E89" s="1425" t="s">
        <v>2787</v>
      </c>
      <c r="F89" s="1425" t="s">
        <v>390</v>
      </c>
      <c r="G89" s="1425" t="s">
        <v>116</v>
      </c>
      <c r="H89" s="1425" t="s">
        <v>1263</v>
      </c>
      <c r="I89" s="1425" t="s">
        <v>2776</v>
      </c>
      <c r="J89" s="1425" t="s">
        <v>390</v>
      </c>
      <c r="K89" s="1425">
        <v>-8075.3999999999996</v>
      </c>
    </row>
    <row r="90" spans="1:11" ht="12.75">
      <c r="A90" s="1425" t="s">
        <v>1360</v>
      </c>
      <c r="B90" s="1425" t="s">
        <v>1262</v>
      </c>
      <c r="C90" s="1425" t="s">
        <v>390</v>
      </c>
      <c r="D90" s="1425" t="s">
        <v>1269</v>
      </c>
      <c r="E90" s="1425" t="s">
        <v>2787</v>
      </c>
      <c r="F90" s="1425" t="s">
        <v>390</v>
      </c>
      <c r="G90" s="1425" t="s">
        <v>116</v>
      </c>
      <c r="H90" s="1425" t="s">
        <v>1263</v>
      </c>
      <c r="I90" s="1425" t="s">
        <v>2777</v>
      </c>
      <c r="J90" s="1425" t="s">
        <v>390</v>
      </c>
      <c r="K90" s="1425">
        <v>-400.63</v>
      </c>
    </row>
    <row r="91" spans="1:11" ht="12.75">
      <c r="A91" s="1425" t="s">
        <v>1360</v>
      </c>
      <c r="B91" s="1425" t="s">
        <v>1262</v>
      </c>
      <c r="C91" s="1425" t="s">
        <v>390</v>
      </c>
      <c r="D91" s="1425" t="s">
        <v>1269</v>
      </c>
      <c r="E91" s="1425" t="s">
        <v>2787</v>
      </c>
      <c r="F91" s="1425" t="s">
        <v>390</v>
      </c>
      <c r="G91" s="1425" t="s">
        <v>116</v>
      </c>
      <c r="H91" s="1425" t="s">
        <v>1263</v>
      </c>
      <c r="I91" s="1425" t="s">
        <v>2778</v>
      </c>
      <c r="J91" s="1425" t="s">
        <v>390</v>
      </c>
      <c r="K91" s="1425">
        <v>-7325.7700000000004</v>
      </c>
    </row>
    <row r="92" spans="1:11" ht="12.75">
      <c r="A92" s="1425" t="s">
        <v>1360</v>
      </c>
      <c r="B92" s="1425" t="s">
        <v>1262</v>
      </c>
      <c r="C92" s="1425" t="s">
        <v>390</v>
      </c>
      <c r="D92" s="1425" t="s">
        <v>1269</v>
      </c>
      <c r="E92" s="1425" t="s">
        <v>2787</v>
      </c>
      <c r="F92" s="1425" t="s">
        <v>390</v>
      </c>
      <c r="G92" s="1425" t="s">
        <v>116</v>
      </c>
      <c r="H92" s="1425" t="s">
        <v>2772</v>
      </c>
      <c r="I92" s="1425" t="s">
        <v>2775</v>
      </c>
      <c r="J92" s="1425" t="s">
        <v>390</v>
      </c>
      <c r="K92" s="1425">
        <v>-3309.1300000000001</v>
      </c>
    </row>
    <row r="93" spans="1:11" ht="12.75">
      <c r="A93" s="1425" t="s">
        <v>1360</v>
      </c>
      <c r="B93" s="1425" t="s">
        <v>1262</v>
      </c>
      <c r="C93" s="1425" t="s">
        <v>390</v>
      </c>
      <c r="D93" s="1425" t="s">
        <v>1269</v>
      </c>
      <c r="E93" s="1425" t="s">
        <v>2787</v>
      </c>
      <c r="F93" s="1425" t="s">
        <v>390</v>
      </c>
      <c r="G93" s="1425" t="s">
        <v>116</v>
      </c>
      <c r="H93" s="1425" t="s">
        <v>2772</v>
      </c>
      <c r="I93" s="1425" t="s">
        <v>2776</v>
      </c>
      <c r="J93" s="1425" t="s">
        <v>390</v>
      </c>
      <c r="K93" s="1425">
        <v>-4644.4099999999999</v>
      </c>
    </row>
    <row r="94" spans="1:11" ht="12.75">
      <c r="A94" s="1425" t="s">
        <v>1360</v>
      </c>
      <c r="B94" s="1425" t="s">
        <v>1262</v>
      </c>
      <c r="C94" s="1425" t="s">
        <v>390</v>
      </c>
      <c r="D94" s="1425" t="s">
        <v>1269</v>
      </c>
      <c r="E94" s="1425" t="s">
        <v>2787</v>
      </c>
      <c r="F94" s="1425" t="s">
        <v>390</v>
      </c>
      <c r="G94" s="1425" t="s">
        <v>116</v>
      </c>
      <c r="H94" s="1425" t="s">
        <v>2772</v>
      </c>
      <c r="I94" s="1425" t="s">
        <v>2777</v>
      </c>
      <c r="J94" s="1425" t="s">
        <v>390</v>
      </c>
      <c r="K94" s="1425">
        <v>-231.00999999999999</v>
      </c>
    </row>
    <row r="95" spans="1:11" ht="12.75">
      <c r="A95" s="1425" t="s">
        <v>1360</v>
      </c>
      <c r="B95" s="1425" t="s">
        <v>1262</v>
      </c>
      <c r="C95" s="1425" t="s">
        <v>390</v>
      </c>
      <c r="D95" s="1425" t="s">
        <v>1269</v>
      </c>
      <c r="E95" s="1425" t="s">
        <v>2787</v>
      </c>
      <c r="F95" s="1425" t="s">
        <v>390</v>
      </c>
      <c r="G95" s="1425" t="s">
        <v>116</v>
      </c>
      <c r="H95" s="1425" t="s">
        <v>2772</v>
      </c>
      <c r="I95" s="1425" t="s">
        <v>2778</v>
      </c>
      <c r="J95" s="1425" t="s">
        <v>390</v>
      </c>
      <c r="K95" s="1425">
        <v>-3587.6700000000001</v>
      </c>
    </row>
    <row r="96" spans="1:11" ht="12.75">
      <c r="A96" s="1425" t="s">
        <v>1360</v>
      </c>
      <c r="B96" s="1425" t="s">
        <v>1262</v>
      </c>
      <c r="C96" s="1425" t="s">
        <v>390</v>
      </c>
      <c r="D96" s="1425" t="s">
        <v>1269</v>
      </c>
      <c r="E96" s="1425" t="s">
        <v>2787</v>
      </c>
      <c r="F96" s="1425" t="s">
        <v>390</v>
      </c>
      <c r="G96" s="1425" t="s">
        <v>116</v>
      </c>
      <c r="H96" s="1425" t="s">
        <v>2773</v>
      </c>
      <c r="I96" s="1425" t="s">
        <v>2775</v>
      </c>
      <c r="J96" s="1425" t="s">
        <v>390</v>
      </c>
      <c r="K96" s="1425">
        <v>-2236.5799999999999</v>
      </c>
    </row>
    <row r="97" spans="1:11" ht="12.75">
      <c r="A97" s="1425" t="s">
        <v>1360</v>
      </c>
      <c r="B97" s="1425" t="s">
        <v>1262</v>
      </c>
      <c r="C97" s="1425" t="s">
        <v>390</v>
      </c>
      <c r="D97" s="1425" t="s">
        <v>1269</v>
      </c>
      <c r="E97" s="1425" t="s">
        <v>2787</v>
      </c>
      <c r="F97" s="1425" t="s">
        <v>390</v>
      </c>
      <c r="G97" s="1425" t="s">
        <v>116</v>
      </c>
      <c r="H97" s="1425" t="s">
        <v>2773</v>
      </c>
      <c r="I97" s="1425" t="s">
        <v>2776</v>
      </c>
      <c r="J97" s="1425" t="s">
        <v>390</v>
      </c>
      <c r="K97" s="1425">
        <v>-3901.4099999999999</v>
      </c>
    </row>
    <row r="98" spans="1:11" ht="12.75">
      <c r="A98" s="1425" t="s">
        <v>1360</v>
      </c>
      <c r="B98" s="1425" t="s">
        <v>1262</v>
      </c>
      <c r="C98" s="1425" t="s">
        <v>390</v>
      </c>
      <c r="D98" s="1425" t="s">
        <v>1269</v>
      </c>
      <c r="E98" s="1425" t="s">
        <v>2787</v>
      </c>
      <c r="F98" s="1425" t="s">
        <v>390</v>
      </c>
      <c r="G98" s="1425" t="s">
        <v>116</v>
      </c>
      <c r="H98" s="1425" t="s">
        <v>2773</v>
      </c>
      <c r="I98" s="1425" t="s">
        <v>2777</v>
      </c>
      <c r="J98" s="1425" t="s">
        <v>390</v>
      </c>
      <c r="K98" s="1425">
        <v>-210.27000000000001</v>
      </c>
    </row>
    <row r="99" spans="1:11" ht="12.75">
      <c r="A99" s="1425" t="s">
        <v>1360</v>
      </c>
      <c r="B99" s="1425" t="s">
        <v>1262</v>
      </c>
      <c r="C99" s="1425" t="s">
        <v>390</v>
      </c>
      <c r="D99" s="1425" t="s">
        <v>1269</v>
      </c>
      <c r="E99" s="1425" t="s">
        <v>2787</v>
      </c>
      <c r="F99" s="1425" t="s">
        <v>390</v>
      </c>
      <c r="G99" s="1425" t="s">
        <v>116</v>
      </c>
      <c r="H99" s="1425" t="s">
        <v>2773</v>
      </c>
      <c r="I99" s="1425" t="s">
        <v>2778</v>
      </c>
      <c r="J99" s="1425" t="s">
        <v>390</v>
      </c>
      <c r="K99" s="1425">
        <v>-3517.5</v>
      </c>
    </row>
    <row r="100" spans="1:11" ht="12.75">
      <c r="A100" s="1425" t="s">
        <v>1360</v>
      </c>
      <c r="B100" s="1425" t="s">
        <v>1262</v>
      </c>
      <c r="C100" s="1425" t="s">
        <v>390</v>
      </c>
      <c r="D100" s="1425" t="s">
        <v>1269</v>
      </c>
      <c r="E100" s="1425" t="s">
        <v>2787</v>
      </c>
      <c r="F100" s="1425" t="s">
        <v>390</v>
      </c>
      <c r="G100" s="1425" t="s">
        <v>116</v>
      </c>
      <c r="H100" s="1425" t="s">
        <v>1264</v>
      </c>
      <c r="I100" s="1425" t="s">
        <v>2775</v>
      </c>
      <c r="J100" s="1425" t="s">
        <v>390</v>
      </c>
      <c r="K100" s="1425">
        <v>-12235.1</v>
      </c>
    </row>
    <row r="101" spans="1:11" ht="12.75">
      <c r="A101" s="1425" t="s">
        <v>1360</v>
      </c>
      <c r="B101" s="1425" t="s">
        <v>1262</v>
      </c>
      <c r="C101" s="1425" t="s">
        <v>390</v>
      </c>
      <c r="D101" s="1425" t="s">
        <v>1269</v>
      </c>
      <c r="E101" s="1425" t="s">
        <v>2787</v>
      </c>
      <c r="F101" s="1425" t="s">
        <v>390</v>
      </c>
      <c r="G101" s="1425" t="s">
        <v>116</v>
      </c>
      <c r="H101" s="1425" t="s">
        <v>1264</v>
      </c>
      <c r="I101" s="1425" t="s">
        <v>2776</v>
      </c>
      <c r="J101" s="1425" t="s">
        <v>390</v>
      </c>
      <c r="K101" s="1425">
        <v>-9988.7700000000004</v>
      </c>
    </row>
    <row r="102" spans="1:11" ht="12.75">
      <c r="A102" s="1425" t="s">
        <v>1360</v>
      </c>
      <c r="B102" s="1425" t="s">
        <v>1262</v>
      </c>
      <c r="C102" s="1425" t="s">
        <v>390</v>
      </c>
      <c r="D102" s="1425" t="s">
        <v>1269</v>
      </c>
      <c r="E102" s="1425" t="s">
        <v>2787</v>
      </c>
      <c r="F102" s="1425" t="s">
        <v>390</v>
      </c>
      <c r="G102" s="1425" t="s">
        <v>116</v>
      </c>
      <c r="H102" s="1425" t="s">
        <v>1264</v>
      </c>
      <c r="I102" s="1425" t="s">
        <v>2777</v>
      </c>
      <c r="J102" s="1425" t="s">
        <v>390</v>
      </c>
      <c r="K102" s="1425">
        <v>-369.72000000000003</v>
      </c>
    </row>
    <row r="103" spans="1:11" ht="12.75">
      <c r="A103" s="1425" t="s">
        <v>1360</v>
      </c>
      <c r="B103" s="1425" t="s">
        <v>1262</v>
      </c>
      <c r="C103" s="1425" t="s">
        <v>390</v>
      </c>
      <c r="D103" s="1425" t="s">
        <v>1269</v>
      </c>
      <c r="E103" s="1425" t="s">
        <v>2787</v>
      </c>
      <c r="F103" s="1425" t="s">
        <v>390</v>
      </c>
      <c r="G103" s="1425" t="s">
        <v>116</v>
      </c>
      <c r="H103" s="1425" t="s">
        <v>1264</v>
      </c>
      <c r="I103" s="1425" t="s">
        <v>2778</v>
      </c>
      <c r="J103" s="1425" t="s">
        <v>390</v>
      </c>
      <c r="K103" s="1425">
        <v>-7584.79</v>
      </c>
    </row>
    <row r="104" spans="1:11" ht="12.75">
      <c r="A104" s="1425" t="s">
        <v>1360</v>
      </c>
      <c r="B104" s="1425" t="s">
        <v>1262</v>
      </c>
      <c r="C104" s="1425" t="s">
        <v>390</v>
      </c>
      <c r="D104" s="1425" t="s">
        <v>1269</v>
      </c>
      <c r="E104" s="1425" t="s">
        <v>2787</v>
      </c>
      <c r="F104" s="1425" t="s">
        <v>390</v>
      </c>
      <c r="G104" s="1425" t="s">
        <v>116</v>
      </c>
      <c r="H104" s="1425" t="s">
        <v>1265</v>
      </c>
      <c r="I104" s="1425" t="s">
        <v>2775</v>
      </c>
      <c r="J104" s="1425" t="s">
        <v>390</v>
      </c>
      <c r="K104" s="1425">
        <v>-11516.469999999999</v>
      </c>
    </row>
    <row r="105" spans="1:11" ht="12.75">
      <c r="A105" s="1425" t="s">
        <v>1360</v>
      </c>
      <c r="B105" s="1425" t="s">
        <v>1262</v>
      </c>
      <c r="C105" s="1425" t="s">
        <v>390</v>
      </c>
      <c r="D105" s="1425" t="s">
        <v>1269</v>
      </c>
      <c r="E105" s="1425" t="s">
        <v>2787</v>
      </c>
      <c r="F105" s="1425" t="s">
        <v>390</v>
      </c>
      <c r="G105" s="1425" t="s">
        <v>116</v>
      </c>
      <c r="H105" s="1425" t="s">
        <v>1265</v>
      </c>
      <c r="I105" s="1425" t="s">
        <v>2776</v>
      </c>
      <c r="J105" s="1425" t="s">
        <v>390</v>
      </c>
      <c r="K105" s="1425">
        <v>-9576.0499999999993</v>
      </c>
    </row>
    <row r="106" spans="1:11" ht="12.75">
      <c r="A106" s="1425" t="s">
        <v>1360</v>
      </c>
      <c r="B106" s="1425" t="s">
        <v>1262</v>
      </c>
      <c r="C106" s="1425" t="s">
        <v>390</v>
      </c>
      <c r="D106" s="1425" t="s">
        <v>1269</v>
      </c>
      <c r="E106" s="1425" t="s">
        <v>2787</v>
      </c>
      <c r="F106" s="1425" t="s">
        <v>390</v>
      </c>
      <c r="G106" s="1425" t="s">
        <v>116</v>
      </c>
      <c r="H106" s="1425" t="s">
        <v>1265</v>
      </c>
      <c r="I106" s="1425" t="s">
        <v>2777</v>
      </c>
      <c r="J106" s="1425" t="s">
        <v>390</v>
      </c>
      <c r="K106" s="1425">
        <v>-344.69</v>
      </c>
    </row>
    <row r="107" spans="1:11" ht="12.75">
      <c r="A107" s="1425" t="s">
        <v>1360</v>
      </c>
      <c r="B107" s="1425" t="s">
        <v>1262</v>
      </c>
      <c r="C107" s="1425" t="s">
        <v>390</v>
      </c>
      <c r="D107" s="1425" t="s">
        <v>1269</v>
      </c>
      <c r="E107" s="1425" t="s">
        <v>2787</v>
      </c>
      <c r="F107" s="1425" t="s">
        <v>390</v>
      </c>
      <c r="G107" s="1425" t="s">
        <v>116</v>
      </c>
      <c r="H107" s="1425" t="s">
        <v>1265</v>
      </c>
      <c r="I107" s="1425" t="s">
        <v>2778</v>
      </c>
      <c r="J107" s="1425" t="s">
        <v>390</v>
      </c>
      <c r="K107" s="1425">
        <v>-6829.0799999999999</v>
      </c>
    </row>
    <row r="108" spans="1:11" ht="12.75">
      <c r="A108" s="1425" t="s">
        <v>1360</v>
      </c>
      <c r="B108" s="1425" t="s">
        <v>1262</v>
      </c>
      <c r="C108" s="1425" t="s">
        <v>390</v>
      </c>
      <c r="D108" s="1425" t="s">
        <v>1269</v>
      </c>
      <c r="E108" s="1425" t="s">
        <v>2787</v>
      </c>
      <c r="F108" s="1425" t="s">
        <v>390</v>
      </c>
      <c r="G108" s="1425" t="s">
        <v>116</v>
      </c>
      <c r="H108" s="1425" t="s">
        <v>2774</v>
      </c>
      <c r="I108" s="1425" t="s">
        <v>2775</v>
      </c>
      <c r="J108" s="1425" t="s">
        <v>390</v>
      </c>
      <c r="K108" s="1425">
        <v>-6563.3000000000002</v>
      </c>
    </row>
    <row r="109" spans="1:11" ht="12.75">
      <c r="A109" s="1425" t="s">
        <v>1360</v>
      </c>
      <c r="B109" s="1425" t="s">
        <v>1262</v>
      </c>
      <c r="C109" s="1425" t="s">
        <v>390</v>
      </c>
      <c r="D109" s="1425" t="s">
        <v>1269</v>
      </c>
      <c r="E109" s="1425" t="s">
        <v>2787</v>
      </c>
      <c r="F109" s="1425" t="s">
        <v>390</v>
      </c>
      <c r="G109" s="1425" t="s">
        <v>116</v>
      </c>
      <c r="H109" s="1425" t="s">
        <v>2774</v>
      </c>
      <c r="I109" s="1425" t="s">
        <v>2776</v>
      </c>
      <c r="J109" s="1425" t="s">
        <v>390</v>
      </c>
      <c r="K109" s="1425">
        <v>-5641.9799999999996</v>
      </c>
    </row>
    <row r="110" spans="1:11" ht="12.75">
      <c r="A110" s="1425" t="s">
        <v>1360</v>
      </c>
      <c r="B110" s="1425" t="s">
        <v>1262</v>
      </c>
      <c r="C110" s="1425" t="s">
        <v>390</v>
      </c>
      <c r="D110" s="1425" t="s">
        <v>1269</v>
      </c>
      <c r="E110" s="1425" t="s">
        <v>2787</v>
      </c>
      <c r="F110" s="1425" t="s">
        <v>390</v>
      </c>
      <c r="G110" s="1425" t="s">
        <v>116</v>
      </c>
      <c r="H110" s="1425" t="s">
        <v>2774</v>
      </c>
      <c r="I110" s="1425" t="s">
        <v>2777</v>
      </c>
      <c r="J110" s="1425" t="s">
        <v>390</v>
      </c>
      <c r="K110" s="1425">
        <v>-262.16000000000003</v>
      </c>
    </row>
    <row r="111" spans="1:11" ht="12.75">
      <c r="A111" s="1425" t="s">
        <v>1360</v>
      </c>
      <c r="B111" s="1425" t="s">
        <v>1262</v>
      </c>
      <c r="C111" s="1425" t="s">
        <v>390</v>
      </c>
      <c r="D111" s="1425" t="s">
        <v>1269</v>
      </c>
      <c r="E111" s="1425" t="s">
        <v>2787</v>
      </c>
      <c r="F111" s="1425" t="s">
        <v>390</v>
      </c>
      <c r="G111" s="1425" t="s">
        <v>116</v>
      </c>
      <c r="H111" s="1425" t="s">
        <v>2774</v>
      </c>
      <c r="I111" s="1425" t="s">
        <v>2778</v>
      </c>
      <c r="J111" s="1425" t="s">
        <v>390</v>
      </c>
      <c r="K111" s="1425">
        <v>-4220.1000000000004</v>
      </c>
    </row>
    <row r="112" spans="1:11" ht="12.75">
      <c r="A112" s="1425" t="s">
        <v>1360</v>
      </c>
      <c r="B112" s="1425" t="s">
        <v>1262</v>
      </c>
      <c r="C112" s="1425" t="s">
        <v>390</v>
      </c>
      <c r="D112" s="1425" t="s">
        <v>1269</v>
      </c>
      <c r="E112" s="1425" t="s">
        <v>2787</v>
      </c>
      <c r="F112" s="1425" t="s">
        <v>390</v>
      </c>
      <c r="G112" s="1425" t="s">
        <v>116</v>
      </c>
      <c r="H112" s="1425" t="s">
        <v>1266</v>
      </c>
      <c r="I112" s="1425" t="s">
        <v>2775</v>
      </c>
      <c r="J112" s="1425" t="s">
        <v>390</v>
      </c>
      <c r="K112" s="1425">
        <v>-6764.3699999999999</v>
      </c>
    </row>
    <row r="113" spans="1:11" ht="12.75">
      <c r="A113" s="1425" t="s">
        <v>1360</v>
      </c>
      <c r="B113" s="1425" t="s">
        <v>1262</v>
      </c>
      <c r="C113" s="1425" t="s">
        <v>390</v>
      </c>
      <c r="D113" s="1425" t="s">
        <v>1269</v>
      </c>
      <c r="E113" s="1425" t="s">
        <v>2787</v>
      </c>
      <c r="F113" s="1425" t="s">
        <v>390</v>
      </c>
      <c r="G113" s="1425" t="s">
        <v>116</v>
      </c>
      <c r="H113" s="1425" t="s">
        <v>1266</v>
      </c>
      <c r="I113" s="1425" t="s">
        <v>2776</v>
      </c>
      <c r="J113" s="1425" t="s">
        <v>390</v>
      </c>
      <c r="K113" s="1425">
        <v>-5104.54</v>
      </c>
    </row>
    <row r="114" spans="1:11" ht="12.75">
      <c r="A114" s="1425" t="s">
        <v>1360</v>
      </c>
      <c r="B114" s="1425" t="s">
        <v>1262</v>
      </c>
      <c r="C114" s="1425" t="s">
        <v>390</v>
      </c>
      <c r="D114" s="1425" t="s">
        <v>1269</v>
      </c>
      <c r="E114" s="1425" t="s">
        <v>2787</v>
      </c>
      <c r="F114" s="1425" t="s">
        <v>390</v>
      </c>
      <c r="G114" s="1425" t="s">
        <v>116</v>
      </c>
      <c r="H114" s="1425" t="s">
        <v>1266</v>
      </c>
      <c r="I114" s="1425" t="s">
        <v>2777</v>
      </c>
      <c r="J114" s="1425" t="s">
        <v>390</v>
      </c>
      <c r="K114" s="1425">
        <v>-7.3600000000000003</v>
      </c>
    </row>
    <row r="115" spans="1:11" ht="12.75">
      <c r="A115" s="1425" t="s">
        <v>1360</v>
      </c>
      <c r="B115" s="1425" t="s">
        <v>1262</v>
      </c>
      <c r="C115" s="1425" t="s">
        <v>390</v>
      </c>
      <c r="D115" s="1425" t="s">
        <v>1269</v>
      </c>
      <c r="E115" s="1425" t="s">
        <v>2787</v>
      </c>
      <c r="F115" s="1425" t="s">
        <v>390</v>
      </c>
      <c r="G115" s="1425" t="s">
        <v>116</v>
      </c>
      <c r="H115" s="1425" t="s">
        <v>1266</v>
      </c>
      <c r="I115" s="1425" t="s">
        <v>2778</v>
      </c>
      <c r="J115" s="1425" t="s">
        <v>390</v>
      </c>
      <c r="K115" s="1425">
        <v>-1636.3399999999999</v>
      </c>
    </row>
    <row r="116" spans="1:11" ht="12.75">
      <c r="A116" s="1425" t="s">
        <v>1360</v>
      </c>
      <c r="B116" s="1425" t="s">
        <v>1262</v>
      </c>
      <c r="C116" s="1425" t="s">
        <v>390</v>
      </c>
      <c r="D116" s="1425" t="s">
        <v>1269</v>
      </c>
      <c r="E116" s="1425" t="s">
        <v>2787</v>
      </c>
      <c r="F116" s="1425" t="s">
        <v>390</v>
      </c>
      <c r="G116" s="1425" t="s">
        <v>116</v>
      </c>
      <c r="H116" s="1425" t="s">
        <v>1267</v>
      </c>
      <c r="I116" s="1425" t="s">
        <v>2775</v>
      </c>
      <c r="J116" s="1425" t="s">
        <v>390</v>
      </c>
      <c r="K116" s="1425">
        <v>-3516.9899999999998</v>
      </c>
    </row>
    <row r="117" spans="1:11" ht="12.75">
      <c r="A117" s="1425" t="s">
        <v>1360</v>
      </c>
      <c r="B117" s="1425" t="s">
        <v>1262</v>
      </c>
      <c r="C117" s="1425" t="s">
        <v>390</v>
      </c>
      <c r="D117" s="1425" t="s">
        <v>1269</v>
      </c>
      <c r="E117" s="1425" t="s">
        <v>2787</v>
      </c>
      <c r="F117" s="1425" t="s">
        <v>390</v>
      </c>
      <c r="G117" s="1425" t="s">
        <v>116</v>
      </c>
      <c r="H117" s="1425" t="s">
        <v>1267</v>
      </c>
      <c r="I117" s="1425" t="s">
        <v>2776</v>
      </c>
      <c r="J117" s="1425" t="s">
        <v>390</v>
      </c>
      <c r="K117" s="1425">
        <v>-8161.54</v>
      </c>
    </row>
    <row r="118" spans="1:11" ht="12.75">
      <c r="A118" s="1425" t="s">
        <v>1360</v>
      </c>
      <c r="B118" s="1425" t="s">
        <v>1262</v>
      </c>
      <c r="C118" s="1425" t="s">
        <v>390</v>
      </c>
      <c r="D118" s="1425" t="s">
        <v>1269</v>
      </c>
      <c r="E118" s="1425" t="s">
        <v>2787</v>
      </c>
      <c r="F118" s="1425" t="s">
        <v>390</v>
      </c>
      <c r="G118" s="1425" t="s">
        <v>116</v>
      </c>
      <c r="H118" s="1425" t="s">
        <v>1267</v>
      </c>
      <c r="I118" s="1425" t="s">
        <v>2777</v>
      </c>
      <c r="J118" s="1425" t="s">
        <v>390</v>
      </c>
      <c r="K118" s="1425">
        <v>-430.58999999999997</v>
      </c>
    </row>
    <row r="119" spans="1:11" ht="12.75">
      <c r="A119" s="1425" t="s">
        <v>1360</v>
      </c>
      <c r="B119" s="1425" t="s">
        <v>1262</v>
      </c>
      <c r="C119" s="1425" t="s">
        <v>390</v>
      </c>
      <c r="D119" s="1425" t="s">
        <v>1269</v>
      </c>
      <c r="E119" s="1425" t="s">
        <v>2787</v>
      </c>
      <c r="F119" s="1425" t="s">
        <v>390</v>
      </c>
      <c r="G119" s="1425" t="s">
        <v>116</v>
      </c>
      <c r="H119" s="1425" t="s">
        <v>1267</v>
      </c>
      <c r="I119" s="1425" t="s">
        <v>2778</v>
      </c>
      <c r="J119" s="1425" t="s">
        <v>390</v>
      </c>
      <c r="K119" s="1425">
        <v>-6635.0699999999997</v>
      </c>
    </row>
    <row r="120" spans="1:11" ht="12.75">
      <c r="A120" s="1425" t="s">
        <v>1360</v>
      </c>
      <c r="B120" s="1425" t="s">
        <v>1268</v>
      </c>
      <c r="C120" s="1425" t="s">
        <v>416</v>
      </c>
      <c r="D120" s="1425" t="s">
        <v>1269</v>
      </c>
      <c r="E120" s="1425" t="s">
        <v>2788</v>
      </c>
      <c r="F120" s="1425" t="s">
        <v>390</v>
      </c>
      <c r="G120" s="1425" t="s">
        <v>115</v>
      </c>
      <c r="H120" s="1425" t="s">
        <v>2762</v>
      </c>
      <c r="I120" s="1425" t="s">
        <v>2779</v>
      </c>
      <c r="J120" s="1425" t="s">
        <v>390</v>
      </c>
      <c r="K120" s="1425">
        <v>-6040.9799999999996</v>
      </c>
    </row>
    <row r="121" spans="1:11" ht="12.75">
      <c r="A121" s="1425" t="s">
        <v>1360</v>
      </c>
      <c r="B121" s="1425" t="s">
        <v>1268</v>
      </c>
      <c r="C121" s="1425" t="s">
        <v>416</v>
      </c>
      <c r="D121" s="1425" t="s">
        <v>1269</v>
      </c>
      <c r="E121" s="1425" t="s">
        <v>2788</v>
      </c>
      <c r="F121" s="1425" t="s">
        <v>390</v>
      </c>
      <c r="G121" s="1425" t="s">
        <v>115</v>
      </c>
      <c r="H121" s="1425" t="s">
        <v>1263</v>
      </c>
      <c r="I121" s="1425" t="s">
        <v>2779</v>
      </c>
      <c r="J121" s="1425" t="s">
        <v>390</v>
      </c>
      <c r="K121" s="1425">
        <v>-6714.9399999999996</v>
      </c>
    </row>
    <row r="122" spans="1:11" ht="12.75">
      <c r="A122" s="1425" t="s">
        <v>1360</v>
      </c>
      <c r="B122" s="1425" t="s">
        <v>1268</v>
      </c>
      <c r="C122" s="1425" t="s">
        <v>416</v>
      </c>
      <c r="D122" s="1425" t="s">
        <v>1269</v>
      </c>
      <c r="E122" s="1425" t="s">
        <v>2788</v>
      </c>
      <c r="F122" s="1425" t="s">
        <v>390</v>
      </c>
      <c r="G122" s="1425" t="s">
        <v>115</v>
      </c>
      <c r="H122" s="1425" t="s">
        <v>2772</v>
      </c>
      <c r="I122" s="1425" t="s">
        <v>2779</v>
      </c>
      <c r="J122" s="1425" t="s">
        <v>390</v>
      </c>
      <c r="K122" s="1425">
        <v>-4872.6700000000001</v>
      </c>
    </row>
    <row r="123" spans="1:11" ht="12.75">
      <c r="A123" s="1425" t="s">
        <v>1360</v>
      </c>
      <c r="B123" s="1425" t="s">
        <v>1268</v>
      </c>
      <c r="C123" s="1425" t="s">
        <v>416</v>
      </c>
      <c r="D123" s="1425" t="s">
        <v>1269</v>
      </c>
      <c r="E123" s="1425" t="s">
        <v>2788</v>
      </c>
      <c r="F123" s="1425" t="s">
        <v>390</v>
      </c>
      <c r="G123" s="1425" t="s">
        <v>115</v>
      </c>
      <c r="H123" s="1425" t="s">
        <v>2773</v>
      </c>
      <c r="I123" s="1425" t="s">
        <v>2779</v>
      </c>
      <c r="J123" s="1425" t="s">
        <v>390</v>
      </c>
      <c r="K123" s="1425">
        <v>-4419.6800000000003</v>
      </c>
    </row>
    <row r="124" spans="1:11" ht="12.75">
      <c r="A124" s="1425" t="s">
        <v>1360</v>
      </c>
      <c r="B124" s="1425" t="s">
        <v>1268</v>
      </c>
      <c r="C124" s="1425" t="s">
        <v>416</v>
      </c>
      <c r="D124" s="1425" t="s">
        <v>1269</v>
      </c>
      <c r="E124" s="1425" t="s">
        <v>2788</v>
      </c>
      <c r="F124" s="1425" t="s">
        <v>390</v>
      </c>
      <c r="G124" s="1425" t="s">
        <v>115</v>
      </c>
      <c r="H124" s="1425" t="s">
        <v>1264</v>
      </c>
      <c r="I124" s="1425" t="s">
        <v>2779</v>
      </c>
      <c r="J124" s="1425" t="s">
        <v>390</v>
      </c>
      <c r="K124" s="1425">
        <v>-6136.4499999999998</v>
      </c>
    </row>
    <row r="125" spans="1:11" ht="12.75">
      <c r="A125" s="1425" t="s">
        <v>1360</v>
      </c>
      <c r="B125" s="1425" t="s">
        <v>1268</v>
      </c>
      <c r="C125" s="1425" t="s">
        <v>416</v>
      </c>
      <c r="D125" s="1425" t="s">
        <v>1269</v>
      </c>
      <c r="E125" s="1425" t="s">
        <v>2788</v>
      </c>
      <c r="F125" s="1425" t="s">
        <v>390</v>
      </c>
      <c r="G125" s="1425" t="s">
        <v>115</v>
      </c>
      <c r="H125" s="1425" t="s">
        <v>1265</v>
      </c>
      <c r="I125" s="1425" t="s">
        <v>2779</v>
      </c>
      <c r="J125" s="1425" t="s">
        <v>390</v>
      </c>
      <c r="K125" s="1425">
        <v>-120</v>
      </c>
    </row>
    <row r="126" spans="1:11" ht="12.75">
      <c r="A126" s="1425" t="s">
        <v>1360</v>
      </c>
      <c r="B126" s="1425" t="s">
        <v>1268</v>
      </c>
      <c r="C126" s="1425" t="s">
        <v>416</v>
      </c>
      <c r="D126" s="1425" t="s">
        <v>1269</v>
      </c>
      <c r="E126" s="1425" t="s">
        <v>2788</v>
      </c>
      <c r="F126" s="1425" t="s">
        <v>390</v>
      </c>
      <c r="G126" s="1425" t="s">
        <v>115</v>
      </c>
      <c r="H126" s="1425" t="s">
        <v>2774</v>
      </c>
      <c r="I126" s="1425" t="s">
        <v>2779</v>
      </c>
      <c r="J126" s="1425" t="s">
        <v>390</v>
      </c>
      <c r="K126" s="1425">
        <v>-5393.3999999999996</v>
      </c>
    </row>
    <row r="127" spans="1:11" ht="12.75">
      <c r="A127" s="1425" t="s">
        <v>1360</v>
      </c>
      <c r="B127" s="1425" t="s">
        <v>1268</v>
      </c>
      <c r="C127" s="1425" t="s">
        <v>416</v>
      </c>
      <c r="D127" s="1425" t="s">
        <v>1269</v>
      </c>
      <c r="E127" s="1425" t="s">
        <v>2788</v>
      </c>
      <c r="F127" s="1425" t="s">
        <v>390</v>
      </c>
      <c r="G127" s="1425" t="s">
        <v>115</v>
      </c>
      <c r="H127" s="1425" t="s">
        <v>1266</v>
      </c>
      <c r="I127" s="1425" t="s">
        <v>2779</v>
      </c>
      <c r="J127" s="1425" t="s">
        <v>390</v>
      </c>
      <c r="K127" s="1425">
        <v>-7051.0799999999999</v>
      </c>
    </row>
    <row r="128" spans="1:11" ht="12.75">
      <c r="A128" s="1425" t="s">
        <v>1360</v>
      </c>
      <c r="B128" s="1425" t="s">
        <v>1268</v>
      </c>
      <c r="C128" s="1425" t="s">
        <v>416</v>
      </c>
      <c r="D128" s="1425" t="s">
        <v>1269</v>
      </c>
      <c r="E128" s="1425" t="s">
        <v>2788</v>
      </c>
      <c r="F128" s="1425" t="s">
        <v>390</v>
      </c>
      <c r="G128" s="1425" t="s">
        <v>115</v>
      </c>
      <c r="H128" s="1425" t="s">
        <v>1267</v>
      </c>
      <c r="I128" s="1425" t="s">
        <v>2779</v>
      </c>
      <c r="J128" s="1425" t="s">
        <v>390</v>
      </c>
      <c r="K128" s="1425">
        <v>-7574.46</v>
      </c>
    </row>
    <row r="129" spans="1:11" ht="12.75">
      <c r="A129" s="1425" t="s">
        <v>1360</v>
      </c>
      <c r="B129" s="1425" t="s">
        <v>1268</v>
      </c>
      <c r="C129" s="1425" t="s">
        <v>416</v>
      </c>
      <c r="D129" s="1425" t="s">
        <v>1269</v>
      </c>
      <c r="E129" s="1425" t="s">
        <v>2788</v>
      </c>
      <c r="F129" s="1425" t="s">
        <v>390</v>
      </c>
      <c r="G129" s="1425" t="s">
        <v>1238</v>
      </c>
      <c r="H129" s="1425" t="s">
        <v>2762</v>
      </c>
      <c r="I129" s="1425" t="s">
        <v>2763</v>
      </c>
      <c r="J129" s="1425" t="s">
        <v>390</v>
      </c>
      <c r="K129" s="1425">
        <v>-1374.3800000000001</v>
      </c>
    </row>
    <row r="130" spans="1:11" ht="12.75">
      <c r="A130" s="1425" t="s">
        <v>1360</v>
      </c>
      <c r="B130" s="1425" t="s">
        <v>1268</v>
      </c>
      <c r="C130" s="1425" t="s">
        <v>416</v>
      </c>
      <c r="D130" s="1425" t="s">
        <v>1269</v>
      </c>
      <c r="E130" s="1425" t="s">
        <v>2788</v>
      </c>
      <c r="F130" s="1425" t="s">
        <v>390</v>
      </c>
      <c r="G130" s="1425" t="s">
        <v>1238</v>
      </c>
      <c r="H130" s="1425" t="s">
        <v>2762</v>
      </c>
      <c r="I130" s="1425" t="s">
        <v>2768</v>
      </c>
      <c r="J130" s="1425" t="s">
        <v>390</v>
      </c>
      <c r="K130" s="1425">
        <v>-526.29999999999995</v>
      </c>
    </row>
    <row r="131" spans="1:11" ht="12.75">
      <c r="A131" s="1425" t="s">
        <v>1360</v>
      </c>
      <c r="B131" s="1425" t="s">
        <v>1268</v>
      </c>
      <c r="C131" s="1425" t="s">
        <v>416</v>
      </c>
      <c r="D131" s="1425" t="s">
        <v>1269</v>
      </c>
      <c r="E131" s="1425" t="s">
        <v>2788</v>
      </c>
      <c r="F131" s="1425" t="s">
        <v>390</v>
      </c>
      <c r="G131" s="1425" t="s">
        <v>1238</v>
      </c>
      <c r="H131" s="1425" t="s">
        <v>2762</v>
      </c>
      <c r="I131" s="1425" t="s">
        <v>2770</v>
      </c>
      <c r="J131" s="1425" t="s">
        <v>390</v>
      </c>
      <c r="K131" s="1425">
        <v>-821.13999999999999</v>
      </c>
    </row>
    <row r="132" spans="1:11" ht="12.75">
      <c r="A132" s="1425" t="s">
        <v>1360</v>
      </c>
      <c r="B132" s="1425" t="s">
        <v>1268</v>
      </c>
      <c r="C132" s="1425" t="s">
        <v>416</v>
      </c>
      <c r="D132" s="1425" t="s">
        <v>1269</v>
      </c>
      <c r="E132" s="1425" t="s">
        <v>2788</v>
      </c>
      <c r="F132" s="1425" t="s">
        <v>390</v>
      </c>
      <c r="G132" s="1425" t="s">
        <v>1238</v>
      </c>
      <c r="H132" s="1425" t="s">
        <v>2762</v>
      </c>
      <c r="I132" s="1425" t="s">
        <v>2771</v>
      </c>
      <c r="J132" s="1425" t="s">
        <v>390</v>
      </c>
      <c r="K132" s="1425">
        <v>-147.91</v>
      </c>
    </row>
    <row r="133" spans="1:11" ht="12.75">
      <c r="A133" s="1425" t="s">
        <v>1360</v>
      </c>
      <c r="B133" s="1425" t="s">
        <v>1268</v>
      </c>
      <c r="C133" s="1425" t="s">
        <v>416</v>
      </c>
      <c r="D133" s="1425" t="s">
        <v>1269</v>
      </c>
      <c r="E133" s="1425" t="s">
        <v>2788</v>
      </c>
      <c r="F133" s="1425" t="s">
        <v>390</v>
      </c>
      <c r="G133" s="1425" t="s">
        <v>1238</v>
      </c>
      <c r="H133" s="1425" t="s">
        <v>1263</v>
      </c>
      <c r="I133" s="1425" t="s">
        <v>2763</v>
      </c>
      <c r="J133" s="1425" t="s">
        <v>390</v>
      </c>
      <c r="K133" s="1425">
        <v>-1597.6199999999999</v>
      </c>
    </row>
    <row r="134" spans="1:11" ht="12.75">
      <c r="A134" s="1425" t="s">
        <v>1360</v>
      </c>
      <c r="B134" s="1425" t="s">
        <v>1268</v>
      </c>
      <c r="C134" s="1425" t="s">
        <v>416</v>
      </c>
      <c r="D134" s="1425" t="s">
        <v>1269</v>
      </c>
      <c r="E134" s="1425" t="s">
        <v>2788</v>
      </c>
      <c r="F134" s="1425" t="s">
        <v>390</v>
      </c>
      <c r="G134" s="1425" t="s">
        <v>1238</v>
      </c>
      <c r="H134" s="1425" t="s">
        <v>1263</v>
      </c>
      <c r="I134" s="1425" t="s">
        <v>2768</v>
      </c>
      <c r="J134" s="1425" t="s">
        <v>390</v>
      </c>
      <c r="K134" s="1425">
        <v>-1568.77</v>
      </c>
    </row>
    <row r="135" spans="1:11" ht="12.75">
      <c r="A135" s="1425" t="s">
        <v>1360</v>
      </c>
      <c r="B135" s="1425" t="s">
        <v>1268</v>
      </c>
      <c r="C135" s="1425" t="s">
        <v>416</v>
      </c>
      <c r="D135" s="1425" t="s">
        <v>1269</v>
      </c>
      <c r="E135" s="1425" t="s">
        <v>2788</v>
      </c>
      <c r="F135" s="1425" t="s">
        <v>390</v>
      </c>
      <c r="G135" s="1425" t="s">
        <v>1238</v>
      </c>
      <c r="H135" s="1425" t="s">
        <v>1263</v>
      </c>
      <c r="I135" s="1425" t="s">
        <v>2770</v>
      </c>
      <c r="J135" s="1425" t="s">
        <v>390</v>
      </c>
      <c r="K135" s="1425">
        <v>-841.15999999999997</v>
      </c>
    </row>
    <row r="136" spans="1:11" ht="12.75">
      <c r="A136" s="1425" t="s">
        <v>1360</v>
      </c>
      <c r="B136" s="1425" t="s">
        <v>1268</v>
      </c>
      <c r="C136" s="1425" t="s">
        <v>416</v>
      </c>
      <c r="D136" s="1425" t="s">
        <v>1269</v>
      </c>
      <c r="E136" s="1425" t="s">
        <v>2788</v>
      </c>
      <c r="F136" s="1425" t="s">
        <v>390</v>
      </c>
      <c r="G136" s="1425" t="s">
        <v>1238</v>
      </c>
      <c r="H136" s="1425" t="s">
        <v>1263</v>
      </c>
      <c r="I136" s="1425" t="s">
        <v>2771</v>
      </c>
      <c r="J136" s="1425" t="s">
        <v>390</v>
      </c>
      <c r="K136" s="1425">
        <v>-151.53</v>
      </c>
    </row>
    <row r="137" spans="1:11" ht="12.75">
      <c r="A137" s="1425" t="s">
        <v>1360</v>
      </c>
      <c r="B137" s="1425" t="s">
        <v>1268</v>
      </c>
      <c r="C137" s="1425" t="s">
        <v>416</v>
      </c>
      <c r="D137" s="1425" t="s">
        <v>1269</v>
      </c>
      <c r="E137" s="1425" t="s">
        <v>2788</v>
      </c>
      <c r="F137" s="1425" t="s">
        <v>390</v>
      </c>
      <c r="G137" s="1425" t="s">
        <v>1238</v>
      </c>
      <c r="H137" s="1425" t="s">
        <v>2772</v>
      </c>
      <c r="I137" s="1425" t="s">
        <v>2763</v>
      </c>
      <c r="J137" s="1425" t="s">
        <v>390</v>
      </c>
      <c r="K137" s="1425">
        <v>-1331.3499999999999</v>
      </c>
    </row>
    <row r="138" spans="1:11" ht="12.75">
      <c r="A138" s="1425" t="s">
        <v>1360</v>
      </c>
      <c r="B138" s="1425" t="s">
        <v>1268</v>
      </c>
      <c r="C138" s="1425" t="s">
        <v>416</v>
      </c>
      <c r="D138" s="1425" t="s">
        <v>1269</v>
      </c>
      <c r="E138" s="1425" t="s">
        <v>2788</v>
      </c>
      <c r="F138" s="1425" t="s">
        <v>390</v>
      </c>
      <c r="G138" s="1425" t="s">
        <v>1238</v>
      </c>
      <c r="H138" s="1425" t="s">
        <v>2772</v>
      </c>
      <c r="I138" s="1425" t="s">
        <v>2768</v>
      </c>
      <c r="J138" s="1425" t="s">
        <v>390</v>
      </c>
      <c r="K138" s="1425">
        <v>-388.26999999999998</v>
      </c>
    </row>
    <row r="139" spans="1:11" ht="12.75">
      <c r="A139" s="1425" t="s">
        <v>1360</v>
      </c>
      <c r="B139" s="1425" t="s">
        <v>1268</v>
      </c>
      <c r="C139" s="1425" t="s">
        <v>416</v>
      </c>
      <c r="D139" s="1425" t="s">
        <v>1269</v>
      </c>
      <c r="E139" s="1425" t="s">
        <v>2788</v>
      </c>
      <c r="F139" s="1425" t="s">
        <v>390</v>
      </c>
      <c r="G139" s="1425" t="s">
        <v>1238</v>
      </c>
      <c r="H139" s="1425" t="s">
        <v>2772</v>
      </c>
      <c r="I139" s="1425" t="s">
        <v>2770</v>
      </c>
      <c r="J139" s="1425" t="s">
        <v>390</v>
      </c>
      <c r="K139" s="1425">
        <v>-699.84000000000003</v>
      </c>
    </row>
    <row r="140" spans="1:11" ht="12.75">
      <c r="A140" s="1425" t="s">
        <v>1360</v>
      </c>
      <c r="B140" s="1425" t="s">
        <v>1268</v>
      </c>
      <c r="C140" s="1425" t="s">
        <v>416</v>
      </c>
      <c r="D140" s="1425" t="s">
        <v>1269</v>
      </c>
      <c r="E140" s="1425" t="s">
        <v>2788</v>
      </c>
      <c r="F140" s="1425" t="s">
        <v>390</v>
      </c>
      <c r="G140" s="1425" t="s">
        <v>1238</v>
      </c>
      <c r="H140" s="1425" t="s">
        <v>2773</v>
      </c>
      <c r="I140" s="1425" t="s">
        <v>2763</v>
      </c>
      <c r="J140" s="1425" t="s">
        <v>390</v>
      </c>
      <c r="K140" s="1425">
        <v>-1304.5699999999999</v>
      </c>
    </row>
    <row r="141" spans="1:11" ht="12.75">
      <c r="A141" s="1425" t="s">
        <v>1360</v>
      </c>
      <c r="B141" s="1425" t="s">
        <v>1268</v>
      </c>
      <c r="C141" s="1425" t="s">
        <v>416</v>
      </c>
      <c r="D141" s="1425" t="s">
        <v>1269</v>
      </c>
      <c r="E141" s="1425" t="s">
        <v>2788</v>
      </c>
      <c r="F141" s="1425" t="s">
        <v>390</v>
      </c>
      <c r="G141" s="1425" t="s">
        <v>1238</v>
      </c>
      <c r="H141" s="1425" t="s">
        <v>2773</v>
      </c>
      <c r="I141" s="1425" t="s">
        <v>2768</v>
      </c>
      <c r="J141" s="1425" t="s">
        <v>390</v>
      </c>
      <c r="K141" s="1425">
        <v>-331.31999999999999</v>
      </c>
    </row>
    <row r="142" spans="1:11" ht="12.75">
      <c r="A142" s="1425" t="s">
        <v>1360</v>
      </c>
      <c r="B142" s="1425" t="s">
        <v>1268</v>
      </c>
      <c r="C142" s="1425" t="s">
        <v>416</v>
      </c>
      <c r="D142" s="1425" t="s">
        <v>1269</v>
      </c>
      <c r="E142" s="1425" t="s">
        <v>2788</v>
      </c>
      <c r="F142" s="1425" t="s">
        <v>390</v>
      </c>
      <c r="G142" s="1425" t="s">
        <v>1238</v>
      </c>
      <c r="H142" s="1425" t="s">
        <v>2773</v>
      </c>
      <c r="I142" s="1425" t="s">
        <v>2770</v>
      </c>
      <c r="J142" s="1425" t="s">
        <v>390</v>
      </c>
      <c r="K142" s="1425">
        <v>-652.28999999999996</v>
      </c>
    </row>
    <row r="143" spans="1:11" ht="12.75">
      <c r="A143" s="1425" t="s">
        <v>1360</v>
      </c>
      <c r="B143" s="1425" t="s">
        <v>1268</v>
      </c>
      <c r="C143" s="1425" t="s">
        <v>416</v>
      </c>
      <c r="D143" s="1425" t="s">
        <v>1269</v>
      </c>
      <c r="E143" s="1425" t="s">
        <v>2788</v>
      </c>
      <c r="F143" s="1425" t="s">
        <v>390</v>
      </c>
      <c r="G143" s="1425" t="s">
        <v>1238</v>
      </c>
      <c r="H143" s="1425" t="s">
        <v>1264</v>
      </c>
      <c r="I143" s="1425" t="s">
        <v>2763</v>
      </c>
      <c r="J143" s="1425" t="s">
        <v>390</v>
      </c>
      <c r="K143" s="1425">
        <v>-1581.8499999999999</v>
      </c>
    </row>
    <row r="144" spans="1:11" ht="12.75">
      <c r="A144" s="1425" t="s">
        <v>1360</v>
      </c>
      <c r="B144" s="1425" t="s">
        <v>1268</v>
      </c>
      <c r="C144" s="1425" t="s">
        <v>416</v>
      </c>
      <c r="D144" s="1425" t="s">
        <v>1269</v>
      </c>
      <c r="E144" s="1425" t="s">
        <v>2788</v>
      </c>
      <c r="F144" s="1425" t="s">
        <v>390</v>
      </c>
      <c r="G144" s="1425" t="s">
        <v>1238</v>
      </c>
      <c r="H144" s="1425" t="s">
        <v>1264</v>
      </c>
      <c r="I144" s="1425" t="s">
        <v>2768</v>
      </c>
      <c r="J144" s="1425" t="s">
        <v>390</v>
      </c>
      <c r="K144" s="1425">
        <v>-625.46000000000004</v>
      </c>
    </row>
    <row r="145" spans="1:11" ht="12.75">
      <c r="A145" s="1425" t="s">
        <v>1360</v>
      </c>
      <c r="B145" s="1425" t="s">
        <v>1268</v>
      </c>
      <c r="C145" s="1425" t="s">
        <v>416</v>
      </c>
      <c r="D145" s="1425" t="s">
        <v>1269</v>
      </c>
      <c r="E145" s="1425" t="s">
        <v>2788</v>
      </c>
      <c r="F145" s="1425" t="s">
        <v>390</v>
      </c>
      <c r="G145" s="1425" t="s">
        <v>1238</v>
      </c>
      <c r="H145" s="1425" t="s">
        <v>1264</v>
      </c>
      <c r="I145" s="1425" t="s">
        <v>2770</v>
      </c>
      <c r="J145" s="1425" t="s">
        <v>390</v>
      </c>
      <c r="K145" s="1425">
        <v>-798.38999999999999</v>
      </c>
    </row>
    <row r="146" spans="1:11" ht="12.75">
      <c r="A146" s="1425" t="s">
        <v>1360</v>
      </c>
      <c r="B146" s="1425" t="s">
        <v>1268</v>
      </c>
      <c r="C146" s="1425" t="s">
        <v>416</v>
      </c>
      <c r="D146" s="1425" t="s">
        <v>1269</v>
      </c>
      <c r="E146" s="1425" t="s">
        <v>2788</v>
      </c>
      <c r="F146" s="1425" t="s">
        <v>390</v>
      </c>
      <c r="G146" s="1425" t="s">
        <v>1238</v>
      </c>
      <c r="H146" s="1425" t="s">
        <v>1264</v>
      </c>
      <c r="I146" s="1425" t="s">
        <v>2771</v>
      </c>
      <c r="J146" s="1425" t="s">
        <v>390</v>
      </c>
      <c r="K146" s="1425">
        <v>-150.62</v>
      </c>
    </row>
    <row r="147" spans="1:11" ht="12.75">
      <c r="A147" s="1425" t="s">
        <v>1360</v>
      </c>
      <c r="B147" s="1425" t="s">
        <v>1268</v>
      </c>
      <c r="C147" s="1425" t="s">
        <v>416</v>
      </c>
      <c r="D147" s="1425" t="s">
        <v>1269</v>
      </c>
      <c r="E147" s="1425" t="s">
        <v>2788</v>
      </c>
      <c r="F147" s="1425" t="s">
        <v>390</v>
      </c>
      <c r="G147" s="1425" t="s">
        <v>1238</v>
      </c>
      <c r="H147" s="1425" t="s">
        <v>1265</v>
      </c>
      <c r="I147" s="1425" t="s">
        <v>2763</v>
      </c>
      <c r="J147" s="1425" t="s">
        <v>390</v>
      </c>
      <c r="K147" s="1425">
        <v>97.010000000000005</v>
      </c>
    </row>
    <row r="148" spans="1:11" ht="12.75">
      <c r="A148" s="1425" t="s">
        <v>1360</v>
      </c>
      <c r="B148" s="1425" t="s">
        <v>1268</v>
      </c>
      <c r="C148" s="1425" t="s">
        <v>416</v>
      </c>
      <c r="D148" s="1425" t="s">
        <v>1269</v>
      </c>
      <c r="E148" s="1425" t="s">
        <v>2788</v>
      </c>
      <c r="F148" s="1425" t="s">
        <v>390</v>
      </c>
      <c r="G148" s="1425" t="s">
        <v>1238</v>
      </c>
      <c r="H148" s="1425" t="s">
        <v>1265</v>
      </c>
      <c r="I148" s="1425" t="s">
        <v>2768</v>
      </c>
      <c r="J148" s="1425" t="s">
        <v>390</v>
      </c>
      <c r="K148" s="1425">
        <v>-105.25</v>
      </c>
    </row>
    <row r="149" spans="1:11" ht="12.75">
      <c r="A149" s="1425" t="s">
        <v>1360</v>
      </c>
      <c r="B149" s="1425" t="s">
        <v>1268</v>
      </c>
      <c r="C149" s="1425" t="s">
        <v>416</v>
      </c>
      <c r="D149" s="1425" t="s">
        <v>1269</v>
      </c>
      <c r="E149" s="1425" t="s">
        <v>2788</v>
      </c>
      <c r="F149" s="1425" t="s">
        <v>390</v>
      </c>
      <c r="G149" s="1425" t="s">
        <v>1238</v>
      </c>
      <c r="H149" s="1425" t="s">
        <v>1265</v>
      </c>
      <c r="I149" s="1425" t="s">
        <v>2770</v>
      </c>
      <c r="J149" s="1425" t="s">
        <v>390</v>
      </c>
      <c r="K149" s="1425">
        <v>48.310000000000002</v>
      </c>
    </row>
    <row r="150" spans="1:11" ht="12.75">
      <c r="A150" s="1425" t="s">
        <v>1360</v>
      </c>
      <c r="B150" s="1425" t="s">
        <v>1268</v>
      </c>
      <c r="C150" s="1425" t="s">
        <v>416</v>
      </c>
      <c r="D150" s="1425" t="s">
        <v>1269</v>
      </c>
      <c r="E150" s="1425" t="s">
        <v>2788</v>
      </c>
      <c r="F150" s="1425" t="s">
        <v>390</v>
      </c>
      <c r="G150" s="1425" t="s">
        <v>1238</v>
      </c>
      <c r="H150" s="1425" t="s">
        <v>1265</v>
      </c>
      <c r="I150" s="1425" t="s">
        <v>2771</v>
      </c>
      <c r="J150" s="1425" t="s">
        <v>390</v>
      </c>
      <c r="K150" s="1425">
        <v>-149.71000000000001</v>
      </c>
    </row>
    <row r="151" spans="1:11" ht="12.75">
      <c r="A151" s="1425" t="s">
        <v>1360</v>
      </c>
      <c r="B151" s="1425" t="s">
        <v>1268</v>
      </c>
      <c r="C151" s="1425" t="s">
        <v>416</v>
      </c>
      <c r="D151" s="1425" t="s">
        <v>1269</v>
      </c>
      <c r="E151" s="1425" t="s">
        <v>2788</v>
      </c>
      <c r="F151" s="1425" t="s">
        <v>390</v>
      </c>
      <c r="G151" s="1425" t="s">
        <v>1238</v>
      </c>
      <c r="H151" s="1425" t="s">
        <v>2774</v>
      </c>
      <c r="I151" s="1425" t="s">
        <v>2763</v>
      </c>
      <c r="J151" s="1425" t="s">
        <v>390</v>
      </c>
      <c r="K151" s="1425">
        <v>-1366.0899999999999</v>
      </c>
    </row>
    <row r="152" spans="1:11" ht="12.75">
      <c r="A152" s="1425" t="s">
        <v>1360</v>
      </c>
      <c r="B152" s="1425" t="s">
        <v>1268</v>
      </c>
      <c r="C152" s="1425" t="s">
        <v>416</v>
      </c>
      <c r="D152" s="1425" t="s">
        <v>1269</v>
      </c>
      <c r="E152" s="1425" t="s">
        <v>2788</v>
      </c>
      <c r="F152" s="1425" t="s">
        <v>390</v>
      </c>
      <c r="G152" s="1425" t="s">
        <v>1238</v>
      </c>
      <c r="H152" s="1425" t="s">
        <v>2774</v>
      </c>
      <c r="I152" s="1425" t="s">
        <v>2768</v>
      </c>
      <c r="J152" s="1425" t="s">
        <v>390</v>
      </c>
      <c r="K152" s="1425">
        <v>-452.02999999999997</v>
      </c>
    </row>
    <row r="153" spans="1:11" ht="12.75">
      <c r="A153" s="1425" t="s">
        <v>1360</v>
      </c>
      <c r="B153" s="1425" t="s">
        <v>1268</v>
      </c>
      <c r="C153" s="1425" t="s">
        <v>416</v>
      </c>
      <c r="D153" s="1425" t="s">
        <v>1269</v>
      </c>
      <c r="E153" s="1425" t="s">
        <v>2788</v>
      </c>
      <c r="F153" s="1425" t="s">
        <v>390</v>
      </c>
      <c r="G153" s="1425" t="s">
        <v>1238</v>
      </c>
      <c r="H153" s="1425" t="s">
        <v>2774</v>
      </c>
      <c r="I153" s="1425" t="s">
        <v>2770</v>
      </c>
      <c r="J153" s="1425" t="s">
        <v>390</v>
      </c>
      <c r="K153" s="1425">
        <v>-757.40999999999997</v>
      </c>
    </row>
    <row r="154" spans="1:11" ht="12.75">
      <c r="A154" s="1425" t="s">
        <v>1360</v>
      </c>
      <c r="B154" s="1425" t="s">
        <v>1268</v>
      </c>
      <c r="C154" s="1425" t="s">
        <v>416</v>
      </c>
      <c r="D154" s="1425" t="s">
        <v>1269</v>
      </c>
      <c r="E154" s="1425" t="s">
        <v>2788</v>
      </c>
      <c r="F154" s="1425" t="s">
        <v>390</v>
      </c>
      <c r="G154" s="1425" t="s">
        <v>1238</v>
      </c>
      <c r="H154" s="1425" t="s">
        <v>1266</v>
      </c>
      <c r="I154" s="1425" t="s">
        <v>2763</v>
      </c>
      <c r="J154" s="1425" t="s">
        <v>390</v>
      </c>
      <c r="K154" s="1425">
        <v>-1382.71</v>
      </c>
    </row>
    <row r="155" spans="1:11" ht="12.75">
      <c r="A155" s="1425" t="s">
        <v>1360</v>
      </c>
      <c r="B155" s="1425" t="s">
        <v>1268</v>
      </c>
      <c r="C155" s="1425" t="s">
        <v>416</v>
      </c>
      <c r="D155" s="1425" t="s">
        <v>1269</v>
      </c>
      <c r="E155" s="1425" t="s">
        <v>2788</v>
      </c>
      <c r="F155" s="1425" t="s">
        <v>390</v>
      </c>
      <c r="G155" s="1425" t="s">
        <v>1238</v>
      </c>
      <c r="H155" s="1425" t="s">
        <v>1266</v>
      </c>
      <c r="I155" s="1425" t="s">
        <v>2768</v>
      </c>
      <c r="J155" s="1425" t="s">
        <v>390</v>
      </c>
      <c r="K155" s="1425">
        <v>-666.89999999999998</v>
      </c>
    </row>
    <row r="156" spans="1:11" ht="12.75">
      <c r="A156" s="1425" t="s">
        <v>1360</v>
      </c>
      <c r="B156" s="1425" t="s">
        <v>1268</v>
      </c>
      <c r="C156" s="1425" t="s">
        <v>416</v>
      </c>
      <c r="D156" s="1425" t="s">
        <v>1269</v>
      </c>
      <c r="E156" s="1425" t="s">
        <v>2788</v>
      </c>
      <c r="F156" s="1425" t="s">
        <v>390</v>
      </c>
      <c r="G156" s="1425" t="s">
        <v>1238</v>
      </c>
      <c r="H156" s="1425" t="s">
        <v>1266</v>
      </c>
      <c r="I156" s="1425" t="s">
        <v>2770</v>
      </c>
      <c r="J156" s="1425" t="s">
        <v>390</v>
      </c>
      <c r="K156" s="1425">
        <v>-886.08000000000004</v>
      </c>
    </row>
    <row r="157" spans="1:11" ht="12.75">
      <c r="A157" s="1425" t="s">
        <v>1360</v>
      </c>
      <c r="B157" s="1425" t="s">
        <v>1268</v>
      </c>
      <c r="C157" s="1425" t="s">
        <v>416</v>
      </c>
      <c r="D157" s="1425" t="s">
        <v>1269</v>
      </c>
      <c r="E157" s="1425" t="s">
        <v>2788</v>
      </c>
      <c r="F157" s="1425" t="s">
        <v>390</v>
      </c>
      <c r="G157" s="1425" t="s">
        <v>1238</v>
      </c>
      <c r="H157" s="1425" t="s">
        <v>1266</v>
      </c>
      <c r="I157" s="1425" t="s">
        <v>2771</v>
      </c>
      <c r="J157" s="1425" t="s">
        <v>390</v>
      </c>
      <c r="K157" s="1425">
        <v>-148.81</v>
      </c>
    </row>
    <row r="158" spans="1:11" ht="12.75">
      <c r="A158" s="1425" t="s">
        <v>1360</v>
      </c>
      <c r="B158" s="1425" t="s">
        <v>1268</v>
      </c>
      <c r="C158" s="1425" t="s">
        <v>416</v>
      </c>
      <c r="D158" s="1425" t="s">
        <v>1269</v>
      </c>
      <c r="E158" s="1425" t="s">
        <v>2788</v>
      </c>
      <c r="F158" s="1425" t="s">
        <v>390</v>
      </c>
      <c r="G158" s="1425" t="s">
        <v>1238</v>
      </c>
      <c r="H158" s="1425" t="s">
        <v>1267</v>
      </c>
      <c r="I158" s="1425" t="s">
        <v>2763</v>
      </c>
      <c r="J158" s="1425" t="s">
        <v>390</v>
      </c>
      <c r="K158" s="1425">
        <v>-1594.27</v>
      </c>
    </row>
    <row r="159" spans="1:11" ht="12.75">
      <c r="A159" s="1425" t="s">
        <v>1360</v>
      </c>
      <c r="B159" s="1425" t="s">
        <v>1268</v>
      </c>
      <c r="C159" s="1425" t="s">
        <v>416</v>
      </c>
      <c r="D159" s="1425" t="s">
        <v>1269</v>
      </c>
      <c r="E159" s="1425" t="s">
        <v>2788</v>
      </c>
      <c r="F159" s="1425" t="s">
        <v>390</v>
      </c>
      <c r="G159" s="1425" t="s">
        <v>1238</v>
      </c>
      <c r="H159" s="1425" t="s">
        <v>1267</v>
      </c>
      <c r="I159" s="1425" t="s">
        <v>2768</v>
      </c>
      <c r="J159" s="1425" t="s">
        <v>390</v>
      </c>
      <c r="K159" s="1425">
        <v>-2544.52</v>
      </c>
    </row>
    <row r="160" spans="1:11" ht="12.75">
      <c r="A160" s="1425" t="s">
        <v>1360</v>
      </c>
      <c r="B160" s="1425" t="s">
        <v>1268</v>
      </c>
      <c r="C160" s="1425" t="s">
        <v>416</v>
      </c>
      <c r="D160" s="1425" t="s">
        <v>1269</v>
      </c>
      <c r="E160" s="1425" t="s">
        <v>2788</v>
      </c>
      <c r="F160" s="1425" t="s">
        <v>390</v>
      </c>
      <c r="G160" s="1425" t="s">
        <v>1238</v>
      </c>
      <c r="H160" s="1425" t="s">
        <v>1267</v>
      </c>
      <c r="I160" s="1425" t="s">
        <v>2770</v>
      </c>
      <c r="J160" s="1425" t="s">
        <v>390</v>
      </c>
      <c r="K160" s="1425">
        <v>-885.32000000000005</v>
      </c>
    </row>
    <row r="161" spans="1:11" ht="12.75">
      <c r="A161" s="1425" t="s">
        <v>1360</v>
      </c>
      <c r="B161" s="1425" t="s">
        <v>1268</v>
      </c>
      <c r="C161" s="1425" t="s">
        <v>416</v>
      </c>
      <c r="D161" s="1425" t="s">
        <v>1269</v>
      </c>
      <c r="E161" s="1425" t="s">
        <v>2788</v>
      </c>
      <c r="F161" s="1425" t="s">
        <v>390</v>
      </c>
      <c r="G161" s="1425" t="s">
        <v>1238</v>
      </c>
      <c r="H161" s="1425" t="s">
        <v>1267</v>
      </c>
      <c r="I161" s="1425" t="s">
        <v>2771</v>
      </c>
      <c r="J161" s="1425" t="s">
        <v>390</v>
      </c>
      <c r="K161" s="1425">
        <v>-347.44</v>
      </c>
    </row>
    <row r="162" spans="1:11" ht="12.75">
      <c r="A162" s="1425" t="s">
        <v>1360</v>
      </c>
      <c r="B162" s="1425" t="s">
        <v>1268</v>
      </c>
      <c r="C162" s="1425" t="s">
        <v>416</v>
      </c>
      <c r="D162" s="1425" t="s">
        <v>1269</v>
      </c>
      <c r="E162" s="1425" t="s">
        <v>2788</v>
      </c>
      <c r="F162" s="1425" t="s">
        <v>390</v>
      </c>
      <c r="G162" s="1425" t="s">
        <v>116</v>
      </c>
      <c r="H162" s="1425" t="s">
        <v>2762</v>
      </c>
      <c r="I162" s="1425" t="s">
        <v>2775</v>
      </c>
      <c r="J162" s="1425" t="s">
        <v>390</v>
      </c>
      <c r="K162" s="1425">
        <v>-25111.66</v>
      </c>
    </row>
    <row r="163" spans="1:11" ht="12.75">
      <c r="A163" s="1425" t="s">
        <v>1360</v>
      </c>
      <c r="B163" s="1425" t="s">
        <v>1268</v>
      </c>
      <c r="C163" s="1425" t="s">
        <v>416</v>
      </c>
      <c r="D163" s="1425" t="s">
        <v>1269</v>
      </c>
      <c r="E163" s="1425" t="s">
        <v>2788</v>
      </c>
      <c r="F163" s="1425" t="s">
        <v>390</v>
      </c>
      <c r="G163" s="1425" t="s">
        <v>116</v>
      </c>
      <c r="H163" s="1425" t="s">
        <v>2762</v>
      </c>
      <c r="I163" s="1425" t="s">
        <v>2776</v>
      </c>
      <c r="J163" s="1425" t="s">
        <v>390</v>
      </c>
      <c r="K163" s="1425">
        <v>-18162.240000000002</v>
      </c>
    </row>
    <row r="164" spans="1:11" ht="12.75">
      <c r="A164" s="1425" t="s">
        <v>1360</v>
      </c>
      <c r="B164" s="1425" t="s">
        <v>1268</v>
      </c>
      <c r="C164" s="1425" t="s">
        <v>416</v>
      </c>
      <c r="D164" s="1425" t="s">
        <v>1269</v>
      </c>
      <c r="E164" s="1425" t="s">
        <v>2788</v>
      </c>
      <c r="F164" s="1425" t="s">
        <v>390</v>
      </c>
      <c r="G164" s="1425" t="s">
        <v>116</v>
      </c>
      <c r="H164" s="1425" t="s">
        <v>2762</v>
      </c>
      <c r="I164" s="1425" t="s">
        <v>2777</v>
      </c>
      <c r="J164" s="1425" t="s">
        <v>390</v>
      </c>
      <c r="K164" s="1425">
        <v>-434.56</v>
      </c>
    </row>
    <row r="165" spans="1:11" ht="12.75">
      <c r="A165" s="1425" t="s">
        <v>1360</v>
      </c>
      <c r="B165" s="1425" t="s">
        <v>1268</v>
      </c>
      <c r="C165" s="1425" t="s">
        <v>416</v>
      </c>
      <c r="D165" s="1425" t="s">
        <v>1269</v>
      </c>
      <c r="E165" s="1425" t="s">
        <v>2788</v>
      </c>
      <c r="F165" s="1425" t="s">
        <v>390</v>
      </c>
      <c r="G165" s="1425" t="s">
        <v>116</v>
      </c>
      <c r="H165" s="1425" t="s">
        <v>2762</v>
      </c>
      <c r="I165" s="1425" t="s">
        <v>2778</v>
      </c>
      <c r="J165" s="1425" t="s">
        <v>390</v>
      </c>
      <c r="K165" s="1425">
        <v>-12607.370000000001</v>
      </c>
    </row>
    <row r="166" spans="1:11" ht="12.75">
      <c r="A166" s="1425" t="s">
        <v>1360</v>
      </c>
      <c r="B166" s="1425" t="s">
        <v>1268</v>
      </c>
      <c r="C166" s="1425" t="s">
        <v>416</v>
      </c>
      <c r="D166" s="1425" t="s">
        <v>1269</v>
      </c>
      <c r="E166" s="1425" t="s">
        <v>2788</v>
      </c>
      <c r="F166" s="1425" t="s">
        <v>390</v>
      </c>
      <c r="G166" s="1425" t="s">
        <v>116</v>
      </c>
      <c r="H166" s="1425" t="s">
        <v>1263</v>
      </c>
      <c r="I166" s="1425" t="s">
        <v>2775</v>
      </c>
      <c r="J166" s="1425" t="s">
        <v>390</v>
      </c>
      <c r="K166" s="1425">
        <v>21091</v>
      </c>
    </row>
    <row r="167" spans="1:11" ht="12.75">
      <c r="A167" s="1425" t="s">
        <v>1360</v>
      </c>
      <c r="B167" s="1425" t="s">
        <v>1268</v>
      </c>
      <c r="C167" s="1425" t="s">
        <v>416</v>
      </c>
      <c r="D167" s="1425" t="s">
        <v>1269</v>
      </c>
      <c r="E167" s="1425" t="s">
        <v>2788</v>
      </c>
      <c r="F167" s="1425" t="s">
        <v>390</v>
      </c>
      <c r="G167" s="1425" t="s">
        <v>116</v>
      </c>
      <c r="H167" s="1425" t="s">
        <v>1263</v>
      </c>
      <c r="I167" s="1425" t="s">
        <v>2776</v>
      </c>
      <c r="J167" s="1425" t="s">
        <v>390</v>
      </c>
      <c r="K167" s="1425">
        <v>-16673.990000000002</v>
      </c>
    </row>
    <row r="168" spans="1:11" ht="12.75">
      <c r="A168" s="1425" t="s">
        <v>1360</v>
      </c>
      <c r="B168" s="1425" t="s">
        <v>1268</v>
      </c>
      <c r="C168" s="1425" t="s">
        <v>416</v>
      </c>
      <c r="D168" s="1425" t="s">
        <v>1269</v>
      </c>
      <c r="E168" s="1425" t="s">
        <v>2788</v>
      </c>
      <c r="F168" s="1425" t="s">
        <v>390</v>
      </c>
      <c r="G168" s="1425" t="s">
        <v>116</v>
      </c>
      <c r="H168" s="1425" t="s">
        <v>1263</v>
      </c>
      <c r="I168" s="1425" t="s">
        <v>2777</v>
      </c>
      <c r="J168" s="1425" t="s">
        <v>390</v>
      </c>
      <c r="K168" s="1425">
        <v>-449.99000000000001</v>
      </c>
    </row>
    <row r="169" spans="1:11" ht="12.75">
      <c r="A169" s="1425" t="s">
        <v>1360</v>
      </c>
      <c r="B169" s="1425" t="s">
        <v>1268</v>
      </c>
      <c r="C169" s="1425" t="s">
        <v>416</v>
      </c>
      <c r="D169" s="1425" t="s">
        <v>1269</v>
      </c>
      <c r="E169" s="1425" t="s">
        <v>2788</v>
      </c>
      <c r="F169" s="1425" t="s">
        <v>390</v>
      </c>
      <c r="G169" s="1425" t="s">
        <v>116</v>
      </c>
      <c r="H169" s="1425" t="s">
        <v>1263</v>
      </c>
      <c r="I169" s="1425" t="s">
        <v>2778</v>
      </c>
      <c r="J169" s="1425" t="s">
        <v>390</v>
      </c>
      <c r="K169" s="1425">
        <v>-14836.379999999999</v>
      </c>
    </row>
    <row r="170" spans="1:11" ht="12.75">
      <c r="A170" s="1425" t="s">
        <v>1360</v>
      </c>
      <c r="B170" s="1425" t="s">
        <v>1268</v>
      </c>
      <c r="C170" s="1425" t="s">
        <v>416</v>
      </c>
      <c r="D170" s="1425" t="s">
        <v>1269</v>
      </c>
      <c r="E170" s="1425" t="s">
        <v>2788</v>
      </c>
      <c r="F170" s="1425" t="s">
        <v>390</v>
      </c>
      <c r="G170" s="1425" t="s">
        <v>116</v>
      </c>
      <c r="H170" s="1425" t="s">
        <v>2772</v>
      </c>
      <c r="I170" s="1425" t="s">
        <v>2775</v>
      </c>
      <c r="J170" s="1425" t="s">
        <v>390</v>
      </c>
      <c r="K170" s="1425">
        <v>-8696.3500000000004</v>
      </c>
    </row>
    <row r="171" spans="1:11" ht="12.75">
      <c r="A171" s="1425" t="s">
        <v>1360</v>
      </c>
      <c r="B171" s="1425" t="s">
        <v>1268</v>
      </c>
      <c r="C171" s="1425" t="s">
        <v>416</v>
      </c>
      <c r="D171" s="1425" t="s">
        <v>1269</v>
      </c>
      <c r="E171" s="1425" t="s">
        <v>2788</v>
      </c>
      <c r="F171" s="1425" t="s">
        <v>390</v>
      </c>
      <c r="G171" s="1425" t="s">
        <v>116</v>
      </c>
      <c r="H171" s="1425" t="s">
        <v>2772</v>
      </c>
      <c r="I171" s="1425" t="s">
        <v>2776</v>
      </c>
      <c r="J171" s="1425" t="s">
        <v>390</v>
      </c>
      <c r="K171" s="1425">
        <v>-12144.51</v>
      </c>
    </row>
    <row r="172" spans="1:11" ht="12.75">
      <c r="A172" s="1425" t="s">
        <v>1360</v>
      </c>
      <c r="B172" s="1425" t="s">
        <v>1268</v>
      </c>
      <c r="C172" s="1425" t="s">
        <v>416</v>
      </c>
      <c r="D172" s="1425" t="s">
        <v>1269</v>
      </c>
      <c r="E172" s="1425" t="s">
        <v>2788</v>
      </c>
      <c r="F172" s="1425" t="s">
        <v>390</v>
      </c>
      <c r="G172" s="1425" t="s">
        <v>116</v>
      </c>
      <c r="H172" s="1425" t="s">
        <v>2772</v>
      </c>
      <c r="I172" s="1425" t="s">
        <v>2777</v>
      </c>
      <c r="J172" s="1425" t="s">
        <v>390</v>
      </c>
      <c r="K172" s="1425">
        <v>-330.62</v>
      </c>
    </row>
    <row r="173" spans="1:11" ht="12.75">
      <c r="A173" s="1425" t="s">
        <v>1360</v>
      </c>
      <c r="B173" s="1425" t="s">
        <v>1268</v>
      </c>
      <c r="C173" s="1425" t="s">
        <v>416</v>
      </c>
      <c r="D173" s="1425" t="s">
        <v>1269</v>
      </c>
      <c r="E173" s="1425" t="s">
        <v>2788</v>
      </c>
      <c r="F173" s="1425" t="s">
        <v>390</v>
      </c>
      <c r="G173" s="1425" t="s">
        <v>116</v>
      </c>
      <c r="H173" s="1425" t="s">
        <v>2772</v>
      </c>
      <c r="I173" s="1425" t="s">
        <v>2778</v>
      </c>
      <c r="J173" s="1425" t="s">
        <v>390</v>
      </c>
      <c r="K173" s="1425">
        <v>-9077.2299999999996</v>
      </c>
    </row>
    <row r="174" spans="1:11" ht="12.75">
      <c r="A174" s="1425" t="s">
        <v>1360</v>
      </c>
      <c r="B174" s="1425" t="s">
        <v>1268</v>
      </c>
      <c r="C174" s="1425" t="s">
        <v>416</v>
      </c>
      <c r="D174" s="1425" t="s">
        <v>1269</v>
      </c>
      <c r="E174" s="1425" t="s">
        <v>2788</v>
      </c>
      <c r="F174" s="1425" t="s">
        <v>390</v>
      </c>
      <c r="G174" s="1425" t="s">
        <v>116</v>
      </c>
      <c r="H174" s="1425" t="s">
        <v>2773</v>
      </c>
      <c r="I174" s="1425" t="s">
        <v>2775</v>
      </c>
      <c r="J174" s="1425" t="s">
        <v>390</v>
      </c>
      <c r="K174" s="1425">
        <v>-5638.54</v>
      </c>
    </row>
    <row r="175" spans="1:11" ht="12.75">
      <c r="A175" s="1425" t="s">
        <v>1360</v>
      </c>
      <c r="B175" s="1425" t="s">
        <v>1268</v>
      </c>
      <c r="C175" s="1425" t="s">
        <v>416</v>
      </c>
      <c r="D175" s="1425" t="s">
        <v>1269</v>
      </c>
      <c r="E175" s="1425" t="s">
        <v>2788</v>
      </c>
      <c r="F175" s="1425" t="s">
        <v>390</v>
      </c>
      <c r="G175" s="1425" t="s">
        <v>116</v>
      </c>
      <c r="H175" s="1425" t="s">
        <v>2773</v>
      </c>
      <c r="I175" s="1425" t="s">
        <v>2776</v>
      </c>
      <c r="J175" s="1425" t="s">
        <v>390</v>
      </c>
      <c r="K175" s="1425">
        <v>-10100.15</v>
      </c>
    </row>
    <row r="176" spans="1:11" ht="12.75">
      <c r="A176" s="1425" t="s">
        <v>1360</v>
      </c>
      <c r="B176" s="1425" t="s">
        <v>1268</v>
      </c>
      <c r="C176" s="1425" t="s">
        <v>416</v>
      </c>
      <c r="D176" s="1425" t="s">
        <v>1269</v>
      </c>
      <c r="E176" s="1425" t="s">
        <v>2788</v>
      </c>
      <c r="F176" s="1425" t="s">
        <v>390</v>
      </c>
      <c r="G176" s="1425" t="s">
        <v>116</v>
      </c>
      <c r="H176" s="1425" t="s">
        <v>2773</v>
      </c>
      <c r="I176" s="1425" t="s">
        <v>2777</v>
      </c>
      <c r="J176" s="1425" t="s">
        <v>390</v>
      </c>
      <c r="K176" s="1425">
        <v>-302.00999999999999</v>
      </c>
    </row>
    <row r="177" spans="1:11" ht="12.75">
      <c r="A177" s="1425" t="s">
        <v>1360</v>
      </c>
      <c r="B177" s="1425" t="s">
        <v>1268</v>
      </c>
      <c r="C177" s="1425" t="s">
        <v>416</v>
      </c>
      <c r="D177" s="1425" t="s">
        <v>1269</v>
      </c>
      <c r="E177" s="1425" t="s">
        <v>2788</v>
      </c>
      <c r="F177" s="1425" t="s">
        <v>390</v>
      </c>
      <c r="G177" s="1425" t="s">
        <v>116</v>
      </c>
      <c r="H177" s="1425" t="s">
        <v>2773</v>
      </c>
      <c r="I177" s="1425" t="s">
        <v>2778</v>
      </c>
      <c r="J177" s="1425" t="s">
        <v>390</v>
      </c>
      <c r="K177" s="1425">
        <v>-9007.6499999999996</v>
      </c>
    </row>
    <row r="178" spans="1:11" ht="12.75">
      <c r="A178" s="1425" t="s">
        <v>1360</v>
      </c>
      <c r="B178" s="1425" t="s">
        <v>1268</v>
      </c>
      <c r="C178" s="1425" t="s">
        <v>416</v>
      </c>
      <c r="D178" s="1425" t="s">
        <v>1269</v>
      </c>
      <c r="E178" s="1425" t="s">
        <v>2788</v>
      </c>
      <c r="F178" s="1425" t="s">
        <v>390</v>
      </c>
      <c r="G178" s="1425" t="s">
        <v>116</v>
      </c>
      <c r="H178" s="1425" t="s">
        <v>1264</v>
      </c>
      <c r="I178" s="1425" t="s">
        <v>2775</v>
      </c>
      <c r="J178" s="1425" t="s">
        <v>390</v>
      </c>
      <c r="K178" s="1425">
        <v>-27120.32</v>
      </c>
    </row>
    <row r="179" spans="1:11" ht="12.75">
      <c r="A179" s="1425" t="s">
        <v>1360</v>
      </c>
      <c r="B179" s="1425" t="s">
        <v>1268</v>
      </c>
      <c r="C179" s="1425" t="s">
        <v>416</v>
      </c>
      <c r="D179" s="1425" t="s">
        <v>1269</v>
      </c>
      <c r="E179" s="1425" t="s">
        <v>2788</v>
      </c>
      <c r="F179" s="1425" t="s">
        <v>390</v>
      </c>
      <c r="G179" s="1425" t="s">
        <v>116</v>
      </c>
      <c r="H179" s="1425" t="s">
        <v>1264</v>
      </c>
      <c r="I179" s="1425" t="s">
        <v>2776</v>
      </c>
      <c r="J179" s="1425" t="s">
        <v>390</v>
      </c>
      <c r="K179" s="1425">
        <v>-21299.68</v>
      </c>
    </row>
    <row r="180" spans="1:11" ht="12.75">
      <c r="A180" s="1425" t="s">
        <v>1360</v>
      </c>
      <c r="B180" s="1425" t="s">
        <v>1268</v>
      </c>
      <c r="C180" s="1425" t="s">
        <v>416</v>
      </c>
      <c r="D180" s="1425" t="s">
        <v>1269</v>
      </c>
      <c r="E180" s="1425" t="s">
        <v>2788</v>
      </c>
      <c r="F180" s="1425" t="s">
        <v>390</v>
      </c>
      <c r="G180" s="1425" t="s">
        <v>116</v>
      </c>
      <c r="H180" s="1425" t="s">
        <v>1264</v>
      </c>
      <c r="I180" s="1425" t="s">
        <v>2777</v>
      </c>
      <c r="J180" s="1425" t="s">
        <v>390</v>
      </c>
      <c r="K180" s="1425">
        <v>-419.87</v>
      </c>
    </row>
    <row r="181" spans="1:11" ht="12.75">
      <c r="A181" s="1425" t="s">
        <v>1360</v>
      </c>
      <c r="B181" s="1425" t="s">
        <v>1268</v>
      </c>
      <c r="C181" s="1425" t="s">
        <v>416</v>
      </c>
      <c r="D181" s="1425" t="s">
        <v>1269</v>
      </c>
      <c r="E181" s="1425" t="s">
        <v>2788</v>
      </c>
      <c r="F181" s="1425" t="s">
        <v>390</v>
      </c>
      <c r="G181" s="1425" t="s">
        <v>116</v>
      </c>
      <c r="H181" s="1425" t="s">
        <v>1264</v>
      </c>
      <c r="I181" s="1425" t="s">
        <v>2778</v>
      </c>
      <c r="J181" s="1425" t="s">
        <v>390</v>
      </c>
      <c r="K181" s="1425">
        <v>-15614.98</v>
      </c>
    </row>
    <row r="182" spans="1:11" ht="12.75">
      <c r="A182" s="1425" t="s">
        <v>1360</v>
      </c>
      <c r="B182" s="1425" t="s">
        <v>1268</v>
      </c>
      <c r="C182" s="1425" t="s">
        <v>416</v>
      </c>
      <c r="D182" s="1425" t="s">
        <v>1269</v>
      </c>
      <c r="E182" s="1425" t="s">
        <v>2788</v>
      </c>
      <c r="F182" s="1425" t="s">
        <v>390</v>
      </c>
      <c r="G182" s="1425" t="s">
        <v>116</v>
      </c>
      <c r="H182" s="1425" t="s">
        <v>1265</v>
      </c>
      <c r="I182" s="1425" t="s">
        <v>2775</v>
      </c>
      <c r="J182" s="1425" t="s">
        <v>390</v>
      </c>
      <c r="K182" s="1425">
        <v>-7957.1999999999998</v>
      </c>
    </row>
    <row r="183" spans="1:11" ht="12.75">
      <c r="A183" s="1425" t="s">
        <v>1360</v>
      </c>
      <c r="B183" s="1425" t="s">
        <v>1268</v>
      </c>
      <c r="C183" s="1425" t="s">
        <v>416</v>
      </c>
      <c r="D183" s="1425" t="s">
        <v>1269</v>
      </c>
      <c r="E183" s="1425" t="s">
        <v>2788</v>
      </c>
      <c r="F183" s="1425" t="s">
        <v>390</v>
      </c>
      <c r="G183" s="1425" t="s">
        <v>116</v>
      </c>
      <c r="H183" s="1425" t="s">
        <v>1265</v>
      </c>
      <c r="I183" s="1425" t="s">
        <v>2776</v>
      </c>
      <c r="J183" s="1425" t="s">
        <v>390</v>
      </c>
      <c r="K183" s="1425">
        <v>-4151.6800000000003</v>
      </c>
    </row>
    <row r="184" spans="1:11" ht="12.75">
      <c r="A184" s="1425" t="s">
        <v>1360</v>
      </c>
      <c r="B184" s="1425" t="s">
        <v>1268</v>
      </c>
      <c r="C184" s="1425" t="s">
        <v>416</v>
      </c>
      <c r="D184" s="1425" t="s">
        <v>1269</v>
      </c>
      <c r="E184" s="1425" t="s">
        <v>2788</v>
      </c>
      <c r="F184" s="1425" t="s">
        <v>390</v>
      </c>
      <c r="G184" s="1425" t="s">
        <v>116</v>
      </c>
      <c r="H184" s="1425" t="s">
        <v>1265</v>
      </c>
      <c r="I184" s="1425" t="s">
        <v>2777</v>
      </c>
      <c r="J184" s="1425" t="s">
        <v>390</v>
      </c>
      <c r="K184" s="1425">
        <v>25.789999999999999</v>
      </c>
    </row>
    <row r="185" spans="1:11" ht="12.75">
      <c r="A185" s="1425" t="s">
        <v>1360</v>
      </c>
      <c r="B185" s="1425" t="s">
        <v>1268</v>
      </c>
      <c r="C185" s="1425" t="s">
        <v>416</v>
      </c>
      <c r="D185" s="1425" t="s">
        <v>1269</v>
      </c>
      <c r="E185" s="1425" t="s">
        <v>2788</v>
      </c>
      <c r="F185" s="1425" t="s">
        <v>390</v>
      </c>
      <c r="G185" s="1425" t="s">
        <v>116</v>
      </c>
      <c r="H185" s="1425" t="s">
        <v>1265</v>
      </c>
      <c r="I185" s="1425" t="s">
        <v>2778</v>
      </c>
      <c r="J185" s="1425" t="s">
        <v>390</v>
      </c>
      <c r="K185" s="1425">
        <v>-2132.6399999999999</v>
      </c>
    </row>
    <row r="186" spans="1:11" ht="12.75">
      <c r="A186" s="1425" t="s">
        <v>1360</v>
      </c>
      <c r="B186" s="1425" t="s">
        <v>1268</v>
      </c>
      <c r="C186" s="1425" t="s">
        <v>416</v>
      </c>
      <c r="D186" s="1425" t="s">
        <v>1269</v>
      </c>
      <c r="E186" s="1425" t="s">
        <v>2788</v>
      </c>
      <c r="F186" s="1425" t="s">
        <v>390</v>
      </c>
      <c r="G186" s="1425" t="s">
        <v>116</v>
      </c>
      <c r="H186" s="1425" t="s">
        <v>2774</v>
      </c>
      <c r="I186" s="1425" t="s">
        <v>2775</v>
      </c>
      <c r="J186" s="1425" t="s">
        <v>390</v>
      </c>
      <c r="K186" s="1425">
        <v>-18155.18</v>
      </c>
    </row>
    <row r="187" spans="1:11" ht="12.75">
      <c r="A187" s="1425" t="s">
        <v>1360</v>
      </c>
      <c r="B187" s="1425" t="s">
        <v>1268</v>
      </c>
      <c r="C187" s="1425" t="s">
        <v>416</v>
      </c>
      <c r="D187" s="1425" t="s">
        <v>1269</v>
      </c>
      <c r="E187" s="1425" t="s">
        <v>2788</v>
      </c>
      <c r="F187" s="1425" t="s">
        <v>390</v>
      </c>
      <c r="G187" s="1425" t="s">
        <v>116</v>
      </c>
      <c r="H187" s="1425" t="s">
        <v>2774</v>
      </c>
      <c r="I187" s="1425" t="s">
        <v>2776</v>
      </c>
      <c r="J187" s="1425" t="s">
        <v>390</v>
      </c>
      <c r="K187" s="1425">
        <v>-14916.610000000001</v>
      </c>
    </row>
    <row r="188" spans="1:11" ht="12.75">
      <c r="A188" s="1425" t="s">
        <v>1360</v>
      </c>
      <c r="B188" s="1425" t="s">
        <v>1268</v>
      </c>
      <c r="C188" s="1425" t="s">
        <v>416</v>
      </c>
      <c r="D188" s="1425" t="s">
        <v>1269</v>
      </c>
      <c r="E188" s="1425" t="s">
        <v>2788</v>
      </c>
      <c r="F188" s="1425" t="s">
        <v>390</v>
      </c>
      <c r="G188" s="1425" t="s">
        <v>116</v>
      </c>
      <c r="H188" s="1425" t="s">
        <v>2774</v>
      </c>
      <c r="I188" s="1425" t="s">
        <v>2777</v>
      </c>
      <c r="J188" s="1425" t="s">
        <v>390</v>
      </c>
      <c r="K188" s="1425">
        <v>-385.06</v>
      </c>
    </row>
    <row r="189" spans="1:11" ht="12.75">
      <c r="A189" s="1425" t="s">
        <v>1360</v>
      </c>
      <c r="B189" s="1425" t="s">
        <v>1268</v>
      </c>
      <c r="C189" s="1425" t="s">
        <v>416</v>
      </c>
      <c r="D189" s="1425" t="s">
        <v>1269</v>
      </c>
      <c r="E189" s="1425" t="s">
        <v>2788</v>
      </c>
      <c r="F189" s="1425" t="s">
        <v>390</v>
      </c>
      <c r="G189" s="1425" t="s">
        <v>116</v>
      </c>
      <c r="H189" s="1425" t="s">
        <v>2774</v>
      </c>
      <c r="I189" s="1425" t="s">
        <v>2778</v>
      </c>
      <c r="J189" s="1425" t="s">
        <v>390</v>
      </c>
      <c r="K189" s="1425">
        <v>-10760.360000000001</v>
      </c>
    </row>
    <row r="190" spans="1:11" ht="12.75">
      <c r="A190" s="1425" t="s">
        <v>1360</v>
      </c>
      <c r="B190" s="1425" t="s">
        <v>1268</v>
      </c>
      <c r="C190" s="1425" t="s">
        <v>416</v>
      </c>
      <c r="D190" s="1425" t="s">
        <v>1269</v>
      </c>
      <c r="E190" s="1425" t="s">
        <v>2788</v>
      </c>
      <c r="F190" s="1425" t="s">
        <v>390</v>
      </c>
      <c r="G190" s="1425" t="s">
        <v>116</v>
      </c>
      <c r="H190" s="1425" t="s">
        <v>1266</v>
      </c>
      <c r="I190" s="1425" t="s">
        <v>2775</v>
      </c>
      <c r="J190" s="1425" t="s">
        <v>390</v>
      </c>
      <c r="K190" s="1425">
        <v>-25882.18</v>
      </c>
    </row>
    <row r="191" spans="1:11" ht="12.75">
      <c r="A191" s="1425" t="s">
        <v>1360</v>
      </c>
      <c r="B191" s="1425" t="s">
        <v>1268</v>
      </c>
      <c r="C191" s="1425" t="s">
        <v>416</v>
      </c>
      <c r="D191" s="1425" t="s">
        <v>1269</v>
      </c>
      <c r="E191" s="1425" t="s">
        <v>2788</v>
      </c>
      <c r="F191" s="1425" t="s">
        <v>390</v>
      </c>
      <c r="G191" s="1425" t="s">
        <v>116</v>
      </c>
      <c r="H191" s="1425" t="s">
        <v>1266</v>
      </c>
      <c r="I191" s="1425" t="s">
        <v>2776</v>
      </c>
      <c r="J191" s="1425" t="s">
        <v>390</v>
      </c>
      <c r="K191" s="1425">
        <v>-22031.740000000002</v>
      </c>
    </row>
    <row r="192" spans="1:11" ht="12.75">
      <c r="A192" s="1425" t="s">
        <v>1360</v>
      </c>
      <c r="B192" s="1425" t="s">
        <v>1268</v>
      </c>
      <c r="C192" s="1425" t="s">
        <v>416</v>
      </c>
      <c r="D192" s="1425" t="s">
        <v>1269</v>
      </c>
      <c r="E192" s="1425" t="s">
        <v>2788</v>
      </c>
      <c r="F192" s="1425" t="s">
        <v>390</v>
      </c>
      <c r="G192" s="1425" t="s">
        <v>116</v>
      </c>
      <c r="H192" s="1425" t="s">
        <v>1266</v>
      </c>
      <c r="I192" s="1425" t="s">
        <v>2777</v>
      </c>
      <c r="J192" s="1425" t="s">
        <v>390</v>
      </c>
      <c r="K192" s="1425">
        <v>-454.05000000000001</v>
      </c>
    </row>
    <row r="193" spans="1:11" ht="12.75">
      <c r="A193" s="1425" t="s">
        <v>1360</v>
      </c>
      <c r="B193" s="1425" t="s">
        <v>1268</v>
      </c>
      <c r="C193" s="1425" t="s">
        <v>416</v>
      </c>
      <c r="D193" s="1425" t="s">
        <v>1269</v>
      </c>
      <c r="E193" s="1425" t="s">
        <v>2788</v>
      </c>
      <c r="F193" s="1425" t="s">
        <v>390</v>
      </c>
      <c r="G193" s="1425" t="s">
        <v>116</v>
      </c>
      <c r="H193" s="1425" t="s">
        <v>1266</v>
      </c>
      <c r="I193" s="1425" t="s">
        <v>2778</v>
      </c>
      <c r="J193" s="1425" t="s">
        <v>390</v>
      </c>
      <c r="K193" s="1425">
        <v>-14724.68</v>
      </c>
    </row>
    <row r="194" spans="1:11" ht="12.75">
      <c r="A194" s="1425" t="s">
        <v>1360</v>
      </c>
      <c r="B194" s="1425" t="s">
        <v>1268</v>
      </c>
      <c r="C194" s="1425" t="s">
        <v>416</v>
      </c>
      <c r="D194" s="1425" t="s">
        <v>1269</v>
      </c>
      <c r="E194" s="1425" t="s">
        <v>2788</v>
      </c>
      <c r="F194" s="1425" t="s">
        <v>390</v>
      </c>
      <c r="G194" s="1425" t="s">
        <v>116</v>
      </c>
      <c r="H194" s="1425" t="s">
        <v>1267</v>
      </c>
      <c r="I194" s="1425" t="s">
        <v>2775</v>
      </c>
      <c r="J194" s="1425" t="s">
        <v>390</v>
      </c>
      <c r="K194" s="1425">
        <v>-6563.1800000000003</v>
      </c>
    </row>
    <row r="195" spans="1:11" ht="12.75">
      <c r="A195" s="1425" t="s">
        <v>1360</v>
      </c>
      <c r="B195" s="1425" t="s">
        <v>1268</v>
      </c>
      <c r="C195" s="1425" t="s">
        <v>416</v>
      </c>
      <c r="D195" s="1425" t="s">
        <v>1269</v>
      </c>
      <c r="E195" s="1425" t="s">
        <v>2788</v>
      </c>
      <c r="F195" s="1425" t="s">
        <v>390</v>
      </c>
      <c r="G195" s="1425" t="s">
        <v>116</v>
      </c>
      <c r="H195" s="1425" t="s">
        <v>1267</v>
      </c>
      <c r="I195" s="1425" t="s">
        <v>2776</v>
      </c>
      <c r="J195" s="1425" t="s">
        <v>390</v>
      </c>
      <c r="K195" s="1425">
        <v>-16609.529999999999</v>
      </c>
    </row>
    <row r="196" spans="1:11" ht="12.75">
      <c r="A196" s="1425" t="s">
        <v>1360</v>
      </c>
      <c r="B196" s="1425" t="s">
        <v>1268</v>
      </c>
      <c r="C196" s="1425" t="s">
        <v>416</v>
      </c>
      <c r="D196" s="1425" t="s">
        <v>1269</v>
      </c>
      <c r="E196" s="1425" t="s">
        <v>2788</v>
      </c>
      <c r="F196" s="1425" t="s">
        <v>390</v>
      </c>
      <c r="G196" s="1425" t="s">
        <v>116</v>
      </c>
      <c r="H196" s="1425" t="s">
        <v>1267</v>
      </c>
      <c r="I196" s="1425" t="s">
        <v>2777</v>
      </c>
      <c r="J196" s="1425" t="s">
        <v>390</v>
      </c>
      <c r="K196" s="1425">
        <v>-458.58999999999997</v>
      </c>
    </row>
    <row r="197" spans="1:11" ht="12.75">
      <c r="A197" s="1425" t="s">
        <v>1360</v>
      </c>
      <c r="B197" s="1425" t="s">
        <v>1268</v>
      </c>
      <c r="C197" s="1425" t="s">
        <v>416</v>
      </c>
      <c r="D197" s="1425" t="s">
        <v>1269</v>
      </c>
      <c r="E197" s="1425" t="s">
        <v>2788</v>
      </c>
      <c r="F197" s="1425" t="s">
        <v>390</v>
      </c>
      <c r="G197" s="1425" t="s">
        <v>116</v>
      </c>
      <c r="H197" s="1425" t="s">
        <v>1267</v>
      </c>
      <c r="I197" s="1425" t="s">
        <v>2778</v>
      </c>
      <c r="J197" s="1425" t="s">
        <v>390</v>
      </c>
      <c r="K197" s="1425">
        <v>-12783.969999999999</v>
      </c>
    </row>
    <row r="198" spans="1:11" ht="12.75">
      <c r="A198" s="1425" t="s">
        <v>1360</v>
      </c>
      <c r="B198" s="1425" t="s">
        <v>1270</v>
      </c>
      <c r="C198" s="1425" t="s">
        <v>390</v>
      </c>
      <c r="D198" s="1425" t="s">
        <v>549</v>
      </c>
      <c r="E198" s="1425" t="s">
        <v>1372</v>
      </c>
      <c r="F198" s="1425" t="s">
        <v>1271</v>
      </c>
      <c r="G198" s="1425" t="s">
        <v>116</v>
      </c>
      <c r="H198" s="1425" t="s">
        <v>2762</v>
      </c>
      <c r="I198" s="1425" t="s">
        <v>2776</v>
      </c>
      <c r="J198" s="1425" t="s">
        <v>1272</v>
      </c>
      <c r="K198" s="1425">
        <v>3495</v>
      </c>
    </row>
    <row r="199" spans="1:11" ht="12.75">
      <c r="A199" s="1425" t="s">
        <v>1360</v>
      </c>
      <c r="B199" s="1425" t="s">
        <v>1270</v>
      </c>
      <c r="C199" s="1425" t="s">
        <v>390</v>
      </c>
      <c r="D199" s="1425" t="s">
        <v>549</v>
      </c>
      <c r="E199" s="1425" t="s">
        <v>1372</v>
      </c>
      <c r="F199" s="1425" t="s">
        <v>1271</v>
      </c>
      <c r="G199" s="1425" t="s">
        <v>116</v>
      </c>
      <c r="H199" s="1425" t="s">
        <v>1263</v>
      </c>
      <c r="I199" s="1425" t="s">
        <v>2776</v>
      </c>
      <c r="J199" s="1425" t="s">
        <v>1272</v>
      </c>
      <c r="K199" s="1425">
        <v>-18350</v>
      </c>
    </row>
    <row r="200" spans="1:11" ht="12.75">
      <c r="A200" s="1425" t="s">
        <v>1360</v>
      </c>
      <c r="B200" s="1425" t="s">
        <v>1270</v>
      </c>
      <c r="C200" s="1425" t="s">
        <v>390</v>
      </c>
      <c r="D200" s="1425" t="s">
        <v>549</v>
      </c>
      <c r="E200" s="1425" t="s">
        <v>1372</v>
      </c>
      <c r="F200" s="1425" t="s">
        <v>1271</v>
      </c>
      <c r="G200" s="1425" t="s">
        <v>116</v>
      </c>
      <c r="H200" s="1425" t="s">
        <v>2772</v>
      </c>
      <c r="I200" s="1425" t="s">
        <v>2776</v>
      </c>
      <c r="J200" s="1425" t="s">
        <v>1272</v>
      </c>
      <c r="K200" s="1425">
        <v>6300</v>
      </c>
    </row>
    <row r="201" spans="1:11" ht="12.75">
      <c r="A201" s="1425" t="s">
        <v>1360</v>
      </c>
      <c r="B201" s="1425" t="s">
        <v>1270</v>
      </c>
      <c r="C201" s="1425" t="s">
        <v>390</v>
      </c>
      <c r="D201" s="1425" t="s">
        <v>549</v>
      </c>
      <c r="E201" s="1425" t="s">
        <v>1372</v>
      </c>
      <c r="F201" s="1425" t="s">
        <v>1271</v>
      </c>
      <c r="G201" s="1425" t="s">
        <v>116</v>
      </c>
      <c r="H201" s="1425" t="s">
        <v>1264</v>
      </c>
      <c r="I201" s="1425" t="s">
        <v>2775</v>
      </c>
      <c r="J201" s="1425" t="s">
        <v>1272</v>
      </c>
      <c r="K201" s="1425">
        <v>800</v>
      </c>
    </row>
    <row r="202" spans="1:11" ht="12.75">
      <c r="A202" s="1425" t="s">
        <v>1360</v>
      </c>
      <c r="B202" s="1425" t="s">
        <v>1270</v>
      </c>
      <c r="C202" s="1425" t="s">
        <v>390</v>
      </c>
      <c r="D202" s="1425" t="s">
        <v>549</v>
      </c>
      <c r="E202" s="1425" t="s">
        <v>1372</v>
      </c>
      <c r="F202" s="1425" t="s">
        <v>1271</v>
      </c>
      <c r="G202" s="1425" t="s">
        <v>116</v>
      </c>
      <c r="H202" s="1425" t="s">
        <v>1264</v>
      </c>
      <c r="I202" s="1425" t="s">
        <v>2776</v>
      </c>
      <c r="J202" s="1425" t="s">
        <v>1272</v>
      </c>
      <c r="K202" s="1425">
        <v>21325</v>
      </c>
    </row>
    <row r="203" spans="1:11" ht="12.75">
      <c r="A203" s="1425" t="s">
        <v>1360</v>
      </c>
      <c r="B203" s="1425" t="s">
        <v>1270</v>
      </c>
      <c r="C203" s="1425" t="s">
        <v>390</v>
      </c>
      <c r="D203" s="1425" t="s">
        <v>549</v>
      </c>
      <c r="E203" s="1425" t="s">
        <v>1372</v>
      </c>
      <c r="F203" s="1425" t="s">
        <v>1271</v>
      </c>
      <c r="G203" s="1425" t="s">
        <v>116</v>
      </c>
      <c r="H203" s="1425" t="s">
        <v>1265</v>
      </c>
      <c r="I203" s="1425" t="s">
        <v>2775</v>
      </c>
      <c r="J203" s="1425" t="s">
        <v>1272</v>
      </c>
      <c r="K203" s="1425">
        <v>142.50999999999999</v>
      </c>
    </row>
    <row r="204" spans="1:11" ht="12.75">
      <c r="A204" s="1425" t="s">
        <v>1360</v>
      </c>
      <c r="B204" s="1425" t="s">
        <v>1270</v>
      </c>
      <c r="C204" s="1425" t="s">
        <v>390</v>
      </c>
      <c r="D204" s="1425" t="s">
        <v>549</v>
      </c>
      <c r="E204" s="1425" t="s">
        <v>1372</v>
      </c>
      <c r="F204" s="1425" t="s">
        <v>1271</v>
      </c>
      <c r="G204" s="1425" t="s">
        <v>116</v>
      </c>
      <c r="H204" s="1425" t="s">
        <v>1265</v>
      </c>
      <c r="I204" s="1425" t="s">
        <v>2776</v>
      </c>
      <c r="J204" s="1425" t="s">
        <v>1272</v>
      </c>
      <c r="K204" s="1425">
        <v>4208.4200000000001</v>
      </c>
    </row>
    <row r="205" spans="1:11" ht="12.75">
      <c r="A205" s="1425" t="s">
        <v>1360</v>
      </c>
      <c r="B205" s="1425" t="s">
        <v>1270</v>
      </c>
      <c r="C205" s="1425" t="s">
        <v>390</v>
      </c>
      <c r="D205" s="1425" t="s">
        <v>549</v>
      </c>
      <c r="E205" s="1425" t="s">
        <v>1372</v>
      </c>
      <c r="F205" s="1425" t="s">
        <v>1271</v>
      </c>
      <c r="G205" s="1425" t="s">
        <v>116</v>
      </c>
      <c r="H205" s="1425" t="s">
        <v>1265</v>
      </c>
      <c r="I205" s="1425" t="s">
        <v>2777</v>
      </c>
      <c r="J205" s="1425" t="s">
        <v>1272</v>
      </c>
      <c r="K205" s="1425">
        <v>48.039999999999999</v>
      </c>
    </row>
    <row r="206" spans="1:11" ht="12.75">
      <c r="A206" s="1425" t="s">
        <v>1360</v>
      </c>
      <c r="B206" s="1425" t="s">
        <v>1270</v>
      </c>
      <c r="C206" s="1425" t="s">
        <v>390</v>
      </c>
      <c r="D206" s="1425" t="s">
        <v>549</v>
      </c>
      <c r="E206" s="1425" t="s">
        <v>1372</v>
      </c>
      <c r="F206" s="1425" t="s">
        <v>1271</v>
      </c>
      <c r="G206" s="1425" t="s">
        <v>116</v>
      </c>
      <c r="H206" s="1425" t="s">
        <v>1265</v>
      </c>
      <c r="I206" s="1425" t="s">
        <v>2778</v>
      </c>
      <c r="J206" s="1425" t="s">
        <v>1272</v>
      </c>
      <c r="K206" s="1425">
        <v>202.88</v>
      </c>
    </row>
    <row r="207" spans="1:11" ht="12.75">
      <c r="A207" s="1425" t="s">
        <v>1360</v>
      </c>
      <c r="B207" s="1425" t="s">
        <v>1270</v>
      </c>
      <c r="C207" s="1425" t="s">
        <v>390</v>
      </c>
      <c r="D207" s="1425" t="s">
        <v>549</v>
      </c>
      <c r="E207" s="1425" t="s">
        <v>1372</v>
      </c>
      <c r="F207" s="1425" t="s">
        <v>1271</v>
      </c>
      <c r="G207" s="1425" t="s">
        <v>116</v>
      </c>
      <c r="H207" s="1425" t="s">
        <v>2774</v>
      </c>
      <c r="I207" s="1425" t="s">
        <v>2775</v>
      </c>
      <c r="J207" s="1425" t="s">
        <v>1272</v>
      </c>
      <c r="K207" s="1425">
        <v>765</v>
      </c>
    </row>
    <row r="208" spans="1:11" ht="12.75">
      <c r="A208" s="1425" t="s">
        <v>1360</v>
      </c>
      <c r="B208" s="1425" t="s">
        <v>1270</v>
      </c>
      <c r="C208" s="1425" t="s">
        <v>390</v>
      </c>
      <c r="D208" s="1425" t="s">
        <v>549</v>
      </c>
      <c r="E208" s="1425" t="s">
        <v>1372</v>
      </c>
      <c r="F208" s="1425" t="s">
        <v>1271</v>
      </c>
      <c r="G208" s="1425" t="s">
        <v>116</v>
      </c>
      <c r="H208" s="1425" t="s">
        <v>2774</v>
      </c>
      <c r="I208" s="1425" t="s">
        <v>2776</v>
      </c>
      <c r="J208" s="1425" t="s">
        <v>1272</v>
      </c>
      <c r="K208" s="1425">
        <v>418.81999999999999</v>
      </c>
    </row>
    <row r="209" spans="1:11" ht="12.75">
      <c r="A209" s="1425" t="s">
        <v>1360</v>
      </c>
      <c r="B209" s="1425" t="s">
        <v>1270</v>
      </c>
      <c r="C209" s="1425" t="s">
        <v>390</v>
      </c>
      <c r="D209" s="1425" t="s">
        <v>549</v>
      </c>
      <c r="E209" s="1425" t="s">
        <v>1372</v>
      </c>
      <c r="F209" s="1425" t="s">
        <v>1271</v>
      </c>
      <c r="G209" s="1425" t="s">
        <v>116</v>
      </c>
      <c r="H209" s="1425" t="s">
        <v>2774</v>
      </c>
      <c r="I209" s="1425" t="s">
        <v>2777</v>
      </c>
      <c r="J209" s="1425" t="s">
        <v>1272</v>
      </c>
      <c r="K209" s="1425">
        <v>257.88999999999999</v>
      </c>
    </row>
    <row r="210" spans="1:11" ht="12.75">
      <c r="A210" s="1425" t="s">
        <v>1360</v>
      </c>
      <c r="B210" s="1425" t="s">
        <v>1270</v>
      </c>
      <c r="C210" s="1425" t="s">
        <v>390</v>
      </c>
      <c r="D210" s="1425" t="s">
        <v>549</v>
      </c>
      <c r="E210" s="1425" t="s">
        <v>1372</v>
      </c>
      <c r="F210" s="1425" t="s">
        <v>1271</v>
      </c>
      <c r="G210" s="1425" t="s">
        <v>116</v>
      </c>
      <c r="H210" s="1425" t="s">
        <v>2774</v>
      </c>
      <c r="I210" s="1425" t="s">
        <v>2778</v>
      </c>
      <c r="J210" s="1425" t="s">
        <v>1272</v>
      </c>
      <c r="K210" s="1425">
        <v>1089.1199999999999</v>
      </c>
    </row>
    <row r="211" spans="1:11" ht="12.75">
      <c r="A211" s="1425" t="s">
        <v>1360</v>
      </c>
      <c r="B211" s="1425" t="s">
        <v>1270</v>
      </c>
      <c r="C211" s="1425" t="s">
        <v>390</v>
      </c>
      <c r="D211" s="1425" t="s">
        <v>549</v>
      </c>
      <c r="E211" s="1425" t="s">
        <v>1372</v>
      </c>
      <c r="F211" s="1425" t="s">
        <v>1271</v>
      </c>
      <c r="G211" s="1425" t="s">
        <v>116</v>
      </c>
      <c r="H211" s="1425" t="s">
        <v>1266</v>
      </c>
      <c r="I211" s="1425" t="s">
        <v>2775</v>
      </c>
      <c r="J211" s="1425" t="s">
        <v>1272</v>
      </c>
      <c r="K211" s="1425">
        <v>590.54999999999995</v>
      </c>
    </row>
    <row r="212" spans="1:11" ht="12.75">
      <c r="A212" s="1425" t="s">
        <v>1360</v>
      </c>
      <c r="B212" s="1425" t="s">
        <v>1270</v>
      </c>
      <c r="C212" s="1425" t="s">
        <v>390</v>
      </c>
      <c r="D212" s="1425" t="s">
        <v>549</v>
      </c>
      <c r="E212" s="1425" t="s">
        <v>1372</v>
      </c>
      <c r="F212" s="1425" t="s">
        <v>1271</v>
      </c>
      <c r="G212" s="1425" t="s">
        <v>116</v>
      </c>
      <c r="H212" s="1425" t="s">
        <v>1266</v>
      </c>
      <c r="I212" s="1425" t="s">
        <v>2776</v>
      </c>
      <c r="J212" s="1425" t="s">
        <v>1272</v>
      </c>
      <c r="K212" s="1425">
        <v>7063.6800000000003</v>
      </c>
    </row>
    <row r="213" spans="1:11" ht="12.75">
      <c r="A213" s="1425" t="s">
        <v>1360</v>
      </c>
      <c r="B213" s="1425" t="s">
        <v>1270</v>
      </c>
      <c r="C213" s="1425" t="s">
        <v>390</v>
      </c>
      <c r="D213" s="1425" t="s">
        <v>549</v>
      </c>
      <c r="E213" s="1425" t="s">
        <v>1372</v>
      </c>
      <c r="F213" s="1425" t="s">
        <v>1271</v>
      </c>
      <c r="G213" s="1425" t="s">
        <v>116</v>
      </c>
      <c r="H213" s="1425" t="s">
        <v>1266</v>
      </c>
      <c r="I213" s="1425" t="s">
        <v>2777</v>
      </c>
      <c r="J213" s="1425" t="s">
        <v>1272</v>
      </c>
      <c r="K213" s="1425">
        <v>199.08000000000001</v>
      </c>
    </row>
    <row r="214" spans="1:11" ht="12.75">
      <c r="A214" s="1425" t="s">
        <v>1360</v>
      </c>
      <c r="B214" s="1425" t="s">
        <v>1270</v>
      </c>
      <c r="C214" s="1425" t="s">
        <v>390</v>
      </c>
      <c r="D214" s="1425" t="s">
        <v>549</v>
      </c>
      <c r="E214" s="1425" t="s">
        <v>1372</v>
      </c>
      <c r="F214" s="1425" t="s">
        <v>1271</v>
      </c>
      <c r="G214" s="1425" t="s">
        <v>116</v>
      </c>
      <c r="H214" s="1425" t="s">
        <v>1266</v>
      </c>
      <c r="I214" s="1425" t="s">
        <v>2778</v>
      </c>
      <c r="J214" s="1425" t="s">
        <v>1272</v>
      </c>
      <c r="K214" s="1425">
        <v>840.75999999999999</v>
      </c>
    </row>
    <row r="215" spans="1:11" ht="12.75">
      <c r="A215" s="1425" t="s">
        <v>1360</v>
      </c>
      <c r="B215" s="1425" t="s">
        <v>1270</v>
      </c>
      <c r="C215" s="1425" t="s">
        <v>390</v>
      </c>
      <c r="D215" s="1425" t="s">
        <v>549</v>
      </c>
      <c r="E215" s="1425" t="s">
        <v>1372</v>
      </c>
      <c r="F215" s="1425" t="s">
        <v>1271</v>
      </c>
      <c r="G215" s="1425" t="s">
        <v>116</v>
      </c>
      <c r="H215" s="1425" t="s">
        <v>1267</v>
      </c>
      <c r="I215" s="1425" t="s">
        <v>2775</v>
      </c>
      <c r="J215" s="1425" t="s">
        <v>1272</v>
      </c>
      <c r="K215" s="1425">
        <v>1560.7</v>
      </c>
    </row>
    <row r="216" spans="1:11" ht="12.75">
      <c r="A216" s="1425" t="s">
        <v>1360</v>
      </c>
      <c r="B216" s="1425" t="s">
        <v>1270</v>
      </c>
      <c r="C216" s="1425" t="s">
        <v>390</v>
      </c>
      <c r="D216" s="1425" t="s">
        <v>549</v>
      </c>
      <c r="E216" s="1425" t="s">
        <v>1372</v>
      </c>
      <c r="F216" s="1425" t="s">
        <v>1271</v>
      </c>
      <c r="G216" s="1425" t="s">
        <v>116</v>
      </c>
      <c r="H216" s="1425" t="s">
        <v>1267</v>
      </c>
      <c r="I216" s="1425" t="s">
        <v>2776</v>
      </c>
      <c r="J216" s="1425" t="s">
        <v>1272</v>
      </c>
      <c r="K216" s="1425">
        <v>3551.27</v>
      </c>
    </row>
    <row r="217" spans="1:11" ht="12.75">
      <c r="A217" s="1425" t="s">
        <v>1360</v>
      </c>
      <c r="B217" s="1425" t="s">
        <v>1270</v>
      </c>
      <c r="C217" s="1425" t="s">
        <v>390</v>
      </c>
      <c r="D217" s="1425" t="s">
        <v>549</v>
      </c>
      <c r="E217" s="1425" t="s">
        <v>1372</v>
      </c>
      <c r="F217" s="1425" t="s">
        <v>1271</v>
      </c>
      <c r="G217" s="1425" t="s">
        <v>116</v>
      </c>
      <c r="H217" s="1425" t="s">
        <v>1267</v>
      </c>
      <c r="I217" s="1425" t="s">
        <v>2777</v>
      </c>
      <c r="J217" s="1425" t="s">
        <v>1272</v>
      </c>
      <c r="K217" s="1425">
        <v>357.56999999999999</v>
      </c>
    </row>
    <row r="218" spans="1:11" ht="12.75">
      <c r="A218" s="1425" t="s">
        <v>1360</v>
      </c>
      <c r="B218" s="1425" t="s">
        <v>1270</v>
      </c>
      <c r="C218" s="1425" t="s">
        <v>390</v>
      </c>
      <c r="D218" s="1425" t="s">
        <v>549</v>
      </c>
      <c r="E218" s="1425" t="s">
        <v>1372</v>
      </c>
      <c r="F218" s="1425" t="s">
        <v>1271</v>
      </c>
      <c r="G218" s="1425" t="s">
        <v>116</v>
      </c>
      <c r="H218" s="1425" t="s">
        <v>1267</v>
      </c>
      <c r="I218" s="1425" t="s">
        <v>2778</v>
      </c>
      <c r="J218" s="1425" t="s">
        <v>1272</v>
      </c>
      <c r="K218" s="1425">
        <v>1510.0899999999999</v>
      </c>
    </row>
    <row r="219" spans="1:11" ht="12.75">
      <c r="A219" s="1425" t="s">
        <v>1360</v>
      </c>
      <c r="B219" s="1425" t="s">
        <v>1270</v>
      </c>
      <c r="C219" s="1425" t="s">
        <v>390</v>
      </c>
      <c r="D219" s="1425" t="s">
        <v>549</v>
      </c>
      <c r="E219" s="1425" t="s">
        <v>2789</v>
      </c>
      <c r="F219" s="1425" t="s">
        <v>1273</v>
      </c>
      <c r="G219" s="1425" t="s">
        <v>1238</v>
      </c>
      <c r="H219" s="1425" t="s">
        <v>1265</v>
      </c>
      <c r="I219" s="1425" t="s">
        <v>2763</v>
      </c>
      <c r="J219" s="1425" t="s">
        <v>1272</v>
      </c>
      <c r="K219" s="1425">
        <v>0.32000000000000001</v>
      </c>
    </row>
    <row r="220" spans="1:11" ht="12.75">
      <c r="A220" s="1425" t="s">
        <v>1360</v>
      </c>
      <c r="B220" s="1425" t="s">
        <v>1270</v>
      </c>
      <c r="C220" s="1425" t="s">
        <v>390</v>
      </c>
      <c r="D220" s="1425" t="s">
        <v>549</v>
      </c>
      <c r="E220" s="1425" t="s">
        <v>2789</v>
      </c>
      <c r="F220" s="1425" t="s">
        <v>1273</v>
      </c>
      <c r="G220" s="1425" t="s">
        <v>1238</v>
      </c>
      <c r="H220" s="1425" t="s">
        <v>1265</v>
      </c>
      <c r="I220" s="1425" t="s">
        <v>2764</v>
      </c>
      <c r="J220" s="1425" t="s">
        <v>1272</v>
      </c>
      <c r="K220" s="1425">
        <v>4.5300000000000002</v>
      </c>
    </row>
    <row r="221" spans="1:11" ht="12.75">
      <c r="A221" s="1425" t="s">
        <v>1360</v>
      </c>
      <c r="B221" s="1425" t="s">
        <v>1270</v>
      </c>
      <c r="C221" s="1425" t="s">
        <v>390</v>
      </c>
      <c r="D221" s="1425" t="s">
        <v>549</v>
      </c>
      <c r="E221" s="1425" t="s">
        <v>2789</v>
      </c>
      <c r="F221" s="1425" t="s">
        <v>1273</v>
      </c>
      <c r="G221" s="1425" t="s">
        <v>1238</v>
      </c>
      <c r="H221" s="1425" t="s">
        <v>1265</v>
      </c>
      <c r="I221" s="1425" t="s">
        <v>2765</v>
      </c>
      <c r="J221" s="1425" t="s">
        <v>1272</v>
      </c>
      <c r="K221" s="1425">
        <v>0.91000000000000003</v>
      </c>
    </row>
    <row r="222" spans="1:11" ht="12.75">
      <c r="A222" s="1425" t="s">
        <v>1360</v>
      </c>
      <c r="B222" s="1425" t="s">
        <v>1270</v>
      </c>
      <c r="C222" s="1425" t="s">
        <v>390</v>
      </c>
      <c r="D222" s="1425" t="s">
        <v>549</v>
      </c>
      <c r="E222" s="1425" t="s">
        <v>2789</v>
      </c>
      <c r="F222" s="1425" t="s">
        <v>1273</v>
      </c>
      <c r="G222" s="1425" t="s">
        <v>1238</v>
      </c>
      <c r="H222" s="1425" t="s">
        <v>1265</v>
      </c>
      <c r="I222" s="1425" t="s">
        <v>2766</v>
      </c>
      <c r="J222" s="1425" t="s">
        <v>1272</v>
      </c>
      <c r="K222" s="1425">
        <v>1.6200000000000001</v>
      </c>
    </row>
    <row r="223" spans="1:11" ht="12.75">
      <c r="A223" s="1425" t="s">
        <v>1360</v>
      </c>
      <c r="B223" s="1425" t="s">
        <v>1270</v>
      </c>
      <c r="C223" s="1425" t="s">
        <v>390</v>
      </c>
      <c r="D223" s="1425" t="s">
        <v>549</v>
      </c>
      <c r="E223" s="1425" t="s">
        <v>2789</v>
      </c>
      <c r="F223" s="1425" t="s">
        <v>1273</v>
      </c>
      <c r="G223" s="1425" t="s">
        <v>1238</v>
      </c>
      <c r="H223" s="1425" t="s">
        <v>1265</v>
      </c>
      <c r="I223" s="1425" t="s">
        <v>2767</v>
      </c>
      <c r="J223" s="1425" t="s">
        <v>1272</v>
      </c>
      <c r="K223" s="1425">
        <v>27.07</v>
      </c>
    </row>
    <row r="224" spans="1:11" ht="12.75">
      <c r="A224" s="1425" t="s">
        <v>1360</v>
      </c>
      <c r="B224" s="1425" t="s">
        <v>1270</v>
      </c>
      <c r="C224" s="1425" t="s">
        <v>390</v>
      </c>
      <c r="D224" s="1425" t="s">
        <v>549</v>
      </c>
      <c r="E224" s="1425" t="s">
        <v>2789</v>
      </c>
      <c r="F224" s="1425" t="s">
        <v>1273</v>
      </c>
      <c r="G224" s="1425" t="s">
        <v>1238</v>
      </c>
      <c r="H224" s="1425" t="s">
        <v>1265</v>
      </c>
      <c r="I224" s="1425" t="s">
        <v>2768</v>
      </c>
      <c r="J224" s="1425" t="s">
        <v>1272</v>
      </c>
      <c r="K224" s="1425">
        <v>2.27</v>
      </c>
    </row>
    <row r="225" spans="1:11" ht="12.75">
      <c r="A225" s="1425" t="s">
        <v>1360</v>
      </c>
      <c r="B225" s="1425" t="s">
        <v>1270</v>
      </c>
      <c r="C225" s="1425" t="s">
        <v>390</v>
      </c>
      <c r="D225" s="1425" t="s">
        <v>549</v>
      </c>
      <c r="E225" s="1425" t="s">
        <v>2789</v>
      </c>
      <c r="F225" s="1425" t="s">
        <v>1273</v>
      </c>
      <c r="G225" s="1425" t="s">
        <v>1238</v>
      </c>
      <c r="H225" s="1425" t="s">
        <v>1265</v>
      </c>
      <c r="I225" s="1425" t="s">
        <v>2769</v>
      </c>
      <c r="J225" s="1425" t="s">
        <v>1272</v>
      </c>
      <c r="K225" s="1425">
        <v>1.1599999999999999</v>
      </c>
    </row>
    <row r="226" spans="1:11" ht="12.75">
      <c r="A226" s="1425" t="s">
        <v>1360</v>
      </c>
      <c r="B226" s="1425" t="s">
        <v>1270</v>
      </c>
      <c r="C226" s="1425" t="s">
        <v>390</v>
      </c>
      <c r="D226" s="1425" t="s">
        <v>549</v>
      </c>
      <c r="E226" s="1425" t="s">
        <v>2789</v>
      </c>
      <c r="F226" s="1425" t="s">
        <v>1273</v>
      </c>
      <c r="G226" s="1425" t="s">
        <v>1238</v>
      </c>
      <c r="H226" s="1425" t="s">
        <v>1265</v>
      </c>
      <c r="I226" s="1425" t="s">
        <v>2770</v>
      </c>
      <c r="J226" s="1425" t="s">
        <v>1272</v>
      </c>
      <c r="K226" s="1425">
        <v>0.96999999999999997</v>
      </c>
    </row>
    <row r="227" spans="1:11" ht="12.75">
      <c r="A227" s="1425" t="s">
        <v>1360</v>
      </c>
      <c r="B227" s="1425" t="s">
        <v>1270</v>
      </c>
      <c r="C227" s="1425" t="s">
        <v>390</v>
      </c>
      <c r="D227" s="1425" t="s">
        <v>549</v>
      </c>
      <c r="E227" s="1425" t="s">
        <v>2789</v>
      </c>
      <c r="F227" s="1425" t="s">
        <v>1273</v>
      </c>
      <c r="G227" s="1425" t="s">
        <v>1238</v>
      </c>
      <c r="H227" s="1425" t="s">
        <v>1265</v>
      </c>
      <c r="I227" s="1425" t="s">
        <v>2771</v>
      </c>
      <c r="J227" s="1425" t="s">
        <v>1272</v>
      </c>
      <c r="K227" s="1425">
        <v>30.300000000000001</v>
      </c>
    </row>
    <row r="228" spans="1:11" ht="12.75">
      <c r="A228" s="1425" t="s">
        <v>1360</v>
      </c>
      <c r="B228" s="1425" t="s">
        <v>1270</v>
      </c>
      <c r="C228" s="1425" t="s">
        <v>390</v>
      </c>
      <c r="D228" s="1425" t="s">
        <v>549</v>
      </c>
      <c r="E228" s="1425" t="s">
        <v>2789</v>
      </c>
      <c r="F228" s="1425" t="s">
        <v>1273</v>
      </c>
      <c r="G228" s="1425" t="s">
        <v>1238</v>
      </c>
      <c r="H228" s="1425" t="s">
        <v>2774</v>
      </c>
      <c r="I228" s="1425" t="s">
        <v>2763</v>
      </c>
      <c r="J228" s="1425" t="s">
        <v>1272</v>
      </c>
      <c r="K228" s="1425">
        <v>1.76</v>
      </c>
    </row>
    <row r="229" spans="1:11" ht="12.75">
      <c r="A229" s="1425" t="s">
        <v>1360</v>
      </c>
      <c r="B229" s="1425" t="s">
        <v>1270</v>
      </c>
      <c r="C229" s="1425" t="s">
        <v>390</v>
      </c>
      <c r="D229" s="1425" t="s">
        <v>549</v>
      </c>
      <c r="E229" s="1425" t="s">
        <v>2789</v>
      </c>
      <c r="F229" s="1425" t="s">
        <v>1273</v>
      </c>
      <c r="G229" s="1425" t="s">
        <v>1238</v>
      </c>
      <c r="H229" s="1425" t="s">
        <v>2774</v>
      </c>
      <c r="I229" s="1425" t="s">
        <v>2764</v>
      </c>
      <c r="J229" s="1425" t="s">
        <v>1272</v>
      </c>
      <c r="K229" s="1425">
        <v>24.530000000000001</v>
      </c>
    </row>
    <row r="230" spans="1:11" ht="12.75">
      <c r="A230" s="1425" t="s">
        <v>1360</v>
      </c>
      <c r="B230" s="1425" t="s">
        <v>1270</v>
      </c>
      <c r="C230" s="1425" t="s">
        <v>390</v>
      </c>
      <c r="D230" s="1425" t="s">
        <v>549</v>
      </c>
      <c r="E230" s="1425" t="s">
        <v>2789</v>
      </c>
      <c r="F230" s="1425" t="s">
        <v>1273</v>
      </c>
      <c r="G230" s="1425" t="s">
        <v>1238</v>
      </c>
      <c r="H230" s="1425" t="s">
        <v>2774</v>
      </c>
      <c r="I230" s="1425" t="s">
        <v>2765</v>
      </c>
      <c r="J230" s="1425" t="s">
        <v>1272</v>
      </c>
      <c r="K230" s="1425">
        <v>4.9100000000000001</v>
      </c>
    </row>
    <row r="231" spans="1:11" ht="12.75">
      <c r="A231" s="1425" t="s">
        <v>1360</v>
      </c>
      <c r="B231" s="1425" t="s">
        <v>1270</v>
      </c>
      <c r="C231" s="1425" t="s">
        <v>390</v>
      </c>
      <c r="D231" s="1425" t="s">
        <v>549</v>
      </c>
      <c r="E231" s="1425" t="s">
        <v>2789</v>
      </c>
      <c r="F231" s="1425" t="s">
        <v>1273</v>
      </c>
      <c r="G231" s="1425" t="s">
        <v>1238</v>
      </c>
      <c r="H231" s="1425" t="s">
        <v>2774</v>
      </c>
      <c r="I231" s="1425" t="s">
        <v>2766</v>
      </c>
      <c r="J231" s="1425" t="s">
        <v>1272</v>
      </c>
      <c r="K231" s="1425">
        <v>8.75</v>
      </c>
    </row>
    <row r="232" spans="1:11" ht="12.75">
      <c r="A232" s="1425" t="s">
        <v>1360</v>
      </c>
      <c r="B232" s="1425" t="s">
        <v>1270</v>
      </c>
      <c r="C232" s="1425" t="s">
        <v>390</v>
      </c>
      <c r="D232" s="1425" t="s">
        <v>549</v>
      </c>
      <c r="E232" s="1425" t="s">
        <v>2789</v>
      </c>
      <c r="F232" s="1425" t="s">
        <v>1273</v>
      </c>
      <c r="G232" s="1425" t="s">
        <v>1238</v>
      </c>
      <c r="H232" s="1425" t="s">
        <v>2774</v>
      </c>
      <c r="I232" s="1425" t="s">
        <v>2767</v>
      </c>
      <c r="J232" s="1425" t="s">
        <v>1272</v>
      </c>
      <c r="K232" s="1425">
        <v>146.47</v>
      </c>
    </row>
    <row r="233" spans="1:11" ht="12.75">
      <c r="A233" s="1425" t="s">
        <v>1360</v>
      </c>
      <c r="B233" s="1425" t="s">
        <v>1270</v>
      </c>
      <c r="C233" s="1425" t="s">
        <v>390</v>
      </c>
      <c r="D233" s="1425" t="s">
        <v>549</v>
      </c>
      <c r="E233" s="1425" t="s">
        <v>2789</v>
      </c>
      <c r="F233" s="1425" t="s">
        <v>1273</v>
      </c>
      <c r="G233" s="1425" t="s">
        <v>1238</v>
      </c>
      <c r="H233" s="1425" t="s">
        <v>2774</v>
      </c>
      <c r="I233" s="1425" t="s">
        <v>2768</v>
      </c>
      <c r="J233" s="1425" t="s">
        <v>1272</v>
      </c>
      <c r="K233" s="1425">
        <v>12.26</v>
      </c>
    </row>
    <row r="234" spans="1:11" ht="12.75">
      <c r="A234" s="1425" t="s">
        <v>1360</v>
      </c>
      <c r="B234" s="1425" t="s">
        <v>1270</v>
      </c>
      <c r="C234" s="1425" t="s">
        <v>390</v>
      </c>
      <c r="D234" s="1425" t="s">
        <v>549</v>
      </c>
      <c r="E234" s="1425" t="s">
        <v>2789</v>
      </c>
      <c r="F234" s="1425" t="s">
        <v>1273</v>
      </c>
      <c r="G234" s="1425" t="s">
        <v>1238</v>
      </c>
      <c r="H234" s="1425" t="s">
        <v>2774</v>
      </c>
      <c r="I234" s="1425" t="s">
        <v>2769</v>
      </c>
      <c r="J234" s="1425" t="s">
        <v>1272</v>
      </c>
      <c r="K234" s="1425">
        <v>6.2999999999999998</v>
      </c>
    </row>
    <row r="235" spans="1:11" ht="12.75">
      <c r="A235" s="1425" t="s">
        <v>1360</v>
      </c>
      <c r="B235" s="1425" t="s">
        <v>1270</v>
      </c>
      <c r="C235" s="1425" t="s">
        <v>390</v>
      </c>
      <c r="D235" s="1425" t="s">
        <v>549</v>
      </c>
      <c r="E235" s="1425" t="s">
        <v>2789</v>
      </c>
      <c r="F235" s="1425" t="s">
        <v>1273</v>
      </c>
      <c r="G235" s="1425" t="s">
        <v>1238</v>
      </c>
      <c r="H235" s="1425" t="s">
        <v>2774</v>
      </c>
      <c r="I235" s="1425" t="s">
        <v>2770</v>
      </c>
      <c r="J235" s="1425" t="s">
        <v>1272</v>
      </c>
      <c r="K235" s="1425">
        <v>5.2400000000000002</v>
      </c>
    </row>
    <row r="236" spans="1:11" ht="12.75">
      <c r="A236" s="1425" t="s">
        <v>1360</v>
      </c>
      <c r="B236" s="1425" t="s">
        <v>1270</v>
      </c>
      <c r="C236" s="1425" t="s">
        <v>390</v>
      </c>
      <c r="D236" s="1425" t="s">
        <v>549</v>
      </c>
      <c r="E236" s="1425" t="s">
        <v>2789</v>
      </c>
      <c r="F236" s="1425" t="s">
        <v>1273</v>
      </c>
      <c r="G236" s="1425" t="s">
        <v>1238</v>
      </c>
      <c r="H236" s="1425" t="s">
        <v>2774</v>
      </c>
      <c r="I236" s="1425" t="s">
        <v>2771</v>
      </c>
      <c r="J236" s="1425" t="s">
        <v>1272</v>
      </c>
      <c r="K236" s="1425">
        <v>163.94999999999999</v>
      </c>
    </row>
    <row r="237" spans="1:11" ht="12.75">
      <c r="A237" s="1425" t="s">
        <v>1360</v>
      </c>
      <c r="B237" s="1425" t="s">
        <v>1270</v>
      </c>
      <c r="C237" s="1425" t="s">
        <v>390</v>
      </c>
      <c r="D237" s="1425" t="s">
        <v>549</v>
      </c>
      <c r="E237" s="1425" t="s">
        <v>2789</v>
      </c>
      <c r="F237" s="1425" t="s">
        <v>1273</v>
      </c>
      <c r="G237" s="1425" t="s">
        <v>1238</v>
      </c>
      <c r="H237" s="1425" t="s">
        <v>1266</v>
      </c>
      <c r="I237" s="1425" t="s">
        <v>2763</v>
      </c>
      <c r="J237" s="1425" t="s">
        <v>1272</v>
      </c>
      <c r="K237" s="1425">
        <v>1.3500000000000001</v>
      </c>
    </row>
    <row r="238" spans="1:11" ht="12.75">
      <c r="A238" s="1425" t="s">
        <v>1360</v>
      </c>
      <c r="B238" s="1425" t="s">
        <v>1270</v>
      </c>
      <c r="C238" s="1425" t="s">
        <v>390</v>
      </c>
      <c r="D238" s="1425" t="s">
        <v>549</v>
      </c>
      <c r="E238" s="1425" t="s">
        <v>2789</v>
      </c>
      <c r="F238" s="1425" t="s">
        <v>1273</v>
      </c>
      <c r="G238" s="1425" t="s">
        <v>1238</v>
      </c>
      <c r="H238" s="1425" t="s">
        <v>1266</v>
      </c>
      <c r="I238" s="1425" t="s">
        <v>2764</v>
      </c>
      <c r="J238" s="1425" t="s">
        <v>1272</v>
      </c>
      <c r="K238" s="1425">
        <v>18.91</v>
      </c>
    </row>
    <row r="239" spans="1:11" ht="12.75">
      <c r="A239" s="1425" t="s">
        <v>1360</v>
      </c>
      <c r="B239" s="1425" t="s">
        <v>1270</v>
      </c>
      <c r="C239" s="1425" t="s">
        <v>390</v>
      </c>
      <c r="D239" s="1425" t="s">
        <v>549</v>
      </c>
      <c r="E239" s="1425" t="s">
        <v>2789</v>
      </c>
      <c r="F239" s="1425" t="s">
        <v>1273</v>
      </c>
      <c r="G239" s="1425" t="s">
        <v>1238</v>
      </c>
      <c r="H239" s="1425" t="s">
        <v>1266</v>
      </c>
      <c r="I239" s="1425" t="s">
        <v>2765</v>
      </c>
      <c r="J239" s="1425" t="s">
        <v>1272</v>
      </c>
      <c r="K239" s="1425">
        <v>3.7799999999999998</v>
      </c>
    </row>
    <row r="240" spans="1:11" ht="12.75">
      <c r="A240" s="1425" t="s">
        <v>1360</v>
      </c>
      <c r="B240" s="1425" t="s">
        <v>1270</v>
      </c>
      <c r="C240" s="1425" t="s">
        <v>390</v>
      </c>
      <c r="D240" s="1425" t="s">
        <v>549</v>
      </c>
      <c r="E240" s="1425" t="s">
        <v>2789</v>
      </c>
      <c r="F240" s="1425" t="s">
        <v>1273</v>
      </c>
      <c r="G240" s="1425" t="s">
        <v>1238</v>
      </c>
      <c r="H240" s="1425" t="s">
        <v>1266</v>
      </c>
      <c r="I240" s="1425" t="s">
        <v>2766</v>
      </c>
      <c r="J240" s="1425" t="s">
        <v>1272</v>
      </c>
      <c r="K240" s="1425">
        <v>6.75</v>
      </c>
    </row>
    <row r="241" spans="1:11" ht="12.75">
      <c r="A241" s="1425" t="s">
        <v>1360</v>
      </c>
      <c r="B241" s="1425" t="s">
        <v>1270</v>
      </c>
      <c r="C241" s="1425" t="s">
        <v>390</v>
      </c>
      <c r="D241" s="1425" t="s">
        <v>549</v>
      </c>
      <c r="E241" s="1425" t="s">
        <v>2789</v>
      </c>
      <c r="F241" s="1425" t="s">
        <v>1273</v>
      </c>
      <c r="G241" s="1425" t="s">
        <v>1238</v>
      </c>
      <c r="H241" s="1425" t="s">
        <v>1266</v>
      </c>
      <c r="I241" s="1425" t="s">
        <v>2767</v>
      </c>
      <c r="J241" s="1425" t="s">
        <v>1272</v>
      </c>
      <c r="K241" s="1425">
        <v>112.94</v>
      </c>
    </row>
    <row r="242" spans="1:11" ht="12.75">
      <c r="A242" s="1425" t="s">
        <v>1360</v>
      </c>
      <c r="B242" s="1425" t="s">
        <v>1270</v>
      </c>
      <c r="C242" s="1425" t="s">
        <v>390</v>
      </c>
      <c r="D242" s="1425" t="s">
        <v>549</v>
      </c>
      <c r="E242" s="1425" t="s">
        <v>2789</v>
      </c>
      <c r="F242" s="1425" t="s">
        <v>1273</v>
      </c>
      <c r="G242" s="1425" t="s">
        <v>1238</v>
      </c>
      <c r="H242" s="1425" t="s">
        <v>1266</v>
      </c>
      <c r="I242" s="1425" t="s">
        <v>2768</v>
      </c>
      <c r="J242" s="1425" t="s">
        <v>1272</v>
      </c>
      <c r="K242" s="1425">
        <v>9.4600000000000009</v>
      </c>
    </row>
    <row r="243" spans="1:11" ht="12.75">
      <c r="A243" s="1425" t="s">
        <v>1360</v>
      </c>
      <c r="B243" s="1425" t="s">
        <v>1270</v>
      </c>
      <c r="C243" s="1425" t="s">
        <v>390</v>
      </c>
      <c r="D243" s="1425" t="s">
        <v>549</v>
      </c>
      <c r="E243" s="1425" t="s">
        <v>2789</v>
      </c>
      <c r="F243" s="1425" t="s">
        <v>1273</v>
      </c>
      <c r="G243" s="1425" t="s">
        <v>1238</v>
      </c>
      <c r="H243" s="1425" t="s">
        <v>1266</v>
      </c>
      <c r="I243" s="1425" t="s">
        <v>2769</v>
      </c>
      <c r="J243" s="1425" t="s">
        <v>1272</v>
      </c>
      <c r="K243" s="1425">
        <v>4.8600000000000003</v>
      </c>
    </row>
    <row r="244" spans="1:11" ht="12.75">
      <c r="A244" s="1425" t="s">
        <v>1360</v>
      </c>
      <c r="B244" s="1425" t="s">
        <v>1270</v>
      </c>
      <c r="C244" s="1425" t="s">
        <v>390</v>
      </c>
      <c r="D244" s="1425" t="s">
        <v>549</v>
      </c>
      <c r="E244" s="1425" t="s">
        <v>2789</v>
      </c>
      <c r="F244" s="1425" t="s">
        <v>1273</v>
      </c>
      <c r="G244" s="1425" t="s">
        <v>1238</v>
      </c>
      <c r="H244" s="1425" t="s">
        <v>1266</v>
      </c>
      <c r="I244" s="1425" t="s">
        <v>2770</v>
      </c>
      <c r="J244" s="1425" t="s">
        <v>1272</v>
      </c>
      <c r="K244" s="1425">
        <v>4.04</v>
      </c>
    </row>
    <row r="245" spans="1:11" ht="12.75">
      <c r="A245" s="1425" t="s">
        <v>1360</v>
      </c>
      <c r="B245" s="1425" t="s">
        <v>1270</v>
      </c>
      <c r="C245" s="1425" t="s">
        <v>390</v>
      </c>
      <c r="D245" s="1425" t="s">
        <v>549</v>
      </c>
      <c r="E245" s="1425" t="s">
        <v>2789</v>
      </c>
      <c r="F245" s="1425" t="s">
        <v>1273</v>
      </c>
      <c r="G245" s="1425" t="s">
        <v>1238</v>
      </c>
      <c r="H245" s="1425" t="s">
        <v>1266</v>
      </c>
      <c r="I245" s="1425" t="s">
        <v>2771</v>
      </c>
      <c r="J245" s="1425" t="s">
        <v>1272</v>
      </c>
      <c r="K245" s="1425">
        <v>126.42</v>
      </c>
    </row>
    <row r="246" spans="1:11" ht="12.75">
      <c r="A246" s="1425" t="s">
        <v>1360</v>
      </c>
      <c r="B246" s="1425" t="s">
        <v>1270</v>
      </c>
      <c r="C246" s="1425" t="s">
        <v>390</v>
      </c>
      <c r="D246" s="1425" t="s">
        <v>549</v>
      </c>
      <c r="E246" s="1425" t="s">
        <v>2789</v>
      </c>
      <c r="F246" s="1425" t="s">
        <v>1273</v>
      </c>
      <c r="G246" s="1425" t="s">
        <v>1238</v>
      </c>
      <c r="H246" s="1425" t="s">
        <v>1267</v>
      </c>
      <c r="I246" s="1425" t="s">
        <v>2763</v>
      </c>
      <c r="J246" s="1425" t="s">
        <v>1272</v>
      </c>
      <c r="K246" s="1425">
        <v>2.4399999999999999</v>
      </c>
    </row>
    <row r="247" spans="1:11" ht="12.75">
      <c r="A247" s="1425" t="s">
        <v>1360</v>
      </c>
      <c r="B247" s="1425" t="s">
        <v>1270</v>
      </c>
      <c r="C247" s="1425" t="s">
        <v>390</v>
      </c>
      <c r="D247" s="1425" t="s">
        <v>549</v>
      </c>
      <c r="E247" s="1425" t="s">
        <v>2789</v>
      </c>
      <c r="F247" s="1425" t="s">
        <v>1273</v>
      </c>
      <c r="G247" s="1425" t="s">
        <v>1238</v>
      </c>
      <c r="H247" s="1425" t="s">
        <v>1267</v>
      </c>
      <c r="I247" s="1425" t="s">
        <v>2764</v>
      </c>
      <c r="J247" s="1425" t="s">
        <v>1272</v>
      </c>
      <c r="K247" s="1425">
        <v>34.109999999999999</v>
      </c>
    </row>
    <row r="248" spans="1:11" ht="12.75">
      <c r="A248" s="1425" t="s">
        <v>1360</v>
      </c>
      <c r="B248" s="1425" t="s">
        <v>1270</v>
      </c>
      <c r="C248" s="1425" t="s">
        <v>390</v>
      </c>
      <c r="D248" s="1425" t="s">
        <v>549</v>
      </c>
      <c r="E248" s="1425" t="s">
        <v>2789</v>
      </c>
      <c r="F248" s="1425" t="s">
        <v>1273</v>
      </c>
      <c r="G248" s="1425" t="s">
        <v>1238</v>
      </c>
      <c r="H248" s="1425" t="s">
        <v>1267</v>
      </c>
      <c r="I248" s="1425" t="s">
        <v>2765</v>
      </c>
      <c r="J248" s="1425" t="s">
        <v>1272</v>
      </c>
      <c r="K248" s="1425">
        <v>6.8200000000000003</v>
      </c>
    </row>
    <row r="249" spans="1:11" ht="12.75">
      <c r="A249" s="1425" t="s">
        <v>1360</v>
      </c>
      <c r="B249" s="1425" t="s">
        <v>1270</v>
      </c>
      <c r="C249" s="1425" t="s">
        <v>390</v>
      </c>
      <c r="D249" s="1425" t="s">
        <v>549</v>
      </c>
      <c r="E249" s="1425" t="s">
        <v>2789</v>
      </c>
      <c r="F249" s="1425" t="s">
        <v>1273</v>
      </c>
      <c r="G249" s="1425" t="s">
        <v>1238</v>
      </c>
      <c r="H249" s="1425" t="s">
        <v>1267</v>
      </c>
      <c r="I249" s="1425" t="s">
        <v>2766</v>
      </c>
      <c r="J249" s="1425" t="s">
        <v>1272</v>
      </c>
      <c r="K249" s="1425">
        <v>12.17</v>
      </c>
    </row>
    <row r="250" spans="1:11" ht="12.75">
      <c r="A250" s="1425" t="s">
        <v>1360</v>
      </c>
      <c r="B250" s="1425" t="s">
        <v>1270</v>
      </c>
      <c r="C250" s="1425" t="s">
        <v>390</v>
      </c>
      <c r="D250" s="1425" t="s">
        <v>549</v>
      </c>
      <c r="E250" s="1425" t="s">
        <v>2789</v>
      </c>
      <c r="F250" s="1425" t="s">
        <v>1273</v>
      </c>
      <c r="G250" s="1425" t="s">
        <v>1238</v>
      </c>
      <c r="H250" s="1425" t="s">
        <v>1267</v>
      </c>
      <c r="I250" s="1425" t="s">
        <v>2767</v>
      </c>
      <c r="J250" s="1425" t="s">
        <v>1272</v>
      </c>
      <c r="K250" s="1425">
        <v>203.69999999999999</v>
      </c>
    </row>
    <row r="251" spans="1:11" ht="12.75">
      <c r="A251" s="1425" t="s">
        <v>1360</v>
      </c>
      <c r="B251" s="1425" t="s">
        <v>1270</v>
      </c>
      <c r="C251" s="1425" t="s">
        <v>390</v>
      </c>
      <c r="D251" s="1425" t="s">
        <v>549</v>
      </c>
      <c r="E251" s="1425" t="s">
        <v>2789</v>
      </c>
      <c r="F251" s="1425" t="s">
        <v>1273</v>
      </c>
      <c r="G251" s="1425" t="s">
        <v>1238</v>
      </c>
      <c r="H251" s="1425" t="s">
        <v>1267</v>
      </c>
      <c r="I251" s="1425" t="s">
        <v>2768</v>
      </c>
      <c r="J251" s="1425" t="s">
        <v>1272</v>
      </c>
      <c r="K251" s="1425">
        <v>17.059999999999999</v>
      </c>
    </row>
    <row r="252" spans="1:11" ht="12.75">
      <c r="A252" s="1425" t="s">
        <v>1360</v>
      </c>
      <c r="B252" s="1425" t="s">
        <v>1270</v>
      </c>
      <c r="C252" s="1425" t="s">
        <v>390</v>
      </c>
      <c r="D252" s="1425" t="s">
        <v>549</v>
      </c>
      <c r="E252" s="1425" t="s">
        <v>2789</v>
      </c>
      <c r="F252" s="1425" t="s">
        <v>1273</v>
      </c>
      <c r="G252" s="1425" t="s">
        <v>1238</v>
      </c>
      <c r="H252" s="1425" t="s">
        <v>1267</v>
      </c>
      <c r="I252" s="1425" t="s">
        <v>2769</v>
      </c>
      <c r="J252" s="1425" t="s">
        <v>1272</v>
      </c>
      <c r="K252" s="1425">
        <v>8.7599999999999998</v>
      </c>
    </row>
    <row r="253" spans="1:11" ht="12.75">
      <c r="A253" s="1425" t="s">
        <v>1360</v>
      </c>
      <c r="B253" s="1425" t="s">
        <v>1270</v>
      </c>
      <c r="C253" s="1425" t="s">
        <v>390</v>
      </c>
      <c r="D253" s="1425" t="s">
        <v>549</v>
      </c>
      <c r="E253" s="1425" t="s">
        <v>2789</v>
      </c>
      <c r="F253" s="1425" t="s">
        <v>1273</v>
      </c>
      <c r="G253" s="1425" t="s">
        <v>1238</v>
      </c>
      <c r="H253" s="1425" t="s">
        <v>1267</v>
      </c>
      <c r="I253" s="1425" t="s">
        <v>2770</v>
      </c>
      <c r="J253" s="1425" t="s">
        <v>1272</v>
      </c>
      <c r="K253" s="1425">
        <v>7.29</v>
      </c>
    </row>
    <row r="254" spans="1:11" ht="12.75">
      <c r="A254" s="1425" t="s">
        <v>1360</v>
      </c>
      <c r="B254" s="1425" t="s">
        <v>1270</v>
      </c>
      <c r="C254" s="1425" t="s">
        <v>390</v>
      </c>
      <c r="D254" s="1425" t="s">
        <v>549</v>
      </c>
      <c r="E254" s="1425" t="s">
        <v>2789</v>
      </c>
      <c r="F254" s="1425" t="s">
        <v>1273</v>
      </c>
      <c r="G254" s="1425" t="s">
        <v>1238</v>
      </c>
      <c r="H254" s="1425" t="s">
        <v>1267</v>
      </c>
      <c r="I254" s="1425" t="s">
        <v>2771</v>
      </c>
      <c r="J254" s="1425" t="s">
        <v>1272</v>
      </c>
      <c r="K254" s="1425">
        <v>228.02000000000001</v>
      </c>
    </row>
    <row r="255" spans="1:11" ht="12.75">
      <c r="A255" s="1425" t="s">
        <v>1360</v>
      </c>
      <c r="B255" s="1425" t="s">
        <v>433</v>
      </c>
      <c r="C255" s="1425" t="s">
        <v>1038</v>
      </c>
      <c r="D255" s="1425" t="s">
        <v>1269</v>
      </c>
      <c r="E255" s="1425" t="s">
        <v>1418</v>
      </c>
      <c r="F255" s="1425" t="s">
        <v>390</v>
      </c>
      <c r="G255" s="1425" t="s">
        <v>1238</v>
      </c>
      <c r="H255" s="1425" t="s">
        <v>1264</v>
      </c>
      <c r="I255" s="1425" t="s">
        <v>2763</v>
      </c>
      <c r="J255" s="1425" t="s">
        <v>390</v>
      </c>
      <c r="K255" s="1425">
        <v>4.2800000000000002</v>
      </c>
    </row>
    <row r="256" spans="1:11" ht="12.75">
      <c r="A256" s="1425" t="s">
        <v>1360</v>
      </c>
      <c r="B256" s="1425" t="s">
        <v>433</v>
      </c>
      <c r="C256" s="1425" t="s">
        <v>1038</v>
      </c>
      <c r="D256" s="1425" t="s">
        <v>1269</v>
      </c>
      <c r="E256" s="1425" t="s">
        <v>1418</v>
      </c>
      <c r="F256" s="1425" t="s">
        <v>390</v>
      </c>
      <c r="G256" s="1425" t="s">
        <v>1238</v>
      </c>
      <c r="H256" s="1425" t="s">
        <v>1264</v>
      </c>
      <c r="I256" s="1425" t="s">
        <v>2764</v>
      </c>
      <c r="J256" s="1425" t="s">
        <v>390</v>
      </c>
      <c r="K256" s="1425">
        <v>59.869999999999997</v>
      </c>
    </row>
    <row r="257" spans="1:11" ht="12.75">
      <c r="A257" s="1425" t="s">
        <v>1360</v>
      </c>
      <c r="B257" s="1425" t="s">
        <v>433</v>
      </c>
      <c r="C257" s="1425" t="s">
        <v>1038</v>
      </c>
      <c r="D257" s="1425" t="s">
        <v>1269</v>
      </c>
      <c r="E257" s="1425" t="s">
        <v>1418</v>
      </c>
      <c r="F257" s="1425" t="s">
        <v>390</v>
      </c>
      <c r="G257" s="1425" t="s">
        <v>1238</v>
      </c>
      <c r="H257" s="1425" t="s">
        <v>1264</v>
      </c>
      <c r="I257" s="1425" t="s">
        <v>2765</v>
      </c>
      <c r="J257" s="1425" t="s">
        <v>390</v>
      </c>
      <c r="K257" s="1425">
        <v>11.98</v>
      </c>
    </row>
    <row r="258" spans="1:11" ht="12.75">
      <c r="A258" s="1425" t="s">
        <v>1360</v>
      </c>
      <c r="B258" s="1425" t="s">
        <v>433</v>
      </c>
      <c r="C258" s="1425" t="s">
        <v>1038</v>
      </c>
      <c r="D258" s="1425" t="s">
        <v>1269</v>
      </c>
      <c r="E258" s="1425" t="s">
        <v>1418</v>
      </c>
      <c r="F258" s="1425" t="s">
        <v>390</v>
      </c>
      <c r="G258" s="1425" t="s">
        <v>1238</v>
      </c>
      <c r="H258" s="1425" t="s">
        <v>1264</v>
      </c>
      <c r="I258" s="1425" t="s">
        <v>2766</v>
      </c>
      <c r="J258" s="1425" t="s">
        <v>390</v>
      </c>
      <c r="K258" s="1425">
        <v>21.370000000000001</v>
      </c>
    </row>
    <row r="259" spans="1:11" ht="12.75">
      <c r="A259" s="1425" t="s">
        <v>1360</v>
      </c>
      <c r="B259" s="1425" t="s">
        <v>433</v>
      </c>
      <c r="C259" s="1425" t="s">
        <v>1038</v>
      </c>
      <c r="D259" s="1425" t="s">
        <v>1269</v>
      </c>
      <c r="E259" s="1425" t="s">
        <v>1418</v>
      </c>
      <c r="F259" s="1425" t="s">
        <v>390</v>
      </c>
      <c r="G259" s="1425" t="s">
        <v>1238</v>
      </c>
      <c r="H259" s="1425" t="s">
        <v>1264</v>
      </c>
      <c r="I259" s="1425" t="s">
        <v>2767</v>
      </c>
      <c r="J259" s="1425" t="s">
        <v>390</v>
      </c>
      <c r="K259" s="1425">
        <v>357.54000000000002</v>
      </c>
    </row>
    <row r="260" spans="1:11" ht="12.75">
      <c r="A260" s="1425" t="s">
        <v>1360</v>
      </c>
      <c r="B260" s="1425" t="s">
        <v>433</v>
      </c>
      <c r="C260" s="1425" t="s">
        <v>1038</v>
      </c>
      <c r="D260" s="1425" t="s">
        <v>1269</v>
      </c>
      <c r="E260" s="1425" t="s">
        <v>1418</v>
      </c>
      <c r="F260" s="1425" t="s">
        <v>390</v>
      </c>
      <c r="G260" s="1425" t="s">
        <v>1238</v>
      </c>
      <c r="H260" s="1425" t="s">
        <v>1264</v>
      </c>
      <c r="I260" s="1425" t="s">
        <v>2768</v>
      </c>
      <c r="J260" s="1425" t="s">
        <v>390</v>
      </c>
      <c r="K260" s="1425">
        <v>29.940000000000001</v>
      </c>
    </row>
    <row r="261" spans="1:11" ht="12.75">
      <c r="A261" s="1425" t="s">
        <v>1360</v>
      </c>
      <c r="B261" s="1425" t="s">
        <v>433</v>
      </c>
      <c r="C261" s="1425" t="s">
        <v>1038</v>
      </c>
      <c r="D261" s="1425" t="s">
        <v>1269</v>
      </c>
      <c r="E261" s="1425" t="s">
        <v>1418</v>
      </c>
      <c r="F261" s="1425" t="s">
        <v>390</v>
      </c>
      <c r="G261" s="1425" t="s">
        <v>1238</v>
      </c>
      <c r="H261" s="1425" t="s">
        <v>1264</v>
      </c>
      <c r="I261" s="1425" t="s">
        <v>2769</v>
      </c>
      <c r="J261" s="1425" t="s">
        <v>390</v>
      </c>
      <c r="K261" s="1425">
        <v>15.380000000000001</v>
      </c>
    </row>
    <row r="262" spans="1:11" ht="12.75">
      <c r="A262" s="1425" t="s">
        <v>1360</v>
      </c>
      <c r="B262" s="1425" t="s">
        <v>433</v>
      </c>
      <c r="C262" s="1425" t="s">
        <v>1038</v>
      </c>
      <c r="D262" s="1425" t="s">
        <v>1269</v>
      </c>
      <c r="E262" s="1425" t="s">
        <v>1418</v>
      </c>
      <c r="F262" s="1425" t="s">
        <v>390</v>
      </c>
      <c r="G262" s="1425" t="s">
        <v>1238</v>
      </c>
      <c r="H262" s="1425" t="s">
        <v>1264</v>
      </c>
      <c r="I262" s="1425" t="s">
        <v>2770</v>
      </c>
      <c r="J262" s="1425" t="s">
        <v>390</v>
      </c>
      <c r="K262" s="1425">
        <v>12.800000000000001</v>
      </c>
    </row>
    <row r="263" spans="1:11" ht="12.75">
      <c r="A263" s="1425" t="s">
        <v>1360</v>
      </c>
      <c r="B263" s="1425" t="s">
        <v>433</v>
      </c>
      <c r="C263" s="1425" t="s">
        <v>1038</v>
      </c>
      <c r="D263" s="1425" t="s">
        <v>1269</v>
      </c>
      <c r="E263" s="1425" t="s">
        <v>1418</v>
      </c>
      <c r="F263" s="1425" t="s">
        <v>390</v>
      </c>
      <c r="G263" s="1425" t="s">
        <v>1238</v>
      </c>
      <c r="H263" s="1425" t="s">
        <v>1264</v>
      </c>
      <c r="I263" s="1425" t="s">
        <v>2771</v>
      </c>
      <c r="J263" s="1425" t="s">
        <v>390</v>
      </c>
      <c r="K263" s="1425">
        <v>400.22000000000003</v>
      </c>
    </row>
    <row r="264" spans="1:11" ht="12.75">
      <c r="A264" s="1425" t="s">
        <v>1360</v>
      </c>
      <c r="B264" s="1425" t="s">
        <v>433</v>
      </c>
      <c r="C264" s="1425" t="s">
        <v>1038</v>
      </c>
      <c r="D264" s="1425" t="s">
        <v>1269</v>
      </c>
      <c r="E264" s="1425" t="s">
        <v>1418</v>
      </c>
      <c r="F264" s="1425" t="s">
        <v>390</v>
      </c>
      <c r="G264" s="1425" t="s">
        <v>1238</v>
      </c>
      <c r="H264" s="1425" t="s">
        <v>1265</v>
      </c>
      <c r="I264" s="1425" t="s">
        <v>2763</v>
      </c>
      <c r="J264" s="1425" t="s">
        <v>390</v>
      </c>
      <c r="K264" s="1425">
        <v>4.2599999999999998</v>
      </c>
    </row>
    <row r="265" spans="1:11" ht="12.75">
      <c r="A265" s="1425" t="s">
        <v>1360</v>
      </c>
      <c r="B265" s="1425" t="s">
        <v>433</v>
      </c>
      <c r="C265" s="1425" t="s">
        <v>1038</v>
      </c>
      <c r="D265" s="1425" t="s">
        <v>1269</v>
      </c>
      <c r="E265" s="1425" t="s">
        <v>1418</v>
      </c>
      <c r="F265" s="1425" t="s">
        <v>390</v>
      </c>
      <c r="G265" s="1425" t="s">
        <v>1238</v>
      </c>
      <c r="H265" s="1425" t="s">
        <v>1265</v>
      </c>
      <c r="I265" s="1425" t="s">
        <v>2764</v>
      </c>
      <c r="J265" s="1425" t="s">
        <v>390</v>
      </c>
      <c r="K265" s="1425">
        <v>59.490000000000002</v>
      </c>
    </row>
    <row r="266" spans="1:11" ht="12.75">
      <c r="A266" s="1425" t="s">
        <v>1360</v>
      </c>
      <c r="B266" s="1425" t="s">
        <v>433</v>
      </c>
      <c r="C266" s="1425" t="s">
        <v>1038</v>
      </c>
      <c r="D266" s="1425" t="s">
        <v>1269</v>
      </c>
      <c r="E266" s="1425" t="s">
        <v>1418</v>
      </c>
      <c r="F266" s="1425" t="s">
        <v>390</v>
      </c>
      <c r="G266" s="1425" t="s">
        <v>1238</v>
      </c>
      <c r="H266" s="1425" t="s">
        <v>1265</v>
      </c>
      <c r="I266" s="1425" t="s">
        <v>2765</v>
      </c>
      <c r="J266" s="1425" t="s">
        <v>390</v>
      </c>
      <c r="K266" s="1425">
        <v>11.9</v>
      </c>
    </row>
    <row r="267" spans="1:11" ht="12.75">
      <c r="A267" s="1425" t="s">
        <v>1360</v>
      </c>
      <c r="B267" s="1425" t="s">
        <v>433</v>
      </c>
      <c r="C267" s="1425" t="s">
        <v>1038</v>
      </c>
      <c r="D267" s="1425" t="s">
        <v>1269</v>
      </c>
      <c r="E267" s="1425" t="s">
        <v>1418</v>
      </c>
      <c r="F267" s="1425" t="s">
        <v>390</v>
      </c>
      <c r="G267" s="1425" t="s">
        <v>1238</v>
      </c>
      <c r="H267" s="1425" t="s">
        <v>1265</v>
      </c>
      <c r="I267" s="1425" t="s">
        <v>2766</v>
      </c>
      <c r="J267" s="1425" t="s">
        <v>390</v>
      </c>
      <c r="K267" s="1425">
        <v>21.219999999999999</v>
      </c>
    </row>
    <row r="268" spans="1:11" ht="12.75">
      <c r="A268" s="1425" t="s">
        <v>1360</v>
      </c>
      <c r="B268" s="1425" t="s">
        <v>433</v>
      </c>
      <c r="C268" s="1425" t="s">
        <v>1038</v>
      </c>
      <c r="D268" s="1425" t="s">
        <v>1269</v>
      </c>
      <c r="E268" s="1425" t="s">
        <v>1418</v>
      </c>
      <c r="F268" s="1425" t="s">
        <v>390</v>
      </c>
      <c r="G268" s="1425" t="s">
        <v>1238</v>
      </c>
      <c r="H268" s="1425" t="s">
        <v>1265</v>
      </c>
      <c r="I268" s="1425" t="s">
        <v>2767</v>
      </c>
      <c r="J268" s="1425" t="s">
        <v>390</v>
      </c>
      <c r="K268" s="1425">
        <v>355.23000000000002</v>
      </c>
    </row>
    <row r="269" spans="1:11" ht="12.75">
      <c r="A269" s="1425" t="s">
        <v>1360</v>
      </c>
      <c r="B269" s="1425" t="s">
        <v>433</v>
      </c>
      <c r="C269" s="1425" t="s">
        <v>1038</v>
      </c>
      <c r="D269" s="1425" t="s">
        <v>1269</v>
      </c>
      <c r="E269" s="1425" t="s">
        <v>1418</v>
      </c>
      <c r="F269" s="1425" t="s">
        <v>390</v>
      </c>
      <c r="G269" s="1425" t="s">
        <v>1238</v>
      </c>
      <c r="H269" s="1425" t="s">
        <v>1265</v>
      </c>
      <c r="I269" s="1425" t="s">
        <v>2768</v>
      </c>
      <c r="J269" s="1425" t="s">
        <v>390</v>
      </c>
      <c r="K269" s="1425">
        <v>29.739999999999998</v>
      </c>
    </row>
    <row r="270" spans="1:11" ht="12.75">
      <c r="A270" s="1425" t="s">
        <v>1360</v>
      </c>
      <c r="B270" s="1425" t="s">
        <v>433</v>
      </c>
      <c r="C270" s="1425" t="s">
        <v>1038</v>
      </c>
      <c r="D270" s="1425" t="s">
        <v>1269</v>
      </c>
      <c r="E270" s="1425" t="s">
        <v>1418</v>
      </c>
      <c r="F270" s="1425" t="s">
        <v>390</v>
      </c>
      <c r="G270" s="1425" t="s">
        <v>1238</v>
      </c>
      <c r="H270" s="1425" t="s">
        <v>1265</v>
      </c>
      <c r="I270" s="1425" t="s">
        <v>2769</v>
      </c>
      <c r="J270" s="1425" t="s">
        <v>390</v>
      </c>
      <c r="K270" s="1425">
        <v>15.279999999999999</v>
      </c>
    </row>
    <row r="271" spans="1:11" ht="12.75">
      <c r="A271" s="1425" t="s">
        <v>1360</v>
      </c>
      <c r="B271" s="1425" t="s">
        <v>433</v>
      </c>
      <c r="C271" s="1425" t="s">
        <v>1038</v>
      </c>
      <c r="D271" s="1425" t="s">
        <v>1269</v>
      </c>
      <c r="E271" s="1425" t="s">
        <v>1418</v>
      </c>
      <c r="F271" s="1425" t="s">
        <v>390</v>
      </c>
      <c r="G271" s="1425" t="s">
        <v>1238</v>
      </c>
      <c r="H271" s="1425" t="s">
        <v>1265</v>
      </c>
      <c r="I271" s="1425" t="s">
        <v>2770</v>
      </c>
      <c r="J271" s="1425" t="s">
        <v>390</v>
      </c>
      <c r="K271" s="1425">
        <v>12.710000000000001</v>
      </c>
    </row>
    <row r="272" spans="1:11" ht="12.75">
      <c r="A272" s="1425" t="s">
        <v>1360</v>
      </c>
      <c r="B272" s="1425" t="s">
        <v>433</v>
      </c>
      <c r="C272" s="1425" t="s">
        <v>1038</v>
      </c>
      <c r="D272" s="1425" t="s">
        <v>1269</v>
      </c>
      <c r="E272" s="1425" t="s">
        <v>1418</v>
      </c>
      <c r="F272" s="1425" t="s">
        <v>390</v>
      </c>
      <c r="G272" s="1425" t="s">
        <v>1238</v>
      </c>
      <c r="H272" s="1425" t="s">
        <v>1265</v>
      </c>
      <c r="I272" s="1425" t="s">
        <v>2771</v>
      </c>
      <c r="J272" s="1425" t="s">
        <v>390</v>
      </c>
      <c r="K272" s="1425">
        <v>397.61000000000001</v>
      </c>
    </row>
    <row r="273" spans="1:11" ht="12.75">
      <c r="A273" s="1425" t="s">
        <v>1360</v>
      </c>
      <c r="B273" s="1425" t="s">
        <v>433</v>
      </c>
      <c r="C273" s="1425" t="s">
        <v>1038</v>
      </c>
      <c r="D273" s="1425" t="s">
        <v>1269</v>
      </c>
      <c r="E273" s="1425" t="s">
        <v>1418</v>
      </c>
      <c r="F273" s="1425" t="s">
        <v>390</v>
      </c>
      <c r="G273" s="1425" t="s">
        <v>1238</v>
      </c>
      <c r="H273" s="1425" t="s">
        <v>1266</v>
      </c>
      <c r="I273" s="1425" t="s">
        <v>2763</v>
      </c>
      <c r="J273" s="1425" t="s">
        <v>390</v>
      </c>
      <c r="K273" s="1425">
        <v>4.2800000000000002</v>
      </c>
    </row>
    <row r="274" spans="1:11" ht="12.75">
      <c r="A274" s="1425" t="s">
        <v>1360</v>
      </c>
      <c r="B274" s="1425" t="s">
        <v>433</v>
      </c>
      <c r="C274" s="1425" t="s">
        <v>1038</v>
      </c>
      <c r="D274" s="1425" t="s">
        <v>1269</v>
      </c>
      <c r="E274" s="1425" t="s">
        <v>1418</v>
      </c>
      <c r="F274" s="1425" t="s">
        <v>390</v>
      </c>
      <c r="G274" s="1425" t="s">
        <v>1238</v>
      </c>
      <c r="H274" s="1425" t="s">
        <v>1266</v>
      </c>
      <c r="I274" s="1425" t="s">
        <v>2764</v>
      </c>
      <c r="J274" s="1425" t="s">
        <v>390</v>
      </c>
      <c r="K274" s="1425">
        <v>59.850000000000001</v>
      </c>
    </row>
    <row r="275" spans="1:11" ht="12.75">
      <c r="A275" s="1425" t="s">
        <v>1360</v>
      </c>
      <c r="B275" s="1425" t="s">
        <v>433</v>
      </c>
      <c r="C275" s="1425" t="s">
        <v>1038</v>
      </c>
      <c r="D275" s="1425" t="s">
        <v>1269</v>
      </c>
      <c r="E275" s="1425" t="s">
        <v>1418</v>
      </c>
      <c r="F275" s="1425" t="s">
        <v>390</v>
      </c>
      <c r="G275" s="1425" t="s">
        <v>1238</v>
      </c>
      <c r="H275" s="1425" t="s">
        <v>1266</v>
      </c>
      <c r="I275" s="1425" t="s">
        <v>2765</v>
      </c>
      <c r="J275" s="1425" t="s">
        <v>390</v>
      </c>
      <c r="K275" s="1425">
        <v>11.970000000000001</v>
      </c>
    </row>
    <row r="276" spans="1:11" ht="12.75">
      <c r="A276" s="1425" t="s">
        <v>1360</v>
      </c>
      <c r="B276" s="1425" t="s">
        <v>433</v>
      </c>
      <c r="C276" s="1425" t="s">
        <v>1038</v>
      </c>
      <c r="D276" s="1425" t="s">
        <v>1269</v>
      </c>
      <c r="E276" s="1425" t="s">
        <v>1418</v>
      </c>
      <c r="F276" s="1425" t="s">
        <v>390</v>
      </c>
      <c r="G276" s="1425" t="s">
        <v>1238</v>
      </c>
      <c r="H276" s="1425" t="s">
        <v>1266</v>
      </c>
      <c r="I276" s="1425" t="s">
        <v>2766</v>
      </c>
      <c r="J276" s="1425" t="s">
        <v>390</v>
      </c>
      <c r="K276" s="1425">
        <v>21.359999999999999</v>
      </c>
    </row>
    <row r="277" spans="1:11" ht="12.75">
      <c r="A277" s="1425" t="s">
        <v>1360</v>
      </c>
      <c r="B277" s="1425" t="s">
        <v>433</v>
      </c>
      <c r="C277" s="1425" t="s">
        <v>1038</v>
      </c>
      <c r="D277" s="1425" t="s">
        <v>1269</v>
      </c>
      <c r="E277" s="1425" t="s">
        <v>1418</v>
      </c>
      <c r="F277" s="1425" t="s">
        <v>390</v>
      </c>
      <c r="G277" s="1425" t="s">
        <v>1238</v>
      </c>
      <c r="H277" s="1425" t="s">
        <v>1266</v>
      </c>
      <c r="I277" s="1425" t="s">
        <v>2767</v>
      </c>
      <c r="J277" s="1425" t="s">
        <v>390</v>
      </c>
      <c r="K277" s="1425">
        <v>357.38</v>
      </c>
    </row>
    <row r="278" spans="1:11" ht="12.75">
      <c r="A278" s="1425" t="s">
        <v>1360</v>
      </c>
      <c r="B278" s="1425" t="s">
        <v>433</v>
      </c>
      <c r="C278" s="1425" t="s">
        <v>1038</v>
      </c>
      <c r="D278" s="1425" t="s">
        <v>1269</v>
      </c>
      <c r="E278" s="1425" t="s">
        <v>1418</v>
      </c>
      <c r="F278" s="1425" t="s">
        <v>390</v>
      </c>
      <c r="G278" s="1425" t="s">
        <v>1238</v>
      </c>
      <c r="H278" s="1425" t="s">
        <v>1266</v>
      </c>
      <c r="I278" s="1425" t="s">
        <v>2768</v>
      </c>
      <c r="J278" s="1425" t="s">
        <v>390</v>
      </c>
      <c r="K278" s="1425">
        <v>29.920000000000002</v>
      </c>
    </row>
    <row r="279" spans="1:11" ht="12.75">
      <c r="A279" s="1425" t="s">
        <v>1360</v>
      </c>
      <c r="B279" s="1425" t="s">
        <v>433</v>
      </c>
      <c r="C279" s="1425" t="s">
        <v>1038</v>
      </c>
      <c r="D279" s="1425" t="s">
        <v>1269</v>
      </c>
      <c r="E279" s="1425" t="s">
        <v>1418</v>
      </c>
      <c r="F279" s="1425" t="s">
        <v>390</v>
      </c>
      <c r="G279" s="1425" t="s">
        <v>1238</v>
      </c>
      <c r="H279" s="1425" t="s">
        <v>1266</v>
      </c>
      <c r="I279" s="1425" t="s">
        <v>2769</v>
      </c>
      <c r="J279" s="1425" t="s">
        <v>390</v>
      </c>
      <c r="K279" s="1425">
        <v>15.369999999999999</v>
      </c>
    </row>
    <row r="280" spans="1:11" ht="12.75">
      <c r="A280" s="1425" t="s">
        <v>1360</v>
      </c>
      <c r="B280" s="1425" t="s">
        <v>433</v>
      </c>
      <c r="C280" s="1425" t="s">
        <v>1038</v>
      </c>
      <c r="D280" s="1425" t="s">
        <v>1269</v>
      </c>
      <c r="E280" s="1425" t="s">
        <v>1418</v>
      </c>
      <c r="F280" s="1425" t="s">
        <v>390</v>
      </c>
      <c r="G280" s="1425" t="s">
        <v>1238</v>
      </c>
      <c r="H280" s="1425" t="s">
        <v>1266</v>
      </c>
      <c r="I280" s="1425" t="s">
        <v>2770</v>
      </c>
      <c r="J280" s="1425" t="s">
        <v>390</v>
      </c>
      <c r="K280" s="1425">
        <v>12.789999999999999</v>
      </c>
    </row>
    <row r="281" spans="1:11" ht="12.75">
      <c r="A281" s="1425" t="s">
        <v>1360</v>
      </c>
      <c r="B281" s="1425" t="s">
        <v>433</v>
      </c>
      <c r="C281" s="1425" t="s">
        <v>1038</v>
      </c>
      <c r="D281" s="1425" t="s">
        <v>1269</v>
      </c>
      <c r="E281" s="1425" t="s">
        <v>1418</v>
      </c>
      <c r="F281" s="1425" t="s">
        <v>390</v>
      </c>
      <c r="G281" s="1425" t="s">
        <v>1238</v>
      </c>
      <c r="H281" s="1425" t="s">
        <v>1266</v>
      </c>
      <c r="I281" s="1425" t="s">
        <v>2771</v>
      </c>
      <c r="J281" s="1425" t="s">
        <v>390</v>
      </c>
      <c r="K281" s="1425">
        <v>400.02999999999997</v>
      </c>
    </row>
    <row r="282" spans="1:11" ht="12.75">
      <c r="A282" s="1425" t="s">
        <v>1360</v>
      </c>
      <c r="B282" s="1425" t="s">
        <v>433</v>
      </c>
      <c r="C282" s="1425" t="s">
        <v>1038</v>
      </c>
      <c r="D282" s="1425" t="s">
        <v>1269</v>
      </c>
      <c r="E282" s="1425" t="s">
        <v>1418</v>
      </c>
      <c r="F282" s="1425" t="s">
        <v>390</v>
      </c>
      <c r="G282" s="1425" t="s">
        <v>1238</v>
      </c>
      <c r="H282" s="1425" t="s">
        <v>1267</v>
      </c>
      <c r="I282" s="1425" t="s">
        <v>2763</v>
      </c>
      <c r="J282" s="1425" t="s">
        <v>390</v>
      </c>
      <c r="K282" s="1425">
        <v>8.5999999999999996</v>
      </c>
    </row>
    <row r="283" spans="1:11" ht="12.75">
      <c r="A283" s="1425" t="s">
        <v>1360</v>
      </c>
      <c r="B283" s="1425" t="s">
        <v>433</v>
      </c>
      <c r="C283" s="1425" t="s">
        <v>1038</v>
      </c>
      <c r="D283" s="1425" t="s">
        <v>1269</v>
      </c>
      <c r="E283" s="1425" t="s">
        <v>1418</v>
      </c>
      <c r="F283" s="1425" t="s">
        <v>390</v>
      </c>
      <c r="G283" s="1425" t="s">
        <v>1238</v>
      </c>
      <c r="H283" s="1425" t="s">
        <v>1267</v>
      </c>
      <c r="I283" s="1425" t="s">
        <v>2764</v>
      </c>
      <c r="J283" s="1425" t="s">
        <v>390</v>
      </c>
      <c r="K283" s="1425">
        <v>120.14</v>
      </c>
    </row>
    <row r="284" spans="1:11" ht="12.75">
      <c r="A284" s="1425" t="s">
        <v>1360</v>
      </c>
      <c r="B284" s="1425" t="s">
        <v>433</v>
      </c>
      <c r="C284" s="1425" t="s">
        <v>1038</v>
      </c>
      <c r="D284" s="1425" t="s">
        <v>1269</v>
      </c>
      <c r="E284" s="1425" t="s">
        <v>1418</v>
      </c>
      <c r="F284" s="1425" t="s">
        <v>390</v>
      </c>
      <c r="G284" s="1425" t="s">
        <v>1238</v>
      </c>
      <c r="H284" s="1425" t="s">
        <v>1267</v>
      </c>
      <c r="I284" s="1425" t="s">
        <v>2765</v>
      </c>
      <c r="J284" s="1425" t="s">
        <v>390</v>
      </c>
      <c r="K284" s="1425">
        <v>24.030000000000001</v>
      </c>
    </row>
    <row r="285" spans="1:11" ht="12.75">
      <c r="A285" s="1425" t="s">
        <v>1360</v>
      </c>
      <c r="B285" s="1425" t="s">
        <v>433</v>
      </c>
      <c r="C285" s="1425" t="s">
        <v>1038</v>
      </c>
      <c r="D285" s="1425" t="s">
        <v>1269</v>
      </c>
      <c r="E285" s="1425" t="s">
        <v>1418</v>
      </c>
      <c r="F285" s="1425" t="s">
        <v>390</v>
      </c>
      <c r="G285" s="1425" t="s">
        <v>1238</v>
      </c>
      <c r="H285" s="1425" t="s">
        <v>1267</v>
      </c>
      <c r="I285" s="1425" t="s">
        <v>2766</v>
      </c>
      <c r="J285" s="1425" t="s">
        <v>390</v>
      </c>
      <c r="K285" s="1425">
        <v>42.880000000000003</v>
      </c>
    </row>
    <row r="286" spans="1:11" ht="12.75">
      <c r="A286" s="1425" t="s">
        <v>1360</v>
      </c>
      <c r="B286" s="1425" t="s">
        <v>433</v>
      </c>
      <c r="C286" s="1425" t="s">
        <v>1038</v>
      </c>
      <c r="D286" s="1425" t="s">
        <v>1269</v>
      </c>
      <c r="E286" s="1425" t="s">
        <v>1418</v>
      </c>
      <c r="F286" s="1425" t="s">
        <v>390</v>
      </c>
      <c r="G286" s="1425" t="s">
        <v>1238</v>
      </c>
      <c r="H286" s="1425" t="s">
        <v>1267</v>
      </c>
      <c r="I286" s="1425" t="s">
        <v>2767</v>
      </c>
      <c r="J286" s="1425" t="s">
        <v>390</v>
      </c>
      <c r="K286" s="1425">
        <v>717.42999999999995</v>
      </c>
    </row>
    <row r="287" spans="1:11" ht="12.75">
      <c r="A287" s="1425" t="s">
        <v>1360</v>
      </c>
      <c r="B287" s="1425" t="s">
        <v>433</v>
      </c>
      <c r="C287" s="1425" t="s">
        <v>1038</v>
      </c>
      <c r="D287" s="1425" t="s">
        <v>1269</v>
      </c>
      <c r="E287" s="1425" t="s">
        <v>1418</v>
      </c>
      <c r="F287" s="1425" t="s">
        <v>390</v>
      </c>
      <c r="G287" s="1425" t="s">
        <v>1238</v>
      </c>
      <c r="H287" s="1425" t="s">
        <v>1267</v>
      </c>
      <c r="I287" s="1425" t="s">
        <v>2768</v>
      </c>
      <c r="J287" s="1425" t="s">
        <v>390</v>
      </c>
      <c r="K287" s="1425">
        <v>60.07</v>
      </c>
    </row>
    <row r="288" spans="1:11" ht="12.75">
      <c r="A288" s="1425" t="s">
        <v>1360</v>
      </c>
      <c r="B288" s="1425" t="s">
        <v>433</v>
      </c>
      <c r="C288" s="1425" t="s">
        <v>1038</v>
      </c>
      <c r="D288" s="1425" t="s">
        <v>1269</v>
      </c>
      <c r="E288" s="1425" t="s">
        <v>1418</v>
      </c>
      <c r="F288" s="1425" t="s">
        <v>390</v>
      </c>
      <c r="G288" s="1425" t="s">
        <v>1238</v>
      </c>
      <c r="H288" s="1425" t="s">
        <v>1267</v>
      </c>
      <c r="I288" s="1425" t="s">
        <v>2769</v>
      </c>
      <c r="J288" s="1425" t="s">
        <v>390</v>
      </c>
      <c r="K288" s="1425">
        <v>30.859999999999999</v>
      </c>
    </row>
    <row r="289" spans="1:11" ht="12.75">
      <c r="A289" s="1425" t="s">
        <v>1360</v>
      </c>
      <c r="B289" s="1425" t="s">
        <v>433</v>
      </c>
      <c r="C289" s="1425" t="s">
        <v>1038</v>
      </c>
      <c r="D289" s="1425" t="s">
        <v>1269</v>
      </c>
      <c r="E289" s="1425" t="s">
        <v>1418</v>
      </c>
      <c r="F289" s="1425" t="s">
        <v>390</v>
      </c>
      <c r="G289" s="1425" t="s">
        <v>1238</v>
      </c>
      <c r="H289" s="1425" t="s">
        <v>1267</v>
      </c>
      <c r="I289" s="1425" t="s">
        <v>2770</v>
      </c>
      <c r="J289" s="1425" t="s">
        <v>390</v>
      </c>
      <c r="K289" s="1425">
        <v>25.68</v>
      </c>
    </row>
    <row r="290" spans="1:11" ht="12.75">
      <c r="A290" s="1425" t="s">
        <v>1360</v>
      </c>
      <c r="B290" s="1425" t="s">
        <v>433</v>
      </c>
      <c r="C290" s="1425" t="s">
        <v>1038</v>
      </c>
      <c r="D290" s="1425" t="s">
        <v>1269</v>
      </c>
      <c r="E290" s="1425" t="s">
        <v>1418</v>
      </c>
      <c r="F290" s="1425" t="s">
        <v>390</v>
      </c>
      <c r="G290" s="1425" t="s">
        <v>1238</v>
      </c>
      <c r="H290" s="1425" t="s">
        <v>1267</v>
      </c>
      <c r="I290" s="1425" t="s">
        <v>2771</v>
      </c>
      <c r="J290" s="1425" t="s">
        <v>390</v>
      </c>
      <c r="K290" s="1425">
        <v>803.08000000000004</v>
      </c>
    </row>
    <row r="291" spans="1:11" ht="12.75">
      <c r="A291" s="1425" t="s">
        <v>1360</v>
      </c>
      <c r="B291" s="1425" t="s">
        <v>433</v>
      </c>
      <c r="C291" s="1425" t="s">
        <v>1038</v>
      </c>
      <c r="D291" s="1425" t="s">
        <v>1269</v>
      </c>
      <c r="E291" s="1425" t="s">
        <v>1418</v>
      </c>
      <c r="F291" s="1425" t="s">
        <v>390</v>
      </c>
      <c r="G291" s="1425" t="s">
        <v>116</v>
      </c>
      <c r="H291" s="1425" t="s">
        <v>1264</v>
      </c>
      <c r="I291" s="1425" t="s">
        <v>2775</v>
      </c>
      <c r="J291" s="1425" t="s">
        <v>390</v>
      </c>
      <c r="K291" s="1425">
        <v>1868.5899999999999</v>
      </c>
    </row>
    <row r="292" spans="1:11" ht="12.75">
      <c r="A292" s="1425" t="s">
        <v>1360</v>
      </c>
      <c r="B292" s="1425" t="s">
        <v>433</v>
      </c>
      <c r="C292" s="1425" t="s">
        <v>1038</v>
      </c>
      <c r="D292" s="1425" t="s">
        <v>1269</v>
      </c>
      <c r="E292" s="1425" t="s">
        <v>1418</v>
      </c>
      <c r="F292" s="1425" t="s">
        <v>390</v>
      </c>
      <c r="G292" s="1425" t="s">
        <v>116</v>
      </c>
      <c r="H292" s="1425" t="s">
        <v>1264</v>
      </c>
      <c r="I292" s="1425" t="s">
        <v>2776</v>
      </c>
      <c r="J292" s="1425" t="s">
        <v>390</v>
      </c>
      <c r="K292" s="1425">
        <v>2732.8099999999999</v>
      </c>
    </row>
    <row r="293" spans="1:11" ht="12.75">
      <c r="A293" s="1425" t="s">
        <v>1360</v>
      </c>
      <c r="B293" s="1425" t="s">
        <v>433</v>
      </c>
      <c r="C293" s="1425" t="s">
        <v>1038</v>
      </c>
      <c r="D293" s="1425" t="s">
        <v>1269</v>
      </c>
      <c r="E293" s="1425" t="s">
        <v>1418</v>
      </c>
      <c r="F293" s="1425" t="s">
        <v>390</v>
      </c>
      <c r="G293" s="1425" t="s">
        <v>116</v>
      </c>
      <c r="H293" s="1425" t="s">
        <v>1264</v>
      </c>
      <c r="I293" s="1425" t="s">
        <v>2777</v>
      </c>
      <c r="J293" s="1425" t="s">
        <v>390</v>
      </c>
      <c r="K293" s="1425">
        <v>629.90999999999997</v>
      </c>
    </row>
    <row r="294" spans="1:11" ht="12.75">
      <c r="A294" s="1425" t="s">
        <v>1360</v>
      </c>
      <c r="B294" s="1425" t="s">
        <v>433</v>
      </c>
      <c r="C294" s="1425" t="s">
        <v>1038</v>
      </c>
      <c r="D294" s="1425" t="s">
        <v>1269</v>
      </c>
      <c r="E294" s="1425" t="s">
        <v>1418</v>
      </c>
      <c r="F294" s="1425" t="s">
        <v>390</v>
      </c>
      <c r="G294" s="1425" t="s">
        <v>116</v>
      </c>
      <c r="H294" s="1425" t="s">
        <v>1264</v>
      </c>
      <c r="I294" s="1425" t="s">
        <v>2778</v>
      </c>
      <c r="J294" s="1425" t="s">
        <v>390</v>
      </c>
      <c r="K294" s="1425">
        <v>2660.2800000000002</v>
      </c>
    </row>
    <row r="295" spans="1:11" ht="12.75">
      <c r="A295" s="1425" t="s">
        <v>1360</v>
      </c>
      <c r="B295" s="1425" t="s">
        <v>433</v>
      </c>
      <c r="C295" s="1425" t="s">
        <v>1038</v>
      </c>
      <c r="D295" s="1425" t="s">
        <v>1269</v>
      </c>
      <c r="E295" s="1425" t="s">
        <v>1418</v>
      </c>
      <c r="F295" s="1425" t="s">
        <v>390</v>
      </c>
      <c r="G295" s="1425" t="s">
        <v>116</v>
      </c>
      <c r="H295" s="1425" t="s">
        <v>1265</v>
      </c>
      <c r="I295" s="1425" t="s">
        <v>2775</v>
      </c>
      <c r="J295" s="1425" t="s">
        <v>390</v>
      </c>
      <c r="K295" s="1425">
        <v>1869.99</v>
      </c>
    </row>
    <row r="296" spans="1:11" ht="12.75">
      <c r="A296" s="1425" t="s">
        <v>1360</v>
      </c>
      <c r="B296" s="1425" t="s">
        <v>433</v>
      </c>
      <c r="C296" s="1425" t="s">
        <v>1038</v>
      </c>
      <c r="D296" s="1425" t="s">
        <v>1269</v>
      </c>
      <c r="E296" s="1425" t="s">
        <v>1418</v>
      </c>
      <c r="F296" s="1425" t="s">
        <v>390</v>
      </c>
      <c r="G296" s="1425" t="s">
        <v>116</v>
      </c>
      <c r="H296" s="1425" t="s">
        <v>1265</v>
      </c>
      <c r="I296" s="1425" t="s">
        <v>2776</v>
      </c>
      <c r="J296" s="1425" t="s">
        <v>390</v>
      </c>
      <c r="K296" s="1425">
        <v>2734.9000000000001</v>
      </c>
    </row>
    <row r="297" spans="1:11" ht="12.75">
      <c r="A297" s="1425" t="s">
        <v>1360</v>
      </c>
      <c r="B297" s="1425" t="s">
        <v>433</v>
      </c>
      <c r="C297" s="1425" t="s">
        <v>1038</v>
      </c>
      <c r="D297" s="1425" t="s">
        <v>1269</v>
      </c>
      <c r="E297" s="1425" t="s">
        <v>1418</v>
      </c>
      <c r="F297" s="1425" t="s">
        <v>390</v>
      </c>
      <c r="G297" s="1425" t="s">
        <v>116</v>
      </c>
      <c r="H297" s="1425" t="s">
        <v>1265</v>
      </c>
      <c r="I297" s="1425" t="s">
        <v>2777</v>
      </c>
      <c r="J297" s="1425" t="s">
        <v>390</v>
      </c>
      <c r="K297" s="1425">
        <v>630.37</v>
      </c>
    </row>
    <row r="298" spans="1:11" ht="12.75">
      <c r="A298" s="1425" t="s">
        <v>1360</v>
      </c>
      <c r="B298" s="1425" t="s">
        <v>433</v>
      </c>
      <c r="C298" s="1425" t="s">
        <v>1038</v>
      </c>
      <c r="D298" s="1425" t="s">
        <v>1269</v>
      </c>
      <c r="E298" s="1425" t="s">
        <v>1418</v>
      </c>
      <c r="F298" s="1425" t="s">
        <v>390</v>
      </c>
      <c r="G298" s="1425" t="s">
        <v>116</v>
      </c>
      <c r="H298" s="1425" t="s">
        <v>1265</v>
      </c>
      <c r="I298" s="1425" t="s">
        <v>2778</v>
      </c>
      <c r="J298" s="1425" t="s">
        <v>390</v>
      </c>
      <c r="K298" s="1425">
        <v>2662.27</v>
      </c>
    </row>
    <row r="299" spans="1:11" ht="12.75">
      <c r="A299" s="1425" t="s">
        <v>1360</v>
      </c>
      <c r="B299" s="1425" t="s">
        <v>433</v>
      </c>
      <c r="C299" s="1425" t="s">
        <v>1038</v>
      </c>
      <c r="D299" s="1425" t="s">
        <v>1269</v>
      </c>
      <c r="E299" s="1425" t="s">
        <v>1418</v>
      </c>
      <c r="F299" s="1425" t="s">
        <v>390</v>
      </c>
      <c r="G299" s="1425" t="s">
        <v>116</v>
      </c>
      <c r="H299" s="1425" t="s">
        <v>1266</v>
      </c>
      <c r="I299" s="1425" t="s">
        <v>2775</v>
      </c>
      <c r="J299" s="1425" t="s">
        <v>390</v>
      </c>
      <c r="K299" s="1425">
        <v>1868.6900000000001</v>
      </c>
    </row>
    <row r="300" spans="1:11" ht="12.75">
      <c r="A300" s="1425" t="s">
        <v>1360</v>
      </c>
      <c r="B300" s="1425" t="s">
        <v>433</v>
      </c>
      <c r="C300" s="1425" t="s">
        <v>1038</v>
      </c>
      <c r="D300" s="1425" t="s">
        <v>1269</v>
      </c>
      <c r="E300" s="1425" t="s">
        <v>1418</v>
      </c>
      <c r="F300" s="1425" t="s">
        <v>390</v>
      </c>
      <c r="G300" s="1425" t="s">
        <v>116</v>
      </c>
      <c r="H300" s="1425" t="s">
        <v>1266</v>
      </c>
      <c r="I300" s="1425" t="s">
        <v>2776</v>
      </c>
      <c r="J300" s="1425" t="s">
        <v>390</v>
      </c>
      <c r="K300" s="1425">
        <v>2732.9699999999998</v>
      </c>
    </row>
    <row r="301" spans="1:11" ht="12.75">
      <c r="A301" s="1425" t="s">
        <v>1360</v>
      </c>
      <c r="B301" s="1425" t="s">
        <v>433</v>
      </c>
      <c r="C301" s="1425" t="s">
        <v>1038</v>
      </c>
      <c r="D301" s="1425" t="s">
        <v>1269</v>
      </c>
      <c r="E301" s="1425" t="s">
        <v>1418</v>
      </c>
      <c r="F301" s="1425" t="s">
        <v>390</v>
      </c>
      <c r="G301" s="1425" t="s">
        <v>116</v>
      </c>
      <c r="H301" s="1425" t="s">
        <v>1266</v>
      </c>
      <c r="I301" s="1425" t="s">
        <v>2777</v>
      </c>
      <c r="J301" s="1425" t="s">
        <v>390</v>
      </c>
      <c r="K301" s="1425">
        <v>629.94000000000005</v>
      </c>
    </row>
    <row r="302" spans="1:11" ht="12.75">
      <c r="A302" s="1425" t="s">
        <v>1360</v>
      </c>
      <c r="B302" s="1425" t="s">
        <v>433</v>
      </c>
      <c r="C302" s="1425" t="s">
        <v>1038</v>
      </c>
      <c r="D302" s="1425" t="s">
        <v>1269</v>
      </c>
      <c r="E302" s="1425" t="s">
        <v>1418</v>
      </c>
      <c r="F302" s="1425" t="s">
        <v>390</v>
      </c>
      <c r="G302" s="1425" t="s">
        <v>116</v>
      </c>
      <c r="H302" s="1425" t="s">
        <v>1266</v>
      </c>
      <c r="I302" s="1425" t="s">
        <v>2778</v>
      </c>
      <c r="J302" s="1425" t="s">
        <v>390</v>
      </c>
      <c r="K302" s="1425">
        <v>2660.4200000000001</v>
      </c>
    </row>
    <row r="303" spans="1:11" ht="12.75">
      <c r="A303" s="1425" t="s">
        <v>1360</v>
      </c>
      <c r="B303" s="1425" t="s">
        <v>433</v>
      </c>
      <c r="C303" s="1425" t="s">
        <v>1038</v>
      </c>
      <c r="D303" s="1425" t="s">
        <v>1269</v>
      </c>
      <c r="E303" s="1425" t="s">
        <v>1418</v>
      </c>
      <c r="F303" s="1425" t="s">
        <v>390</v>
      </c>
      <c r="G303" s="1425" t="s">
        <v>116</v>
      </c>
      <c r="H303" s="1425" t="s">
        <v>1267</v>
      </c>
      <c r="I303" s="1425" t="s">
        <v>2775</v>
      </c>
      <c r="J303" s="1425" t="s">
        <v>390</v>
      </c>
      <c r="K303" s="1425">
        <v>3735.7600000000002</v>
      </c>
    </row>
    <row r="304" spans="1:11" ht="12.75">
      <c r="A304" s="1425" t="s">
        <v>1360</v>
      </c>
      <c r="B304" s="1425" t="s">
        <v>433</v>
      </c>
      <c r="C304" s="1425" t="s">
        <v>1038</v>
      </c>
      <c r="D304" s="1425" t="s">
        <v>1269</v>
      </c>
      <c r="E304" s="1425" t="s">
        <v>1418</v>
      </c>
      <c r="F304" s="1425" t="s">
        <v>390</v>
      </c>
      <c r="G304" s="1425" t="s">
        <v>116</v>
      </c>
      <c r="H304" s="1425" t="s">
        <v>1267</v>
      </c>
      <c r="I304" s="1425" t="s">
        <v>2776</v>
      </c>
      <c r="J304" s="1425" t="s">
        <v>390</v>
      </c>
      <c r="K304" s="1425">
        <v>5463.5500000000002</v>
      </c>
    </row>
    <row r="305" spans="1:11" ht="12.75">
      <c r="A305" s="1425" t="s">
        <v>1360</v>
      </c>
      <c r="B305" s="1425" t="s">
        <v>433</v>
      </c>
      <c r="C305" s="1425" t="s">
        <v>1038</v>
      </c>
      <c r="D305" s="1425" t="s">
        <v>1269</v>
      </c>
      <c r="E305" s="1425" t="s">
        <v>1418</v>
      </c>
      <c r="F305" s="1425" t="s">
        <v>390</v>
      </c>
      <c r="G305" s="1425" t="s">
        <v>116</v>
      </c>
      <c r="H305" s="1425" t="s">
        <v>1267</v>
      </c>
      <c r="I305" s="1425" t="s">
        <v>2777</v>
      </c>
      <c r="J305" s="1425" t="s">
        <v>390</v>
      </c>
      <c r="K305" s="1425">
        <v>1259.3399999999999</v>
      </c>
    </row>
    <row r="306" spans="1:11" ht="12.75">
      <c r="A306" s="1425" t="s">
        <v>1360</v>
      </c>
      <c r="B306" s="1425" t="s">
        <v>433</v>
      </c>
      <c r="C306" s="1425" t="s">
        <v>1038</v>
      </c>
      <c r="D306" s="1425" t="s">
        <v>1269</v>
      </c>
      <c r="E306" s="1425" t="s">
        <v>1418</v>
      </c>
      <c r="F306" s="1425" t="s">
        <v>390</v>
      </c>
      <c r="G306" s="1425" t="s">
        <v>116</v>
      </c>
      <c r="H306" s="1425" t="s">
        <v>1267</v>
      </c>
      <c r="I306" s="1425" t="s">
        <v>2778</v>
      </c>
      <c r="J306" s="1425" t="s">
        <v>390</v>
      </c>
      <c r="K306" s="1425">
        <v>5318.5200000000004</v>
      </c>
    </row>
    <row r="307" spans="1:11" ht="12.75">
      <c r="A307" s="1425" t="s">
        <v>1360</v>
      </c>
      <c r="B307" s="1425" t="s">
        <v>2780</v>
      </c>
      <c r="C307" s="1425" t="s">
        <v>390</v>
      </c>
      <c r="D307" s="1425" t="s">
        <v>809</v>
      </c>
      <c r="E307" s="1425" t="s">
        <v>2953</v>
      </c>
      <c r="F307" s="1425" t="s">
        <v>355</v>
      </c>
      <c r="G307" s="1425" t="s">
        <v>1238</v>
      </c>
      <c r="H307" s="1425" t="s">
        <v>2762</v>
      </c>
      <c r="I307" s="1425" t="s">
        <v>2763</v>
      </c>
      <c r="J307" s="1425" t="s">
        <v>390</v>
      </c>
      <c r="K307" s="1425">
        <v>4.2999999999999998</v>
      </c>
    </row>
    <row r="308" spans="1:11" ht="12.75">
      <c r="A308" s="1425" t="s">
        <v>1360</v>
      </c>
      <c r="B308" s="1425" t="s">
        <v>2780</v>
      </c>
      <c r="C308" s="1425" t="s">
        <v>390</v>
      </c>
      <c r="D308" s="1425" t="s">
        <v>809</v>
      </c>
      <c r="E308" s="1425" t="s">
        <v>2953</v>
      </c>
      <c r="F308" s="1425" t="s">
        <v>355</v>
      </c>
      <c r="G308" s="1425" t="s">
        <v>1238</v>
      </c>
      <c r="H308" s="1425" t="s">
        <v>2762</v>
      </c>
      <c r="I308" s="1425" t="s">
        <v>2764</v>
      </c>
      <c r="J308" s="1425" t="s">
        <v>390</v>
      </c>
      <c r="K308" s="1425">
        <v>60.100000000000001</v>
      </c>
    </row>
    <row r="309" spans="1:11" ht="12.75">
      <c r="A309" s="1425" t="s">
        <v>1360</v>
      </c>
      <c r="B309" s="1425" t="s">
        <v>2780</v>
      </c>
      <c r="C309" s="1425" t="s">
        <v>390</v>
      </c>
      <c r="D309" s="1425" t="s">
        <v>809</v>
      </c>
      <c r="E309" s="1425" t="s">
        <v>2953</v>
      </c>
      <c r="F309" s="1425" t="s">
        <v>355</v>
      </c>
      <c r="G309" s="1425" t="s">
        <v>1238</v>
      </c>
      <c r="H309" s="1425" t="s">
        <v>2762</v>
      </c>
      <c r="I309" s="1425" t="s">
        <v>2765</v>
      </c>
      <c r="J309" s="1425" t="s">
        <v>390</v>
      </c>
      <c r="K309" s="1425">
        <v>12.02</v>
      </c>
    </row>
    <row r="310" spans="1:11" ht="12.75">
      <c r="A310" s="1425" t="s">
        <v>1360</v>
      </c>
      <c r="B310" s="1425" t="s">
        <v>2780</v>
      </c>
      <c r="C310" s="1425" t="s">
        <v>390</v>
      </c>
      <c r="D310" s="1425" t="s">
        <v>809</v>
      </c>
      <c r="E310" s="1425" t="s">
        <v>2953</v>
      </c>
      <c r="F310" s="1425" t="s">
        <v>355</v>
      </c>
      <c r="G310" s="1425" t="s">
        <v>1238</v>
      </c>
      <c r="H310" s="1425" t="s">
        <v>2762</v>
      </c>
      <c r="I310" s="1425" t="s">
        <v>2766</v>
      </c>
      <c r="J310" s="1425" t="s">
        <v>390</v>
      </c>
      <c r="K310" s="1425">
        <v>21.449999999999999</v>
      </c>
    </row>
    <row r="311" spans="1:11" ht="12.75">
      <c r="A311" s="1425" t="s">
        <v>1360</v>
      </c>
      <c r="B311" s="1425" t="s">
        <v>2780</v>
      </c>
      <c r="C311" s="1425" t="s">
        <v>390</v>
      </c>
      <c r="D311" s="1425" t="s">
        <v>809</v>
      </c>
      <c r="E311" s="1425" t="s">
        <v>2953</v>
      </c>
      <c r="F311" s="1425" t="s">
        <v>355</v>
      </c>
      <c r="G311" s="1425" t="s">
        <v>1238</v>
      </c>
      <c r="H311" s="1425" t="s">
        <v>2762</v>
      </c>
      <c r="I311" s="1425" t="s">
        <v>2767</v>
      </c>
      <c r="J311" s="1425" t="s">
        <v>390</v>
      </c>
      <c r="K311" s="1425">
        <v>358.88</v>
      </c>
    </row>
    <row r="312" spans="1:11" ht="12.75">
      <c r="A312" s="1425" t="s">
        <v>1360</v>
      </c>
      <c r="B312" s="1425" t="s">
        <v>2780</v>
      </c>
      <c r="C312" s="1425" t="s">
        <v>390</v>
      </c>
      <c r="D312" s="1425" t="s">
        <v>809</v>
      </c>
      <c r="E312" s="1425" t="s">
        <v>2953</v>
      </c>
      <c r="F312" s="1425" t="s">
        <v>355</v>
      </c>
      <c r="G312" s="1425" t="s">
        <v>1238</v>
      </c>
      <c r="H312" s="1425" t="s">
        <v>2762</v>
      </c>
      <c r="I312" s="1425" t="s">
        <v>2768</v>
      </c>
      <c r="J312" s="1425" t="s">
        <v>390</v>
      </c>
      <c r="K312" s="1425">
        <v>30.050000000000001</v>
      </c>
    </row>
    <row r="313" spans="1:11" ht="12.75">
      <c r="A313" s="1425" t="s">
        <v>1360</v>
      </c>
      <c r="B313" s="1425" t="s">
        <v>2780</v>
      </c>
      <c r="C313" s="1425" t="s">
        <v>390</v>
      </c>
      <c r="D313" s="1425" t="s">
        <v>809</v>
      </c>
      <c r="E313" s="1425" t="s">
        <v>2953</v>
      </c>
      <c r="F313" s="1425" t="s">
        <v>355</v>
      </c>
      <c r="G313" s="1425" t="s">
        <v>1238</v>
      </c>
      <c r="H313" s="1425" t="s">
        <v>2762</v>
      </c>
      <c r="I313" s="1425" t="s">
        <v>2769</v>
      </c>
      <c r="J313" s="1425" t="s">
        <v>390</v>
      </c>
      <c r="K313" s="1425">
        <v>15.44</v>
      </c>
    </row>
    <row r="314" spans="1:11" ht="12.75">
      <c r="A314" s="1425" t="s">
        <v>1360</v>
      </c>
      <c r="B314" s="1425" t="s">
        <v>2780</v>
      </c>
      <c r="C314" s="1425" t="s">
        <v>390</v>
      </c>
      <c r="D314" s="1425" t="s">
        <v>809</v>
      </c>
      <c r="E314" s="1425" t="s">
        <v>2953</v>
      </c>
      <c r="F314" s="1425" t="s">
        <v>355</v>
      </c>
      <c r="G314" s="1425" t="s">
        <v>1238</v>
      </c>
      <c r="H314" s="1425" t="s">
        <v>2762</v>
      </c>
      <c r="I314" s="1425" t="s">
        <v>2770</v>
      </c>
      <c r="J314" s="1425" t="s">
        <v>390</v>
      </c>
      <c r="K314" s="1425">
        <v>12.85</v>
      </c>
    </row>
    <row r="315" spans="1:11" ht="12.75">
      <c r="A315" s="1425" t="s">
        <v>1360</v>
      </c>
      <c r="B315" s="1425" t="s">
        <v>2780</v>
      </c>
      <c r="C315" s="1425" t="s">
        <v>390</v>
      </c>
      <c r="D315" s="1425" t="s">
        <v>809</v>
      </c>
      <c r="E315" s="1425" t="s">
        <v>2953</v>
      </c>
      <c r="F315" s="1425" t="s">
        <v>355</v>
      </c>
      <c r="G315" s="1425" t="s">
        <v>1238</v>
      </c>
      <c r="H315" s="1425" t="s">
        <v>2762</v>
      </c>
      <c r="I315" s="1425" t="s">
        <v>2771</v>
      </c>
      <c r="J315" s="1425" t="s">
        <v>390</v>
      </c>
      <c r="K315" s="1425">
        <v>401.73000000000002</v>
      </c>
    </row>
    <row r="316" spans="1:11" ht="12.75">
      <c r="A316" s="1425" t="s">
        <v>1360</v>
      </c>
      <c r="B316" s="1425" t="s">
        <v>2780</v>
      </c>
      <c r="C316" s="1425" t="s">
        <v>390</v>
      </c>
      <c r="D316" s="1425" t="s">
        <v>809</v>
      </c>
      <c r="E316" s="1425" t="s">
        <v>2953</v>
      </c>
      <c r="F316" s="1425" t="s">
        <v>355</v>
      </c>
      <c r="G316" s="1425" t="s">
        <v>1238</v>
      </c>
      <c r="H316" s="1425" t="s">
        <v>2772</v>
      </c>
      <c r="I316" s="1425" t="s">
        <v>2763</v>
      </c>
      <c r="J316" s="1425" t="s">
        <v>390</v>
      </c>
      <c r="K316" s="1425">
        <v>4.2800000000000002</v>
      </c>
    </row>
    <row r="317" spans="1:11" ht="12.75">
      <c r="A317" s="1425" t="s">
        <v>1360</v>
      </c>
      <c r="B317" s="1425" t="s">
        <v>2780</v>
      </c>
      <c r="C317" s="1425" t="s">
        <v>390</v>
      </c>
      <c r="D317" s="1425" t="s">
        <v>809</v>
      </c>
      <c r="E317" s="1425" t="s">
        <v>2953</v>
      </c>
      <c r="F317" s="1425" t="s">
        <v>355</v>
      </c>
      <c r="G317" s="1425" t="s">
        <v>1238</v>
      </c>
      <c r="H317" s="1425" t="s">
        <v>2772</v>
      </c>
      <c r="I317" s="1425" t="s">
        <v>2764</v>
      </c>
      <c r="J317" s="1425" t="s">
        <v>390</v>
      </c>
      <c r="K317" s="1425">
        <v>59.770000000000003</v>
      </c>
    </row>
    <row r="318" spans="1:11" ht="12.75">
      <c r="A318" s="1425" t="s">
        <v>1360</v>
      </c>
      <c r="B318" s="1425" t="s">
        <v>2780</v>
      </c>
      <c r="C318" s="1425" t="s">
        <v>390</v>
      </c>
      <c r="D318" s="1425" t="s">
        <v>809</v>
      </c>
      <c r="E318" s="1425" t="s">
        <v>2953</v>
      </c>
      <c r="F318" s="1425" t="s">
        <v>355</v>
      </c>
      <c r="G318" s="1425" t="s">
        <v>1238</v>
      </c>
      <c r="H318" s="1425" t="s">
        <v>2772</v>
      </c>
      <c r="I318" s="1425" t="s">
        <v>2765</v>
      </c>
      <c r="J318" s="1425" t="s">
        <v>390</v>
      </c>
      <c r="K318" s="1425">
        <v>11.960000000000001</v>
      </c>
    </row>
    <row r="319" spans="1:11" ht="12.75">
      <c r="A319" s="1425" t="s">
        <v>1360</v>
      </c>
      <c r="B319" s="1425" t="s">
        <v>2780</v>
      </c>
      <c r="C319" s="1425" t="s">
        <v>390</v>
      </c>
      <c r="D319" s="1425" t="s">
        <v>809</v>
      </c>
      <c r="E319" s="1425" t="s">
        <v>2953</v>
      </c>
      <c r="F319" s="1425" t="s">
        <v>355</v>
      </c>
      <c r="G319" s="1425" t="s">
        <v>1238</v>
      </c>
      <c r="H319" s="1425" t="s">
        <v>2772</v>
      </c>
      <c r="I319" s="1425" t="s">
        <v>2766</v>
      </c>
      <c r="J319" s="1425" t="s">
        <v>390</v>
      </c>
      <c r="K319" s="1425">
        <v>21.329999999999998</v>
      </c>
    </row>
    <row r="320" spans="1:11" ht="12.75">
      <c r="A320" s="1425" t="s">
        <v>1360</v>
      </c>
      <c r="B320" s="1425" t="s">
        <v>2780</v>
      </c>
      <c r="C320" s="1425" t="s">
        <v>390</v>
      </c>
      <c r="D320" s="1425" t="s">
        <v>809</v>
      </c>
      <c r="E320" s="1425" t="s">
        <v>2953</v>
      </c>
      <c r="F320" s="1425" t="s">
        <v>355</v>
      </c>
      <c r="G320" s="1425" t="s">
        <v>1238</v>
      </c>
      <c r="H320" s="1425" t="s">
        <v>2772</v>
      </c>
      <c r="I320" s="1425" t="s">
        <v>2767</v>
      </c>
      <c r="J320" s="1425" t="s">
        <v>390</v>
      </c>
      <c r="K320" s="1425">
        <v>356.94999999999999</v>
      </c>
    </row>
    <row r="321" spans="1:11" ht="12.75">
      <c r="A321" s="1425" t="s">
        <v>1360</v>
      </c>
      <c r="B321" s="1425" t="s">
        <v>2780</v>
      </c>
      <c r="C321" s="1425" t="s">
        <v>390</v>
      </c>
      <c r="D321" s="1425" t="s">
        <v>809</v>
      </c>
      <c r="E321" s="1425" t="s">
        <v>2953</v>
      </c>
      <c r="F321" s="1425" t="s">
        <v>355</v>
      </c>
      <c r="G321" s="1425" t="s">
        <v>1238</v>
      </c>
      <c r="H321" s="1425" t="s">
        <v>2772</v>
      </c>
      <c r="I321" s="1425" t="s">
        <v>2768</v>
      </c>
      <c r="J321" s="1425" t="s">
        <v>390</v>
      </c>
      <c r="K321" s="1425">
        <v>29.890000000000001</v>
      </c>
    </row>
    <row r="322" spans="1:11" ht="12.75">
      <c r="A322" s="1425" t="s">
        <v>1360</v>
      </c>
      <c r="B322" s="1425" t="s">
        <v>2780</v>
      </c>
      <c r="C322" s="1425" t="s">
        <v>390</v>
      </c>
      <c r="D322" s="1425" t="s">
        <v>809</v>
      </c>
      <c r="E322" s="1425" t="s">
        <v>2953</v>
      </c>
      <c r="F322" s="1425" t="s">
        <v>355</v>
      </c>
      <c r="G322" s="1425" t="s">
        <v>1238</v>
      </c>
      <c r="H322" s="1425" t="s">
        <v>2772</v>
      </c>
      <c r="I322" s="1425" t="s">
        <v>2769</v>
      </c>
      <c r="J322" s="1425" t="s">
        <v>390</v>
      </c>
      <c r="K322" s="1425">
        <v>15.35</v>
      </c>
    </row>
    <row r="323" spans="1:11" ht="12.75">
      <c r="A323" s="1425" t="s">
        <v>1360</v>
      </c>
      <c r="B323" s="1425" t="s">
        <v>2780</v>
      </c>
      <c r="C323" s="1425" t="s">
        <v>390</v>
      </c>
      <c r="D323" s="1425" t="s">
        <v>809</v>
      </c>
      <c r="E323" s="1425" t="s">
        <v>2953</v>
      </c>
      <c r="F323" s="1425" t="s">
        <v>355</v>
      </c>
      <c r="G323" s="1425" t="s">
        <v>1238</v>
      </c>
      <c r="H323" s="1425" t="s">
        <v>2772</v>
      </c>
      <c r="I323" s="1425" t="s">
        <v>2770</v>
      </c>
      <c r="J323" s="1425" t="s">
        <v>390</v>
      </c>
      <c r="K323" s="1425">
        <v>12.77</v>
      </c>
    </row>
    <row r="324" spans="1:11" ht="12.75">
      <c r="A324" s="1425" t="s">
        <v>1360</v>
      </c>
      <c r="B324" s="1425" t="s">
        <v>2780</v>
      </c>
      <c r="C324" s="1425" t="s">
        <v>390</v>
      </c>
      <c r="D324" s="1425" t="s">
        <v>809</v>
      </c>
      <c r="E324" s="1425" t="s">
        <v>2953</v>
      </c>
      <c r="F324" s="1425" t="s">
        <v>355</v>
      </c>
      <c r="G324" s="1425" t="s">
        <v>1238</v>
      </c>
      <c r="H324" s="1425" t="s">
        <v>2772</v>
      </c>
      <c r="I324" s="1425" t="s">
        <v>2771</v>
      </c>
      <c r="J324" s="1425" t="s">
        <v>390</v>
      </c>
      <c r="K324" s="1425">
        <v>399.55000000000001</v>
      </c>
    </row>
    <row r="325" spans="1:11" ht="12.75">
      <c r="A325" s="1425" t="s">
        <v>1360</v>
      </c>
      <c r="B325" s="1425" t="s">
        <v>2780</v>
      </c>
      <c r="C325" s="1425" t="s">
        <v>390</v>
      </c>
      <c r="D325" s="1425" t="s">
        <v>809</v>
      </c>
      <c r="E325" s="1425" t="s">
        <v>2953</v>
      </c>
      <c r="F325" s="1425" t="s">
        <v>355</v>
      </c>
      <c r="G325" s="1425" t="s">
        <v>1238</v>
      </c>
      <c r="H325" s="1425" t="s">
        <v>2773</v>
      </c>
      <c r="I325" s="1425" t="s">
        <v>2763</v>
      </c>
      <c r="J325" s="1425" t="s">
        <v>390</v>
      </c>
      <c r="K325" s="1425">
        <v>4.2800000000000002</v>
      </c>
    </row>
    <row r="326" spans="1:11" ht="12.75">
      <c r="A326" s="1425" t="s">
        <v>1360</v>
      </c>
      <c r="B326" s="1425" t="s">
        <v>2780</v>
      </c>
      <c r="C326" s="1425" t="s">
        <v>390</v>
      </c>
      <c r="D326" s="1425" t="s">
        <v>809</v>
      </c>
      <c r="E326" s="1425" t="s">
        <v>2953</v>
      </c>
      <c r="F326" s="1425" t="s">
        <v>355</v>
      </c>
      <c r="G326" s="1425" t="s">
        <v>1238</v>
      </c>
      <c r="H326" s="1425" t="s">
        <v>2773</v>
      </c>
      <c r="I326" s="1425" t="s">
        <v>2764</v>
      </c>
      <c r="J326" s="1425" t="s">
        <v>390</v>
      </c>
      <c r="K326" s="1425">
        <v>59.719999999999999</v>
      </c>
    </row>
    <row r="327" spans="1:11" ht="12.75">
      <c r="A327" s="1425" t="s">
        <v>1360</v>
      </c>
      <c r="B327" s="1425" t="s">
        <v>2780</v>
      </c>
      <c r="C327" s="1425" t="s">
        <v>390</v>
      </c>
      <c r="D327" s="1425" t="s">
        <v>809</v>
      </c>
      <c r="E327" s="1425" t="s">
        <v>2953</v>
      </c>
      <c r="F327" s="1425" t="s">
        <v>355</v>
      </c>
      <c r="G327" s="1425" t="s">
        <v>1238</v>
      </c>
      <c r="H327" s="1425" t="s">
        <v>2773</v>
      </c>
      <c r="I327" s="1425" t="s">
        <v>2765</v>
      </c>
      <c r="J327" s="1425" t="s">
        <v>390</v>
      </c>
      <c r="K327" s="1425">
        <v>11.94</v>
      </c>
    </row>
    <row r="328" spans="1:11" ht="12.75">
      <c r="A328" s="1425" t="s">
        <v>1360</v>
      </c>
      <c r="B328" s="1425" t="s">
        <v>2780</v>
      </c>
      <c r="C328" s="1425" t="s">
        <v>390</v>
      </c>
      <c r="D328" s="1425" t="s">
        <v>809</v>
      </c>
      <c r="E328" s="1425" t="s">
        <v>2953</v>
      </c>
      <c r="F328" s="1425" t="s">
        <v>355</v>
      </c>
      <c r="G328" s="1425" t="s">
        <v>1238</v>
      </c>
      <c r="H328" s="1425" t="s">
        <v>2773</v>
      </c>
      <c r="I328" s="1425" t="s">
        <v>2766</v>
      </c>
      <c r="J328" s="1425" t="s">
        <v>390</v>
      </c>
      <c r="K328" s="1425">
        <v>21.309999999999999</v>
      </c>
    </row>
    <row r="329" spans="1:11" ht="12.75">
      <c r="A329" s="1425" t="s">
        <v>1360</v>
      </c>
      <c r="B329" s="1425" t="s">
        <v>2780</v>
      </c>
      <c r="C329" s="1425" t="s">
        <v>390</v>
      </c>
      <c r="D329" s="1425" t="s">
        <v>809</v>
      </c>
      <c r="E329" s="1425" t="s">
        <v>2953</v>
      </c>
      <c r="F329" s="1425" t="s">
        <v>355</v>
      </c>
      <c r="G329" s="1425" t="s">
        <v>1238</v>
      </c>
      <c r="H329" s="1425" t="s">
        <v>2773</v>
      </c>
      <c r="I329" s="1425" t="s">
        <v>2767</v>
      </c>
      <c r="J329" s="1425" t="s">
        <v>390</v>
      </c>
      <c r="K329" s="1425">
        <v>356.61000000000001</v>
      </c>
    </row>
    <row r="330" spans="1:11" ht="12.75">
      <c r="A330" s="1425" t="s">
        <v>1360</v>
      </c>
      <c r="B330" s="1425" t="s">
        <v>2780</v>
      </c>
      <c r="C330" s="1425" t="s">
        <v>390</v>
      </c>
      <c r="D330" s="1425" t="s">
        <v>809</v>
      </c>
      <c r="E330" s="1425" t="s">
        <v>2953</v>
      </c>
      <c r="F330" s="1425" t="s">
        <v>355</v>
      </c>
      <c r="G330" s="1425" t="s">
        <v>1238</v>
      </c>
      <c r="H330" s="1425" t="s">
        <v>2773</v>
      </c>
      <c r="I330" s="1425" t="s">
        <v>2768</v>
      </c>
      <c r="J330" s="1425" t="s">
        <v>390</v>
      </c>
      <c r="K330" s="1425">
        <v>29.859999999999999</v>
      </c>
    </row>
    <row r="331" spans="1:11" ht="12.75">
      <c r="A331" s="1425" t="s">
        <v>1360</v>
      </c>
      <c r="B331" s="1425" t="s">
        <v>2780</v>
      </c>
      <c r="C331" s="1425" t="s">
        <v>390</v>
      </c>
      <c r="D331" s="1425" t="s">
        <v>809</v>
      </c>
      <c r="E331" s="1425" t="s">
        <v>2953</v>
      </c>
      <c r="F331" s="1425" t="s">
        <v>355</v>
      </c>
      <c r="G331" s="1425" t="s">
        <v>1238</v>
      </c>
      <c r="H331" s="1425" t="s">
        <v>2773</v>
      </c>
      <c r="I331" s="1425" t="s">
        <v>2769</v>
      </c>
      <c r="J331" s="1425" t="s">
        <v>390</v>
      </c>
      <c r="K331" s="1425">
        <v>15.34</v>
      </c>
    </row>
    <row r="332" spans="1:11" ht="12.75">
      <c r="A332" s="1425" t="s">
        <v>1360</v>
      </c>
      <c r="B332" s="1425" t="s">
        <v>2780</v>
      </c>
      <c r="C332" s="1425" t="s">
        <v>390</v>
      </c>
      <c r="D332" s="1425" t="s">
        <v>809</v>
      </c>
      <c r="E332" s="1425" t="s">
        <v>2953</v>
      </c>
      <c r="F332" s="1425" t="s">
        <v>355</v>
      </c>
      <c r="G332" s="1425" t="s">
        <v>1238</v>
      </c>
      <c r="H332" s="1425" t="s">
        <v>2773</v>
      </c>
      <c r="I332" s="1425" t="s">
        <v>2770</v>
      </c>
      <c r="J332" s="1425" t="s">
        <v>390</v>
      </c>
      <c r="K332" s="1425">
        <v>12.76</v>
      </c>
    </row>
    <row r="333" spans="1:11" ht="12.75">
      <c r="A333" s="1425" t="s">
        <v>1360</v>
      </c>
      <c r="B333" s="1425" t="s">
        <v>2780</v>
      </c>
      <c r="C333" s="1425" t="s">
        <v>390</v>
      </c>
      <c r="D333" s="1425" t="s">
        <v>809</v>
      </c>
      <c r="E333" s="1425" t="s">
        <v>2953</v>
      </c>
      <c r="F333" s="1425" t="s">
        <v>355</v>
      </c>
      <c r="G333" s="1425" t="s">
        <v>1238</v>
      </c>
      <c r="H333" s="1425" t="s">
        <v>2773</v>
      </c>
      <c r="I333" s="1425" t="s">
        <v>2771</v>
      </c>
      <c r="J333" s="1425" t="s">
        <v>390</v>
      </c>
      <c r="K333" s="1425">
        <v>399.16000000000003</v>
      </c>
    </row>
    <row r="334" spans="1:11" ht="12.75">
      <c r="A334" s="1425" t="s">
        <v>1360</v>
      </c>
      <c r="B334" s="1425" t="s">
        <v>2780</v>
      </c>
      <c r="C334" s="1425" t="s">
        <v>390</v>
      </c>
      <c r="D334" s="1425" t="s">
        <v>809</v>
      </c>
      <c r="E334" s="1425" t="s">
        <v>2953</v>
      </c>
      <c r="F334" s="1425" t="s">
        <v>355</v>
      </c>
      <c r="G334" s="1425" t="s">
        <v>1238</v>
      </c>
      <c r="H334" s="1425" t="s">
        <v>2774</v>
      </c>
      <c r="I334" s="1425" t="s">
        <v>2763</v>
      </c>
      <c r="J334" s="1425" t="s">
        <v>390</v>
      </c>
      <c r="K334" s="1425">
        <v>4.29</v>
      </c>
    </row>
    <row r="335" spans="1:11" ht="12.75">
      <c r="A335" s="1425" t="s">
        <v>1360</v>
      </c>
      <c r="B335" s="1425" t="s">
        <v>2780</v>
      </c>
      <c r="C335" s="1425" t="s">
        <v>390</v>
      </c>
      <c r="D335" s="1425" t="s">
        <v>809</v>
      </c>
      <c r="E335" s="1425" t="s">
        <v>2953</v>
      </c>
      <c r="F335" s="1425" t="s">
        <v>355</v>
      </c>
      <c r="G335" s="1425" t="s">
        <v>1238</v>
      </c>
      <c r="H335" s="1425" t="s">
        <v>2774</v>
      </c>
      <c r="I335" s="1425" t="s">
        <v>2764</v>
      </c>
      <c r="J335" s="1425" t="s">
        <v>390</v>
      </c>
      <c r="K335" s="1425">
        <v>59.909999999999997</v>
      </c>
    </row>
    <row r="336" spans="1:11" ht="12.75">
      <c r="A336" s="1425" t="s">
        <v>1360</v>
      </c>
      <c r="B336" s="1425" t="s">
        <v>2780</v>
      </c>
      <c r="C336" s="1425" t="s">
        <v>390</v>
      </c>
      <c r="D336" s="1425" t="s">
        <v>809</v>
      </c>
      <c r="E336" s="1425" t="s">
        <v>2953</v>
      </c>
      <c r="F336" s="1425" t="s">
        <v>355</v>
      </c>
      <c r="G336" s="1425" t="s">
        <v>1238</v>
      </c>
      <c r="H336" s="1425" t="s">
        <v>2774</v>
      </c>
      <c r="I336" s="1425" t="s">
        <v>2765</v>
      </c>
      <c r="J336" s="1425" t="s">
        <v>390</v>
      </c>
      <c r="K336" s="1425">
        <v>11.98</v>
      </c>
    </row>
    <row r="337" spans="1:11" ht="12.75">
      <c r="A337" s="1425" t="s">
        <v>1360</v>
      </c>
      <c r="B337" s="1425" t="s">
        <v>2780</v>
      </c>
      <c r="C337" s="1425" t="s">
        <v>390</v>
      </c>
      <c r="D337" s="1425" t="s">
        <v>809</v>
      </c>
      <c r="E337" s="1425" t="s">
        <v>2953</v>
      </c>
      <c r="F337" s="1425" t="s">
        <v>355</v>
      </c>
      <c r="G337" s="1425" t="s">
        <v>1238</v>
      </c>
      <c r="H337" s="1425" t="s">
        <v>2774</v>
      </c>
      <c r="I337" s="1425" t="s">
        <v>2766</v>
      </c>
      <c r="J337" s="1425" t="s">
        <v>390</v>
      </c>
      <c r="K337" s="1425">
        <v>21.379999999999999</v>
      </c>
    </row>
    <row r="338" spans="1:11" ht="12.75">
      <c r="A338" s="1425" t="s">
        <v>1360</v>
      </c>
      <c r="B338" s="1425" t="s">
        <v>2780</v>
      </c>
      <c r="C338" s="1425" t="s">
        <v>390</v>
      </c>
      <c r="D338" s="1425" t="s">
        <v>809</v>
      </c>
      <c r="E338" s="1425" t="s">
        <v>2953</v>
      </c>
      <c r="F338" s="1425" t="s">
        <v>355</v>
      </c>
      <c r="G338" s="1425" t="s">
        <v>1238</v>
      </c>
      <c r="H338" s="1425" t="s">
        <v>2774</v>
      </c>
      <c r="I338" s="1425" t="s">
        <v>2767</v>
      </c>
      <c r="J338" s="1425" t="s">
        <v>390</v>
      </c>
      <c r="K338" s="1425">
        <v>357.74000000000001</v>
      </c>
    </row>
    <row r="339" spans="1:11" ht="12.75">
      <c r="A339" s="1425" t="s">
        <v>1360</v>
      </c>
      <c r="B339" s="1425" t="s">
        <v>2780</v>
      </c>
      <c r="C339" s="1425" t="s">
        <v>390</v>
      </c>
      <c r="D339" s="1425" t="s">
        <v>809</v>
      </c>
      <c r="E339" s="1425" t="s">
        <v>2953</v>
      </c>
      <c r="F339" s="1425" t="s">
        <v>355</v>
      </c>
      <c r="G339" s="1425" t="s">
        <v>1238</v>
      </c>
      <c r="H339" s="1425" t="s">
        <v>2774</v>
      </c>
      <c r="I339" s="1425" t="s">
        <v>2768</v>
      </c>
      <c r="J339" s="1425" t="s">
        <v>390</v>
      </c>
      <c r="K339" s="1425">
        <v>29.949999999999999</v>
      </c>
    </row>
    <row r="340" spans="1:11" ht="12.75">
      <c r="A340" s="1425" t="s">
        <v>1360</v>
      </c>
      <c r="B340" s="1425" t="s">
        <v>2780</v>
      </c>
      <c r="C340" s="1425" t="s">
        <v>390</v>
      </c>
      <c r="D340" s="1425" t="s">
        <v>809</v>
      </c>
      <c r="E340" s="1425" t="s">
        <v>2953</v>
      </c>
      <c r="F340" s="1425" t="s">
        <v>355</v>
      </c>
      <c r="G340" s="1425" t="s">
        <v>1238</v>
      </c>
      <c r="H340" s="1425" t="s">
        <v>2774</v>
      </c>
      <c r="I340" s="1425" t="s">
        <v>2769</v>
      </c>
      <c r="J340" s="1425" t="s">
        <v>390</v>
      </c>
      <c r="K340" s="1425">
        <v>15.390000000000001</v>
      </c>
    </row>
    <row r="341" spans="1:11" ht="12.75">
      <c r="A341" s="1425" t="s">
        <v>1360</v>
      </c>
      <c r="B341" s="1425" t="s">
        <v>2780</v>
      </c>
      <c r="C341" s="1425" t="s">
        <v>390</v>
      </c>
      <c r="D341" s="1425" t="s">
        <v>809</v>
      </c>
      <c r="E341" s="1425" t="s">
        <v>2953</v>
      </c>
      <c r="F341" s="1425" t="s">
        <v>355</v>
      </c>
      <c r="G341" s="1425" t="s">
        <v>1238</v>
      </c>
      <c r="H341" s="1425" t="s">
        <v>2774</v>
      </c>
      <c r="I341" s="1425" t="s">
        <v>2770</v>
      </c>
      <c r="J341" s="1425" t="s">
        <v>390</v>
      </c>
      <c r="K341" s="1425">
        <v>12.800000000000001</v>
      </c>
    </row>
    <row r="342" spans="1:11" ht="12.75">
      <c r="A342" s="1425" t="s">
        <v>1360</v>
      </c>
      <c r="B342" s="1425" t="s">
        <v>2780</v>
      </c>
      <c r="C342" s="1425" t="s">
        <v>390</v>
      </c>
      <c r="D342" s="1425" t="s">
        <v>809</v>
      </c>
      <c r="E342" s="1425" t="s">
        <v>2953</v>
      </c>
      <c r="F342" s="1425" t="s">
        <v>355</v>
      </c>
      <c r="G342" s="1425" t="s">
        <v>1238</v>
      </c>
      <c r="H342" s="1425" t="s">
        <v>2774</v>
      </c>
      <c r="I342" s="1425" t="s">
        <v>2771</v>
      </c>
      <c r="J342" s="1425" t="s">
        <v>390</v>
      </c>
      <c r="K342" s="1425">
        <v>400.44</v>
      </c>
    </row>
    <row r="343" spans="1:11" ht="12.75">
      <c r="A343" s="1425" t="s">
        <v>1360</v>
      </c>
      <c r="B343" s="1425" t="s">
        <v>2780</v>
      </c>
      <c r="C343" s="1425" t="s">
        <v>390</v>
      </c>
      <c r="D343" s="1425" t="s">
        <v>809</v>
      </c>
      <c r="E343" s="1425" t="s">
        <v>2953</v>
      </c>
      <c r="F343" s="1425" t="s">
        <v>355</v>
      </c>
      <c r="G343" s="1425" t="s">
        <v>116</v>
      </c>
      <c r="H343" s="1425" t="s">
        <v>2762</v>
      </c>
      <c r="I343" s="1425" t="s">
        <v>2775</v>
      </c>
      <c r="J343" s="1425" t="s">
        <v>390</v>
      </c>
      <c r="K343" s="1425">
        <v>1867.78</v>
      </c>
    </row>
    <row r="344" spans="1:11" ht="12.75">
      <c r="A344" s="1425" t="s">
        <v>1360</v>
      </c>
      <c r="B344" s="1425" t="s">
        <v>2780</v>
      </c>
      <c r="C344" s="1425" t="s">
        <v>390</v>
      </c>
      <c r="D344" s="1425" t="s">
        <v>809</v>
      </c>
      <c r="E344" s="1425" t="s">
        <v>2953</v>
      </c>
      <c r="F344" s="1425" t="s">
        <v>355</v>
      </c>
      <c r="G344" s="1425" t="s">
        <v>116</v>
      </c>
      <c r="H344" s="1425" t="s">
        <v>2762</v>
      </c>
      <c r="I344" s="1425" t="s">
        <v>2776</v>
      </c>
      <c r="J344" s="1425" t="s">
        <v>390</v>
      </c>
      <c r="K344" s="1425">
        <v>2731.6199999999999</v>
      </c>
    </row>
    <row r="345" spans="1:11" ht="12.75">
      <c r="A345" s="1425" t="s">
        <v>1360</v>
      </c>
      <c r="B345" s="1425" t="s">
        <v>2780</v>
      </c>
      <c r="C345" s="1425" t="s">
        <v>390</v>
      </c>
      <c r="D345" s="1425" t="s">
        <v>809</v>
      </c>
      <c r="E345" s="1425" t="s">
        <v>2953</v>
      </c>
      <c r="F345" s="1425" t="s">
        <v>355</v>
      </c>
      <c r="G345" s="1425" t="s">
        <v>116</v>
      </c>
      <c r="H345" s="1425" t="s">
        <v>2762</v>
      </c>
      <c r="I345" s="1425" t="s">
        <v>2777</v>
      </c>
      <c r="J345" s="1425" t="s">
        <v>390</v>
      </c>
      <c r="K345" s="1425">
        <v>629.63999999999999</v>
      </c>
    </row>
    <row r="346" spans="1:11" ht="12.75">
      <c r="A346" s="1425" t="s">
        <v>1360</v>
      </c>
      <c r="B346" s="1425" t="s">
        <v>2780</v>
      </c>
      <c r="C346" s="1425" t="s">
        <v>390</v>
      </c>
      <c r="D346" s="1425" t="s">
        <v>809</v>
      </c>
      <c r="E346" s="1425" t="s">
        <v>2953</v>
      </c>
      <c r="F346" s="1425" t="s">
        <v>355</v>
      </c>
      <c r="G346" s="1425" t="s">
        <v>116</v>
      </c>
      <c r="H346" s="1425" t="s">
        <v>2762</v>
      </c>
      <c r="I346" s="1425" t="s">
        <v>2778</v>
      </c>
      <c r="J346" s="1425" t="s">
        <v>390</v>
      </c>
      <c r="K346" s="1425">
        <v>2659.1100000000001</v>
      </c>
    </row>
    <row r="347" spans="1:11" ht="12.75">
      <c r="A347" s="1425" t="s">
        <v>1360</v>
      </c>
      <c r="B347" s="1425" t="s">
        <v>2780</v>
      </c>
      <c r="C347" s="1425" t="s">
        <v>390</v>
      </c>
      <c r="D347" s="1425" t="s">
        <v>809</v>
      </c>
      <c r="E347" s="1425" t="s">
        <v>2953</v>
      </c>
      <c r="F347" s="1425" t="s">
        <v>355</v>
      </c>
      <c r="G347" s="1425" t="s">
        <v>116</v>
      </c>
      <c r="H347" s="1425" t="s">
        <v>2772</v>
      </c>
      <c r="I347" s="1425" t="s">
        <v>2775</v>
      </c>
      <c r="J347" s="1425" t="s">
        <v>390</v>
      </c>
      <c r="K347" s="1425">
        <v>1868.95</v>
      </c>
    </row>
    <row r="348" spans="1:11" ht="12.75">
      <c r="A348" s="1425" t="s">
        <v>1360</v>
      </c>
      <c r="B348" s="1425" t="s">
        <v>2780</v>
      </c>
      <c r="C348" s="1425" t="s">
        <v>390</v>
      </c>
      <c r="D348" s="1425" t="s">
        <v>809</v>
      </c>
      <c r="E348" s="1425" t="s">
        <v>2953</v>
      </c>
      <c r="F348" s="1425" t="s">
        <v>355</v>
      </c>
      <c r="G348" s="1425" t="s">
        <v>116</v>
      </c>
      <c r="H348" s="1425" t="s">
        <v>2772</v>
      </c>
      <c r="I348" s="1425" t="s">
        <v>2776</v>
      </c>
      <c r="J348" s="1425" t="s">
        <v>390</v>
      </c>
      <c r="K348" s="1425">
        <v>2733.3499999999999</v>
      </c>
    </row>
    <row r="349" spans="1:11" ht="12.75">
      <c r="A349" s="1425" t="s">
        <v>1360</v>
      </c>
      <c r="B349" s="1425" t="s">
        <v>2780</v>
      </c>
      <c r="C349" s="1425" t="s">
        <v>390</v>
      </c>
      <c r="D349" s="1425" t="s">
        <v>809</v>
      </c>
      <c r="E349" s="1425" t="s">
        <v>2953</v>
      </c>
      <c r="F349" s="1425" t="s">
        <v>355</v>
      </c>
      <c r="G349" s="1425" t="s">
        <v>116</v>
      </c>
      <c r="H349" s="1425" t="s">
        <v>2772</v>
      </c>
      <c r="I349" s="1425" t="s">
        <v>2777</v>
      </c>
      <c r="J349" s="1425" t="s">
        <v>390</v>
      </c>
      <c r="K349" s="1425">
        <v>630.02999999999997</v>
      </c>
    </row>
    <row r="350" spans="1:11" ht="12.75">
      <c r="A350" s="1425" t="s">
        <v>1360</v>
      </c>
      <c r="B350" s="1425" t="s">
        <v>2780</v>
      </c>
      <c r="C350" s="1425" t="s">
        <v>390</v>
      </c>
      <c r="D350" s="1425" t="s">
        <v>809</v>
      </c>
      <c r="E350" s="1425" t="s">
        <v>2953</v>
      </c>
      <c r="F350" s="1425" t="s">
        <v>355</v>
      </c>
      <c r="G350" s="1425" t="s">
        <v>116</v>
      </c>
      <c r="H350" s="1425" t="s">
        <v>2772</v>
      </c>
      <c r="I350" s="1425" t="s">
        <v>2778</v>
      </c>
      <c r="J350" s="1425" t="s">
        <v>390</v>
      </c>
      <c r="K350" s="1425">
        <v>2660.79</v>
      </c>
    </row>
    <row r="351" spans="1:11" ht="12.75">
      <c r="A351" s="1425" t="s">
        <v>1360</v>
      </c>
      <c r="B351" s="1425" t="s">
        <v>2780</v>
      </c>
      <c r="C351" s="1425" t="s">
        <v>390</v>
      </c>
      <c r="D351" s="1425" t="s">
        <v>809</v>
      </c>
      <c r="E351" s="1425" t="s">
        <v>2953</v>
      </c>
      <c r="F351" s="1425" t="s">
        <v>355</v>
      </c>
      <c r="G351" s="1425" t="s">
        <v>116</v>
      </c>
      <c r="H351" s="1425" t="s">
        <v>2773</v>
      </c>
      <c r="I351" s="1425" t="s">
        <v>2775</v>
      </c>
      <c r="J351" s="1425" t="s">
        <v>390</v>
      </c>
      <c r="K351" s="1425">
        <v>1869.1500000000001</v>
      </c>
    </row>
    <row r="352" spans="1:11" ht="12.75">
      <c r="A352" s="1425" t="s">
        <v>1360</v>
      </c>
      <c r="B352" s="1425" t="s">
        <v>2780</v>
      </c>
      <c r="C352" s="1425" t="s">
        <v>390</v>
      </c>
      <c r="D352" s="1425" t="s">
        <v>809</v>
      </c>
      <c r="E352" s="1425" t="s">
        <v>2953</v>
      </c>
      <c r="F352" s="1425" t="s">
        <v>355</v>
      </c>
      <c r="G352" s="1425" t="s">
        <v>116</v>
      </c>
      <c r="H352" s="1425" t="s">
        <v>2773</v>
      </c>
      <c r="I352" s="1425" t="s">
        <v>2776</v>
      </c>
      <c r="J352" s="1425" t="s">
        <v>390</v>
      </c>
      <c r="K352" s="1425">
        <v>2733.6700000000001</v>
      </c>
    </row>
    <row r="353" spans="1:11" ht="12.75">
      <c r="A353" s="1425" t="s">
        <v>1360</v>
      </c>
      <c r="B353" s="1425" t="s">
        <v>2780</v>
      </c>
      <c r="C353" s="1425" t="s">
        <v>390</v>
      </c>
      <c r="D353" s="1425" t="s">
        <v>809</v>
      </c>
      <c r="E353" s="1425" t="s">
        <v>2953</v>
      </c>
      <c r="F353" s="1425" t="s">
        <v>355</v>
      </c>
      <c r="G353" s="1425" t="s">
        <v>116</v>
      </c>
      <c r="H353" s="1425" t="s">
        <v>2773</v>
      </c>
      <c r="I353" s="1425" t="s">
        <v>2777</v>
      </c>
      <c r="J353" s="1425" t="s">
        <v>390</v>
      </c>
      <c r="K353" s="1425">
        <v>630.09000000000003</v>
      </c>
    </row>
    <row r="354" spans="1:11" ht="12.75">
      <c r="A354" s="1425" t="s">
        <v>1360</v>
      </c>
      <c r="B354" s="1425" t="s">
        <v>2780</v>
      </c>
      <c r="C354" s="1425" t="s">
        <v>390</v>
      </c>
      <c r="D354" s="1425" t="s">
        <v>809</v>
      </c>
      <c r="E354" s="1425" t="s">
        <v>2953</v>
      </c>
      <c r="F354" s="1425" t="s">
        <v>355</v>
      </c>
      <c r="G354" s="1425" t="s">
        <v>116</v>
      </c>
      <c r="H354" s="1425" t="s">
        <v>2773</v>
      </c>
      <c r="I354" s="1425" t="s">
        <v>2778</v>
      </c>
      <c r="J354" s="1425" t="s">
        <v>390</v>
      </c>
      <c r="K354" s="1425">
        <v>2661.0799999999999</v>
      </c>
    </row>
    <row r="355" spans="1:11" ht="12.75">
      <c r="A355" s="1425" t="s">
        <v>1360</v>
      </c>
      <c r="B355" s="1425" t="s">
        <v>2780</v>
      </c>
      <c r="C355" s="1425" t="s">
        <v>390</v>
      </c>
      <c r="D355" s="1425" t="s">
        <v>809</v>
      </c>
      <c r="E355" s="1425" t="s">
        <v>2953</v>
      </c>
      <c r="F355" s="1425" t="s">
        <v>355</v>
      </c>
      <c r="G355" s="1425" t="s">
        <v>116</v>
      </c>
      <c r="H355" s="1425" t="s">
        <v>2774</v>
      </c>
      <c r="I355" s="1425" t="s">
        <v>2775</v>
      </c>
      <c r="J355" s="1425" t="s">
        <v>390</v>
      </c>
      <c r="K355" s="1425">
        <v>1868.47</v>
      </c>
    </row>
    <row r="356" spans="1:11" ht="12.75">
      <c r="A356" s="1425" t="s">
        <v>1360</v>
      </c>
      <c r="B356" s="1425" t="s">
        <v>2780</v>
      </c>
      <c r="C356" s="1425" t="s">
        <v>390</v>
      </c>
      <c r="D356" s="1425" t="s">
        <v>809</v>
      </c>
      <c r="E356" s="1425" t="s">
        <v>2953</v>
      </c>
      <c r="F356" s="1425" t="s">
        <v>355</v>
      </c>
      <c r="G356" s="1425" t="s">
        <v>116</v>
      </c>
      <c r="H356" s="1425" t="s">
        <v>2774</v>
      </c>
      <c r="I356" s="1425" t="s">
        <v>2776</v>
      </c>
      <c r="J356" s="1425" t="s">
        <v>390</v>
      </c>
      <c r="K356" s="1425">
        <v>2732.6500000000001</v>
      </c>
    </row>
    <row r="357" spans="1:11" ht="12.75">
      <c r="A357" s="1425" t="s">
        <v>1360</v>
      </c>
      <c r="B357" s="1425" t="s">
        <v>2780</v>
      </c>
      <c r="C357" s="1425" t="s">
        <v>390</v>
      </c>
      <c r="D357" s="1425" t="s">
        <v>809</v>
      </c>
      <c r="E357" s="1425" t="s">
        <v>2953</v>
      </c>
      <c r="F357" s="1425" t="s">
        <v>355</v>
      </c>
      <c r="G357" s="1425" t="s">
        <v>116</v>
      </c>
      <c r="H357" s="1425" t="s">
        <v>2774</v>
      </c>
      <c r="I357" s="1425" t="s">
        <v>2777</v>
      </c>
      <c r="J357" s="1425" t="s">
        <v>390</v>
      </c>
      <c r="K357" s="1425">
        <v>629.87</v>
      </c>
    </row>
    <row r="358" spans="1:11" ht="12.75">
      <c r="A358" s="1425" t="s">
        <v>1360</v>
      </c>
      <c r="B358" s="1425" t="s">
        <v>2780</v>
      </c>
      <c r="C358" s="1425" t="s">
        <v>390</v>
      </c>
      <c r="D358" s="1425" t="s">
        <v>809</v>
      </c>
      <c r="E358" s="1425" t="s">
        <v>2953</v>
      </c>
      <c r="F358" s="1425" t="s">
        <v>355</v>
      </c>
      <c r="G358" s="1425" t="s">
        <v>116</v>
      </c>
      <c r="H358" s="1425" t="s">
        <v>2774</v>
      </c>
      <c r="I358" s="1425" t="s">
        <v>2778</v>
      </c>
      <c r="J358" s="1425" t="s">
        <v>390</v>
      </c>
      <c r="K358" s="1425">
        <v>2660.0999999999999</v>
      </c>
    </row>
    <row r="359" spans="1:11" ht="12.75">
      <c r="A359" s="1425" t="s">
        <v>1360</v>
      </c>
      <c r="B359" s="1425" t="s">
        <v>488</v>
      </c>
      <c r="C359" s="1425" t="s">
        <v>390</v>
      </c>
      <c r="D359" s="1425" t="s">
        <v>1269</v>
      </c>
      <c r="E359" s="1425" t="s">
        <v>1373</v>
      </c>
      <c r="F359" s="1425" t="s">
        <v>390</v>
      </c>
      <c r="G359" s="1425" t="s">
        <v>1238</v>
      </c>
      <c r="H359" s="1425" t="s">
        <v>2762</v>
      </c>
      <c r="I359" s="1425" t="s">
        <v>2763</v>
      </c>
      <c r="J359" s="1425" t="s">
        <v>390</v>
      </c>
      <c r="K359" s="1425">
        <v>-94.239999999999995</v>
      </c>
    </row>
    <row r="360" spans="1:11" ht="12.75">
      <c r="A360" s="1425" t="s">
        <v>1360</v>
      </c>
      <c r="B360" s="1425" t="s">
        <v>488</v>
      </c>
      <c r="C360" s="1425" t="s">
        <v>390</v>
      </c>
      <c r="D360" s="1425" t="s">
        <v>1269</v>
      </c>
      <c r="E360" s="1425" t="s">
        <v>1373</v>
      </c>
      <c r="F360" s="1425" t="s">
        <v>390</v>
      </c>
      <c r="G360" s="1425" t="s">
        <v>1238</v>
      </c>
      <c r="H360" s="1425" t="s">
        <v>2762</v>
      </c>
      <c r="I360" s="1425" t="s">
        <v>2764</v>
      </c>
      <c r="J360" s="1425" t="s">
        <v>390</v>
      </c>
      <c r="K360" s="1425">
        <v>154.06</v>
      </c>
    </row>
    <row r="361" spans="1:11" ht="12.75">
      <c r="A361" s="1425" t="s">
        <v>1360</v>
      </c>
      <c r="B361" s="1425" t="s">
        <v>488</v>
      </c>
      <c r="C361" s="1425" t="s">
        <v>390</v>
      </c>
      <c r="D361" s="1425" t="s">
        <v>1269</v>
      </c>
      <c r="E361" s="1425" t="s">
        <v>1373</v>
      </c>
      <c r="F361" s="1425" t="s">
        <v>390</v>
      </c>
      <c r="G361" s="1425" t="s">
        <v>1238</v>
      </c>
      <c r="H361" s="1425" t="s">
        <v>2762</v>
      </c>
      <c r="I361" s="1425" t="s">
        <v>2765</v>
      </c>
      <c r="J361" s="1425" t="s">
        <v>390</v>
      </c>
      <c r="K361" s="1425">
        <v>-2504.7399999999998</v>
      </c>
    </row>
    <row r="362" spans="1:11" ht="12.75">
      <c r="A362" s="1425" t="s">
        <v>1360</v>
      </c>
      <c r="B362" s="1425" t="s">
        <v>488</v>
      </c>
      <c r="C362" s="1425" t="s">
        <v>390</v>
      </c>
      <c r="D362" s="1425" t="s">
        <v>1269</v>
      </c>
      <c r="E362" s="1425" t="s">
        <v>1373</v>
      </c>
      <c r="F362" s="1425" t="s">
        <v>390</v>
      </c>
      <c r="G362" s="1425" t="s">
        <v>1238</v>
      </c>
      <c r="H362" s="1425" t="s">
        <v>2762</v>
      </c>
      <c r="I362" s="1425" t="s">
        <v>2766</v>
      </c>
      <c r="J362" s="1425" t="s">
        <v>390</v>
      </c>
      <c r="K362" s="1425">
        <v>-2194.5100000000002</v>
      </c>
    </row>
    <row r="363" spans="1:11" ht="12.75">
      <c r="A363" s="1425" t="s">
        <v>1360</v>
      </c>
      <c r="B363" s="1425" t="s">
        <v>488</v>
      </c>
      <c r="C363" s="1425" t="s">
        <v>390</v>
      </c>
      <c r="D363" s="1425" t="s">
        <v>1269</v>
      </c>
      <c r="E363" s="1425" t="s">
        <v>1373</v>
      </c>
      <c r="F363" s="1425" t="s">
        <v>390</v>
      </c>
      <c r="G363" s="1425" t="s">
        <v>1238</v>
      </c>
      <c r="H363" s="1425" t="s">
        <v>2762</v>
      </c>
      <c r="I363" s="1425" t="s">
        <v>2767</v>
      </c>
      <c r="J363" s="1425" t="s">
        <v>390</v>
      </c>
      <c r="K363" s="1425">
        <v>77.230000000000004</v>
      </c>
    </row>
    <row r="364" spans="1:11" ht="12.75">
      <c r="A364" s="1425" t="s">
        <v>1360</v>
      </c>
      <c r="B364" s="1425" t="s">
        <v>488</v>
      </c>
      <c r="C364" s="1425" t="s">
        <v>390</v>
      </c>
      <c r="D364" s="1425" t="s">
        <v>1269</v>
      </c>
      <c r="E364" s="1425" t="s">
        <v>1373</v>
      </c>
      <c r="F364" s="1425" t="s">
        <v>390</v>
      </c>
      <c r="G364" s="1425" t="s">
        <v>1238</v>
      </c>
      <c r="H364" s="1425" t="s">
        <v>2762</v>
      </c>
      <c r="I364" s="1425" t="s">
        <v>2768</v>
      </c>
      <c r="J364" s="1425" t="s">
        <v>390</v>
      </c>
      <c r="K364" s="1425">
        <v>-179.53999999999999</v>
      </c>
    </row>
    <row r="365" spans="1:11" ht="12.75">
      <c r="A365" s="1425" t="s">
        <v>1360</v>
      </c>
      <c r="B365" s="1425" t="s">
        <v>488</v>
      </c>
      <c r="C365" s="1425" t="s">
        <v>390</v>
      </c>
      <c r="D365" s="1425" t="s">
        <v>1269</v>
      </c>
      <c r="E365" s="1425" t="s">
        <v>1373</v>
      </c>
      <c r="F365" s="1425" t="s">
        <v>390</v>
      </c>
      <c r="G365" s="1425" t="s">
        <v>1238</v>
      </c>
      <c r="H365" s="1425" t="s">
        <v>2762</v>
      </c>
      <c r="I365" s="1425" t="s">
        <v>2769</v>
      </c>
      <c r="J365" s="1425" t="s">
        <v>390</v>
      </c>
      <c r="K365" s="1425">
        <v>270.06</v>
      </c>
    </row>
    <row r="366" spans="1:11" ht="12.75">
      <c r="A366" s="1425" t="s">
        <v>1360</v>
      </c>
      <c r="B366" s="1425" t="s">
        <v>488</v>
      </c>
      <c r="C366" s="1425" t="s">
        <v>390</v>
      </c>
      <c r="D366" s="1425" t="s">
        <v>1269</v>
      </c>
      <c r="E366" s="1425" t="s">
        <v>1373</v>
      </c>
      <c r="F366" s="1425" t="s">
        <v>390</v>
      </c>
      <c r="G366" s="1425" t="s">
        <v>1238</v>
      </c>
      <c r="H366" s="1425" t="s">
        <v>2762</v>
      </c>
      <c r="I366" s="1425" t="s">
        <v>2770</v>
      </c>
      <c r="J366" s="1425" t="s">
        <v>390</v>
      </c>
      <c r="K366" s="1425">
        <v>2.77</v>
      </c>
    </row>
    <row r="367" spans="1:11" ht="12.75">
      <c r="A367" s="1425" t="s">
        <v>1360</v>
      </c>
      <c r="B367" s="1425" t="s">
        <v>488</v>
      </c>
      <c r="C367" s="1425" t="s">
        <v>390</v>
      </c>
      <c r="D367" s="1425" t="s">
        <v>1269</v>
      </c>
      <c r="E367" s="1425" t="s">
        <v>1373</v>
      </c>
      <c r="F367" s="1425" t="s">
        <v>390</v>
      </c>
      <c r="G367" s="1425" t="s">
        <v>1238</v>
      </c>
      <c r="H367" s="1425" t="s">
        <v>2762</v>
      </c>
      <c r="I367" s="1425" t="s">
        <v>2771</v>
      </c>
      <c r="J367" s="1425" t="s">
        <v>390</v>
      </c>
      <c r="K367" s="1425">
        <v>86.459999999999994</v>
      </c>
    </row>
    <row r="368" spans="1:11" ht="12.75">
      <c r="A368" s="1425" t="s">
        <v>1360</v>
      </c>
      <c r="B368" s="1425" t="s">
        <v>488</v>
      </c>
      <c r="C368" s="1425" t="s">
        <v>390</v>
      </c>
      <c r="D368" s="1425" t="s">
        <v>1269</v>
      </c>
      <c r="E368" s="1425" t="s">
        <v>1373</v>
      </c>
      <c r="F368" s="1425" t="s">
        <v>390</v>
      </c>
      <c r="G368" s="1425" t="s">
        <v>1238</v>
      </c>
      <c r="H368" s="1425" t="s">
        <v>1263</v>
      </c>
      <c r="I368" s="1425" t="s">
        <v>2763</v>
      </c>
      <c r="J368" s="1425" t="s">
        <v>390</v>
      </c>
      <c r="K368" s="1425">
        <v>-94.260000000000005</v>
      </c>
    </row>
    <row r="369" spans="1:11" ht="12.75">
      <c r="A369" s="1425" t="s">
        <v>1360</v>
      </c>
      <c r="B369" s="1425" t="s">
        <v>488</v>
      </c>
      <c r="C369" s="1425" t="s">
        <v>390</v>
      </c>
      <c r="D369" s="1425" t="s">
        <v>1269</v>
      </c>
      <c r="E369" s="1425" t="s">
        <v>1373</v>
      </c>
      <c r="F369" s="1425" t="s">
        <v>390</v>
      </c>
      <c r="G369" s="1425" t="s">
        <v>1238</v>
      </c>
      <c r="H369" s="1425" t="s">
        <v>1263</v>
      </c>
      <c r="I369" s="1425" t="s">
        <v>2764</v>
      </c>
      <c r="J369" s="1425" t="s">
        <v>390</v>
      </c>
      <c r="K369" s="1425">
        <v>153.94999999999999</v>
      </c>
    </row>
    <row r="370" spans="1:11" ht="12.75">
      <c r="A370" s="1425" t="s">
        <v>1360</v>
      </c>
      <c r="B370" s="1425" t="s">
        <v>488</v>
      </c>
      <c r="C370" s="1425" t="s">
        <v>390</v>
      </c>
      <c r="D370" s="1425" t="s">
        <v>1269</v>
      </c>
      <c r="E370" s="1425" t="s">
        <v>1373</v>
      </c>
      <c r="F370" s="1425" t="s">
        <v>390</v>
      </c>
      <c r="G370" s="1425" t="s">
        <v>1238</v>
      </c>
      <c r="H370" s="1425" t="s">
        <v>1263</v>
      </c>
      <c r="I370" s="1425" t="s">
        <v>2765</v>
      </c>
      <c r="J370" s="1425" t="s">
        <v>390</v>
      </c>
      <c r="K370" s="1425">
        <v>-2504.77</v>
      </c>
    </row>
    <row r="371" spans="1:11" ht="12.75">
      <c r="A371" s="1425" t="s">
        <v>1360</v>
      </c>
      <c r="B371" s="1425" t="s">
        <v>488</v>
      </c>
      <c r="C371" s="1425" t="s">
        <v>390</v>
      </c>
      <c r="D371" s="1425" t="s">
        <v>1269</v>
      </c>
      <c r="E371" s="1425" t="s">
        <v>1373</v>
      </c>
      <c r="F371" s="1425" t="s">
        <v>390</v>
      </c>
      <c r="G371" s="1425" t="s">
        <v>1238</v>
      </c>
      <c r="H371" s="1425" t="s">
        <v>1263</v>
      </c>
      <c r="I371" s="1425" t="s">
        <v>2766</v>
      </c>
      <c r="J371" s="1425" t="s">
        <v>390</v>
      </c>
      <c r="K371" s="1425">
        <v>-2194.5700000000002</v>
      </c>
    </row>
    <row r="372" spans="1:11" ht="12.75">
      <c r="A372" s="1425" t="s">
        <v>1360</v>
      </c>
      <c r="B372" s="1425" t="s">
        <v>488</v>
      </c>
      <c r="C372" s="1425" t="s">
        <v>390</v>
      </c>
      <c r="D372" s="1425" t="s">
        <v>1269</v>
      </c>
      <c r="E372" s="1425" t="s">
        <v>1373</v>
      </c>
      <c r="F372" s="1425" t="s">
        <v>390</v>
      </c>
      <c r="G372" s="1425" t="s">
        <v>1238</v>
      </c>
      <c r="H372" s="1425" t="s">
        <v>1263</v>
      </c>
      <c r="I372" s="1425" t="s">
        <v>2767</v>
      </c>
      <c r="J372" s="1425" t="s">
        <v>390</v>
      </c>
      <c r="K372" s="1425">
        <v>76.540000000000006</v>
      </c>
    </row>
    <row r="373" spans="1:11" ht="12.75">
      <c r="A373" s="1425" t="s">
        <v>1360</v>
      </c>
      <c r="B373" s="1425" t="s">
        <v>488</v>
      </c>
      <c r="C373" s="1425" t="s">
        <v>390</v>
      </c>
      <c r="D373" s="1425" t="s">
        <v>1269</v>
      </c>
      <c r="E373" s="1425" t="s">
        <v>1373</v>
      </c>
      <c r="F373" s="1425" t="s">
        <v>390</v>
      </c>
      <c r="G373" s="1425" t="s">
        <v>1238</v>
      </c>
      <c r="H373" s="1425" t="s">
        <v>1263</v>
      </c>
      <c r="I373" s="1425" t="s">
        <v>2768</v>
      </c>
      <c r="J373" s="1425" t="s">
        <v>390</v>
      </c>
      <c r="K373" s="1425">
        <v>-179.59999999999999</v>
      </c>
    </row>
    <row r="374" spans="1:11" ht="12.75">
      <c r="A374" s="1425" t="s">
        <v>1360</v>
      </c>
      <c r="B374" s="1425" t="s">
        <v>488</v>
      </c>
      <c r="C374" s="1425" t="s">
        <v>390</v>
      </c>
      <c r="D374" s="1425" t="s">
        <v>1269</v>
      </c>
      <c r="E374" s="1425" t="s">
        <v>1373</v>
      </c>
      <c r="F374" s="1425" t="s">
        <v>390</v>
      </c>
      <c r="G374" s="1425" t="s">
        <v>1238</v>
      </c>
      <c r="H374" s="1425" t="s">
        <v>1263</v>
      </c>
      <c r="I374" s="1425" t="s">
        <v>2769</v>
      </c>
      <c r="J374" s="1425" t="s">
        <v>390</v>
      </c>
      <c r="K374" s="1425">
        <v>270.02999999999997</v>
      </c>
    </row>
    <row r="375" spans="1:11" ht="12.75">
      <c r="A375" s="1425" t="s">
        <v>1360</v>
      </c>
      <c r="B375" s="1425" t="s">
        <v>488</v>
      </c>
      <c r="C375" s="1425" t="s">
        <v>390</v>
      </c>
      <c r="D375" s="1425" t="s">
        <v>1269</v>
      </c>
      <c r="E375" s="1425" t="s">
        <v>1373</v>
      </c>
      <c r="F375" s="1425" t="s">
        <v>390</v>
      </c>
      <c r="G375" s="1425" t="s">
        <v>1238</v>
      </c>
      <c r="H375" s="1425" t="s">
        <v>1263</v>
      </c>
      <c r="I375" s="1425" t="s">
        <v>2770</v>
      </c>
      <c r="J375" s="1425" t="s">
        <v>390</v>
      </c>
      <c r="K375" s="1425">
        <v>2.7400000000000002</v>
      </c>
    </row>
    <row r="376" spans="1:11" ht="12.75">
      <c r="A376" s="1425" t="s">
        <v>1360</v>
      </c>
      <c r="B376" s="1425" t="s">
        <v>488</v>
      </c>
      <c r="C376" s="1425" t="s">
        <v>390</v>
      </c>
      <c r="D376" s="1425" t="s">
        <v>1269</v>
      </c>
      <c r="E376" s="1425" t="s">
        <v>1373</v>
      </c>
      <c r="F376" s="1425" t="s">
        <v>390</v>
      </c>
      <c r="G376" s="1425" t="s">
        <v>1238</v>
      </c>
      <c r="H376" s="1425" t="s">
        <v>1263</v>
      </c>
      <c r="I376" s="1425" t="s">
        <v>2771</v>
      </c>
      <c r="J376" s="1425" t="s">
        <v>390</v>
      </c>
      <c r="K376" s="1425">
        <v>85.670000000000002</v>
      </c>
    </row>
    <row r="377" spans="1:11" ht="12.75">
      <c r="A377" s="1425" t="s">
        <v>1360</v>
      </c>
      <c r="B377" s="1425" t="s">
        <v>488</v>
      </c>
      <c r="C377" s="1425" t="s">
        <v>390</v>
      </c>
      <c r="D377" s="1425" t="s">
        <v>1269</v>
      </c>
      <c r="E377" s="1425" t="s">
        <v>1373</v>
      </c>
      <c r="F377" s="1425" t="s">
        <v>390</v>
      </c>
      <c r="G377" s="1425" t="s">
        <v>1238</v>
      </c>
      <c r="H377" s="1425" t="s">
        <v>2772</v>
      </c>
      <c r="I377" s="1425" t="s">
        <v>2763</v>
      </c>
      <c r="J377" s="1425" t="s">
        <v>390</v>
      </c>
      <c r="K377" s="1425">
        <v>-94.25</v>
      </c>
    </row>
    <row r="378" spans="1:11" ht="12.75">
      <c r="A378" s="1425" t="s">
        <v>1360</v>
      </c>
      <c r="B378" s="1425" t="s">
        <v>488</v>
      </c>
      <c r="C378" s="1425" t="s">
        <v>390</v>
      </c>
      <c r="D378" s="1425" t="s">
        <v>1269</v>
      </c>
      <c r="E378" s="1425" t="s">
        <v>1373</v>
      </c>
      <c r="F378" s="1425" t="s">
        <v>390</v>
      </c>
      <c r="G378" s="1425" t="s">
        <v>1238</v>
      </c>
      <c r="H378" s="1425" t="s">
        <v>2772</v>
      </c>
      <c r="I378" s="1425" t="s">
        <v>2764</v>
      </c>
      <c r="J378" s="1425" t="s">
        <v>390</v>
      </c>
      <c r="K378" s="1425">
        <v>153.99000000000001</v>
      </c>
    </row>
    <row r="379" spans="1:11" ht="12.75">
      <c r="A379" s="1425" t="s">
        <v>1360</v>
      </c>
      <c r="B379" s="1425" t="s">
        <v>488</v>
      </c>
      <c r="C379" s="1425" t="s">
        <v>390</v>
      </c>
      <c r="D379" s="1425" t="s">
        <v>1269</v>
      </c>
      <c r="E379" s="1425" t="s">
        <v>1373</v>
      </c>
      <c r="F379" s="1425" t="s">
        <v>390</v>
      </c>
      <c r="G379" s="1425" t="s">
        <v>1238</v>
      </c>
      <c r="H379" s="1425" t="s">
        <v>2772</v>
      </c>
      <c r="I379" s="1425" t="s">
        <v>2765</v>
      </c>
      <c r="J379" s="1425" t="s">
        <v>390</v>
      </c>
      <c r="K379" s="1425">
        <v>-2504.7600000000002</v>
      </c>
    </row>
    <row r="380" spans="1:11" ht="12.75">
      <c r="A380" s="1425" t="s">
        <v>1360</v>
      </c>
      <c r="B380" s="1425" t="s">
        <v>488</v>
      </c>
      <c r="C380" s="1425" t="s">
        <v>390</v>
      </c>
      <c r="D380" s="1425" t="s">
        <v>1269</v>
      </c>
      <c r="E380" s="1425" t="s">
        <v>1373</v>
      </c>
      <c r="F380" s="1425" t="s">
        <v>390</v>
      </c>
      <c r="G380" s="1425" t="s">
        <v>1238</v>
      </c>
      <c r="H380" s="1425" t="s">
        <v>2772</v>
      </c>
      <c r="I380" s="1425" t="s">
        <v>2766</v>
      </c>
      <c r="J380" s="1425" t="s">
        <v>390</v>
      </c>
      <c r="K380" s="1425">
        <v>-2194.5500000000002</v>
      </c>
    </row>
    <row r="381" spans="1:11" ht="12.75">
      <c r="A381" s="1425" t="s">
        <v>1360</v>
      </c>
      <c r="B381" s="1425" t="s">
        <v>488</v>
      </c>
      <c r="C381" s="1425" t="s">
        <v>390</v>
      </c>
      <c r="D381" s="1425" t="s">
        <v>1269</v>
      </c>
      <c r="E381" s="1425" t="s">
        <v>1373</v>
      </c>
      <c r="F381" s="1425" t="s">
        <v>390</v>
      </c>
      <c r="G381" s="1425" t="s">
        <v>1238</v>
      </c>
      <c r="H381" s="1425" t="s">
        <v>2772</v>
      </c>
      <c r="I381" s="1425" t="s">
        <v>2767</v>
      </c>
      <c r="J381" s="1425" t="s">
        <v>390</v>
      </c>
      <c r="K381" s="1425">
        <v>76.819999999999993</v>
      </c>
    </row>
    <row r="382" spans="1:11" ht="12.75">
      <c r="A382" s="1425" t="s">
        <v>1360</v>
      </c>
      <c r="B382" s="1425" t="s">
        <v>488</v>
      </c>
      <c r="C382" s="1425" t="s">
        <v>390</v>
      </c>
      <c r="D382" s="1425" t="s">
        <v>1269</v>
      </c>
      <c r="E382" s="1425" t="s">
        <v>1373</v>
      </c>
      <c r="F382" s="1425" t="s">
        <v>390</v>
      </c>
      <c r="G382" s="1425" t="s">
        <v>1238</v>
      </c>
      <c r="H382" s="1425" t="s">
        <v>2772</v>
      </c>
      <c r="I382" s="1425" t="s">
        <v>2768</v>
      </c>
      <c r="J382" s="1425" t="s">
        <v>390</v>
      </c>
      <c r="K382" s="1425">
        <v>-179.58000000000001</v>
      </c>
    </row>
    <row r="383" spans="1:11" ht="12.75">
      <c r="A383" s="1425" t="s">
        <v>1360</v>
      </c>
      <c r="B383" s="1425" t="s">
        <v>488</v>
      </c>
      <c r="C383" s="1425" t="s">
        <v>390</v>
      </c>
      <c r="D383" s="1425" t="s">
        <v>1269</v>
      </c>
      <c r="E383" s="1425" t="s">
        <v>1373</v>
      </c>
      <c r="F383" s="1425" t="s">
        <v>390</v>
      </c>
      <c r="G383" s="1425" t="s">
        <v>1238</v>
      </c>
      <c r="H383" s="1425" t="s">
        <v>2772</v>
      </c>
      <c r="I383" s="1425" t="s">
        <v>2769</v>
      </c>
      <c r="J383" s="1425" t="s">
        <v>390</v>
      </c>
      <c r="K383" s="1425">
        <v>270.04000000000002</v>
      </c>
    </row>
    <row r="384" spans="1:11" ht="12.75">
      <c r="A384" s="1425" t="s">
        <v>1360</v>
      </c>
      <c r="B384" s="1425" t="s">
        <v>488</v>
      </c>
      <c r="C384" s="1425" t="s">
        <v>390</v>
      </c>
      <c r="D384" s="1425" t="s">
        <v>1269</v>
      </c>
      <c r="E384" s="1425" t="s">
        <v>1373</v>
      </c>
      <c r="F384" s="1425" t="s">
        <v>390</v>
      </c>
      <c r="G384" s="1425" t="s">
        <v>1238</v>
      </c>
      <c r="H384" s="1425" t="s">
        <v>2772</v>
      </c>
      <c r="I384" s="1425" t="s">
        <v>2770</v>
      </c>
      <c r="J384" s="1425" t="s">
        <v>390</v>
      </c>
      <c r="K384" s="1425">
        <v>2.75</v>
      </c>
    </row>
    <row r="385" spans="1:11" ht="12.75">
      <c r="A385" s="1425" t="s">
        <v>1360</v>
      </c>
      <c r="B385" s="1425" t="s">
        <v>488</v>
      </c>
      <c r="C385" s="1425" t="s">
        <v>390</v>
      </c>
      <c r="D385" s="1425" t="s">
        <v>1269</v>
      </c>
      <c r="E385" s="1425" t="s">
        <v>1373</v>
      </c>
      <c r="F385" s="1425" t="s">
        <v>390</v>
      </c>
      <c r="G385" s="1425" t="s">
        <v>1238</v>
      </c>
      <c r="H385" s="1425" t="s">
        <v>2772</v>
      </c>
      <c r="I385" s="1425" t="s">
        <v>2771</v>
      </c>
      <c r="J385" s="1425" t="s">
        <v>390</v>
      </c>
      <c r="K385" s="1425">
        <v>85.989999999999995</v>
      </c>
    </row>
    <row r="386" spans="1:11" ht="12.75">
      <c r="A386" s="1425" t="s">
        <v>1360</v>
      </c>
      <c r="B386" s="1425" t="s">
        <v>488</v>
      </c>
      <c r="C386" s="1425" t="s">
        <v>390</v>
      </c>
      <c r="D386" s="1425" t="s">
        <v>1269</v>
      </c>
      <c r="E386" s="1425" t="s">
        <v>1373</v>
      </c>
      <c r="F386" s="1425" t="s">
        <v>390</v>
      </c>
      <c r="G386" s="1425" t="s">
        <v>1238</v>
      </c>
      <c r="H386" s="1425" t="s">
        <v>2773</v>
      </c>
      <c r="I386" s="1425" t="s">
        <v>2763</v>
      </c>
      <c r="J386" s="1425" t="s">
        <v>390</v>
      </c>
      <c r="K386" s="1425">
        <v>-94.260000000000005</v>
      </c>
    </row>
    <row r="387" spans="1:11" ht="12.75">
      <c r="A387" s="1425" t="s">
        <v>1360</v>
      </c>
      <c r="B387" s="1425" t="s">
        <v>488</v>
      </c>
      <c r="C387" s="1425" t="s">
        <v>390</v>
      </c>
      <c r="D387" s="1425" t="s">
        <v>1269</v>
      </c>
      <c r="E387" s="1425" t="s">
        <v>1373</v>
      </c>
      <c r="F387" s="1425" t="s">
        <v>390</v>
      </c>
      <c r="G387" s="1425" t="s">
        <v>1238</v>
      </c>
      <c r="H387" s="1425" t="s">
        <v>2773</v>
      </c>
      <c r="I387" s="1425" t="s">
        <v>2764</v>
      </c>
      <c r="J387" s="1425" t="s">
        <v>390</v>
      </c>
      <c r="K387" s="1425">
        <v>153.97999999999999</v>
      </c>
    </row>
    <row r="388" spans="1:11" ht="12.75">
      <c r="A388" s="1425" t="s">
        <v>1360</v>
      </c>
      <c r="B388" s="1425" t="s">
        <v>488</v>
      </c>
      <c r="C388" s="1425" t="s">
        <v>390</v>
      </c>
      <c r="D388" s="1425" t="s">
        <v>1269</v>
      </c>
      <c r="E388" s="1425" t="s">
        <v>1373</v>
      </c>
      <c r="F388" s="1425" t="s">
        <v>390</v>
      </c>
      <c r="G388" s="1425" t="s">
        <v>1238</v>
      </c>
      <c r="H388" s="1425" t="s">
        <v>2773</v>
      </c>
      <c r="I388" s="1425" t="s">
        <v>2765</v>
      </c>
      <c r="J388" s="1425" t="s">
        <v>390</v>
      </c>
      <c r="K388" s="1425">
        <v>-2504.7600000000002</v>
      </c>
    </row>
    <row r="389" spans="1:11" ht="12.75">
      <c r="A389" s="1425" t="s">
        <v>1360</v>
      </c>
      <c r="B389" s="1425" t="s">
        <v>488</v>
      </c>
      <c r="C389" s="1425" t="s">
        <v>390</v>
      </c>
      <c r="D389" s="1425" t="s">
        <v>1269</v>
      </c>
      <c r="E389" s="1425" t="s">
        <v>1373</v>
      </c>
      <c r="F389" s="1425" t="s">
        <v>390</v>
      </c>
      <c r="G389" s="1425" t="s">
        <v>1238</v>
      </c>
      <c r="H389" s="1425" t="s">
        <v>2773</v>
      </c>
      <c r="I389" s="1425" t="s">
        <v>2766</v>
      </c>
      <c r="J389" s="1425" t="s">
        <v>390</v>
      </c>
      <c r="K389" s="1425">
        <v>-2194.5500000000002</v>
      </c>
    </row>
    <row r="390" spans="1:11" ht="12.75">
      <c r="A390" s="1425" t="s">
        <v>1360</v>
      </c>
      <c r="B390" s="1425" t="s">
        <v>488</v>
      </c>
      <c r="C390" s="1425" t="s">
        <v>390</v>
      </c>
      <c r="D390" s="1425" t="s">
        <v>1269</v>
      </c>
      <c r="E390" s="1425" t="s">
        <v>1373</v>
      </c>
      <c r="F390" s="1425" t="s">
        <v>390</v>
      </c>
      <c r="G390" s="1425" t="s">
        <v>1238</v>
      </c>
      <c r="H390" s="1425" t="s">
        <v>2773</v>
      </c>
      <c r="I390" s="1425" t="s">
        <v>2767</v>
      </c>
      <c r="J390" s="1425" t="s">
        <v>390</v>
      </c>
      <c r="K390" s="1425">
        <v>76.75</v>
      </c>
    </row>
    <row r="391" spans="1:11" ht="12.75">
      <c r="A391" s="1425" t="s">
        <v>1360</v>
      </c>
      <c r="B391" s="1425" t="s">
        <v>488</v>
      </c>
      <c r="C391" s="1425" t="s">
        <v>390</v>
      </c>
      <c r="D391" s="1425" t="s">
        <v>1269</v>
      </c>
      <c r="E391" s="1425" t="s">
        <v>1373</v>
      </c>
      <c r="F391" s="1425" t="s">
        <v>390</v>
      </c>
      <c r="G391" s="1425" t="s">
        <v>1238</v>
      </c>
      <c r="H391" s="1425" t="s">
        <v>2773</v>
      </c>
      <c r="I391" s="1425" t="s">
        <v>2768</v>
      </c>
      <c r="J391" s="1425" t="s">
        <v>390</v>
      </c>
      <c r="K391" s="1425">
        <v>-179.58000000000001</v>
      </c>
    </row>
    <row r="392" spans="1:11" ht="12.75">
      <c r="A392" s="1425" t="s">
        <v>1360</v>
      </c>
      <c r="B392" s="1425" t="s">
        <v>488</v>
      </c>
      <c r="C392" s="1425" t="s">
        <v>390</v>
      </c>
      <c r="D392" s="1425" t="s">
        <v>1269</v>
      </c>
      <c r="E392" s="1425" t="s">
        <v>1373</v>
      </c>
      <c r="F392" s="1425" t="s">
        <v>390</v>
      </c>
      <c r="G392" s="1425" t="s">
        <v>1238</v>
      </c>
      <c r="H392" s="1425" t="s">
        <v>2773</v>
      </c>
      <c r="I392" s="1425" t="s">
        <v>2769</v>
      </c>
      <c r="J392" s="1425" t="s">
        <v>390</v>
      </c>
      <c r="K392" s="1425">
        <v>270.04000000000002</v>
      </c>
    </row>
    <row r="393" spans="1:11" ht="12.75">
      <c r="A393" s="1425" t="s">
        <v>1360</v>
      </c>
      <c r="B393" s="1425" t="s">
        <v>488</v>
      </c>
      <c r="C393" s="1425" t="s">
        <v>390</v>
      </c>
      <c r="D393" s="1425" t="s">
        <v>1269</v>
      </c>
      <c r="E393" s="1425" t="s">
        <v>1373</v>
      </c>
      <c r="F393" s="1425" t="s">
        <v>390</v>
      </c>
      <c r="G393" s="1425" t="s">
        <v>1238</v>
      </c>
      <c r="H393" s="1425" t="s">
        <v>2773</v>
      </c>
      <c r="I393" s="1425" t="s">
        <v>2770</v>
      </c>
      <c r="J393" s="1425" t="s">
        <v>390</v>
      </c>
      <c r="K393" s="1425">
        <v>2.75</v>
      </c>
    </row>
    <row r="394" spans="1:11" ht="12.75">
      <c r="A394" s="1425" t="s">
        <v>1360</v>
      </c>
      <c r="B394" s="1425" t="s">
        <v>488</v>
      </c>
      <c r="C394" s="1425" t="s">
        <v>390</v>
      </c>
      <c r="D394" s="1425" t="s">
        <v>1269</v>
      </c>
      <c r="E394" s="1425" t="s">
        <v>1373</v>
      </c>
      <c r="F394" s="1425" t="s">
        <v>390</v>
      </c>
      <c r="G394" s="1425" t="s">
        <v>1238</v>
      </c>
      <c r="H394" s="1425" t="s">
        <v>2773</v>
      </c>
      <c r="I394" s="1425" t="s">
        <v>2771</v>
      </c>
      <c r="J394" s="1425" t="s">
        <v>390</v>
      </c>
      <c r="K394" s="1425">
        <v>85.900000000000006</v>
      </c>
    </row>
    <row r="395" spans="1:11" ht="12.75">
      <c r="A395" s="1425" t="s">
        <v>1360</v>
      </c>
      <c r="B395" s="1425" t="s">
        <v>488</v>
      </c>
      <c r="C395" s="1425" t="s">
        <v>390</v>
      </c>
      <c r="D395" s="1425" t="s">
        <v>1269</v>
      </c>
      <c r="E395" s="1425" t="s">
        <v>1373</v>
      </c>
      <c r="F395" s="1425" t="s">
        <v>390</v>
      </c>
      <c r="G395" s="1425" t="s">
        <v>1238</v>
      </c>
      <c r="H395" s="1425" t="s">
        <v>1264</v>
      </c>
      <c r="I395" s="1425" t="s">
        <v>2763</v>
      </c>
      <c r="J395" s="1425" t="s">
        <v>390</v>
      </c>
      <c r="K395" s="1425">
        <v>-94.25</v>
      </c>
    </row>
    <row r="396" spans="1:11" ht="12.75">
      <c r="A396" s="1425" t="s">
        <v>1360</v>
      </c>
      <c r="B396" s="1425" t="s">
        <v>488</v>
      </c>
      <c r="C396" s="1425" t="s">
        <v>390</v>
      </c>
      <c r="D396" s="1425" t="s">
        <v>1269</v>
      </c>
      <c r="E396" s="1425" t="s">
        <v>1373</v>
      </c>
      <c r="F396" s="1425" t="s">
        <v>390</v>
      </c>
      <c r="G396" s="1425" t="s">
        <v>1238</v>
      </c>
      <c r="H396" s="1425" t="s">
        <v>1264</v>
      </c>
      <c r="I396" s="1425" t="s">
        <v>2764</v>
      </c>
      <c r="J396" s="1425" t="s">
        <v>390</v>
      </c>
      <c r="K396" s="1425">
        <v>154.02000000000001</v>
      </c>
    </row>
    <row r="397" spans="1:11" ht="12.75">
      <c r="A397" s="1425" t="s">
        <v>1360</v>
      </c>
      <c r="B397" s="1425" t="s">
        <v>488</v>
      </c>
      <c r="C397" s="1425" t="s">
        <v>390</v>
      </c>
      <c r="D397" s="1425" t="s">
        <v>1269</v>
      </c>
      <c r="E397" s="1425" t="s">
        <v>1373</v>
      </c>
      <c r="F397" s="1425" t="s">
        <v>390</v>
      </c>
      <c r="G397" s="1425" t="s">
        <v>1238</v>
      </c>
      <c r="H397" s="1425" t="s">
        <v>1264</v>
      </c>
      <c r="I397" s="1425" t="s">
        <v>2765</v>
      </c>
      <c r="J397" s="1425" t="s">
        <v>390</v>
      </c>
      <c r="K397" s="1425">
        <v>-2504.75</v>
      </c>
    </row>
    <row r="398" spans="1:11" ht="12.75">
      <c r="A398" s="1425" t="s">
        <v>1360</v>
      </c>
      <c r="B398" s="1425" t="s">
        <v>488</v>
      </c>
      <c r="C398" s="1425" t="s">
        <v>390</v>
      </c>
      <c r="D398" s="1425" t="s">
        <v>1269</v>
      </c>
      <c r="E398" s="1425" t="s">
        <v>1373</v>
      </c>
      <c r="F398" s="1425" t="s">
        <v>390</v>
      </c>
      <c r="G398" s="1425" t="s">
        <v>1238</v>
      </c>
      <c r="H398" s="1425" t="s">
        <v>1264</v>
      </c>
      <c r="I398" s="1425" t="s">
        <v>2766</v>
      </c>
      <c r="J398" s="1425" t="s">
        <v>390</v>
      </c>
      <c r="K398" s="1425">
        <v>-2194.5300000000002</v>
      </c>
    </row>
    <row r="399" spans="1:11" ht="12.75">
      <c r="A399" s="1425" t="s">
        <v>1360</v>
      </c>
      <c r="B399" s="1425" t="s">
        <v>488</v>
      </c>
      <c r="C399" s="1425" t="s">
        <v>390</v>
      </c>
      <c r="D399" s="1425" t="s">
        <v>1269</v>
      </c>
      <c r="E399" s="1425" t="s">
        <v>1373</v>
      </c>
      <c r="F399" s="1425" t="s">
        <v>390</v>
      </c>
      <c r="G399" s="1425" t="s">
        <v>1238</v>
      </c>
      <c r="H399" s="1425" t="s">
        <v>1264</v>
      </c>
      <c r="I399" s="1425" t="s">
        <v>2767</v>
      </c>
      <c r="J399" s="1425" t="s">
        <v>390</v>
      </c>
      <c r="K399" s="1425">
        <v>76.950000000000003</v>
      </c>
    </row>
    <row r="400" spans="1:11" ht="12.75">
      <c r="A400" s="1425" t="s">
        <v>1360</v>
      </c>
      <c r="B400" s="1425" t="s">
        <v>488</v>
      </c>
      <c r="C400" s="1425" t="s">
        <v>390</v>
      </c>
      <c r="D400" s="1425" t="s">
        <v>1269</v>
      </c>
      <c r="E400" s="1425" t="s">
        <v>1373</v>
      </c>
      <c r="F400" s="1425" t="s">
        <v>390</v>
      </c>
      <c r="G400" s="1425" t="s">
        <v>1238</v>
      </c>
      <c r="H400" s="1425" t="s">
        <v>1264</v>
      </c>
      <c r="I400" s="1425" t="s">
        <v>2768</v>
      </c>
      <c r="J400" s="1425" t="s">
        <v>390</v>
      </c>
      <c r="K400" s="1425">
        <v>-179.56999999999999</v>
      </c>
    </row>
    <row r="401" spans="1:11" ht="12.75">
      <c r="A401" s="1425" t="s">
        <v>1360</v>
      </c>
      <c r="B401" s="1425" t="s">
        <v>488</v>
      </c>
      <c r="C401" s="1425" t="s">
        <v>390</v>
      </c>
      <c r="D401" s="1425" t="s">
        <v>1269</v>
      </c>
      <c r="E401" s="1425" t="s">
        <v>1373</v>
      </c>
      <c r="F401" s="1425" t="s">
        <v>390</v>
      </c>
      <c r="G401" s="1425" t="s">
        <v>1238</v>
      </c>
      <c r="H401" s="1425" t="s">
        <v>1264</v>
      </c>
      <c r="I401" s="1425" t="s">
        <v>2769</v>
      </c>
      <c r="J401" s="1425" t="s">
        <v>390</v>
      </c>
      <c r="K401" s="1425">
        <v>270.05000000000001</v>
      </c>
    </row>
    <row r="402" spans="1:11" ht="12.75">
      <c r="A402" s="1425" t="s">
        <v>1360</v>
      </c>
      <c r="B402" s="1425" t="s">
        <v>488</v>
      </c>
      <c r="C402" s="1425" t="s">
        <v>390</v>
      </c>
      <c r="D402" s="1425" t="s">
        <v>1269</v>
      </c>
      <c r="E402" s="1425" t="s">
        <v>1373</v>
      </c>
      <c r="F402" s="1425" t="s">
        <v>390</v>
      </c>
      <c r="G402" s="1425" t="s">
        <v>1238</v>
      </c>
      <c r="H402" s="1425" t="s">
        <v>1264</v>
      </c>
      <c r="I402" s="1425" t="s">
        <v>2770</v>
      </c>
      <c r="J402" s="1425" t="s">
        <v>390</v>
      </c>
      <c r="K402" s="1425">
        <v>2.75</v>
      </c>
    </row>
    <row r="403" spans="1:11" ht="12.75">
      <c r="A403" s="1425" t="s">
        <v>1360</v>
      </c>
      <c r="B403" s="1425" t="s">
        <v>488</v>
      </c>
      <c r="C403" s="1425" t="s">
        <v>390</v>
      </c>
      <c r="D403" s="1425" t="s">
        <v>1269</v>
      </c>
      <c r="E403" s="1425" t="s">
        <v>1373</v>
      </c>
      <c r="F403" s="1425" t="s">
        <v>390</v>
      </c>
      <c r="G403" s="1425" t="s">
        <v>1238</v>
      </c>
      <c r="H403" s="1425" t="s">
        <v>1264</v>
      </c>
      <c r="I403" s="1425" t="s">
        <v>2771</v>
      </c>
      <c r="J403" s="1425" t="s">
        <v>390</v>
      </c>
      <c r="K403" s="1425">
        <v>86.129999999999995</v>
      </c>
    </row>
    <row r="404" spans="1:11" ht="12.75">
      <c r="A404" s="1425" t="s">
        <v>1360</v>
      </c>
      <c r="B404" s="1425" t="s">
        <v>488</v>
      </c>
      <c r="C404" s="1425" t="s">
        <v>390</v>
      </c>
      <c r="D404" s="1425" t="s">
        <v>1269</v>
      </c>
      <c r="E404" s="1425" t="s">
        <v>1373</v>
      </c>
      <c r="F404" s="1425" t="s">
        <v>390</v>
      </c>
      <c r="G404" s="1425" t="s">
        <v>1238</v>
      </c>
      <c r="H404" s="1425" t="s">
        <v>1265</v>
      </c>
      <c r="I404" s="1425" t="s">
        <v>2763</v>
      </c>
      <c r="J404" s="1425" t="s">
        <v>390</v>
      </c>
      <c r="K404" s="1425">
        <v>-94.260000000000005</v>
      </c>
    </row>
    <row r="405" spans="1:11" ht="12.75">
      <c r="A405" s="1425" t="s">
        <v>1360</v>
      </c>
      <c r="B405" s="1425" t="s">
        <v>488</v>
      </c>
      <c r="C405" s="1425" t="s">
        <v>390</v>
      </c>
      <c r="D405" s="1425" t="s">
        <v>1269</v>
      </c>
      <c r="E405" s="1425" t="s">
        <v>1373</v>
      </c>
      <c r="F405" s="1425" t="s">
        <v>390</v>
      </c>
      <c r="G405" s="1425" t="s">
        <v>1238</v>
      </c>
      <c r="H405" s="1425" t="s">
        <v>1265</v>
      </c>
      <c r="I405" s="1425" t="s">
        <v>2764</v>
      </c>
      <c r="J405" s="1425" t="s">
        <v>390</v>
      </c>
      <c r="K405" s="1425">
        <v>153.93000000000001</v>
      </c>
    </row>
    <row r="406" spans="1:11" ht="12.75">
      <c r="A406" s="1425" t="s">
        <v>1360</v>
      </c>
      <c r="B406" s="1425" t="s">
        <v>488</v>
      </c>
      <c r="C406" s="1425" t="s">
        <v>390</v>
      </c>
      <c r="D406" s="1425" t="s">
        <v>1269</v>
      </c>
      <c r="E406" s="1425" t="s">
        <v>1373</v>
      </c>
      <c r="F406" s="1425" t="s">
        <v>390</v>
      </c>
      <c r="G406" s="1425" t="s">
        <v>1238</v>
      </c>
      <c r="H406" s="1425" t="s">
        <v>1265</v>
      </c>
      <c r="I406" s="1425" t="s">
        <v>2765</v>
      </c>
      <c r="J406" s="1425" t="s">
        <v>390</v>
      </c>
      <c r="K406" s="1425">
        <v>-2504.77</v>
      </c>
    </row>
    <row r="407" spans="1:11" ht="12.75">
      <c r="A407" s="1425" t="s">
        <v>1360</v>
      </c>
      <c r="B407" s="1425" t="s">
        <v>488</v>
      </c>
      <c r="C407" s="1425" t="s">
        <v>390</v>
      </c>
      <c r="D407" s="1425" t="s">
        <v>1269</v>
      </c>
      <c r="E407" s="1425" t="s">
        <v>1373</v>
      </c>
      <c r="F407" s="1425" t="s">
        <v>390</v>
      </c>
      <c r="G407" s="1425" t="s">
        <v>1238</v>
      </c>
      <c r="H407" s="1425" t="s">
        <v>1265</v>
      </c>
      <c r="I407" s="1425" t="s">
        <v>2766</v>
      </c>
      <c r="J407" s="1425" t="s">
        <v>390</v>
      </c>
      <c r="K407" s="1425">
        <v>-2194.5700000000002</v>
      </c>
    </row>
    <row r="408" spans="1:11" ht="12.75">
      <c r="A408" s="1425" t="s">
        <v>1360</v>
      </c>
      <c r="B408" s="1425" t="s">
        <v>488</v>
      </c>
      <c r="C408" s="1425" t="s">
        <v>390</v>
      </c>
      <c r="D408" s="1425" t="s">
        <v>1269</v>
      </c>
      <c r="E408" s="1425" t="s">
        <v>1373</v>
      </c>
      <c r="F408" s="1425" t="s">
        <v>390</v>
      </c>
      <c r="G408" s="1425" t="s">
        <v>1238</v>
      </c>
      <c r="H408" s="1425" t="s">
        <v>1265</v>
      </c>
      <c r="I408" s="1425" t="s">
        <v>2767</v>
      </c>
      <c r="J408" s="1425" t="s">
        <v>390</v>
      </c>
      <c r="K408" s="1425">
        <v>76.450000000000003</v>
      </c>
    </row>
    <row r="409" spans="1:11" ht="12.75">
      <c r="A409" s="1425" t="s">
        <v>1360</v>
      </c>
      <c r="B409" s="1425" t="s">
        <v>488</v>
      </c>
      <c r="C409" s="1425" t="s">
        <v>390</v>
      </c>
      <c r="D409" s="1425" t="s">
        <v>1269</v>
      </c>
      <c r="E409" s="1425" t="s">
        <v>1373</v>
      </c>
      <c r="F409" s="1425" t="s">
        <v>390</v>
      </c>
      <c r="G409" s="1425" t="s">
        <v>1238</v>
      </c>
      <c r="H409" s="1425" t="s">
        <v>1265</v>
      </c>
      <c r="I409" s="1425" t="s">
        <v>2768</v>
      </c>
      <c r="J409" s="1425" t="s">
        <v>390</v>
      </c>
      <c r="K409" s="1425">
        <v>-179.61000000000001</v>
      </c>
    </row>
    <row r="410" spans="1:11" ht="12.75">
      <c r="A410" s="1425" t="s">
        <v>1360</v>
      </c>
      <c r="B410" s="1425" t="s">
        <v>488</v>
      </c>
      <c r="C410" s="1425" t="s">
        <v>390</v>
      </c>
      <c r="D410" s="1425" t="s">
        <v>1269</v>
      </c>
      <c r="E410" s="1425" t="s">
        <v>1373</v>
      </c>
      <c r="F410" s="1425" t="s">
        <v>390</v>
      </c>
      <c r="G410" s="1425" t="s">
        <v>1238</v>
      </c>
      <c r="H410" s="1425" t="s">
        <v>1265</v>
      </c>
      <c r="I410" s="1425" t="s">
        <v>2769</v>
      </c>
      <c r="J410" s="1425" t="s">
        <v>390</v>
      </c>
      <c r="K410" s="1425">
        <v>270.02999999999997</v>
      </c>
    </row>
    <row r="411" spans="1:11" ht="12.75">
      <c r="A411" s="1425" t="s">
        <v>1360</v>
      </c>
      <c r="B411" s="1425" t="s">
        <v>488</v>
      </c>
      <c r="C411" s="1425" t="s">
        <v>390</v>
      </c>
      <c r="D411" s="1425" t="s">
        <v>1269</v>
      </c>
      <c r="E411" s="1425" t="s">
        <v>1373</v>
      </c>
      <c r="F411" s="1425" t="s">
        <v>390</v>
      </c>
      <c r="G411" s="1425" t="s">
        <v>1238</v>
      </c>
      <c r="H411" s="1425" t="s">
        <v>1265</v>
      </c>
      <c r="I411" s="1425" t="s">
        <v>2770</v>
      </c>
      <c r="J411" s="1425" t="s">
        <v>390</v>
      </c>
      <c r="K411" s="1425">
        <v>2.73</v>
      </c>
    </row>
    <row r="412" spans="1:11" ht="12.75">
      <c r="A412" s="1425" t="s">
        <v>1360</v>
      </c>
      <c r="B412" s="1425" t="s">
        <v>488</v>
      </c>
      <c r="C412" s="1425" t="s">
        <v>390</v>
      </c>
      <c r="D412" s="1425" t="s">
        <v>1269</v>
      </c>
      <c r="E412" s="1425" t="s">
        <v>1373</v>
      </c>
      <c r="F412" s="1425" t="s">
        <v>390</v>
      </c>
      <c r="G412" s="1425" t="s">
        <v>1238</v>
      </c>
      <c r="H412" s="1425" t="s">
        <v>1265</v>
      </c>
      <c r="I412" s="1425" t="s">
        <v>2771</v>
      </c>
      <c r="J412" s="1425" t="s">
        <v>390</v>
      </c>
      <c r="K412" s="1425">
        <v>85.569999999999993</v>
      </c>
    </row>
    <row r="413" spans="1:11" ht="12.75">
      <c r="A413" s="1425" t="s">
        <v>1360</v>
      </c>
      <c r="B413" s="1425" t="s">
        <v>488</v>
      </c>
      <c r="C413" s="1425" t="s">
        <v>390</v>
      </c>
      <c r="D413" s="1425" t="s">
        <v>1269</v>
      </c>
      <c r="E413" s="1425" t="s">
        <v>1373</v>
      </c>
      <c r="F413" s="1425" t="s">
        <v>390</v>
      </c>
      <c r="G413" s="1425" t="s">
        <v>1238</v>
      </c>
      <c r="H413" s="1425" t="s">
        <v>2774</v>
      </c>
      <c r="I413" s="1425" t="s">
        <v>2763</v>
      </c>
      <c r="J413" s="1425" t="s">
        <v>390</v>
      </c>
      <c r="K413" s="1425">
        <v>-94.260000000000005</v>
      </c>
    </row>
    <row r="414" spans="1:11" ht="12.75">
      <c r="A414" s="1425" t="s">
        <v>1360</v>
      </c>
      <c r="B414" s="1425" t="s">
        <v>488</v>
      </c>
      <c r="C414" s="1425" t="s">
        <v>390</v>
      </c>
      <c r="D414" s="1425" t="s">
        <v>1269</v>
      </c>
      <c r="E414" s="1425" t="s">
        <v>1373</v>
      </c>
      <c r="F414" s="1425" t="s">
        <v>390</v>
      </c>
      <c r="G414" s="1425" t="s">
        <v>1238</v>
      </c>
      <c r="H414" s="1425" t="s">
        <v>2774</v>
      </c>
      <c r="I414" s="1425" t="s">
        <v>2764</v>
      </c>
      <c r="J414" s="1425" t="s">
        <v>390</v>
      </c>
      <c r="K414" s="1425">
        <v>154.02000000000001</v>
      </c>
    </row>
    <row r="415" spans="1:11" ht="12.75">
      <c r="A415" s="1425" t="s">
        <v>1360</v>
      </c>
      <c r="B415" s="1425" t="s">
        <v>488</v>
      </c>
      <c r="C415" s="1425" t="s">
        <v>390</v>
      </c>
      <c r="D415" s="1425" t="s">
        <v>1269</v>
      </c>
      <c r="E415" s="1425" t="s">
        <v>1373</v>
      </c>
      <c r="F415" s="1425" t="s">
        <v>390</v>
      </c>
      <c r="G415" s="1425" t="s">
        <v>1238</v>
      </c>
      <c r="H415" s="1425" t="s">
        <v>2774</v>
      </c>
      <c r="I415" s="1425" t="s">
        <v>2765</v>
      </c>
      <c r="J415" s="1425" t="s">
        <v>390</v>
      </c>
      <c r="K415" s="1425">
        <v>-2504.75</v>
      </c>
    </row>
    <row r="416" spans="1:11" ht="12.75">
      <c r="A416" s="1425" t="s">
        <v>1360</v>
      </c>
      <c r="B416" s="1425" t="s">
        <v>488</v>
      </c>
      <c r="C416" s="1425" t="s">
        <v>390</v>
      </c>
      <c r="D416" s="1425" t="s">
        <v>1269</v>
      </c>
      <c r="E416" s="1425" t="s">
        <v>1373</v>
      </c>
      <c r="F416" s="1425" t="s">
        <v>390</v>
      </c>
      <c r="G416" s="1425" t="s">
        <v>1238</v>
      </c>
      <c r="H416" s="1425" t="s">
        <v>2774</v>
      </c>
      <c r="I416" s="1425" t="s">
        <v>2766</v>
      </c>
      <c r="J416" s="1425" t="s">
        <v>390</v>
      </c>
      <c r="K416" s="1425">
        <v>-2194.54</v>
      </c>
    </row>
    <row r="417" spans="1:11" ht="12.75">
      <c r="A417" s="1425" t="s">
        <v>1360</v>
      </c>
      <c r="B417" s="1425" t="s">
        <v>488</v>
      </c>
      <c r="C417" s="1425" t="s">
        <v>390</v>
      </c>
      <c r="D417" s="1425" t="s">
        <v>1269</v>
      </c>
      <c r="E417" s="1425" t="s">
        <v>1373</v>
      </c>
      <c r="F417" s="1425" t="s">
        <v>390</v>
      </c>
      <c r="G417" s="1425" t="s">
        <v>1238</v>
      </c>
      <c r="H417" s="1425" t="s">
        <v>2774</v>
      </c>
      <c r="I417" s="1425" t="s">
        <v>2767</v>
      </c>
      <c r="J417" s="1425" t="s">
        <v>390</v>
      </c>
      <c r="K417" s="1425">
        <v>76.989999999999995</v>
      </c>
    </row>
    <row r="418" spans="1:11" ht="12.75">
      <c r="A418" s="1425" t="s">
        <v>1360</v>
      </c>
      <c r="B418" s="1425" t="s">
        <v>488</v>
      </c>
      <c r="C418" s="1425" t="s">
        <v>390</v>
      </c>
      <c r="D418" s="1425" t="s">
        <v>1269</v>
      </c>
      <c r="E418" s="1425" t="s">
        <v>1373</v>
      </c>
      <c r="F418" s="1425" t="s">
        <v>390</v>
      </c>
      <c r="G418" s="1425" t="s">
        <v>1238</v>
      </c>
      <c r="H418" s="1425" t="s">
        <v>2774</v>
      </c>
      <c r="I418" s="1425" t="s">
        <v>2768</v>
      </c>
      <c r="J418" s="1425" t="s">
        <v>390</v>
      </c>
      <c r="K418" s="1425">
        <v>-179.56</v>
      </c>
    </row>
    <row r="419" spans="1:11" ht="12.75">
      <c r="A419" s="1425" t="s">
        <v>1360</v>
      </c>
      <c r="B419" s="1425" t="s">
        <v>488</v>
      </c>
      <c r="C419" s="1425" t="s">
        <v>390</v>
      </c>
      <c r="D419" s="1425" t="s">
        <v>1269</v>
      </c>
      <c r="E419" s="1425" t="s">
        <v>1373</v>
      </c>
      <c r="F419" s="1425" t="s">
        <v>390</v>
      </c>
      <c r="G419" s="1425" t="s">
        <v>1238</v>
      </c>
      <c r="H419" s="1425" t="s">
        <v>2774</v>
      </c>
      <c r="I419" s="1425" t="s">
        <v>2769</v>
      </c>
      <c r="J419" s="1425" t="s">
        <v>390</v>
      </c>
      <c r="K419" s="1425">
        <v>270.05000000000001</v>
      </c>
    </row>
    <row r="420" spans="1:11" ht="12.75">
      <c r="A420" s="1425" t="s">
        <v>1360</v>
      </c>
      <c r="B420" s="1425" t="s">
        <v>488</v>
      </c>
      <c r="C420" s="1425" t="s">
        <v>390</v>
      </c>
      <c r="D420" s="1425" t="s">
        <v>1269</v>
      </c>
      <c r="E420" s="1425" t="s">
        <v>1373</v>
      </c>
      <c r="F420" s="1425" t="s">
        <v>390</v>
      </c>
      <c r="G420" s="1425" t="s">
        <v>1238</v>
      </c>
      <c r="H420" s="1425" t="s">
        <v>2774</v>
      </c>
      <c r="I420" s="1425" t="s">
        <v>2770</v>
      </c>
      <c r="J420" s="1425" t="s">
        <v>390</v>
      </c>
      <c r="K420" s="1425">
        <v>2.7599999999999998</v>
      </c>
    </row>
    <row r="421" spans="1:11" ht="12.75">
      <c r="A421" s="1425" t="s">
        <v>1360</v>
      </c>
      <c r="B421" s="1425" t="s">
        <v>488</v>
      </c>
      <c r="C421" s="1425" t="s">
        <v>390</v>
      </c>
      <c r="D421" s="1425" t="s">
        <v>1269</v>
      </c>
      <c r="E421" s="1425" t="s">
        <v>1373</v>
      </c>
      <c r="F421" s="1425" t="s">
        <v>390</v>
      </c>
      <c r="G421" s="1425" t="s">
        <v>1238</v>
      </c>
      <c r="H421" s="1425" t="s">
        <v>2774</v>
      </c>
      <c r="I421" s="1425" t="s">
        <v>2771</v>
      </c>
      <c r="J421" s="1425" t="s">
        <v>390</v>
      </c>
      <c r="K421" s="1425">
        <v>86.180000000000007</v>
      </c>
    </row>
    <row r="422" spans="1:11" ht="12.75">
      <c r="A422" s="1425" t="s">
        <v>1360</v>
      </c>
      <c r="B422" s="1425" t="s">
        <v>488</v>
      </c>
      <c r="C422" s="1425" t="s">
        <v>390</v>
      </c>
      <c r="D422" s="1425" t="s">
        <v>1269</v>
      </c>
      <c r="E422" s="1425" t="s">
        <v>1373</v>
      </c>
      <c r="F422" s="1425" t="s">
        <v>390</v>
      </c>
      <c r="G422" s="1425" t="s">
        <v>1238</v>
      </c>
      <c r="H422" s="1425" t="s">
        <v>1266</v>
      </c>
      <c r="I422" s="1425" t="s">
        <v>2763</v>
      </c>
      <c r="J422" s="1425" t="s">
        <v>390</v>
      </c>
      <c r="K422" s="1425">
        <v>-94.25</v>
      </c>
    </row>
    <row r="423" spans="1:11" ht="12.75">
      <c r="A423" s="1425" t="s">
        <v>1360</v>
      </c>
      <c r="B423" s="1425" t="s">
        <v>488</v>
      </c>
      <c r="C423" s="1425" t="s">
        <v>390</v>
      </c>
      <c r="D423" s="1425" t="s">
        <v>1269</v>
      </c>
      <c r="E423" s="1425" t="s">
        <v>1373</v>
      </c>
      <c r="F423" s="1425" t="s">
        <v>390</v>
      </c>
      <c r="G423" s="1425" t="s">
        <v>1238</v>
      </c>
      <c r="H423" s="1425" t="s">
        <v>1266</v>
      </c>
      <c r="I423" s="1425" t="s">
        <v>2764</v>
      </c>
      <c r="J423" s="1425" t="s">
        <v>390</v>
      </c>
      <c r="K423" s="1425">
        <v>154.00999999999999</v>
      </c>
    </row>
    <row r="424" spans="1:11" ht="12.75">
      <c r="A424" s="1425" t="s">
        <v>1360</v>
      </c>
      <c r="B424" s="1425" t="s">
        <v>488</v>
      </c>
      <c r="C424" s="1425" t="s">
        <v>390</v>
      </c>
      <c r="D424" s="1425" t="s">
        <v>1269</v>
      </c>
      <c r="E424" s="1425" t="s">
        <v>1373</v>
      </c>
      <c r="F424" s="1425" t="s">
        <v>390</v>
      </c>
      <c r="G424" s="1425" t="s">
        <v>1238</v>
      </c>
      <c r="H424" s="1425" t="s">
        <v>1266</v>
      </c>
      <c r="I424" s="1425" t="s">
        <v>2765</v>
      </c>
      <c r="J424" s="1425" t="s">
        <v>390</v>
      </c>
      <c r="K424" s="1425">
        <v>-2504.75</v>
      </c>
    </row>
    <row r="425" spans="1:11" ht="12.75">
      <c r="A425" s="1425" t="s">
        <v>1360</v>
      </c>
      <c r="B425" s="1425" t="s">
        <v>488</v>
      </c>
      <c r="C425" s="1425" t="s">
        <v>390</v>
      </c>
      <c r="D425" s="1425" t="s">
        <v>1269</v>
      </c>
      <c r="E425" s="1425" t="s">
        <v>1373</v>
      </c>
      <c r="F425" s="1425" t="s">
        <v>390</v>
      </c>
      <c r="G425" s="1425" t="s">
        <v>1238</v>
      </c>
      <c r="H425" s="1425" t="s">
        <v>1266</v>
      </c>
      <c r="I425" s="1425" t="s">
        <v>2766</v>
      </c>
      <c r="J425" s="1425" t="s">
        <v>390</v>
      </c>
      <c r="K425" s="1425">
        <v>-2194.5300000000002</v>
      </c>
    </row>
    <row r="426" spans="1:11" ht="12.75">
      <c r="A426" s="1425" t="s">
        <v>1360</v>
      </c>
      <c r="B426" s="1425" t="s">
        <v>488</v>
      </c>
      <c r="C426" s="1425" t="s">
        <v>390</v>
      </c>
      <c r="D426" s="1425" t="s">
        <v>1269</v>
      </c>
      <c r="E426" s="1425" t="s">
        <v>1373</v>
      </c>
      <c r="F426" s="1425" t="s">
        <v>390</v>
      </c>
      <c r="G426" s="1425" t="s">
        <v>1238</v>
      </c>
      <c r="H426" s="1425" t="s">
        <v>1266</v>
      </c>
      <c r="I426" s="1425" t="s">
        <v>2767</v>
      </c>
      <c r="J426" s="1425" t="s">
        <v>390</v>
      </c>
      <c r="K426" s="1425">
        <v>76.909999999999997</v>
      </c>
    </row>
    <row r="427" spans="1:11" ht="12.75">
      <c r="A427" s="1425" t="s">
        <v>1360</v>
      </c>
      <c r="B427" s="1425" t="s">
        <v>488</v>
      </c>
      <c r="C427" s="1425" t="s">
        <v>390</v>
      </c>
      <c r="D427" s="1425" t="s">
        <v>1269</v>
      </c>
      <c r="E427" s="1425" t="s">
        <v>1373</v>
      </c>
      <c r="F427" s="1425" t="s">
        <v>390</v>
      </c>
      <c r="G427" s="1425" t="s">
        <v>1238</v>
      </c>
      <c r="H427" s="1425" t="s">
        <v>1266</v>
      </c>
      <c r="I427" s="1425" t="s">
        <v>2768</v>
      </c>
      <c r="J427" s="1425" t="s">
        <v>390</v>
      </c>
      <c r="K427" s="1425">
        <v>-179.56999999999999</v>
      </c>
    </row>
    <row r="428" spans="1:11" ht="12.75">
      <c r="A428" s="1425" t="s">
        <v>1360</v>
      </c>
      <c r="B428" s="1425" t="s">
        <v>488</v>
      </c>
      <c r="C428" s="1425" t="s">
        <v>390</v>
      </c>
      <c r="D428" s="1425" t="s">
        <v>1269</v>
      </c>
      <c r="E428" s="1425" t="s">
        <v>1373</v>
      </c>
      <c r="F428" s="1425" t="s">
        <v>390</v>
      </c>
      <c r="G428" s="1425" t="s">
        <v>1238</v>
      </c>
      <c r="H428" s="1425" t="s">
        <v>1266</v>
      </c>
      <c r="I428" s="1425" t="s">
        <v>2769</v>
      </c>
      <c r="J428" s="1425" t="s">
        <v>390</v>
      </c>
      <c r="K428" s="1425">
        <v>270.05000000000001</v>
      </c>
    </row>
    <row r="429" spans="1:11" ht="12.75">
      <c r="A429" s="1425" t="s">
        <v>1360</v>
      </c>
      <c r="B429" s="1425" t="s">
        <v>488</v>
      </c>
      <c r="C429" s="1425" t="s">
        <v>390</v>
      </c>
      <c r="D429" s="1425" t="s">
        <v>1269</v>
      </c>
      <c r="E429" s="1425" t="s">
        <v>1373</v>
      </c>
      <c r="F429" s="1425" t="s">
        <v>390</v>
      </c>
      <c r="G429" s="1425" t="s">
        <v>1238</v>
      </c>
      <c r="H429" s="1425" t="s">
        <v>1266</v>
      </c>
      <c r="I429" s="1425" t="s">
        <v>2770</v>
      </c>
      <c r="J429" s="1425" t="s">
        <v>390</v>
      </c>
      <c r="K429" s="1425">
        <v>2.75</v>
      </c>
    </row>
    <row r="430" spans="1:11" ht="12.75">
      <c r="A430" s="1425" t="s">
        <v>1360</v>
      </c>
      <c r="B430" s="1425" t="s">
        <v>488</v>
      </c>
      <c r="C430" s="1425" t="s">
        <v>390</v>
      </c>
      <c r="D430" s="1425" t="s">
        <v>1269</v>
      </c>
      <c r="E430" s="1425" t="s">
        <v>1373</v>
      </c>
      <c r="F430" s="1425" t="s">
        <v>390</v>
      </c>
      <c r="G430" s="1425" t="s">
        <v>1238</v>
      </c>
      <c r="H430" s="1425" t="s">
        <v>1266</v>
      </c>
      <c r="I430" s="1425" t="s">
        <v>2771</v>
      </c>
      <c r="J430" s="1425" t="s">
        <v>390</v>
      </c>
      <c r="K430" s="1425">
        <v>86.090000000000003</v>
      </c>
    </row>
    <row r="431" spans="1:11" ht="12.75">
      <c r="A431" s="1425" t="s">
        <v>1360</v>
      </c>
      <c r="B431" s="1425" t="s">
        <v>488</v>
      </c>
      <c r="C431" s="1425" t="s">
        <v>390</v>
      </c>
      <c r="D431" s="1425" t="s">
        <v>1269</v>
      </c>
      <c r="E431" s="1425" t="s">
        <v>1373</v>
      </c>
      <c r="F431" s="1425" t="s">
        <v>390</v>
      </c>
      <c r="G431" s="1425" t="s">
        <v>1238</v>
      </c>
      <c r="H431" s="1425" t="s">
        <v>1267</v>
      </c>
      <c r="I431" s="1425" t="s">
        <v>2763</v>
      </c>
      <c r="J431" s="1425" t="s">
        <v>390</v>
      </c>
      <c r="K431" s="1425">
        <v>-94.260000000000005</v>
      </c>
    </row>
    <row r="432" spans="1:11" ht="12.75">
      <c r="A432" s="1425" t="s">
        <v>1360</v>
      </c>
      <c r="B432" s="1425" t="s">
        <v>488</v>
      </c>
      <c r="C432" s="1425" t="s">
        <v>390</v>
      </c>
      <c r="D432" s="1425" t="s">
        <v>1269</v>
      </c>
      <c r="E432" s="1425" t="s">
        <v>1373</v>
      </c>
      <c r="F432" s="1425" t="s">
        <v>390</v>
      </c>
      <c r="G432" s="1425" t="s">
        <v>1238</v>
      </c>
      <c r="H432" s="1425" t="s">
        <v>1267</v>
      </c>
      <c r="I432" s="1425" t="s">
        <v>2764</v>
      </c>
      <c r="J432" s="1425" t="s">
        <v>390</v>
      </c>
      <c r="K432" s="1425">
        <v>154.06</v>
      </c>
    </row>
    <row r="433" spans="1:11" ht="12.75">
      <c r="A433" s="1425" t="s">
        <v>1360</v>
      </c>
      <c r="B433" s="1425" t="s">
        <v>488</v>
      </c>
      <c r="C433" s="1425" t="s">
        <v>390</v>
      </c>
      <c r="D433" s="1425" t="s">
        <v>1269</v>
      </c>
      <c r="E433" s="1425" t="s">
        <v>1373</v>
      </c>
      <c r="F433" s="1425" t="s">
        <v>390</v>
      </c>
      <c r="G433" s="1425" t="s">
        <v>1238</v>
      </c>
      <c r="H433" s="1425" t="s">
        <v>1267</v>
      </c>
      <c r="I433" s="1425" t="s">
        <v>2765</v>
      </c>
      <c r="J433" s="1425" t="s">
        <v>390</v>
      </c>
      <c r="K433" s="1425">
        <v>-2504.7399999999998</v>
      </c>
    </row>
    <row r="434" spans="1:11" ht="12.75">
      <c r="A434" s="1425" t="s">
        <v>1360</v>
      </c>
      <c r="B434" s="1425" t="s">
        <v>488</v>
      </c>
      <c r="C434" s="1425" t="s">
        <v>390</v>
      </c>
      <c r="D434" s="1425" t="s">
        <v>1269</v>
      </c>
      <c r="E434" s="1425" t="s">
        <v>1373</v>
      </c>
      <c r="F434" s="1425" t="s">
        <v>390</v>
      </c>
      <c r="G434" s="1425" t="s">
        <v>1238</v>
      </c>
      <c r="H434" s="1425" t="s">
        <v>1267</v>
      </c>
      <c r="I434" s="1425" t="s">
        <v>2766</v>
      </c>
      <c r="J434" s="1425" t="s">
        <v>390</v>
      </c>
      <c r="K434" s="1425">
        <v>-2194.5300000000002</v>
      </c>
    </row>
    <row r="435" spans="1:11" ht="12.75">
      <c r="A435" s="1425" t="s">
        <v>1360</v>
      </c>
      <c r="B435" s="1425" t="s">
        <v>488</v>
      </c>
      <c r="C435" s="1425" t="s">
        <v>390</v>
      </c>
      <c r="D435" s="1425" t="s">
        <v>1269</v>
      </c>
      <c r="E435" s="1425" t="s">
        <v>1373</v>
      </c>
      <c r="F435" s="1425" t="s">
        <v>390</v>
      </c>
      <c r="G435" s="1425" t="s">
        <v>1238</v>
      </c>
      <c r="H435" s="1425" t="s">
        <v>1267</v>
      </c>
      <c r="I435" s="1425" t="s">
        <v>2767</v>
      </c>
      <c r="J435" s="1425" t="s">
        <v>390</v>
      </c>
      <c r="K435" s="1425">
        <v>77.200000000000003</v>
      </c>
    </row>
    <row r="436" spans="1:11" ht="12.75">
      <c r="A436" s="1425" t="s">
        <v>1360</v>
      </c>
      <c r="B436" s="1425" t="s">
        <v>488</v>
      </c>
      <c r="C436" s="1425" t="s">
        <v>390</v>
      </c>
      <c r="D436" s="1425" t="s">
        <v>1269</v>
      </c>
      <c r="E436" s="1425" t="s">
        <v>1373</v>
      </c>
      <c r="F436" s="1425" t="s">
        <v>390</v>
      </c>
      <c r="G436" s="1425" t="s">
        <v>1238</v>
      </c>
      <c r="H436" s="1425" t="s">
        <v>1267</v>
      </c>
      <c r="I436" s="1425" t="s">
        <v>2768</v>
      </c>
      <c r="J436" s="1425" t="s">
        <v>390</v>
      </c>
      <c r="K436" s="1425">
        <v>-179.55000000000001</v>
      </c>
    </row>
    <row r="437" spans="1:11" ht="12.75">
      <c r="A437" s="1425" t="s">
        <v>1360</v>
      </c>
      <c r="B437" s="1425" t="s">
        <v>488</v>
      </c>
      <c r="C437" s="1425" t="s">
        <v>390</v>
      </c>
      <c r="D437" s="1425" t="s">
        <v>1269</v>
      </c>
      <c r="E437" s="1425" t="s">
        <v>1373</v>
      </c>
      <c r="F437" s="1425" t="s">
        <v>390</v>
      </c>
      <c r="G437" s="1425" t="s">
        <v>1238</v>
      </c>
      <c r="H437" s="1425" t="s">
        <v>1267</v>
      </c>
      <c r="I437" s="1425" t="s">
        <v>2769</v>
      </c>
      <c r="J437" s="1425" t="s">
        <v>390</v>
      </c>
      <c r="K437" s="1425">
        <v>270.06</v>
      </c>
    </row>
    <row r="438" spans="1:11" ht="12.75">
      <c r="A438" s="1425" t="s">
        <v>1360</v>
      </c>
      <c r="B438" s="1425" t="s">
        <v>488</v>
      </c>
      <c r="C438" s="1425" t="s">
        <v>390</v>
      </c>
      <c r="D438" s="1425" t="s">
        <v>1269</v>
      </c>
      <c r="E438" s="1425" t="s">
        <v>1373</v>
      </c>
      <c r="F438" s="1425" t="s">
        <v>390</v>
      </c>
      <c r="G438" s="1425" t="s">
        <v>1238</v>
      </c>
      <c r="H438" s="1425" t="s">
        <v>1267</v>
      </c>
      <c r="I438" s="1425" t="s">
        <v>2770</v>
      </c>
      <c r="J438" s="1425" t="s">
        <v>390</v>
      </c>
      <c r="K438" s="1425">
        <v>2.7599999999999998</v>
      </c>
    </row>
    <row r="439" spans="1:11" ht="12.75">
      <c r="A439" s="1425" t="s">
        <v>1360</v>
      </c>
      <c r="B439" s="1425" t="s">
        <v>488</v>
      </c>
      <c r="C439" s="1425" t="s">
        <v>390</v>
      </c>
      <c r="D439" s="1425" t="s">
        <v>1269</v>
      </c>
      <c r="E439" s="1425" t="s">
        <v>1373</v>
      </c>
      <c r="F439" s="1425" t="s">
        <v>390</v>
      </c>
      <c r="G439" s="1425" t="s">
        <v>1238</v>
      </c>
      <c r="H439" s="1425" t="s">
        <v>1267</v>
      </c>
      <c r="I439" s="1425" t="s">
        <v>2771</v>
      </c>
      <c r="J439" s="1425" t="s">
        <v>390</v>
      </c>
      <c r="K439" s="1425">
        <v>86.409999999999997</v>
      </c>
    </row>
    <row r="440" spans="1:11" ht="12.75">
      <c r="A440" s="1425" t="s">
        <v>1360</v>
      </c>
      <c r="B440" s="1425" t="s">
        <v>488</v>
      </c>
      <c r="C440" s="1425" t="s">
        <v>390</v>
      </c>
      <c r="D440" s="1425" t="s">
        <v>1269</v>
      </c>
      <c r="E440" s="1425" t="s">
        <v>1373</v>
      </c>
      <c r="F440" s="1425" t="s">
        <v>390</v>
      </c>
      <c r="G440" s="1425" t="s">
        <v>116</v>
      </c>
      <c r="H440" s="1425" t="s">
        <v>2762</v>
      </c>
      <c r="I440" s="1425" t="s">
        <v>2775</v>
      </c>
      <c r="J440" s="1425" t="s">
        <v>390</v>
      </c>
      <c r="K440" s="1425">
        <v>-5735.71</v>
      </c>
    </row>
    <row r="441" spans="1:11" ht="12.75">
      <c r="A441" s="1425" t="s">
        <v>1360</v>
      </c>
      <c r="B441" s="1425" t="s">
        <v>488</v>
      </c>
      <c r="C441" s="1425" t="s">
        <v>390</v>
      </c>
      <c r="D441" s="1425" t="s">
        <v>1269</v>
      </c>
      <c r="E441" s="1425" t="s">
        <v>1373</v>
      </c>
      <c r="F441" s="1425" t="s">
        <v>390</v>
      </c>
      <c r="G441" s="1425" t="s">
        <v>116</v>
      </c>
      <c r="H441" s="1425" t="s">
        <v>2762</v>
      </c>
      <c r="I441" s="1425" t="s">
        <v>2776</v>
      </c>
      <c r="J441" s="1425" t="s">
        <v>390</v>
      </c>
      <c r="K441" s="1425">
        <v>526.08000000000004</v>
      </c>
    </row>
    <row r="442" spans="1:11" ht="12.75">
      <c r="A442" s="1425" t="s">
        <v>1360</v>
      </c>
      <c r="B442" s="1425" t="s">
        <v>488</v>
      </c>
      <c r="C442" s="1425" t="s">
        <v>390</v>
      </c>
      <c r="D442" s="1425" t="s">
        <v>1269</v>
      </c>
      <c r="E442" s="1425" t="s">
        <v>1373</v>
      </c>
      <c r="F442" s="1425" t="s">
        <v>390</v>
      </c>
      <c r="G442" s="1425" t="s">
        <v>116</v>
      </c>
      <c r="H442" s="1425" t="s">
        <v>2762</v>
      </c>
      <c r="I442" s="1425" t="s">
        <v>2777</v>
      </c>
      <c r="J442" s="1425" t="s">
        <v>390</v>
      </c>
      <c r="K442" s="1425">
        <v>135.5</v>
      </c>
    </row>
    <row r="443" spans="1:11" ht="12.75">
      <c r="A443" s="1425" t="s">
        <v>1360</v>
      </c>
      <c r="B443" s="1425" t="s">
        <v>488</v>
      </c>
      <c r="C443" s="1425" t="s">
        <v>390</v>
      </c>
      <c r="D443" s="1425" t="s">
        <v>1269</v>
      </c>
      <c r="E443" s="1425" t="s">
        <v>1373</v>
      </c>
      <c r="F443" s="1425" t="s">
        <v>390</v>
      </c>
      <c r="G443" s="1425" t="s">
        <v>116</v>
      </c>
      <c r="H443" s="1425" t="s">
        <v>2762</v>
      </c>
      <c r="I443" s="1425" t="s">
        <v>2778</v>
      </c>
      <c r="J443" s="1425" t="s">
        <v>390</v>
      </c>
      <c r="K443" s="1425">
        <v>572.25999999999999</v>
      </c>
    </row>
    <row r="444" spans="1:11" ht="12.75">
      <c r="A444" s="1425" t="s">
        <v>1360</v>
      </c>
      <c r="B444" s="1425" t="s">
        <v>488</v>
      </c>
      <c r="C444" s="1425" t="s">
        <v>390</v>
      </c>
      <c r="D444" s="1425" t="s">
        <v>1269</v>
      </c>
      <c r="E444" s="1425" t="s">
        <v>1373</v>
      </c>
      <c r="F444" s="1425" t="s">
        <v>390</v>
      </c>
      <c r="G444" s="1425" t="s">
        <v>116</v>
      </c>
      <c r="H444" s="1425" t="s">
        <v>1263</v>
      </c>
      <c r="I444" s="1425" t="s">
        <v>2775</v>
      </c>
      <c r="J444" s="1425" t="s">
        <v>390</v>
      </c>
      <c r="K444" s="1425">
        <v>-5735.3000000000002</v>
      </c>
    </row>
    <row r="445" spans="1:11" ht="12.75">
      <c r="A445" s="1425" t="s">
        <v>1360</v>
      </c>
      <c r="B445" s="1425" t="s">
        <v>488</v>
      </c>
      <c r="C445" s="1425" t="s">
        <v>390</v>
      </c>
      <c r="D445" s="1425" t="s">
        <v>1269</v>
      </c>
      <c r="E445" s="1425" t="s">
        <v>1373</v>
      </c>
      <c r="F445" s="1425" t="s">
        <v>390</v>
      </c>
      <c r="G445" s="1425" t="s">
        <v>116</v>
      </c>
      <c r="H445" s="1425" t="s">
        <v>1263</v>
      </c>
      <c r="I445" s="1425" t="s">
        <v>2776</v>
      </c>
      <c r="J445" s="1425" t="s">
        <v>390</v>
      </c>
      <c r="K445" s="1425">
        <v>526.71000000000004</v>
      </c>
    </row>
    <row r="446" spans="1:11" ht="12.75">
      <c r="A446" s="1425" t="s">
        <v>1360</v>
      </c>
      <c r="B446" s="1425" t="s">
        <v>488</v>
      </c>
      <c r="C446" s="1425" t="s">
        <v>390</v>
      </c>
      <c r="D446" s="1425" t="s">
        <v>1269</v>
      </c>
      <c r="E446" s="1425" t="s">
        <v>1373</v>
      </c>
      <c r="F446" s="1425" t="s">
        <v>390</v>
      </c>
      <c r="G446" s="1425" t="s">
        <v>116</v>
      </c>
      <c r="H446" s="1425" t="s">
        <v>1263</v>
      </c>
      <c r="I446" s="1425" t="s">
        <v>2777</v>
      </c>
      <c r="J446" s="1425" t="s">
        <v>390</v>
      </c>
      <c r="K446" s="1425">
        <v>135.63999999999999</v>
      </c>
    </row>
    <row r="447" spans="1:11" ht="12.75">
      <c r="A447" s="1425" t="s">
        <v>1360</v>
      </c>
      <c r="B447" s="1425" t="s">
        <v>488</v>
      </c>
      <c r="C447" s="1425" t="s">
        <v>390</v>
      </c>
      <c r="D447" s="1425" t="s">
        <v>1269</v>
      </c>
      <c r="E447" s="1425" t="s">
        <v>1373</v>
      </c>
      <c r="F447" s="1425" t="s">
        <v>390</v>
      </c>
      <c r="G447" s="1425" t="s">
        <v>116</v>
      </c>
      <c r="H447" s="1425" t="s">
        <v>1263</v>
      </c>
      <c r="I447" s="1425" t="s">
        <v>2778</v>
      </c>
      <c r="J447" s="1425" t="s">
        <v>390</v>
      </c>
      <c r="K447" s="1425">
        <v>572.87</v>
      </c>
    </row>
    <row r="448" spans="1:11" ht="12.75">
      <c r="A448" s="1425" t="s">
        <v>1360</v>
      </c>
      <c r="B448" s="1425" t="s">
        <v>488</v>
      </c>
      <c r="C448" s="1425" t="s">
        <v>390</v>
      </c>
      <c r="D448" s="1425" t="s">
        <v>1269</v>
      </c>
      <c r="E448" s="1425" t="s">
        <v>1373</v>
      </c>
      <c r="F448" s="1425" t="s">
        <v>390</v>
      </c>
      <c r="G448" s="1425" t="s">
        <v>116</v>
      </c>
      <c r="H448" s="1425" t="s">
        <v>2772</v>
      </c>
      <c r="I448" s="1425" t="s">
        <v>2775</v>
      </c>
      <c r="J448" s="1425" t="s">
        <v>390</v>
      </c>
      <c r="K448" s="1425">
        <v>-5735.46</v>
      </c>
    </row>
    <row r="449" spans="1:11" ht="12.75">
      <c r="A449" s="1425" t="s">
        <v>1360</v>
      </c>
      <c r="B449" s="1425" t="s">
        <v>488</v>
      </c>
      <c r="C449" s="1425" t="s">
        <v>390</v>
      </c>
      <c r="D449" s="1425" t="s">
        <v>1269</v>
      </c>
      <c r="E449" s="1425" t="s">
        <v>1373</v>
      </c>
      <c r="F449" s="1425" t="s">
        <v>390</v>
      </c>
      <c r="G449" s="1425" t="s">
        <v>116</v>
      </c>
      <c r="H449" s="1425" t="s">
        <v>2772</v>
      </c>
      <c r="I449" s="1425" t="s">
        <v>2776</v>
      </c>
      <c r="J449" s="1425" t="s">
        <v>390</v>
      </c>
      <c r="K449" s="1425">
        <v>526.47000000000003</v>
      </c>
    </row>
    <row r="450" spans="1:11" ht="12.75">
      <c r="A450" s="1425" t="s">
        <v>1360</v>
      </c>
      <c r="B450" s="1425" t="s">
        <v>488</v>
      </c>
      <c r="C450" s="1425" t="s">
        <v>390</v>
      </c>
      <c r="D450" s="1425" t="s">
        <v>1269</v>
      </c>
      <c r="E450" s="1425" t="s">
        <v>1373</v>
      </c>
      <c r="F450" s="1425" t="s">
        <v>390</v>
      </c>
      <c r="G450" s="1425" t="s">
        <v>116</v>
      </c>
      <c r="H450" s="1425" t="s">
        <v>2772</v>
      </c>
      <c r="I450" s="1425" t="s">
        <v>2777</v>
      </c>
      <c r="J450" s="1425" t="s">
        <v>390</v>
      </c>
      <c r="K450" s="1425">
        <v>135.59</v>
      </c>
    </row>
    <row r="451" spans="1:11" ht="12.75">
      <c r="A451" s="1425" t="s">
        <v>1360</v>
      </c>
      <c r="B451" s="1425" t="s">
        <v>488</v>
      </c>
      <c r="C451" s="1425" t="s">
        <v>390</v>
      </c>
      <c r="D451" s="1425" t="s">
        <v>1269</v>
      </c>
      <c r="E451" s="1425" t="s">
        <v>1373</v>
      </c>
      <c r="F451" s="1425" t="s">
        <v>390</v>
      </c>
      <c r="G451" s="1425" t="s">
        <v>116</v>
      </c>
      <c r="H451" s="1425" t="s">
        <v>2772</v>
      </c>
      <c r="I451" s="1425" t="s">
        <v>2778</v>
      </c>
      <c r="J451" s="1425" t="s">
        <v>390</v>
      </c>
      <c r="K451" s="1425">
        <v>572.62</v>
      </c>
    </row>
    <row r="452" spans="1:11" ht="12.75">
      <c r="A452" s="1425" t="s">
        <v>1360</v>
      </c>
      <c r="B452" s="1425" t="s">
        <v>488</v>
      </c>
      <c r="C452" s="1425" t="s">
        <v>390</v>
      </c>
      <c r="D452" s="1425" t="s">
        <v>1269</v>
      </c>
      <c r="E452" s="1425" t="s">
        <v>1373</v>
      </c>
      <c r="F452" s="1425" t="s">
        <v>390</v>
      </c>
      <c r="G452" s="1425" t="s">
        <v>116</v>
      </c>
      <c r="H452" s="1425" t="s">
        <v>2773</v>
      </c>
      <c r="I452" s="1425" t="s">
        <v>2775</v>
      </c>
      <c r="J452" s="1425" t="s">
        <v>390</v>
      </c>
      <c r="K452" s="1425">
        <v>-5735.4300000000003</v>
      </c>
    </row>
    <row r="453" spans="1:11" ht="12.75">
      <c r="A453" s="1425" t="s">
        <v>1360</v>
      </c>
      <c r="B453" s="1425" t="s">
        <v>488</v>
      </c>
      <c r="C453" s="1425" t="s">
        <v>390</v>
      </c>
      <c r="D453" s="1425" t="s">
        <v>1269</v>
      </c>
      <c r="E453" s="1425" t="s">
        <v>1373</v>
      </c>
      <c r="F453" s="1425" t="s">
        <v>390</v>
      </c>
      <c r="G453" s="1425" t="s">
        <v>116</v>
      </c>
      <c r="H453" s="1425" t="s">
        <v>2773</v>
      </c>
      <c r="I453" s="1425" t="s">
        <v>2776</v>
      </c>
      <c r="J453" s="1425" t="s">
        <v>390</v>
      </c>
      <c r="K453" s="1425">
        <v>526.51999999999998</v>
      </c>
    </row>
    <row r="454" spans="1:11" ht="12.75">
      <c r="A454" s="1425" t="s">
        <v>1360</v>
      </c>
      <c r="B454" s="1425" t="s">
        <v>488</v>
      </c>
      <c r="C454" s="1425" t="s">
        <v>390</v>
      </c>
      <c r="D454" s="1425" t="s">
        <v>1269</v>
      </c>
      <c r="E454" s="1425" t="s">
        <v>1373</v>
      </c>
      <c r="F454" s="1425" t="s">
        <v>390</v>
      </c>
      <c r="G454" s="1425" t="s">
        <v>116</v>
      </c>
      <c r="H454" s="1425" t="s">
        <v>2773</v>
      </c>
      <c r="I454" s="1425" t="s">
        <v>2777</v>
      </c>
      <c r="J454" s="1425" t="s">
        <v>390</v>
      </c>
      <c r="K454" s="1425">
        <v>135.59999999999999</v>
      </c>
    </row>
    <row r="455" spans="1:11" ht="12.75">
      <c r="A455" s="1425" t="s">
        <v>1360</v>
      </c>
      <c r="B455" s="1425" t="s">
        <v>488</v>
      </c>
      <c r="C455" s="1425" t="s">
        <v>390</v>
      </c>
      <c r="D455" s="1425" t="s">
        <v>1269</v>
      </c>
      <c r="E455" s="1425" t="s">
        <v>1373</v>
      </c>
      <c r="F455" s="1425" t="s">
        <v>390</v>
      </c>
      <c r="G455" s="1425" t="s">
        <v>116</v>
      </c>
      <c r="H455" s="1425" t="s">
        <v>2773</v>
      </c>
      <c r="I455" s="1425" t="s">
        <v>2778</v>
      </c>
      <c r="J455" s="1425" t="s">
        <v>390</v>
      </c>
      <c r="K455" s="1425">
        <v>572.69000000000005</v>
      </c>
    </row>
    <row r="456" spans="1:11" ht="12.75">
      <c r="A456" s="1425" t="s">
        <v>1360</v>
      </c>
      <c r="B456" s="1425" t="s">
        <v>488</v>
      </c>
      <c r="C456" s="1425" t="s">
        <v>390</v>
      </c>
      <c r="D456" s="1425" t="s">
        <v>1269</v>
      </c>
      <c r="E456" s="1425" t="s">
        <v>1373</v>
      </c>
      <c r="F456" s="1425" t="s">
        <v>390</v>
      </c>
      <c r="G456" s="1425" t="s">
        <v>116</v>
      </c>
      <c r="H456" s="1425" t="s">
        <v>1264</v>
      </c>
      <c r="I456" s="1425" t="s">
        <v>2775</v>
      </c>
      <c r="J456" s="1425" t="s">
        <v>390</v>
      </c>
      <c r="K456" s="1425">
        <v>-5735.54</v>
      </c>
    </row>
    <row r="457" spans="1:11" ht="12.75">
      <c r="A457" s="1425" t="s">
        <v>1360</v>
      </c>
      <c r="B457" s="1425" t="s">
        <v>488</v>
      </c>
      <c r="C457" s="1425" t="s">
        <v>390</v>
      </c>
      <c r="D457" s="1425" t="s">
        <v>1269</v>
      </c>
      <c r="E457" s="1425" t="s">
        <v>1373</v>
      </c>
      <c r="F457" s="1425" t="s">
        <v>390</v>
      </c>
      <c r="G457" s="1425" t="s">
        <v>116</v>
      </c>
      <c r="H457" s="1425" t="s">
        <v>1264</v>
      </c>
      <c r="I457" s="1425" t="s">
        <v>2776</v>
      </c>
      <c r="J457" s="1425" t="s">
        <v>390</v>
      </c>
      <c r="K457" s="1425">
        <v>526.34000000000003</v>
      </c>
    </row>
    <row r="458" spans="1:11" ht="12.75">
      <c r="A458" s="1425" t="s">
        <v>1360</v>
      </c>
      <c r="B458" s="1425" t="s">
        <v>488</v>
      </c>
      <c r="C458" s="1425" t="s">
        <v>390</v>
      </c>
      <c r="D458" s="1425" t="s">
        <v>1269</v>
      </c>
      <c r="E458" s="1425" t="s">
        <v>1373</v>
      </c>
      <c r="F458" s="1425" t="s">
        <v>390</v>
      </c>
      <c r="G458" s="1425" t="s">
        <v>116</v>
      </c>
      <c r="H458" s="1425" t="s">
        <v>1264</v>
      </c>
      <c r="I458" s="1425" t="s">
        <v>2777</v>
      </c>
      <c r="J458" s="1425" t="s">
        <v>390</v>
      </c>
      <c r="K458" s="1425">
        <v>135.56</v>
      </c>
    </row>
    <row r="459" spans="1:11" ht="12.75">
      <c r="A459" s="1425" t="s">
        <v>1360</v>
      </c>
      <c r="B459" s="1425" t="s">
        <v>488</v>
      </c>
      <c r="C459" s="1425" t="s">
        <v>390</v>
      </c>
      <c r="D459" s="1425" t="s">
        <v>1269</v>
      </c>
      <c r="E459" s="1425" t="s">
        <v>1373</v>
      </c>
      <c r="F459" s="1425" t="s">
        <v>390</v>
      </c>
      <c r="G459" s="1425" t="s">
        <v>116</v>
      </c>
      <c r="H459" s="1425" t="s">
        <v>1264</v>
      </c>
      <c r="I459" s="1425" t="s">
        <v>2778</v>
      </c>
      <c r="J459" s="1425" t="s">
        <v>390</v>
      </c>
      <c r="K459" s="1425">
        <v>572.51999999999998</v>
      </c>
    </row>
    <row r="460" spans="1:11" ht="12.75">
      <c r="A460" s="1425" t="s">
        <v>1360</v>
      </c>
      <c r="B460" s="1425" t="s">
        <v>488</v>
      </c>
      <c r="C460" s="1425" t="s">
        <v>390</v>
      </c>
      <c r="D460" s="1425" t="s">
        <v>1269</v>
      </c>
      <c r="E460" s="1425" t="s">
        <v>1373</v>
      </c>
      <c r="F460" s="1425" t="s">
        <v>390</v>
      </c>
      <c r="G460" s="1425" t="s">
        <v>116</v>
      </c>
      <c r="H460" s="1425" t="s">
        <v>1265</v>
      </c>
      <c r="I460" s="1425" t="s">
        <v>2775</v>
      </c>
      <c r="J460" s="1425" t="s">
        <v>390</v>
      </c>
      <c r="K460" s="1425">
        <v>-5735.25</v>
      </c>
    </row>
    <row r="461" spans="1:11" ht="12.75">
      <c r="A461" s="1425" t="s">
        <v>1360</v>
      </c>
      <c r="B461" s="1425" t="s">
        <v>488</v>
      </c>
      <c r="C461" s="1425" t="s">
        <v>390</v>
      </c>
      <c r="D461" s="1425" t="s">
        <v>1269</v>
      </c>
      <c r="E461" s="1425" t="s">
        <v>1373</v>
      </c>
      <c r="F461" s="1425" t="s">
        <v>390</v>
      </c>
      <c r="G461" s="1425" t="s">
        <v>116</v>
      </c>
      <c r="H461" s="1425" t="s">
        <v>1265</v>
      </c>
      <c r="I461" s="1425" t="s">
        <v>2776</v>
      </c>
      <c r="J461" s="1425" t="s">
        <v>390</v>
      </c>
      <c r="K461" s="1425">
        <v>526.78999999999996</v>
      </c>
    </row>
    <row r="462" spans="1:11" ht="12.75">
      <c r="A462" s="1425" t="s">
        <v>1360</v>
      </c>
      <c r="B462" s="1425" t="s">
        <v>488</v>
      </c>
      <c r="C462" s="1425" t="s">
        <v>390</v>
      </c>
      <c r="D462" s="1425" t="s">
        <v>1269</v>
      </c>
      <c r="E462" s="1425" t="s">
        <v>1373</v>
      </c>
      <c r="F462" s="1425" t="s">
        <v>390</v>
      </c>
      <c r="G462" s="1425" t="s">
        <v>116</v>
      </c>
      <c r="H462" s="1425" t="s">
        <v>1265</v>
      </c>
      <c r="I462" s="1425" t="s">
        <v>2777</v>
      </c>
      <c r="J462" s="1425" t="s">
        <v>390</v>
      </c>
      <c r="K462" s="1425">
        <v>135.66</v>
      </c>
    </row>
    <row r="463" spans="1:11" ht="12.75">
      <c r="A463" s="1425" t="s">
        <v>1360</v>
      </c>
      <c r="B463" s="1425" t="s">
        <v>488</v>
      </c>
      <c r="C463" s="1425" t="s">
        <v>390</v>
      </c>
      <c r="D463" s="1425" t="s">
        <v>1269</v>
      </c>
      <c r="E463" s="1425" t="s">
        <v>1373</v>
      </c>
      <c r="F463" s="1425" t="s">
        <v>390</v>
      </c>
      <c r="G463" s="1425" t="s">
        <v>116</v>
      </c>
      <c r="H463" s="1425" t="s">
        <v>1265</v>
      </c>
      <c r="I463" s="1425" t="s">
        <v>2778</v>
      </c>
      <c r="J463" s="1425" t="s">
        <v>390</v>
      </c>
      <c r="K463" s="1425">
        <v>572.95000000000005</v>
      </c>
    </row>
    <row r="464" spans="1:11" ht="12.75">
      <c r="A464" s="1425" t="s">
        <v>1360</v>
      </c>
      <c r="B464" s="1425" t="s">
        <v>488</v>
      </c>
      <c r="C464" s="1425" t="s">
        <v>390</v>
      </c>
      <c r="D464" s="1425" t="s">
        <v>1269</v>
      </c>
      <c r="E464" s="1425" t="s">
        <v>1373</v>
      </c>
      <c r="F464" s="1425" t="s">
        <v>390</v>
      </c>
      <c r="G464" s="1425" t="s">
        <v>116</v>
      </c>
      <c r="H464" s="1425" t="s">
        <v>2774</v>
      </c>
      <c r="I464" s="1425" t="s">
        <v>2775</v>
      </c>
      <c r="J464" s="1425" t="s">
        <v>390</v>
      </c>
      <c r="K464" s="1425">
        <v>-5735.5799999999999</v>
      </c>
    </row>
    <row r="465" spans="1:11" ht="12.75">
      <c r="A465" s="1425" t="s">
        <v>1360</v>
      </c>
      <c r="B465" s="1425" t="s">
        <v>488</v>
      </c>
      <c r="C465" s="1425" t="s">
        <v>390</v>
      </c>
      <c r="D465" s="1425" t="s">
        <v>1269</v>
      </c>
      <c r="E465" s="1425" t="s">
        <v>1373</v>
      </c>
      <c r="F465" s="1425" t="s">
        <v>390</v>
      </c>
      <c r="G465" s="1425" t="s">
        <v>116</v>
      </c>
      <c r="H465" s="1425" t="s">
        <v>2774</v>
      </c>
      <c r="I465" s="1425" t="s">
        <v>2776</v>
      </c>
      <c r="J465" s="1425" t="s">
        <v>390</v>
      </c>
      <c r="K465" s="1425">
        <v>526.30999999999995</v>
      </c>
    </row>
    <row r="466" spans="1:11" ht="12.75">
      <c r="A466" s="1425" t="s">
        <v>1360</v>
      </c>
      <c r="B466" s="1425" t="s">
        <v>488</v>
      </c>
      <c r="C466" s="1425" t="s">
        <v>390</v>
      </c>
      <c r="D466" s="1425" t="s">
        <v>1269</v>
      </c>
      <c r="E466" s="1425" t="s">
        <v>1373</v>
      </c>
      <c r="F466" s="1425" t="s">
        <v>390</v>
      </c>
      <c r="G466" s="1425" t="s">
        <v>116</v>
      </c>
      <c r="H466" s="1425" t="s">
        <v>2774</v>
      </c>
      <c r="I466" s="1425" t="s">
        <v>2777</v>
      </c>
      <c r="J466" s="1425" t="s">
        <v>390</v>
      </c>
      <c r="K466" s="1425">
        <v>135.55000000000001</v>
      </c>
    </row>
    <row r="467" spans="1:11" ht="12.75">
      <c r="A467" s="1425" t="s">
        <v>1360</v>
      </c>
      <c r="B467" s="1425" t="s">
        <v>488</v>
      </c>
      <c r="C467" s="1425" t="s">
        <v>390</v>
      </c>
      <c r="D467" s="1425" t="s">
        <v>1269</v>
      </c>
      <c r="E467" s="1425" t="s">
        <v>1373</v>
      </c>
      <c r="F467" s="1425" t="s">
        <v>390</v>
      </c>
      <c r="G467" s="1425" t="s">
        <v>116</v>
      </c>
      <c r="H467" s="1425" t="s">
        <v>2774</v>
      </c>
      <c r="I467" s="1425" t="s">
        <v>2778</v>
      </c>
      <c r="J467" s="1425" t="s">
        <v>390</v>
      </c>
      <c r="K467" s="1425">
        <v>572.48000000000002</v>
      </c>
    </row>
    <row r="468" spans="1:11" ht="12.75">
      <c r="A468" s="1425" t="s">
        <v>1360</v>
      </c>
      <c r="B468" s="1425" t="s">
        <v>488</v>
      </c>
      <c r="C468" s="1425" t="s">
        <v>390</v>
      </c>
      <c r="D468" s="1425" t="s">
        <v>1269</v>
      </c>
      <c r="E468" s="1425" t="s">
        <v>1373</v>
      </c>
      <c r="F468" s="1425" t="s">
        <v>390</v>
      </c>
      <c r="G468" s="1425" t="s">
        <v>116</v>
      </c>
      <c r="H468" s="1425" t="s">
        <v>1266</v>
      </c>
      <c r="I468" s="1425" t="s">
        <v>2775</v>
      </c>
      <c r="J468" s="1425" t="s">
        <v>390</v>
      </c>
      <c r="K468" s="1425">
        <v>-5735.5100000000002</v>
      </c>
    </row>
    <row r="469" spans="1:11" ht="12.75">
      <c r="A469" s="1425" t="s">
        <v>1360</v>
      </c>
      <c r="B469" s="1425" t="s">
        <v>488</v>
      </c>
      <c r="C469" s="1425" t="s">
        <v>390</v>
      </c>
      <c r="D469" s="1425" t="s">
        <v>1269</v>
      </c>
      <c r="E469" s="1425" t="s">
        <v>1373</v>
      </c>
      <c r="F469" s="1425" t="s">
        <v>390</v>
      </c>
      <c r="G469" s="1425" t="s">
        <v>116</v>
      </c>
      <c r="H469" s="1425" t="s">
        <v>1266</v>
      </c>
      <c r="I469" s="1425" t="s">
        <v>2776</v>
      </c>
      <c r="J469" s="1425" t="s">
        <v>390</v>
      </c>
      <c r="K469" s="1425">
        <v>526.37</v>
      </c>
    </row>
    <row r="470" spans="1:11" ht="12.75">
      <c r="A470" s="1425" t="s">
        <v>1360</v>
      </c>
      <c r="B470" s="1425" t="s">
        <v>488</v>
      </c>
      <c r="C470" s="1425" t="s">
        <v>390</v>
      </c>
      <c r="D470" s="1425" t="s">
        <v>1269</v>
      </c>
      <c r="E470" s="1425" t="s">
        <v>1373</v>
      </c>
      <c r="F470" s="1425" t="s">
        <v>390</v>
      </c>
      <c r="G470" s="1425" t="s">
        <v>116</v>
      </c>
      <c r="H470" s="1425" t="s">
        <v>1266</v>
      </c>
      <c r="I470" s="1425" t="s">
        <v>2777</v>
      </c>
      <c r="J470" s="1425" t="s">
        <v>390</v>
      </c>
      <c r="K470" s="1425">
        <v>135.56999999999999</v>
      </c>
    </row>
    <row r="471" spans="1:11" ht="12.75">
      <c r="A471" s="1425" t="s">
        <v>1360</v>
      </c>
      <c r="B471" s="1425" t="s">
        <v>488</v>
      </c>
      <c r="C471" s="1425" t="s">
        <v>390</v>
      </c>
      <c r="D471" s="1425" t="s">
        <v>1269</v>
      </c>
      <c r="E471" s="1425" t="s">
        <v>1373</v>
      </c>
      <c r="F471" s="1425" t="s">
        <v>390</v>
      </c>
      <c r="G471" s="1425" t="s">
        <v>116</v>
      </c>
      <c r="H471" s="1425" t="s">
        <v>1266</v>
      </c>
      <c r="I471" s="1425" t="s">
        <v>2778</v>
      </c>
      <c r="J471" s="1425" t="s">
        <v>390</v>
      </c>
      <c r="K471" s="1425">
        <v>572.53999999999996</v>
      </c>
    </row>
    <row r="472" spans="1:11" ht="12.75">
      <c r="A472" s="1425" t="s">
        <v>1360</v>
      </c>
      <c r="B472" s="1425" t="s">
        <v>488</v>
      </c>
      <c r="C472" s="1425" t="s">
        <v>390</v>
      </c>
      <c r="D472" s="1425" t="s">
        <v>1269</v>
      </c>
      <c r="E472" s="1425" t="s">
        <v>1373</v>
      </c>
      <c r="F472" s="1425" t="s">
        <v>390</v>
      </c>
      <c r="G472" s="1425" t="s">
        <v>116</v>
      </c>
      <c r="H472" s="1425" t="s">
        <v>1267</v>
      </c>
      <c r="I472" s="1425" t="s">
        <v>2775</v>
      </c>
      <c r="J472" s="1425" t="s">
        <v>390</v>
      </c>
      <c r="K472" s="1425">
        <v>-5735.71</v>
      </c>
    </row>
    <row r="473" spans="1:11" ht="12.75">
      <c r="A473" s="1425" t="s">
        <v>1360</v>
      </c>
      <c r="B473" s="1425" t="s">
        <v>488</v>
      </c>
      <c r="C473" s="1425" t="s">
        <v>390</v>
      </c>
      <c r="D473" s="1425" t="s">
        <v>1269</v>
      </c>
      <c r="E473" s="1425" t="s">
        <v>1373</v>
      </c>
      <c r="F473" s="1425" t="s">
        <v>390</v>
      </c>
      <c r="G473" s="1425" t="s">
        <v>116</v>
      </c>
      <c r="H473" s="1425" t="s">
        <v>1267</v>
      </c>
      <c r="I473" s="1425" t="s">
        <v>2776</v>
      </c>
      <c r="J473" s="1425" t="s">
        <v>390</v>
      </c>
      <c r="K473" s="1425">
        <v>526.14999999999998</v>
      </c>
    </row>
    <row r="474" spans="1:11" ht="12.75">
      <c r="A474" s="1425" t="s">
        <v>1360</v>
      </c>
      <c r="B474" s="1425" t="s">
        <v>488</v>
      </c>
      <c r="C474" s="1425" t="s">
        <v>390</v>
      </c>
      <c r="D474" s="1425" t="s">
        <v>1269</v>
      </c>
      <c r="E474" s="1425" t="s">
        <v>1373</v>
      </c>
      <c r="F474" s="1425" t="s">
        <v>390</v>
      </c>
      <c r="G474" s="1425" t="s">
        <v>116</v>
      </c>
      <c r="H474" s="1425" t="s">
        <v>1267</v>
      </c>
      <c r="I474" s="1425" t="s">
        <v>2777</v>
      </c>
      <c r="J474" s="1425" t="s">
        <v>390</v>
      </c>
      <c r="K474" s="1425">
        <v>135.50999999999999</v>
      </c>
    </row>
    <row r="475" spans="1:11" ht="12.75">
      <c r="A475" s="1425" t="s">
        <v>1360</v>
      </c>
      <c r="B475" s="1425" t="s">
        <v>488</v>
      </c>
      <c r="C475" s="1425" t="s">
        <v>390</v>
      </c>
      <c r="D475" s="1425" t="s">
        <v>1269</v>
      </c>
      <c r="E475" s="1425" t="s">
        <v>1373</v>
      </c>
      <c r="F475" s="1425" t="s">
        <v>390</v>
      </c>
      <c r="G475" s="1425" t="s">
        <v>116</v>
      </c>
      <c r="H475" s="1425" t="s">
        <v>1267</v>
      </c>
      <c r="I475" s="1425" t="s">
        <v>2778</v>
      </c>
      <c r="J475" s="1425" t="s">
        <v>390</v>
      </c>
      <c r="K475" s="1425">
        <v>572.28999999999996</v>
      </c>
    </row>
    <row r="476" spans="1:11" ht="12.75">
      <c r="A476" s="1425" t="s">
        <v>1360</v>
      </c>
      <c r="B476" s="1425" t="s">
        <v>488</v>
      </c>
      <c r="C476" s="1425" t="s">
        <v>390</v>
      </c>
      <c r="D476" s="1425" t="s">
        <v>1269</v>
      </c>
      <c r="E476" s="1425" t="s">
        <v>1374</v>
      </c>
      <c r="F476" s="1425" t="s">
        <v>390</v>
      </c>
      <c r="G476" s="1425" t="s">
        <v>1238</v>
      </c>
      <c r="H476" s="1425" t="s">
        <v>2762</v>
      </c>
      <c r="I476" s="1425" t="s">
        <v>2763</v>
      </c>
      <c r="J476" s="1425" t="s">
        <v>390</v>
      </c>
      <c r="K476" s="1425">
        <v>19.41</v>
      </c>
    </row>
    <row r="477" spans="1:11" ht="12.75">
      <c r="A477" s="1425" t="s">
        <v>1360</v>
      </c>
      <c r="B477" s="1425" t="s">
        <v>488</v>
      </c>
      <c r="C477" s="1425" t="s">
        <v>390</v>
      </c>
      <c r="D477" s="1425" t="s">
        <v>1269</v>
      </c>
      <c r="E477" s="1425" t="s">
        <v>1374</v>
      </c>
      <c r="F477" s="1425" t="s">
        <v>390</v>
      </c>
      <c r="G477" s="1425" t="s">
        <v>1238</v>
      </c>
      <c r="H477" s="1425" t="s">
        <v>2762</v>
      </c>
      <c r="I477" s="1425" t="s">
        <v>2764</v>
      </c>
      <c r="J477" s="1425" t="s">
        <v>390</v>
      </c>
      <c r="K477" s="1425">
        <v>271.23000000000002</v>
      </c>
    </row>
    <row r="478" spans="1:11" ht="12.75">
      <c r="A478" s="1425" t="s">
        <v>1360</v>
      </c>
      <c r="B478" s="1425" t="s">
        <v>488</v>
      </c>
      <c r="C478" s="1425" t="s">
        <v>390</v>
      </c>
      <c r="D478" s="1425" t="s">
        <v>1269</v>
      </c>
      <c r="E478" s="1425" t="s">
        <v>1374</v>
      </c>
      <c r="F478" s="1425" t="s">
        <v>390</v>
      </c>
      <c r="G478" s="1425" t="s">
        <v>1238</v>
      </c>
      <c r="H478" s="1425" t="s">
        <v>2762</v>
      </c>
      <c r="I478" s="1425" t="s">
        <v>2765</v>
      </c>
      <c r="J478" s="1425" t="s">
        <v>390</v>
      </c>
      <c r="K478" s="1425">
        <v>54.25</v>
      </c>
    </row>
    <row r="479" spans="1:11" ht="12.75">
      <c r="A479" s="1425" t="s">
        <v>1360</v>
      </c>
      <c r="B479" s="1425" t="s">
        <v>488</v>
      </c>
      <c r="C479" s="1425" t="s">
        <v>390</v>
      </c>
      <c r="D479" s="1425" t="s">
        <v>1269</v>
      </c>
      <c r="E479" s="1425" t="s">
        <v>1374</v>
      </c>
      <c r="F479" s="1425" t="s">
        <v>390</v>
      </c>
      <c r="G479" s="1425" t="s">
        <v>1238</v>
      </c>
      <c r="H479" s="1425" t="s">
        <v>2762</v>
      </c>
      <c r="I479" s="1425" t="s">
        <v>2766</v>
      </c>
      <c r="J479" s="1425" t="s">
        <v>390</v>
      </c>
      <c r="K479" s="1425">
        <v>96.799999999999997</v>
      </c>
    </row>
    <row r="480" spans="1:11" ht="12.75">
      <c r="A480" s="1425" t="s">
        <v>1360</v>
      </c>
      <c r="B480" s="1425" t="s">
        <v>488</v>
      </c>
      <c r="C480" s="1425" t="s">
        <v>390</v>
      </c>
      <c r="D480" s="1425" t="s">
        <v>1269</v>
      </c>
      <c r="E480" s="1425" t="s">
        <v>1374</v>
      </c>
      <c r="F480" s="1425" t="s">
        <v>390</v>
      </c>
      <c r="G480" s="1425" t="s">
        <v>1238</v>
      </c>
      <c r="H480" s="1425" t="s">
        <v>2762</v>
      </c>
      <c r="I480" s="1425" t="s">
        <v>2767</v>
      </c>
      <c r="J480" s="1425" t="s">
        <v>390</v>
      </c>
      <c r="K480" s="1425">
        <v>1619.6400000000001</v>
      </c>
    </row>
    <row r="481" spans="1:11" ht="12.75">
      <c r="A481" s="1425" t="s">
        <v>1360</v>
      </c>
      <c r="B481" s="1425" t="s">
        <v>488</v>
      </c>
      <c r="C481" s="1425" t="s">
        <v>390</v>
      </c>
      <c r="D481" s="1425" t="s">
        <v>1269</v>
      </c>
      <c r="E481" s="1425" t="s">
        <v>1374</v>
      </c>
      <c r="F481" s="1425" t="s">
        <v>390</v>
      </c>
      <c r="G481" s="1425" t="s">
        <v>1238</v>
      </c>
      <c r="H481" s="1425" t="s">
        <v>2762</v>
      </c>
      <c r="I481" s="1425" t="s">
        <v>2768</v>
      </c>
      <c r="J481" s="1425" t="s">
        <v>390</v>
      </c>
      <c r="K481" s="1425">
        <v>135.61000000000001</v>
      </c>
    </row>
    <row r="482" spans="1:11" ht="12.75">
      <c r="A482" s="1425" t="s">
        <v>1360</v>
      </c>
      <c r="B482" s="1425" t="s">
        <v>488</v>
      </c>
      <c r="C482" s="1425" t="s">
        <v>390</v>
      </c>
      <c r="D482" s="1425" t="s">
        <v>1269</v>
      </c>
      <c r="E482" s="1425" t="s">
        <v>1374</v>
      </c>
      <c r="F482" s="1425" t="s">
        <v>390</v>
      </c>
      <c r="G482" s="1425" t="s">
        <v>1238</v>
      </c>
      <c r="H482" s="1425" t="s">
        <v>2762</v>
      </c>
      <c r="I482" s="1425" t="s">
        <v>2769</v>
      </c>
      <c r="J482" s="1425" t="s">
        <v>390</v>
      </c>
      <c r="K482" s="1425">
        <v>69.680000000000007</v>
      </c>
    </row>
    <row r="483" spans="1:11" ht="12.75">
      <c r="A483" s="1425" t="s">
        <v>1360</v>
      </c>
      <c r="B483" s="1425" t="s">
        <v>488</v>
      </c>
      <c r="C483" s="1425" t="s">
        <v>390</v>
      </c>
      <c r="D483" s="1425" t="s">
        <v>1269</v>
      </c>
      <c r="E483" s="1425" t="s">
        <v>1374</v>
      </c>
      <c r="F483" s="1425" t="s">
        <v>390</v>
      </c>
      <c r="G483" s="1425" t="s">
        <v>1238</v>
      </c>
      <c r="H483" s="1425" t="s">
        <v>2762</v>
      </c>
      <c r="I483" s="1425" t="s">
        <v>2770</v>
      </c>
      <c r="J483" s="1425" t="s">
        <v>390</v>
      </c>
      <c r="K483" s="1425">
        <v>57.990000000000002</v>
      </c>
    </row>
    <row r="484" spans="1:11" ht="12.75">
      <c r="A484" s="1425" t="s">
        <v>1360</v>
      </c>
      <c r="B484" s="1425" t="s">
        <v>488</v>
      </c>
      <c r="C484" s="1425" t="s">
        <v>390</v>
      </c>
      <c r="D484" s="1425" t="s">
        <v>1269</v>
      </c>
      <c r="E484" s="1425" t="s">
        <v>1374</v>
      </c>
      <c r="F484" s="1425" t="s">
        <v>390</v>
      </c>
      <c r="G484" s="1425" t="s">
        <v>1238</v>
      </c>
      <c r="H484" s="1425" t="s">
        <v>2762</v>
      </c>
      <c r="I484" s="1425" t="s">
        <v>2771</v>
      </c>
      <c r="J484" s="1425" t="s">
        <v>390</v>
      </c>
      <c r="K484" s="1425">
        <v>1813.01</v>
      </c>
    </row>
    <row r="485" spans="1:11" ht="12.75">
      <c r="A485" s="1425" t="s">
        <v>1360</v>
      </c>
      <c r="B485" s="1425" t="s">
        <v>488</v>
      </c>
      <c r="C485" s="1425" t="s">
        <v>390</v>
      </c>
      <c r="D485" s="1425" t="s">
        <v>1269</v>
      </c>
      <c r="E485" s="1425" t="s">
        <v>1374</v>
      </c>
      <c r="F485" s="1425" t="s">
        <v>390</v>
      </c>
      <c r="G485" s="1425" t="s">
        <v>1238</v>
      </c>
      <c r="H485" s="1425" t="s">
        <v>2772</v>
      </c>
      <c r="I485" s="1425" t="s">
        <v>2763</v>
      </c>
      <c r="J485" s="1425" t="s">
        <v>390</v>
      </c>
      <c r="K485" s="1425">
        <v>19.300000000000001</v>
      </c>
    </row>
    <row r="486" spans="1:11" ht="12.75">
      <c r="A486" s="1425" t="s">
        <v>1360</v>
      </c>
      <c r="B486" s="1425" t="s">
        <v>488</v>
      </c>
      <c r="C486" s="1425" t="s">
        <v>390</v>
      </c>
      <c r="D486" s="1425" t="s">
        <v>1269</v>
      </c>
      <c r="E486" s="1425" t="s">
        <v>1374</v>
      </c>
      <c r="F486" s="1425" t="s">
        <v>390</v>
      </c>
      <c r="G486" s="1425" t="s">
        <v>1238</v>
      </c>
      <c r="H486" s="1425" t="s">
        <v>2772</v>
      </c>
      <c r="I486" s="1425" t="s">
        <v>2764</v>
      </c>
      <c r="J486" s="1425" t="s">
        <v>390</v>
      </c>
      <c r="K486" s="1425">
        <v>269.76999999999998</v>
      </c>
    </row>
    <row r="487" spans="1:11" ht="12.75">
      <c r="A487" s="1425" t="s">
        <v>1360</v>
      </c>
      <c r="B487" s="1425" t="s">
        <v>488</v>
      </c>
      <c r="C487" s="1425" t="s">
        <v>390</v>
      </c>
      <c r="D487" s="1425" t="s">
        <v>1269</v>
      </c>
      <c r="E487" s="1425" t="s">
        <v>1374</v>
      </c>
      <c r="F487" s="1425" t="s">
        <v>390</v>
      </c>
      <c r="G487" s="1425" t="s">
        <v>1238</v>
      </c>
      <c r="H487" s="1425" t="s">
        <v>2772</v>
      </c>
      <c r="I487" s="1425" t="s">
        <v>2765</v>
      </c>
      <c r="J487" s="1425" t="s">
        <v>390</v>
      </c>
      <c r="K487" s="1425">
        <v>53.950000000000003</v>
      </c>
    </row>
    <row r="488" spans="1:11" ht="12.75">
      <c r="A488" s="1425" t="s">
        <v>1360</v>
      </c>
      <c r="B488" s="1425" t="s">
        <v>488</v>
      </c>
      <c r="C488" s="1425" t="s">
        <v>390</v>
      </c>
      <c r="D488" s="1425" t="s">
        <v>1269</v>
      </c>
      <c r="E488" s="1425" t="s">
        <v>1374</v>
      </c>
      <c r="F488" s="1425" t="s">
        <v>390</v>
      </c>
      <c r="G488" s="1425" t="s">
        <v>1238</v>
      </c>
      <c r="H488" s="1425" t="s">
        <v>2772</v>
      </c>
      <c r="I488" s="1425" t="s">
        <v>2766</v>
      </c>
      <c r="J488" s="1425" t="s">
        <v>390</v>
      </c>
      <c r="K488" s="1425">
        <v>96.260000000000005</v>
      </c>
    </row>
    <row r="489" spans="1:11" ht="12.75">
      <c r="A489" s="1425" t="s">
        <v>1360</v>
      </c>
      <c r="B489" s="1425" t="s">
        <v>488</v>
      </c>
      <c r="C489" s="1425" t="s">
        <v>390</v>
      </c>
      <c r="D489" s="1425" t="s">
        <v>1269</v>
      </c>
      <c r="E489" s="1425" t="s">
        <v>1374</v>
      </c>
      <c r="F489" s="1425" t="s">
        <v>390</v>
      </c>
      <c r="G489" s="1425" t="s">
        <v>1238</v>
      </c>
      <c r="H489" s="1425" t="s">
        <v>2772</v>
      </c>
      <c r="I489" s="1425" t="s">
        <v>2767</v>
      </c>
      <c r="J489" s="1425" t="s">
        <v>390</v>
      </c>
      <c r="K489" s="1425">
        <v>1610.9200000000001</v>
      </c>
    </row>
    <row r="490" spans="1:11" ht="12.75">
      <c r="A490" s="1425" t="s">
        <v>1360</v>
      </c>
      <c r="B490" s="1425" t="s">
        <v>488</v>
      </c>
      <c r="C490" s="1425" t="s">
        <v>390</v>
      </c>
      <c r="D490" s="1425" t="s">
        <v>1269</v>
      </c>
      <c r="E490" s="1425" t="s">
        <v>1374</v>
      </c>
      <c r="F490" s="1425" t="s">
        <v>390</v>
      </c>
      <c r="G490" s="1425" t="s">
        <v>1238</v>
      </c>
      <c r="H490" s="1425" t="s">
        <v>2772</v>
      </c>
      <c r="I490" s="1425" t="s">
        <v>2768</v>
      </c>
      <c r="J490" s="1425" t="s">
        <v>390</v>
      </c>
      <c r="K490" s="1425">
        <v>134.88</v>
      </c>
    </row>
    <row r="491" spans="1:11" ht="12.75">
      <c r="A491" s="1425" t="s">
        <v>1360</v>
      </c>
      <c r="B491" s="1425" t="s">
        <v>488</v>
      </c>
      <c r="C491" s="1425" t="s">
        <v>390</v>
      </c>
      <c r="D491" s="1425" t="s">
        <v>1269</v>
      </c>
      <c r="E491" s="1425" t="s">
        <v>1374</v>
      </c>
      <c r="F491" s="1425" t="s">
        <v>390</v>
      </c>
      <c r="G491" s="1425" t="s">
        <v>1238</v>
      </c>
      <c r="H491" s="1425" t="s">
        <v>2772</v>
      </c>
      <c r="I491" s="1425" t="s">
        <v>2769</v>
      </c>
      <c r="J491" s="1425" t="s">
        <v>390</v>
      </c>
      <c r="K491" s="1425">
        <v>69.290000000000006</v>
      </c>
    </row>
    <row r="492" spans="1:11" ht="12.75">
      <c r="A492" s="1425" t="s">
        <v>1360</v>
      </c>
      <c r="B492" s="1425" t="s">
        <v>488</v>
      </c>
      <c r="C492" s="1425" t="s">
        <v>390</v>
      </c>
      <c r="D492" s="1425" t="s">
        <v>1269</v>
      </c>
      <c r="E492" s="1425" t="s">
        <v>1374</v>
      </c>
      <c r="F492" s="1425" t="s">
        <v>390</v>
      </c>
      <c r="G492" s="1425" t="s">
        <v>1238</v>
      </c>
      <c r="H492" s="1425" t="s">
        <v>2772</v>
      </c>
      <c r="I492" s="1425" t="s">
        <v>2770</v>
      </c>
      <c r="J492" s="1425" t="s">
        <v>390</v>
      </c>
      <c r="K492" s="1425">
        <v>57.649999999999999</v>
      </c>
    </row>
    <row r="493" spans="1:11" ht="12.75">
      <c r="A493" s="1425" t="s">
        <v>1360</v>
      </c>
      <c r="B493" s="1425" t="s">
        <v>488</v>
      </c>
      <c r="C493" s="1425" t="s">
        <v>390</v>
      </c>
      <c r="D493" s="1425" t="s">
        <v>1269</v>
      </c>
      <c r="E493" s="1425" t="s">
        <v>1374</v>
      </c>
      <c r="F493" s="1425" t="s">
        <v>390</v>
      </c>
      <c r="G493" s="1425" t="s">
        <v>1238</v>
      </c>
      <c r="H493" s="1425" t="s">
        <v>2772</v>
      </c>
      <c r="I493" s="1425" t="s">
        <v>2771</v>
      </c>
      <c r="J493" s="1425" t="s">
        <v>390</v>
      </c>
      <c r="K493" s="1425">
        <v>1803.1800000000001</v>
      </c>
    </row>
    <row r="494" spans="1:11" ht="12.75">
      <c r="A494" s="1425" t="s">
        <v>1360</v>
      </c>
      <c r="B494" s="1425" t="s">
        <v>488</v>
      </c>
      <c r="C494" s="1425" t="s">
        <v>390</v>
      </c>
      <c r="D494" s="1425" t="s">
        <v>1269</v>
      </c>
      <c r="E494" s="1425" t="s">
        <v>1374</v>
      </c>
      <c r="F494" s="1425" t="s">
        <v>390</v>
      </c>
      <c r="G494" s="1425" t="s">
        <v>1238</v>
      </c>
      <c r="H494" s="1425" t="s">
        <v>2773</v>
      </c>
      <c r="I494" s="1425" t="s">
        <v>2763</v>
      </c>
      <c r="J494" s="1425" t="s">
        <v>390</v>
      </c>
      <c r="K494" s="1425">
        <v>19.289999999999999</v>
      </c>
    </row>
    <row r="495" spans="1:11" ht="12.75">
      <c r="A495" s="1425" t="s">
        <v>1360</v>
      </c>
      <c r="B495" s="1425" t="s">
        <v>488</v>
      </c>
      <c r="C495" s="1425" t="s">
        <v>390</v>
      </c>
      <c r="D495" s="1425" t="s">
        <v>1269</v>
      </c>
      <c r="E495" s="1425" t="s">
        <v>1374</v>
      </c>
      <c r="F495" s="1425" t="s">
        <v>390</v>
      </c>
      <c r="G495" s="1425" t="s">
        <v>1238</v>
      </c>
      <c r="H495" s="1425" t="s">
        <v>2773</v>
      </c>
      <c r="I495" s="1425" t="s">
        <v>2764</v>
      </c>
      <c r="J495" s="1425" t="s">
        <v>390</v>
      </c>
      <c r="K495" s="1425">
        <v>269.50999999999999</v>
      </c>
    </row>
    <row r="496" spans="1:11" ht="12.75">
      <c r="A496" s="1425" t="s">
        <v>1360</v>
      </c>
      <c r="B496" s="1425" t="s">
        <v>488</v>
      </c>
      <c r="C496" s="1425" t="s">
        <v>390</v>
      </c>
      <c r="D496" s="1425" t="s">
        <v>1269</v>
      </c>
      <c r="E496" s="1425" t="s">
        <v>1374</v>
      </c>
      <c r="F496" s="1425" t="s">
        <v>390</v>
      </c>
      <c r="G496" s="1425" t="s">
        <v>1238</v>
      </c>
      <c r="H496" s="1425" t="s">
        <v>2773</v>
      </c>
      <c r="I496" s="1425" t="s">
        <v>2765</v>
      </c>
      <c r="J496" s="1425" t="s">
        <v>390</v>
      </c>
      <c r="K496" s="1425">
        <v>53.899999999999999</v>
      </c>
    </row>
    <row r="497" spans="1:11" ht="12.75">
      <c r="A497" s="1425" t="s">
        <v>1360</v>
      </c>
      <c r="B497" s="1425" t="s">
        <v>488</v>
      </c>
      <c r="C497" s="1425" t="s">
        <v>390</v>
      </c>
      <c r="D497" s="1425" t="s">
        <v>1269</v>
      </c>
      <c r="E497" s="1425" t="s">
        <v>1374</v>
      </c>
      <c r="F497" s="1425" t="s">
        <v>390</v>
      </c>
      <c r="G497" s="1425" t="s">
        <v>1238</v>
      </c>
      <c r="H497" s="1425" t="s">
        <v>2773</v>
      </c>
      <c r="I497" s="1425" t="s">
        <v>2766</v>
      </c>
      <c r="J497" s="1425" t="s">
        <v>390</v>
      </c>
      <c r="K497" s="1425">
        <v>96.170000000000002</v>
      </c>
    </row>
    <row r="498" spans="1:11" ht="12.75">
      <c r="A498" s="1425" t="s">
        <v>1360</v>
      </c>
      <c r="B498" s="1425" t="s">
        <v>488</v>
      </c>
      <c r="C498" s="1425" t="s">
        <v>390</v>
      </c>
      <c r="D498" s="1425" t="s">
        <v>1269</v>
      </c>
      <c r="E498" s="1425" t="s">
        <v>1374</v>
      </c>
      <c r="F498" s="1425" t="s">
        <v>390</v>
      </c>
      <c r="G498" s="1425" t="s">
        <v>1238</v>
      </c>
      <c r="H498" s="1425" t="s">
        <v>2773</v>
      </c>
      <c r="I498" s="1425" t="s">
        <v>2767</v>
      </c>
      <c r="J498" s="1425" t="s">
        <v>390</v>
      </c>
      <c r="K498" s="1425">
        <v>1609.3800000000001</v>
      </c>
    </row>
    <row r="499" spans="1:11" ht="12.75">
      <c r="A499" s="1425" t="s">
        <v>1360</v>
      </c>
      <c r="B499" s="1425" t="s">
        <v>488</v>
      </c>
      <c r="C499" s="1425" t="s">
        <v>390</v>
      </c>
      <c r="D499" s="1425" t="s">
        <v>1269</v>
      </c>
      <c r="E499" s="1425" t="s">
        <v>1374</v>
      </c>
      <c r="F499" s="1425" t="s">
        <v>390</v>
      </c>
      <c r="G499" s="1425" t="s">
        <v>1238</v>
      </c>
      <c r="H499" s="1425" t="s">
        <v>2773</v>
      </c>
      <c r="I499" s="1425" t="s">
        <v>2768</v>
      </c>
      <c r="J499" s="1425" t="s">
        <v>390</v>
      </c>
      <c r="K499" s="1425">
        <v>134.75</v>
      </c>
    </row>
    <row r="500" spans="1:11" ht="12.75">
      <c r="A500" s="1425" t="s">
        <v>1360</v>
      </c>
      <c r="B500" s="1425" t="s">
        <v>488</v>
      </c>
      <c r="C500" s="1425" t="s">
        <v>390</v>
      </c>
      <c r="D500" s="1425" t="s">
        <v>1269</v>
      </c>
      <c r="E500" s="1425" t="s">
        <v>1374</v>
      </c>
      <c r="F500" s="1425" t="s">
        <v>390</v>
      </c>
      <c r="G500" s="1425" t="s">
        <v>1238</v>
      </c>
      <c r="H500" s="1425" t="s">
        <v>2773</v>
      </c>
      <c r="I500" s="1425" t="s">
        <v>2769</v>
      </c>
      <c r="J500" s="1425" t="s">
        <v>390</v>
      </c>
      <c r="K500" s="1425">
        <v>69.219999999999999</v>
      </c>
    </row>
    <row r="501" spans="1:11" ht="12.75">
      <c r="A501" s="1425" t="s">
        <v>1360</v>
      </c>
      <c r="B501" s="1425" t="s">
        <v>488</v>
      </c>
      <c r="C501" s="1425" t="s">
        <v>390</v>
      </c>
      <c r="D501" s="1425" t="s">
        <v>1269</v>
      </c>
      <c r="E501" s="1425" t="s">
        <v>1374</v>
      </c>
      <c r="F501" s="1425" t="s">
        <v>390</v>
      </c>
      <c r="G501" s="1425" t="s">
        <v>1238</v>
      </c>
      <c r="H501" s="1425" t="s">
        <v>2773</v>
      </c>
      <c r="I501" s="1425" t="s">
        <v>2770</v>
      </c>
      <c r="J501" s="1425" t="s">
        <v>390</v>
      </c>
      <c r="K501" s="1425">
        <v>57.590000000000003</v>
      </c>
    </row>
    <row r="502" spans="1:11" ht="12.75">
      <c r="A502" s="1425" t="s">
        <v>1360</v>
      </c>
      <c r="B502" s="1425" t="s">
        <v>488</v>
      </c>
      <c r="C502" s="1425" t="s">
        <v>390</v>
      </c>
      <c r="D502" s="1425" t="s">
        <v>1269</v>
      </c>
      <c r="E502" s="1425" t="s">
        <v>1374</v>
      </c>
      <c r="F502" s="1425" t="s">
        <v>390</v>
      </c>
      <c r="G502" s="1425" t="s">
        <v>1238</v>
      </c>
      <c r="H502" s="1425" t="s">
        <v>2773</v>
      </c>
      <c r="I502" s="1425" t="s">
        <v>2771</v>
      </c>
      <c r="J502" s="1425" t="s">
        <v>390</v>
      </c>
      <c r="K502" s="1425">
        <v>1801.4400000000001</v>
      </c>
    </row>
    <row r="503" spans="1:11" ht="12.75">
      <c r="A503" s="1425" t="s">
        <v>1360</v>
      </c>
      <c r="B503" s="1425" t="s">
        <v>488</v>
      </c>
      <c r="C503" s="1425" t="s">
        <v>390</v>
      </c>
      <c r="D503" s="1425" t="s">
        <v>1269</v>
      </c>
      <c r="E503" s="1425" t="s">
        <v>1374</v>
      </c>
      <c r="F503" s="1425" t="s">
        <v>390</v>
      </c>
      <c r="G503" s="1425" t="s">
        <v>1238</v>
      </c>
      <c r="H503" s="1425" t="s">
        <v>1264</v>
      </c>
      <c r="I503" s="1425" t="s">
        <v>2763</v>
      </c>
      <c r="J503" s="1425" t="s">
        <v>390</v>
      </c>
      <c r="K503" s="1425">
        <v>19.34</v>
      </c>
    </row>
    <row r="504" spans="1:11" ht="12.75">
      <c r="A504" s="1425" t="s">
        <v>1360</v>
      </c>
      <c r="B504" s="1425" t="s">
        <v>488</v>
      </c>
      <c r="C504" s="1425" t="s">
        <v>390</v>
      </c>
      <c r="D504" s="1425" t="s">
        <v>1269</v>
      </c>
      <c r="E504" s="1425" t="s">
        <v>1374</v>
      </c>
      <c r="F504" s="1425" t="s">
        <v>390</v>
      </c>
      <c r="G504" s="1425" t="s">
        <v>1238</v>
      </c>
      <c r="H504" s="1425" t="s">
        <v>1264</v>
      </c>
      <c r="I504" s="1425" t="s">
        <v>2764</v>
      </c>
      <c r="J504" s="1425" t="s">
        <v>390</v>
      </c>
      <c r="K504" s="1425">
        <v>270.20999999999998</v>
      </c>
    </row>
    <row r="505" spans="1:11" ht="12.75">
      <c r="A505" s="1425" t="s">
        <v>1360</v>
      </c>
      <c r="B505" s="1425" t="s">
        <v>488</v>
      </c>
      <c r="C505" s="1425" t="s">
        <v>390</v>
      </c>
      <c r="D505" s="1425" t="s">
        <v>1269</v>
      </c>
      <c r="E505" s="1425" t="s">
        <v>1374</v>
      </c>
      <c r="F505" s="1425" t="s">
        <v>390</v>
      </c>
      <c r="G505" s="1425" t="s">
        <v>1238</v>
      </c>
      <c r="H505" s="1425" t="s">
        <v>1264</v>
      </c>
      <c r="I505" s="1425" t="s">
        <v>2765</v>
      </c>
      <c r="J505" s="1425" t="s">
        <v>390</v>
      </c>
      <c r="K505" s="1425">
        <v>54.039999999999999</v>
      </c>
    </row>
    <row r="506" spans="1:11" ht="12.75">
      <c r="A506" s="1425" t="s">
        <v>1360</v>
      </c>
      <c r="B506" s="1425" t="s">
        <v>488</v>
      </c>
      <c r="C506" s="1425" t="s">
        <v>390</v>
      </c>
      <c r="D506" s="1425" t="s">
        <v>1269</v>
      </c>
      <c r="E506" s="1425" t="s">
        <v>1374</v>
      </c>
      <c r="F506" s="1425" t="s">
        <v>390</v>
      </c>
      <c r="G506" s="1425" t="s">
        <v>1238</v>
      </c>
      <c r="H506" s="1425" t="s">
        <v>1264</v>
      </c>
      <c r="I506" s="1425" t="s">
        <v>2766</v>
      </c>
      <c r="J506" s="1425" t="s">
        <v>390</v>
      </c>
      <c r="K506" s="1425">
        <v>96.430000000000007</v>
      </c>
    </row>
    <row r="507" spans="1:11" ht="12.75">
      <c r="A507" s="1425" t="s">
        <v>1360</v>
      </c>
      <c r="B507" s="1425" t="s">
        <v>488</v>
      </c>
      <c r="C507" s="1425" t="s">
        <v>390</v>
      </c>
      <c r="D507" s="1425" t="s">
        <v>1269</v>
      </c>
      <c r="E507" s="1425" t="s">
        <v>1374</v>
      </c>
      <c r="F507" s="1425" t="s">
        <v>390</v>
      </c>
      <c r="G507" s="1425" t="s">
        <v>1238</v>
      </c>
      <c r="H507" s="1425" t="s">
        <v>1264</v>
      </c>
      <c r="I507" s="1425" t="s">
        <v>2767</v>
      </c>
      <c r="J507" s="1425" t="s">
        <v>390</v>
      </c>
      <c r="K507" s="1425">
        <v>1613.5899999999999</v>
      </c>
    </row>
    <row r="508" spans="1:11" ht="12.75">
      <c r="A508" s="1425" t="s">
        <v>1360</v>
      </c>
      <c r="B508" s="1425" t="s">
        <v>488</v>
      </c>
      <c r="C508" s="1425" t="s">
        <v>390</v>
      </c>
      <c r="D508" s="1425" t="s">
        <v>1269</v>
      </c>
      <c r="E508" s="1425" t="s">
        <v>1374</v>
      </c>
      <c r="F508" s="1425" t="s">
        <v>390</v>
      </c>
      <c r="G508" s="1425" t="s">
        <v>1238</v>
      </c>
      <c r="H508" s="1425" t="s">
        <v>1264</v>
      </c>
      <c r="I508" s="1425" t="s">
        <v>2768</v>
      </c>
      <c r="J508" s="1425" t="s">
        <v>390</v>
      </c>
      <c r="K508" s="1425">
        <v>135.09999999999999</v>
      </c>
    </row>
    <row r="509" spans="1:11" ht="12.75">
      <c r="A509" s="1425" t="s">
        <v>1360</v>
      </c>
      <c r="B509" s="1425" t="s">
        <v>488</v>
      </c>
      <c r="C509" s="1425" t="s">
        <v>390</v>
      </c>
      <c r="D509" s="1425" t="s">
        <v>1269</v>
      </c>
      <c r="E509" s="1425" t="s">
        <v>1374</v>
      </c>
      <c r="F509" s="1425" t="s">
        <v>390</v>
      </c>
      <c r="G509" s="1425" t="s">
        <v>1238</v>
      </c>
      <c r="H509" s="1425" t="s">
        <v>1264</v>
      </c>
      <c r="I509" s="1425" t="s">
        <v>2769</v>
      </c>
      <c r="J509" s="1425" t="s">
        <v>390</v>
      </c>
      <c r="K509" s="1425">
        <v>69.409999999999997</v>
      </c>
    </row>
    <row r="510" spans="1:11" ht="12.75">
      <c r="A510" s="1425" t="s">
        <v>1360</v>
      </c>
      <c r="B510" s="1425" t="s">
        <v>488</v>
      </c>
      <c r="C510" s="1425" t="s">
        <v>390</v>
      </c>
      <c r="D510" s="1425" t="s">
        <v>1269</v>
      </c>
      <c r="E510" s="1425" t="s">
        <v>1374</v>
      </c>
      <c r="F510" s="1425" t="s">
        <v>390</v>
      </c>
      <c r="G510" s="1425" t="s">
        <v>1238</v>
      </c>
      <c r="H510" s="1425" t="s">
        <v>1264</v>
      </c>
      <c r="I510" s="1425" t="s">
        <v>2770</v>
      </c>
      <c r="J510" s="1425" t="s">
        <v>390</v>
      </c>
      <c r="K510" s="1425">
        <v>57.75</v>
      </c>
    </row>
    <row r="511" spans="1:11" ht="12.75">
      <c r="A511" s="1425" t="s">
        <v>1360</v>
      </c>
      <c r="B511" s="1425" t="s">
        <v>488</v>
      </c>
      <c r="C511" s="1425" t="s">
        <v>390</v>
      </c>
      <c r="D511" s="1425" t="s">
        <v>1269</v>
      </c>
      <c r="E511" s="1425" t="s">
        <v>1374</v>
      </c>
      <c r="F511" s="1425" t="s">
        <v>390</v>
      </c>
      <c r="G511" s="1425" t="s">
        <v>1238</v>
      </c>
      <c r="H511" s="1425" t="s">
        <v>1264</v>
      </c>
      <c r="I511" s="1425" t="s">
        <v>2771</v>
      </c>
      <c r="J511" s="1425" t="s">
        <v>390</v>
      </c>
      <c r="K511" s="1425">
        <v>1806.1800000000001</v>
      </c>
    </row>
    <row r="512" spans="1:11" ht="12.75">
      <c r="A512" s="1425" t="s">
        <v>1360</v>
      </c>
      <c r="B512" s="1425" t="s">
        <v>488</v>
      </c>
      <c r="C512" s="1425" t="s">
        <v>390</v>
      </c>
      <c r="D512" s="1425" t="s">
        <v>1269</v>
      </c>
      <c r="E512" s="1425" t="s">
        <v>1374</v>
      </c>
      <c r="F512" s="1425" t="s">
        <v>390</v>
      </c>
      <c r="G512" s="1425" t="s">
        <v>1238</v>
      </c>
      <c r="H512" s="1425" t="s">
        <v>1265</v>
      </c>
      <c r="I512" s="1425" t="s">
        <v>2763</v>
      </c>
      <c r="J512" s="1425" t="s">
        <v>390</v>
      </c>
      <c r="K512" s="1425">
        <v>19.219999999999999</v>
      </c>
    </row>
    <row r="513" spans="1:11" ht="12.75">
      <c r="A513" s="1425" t="s">
        <v>1360</v>
      </c>
      <c r="B513" s="1425" t="s">
        <v>488</v>
      </c>
      <c r="C513" s="1425" t="s">
        <v>390</v>
      </c>
      <c r="D513" s="1425" t="s">
        <v>1269</v>
      </c>
      <c r="E513" s="1425" t="s">
        <v>1374</v>
      </c>
      <c r="F513" s="1425" t="s">
        <v>390</v>
      </c>
      <c r="G513" s="1425" t="s">
        <v>1238</v>
      </c>
      <c r="H513" s="1425" t="s">
        <v>1265</v>
      </c>
      <c r="I513" s="1425" t="s">
        <v>2764</v>
      </c>
      <c r="J513" s="1425" t="s">
        <v>390</v>
      </c>
      <c r="K513" s="1425">
        <v>268.47000000000003</v>
      </c>
    </row>
    <row r="514" spans="1:11" ht="12.75">
      <c r="A514" s="1425" t="s">
        <v>1360</v>
      </c>
      <c r="B514" s="1425" t="s">
        <v>488</v>
      </c>
      <c r="C514" s="1425" t="s">
        <v>390</v>
      </c>
      <c r="D514" s="1425" t="s">
        <v>1269</v>
      </c>
      <c r="E514" s="1425" t="s">
        <v>1374</v>
      </c>
      <c r="F514" s="1425" t="s">
        <v>390</v>
      </c>
      <c r="G514" s="1425" t="s">
        <v>1238</v>
      </c>
      <c r="H514" s="1425" t="s">
        <v>1265</v>
      </c>
      <c r="I514" s="1425" t="s">
        <v>2765</v>
      </c>
      <c r="J514" s="1425" t="s">
        <v>390</v>
      </c>
      <c r="K514" s="1425">
        <v>53.700000000000003</v>
      </c>
    </row>
    <row r="515" spans="1:11" ht="12.75">
      <c r="A515" s="1425" t="s">
        <v>1360</v>
      </c>
      <c r="B515" s="1425" t="s">
        <v>488</v>
      </c>
      <c r="C515" s="1425" t="s">
        <v>390</v>
      </c>
      <c r="D515" s="1425" t="s">
        <v>1269</v>
      </c>
      <c r="E515" s="1425" t="s">
        <v>1374</v>
      </c>
      <c r="F515" s="1425" t="s">
        <v>390</v>
      </c>
      <c r="G515" s="1425" t="s">
        <v>1238</v>
      </c>
      <c r="H515" s="1425" t="s">
        <v>1265</v>
      </c>
      <c r="I515" s="1425" t="s">
        <v>2766</v>
      </c>
      <c r="J515" s="1425" t="s">
        <v>390</v>
      </c>
      <c r="K515" s="1425">
        <v>95.790000000000006</v>
      </c>
    </row>
    <row r="516" spans="1:11" ht="12.75">
      <c r="A516" s="1425" t="s">
        <v>1360</v>
      </c>
      <c r="B516" s="1425" t="s">
        <v>488</v>
      </c>
      <c r="C516" s="1425" t="s">
        <v>390</v>
      </c>
      <c r="D516" s="1425" t="s">
        <v>1269</v>
      </c>
      <c r="E516" s="1425" t="s">
        <v>1374</v>
      </c>
      <c r="F516" s="1425" t="s">
        <v>390</v>
      </c>
      <c r="G516" s="1425" t="s">
        <v>1238</v>
      </c>
      <c r="H516" s="1425" t="s">
        <v>1265</v>
      </c>
      <c r="I516" s="1425" t="s">
        <v>2767</v>
      </c>
      <c r="J516" s="1425" t="s">
        <v>390</v>
      </c>
      <c r="K516" s="1425">
        <v>1603.1700000000001</v>
      </c>
    </row>
    <row r="517" spans="1:11" ht="12.75">
      <c r="A517" s="1425" t="s">
        <v>1360</v>
      </c>
      <c r="B517" s="1425" t="s">
        <v>488</v>
      </c>
      <c r="C517" s="1425" t="s">
        <v>390</v>
      </c>
      <c r="D517" s="1425" t="s">
        <v>1269</v>
      </c>
      <c r="E517" s="1425" t="s">
        <v>1374</v>
      </c>
      <c r="F517" s="1425" t="s">
        <v>390</v>
      </c>
      <c r="G517" s="1425" t="s">
        <v>1238</v>
      </c>
      <c r="H517" s="1425" t="s">
        <v>1265</v>
      </c>
      <c r="I517" s="1425" t="s">
        <v>2768</v>
      </c>
      <c r="J517" s="1425" t="s">
        <v>390</v>
      </c>
      <c r="K517" s="1425">
        <v>134.22999999999999</v>
      </c>
    </row>
    <row r="518" spans="1:11" ht="12.75">
      <c r="A518" s="1425" t="s">
        <v>1360</v>
      </c>
      <c r="B518" s="1425" t="s">
        <v>488</v>
      </c>
      <c r="C518" s="1425" t="s">
        <v>390</v>
      </c>
      <c r="D518" s="1425" t="s">
        <v>1269</v>
      </c>
      <c r="E518" s="1425" t="s">
        <v>1374</v>
      </c>
      <c r="F518" s="1425" t="s">
        <v>390</v>
      </c>
      <c r="G518" s="1425" t="s">
        <v>1238</v>
      </c>
      <c r="H518" s="1425" t="s">
        <v>1265</v>
      </c>
      <c r="I518" s="1425" t="s">
        <v>2769</v>
      </c>
      <c r="J518" s="1425" t="s">
        <v>390</v>
      </c>
      <c r="K518" s="1425">
        <v>68.939999999999998</v>
      </c>
    </row>
    <row r="519" spans="1:11" ht="12.75">
      <c r="A519" s="1425" t="s">
        <v>1360</v>
      </c>
      <c r="B519" s="1425" t="s">
        <v>488</v>
      </c>
      <c r="C519" s="1425" t="s">
        <v>390</v>
      </c>
      <c r="D519" s="1425" t="s">
        <v>1269</v>
      </c>
      <c r="E519" s="1425" t="s">
        <v>1374</v>
      </c>
      <c r="F519" s="1425" t="s">
        <v>390</v>
      </c>
      <c r="G519" s="1425" t="s">
        <v>1238</v>
      </c>
      <c r="H519" s="1425" t="s">
        <v>1265</v>
      </c>
      <c r="I519" s="1425" t="s">
        <v>2770</v>
      </c>
      <c r="J519" s="1425" t="s">
        <v>390</v>
      </c>
      <c r="K519" s="1425">
        <v>57.340000000000003</v>
      </c>
    </row>
    <row r="520" spans="1:11" ht="12.75">
      <c r="A520" s="1425" t="s">
        <v>1360</v>
      </c>
      <c r="B520" s="1425" t="s">
        <v>488</v>
      </c>
      <c r="C520" s="1425" t="s">
        <v>390</v>
      </c>
      <c r="D520" s="1425" t="s">
        <v>1269</v>
      </c>
      <c r="E520" s="1425" t="s">
        <v>1374</v>
      </c>
      <c r="F520" s="1425" t="s">
        <v>390</v>
      </c>
      <c r="G520" s="1425" t="s">
        <v>1238</v>
      </c>
      <c r="H520" s="1425" t="s">
        <v>1265</v>
      </c>
      <c r="I520" s="1425" t="s">
        <v>2771</v>
      </c>
      <c r="J520" s="1425" t="s">
        <v>390</v>
      </c>
      <c r="K520" s="1425">
        <v>1794.4200000000001</v>
      </c>
    </row>
    <row r="521" spans="1:11" ht="12.75">
      <c r="A521" s="1425" t="s">
        <v>1360</v>
      </c>
      <c r="B521" s="1425" t="s">
        <v>488</v>
      </c>
      <c r="C521" s="1425" t="s">
        <v>390</v>
      </c>
      <c r="D521" s="1425" t="s">
        <v>1269</v>
      </c>
      <c r="E521" s="1425" t="s">
        <v>1374</v>
      </c>
      <c r="F521" s="1425" t="s">
        <v>390</v>
      </c>
      <c r="G521" s="1425" t="s">
        <v>1238</v>
      </c>
      <c r="H521" s="1425" t="s">
        <v>2774</v>
      </c>
      <c r="I521" s="1425" t="s">
        <v>2763</v>
      </c>
      <c r="J521" s="1425" t="s">
        <v>390</v>
      </c>
      <c r="K521" s="1425">
        <v>19.350000000000001</v>
      </c>
    </row>
    <row r="522" spans="1:11" ht="12.75">
      <c r="A522" s="1425" t="s">
        <v>1360</v>
      </c>
      <c r="B522" s="1425" t="s">
        <v>488</v>
      </c>
      <c r="C522" s="1425" t="s">
        <v>390</v>
      </c>
      <c r="D522" s="1425" t="s">
        <v>1269</v>
      </c>
      <c r="E522" s="1425" t="s">
        <v>1374</v>
      </c>
      <c r="F522" s="1425" t="s">
        <v>390</v>
      </c>
      <c r="G522" s="1425" t="s">
        <v>1238</v>
      </c>
      <c r="H522" s="1425" t="s">
        <v>2774</v>
      </c>
      <c r="I522" s="1425" t="s">
        <v>2764</v>
      </c>
      <c r="J522" s="1425" t="s">
        <v>390</v>
      </c>
      <c r="K522" s="1425">
        <v>270.36000000000001</v>
      </c>
    </row>
    <row r="523" spans="1:11" ht="12.75">
      <c r="A523" s="1425" t="s">
        <v>1360</v>
      </c>
      <c r="B523" s="1425" t="s">
        <v>488</v>
      </c>
      <c r="C523" s="1425" t="s">
        <v>390</v>
      </c>
      <c r="D523" s="1425" t="s">
        <v>1269</v>
      </c>
      <c r="E523" s="1425" t="s">
        <v>1374</v>
      </c>
      <c r="F523" s="1425" t="s">
        <v>390</v>
      </c>
      <c r="G523" s="1425" t="s">
        <v>1238</v>
      </c>
      <c r="H523" s="1425" t="s">
        <v>2774</v>
      </c>
      <c r="I523" s="1425" t="s">
        <v>2765</v>
      </c>
      <c r="J523" s="1425" t="s">
        <v>390</v>
      </c>
      <c r="K523" s="1425">
        <v>54.07</v>
      </c>
    </row>
    <row r="524" spans="1:11" ht="12.75">
      <c r="A524" s="1425" t="s">
        <v>1360</v>
      </c>
      <c r="B524" s="1425" t="s">
        <v>488</v>
      </c>
      <c r="C524" s="1425" t="s">
        <v>390</v>
      </c>
      <c r="D524" s="1425" t="s">
        <v>1269</v>
      </c>
      <c r="E524" s="1425" t="s">
        <v>1374</v>
      </c>
      <c r="F524" s="1425" t="s">
        <v>390</v>
      </c>
      <c r="G524" s="1425" t="s">
        <v>1238</v>
      </c>
      <c r="H524" s="1425" t="s">
        <v>2774</v>
      </c>
      <c r="I524" s="1425" t="s">
        <v>2766</v>
      </c>
      <c r="J524" s="1425" t="s">
        <v>390</v>
      </c>
      <c r="K524" s="1425">
        <v>96.480000000000004</v>
      </c>
    </row>
    <row r="525" spans="1:11" ht="12.75">
      <c r="A525" s="1425" t="s">
        <v>1360</v>
      </c>
      <c r="B525" s="1425" t="s">
        <v>488</v>
      </c>
      <c r="C525" s="1425" t="s">
        <v>390</v>
      </c>
      <c r="D525" s="1425" t="s">
        <v>1269</v>
      </c>
      <c r="E525" s="1425" t="s">
        <v>1374</v>
      </c>
      <c r="F525" s="1425" t="s">
        <v>390</v>
      </c>
      <c r="G525" s="1425" t="s">
        <v>1238</v>
      </c>
      <c r="H525" s="1425" t="s">
        <v>2774</v>
      </c>
      <c r="I525" s="1425" t="s">
        <v>2767</v>
      </c>
      <c r="J525" s="1425" t="s">
        <v>390</v>
      </c>
      <c r="K525" s="1425">
        <v>1614.48</v>
      </c>
    </row>
    <row r="526" spans="1:11" ht="12.75">
      <c r="A526" s="1425" t="s">
        <v>1360</v>
      </c>
      <c r="B526" s="1425" t="s">
        <v>488</v>
      </c>
      <c r="C526" s="1425" t="s">
        <v>390</v>
      </c>
      <c r="D526" s="1425" t="s">
        <v>1269</v>
      </c>
      <c r="E526" s="1425" t="s">
        <v>1374</v>
      </c>
      <c r="F526" s="1425" t="s">
        <v>390</v>
      </c>
      <c r="G526" s="1425" t="s">
        <v>1238</v>
      </c>
      <c r="H526" s="1425" t="s">
        <v>2774</v>
      </c>
      <c r="I526" s="1425" t="s">
        <v>2768</v>
      </c>
      <c r="J526" s="1425" t="s">
        <v>390</v>
      </c>
      <c r="K526" s="1425">
        <v>135.18000000000001</v>
      </c>
    </row>
    <row r="527" spans="1:11" ht="12.75">
      <c r="A527" s="1425" t="s">
        <v>1360</v>
      </c>
      <c r="B527" s="1425" t="s">
        <v>488</v>
      </c>
      <c r="C527" s="1425" t="s">
        <v>390</v>
      </c>
      <c r="D527" s="1425" t="s">
        <v>1269</v>
      </c>
      <c r="E527" s="1425" t="s">
        <v>1374</v>
      </c>
      <c r="F527" s="1425" t="s">
        <v>390</v>
      </c>
      <c r="G527" s="1425" t="s">
        <v>1238</v>
      </c>
      <c r="H527" s="1425" t="s">
        <v>2774</v>
      </c>
      <c r="I527" s="1425" t="s">
        <v>2769</v>
      </c>
      <c r="J527" s="1425" t="s">
        <v>390</v>
      </c>
      <c r="K527" s="1425">
        <v>69.450000000000003</v>
      </c>
    </row>
    <row r="528" spans="1:11" ht="12.75">
      <c r="A528" s="1425" t="s">
        <v>1360</v>
      </c>
      <c r="B528" s="1425" t="s">
        <v>488</v>
      </c>
      <c r="C528" s="1425" t="s">
        <v>390</v>
      </c>
      <c r="D528" s="1425" t="s">
        <v>1269</v>
      </c>
      <c r="E528" s="1425" t="s">
        <v>1374</v>
      </c>
      <c r="F528" s="1425" t="s">
        <v>390</v>
      </c>
      <c r="G528" s="1425" t="s">
        <v>1238</v>
      </c>
      <c r="H528" s="1425" t="s">
        <v>2774</v>
      </c>
      <c r="I528" s="1425" t="s">
        <v>2770</v>
      </c>
      <c r="J528" s="1425" t="s">
        <v>390</v>
      </c>
      <c r="K528" s="1425">
        <v>57.789999999999999</v>
      </c>
    </row>
    <row r="529" spans="1:11" ht="12.75">
      <c r="A529" s="1425" t="s">
        <v>1360</v>
      </c>
      <c r="B529" s="1425" t="s">
        <v>488</v>
      </c>
      <c r="C529" s="1425" t="s">
        <v>390</v>
      </c>
      <c r="D529" s="1425" t="s">
        <v>1269</v>
      </c>
      <c r="E529" s="1425" t="s">
        <v>1374</v>
      </c>
      <c r="F529" s="1425" t="s">
        <v>390</v>
      </c>
      <c r="G529" s="1425" t="s">
        <v>1238</v>
      </c>
      <c r="H529" s="1425" t="s">
        <v>2774</v>
      </c>
      <c r="I529" s="1425" t="s">
        <v>2771</v>
      </c>
      <c r="J529" s="1425" t="s">
        <v>390</v>
      </c>
      <c r="K529" s="1425">
        <v>1807.1800000000001</v>
      </c>
    </row>
    <row r="530" spans="1:11" ht="12.75">
      <c r="A530" s="1425" t="s">
        <v>1360</v>
      </c>
      <c r="B530" s="1425" t="s">
        <v>488</v>
      </c>
      <c r="C530" s="1425" t="s">
        <v>390</v>
      </c>
      <c r="D530" s="1425" t="s">
        <v>1269</v>
      </c>
      <c r="E530" s="1425" t="s">
        <v>1374</v>
      </c>
      <c r="F530" s="1425" t="s">
        <v>390</v>
      </c>
      <c r="G530" s="1425" t="s">
        <v>1238</v>
      </c>
      <c r="H530" s="1425" t="s">
        <v>1266</v>
      </c>
      <c r="I530" s="1425" t="s">
        <v>2763</v>
      </c>
      <c r="J530" s="1425" t="s">
        <v>390</v>
      </c>
      <c r="K530" s="1425">
        <v>19.329999999999998</v>
      </c>
    </row>
    <row r="531" spans="1:11" ht="12.75">
      <c r="A531" s="1425" t="s">
        <v>1360</v>
      </c>
      <c r="B531" s="1425" t="s">
        <v>488</v>
      </c>
      <c r="C531" s="1425" t="s">
        <v>390</v>
      </c>
      <c r="D531" s="1425" t="s">
        <v>1269</v>
      </c>
      <c r="E531" s="1425" t="s">
        <v>1374</v>
      </c>
      <c r="F531" s="1425" t="s">
        <v>390</v>
      </c>
      <c r="G531" s="1425" t="s">
        <v>1238</v>
      </c>
      <c r="H531" s="1425" t="s">
        <v>1266</v>
      </c>
      <c r="I531" s="1425" t="s">
        <v>2764</v>
      </c>
      <c r="J531" s="1425" t="s">
        <v>390</v>
      </c>
      <c r="K531" s="1425">
        <v>270.08999999999997</v>
      </c>
    </row>
    <row r="532" spans="1:11" ht="12.75">
      <c r="A532" s="1425" t="s">
        <v>1360</v>
      </c>
      <c r="B532" s="1425" t="s">
        <v>488</v>
      </c>
      <c r="C532" s="1425" t="s">
        <v>390</v>
      </c>
      <c r="D532" s="1425" t="s">
        <v>1269</v>
      </c>
      <c r="E532" s="1425" t="s">
        <v>1374</v>
      </c>
      <c r="F532" s="1425" t="s">
        <v>390</v>
      </c>
      <c r="G532" s="1425" t="s">
        <v>1238</v>
      </c>
      <c r="H532" s="1425" t="s">
        <v>1266</v>
      </c>
      <c r="I532" s="1425" t="s">
        <v>2765</v>
      </c>
      <c r="J532" s="1425" t="s">
        <v>390</v>
      </c>
      <c r="K532" s="1425">
        <v>54.020000000000003</v>
      </c>
    </row>
    <row r="533" spans="1:11" ht="12.75">
      <c r="A533" s="1425" t="s">
        <v>1360</v>
      </c>
      <c r="B533" s="1425" t="s">
        <v>488</v>
      </c>
      <c r="C533" s="1425" t="s">
        <v>390</v>
      </c>
      <c r="D533" s="1425" t="s">
        <v>1269</v>
      </c>
      <c r="E533" s="1425" t="s">
        <v>1374</v>
      </c>
      <c r="F533" s="1425" t="s">
        <v>390</v>
      </c>
      <c r="G533" s="1425" t="s">
        <v>1238</v>
      </c>
      <c r="H533" s="1425" t="s">
        <v>1266</v>
      </c>
      <c r="I533" s="1425" t="s">
        <v>2766</v>
      </c>
      <c r="J533" s="1425" t="s">
        <v>390</v>
      </c>
      <c r="K533" s="1425">
        <v>96.379999999999995</v>
      </c>
    </row>
    <row r="534" spans="1:11" ht="12.75">
      <c r="A534" s="1425" t="s">
        <v>1360</v>
      </c>
      <c r="B534" s="1425" t="s">
        <v>488</v>
      </c>
      <c r="C534" s="1425" t="s">
        <v>390</v>
      </c>
      <c r="D534" s="1425" t="s">
        <v>1269</v>
      </c>
      <c r="E534" s="1425" t="s">
        <v>1374</v>
      </c>
      <c r="F534" s="1425" t="s">
        <v>390</v>
      </c>
      <c r="G534" s="1425" t="s">
        <v>1238</v>
      </c>
      <c r="H534" s="1425" t="s">
        <v>1266</v>
      </c>
      <c r="I534" s="1425" t="s">
        <v>2767</v>
      </c>
      <c r="J534" s="1425" t="s">
        <v>390</v>
      </c>
      <c r="K534" s="1425">
        <v>1612.8399999999999</v>
      </c>
    </row>
    <row r="535" spans="1:11" ht="12.75">
      <c r="A535" s="1425" t="s">
        <v>1360</v>
      </c>
      <c r="B535" s="1425" t="s">
        <v>488</v>
      </c>
      <c r="C535" s="1425" t="s">
        <v>390</v>
      </c>
      <c r="D535" s="1425" t="s">
        <v>1269</v>
      </c>
      <c r="E535" s="1425" t="s">
        <v>1374</v>
      </c>
      <c r="F535" s="1425" t="s">
        <v>390</v>
      </c>
      <c r="G535" s="1425" t="s">
        <v>1238</v>
      </c>
      <c r="H535" s="1425" t="s">
        <v>1266</v>
      </c>
      <c r="I535" s="1425" t="s">
        <v>2768</v>
      </c>
      <c r="J535" s="1425" t="s">
        <v>390</v>
      </c>
      <c r="K535" s="1425">
        <v>135.03999999999999</v>
      </c>
    </row>
    <row r="536" spans="1:11" ht="12.75">
      <c r="A536" s="1425" t="s">
        <v>1360</v>
      </c>
      <c r="B536" s="1425" t="s">
        <v>488</v>
      </c>
      <c r="C536" s="1425" t="s">
        <v>390</v>
      </c>
      <c r="D536" s="1425" t="s">
        <v>1269</v>
      </c>
      <c r="E536" s="1425" t="s">
        <v>1374</v>
      </c>
      <c r="F536" s="1425" t="s">
        <v>390</v>
      </c>
      <c r="G536" s="1425" t="s">
        <v>1238</v>
      </c>
      <c r="H536" s="1425" t="s">
        <v>1266</v>
      </c>
      <c r="I536" s="1425" t="s">
        <v>2769</v>
      </c>
      <c r="J536" s="1425" t="s">
        <v>390</v>
      </c>
      <c r="K536" s="1425">
        <v>69.379999999999995</v>
      </c>
    </row>
    <row r="537" spans="1:11" ht="12.75">
      <c r="A537" s="1425" t="s">
        <v>1360</v>
      </c>
      <c r="B537" s="1425" t="s">
        <v>488</v>
      </c>
      <c r="C537" s="1425" t="s">
        <v>390</v>
      </c>
      <c r="D537" s="1425" t="s">
        <v>1269</v>
      </c>
      <c r="E537" s="1425" t="s">
        <v>1374</v>
      </c>
      <c r="F537" s="1425" t="s">
        <v>390</v>
      </c>
      <c r="G537" s="1425" t="s">
        <v>1238</v>
      </c>
      <c r="H537" s="1425" t="s">
        <v>1266</v>
      </c>
      <c r="I537" s="1425" t="s">
        <v>2770</v>
      </c>
      <c r="J537" s="1425" t="s">
        <v>390</v>
      </c>
      <c r="K537" s="1425">
        <v>57.719999999999999</v>
      </c>
    </row>
    <row r="538" spans="1:11" ht="12.75">
      <c r="A538" s="1425" t="s">
        <v>1360</v>
      </c>
      <c r="B538" s="1425" t="s">
        <v>488</v>
      </c>
      <c r="C538" s="1425" t="s">
        <v>390</v>
      </c>
      <c r="D538" s="1425" t="s">
        <v>1269</v>
      </c>
      <c r="E538" s="1425" t="s">
        <v>1374</v>
      </c>
      <c r="F538" s="1425" t="s">
        <v>390</v>
      </c>
      <c r="G538" s="1425" t="s">
        <v>1238</v>
      </c>
      <c r="H538" s="1425" t="s">
        <v>1266</v>
      </c>
      <c r="I538" s="1425" t="s">
        <v>2771</v>
      </c>
      <c r="J538" s="1425" t="s">
        <v>390</v>
      </c>
      <c r="K538" s="1425">
        <v>1805.3399999999999</v>
      </c>
    </row>
    <row r="539" spans="1:11" ht="12.75">
      <c r="A539" s="1425" t="s">
        <v>1360</v>
      </c>
      <c r="B539" s="1425" t="s">
        <v>488</v>
      </c>
      <c r="C539" s="1425" t="s">
        <v>390</v>
      </c>
      <c r="D539" s="1425" t="s">
        <v>1269</v>
      </c>
      <c r="E539" s="1425" t="s">
        <v>1374</v>
      </c>
      <c r="F539" s="1425" t="s">
        <v>390</v>
      </c>
      <c r="G539" s="1425" t="s">
        <v>1238</v>
      </c>
      <c r="H539" s="1425" t="s">
        <v>1267</v>
      </c>
      <c r="I539" s="1425" t="s">
        <v>2763</v>
      </c>
      <c r="J539" s="1425" t="s">
        <v>390</v>
      </c>
      <c r="K539" s="1425">
        <v>38.789999999999999</v>
      </c>
    </row>
    <row r="540" spans="1:11" ht="12.75">
      <c r="A540" s="1425" t="s">
        <v>1360</v>
      </c>
      <c r="B540" s="1425" t="s">
        <v>488</v>
      </c>
      <c r="C540" s="1425" t="s">
        <v>390</v>
      </c>
      <c r="D540" s="1425" t="s">
        <v>1269</v>
      </c>
      <c r="E540" s="1425" t="s">
        <v>1374</v>
      </c>
      <c r="F540" s="1425" t="s">
        <v>390</v>
      </c>
      <c r="G540" s="1425" t="s">
        <v>1238</v>
      </c>
      <c r="H540" s="1425" t="s">
        <v>1267</v>
      </c>
      <c r="I540" s="1425" t="s">
        <v>2764</v>
      </c>
      <c r="J540" s="1425" t="s">
        <v>390</v>
      </c>
      <c r="K540" s="1425">
        <v>542.20000000000005</v>
      </c>
    </row>
    <row r="541" spans="1:11" ht="12.75">
      <c r="A541" s="1425" t="s">
        <v>1360</v>
      </c>
      <c r="B541" s="1425" t="s">
        <v>488</v>
      </c>
      <c r="C541" s="1425" t="s">
        <v>390</v>
      </c>
      <c r="D541" s="1425" t="s">
        <v>1269</v>
      </c>
      <c r="E541" s="1425" t="s">
        <v>1374</v>
      </c>
      <c r="F541" s="1425" t="s">
        <v>390</v>
      </c>
      <c r="G541" s="1425" t="s">
        <v>1238</v>
      </c>
      <c r="H541" s="1425" t="s">
        <v>1267</v>
      </c>
      <c r="I541" s="1425" t="s">
        <v>2765</v>
      </c>
      <c r="J541" s="1425" t="s">
        <v>390</v>
      </c>
      <c r="K541" s="1425">
        <v>108.44</v>
      </c>
    </row>
    <row r="542" spans="1:11" ht="12.75">
      <c r="A542" s="1425" t="s">
        <v>1360</v>
      </c>
      <c r="B542" s="1425" t="s">
        <v>488</v>
      </c>
      <c r="C542" s="1425" t="s">
        <v>390</v>
      </c>
      <c r="D542" s="1425" t="s">
        <v>1269</v>
      </c>
      <c r="E542" s="1425" t="s">
        <v>1374</v>
      </c>
      <c r="F542" s="1425" t="s">
        <v>390</v>
      </c>
      <c r="G542" s="1425" t="s">
        <v>1238</v>
      </c>
      <c r="H542" s="1425" t="s">
        <v>1267</v>
      </c>
      <c r="I542" s="1425" t="s">
        <v>2766</v>
      </c>
      <c r="J542" s="1425" t="s">
        <v>390</v>
      </c>
      <c r="K542" s="1425">
        <v>193.50999999999999</v>
      </c>
    </row>
    <row r="543" spans="1:11" ht="12.75">
      <c r="A543" s="1425" t="s">
        <v>1360</v>
      </c>
      <c r="B543" s="1425" t="s">
        <v>488</v>
      </c>
      <c r="C543" s="1425" t="s">
        <v>390</v>
      </c>
      <c r="D543" s="1425" t="s">
        <v>1269</v>
      </c>
      <c r="E543" s="1425" t="s">
        <v>1374</v>
      </c>
      <c r="F543" s="1425" t="s">
        <v>390</v>
      </c>
      <c r="G543" s="1425" t="s">
        <v>1238</v>
      </c>
      <c r="H543" s="1425" t="s">
        <v>1267</v>
      </c>
      <c r="I543" s="1425" t="s">
        <v>2767</v>
      </c>
      <c r="J543" s="1425" t="s">
        <v>390</v>
      </c>
      <c r="K543" s="1425">
        <v>3237.7800000000002</v>
      </c>
    </row>
    <row r="544" spans="1:11" ht="12.75">
      <c r="A544" s="1425" t="s">
        <v>1360</v>
      </c>
      <c r="B544" s="1425" t="s">
        <v>488</v>
      </c>
      <c r="C544" s="1425" t="s">
        <v>390</v>
      </c>
      <c r="D544" s="1425" t="s">
        <v>1269</v>
      </c>
      <c r="E544" s="1425" t="s">
        <v>1374</v>
      </c>
      <c r="F544" s="1425" t="s">
        <v>390</v>
      </c>
      <c r="G544" s="1425" t="s">
        <v>1238</v>
      </c>
      <c r="H544" s="1425" t="s">
        <v>1267</v>
      </c>
      <c r="I544" s="1425" t="s">
        <v>2768</v>
      </c>
      <c r="J544" s="1425" t="s">
        <v>390</v>
      </c>
      <c r="K544" s="1425">
        <v>271.10000000000002</v>
      </c>
    </row>
    <row r="545" spans="1:11" ht="12.75">
      <c r="A545" s="1425" t="s">
        <v>1360</v>
      </c>
      <c r="B545" s="1425" t="s">
        <v>488</v>
      </c>
      <c r="C545" s="1425" t="s">
        <v>390</v>
      </c>
      <c r="D545" s="1425" t="s">
        <v>1269</v>
      </c>
      <c r="E545" s="1425" t="s">
        <v>1374</v>
      </c>
      <c r="F545" s="1425" t="s">
        <v>390</v>
      </c>
      <c r="G545" s="1425" t="s">
        <v>1238</v>
      </c>
      <c r="H545" s="1425" t="s">
        <v>1267</v>
      </c>
      <c r="I545" s="1425" t="s">
        <v>2769</v>
      </c>
      <c r="J545" s="1425" t="s">
        <v>390</v>
      </c>
      <c r="K545" s="1425">
        <v>139.28999999999999</v>
      </c>
    </row>
    <row r="546" spans="1:11" ht="12.75">
      <c r="A546" s="1425" t="s">
        <v>1360</v>
      </c>
      <c r="B546" s="1425" t="s">
        <v>488</v>
      </c>
      <c r="C546" s="1425" t="s">
        <v>390</v>
      </c>
      <c r="D546" s="1425" t="s">
        <v>1269</v>
      </c>
      <c r="E546" s="1425" t="s">
        <v>1374</v>
      </c>
      <c r="F546" s="1425" t="s">
        <v>390</v>
      </c>
      <c r="G546" s="1425" t="s">
        <v>1238</v>
      </c>
      <c r="H546" s="1425" t="s">
        <v>1267</v>
      </c>
      <c r="I546" s="1425" t="s">
        <v>2770</v>
      </c>
      <c r="J546" s="1425" t="s">
        <v>390</v>
      </c>
      <c r="K546" s="1425">
        <v>115.92</v>
      </c>
    </row>
    <row r="547" spans="1:11" ht="12.75">
      <c r="A547" s="1425" t="s">
        <v>1360</v>
      </c>
      <c r="B547" s="1425" t="s">
        <v>488</v>
      </c>
      <c r="C547" s="1425" t="s">
        <v>390</v>
      </c>
      <c r="D547" s="1425" t="s">
        <v>1269</v>
      </c>
      <c r="E547" s="1425" t="s">
        <v>1374</v>
      </c>
      <c r="F547" s="1425" t="s">
        <v>390</v>
      </c>
      <c r="G547" s="1425" t="s">
        <v>1238</v>
      </c>
      <c r="H547" s="1425" t="s">
        <v>1267</v>
      </c>
      <c r="I547" s="1425" t="s">
        <v>2771</v>
      </c>
      <c r="J547" s="1425" t="s">
        <v>390</v>
      </c>
      <c r="K547" s="1425">
        <v>3624.3200000000002</v>
      </c>
    </row>
    <row r="548" spans="1:11" ht="12.75">
      <c r="A548" s="1425" t="s">
        <v>1360</v>
      </c>
      <c r="B548" s="1425" t="s">
        <v>488</v>
      </c>
      <c r="C548" s="1425" t="s">
        <v>390</v>
      </c>
      <c r="D548" s="1425" t="s">
        <v>1269</v>
      </c>
      <c r="E548" s="1425" t="s">
        <v>1374</v>
      </c>
      <c r="F548" s="1425" t="s">
        <v>390</v>
      </c>
      <c r="G548" s="1425" t="s">
        <v>116</v>
      </c>
      <c r="H548" s="1425" t="s">
        <v>2762</v>
      </c>
      <c r="I548" s="1425" t="s">
        <v>2775</v>
      </c>
      <c r="J548" s="1425" t="s">
        <v>390</v>
      </c>
      <c r="K548" s="1425">
        <v>8429.3299999999999</v>
      </c>
    </row>
    <row r="549" spans="1:11" ht="12.75">
      <c r="A549" s="1425" t="s">
        <v>1360</v>
      </c>
      <c r="B549" s="1425" t="s">
        <v>488</v>
      </c>
      <c r="C549" s="1425" t="s">
        <v>390</v>
      </c>
      <c r="D549" s="1425" t="s">
        <v>1269</v>
      </c>
      <c r="E549" s="1425" t="s">
        <v>1374</v>
      </c>
      <c r="F549" s="1425" t="s">
        <v>390</v>
      </c>
      <c r="G549" s="1425" t="s">
        <v>116</v>
      </c>
      <c r="H549" s="1425" t="s">
        <v>2762</v>
      </c>
      <c r="I549" s="1425" t="s">
        <v>2776</v>
      </c>
      <c r="J549" s="1425" t="s">
        <v>390</v>
      </c>
      <c r="K549" s="1425">
        <v>12327.85</v>
      </c>
    </row>
    <row r="550" spans="1:11" ht="12.75">
      <c r="A550" s="1425" t="s">
        <v>1360</v>
      </c>
      <c r="B550" s="1425" t="s">
        <v>488</v>
      </c>
      <c r="C550" s="1425" t="s">
        <v>390</v>
      </c>
      <c r="D550" s="1425" t="s">
        <v>1269</v>
      </c>
      <c r="E550" s="1425" t="s">
        <v>1374</v>
      </c>
      <c r="F550" s="1425" t="s">
        <v>390</v>
      </c>
      <c r="G550" s="1425" t="s">
        <v>116</v>
      </c>
      <c r="H550" s="1425" t="s">
        <v>2762</v>
      </c>
      <c r="I550" s="1425" t="s">
        <v>2777</v>
      </c>
      <c r="J550" s="1425" t="s">
        <v>390</v>
      </c>
      <c r="K550" s="1425">
        <v>2841.5700000000002</v>
      </c>
    </row>
    <row r="551" spans="1:11" ht="12.75">
      <c r="A551" s="1425" t="s">
        <v>1360</v>
      </c>
      <c r="B551" s="1425" t="s">
        <v>488</v>
      </c>
      <c r="C551" s="1425" t="s">
        <v>390</v>
      </c>
      <c r="D551" s="1425" t="s">
        <v>1269</v>
      </c>
      <c r="E551" s="1425" t="s">
        <v>1374</v>
      </c>
      <c r="F551" s="1425" t="s">
        <v>390</v>
      </c>
      <c r="G551" s="1425" t="s">
        <v>116</v>
      </c>
      <c r="H551" s="1425" t="s">
        <v>2762</v>
      </c>
      <c r="I551" s="1425" t="s">
        <v>2778</v>
      </c>
      <c r="J551" s="1425" t="s">
        <v>390</v>
      </c>
      <c r="K551" s="1425">
        <v>12000.629999999999</v>
      </c>
    </row>
    <row r="552" spans="1:11" ht="12.75">
      <c r="A552" s="1425" t="s">
        <v>1360</v>
      </c>
      <c r="B552" s="1425" t="s">
        <v>488</v>
      </c>
      <c r="C552" s="1425" t="s">
        <v>390</v>
      </c>
      <c r="D552" s="1425" t="s">
        <v>1269</v>
      </c>
      <c r="E552" s="1425" t="s">
        <v>1374</v>
      </c>
      <c r="F552" s="1425" t="s">
        <v>390</v>
      </c>
      <c r="G552" s="1425" t="s">
        <v>116</v>
      </c>
      <c r="H552" s="1425" t="s">
        <v>2772</v>
      </c>
      <c r="I552" s="1425" t="s">
        <v>2775</v>
      </c>
      <c r="J552" s="1425" t="s">
        <v>390</v>
      </c>
      <c r="K552" s="1425">
        <v>8434.6000000000004</v>
      </c>
    </row>
    <row r="553" spans="1:11" ht="12.75">
      <c r="A553" s="1425" t="s">
        <v>1360</v>
      </c>
      <c r="B553" s="1425" t="s">
        <v>488</v>
      </c>
      <c r="C553" s="1425" t="s">
        <v>390</v>
      </c>
      <c r="D553" s="1425" t="s">
        <v>1269</v>
      </c>
      <c r="E553" s="1425" t="s">
        <v>1374</v>
      </c>
      <c r="F553" s="1425" t="s">
        <v>390</v>
      </c>
      <c r="G553" s="1425" t="s">
        <v>116</v>
      </c>
      <c r="H553" s="1425" t="s">
        <v>2772</v>
      </c>
      <c r="I553" s="1425" t="s">
        <v>2776</v>
      </c>
      <c r="J553" s="1425" t="s">
        <v>390</v>
      </c>
      <c r="K553" s="1425">
        <v>12335.700000000001</v>
      </c>
    </row>
    <row r="554" spans="1:11" ht="12.75">
      <c r="A554" s="1425" t="s">
        <v>1360</v>
      </c>
      <c r="B554" s="1425" t="s">
        <v>488</v>
      </c>
      <c r="C554" s="1425" t="s">
        <v>390</v>
      </c>
      <c r="D554" s="1425" t="s">
        <v>1269</v>
      </c>
      <c r="E554" s="1425" t="s">
        <v>1374</v>
      </c>
      <c r="F554" s="1425" t="s">
        <v>390</v>
      </c>
      <c r="G554" s="1425" t="s">
        <v>116</v>
      </c>
      <c r="H554" s="1425" t="s">
        <v>2772</v>
      </c>
      <c r="I554" s="1425" t="s">
        <v>2777</v>
      </c>
      <c r="J554" s="1425" t="s">
        <v>390</v>
      </c>
      <c r="K554" s="1425">
        <v>2843.3200000000002</v>
      </c>
    </row>
    <row r="555" spans="1:11" ht="12.75">
      <c r="A555" s="1425" t="s">
        <v>1360</v>
      </c>
      <c r="B555" s="1425" t="s">
        <v>488</v>
      </c>
      <c r="C555" s="1425" t="s">
        <v>390</v>
      </c>
      <c r="D555" s="1425" t="s">
        <v>1269</v>
      </c>
      <c r="E555" s="1425" t="s">
        <v>1374</v>
      </c>
      <c r="F555" s="1425" t="s">
        <v>390</v>
      </c>
      <c r="G555" s="1425" t="s">
        <v>116</v>
      </c>
      <c r="H555" s="1425" t="s">
        <v>2772</v>
      </c>
      <c r="I555" s="1425" t="s">
        <v>2778</v>
      </c>
      <c r="J555" s="1425" t="s">
        <v>390</v>
      </c>
      <c r="K555" s="1425">
        <v>12008.18</v>
      </c>
    </row>
    <row r="556" spans="1:11" ht="12.75">
      <c r="A556" s="1425" t="s">
        <v>1360</v>
      </c>
      <c r="B556" s="1425" t="s">
        <v>488</v>
      </c>
      <c r="C556" s="1425" t="s">
        <v>390</v>
      </c>
      <c r="D556" s="1425" t="s">
        <v>1269</v>
      </c>
      <c r="E556" s="1425" t="s">
        <v>1374</v>
      </c>
      <c r="F556" s="1425" t="s">
        <v>390</v>
      </c>
      <c r="G556" s="1425" t="s">
        <v>116</v>
      </c>
      <c r="H556" s="1425" t="s">
        <v>2773</v>
      </c>
      <c r="I556" s="1425" t="s">
        <v>2775</v>
      </c>
      <c r="J556" s="1425" t="s">
        <v>390</v>
      </c>
      <c r="K556" s="1425">
        <v>8435.5200000000004</v>
      </c>
    </row>
    <row r="557" spans="1:11" ht="12.75">
      <c r="A557" s="1425" t="s">
        <v>1360</v>
      </c>
      <c r="B557" s="1425" t="s">
        <v>488</v>
      </c>
      <c r="C557" s="1425" t="s">
        <v>390</v>
      </c>
      <c r="D557" s="1425" t="s">
        <v>1269</v>
      </c>
      <c r="E557" s="1425" t="s">
        <v>1374</v>
      </c>
      <c r="F557" s="1425" t="s">
        <v>390</v>
      </c>
      <c r="G557" s="1425" t="s">
        <v>116</v>
      </c>
      <c r="H557" s="1425" t="s">
        <v>2773</v>
      </c>
      <c r="I557" s="1425" t="s">
        <v>2776</v>
      </c>
      <c r="J557" s="1425" t="s">
        <v>390</v>
      </c>
      <c r="K557" s="1425">
        <v>12337.09</v>
      </c>
    </row>
    <row r="558" spans="1:11" ht="12.75">
      <c r="A558" s="1425" t="s">
        <v>1360</v>
      </c>
      <c r="B558" s="1425" t="s">
        <v>488</v>
      </c>
      <c r="C558" s="1425" t="s">
        <v>390</v>
      </c>
      <c r="D558" s="1425" t="s">
        <v>1269</v>
      </c>
      <c r="E558" s="1425" t="s">
        <v>1374</v>
      </c>
      <c r="F558" s="1425" t="s">
        <v>390</v>
      </c>
      <c r="G558" s="1425" t="s">
        <v>116</v>
      </c>
      <c r="H558" s="1425" t="s">
        <v>2773</v>
      </c>
      <c r="I558" s="1425" t="s">
        <v>2777</v>
      </c>
      <c r="J558" s="1425" t="s">
        <v>390</v>
      </c>
      <c r="K558" s="1425">
        <v>2843.6300000000001</v>
      </c>
    </row>
    <row r="559" spans="1:11" ht="12.75">
      <c r="A559" s="1425" t="s">
        <v>1360</v>
      </c>
      <c r="B559" s="1425" t="s">
        <v>488</v>
      </c>
      <c r="C559" s="1425" t="s">
        <v>390</v>
      </c>
      <c r="D559" s="1425" t="s">
        <v>1269</v>
      </c>
      <c r="E559" s="1425" t="s">
        <v>1374</v>
      </c>
      <c r="F559" s="1425" t="s">
        <v>390</v>
      </c>
      <c r="G559" s="1425" t="s">
        <v>116</v>
      </c>
      <c r="H559" s="1425" t="s">
        <v>2773</v>
      </c>
      <c r="I559" s="1425" t="s">
        <v>2778</v>
      </c>
      <c r="J559" s="1425" t="s">
        <v>390</v>
      </c>
      <c r="K559" s="1425">
        <v>12009.51</v>
      </c>
    </row>
    <row r="560" spans="1:11" ht="12.75">
      <c r="A560" s="1425" t="s">
        <v>1360</v>
      </c>
      <c r="B560" s="1425" t="s">
        <v>488</v>
      </c>
      <c r="C560" s="1425" t="s">
        <v>390</v>
      </c>
      <c r="D560" s="1425" t="s">
        <v>1269</v>
      </c>
      <c r="E560" s="1425" t="s">
        <v>1374</v>
      </c>
      <c r="F560" s="1425" t="s">
        <v>390</v>
      </c>
      <c r="G560" s="1425" t="s">
        <v>116</v>
      </c>
      <c r="H560" s="1425" t="s">
        <v>1264</v>
      </c>
      <c r="I560" s="1425" t="s">
        <v>2775</v>
      </c>
      <c r="J560" s="1425" t="s">
        <v>390</v>
      </c>
      <c r="K560" s="1425">
        <v>8432.9799999999996</v>
      </c>
    </row>
    <row r="561" spans="1:11" ht="12.75">
      <c r="A561" s="1425" t="s">
        <v>1360</v>
      </c>
      <c r="B561" s="1425" t="s">
        <v>488</v>
      </c>
      <c r="C561" s="1425" t="s">
        <v>390</v>
      </c>
      <c r="D561" s="1425" t="s">
        <v>1269</v>
      </c>
      <c r="E561" s="1425" t="s">
        <v>1374</v>
      </c>
      <c r="F561" s="1425" t="s">
        <v>390</v>
      </c>
      <c r="G561" s="1425" t="s">
        <v>116</v>
      </c>
      <c r="H561" s="1425" t="s">
        <v>1264</v>
      </c>
      <c r="I561" s="1425" t="s">
        <v>2776</v>
      </c>
      <c r="J561" s="1425" t="s">
        <v>390</v>
      </c>
      <c r="K561" s="1425">
        <v>12333.32</v>
      </c>
    </row>
    <row r="562" spans="1:11" ht="12.75">
      <c r="A562" s="1425" t="s">
        <v>1360</v>
      </c>
      <c r="B562" s="1425" t="s">
        <v>488</v>
      </c>
      <c r="C562" s="1425" t="s">
        <v>390</v>
      </c>
      <c r="D562" s="1425" t="s">
        <v>1269</v>
      </c>
      <c r="E562" s="1425" t="s">
        <v>1374</v>
      </c>
      <c r="F562" s="1425" t="s">
        <v>390</v>
      </c>
      <c r="G562" s="1425" t="s">
        <v>116</v>
      </c>
      <c r="H562" s="1425" t="s">
        <v>1264</v>
      </c>
      <c r="I562" s="1425" t="s">
        <v>2777</v>
      </c>
      <c r="J562" s="1425" t="s">
        <v>390</v>
      </c>
      <c r="K562" s="1425">
        <v>2842.7800000000002</v>
      </c>
    </row>
    <row r="563" spans="1:11" ht="12.75">
      <c r="A563" s="1425" t="s">
        <v>1360</v>
      </c>
      <c r="B563" s="1425" t="s">
        <v>488</v>
      </c>
      <c r="C563" s="1425" t="s">
        <v>390</v>
      </c>
      <c r="D563" s="1425" t="s">
        <v>1269</v>
      </c>
      <c r="E563" s="1425" t="s">
        <v>1374</v>
      </c>
      <c r="F563" s="1425" t="s">
        <v>390</v>
      </c>
      <c r="G563" s="1425" t="s">
        <v>116</v>
      </c>
      <c r="H563" s="1425" t="s">
        <v>1264</v>
      </c>
      <c r="I563" s="1425" t="s">
        <v>2778</v>
      </c>
      <c r="J563" s="1425" t="s">
        <v>390</v>
      </c>
      <c r="K563" s="1425">
        <v>12005.870000000001</v>
      </c>
    </row>
    <row r="564" spans="1:11" ht="12.75">
      <c r="A564" s="1425" t="s">
        <v>1360</v>
      </c>
      <c r="B564" s="1425" t="s">
        <v>488</v>
      </c>
      <c r="C564" s="1425" t="s">
        <v>390</v>
      </c>
      <c r="D564" s="1425" t="s">
        <v>1269</v>
      </c>
      <c r="E564" s="1425" t="s">
        <v>1374</v>
      </c>
      <c r="F564" s="1425" t="s">
        <v>390</v>
      </c>
      <c r="G564" s="1425" t="s">
        <v>116</v>
      </c>
      <c r="H564" s="1425" t="s">
        <v>1265</v>
      </c>
      <c r="I564" s="1425" t="s">
        <v>2775</v>
      </c>
      <c r="J564" s="1425" t="s">
        <v>390</v>
      </c>
      <c r="K564" s="1425">
        <v>8439.2800000000007</v>
      </c>
    </row>
    <row r="565" spans="1:11" ht="12.75">
      <c r="A565" s="1425" t="s">
        <v>1360</v>
      </c>
      <c r="B565" s="1425" t="s">
        <v>488</v>
      </c>
      <c r="C565" s="1425" t="s">
        <v>390</v>
      </c>
      <c r="D565" s="1425" t="s">
        <v>1269</v>
      </c>
      <c r="E565" s="1425" t="s">
        <v>1374</v>
      </c>
      <c r="F565" s="1425" t="s">
        <v>390</v>
      </c>
      <c r="G565" s="1425" t="s">
        <v>116</v>
      </c>
      <c r="H565" s="1425" t="s">
        <v>1265</v>
      </c>
      <c r="I565" s="1425" t="s">
        <v>2776</v>
      </c>
      <c r="J565" s="1425" t="s">
        <v>390</v>
      </c>
      <c r="K565" s="1425">
        <v>12342.66</v>
      </c>
    </row>
    <row r="566" spans="1:11" ht="12.75">
      <c r="A566" s="1425" t="s">
        <v>1360</v>
      </c>
      <c r="B566" s="1425" t="s">
        <v>488</v>
      </c>
      <c r="C566" s="1425" t="s">
        <v>390</v>
      </c>
      <c r="D566" s="1425" t="s">
        <v>1269</v>
      </c>
      <c r="E566" s="1425" t="s">
        <v>1374</v>
      </c>
      <c r="F566" s="1425" t="s">
        <v>390</v>
      </c>
      <c r="G566" s="1425" t="s">
        <v>116</v>
      </c>
      <c r="H566" s="1425" t="s">
        <v>1265</v>
      </c>
      <c r="I566" s="1425" t="s">
        <v>2777</v>
      </c>
      <c r="J566" s="1425" t="s">
        <v>390</v>
      </c>
      <c r="K566" s="1425">
        <v>2844.8800000000001</v>
      </c>
    </row>
    <row r="567" spans="1:11" ht="12.75">
      <c r="A567" s="1425" t="s">
        <v>1360</v>
      </c>
      <c r="B567" s="1425" t="s">
        <v>488</v>
      </c>
      <c r="C567" s="1425" t="s">
        <v>390</v>
      </c>
      <c r="D567" s="1425" t="s">
        <v>1269</v>
      </c>
      <c r="E567" s="1425" t="s">
        <v>1374</v>
      </c>
      <c r="F567" s="1425" t="s">
        <v>390</v>
      </c>
      <c r="G567" s="1425" t="s">
        <v>116</v>
      </c>
      <c r="H567" s="1425" t="s">
        <v>1265</v>
      </c>
      <c r="I567" s="1425" t="s">
        <v>2778</v>
      </c>
      <c r="J567" s="1425" t="s">
        <v>390</v>
      </c>
      <c r="K567" s="1425">
        <v>12014.9</v>
      </c>
    </row>
    <row r="568" spans="1:11" ht="12.75">
      <c r="A568" s="1425" t="s">
        <v>1360</v>
      </c>
      <c r="B568" s="1425" t="s">
        <v>488</v>
      </c>
      <c r="C568" s="1425" t="s">
        <v>390</v>
      </c>
      <c r="D568" s="1425" t="s">
        <v>1269</v>
      </c>
      <c r="E568" s="1425" t="s">
        <v>1374</v>
      </c>
      <c r="F568" s="1425" t="s">
        <v>390</v>
      </c>
      <c r="G568" s="1425" t="s">
        <v>116</v>
      </c>
      <c r="H568" s="1425" t="s">
        <v>2774</v>
      </c>
      <c r="I568" s="1425" t="s">
        <v>2775</v>
      </c>
      <c r="J568" s="1425" t="s">
        <v>390</v>
      </c>
      <c r="K568" s="1425">
        <v>8432.4500000000007</v>
      </c>
    </row>
    <row r="569" spans="1:11" ht="12.75">
      <c r="A569" s="1425" t="s">
        <v>1360</v>
      </c>
      <c r="B569" s="1425" t="s">
        <v>488</v>
      </c>
      <c r="C569" s="1425" t="s">
        <v>390</v>
      </c>
      <c r="D569" s="1425" t="s">
        <v>1269</v>
      </c>
      <c r="E569" s="1425" t="s">
        <v>1374</v>
      </c>
      <c r="F569" s="1425" t="s">
        <v>390</v>
      </c>
      <c r="G569" s="1425" t="s">
        <v>116</v>
      </c>
      <c r="H569" s="1425" t="s">
        <v>2774</v>
      </c>
      <c r="I569" s="1425" t="s">
        <v>2776</v>
      </c>
      <c r="J569" s="1425" t="s">
        <v>390</v>
      </c>
      <c r="K569" s="1425">
        <v>12332.5</v>
      </c>
    </row>
    <row r="570" spans="1:11" ht="12.75">
      <c r="A570" s="1425" t="s">
        <v>1360</v>
      </c>
      <c r="B570" s="1425" t="s">
        <v>488</v>
      </c>
      <c r="C570" s="1425" t="s">
        <v>390</v>
      </c>
      <c r="D570" s="1425" t="s">
        <v>1269</v>
      </c>
      <c r="E570" s="1425" t="s">
        <v>1374</v>
      </c>
      <c r="F570" s="1425" t="s">
        <v>390</v>
      </c>
      <c r="G570" s="1425" t="s">
        <v>116</v>
      </c>
      <c r="H570" s="1425" t="s">
        <v>2774</v>
      </c>
      <c r="I570" s="1425" t="s">
        <v>2777</v>
      </c>
      <c r="J570" s="1425" t="s">
        <v>390</v>
      </c>
      <c r="K570" s="1425">
        <v>2842.6100000000001</v>
      </c>
    </row>
    <row r="571" spans="1:11" ht="12.75">
      <c r="A571" s="1425" t="s">
        <v>1360</v>
      </c>
      <c r="B571" s="1425" t="s">
        <v>488</v>
      </c>
      <c r="C571" s="1425" t="s">
        <v>390</v>
      </c>
      <c r="D571" s="1425" t="s">
        <v>1269</v>
      </c>
      <c r="E571" s="1425" t="s">
        <v>1374</v>
      </c>
      <c r="F571" s="1425" t="s">
        <v>390</v>
      </c>
      <c r="G571" s="1425" t="s">
        <v>116</v>
      </c>
      <c r="H571" s="1425" t="s">
        <v>2774</v>
      </c>
      <c r="I571" s="1425" t="s">
        <v>2778</v>
      </c>
      <c r="J571" s="1425" t="s">
        <v>390</v>
      </c>
      <c r="K571" s="1425">
        <v>12005.1</v>
      </c>
    </row>
    <row r="572" spans="1:11" ht="12.75">
      <c r="A572" s="1425" t="s">
        <v>1360</v>
      </c>
      <c r="B572" s="1425" t="s">
        <v>488</v>
      </c>
      <c r="C572" s="1425" t="s">
        <v>390</v>
      </c>
      <c r="D572" s="1425" t="s">
        <v>1269</v>
      </c>
      <c r="E572" s="1425" t="s">
        <v>1374</v>
      </c>
      <c r="F572" s="1425" t="s">
        <v>390</v>
      </c>
      <c r="G572" s="1425" t="s">
        <v>116</v>
      </c>
      <c r="H572" s="1425" t="s">
        <v>1266</v>
      </c>
      <c r="I572" s="1425" t="s">
        <v>2775</v>
      </c>
      <c r="J572" s="1425" t="s">
        <v>390</v>
      </c>
      <c r="K572" s="1425">
        <v>8433.4300000000003</v>
      </c>
    </row>
    <row r="573" spans="1:11" ht="12.75">
      <c r="A573" s="1425" t="s">
        <v>1360</v>
      </c>
      <c r="B573" s="1425" t="s">
        <v>488</v>
      </c>
      <c r="C573" s="1425" t="s">
        <v>390</v>
      </c>
      <c r="D573" s="1425" t="s">
        <v>1269</v>
      </c>
      <c r="E573" s="1425" t="s">
        <v>1374</v>
      </c>
      <c r="F573" s="1425" t="s">
        <v>390</v>
      </c>
      <c r="G573" s="1425" t="s">
        <v>116</v>
      </c>
      <c r="H573" s="1425" t="s">
        <v>1266</v>
      </c>
      <c r="I573" s="1425" t="s">
        <v>2776</v>
      </c>
      <c r="J573" s="1425" t="s">
        <v>390</v>
      </c>
      <c r="K573" s="1425">
        <v>12333.99</v>
      </c>
    </row>
    <row r="574" spans="1:11" ht="12.75">
      <c r="A574" s="1425" t="s">
        <v>1360</v>
      </c>
      <c r="B574" s="1425" t="s">
        <v>488</v>
      </c>
      <c r="C574" s="1425" t="s">
        <v>390</v>
      </c>
      <c r="D574" s="1425" t="s">
        <v>1269</v>
      </c>
      <c r="E574" s="1425" t="s">
        <v>1374</v>
      </c>
      <c r="F574" s="1425" t="s">
        <v>390</v>
      </c>
      <c r="G574" s="1425" t="s">
        <v>116</v>
      </c>
      <c r="H574" s="1425" t="s">
        <v>1266</v>
      </c>
      <c r="I574" s="1425" t="s">
        <v>2777</v>
      </c>
      <c r="J574" s="1425" t="s">
        <v>390</v>
      </c>
      <c r="K574" s="1425">
        <v>2842.9299999999998</v>
      </c>
    </row>
    <row r="575" spans="1:11" ht="12.75">
      <c r="A575" s="1425" t="s">
        <v>1360</v>
      </c>
      <c r="B575" s="1425" t="s">
        <v>488</v>
      </c>
      <c r="C575" s="1425" t="s">
        <v>390</v>
      </c>
      <c r="D575" s="1425" t="s">
        <v>1269</v>
      </c>
      <c r="E575" s="1425" t="s">
        <v>1374</v>
      </c>
      <c r="F575" s="1425" t="s">
        <v>390</v>
      </c>
      <c r="G575" s="1425" t="s">
        <v>116</v>
      </c>
      <c r="H575" s="1425" t="s">
        <v>1266</v>
      </c>
      <c r="I575" s="1425" t="s">
        <v>2778</v>
      </c>
      <c r="J575" s="1425" t="s">
        <v>390</v>
      </c>
      <c r="K575" s="1425">
        <v>12006.51</v>
      </c>
    </row>
    <row r="576" spans="1:11" ht="12.75">
      <c r="A576" s="1425" t="s">
        <v>1360</v>
      </c>
      <c r="B576" s="1425" t="s">
        <v>488</v>
      </c>
      <c r="C576" s="1425" t="s">
        <v>390</v>
      </c>
      <c r="D576" s="1425" t="s">
        <v>1269</v>
      </c>
      <c r="E576" s="1425" t="s">
        <v>1374</v>
      </c>
      <c r="F576" s="1425" t="s">
        <v>390</v>
      </c>
      <c r="G576" s="1425" t="s">
        <v>116</v>
      </c>
      <c r="H576" s="1425" t="s">
        <v>1267</v>
      </c>
      <c r="I576" s="1425" t="s">
        <v>2775</v>
      </c>
      <c r="J576" s="1425" t="s">
        <v>390</v>
      </c>
      <c r="K576" s="1425">
        <v>16859.57</v>
      </c>
    </row>
    <row r="577" spans="1:11" ht="12.75">
      <c r="A577" s="1425" t="s">
        <v>1360</v>
      </c>
      <c r="B577" s="1425" t="s">
        <v>488</v>
      </c>
      <c r="C577" s="1425" t="s">
        <v>390</v>
      </c>
      <c r="D577" s="1425" t="s">
        <v>1269</v>
      </c>
      <c r="E577" s="1425" t="s">
        <v>1374</v>
      </c>
      <c r="F577" s="1425" t="s">
        <v>390</v>
      </c>
      <c r="G577" s="1425" t="s">
        <v>116</v>
      </c>
      <c r="H577" s="1425" t="s">
        <v>1267</v>
      </c>
      <c r="I577" s="1425" t="s">
        <v>2776</v>
      </c>
      <c r="J577" s="1425" t="s">
        <v>390</v>
      </c>
      <c r="K577" s="1425">
        <v>24657.080000000002</v>
      </c>
    </row>
    <row r="578" spans="1:11" ht="12.75">
      <c r="A578" s="1425" t="s">
        <v>1360</v>
      </c>
      <c r="B578" s="1425" t="s">
        <v>488</v>
      </c>
      <c r="C578" s="1425" t="s">
        <v>390</v>
      </c>
      <c r="D578" s="1425" t="s">
        <v>1269</v>
      </c>
      <c r="E578" s="1425" t="s">
        <v>1374</v>
      </c>
      <c r="F578" s="1425" t="s">
        <v>390</v>
      </c>
      <c r="G578" s="1425" t="s">
        <v>116</v>
      </c>
      <c r="H578" s="1425" t="s">
        <v>1267</v>
      </c>
      <c r="I578" s="1425" t="s">
        <v>2777</v>
      </c>
      <c r="J578" s="1425" t="s">
        <v>390</v>
      </c>
      <c r="K578" s="1425">
        <v>5683.4399999999996</v>
      </c>
    </row>
    <row r="579" spans="1:11" ht="12.75">
      <c r="A579" s="1425" t="s">
        <v>1360</v>
      </c>
      <c r="B579" s="1425" t="s">
        <v>488</v>
      </c>
      <c r="C579" s="1425" t="s">
        <v>390</v>
      </c>
      <c r="D579" s="1425" t="s">
        <v>1269</v>
      </c>
      <c r="E579" s="1425" t="s">
        <v>1374</v>
      </c>
      <c r="F579" s="1425" t="s">
        <v>390</v>
      </c>
      <c r="G579" s="1425" t="s">
        <v>116</v>
      </c>
      <c r="H579" s="1425" t="s">
        <v>1267</v>
      </c>
      <c r="I579" s="1425" t="s">
        <v>2778</v>
      </c>
      <c r="J579" s="1425" t="s">
        <v>390</v>
      </c>
      <c r="K579" s="1425">
        <v>24002.560000000001</v>
      </c>
    </row>
    <row r="580" spans="1:11" ht="12.75">
      <c r="A580" s="1425" t="s">
        <v>1360</v>
      </c>
      <c r="B580" s="1425" t="s">
        <v>614</v>
      </c>
      <c r="C580" s="1425" t="s">
        <v>390</v>
      </c>
      <c r="D580" s="1425" t="s">
        <v>549</v>
      </c>
      <c r="E580" s="1425" t="s">
        <v>1375</v>
      </c>
      <c r="F580" s="1425" t="s">
        <v>1274</v>
      </c>
      <c r="G580" s="1425" t="s">
        <v>116</v>
      </c>
      <c r="H580" s="1425" t="s">
        <v>2762</v>
      </c>
      <c r="I580" s="1425" t="s">
        <v>2775</v>
      </c>
      <c r="J580" s="1425" t="s">
        <v>1275</v>
      </c>
      <c r="K580" s="1425">
        <v>27395.400000000001</v>
      </c>
    </row>
    <row r="581" spans="1:11" ht="12.75">
      <c r="A581" s="1425" t="s">
        <v>1360</v>
      </c>
      <c r="B581" s="1425" t="s">
        <v>614</v>
      </c>
      <c r="C581" s="1425" t="s">
        <v>390</v>
      </c>
      <c r="D581" s="1425" t="s">
        <v>549</v>
      </c>
      <c r="E581" s="1425" t="s">
        <v>1375</v>
      </c>
      <c r="F581" s="1425" t="s">
        <v>1274</v>
      </c>
      <c r="G581" s="1425" t="s">
        <v>116</v>
      </c>
      <c r="H581" s="1425" t="s">
        <v>2762</v>
      </c>
      <c r="I581" s="1425" t="s">
        <v>2776</v>
      </c>
      <c r="J581" s="1425" t="s">
        <v>1275</v>
      </c>
      <c r="K581" s="1425">
        <v>403.49000000000001</v>
      </c>
    </row>
    <row r="582" spans="1:11" ht="12.75">
      <c r="A582" s="1425" t="s">
        <v>1360</v>
      </c>
      <c r="B582" s="1425" t="s">
        <v>614</v>
      </c>
      <c r="C582" s="1425" t="s">
        <v>390</v>
      </c>
      <c r="D582" s="1425" t="s">
        <v>549</v>
      </c>
      <c r="E582" s="1425" t="s">
        <v>1375</v>
      </c>
      <c r="F582" s="1425" t="s">
        <v>1274</v>
      </c>
      <c r="G582" s="1425" t="s">
        <v>116</v>
      </c>
      <c r="H582" s="1425" t="s">
        <v>2762</v>
      </c>
      <c r="I582" s="1425" t="s">
        <v>2777</v>
      </c>
      <c r="J582" s="1425" t="s">
        <v>1275</v>
      </c>
      <c r="K582" s="1425">
        <v>775.76999999999998</v>
      </c>
    </row>
    <row r="583" spans="1:11" ht="12.75">
      <c r="A583" s="1425" t="s">
        <v>1360</v>
      </c>
      <c r="B583" s="1425" t="s">
        <v>614</v>
      </c>
      <c r="C583" s="1425" t="s">
        <v>390</v>
      </c>
      <c r="D583" s="1425" t="s">
        <v>549</v>
      </c>
      <c r="E583" s="1425" t="s">
        <v>1375</v>
      </c>
      <c r="F583" s="1425" t="s">
        <v>1274</v>
      </c>
      <c r="G583" s="1425" t="s">
        <v>116</v>
      </c>
      <c r="H583" s="1425" t="s">
        <v>2762</v>
      </c>
      <c r="I583" s="1425" t="s">
        <v>2778</v>
      </c>
      <c r="J583" s="1425" t="s">
        <v>1275</v>
      </c>
      <c r="K583" s="1425">
        <v>16277.879999999999</v>
      </c>
    </row>
    <row r="584" spans="1:11" ht="12.75">
      <c r="A584" s="1425" t="s">
        <v>1360</v>
      </c>
      <c r="B584" s="1425" t="s">
        <v>614</v>
      </c>
      <c r="C584" s="1425" t="s">
        <v>390</v>
      </c>
      <c r="D584" s="1425" t="s">
        <v>549</v>
      </c>
      <c r="E584" s="1425" t="s">
        <v>1375</v>
      </c>
      <c r="F584" s="1425" t="s">
        <v>1274</v>
      </c>
      <c r="G584" s="1425" t="s">
        <v>116</v>
      </c>
      <c r="H584" s="1425" t="s">
        <v>1263</v>
      </c>
      <c r="I584" s="1425" t="s">
        <v>2775</v>
      </c>
      <c r="J584" s="1425" t="s">
        <v>1275</v>
      </c>
      <c r="K584" s="1425">
        <v>13639.620000000001</v>
      </c>
    </row>
    <row r="585" spans="1:11" ht="12.75">
      <c r="A585" s="1425" t="s">
        <v>1360</v>
      </c>
      <c r="B585" s="1425" t="s">
        <v>614</v>
      </c>
      <c r="C585" s="1425" t="s">
        <v>390</v>
      </c>
      <c r="D585" s="1425" t="s">
        <v>549</v>
      </c>
      <c r="E585" s="1425" t="s">
        <v>1375</v>
      </c>
      <c r="F585" s="1425" t="s">
        <v>1274</v>
      </c>
      <c r="G585" s="1425" t="s">
        <v>116</v>
      </c>
      <c r="H585" s="1425" t="s">
        <v>1263</v>
      </c>
      <c r="I585" s="1425" t="s">
        <v>2776</v>
      </c>
      <c r="J585" s="1425" t="s">
        <v>1275</v>
      </c>
      <c r="K585" s="1425">
        <v>-3558.2199999999998</v>
      </c>
    </row>
    <row r="586" spans="1:11" ht="12.75">
      <c r="A586" s="1425" t="s">
        <v>1360</v>
      </c>
      <c r="B586" s="1425" t="s">
        <v>614</v>
      </c>
      <c r="C586" s="1425" t="s">
        <v>390</v>
      </c>
      <c r="D586" s="1425" t="s">
        <v>549</v>
      </c>
      <c r="E586" s="1425" t="s">
        <v>1375</v>
      </c>
      <c r="F586" s="1425" t="s">
        <v>1274</v>
      </c>
      <c r="G586" s="1425" t="s">
        <v>116</v>
      </c>
      <c r="H586" s="1425" t="s">
        <v>1263</v>
      </c>
      <c r="I586" s="1425" t="s">
        <v>2777</v>
      </c>
      <c r="J586" s="1425" t="s">
        <v>1275</v>
      </c>
      <c r="K586" s="1425">
        <v>1034.79</v>
      </c>
    </row>
    <row r="587" spans="1:11" ht="12.75">
      <c r="A587" s="1425" t="s">
        <v>1360</v>
      </c>
      <c r="B587" s="1425" t="s">
        <v>614</v>
      </c>
      <c r="C587" s="1425" t="s">
        <v>390</v>
      </c>
      <c r="D587" s="1425" t="s">
        <v>549</v>
      </c>
      <c r="E587" s="1425" t="s">
        <v>1375</v>
      </c>
      <c r="F587" s="1425" t="s">
        <v>1274</v>
      </c>
      <c r="G587" s="1425" t="s">
        <v>116</v>
      </c>
      <c r="H587" s="1425" t="s">
        <v>1263</v>
      </c>
      <c r="I587" s="1425" t="s">
        <v>2778</v>
      </c>
      <c r="J587" s="1425" t="s">
        <v>1275</v>
      </c>
      <c r="K587" s="1425">
        <v>3743.5</v>
      </c>
    </row>
    <row r="588" spans="1:11" ht="12.75">
      <c r="A588" s="1425" t="s">
        <v>1360</v>
      </c>
      <c r="B588" s="1425" t="s">
        <v>614</v>
      </c>
      <c r="C588" s="1425" t="s">
        <v>390</v>
      </c>
      <c r="D588" s="1425" t="s">
        <v>549</v>
      </c>
      <c r="E588" s="1425" t="s">
        <v>1375</v>
      </c>
      <c r="F588" s="1425" t="s">
        <v>1274</v>
      </c>
      <c r="G588" s="1425" t="s">
        <v>116</v>
      </c>
      <c r="H588" s="1425" t="s">
        <v>2772</v>
      </c>
      <c r="I588" s="1425" t="s">
        <v>2775</v>
      </c>
      <c r="J588" s="1425" t="s">
        <v>1275</v>
      </c>
      <c r="K588" s="1425">
        <v>11225</v>
      </c>
    </row>
    <row r="589" spans="1:11" ht="12.75">
      <c r="A589" s="1425" t="s">
        <v>1360</v>
      </c>
      <c r="B589" s="1425" t="s">
        <v>614</v>
      </c>
      <c r="C589" s="1425" t="s">
        <v>390</v>
      </c>
      <c r="D589" s="1425" t="s">
        <v>549</v>
      </c>
      <c r="E589" s="1425" t="s">
        <v>1375</v>
      </c>
      <c r="F589" s="1425" t="s">
        <v>1274</v>
      </c>
      <c r="G589" s="1425" t="s">
        <v>116</v>
      </c>
      <c r="H589" s="1425" t="s">
        <v>2772</v>
      </c>
      <c r="I589" s="1425" t="s">
        <v>2776</v>
      </c>
      <c r="J589" s="1425" t="s">
        <v>1275</v>
      </c>
      <c r="K589" s="1425">
        <v>325.50999999999999</v>
      </c>
    </row>
    <row r="590" spans="1:11" ht="12.75">
      <c r="A590" s="1425" t="s">
        <v>1360</v>
      </c>
      <c r="B590" s="1425" t="s">
        <v>614</v>
      </c>
      <c r="C590" s="1425" t="s">
        <v>390</v>
      </c>
      <c r="D590" s="1425" t="s">
        <v>549</v>
      </c>
      <c r="E590" s="1425" t="s">
        <v>1375</v>
      </c>
      <c r="F590" s="1425" t="s">
        <v>1274</v>
      </c>
      <c r="G590" s="1425" t="s">
        <v>116</v>
      </c>
      <c r="H590" s="1425" t="s">
        <v>2772</v>
      </c>
      <c r="I590" s="1425" t="s">
        <v>2777</v>
      </c>
      <c r="J590" s="1425" t="s">
        <v>1275</v>
      </c>
      <c r="K590" s="1425">
        <v>1976.7</v>
      </c>
    </row>
    <row r="591" spans="1:11" ht="12.75">
      <c r="A591" s="1425" t="s">
        <v>1360</v>
      </c>
      <c r="B591" s="1425" t="s">
        <v>614</v>
      </c>
      <c r="C591" s="1425" t="s">
        <v>390</v>
      </c>
      <c r="D591" s="1425" t="s">
        <v>549</v>
      </c>
      <c r="E591" s="1425" t="s">
        <v>1375</v>
      </c>
      <c r="F591" s="1425" t="s">
        <v>1274</v>
      </c>
      <c r="G591" s="1425" t="s">
        <v>116</v>
      </c>
      <c r="H591" s="1425" t="s">
        <v>2772</v>
      </c>
      <c r="I591" s="1425" t="s">
        <v>2778</v>
      </c>
      <c r="J591" s="1425" t="s">
        <v>1275</v>
      </c>
      <c r="K591" s="1425">
        <v>9183.1700000000001</v>
      </c>
    </row>
    <row r="592" spans="1:11" ht="12.75">
      <c r="A592" s="1425" t="s">
        <v>1360</v>
      </c>
      <c r="B592" s="1425" t="s">
        <v>614</v>
      </c>
      <c r="C592" s="1425" t="s">
        <v>390</v>
      </c>
      <c r="D592" s="1425" t="s">
        <v>549</v>
      </c>
      <c r="E592" s="1425" t="s">
        <v>1375</v>
      </c>
      <c r="F592" s="1425" t="s">
        <v>1274</v>
      </c>
      <c r="G592" s="1425" t="s">
        <v>116</v>
      </c>
      <c r="H592" s="1425" t="s">
        <v>2773</v>
      </c>
      <c r="I592" s="1425" t="s">
        <v>2775</v>
      </c>
      <c r="J592" s="1425" t="s">
        <v>1275</v>
      </c>
      <c r="K592" s="1425">
        <v>7949.2299999999996</v>
      </c>
    </row>
    <row r="593" spans="1:11" ht="12.75">
      <c r="A593" s="1425" t="s">
        <v>1360</v>
      </c>
      <c r="B593" s="1425" t="s">
        <v>614</v>
      </c>
      <c r="C593" s="1425" t="s">
        <v>390</v>
      </c>
      <c r="D593" s="1425" t="s">
        <v>549</v>
      </c>
      <c r="E593" s="1425" t="s">
        <v>1375</v>
      </c>
      <c r="F593" s="1425" t="s">
        <v>1274</v>
      </c>
      <c r="G593" s="1425" t="s">
        <v>116</v>
      </c>
      <c r="H593" s="1425" t="s">
        <v>2773</v>
      </c>
      <c r="I593" s="1425" t="s">
        <v>2776</v>
      </c>
      <c r="J593" s="1425" t="s">
        <v>1275</v>
      </c>
      <c r="K593" s="1425">
        <v>3445.1799999999998</v>
      </c>
    </row>
    <row r="594" spans="1:11" ht="12.75">
      <c r="A594" s="1425" t="s">
        <v>1360</v>
      </c>
      <c r="B594" s="1425" t="s">
        <v>614</v>
      </c>
      <c r="C594" s="1425" t="s">
        <v>390</v>
      </c>
      <c r="D594" s="1425" t="s">
        <v>549</v>
      </c>
      <c r="E594" s="1425" t="s">
        <v>1375</v>
      </c>
      <c r="F594" s="1425" t="s">
        <v>1274</v>
      </c>
      <c r="G594" s="1425" t="s">
        <v>116</v>
      </c>
      <c r="H594" s="1425" t="s">
        <v>2773</v>
      </c>
      <c r="I594" s="1425" t="s">
        <v>2777</v>
      </c>
      <c r="J594" s="1425" t="s">
        <v>1275</v>
      </c>
      <c r="K594" s="1425">
        <v>4733.5900000000001</v>
      </c>
    </row>
    <row r="595" spans="1:11" ht="12.75">
      <c r="A595" s="1425" t="s">
        <v>1360</v>
      </c>
      <c r="B595" s="1425" t="s">
        <v>614</v>
      </c>
      <c r="C595" s="1425" t="s">
        <v>390</v>
      </c>
      <c r="D595" s="1425" t="s">
        <v>549</v>
      </c>
      <c r="E595" s="1425" t="s">
        <v>1375</v>
      </c>
      <c r="F595" s="1425" t="s">
        <v>1274</v>
      </c>
      <c r="G595" s="1425" t="s">
        <v>116</v>
      </c>
      <c r="H595" s="1425" t="s">
        <v>2773</v>
      </c>
      <c r="I595" s="1425" t="s">
        <v>2778</v>
      </c>
      <c r="J595" s="1425" t="s">
        <v>1275</v>
      </c>
      <c r="K595" s="1425">
        <v>5955.71</v>
      </c>
    </row>
    <row r="596" spans="1:11" ht="12.75">
      <c r="A596" s="1425" t="s">
        <v>1360</v>
      </c>
      <c r="B596" s="1425" t="s">
        <v>614</v>
      </c>
      <c r="C596" s="1425" t="s">
        <v>390</v>
      </c>
      <c r="D596" s="1425" t="s">
        <v>549</v>
      </c>
      <c r="E596" s="1425" t="s">
        <v>1375</v>
      </c>
      <c r="F596" s="1425" t="s">
        <v>1274</v>
      </c>
      <c r="G596" s="1425" t="s">
        <v>116</v>
      </c>
      <c r="H596" s="1425" t="s">
        <v>1264</v>
      </c>
      <c r="I596" s="1425" t="s">
        <v>2775</v>
      </c>
      <c r="J596" s="1425" t="s">
        <v>1275</v>
      </c>
      <c r="K596" s="1425">
        <v>7283.1099999999997</v>
      </c>
    </row>
    <row r="597" spans="1:11" ht="12.75">
      <c r="A597" s="1425" t="s">
        <v>1360</v>
      </c>
      <c r="B597" s="1425" t="s">
        <v>614</v>
      </c>
      <c r="C597" s="1425" t="s">
        <v>390</v>
      </c>
      <c r="D597" s="1425" t="s">
        <v>549</v>
      </c>
      <c r="E597" s="1425" t="s">
        <v>1375</v>
      </c>
      <c r="F597" s="1425" t="s">
        <v>1274</v>
      </c>
      <c r="G597" s="1425" t="s">
        <v>116</v>
      </c>
      <c r="H597" s="1425" t="s">
        <v>1264</v>
      </c>
      <c r="I597" s="1425" t="s">
        <v>2776</v>
      </c>
      <c r="J597" s="1425" t="s">
        <v>1275</v>
      </c>
      <c r="K597" s="1425">
        <v>108.84</v>
      </c>
    </row>
    <row r="598" spans="1:11" ht="12.75">
      <c r="A598" s="1425" t="s">
        <v>1360</v>
      </c>
      <c r="B598" s="1425" t="s">
        <v>614</v>
      </c>
      <c r="C598" s="1425" t="s">
        <v>390</v>
      </c>
      <c r="D598" s="1425" t="s">
        <v>549</v>
      </c>
      <c r="E598" s="1425" t="s">
        <v>1375</v>
      </c>
      <c r="F598" s="1425" t="s">
        <v>1274</v>
      </c>
      <c r="G598" s="1425" t="s">
        <v>116</v>
      </c>
      <c r="H598" s="1425" t="s">
        <v>1264</v>
      </c>
      <c r="I598" s="1425" t="s">
        <v>2777</v>
      </c>
      <c r="J598" s="1425" t="s">
        <v>1275</v>
      </c>
      <c r="K598" s="1425">
        <v>2221.1199999999999</v>
      </c>
    </row>
    <row r="599" spans="1:11" ht="12.75">
      <c r="A599" s="1425" t="s">
        <v>1360</v>
      </c>
      <c r="B599" s="1425" t="s">
        <v>614</v>
      </c>
      <c r="C599" s="1425" t="s">
        <v>390</v>
      </c>
      <c r="D599" s="1425" t="s">
        <v>549</v>
      </c>
      <c r="E599" s="1425" t="s">
        <v>1375</v>
      </c>
      <c r="F599" s="1425" t="s">
        <v>1274</v>
      </c>
      <c r="G599" s="1425" t="s">
        <v>116</v>
      </c>
      <c r="H599" s="1425" t="s">
        <v>1264</v>
      </c>
      <c r="I599" s="1425" t="s">
        <v>2778</v>
      </c>
      <c r="J599" s="1425" t="s">
        <v>1275</v>
      </c>
      <c r="K599" s="1425">
        <v>5813.8199999999997</v>
      </c>
    </row>
    <row r="600" spans="1:11" ht="12.75">
      <c r="A600" s="1425" t="s">
        <v>1360</v>
      </c>
      <c r="B600" s="1425" t="s">
        <v>614</v>
      </c>
      <c r="C600" s="1425" t="s">
        <v>390</v>
      </c>
      <c r="D600" s="1425" t="s">
        <v>549</v>
      </c>
      <c r="E600" s="1425" t="s">
        <v>1375</v>
      </c>
      <c r="F600" s="1425" t="s">
        <v>1274</v>
      </c>
      <c r="G600" s="1425" t="s">
        <v>116</v>
      </c>
      <c r="H600" s="1425" t="s">
        <v>1265</v>
      </c>
      <c r="I600" s="1425" t="s">
        <v>2775</v>
      </c>
      <c r="J600" s="1425" t="s">
        <v>1275</v>
      </c>
      <c r="K600" s="1425">
        <v>16127.68</v>
      </c>
    </row>
    <row r="601" spans="1:11" ht="12.75">
      <c r="A601" s="1425" t="s">
        <v>1360</v>
      </c>
      <c r="B601" s="1425" t="s">
        <v>614</v>
      </c>
      <c r="C601" s="1425" t="s">
        <v>390</v>
      </c>
      <c r="D601" s="1425" t="s">
        <v>549</v>
      </c>
      <c r="E601" s="1425" t="s">
        <v>1375</v>
      </c>
      <c r="F601" s="1425" t="s">
        <v>1274</v>
      </c>
      <c r="G601" s="1425" t="s">
        <v>116</v>
      </c>
      <c r="H601" s="1425" t="s">
        <v>1265</v>
      </c>
      <c r="I601" s="1425" t="s">
        <v>2776</v>
      </c>
      <c r="J601" s="1425" t="s">
        <v>1275</v>
      </c>
      <c r="K601" s="1425">
        <v>-7267.3999999999996</v>
      </c>
    </row>
    <row r="602" spans="1:11" ht="12.75">
      <c r="A602" s="1425" t="s">
        <v>1360</v>
      </c>
      <c r="B602" s="1425" t="s">
        <v>614</v>
      </c>
      <c r="C602" s="1425" t="s">
        <v>390</v>
      </c>
      <c r="D602" s="1425" t="s">
        <v>549</v>
      </c>
      <c r="E602" s="1425" t="s">
        <v>1375</v>
      </c>
      <c r="F602" s="1425" t="s">
        <v>1274</v>
      </c>
      <c r="G602" s="1425" t="s">
        <v>116</v>
      </c>
      <c r="H602" s="1425" t="s">
        <v>1265</v>
      </c>
      <c r="I602" s="1425" t="s">
        <v>2777</v>
      </c>
      <c r="J602" s="1425" t="s">
        <v>1275</v>
      </c>
      <c r="K602" s="1425">
        <v>1332.21</v>
      </c>
    </row>
    <row r="603" spans="1:11" ht="12.75">
      <c r="A603" s="1425" t="s">
        <v>1360</v>
      </c>
      <c r="B603" s="1425" t="s">
        <v>614</v>
      </c>
      <c r="C603" s="1425" t="s">
        <v>390</v>
      </c>
      <c r="D603" s="1425" t="s">
        <v>549</v>
      </c>
      <c r="E603" s="1425" t="s">
        <v>1375</v>
      </c>
      <c r="F603" s="1425" t="s">
        <v>1274</v>
      </c>
      <c r="G603" s="1425" t="s">
        <v>116</v>
      </c>
      <c r="H603" s="1425" t="s">
        <v>1265</v>
      </c>
      <c r="I603" s="1425" t="s">
        <v>2778</v>
      </c>
      <c r="J603" s="1425" t="s">
        <v>1275</v>
      </c>
      <c r="K603" s="1425">
        <v>2461.1500000000001</v>
      </c>
    </row>
    <row r="604" spans="1:11" ht="12.75">
      <c r="A604" s="1425" t="s">
        <v>1360</v>
      </c>
      <c r="B604" s="1425" t="s">
        <v>614</v>
      </c>
      <c r="C604" s="1425" t="s">
        <v>390</v>
      </c>
      <c r="D604" s="1425" t="s">
        <v>549</v>
      </c>
      <c r="E604" s="1425" t="s">
        <v>1375</v>
      </c>
      <c r="F604" s="1425" t="s">
        <v>1274</v>
      </c>
      <c r="G604" s="1425" t="s">
        <v>116</v>
      </c>
      <c r="H604" s="1425" t="s">
        <v>2774</v>
      </c>
      <c r="I604" s="1425" t="s">
        <v>2775</v>
      </c>
      <c r="J604" s="1425" t="s">
        <v>1275</v>
      </c>
      <c r="K604" s="1425">
        <v>10731.719999999999</v>
      </c>
    </row>
    <row r="605" spans="1:11" ht="12.75">
      <c r="A605" s="1425" t="s">
        <v>1360</v>
      </c>
      <c r="B605" s="1425" t="s">
        <v>614</v>
      </c>
      <c r="C605" s="1425" t="s">
        <v>390</v>
      </c>
      <c r="D605" s="1425" t="s">
        <v>549</v>
      </c>
      <c r="E605" s="1425" t="s">
        <v>1375</v>
      </c>
      <c r="F605" s="1425" t="s">
        <v>1274</v>
      </c>
      <c r="G605" s="1425" t="s">
        <v>116</v>
      </c>
      <c r="H605" s="1425" t="s">
        <v>2774</v>
      </c>
      <c r="I605" s="1425" t="s">
        <v>2776</v>
      </c>
      <c r="J605" s="1425" t="s">
        <v>1275</v>
      </c>
      <c r="K605" s="1425">
        <v>5173.3999999999996</v>
      </c>
    </row>
    <row r="606" spans="1:11" ht="12.75">
      <c r="A606" s="1425" t="s">
        <v>1360</v>
      </c>
      <c r="B606" s="1425" t="s">
        <v>614</v>
      </c>
      <c r="C606" s="1425" t="s">
        <v>390</v>
      </c>
      <c r="D606" s="1425" t="s">
        <v>549</v>
      </c>
      <c r="E606" s="1425" t="s">
        <v>1375</v>
      </c>
      <c r="F606" s="1425" t="s">
        <v>1274</v>
      </c>
      <c r="G606" s="1425" t="s">
        <v>116</v>
      </c>
      <c r="H606" s="1425" t="s">
        <v>2774</v>
      </c>
      <c r="I606" s="1425" t="s">
        <v>2777</v>
      </c>
      <c r="J606" s="1425" t="s">
        <v>1275</v>
      </c>
      <c r="K606" s="1425">
        <v>1821.0599999999999</v>
      </c>
    </row>
    <row r="607" spans="1:11" ht="12.75">
      <c r="A607" s="1425" t="s">
        <v>1360</v>
      </c>
      <c r="B607" s="1425" t="s">
        <v>614</v>
      </c>
      <c r="C607" s="1425" t="s">
        <v>390</v>
      </c>
      <c r="D607" s="1425" t="s">
        <v>549</v>
      </c>
      <c r="E607" s="1425" t="s">
        <v>1375</v>
      </c>
      <c r="F607" s="1425" t="s">
        <v>1274</v>
      </c>
      <c r="G607" s="1425" t="s">
        <v>116</v>
      </c>
      <c r="H607" s="1425" t="s">
        <v>2774</v>
      </c>
      <c r="I607" s="1425" t="s">
        <v>2778</v>
      </c>
      <c r="J607" s="1425" t="s">
        <v>1275</v>
      </c>
      <c r="K607" s="1425">
        <v>15343.709999999999</v>
      </c>
    </row>
    <row r="608" spans="1:11" ht="12.75">
      <c r="A608" s="1425" t="s">
        <v>1360</v>
      </c>
      <c r="B608" s="1425" t="s">
        <v>614</v>
      </c>
      <c r="C608" s="1425" t="s">
        <v>390</v>
      </c>
      <c r="D608" s="1425" t="s">
        <v>549</v>
      </c>
      <c r="E608" s="1425" t="s">
        <v>1375</v>
      </c>
      <c r="F608" s="1425" t="s">
        <v>1274</v>
      </c>
      <c r="G608" s="1425" t="s">
        <v>116</v>
      </c>
      <c r="H608" s="1425" t="s">
        <v>1266</v>
      </c>
      <c r="I608" s="1425" t="s">
        <v>2775</v>
      </c>
      <c r="J608" s="1425" t="s">
        <v>1275</v>
      </c>
      <c r="K608" s="1425">
        <v>6043.1400000000003</v>
      </c>
    </row>
    <row r="609" spans="1:11" ht="12.75">
      <c r="A609" s="1425" t="s">
        <v>1360</v>
      </c>
      <c r="B609" s="1425" t="s">
        <v>614</v>
      </c>
      <c r="C609" s="1425" t="s">
        <v>390</v>
      </c>
      <c r="D609" s="1425" t="s">
        <v>549</v>
      </c>
      <c r="E609" s="1425" t="s">
        <v>1375</v>
      </c>
      <c r="F609" s="1425" t="s">
        <v>1274</v>
      </c>
      <c r="G609" s="1425" t="s">
        <v>116</v>
      </c>
      <c r="H609" s="1425" t="s">
        <v>1266</v>
      </c>
      <c r="I609" s="1425" t="s">
        <v>2776</v>
      </c>
      <c r="J609" s="1425" t="s">
        <v>1275</v>
      </c>
      <c r="K609" s="1425">
        <v>3835.6399999999999</v>
      </c>
    </row>
    <row r="610" spans="1:11" ht="12.75">
      <c r="A610" s="1425" t="s">
        <v>1360</v>
      </c>
      <c r="B610" s="1425" t="s">
        <v>614</v>
      </c>
      <c r="C610" s="1425" t="s">
        <v>390</v>
      </c>
      <c r="D610" s="1425" t="s">
        <v>549</v>
      </c>
      <c r="E610" s="1425" t="s">
        <v>1375</v>
      </c>
      <c r="F610" s="1425" t="s">
        <v>1274</v>
      </c>
      <c r="G610" s="1425" t="s">
        <v>116</v>
      </c>
      <c r="H610" s="1425" t="s">
        <v>1266</v>
      </c>
      <c r="I610" s="1425" t="s">
        <v>2777</v>
      </c>
      <c r="J610" s="1425" t="s">
        <v>1275</v>
      </c>
      <c r="K610" s="1425">
        <v>-863</v>
      </c>
    </row>
    <row r="611" spans="1:11" ht="12.75">
      <c r="A611" s="1425" t="s">
        <v>1360</v>
      </c>
      <c r="B611" s="1425" t="s">
        <v>614</v>
      </c>
      <c r="C611" s="1425" t="s">
        <v>390</v>
      </c>
      <c r="D611" s="1425" t="s">
        <v>549</v>
      </c>
      <c r="E611" s="1425" t="s">
        <v>1375</v>
      </c>
      <c r="F611" s="1425" t="s">
        <v>1274</v>
      </c>
      <c r="G611" s="1425" t="s">
        <v>116</v>
      </c>
      <c r="H611" s="1425" t="s">
        <v>1266</v>
      </c>
      <c r="I611" s="1425" t="s">
        <v>2778</v>
      </c>
      <c r="J611" s="1425" t="s">
        <v>1275</v>
      </c>
      <c r="K611" s="1425">
        <v>2738.0700000000002</v>
      </c>
    </row>
    <row r="612" spans="1:11" ht="12.75">
      <c r="A612" s="1425" t="s">
        <v>1360</v>
      </c>
      <c r="B612" s="1425" t="s">
        <v>614</v>
      </c>
      <c r="C612" s="1425" t="s">
        <v>390</v>
      </c>
      <c r="D612" s="1425" t="s">
        <v>549</v>
      </c>
      <c r="E612" s="1425" t="s">
        <v>1375</v>
      </c>
      <c r="F612" s="1425" t="s">
        <v>1274</v>
      </c>
      <c r="G612" s="1425" t="s">
        <v>116</v>
      </c>
      <c r="H612" s="1425" t="s">
        <v>1267</v>
      </c>
      <c r="I612" s="1425" t="s">
        <v>2775</v>
      </c>
      <c r="J612" s="1425" t="s">
        <v>1275</v>
      </c>
      <c r="K612" s="1425">
        <v>6946.04</v>
      </c>
    </row>
    <row r="613" spans="1:11" ht="12.75">
      <c r="A613" s="1425" t="s">
        <v>1360</v>
      </c>
      <c r="B613" s="1425" t="s">
        <v>614</v>
      </c>
      <c r="C613" s="1425" t="s">
        <v>390</v>
      </c>
      <c r="D613" s="1425" t="s">
        <v>549</v>
      </c>
      <c r="E613" s="1425" t="s">
        <v>1375</v>
      </c>
      <c r="F613" s="1425" t="s">
        <v>1274</v>
      </c>
      <c r="G613" s="1425" t="s">
        <v>116</v>
      </c>
      <c r="H613" s="1425" t="s">
        <v>1267</v>
      </c>
      <c r="I613" s="1425" t="s">
        <v>2776</v>
      </c>
      <c r="J613" s="1425" t="s">
        <v>1275</v>
      </c>
      <c r="K613" s="1425">
        <v>544.49000000000001</v>
      </c>
    </row>
    <row r="614" spans="1:11" ht="12.75">
      <c r="A614" s="1425" t="s">
        <v>1360</v>
      </c>
      <c r="B614" s="1425" t="s">
        <v>614</v>
      </c>
      <c r="C614" s="1425" t="s">
        <v>390</v>
      </c>
      <c r="D614" s="1425" t="s">
        <v>549</v>
      </c>
      <c r="E614" s="1425" t="s">
        <v>1375</v>
      </c>
      <c r="F614" s="1425" t="s">
        <v>1274</v>
      </c>
      <c r="G614" s="1425" t="s">
        <v>116</v>
      </c>
      <c r="H614" s="1425" t="s">
        <v>1267</v>
      </c>
      <c r="I614" s="1425" t="s">
        <v>2777</v>
      </c>
      <c r="J614" s="1425" t="s">
        <v>1275</v>
      </c>
      <c r="K614" s="1425">
        <v>1470.4300000000001</v>
      </c>
    </row>
    <row r="615" spans="1:11" ht="12.75">
      <c r="A615" s="1425" t="s">
        <v>1360</v>
      </c>
      <c r="B615" s="1425" t="s">
        <v>614</v>
      </c>
      <c r="C615" s="1425" t="s">
        <v>390</v>
      </c>
      <c r="D615" s="1425" t="s">
        <v>549</v>
      </c>
      <c r="E615" s="1425" t="s">
        <v>1375</v>
      </c>
      <c r="F615" s="1425" t="s">
        <v>1274</v>
      </c>
      <c r="G615" s="1425" t="s">
        <v>116</v>
      </c>
      <c r="H615" s="1425" t="s">
        <v>1267</v>
      </c>
      <c r="I615" s="1425" t="s">
        <v>2778</v>
      </c>
      <c r="J615" s="1425" t="s">
        <v>1275</v>
      </c>
      <c r="K615" s="1425">
        <v>4233.2700000000004</v>
      </c>
    </row>
    <row r="616" spans="1:11" ht="12.75">
      <c r="A616" s="1425" t="s">
        <v>1360</v>
      </c>
      <c r="B616" s="1425" t="s">
        <v>614</v>
      </c>
      <c r="C616" s="1425" t="s">
        <v>390</v>
      </c>
      <c r="D616" s="1425" t="s">
        <v>549</v>
      </c>
      <c r="E616" s="1425" t="s">
        <v>2790</v>
      </c>
      <c r="F616" s="1425" t="s">
        <v>1276</v>
      </c>
      <c r="G616" s="1425" t="s">
        <v>1238</v>
      </c>
      <c r="H616" s="1425" t="s">
        <v>2762</v>
      </c>
      <c r="I616" s="1425" t="s">
        <v>2767</v>
      </c>
      <c r="J616" s="1425" t="s">
        <v>1275</v>
      </c>
      <c r="K616" s="1425">
        <v>1149.1700000000001</v>
      </c>
    </row>
    <row r="617" spans="1:11" ht="12.75">
      <c r="A617" s="1425" t="s">
        <v>1360</v>
      </c>
      <c r="B617" s="1425" t="s">
        <v>614</v>
      </c>
      <c r="C617" s="1425" t="s">
        <v>390</v>
      </c>
      <c r="D617" s="1425" t="s">
        <v>549</v>
      </c>
      <c r="E617" s="1425" t="s">
        <v>2790</v>
      </c>
      <c r="F617" s="1425" t="s">
        <v>1276</v>
      </c>
      <c r="G617" s="1425" t="s">
        <v>1238</v>
      </c>
      <c r="H617" s="1425" t="s">
        <v>2762</v>
      </c>
      <c r="I617" s="1425" t="s">
        <v>2768</v>
      </c>
      <c r="J617" s="1425" t="s">
        <v>1275</v>
      </c>
      <c r="K617" s="1425">
        <v>0.54000000000000004</v>
      </c>
    </row>
    <row r="618" spans="1:11" ht="12.75">
      <c r="A618" s="1425" t="s">
        <v>1360</v>
      </c>
      <c r="B618" s="1425" t="s">
        <v>614</v>
      </c>
      <c r="C618" s="1425" t="s">
        <v>390</v>
      </c>
      <c r="D618" s="1425" t="s">
        <v>549</v>
      </c>
      <c r="E618" s="1425" t="s">
        <v>2790</v>
      </c>
      <c r="F618" s="1425" t="s">
        <v>1276</v>
      </c>
      <c r="G618" s="1425" t="s">
        <v>1238</v>
      </c>
      <c r="H618" s="1425" t="s">
        <v>2762</v>
      </c>
      <c r="I618" s="1425" t="s">
        <v>2770</v>
      </c>
      <c r="J618" s="1425" t="s">
        <v>1275</v>
      </c>
      <c r="K618" s="1425">
        <v>-188</v>
      </c>
    </row>
    <row r="619" spans="1:11" ht="12.75">
      <c r="A619" s="1425" t="s">
        <v>1360</v>
      </c>
      <c r="B619" s="1425" t="s">
        <v>614</v>
      </c>
      <c r="C619" s="1425" t="s">
        <v>390</v>
      </c>
      <c r="D619" s="1425" t="s">
        <v>549</v>
      </c>
      <c r="E619" s="1425" t="s">
        <v>2790</v>
      </c>
      <c r="F619" s="1425" t="s">
        <v>1276</v>
      </c>
      <c r="G619" s="1425" t="s">
        <v>1238</v>
      </c>
      <c r="H619" s="1425" t="s">
        <v>2762</v>
      </c>
      <c r="I619" s="1425" t="s">
        <v>2771</v>
      </c>
      <c r="J619" s="1425" t="s">
        <v>1275</v>
      </c>
      <c r="K619" s="1425">
        <v>-170.96000000000001</v>
      </c>
    </row>
    <row r="620" spans="1:11" ht="12.75">
      <c r="A620" s="1425" t="s">
        <v>1360</v>
      </c>
      <c r="B620" s="1425" t="s">
        <v>614</v>
      </c>
      <c r="C620" s="1425" t="s">
        <v>390</v>
      </c>
      <c r="D620" s="1425" t="s">
        <v>549</v>
      </c>
      <c r="E620" s="1425" t="s">
        <v>2790</v>
      </c>
      <c r="F620" s="1425" t="s">
        <v>1276</v>
      </c>
      <c r="G620" s="1425" t="s">
        <v>1238</v>
      </c>
      <c r="H620" s="1425" t="s">
        <v>1263</v>
      </c>
      <c r="I620" s="1425" t="s">
        <v>2763</v>
      </c>
      <c r="J620" s="1425" t="s">
        <v>1275</v>
      </c>
      <c r="K620" s="1425">
        <v>-6.1600000000000001</v>
      </c>
    </row>
    <row r="621" spans="1:11" ht="12.75">
      <c r="A621" s="1425" t="s">
        <v>1360</v>
      </c>
      <c r="B621" s="1425" t="s">
        <v>614</v>
      </c>
      <c r="C621" s="1425" t="s">
        <v>390</v>
      </c>
      <c r="D621" s="1425" t="s">
        <v>549</v>
      </c>
      <c r="E621" s="1425" t="s">
        <v>2790</v>
      </c>
      <c r="F621" s="1425" t="s">
        <v>1276</v>
      </c>
      <c r="G621" s="1425" t="s">
        <v>1238</v>
      </c>
      <c r="H621" s="1425" t="s">
        <v>1263</v>
      </c>
      <c r="I621" s="1425" t="s">
        <v>2764</v>
      </c>
      <c r="J621" s="1425" t="s">
        <v>1275</v>
      </c>
      <c r="K621" s="1425">
        <v>-86.109999999999999</v>
      </c>
    </row>
    <row r="622" spans="1:11" ht="12.75">
      <c r="A622" s="1425" t="s">
        <v>1360</v>
      </c>
      <c r="B622" s="1425" t="s">
        <v>614</v>
      </c>
      <c r="C622" s="1425" t="s">
        <v>390</v>
      </c>
      <c r="D622" s="1425" t="s">
        <v>549</v>
      </c>
      <c r="E622" s="1425" t="s">
        <v>2790</v>
      </c>
      <c r="F622" s="1425" t="s">
        <v>1276</v>
      </c>
      <c r="G622" s="1425" t="s">
        <v>1238</v>
      </c>
      <c r="H622" s="1425" t="s">
        <v>1263</v>
      </c>
      <c r="I622" s="1425" t="s">
        <v>2765</v>
      </c>
      <c r="J622" s="1425" t="s">
        <v>1275</v>
      </c>
      <c r="K622" s="1425">
        <v>-17.219999999999999</v>
      </c>
    </row>
    <row r="623" spans="1:11" ht="12.75">
      <c r="A623" s="1425" t="s">
        <v>1360</v>
      </c>
      <c r="B623" s="1425" t="s">
        <v>614</v>
      </c>
      <c r="C623" s="1425" t="s">
        <v>390</v>
      </c>
      <c r="D623" s="1425" t="s">
        <v>549</v>
      </c>
      <c r="E623" s="1425" t="s">
        <v>2790</v>
      </c>
      <c r="F623" s="1425" t="s">
        <v>1276</v>
      </c>
      <c r="G623" s="1425" t="s">
        <v>1238</v>
      </c>
      <c r="H623" s="1425" t="s">
        <v>1263</v>
      </c>
      <c r="I623" s="1425" t="s">
        <v>2766</v>
      </c>
      <c r="J623" s="1425" t="s">
        <v>1275</v>
      </c>
      <c r="K623" s="1425">
        <v>-30.719999999999999</v>
      </c>
    </row>
    <row r="624" spans="1:11" ht="12.75">
      <c r="A624" s="1425" t="s">
        <v>1360</v>
      </c>
      <c r="B624" s="1425" t="s">
        <v>614</v>
      </c>
      <c r="C624" s="1425" t="s">
        <v>390</v>
      </c>
      <c r="D624" s="1425" t="s">
        <v>549</v>
      </c>
      <c r="E624" s="1425" t="s">
        <v>2790</v>
      </c>
      <c r="F624" s="1425" t="s">
        <v>1276</v>
      </c>
      <c r="G624" s="1425" t="s">
        <v>1238</v>
      </c>
      <c r="H624" s="1425" t="s">
        <v>1263</v>
      </c>
      <c r="I624" s="1425" t="s">
        <v>2767</v>
      </c>
      <c r="J624" s="1425" t="s">
        <v>1275</v>
      </c>
      <c r="K624" s="1425">
        <v>1379.46</v>
      </c>
    </row>
    <row r="625" spans="1:11" ht="12.75">
      <c r="A625" s="1425" t="s">
        <v>1360</v>
      </c>
      <c r="B625" s="1425" t="s">
        <v>614</v>
      </c>
      <c r="C625" s="1425" t="s">
        <v>390</v>
      </c>
      <c r="D625" s="1425" t="s">
        <v>549</v>
      </c>
      <c r="E625" s="1425" t="s">
        <v>2790</v>
      </c>
      <c r="F625" s="1425" t="s">
        <v>1276</v>
      </c>
      <c r="G625" s="1425" t="s">
        <v>1238</v>
      </c>
      <c r="H625" s="1425" t="s">
        <v>1263</v>
      </c>
      <c r="I625" s="1425" t="s">
        <v>2768</v>
      </c>
      <c r="J625" s="1425" t="s">
        <v>1275</v>
      </c>
      <c r="K625" s="1425">
        <v>202.11000000000001</v>
      </c>
    </row>
    <row r="626" spans="1:11" ht="12.75">
      <c r="A626" s="1425" t="s">
        <v>1360</v>
      </c>
      <c r="B626" s="1425" t="s">
        <v>614</v>
      </c>
      <c r="C626" s="1425" t="s">
        <v>390</v>
      </c>
      <c r="D626" s="1425" t="s">
        <v>549</v>
      </c>
      <c r="E626" s="1425" t="s">
        <v>2790</v>
      </c>
      <c r="F626" s="1425" t="s">
        <v>1276</v>
      </c>
      <c r="G626" s="1425" t="s">
        <v>1238</v>
      </c>
      <c r="H626" s="1425" t="s">
        <v>1263</v>
      </c>
      <c r="I626" s="1425" t="s">
        <v>2769</v>
      </c>
      <c r="J626" s="1425" t="s">
        <v>1275</v>
      </c>
      <c r="K626" s="1425">
        <v>117.72</v>
      </c>
    </row>
    <row r="627" spans="1:11" ht="12.75">
      <c r="A627" s="1425" t="s">
        <v>1360</v>
      </c>
      <c r="B627" s="1425" t="s">
        <v>614</v>
      </c>
      <c r="C627" s="1425" t="s">
        <v>390</v>
      </c>
      <c r="D627" s="1425" t="s">
        <v>549</v>
      </c>
      <c r="E627" s="1425" t="s">
        <v>2790</v>
      </c>
      <c r="F627" s="1425" t="s">
        <v>1276</v>
      </c>
      <c r="G627" s="1425" t="s">
        <v>1238</v>
      </c>
      <c r="H627" s="1425" t="s">
        <v>1263</v>
      </c>
      <c r="I627" s="1425" t="s">
        <v>2770</v>
      </c>
      <c r="J627" s="1425" t="s">
        <v>1275</v>
      </c>
      <c r="K627" s="1425">
        <v>-18.390000000000001</v>
      </c>
    </row>
    <row r="628" spans="1:11" ht="12.75">
      <c r="A628" s="1425" t="s">
        <v>1360</v>
      </c>
      <c r="B628" s="1425" t="s">
        <v>614</v>
      </c>
      <c r="C628" s="1425" t="s">
        <v>390</v>
      </c>
      <c r="D628" s="1425" t="s">
        <v>549</v>
      </c>
      <c r="E628" s="1425" t="s">
        <v>2790</v>
      </c>
      <c r="F628" s="1425" t="s">
        <v>1276</v>
      </c>
      <c r="G628" s="1425" t="s">
        <v>1238</v>
      </c>
      <c r="H628" s="1425" t="s">
        <v>1263</v>
      </c>
      <c r="I628" s="1425" t="s">
        <v>2771</v>
      </c>
      <c r="J628" s="1425" t="s">
        <v>1275</v>
      </c>
      <c r="K628" s="1425">
        <v>-397.70999999999998</v>
      </c>
    </row>
    <row r="629" spans="1:11" ht="12.75">
      <c r="A629" s="1425" t="s">
        <v>1360</v>
      </c>
      <c r="B629" s="1425" t="s">
        <v>614</v>
      </c>
      <c r="C629" s="1425" t="s">
        <v>390</v>
      </c>
      <c r="D629" s="1425" t="s">
        <v>549</v>
      </c>
      <c r="E629" s="1425" t="s">
        <v>2790</v>
      </c>
      <c r="F629" s="1425" t="s">
        <v>1276</v>
      </c>
      <c r="G629" s="1425" t="s">
        <v>1238</v>
      </c>
      <c r="H629" s="1425" t="s">
        <v>2772</v>
      </c>
      <c r="I629" s="1425" t="s">
        <v>2764</v>
      </c>
      <c r="J629" s="1425" t="s">
        <v>1275</v>
      </c>
      <c r="K629" s="1425">
        <v>208.46000000000001</v>
      </c>
    </row>
    <row r="630" spans="1:11" ht="12.75">
      <c r="A630" s="1425" t="s">
        <v>1360</v>
      </c>
      <c r="B630" s="1425" t="s">
        <v>614</v>
      </c>
      <c r="C630" s="1425" t="s">
        <v>390</v>
      </c>
      <c r="D630" s="1425" t="s">
        <v>549</v>
      </c>
      <c r="E630" s="1425" t="s">
        <v>2790</v>
      </c>
      <c r="F630" s="1425" t="s">
        <v>1276</v>
      </c>
      <c r="G630" s="1425" t="s">
        <v>1238</v>
      </c>
      <c r="H630" s="1425" t="s">
        <v>2772</v>
      </c>
      <c r="I630" s="1425" t="s">
        <v>2767</v>
      </c>
      <c r="J630" s="1425" t="s">
        <v>1275</v>
      </c>
      <c r="K630" s="1425">
        <v>-66.959999999999994</v>
      </c>
    </row>
    <row r="631" spans="1:11" ht="12.75">
      <c r="A631" s="1425" t="s">
        <v>1360</v>
      </c>
      <c r="B631" s="1425" t="s">
        <v>614</v>
      </c>
      <c r="C631" s="1425" t="s">
        <v>390</v>
      </c>
      <c r="D631" s="1425" t="s">
        <v>549</v>
      </c>
      <c r="E631" s="1425" t="s">
        <v>2790</v>
      </c>
      <c r="F631" s="1425" t="s">
        <v>1276</v>
      </c>
      <c r="G631" s="1425" t="s">
        <v>1238</v>
      </c>
      <c r="H631" s="1425" t="s">
        <v>2772</v>
      </c>
      <c r="I631" s="1425" t="s">
        <v>2768</v>
      </c>
      <c r="J631" s="1425" t="s">
        <v>1275</v>
      </c>
      <c r="K631" s="1425">
        <v>902.63999999999999</v>
      </c>
    </row>
    <row r="632" spans="1:11" ht="12.75">
      <c r="A632" s="1425" t="s">
        <v>1360</v>
      </c>
      <c r="B632" s="1425" t="s">
        <v>614</v>
      </c>
      <c r="C632" s="1425" t="s">
        <v>390</v>
      </c>
      <c r="D632" s="1425" t="s">
        <v>549</v>
      </c>
      <c r="E632" s="1425" t="s">
        <v>2790</v>
      </c>
      <c r="F632" s="1425" t="s">
        <v>1276</v>
      </c>
      <c r="G632" s="1425" t="s">
        <v>1238</v>
      </c>
      <c r="H632" s="1425" t="s">
        <v>2772</v>
      </c>
      <c r="I632" s="1425" t="s">
        <v>2771</v>
      </c>
      <c r="J632" s="1425" t="s">
        <v>1275</v>
      </c>
      <c r="K632" s="1425">
        <v>160.59</v>
      </c>
    </row>
    <row r="633" spans="1:11" ht="12.75">
      <c r="A633" s="1425" t="s">
        <v>1360</v>
      </c>
      <c r="B633" s="1425" t="s">
        <v>614</v>
      </c>
      <c r="C633" s="1425" t="s">
        <v>390</v>
      </c>
      <c r="D633" s="1425" t="s">
        <v>549</v>
      </c>
      <c r="E633" s="1425" t="s">
        <v>2790</v>
      </c>
      <c r="F633" s="1425" t="s">
        <v>1276</v>
      </c>
      <c r="G633" s="1425" t="s">
        <v>1238</v>
      </c>
      <c r="H633" s="1425" t="s">
        <v>2773</v>
      </c>
      <c r="I633" s="1425" t="s">
        <v>2764</v>
      </c>
      <c r="J633" s="1425" t="s">
        <v>1275</v>
      </c>
      <c r="K633" s="1425">
        <v>0.23000000000000001</v>
      </c>
    </row>
    <row r="634" spans="1:11" ht="12.75">
      <c r="A634" s="1425" t="s">
        <v>1360</v>
      </c>
      <c r="B634" s="1425" t="s">
        <v>614</v>
      </c>
      <c r="C634" s="1425" t="s">
        <v>390</v>
      </c>
      <c r="D634" s="1425" t="s">
        <v>549</v>
      </c>
      <c r="E634" s="1425" t="s">
        <v>2790</v>
      </c>
      <c r="F634" s="1425" t="s">
        <v>1276</v>
      </c>
      <c r="G634" s="1425" t="s">
        <v>1238</v>
      </c>
      <c r="H634" s="1425" t="s">
        <v>2773</v>
      </c>
      <c r="I634" s="1425" t="s">
        <v>2765</v>
      </c>
      <c r="J634" s="1425" t="s">
        <v>1275</v>
      </c>
      <c r="K634" s="1425">
        <v>-93.219999999999999</v>
      </c>
    </row>
    <row r="635" spans="1:11" ht="12.75">
      <c r="A635" s="1425" t="s">
        <v>1360</v>
      </c>
      <c r="B635" s="1425" t="s">
        <v>614</v>
      </c>
      <c r="C635" s="1425" t="s">
        <v>390</v>
      </c>
      <c r="D635" s="1425" t="s">
        <v>549</v>
      </c>
      <c r="E635" s="1425" t="s">
        <v>2790</v>
      </c>
      <c r="F635" s="1425" t="s">
        <v>1276</v>
      </c>
      <c r="G635" s="1425" t="s">
        <v>1238</v>
      </c>
      <c r="H635" s="1425" t="s">
        <v>2773</v>
      </c>
      <c r="I635" s="1425" t="s">
        <v>2767</v>
      </c>
      <c r="J635" s="1425" t="s">
        <v>1275</v>
      </c>
      <c r="K635" s="1425">
        <v>4116.6499999999996</v>
      </c>
    </row>
    <row r="636" spans="1:11" ht="12.75">
      <c r="A636" s="1425" t="s">
        <v>1360</v>
      </c>
      <c r="B636" s="1425" t="s">
        <v>614</v>
      </c>
      <c r="C636" s="1425" t="s">
        <v>390</v>
      </c>
      <c r="D636" s="1425" t="s">
        <v>549</v>
      </c>
      <c r="E636" s="1425" t="s">
        <v>2790</v>
      </c>
      <c r="F636" s="1425" t="s">
        <v>1276</v>
      </c>
      <c r="G636" s="1425" t="s">
        <v>1238</v>
      </c>
      <c r="H636" s="1425" t="s">
        <v>2773</v>
      </c>
      <c r="I636" s="1425" t="s">
        <v>2770</v>
      </c>
      <c r="J636" s="1425" t="s">
        <v>1275</v>
      </c>
      <c r="K636" s="1425">
        <v>1038.1400000000001</v>
      </c>
    </row>
    <row r="637" spans="1:11" ht="12.75">
      <c r="A637" s="1425" t="s">
        <v>1360</v>
      </c>
      <c r="B637" s="1425" t="s">
        <v>614</v>
      </c>
      <c r="C637" s="1425" t="s">
        <v>390</v>
      </c>
      <c r="D637" s="1425" t="s">
        <v>549</v>
      </c>
      <c r="E637" s="1425" t="s">
        <v>2790</v>
      </c>
      <c r="F637" s="1425" t="s">
        <v>1276</v>
      </c>
      <c r="G637" s="1425" t="s">
        <v>1238</v>
      </c>
      <c r="H637" s="1425" t="s">
        <v>2773</v>
      </c>
      <c r="I637" s="1425" t="s">
        <v>2771</v>
      </c>
      <c r="J637" s="1425" t="s">
        <v>1275</v>
      </c>
      <c r="K637" s="1425">
        <v>-133.56999999999999</v>
      </c>
    </row>
    <row r="638" spans="1:11" ht="12.75">
      <c r="A638" s="1425" t="s">
        <v>1360</v>
      </c>
      <c r="B638" s="1425" t="s">
        <v>614</v>
      </c>
      <c r="C638" s="1425" t="s">
        <v>390</v>
      </c>
      <c r="D638" s="1425" t="s">
        <v>549</v>
      </c>
      <c r="E638" s="1425" t="s">
        <v>2790</v>
      </c>
      <c r="F638" s="1425" t="s">
        <v>1276</v>
      </c>
      <c r="G638" s="1425" t="s">
        <v>1238</v>
      </c>
      <c r="H638" s="1425" t="s">
        <v>1264</v>
      </c>
      <c r="I638" s="1425" t="s">
        <v>2763</v>
      </c>
      <c r="J638" s="1425" t="s">
        <v>1275</v>
      </c>
      <c r="K638" s="1425">
        <v>-1.5800000000000001</v>
      </c>
    </row>
    <row r="639" spans="1:11" ht="12.75">
      <c r="A639" s="1425" t="s">
        <v>1360</v>
      </c>
      <c r="B639" s="1425" t="s">
        <v>614</v>
      </c>
      <c r="C639" s="1425" t="s">
        <v>390</v>
      </c>
      <c r="D639" s="1425" t="s">
        <v>549</v>
      </c>
      <c r="E639" s="1425" t="s">
        <v>2790</v>
      </c>
      <c r="F639" s="1425" t="s">
        <v>1276</v>
      </c>
      <c r="G639" s="1425" t="s">
        <v>1238</v>
      </c>
      <c r="H639" s="1425" t="s">
        <v>1264</v>
      </c>
      <c r="I639" s="1425" t="s">
        <v>2764</v>
      </c>
      <c r="J639" s="1425" t="s">
        <v>1275</v>
      </c>
      <c r="K639" s="1425">
        <v>-22.079999999999998</v>
      </c>
    </row>
    <row r="640" spans="1:11" ht="12.75">
      <c r="A640" s="1425" t="s">
        <v>1360</v>
      </c>
      <c r="B640" s="1425" t="s">
        <v>614</v>
      </c>
      <c r="C640" s="1425" t="s">
        <v>390</v>
      </c>
      <c r="D640" s="1425" t="s">
        <v>549</v>
      </c>
      <c r="E640" s="1425" t="s">
        <v>2790</v>
      </c>
      <c r="F640" s="1425" t="s">
        <v>1276</v>
      </c>
      <c r="G640" s="1425" t="s">
        <v>1238</v>
      </c>
      <c r="H640" s="1425" t="s">
        <v>1264</v>
      </c>
      <c r="I640" s="1425" t="s">
        <v>2765</v>
      </c>
      <c r="J640" s="1425" t="s">
        <v>1275</v>
      </c>
      <c r="K640" s="1425">
        <v>-4.4199999999999999</v>
      </c>
    </row>
    <row r="641" spans="1:11" ht="12.75">
      <c r="A641" s="1425" t="s">
        <v>1360</v>
      </c>
      <c r="B641" s="1425" t="s">
        <v>614</v>
      </c>
      <c r="C641" s="1425" t="s">
        <v>390</v>
      </c>
      <c r="D641" s="1425" t="s">
        <v>549</v>
      </c>
      <c r="E641" s="1425" t="s">
        <v>2790</v>
      </c>
      <c r="F641" s="1425" t="s">
        <v>1276</v>
      </c>
      <c r="G641" s="1425" t="s">
        <v>1238</v>
      </c>
      <c r="H641" s="1425" t="s">
        <v>1264</v>
      </c>
      <c r="I641" s="1425" t="s">
        <v>2766</v>
      </c>
      <c r="J641" s="1425" t="s">
        <v>1275</v>
      </c>
      <c r="K641" s="1425">
        <v>-7.8799999999999999</v>
      </c>
    </row>
    <row r="642" spans="1:11" ht="12.75">
      <c r="A642" s="1425" t="s">
        <v>1360</v>
      </c>
      <c r="B642" s="1425" t="s">
        <v>614</v>
      </c>
      <c r="C642" s="1425" t="s">
        <v>390</v>
      </c>
      <c r="D642" s="1425" t="s">
        <v>549</v>
      </c>
      <c r="E642" s="1425" t="s">
        <v>2790</v>
      </c>
      <c r="F642" s="1425" t="s">
        <v>1276</v>
      </c>
      <c r="G642" s="1425" t="s">
        <v>1238</v>
      </c>
      <c r="H642" s="1425" t="s">
        <v>1264</v>
      </c>
      <c r="I642" s="1425" t="s">
        <v>2767</v>
      </c>
      <c r="J642" s="1425" t="s">
        <v>1275</v>
      </c>
      <c r="K642" s="1425">
        <v>310.93000000000001</v>
      </c>
    </row>
    <row r="643" spans="1:11" ht="12.75">
      <c r="A643" s="1425" t="s">
        <v>1360</v>
      </c>
      <c r="B643" s="1425" t="s">
        <v>614</v>
      </c>
      <c r="C643" s="1425" t="s">
        <v>390</v>
      </c>
      <c r="D643" s="1425" t="s">
        <v>549</v>
      </c>
      <c r="E643" s="1425" t="s">
        <v>2790</v>
      </c>
      <c r="F643" s="1425" t="s">
        <v>1276</v>
      </c>
      <c r="G643" s="1425" t="s">
        <v>1238</v>
      </c>
      <c r="H643" s="1425" t="s">
        <v>1264</v>
      </c>
      <c r="I643" s="1425" t="s">
        <v>2768</v>
      </c>
      <c r="J643" s="1425" t="s">
        <v>1275</v>
      </c>
      <c r="K643" s="1425">
        <v>-11.039999999999999</v>
      </c>
    </row>
    <row r="644" spans="1:11" ht="12.75">
      <c r="A644" s="1425" t="s">
        <v>1360</v>
      </c>
      <c r="B644" s="1425" t="s">
        <v>614</v>
      </c>
      <c r="C644" s="1425" t="s">
        <v>390</v>
      </c>
      <c r="D644" s="1425" t="s">
        <v>549</v>
      </c>
      <c r="E644" s="1425" t="s">
        <v>2790</v>
      </c>
      <c r="F644" s="1425" t="s">
        <v>1276</v>
      </c>
      <c r="G644" s="1425" t="s">
        <v>1238</v>
      </c>
      <c r="H644" s="1425" t="s">
        <v>1264</v>
      </c>
      <c r="I644" s="1425" t="s">
        <v>2769</v>
      </c>
      <c r="J644" s="1425" t="s">
        <v>1275</v>
      </c>
      <c r="K644" s="1425">
        <v>-5.6699999999999999</v>
      </c>
    </row>
    <row r="645" spans="1:11" ht="12.75">
      <c r="A645" s="1425" t="s">
        <v>1360</v>
      </c>
      <c r="B645" s="1425" t="s">
        <v>614</v>
      </c>
      <c r="C645" s="1425" t="s">
        <v>390</v>
      </c>
      <c r="D645" s="1425" t="s">
        <v>549</v>
      </c>
      <c r="E645" s="1425" t="s">
        <v>2790</v>
      </c>
      <c r="F645" s="1425" t="s">
        <v>1276</v>
      </c>
      <c r="G645" s="1425" t="s">
        <v>1238</v>
      </c>
      <c r="H645" s="1425" t="s">
        <v>1264</v>
      </c>
      <c r="I645" s="1425" t="s">
        <v>2770</v>
      </c>
      <c r="J645" s="1425" t="s">
        <v>1275</v>
      </c>
      <c r="K645" s="1425">
        <v>-4.7199999999999998</v>
      </c>
    </row>
    <row r="646" spans="1:11" ht="12.75">
      <c r="A646" s="1425" t="s">
        <v>1360</v>
      </c>
      <c r="B646" s="1425" t="s">
        <v>614</v>
      </c>
      <c r="C646" s="1425" t="s">
        <v>390</v>
      </c>
      <c r="D646" s="1425" t="s">
        <v>549</v>
      </c>
      <c r="E646" s="1425" t="s">
        <v>2790</v>
      </c>
      <c r="F646" s="1425" t="s">
        <v>1276</v>
      </c>
      <c r="G646" s="1425" t="s">
        <v>1238</v>
      </c>
      <c r="H646" s="1425" t="s">
        <v>1264</v>
      </c>
      <c r="I646" s="1425" t="s">
        <v>2771</v>
      </c>
      <c r="J646" s="1425" t="s">
        <v>1275</v>
      </c>
      <c r="K646" s="1425">
        <v>185.02000000000001</v>
      </c>
    </row>
    <row r="647" spans="1:11" ht="12.75">
      <c r="A647" s="1425" t="s">
        <v>1360</v>
      </c>
      <c r="B647" s="1425" t="s">
        <v>614</v>
      </c>
      <c r="C647" s="1425" t="s">
        <v>390</v>
      </c>
      <c r="D647" s="1425" t="s">
        <v>549</v>
      </c>
      <c r="E647" s="1425" t="s">
        <v>2790</v>
      </c>
      <c r="F647" s="1425" t="s">
        <v>1276</v>
      </c>
      <c r="G647" s="1425" t="s">
        <v>1238</v>
      </c>
      <c r="H647" s="1425" t="s">
        <v>1265</v>
      </c>
      <c r="I647" s="1425" t="s">
        <v>2763</v>
      </c>
      <c r="J647" s="1425" t="s">
        <v>1275</v>
      </c>
      <c r="K647" s="1425">
        <v>-19.82</v>
      </c>
    </row>
    <row r="648" spans="1:11" ht="12.75">
      <c r="A648" s="1425" t="s">
        <v>1360</v>
      </c>
      <c r="B648" s="1425" t="s">
        <v>614</v>
      </c>
      <c r="C648" s="1425" t="s">
        <v>390</v>
      </c>
      <c r="D648" s="1425" t="s">
        <v>549</v>
      </c>
      <c r="E648" s="1425" t="s">
        <v>2790</v>
      </c>
      <c r="F648" s="1425" t="s">
        <v>1276</v>
      </c>
      <c r="G648" s="1425" t="s">
        <v>1238</v>
      </c>
      <c r="H648" s="1425" t="s">
        <v>1265</v>
      </c>
      <c r="I648" s="1425" t="s">
        <v>2764</v>
      </c>
      <c r="J648" s="1425" t="s">
        <v>1275</v>
      </c>
      <c r="K648" s="1425">
        <v>-374.89999999999998</v>
      </c>
    </row>
    <row r="649" spans="1:11" ht="12.75">
      <c r="A649" s="1425" t="s">
        <v>1360</v>
      </c>
      <c r="B649" s="1425" t="s">
        <v>614</v>
      </c>
      <c r="C649" s="1425" t="s">
        <v>390</v>
      </c>
      <c r="D649" s="1425" t="s">
        <v>549</v>
      </c>
      <c r="E649" s="1425" t="s">
        <v>2790</v>
      </c>
      <c r="F649" s="1425" t="s">
        <v>1276</v>
      </c>
      <c r="G649" s="1425" t="s">
        <v>1238</v>
      </c>
      <c r="H649" s="1425" t="s">
        <v>1265</v>
      </c>
      <c r="I649" s="1425" t="s">
        <v>2765</v>
      </c>
      <c r="J649" s="1425" t="s">
        <v>1275</v>
      </c>
      <c r="K649" s="1425">
        <v>-55.369999999999997</v>
      </c>
    </row>
    <row r="650" spans="1:11" ht="12.75">
      <c r="A650" s="1425" t="s">
        <v>1360</v>
      </c>
      <c r="B650" s="1425" t="s">
        <v>614</v>
      </c>
      <c r="C650" s="1425" t="s">
        <v>390</v>
      </c>
      <c r="D650" s="1425" t="s">
        <v>549</v>
      </c>
      <c r="E650" s="1425" t="s">
        <v>2790</v>
      </c>
      <c r="F650" s="1425" t="s">
        <v>1276</v>
      </c>
      <c r="G650" s="1425" t="s">
        <v>1238</v>
      </c>
      <c r="H650" s="1425" t="s">
        <v>1265</v>
      </c>
      <c r="I650" s="1425" t="s">
        <v>2766</v>
      </c>
      <c r="J650" s="1425" t="s">
        <v>1275</v>
      </c>
      <c r="K650" s="1425">
        <v>-98.780000000000001</v>
      </c>
    </row>
    <row r="651" spans="1:11" ht="12.75">
      <c r="A651" s="1425" t="s">
        <v>1360</v>
      </c>
      <c r="B651" s="1425" t="s">
        <v>614</v>
      </c>
      <c r="C651" s="1425" t="s">
        <v>390</v>
      </c>
      <c r="D651" s="1425" t="s">
        <v>549</v>
      </c>
      <c r="E651" s="1425" t="s">
        <v>2790</v>
      </c>
      <c r="F651" s="1425" t="s">
        <v>1276</v>
      </c>
      <c r="G651" s="1425" t="s">
        <v>1238</v>
      </c>
      <c r="H651" s="1425" t="s">
        <v>1265</v>
      </c>
      <c r="I651" s="1425" t="s">
        <v>2767</v>
      </c>
      <c r="J651" s="1425" t="s">
        <v>1275</v>
      </c>
      <c r="K651" s="1425">
        <v>-992.61000000000001</v>
      </c>
    </row>
    <row r="652" spans="1:11" ht="12.75">
      <c r="A652" s="1425" t="s">
        <v>1360</v>
      </c>
      <c r="B652" s="1425" t="s">
        <v>614</v>
      </c>
      <c r="C652" s="1425" t="s">
        <v>390</v>
      </c>
      <c r="D652" s="1425" t="s">
        <v>549</v>
      </c>
      <c r="E652" s="1425" t="s">
        <v>2790</v>
      </c>
      <c r="F652" s="1425" t="s">
        <v>1276</v>
      </c>
      <c r="G652" s="1425" t="s">
        <v>1238</v>
      </c>
      <c r="H652" s="1425" t="s">
        <v>1265</v>
      </c>
      <c r="I652" s="1425" t="s">
        <v>2768</v>
      </c>
      <c r="J652" s="1425" t="s">
        <v>1275</v>
      </c>
      <c r="K652" s="1425">
        <v>4427.1400000000003</v>
      </c>
    </row>
    <row r="653" spans="1:11" ht="12.75">
      <c r="A653" s="1425" t="s">
        <v>1360</v>
      </c>
      <c r="B653" s="1425" t="s">
        <v>614</v>
      </c>
      <c r="C653" s="1425" t="s">
        <v>390</v>
      </c>
      <c r="D653" s="1425" t="s">
        <v>549</v>
      </c>
      <c r="E653" s="1425" t="s">
        <v>2790</v>
      </c>
      <c r="F653" s="1425" t="s">
        <v>1276</v>
      </c>
      <c r="G653" s="1425" t="s">
        <v>1238</v>
      </c>
      <c r="H653" s="1425" t="s">
        <v>1265</v>
      </c>
      <c r="I653" s="1425" t="s">
        <v>2769</v>
      </c>
      <c r="J653" s="1425" t="s">
        <v>1275</v>
      </c>
      <c r="K653" s="1425">
        <v>2672.9400000000001</v>
      </c>
    </row>
    <row r="654" spans="1:11" ht="12.75">
      <c r="A654" s="1425" t="s">
        <v>1360</v>
      </c>
      <c r="B654" s="1425" t="s">
        <v>614</v>
      </c>
      <c r="C654" s="1425" t="s">
        <v>390</v>
      </c>
      <c r="D654" s="1425" t="s">
        <v>549</v>
      </c>
      <c r="E654" s="1425" t="s">
        <v>2790</v>
      </c>
      <c r="F654" s="1425" t="s">
        <v>1276</v>
      </c>
      <c r="G654" s="1425" t="s">
        <v>1238</v>
      </c>
      <c r="H654" s="1425" t="s">
        <v>1265</v>
      </c>
      <c r="I654" s="1425" t="s">
        <v>2770</v>
      </c>
      <c r="J654" s="1425" t="s">
        <v>1275</v>
      </c>
      <c r="K654" s="1425">
        <v>-59.130000000000003</v>
      </c>
    </row>
    <row r="655" spans="1:11" ht="12.75">
      <c r="A655" s="1425" t="s">
        <v>1360</v>
      </c>
      <c r="B655" s="1425" t="s">
        <v>614</v>
      </c>
      <c r="C655" s="1425" t="s">
        <v>390</v>
      </c>
      <c r="D655" s="1425" t="s">
        <v>549</v>
      </c>
      <c r="E655" s="1425" t="s">
        <v>2790</v>
      </c>
      <c r="F655" s="1425" t="s">
        <v>1276</v>
      </c>
      <c r="G655" s="1425" t="s">
        <v>1238</v>
      </c>
      <c r="H655" s="1425" t="s">
        <v>1265</v>
      </c>
      <c r="I655" s="1425" t="s">
        <v>2771</v>
      </c>
      <c r="J655" s="1425" t="s">
        <v>1275</v>
      </c>
      <c r="K655" s="1425">
        <v>-1464.45</v>
      </c>
    </row>
    <row r="656" spans="1:11" ht="12.75">
      <c r="A656" s="1425" t="s">
        <v>1360</v>
      </c>
      <c r="B656" s="1425" t="s">
        <v>614</v>
      </c>
      <c r="C656" s="1425" t="s">
        <v>390</v>
      </c>
      <c r="D656" s="1425" t="s">
        <v>549</v>
      </c>
      <c r="E656" s="1425" t="s">
        <v>2790</v>
      </c>
      <c r="F656" s="1425" t="s">
        <v>1276</v>
      </c>
      <c r="G656" s="1425" t="s">
        <v>1238</v>
      </c>
      <c r="H656" s="1425" t="s">
        <v>2774</v>
      </c>
      <c r="I656" s="1425" t="s">
        <v>2765</v>
      </c>
      <c r="J656" s="1425" t="s">
        <v>1275</v>
      </c>
      <c r="K656" s="1425">
        <v>1241.0699999999999</v>
      </c>
    </row>
    <row r="657" spans="1:11" ht="12.75">
      <c r="A657" s="1425" t="s">
        <v>1360</v>
      </c>
      <c r="B657" s="1425" t="s">
        <v>614</v>
      </c>
      <c r="C657" s="1425" t="s">
        <v>390</v>
      </c>
      <c r="D657" s="1425" t="s">
        <v>549</v>
      </c>
      <c r="E657" s="1425" t="s">
        <v>2790</v>
      </c>
      <c r="F657" s="1425" t="s">
        <v>1276</v>
      </c>
      <c r="G657" s="1425" t="s">
        <v>1238</v>
      </c>
      <c r="H657" s="1425" t="s">
        <v>2774</v>
      </c>
      <c r="I657" s="1425" t="s">
        <v>2767</v>
      </c>
      <c r="J657" s="1425" t="s">
        <v>1275</v>
      </c>
      <c r="K657" s="1425">
        <v>-2718.2399999999998</v>
      </c>
    </row>
    <row r="658" spans="1:11" ht="12.75">
      <c r="A658" s="1425" t="s">
        <v>1360</v>
      </c>
      <c r="B658" s="1425" t="s">
        <v>614</v>
      </c>
      <c r="C658" s="1425" t="s">
        <v>390</v>
      </c>
      <c r="D658" s="1425" t="s">
        <v>549</v>
      </c>
      <c r="E658" s="1425" t="s">
        <v>2790</v>
      </c>
      <c r="F658" s="1425" t="s">
        <v>1276</v>
      </c>
      <c r="G658" s="1425" t="s">
        <v>1238</v>
      </c>
      <c r="H658" s="1425" t="s">
        <v>2774</v>
      </c>
      <c r="I658" s="1425" t="s">
        <v>2768</v>
      </c>
      <c r="J658" s="1425" t="s">
        <v>1275</v>
      </c>
      <c r="K658" s="1425">
        <v>459.75</v>
      </c>
    </row>
    <row r="659" spans="1:11" ht="12.75">
      <c r="A659" s="1425" t="s">
        <v>1360</v>
      </c>
      <c r="B659" s="1425" t="s">
        <v>614</v>
      </c>
      <c r="C659" s="1425" t="s">
        <v>390</v>
      </c>
      <c r="D659" s="1425" t="s">
        <v>549</v>
      </c>
      <c r="E659" s="1425" t="s">
        <v>2790</v>
      </c>
      <c r="F659" s="1425" t="s">
        <v>1276</v>
      </c>
      <c r="G659" s="1425" t="s">
        <v>1238</v>
      </c>
      <c r="H659" s="1425" t="s">
        <v>2774</v>
      </c>
      <c r="I659" s="1425" t="s">
        <v>2769</v>
      </c>
      <c r="J659" s="1425" t="s">
        <v>1275</v>
      </c>
      <c r="K659" s="1425">
        <v>4992.9499999999998</v>
      </c>
    </row>
    <row r="660" spans="1:11" ht="12.75">
      <c r="A660" s="1425" t="s">
        <v>1360</v>
      </c>
      <c r="B660" s="1425" t="s">
        <v>614</v>
      </c>
      <c r="C660" s="1425" t="s">
        <v>390</v>
      </c>
      <c r="D660" s="1425" t="s">
        <v>549</v>
      </c>
      <c r="E660" s="1425" t="s">
        <v>2790</v>
      </c>
      <c r="F660" s="1425" t="s">
        <v>1276</v>
      </c>
      <c r="G660" s="1425" t="s">
        <v>1238</v>
      </c>
      <c r="H660" s="1425" t="s">
        <v>2774</v>
      </c>
      <c r="I660" s="1425" t="s">
        <v>2770</v>
      </c>
      <c r="J660" s="1425" t="s">
        <v>1275</v>
      </c>
      <c r="K660" s="1425">
        <v>-63.560000000000002</v>
      </c>
    </row>
    <row r="661" spans="1:11" ht="12.75">
      <c r="A661" s="1425" t="s">
        <v>1360</v>
      </c>
      <c r="B661" s="1425" t="s">
        <v>614</v>
      </c>
      <c r="C661" s="1425" t="s">
        <v>390</v>
      </c>
      <c r="D661" s="1425" t="s">
        <v>549</v>
      </c>
      <c r="E661" s="1425" t="s">
        <v>2790</v>
      </c>
      <c r="F661" s="1425" t="s">
        <v>1276</v>
      </c>
      <c r="G661" s="1425" t="s">
        <v>1238</v>
      </c>
      <c r="H661" s="1425" t="s">
        <v>2774</v>
      </c>
      <c r="I661" s="1425" t="s">
        <v>2771</v>
      </c>
      <c r="J661" s="1425" t="s">
        <v>1275</v>
      </c>
      <c r="K661" s="1425">
        <v>-80.519999999999996</v>
      </c>
    </row>
    <row r="662" spans="1:11" ht="12.75">
      <c r="A662" s="1425" t="s">
        <v>1360</v>
      </c>
      <c r="B662" s="1425" t="s">
        <v>614</v>
      </c>
      <c r="C662" s="1425" t="s">
        <v>390</v>
      </c>
      <c r="D662" s="1425" t="s">
        <v>549</v>
      </c>
      <c r="E662" s="1425" t="s">
        <v>2790</v>
      </c>
      <c r="F662" s="1425" t="s">
        <v>1276</v>
      </c>
      <c r="G662" s="1425" t="s">
        <v>1238</v>
      </c>
      <c r="H662" s="1425" t="s">
        <v>1266</v>
      </c>
      <c r="I662" s="1425" t="s">
        <v>2763</v>
      </c>
      <c r="J662" s="1425" t="s">
        <v>1275</v>
      </c>
      <c r="K662" s="1425">
        <v>-5.9100000000000001</v>
      </c>
    </row>
    <row r="663" spans="1:11" ht="12.75">
      <c r="A663" s="1425" t="s">
        <v>1360</v>
      </c>
      <c r="B663" s="1425" t="s">
        <v>614</v>
      </c>
      <c r="C663" s="1425" t="s">
        <v>390</v>
      </c>
      <c r="D663" s="1425" t="s">
        <v>549</v>
      </c>
      <c r="E663" s="1425" t="s">
        <v>2790</v>
      </c>
      <c r="F663" s="1425" t="s">
        <v>1276</v>
      </c>
      <c r="G663" s="1425" t="s">
        <v>1238</v>
      </c>
      <c r="H663" s="1425" t="s">
        <v>1266</v>
      </c>
      <c r="I663" s="1425" t="s">
        <v>2764</v>
      </c>
      <c r="J663" s="1425" t="s">
        <v>1275</v>
      </c>
      <c r="K663" s="1425">
        <v>-82.519999999999996</v>
      </c>
    </row>
    <row r="664" spans="1:11" ht="12.75">
      <c r="A664" s="1425" t="s">
        <v>1360</v>
      </c>
      <c r="B664" s="1425" t="s">
        <v>614</v>
      </c>
      <c r="C664" s="1425" t="s">
        <v>390</v>
      </c>
      <c r="D664" s="1425" t="s">
        <v>549</v>
      </c>
      <c r="E664" s="1425" t="s">
        <v>2790</v>
      </c>
      <c r="F664" s="1425" t="s">
        <v>1276</v>
      </c>
      <c r="G664" s="1425" t="s">
        <v>1238</v>
      </c>
      <c r="H664" s="1425" t="s">
        <v>1266</v>
      </c>
      <c r="I664" s="1425" t="s">
        <v>2765</v>
      </c>
      <c r="J664" s="1425" t="s">
        <v>1275</v>
      </c>
      <c r="K664" s="1425">
        <v>-16.5</v>
      </c>
    </row>
    <row r="665" spans="1:11" ht="12.75">
      <c r="A665" s="1425" t="s">
        <v>1360</v>
      </c>
      <c r="B665" s="1425" t="s">
        <v>614</v>
      </c>
      <c r="C665" s="1425" t="s">
        <v>390</v>
      </c>
      <c r="D665" s="1425" t="s">
        <v>549</v>
      </c>
      <c r="E665" s="1425" t="s">
        <v>2790</v>
      </c>
      <c r="F665" s="1425" t="s">
        <v>1276</v>
      </c>
      <c r="G665" s="1425" t="s">
        <v>1238</v>
      </c>
      <c r="H665" s="1425" t="s">
        <v>1266</v>
      </c>
      <c r="I665" s="1425" t="s">
        <v>2766</v>
      </c>
      <c r="J665" s="1425" t="s">
        <v>1275</v>
      </c>
      <c r="K665" s="1425">
        <v>-29.449999999999999</v>
      </c>
    </row>
    <row r="666" spans="1:11" ht="12.75">
      <c r="A666" s="1425" t="s">
        <v>1360</v>
      </c>
      <c r="B666" s="1425" t="s">
        <v>614</v>
      </c>
      <c r="C666" s="1425" t="s">
        <v>390</v>
      </c>
      <c r="D666" s="1425" t="s">
        <v>549</v>
      </c>
      <c r="E666" s="1425" t="s">
        <v>2790</v>
      </c>
      <c r="F666" s="1425" t="s">
        <v>1276</v>
      </c>
      <c r="G666" s="1425" t="s">
        <v>1238</v>
      </c>
      <c r="H666" s="1425" t="s">
        <v>1266</v>
      </c>
      <c r="I666" s="1425" t="s">
        <v>2767</v>
      </c>
      <c r="J666" s="1425" t="s">
        <v>1275</v>
      </c>
      <c r="K666" s="1425">
        <v>-830.88999999999999</v>
      </c>
    </row>
    <row r="667" spans="1:11" ht="12.75">
      <c r="A667" s="1425" t="s">
        <v>1360</v>
      </c>
      <c r="B667" s="1425" t="s">
        <v>614</v>
      </c>
      <c r="C667" s="1425" t="s">
        <v>390</v>
      </c>
      <c r="D667" s="1425" t="s">
        <v>549</v>
      </c>
      <c r="E667" s="1425" t="s">
        <v>2790</v>
      </c>
      <c r="F667" s="1425" t="s">
        <v>1276</v>
      </c>
      <c r="G667" s="1425" t="s">
        <v>1238</v>
      </c>
      <c r="H667" s="1425" t="s">
        <v>1266</v>
      </c>
      <c r="I667" s="1425" t="s">
        <v>2768</v>
      </c>
      <c r="J667" s="1425" t="s">
        <v>1275</v>
      </c>
      <c r="K667" s="1425">
        <v>779.00999999999999</v>
      </c>
    </row>
    <row r="668" spans="1:11" ht="12.75">
      <c r="A668" s="1425" t="s">
        <v>1360</v>
      </c>
      <c r="B668" s="1425" t="s">
        <v>614</v>
      </c>
      <c r="C668" s="1425" t="s">
        <v>390</v>
      </c>
      <c r="D668" s="1425" t="s">
        <v>549</v>
      </c>
      <c r="E668" s="1425" t="s">
        <v>2790</v>
      </c>
      <c r="F668" s="1425" t="s">
        <v>1276</v>
      </c>
      <c r="G668" s="1425" t="s">
        <v>1238</v>
      </c>
      <c r="H668" s="1425" t="s">
        <v>1266</v>
      </c>
      <c r="I668" s="1425" t="s">
        <v>2769</v>
      </c>
      <c r="J668" s="1425" t="s">
        <v>1275</v>
      </c>
      <c r="K668" s="1425">
        <v>2323.9000000000001</v>
      </c>
    </row>
    <row r="669" spans="1:11" ht="12.75">
      <c r="A669" s="1425" t="s">
        <v>1360</v>
      </c>
      <c r="B669" s="1425" t="s">
        <v>614</v>
      </c>
      <c r="C669" s="1425" t="s">
        <v>390</v>
      </c>
      <c r="D669" s="1425" t="s">
        <v>549</v>
      </c>
      <c r="E669" s="1425" t="s">
        <v>2790</v>
      </c>
      <c r="F669" s="1425" t="s">
        <v>1276</v>
      </c>
      <c r="G669" s="1425" t="s">
        <v>1238</v>
      </c>
      <c r="H669" s="1425" t="s">
        <v>1266</v>
      </c>
      <c r="I669" s="1425" t="s">
        <v>2770</v>
      </c>
      <c r="J669" s="1425" t="s">
        <v>1275</v>
      </c>
      <c r="K669" s="1425">
        <v>-17.640000000000001</v>
      </c>
    </row>
    <row r="670" spans="1:11" ht="12.75">
      <c r="A670" s="1425" t="s">
        <v>1360</v>
      </c>
      <c r="B670" s="1425" t="s">
        <v>614</v>
      </c>
      <c r="C670" s="1425" t="s">
        <v>390</v>
      </c>
      <c r="D670" s="1425" t="s">
        <v>549</v>
      </c>
      <c r="E670" s="1425" t="s">
        <v>2790</v>
      </c>
      <c r="F670" s="1425" t="s">
        <v>1276</v>
      </c>
      <c r="G670" s="1425" t="s">
        <v>1238</v>
      </c>
      <c r="H670" s="1425" t="s">
        <v>1266</v>
      </c>
      <c r="I670" s="1425" t="s">
        <v>2771</v>
      </c>
      <c r="J670" s="1425" t="s">
        <v>1275</v>
      </c>
      <c r="K670" s="1425">
        <v>-286.31999999999999</v>
      </c>
    </row>
    <row r="671" spans="1:11" ht="12.75">
      <c r="A671" s="1425" t="s">
        <v>1360</v>
      </c>
      <c r="B671" s="1425" t="s">
        <v>614</v>
      </c>
      <c r="C671" s="1425" t="s">
        <v>390</v>
      </c>
      <c r="D671" s="1425" t="s">
        <v>549</v>
      </c>
      <c r="E671" s="1425" t="s">
        <v>2790</v>
      </c>
      <c r="F671" s="1425" t="s">
        <v>1276</v>
      </c>
      <c r="G671" s="1425" t="s">
        <v>1238</v>
      </c>
      <c r="H671" s="1425" t="s">
        <v>1267</v>
      </c>
      <c r="I671" s="1425" t="s">
        <v>2763</v>
      </c>
      <c r="J671" s="1425" t="s">
        <v>1275</v>
      </c>
      <c r="K671" s="1425">
        <v>73.950000000000003</v>
      </c>
    </row>
    <row r="672" spans="1:11" ht="12.75">
      <c r="A672" s="1425" t="s">
        <v>1360</v>
      </c>
      <c r="B672" s="1425" t="s">
        <v>614</v>
      </c>
      <c r="C672" s="1425" t="s">
        <v>390</v>
      </c>
      <c r="D672" s="1425" t="s">
        <v>549</v>
      </c>
      <c r="E672" s="1425" t="s">
        <v>2790</v>
      </c>
      <c r="F672" s="1425" t="s">
        <v>1276</v>
      </c>
      <c r="G672" s="1425" t="s">
        <v>1238</v>
      </c>
      <c r="H672" s="1425" t="s">
        <v>1267</v>
      </c>
      <c r="I672" s="1425" t="s">
        <v>2764</v>
      </c>
      <c r="J672" s="1425" t="s">
        <v>1275</v>
      </c>
      <c r="K672" s="1425">
        <v>-32.369999999999997</v>
      </c>
    </row>
    <row r="673" spans="1:11" ht="12.75">
      <c r="A673" s="1425" t="s">
        <v>1360</v>
      </c>
      <c r="B673" s="1425" t="s">
        <v>614</v>
      </c>
      <c r="C673" s="1425" t="s">
        <v>390</v>
      </c>
      <c r="D673" s="1425" t="s">
        <v>549</v>
      </c>
      <c r="E673" s="1425" t="s">
        <v>2790</v>
      </c>
      <c r="F673" s="1425" t="s">
        <v>1276</v>
      </c>
      <c r="G673" s="1425" t="s">
        <v>1238</v>
      </c>
      <c r="H673" s="1425" t="s">
        <v>1267</v>
      </c>
      <c r="I673" s="1425" t="s">
        <v>2765</v>
      </c>
      <c r="J673" s="1425" t="s">
        <v>1275</v>
      </c>
      <c r="K673" s="1425">
        <v>-6.4699999999999998</v>
      </c>
    </row>
    <row r="674" spans="1:11" ht="12.75">
      <c r="A674" s="1425" t="s">
        <v>1360</v>
      </c>
      <c r="B674" s="1425" t="s">
        <v>614</v>
      </c>
      <c r="C674" s="1425" t="s">
        <v>390</v>
      </c>
      <c r="D674" s="1425" t="s">
        <v>549</v>
      </c>
      <c r="E674" s="1425" t="s">
        <v>2790</v>
      </c>
      <c r="F674" s="1425" t="s">
        <v>1276</v>
      </c>
      <c r="G674" s="1425" t="s">
        <v>1238</v>
      </c>
      <c r="H674" s="1425" t="s">
        <v>1267</v>
      </c>
      <c r="I674" s="1425" t="s">
        <v>2766</v>
      </c>
      <c r="J674" s="1425" t="s">
        <v>1275</v>
      </c>
      <c r="K674" s="1425">
        <v>-11.550000000000001</v>
      </c>
    </row>
    <row r="675" spans="1:11" ht="12.75">
      <c r="A675" s="1425" t="s">
        <v>1360</v>
      </c>
      <c r="B675" s="1425" t="s">
        <v>614</v>
      </c>
      <c r="C675" s="1425" t="s">
        <v>390</v>
      </c>
      <c r="D675" s="1425" t="s">
        <v>549</v>
      </c>
      <c r="E675" s="1425" t="s">
        <v>2790</v>
      </c>
      <c r="F675" s="1425" t="s">
        <v>1276</v>
      </c>
      <c r="G675" s="1425" t="s">
        <v>1238</v>
      </c>
      <c r="H675" s="1425" t="s">
        <v>1267</v>
      </c>
      <c r="I675" s="1425" t="s">
        <v>2767</v>
      </c>
      <c r="J675" s="1425" t="s">
        <v>1275</v>
      </c>
      <c r="K675" s="1425">
        <v>361.75</v>
      </c>
    </row>
    <row r="676" spans="1:11" ht="12.75">
      <c r="A676" s="1425" t="s">
        <v>1360</v>
      </c>
      <c r="B676" s="1425" t="s">
        <v>614</v>
      </c>
      <c r="C676" s="1425" t="s">
        <v>390</v>
      </c>
      <c r="D676" s="1425" t="s">
        <v>549</v>
      </c>
      <c r="E676" s="1425" t="s">
        <v>2790</v>
      </c>
      <c r="F676" s="1425" t="s">
        <v>1276</v>
      </c>
      <c r="G676" s="1425" t="s">
        <v>1238</v>
      </c>
      <c r="H676" s="1425" t="s">
        <v>1267</v>
      </c>
      <c r="I676" s="1425" t="s">
        <v>2768</v>
      </c>
      <c r="J676" s="1425" t="s">
        <v>1275</v>
      </c>
      <c r="K676" s="1425">
        <v>1143.2</v>
      </c>
    </row>
    <row r="677" spans="1:11" ht="12.75">
      <c r="A677" s="1425" t="s">
        <v>1360</v>
      </c>
      <c r="B677" s="1425" t="s">
        <v>614</v>
      </c>
      <c r="C677" s="1425" t="s">
        <v>390</v>
      </c>
      <c r="D677" s="1425" t="s">
        <v>549</v>
      </c>
      <c r="E677" s="1425" t="s">
        <v>2790</v>
      </c>
      <c r="F677" s="1425" t="s">
        <v>1276</v>
      </c>
      <c r="G677" s="1425" t="s">
        <v>1238</v>
      </c>
      <c r="H677" s="1425" t="s">
        <v>1267</v>
      </c>
      <c r="I677" s="1425" t="s">
        <v>2769</v>
      </c>
      <c r="J677" s="1425" t="s">
        <v>1275</v>
      </c>
      <c r="K677" s="1425">
        <v>-148.15000000000001</v>
      </c>
    </row>
    <row r="678" spans="1:11" ht="12.75">
      <c r="A678" s="1425" t="s">
        <v>1360</v>
      </c>
      <c r="B678" s="1425" t="s">
        <v>614</v>
      </c>
      <c r="C678" s="1425" t="s">
        <v>390</v>
      </c>
      <c r="D678" s="1425" t="s">
        <v>549</v>
      </c>
      <c r="E678" s="1425" t="s">
        <v>2790</v>
      </c>
      <c r="F678" s="1425" t="s">
        <v>1276</v>
      </c>
      <c r="G678" s="1425" t="s">
        <v>1238</v>
      </c>
      <c r="H678" s="1425" t="s">
        <v>1267</v>
      </c>
      <c r="I678" s="1425" t="s">
        <v>2770</v>
      </c>
      <c r="J678" s="1425" t="s">
        <v>1275</v>
      </c>
      <c r="K678" s="1425">
        <v>-6.9199999999999999</v>
      </c>
    </row>
    <row r="679" spans="1:11" ht="12.75">
      <c r="A679" s="1425" t="s">
        <v>1360</v>
      </c>
      <c r="B679" s="1425" t="s">
        <v>614</v>
      </c>
      <c r="C679" s="1425" t="s">
        <v>390</v>
      </c>
      <c r="D679" s="1425" t="s">
        <v>549</v>
      </c>
      <c r="E679" s="1425" t="s">
        <v>2790</v>
      </c>
      <c r="F679" s="1425" t="s">
        <v>1276</v>
      </c>
      <c r="G679" s="1425" t="s">
        <v>1238</v>
      </c>
      <c r="H679" s="1425" t="s">
        <v>1267</v>
      </c>
      <c r="I679" s="1425" t="s">
        <v>2771</v>
      </c>
      <c r="J679" s="1425" t="s">
        <v>1275</v>
      </c>
      <c r="K679" s="1425">
        <v>589.85000000000002</v>
      </c>
    </row>
    <row r="680" spans="1:11" ht="12.75">
      <c r="A680" s="1425" t="s">
        <v>1360</v>
      </c>
      <c r="B680" s="1425" t="s">
        <v>763</v>
      </c>
      <c r="C680" s="1425" t="s">
        <v>390</v>
      </c>
      <c r="D680" s="1425" t="s">
        <v>549</v>
      </c>
      <c r="E680" s="1425" t="s">
        <v>2791</v>
      </c>
      <c r="F680" s="1425" t="s">
        <v>1277</v>
      </c>
      <c r="G680" s="1425" t="s">
        <v>116</v>
      </c>
      <c r="H680" s="1425" t="s">
        <v>2762</v>
      </c>
      <c r="I680" s="1425" t="s">
        <v>2775</v>
      </c>
      <c r="J680" s="1425" t="s">
        <v>1278</v>
      </c>
      <c r="K680" s="1425">
        <v>7651.3599999999997</v>
      </c>
    </row>
    <row r="681" spans="1:11" ht="12.75">
      <c r="A681" s="1425" t="s">
        <v>1360</v>
      </c>
      <c r="B681" s="1425" t="s">
        <v>763</v>
      </c>
      <c r="C681" s="1425" t="s">
        <v>390</v>
      </c>
      <c r="D681" s="1425" t="s">
        <v>549</v>
      </c>
      <c r="E681" s="1425" t="s">
        <v>2791</v>
      </c>
      <c r="F681" s="1425" t="s">
        <v>1277</v>
      </c>
      <c r="G681" s="1425" t="s">
        <v>116</v>
      </c>
      <c r="H681" s="1425" t="s">
        <v>2762</v>
      </c>
      <c r="I681" s="1425" t="s">
        <v>2776</v>
      </c>
      <c r="J681" s="1425" t="s">
        <v>1278</v>
      </c>
      <c r="K681" s="1425">
        <v>48876.510000000002</v>
      </c>
    </row>
    <row r="682" spans="1:11" ht="12.75">
      <c r="A682" s="1425" t="s">
        <v>1360</v>
      </c>
      <c r="B682" s="1425" t="s">
        <v>763</v>
      </c>
      <c r="C682" s="1425" t="s">
        <v>390</v>
      </c>
      <c r="D682" s="1425" t="s">
        <v>549</v>
      </c>
      <c r="E682" s="1425" t="s">
        <v>2791</v>
      </c>
      <c r="F682" s="1425" t="s">
        <v>1277</v>
      </c>
      <c r="G682" s="1425" t="s">
        <v>116</v>
      </c>
      <c r="H682" s="1425" t="s">
        <v>2762</v>
      </c>
      <c r="I682" s="1425" t="s">
        <v>2777</v>
      </c>
      <c r="J682" s="1425" t="s">
        <v>1278</v>
      </c>
      <c r="K682" s="1425">
        <v>2957.4400000000001</v>
      </c>
    </row>
    <row r="683" spans="1:11" ht="12.75">
      <c r="A683" s="1425" t="s">
        <v>1360</v>
      </c>
      <c r="B683" s="1425" t="s">
        <v>763</v>
      </c>
      <c r="C683" s="1425" t="s">
        <v>390</v>
      </c>
      <c r="D683" s="1425" t="s">
        <v>549</v>
      </c>
      <c r="E683" s="1425" t="s">
        <v>2791</v>
      </c>
      <c r="F683" s="1425" t="s">
        <v>1277</v>
      </c>
      <c r="G683" s="1425" t="s">
        <v>116</v>
      </c>
      <c r="H683" s="1425" t="s">
        <v>2762</v>
      </c>
      <c r="I683" s="1425" t="s">
        <v>2778</v>
      </c>
      <c r="J683" s="1425" t="s">
        <v>1278</v>
      </c>
      <c r="K683" s="1425">
        <v>17375.02</v>
      </c>
    </row>
    <row r="684" spans="1:11" ht="12.75">
      <c r="A684" s="1425" t="s">
        <v>1360</v>
      </c>
      <c r="B684" s="1425" t="s">
        <v>763</v>
      </c>
      <c r="C684" s="1425" t="s">
        <v>390</v>
      </c>
      <c r="D684" s="1425" t="s">
        <v>549</v>
      </c>
      <c r="E684" s="1425" t="s">
        <v>2791</v>
      </c>
      <c r="F684" s="1425" t="s">
        <v>1277</v>
      </c>
      <c r="G684" s="1425" t="s">
        <v>116</v>
      </c>
      <c r="H684" s="1425" t="s">
        <v>1263</v>
      </c>
      <c r="I684" s="1425" t="s">
        <v>2775</v>
      </c>
      <c r="J684" s="1425" t="s">
        <v>1278</v>
      </c>
      <c r="K684" s="1425">
        <v>9122.0300000000007</v>
      </c>
    </row>
    <row r="685" spans="1:11" ht="12.75">
      <c r="A685" s="1425" t="s">
        <v>1360</v>
      </c>
      <c r="B685" s="1425" t="s">
        <v>763</v>
      </c>
      <c r="C685" s="1425" t="s">
        <v>390</v>
      </c>
      <c r="D685" s="1425" t="s">
        <v>549</v>
      </c>
      <c r="E685" s="1425" t="s">
        <v>2791</v>
      </c>
      <c r="F685" s="1425" t="s">
        <v>1277</v>
      </c>
      <c r="G685" s="1425" t="s">
        <v>116</v>
      </c>
      <c r="H685" s="1425" t="s">
        <v>1263</v>
      </c>
      <c r="I685" s="1425" t="s">
        <v>2776</v>
      </c>
      <c r="J685" s="1425" t="s">
        <v>1278</v>
      </c>
      <c r="K685" s="1425">
        <v>82700.190000000002</v>
      </c>
    </row>
    <row r="686" spans="1:11" ht="12.75">
      <c r="A686" s="1425" t="s">
        <v>1360</v>
      </c>
      <c r="B686" s="1425" t="s">
        <v>763</v>
      </c>
      <c r="C686" s="1425" t="s">
        <v>390</v>
      </c>
      <c r="D686" s="1425" t="s">
        <v>549</v>
      </c>
      <c r="E686" s="1425" t="s">
        <v>2791</v>
      </c>
      <c r="F686" s="1425" t="s">
        <v>1277</v>
      </c>
      <c r="G686" s="1425" t="s">
        <v>116</v>
      </c>
      <c r="H686" s="1425" t="s">
        <v>1263</v>
      </c>
      <c r="I686" s="1425" t="s">
        <v>2777</v>
      </c>
      <c r="J686" s="1425" t="s">
        <v>1278</v>
      </c>
      <c r="K686" s="1425">
        <v>4439.9399999999996</v>
      </c>
    </row>
    <row r="687" spans="1:11" ht="12.75">
      <c r="A687" s="1425" t="s">
        <v>1360</v>
      </c>
      <c r="B687" s="1425" t="s">
        <v>763</v>
      </c>
      <c r="C687" s="1425" t="s">
        <v>390</v>
      </c>
      <c r="D687" s="1425" t="s">
        <v>549</v>
      </c>
      <c r="E687" s="1425" t="s">
        <v>2791</v>
      </c>
      <c r="F687" s="1425" t="s">
        <v>1277</v>
      </c>
      <c r="G687" s="1425" t="s">
        <v>116</v>
      </c>
      <c r="H687" s="1425" t="s">
        <v>1263</v>
      </c>
      <c r="I687" s="1425" t="s">
        <v>2778</v>
      </c>
      <c r="J687" s="1425" t="s">
        <v>1278</v>
      </c>
      <c r="K687" s="1425">
        <v>32141.029999999999</v>
      </c>
    </row>
    <row r="688" spans="1:11" ht="12.75">
      <c r="A688" s="1425" t="s">
        <v>1360</v>
      </c>
      <c r="B688" s="1425" t="s">
        <v>763</v>
      </c>
      <c r="C688" s="1425" t="s">
        <v>390</v>
      </c>
      <c r="D688" s="1425" t="s">
        <v>549</v>
      </c>
      <c r="E688" s="1425" t="s">
        <v>2791</v>
      </c>
      <c r="F688" s="1425" t="s">
        <v>1277</v>
      </c>
      <c r="G688" s="1425" t="s">
        <v>116</v>
      </c>
      <c r="H688" s="1425" t="s">
        <v>2772</v>
      </c>
      <c r="I688" s="1425" t="s">
        <v>2775</v>
      </c>
      <c r="J688" s="1425" t="s">
        <v>1278</v>
      </c>
      <c r="K688" s="1425">
        <v>6896.1899999999996</v>
      </c>
    </row>
    <row r="689" spans="1:11" ht="12.75">
      <c r="A689" s="1425" t="s">
        <v>1360</v>
      </c>
      <c r="B689" s="1425" t="s">
        <v>763</v>
      </c>
      <c r="C689" s="1425" t="s">
        <v>390</v>
      </c>
      <c r="D689" s="1425" t="s">
        <v>549</v>
      </c>
      <c r="E689" s="1425" t="s">
        <v>2791</v>
      </c>
      <c r="F689" s="1425" t="s">
        <v>1277</v>
      </c>
      <c r="G689" s="1425" t="s">
        <v>116</v>
      </c>
      <c r="H689" s="1425" t="s">
        <v>2772</v>
      </c>
      <c r="I689" s="1425" t="s">
        <v>2776</v>
      </c>
      <c r="J689" s="1425" t="s">
        <v>1278</v>
      </c>
      <c r="K689" s="1425">
        <v>42338.93</v>
      </c>
    </row>
    <row r="690" spans="1:11" ht="12.75">
      <c r="A690" s="1425" t="s">
        <v>1360</v>
      </c>
      <c r="B690" s="1425" t="s">
        <v>763</v>
      </c>
      <c r="C690" s="1425" t="s">
        <v>390</v>
      </c>
      <c r="D690" s="1425" t="s">
        <v>549</v>
      </c>
      <c r="E690" s="1425" t="s">
        <v>2791</v>
      </c>
      <c r="F690" s="1425" t="s">
        <v>1277</v>
      </c>
      <c r="G690" s="1425" t="s">
        <v>116</v>
      </c>
      <c r="H690" s="1425" t="s">
        <v>2772</v>
      </c>
      <c r="I690" s="1425" t="s">
        <v>2777</v>
      </c>
      <c r="J690" s="1425" t="s">
        <v>1278</v>
      </c>
      <c r="K690" s="1425">
        <v>5217.4499999999998</v>
      </c>
    </row>
    <row r="691" spans="1:11" ht="12.75">
      <c r="A691" s="1425" t="s">
        <v>1360</v>
      </c>
      <c r="B691" s="1425" t="s">
        <v>763</v>
      </c>
      <c r="C691" s="1425" t="s">
        <v>390</v>
      </c>
      <c r="D691" s="1425" t="s">
        <v>549</v>
      </c>
      <c r="E691" s="1425" t="s">
        <v>2791</v>
      </c>
      <c r="F691" s="1425" t="s">
        <v>1277</v>
      </c>
      <c r="G691" s="1425" t="s">
        <v>116</v>
      </c>
      <c r="H691" s="1425" t="s">
        <v>2772</v>
      </c>
      <c r="I691" s="1425" t="s">
        <v>2778</v>
      </c>
      <c r="J691" s="1425" t="s">
        <v>1278</v>
      </c>
      <c r="K691" s="1425">
        <v>12691.25</v>
      </c>
    </row>
    <row r="692" spans="1:11" ht="12.75">
      <c r="A692" s="1425" t="s">
        <v>1360</v>
      </c>
      <c r="B692" s="1425" t="s">
        <v>763</v>
      </c>
      <c r="C692" s="1425" t="s">
        <v>390</v>
      </c>
      <c r="D692" s="1425" t="s">
        <v>549</v>
      </c>
      <c r="E692" s="1425" t="s">
        <v>2791</v>
      </c>
      <c r="F692" s="1425" t="s">
        <v>1277</v>
      </c>
      <c r="G692" s="1425" t="s">
        <v>116</v>
      </c>
      <c r="H692" s="1425" t="s">
        <v>2773</v>
      </c>
      <c r="I692" s="1425" t="s">
        <v>2775</v>
      </c>
      <c r="J692" s="1425" t="s">
        <v>1278</v>
      </c>
      <c r="K692" s="1425">
        <v>1998.8499999999999</v>
      </c>
    </row>
    <row r="693" spans="1:11" ht="12.75">
      <c r="A693" s="1425" t="s">
        <v>1360</v>
      </c>
      <c r="B693" s="1425" t="s">
        <v>763</v>
      </c>
      <c r="C693" s="1425" t="s">
        <v>390</v>
      </c>
      <c r="D693" s="1425" t="s">
        <v>549</v>
      </c>
      <c r="E693" s="1425" t="s">
        <v>2791</v>
      </c>
      <c r="F693" s="1425" t="s">
        <v>1277</v>
      </c>
      <c r="G693" s="1425" t="s">
        <v>116</v>
      </c>
      <c r="H693" s="1425" t="s">
        <v>2773</v>
      </c>
      <c r="I693" s="1425" t="s">
        <v>2776</v>
      </c>
      <c r="J693" s="1425" t="s">
        <v>1278</v>
      </c>
      <c r="K693" s="1425">
        <v>56353.690000000002</v>
      </c>
    </row>
    <row r="694" spans="1:11" ht="12.75">
      <c r="A694" s="1425" t="s">
        <v>1360</v>
      </c>
      <c r="B694" s="1425" t="s">
        <v>763</v>
      </c>
      <c r="C694" s="1425" t="s">
        <v>390</v>
      </c>
      <c r="D694" s="1425" t="s">
        <v>549</v>
      </c>
      <c r="E694" s="1425" t="s">
        <v>2791</v>
      </c>
      <c r="F694" s="1425" t="s">
        <v>1277</v>
      </c>
      <c r="G694" s="1425" t="s">
        <v>116</v>
      </c>
      <c r="H694" s="1425" t="s">
        <v>2773</v>
      </c>
      <c r="I694" s="1425" t="s">
        <v>2777</v>
      </c>
      <c r="J694" s="1425" t="s">
        <v>1278</v>
      </c>
      <c r="K694" s="1425">
        <v>2872.9699999999998</v>
      </c>
    </row>
    <row r="695" spans="1:11" ht="12.75">
      <c r="A695" s="1425" t="s">
        <v>1360</v>
      </c>
      <c r="B695" s="1425" t="s">
        <v>763</v>
      </c>
      <c r="C695" s="1425" t="s">
        <v>390</v>
      </c>
      <c r="D695" s="1425" t="s">
        <v>549</v>
      </c>
      <c r="E695" s="1425" t="s">
        <v>2791</v>
      </c>
      <c r="F695" s="1425" t="s">
        <v>1277</v>
      </c>
      <c r="G695" s="1425" t="s">
        <v>116</v>
      </c>
      <c r="H695" s="1425" t="s">
        <v>2773</v>
      </c>
      <c r="I695" s="1425" t="s">
        <v>2778</v>
      </c>
      <c r="J695" s="1425" t="s">
        <v>1278</v>
      </c>
      <c r="K695" s="1425">
        <v>11559.610000000001</v>
      </c>
    </row>
    <row r="696" spans="1:11" ht="12.75">
      <c r="A696" s="1425" t="s">
        <v>1360</v>
      </c>
      <c r="B696" s="1425" t="s">
        <v>763</v>
      </c>
      <c r="C696" s="1425" t="s">
        <v>390</v>
      </c>
      <c r="D696" s="1425" t="s">
        <v>549</v>
      </c>
      <c r="E696" s="1425" t="s">
        <v>2791</v>
      </c>
      <c r="F696" s="1425" t="s">
        <v>1277</v>
      </c>
      <c r="G696" s="1425" t="s">
        <v>116</v>
      </c>
      <c r="H696" s="1425" t="s">
        <v>1264</v>
      </c>
      <c r="I696" s="1425" t="s">
        <v>2775</v>
      </c>
      <c r="J696" s="1425" t="s">
        <v>1278</v>
      </c>
      <c r="K696" s="1425">
        <v>10117.809999999999</v>
      </c>
    </row>
    <row r="697" spans="1:11" ht="12.75">
      <c r="A697" s="1425" t="s">
        <v>1360</v>
      </c>
      <c r="B697" s="1425" t="s">
        <v>763</v>
      </c>
      <c r="C697" s="1425" t="s">
        <v>390</v>
      </c>
      <c r="D697" s="1425" t="s">
        <v>549</v>
      </c>
      <c r="E697" s="1425" t="s">
        <v>2791</v>
      </c>
      <c r="F697" s="1425" t="s">
        <v>1277</v>
      </c>
      <c r="G697" s="1425" t="s">
        <v>116</v>
      </c>
      <c r="H697" s="1425" t="s">
        <v>1264</v>
      </c>
      <c r="I697" s="1425" t="s">
        <v>2776</v>
      </c>
      <c r="J697" s="1425" t="s">
        <v>1278</v>
      </c>
      <c r="K697" s="1425">
        <v>89157.169999999998</v>
      </c>
    </row>
    <row r="698" spans="1:11" ht="12.75">
      <c r="A698" s="1425" t="s">
        <v>1360</v>
      </c>
      <c r="B698" s="1425" t="s">
        <v>763</v>
      </c>
      <c r="C698" s="1425" t="s">
        <v>390</v>
      </c>
      <c r="D698" s="1425" t="s">
        <v>549</v>
      </c>
      <c r="E698" s="1425" t="s">
        <v>2791</v>
      </c>
      <c r="F698" s="1425" t="s">
        <v>1277</v>
      </c>
      <c r="G698" s="1425" t="s">
        <v>116</v>
      </c>
      <c r="H698" s="1425" t="s">
        <v>1264</v>
      </c>
      <c r="I698" s="1425" t="s">
        <v>2777</v>
      </c>
      <c r="J698" s="1425" t="s">
        <v>1278</v>
      </c>
      <c r="K698" s="1425">
        <v>3280.46</v>
      </c>
    </row>
    <row r="699" spans="1:11" ht="12.75">
      <c r="A699" s="1425" t="s">
        <v>1360</v>
      </c>
      <c r="B699" s="1425" t="s">
        <v>763</v>
      </c>
      <c r="C699" s="1425" t="s">
        <v>390</v>
      </c>
      <c r="D699" s="1425" t="s">
        <v>549</v>
      </c>
      <c r="E699" s="1425" t="s">
        <v>2791</v>
      </c>
      <c r="F699" s="1425" t="s">
        <v>1277</v>
      </c>
      <c r="G699" s="1425" t="s">
        <v>116</v>
      </c>
      <c r="H699" s="1425" t="s">
        <v>1264</v>
      </c>
      <c r="I699" s="1425" t="s">
        <v>2778</v>
      </c>
      <c r="J699" s="1425" t="s">
        <v>1278</v>
      </c>
      <c r="K699" s="1425">
        <v>31648.790000000001</v>
      </c>
    </row>
    <row r="700" spans="1:11" ht="12.75">
      <c r="A700" s="1425" t="s">
        <v>1360</v>
      </c>
      <c r="B700" s="1425" t="s">
        <v>763</v>
      </c>
      <c r="C700" s="1425" t="s">
        <v>390</v>
      </c>
      <c r="D700" s="1425" t="s">
        <v>549</v>
      </c>
      <c r="E700" s="1425" t="s">
        <v>2791</v>
      </c>
      <c r="F700" s="1425" t="s">
        <v>1277</v>
      </c>
      <c r="G700" s="1425" t="s">
        <v>116</v>
      </c>
      <c r="H700" s="1425" t="s">
        <v>1265</v>
      </c>
      <c r="I700" s="1425" t="s">
        <v>2775</v>
      </c>
      <c r="J700" s="1425" t="s">
        <v>1278</v>
      </c>
      <c r="K700" s="1425">
        <v>9778.6399999999994</v>
      </c>
    </row>
    <row r="701" spans="1:11" ht="12.75">
      <c r="A701" s="1425" t="s">
        <v>1360</v>
      </c>
      <c r="B701" s="1425" t="s">
        <v>763</v>
      </c>
      <c r="C701" s="1425" t="s">
        <v>390</v>
      </c>
      <c r="D701" s="1425" t="s">
        <v>549</v>
      </c>
      <c r="E701" s="1425" t="s">
        <v>2791</v>
      </c>
      <c r="F701" s="1425" t="s">
        <v>1277</v>
      </c>
      <c r="G701" s="1425" t="s">
        <v>116</v>
      </c>
      <c r="H701" s="1425" t="s">
        <v>1265</v>
      </c>
      <c r="I701" s="1425" t="s">
        <v>2776</v>
      </c>
      <c r="J701" s="1425" t="s">
        <v>1278</v>
      </c>
      <c r="K701" s="1425">
        <v>56551.739999999998</v>
      </c>
    </row>
    <row r="702" spans="1:11" ht="12.75">
      <c r="A702" s="1425" t="s">
        <v>1360</v>
      </c>
      <c r="B702" s="1425" t="s">
        <v>763</v>
      </c>
      <c r="C702" s="1425" t="s">
        <v>390</v>
      </c>
      <c r="D702" s="1425" t="s">
        <v>549</v>
      </c>
      <c r="E702" s="1425" t="s">
        <v>2791</v>
      </c>
      <c r="F702" s="1425" t="s">
        <v>1277</v>
      </c>
      <c r="G702" s="1425" t="s">
        <v>116</v>
      </c>
      <c r="H702" s="1425" t="s">
        <v>1265</v>
      </c>
      <c r="I702" s="1425" t="s">
        <v>2777</v>
      </c>
      <c r="J702" s="1425" t="s">
        <v>1278</v>
      </c>
      <c r="K702" s="1425">
        <v>3222</v>
      </c>
    </row>
    <row r="703" spans="1:11" ht="12.75">
      <c r="A703" s="1425" t="s">
        <v>1360</v>
      </c>
      <c r="B703" s="1425" t="s">
        <v>763</v>
      </c>
      <c r="C703" s="1425" t="s">
        <v>390</v>
      </c>
      <c r="D703" s="1425" t="s">
        <v>549</v>
      </c>
      <c r="E703" s="1425" t="s">
        <v>2791</v>
      </c>
      <c r="F703" s="1425" t="s">
        <v>1277</v>
      </c>
      <c r="G703" s="1425" t="s">
        <v>116</v>
      </c>
      <c r="H703" s="1425" t="s">
        <v>1265</v>
      </c>
      <c r="I703" s="1425" t="s">
        <v>2778</v>
      </c>
      <c r="J703" s="1425" t="s">
        <v>1278</v>
      </c>
      <c r="K703" s="1425">
        <v>31854.34</v>
      </c>
    </row>
    <row r="704" spans="1:11" ht="12.75">
      <c r="A704" s="1425" t="s">
        <v>1360</v>
      </c>
      <c r="B704" s="1425" t="s">
        <v>763</v>
      </c>
      <c r="C704" s="1425" t="s">
        <v>390</v>
      </c>
      <c r="D704" s="1425" t="s">
        <v>549</v>
      </c>
      <c r="E704" s="1425" t="s">
        <v>2791</v>
      </c>
      <c r="F704" s="1425" t="s">
        <v>1277</v>
      </c>
      <c r="G704" s="1425" t="s">
        <v>116</v>
      </c>
      <c r="H704" s="1425" t="s">
        <v>2774</v>
      </c>
      <c r="I704" s="1425" t="s">
        <v>2775</v>
      </c>
      <c r="J704" s="1425" t="s">
        <v>1278</v>
      </c>
      <c r="K704" s="1425">
        <v>2719.0500000000002</v>
      </c>
    </row>
    <row r="705" spans="1:11" ht="12.75">
      <c r="A705" s="1425" t="s">
        <v>1360</v>
      </c>
      <c r="B705" s="1425" t="s">
        <v>763</v>
      </c>
      <c r="C705" s="1425" t="s">
        <v>390</v>
      </c>
      <c r="D705" s="1425" t="s">
        <v>549</v>
      </c>
      <c r="E705" s="1425" t="s">
        <v>2791</v>
      </c>
      <c r="F705" s="1425" t="s">
        <v>1277</v>
      </c>
      <c r="G705" s="1425" t="s">
        <v>116</v>
      </c>
      <c r="H705" s="1425" t="s">
        <v>2774</v>
      </c>
      <c r="I705" s="1425" t="s">
        <v>2776</v>
      </c>
      <c r="J705" s="1425" t="s">
        <v>1278</v>
      </c>
      <c r="K705" s="1425">
        <v>46284.589999999997</v>
      </c>
    </row>
    <row r="706" spans="1:11" ht="12.75">
      <c r="A706" s="1425" t="s">
        <v>1360</v>
      </c>
      <c r="B706" s="1425" t="s">
        <v>763</v>
      </c>
      <c r="C706" s="1425" t="s">
        <v>390</v>
      </c>
      <c r="D706" s="1425" t="s">
        <v>549</v>
      </c>
      <c r="E706" s="1425" t="s">
        <v>2791</v>
      </c>
      <c r="F706" s="1425" t="s">
        <v>1277</v>
      </c>
      <c r="G706" s="1425" t="s">
        <v>116</v>
      </c>
      <c r="H706" s="1425" t="s">
        <v>2774</v>
      </c>
      <c r="I706" s="1425" t="s">
        <v>2777</v>
      </c>
      <c r="J706" s="1425" t="s">
        <v>1278</v>
      </c>
      <c r="K706" s="1425">
        <v>2573.5599999999999</v>
      </c>
    </row>
    <row r="707" spans="1:11" ht="12.75">
      <c r="A707" s="1425" t="s">
        <v>1360</v>
      </c>
      <c r="B707" s="1425" t="s">
        <v>763</v>
      </c>
      <c r="C707" s="1425" t="s">
        <v>390</v>
      </c>
      <c r="D707" s="1425" t="s">
        <v>549</v>
      </c>
      <c r="E707" s="1425" t="s">
        <v>2791</v>
      </c>
      <c r="F707" s="1425" t="s">
        <v>1277</v>
      </c>
      <c r="G707" s="1425" t="s">
        <v>116</v>
      </c>
      <c r="H707" s="1425" t="s">
        <v>2774</v>
      </c>
      <c r="I707" s="1425" t="s">
        <v>2778</v>
      </c>
      <c r="J707" s="1425" t="s">
        <v>1278</v>
      </c>
      <c r="K707" s="1425">
        <v>13975.08</v>
      </c>
    </row>
    <row r="708" spans="1:11" ht="12.75">
      <c r="A708" s="1425" t="s">
        <v>1360</v>
      </c>
      <c r="B708" s="1425" t="s">
        <v>763</v>
      </c>
      <c r="C708" s="1425" t="s">
        <v>390</v>
      </c>
      <c r="D708" s="1425" t="s">
        <v>549</v>
      </c>
      <c r="E708" s="1425" t="s">
        <v>2791</v>
      </c>
      <c r="F708" s="1425" t="s">
        <v>1277</v>
      </c>
      <c r="G708" s="1425" t="s">
        <v>116</v>
      </c>
      <c r="H708" s="1425" t="s">
        <v>1266</v>
      </c>
      <c r="I708" s="1425" t="s">
        <v>2775</v>
      </c>
      <c r="J708" s="1425" t="s">
        <v>1278</v>
      </c>
      <c r="K708" s="1425">
        <v>9612.3299999999999</v>
      </c>
    </row>
    <row r="709" spans="1:11" ht="12.75">
      <c r="A709" s="1425" t="s">
        <v>1360</v>
      </c>
      <c r="B709" s="1425" t="s">
        <v>763</v>
      </c>
      <c r="C709" s="1425" t="s">
        <v>390</v>
      </c>
      <c r="D709" s="1425" t="s">
        <v>549</v>
      </c>
      <c r="E709" s="1425" t="s">
        <v>2791</v>
      </c>
      <c r="F709" s="1425" t="s">
        <v>1277</v>
      </c>
      <c r="G709" s="1425" t="s">
        <v>116</v>
      </c>
      <c r="H709" s="1425" t="s">
        <v>1266</v>
      </c>
      <c r="I709" s="1425" t="s">
        <v>2776</v>
      </c>
      <c r="J709" s="1425" t="s">
        <v>1278</v>
      </c>
      <c r="K709" s="1425">
        <v>69226.929999999993</v>
      </c>
    </row>
    <row r="710" spans="1:11" ht="12.75">
      <c r="A710" s="1425" t="s">
        <v>1360</v>
      </c>
      <c r="B710" s="1425" t="s">
        <v>763</v>
      </c>
      <c r="C710" s="1425" t="s">
        <v>390</v>
      </c>
      <c r="D710" s="1425" t="s">
        <v>549</v>
      </c>
      <c r="E710" s="1425" t="s">
        <v>2791</v>
      </c>
      <c r="F710" s="1425" t="s">
        <v>1277</v>
      </c>
      <c r="G710" s="1425" t="s">
        <v>116</v>
      </c>
      <c r="H710" s="1425" t="s">
        <v>1266</v>
      </c>
      <c r="I710" s="1425" t="s">
        <v>2777</v>
      </c>
      <c r="J710" s="1425" t="s">
        <v>1278</v>
      </c>
      <c r="K710" s="1425">
        <v>4781.4399999999996</v>
      </c>
    </row>
    <row r="711" spans="1:11" ht="12.75">
      <c r="A711" s="1425" t="s">
        <v>1360</v>
      </c>
      <c r="B711" s="1425" t="s">
        <v>763</v>
      </c>
      <c r="C711" s="1425" t="s">
        <v>390</v>
      </c>
      <c r="D711" s="1425" t="s">
        <v>549</v>
      </c>
      <c r="E711" s="1425" t="s">
        <v>2791</v>
      </c>
      <c r="F711" s="1425" t="s">
        <v>1277</v>
      </c>
      <c r="G711" s="1425" t="s">
        <v>116</v>
      </c>
      <c r="H711" s="1425" t="s">
        <v>1266</v>
      </c>
      <c r="I711" s="1425" t="s">
        <v>2778</v>
      </c>
      <c r="J711" s="1425" t="s">
        <v>1278</v>
      </c>
      <c r="K711" s="1425">
        <v>21712.639999999999</v>
      </c>
    </row>
    <row r="712" spans="1:11" ht="12.75">
      <c r="A712" s="1425" t="s">
        <v>1360</v>
      </c>
      <c r="B712" s="1425" t="s">
        <v>763</v>
      </c>
      <c r="C712" s="1425" t="s">
        <v>390</v>
      </c>
      <c r="D712" s="1425" t="s">
        <v>549</v>
      </c>
      <c r="E712" s="1425" t="s">
        <v>2791</v>
      </c>
      <c r="F712" s="1425" t="s">
        <v>1277</v>
      </c>
      <c r="G712" s="1425" t="s">
        <v>116</v>
      </c>
      <c r="H712" s="1425" t="s">
        <v>1267</v>
      </c>
      <c r="I712" s="1425" t="s">
        <v>2775</v>
      </c>
      <c r="J712" s="1425" t="s">
        <v>1278</v>
      </c>
      <c r="K712" s="1425">
        <v>9224.0400000000009</v>
      </c>
    </row>
    <row r="713" spans="1:11" ht="12.75">
      <c r="A713" s="1425" t="s">
        <v>1360</v>
      </c>
      <c r="B713" s="1425" t="s">
        <v>763</v>
      </c>
      <c r="C713" s="1425" t="s">
        <v>390</v>
      </c>
      <c r="D713" s="1425" t="s">
        <v>549</v>
      </c>
      <c r="E713" s="1425" t="s">
        <v>2791</v>
      </c>
      <c r="F713" s="1425" t="s">
        <v>1277</v>
      </c>
      <c r="G713" s="1425" t="s">
        <v>116</v>
      </c>
      <c r="H713" s="1425" t="s">
        <v>1267</v>
      </c>
      <c r="I713" s="1425" t="s">
        <v>2776</v>
      </c>
      <c r="J713" s="1425" t="s">
        <v>1278</v>
      </c>
      <c r="K713" s="1425">
        <v>47242.93</v>
      </c>
    </row>
    <row r="714" spans="1:11" ht="12.75">
      <c r="A714" s="1425" t="s">
        <v>1360</v>
      </c>
      <c r="B714" s="1425" t="s">
        <v>763</v>
      </c>
      <c r="C714" s="1425" t="s">
        <v>390</v>
      </c>
      <c r="D714" s="1425" t="s">
        <v>549</v>
      </c>
      <c r="E714" s="1425" t="s">
        <v>2791</v>
      </c>
      <c r="F714" s="1425" t="s">
        <v>1277</v>
      </c>
      <c r="G714" s="1425" t="s">
        <v>116</v>
      </c>
      <c r="H714" s="1425" t="s">
        <v>1267</v>
      </c>
      <c r="I714" s="1425" t="s">
        <v>2777</v>
      </c>
      <c r="J714" s="1425" t="s">
        <v>1278</v>
      </c>
      <c r="K714" s="1425">
        <v>4571.7600000000002</v>
      </c>
    </row>
    <row r="715" spans="1:11" ht="12.75">
      <c r="A715" s="1425" t="s">
        <v>1360</v>
      </c>
      <c r="B715" s="1425" t="s">
        <v>763</v>
      </c>
      <c r="C715" s="1425" t="s">
        <v>390</v>
      </c>
      <c r="D715" s="1425" t="s">
        <v>549</v>
      </c>
      <c r="E715" s="1425" t="s">
        <v>2791</v>
      </c>
      <c r="F715" s="1425" t="s">
        <v>1277</v>
      </c>
      <c r="G715" s="1425" t="s">
        <v>116</v>
      </c>
      <c r="H715" s="1425" t="s">
        <v>1267</v>
      </c>
      <c r="I715" s="1425" t="s">
        <v>2778</v>
      </c>
      <c r="J715" s="1425" t="s">
        <v>1278</v>
      </c>
      <c r="K715" s="1425">
        <v>28116.369999999999</v>
      </c>
    </row>
    <row r="716" spans="1:11" ht="12.75">
      <c r="A716" s="1425" t="s">
        <v>1360</v>
      </c>
      <c r="B716" s="1425" t="s">
        <v>763</v>
      </c>
      <c r="C716" s="1425" t="s">
        <v>390</v>
      </c>
      <c r="D716" s="1425" t="s">
        <v>549</v>
      </c>
      <c r="E716" s="1425" t="s">
        <v>2792</v>
      </c>
      <c r="F716" s="1425" t="s">
        <v>1279</v>
      </c>
      <c r="G716" s="1425" t="s">
        <v>116</v>
      </c>
      <c r="H716" s="1425" t="s">
        <v>1263</v>
      </c>
      <c r="I716" s="1425" t="s">
        <v>2775</v>
      </c>
      <c r="J716" s="1425" t="s">
        <v>1280</v>
      </c>
      <c r="K716" s="1425">
        <v>3617.04</v>
      </c>
    </row>
    <row r="717" spans="1:11" ht="12.75">
      <c r="A717" s="1425" t="s">
        <v>1360</v>
      </c>
      <c r="B717" s="1425" t="s">
        <v>763</v>
      </c>
      <c r="C717" s="1425" t="s">
        <v>390</v>
      </c>
      <c r="D717" s="1425" t="s">
        <v>549</v>
      </c>
      <c r="E717" s="1425" t="s">
        <v>1383</v>
      </c>
      <c r="F717" s="1425" t="s">
        <v>1281</v>
      </c>
      <c r="G717" s="1425" t="s">
        <v>1238</v>
      </c>
      <c r="H717" s="1425" t="s">
        <v>2762</v>
      </c>
      <c r="I717" s="1425" t="s">
        <v>2766</v>
      </c>
      <c r="J717" s="1425" t="s">
        <v>1282</v>
      </c>
      <c r="K717" s="1425">
        <v>2550</v>
      </c>
    </row>
    <row r="718" spans="1:11" ht="12.75">
      <c r="A718" s="1425" t="s">
        <v>1360</v>
      </c>
      <c r="B718" s="1425" t="s">
        <v>763</v>
      </c>
      <c r="C718" s="1425" t="s">
        <v>390</v>
      </c>
      <c r="D718" s="1425" t="s">
        <v>549</v>
      </c>
      <c r="E718" s="1425" t="s">
        <v>1383</v>
      </c>
      <c r="F718" s="1425" t="s">
        <v>1281</v>
      </c>
      <c r="G718" s="1425" t="s">
        <v>1238</v>
      </c>
      <c r="H718" s="1425" t="s">
        <v>1263</v>
      </c>
      <c r="I718" s="1425" t="s">
        <v>2766</v>
      </c>
      <c r="J718" s="1425" t="s">
        <v>1282</v>
      </c>
      <c r="K718" s="1425">
        <v>1164.45</v>
      </c>
    </row>
    <row r="719" spans="1:11" ht="12.75">
      <c r="A719" s="1425" t="s">
        <v>1360</v>
      </c>
      <c r="B719" s="1425" t="s">
        <v>763</v>
      </c>
      <c r="C719" s="1425" t="s">
        <v>390</v>
      </c>
      <c r="D719" s="1425" t="s">
        <v>549</v>
      </c>
      <c r="E719" s="1425" t="s">
        <v>1383</v>
      </c>
      <c r="F719" s="1425" t="s">
        <v>1281</v>
      </c>
      <c r="G719" s="1425" t="s">
        <v>1238</v>
      </c>
      <c r="H719" s="1425" t="s">
        <v>1264</v>
      </c>
      <c r="I719" s="1425" t="s">
        <v>2766</v>
      </c>
      <c r="J719" s="1425" t="s">
        <v>1282</v>
      </c>
      <c r="K719" s="1425">
        <v>2550</v>
      </c>
    </row>
    <row r="720" spans="1:11" ht="12.75">
      <c r="A720" s="1425" t="s">
        <v>1360</v>
      </c>
      <c r="B720" s="1425" t="s">
        <v>763</v>
      </c>
      <c r="C720" s="1425" t="s">
        <v>390</v>
      </c>
      <c r="D720" s="1425" t="s">
        <v>549</v>
      </c>
      <c r="E720" s="1425" t="s">
        <v>1383</v>
      </c>
      <c r="F720" s="1425" t="s">
        <v>1281</v>
      </c>
      <c r="G720" s="1425" t="s">
        <v>1238</v>
      </c>
      <c r="H720" s="1425" t="s">
        <v>1267</v>
      </c>
      <c r="I720" s="1425" t="s">
        <v>2766</v>
      </c>
      <c r="J720" s="1425" t="s">
        <v>1282</v>
      </c>
      <c r="K720" s="1425">
        <v>907.90999999999997</v>
      </c>
    </row>
    <row r="721" spans="1:11" ht="12.75">
      <c r="A721" s="1425" t="s">
        <v>1360</v>
      </c>
      <c r="B721" s="1425" t="s">
        <v>763</v>
      </c>
      <c r="C721" s="1425" t="s">
        <v>390</v>
      </c>
      <c r="D721" s="1425" t="s">
        <v>549</v>
      </c>
      <c r="E721" s="1425" t="s">
        <v>2954</v>
      </c>
      <c r="F721" s="1425" t="s">
        <v>1295</v>
      </c>
      <c r="G721" s="1425" t="s">
        <v>1238</v>
      </c>
      <c r="H721" s="1425" t="s">
        <v>2773</v>
      </c>
      <c r="I721" s="1425" t="s">
        <v>2766</v>
      </c>
      <c r="J721" s="1425" t="s">
        <v>1296</v>
      </c>
      <c r="K721" s="1425">
        <v>225</v>
      </c>
    </row>
    <row r="722" spans="1:11" ht="12.75">
      <c r="A722" s="1425" t="s">
        <v>1360</v>
      </c>
      <c r="B722" s="1425" t="s">
        <v>763</v>
      </c>
      <c r="C722" s="1425" t="s">
        <v>390</v>
      </c>
      <c r="D722" s="1425" t="s">
        <v>549</v>
      </c>
      <c r="E722" s="1425" t="s">
        <v>2793</v>
      </c>
      <c r="F722" s="1425" t="s">
        <v>1283</v>
      </c>
      <c r="G722" s="1425" t="s">
        <v>1238</v>
      </c>
      <c r="H722" s="1425" t="s">
        <v>2762</v>
      </c>
      <c r="I722" s="1425" t="s">
        <v>2765</v>
      </c>
      <c r="J722" s="1425" t="s">
        <v>1284</v>
      </c>
      <c r="K722" s="1425">
        <v>2573.9899999999998</v>
      </c>
    </row>
    <row r="723" spans="1:11" ht="12.75">
      <c r="A723" s="1425" t="s">
        <v>1360</v>
      </c>
      <c r="B723" s="1425" t="s">
        <v>763</v>
      </c>
      <c r="C723" s="1425" t="s">
        <v>390</v>
      </c>
      <c r="D723" s="1425" t="s">
        <v>549</v>
      </c>
      <c r="E723" s="1425" t="s">
        <v>2793</v>
      </c>
      <c r="F723" s="1425" t="s">
        <v>1283</v>
      </c>
      <c r="G723" s="1425" t="s">
        <v>1238</v>
      </c>
      <c r="H723" s="1425" t="s">
        <v>2762</v>
      </c>
      <c r="I723" s="1425" t="s">
        <v>2769</v>
      </c>
      <c r="J723" s="1425" t="s">
        <v>1284</v>
      </c>
      <c r="K723" s="1425">
        <v>1060</v>
      </c>
    </row>
    <row r="724" spans="1:11" ht="12.75">
      <c r="A724" s="1425" t="s">
        <v>1360</v>
      </c>
      <c r="B724" s="1425" t="s">
        <v>763</v>
      </c>
      <c r="C724" s="1425" t="s">
        <v>390</v>
      </c>
      <c r="D724" s="1425" t="s">
        <v>549</v>
      </c>
      <c r="E724" s="1425" t="s">
        <v>2793</v>
      </c>
      <c r="F724" s="1425" t="s">
        <v>1283</v>
      </c>
      <c r="G724" s="1425" t="s">
        <v>1238</v>
      </c>
      <c r="H724" s="1425" t="s">
        <v>1263</v>
      </c>
      <c r="I724" s="1425" t="s">
        <v>2768</v>
      </c>
      <c r="J724" s="1425" t="s">
        <v>1284</v>
      </c>
      <c r="K724" s="1425">
        <v>2459.1999999999998</v>
      </c>
    </row>
    <row r="725" spans="1:11" ht="12.75">
      <c r="A725" s="1425" t="s">
        <v>1360</v>
      </c>
      <c r="B725" s="1425" t="s">
        <v>763</v>
      </c>
      <c r="C725" s="1425" t="s">
        <v>390</v>
      </c>
      <c r="D725" s="1425" t="s">
        <v>549</v>
      </c>
      <c r="E725" s="1425" t="s">
        <v>2793</v>
      </c>
      <c r="F725" s="1425" t="s">
        <v>1283</v>
      </c>
      <c r="G725" s="1425" t="s">
        <v>1238</v>
      </c>
      <c r="H725" s="1425" t="s">
        <v>1263</v>
      </c>
      <c r="I725" s="1425" t="s">
        <v>2769</v>
      </c>
      <c r="J725" s="1425" t="s">
        <v>1284</v>
      </c>
      <c r="K725" s="1425">
        <v>3475.02</v>
      </c>
    </row>
    <row r="726" spans="1:11" ht="12.75">
      <c r="A726" s="1425" t="s">
        <v>1360</v>
      </c>
      <c r="B726" s="1425" t="s">
        <v>763</v>
      </c>
      <c r="C726" s="1425" t="s">
        <v>390</v>
      </c>
      <c r="D726" s="1425" t="s">
        <v>549</v>
      </c>
      <c r="E726" s="1425" t="s">
        <v>2793</v>
      </c>
      <c r="F726" s="1425" t="s">
        <v>1283</v>
      </c>
      <c r="G726" s="1425" t="s">
        <v>1238</v>
      </c>
      <c r="H726" s="1425" t="s">
        <v>1263</v>
      </c>
      <c r="I726" s="1425" t="s">
        <v>2770</v>
      </c>
      <c r="J726" s="1425" t="s">
        <v>1284</v>
      </c>
      <c r="K726" s="1425">
        <v>2976.2199999999998</v>
      </c>
    </row>
    <row r="727" spans="1:11" ht="12.75">
      <c r="A727" s="1425" t="s">
        <v>1360</v>
      </c>
      <c r="B727" s="1425" t="s">
        <v>763</v>
      </c>
      <c r="C727" s="1425" t="s">
        <v>390</v>
      </c>
      <c r="D727" s="1425" t="s">
        <v>549</v>
      </c>
      <c r="E727" s="1425" t="s">
        <v>2793</v>
      </c>
      <c r="F727" s="1425" t="s">
        <v>1283</v>
      </c>
      <c r="G727" s="1425" t="s">
        <v>1238</v>
      </c>
      <c r="H727" s="1425" t="s">
        <v>2772</v>
      </c>
      <c r="I727" s="1425" t="s">
        <v>2768</v>
      </c>
      <c r="J727" s="1425" t="s">
        <v>1284</v>
      </c>
      <c r="K727" s="1425">
        <v>168.63999999999999</v>
      </c>
    </row>
    <row r="728" spans="1:11" ht="12.75">
      <c r="A728" s="1425" t="s">
        <v>1360</v>
      </c>
      <c r="B728" s="1425" t="s">
        <v>763</v>
      </c>
      <c r="C728" s="1425" t="s">
        <v>390</v>
      </c>
      <c r="D728" s="1425" t="s">
        <v>549</v>
      </c>
      <c r="E728" s="1425" t="s">
        <v>2793</v>
      </c>
      <c r="F728" s="1425" t="s">
        <v>1283</v>
      </c>
      <c r="G728" s="1425" t="s">
        <v>1238</v>
      </c>
      <c r="H728" s="1425" t="s">
        <v>2773</v>
      </c>
      <c r="I728" s="1425" t="s">
        <v>2765</v>
      </c>
      <c r="J728" s="1425" t="s">
        <v>1284</v>
      </c>
      <c r="K728" s="1425">
        <v>2349.3600000000001</v>
      </c>
    </row>
    <row r="729" spans="1:11" ht="12.75">
      <c r="A729" s="1425" t="s">
        <v>1360</v>
      </c>
      <c r="B729" s="1425" t="s">
        <v>763</v>
      </c>
      <c r="C729" s="1425" t="s">
        <v>390</v>
      </c>
      <c r="D729" s="1425" t="s">
        <v>549</v>
      </c>
      <c r="E729" s="1425" t="s">
        <v>2793</v>
      </c>
      <c r="F729" s="1425" t="s">
        <v>1283</v>
      </c>
      <c r="G729" s="1425" t="s">
        <v>1238</v>
      </c>
      <c r="H729" s="1425" t="s">
        <v>2774</v>
      </c>
      <c r="I729" s="1425" t="s">
        <v>2763</v>
      </c>
      <c r="J729" s="1425" t="s">
        <v>1284</v>
      </c>
      <c r="K729" s="1425">
        <v>530</v>
      </c>
    </row>
    <row r="730" spans="1:11" ht="12.75">
      <c r="A730" s="1425" t="s">
        <v>1360</v>
      </c>
      <c r="B730" s="1425" t="s">
        <v>763</v>
      </c>
      <c r="C730" s="1425" t="s">
        <v>390</v>
      </c>
      <c r="D730" s="1425" t="s">
        <v>549</v>
      </c>
      <c r="E730" s="1425" t="s">
        <v>2793</v>
      </c>
      <c r="F730" s="1425" t="s">
        <v>1283</v>
      </c>
      <c r="G730" s="1425" t="s">
        <v>1238</v>
      </c>
      <c r="H730" s="1425" t="s">
        <v>2774</v>
      </c>
      <c r="I730" s="1425" t="s">
        <v>2767</v>
      </c>
      <c r="J730" s="1425" t="s">
        <v>1284</v>
      </c>
      <c r="K730" s="1425">
        <v>960.59000000000003</v>
      </c>
    </row>
    <row r="731" spans="1:11" ht="12.75">
      <c r="A731" s="1425" t="s">
        <v>1360</v>
      </c>
      <c r="B731" s="1425" t="s">
        <v>763</v>
      </c>
      <c r="C731" s="1425" t="s">
        <v>390</v>
      </c>
      <c r="D731" s="1425" t="s">
        <v>549</v>
      </c>
      <c r="E731" s="1425" t="s">
        <v>2793</v>
      </c>
      <c r="F731" s="1425" t="s">
        <v>1283</v>
      </c>
      <c r="G731" s="1425" t="s">
        <v>1238</v>
      </c>
      <c r="H731" s="1425" t="s">
        <v>2774</v>
      </c>
      <c r="I731" s="1425" t="s">
        <v>2768</v>
      </c>
      <c r="J731" s="1425" t="s">
        <v>1284</v>
      </c>
      <c r="K731" s="1425">
        <v>124.65000000000001</v>
      </c>
    </row>
    <row r="732" spans="1:11" ht="12.75">
      <c r="A732" s="1425" t="s">
        <v>1360</v>
      </c>
      <c r="B732" s="1425" t="s">
        <v>763</v>
      </c>
      <c r="C732" s="1425" t="s">
        <v>390</v>
      </c>
      <c r="D732" s="1425" t="s">
        <v>549</v>
      </c>
      <c r="E732" s="1425" t="s">
        <v>2793</v>
      </c>
      <c r="F732" s="1425" t="s">
        <v>1283</v>
      </c>
      <c r="G732" s="1425" t="s">
        <v>1238</v>
      </c>
      <c r="H732" s="1425" t="s">
        <v>2774</v>
      </c>
      <c r="I732" s="1425" t="s">
        <v>2769</v>
      </c>
      <c r="J732" s="1425" t="s">
        <v>1284</v>
      </c>
      <c r="K732" s="1425">
        <v>1087.51</v>
      </c>
    </row>
    <row r="733" spans="1:11" ht="12.75">
      <c r="A733" s="1425" t="s">
        <v>1360</v>
      </c>
      <c r="B733" s="1425" t="s">
        <v>763</v>
      </c>
      <c r="C733" s="1425" t="s">
        <v>390</v>
      </c>
      <c r="D733" s="1425" t="s">
        <v>549</v>
      </c>
      <c r="E733" s="1425" t="s">
        <v>2793</v>
      </c>
      <c r="F733" s="1425" t="s">
        <v>1283</v>
      </c>
      <c r="G733" s="1425" t="s">
        <v>1238</v>
      </c>
      <c r="H733" s="1425" t="s">
        <v>2774</v>
      </c>
      <c r="I733" s="1425" t="s">
        <v>2770</v>
      </c>
      <c r="J733" s="1425" t="s">
        <v>1284</v>
      </c>
      <c r="K733" s="1425">
        <v>464.08999999999997</v>
      </c>
    </row>
    <row r="734" spans="1:11" ht="12.75">
      <c r="A734" s="1425" t="s">
        <v>1360</v>
      </c>
      <c r="B734" s="1425" t="s">
        <v>763</v>
      </c>
      <c r="C734" s="1425" t="s">
        <v>390</v>
      </c>
      <c r="D734" s="1425" t="s">
        <v>549</v>
      </c>
      <c r="E734" s="1425" t="s">
        <v>2793</v>
      </c>
      <c r="F734" s="1425" t="s">
        <v>1283</v>
      </c>
      <c r="G734" s="1425" t="s">
        <v>1238</v>
      </c>
      <c r="H734" s="1425" t="s">
        <v>1266</v>
      </c>
      <c r="I734" s="1425" t="s">
        <v>2763</v>
      </c>
      <c r="J734" s="1425" t="s">
        <v>1284</v>
      </c>
      <c r="K734" s="1425">
        <v>192.5</v>
      </c>
    </row>
    <row r="735" spans="1:11" ht="12.75">
      <c r="A735" s="1425" t="s">
        <v>1360</v>
      </c>
      <c r="B735" s="1425" t="s">
        <v>631</v>
      </c>
      <c r="C735" s="1425" t="s">
        <v>1285</v>
      </c>
      <c r="D735" s="1425" t="s">
        <v>1286</v>
      </c>
      <c r="E735" s="1425" t="s">
        <v>1384</v>
      </c>
      <c r="F735" s="1425" t="s">
        <v>390</v>
      </c>
      <c r="G735" s="1425" t="s">
        <v>1238</v>
      </c>
      <c r="H735" s="1425" t="s">
        <v>2762</v>
      </c>
      <c r="I735" s="1425" t="s">
        <v>2763</v>
      </c>
      <c r="J735" s="1425" t="s">
        <v>390</v>
      </c>
      <c r="K735" s="1425">
        <v>-22173.57</v>
      </c>
    </row>
    <row r="736" spans="1:11" ht="12.75">
      <c r="A736" s="1425" t="s">
        <v>1360</v>
      </c>
      <c r="B736" s="1425" t="s">
        <v>631</v>
      </c>
      <c r="C736" s="1425" t="s">
        <v>1285</v>
      </c>
      <c r="D736" s="1425" t="s">
        <v>1286</v>
      </c>
      <c r="E736" s="1425" t="s">
        <v>1384</v>
      </c>
      <c r="F736" s="1425" t="s">
        <v>390</v>
      </c>
      <c r="G736" s="1425" t="s">
        <v>1238</v>
      </c>
      <c r="H736" s="1425" t="s">
        <v>2762</v>
      </c>
      <c r="I736" s="1425" t="s">
        <v>2764</v>
      </c>
      <c r="J736" s="1425" t="s">
        <v>390</v>
      </c>
      <c r="K736" s="1425">
        <v>-3434.3800000000001</v>
      </c>
    </row>
    <row r="737" spans="1:11" ht="12.75">
      <c r="A737" s="1425" t="s">
        <v>1360</v>
      </c>
      <c r="B737" s="1425" t="s">
        <v>631</v>
      </c>
      <c r="C737" s="1425" t="s">
        <v>1285</v>
      </c>
      <c r="D737" s="1425" t="s">
        <v>1286</v>
      </c>
      <c r="E737" s="1425" t="s">
        <v>1384</v>
      </c>
      <c r="F737" s="1425" t="s">
        <v>390</v>
      </c>
      <c r="G737" s="1425" t="s">
        <v>1238</v>
      </c>
      <c r="H737" s="1425" t="s">
        <v>2762</v>
      </c>
      <c r="I737" s="1425" t="s">
        <v>2765</v>
      </c>
      <c r="J737" s="1425" t="s">
        <v>390</v>
      </c>
      <c r="K737" s="1425">
        <v>-716.66999999999996</v>
      </c>
    </row>
    <row r="738" spans="1:11" ht="12.75">
      <c r="A738" s="1425" t="s">
        <v>1360</v>
      </c>
      <c r="B738" s="1425" t="s">
        <v>631</v>
      </c>
      <c r="C738" s="1425" t="s">
        <v>1285</v>
      </c>
      <c r="D738" s="1425" t="s">
        <v>1286</v>
      </c>
      <c r="E738" s="1425" t="s">
        <v>1384</v>
      </c>
      <c r="F738" s="1425" t="s">
        <v>390</v>
      </c>
      <c r="G738" s="1425" t="s">
        <v>1238</v>
      </c>
      <c r="H738" s="1425" t="s">
        <v>2762</v>
      </c>
      <c r="I738" s="1425" t="s">
        <v>2766</v>
      </c>
      <c r="J738" s="1425" t="s">
        <v>390</v>
      </c>
      <c r="K738" s="1425">
        <v>-1051.78</v>
      </c>
    </row>
    <row r="739" spans="1:11" ht="12.75">
      <c r="A739" s="1425" t="s">
        <v>1360</v>
      </c>
      <c r="B739" s="1425" t="s">
        <v>631</v>
      </c>
      <c r="C739" s="1425" t="s">
        <v>1285</v>
      </c>
      <c r="D739" s="1425" t="s">
        <v>1286</v>
      </c>
      <c r="E739" s="1425" t="s">
        <v>1384</v>
      </c>
      <c r="F739" s="1425" t="s">
        <v>390</v>
      </c>
      <c r="G739" s="1425" t="s">
        <v>1238</v>
      </c>
      <c r="H739" s="1425" t="s">
        <v>2762</v>
      </c>
      <c r="I739" s="1425" t="s">
        <v>2767</v>
      </c>
      <c r="J739" s="1425" t="s">
        <v>390</v>
      </c>
      <c r="K739" s="1425">
        <v>-4702.8699999999999</v>
      </c>
    </row>
    <row r="740" spans="1:11" ht="12.75">
      <c r="A740" s="1425" t="s">
        <v>1360</v>
      </c>
      <c r="B740" s="1425" t="s">
        <v>631</v>
      </c>
      <c r="C740" s="1425" t="s">
        <v>1285</v>
      </c>
      <c r="D740" s="1425" t="s">
        <v>1286</v>
      </c>
      <c r="E740" s="1425" t="s">
        <v>1384</v>
      </c>
      <c r="F740" s="1425" t="s">
        <v>390</v>
      </c>
      <c r="G740" s="1425" t="s">
        <v>1238</v>
      </c>
      <c r="H740" s="1425" t="s">
        <v>2762</v>
      </c>
      <c r="I740" s="1425" t="s">
        <v>2771</v>
      </c>
      <c r="J740" s="1425" t="s">
        <v>390</v>
      </c>
      <c r="K740" s="1425">
        <v>-8452.7900000000009</v>
      </c>
    </row>
    <row r="741" spans="1:11" ht="12.75">
      <c r="A741" s="1425" t="s">
        <v>1360</v>
      </c>
      <c r="B741" s="1425" t="s">
        <v>631</v>
      </c>
      <c r="C741" s="1425" t="s">
        <v>1285</v>
      </c>
      <c r="D741" s="1425" t="s">
        <v>1286</v>
      </c>
      <c r="E741" s="1425" t="s">
        <v>1384</v>
      </c>
      <c r="F741" s="1425" t="s">
        <v>390</v>
      </c>
      <c r="G741" s="1425" t="s">
        <v>1238</v>
      </c>
      <c r="H741" s="1425" t="s">
        <v>1263</v>
      </c>
      <c r="I741" s="1425" t="s">
        <v>2763</v>
      </c>
      <c r="J741" s="1425" t="s">
        <v>390</v>
      </c>
      <c r="K741" s="1425">
        <v>-27360.07</v>
      </c>
    </row>
    <row r="742" spans="1:11" ht="12.75">
      <c r="A742" s="1425" t="s">
        <v>1360</v>
      </c>
      <c r="B742" s="1425" t="s">
        <v>631</v>
      </c>
      <c r="C742" s="1425" t="s">
        <v>1285</v>
      </c>
      <c r="D742" s="1425" t="s">
        <v>1286</v>
      </c>
      <c r="E742" s="1425" t="s">
        <v>1384</v>
      </c>
      <c r="F742" s="1425" t="s">
        <v>390</v>
      </c>
      <c r="G742" s="1425" t="s">
        <v>1238</v>
      </c>
      <c r="H742" s="1425" t="s">
        <v>1263</v>
      </c>
      <c r="I742" s="1425" t="s">
        <v>2764</v>
      </c>
      <c r="J742" s="1425" t="s">
        <v>390</v>
      </c>
      <c r="K742" s="1425">
        <v>-4059.1500000000001</v>
      </c>
    </row>
    <row r="743" spans="1:11" ht="12.75">
      <c r="A743" s="1425" t="s">
        <v>1360</v>
      </c>
      <c r="B743" s="1425" t="s">
        <v>631</v>
      </c>
      <c r="C743" s="1425" t="s">
        <v>1285</v>
      </c>
      <c r="D743" s="1425" t="s">
        <v>1286</v>
      </c>
      <c r="E743" s="1425" t="s">
        <v>1384</v>
      </c>
      <c r="F743" s="1425" t="s">
        <v>390</v>
      </c>
      <c r="G743" s="1425" t="s">
        <v>1238</v>
      </c>
      <c r="H743" s="1425" t="s">
        <v>1263</v>
      </c>
      <c r="I743" s="1425" t="s">
        <v>2765</v>
      </c>
      <c r="J743" s="1425" t="s">
        <v>390</v>
      </c>
      <c r="K743" s="1425">
        <v>-953.96000000000004</v>
      </c>
    </row>
    <row r="744" spans="1:11" ht="12.75">
      <c r="A744" s="1425" t="s">
        <v>1360</v>
      </c>
      <c r="B744" s="1425" t="s">
        <v>631</v>
      </c>
      <c r="C744" s="1425" t="s">
        <v>1285</v>
      </c>
      <c r="D744" s="1425" t="s">
        <v>1286</v>
      </c>
      <c r="E744" s="1425" t="s">
        <v>1384</v>
      </c>
      <c r="F744" s="1425" t="s">
        <v>390</v>
      </c>
      <c r="G744" s="1425" t="s">
        <v>1238</v>
      </c>
      <c r="H744" s="1425" t="s">
        <v>1263</v>
      </c>
      <c r="I744" s="1425" t="s">
        <v>2766</v>
      </c>
      <c r="J744" s="1425" t="s">
        <v>390</v>
      </c>
      <c r="K744" s="1425">
        <v>-1216.6700000000001</v>
      </c>
    </row>
    <row r="745" spans="1:11" ht="12.75">
      <c r="A745" s="1425" t="s">
        <v>1360</v>
      </c>
      <c r="B745" s="1425" t="s">
        <v>631</v>
      </c>
      <c r="C745" s="1425" t="s">
        <v>1285</v>
      </c>
      <c r="D745" s="1425" t="s">
        <v>1286</v>
      </c>
      <c r="E745" s="1425" t="s">
        <v>1384</v>
      </c>
      <c r="F745" s="1425" t="s">
        <v>390</v>
      </c>
      <c r="G745" s="1425" t="s">
        <v>1238</v>
      </c>
      <c r="H745" s="1425" t="s">
        <v>1263</v>
      </c>
      <c r="I745" s="1425" t="s">
        <v>2767</v>
      </c>
      <c r="J745" s="1425" t="s">
        <v>390</v>
      </c>
      <c r="K745" s="1425">
        <v>-5802.9399999999996</v>
      </c>
    </row>
    <row r="746" spans="1:11" ht="12.75">
      <c r="A746" s="1425" t="s">
        <v>1360</v>
      </c>
      <c r="B746" s="1425" t="s">
        <v>631</v>
      </c>
      <c r="C746" s="1425" t="s">
        <v>1285</v>
      </c>
      <c r="D746" s="1425" t="s">
        <v>1286</v>
      </c>
      <c r="E746" s="1425" t="s">
        <v>1384</v>
      </c>
      <c r="F746" s="1425" t="s">
        <v>390</v>
      </c>
      <c r="G746" s="1425" t="s">
        <v>1238</v>
      </c>
      <c r="H746" s="1425" t="s">
        <v>1263</v>
      </c>
      <c r="I746" s="1425" t="s">
        <v>2771</v>
      </c>
      <c r="J746" s="1425" t="s">
        <v>390</v>
      </c>
      <c r="K746" s="1425">
        <v>-12891.17</v>
      </c>
    </row>
    <row r="747" spans="1:11" ht="12.75">
      <c r="A747" s="1425" t="s">
        <v>1360</v>
      </c>
      <c r="B747" s="1425" t="s">
        <v>631</v>
      </c>
      <c r="C747" s="1425" t="s">
        <v>1285</v>
      </c>
      <c r="D747" s="1425" t="s">
        <v>1286</v>
      </c>
      <c r="E747" s="1425" t="s">
        <v>1384</v>
      </c>
      <c r="F747" s="1425" t="s">
        <v>390</v>
      </c>
      <c r="G747" s="1425" t="s">
        <v>1238</v>
      </c>
      <c r="H747" s="1425" t="s">
        <v>2772</v>
      </c>
      <c r="I747" s="1425" t="s">
        <v>2763</v>
      </c>
      <c r="J747" s="1425" t="s">
        <v>390</v>
      </c>
      <c r="K747" s="1425">
        <v>-23470.200000000001</v>
      </c>
    </row>
    <row r="748" spans="1:11" ht="12.75">
      <c r="A748" s="1425" t="s">
        <v>1360</v>
      </c>
      <c r="B748" s="1425" t="s">
        <v>631</v>
      </c>
      <c r="C748" s="1425" t="s">
        <v>1285</v>
      </c>
      <c r="D748" s="1425" t="s">
        <v>1286</v>
      </c>
      <c r="E748" s="1425" t="s">
        <v>1384</v>
      </c>
      <c r="F748" s="1425" t="s">
        <v>390</v>
      </c>
      <c r="G748" s="1425" t="s">
        <v>1238</v>
      </c>
      <c r="H748" s="1425" t="s">
        <v>2772</v>
      </c>
      <c r="I748" s="1425" t="s">
        <v>2764</v>
      </c>
      <c r="J748" s="1425" t="s">
        <v>390</v>
      </c>
      <c r="K748" s="1425">
        <v>-2133.4200000000001</v>
      </c>
    </row>
    <row r="749" spans="1:11" ht="12.75">
      <c r="A749" s="1425" t="s">
        <v>1360</v>
      </c>
      <c r="B749" s="1425" t="s">
        <v>631</v>
      </c>
      <c r="C749" s="1425" t="s">
        <v>1285</v>
      </c>
      <c r="D749" s="1425" t="s">
        <v>1286</v>
      </c>
      <c r="E749" s="1425" t="s">
        <v>1384</v>
      </c>
      <c r="F749" s="1425" t="s">
        <v>390</v>
      </c>
      <c r="G749" s="1425" t="s">
        <v>1238</v>
      </c>
      <c r="H749" s="1425" t="s">
        <v>2772</v>
      </c>
      <c r="I749" s="1425" t="s">
        <v>2765</v>
      </c>
      <c r="J749" s="1425" t="s">
        <v>390</v>
      </c>
      <c r="K749" s="1425">
        <v>-716.66999999999996</v>
      </c>
    </row>
    <row r="750" spans="1:11" ht="12.75">
      <c r="A750" s="1425" t="s">
        <v>1360</v>
      </c>
      <c r="B750" s="1425" t="s">
        <v>631</v>
      </c>
      <c r="C750" s="1425" t="s">
        <v>1285</v>
      </c>
      <c r="D750" s="1425" t="s">
        <v>1286</v>
      </c>
      <c r="E750" s="1425" t="s">
        <v>1384</v>
      </c>
      <c r="F750" s="1425" t="s">
        <v>390</v>
      </c>
      <c r="G750" s="1425" t="s">
        <v>1238</v>
      </c>
      <c r="H750" s="1425" t="s">
        <v>2772</v>
      </c>
      <c r="I750" s="1425" t="s">
        <v>2766</v>
      </c>
      <c r="J750" s="1425" t="s">
        <v>390</v>
      </c>
      <c r="K750" s="1425">
        <v>-1093</v>
      </c>
    </row>
    <row r="751" spans="1:11" ht="12.75">
      <c r="A751" s="1425" t="s">
        <v>1360</v>
      </c>
      <c r="B751" s="1425" t="s">
        <v>631</v>
      </c>
      <c r="C751" s="1425" t="s">
        <v>1285</v>
      </c>
      <c r="D751" s="1425" t="s">
        <v>1286</v>
      </c>
      <c r="E751" s="1425" t="s">
        <v>1384</v>
      </c>
      <c r="F751" s="1425" t="s">
        <v>390</v>
      </c>
      <c r="G751" s="1425" t="s">
        <v>1238</v>
      </c>
      <c r="H751" s="1425" t="s">
        <v>2772</v>
      </c>
      <c r="I751" s="1425" t="s">
        <v>2767</v>
      </c>
      <c r="J751" s="1425" t="s">
        <v>390</v>
      </c>
      <c r="K751" s="1425">
        <v>-4976.8199999999997</v>
      </c>
    </row>
    <row r="752" spans="1:11" ht="12.75">
      <c r="A752" s="1425" t="s">
        <v>1360</v>
      </c>
      <c r="B752" s="1425" t="s">
        <v>631</v>
      </c>
      <c r="C752" s="1425" t="s">
        <v>1285</v>
      </c>
      <c r="D752" s="1425" t="s">
        <v>1286</v>
      </c>
      <c r="E752" s="1425" t="s">
        <v>1384</v>
      </c>
      <c r="F752" s="1425" t="s">
        <v>390</v>
      </c>
      <c r="G752" s="1425" t="s">
        <v>1238</v>
      </c>
      <c r="H752" s="1425" t="s">
        <v>2772</v>
      </c>
      <c r="I752" s="1425" t="s">
        <v>2771</v>
      </c>
      <c r="J752" s="1425" t="s">
        <v>390</v>
      </c>
      <c r="K752" s="1425">
        <v>-9607.6599999999999</v>
      </c>
    </row>
    <row r="753" spans="1:11" ht="12.75">
      <c r="A753" s="1425" t="s">
        <v>1360</v>
      </c>
      <c r="B753" s="1425" t="s">
        <v>631</v>
      </c>
      <c r="C753" s="1425" t="s">
        <v>1285</v>
      </c>
      <c r="D753" s="1425" t="s">
        <v>1286</v>
      </c>
      <c r="E753" s="1425" t="s">
        <v>1384</v>
      </c>
      <c r="F753" s="1425" t="s">
        <v>390</v>
      </c>
      <c r="G753" s="1425" t="s">
        <v>1238</v>
      </c>
      <c r="H753" s="1425" t="s">
        <v>2773</v>
      </c>
      <c r="I753" s="1425" t="s">
        <v>2763</v>
      </c>
      <c r="J753" s="1425" t="s">
        <v>390</v>
      </c>
      <c r="K753" s="1425">
        <v>-20876.950000000001</v>
      </c>
    </row>
    <row r="754" spans="1:11" ht="12.75">
      <c r="A754" s="1425" t="s">
        <v>1360</v>
      </c>
      <c r="B754" s="1425" t="s">
        <v>631</v>
      </c>
      <c r="C754" s="1425" t="s">
        <v>1285</v>
      </c>
      <c r="D754" s="1425" t="s">
        <v>1286</v>
      </c>
      <c r="E754" s="1425" t="s">
        <v>1384</v>
      </c>
      <c r="F754" s="1425" t="s">
        <v>390</v>
      </c>
      <c r="G754" s="1425" t="s">
        <v>1238</v>
      </c>
      <c r="H754" s="1425" t="s">
        <v>2773</v>
      </c>
      <c r="I754" s="1425" t="s">
        <v>2764</v>
      </c>
      <c r="J754" s="1425" t="s">
        <v>390</v>
      </c>
      <c r="K754" s="1425">
        <v>-3555.6300000000001</v>
      </c>
    </row>
    <row r="755" spans="1:11" ht="12.75">
      <c r="A755" s="1425" t="s">
        <v>1360</v>
      </c>
      <c r="B755" s="1425" t="s">
        <v>631</v>
      </c>
      <c r="C755" s="1425" t="s">
        <v>1285</v>
      </c>
      <c r="D755" s="1425" t="s">
        <v>1286</v>
      </c>
      <c r="E755" s="1425" t="s">
        <v>1384</v>
      </c>
      <c r="F755" s="1425" t="s">
        <v>390</v>
      </c>
      <c r="G755" s="1425" t="s">
        <v>1238</v>
      </c>
      <c r="H755" s="1425" t="s">
        <v>2773</v>
      </c>
      <c r="I755" s="1425" t="s">
        <v>2765</v>
      </c>
      <c r="J755" s="1425" t="s">
        <v>390</v>
      </c>
      <c r="K755" s="1425">
        <v>-1001.41</v>
      </c>
    </row>
    <row r="756" spans="1:11" ht="12.75">
      <c r="A756" s="1425" t="s">
        <v>1360</v>
      </c>
      <c r="B756" s="1425" t="s">
        <v>631</v>
      </c>
      <c r="C756" s="1425" t="s">
        <v>1285</v>
      </c>
      <c r="D756" s="1425" t="s">
        <v>1286</v>
      </c>
      <c r="E756" s="1425" t="s">
        <v>1384</v>
      </c>
      <c r="F756" s="1425" t="s">
        <v>390</v>
      </c>
      <c r="G756" s="1425" t="s">
        <v>1238</v>
      </c>
      <c r="H756" s="1425" t="s">
        <v>2773</v>
      </c>
      <c r="I756" s="1425" t="s">
        <v>2766</v>
      </c>
      <c r="J756" s="1425" t="s">
        <v>390</v>
      </c>
      <c r="K756" s="1425">
        <v>-1010.55</v>
      </c>
    </row>
    <row r="757" spans="1:11" ht="12.75">
      <c r="A757" s="1425" t="s">
        <v>1360</v>
      </c>
      <c r="B757" s="1425" t="s">
        <v>631</v>
      </c>
      <c r="C757" s="1425" t="s">
        <v>1285</v>
      </c>
      <c r="D757" s="1425" t="s">
        <v>1286</v>
      </c>
      <c r="E757" s="1425" t="s">
        <v>1384</v>
      </c>
      <c r="F757" s="1425" t="s">
        <v>390</v>
      </c>
      <c r="G757" s="1425" t="s">
        <v>1238</v>
      </c>
      <c r="H757" s="1425" t="s">
        <v>2773</v>
      </c>
      <c r="I757" s="1425" t="s">
        <v>2767</v>
      </c>
      <c r="J757" s="1425" t="s">
        <v>390</v>
      </c>
      <c r="K757" s="1425">
        <v>-4427.9899999999998</v>
      </c>
    </row>
    <row r="758" spans="1:11" ht="12.75">
      <c r="A758" s="1425" t="s">
        <v>1360</v>
      </c>
      <c r="B758" s="1425" t="s">
        <v>631</v>
      </c>
      <c r="C758" s="1425" t="s">
        <v>1285</v>
      </c>
      <c r="D758" s="1425" t="s">
        <v>1286</v>
      </c>
      <c r="E758" s="1425" t="s">
        <v>1384</v>
      </c>
      <c r="F758" s="1425" t="s">
        <v>390</v>
      </c>
      <c r="G758" s="1425" t="s">
        <v>1238</v>
      </c>
      <c r="H758" s="1425" t="s">
        <v>2773</v>
      </c>
      <c r="I758" s="1425" t="s">
        <v>2771</v>
      </c>
      <c r="J758" s="1425" t="s">
        <v>390</v>
      </c>
      <c r="K758" s="1425">
        <v>-8784.4200000000001</v>
      </c>
    </row>
    <row r="759" spans="1:11" ht="12.75">
      <c r="A759" s="1425" t="s">
        <v>1360</v>
      </c>
      <c r="B759" s="1425" t="s">
        <v>631</v>
      </c>
      <c r="C759" s="1425" t="s">
        <v>1285</v>
      </c>
      <c r="D759" s="1425" t="s">
        <v>1286</v>
      </c>
      <c r="E759" s="1425" t="s">
        <v>1384</v>
      </c>
      <c r="F759" s="1425" t="s">
        <v>390</v>
      </c>
      <c r="G759" s="1425" t="s">
        <v>1238</v>
      </c>
      <c r="H759" s="1425" t="s">
        <v>1264</v>
      </c>
      <c r="I759" s="1425" t="s">
        <v>2763</v>
      </c>
      <c r="J759" s="1425" t="s">
        <v>390</v>
      </c>
      <c r="K759" s="1425">
        <v>-23470.200000000001</v>
      </c>
    </row>
    <row r="760" spans="1:11" ht="12.75">
      <c r="A760" s="1425" t="s">
        <v>1360</v>
      </c>
      <c r="B760" s="1425" t="s">
        <v>631</v>
      </c>
      <c r="C760" s="1425" t="s">
        <v>1285</v>
      </c>
      <c r="D760" s="1425" t="s">
        <v>1286</v>
      </c>
      <c r="E760" s="1425" t="s">
        <v>1384</v>
      </c>
      <c r="F760" s="1425" t="s">
        <v>390</v>
      </c>
      <c r="G760" s="1425" t="s">
        <v>1238</v>
      </c>
      <c r="H760" s="1425" t="s">
        <v>1264</v>
      </c>
      <c r="I760" s="1425" t="s">
        <v>2764</v>
      </c>
      <c r="J760" s="1425" t="s">
        <v>390</v>
      </c>
      <c r="K760" s="1425">
        <v>-4068.25</v>
      </c>
    </row>
    <row r="761" spans="1:11" ht="12.75">
      <c r="A761" s="1425" t="s">
        <v>1360</v>
      </c>
      <c r="B761" s="1425" t="s">
        <v>631</v>
      </c>
      <c r="C761" s="1425" t="s">
        <v>1285</v>
      </c>
      <c r="D761" s="1425" t="s">
        <v>1286</v>
      </c>
      <c r="E761" s="1425" t="s">
        <v>1384</v>
      </c>
      <c r="F761" s="1425" t="s">
        <v>390</v>
      </c>
      <c r="G761" s="1425" t="s">
        <v>1238</v>
      </c>
      <c r="H761" s="1425" t="s">
        <v>1264</v>
      </c>
      <c r="I761" s="1425" t="s">
        <v>2765</v>
      </c>
      <c r="J761" s="1425" t="s">
        <v>390</v>
      </c>
      <c r="K761" s="1425">
        <v>-906.49000000000001</v>
      </c>
    </row>
    <row r="762" spans="1:11" ht="12.75">
      <c r="A762" s="1425" t="s">
        <v>1360</v>
      </c>
      <c r="B762" s="1425" t="s">
        <v>631</v>
      </c>
      <c r="C762" s="1425" t="s">
        <v>1285</v>
      </c>
      <c r="D762" s="1425" t="s">
        <v>1286</v>
      </c>
      <c r="E762" s="1425" t="s">
        <v>1384</v>
      </c>
      <c r="F762" s="1425" t="s">
        <v>390</v>
      </c>
      <c r="G762" s="1425" t="s">
        <v>1238</v>
      </c>
      <c r="H762" s="1425" t="s">
        <v>1264</v>
      </c>
      <c r="I762" s="1425" t="s">
        <v>2766</v>
      </c>
      <c r="J762" s="1425" t="s">
        <v>390</v>
      </c>
      <c r="K762" s="1425">
        <v>-1093</v>
      </c>
    </row>
    <row r="763" spans="1:11" ht="12.75">
      <c r="A763" s="1425" t="s">
        <v>1360</v>
      </c>
      <c r="B763" s="1425" t="s">
        <v>631</v>
      </c>
      <c r="C763" s="1425" t="s">
        <v>1285</v>
      </c>
      <c r="D763" s="1425" t="s">
        <v>1286</v>
      </c>
      <c r="E763" s="1425" t="s">
        <v>1384</v>
      </c>
      <c r="F763" s="1425" t="s">
        <v>390</v>
      </c>
      <c r="G763" s="1425" t="s">
        <v>1238</v>
      </c>
      <c r="H763" s="1425" t="s">
        <v>1264</v>
      </c>
      <c r="I763" s="1425" t="s">
        <v>2767</v>
      </c>
      <c r="J763" s="1425" t="s">
        <v>390</v>
      </c>
      <c r="K763" s="1425">
        <v>-4977.8299999999999</v>
      </c>
    </row>
    <row r="764" spans="1:11" ht="12.75">
      <c r="A764" s="1425" t="s">
        <v>1360</v>
      </c>
      <c r="B764" s="1425" t="s">
        <v>631</v>
      </c>
      <c r="C764" s="1425" t="s">
        <v>1285</v>
      </c>
      <c r="D764" s="1425" t="s">
        <v>1286</v>
      </c>
      <c r="E764" s="1425" t="s">
        <v>1384</v>
      </c>
      <c r="F764" s="1425" t="s">
        <v>390</v>
      </c>
      <c r="G764" s="1425" t="s">
        <v>1238</v>
      </c>
      <c r="H764" s="1425" t="s">
        <v>1264</v>
      </c>
      <c r="I764" s="1425" t="s">
        <v>2771</v>
      </c>
      <c r="J764" s="1425" t="s">
        <v>390</v>
      </c>
      <c r="K764" s="1425">
        <v>-12812.77</v>
      </c>
    </row>
    <row r="765" spans="1:11" ht="12.75">
      <c r="A765" s="1425" t="s">
        <v>1360</v>
      </c>
      <c r="B765" s="1425" t="s">
        <v>631</v>
      </c>
      <c r="C765" s="1425" t="s">
        <v>1285</v>
      </c>
      <c r="D765" s="1425" t="s">
        <v>1286</v>
      </c>
      <c r="E765" s="1425" t="s">
        <v>1384</v>
      </c>
      <c r="F765" s="1425" t="s">
        <v>390</v>
      </c>
      <c r="G765" s="1425" t="s">
        <v>1238</v>
      </c>
      <c r="H765" s="1425" t="s">
        <v>1265</v>
      </c>
      <c r="I765" s="1425" t="s">
        <v>2763</v>
      </c>
      <c r="J765" s="1425" t="s">
        <v>390</v>
      </c>
      <c r="K765" s="1425">
        <v>-19580.330000000002</v>
      </c>
    </row>
    <row r="766" spans="1:11" ht="12.75">
      <c r="A766" s="1425" t="s">
        <v>1360</v>
      </c>
      <c r="B766" s="1425" t="s">
        <v>631</v>
      </c>
      <c r="C766" s="1425" t="s">
        <v>1285</v>
      </c>
      <c r="D766" s="1425" t="s">
        <v>1286</v>
      </c>
      <c r="E766" s="1425" t="s">
        <v>1384</v>
      </c>
      <c r="F766" s="1425" t="s">
        <v>390</v>
      </c>
      <c r="G766" s="1425" t="s">
        <v>1238</v>
      </c>
      <c r="H766" s="1425" t="s">
        <v>1265</v>
      </c>
      <c r="I766" s="1425" t="s">
        <v>2764</v>
      </c>
      <c r="J766" s="1425" t="s">
        <v>390</v>
      </c>
      <c r="K766" s="1425">
        <v>-2775.5999999999999</v>
      </c>
    </row>
    <row r="767" spans="1:11" ht="12.75">
      <c r="A767" s="1425" t="s">
        <v>1360</v>
      </c>
      <c r="B767" s="1425" t="s">
        <v>631</v>
      </c>
      <c r="C767" s="1425" t="s">
        <v>1285</v>
      </c>
      <c r="D767" s="1425" t="s">
        <v>1286</v>
      </c>
      <c r="E767" s="1425" t="s">
        <v>1384</v>
      </c>
      <c r="F767" s="1425" t="s">
        <v>390</v>
      </c>
      <c r="G767" s="1425" t="s">
        <v>1238</v>
      </c>
      <c r="H767" s="1425" t="s">
        <v>1265</v>
      </c>
      <c r="I767" s="1425" t="s">
        <v>2765</v>
      </c>
      <c r="J767" s="1425" t="s">
        <v>390</v>
      </c>
      <c r="K767" s="1425">
        <v>-716.66999999999996</v>
      </c>
    </row>
    <row r="768" spans="1:11" ht="12.75">
      <c r="A768" s="1425" t="s">
        <v>1360</v>
      </c>
      <c r="B768" s="1425" t="s">
        <v>631</v>
      </c>
      <c r="C768" s="1425" t="s">
        <v>1285</v>
      </c>
      <c r="D768" s="1425" t="s">
        <v>1286</v>
      </c>
      <c r="E768" s="1425" t="s">
        <v>1384</v>
      </c>
      <c r="F768" s="1425" t="s">
        <v>390</v>
      </c>
      <c r="G768" s="1425" t="s">
        <v>1238</v>
      </c>
      <c r="H768" s="1425" t="s">
        <v>1265</v>
      </c>
      <c r="I768" s="1425" t="s">
        <v>2766</v>
      </c>
      <c r="J768" s="1425" t="s">
        <v>390</v>
      </c>
      <c r="K768" s="1425">
        <v>-969.33000000000004</v>
      </c>
    </row>
    <row r="769" spans="1:11" ht="12.75">
      <c r="A769" s="1425" t="s">
        <v>1360</v>
      </c>
      <c r="B769" s="1425" t="s">
        <v>631</v>
      </c>
      <c r="C769" s="1425" t="s">
        <v>1285</v>
      </c>
      <c r="D769" s="1425" t="s">
        <v>1286</v>
      </c>
      <c r="E769" s="1425" t="s">
        <v>1384</v>
      </c>
      <c r="F769" s="1425" t="s">
        <v>390</v>
      </c>
      <c r="G769" s="1425" t="s">
        <v>1238</v>
      </c>
      <c r="H769" s="1425" t="s">
        <v>1265</v>
      </c>
      <c r="I769" s="1425" t="s">
        <v>2767</v>
      </c>
      <c r="J769" s="1425" t="s">
        <v>390</v>
      </c>
      <c r="K769" s="1425">
        <v>-4160.3000000000002</v>
      </c>
    </row>
    <row r="770" spans="1:11" ht="12.75">
      <c r="A770" s="1425" t="s">
        <v>1360</v>
      </c>
      <c r="B770" s="1425" t="s">
        <v>631</v>
      </c>
      <c r="C770" s="1425" t="s">
        <v>1285</v>
      </c>
      <c r="D770" s="1425" t="s">
        <v>1286</v>
      </c>
      <c r="E770" s="1425" t="s">
        <v>1384</v>
      </c>
      <c r="F770" s="1425" t="s">
        <v>390</v>
      </c>
      <c r="G770" s="1425" t="s">
        <v>1238</v>
      </c>
      <c r="H770" s="1425" t="s">
        <v>1265</v>
      </c>
      <c r="I770" s="1425" t="s">
        <v>2771</v>
      </c>
      <c r="J770" s="1425" t="s">
        <v>390</v>
      </c>
      <c r="K770" s="1425">
        <v>-13342.02</v>
      </c>
    </row>
    <row r="771" spans="1:11" ht="12.75">
      <c r="A771" s="1425" t="s">
        <v>1360</v>
      </c>
      <c r="B771" s="1425" t="s">
        <v>631</v>
      </c>
      <c r="C771" s="1425" t="s">
        <v>1285</v>
      </c>
      <c r="D771" s="1425" t="s">
        <v>1286</v>
      </c>
      <c r="E771" s="1425" t="s">
        <v>1384</v>
      </c>
      <c r="F771" s="1425" t="s">
        <v>390</v>
      </c>
      <c r="G771" s="1425" t="s">
        <v>1238</v>
      </c>
      <c r="H771" s="1425" t="s">
        <v>2774</v>
      </c>
      <c r="I771" s="1425" t="s">
        <v>2763</v>
      </c>
      <c r="J771" s="1425" t="s">
        <v>390</v>
      </c>
      <c r="K771" s="1425">
        <v>-27360.080000000002</v>
      </c>
    </row>
    <row r="772" spans="1:11" ht="12.75">
      <c r="A772" s="1425" t="s">
        <v>1360</v>
      </c>
      <c r="B772" s="1425" t="s">
        <v>631</v>
      </c>
      <c r="C772" s="1425" t="s">
        <v>1285</v>
      </c>
      <c r="D772" s="1425" t="s">
        <v>1286</v>
      </c>
      <c r="E772" s="1425" t="s">
        <v>1384</v>
      </c>
      <c r="F772" s="1425" t="s">
        <v>390</v>
      </c>
      <c r="G772" s="1425" t="s">
        <v>1238</v>
      </c>
      <c r="H772" s="1425" t="s">
        <v>2774</v>
      </c>
      <c r="I772" s="1425" t="s">
        <v>2764</v>
      </c>
      <c r="J772" s="1425" t="s">
        <v>390</v>
      </c>
      <c r="K772" s="1425">
        <v>-3539.6599999999999</v>
      </c>
    </row>
    <row r="773" spans="1:11" ht="12.75">
      <c r="A773" s="1425" t="s">
        <v>1360</v>
      </c>
      <c r="B773" s="1425" t="s">
        <v>631</v>
      </c>
      <c r="C773" s="1425" t="s">
        <v>1285</v>
      </c>
      <c r="D773" s="1425" t="s">
        <v>1286</v>
      </c>
      <c r="E773" s="1425" t="s">
        <v>1384</v>
      </c>
      <c r="F773" s="1425" t="s">
        <v>390</v>
      </c>
      <c r="G773" s="1425" t="s">
        <v>1238</v>
      </c>
      <c r="H773" s="1425" t="s">
        <v>2774</v>
      </c>
      <c r="I773" s="1425" t="s">
        <v>2765</v>
      </c>
      <c r="J773" s="1425" t="s">
        <v>390</v>
      </c>
      <c r="K773" s="1425">
        <v>-1001.41</v>
      </c>
    </row>
    <row r="774" spans="1:11" ht="12.75">
      <c r="A774" s="1425" t="s">
        <v>1360</v>
      </c>
      <c r="B774" s="1425" t="s">
        <v>631</v>
      </c>
      <c r="C774" s="1425" t="s">
        <v>1285</v>
      </c>
      <c r="D774" s="1425" t="s">
        <v>1286</v>
      </c>
      <c r="E774" s="1425" t="s">
        <v>1384</v>
      </c>
      <c r="F774" s="1425" t="s">
        <v>390</v>
      </c>
      <c r="G774" s="1425" t="s">
        <v>1238</v>
      </c>
      <c r="H774" s="1425" t="s">
        <v>2774</v>
      </c>
      <c r="I774" s="1425" t="s">
        <v>2766</v>
      </c>
      <c r="J774" s="1425" t="s">
        <v>390</v>
      </c>
      <c r="K774" s="1425">
        <v>-1216.6700000000001</v>
      </c>
    </row>
    <row r="775" spans="1:11" ht="12.75">
      <c r="A775" s="1425" t="s">
        <v>1360</v>
      </c>
      <c r="B775" s="1425" t="s">
        <v>631</v>
      </c>
      <c r="C775" s="1425" t="s">
        <v>1285</v>
      </c>
      <c r="D775" s="1425" t="s">
        <v>1286</v>
      </c>
      <c r="E775" s="1425" t="s">
        <v>1384</v>
      </c>
      <c r="F775" s="1425" t="s">
        <v>390</v>
      </c>
      <c r="G775" s="1425" t="s">
        <v>1238</v>
      </c>
      <c r="H775" s="1425" t="s">
        <v>2774</v>
      </c>
      <c r="I775" s="1425" t="s">
        <v>2767</v>
      </c>
      <c r="J775" s="1425" t="s">
        <v>390</v>
      </c>
      <c r="K775" s="1425">
        <v>-5805.1700000000001</v>
      </c>
    </row>
    <row r="776" spans="1:11" ht="12.75">
      <c r="A776" s="1425" t="s">
        <v>1360</v>
      </c>
      <c r="B776" s="1425" t="s">
        <v>631</v>
      </c>
      <c r="C776" s="1425" t="s">
        <v>1285</v>
      </c>
      <c r="D776" s="1425" t="s">
        <v>1286</v>
      </c>
      <c r="E776" s="1425" t="s">
        <v>1384</v>
      </c>
      <c r="F776" s="1425" t="s">
        <v>390</v>
      </c>
      <c r="G776" s="1425" t="s">
        <v>1238</v>
      </c>
      <c r="H776" s="1425" t="s">
        <v>2774</v>
      </c>
      <c r="I776" s="1425" t="s">
        <v>2771</v>
      </c>
      <c r="J776" s="1425" t="s">
        <v>390</v>
      </c>
      <c r="K776" s="1425">
        <v>-11811.35</v>
      </c>
    </row>
    <row r="777" spans="1:11" ht="12.75">
      <c r="A777" s="1425" t="s">
        <v>1360</v>
      </c>
      <c r="B777" s="1425" t="s">
        <v>631</v>
      </c>
      <c r="C777" s="1425" t="s">
        <v>1285</v>
      </c>
      <c r="D777" s="1425" t="s">
        <v>1286</v>
      </c>
      <c r="E777" s="1425" t="s">
        <v>1384</v>
      </c>
      <c r="F777" s="1425" t="s">
        <v>390</v>
      </c>
      <c r="G777" s="1425" t="s">
        <v>1238</v>
      </c>
      <c r="H777" s="1425" t="s">
        <v>1266</v>
      </c>
      <c r="I777" s="1425" t="s">
        <v>2763</v>
      </c>
      <c r="J777" s="1425" t="s">
        <v>390</v>
      </c>
      <c r="K777" s="1425">
        <v>-27360.07</v>
      </c>
    </row>
    <row r="778" spans="1:11" ht="12.75">
      <c r="A778" s="1425" t="s">
        <v>1360</v>
      </c>
      <c r="B778" s="1425" t="s">
        <v>631</v>
      </c>
      <c r="C778" s="1425" t="s">
        <v>1285</v>
      </c>
      <c r="D778" s="1425" t="s">
        <v>1286</v>
      </c>
      <c r="E778" s="1425" t="s">
        <v>1384</v>
      </c>
      <c r="F778" s="1425" t="s">
        <v>390</v>
      </c>
      <c r="G778" s="1425" t="s">
        <v>1238</v>
      </c>
      <c r="H778" s="1425" t="s">
        <v>1266</v>
      </c>
      <c r="I778" s="1425" t="s">
        <v>2764</v>
      </c>
      <c r="J778" s="1425" t="s">
        <v>390</v>
      </c>
      <c r="K778" s="1425">
        <v>-4642.6899999999996</v>
      </c>
    </row>
    <row r="779" spans="1:11" ht="12.75">
      <c r="A779" s="1425" t="s">
        <v>1360</v>
      </c>
      <c r="B779" s="1425" t="s">
        <v>631</v>
      </c>
      <c r="C779" s="1425" t="s">
        <v>1285</v>
      </c>
      <c r="D779" s="1425" t="s">
        <v>1286</v>
      </c>
      <c r="E779" s="1425" t="s">
        <v>1384</v>
      </c>
      <c r="F779" s="1425" t="s">
        <v>390</v>
      </c>
      <c r="G779" s="1425" t="s">
        <v>1238</v>
      </c>
      <c r="H779" s="1425" t="s">
        <v>1266</v>
      </c>
      <c r="I779" s="1425" t="s">
        <v>2765</v>
      </c>
      <c r="J779" s="1425" t="s">
        <v>390</v>
      </c>
      <c r="K779" s="1425">
        <v>-1001.41</v>
      </c>
    </row>
    <row r="780" spans="1:11" ht="12.75">
      <c r="A780" s="1425" t="s">
        <v>1360</v>
      </c>
      <c r="B780" s="1425" t="s">
        <v>631</v>
      </c>
      <c r="C780" s="1425" t="s">
        <v>1285</v>
      </c>
      <c r="D780" s="1425" t="s">
        <v>1286</v>
      </c>
      <c r="E780" s="1425" t="s">
        <v>1384</v>
      </c>
      <c r="F780" s="1425" t="s">
        <v>390</v>
      </c>
      <c r="G780" s="1425" t="s">
        <v>1238</v>
      </c>
      <c r="H780" s="1425" t="s">
        <v>1266</v>
      </c>
      <c r="I780" s="1425" t="s">
        <v>2766</v>
      </c>
      <c r="J780" s="1425" t="s">
        <v>390</v>
      </c>
      <c r="K780" s="1425">
        <v>-1216.6700000000001</v>
      </c>
    </row>
    <row r="781" spans="1:11" ht="12.75">
      <c r="A781" s="1425" t="s">
        <v>1360</v>
      </c>
      <c r="B781" s="1425" t="s">
        <v>631</v>
      </c>
      <c r="C781" s="1425" t="s">
        <v>1285</v>
      </c>
      <c r="D781" s="1425" t="s">
        <v>1286</v>
      </c>
      <c r="E781" s="1425" t="s">
        <v>1384</v>
      </c>
      <c r="F781" s="1425" t="s">
        <v>390</v>
      </c>
      <c r="G781" s="1425" t="s">
        <v>1238</v>
      </c>
      <c r="H781" s="1425" t="s">
        <v>1266</v>
      </c>
      <c r="I781" s="1425" t="s">
        <v>2767</v>
      </c>
      <c r="J781" s="1425" t="s">
        <v>390</v>
      </c>
      <c r="K781" s="1425">
        <v>-5770.8199999999997</v>
      </c>
    </row>
    <row r="782" spans="1:11" ht="12.75">
      <c r="A782" s="1425" t="s">
        <v>1360</v>
      </c>
      <c r="B782" s="1425" t="s">
        <v>631</v>
      </c>
      <c r="C782" s="1425" t="s">
        <v>1285</v>
      </c>
      <c r="D782" s="1425" t="s">
        <v>1286</v>
      </c>
      <c r="E782" s="1425" t="s">
        <v>1384</v>
      </c>
      <c r="F782" s="1425" t="s">
        <v>390</v>
      </c>
      <c r="G782" s="1425" t="s">
        <v>1238</v>
      </c>
      <c r="H782" s="1425" t="s">
        <v>1266</v>
      </c>
      <c r="I782" s="1425" t="s">
        <v>2771</v>
      </c>
      <c r="J782" s="1425" t="s">
        <v>390</v>
      </c>
      <c r="K782" s="1425">
        <v>-11347.35</v>
      </c>
    </row>
    <row r="783" spans="1:11" ht="12.75">
      <c r="A783" s="1425" t="s">
        <v>1360</v>
      </c>
      <c r="B783" s="1425" t="s">
        <v>631</v>
      </c>
      <c r="C783" s="1425" t="s">
        <v>1285</v>
      </c>
      <c r="D783" s="1425" t="s">
        <v>1286</v>
      </c>
      <c r="E783" s="1425" t="s">
        <v>1384</v>
      </c>
      <c r="F783" s="1425" t="s">
        <v>390</v>
      </c>
      <c r="G783" s="1425" t="s">
        <v>1238</v>
      </c>
      <c r="H783" s="1425" t="s">
        <v>1267</v>
      </c>
      <c r="I783" s="1425" t="s">
        <v>2763</v>
      </c>
      <c r="J783" s="1425" t="s">
        <v>390</v>
      </c>
      <c r="K783" s="1425">
        <v>-18283.709999999999</v>
      </c>
    </row>
    <row r="784" spans="1:11" ht="12.75">
      <c r="A784" s="1425" t="s">
        <v>1360</v>
      </c>
      <c r="B784" s="1425" t="s">
        <v>631</v>
      </c>
      <c r="C784" s="1425" t="s">
        <v>1285</v>
      </c>
      <c r="D784" s="1425" t="s">
        <v>1286</v>
      </c>
      <c r="E784" s="1425" t="s">
        <v>1384</v>
      </c>
      <c r="F784" s="1425" t="s">
        <v>390</v>
      </c>
      <c r="G784" s="1425" t="s">
        <v>1238</v>
      </c>
      <c r="H784" s="1425" t="s">
        <v>1267</v>
      </c>
      <c r="I784" s="1425" t="s">
        <v>2764</v>
      </c>
      <c r="J784" s="1425" t="s">
        <v>390</v>
      </c>
      <c r="K784" s="1425">
        <v>-3135.21</v>
      </c>
    </row>
    <row r="785" spans="1:11" ht="12.75">
      <c r="A785" s="1425" t="s">
        <v>1360</v>
      </c>
      <c r="B785" s="1425" t="s">
        <v>631</v>
      </c>
      <c r="C785" s="1425" t="s">
        <v>1285</v>
      </c>
      <c r="D785" s="1425" t="s">
        <v>1286</v>
      </c>
      <c r="E785" s="1425" t="s">
        <v>1384</v>
      </c>
      <c r="F785" s="1425" t="s">
        <v>390</v>
      </c>
      <c r="G785" s="1425" t="s">
        <v>1238</v>
      </c>
      <c r="H785" s="1425" t="s">
        <v>1267</v>
      </c>
      <c r="I785" s="1425" t="s">
        <v>2765</v>
      </c>
      <c r="J785" s="1425" t="s">
        <v>390</v>
      </c>
      <c r="K785" s="1425">
        <v>-764.12</v>
      </c>
    </row>
    <row r="786" spans="1:11" ht="12.75">
      <c r="A786" s="1425" t="s">
        <v>1360</v>
      </c>
      <c r="B786" s="1425" t="s">
        <v>631</v>
      </c>
      <c r="C786" s="1425" t="s">
        <v>1285</v>
      </c>
      <c r="D786" s="1425" t="s">
        <v>1286</v>
      </c>
      <c r="E786" s="1425" t="s">
        <v>1384</v>
      </c>
      <c r="F786" s="1425" t="s">
        <v>390</v>
      </c>
      <c r="G786" s="1425" t="s">
        <v>1238</v>
      </c>
      <c r="H786" s="1425" t="s">
        <v>1267</v>
      </c>
      <c r="I786" s="1425" t="s">
        <v>2766</v>
      </c>
      <c r="J786" s="1425" t="s">
        <v>390</v>
      </c>
      <c r="K786" s="1425">
        <v>-928.10000000000002</v>
      </c>
    </row>
    <row r="787" spans="1:11" ht="12.75">
      <c r="A787" s="1425" t="s">
        <v>1360</v>
      </c>
      <c r="B787" s="1425" t="s">
        <v>631</v>
      </c>
      <c r="C787" s="1425" t="s">
        <v>1285</v>
      </c>
      <c r="D787" s="1425" t="s">
        <v>1286</v>
      </c>
      <c r="E787" s="1425" t="s">
        <v>1384</v>
      </c>
      <c r="F787" s="1425" t="s">
        <v>390</v>
      </c>
      <c r="G787" s="1425" t="s">
        <v>1238</v>
      </c>
      <c r="H787" s="1425" t="s">
        <v>1267</v>
      </c>
      <c r="I787" s="1425" t="s">
        <v>2767</v>
      </c>
      <c r="J787" s="1425" t="s">
        <v>390</v>
      </c>
      <c r="K787" s="1425">
        <v>-3707.0799999999999</v>
      </c>
    </row>
    <row r="788" spans="1:11" ht="12.75">
      <c r="A788" s="1425" t="s">
        <v>1360</v>
      </c>
      <c r="B788" s="1425" t="s">
        <v>631</v>
      </c>
      <c r="C788" s="1425" t="s">
        <v>1285</v>
      </c>
      <c r="D788" s="1425" t="s">
        <v>1286</v>
      </c>
      <c r="E788" s="1425" t="s">
        <v>1384</v>
      </c>
      <c r="F788" s="1425" t="s">
        <v>390</v>
      </c>
      <c r="G788" s="1425" t="s">
        <v>1238</v>
      </c>
      <c r="H788" s="1425" t="s">
        <v>1267</v>
      </c>
      <c r="I788" s="1425" t="s">
        <v>2771</v>
      </c>
      <c r="J788" s="1425" t="s">
        <v>390</v>
      </c>
      <c r="K788" s="1425">
        <v>-9534.0599999999995</v>
      </c>
    </row>
    <row r="789" spans="1:11" ht="12.75">
      <c r="A789" s="1425" t="s">
        <v>1360</v>
      </c>
      <c r="B789" s="1425" t="s">
        <v>631</v>
      </c>
      <c r="C789" s="1425" t="s">
        <v>475</v>
      </c>
      <c r="D789" s="1425" t="s">
        <v>1286</v>
      </c>
      <c r="E789" s="1425" t="s">
        <v>1385</v>
      </c>
      <c r="F789" s="1425" t="s">
        <v>390</v>
      </c>
      <c r="G789" s="1425" t="s">
        <v>116</v>
      </c>
      <c r="H789" s="1425" t="s">
        <v>2762</v>
      </c>
      <c r="I789" s="1425" t="s">
        <v>2775</v>
      </c>
      <c r="J789" s="1425" t="s">
        <v>390</v>
      </c>
      <c r="K789" s="1425">
        <v>-120891.5</v>
      </c>
    </row>
    <row r="790" spans="1:11" ht="12.75">
      <c r="A790" s="1425" t="s">
        <v>1360</v>
      </c>
      <c r="B790" s="1425" t="s">
        <v>631</v>
      </c>
      <c r="C790" s="1425" t="s">
        <v>475</v>
      </c>
      <c r="D790" s="1425" t="s">
        <v>1286</v>
      </c>
      <c r="E790" s="1425" t="s">
        <v>1385</v>
      </c>
      <c r="F790" s="1425" t="s">
        <v>390</v>
      </c>
      <c r="G790" s="1425" t="s">
        <v>116</v>
      </c>
      <c r="H790" s="1425" t="s">
        <v>2762</v>
      </c>
      <c r="I790" s="1425" t="s">
        <v>2776</v>
      </c>
      <c r="J790" s="1425" t="s">
        <v>390</v>
      </c>
      <c r="K790" s="1425">
        <v>-197979.66</v>
      </c>
    </row>
    <row r="791" spans="1:11" ht="12.75">
      <c r="A791" s="1425" t="s">
        <v>1360</v>
      </c>
      <c r="B791" s="1425" t="s">
        <v>631</v>
      </c>
      <c r="C791" s="1425" t="s">
        <v>475</v>
      </c>
      <c r="D791" s="1425" t="s">
        <v>1286</v>
      </c>
      <c r="E791" s="1425" t="s">
        <v>1385</v>
      </c>
      <c r="F791" s="1425" t="s">
        <v>390</v>
      </c>
      <c r="G791" s="1425" t="s">
        <v>116</v>
      </c>
      <c r="H791" s="1425" t="s">
        <v>2762</v>
      </c>
      <c r="I791" s="1425" t="s">
        <v>2777</v>
      </c>
      <c r="J791" s="1425" t="s">
        <v>390</v>
      </c>
      <c r="K791" s="1425">
        <v>-14937.77</v>
      </c>
    </row>
    <row r="792" spans="1:11" ht="12.75">
      <c r="A792" s="1425" t="s">
        <v>1360</v>
      </c>
      <c r="B792" s="1425" t="s">
        <v>631</v>
      </c>
      <c r="C792" s="1425" t="s">
        <v>475</v>
      </c>
      <c r="D792" s="1425" t="s">
        <v>1286</v>
      </c>
      <c r="E792" s="1425" t="s">
        <v>1385</v>
      </c>
      <c r="F792" s="1425" t="s">
        <v>390</v>
      </c>
      <c r="G792" s="1425" t="s">
        <v>116</v>
      </c>
      <c r="H792" s="1425" t="s">
        <v>2762</v>
      </c>
      <c r="I792" s="1425" t="s">
        <v>2778</v>
      </c>
      <c r="J792" s="1425" t="s">
        <v>390</v>
      </c>
      <c r="K792" s="1425">
        <v>-117599.19</v>
      </c>
    </row>
    <row r="793" spans="1:11" ht="12.75">
      <c r="A793" s="1425" t="s">
        <v>1360</v>
      </c>
      <c r="B793" s="1425" t="s">
        <v>631</v>
      </c>
      <c r="C793" s="1425" t="s">
        <v>475</v>
      </c>
      <c r="D793" s="1425" t="s">
        <v>1286</v>
      </c>
      <c r="E793" s="1425" t="s">
        <v>1385</v>
      </c>
      <c r="F793" s="1425" t="s">
        <v>390</v>
      </c>
      <c r="G793" s="1425" t="s">
        <v>116</v>
      </c>
      <c r="H793" s="1425" t="s">
        <v>1263</v>
      </c>
      <c r="I793" s="1425" t="s">
        <v>2775</v>
      </c>
      <c r="J793" s="1425" t="s">
        <v>390</v>
      </c>
      <c r="K793" s="1425">
        <v>-148119.23000000001</v>
      </c>
    </row>
    <row r="794" spans="1:11" ht="12.75">
      <c r="A794" s="1425" t="s">
        <v>1360</v>
      </c>
      <c r="B794" s="1425" t="s">
        <v>631</v>
      </c>
      <c r="C794" s="1425" t="s">
        <v>475</v>
      </c>
      <c r="D794" s="1425" t="s">
        <v>1286</v>
      </c>
      <c r="E794" s="1425" t="s">
        <v>1385</v>
      </c>
      <c r="F794" s="1425" t="s">
        <v>390</v>
      </c>
      <c r="G794" s="1425" t="s">
        <v>116</v>
      </c>
      <c r="H794" s="1425" t="s">
        <v>1263</v>
      </c>
      <c r="I794" s="1425" t="s">
        <v>2776</v>
      </c>
      <c r="J794" s="1425" t="s">
        <v>390</v>
      </c>
      <c r="K794" s="1425">
        <v>-349806.96000000002</v>
      </c>
    </row>
    <row r="795" spans="1:11" ht="12.75">
      <c r="A795" s="1425" t="s">
        <v>1360</v>
      </c>
      <c r="B795" s="1425" t="s">
        <v>631</v>
      </c>
      <c r="C795" s="1425" t="s">
        <v>475</v>
      </c>
      <c r="D795" s="1425" t="s">
        <v>1286</v>
      </c>
      <c r="E795" s="1425" t="s">
        <v>1385</v>
      </c>
      <c r="F795" s="1425" t="s">
        <v>390</v>
      </c>
      <c r="G795" s="1425" t="s">
        <v>116</v>
      </c>
      <c r="H795" s="1425" t="s">
        <v>1263</v>
      </c>
      <c r="I795" s="1425" t="s">
        <v>2777</v>
      </c>
      <c r="J795" s="1425" t="s">
        <v>390</v>
      </c>
      <c r="K795" s="1425">
        <v>-18340.200000000001</v>
      </c>
    </row>
    <row r="796" spans="1:11" ht="12.75">
      <c r="A796" s="1425" t="s">
        <v>1360</v>
      </c>
      <c r="B796" s="1425" t="s">
        <v>631</v>
      </c>
      <c r="C796" s="1425" t="s">
        <v>475</v>
      </c>
      <c r="D796" s="1425" t="s">
        <v>1286</v>
      </c>
      <c r="E796" s="1425" t="s">
        <v>1385</v>
      </c>
      <c r="F796" s="1425" t="s">
        <v>390</v>
      </c>
      <c r="G796" s="1425" t="s">
        <v>116</v>
      </c>
      <c r="H796" s="1425" t="s">
        <v>1263</v>
      </c>
      <c r="I796" s="1425" t="s">
        <v>2778</v>
      </c>
      <c r="J796" s="1425" t="s">
        <v>390</v>
      </c>
      <c r="K796" s="1425">
        <v>-229707.56</v>
      </c>
    </row>
    <row r="797" spans="1:11" ht="12.75">
      <c r="A797" s="1425" t="s">
        <v>1360</v>
      </c>
      <c r="B797" s="1425" t="s">
        <v>631</v>
      </c>
      <c r="C797" s="1425" t="s">
        <v>475</v>
      </c>
      <c r="D797" s="1425" t="s">
        <v>1286</v>
      </c>
      <c r="E797" s="1425" t="s">
        <v>1385</v>
      </c>
      <c r="F797" s="1425" t="s">
        <v>390</v>
      </c>
      <c r="G797" s="1425" t="s">
        <v>116</v>
      </c>
      <c r="H797" s="1425" t="s">
        <v>2772</v>
      </c>
      <c r="I797" s="1425" t="s">
        <v>2775</v>
      </c>
      <c r="J797" s="1425" t="s">
        <v>390</v>
      </c>
      <c r="K797" s="1425">
        <v>-110122.60000000001</v>
      </c>
    </row>
    <row r="798" spans="1:11" ht="12.75">
      <c r="A798" s="1425" t="s">
        <v>1360</v>
      </c>
      <c r="B798" s="1425" t="s">
        <v>631</v>
      </c>
      <c r="C798" s="1425" t="s">
        <v>475</v>
      </c>
      <c r="D798" s="1425" t="s">
        <v>1286</v>
      </c>
      <c r="E798" s="1425" t="s">
        <v>1385</v>
      </c>
      <c r="F798" s="1425" t="s">
        <v>390</v>
      </c>
      <c r="G798" s="1425" t="s">
        <v>116</v>
      </c>
      <c r="H798" s="1425" t="s">
        <v>2772</v>
      </c>
      <c r="I798" s="1425" t="s">
        <v>2776</v>
      </c>
      <c r="J798" s="1425" t="s">
        <v>390</v>
      </c>
      <c r="K798" s="1425">
        <v>-185164.54000000001</v>
      </c>
    </row>
    <row r="799" spans="1:11" ht="12.75">
      <c r="A799" s="1425" t="s">
        <v>1360</v>
      </c>
      <c r="B799" s="1425" t="s">
        <v>631</v>
      </c>
      <c r="C799" s="1425" t="s">
        <v>475</v>
      </c>
      <c r="D799" s="1425" t="s">
        <v>1286</v>
      </c>
      <c r="E799" s="1425" t="s">
        <v>1385</v>
      </c>
      <c r="F799" s="1425" t="s">
        <v>390</v>
      </c>
      <c r="G799" s="1425" t="s">
        <v>116</v>
      </c>
      <c r="H799" s="1425" t="s">
        <v>2772</v>
      </c>
      <c r="I799" s="1425" t="s">
        <v>2777</v>
      </c>
      <c r="J799" s="1425" t="s">
        <v>390</v>
      </c>
      <c r="K799" s="1425">
        <v>-14853.780000000001</v>
      </c>
    </row>
    <row r="800" spans="1:11" ht="12.75">
      <c r="A800" s="1425" t="s">
        <v>1360</v>
      </c>
      <c r="B800" s="1425" t="s">
        <v>631</v>
      </c>
      <c r="C800" s="1425" t="s">
        <v>475</v>
      </c>
      <c r="D800" s="1425" t="s">
        <v>1286</v>
      </c>
      <c r="E800" s="1425" t="s">
        <v>1385</v>
      </c>
      <c r="F800" s="1425" t="s">
        <v>390</v>
      </c>
      <c r="G800" s="1425" t="s">
        <v>116</v>
      </c>
      <c r="H800" s="1425" t="s">
        <v>2772</v>
      </c>
      <c r="I800" s="1425" t="s">
        <v>2778</v>
      </c>
      <c r="J800" s="1425" t="s">
        <v>390</v>
      </c>
      <c r="K800" s="1425">
        <v>-116281.95</v>
      </c>
    </row>
    <row r="801" spans="1:11" ht="12.75">
      <c r="A801" s="1425" t="s">
        <v>1360</v>
      </c>
      <c r="B801" s="1425" t="s">
        <v>631</v>
      </c>
      <c r="C801" s="1425" t="s">
        <v>475</v>
      </c>
      <c r="D801" s="1425" t="s">
        <v>1286</v>
      </c>
      <c r="E801" s="1425" t="s">
        <v>1385</v>
      </c>
      <c r="F801" s="1425" t="s">
        <v>390</v>
      </c>
      <c r="G801" s="1425" t="s">
        <v>116</v>
      </c>
      <c r="H801" s="1425" t="s">
        <v>2773</v>
      </c>
      <c r="I801" s="1425" t="s">
        <v>2775</v>
      </c>
      <c r="J801" s="1425" t="s">
        <v>390</v>
      </c>
      <c r="K801" s="1425">
        <v>-113924.99000000001</v>
      </c>
    </row>
    <row r="802" spans="1:11" ht="12.75">
      <c r="A802" s="1425" t="s">
        <v>1360</v>
      </c>
      <c r="B802" s="1425" t="s">
        <v>631</v>
      </c>
      <c r="C802" s="1425" t="s">
        <v>475</v>
      </c>
      <c r="D802" s="1425" t="s">
        <v>1286</v>
      </c>
      <c r="E802" s="1425" t="s">
        <v>1385</v>
      </c>
      <c r="F802" s="1425" t="s">
        <v>390</v>
      </c>
      <c r="G802" s="1425" t="s">
        <v>116</v>
      </c>
      <c r="H802" s="1425" t="s">
        <v>2773</v>
      </c>
      <c r="I802" s="1425" t="s">
        <v>2776</v>
      </c>
      <c r="J802" s="1425" t="s">
        <v>390</v>
      </c>
      <c r="K802" s="1425">
        <v>-181290.85999999999</v>
      </c>
    </row>
    <row r="803" spans="1:11" ht="12.75">
      <c r="A803" s="1425" t="s">
        <v>1360</v>
      </c>
      <c r="B803" s="1425" t="s">
        <v>631</v>
      </c>
      <c r="C803" s="1425" t="s">
        <v>475</v>
      </c>
      <c r="D803" s="1425" t="s">
        <v>1286</v>
      </c>
      <c r="E803" s="1425" t="s">
        <v>1385</v>
      </c>
      <c r="F803" s="1425" t="s">
        <v>390</v>
      </c>
      <c r="G803" s="1425" t="s">
        <v>116</v>
      </c>
      <c r="H803" s="1425" t="s">
        <v>2773</v>
      </c>
      <c r="I803" s="1425" t="s">
        <v>2777</v>
      </c>
      <c r="J803" s="1425" t="s">
        <v>390</v>
      </c>
      <c r="K803" s="1425">
        <v>-15102.6</v>
      </c>
    </row>
    <row r="804" spans="1:11" ht="12.75">
      <c r="A804" s="1425" t="s">
        <v>1360</v>
      </c>
      <c r="B804" s="1425" t="s">
        <v>631</v>
      </c>
      <c r="C804" s="1425" t="s">
        <v>475</v>
      </c>
      <c r="D804" s="1425" t="s">
        <v>1286</v>
      </c>
      <c r="E804" s="1425" t="s">
        <v>1385</v>
      </c>
      <c r="F804" s="1425" t="s">
        <v>390</v>
      </c>
      <c r="G804" s="1425" t="s">
        <v>116</v>
      </c>
      <c r="H804" s="1425" t="s">
        <v>2773</v>
      </c>
      <c r="I804" s="1425" t="s">
        <v>2778</v>
      </c>
      <c r="J804" s="1425" t="s">
        <v>390</v>
      </c>
      <c r="K804" s="1425">
        <v>-97125.300000000003</v>
      </c>
    </row>
    <row r="805" spans="1:11" ht="12.75">
      <c r="A805" s="1425" t="s">
        <v>1360</v>
      </c>
      <c r="B805" s="1425" t="s">
        <v>631</v>
      </c>
      <c r="C805" s="1425" t="s">
        <v>475</v>
      </c>
      <c r="D805" s="1425" t="s">
        <v>1286</v>
      </c>
      <c r="E805" s="1425" t="s">
        <v>1385</v>
      </c>
      <c r="F805" s="1425" t="s">
        <v>390</v>
      </c>
      <c r="G805" s="1425" t="s">
        <v>116</v>
      </c>
      <c r="H805" s="1425" t="s">
        <v>1264</v>
      </c>
      <c r="I805" s="1425" t="s">
        <v>2775</v>
      </c>
      <c r="J805" s="1425" t="s">
        <v>390</v>
      </c>
      <c r="K805" s="1425">
        <v>-133365.82999999999</v>
      </c>
    </row>
    <row r="806" spans="1:11" ht="12.75">
      <c r="A806" s="1425" t="s">
        <v>1360</v>
      </c>
      <c r="B806" s="1425" t="s">
        <v>631</v>
      </c>
      <c r="C806" s="1425" t="s">
        <v>475</v>
      </c>
      <c r="D806" s="1425" t="s">
        <v>1286</v>
      </c>
      <c r="E806" s="1425" t="s">
        <v>1385</v>
      </c>
      <c r="F806" s="1425" t="s">
        <v>390</v>
      </c>
      <c r="G806" s="1425" t="s">
        <v>116</v>
      </c>
      <c r="H806" s="1425" t="s">
        <v>1264</v>
      </c>
      <c r="I806" s="1425" t="s">
        <v>2776</v>
      </c>
      <c r="J806" s="1425" t="s">
        <v>390</v>
      </c>
      <c r="K806" s="1425">
        <v>-378329.16999999998</v>
      </c>
    </row>
    <row r="807" spans="1:11" ht="12.75">
      <c r="A807" s="1425" t="s">
        <v>1360</v>
      </c>
      <c r="B807" s="1425" t="s">
        <v>631</v>
      </c>
      <c r="C807" s="1425" t="s">
        <v>475</v>
      </c>
      <c r="D807" s="1425" t="s">
        <v>1286</v>
      </c>
      <c r="E807" s="1425" t="s">
        <v>1385</v>
      </c>
      <c r="F807" s="1425" t="s">
        <v>390</v>
      </c>
      <c r="G807" s="1425" t="s">
        <v>116</v>
      </c>
      <c r="H807" s="1425" t="s">
        <v>1264</v>
      </c>
      <c r="I807" s="1425" t="s">
        <v>2777</v>
      </c>
      <c r="J807" s="1425" t="s">
        <v>390</v>
      </c>
      <c r="K807" s="1425">
        <v>-15672.059999999999</v>
      </c>
    </row>
    <row r="808" spans="1:11" ht="12.75">
      <c r="A808" s="1425" t="s">
        <v>1360</v>
      </c>
      <c r="B808" s="1425" t="s">
        <v>631</v>
      </c>
      <c r="C808" s="1425" t="s">
        <v>475</v>
      </c>
      <c r="D808" s="1425" t="s">
        <v>1286</v>
      </c>
      <c r="E808" s="1425" t="s">
        <v>1385</v>
      </c>
      <c r="F808" s="1425" t="s">
        <v>390</v>
      </c>
      <c r="G808" s="1425" t="s">
        <v>116</v>
      </c>
      <c r="H808" s="1425" t="s">
        <v>1264</v>
      </c>
      <c r="I808" s="1425" t="s">
        <v>2778</v>
      </c>
      <c r="J808" s="1425" t="s">
        <v>390</v>
      </c>
      <c r="K808" s="1425">
        <v>-232584.35000000001</v>
      </c>
    </row>
    <row r="809" spans="1:11" ht="12.75">
      <c r="A809" s="1425" t="s">
        <v>1360</v>
      </c>
      <c r="B809" s="1425" t="s">
        <v>631</v>
      </c>
      <c r="C809" s="1425" t="s">
        <v>475</v>
      </c>
      <c r="D809" s="1425" t="s">
        <v>1286</v>
      </c>
      <c r="E809" s="1425" t="s">
        <v>1385</v>
      </c>
      <c r="F809" s="1425" t="s">
        <v>390</v>
      </c>
      <c r="G809" s="1425" t="s">
        <v>116</v>
      </c>
      <c r="H809" s="1425" t="s">
        <v>1265</v>
      </c>
      <c r="I809" s="1425" t="s">
        <v>2775</v>
      </c>
      <c r="J809" s="1425" t="s">
        <v>390</v>
      </c>
      <c r="K809" s="1425">
        <v>-150911.94</v>
      </c>
    </row>
    <row r="810" spans="1:11" ht="12.75">
      <c r="A810" s="1425" t="s">
        <v>1360</v>
      </c>
      <c r="B810" s="1425" t="s">
        <v>631</v>
      </c>
      <c r="C810" s="1425" t="s">
        <v>475</v>
      </c>
      <c r="D810" s="1425" t="s">
        <v>1286</v>
      </c>
      <c r="E810" s="1425" t="s">
        <v>1385</v>
      </c>
      <c r="F810" s="1425" t="s">
        <v>390</v>
      </c>
      <c r="G810" s="1425" t="s">
        <v>116</v>
      </c>
      <c r="H810" s="1425" t="s">
        <v>1265</v>
      </c>
      <c r="I810" s="1425" t="s">
        <v>2776</v>
      </c>
      <c r="J810" s="1425" t="s">
        <v>390</v>
      </c>
      <c r="K810" s="1425">
        <v>-253444.06</v>
      </c>
    </row>
    <row r="811" spans="1:11" ht="12.75">
      <c r="A811" s="1425" t="s">
        <v>1360</v>
      </c>
      <c r="B811" s="1425" t="s">
        <v>631</v>
      </c>
      <c r="C811" s="1425" t="s">
        <v>475</v>
      </c>
      <c r="D811" s="1425" t="s">
        <v>1286</v>
      </c>
      <c r="E811" s="1425" t="s">
        <v>1385</v>
      </c>
      <c r="F811" s="1425" t="s">
        <v>390</v>
      </c>
      <c r="G811" s="1425" t="s">
        <v>116</v>
      </c>
      <c r="H811" s="1425" t="s">
        <v>1265</v>
      </c>
      <c r="I811" s="1425" t="s">
        <v>2777</v>
      </c>
      <c r="J811" s="1425" t="s">
        <v>390</v>
      </c>
      <c r="K811" s="1425">
        <v>-19859.970000000001</v>
      </c>
    </row>
    <row r="812" spans="1:11" ht="12.75">
      <c r="A812" s="1425" t="s">
        <v>1360</v>
      </c>
      <c r="B812" s="1425" t="s">
        <v>631</v>
      </c>
      <c r="C812" s="1425" t="s">
        <v>475</v>
      </c>
      <c r="D812" s="1425" t="s">
        <v>1286</v>
      </c>
      <c r="E812" s="1425" t="s">
        <v>1385</v>
      </c>
      <c r="F812" s="1425" t="s">
        <v>390</v>
      </c>
      <c r="G812" s="1425" t="s">
        <v>116</v>
      </c>
      <c r="H812" s="1425" t="s">
        <v>1265</v>
      </c>
      <c r="I812" s="1425" t="s">
        <v>2778</v>
      </c>
      <c r="J812" s="1425" t="s">
        <v>390</v>
      </c>
      <c r="K812" s="1425">
        <v>-304560.01000000001</v>
      </c>
    </row>
    <row r="813" spans="1:11" ht="12.75">
      <c r="A813" s="1425" t="s">
        <v>1360</v>
      </c>
      <c r="B813" s="1425" t="s">
        <v>631</v>
      </c>
      <c r="C813" s="1425" t="s">
        <v>475</v>
      </c>
      <c r="D813" s="1425" t="s">
        <v>1286</v>
      </c>
      <c r="E813" s="1425" t="s">
        <v>1385</v>
      </c>
      <c r="F813" s="1425" t="s">
        <v>390</v>
      </c>
      <c r="G813" s="1425" t="s">
        <v>116</v>
      </c>
      <c r="H813" s="1425" t="s">
        <v>2774</v>
      </c>
      <c r="I813" s="1425" t="s">
        <v>2775</v>
      </c>
      <c r="J813" s="1425" t="s">
        <v>390</v>
      </c>
      <c r="K813" s="1425">
        <v>-123427.58</v>
      </c>
    </row>
    <row r="814" spans="1:11" ht="12.75">
      <c r="A814" s="1425" t="s">
        <v>1360</v>
      </c>
      <c r="B814" s="1425" t="s">
        <v>631</v>
      </c>
      <c r="C814" s="1425" t="s">
        <v>475</v>
      </c>
      <c r="D814" s="1425" t="s">
        <v>1286</v>
      </c>
      <c r="E814" s="1425" t="s">
        <v>1385</v>
      </c>
      <c r="F814" s="1425" t="s">
        <v>390</v>
      </c>
      <c r="G814" s="1425" t="s">
        <v>116</v>
      </c>
      <c r="H814" s="1425" t="s">
        <v>2774</v>
      </c>
      <c r="I814" s="1425" t="s">
        <v>2776</v>
      </c>
      <c r="J814" s="1425" t="s">
        <v>390</v>
      </c>
      <c r="K814" s="1425">
        <v>-201712.12</v>
      </c>
    </row>
    <row r="815" spans="1:11" ht="12.75">
      <c r="A815" s="1425" t="s">
        <v>1360</v>
      </c>
      <c r="B815" s="1425" t="s">
        <v>631</v>
      </c>
      <c r="C815" s="1425" t="s">
        <v>475</v>
      </c>
      <c r="D815" s="1425" t="s">
        <v>1286</v>
      </c>
      <c r="E815" s="1425" t="s">
        <v>1385</v>
      </c>
      <c r="F815" s="1425" t="s">
        <v>390</v>
      </c>
      <c r="G815" s="1425" t="s">
        <v>116</v>
      </c>
      <c r="H815" s="1425" t="s">
        <v>2774</v>
      </c>
      <c r="I815" s="1425" t="s">
        <v>2777</v>
      </c>
      <c r="J815" s="1425" t="s">
        <v>390</v>
      </c>
      <c r="K815" s="1425">
        <v>-16811.689999999999</v>
      </c>
    </row>
    <row r="816" spans="1:11" ht="12.75">
      <c r="A816" s="1425" t="s">
        <v>1360</v>
      </c>
      <c r="B816" s="1425" t="s">
        <v>631</v>
      </c>
      <c r="C816" s="1425" t="s">
        <v>475</v>
      </c>
      <c r="D816" s="1425" t="s">
        <v>1286</v>
      </c>
      <c r="E816" s="1425" t="s">
        <v>1385</v>
      </c>
      <c r="F816" s="1425" t="s">
        <v>390</v>
      </c>
      <c r="G816" s="1425" t="s">
        <v>116</v>
      </c>
      <c r="H816" s="1425" t="s">
        <v>2774</v>
      </c>
      <c r="I816" s="1425" t="s">
        <v>2778</v>
      </c>
      <c r="J816" s="1425" t="s">
        <v>390</v>
      </c>
      <c r="K816" s="1425">
        <v>-116710.47</v>
      </c>
    </row>
    <row r="817" spans="1:11" ht="12.75">
      <c r="A817" s="1425" t="s">
        <v>1360</v>
      </c>
      <c r="B817" s="1425" t="s">
        <v>631</v>
      </c>
      <c r="C817" s="1425" t="s">
        <v>475</v>
      </c>
      <c r="D817" s="1425" t="s">
        <v>1286</v>
      </c>
      <c r="E817" s="1425" t="s">
        <v>1385</v>
      </c>
      <c r="F817" s="1425" t="s">
        <v>390</v>
      </c>
      <c r="G817" s="1425" t="s">
        <v>116</v>
      </c>
      <c r="H817" s="1425" t="s">
        <v>1266</v>
      </c>
      <c r="I817" s="1425" t="s">
        <v>2775</v>
      </c>
      <c r="J817" s="1425" t="s">
        <v>390</v>
      </c>
      <c r="K817" s="1425">
        <v>-124046.92999999999</v>
      </c>
    </row>
    <row r="818" spans="1:11" ht="12.75">
      <c r="A818" s="1425" t="s">
        <v>1360</v>
      </c>
      <c r="B818" s="1425" t="s">
        <v>631</v>
      </c>
      <c r="C818" s="1425" t="s">
        <v>475</v>
      </c>
      <c r="D818" s="1425" t="s">
        <v>1286</v>
      </c>
      <c r="E818" s="1425" t="s">
        <v>1385</v>
      </c>
      <c r="F818" s="1425" t="s">
        <v>390</v>
      </c>
      <c r="G818" s="1425" t="s">
        <v>116</v>
      </c>
      <c r="H818" s="1425" t="s">
        <v>1266</v>
      </c>
      <c r="I818" s="1425" t="s">
        <v>2776</v>
      </c>
      <c r="J818" s="1425" t="s">
        <v>390</v>
      </c>
      <c r="K818" s="1425">
        <v>-236518.29000000001</v>
      </c>
    </row>
    <row r="819" spans="1:11" ht="12.75">
      <c r="A819" s="1425" t="s">
        <v>1360</v>
      </c>
      <c r="B819" s="1425" t="s">
        <v>631</v>
      </c>
      <c r="C819" s="1425" t="s">
        <v>475</v>
      </c>
      <c r="D819" s="1425" t="s">
        <v>1286</v>
      </c>
      <c r="E819" s="1425" t="s">
        <v>1385</v>
      </c>
      <c r="F819" s="1425" t="s">
        <v>390</v>
      </c>
      <c r="G819" s="1425" t="s">
        <v>116</v>
      </c>
      <c r="H819" s="1425" t="s">
        <v>1266</v>
      </c>
      <c r="I819" s="1425" t="s">
        <v>2777</v>
      </c>
      <c r="J819" s="1425" t="s">
        <v>390</v>
      </c>
      <c r="K819" s="1425">
        <v>-17874.959999999999</v>
      </c>
    </row>
    <row r="820" spans="1:11" ht="12.75">
      <c r="A820" s="1425" t="s">
        <v>1360</v>
      </c>
      <c r="B820" s="1425" t="s">
        <v>631</v>
      </c>
      <c r="C820" s="1425" t="s">
        <v>475</v>
      </c>
      <c r="D820" s="1425" t="s">
        <v>1286</v>
      </c>
      <c r="E820" s="1425" t="s">
        <v>1385</v>
      </c>
      <c r="F820" s="1425" t="s">
        <v>390</v>
      </c>
      <c r="G820" s="1425" t="s">
        <v>116</v>
      </c>
      <c r="H820" s="1425" t="s">
        <v>1266</v>
      </c>
      <c r="I820" s="1425" t="s">
        <v>2778</v>
      </c>
      <c r="J820" s="1425" t="s">
        <v>390</v>
      </c>
      <c r="K820" s="1425">
        <v>-141784.95000000001</v>
      </c>
    </row>
    <row r="821" spans="1:11" ht="12.75">
      <c r="A821" s="1425" t="s">
        <v>1360</v>
      </c>
      <c r="B821" s="1425" t="s">
        <v>631</v>
      </c>
      <c r="C821" s="1425" t="s">
        <v>475</v>
      </c>
      <c r="D821" s="1425" t="s">
        <v>1286</v>
      </c>
      <c r="E821" s="1425" t="s">
        <v>1385</v>
      </c>
      <c r="F821" s="1425" t="s">
        <v>390</v>
      </c>
      <c r="G821" s="1425" t="s">
        <v>116</v>
      </c>
      <c r="H821" s="1425" t="s">
        <v>1267</v>
      </c>
      <c r="I821" s="1425" t="s">
        <v>2775</v>
      </c>
      <c r="J821" s="1425" t="s">
        <v>390</v>
      </c>
      <c r="K821" s="1425">
        <v>-135151.95000000001</v>
      </c>
    </row>
    <row r="822" spans="1:11" ht="12.75">
      <c r="A822" s="1425" t="s">
        <v>1360</v>
      </c>
      <c r="B822" s="1425" t="s">
        <v>631</v>
      </c>
      <c r="C822" s="1425" t="s">
        <v>475</v>
      </c>
      <c r="D822" s="1425" t="s">
        <v>1286</v>
      </c>
      <c r="E822" s="1425" t="s">
        <v>1385</v>
      </c>
      <c r="F822" s="1425" t="s">
        <v>390</v>
      </c>
      <c r="G822" s="1425" t="s">
        <v>116</v>
      </c>
      <c r="H822" s="1425" t="s">
        <v>1267</v>
      </c>
      <c r="I822" s="1425" t="s">
        <v>2776</v>
      </c>
      <c r="J822" s="1425" t="s">
        <v>390</v>
      </c>
      <c r="K822" s="1425">
        <v>-312136.89000000001</v>
      </c>
    </row>
    <row r="823" spans="1:11" ht="12.75">
      <c r="A823" s="1425" t="s">
        <v>1360</v>
      </c>
      <c r="B823" s="1425" t="s">
        <v>631</v>
      </c>
      <c r="C823" s="1425" t="s">
        <v>475</v>
      </c>
      <c r="D823" s="1425" t="s">
        <v>1286</v>
      </c>
      <c r="E823" s="1425" t="s">
        <v>1385</v>
      </c>
      <c r="F823" s="1425" t="s">
        <v>390</v>
      </c>
      <c r="G823" s="1425" t="s">
        <v>116</v>
      </c>
      <c r="H823" s="1425" t="s">
        <v>1267</v>
      </c>
      <c r="I823" s="1425" t="s">
        <v>2777</v>
      </c>
      <c r="J823" s="1425" t="s">
        <v>390</v>
      </c>
      <c r="K823" s="1425">
        <v>-16719.939999999999</v>
      </c>
    </row>
    <row r="824" spans="1:11" ht="12.75">
      <c r="A824" s="1425" t="s">
        <v>1360</v>
      </c>
      <c r="B824" s="1425" t="s">
        <v>631</v>
      </c>
      <c r="C824" s="1425" t="s">
        <v>475</v>
      </c>
      <c r="D824" s="1425" t="s">
        <v>1286</v>
      </c>
      <c r="E824" s="1425" t="s">
        <v>1385</v>
      </c>
      <c r="F824" s="1425" t="s">
        <v>390</v>
      </c>
      <c r="G824" s="1425" t="s">
        <v>116</v>
      </c>
      <c r="H824" s="1425" t="s">
        <v>1267</v>
      </c>
      <c r="I824" s="1425" t="s">
        <v>2778</v>
      </c>
      <c r="J824" s="1425" t="s">
        <v>390</v>
      </c>
      <c r="K824" s="1425">
        <v>-243486.69</v>
      </c>
    </row>
    <row r="825" spans="1:11" ht="12.75">
      <c r="A825" s="1425" t="s">
        <v>1360</v>
      </c>
      <c r="B825" s="1425" t="s">
        <v>631</v>
      </c>
      <c r="C825" s="1425" t="s">
        <v>475</v>
      </c>
      <c r="D825" s="1425" t="s">
        <v>1286</v>
      </c>
      <c r="E825" s="1425" t="s">
        <v>2794</v>
      </c>
      <c r="F825" s="1425" t="s">
        <v>390</v>
      </c>
      <c r="G825" s="1425" t="s">
        <v>116</v>
      </c>
      <c r="H825" s="1425" t="s">
        <v>2762</v>
      </c>
      <c r="I825" s="1425" t="s">
        <v>2775</v>
      </c>
      <c r="J825" s="1425" t="s">
        <v>390</v>
      </c>
      <c r="K825" s="1425">
        <v>-604.17999999999995</v>
      </c>
    </row>
    <row r="826" spans="1:11" ht="12.75">
      <c r="A826" s="1425" t="s">
        <v>1360</v>
      </c>
      <c r="B826" s="1425" t="s">
        <v>631</v>
      </c>
      <c r="C826" s="1425" t="s">
        <v>475</v>
      </c>
      <c r="D826" s="1425" t="s">
        <v>1286</v>
      </c>
      <c r="E826" s="1425" t="s">
        <v>2794</v>
      </c>
      <c r="F826" s="1425" t="s">
        <v>390</v>
      </c>
      <c r="G826" s="1425" t="s">
        <v>116</v>
      </c>
      <c r="H826" s="1425" t="s">
        <v>2762</v>
      </c>
      <c r="I826" s="1425" t="s">
        <v>2776</v>
      </c>
      <c r="J826" s="1425" t="s">
        <v>390</v>
      </c>
      <c r="K826" s="1425">
        <v>-4715.6700000000001</v>
      </c>
    </row>
    <row r="827" spans="1:11" ht="12.75">
      <c r="A827" s="1425" t="s">
        <v>1360</v>
      </c>
      <c r="B827" s="1425" t="s">
        <v>631</v>
      </c>
      <c r="C827" s="1425" t="s">
        <v>475</v>
      </c>
      <c r="D827" s="1425" t="s">
        <v>1286</v>
      </c>
      <c r="E827" s="1425" t="s">
        <v>2794</v>
      </c>
      <c r="F827" s="1425" t="s">
        <v>390</v>
      </c>
      <c r="G827" s="1425" t="s">
        <v>116</v>
      </c>
      <c r="H827" s="1425" t="s">
        <v>2762</v>
      </c>
      <c r="I827" s="1425" t="s">
        <v>2777</v>
      </c>
      <c r="J827" s="1425" t="s">
        <v>390</v>
      </c>
      <c r="K827" s="1425">
        <v>-191.84999999999999</v>
      </c>
    </row>
    <row r="828" spans="1:11" ht="12.75">
      <c r="A828" s="1425" t="s">
        <v>1360</v>
      </c>
      <c r="B828" s="1425" t="s">
        <v>631</v>
      </c>
      <c r="C828" s="1425" t="s">
        <v>475</v>
      </c>
      <c r="D828" s="1425" t="s">
        <v>1286</v>
      </c>
      <c r="E828" s="1425" t="s">
        <v>2794</v>
      </c>
      <c r="F828" s="1425" t="s">
        <v>390</v>
      </c>
      <c r="G828" s="1425" t="s">
        <v>116</v>
      </c>
      <c r="H828" s="1425" t="s">
        <v>2762</v>
      </c>
      <c r="I828" s="1425" t="s">
        <v>2778</v>
      </c>
      <c r="J828" s="1425" t="s">
        <v>390</v>
      </c>
      <c r="K828" s="1425">
        <v>-817.03999999999996</v>
      </c>
    </row>
    <row r="829" spans="1:11" ht="12.75">
      <c r="A829" s="1425" t="s">
        <v>1360</v>
      </c>
      <c r="B829" s="1425" t="s">
        <v>631</v>
      </c>
      <c r="C829" s="1425" t="s">
        <v>475</v>
      </c>
      <c r="D829" s="1425" t="s">
        <v>1286</v>
      </c>
      <c r="E829" s="1425" t="s">
        <v>2794</v>
      </c>
      <c r="F829" s="1425" t="s">
        <v>390</v>
      </c>
      <c r="G829" s="1425" t="s">
        <v>116</v>
      </c>
      <c r="H829" s="1425" t="s">
        <v>1263</v>
      </c>
      <c r="I829" s="1425" t="s">
        <v>2775</v>
      </c>
      <c r="J829" s="1425" t="s">
        <v>390</v>
      </c>
      <c r="K829" s="1425">
        <v>-602.28999999999996</v>
      </c>
    </row>
    <row r="830" spans="1:11" ht="12.75">
      <c r="A830" s="1425" t="s">
        <v>1360</v>
      </c>
      <c r="B830" s="1425" t="s">
        <v>631</v>
      </c>
      <c r="C830" s="1425" t="s">
        <v>475</v>
      </c>
      <c r="D830" s="1425" t="s">
        <v>1286</v>
      </c>
      <c r="E830" s="1425" t="s">
        <v>2794</v>
      </c>
      <c r="F830" s="1425" t="s">
        <v>390</v>
      </c>
      <c r="G830" s="1425" t="s">
        <v>116</v>
      </c>
      <c r="H830" s="1425" t="s">
        <v>1263</v>
      </c>
      <c r="I830" s="1425" t="s">
        <v>2776</v>
      </c>
      <c r="J830" s="1425" t="s">
        <v>390</v>
      </c>
      <c r="K830" s="1425">
        <v>-56.890000000000001</v>
      </c>
    </row>
    <row r="831" spans="1:11" ht="12.75">
      <c r="A831" s="1425" t="s">
        <v>1360</v>
      </c>
      <c r="B831" s="1425" t="s">
        <v>631</v>
      </c>
      <c r="C831" s="1425" t="s">
        <v>475</v>
      </c>
      <c r="D831" s="1425" t="s">
        <v>1286</v>
      </c>
      <c r="E831" s="1425" t="s">
        <v>2794</v>
      </c>
      <c r="F831" s="1425" t="s">
        <v>390</v>
      </c>
      <c r="G831" s="1425" t="s">
        <v>116</v>
      </c>
      <c r="H831" s="1425" t="s">
        <v>1263</v>
      </c>
      <c r="I831" s="1425" t="s">
        <v>2778</v>
      </c>
      <c r="J831" s="1425" t="s">
        <v>390</v>
      </c>
      <c r="K831" s="1425">
        <v>-2006.9100000000001</v>
      </c>
    </row>
    <row r="832" spans="1:11" ht="12.75">
      <c r="A832" s="1425" t="s">
        <v>1360</v>
      </c>
      <c r="B832" s="1425" t="s">
        <v>631</v>
      </c>
      <c r="C832" s="1425" t="s">
        <v>475</v>
      </c>
      <c r="D832" s="1425" t="s">
        <v>1286</v>
      </c>
      <c r="E832" s="1425" t="s">
        <v>2794</v>
      </c>
      <c r="F832" s="1425" t="s">
        <v>390</v>
      </c>
      <c r="G832" s="1425" t="s">
        <v>116</v>
      </c>
      <c r="H832" s="1425" t="s">
        <v>2772</v>
      </c>
      <c r="I832" s="1425" t="s">
        <v>2775</v>
      </c>
      <c r="J832" s="1425" t="s">
        <v>390</v>
      </c>
      <c r="K832" s="1425">
        <v>-142.25</v>
      </c>
    </row>
    <row r="833" spans="1:11" ht="12.75">
      <c r="A833" s="1425" t="s">
        <v>1360</v>
      </c>
      <c r="B833" s="1425" t="s">
        <v>631</v>
      </c>
      <c r="C833" s="1425" t="s">
        <v>475</v>
      </c>
      <c r="D833" s="1425" t="s">
        <v>1286</v>
      </c>
      <c r="E833" s="1425" t="s">
        <v>2794</v>
      </c>
      <c r="F833" s="1425" t="s">
        <v>390</v>
      </c>
      <c r="G833" s="1425" t="s">
        <v>116</v>
      </c>
      <c r="H833" s="1425" t="s">
        <v>2772</v>
      </c>
      <c r="I833" s="1425" t="s">
        <v>2776</v>
      </c>
      <c r="J833" s="1425" t="s">
        <v>390</v>
      </c>
      <c r="K833" s="1425">
        <v>-2478.9499999999998</v>
      </c>
    </row>
    <row r="834" spans="1:11" ht="12.75">
      <c r="A834" s="1425" t="s">
        <v>1360</v>
      </c>
      <c r="B834" s="1425" t="s">
        <v>631</v>
      </c>
      <c r="C834" s="1425" t="s">
        <v>475</v>
      </c>
      <c r="D834" s="1425" t="s">
        <v>1286</v>
      </c>
      <c r="E834" s="1425" t="s">
        <v>2794</v>
      </c>
      <c r="F834" s="1425" t="s">
        <v>390</v>
      </c>
      <c r="G834" s="1425" t="s">
        <v>116</v>
      </c>
      <c r="H834" s="1425" t="s">
        <v>2772</v>
      </c>
      <c r="I834" s="1425" t="s">
        <v>2777</v>
      </c>
      <c r="J834" s="1425" t="s">
        <v>390</v>
      </c>
      <c r="K834" s="1425">
        <v>-162.69999999999999</v>
      </c>
    </row>
    <row r="835" spans="1:11" ht="12.75">
      <c r="A835" s="1425" t="s">
        <v>1360</v>
      </c>
      <c r="B835" s="1425" t="s">
        <v>631</v>
      </c>
      <c r="C835" s="1425" t="s">
        <v>475</v>
      </c>
      <c r="D835" s="1425" t="s">
        <v>1286</v>
      </c>
      <c r="E835" s="1425" t="s">
        <v>2794</v>
      </c>
      <c r="F835" s="1425" t="s">
        <v>390</v>
      </c>
      <c r="G835" s="1425" t="s">
        <v>116</v>
      </c>
      <c r="H835" s="1425" t="s">
        <v>2772</v>
      </c>
      <c r="I835" s="1425" t="s">
        <v>2778</v>
      </c>
      <c r="J835" s="1425" t="s">
        <v>390</v>
      </c>
      <c r="K835" s="1425">
        <v>-2158.5300000000002</v>
      </c>
    </row>
    <row r="836" spans="1:11" ht="12.75">
      <c r="A836" s="1425" t="s">
        <v>1360</v>
      </c>
      <c r="B836" s="1425" t="s">
        <v>631</v>
      </c>
      <c r="C836" s="1425" t="s">
        <v>475</v>
      </c>
      <c r="D836" s="1425" t="s">
        <v>1286</v>
      </c>
      <c r="E836" s="1425" t="s">
        <v>2794</v>
      </c>
      <c r="F836" s="1425" t="s">
        <v>390</v>
      </c>
      <c r="G836" s="1425" t="s">
        <v>116</v>
      </c>
      <c r="H836" s="1425" t="s">
        <v>2773</v>
      </c>
      <c r="I836" s="1425" t="s">
        <v>2775</v>
      </c>
      <c r="J836" s="1425" t="s">
        <v>390</v>
      </c>
      <c r="K836" s="1425">
        <v>-143.00999999999999</v>
      </c>
    </row>
    <row r="837" spans="1:11" ht="12.75">
      <c r="A837" s="1425" t="s">
        <v>1360</v>
      </c>
      <c r="B837" s="1425" t="s">
        <v>631</v>
      </c>
      <c r="C837" s="1425" t="s">
        <v>475</v>
      </c>
      <c r="D837" s="1425" t="s">
        <v>1286</v>
      </c>
      <c r="E837" s="1425" t="s">
        <v>2794</v>
      </c>
      <c r="F837" s="1425" t="s">
        <v>390</v>
      </c>
      <c r="G837" s="1425" t="s">
        <v>116</v>
      </c>
      <c r="H837" s="1425" t="s">
        <v>2773</v>
      </c>
      <c r="I837" s="1425" t="s">
        <v>2776</v>
      </c>
      <c r="J837" s="1425" t="s">
        <v>390</v>
      </c>
      <c r="K837" s="1425">
        <v>-1825.6900000000001</v>
      </c>
    </row>
    <row r="838" spans="1:11" ht="12.75">
      <c r="A838" s="1425" t="s">
        <v>1360</v>
      </c>
      <c r="B838" s="1425" t="s">
        <v>631</v>
      </c>
      <c r="C838" s="1425" t="s">
        <v>475</v>
      </c>
      <c r="D838" s="1425" t="s">
        <v>1286</v>
      </c>
      <c r="E838" s="1425" t="s">
        <v>2794</v>
      </c>
      <c r="F838" s="1425" t="s">
        <v>390</v>
      </c>
      <c r="G838" s="1425" t="s">
        <v>116</v>
      </c>
      <c r="H838" s="1425" t="s">
        <v>2773</v>
      </c>
      <c r="I838" s="1425" t="s">
        <v>2778</v>
      </c>
      <c r="J838" s="1425" t="s">
        <v>390</v>
      </c>
      <c r="K838" s="1425">
        <v>-317.01999999999998</v>
      </c>
    </row>
    <row r="839" spans="1:11" ht="12.75">
      <c r="A839" s="1425" t="s">
        <v>1360</v>
      </c>
      <c r="B839" s="1425" t="s">
        <v>631</v>
      </c>
      <c r="C839" s="1425" t="s">
        <v>475</v>
      </c>
      <c r="D839" s="1425" t="s">
        <v>1286</v>
      </c>
      <c r="E839" s="1425" t="s">
        <v>2794</v>
      </c>
      <c r="F839" s="1425" t="s">
        <v>390</v>
      </c>
      <c r="G839" s="1425" t="s">
        <v>116</v>
      </c>
      <c r="H839" s="1425" t="s">
        <v>1264</v>
      </c>
      <c r="I839" s="1425" t="s">
        <v>2775</v>
      </c>
      <c r="J839" s="1425" t="s">
        <v>390</v>
      </c>
      <c r="K839" s="1425">
        <v>-2217</v>
      </c>
    </row>
    <row r="840" spans="1:11" ht="12.75">
      <c r="A840" s="1425" t="s">
        <v>1360</v>
      </c>
      <c r="B840" s="1425" t="s">
        <v>631</v>
      </c>
      <c r="C840" s="1425" t="s">
        <v>475</v>
      </c>
      <c r="D840" s="1425" t="s">
        <v>1286</v>
      </c>
      <c r="E840" s="1425" t="s">
        <v>2794</v>
      </c>
      <c r="F840" s="1425" t="s">
        <v>390</v>
      </c>
      <c r="G840" s="1425" t="s">
        <v>116</v>
      </c>
      <c r="H840" s="1425" t="s">
        <v>1264</v>
      </c>
      <c r="I840" s="1425" t="s">
        <v>2776</v>
      </c>
      <c r="J840" s="1425" t="s">
        <v>390</v>
      </c>
      <c r="K840" s="1425">
        <v>-5133.1899999999996</v>
      </c>
    </row>
    <row r="841" spans="1:11" ht="12.75">
      <c r="A841" s="1425" t="s">
        <v>1360</v>
      </c>
      <c r="B841" s="1425" t="s">
        <v>631</v>
      </c>
      <c r="C841" s="1425" t="s">
        <v>475</v>
      </c>
      <c r="D841" s="1425" t="s">
        <v>1286</v>
      </c>
      <c r="E841" s="1425" t="s">
        <v>2794</v>
      </c>
      <c r="F841" s="1425" t="s">
        <v>390</v>
      </c>
      <c r="G841" s="1425" t="s">
        <v>116</v>
      </c>
      <c r="H841" s="1425" t="s">
        <v>1264</v>
      </c>
      <c r="I841" s="1425" t="s">
        <v>2777</v>
      </c>
      <c r="J841" s="1425" t="s">
        <v>390</v>
      </c>
      <c r="K841" s="1425">
        <v>-73.019999999999996</v>
      </c>
    </row>
    <row r="842" spans="1:11" ht="12.75">
      <c r="A842" s="1425" t="s">
        <v>1360</v>
      </c>
      <c r="B842" s="1425" t="s">
        <v>631</v>
      </c>
      <c r="C842" s="1425" t="s">
        <v>475</v>
      </c>
      <c r="D842" s="1425" t="s">
        <v>1286</v>
      </c>
      <c r="E842" s="1425" t="s">
        <v>2794</v>
      </c>
      <c r="F842" s="1425" t="s">
        <v>390</v>
      </c>
      <c r="G842" s="1425" t="s">
        <v>116</v>
      </c>
      <c r="H842" s="1425" t="s">
        <v>1264</v>
      </c>
      <c r="I842" s="1425" t="s">
        <v>2778</v>
      </c>
      <c r="J842" s="1425" t="s">
        <v>390</v>
      </c>
      <c r="K842" s="1425">
        <v>-5796.8100000000004</v>
      </c>
    </row>
    <row r="843" spans="1:11" ht="12.75">
      <c r="A843" s="1425" t="s">
        <v>1360</v>
      </c>
      <c r="B843" s="1425" t="s">
        <v>631</v>
      </c>
      <c r="C843" s="1425" t="s">
        <v>475</v>
      </c>
      <c r="D843" s="1425" t="s">
        <v>1286</v>
      </c>
      <c r="E843" s="1425" t="s">
        <v>2794</v>
      </c>
      <c r="F843" s="1425" t="s">
        <v>390</v>
      </c>
      <c r="G843" s="1425" t="s">
        <v>116</v>
      </c>
      <c r="H843" s="1425" t="s">
        <v>1265</v>
      </c>
      <c r="I843" s="1425" t="s">
        <v>2775</v>
      </c>
      <c r="J843" s="1425" t="s">
        <v>390</v>
      </c>
      <c r="K843" s="1425">
        <v>-1307.23</v>
      </c>
    </row>
    <row r="844" spans="1:11" ht="12.75">
      <c r="A844" s="1425" t="s">
        <v>1360</v>
      </c>
      <c r="B844" s="1425" t="s">
        <v>631</v>
      </c>
      <c r="C844" s="1425" t="s">
        <v>475</v>
      </c>
      <c r="D844" s="1425" t="s">
        <v>1286</v>
      </c>
      <c r="E844" s="1425" t="s">
        <v>2794</v>
      </c>
      <c r="F844" s="1425" t="s">
        <v>390</v>
      </c>
      <c r="G844" s="1425" t="s">
        <v>116</v>
      </c>
      <c r="H844" s="1425" t="s">
        <v>1265</v>
      </c>
      <c r="I844" s="1425" t="s">
        <v>2776</v>
      </c>
      <c r="J844" s="1425" t="s">
        <v>390</v>
      </c>
      <c r="K844" s="1425">
        <v>-315.07999999999998</v>
      </c>
    </row>
    <row r="845" spans="1:11" ht="12.75">
      <c r="A845" s="1425" t="s">
        <v>1360</v>
      </c>
      <c r="B845" s="1425" t="s">
        <v>631</v>
      </c>
      <c r="C845" s="1425" t="s">
        <v>475</v>
      </c>
      <c r="D845" s="1425" t="s">
        <v>1286</v>
      </c>
      <c r="E845" s="1425" t="s">
        <v>2794</v>
      </c>
      <c r="F845" s="1425" t="s">
        <v>390</v>
      </c>
      <c r="G845" s="1425" t="s">
        <v>116</v>
      </c>
      <c r="H845" s="1425" t="s">
        <v>2774</v>
      </c>
      <c r="I845" s="1425" t="s">
        <v>2775</v>
      </c>
      <c r="J845" s="1425" t="s">
        <v>390</v>
      </c>
      <c r="K845" s="1425">
        <v>-215.78999999999999</v>
      </c>
    </row>
    <row r="846" spans="1:11" ht="12.75">
      <c r="A846" s="1425" t="s">
        <v>1360</v>
      </c>
      <c r="B846" s="1425" t="s">
        <v>631</v>
      </c>
      <c r="C846" s="1425" t="s">
        <v>475</v>
      </c>
      <c r="D846" s="1425" t="s">
        <v>1286</v>
      </c>
      <c r="E846" s="1425" t="s">
        <v>2794</v>
      </c>
      <c r="F846" s="1425" t="s">
        <v>390</v>
      </c>
      <c r="G846" s="1425" t="s">
        <v>116</v>
      </c>
      <c r="H846" s="1425" t="s">
        <v>2774</v>
      </c>
      <c r="I846" s="1425" t="s">
        <v>2776</v>
      </c>
      <c r="J846" s="1425" t="s">
        <v>390</v>
      </c>
      <c r="K846" s="1425">
        <v>-1638.6900000000001</v>
      </c>
    </row>
    <row r="847" spans="1:11" ht="12.75">
      <c r="A847" s="1425" t="s">
        <v>1360</v>
      </c>
      <c r="B847" s="1425" t="s">
        <v>631</v>
      </c>
      <c r="C847" s="1425" t="s">
        <v>475</v>
      </c>
      <c r="D847" s="1425" t="s">
        <v>1286</v>
      </c>
      <c r="E847" s="1425" t="s">
        <v>2794</v>
      </c>
      <c r="F847" s="1425" t="s">
        <v>390</v>
      </c>
      <c r="G847" s="1425" t="s">
        <v>116</v>
      </c>
      <c r="H847" s="1425" t="s">
        <v>2774</v>
      </c>
      <c r="I847" s="1425" t="s">
        <v>2778</v>
      </c>
      <c r="J847" s="1425" t="s">
        <v>390</v>
      </c>
      <c r="K847" s="1425">
        <v>-1183.6300000000001</v>
      </c>
    </row>
    <row r="848" spans="1:11" ht="12.75">
      <c r="A848" s="1425" t="s">
        <v>1360</v>
      </c>
      <c r="B848" s="1425" t="s">
        <v>631</v>
      </c>
      <c r="C848" s="1425" t="s">
        <v>475</v>
      </c>
      <c r="D848" s="1425" t="s">
        <v>1286</v>
      </c>
      <c r="E848" s="1425" t="s">
        <v>2794</v>
      </c>
      <c r="F848" s="1425" t="s">
        <v>390</v>
      </c>
      <c r="G848" s="1425" t="s">
        <v>116</v>
      </c>
      <c r="H848" s="1425" t="s">
        <v>1266</v>
      </c>
      <c r="I848" s="1425" t="s">
        <v>2775</v>
      </c>
      <c r="J848" s="1425" t="s">
        <v>390</v>
      </c>
      <c r="K848" s="1425">
        <v>-95.459999999999994</v>
      </c>
    </row>
    <row r="849" spans="1:11" ht="12.75">
      <c r="A849" s="1425" t="s">
        <v>1360</v>
      </c>
      <c r="B849" s="1425" t="s">
        <v>631</v>
      </c>
      <c r="C849" s="1425" t="s">
        <v>475</v>
      </c>
      <c r="D849" s="1425" t="s">
        <v>1286</v>
      </c>
      <c r="E849" s="1425" t="s">
        <v>2794</v>
      </c>
      <c r="F849" s="1425" t="s">
        <v>390</v>
      </c>
      <c r="G849" s="1425" t="s">
        <v>116</v>
      </c>
      <c r="H849" s="1425" t="s">
        <v>1266</v>
      </c>
      <c r="I849" s="1425" t="s">
        <v>2776</v>
      </c>
      <c r="J849" s="1425" t="s">
        <v>390</v>
      </c>
      <c r="K849" s="1425">
        <v>-10836.969999999999</v>
      </c>
    </row>
    <row r="850" spans="1:11" ht="12.75">
      <c r="A850" s="1425" t="s">
        <v>1360</v>
      </c>
      <c r="B850" s="1425" t="s">
        <v>631</v>
      </c>
      <c r="C850" s="1425" t="s">
        <v>475</v>
      </c>
      <c r="D850" s="1425" t="s">
        <v>1286</v>
      </c>
      <c r="E850" s="1425" t="s">
        <v>2794</v>
      </c>
      <c r="F850" s="1425" t="s">
        <v>390</v>
      </c>
      <c r="G850" s="1425" t="s">
        <v>116</v>
      </c>
      <c r="H850" s="1425" t="s">
        <v>1266</v>
      </c>
      <c r="I850" s="1425" t="s">
        <v>2777</v>
      </c>
      <c r="J850" s="1425" t="s">
        <v>390</v>
      </c>
      <c r="K850" s="1425">
        <v>-73.019999999999996</v>
      </c>
    </row>
    <row r="851" spans="1:11" ht="12.75">
      <c r="A851" s="1425" t="s">
        <v>1360</v>
      </c>
      <c r="B851" s="1425" t="s">
        <v>631</v>
      </c>
      <c r="C851" s="1425" t="s">
        <v>475</v>
      </c>
      <c r="D851" s="1425" t="s">
        <v>1286</v>
      </c>
      <c r="E851" s="1425" t="s">
        <v>2794</v>
      </c>
      <c r="F851" s="1425" t="s">
        <v>390</v>
      </c>
      <c r="G851" s="1425" t="s">
        <v>116</v>
      </c>
      <c r="H851" s="1425" t="s">
        <v>1266</v>
      </c>
      <c r="I851" s="1425" t="s">
        <v>2778</v>
      </c>
      <c r="J851" s="1425" t="s">
        <v>390</v>
      </c>
      <c r="K851" s="1425">
        <v>-3039.7600000000002</v>
      </c>
    </row>
    <row r="852" spans="1:11" ht="12.75">
      <c r="A852" s="1425" t="s">
        <v>1360</v>
      </c>
      <c r="B852" s="1425" t="s">
        <v>631</v>
      </c>
      <c r="C852" s="1425" t="s">
        <v>475</v>
      </c>
      <c r="D852" s="1425" t="s">
        <v>1286</v>
      </c>
      <c r="E852" s="1425" t="s">
        <v>2794</v>
      </c>
      <c r="F852" s="1425" t="s">
        <v>390</v>
      </c>
      <c r="G852" s="1425" t="s">
        <v>116</v>
      </c>
      <c r="H852" s="1425" t="s">
        <v>1267</v>
      </c>
      <c r="I852" s="1425" t="s">
        <v>2775</v>
      </c>
      <c r="J852" s="1425" t="s">
        <v>390</v>
      </c>
      <c r="K852" s="1425">
        <v>-1043</v>
      </c>
    </row>
    <row r="853" spans="1:11" ht="12.75">
      <c r="A853" s="1425" t="s">
        <v>1360</v>
      </c>
      <c r="B853" s="1425" t="s">
        <v>631</v>
      </c>
      <c r="C853" s="1425" t="s">
        <v>475</v>
      </c>
      <c r="D853" s="1425" t="s">
        <v>1286</v>
      </c>
      <c r="E853" s="1425" t="s">
        <v>2794</v>
      </c>
      <c r="F853" s="1425" t="s">
        <v>390</v>
      </c>
      <c r="G853" s="1425" t="s">
        <v>116</v>
      </c>
      <c r="H853" s="1425" t="s">
        <v>1267</v>
      </c>
      <c r="I853" s="1425" t="s">
        <v>2776</v>
      </c>
      <c r="J853" s="1425" t="s">
        <v>390</v>
      </c>
      <c r="K853" s="1425">
        <v>-4092.52</v>
      </c>
    </row>
    <row r="854" spans="1:11" ht="12.75">
      <c r="A854" s="1425" t="s">
        <v>1360</v>
      </c>
      <c r="B854" s="1425" t="s">
        <v>631</v>
      </c>
      <c r="C854" s="1425" t="s">
        <v>475</v>
      </c>
      <c r="D854" s="1425" t="s">
        <v>1286</v>
      </c>
      <c r="E854" s="1425" t="s">
        <v>2794</v>
      </c>
      <c r="F854" s="1425" t="s">
        <v>390</v>
      </c>
      <c r="G854" s="1425" t="s">
        <v>116</v>
      </c>
      <c r="H854" s="1425" t="s">
        <v>1267</v>
      </c>
      <c r="I854" s="1425" t="s">
        <v>2777</v>
      </c>
      <c r="J854" s="1425" t="s">
        <v>390</v>
      </c>
      <c r="K854" s="1425">
        <v>-423.57999999999998</v>
      </c>
    </row>
    <row r="855" spans="1:11" ht="12.75">
      <c r="A855" s="1425" t="s">
        <v>1360</v>
      </c>
      <c r="B855" s="1425" t="s">
        <v>631</v>
      </c>
      <c r="C855" s="1425" t="s">
        <v>475</v>
      </c>
      <c r="D855" s="1425" t="s">
        <v>1286</v>
      </c>
      <c r="E855" s="1425" t="s">
        <v>2794</v>
      </c>
      <c r="F855" s="1425" t="s">
        <v>390</v>
      </c>
      <c r="G855" s="1425" t="s">
        <v>116</v>
      </c>
      <c r="H855" s="1425" t="s">
        <v>1267</v>
      </c>
      <c r="I855" s="1425" t="s">
        <v>2778</v>
      </c>
      <c r="J855" s="1425" t="s">
        <v>390</v>
      </c>
      <c r="K855" s="1425">
        <v>-3640.6700000000001</v>
      </c>
    </row>
    <row r="856" spans="1:11" ht="12.75">
      <c r="A856" s="1425" t="s">
        <v>1360</v>
      </c>
      <c r="B856" s="1425" t="s">
        <v>398</v>
      </c>
      <c r="C856" s="1425" t="s">
        <v>88</v>
      </c>
      <c r="D856" s="1425" t="s">
        <v>1269</v>
      </c>
      <c r="E856" s="1425" t="s">
        <v>1390</v>
      </c>
      <c r="F856" s="1425" t="s">
        <v>390</v>
      </c>
      <c r="G856" s="1425" t="s">
        <v>1238</v>
      </c>
      <c r="H856" s="1425" t="s">
        <v>2762</v>
      </c>
      <c r="I856" s="1425" t="s">
        <v>2763</v>
      </c>
      <c r="J856" s="1425" t="s">
        <v>390</v>
      </c>
      <c r="K856" s="1425">
        <v>7499.9499999999998</v>
      </c>
    </row>
    <row r="857" spans="1:11" ht="12.75">
      <c r="A857" s="1425" t="s">
        <v>1360</v>
      </c>
      <c r="B857" s="1425" t="s">
        <v>398</v>
      </c>
      <c r="C857" s="1425" t="s">
        <v>88</v>
      </c>
      <c r="D857" s="1425" t="s">
        <v>1269</v>
      </c>
      <c r="E857" s="1425" t="s">
        <v>1390</v>
      </c>
      <c r="F857" s="1425" t="s">
        <v>390</v>
      </c>
      <c r="G857" s="1425" t="s">
        <v>1238</v>
      </c>
      <c r="H857" s="1425" t="s">
        <v>2762</v>
      </c>
      <c r="I857" s="1425" t="s">
        <v>2764</v>
      </c>
      <c r="J857" s="1425" t="s">
        <v>390</v>
      </c>
      <c r="K857" s="1425">
        <v>1729.4000000000001</v>
      </c>
    </row>
    <row r="858" spans="1:11" ht="12.75">
      <c r="A858" s="1425" t="s">
        <v>1360</v>
      </c>
      <c r="B858" s="1425" t="s">
        <v>398</v>
      </c>
      <c r="C858" s="1425" t="s">
        <v>88</v>
      </c>
      <c r="D858" s="1425" t="s">
        <v>1269</v>
      </c>
      <c r="E858" s="1425" t="s">
        <v>1390</v>
      </c>
      <c r="F858" s="1425" t="s">
        <v>390</v>
      </c>
      <c r="G858" s="1425" t="s">
        <v>1238</v>
      </c>
      <c r="H858" s="1425" t="s">
        <v>2762</v>
      </c>
      <c r="I858" s="1425" t="s">
        <v>2765</v>
      </c>
      <c r="J858" s="1425" t="s">
        <v>390</v>
      </c>
      <c r="K858" s="1425">
        <v>3899.77</v>
      </c>
    </row>
    <row r="859" spans="1:11" ht="12.75">
      <c r="A859" s="1425" t="s">
        <v>1360</v>
      </c>
      <c r="B859" s="1425" t="s">
        <v>398</v>
      </c>
      <c r="C859" s="1425" t="s">
        <v>88</v>
      </c>
      <c r="D859" s="1425" t="s">
        <v>1269</v>
      </c>
      <c r="E859" s="1425" t="s">
        <v>1390</v>
      </c>
      <c r="F859" s="1425" t="s">
        <v>390</v>
      </c>
      <c r="G859" s="1425" t="s">
        <v>1238</v>
      </c>
      <c r="H859" s="1425" t="s">
        <v>2762</v>
      </c>
      <c r="I859" s="1425" t="s">
        <v>2766</v>
      </c>
      <c r="J859" s="1425" t="s">
        <v>390</v>
      </c>
      <c r="K859" s="1425">
        <v>3577.8099999999999</v>
      </c>
    </row>
    <row r="860" spans="1:11" ht="12.75">
      <c r="A860" s="1425" t="s">
        <v>1360</v>
      </c>
      <c r="B860" s="1425" t="s">
        <v>398</v>
      </c>
      <c r="C860" s="1425" t="s">
        <v>88</v>
      </c>
      <c r="D860" s="1425" t="s">
        <v>1269</v>
      </c>
      <c r="E860" s="1425" t="s">
        <v>1390</v>
      </c>
      <c r="F860" s="1425" t="s">
        <v>390</v>
      </c>
      <c r="G860" s="1425" t="s">
        <v>1238</v>
      </c>
      <c r="H860" s="1425" t="s">
        <v>2762</v>
      </c>
      <c r="I860" s="1425" t="s">
        <v>2767</v>
      </c>
      <c r="J860" s="1425" t="s">
        <v>390</v>
      </c>
      <c r="K860" s="1425">
        <v>10805.059999999999</v>
      </c>
    </row>
    <row r="861" spans="1:11" ht="12.75">
      <c r="A861" s="1425" t="s">
        <v>1360</v>
      </c>
      <c r="B861" s="1425" t="s">
        <v>398</v>
      </c>
      <c r="C861" s="1425" t="s">
        <v>88</v>
      </c>
      <c r="D861" s="1425" t="s">
        <v>1269</v>
      </c>
      <c r="E861" s="1425" t="s">
        <v>1390</v>
      </c>
      <c r="F861" s="1425" t="s">
        <v>390</v>
      </c>
      <c r="G861" s="1425" t="s">
        <v>1238</v>
      </c>
      <c r="H861" s="1425" t="s">
        <v>2762</v>
      </c>
      <c r="I861" s="1425" t="s">
        <v>2768</v>
      </c>
      <c r="J861" s="1425" t="s">
        <v>390</v>
      </c>
      <c r="K861" s="1425">
        <v>3004.04</v>
      </c>
    </row>
    <row r="862" spans="1:11" ht="12.75">
      <c r="A862" s="1425" t="s">
        <v>1360</v>
      </c>
      <c r="B862" s="1425" t="s">
        <v>398</v>
      </c>
      <c r="C862" s="1425" t="s">
        <v>88</v>
      </c>
      <c r="D862" s="1425" t="s">
        <v>1269</v>
      </c>
      <c r="E862" s="1425" t="s">
        <v>1390</v>
      </c>
      <c r="F862" s="1425" t="s">
        <v>390</v>
      </c>
      <c r="G862" s="1425" t="s">
        <v>1238</v>
      </c>
      <c r="H862" s="1425" t="s">
        <v>2762</v>
      </c>
      <c r="I862" s="1425" t="s">
        <v>2769</v>
      </c>
      <c r="J862" s="1425" t="s">
        <v>390</v>
      </c>
      <c r="K862" s="1425">
        <v>1615.6400000000001</v>
      </c>
    </row>
    <row r="863" spans="1:11" ht="12.75">
      <c r="A863" s="1425" t="s">
        <v>1360</v>
      </c>
      <c r="B863" s="1425" t="s">
        <v>398</v>
      </c>
      <c r="C863" s="1425" t="s">
        <v>88</v>
      </c>
      <c r="D863" s="1425" t="s">
        <v>1269</v>
      </c>
      <c r="E863" s="1425" t="s">
        <v>1390</v>
      </c>
      <c r="F863" s="1425" t="s">
        <v>390</v>
      </c>
      <c r="G863" s="1425" t="s">
        <v>1238</v>
      </c>
      <c r="H863" s="1425" t="s">
        <v>2762</v>
      </c>
      <c r="I863" s="1425" t="s">
        <v>2770</v>
      </c>
      <c r="J863" s="1425" t="s">
        <v>390</v>
      </c>
      <c r="K863" s="1425">
        <v>3631.3200000000002</v>
      </c>
    </row>
    <row r="864" spans="1:11" ht="12.75">
      <c r="A864" s="1425" t="s">
        <v>1360</v>
      </c>
      <c r="B864" s="1425" t="s">
        <v>398</v>
      </c>
      <c r="C864" s="1425" t="s">
        <v>88</v>
      </c>
      <c r="D864" s="1425" t="s">
        <v>1269</v>
      </c>
      <c r="E864" s="1425" t="s">
        <v>1390</v>
      </c>
      <c r="F864" s="1425" t="s">
        <v>390</v>
      </c>
      <c r="G864" s="1425" t="s">
        <v>1238</v>
      </c>
      <c r="H864" s="1425" t="s">
        <v>2762</v>
      </c>
      <c r="I864" s="1425" t="s">
        <v>2771</v>
      </c>
      <c r="J864" s="1425" t="s">
        <v>390</v>
      </c>
      <c r="K864" s="1425">
        <v>12444.309999999999</v>
      </c>
    </row>
    <row r="865" spans="1:11" ht="12.75">
      <c r="A865" s="1425" t="s">
        <v>1360</v>
      </c>
      <c r="B865" s="1425" t="s">
        <v>398</v>
      </c>
      <c r="C865" s="1425" t="s">
        <v>88</v>
      </c>
      <c r="D865" s="1425" t="s">
        <v>1269</v>
      </c>
      <c r="E865" s="1425" t="s">
        <v>1390</v>
      </c>
      <c r="F865" s="1425" t="s">
        <v>390</v>
      </c>
      <c r="G865" s="1425" t="s">
        <v>1238</v>
      </c>
      <c r="H865" s="1425" t="s">
        <v>1263</v>
      </c>
      <c r="I865" s="1425" t="s">
        <v>2763</v>
      </c>
      <c r="J865" s="1425" t="s">
        <v>390</v>
      </c>
      <c r="K865" s="1425">
        <v>7512.96</v>
      </c>
    </row>
    <row r="866" spans="1:11" ht="12.75">
      <c r="A866" s="1425" t="s">
        <v>1360</v>
      </c>
      <c r="B866" s="1425" t="s">
        <v>398</v>
      </c>
      <c r="C866" s="1425" t="s">
        <v>88</v>
      </c>
      <c r="D866" s="1425" t="s">
        <v>1269</v>
      </c>
      <c r="E866" s="1425" t="s">
        <v>1390</v>
      </c>
      <c r="F866" s="1425" t="s">
        <v>390</v>
      </c>
      <c r="G866" s="1425" t="s">
        <v>1238</v>
      </c>
      <c r="H866" s="1425" t="s">
        <v>1263</v>
      </c>
      <c r="I866" s="1425" t="s">
        <v>2764</v>
      </c>
      <c r="J866" s="1425" t="s">
        <v>390</v>
      </c>
      <c r="K866" s="1425">
        <v>1766.0599999999999</v>
      </c>
    </row>
    <row r="867" spans="1:11" ht="12.75">
      <c r="A867" s="1425" t="s">
        <v>1360</v>
      </c>
      <c r="B867" s="1425" t="s">
        <v>398</v>
      </c>
      <c r="C867" s="1425" t="s">
        <v>88</v>
      </c>
      <c r="D867" s="1425" t="s">
        <v>1269</v>
      </c>
      <c r="E867" s="1425" t="s">
        <v>1390</v>
      </c>
      <c r="F867" s="1425" t="s">
        <v>390</v>
      </c>
      <c r="G867" s="1425" t="s">
        <v>1238</v>
      </c>
      <c r="H867" s="1425" t="s">
        <v>1263</v>
      </c>
      <c r="I867" s="1425" t="s">
        <v>2765</v>
      </c>
      <c r="J867" s="1425" t="s">
        <v>390</v>
      </c>
      <c r="K867" s="1425">
        <v>3932.1599999999999</v>
      </c>
    </row>
    <row r="868" spans="1:11" ht="12.75">
      <c r="A868" s="1425" t="s">
        <v>1360</v>
      </c>
      <c r="B868" s="1425" t="s">
        <v>398</v>
      </c>
      <c r="C868" s="1425" t="s">
        <v>88</v>
      </c>
      <c r="D868" s="1425" t="s">
        <v>1269</v>
      </c>
      <c r="E868" s="1425" t="s">
        <v>1390</v>
      </c>
      <c r="F868" s="1425" t="s">
        <v>390</v>
      </c>
      <c r="G868" s="1425" t="s">
        <v>1238</v>
      </c>
      <c r="H868" s="1425" t="s">
        <v>1263</v>
      </c>
      <c r="I868" s="1425" t="s">
        <v>2766</v>
      </c>
      <c r="J868" s="1425" t="s">
        <v>390</v>
      </c>
      <c r="K868" s="1425">
        <v>3569.8600000000001</v>
      </c>
    </row>
    <row r="869" spans="1:11" ht="12.75">
      <c r="A869" s="1425" t="s">
        <v>1360</v>
      </c>
      <c r="B869" s="1425" t="s">
        <v>398</v>
      </c>
      <c r="C869" s="1425" t="s">
        <v>88</v>
      </c>
      <c r="D869" s="1425" t="s">
        <v>1269</v>
      </c>
      <c r="E869" s="1425" t="s">
        <v>1390</v>
      </c>
      <c r="F869" s="1425" t="s">
        <v>390</v>
      </c>
      <c r="G869" s="1425" t="s">
        <v>1238</v>
      </c>
      <c r="H869" s="1425" t="s">
        <v>1263</v>
      </c>
      <c r="I869" s="1425" t="s">
        <v>2767</v>
      </c>
      <c r="J869" s="1425" t="s">
        <v>390</v>
      </c>
      <c r="K869" s="1425">
        <v>10981.51</v>
      </c>
    </row>
    <row r="870" spans="1:11" ht="12.75">
      <c r="A870" s="1425" t="s">
        <v>1360</v>
      </c>
      <c r="B870" s="1425" t="s">
        <v>398</v>
      </c>
      <c r="C870" s="1425" t="s">
        <v>88</v>
      </c>
      <c r="D870" s="1425" t="s">
        <v>1269</v>
      </c>
      <c r="E870" s="1425" t="s">
        <v>1390</v>
      </c>
      <c r="F870" s="1425" t="s">
        <v>390</v>
      </c>
      <c r="G870" s="1425" t="s">
        <v>1238</v>
      </c>
      <c r="H870" s="1425" t="s">
        <v>1263</v>
      </c>
      <c r="I870" s="1425" t="s">
        <v>2768</v>
      </c>
      <c r="J870" s="1425" t="s">
        <v>390</v>
      </c>
      <c r="K870" s="1425">
        <v>3012.3200000000002</v>
      </c>
    </row>
    <row r="871" spans="1:11" ht="12.75">
      <c r="A871" s="1425" t="s">
        <v>1360</v>
      </c>
      <c r="B871" s="1425" t="s">
        <v>398</v>
      </c>
      <c r="C871" s="1425" t="s">
        <v>88</v>
      </c>
      <c r="D871" s="1425" t="s">
        <v>1269</v>
      </c>
      <c r="E871" s="1425" t="s">
        <v>1390</v>
      </c>
      <c r="F871" s="1425" t="s">
        <v>390</v>
      </c>
      <c r="G871" s="1425" t="s">
        <v>1238</v>
      </c>
      <c r="H871" s="1425" t="s">
        <v>1263</v>
      </c>
      <c r="I871" s="1425" t="s">
        <v>2769</v>
      </c>
      <c r="J871" s="1425" t="s">
        <v>390</v>
      </c>
      <c r="K871" s="1425">
        <v>1662</v>
      </c>
    </row>
    <row r="872" spans="1:11" ht="12.75">
      <c r="A872" s="1425" t="s">
        <v>1360</v>
      </c>
      <c r="B872" s="1425" t="s">
        <v>398</v>
      </c>
      <c r="C872" s="1425" t="s">
        <v>88</v>
      </c>
      <c r="D872" s="1425" t="s">
        <v>1269</v>
      </c>
      <c r="E872" s="1425" t="s">
        <v>1390</v>
      </c>
      <c r="F872" s="1425" t="s">
        <v>390</v>
      </c>
      <c r="G872" s="1425" t="s">
        <v>1238</v>
      </c>
      <c r="H872" s="1425" t="s">
        <v>1263</v>
      </c>
      <c r="I872" s="1425" t="s">
        <v>2770</v>
      </c>
      <c r="J872" s="1425" t="s">
        <v>390</v>
      </c>
      <c r="K872" s="1425">
        <v>3684.1599999999999</v>
      </c>
    </row>
    <row r="873" spans="1:11" ht="12.75">
      <c r="A873" s="1425" t="s">
        <v>1360</v>
      </c>
      <c r="B873" s="1425" t="s">
        <v>398</v>
      </c>
      <c r="C873" s="1425" t="s">
        <v>88</v>
      </c>
      <c r="D873" s="1425" t="s">
        <v>1269</v>
      </c>
      <c r="E873" s="1425" t="s">
        <v>1390</v>
      </c>
      <c r="F873" s="1425" t="s">
        <v>390</v>
      </c>
      <c r="G873" s="1425" t="s">
        <v>1238</v>
      </c>
      <c r="H873" s="1425" t="s">
        <v>1263</v>
      </c>
      <c r="I873" s="1425" t="s">
        <v>2771</v>
      </c>
      <c r="J873" s="1425" t="s">
        <v>390</v>
      </c>
      <c r="K873" s="1425">
        <v>12609.030000000001</v>
      </c>
    </row>
    <row r="874" spans="1:11" ht="12.75">
      <c r="A874" s="1425" t="s">
        <v>1360</v>
      </c>
      <c r="B874" s="1425" t="s">
        <v>398</v>
      </c>
      <c r="C874" s="1425" t="s">
        <v>88</v>
      </c>
      <c r="D874" s="1425" t="s">
        <v>1269</v>
      </c>
      <c r="E874" s="1425" t="s">
        <v>1390</v>
      </c>
      <c r="F874" s="1425" t="s">
        <v>390</v>
      </c>
      <c r="G874" s="1425" t="s">
        <v>1238</v>
      </c>
      <c r="H874" s="1425" t="s">
        <v>2772</v>
      </c>
      <c r="I874" s="1425" t="s">
        <v>2763</v>
      </c>
      <c r="J874" s="1425" t="s">
        <v>390</v>
      </c>
      <c r="K874" s="1425">
        <v>7318.2399999999998</v>
      </c>
    </row>
    <row r="875" spans="1:11" ht="12.75">
      <c r="A875" s="1425" t="s">
        <v>1360</v>
      </c>
      <c r="B875" s="1425" t="s">
        <v>398</v>
      </c>
      <c r="C875" s="1425" t="s">
        <v>88</v>
      </c>
      <c r="D875" s="1425" t="s">
        <v>1269</v>
      </c>
      <c r="E875" s="1425" t="s">
        <v>1390</v>
      </c>
      <c r="F875" s="1425" t="s">
        <v>390</v>
      </c>
      <c r="G875" s="1425" t="s">
        <v>1238</v>
      </c>
      <c r="H875" s="1425" t="s">
        <v>2772</v>
      </c>
      <c r="I875" s="1425" t="s">
        <v>2764</v>
      </c>
      <c r="J875" s="1425" t="s">
        <v>390</v>
      </c>
      <c r="K875" s="1425">
        <v>1963.21</v>
      </c>
    </row>
    <row r="876" spans="1:11" ht="12.75">
      <c r="A876" s="1425" t="s">
        <v>1360</v>
      </c>
      <c r="B876" s="1425" t="s">
        <v>398</v>
      </c>
      <c r="C876" s="1425" t="s">
        <v>88</v>
      </c>
      <c r="D876" s="1425" t="s">
        <v>1269</v>
      </c>
      <c r="E876" s="1425" t="s">
        <v>1390</v>
      </c>
      <c r="F876" s="1425" t="s">
        <v>390</v>
      </c>
      <c r="G876" s="1425" t="s">
        <v>1238</v>
      </c>
      <c r="H876" s="1425" t="s">
        <v>2772</v>
      </c>
      <c r="I876" s="1425" t="s">
        <v>2765</v>
      </c>
      <c r="J876" s="1425" t="s">
        <v>390</v>
      </c>
      <c r="K876" s="1425">
        <v>3886.0300000000002</v>
      </c>
    </row>
    <row r="877" spans="1:11" ht="12.75">
      <c r="A877" s="1425" t="s">
        <v>1360</v>
      </c>
      <c r="B877" s="1425" t="s">
        <v>398</v>
      </c>
      <c r="C877" s="1425" t="s">
        <v>88</v>
      </c>
      <c r="D877" s="1425" t="s">
        <v>1269</v>
      </c>
      <c r="E877" s="1425" t="s">
        <v>1390</v>
      </c>
      <c r="F877" s="1425" t="s">
        <v>390</v>
      </c>
      <c r="G877" s="1425" t="s">
        <v>1238</v>
      </c>
      <c r="H877" s="1425" t="s">
        <v>2772</v>
      </c>
      <c r="I877" s="1425" t="s">
        <v>2766</v>
      </c>
      <c r="J877" s="1425" t="s">
        <v>390</v>
      </c>
      <c r="K877" s="1425">
        <v>3661.4200000000001</v>
      </c>
    </row>
    <row r="878" spans="1:11" ht="12.75">
      <c r="A878" s="1425" t="s">
        <v>1360</v>
      </c>
      <c r="B878" s="1425" t="s">
        <v>398</v>
      </c>
      <c r="C878" s="1425" t="s">
        <v>88</v>
      </c>
      <c r="D878" s="1425" t="s">
        <v>1269</v>
      </c>
      <c r="E878" s="1425" t="s">
        <v>1390</v>
      </c>
      <c r="F878" s="1425" t="s">
        <v>390</v>
      </c>
      <c r="G878" s="1425" t="s">
        <v>1238</v>
      </c>
      <c r="H878" s="1425" t="s">
        <v>2772</v>
      </c>
      <c r="I878" s="1425" t="s">
        <v>2767</v>
      </c>
      <c r="J878" s="1425" t="s">
        <v>390</v>
      </c>
      <c r="K878" s="1425">
        <v>12199.9</v>
      </c>
    </row>
    <row r="879" spans="1:11" ht="12.75">
      <c r="A879" s="1425" t="s">
        <v>1360</v>
      </c>
      <c r="B879" s="1425" t="s">
        <v>398</v>
      </c>
      <c r="C879" s="1425" t="s">
        <v>88</v>
      </c>
      <c r="D879" s="1425" t="s">
        <v>1269</v>
      </c>
      <c r="E879" s="1425" t="s">
        <v>1390</v>
      </c>
      <c r="F879" s="1425" t="s">
        <v>390</v>
      </c>
      <c r="G879" s="1425" t="s">
        <v>1238</v>
      </c>
      <c r="H879" s="1425" t="s">
        <v>2772</v>
      </c>
      <c r="I879" s="1425" t="s">
        <v>2768</v>
      </c>
      <c r="J879" s="1425" t="s">
        <v>390</v>
      </c>
      <c r="K879" s="1425">
        <v>3100.21</v>
      </c>
    </row>
    <row r="880" spans="1:11" ht="12.75">
      <c r="A880" s="1425" t="s">
        <v>1360</v>
      </c>
      <c r="B880" s="1425" t="s">
        <v>398</v>
      </c>
      <c r="C880" s="1425" t="s">
        <v>88</v>
      </c>
      <c r="D880" s="1425" t="s">
        <v>1269</v>
      </c>
      <c r="E880" s="1425" t="s">
        <v>1390</v>
      </c>
      <c r="F880" s="1425" t="s">
        <v>390</v>
      </c>
      <c r="G880" s="1425" t="s">
        <v>1238</v>
      </c>
      <c r="H880" s="1425" t="s">
        <v>2772</v>
      </c>
      <c r="I880" s="1425" t="s">
        <v>2769</v>
      </c>
      <c r="J880" s="1425" t="s">
        <v>390</v>
      </c>
      <c r="K880" s="1425">
        <v>1672.3199999999999</v>
      </c>
    </row>
    <row r="881" spans="1:11" ht="12.75">
      <c r="A881" s="1425" t="s">
        <v>1360</v>
      </c>
      <c r="B881" s="1425" t="s">
        <v>398</v>
      </c>
      <c r="C881" s="1425" t="s">
        <v>88</v>
      </c>
      <c r="D881" s="1425" t="s">
        <v>1269</v>
      </c>
      <c r="E881" s="1425" t="s">
        <v>1390</v>
      </c>
      <c r="F881" s="1425" t="s">
        <v>390</v>
      </c>
      <c r="G881" s="1425" t="s">
        <v>1238</v>
      </c>
      <c r="H881" s="1425" t="s">
        <v>2772</v>
      </c>
      <c r="I881" s="1425" t="s">
        <v>2770</v>
      </c>
      <c r="J881" s="1425" t="s">
        <v>390</v>
      </c>
      <c r="K881" s="1425">
        <v>3656.29</v>
      </c>
    </row>
    <row r="882" spans="1:11" ht="12.75">
      <c r="A882" s="1425" t="s">
        <v>1360</v>
      </c>
      <c r="B882" s="1425" t="s">
        <v>398</v>
      </c>
      <c r="C882" s="1425" t="s">
        <v>88</v>
      </c>
      <c r="D882" s="1425" t="s">
        <v>1269</v>
      </c>
      <c r="E882" s="1425" t="s">
        <v>1390</v>
      </c>
      <c r="F882" s="1425" t="s">
        <v>390</v>
      </c>
      <c r="G882" s="1425" t="s">
        <v>1238</v>
      </c>
      <c r="H882" s="1425" t="s">
        <v>2772</v>
      </c>
      <c r="I882" s="1425" t="s">
        <v>2771</v>
      </c>
      <c r="J882" s="1425" t="s">
        <v>390</v>
      </c>
      <c r="K882" s="1425">
        <v>13925.43</v>
      </c>
    </row>
    <row r="883" spans="1:11" ht="12.75">
      <c r="A883" s="1425" t="s">
        <v>1360</v>
      </c>
      <c r="B883" s="1425" t="s">
        <v>398</v>
      </c>
      <c r="C883" s="1425" t="s">
        <v>88</v>
      </c>
      <c r="D883" s="1425" t="s">
        <v>1269</v>
      </c>
      <c r="E883" s="1425" t="s">
        <v>1390</v>
      </c>
      <c r="F883" s="1425" t="s">
        <v>390</v>
      </c>
      <c r="G883" s="1425" t="s">
        <v>1238</v>
      </c>
      <c r="H883" s="1425" t="s">
        <v>2773</v>
      </c>
      <c r="I883" s="1425" t="s">
        <v>2763</v>
      </c>
      <c r="J883" s="1425" t="s">
        <v>390</v>
      </c>
      <c r="K883" s="1425">
        <v>7303.54</v>
      </c>
    </row>
    <row r="884" spans="1:11" ht="12.75">
      <c r="A884" s="1425" t="s">
        <v>1360</v>
      </c>
      <c r="B884" s="1425" t="s">
        <v>398</v>
      </c>
      <c r="C884" s="1425" t="s">
        <v>88</v>
      </c>
      <c r="D884" s="1425" t="s">
        <v>1269</v>
      </c>
      <c r="E884" s="1425" t="s">
        <v>1390</v>
      </c>
      <c r="F884" s="1425" t="s">
        <v>390</v>
      </c>
      <c r="G884" s="1425" t="s">
        <v>1238</v>
      </c>
      <c r="H884" s="1425" t="s">
        <v>2773</v>
      </c>
      <c r="I884" s="1425" t="s">
        <v>2764</v>
      </c>
      <c r="J884" s="1425" t="s">
        <v>390</v>
      </c>
      <c r="K884" s="1425">
        <v>1757.4000000000001</v>
      </c>
    </row>
    <row r="885" spans="1:11" ht="12.75">
      <c r="A885" s="1425" t="s">
        <v>1360</v>
      </c>
      <c r="B885" s="1425" t="s">
        <v>398</v>
      </c>
      <c r="C885" s="1425" t="s">
        <v>88</v>
      </c>
      <c r="D885" s="1425" t="s">
        <v>1269</v>
      </c>
      <c r="E885" s="1425" t="s">
        <v>1390</v>
      </c>
      <c r="F885" s="1425" t="s">
        <v>390</v>
      </c>
      <c r="G885" s="1425" t="s">
        <v>1238</v>
      </c>
      <c r="H885" s="1425" t="s">
        <v>2773</v>
      </c>
      <c r="I885" s="1425" t="s">
        <v>2765</v>
      </c>
      <c r="J885" s="1425" t="s">
        <v>390</v>
      </c>
      <c r="K885" s="1425">
        <v>3844.8699999999999</v>
      </c>
    </row>
    <row r="886" spans="1:11" ht="12.75">
      <c r="A886" s="1425" t="s">
        <v>1360</v>
      </c>
      <c r="B886" s="1425" t="s">
        <v>398</v>
      </c>
      <c r="C886" s="1425" t="s">
        <v>88</v>
      </c>
      <c r="D886" s="1425" t="s">
        <v>1269</v>
      </c>
      <c r="E886" s="1425" t="s">
        <v>1390</v>
      </c>
      <c r="F886" s="1425" t="s">
        <v>390</v>
      </c>
      <c r="G886" s="1425" t="s">
        <v>1238</v>
      </c>
      <c r="H886" s="1425" t="s">
        <v>2773</v>
      </c>
      <c r="I886" s="1425" t="s">
        <v>2766</v>
      </c>
      <c r="J886" s="1425" t="s">
        <v>390</v>
      </c>
      <c r="K886" s="1425">
        <v>3587.96</v>
      </c>
    </row>
    <row r="887" spans="1:11" ht="12.75">
      <c r="A887" s="1425" t="s">
        <v>1360</v>
      </c>
      <c r="B887" s="1425" t="s">
        <v>398</v>
      </c>
      <c r="C887" s="1425" t="s">
        <v>88</v>
      </c>
      <c r="D887" s="1425" t="s">
        <v>1269</v>
      </c>
      <c r="E887" s="1425" t="s">
        <v>1390</v>
      </c>
      <c r="F887" s="1425" t="s">
        <v>390</v>
      </c>
      <c r="G887" s="1425" t="s">
        <v>1238</v>
      </c>
      <c r="H887" s="1425" t="s">
        <v>2773</v>
      </c>
      <c r="I887" s="1425" t="s">
        <v>2767</v>
      </c>
      <c r="J887" s="1425" t="s">
        <v>390</v>
      </c>
      <c r="K887" s="1425">
        <v>10970.889999999999</v>
      </c>
    </row>
    <row r="888" spans="1:11" ht="12.75">
      <c r="A888" s="1425" t="s">
        <v>1360</v>
      </c>
      <c r="B888" s="1425" t="s">
        <v>398</v>
      </c>
      <c r="C888" s="1425" t="s">
        <v>88</v>
      </c>
      <c r="D888" s="1425" t="s">
        <v>1269</v>
      </c>
      <c r="E888" s="1425" t="s">
        <v>1390</v>
      </c>
      <c r="F888" s="1425" t="s">
        <v>390</v>
      </c>
      <c r="G888" s="1425" t="s">
        <v>1238</v>
      </c>
      <c r="H888" s="1425" t="s">
        <v>2773</v>
      </c>
      <c r="I888" s="1425" t="s">
        <v>2768</v>
      </c>
      <c r="J888" s="1425" t="s">
        <v>390</v>
      </c>
      <c r="K888" s="1425">
        <v>2997.3099999999999</v>
      </c>
    </row>
    <row r="889" spans="1:11" ht="12.75">
      <c r="A889" s="1425" t="s">
        <v>1360</v>
      </c>
      <c r="B889" s="1425" t="s">
        <v>398</v>
      </c>
      <c r="C889" s="1425" t="s">
        <v>88</v>
      </c>
      <c r="D889" s="1425" t="s">
        <v>1269</v>
      </c>
      <c r="E889" s="1425" t="s">
        <v>1390</v>
      </c>
      <c r="F889" s="1425" t="s">
        <v>390</v>
      </c>
      <c r="G889" s="1425" t="s">
        <v>1238</v>
      </c>
      <c r="H889" s="1425" t="s">
        <v>2773</v>
      </c>
      <c r="I889" s="1425" t="s">
        <v>2769</v>
      </c>
      <c r="J889" s="1425" t="s">
        <v>390</v>
      </c>
      <c r="K889" s="1425">
        <v>1619.45</v>
      </c>
    </row>
    <row r="890" spans="1:11" ht="12.75">
      <c r="A890" s="1425" t="s">
        <v>1360</v>
      </c>
      <c r="B890" s="1425" t="s">
        <v>398</v>
      </c>
      <c r="C890" s="1425" t="s">
        <v>88</v>
      </c>
      <c r="D890" s="1425" t="s">
        <v>1269</v>
      </c>
      <c r="E890" s="1425" t="s">
        <v>1390</v>
      </c>
      <c r="F890" s="1425" t="s">
        <v>390</v>
      </c>
      <c r="G890" s="1425" t="s">
        <v>1238</v>
      </c>
      <c r="H890" s="1425" t="s">
        <v>2773</v>
      </c>
      <c r="I890" s="1425" t="s">
        <v>2770</v>
      </c>
      <c r="J890" s="1425" t="s">
        <v>390</v>
      </c>
      <c r="K890" s="1425">
        <v>3612.2800000000002</v>
      </c>
    </row>
    <row r="891" spans="1:11" ht="12.75">
      <c r="A891" s="1425" t="s">
        <v>1360</v>
      </c>
      <c r="B891" s="1425" t="s">
        <v>398</v>
      </c>
      <c r="C891" s="1425" t="s">
        <v>88</v>
      </c>
      <c r="D891" s="1425" t="s">
        <v>1269</v>
      </c>
      <c r="E891" s="1425" t="s">
        <v>1390</v>
      </c>
      <c r="F891" s="1425" t="s">
        <v>390</v>
      </c>
      <c r="G891" s="1425" t="s">
        <v>1238</v>
      </c>
      <c r="H891" s="1425" t="s">
        <v>2773</v>
      </c>
      <c r="I891" s="1425" t="s">
        <v>2771</v>
      </c>
      <c r="J891" s="1425" t="s">
        <v>390</v>
      </c>
      <c r="K891" s="1425">
        <v>12549.690000000001</v>
      </c>
    </row>
    <row r="892" spans="1:11" ht="12.75">
      <c r="A892" s="1425" t="s">
        <v>1360</v>
      </c>
      <c r="B892" s="1425" t="s">
        <v>398</v>
      </c>
      <c r="C892" s="1425" t="s">
        <v>88</v>
      </c>
      <c r="D892" s="1425" t="s">
        <v>1269</v>
      </c>
      <c r="E892" s="1425" t="s">
        <v>1390</v>
      </c>
      <c r="F892" s="1425" t="s">
        <v>390</v>
      </c>
      <c r="G892" s="1425" t="s">
        <v>1238</v>
      </c>
      <c r="H892" s="1425" t="s">
        <v>1264</v>
      </c>
      <c r="I892" s="1425" t="s">
        <v>2763</v>
      </c>
      <c r="J892" s="1425" t="s">
        <v>390</v>
      </c>
      <c r="K892" s="1425">
        <v>7512.9899999999998</v>
      </c>
    </row>
    <row r="893" spans="1:11" ht="12.75">
      <c r="A893" s="1425" t="s">
        <v>1360</v>
      </c>
      <c r="B893" s="1425" t="s">
        <v>398</v>
      </c>
      <c r="C893" s="1425" t="s">
        <v>88</v>
      </c>
      <c r="D893" s="1425" t="s">
        <v>1269</v>
      </c>
      <c r="E893" s="1425" t="s">
        <v>1390</v>
      </c>
      <c r="F893" s="1425" t="s">
        <v>390</v>
      </c>
      <c r="G893" s="1425" t="s">
        <v>1238</v>
      </c>
      <c r="H893" s="1425" t="s">
        <v>1264</v>
      </c>
      <c r="I893" s="1425" t="s">
        <v>2764</v>
      </c>
      <c r="J893" s="1425" t="s">
        <v>390</v>
      </c>
      <c r="K893" s="1425">
        <v>1766.71</v>
      </c>
    </row>
    <row r="894" spans="1:11" ht="12.75">
      <c r="A894" s="1425" t="s">
        <v>1360</v>
      </c>
      <c r="B894" s="1425" t="s">
        <v>398</v>
      </c>
      <c r="C894" s="1425" t="s">
        <v>88</v>
      </c>
      <c r="D894" s="1425" t="s">
        <v>1269</v>
      </c>
      <c r="E894" s="1425" t="s">
        <v>1390</v>
      </c>
      <c r="F894" s="1425" t="s">
        <v>390</v>
      </c>
      <c r="G894" s="1425" t="s">
        <v>1238</v>
      </c>
      <c r="H894" s="1425" t="s">
        <v>1264</v>
      </c>
      <c r="I894" s="1425" t="s">
        <v>2765</v>
      </c>
      <c r="J894" s="1425" t="s">
        <v>390</v>
      </c>
      <c r="K894" s="1425">
        <v>3932.3099999999999</v>
      </c>
    </row>
    <row r="895" spans="1:11" ht="12.75">
      <c r="A895" s="1425" t="s">
        <v>1360</v>
      </c>
      <c r="B895" s="1425" t="s">
        <v>398</v>
      </c>
      <c r="C895" s="1425" t="s">
        <v>88</v>
      </c>
      <c r="D895" s="1425" t="s">
        <v>1269</v>
      </c>
      <c r="E895" s="1425" t="s">
        <v>1390</v>
      </c>
      <c r="F895" s="1425" t="s">
        <v>390</v>
      </c>
      <c r="G895" s="1425" t="s">
        <v>1238</v>
      </c>
      <c r="H895" s="1425" t="s">
        <v>1264</v>
      </c>
      <c r="I895" s="1425" t="s">
        <v>2766</v>
      </c>
      <c r="J895" s="1425" t="s">
        <v>390</v>
      </c>
      <c r="K895" s="1425">
        <v>3570.1399999999999</v>
      </c>
    </row>
    <row r="896" spans="1:11" ht="12.75">
      <c r="A896" s="1425" t="s">
        <v>1360</v>
      </c>
      <c r="B896" s="1425" t="s">
        <v>398</v>
      </c>
      <c r="C896" s="1425" t="s">
        <v>88</v>
      </c>
      <c r="D896" s="1425" t="s">
        <v>1269</v>
      </c>
      <c r="E896" s="1425" t="s">
        <v>1390</v>
      </c>
      <c r="F896" s="1425" t="s">
        <v>390</v>
      </c>
      <c r="G896" s="1425" t="s">
        <v>1238</v>
      </c>
      <c r="H896" s="1425" t="s">
        <v>1264</v>
      </c>
      <c r="I896" s="1425" t="s">
        <v>2767</v>
      </c>
      <c r="J896" s="1425" t="s">
        <v>390</v>
      </c>
      <c r="K896" s="1425">
        <v>10985.41</v>
      </c>
    </row>
    <row r="897" spans="1:11" ht="12.75">
      <c r="A897" s="1425" t="s">
        <v>1360</v>
      </c>
      <c r="B897" s="1425" t="s">
        <v>398</v>
      </c>
      <c r="C897" s="1425" t="s">
        <v>88</v>
      </c>
      <c r="D897" s="1425" t="s">
        <v>1269</v>
      </c>
      <c r="E897" s="1425" t="s">
        <v>1390</v>
      </c>
      <c r="F897" s="1425" t="s">
        <v>390</v>
      </c>
      <c r="G897" s="1425" t="s">
        <v>1238</v>
      </c>
      <c r="H897" s="1425" t="s">
        <v>1264</v>
      </c>
      <c r="I897" s="1425" t="s">
        <v>2768</v>
      </c>
      <c r="J897" s="1425" t="s">
        <v>390</v>
      </c>
      <c r="K897" s="1425">
        <v>3012.6500000000001</v>
      </c>
    </row>
    <row r="898" spans="1:11" ht="12.75">
      <c r="A898" s="1425" t="s">
        <v>1360</v>
      </c>
      <c r="B898" s="1425" t="s">
        <v>398</v>
      </c>
      <c r="C898" s="1425" t="s">
        <v>88</v>
      </c>
      <c r="D898" s="1425" t="s">
        <v>1269</v>
      </c>
      <c r="E898" s="1425" t="s">
        <v>1390</v>
      </c>
      <c r="F898" s="1425" t="s">
        <v>390</v>
      </c>
      <c r="G898" s="1425" t="s">
        <v>1238</v>
      </c>
      <c r="H898" s="1425" t="s">
        <v>1264</v>
      </c>
      <c r="I898" s="1425" t="s">
        <v>2769</v>
      </c>
      <c r="J898" s="1425" t="s">
        <v>390</v>
      </c>
      <c r="K898" s="1425">
        <v>1662.21</v>
      </c>
    </row>
    <row r="899" spans="1:11" ht="12.75">
      <c r="A899" s="1425" t="s">
        <v>1360</v>
      </c>
      <c r="B899" s="1425" t="s">
        <v>398</v>
      </c>
      <c r="C899" s="1425" t="s">
        <v>88</v>
      </c>
      <c r="D899" s="1425" t="s">
        <v>1269</v>
      </c>
      <c r="E899" s="1425" t="s">
        <v>1390</v>
      </c>
      <c r="F899" s="1425" t="s">
        <v>390</v>
      </c>
      <c r="G899" s="1425" t="s">
        <v>1238</v>
      </c>
      <c r="H899" s="1425" t="s">
        <v>1264</v>
      </c>
      <c r="I899" s="1425" t="s">
        <v>2770</v>
      </c>
      <c r="J899" s="1425" t="s">
        <v>390</v>
      </c>
      <c r="K899" s="1425">
        <v>3684.4099999999999</v>
      </c>
    </row>
    <row r="900" spans="1:11" ht="12.75">
      <c r="A900" s="1425" t="s">
        <v>1360</v>
      </c>
      <c r="B900" s="1425" t="s">
        <v>398</v>
      </c>
      <c r="C900" s="1425" t="s">
        <v>88</v>
      </c>
      <c r="D900" s="1425" t="s">
        <v>1269</v>
      </c>
      <c r="E900" s="1425" t="s">
        <v>1390</v>
      </c>
      <c r="F900" s="1425" t="s">
        <v>390</v>
      </c>
      <c r="G900" s="1425" t="s">
        <v>1238</v>
      </c>
      <c r="H900" s="1425" t="s">
        <v>1264</v>
      </c>
      <c r="I900" s="1425" t="s">
        <v>2771</v>
      </c>
      <c r="J900" s="1425" t="s">
        <v>390</v>
      </c>
      <c r="K900" s="1425">
        <v>12613.65</v>
      </c>
    </row>
    <row r="901" spans="1:11" ht="12.75">
      <c r="A901" s="1425" t="s">
        <v>1360</v>
      </c>
      <c r="B901" s="1425" t="s">
        <v>398</v>
      </c>
      <c r="C901" s="1425" t="s">
        <v>88</v>
      </c>
      <c r="D901" s="1425" t="s">
        <v>1269</v>
      </c>
      <c r="E901" s="1425" t="s">
        <v>1390</v>
      </c>
      <c r="F901" s="1425" t="s">
        <v>390</v>
      </c>
      <c r="G901" s="1425" t="s">
        <v>1238</v>
      </c>
      <c r="H901" s="1425" t="s">
        <v>1265</v>
      </c>
      <c r="I901" s="1425" t="s">
        <v>2763</v>
      </c>
      <c r="J901" s="1425" t="s">
        <v>390</v>
      </c>
      <c r="K901" s="1425">
        <v>7345.5299999999997</v>
      </c>
    </row>
    <row r="902" spans="1:11" ht="12.75">
      <c r="A902" s="1425" t="s">
        <v>1360</v>
      </c>
      <c r="B902" s="1425" t="s">
        <v>398</v>
      </c>
      <c r="C902" s="1425" t="s">
        <v>88</v>
      </c>
      <c r="D902" s="1425" t="s">
        <v>1269</v>
      </c>
      <c r="E902" s="1425" t="s">
        <v>1390</v>
      </c>
      <c r="F902" s="1425" t="s">
        <v>390</v>
      </c>
      <c r="G902" s="1425" t="s">
        <v>1238</v>
      </c>
      <c r="H902" s="1425" t="s">
        <v>1265</v>
      </c>
      <c r="I902" s="1425" t="s">
        <v>2764</v>
      </c>
      <c r="J902" s="1425" t="s">
        <v>390</v>
      </c>
      <c r="K902" s="1425">
        <v>1705.46</v>
      </c>
    </row>
    <row r="903" spans="1:11" ht="12.75">
      <c r="A903" s="1425" t="s">
        <v>1360</v>
      </c>
      <c r="B903" s="1425" t="s">
        <v>398</v>
      </c>
      <c r="C903" s="1425" t="s">
        <v>88</v>
      </c>
      <c r="D903" s="1425" t="s">
        <v>1269</v>
      </c>
      <c r="E903" s="1425" t="s">
        <v>1390</v>
      </c>
      <c r="F903" s="1425" t="s">
        <v>390</v>
      </c>
      <c r="G903" s="1425" t="s">
        <v>1238</v>
      </c>
      <c r="H903" s="1425" t="s">
        <v>1265</v>
      </c>
      <c r="I903" s="1425" t="s">
        <v>2765</v>
      </c>
      <c r="J903" s="1425" t="s">
        <v>390</v>
      </c>
      <c r="K903" s="1425">
        <v>3863.8099999999999</v>
      </c>
    </row>
    <row r="904" spans="1:11" ht="12.75">
      <c r="A904" s="1425" t="s">
        <v>1360</v>
      </c>
      <c r="B904" s="1425" t="s">
        <v>398</v>
      </c>
      <c r="C904" s="1425" t="s">
        <v>88</v>
      </c>
      <c r="D904" s="1425" t="s">
        <v>1269</v>
      </c>
      <c r="E904" s="1425" t="s">
        <v>1390</v>
      </c>
      <c r="F904" s="1425" t="s">
        <v>390</v>
      </c>
      <c r="G904" s="1425" t="s">
        <v>1238</v>
      </c>
      <c r="H904" s="1425" t="s">
        <v>1265</v>
      </c>
      <c r="I904" s="1425" t="s">
        <v>2766</v>
      </c>
      <c r="J904" s="1425" t="s">
        <v>390</v>
      </c>
      <c r="K904" s="1425">
        <v>3493.9299999999998</v>
      </c>
    </row>
    <row r="905" spans="1:11" ht="12.75">
      <c r="A905" s="1425" t="s">
        <v>1360</v>
      </c>
      <c r="B905" s="1425" t="s">
        <v>398</v>
      </c>
      <c r="C905" s="1425" t="s">
        <v>88</v>
      </c>
      <c r="D905" s="1425" t="s">
        <v>1269</v>
      </c>
      <c r="E905" s="1425" t="s">
        <v>1390</v>
      </c>
      <c r="F905" s="1425" t="s">
        <v>390</v>
      </c>
      <c r="G905" s="1425" t="s">
        <v>1238</v>
      </c>
      <c r="H905" s="1425" t="s">
        <v>1265</v>
      </c>
      <c r="I905" s="1425" t="s">
        <v>2767</v>
      </c>
      <c r="J905" s="1425" t="s">
        <v>390</v>
      </c>
      <c r="K905" s="1425">
        <v>10770.65</v>
      </c>
    </row>
    <row r="906" spans="1:11" ht="12.75">
      <c r="A906" s="1425" t="s">
        <v>1360</v>
      </c>
      <c r="B906" s="1425" t="s">
        <v>398</v>
      </c>
      <c r="C906" s="1425" t="s">
        <v>88</v>
      </c>
      <c r="D906" s="1425" t="s">
        <v>1269</v>
      </c>
      <c r="E906" s="1425" t="s">
        <v>1390</v>
      </c>
      <c r="F906" s="1425" t="s">
        <v>390</v>
      </c>
      <c r="G906" s="1425" t="s">
        <v>1238</v>
      </c>
      <c r="H906" s="1425" t="s">
        <v>1265</v>
      </c>
      <c r="I906" s="1425" t="s">
        <v>2768</v>
      </c>
      <c r="J906" s="1425" t="s">
        <v>390</v>
      </c>
      <c r="K906" s="1425">
        <v>3001.1500000000001</v>
      </c>
    </row>
    <row r="907" spans="1:11" ht="12.75">
      <c r="A907" s="1425" t="s">
        <v>1360</v>
      </c>
      <c r="B907" s="1425" t="s">
        <v>398</v>
      </c>
      <c r="C907" s="1425" t="s">
        <v>88</v>
      </c>
      <c r="D907" s="1425" t="s">
        <v>1269</v>
      </c>
      <c r="E907" s="1425" t="s">
        <v>1390</v>
      </c>
      <c r="F907" s="1425" t="s">
        <v>390</v>
      </c>
      <c r="G907" s="1425" t="s">
        <v>1238</v>
      </c>
      <c r="H907" s="1425" t="s">
        <v>1265</v>
      </c>
      <c r="I907" s="1425" t="s">
        <v>2769</v>
      </c>
      <c r="J907" s="1425" t="s">
        <v>390</v>
      </c>
      <c r="K907" s="1425">
        <v>1613.53</v>
      </c>
    </row>
    <row r="908" spans="1:11" ht="12.75">
      <c r="A908" s="1425" t="s">
        <v>1360</v>
      </c>
      <c r="B908" s="1425" t="s">
        <v>398</v>
      </c>
      <c r="C908" s="1425" t="s">
        <v>88</v>
      </c>
      <c r="D908" s="1425" t="s">
        <v>1269</v>
      </c>
      <c r="E908" s="1425" t="s">
        <v>1390</v>
      </c>
      <c r="F908" s="1425" t="s">
        <v>390</v>
      </c>
      <c r="G908" s="1425" t="s">
        <v>1238</v>
      </c>
      <c r="H908" s="1425" t="s">
        <v>1265</v>
      </c>
      <c r="I908" s="1425" t="s">
        <v>2770</v>
      </c>
      <c r="J908" s="1425" t="s">
        <v>390</v>
      </c>
      <c r="K908" s="1425">
        <v>3629.9000000000001</v>
      </c>
    </row>
    <row r="909" spans="1:11" ht="12.75">
      <c r="A909" s="1425" t="s">
        <v>1360</v>
      </c>
      <c r="B909" s="1425" t="s">
        <v>398</v>
      </c>
      <c r="C909" s="1425" t="s">
        <v>88</v>
      </c>
      <c r="D909" s="1425" t="s">
        <v>1269</v>
      </c>
      <c r="E909" s="1425" t="s">
        <v>1390</v>
      </c>
      <c r="F909" s="1425" t="s">
        <v>390</v>
      </c>
      <c r="G909" s="1425" t="s">
        <v>1238</v>
      </c>
      <c r="H909" s="1425" t="s">
        <v>1265</v>
      </c>
      <c r="I909" s="1425" t="s">
        <v>2771</v>
      </c>
      <c r="J909" s="1425" t="s">
        <v>390</v>
      </c>
      <c r="K909" s="1425">
        <v>12397.4</v>
      </c>
    </row>
    <row r="910" spans="1:11" ht="12.75">
      <c r="A910" s="1425" t="s">
        <v>1360</v>
      </c>
      <c r="B910" s="1425" t="s">
        <v>398</v>
      </c>
      <c r="C910" s="1425" t="s">
        <v>88</v>
      </c>
      <c r="D910" s="1425" t="s">
        <v>1269</v>
      </c>
      <c r="E910" s="1425" t="s">
        <v>1390</v>
      </c>
      <c r="F910" s="1425" t="s">
        <v>390</v>
      </c>
      <c r="G910" s="1425" t="s">
        <v>1238</v>
      </c>
      <c r="H910" s="1425" t="s">
        <v>2774</v>
      </c>
      <c r="I910" s="1425" t="s">
        <v>2763</v>
      </c>
      <c r="J910" s="1425" t="s">
        <v>390</v>
      </c>
      <c r="K910" s="1425">
        <v>7291.4899999999998</v>
      </c>
    </row>
    <row r="911" spans="1:11" ht="12.75">
      <c r="A911" s="1425" t="s">
        <v>1360</v>
      </c>
      <c r="B911" s="1425" t="s">
        <v>398</v>
      </c>
      <c r="C911" s="1425" t="s">
        <v>88</v>
      </c>
      <c r="D911" s="1425" t="s">
        <v>1269</v>
      </c>
      <c r="E911" s="1425" t="s">
        <v>1390</v>
      </c>
      <c r="F911" s="1425" t="s">
        <v>390</v>
      </c>
      <c r="G911" s="1425" t="s">
        <v>1238</v>
      </c>
      <c r="H911" s="1425" t="s">
        <v>2774</v>
      </c>
      <c r="I911" s="1425" t="s">
        <v>2764</v>
      </c>
      <c r="J911" s="1425" t="s">
        <v>390</v>
      </c>
      <c r="K911" s="1425">
        <v>1576.3</v>
      </c>
    </row>
    <row r="912" spans="1:11" ht="12.75">
      <c r="A912" s="1425" t="s">
        <v>1360</v>
      </c>
      <c r="B912" s="1425" t="s">
        <v>398</v>
      </c>
      <c r="C912" s="1425" t="s">
        <v>88</v>
      </c>
      <c r="D912" s="1425" t="s">
        <v>1269</v>
      </c>
      <c r="E912" s="1425" t="s">
        <v>1390</v>
      </c>
      <c r="F912" s="1425" t="s">
        <v>390</v>
      </c>
      <c r="G912" s="1425" t="s">
        <v>1238</v>
      </c>
      <c r="H912" s="1425" t="s">
        <v>2774</v>
      </c>
      <c r="I912" s="1425" t="s">
        <v>2765</v>
      </c>
      <c r="J912" s="1425" t="s">
        <v>390</v>
      </c>
      <c r="K912" s="1425">
        <v>3808.9400000000001</v>
      </c>
    </row>
    <row r="913" spans="1:11" ht="12.75">
      <c r="A913" s="1425" t="s">
        <v>1360</v>
      </c>
      <c r="B913" s="1425" t="s">
        <v>398</v>
      </c>
      <c r="C913" s="1425" t="s">
        <v>88</v>
      </c>
      <c r="D913" s="1425" t="s">
        <v>1269</v>
      </c>
      <c r="E913" s="1425" t="s">
        <v>1390</v>
      </c>
      <c r="F913" s="1425" t="s">
        <v>390</v>
      </c>
      <c r="G913" s="1425" t="s">
        <v>1238</v>
      </c>
      <c r="H913" s="1425" t="s">
        <v>2774</v>
      </c>
      <c r="I913" s="1425" t="s">
        <v>2766</v>
      </c>
      <c r="J913" s="1425" t="s">
        <v>390</v>
      </c>
      <c r="K913" s="1425">
        <v>3523.79</v>
      </c>
    </row>
    <row r="914" spans="1:11" ht="12.75">
      <c r="A914" s="1425" t="s">
        <v>1360</v>
      </c>
      <c r="B914" s="1425" t="s">
        <v>398</v>
      </c>
      <c r="C914" s="1425" t="s">
        <v>88</v>
      </c>
      <c r="D914" s="1425" t="s">
        <v>1269</v>
      </c>
      <c r="E914" s="1425" t="s">
        <v>1390</v>
      </c>
      <c r="F914" s="1425" t="s">
        <v>390</v>
      </c>
      <c r="G914" s="1425" t="s">
        <v>1238</v>
      </c>
      <c r="H914" s="1425" t="s">
        <v>2774</v>
      </c>
      <c r="I914" s="1425" t="s">
        <v>2767</v>
      </c>
      <c r="J914" s="1425" t="s">
        <v>390</v>
      </c>
      <c r="K914" s="1425">
        <v>9888.0300000000007</v>
      </c>
    </row>
    <row r="915" spans="1:11" ht="12.75">
      <c r="A915" s="1425" t="s">
        <v>1360</v>
      </c>
      <c r="B915" s="1425" t="s">
        <v>398</v>
      </c>
      <c r="C915" s="1425" t="s">
        <v>88</v>
      </c>
      <c r="D915" s="1425" t="s">
        <v>1269</v>
      </c>
      <c r="E915" s="1425" t="s">
        <v>1390</v>
      </c>
      <c r="F915" s="1425" t="s">
        <v>390</v>
      </c>
      <c r="G915" s="1425" t="s">
        <v>1238</v>
      </c>
      <c r="H915" s="1425" t="s">
        <v>2774</v>
      </c>
      <c r="I915" s="1425" t="s">
        <v>2768</v>
      </c>
      <c r="J915" s="1425" t="s">
        <v>390</v>
      </c>
      <c r="K915" s="1425">
        <v>2906.6500000000001</v>
      </c>
    </row>
    <row r="916" spans="1:11" ht="12.75">
      <c r="A916" s="1425" t="s">
        <v>1360</v>
      </c>
      <c r="B916" s="1425" t="s">
        <v>398</v>
      </c>
      <c r="C916" s="1425" t="s">
        <v>88</v>
      </c>
      <c r="D916" s="1425" t="s">
        <v>1269</v>
      </c>
      <c r="E916" s="1425" t="s">
        <v>1390</v>
      </c>
      <c r="F916" s="1425" t="s">
        <v>390</v>
      </c>
      <c r="G916" s="1425" t="s">
        <v>1238</v>
      </c>
      <c r="H916" s="1425" t="s">
        <v>2774</v>
      </c>
      <c r="I916" s="1425" t="s">
        <v>2769</v>
      </c>
      <c r="J916" s="1425" t="s">
        <v>390</v>
      </c>
      <c r="K916" s="1425">
        <v>1572.9000000000001</v>
      </c>
    </row>
    <row r="917" spans="1:11" ht="12.75">
      <c r="A917" s="1425" t="s">
        <v>1360</v>
      </c>
      <c r="B917" s="1425" t="s">
        <v>398</v>
      </c>
      <c r="C917" s="1425" t="s">
        <v>88</v>
      </c>
      <c r="D917" s="1425" t="s">
        <v>1269</v>
      </c>
      <c r="E917" s="1425" t="s">
        <v>1390</v>
      </c>
      <c r="F917" s="1425" t="s">
        <v>390</v>
      </c>
      <c r="G917" s="1425" t="s">
        <v>1238</v>
      </c>
      <c r="H917" s="1425" t="s">
        <v>2774</v>
      </c>
      <c r="I917" s="1425" t="s">
        <v>2770</v>
      </c>
      <c r="J917" s="1425" t="s">
        <v>390</v>
      </c>
      <c r="K917" s="1425">
        <v>3573.5799999999999</v>
      </c>
    </row>
    <row r="918" spans="1:11" ht="12.75">
      <c r="A918" s="1425" t="s">
        <v>1360</v>
      </c>
      <c r="B918" s="1425" t="s">
        <v>398</v>
      </c>
      <c r="C918" s="1425" t="s">
        <v>88</v>
      </c>
      <c r="D918" s="1425" t="s">
        <v>1269</v>
      </c>
      <c r="E918" s="1425" t="s">
        <v>1390</v>
      </c>
      <c r="F918" s="1425" t="s">
        <v>390</v>
      </c>
      <c r="G918" s="1425" t="s">
        <v>1238</v>
      </c>
      <c r="H918" s="1425" t="s">
        <v>2774</v>
      </c>
      <c r="I918" s="1425" t="s">
        <v>2771</v>
      </c>
      <c r="J918" s="1425" t="s">
        <v>390</v>
      </c>
      <c r="K918" s="1425">
        <v>11337.76</v>
      </c>
    </row>
    <row r="919" spans="1:11" ht="12.75">
      <c r="A919" s="1425" t="s">
        <v>1360</v>
      </c>
      <c r="B919" s="1425" t="s">
        <v>398</v>
      </c>
      <c r="C919" s="1425" t="s">
        <v>88</v>
      </c>
      <c r="D919" s="1425" t="s">
        <v>1269</v>
      </c>
      <c r="E919" s="1425" t="s">
        <v>1390</v>
      </c>
      <c r="F919" s="1425" t="s">
        <v>390</v>
      </c>
      <c r="G919" s="1425" t="s">
        <v>1238</v>
      </c>
      <c r="H919" s="1425" t="s">
        <v>1266</v>
      </c>
      <c r="I919" s="1425" t="s">
        <v>2763</v>
      </c>
      <c r="J919" s="1425" t="s">
        <v>390</v>
      </c>
      <c r="K919" s="1425">
        <v>7499.6899999999996</v>
      </c>
    </row>
    <row r="920" spans="1:11" ht="12.75">
      <c r="A920" s="1425" t="s">
        <v>1360</v>
      </c>
      <c r="B920" s="1425" t="s">
        <v>398</v>
      </c>
      <c r="C920" s="1425" t="s">
        <v>88</v>
      </c>
      <c r="D920" s="1425" t="s">
        <v>1269</v>
      </c>
      <c r="E920" s="1425" t="s">
        <v>1390</v>
      </c>
      <c r="F920" s="1425" t="s">
        <v>390</v>
      </c>
      <c r="G920" s="1425" t="s">
        <v>1238</v>
      </c>
      <c r="H920" s="1425" t="s">
        <v>1266</v>
      </c>
      <c r="I920" s="1425" t="s">
        <v>2764</v>
      </c>
      <c r="J920" s="1425" t="s">
        <v>390</v>
      </c>
      <c r="K920" s="1425">
        <v>1725.52</v>
      </c>
    </row>
    <row r="921" spans="1:11" ht="12.75">
      <c r="A921" s="1425" t="s">
        <v>1360</v>
      </c>
      <c r="B921" s="1425" t="s">
        <v>398</v>
      </c>
      <c r="C921" s="1425" t="s">
        <v>88</v>
      </c>
      <c r="D921" s="1425" t="s">
        <v>1269</v>
      </c>
      <c r="E921" s="1425" t="s">
        <v>1390</v>
      </c>
      <c r="F921" s="1425" t="s">
        <v>390</v>
      </c>
      <c r="G921" s="1425" t="s">
        <v>1238</v>
      </c>
      <c r="H921" s="1425" t="s">
        <v>1266</v>
      </c>
      <c r="I921" s="1425" t="s">
        <v>2765</v>
      </c>
      <c r="J921" s="1425" t="s">
        <v>390</v>
      </c>
      <c r="K921" s="1425">
        <v>3898.98</v>
      </c>
    </row>
    <row r="922" spans="1:11" ht="12.75">
      <c r="A922" s="1425" t="s">
        <v>1360</v>
      </c>
      <c r="B922" s="1425" t="s">
        <v>398</v>
      </c>
      <c r="C922" s="1425" t="s">
        <v>88</v>
      </c>
      <c r="D922" s="1425" t="s">
        <v>1269</v>
      </c>
      <c r="E922" s="1425" t="s">
        <v>1390</v>
      </c>
      <c r="F922" s="1425" t="s">
        <v>390</v>
      </c>
      <c r="G922" s="1425" t="s">
        <v>1238</v>
      </c>
      <c r="H922" s="1425" t="s">
        <v>1266</v>
      </c>
      <c r="I922" s="1425" t="s">
        <v>2766</v>
      </c>
      <c r="J922" s="1425" t="s">
        <v>390</v>
      </c>
      <c r="K922" s="1425">
        <v>3576.3899999999999</v>
      </c>
    </row>
    <row r="923" spans="1:11" ht="12.75">
      <c r="A923" s="1425" t="s">
        <v>1360</v>
      </c>
      <c r="B923" s="1425" t="s">
        <v>398</v>
      </c>
      <c r="C923" s="1425" t="s">
        <v>88</v>
      </c>
      <c r="D923" s="1425" t="s">
        <v>1269</v>
      </c>
      <c r="E923" s="1425" t="s">
        <v>1390</v>
      </c>
      <c r="F923" s="1425" t="s">
        <v>390</v>
      </c>
      <c r="G923" s="1425" t="s">
        <v>1238</v>
      </c>
      <c r="H923" s="1425" t="s">
        <v>1266</v>
      </c>
      <c r="I923" s="1425" t="s">
        <v>2767</v>
      </c>
      <c r="J923" s="1425" t="s">
        <v>390</v>
      </c>
      <c r="K923" s="1425">
        <v>10781.9</v>
      </c>
    </row>
    <row r="924" spans="1:11" ht="12.75">
      <c r="A924" s="1425" t="s">
        <v>1360</v>
      </c>
      <c r="B924" s="1425" t="s">
        <v>398</v>
      </c>
      <c r="C924" s="1425" t="s">
        <v>88</v>
      </c>
      <c r="D924" s="1425" t="s">
        <v>1269</v>
      </c>
      <c r="E924" s="1425" t="s">
        <v>1390</v>
      </c>
      <c r="F924" s="1425" t="s">
        <v>390</v>
      </c>
      <c r="G924" s="1425" t="s">
        <v>1238</v>
      </c>
      <c r="H924" s="1425" t="s">
        <v>1266</v>
      </c>
      <c r="I924" s="1425" t="s">
        <v>2768</v>
      </c>
      <c r="J924" s="1425" t="s">
        <v>390</v>
      </c>
      <c r="K924" s="1425">
        <v>3002.0999999999999</v>
      </c>
    </row>
    <row r="925" spans="1:11" ht="12.75">
      <c r="A925" s="1425" t="s">
        <v>1360</v>
      </c>
      <c r="B925" s="1425" t="s">
        <v>398</v>
      </c>
      <c r="C925" s="1425" t="s">
        <v>88</v>
      </c>
      <c r="D925" s="1425" t="s">
        <v>1269</v>
      </c>
      <c r="E925" s="1425" t="s">
        <v>1390</v>
      </c>
      <c r="F925" s="1425" t="s">
        <v>390</v>
      </c>
      <c r="G925" s="1425" t="s">
        <v>1238</v>
      </c>
      <c r="H925" s="1425" t="s">
        <v>1266</v>
      </c>
      <c r="I925" s="1425" t="s">
        <v>2769</v>
      </c>
      <c r="J925" s="1425" t="s">
        <v>390</v>
      </c>
      <c r="K925" s="1425">
        <v>1614.6099999999999</v>
      </c>
    </row>
    <row r="926" spans="1:11" ht="12.75">
      <c r="A926" s="1425" t="s">
        <v>1360</v>
      </c>
      <c r="B926" s="1425" t="s">
        <v>398</v>
      </c>
      <c r="C926" s="1425" t="s">
        <v>88</v>
      </c>
      <c r="D926" s="1425" t="s">
        <v>1269</v>
      </c>
      <c r="E926" s="1425" t="s">
        <v>1390</v>
      </c>
      <c r="F926" s="1425" t="s">
        <v>390</v>
      </c>
      <c r="G926" s="1425" t="s">
        <v>1238</v>
      </c>
      <c r="H926" s="1425" t="s">
        <v>1266</v>
      </c>
      <c r="I926" s="1425" t="s">
        <v>2770</v>
      </c>
      <c r="J926" s="1425" t="s">
        <v>390</v>
      </c>
      <c r="K926" s="1425">
        <v>3630.4099999999999</v>
      </c>
    </row>
    <row r="927" spans="1:11" ht="12.75">
      <c r="A927" s="1425" t="s">
        <v>1360</v>
      </c>
      <c r="B927" s="1425" t="s">
        <v>398</v>
      </c>
      <c r="C927" s="1425" t="s">
        <v>88</v>
      </c>
      <c r="D927" s="1425" t="s">
        <v>1269</v>
      </c>
      <c r="E927" s="1425" t="s">
        <v>1390</v>
      </c>
      <c r="F927" s="1425" t="s">
        <v>390</v>
      </c>
      <c r="G927" s="1425" t="s">
        <v>1238</v>
      </c>
      <c r="H927" s="1425" t="s">
        <v>1266</v>
      </c>
      <c r="I927" s="1425" t="s">
        <v>2771</v>
      </c>
      <c r="J927" s="1425" t="s">
        <v>390</v>
      </c>
      <c r="K927" s="1425">
        <v>12418.18</v>
      </c>
    </row>
    <row r="928" spans="1:11" ht="12.75">
      <c r="A928" s="1425" t="s">
        <v>1360</v>
      </c>
      <c r="B928" s="1425" t="s">
        <v>398</v>
      </c>
      <c r="C928" s="1425" t="s">
        <v>88</v>
      </c>
      <c r="D928" s="1425" t="s">
        <v>1269</v>
      </c>
      <c r="E928" s="1425" t="s">
        <v>1390</v>
      </c>
      <c r="F928" s="1425" t="s">
        <v>390</v>
      </c>
      <c r="G928" s="1425" t="s">
        <v>1238</v>
      </c>
      <c r="H928" s="1425" t="s">
        <v>1267</v>
      </c>
      <c r="I928" s="1425" t="s">
        <v>2763</v>
      </c>
      <c r="J928" s="1425" t="s">
        <v>390</v>
      </c>
      <c r="K928" s="1425">
        <v>7513.5100000000002</v>
      </c>
    </row>
    <row r="929" spans="1:11" ht="12.75">
      <c r="A929" s="1425" t="s">
        <v>1360</v>
      </c>
      <c r="B929" s="1425" t="s">
        <v>398</v>
      </c>
      <c r="C929" s="1425" t="s">
        <v>88</v>
      </c>
      <c r="D929" s="1425" t="s">
        <v>1269</v>
      </c>
      <c r="E929" s="1425" t="s">
        <v>1390</v>
      </c>
      <c r="F929" s="1425" t="s">
        <v>390</v>
      </c>
      <c r="G929" s="1425" t="s">
        <v>1238</v>
      </c>
      <c r="H929" s="1425" t="s">
        <v>1267</v>
      </c>
      <c r="I929" s="1425" t="s">
        <v>2764</v>
      </c>
      <c r="J929" s="1425" t="s">
        <v>390</v>
      </c>
      <c r="K929" s="1425">
        <v>1774.2</v>
      </c>
    </row>
    <row r="930" spans="1:11" ht="12.75">
      <c r="A930" s="1425" t="s">
        <v>1360</v>
      </c>
      <c r="B930" s="1425" t="s">
        <v>398</v>
      </c>
      <c r="C930" s="1425" t="s">
        <v>88</v>
      </c>
      <c r="D930" s="1425" t="s">
        <v>1269</v>
      </c>
      <c r="E930" s="1425" t="s">
        <v>1390</v>
      </c>
      <c r="F930" s="1425" t="s">
        <v>390</v>
      </c>
      <c r="G930" s="1425" t="s">
        <v>1238</v>
      </c>
      <c r="H930" s="1425" t="s">
        <v>1267</v>
      </c>
      <c r="I930" s="1425" t="s">
        <v>2765</v>
      </c>
      <c r="J930" s="1425" t="s">
        <v>390</v>
      </c>
      <c r="K930" s="1425">
        <v>3933.8099999999999</v>
      </c>
    </row>
    <row r="931" spans="1:11" ht="12.75">
      <c r="A931" s="1425" t="s">
        <v>1360</v>
      </c>
      <c r="B931" s="1425" t="s">
        <v>398</v>
      </c>
      <c r="C931" s="1425" t="s">
        <v>88</v>
      </c>
      <c r="D931" s="1425" t="s">
        <v>1269</v>
      </c>
      <c r="E931" s="1425" t="s">
        <v>1390</v>
      </c>
      <c r="F931" s="1425" t="s">
        <v>390</v>
      </c>
      <c r="G931" s="1425" t="s">
        <v>1238</v>
      </c>
      <c r="H931" s="1425" t="s">
        <v>1267</v>
      </c>
      <c r="I931" s="1425" t="s">
        <v>2766</v>
      </c>
      <c r="J931" s="1425" t="s">
        <v>390</v>
      </c>
      <c r="K931" s="1425">
        <v>3572.8499999999999</v>
      </c>
    </row>
    <row r="932" spans="1:11" ht="12.75">
      <c r="A932" s="1425" t="s">
        <v>1360</v>
      </c>
      <c r="B932" s="1425" t="s">
        <v>398</v>
      </c>
      <c r="C932" s="1425" t="s">
        <v>88</v>
      </c>
      <c r="D932" s="1425" t="s">
        <v>1269</v>
      </c>
      <c r="E932" s="1425" t="s">
        <v>1390</v>
      </c>
      <c r="F932" s="1425" t="s">
        <v>390</v>
      </c>
      <c r="G932" s="1425" t="s">
        <v>1238</v>
      </c>
      <c r="H932" s="1425" t="s">
        <v>1267</v>
      </c>
      <c r="I932" s="1425" t="s">
        <v>2767</v>
      </c>
      <c r="J932" s="1425" t="s">
        <v>390</v>
      </c>
      <c r="K932" s="1425">
        <v>11030.15</v>
      </c>
    </row>
    <row r="933" spans="1:11" ht="12.75">
      <c r="A933" s="1425" t="s">
        <v>1360</v>
      </c>
      <c r="B933" s="1425" t="s">
        <v>398</v>
      </c>
      <c r="C933" s="1425" t="s">
        <v>88</v>
      </c>
      <c r="D933" s="1425" t="s">
        <v>1269</v>
      </c>
      <c r="E933" s="1425" t="s">
        <v>1390</v>
      </c>
      <c r="F933" s="1425" t="s">
        <v>390</v>
      </c>
      <c r="G933" s="1425" t="s">
        <v>1238</v>
      </c>
      <c r="H933" s="1425" t="s">
        <v>1267</v>
      </c>
      <c r="I933" s="1425" t="s">
        <v>2768</v>
      </c>
      <c r="J933" s="1425" t="s">
        <v>390</v>
      </c>
      <c r="K933" s="1425">
        <v>3016.4000000000001</v>
      </c>
    </row>
    <row r="934" spans="1:11" ht="12.75">
      <c r="A934" s="1425" t="s">
        <v>1360</v>
      </c>
      <c r="B934" s="1425" t="s">
        <v>398</v>
      </c>
      <c r="C934" s="1425" t="s">
        <v>88</v>
      </c>
      <c r="D934" s="1425" t="s">
        <v>1269</v>
      </c>
      <c r="E934" s="1425" t="s">
        <v>1390</v>
      </c>
      <c r="F934" s="1425" t="s">
        <v>390</v>
      </c>
      <c r="G934" s="1425" t="s">
        <v>1238</v>
      </c>
      <c r="H934" s="1425" t="s">
        <v>1267</v>
      </c>
      <c r="I934" s="1425" t="s">
        <v>2769</v>
      </c>
      <c r="J934" s="1425" t="s">
        <v>390</v>
      </c>
      <c r="K934" s="1425">
        <v>1664.1700000000001</v>
      </c>
    </row>
    <row r="935" spans="1:11" ht="12.75">
      <c r="A935" s="1425" t="s">
        <v>1360</v>
      </c>
      <c r="B935" s="1425" t="s">
        <v>398</v>
      </c>
      <c r="C935" s="1425" t="s">
        <v>88</v>
      </c>
      <c r="D935" s="1425" t="s">
        <v>1269</v>
      </c>
      <c r="E935" s="1425" t="s">
        <v>1390</v>
      </c>
      <c r="F935" s="1425" t="s">
        <v>390</v>
      </c>
      <c r="G935" s="1425" t="s">
        <v>1238</v>
      </c>
      <c r="H935" s="1425" t="s">
        <v>1267</v>
      </c>
      <c r="I935" s="1425" t="s">
        <v>2770</v>
      </c>
      <c r="J935" s="1425" t="s">
        <v>390</v>
      </c>
      <c r="K935" s="1425">
        <v>3686.0599999999999</v>
      </c>
    </row>
    <row r="936" spans="1:11" ht="12.75">
      <c r="A936" s="1425" t="s">
        <v>1360</v>
      </c>
      <c r="B936" s="1425" t="s">
        <v>398</v>
      </c>
      <c r="C936" s="1425" t="s">
        <v>88</v>
      </c>
      <c r="D936" s="1425" t="s">
        <v>1269</v>
      </c>
      <c r="E936" s="1425" t="s">
        <v>1390</v>
      </c>
      <c r="F936" s="1425" t="s">
        <v>390</v>
      </c>
      <c r="G936" s="1425" t="s">
        <v>1238</v>
      </c>
      <c r="H936" s="1425" t="s">
        <v>1267</v>
      </c>
      <c r="I936" s="1425" t="s">
        <v>2771</v>
      </c>
      <c r="J936" s="1425" t="s">
        <v>390</v>
      </c>
      <c r="K936" s="1425">
        <v>12663.91</v>
      </c>
    </row>
    <row r="937" spans="1:11" ht="12.75">
      <c r="A937" s="1425" t="s">
        <v>1360</v>
      </c>
      <c r="B937" s="1425" t="s">
        <v>398</v>
      </c>
      <c r="C937" s="1425" t="s">
        <v>88</v>
      </c>
      <c r="D937" s="1425" t="s">
        <v>1269</v>
      </c>
      <c r="E937" s="1425" t="s">
        <v>1390</v>
      </c>
      <c r="F937" s="1425" t="s">
        <v>390</v>
      </c>
      <c r="G937" s="1425" t="s">
        <v>116</v>
      </c>
      <c r="H937" s="1425" t="s">
        <v>2762</v>
      </c>
      <c r="I937" s="1425" t="s">
        <v>2775</v>
      </c>
      <c r="J937" s="1425" t="s">
        <v>390</v>
      </c>
      <c r="K937" s="1425">
        <v>257887.32999999999</v>
      </c>
    </row>
    <row r="938" spans="1:11" ht="12.75">
      <c r="A938" s="1425" t="s">
        <v>1360</v>
      </c>
      <c r="B938" s="1425" t="s">
        <v>398</v>
      </c>
      <c r="C938" s="1425" t="s">
        <v>88</v>
      </c>
      <c r="D938" s="1425" t="s">
        <v>1269</v>
      </c>
      <c r="E938" s="1425" t="s">
        <v>1390</v>
      </c>
      <c r="F938" s="1425" t="s">
        <v>390</v>
      </c>
      <c r="G938" s="1425" t="s">
        <v>116</v>
      </c>
      <c r="H938" s="1425" t="s">
        <v>2762</v>
      </c>
      <c r="I938" s="1425" t="s">
        <v>2776</v>
      </c>
      <c r="J938" s="1425" t="s">
        <v>390</v>
      </c>
      <c r="K938" s="1425">
        <v>272552.82000000001</v>
      </c>
    </row>
    <row r="939" spans="1:11" ht="12.75">
      <c r="A939" s="1425" t="s">
        <v>1360</v>
      </c>
      <c r="B939" s="1425" t="s">
        <v>398</v>
      </c>
      <c r="C939" s="1425" t="s">
        <v>88</v>
      </c>
      <c r="D939" s="1425" t="s">
        <v>1269</v>
      </c>
      <c r="E939" s="1425" t="s">
        <v>1390</v>
      </c>
      <c r="F939" s="1425" t="s">
        <v>390</v>
      </c>
      <c r="G939" s="1425" t="s">
        <v>116</v>
      </c>
      <c r="H939" s="1425" t="s">
        <v>2762</v>
      </c>
      <c r="I939" s="1425" t="s">
        <v>2777</v>
      </c>
      <c r="J939" s="1425" t="s">
        <v>390</v>
      </c>
      <c r="K939" s="1425">
        <v>79708.169999999998</v>
      </c>
    </row>
    <row r="940" spans="1:11" ht="12.75">
      <c r="A940" s="1425" t="s">
        <v>1360</v>
      </c>
      <c r="B940" s="1425" t="s">
        <v>398</v>
      </c>
      <c r="C940" s="1425" t="s">
        <v>88</v>
      </c>
      <c r="D940" s="1425" t="s">
        <v>1269</v>
      </c>
      <c r="E940" s="1425" t="s">
        <v>1390</v>
      </c>
      <c r="F940" s="1425" t="s">
        <v>390</v>
      </c>
      <c r="G940" s="1425" t="s">
        <v>116</v>
      </c>
      <c r="H940" s="1425" t="s">
        <v>2762</v>
      </c>
      <c r="I940" s="1425" t="s">
        <v>2778</v>
      </c>
      <c r="J940" s="1425" t="s">
        <v>390</v>
      </c>
      <c r="K940" s="1425">
        <v>245544.45000000001</v>
      </c>
    </row>
    <row r="941" spans="1:11" ht="12.75">
      <c r="A941" s="1425" t="s">
        <v>1360</v>
      </c>
      <c r="B941" s="1425" t="s">
        <v>398</v>
      </c>
      <c r="C941" s="1425" t="s">
        <v>88</v>
      </c>
      <c r="D941" s="1425" t="s">
        <v>1269</v>
      </c>
      <c r="E941" s="1425" t="s">
        <v>1390</v>
      </c>
      <c r="F941" s="1425" t="s">
        <v>390</v>
      </c>
      <c r="G941" s="1425" t="s">
        <v>116</v>
      </c>
      <c r="H941" s="1425" t="s">
        <v>1263</v>
      </c>
      <c r="I941" s="1425" t="s">
        <v>2775</v>
      </c>
      <c r="J941" s="1425" t="s">
        <v>390</v>
      </c>
      <c r="K941" s="1425">
        <v>256424</v>
      </c>
    </row>
    <row r="942" spans="1:11" ht="12.75">
      <c r="A942" s="1425" t="s">
        <v>1360</v>
      </c>
      <c r="B942" s="1425" t="s">
        <v>398</v>
      </c>
      <c r="C942" s="1425" t="s">
        <v>88</v>
      </c>
      <c r="D942" s="1425" t="s">
        <v>1269</v>
      </c>
      <c r="E942" s="1425" t="s">
        <v>1390</v>
      </c>
      <c r="F942" s="1425" t="s">
        <v>390</v>
      </c>
      <c r="G942" s="1425" t="s">
        <v>116</v>
      </c>
      <c r="H942" s="1425" t="s">
        <v>1263</v>
      </c>
      <c r="I942" s="1425" t="s">
        <v>2776</v>
      </c>
      <c r="J942" s="1425" t="s">
        <v>390</v>
      </c>
      <c r="K942" s="1425">
        <v>283357.13</v>
      </c>
    </row>
    <row r="943" spans="1:11" ht="12.75">
      <c r="A943" s="1425" t="s">
        <v>1360</v>
      </c>
      <c r="B943" s="1425" t="s">
        <v>398</v>
      </c>
      <c r="C943" s="1425" t="s">
        <v>88</v>
      </c>
      <c r="D943" s="1425" t="s">
        <v>1269</v>
      </c>
      <c r="E943" s="1425" t="s">
        <v>1390</v>
      </c>
      <c r="F943" s="1425" t="s">
        <v>390</v>
      </c>
      <c r="G943" s="1425" t="s">
        <v>116</v>
      </c>
      <c r="H943" s="1425" t="s">
        <v>1263</v>
      </c>
      <c r="I943" s="1425" t="s">
        <v>2777</v>
      </c>
      <c r="J943" s="1425" t="s">
        <v>390</v>
      </c>
      <c r="K943" s="1425">
        <v>79666.139999999999</v>
      </c>
    </row>
    <row r="944" spans="1:11" ht="12.75">
      <c r="A944" s="1425" t="s">
        <v>1360</v>
      </c>
      <c r="B944" s="1425" t="s">
        <v>398</v>
      </c>
      <c r="C944" s="1425" t="s">
        <v>88</v>
      </c>
      <c r="D944" s="1425" t="s">
        <v>1269</v>
      </c>
      <c r="E944" s="1425" t="s">
        <v>1390</v>
      </c>
      <c r="F944" s="1425" t="s">
        <v>390</v>
      </c>
      <c r="G944" s="1425" t="s">
        <v>116</v>
      </c>
      <c r="H944" s="1425" t="s">
        <v>1263</v>
      </c>
      <c r="I944" s="1425" t="s">
        <v>2778</v>
      </c>
      <c r="J944" s="1425" t="s">
        <v>390</v>
      </c>
      <c r="K944" s="1425">
        <v>247588.09</v>
      </c>
    </row>
    <row r="945" spans="1:11" ht="12.75">
      <c r="A945" s="1425" t="s">
        <v>1360</v>
      </c>
      <c r="B945" s="1425" t="s">
        <v>398</v>
      </c>
      <c r="C945" s="1425" t="s">
        <v>88</v>
      </c>
      <c r="D945" s="1425" t="s">
        <v>1269</v>
      </c>
      <c r="E945" s="1425" t="s">
        <v>1390</v>
      </c>
      <c r="F945" s="1425" t="s">
        <v>390</v>
      </c>
      <c r="G945" s="1425" t="s">
        <v>116</v>
      </c>
      <c r="H945" s="1425" t="s">
        <v>2772</v>
      </c>
      <c r="I945" s="1425" t="s">
        <v>2775</v>
      </c>
      <c r="J945" s="1425" t="s">
        <v>390</v>
      </c>
      <c r="K945" s="1425">
        <v>256162.94</v>
      </c>
    </row>
    <row r="946" spans="1:11" ht="12.75">
      <c r="A946" s="1425" t="s">
        <v>1360</v>
      </c>
      <c r="B946" s="1425" t="s">
        <v>398</v>
      </c>
      <c r="C946" s="1425" t="s">
        <v>88</v>
      </c>
      <c r="D946" s="1425" t="s">
        <v>1269</v>
      </c>
      <c r="E946" s="1425" t="s">
        <v>1390</v>
      </c>
      <c r="F946" s="1425" t="s">
        <v>390</v>
      </c>
      <c r="G946" s="1425" t="s">
        <v>116</v>
      </c>
      <c r="H946" s="1425" t="s">
        <v>2772</v>
      </c>
      <c r="I946" s="1425" t="s">
        <v>2776</v>
      </c>
      <c r="J946" s="1425" t="s">
        <v>390</v>
      </c>
      <c r="K946" s="1425">
        <v>274767.69</v>
      </c>
    </row>
    <row r="947" spans="1:11" ht="12.75">
      <c r="A947" s="1425" t="s">
        <v>1360</v>
      </c>
      <c r="B947" s="1425" t="s">
        <v>398</v>
      </c>
      <c r="C947" s="1425" t="s">
        <v>88</v>
      </c>
      <c r="D947" s="1425" t="s">
        <v>1269</v>
      </c>
      <c r="E947" s="1425" t="s">
        <v>1390</v>
      </c>
      <c r="F947" s="1425" t="s">
        <v>390</v>
      </c>
      <c r="G947" s="1425" t="s">
        <v>116</v>
      </c>
      <c r="H947" s="1425" t="s">
        <v>2772</v>
      </c>
      <c r="I947" s="1425" t="s">
        <v>2777</v>
      </c>
      <c r="J947" s="1425" t="s">
        <v>390</v>
      </c>
      <c r="K947" s="1425">
        <v>83199.380000000005</v>
      </c>
    </row>
    <row r="948" spans="1:11" ht="12.75">
      <c r="A948" s="1425" t="s">
        <v>1360</v>
      </c>
      <c r="B948" s="1425" t="s">
        <v>398</v>
      </c>
      <c r="C948" s="1425" t="s">
        <v>88</v>
      </c>
      <c r="D948" s="1425" t="s">
        <v>1269</v>
      </c>
      <c r="E948" s="1425" t="s">
        <v>1390</v>
      </c>
      <c r="F948" s="1425" t="s">
        <v>390</v>
      </c>
      <c r="G948" s="1425" t="s">
        <v>116</v>
      </c>
      <c r="H948" s="1425" t="s">
        <v>2772</v>
      </c>
      <c r="I948" s="1425" t="s">
        <v>2778</v>
      </c>
      <c r="J948" s="1425" t="s">
        <v>390</v>
      </c>
      <c r="K948" s="1425">
        <v>255904.57999999999</v>
      </c>
    </row>
    <row r="949" spans="1:11" ht="12.75">
      <c r="A949" s="1425" t="s">
        <v>1360</v>
      </c>
      <c r="B949" s="1425" t="s">
        <v>398</v>
      </c>
      <c r="C949" s="1425" t="s">
        <v>88</v>
      </c>
      <c r="D949" s="1425" t="s">
        <v>1269</v>
      </c>
      <c r="E949" s="1425" t="s">
        <v>1390</v>
      </c>
      <c r="F949" s="1425" t="s">
        <v>390</v>
      </c>
      <c r="G949" s="1425" t="s">
        <v>116</v>
      </c>
      <c r="H949" s="1425" t="s">
        <v>2773</v>
      </c>
      <c r="I949" s="1425" t="s">
        <v>2775</v>
      </c>
      <c r="J949" s="1425" t="s">
        <v>390</v>
      </c>
      <c r="K949" s="1425">
        <v>247637.41</v>
      </c>
    </row>
    <row r="950" spans="1:11" ht="12.75">
      <c r="A950" s="1425" t="s">
        <v>1360</v>
      </c>
      <c r="B950" s="1425" t="s">
        <v>398</v>
      </c>
      <c r="C950" s="1425" t="s">
        <v>88</v>
      </c>
      <c r="D950" s="1425" t="s">
        <v>1269</v>
      </c>
      <c r="E950" s="1425" t="s">
        <v>1390</v>
      </c>
      <c r="F950" s="1425" t="s">
        <v>390</v>
      </c>
      <c r="G950" s="1425" t="s">
        <v>116</v>
      </c>
      <c r="H950" s="1425" t="s">
        <v>2773</v>
      </c>
      <c r="I950" s="1425" t="s">
        <v>2776</v>
      </c>
      <c r="J950" s="1425" t="s">
        <v>390</v>
      </c>
      <c r="K950" s="1425">
        <v>263131.31</v>
      </c>
    </row>
    <row r="951" spans="1:11" ht="12.75">
      <c r="A951" s="1425" t="s">
        <v>1360</v>
      </c>
      <c r="B951" s="1425" t="s">
        <v>398</v>
      </c>
      <c r="C951" s="1425" t="s">
        <v>88</v>
      </c>
      <c r="D951" s="1425" t="s">
        <v>1269</v>
      </c>
      <c r="E951" s="1425" t="s">
        <v>1390</v>
      </c>
      <c r="F951" s="1425" t="s">
        <v>390</v>
      </c>
      <c r="G951" s="1425" t="s">
        <v>116</v>
      </c>
      <c r="H951" s="1425" t="s">
        <v>2773</v>
      </c>
      <c r="I951" s="1425" t="s">
        <v>2777</v>
      </c>
      <c r="J951" s="1425" t="s">
        <v>390</v>
      </c>
      <c r="K951" s="1425">
        <v>80356.660000000003</v>
      </c>
    </row>
    <row r="952" spans="1:11" ht="12.75">
      <c r="A952" s="1425" t="s">
        <v>1360</v>
      </c>
      <c r="B952" s="1425" t="s">
        <v>398</v>
      </c>
      <c r="C952" s="1425" t="s">
        <v>88</v>
      </c>
      <c r="D952" s="1425" t="s">
        <v>1269</v>
      </c>
      <c r="E952" s="1425" t="s">
        <v>1390</v>
      </c>
      <c r="F952" s="1425" t="s">
        <v>390</v>
      </c>
      <c r="G952" s="1425" t="s">
        <v>116</v>
      </c>
      <c r="H952" s="1425" t="s">
        <v>2773</v>
      </c>
      <c r="I952" s="1425" t="s">
        <v>2778</v>
      </c>
      <c r="J952" s="1425" t="s">
        <v>390</v>
      </c>
      <c r="K952" s="1425">
        <v>244866.09</v>
      </c>
    </row>
    <row r="953" spans="1:11" ht="12.75">
      <c r="A953" s="1425" t="s">
        <v>1360</v>
      </c>
      <c r="B953" s="1425" t="s">
        <v>398</v>
      </c>
      <c r="C953" s="1425" t="s">
        <v>88</v>
      </c>
      <c r="D953" s="1425" t="s">
        <v>1269</v>
      </c>
      <c r="E953" s="1425" t="s">
        <v>1390</v>
      </c>
      <c r="F953" s="1425" t="s">
        <v>390</v>
      </c>
      <c r="G953" s="1425" t="s">
        <v>116</v>
      </c>
      <c r="H953" s="1425" t="s">
        <v>1264</v>
      </c>
      <c r="I953" s="1425" t="s">
        <v>2775</v>
      </c>
      <c r="J953" s="1425" t="s">
        <v>390</v>
      </c>
      <c r="K953" s="1425">
        <v>256268.84</v>
      </c>
    </row>
    <row r="954" spans="1:11" ht="12.75">
      <c r="A954" s="1425" t="s">
        <v>1360</v>
      </c>
      <c r="B954" s="1425" t="s">
        <v>398</v>
      </c>
      <c r="C954" s="1425" t="s">
        <v>88</v>
      </c>
      <c r="D954" s="1425" t="s">
        <v>1269</v>
      </c>
      <c r="E954" s="1425" t="s">
        <v>1390</v>
      </c>
      <c r="F954" s="1425" t="s">
        <v>390</v>
      </c>
      <c r="G954" s="1425" t="s">
        <v>116</v>
      </c>
      <c r="H954" s="1425" t="s">
        <v>1264</v>
      </c>
      <c r="I954" s="1425" t="s">
        <v>2776</v>
      </c>
      <c r="J954" s="1425" t="s">
        <v>390</v>
      </c>
      <c r="K954" s="1425">
        <v>283129.73999999999</v>
      </c>
    </row>
    <row r="955" spans="1:11" ht="12.75">
      <c r="A955" s="1425" t="s">
        <v>1360</v>
      </c>
      <c r="B955" s="1425" t="s">
        <v>398</v>
      </c>
      <c r="C955" s="1425" t="s">
        <v>88</v>
      </c>
      <c r="D955" s="1425" t="s">
        <v>1269</v>
      </c>
      <c r="E955" s="1425" t="s">
        <v>1390</v>
      </c>
      <c r="F955" s="1425" t="s">
        <v>390</v>
      </c>
      <c r="G955" s="1425" t="s">
        <v>116</v>
      </c>
      <c r="H955" s="1425" t="s">
        <v>1264</v>
      </c>
      <c r="I955" s="1425" t="s">
        <v>2777</v>
      </c>
      <c r="J955" s="1425" t="s">
        <v>390</v>
      </c>
      <c r="K955" s="1425">
        <v>79613.919999999998</v>
      </c>
    </row>
    <row r="956" spans="1:11" ht="12.75">
      <c r="A956" s="1425" t="s">
        <v>1360</v>
      </c>
      <c r="B956" s="1425" t="s">
        <v>398</v>
      </c>
      <c r="C956" s="1425" t="s">
        <v>88</v>
      </c>
      <c r="D956" s="1425" t="s">
        <v>1269</v>
      </c>
      <c r="E956" s="1425" t="s">
        <v>1390</v>
      </c>
      <c r="F956" s="1425" t="s">
        <v>390</v>
      </c>
      <c r="G956" s="1425" t="s">
        <v>116</v>
      </c>
      <c r="H956" s="1425" t="s">
        <v>1264</v>
      </c>
      <c r="I956" s="1425" t="s">
        <v>2778</v>
      </c>
      <c r="J956" s="1425" t="s">
        <v>390</v>
      </c>
      <c r="K956" s="1425">
        <v>247367.03</v>
      </c>
    </row>
    <row r="957" spans="1:11" ht="12.75">
      <c r="A957" s="1425" t="s">
        <v>1360</v>
      </c>
      <c r="B957" s="1425" t="s">
        <v>398</v>
      </c>
      <c r="C957" s="1425" t="s">
        <v>88</v>
      </c>
      <c r="D957" s="1425" t="s">
        <v>1269</v>
      </c>
      <c r="E957" s="1425" t="s">
        <v>1390</v>
      </c>
      <c r="F957" s="1425" t="s">
        <v>390</v>
      </c>
      <c r="G957" s="1425" t="s">
        <v>116</v>
      </c>
      <c r="H957" s="1425" t="s">
        <v>1265</v>
      </c>
      <c r="I957" s="1425" t="s">
        <v>2775</v>
      </c>
      <c r="J957" s="1425" t="s">
        <v>390</v>
      </c>
      <c r="K957" s="1425">
        <v>255308.97</v>
      </c>
    </row>
    <row r="958" spans="1:11" ht="12.75">
      <c r="A958" s="1425" t="s">
        <v>1360</v>
      </c>
      <c r="B958" s="1425" t="s">
        <v>398</v>
      </c>
      <c r="C958" s="1425" t="s">
        <v>88</v>
      </c>
      <c r="D958" s="1425" t="s">
        <v>1269</v>
      </c>
      <c r="E958" s="1425" t="s">
        <v>1390</v>
      </c>
      <c r="F958" s="1425" t="s">
        <v>390</v>
      </c>
      <c r="G958" s="1425" t="s">
        <v>116</v>
      </c>
      <c r="H958" s="1425" t="s">
        <v>1265</v>
      </c>
      <c r="I958" s="1425" t="s">
        <v>2776</v>
      </c>
      <c r="J958" s="1425" t="s">
        <v>390</v>
      </c>
      <c r="K958" s="1425">
        <v>269943.63</v>
      </c>
    </row>
    <row r="959" spans="1:11" ht="12.75">
      <c r="A959" s="1425" t="s">
        <v>1360</v>
      </c>
      <c r="B959" s="1425" t="s">
        <v>398</v>
      </c>
      <c r="C959" s="1425" t="s">
        <v>88</v>
      </c>
      <c r="D959" s="1425" t="s">
        <v>1269</v>
      </c>
      <c r="E959" s="1425" t="s">
        <v>1390</v>
      </c>
      <c r="F959" s="1425" t="s">
        <v>390</v>
      </c>
      <c r="G959" s="1425" t="s">
        <v>116</v>
      </c>
      <c r="H959" s="1425" t="s">
        <v>1265</v>
      </c>
      <c r="I959" s="1425" t="s">
        <v>2777</v>
      </c>
      <c r="J959" s="1425" t="s">
        <v>390</v>
      </c>
      <c r="K959" s="1425">
        <v>75248.860000000001</v>
      </c>
    </row>
    <row r="960" spans="1:11" ht="12.75">
      <c r="A960" s="1425" t="s">
        <v>1360</v>
      </c>
      <c r="B960" s="1425" t="s">
        <v>398</v>
      </c>
      <c r="C960" s="1425" t="s">
        <v>88</v>
      </c>
      <c r="D960" s="1425" t="s">
        <v>1269</v>
      </c>
      <c r="E960" s="1425" t="s">
        <v>1390</v>
      </c>
      <c r="F960" s="1425" t="s">
        <v>390</v>
      </c>
      <c r="G960" s="1425" t="s">
        <v>116</v>
      </c>
      <c r="H960" s="1425" t="s">
        <v>1265</v>
      </c>
      <c r="I960" s="1425" t="s">
        <v>2778</v>
      </c>
      <c r="J960" s="1425" t="s">
        <v>390</v>
      </c>
      <c r="K960" s="1425">
        <v>244617.56</v>
      </c>
    </row>
    <row r="961" spans="1:11" ht="12.75">
      <c r="A961" s="1425" t="s">
        <v>1360</v>
      </c>
      <c r="B961" s="1425" t="s">
        <v>398</v>
      </c>
      <c r="C961" s="1425" t="s">
        <v>88</v>
      </c>
      <c r="D961" s="1425" t="s">
        <v>1269</v>
      </c>
      <c r="E961" s="1425" t="s">
        <v>1390</v>
      </c>
      <c r="F961" s="1425" t="s">
        <v>390</v>
      </c>
      <c r="G961" s="1425" t="s">
        <v>116</v>
      </c>
      <c r="H961" s="1425" t="s">
        <v>2774</v>
      </c>
      <c r="I961" s="1425" t="s">
        <v>2775</v>
      </c>
      <c r="J961" s="1425" t="s">
        <v>390</v>
      </c>
      <c r="K961" s="1425">
        <v>239142.94</v>
      </c>
    </row>
    <row r="962" spans="1:11" ht="12.75">
      <c r="A962" s="1425" t="s">
        <v>1360</v>
      </c>
      <c r="B962" s="1425" t="s">
        <v>398</v>
      </c>
      <c r="C962" s="1425" t="s">
        <v>88</v>
      </c>
      <c r="D962" s="1425" t="s">
        <v>1269</v>
      </c>
      <c r="E962" s="1425" t="s">
        <v>1390</v>
      </c>
      <c r="F962" s="1425" t="s">
        <v>390</v>
      </c>
      <c r="G962" s="1425" t="s">
        <v>116</v>
      </c>
      <c r="H962" s="1425" t="s">
        <v>2774</v>
      </c>
      <c r="I962" s="1425" t="s">
        <v>2776</v>
      </c>
      <c r="J962" s="1425" t="s">
        <v>390</v>
      </c>
      <c r="K962" s="1425">
        <v>252141.5</v>
      </c>
    </row>
    <row r="963" spans="1:11" ht="12.75">
      <c r="A963" s="1425" t="s">
        <v>1360</v>
      </c>
      <c r="B963" s="1425" t="s">
        <v>398</v>
      </c>
      <c r="C963" s="1425" t="s">
        <v>88</v>
      </c>
      <c r="D963" s="1425" t="s">
        <v>1269</v>
      </c>
      <c r="E963" s="1425" t="s">
        <v>1390</v>
      </c>
      <c r="F963" s="1425" t="s">
        <v>390</v>
      </c>
      <c r="G963" s="1425" t="s">
        <v>116</v>
      </c>
      <c r="H963" s="1425" t="s">
        <v>2774</v>
      </c>
      <c r="I963" s="1425" t="s">
        <v>2777</v>
      </c>
      <c r="J963" s="1425" t="s">
        <v>390</v>
      </c>
      <c r="K963" s="1425">
        <v>77681.179999999993</v>
      </c>
    </row>
    <row r="964" spans="1:11" ht="12.75">
      <c r="A964" s="1425" t="s">
        <v>1360</v>
      </c>
      <c r="B964" s="1425" t="s">
        <v>398</v>
      </c>
      <c r="C964" s="1425" t="s">
        <v>88</v>
      </c>
      <c r="D964" s="1425" t="s">
        <v>1269</v>
      </c>
      <c r="E964" s="1425" t="s">
        <v>1390</v>
      </c>
      <c r="F964" s="1425" t="s">
        <v>390</v>
      </c>
      <c r="G964" s="1425" t="s">
        <v>116</v>
      </c>
      <c r="H964" s="1425" t="s">
        <v>2774</v>
      </c>
      <c r="I964" s="1425" t="s">
        <v>2778</v>
      </c>
      <c r="J964" s="1425" t="s">
        <v>390</v>
      </c>
      <c r="K964" s="1425">
        <v>234206.88</v>
      </c>
    </row>
    <row r="965" spans="1:11" ht="12.75">
      <c r="A965" s="1425" t="s">
        <v>1360</v>
      </c>
      <c r="B965" s="1425" t="s">
        <v>398</v>
      </c>
      <c r="C965" s="1425" t="s">
        <v>88</v>
      </c>
      <c r="D965" s="1425" t="s">
        <v>1269</v>
      </c>
      <c r="E965" s="1425" t="s">
        <v>1390</v>
      </c>
      <c r="F965" s="1425" t="s">
        <v>390</v>
      </c>
      <c r="G965" s="1425" t="s">
        <v>116</v>
      </c>
      <c r="H965" s="1425" t="s">
        <v>1266</v>
      </c>
      <c r="I965" s="1425" t="s">
        <v>2775</v>
      </c>
      <c r="J965" s="1425" t="s">
        <v>390</v>
      </c>
      <c r="K965" s="1425">
        <v>257777.79000000001</v>
      </c>
    </row>
    <row r="966" spans="1:11" ht="12.75">
      <c r="A966" s="1425" t="s">
        <v>1360</v>
      </c>
      <c r="B966" s="1425" t="s">
        <v>398</v>
      </c>
      <c r="C966" s="1425" t="s">
        <v>88</v>
      </c>
      <c r="D966" s="1425" t="s">
        <v>1269</v>
      </c>
      <c r="E966" s="1425" t="s">
        <v>1390</v>
      </c>
      <c r="F966" s="1425" t="s">
        <v>390</v>
      </c>
      <c r="G966" s="1425" t="s">
        <v>116</v>
      </c>
      <c r="H966" s="1425" t="s">
        <v>1266</v>
      </c>
      <c r="I966" s="1425" t="s">
        <v>2776</v>
      </c>
      <c r="J966" s="1425" t="s">
        <v>390</v>
      </c>
      <c r="K966" s="1425">
        <v>272398.42999999999</v>
      </c>
    </row>
    <row r="967" spans="1:11" ht="12.75">
      <c r="A967" s="1425" t="s">
        <v>1360</v>
      </c>
      <c r="B967" s="1425" t="s">
        <v>398</v>
      </c>
      <c r="C967" s="1425" t="s">
        <v>88</v>
      </c>
      <c r="D967" s="1425" t="s">
        <v>1269</v>
      </c>
      <c r="E967" s="1425" t="s">
        <v>1390</v>
      </c>
      <c r="F967" s="1425" t="s">
        <v>390</v>
      </c>
      <c r="G967" s="1425" t="s">
        <v>116</v>
      </c>
      <c r="H967" s="1425" t="s">
        <v>1266</v>
      </c>
      <c r="I967" s="1425" t="s">
        <v>2777</v>
      </c>
      <c r="J967" s="1425" t="s">
        <v>390</v>
      </c>
      <c r="K967" s="1425">
        <v>79682.050000000003</v>
      </c>
    </row>
    <row r="968" spans="1:11" ht="12.75">
      <c r="A968" s="1425" t="s">
        <v>1360</v>
      </c>
      <c r="B968" s="1425" t="s">
        <v>398</v>
      </c>
      <c r="C968" s="1425" t="s">
        <v>88</v>
      </c>
      <c r="D968" s="1425" t="s">
        <v>1269</v>
      </c>
      <c r="E968" s="1425" t="s">
        <v>1390</v>
      </c>
      <c r="F968" s="1425" t="s">
        <v>390</v>
      </c>
      <c r="G968" s="1425" t="s">
        <v>116</v>
      </c>
      <c r="H968" s="1425" t="s">
        <v>1266</v>
      </c>
      <c r="I968" s="1425" t="s">
        <v>2778</v>
      </c>
      <c r="J968" s="1425" t="s">
        <v>390</v>
      </c>
      <c r="K968" s="1425">
        <v>245411.70000000001</v>
      </c>
    </row>
    <row r="969" spans="1:11" ht="12.75">
      <c r="A969" s="1425" t="s">
        <v>1360</v>
      </c>
      <c r="B969" s="1425" t="s">
        <v>398</v>
      </c>
      <c r="C969" s="1425" t="s">
        <v>88</v>
      </c>
      <c r="D969" s="1425" t="s">
        <v>1269</v>
      </c>
      <c r="E969" s="1425" t="s">
        <v>1390</v>
      </c>
      <c r="F969" s="1425" t="s">
        <v>390</v>
      </c>
      <c r="G969" s="1425" t="s">
        <v>116</v>
      </c>
      <c r="H969" s="1425" t="s">
        <v>1267</v>
      </c>
      <c r="I969" s="1425" t="s">
        <v>2775</v>
      </c>
      <c r="J969" s="1425" t="s">
        <v>390</v>
      </c>
      <c r="K969" s="1425">
        <v>256394.64000000001</v>
      </c>
    </row>
    <row r="970" spans="1:11" ht="12.75">
      <c r="A970" s="1425" t="s">
        <v>1360</v>
      </c>
      <c r="B970" s="1425" t="s">
        <v>398</v>
      </c>
      <c r="C970" s="1425" t="s">
        <v>88</v>
      </c>
      <c r="D970" s="1425" t="s">
        <v>1269</v>
      </c>
      <c r="E970" s="1425" t="s">
        <v>1390</v>
      </c>
      <c r="F970" s="1425" t="s">
        <v>390</v>
      </c>
      <c r="G970" s="1425" t="s">
        <v>116</v>
      </c>
      <c r="H970" s="1425" t="s">
        <v>1267</v>
      </c>
      <c r="I970" s="1425" t="s">
        <v>2776</v>
      </c>
      <c r="J970" s="1425" t="s">
        <v>390</v>
      </c>
      <c r="K970" s="1425">
        <v>283313.39000000001</v>
      </c>
    </row>
    <row r="971" spans="1:11" ht="12.75">
      <c r="A971" s="1425" t="s">
        <v>1360</v>
      </c>
      <c r="B971" s="1425" t="s">
        <v>398</v>
      </c>
      <c r="C971" s="1425" t="s">
        <v>88</v>
      </c>
      <c r="D971" s="1425" t="s">
        <v>1269</v>
      </c>
      <c r="E971" s="1425" t="s">
        <v>1390</v>
      </c>
      <c r="F971" s="1425" t="s">
        <v>390</v>
      </c>
      <c r="G971" s="1425" t="s">
        <v>116</v>
      </c>
      <c r="H971" s="1425" t="s">
        <v>1267</v>
      </c>
      <c r="I971" s="1425" t="s">
        <v>2777</v>
      </c>
      <c r="J971" s="1425" t="s">
        <v>390</v>
      </c>
      <c r="K971" s="1425">
        <v>79656.360000000001</v>
      </c>
    </row>
    <row r="972" spans="1:11" ht="12.75">
      <c r="A972" s="1425" t="s">
        <v>1360</v>
      </c>
      <c r="B972" s="1425" t="s">
        <v>398</v>
      </c>
      <c r="C972" s="1425" t="s">
        <v>88</v>
      </c>
      <c r="D972" s="1425" t="s">
        <v>1269</v>
      </c>
      <c r="E972" s="1425" t="s">
        <v>1390</v>
      </c>
      <c r="F972" s="1425" t="s">
        <v>390</v>
      </c>
      <c r="G972" s="1425" t="s">
        <v>116</v>
      </c>
      <c r="H972" s="1425" t="s">
        <v>1267</v>
      </c>
      <c r="I972" s="1425" t="s">
        <v>2778</v>
      </c>
      <c r="J972" s="1425" t="s">
        <v>390</v>
      </c>
      <c r="K972" s="1425">
        <v>247545.97</v>
      </c>
    </row>
    <row r="973" spans="1:11" ht="12.75">
      <c r="A973" s="1425" t="s">
        <v>1360</v>
      </c>
      <c r="B973" s="1425" t="s">
        <v>759</v>
      </c>
      <c r="C973" s="1425" t="s">
        <v>390</v>
      </c>
      <c r="D973" s="1425" t="s">
        <v>549</v>
      </c>
      <c r="E973" s="1425" t="s">
        <v>2795</v>
      </c>
      <c r="F973" s="1425" t="s">
        <v>1287</v>
      </c>
      <c r="G973" s="1425" t="s">
        <v>116</v>
      </c>
      <c r="H973" s="1425" t="s">
        <v>2762</v>
      </c>
      <c r="I973" s="1425" t="s">
        <v>2775</v>
      </c>
      <c r="J973" s="1425" t="s">
        <v>1288</v>
      </c>
      <c r="K973" s="1425">
        <v>2983.4099999999999</v>
      </c>
    </row>
    <row r="974" spans="1:11" ht="12.75">
      <c r="A974" s="1425" t="s">
        <v>1360</v>
      </c>
      <c r="B974" s="1425" t="s">
        <v>759</v>
      </c>
      <c r="C974" s="1425" t="s">
        <v>390</v>
      </c>
      <c r="D974" s="1425" t="s">
        <v>549</v>
      </c>
      <c r="E974" s="1425" t="s">
        <v>2795</v>
      </c>
      <c r="F974" s="1425" t="s">
        <v>1287</v>
      </c>
      <c r="G974" s="1425" t="s">
        <v>116</v>
      </c>
      <c r="H974" s="1425" t="s">
        <v>2762</v>
      </c>
      <c r="I974" s="1425" t="s">
        <v>2776</v>
      </c>
      <c r="J974" s="1425" t="s">
        <v>1288</v>
      </c>
      <c r="K974" s="1425">
        <v>1601.8</v>
      </c>
    </row>
    <row r="975" spans="1:11" ht="12.75">
      <c r="A975" s="1425" t="s">
        <v>1360</v>
      </c>
      <c r="B975" s="1425" t="s">
        <v>759</v>
      </c>
      <c r="C975" s="1425" t="s">
        <v>390</v>
      </c>
      <c r="D975" s="1425" t="s">
        <v>549</v>
      </c>
      <c r="E975" s="1425" t="s">
        <v>2795</v>
      </c>
      <c r="F975" s="1425" t="s">
        <v>1287</v>
      </c>
      <c r="G975" s="1425" t="s">
        <v>116</v>
      </c>
      <c r="H975" s="1425" t="s">
        <v>2762</v>
      </c>
      <c r="I975" s="1425" t="s">
        <v>2777</v>
      </c>
      <c r="J975" s="1425" t="s">
        <v>1288</v>
      </c>
      <c r="K975" s="1425">
        <v>1221.5999999999999</v>
      </c>
    </row>
    <row r="976" spans="1:11" ht="12.75">
      <c r="A976" s="1425" t="s">
        <v>1360</v>
      </c>
      <c r="B976" s="1425" t="s">
        <v>759</v>
      </c>
      <c r="C976" s="1425" t="s">
        <v>390</v>
      </c>
      <c r="D976" s="1425" t="s">
        <v>549</v>
      </c>
      <c r="E976" s="1425" t="s">
        <v>2795</v>
      </c>
      <c r="F976" s="1425" t="s">
        <v>1287</v>
      </c>
      <c r="G976" s="1425" t="s">
        <v>116</v>
      </c>
      <c r="H976" s="1425" t="s">
        <v>2762</v>
      </c>
      <c r="I976" s="1425" t="s">
        <v>2778</v>
      </c>
      <c r="J976" s="1425" t="s">
        <v>1288</v>
      </c>
      <c r="K976" s="1425">
        <v>1464.4400000000001</v>
      </c>
    </row>
    <row r="977" spans="1:11" ht="12.75">
      <c r="A977" s="1425" t="s">
        <v>1360</v>
      </c>
      <c r="B977" s="1425" t="s">
        <v>759</v>
      </c>
      <c r="C977" s="1425" t="s">
        <v>390</v>
      </c>
      <c r="D977" s="1425" t="s">
        <v>549</v>
      </c>
      <c r="E977" s="1425" t="s">
        <v>2795</v>
      </c>
      <c r="F977" s="1425" t="s">
        <v>1287</v>
      </c>
      <c r="G977" s="1425" t="s">
        <v>116</v>
      </c>
      <c r="H977" s="1425" t="s">
        <v>1263</v>
      </c>
      <c r="I977" s="1425" t="s">
        <v>2775</v>
      </c>
      <c r="J977" s="1425" t="s">
        <v>1288</v>
      </c>
      <c r="K977" s="1425">
        <v>3063.5300000000002</v>
      </c>
    </row>
    <row r="978" spans="1:11" ht="12.75">
      <c r="A978" s="1425" t="s">
        <v>1360</v>
      </c>
      <c r="B978" s="1425" t="s">
        <v>759</v>
      </c>
      <c r="C978" s="1425" t="s">
        <v>390</v>
      </c>
      <c r="D978" s="1425" t="s">
        <v>549</v>
      </c>
      <c r="E978" s="1425" t="s">
        <v>2795</v>
      </c>
      <c r="F978" s="1425" t="s">
        <v>1287</v>
      </c>
      <c r="G978" s="1425" t="s">
        <v>116</v>
      </c>
      <c r="H978" s="1425" t="s">
        <v>1263</v>
      </c>
      <c r="I978" s="1425" t="s">
        <v>2776</v>
      </c>
      <c r="J978" s="1425" t="s">
        <v>1288</v>
      </c>
      <c r="K978" s="1425">
        <v>1883.01</v>
      </c>
    </row>
    <row r="979" spans="1:11" ht="12.75">
      <c r="A979" s="1425" t="s">
        <v>1360</v>
      </c>
      <c r="B979" s="1425" t="s">
        <v>759</v>
      </c>
      <c r="C979" s="1425" t="s">
        <v>390</v>
      </c>
      <c r="D979" s="1425" t="s">
        <v>549</v>
      </c>
      <c r="E979" s="1425" t="s">
        <v>2795</v>
      </c>
      <c r="F979" s="1425" t="s">
        <v>1287</v>
      </c>
      <c r="G979" s="1425" t="s">
        <v>116</v>
      </c>
      <c r="H979" s="1425" t="s">
        <v>1263</v>
      </c>
      <c r="I979" s="1425" t="s">
        <v>2777</v>
      </c>
      <c r="J979" s="1425" t="s">
        <v>1288</v>
      </c>
      <c r="K979" s="1425">
        <v>1275.0699999999999</v>
      </c>
    </row>
    <row r="980" spans="1:11" ht="12.75">
      <c r="A980" s="1425" t="s">
        <v>1360</v>
      </c>
      <c r="B980" s="1425" t="s">
        <v>759</v>
      </c>
      <c r="C980" s="1425" t="s">
        <v>390</v>
      </c>
      <c r="D980" s="1425" t="s">
        <v>549</v>
      </c>
      <c r="E980" s="1425" t="s">
        <v>2795</v>
      </c>
      <c r="F980" s="1425" t="s">
        <v>1287</v>
      </c>
      <c r="G980" s="1425" t="s">
        <v>116</v>
      </c>
      <c r="H980" s="1425" t="s">
        <v>1263</v>
      </c>
      <c r="I980" s="1425" t="s">
        <v>2778</v>
      </c>
      <c r="J980" s="1425" t="s">
        <v>1288</v>
      </c>
      <c r="K980" s="1425">
        <v>1550.6099999999999</v>
      </c>
    </row>
    <row r="981" spans="1:11" ht="12.75">
      <c r="A981" s="1425" t="s">
        <v>1360</v>
      </c>
      <c r="B981" s="1425" t="s">
        <v>759</v>
      </c>
      <c r="C981" s="1425" t="s">
        <v>390</v>
      </c>
      <c r="D981" s="1425" t="s">
        <v>549</v>
      </c>
      <c r="E981" s="1425" t="s">
        <v>2795</v>
      </c>
      <c r="F981" s="1425" t="s">
        <v>1287</v>
      </c>
      <c r="G981" s="1425" t="s">
        <v>116</v>
      </c>
      <c r="H981" s="1425" t="s">
        <v>2772</v>
      </c>
      <c r="I981" s="1425" t="s">
        <v>2775</v>
      </c>
      <c r="J981" s="1425" t="s">
        <v>1288</v>
      </c>
      <c r="K981" s="1425">
        <v>2930.5900000000001</v>
      </c>
    </row>
    <row r="982" spans="1:11" ht="12.75">
      <c r="A982" s="1425" t="s">
        <v>1360</v>
      </c>
      <c r="B982" s="1425" t="s">
        <v>759</v>
      </c>
      <c r="C982" s="1425" t="s">
        <v>390</v>
      </c>
      <c r="D982" s="1425" t="s">
        <v>549</v>
      </c>
      <c r="E982" s="1425" t="s">
        <v>2795</v>
      </c>
      <c r="F982" s="1425" t="s">
        <v>1287</v>
      </c>
      <c r="G982" s="1425" t="s">
        <v>116</v>
      </c>
      <c r="H982" s="1425" t="s">
        <v>2772</v>
      </c>
      <c r="I982" s="1425" t="s">
        <v>2776</v>
      </c>
      <c r="J982" s="1425" t="s">
        <v>1288</v>
      </c>
      <c r="K982" s="1425">
        <v>1477.9300000000001</v>
      </c>
    </row>
    <row r="983" spans="1:11" ht="12.75">
      <c r="A983" s="1425" t="s">
        <v>1360</v>
      </c>
      <c r="B983" s="1425" t="s">
        <v>759</v>
      </c>
      <c r="C983" s="1425" t="s">
        <v>390</v>
      </c>
      <c r="D983" s="1425" t="s">
        <v>549</v>
      </c>
      <c r="E983" s="1425" t="s">
        <v>2795</v>
      </c>
      <c r="F983" s="1425" t="s">
        <v>1287</v>
      </c>
      <c r="G983" s="1425" t="s">
        <v>116</v>
      </c>
      <c r="H983" s="1425" t="s">
        <v>2772</v>
      </c>
      <c r="I983" s="1425" t="s">
        <v>2777</v>
      </c>
      <c r="J983" s="1425" t="s">
        <v>1288</v>
      </c>
      <c r="K983" s="1425">
        <v>1232.78</v>
      </c>
    </row>
    <row r="984" spans="1:11" ht="12.75">
      <c r="A984" s="1425" t="s">
        <v>1360</v>
      </c>
      <c r="B984" s="1425" t="s">
        <v>759</v>
      </c>
      <c r="C984" s="1425" t="s">
        <v>390</v>
      </c>
      <c r="D984" s="1425" t="s">
        <v>549</v>
      </c>
      <c r="E984" s="1425" t="s">
        <v>2795</v>
      </c>
      <c r="F984" s="1425" t="s">
        <v>1287</v>
      </c>
      <c r="G984" s="1425" t="s">
        <v>116</v>
      </c>
      <c r="H984" s="1425" t="s">
        <v>2772</v>
      </c>
      <c r="I984" s="1425" t="s">
        <v>2778</v>
      </c>
      <c r="J984" s="1425" t="s">
        <v>1288</v>
      </c>
      <c r="K984" s="1425">
        <v>1244.3299999999999</v>
      </c>
    </row>
    <row r="985" spans="1:11" ht="12.75">
      <c r="A985" s="1425" t="s">
        <v>1360</v>
      </c>
      <c r="B985" s="1425" t="s">
        <v>759</v>
      </c>
      <c r="C985" s="1425" t="s">
        <v>390</v>
      </c>
      <c r="D985" s="1425" t="s">
        <v>549</v>
      </c>
      <c r="E985" s="1425" t="s">
        <v>2795</v>
      </c>
      <c r="F985" s="1425" t="s">
        <v>1287</v>
      </c>
      <c r="G985" s="1425" t="s">
        <v>116</v>
      </c>
      <c r="H985" s="1425" t="s">
        <v>2773</v>
      </c>
      <c r="I985" s="1425" t="s">
        <v>2775</v>
      </c>
      <c r="J985" s="1425" t="s">
        <v>1288</v>
      </c>
      <c r="K985" s="1425">
        <v>3331.1100000000001</v>
      </c>
    </row>
    <row r="986" spans="1:11" ht="12.75">
      <c r="A986" s="1425" t="s">
        <v>1360</v>
      </c>
      <c r="B986" s="1425" t="s">
        <v>759</v>
      </c>
      <c r="C986" s="1425" t="s">
        <v>390</v>
      </c>
      <c r="D986" s="1425" t="s">
        <v>549</v>
      </c>
      <c r="E986" s="1425" t="s">
        <v>2795</v>
      </c>
      <c r="F986" s="1425" t="s">
        <v>1287</v>
      </c>
      <c r="G986" s="1425" t="s">
        <v>116</v>
      </c>
      <c r="H986" s="1425" t="s">
        <v>2773</v>
      </c>
      <c r="I986" s="1425" t="s">
        <v>2776</v>
      </c>
      <c r="J986" s="1425" t="s">
        <v>1288</v>
      </c>
      <c r="K986" s="1425">
        <v>1608.5599999999999</v>
      </c>
    </row>
    <row r="987" spans="1:11" ht="12.75">
      <c r="A987" s="1425" t="s">
        <v>1360</v>
      </c>
      <c r="B987" s="1425" t="s">
        <v>759</v>
      </c>
      <c r="C987" s="1425" t="s">
        <v>390</v>
      </c>
      <c r="D987" s="1425" t="s">
        <v>549</v>
      </c>
      <c r="E987" s="1425" t="s">
        <v>2795</v>
      </c>
      <c r="F987" s="1425" t="s">
        <v>1287</v>
      </c>
      <c r="G987" s="1425" t="s">
        <v>116</v>
      </c>
      <c r="H987" s="1425" t="s">
        <v>2773</v>
      </c>
      <c r="I987" s="1425" t="s">
        <v>2777</v>
      </c>
      <c r="J987" s="1425" t="s">
        <v>1288</v>
      </c>
      <c r="K987" s="1425">
        <v>961.23000000000002</v>
      </c>
    </row>
    <row r="988" spans="1:11" ht="12.75">
      <c r="A988" s="1425" t="s">
        <v>1360</v>
      </c>
      <c r="B988" s="1425" t="s">
        <v>759</v>
      </c>
      <c r="C988" s="1425" t="s">
        <v>390</v>
      </c>
      <c r="D988" s="1425" t="s">
        <v>549</v>
      </c>
      <c r="E988" s="1425" t="s">
        <v>2795</v>
      </c>
      <c r="F988" s="1425" t="s">
        <v>1287</v>
      </c>
      <c r="G988" s="1425" t="s">
        <v>116</v>
      </c>
      <c r="H988" s="1425" t="s">
        <v>2773</v>
      </c>
      <c r="I988" s="1425" t="s">
        <v>2778</v>
      </c>
      <c r="J988" s="1425" t="s">
        <v>1288</v>
      </c>
      <c r="K988" s="1425">
        <v>1355.9100000000001</v>
      </c>
    </row>
    <row r="989" spans="1:11" ht="12.75">
      <c r="A989" s="1425" t="s">
        <v>1360</v>
      </c>
      <c r="B989" s="1425" t="s">
        <v>759</v>
      </c>
      <c r="C989" s="1425" t="s">
        <v>390</v>
      </c>
      <c r="D989" s="1425" t="s">
        <v>549</v>
      </c>
      <c r="E989" s="1425" t="s">
        <v>2795</v>
      </c>
      <c r="F989" s="1425" t="s">
        <v>1287</v>
      </c>
      <c r="G989" s="1425" t="s">
        <v>116</v>
      </c>
      <c r="H989" s="1425" t="s">
        <v>1264</v>
      </c>
      <c r="I989" s="1425" t="s">
        <v>2775</v>
      </c>
      <c r="J989" s="1425" t="s">
        <v>1288</v>
      </c>
      <c r="K989" s="1425">
        <v>2876.4000000000001</v>
      </c>
    </row>
    <row r="990" spans="1:11" ht="12.75">
      <c r="A990" s="1425" t="s">
        <v>1360</v>
      </c>
      <c r="B990" s="1425" t="s">
        <v>759</v>
      </c>
      <c r="C990" s="1425" t="s">
        <v>390</v>
      </c>
      <c r="D990" s="1425" t="s">
        <v>549</v>
      </c>
      <c r="E990" s="1425" t="s">
        <v>2795</v>
      </c>
      <c r="F990" s="1425" t="s">
        <v>1287</v>
      </c>
      <c r="G990" s="1425" t="s">
        <v>116</v>
      </c>
      <c r="H990" s="1425" t="s">
        <v>1264</v>
      </c>
      <c r="I990" s="1425" t="s">
        <v>2776</v>
      </c>
      <c r="J990" s="1425" t="s">
        <v>1288</v>
      </c>
      <c r="K990" s="1425">
        <v>1519.1700000000001</v>
      </c>
    </row>
    <row r="991" spans="1:11" ht="12.75">
      <c r="A991" s="1425" t="s">
        <v>1360</v>
      </c>
      <c r="B991" s="1425" t="s">
        <v>759</v>
      </c>
      <c r="C991" s="1425" t="s">
        <v>390</v>
      </c>
      <c r="D991" s="1425" t="s">
        <v>549</v>
      </c>
      <c r="E991" s="1425" t="s">
        <v>2795</v>
      </c>
      <c r="F991" s="1425" t="s">
        <v>1287</v>
      </c>
      <c r="G991" s="1425" t="s">
        <v>116</v>
      </c>
      <c r="H991" s="1425" t="s">
        <v>1264</v>
      </c>
      <c r="I991" s="1425" t="s">
        <v>2777</v>
      </c>
      <c r="J991" s="1425" t="s">
        <v>1288</v>
      </c>
      <c r="K991" s="1425">
        <v>933.00999999999999</v>
      </c>
    </row>
    <row r="992" spans="1:11" ht="12.75">
      <c r="A992" s="1425" t="s">
        <v>1360</v>
      </c>
      <c r="B992" s="1425" t="s">
        <v>759</v>
      </c>
      <c r="C992" s="1425" t="s">
        <v>390</v>
      </c>
      <c r="D992" s="1425" t="s">
        <v>549</v>
      </c>
      <c r="E992" s="1425" t="s">
        <v>2795</v>
      </c>
      <c r="F992" s="1425" t="s">
        <v>1287</v>
      </c>
      <c r="G992" s="1425" t="s">
        <v>116</v>
      </c>
      <c r="H992" s="1425" t="s">
        <v>1264</v>
      </c>
      <c r="I992" s="1425" t="s">
        <v>2778</v>
      </c>
      <c r="J992" s="1425" t="s">
        <v>1288</v>
      </c>
      <c r="K992" s="1425">
        <v>1319.5599999999999</v>
      </c>
    </row>
    <row r="993" spans="1:11" ht="12.75">
      <c r="A993" s="1425" t="s">
        <v>1360</v>
      </c>
      <c r="B993" s="1425" t="s">
        <v>759</v>
      </c>
      <c r="C993" s="1425" t="s">
        <v>390</v>
      </c>
      <c r="D993" s="1425" t="s">
        <v>549</v>
      </c>
      <c r="E993" s="1425" t="s">
        <v>2795</v>
      </c>
      <c r="F993" s="1425" t="s">
        <v>1287</v>
      </c>
      <c r="G993" s="1425" t="s">
        <v>116</v>
      </c>
      <c r="H993" s="1425" t="s">
        <v>1265</v>
      </c>
      <c r="I993" s="1425" t="s">
        <v>2775</v>
      </c>
      <c r="J993" s="1425" t="s">
        <v>1288</v>
      </c>
      <c r="K993" s="1425">
        <v>3101.4899999999998</v>
      </c>
    </row>
    <row r="994" spans="1:11" ht="12.75">
      <c r="A994" s="1425" t="s">
        <v>1360</v>
      </c>
      <c r="B994" s="1425" t="s">
        <v>759</v>
      </c>
      <c r="C994" s="1425" t="s">
        <v>390</v>
      </c>
      <c r="D994" s="1425" t="s">
        <v>549</v>
      </c>
      <c r="E994" s="1425" t="s">
        <v>2795</v>
      </c>
      <c r="F994" s="1425" t="s">
        <v>1287</v>
      </c>
      <c r="G994" s="1425" t="s">
        <v>116</v>
      </c>
      <c r="H994" s="1425" t="s">
        <v>1265</v>
      </c>
      <c r="I994" s="1425" t="s">
        <v>2776</v>
      </c>
      <c r="J994" s="1425" t="s">
        <v>1288</v>
      </c>
      <c r="K994" s="1425">
        <v>1536.72</v>
      </c>
    </row>
    <row r="995" spans="1:11" ht="12.75">
      <c r="A995" s="1425" t="s">
        <v>1360</v>
      </c>
      <c r="B995" s="1425" t="s">
        <v>759</v>
      </c>
      <c r="C995" s="1425" t="s">
        <v>390</v>
      </c>
      <c r="D995" s="1425" t="s">
        <v>549</v>
      </c>
      <c r="E995" s="1425" t="s">
        <v>2795</v>
      </c>
      <c r="F995" s="1425" t="s">
        <v>1287</v>
      </c>
      <c r="G995" s="1425" t="s">
        <v>116</v>
      </c>
      <c r="H995" s="1425" t="s">
        <v>1265</v>
      </c>
      <c r="I995" s="1425" t="s">
        <v>2777</v>
      </c>
      <c r="J995" s="1425" t="s">
        <v>1288</v>
      </c>
      <c r="K995" s="1425">
        <v>1076.6700000000001</v>
      </c>
    </row>
    <row r="996" spans="1:11" ht="12.75">
      <c r="A996" s="1425" t="s">
        <v>1360</v>
      </c>
      <c r="B996" s="1425" t="s">
        <v>759</v>
      </c>
      <c r="C996" s="1425" t="s">
        <v>390</v>
      </c>
      <c r="D996" s="1425" t="s">
        <v>549</v>
      </c>
      <c r="E996" s="1425" t="s">
        <v>2795</v>
      </c>
      <c r="F996" s="1425" t="s">
        <v>1287</v>
      </c>
      <c r="G996" s="1425" t="s">
        <v>116</v>
      </c>
      <c r="H996" s="1425" t="s">
        <v>1265</v>
      </c>
      <c r="I996" s="1425" t="s">
        <v>2778</v>
      </c>
      <c r="J996" s="1425" t="s">
        <v>1288</v>
      </c>
      <c r="K996" s="1425">
        <v>1297.9000000000001</v>
      </c>
    </row>
    <row r="997" spans="1:11" ht="12.75">
      <c r="A997" s="1425" t="s">
        <v>1360</v>
      </c>
      <c r="B997" s="1425" t="s">
        <v>759</v>
      </c>
      <c r="C997" s="1425" t="s">
        <v>390</v>
      </c>
      <c r="D997" s="1425" t="s">
        <v>549</v>
      </c>
      <c r="E997" s="1425" t="s">
        <v>2795</v>
      </c>
      <c r="F997" s="1425" t="s">
        <v>1287</v>
      </c>
      <c r="G997" s="1425" t="s">
        <v>116</v>
      </c>
      <c r="H997" s="1425" t="s">
        <v>2774</v>
      </c>
      <c r="I997" s="1425" t="s">
        <v>2775</v>
      </c>
      <c r="J997" s="1425" t="s">
        <v>1288</v>
      </c>
      <c r="K997" s="1425">
        <v>4058.5</v>
      </c>
    </row>
    <row r="998" spans="1:11" ht="12.75">
      <c r="A998" s="1425" t="s">
        <v>1360</v>
      </c>
      <c r="B998" s="1425" t="s">
        <v>759</v>
      </c>
      <c r="C998" s="1425" t="s">
        <v>390</v>
      </c>
      <c r="D998" s="1425" t="s">
        <v>549</v>
      </c>
      <c r="E998" s="1425" t="s">
        <v>2795</v>
      </c>
      <c r="F998" s="1425" t="s">
        <v>1287</v>
      </c>
      <c r="G998" s="1425" t="s">
        <v>116</v>
      </c>
      <c r="H998" s="1425" t="s">
        <v>2774</v>
      </c>
      <c r="I998" s="1425" t="s">
        <v>2776</v>
      </c>
      <c r="J998" s="1425" t="s">
        <v>1288</v>
      </c>
      <c r="K998" s="1425">
        <v>1618.0899999999999</v>
      </c>
    </row>
    <row r="999" spans="1:11" ht="12.75">
      <c r="A999" s="1425" t="s">
        <v>1360</v>
      </c>
      <c r="B999" s="1425" t="s">
        <v>759</v>
      </c>
      <c r="C999" s="1425" t="s">
        <v>390</v>
      </c>
      <c r="D999" s="1425" t="s">
        <v>549</v>
      </c>
      <c r="E999" s="1425" t="s">
        <v>2795</v>
      </c>
      <c r="F999" s="1425" t="s">
        <v>1287</v>
      </c>
      <c r="G999" s="1425" t="s">
        <v>116</v>
      </c>
      <c r="H999" s="1425" t="s">
        <v>2774</v>
      </c>
      <c r="I999" s="1425" t="s">
        <v>2777</v>
      </c>
      <c r="J999" s="1425" t="s">
        <v>1288</v>
      </c>
      <c r="K999" s="1425">
        <v>1122.6600000000001</v>
      </c>
    </row>
    <row r="1000" spans="1:11" ht="12.75">
      <c r="A1000" s="1425" t="s">
        <v>1360</v>
      </c>
      <c r="B1000" s="1425" t="s">
        <v>759</v>
      </c>
      <c r="C1000" s="1425" t="s">
        <v>390</v>
      </c>
      <c r="D1000" s="1425" t="s">
        <v>549</v>
      </c>
      <c r="E1000" s="1425" t="s">
        <v>2795</v>
      </c>
      <c r="F1000" s="1425" t="s">
        <v>1287</v>
      </c>
      <c r="G1000" s="1425" t="s">
        <v>116</v>
      </c>
      <c r="H1000" s="1425" t="s">
        <v>2774</v>
      </c>
      <c r="I1000" s="1425" t="s">
        <v>2778</v>
      </c>
      <c r="J1000" s="1425" t="s">
        <v>1288</v>
      </c>
      <c r="K1000" s="1425">
        <v>1494.55</v>
      </c>
    </row>
    <row r="1001" spans="1:11" ht="12.75">
      <c r="A1001" s="1425" t="s">
        <v>1360</v>
      </c>
      <c r="B1001" s="1425" t="s">
        <v>759</v>
      </c>
      <c r="C1001" s="1425" t="s">
        <v>390</v>
      </c>
      <c r="D1001" s="1425" t="s">
        <v>549</v>
      </c>
      <c r="E1001" s="1425" t="s">
        <v>2795</v>
      </c>
      <c r="F1001" s="1425" t="s">
        <v>1287</v>
      </c>
      <c r="G1001" s="1425" t="s">
        <v>116</v>
      </c>
      <c r="H1001" s="1425" t="s">
        <v>1266</v>
      </c>
      <c r="I1001" s="1425" t="s">
        <v>2775</v>
      </c>
      <c r="J1001" s="1425" t="s">
        <v>1288</v>
      </c>
      <c r="K1001" s="1425">
        <v>2546</v>
      </c>
    </row>
    <row r="1002" spans="1:11" ht="12.75">
      <c r="A1002" s="1425" t="s">
        <v>1360</v>
      </c>
      <c r="B1002" s="1425" t="s">
        <v>759</v>
      </c>
      <c r="C1002" s="1425" t="s">
        <v>390</v>
      </c>
      <c r="D1002" s="1425" t="s">
        <v>549</v>
      </c>
      <c r="E1002" s="1425" t="s">
        <v>2795</v>
      </c>
      <c r="F1002" s="1425" t="s">
        <v>1287</v>
      </c>
      <c r="G1002" s="1425" t="s">
        <v>116</v>
      </c>
      <c r="H1002" s="1425" t="s">
        <v>1266</v>
      </c>
      <c r="I1002" s="1425" t="s">
        <v>2776</v>
      </c>
      <c r="J1002" s="1425" t="s">
        <v>1288</v>
      </c>
      <c r="K1002" s="1425">
        <v>1525.6099999999999</v>
      </c>
    </row>
    <row r="1003" spans="1:11" ht="12.75">
      <c r="A1003" s="1425" t="s">
        <v>1360</v>
      </c>
      <c r="B1003" s="1425" t="s">
        <v>759</v>
      </c>
      <c r="C1003" s="1425" t="s">
        <v>390</v>
      </c>
      <c r="D1003" s="1425" t="s">
        <v>549</v>
      </c>
      <c r="E1003" s="1425" t="s">
        <v>2795</v>
      </c>
      <c r="F1003" s="1425" t="s">
        <v>1287</v>
      </c>
      <c r="G1003" s="1425" t="s">
        <v>116</v>
      </c>
      <c r="H1003" s="1425" t="s">
        <v>1266</v>
      </c>
      <c r="I1003" s="1425" t="s">
        <v>2777</v>
      </c>
      <c r="J1003" s="1425" t="s">
        <v>1288</v>
      </c>
      <c r="K1003" s="1425">
        <v>886.91999999999996</v>
      </c>
    </row>
    <row r="1004" spans="1:11" ht="12.75">
      <c r="A1004" s="1425" t="s">
        <v>1360</v>
      </c>
      <c r="B1004" s="1425" t="s">
        <v>759</v>
      </c>
      <c r="C1004" s="1425" t="s">
        <v>390</v>
      </c>
      <c r="D1004" s="1425" t="s">
        <v>549</v>
      </c>
      <c r="E1004" s="1425" t="s">
        <v>2795</v>
      </c>
      <c r="F1004" s="1425" t="s">
        <v>1287</v>
      </c>
      <c r="G1004" s="1425" t="s">
        <v>116</v>
      </c>
      <c r="H1004" s="1425" t="s">
        <v>1266</v>
      </c>
      <c r="I1004" s="1425" t="s">
        <v>2778</v>
      </c>
      <c r="J1004" s="1425" t="s">
        <v>1288</v>
      </c>
      <c r="K1004" s="1425">
        <v>1781.95</v>
      </c>
    </row>
    <row r="1005" spans="1:11" ht="12.75">
      <c r="A1005" s="1425" t="s">
        <v>1360</v>
      </c>
      <c r="B1005" s="1425" t="s">
        <v>759</v>
      </c>
      <c r="C1005" s="1425" t="s">
        <v>390</v>
      </c>
      <c r="D1005" s="1425" t="s">
        <v>549</v>
      </c>
      <c r="E1005" s="1425" t="s">
        <v>2795</v>
      </c>
      <c r="F1005" s="1425" t="s">
        <v>1287</v>
      </c>
      <c r="G1005" s="1425" t="s">
        <v>116</v>
      </c>
      <c r="H1005" s="1425" t="s">
        <v>1267</v>
      </c>
      <c r="I1005" s="1425" t="s">
        <v>2775</v>
      </c>
      <c r="J1005" s="1425" t="s">
        <v>1288</v>
      </c>
      <c r="K1005" s="1425">
        <v>2963.0700000000002</v>
      </c>
    </row>
    <row r="1006" spans="1:11" ht="12.75">
      <c r="A1006" s="1425" t="s">
        <v>1360</v>
      </c>
      <c r="B1006" s="1425" t="s">
        <v>759</v>
      </c>
      <c r="C1006" s="1425" t="s">
        <v>390</v>
      </c>
      <c r="D1006" s="1425" t="s">
        <v>549</v>
      </c>
      <c r="E1006" s="1425" t="s">
        <v>2795</v>
      </c>
      <c r="F1006" s="1425" t="s">
        <v>1287</v>
      </c>
      <c r="G1006" s="1425" t="s">
        <v>116</v>
      </c>
      <c r="H1006" s="1425" t="s">
        <v>1267</v>
      </c>
      <c r="I1006" s="1425" t="s">
        <v>2776</v>
      </c>
      <c r="J1006" s="1425" t="s">
        <v>1288</v>
      </c>
      <c r="K1006" s="1425">
        <v>1398.71</v>
      </c>
    </row>
    <row r="1007" spans="1:11" ht="12.75">
      <c r="A1007" s="1425" t="s">
        <v>1360</v>
      </c>
      <c r="B1007" s="1425" t="s">
        <v>759</v>
      </c>
      <c r="C1007" s="1425" t="s">
        <v>390</v>
      </c>
      <c r="D1007" s="1425" t="s">
        <v>549</v>
      </c>
      <c r="E1007" s="1425" t="s">
        <v>2795</v>
      </c>
      <c r="F1007" s="1425" t="s">
        <v>1287</v>
      </c>
      <c r="G1007" s="1425" t="s">
        <v>116</v>
      </c>
      <c r="H1007" s="1425" t="s">
        <v>1267</v>
      </c>
      <c r="I1007" s="1425" t="s">
        <v>2777</v>
      </c>
      <c r="J1007" s="1425" t="s">
        <v>1288</v>
      </c>
      <c r="K1007" s="1425">
        <v>952.54999999999995</v>
      </c>
    </row>
    <row r="1008" spans="1:11" ht="12.75">
      <c r="A1008" s="1425" t="s">
        <v>1360</v>
      </c>
      <c r="B1008" s="1425" t="s">
        <v>759</v>
      </c>
      <c r="C1008" s="1425" t="s">
        <v>390</v>
      </c>
      <c r="D1008" s="1425" t="s">
        <v>549</v>
      </c>
      <c r="E1008" s="1425" t="s">
        <v>2795</v>
      </c>
      <c r="F1008" s="1425" t="s">
        <v>1287</v>
      </c>
      <c r="G1008" s="1425" t="s">
        <v>116</v>
      </c>
      <c r="H1008" s="1425" t="s">
        <v>1267</v>
      </c>
      <c r="I1008" s="1425" t="s">
        <v>2778</v>
      </c>
      <c r="J1008" s="1425" t="s">
        <v>1288</v>
      </c>
      <c r="K1008" s="1425">
        <v>1379.99</v>
      </c>
    </row>
    <row r="1009" spans="1:11" ht="12.75">
      <c r="A1009" s="1425" t="s">
        <v>1360</v>
      </c>
      <c r="B1009" s="1425" t="s">
        <v>759</v>
      </c>
      <c r="C1009" s="1425" t="s">
        <v>390</v>
      </c>
      <c r="D1009" s="1425" t="s">
        <v>549</v>
      </c>
      <c r="E1009" s="1425" t="s">
        <v>2796</v>
      </c>
      <c r="F1009" s="1425" t="s">
        <v>1289</v>
      </c>
      <c r="G1009" s="1425" t="s">
        <v>116</v>
      </c>
      <c r="H1009" s="1425" t="s">
        <v>2762</v>
      </c>
      <c r="I1009" s="1425" t="s">
        <v>2776</v>
      </c>
      <c r="J1009" s="1425" t="s">
        <v>1290</v>
      </c>
      <c r="K1009" s="1425">
        <v>26.68</v>
      </c>
    </row>
    <row r="1010" spans="1:11" ht="12.75">
      <c r="A1010" s="1425" t="s">
        <v>1360</v>
      </c>
      <c r="B1010" s="1425" t="s">
        <v>759</v>
      </c>
      <c r="C1010" s="1425" t="s">
        <v>390</v>
      </c>
      <c r="D1010" s="1425" t="s">
        <v>549</v>
      </c>
      <c r="E1010" s="1425" t="s">
        <v>2796</v>
      </c>
      <c r="F1010" s="1425" t="s">
        <v>1289</v>
      </c>
      <c r="G1010" s="1425" t="s">
        <v>116</v>
      </c>
      <c r="H1010" s="1425" t="s">
        <v>2762</v>
      </c>
      <c r="I1010" s="1425" t="s">
        <v>2778</v>
      </c>
      <c r="J1010" s="1425" t="s">
        <v>1290</v>
      </c>
      <c r="K1010" s="1425">
        <v>67.840000000000003</v>
      </c>
    </row>
    <row r="1011" spans="1:11" ht="12.75">
      <c r="A1011" s="1425" t="s">
        <v>1360</v>
      </c>
      <c r="B1011" s="1425" t="s">
        <v>759</v>
      </c>
      <c r="C1011" s="1425" t="s">
        <v>390</v>
      </c>
      <c r="D1011" s="1425" t="s">
        <v>549</v>
      </c>
      <c r="E1011" s="1425" t="s">
        <v>2796</v>
      </c>
      <c r="F1011" s="1425" t="s">
        <v>1289</v>
      </c>
      <c r="G1011" s="1425" t="s">
        <v>116</v>
      </c>
      <c r="H1011" s="1425" t="s">
        <v>1263</v>
      </c>
      <c r="I1011" s="1425" t="s">
        <v>2775</v>
      </c>
      <c r="J1011" s="1425" t="s">
        <v>1290</v>
      </c>
      <c r="K1011" s="1425">
        <v>0.27000000000000002</v>
      </c>
    </row>
    <row r="1012" spans="1:11" ht="12.75">
      <c r="A1012" s="1425" t="s">
        <v>1360</v>
      </c>
      <c r="B1012" s="1425" t="s">
        <v>759</v>
      </c>
      <c r="C1012" s="1425" t="s">
        <v>390</v>
      </c>
      <c r="D1012" s="1425" t="s">
        <v>549</v>
      </c>
      <c r="E1012" s="1425" t="s">
        <v>2796</v>
      </c>
      <c r="F1012" s="1425" t="s">
        <v>1289</v>
      </c>
      <c r="G1012" s="1425" t="s">
        <v>116</v>
      </c>
      <c r="H1012" s="1425" t="s">
        <v>1263</v>
      </c>
      <c r="I1012" s="1425" t="s">
        <v>2776</v>
      </c>
      <c r="J1012" s="1425" t="s">
        <v>1290</v>
      </c>
      <c r="K1012" s="1425">
        <v>21.530000000000001</v>
      </c>
    </row>
    <row r="1013" spans="1:11" ht="12.75">
      <c r="A1013" s="1425" t="s">
        <v>1360</v>
      </c>
      <c r="B1013" s="1425" t="s">
        <v>759</v>
      </c>
      <c r="C1013" s="1425" t="s">
        <v>390</v>
      </c>
      <c r="D1013" s="1425" t="s">
        <v>549</v>
      </c>
      <c r="E1013" s="1425" t="s">
        <v>2796</v>
      </c>
      <c r="F1013" s="1425" t="s">
        <v>1289</v>
      </c>
      <c r="G1013" s="1425" t="s">
        <v>116</v>
      </c>
      <c r="H1013" s="1425" t="s">
        <v>1263</v>
      </c>
      <c r="I1013" s="1425" t="s">
        <v>2778</v>
      </c>
      <c r="J1013" s="1425" t="s">
        <v>1290</v>
      </c>
      <c r="K1013" s="1425">
        <v>205.24000000000001</v>
      </c>
    </row>
    <row r="1014" spans="1:11" ht="12.75">
      <c r="A1014" s="1425" t="s">
        <v>1360</v>
      </c>
      <c r="B1014" s="1425" t="s">
        <v>759</v>
      </c>
      <c r="C1014" s="1425" t="s">
        <v>390</v>
      </c>
      <c r="D1014" s="1425" t="s">
        <v>549</v>
      </c>
      <c r="E1014" s="1425" t="s">
        <v>2796</v>
      </c>
      <c r="F1014" s="1425" t="s">
        <v>1289</v>
      </c>
      <c r="G1014" s="1425" t="s">
        <v>116</v>
      </c>
      <c r="H1014" s="1425" t="s">
        <v>2772</v>
      </c>
      <c r="I1014" s="1425" t="s">
        <v>2775</v>
      </c>
      <c r="J1014" s="1425" t="s">
        <v>1290</v>
      </c>
      <c r="K1014" s="1425">
        <v>0.58999999999999997</v>
      </c>
    </row>
    <row r="1015" spans="1:11" ht="12.75">
      <c r="A1015" s="1425" t="s">
        <v>1360</v>
      </c>
      <c r="B1015" s="1425" t="s">
        <v>759</v>
      </c>
      <c r="C1015" s="1425" t="s">
        <v>390</v>
      </c>
      <c r="D1015" s="1425" t="s">
        <v>549</v>
      </c>
      <c r="E1015" s="1425" t="s">
        <v>2796</v>
      </c>
      <c r="F1015" s="1425" t="s">
        <v>1289</v>
      </c>
      <c r="G1015" s="1425" t="s">
        <v>116</v>
      </c>
      <c r="H1015" s="1425" t="s">
        <v>2772</v>
      </c>
      <c r="I1015" s="1425" t="s">
        <v>2776</v>
      </c>
      <c r="J1015" s="1425" t="s">
        <v>1290</v>
      </c>
      <c r="K1015" s="1425">
        <v>61.82</v>
      </c>
    </row>
    <row r="1016" spans="1:11" ht="12.75">
      <c r="A1016" s="1425" t="s">
        <v>1360</v>
      </c>
      <c r="B1016" s="1425" t="s">
        <v>759</v>
      </c>
      <c r="C1016" s="1425" t="s">
        <v>390</v>
      </c>
      <c r="D1016" s="1425" t="s">
        <v>549</v>
      </c>
      <c r="E1016" s="1425" t="s">
        <v>2796</v>
      </c>
      <c r="F1016" s="1425" t="s">
        <v>1289</v>
      </c>
      <c r="G1016" s="1425" t="s">
        <v>116</v>
      </c>
      <c r="H1016" s="1425" t="s">
        <v>2772</v>
      </c>
      <c r="I1016" s="1425" t="s">
        <v>2777</v>
      </c>
      <c r="J1016" s="1425" t="s">
        <v>1290</v>
      </c>
      <c r="K1016" s="1425">
        <v>47.130000000000003</v>
      </c>
    </row>
    <row r="1017" spans="1:11" ht="12.75">
      <c r="A1017" s="1425" t="s">
        <v>1360</v>
      </c>
      <c r="B1017" s="1425" t="s">
        <v>759</v>
      </c>
      <c r="C1017" s="1425" t="s">
        <v>390</v>
      </c>
      <c r="D1017" s="1425" t="s">
        <v>549</v>
      </c>
      <c r="E1017" s="1425" t="s">
        <v>2796</v>
      </c>
      <c r="F1017" s="1425" t="s">
        <v>1289</v>
      </c>
      <c r="G1017" s="1425" t="s">
        <v>116</v>
      </c>
      <c r="H1017" s="1425" t="s">
        <v>2772</v>
      </c>
      <c r="I1017" s="1425" t="s">
        <v>2778</v>
      </c>
      <c r="J1017" s="1425" t="s">
        <v>1290</v>
      </c>
      <c r="K1017" s="1425">
        <v>252.52000000000001</v>
      </c>
    </row>
    <row r="1018" spans="1:11" ht="12.75">
      <c r="A1018" s="1425" t="s">
        <v>1360</v>
      </c>
      <c r="B1018" s="1425" t="s">
        <v>759</v>
      </c>
      <c r="C1018" s="1425" t="s">
        <v>390</v>
      </c>
      <c r="D1018" s="1425" t="s">
        <v>549</v>
      </c>
      <c r="E1018" s="1425" t="s">
        <v>2796</v>
      </c>
      <c r="F1018" s="1425" t="s">
        <v>1289</v>
      </c>
      <c r="G1018" s="1425" t="s">
        <v>116</v>
      </c>
      <c r="H1018" s="1425" t="s">
        <v>2773</v>
      </c>
      <c r="I1018" s="1425" t="s">
        <v>2775</v>
      </c>
      <c r="J1018" s="1425" t="s">
        <v>1290</v>
      </c>
      <c r="K1018" s="1425">
        <v>15.98</v>
      </c>
    </row>
    <row r="1019" spans="1:11" ht="12.75">
      <c r="A1019" s="1425" t="s">
        <v>1360</v>
      </c>
      <c r="B1019" s="1425" t="s">
        <v>759</v>
      </c>
      <c r="C1019" s="1425" t="s">
        <v>390</v>
      </c>
      <c r="D1019" s="1425" t="s">
        <v>549</v>
      </c>
      <c r="E1019" s="1425" t="s">
        <v>2796</v>
      </c>
      <c r="F1019" s="1425" t="s">
        <v>1289</v>
      </c>
      <c r="G1019" s="1425" t="s">
        <v>116</v>
      </c>
      <c r="H1019" s="1425" t="s">
        <v>2773</v>
      </c>
      <c r="I1019" s="1425" t="s">
        <v>2776</v>
      </c>
      <c r="J1019" s="1425" t="s">
        <v>1290</v>
      </c>
      <c r="K1019" s="1425">
        <v>63.289999999999999</v>
      </c>
    </row>
    <row r="1020" spans="1:11" ht="12.75">
      <c r="A1020" s="1425" t="s">
        <v>1360</v>
      </c>
      <c r="B1020" s="1425" t="s">
        <v>759</v>
      </c>
      <c r="C1020" s="1425" t="s">
        <v>390</v>
      </c>
      <c r="D1020" s="1425" t="s">
        <v>549</v>
      </c>
      <c r="E1020" s="1425" t="s">
        <v>2796</v>
      </c>
      <c r="F1020" s="1425" t="s">
        <v>1289</v>
      </c>
      <c r="G1020" s="1425" t="s">
        <v>116</v>
      </c>
      <c r="H1020" s="1425" t="s">
        <v>2773</v>
      </c>
      <c r="I1020" s="1425" t="s">
        <v>2777</v>
      </c>
      <c r="J1020" s="1425" t="s">
        <v>1290</v>
      </c>
      <c r="K1020" s="1425">
        <v>82.269999999999996</v>
      </c>
    </row>
    <row r="1021" spans="1:11" ht="12.75">
      <c r="A1021" s="1425" t="s">
        <v>1360</v>
      </c>
      <c r="B1021" s="1425" t="s">
        <v>759</v>
      </c>
      <c r="C1021" s="1425" t="s">
        <v>390</v>
      </c>
      <c r="D1021" s="1425" t="s">
        <v>549</v>
      </c>
      <c r="E1021" s="1425" t="s">
        <v>2796</v>
      </c>
      <c r="F1021" s="1425" t="s">
        <v>1289</v>
      </c>
      <c r="G1021" s="1425" t="s">
        <v>116</v>
      </c>
      <c r="H1021" s="1425" t="s">
        <v>2773</v>
      </c>
      <c r="I1021" s="1425" t="s">
        <v>2778</v>
      </c>
      <c r="J1021" s="1425" t="s">
        <v>1290</v>
      </c>
      <c r="K1021" s="1425">
        <v>82.239999999999995</v>
      </c>
    </row>
    <row r="1022" spans="1:11" ht="12.75">
      <c r="A1022" s="1425" t="s">
        <v>1360</v>
      </c>
      <c r="B1022" s="1425" t="s">
        <v>759</v>
      </c>
      <c r="C1022" s="1425" t="s">
        <v>390</v>
      </c>
      <c r="D1022" s="1425" t="s">
        <v>549</v>
      </c>
      <c r="E1022" s="1425" t="s">
        <v>2796</v>
      </c>
      <c r="F1022" s="1425" t="s">
        <v>1289</v>
      </c>
      <c r="G1022" s="1425" t="s">
        <v>116</v>
      </c>
      <c r="H1022" s="1425" t="s">
        <v>1264</v>
      </c>
      <c r="I1022" s="1425" t="s">
        <v>2775</v>
      </c>
      <c r="J1022" s="1425" t="s">
        <v>1290</v>
      </c>
      <c r="K1022" s="1425">
        <v>37</v>
      </c>
    </row>
    <row r="1023" spans="1:11" ht="12.75">
      <c r="A1023" s="1425" t="s">
        <v>1360</v>
      </c>
      <c r="B1023" s="1425" t="s">
        <v>759</v>
      </c>
      <c r="C1023" s="1425" t="s">
        <v>390</v>
      </c>
      <c r="D1023" s="1425" t="s">
        <v>549</v>
      </c>
      <c r="E1023" s="1425" t="s">
        <v>2796</v>
      </c>
      <c r="F1023" s="1425" t="s">
        <v>1289</v>
      </c>
      <c r="G1023" s="1425" t="s">
        <v>116</v>
      </c>
      <c r="H1023" s="1425" t="s">
        <v>1264</v>
      </c>
      <c r="I1023" s="1425" t="s">
        <v>2776</v>
      </c>
      <c r="J1023" s="1425" t="s">
        <v>1290</v>
      </c>
      <c r="K1023" s="1425">
        <v>47.030000000000001</v>
      </c>
    </row>
    <row r="1024" spans="1:11" ht="12.75">
      <c r="A1024" s="1425" t="s">
        <v>1360</v>
      </c>
      <c r="B1024" s="1425" t="s">
        <v>759</v>
      </c>
      <c r="C1024" s="1425" t="s">
        <v>390</v>
      </c>
      <c r="D1024" s="1425" t="s">
        <v>549</v>
      </c>
      <c r="E1024" s="1425" t="s">
        <v>2796</v>
      </c>
      <c r="F1024" s="1425" t="s">
        <v>1289</v>
      </c>
      <c r="G1024" s="1425" t="s">
        <v>116</v>
      </c>
      <c r="H1024" s="1425" t="s">
        <v>1264</v>
      </c>
      <c r="I1024" s="1425" t="s">
        <v>2777</v>
      </c>
      <c r="J1024" s="1425" t="s">
        <v>1290</v>
      </c>
      <c r="K1024" s="1425">
        <v>9.6199999999999992</v>
      </c>
    </row>
    <row r="1025" spans="1:11" ht="12.75">
      <c r="A1025" s="1425" t="s">
        <v>1360</v>
      </c>
      <c r="B1025" s="1425" t="s">
        <v>759</v>
      </c>
      <c r="C1025" s="1425" t="s">
        <v>390</v>
      </c>
      <c r="D1025" s="1425" t="s">
        <v>549</v>
      </c>
      <c r="E1025" s="1425" t="s">
        <v>2796</v>
      </c>
      <c r="F1025" s="1425" t="s">
        <v>1289</v>
      </c>
      <c r="G1025" s="1425" t="s">
        <v>116</v>
      </c>
      <c r="H1025" s="1425" t="s">
        <v>1264</v>
      </c>
      <c r="I1025" s="1425" t="s">
        <v>2778</v>
      </c>
      <c r="J1025" s="1425" t="s">
        <v>1290</v>
      </c>
      <c r="K1025" s="1425">
        <v>103.63</v>
      </c>
    </row>
    <row r="1026" spans="1:11" ht="12.75">
      <c r="A1026" s="1425" t="s">
        <v>1360</v>
      </c>
      <c r="B1026" s="1425" t="s">
        <v>759</v>
      </c>
      <c r="C1026" s="1425" t="s">
        <v>390</v>
      </c>
      <c r="D1026" s="1425" t="s">
        <v>549</v>
      </c>
      <c r="E1026" s="1425" t="s">
        <v>2796</v>
      </c>
      <c r="F1026" s="1425" t="s">
        <v>1289</v>
      </c>
      <c r="G1026" s="1425" t="s">
        <v>116</v>
      </c>
      <c r="H1026" s="1425" t="s">
        <v>1265</v>
      </c>
      <c r="I1026" s="1425" t="s">
        <v>2775</v>
      </c>
      <c r="J1026" s="1425" t="s">
        <v>1290</v>
      </c>
      <c r="K1026" s="1425">
        <v>0.20999999999999999</v>
      </c>
    </row>
    <row r="1027" spans="1:11" ht="12.75">
      <c r="A1027" s="1425" t="s">
        <v>1360</v>
      </c>
      <c r="B1027" s="1425" t="s">
        <v>759</v>
      </c>
      <c r="C1027" s="1425" t="s">
        <v>390</v>
      </c>
      <c r="D1027" s="1425" t="s">
        <v>549</v>
      </c>
      <c r="E1027" s="1425" t="s">
        <v>2796</v>
      </c>
      <c r="F1027" s="1425" t="s">
        <v>1289</v>
      </c>
      <c r="G1027" s="1425" t="s">
        <v>116</v>
      </c>
      <c r="H1027" s="1425" t="s">
        <v>1265</v>
      </c>
      <c r="I1027" s="1425" t="s">
        <v>2776</v>
      </c>
      <c r="J1027" s="1425" t="s">
        <v>1290</v>
      </c>
      <c r="K1027" s="1425">
        <v>10.67</v>
      </c>
    </row>
    <row r="1028" spans="1:11" ht="12.75">
      <c r="A1028" s="1425" t="s">
        <v>1360</v>
      </c>
      <c r="B1028" s="1425" t="s">
        <v>759</v>
      </c>
      <c r="C1028" s="1425" t="s">
        <v>390</v>
      </c>
      <c r="D1028" s="1425" t="s">
        <v>549</v>
      </c>
      <c r="E1028" s="1425" t="s">
        <v>2796</v>
      </c>
      <c r="F1028" s="1425" t="s">
        <v>1289</v>
      </c>
      <c r="G1028" s="1425" t="s">
        <v>116</v>
      </c>
      <c r="H1028" s="1425" t="s">
        <v>1265</v>
      </c>
      <c r="I1028" s="1425" t="s">
        <v>2778</v>
      </c>
      <c r="J1028" s="1425" t="s">
        <v>1290</v>
      </c>
      <c r="K1028" s="1425">
        <v>119.06</v>
      </c>
    </row>
    <row r="1029" spans="1:11" ht="12.75">
      <c r="A1029" s="1425" t="s">
        <v>1360</v>
      </c>
      <c r="B1029" s="1425" t="s">
        <v>759</v>
      </c>
      <c r="C1029" s="1425" t="s">
        <v>390</v>
      </c>
      <c r="D1029" s="1425" t="s">
        <v>549</v>
      </c>
      <c r="E1029" s="1425" t="s">
        <v>2796</v>
      </c>
      <c r="F1029" s="1425" t="s">
        <v>1289</v>
      </c>
      <c r="G1029" s="1425" t="s">
        <v>116</v>
      </c>
      <c r="H1029" s="1425" t="s">
        <v>2774</v>
      </c>
      <c r="I1029" s="1425" t="s">
        <v>2775</v>
      </c>
      <c r="J1029" s="1425" t="s">
        <v>1290</v>
      </c>
      <c r="K1029" s="1425">
        <v>0.51000000000000001</v>
      </c>
    </row>
    <row r="1030" spans="1:11" ht="12.75">
      <c r="A1030" s="1425" t="s">
        <v>1360</v>
      </c>
      <c r="B1030" s="1425" t="s">
        <v>759</v>
      </c>
      <c r="C1030" s="1425" t="s">
        <v>390</v>
      </c>
      <c r="D1030" s="1425" t="s">
        <v>549</v>
      </c>
      <c r="E1030" s="1425" t="s">
        <v>2796</v>
      </c>
      <c r="F1030" s="1425" t="s">
        <v>1289</v>
      </c>
      <c r="G1030" s="1425" t="s">
        <v>116</v>
      </c>
      <c r="H1030" s="1425" t="s">
        <v>2774</v>
      </c>
      <c r="I1030" s="1425" t="s">
        <v>2776</v>
      </c>
      <c r="J1030" s="1425" t="s">
        <v>1290</v>
      </c>
      <c r="K1030" s="1425">
        <v>25.280000000000001</v>
      </c>
    </row>
    <row r="1031" spans="1:11" ht="12.75">
      <c r="A1031" s="1425" t="s">
        <v>1360</v>
      </c>
      <c r="B1031" s="1425" t="s">
        <v>759</v>
      </c>
      <c r="C1031" s="1425" t="s">
        <v>390</v>
      </c>
      <c r="D1031" s="1425" t="s">
        <v>549</v>
      </c>
      <c r="E1031" s="1425" t="s">
        <v>2796</v>
      </c>
      <c r="F1031" s="1425" t="s">
        <v>1289</v>
      </c>
      <c r="G1031" s="1425" t="s">
        <v>116</v>
      </c>
      <c r="H1031" s="1425" t="s">
        <v>2774</v>
      </c>
      <c r="I1031" s="1425" t="s">
        <v>2777</v>
      </c>
      <c r="J1031" s="1425" t="s">
        <v>1290</v>
      </c>
      <c r="K1031" s="1425">
        <v>0.46000000000000002</v>
      </c>
    </row>
    <row r="1032" spans="1:11" ht="12.75">
      <c r="A1032" s="1425" t="s">
        <v>1360</v>
      </c>
      <c r="B1032" s="1425" t="s">
        <v>759</v>
      </c>
      <c r="C1032" s="1425" t="s">
        <v>390</v>
      </c>
      <c r="D1032" s="1425" t="s">
        <v>549</v>
      </c>
      <c r="E1032" s="1425" t="s">
        <v>2796</v>
      </c>
      <c r="F1032" s="1425" t="s">
        <v>1289</v>
      </c>
      <c r="G1032" s="1425" t="s">
        <v>116</v>
      </c>
      <c r="H1032" s="1425" t="s">
        <v>2774</v>
      </c>
      <c r="I1032" s="1425" t="s">
        <v>2778</v>
      </c>
      <c r="J1032" s="1425" t="s">
        <v>1290</v>
      </c>
      <c r="K1032" s="1425">
        <v>282.79000000000002</v>
      </c>
    </row>
    <row r="1033" spans="1:11" ht="12.75">
      <c r="A1033" s="1425" t="s">
        <v>1360</v>
      </c>
      <c r="B1033" s="1425" t="s">
        <v>759</v>
      </c>
      <c r="C1033" s="1425" t="s">
        <v>390</v>
      </c>
      <c r="D1033" s="1425" t="s">
        <v>549</v>
      </c>
      <c r="E1033" s="1425" t="s">
        <v>2796</v>
      </c>
      <c r="F1033" s="1425" t="s">
        <v>1289</v>
      </c>
      <c r="G1033" s="1425" t="s">
        <v>116</v>
      </c>
      <c r="H1033" s="1425" t="s">
        <v>1266</v>
      </c>
      <c r="I1033" s="1425" t="s">
        <v>2776</v>
      </c>
      <c r="J1033" s="1425" t="s">
        <v>1290</v>
      </c>
      <c r="K1033" s="1425">
        <v>53</v>
      </c>
    </row>
    <row r="1034" spans="1:11" ht="12.75">
      <c r="A1034" s="1425" t="s">
        <v>1360</v>
      </c>
      <c r="B1034" s="1425" t="s">
        <v>759</v>
      </c>
      <c r="C1034" s="1425" t="s">
        <v>390</v>
      </c>
      <c r="D1034" s="1425" t="s">
        <v>549</v>
      </c>
      <c r="E1034" s="1425" t="s">
        <v>2796</v>
      </c>
      <c r="F1034" s="1425" t="s">
        <v>1289</v>
      </c>
      <c r="G1034" s="1425" t="s">
        <v>116</v>
      </c>
      <c r="H1034" s="1425" t="s">
        <v>1266</v>
      </c>
      <c r="I1034" s="1425" t="s">
        <v>2778</v>
      </c>
      <c r="J1034" s="1425" t="s">
        <v>1290</v>
      </c>
      <c r="K1034" s="1425">
        <v>0.47999999999999998</v>
      </c>
    </row>
    <row r="1035" spans="1:11" ht="12.75">
      <c r="A1035" s="1425" t="s">
        <v>1360</v>
      </c>
      <c r="B1035" s="1425" t="s">
        <v>759</v>
      </c>
      <c r="C1035" s="1425" t="s">
        <v>390</v>
      </c>
      <c r="D1035" s="1425" t="s">
        <v>549</v>
      </c>
      <c r="E1035" s="1425" t="s">
        <v>2796</v>
      </c>
      <c r="F1035" s="1425" t="s">
        <v>1289</v>
      </c>
      <c r="G1035" s="1425" t="s">
        <v>116</v>
      </c>
      <c r="H1035" s="1425" t="s">
        <v>1267</v>
      </c>
      <c r="I1035" s="1425" t="s">
        <v>2775</v>
      </c>
      <c r="J1035" s="1425" t="s">
        <v>1290</v>
      </c>
      <c r="K1035" s="1425">
        <v>81.25</v>
      </c>
    </row>
    <row r="1036" spans="1:11" ht="12.75">
      <c r="A1036" s="1425" t="s">
        <v>1360</v>
      </c>
      <c r="B1036" s="1425" t="s">
        <v>759</v>
      </c>
      <c r="C1036" s="1425" t="s">
        <v>390</v>
      </c>
      <c r="D1036" s="1425" t="s">
        <v>549</v>
      </c>
      <c r="E1036" s="1425" t="s">
        <v>2796</v>
      </c>
      <c r="F1036" s="1425" t="s">
        <v>1289</v>
      </c>
      <c r="G1036" s="1425" t="s">
        <v>116</v>
      </c>
      <c r="H1036" s="1425" t="s">
        <v>1267</v>
      </c>
      <c r="I1036" s="1425" t="s">
        <v>2776</v>
      </c>
      <c r="J1036" s="1425" t="s">
        <v>1290</v>
      </c>
      <c r="K1036" s="1425">
        <v>69.180000000000007</v>
      </c>
    </row>
    <row r="1037" spans="1:11" ht="12.75">
      <c r="A1037" s="1425" t="s">
        <v>1360</v>
      </c>
      <c r="B1037" s="1425" t="s">
        <v>759</v>
      </c>
      <c r="C1037" s="1425" t="s">
        <v>390</v>
      </c>
      <c r="D1037" s="1425" t="s">
        <v>549</v>
      </c>
      <c r="E1037" s="1425" t="s">
        <v>2796</v>
      </c>
      <c r="F1037" s="1425" t="s">
        <v>1289</v>
      </c>
      <c r="G1037" s="1425" t="s">
        <v>116</v>
      </c>
      <c r="H1037" s="1425" t="s">
        <v>1267</v>
      </c>
      <c r="I1037" s="1425" t="s">
        <v>2778</v>
      </c>
      <c r="J1037" s="1425" t="s">
        <v>1290</v>
      </c>
      <c r="K1037" s="1425">
        <v>65.780000000000001</v>
      </c>
    </row>
    <row r="1038" spans="1:11" ht="12.75">
      <c r="A1038" s="1425" t="s">
        <v>1360</v>
      </c>
      <c r="B1038" s="1425" t="s">
        <v>759</v>
      </c>
      <c r="C1038" s="1425" t="s">
        <v>390</v>
      </c>
      <c r="D1038" s="1425" t="s">
        <v>549</v>
      </c>
      <c r="E1038" s="1425" t="s">
        <v>2797</v>
      </c>
      <c r="F1038" s="1425" t="s">
        <v>1277</v>
      </c>
      <c r="G1038" s="1425" t="s">
        <v>116</v>
      </c>
      <c r="H1038" s="1425" t="s">
        <v>2762</v>
      </c>
      <c r="I1038" s="1425" t="s">
        <v>2776</v>
      </c>
      <c r="J1038" s="1425" t="s">
        <v>1278</v>
      </c>
      <c r="K1038" s="1425">
        <v>44.659999999999997</v>
      </c>
    </row>
    <row r="1039" spans="1:11" ht="12.75">
      <c r="A1039" s="1425" t="s">
        <v>1360</v>
      </c>
      <c r="B1039" s="1425" t="s">
        <v>759</v>
      </c>
      <c r="C1039" s="1425" t="s">
        <v>390</v>
      </c>
      <c r="D1039" s="1425" t="s">
        <v>549</v>
      </c>
      <c r="E1039" s="1425" t="s">
        <v>2797</v>
      </c>
      <c r="F1039" s="1425" t="s">
        <v>1277</v>
      </c>
      <c r="G1039" s="1425" t="s">
        <v>116</v>
      </c>
      <c r="H1039" s="1425" t="s">
        <v>2762</v>
      </c>
      <c r="I1039" s="1425" t="s">
        <v>2778</v>
      </c>
      <c r="J1039" s="1425" t="s">
        <v>1278</v>
      </c>
      <c r="K1039" s="1425">
        <v>183.43000000000001</v>
      </c>
    </row>
    <row r="1040" spans="1:11" ht="12.75">
      <c r="A1040" s="1425" t="s">
        <v>1360</v>
      </c>
      <c r="B1040" s="1425" t="s">
        <v>759</v>
      </c>
      <c r="C1040" s="1425" t="s">
        <v>390</v>
      </c>
      <c r="D1040" s="1425" t="s">
        <v>549</v>
      </c>
      <c r="E1040" s="1425" t="s">
        <v>2797</v>
      </c>
      <c r="F1040" s="1425" t="s">
        <v>1277</v>
      </c>
      <c r="G1040" s="1425" t="s">
        <v>116</v>
      </c>
      <c r="H1040" s="1425" t="s">
        <v>1263</v>
      </c>
      <c r="I1040" s="1425" t="s">
        <v>2776</v>
      </c>
      <c r="J1040" s="1425" t="s">
        <v>1278</v>
      </c>
      <c r="K1040" s="1425">
        <v>62.560000000000002</v>
      </c>
    </row>
    <row r="1041" spans="1:11" ht="12.75">
      <c r="A1041" s="1425" t="s">
        <v>1360</v>
      </c>
      <c r="B1041" s="1425" t="s">
        <v>759</v>
      </c>
      <c r="C1041" s="1425" t="s">
        <v>390</v>
      </c>
      <c r="D1041" s="1425" t="s">
        <v>549</v>
      </c>
      <c r="E1041" s="1425" t="s">
        <v>2797</v>
      </c>
      <c r="F1041" s="1425" t="s">
        <v>1277</v>
      </c>
      <c r="G1041" s="1425" t="s">
        <v>116</v>
      </c>
      <c r="H1041" s="1425" t="s">
        <v>1263</v>
      </c>
      <c r="I1041" s="1425" t="s">
        <v>2778</v>
      </c>
      <c r="J1041" s="1425" t="s">
        <v>1278</v>
      </c>
      <c r="K1041" s="1425">
        <v>173.66</v>
      </c>
    </row>
    <row r="1042" spans="1:11" ht="12.75">
      <c r="A1042" s="1425" t="s">
        <v>1360</v>
      </c>
      <c r="B1042" s="1425" t="s">
        <v>759</v>
      </c>
      <c r="C1042" s="1425" t="s">
        <v>390</v>
      </c>
      <c r="D1042" s="1425" t="s">
        <v>549</v>
      </c>
      <c r="E1042" s="1425" t="s">
        <v>2797</v>
      </c>
      <c r="F1042" s="1425" t="s">
        <v>1277</v>
      </c>
      <c r="G1042" s="1425" t="s">
        <v>116</v>
      </c>
      <c r="H1042" s="1425" t="s">
        <v>2772</v>
      </c>
      <c r="I1042" s="1425" t="s">
        <v>2776</v>
      </c>
      <c r="J1042" s="1425" t="s">
        <v>1278</v>
      </c>
      <c r="K1042" s="1425">
        <v>26.809999999999999</v>
      </c>
    </row>
    <row r="1043" spans="1:11" ht="12.75">
      <c r="A1043" s="1425" t="s">
        <v>1360</v>
      </c>
      <c r="B1043" s="1425" t="s">
        <v>759</v>
      </c>
      <c r="C1043" s="1425" t="s">
        <v>390</v>
      </c>
      <c r="D1043" s="1425" t="s">
        <v>549</v>
      </c>
      <c r="E1043" s="1425" t="s">
        <v>2797</v>
      </c>
      <c r="F1043" s="1425" t="s">
        <v>1277</v>
      </c>
      <c r="G1043" s="1425" t="s">
        <v>116</v>
      </c>
      <c r="H1043" s="1425" t="s">
        <v>2772</v>
      </c>
      <c r="I1043" s="1425" t="s">
        <v>2778</v>
      </c>
      <c r="J1043" s="1425" t="s">
        <v>1278</v>
      </c>
      <c r="K1043" s="1425">
        <v>158.63999999999999</v>
      </c>
    </row>
    <row r="1044" spans="1:11" ht="12.75">
      <c r="A1044" s="1425" t="s">
        <v>1360</v>
      </c>
      <c r="B1044" s="1425" t="s">
        <v>759</v>
      </c>
      <c r="C1044" s="1425" t="s">
        <v>390</v>
      </c>
      <c r="D1044" s="1425" t="s">
        <v>549</v>
      </c>
      <c r="E1044" s="1425" t="s">
        <v>2797</v>
      </c>
      <c r="F1044" s="1425" t="s">
        <v>1277</v>
      </c>
      <c r="G1044" s="1425" t="s">
        <v>116</v>
      </c>
      <c r="H1044" s="1425" t="s">
        <v>2773</v>
      </c>
      <c r="I1044" s="1425" t="s">
        <v>2776</v>
      </c>
      <c r="J1044" s="1425" t="s">
        <v>1278</v>
      </c>
      <c r="K1044" s="1425">
        <v>6.3200000000000003</v>
      </c>
    </row>
    <row r="1045" spans="1:11" ht="12.75">
      <c r="A1045" s="1425" t="s">
        <v>1360</v>
      </c>
      <c r="B1045" s="1425" t="s">
        <v>759</v>
      </c>
      <c r="C1045" s="1425" t="s">
        <v>390</v>
      </c>
      <c r="D1045" s="1425" t="s">
        <v>549</v>
      </c>
      <c r="E1045" s="1425" t="s">
        <v>2797</v>
      </c>
      <c r="F1045" s="1425" t="s">
        <v>1277</v>
      </c>
      <c r="G1045" s="1425" t="s">
        <v>116</v>
      </c>
      <c r="H1045" s="1425" t="s">
        <v>2773</v>
      </c>
      <c r="I1045" s="1425" t="s">
        <v>2778</v>
      </c>
      <c r="J1045" s="1425" t="s">
        <v>1278</v>
      </c>
      <c r="K1045" s="1425">
        <v>357.05000000000001</v>
      </c>
    </row>
    <row r="1046" spans="1:11" ht="12.75">
      <c r="A1046" s="1425" t="s">
        <v>1360</v>
      </c>
      <c r="B1046" s="1425" t="s">
        <v>759</v>
      </c>
      <c r="C1046" s="1425" t="s">
        <v>390</v>
      </c>
      <c r="D1046" s="1425" t="s">
        <v>549</v>
      </c>
      <c r="E1046" s="1425" t="s">
        <v>2797</v>
      </c>
      <c r="F1046" s="1425" t="s">
        <v>1277</v>
      </c>
      <c r="G1046" s="1425" t="s">
        <v>116</v>
      </c>
      <c r="H1046" s="1425" t="s">
        <v>1264</v>
      </c>
      <c r="I1046" s="1425" t="s">
        <v>2776</v>
      </c>
      <c r="J1046" s="1425" t="s">
        <v>1278</v>
      </c>
      <c r="K1046" s="1425">
        <v>21.300000000000001</v>
      </c>
    </row>
    <row r="1047" spans="1:11" ht="12.75">
      <c r="A1047" s="1425" t="s">
        <v>1360</v>
      </c>
      <c r="B1047" s="1425" t="s">
        <v>759</v>
      </c>
      <c r="C1047" s="1425" t="s">
        <v>390</v>
      </c>
      <c r="D1047" s="1425" t="s">
        <v>549</v>
      </c>
      <c r="E1047" s="1425" t="s">
        <v>2797</v>
      </c>
      <c r="F1047" s="1425" t="s">
        <v>1277</v>
      </c>
      <c r="G1047" s="1425" t="s">
        <v>116</v>
      </c>
      <c r="H1047" s="1425" t="s">
        <v>1264</v>
      </c>
      <c r="I1047" s="1425" t="s">
        <v>2777</v>
      </c>
      <c r="J1047" s="1425" t="s">
        <v>1278</v>
      </c>
      <c r="K1047" s="1425">
        <v>11.42</v>
      </c>
    </row>
    <row r="1048" spans="1:11" ht="12.75">
      <c r="A1048" s="1425" t="s">
        <v>1360</v>
      </c>
      <c r="B1048" s="1425" t="s">
        <v>759</v>
      </c>
      <c r="C1048" s="1425" t="s">
        <v>390</v>
      </c>
      <c r="D1048" s="1425" t="s">
        <v>549</v>
      </c>
      <c r="E1048" s="1425" t="s">
        <v>2797</v>
      </c>
      <c r="F1048" s="1425" t="s">
        <v>1277</v>
      </c>
      <c r="G1048" s="1425" t="s">
        <v>116</v>
      </c>
      <c r="H1048" s="1425" t="s">
        <v>1264</v>
      </c>
      <c r="I1048" s="1425" t="s">
        <v>2778</v>
      </c>
      <c r="J1048" s="1425" t="s">
        <v>1278</v>
      </c>
      <c r="K1048" s="1425">
        <v>320.10000000000002</v>
      </c>
    </row>
    <row r="1049" spans="1:11" ht="12.75">
      <c r="A1049" s="1425" t="s">
        <v>1360</v>
      </c>
      <c r="B1049" s="1425" t="s">
        <v>759</v>
      </c>
      <c r="C1049" s="1425" t="s">
        <v>390</v>
      </c>
      <c r="D1049" s="1425" t="s">
        <v>549</v>
      </c>
      <c r="E1049" s="1425" t="s">
        <v>2797</v>
      </c>
      <c r="F1049" s="1425" t="s">
        <v>1277</v>
      </c>
      <c r="G1049" s="1425" t="s">
        <v>116</v>
      </c>
      <c r="H1049" s="1425" t="s">
        <v>1265</v>
      </c>
      <c r="I1049" s="1425" t="s">
        <v>2776</v>
      </c>
      <c r="J1049" s="1425" t="s">
        <v>1278</v>
      </c>
      <c r="K1049" s="1425">
        <v>119.84</v>
      </c>
    </row>
    <row r="1050" spans="1:11" ht="12.75">
      <c r="A1050" s="1425" t="s">
        <v>1360</v>
      </c>
      <c r="B1050" s="1425" t="s">
        <v>759</v>
      </c>
      <c r="C1050" s="1425" t="s">
        <v>390</v>
      </c>
      <c r="D1050" s="1425" t="s">
        <v>549</v>
      </c>
      <c r="E1050" s="1425" t="s">
        <v>2797</v>
      </c>
      <c r="F1050" s="1425" t="s">
        <v>1277</v>
      </c>
      <c r="G1050" s="1425" t="s">
        <v>116</v>
      </c>
      <c r="H1050" s="1425" t="s">
        <v>1265</v>
      </c>
      <c r="I1050" s="1425" t="s">
        <v>2778</v>
      </c>
      <c r="J1050" s="1425" t="s">
        <v>1278</v>
      </c>
      <c r="K1050" s="1425">
        <v>270.70999999999998</v>
      </c>
    </row>
    <row r="1051" spans="1:11" ht="12.75">
      <c r="A1051" s="1425" t="s">
        <v>1360</v>
      </c>
      <c r="B1051" s="1425" t="s">
        <v>759</v>
      </c>
      <c r="C1051" s="1425" t="s">
        <v>390</v>
      </c>
      <c r="D1051" s="1425" t="s">
        <v>549</v>
      </c>
      <c r="E1051" s="1425" t="s">
        <v>2797</v>
      </c>
      <c r="F1051" s="1425" t="s">
        <v>1277</v>
      </c>
      <c r="G1051" s="1425" t="s">
        <v>116</v>
      </c>
      <c r="H1051" s="1425" t="s">
        <v>2774</v>
      </c>
      <c r="I1051" s="1425" t="s">
        <v>2776</v>
      </c>
      <c r="J1051" s="1425" t="s">
        <v>1278</v>
      </c>
      <c r="K1051" s="1425">
        <v>8.9800000000000004</v>
      </c>
    </row>
    <row r="1052" spans="1:11" ht="12.75">
      <c r="A1052" s="1425" t="s">
        <v>1360</v>
      </c>
      <c r="B1052" s="1425" t="s">
        <v>759</v>
      </c>
      <c r="C1052" s="1425" t="s">
        <v>390</v>
      </c>
      <c r="D1052" s="1425" t="s">
        <v>549</v>
      </c>
      <c r="E1052" s="1425" t="s">
        <v>2797</v>
      </c>
      <c r="F1052" s="1425" t="s">
        <v>1277</v>
      </c>
      <c r="G1052" s="1425" t="s">
        <v>116</v>
      </c>
      <c r="H1052" s="1425" t="s">
        <v>2774</v>
      </c>
      <c r="I1052" s="1425" t="s">
        <v>2778</v>
      </c>
      <c r="J1052" s="1425" t="s">
        <v>1278</v>
      </c>
      <c r="K1052" s="1425">
        <v>246.93000000000001</v>
      </c>
    </row>
    <row r="1053" spans="1:11" ht="12.75">
      <c r="A1053" s="1425" t="s">
        <v>1360</v>
      </c>
      <c r="B1053" s="1425" t="s">
        <v>759</v>
      </c>
      <c r="C1053" s="1425" t="s">
        <v>390</v>
      </c>
      <c r="D1053" s="1425" t="s">
        <v>549</v>
      </c>
      <c r="E1053" s="1425" t="s">
        <v>2797</v>
      </c>
      <c r="F1053" s="1425" t="s">
        <v>1277</v>
      </c>
      <c r="G1053" s="1425" t="s">
        <v>116</v>
      </c>
      <c r="H1053" s="1425" t="s">
        <v>1266</v>
      </c>
      <c r="I1053" s="1425" t="s">
        <v>2778</v>
      </c>
      <c r="J1053" s="1425" t="s">
        <v>1278</v>
      </c>
      <c r="K1053" s="1425">
        <v>258.13999999999999</v>
      </c>
    </row>
    <row r="1054" spans="1:11" ht="12.75">
      <c r="A1054" s="1425" t="s">
        <v>1360</v>
      </c>
      <c r="B1054" s="1425" t="s">
        <v>759</v>
      </c>
      <c r="C1054" s="1425" t="s">
        <v>390</v>
      </c>
      <c r="D1054" s="1425" t="s">
        <v>549</v>
      </c>
      <c r="E1054" s="1425" t="s">
        <v>2797</v>
      </c>
      <c r="F1054" s="1425" t="s">
        <v>1277</v>
      </c>
      <c r="G1054" s="1425" t="s">
        <v>116</v>
      </c>
      <c r="H1054" s="1425" t="s">
        <v>1267</v>
      </c>
      <c r="I1054" s="1425" t="s">
        <v>2776</v>
      </c>
      <c r="J1054" s="1425" t="s">
        <v>1278</v>
      </c>
      <c r="K1054" s="1425">
        <v>15.800000000000001</v>
      </c>
    </row>
    <row r="1055" spans="1:11" ht="12.75">
      <c r="A1055" s="1425" t="s">
        <v>1360</v>
      </c>
      <c r="B1055" s="1425" t="s">
        <v>759</v>
      </c>
      <c r="C1055" s="1425" t="s">
        <v>390</v>
      </c>
      <c r="D1055" s="1425" t="s">
        <v>549</v>
      </c>
      <c r="E1055" s="1425" t="s">
        <v>2797</v>
      </c>
      <c r="F1055" s="1425" t="s">
        <v>1277</v>
      </c>
      <c r="G1055" s="1425" t="s">
        <v>116</v>
      </c>
      <c r="H1055" s="1425" t="s">
        <v>1267</v>
      </c>
      <c r="I1055" s="1425" t="s">
        <v>2778</v>
      </c>
      <c r="J1055" s="1425" t="s">
        <v>1278</v>
      </c>
      <c r="K1055" s="1425">
        <v>399.94</v>
      </c>
    </row>
    <row r="1056" spans="1:11" ht="12.75">
      <c r="A1056" s="1425" t="s">
        <v>1360</v>
      </c>
      <c r="B1056" s="1425" t="s">
        <v>759</v>
      </c>
      <c r="C1056" s="1425" t="s">
        <v>390</v>
      </c>
      <c r="D1056" s="1425" t="s">
        <v>549</v>
      </c>
      <c r="E1056" s="1425" t="s">
        <v>2798</v>
      </c>
      <c r="F1056" s="1425" t="s">
        <v>1279</v>
      </c>
      <c r="G1056" s="1425" t="s">
        <v>116</v>
      </c>
      <c r="H1056" s="1425" t="s">
        <v>2762</v>
      </c>
      <c r="I1056" s="1425" t="s">
        <v>2776</v>
      </c>
      <c r="J1056" s="1425" t="s">
        <v>1280</v>
      </c>
      <c r="K1056" s="1425">
        <v>106.98</v>
      </c>
    </row>
    <row r="1057" spans="1:11" ht="12.75">
      <c r="A1057" s="1425" t="s">
        <v>1360</v>
      </c>
      <c r="B1057" s="1425" t="s">
        <v>759</v>
      </c>
      <c r="C1057" s="1425" t="s">
        <v>390</v>
      </c>
      <c r="D1057" s="1425" t="s">
        <v>549</v>
      </c>
      <c r="E1057" s="1425" t="s">
        <v>2798</v>
      </c>
      <c r="F1057" s="1425" t="s">
        <v>1279</v>
      </c>
      <c r="G1057" s="1425" t="s">
        <v>116</v>
      </c>
      <c r="H1057" s="1425" t="s">
        <v>2762</v>
      </c>
      <c r="I1057" s="1425" t="s">
        <v>2778</v>
      </c>
      <c r="J1057" s="1425" t="s">
        <v>1280</v>
      </c>
      <c r="K1057" s="1425">
        <v>10.279999999999999</v>
      </c>
    </row>
    <row r="1058" spans="1:11" ht="12.75">
      <c r="A1058" s="1425" t="s">
        <v>1360</v>
      </c>
      <c r="B1058" s="1425" t="s">
        <v>759</v>
      </c>
      <c r="C1058" s="1425" t="s">
        <v>390</v>
      </c>
      <c r="D1058" s="1425" t="s">
        <v>549</v>
      </c>
      <c r="E1058" s="1425" t="s">
        <v>2798</v>
      </c>
      <c r="F1058" s="1425" t="s">
        <v>1279</v>
      </c>
      <c r="G1058" s="1425" t="s">
        <v>116</v>
      </c>
      <c r="H1058" s="1425" t="s">
        <v>1263</v>
      </c>
      <c r="I1058" s="1425" t="s">
        <v>2775</v>
      </c>
      <c r="J1058" s="1425" t="s">
        <v>1280</v>
      </c>
      <c r="K1058" s="1425">
        <v>74.730000000000004</v>
      </c>
    </row>
    <row r="1059" spans="1:11" ht="12.75">
      <c r="A1059" s="1425" t="s">
        <v>1360</v>
      </c>
      <c r="B1059" s="1425" t="s">
        <v>759</v>
      </c>
      <c r="C1059" s="1425" t="s">
        <v>390</v>
      </c>
      <c r="D1059" s="1425" t="s">
        <v>549</v>
      </c>
      <c r="E1059" s="1425" t="s">
        <v>2798</v>
      </c>
      <c r="F1059" s="1425" t="s">
        <v>1279</v>
      </c>
      <c r="G1059" s="1425" t="s">
        <v>116</v>
      </c>
      <c r="H1059" s="1425" t="s">
        <v>1263</v>
      </c>
      <c r="I1059" s="1425" t="s">
        <v>2776</v>
      </c>
      <c r="J1059" s="1425" t="s">
        <v>1280</v>
      </c>
      <c r="K1059" s="1425">
        <v>50.490000000000002</v>
      </c>
    </row>
    <row r="1060" spans="1:11" ht="12.75">
      <c r="A1060" s="1425" t="s">
        <v>1360</v>
      </c>
      <c r="B1060" s="1425" t="s">
        <v>759</v>
      </c>
      <c r="C1060" s="1425" t="s">
        <v>390</v>
      </c>
      <c r="D1060" s="1425" t="s">
        <v>549</v>
      </c>
      <c r="E1060" s="1425" t="s">
        <v>2798</v>
      </c>
      <c r="F1060" s="1425" t="s">
        <v>1279</v>
      </c>
      <c r="G1060" s="1425" t="s">
        <v>116</v>
      </c>
      <c r="H1060" s="1425" t="s">
        <v>1263</v>
      </c>
      <c r="I1060" s="1425" t="s">
        <v>2778</v>
      </c>
      <c r="J1060" s="1425" t="s">
        <v>1280</v>
      </c>
      <c r="K1060" s="1425">
        <v>156.44</v>
      </c>
    </row>
    <row r="1061" spans="1:11" ht="12.75">
      <c r="A1061" s="1425" t="s">
        <v>1360</v>
      </c>
      <c r="B1061" s="1425" t="s">
        <v>759</v>
      </c>
      <c r="C1061" s="1425" t="s">
        <v>390</v>
      </c>
      <c r="D1061" s="1425" t="s">
        <v>549</v>
      </c>
      <c r="E1061" s="1425" t="s">
        <v>2798</v>
      </c>
      <c r="F1061" s="1425" t="s">
        <v>1279</v>
      </c>
      <c r="G1061" s="1425" t="s">
        <v>116</v>
      </c>
      <c r="H1061" s="1425" t="s">
        <v>2772</v>
      </c>
      <c r="I1061" s="1425" t="s">
        <v>2775</v>
      </c>
      <c r="J1061" s="1425" t="s">
        <v>1280</v>
      </c>
      <c r="K1061" s="1425">
        <v>0.14999999999999999</v>
      </c>
    </row>
    <row r="1062" spans="1:11" ht="12.75">
      <c r="A1062" s="1425" t="s">
        <v>1360</v>
      </c>
      <c r="B1062" s="1425" t="s">
        <v>759</v>
      </c>
      <c r="C1062" s="1425" t="s">
        <v>390</v>
      </c>
      <c r="D1062" s="1425" t="s">
        <v>549</v>
      </c>
      <c r="E1062" s="1425" t="s">
        <v>2798</v>
      </c>
      <c r="F1062" s="1425" t="s">
        <v>1279</v>
      </c>
      <c r="G1062" s="1425" t="s">
        <v>116</v>
      </c>
      <c r="H1062" s="1425" t="s">
        <v>2772</v>
      </c>
      <c r="I1062" s="1425" t="s">
        <v>2776</v>
      </c>
      <c r="J1062" s="1425" t="s">
        <v>1280</v>
      </c>
      <c r="K1062" s="1425">
        <v>143.88999999999999</v>
      </c>
    </row>
    <row r="1063" spans="1:11" ht="12.75">
      <c r="A1063" s="1425" t="s">
        <v>1360</v>
      </c>
      <c r="B1063" s="1425" t="s">
        <v>759</v>
      </c>
      <c r="C1063" s="1425" t="s">
        <v>390</v>
      </c>
      <c r="D1063" s="1425" t="s">
        <v>549</v>
      </c>
      <c r="E1063" s="1425" t="s">
        <v>2798</v>
      </c>
      <c r="F1063" s="1425" t="s">
        <v>1279</v>
      </c>
      <c r="G1063" s="1425" t="s">
        <v>116</v>
      </c>
      <c r="H1063" s="1425" t="s">
        <v>2772</v>
      </c>
      <c r="I1063" s="1425" t="s">
        <v>2778</v>
      </c>
      <c r="J1063" s="1425" t="s">
        <v>1280</v>
      </c>
      <c r="K1063" s="1425">
        <v>117.51000000000001</v>
      </c>
    </row>
    <row r="1064" spans="1:11" ht="12.75">
      <c r="A1064" s="1425" t="s">
        <v>1360</v>
      </c>
      <c r="B1064" s="1425" t="s">
        <v>759</v>
      </c>
      <c r="C1064" s="1425" t="s">
        <v>390</v>
      </c>
      <c r="D1064" s="1425" t="s">
        <v>549</v>
      </c>
      <c r="E1064" s="1425" t="s">
        <v>2798</v>
      </c>
      <c r="F1064" s="1425" t="s">
        <v>1279</v>
      </c>
      <c r="G1064" s="1425" t="s">
        <v>116</v>
      </c>
      <c r="H1064" s="1425" t="s">
        <v>2773</v>
      </c>
      <c r="I1064" s="1425" t="s">
        <v>2775</v>
      </c>
      <c r="J1064" s="1425" t="s">
        <v>1280</v>
      </c>
      <c r="K1064" s="1425">
        <v>48.5</v>
      </c>
    </row>
    <row r="1065" spans="1:11" ht="12.75">
      <c r="A1065" s="1425" t="s">
        <v>1360</v>
      </c>
      <c r="B1065" s="1425" t="s">
        <v>759</v>
      </c>
      <c r="C1065" s="1425" t="s">
        <v>390</v>
      </c>
      <c r="D1065" s="1425" t="s">
        <v>549</v>
      </c>
      <c r="E1065" s="1425" t="s">
        <v>2798</v>
      </c>
      <c r="F1065" s="1425" t="s">
        <v>1279</v>
      </c>
      <c r="G1065" s="1425" t="s">
        <v>116</v>
      </c>
      <c r="H1065" s="1425" t="s">
        <v>2773</v>
      </c>
      <c r="I1065" s="1425" t="s">
        <v>2776</v>
      </c>
      <c r="J1065" s="1425" t="s">
        <v>1280</v>
      </c>
      <c r="K1065" s="1425">
        <v>122.55</v>
      </c>
    </row>
    <row r="1066" spans="1:11" ht="12.75">
      <c r="A1066" s="1425" t="s">
        <v>1360</v>
      </c>
      <c r="B1066" s="1425" t="s">
        <v>759</v>
      </c>
      <c r="C1066" s="1425" t="s">
        <v>390</v>
      </c>
      <c r="D1066" s="1425" t="s">
        <v>549</v>
      </c>
      <c r="E1066" s="1425" t="s">
        <v>2798</v>
      </c>
      <c r="F1066" s="1425" t="s">
        <v>1279</v>
      </c>
      <c r="G1066" s="1425" t="s">
        <v>116</v>
      </c>
      <c r="H1066" s="1425" t="s">
        <v>2773</v>
      </c>
      <c r="I1066" s="1425" t="s">
        <v>2777</v>
      </c>
      <c r="J1066" s="1425" t="s">
        <v>1280</v>
      </c>
      <c r="K1066" s="1425">
        <v>9.9399999999999995</v>
      </c>
    </row>
    <row r="1067" spans="1:11" ht="12.75">
      <c r="A1067" s="1425" t="s">
        <v>1360</v>
      </c>
      <c r="B1067" s="1425" t="s">
        <v>759</v>
      </c>
      <c r="C1067" s="1425" t="s">
        <v>390</v>
      </c>
      <c r="D1067" s="1425" t="s">
        <v>549</v>
      </c>
      <c r="E1067" s="1425" t="s">
        <v>2798</v>
      </c>
      <c r="F1067" s="1425" t="s">
        <v>1279</v>
      </c>
      <c r="G1067" s="1425" t="s">
        <v>116</v>
      </c>
      <c r="H1067" s="1425" t="s">
        <v>2773</v>
      </c>
      <c r="I1067" s="1425" t="s">
        <v>2778</v>
      </c>
      <c r="J1067" s="1425" t="s">
        <v>1280</v>
      </c>
      <c r="K1067" s="1425">
        <v>32</v>
      </c>
    </row>
    <row r="1068" spans="1:11" ht="12.75">
      <c r="A1068" s="1425" t="s">
        <v>1360</v>
      </c>
      <c r="B1068" s="1425" t="s">
        <v>759</v>
      </c>
      <c r="C1068" s="1425" t="s">
        <v>390</v>
      </c>
      <c r="D1068" s="1425" t="s">
        <v>549</v>
      </c>
      <c r="E1068" s="1425" t="s">
        <v>2798</v>
      </c>
      <c r="F1068" s="1425" t="s">
        <v>1279</v>
      </c>
      <c r="G1068" s="1425" t="s">
        <v>116</v>
      </c>
      <c r="H1068" s="1425" t="s">
        <v>1264</v>
      </c>
      <c r="I1068" s="1425" t="s">
        <v>2775</v>
      </c>
      <c r="J1068" s="1425" t="s">
        <v>1280</v>
      </c>
      <c r="K1068" s="1425">
        <v>19.73</v>
      </c>
    </row>
    <row r="1069" spans="1:11" ht="12.75">
      <c r="A1069" s="1425" t="s">
        <v>1360</v>
      </c>
      <c r="B1069" s="1425" t="s">
        <v>759</v>
      </c>
      <c r="C1069" s="1425" t="s">
        <v>390</v>
      </c>
      <c r="D1069" s="1425" t="s">
        <v>549</v>
      </c>
      <c r="E1069" s="1425" t="s">
        <v>2798</v>
      </c>
      <c r="F1069" s="1425" t="s">
        <v>1279</v>
      </c>
      <c r="G1069" s="1425" t="s">
        <v>116</v>
      </c>
      <c r="H1069" s="1425" t="s">
        <v>1264</v>
      </c>
      <c r="I1069" s="1425" t="s">
        <v>2776</v>
      </c>
      <c r="J1069" s="1425" t="s">
        <v>1280</v>
      </c>
      <c r="K1069" s="1425">
        <v>77.359999999999999</v>
      </c>
    </row>
    <row r="1070" spans="1:11" ht="12.75">
      <c r="A1070" s="1425" t="s">
        <v>1360</v>
      </c>
      <c r="B1070" s="1425" t="s">
        <v>759</v>
      </c>
      <c r="C1070" s="1425" t="s">
        <v>390</v>
      </c>
      <c r="D1070" s="1425" t="s">
        <v>549</v>
      </c>
      <c r="E1070" s="1425" t="s">
        <v>2798</v>
      </c>
      <c r="F1070" s="1425" t="s">
        <v>1279</v>
      </c>
      <c r="G1070" s="1425" t="s">
        <v>116</v>
      </c>
      <c r="H1070" s="1425" t="s">
        <v>1264</v>
      </c>
      <c r="I1070" s="1425" t="s">
        <v>2778</v>
      </c>
      <c r="J1070" s="1425" t="s">
        <v>1280</v>
      </c>
      <c r="K1070" s="1425">
        <v>57.479999999999997</v>
      </c>
    </row>
    <row r="1071" spans="1:11" ht="12.75">
      <c r="A1071" s="1425" t="s">
        <v>1360</v>
      </c>
      <c r="B1071" s="1425" t="s">
        <v>759</v>
      </c>
      <c r="C1071" s="1425" t="s">
        <v>390</v>
      </c>
      <c r="D1071" s="1425" t="s">
        <v>549</v>
      </c>
      <c r="E1071" s="1425" t="s">
        <v>2798</v>
      </c>
      <c r="F1071" s="1425" t="s">
        <v>1279</v>
      </c>
      <c r="G1071" s="1425" t="s">
        <v>116</v>
      </c>
      <c r="H1071" s="1425" t="s">
        <v>1265</v>
      </c>
      <c r="I1071" s="1425" t="s">
        <v>2776</v>
      </c>
      <c r="J1071" s="1425" t="s">
        <v>1280</v>
      </c>
      <c r="K1071" s="1425">
        <v>5.8200000000000003</v>
      </c>
    </row>
    <row r="1072" spans="1:11" ht="12.75">
      <c r="A1072" s="1425" t="s">
        <v>1360</v>
      </c>
      <c r="B1072" s="1425" t="s">
        <v>759</v>
      </c>
      <c r="C1072" s="1425" t="s">
        <v>390</v>
      </c>
      <c r="D1072" s="1425" t="s">
        <v>549</v>
      </c>
      <c r="E1072" s="1425" t="s">
        <v>2798</v>
      </c>
      <c r="F1072" s="1425" t="s">
        <v>1279</v>
      </c>
      <c r="G1072" s="1425" t="s">
        <v>116</v>
      </c>
      <c r="H1072" s="1425" t="s">
        <v>1265</v>
      </c>
      <c r="I1072" s="1425" t="s">
        <v>2778</v>
      </c>
      <c r="J1072" s="1425" t="s">
        <v>1280</v>
      </c>
      <c r="K1072" s="1425">
        <v>14.48</v>
      </c>
    </row>
    <row r="1073" spans="1:11" ht="12.75">
      <c r="A1073" s="1425" t="s">
        <v>1360</v>
      </c>
      <c r="B1073" s="1425" t="s">
        <v>759</v>
      </c>
      <c r="C1073" s="1425" t="s">
        <v>390</v>
      </c>
      <c r="D1073" s="1425" t="s">
        <v>549</v>
      </c>
      <c r="E1073" s="1425" t="s">
        <v>2798</v>
      </c>
      <c r="F1073" s="1425" t="s">
        <v>1279</v>
      </c>
      <c r="G1073" s="1425" t="s">
        <v>116</v>
      </c>
      <c r="H1073" s="1425" t="s">
        <v>2774</v>
      </c>
      <c r="I1073" s="1425" t="s">
        <v>2775</v>
      </c>
      <c r="J1073" s="1425" t="s">
        <v>1280</v>
      </c>
      <c r="K1073" s="1425">
        <v>0.19</v>
      </c>
    </row>
    <row r="1074" spans="1:11" ht="12.75">
      <c r="A1074" s="1425" t="s">
        <v>1360</v>
      </c>
      <c r="B1074" s="1425" t="s">
        <v>759</v>
      </c>
      <c r="C1074" s="1425" t="s">
        <v>390</v>
      </c>
      <c r="D1074" s="1425" t="s">
        <v>549</v>
      </c>
      <c r="E1074" s="1425" t="s">
        <v>2798</v>
      </c>
      <c r="F1074" s="1425" t="s">
        <v>1279</v>
      </c>
      <c r="G1074" s="1425" t="s">
        <v>116</v>
      </c>
      <c r="H1074" s="1425" t="s">
        <v>2774</v>
      </c>
      <c r="I1074" s="1425" t="s">
        <v>2776</v>
      </c>
      <c r="J1074" s="1425" t="s">
        <v>1280</v>
      </c>
      <c r="K1074" s="1425">
        <v>12.42</v>
      </c>
    </row>
    <row r="1075" spans="1:11" ht="12.75">
      <c r="A1075" s="1425" t="s">
        <v>1360</v>
      </c>
      <c r="B1075" s="1425" t="s">
        <v>759</v>
      </c>
      <c r="C1075" s="1425" t="s">
        <v>390</v>
      </c>
      <c r="D1075" s="1425" t="s">
        <v>549</v>
      </c>
      <c r="E1075" s="1425" t="s">
        <v>2798</v>
      </c>
      <c r="F1075" s="1425" t="s">
        <v>1279</v>
      </c>
      <c r="G1075" s="1425" t="s">
        <v>116</v>
      </c>
      <c r="H1075" s="1425" t="s">
        <v>2774</v>
      </c>
      <c r="I1075" s="1425" t="s">
        <v>2777</v>
      </c>
      <c r="J1075" s="1425" t="s">
        <v>1280</v>
      </c>
      <c r="K1075" s="1425">
        <v>26.960000000000001</v>
      </c>
    </row>
    <row r="1076" spans="1:11" ht="12.75">
      <c r="A1076" s="1425" t="s">
        <v>1360</v>
      </c>
      <c r="B1076" s="1425" t="s">
        <v>759</v>
      </c>
      <c r="C1076" s="1425" t="s">
        <v>390</v>
      </c>
      <c r="D1076" s="1425" t="s">
        <v>549</v>
      </c>
      <c r="E1076" s="1425" t="s">
        <v>2798</v>
      </c>
      <c r="F1076" s="1425" t="s">
        <v>1279</v>
      </c>
      <c r="G1076" s="1425" t="s">
        <v>116</v>
      </c>
      <c r="H1076" s="1425" t="s">
        <v>2774</v>
      </c>
      <c r="I1076" s="1425" t="s">
        <v>2778</v>
      </c>
      <c r="J1076" s="1425" t="s">
        <v>1280</v>
      </c>
      <c r="K1076" s="1425">
        <v>24.879999999999999</v>
      </c>
    </row>
    <row r="1077" spans="1:11" ht="12.75">
      <c r="A1077" s="1425" t="s">
        <v>1360</v>
      </c>
      <c r="B1077" s="1425" t="s">
        <v>759</v>
      </c>
      <c r="C1077" s="1425" t="s">
        <v>390</v>
      </c>
      <c r="D1077" s="1425" t="s">
        <v>549</v>
      </c>
      <c r="E1077" s="1425" t="s">
        <v>2798</v>
      </c>
      <c r="F1077" s="1425" t="s">
        <v>1279</v>
      </c>
      <c r="G1077" s="1425" t="s">
        <v>116</v>
      </c>
      <c r="H1077" s="1425" t="s">
        <v>1266</v>
      </c>
      <c r="I1077" s="1425" t="s">
        <v>2775</v>
      </c>
      <c r="J1077" s="1425" t="s">
        <v>1280</v>
      </c>
      <c r="K1077" s="1425">
        <v>0.22</v>
      </c>
    </row>
    <row r="1078" spans="1:11" ht="12.75">
      <c r="A1078" s="1425" t="s">
        <v>1360</v>
      </c>
      <c r="B1078" s="1425" t="s">
        <v>759</v>
      </c>
      <c r="C1078" s="1425" t="s">
        <v>390</v>
      </c>
      <c r="D1078" s="1425" t="s">
        <v>549</v>
      </c>
      <c r="E1078" s="1425" t="s">
        <v>2798</v>
      </c>
      <c r="F1078" s="1425" t="s">
        <v>1279</v>
      </c>
      <c r="G1078" s="1425" t="s">
        <v>116</v>
      </c>
      <c r="H1078" s="1425" t="s">
        <v>1266</v>
      </c>
      <c r="I1078" s="1425" t="s">
        <v>2776</v>
      </c>
      <c r="J1078" s="1425" t="s">
        <v>1280</v>
      </c>
      <c r="K1078" s="1425">
        <v>54.369999999999997</v>
      </c>
    </row>
    <row r="1079" spans="1:11" ht="12.75">
      <c r="A1079" s="1425" t="s">
        <v>1360</v>
      </c>
      <c r="B1079" s="1425" t="s">
        <v>759</v>
      </c>
      <c r="C1079" s="1425" t="s">
        <v>390</v>
      </c>
      <c r="D1079" s="1425" t="s">
        <v>549</v>
      </c>
      <c r="E1079" s="1425" t="s">
        <v>2798</v>
      </c>
      <c r="F1079" s="1425" t="s">
        <v>1279</v>
      </c>
      <c r="G1079" s="1425" t="s">
        <v>116</v>
      </c>
      <c r="H1079" s="1425" t="s">
        <v>1266</v>
      </c>
      <c r="I1079" s="1425" t="s">
        <v>2778</v>
      </c>
      <c r="J1079" s="1425" t="s">
        <v>1280</v>
      </c>
      <c r="K1079" s="1425">
        <v>0.19</v>
      </c>
    </row>
    <row r="1080" spans="1:11" ht="12.75">
      <c r="A1080" s="1425" t="s">
        <v>1360</v>
      </c>
      <c r="B1080" s="1425" t="s">
        <v>759</v>
      </c>
      <c r="C1080" s="1425" t="s">
        <v>390</v>
      </c>
      <c r="D1080" s="1425" t="s">
        <v>549</v>
      </c>
      <c r="E1080" s="1425" t="s">
        <v>2798</v>
      </c>
      <c r="F1080" s="1425" t="s">
        <v>1279</v>
      </c>
      <c r="G1080" s="1425" t="s">
        <v>116</v>
      </c>
      <c r="H1080" s="1425" t="s">
        <v>1267</v>
      </c>
      <c r="I1080" s="1425" t="s">
        <v>2775</v>
      </c>
      <c r="J1080" s="1425" t="s">
        <v>1280</v>
      </c>
      <c r="K1080" s="1425">
        <v>25.420000000000002</v>
      </c>
    </row>
    <row r="1081" spans="1:11" ht="12.75">
      <c r="A1081" s="1425" t="s">
        <v>1360</v>
      </c>
      <c r="B1081" s="1425" t="s">
        <v>759</v>
      </c>
      <c r="C1081" s="1425" t="s">
        <v>390</v>
      </c>
      <c r="D1081" s="1425" t="s">
        <v>549</v>
      </c>
      <c r="E1081" s="1425" t="s">
        <v>2798</v>
      </c>
      <c r="F1081" s="1425" t="s">
        <v>1279</v>
      </c>
      <c r="G1081" s="1425" t="s">
        <v>116</v>
      </c>
      <c r="H1081" s="1425" t="s">
        <v>1267</v>
      </c>
      <c r="I1081" s="1425" t="s">
        <v>2776</v>
      </c>
      <c r="J1081" s="1425" t="s">
        <v>1280</v>
      </c>
      <c r="K1081" s="1425">
        <v>25.25</v>
      </c>
    </row>
    <row r="1082" spans="1:11" ht="12.75">
      <c r="A1082" s="1425" t="s">
        <v>1360</v>
      </c>
      <c r="B1082" s="1425" t="s">
        <v>759</v>
      </c>
      <c r="C1082" s="1425" t="s">
        <v>390</v>
      </c>
      <c r="D1082" s="1425" t="s">
        <v>549</v>
      </c>
      <c r="E1082" s="1425" t="s">
        <v>2798</v>
      </c>
      <c r="F1082" s="1425" t="s">
        <v>1279</v>
      </c>
      <c r="G1082" s="1425" t="s">
        <v>116</v>
      </c>
      <c r="H1082" s="1425" t="s">
        <v>1267</v>
      </c>
      <c r="I1082" s="1425" t="s">
        <v>2778</v>
      </c>
      <c r="J1082" s="1425" t="s">
        <v>1280</v>
      </c>
      <c r="K1082" s="1425">
        <v>78.340000000000003</v>
      </c>
    </row>
    <row r="1083" spans="1:11" ht="12.75">
      <c r="A1083" s="1425" t="s">
        <v>1360</v>
      </c>
      <c r="B1083" s="1425" t="s">
        <v>759</v>
      </c>
      <c r="C1083" s="1425" t="s">
        <v>390</v>
      </c>
      <c r="D1083" s="1425" t="s">
        <v>549</v>
      </c>
      <c r="E1083" s="1425" t="s">
        <v>2799</v>
      </c>
      <c r="F1083" s="1425" t="s">
        <v>1291</v>
      </c>
      <c r="G1083" s="1425" t="s">
        <v>116</v>
      </c>
      <c r="H1083" s="1425" t="s">
        <v>2762</v>
      </c>
      <c r="I1083" s="1425" t="s">
        <v>2775</v>
      </c>
      <c r="J1083" s="1425" t="s">
        <v>1292</v>
      </c>
      <c r="K1083" s="1425">
        <v>798.37</v>
      </c>
    </row>
    <row r="1084" spans="1:11" ht="12.75">
      <c r="A1084" s="1425" t="s">
        <v>1360</v>
      </c>
      <c r="B1084" s="1425" t="s">
        <v>759</v>
      </c>
      <c r="C1084" s="1425" t="s">
        <v>390</v>
      </c>
      <c r="D1084" s="1425" t="s">
        <v>549</v>
      </c>
      <c r="E1084" s="1425" t="s">
        <v>2799</v>
      </c>
      <c r="F1084" s="1425" t="s">
        <v>1291</v>
      </c>
      <c r="G1084" s="1425" t="s">
        <v>116</v>
      </c>
      <c r="H1084" s="1425" t="s">
        <v>2762</v>
      </c>
      <c r="I1084" s="1425" t="s">
        <v>2776</v>
      </c>
      <c r="J1084" s="1425" t="s">
        <v>1292</v>
      </c>
      <c r="K1084" s="1425">
        <v>1027.48</v>
      </c>
    </row>
    <row r="1085" spans="1:11" ht="12.75">
      <c r="A1085" s="1425" t="s">
        <v>1360</v>
      </c>
      <c r="B1085" s="1425" t="s">
        <v>759</v>
      </c>
      <c r="C1085" s="1425" t="s">
        <v>390</v>
      </c>
      <c r="D1085" s="1425" t="s">
        <v>549</v>
      </c>
      <c r="E1085" s="1425" t="s">
        <v>2799</v>
      </c>
      <c r="F1085" s="1425" t="s">
        <v>1291</v>
      </c>
      <c r="G1085" s="1425" t="s">
        <v>116</v>
      </c>
      <c r="H1085" s="1425" t="s">
        <v>2762</v>
      </c>
      <c r="I1085" s="1425" t="s">
        <v>2777</v>
      </c>
      <c r="J1085" s="1425" t="s">
        <v>1292</v>
      </c>
      <c r="K1085" s="1425">
        <v>23.890000000000001</v>
      </c>
    </row>
    <row r="1086" spans="1:11" ht="12.75">
      <c r="A1086" s="1425" t="s">
        <v>1360</v>
      </c>
      <c r="B1086" s="1425" t="s">
        <v>759</v>
      </c>
      <c r="C1086" s="1425" t="s">
        <v>390</v>
      </c>
      <c r="D1086" s="1425" t="s">
        <v>549</v>
      </c>
      <c r="E1086" s="1425" t="s">
        <v>2799</v>
      </c>
      <c r="F1086" s="1425" t="s">
        <v>1291</v>
      </c>
      <c r="G1086" s="1425" t="s">
        <v>116</v>
      </c>
      <c r="H1086" s="1425" t="s">
        <v>2762</v>
      </c>
      <c r="I1086" s="1425" t="s">
        <v>2778</v>
      </c>
      <c r="J1086" s="1425" t="s">
        <v>1292</v>
      </c>
      <c r="K1086" s="1425">
        <v>217.84</v>
      </c>
    </row>
    <row r="1087" spans="1:11" ht="12.75">
      <c r="A1087" s="1425" t="s">
        <v>1360</v>
      </c>
      <c r="B1087" s="1425" t="s">
        <v>759</v>
      </c>
      <c r="C1087" s="1425" t="s">
        <v>390</v>
      </c>
      <c r="D1087" s="1425" t="s">
        <v>549</v>
      </c>
      <c r="E1087" s="1425" t="s">
        <v>2799</v>
      </c>
      <c r="F1087" s="1425" t="s">
        <v>1291</v>
      </c>
      <c r="G1087" s="1425" t="s">
        <v>116</v>
      </c>
      <c r="H1087" s="1425" t="s">
        <v>1263</v>
      </c>
      <c r="I1087" s="1425" t="s">
        <v>2775</v>
      </c>
      <c r="J1087" s="1425" t="s">
        <v>1292</v>
      </c>
      <c r="K1087" s="1425">
        <v>1069.26</v>
      </c>
    </row>
    <row r="1088" spans="1:11" ht="12.75">
      <c r="A1088" s="1425" t="s">
        <v>1360</v>
      </c>
      <c r="B1088" s="1425" t="s">
        <v>759</v>
      </c>
      <c r="C1088" s="1425" t="s">
        <v>390</v>
      </c>
      <c r="D1088" s="1425" t="s">
        <v>549</v>
      </c>
      <c r="E1088" s="1425" t="s">
        <v>2799</v>
      </c>
      <c r="F1088" s="1425" t="s">
        <v>1291</v>
      </c>
      <c r="G1088" s="1425" t="s">
        <v>116</v>
      </c>
      <c r="H1088" s="1425" t="s">
        <v>1263</v>
      </c>
      <c r="I1088" s="1425" t="s">
        <v>2776</v>
      </c>
      <c r="J1088" s="1425" t="s">
        <v>1292</v>
      </c>
      <c r="K1088" s="1425">
        <v>1077.0899999999999</v>
      </c>
    </row>
    <row r="1089" spans="1:11" ht="12.75">
      <c r="A1089" s="1425" t="s">
        <v>1360</v>
      </c>
      <c r="B1089" s="1425" t="s">
        <v>759</v>
      </c>
      <c r="C1089" s="1425" t="s">
        <v>390</v>
      </c>
      <c r="D1089" s="1425" t="s">
        <v>549</v>
      </c>
      <c r="E1089" s="1425" t="s">
        <v>2799</v>
      </c>
      <c r="F1089" s="1425" t="s">
        <v>1291</v>
      </c>
      <c r="G1089" s="1425" t="s">
        <v>116</v>
      </c>
      <c r="H1089" s="1425" t="s">
        <v>1263</v>
      </c>
      <c r="I1089" s="1425" t="s">
        <v>2777</v>
      </c>
      <c r="J1089" s="1425" t="s">
        <v>1292</v>
      </c>
      <c r="K1089" s="1425">
        <v>-5.0899999999999999</v>
      </c>
    </row>
    <row r="1090" spans="1:11" ht="12.75">
      <c r="A1090" s="1425" t="s">
        <v>1360</v>
      </c>
      <c r="B1090" s="1425" t="s">
        <v>759</v>
      </c>
      <c r="C1090" s="1425" t="s">
        <v>390</v>
      </c>
      <c r="D1090" s="1425" t="s">
        <v>549</v>
      </c>
      <c r="E1090" s="1425" t="s">
        <v>2799</v>
      </c>
      <c r="F1090" s="1425" t="s">
        <v>1291</v>
      </c>
      <c r="G1090" s="1425" t="s">
        <v>116</v>
      </c>
      <c r="H1090" s="1425" t="s">
        <v>1263</v>
      </c>
      <c r="I1090" s="1425" t="s">
        <v>2778</v>
      </c>
      <c r="J1090" s="1425" t="s">
        <v>1292</v>
      </c>
      <c r="K1090" s="1425">
        <v>243.81</v>
      </c>
    </row>
    <row r="1091" spans="1:11" ht="12.75">
      <c r="A1091" s="1425" t="s">
        <v>1360</v>
      </c>
      <c r="B1091" s="1425" t="s">
        <v>759</v>
      </c>
      <c r="C1091" s="1425" t="s">
        <v>390</v>
      </c>
      <c r="D1091" s="1425" t="s">
        <v>549</v>
      </c>
      <c r="E1091" s="1425" t="s">
        <v>2799</v>
      </c>
      <c r="F1091" s="1425" t="s">
        <v>1291</v>
      </c>
      <c r="G1091" s="1425" t="s">
        <v>116</v>
      </c>
      <c r="H1091" s="1425" t="s">
        <v>2772</v>
      </c>
      <c r="I1091" s="1425" t="s">
        <v>2775</v>
      </c>
      <c r="J1091" s="1425" t="s">
        <v>1292</v>
      </c>
      <c r="K1091" s="1425">
        <v>769.74000000000001</v>
      </c>
    </row>
    <row r="1092" spans="1:11" ht="12.75">
      <c r="A1092" s="1425" t="s">
        <v>1360</v>
      </c>
      <c r="B1092" s="1425" t="s">
        <v>759</v>
      </c>
      <c r="C1092" s="1425" t="s">
        <v>390</v>
      </c>
      <c r="D1092" s="1425" t="s">
        <v>549</v>
      </c>
      <c r="E1092" s="1425" t="s">
        <v>2799</v>
      </c>
      <c r="F1092" s="1425" t="s">
        <v>1291</v>
      </c>
      <c r="G1092" s="1425" t="s">
        <v>116</v>
      </c>
      <c r="H1092" s="1425" t="s">
        <v>2772</v>
      </c>
      <c r="I1092" s="1425" t="s">
        <v>2776</v>
      </c>
      <c r="J1092" s="1425" t="s">
        <v>1292</v>
      </c>
      <c r="K1092" s="1425">
        <v>836.94000000000005</v>
      </c>
    </row>
    <row r="1093" spans="1:11" ht="12.75">
      <c r="A1093" s="1425" t="s">
        <v>1360</v>
      </c>
      <c r="B1093" s="1425" t="s">
        <v>759</v>
      </c>
      <c r="C1093" s="1425" t="s">
        <v>390</v>
      </c>
      <c r="D1093" s="1425" t="s">
        <v>549</v>
      </c>
      <c r="E1093" s="1425" t="s">
        <v>2799</v>
      </c>
      <c r="F1093" s="1425" t="s">
        <v>1291</v>
      </c>
      <c r="G1093" s="1425" t="s">
        <v>116</v>
      </c>
      <c r="H1093" s="1425" t="s">
        <v>2772</v>
      </c>
      <c r="I1093" s="1425" t="s">
        <v>2777</v>
      </c>
      <c r="J1093" s="1425" t="s">
        <v>1292</v>
      </c>
      <c r="K1093" s="1425">
        <v>6.4299999999999997</v>
      </c>
    </row>
    <row r="1094" spans="1:11" ht="12.75">
      <c r="A1094" s="1425" t="s">
        <v>1360</v>
      </c>
      <c r="B1094" s="1425" t="s">
        <v>759</v>
      </c>
      <c r="C1094" s="1425" t="s">
        <v>390</v>
      </c>
      <c r="D1094" s="1425" t="s">
        <v>549</v>
      </c>
      <c r="E1094" s="1425" t="s">
        <v>2799</v>
      </c>
      <c r="F1094" s="1425" t="s">
        <v>1291</v>
      </c>
      <c r="G1094" s="1425" t="s">
        <v>116</v>
      </c>
      <c r="H1094" s="1425" t="s">
        <v>2772</v>
      </c>
      <c r="I1094" s="1425" t="s">
        <v>2778</v>
      </c>
      <c r="J1094" s="1425" t="s">
        <v>1292</v>
      </c>
      <c r="K1094" s="1425">
        <v>120.88</v>
      </c>
    </row>
    <row r="1095" spans="1:11" ht="12.75">
      <c r="A1095" s="1425" t="s">
        <v>1360</v>
      </c>
      <c r="B1095" s="1425" t="s">
        <v>759</v>
      </c>
      <c r="C1095" s="1425" t="s">
        <v>390</v>
      </c>
      <c r="D1095" s="1425" t="s">
        <v>549</v>
      </c>
      <c r="E1095" s="1425" t="s">
        <v>2799</v>
      </c>
      <c r="F1095" s="1425" t="s">
        <v>1291</v>
      </c>
      <c r="G1095" s="1425" t="s">
        <v>116</v>
      </c>
      <c r="H1095" s="1425" t="s">
        <v>2773</v>
      </c>
      <c r="I1095" s="1425" t="s">
        <v>2775</v>
      </c>
      <c r="J1095" s="1425" t="s">
        <v>1292</v>
      </c>
      <c r="K1095" s="1425">
        <v>769.53999999999996</v>
      </c>
    </row>
    <row r="1096" spans="1:11" ht="12.75">
      <c r="A1096" s="1425" t="s">
        <v>1360</v>
      </c>
      <c r="B1096" s="1425" t="s">
        <v>759</v>
      </c>
      <c r="C1096" s="1425" t="s">
        <v>390</v>
      </c>
      <c r="D1096" s="1425" t="s">
        <v>549</v>
      </c>
      <c r="E1096" s="1425" t="s">
        <v>2799</v>
      </c>
      <c r="F1096" s="1425" t="s">
        <v>1291</v>
      </c>
      <c r="G1096" s="1425" t="s">
        <v>116</v>
      </c>
      <c r="H1096" s="1425" t="s">
        <v>2773</v>
      </c>
      <c r="I1096" s="1425" t="s">
        <v>2776</v>
      </c>
      <c r="J1096" s="1425" t="s">
        <v>1292</v>
      </c>
      <c r="K1096" s="1425">
        <v>1416.4400000000001</v>
      </c>
    </row>
    <row r="1097" spans="1:11" ht="12.75">
      <c r="A1097" s="1425" t="s">
        <v>1360</v>
      </c>
      <c r="B1097" s="1425" t="s">
        <v>759</v>
      </c>
      <c r="C1097" s="1425" t="s">
        <v>390</v>
      </c>
      <c r="D1097" s="1425" t="s">
        <v>549</v>
      </c>
      <c r="E1097" s="1425" t="s">
        <v>2799</v>
      </c>
      <c r="F1097" s="1425" t="s">
        <v>1291</v>
      </c>
      <c r="G1097" s="1425" t="s">
        <v>116</v>
      </c>
      <c r="H1097" s="1425" t="s">
        <v>2773</v>
      </c>
      <c r="I1097" s="1425" t="s">
        <v>2777</v>
      </c>
      <c r="J1097" s="1425" t="s">
        <v>1292</v>
      </c>
      <c r="K1097" s="1425">
        <v>152.24000000000001</v>
      </c>
    </row>
    <row r="1098" spans="1:11" ht="12.75">
      <c r="A1098" s="1425" t="s">
        <v>1360</v>
      </c>
      <c r="B1098" s="1425" t="s">
        <v>759</v>
      </c>
      <c r="C1098" s="1425" t="s">
        <v>390</v>
      </c>
      <c r="D1098" s="1425" t="s">
        <v>549</v>
      </c>
      <c r="E1098" s="1425" t="s">
        <v>2799</v>
      </c>
      <c r="F1098" s="1425" t="s">
        <v>1291</v>
      </c>
      <c r="G1098" s="1425" t="s">
        <v>116</v>
      </c>
      <c r="H1098" s="1425" t="s">
        <v>2773</v>
      </c>
      <c r="I1098" s="1425" t="s">
        <v>2778</v>
      </c>
      <c r="J1098" s="1425" t="s">
        <v>1292</v>
      </c>
      <c r="K1098" s="1425">
        <v>371.18000000000001</v>
      </c>
    </row>
    <row r="1099" spans="1:11" ht="12.75">
      <c r="A1099" s="1425" t="s">
        <v>1360</v>
      </c>
      <c r="B1099" s="1425" t="s">
        <v>759</v>
      </c>
      <c r="C1099" s="1425" t="s">
        <v>390</v>
      </c>
      <c r="D1099" s="1425" t="s">
        <v>549</v>
      </c>
      <c r="E1099" s="1425" t="s">
        <v>2799</v>
      </c>
      <c r="F1099" s="1425" t="s">
        <v>1291</v>
      </c>
      <c r="G1099" s="1425" t="s">
        <v>116</v>
      </c>
      <c r="H1099" s="1425" t="s">
        <v>1264</v>
      </c>
      <c r="I1099" s="1425" t="s">
        <v>2775</v>
      </c>
      <c r="J1099" s="1425" t="s">
        <v>1292</v>
      </c>
      <c r="K1099" s="1425">
        <v>865.5</v>
      </c>
    </row>
    <row r="1100" spans="1:11" ht="12.75">
      <c r="A1100" s="1425" t="s">
        <v>1360</v>
      </c>
      <c r="B1100" s="1425" t="s">
        <v>759</v>
      </c>
      <c r="C1100" s="1425" t="s">
        <v>390</v>
      </c>
      <c r="D1100" s="1425" t="s">
        <v>549</v>
      </c>
      <c r="E1100" s="1425" t="s">
        <v>2799</v>
      </c>
      <c r="F1100" s="1425" t="s">
        <v>1291</v>
      </c>
      <c r="G1100" s="1425" t="s">
        <v>116</v>
      </c>
      <c r="H1100" s="1425" t="s">
        <v>1264</v>
      </c>
      <c r="I1100" s="1425" t="s">
        <v>2776</v>
      </c>
      <c r="J1100" s="1425" t="s">
        <v>1292</v>
      </c>
      <c r="K1100" s="1425">
        <v>796.44000000000005</v>
      </c>
    </row>
    <row r="1101" spans="1:11" ht="12.75">
      <c r="A1101" s="1425" t="s">
        <v>1360</v>
      </c>
      <c r="B1101" s="1425" t="s">
        <v>759</v>
      </c>
      <c r="C1101" s="1425" t="s">
        <v>390</v>
      </c>
      <c r="D1101" s="1425" t="s">
        <v>549</v>
      </c>
      <c r="E1101" s="1425" t="s">
        <v>2799</v>
      </c>
      <c r="F1101" s="1425" t="s">
        <v>1291</v>
      </c>
      <c r="G1101" s="1425" t="s">
        <v>116</v>
      </c>
      <c r="H1101" s="1425" t="s">
        <v>1264</v>
      </c>
      <c r="I1101" s="1425" t="s">
        <v>2777</v>
      </c>
      <c r="J1101" s="1425" t="s">
        <v>1292</v>
      </c>
      <c r="K1101" s="1425">
        <v>21.390000000000001</v>
      </c>
    </row>
    <row r="1102" spans="1:11" ht="12.75">
      <c r="A1102" s="1425" t="s">
        <v>1360</v>
      </c>
      <c r="B1102" s="1425" t="s">
        <v>759</v>
      </c>
      <c r="C1102" s="1425" t="s">
        <v>390</v>
      </c>
      <c r="D1102" s="1425" t="s">
        <v>549</v>
      </c>
      <c r="E1102" s="1425" t="s">
        <v>2799</v>
      </c>
      <c r="F1102" s="1425" t="s">
        <v>1291</v>
      </c>
      <c r="G1102" s="1425" t="s">
        <v>116</v>
      </c>
      <c r="H1102" s="1425" t="s">
        <v>1264</v>
      </c>
      <c r="I1102" s="1425" t="s">
        <v>2778</v>
      </c>
      <c r="J1102" s="1425" t="s">
        <v>1292</v>
      </c>
      <c r="K1102" s="1425">
        <v>397.42000000000002</v>
      </c>
    </row>
    <row r="1103" spans="1:11" ht="12.75">
      <c r="A1103" s="1425" t="s">
        <v>1360</v>
      </c>
      <c r="B1103" s="1425" t="s">
        <v>759</v>
      </c>
      <c r="C1103" s="1425" t="s">
        <v>390</v>
      </c>
      <c r="D1103" s="1425" t="s">
        <v>549</v>
      </c>
      <c r="E1103" s="1425" t="s">
        <v>2799</v>
      </c>
      <c r="F1103" s="1425" t="s">
        <v>1291</v>
      </c>
      <c r="G1103" s="1425" t="s">
        <v>116</v>
      </c>
      <c r="H1103" s="1425" t="s">
        <v>1265</v>
      </c>
      <c r="I1103" s="1425" t="s">
        <v>2775</v>
      </c>
      <c r="J1103" s="1425" t="s">
        <v>1292</v>
      </c>
      <c r="K1103" s="1425">
        <v>738.03999999999996</v>
      </c>
    </row>
    <row r="1104" spans="1:11" ht="12.75">
      <c r="A1104" s="1425" t="s">
        <v>1360</v>
      </c>
      <c r="B1104" s="1425" t="s">
        <v>759</v>
      </c>
      <c r="C1104" s="1425" t="s">
        <v>390</v>
      </c>
      <c r="D1104" s="1425" t="s">
        <v>549</v>
      </c>
      <c r="E1104" s="1425" t="s">
        <v>2799</v>
      </c>
      <c r="F1104" s="1425" t="s">
        <v>1291</v>
      </c>
      <c r="G1104" s="1425" t="s">
        <v>116</v>
      </c>
      <c r="H1104" s="1425" t="s">
        <v>1265</v>
      </c>
      <c r="I1104" s="1425" t="s">
        <v>2776</v>
      </c>
      <c r="J1104" s="1425" t="s">
        <v>1292</v>
      </c>
      <c r="K1104" s="1425">
        <v>418.18000000000001</v>
      </c>
    </row>
    <row r="1105" spans="1:11" ht="12.75">
      <c r="A1105" s="1425" t="s">
        <v>1360</v>
      </c>
      <c r="B1105" s="1425" t="s">
        <v>759</v>
      </c>
      <c r="C1105" s="1425" t="s">
        <v>390</v>
      </c>
      <c r="D1105" s="1425" t="s">
        <v>549</v>
      </c>
      <c r="E1105" s="1425" t="s">
        <v>2799</v>
      </c>
      <c r="F1105" s="1425" t="s">
        <v>1291</v>
      </c>
      <c r="G1105" s="1425" t="s">
        <v>116</v>
      </c>
      <c r="H1105" s="1425" t="s">
        <v>1265</v>
      </c>
      <c r="I1105" s="1425" t="s">
        <v>2778</v>
      </c>
      <c r="J1105" s="1425" t="s">
        <v>1292</v>
      </c>
      <c r="K1105" s="1425">
        <v>287.05000000000001</v>
      </c>
    </row>
    <row r="1106" spans="1:11" ht="12.75">
      <c r="A1106" s="1425" t="s">
        <v>1360</v>
      </c>
      <c r="B1106" s="1425" t="s">
        <v>759</v>
      </c>
      <c r="C1106" s="1425" t="s">
        <v>390</v>
      </c>
      <c r="D1106" s="1425" t="s">
        <v>549</v>
      </c>
      <c r="E1106" s="1425" t="s">
        <v>2799</v>
      </c>
      <c r="F1106" s="1425" t="s">
        <v>1291</v>
      </c>
      <c r="G1106" s="1425" t="s">
        <v>116</v>
      </c>
      <c r="H1106" s="1425" t="s">
        <v>2774</v>
      </c>
      <c r="I1106" s="1425" t="s">
        <v>2775</v>
      </c>
      <c r="J1106" s="1425" t="s">
        <v>1292</v>
      </c>
      <c r="K1106" s="1425">
        <v>864.27999999999997</v>
      </c>
    </row>
    <row r="1107" spans="1:11" ht="12.75">
      <c r="A1107" s="1425" t="s">
        <v>1360</v>
      </c>
      <c r="B1107" s="1425" t="s">
        <v>759</v>
      </c>
      <c r="C1107" s="1425" t="s">
        <v>390</v>
      </c>
      <c r="D1107" s="1425" t="s">
        <v>549</v>
      </c>
      <c r="E1107" s="1425" t="s">
        <v>2799</v>
      </c>
      <c r="F1107" s="1425" t="s">
        <v>1291</v>
      </c>
      <c r="G1107" s="1425" t="s">
        <v>116</v>
      </c>
      <c r="H1107" s="1425" t="s">
        <v>2774</v>
      </c>
      <c r="I1107" s="1425" t="s">
        <v>2776</v>
      </c>
      <c r="J1107" s="1425" t="s">
        <v>1292</v>
      </c>
      <c r="K1107" s="1425">
        <v>735.91999999999996</v>
      </c>
    </row>
    <row r="1108" spans="1:11" ht="12.75">
      <c r="A1108" s="1425" t="s">
        <v>1360</v>
      </c>
      <c r="B1108" s="1425" t="s">
        <v>759</v>
      </c>
      <c r="C1108" s="1425" t="s">
        <v>390</v>
      </c>
      <c r="D1108" s="1425" t="s">
        <v>549</v>
      </c>
      <c r="E1108" s="1425" t="s">
        <v>2799</v>
      </c>
      <c r="F1108" s="1425" t="s">
        <v>1291</v>
      </c>
      <c r="G1108" s="1425" t="s">
        <v>116</v>
      </c>
      <c r="H1108" s="1425" t="s">
        <v>2774</v>
      </c>
      <c r="I1108" s="1425" t="s">
        <v>2777</v>
      </c>
      <c r="J1108" s="1425" t="s">
        <v>1292</v>
      </c>
      <c r="K1108" s="1425">
        <v>2.1200000000000001</v>
      </c>
    </row>
    <row r="1109" spans="1:11" ht="12.75">
      <c r="A1109" s="1425" t="s">
        <v>1360</v>
      </c>
      <c r="B1109" s="1425" t="s">
        <v>759</v>
      </c>
      <c r="C1109" s="1425" t="s">
        <v>390</v>
      </c>
      <c r="D1109" s="1425" t="s">
        <v>549</v>
      </c>
      <c r="E1109" s="1425" t="s">
        <v>2799</v>
      </c>
      <c r="F1109" s="1425" t="s">
        <v>1291</v>
      </c>
      <c r="G1109" s="1425" t="s">
        <v>116</v>
      </c>
      <c r="H1109" s="1425" t="s">
        <v>2774</v>
      </c>
      <c r="I1109" s="1425" t="s">
        <v>2778</v>
      </c>
      <c r="J1109" s="1425" t="s">
        <v>1292</v>
      </c>
      <c r="K1109" s="1425">
        <v>296.38</v>
      </c>
    </row>
    <row r="1110" spans="1:11" ht="12.75">
      <c r="A1110" s="1425" t="s">
        <v>1360</v>
      </c>
      <c r="B1110" s="1425" t="s">
        <v>759</v>
      </c>
      <c r="C1110" s="1425" t="s">
        <v>390</v>
      </c>
      <c r="D1110" s="1425" t="s">
        <v>549</v>
      </c>
      <c r="E1110" s="1425" t="s">
        <v>2799</v>
      </c>
      <c r="F1110" s="1425" t="s">
        <v>1291</v>
      </c>
      <c r="G1110" s="1425" t="s">
        <v>116</v>
      </c>
      <c r="H1110" s="1425" t="s">
        <v>1266</v>
      </c>
      <c r="I1110" s="1425" t="s">
        <v>2775</v>
      </c>
      <c r="J1110" s="1425" t="s">
        <v>1292</v>
      </c>
      <c r="K1110" s="1425">
        <v>1115.55</v>
      </c>
    </row>
    <row r="1111" spans="1:11" ht="12.75">
      <c r="A1111" s="1425" t="s">
        <v>1360</v>
      </c>
      <c r="B1111" s="1425" t="s">
        <v>759</v>
      </c>
      <c r="C1111" s="1425" t="s">
        <v>390</v>
      </c>
      <c r="D1111" s="1425" t="s">
        <v>549</v>
      </c>
      <c r="E1111" s="1425" t="s">
        <v>2799</v>
      </c>
      <c r="F1111" s="1425" t="s">
        <v>1291</v>
      </c>
      <c r="G1111" s="1425" t="s">
        <v>116</v>
      </c>
      <c r="H1111" s="1425" t="s">
        <v>1266</v>
      </c>
      <c r="I1111" s="1425" t="s">
        <v>2776</v>
      </c>
      <c r="J1111" s="1425" t="s">
        <v>1292</v>
      </c>
      <c r="K1111" s="1425">
        <v>1339.8399999999999</v>
      </c>
    </row>
    <row r="1112" spans="1:11" ht="12.75">
      <c r="A1112" s="1425" t="s">
        <v>1360</v>
      </c>
      <c r="B1112" s="1425" t="s">
        <v>759</v>
      </c>
      <c r="C1112" s="1425" t="s">
        <v>390</v>
      </c>
      <c r="D1112" s="1425" t="s">
        <v>549</v>
      </c>
      <c r="E1112" s="1425" t="s">
        <v>2799</v>
      </c>
      <c r="F1112" s="1425" t="s">
        <v>1291</v>
      </c>
      <c r="G1112" s="1425" t="s">
        <v>116</v>
      </c>
      <c r="H1112" s="1425" t="s">
        <v>1266</v>
      </c>
      <c r="I1112" s="1425" t="s">
        <v>2777</v>
      </c>
      <c r="J1112" s="1425" t="s">
        <v>1292</v>
      </c>
      <c r="K1112" s="1425">
        <v>6.0199999999999996</v>
      </c>
    </row>
    <row r="1113" spans="1:11" ht="12.75">
      <c r="A1113" s="1425" t="s">
        <v>1360</v>
      </c>
      <c r="B1113" s="1425" t="s">
        <v>759</v>
      </c>
      <c r="C1113" s="1425" t="s">
        <v>390</v>
      </c>
      <c r="D1113" s="1425" t="s">
        <v>549</v>
      </c>
      <c r="E1113" s="1425" t="s">
        <v>2799</v>
      </c>
      <c r="F1113" s="1425" t="s">
        <v>1291</v>
      </c>
      <c r="G1113" s="1425" t="s">
        <v>116</v>
      </c>
      <c r="H1113" s="1425" t="s">
        <v>1266</v>
      </c>
      <c r="I1113" s="1425" t="s">
        <v>2778</v>
      </c>
      <c r="J1113" s="1425" t="s">
        <v>1292</v>
      </c>
      <c r="K1113" s="1425">
        <v>402.12</v>
      </c>
    </row>
    <row r="1114" spans="1:11" ht="12.75">
      <c r="A1114" s="1425" t="s">
        <v>1360</v>
      </c>
      <c r="B1114" s="1425" t="s">
        <v>759</v>
      </c>
      <c r="C1114" s="1425" t="s">
        <v>390</v>
      </c>
      <c r="D1114" s="1425" t="s">
        <v>549</v>
      </c>
      <c r="E1114" s="1425" t="s">
        <v>2799</v>
      </c>
      <c r="F1114" s="1425" t="s">
        <v>1291</v>
      </c>
      <c r="G1114" s="1425" t="s">
        <v>116</v>
      </c>
      <c r="H1114" s="1425" t="s">
        <v>1267</v>
      </c>
      <c r="I1114" s="1425" t="s">
        <v>2775</v>
      </c>
      <c r="J1114" s="1425" t="s">
        <v>1292</v>
      </c>
      <c r="K1114" s="1425">
        <v>925.71000000000004</v>
      </c>
    </row>
    <row r="1115" spans="1:11" ht="12.75">
      <c r="A1115" s="1425" t="s">
        <v>1360</v>
      </c>
      <c r="B1115" s="1425" t="s">
        <v>759</v>
      </c>
      <c r="C1115" s="1425" t="s">
        <v>390</v>
      </c>
      <c r="D1115" s="1425" t="s">
        <v>549</v>
      </c>
      <c r="E1115" s="1425" t="s">
        <v>2799</v>
      </c>
      <c r="F1115" s="1425" t="s">
        <v>1291</v>
      </c>
      <c r="G1115" s="1425" t="s">
        <v>116</v>
      </c>
      <c r="H1115" s="1425" t="s">
        <v>1267</v>
      </c>
      <c r="I1115" s="1425" t="s">
        <v>2776</v>
      </c>
      <c r="J1115" s="1425" t="s">
        <v>1292</v>
      </c>
      <c r="K1115" s="1425">
        <v>1042.29</v>
      </c>
    </row>
    <row r="1116" spans="1:11" ht="12.75">
      <c r="A1116" s="1425" t="s">
        <v>1360</v>
      </c>
      <c r="B1116" s="1425" t="s">
        <v>759</v>
      </c>
      <c r="C1116" s="1425" t="s">
        <v>390</v>
      </c>
      <c r="D1116" s="1425" t="s">
        <v>549</v>
      </c>
      <c r="E1116" s="1425" t="s">
        <v>2799</v>
      </c>
      <c r="F1116" s="1425" t="s">
        <v>1291</v>
      </c>
      <c r="G1116" s="1425" t="s">
        <v>116</v>
      </c>
      <c r="H1116" s="1425" t="s">
        <v>1267</v>
      </c>
      <c r="I1116" s="1425" t="s">
        <v>2777</v>
      </c>
      <c r="J1116" s="1425" t="s">
        <v>1292</v>
      </c>
      <c r="K1116" s="1425">
        <v>4.1100000000000003</v>
      </c>
    </row>
    <row r="1117" spans="1:11" ht="12.75">
      <c r="A1117" s="1425" t="s">
        <v>1360</v>
      </c>
      <c r="B1117" s="1425" t="s">
        <v>759</v>
      </c>
      <c r="C1117" s="1425" t="s">
        <v>390</v>
      </c>
      <c r="D1117" s="1425" t="s">
        <v>549</v>
      </c>
      <c r="E1117" s="1425" t="s">
        <v>2799</v>
      </c>
      <c r="F1117" s="1425" t="s">
        <v>1291</v>
      </c>
      <c r="G1117" s="1425" t="s">
        <v>116</v>
      </c>
      <c r="H1117" s="1425" t="s">
        <v>1267</v>
      </c>
      <c r="I1117" s="1425" t="s">
        <v>2778</v>
      </c>
      <c r="J1117" s="1425" t="s">
        <v>1292</v>
      </c>
      <c r="K1117" s="1425">
        <v>397.11000000000001</v>
      </c>
    </row>
    <row r="1118" spans="1:11" ht="12.75">
      <c r="A1118" s="1425" t="s">
        <v>1360</v>
      </c>
      <c r="B1118" s="1425" t="s">
        <v>759</v>
      </c>
      <c r="C1118" s="1425" t="s">
        <v>390</v>
      </c>
      <c r="D1118" s="1425" t="s">
        <v>549</v>
      </c>
      <c r="E1118" s="1425" t="s">
        <v>2800</v>
      </c>
      <c r="F1118" s="1425" t="s">
        <v>1293</v>
      </c>
      <c r="G1118" s="1425" t="s">
        <v>116</v>
      </c>
      <c r="H1118" s="1425" t="s">
        <v>2762</v>
      </c>
      <c r="I1118" s="1425" t="s">
        <v>2775</v>
      </c>
      <c r="J1118" s="1425" t="s">
        <v>1294</v>
      </c>
      <c r="K1118" s="1425">
        <v>0.10000000000000001</v>
      </c>
    </row>
    <row r="1119" spans="1:11" ht="12.75">
      <c r="A1119" s="1425" t="s">
        <v>1360</v>
      </c>
      <c r="B1119" s="1425" t="s">
        <v>759</v>
      </c>
      <c r="C1119" s="1425" t="s">
        <v>390</v>
      </c>
      <c r="D1119" s="1425" t="s">
        <v>549</v>
      </c>
      <c r="E1119" s="1425" t="s">
        <v>2800</v>
      </c>
      <c r="F1119" s="1425" t="s">
        <v>1293</v>
      </c>
      <c r="G1119" s="1425" t="s">
        <v>116</v>
      </c>
      <c r="H1119" s="1425" t="s">
        <v>2762</v>
      </c>
      <c r="I1119" s="1425" t="s">
        <v>2776</v>
      </c>
      <c r="J1119" s="1425" t="s">
        <v>1294</v>
      </c>
      <c r="K1119" s="1425">
        <v>420.99000000000001</v>
      </c>
    </row>
    <row r="1120" spans="1:11" ht="12.75">
      <c r="A1120" s="1425" t="s">
        <v>1360</v>
      </c>
      <c r="B1120" s="1425" t="s">
        <v>759</v>
      </c>
      <c r="C1120" s="1425" t="s">
        <v>390</v>
      </c>
      <c r="D1120" s="1425" t="s">
        <v>549</v>
      </c>
      <c r="E1120" s="1425" t="s">
        <v>2800</v>
      </c>
      <c r="F1120" s="1425" t="s">
        <v>1293</v>
      </c>
      <c r="G1120" s="1425" t="s">
        <v>116</v>
      </c>
      <c r="H1120" s="1425" t="s">
        <v>2762</v>
      </c>
      <c r="I1120" s="1425" t="s">
        <v>2778</v>
      </c>
      <c r="J1120" s="1425" t="s">
        <v>1294</v>
      </c>
      <c r="K1120" s="1425">
        <v>650.97000000000003</v>
      </c>
    </row>
    <row r="1121" spans="1:11" ht="12.75">
      <c r="A1121" s="1425" t="s">
        <v>1360</v>
      </c>
      <c r="B1121" s="1425" t="s">
        <v>759</v>
      </c>
      <c r="C1121" s="1425" t="s">
        <v>390</v>
      </c>
      <c r="D1121" s="1425" t="s">
        <v>549</v>
      </c>
      <c r="E1121" s="1425" t="s">
        <v>2800</v>
      </c>
      <c r="F1121" s="1425" t="s">
        <v>1293</v>
      </c>
      <c r="G1121" s="1425" t="s">
        <v>116</v>
      </c>
      <c r="H1121" s="1425" t="s">
        <v>1263</v>
      </c>
      <c r="I1121" s="1425" t="s">
        <v>2775</v>
      </c>
      <c r="J1121" s="1425" t="s">
        <v>1294</v>
      </c>
      <c r="K1121" s="1425">
        <v>391.29000000000002</v>
      </c>
    </row>
    <row r="1122" spans="1:11" ht="12.75">
      <c r="A1122" s="1425" t="s">
        <v>1360</v>
      </c>
      <c r="B1122" s="1425" t="s">
        <v>759</v>
      </c>
      <c r="C1122" s="1425" t="s">
        <v>390</v>
      </c>
      <c r="D1122" s="1425" t="s">
        <v>549</v>
      </c>
      <c r="E1122" s="1425" t="s">
        <v>2800</v>
      </c>
      <c r="F1122" s="1425" t="s">
        <v>1293</v>
      </c>
      <c r="G1122" s="1425" t="s">
        <v>116</v>
      </c>
      <c r="H1122" s="1425" t="s">
        <v>1263</v>
      </c>
      <c r="I1122" s="1425" t="s">
        <v>2776</v>
      </c>
      <c r="J1122" s="1425" t="s">
        <v>1294</v>
      </c>
      <c r="K1122" s="1425">
        <v>1077.01</v>
      </c>
    </row>
    <row r="1123" spans="1:11" ht="12.75">
      <c r="A1123" s="1425" t="s">
        <v>1360</v>
      </c>
      <c r="B1123" s="1425" t="s">
        <v>759</v>
      </c>
      <c r="C1123" s="1425" t="s">
        <v>390</v>
      </c>
      <c r="D1123" s="1425" t="s">
        <v>549</v>
      </c>
      <c r="E1123" s="1425" t="s">
        <v>2800</v>
      </c>
      <c r="F1123" s="1425" t="s">
        <v>1293</v>
      </c>
      <c r="G1123" s="1425" t="s">
        <v>116</v>
      </c>
      <c r="H1123" s="1425" t="s">
        <v>1263</v>
      </c>
      <c r="I1123" s="1425" t="s">
        <v>2778</v>
      </c>
      <c r="J1123" s="1425" t="s">
        <v>1294</v>
      </c>
      <c r="K1123" s="1425">
        <v>507.38</v>
      </c>
    </row>
    <row r="1124" spans="1:11" ht="12.75">
      <c r="A1124" s="1425" t="s">
        <v>1360</v>
      </c>
      <c r="B1124" s="1425" t="s">
        <v>759</v>
      </c>
      <c r="C1124" s="1425" t="s">
        <v>390</v>
      </c>
      <c r="D1124" s="1425" t="s">
        <v>549</v>
      </c>
      <c r="E1124" s="1425" t="s">
        <v>2800</v>
      </c>
      <c r="F1124" s="1425" t="s">
        <v>1293</v>
      </c>
      <c r="G1124" s="1425" t="s">
        <v>116</v>
      </c>
      <c r="H1124" s="1425" t="s">
        <v>2772</v>
      </c>
      <c r="I1124" s="1425" t="s">
        <v>2776</v>
      </c>
      <c r="J1124" s="1425" t="s">
        <v>1294</v>
      </c>
      <c r="K1124" s="1425">
        <v>527.76999999999998</v>
      </c>
    </row>
    <row r="1125" spans="1:11" ht="12.75">
      <c r="A1125" s="1425" t="s">
        <v>1360</v>
      </c>
      <c r="B1125" s="1425" t="s">
        <v>759</v>
      </c>
      <c r="C1125" s="1425" t="s">
        <v>390</v>
      </c>
      <c r="D1125" s="1425" t="s">
        <v>549</v>
      </c>
      <c r="E1125" s="1425" t="s">
        <v>2800</v>
      </c>
      <c r="F1125" s="1425" t="s">
        <v>1293</v>
      </c>
      <c r="G1125" s="1425" t="s">
        <v>116</v>
      </c>
      <c r="H1125" s="1425" t="s">
        <v>2772</v>
      </c>
      <c r="I1125" s="1425" t="s">
        <v>2778</v>
      </c>
      <c r="J1125" s="1425" t="s">
        <v>1294</v>
      </c>
      <c r="K1125" s="1425">
        <v>394.92000000000002</v>
      </c>
    </row>
    <row r="1126" spans="1:11" ht="12.75">
      <c r="A1126" s="1425" t="s">
        <v>1360</v>
      </c>
      <c r="B1126" s="1425" t="s">
        <v>759</v>
      </c>
      <c r="C1126" s="1425" t="s">
        <v>390</v>
      </c>
      <c r="D1126" s="1425" t="s">
        <v>549</v>
      </c>
      <c r="E1126" s="1425" t="s">
        <v>2800</v>
      </c>
      <c r="F1126" s="1425" t="s">
        <v>1293</v>
      </c>
      <c r="G1126" s="1425" t="s">
        <v>116</v>
      </c>
      <c r="H1126" s="1425" t="s">
        <v>2773</v>
      </c>
      <c r="I1126" s="1425" t="s">
        <v>2775</v>
      </c>
      <c r="J1126" s="1425" t="s">
        <v>1294</v>
      </c>
      <c r="K1126" s="1425">
        <v>20.399999999999999</v>
      </c>
    </row>
    <row r="1127" spans="1:11" ht="12.75">
      <c r="A1127" s="1425" t="s">
        <v>1360</v>
      </c>
      <c r="B1127" s="1425" t="s">
        <v>759</v>
      </c>
      <c r="C1127" s="1425" t="s">
        <v>390</v>
      </c>
      <c r="D1127" s="1425" t="s">
        <v>549</v>
      </c>
      <c r="E1127" s="1425" t="s">
        <v>2800</v>
      </c>
      <c r="F1127" s="1425" t="s">
        <v>1293</v>
      </c>
      <c r="G1127" s="1425" t="s">
        <v>116</v>
      </c>
      <c r="H1127" s="1425" t="s">
        <v>2773</v>
      </c>
      <c r="I1127" s="1425" t="s">
        <v>2776</v>
      </c>
      <c r="J1127" s="1425" t="s">
        <v>1294</v>
      </c>
      <c r="K1127" s="1425">
        <v>651.40999999999997</v>
      </c>
    </row>
    <row r="1128" spans="1:11" ht="12.75">
      <c r="A1128" s="1425" t="s">
        <v>1360</v>
      </c>
      <c r="B1128" s="1425" t="s">
        <v>759</v>
      </c>
      <c r="C1128" s="1425" t="s">
        <v>390</v>
      </c>
      <c r="D1128" s="1425" t="s">
        <v>549</v>
      </c>
      <c r="E1128" s="1425" t="s">
        <v>2800</v>
      </c>
      <c r="F1128" s="1425" t="s">
        <v>1293</v>
      </c>
      <c r="G1128" s="1425" t="s">
        <v>116</v>
      </c>
      <c r="H1128" s="1425" t="s">
        <v>2773</v>
      </c>
      <c r="I1128" s="1425" t="s">
        <v>2778</v>
      </c>
      <c r="J1128" s="1425" t="s">
        <v>1294</v>
      </c>
      <c r="K1128" s="1425">
        <v>302.56999999999999</v>
      </c>
    </row>
    <row r="1129" spans="1:11" ht="12.75">
      <c r="A1129" s="1425" t="s">
        <v>1360</v>
      </c>
      <c r="B1129" s="1425" t="s">
        <v>759</v>
      </c>
      <c r="C1129" s="1425" t="s">
        <v>390</v>
      </c>
      <c r="D1129" s="1425" t="s">
        <v>549</v>
      </c>
      <c r="E1129" s="1425" t="s">
        <v>2800</v>
      </c>
      <c r="F1129" s="1425" t="s">
        <v>1293</v>
      </c>
      <c r="G1129" s="1425" t="s">
        <v>116</v>
      </c>
      <c r="H1129" s="1425" t="s">
        <v>1264</v>
      </c>
      <c r="I1129" s="1425" t="s">
        <v>2775</v>
      </c>
      <c r="J1129" s="1425" t="s">
        <v>1294</v>
      </c>
      <c r="K1129" s="1425">
        <v>183.09</v>
      </c>
    </row>
    <row r="1130" spans="1:11" ht="12.75">
      <c r="A1130" s="1425" t="s">
        <v>1360</v>
      </c>
      <c r="B1130" s="1425" t="s">
        <v>759</v>
      </c>
      <c r="C1130" s="1425" t="s">
        <v>390</v>
      </c>
      <c r="D1130" s="1425" t="s">
        <v>549</v>
      </c>
      <c r="E1130" s="1425" t="s">
        <v>2800</v>
      </c>
      <c r="F1130" s="1425" t="s">
        <v>1293</v>
      </c>
      <c r="G1130" s="1425" t="s">
        <v>116</v>
      </c>
      <c r="H1130" s="1425" t="s">
        <v>1264</v>
      </c>
      <c r="I1130" s="1425" t="s">
        <v>2776</v>
      </c>
      <c r="J1130" s="1425" t="s">
        <v>1294</v>
      </c>
      <c r="K1130" s="1425">
        <v>319.25</v>
      </c>
    </row>
    <row r="1131" spans="1:11" ht="12.75">
      <c r="A1131" s="1425" t="s">
        <v>1360</v>
      </c>
      <c r="B1131" s="1425" t="s">
        <v>759</v>
      </c>
      <c r="C1131" s="1425" t="s">
        <v>390</v>
      </c>
      <c r="D1131" s="1425" t="s">
        <v>549</v>
      </c>
      <c r="E1131" s="1425" t="s">
        <v>2800</v>
      </c>
      <c r="F1131" s="1425" t="s">
        <v>1293</v>
      </c>
      <c r="G1131" s="1425" t="s">
        <v>116</v>
      </c>
      <c r="H1131" s="1425" t="s">
        <v>1264</v>
      </c>
      <c r="I1131" s="1425" t="s">
        <v>2778</v>
      </c>
      <c r="J1131" s="1425" t="s">
        <v>1294</v>
      </c>
      <c r="K1131" s="1425">
        <v>207.58000000000001</v>
      </c>
    </row>
    <row r="1132" spans="1:11" ht="12.75">
      <c r="A1132" s="1425" t="s">
        <v>1360</v>
      </c>
      <c r="B1132" s="1425" t="s">
        <v>759</v>
      </c>
      <c r="C1132" s="1425" t="s">
        <v>390</v>
      </c>
      <c r="D1132" s="1425" t="s">
        <v>549</v>
      </c>
      <c r="E1132" s="1425" t="s">
        <v>2800</v>
      </c>
      <c r="F1132" s="1425" t="s">
        <v>1293</v>
      </c>
      <c r="G1132" s="1425" t="s">
        <v>116</v>
      </c>
      <c r="H1132" s="1425" t="s">
        <v>1265</v>
      </c>
      <c r="I1132" s="1425" t="s">
        <v>2775</v>
      </c>
      <c r="J1132" s="1425" t="s">
        <v>1294</v>
      </c>
      <c r="K1132" s="1425">
        <v>50.770000000000003</v>
      </c>
    </row>
    <row r="1133" spans="1:11" ht="12.75">
      <c r="A1133" s="1425" t="s">
        <v>1360</v>
      </c>
      <c r="B1133" s="1425" t="s">
        <v>759</v>
      </c>
      <c r="C1133" s="1425" t="s">
        <v>390</v>
      </c>
      <c r="D1133" s="1425" t="s">
        <v>549</v>
      </c>
      <c r="E1133" s="1425" t="s">
        <v>2800</v>
      </c>
      <c r="F1133" s="1425" t="s">
        <v>1293</v>
      </c>
      <c r="G1133" s="1425" t="s">
        <v>116</v>
      </c>
      <c r="H1133" s="1425" t="s">
        <v>1265</v>
      </c>
      <c r="I1133" s="1425" t="s">
        <v>2776</v>
      </c>
      <c r="J1133" s="1425" t="s">
        <v>1294</v>
      </c>
      <c r="K1133" s="1425">
        <v>611.39999999999998</v>
      </c>
    </row>
    <row r="1134" spans="1:11" ht="12.75">
      <c r="A1134" s="1425" t="s">
        <v>1360</v>
      </c>
      <c r="B1134" s="1425" t="s">
        <v>759</v>
      </c>
      <c r="C1134" s="1425" t="s">
        <v>390</v>
      </c>
      <c r="D1134" s="1425" t="s">
        <v>549</v>
      </c>
      <c r="E1134" s="1425" t="s">
        <v>2800</v>
      </c>
      <c r="F1134" s="1425" t="s">
        <v>1293</v>
      </c>
      <c r="G1134" s="1425" t="s">
        <v>116</v>
      </c>
      <c r="H1134" s="1425" t="s">
        <v>1265</v>
      </c>
      <c r="I1134" s="1425" t="s">
        <v>2777</v>
      </c>
      <c r="J1134" s="1425" t="s">
        <v>1294</v>
      </c>
      <c r="K1134" s="1425">
        <v>34.939999999999998</v>
      </c>
    </row>
    <row r="1135" spans="1:11" ht="12.75">
      <c r="A1135" s="1425" t="s">
        <v>1360</v>
      </c>
      <c r="B1135" s="1425" t="s">
        <v>759</v>
      </c>
      <c r="C1135" s="1425" t="s">
        <v>390</v>
      </c>
      <c r="D1135" s="1425" t="s">
        <v>549</v>
      </c>
      <c r="E1135" s="1425" t="s">
        <v>2800</v>
      </c>
      <c r="F1135" s="1425" t="s">
        <v>1293</v>
      </c>
      <c r="G1135" s="1425" t="s">
        <v>116</v>
      </c>
      <c r="H1135" s="1425" t="s">
        <v>1265</v>
      </c>
      <c r="I1135" s="1425" t="s">
        <v>2778</v>
      </c>
      <c r="J1135" s="1425" t="s">
        <v>1294</v>
      </c>
      <c r="K1135" s="1425">
        <v>297.85000000000002</v>
      </c>
    </row>
    <row r="1136" spans="1:11" ht="12.75">
      <c r="A1136" s="1425" t="s">
        <v>1360</v>
      </c>
      <c r="B1136" s="1425" t="s">
        <v>759</v>
      </c>
      <c r="C1136" s="1425" t="s">
        <v>390</v>
      </c>
      <c r="D1136" s="1425" t="s">
        <v>549</v>
      </c>
      <c r="E1136" s="1425" t="s">
        <v>2800</v>
      </c>
      <c r="F1136" s="1425" t="s">
        <v>1293</v>
      </c>
      <c r="G1136" s="1425" t="s">
        <v>116</v>
      </c>
      <c r="H1136" s="1425" t="s">
        <v>2774</v>
      </c>
      <c r="I1136" s="1425" t="s">
        <v>2776</v>
      </c>
      <c r="J1136" s="1425" t="s">
        <v>1294</v>
      </c>
      <c r="K1136" s="1425">
        <v>233.80000000000001</v>
      </c>
    </row>
    <row r="1137" spans="1:11" ht="12.75">
      <c r="A1137" s="1425" t="s">
        <v>1360</v>
      </c>
      <c r="B1137" s="1425" t="s">
        <v>759</v>
      </c>
      <c r="C1137" s="1425" t="s">
        <v>390</v>
      </c>
      <c r="D1137" s="1425" t="s">
        <v>549</v>
      </c>
      <c r="E1137" s="1425" t="s">
        <v>2800</v>
      </c>
      <c r="F1137" s="1425" t="s">
        <v>1293</v>
      </c>
      <c r="G1137" s="1425" t="s">
        <v>116</v>
      </c>
      <c r="H1137" s="1425" t="s">
        <v>2774</v>
      </c>
      <c r="I1137" s="1425" t="s">
        <v>2778</v>
      </c>
      <c r="J1137" s="1425" t="s">
        <v>1294</v>
      </c>
      <c r="K1137" s="1425">
        <v>728.09000000000003</v>
      </c>
    </row>
    <row r="1138" spans="1:11" ht="12.75">
      <c r="A1138" s="1425" t="s">
        <v>1360</v>
      </c>
      <c r="B1138" s="1425" t="s">
        <v>759</v>
      </c>
      <c r="C1138" s="1425" t="s">
        <v>390</v>
      </c>
      <c r="D1138" s="1425" t="s">
        <v>549</v>
      </c>
      <c r="E1138" s="1425" t="s">
        <v>2800</v>
      </c>
      <c r="F1138" s="1425" t="s">
        <v>1293</v>
      </c>
      <c r="G1138" s="1425" t="s">
        <v>116</v>
      </c>
      <c r="H1138" s="1425" t="s">
        <v>1266</v>
      </c>
      <c r="I1138" s="1425" t="s">
        <v>2775</v>
      </c>
      <c r="J1138" s="1425" t="s">
        <v>1294</v>
      </c>
      <c r="K1138" s="1425">
        <v>11.41</v>
      </c>
    </row>
    <row r="1139" spans="1:11" ht="12.75">
      <c r="A1139" s="1425" t="s">
        <v>1360</v>
      </c>
      <c r="B1139" s="1425" t="s">
        <v>759</v>
      </c>
      <c r="C1139" s="1425" t="s">
        <v>390</v>
      </c>
      <c r="D1139" s="1425" t="s">
        <v>549</v>
      </c>
      <c r="E1139" s="1425" t="s">
        <v>2800</v>
      </c>
      <c r="F1139" s="1425" t="s">
        <v>1293</v>
      </c>
      <c r="G1139" s="1425" t="s">
        <v>116</v>
      </c>
      <c r="H1139" s="1425" t="s">
        <v>1266</v>
      </c>
      <c r="I1139" s="1425" t="s">
        <v>2776</v>
      </c>
      <c r="J1139" s="1425" t="s">
        <v>1294</v>
      </c>
      <c r="K1139" s="1425">
        <v>888.51999999999998</v>
      </c>
    </row>
    <row r="1140" spans="1:11" ht="12.75">
      <c r="A1140" s="1425" t="s">
        <v>1360</v>
      </c>
      <c r="B1140" s="1425" t="s">
        <v>759</v>
      </c>
      <c r="C1140" s="1425" t="s">
        <v>390</v>
      </c>
      <c r="D1140" s="1425" t="s">
        <v>549</v>
      </c>
      <c r="E1140" s="1425" t="s">
        <v>2800</v>
      </c>
      <c r="F1140" s="1425" t="s">
        <v>1293</v>
      </c>
      <c r="G1140" s="1425" t="s">
        <v>116</v>
      </c>
      <c r="H1140" s="1425" t="s">
        <v>1266</v>
      </c>
      <c r="I1140" s="1425" t="s">
        <v>2778</v>
      </c>
      <c r="J1140" s="1425" t="s">
        <v>1294</v>
      </c>
      <c r="K1140" s="1425">
        <v>313.23000000000002</v>
      </c>
    </row>
    <row r="1141" spans="1:11" ht="12.75">
      <c r="A1141" s="1425" t="s">
        <v>1360</v>
      </c>
      <c r="B1141" s="1425" t="s">
        <v>759</v>
      </c>
      <c r="C1141" s="1425" t="s">
        <v>390</v>
      </c>
      <c r="D1141" s="1425" t="s">
        <v>549</v>
      </c>
      <c r="E1141" s="1425" t="s">
        <v>2800</v>
      </c>
      <c r="F1141" s="1425" t="s">
        <v>1293</v>
      </c>
      <c r="G1141" s="1425" t="s">
        <v>116</v>
      </c>
      <c r="H1141" s="1425" t="s">
        <v>1267</v>
      </c>
      <c r="I1141" s="1425" t="s">
        <v>2775</v>
      </c>
      <c r="J1141" s="1425" t="s">
        <v>1294</v>
      </c>
      <c r="K1141" s="1425">
        <v>521.20000000000005</v>
      </c>
    </row>
    <row r="1142" spans="1:11" ht="12.75">
      <c r="A1142" s="1425" t="s">
        <v>1360</v>
      </c>
      <c r="B1142" s="1425" t="s">
        <v>759</v>
      </c>
      <c r="C1142" s="1425" t="s">
        <v>390</v>
      </c>
      <c r="D1142" s="1425" t="s">
        <v>549</v>
      </c>
      <c r="E1142" s="1425" t="s">
        <v>2800</v>
      </c>
      <c r="F1142" s="1425" t="s">
        <v>1293</v>
      </c>
      <c r="G1142" s="1425" t="s">
        <v>116</v>
      </c>
      <c r="H1142" s="1425" t="s">
        <v>1267</v>
      </c>
      <c r="I1142" s="1425" t="s">
        <v>2776</v>
      </c>
      <c r="J1142" s="1425" t="s">
        <v>1294</v>
      </c>
      <c r="K1142" s="1425">
        <v>1024.51</v>
      </c>
    </row>
    <row r="1143" spans="1:11" ht="12.75">
      <c r="A1143" s="1425" t="s">
        <v>1360</v>
      </c>
      <c r="B1143" s="1425" t="s">
        <v>759</v>
      </c>
      <c r="C1143" s="1425" t="s">
        <v>390</v>
      </c>
      <c r="D1143" s="1425" t="s">
        <v>549</v>
      </c>
      <c r="E1143" s="1425" t="s">
        <v>2800</v>
      </c>
      <c r="F1143" s="1425" t="s">
        <v>1293</v>
      </c>
      <c r="G1143" s="1425" t="s">
        <v>116</v>
      </c>
      <c r="H1143" s="1425" t="s">
        <v>1267</v>
      </c>
      <c r="I1143" s="1425" t="s">
        <v>2778</v>
      </c>
      <c r="J1143" s="1425" t="s">
        <v>1294</v>
      </c>
      <c r="K1143" s="1425">
        <v>341.97000000000003</v>
      </c>
    </row>
    <row r="1144" spans="1:11" ht="12.75">
      <c r="A1144" s="1425" t="s">
        <v>1360</v>
      </c>
      <c r="B1144" s="1425" t="s">
        <v>759</v>
      </c>
      <c r="C1144" s="1425" t="s">
        <v>390</v>
      </c>
      <c r="D1144" s="1425" t="s">
        <v>549</v>
      </c>
      <c r="E1144" s="1425" t="s">
        <v>2801</v>
      </c>
      <c r="F1144" s="1425" t="s">
        <v>1274</v>
      </c>
      <c r="G1144" s="1425" t="s">
        <v>116</v>
      </c>
      <c r="H1144" s="1425" t="s">
        <v>2762</v>
      </c>
      <c r="I1144" s="1425" t="s">
        <v>2775</v>
      </c>
      <c r="J1144" s="1425" t="s">
        <v>1275</v>
      </c>
      <c r="K1144" s="1425">
        <v>1691.73</v>
      </c>
    </row>
    <row r="1145" spans="1:11" ht="12.75">
      <c r="A1145" s="1425" t="s">
        <v>1360</v>
      </c>
      <c r="B1145" s="1425" t="s">
        <v>759</v>
      </c>
      <c r="C1145" s="1425" t="s">
        <v>390</v>
      </c>
      <c r="D1145" s="1425" t="s">
        <v>549</v>
      </c>
      <c r="E1145" s="1425" t="s">
        <v>2801</v>
      </c>
      <c r="F1145" s="1425" t="s">
        <v>1274</v>
      </c>
      <c r="G1145" s="1425" t="s">
        <v>116</v>
      </c>
      <c r="H1145" s="1425" t="s">
        <v>2762</v>
      </c>
      <c r="I1145" s="1425" t="s">
        <v>2776</v>
      </c>
      <c r="J1145" s="1425" t="s">
        <v>1275</v>
      </c>
      <c r="K1145" s="1425">
        <v>2030.79</v>
      </c>
    </row>
    <row r="1146" spans="1:11" ht="12.75">
      <c r="A1146" s="1425" t="s">
        <v>1360</v>
      </c>
      <c r="B1146" s="1425" t="s">
        <v>759</v>
      </c>
      <c r="C1146" s="1425" t="s">
        <v>390</v>
      </c>
      <c r="D1146" s="1425" t="s">
        <v>549</v>
      </c>
      <c r="E1146" s="1425" t="s">
        <v>2801</v>
      </c>
      <c r="F1146" s="1425" t="s">
        <v>1274</v>
      </c>
      <c r="G1146" s="1425" t="s">
        <v>116</v>
      </c>
      <c r="H1146" s="1425" t="s">
        <v>2762</v>
      </c>
      <c r="I1146" s="1425" t="s">
        <v>2777</v>
      </c>
      <c r="J1146" s="1425" t="s">
        <v>1275</v>
      </c>
      <c r="K1146" s="1425">
        <v>246.81</v>
      </c>
    </row>
    <row r="1147" spans="1:11" ht="12.75">
      <c r="A1147" s="1425" t="s">
        <v>1360</v>
      </c>
      <c r="B1147" s="1425" t="s">
        <v>759</v>
      </c>
      <c r="C1147" s="1425" t="s">
        <v>390</v>
      </c>
      <c r="D1147" s="1425" t="s">
        <v>549</v>
      </c>
      <c r="E1147" s="1425" t="s">
        <v>2801</v>
      </c>
      <c r="F1147" s="1425" t="s">
        <v>1274</v>
      </c>
      <c r="G1147" s="1425" t="s">
        <v>116</v>
      </c>
      <c r="H1147" s="1425" t="s">
        <v>2762</v>
      </c>
      <c r="I1147" s="1425" t="s">
        <v>2778</v>
      </c>
      <c r="J1147" s="1425" t="s">
        <v>1275</v>
      </c>
      <c r="K1147" s="1425">
        <v>2141.5700000000002</v>
      </c>
    </row>
    <row r="1148" spans="1:11" ht="12.75">
      <c r="A1148" s="1425" t="s">
        <v>1360</v>
      </c>
      <c r="B1148" s="1425" t="s">
        <v>759</v>
      </c>
      <c r="C1148" s="1425" t="s">
        <v>390</v>
      </c>
      <c r="D1148" s="1425" t="s">
        <v>549</v>
      </c>
      <c r="E1148" s="1425" t="s">
        <v>2801</v>
      </c>
      <c r="F1148" s="1425" t="s">
        <v>1274</v>
      </c>
      <c r="G1148" s="1425" t="s">
        <v>116</v>
      </c>
      <c r="H1148" s="1425" t="s">
        <v>1263</v>
      </c>
      <c r="I1148" s="1425" t="s">
        <v>2775</v>
      </c>
      <c r="J1148" s="1425" t="s">
        <v>1275</v>
      </c>
      <c r="K1148" s="1425">
        <v>1714.8499999999999</v>
      </c>
    </row>
    <row r="1149" spans="1:11" ht="12.75">
      <c r="A1149" s="1425" t="s">
        <v>1360</v>
      </c>
      <c r="B1149" s="1425" t="s">
        <v>759</v>
      </c>
      <c r="C1149" s="1425" t="s">
        <v>390</v>
      </c>
      <c r="D1149" s="1425" t="s">
        <v>549</v>
      </c>
      <c r="E1149" s="1425" t="s">
        <v>2801</v>
      </c>
      <c r="F1149" s="1425" t="s">
        <v>1274</v>
      </c>
      <c r="G1149" s="1425" t="s">
        <v>116</v>
      </c>
      <c r="H1149" s="1425" t="s">
        <v>1263</v>
      </c>
      <c r="I1149" s="1425" t="s">
        <v>2776</v>
      </c>
      <c r="J1149" s="1425" t="s">
        <v>1275</v>
      </c>
      <c r="K1149" s="1425">
        <v>1272.6800000000001</v>
      </c>
    </row>
    <row r="1150" spans="1:11" ht="12.75">
      <c r="A1150" s="1425" t="s">
        <v>1360</v>
      </c>
      <c r="B1150" s="1425" t="s">
        <v>759</v>
      </c>
      <c r="C1150" s="1425" t="s">
        <v>390</v>
      </c>
      <c r="D1150" s="1425" t="s">
        <v>549</v>
      </c>
      <c r="E1150" s="1425" t="s">
        <v>2801</v>
      </c>
      <c r="F1150" s="1425" t="s">
        <v>1274</v>
      </c>
      <c r="G1150" s="1425" t="s">
        <v>116</v>
      </c>
      <c r="H1150" s="1425" t="s">
        <v>1263</v>
      </c>
      <c r="I1150" s="1425" t="s">
        <v>2777</v>
      </c>
      <c r="J1150" s="1425" t="s">
        <v>1275</v>
      </c>
      <c r="K1150" s="1425">
        <v>553.88</v>
      </c>
    </row>
    <row r="1151" spans="1:11" ht="12.75">
      <c r="A1151" s="1425" t="s">
        <v>1360</v>
      </c>
      <c r="B1151" s="1425" t="s">
        <v>759</v>
      </c>
      <c r="C1151" s="1425" t="s">
        <v>390</v>
      </c>
      <c r="D1151" s="1425" t="s">
        <v>549</v>
      </c>
      <c r="E1151" s="1425" t="s">
        <v>2801</v>
      </c>
      <c r="F1151" s="1425" t="s">
        <v>1274</v>
      </c>
      <c r="G1151" s="1425" t="s">
        <v>116</v>
      </c>
      <c r="H1151" s="1425" t="s">
        <v>1263</v>
      </c>
      <c r="I1151" s="1425" t="s">
        <v>2778</v>
      </c>
      <c r="J1151" s="1425" t="s">
        <v>1275</v>
      </c>
      <c r="K1151" s="1425">
        <v>3039.98</v>
      </c>
    </row>
    <row r="1152" spans="1:11" ht="12.75">
      <c r="A1152" s="1425" t="s">
        <v>1360</v>
      </c>
      <c r="B1152" s="1425" t="s">
        <v>759</v>
      </c>
      <c r="C1152" s="1425" t="s">
        <v>390</v>
      </c>
      <c r="D1152" s="1425" t="s">
        <v>549</v>
      </c>
      <c r="E1152" s="1425" t="s">
        <v>2801</v>
      </c>
      <c r="F1152" s="1425" t="s">
        <v>1274</v>
      </c>
      <c r="G1152" s="1425" t="s">
        <v>116</v>
      </c>
      <c r="H1152" s="1425" t="s">
        <v>2772</v>
      </c>
      <c r="I1152" s="1425" t="s">
        <v>2775</v>
      </c>
      <c r="J1152" s="1425" t="s">
        <v>1275</v>
      </c>
      <c r="K1152" s="1425">
        <v>2458.5799999999999</v>
      </c>
    </row>
    <row r="1153" spans="1:11" ht="12.75">
      <c r="A1153" s="1425" t="s">
        <v>1360</v>
      </c>
      <c r="B1153" s="1425" t="s">
        <v>759</v>
      </c>
      <c r="C1153" s="1425" t="s">
        <v>390</v>
      </c>
      <c r="D1153" s="1425" t="s">
        <v>549</v>
      </c>
      <c r="E1153" s="1425" t="s">
        <v>2801</v>
      </c>
      <c r="F1153" s="1425" t="s">
        <v>1274</v>
      </c>
      <c r="G1153" s="1425" t="s">
        <v>116</v>
      </c>
      <c r="H1153" s="1425" t="s">
        <v>2772</v>
      </c>
      <c r="I1153" s="1425" t="s">
        <v>2776</v>
      </c>
      <c r="J1153" s="1425" t="s">
        <v>1275</v>
      </c>
      <c r="K1153" s="1425">
        <v>2558.9099999999999</v>
      </c>
    </row>
    <row r="1154" spans="1:11" ht="12.75">
      <c r="A1154" s="1425" t="s">
        <v>1360</v>
      </c>
      <c r="B1154" s="1425" t="s">
        <v>759</v>
      </c>
      <c r="C1154" s="1425" t="s">
        <v>390</v>
      </c>
      <c r="D1154" s="1425" t="s">
        <v>549</v>
      </c>
      <c r="E1154" s="1425" t="s">
        <v>2801</v>
      </c>
      <c r="F1154" s="1425" t="s">
        <v>1274</v>
      </c>
      <c r="G1154" s="1425" t="s">
        <v>116</v>
      </c>
      <c r="H1154" s="1425" t="s">
        <v>2772</v>
      </c>
      <c r="I1154" s="1425" t="s">
        <v>2777</v>
      </c>
      <c r="J1154" s="1425" t="s">
        <v>1275</v>
      </c>
      <c r="K1154" s="1425">
        <v>576.74000000000001</v>
      </c>
    </row>
    <row r="1155" spans="1:11" ht="12.75">
      <c r="A1155" s="1425" t="s">
        <v>1360</v>
      </c>
      <c r="B1155" s="1425" t="s">
        <v>759</v>
      </c>
      <c r="C1155" s="1425" t="s">
        <v>390</v>
      </c>
      <c r="D1155" s="1425" t="s">
        <v>549</v>
      </c>
      <c r="E1155" s="1425" t="s">
        <v>2801</v>
      </c>
      <c r="F1155" s="1425" t="s">
        <v>1274</v>
      </c>
      <c r="G1155" s="1425" t="s">
        <v>116</v>
      </c>
      <c r="H1155" s="1425" t="s">
        <v>2772</v>
      </c>
      <c r="I1155" s="1425" t="s">
        <v>2778</v>
      </c>
      <c r="J1155" s="1425" t="s">
        <v>1275</v>
      </c>
      <c r="K1155" s="1425">
        <v>2440.3600000000001</v>
      </c>
    </row>
    <row r="1156" spans="1:11" ht="12.75">
      <c r="A1156" s="1425" t="s">
        <v>1360</v>
      </c>
      <c r="B1156" s="1425" t="s">
        <v>759</v>
      </c>
      <c r="C1156" s="1425" t="s">
        <v>390</v>
      </c>
      <c r="D1156" s="1425" t="s">
        <v>549</v>
      </c>
      <c r="E1156" s="1425" t="s">
        <v>2801</v>
      </c>
      <c r="F1156" s="1425" t="s">
        <v>1274</v>
      </c>
      <c r="G1156" s="1425" t="s">
        <v>116</v>
      </c>
      <c r="H1156" s="1425" t="s">
        <v>2773</v>
      </c>
      <c r="I1156" s="1425" t="s">
        <v>2775</v>
      </c>
      <c r="J1156" s="1425" t="s">
        <v>1275</v>
      </c>
      <c r="K1156" s="1425">
        <v>1831.5999999999999</v>
      </c>
    </row>
    <row r="1157" spans="1:11" ht="12.75">
      <c r="A1157" s="1425" t="s">
        <v>1360</v>
      </c>
      <c r="B1157" s="1425" t="s">
        <v>759</v>
      </c>
      <c r="C1157" s="1425" t="s">
        <v>390</v>
      </c>
      <c r="D1157" s="1425" t="s">
        <v>549</v>
      </c>
      <c r="E1157" s="1425" t="s">
        <v>2801</v>
      </c>
      <c r="F1157" s="1425" t="s">
        <v>1274</v>
      </c>
      <c r="G1157" s="1425" t="s">
        <v>116</v>
      </c>
      <c r="H1157" s="1425" t="s">
        <v>2773</v>
      </c>
      <c r="I1157" s="1425" t="s">
        <v>2776</v>
      </c>
      <c r="J1157" s="1425" t="s">
        <v>1275</v>
      </c>
      <c r="K1157" s="1425">
        <v>2977.9899999999998</v>
      </c>
    </row>
    <row r="1158" spans="1:11" ht="12.75">
      <c r="A1158" s="1425" t="s">
        <v>1360</v>
      </c>
      <c r="B1158" s="1425" t="s">
        <v>759</v>
      </c>
      <c r="C1158" s="1425" t="s">
        <v>390</v>
      </c>
      <c r="D1158" s="1425" t="s">
        <v>549</v>
      </c>
      <c r="E1158" s="1425" t="s">
        <v>2801</v>
      </c>
      <c r="F1158" s="1425" t="s">
        <v>1274</v>
      </c>
      <c r="G1158" s="1425" t="s">
        <v>116</v>
      </c>
      <c r="H1158" s="1425" t="s">
        <v>2773</v>
      </c>
      <c r="I1158" s="1425" t="s">
        <v>2777</v>
      </c>
      <c r="J1158" s="1425" t="s">
        <v>1275</v>
      </c>
      <c r="K1158" s="1425">
        <v>576.16999999999996</v>
      </c>
    </row>
    <row r="1159" spans="1:11" ht="12.75">
      <c r="A1159" s="1425" t="s">
        <v>1360</v>
      </c>
      <c r="B1159" s="1425" t="s">
        <v>759</v>
      </c>
      <c r="C1159" s="1425" t="s">
        <v>390</v>
      </c>
      <c r="D1159" s="1425" t="s">
        <v>549</v>
      </c>
      <c r="E1159" s="1425" t="s">
        <v>2801</v>
      </c>
      <c r="F1159" s="1425" t="s">
        <v>1274</v>
      </c>
      <c r="G1159" s="1425" t="s">
        <v>116</v>
      </c>
      <c r="H1159" s="1425" t="s">
        <v>2773</v>
      </c>
      <c r="I1159" s="1425" t="s">
        <v>2778</v>
      </c>
      <c r="J1159" s="1425" t="s">
        <v>1275</v>
      </c>
      <c r="K1159" s="1425">
        <v>3032.4299999999998</v>
      </c>
    </row>
    <row r="1160" spans="1:11" ht="12.75">
      <c r="A1160" s="1425" t="s">
        <v>1360</v>
      </c>
      <c r="B1160" s="1425" t="s">
        <v>759</v>
      </c>
      <c r="C1160" s="1425" t="s">
        <v>390</v>
      </c>
      <c r="D1160" s="1425" t="s">
        <v>549</v>
      </c>
      <c r="E1160" s="1425" t="s">
        <v>2801</v>
      </c>
      <c r="F1160" s="1425" t="s">
        <v>1274</v>
      </c>
      <c r="G1160" s="1425" t="s">
        <v>116</v>
      </c>
      <c r="H1160" s="1425" t="s">
        <v>1264</v>
      </c>
      <c r="I1160" s="1425" t="s">
        <v>2775</v>
      </c>
      <c r="J1160" s="1425" t="s">
        <v>1275</v>
      </c>
      <c r="K1160" s="1425">
        <v>2003.27</v>
      </c>
    </row>
    <row r="1161" spans="1:11" ht="12.75">
      <c r="A1161" s="1425" t="s">
        <v>1360</v>
      </c>
      <c r="B1161" s="1425" t="s">
        <v>759</v>
      </c>
      <c r="C1161" s="1425" t="s">
        <v>390</v>
      </c>
      <c r="D1161" s="1425" t="s">
        <v>549</v>
      </c>
      <c r="E1161" s="1425" t="s">
        <v>2801</v>
      </c>
      <c r="F1161" s="1425" t="s">
        <v>1274</v>
      </c>
      <c r="G1161" s="1425" t="s">
        <v>116</v>
      </c>
      <c r="H1161" s="1425" t="s">
        <v>1264</v>
      </c>
      <c r="I1161" s="1425" t="s">
        <v>2776</v>
      </c>
      <c r="J1161" s="1425" t="s">
        <v>1275</v>
      </c>
      <c r="K1161" s="1425">
        <v>1059.9200000000001</v>
      </c>
    </row>
    <row r="1162" spans="1:11" ht="12.75">
      <c r="A1162" s="1425" t="s">
        <v>1360</v>
      </c>
      <c r="B1162" s="1425" t="s">
        <v>759</v>
      </c>
      <c r="C1162" s="1425" t="s">
        <v>390</v>
      </c>
      <c r="D1162" s="1425" t="s">
        <v>549</v>
      </c>
      <c r="E1162" s="1425" t="s">
        <v>2801</v>
      </c>
      <c r="F1162" s="1425" t="s">
        <v>1274</v>
      </c>
      <c r="G1162" s="1425" t="s">
        <v>116</v>
      </c>
      <c r="H1162" s="1425" t="s">
        <v>1264</v>
      </c>
      <c r="I1162" s="1425" t="s">
        <v>2777</v>
      </c>
      <c r="J1162" s="1425" t="s">
        <v>1275</v>
      </c>
      <c r="K1162" s="1425">
        <v>391.49000000000001</v>
      </c>
    </row>
    <row r="1163" spans="1:11" ht="12.75">
      <c r="A1163" s="1425" t="s">
        <v>1360</v>
      </c>
      <c r="B1163" s="1425" t="s">
        <v>759</v>
      </c>
      <c r="C1163" s="1425" t="s">
        <v>390</v>
      </c>
      <c r="D1163" s="1425" t="s">
        <v>549</v>
      </c>
      <c r="E1163" s="1425" t="s">
        <v>2801</v>
      </c>
      <c r="F1163" s="1425" t="s">
        <v>1274</v>
      </c>
      <c r="G1163" s="1425" t="s">
        <v>116</v>
      </c>
      <c r="H1163" s="1425" t="s">
        <v>1264</v>
      </c>
      <c r="I1163" s="1425" t="s">
        <v>2778</v>
      </c>
      <c r="J1163" s="1425" t="s">
        <v>1275</v>
      </c>
      <c r="K1163" s="1425">
        <v>2465.6999999999998</v>
      </c>
    </row>
    <row r="1164" spans="1:11" ht="12.75">
      <c r="A1164" s="1425" t="s">
        <v>1360</v>
      </c>
      <c r="B1164" s="1425" t="s">
        <v>759</v>
      </c>
      <c r="C1164" s="1425" t="s">
        <v>390</v>
      </c>
      <c r="D1164" s="1425" t="s">
        <v>549</v>
      </c>
      <c r="E1164" s="1425" t="s">
        <v>2801</v>
      </c>
      <c r="F1164" s="1425" t="s">
        <v>1274</v>
      </c>
      <c r="G1164" s="1425" t="s">
        <v>116</v>
      </c>
      <c r="H1164" s="1425" t="s">
        <v>1265</v>
      </c>
      <c r="I1164" s="1425" t="s">
        <v>2775</v>
      </c>
      <c r="J1164" s="1425" t="s">
        <v>1275</v>
      </c>
      <c r="K1164" s="1425">
        <v>2131.54</v>
      </c>
    </row>
    <row r="1165" spans="1:11" ht="12.75">
      <c r="A1165" s="1425" t="s">
        <v>1360</v>
      </c>
      <c r="B1165" s="1425" t="s">
        <v>759</v>
      </c>
      <c r="C1165" s="1425" t="s">
        <v>390</v>
      </c>
      <c r="D1165" s="1425" t="s">
        <v>549</v>
      </c>
      <c r="E1165" s="1425" t="s">
        <v>2801</v>
      </c>
      <c r="F1165" s="1425" t="s">
        <v>1274</v>
      </c>
      <c r="G1165" s="1425" t="s">
        <v>116</v>
      </c>
      <c r="H1165" s="1425" t="s">
        <v>1265</v>
      </c>
      <c r="I1165" s="1425" t="s">
        <v>2776</v>
      </c>
      <c r="J1165" s="1425" t="s">
        <v>1275</v>
      </c>
      <c r="K1165" s="1425">
        <v>2128.0599999999999</v>
      </c>
    </row>
    <row r="1166" spans="1:11" ht="12.75">
      <c r="A1166" s="1425" t="s">
        <v>1360</v>
      </c>
      <c r="B1166" s="1425" t="s">
        <v>759</v>
      </c>
      <c r="C1166" s="1425" t="s">
        <v>390</v>
      </c>
      <c r="D1166" s="1425" t="s">
        <v>549</v>
      </c>
      <c r="E1166" s="1425" t="s">
        <v>2801</v>
      </c>
      <c r="F1166" s="1425" t="s">
        <v>1274</v>
      </c>
      <c r="G1166" s="1425" t="s">
        <v>116</v>
      </c>
      <c r="H1166" s="1425" t="s">
        <v>1265</v>
      </c>
      <c r="I1166" s="1425" t="s">
        <v>2777</v>
      </c>
      <c r="J1166" s="1425" t="s">
        <v>1275</v>
      </c>
      <c r="K1166" s="1425">
        <v>500.38</v>
      </c>
    </row>
    <row r="1167" spans="1:11" ht="12.75">
      <c r="A1167" s="1425" t="s">
        <v>1360</v>
      </c>
      <c r="B1167" s="1425" t="s">
        <v>759</v>
      </c>
      <c r="C1167" s="1425" t="s">
        <v>390</v>
      </c>
      <c r="D1167" s="1425" t="s">
        <v>549</v>
      </c>
      <c r="E1167" s="1425" t="s">
        <v>2801</v>
      </c>
      <c r="F1167" s="1425" t="s">
        <v>1274</v>
      </c>
      <c r="G1167" s="1425" t="s">
        <v>116</v>
      </c>
      <c r="H1167" s="1425" t="s">
        <v>1265</v>
      </c>
      <c r="I1167" s="1425" t="s">
        <v>2778</v>
      </c>
      <c r="J1167" s="1425" t="s">
        <v>1275</v>
      </c>
      <c r="K1167" s="1425">
        <v>2600.02</v>
      </c>
    </row>
    <row r="1168" spans="1:11" ht="12.75">
      <c r="A1168" s="1425" t="s">
        <v>1360</v>
      </c>
      <c r="B1168" s="1425" t="s">
        <v>759</v>
      </c>
      <c r="C1168" s="1425" t="s">
        <v>390</v>
      </c>
      <c r="D1168" s="1425" t="s">
        <v>549</v>
      </c>
      <c r="E1168" s="1425" t="s">
        <v>2801</v>
      </c>
      <c r="F1168" s="1425" t="s">
        <v>1274</v>
      </c>
      <c r="G1168" s="1425" t="s">
        <v>116</v>
      </c>
      <c r="H1168" s="1425" t="s">
        <v>2774</v>
      </c>
      <c r="I1168" s="1425" t="s">
        <v>2775</v>
      </c>
      <c r="J1168" s="1425" t="s">
        <v>1275</v>
      </c>
      <c r="K1168" s="1425">
        <v>2557.71</v>
      </c>
    </row>
    <row r="1169" spans="1:11" ht="12.75">
      <c r="A1169" s="1425" t="s">
        <v>1360</v>
      </c>
      <c r="B1169" s="1425" t="s">
        <v>759</v>
      </c>
      <c r="C1169" s="1425" t="s">
        <v>390</v>
      </c>
      <c r="D1169" s="1425" t="s">
        <v>549</v>
      </c>
      <c r="E1169" s="1425" t="s">
        <v>2801</v>
      </c>
      <c r="F1169" s="1425" t="s">
        <v>1274</v>
      </c>
      <c r="G1169" s="1425" t="s">
        <v>116</v>
      </c>
      <c r="H1169" s="1425" t="s">
        <v>2774</v>
      </c>
      <c r="I1169" s="1425" t="s">
        <v>2776</v>
      </c>
      <c r="J1169" s="1425" t="s">
        <v>1275</v>
      </c>
      <c r="K1169" s="1425">
        <v>2130.4200000000001</v>
      </c>
    </row>
    <row r="1170" spans="1:11" ht="12.75">
      <c r="A1170" s="1425" t="s">
        <v>1360</v>
      </c>
      <c r="B1170" s="1425" t="s">
        <v>759</v>
      </c>
      <c r="C1170" s="1425" t="s">
        <v>390</v>
      </c>
      <c r="D1170" s="1425" t="s">
        <v>549</v>
      </c>
      <c r="E1170" s="1425" t="s">
        <v>2801</v>
      </c>
      <c r="F1170" s="1425" t="s">
        <v>1274</v>
      </c>
      <c r="G1170" s="1425" t="s">
        <v>116</v>
      </c>
      <c r="H1170" s="1425" t="s">
        <v>2774</v>
      </c>
      <c r="I1170" s="1425" t="s">
        <v>2777</v>
      </c>
      <c r="J1170" s="1425" t="s">
        <v>1275</v>
      </c>
      <c r="K1170" s="1425">
        <v>574.34000000000003</v>
      </c>
    </row>
    <row r="1171" spans="1:11" ht="12.75">
      <c r="A1171" s="1425" t="s">
        <v>1360</v>
      </c>
      <c r="B1171" s="1425" t="s">
        <v>759</v>
      </c>
      <c r="C1171" s="1425" t="s">
        <v>390</v>
      </c>
      <c r="D1171" s="1425" t="s">
        <v>549</v>
      </c>
      <c r="E1171" s="1425" t="s">
        <v>2801</v>
      </c>
      <c r="F1171" s="1425" t="s">
        <v>1274</v>
      </c>
      <c r="G1171" s="1425" t="s">
        <v>116</v>
      </c>
      <c r="H1171" s="1425" t="s">
        <v>2774</v>
      </c>
      <c r="I1171" s="1425" t="s">
        <v>2778</v>
      </c>
      <c r="J1171" s="1425" t="s">
        <v>1275</v>
      </c>
      <c r="K1171" s="1425">
        <v>3273.23</v>
      </c>
    </row>
    <row r="1172" spans="1:11" ht="12.75">
      <c r="A1172" s="1425" t="s">
        <v>1360</v>
      </c>
      <c r="B1172" s="1425" t="s">
        <v>759</v>
      </c>
      <c r="C1172" s="1425" t="s">
        <v>390</v>
      </c>
      <c r="D1172" s="1425" t="s">
        <v>549</v>
      </c>
      <c r="E1172" s="1425" t="s">
        <v>2801</v>
      </c>
      <c r="F1172" s="1425" t="s">
        <v>1274</v>
      </c>
      <c r="G1172" s="1425" t="s">
        <v>116</v>
      </c>
      <c r="H1172" s="1425" t="s">
        <v>1266</v>
      </c>
      <c r="I1172" s="1425" t="s">
        <v>2775</v>
      </c>
      <c r="J1172" s="1425" t="s">
        <v>1275</v>
      </c>
      <c r="K1172" s="1425">
        <v>2176.1500000000001</v>
      </c>
    </row>
    <row r="1173" spans="1:11" ht="12.75">
      <c r="A1173" s="1425" t="s">
        <v>1360</v>
      </c>
      <c r="B1173" s="1425" t="s">
        <v>759</v>
      </c>
      <c r="C1173" s="1425" t="s">
        <v>390</v>
      </c>
      <c r="D1173" s="1425" t="s">
        <v>549</v>
      </c>
      <c r="E1173" s="1425" t="s">
        <v>2801</v>
      </c>
      <c r="F1173" s="1425" t="s">
        <v>1274</v>
      </c>
      <c r="G1173" s="1425" t="s">
        <v>116</v>
      </c>
      <c r="H1173" s="1425" t="s">
        <v>1266</v>
      </c>
      <c r="I1173" s="1425" t="s">
        <v>2776</v>
      </c>
      <c r="J1173" s="1425" t="s">
        <v>1275</v>
      </c>
      <c r="K1173" s="1425">
        <v>2064.4299999999998</v>
      </c>
    </row>
    <row r="1174" spans="1:11" ht="12.75">
      <c r="A1174" s="1425" t="s">
        <v>1360</v>
      </c>
      <c r="B1174" s="1425" t="s">
        <v>759</v>
      </c>
      <c r="C1174" s="1425" t="s">
        <v>390</v>
      </c>
      <c r="D1174" s="1425" t="s">
        <v>549</v>
      </c>
      <c r="E1174" s="1425" t="s">
        <v>2801</v>
      </c>
      <c r="F1174" s="1425" t="s">
        <v>1274</v>
      </c>
      <c r="G1174" s="1425" t="s">
        <v>116</v>
      </c>
      <c r="H1174" s="1425" t="s">
        <v>1266</v>
      </c>
      <c r="I1174" s="1425" t="s">
        <v>2777</v>
      </c>
      <c r="J1174" s="1425" t="s">
        <v>1275</v>
      </c>
      <c r="K1174" s="1425">
        <v>523.94000000000005</v>
      </c>
    </row>
    <row r="1175" spans="1:11" ht="12.75">
      <c r="A1175" s="1425" t="s">
        <v>1360</v>
      </c>
      <c r="B1175" s="1425" t="s">
        <v>759</v>
      </c>
      <c r="C1175" s="1425" t="s">
        <v>390</v>
      </c>
      <c r="D1175" s="1425" t="s">
        <v>549</v>
      </c>
      <c r="E1175" s="1425" t="s">
        <v>2801</v>
      </c>
      <c r="F1175" s="1425" t="s">
        <v>1274</v>
      </c>
      <c r="G1175" s="1425" t="s">
        <v>116</v>
      </c>
      <c r="H1175" s="1425" t="s">
        <v>1266</v>
      </c>
      <c r="I1175" s="1425" t="s">
        <v>2778</v>
      </c>
      <c r="J1175" s="1425" t="s">
        <v>1275</v>
      </c>
      <c r="K1175" s="1425">
        <v>2367.4699999999998</v>
      </c>
    </row>
    <row r="1176" spans="1:11" ht="12.75">
      <c r="A1176" s="1425" t="s">
        <v>1360</v>
      </c>
      <c r="B1176" s="1425" t="s">
        <v>759</v>
      </c>
      <c r="C1176" s="1425" t="s">
        <v>390</v>
      </c>
      <c r="D1176" s="1425" t="s">
        <v>549</v>
      </c>
      <c r="E1176" s="1425" t="s">
        <v>2801</v>
      </c>
      <c r="F1176" s="1425" t="s">
        <v>1274</v>
      </c>
      <c r="G1176" s="1425" t="s">
        <v>116</v>
      </c>
      <c r="H1176" s="1425" t="s">
        <v>1267</v>
      </c>
      <c r="I1176" s="1425" t="s">
        <v>2775</v>
      </c>
      <c r="J1176" s="1425" t="s">
        <v>1275</v>
      </c>
      <c r="K1176" s="1425">
        <v>1221.8399999999999</v>
      </c>
    </row>
    <row r="1177" spans="1:11" ht="12.75">
      <c r="A1177" s="1425" t="s">
        <v>1360</v>
      </c>
      <c r="B1177" s="1425" t="s">
        <v>759</v>
      </c>
      <c r="C1177" s="1425" t="s">
        <v>390</v>
      </c>
      <c r="D1177" s="1425" t="s">
        <v>549</v>
      </c>
      <c r="E1177" s="1425" t="s">
        <v>2801</v>
      </c>
      <c r="F1177" s="1425" t="s">
        <v>1274</v>
      </c>
      <c r="G1177" s="1425" t="s">
        <v>116</v>
      </c>
      <c r="H1177" s="1425" t="s">
        <v>1267</v>
      </c>
      <c r="I1177" s="1425" t="s">
        <v>2776</v>
      </c>
      <c r="J1177" s="1425" t="s">
        <v>1275</v>
      </c>
      <c r="K1177" s="1425">
        <v>1031.9300000000001</v>
      </c>
    </row>
    <row r="1178" spans="1:11" ht="12.75">
      <c r="A1178" s="1425" t="s">
        <v>1360</v>
      </c>
      <c r="B1178" s="1425" t="s">
        <v>759</v>
      </c>
      <c r="C1178" s="1425" t="s">
        <v>390</v>
      </c>
      <c r="D1178" s="1425" t="s">
        <v>549</v>
      </c>
      <c r="E1178" s="1425" t="s">
        <v>2801</v>
      </c>
      <c r="F1178" s="1425" t="s">
        <v>1274</v>
      </c>
      <c r="G1178" s="1425" t="s">
        <v>116</v>
      </c>
      <c r="H1178" s="1425" t="s">
        <v>1267</v>
      </c>
      <c r="I1178" s="1425" t="s">
        <v>2777</v>
      </c>
      <c r="J1178" s="1425" t="s">
        <v>1275</v>
      </c>
      <c r="K1178" s="1425">
        <v>484.24000000000001</v>
      </c>
    </row>
    <row r="1179" spans="1:11" ht="12.75">
      <c r="A1179" s="1425" t="s">
        <v>1360</v>
      </c>
      <c r="B1179" s="1425" t="s">
        <v>759</v>
      </c>
      <c r="C1179" s="1425" t="s">
        <v>390</v>
      </c>
      <c r="D1179" s="1425" t="s">
        <v>549</v>
      </c>
      <c r="E1179" s="1425" t="s">
        <v>2801</v>
      </c>
      <c r="F1179" s="1425" t="s">
        <v>1274</v>
      </c>
      <c r="G1179" s="1425" t="s">
        <v>116</v>
      </c>
      <c r="H1179" s="1425" t="s">
        <v>1267</v>
      </c>
      <c r="I1179" s="1425" t="s">
        <v>2778</v>
      </c>
      <c r="J1179" s="1425" t="s">
        <v>1275</v>
      </c>
      <c r="K1179" s="1425">
        <v>2444.6199999999999</v>
      </c>
    </row>
    <row r="1180" spans="1:11" ht="12.75">
      <c r="A1180" s="1425" t="s">
        <v>1360</v>
      </c>
      <c r="B1180" s="1425" t="s">
        <v>759</v>
      </c>
      <c r="C1180" s="1425" t="s">
        <v>390</v>
      </c>
      <c r="D1180" s="1425" t="s">
        <v>549</v>
      </c>
      <c r="E1180" s="1425" t="s">
        <v>1446</v>
      </c>
      <c r="F1180" s="1425" t="s">
        <v>1271</v>
      </c>
      <c r="G1180" s="1425" t="s">
        <v>116</v>
      </c>
      <c r="H1180" s="1425" t="s">
        <v>2762</v>
      </c>
      <c r="I1180" s="1425" t="s">
        <v>2775</v>
      </c>
      <c r="J1180" s="1425" t="s">
        <v>1272</v>
      </c>
      <c r="K1180" s="1425">
        <v>11647.040000000001</v>
      </c>
    </row>
    <row r="1181" spans="1:11" ht="12.75">
      <c r="A1181" s="1425" t="s">
        <v>1360</v>
      </c>
      <c r="B1181" s="1425" t="s">
        <v>759</v>
      </c>
      <c r="C1181" s="1425" t="s">
        <v>390</v>
      </c>
      <c r="D1181" s="1425" t="s">
        <v>549</v>
      </c>
      <c r="E1181" s="1425" t="s">
        <v>1446</v>
      </c>
      <c r="F1181" s="1425" t="s">
        <v>1271</v>
      </c>
      <c r="G1181" s="1425" t="s">
        <v>116</v>
      </c>
      <c r="H1181" s="1425" t="s">
        <v>2762</v>
      </c>
      <c r="I1181" s="1425" t="s">
        <v>2776</v>
      </c>
      <c r="J1181" s="1425" t="s">
        <v>1272</v>
      </c>
      <c r="K1181" s="1425">
        <v>15493.01</v>
      </c>
    </row>
    <row r="1182" spans="1:11" ht="12.75">
      <c r="A1182" s="1425" t="s">
        <v>1360</v>
      </c>
      <c r="B1182" s="1425" t="s">
        <v>759</v>
      </c>
      <c r="C1182" s="1425" t="s">
        <v>390</v>
      </c>
      <c r="D1182" s="1425" t="s">
        <v>549</v>
      </c>
      <c r="E1182" s="1425" t="s">
        <v>1446</v>
      </c>
      <c r="F1182" s="1425" t="s">
        <v>1271</v>
      </c>
      <c r="G1182" s="1425" t="s">
        <v>116</v>
      </c>
      <c r="H1182" s="1425" t="s">
        <v>2762</v>
      </c>
      <c r="I1182" s="1425" t="s">
        <v>2777</v>
      </c>
      <c r="J1182" s="1425" t="s">
        <v>1272</v>
      </c>
      <c r="K1182" s="1425">
        <v>2052.75</v>
      </c>
    </row>
    <row r="1183" spans="1:11" ht="12.75">
      <c r="A1183" s="1425" t="s">
        <v>1360</v>
      </c>
      <c r="B1183" s="1425" t="s">
        <v>759</v>
      </c>
      <c r="C1183" s="1425" t="s">
        <v>390</v>
      </c>
      <c r="D1183" s="1425" t="s">
        <v>549</v>
      </c>
      <c r="E1183" s="1425" t="s">
        <v>1446</v>
      </c>
      <c r="F1183" s="1425" t="s">
        <v>1271</v>
      </c>
      <c r="G1183" s="1425" t="s">
        <v>116</v>
      </c>
      <c r="H1183" s="1425" t="s">
        <v>2762</v>
      </c>
      <c r="I1183" s="1425" t="s">
        <v>2778</v>
      </c>
      <c r="J1183" s="1425" t="s">
        <v>1272</v>
      </c>
      <c r="K1183" s="1425">
        <v>17477.720000000001</v>
      </c>
    </row>
    <row r="1184" spans="1:11" ht="12.75">
      <c r="A1184" s="1425" t="s">
        <v>1360</v>
      </c>
      <c r="B1184" s="1425" t="s">
        <v>759</v>
      </c>
      <c r="C1184" s="1425" t="s">
        <v>390</v>
      </c>
      <c r="D1184" s="1425" t="s">
        <v>549</v>
      </c>
      <c r="E1184" s="1425" t="s">
        <v>1446</v>
      </c>
      <c r="F1184" s="1425" t="s">
        <v>1271</v>
      </c>
      <c r="G1184" s="1425" t="s">
        <v>116</v>
      </c>
      <c r="H1184" s="1425" t="s">
        <v>1263</v>
      </c>
      <c r="I1184" s="1425" t="s">
        <v>2775</v>
      </c>
      <c r="J1184" s="1425" t="s">
        <v>1272</v>
      </c>
      <c r="K1184" s="1425">
        <v>11033.690000000001</v>
      </c>
    </row>
    <row r="1185" spans="1:11" ht="12.75">
      <c r="A1185" s="1425" t="s">
        <v>1360</v>
      </c>
      <c r="B1185" s="1425" t="s">
        <v>759</v>
      </c>
      <c r="C1185" s="1425" t="s">
        <v>390</v>
      </c>
      <c r="D1185" s="1425" t="s">
        <v>549</v>
      </c>
      <c r="E1185" s="1425" t="s">
        <v>1446</v>
      </c>
      <c r="F1185" s="1425" t="s">
        <v>1271</v>
      </c>
      <c r="G1185" s="1425" t="s">
        <v>116</v>
      </c>
      <c r="H1185" s="1425" t="s">
        <v>1263</v>
      </c>
      <c r="I1185" s="1425" t="s">
        <v>2776</v>
      </c>
      <c r="J1185" s="1425" t="s">
        <v>1272</v>
      </c>
      <c r="K1185" s="1425">
        <v>14332.950000000001</v>
      </c>
    </row>
    <row r="1186" spans="1:11" ht="12.75">
      <c r="A1186" s="1425" t="s">
        <v>1360</v>
      </c>
      <c r="B1186" s="1425" t="s">
        <v>759</v>
      </c>
      <c r="C1186" s="1425" t="s">
        <v>390</v>
      </c>
      <c r="D1186" s="1425" t="s">
        <v>549</v>
      </c>
      <c r="E1186" s="1425" t="s">
        <v>1446</v>
      </c>
      <c r="F1186" s="1425" t="s">
        <v>1271</v>
      </c>
      <c r="G1186" s="1425" t="s">
        <v>116</v>
      </c>
      <c r="H1186" s="1425" t="s">
        <v>1263</v>
      </c>
      <c r="I1186" s="1425" t="s">
        <v>2777</v>
      </c>
      <c r="J1186" s="1425" t="s">
        <v>1272</v>
      </c>
      <c r="K1186" s="1425">
        <v>2226.3000000000002</v>
      </c>
    </row>
    <row r="1187" spans="1:11" ht="12.75">
      <c r="A1187" s="1425" t="s">
        <v>1360</v>
      </c>
      <c r="B1187" s="1425" t="s">
        <v>759</v>
      </c>
      <c r="C1187" s="1425" t="s">
        <v>390</v>
      </c>
      <c r="D1187" s="1425" t="s">
        <v>549</v>
      </c>
      <c r="E1187" s="1425" t="s">
        <v>1446</v>
      </c>
      <c r="F1187" s="1425" t="s">
        <v>1271</v>
      </c>
      <c r="G1187" s="1425" t="s">
        <v>116</v>
      </c>
      <c r="H1187" s="1425" t="s">
        <v>1263</v>
      </c>
      <c r="I1187" s="1425" t="s">
        <v>2778</v>
      </c>
      <c r="J1187" s="1425" t="s">
        <v>1272</v>
      </c>
      <c r="K1187" s="1425">
        <v>15126.889999999999</v>
      </c>
    </row>
    <row r="1188" spans="1:11" ht="12.75">
      <c r="A1188" s="1425" t="s">
        <v>1360</v>
      </c>
      <c r="B1188" s="1425" t="s">
        <v>759</v>
      </c>
      <c r="C1188" s="1425" t="s">
        <v>390</v>
      </c>
      <c r="D1188" s="1425" t="s">
        <v>549</v>
      </c>
      <c r="E1188" s="1425" t="s">
        <v>1446</v>
      </c>
      <c r="F1188" s="1425" t="s">
        <v>1271</v>
      </c>
      <c r="G1188" s="1425" t="s">
        <v>116</v>
      </c>
      <c r="H1188" s="1425" t="s">
        <v>2772</v>
      </c>
      <c r="I1188" s="1425" t="s">
        <v>2775</v>
      </c>
      <c r="J1188" s="1425" t="s">
        <v>1272</v>
      </c>
      <c r="K1188" s="1425">
        <v>7797.6099999999997</v>
      </c>
    </row>
    <row r="1189" spans="1:11" ht="12.75">
      <c r="A1189" s="1425" t="s">
        <v>1360</v>
      </c>
      <c r="B1189" s="1425" t="s">
        <v>759</v>
      </c>
      <c r="C1189" s="1425" t="s">
        <v>390</v>
      </c>
      <c r="D1189" s="1425" t="s">
        <v>549</v>
      </c>
      <c r="E1189" s="1425" t="s">
        <v>1446</v>
      </c>
      <c r="F1189" s="1425" t="s">
        <v>1271</v>
      </c>
      <c r="G1189" s="1425" t="s">
        <v>116</v>
      </c>
      <c r="H1189" s="1425" t="s">
        <v>2772</v>
      </c>
      <c r="I1189" s="1425" t="s">
        <v>2776</v>
      </c>
      <c r="J1189" s="1425" t="s">
        <v>1272</v>
      </c>
      <c r="K1189" s="1425">
        <v>10873.34</v>
      </c>
    </row>
    <row r="1190" spans="1:11" ht="12.75">
      <c r="A1190" s="1425" t="s">
        <v>1360</v>
      </c>
      <c r="B1190" s="1425" t="s">
        <v>759</v>
      </c>
      <c r="C1190" s="1425" t="s">
        <v>390</v>
      </c>
      <c r="D1190" s="1425" t="s">
        <v>549</v>
      </c>
      <c r="E1190" s="1425" t="s">
        <v>1446</v>
      </c>
      <c r="F1190" s="1425" t="s">
        <v>1271</v>
      </c>
      <c r="G1190" s="1425" t="s">
        <v>116</v>
      </c>
      <c r="H1190" s="1425" t="s">
        <v>2772</v>
      </c>
      <c r="I1190" s="1425" t="s">
        <v>2777</v>
      </c>
      <c r="J1190" s="1425" t="s">
        <v>1272</v>
      </c>
      <c r="K1190" s="1425">
        <v>1048.77</v>
      </c>
    </row>
    <row r="1191" spans="1:11" ht="12.75">
      <c r="A1191" s="1425" t="s">
        <v>1360</v>
      </c>
      <c r="B1191" s="1425" t="s">
        <v>759</v>
      </c>
      <c r="C1191" s="1425" t="s">
        <v>390</v>
      </c>
      <c r="D1191" s="1425" t="s">
        <v>549</v>
      </c>
      <c r="E1191" s="1425" t="s">
        <v>1446</v>
      </c>
      <c r="F1191" s="1425" t="s">
        <v>1271</v>
      </c>
      <c r="G1191" s="1425" t="s">
        <v>116</v>
      </c>
      <c r="H1191" s="1425" t="s">
        <v>2772</v>
      </c>
      <c r="I1191" s="1425" t="s">
        <v>2778</v>
      </c>
      <c r="J1191" s="1425" t="s">
        <v>1272</v>
      </c>
      <c r="K1191" s="1425">
        <v>10878.92</v>
      </c>
    </row>
    <row r="1192" spans="1:11" ht="12.75">
      <c r="A1192" s="1425" t="s">
        <v>1360</v>
      </c>
      <c r="B1192" s="1425" t="s">
        <v>759</v>
      </c>
      <c r="C1192" s="1425" t="s">
        <v>390</v>
      </c>
      <c r="D1192" s="1425" t="s">
        <v>549</v>
      </c>
      <c r="E1192" s="1425" t="s">
        <v>1446</v>
      </c>
      <c r="F1192" s="1425" t="s">
        <v>1271</v>
      </c>
      <c r="G1192" s="1425" t="s">
        <v>116</v>
      </c>
      <c r="H1192" s="1425" t="s">
        <v>2773</v>
      </c>
      <c r="I1192" s="1425" t="s">
        <v>2775</v>
      </c>
      <c r="J1192" s="1425" t="s">
        <v>1272</v>
      </c>
      <c r="K1192" s="1425">
        <v>7537.0699999999997</v>
      </c>
    </row>
    <row r="1193" spans="1:11" ht="12.75">
      <c r="A1193" s="1425" t="s">
        <v>1360</v>
      </c>
      <c r="B1193" s="1425" t="s">
        <v>759</v>
      </c>
      <c r="C1193" s="1425" t="s">
        <v>390</v>
      </c>
      <c r="D1193" s="1425" t="s">
        <v>549</v>
      </c>
      <c r="E1193" s="1425" t="s">
        <v>1446</v>
      </c>
      <c r="F1193" s="1425" t="s">
        <v>1271</v>
      </c>
      <c r="G1193" s="1425" t="s">
        <v>116</v>
      </c>
      <c r="H1193" s="1425" t="s">
        <v>2773</v>
      </c>
      <c r="I1193" s="1425" t="s">
        <v>2776</v>
      </c>
      <c r="J1193" s="1425" t="s">
        <v>1272</v>
      </c>
      <c r="K1193" s="1425">
        <v>8578.5699999999997</v>
      </c>
    </row>
    <row r="1194" spans="1:11" ht="12.75">
      <c r="A1194" s="1425" t="s">
        <v>1360</v>
      </c>
      <c r="B1194" s="1425" t="s">
        <v>759</v>
      </c>
      <c r="C1194" s="1425" t="s">
        <v>390</v>
      </c>
      <c r="D1194" s="1425" t="s">
        <v>549</v>
      </c>
      <c r="E1194" s="1425" t="s">
        <v>1446</v>
      </c>
      <c r="F1194" s="1425" t="s">
        <v>1271</v>
      </c>
      <c r="G1194" s="1425" t="s">
        <v>116</v>
      </c>
      <c r="H1194" s="1425" t="s">
        <v>2773</v>
      </c>
      <c r="I1194" s="1425" t="s">
        <v>2777</v>
      </c>
      <c r="J1194" s="1425" t="s">
        <v>1272</v>
      </c>
      <c r="K1194" s="1425">
        <v>904.96000000000004</v>
      </c>
    </row>
    <row r="1195" spans="1:11" ht="12.75">
      <c r="A1195" s="1425" t="s">
        <v>1360</v>
      </c>
      <c r="B1195" s="1425" t="s">
        <v>759</v>
      </c>
      <c r="C1195" s="1425" t="s">
        <v>390</v>
      </c>
      <c r="D1195" s="1425" t="s">
        <v>549</v>
      </c>
      <c r="E1195" s="1425" t="s">
        <v>1446</v>
      </c>
      <c r="F1195" s="1425" t="s">
        <v>1271</v>
      </c>
      <c r="G1195" s="1425" t="s">
        <v>116</v>
      </c>
      <c r="H1195" s="1425" t="s">
        <v>2773</v>
      </c>
      <c r="I1195" s="1425" t="s">
        <v>2778</v>
      </c>
      <c r="J1195" s="1425" t="s">
        <v>1272</v>
      </c>
      <c r="K1195" s="1425">
        <v>10621.110000000001</v>
      </c>
    </row>
    <row r="1196" spans="1:11" ht="12.75">
      <c r="A1196" s="1425" t="s">
        <v>1360</v>
      </c>
      <c r="B1196" s="1425" t="s">
        <v>759</v>
      </c>
      <c r="C1196" s="1425" t="s">
        <v>390</v>
      </c>
      <c r="D1196" s="1425" t="s">
        <v>549</v>
      </c>
      <c r="E1196" s="1425" t="s">
        <v>1446</v>
      </c>
      <c r="F1196" s="1425" t="s">
        <v>1271</v>
      </c>
      <c r="G1196" s="1425" t="s">
        <v>116</v>
      </c>
      <c r="H1196" s="1425" t="s">
        <v>1264</v>
      </c>
      <c r="I1196" s="1425" t="s">
        <v>2775</v>
      </c>
      <c r="J1196" s="1425" t="s">
        <v>1272</v>
      </c>
      <c r="K1196" s="1425">
        <v>11908.049999999999</v>
      </c>
    </row>
    <row r="1197" spans="1:11" ht="12.75">
      <c r="A1197" s="1425" t="s">
        <v>1360</v>
      </c>
      <c r="B1197" s="1425" t="s">
        <v>759</v>
      </c>
      <c r="C1197" s="1425" t="s">
        <v>390</v>
      </c>
      <c r="D1197" s="1425" t="s">
        <v>549</v>
      </c>
      <c r="E1197" s="1425" t="s">
        <v>1446</v>
      </c>
      <c r="F1197" s="1425" t="s">
        <v>1271</v>
      </c>
      <c r="G1197" s="1425" t="s">
        <v>116</v>
      </c>
      <c r="H1197" s="1425" t="s">
        <v>1264</v>
      </c>
      <c r="I1197" s="1425" t="s">
        <v>2776</v>
      </c>
      <c r="J1197" s="1425" t="s">
        <v>1272</v>
      </c>
      <c r="K1197" s="1425">
        <v>15367.200000000001</v>
      </c>
    </row>
    <row r="1198" spans="1:11" ht="12.75">
      <c r="A1198" s="1425" t="s">
        <v>1360</v>
      </c>
      <c r="B1198" s="1425" t="s">
        <v>759</v>
      </c>
      <c r="C1198" s="1425" t="s">
        <v>390</v>
      </c>
      <c r="D1198" s="1425" t="s">
        <v>549</v>
      </c>
      <c r="E1198" s="1425" t="s">
        <v>1446</v>
      </c>
      <c r="F1198" s="1425" t="s">
        <v>1271</v>
      </c>
      <c r="G1198" s="1425" t="s">
        <v>116</v>
      </c>
      <c r="H1198" s="1425" t="s">
        <v>1264</v>
      </c>
      <c r="I1198" s="1425" t="s">
        <v>2777</v>
      </c>
      <c r="J1198" s="1425" t="s">
        <v>1272</v>
      </c>
      <c r="K1198" s="1425">
        <v>2304.0799999999999</v>
      </c>
    </row>
    <row r="1199" spans="1:11" ht="12.75">
      <c r="A1199" s="1425" t="s">
        <v>1360</v>
      </c>
      <c r="B1199" s="1425" t="s">
        <v>759</v>
      </c>
      <c r="C1199" s="1425" t="s">
        <v>390</v>
      </c>
      <c r="D1199" s="1425" t="s">
        <v>549</v>
      </c>
      <c r="E1199" s="1425" t="s">
        <v>1446</v>
      </c>
      <c r="F1199" s="1425" t="s">
        <v>1271</v>
      </c>
      <c r="G1199" s="1425" t="s">
        <v>116</v>
      </c>
      <c r="H1199" s="1425" t="s">
        <v>1264</v>
      </c>
      <c r="I1199" s="1425" t="s">
        <v>2778</v>
      </c>
      <c r="J1199" s="1425" t="s">
        <v>1272</v>
      </c>
      <c r="K1199" s="1425">
        <v>16597.259999999998</v>
      </c>
    </row>
    <row r="1200" spans="1:11" ht="12.75">
      <c r="A1200" s="1425" t="s">
        <v>1360</v>
      </c>
      <c r="B1200" s="1425" t="s">
        <v>759</v>
      </c>
      <c r="C1200" s="1425" t="s">
        <v>390</v>
      </c>
      <c r="D1200" s="1425" t="s">
        <v>549</v>
      </c>
      <c r="E1200" s="1425" t="s">
        <v>1446</v>
      </c>
      <c r="F1200" s="1425" t="s">
        <v>1271</v>
      </c>
      <c r="G1200" s="1425" t="s">
        <v>116</v>
      </c>
      <c r="H1200" s="1425" t="s">
        <v>1265</v>
      </c>
      <c r="I1200" s="1425" t="s">
        <v>2775</v>
      </c>
      <c r="J1200" s="1425" t="s">
        <v>1272</v>
      </c>
      <c r="K1200" s="1425">
        <v>12973.129999999999</v>
      </c>
    </row>
    <row r="1201" spans="1:11" ht="12.75">
      <c r="A1201" s="1425" t="s">
        <v>1360</v>
      </c>
      <c r="B1201" s="1425" t="s">
        <v>759</v>
      </c>
      <c r="C1201" s="1425" t="s">
        <v>390</v>
      </c>
      <c r="D1201" s="1425" t="s">
        <v>549</v>
      </c>
      <c r="E1201" s="1425" t="s">
        <v>1446</v>
      </c>
      <c r="F1201" s="1425" t="s">
        <v>1271</v>
      </c>
      <c r="G1201" s="1425" t="s">
        <v>116</v>
      </c>
      <c r="H1201" s="1425" t="s">
        <v>1265</v>
      </c>
      <c r="I1201" s="1425" t="s">
        <v>2776</v>
      </c>
      <c r="J1201" s="1425" t="s">
        <v>1272</v>
      </c>
      <c r="K1201" s="1425">
        <v>15644.59</v>
      </c>
    </row>
    <row r="1202" spans="1:11" ht="12.75">
      <c r="A1202" s="1425" t="s">
        <v>1360</v>
      </c>
      <c r="B1202" s="1425" t="s">
        <v>759</v>
      </c>
      <c r="C1202" s="1425" t="s">
        <v>390</v>
      </c>
      <c r="D1202" s="1425" t="s">
        <v>549</v>
      </c>
      <c r="E1202" s="1425" t="s">
        <v>1446</v>
      </c>
      <c r="F1202" s="1425" t="s">
        <v>1271</v>
      </c>
      <c r="G1202" s="1425" t="s">
        <v>116</v>
      </c>
      <c r="H1202" s="1425" t="s">
        <v>1265</v>
      </c>
      <c r="I1202" s="1425" t="s">
        <v>2777</v>
      </c>
      <c r="J1202" s="1425" t="s">
        <v>1272</v>
      </c>
      <c r="K1202" s="1425">
        <v>2123.3200000000002</v>
      </c>
    </row>
    <row r="1203" spans="1:11" ht="12.75">
      <c r="A1203" s="1425" t="s">
        <v>1360</v>
      </c>
      <c r="B1203" s="1425" t="s">
        <v>759</v>
      </c>
      <c r="C1203" s="1425" t="s">
        <v>390</v>
      </c>
      <c r="D1203" s="1425" t="s">
        <v>549</v>
      </c>
      <c r="E1203" s="1425" t="s">
        <v>1446</v>
      </c>
      <c r="F1203" s="1425" t="s">
        <v>1271</v>
      </c>
      <c r="G1203" s="1425" t="s">
        <v>116</v>
      </c>
      <c r="H1203" s="1425" t="s">
        <v>1265</v>
      </c>
      <c r="I1203" s="1425" t="s">
        <v>2778</v>
      </c>
      <c r="J1203" s="1425" t="s">
        <v>1272</v>
      </c>
      <c r="K1203" s="1425">
        <v>18052.689999999999</v>
      </c>
    </row>
    <row r="1204" spans="1:11" ht="12.75">
      <c r="A1204" s="1425" t="s">
        <v>1360</v>
      </c>
      <c r="B1204" s="1425" t="s">
        <v>759</v>
      </c>
      <c r="C1204" s="1425" t="s">
        <v>390</v>
      </c>
      <c r="D1204" s="1425" t="s">
        <v>549</v>
      </c>
      <c r="E1204" s="1425" t="s">
        <v>1446</v>
      </c>
      <c r="F1204" s="1425" t="s">
        <v>1271</v>
      </c>
      <c r="G1204" s="1425" t="s">
        <v>116</v>
      </c>
      <c r="H1204" s="1425" t="s">
        <v>2774</v>
      </c>
      <c r="I1204" s="1425" t="s">
        <v>2775</v>
      </c>
      <c r="J1204" s="1425" t="s">
        <v>1272</v>
      </c>
      <c r="K1204" s="1425">
        <v>13222.309999999999</v>
      </c>
    </row>
    <row r="1205" spans="1:11" ht="12.75">
      <c r="A1205" s="1425" t="s">
        <v>1360</v>
      </c>
      <c r="B1205" s="1425" t="s">
        <v>759</v>
      </c>
      <c r="C1205" s="1425" t="s">
        <v>390</v>
      </c>
      <c r="D1205" s="1425" t="s">
        <v>549</v>
      </c>
      <c r="E1205" s="1425" t="s">
        <v>1446</v>
      </c>
      <c r="F1205" s="1425" t="s">
        <v>1271</v>
      </c>
      <c r="G1205" s="1425" t="s">
        <v>116</v>
      </c>
      <c r="H1205" s="1425" t="s">
        <v>2774</v>
      </c>
      <c r="I1205" s="1425" t="s">
        <v>2776</v>
      </c>
      <c r="J1205" s="1425" t="s">
        <v>1272</v>
      </c>
      <c r="K1205" s="1425">
        <v>13447.49</v>
      </c>
    </row>
    <row r="1206" spans="1:11" ht="12.75">
      <c r="A1206" s="1425" t="s">
        <v>1360</v>
      </c>
      <c r="B1206" s="1425" t="s">
        <v>759</v>
      </c>
      <c r="C1206" s="1425" t="s">
        <v>390</v>
      </c>
      <c r="D1206" s="1425" t="s">
        <v>549</v>
      </c>
      <c r="E1206" s="1425" t="s">
        <v>1446</v>
      </c>
      <c r="F1206" s="1425" t="s">
        <v>1271</v>
      </c>
      <c r="G1206" s="1425" t="s">
        <v>116</v>
      </c>
      <c r="H1206" s="1425" t="s">
        <v>2774</v>
      </c>
      <c r="I1206" s="1425" t="s">
        <v>2777</v>
      </c>
      <c r="J1206" s="1425" t="s">
        <v>1272</v>
      </c>
      <c r="K1206" s="1425">
        <v>2292.0100000000002</v>
      </c>
    </row>
    <row r="1207" spans="1:11" ht="12.75">
      <c r="A1207" s="1425" t="s">
        <v>1360</v>
      </c>
      <c r="B1207" s="1425" t="s">
        <v>759</v>
      </c>
      <c r="C1207" s="1425" t="s">
        <v>390</v>
      </c>
      <c r="D1207" s="1425" t="s">
        <v>549</v>
      </c>
      <c r="E1207" s="1425" t="s">
        <v>1446</v>
      </c>
      <c r="F1207" s="1425" t="s">
        <v>1271</v>
      </c>
      <c r="G1207" s="1425" t="s">
        <v>116</v>
      </c>
      <c r="H1207" s="1425" t="s">
        <v>2774</v>
      </c>
      <c r="I1207" s="1425" t="s">
        <v>2778</v>
      </c>
      <c r="J1207" s="1425" t="s">
        <v>1272</v>
      </c>
      <c r="K1207" s="1425">
        <v>17640.799999999999</v>
      </c>
    </row>
    <row r="1208" spans="1:11" ht="12.75">
      <c r="A1208" s="1425" t="s">
        <v>1360</v>
      </c>
      <c r="B1208" s="1425" t="s">
        <v>759</v>
      </c>
      <c r="C1208" s="1425" t="s">
        <v>390</v>
      </c>
      <c r="D1208" s="1425" t="s">
        <v>549</v>
      </c>
      <c r="E1208" s="1425" t="s">
        <v>1446</v>
      </c>
      <c r="F1208" s="1425" t="s">
        <v>1271</v>
      </c>
      <c r="G1208" s="1425" t="s">
        <v>116</v>
      </c>
      <c r="H1208" s="1425" t="s">
        <v>1266</v>
      </c>
      <c r="I1208" s="1425" t="s">
        <v>2775</v>
      </c>
      <c r="J1208" s="1425" t="s">
        <v>1272</v>
      </c>
      <c r="K1208" s="1425">
        <v>10978.969999999999</v>
      </c>
    </row>
    <row r="1209" spans="1:11" ht="12.75">
      <c r="A1209" s="1425" t="s">
        <v>1360</v>
      </c>
      <c r="B1209" s="1425" t="s">
        <v>759</v>
      </c>
      <c r="C1209" s="1425" t="s">
        <v>390</v>
      </c>
      <c r="D1209" s="1425" t="s">
        <v>549</v>
      </c>
      <c r="E1209" s="1425" t="s">
        <v>1446</v>
      </c>
      <c r="F1209" s="1425" t="s">
        <v>1271</v>
      </c>
      <c r="G1209" s="1425" t="s">
        <v>116</v>
      </c>
      <c r="H1209" s="1425" t="s">
        <v>1266</v>
      </c>
      <c r="I1209" s="1425" t="s">
        <v>2776</v>
      </c>
      <c r="J1209" s="1425" t="s">
        <v>1272</v>
      </c>
      <c r="K1209" s="1425">
        <v>13498.35</v>
      </c>
    </row>
    <row r="1210" spans="1:11" ht="12.75">
      <c r="A1210" s="1425" t="s">
        <v>1360</v>
      </c>
      <c r="B1210" s="1425" t="s">
        <v>759</v>
      </c>
      <c r="C1210" s="1425" t="s">
        <v>390</v>
      </c>
      <c r="D1210" s="1425" t="s">
        <v>549</v>
      </c>
      <c r="E1210" s="1425" t="s">
        <v>1446</v>
      </c>
      <c r="F1210" s="1425" t="s">
        <v>1271</v>
      </c>
      <c r="G1210" s="1425" t="s">
        <v>116</v>
      </c>
      <c r="H1210" s="1425" t="s">
        <v>1266</v>
      </c>
      <c r="I1210" s="1425" t="s">
        <v>2777</v>
      </c>
      <c r="J1210" s="1425" t="s">
        <v>1272</v>
      </c>
      <c r="K1210" s="1425">
        <v>1696.6600000000001</v>
      </c>
    </row>
    <row r="1211" spans="1:11" ht="12.75">
      <c r="A1211" s="1425" t="s">
        <v>1360</v>
      </c>
      <c r="B1211" s="1425" t="s">
        <v>759</v>
      </c>
      <c r="C1211" s="1425" t="s">
        <v>390</v>
      </c>
      <c r="D1211" s="1425" t="s">
        <v>549</v>
      </c>
      <c r="E1211" s="1425" t="s">
        <v>1446</v>
      </c>
      <c r="F1211" s="1425" t="s">
        <v>1271</v>
      </c>
      <c r="G1211" s="1425" t="s">
        <v>116</v>
      </c>
      <c r="H1211" s="1425" t="s">
        <v>1266</v>
      </c>
      <c r="I1211" s="1425" t="s">
        <v>2778</v>
      </c>
      <c r="J1211" s="1425" t="s">
        <v>1272</v>
      </c>
      <c r="K1211" s="1425">
        <v>16923.060000000001</v>
      </c>
    </row>
    <row r="1212" spans="1:11" ht="12.75">
      <c r="A1212" s="1425" t="s">
        <v>1360</v>
      </c>
      <c r="B1212" s="1425" t="s">
        <v>759</v>
      </c>
      <c r="C1212" s="1425" t="s">
        <v>390</v>
      </c>
      <c r="D1212" s="1425" t="s">
        <v>549</v>
      </c>
      <c r="E1212" s="1425" t="s">
        <v>1446</v>
      </c>
      <c r="F1212" s="1425" t="s">
        <v>1271</v>
      </c>
      <c r="G1212" s="1425" t="s">
        <v>116</v>
      </c>
      <c r="H1212" s="1425" t="s">
        <v>1267</v>
      </c>
      <c r="I1212" s="1425" t="s">
        <v>2775</v>
      </c>
      <c r="J1212" s="1425" t="s">
        <v>1272</v>
      </c>
      <c r="K1212" s="1425">
        <v>9971.75</v>
      </c>
    </row>
    <row r="1213" spans="1:11" ht="12.75">
      <c r="A1213" s="1425" t="s">
        <v>1360</v>
      </c>
      <c r="B1213" s="1425" t="s">
        <v>759</v>
      </c>
      <c r="C1213" s="1425" t="s">
        <v>390</v>
      </c>
      <c r="D1213" s="1425" t="s">
        <v>549</v>
      </c>
      <c r="E1213" s="1425" t="s">
        <v>1446</v>
      </c>
      <c r="F1213" s="1425" t="s">
        <v>1271</v>
      </c>
      <c r="G1213" s="1425" t="s">
        <v>116</v>
      </c>
      <c r="H1213" s="1425" t="s">
        <v>1267</v>
      </c>
      <c r="I1213" s="1425" t="s">
        <v>2776</v>
      </c>
      <c r="J1213" s="1425" t="s">
        <v>1272</v>
      </c>
      <c r="K1213" s="1425">
        <v>15285.219999999999</v>
      </c>
    </row>
    <row r="1214" spans="1:11" ht="12.75">
      <c r="A1214" s="1425" t="s">
        <v>1360</v>
      </c>
      <c r="B1214" s="1425" t="s">
        <v>759</v>
      </c>
      <c r="C1214" s="1425" t="s">
        <v>390</v>
      </c>
      <c r="D1214" s="1425" t="s">
        <v>549</v>
      </c>
      <c r="E1214" s="1425" t="s">
        <v>1446</v>
      </c>
      <c r="F1214" s="1425" t="s">
        <v>1271</v>
      </c>
      <c r="G1214" s="1425" t="s">
        <v>116</v>
      </c>
      <c r="H1214" s="1425" t="s">
        <v>1267</v>
      </c>
      <c r="I1214" s="1425" t="s">
        <v>2777</v>
      </c>
      <c r="J1214" s="1425" t="s">
        <v>1272</v>
      </c>
      <c r="K1214" s="1425">
        <v>2109.0900000000001</v>
      </c>
    </row>
    <row r="1215" spans="1:11" ht="12.75">
      <c r="A1215" s="1425" t="s">
        <v>1360</v>
      </c>
      <c r="B1215" s="1425" t="s">
        <v>759</v>
      </c>
      <c r="C1215" s="1425" t="s">
        <v>390</v>
      </c>
      <c r="D1215" s="1425" t="s">
        <v>549</v>
      </c>
      <c r="E1215" s="1425" t="s">
        <v>1446</v>
      </c>
      <c r="F1215" s="1425" t="s">
        <v>1271</v>
      </c>
      <c r="G1215" s="1425" t="s">
        <v>116</v>
      </c>
      <c r="H1215" s="1425" t="s">
        <v>1267</v>
      </c>
      <c r="I1215" s="1425" t="s">
        <v>2778</v>
      </c>
      <c r="J1215" s="1425" t="s">
        <v>1272</v>
      </c>
      <c r="K1215" s="1425">
        <v>14288.1</v>
      </c>
    </row>
    <row r="1216" spans="1:11" ht="12.75">
      <c r="A1216" s="1425" t="s">
        <v>1360</v>
      </c>
      <c r="B1216" s="1425" t="s">
        <v>759</v>
      </c>
      <c r="C1216" s="1425" t="s">
        <v>390</v>
      </c>
      <c r="D1216" s="1425" t="s">
        <v>549</v>
      </c>
      <c r="E1216" s="1425" t="s">
        <v>2802</v>
      </c>
      <c r="F1216" s="1425" t="s">
        <v>1281</v>
      </c>
      <c r="G1216" s="1425" t="s">
        <v>1238</v>
      </c>
      <c r="H1216" s="1425" t="s">
        <v>2762</v>
      </c>
      <c r="I1216" s="1425" t="s">
        <v>2764</v>
      </c>
      <c r="J1216" s="1425" t="s">
        <v>1282</v>
      </c>
      <c r="K1216" s="1425">
        <v>0.19</v>
      </c>
    </row>
    <row r="1217" spans="1:11" ht="12.75">
      <c r="A1217" s="1425" t="s">
        <v>1360</v>
      </c>
      <c r="B1217" s="1425" t="s">
        <v>759</v>
      </c>
      <c r="C1217" s="1425" t="s">
        <v>390</v>
      </c>
      <c r="D1217" s="1425" t="s">
        <v>549</v>
      </c>
      <c r="E1217" s="1425" t="s">
        <v>2802</v>
      </c>
      <c r="F1217" s="1425" t="s">
        <v>1281</v>
      </c>
      <c r="G1217" s="1425" t="s">
        <v>1238</v>
      </c>
      <c r="H1217" s="1425" t="s">
        <v>2762</v>
      </c>
      <c r="I1217" s="1425" t="s">
        <v>2767</v>
      </c>
      <c r="J1217" s="1425" t="s">
        <v>1282</v>
      </c>
      <c r="K1217" s="1425">
        <v>67.680000000000007</v>
      </c>
    </row>
    <row r="1218" spans="1:11" ht="12.75">
      <c r="A1218" s="1425" t="s">
        <v>1360</v>
      </c>
      <c r="B1218" s="1425" t="s">
        <v>759</v>
      </c>
      <c r="C1218" s="1425" t="s">
        <v>390</v>
      </c>
      <c r="D1218" s="1425" t="s">
        <v>549</v>
      </c>
      <c r="E1218" s="1425" t="s">
        <v>2802</v>
      </c>
      <c r="F1218" s="1425" t="s">
        <v>1281</v>
      </c>
      <c r="G1218" s="1425" t="s">
        <v>1238</v>
      </c>
      <c r="H1218" s="1425" t="s">
        <v>2762</v>
      </c>
      <c r="I1218" s="1425" t="s">
        <v>2768</v>
      </c>
      <c r="J1218" s="1425" t="s">
        <v>1282</v>
      </c>
      <c r="K1218" s="1425">
        <v>4.7400000000000002</v>
      </c>
    </row>
    <row r="1219" spans="1:11" ht="12.75">
      <c r="A1219" s="1425" t="s">
        <v>1360</v>
      </c>
      <c r="B1219" s="1425" t="s">
        <v>759</v>
      </c>
      <c r="C1219" s="1425" t="s">
        <v>390</v>
      </c>
      <c r="D1219" s="1425" t="s">
        <v>549</v>
      </c>
      <c r="E1219" s="1425" t="s">
        <v>2802</v>
      </c>
      <c r="F1219" s="1425" t="s">
        <v>1281</v>
      </c>
      <c r="G1219" s="1425" t="s">
        <v>1238</v>
      </c>
      <c r="H1219" s="1425" t="s">
        <v>2762</v>
      </c>
      <c r="I1219" s="1425" t="s">
        <v>2769</v>
      </c>
      <c r="J1219" s="1425" t="s">
        <v>1282</v>
      </c>
      <c r="K1219" s="1425">
        <v>10.69</v>
      </c>
    </row>
    <row r="1220" spans="1:11" ht="12.75">
      <c r="A1220" s="1425" t="s">
        <v>1360</v>
      </c>
      <c r="B1220" s="1425" t="s">
        <v>759</v>
      </c>
      <c r="C1220" s="1425" t="s">
        <v>390</v>
      </c>
      <c r="D1220" s="1425" t="s">
        <v>549</v>
      </c>
      <c r="E1220" s="1425" t="s">
        <v>2802</v>
      </c>
      <c r="F1220" s="1425" t="s">
        <v>1281</v>
      </c>
      <c r="G1220" s="1425" t="s">
        <v>1238</v>
      </c>
      <c r="H1220" s="1425" t="s">
        <v>2762</v>
      </c>
      <c r="I1220" s="1425" t="s">
        <v>2770</v>
      </c>
      <c r="J1220" s="1425" t="s">
        <v>1282</v>
      </c>
      <c r="K1220" s="1425">
        <v>10.31</v>
      </c>
    </row>
    <row r="1221" spans="1:11" ht="12.75">
      <c r="A1221" s="1425" t="s">
        <v>1360</v>
      </c>
      <c r="B1221" s="1425" t="s">
        <v>759</v>
      </c>
      <c r="C1221" s="1425" t="s">
        <v>390</v>
      </c>
      <c r="D1221" s="1425" t="s">
        <v>549</v>
      </c>
      <c r="E1221" s="1425" t="s">
        <v>2802</v>
      </c>
      <c r="F1221" s="1425" t="s">
        <v>1281</v>
      </c>
      <c r="G1221" s="1425" t="s">
        <v>1238</v>
      </c>
      <c r="H1221" s="1425" t="s">
        <v>2762</v>
      </c>
      <c r="I1221" s="1425" t="s">
        <v>2771</v>
      </c>
      <c r="J1221" s="1425" t="s">
        <v>1282</v>
      </c>
      <c r="K1221" s="1425">
        <v>517.41999999999996</v>
      </c>
    </row>
    <row r="1222" spans="1:11" ht="12.75">
      <c r="A1222" s="1425" t="s">
        <v>1360</v>
      </c>
      <c r="B1222" s="1425" t="s">
        <v>759</v>
      </c>
      <c r="C1222" s="1425" t="s">
        <v>390</v>
      </c>
      <c r="D1222" s="1425" t="s">
        <v>549</v>
      </c>
      <c r="E1222" s="1425" t="s">
        <v>2802</v>
      </c>
      <c r="F1222" s="1425" t="s">
        <v>1281</v>
      </c>
      <c r="G1222" s="1425" t="s">
        <v>1238</v>
      </c>
      <c r="H1222" s="1425" t="s">
        <v>1263</v>
      </c>
      <c r="I1222" s="1425" t="s">
        <v>2764</v>
      </c>
      <c r="J1222" s="1425" t="s">
        <v>1282</v>
      </c>
      <c r="K1222" s="1425">
        <v>0.51000000000000001</v>
      </c>
    </row>
    <row r="1223" spans="1:11" ht="12.75">
      <c r="A1223" s="1425" t="s">
        <v>1360</v>
      </c>
      <c r="B1223" s="1425" t="s">
        <v>759</v>
      </c>
      <c r="C1223" s="1425" t="s">
        <v>390</v>
      </c>
      <c r="D1223" s="1425" t="s">
        <v>549</v>
      </c>
      <c r="E1223" s="1425" t="s">
        <v>2802</v>
      </c>
      <c r="F1223" s="1425" t="s">
        <v>1281</v>
      </c>
      <c r="G1223" s="1425" t="s">
        <v>1238</v>
      </c>
      <c r="H1223" s="1425" t="s">
        <v>1263</v>
      </c>
      <c r="I1223" s="1425" t="s">
        <v>2766</v>
      </c>
      <c r="J1223" s="1425" t="s">
        <v>1282</v>
      </c>
      <c r="K1223" s="1425">
        <v>35.950000000000003</v>
      </c>
    </row>
    <row r="1224" spans="1:11" ht="12.75">
      <c r="A1224" s="1425" t="s">
        <v>1360</v>
      </c>
      <c r="B1224" s="1425" t="s">
        <v>759</v>
      </c>
      <c r="C1224" s="1425" t="s">
        <v>390</v>
      </c>
      <c r="D1224" s="1425" t="s">
        <v>549</v>
      </c>
      <c r="E1224" s="1425" t="s">
        <v>2802</v>
      </c>
      <c r="F1224" s="1425" t="s">
        <v>1281</v>
      </c>
      <c r="G1224" s="1425" t="s">
        <v>1238</v>
      </c>
      <c r="H1224" s="1425" t="s">
        <v>1263</v>
      </c>
      <c r="I1224" s="1425" t="s">
        <v>2767</v>
      </c>
      <c r="J1224" s="1425" t="s">
        <v>1282</v>
      </c>
      <c r="K1224" s="1425">
        <v>60.409999999999997</v>
      </c>
    </row>
    <row r="1225" spans="1:11" ht="12.75">
      <c r="A1225" s="1425" t="s">
        <v>1360</v>
      </c>
      <c r="B1225" s="1425" t="s">
        <v>759</v>
      </c>
      <c r="C1225" s="1425" t="s">
        <v>390</v>
      </c>
      <c r="D1225" s="1425" t="s">
        <v>549</v>
      </c>
      <c r="E1225" s="1425" t="s">
        <v>2802</v>
      </c>
      <c r="F1225" s="1425" t="s">
        <v>1281</v>
      </c>
      <c r="G1225" s="1425" t="s">
        <v>1238</v>
      </c>
      <c r="H1225" s="1425" t="s">
        <v>1263</v>
      </c>
      <c r="I1225" s="1425" t="s">
        <v>2768</v>
      </c>
      <c r="J1225" s="1425" t="s">
        <v>1282</v>
      </c>
      <c r="K1225" s="1425">
        <v>-5.6500000000000004</v>
      </c>
    </row>
    <row r="1226" spans="1:11" ht="12.75">
      <c r="A1226" s="1425" t="s">
        <v>1360</v>
      </c>
      <c r="B1226" s="1425" t="s">
        <v>759</v>
      </c>
      <c r="C1226" s="1425" t="s">
        <v>390</v>
      </c>
      <c r="D1226" s="1425" t="s">
        <v>549</v>
      </c>
      <c r="E1226" s="1425" t="s">
        <v>2802</v>
      </c>
      <c r="F1226" s="1425" t="s">
        <v>1281</v>
      </c>
      <c r="G1226" s="1425" t="s">
        <v>1238</v>
      </c>
      <c r="H1226" s="1425" t="s">
        <v>1263</v>
      </c>
      <c r="I1226" s="1425" t="s">
        <v>2769</v>
      </c>
      <c r="J1226" s="1425" t="s">
        <v>1282</v>
      </c>
      <c r="K1226" s="1425">
        <v>3.1299999999999999</v>
      </c>
    </row>
    <row r="1227" spans="1:11" ht="12.75">
      <c r="A1227" s="1425" t="s">
        <v>1360</v>
      </c>
      <c r="B1227" s="1425" t="s">
        <v>759</v>
      </c>
      <c r="C1227" s="1425" t="s">
        <v>390</v>
      </c>
      <c r="D1227" s="1425" t="s">
        <v>549</v>
      </c>
      <c r="E1227" s="1425" t="s">
        <v>2802</v>
      </c>
      <c r="F1227" s="1425" t="s">
        <v>1281</v>
      </c>
      <c r="G1227" s="1425" t="s">
        <v>1238</v>
      </c>
      <c r="H1227" s="1425" t="s">
        <v>1263</v>
      </c>
      <c r="I1227" s="1425" t="s">
        <v>2770</v>
      </c>
      <c r="J1227" s="1425" t="s">
        <v>1282</v>
      </c>
      <c r="K1227" s="1425">
        <v>15.460000000000001</v>
      </c>
    </row>
    <row r="1228" spans="1:11" ht="12.75">
      <c r="A1228" s="1425" t="s">
        <v>1360</v>
      </c>
      <c r="B1228" s="1425" t="s">
        <v>759</v>
      </c>
      <c r="C1228" s="1425" t="s">
        <v>390</v>
      </c>
      <c r="D1228" s="1425" t="s">
        <v>549</v>
      </c>
      <c r="E1228" s="1425" t="s">
        <v>2802</v>
      </c>
      <c r="F1228" s="1425" t="s">
        <v>1281</v>
      </c>
      <c r="G1228" s="1425" t="s">
        <v>1238</v>
      </c>
      <c r="H1228" s="1425" t="s">
        <v>1263</v>
      </c>
      <c r="I1228" s="1425" t="s">
        <v>2771</v>
      </c>
      <c r="J1228" s="1425" t="s">
        <v>1282</v>
      </c>
      <c r="K1228" s="1425">
        <v>421.01999999999998</v>
      </c>
    </row>
    <row r="1229" spans="1:11" ht="12.75">
      <c r="A1229" s="1425" t="s">
        <v>1360</v>
      </c>
      <c r="B1229" s="1425" t="s">
        <v>759</v>
      </c>
      <c r="C1229" s="1425" t="s">
        <v>390</v>
      </c>
      <c r="D1229" s="1425" t="s">
        <v>549</v>
      </c>
      <c r="E1229" s="1425" t="s">
        <v>2802</v>
      </c>
      <c r="F1229" s="1425" t="s">
        <v>1281</v>
      </c>
      <c r="G1229" s="1425" t="s">
        <v>1238</v>
      </c>
      <c r="H1229" s="1425" t="s">
        <v>2772</v>
      </c>
      <c r="I1229" s="1425" t="s">
        <v>2765</v>
      </c>
      <c r="J1229" s="1425" t="s">
        <v>1282</v>
      </c>
      <c r="K1229" s="1425">
        <v>1.9199999999999999</v>
      </c>
    </row>
    <row r="1230" spans="1:11" ht="12.75">
      <c r="A1230" s="1425" t="s">
        <v>1360</v>
      </c>
      <c r="B1230" s="1425" t="s">
        <v>759</v>
      </c>
      <c r="C1230" s="1425" t="s">
        <v>390</v>
      </c>
      <c r="D1230" s="1425" t="s">
        <v>549</v>
      </c>
      <c r="E1230" s="1425" t="s">
        <v>2802</v>
      </c>
      <c r="F1230" s="1425" t="s">
        <v>1281</v>
      </c>
      <c r="G1230" s="1425" t="s">
        <v>1238</v>
      </c>
      <c r="H1230" s="1425" t="s">
        <v>2772</v>
      </c>
      <c r="I1230" s="1425" t="s">
        <v>2767</v>
      </c>
      <c r="J1230" s="1425" t="s">
        <v>1282</v>
      </c>
      <c r="K1230" s="1425">
        <v>57.43</v>
      </c>
    </row>
    <row r="1231" spans="1:11" ht="12.75">
      <c r="A1231" s="1425" t="s">
        <v>1360</v>
      </c>
      <c r="B1231" s="1425" t="s">
        <v>759</v>
      </c>
      <c r="C1231" s="1425" t="s">
        <v>390</v>
      </c>
      <c r="D1231" s="1425" t="s">
        <v>549</v>
      </c>
      <c r="E1231" s="1425" t="s">
        <v>2802</v>
      </c>
      <c r="F1231" s="1425" t="s">
        <v>1281</v>
      </c>
      <c r="G1231" s="1425" t="s">
        <v>1238</v>
      </c>
      <c r="H1231" s="1425" t="s">
        <v>2772</v>
      </c>
      <c r="I1231" s="1425" t="s">
        <v>2768</v>
      </c>
      <c r="J1231" s="1425" t="s">
        <v>1282</v>
      </c>
      <c r="K1231" s="1425">
        <v>19.329999999999998</v>
      </c>
    </row>
    <row r="1232" spans="1:11" ht="12.75">
      <c r="A1232" s="1425" t="s">
        <v>1360</v>
      </c>
      <c r="B1232" s="1425" t="s">
        <v>759</v>
      </c>
      <c r="C1232" s="1425" t="s">
        <v>390</v>
      </c>
      <c r="D1232" s="1425" t="s">
        <v>549</v>
      </c>
      <c r="E1232" s="1425" t="s">
        <v>2802</v>
      </c>
      <c r="F1232" s="1425" t="s">
        <v>1281</v>
      </c>
      <c r="G1232" s="1425" t="s">
        <v>1238</v>
      </c>
      <c r="H1232" s="1425" t="s">
        <v>2772</v>
      </c>
      <c r="I1232" s="1425" t="s">
        <v>2769</v>
      </c>
      <c r="J1232" s="1425" t="s">
        <v>1282</v>
      </c>
      <c r="K1232" s="1425">
        <v>6.7800000000000002</v>
      </c>
    </row>
    <row r="1233" spans="1:11" ht="12.75">
      <c r="A1233" s="1425" t="s">
        <v>1360</v>
      </c>
      <c r="B1233" s="1425" t="s">
        <v>759</v>
      </c>
      <c r="C1233" s="1425" t="s">
        <v>390</v>
      </c>
      <c r="D1233" s="1425" t="s">
        <v>549</v>
      </c>
      <c r="E1233" s="1425" t="s">
        <v>2802</v>
      </c>
      <c r="F1233" s="1425" t="s">
        <v>1281</v>
      </c>
      <c r="G1233" s="1425" t="s">
        <v>1238</v>
      </c>
      <c r="H1233" s="1425" t="s">
        <v>2772</v>
      </c>
      <c r="I1233" s="1425" t="s">
        <v>2770</v>
      </c>
      <c r="J1233" s="1425" t="s">
        <v>1282</v>
      </c>
      <c r="K1233" s="1425">
        <v>38.560000000000002</v>
      </c>
    </row>
    <row r="1234" spans="1:11" ht="12.75">
      <c r="A1234" s="1425" t="s">
        <v>1360</v>
      </c>
      <c r="B1234" s="1425" t="s">
        <v>759</v>
      </c>
      <c r="C1234" s="1425" t="s">
        <v>390</v>
      </c>
      <c r="D1234" s="1425" t="s">
        <v>549</v>
      </c>
      <c r="E1234" s="1425" t="s">
        <v>2802</v>
      </c>
      <c r="F1234" s="1425" t="s">
        <v>1281</v>
      </c>
      <c r="G1234" s="1425" t="s">
        <v>1238</v>
      </c>
      <c r="H1234" s="1425" t="s">
        <v>2772</v>
      </c>
      <c r="I1234" s="1425" t="s">
        <v>2771</v>
      </c>
      <c r="J1234" s="1425" t="s">
        <v>1282</v>
      </c>
      <c r="K1234" s="1425">
        <v>461.37</v>
      </c>
    </row>
    <row r="1235" spans="1:11" ht="12.75">
      <c r="A1235" s="1425" t="s">
        <v>1360</v>
      </c>
      <c r="B1235" s="1425" t="s">
        <v>759</v>
      </c>
      <c r="C1235" s="1425" t="s">
        <v>390</v>
      </c>
      <c r="D1235" s="1425" t="s">
        <v>549</v>
      </c>
      <c r="E1235" s="1425" t="s">
        <v>2802</v>
      </c>
      <c r="F1235" s="1425" t="s">
        <v>1281</v>
      </c>
      <c r="G1235" s="1425" t="s">
        <v>1238</v>
      </c>
      <c r="H1235" s="1425" t="s">
        <v>2773</v>
      </c>
      <c r="I1235" s="1425" t="s">
        <v>2765</v>
      </c>
      <c r="J1235" s="1425" t="s">
        <v>1282</v>
      </c>
      <c r="K1235" s="1425">
        <v>17.059999999999999</v>
      </c>
    </row>
    <row r="1236" spans="1:11" ht="12.75">
      <c r="A1236" s="1425" t="s">
        <v>1360</v>
      </c>
      <c r="B1236" s="1425" t="s">
        <v>759</v>
      </c>
      <c r="C1236" s="1425" t="s">
        <v>390</v>
      </c>
      <c r="D1236" s="1425" t="s">
        <v>549</v>
      </c>
      <c r="E1236" s="1425" t="s">
        <v>2802</v>
      </c>
      <c r="F1236" s="1425" t="s">
        <v>1281</v>
      </c>
      <c r="G1236" s="1425" t="s">
        <v>1238</v>
      </c>
      <c r="H1236" s="1425" t="s">
        <v>2773</v>
      </c>
      <c r="I1236" s="1425" t="s">
        <v>2767</v>
      </c>
      <c r="J1236" s="1425" t="s">
        <v>1282</v>
      </c>
      <c r="K1236" s="1425">
        <v>66</v>
      </c>
    </row>
    <row r="1237" spans="1:11" ht="12.75">
      <c r="A1237" s="1425" t="s">
        <v>1360</v>
      </c>
      <c r="B1237" s="1425" t="s">
        <v>759</v>
      </c>
      <c r="C1237" s="1425" t="s">
        <v>390</v>
      </c>
      <c r="D1237" s="1425" t="s">
        <v>549</v>
      </c>
      <c r="E1237" s="1425" t="s">
        <v>2802</v>
      </c>
      <c r="F1237" s="1425" t="s">
        <v>1281</v>
      </c>
      <c r="G1237" s="1425" t="s">
        <v>1238</v>
      </c>
      <c r="H1237" s="1425" t="s">
        <v>2773</v>
      </c>
      <c r="I1237" s="1425" t="s">
        <v>2768</v>
      </c>
      <c r="J1237" s="1425" t="s">
        <v>1282</v>
      </c>
      <c r="K1237" s="1425">
        <v>10.779999999999999</v>
      </c>
    </row>
    <row r="1238" spans="1:11" ht="12.75">
      <c r="A1238" s="1425" t="s">
        <v>1360</v>
      </c>
      <c r="B1238" s="1425" t="s">
        <v>759</v>
      </c>
      <c r="C1238" s="1425" t="s">
        <v>390</v>
      </c>
      <c r="D1238" s="1425" t="s">
        <v>549</v>
      </c>
      <c r="E1238" s="1425" t="s">
        <v>2802</v>
      </c>
      <c r="F1238" s="1425" t="s">
        <v>1281</v>
      </c>
      <c r="G1238" s="1425" t="s">
        <v>1238</v>
      </c>
      <c r="H1238" s="1425" t="s">
        <v>2773</v>
      </c>
      <c r="I1238" s="1425" t="s">
        <v>2769</v>
      </c>
      <c r="J1238" s="1425" t="s">
        <v>1282</v>
      </c>
      <c r="K1238" s="1425">
        <v>27.609999999999999</v>
      </c>
    </row>
    <row r="1239" spans="1:11" ht="12.75">
      <c r="A1239" s="1425" t="s">
        <v>1360</v>
      </c>
      <c r="B1239" s="1425" t="s">
        <v>759</v>
      </c>
      <c r="C1239" s="1425" t="s">
        <v>390</v>
      </c>
      <c r="D1239" s="1425" t="s">
        <v>549</v>
      </c>
      <c r="E1239" s="1425" t="s">
        <v>2802</v>
      </c>
      <c r="F1239" s="1425" t="s">
        <v>1281</v>
      </c>
      <c r="G1239" s="1425" t="s">
        <v>1238</v>
      </c>
      <c r="H1239" s="1425" t="s">
        <v>2773</v>
      </c>
      <c r="I1239" s="1425" t="s">
        <v>2770</v>
      </c>
      <c r="J1239" s="1425" t="s">
        <v>1282</v>
      </c>
      <c r="K1239" s="1425">
        <v>13.56</v>
      </c>
    </row>
    <row r="1240" spans="1:11" ht="12.75">
      <c r="A1240" s="1425" t="s">
        <v>1360</v>
      </c>
      <c r="B1240" s="1425" t="s">
        <v>759</v>
      </c>
      <c r="C1240" s="1425" t="s">
        <v>390</v>
      </c>
      <c r="D1240" s="1425" t="s">
        <v>549</v>
      </c>
      <c r="E1240" s="1425" t="s">
        <v>2802</v>
      </c>
      <c r="F1240" s="1425" t="s">
        <v>1281</v>
      </c>
      <c r="G1240" s="1425" t="s">
        <v>1238</v>
      </c>
      <c r="H1240" s="1425" t="s">
        <v>2773</v>
      </c>
      <c r="I1240" s="1425" t="s">
        <v>2771</v>
      </c>
      <c r="J1240" s="1425" t="s">
        <v>1282</v>
      </c>
      <c r="K1240" s="1425">
        <v>516.47000000000003</v>
      </c>
    </row>
    <row r="1241" spans="1:11" ht="12.75">
      <c r="A1241" s="1425" t="s">
        <v>1360</v>
      </c>
      <c r="B1241" s="1425" t="s">
        <v>759</v>
      </c>
      <c r="C1241" s="1425" t="s">
        <v>390</v>
      </c>
      <c r="D1241" s="1425" t="s">
        <v>549</v>
      </c>
      <c r="E1241" s="1425" t="s">
        <v>2802</v>
      </c>
      <c r="F1241" s="1425" t="s">
        <v>1281</v>
      </c>
      <c r="G1241" s="1425" t="s">
        <v>1238</v>
      </c>
      <c r="H1241" s="1425" t="s">
        <v>1264</v>
      </c>
      <c r="I1241" s="1425" t="s">
        <v>2764</v>
      </c>
      <c r="J1241" s="1425" t="s">
        <v>1282</v>
      </c>
      <c r="K1241" s="1425">
        <v>18.82</v>
      </c>
    </row>
    <row r="1242" spans="1:11" ht="12.75">
      <c r="A1242" s="1425" t="s">
        <v>1360</v>
      </c>
      <c r="B1242" s="1425" t="s">
        <v>759</v>
      </c>
      <c r="C1242" s="1425" t="s">
        <v>390</v>
      </c>
      <c r="D1242" s="1425" t="s">
        <v>549</v>
      </c>
      <c r="E1242" s="1425" t="s">
        <v>2802</v>
      </c>
      <c r="F1242" s="1425" t="s">
        <v>1281</v>
      </c>
      <c r="G1242" s="1425" t="s">
        <v>1238</v>
      </c>
      <c r="H1242" s="1425" t="s">
        <v>1264</v>
      </c>
      <c r="I1242" s="1425" t="s">
        <v>2765</v>
      </c>
      <c r="J1242" s="1425" t="s">
        <v>1282</v>
      </c>
      <c r="K1242" s="1425">
        <v>21.449999999999999</v>
      </c>
    </row>
    <row r="1243" spans="1:11" ht="12.75">
      <c r="A1243" s="1425" t="s">
        <v>1360</v>
      </c>
      <c r="B1243" s="1425" t="s">
        <v>759</v>
      </c>
      <c r="C1243" s="1425" t="s">
        <v>390</v>
      </c>
      <c r="D1243" s="1425" t="s">
        <v>549</v>
      </c>
      <c r="E1243" s="1425" t="s">
        <v>2802</v>
      </c>
      <c r="F1243" s="1425" t="s">
        <v>1281</v>
      </c>
      <c r="G1243" s="1425" t="s">
        <v>1238</v>
      </c>
      <c r="H1243" s="1425" t="s">
        <v>1264</v>
      </c>
      <c r="I1243" s="1425" t="s">
        <v>2767</v>
      </c>
      <c r="J1243" s="1425" t="s">
        <v>1282</v>
      </c>
      <c r="K1243" s="1425">
        <v>86.870000000000005</v>
      </c>
    </row>
    <row r="1244" spans="1:11" ht="12.75">
      <c r="A1244" s="1425" t="s">
        <v>1360</v>
      </c>
      <c r="B1244" s="1425" t="s">
        <v>759</v>
      </c>
      <c r="C1244" s="1425" t="s">
        <v>390</v>
      </c>
      <c r="D1244" s="1425" t="s">
        <v>549</v>
      </c>
      <c r="E1244" s="1425" t="s">
        <v>2802</v>
      </c>
      <c r="F1244" s="1425" t="s">
        <v>1281</v>
      </c>
      <c r="G1244" s="1425" t="s">
        <v>1238</v>
      </c>
      <c r="H1244" s="1425" t="s">
        <v>1264</v>
      </c>
      <c r="I1244" s="1425" t="s">
        <v>2768</v>
      </c>
      <c r="J1244" s="1425" t="s">
        <v>1282</v>
      </c>
      <c r="K1244" s="1425">
        <v>31.129999999999999</v>
      </c>
    </row>
    <row r="1245" spans="1:11" ht="12.75">
      <c r="A1245" s="1425" t="s">
        <v>1360</v>
      </c>
      <c r="B1245" s="1425" t="s">
        <v>759</v>
      </c>
      <c r="C1245" s="1425" t="s">
        <v>390</v>
      </c>
      <c r="D1245" s="1425" t="s">
        <v>549</v>
      </c>
      <c r="E1245" s="1425" t="s">
        <v>2802</v>
      </c>
      <c r="F1245" s="1425" t="s">
        <v>1281</v>
      </c>
      <c r="G1245" s="1425" t="s">
        <v>1238</v>
      </c>
      <c r="H1245" s="1425" t="s">
        <v>1264</v>
      </c>
      <c r="I1245" s="1425" t="s">
        <v>2769</v>
      </c>
      <c r="J1245" s="1425" t="s">
        <v>1282</v>
      </c>
      <c r="K1245" s="1425">
        <v>0.57999999999999996</v>
      </c>
    </row>
    <row r="1246" spans="1:11" ht="12.75">
      <c r="A1246" s="1425" t="s">
        <v>1360</v>
      </c>
      <c r="B1246" s="1425" t="s">
        <v>759</v>
      </c>
      <c r="C1246" s="1425" t="s">
        <v>390</v>
      </c>
      <c r="D1246" s="1425" t="s">
        <v>549</v>
      </c>
      <c r="E1246" s="1425" t="s">
        <v>2802</v>
      </c>
      <c r="F1246" s="1425" t="s">
        <v>1281</v>
      </c>
      <c r="G1246" s="1425" t="s">
        <v>1238</v>
      </c>
      <c r="H1246" s="1425" t="s">
        <v>1264</v>
      </c>
      <c r="I1246" s="1425" t="s">
        <v>2770</v>
      </c>
      <c r="J1246" s="1425" t="s">
        <v>1282</v>
      </c>
      <c r="K1246" s="1425">
        <v>9.7799999999999994</v>
      </c>
    </row>
    <row r="1247" spans="1:11" ht="12.75">
      <c r="A1247" s="1425" t="s">
        <v>1360</v>
      </c>
      <c r="B1247" s="1425" t="s">
        <v>759</v>
      </c>
      <c r="C1247" s="1425" t="s">
        <v>390</v>
      </c>
      <c r="D1247" s="1425" t="s">
        <v>549</v>
      </c>
      <c r="E1247" s="1425" t="s">
        <v>2802</v>
      </c>
      <c r="F1247" s="1425" t="s">
        <v>1281</v>
      </c>
      <c r="G1247" s="1425" t="s">
        <v>1238</v>
      </c>
      <c r="H1247" s="1425" t="s">
        <v>1264</v>
      </c>
      <c r="I1247" s="1425" t="s">
        <v>2771</v>
      </c>
      <c r="J1247" s="1425" t="s">
        <v>1282</v>
      </c>
      <c r="K1247" s="1425">
        <v>662.84000000000003</v>
      </c>
    </row>
    <row r="1248" spans="1:11" ht="12.75">
      <c r="A1248" s="1425" t="s">
        <v>1360</v>
      </c>
      <c r="B1248" s="1425" t="s">
        <v>759</v>
      </c>
      <c r="C1248" s="1425" t="s">
        <v>390</v>
      </c>
      <c r="D1248" s="1425" t="s">
        <v>549</v>
      </c>
      <c r="E1248" s="1425" t="s">
        <v>2802</v>
      </c>
      <c r="F1248" s="1425" t="s">
        <v>1281</v>
      </c>
      <c r="G1248" s="1425" t="s">
        <v>1238</v>
      </c>
      <c r="H1248" s="1425" t="s">
        <v>1265</v>
      </c>
      <c r="I1248" s="1425" t="s">
        <v>2767</v>
      </c>
      <c r="J1248" s="1425" t="s">
        <v>1282</v>
      </c>
      <c r="K1248" s="1425">
        <v>77.140000000000001</v>
      </c>
    </row>
    <row r="1249" spans="1:11" ht="12.75">
      <c r="A1249" s="1425" t="s">
        <v>1360</v>
      </c>
      <c r="B1249" s="1425" t="s">
        <v>759</v>
      </c>
      <c r="C1249" s="1425" t="s">
        <v>390</v>
      </c>
      <c r="D1249" s="1425" t="s">
        <v>549</v>
      </c>
      <c r="E1249" s="1425" t="s">
        <v>2802</v>
      </c>
      <c r="F1249" s="1425" t="s">
        <v>1281</v>
      </c>
      <c r="G1249" s="1425" t="s">
        <v>1238</v>
      </c>
      <c r="H1249" s="1425" t="s">
        <v>1265</v>
      </c>
      <c r="I1249" s="1425" t="s">
        <v>2768</v>
      </c>
      <c r="J1249" s="1425" t="s">
        <v>1282</v>
      </c>
      <c r="K1249" s="1425">
        <v>29.030000000000001</v>
      </c>
    </row>
    <row r="1250" spans="1:11" ht="12.75">
      <c r="A1250" s="1425" t="s">
        <v>1360</v>
      </c>
      <c r="B1250" s="1425" t="s">
        <v>759</v>
      </c>
      <c r="C1250" s="1425" t="s">
        <v>390</v>
      </c>
      <c r="D1250" s="1425" t="s">
        <v>549</v>
      </c>
      <c r="E1250" s="1425" t="s">
        <v>2802</v>
      </c>
      <c r="F1250" s="1425" t="s">
        <v>1281</v>
      </c>
      <c r="G1250" s="1425" t="s">
        <v>1238</v>
      </c>
      <c r="H1250" s="1425" t="s">
        <v>1265</v>
      </c>
      <c r="I1250" s="1425" t="s">
        <v>2769</v>
      </c>
      <c r="J1250" s="1425" t="s">
        <v>1282</v>
      </c>
      <c r="K1250" s="1425">
        <v>33.090000000000003</v>
      </c>
    </row>
    <row r="1251" spans="1:11" ht="12.75">
      <c r="A1251" s="1425" t="s">
        <v>1360</v>
      </c>
      <c r="B1251" s="1425" t="s">
        <v>759</v>
      </c>
      <c r="C1251" s="1425" t="s">
        <v>390</v>
      </c>
      <c r="D1251" s="1425" t="s">
        <v>549</v>
      </c>
      <c r="E1251" s="1425" t="s">
        <v>2802</v>
      </c>
      <c r="F1251" s="1425" t="s">
        <v>1281</v>
      </c>
      <c r="G1251" s="1425" t="s">
        <v>1238</v>
      </c>
      <c r="H1251" s="1425" t="s">
        <v>1265</v>
      </c>
      <c r="I1251" s="1425" t="s">
        <v>2770</v>
      </c>
      <c r="J1251" s="1425" t="s">
        <v>1282</v>
      </c>
      <c r="K1251" s="1425">
        <v>14.27</v>
      </c>
    </row>
    <row r="1252" spans="1:11" ht="12.75">
      <c r="A1252" s="1425" t="s">
        <v>1360</v>
      </c>
      <c r="B1252" s="1425" t="s">
        <v>759</v>
      </c>
      <c r="C1252" s="1425" t="s">
        <v>390</v>
      </c>
      <c r="D1252" s="1425" t="s">
        <v>549</v>
      </c>
      <c r="E1252" s="1425" t="s">
        <v>2802</v>
      </c>
      <c r="F1252" s="1425" t="s">
        <v>1281</v>
      </c>
      <c r="G1252" s="1425" t="s">
        <v>1238</v>
      </c>
      <c r="H1252" s="1425" t="s">
        <v>1265</v>
      </c>
      <c r="I1252" s="1425" t="s">
        <v>2771</v>
      </c>
      <c r="J1252" s="1425" t="s">
        <v>1282</v>
      </c>
      <c r="K1252" s="1425">
        <v>413.38</v>
      </c>
    </row>
    <row r="1253" spans="1:11" ht="12.75">
      <c r="A1253" s="1425" t="s">
        <v>1360</v>
      </c>
      <c r="B1253" s="1425" t="s">
        <v>759</v>
      </c>
      <c r="C1253" s="1425" t="s">
        <v>390</v>
      </c>
      <c r="D1253" s="1425" t="s">
        <v>549</v>
      </c>
      <c r="E1253" s="1425" t="s">
        <v>2802</v>
      </c>
      <c r="F1253" s="1425" t="s">
        <v>1281</v>
      </c>
      <c r="G1253" s="1425" t="s">
        <v>1238</v>
      </c>
      <c r="H1253" s="1425" t="s">
        <v>2774</v>
      </c>
      <c r="I1253" s="1425" t="s">
        <v>2764</v>
      </c>
      <c r="J1253" s="1425" t="s">
        <v>1282</v>
      </c>
      <c r="K1253" s="1425">
        <v>3.0499999999999998</v>
      </c>
    </row>
    <row r="1254" spans="1:11" ht="12.75">
      <c r="A1254" s="1425" t="s">
        <v>1360</v>
      </c>
      <c r="B1254" s="1425" t="s">
        <v>759</v>
      </c>
      <c r="C1254" s="1425" t="s">
        <v>390</v>
      </c>
      <c r="D1254" s="1425" t="s">
        <v>549</v>
      </c>
      <c r="E1254" s="1425" t="s">
        <v>2802</v>
      </c>
      <c r="F1254" s="1425" t="s">
        <v>1281</v>
      </c>
      <c r="G1254" s="1425" t="s">
        <v>1238</v>
      </c>
      <c r="H1254" s="1425" t="s">
        <v>2774</v>
      </c>
      <c r="I1254" s="1425" t="s">
        <v>2767</v>
      </c>
      <c r="J1254" s="1425" t="s">
        <v>1282</v>
      </c>
      <c r="K1254" s="1425">
        <v>85.340000000000003</v>
      </c>
    </row>
    <row r="1255" spans="1:11" ht="12.75">
      <c r="A1255" s="1425" t="s">
        <v>1360</v>
      </c>
      <c r="B1255" s="1425" t="s">
        <v>759</v>
      </c>
      <c r="C1255" s="1425" t="s">
        <v>390</v>
      </c>
      <c r="D1255" s="1425" t="s">
        <v>549</v>
      </c>
      <c r="E1255" s="1425" t="s">
        <v>2802</v>
      </c>
      <c r="F1255" s="1425" t="s">
        <v>1281</v>
      </c>
      <c r="G1255" s="1425" t="s">
        <v>1238</v>
      </c>
      <c r="H1255" s="1425" t="s">
        <v>2774</v>
      </c>
      <c r="I1255" s="1425" t="s">
        <v>2768</v>
      </c>
      <c r="J1255" s="1425" t="s">
        <v>1282</v>
      </c>
      <c r="K1255" s="1425">
        <v>2.3199999999999998</v>
      </c>
    </row>
    <row r="1256" spans="1:11" ht="12.75">
      <c r="A1256" s="1425" t="s">
        <v>1360</v>
      </c>
      <c r="B1256" s="1425" t="s">
        <v>759</v>
      </c>
      <c r="C1256" s="1425" t="s">
        <v>390</v>
      </c>
      <c r="D1256" s="1425" t="s">
        <v>549</v>
      </c>
      <c r="E1256" s="1425" t="s">
        <v>2802</v>
      </c>
      <c r="F1256" s="1425" t="s">
        <v>1281</v>
      </c>
      <c r="G1256" s="1425" t="s">
        <v>1238</v>
      </c>
      <c r="H1256" s="1425" t="s">
        <v>2774</v>
      </c>
      <c r="I1256" s="1425" t="s">
        <v>2769</v>
      </c>
      <c r="J1256" s="1425" t="s">
        <v>1282</v>
      </c>
      <c r="K1256" s="1425">
        <v>11.619999999999999</v>
      </c>
    </row>
    <row r="1257" spans="1:11" ht="12.75">
      <c r="A1257" s="1425" t="s">
        <v>1360</v>
      </c>
      <c r="B1257" s="1425" t="s">
        <v>759</v>
      </c>
      <c r="C1257" s="1425" t="s">
        <v>390</v>
      </c>
      <c r="D1257" s="1425" t="s">
        <v>549</v>
      </c>
      <c r="E1257" s="1425" t="s">
        <v>2802</v>
      </c>
      <c r="F1257" s="1425" t="s">
        <v>1281</v>
      </c>
      <c r="G1257" s="1425" t="s">
        <v>1238</v>
      </c>
      <c r="H1257" s="1425" t="s">
        <v>2774</v>
      </c>
      <c r="I1257" s="1425" t="s">
        <v>2770</v>
      </c>
      <c r="J1257" s="1425" t="s">
        <v>1282</v>
      </c>
      <c r="K1257" s="1425">
        <v>53.640000000000001</v>
      </c>
    </row>
    <row r="1258" spans="1:11" ht="12.75">
      <c r="A1258" s="1425" t="s">
        <v>1360</v>
      </c>
      <c r="B1258" s="1425" t="s">
        <v>759</v>
      </c>
      <c r="C1258" s="1425" t="s">
        <v>390</v>
      </c>
      <c r="D1258" s="1425" t="s">
        <v>549</v>
      </c>
      <c r="E1258" s="1425" t="s">
        <v>2802</v>
      </c>
      <c r="F1258" s="1425" t="s">
        <v>1281</v>
      </c>
      <c r="G1258" s="1425" t="s">
        <v>1238</v>
      </c>
      <c r="H1258" s="1425" t="s">
        <v>2774</v>
      </c>
      <c r="I1258" s="1425" t="s">
        <v>2771</v>
      </c>
      <c r="J1258" s="1425" t="s">
        <v>1282</v>
      </c>
      <c r="K1258" s="1425">
        <v>440.83999999999997</v>
      </c>
    </row>
    <row r="1259" spans="1:11" ht="12.75">
      <c r="A1259" s="1425" t="s">
        <v>1360</v>
      </c>
      <c r="B1259" s="1425" t="s">
        <v>759</v>
      </c>
      <c r="C1259" s="1425" t="s">
        <v>390</v>
      </c>
      <c r="D1259" s="1425" t="s">
        <v>549</v>
      </c>
      <c r="E1259" s="1425" t="s">
        <v>2802</v>
      </c>
      <c r="F1259" s="1425" t="s">
        <v>1281</v>
      </c>
      <c r="G1259" s="1425" t="s">
        <v>1238</v>
      </c>
      <c r="H1259" s="1425" t="s">
        <v>1266</v>
      </c>
      <c r="I1259" s="1425" t="s">
        <v>2767</v>
      </c>
      <c r="J1259" s="1425" t="s">
        <v>1282</v>
      </c>
      <c r="K1259" s="1425">
        <v>73.180000000000007</v>
      </c>
    </row>
    <row r="1260" spans="1:11" ht="12.75">
      <c r="A1260" s="1425" t="s">
        <v>1360</v>
      </c>
      <c r="B1260" s="1425" t="s">
        <v>759</v>
      </c>
      <c r="C1260" s="1425" t="s">
        <v>390</v>
      </c>
      <c r="D1260" s="1425" t="s">
        <v>549</v>
      </c>
      <c r="E1260" s="1425" t="s">
        <v>2802</v>
      </c>
      <c r="F1260" s="1425" t="s">
        <v>1281</v>
      </c>
      <c r="G1260" s="1425" t="s">
        <v>1238</v>
      </c>
      <c r="H1260" s="1425" t="s">
        <v>1266</v>
      </c>
      <c r="I1260" s="1425" t="s">
        <v>2768</v>
      </c>
      <c r="J1260" s="1425" t="s">
        <v>1282</v>
      </c>
      <c r="K1260" s="1425">
        <v>9.5700000000000003</v>
      </c>
    </row>
    <row r="1261" spans="1:11" ht="12.75">
      <c r="A1261" s="1425" t="s">
        <v>1360</v>
      </c>
      <c r="B1261" s="1425" t="s">
        <v>759</v>
      </c>
      <c r="C1261" s="1425" t="s">
        <v>390</v>
      </c>
      <c r="D1261" s="1425" t="s">
        <v>549</v>
      </c>
      <c r="E1261" s="1425" t="s">
        <v>2802</v>
      </c>
      <c r="F1261" s="1425" t="s">
        <v>1281</v>
      </c>
      <c r="G1261" s="1425" t="s">
        <v>1238</v>
      </c>
      <c r="H1261" s="1425" t="s">
        <v>1266</v>
      </c>
      <c r="I1261" s="1425" t="s">
        <v>2769</v>
      </c>
      <c r="J1261" s="1425" t="s">
        <v>1282</v>
      </c>
      <c r="K1261" s="1425">
        <v>2.98</v>
      </c>
    </row>
    <row r="1262" spans="1:11" ht="12.75">
      <c r="A1262" s="1425" t="s">
        <v>1360</v>
      </c>
      <c r="B1262" s="1425" t="s">
        <v>759</v>
      </c>
      <c r="C1262" s="1425" t="s">
        <v>390</v>
      </c>
      <c r="D1262" s="1425" t="s">
        <v>549</v>
      </c>
      <c r="E1262" s="1425" t="s">
        <v>2802</v>
      </c>
      <c r="F1262" s="1425" t="s">
        <v>1281</v>
      </c>
      <c r="G1262" s="1425" t="s">
        <v>1238</v>
      </c>
      <c r="H1262" s="1425" t="s">
        <v>1266</v>
      </c>
      <c r="I1262" s="1425" t="s">
        <v>2770</v>
      </c>
      <c r="J1262" s="1425" t="s">
        <v>1282</v>
      </c>
      <c r="K1262" s="1425">
        <v>4.46</v>
      </c>
    </row>
    <row r="1263" spans="1:11" ht="12.75">
      <c r="A1263" s="1425" t="s">
        <v>1360</v>
      </c>
      <c r="B1263" s="1425" t="s">
        <v>759</v>
      </c>
      <c r="C1263" s="1425" t="s">
        <v>390</v>
      </c>
      <c r="D1263" s="1425" t="s">
        <v>549</v>
      </c>
      <c r="E1263" s="1425" t="s">
        <v>2802</v>
      </c>
      <c r="F1263" s="1425" t="s">
        <v>1281</v>
      </c>
      <c r="G1263" s="1425" t="s">
        <v>1238</v>
      </c>
      <c r="H1263" s="1425" t="s">
        <v>1266</v>
      </c>
      <c r="I1263" s="1425" t="s">
        <v>2771</v>
      </c>
      <c r="J1263" s="1425" t="s">
        <v>1282</v>
      </c>
      <c r="K1263" s="1425">
        <v>556.65999999999997</v>
      </c>
    </row>
    <row r="1264" spans="1:11" ht="12.75">
      <c r="A1264" s="1425" t="s">
        <v>1360</v>
      </c>
      <c r="B1264" s="1425" t="s">
        <v>759</v>
      </c>
      <c r="C1264" s="1425" t="s">
        <v>390</v>
      </c>
      <c r="D1264" s="1425" t="s">
        <v>549</v>
      </c>
      <c r="E1264" s="1425" t="s">
        <v>2802</v>
      </c>
      <c r="F1264" s="1425" t="s">
        <v>1281</v>
      </c>
      <c r="G1264" s="1425" t="s">
        <v>1238</v>
      </c>
      <c r="H1264" s="1425" t="s">
        <v>1267</v>
      </c>
      <c r="I1264" s="1425" t="s">
        <v>2765</v>
      </c>
      <c r="J1264" s="1425" t="s">
        <v>1282</v>
      </c>
      <c r="K1264" s="1425">
        <v>32.439999999999998</v>
      </c>
    </row>
    <row r="1265" spans="1:11" ht="12.75">
      <c r="A1265" s="1425" t="s">
        <v>1360</v>
      </c>
      <c r="B1265" s="1425" t="s">
        <v>759</v>
      </c>
      <c r="C1265" s="1425" t="s">
        <v>390</v>
      </c>
      <c r="D1265" s="1425" t="s">
        <v>549</v>
      </c>
      <c r="E1265" s="1425" t="s">
        <v>2802</v>
      </c>
      <c r="F1265" s="1425" t="s">
        <v>1281</v>
      </c>
      <c r="G1265" s="1425" t="s">
        <v>1238</v>
      </c>
      <c r="H1265" s="1425" t="s">
        <v>1267</v>
      </c>
      <c r="I1265" s="1425" t="s">
        <v>2767</v>
      </c>
      <c r="J1265" s="1425" t="s">
        <v>1282</v>
      </c>
      <c r="K1265" s="1425">
        <v>68.780000000000001</v>
      </c>
    </row>
    <row r="1266" spans="1:11" ht="12.75">
      <c r="A1266" s="1425" t="s">
        <v>1360</v>
      </c>
      <c r="B1266" s="1425" t="s">
        <v>759</v>
      </c>
      <c r="C1266" s="1425" t="s">
        <v>390</v>
      </c>
      <c r="D1266" s="1425" t="s">
        <v>549</v>
      </c>
      <c r="E1266" s="1425" t="s">
        <v>2802</v>
      </c>
      <c r="F1266" s="1425" t="s">
        <v>1281</v>
      </c>
      <c r="G1266" s="1425" t="s">
        <v>1238</v>
      </c>
      <c r="H1266" s="1425" t="s">
        <v>1267</v>
      </c>
      <c r="I1266" s="1425" t="s">
        <v>2768</v>
      </c>
      <c r="J1266" s="1425" t="s">
        <v>1282</v>
      </c>
      <c r="K1266" s="1425">
        <v>8.9000000000000004</v>
      </c>
    </row>
    <row r="1267" spans="1:11" ht="12.75">
      <c r="A1267" s="1425" t="s">
        <v>1360</v>
      </c>
      <c r="B1267" s="1425" t="s">
        <v>759</v>
      </c>
      <c r="C1267" s="1425" t="s">
        <v>390</v>
      </c>
      <c r="D1267" s="1425" t="s">
        <v>549</v>
      </c>
      <c r="E1267" s="1425" t="s">
        <v>2802</v>
      </c>
      <c r="F1267" s="1425" t="s">
        <v>1281</v>
      </c>
      <c r="G1267" s="1425" t="s">
        <v>1238</v>
      </c>
      <c r="H1267" s="1425" t="s">
        <v>1267</v>
      </c>
      <c r="I1267" s="1425" t="s">
        <v>2769</v>
      </c>
      <c r="J1267" s="1425" t="s">
        <v>1282</v>
      </c>
      <c r="K1267" s="1425">
        <v>3.2999999999999998</v>
      </c>
    </row>
    <row r="1268" spans="1:11" ht="12.75">
      <c r="A1268" s="1425" t="s">
        <v>1360</v>
      </c>
      <c r="B1268" s="1425" t="s">
        <v>759</v>
      </c>
      <c r="C1268" s="1425" t="s">
        <v>390</v>
      </c>
      <c r="D1268" s="1425" t="s">
        <v>549</v>
      </c>
      <c r="E1268" s="1425" t="s">
        <v>2802</v>
      </c>
      <c r="F1268" s="1425" t="s">
        <v>1281</v>
      </c>
      <c r="G1268" s="1425" t="s">
        <v>1238</v>
      </c>
      <c r="H1268" s="1425" t="s">
        <v>1267</v>
      </c>
      <c r="I1268" s="1425" t="s">
        <v>2770</v>
      </c>
      <c r="J1268" s="1425" t="s">
        <v>1282</v>
      </c>
      <c r="K1268" s="1425">
        <v>11.25</v>
      </c>
    </row>
    <row r="1269" spans="1:11" ht="12.75">
      <c r="A1269" s="1425" t="s">
        <v>1360</v>
      </c>
      <c r="B1269" s="1425" t="s">
        <v>759</v>
      </c>
      <c r="C1269" s="1425" t="s">
        <v>390</v>
      </c>
      <c r="D1269" s="1425" t="s">
        <v>549</v>
      </c>
      <c r="E1269" s="1425" t="s">
        <v>2802</v>
      </c>
      <c r="F1269" s="1425" t="s">
        <v>1281</v>
      </c>
      <c r="G1269" s="1425" t="s">
        <v>1238</v>
      </c>
      <c r="H1269" s="1425" t="s">
        <v>1267</v>
      </c>
      <c r="I1269" s="1425" t="s">
        <v>2771</v>
      </c>
      <c r="J1269" s="1425" t="s">
        <v>1282</v>
      </c>
      <c r="K1269" s="1425">
        <v>480.5</v>
      </c>
    </row>
    <row r="1270" spans="1:11" ht="12.75">
      <c r="A1270" s="1425" t="s">
        <v>1360</v>
      </c>
      <c r="B1270" s="1425" t="s">
        <v>759</v>
      </c>
      <c r="C1270" s="1425" t="s">
        <v>390</v>
      </c>
      <c r="D1270" s="1425" t="s">
        <v>549</v>
      </c>
      <c r="E1270" s="1425" t="s">
        <v>2803</v>
      </c>
      <c r="F1270" s="1425" t="s">
        <v>1295</v>
      </c>
      <c r="G1270" s="1425" t="s">
        <v>1238</v>
      </c>
      <c r="H1270" s="1425" t="s">
        <v>1263</v>
      </c>
      <c r="I1270" s="1425" t="s">
        <v>2771</v>
      </c>
      <c r="J1270" s="1425" t="s">
        <v>1296</v>
      </c>
      <c r="K1270" s="1425">
        <v>3.54</v>
      </c>
    </row>
    <row r="1271" spans="1:11" ht="12.75">
      <c r="A1271" s="1425" t="s">
        <v>1360</v>
      </c>
      <c r="B1271" s="1425" t="s">
        <v>759</v>
      </c>
      <c r="C1271" s="1425" t="s">
        <v>390</v>
      </c>
      <c r="D1271" s="1425" t="s">
        <v>549</v>
      </c>
      <c r="E1271" s="1425" t="s">
        <v>2803</v>
      </c>
      <c r="F1271" s="1425" t="s">
        <v>1295</v>
      </c>
      <c r="G1271" s="1425" t="s">
        <v>1238</v>
      </c>
      <c r="H1271" s="1425" t="s">
        <v>2773</v>
      </c>
      <c r="I1271" s="1425" t="s">
        <v>2767</v>
      </c>
      <c r="J1271" s="1425" t="s">
        <v>1296</v>
      </c>
      <c r="K1271" s="1425">
        <v>-1.2</v>
      </c>
    </row>
    <row r="1272" spans="1:11" ht="12.75">
      <c r="A1272" s="1425" t="s">
        <v>1360</v>
      </c>
      <c r="B1272" s="1425" t="s">
        <v>759</v>
      </c>
      <c r="C1272" s="1425" t="s">
        <v>390</v>
      </c>
      <c r="D1272" s="1425" t="s">
        <v>549</v>
      </c>
      <c r="E1272" s="1425" t="s">
        <v>2803</v>
      </c>
      <c r="F1272" s="1425" t="s">
        <v>1295</v>
      </c>
      <c r="G1272" s="1425" t="s">
        <v>1238</v>
      </c>
      <c r="H1272" s="1425" t="s">
        <v>2773</v>
      </c>
      <c r="I1272" s="1425" t="s">
        <v>2771</v>
      </c>
      <c r="J1272" s="1425" t="s">
        <v>1296</v>
      </c>
      <c r="K1272" s="1425">
        <v>20.710000000000001</v>
      </c>
    </row>
    <row r="1273" spans="1:11" ht="12.75">
      <c r="A1273" s="1425" t="s">
        <v>1360</v>
      </c>
      <c r="B1273" s="1425" t="s">
        <v>759</v>
      </c>
      <c r="C1273" s="1425" t="s">
        <v>390</v>
      </c>
      <c r="D1273" s="1425" t="s">
        <v>549</v>
      </c>
      <c r="E1273" s="1425" t="s">
        <v>2803</v>
      </c>
      <c r="F1273" s="1425" t="s">
        <v>1295</v>
      </c>
      <c r="G1273" s="1425" t="s">
        <v>1238</v>
      </c>
      <c r="H1273" s="1425" t="s">
        <v>1264</v>
      </c>
      <c r="I1273" s="1425" t="s">
        <v>2770</v>
      </c>
      <c r="J1273" s="1425" t="s">
        <v>1296</v>
      </c>
      <c r="K1273" s="1425">
        <v>0.10000000000000001</v>
      </c>
    </row>
    <row r="1274" spans="1:11" ht="12.75">
      <c r="A1274" s="1425" t="s">
        <v>1360</v>
      </c>
      <c r="B1274" s="1425" t="s">
        <v>759</v>
      </c>
      <c r="C1274" s="1425" t="s">
        <v>390</v>
      </c>
      <c r="D1274" s="1425" t="s">
        <v>549</v>
      </c>
      <c r="E1274" s="1425" t="s">
        <v>2803</v>
      </c>
      <c r="F1274" s="1425" t="s">
        <v>1295</v>
      </c>
      <c r="G1274" s="1425" t="s">
        <v>1238</v>
      </c>
      <c r="H1274" s="1425" t="s">
        <v>1264</v>
      </c>
      <c r="I1274" s="1425" t="s">
        <v>2771</v>
      </c>
      <c r="J1274" s="1425" t="s">
        <v>1296</v>
      </c>
      <c r="K1274" s="1425">
        <v>0.20000000000000001</v>
      </c>
    </row>
    <row r="1275" spans="1:11" ht="12.75">
      <c r="A1275" s="1425" t="s">
        <v>1360</v>
      </c>
      <c r="B1275" s="1425" t="s">
        <v>759</v>
      </c>
      <c r="C1275" s="1425" t="s">
        <v>390</v>
      </c>
      <c r="D1275" s="1425" t="s">
        <v>549</v>
      </c>
      <c r="E1275" s="1425" t="s">
        <v>2803</v>
      </c>
      <c r="F1275" s="1425" t="s">
        <v>1295</v>
      </c>
      <c r="G1275" s="1425" t="s">
        <v>1238</v>
      </c>
      <c r="H1275" s="1425" t="s">
        <v>1265</v>
      </c>
      <c r="I1275" s="1425" t="s">
        <v>2771</v>
      </c>
      <c r="J1275" s="1425" t="s">
        <v>1296</v>
      </c>
      <c r="K1275" s="1425">
        <v>51</v>
      </c>
    </row>
    <row r="1276" spans="1:11" ht="12.75">
      <c r="A1276" s="1425" t="s">
        <v>1360</v>
      </c>
      <c r="B1276" s="1425" t="s">
        <v>759</v>
      </c>
      <c r="C1276" s="1425" t="s">
        <v>390</v>
      </c>
      <c r="D1276" s="1425" t="s">
        <v>549</v>
      </c>
      <c r="E1276" s="1425" t="s">
        <v>2803</v>
      </c>
      <c r="F1276" s="1425" t="s">
        <v>1295</v>
      </c>
      <c r="G1276" s="1425" t="s">
        <v>1238</v>
      </c>
      <c r="H1276" s="1425" t="s">
        <v>1267</v>
      </c>
      <c r="I1276" s="1425" t="s">
        <v>2771</v>
      </c>
      <c r="J1276" s="1425" t="s">
        <v>1296</v>
      </c>
      <c r="K1276" s="1425">
        <v>0.56999999999999995</v>
      </c>
    </row>
    <row r="1277" spans="1:11" ht="12.75">
      <c r="A1277" s="1425" t="s">
        <v>1360</v>
      </c>
      <c r="B1277" s="1425" t="s">
        <v>759</v>
      </c>
      <c r="C1277" s="1425" t="s">
        <v>390</v>
      </c>
      <c r="D1277" s="1425" t="s">
        <v>549</v>
      </c>
      <c r="E1277" s="1425" t="s">
        <v>2804</v>
      </c>
      <c r="F1277" s="1425" t="s">
        <v>1297</v>
      </c>
      <c r="G1277" s="1425" t="s">
        <v>1238</v>
      </c>
      <c r="H1277" s="1425" t="s">
        <v>2762</v>
      </c>
      <c r="I1277" s="1425" t="s">
        <v>2767</v>
      </c>
      <c r="J1277" s="1425" t="s">
        <v>1298</v>
      </c>
      <c r="K1277" s="1425">
        <v>11.25</v>
      </c>
    </row>
    <row r="1278" spans="1:11" ht="12.75">
      <c r="A1278" s="1425" t="s">
        <v>1360</v>
      </c>
      <c r="B1278" s="1425" t="s">
        <v>759</v>
      </c>
      <c r="C1278" s="1425" t="s">
        <v>390</v>
      </c>
      <c r="D1278" s="1425" t="s">
        <v>549</v>
      </c>
      <c r="E1278" s="1425" t="s">
        <v>2804</v>
      </c>
      <c r="F1278" s="1425" t="s">
        <v>1297</v>
      </c>
      <c r="G1278" s="1425" t="s">
        <v>1238</v>
      </c>
      <c r="H1278" s="1425" t="s">
        <v>2762</v>
      </c>
      <c r="I1278" s="1425" t="s">
        <v>2770</v>
      </c>
      <c r="J1278" s="1425" t="s">
        <v>1298</v>
      </c>
      <c r="K1278" s="1425">
        <v>27.890000000000001</v>
      </c>
    </row>
    <row r="1279" spans="1:11" ht="12.75">
      <c r="A1279" s="1425" t="s">
        <v>1360</v>
      </c>
      <c r="B1279" s="1425" t="s">
        <v>759</v>
      </c>
      <c r="C1279" s="1425" t="s">
        <v>390</v>
      </c>
      <c r="D1279" s="1425" t="s">
        <v>549</v>
      </c>
      <c r="E1279" s="1425" t="s">
        <v>2804</v>
      </c>
      <c r="F1279" s="1425" t="s">
        <v>1297</v>
      </c>
      <c r="G1279" s="1425" t="s">
        <v>1238</v>
      </c>
      <c r="H1279" s="1425" t="s">
        <v>1263</v>
      </c>
      <c r="I1279" s="1425" t="s">
        <v>2767</v>
      </c>
      <c r="J1279" s="1425" t="s">
        <v>1298</v>
      </c>
      <c r="K1279" s="1425">
        <v>19.57</v>
      </c>
    </row>
    <row r="1280" spans="1:11" ht="12.75">
      <c r="A1280" s="1425" t="s">
        <v>1360</v>
      </c>
      <c r="B1280" s="1425" t="s">
        <v>759</v>
      </c>
      <c r="C1280" s="1425" t="s">
        <v>390</v>
      </c>
      <c r="D1280" s="1425" t="s">
        <v>549</v>
      </c>
      <c r="E1280" s="1425" t="s">
        <v>2804</v>
      </c>
      <c r="F1280" s="1425" t="s">
        <v>1297</v>
      </c>
      <c r="G1280" s="1425" t="s">
        <v>1238</v>
      </c>
      <c r="H1280" s="1425" t="s">
        <v>2772</v>
      </c>
      <c r="I1280" s="1425" t="s">
        <v>2767</v>
      </c>
      <c r="J1280" s="1425" t="s">
        <v>1298</v>
      </c>
      <c r="K1280" s="1425">
        <v>10.69</v>
      </c>
    </row>
    <row r="1281" spans="1:11" ht="12.75">
      <c r="A1281" s="1425" t="s">
        <v>1360</v>
      </c>
      <c r="B1281" s="1425" t="s">
        <v>759</v>
      </c>
      <c r="C1281" s="1425" t="s">
        <v>390</v>
      </c>
      <c r="D1281" s="1425" t="s">
        <v>549</v>
      </c>
      <c r="E1281" s="1425" t="s">
        <v>2804</v>
      </c>
      <c r="F1281" s="1425" t="s">
        <v>1297</v>
      </c>
      <c r="G1281" s="1425" t="s">
        <v>1238</v>
      </c>
      <c r="H1281" s="1425" t="s">
        <v>2772</v>
      </c>
      <c r="I1281" s="1425" t="s">
        <v>2769</v>
      </c>
      <c r="J1281" s="1425" t="s">
        <v>1298</v>
      </c>
      <c r="K1281" s="1425">
        <v>0.65000000000000002</v>
      </c>
    </row>
    <row r="1282" spans="1:11" ht="12.75">
      <c r="A1282" s="1425" t="s">
        <v>1360</v>
      </c>
      <c r="B1282" s="1425" t="s">
        <v>759</v>
      </c>
      <c r="C1282" s="1425" t="s">
        <v>390</v>
      </c>
      <c r="D1282" s="1425" t="s">
        <v>549</v>
      </c>
      <c r="E1282" s="1425" t="s">
        <v>2804</v>
      </c>
      <c r="F1282" s="1425" t="s">
        <v>1297</v>
      </c>
      <c r="G1282" s="1425" t="s">
        <v>1238</v>
      </c>
      <c r="H1282" s="1425" t="s">
        <v>1264</v>
      </c>
      <c r="I1282" s="1425" t="s">
        <v>2767</v>
      </c>
      <c r="J1282" s="1425" t="s">
        <v>1298</v>
      </c>
      <c r="K1282" s="1425">
        <v>15.23</v>
      </c>
    </row>
    <row r="1283" spans="1:11" ht="12.75">
      <c r="A1283" s="1425" t="s">
        <v>1360</v>
      </c>
      <c r="B1283" s="1425" t="s">
        <v>759</v>
      </c>
      <c r="C1283" s="1425" t="s">
        <v>390</v>
      </c>
      <c r="D1283" s="1425" t="s">
        <v>549</v>
      </c>
      <c r="E1283" s="1425" t="s">
        <v>2804</v>
      </c>
      <c r="F1283" s="1425" t="s">
        <v>1297</v>
      </c>
      <c r="G1283" s="1425" t="s">
        <v>1238</v>
      </c>
      <c r="H1283" s="1425" t="s">
        <v>1266</v>
      </c>
      <c r="I1283" s="1425" t="s">
        <v>2767</v>
      </c>
      <c r="J1283" s="1425" t="s">
        <v>1298</v>
      </c>
      <c r="K1283" s="1425">
        <v>8.1799999999999997</v>
      </c>
    </row>
    <row r="1284" spans="1:11" ht="12.75">
      <c r="A1284" s="1425" t="s">
        <v>1360</v>
      </c>
      <c r="B1284" s="1425" t="s">
        <v>759</v>
      </c>
      <c r="C1284" s="1425" t="s">
        <v>390</v>
      </c>
      <c r="D1284" s="1425" t="s">
        <v>549</v>
      </c>
      <c r="E1284" s="1425" t="s">
        <v>2804</v>
      </c>
      <c r="F1284" s="1425" t="s">
        <v>1297</v>
      </c>
      <c r="G1284" s="1425" t="s">
        <v>1238</v>
      </c>
      <c r="H1284" s="1425" t="s">
        <v>1266</v>
      </c>
      <c r="I1284" s="1425" t="s">
        <v>2770</v>
      </c>
      <c r="J1284" s="1425" t="s">
        <v>1298</v>
      </c>
      <c r="K1284" s="1425">
        <v>19.149999999999999</v>
      </c>
    </row>
    <row r="1285" spans="1:11" ht="12.75">
      <c r="A1285" s="1425" t="s">
        <v>1360</v>
      </c>
      <c r="B1285" s="1425" t="s">
        <v>759</v>
      </c>
      <c r="C1285" s="1425" t="s">
        <v>390</v>
      </c>
      <c r="D1285" s="1425" t="s">
        <v>549</v>
      </c>
      <c r="E1285" s="1425" t="s">
        <v>2805</v>
      </c>
      <c r="F1285" s="1425" t="s">
        <v>1299</v>
      </c>
      <c r="G1285" s="1425" t="s">
        <v>1238</v>
      </c>
      <c r="H1285" s="1425" t="s">
        <v>1263</v>
      </c>
      <c r="I1285" s="1425" t="s">
        <v>2767</v>
      </c>
      <c r="J1285" s="1425" t="s">
        <v>1300</v>
      </c>
      <c r="K1285" s="1425">
        <v>1.26</v>
      </c>
    </row>
    <row r="1286" spans="1:11" ht="12.75">
      <c r="A1286" s="1425" t="s">
        <v>1360</v>
      </c>
      <c r="B1286" s="1425" t="s">
        <v>759</v>
      </c>
      <c r="C1286" s="1425" t="s">
        <v>390</v>
      </c>
      <c r="D1286" s="1425" t="s">
        <v>549</v>
      </c>
      <c r="E1286" s="1425" t="s">
        <v>2805</v>
      </c>
      <c r="F1286" s="1425" t="s">
        <v>1299</v>
      </c>
      <c r="G1286" s="1425" t="s">
        <v>1238</v>
      </c>
      <c r="H1286" s="1425" t="s">
        <v>2772</v>
      </c>
      <c r="I1286" s="1425" t="s">
        <v>2767</v>
      </c>
      <c r="J1286" s="1425" t="s">
        <v>1300</v>
      </c>
      <c r="K1286" s="1425">
        <v>20.079999999999998</v>
      </c>
    </row>
    <row r="1287" spans="1:11" ht="12.75">
      <c r="A1287" s="1425" t="s">
        <v>1360</v>
      </c>
      <c r="B1287" s="1425" t="s">
        <v>759</v>
      </c>
      <c r="C1287" s="1425" t="s">
        <v>390</v>
      </c>
      <c r="D1287" s="1425" t="s">
        <v>549</v>
      </c>
      <c r="E1287" s="1425" t="s">
        <v>2805</v>
      </c>
      <c r="F1287" s="1425" t="s">
        <v>1299</v>
      </c>
      <c r="G1287" s="1425" t="s">
        <v>1238</v>
      </c>
      <c r="H1287" s="1425" t="s">
        <v>2772</v>
      </c>
      <c r="I1287" s="1425" t="s">
        <v>2768</v>
      </c>
      <c r="J1287" s="1425" t="s">
        <v>1300</v>
      </c>
      <c r="K1287" s="1425">
        <v>6.5599999999999996</v>
      </c>
    </row>
    <row r="1288" spans="1:11" ht="12.75">
      <c r="A1288" s="1425" t="s">
        <v>1360</v>
      </c>
      <c r="B1288" s="1425" t="s">
        <v>759</v>
      </c>
      <c r="C1288" s="1425" t="s">
        <v>390</v>
      </c>
      <c r="D1288" s="1425" t="s">
        <v>549</v>
      </c>
      <c r="E1288" s="1425" t="s">
        <v>2805</v>
      </c>
      <c r="F1288" s="1425" t="s">
        <v>1299</v>
      </c>
      <c r="G1288" s="1425" t="s">
        <v>1238</v>
      </c>
      <c r="H1288" s="1425" t="s">
        <v>2773</v>
      </c>
      <c r="I1288" s="1425" t="s">
        <v>2769</v>
      </c>
      <c r="J1288" s="1425" t="s">
        <v>1300</v>
      </c>
      <c r="K1288" s="1425">
        <v>7.7199999999999998</v>
      </c>
    </row>
    <row r="1289" spans="1:11" ht="12.75">
      <c r="A1289" s="1425" t="s">
        <v>1360</v>
      </c>
      <c r="B1289" s="1425" t="s">
        <v>759</v>
      </c>
      <c r="C1289" s="1425" t="s">
        <v>390</v>
      </c>
      <c r="D1289" s="1425" t="s">
        <v>549</v>
      </c>
      <c r="E1289" s="1425" t="s">
        <v>2805</v>
      </c>
      <c r="F1289" s="1425" t="s">
        <v>1299</v>
      </c>
      <c r="G1289" s="1425" t="s">
        <v>1238</v>
      </c>
      <c r="H1289" s="1425" t="s">
        <v>1265</v>
      </c>
      <c r="I1289" s="1425" t="s">
        <v>2770</v>
      </c>
      <c r="J1289" s="1425" t="s">
        <v>1300</v>
      </c>
      <c r="K1289" s="1425">
        <v>1.1499999999999999</v>
      </c>
    </row>
    <row r="1290" spans="1:11" ht="12.75">
      <c r="A1290" s="1425" t="s">
        <v>1360</v>
      </c>
      <c r="B1290" s="1425" t="s">
        <v>759</v>
      </c>
      <c r="C1290" s="1425" t="s">
        <v>390</v>
      </c>
      <c r="D1290" s="1425" t="s">
        <v>549</v>
      </c>
      <c r="E1290" s="1425" t="s">
        <v>2805</v>
      </c>
      <c r="F1290" s="1425" t="s">
        <v>1299</v>
      </c>
      <c r="G1290" s="1425" t="s">
        <v>1238</v>
      </c>
      <c r="H1290" s="1425" t="s">
        <v>2774</v>
      </c>
      <c r="I1290" s="1425" t="s">
        <v>2771</v>
      </c>
      <c r="J1290" s="1425" t="s">
        <v>1300</v>
      </c>
      <c r="K1290" s="1425">
        <v>17.100000000000001</v>
      </c>
    </row>
    <row r="1291" spans="1:11" ht="12.75">
      <c r="A1291" s="1425" t="s">
        <v>1360</v>
      </c>
      <c r="B1291" s="1425" t="s">
        <v>759</v>
      </c>
      <c r="C1291" s="1425" t="s">
        <v>390</v>
      </c>
      <c r="D1291" s="1425" t="s">
        <v>549</v>
      </c>
      <c r="E1291" s="1425" t="s">
        <v>2805</v>
      </c>
      <c r="F1291" s="1425" t="s">
        <v>1299</v>
      </c>
      <c r="G1291" s="1425" t="s">
        <v>1238</v>
      </c>
      <c r="H1291" s="1425" t="s">
        <v>1267</v>
      </c>
      <c r="I1291" s="1425" t="s">
        <v>2770</v>
      </c>
      <c r="J1291" s="1425" t="s">
        <v>1300</v>
      </c>
      <c r="K1291" s="1425">
        <v>0.19</v>
      </c>
    </row>
    <row r="1292" spans="1:11" ht="12.75">
      <c r="A1292" s="1425" t="s">
        <v>1360</v>
      </c>
      <c r="B1292" s="1425" t="s">
        <v>759</v>
      </c>
      <c r="C1292" s="1425" t="s">
        <v>390</v>
      </c>
      <c r="D1292" s="1425" t="s">
        <v>549</v>
      </c>
      <c r="E1292" s="1425" t="s">
        <v>2806</v>
      </c>
      <c r="F1292" s="1425" t="s">
        <v>1283</v>
      </c>
      <c r="G1292" s="1425" t="s">
        <v>1238</v>
      </c>
      <c r="H1292" s="1425" t="s">
        <v>2762</v>
      </c>
      <c r="I1292" s="1425" t="s">
        <v>2769</v>
      </c>
      <c r="J1292" s="1425" t="s">
        <v>1284</v>
      </c>
      <c r="K1292" s="1425">
        <v>326.44999999999999</v>
      </c>
    </row>
    <row r="1293" spans="1:11" ht="12.75">
      <c r="A1293" s="1425" t="s">
        <v>1360</v>
      </c>
      <c r="B1293" s="1425" t="s">
        <v>759</v>
      </c>
      <c r="C1293" s="1425" t="s">
        <v>390</v>
      </c>
      <c r="D1293" s="1425" t="s">
        <v>549</v>
      </c>
      <c r="E1293" s="1425" t="s">
        <v>2806</v>
      </c>
      <c r="F1293" s="1425" t="s">
        <v>1283</v>
      </c>
      <c r="G1293" s="1425" t="s">
        <v>1238</v>
      </c>
      <c r="H1293" s="1425" t="s">
        <v>2762</v>
      </c>
      <c r="I1293" s="1425" t="s">
        <v>2770</v>
      </c>
      <c r="J1293" s="1425" t="s">
        <v>1284</v>
      </c>
      <c r="K1293" s="1425">
        <v>311.60000000000002</v>
      </c>
    </row>
    <row r="1294" spans="1:11" ht="12.75">
      <c r="A1294" s="1425" t="s">
        <v>1360</v>
      </c>
      <c r="B1294" s="1425" t="s">
        <v>759</v>
      </c>
      <c r="C1294" s="1425" t="s">
        <v>390</v>
      </c>
      <c r="D1294" s="1425" t="s">
        <v>549</v>
      </c>
      <c r="E1294" s="1425" t="s">
        <v>2806</v>
      </c>
      <c r="F1294" s="1425" t="s">
        <v>1283</v>
      </c>
      <c r="G1294" s="1425" t="s">
        <v>1238</v>
      </c>
      <c r="H1294" s="1425" t="s">
        <v>1263</v>
      </c>
      <c r="I1294" s="1425" t="s">
        <v>2767</v>
      </c>
      <c r="J1294" s="1425" t="s">
        <v>1284</v>
      </c>
      <c r="K1294" s="1425">
        <v>38.649999999999999</v>
      </c>
    </row>
    <row r="1295" spans="1:11" ht="12.75">
      <c r="A1295" s="1425" t="s">
        <v>1360</v>
      </c>
      <c r="B1295" s="1425" t="s">
        <v>759</v>
      </c>
      <c r="C1295" s="1425" t="s">
        <v>390</v>
      </c>
      <c r="D1295" s="1425" t="s">
        <v>549</v>
      </c>
      <c r="E1295" s="1425" t="s">
        <v>2806</v>
      </c>
      <c r="F1295" s="1425" t="s">
        <v>1283</v>
      </c>
      <c r="G1295" s="1425" t="s">
        <v>1238</v>
      </c>
      <c r="H1295" s="1425" t="s">
        <v>1263</v>
      </c>
      <c r="I1295" s="1425" t="s">
        <v>2768</v>
      </c>
      <c r="J1295" s="1425" t="s">
        <v>1284</v>
      </c>
      <c r="K1295" s="1425">
        <v>4.4000000000000004</v>
      </c>
    </row>
    <row r="1296" spans="1:11" ht="12.75">
      <c r="A1296" s="1425" t="s">
        <v>1360</v>
      </c>
      <c r="B1296" s="1425" t="s">
        <v>759</v>
      </c>
      <c r="C1296" s="1425" t="s">
        <v>390</v>
      </c>
      <c r="D1296" s="1425" t="s">
        <v>549</v>
      </c>
      <c r="E1296" s="1425" t="s">
        <v>2806</v>
      </c>
      <c r="F1296" s="1425" t="s">
        <v>1283</v>
      </c>
      <c r="G1296" s="1425" t="s">
        <v>1238</v>
      </c>
      <c r="H1296" s="1425" t="s">
        <v>1263</v>
      </c>
      <c r="I1296" s="1425" t="s">
        <v>2769</v>
      </c>
      <c r="J1296" s="1425" t="s">
        <v>1284</v>
      </c>
      <c r="K1296" s="1425">
        <v>332.49000000000001</v>
      </c>
    </row>
    <row r="1297" spans="1:11" ht="12.75">
      <c r="A1297" s="1425" t="s">
        <v>1360</v>
      </c>
      <c r="B1297" s="1425" t="s">
        <v>759</v>
      </c>
      <c r="C1297" s="1425" t="s">
        <v>390</v>
      </c>
      <c r="D1297" s="1425" t="s">
        <v>549</v>
      </c>
      <c r="E1297" s="1425" t="s">
        <v>2806</v>
      </c>
      <c r="F1297" s="1425" t="s">
        <v>1283</v>
      </c>
      <c r="G1297" s="1425" t="s">
        <v>1238</v>
      </c>
      <c r="H1297" s="1425" t="s">
        <v>1263</v>
      </c>
      <c r="I1297" s="1425" t="s">
        <v>2770</v>
      </c>
      <c r="J1297" s="1425" t="s">
        <v>1284</v>
      </c>
      <c r="K1297" s="1425">
        <v>449.11000000000001</v>
      </c>
    </row>
    <row r="1298" spans="1:11" ht="12.75">
      <c r="A1298" s="1425" t="s">
        <v>1360</v>
      </c>
      <c r="B1298" s="1425" t="s">
        <v>759</v>
      </c>
      <c r="C1298" s="1425" t="s">
        <v>390</v>
      </c>
      <c r="D1298" s="1425" t="s">
        <v>549</v>
      </c>
      <c r="E1298" s="1425" t="s">
        <v>2806</v>
      </c>
      <c r="F1298" s="1425" t="s">
        <v>1283</v>
      </c>
      <c r="G1298" s="1425" t="s">
        <v>1238</v>
      </c>
      <c r="H1298" s="1425" t="s">
        <v>2772</v>
      </c>
      <c r="I1298" s="1425" t="s">
        <v>2767</v>
      </c>
      <c r="J1298" s="1425" t="s">
        <v>1284</v>
      </c>
      <c r="K1298" s="1425">
        <v>9.9499999999999993</v>
      </c>
    </row>
    <row r="1299" spans="1:11" ht="12.75">
      <c r="A1299" s="1425" t="s">
        <v>1360</v>
      </c>
      <c r="B1299" s="1425" t="s">
        <v>759</v>
      </c>
      <c r="C1299" s="1425" t="s">
        <v>390</v>
      </c>
      <c r="D1299" s="1425" t="s">
        <v>549</v>
      </c>
      <c r="E1299" s="1425" t="s">
        <v>2806</v>
      </c>
      <c r="F1299" s="1425" t="s">
        <v>1283</v>
      </c>
      <c r="G1299" s="1425" t="s">
        <v>1238</v>
      </c>
      <c r="H1299" s="1425" t="s">
        <v>2772</v>
      </c>
      <c r="I1299" s="1425" t="s">
        <v>2768</v>
      </c>
      <c r="J1299" s="1425" t="s">
        <v>1284</v>
      </c>
      <c r="K1299" s="1425">
        <v>31.789999999999999</v>
      </c>
    </row>
    <row r="1300" spans="1:11" ht="12.75">
      <c r="A1300" s="1425" t="s">
        <v>1360</v>
      </c>
      <c r="B1300" s="1425" t="s">
        <v>759</v>
      </c>
      <c r="C1300" s="1425" t="s">
        <v>390</v>
      </c>
      <c r="D1300" s="1425" t="s">
        <v>549</v>
      </c>
      <c r="E1300" s="1425" t="s">
        <v>2806</v>
      </c>
      <c r="F1300" s="1425" t="s">
        <v>1283</v>
      </c>
      <c r="G1300" s="1425" t="s">
        <v>1238</v>
      </c>
      <c r="H1300" s="1425" t="s">
        <v>2772</v>
      </c>
      <c r="I1300" s="1425" t="s">
        <v>2769</v>
      </c>
      <c r="J1300" s="1425" t="s">
        <v>1284</v>
      </c>
      <c r="K1300" s="1425">
        <v>392.25999999999999</v>
      </c>
    </row>
    <row r="1301" spans="1:11" ht="12.75">
      <c r="A1301" s="1425" t="s">
        <v>1360</v>
      </c>
      <c r="B1301" s="1425" t="s">
        <v>759</v>
      </c>
      <c r="C1301" s="1425" t="s">
        <v>390</v>
      </c>
      <c r="D1301" s="1425" t="s">
        <v>549</v>
      </c>
      <c r="E1301" s="1425" t="s">
        <v>2806</v>
      </c>
      <c r="F1301" s="1425" t="s">
        <v>1283</v>
      </c>
      <c r="G1301" s="1425" t="s">
        <v>1238</v>
      </c>
      <c r="H1301" s="1425" t="s">
        <v>2772</v>
      </c>
      <c r="I1301" s="1425" t="s">
        <v>2770</v>
      </c>
      <c r="J1301" s="1425" t="s">
        <v>1284</v>
      </c>
      <c r="K1301" s="1425">
        <v>413.76999999999998</v>
      </c>
    </row>
    <row r="1302" spans="1:11" ht="12.75">
      <c r="A1302" s="1425" t="s">
        <v>1360</v>
      </c>
      <c r="B1302" s="1425" t="s">
        <v>759</v>
      </c>
      <c r="C1302" s="1425" t="s">
        <v>390</v>
      </c>
      <c r="D1302" s="1425" t="s">
        <v>549</v>
      </c>
      <c r="E1302" s="1425" t="s">
        <v>2806</v>
      </c>
      <c r="F1302" s="1425" t="s">
        <v>1283</v>
      </c>
      <c r="G1302" s="1425" t="s">
        <v>1238</v>
      </c>
      <c r="H1302" s="1425" t="s">
        <v>2773</v>
      </c>
      <c r="I1302" s="1425" t="s">
        <v>2769</v>
      </c>
      <c r="J1302" s="1425" t="s">
        <v>1284</v>
      </c>
      <c r="K1302" s="1425">
        <v>414.77999999999997</v>
      </c>
    </row>
    <row r="1303" spans="1:11" ht="12.75">
      <c r="A1303" s="1425" t="s">
        <v>1360</v>
      </c>
      <c r="B1303" s="1425" t="s">
        <v>759</v>
      </c>
      <c r="C1303" s="1425" t="s">
        <v>390</v>
      </c>
      <c r="D1303" s="1425" t="s">
        <v>549</v>
      </c>
      <c r="E1303" s="1425" t="s">
        <v>2806</v>
      </c>
      <c r="F1303" s="1425" t="s">
        <v>1283</v>
      </c>
      <c r="G1303" s="1425" t="s">
        <v>1238</v>
      </c>
      <c r="H1303" s="1425" t="s">
        <v>2773</v>
      </c>
      <c r="I1303" s="1425" t="s">
        <v>2770</v>
      </c>
      <c r="J1303" s="1425" t="s">
        <v>1284</v>
      </c>
      <c r="K1303" s="1425">
        <v>355.52999999999997</v>
      </c>
    </row>
    <row r="1304" spans="1:11" ht="12.75">
      <c r="A1304" s="1425" t="s">
        <v>1360</v>
      </c>
      <c r="B1304" s="1425" t="s">
        <v>759</v>
      </c>
      <c r="C1304" s="1425" t="s">
        <v>390</v>
      </c>
      <c r="D1304" s="1425" t="s">
        <v>549</v>
      </c>
      <c r="E1304" s="1425" t="s">
        <v>2806</v>
      </c>
      <c r="F1304" s="1425" t="s">
        <v>1283</v>
      </c>
      <c r="G1304" s="1425" t="s">
        <v>1238</v>
      </c>
      <c r="H1304" s="1425" t="s">
        <v>1264</v>
      </c>
      <c r="I1304" s="1425" t="s">
        <v>2769</v>
      </c>
      <c r="J1304" s="1425" t="s">
        <v>1284</v>
      </c>
      <c r="K1304" s="1425">
        <v>256.02999999999997</v>
      </c>
    </row>
    <row r="1305" spans="1:11" ht="12.75">
      <c r="A1305" s="1425" t="s">
        <v>1360</v>
      </c>
      <c r="B1305" s="1425" t="s">
        <v>759</v>
      </c>
      <c r="C1305" s="1425" t="s">
        <v>390</v>
      </c>
      <c r="D1305" s="1425" t="s">
        <v>549</v>
      </c>
      <c r="E1305" s="1425" t="s">
        <v>2806</v>
      </c>
      <c r="F1305" s="1425" t="s">
        <v>1283</v>
      </c>
      <c r="G1305" s="1425" t="s">
        <v>1238</v>
      </c>
      <c r="H1305" s="1425" t="s">
        <v>1264</v>
      </c>
      <c r="I1305" s="1425" t="s">
        <v>2770</v>
      </c>
      <c r="J1305" s="1425" t="s">
        <v>1284</v>
      </c>
      <c r="K1305" s="1425">
        <v>351.31999999999999</v>
      </c>
    </row>
    <row r="1306" spans="1:11" ht="12.75">
      <c r="A1306" s="1425" t="s">
        <v>1360</v>
      </c>
      <c r="B1306" s="1425" t="s">
        <v>759</v>
      </c>
      <c r="C1306" s="1425" t="s">
        <v>390</v>
      </c>
      <c r="D1306" s="1425" t="s">
        <v>549</v>
      </c>
      <c r="E1306" s="1425" t="s">
        <v>2806</v>
      </c>
      <c r="F1306" s="1425" t="s">
        <v>1283</v>
      </c>
      <c r="G1306" s="1425" t="s">
        <v>1238</v>
      </c>
      <c r="H1306" s="1425" t="s">
        <v>1265</v>
      </c>
      <c r="I1306" s="1425" t="s">
        <v>2769</v>
      </c>
      <c r="J1306" s="1425" t="s">
        <v>1284</v>
      </c>
      <c r="K1306" s="1425">
        <v>396.94999999999999</v>
      </c>
    </row>
    <row r="1307" spans="1:11" ht="12.75">
      <c r="A1307" s="1425" t="s">
        <v>1360</v>
      </c>
      <c r="B1307" s="1425" t="s">
        <v>759</v>
      </c>
      <c r="C1307" s="1425" t="s">
        <v>390</v>
      </c>
      <c r="D1307" s="1425" t="s">
        <v>549</v>
      </c>
      <c r="E1307" s="1425" t="s">
        <v>2806</v>
      </c>
      <c r="F1307" s="1425" t="s">
        <v>1283</v>
      </c>
      <c r="G1307" s="1425" t="s">
        <v>1238</v>
      </c>
      <c r="H1307" s="1425" t="s">
        <v>1265</v>
      </c>
      <c r="I1307" s="1425" t="s">
        <v>2770</v>
      </c>
      <c r="J1307" s="1425" t="s">
        <v>1284</v>
      </c>
      <c r="K1307" s="1425">
        <v>351.51999999999998</v>
      </c>
    </row>
    <row r="1308" spans="1:11" ht="12.75">
      <c r="A1308" s="1425" t="s">
        <v>1360</v>
      </c>
      <c r="B1308" s="1425" t="s">
        <v>759</v>
      </c>
      <c r="C1308" s="1425" t="s">
        <v>390</v>
      </c>
      <c r="D1308" s="1425" t="s">
        <v>549</v>
      </c>
      <c r="E1308" s="1425" t="s">
        <v>2806</v>
      </c>
      <c r="F1308" s="1425" t="s">
        <v>1283</v>
      </c>
      <c r="G1308" s="1425" t="s">
        <v>1238</v>
      </c>
      <c r="H1308" s="1425" t="s">
        <v>2774</v>
      </c>
      <c r="I1308" s="1425" t="s">
        <v>2767</v>
      </c>
      <c r="J1308" s="1425" t="s">
        <v>1284</v>
      </c>
      <c r="K1308" s="1425">
        <v>10.32</v>
      </c>
    </row>
    <row r="1309" spans="1:11" ht="12.75">
      <c r="A1309" s="1425" t="s">
        <v>1360</v>
      </c>
      <c r="B1309" s="1425" t="s">
        <v>759</v>
      </c>
      <c r="C1309" s="1425" t="s">
        <v>390</v>
      </c>
      <c r="D1309" s="1425" t="s">
        <v>549</v>
      </c>
      <c r="E1309" s="1425" t="s">
        <v>2806</v>
      </c>
      <c r="F1309" s="1425" t="s">
        <v>1283</v>
      </c>
      <c r="G1309" s="1425" t="s">
        <v>1238</v>
      </c>
      <c r="H1309" s="1425" t="s">
        <v>2774</v>
      </c>
      <c r="I1309" s="1425" t="s">
        <v>2768</v>
      </c>
      <c r="J1309" s="1425" t="s">
        <v>1284</v>
      </c>
      <c r="K1309" s="1425">
        <v>5.4800000000000004</v>
      </c>
    </row>
    <row r="1310" spans="1:11" ht="12.75">
      <c r="A1310" s="1425" t="s">
        <v>1360</v>
      </c>
      <c r="B1310" s="1425" t="s">
        <v>759</v>
      </c>
      <c r="C1310" s="1425" t="s">
        <v>390</v>
      </c>
      <c r="D1310" s="1425" t="s">
        <v>549</v>
      </c>
      <c r="E1310" s="1425" t="s">
        <v>2806</v>
      </c>
      <c r="F1310" s="1425" t="s">
        <v>1283</v>
      </c>
      <c r="G1310" s="1425" t="s">
        <v>1238</v>
      </c>
      <c r="H1310" s="1425" t="s">
        <v>2774</v>
      </c>
      <c r="I1310" s="1425" t="s">
        <v>2769</v>
      </c>
      <c r="J1310" s="1425" t="s">
        <v>1284</v>
      </c>
      <c r="K1310" s="1425">
        <v>420.70999999999998</v>
      </c>
    </row>
    <row r="1311" spans="1:11" ht="12.75">
      <c r="A1311" s="1425" t="s">
        <v>1360</v>
      </c>
      <c r="B1311" s="1425" t="s">
        <v>759</v>
      </c>
      <c r="C1311" s="1425" t="s">
        <v>390</v>
      </c>
      <c r="D1311" s="1425" t="s">
        <v>549</v>
      </c>
      <c r="E1311" s="1425" t="s">
        <v>2806</v>
      </c>
      <c r="F1311" s="1425" t="s">
        <v>1283</v>
      </c>
      <c r="G1311" s="1425" t="s">
        <v>1238</v>
      </c>
      <c r="H1311" s="1425" t="s">
        <v>2774</v>
      </c>
      <c r="I1311" s="1425" t="s">
        <v>2770</v>
      </c>
      <c r="J1311" s="1425" t="s">
        <v>1284</v>
      </c>
      <c r="K1311" s="1425">
        <v>340.02999999999997</v>
      </c>
    </row>
    <row r="1312" spans="1:11" ht="12.75">
      <c r="A1312" s="1425" t="s">
        <v>1360</v>
      </c>
      <c r="B1312" s="1425" t="s">
        <v>759</v>
      </c>
      <c r="C1312" s="1425" t="s">
        <v>390</v>
      </c>
      <c r="D1312" s="1425" t="s">
        <v>549</v>
      </c>
      <c r="E1312" s="1425" t="s">
        <v>2806</v>
      </c>
      <c r="F1312" s="1425" t="s">
        <v>1283</v>
      </c>
      <c r="G1312" s="1425" t="s">
        <v>1238</v>
      </c>
      <c r="H1312" s="1425" t="s">
        <v>1266</v>
      </c>
      <c r="I1312" s="1425" t="s">
        <v>2769</v>
      </c>
      <c r="J1312" s="1425" t="s">
        <v>1284</v>
      </c>
      <c r="K1312" s="1425">
        <v>347.50999999999999</v>
      </c>
    </row>
    <row r="1313" spans="1:11" ht="12.75">
      <c r="A1313" s="1425" t="s">
        <v>1360</v>
      </c>
      <c r="B1313" s="1425" t="s">
        <v>759</v>
      </c>
      <c r="C1313" s="1425" t="s">
        <v>390</v>
      </c>
      <c r="D1313" s="1425" t="s">
        <v>549</v>
      </c>
      <c r="E1313" s="1425" t="s">
        <v>2806</v>
      </c>
      <c r="F1313" s="1425" t="s">
        <v>1283</v>
      </c>
      <c r="G1313" s="1425" t="s">
        <v>1238</v>
      </c>
      <c r="H1313" s="1425" t="s">
        <v>1266</v>
      </c>
      <c r="I1313" s="1425" t="s">
        <v>2770</v>
      </c>
      <c r="J1313" s="1425" t="s">
        <v>1284</v>
      </c>
      <c r="K1313" s="1425">
        <v>327.44</v>
      </c>
    </row>
    <row r="1314" spans="1:11" ht="12.75">
      <c r="A1314" s="1425" t="s">
        <v>1360</v>
      </c>
      <c r="B1314" s="1425" t="s">
        <v>759</v>
      </c>
      <c r="C1314" s="1425" t="s">
        <v>390</v>
      </c>
      <c r="D1314" s="1425" t="s">
        <v>549</v>
      </c>
      <c r="E1314" s="1425" t="s">
        <v>2806</v>
      </c>
      <c r="F1314" s="1425" t="s">
        <v>1283</v>
      </c>
      <c r="G1314" s="1425" t="s">
        <v>1238</v>
      </c>
      <c r="H1314" s="1425" t="s">
        <v>1267</v>
      </c>
      <c r="I1314" s="1425" t="s">
        <v>2765</v>
      </c>
      <c r="J1314" s="1425" t="s">
        <v>1284</v>
      </c>
      <c r="K1314" s="1425">
        <v>8.3399999999999999</v>
      </c>
    </row>
    <row r="1315" spans="1:11" ht="12.75">
      <c r="A1315" s="1425" t="s">
        <v>1360</v>
      </c>
      <c r="B1315" s="1425" t="s">
        <v>759</v>
      </c>
      <c r="C1315" s="1425" t="s">
        <v>390</v>
      </c>
      <c r="D1315" s="1425" t="s">
        <v>549</v>
      </c>
      <c r="E1315" s="1425" t="s">
        <v>2806</v>
      </c>
      <c r="F1315" s="1425" t="s">
        <v>1283</v>
      </c>
      <c r="G1315" s="1425" t="s">
        <v>1238</v>
      </c>
      <c r="H1315" s="1425" t="s">
        <v>1267</v>
      </c>
      <c r="I1315" s="1425" t="s">
        <v>2767</v>
      </c>
      <c r="J1315" s="1425" t="s">
        <v>1284</v>
      </c>
      <c r="K1315" s="1425">
        <v>29.16</v>
      </c>
    </row>
    <row r="1316" spans="1:11" ht="12.75">
      <c r="A1316" s="1425" t="s">
        <v>1360</v>
      </c>
      <c r="B1316" s="1425" t="s">
        <v>759</v>
      </c>
      <c r="C1316" s="1425" t="s">
        <v>390</v>
      </c>
      <c r="D1316" s="1425" t="s">
        <v>549</v>
      </c>
      <c r="E1316" s="1425" t="s">
        <v>2806</v>
      </c>
      <c r="F1316" s="1425" t="s">
        <v>1283</v>
      </c>
      <c r="G1316" s="1425" t="s">
        <v>1238</v>
      </c>
      <c r="H1316" s="1425" t="s">
        <v>1267</v>
      </c>
      <c r="I1316" s="1425" t="s">
        <v>2768</v>
      </c>
      <c r="J1316" s="1425" t="s">
        <v>1284</v>
      </c>
      <c r="K1316" s="1425">
        <v>8.4100000000000001</v>
      </c>
    </row>
    <row r="1317" spans="1:11" ht="12.75">
      <c r="A1317" s="1425" t="s">
        <v>1360</v>
      </c>
      <c r="B1317" s="1425" t="s">
        <v>759</v>
      </c>
      <c r="C1317" s="1425" t="s">
        <v>390</v>
      </c>
      <c r="D1317" s="1425" t="s">
        <v>549</v>
      </c>
      <c r="E1317" s="1425" t="s">
        <v>2806</v>
      </c>
      <c r="F1317" s="1425" t="s">
        <v>1283</v>
      </c>
      <c r="G1317" s="1425" t="s">
        <v>1238</v>
      </c>
      <c r="H1317" s="1425" t="s">
        <v>1267</v>
      </c>
      <c r="I1317" s="1425" t="s">
        <v>2769</v>
      </c>
      <c r="J1317" s="1425" t="s">
        <v>1284</v>
      </c>
      <c r="K1317" s="1425">
        <v>263.22000000000003</v>
      </c>
    </row>
    <row r="1318" spans="1:11" ht="12.75">
      <c r="A1318" s="1425" t="s">
        <v>1360</v>
      </c>
      <c r="B1318" s="1425" t="s">
        <v>759</v>
      </c>
      <c r="C1318" s="1425" t="s">
        <v>390</v>
      </c>
      <c r="D1318" s="1425" t="s">
        <v>549</v>
      </c>
      <c r="E1318" s="1425" t="s">
        <v>2806</v>
      </c>
      <c r="F1318" s="1425" t="s">
        <v>1283</v>
      </c>
      <c r="G1318" s="1425" t="s">
        <v>1238</v>
      </c>
      <c r="H1318" s="1425" t="s">
        <v>1267</v>
      </c>
      <c r="I1318" s="1425" t="s">
        <v>2770</v>
      </c>
      <c r="J1318" s="1425" t="s">
        <v>1284</v>
      </c>
      <c r="K1318" s="1425">
        <v>278.38</v>
      </c>
    </row>
    <row r="1319" spans="1:11" ht="12.75">
      <c r="A1319" s="1425" t="s">
        <v>1360</v>
      </c>
      <c r="B1319" s="1425" t="s">
        <v>759</v>
      </c>
      <c r="C1319" s="1425" t="s">
        <v>390</v>
      </c>
      <c r="D1319" s="1425" t="s">
        <v>549</v>
      </c>
      <c r="E1319" s="1425" t="s">
        <v>2807</v>
      </c>
      <c r="F1319" s="1425" t="s">
        <v>1301</v>
      </c>
      <c r="G1319" s="1425" t="s">
        <v>1238</v>
      </c>
      <c r="H1319" s="1425" t="s">
        <v>2762</v>
      </c>
      <c r="I1319" s="1425" t="s">
        <v>2770</v>
      </c>
      <c r="J1319" s="1425" t="s">
        <v>1302</v>
      </c>
      <c r="K1319" s="1425">
        <v>7.9900000000000002</v>
      </c>
    </row>
    <row r="1320" spans="1:11" ht="12.75">
      <c r="A1320" s="1425" t="s">
        <v>1360</v>
      </c>
      <c r="B1320" s="1425" t="s">
        <v>759</v>
      </c>
      <c r="C1320" s="1425" t="s">
        <v>390</v>
      </c>
      <c r="D1320" s="1425" t="s">
        <v>549</v>
      </c>
      <c r="E1320" s="1425" t="s">
        <v>2807</v>
      </c>
      <c r="F1320" s="1425" t="s">
        <v>1301</v>
      </c>
      <c r="G1320" s="1425" t="s">
        <v>1238</v>
      </c>
      <c r="H1320" s="1425" t="s">
        <v>1263</v>
      </c>
      <c r="I1320" s="1425" t="s">
        <v>2767</v>
      </c>
      <c r="J1320" s="1425" t="s">
        <v>1302</v>
      </c>
      <c r="K1320" s="1425">
        <v>0.19</v>
      </c>
    </row>
    <row r="1321" spans="1:11" ht="12.75">
      <c r="A1321" s="1425" t="s">
        <v>1360</v>
      </c>
      <c r="B1321" s="1425" t="s">
        <v>759</v>
      </c>
      <c r="C1321" s="1425" t="s">
        <v>390</v>
      </c>
      <c r="D1321" s="1425" t="s">
        <v>549</v>
      </c>
      <c r="E1321" s="1425" t="s">
        <v>2807</v>
      </c>
      <c r="F1321" s="1425" t="s">
        <v>1301</v>
      </c>
      <c r="G1321" s="1425" t="s">
        <v>1238</v>
      </c>
      <c r="H1321" s="1425" t="s">
        <v>2772</v>
      </c>
      <c r="I1321" s="1425" t="s">
        <v>2769</v>
      </c>
      <c r="J1321" s="1425" t="s">
        <v>1302</v>
      </c>
      <c r="K1321" s="1425">
        <v>24.260000000000002</v>
      </c>
    </row>
    <row r="1322" spans="1:11" ht="12.75">
      <c r="A1322" s="1425" t="s">
        <v>1360</v>
      </c>
      <c r="B1322" s="1425" t="s">
        <v>759</v>
      </c>
      <c r="C1322" s="1425" t="s">
        <v>390</v>
      </c>
      <c r="D1322" s="1425" t="s">
        <v>549</v>
      </c>
      <c r="E1322" s="1425" t="s">
        <v>2807</v>
      </c>
      <c r="F1322" s="1425" t="s">
        <v>1301</v>
      </c>
      <c r="G1322" s="1425" t="s">
        <v>1238</v>
      </c>
      <c r="H1322" s="1425" t="s">
        <v>2773</v>
      </c>
      <c r="I1322" s="1425" t="s">
        <v>2770</v>
      </c>
      <c r="J1322" s="1425" t="s">
        <v>1302</v>
      </c>
      <c r="K1322" s="1425">
        <v>19.390000000000001</v>
      </c>
    </row>
    <row r="1323" spans="1:11" ht="12.75">
      <c r="A1323" s="1425" t="s">
        <v>1360</v>
      </c>
      <c r="B1323" s="1425" t="s">
        <v>759</v>
      </c>
      <c r="C1323" s="1425" t="s">
        <v>390</v>
      </c>
      <c r="D1323" s="1425" t="s">
        <v>549</v>
      </c>
      <c r="E1323" s="1425" t="s">
        <v>2807</v>
      </c>
      <c r="F1323" s="1425" t="s">
        <v>1301</v>
      </c>
      <c r="G1323" s="1425" t="s">
        <v>1238</v>
      </c>
      <c r="H1323" s="1425" t="s">
        <v>1265</v>
      </c>
      <c r="I1323" s="1425" t="s">
        <v>2770</v>
      </c>
      <c r="J1323" s="1425" t="s">
        <v>1302</v>
      </c>
      <c r="K1323" s="1425">
        <v>1.3600000000000001</v>
      </c>
    </row>
    <row r="1324" spans="1:11" ht="12.75">
      <c r="A1324" s="1425" t="s">
        <v>1360</v>
      </c>
      <c r="B1324" s="1425" t="s">
        <v>759</v>
      </c>
      <c r="C1324" s="1425" t="s">
        <v>390</v>
      </c>
      <c r="D1324" s="1425" t="s">
        <v>549</v>
      </c>
      <c r="E1324" s="1425" t="s">
        <v>2807</v>
      </c>
      <c r="F1324" s="1425" t="s">
        <v>1301</v>
      </c>
      <c r="G1324" s="1425" t="s">
        <v>1238</v>
      </c>
      <c r="H1324" s="1425" t="s">
        <v>2774</v>
      </c>
      <c r="I1324" s="1425" t="s">
        <v>2769</v>
      </c>
      <c r="J1324" s="1425" t="s">
        <v>1302</v>
      </c>
      <c r="K1324" s="1425">
        <v>9.4900000000000002</v>
      </c>
    </row>
    <row r="1325" spans="1:11" ht="12.75">
      <c r="A1325" s="1425" t="s">
        <v>1360</v>
      </c>
      <c r="B1325" s="1425" t="s">
        <v>759</v>
      </c>
      <c r="C1325" s="1425" t="s">
        <v>390</v>
      </c>
      <c r="D1325" s="1425" t="s">
        <v>549</v>
      </c>
      <c r="E1325" s="1425" t="s">
        <v>2807</v>
      </c>
      <c r="F1325" s="1425" t="s">
        <v>1301</v>
      </c>
      <c r="G1325" s="1425" t="s">
        <v>1238</v>
      </c>
      <c r="H1325" s="1425" t="s">
        <v>2774</v>
      </c>
      <c r="I1325" s="1425" t="s">
        <v>2770</v>
      </c>
      <c r="J1325" s="1425" t="s">
        <v>1302</v>
      </c>
      <c r="K1325" s="1425">
        <v>11.43</v>
      </c>
    </row>
    <row r="1326" spans="1:11" ht="12.75">
      <c r="A1326" s="1425" t="s">
        <v>1360</v>
      </c>
      <c r="B1326" s="1425" t="s">
        <v>759</v>
      </c>
      <c r="C1326" s="1425" t="s">
        <v>390</v>
      </c>
      <c r="D1326" s="1425" t="s">
        <v>549</v>
      </c>
      <c r="E1326" s="1425" t="s">
        <v>2807</v>
      </c>
      <c r="F1326" s="1425" t="s">
        <v>1301</v>
      </c>
      <c r="G1326" s="1425" t="s">
        <v>1238</v>
      </c>
      <c r="H1326" s="1425" t="s">
        <v>1267</v>
      </c>
      <c r="I1326" s="1425" t="s">
        <v>2770</v>
      </c>
      <c r="J1326" s="1425" t="s">
        <v>1302</v>
      </c>
      <c r="K1326" s="1425">
        <v>74.920000000000002</v>
      </c>
    </row>
    <row r="1327" spans="1:11" ht="12.75">
      <c r="A1327" s="1425" t="s">
        <v>1360</v>
      </c>
      <c r="B1327" s="1425" t="s">
        <v>759</v>
      </c>
      <c r="C1327" s="1425" t="s">
        <v>390</v>
      </c>
      <c r="D1327" s="1425" t="s">
        <v>549</v>
      </c>
      <c r="E1327" s="1425" t="s">
        <v>2808</v>
      </c>
      <c r="F1327" s="1425" t="s">
        <v>1276</v>
      </c>
      <c r="G1327" s="1425" t="s">
        <v>1238</v>
      </c>
      <c r="H1327" s="1425" t="s">
        <v>2762</v>
      </c>
      <c r="I1327" s="1425" t="s">
        <v>2766</v>
      </c>
      <c r="J1327" s="1425" t="s">
        <v>1275</v>
      </c>
      <c r="K1327" s="1425">
        <v>0.17999999999999999</v>
      </c>
    </row>
    <row r="1328" spans="1:11" ht="12.75">
      <c r="A1328" s="1425" t="s">
        <v>1360</v>
      </c>
      <c r="B1328" s="1425" t="s">
        <v>759</v>
      </c>
      <c r="C1328" s="1425" t="s">
        <v>390</v>
      </c>
      <c r="D1328" s="1425" t="s">
        <v>549</v>
      </c>
      <c r="E1328" s="1425" t="s">
        <v>2808</v>
      </c>
      <c r="F1328" s="1425" t="s">
        <v>1276</v>
      </c>
      <c r="G1328" s="1425" t="s">
        <v>1238</v>
      </c>
      <c r="H1328" s="1425" t="s">
        <v>2762</v>
      </c>
      <c r="I1328" s="1425" t="s">
        <v>2767</v>
      </c>
      <c r="J1328" s="1425" t="s">
        <v>1275</v>
      </c>
      <c r="K1328" s="1425">
        <v>27.84</v>
      </c>
    </row>
    <row r="1329" spans="1:11" ht="12.75">
      <c r="A1329" s="1425" t="s">
        <v>1360</v>
      </c>
      <c r="B1329" s="1425" t="s">
        <v>759</v>
      </c>
      <c r="C1329" s="1425" t="s">
        <v>390</v>
      </c>
      <c r="D1329" s="1425" t="s">
        <v>549</v>
      </c>
      <c r="E1329" s="1425" t="s">
        <v>2808</v>
      </c>
      <c r="F1329" s="1425" t="s">
        <v>1276</v>
      </c>
      <c r="G1329" s="1425" t="s">
        <v>1238</v>
      </c>
      <c r="H1329" s="1425" t="s">
        <v>1263</v>
      </c>
      <c r="I1329" s="1425" t="s">
        <v>2767</v>
      </c>
      <c r="J1329" s="1425" t="s">
        <v>1275</v>
      </c>
      <c r="K1329" s="1425">
        <v>63.710000000000001</v>
      </c>
    </row>
    <row r="1330" spans="1:11" ht="12.75">
      <c r="A1330" s="1425" t="s">
        <v>1360</v>
      </c>
      <c r="B1330" s="1425" t="s">
        <v>759</v>
      </c>
      <c r="C1330" s="1425" t="s">
        <v>390</v>
      </c>
      <c r="D1330" s="1425" t="s">
        <v>549</v>
      </c>
      <c r="E1330" s="1425" t="s">
        <v>2808</v>
      </c>
      <c r="F1330" s="1425" t="s">
        <v>1276</v>
      </c>
      <c r="G1330" s="1425" t="s">
        <v>1238</v>
      </c>
      <c r="H1330" s="1425" t="s">
        <v>2772</v>
      </c>
      <c r="I1330" s="1425" t="s">
        <v>2767</v>
      </c>
      <c r="J1330" s="1425" t="s">
        <v>1275</v>
      </c>
      <c r="K1330" s="1425">
        <v>23.539999999999999</v>
      </c>
    </row>
    <row r="1331" spans="1:11" ht="12.75">
      <c r="A1331" s="1425" t="s">
        <v>1360</v>
      </c>
      <c r="B1331" s="1425" t="s">
        <v>759</v>
      </c>
      <c r="C1331" s="1425" t="s">
        <v>390</v>
      </c>
      <c r="D1331" s="1425" t="s">
        <v>549</v>
      </c>
      <c r="E1331" s="1425" t="s">
        <v>2808</v>
      </c>
      <c r="F1331" s="1425" t="s">
        <v>1276</v>
      </c>
      <c r="G1331" s="1425" t="s">
        <v>1238</v>
      </c>
      <c r="H1331" s="1425" t="s">
        <v>2773</v>
      </c>
      <c r="I1331" s="1425" t="s">
        <v>2767</v>
      </c>
      <c r="J1331" s="1425" t="s">
        <v>1275</v>
      </c>
      <c r="K1331" s="1425">
        <v>0.93000000000000005</v>
      </c>
    </row>
    <row r="1332" spans="1:11" ht="12.75">
      <c r="A1332" s="1425" t="s">
        <v>1360</v>
      </c>
      <c r="B1332" s="1425" t="s">
        <v>759</v>
      </c>
      <c r="C1332" s="1425" t="s">
        <v>390</v>
      </c>
      <c r="D1332" s="1425" t="s">
        <v>549</v>
      </c>
      <c r="E1332" s="1425" t="s">
        <v>2808</v>
      </c>
      <c r="F1332" s="1425" t="s">
        <v>1276</v>
      </c>
      <c r="G1332" s="1425" t="s">
        <v>1238</v>
      </c>
      <c r="H1332" s="1425" t="s">
        <v>1264</v>
      </c>
      <c r="I1332" s="1425" t="s">
        <v>2767</v>
      </c>
      <c r="J1332" s="1425" t="s">
        <v>1275</v>
      </c>
      <c r="K1332" s="1425">
        <v>85.590000000000003</v>
      </c>
    </row>
    <row r="1333" spans="1:11" ht="12.75">
      <c r="A1333" s="1425" t="s">
        <v>1360</v>
      </c>
      <c r="B1333" s="1425" t="s">
        <v>759</v>
      </c>
      <c r="C1333" s="1425" t="s">
        <v>390</v>
      </c>
      <c r="D1333" s="1425" t="s">
        <v>549</v>
      </c>
      <c r="E1333" s="1425" t="s">
        <v>2808</v>
      </c>
      <c r="F1333" s="1425" t="s">
        <v>1276</v>
      </c>
      <c r="G1333" s="1425" t="s">
        <v>1238</v>
      </c>
      <c r="H1333" s="1425" t="s">
        <v>1265</v>
      </c>
      <c r="I1333" s="1425" t="s">
        <v>2763</v>
      </c>
      <c r="J1333" s="1425" t="s">
        <v>1275</v>
      </c>
      <c r="K1333" s="1425">
        <v>0.19</v>
      </c>
    </row>
    <row r="1334" spans="1:11" ht="12.75">
      <c r="A1334" s="1425" t="s">
        <v>1360</v>
      </c>
      <c r="B1334" s="1425" t="s">
        <v>759</v>
      </c>
      <c r="C1334" s="1425" t="s">
        <v>390</v>
      </c>
      <c r="D1334" s="1425" t="s">
        <v>549</v>
      </c>
      <c r="E1334" s="1425" t="s">
        <v>2808</v>
      </c>
      <c r="F1334" s="1425" t="s">
        <v>1276</v>
      </c>
      <c r="G1334" s="1425" t="s">
        <v>1238</v>
      </c>
      <c r="H1334" s="1425" t="s">
        <v>1265</v>
      </c>
      <c r="I1334" s="1425" t="s">
        <v>2767</v>
      </c>
      <c r="J1334" s="1425" t="s">
        <v>1275</v>
      </c>
      <c r="K1334" s="1425">
        <v>104.94</v>
      </c>
    </row>
    <row r="1335" spans="1:11" ht="12.75">
      <c r="A1335" s="1425" t="s">
        <v>1360</v>
      </c>
      <c r="B1335" s="1425" t="s">
        <v>759</v>
      </c>
      <c r="C1335" s="1425" t="s">
        <v>390</v>
      </c>
      <c r="D1335" s="1425" t="s">
        <v>549</v>
      </c>
      <c r="E1335" s="1425" t="s">
        <v>2808</v>
      </c>
      <c r="F1335" s="1425" t="s">
        <v>1276</v>
      </c>
      <c r="G1335" s="1425" t="s">
        <v>1238</v>
      </c>
      <c r="H1335" s="1425" t="s">
        <v>2774</v>
      </c>
      <c r="I1335" s="1425" t="s">
        <v>2767</v>
      </c>
      <c r="J1335" s="1425" t="s">
        <v>1275</v>
      </c>
      <c r="K1335" s="1425">
        <v>110.31</v>
      </c>
    </row>
    <row r="1336" spans="1:11" ht="12.75">
      <c r="A1336" s="1425" t="s">
        <v>1360</v>
      </c>
      <c r="B1336" s="1425" t="s">
        <v>759</v>
      </c>
      <c r="C1336" s="1425" t="s">
        <v>390</v>
      </c>
      <c r="D1336" s="1425" t="s">
        <v>549</v>
      </c>
      <c r="E1336" s="1425" t="s">
        <v>2808</v>
      </c>
      <c r="F1336" s="1425" t="s">
        <v>1276</v>
      </c>
      <c r="G1336" s="1425" t="s">
        <v>1238</v>
      </c>
      <c r="H1336" s="1425" t="s">
        <v>1266</v>
      </c>
      <c r="I1336" s="1425" t="s">
        <v>2763</v>
      </c>
      <c r="J1336" s="1425" t="s">
        <v>1275</v>
      </c>
      <c r="K1336" s="1425">
        <v>0.17999999999999999</v>
      </c>
    </row>
    <row r="1337" spans="1:11" ht="12.75">
      <c r="A1337" s="1425" t="s">
        <v>1360</v>
      </c>
      <c r="B1337" s="1425" t="s">
        <v>759</v>
      </c>
      <c r="C1337" s="1425" t="s">
        <v>390</v>
      </c>
      <c r="D1337" s="1425" t="s">
        <v>549</v>
      </c>
      <c r="E1337" s="1425" t="s">
        <v>2808</v>
      </c>
      <c r="F1337" s="1425" t="s">
        <v>1276</v>
      </c>
      <c r="G1337" s="1425" t="s">
        <v>1238</v>
      </c>
      <c r="H1337" s="1425" t="s">
        <v>1266</v>
      </c>
      <c r="I1337" s="1425" t="s">
        <v>2767</v>
      </c>
      <c r="J1337" s="1425" t="s">
        <v>1275</v>
      </c>
      <c r="K1337" s="1425">
        <v>26.710000000000001</v>
      </c>
    </row>
    <row r="1338" spans="1:11" ht="12.75">
      <c r="A1338" s="1425" t="s">
        <v>1360</v>
      </c>
      <c r="B1338" s="1425" t="s">
        <v>759</v>
      </c>
      <c r="C1338" s="1425" t="s">
        <v>390</v>
      </c>
      <c r="D1338" s="1425" t="s">
        <v>549</v>
      </c>
      <c r="E1338" s="1425" t="s">
        <v>2808</v>
      </c>
      <c r="F1338" s="1425" t="s">
        <v>1276</v>
      </c>
      <c r="G1338" s="1425" t="s">
        <v>1238</v>
      </c>
      <c r="H1338" s="1425" t="s">
        <v>1267</v>
      </c>
      <c r="I1338" s="1425" t="s">
        <v>2767</v>
      </c>
      <c r="J1338" s="1425" t="s">
        <v>1275</v>
      </c>
      <c r="K1338" s="1425">
        <v>145.46000000000001</v>
      </c>
    </row>
    <row r="1339" spans="1:11" ht="12.75">
      <c r="A1339" s="1425" t="s">
        <v>1360</v>
      </c>
      <c r="B1339" s="1425" t="s">
        <v>759</v>
      </c>
      <c r="C1339" s="1425" t="s">
        <v>390</v>
      </c>
      <c r="D1339" s="1425" t="s">
        <v>549</v>
      </c>
      <c r="E1339" s="1425" t="s">
        <v>2809</v>
      </c>
      <c r="F1339" s="1425" t="s">
        <v>1273</v>
      </c>
      <c r="G1339" s="1425" t="s">
        <v>1238</v>
      </c>
      <c r="H1339" s="1425" t="s">
        <v>2762</v>
      </c>
      <c r="I1339" s="1425" t="s">
        <v>2763</v>
      </c>
      <c r="J1339" s="1425" t="s">
        <v>1272</v>
      </c>
      <c r="K1339" s="1425">
        <v>20.07</v>
      </c>
    </row>
    <row r="1340" spans="1:11" ht="12.75">
      <c r="A1340" s="1425" t="s">
        <v>1360</v>
      </c>
      <c r="B1340" s="1425" t="s">
        <v>759</v>
      </c>
      <c r="C1340" s="1425" t="s">
        <v>390</v>
      </c>
      <c r="D1340" s="1425" t="s">
        <v>549</v>
      </c>
      <c r="E1340" s="1425" t="s">
        <v>2809</v>
      </c>
      <c r="F1340" s="1425" t="s">
        <v>1273</v>
      </c>
      <c r="G1340" s="1425" t="s">
        <v>1238</v>
      </c>
      <c r="H1340" s="1425" t="s">
        <v>2762</v>
      </c>
      <c r="I1340" s="1425" t="s">
        <v>2764</v>
      </c>
      <c r="J1340" s="1425" t="s">
        <v>1272</v>
      </c>
      <c r="K1340" s="1425">
        <v>275.93000000000001</v>
      </c>
    </row>
    <row r="1341" spans="1:11" ht="12.75">
      <c r="A1341" s="1425" t="s">
        <v>1360</v>
      </c>
      <c r="B1341" s="1425" t="s">
        <v>759</v>
      </c>
      <c r="C1341" s="1425" t="s">
        <v>390</v>
      </c>
      <c r="D1341" s="1425" t="s">
        <v>549</v>
      </c>
      <c r="E1341" s="1425" t="s">
        <v>2809</v>
      </c>
      <c r="F1341" s="1425" t="s">
        <v>1273</v>
      </c>
      <c r="G1341" s="1425" t="s">
        <v>1238</v>
      </c>
      <c r="H1341" s="1425" t="s">
        <v>2762</v>
      </c>
      <c r="I1341" s="1425" t="s">
        <v>2765</v>
      </c>
      <c r="J1341" s="1425" t="s">
        <v>1272</v>
      </c>
      <c r="K1341" s="1425">
        <v>54.969999999999999</v>
      </c>
    </row>
    <row r="1342" spans="1:11" ht="12.75">
      <c r="A1342" s="1425" t="s">
        <v>1360</v>
      </c>
      <c r="B1342" s="1425" t="s">
        <v>759</v>
      </c>
      <c r="C1342" s="1425" t="s">
        <v>390</v>
      </c>
      <c r="D1342" s="1425" t="s">
        <v>549</v>
      </c>
      <c r="E1342" s="1425" t="s">
        <v>2809</v>
      </c>
      <c r="F1342" s="1425" t="s">
        <v>1273</v>
      </c>
      <c r="G1342" s="1425" t="s">
        <v>1238</v>
      </c>
      <c r="H1342" s="1425" t="s">
        <v>2762</v>
      </c>
      <c r="I1342" s="1425" t="s">
        <v>2766</v>
      </c>
      <c r="J1342" s="1425" t="s">
        <v>1272</v>
      </c>
      <c r="K1342" s="1425">
        <v>97.969999999999999</v>
      </c>
    </row>
    <row r="1343" spans="1:11" ht="12.75">
      <c r="A1343" s="1425" t="s">
        <v>1360</v>
      </c>
      <c r="B1343" s="1425" t="s">
        <v>759</v>
      </c>
      <c r="C1343" s="1425" t="s">
        <v>390</v>
      </c>
      <c r="D1343" s="1425" t="s">
        <v>549</v>
      </c>
      <c r="E1343" s="1425" t="s">
        <v>2809</v>
      </c>
      <c r="F1343" s="1425" t="s">
        <v>1273</v>
      </c>
      <c r="G1343" s="1425" t="s">
        <v>1238</v>
      </c>
      <c r="H1343" s="1425" t="s">
        <v>2762</v>
      </c>
      <c r="I1343" s="1425" t="s">
        <v>2767</v>
      </c>
      <c r="J1343" s="1425" t="s">
        <v>1272</v>
      </c>
      <c r="K1343" s="1425">
        <v>1463.05</v>
      </c>
    </row>
    <row r="1344" spans="1:11" ht="12.75">
      <c r="A1344" s="1425" t="s">
        <v>1360</v>
      </c>
      <c r="B1344" s="1425" t="s">
        <v>759</v>
      </c>
      <c r="C1344" s="1425" t="s">
        <v>390</v>
      </c>
      <c r="D1344" s="1425" t="s">
        <v>549</v>
      </c>
      <c r="E1344" s="1425" t="s">
        <v>2809</v>
      </c>
      <c r="F1344" s="1425" t="s">
        <v>1273</v>
      </c>
      <c r="G1344" s="1425" t="s">
        <v>1238</v>
      </c>
      <c r="H1344" s="1425" t="s">
        <v>2762</v>
      </c>
      <c r="I1344" s="1425" t="s">
        <v>2768</v>
      </c>
      <c r="J1344" s="1425" t="s">
        <v>1272</v>
      </c>
      <c r="K1344" s="1425">
        <v>122.33</v>
      </c>
    </row>
    <row r="1345" spans="1:11" ht="12.75">
      <c r="A1345" s="1425" t="s">
        <v>1360</v>
      </c>
      <c r="B1345" s="1425" t="s">
        <v>759</v>
      </c>
      <c r="C1345" s="1425" t="s">
        <v>390</v>
      </c>
      <c r="D1345" s="1425" t="s">
        <v>549</v>
      </c>
      <c r="E1345" s="1425" t="s">
        <v>2809</v>
      </c>
      <c r="F1345" s="1425" t="s">
        <v>1273</v>
      </c>
      <c r="G1345" s="1425" t="s">
        <v>1238</v>
      </c>
      <c r="H1345" s="1425" t="s">
        <v>2762</v>
      </c>
      <c r="I1345" s="1425" t="s">
        <v>2769</v>
      </c>
      <c r="J1345" s="1425" t="s">
        <v>1272</v>
      </c>
      <c r="K1345" s="1425">
        <v>62.689999999999998</v>
      </c>
    </row>
    <row r="1346" spans="1:11" ht="12.75">
      <c r="A1346" s="1425" t="s">
        <v>1360</v>
      </c>
      <c r="B1346" s="1425" t="s">
        <v>759</v>
      </c>
      <c r="C1346" s="1425" t="s">
        <v>390</v>
      </c>
      <c r="D1346" s="1425" t="s">
        <v>549</v>
      </c>
      <c r="E1346" s="1425" t="s">
        <v>2809</v>
      </c>
      <c r="F1346" s="1425" t="s">
        <v>1273</v>
      </c>
      <c r="G1346" s="1425" t="s">
        <v>1238</v>
      </c>
      <c r="H1346" s="1425" t="s">
        <v>2762</v>
      </c>
      <c r="I1346" s="1425" t="s">
        <v>2770</v>
      </c>
      <c r="J1346" s="1425" t="s">
        <v>1272</v>
      </c>
      <c r="K1346" s="1425">
        <v>52.219999999999999</v>
      </c>
    </row>
    <row r="1347" spans="1:11" ht="12.75">
      <c r="A1347" s="1425" t="s">
        <v>1360</v>
      </c>
      <c r="B1347" s="1425" t="s">
        <v>759</v>
      </c>
      <c r="C1347" s="1425" t="s">
        <v>390</v>
      </c>
      <c r="D1347" s="1425" t="s">
        <v>549</v>
      </c>
      <c r="E1347" s="1425" t="s">
        <v>2809</v>
      </c>
      <c r="F1347" s="1425" t="s">
        <v>1273</v>
      </c>
      <c r="G1347" s="1425" t="s">
        <v>1238</v>
      </c>
      <c r="H1347" s="1425" t="s">
        <v>2762</v>
      </c>
      <c r="I1347" s="1425" t="s">
        <v>2771</v>
      </c>
      <c r="J1347" s="1425" t="s">
        <v>1272</v>
      </c>
      <c r="K1347" s="1425">
        <v>1419.3</v>
      </c>
    </row>
    <row r="1348" spans="1:11" ht="12.75">
      <c r="A1348" s="1425" t="s">
        <v>1360</v>
      </c>
      <c r="B1348" s="1425" t="s">
        <v>759</v>
      </c>
      <c r="C1348" s="1425" t="s">
        <v>390</v>
      </c>
      <c r="D1348" s="1425" t="s">
        <v>549</v>
      </c>
      <c r="E1348" s="1425" t="s">
        <v>2809</v>
      </c>
      <c r="F1348" s="1425" t="s">
        <v>1273</v>
      </c>
      <c r="G1348" s="1425" t="s">
        <v>1238</v>
      </c>
      <c r="H1348" s="1425" t="s">
        <v>1263</v>
      </c>
      <c r="I1348" s="1425" t="s">
        <v>2763</v>
      </c>
      <c r="J1348" s="1425" t="s">
        <v>1272</v>
      </c>
      <c r="K1348" s="1425">
        <v>13.18</v>
      </c>
    </row>
    <row r="1349" spans="1:11" ht="12.75">
      <c r="A1349" s="1425" t="s">
        <v>1360</v>
      </c>
      <c r="B1349" s="1425" t="s">
        <v>759</v>
      </c>
      <c r="C1349" s="1425" t="s">
        <v>390</v>
      </c>
      <c r="D1349" s="1425" t="s">
        <v>549</v>
      </c>
      <c r="E1349" s="1425" t="s">
        <v>2809</v>
      </c>
      <c r="F1349" s="1425" t="s">
        <v>1273</v>
      </c>
      <c r="G1349" s="1425" t="s">
        <v>1238</v>
      </c>
      <c r="H1349" s="1425" t="s">
        <v>1263</v>
      </c>
      <c r="I1349" s="1425" t="s">
        <v>2764</v>
      </c>
      <c r="J1349" s="1425" t="s">
        <v>1272</v>
      </c>
      <c r="K1349" s="1425">
        <v>182.05000000000001</v>
      </c>
    </row>
    <row r="1350" spans="1:11" ht="12.75">
      <c r="A1350" s="1425" t="s">
        <v>1360</v>
      </c>
      <c r="B1350" s="1425" t="s">
        <v>759</v>
      </c>
      <c r="C1350" s="1425" t="s">
        <v>390</v>
      </c>
      <c r="D1350" s="1425" t="s">
        <v>549</v>
      </c>
      <c r="E1350" s="1425" t="s">
        <v>2809</v>
      </c>
      <c r="F1350" s="1425" t="s">
        <v>1273</v>
      </c>
      <c r="G1350" s="1425" t="s">
        <v>1238</v>
      </c>
      <c r="H1350" s="1425" t="s">
        <v>1263</v>
      </c>
      <c r="I1350" s="1425" t="s">
        <v>2765</v>
      </c>
      <c r="J1350" s="1425" t="s">
        <v>1272</v>
      </c>
      <c r="K1350" s="1425">
        <v>36.340000000000003</v>
      </c>
    </row>
    <row r="1351" spans="1:11" ht="12.75">
      <c r="A1351" s="1425" t="s">
        <v>1360</v>
      </c>
      <c r="B1351" s="1425" t="s">
        <v>759</v>
      </c>
      <c r="C1351" s="1425" t="s">
        <v>390</v>
      </c>
      <c r="D1351" s="1425" t="s">
        <v>549</v>
      </c>
      <c r="E1351" s="1425" t="s">
        <v>2809</v>
      </c>
      <c r="F1351" s="1425" t="s">
        <v>1273</v>
      </c>
      <c r="G1351" s="1425" t="s">
        <v>1238</v>
      </c>
      <c r="H1351" s="1425" t="s">
        <v>1263</v>
      </c>
      <c r="I1351" s="1425" t="s">
        <v>2766</v>
      </c>
      <c r="J1351" s="1425" t="s">
        <v>1272</v>
      </c>
      <c r="K1351" s="1425">
        <v>64.760000000000005</v>
      </c>
    </row>
    <row r="1352" spans="1:11" ht="12.75">
      <c r="A1352" s="1425" t="s">
        <v>1360</v>
      </c>
      <c r="B1352" s="1425" t="s">
        <v>759</v>
      </c>
      <c r="C1352" s="1425" t="s">
        <v>390</v>
      </c>
      <c r="D1352" s="1425" t="s">
        <v>549</v>
      </c>
      <c r="E1352" s="1425" t="s">
        <v>2809</v>
      </c>
      <c r="F1352" s="1425" t="s">
        <v>1273</v>
      </c>
      <c r="G1352" s="1425" t="s">
        <v>1238</v>
      </c>
      <c r="H1352" s="1425" t="s">
        <v>1263</v>
      </c>
      <c r="I1352" s="1425" t="s">
        <v>2767</v>
      </c>
      <c r="J1352" s="1425" t="s">
        <v>1272</v>
      </c>
      <c r="K1352" s="1425">
        <v>1286.8499999999999</v>
      </c>
    </row>
    <row r="1353" spans="1:11" ht="12.75">
      <c r="A1353" s="1425" t="s">
        <v>1360</v>
      </c>
      <c r="B1353" s="1425" t="s">
        <v>759</v>
      </c>
      <c r="C1353" s="1425" t="s">
        <v>390</v>
      </c>
      <c r="D1353" s="1425" t="s">
        <v>549</v>
      </c>
      <c r="E1353" s="1425" t="s">
        <v>2809</v>
      </c>
      <c r="F1353" s="1425" t="s">
        <v>1273</v>
      </c>
      <c r="G1353" s="1425" t="s">
        <v>1238</v>
      </c>
      <c r="H1353" s="1425" t="s">
        <v>1263</v>
      </c>
      <c r="I1353" s="1425" t="s">
        <v>2768</v>
      </c>
      <c r="J1353" s="1425" t="s">
        <v>1272</v>
      </c>
      <c r="K1353" s="1425">
        <v>103.73999999999999</v>
      </c>
    </row>
    <row r="1354" spans="1:11" ht="12.75">
      <c r="A1354" s="1425" t="s">
        <v>1360</v>
      </c>
      <c r="B1354" s="1425" t="s">
        <v>759</v>
      </c>
      <c r="C1354" s="1425" t="s">
        <v>390</v>
      </c>
      <c r="D1354" s="1425" t="s">
        <v>549</v>
      </c>
      <c r="E1354" s="1425" t="s">
        <v>2809</v>
      </c>
      <c r="F1354" s="1425" t="s">
        <v>1273</v>
      </c>
      <c r="G1354" s="1425" t="s">
        <v>1238</v>
      </c>
      <c r="H1354" s="1425" t="s">
        <v>1263</v>
      </c>
      <c r="I1354" s="1425" t="s">
        <v>2769</v>
      </c>
      <c r="J1354" s="1425" t="s">
        <v>1272</v>
      </c>
      <c r="K1354" s="1425">
        <v>53.079999999999998</v>
      </c>
    </row>
    <row r="1355" spans="1:11" ht="12.75">
      <c r="A1355" s="1425" t="s">
        <v>1360</v>
      </c>
      <c r="B1355" s="1425" t="s">
        <v>759</v>
      </c>
      <c r="C1355" s="1425" t="s">
        <v>390</v>
      </c>
      <c r="D1355" s="1425" t="s">
        <v>549</v>
      </c>
      <c r="E1355" s="1425" t="s">
        <v>2809</v>
      </c>
      <c r="F1355" s="1425" t="s">
        <v>1273</v>
      </c>
      <c r="G1355" s="1425" t="s">
        <v>1238</v>
      </c>
      <c r="H1355" s="1425" t="s">
        <v>1263</v>
      </c>
      <c r="I1355" s="1425" t="s">
        <v>2770</v>
      </c>
      <c r="J1355" s="1425" t="s">
        <v>1272</v>
      </c>
      <c r="K1355" s="1425">
        <v>44.18</v>
      </c>
    </row>
    <row r="1356" spans="1:11" ht="12.75">
      <c r="A1356" s="1425" t="s">
        <v>1360</v>
      </c>
      <c r="B1356" s="1425" t="s">
        <v>759</v>
      </c>
      <c r="C1356" s="1425" t="s">
        <v>390</v>
      </c>
      <c r="D1356" s="1425" t="s">
        <v>549</v>
      </c>
      <c r="E1356" s="1425" t="s">
        <v>2809</v>
      </c>
      <c r="F1356" s="1425" t="s">
        <v>1273</v>
      </c>
      <c r="G1356" s="1425" t="s">
        <v>1238</v>
      </c>
      <c r="H1356" s="1425" t="s">
        <v>1263</v>
      </c>
      <c r="I1356" s="1425" t="s">
        <v>2771</v>
      </c>
      <c r="J1356" s="1425" t="s">
        <v>1272</v>
      </c>
      <c r="K1356" s="1425">
        <v>1383.04</v>
      </c>
    </row>
    <row r="1357" spans="1:11" ht="12.75">
      <c r="A1357" s="1425" t="s">
        <v>1360</v>
      </c>
      <c r="B1357" s="1425" t="s">
        <v>759</v>
      </c>
      <c r="C1357" s="1425" t="s">
        <v>390</v>
      </c>
      <c r="D1357" s="1425" t="s">
        <v>549</v>
      </c>
      <c r="E1357" s="1425" t="s">
        <v>2809</v>
      </c>
      <c r="F1357" s="1425" t="s">
        <v>1273</v>
      </c>
      <c r="G1357" s="1425" t="s">
        <v>1238</v>
      </c>
      <c r="H1357" s="1425" t="s">
        <v>2772</v>
      </c>
      <c r="I1357" s="1425" t="s">
        <v>2763</v>
      </c>
      <c r="J1357" s="1425" t="s">
        <v>1272</v>
      </c>
      <c r="K1357" s="1425">
        <v>11.949999999999999</v>
      </c>
    </row>
    <row r="1358" spans="1:11" ht="12.75">
      <c r="A1358" s="1425" t="s">
        <v>1360</v>
      </c>
      <c r="B1358" s="1425" t="s">
        <v>759</v>
      </c>
      <c r="C1358" s="1425" t="s">
        <v>390</v>
      </c>
      <c r="D1358" s="1425" t="s">
        <v>549</v>
      </c>
      <c r="E1358" s="1425" t="s">
        <v>2809</v>
      </c>
      <c r="F1358" s="1425" t="s">
        <v>1273</v>
      </c>
      <c r="G1358" s="1425" t="s">
        <v>1238</v>
      </c>
      <c r="H1358" s="1425" t="s">
        <v>2772</v>
      </c>
      <c r="I1358" s="1425" t="s">
        <v>2764</v>
      </c>
      <c r="J1358" s="1425" t="s">
        <v>1272</v>
      </c>
      <c r="K1358" s="1425">
        <v>162.19999999999999</v>
      </c>
    </row>
    <row r="1359" spans="1:11" ht="12.75">
      <c r="A1359" s="1425" t="s">
        <v>1360</v>
      </c>
      <c r="B1359" s="1425" t="s">
        <v>759</v>
      </c>
      <c r="C1359" s="1425" t="s">
        <v>390</v>
      </c>
      <c r="D1359" s="1425" t="s">
        <v>549</v>
      </c>
      <c r="E1359" s="1425" t="s">
        <v>2809</v>
      </c>
      <c r="F1359" s="1425" t="s">
        <v>1273</v>
      </c>
      <c r="G1359" s="1425" t="s">
        <v>1238</v>
      </c>
      <c r="H1359" s="1425" t="s">
        <v>2772</v>
      </c>
      <c r="I1359" s="1425" t="s">
        <v>2765</v>
      </c>
      <c r="J1359" s="1425" t="s">
        <v>1272</v>
      </c>
      <c r="K1359" s="1425">
        <v>32.210000000000001</v>
      </c>
    </row>
    <row r="1360" spans="1:11" ht="12.75">
      <c r="A1360" s="1425" t="s">
        <v>1360</v>
      </c>
      <c r="B1360" s="1425" t="s">
        <v>759</v>
      </c>
      <c r="C1360" s="1425" t="s">
        <v>390</v>
      </c>
      <c r="D1360" s="1425" t="s">
        <v>549</v>
      </c>
      <c r="E1360" s="1425" t="s">
        <v>2809</v>
      </c>
      <c r="F1360" s="1425" t="s">
        <v>1273</v>
      </c>
      <c r="G1360" s="1425" t="s">
        <v>1238</v>
      </c>
      <c r="H1360" s="1425" t="s">
        <v>2772</v>
      </c>
      <c r="I1360" s="1425" t="s">
        <v>2766</v>
      </c>
      <c r="J1360" s="1425" t="s">
        <v>1272</v>
      </c>
      <c r="K1360" s="1425">
        <v>57.329999999999998</v>
      </c>
    </row>
    <row r="1361" spans="1:11" ht="12.75">
      <c r="A1361" s="1425" t="s">
        <v>1360</v>
      </c>
      <c r="B1361" s="1425" t="s">
        <v>759</v>
      </c>
      <c r="C1361" s="1425" t="s">
        <v>390</v>
      </c>
      <c r="D1361" s="1425" t="s">
        <v>549</v>
      </c>
      <c r="E1361" s="1425" t="s">
        <v>2809</v>
      </c>
      <c r="F1361" s="1425" t="s">
        <v>1273</v>
      </c>
      <c r="G1361" s="1425" t="s">
        <v>1238</v>
      </c>
      <c r="H1361" s="1425" t="s">
        <v>2772</v>
      </c>
      <c r="I1361" s="1425" t="s">
        <v>2767</v>
      </c>
      <c r="J1361" s="1425" t="s">
        <v>1272</v>
      </c>
      <c r="K1361" s="1425">
        <v>1101.0999999999999</v>
      </c>
    </row>
    <row r="1362" spans="1:11" ht="12.75">
      <c r="A1362" s="1425" t="s">
        <v>1360</v>
      </c>
      <c r="B1362" s="1425" t="s">
        <v>759</v>
      </c>
      <c r="C1362" s="1425" t="s">
        <v>390</v>
      </c>
      <c r="D1362" s="1425" t="s">
        <v>549</v>
      </c>
      <c r="E1362" s="1425" t="s">
        <v>2809</v>
      </c>
      <c r="F1362" s="1425" t="s">
        <v>1273</v>
      </c>
      <c r="G1362" s="1425" t="s">
        <v>1238</v>
      </c>
      <c r="H1362" s="1425" t="s">
        <v>2772</v>
      </c>
      <c r="I1362" s="1425" t="s">
        <v>2768</v>
      </c>
      <c r="J1362" s="1425" t="s">
        <v>1272</v>
      </c>
      <c r="K1362" s="1425">
        <v>91.719999999999999</v>
      </c>
    </row>
    <row r="1363" spans="1:11" ht="12.75">
      <c r="A1363" s="1425" t="s">
        <v>1360</v>
      </c>
      <c r="B1363" s="1425" t="s">
        <v>759</v>
      </c>
      <c r="C1363" s="1425" t="s">
        <v>390</v>
      </c>
      <c r="D1363" s="1425" t="s">
        <v>549</v>
      </c>
      <c r="E1363" s="1425" t="s">
        <v>2809</v>
      </c>
      <c r="F1363" s="1425" t="s">
        <v>1273</v>
      </c>
      <c r="G1363" s="1425" t="s">
        <v>1238</v>
      </c>
      <c r="H1363" s="1425" t="s">
        <v>2772</v>
      </c>
      <c r="I1363" s="1425" t="s">
        <v>2769</v>
      </c>
      <c r="J1363" s="1425" t="s">
        <v>1272</v>
      </c>
      <c r="K1363" s="1425">
        <v>46.740000000000002</v>
      </c>
    </row>
    <row r="1364" spans="1:11" ht="12.75">
      <c r="A1364" s="1425" t="s">
        <v>1360</v>
      </c>
      <c r="B1364" s="1425" t="s">
        <v>759</v>
      </c>
      <c r="C1364" s="1425" t="s">
        <v>390</v>
      </c>
      <c r="D1364" s="1425" t="s">
        <v>549</v>
      </c>
      <c r="E1364" s="1425" t="s">
        <v>2809</v>
      </c>
      <c r="F1364" s="1425" t="s">
        <v>1273</v>
      </c>
      <c r="G1364" s="1425" t="s">
        <v>1238</v>
      </c>
      <c r="H1364" s="1425" t="s">
        <v>2772</v>
      </c>
      <c r="I1364" s="1425" t="s">
        <v>2770</v>
      </c>
      <c r="J1364" s="1425" t="s">
        <v>1272</v>
      </c>
      <c r="K1364" s="1425">
        <v>38.990000000000002</v>
      </c>
    </row>
    <row r="1365" spans="1:11" ht="12.75">
      <c r="A1365" s="1425" t="s">
        <v>1360</v>
      </c>
      <c r="B1365" s="1425" t="s">
        <v>759</v>
      </c>
      <c r="C1365" s="1425" t="s">
        <v>390</v>
      </c>
      <c r="D1365" s="1425" t="s">
        <v>549</v>
      </c>
      <c r="E1365" s="1425" t="s">
        <v>2809</v>
      </c>
      <c r="F1365" s="1425" t="s">
        <v>1273</v>
      </c>
      <c r="G1365" s="1425" t="s">
        <v>1238</v>
      </c>
      <c r="H1365" s="1425" t="s">
        <v>2772</v>
      </c>
      <c r="I1365" s="1425" t="s">
        <v>2771</v>
      </c>
      <c r="J1365" s="1425" t="s">
        <v>1272</v>
      </c>
      <c r="K1365" s="1425">
        <v>948.46000000000004</v>
      </c>
    </row>
    <row r="1366" spans="1:11" ht="12.75">
      <c r="A1366" s="1425" t="s">
        <v>1360</v>
      </c>
      <c r="B1366" s="1425" t="s">
        <v>759</v>
      </c>
      <c r="C1366" s="1425" t="s">
        <v>390</v>
      </c>
      <c r="D1366" s="1425" t="s">
        <v>549</v>
      </c>
      <c r="E1366" s="1425" t="s">
        <v>2809</v>
      </c>
      <c r="F1366" s="1425" t="s">
        <v>1273</v>
      </c>
      <c r="G1366" s="1425" t="s">
        <v>1238</v>
      </c>
      <c r="H1366" s="1425" t="s">
        <v>2773</v>
      </c>
      <c r="I1366" s="1425" t="s">
        <v>2763</v>
      </c>
      <c r="J1366" s="1425" t="s">
        <v>1272</v>
      </c>
      <c r="K1366" s="1425">
        <v>11.26</v>
      </c>
    </row>
    <row r="1367" spans="1:11" ht="12.75">
      <c r="A1367" s="1425" t="s">
        <v>1360</v>
      </c>
      <c r="B1367" s="1425" t="s">
        <v>759</v>
      </c>
      <c r="C1367" s="1425" t="s">
        <v>390</v>
      </c>
      <c r="D1367" s="1425" t="s">
        <v>549</v>
      </c>
      <c r="E1367" s="1425" t="s">
        <v>2809</v>
      </c>
      <c r="F1367" s="1425" t="s">
        <v>1273</v>
      </c>
      <c r="G1367" s="1425" t="s">
        <v>1238</v>
      </c>
      <c r="H1367" s="1425" t="s">
        <v>2773</v>
      </c>
      <c r="I1367" s="1425" t="s">
        <v>2764</v>
      </c>
      <c r="J1367" s="1425" t="s">
        <v>1272</v>
      </c>
      <c r="K1367" s="1425">
        <v>152.84</v>
      </c>
    </row>
    <row r="1368" spans="1:11" ht="12.75">
      <c r="A1368" s="1425" t="s">
        <v>1360</v>
      </c>
      <c r="B1368" s="1425" t="s">
        <v>759</v>
      </c>
      <c r="C1368" s="1425" t="s">
        <v>390</v>
      </c>
      <c r="D1368" s="1425" t="s">
        <v>549</v>
      </c>
      <c r="E1368" s="1425" t="s">
        <v>2809</v>
      </c>
      <c r="F1368" s="1425" t="s">
        <v>1273</v>
      </c>
      <c r="G1368" s="1425" t="s">
        <v>1238</v>
      </c>
      <c r="H1368" s="1425" t="s">
        <v>2773</v>
      </c>
      <c r="I1368" s="1425" t="s">
        <v>2765</v>
      </c>
      <c r="J1368" s="1425" t="s">
        <v>1272</v>
      </c>
      <c r="K1368" s="1425">
        <v>30.32</v>
      </c>
    </row>
    <row r="1369" spans="1:11" ht="12.75">
      <c r="A1369" s="1425" t="s">
        <v>1360</v>
      </c>
      <c r="B1369" s="1425" t="s">
        <v>759</v>
      </c>
      <c r="C1369" s="1425" t="s">
        <v>390</v>
      </c>
      <c r="D1369" s="1425" t="s">
        <v>549</v>
      </c>
      <c r="E1369" s="1425" t="s">
        <v>2809</v>
      </c>
      <c r="F1369" s="1425" t="s">
        <v>1273</v>
      </c>
      <c r="G1369" s="1425" t="s">
        <v>1238</v>
      </c>
      <c r="H1369" s="1425" t="s">
        <v>2773</v>
      </c>
      <c r="I1369" s="1425" t="s">
        <v>2766</v>
      </c>
      <c r="J1369" s="1425" t="s">
        <v>1272</v>
      </c>
      <c r="K1369" s="1425">
        <v>53.969999999999999</v>
      </c>
    </row>
    <row r="1370" spans="1:11" ht="12.75">
      <c r="A1370" s="1425" t="s">
        <v>1360</v>
      </c>
      <c r="B1370" s="1425" t="s">
        <v>759</v>
      </c>
      <c r="C1370" s="1425" t="s">
        <v>390</v>
      </c>
      <c r="D1370" s="1425" t="s">
        <v>549</v>
      </c>
      <c r="E1370" s="1425" t="s">
        <v>2809</v>
      </c>
      <c r="F1370" s="1425" t="s">
        <v>1273</v>
      </c>
      <c r="G1370" s="1425" t="s">
        <v>1238</v>
      </c>
      <c r="H1370" s="1425" t="s">
        <v>2773</v>
      </c>
      <c r="I1370" s="1425" t="s">
        <v>2767</v>
      </c>
      <c r="J1370" s="1425" t="s">
        <v>1272</v>
      </c>
      <c r="K1370" s="1425">
        <v>765.12</v>
      </c>
    </row>
    <row r="1371" spans="1:11" ht="12.75">
      <c r="A1371" s="1425" t="s">
        <v>1360</v>
      </c>
      <c r="B1371" s="1425" t="s">
        <v>759</v>
      </c>
      <c r="C1371" s="1425" t="s">
        <v>390</v>
      </c>
      <c r="D1371" s="1425" t="s">
        <v>549</v>
      </c>
      <c r="E1371" s="1425" t="s">
        <v>2809</v>
      </c>
      <c r="F1371" s="1425" t="s">
        <v>1273</v>
      </c>
      <c r="G1371" s="1425" t="s">
        <v>1238</v>
      </c>
      <c r="H1371" s="1425" t="s">
        <v>2773</v>
      </c>
      <c r="I1371" s="1425" t="s">
        <v>2768</v>
      </c>
      <c r="J1371" s="1425" t="s">
        <v>1272</v>
      </c>
      <c r="K1371" s="1425">
        <v>63.799999999999997</v>
      </c>
    </row>
    <row r="1372" spans="1:11" ht="12.75">
      <c r="A1372" s="1425" t="s">
        <v>1360</v>
      </c>
      <c r="B1372" s="1425" t="s">
        <v>759</v>
      </c>
      <c r="C1372" s="1425" t="s">
        <v>390</v>
      </c>
      <c r="D1372" s="1425" t="s">
        <v>549</v>
      </c>
      <c r="E1372" s="1425" t="s">
        <v>2809</v>
      </c>
      <c r="F1372" s="1425" t="s">
        <v>1273</v>
      </c>
      <c r="G1372" s="1425" t="s">
        <v>1238</v>
      </c>
      <c r="H1372" s="1425" t="s">
        <v>2773</v>
      </c>
      <c r="I1372" s="1425" t="s">
        <v>2769</v>
      </c>
      <c r="J1372" s="1425" t="s">
        <v>1272</v>
      </c>
      <c r="K1372" s="1425">
        <v>32.579999999999998</v>
      </c>
    </row>
    <row r="1373" spans="1:11" ht="12.75">
      <c r="A1373" s="1425" t="s">
        <v>1360</v>
      </c>
      <c r="B1373" s="1425" t="s">
        <v>759</v>
      </c>
      <c r="C1373" s="1425" t="s">
        <v>390</v>
      </c>
      <c r="D1373" s="1425" t="s">
        <v>549</v>
      </c>
      <c r="E1373" s="1425" t="s">
        <v>2809</v>
      </c>
      <c r="F1373" s="1425" t="s">
        <v>1273</v>
      </c>
      <c r="G1373" s="1425" t="s">
        <v>1238</v>
      </c>
      <c r="H1373" s="1425" t="s">
        <v>2773</v>
      </c>
      <c r="I1373" s="1425" t="s">
        <v>2770</v>
      </c>
      <c r="J1373" s="1425" t="s">
        <v>1272</v>
      </c>
      <c r="K1373" s="1425">
        <v>27.149999999999999</v>
      </c>
    </row>
    <row r="1374" spans="1:11" ht="12.75">
      <c r="A1374" s="1425" t="s">
        <v>1360</v>
      </c>
      <c r="B1374" s="1425" t="s">
        <v>759</v>
      </c>
      <c r="C1374" s="1425" t="s">
        <v>390</v>
      </c>
      <c r="D1374" s="1425" t="s">
        <v>549</v>
      </c>
      <c r="E1374" s="1425" t="s">
        <v>2809</v>
      </c>
      <c r="F1374" s="1425" t="s">
        <v>1273</v>
      </c>
      <c r="G1374" s="1425" t="s">
        <v>1238</v>
      </c>
      <c r="H1374" s="1425" t="s">
        <v>2773</v>
      </c>
      <c r="I1374" s="1425" t="s">
        <v>2771</v>
      </c>
      <c r="J1374" s="1425" t="s">
        <v>1272</v>
      </c>
      <c r="K1374" s="1425">
        <v>914.63</v>
      </c>
    </row>
    <row r="1375" spans="1:11" ht="12.75">
      <c r="A1375" s="1425" t="s">
        <v>1360</v>
      </c>
      <c r="B1375" s="1425" t="s">
        <v>759</v>
      </c>
      <c r="C1375" s="1425" t="s">
        <v>390</v>
      </c>
      <c r="D1375" s="1425" t="s">
        <v>549</v>
      </c>
      <c r="E1375" s="1425" t="s">
        <v>2809</v>
      </c>
      <c r="F1375" s="1425" t="s">
        <v>1273</v>
      </c>
      <c r="G1375" s="1425" t="s">
        <v>1238</v>
      </c>
      <c r="H1375" s="1425" t="s">
        <v>1264</v>
      </c>
      <c r="I1375" s="1425" t="s">
        <v>2763</v>
      </c>
      <c r="J1375" s="1425" t="s">
        <v>1272</v>
      </c>
      <c r="K1375" s="1425">
        <v>17.48</v>
      </c>
    </row>
    <row r="1376" spans="1:11" ht="12.75">
      <c r="A1376" s="1425" t="s">
        <v>1360</v>
      </c>
      <c r="B1376" s="1425" t="s">
        <v>759</v>
      </c>
      <c r="C1376" s="1425" t="s">
        <v>390</v>
      </c>
      <c r="D1376" s="1425" t="s">
        <v>549</v>
      </c>
      <c r="E1376" s="1425" t="s">
        <v>2809</v>
      </c>
      <c r="F1376" s="1425" t="s">
        <v>1273</v>
      </c>
      <c r="G1376" s="1425" t="s">
        <v>1238</v>
      </c>
      <c r="H1376" s="1425" t="s">
        <v>1264</v>
      </c>
      <c r="I1376" s="1425" t="s">
        <v>2764</v>
      </c>
      <c r="J1376" s="1425" t="s">
        <v>1272</v>
      </c>
      <c r="K1376" s="1425">
        <v>242.15000000000001</v>
      </c>
    </row>
    <row r="1377" spans="1:11" ht="12.75">
      <c r="A1377" s="1425" t="s">
        <v>1360</v>
      </c>
      <c r="B1377" s="1425" t="s">
        <v>759</v>
      </c>
      <c r="C1377" s="1425" t="s">
        <v>390</v>
      </c>
      <c r="D1377" s="1425" t="s">
        <v>549</v>
      </c>
      <c r="E1377" s="1425" t="s">
        <v>2809</v>
      </c>
      <c r="F1377" s="1425" t="s">
        <v>1273</v>
      </c>
      <c r="G1377" s="1425" t="s">
        <v>1238</v>
      </c>
      <c r="H1377" s="1425" t="s">
        <v>1264</v>
      </c>
      <c r="I1377" s="1425" t="s">
        <v>2765</v>
      </c>
      <c r="J1377" s="1425" t="s">
        <v>1272</v>
      </c>
      <c r="K1377" s="1425">
        <v>48.329999999999998</v>
      </c>
    </row>
    <row r="1378" spans="1:11" ht="12.75">
      <c r="A1378" s="1425" t="s">
        <v>1360</v>
      </c>
      <c r="B1378" s="1425" t="s">
        <v>759</v>
      </c>
      <c r="C1378" s="1425" t="s">
        <v>390</v>
      </c>
      <c r="D1378" s="1425" t="s">
        <v>549</v>
      </c>
      <c r="E1378" s="1425" t="s">
        <v>2809</v>
      </c>
      <c r="F1378" s="1425" t="s">
        <v>1273</v>
      </c>
      <c r="G1378" s="1425" t="s">
        <v>1238</v>
      </c>
      <c r="H1378" s="1425" t="s">
        <v>1264</v>
      </c>
      <c r="I1378" s="1425" t="s">
        <v>2766</v>
      </c>
      <c r="J1378" s="1425" t="s">
        <v>1272</v>
      </c>
      <c r="K1378" s="1425">
        <v>86.200000000000003</v>
      </c>
    </row>
    <row r="1379" spans="1:11" ht="12.75">
      <c r="A1379" s="1425" t="s">
        <v>1360</v>
      </c>
      <c r="B1379" s="1425" t="s">
        <v>759</v>
      </c>
      <c r="C1379" s="1425" t="s">
        <v>390</v>
      </c>
      <c r="D1379" s="1425" t="s">
        <v>549</v>
      </c>
      <c r="E1379" s="1425" t="s">
        <v>2809</v>
      </c>
      <c r="F1379" s="1425" t="s">
        <v>1273</v>
      </c>
      <c r="G1379" s="1425" t="s">
        <v>1238</v>
      </c>
      <c r="H1379" s="1425" t="s">
        <v>1264</v>
      </c>
      <c r="I1379" s="1425" t="s">
        <v>2767</v>
      </c>
      <c r="J1379" s="1425" t="s">
        <v>1272</v>
      </c>
      <c r="K1379" s="1425">
        <v>1480.02</v>
      </c>
    </row>
    <row r="1380" spans="1:11" ht="12.75">
      <c r="A1380" s="1425" t="s">
        <v>1360</v>
      </c>
      <c r="B1380" s="1425" t="s">
        <v>759</v>
      </c>
      <c r="C1380" s="1425" t="s">
        <v>390</v>
      </c>
      <c r="D1380" s="1425" t="s">
        <v>549</v>
      </c>
      <c r="E1380" s="1425" t="s">
        <v>2809</v>
      </c>
      <c r="F1380" s="1425" t="s">
        <v>1273</v>
      </c>
      <c r="G1380" s="1425" t="s">
        <v>1238</v>
      </c>
      <c r="H1380" s="1425" t="s">
        <v>1264</v>
      </c>
      <c r="I1380" s="1425" t="s">
        <v>2768</v>
      </c>
      <c r="J1380" s="1425" t="s">
        <v>1272</v>
      </c>
      <c r="K1380" s="1425">
        <v>123.73999999999999</v>
      </c>
    </row>
    <row r="1381" spans="1:11" ht="12.75">
      <c r="A1381" s="1425" t="s">
        <v>1360</v>
      </c>
      <c r="B1381" s="1425" t="s">
        <v>759</v>
      </c>
      <c r="C1381" s="1425" t="s">
        <v>390</v>
      </c>
      <c r="D1381" s="1425" t="s">
        <v>549</v>
      </c>
      <c r="E1381" s="1425" t="s">
        <v>2809</v>
      </c>
      <c r="F1381" s="1425" t="s">
        <v>1273</v>
      </c>
      <c r="G1381" s="1425" t="s">
        <v>1238</v>
      </c>
      <c r="H1381" s="1425" t="s">
        <v>1264</v>
      </c>
      <c r="I1381" s="1425" t="s">
        <v>2769</v>
      </c>
      <c r="J1381" s="1425" t="s">
        <v>1272</v>
      </c>
      <c r="K1381" s="1425">
        <v>63.420000000000002</v>
      </c>
    </row>
    <row r="1382" spans="1:11" ht="12.75">
      <c r="A1382" s="1425" t="s">
        <v>1360</v>
      </c>
      <c r="B1382" s="1425" t="s">
        <v>759</v>
      </c>
      <c r="C1382" s="1425" t="s">
        <v>390</v>
      </c>
      <c r="D1382" s="1425" t="s">
        <v>549</v>
      </c>
      <c r="E1382" s="1425" t="s">
        <v>2809</v>
      </c>
      <c r="F1382" s="1425" t="s">
        <v>1273</v>
      </c>
      <c r="G1382" s="1425" t="s">
        <v>1238</v>
      </c>
      <c r="H1382" s="1425" t="s">
        <v>1264</v>
      </c>
      <c r="I1382" s="1425" t="s">
        <v>2770</v>
      </c>
      <c r="J1382" s="1425" t="s">
        <v>1272</v>
      </c>
      <c r="K1382" s="1425">
        <v>52.810000000000002</v>
      </c>
    </row>
    <row r="1383" spans="1:11" ht="12.75">
      <c r="A1383" s="1425" t="s">
        <v>1360</v>
      </c>
      <c r="B1383" s="1425" t="s">
        <v>759</v>
      </c>
      <c r="C1383" s="1425" t="s">
        <v>390</v>
      </c>
      <c r="D1383" s="1425" t="s">
        <v>549</v>
      </c>
      <c r="E1383" s="1425" t="s">
        <v>2809</v>
      </c>
      <c r="F1383" s="1425" t="s">
        <v>1273</v>
      </c>
      <c r="G1383" s="1425" t="s">
        <v>1238</v>
      </c>
      <c r="H1383" s="1425" t="s">
        <v>1264</v>
      </c>
      <c r="I1383" s="1425" t="s">
        <v>2771</v>
      </c>
      <c r="J1383" s="1425" t="s">
        <v>1272</v>
      </c>
      <c r="K1383" s="1425">
        <v>1735.02</v>
      </c>
    </row>
    <row r="1384" spans="1:11" ht="12.75">
      <c r="A1384" s="1425" t="s">
        <v>1360</v>
      </c>
      <c r="B1384" s="1425" t="s">
        <v>759</v>
      </c>
      <c r="C1384" s="1425" t="s">
        <v>390</v>
      </c>
      <c r="D1384" s="1425" t="s">
        <v>549</v>
      </c>
      <c r="E1384" s="1425" t="s">
        <v>2809</v>
      </c>
      <c r="F1384" s="1425" t="s">
        <v>1273</v>
      </c>
      <c r="G1384" s="1425" t="s">
        <v>1238</v>
      </c>
      <c r="H1384" s="1425" t="s">
        <v>1265</v>
      </c>
      <c r="I1384" s="1425" t="s">
        <v>2763</v>
      </c>
      <c r="J1384" s="1425" t="s">
        <v>1272</v>
      </c>
      <c r="K1384" s="1425">
        <v>19.91</v>
      </c>
    </row>
    <row r="1385" spans="1:11" ht="12.75">
      <c r="A1385" s="1425" t="s">
        <v>1360</v>
      </c>
      <c r="B1385" s="1425" t="s">
        <v>759</v>
      </c>
      <c r="C1385" s="1425" t="s">
        <v>390</v>
      </c>
      <c r="D1385" s="1425" t="s">
        <v>549</v>
      </c>
      <c r="E1385" s="1425" t="s">
        <v>2809</v>
      </c>
      <c r="F1385" s="1425" t="s">
        <v>1273</v>
      </c>
      <c r="G1385" s="1425" t="s">
        <v>1238</v>
      </c>
      <c r="H1385" s="1425" t="s">
        <v>1265</v>
      </c>
      <c r="I1385" s="1425" t="s">
        <v>2764</v>
      </c>
      <c r="J1385" s="1425" t="s">
        <v>1272</v>
      </c>
      <c r="K1385" s="1425">
        <v>273.10000000000002</v>
      </c>
    </row>
    <row r="1386" spans="1:11" ht="12.75">
      <c r="A1386" s="1425" t="s">
        <v>1360</v>
      </c>
      <c r="B1386" s="1425" t="s">
        <v>759</v>
      </c>
      <c r="C1386" s="1425" t="s">
        <v>390</v>
      </c>
      <c r="D1386" s="1425" t="s">
        <v>549</v>
      </c>
      <c r="E1386" s="1425" t="s">
        <v>2809</v>
      </c>
      <c r="F1386" s="1425" t="s">
        <v>1273</v>
      </c>
      <c r="G1386" s="1425" t="s">
        <v>1238</v>
      </c>
      <c r="H1386" s="1425" t="s">
        <v>1265</v>
      </c>
      <c r="I1386" s="1425" t="s">
        <v>2765</v>
      </c>
      <c r="J1386" s="1425" t="s">
        <v>1272</v>
      </c>
      <c r="K1386" s="1425">
        <v>54.399999999999999</v>
      </c>
    </row>
    <row r="1387" spans="1:11" ht="12.75">
      <c r="A1387" s="1425" t="s">
        <v>1360</v>
      </c>
      <c r="B1387" s="1425" t="s">
        <v>759</v>
      </c>
      <c r="C1387" s="1425" t="s">
        <v>390</v>
      </c>
      <c r="D1387" s="1425" t="s">
        <v>549</v>
      </c>
      <c r="E1387" s="1425" t="s">
        <v>2809</v>
      </c>
      <c r="F1387" s="1425" t="s">
        <v>1273</v>
      </c>
      <c r="G1387" s="1425" t="s">
        <v>1238</v>
      </c>
      <c r="H1387" s="1425" t="s">
        <v>1265</v>
      </c>
      <c r="I1387" s="1425" t="s">
        <v>2766</v>
      </c>
      <c r="J1387" s="1425" t="s">
        <v>1272</v>
      </c>
      <c r="K1387" s="1425">
        <v>96.859999999999999</v>
      </c>
    </row>
    <row r="1388" spans="1:11" ht="12.75">
      <c r="A1388" s="1425" t="s">
        <v>1360</v>
      </c>
      <c r="B1388" s="1425" t="s">
        <v>759</v>
      </c>
      <c r="C1388" s="1425" t="s">
        <v>390</v>
      </c>
      <c r="D1388" s="1425" t="s">
        <v>549</v>
      </c>
      <c r="E1388" s="1425" t="s">
        <v>2809</v>
      </c>
      <c r="F1388" s="1425" t="s">
        <v>1273</v>
      </c>
      <c r="G1388" s="1425" t="s">
        <v>1238</v>
      </c>
      <c r="H1388" s="1425" t="s">
        <v>1265</v>
      </c>
      <c r="I1388" s="1425" t="s">
        <v>2767</v>
      </c>
      <c r="J1388" s="1425" t="s">
        <v>1272</v>
      </c>
      <c r="K1388" s="1425">
        <v>1457.1900000000001</v>
      </c>
    </row>
    <row r="1389" spans="1:11" ht="12.75">
      <c r="A1389" s="1425" t="s">
        <v>1360</v>
      </c>
      <c r="B1389" s="1425" t="s">
        <v>759</v>
      </c>
      <c r="C1389" s="1425" t="s">
        <v>390</v>
      </c>
      <c r="D1389" s="1425" t="s">
        <v>549</v>
      </c>
      <c r="E1389" s="1425" t="s">
        <v>2809</v>
      </c>
      <c r="F1389" s="1425" t="s">
        <v>1273</v>
      </c>
      <c r="G1389" s="1425" t="s">
        <v>1238</v>
      </c>
      <c r="H1389" s="1425" t="s">
        <v>1265</v>
      </c>
      <c r="I1389" s="1425" t="s">
        <v>2768</v>
      </c>
      <c r="J1389" s="1425" t="s">
        <v>1272</v>
      </c>
      <c r="K1389" s="1425">
        <v>121.73999999999999</v>
      </c>
    </row>
    <row r="1390" spans="1:11" ht="12.75">
      <c r="A1390" s="1425" t="s">
        <v>1360</v>
      </c>
      <c r="B1390" s="1425" t="s">
        <v>759</v>
      </c>
      <c r="C1390" s="1425" t="s">
        <v>390</v>
      </c>
      <c r="D1390" s="1425" t="s">
        <v>549</v>
      </c>
      <c r="E1390" s="1425" t="s">
        <v>2809</v>
      </c>
      <c r="F1390" s="1425" t="s">
        <v>1273</v>
      </c>
      <c r="G1390" s="1425" t="s">
        <v>1238</v>
      </c>
      <c r="H1390" s="1425" t="s">
        <v>1265</v>
      </c>
      <c r="I1390" s="1425" t="s">
        <v>2769</v>
      </c>
      <c r="J1390" s="1425" t="s">
        <v>1272</v>
      </c>
      <c r="K1390" s="1425">
        <v>62.340000000000003</v>
      </c>
    </row>
    <row r="1391" spans="1:11" ht="12.75">
      <c r="A1391" s="1425" t="s">
        <v>1360</v>
      </c>
      <c r="B1391" s="1425" t="s">
        <v>759</v>
      </c>
      <c r="C1391" s="1425" t="s">
        <v>390</v>
      </c>
      <c r="D1391" s="1425" t="s">
        <v>549</v>
      </c>
      <c r="E1391" s="1425" t="s">
        <v>2809</v>
      </c>
      <c r="F1391" s="1425" t="s">
        <v>1273</v>
      </c>
      <c r="G1391" s="1425" t="s">
        <v>1238</v>
      </c>
      <c r="H1391" s="1425" t="s">
        <v>1265</v>
      </c>
      <c r="I1391" s="1425" t="s">
        <v>2770</v>
      </c>
      <c r="J1391" s="1425" t="s">
        <v>1272</v>
      </c>
      <c r="K1391" s="1425">
        <v>51.920000000000002</v>
      </c>
    </row>
    <row r="1392" spans="1:11" ht="12.75">
      <c r="A1392" s="1425" t="s">
        <v>1360</v>
      </c>
      <c r="B1392" s="1425" t="s">
        <v>759</v>
      </c>
      <c r="C1392" s="1425" t="s">
        <v>390</v>
      </c>
      <c r="D1392" s="1425" t="s">
        <v>549</v>
      </c>
      <c r="E1392" s="1425" t="s">
        <v>2809</v>
      </c>
      <c r="F1392" s="1425" t="s">
        <v>1273</v>
      </c>
      <c r="G1392" s="1425" t="s">
        <v>1238</v>
      </c>
      <c r="H1392" s="1425" t="s">
        <v>1265</v>
      </c>
      <c r="I1392" s="1425" t="s">
        <v>2771</v>
      </c>
      <c r="J1392" s="1425" t="s">
        <v>1272</v>
      </c>
      <c r="K1392" s="1425">
        <v>1742.71</v>
      </c>
    </row>
    <row r="1393" spans="1:11" ht="12.75">
      <c r="A1393" s="1425" t="s">
        <v>1360</v>
      </c>
      <c r="B1393" s="1425" t="s">
        <v>759</v>
      </c>
      <c r="C1393" s="1425" t="s">
        <v>390</v>
      </c>
      <c r="D1393" s="1425" t="s">
        <v>549</v>
      </c>
      <c r="E1393" s="1425" t="s">
        <v>2809</v>
      </c>
      <c r="F1393" s="1425" t="s">
        <v>1273</v>
      </c>
      <c r="G1393" s="1425" t="s">
        <v>1238</v>
      </c>
      <c r="H1393" s="1425" t="s">
        <v>2774</v>
      </c>
      <c r="I1393" s="1425" t="s">
        <v>2763</v>
      </c>
      <c r="J1393" s="1425" t="s">
        <v>1272</v>
      </c>
      <c r="K1393" s="1425">
        <v>21.260000000000002</v>
      </c>
    </row>
    <row r="1394" spans="1:11" ht="12.75">
      <c r="A1394" s="1425" t="s">
        <v>1360</v>
      </c>
      <c r="B1394" s="1425" t="s">
        <v>759</v>
      </c>
      <c r="C1394" s="1425" t="s">
        <v>390</v>
      </c>
      <c r="D1394" s="1425" t="s">
        <v>549</v>
      </c>
      <c r="E1394" s="1425" t="s">
        <v>2809</v>
      </c>
      <c r="F1394" s="1425" t="s">
        <v>1273</v>
      </c>
      <c r="G1394" s="1425" t="s">
        <v>1238</v>
      </c>
      <c r="H1394" s="1425" t="s">
        <v>2774</v>
      </c>
      <c r="I1394" s="1425" t="s">
        <v>2764</v>
      </c>
      <c r="J1394" s="1425" t="s">
        <v>1272</v>
      </c>
      <c r="K1394" s="1425">
        <v>291.88</v>
      </c>
    </row>
    <row r="1395" spans="1:11" ht="12.75">
      <c r="A1395" s="1425" t="s">
        <v>1360</v>
      </c>
      <c r="B1395" s="1425" t="s">
        <v>759</v>
      </c>
      <c r="C1395" s="1425" t="s">
        <v>390</v>
      </c>
      <c r="D1395" s="1425" t="s">
        <v>549</v>
      </c>
      <c r="E1395" s="1425" t="s">
        <v>2809</v>
      </c>
      <c r="F1395" s="1425" t="s">
        <v>1273</v>
      </c>
      <c r="G1395" s="1425" t="s">
        <v>1238</v>
      </c>
      <c r="H1395" s="1425" t="s">
        <v>2774</v>
      </c>
      <c r="I1395" s="1425" t="s">
        <v>2765</v>
      </c>
      <c r="J1395" s="1425" t="s">
        <v>1272</v>
      </c>
      <c r="K1395" s="1425">
        <v>58.100000000000001</v>
      </c>
    </row>
    <row r="1396" spans="1:11" ht="12.75">
      <c r="A1396" s="1425" t="s">
        <v>1360</v>
      </c>
      <c r="B1396" s="1425" t="s">
        <v>759</v>
      </c>
      <c r="C1396" s="1425" t="s">
        <v>390</v>
      </c>
      <c r="D1396" s="1425" t="s">
        <v>549</v>
      </c>
      <c r="E1396" s="1425" t="s">
        <v>2809</v>
      </c>
      <c r="F1396" s="1425" t="s">
        <v>1273</v>
      </c>
      <c r="G1396" s="1425" t="s">
        <v>1238</v>
      </c>
      <c r="H1396" s="1425" t="s">
        <v>2774</v>
      </c>
      <c r="I1396" s="1425" t="s">
        <v>2766</v>
      </c>
      <c r="J1396" s="1425" t="s">
        <v>1272</v>
      </c>
      <c r="K1396" s="1425">
        <v>103.5</v>
      </c>
    </row>
    <row r="1397" spans="1:11" ht="12.75">
      <c r="A1397" s="1425" t="s">
        <v>1360</v>
      </c>
      <c r="B1397" s="1425" t="s">
        <v>759</v>
      </c>
      <c r="C1397" s="1425" t="s">
        <v>390</v>
      </c>
      <c r="D1397" s="1425" t="s">
        <v>549</v>
      </c>
      <c r="E1397" s="1425" t="s">
        <v>2809</v>
      </c>
      <c r="F1397" s="1425" t="s">
        <v>1273</v>
      </c>
      <c r="G1397" s="1425" t="s">
        <v>1238</v>
      </c>
      <c r="H1397" s="1425" t="s">
        <v>2774</v>
      </c>
      <c r="I1397" s="1425" t="s">
        <v>2767</v>
      </c>
      <c r="J1397" s="1425" t="s">
        <v>1272</v>
      </c>
      <c r="K1397" s="1425">
        <v>1345.3699999999999</v>
      </c>
    </row>
    <row r="1398" spans="1:11" ht="12.75">
      <c r="A1398" s="1425" t="s">
        <v>1360</v>
      </c>
      <c r="B1398" s="1425" t="s">
        <v>759</v>
      </c>
      <c r="C1398" s="1425" t="s">
        <v>390</v>
      </c>
      <c r="D1398" s="1425" t="s">
        <v>549</v>
      </c>
      <c r="E1398" s="1425" t="s">
        <v>2809</v>
      </c>
      <c r="F1398" s="1425" t="s">
        <v>1273</v>
      </c>
      <c r="G1398" s="1425" t="s">
        <v>1238</v>
      </c>
      <c r="H1398" s="1425" t="s">
        <v>2774</v>
      </c>
      <c r="I1398" s="1425" t="s">
        <v>2768</v>
      </c>
      <c r="J1398" s="1425" t="s">
        <v>1272</v>
      </c>
      <c r="K1398" s="1425">
        <v>112.54000000000001</v>
      </c>
    </row>
    <row r="1399" spans="1:11" ht="12.75">
      <c r="A1399" s="1425" t="s">
        <v>1360</v>
      </c>
      <c r="B1399" s="1425" t="s">
        <v>759</v>
      </c>
      <c r="C1399" s="1425" t="s">
        <v>390</v>
      </c>
      <c r="D1399" s="1425" t="s">
        <v>549</v>
      </c>
      <c r="E1399" s="1425" t="s">
        <v>2809</v>
      </c>
      <c r="F1399" s="1425" t="s">
        <v>1273</v>
      </c>
      <c r="G1399" s="1425" t="s">
        <v>1238</v>
      </c>
      <c r="H1399" s="1425" t="s">
        <v>2774</v>
      </c>
      <c r="I1399" s="1425" t="s">
        <v>2769</v>
      </c>
      <c r="J1399" s="1425" t="s">
        <v>1272</v>
      </c>
      <c r="K1399" s="1425">
        <v>57.740000000000002</v>
      </c>
    </row>
    <row r="1400" spans="1:11" ht="12.75">
      <c r="A1400" s="1425" t="s">
        <v>1360</v>
      </c>
      <c r="B1400" s="1425" t="s">
        <v>759</v>
      </c>
      <c r="C1400" s="1425" t="s">
        <v>390</v>
      </c>
      <c r="D1400" s="1425" t="s">
        <v>549</v>
      </c>
      <c r="E1400" s="1425" t="s">
        <v>2809</v>
      </c>
      <c r="F1400" s="1425" t="s">
        <v>1273</v>
      </c>
      <c r="G1400" s="1425" t="s">
        <v>1238</v>
      </c>
      <c r="H1400" s="1425" t="s">
        <v>2774</v>
      </c>
      <c r="I1400" s="1425" t="s">
        <v>2770</v>
      </c>
      <c r="J1400" s="1425" t="s">
        <v>1272</v>
      </c>
      <c r="K1400" s="1425">
        <v>48.049999999999997</v>
      </c>
    </row>
    <row r="1401" spans="1:11" ht="12.75">
      <c r="A1401" s="1425" t="s">
        <v>1360</v>
      </c>
      <c r="B1401" s="1425" t="s">
        <v>759</v>
      </c>
      <c r="C1401" s="1425" t="s">
        <v>390</v>
      </c>
      <c r="D1401" s="1425" t="s">
        <v>549</v>
      </c>
      <c r="E1401" s="1425" t="s">
        <v>2809</v>
      </c>
      <c r="F1401" s="1425" t="s">
        <v>1273</v>
      </c>
      <c r="G1401" s="1425" t="s">
        <v>1238</v>
      </c>
      <c r="H1401" s="1425" t="s">
        <v>2774</v>
      </c>
      <c r="I1401" s="1425" t="s">
        <v>2771</v>
      </c>
      <c r="J1401" s="1425" t="s">
        <v>1272</v>
      </c>
      <c r="K1401" s="1425">
        <v>1532.47</v>
      </c>
    </row>
    <row r="1402" spans="1:11" ht="12.75">
      <c r="A1402" s="1425" t="s">
        <v>1360</v>
      </c>
      <c r="B1402" s="1425" t="s">
        <v>759</v>
      </c>
      <c r="C1402" s="1425" t="s">
        <v>390</v>
      </c>
      <c r="D1402" s="1425" t="s">
        <v>549</v>
      </c>
      <c r="E1402" s="1425" t="s">
        <v>2809</v>
      </c>
      <c r="F1402" s="1425" t="s">
        <v>1273</v>
      </c>
      <c r="G1402" s="1425" t="s">
        <v>1238</v>
      </c>
      <c r="H1402" s="1425" t="s">
        <v>1266</v>
      </c>
      <c r="I1402" s="1425" t="s">
        <v>2763</v>
      </c>
      <c r="J1402" s="1425" t="s">
        <v>1272</v>
      </c>
      <c r="K1402" s="1425">
        <v>17.34</v>
      </c>
    </row>
    <row r="1403" spans="1:11" ht="12.75">
      <c r="A1403" s="1425" t="s">
        <v>1360</v>
      </c>
      <c r="B1403" s="1425" t="s">
        <v>759</v>
      </c>
      <c r="C1403" s="1425" t="s">
        <v>390</v>
      </c>
      <c r="D1403" s="1425" t="s">
        <v>549</v>
      </c>
      <c r="E1403" s="1425" t="s">
        <v>2809</v>
      </c>
      <c r="F1403" s="1425" t="s">
        <v>1273</v>
      </c>
      <c r="G1403" s="1425" t="s">
        <v>1238</v>
      </c>
      <c r="H1403" s="1425" t="s">
        <v>1266</v>
      </c>
      <c r="I1403" s="1425" t="s">
        <v>2764</v>
      </c>
      <c r="J1403" s="1425" t="s">
        <v>1272</v>
      </c>
      <c r="K1403" s="1425">
        <v>237.34</v>
      </c>
    </row>
    <row r="1404" spans="1:11" ht="12.75">
      <c r="A1404" s="1425" t="s">
        <v>1360</v>
      </c>
      <c r="B1404" s="1425" t="s">
        <v>759</v>
      </c>
      <c r="C1404" s="1425" t="s">
        <v>390</v>
      </c>
      <c r="D1404" s="1425" t="s">
        <v>549</v>
      </c>
      <c r="E1404" s="1425" t="s">
        <v>2809</v>
      </c>
      <c r="F1404" s="1425" t="s">
        <v>1273</v>
      </c>
      <c r="G1404" s="1425" t="s">
        <v>1238</v>
      </c>
      <c r="H1404" s="1425" t="s">
        <v>1266</v>
      </c>
      <c r="I1404" s="1425" t="s">
        <v>2765</v>
      </c>
      <c r="J1404" s="1425" t="s">
        <v>1272</v>
      </c>
      <c r="K1404" s="1425">
        <v>47.240000000000002</v>
      </c>
    </row>
    <row r="1405" spans="1:11" ht="12.75">
      <c r="A1405" s="1425" t="s">
        <v>1360</v>
      </c>
      <c r="B1405" s="1425" t="s">
        <v>759</v>
      </c>
      <c r="C1405" s="1425" t="s">
        <v>390</v>
      </c>
      <c r="D1405" s="1425" t="s">
        <v>549</v>
      </c>
      <c r="E1405" s="1425" t="s">
        <v>2809</v>
      </c>
      <c r="F1405" s="1425" t="s">
        <v>1273</v>
      </c>
      <c r="G1405" s="1425" t="s">
        <v>1238</v>
      </c>
      <c r="H1405" s="1425" t="s">
        <v>1266</v>
      </c>
      <c r="I1405" s="1425" t="s">
        <v>2766</v>
      </c>
      <c r="J1405" s="1425" t="s">
        <v>1272</v>
      </c>
      <c r="K1405" s="1425">
        <v>84.109999999999999</v>
      </c>
    </row>
    <row r="1406" spans="1:11" ht="12.75">
      <c r="A1406" s="1425" t="s">
        <v>1360</v>
      </c>
      <c r="B1406" s="1425" t="s">
        <v>759</v>
      </c>
      <c r="C1406" s="1425" t="s">
        <v>390</v>
      </c>
      <c r="D1406" s="1425" t="s">
        <v>549</v>
      </c>
      <c r="E1406" s="1425" t="s">
        <v>2809</v>
      </c>
      <c r="F1406" s="1425" t="s">
        <v>1273</v>
      </c>
      <c r="G1406" s="1425" t="s">
        <v>1238</v>
      </c>
      <c r="H1406" s="1425" t="s">
        <v>1266</v>
      </c>
      <c r="I1406" s="1425" t="s">
        <v>2767</v>
      </c>
      <c r="J1406" s="1425" t="s">
        <v>1272</v>
      </c>
      <c r="K1406" s="1425">
        <v>1221.4000000000001</v>
      </c>
    </row>
    <row r="1407" spans="1:11" ht="12.75">
      <c r="A1407" s="1425" t="s">
        <v>1360</v>
      </c>
      <c r="B1407" s="1425" t="s">
        <v>759</v>
      </c>
      <c r="C1407" s="1425" t="s">
        <v>390</v>
      </c>
      <c r="D1407" s="1425" t="s">
        <v>549</v>
      </c>
      <c r="E1407" s="1425" t="s">
        <v>2809</v>
      </c>
      <c r="F1407" s="1425" t="s">
        <v>1273</v>
      </c>
      <c r="G1407" s="1425" t="s">
        <v>1238</v>
      </c>
      <c r="H1407" s="1425" t="s">
        <v>1266</v>
      </c>
      <c r="I1407" s="1425" t="s">
        <v>2768</v>
      </c>
      <c r="J1407" s="1425" t="s">
        <v>1272</v>
      </c>
      <c r="K1407" s="1425">
        <v>102.04000000000001</v>
      </c>
    </row>
    <row r="1408" spans="1:11" ht="12.75">
      <c r="A1408" s="1425" t="s">
        <v>1360</v>
      </c>
      <c r="B1408" s="1425" t="s">
        <v>759</v>
      </c>
      <c r="C1408" s="1425" t="s">
        <v>390</v>
      </c>
      <c r="D1408" s="1425" t="s">
        <v>549</v>
      </c>
      <c r="E1408" s="1425" t="s">
        <v>2809</v>
      </c>
      <c r="F1408" s="1425" t="s">
        <v>1273</v>
      </c>
      <c r="G1408" s="1425" t="s">
        <v>1238</v>
      </c>
      <c r="H1408" s="1425" t="s">
        <v>1266</v>
      </c>
      <c r="I1408" s="1425" t="s">
        <v>2769</v>
      </c>
      <c r="J1408" s="1425" t="s">
        <v>1272</v>
      </c>
      <c r="K1408" s="1425">
        <v>52.270000000000003</v>
      </c>
    </row>
    <row r="1409" spans="1:11" ht="12.75">
      <c r="A1409" s="1425" t="s">
        <v>1360</v>
      </c>
      <c r="B1409" s="1425" t="s">
        <v>759</v>
      </c>
      <c r="C1409" s="1425" t="s">
        <v>390</v>
      </c>
      <c r="D1409" s="1425" t="s">
        <v>549</v>
      </c>
      <c r="E1409" s="1425" t="s">
        <v>2809</v>
      </c>
      <c r="F1409" s="1425" t="s">
        <v>1273</v>
      </c>
      <c r="G1409" s="1425" t="s">
        <v>1238</v>
      </c>
      <c r="H1409" s="1425" t="s">
        <v>1266</v>
      </c>
      <c r="I1409" s="1425" t="s">
        <v>2770</v>
      </c>
      <c r="J1409" s="1425" t="s">
        <v>1272</v>
      </c>
      <c r="K1409" s="1425">
        <v>43.520000000000003</v>
      </c>
    </row>
    <row r="1410" spans="1:11" ht="12.75">
      <c r="A1410" s="1425" t="s">
        <v>1360</v>
      </c>
      <c r="B1410" s="1425" t="s">
        <v>759</v>
      </c>
      <c r="C1410" s="1425" t="s">
        <v>390</v>
      </c>
      <c r="D1410" s="1425" t="s">
        <v>549</v>
      </c>
      <c r="E1410" s="1425" t="s">
        <v>2809</v>
      </c>
      <c r="F1410" s="1425" t="s">
        <v>1273</v>
      </c>
      <c r="G1410" s="1425" t="s">
        <v>1238</v>
      </c>
      <c r="H1410" s="1425" t="s">
        <v>1266</v>
      </c>
      <c r="I1410" s="1425" t="s">
        <v>2771</v>
      </c>
      <c r="J1410" s="1425" t="s">
        <v>1272</v>
      </c>
      <c r="K1410" s="1425">
        <v>1199.8299999999999</v>
      </c>
    </row>
    <row r="1411" spans="1:11" ht="12.75">
      <c r="A1411" s="1425" t="s">
        <v>1360</v>
      </c>
      <c r="B1411" s="1425" t="s">
        <v>759</v>
      </c>
      <c r="C1411" s="1425" t="s">
        <v>390</v>
      </c>
      <c r="D1411" s="1425" t="s">
        <v>549</v>
      </c>
      <c r="E1411" s="1425" t="s">
        <v>2809</v>
      </c>
      <c r="F1411" s="1425" t="s">
        <v>1273</v>
      </c>
      <c r="G1411" s="1425" t="s">
        <v>1238</v>
      </c>
      <c r="H1411" s="1425" t="s">
        <v>1267</v>
      </c>
      <c r="I1411" s="1425" t="s">
        <v>2763</v>
      </c>
      <c r="J1411" s="1425" t="s">
        <v>1272</v>
      </c>
      <c r="K1411" s="1425">
        <v>13.84</v>
      </c>
    </row>
    <row r="1412" spans="1:11" ht="12.75">
      <c r="A1412" s="1425" t="s">
        <v>1360</v>
      </c>
      <c r="B1412" s="1425" t="s">
        <v>759</v>
      </c>
      <c r="C1412" s="1425" t="s">
        <v>390</v>
      </c>
      <c r="D1412" s="1425" t="s">
        <v>549</v>
      </c>
      <c r="E1412" s="1425" t="s">
        <v>2809</v>
      </c>
      <c r="F1412" s="1425" t="s">
        <v>1273</v>
      </c>
      <c r="G1412" s="1425" t="s">
        <v>1238</v>
      </c>
      <c r="H1412" s="1425" t="s">
        <v>1267</v>
      </c>
      <c r="I1412" s="1425" t="s">
        <v>2764</v>
      </c>
      <c r="J1412" s="1425" t="s">
        <v>1272</v>
      </c>
      <c r="K1412" s="1425">
        <v>192.22</v>
      </c>
    </row>
    <row r="1413" spans="1:11" ht="12.75">
      <c r="A1413" s="1425" t="s">
        <v>1360</v>
      </c>
      <c r="B1413" s="1425" t="s">
        <v>759</v>
      </c>
      <c r="C1413" s="1425" t="s">
        <v>390</v>
      </c>
      <c r="D1413" s="1425" t="s">
        <v>549</v>
      </c>
      <c r="E1413" s="1425" t="s">
        <v>2809</v>
      </c>
      <c r="F1413" s="1425" t="s">
        <v>1273</v>
      </c>
      <c r="G1413" s="1425" t="s">
        <v>1238</v>
      </c>
      <c r="H1413" s="1425" t="s">
        <v>1267</v>
      </c>
      <c r="I1413" s="1425" t="s">
        <v>2765</v>
      </c>
      <c r="J1413" s="1425" t="s">
        <v>1272</v>
      </c>
      <c r="K1413" s="1425">
        <v>38.390000000000001</v>
      </c>
    </row>
    <row r="1414" spans="1:11" ht="12.75">
      <c r="A1414" s="1425" t="s">
        <v>1360</v>
      </c>
      <c r="B1414" s="1425" t="s">
        <v>759</v>
      </c>
      <c r="C1414" s="1425" t="s">
        <v>390</v>
      </c>
      <c r="D1414" s="1425" t="s">
        <v>549</v>
      </c>
      <c r="E1414" s="1425" t="s">
        <v>2809</v>
      </c>
      <c r="F1414" s="1425" t="s">
        <v>1273</v>
      </c>
      <c r="G1414" s="1425" t="s">
        <v>1238</v>
      </c>
      <c r="H1414" s="1425" t="s">
        <v>1267</v>
      </c>
      <c r="I1414" s="1425" t="s">
        <v>2766</v>
      </c>
      <c r="J1414" s="1425" t="s">
        <v>1272</v>
      </c>
      <c r="K1414" s="1425">
        <v>68.439999999999998</v>
      </c>
    </row>
    <row r="1415" spans="1:11" ht="12.75">
      <c r="A1415" s="1425" t="s">
        <v>1360</v>
      </c>
      <c r="B1415" s="1425" t="s">
        <v>759</v>
      </c>
      <c r="C1415" s="1425" t="s">
        <v>390</v>
      </c>
      <c r="D1415" s="1425" t="s">
        <v>549</v>
      </c>
      <c r="E1415" s="1425" t="s">
        <v>2809</v>
      </c>
      <c r="F1415" s="1425" t="s">
        <v>1273</v>
      </c>
      <c r="G1415" s="1425" t="s">
        <v>1238</v>
      </c>
      <c r="H1415" s="1425" t="s">
        <v>1267</v>
      </c>
      <c r="I1415" s="1425" t="s">
        <v>2767</v>
      </c>
      <c r="J1415" s="1425" t="s">
        <v>1272</v>
      </c>
      <c r="K1415" s="1425">
        <v>1215.28</v>
      </c>
    </row>
    <row r="1416" spans="1:11" ht="12.75">
      <c r="A1416" s="1425" t="s">
        <v>1360</v>
      </c>
      <c r="B1416" s="1425" t="s">
        <v>759</v>
      </c>
      <c r="C1416" s="1425" t="s">
        <v>390</v>
      </c>
      <c r="D1416" s="1425" t="s">
        <v>549</v>
      </c>
      <c r="E1416" s="1425" t="s">
        <v>2809</v>
      </c>
      <c r="F1416" s="1425" t="s">
        <v>1273</v>
      </c>
      <c r="G1416" s="1425" t="s">
        <v>1238</v>
      </c>
      <c r="H1416" s="1425" t="s">
        <v>1267</v>
      </c>
      <c r="I1416" s="1425" t="s">
        <v>2768</v>
      </c>
      <c r="J1416" s="1425" t="s">
        <v>1272</v>
      </c>
      <c r="K1416" s="1425">
        <v>101.59</v>
      </c>
    </row>
    <row r="1417" spans="1:11" ht="12.75">
      <c r="A1417" s="1425" t="s">
        <v>1360</v>
      </c>
      <c r="B1417" s="1425" t="s">
        <v>759</v>
      </c>
      <c r="C1417" s="1425" t="s">
        <v>390</v>
      </c>
      <c r="D1417" s="1425" t="s">
        <v>549</v>
      </c>
      <c r="E1417" s="1425" t="s">
        <v>2809</v>
      </c>
      <c r="F1417" s="1425" t="s">
        <v>1273</v>
      </c>
      <c r="G1417" s="1425" t="s">
        <v>1238</v>
      </c>
      <c r="H1417" s="1425" t="s">
        <v>1267</v>
      </c>
      <c r="I1417" s="1425" t="s">
        <v>2769</v>
      </c>
      <c r="J1417" s="1425" t="s">
        <v>1272</v>
      </c>
      <c r="K1417" s="1425">
        <v>52.060000000000002</v>
      </c>
    </row>
    <row r="1418" spans="1:11" ht="12.75">
      <c r="A1418" s="1425" t="s">
        <v>1360</v>
      </c>
      <c r="B1418" s="1425" t="s">
        <v>759</v>
      </c>
      <c r="C1418" s="1425" t="s">
        <v>390</v>
      </c>
      <c r="D1418" s="1425" t="s">
        <v>549</v>
      </c>
      <c r="E1418" s="1425" t="s">
        <v>2809</v>
      </c>
      <c r="F1418" s="1425" t="s">
        <v>1273</v>
      </c>
      <c r="G1418" s="1425" t="s">
        <v>1238</v>
      </c>
      <c r="H1418" s="1425" t="s">
        <v>1267</v>
      </c>
      <c r="I1418" s="1425" t="s">
        <v>2770</v>
      </c>
      <c r="J1418" s="1425" t="s">
        <v>1272</v>
      </c>
      <c r="K1418" s="1425">
        <v>43.350000000000001</v>
      </c>
    </row>
    <row r="1419" spans="1:11" ht="12.75">
      <c r="A1419" s="1425" t="s">
        <v>1360</v>
      </c>
      <c r="B1419" s="1425" t="s">
        <v>759</v>
      </c>
      <c r="C1419" s="1425" t="s">
        <v>390</v>
      </c>
      <c r="D1419" s="1425" t="s">
        <v>549</v>
      </c>
      <c r="E1419" s="1425" t="s">
        <v>2809</v>
      </c>
      <c r="F1419" s="1425" t="s">
        <v>1273</v>
      </c>
      <c r="G1419" s="1425" t="s">
        <v>1238</v>
      </c>
      <c r="H1419" s="1425" t="s">
        <v>1267</v>
      </c>
      <c r="I1419" s="1425" t="s">
        <v>2771</v>
      </c>
      <c r="J1419" s="1425" t="s">
        <v>1272</v>
      </c>
      <c r="K1419" s="1425">
        <v>1400.95</v>
      </c>
    </row>
    <row r="1420" spans="1:11" ht="12.75">
      <c r="A1420" s="1425" t="s">
        <v>1360</v>
      </c>
      <c r="B1420" s="1425" t="s">
        <v>403</v>
      </c>
      <c r="C1420" s="1425" t="s">
        <v>2781</v>
      </c>
      <c r="D1420" s="1425" t="s">
        <v>809</v>
      </c>
      <c r="E1420" s="1425" t="s">
        <v>2925</v>
      </c>
      <c r="F1420" s="1425" t="s">
        <v>390</v>
      </c>
      <c r="G1420" s="1425" t="s">
        <v>116</v>
      </c>
      <c r="H1420" s="1425" t="s">
        <v>1265</v>
      </c>
      <c r="I1420" s="1425" t="s">
        <v>2775</v>
      </c>
      <c r="J1420" s="1425" t="s">
        <v>390</v>
      </c>
      <c r="K1420" s="1425">
        <v>416941</v>
      </c>
    </row>
    <row r="1421" spans="1:11" ht="12.75">
      <c r="A1421" s="1425" t="s">
        <v>1360</v>
      </c>
      <c r="B1421" s="1425" t="s">
        <v>403</v>
      </c>
      <c r="C1421" s="1425" t="s">
        <v>2781</v>
      </c>
      <c r="D1421" s="1425" t="s">
        <v>809</v>
      </c>
      <c r="E1421" s="1425" t="s">
        <v>2925</v>
      </c>
      <c r="F1421" s="1425" t="s">
        <v>390</v>
      </c>
      <c r="G1421" s="1425" t="s">
        <v>116</v>
      </c>
      <c r="H1421" s="1425" t="s">
        <v>2774</v>
      </c>
      <c r="I1421" s="1425" t="s">
        <v>2775</v>
      </c>
      <c r="J1421" s="1425" t="s">
        <v>390</v>
      </c>
      <c r="K1421" s="1425">
        <v>335943</v>
      </c>
    </row>
    <row r="1422" spans="1:11" ht="12.75">
      <c r="A1422" s="1425" t="s">
        <v>1360</v>
      </c>
      <c r="B1422" s="1425" t="s">
        <v>403</v>
      </c>
      <c r="C1422" s="1425" t="s">
        <v>2781</v>
      </c>
      <c r="D1422" s="1425" t="s">
        <v>809</v>
      </c>
      <c r="E1422" s="1425" t="s">
        <v>2925</v>
      </c>
      <c r="F1422" s="1425" t="s">
        <v>390</v>
      </c>
      <c r="G1422" s="1425" t="s">
        <v>116</v>
      </c>
      <c r="H1422" s="1425" t="s">
        <v>1267</v>
      </c>
      <c r="I1422" s="1425" t="s">
        <v>2775</v>
      </c>
      <c r="J1422" s="1425" t="s">
        <v>390</v>
      </c>
      <c r="K1422" s="1425">
        <v>-963736.43999999994</v>
      </c>
    </row>
    <row r="1423" spans="1:11" ht="12.75">
      <c r="A1423" s="1425" t="s">
        <v>1360</v>
      </c>
      <c r="B1423" s="1425" t="s">
        <v>403</v>
      </c>
      <c r="C1423" s="1425" t="s">
        <v>2782</v>
      </c>
      <c r="D1423" s="1425" t="s">
        <v>809</v>
      </c>
      <c r="E1423" s="1425" t="s">
        <v>2955</v>
      </c>
      <c r="F1423" s="1425" t="s">
        <v>390</v>
      </c>
      <c r="G1423" s="1425" t="s">
        <v>116</v>
      </c>
      <c r="H1423" s="1425" t="s">
        <v>2762</v>
      </c>
      <c r="I1423" s="1425" t="s">
        <v>2775</v>
      </c>
      <c r="J1423" s="1425" t="s">
        <v>390</v>
      </c>
      <c r="K1423" s="1425">
        <v>-93938.960000000006</v>
      </c>
    </row>
    <row r="1424" spans="1:11" ht="12.75">
      <c r="A1424" s="1425" t="s">
        <v>1360</v>
      </c>
      <c r="B1424" s="1425" t="s">
        <v>403</v>
      </c>
      <c r="C1424" s="1425" t="s">
        <v>2782</v>
      </c>
      <c r="D1424" s="1425" t="s">
        <v>809</v>
      </c>
      <c r="E1424" s="1425" t="s">
        <v>2955</v>
      </c>
      <c r="F1424" s="1425" t="s">
        <v>390</v>
      </c>
      <c r="G1424" s="1425" t="s">
        <v>116</v>
      </c>
      <c r="H1424" s="1425" t="s">
        <v>1263</v>
      </c>
      <c r="I1424" s="1425" t="s">
        <v>2775</v>
      </c>
      <c r="J1424" s="1425" t="s">
        <v>390</v>
      </c>
      <c r="K1424" s="1425">
        <v>-209857</v>
      </c>
    </row>
    <row r="1425" spans="1:11" ht="12.75">
      <c r="A1425" s="1425" t="s">
        <v>1360</v>
      </c>
      <c r="B1425" s="1425" t="s">
        <v>403</v>
      </c>
      <c r="C1425" s="1425" t="s">
        <v>2782</v>
      </c>
      <c r="D1425" s="1425" t="s">
        <v>809</v>
      </c>
      <c r="E1425" s="1425" t="s">
        <v>2955</v>
      </c>
      <c r="F1425" s="1425" t="s">
        <v>390</v>
      </c>
      <c r="G1425" s="1425" t="s">
        <v>116</v>
      </c>
      <c r="H1425" s="1425" t="s">
        <v>2772</v>
      </c>
      <c r="I1425" s="1425" t="s">
        <v>2775</v>
      </c>
      <c r="J1425" s="1425" t="s">
        <v>390</v>
      </c>
      <c r="K1425" s="1425">
        <v>-6925.4799999999996</v>
      </c>
    </row>
    <row r="1426" spans="1:11" ht="12.75">
      <c r="A1426" s="1425" t="s">
        <v>1360</v>
      </c>
      <c r="B1426" s="1425" t="s">
        <v>403</v>
      </c>
      <c r="C1426" s="1425" t="s">
        <v>2782</v>
      </c>
      <c r="D1426" s="1425" t="s">
        <v>809</v>
      </c>
      <c r="E1426" s="1425" t="s">
        <v>2955</v>
      </c>
      <c r="F1426" s="1425" t="s">
        <v>390</v>
      </c>
      <c r="G1426" s="1425" t="s">
        <v>116</v>
      </c>
      <c r="H1426" s="1425" t="s">
        <v>2773</v>
      </c>
      <c r="I1426" s="1425" t="s">
        <v>2775</v>
      </c>
      <c r="J1426" s="1425" t="s">
        <v>390</v>
      </c>
      <c r="K1426" s="1425">
        <v>-11946.42</v>
      </c>
    </row>
    <row r="1427" spans="1:11" ht="12.75">
      <c r="A1427" s="1425" t="s">
        <v>1360</v>
      </c>
      <c r="B1427" s="1425" t="s">
        <v>403</v>
      </c>
      <c r="C1427" s="1425" t="s">
        <v>2782</v>
      </c>
      <c r="D1427" s="1425" t="s">
        <v>809</v>
      </c>
      <c r="E1427" s="1425" t="s">
        <v>2955</v>
      </c>
      <c r="F1427" s="1425" t="s">
        <v>390</v>
      </c>
      <c r="G1427" s="1425" t="s">
        <v>116</v>
      </c>
      <c r="H1427" s="1425" t="s">
        <v>1264</v>
      </c>
      <c r="I1427" s="1425" t="s">
        <v>2775</v>
      </c>
      <c r="J1427" s="1425" t="s">
        <v>390</v>
      </c>
      <c r="K1427" s="1425">
        <v>-574044.25</v>
      </c>
    </row>
    <row r="1428" spans="1:11" ht="12.75">
      <c r="A1428" s="1425" t="s">
        <v>1360</v>
      </c>
      <c r="B1428" s="1425" t="s">
        <v>403</v>
      </c>
      <c r="C1428" s="1425" t="s">
        <v>2782</v>
      </c>
      <c r="D1428" s="1425" t="s">
        <v>809</v>
      </c>
      <c r="E1428" s="1425" t="s">
        <v>2955</v>
      </c>
      <c r="F1428" s="1425" t="s">
        <v>390</v>
      </c>
      <c r="G1428" s="1425" t="s">
        <v>116</v>
      </c>
      <c r="H1428" s="1425" t="s">
        <v>1265</v>
      </c>
      <c r="I1428" s="1425" t="s">
        <v>2775</v>
      </c>
      <c r="J1428" s="1425" t="s">
        <v>390</v>
      </c>
      <c r="K1428" s="1425">
        <v>-421889.37</v>
      </c>
    </row>
    <row r="1429" spans="1:11" ht="12.75">
      <c r="A1429" s="1425" t="s">
        <v>1360</v>
      </c>
      <c r="B1429" s="1425" t="s">
        <v>403</v>
      </c>
      <c r="C1429" s="1425" t="s">
        <v>2782</v>
      </c>
      <c r="D1429" s="1425" t="s">
        <v>809</v>
      </c>
      <c r="E1429" s="1425" t="s">
        <v>2955</v>
      </c>
      <c r="F1429" s="1425" t="s">
        <v>390</v>
      </c>
      <c r="G1429" s="1425" t="s">
        <v>116</v>
      </c>
      <c r="H1429" s="1425" t="s">
        <v>2774</v>
      </c>
      <c r="I1429" s="1425" t="s">
        <v>2775</v>
      </c>
      <c r="J1429" s="1425" t="s">
        <v>390</v>
      </c>
      <c r="K1429" s="1425">
        <v>-25955</v>
      </c>
    </row>
    <row r="1430" spans="1:11" ht="12.75">
      <c r="A1430" s="1425" t="s">
        <v>1360</v>
      </c>
      <c r="B1430" s="1425" t="s">
        <v>403</v>
      </c>
      <c r="C1430" s="1425" t="s">
        <v>2782</v>
      </c>
      <c r="D1430" s="1425" t="s">
        <v>809</v>
      </c>
      <c r="E1430" s="1425" t="s">
        <v>2955</v>
      </c>
      <c r="F1430" s="1425" t="s">
        <v>390</v>
      </c>
      <c r="G1430" s="1425" t="s">
        <v>116</v>
      </c>
      <c r="H1430" s="1425" t="s">
        <v>1266</v>
      </c>
      <c r="I1430" s="1425" t="s">
        <v>2775</v>
      </c>
      <c r="J1430" s="1425" t="s">
        <v>390</v>
      </c>
      <c r="K1430" s="1425">
        <v>-249424.67000000001</v>
      </c>
    </row>
    <row r="1431" spans="1:11" ht="12.75">
      <c r="A1431" s="1425" t="s">
        <v>1360</v>
      </c>
      <c r="B1431" s="1425" t="s">
        <v>403</v>
      </c>
      <c r="C1431" s="1425" t="s">
        <v>2782</v>
      </c>
      <c r="D1431" s="1425" t="s">
        <v>809</v>
      </c>
      <c r="E1431" s="1425" t="s">
        <v>2955</v>
      </c>
      <c r="F1431" s="1425" t="s">
        <v>390</v>
      </c>
      <c r="G1431" s="1425" t="s">
        <v>116</v>
      </c>
      <c r="H1431" s="1425" t="s">
        <v>1267</v>
      </c>
      <c r="I1431" s="1425" t="s">
        <v>2775</v>
      </c>
      <c r="J1431" s="1425" t="s">
        <v>390</v>
      </c>
      <c r="K1431" s="1425">
        <v>-691967.83999999997</v>
      </c>
    </row>
    <row r="1432" spans="1:11" ht="12.75">
      <c r="A1432" s="1425" t="s">
        <v>1360</v>
      </c>
      <c r="B1432" s="1425" t="s">
        <v>634</v>
      </c>
      <c r="C1432" s="1425" t="s">
        <v>475</v>
      </c>
      <c r="D1432" s="1425" t="s">
        <v>1286</v>
      </c>
      <c r="E1432" s="1425" t="s">
        <v>1410</v>
      </c>
      <c r="F1432" s="1425" t="s">
        <v>390</v>
      </c>
      <c r="G1432" s="1425" t="s">
        <v>116</v>
      </c>
      <c r="H1432" s="1425" t="s">
        <v>2762</v>
      </c>
      <c r="I1432" s="1425" t="s">
        <v>2775</v>
      </c>
      <c r="J1432" s="1425" t="s">
        <v>390</v>
      </c>
      <c r="K1432" s="1425">
        <v>-57061.650000000001</v>
      </c>
    </row>
    <row r="1433" spans="1:11" ht="12.75">
      <c r="A1433" s="1425" t="s">
        <v>1360</v>
      </c>
      <c r="B1433" s="1425" t="s">
        <v>634</v>
      </c>
      <c r="C1433" s="1425" t="s">
        <v>475</v>
      </c>
      <c r="D1433" s="1425" t="s">
        <v>1286</v>
      </c>
      <c r="E1433" s="1425" t="s">
        <v>1410</v>
      </c>
      <c r="F1433" s="1425" t="s">
        <v>390</v>
      </c>
      <c r="G1433" s="1425" t="s">
        <v>116</v>
      </c>
      <c r="H1433" s="1425" t="s">
        <v>2762</v>
      </c>
      <c r="I1433" s="1425" t="s">
        <v>2776</v>
      </c>
      <c r="J1433" s="1425" t="s">
        <v>390</v>
      </c>
      <c r="K1433" s="1425">
        <v>-906.13</v>
      </c>
    </row>
    <row r="1434" spans="1:11" ht="12.75">
      <c r="A1434" s="1425" t="s">
        <v>1360</v>
      </c>
      <c r="B1434" s="1425" t="s">
        <v>634</v>
      </c>
      <c r="C1434" s="1425" t="s">
        <v>475</v>
      </c>
      <c r="D1434" s="1425" t="s">
        <v>1286</v>
      </c>
      <c r="E1434" s="1425" t="s">
        <v>1410</v>
      </c>
      <c r="F1434" s="1425" t="s">
        <v>390</v>
      </c>
      <c r="G1434" s="1425" t="s">
        <v>116</v>
      </c>
      <c r="H1434" s="1425" t="s">
        <v>2762</v>
      </c>
      <c r="I1434" s="1425" t="s">
        <v>2778</v>
      </c>
      <c r="J1434" s="1425" t="s">
        <v>390</v>
      </c>
      <c r="K1434" s="1425">
        <v>-2082.0599999999999</v>
      </c>
    </row>
    <row r="1435" spans="1:11" ht="12.75">
      <c r="A1435" s="1425" t="s">
        <v>1360</v>
      </c>
      <c r="B1435" s="1425" t="s">
        <v>634</v>
      </c>
      <c r="C1435" s="1425" t="s">
        <v>475</v>
      </c>
      <c r="D1435" s="1425" t="s">
        <v>1286</v>
      </c>
      <c r="E1435" s="1425" t="s">
        <v>1410</v>
      </c>
      <c r="F1435" s="1425" t="s">
        <v>390</v>
      </c>
      <c r="G1435" s="1425" t="s">
        <v>116</v>
      </c>
      <c r="H1435" s="1425" t="s">
        <v>1263</v>
      </c>
      <c r="I1435" s="1425" t="s">
        <v>2775</v>
      </c>
      <c r="J1435" s="1425" t="s">
        <v>390</v>
      </c>
      <c r="K1435" s="1425">
        <v>-52736.57</v>
      </c>
    </row>
    <row r="1436" spans="1:11" ht="12.75">
      <c r="A1436" s="1425" t="s">
        <v>1360</v>
      </c>
      <c r="B1436" s="1425" t="s">
        <v>634</v>
      </c>
      <c r="C1436" s="1425" t="s">
        <v>475</v>
      </c>
      <c r="D1436" s="1425" t="s">
        <v>1286</v>
      </c>
      <c r="E1436" s="1425" t="s">
        <v>1410</v>
      </c>
      <c r="F1436" s="1425" t="s">
        <v>390</v>
      </c>
      <c r="G1436" s="1425" t="s">
        <v>116</v>
      </c>
      <c r="H1436" s="1425" t="s">
        <v>1263</v>
      </c>
      <c r="I1436" s="1425" t="s">
        <v>2776</v>
      </c>
      <c r="J1436" s="1425" t="s">
        <v>390</v>
      </c>
      <c r="K1436" s="1425">
        <v>-788.76999999999998</v>
      </c>
    </row>
    <row r="1437" spans="1:11" ht="12.75">
      <c r="A1437" s="1425" t="s">
        <v>1360</v>
      </c>
      <c r="B1437" s="1425" t="s">
        <v>634</v>
      </c>
      <c r="C1437" s="1425" t="s">
        <v>475</v>
      </c>
      <c r="D1437" s="1425" t="s">
        <v>1286</v>
      </c>
      <c r="E1437" s="1425" t="s">
        <v>1410</v>
      </c>
      <c r="F1437" s="1425" t="s">
        <v>390</v>
      </c>
      <c r="G1437" s="1425" t="s">
        <v>116</v>
      </c>
      <c r="H1437" s="1425" t="s">
        <v>1263</v>
      </c>
      <c r="I1437" s="1425" t="s">
        <v>2778</v>
      </c>
      <c r="J1437" s="1425" t="s">
        <v>390</v>
      </c>
      <c r="K1437" s="1425">
        <v>-2540.0999999999999</v>
      </c>
    </row>
    <row r="1438" spans="1:11" ht="12.75">
      <c r="A1438" s="1425" t="s">
        <v>1360</v>
      </c>
      <c r="B1438" s="1425" t="s">
        <v>634</v>
      </c>
      <c r="C1438" s="1425" t="s">
        <v>475</v>
      </c>
      <c r="D1438" s="1425" t="s">
        <v>1286</v>
      </c>
      <c r="E1438" s="1425" t="s">
        <v>1410</v>
      </c>
      <c r="F1438" s="1425" t="s">
        <v>390</v>
      </c>
      <c r="G1438" s="1425" t="s">
        <v>116</v>
      </c>
      <c r="H1438" s="1425" t="s">
        <v>2772</v>
      </c>
      <c r="I1438" s="1425" t="s">
        <v>2775</v>
      </c>
      <c r="J1438" s="1425" t="s">
        <v>390</v>
      </c>
      <c r="K1438" s="1425">
        <v>-57234.800000000003</v>
      </c>
    </row>
    <row r="1439" spans="1:11" ht="12.75">
      <c r="A1439" s="1425" t="s">
        <v>1360</v>
      </c>
      <c r="B1439" s="1425" t="s">
        <v>634</v>
      </c>
      <c r="C1439" s="1425" t="s">
        <v>475</v>
      </c>
      <c r="D1439" s="1425" t="s">
        <v>1286</v>
      </c>
      <c r="E1439" s="1425" t="s">
        <v>1410</v>
      </c>
      <c r="F1439" s="1425" t="s">
        <v>390</v>
      </c>
      <c r="G1439" s="1425" t="s">
        <v>116</v>
      </c>
      <c r="H1439" s="1425" t="s">
        <v>2772</v>
      </c>
      <c r="I1439" s="1425" t="s">
        <v>2776</v>
      </c>
      <c r="J1439" s="1425" t="s">
        <v>390</v>
      </c>
      <c r="K1439" s="1425">
        <v>-653.25999999999999</v>
      </c>
    </row>
    <row r="1440" spans="1:11" ht="12.75">
      <c r="A1440" s="1425" t="s">
        <v>1360</v>
      </c>
      <c r="B1440" s="1425" t="s">
        <v>634</v>
      </c>
      <c r="C1440" s="1425" t="s">
        <v>475</v>
      </c>
      <c r="D1440" s="1425" t="s">
        <v>1286</v>
      </c>
      <c r="E1440" s="1425" t="s">
        <v>1410</v>
      </c>
      <c r="F1440" s="1425" t="s">
        <v>390</v>
      </c>
      <c r="G1440" s="1425" t="s">
        <v>116</v>
      </c>
      <c r="H1440" s="1425" t="s">
        <v>2772</v>
      </c>
      <c r="I1440" s="1425" t="s">
        <v>2778</v>
      </c>
      <c r="J1440" s="1425" t="s">
        <v>390</v>
      </c>
      <c r="K1440" s="1425">
        <v>-1778.27</v>
      </c>
    </row>
    <row r="1441" spans="1:11" ht="12.75">
      <c r="A1441" s="1425" t="s">
        <v>1360</v>
      </c>
      <c r="B1441" s="1425" t="s">
        <v>634</v>
      </c>
      <c r="C1441" s="1425" t="s">
        <v>475</v>
      </c>
      <c r="D1441" s="1425" t="s">
        <v>1286</v>
      </c>
      <c r="E1441" s="1425" t="s">
        <v>1410</v>
      </c>
      <c r="F1441" s="1425" t="s">
        <v>390</v>
      </c>
      <c r="G1441" s="1425" t="s">
        <v>116</v>
      </c>
      <c r="H1441" s="1425" t="s">
        <v>2773</v>
      </c>
      <c r="I1441" s="1425" t="s">
        <v>2775</v>
      </c>
      <c r="J1441" s="1425" t="s">
        <v>390</v>
      </c>
      <c r="K1441" s="1425">
        <v>-56095.209999999999</v>
      </c>
    </row>
    <row r="1442" spans="1:11" ht="12.75">
      <c r="A1442" s="1425" t="s">
        <v>1360</v>
      </c>
      <c r="B1442" s="1425" t="s">
        <v>634</v>
      </c>
      <c r="C1442" s="1425" t="s">
        <v>475</v>
      </c>
      <c r="D1442" s="1425" t="s">
        <v>1286</v>
      </c>
      <c r="E1442" s="1425" t="s">
        <v>1410</v>
      </c>
      <c r="F1442" s="1425" t="s">
        <v>390</v>
      </c>
      <c r="G1442" s="1425" t="s">
        <v>116</v>
      </c>
      <c r="H1442" s="1425" t="s">
        <v>2773</v>
      </c>
      <c r="I1442" s="1425" t="s">
        <v>2776</v>
      </c>
      <c r="J1442" s="1425" t="s">
        <v>390</v>
      </c>
      <c r="K1442" s="1425">
        <v>-753.26999999999998</v>
      </c>
    </row>
    <row r="1443" spans="1:11" ht="12.75">
      <c r="A1443" s="1425" t="s">
        <v>1360</v>
      </c>
      <c r="B1443" s="1425" t="s">
        <v>634</v>
      </c>
      <c r="C1443" s="1425" t="s">
        <v>475</v>
      </c>
      <c r="D1443" s="1425" t="s">
        <v>1286</v>
      </c>
      <c r="E1443" s="1425" t="s">
        <v>1410</v>
      </c>
      <c r="F1443" s="1425" t="s">
        <v>390</v>
      </c>
      <c r="G1443" s="1425" t="s">
        <v>116</v>
      </c>
      <c r="H1443" s="1425" t="s">
        <v>2773</v>
      </c>
      <c r="I1443" s="1425" t="s">
        <v>2778</v>
      </c>
      <c r="J1443" s="1425" t="s">
        <v>390</v>
      </c>
      <c r="K1443" s="1425">
        <v>-1462.3800000000001</v>
      </c>
    </row>
    <row r="1444" spans="1:11" ht="12.75">
      <c r="A1444" s="1425" t="s">
        <v>1360</v>
      </c>
      <c r="B1444" s="1425" t="s">
        <v>634</v>
      </c>
      <c r="C1444" s="1425" t="s">
        <v>475</v>
      </c>
      <c r="D1444" s="1425" t="s">
        <v>1286</v>
      </c>
      <c r="E1444" s="1425" t="s">
        <v>1410</v>
      </c>
      <c r="F1444" s="1425" t="s">
        <v>390</v>
      </c>
      <c r="G1444" s="1425" t="s">
        <v>116</v>
      </c>
      <c r="H1444" s="1425" t="s">
        <v>1264</v>
      </c>
      <c r="I1444" s="1425" t="s">
        <v>2775</v>
      </c>
      <c r="J1444" s="1425" t="s">
        <v>390</v>
      </c>
      <c r="K1444" s="1425">
        <v>-46234.82</v>
      </c>
    </row>
    <row r="1445" spans="1:11" ht="12.75">
      <c r="A1445" s="1425" t="s">
        <v>1360</v>
      </c>
      <c r="B1445" s="1425" t="s">
        <v>634</v>
      </c>
      <c r="C1445" s="1425" t="s">
        <v>475</v>
      </c>
      <c r="D1445" s="1425" t="s">
        <v>1286</v>
      </c>
      <c r="E1445" s="1425" t="s">
        <v>1410</v>
      </c>
      <c r="F1445" s="1425" t="s">
        <v>390</v>
      </c>
      <c r="G1445" s="1425" t="s">
        <v>116</v>
      </c>
      <c r="H1445" s="1425" t="s">
        <v>1264</v>
      </c>
      <c r="I1445" s="1425" t="s">
        <v>2776</v>
      </c>
      <c r="J1445" s="1425" t="s">
        <v>390</v>
      </c>
      <c r="K1445" s="1425">
        <v>-524.22000000000003</v>
      </c>
    </row>
    <row r="1446" spans="1:11" ht="12.75">
      <c r="A1446" s="1425" t="s">
        <v>1360</v>
      </c>
      <c r="B1446" s="1425" t="s">
        <v>634</v>
      </c>
      <c r="C1446" s="1425" t="s">
        <v>475</v>
      </c>
      <c r="D1446" s="1425" t="s">
        <v>1286</v>
      </c>
      <c r="E1446" s="1425" t="s">
        <v>1410</v>
      </c>
      <c r="F1446" s="1425" t="s">
        <v>390</v>
      </c>
      <c r="G1446" s="1425" t="s">
        <v>116</v>
      </c>
      <c r="H1446" s="1425" t="s">
        <v>1264</v>
      </c>
      <c r="I1446" s="1425" t="s">
        <v>2778</v>
      </c>
      <c r="J1446" s="1425" t="s">
        <v>390</v>
      </c>
      <c r="K1446" s="1425">
        <v>-3343.79</v>
      </c>
    </row>
    <row r="1447" spans="1:11" ht="12.75">
      <c r="A1447" s="1425" t="s">
        <v>1360</v>
      </c>
      <c r="B1447" s="1425" t="s">
        <v>634</v>
      </c>
      <c r="C1447" s="1425" t="s">
        <v>475</v>
      </c>
      <c r="D1447" s="1425" t="s">
        <v>1286</v>
      </c>
      <c r="E1447" s="1425" t="s">
        <v>1410</v>
      </c>
      <c r="F1447" s="1425" t="s">
        <v>390</v>
      </c>
      <c r="G1447" s="1425" t="s">
        <v>116</v>
      </c>
      <c r="H1447" s="1425" t="s">
        <v>1265</v>
      </c>
      <c r="I1447" s="1425" t="s">
        <v>2775</v>
      </c>
      <c r="J1447" s="1425" t="s">
        <v>390</v>
      </c>
      <c r="K1447" s="1425">
        <v>-45423.919999999998</v>
      </c>
    </row>
    <row r="1448" spans="1:11" ht="12.75">
      <c r="A1448" s="1425" t="s">
        <v>1360</v>
      </c>
      <c r="B1448" s="1425" t="s">
        <v>634</v>
      </c>
      <c r="C1448" s="1425" t="s">
        <v>475</v>
      </c>
      <c r="D1448" s="1425" t="s">
        <v>1286</v>
      </c>
      <c r="E1448" s="1425" t="s">
        <v>1410</v>
      </c>
      <c r="F1448" s="1425" t="s">
        <v>390</v>
      </c>
      <c r="G1448" s="1425" t="s">
        <v>116</v>
      </c>
      <c r="H1448" s="1425" t="s">
        <v>1265</v>
      </c>
      <c r="I1448" s="1425" t="s">
        <v>2776</v>
      </c>
      <c r="J1448" s="1425" t="s">
        <v>390</v>
      </c>
      <c r="K1448" s="1425">
        <v>-924.86000000000001</v>
      </c>
    </row>
    <row r="1449" spans="1:11" ht="12.75">
      <c r="A1449" s="1425" t="s">
        <v>1360</v>
      </c>
      <c r="B1449" s="1425" t="s">
        <v>634</v>
      </c>
      <c r="C1449" s="1425" t="s">
        <v>475</v>
      </c>
      <c r="D1449" s="1425" t="s">
        <v>1286</v>
      </c>
      <c r="E1449" s="1425" t="s">
        <v>1410</v>
      </c>
      <c r="F1449" s="1425" t="s">
        <v>390</v>
      </c>
      <c r="G1449" s="1425" t="s">
        <v>116</v>
      </c>
      <c r="H1449" s="1425" t="s">
        <v>1265</v>
      </c>
      <c r="I1449" s="1425" t="s">
        <v>2778</v>
      </c>
      <c r="J1449" s="1425" t="s">
        <v>390</v>
      </c>
      <c r="K1449" s="1425">
        <v>-2304.8000000000002</v>
      </c>
    </row>
    <row r="1450" spans="1:11" ht="12.75">
      <c r="A1450" s="1425" t="s">
        <v>1360</v>
      </c>
      <c r="B1450" s="1425" t="s">
        <v>634</v>
      </c>
      <c r="C1450" s="1425" t="s">
        <v>475</v>
      </c>
      <c r="D1450" s="1425" t="s">
        <v>1286</v>
      </c>
      <c r="E1450" s="1425" t="s">
        <v>1410</v>
      </c>
      <c r="F1450" s="1425" t="s">
        <v>390</v>
      </c>
      <c r="G1450" s="1425" t="s">
        <v>116</v>
      </c>
      <c r="H1450" s="1425" t="s">
        <v>2774</v>
      </c>
      <c r="I1450" s="1425" t="s">
        <v>2775</v>
      </c>
      <c r="J1450" s="1425" t="s">
        <v>390</v>
      </c>
      <c r="K1450" s="1425">
        <v>-58256.830000000002</v>
      </c>
    </row>
    <row r="1451" spans="1:11" ht="12.75">
      <c r="A1451" s="1425" t="s">
        <v>1360</v>
      </c>
      <c r="B1451" s="1425" t="s">
        <v>634</v>
      </c>
      <c r="C1451" s="1425" t="s">
        <v>475</v>
      </c>
      <c r="D1451" s="1425" t="s">
        <v>1286</v>
      </c>
      <c r="E1451" s="1425" t="s">
        <v>1410</v>
      </c>
      <c r="F1451" s="1425" t="s">
        <v>390</v>
      </c>
      <c r="G1451" s="1425" t="s">
        <v>116</v>
      </c>
      <c r="H1451" s="1425" t="s">
        <v>2774</v>
      </c>
      <c r="I1451" s="1425" t="s">
        <v>2776</v>
      </c>
      <c r="J1451" s="1425" t="s">
        <v>390</v>
      </c>
      <c r="K1451" s="1425">
        <v>-936.52999999999997</v>
      </c>
    </row>
    <row r="1452" spans="1:11" ht="12.75">
      <c r="A1452" s="1425" t="s">
        <v>1360</v>
      </c>
      <c r="B1452" s="1425" t="s">
        <v>634</v>
      </c>
      <c r="C1452" s="1425" t="s">
        <v>475</v>
      </c>
      <c r="D1452" s="1425" t="s">
        <v>1286</v>
      </c>
      <c r="E1452" s="1425" t="s">
        <v>1410</v>
      </c>
      <c r="F1452" s="1425" t="s">
        <v>390</v>
      </c>
      <c r="G1452" s="1425" t="s">
        <v>116</v>
      </c>
      <c r="H1452" s="1425" t="s">
        <v>2774</v>
      </c>
      <c r="I1452" s="1425" t="s">
        <v>2778</v>
      </c>
      <c r="J1452" s="1425" t="s">
        <v>390</v>
      </c>
      <c r="K1452" s="1425">
        <v>-2184.9000000000001</v>
      </c>
    </row>
    <row r="1453" spans="1:11" ht="12.75">
      <c r="A1453" s="1425" t="s">
        <v>1360</v>
      </c>
      <c r="B1453" s="1425" t="s">
        <v>634</v>
      </c>
      <c r="C1453" s="1425" t="s">
        <v>475</v>
      </c>
      <c r="D1453" s="1425" t="s">
        <v>1286</v>
      </c>
      <c r="E1453" s="1425" t="s">
        <v>1410</v>
      </c>
      <c r="F1453" s="1425" t="s">
        <v>390</v>
      </c>
      <c r="G1453" s="1425" t="s">
        <v>116</v>
      </c>
      <c r="H1453" s="1425" t="s">
        <v>1266</v>
      </c>
      <c r="I1453" s="1425" t="s">
        <v>2775</v>
      </c>
      <c r="J1453" s="1425" t="s">
        <v>390</v>
      </c>
      <c r="K1453" s="1425">
        <v>-58680.169999999998</v>
      </c>
    </row>
    <row r="1454" spans="1:11" ht="12.75">
      <c r="A1454" s="1425" t="s">
        <v>1360</v>
      </c>
      <c r="B1454" s="1425" t="s">
        <v>634</v>
      </c>
      <c r="C1454" s="1425" t="s">
        <v>475</v>
      </c>
      <c r="D1454" s="1425" t="s">
        <v>1286</v>
      </c>
      <c r="E1454" s="1425" t="s">
        <v>1410</v>
      </c>
      <c r="F1454" s="1425" t="s">
        <v>390</v>
      </c>
      <c r="G1454" s="1425" t="s">
        <v>116</v>
      </c>
      <c r="H1454" s="1425" t="s">
        <v>1266</v>
      </c>
      <c r="I1454" s="1425" t="s">
        <v>2776</v>
      </c>
      <c r="J1454" s="1425" t="s">
        <v>390</v>
      </c>
      <c r="K1454" s="1425">
        <v>-1502.3599999999999</v>
      </c>
    </row>
    <row r="1455" spans="1:11" ht="12.75">
      <c r="A1455" s="1425" t="s">
        <v>1360</v>
      </c>
      <c r="B1455" s="1425" t="s">
        <v>634</v>
      </c>
      <c r="C1455" s="1425" t="s">
        <v>475</v>
      </c>
      <c r="D1455" s="1425" t="s">
        <v>1286</v>
      </c>
      <c r="E1455" s="1425" t="s">
        <v>1410</v>
      </c>
      <c r="F1455" s="1425" t="s">
        <v>390</v>
      </c>
      <c r="G1455" s="1425" t="s">
        <v>116</v>
      </c>
      <c r="H1455" s="1425" t="s">
        <v>1266</v>
      </c>
      <c r="I1455" s="1425" t="s">
        <v>2778</v>
      </c>
      <c r="J1455" s="1425" t="s">
        <v>390</v>
      </c>
      <c r="K1455" s="1425">
        <v>-1676.78</v>
      </c>
    </row>
    <row r="1456" spans="1:11" ht="12.75">
      <c r="A1456" s="1425" t="s">
        <v>1360</v>
      </c>
      <c r="B1456" s="1425" t="s">
        <v>634</v>
      </c>
      <c r="C1456" s="1425" t="s">
        <v>475</v>
      </c>
      <c r="D1456" s="1425" t="s">
        <v>1286</v>
      </c>
      <c r="E1456" s="1425" t="s">
        <v>1410</v>
      </c>
      <c r="F1456" s="1425" t="s">
        <v>390</v>
      </c>
      <c r="G1456" s="1425" t="s">
        <v>116</v>
      </c>
      <c r="H1456" s="1425" t="s">
        <v>1267</v>
      </c>
      <c r="I1456" s="1425" t="s">
        <v>2775</v>
      </c>
      <c r="J1456" s="1425" t="s">
        <v>390</v>
      </c>
      <c r="K1456" s="1425">
        <v>-51123.389999999999</v>
      </c>
    </row>
    <row r="1457" spans="1:11" ht="12.75">
      <c r="A1457" s="1425" t="s">
        <v>1360</v>
      </c>
      <c r="B1457" s="1425" t="s">
        <v>634</v>
      </c>
      <c r="C1457" s="1425" t="s">
        <v>475</v>
      </c>
      <c r="D1457" s="1425" t="s">
        <v>1286</v>
      </c>
      <c r="E1457" s="1425" t="s">
        <v>1410</v>
      </c>
      <c r="F1457" s="1425" t="s">
        <v>390</v>
      </c>
      <c r="G1457" s="1425" t="s">
        <v>116</v>
      </c>
      <c r="H1457" s="1425" t="s">
        <v>1267</v>
      </c>
      <c r="I1457" s="1425" t="s">
        <v>2776</v>
      </c>
      <c r="J1457" s="1425" t="s">
        <v>390</v>
      </c>
      <c r="K1457" s="1425">
        <v>-502.88999999999999</v>
      </c>
    </row>
    <row r="1458" spans="1:11" ht="12.75">
      <c r="A1458" s="1425" t="s">
        <v>1360</v>
      </c>
      <c r="B1458" s="1425" t="s">
        <v>634</v>
      </c>
      <c r="C1458" s="1425" t="s">
        <v>475</v>
      </c>
      <c r="D1458" s="1425" t="s">
        <v>1286</v>
      </c>
      <c r="E1458" s="1425" t="s">
        <v>1410</v>
      </c>
      <c r="F1458" s="1425" t="s">
        <v>390</v>
      </c>
      <c r="G1458" s="1425" t="s">
        <v>116</v>
      </c>
      <c r="H1458" s="1425" t="s">
        <v>1267</v>
      </c>
      <c r="I1458" s="1425" t="s">
        <v>2778</v>
      </c>
      <c r="J1458" s="1425" t="s">
        <v>390</v>
      </c>
      <c r="K1458" s="1425">
        <v>-2299.0599999999999</v>
      </c>
    </row>
    <row r="1459" spans="1:11" ht="12.75">
      <c r="A1459" s="1425" t="s">
        <v>1360</v>
      </c>
      <c r="B1459" s="1425" t="s">
        <v>781</v>
      </c>
      <c r="C1459" s="1425" t="s">
        <v>390</v>
      </c>
      <c r="D1459" s="1425" t="s">
        <v>549</v>
      </c>
      <c r="E1459" s="1425" t="s">
        <v>1413</v>
      </c>
      <c r="F1459" s="1425" t="s">
        <v>1271</v>
      </c>
      <c r="G1459" s="1425" t="s">
        <v>116</v>
      </c>
      <c r="H1459" s="1425" t="s">
        <v>2762</v>
      </c>
      <c r="I1459" s="1425" t="s">
        <v>2775</v>
      </c>
      <c r="J1459" s="1425" t="s">
        <v>1272</v>
      </c>
      <c r="K1459" s="1425">
        <v>18827.82</v>
      </c>
    </row>
    <row r="1460" spans="1:11" ht="12.75">
      <c r="A1460" s="1425" t="s">
        <v>1360</v>
      </c>
      <c r="B1460" s="1425" t="s">
        <v>781</v>
      </c>
      <c r="C1460" s="1425" t="s">
        <v>390</v>
      </c>
      <c r="D1460" s="1425" t="s">
        <v>549</v>
      </c>
      <c r="E1460" s="1425" t="s">
        <v>1413</v>
      </c>
      <c r="F1460" s="1425" t="s">
        <v>1271</v>
      </c>
      <c r="G1460" s="1425" t="s">
        <v>116</v>
      </c>
      <c r="H1460" s="1425" t="s">
        <v>2762</v>
      </c>
      <c r="I1460" s="1425" t="s">
        <v>2776</v>
      </c>
      <c r="J1460" s="1425" t="s">
        <v>1272</v>
      </c>
      <c r="K1460" s="1425">
        <v>7909.9099999999999</v>
      </c>
    </row>
    <row r="1461" spans="1:11" ht="12.75">
      <c r="A1461" s="1425" t="s">
        <v>1360</v>
      </c>
      <c r="B1461" s="1425" t="s">
        <v>781</v>
      </c>
      <c r="C1461" s="1425" t="s">
        <v>390</v>
      </c>
      <c r="D1461" s="1425" t="s">
        <v>549</v>
      </c>
      <c r="E1461" s="1425" t="s">
        <v>1413</v>
      </c>
      <c r="F1461" s="1425" t="s">
        <v>1271</v>
      </c>
      <c r="G1461" s="1425" t="s">
        <v>116</v>
      </c>
      <c r="H1461" s="1425" t="s">
        <v>2762</v>
      </c>
      <c r="I1461" s="1425" t="s">
        <v>2777</v>
      </c>
      <c r="J1461" s="1425" t="s">
        <v>1272</v>
      </c>
      <c r="K1461" s="1425">
        <v>1823.24</v>
      </c>
    </row>
    <row r="1462" spans="1:11" ht="12.75">
      <c r="A1462" s="1425" t="s">
        <v>1360</v>
      </c>
      <c r="B1462" s="1425" t="s">
        <v>781</v>
      </c>
      <c r="C1462" s="1425" t="s">
        <v>390</v>
      </c>
      <c r="D1462" s="1425" t="s">
        <v>549</v>
      </c>
      <c r="E1462" s="1425" t="s">
        <v>1413</v>
      </c>
      <c r="F1462" s="1425" t="s">
        <v>1271</v>
      </c>
      <c r="G1462" s="1425" t="s">
        <v>116</v>
      </c>
      <c r="H1462" s="1425" t="s">
        <v>2762</v>
      </c>
      <c r="I1462" s="1425" t="s">
        <v>2778</v>
      </c>
      <c r="J1462" s="1425" t="s">
        <v>1272</v>
      </c>
      <c r="K1462" s="1425">
        <v>7699.96</v>
      </c>
    </row>
    <row r="1463" spans="1:11" ht="12.75">
      <c r="A1463" s="1425" t="s">
        <v>1360</v>
      </c>
      <c r="B1463" s="1425" t="s">
        <v>781</v>
      </c>
      <c r="C1463" s="1425" t="s">
        <v>390</v>
      </c>
      <c r="D1463" s="1425" t="s">
        <v>549</v>
      </c>
      <c r="E1463" s="1425" t="s">
        <v>1413</v>
      </c>
      <c r="F1463" s="1425" t="s">
        <v>1271</v>
      </c>
      <c r="G1463" s="1425" t="s">
        <v>116</v>
      </c>
      <c r="H1463" s="1425" t="s">
        <v>1263</v>
      </c>
      <c r="I1463" s="1425" t="s">
        <v>2775</v>
      </c>
      <c r="J1463" s="1425" t="s">
        <v>1272</v>
      </c>
      <c r="K1463" s="1425">
        <v>1153.26</v>
      </c>
    </row>
    <row r="1464" spans="1:11" ht="12.75">
      <c r="A1464" s="1425" t="s">
        <v>1360</v>
      </c>
      <c r="B1464" s="1425" t="s">
        <v>781</v>
      </c>
      <c r="C1464" s="1425" t="s">
        <v>390</v>
      </c>
      <c r="D1464" s="1425" t="s">
        <v>549</v>
      </c>
      <c r="E1464" s="1425" t="s">
        <v>1413</v>
      </c>
      <c r="F1464" s="1425" t="s">
        <v>1271</v>
      </c>
      <c r="G1464" s="1425" t="s">
        <v>116</v>
      </c>
      <c r="H1464" s="1425" t="s">
        <v>1263</v>
      </c>
      <c r="I1464" s="1425" t="s">
        <v>2776</v>
      </c>
      <c r="J1464" s="1425" t="s">
        <v>1272</v>
      </c>
      <c r="K1464" s="1425">
        <v>1686.6600000000001</v>
      </c>
    </row>
    <row r="1465" spans="1:11" ht="12.75">
      <c r="A1465" s="1425" t="s">
        <v>1360</v>
      </c>
      <c r="B1465" s="1425" t="s">
        <v>781</v>
      </c>
      <c r="C1465" s="1425" t="s">
        <v>390</v>
      </c>
      <c r="D1465" s="1425" t="s">
        <v>549</v>
      </c>
      <c r="E1465" s="1425" t="s">
        <v>1413</v>
      </c>
      <c r="F1465" s="1425" t="s">
        <v>1271</v>
      </c>
      <c r="G1465" s="1425" t="s">
        <v>116</v>
      </c>
      <c r="H1465" s="1425" t="s">
        <v>1263</v>
      </c>
      <c r="I1465" s="1425" t="s">
        <v>2777</v>
      </c>
      <c r="J1465" s="1425" t="s">
        <v>1272</v>
      </c>
      <c r="K1465" s="1425">
        <v>388.75999999999999</v>
      </c>
    </row>
    <row r="1466" spans="1:11" ht="12.75">
      <c r="A1466" s="1425" t="s">
        <v>1360</v>
      </c>
      <c r="B1466" s="1425" t="s">
        <v>781</v>
      </c>
      <c r="C1466" s="1425" t="s">
        <v>390</v>
      </c>
      <c r="D1466" s="1425" t="s">
        <v>549</v>
      </c>
      <c r="E1466" s="1425" t="s">
        <v>1413</v>
      </c>
      <c r="F1466" s="1425" t="s">
        <v>1271</v>
      </c>
      <c r="G1466" s="1425" t="s">
        <v>116</v>
      </c>
      <c r="H1466" s="1425" t="s">
        <v>1263</v>
      </c>
      <c r="I1466" s="1425" t="s">
        <v>2778</v>
      </c>
      <c r="J1466" s="1425" t="s">
        <v>1272</v>
      </c>
      <c r="K1466" s="1425">
        <v>1641.8699999999999</v>
      </c>
    </row>
    <row r="1467" spans="1:11" ht="12.75">
      <c r="A1467" s="1425" t="s">
        <v>1360</v>
      </c>
      <c r="B1467" s="1425" t="s">
        <v>781</v>
      </c>
      <c r="C1467" s="1425" t="s">
        <v>390</v>
      </c>
      <c r="D1467" s="1425" t="s">
        <v>549</v>
      </c>
      <c r="E1467" s="1425" t="s">
        <v>1413</v>
      </c>
      <c r="F1467" s="1425" t="s">
        <v>1271</v>
      </c>
      <c r="G1467" s="1425" t="s">
        <v>116</v>
      </c>
      <c r="H1467" s="1425" t="s">
        <v>2772</v>
      </c>
      <c r="I1467" s="1425" t="s">
        <v>2775</v>
      </c>
      <c r="J1467" s="1425" t="s">
        <v>1272</v>
      </c>
      <c r="K1467" s="1425">
        <v>5459.6499999999996</v>
      </c>
    </row>
    <row r="1468" spans="1:11" ht="12.75">
      <c r="A1468" s="1425" t="s">
        <v>1360</v>
      </c>
      <c r="B1468" s="1425" t="s">
        <v>781</v>
      </c>
      <c r="C1468" s="1425" t="s">
        <v>390</v>
      </c>
      <c r="D1468" s="1425" t="s">
        <v>549</v>
      </c>
      <c r="E1468" s="1425" t="s">
        <v>1413</v>
      </c>
      <c r="F1468" s="1425" t="s">
        <v>1271</v>
      </c>
      <c r="G1468" s="1425" t="s">
        <v>116</v>
      </c>
      <c r="H1468" s="1425" t="s">
        <v>2772</v>
      </c>
      <c r="I1468" s="1425" t="s">
        <v>2776</v>
      </c>
      <c r="J1468" s="1425" t="s">
        <v>1272</v>
      </c>
      <c r="K1468" s="1425">
        <v>7984.79</v>
      </c>
    </row>
    <row r="1469" spans="1:11" ht="12.75">
      <c r="A1469" s="1425" t="s">
        <v>1360</v>
      </c>
      <c r="B1469" s="1425" t="s">
        <v>781</v>
      </c>
      <c r="C1469" s="1425" t="s">
        <v>390</v>
      </c>
      <c r="D1469" s="1425" t="s">
        <v>549</v>
      </c>
      <c r="E1469" s="1425" t="s">
        <v>1413</v>
      </c>
      <c r="F1469" s="1425" t="s">
        <v>1271</v>
      </c>
      <c r="G1469" s="1425" t="s">
        <v>116</v>
      </c>
      <c r="H1469" s="1425" t="s">
        <v>2772</v>
      </c>
      <c r="I1469" s="1425" t="s">
        <v>2777</v>
      </c>
      <c r="J1469" s="1425" t="s">
        <v>1272</v>
      </c>
      <c r="K1469" s="1425">
        <v>1840.46</v>
      </c>
    </row>
    <row r="1470" spans="1:11" ht="12.75">
      <c r="A1470" s="1425" t="s">
        <v>1360</v>
      </c>
      <c r="B1470" s="1425" t="s">
        <v>781</v>
      </c>
      <c r="C1470" s="1425" t="s">
        <v>390</v>
      </c>
      <c r="D1470" s="1425" t="s">
        <v>549</v>
      </c>
      <c r="E1470" s="1425" t="s">
        <v>1413</v>
      </c>
      <c r="F1470" s="1425" t="s">
        <v>1271</v>
      </c>
      <c r="G1470" s="1425" t="s">
        <v>116</v>
      </c>
      <c r="H1470" s="1425" t="s">
        <v>2772</v>
      </c>
      <c r="I1470" s="1425" t="s">
        <v>2778</v>
      </c>
      <c r="J1470" s="1425" t="s">
        <v>1272</v>
      </c>
      <c r="K1470" s="1425">
        <v>7772.8000000000002</v>
      </c>
    </row>
    <row r="1471" spans="1:11" ht="12.75">
      <c r="A1471" s="1425" t="s">
        <v>1360</v>
      </c>
      <c r="B1471" s="1425" t="s">
        <v>781</v>
      </c>
      <c r="C1471" s="1425" t="s">
        <v>390</v>
      </c>
      <c r="D1471" s="1425" t="s">
        <v>549</v>
      </c>
      <c r="E1471" s="1425" t="s">
        <v>1413</v>
      </c>
      <c r="F1471" s="1425" t="s">
        <v>1271</v>
      </c>
      <c r="G1471" s="1425" t="s">
        <v>116</v>
      </c>
      <c r="H1471" s="1425" t="s">
        <v>2773</v>
      </c>
      <c r="I1471" s="1425" t="s">
        <v>2775</v>
      </c>
      <c r="J1471" s="1425" t="s">
        <v>1272</v>
      </c>
      <c r="K1471" s="1425">
        <v>5412.4799999999996</v>
      </c>
    </row>
    <row r="1472" spans="1:11" ht="12.75">
      <c r="A1472" s="1425" t="s">
        <v>1360</v>
      </c>
      <c r="B1472" s="1425" t="s">
        <v>781</v>
      </c>
      <c r="C1472" s="1425" t="s">
        <v>390</v>
      </c>
      <c r="D1472" s="1425" t="s">
        <v>549</v>
      </c>
      <c r="E1472" s="1425" t="s">
        <v>1413</v>
      </c>
      <c r="F1472" s="1425" t="s">
        <v>1271</v>
      </c>
      <c r="G1472" s="1425" t="s">
        <v>116</v>
      </c>
      <c r="H1472" s="1425" t="s">
        <v>2773</v>
      </c>
      <c r="I1472" s="1425" t="s">
        <v>2776</v>
      </c>
      <c r="J1472" s="1425" t="s">
        <v>1272</v>
      </c>
      <c r="K1472" s="1425">
        <v>7915.8299999999999</v>
      </c>
    </row>
    <row r="1473" spans="1:11" ht="12.75">
      <c r="A1473" s="1425" t="s">
        <v>1360</v>
      </c>
      <c r="B1473" s="1425" t="s">
        <v>781</v>
      </c>
      <c r="C1473" s="1425" t="s">
        <v>390</v>
      </c>
      <c r="D1473" s="1425" t="s">
        <v>549</v>
      </c>
      <c r="E1473" s="1425" t="s">
        <v>1413</v>
      </c>
      <c r="F1473" s="1425" t="s">
        <v>1271</v>
      </c>
      <c r="G1473" s="1425" t="s">
        <v>116</v>
      </c>
      <c r="H1473" s="1425" t="s">
        <v>2773</v>
      </c>
      <c r="I1473" s="1425" t="s">
        <v>2777</v>
      </c>
      <c r="J1473" s="1425" t="s">
        <v>1272</v>
      </c>
      <c r="K1473" s="1425">
        <v>1824.5599999999999</v>
      </c>
    </row>
    <row r="1474" spans="1:11" ht="12.75">
      <c r="A1474" s="1425" t="s">
        <v>1360</v>
      </c>
      <c r="B1474" s="1425" t="s">
        <v>781</v>
      </c>
      <c r="C1474" s="1425" t="s">
        <v>390</v>
      </c>
      <c r="D1474" s="1425" t="s">
        <v>549</v>
      </c>
      <c r="E1474" s="1425" t="s">
        <v>1413</v>
      </c>
      <c r="F1474" s="1425" t="s">
        <v>1271</v>
      </c>
      <c r="G1474" s="1425" t="s">
        <v>116</v>
      </c>
      <c r="H1474" s="1425" t="s">
        <v>2773</v>
      </c>
      <c r="I1474" s="1425" t="s">
        <v>2778</v>
      </c>
      <c r="J1474" s="1425" t="s">
        <v>1272</v>
      </c>
      <c r="K1474" s="1425">
        <v>7705.6599999999999</v>
      </c>
    </row>
    <row r="1475" spans="1:11" ht="12.75">
      <c r="A1475" s="1425" t="s">
        <v>1360</v>
      </c>
      <c r="B1475" s="1425" t="s">
        <v>781</v>
      </c>
      <c r="C1475" s="1425" t="s">
        <v>390</v>
      </c>
      <c r="D1475" s="1425" t="s">
        <v>549</v>
      </c>
      <c r="E1475" s="1425" t="s">
        <v>1413</v>
      </c>
      <c r="F1475" s="1425" t="s">
        <v>1271</v>
      </c>
      <c r="G1475" s="1425" t="s">
        <v>116</v>
      </c>
      <c r="H1475" s="1425" t="s">
        <v>1264</v>
      </c>
      <c r="I1475" s="1425" t="s">
        <v>2775</v>
      </c>
      <c r="J1475" s="1425" t="s">
        <v>1272</v>
      </c>
      <c r="K1475" s="1425">
        <v>5410.8500000000004</v>
      </c>
    </row>
    <row r="1476" spans="1:11" ht="12.75">
      <c r="A1476" s="1425" t="s">
        <v>1360</v>
      </c>
      <c r="B1476" s="1425" t="s">
        <v>781</v>
      </c>
      <c r="C1476" s="1425" t="s">
        <v>390</v>
      </c>
      <c r="D1476" s="1425" t="s">
        <v>549</v>
      </c>
      <c r="E1476" s="1425" t="s">
        <v>1413</v>
      </c>
      <c r="F1476" s="1425" t="s">
        <v>1271</v>
      </c>
      <c r="G1476" s="1425" t="s">
        <v>116</v>
      </c>
      <c r="H1476" s="1425" t="s">
        <v>1264</v>
      </c>
      <c r="I1476" s="1425" t="s">
        <v>2776</v>
      </c>
      <c r="J1476" s="1425" t="s">
        <v>1272</v>
      </c>
      <c r="K1476" s="1425">
        <v>7913.3900000000003</v>
      </c>
    </row>
    <row r="1477" spans="1:11" ht="12.75">
      <c r="A1477" s="1425" t="s">
        <v>1360</v>
      </c>
      <c r="B1477" s="1425" t="s">
        <v>781</v>
      </c>
      <c r="C1477" s="1425" t="s">
        <v>390</v>
      </c>
      <c r="D1477" s="1425" t="s">
        <v>549</v>
      </c>
      <c r="E1477" s="1425" t="s">
        <v>1413</v>
      </c>
      <c r="F1477" s="1425" t="s">
        <v>1271</v>
      </c>
      <c r="G1477" s="1425" t="s">
        <v>116</v>
      </c>
      <c r="H1477" s="1425" t="s">
        <v>1264</v>
      </c>
      <c r="I1477" s="1425" t="s">
        <v>2777</v>
      </c>
      <c r="J1477" s="1425" t="s">
        <v>1272</v>
      </c>
      <c r="K1477" s="1425">
        <v>1824.02</v>
      </c>
    </row>
    <row r="1478" spans="1:11" ht="12.75">
      <c r="A1478" s="1425" t="s">
        <v>1360</v>
      </c>
      <c r="B1478" s="1425" t="s">
        <v>781</v>
      </c>
      <c r="C1478" s="1425" t="s">
        <v>390</v>
      </c>
      <c r="D1478" s="1425" t="s">
        <v>549</v>
      </c>
      <c r="E1478" s="1425" t="s">
        <v>1413</v>
      </c>
      <c r="F1478" s="1425" t="s">
        <v>1271</v>
      </c>
      <c r="G1478" s="1425" t="s">
        <v>116</v>
      </c>
      <c r="H1478" s="1425" t="s">
        <v>1264</v>
      </c>
      <c r="I1478" s="1425" t="s">
        <v>2778</v>
      </c>
      <c r="J1478" s="1425" t="s">
        <v>1272</v>
      </c>
      <c r="K1478" s="1425">
        <v>7703.3299999999999</v>
      </c>
    </row>
    <row r="1479" spans="1:11" ht="12.75">
      <c r="A1479" s="1425" t="s">
        <v>1360</v>
      </c>
      <c r="B1479" s="1425" t="s">
        <v>781</v>
      </c>
      <c r="C1479" s="1425" t="s">
        <v>390</v>
      </c>
      <c r="D1479" s="1425" t="s">
        <v>549</v>
      </c>
      <c r="E1479" s="1425" t="s">
        <v>1413</v>
      </c>
      <c r="F1479" s="1425" t="s">
        <v>1271</v>
      </c>
      <c r="G1479" s="1425" t="s">
        <v>116</v>
      </c>
      <c r="H1479" s="1425" t="s">
        <v>1265</v>
      </c>
      <c r="I1479" s="1425" t="s">
        <v>2775</v>
      </c>
      <c r="J1479" s="1425" t="s">
        <v>1272</v>
      </c>
      <c r="K1479" s="1425">
        <v>5414.8900000000003</v>
      </c>
    </row>
    <row r="1480" spans="1:11" ht="12.75">
      <c r="A1480" s="1425" t="s">
        <v>1360</v>
      </c>
      <c r="B1480" s="1425" t="s">
        <v>781</v>
      </c>
      <c r="C1480" s="1425" t="s">
        <v>390</v>
      </c>
      <c r="D1480" s="1425" t="s">
        <v>549</v>
      </c>
      <c r="E1480" s="1425" t="s">
        <v>1413</v>
      </c>
      <c r="F1480" s="1425" t="s">
        <v>1271</v>
      </c>
      <c r="G1480" s="1425" t="s">
        <v>116</v>
      </c>
      <c r="H1480" s="1425" t="s">
        <v>1265</v>
      </c>
      <c r="I1480" s="1425" t="s">
        <v>2776</v>
      </c>
      <c r="J1480" s="1425" t="s">
        <v>1272</v>
      </c>
      <c r="K1480" s="1425">
        <v>7919.4399999999996</v>
      </c>
    </row>
    <row r="1481" spans="1:11" ht="12.75">
      <c r="A1481" s="1425" t="s">
        <v>1360</v>
      </c>
      <c r="B1481" s="1425" t="s">
        <v>781</v>
      </c>
      <c r="C1481" s="1425" t="s">
        <v>390</v>
      </c>
      <c r="D1481" s="1425" t="s">
        <v>549</v>
      </c>
      <c r="E1481" s="1425" t="s">
        <v>1413</v>
      </c>
      <c r="F1481" s="1425" t="s">
        <v>1271</v>
      </c>
      <c r="G1481" s="1425" t="s">
        <v>116</v>
      </c>
      <c r="H1481" s="1425" t="s">
        <v>1265</v>
      </c>
      <c r="I1481" s="1425" t="s">
        <v>2777</v>
      </c>
      <c r="J1481" s="1425" t="s">
        <v>1272</v>
      </c>
      <c r="K1481" s="1425">
        <v>1825.3499999999999</v>
      </c>
    </row>
    <row r="1482" spans="1:11" ht="12.75">
      <c r="A1482" s="1425" t="s">
        <v>1360</v>
      </c>
      <c r="B1482" s="1425" t="s">
        <v>781</v>
      </c>
      <c r="C1482" s="1425" t="s">
        <v>390</v>
      </c>
      <c r="D1482" s="1425" t="s">
        <v>549</v>
      </c>
      <c r="E1482" s="1425" t="s">
        <v>1413</v>
      </c>
      <c r="F1482" s="1425" t="s">
        <v>1271</v>
      </c>
      <c r="G1482" s="1425" t="s">
        <v>116</v>
      </c>
      <c r="H1482" s="1425" t="s">
        <v>1265</v>
      </c>
      <c r="I1482" s="1425" t="s">
        <v>2778</v>
      </c>
      <c r="J1482" s="1425" t="s">
        <v>1272</v>
      </c>
      <c r="K1482" s="1425">
        <v>8439.1200000000008</v>
      </c>
    </row>
    <row r="1483" spans="1:11" ht="12.75">
      <c r="A1483" s="1425" t="s">
        <v>1360</v>
      </c>
      <c r="B1483" s="1425" t="s">
        <v>781</v>
      </c>
      <c r="C1483" s="1425" t="s">
        <v>390</v>
      </c>
      <c r="D1483" s="1425" t="s">
        <v>549</v>
      </c>
      <c r="E1483" s="1425" t="s">
        <v>1413</v>
      </c>
      <c r="F1483" s="1425" t="s">
        <v>1271</v>
      </c>
      <c r="G1483" s="1425" t="s">
        <v>116</v>
      </c>
      <c r="H1483" s="1425" t="s">
        <v>2774</v>
      </c>
      <c r="I1483" s="1425" t="s">
        <v>2775</v>
      </c>
      <c r="J1483" s="1425" t="s">
        <v>1272</v>
      </c>
      <c r="K1483" s="1425">
        <v>6418.7299999999996</v>
      </c>
    </row>
    <row r="1484" spans="1:11" ht="12.75">
      <c r="A1484" s="1425" t="s">
        <v>1360</v>
      </c>
      <c r="B1484" s="1425" t="s">
        <v>781</v>
      </c>
      <c r="C1484" s="1425" t="s">
        <v>390</v>
      </c>
      <c r="D1484" s="1425" t="s">
        <v>549</v>
      </c>
      <c r="E1484" s="1425" t="s">
        <v>1413</v>
      </c>
      <c r="F1484" s="1425" t="s">
        <v>1271</v>
      </c>
      <c r="G1484" s="1425" t="s">
        <v>116</v>
      </c>
      <c r="H1484" s="1425" t="s">
        <v>2774</v>
      </c>
      <c r="I1484" s="1425" t="s">
        <v>2776</v>
      </c>
      <c r="J1484" s="1425" t="s">
        <v>1272</v>
      </c>
      <c r="K1484" s="1425">
        <v>8466.0300000000007</v>
      </c>
    </row>
    <row r="1485" spans="1:11" ht="12.75">
      <c r="A1485" s="1425" t="s">
        <v>1360</v>
      </c>
      <c r="B1485" s="1425" t="s">
        <v>781</v>
      </c>
      <c r="C1485" s="1425" t="s">
        <v>390</v>
      </c>
      <c r="D1485" s="1425" t="s">
        <v>549</v>
      </c>
      <c r="E1485" s="1425" t="s">
        <v>1413</v>
      </c>
      <c r="F1485" s="1425" t="s">
        <v>1271</v>
      </c>
      <c r="G1485" s="1425" t="s">
        <v>116</v>
      </c>
      <c r="H1485" s="1425" t="s">
        <v>2774</v>
      </c>
      <c r="I1485" s="1425" t="s">
        <v>2777</v>
      </c>
      <c r="J1485" s="1425" t="s">
        <v>1272</v>
      </c>
      <c r="K1485" s="1425">
        <v>1951.4000000000001</v>
      </c>
    </row>
    <row r="1486" spans="1:11" ht="12.75">
      <c r="A1486" s="1425" t="s">
        <v>1360</v>
      </c>
      <c r="B1486" s="1425" t="s">
        <v>781</v>
      </c>
      <c r="C1486" s="1425" t="s">
        <v>390</v>
      </c>
      <c r="D1486" s="1425" t="s">
        <v>549</v>
      </c>
      <c r="E1486" s="1425" t="s">
        <v>1413</v>
      </c>
      <c r="F1486" s="1425" t="s">
        <v>1271</v>
      </c>
      <c r="G1486" s="1425" t="s">
        <v>116</v>
      </c>
      <c r="H1486" s="1425" t="s">
        <v>2774</v>
      </c>
      <c r="I1486" s="1425" t="s">
        <v>2778</v>
      </c>
      <c r="J1486" s="1425" t="s">
        <v>1272</v>
      </c>
      <c r="K1486" s="1425">
        <v>8241.2900000000009</v>
      </c>
    </row>
    <row r="1487" spans="1:11" ht="12.75">
      <c r="A1487" s="1425" t="s">
        <v>1360</v>
      </c>
      <c r="B1487" s="1425" t="s">
        <v>781</v>
      </c>
      <c r="C1487" s="1425" t="s">
        <v>390</v>
      </c>
      <c r="D1487" s="1425" t="s">
        <v>549</v>
      </c>
      <c r="E1487" s="1425" t="s">
        <v>1413</v>
      </c>
      <c r="F1487" s="1425" t="s">
        <v>1271</v>
      </c>
      <c r="G1487" s="1425" t="s">
        <v>116</v>
      </c>
      <c r="H1487" s="1425" t="s">
        <v>1266</v>
      </c>
      <c r="I1487" s="1425" t="s">
        <v>2775</v>
      </c>
      <c r="J1487" s="1425" t="s">
        <v>1272</v>
      </c>
      <c r="K1487" s="1425">
        <v>5411.1400000000003</v>
      </c>
    </row>
    <row r="1488" spans="1:11" ht="12.75">
      <c r="A1488" s="1425" t="s">
        <v>1360</v>
      </c>
      <c r="B1488" s="1425" t="s">
        <v>781</v>
      </c>
      <c r="C1488" s="1425" t="s">
        <v>390</v>
      </c>
      <c r="D1488" s="1425" t="s">
        <v>549</v>
      </c>
      <c r="E1488" s="1425" t="s">
        <v>1413</v>
      </c>
      <c r="F1488" s="1425" t="s">
        <v>1271</v>
      </c>
      <c r="G1488" s="1425" t="s">
        <v>116</v>
      </c>
      <c r="H1488" s="1425" t="s">
        <v>1266</v>
      </c>
      <c r="I1488" s="1425" t="s">
        <v>2776</v>
      </c>
      <c r="J1488" s="1425" t="s">
        <v>1272</v>
      </c>
      <c r="K1488" s="1425">
        <v>7913.8599999999997</v>
      </c>
    </row>
    <row r="1489" spans="1:11" ht="12.75">
      <c r="A1489" s="1425" t="s">
        <v>1360</v>
      </c>
      <c r="B1489" s="1425" t="s">
        <v>781</v>
      </c>
      <c r="C1489" s="1425" t="s">
        <v>390</v>
      </c>
      <c r="D1489" s="1425" t="s">
        <v>549</v>
      </c>
      <c r="E1489" s="1425" t="s">
        <v>1413</v>
      </c>
      <c r="F1489" s="1425" t="s">
        <v>1271</v>
      </c>
      <c r="G1489" s="1425" t="s">
        <v>116</v>
      </c>
      <c r="H1489" s="1425" t="s">
        <v>1266</v>
      </c>
      <c r="I1489" s="1425" t="s">
        <v>2777</v>
      </c>
      <c r="J1489" s="1425" t="s">
        <v>1272</v>
      </c>
      <c r="K1489" s="1425">
        <v>1824.1099999999999</v>
      </c>
    </row>
    <row r="1490" spans="1:11" ht="12.75">
      <c r="A1490" s="1425" t="s">
        <v>1360</v>
      </c>
      <c r="B1490" s="1425" t="s">
        <v>781</v>
      </c>
      <c r="C1490" s="1425" t="s">
        <v>390</v>
      </c>
      <c r="D1490" s="1425" t="s">
        <v>549</v>
      </c>
      <c r="E1490" s="1425" t="s">
        <v>1413</v>
      </c>
      <c r="F1490" s="1425" t="s">
        <v>1271</v>
      </c>
      <c r="G1490" s="1425" t="s">
        <v>116</v>
      </c>
      <c r="H1490" s="1425" t="s">
        <v>1266</v>
      </c>
      <c r="I1490" s="1425" t="s">
        <v>2778</v>
      </c>
      <c r="J1490" s="1425" t="s">
        <v>1272</v>
      </c>
      <c r="K1490" s="1425">
        <v>7703.7299999999996</v>
      </c>
    </row>
    <row r="1491" spans="1:11" ht="12.75">
      <c r="A1491" s="1425" t="s">
        <v>1360</v>
      </c>
      <c r="B1491" s="1425" t="s">
        <v>781</v>
      </c>
      <c r="C1491" s="1425" t="s">
        <v>390</v>
      </c>
      <c r="D1491" s="1425" t="s">
        <v>549</v>
      </c>
      <c r="E1491" s="1425" t="s">
        <v>1413</v>
      </c>
      <c r="F1491" s="1425" t="s">
        <v>1271</v>
      </c>
      <c r="G1491" s="1425" t="s">
        <v>116</v>
      </c>
      <c r="H1491" s="1425" t="s">
        <v>1267</v>
      </c>
      <c r="I1491" s="1425" t="s">
        <v>2775</v>
      </c>
      <c r="J1491" s="1425" t="s">
        <v>1272</v>
      </c>
      <c r="K1491" s="1425">
        <v>10817.610000000001</v>
      </c>
    </row>
    <row r="1492" spans="1:11" ht="12.75">
      <c r="A1492" s="1425" t="s">
        <v>1360</v>
      </c>
      <c r="B1492" s="1425" t="s">
        <v>781</v>
      </c>
      <c r="C1492" s="1425" t="s">
        <v>390</v>
      </c>
      <c r="D1492" s="1425" t="s">
        <v>549</v>
      </c>
      <c r="E1492" s="1425" t="s">
        <v>1413</v>
      </c>
      <c r="F1492" s="1425" t="s">
        <v>1271</v>
      </c>
      <c r="G1492" s="1425" t="s">
        <v>116</v>
      </c>
      <c r="H1492" s="1425" t="s">
        <v>1267</v>
      </c>
      <c r="I1492" s="1425" t="s">
        <v>2776</v>
      </c>
      <c r="J1492" s="1425" t="s">
        <v>1272</v>
      </c>
      <c r="K1492" s="1425">
        <v>15820.719999999999</v>
      </c>
    </row>
    <row r="1493" spans="1:11" ht="12.75">
      <c r="A1493" s="1425" t="s">
        <v>1360</v>
      </c>
      <c r="B1493" s="1425" t="s">
        <v>781</v>
      </c>
      <c r="C1493" s="1425" t="s">
        <v>390</v>
      </c>
      <c r="D1493" s="1425" t="s">
        <v>549</v>
      </c>
      <c r="E1493" s="1425" t="s">
        <v>1413</v>
      </c>
      <c r="F1493" s="1425" t="s">
        <v>1271</v>
      </c>
      <c r="G1493" s="1425" t="s">
        <v>116</v>
      </c>
      <c r="H1493" s="1425" t="s">
        <v>1267</v>
      </c>
      <c r="I1493" s="1425" t="s">
        <v>2777</v>
      </c>
      <c r="J1493" s="1425" t="s">
        <v>1272</v>
      </c>
      <c r="K1493" s="1425">
        <v>3646.6599999999999</v>
      </c>
    </row>
    <row r="1494" spans="1:11" ht="12.75">
      <c r="A1494" s="1425" t="s">
        <v>1360</v>
      </c>
      <c r="B1494" s="1425" t="s">
        <v>781</v>
      </c>
      <c r="C1494" s="1425" t="s">
        <v>390</v>
      </c>
      <c r="D1494" s="1425" t="s">
        <v>549</v>
      </c>
      <c r="E1494" s="1425" t="s">
        <v>1413</v>
      </c>
      <c r="F1494" s="1425" t="s">
        <v>1271</v>
      </c>
      <c r="G1494" s="1425" t="s">
        <v>116</v>
      </c>
      <c r="H1494" s="1425" t="s">
        <v>1267</v>
      </c>
      <c r="I1494" s="1425" t="s">
        <v>2778</v>
      </c>
      <c r="J1494" s="1425" t="s">
        <v>1272</v>
      </c>
      <c r="K1494" s="1425">
        <v>15395.059999999999</v>
      </c>
    </row>
    <row r="1495" spans="1:11" ht="12.75">
      <c r="A1495" s="1425" t="s">
        <v>1360</v>
      </c>
      <c r="B1495" s="1425" t="s">
        <v>781</v>
      </c>
      <c r="C1495" s="1425" t="s">
        <v>390</v>
      </c>
      <c r="D1495" s="1425" t="s">
        <v>549</v>
      </c>
      <c r="E1495" s="1425" t="s">
        <v>1414</v>
      </c>
      <c r="F1495" s="1425" t="s">
        <v>1271</v>
      </c>
      <c r="G1495" s="1425" t="s">
        <v>116</v>
      </c>
      <c r="H1495" s="1425" t="s">
        <v>2762</v>
      </c>
      <c r="I1495" s="1425" t="s">
        <v>2775</v>
      </c>
      <c r="J1495" s="1425" t="s">
        <v>1272</v>
      </c>
      <c r="K1495" s="1425">
        <v>919.58000000000004</v>
      </c>
    </row>
    <row r="1496" spans="1:11" ht="12.75">
      <c r="A1496" s="1425" t="s">
        <v>1360</v>
      </c>
      <c r="B1496" s="1425" t="s">
        <v>781</v>
      </c>
      <c r="C1496" s="1425" t="s">
        <v>390</v>
      </c>
      <c r="D1496" s="1425" t="s">
        <v>549</v>
      </c>
      <c r="E1496" s="1425" t="s">
        <v>1414</v>
      </c>
      <c r="F1496" s="1425" t="s">
        <v>1271</v>
      </c>
      <c r="G1496" s="1425" t="s">
        <v>116</v>
      </c>
      <c r="H1496" s="1425" t="s">
        <v>2762</v>
      </c>
      <c r="I1496" s="1425" t="s">
        <v>2776</v>
      </c>
      <c r="J1496" s="1425" t="s">
        <v>1272</v>
      </c>
      <c r="K1496" s="1425">
        <v>1344.8800000000001</v>
      </c>
    </row>
    <row r="1497" spans="1:11" ht="12.75">
      <c r="A1497" s="1425" t="s">
        <v>1360</v>
      </c>
      <c r="B1497" s="1425" t="s">
        <v>781</v>
      </c>
      <c r="C1497" s="1425" t="s">
        <v>390</v>
      </c>
      <c r="D1497" s="1425" t="s">
        <v>549</v>
      </c>
      <c r="E1497" s="1425" t="s">
        <v>1414</v>
      </c>
      <c r="F1497" s="1425" t="s">
        <v>1271</v>
      </c>
      <c r="G1497" s="1425" t="s">
        <v>116</v>
      </c>
      <c r="H1497" s="1425" t="s">
        <v>2762</v>
      </c>
      <c r="I1497" s="1425" t="s">
        <v>2777</v>
      </c>
      <c r="J1497" s="1425" t="s">
        <v>1272</v>
      </c>
      <c r="K1497" s="1425">
        <v>309.99000000000001</v>
      </c>
    </row>
    <row r="1498" spans="1:11" ht="12.75">
      <c r="A1498" s="1425" t="s">
        <v>1360</v>
      </c>
      <c r="B1498" s="1425" t="s">
        <v>781</v>
      </c>
      <c r="C1498" s="1425" t="s">
        <v>390</v>
      </c>
      <c r="D1498" s="1425" t="s">
        <v>549</v>
      </c>
      <c r="E1498" s="1425" t="s">
        <v>1414</v>
      </c>
      <c r="F1498" s="1425" t="s">
        <v>1271</v>
      </c>
      <c r="G1498" s="1425" t="s">
        <v>116</v>
      </c>
      <c r="H1498" s="1425" t="s">
        <v>2762</v>
      </c>
      <c r="I1498" s="1425" t="s">
        <v>2778</v>
      </c>
      <c r="J1498" s="1425" t="s">
        <v>1272</v>
      </c>
      <c r="K1498" s="1425">
        <v>1309.1800000000001</v>
      </c>
    </row>
    <row r="1499" spans="1:11" ht="12.75">
      <c r="A1499" s="1425" t="s">
        <v>1360</v>
      </c>
      <c r="B1499" s="1425" t="s">
        <v>781</v>
      </c>
      <c r="C1499" s="1425" t="s">
        <v>390</v>
      </c>
      <c r="D1499" s="1425" t="s">
        <v>549</v>
      </c>
      <c r="E1499" s="1425" t="s">
        <v>1414</v>
      </c>
      <c r="F1499" s="1425" t="s">
        <v>1271</v>
      </c>
      <c r="G1499" s="1425" t="s">
        <v>116</v>
      </c>
      <c r="H1499" s="1425" t="s">
        <v>2772</v>
      </c>
      <c r="I1499" s="1425" t="s">
        <v>2775</v>
      </c>
      <c r="J1499" s="1425" t="s">
        <v>1272</v>
      </c>
      <c r="K1499" s="1425">
        <v>920.14999999999998</v>
      </c>
    </row>
    <row r="1500" spans="1:11" ht="12.75">
      <c r="A1500" s="1425" t="s">
        <v>1360</v>
      </c>
      <c r="B1500" s="1425" t="s">
        <v>781</v>
      </c>
      <c r="C1500" s="1425" t="s">
        <v>390</v>
      </c>
      <c r="D1500" s="1425" t="s">
        <v>549</v>
      </c>
      <c r="E1500" s="1425" t="s">
        <v>1414</v>
      </c>
      <c r="F1500" s="1425" t="s">
        <v>1271</v>
      </c>
      <c r="G1500" s="1425" t="s">
        <v>116</v>
      </c>
      <c r="H1500" s="1425" t="s">
        <v>2772</v>
      </c>
      <c r="I1500" s="1425" t="s">
        <v>2776</v>
      </c>
      <c r="J1500" s="1425" t="s">
        <v>1272</v>
      </c>
      <c r="K1500" s="1425">
        <v>1345.74</v>
      </c>
    </row>
    <row r="1501" spans="1:11" ht="12.75">
      <c r="A1501" s="1425" t="s">
        <v>1360</v>
      </c>
      <c r="B1501" s="1425" t="s">
        <v>781</v>
      </c>
      <c r="C1501" s="1425" t="s">
        <v>390</v>
      </c>
      <c r="D1501" s="1425" t="s">
        <v>549</v>
      </c>
      <c r="E1501" s="1425" t="s">
        <v>1414</v>
      </c>
      <c r="F1501" s="1425" t="s">
        <v>1271</v>
      </c>
      <c r="G1501" s="1425" t="s">
        <v>116</v>
      </c>
      <c r="H1501" s="1425" t="s">
        <v>2772</v>
      </c>
      <c r="I1501" s="1425" t="s">
        <v>2777</v>
      </c>
      <c r="J1501" s="1425" t="s">
        <v>1272</v>
      </c>
      <c r="K1501" s="1425">
        <v>310.19</v>
      </c>
    </row>
    <row r="1502" spans="1:11" ht="12.75">
      <c r="A1502" s="1425" t="s">
        <v>1360</v>
      </c>
      <c r="B1502" s="1425" t="s">
        <v>781</v>
      </c>
      <c r="C1502" s="1425" t="s">
        <v>390</v>
      </c>
      <c r="D1502" s="1425" t="s">
        <v>549</v>
      </c>
      <c r="E1502" s="1425" t="s">
        <v>1414</v>
      </c>
      <c r="F1502" s="1425" t="s">
        <v>1271</v>
      </c>
      <c r="G1502" s="1425" t="s">
        <v>116</v>
      </c>
      <c r="H1502" s="1425" t="s">
        <v>2772</v>
      </c>
      <c r="I1502" s="1425" t="s">
        <v>2778</v>
      </c>
      <c r="J1502" s="1425" t="s">
        <v>1272</v>
      </c>
      <c r="K1502" s="1425">
        <v>1310</v>
      </c>
    </row>
    <row r="1503" spans="1:11" ht="12.75">
      <c r="A1503" s="1425" t="s">
        <v>1360</v>
      </c>
      <c r="B1503" s="1425" t="s">
        <v>781</v>
      </c>
      <c r="C1503" s="1425" t="s">
        <v>390</v>
      </c>
      <c r="D1503" s="1425" t="s">
        <v>549</v>
      </c>
      <c r="E1503" s="1425" t="s">
        <v>1414</v>
      </c>
      <c r="F1503" s="1425" t="s">
        <v>1271</v>
      </c>
      <c r="G1503" s="1425" t="s">
        <v>116</v>
      </c>
      <c r="H1503" s="1425" t="s">
        <v>2773</v>
      </c>
      <c r="I1503" s="1425" t="s">
        <v>2775</v>
      </c>
      <c r="J1503" s="1425" t="s">
        <v>1272</v>
      </c>
      <c r="K1503" s="1425">
        <v>920.25</v>
      </c>
    </row>
    <row r="1504" spans="1:11" ht="12.75">
      <c r="A1504" s="1425" t="s">
        <v>1360</v>
      </c>
      <c r="B1504" s="1425" t="s">
        <v>781</v>
      </c>
      <c r="C1504" s="1425" t="s">
        <v>390</v>
      </c>
      <c r="D1504" s="1425" t="s">
        <v>549</v>
      </c>
      <c r="E1504" s="1425" t="s">
        <v>1414</v>
      </c>
      <c r="F1504" s="1425" t="s">
        <v>1271</v>
      </c>
      <c r="G1504" s="1425" t="s">
        <v>116</v>
      </c>
      <c r="H1504" s="1425" t="s">
        <v>2773</v>
      </c>
      <c r="I1504" s="1425" t="s">
        <v>2776</v>
      </c>
      <c r="J1504" s="1425" t="s">
        <v>1272</v>
      </c>
      <c r="K1504" s="1425">
        <v>1345.9100000000001</v>
      </c>
    </row>
    <row r="1505" spans="1:11" ht="12.75">
      <c r="A1505" s="1425" t="s">
        <v>1360</v>
      </c>
      <c r="B1505" s="1425" t="s">
        <v>781</v>
      </c>
      <c r="C1505" s="1425" t="s">
        <v>390</v>
      </c>
      <c r="D1505" s="1425" t="s">
        <v>549</v>
      </c>
      <c r="E1505" s="1425" t="s">
        <v>1414</v>
      </c>
      <c r="F1505" s="1425" t="s">
        <v>1271</v>
      </c>
      <c r="G1505" s="1425" t="s">
        <v>116</v>
      </c>
      <c r="H1505" s="1425" t="s">
        <v>2773</v>
      </c>
      <c r="I1505" s="1425" t="s">
        <v>2777</v>
      </c>
      <c r="J1505" s="1425" t="s">
        <v>1272</v>
      </c>
      <c r="K1505" s="1425">
        <v>310.22000000000003</v>
      </c>
    </row>
    <row r="1506" spans="1:11" ht="12.75">
      <c r="A1506" s="1425" t="s">
        <v>1360</v>
      </c>
      <c r="B1506" s="1425" t="s">
        <v>781</v>
      </c>
      <c r="C1506" s="1425" t="s">
        <v>390</v>
      </c>
      <c r="D1506" s="1425" t="s">
        <v>549</v>
      </c>
      <c r="E1506" s="1425" t="s">
        <v>1414</v>
      </c>
      <c r="F1506" s="1425" t="s">
        <v>1271</v>
      </c>
      <c r="G1506" s="1425" t="s">
        <v>116</v>
      </c>
      <c r="H1506" s="1425" t="s">
        <v>2773</v>
      </c>
      <c r="I1506" s="1425" t="s">
        <v>2778</v>
      </c>
      <c r="J1506" s="1425" t="s">
        <v>1272</v>
      </c>
      <c r="K1506" s="1425">
        <v>1310.1500000000001</v>
      </c>
    </row>
    <row r="1507" spans="1:11" ht="12.75">
      <c r="A1507" s="1425" t="s">
        <v>1360</v>
      </c>
      <c r="B1507" s="1425" t="s">
        <v>781</v>
      </c>
      <c r="C1507" s="1425" t="s">
        <v>390</v>
      </c>
      <c r="D1507" s="1425" t="s">
        <v>549</v>
      </c>
      <c r="E1507" s="1425" t="s">
        <v>1414</v>
      </c>
      <c r="F1507" s="1425" t="s">
        <v>1271</v>
      </c>
      <c r="G1507" s="1425" t="s">
        <v>116</v>
      </c>
      <c r="H1507" s="1425" t="s">
        <v>1264</v>
      </c>
      <c r="I1507" s="1425" t="s">
        <v>2775</v>
      </c>
      <c r="J1507" s="1425" t="s">
        <v>1272</v>
      </c>
      <c r="K1507" s="1425">
        <v>919.98000000000002</v>
      </c>
    </row>
    <row r="1508" spans="1:11" ht="12.75">
      <c r="A1508" s="1425" t="s">
        <v>1360</v>
      </c>
      <c r="B1508" s="1425" t="s">
        <v>781</v>
      </c>
      <c r="C1508" s="1425" t="s">
        <v>390</v>
      </c>
      <c r="D1508" s="1425" t="s">
        <v>549</v>
      </c>
      <c r="E1508" s="1425" t="s">
        <v>1414</v>
      </c>
      <c r="F1508" s="1425" t="s">
        <v>1271</v>
      </c>
      <c r="G1508" s="1425" t="s">
        <v>116</v>
      </c>
      <c r="H1508" s="1425" t="s">
        <v>1264</v>
      </c>
      <c r="I1508" s="1425" t="s">
        <v>2776</v>
      </c>
      <c r="J1508" s="1425" t="s">
        <v>1272</v>
      </c>
      <c r="K1508" s="1425">
        <v>1345.47</v>
      </c>
    </row>
    <row r="1509" spans="1:11" ht="12.75">
      <c r="A1509" s="1425" t="s">
        <v>1360</v>
      </c>
      <c r="B1509" s="1425" t="s">
        <v>781</v>
      </c>
      <c r="C1509" s="1425" t="s">
        <v>390</v>
      </c>
      <c r="D1509" s="1425" t="s">
        <v>549</v>
      </c>
      <c r="E1509" s="1425" t="s">
        <v>1414</v>
      </c>
      <c r="F1509" s="1425" t="s">
        <v>1271</v>
      </c>
      <c r="G1509" s="1425" t="s">
        <v>116</v>
      </c>
      <c r="H1509" s="1425" t="s">
        <v>1264</v>
      </c>
      <c r="I1509" s="1425" t="s">
        <v>2777</v>
      </c>
      <c r="J1509" s="1425" t="s">
        <v>1272</v>
      </c>
      <c r="K1509" s="1425">
        <v>310.13</v>
      </c>
    </row>
    <row r="1510" spans="1:11" ht="12.75">
      <c r="A1510" s="1425" t="s">
        <v>1360</v>
      </c>
      <c r="B1510" s="1425" t="s">
        <v>781</v>
      </c>
      <c r="C1510" s="1425" t="s">
        <v>390</v>
      </c>
      <c r="D1510" s="1425" t="s">
        <v>549</v>
      </c>
      <c r="E1510" s="1425" t="s">
        <v>1414</v>
      </c>
      <c r="F1510" s="1425" t="s">
        <v>1271</v>
      </c>
      <c r="G1510" s="1425" t="s">
        <v>116</v>
      </c>
      <c r="H1510" s="1425" t="s">
        <v>1264</v>
      </c>
      <c r="I1510" s="1425" t="s">
        <v>2778</v>
      </c>
      <c r="J1510" s="1425" t="s">
        <v>1272</v>
      </c>
      <c r="K1510" s="1425">
        <v>1309.75</v>
      </c>
    </row>
    <row r="1511" spans="1:11" ht="12.75">
      <c r="A1511" s="1425" t="s">
        <v>1360</v>
      </c>
      <c r="B1511" s="1425" t="s">
        <v>781</v>
      </c>
      <c r="C1511" s="1425" t="s">
        <v>390</v>
      </c>
      <c r="D1511" s="1425" t="s">
        <v>549</v>
      </c>
      <c r="E1511" s="1425" t="s">
        <v>1414</v>
      </c>
      <c r="F1511" s="1425" t="s">
        <v>1271</v>
      </c>
      <c r="G1511" s="1425" t="s">
        <v>116</v>
      </c>
      <c r="H1511" s="1425" t="s">
        <v>1265</v>
      </c>
      <c r="I1511" s="1425" t="s">
        <v>2775</v>
      </c>
      <c r="J1511" s="1425" t="s">
        <v>1272</v>
      </c>
      <c r="K1511" s="1425">
        <v>920.65999999999997</v>
      </c>
    </row>
    <row r="1512" spans="1:11" ht="12.75">
      <c r="A1512" s="1425" t="s">
        <v>1360</v>
      </c>
      <c r="B1512" s="1425" t="s">
        <v>781</v>
      </c>
      <c r="C1512" s="1425" t="s">
        <v>390</v>
      </c>
      <c r="D1512" s="1425" t="s">
        <v>549</v>
      </c>
      <c r="E1512" s="1425" t="s">
        <v>1414</v>
      </c>
      <c r="F1512" s="1425" t="s">
        <v>1271</v>
      </c>
      <c r="G1512" s="1425" t="s">
        <v>116</v>
      </c>
      <c r="H1512" s="1425" t="s">
        <v>1265</v>
      </c>
      <c r="I1512" s="1425" t="s">
        <v>2776</v>
      </c>
      <c r="J1512" s="1425" t="s">
        <v>1272</v>
      </c>
      <c r="K1512" s="1425">
        <v>1346.49</v>
      </c>
    </row>
    <row r="1513" spans="1:11" ht="12.75">
      <c r="A1513" s="1425" t="s">
        <v>1360</v>
      </c>
      <c r="B1513" s="1425" t="s">
        <v>781</v>
      </c>
      <c r="C1513" s="1425" t="s">
        <v>390</v>
      </c>
      <c r="D1513" s="1425" t="s">
        <v>549</v>
      </c>
      <c r="E1513" s="1425" t="s">
        <v>1414</v>
      </c>
      <c r="F1513" s="1425" t="s">
        <v>1271</v>
      </c>
      <c r="G1513" s="1425" t="s">
        <v>116</v>
      </c>
      <c r="H1513" s="1425" t="s">
        <v>1265</v>
      </c>
      <c r="I1513" s="1425" t="s">
        <v>2777</v>
      </c>
      <c r="J1513" s="1425" t="s">
        <v>1272</v>
      </c>
      <c r="K1513" s="1425">
        <v>310.36000000000001</v>
      </c>
    </row>
    <row r="1514" spans="1:11" ht="12.75">
      <c r="A1514" s="1425" t="s">
        <v>1360</v>
      </c>
      <c r="B1514" s="1425" t="s">
        <v>781</v>
      </c>
      <c r="C1514" s="1425" t="s">
        <v>390</v>
      </c>
      <c r="D1514" s="1425" t="s">
        <v>549</v>
      </c>
      <c r="E1514" s="1425" t="s">
        <v>1414</v>
      </c>
      <c r="F1514" s="1425" t="s">
        <v>1271</v>
      </c>
      <c r="G1514" s="1425" t="s">
        <v>116</v>
      </c>
      <c r="H1514" s="1425" t="s">
        <v>1265</v>
      </c>
      <c r="I1514" s="1425" t="s">
        <v>2778</v>
      </c>
      <c r="J1514" s="1425" t="s">
        <v>1272</v>
      </c>
      <c r="K1514" s="1425">
        <v>1310.74</v>
      </c>
    </row>
    <row r="1515" spans="1:11" ht="12.75">
      <c r="A1515" s="1425" t="s">
        <v>1360</v>
      </c>
      <c r="B1515" s="1425" t="s">
        <v>781</v>
      </c>
      <c r="C1515" s="1425" t="s">
        <v>390</v>
      </c>
      <c r="D1515" s="1425" t="s">
        <v>549</v>
      </c>
      <c r="E1515" s="1425" t="s">
        <v>1414</v>
      </c>
      <c r="F1515" s="1425" t="s">
        <v>1271</v>
      </c>
      <c r="G1515" s="1425" t="s">
        <v>116</v>
      </c>
      <c r="H1515" s="1425" t="s">
        <v>2774</v>
      </c>
      <c r="I1515" s="1425" t="s">
        <v>2775</v>
      </c>
      <c r="J1515" s="1425" t="s">
        <v>1272</v>
      </c>
      <c r="K1515" s="1425">
        <v>919.91999999999996</v>
      </c>
    </row>
    <row r="1516" spans="1:11" ht="12.75">
      <c r="A1516" s="1425" t="s">
        <v>1360</v>
      </c>
      <c r="B1516" s="1425" t="s">
        <v>781</v>
      </c>
      <c r="C1516" s="1425" t="s">
        <v>390</v>
      </c>
      <c r="D1516" s="1425" t="s">
        <v>549</v>
      </c>
      <c r="E1516" s="1425" t="s">
        <v>1414</v>
      </c>
      <c r="F1516" s="1425" t="s">
        <v>1271</v>
      </c>
      <c r="G1516" s="1425" t="s">
        <v>116</v>
      </c>
      <c r="H1516" s="1425" t="s">
        <v>2774</v>
      </c>
      <c r="I1516" s="1425" t="s">
        <v>2776</v>
      </c>
      <c r="J1516" s="1425" t="s">
        <v>1272</v>
      </c>
      <c r="K1516" s="1425">
        <v>1345.3800000000001</v>
      </c>
    </row>
    <row r="1517" spans="1:11" ht="12.75">
      <c r="A1517" s="1425" t="s">
        <v>1360</v>
      </c>
      <c r="B1517" s="1425" t="s">
        <v>781</v>
      </c>
      <c r="C1517" s="1425" t="s">
        <v>390</v>
      </c>
      <c r="D1517" s="1425" t="s">
        <v>549</v>
      </c>
      <c r="E1517" s="1425" t="s">
        <v>1414</v>
      </c>
      <c r="F1517" s="1425" t="s">
        <v>1271</v>
      </c>
      <c r="G1517" s="1425" t="s">
        <v>116</v>
      </c>
      <c r="H1517" s="1425" t="s">
        <v>2774</v>
      </c>
      <c r="I1517" s="1425" t="s">
        <v>2777</v>
      </c>
      <c r="J1517" s="1425" t="s">
        <v>1272</v>
      </c>
      <c r="K1517" s="1425">
        <v>310.11000000000001</v>
      </c>
    </row>
    <row r="1518" spans="1:11" ht="12.75">
      <c r="A1518" s="1425" t="s">
        <v>1360</v>
      </c>
      <c r="B1518" s="1425" t="s">
        <v>781</v>
      </c>
      <c r="C1518" s="1425" t="s">
        <v>390</v>
      </c>
      <c r="D1518" s="1425" t="s">
        <v>549</v>
      </c>
      <c r="E1518" s="1425" t="s">
        <v>1414</v>
      </c>
      <c r="F1518" s="1425" t="s">
        <v>1271</v>
      </c>
      <c r="G1518" s="1425" t="s">
        <v>116</v>
      </c>
      <c r="H1518" s="1425" t="s">
        <v>2774</v>
      </c>
      <c r="I1518" s="1425" t="s">
        <v>2778</v>
      </c>
      <c r="J1518" s="1425" t="s">
        <v>1272</v>
      </c>
      <c r="K1518" s="1425">
        <v>1309.6700000000001</v>
      </c>
    </row>
    <row r="1519" spans="1:11" ht="12.75">
      <c r="A1519" s="1425" t="s">
        <v>1360</v>
      </c>
      <c r="B1519" s="1425" t="s">
        <v>781</v>
      </c>
      <c r="C1519" s="1425" t="s">
        <v>390</v>
      </c>
      <c r="D1519" s="1425" t="s">
        <v>549</v>
      </c>
      <c r="E1519" s="1425" t="s">
        <v>1414</v>
      </c>
      <c r="F1519" s="1425" t="s">
        <v>1271</v>
      </c>
      <c r="G1519" s="1425" t="s">
        <v>116</v>
      </c>
      <c r="H1519" s="1425" t="s">
        <v>1266</v>
      </c>
      <c r="I1519" s="1425" t="s">
        <v>2775</v>
      </c>
      <c r="J1519" s="1425" t="s">
        <v>1272</v>
      </c>
      <c r="K1519" s="1425">
        <v>920.02999999999997</v>
      </c>
    </row>
    <row r="1520" spans="1:11" ht="12.75">
      <c r="A1520" s="1425" t="s">
        <v>1360</v>
      </c>
      <c r="B1520" s="1425" t="s">
        <v>781</v>
      </c>
      <c r="C1520" s="1425" t="s">
        <v>390</v>
      </c>
      <c r="D1520" s="1425" t="s">
        <v>549</v>
      </c>
      <c r="E1520" s="1425" t="s">
        <v>1414</v>
      </c>
      <c r="F1520" s="1425" t="s">
        <v>1271</v>
      </c>
      <c r="G1520" s="1425" t="s">
        <v>116</v>
      </c>
      <c r="H1520" s="1425" t="s">
        <v>1266</v>
      </c>
      <c r="I1520" s="1425" t="s">
        <v>2776</v>
      </c>
      <c r="J1520" s="1425" t="s">
        <v>1272</v>
      </c>
      <c r="K1520" s="1425">
        <v>1345.5599999999999</v>
      </c>
    </row>
    <row r="1521" spans="1:11" ht="12.75">
      <c r="A1521" s="1425" t="s">
        <v>1360</v>
      </c>
      <c r="B1521" s="1425" t="s">
        <v>781</v>
      </c>
      <c r="C1521" s="1425" t="s">
        <v>390</v>
      </c>
      <c r="D1521" s="1425" t="s">
        <v>549</v>
      </c>
      <c r="E1521" s="1425" t="s">
        <v>1414</v>
      </c>
      <c r="F1521" s="1425" t="s">
        <v>1271</v>
      </c>
      <c r="G1521" s="1425" t="s">
        <v>116</v>
      </c>
      <c r="H1521" s="1425" t="s">
        <v>1266</v>
      </c>
      <c r="I1521" s="1425" t="s">
        <v>2777</v>
      </c>
      <c r="J1521" s="1425" t="s">
        <v>1272</v>
      </c>
      <c r="K1521" s="1425">
        <v>310.13999999999999</v>
      </c>
    </row>
    <row r="1522" spans="1:11" ht="12.75">
      <c r="A1522" s="1425" t="s">
        <v>1360</v>
      </c>
      <c r="B1522" s="1425" t="s">
        <v>781</v>
      </c>
      <c r="C1522" s="1425" t="s">
        <v>390</v>
      </c>
      <c r="D1522" s="1425" t="s">
        <v>549</v>
      </c>
      <c r="E1522" s="1425" t="s">
        <v>1414</v>
      </c>
      <c r="F1522" s="1425" t="s">
        <v>1271</v>
      </c>
      <c r="G1522" s="1425" t="s">
        <v>116</v>
      </c>
      <c r="H1522" s="1425" t="s">
        <v>1266</v>
      </c>
      <c r="I1522" s="1425" t="s">
        <v>2778</v>
      </c>
      <c r="J1522" s="1425" t="s">
        <v>1272</v>
      </c>
      <c r="K1522" s="1425">
        <v>1309.8199999999999</v>
      </c>
    </row>
    <row r="1523" spans="1:11" ht="12.75">
      <c r="A1523" s="1425" t="s">
        <v>1360</v>
      </c>
      <c r="B1523" s="1425" t="s">
        <v>781</v>
      </c>
      <c r="C1523" s="1425" t="s">
        <v>390</v>
      </c>
      <c r="D1523" s="1425" t="s">
        <v>549</v>
      </c>
      <c r="E1523" s="1425" t="s">
        <v>1414</v>
      </c>
      <c r="F1523" s="1425" t="s">
        <v>1271</v>
      </c>
      <c r="G1523" s="1425" t="s">
        <v>116</v>
      </c>
      <c r="H1523" s="1425" t="s">
        <v>1267</v>
      </c>
      <c r="I1523" s="1425" t="s">
        <v>2775</v>
      </c>
      <c r="J1523" s="1425" t="s">
        <v>1272</v>
      </c>
      <c r="K1523" s="1425">
        <v>1839.26</v>
      </c>
    </row>
    <row r="1524" spans="1:11" ht="12.75">
      <c r="A1524" s="1425" t="s">
        <v>1360</v>
      </c>
      <c r="B1524" s="1425" t="s">
        <v>781</v>
      </c>
      <c r="C1524" s="1425" t="s">
        <v>390</v>
      </c>
      <c r="D1524" s="1425" t="s">
        <v>549</v>
      </c>
      <c r="E1524" s="1425" t="s">
        <v>1414</v>
      </c>
      <c r="F1524" s="1425" t="s">
        <v>1271</v>
      </c>
      <c r="G1524" s="1425" t="s">
        <v>116</v>
      </c>
      <c r="H1524" s="1425" t="s">
        <v>1267</v>
      </c>
      <c r="I1524" s="1425" t="s">
        <v>2776</v>
      </c>
      <c r="J1524" s="1425" t="s">
        <v>1272</v>
      </c>
      <c r="K1524" s="1425">
        <v>2689.9000000000001</v>
      </c>
    </row>
    <row r="1525" spans="1:11" ht="12.75">
      <c r="A1525" s="1425" t="s">
        <v>1360</v>
      </c>
      <c r="B1525" s="1425" t="s">
        <v>781</v>
      </c>
      <c r="C1525" s="1425" t="s">
        <v>390</v>
      </c>
      <c r="D1525" s="1425" t="s">
        <v>549</v>
      </c>
      <c r="E1525" s="1425" t="s">
        <v>1414</v>
      </c>
      <c r="F1525" s="1425" t="s">
        <v>1271</v>
      </c>
      <c r="G1525" s="1425" t="s">
        <v>116</v>
      </c>
      <c r="H1525" s="1425" t="s">
        <v>1267</v>
      </c>
      <c r="I1525" s="1425" t="s">
        <v>2777</v>
      </c>
      <c r="J1525" s="1425" t="s">
        <v>1272</v>
      </c>
      <c r="K1525" s="1425">
        <v>620.01999999999998</v>
      </c>
    </row>
    <row r="1526" spans="1:11" ht="12.75">
      <c r="A1526" s="1425" t="s">
        <v>1360</v>
      </c>
      <c r="B1526" s="1425" t="s">
        <v>781</v>
      </c>
      <c r="C1526" s="1425" t="s">
        <v>390</v>
      </c>
      <c r="D1526" s="1425" t="s">
        <v>549</v>
      </c>
      <c r="E1526" s="1425" t="s">
        <v>1414</v>
      </c>
      <c r="F1526" s="1425" t="s">
        <v>1271</v>
      </c>
      <c r="G1526" s="1425" t="s">
        <v>116</v>
      </c>
      <c r="H1526" s="1425" t="s">
        <v>1267</v>
      </c>
      <c r="I1526" s="1425" t="s">
        <v>2778</v>
      </c>
      <c r="J1526" s="1425" t="s">
        <v>1272</v>
      </c>
      <c r="K1526" s="1425">
        <v>2618.5</v>
      </c>
    </row>
    <row r="1527" spans="1:11" ht="12.75">
      <c r="A1527" s="1425" t="s">
        <v>1360</v>
      </c>
      <c r="B1527" s="1425" t="s">
        <v>781</v>
      </c>
      <c r="C1527" s="1425" t="s">
        <v>390</v>
      </c>
      <c r="D1527" s="1425" t="s">
        <v>549</v>
      </c>
      <c r="E1527" s="1425" t="s">
        <v>1415</v>
      </c>
      <c r="F1527" s="1425" t="s">
        <v>1271</v>
      </c>
      <c r="G1527" s="1425" t="s">
        <v>116</v>
      </c>
      <c r="H1527" s="1425" t="s">
        <v>2762</v>
      </c>
      <c r="I1527" s="1425" t="s">
        <v>2775</v>
      </c>
      <c r="J1527" s="1425" t="s">
        <v>1272</v>
      </c>
      <c r="K1527" s="1425">
        <v>1476.96</v>
      </c>
    </row>
    <row r="1528" spans="1:11" ht="12.75">
      <c r="A1528" s="1425" t="s">
        <v>1360</v>
      </c>
      <c r="B1528" s="1425" t="s">
        <v>781</v>
      </c>
      <c r="C1528" s="1425" t="s">
        <v>390</v>
      </c>
      <c r="D1528" s="1425" t="s">
        <v>549</v>
      </c>
      <c r="E1528" s="1425" t="s">
        <v>1415</v>
      </c>
      <c r="F1528" s="1425" t="s">
        <v>1271</v>
      </c>
      <c r="G1528" s="1425" t="s">
        <v>116</v>
      </c>
      <c r="H1528" s="1425" t="s">
        <v>2762</v>
      </c>
      <c r="I1528" s="1425" t="s">
        <v>2776</v>
      </c>
      <c r="J1528" s="1425" t="s">
        <v>1272</v>
      </c>
      <c r="K1528" s="1425">
        <v>2160.0599999999999</v>
      </c>
    </row>
    <row r="1529" spans="1:11" ht="12.75">
      <c r="A1529" s="1425" t="s">
        <v>1360</v>
      </c>
      <c r="B1529" s="1425" t="s">
        <v>781</v>
      </c>
      <c r="C1529" s="1425" t="s">
        <v>390</v>
      </c>
      <c r="D1529" s="1425" t="s">
        <v>549</v>
      </c>
      <c r="E1529" s="1425" t="s">
        <v>1415</v>
      </c>
      <c r="F1529" s="1425" t="s">
        <v>1271</v>
      </c>
      <c r="G1529" s="1425" t="s">
        <v>116</v>
      </c>
      <c r="H1529" s="1425" t="s">
        <v>2762</v>
      </c>
      <c r="I1529" s="1425" t="s">
        <v>2777</v>
      </c>
      <c r="J1529" s="1425" t="s">
        <v>1272</v>
      </c>
      <c r="K1529" s="1425">
        <v>497.88999999999999</v>
      </c>
    </row>
    <row r="1530" spans="1:11" ht="12.75">
      <c r="A1530" s="1425" t="s">
        <v>1360</v>
      </c>
      <c r="B1530" s="1425" t="s">
        <v>781</v>
      </c>
      <c r="C1530" s="1425" t="s">
        <v>390</v>
      </c>
      <c r="D1530" s="1425" t="s">
        <v>549</v>
      </c>
      <c r="E1530" s="1425" t="s">
        <v>1415</v>
      </c>
      <c r="F1530" s="1425" t="s">
        <v>1271</v>
      </c>
      <c r="G1530" s="1425" t="s">
        <v>116</v>
      </c>
      <c r="H1530" s="1425" t="s">
        <v>2762</v>
      </c>
      <c r="I1530" s="1425" t="s">
        <v>2778</v>
      </c>
      <c r="J1530" s="1425" t="s">
        <v>1272</v>
      </c>
      <c r="K1530" s="1425">
        <v>2102.71</v>
      </c>
    </row>
    <row r="1531" spans="1:11" ht="12.75">
      <c r="A1531" s="1425" t="s">
        <v>1360</v>
      </c>
      <c r="B1531" s="1425" t="s">
        <v>781</v>
      </c>
      <c r="C1531" s="1425" t="s">
        <v>390</v>
      </c>
      <c r="D1531" s="1425" t="s">
        <v>549</v>
      </c>
      <c r="E1531" s="1425" t="s">
        <v>1415</v>
      </c>
      <c r="F1531" s="1425" t="s">
        <v>1271</v>
      </c>
      <c r="G1531" s="1425" t="s">
        <v>116</v>
      </c>
      <c r="H1531" s="1425" t="s">
        <v>2772</v>
      </c>
      <c r="I1531" s="1425" t="s">
        <v>2775</v>
      </c>
      <c r="J1531" s="1425" t="s">
        <v>1272</v>
      </c>
      <c r="K1531" s="1425">
        <v>1477.8800000000001</v>
      </c>
    </row>
    <row r="1532" spans="1:11" ht="12.75">
      <c r="A1532" s="1425" t="s">
        <v>1360</v>
      </c>
      <c r="B1532" s="1425" t="s">
        <v>781</v>
      </c>
      <c r="C1532" s="1425" t="s">
        <v>390</v>
      </c>
      <c r="D1532" s="1425" t="s">
        <v>549</v>
      </c>
      <c r="E1532" s="1425" t="s">
        <v>1415</v>
      </c>
      <c r="F1532" s="1425" t="s">
        <v>1271</v>
      </c>
      <c r="G1532" s="1425" t="s">
        <v>116</v>
      </c>
      <c r="H1532" s="1425" t="s">
        <v>2772</v>
      </c>
      <c r="I1532" s="1425" t="s">
        <v>2776</v>
      </c>
      <c r="J1532" s="1425" t="s">
        <v>1272</v>
      </c>
      <c r="K1532" s="1425">
        <v>2161.4299999999998</v>
      </c>
    </row>
    <row r="1533" spans="1:11" ht="12.75">
      <c r="A1533" s="1425" t="s">
        <v>1360</v>
      </c>
      <c r="B1533" s="1425" t="s">
        <v>781</v>
      </c>
      <c r="C1533" s="1425" t="s">
        <v>390</v>
      </c>
      <c r="D1533" s="1425" t="s">
        <v>549</v>
      </c>
      <c r="E1533" s="1425" t="s">
        <v>1415</v>
      </c>
      <c r="F1533" s="1425" t="s">
        <v>1271</v>
      </c>
      <c r="G1533" s="1425" t="s">
        <v>116</v>
      </c>
      <c r="H1533" s="1425" t="s">
        <v>2772</v>
      </c>
      <c r="I1533" s="1425" t="s">
        <v>2777</v>
      </c>
      <c r="J1533" s="1425" t="s">
        <v>1272</v>
      </c>
      <c r="K1533" s="1425">
        <v>498.19999999999999</v>
      </c>
    </row>
    <row r="1534" spans="1:11" ht="12.75">
      <c r="A1534" s="1425" t="s">
        <v>1360</v>
      </c>
      <c r="B1534" s="1425" t="s">
        <v>781</v>
      </c>
      <c r="C1534" s="1425" t="s">
        <v>390</v>
      </c>
      <c r="D1534" s="1425" t="s">
        <v>549</v>
      </c>
      <c r="E1534" s="1425" t="s">
        <v>1415</v>
      </c>
      <c r="F1534" s="1425" t="s">
        <v>1271</v>
      </c>
      <c r="G1534" s="1425" t="s">
        <v>116</v>
      </c>
      <c r="H1534" s="1425" t="s">
        <v>2772</v>
      </c>
      <c r="I1534" s="1425" t="s">
        <v>2778</v>
      </c>
      <c r="J1534" s="1425" t="s">
        <v>1272</v>
      </c>
      <c r="K1534" s="1425">
        <v>2104.0300000000002</v>
      </c>
    </row>
    <row r="1535" spans="1:11" ht="12.75">
      <c r="A1535" s="1425" t="s">
        <v>1360</v>
      </c>
      <c r="B1535" s="1425" t="s">
        <v>781</v>
      </c>
      <c r="C1535" s="1425" t="s">
        <v>390</v>
      </c>
      <c r="D1535" s="1425" t="s">
        <v>549</v>
      </c>
      <c r="E1535" s="1425" t="s">
        <v>1415</v>
      </c>
      <c r="F1535" s="1425" t="s">
        <v>1271</v>
      </c>
      <c r="G1535" s="1425" t="s">
        <v>116</v>
      </c>
      <c r="H1535" s="1425" t="s">
        <v>2773</v>
      </c>
      <c r="I1535" s="1425" t="s">
        <v>2775</v>
      </c>
      <c r="J1535" s="1425" t="s">
        <v>1272</v>
      </c>
      <c r="K1535" s="1425">
        <v>1478.05</v>
      </c>
    </row>
    <row r="1536" spans="1:11" ht="12.75">
      <c r="A1536" s="1425" t="s">
        <v>1360</v>
      </c>
      <c r="B1536" s="1425" t="s">
        <v>781</v>
      </c>
      <c r="C1536" s="1425" t="s">
        <v>390</v>
      </c>
      <c r="D1536" s="1425" t="s">
        <v>549</v>
      </c>
      <c r="E1536" s="1425" t="s">
        <v>1415</v>
      </c>
      <c r="F1536" s="1425" t="s">
        <v>1271</v>
      </c>
      <c r="G1536" s="1425" t="s">
        <v>116</v>
      </c>
      <c r="H1536" s="1425" t="s">
        <v>2773</v>
      </c>
      <c r="I1536" s="1425" t="s">
        <v>2776</v>
      </c>
      <c r="J1536" s="1425" t="s">
        <v>1272</v>
      </c>
      <c r="K1536" s="1425">
        <v>2161.6700000000001</v>
      </c>
    </row>
    <row r="1537" spans="1:11" ht="12.75">
      <c r="A1537" s="1425" t="s">
        <v>1360</v>
      </c>
      <c r="B1537" s="1425" t="s">
        <v>781</v>
      </c>
      <c r="C1537" s="1425" t="s">
        <v>390</v>
      </c>
      <c r="D1537" s="1425" t="s">
        <v>549</v>
      </c>
      <c r="E1537" s="1425" t="s">
        <v>1415</v>
      </c>
      <c r="F1537" s="1425" t="s">
        <v>1271</v>
      </c>
      <c r="G1537" s="1425" t="s">
        <v>116</v>
      </c>
      <c r="H1537" s="1425" t="s">
        <v>2773</v>
      </c>
      <c r="I1537" s="1425" t="s">
        <v>2777</v>
      </c>
      <c r="J1537" s="1425" t="s">
        <v>1272</v>
      </c>
      <c r="K1537" s="1425">
        <v>498.25</v>
      </c>
    </row>
    <row r="1538" spans="1:11" ht="12.75">
      <c r="A1538" s="1425" t="s">
        <v>1360</v>
      </c>
      <c r="B1538" s="1425" t="s">
        <v>781</v>
      </c>
      <c r="C1538" s="1425" t="s">
        <v>390</v>
      </c>
      <c r="D1538" s="1425" t="s">
        <v>549</v>
      </c>
      <c r="E1538" s="1425" t="s">
        <v>1415</v>
      </c>
      <c r="F1538" s="1425" t="s">
        <v>1271</v>
      </c>
      <c r="G1538" s="1425" t="s">
        <v>116</v>
      </c>
      <c r="H1538" s="1425" t="s">
        <v>2773</v>
      </c>
      <c r="I1538" s="1425" t="s">
        <v>2778</v>
      </c>
      <c r="J1538" s="1425" t="s">
        <v>1272</v>
      </c>
      <c r="K1538" s="1425">
        <v>2104.27</v>
      </c>
    </row>
    <row r="1539" spans="1:11" ht="12.75">
      <c r="A1539" s="1425" t="s">
        <v>1360</v>
      </c>
      <c r="B1539" s="1425" t="s">
        <v>781</v>
      </c>
      <c r="C1539" s="1425" t="s">
        <v>390</v>
      </c>
      <c r="D1539" s="1425" t="s">
        <v>549</v>
      </c>
      <c r="E1539" s="1425" t="s">
        <v>1415</v>
      </c>
      <c r="F1539" s="1425" t="s">
        <v>1271</v>
      </c>
      <c r="G1539" s="1425" t="s">
        <v>116</v>
      </c>
      <c r="H1539" s="1425" t="s">
        <v>1264</v>
      </c>
      <c r="I1539" s="1425" t="s">
        <v>2775</v>
      </c>
      <c r="J1539" s="1425" t="s">
        <v>1272</v>
      </c>
      <c r="K1539" s="1425">
        <v>1477.5999999999999</v>
      </c>
    </row>
    <row r="1540" spans="1:11" ht="12.75">
      <c r="A1540" s="1425" t="s">
        <v>1360</v>
      </c>
      <c r="B1540" s="1425" t="s">
        <v>781</v>
      </c>
      <c r="C1540" s="1425" t="s">
        <v>390</v>
      </c>
      <c r="D1540" s="1425" t="s">
        <v>549</v>
      </c>
      <c r="E1540" s="1425" t="s">
        <v>1415</v>
      </c>
      <c r="F1540" s="1425" t="s">
        <v>1271</v>
      </c>
      <c r="G1540" s="1425" t="s">
        <v>116</v>
      </c>
      <c r="H1540" s="1425" t="s">
        <v>1264</v>
      </c>
      <c r="I1540" s="1425" t="s">
        <v>2776</v>
      </c>
      <c r="J1540" s="1425" t="s">
        <v>1272</v>
      </c>
      <c r="K1540" s="1425">
        <v>2161</v>
      </c>
    </row>
    <row r="1541" spans="1:11" ht="12.75">
      <c r="A1541" s="1425" t="s">
        <v>1360</v>
      </c>
      <c r="B1541" s="1425" t="s">
        <v>781</v>
      </c>
      <c r="C1541" s="1425" t="s">
        <v>390</v>
      </c>
      <c r="D1541" s="1425" t="s">
        <v>549</v>
      </c>
      <c r="E1541" s="1425" t="s">
        <v>1415</v>
      </c>
      <c r="F1541" s="1425" t="s">
        <v>1271</v>
      </c>
      <c r="G1541" s="1425" t="s">
        <v>116</v>
      </c>
      <c r="H1541" s="1425" t="s">
        <v>1264</v>
      </c>
      <c r="I1541" s="1425" t="s">
        <v>2777</v>
      </c>
      <c r="J1541" s="1425" t="s">
        <v>1272</v>
      </c>
      <c r="K1541" s="1425">
        <v>498.10000000000002</v>
      </c>
    </row>
    <row r="1542" spans="1:11" ht="12.75">
      <c r="A1542" s="1425" t="s">
        <v>1360</v>
      </c>
      <c r="B1542" s="1425" t="s">
        <v>781</v>
      </c>
      <c r="C1542" s="1425" t="s">
        <v>390</v>
      </c>
      <c r="D1542" s="1425" t="s">
        <v>549</v>
      </c>
      <c r="E1542" s="1425" t="s">
        <v>1415</v>
      </c>
      <c r="F1542" s="1425" t="s">
        <v>1271</v>
      </c>
      <c r="G1542" s="1425" t="s">
        <v>116</v>
      </c>
      <c r="H1542" s="1425" t="s">
        <v>1264</v>
      </c>
      <c r="I1542" s="1425" t="s">
        <v>2778</v>
      </c>
      <c r="J1542" s="1425" t="s">
        <v>1272</v>
      </c>
      <c r="K1542" s="1425">
        <v>2103.6300000000001</v>
      </c>
    </row>
    <row r="1543" spans="1:11" ht="12.75">
      <c r="A1543" s="1425" t="s">
        <v>1360</v>
      </c>
      <c r="B1543" s="1425" t="s">
        <v>781</v>
      </c>
      <c r="C1543" s="1425" t="s">
        <v>390</v>
      </c>
      <c r="D1543" s="1425" t="s">
        <v>549</v>
      </c>
      <c r="E1543" s="1425" t="s">
        <v>1415</v>
      </c>
      <c r="F1543" s="1425" t="s">
        <v>1271</v>
      </c>
      <c r="G1543" s="1425" t="s">
        <v>116</v>
      </c>
      <c r="H1543" s="1425" t="s">
        <v>1265</v>
      </c>
      <c r="I1543" s="1425" t="s">
        <v>2775</v>
      </c>
      <c r="J1543" s="1425" t="s">
        <v>1272</v>
      </c>
      <c r="K1543" s="1425">
        <v>1478.7</v>
      </c>
    </row>
    <row r="1544" spans="1:11" ht="12.75">
      <c r="A1544" s="1425" t="s">
        <v>1360</v>
      </c>
      <c r="B1544" s="1425" t="s">
        <v>781</v>
      </c>
      <c r="C1544" s="1425" t="s">
        <v>390</v>
      </c>
      <c r="D1544" s="1425" t="s">
        <v>549</v>
      </c>
      <c r="E1544" s="1425" t="s">
        <v>1415</v>
      </c>
      <c r="F1544" s="1425" t="s">
        <v>1271</v>
      </c>
      <c r="G1544" s="1425" t="s">
        <v>116</v>
      </c>
      <c r="H1544" s="1425" t="s">
        <v>1265</v>
      </c>
      <c r="I1544" s="1425" t="s">
        <v>2776</v>
      </c>
      <c r="J1544" s="1425" t="s">
        <v>1272</v>
      </c>
      <c r="K1544" s="1425">
        <v>2162.6500000000001</v>
      </c>
    </row>
    <row r="1545" spans="1:11" ht="12.75">
      <c r="A1545" s="1425" t="s">
        <v>1360</v>
      </c>
      <c r="B1545" s="1425" t="s">
        <v>781</v>
      </c>
      <c r="C1545" s="1425" t="s">
        <v>390</v>
      </c>
      <c r="D1545" s="1425" t="s">
        <v>549</v>
      </c>
      <c r="E1545" s="1425" t="s">
        <v>1415</v>
      </c>
      <c r="F1545" s="1425" t="s">
        <v>1271</v>
      </c>
      <c r="G1545" s="1425" t="s">
        <v>116</v>
      </c>
      <c r="H1545" s="1425" t="s">
        <v>1265</v>
      </c>
      <c r="I1545" s="1425" t="s">
        <v>2777</v>
      </c>
      <c r="J1545" s="1425" t="s">
        <v>1272</v>
      </c>
      <c r="K1545" s="1425">
        <v>498.47000000000003</v>
      </c>
    </row>
    <row r="1546" spans="1:11" ht="12.75">
      <c r="A1546" s="1425" t="s">
        <v>1360</v>
      </c>
      <c r="B1546" s="1425" t="s">
        <v>781</v>
      </c>
      <c r="C1546" s="1425" t="s">
        <v>390</v>
      </c>
      <c r="D1546" s="1425" t="s">
        <v>549</v>
      </c>
      <c r="E1546" s="1425" t="s">
        <v>1415</v>
      </c>
      <c r="F1546" s="1425" t="s">
        <v>1271</v>
      </c>
      <c r="G1546" s="1425" t="s">
        <v>116</v>
      </c>
      <c r="H1546" s="1425" t="s">
        <v>1265</v>
      </c>
      <c r="I1546" s="1425" t="s">
        <v>2778</v>
      </c>
      <c r="J1546" s="1425" t="s">
        <v>1272</v>
      </c>
      <c r="K1546" s="1425">
        <v>2105.21</v>
      </c>
    </row>
    <row r="1547" spans="1:11" ht="12.75">
      <c r="A1547" s="1425" t="s">
        <v>1360</v>
      </c>
      <c r="B1547" s="1425" t="s">
        <v>781</v>
      </c>
      <c r="C1547" s="1425" t="s">
        <v>390</v>
      </c>
      <c r="D1547" s="1425" t="s">
        <v>549</v>
      </c>
      <c r="E1547" s="1425" t="s">
        <v>1415</v>
      </c>
      <c r="F1547" s="1425" t="s">
        <v>1271</v>
      </c>
      <c r="G1547" s="1425" t="s">
        <v>116</v>
      </c>
      <c r="H1547" s="1425" t="s">
        <v>2774</v>
      </c>
      <c r="I1547" s="1425" t="s">
        <v>2775</v>
      </c>
      <c r="J1547" s="1425" t="s">
        <v>1272</v>
      </c>
      <c r="K1547" s="1425">
        <v>1877.51</v>
      </c>
    </row>
    <row r="1548" spans="1:11" ht="12.75">
      <c r="A1548" s="1425" t="s">
        <v>1360</v>
      </c>
      <c r="B1548" s="1425" t="s">
        <v>781</v>
      </c>
      <c r="C1548" s="1425" t="s">
        <v>390</v>
      </c>
      <c r="D1548" s="1425" t="s">
        <v>549</v>
      </c>
      <c r="E1548" s="1425" t="s">
        <v>1415</v>
      </c>
      <c r="F1548" s="1425" t="s">
        <v>1271</v>
      </c>
      <c r="G1548" s="1425" t="s">
        <v>116</v>
      </c>
      <c r="H1548" s="1425" t="s">
        <v>2774</v>
      </c>
      <c r="I1548" s="1425" t="s">
        <v>2776</v>
      </c>
      <c r="J1548" s="1425" t="s">
        <v>1272</v>
      </c>
      <c r="K1548" s="1425">
        <v>2160.8600000000001</v>
      </c>
    </row>
    <row r="1549" spans="1:11" ht="12.75">
      <c r="A1549" s="1425" t="s">
        <v>1360</v>
      </c>
      <c r="B1549" s="1425" t="s">
        <v>781</v>
      </c>
      <c r="C1549" s="1425" t="s">
        <v>390</v>
      </c>
      <c r="D1549" s="1425" t="s">
        <v>549</v>
      </c>
      <c r="E1549" s="1425" t="s">
        <v>1415</v>
      </c>
      <c r="F1549" s="1425" t="s">
        <v>1271</v>
      </c>
      <c r="G1549" s="1425" t="s">
        <v>116</v>
      </c>
      <c r="H1549" s="1425" t="s">
        <v>2774</v>
      </c>
      <c r="I1549" s="1425" t="s">
        <v>2777</v>
      </c>
      <c r="J1549" s="1425" t="s">
        <v>1272</v>
      </c>
      <c r="K1549" s="1425">
        <v>498.06999999999999</v>
      </c>
    </row>
    <row r="1550" spans="1:11" ht="12.75">
      <c r="A1550" s="1425" t="s">
        <v>1360</v>
      </c>
      <c r="B1550" s="1425" t="s">
        <v>781</v>
      </c>
      <c r="C1550" s="1425" t="s">
        <v>390</v>
      </c>
      <c r="D1550" s="1425" t="s">
        <v>549</v>
      </c>
      <c r="E1550" s="1425" t="s">
        <v>1415</v>
      </c>
      <c r="F1550" s="1425" t="s">
        <v>1271</v>
      </c>
      <c r="G1550" s="1425" t="s">
        <v>116</v>
      </c>
      <c r="H1550" s="1425" t="s">
        <v>2774</v>
      </c>
      <c r="I1550" s="1425" t="s">
        <v>2778</v>
      </c>
      <c r="J1550" s="1425" t="s">
        <v>1272</v>
      </c>
      <c r="K1550" s="1425">
        <v>2103.5</v>
      </c>
    </row>
    <row r="1551" spans="1:11" ht="12.75">
      <c r="A1551" s="1425" t="s">
        <v>1360</v>
      </c>
      <c r="B1551" s="1425" t="s">
        <v>781</v>
      </c>
      <c r="C1551" s="1425" t="s">
        <v>390</v>
      </c>
      <c r="D1551" s="1425" t="s">
        <v>549</v>
      </c>
      <c r="E1551" s="1425" t="s">
        <v>1415</v>
      </c>
      <c r="F1551" s="1425" t="s">
        <v>1271</v>
      </c>
      <c r="G1551" s="1425" t="s">
        <v>116</v>
      </c>
      <c r="H1551" s="1425" t="s">
        <v>1266</v>
      </c>
      <c r="I1551" s="1425" t="s">
        <v>2775</v>
      </c>
      <c r="J1551" s="1425" t="s">
        <v>1272</v>
      </c>
      <c r="K1551" s="1425">
        <v>1477.6800000000001</v>
      </c>
    </row>
    <row r="1552" spans="1:11" ht="12.75">
      <c r="A1552" s="1425" t="s">
        <v>1360</v>
      </c>
      <c r="B1552" s="1425" t="s">
        <v>781</v>
      </c>
      <c r="C1552" s="1425" t="s">
        <v>390</v>
      </c>
      <c r="D1552" s="1425" t="s">
        <v>549</v>
      </c>
      <c r="E1552" s="1425" t="s">
        <v>1415</v>
      </c>
      <c r="F1552" s="1425" t="s">
        <v>1271</v>
      </c>
      <c r="G1552" s="1425" t="s">
        <v>116</v>
      </c>
      <c r="H1552" s="1425" t="s">
        <v>1266</v>
      </c>
      <c r="I1552" s="1425" t="s">
        <v>2776</v>
      </c>
      <c r="J1552" s="1425" t="s">
        <v>1272</v>
      </c>
      <c r="K1552" s="1425">
        <v>2161.1199999999999</v>
      </c>
    </row>
    <row r="1553" spans="1:11" ht="12.75">
      <c r="A1553" s="1425" t="s">
        <v>1360</v>
      </c>
      <c r="B1553" s="1425" t="s">
        <v>781</v>
      </c>
      <c r="C1553" s="1425" t="s">
        <v>390</v>
      </c>
      <c r="D1553" s="1425" t="s">
        <v>549</v>
      </c>
      <c r="E1553" s="1425" t="s">
        <v>1415</v>
      </c>
      <c r="F1553" s="1425" t="s">
        <v>1271</v>
      </c>
      <c r="G1553" s="1425" t="s">
        <v>116</v>
      </c>
      <c r="H1553" s="1425" t="s">
        <v>1266</v>
      </c>
      <c r="I1553" s="1425" t="s">
        <v>2777</v>
      </c>
      <c r="J1553" s="1425" t="s">
        <v>1272</v>
      </c>
      <c r="K1553" s="1425">
        <v>498.13</v>
      </c>
    </row>
    <row r="1554" spans="1:11" ht="12.75">
      <c r="A1554" s="1425" t="s">
        <v>1360</v>
      </c>
      <c r="B1554" s="1425" t="s">
        <v>781</v>
      </c>
      <c r="C1554" s="1425" t="s">
        <v>390</v>
      </c>
      <c r="D1554" s="1425" t="s">
        <v>549</v>
      </c>
      <c r="E1554" s="1425" t="s">
        <v>1415</v>
      </c>
      <c r="F1554" s="1425" t="s">
        <v>1271</v>
      </c>
      <c r="G1554" s="1425" t="s">
        <v>116</v>
      </c>
      <c r="H1554" s="1425" t="s">
        <v>1266</v>
      </c>
      <c r="I1554" s="1425" t="s">
        <v>2778</v>
      </c>
      <c r="J1554" s="1425" t="s">
        <v>1272</v>
      </c>
      <c r="K1554" s="1425">
        <v>2103.7399999999998</v>
      </c>
    </row>
    <row r="1555" spans="1:11" ht="12.75">
      <c r="A1555" s="1425" t="s">
        <v>1360</v>
      </c>
      <c r="B1555" s="1425" t="s">
        <v>781</v>
      </c>
      <c r="C1555" s="1425" t="s">
        <v>390</v>
      </c>
      <c r="D1555" s="1425" t="s">
        <v>549</v>
      </c>
      <c r="E1555" s="1425" t="s">
        <v>1415</v>
      </c>
      <c r="F1555" s="1425" t="s">
        <v>1271</v>
      </c>
      <c r="G1555" s="1425" t="s">
        <v>116</v>
      </c>
      <c r="H1555" s="1425" t="s">
        <v>1267</v>
      </c>
      <c r="I1555" s="1425" t="s">
        <v>2775</v>
      </c>
      <c r="J1555" s="1425" t="s">
        <v>1272</v>
      </c>
      <c r="K1555" s="1425">
        <v>2954.0799999999999</v>
      </c>
    </row>
    <row r="1556" spans="1:11" ht="12.75">
      <c r="A1556" s="1425" t="s">
        <v>1360</v>
      </c>
      <c r="B1556" s="1425" t="s">
        <v>781</v>
      </c>
      <c r="C1556" s="1425" t="s">
        <v>390</v>
      </c>
      <c r="D1556" s="1425" t="s">
        <v>549</v>
      </c>
      <c r="E1556" s="1425" t="s">
        <v>1415</v>
      </c>
      <c r="F1556" s="1425" t="s">
        <v>1271</v>
      </c>
      <c r="G1556" s="1425" t="s">
        <v>116</v>
      </c>
      <c r="H1556" s="1425" t="s">
        <v>1267</v>
      </c>
      <c r="I1556" s="1425" t="s">
        <v>2776</v>
      </c>
      <c r="J1556" s="1425" t="s">
        <v>1272</v>
      </c>
      <c r="K1556" s="1425">
        <v>4320.3400000000001</v>
      </c>
    </row>
    <row r="1557" spans="1:11" ht="12.75">
      <c r="A1557" s="1425" t="s">
        <v>1360</v>
      </c>
      <c r="B1557" s="1425" t="s">
        <v>781</v>
      </c>
      <c r="C1557" s="1425" t="s">
        <v>390</v>
      </c>
      <c r="D1557" s="1425" t="s">
        <v>549</v>
      </c>
      <c r="E1557" s="1425" t="s">
        <v>1415</v>
      </c>
      <c r="F1557" s="1425" t="s">
        <v>1271</v>
      </c>
      <c r="G1557" s="1425" t="s">
        <v>116</v>
      </c>
      <c r="H1557" s="1425" t="s">
        <v>1267</v>
      </c>
      <c r="I1557" s="1425" t="s">
        <v>2777</v>
      </c>
      <c r="J1557" s="1425" t="s">
        <v>1272</v>
      </c>
      <c r="K1557" s="1425">
        <v>995.83000000000004</v>
      </c>
    </row>
    <row r="1558" spans="1:11" ht="12.75">
      <c r="A1558" s="1425" t="s">
        <v>1360</v>
      </c>
      <c r="B1558" s="1425" t="s">
        <v>781</v>
      </c>
      <c r="C1558" s="1425" t="s">
        <v>390</v>
      </c>
      <c r="D1558" s="1425" t="s">
        <v>549</v>
      </c>
      <c r="E1558" s="1425" t="s">
        <v>1415</v>
      </c>
      <c r="F1558" s="1425" t="s">
        <v>1271</v>
      </c>
      <c r="G1558" s="1425" t="s">
        <v>116</v>
      </c>
      <c r="H1558" s="1425" t="s">
        <v>1267</v>
      </c>
      <c r="I1558" s="1425" t="s">
        <v>2778</v>
      </c>
      <c r="J1558" s="1425" t="s">
        <v>1272</v>
      </c>
      <c r="K1558" s="1425">
        <v>4205.6499999999996</v>
      </c>
    </row>
    <row r="1559" spans="1:11" ht="12.75">
      <c r="A1559" s="1425" t="s">
        <v>1360</v>
      </c>
      <c r="B1559" s="1425" t="s">
        <v>781</v>
      </c>
      <c r="C1559" s="1425" t="s">
        <v>390</v>
      </c>
      <c r="D1559" s="1425" t="s">
        <v>549</v>
      </c>
      <c r="E1559" s="1425" t="s">
        <v>2810</v>
      </c>
      <c r="F1559" s="1425" t="s">
        <v>1273</v>
      </c>
      <c r="G1559" s="1425" t="s">
        <v>1238</v>
      </c>
      <c r="H1559" s="1425" t="s">
        <v>2762</v>
      </c>
      <c r="I1559" s="1425" t="s">
        <v>2763</v>
      </c>
      <c r="J1559" s="1425" t="s">
        <v>1272</v>
      </c>
      <c r="K1559" s="1425">
        <v>12.449999999999999</v>
      </c>
    </row>
    <row r="1560" spans="1:11" ht="12.75">
      <c r="A1560" s="1425" t="s">
        <v>1360</v>
      </c>
      <c r="B1560" s="1425" t="s">
        <v>781</v>
      </c>
      <c r="C1560" s="1425" t="s">
        <v>390</v>
      </c>
      <c r="D1560" s="1425" t="s">
        <v>549</v>
      </c>
      <c r="E1560" s="1425" t="s">
        <v>2810</v>
      </c>
      <c r="F1560" s="1425" t="s">
        <v>1273</v>
      </c>
      <c r="G1560" s="1425" t="s">
        <v>1238</v>
      </c>
      <c r="H1560" s="1425" t="s">
        <v>2762</v>
      </c>
      <c r="I1560" s="1425" t="s">
        <v>2764</v>
      </c>
      <c r="J1560" s="1425" t="s">
        <v>1272</v>
      </c>
      <c r="K1560" s="1425">
        <v>174.03</v>
      </c>
    </row>
    <row r="1561" spans="1:11" ht="12.75">
      <c r="A1561" s="1425" t="s">
        <v>1360</v>
      </c>
      <c r="B1561" s="1425" t="s">
        <v>781</v>
      </c>
      <c r="C1561" s="1425" t="s">
        <v>390</v>
      </c>
      <c r="D1561" s="1425" t="s">
        <v>549</v>
      </c>
      <c r="E1561" s="1425" t="s">
        <v>2810</v>
      </c>
      <c r="F1561" s="1425" t="s">
        <v>1273</v>
      </c>
      <c r="G1561" s="1425" t="s">
        <v>1238</v>
      </c>
      <c r="H1561" s="1425" t="s">
        <v>2762</v>
      </c>
      <c r="I1561" s="1425" t="s">
        <v>2765</v>
      </c>
      <c r="J1561" s="1425" t="s">
        <v>1272</v>
      </c>
      <c r="K1561" s="1425">
        <v>34.810000000000002</v>
      </c>
    </row>
    <row r="1562" spans="1:11" ht="12.75">
      <c r="A1562" s="1425" t="s">
        <v>1360</v>
      </c>
      <c r="B1562" s="1425" t="s">
        <v>781</v>
      </c>
      <c r="C1562" s="1425" t="s">
        <v>390</v>
      </c>
      <c r="D1562" s="1425" t="s">
        <v>549</v>
      </c>
      <c r="E1562" s="1425" t="s">
        <v>2810</v>
      </c>
      <c r="F1562" s="1425" t="s">
        <v>1273</v>
      </c>
      <c r="G1562" s="1425" t="s">
        <v>1238</v>
      </c>
      <c r="H1562" s="1425" t="s">
        <v>2762</v>
      </c>
      <c r="I1562" s="1425" t="s">
        <v>2766</v>
      </c>
      <c r="J1562" s="1425" t="s">
        <v>1272</v>
      </c>
      <c r="K1562" s="1425">
        <v>62.109999999999999</v>
      </c>
    </row>
    <row r="1563" spans="1:11" ht="12.75">
      <c r="A1563" s="1425" t="s">
        <v>1360</v>
      </c>
      <c r="B1563" s="1425" t="s">
        <v>781</v>
      </c>
      <c r="C1563" s="1425" t="s">
        <v>390</v>
      </c>
      <c r="D1563" s="1425" t="s">
        <v>549</v>
      </c>
      <c r="E1563" s="1425" t="s">
        <v>2810</v>
      </c>
      <c r="F1563" s="1425" t="s">
        <v>1273</v>
      </c>
      <c r="G1563" s="1425" t="s">
        <v>1238</v>
      </c>
      <c r="H1563" s="1425" t="s">
        <v>2762</v>
      </c>
      <c r="I1563" s="1425" t="s">
        <v>2767</v>
      </c>
      <c r="J1563" s="1425" t="s">
        <v>1272</v>
      </c>
      <c r="K1563" s="1425">
        <v>1039.21</v>
      </c>
    </row>
    <row r="1564" spans="1:11" ht="12.75">
      <c r="A1564" s="1425" t="s">
        <v>1360</v>
      </c>
      <c r="B1564" s="1425" t="s">
        <v>781</v>
      </c>
      <c r="C1564" s="1425" t="s">
        <v>390</v>
      </c>
      <c r="D1564" s="1425" t="s">
        <v>549</v>
      </c>
      <c r="E1564" s="1425" t="s">
        <v>2810</v>
      </c>
      <c r="F1564" s="1425" t="s">
        <v>1273</v>
      </c>
      <c r="G1564" s="1425" t="s">
        <v>1238</v>
      </c>
      <c r="H1564" s="1425" t="s">
        <v>2762</v>
      </c>
      <c r="I1564" s="1425" t="s">
        <v>2768</v>
      </c>
      <c r="J1564" s="1425" t="s">
        <v>1272</v>
      </c>
      <c r="K1564" s="1425">
        <v>87.010000000000005</v>
      </c>
    </row>
    <row r="1565" spans="1:11" ht="12.75">
      <c r="A1565" s="1425" t="s">
        <v>1360</v>
      </c>
      <c r="B1565" s="1425" t="s">
        <v>781</v>
      </c>
      <c r="C1565" s="1425" t="s">
        <v>390</v>
      </c>
      <c r="D1565" s="1425" t="s">
        <v>549</v>
      </c>
      <c r="E1565" s="1425" t="s">
        <v>2810</v>
      </c>
      <c r="F1565" s="1425" t="s">
        <v>1273</v>
      </c>
      <c r="G1565" s="1425" t="s">
        <v>1238</v>
      </c>
      <c r="H1565" s="1425" t="s">
        <v>2762</v>
      </c>
      <c r="I1565" s="1425" t="s">
        <v>2769</v>
      </c>
      <c r="J1565" s="1425" t="s">
        <v>1272</v>
      </c>
      <c r="K1565" s="1425">
        <v>44.710000000000001</v>
      </c>
    </row>
    <row r="1566" spans="1:11" ht="12.75">
      <c r="A1566" s="1425" t="s">
        <v>1360</v>
      </c>
      <c r="B1566" s="1425" t="s">
        <v>781</v>
      </c>
      <c r="C1566" s="1425" t="s">
        <v>390</v>
      </c>
      <c r="D1566" s="1425" t="s">
        <v>549</v>
      </c>
      <c r="E1566" s="1425" t="s">
        <v>2810</v>
      </c>
      <c r="F1566" s="1425" t="s">
        <v>1273</v>
      </c>
      <c r="G1566" s="1425" t="s">
        <v>1238</v>
      </c>
      <c r="H1566" s="1425" t="s">
        <v>2762</v>
      </c>
      <c r="I1566" s="1425" t="s">
        <v>2770</v>
      </c>
      <c r="J1566" s="1425" t="s">
        <v>1272</v>
      </c>
      <c r="K1566" s="1425">
        <v>37.210000000000001</v>
      </c>
    </row>
    <row r="1567" spans="1:11" ht="12.75">
      <c r="A1567" s="1425" t="s">
        <v>1360</v>
      </c>
      <c r="B1567" s="1425" t="s">
        <v>781</v>
      </c>
      <c r="C1567" s="1425" t="s">
        <v>390</v>
      </c>
      <c r="D1567" s="1425" t="s">
        <v>549</v>
      </c>
      <c r="E1567" s="1425" t="s">
        <v>2810</v>
      </c>
      <c r="F1567" s="1425" t="s">
        <v>1273</v>
      </c>
      <c r="G1567" s="1425" t="s">
        <v>1238</v>
      </c>
      <c r="H1567" s="1425" t="s">
        <v>2762</v>
      </c>
      <c r="I1567" s="1425" t="s">
        <v>2771</v>
      </c>
      <c r="J1567" s="1425" t="s">
        <v>1272</v>
      </c>
      <c r="K1567" s="1425">
        <v>1163.28</v>
      </c>
    </row>
    <row r="1568" spans="1:11" ht="12.75">
      <c r="A1568" s="1425" t="s">
        <v>1360</v>
      </c>
      <c r="B1568" s="1425" t="s">
        <v>781</v>
      </c>
      <c r="C1568" s="1425" t="s">
        <v>390</v>
      </c>
      <c r="D1568" s="1425" t="s">
        <v>549</v>
      </c>
      <c r="E1568" s="1425" t="s">
        <v>2810</v>
      </c>
      <c r="F1568" s="1425" t="s">
        <v>1273</v>
      </c>
      <c r="G1568" s="1425" t="s">
        <v>1238</v>
      </c>
      <c r="H1568" s="1425" t="s">
        <v>1263</v>
      </c>
      <c r="I1568" s="1425" t="s">
        <v>2763</v>
      </c>
      <c r="J1568" s="1425" t="s">
        <v>1272</v>
      </c>
      <c r="K1568" s="1425">
        <v>2.6299999999999999</v>
      </c>
    </row>
    <row r="1569" spans="1:11" ht="12.75">
      <c r="A1569" s="1425" t="s">
        <v>1360</v>
      </c>
      <c r="B1569" s="1425" t="s">
        <v>781</v>
      </c>
      <c r="C1569" s="1425" t="s">
        <v>390</v>
      </c>
      <c r="D1569" s="1425" t="s">
        <v>549</v>
      </c>
      <c r="E1569" s="1425" t="s">
        <v>2810</v>
      </c>
      <c r="F1569" s="1425" t="s">
        <v>1273</v>
      </c>
      <c r="G1569" s="1425" t="s">
        <v>1238</v>
      </c>
      <c r="H1569" s="1425" t="s">
        <v>1263</v>
      </c>
      <c r="I1569" s="1425" t="s">
        <v>2764</v>
      </c>
      <c r="J1569" s="1425" t="s">
        <v>1272</v>
      </c>
      <c r="K1569" s="1425">
        <v>36.729999999999997</v>
      </c>
    </row>
    <row r="1570" spans="1:11" ht="12.75">
      <c r="A1570" s="1425" t="s">
        <v>1360</v>
      </c>
      <c r="B1570" s="1425" t="s">
        <v>781</v>
      </c>
      <c r="C1570" s="1425" t="s">
        <v>390</v>
      </c>
      <c r="D1570" s="1425" t="s">
        <v>549</v>
      </c>
      <c r="E1570" s="1425" t="s">
        <v>2810</v>
      </c>
      <c r="F1570" s="1425" t="s">
        <v>1273</v>
      </c>
      <c r="G1570" s="1425" t="s">
        <v>1238</v>
      </c>
      <c r="H1570" s="1425" t="s">
        <v>1263</v>
      </c>
      <c r="I1570" s="1425" t="s">
        <v>2765</v>
      </c>
      <c r="J1570" s="1425" t="s">
        <v>1272</v>
      </c>
      <c r="K1570" s="1425">
        <v>7.3499999999999996</v>
      </c>
    </row>
    <row r="1571" spans="1:11" ht="12.75">
      <c r="A1571" s="1425" t="s">
        <v>1360</v>
      </c>
      <c r="B1571" s="1425" t="s">
        <v>781</v>
      </c>
      <c r="C1571" s="1425" t="s">
        <v>390</v>
      </c>
      <c r="D1571" s="1425" t="s">
        <v>549</v>
      </c>
      <c r="E1571" s="1425" t="s">
        <v>2810</v>
      </c>
      <c r="F1571" s="1425" t="s">
        <v>1273</v>
      </c>
      <c r="G1571" s="1425" t="s">
        <v>1238</v>
      </c>
      <c r="H1571" s="1425" t="s">
        <v>1263</v>
      </c>
      <c r="I1571" s="1425" t="s">
        <v>2766</v>
      </c>
      <c r="J1571" s="1425" t="s">
        <v>1272</v>
      </c>
      <c r="K1571" s="1425">
        <v>13.109999999999999</v>
      </c>
    </row>
    <row r="1572" spans="1:11" ht="12.75">
      <c r="A1572" s="1425" t="s">
        <v>1360</v>
      </c>
      <c r="B1572" s="1425" t="s">
        <v>781</v>
      </c>
      <c r="C1572" s="1425" t="s">
        <v>390</v>
      </c>
      <c r="D1572" s="1425" t="s">
        <v>549</v>
      </c>
      <c r="E1572" s="1425" t="s">
        <v>2810</v>
      </c>
      <c r="F1572" s="1425" t="s">
        <v>1273</v>
      </c>
      <c r="G1572" s="1425" t="s">
        <v>1238</v>
      </c>
      <c r="H1572" s="1425" t="s">
        <v>1263</v>
      </c>
      <c r="I1572" s="1425" t="s">
        <v>2767</v>
      </c>
      <c r="J1572" s="1425" t="s">
        <v>1272</v>
      </c>
      <c r="K1572" s="1425">
        <v>219.34999999999999</v>
      </c>
    </row>
    <row r="1573" spans="1:11" ht="12.75">
      <c r="A1573" s="1425" t="s">
        <v>1360</v>
      </c>
      <c r="B1573" s="1425" t="s">
        <v>781</v>
      </c>
      <c r="C1573" s="1425" t="s">
        <v>390</v>
      </c>
      <c r="D1573" s="1425" t="s">
        <v>549</v>
      </c>
      <c r="E1573" s="1425" t="s">
        <v>2810</v>
      </c>
      <c r="F1573" s="1425" t="s">
        <v>1273</v>
      </c>
      <c r="G1573" s="1425" t="s">
        <v>1238</v>
      </c>
      <c r="H1573" s="1425" t="s">
        <v>1263</v>
      </c>
      <c r="I1573" s="1425" t="s">
        <v>2768</v>
      </c>
      <c r="J1573" s="1425" t="s">
        <v>1272</v>
      </c>
      <c r="K1573" s="1425">
        <v>18.370000000000001</v>
      </c>
    </row>
    <row r="1574" spans="1:11" ht="12.75">
      <c r="A1574" s="1425" t="s">
        <v>1360</v>
      </c>
      <c r="B1574" s="1425" t="s">
        <v>781</v>
      </c>
      <c r="C1574" s="1425" t="s">
        <v>390</v>
      </c>
      <c r="D1574" s="1425" t="s">
        <v>549</v>
      </c>
      <c r="E1574" s="1425" t="s">
        <v>2810</v>
      </c>
      <c r="F1574" s="1425" t="s">
        <v>1273</v>
      </c>
      <c r="G1574" s="1425" t="s">
        <v>1238</v>
      </c>
      <c r="H1574" s="1425" t="s">
        <v>1263</v>
      </c>
      <c r="I1574" s="1425" t="s">
        <v>2769</v>
      </c>
      <c r="J1574" s="1425" t="s">
        <v>1272</v>
      </c>
      <c r="K1574" s="1425">
        <v>9.4299999999999997</v>
      </c>
    </row>
    <row r="1575" spans="1:11" ht="12.75">
      <c r="A1575" s="1425" t="s">
        <v>1360</v>
      </c>
      <c r="B1575" s="1425" t="s">
        <v>781</v>
      </c>
      <c r="C1575" s="1425" t="s">
        <v>390</v>
      </c>
      <c r="D1575" s="1425" t="s">
        <v>549</v>
      </c>
      <c r="E1575" s="1425" t="s">
        <v>2810</v>
      </c>
      <c r="F1575" s="1425" t="s">
        <v>1273</v>
      </c>
      <c r="G1575" s="1425" t="s">
        <v>1238</v>
      </c>
      <c r="H1575" s="1425" t="s">
        <v>1263</v>
      </c>
      <c r="I1575" s="1425" t="s">
        <v>2770</v>
      </c>
      <c r="J1575" s="1425" t="s">
        <v>1272</v>
      </c>
      <c r="K1575" s="1425">
        <v>7.8499999999999996</v>
      </c>
    </row>
    <row r="1576" spans="1:11" ht="12.75">
      <c r="A1576" s="1425" t="s">
        <v>1360</v>
      </c>
      <c r="B1576" s="1425" t="s">
        <v>781</v>
      </c>
      <c r="C1576" s="1425" t="s">
        <v>390</v>
      </c>
      <c r="D1576" s="1425" t="s">
        <v>549</v>
      </c>
      <c r="E1576" s="1425" t="s">
        <v>2810</v>
      </c>
      <c r="F1576" s="1425" t="s">
        <v>1273</v>
      </c>
      <c r="G1576" s="1425" t="s">
        <v>1238</v>
      </c>
      <c r="H1576" s="1425" t="s">
        <v>1263</v>
      </c>
      <c r="I1576" s="1425" t="s">
        <v>2771</v>
      </c>
      <c r="J1576" s="1425" t="s">
        <v>1272</v>
      </c>
      <c r="K1576" s="1425">
        <v>245.53</v>
      </c>
    </row>
    <row r="1577" spans="1:11" ht="12.75">
      <c r="A1577" s="1425" t="s">
        <v>1360</v>
      </c>
      <c r="B1577" s="1425" t="s">
        <v>781</v>
      </c>
      <c r="C1577" s="1425" t="s">
        <v>390</v>
      </c>
      <c r="D1577" s="1425" t="s">
        <v>549</v>
      </c>
      <c r="E1577" s="1425" t="s">
        <v>2810</v>
      </c>
      <c r="F1577" s="1425" t="s">
        <v>1273</v>
      </c>
      <c r="G1577" s="1425" t="s">
        <v>1238</v>
      </c>
      <c r="H1577" s="1425" t="s">
        <v>2772</v>
      </c>
      <c r="I1577" s="1425" t="s">
        <v>2763</v>
      </c>
      <c r="J1577" s="1425" t="s">
        <v>1272</v>
      </c>
      <c r="K1577" s="1425">
        <v>12.49</v>
      </c>
    </row>
    <row r="1578" spans="1:11" ht="12.75">
      <c r="A1578" s="1425" t="s">
        <v>1360</v>
      </c>
      <c r="B1578" s="1425" t="s">
        <v>781</v>
      </c>
      <c r="C1578" s="1425" t="s">
        <v>390</v>
      </c>
      <c r="D1578" s="1425" t="s">
        <v>549</v>
      </c>
      <c r="E1578" s="1425" t="s">
        <v>2810</v>
      </c>
      <c r="F1578" s="1425" t="s">
        <v>1273</v>
      </c>
      <c r="G1578" s="1425" t="s">
        <v>1238</v>
      </c>
      <c r="H1578" s="1425" t="s">
        <v>2772</v>
      </c>
      <c r="I1578" s="1425" t="s">
        <v>2764</v>
      </c>
      <c r="J1578" s="1425" t="s">
        <v>1272</v>
      </c>
      <c r="K1578" s="1425">
        <v>174.62</v>
      </c>
    </row>
    <row r="1579" spans="1:11" ht="12.75">
      <c r="A1579" s="1425" t="s">
        <v>1360</v>
      </c>
      <c r="B1579" s="1425" t="s">
        <v>781</v>
      </c>
      <c r="C1579" s="1425" t="s">
        <v>390</v>
      </c>
      <c r="D1579" s="1425" t="s">
        <v>549</v>
      </c>
      <c r="E1579" s="1425" t="s">
        <v>2810</v>
      </c>
      <c r="F1579" s="1425" t="s">
        <v>1273</v>
      </c>
      <c r="G1579" s="1425" t="s">
        <v>1238</v>
      </c>
      <c r="H1579" s="1425" t="s">
        <v>2772</v>
      </c>
      <c r="I1579" s="1425" t="s">
        <v>2765</v>
      </c>
      <c r="J1579" s="1425" t="s">
        <v>1272</v>
      </c>
      <c r="K1579" s="1425">
        <v>34.93</v>
      </c>
    </row>
    <row r="1580" spans="1:11" ht="12.75">
      <c r="A1580" s="1425" t="s">
        <v>1360</v>
      </c>
      <c r="B1580" s="1425" t="s">
        <v>781</v>
      </c>
      <c r="C1580" s="1425" t="s">
        <v>390</v>
      </c>
      <c r="D1580" s="1425" t="s">
        <v>549</v>
      </c>
      <c r="E1580" s="1425" t="s">
        <v>2810</v>
      </c>
      <c r="F1580" s="1425" t="s">
        <v>1273</v>
      </c>
      <c r="G1580" s="1425" t="s">
        <v>1238</v>
      </c>
      <c r="H1580" s="1425" t="s">
        <v>2772</v>
      </c>
      <c r="I1580" s="1425" t="s">
        <v>2766</v>
      </c>
      <c r="J1580" s="1425" t="s">
        <v>1272</v>
      </c>
      <c r="K1580" s="1425">
        <v>62.32</v>
      </c>
    </row>
    <row r="1581" spans="1:11" ht="12.75">
      <c r="A1581" s="1425" t="s">
        <v>1360</v>
      </c>
      <c r="B1581" s="1425" t="s">
        <v>781</v>
      </c>
      <c r="C1581" s="1425" t="s">
        <v>390</v>
      </c>
      <c r="D1581" s="1425" t="s">
        <v>549</v>
      </c>
      <c r="E1581" s="1425" t="s">
        <v>2810</v>
      </c>
      <c r="F1581" s="1425" t="s">
        <v>1273</v>
      </c>
      <c r="G1581" s="1425" t="s">
        <v>1238</v>
      </c>
      <c r="H1581" s="1425" t="s">
        <v>2772</v>
      </c>
      <c r="I1581" s="1425" t="s">
        <v>2767</v>
      </c>
      <c r="J1581" s="1425" t="s">
        <v>1272</v>
      </c>
      <c r="K1581" s="1425">
        <v>1042.74</v>
      </c>
    </row>
    <row r="1582" spans="1:11" ht="12.75">
      <c r="A1582" s="1425" t="s">
        <v>1360</v>
      </c>
      <c r="B1582" s="1425" t="s">
        <v>781</v>
      </c>
      <c r="C1582" s="1425" t="s">
        <v>390</v>
      </c>
      <c r="D1582" s="1425" t="s">
        <v>549</v>
      </c>
      <c r="E1582" s="1425" t="s">
        <v>2810</v>
      </c>
      <c r="F1582" s="1425" t="s">
        <v>1273</v>
      </c>
      <c r="G1582" s="1425" t="s">
        <v>1238</v>
      </c>
      <c r="H1582" s="1425" t="s">
        <v>2772</v>
      </c>
      <c r="I1582" s="1425" t="s">
        <v>2768</v>
      </c>
      <c r="J1582" s="1425" t="s">
        <v>1272</v>
      </c>
      <c r="K1582" s="1425">
        <v>87.299999999999997</v>
      </c>
    </row>
    <row r="1583" spans="1:11" ht="12.75">
      <c r="A1583" s="1425" t="s">
        <v>1360</v>
      </c>
      <c r="B1583" s="1425" t="s">
        <v>781</v>
      </c>
      <c r="C1583" s="1425" t="s">
        <v>390</v>
      </c>
      <c r="D1583" s="1425" t="s">
        <v>549</v>
      </c>
      <c r="E1583" s="1425" t="s">
        <v>2810</v>
      </c>
      <c r="F1583" s="1425" t="s">
        <v>1273</v>
      </c>
      <c r="G1583" s="1425" t="s">
        <v>1238</v>
      </c>
      <c r="H1583" s="1425" t="s">
        <v>2772</v>
      </c>
      <c r="I1583" s="1425" t="s">
        <v>2769</v>
      </c>
      <c r="J1583" s="1425" t="s">
        <v>1272</v>
      </c>
      <c r="K1583" s="1425">
        <v>44.850000000000001</v>
      </c>
    </row>
    <row r="1584" spans="1:11" ht="12.75">
      <c r="A1584" s="1425" t="s">
        <v>1360</v>
      </c>
      <c r="B1584" s="1425" t="s">
        <v>781</v>
      </c>
      <c r="C1584" s="1425" t="s">
        <v>390</v>
      </c>
      <c r="D1584" s="1425" t="s">
        <v>549</v>
      </c>
      <c r="E1584" s="1425" t="s">
        <v>2810</v>
      </c>
      <c r="F1584" s="1425" t="s">
        <v>1273</v>
      </c>
      <c r="G1584" s="1425" t="s">
        <v>1238</v>
      </c>
      <c r="H1584" s="1425" t="s">
        <v>2772</v>
      </c>
      <c r="I1584" s="1425" t="s">
        <v>2770</v>
      </c>
      <c r="J1584" s="1425" t="s">
        <v>1272</v>
      </c>
      <c r="K1584" s="1425">
        <v>37.310000000000002</v>
      </c>
    </row>
    <row r="1585" spans="1:11" ht="12.75">
      <c r="A1585" s="1425" t="s">
        <v>1360</v>
      </c>
      <c r="B1585" s="1425" t="s">
        <v>781</v>
      </c>
      <c r="C1585" s="1425" t="s">
        <v>390</v>
      </c>
      <c r="D1585" s="1425" t="s">
        <v>549</v>
      </c>
      <c r="E1585" s="1425" t="s">
        <v>2810</v>
      </c>
      <c r="F1585" s="1425" t="s">
        <v>1273</v>
      </c>
      <c r="G1585" s="1425" t="s">
        <v>1238</v>
      </c>
      <c r="H1585" s="1425" t="s">
        <v>2772</v>
      </c>
      <c r="I1585" s="1425" t="s">
        <v>2771</v>
      </c>
      <c r="J1585" s="1425" t="s">
        <v>1272</v>
      </c>
      <c r="K1585" s="1425">
        <v>1167.1800000000001</v>
      </c>
    </row>
    <row r="1586" spans="1:11" ht="12.75">
      <c r="A1586" s="1425" t="s">
        <v>1360</v>
      </c>
      <c r="B1586" s="1425" t="s">
        <v>781</v>
      </c>
      <c r="C1586" s="1425" t="s">
        <v>390</v>
      </c>
      <c r="D1586" s="1425" t="s">
        <v>549</v>
      </c>
      <c r="E1586" s="1425" t="s">
        <v>2810</v>
      </c>
      <c r="F1586" s="1425" t="s">
        <v>1273</v>
      </c>
      <c r="G1586" s="1425" t="s">
        <v>1238</v>
      </c>
      <c r="H1586" s="1425" t="s">
        <v>2773</v>
      </c>
      <c r="I1586" s="1425" t="s">
        <v>2763</v>
      </c>
      <c r="J1586" s="1425" t="s">
        <v>1272</v>
      </c>
      <c r="K1586" s="1425">
        <v>12.380000000000001</v>
      </c>
    </row>
    <row r="1587" spans="1:11" ht="12.75">
      <c r="A1587" s="1425" t="s">
        <v>1360</v>
      </c>
      <c r="B1587" s="1425" t="s">
        <v>781</v>
      </c>
      <c r="C1587" s="1425" t="s">
        <v>390</v>
      </c>
      <c r="D1587" s="1425" t="s">
        <v>549</v>
      </c>
      <c r="E1587" s="1425" t="s">
        <v>2810</v>
      </c>
      <c r="F1587" s="1425" t="s">
        <v>1273</v>
      </c>
      <c r="G1587" s="1425" t="s">
        <v>1238</v>
      </c>
      <c r="H1587" s="1425" t="s">
        <v>2773</v>
      </c>
      <c r="I1587" s="1425" t="s">
        <v>2764</v>
      </c>
      <c r="J1587" s="1425" t="s">
        <v>1272</v>
      </c>
      <c r="K1587" s="1425">
        <v>172.91999999999999</v>
      </c>
    </row>
    <row r="1588" spans="1:11" ht="12.75">
      <c r="A1588" s="1425" t="s">
        <v>1360</v>
      </c>
      <c r="B1588" s="1425" t="s">
        <v>781</v>
      </c>
      <c r="C1588" s="1425" t="s">
        <v>390</v>
      </c>
      <c r="D1588" s="1425" t="s">
        <v>549</v>
      </c>
      <c r="E1588" s="1425" t="s">
        <v>2810</v>
      </c>
      <c r="F1588" s="1425" t="s">
        <v>1273</v>
      </c>
      <c r="G1588" s="1425" t="s">
        <v>1238</v>
      </c>
      <c r="H1588" s="1425" t="s">
        <v>2773</v>
      </c>
      <c r="I1588" s="1425" t="s">
        <v>2765</v>
      </c>
      <c r="J1588" s="1425" t="s">
        <v>1272</v>
      </c>
      <c r="K1588" s="1425">
        <v>34.579999999999998</v>
      </c>
    </row>
    <row r="1589" spans="1:11" ht="12.75">
      <c r="A1589" s="1425" t="s">
        <v>1360</v>
      </c>
      <c r="B1589" s="1425" t="s">
        <v>781</v>
      </c>
      <c r="C1589" s="1425" t="s">
        <v>390</v>
      </c>
      <c r="D1589" s="1425" t="s">
        <v>549</v>
      </c>
      <c r="E1589" s="1425" t="s">
        <v>2810</v>
      </c>
      <c r="F1589" s="1425" t="s">
        <v>1273</v>
      </c>
      <c r="G1589" s="1425" t="s">
        <v>1238</v>
      </c>
      <c r="H1589" s="1425" t="s">
        <v>2773</v>
      </c>
      <c r="I1589" s="1425" t="s">
        <v>2766</v>
      </c>
      <c r="J1589" s="1425" t="s">
        <v>1272</v>
      </c>
      <c r="K1589" s="1425">
        <v>61.710000000000001</v>
      </c>
    </row>
    <row r="1590" spans="1:11" ht="12.75">
      <c r="A1590" s="1425" t="s">
        <v>1360</v>
      </c>
      <c r="B1590" s="1425" t="s">
        <v>781</v>
      </c>
      <c r="C1590" s="1425" t="s">
        <v>390</v>
      </c>
      <c r="D1590" s="1425" t="s">
        <v>549</v>
      </c>
      <c r="E1590" s="1425" t="s">
        <v>2810</v>
      </c>
      <c r="F1590" s="1425" t="s">
        <v>1273</v>
      </c>
      <c r="G1590" s="1425" t="s">
        <v>1238</v>
      </c>
      <c r="H1590" s="1425" t="s">
        <v>2773</v>
      </c>
      <c r="I1590" s="1425" t="s">
        <v>2767</v>
      </c>
      <c r="J1590" s="1425" t="s">
        <v>1272</v>
      </c>
      <c r="K1590" s="1425">
        <v>1032.6300000000001</v>
      </c>
    </row>
    <row r="1591" spans="1:11" ht="12.75">
      <c r="A1591" s="1425" t="s">
        <v>1360</v>
      </c>
      <c r="B1591" s="1425" t="s">
        <v>781</v>
      </c>
      <c r="C1591" s="1425" t="s">
        <v>390</v>
      </c>
      <c r="D1591" s="1425" t="s">
        <v>549</v>
      </c>
      <c r="E1591" s="1425" t="s">
        <v>2810</v>
      </c>
      <c r="F1591" s="1425" t="s">
        <v>1273</v>
      </c>
      <c r="G1591" s="1425" t="s">
        <v>1238</v>
      </c>
      <c r="H1591" s="1425" t="s">
        <v>2773</v>
      </c>
      <c r="I1591" s="1425" t="s">
        <v>2768</v>
      </c>
      <c r="J1591" s="1425" t="s">
        <v>1272</v>
      </c>
      <c r="K1591" s="1425">
        <v>86.459999999999994</v>
      </c>
    </row>
    <row r="1592" spans="1:11" ht="12.75">
      <c r="A1592" s="1425" t="s">
        <v>1360</v>
      </c>
      <c r="B1592" s="1425" t="s">
        <v>781</v>
      </c>
      <c r="C1592" s="1425" t="s">
        <v>390</v>
      </c>
      <c r="D1592" s="1425" t="s">
        <v>549</v>
      </c>
      <c r="E1592" s="1425" t="s">
        <v>2810</v>
      </c>
      <c r="F1592" s="1425" t="s">
        <v>1273</v>
      </c>
      <c r="G1592" s="1425" t="s">
        <v>1238</v>
      </c>
      <c r="H1592" s="1425" t="s">
        <v>2773</v>
      </c>
      <c r="I1592" s="1425" t="s">
        <v>2769</v>
      </c>
      <c r="J1592" s="1425" t="s">
        <v>1272</v>
      </c>
      <c r="K1592" s="1425">
        <v>44.420000000000002</v>
      </c>
    </row>
    <row r="1593" spans="1:11" ht="12.75">
      <c r="A1593" s="1425" t="s">
        <v>1360</v>
      </c>
      <c r="B1593" s="1425" t="s">
        <v>781</v>
      </c>
      <c r="C1593" s="1425" t="s">
        <v>390</v>
      </c>
      <c r="D1593" s="1425" t="s">
        <v>549</v>
      </c>
      <c r="E1593" s="1425" t="s">
        <v>2810</v>
      </c>
      <c r="F1593" s="1425" t="s">
        <v>1273</v>
      </c>
      <c r="G1593" s="1425" t="s">
        <v>1238</v>
      </c>
      <c r="H1593" s="1425" t="s">
        <v>2773</v>
      </c>
      <c r="I1593" s="1425" t="s">
        <v>2770</v>
      </c>
      <c r="J1593" s="1425" t="s">
        <v>1272</v>
      </c>
      <c r="K1593" s="1425">
        <v>36.950000000000003</v>
      </c>
    </row>
    <row r="1594" spans="1:11" ht="12.75">
      <c r="A1594" s="1425" t="s">
        <v>1360</v>
      </c>
      <c r="B1594" s="1425" t="s">
        <v>781</v>
      </c>
      <c r="C1594" s="1425" t="s">
        <v>390</v>
      </c>
      <c r="D1594" s="1425" t="s">
        <v>549</v>
      </c>
      <c r="E1594" s="1425" t="s">
        <v>2810</v>
      </c>
      <c r="F1594" s="1425" t="s">
        <v>1273</v>
      </c>
      <c r="G1594" s="1425" t="s">
        <v>1238</v>
      </c>
      <c r="H1594" s="1425" t="s">
        <v>2773</v>
      </c>
      <c r="I1594" s="1425" t="s">
        <v>2771</v>
      </c>
      <c r="J1594" s="1425" t="s">
        <v>1272</v>
      </c>
      <c r="K1594" s="1425">
        <v>1155.8599999999999</v>
      </c>
    </row>
    <row r="1595" spans="1:11" ht="12.75">
      <c r="A1595" s="1425" t="s">
        <v>1360</v>
      </c>
      <c r="B1595" s="1425" t="s">
        <v>781</v>
      </c>
      <c r="C1595" s="1425" t="s">
        <v>390</v>
      </c>
      <c r="D1595" s="1425" t="s">
        <v>549</v>
      </c>
      <c r="E1595" s="1425" t="s">
        <v>2810</v>
      </c>
      <c r="F1595" s="1425" t="s">
        <v>1273</v>
      </c>
      <c r="G1595" s="1425" t="s">
        <v>1238</v>
      </c>
      <c r="H1595" s="1425" t="s">
        <v>1264</v>
      </c>
      <c r="I1595" s="1425" t="s">
        <v>2763</v>
      </c>
      <c r="J1595" s="1425" t="s">
        <v>1272</v>
      </c>
      <c r="K1595" s="1425">
        <v>12.41</v>
      </c>
    </row>
    <row r="1596" spans="1:11" ht="12.75">
      <c r="A1596" s="1425" t="s">
        <v>1360</v>
      </c>
      <c r="B1596" s="1425" t="s">
        <v>781</v>
      </c>
      <c r="C1596" s="1425" t="s">
        <v>390</v>
      </c>
      <c r="D1596" s="1425" t="s">
        <v>549</v>
      </c>
      <c r="E1596" s="1425" t="s">
        <v>2810</v>
      </c>
      <c r="F1596" s="1425" t="s">
        <v>1273</v>
      </c>
      <c r="G1596" s="1425" t="s">
        <v>1238</v>
      </c>
      <c r="H1596" s="1425" t="s">
        <v>1264</v>
      </c>
      <c r="I1596" s="1425" t="s">
        <v>2764</v>
      </c>
      <c r="J1596" s="1425" t="s">
        <v>1272</v>
      </c>
      <c r="K1596" s="1425">
        <v>173.38</v>
      </c>
    </row>
    <row r="1597" spans="1:11" ht="12.75">
      <c r="A1597" s="1425" t="s">
        <v>1360</v>
      </c>
      <c r="B1597" s="1425" t="s">
        <v>781</v>
      </c>
      <c r="C1597" s="1425" t="s">
        <v>390</v>
      </c>
      <c r="D1597" s="1425" t="s">
        <v>549</v>
      </c>
      <c r="E1597" s="1425" t="s">
        <v>2810</v>
      </c>
      <c r="F1597" s="1425" t="s">
        <v>1273</v>
      </c>
      <c r="G1597" s="1425" t="s">
        <v>1238</v>
      </c>
      <c r="H1597" s="1425" t="s">
        <v>1264</v>
      </c>
      <c r="I1597" s="1425" t="s">
        <v>2765</v>
      </c>
      <c r="J1597" s="1425" t="s">
        <v>1272</v>
      </c>
      <c r="K1597" s="1425">
        <v>34.68</v>
      </c>
    </row>
    <row r="1598" spans="1:11" ht="12.75">
      <c r="A1598" s="1425" t="s">
        <v>1360</v>
      </c>
      <c r="B1598" s="1425" t="s">
        <v>781</v>
      </c>
      <c r="C1598" s="1425" t="s">
        <v>390</v>
      </c>
      <c r="D1598" s="1425" t="s">
        <v>549</v>
      </c>
      <c r="E1598" s="1425" t="s">
        <v>2810</v>
      </c>
      <c r="F1598" s="1425" t="s">
        <v>1273</v>
      </c>
      <c r="G1598" s="1425" t="s">
        <v>1238</v>
      </c>
      <c r="H1598" s="1425" t="s">
        <v>1264</v>
      </c>
      <c r="I1598" s="1425" t="s">
        <v>2766</v>
      </c>
      <c r="J1598" s="1425" t="s">
        <v>1272</v>
      </c>
      <c r="K1598" s="1425">
        <v>61.869999999999997</v>
      </c>
    </row>
    <row r="1599" spans="1:11" ht="12.75">
      <c r="A1599" s="1425" t="s">
        <v>1360</v>
      </c>
      <c r="B1599" s="1425" t="s">
        <v>781</v>
      </c>
      <c r="C1599" s="1425" t="s">
        <v>390</v>
      </c>
      <c r="D1599" s="1425" t="s">
        <v>549</v>
      </c>
      <c r="E1599" s="1425" t="s">
        <v>2810</v>
      </c>
      <c r="F1599" s="1425" t="s">
        <v>1273</v>
      </c>
      <c r="G1599" s="1425" t="s">
        <v>1238</v>
      </c>
      <c r="H1599" s="1425" t="s">
        <v>1264</v>
      </c>
      <c r="I1599" s="1425" t="s">
        <v>2767</v>
      </c>
      <c r="J1599" s="1425" t="s">
        <v>1272</v>
      </c>
      <c r="K1599" s="1425">
        <v>1035.3299999999999</v>
      </c>
    </row>
    <row r="1600" spans="1:11" ht="12.75">
      <c r="A1600" s="1425" t="s">
        <v>1360</v>
      </c>
      <c r="B1600" s="1425" t="s">
        <v>781</v>
      </c>
      <c r="C1600" s="1425" t="s">
        <v>390</v>
      </c>
      <c r="D1600" s="1425" t="s">
        <v>549</v>
      </c>
      <c r="E1600" s="1425" t="s">
        <v>2810</v>
      </c>
      <c r="F1600" s="1425" t="s">
        <v>1273</v>
      </c>
      <c r="G1600" s="1425" t="s">
        <v>1238</v>
      </c>
      <c r="H1600" s="1425" t="s">
        <v>1264</v>
      </c>
      <c r="I1600" s="1425" t="s">
        <v>2768</v>
      </c>
      <c r="J1600" s="1425" t="s">
        <v>1272</v>
      </c>
      <c r="K1600" s="1425">
        <v>86.680000000000007</v>
      </c>
    </row>
    <row r="1601" spans="1:11" ht="12.75">
      <c r="A1601" s="1425" t="s">
        <v>1360</v>
      </c>
      <c r="B1601" s="1425" t="s">
        <v>781</v>
      </c>
      <c r="C1601" s="1425" t="s">
        <v>390</v>
      </c>
      <c r="D1601" s="1425" t="s">
        <v>549</v>
      </c>
      <c r="E1601" s="1425" t="s">
        <v>2810</v>
      </c>
      <c r="F1601" s="1425" t="s">
        <v>1273</v>
      </c>
      <c r="G1601" s="1425" t="s">
        <v>1238</v>
      </c>
      <c r="H1601" s="1425" t="s">
        <v>1264</v>
      </c>
      <c r="I1601" s="1425" t="s">
        <v>2769</v>
      </c>
      <c r="J1601" s="1425" t="s">
        <v>1272</v>
      </c>
      <c r="K1601" s="1425">
        <v>44.539999999999999</v>
      </c>
    </row>
    <row r="1602" spans="1:11" ht="12.75">
      <c r="A1602" s="1425" t="s">
        <v>1360</v>
      </c>
      <c r="B1602" s="1425" t="s">
        <v>781</v>
      </c>
      <c r="C1602" s="1425" t="s">
        <v>390</v>
      </c>
      <c r="D1602" s="1425" t="s">
        <v>549</v>
      </c>
      <c r="E1602" s="1425" t="s">
        <v>2810</v>
      </c>
      <c r="F1602" s="1425" t="s">
        <v>1273</v>
      </c>
      <c r="G1602" s="1425" t="s">
        <v>1238</v>
      </c>
      <c r="H1602" s="1425" t="s">
        <v>1264</v>
      </c>
      <c r="I1602" s="1425" t="s">
        <v>2770</v>
      </c>
      <c r="J1602" s="1425" t="s">
        <v>1272</v>
      </c>
      <c r="K1602" s="1425">
        <v>37.060000000000002</v>
      </c>
    </row>
    <row r="1603" spans="1:11" ht="12.75">
      <c r="A1603" s="1425" t="s">
        <v>1360</v>
      </c>
      <c r="B1603" s="1425" t="s">
        <v>781</v>
      </c>
      <c r="C1603" s="1425" t="s">
        <v>390</v>
      </c>
      <c r="D1603" s="1425" t="s">
        <v>549</v>
      </c>
      <c r="E1603" s="1425" t="s">
        <v>2810</v>
      </c>
      <c r="F1603" s="1425" t="s">
        <v>1273</v>
      </c>
      <c r="G1603" s="1425" t="s">
        <v>1238</v>
      </c>
      <c r="H1603" s="1425" t="s">
        <v>1264</v>
      </c>
      <c r="I1603" s="1425" t="s">
        <v>2771</v>
      </c>
      <c r="J1603" s="1425" t="s">
        <v>1272</v>
      </c>
      <c r="K1603" s="1425">
        <v>1158.9000000000001</v>
      </c>
    </row>
    <row r="1604" spans="1:11" ht="12.75">
      <c r="A1604" s="1425" t="s">
        <v>1360</v>
      </c>
      <c r="B1604" s="1425" t="s">
        <v>781</v>
      </c>
      <c r="C1604" s="1425" t="s">
        <v>390</v>
      </c>
      <c r="D1604" s="1425" t="s">
        <v>549</v>
      </c>
      <c r="E1604" s="1425" t="s">
        <v>2810</v>
      </c>
      <c r="F1604" s="1425" t="s">
        <v>1273</v>
      </c>
      <c r="G1604" s="1425" t="s">
        <v>1238</v>
      </c>
      <c r="H1604" s="1425" t="s">
        <v>1265</v>
      </c>
      <c r="I1604" s="1425" t="s">
        <v>2763</v>
      </c>
      <c r="J1604" s="1425" t="s">
        <v>1272</v>
      </c>
      <c r="K1604" s="1425">
        <v>12.33</v>
      </c>
    </row>
    <row r="1605" spans="1:11" ht="12.75">
      <c r="A1605" s="1425" t="s">
        <v>1360</v>
      </c>
      <c r="B1605" s="1425" t="s">
        <v>781</v>
      </c>
      <c r="C1605" s="1425" t="s">
        <v>390</v>
      </c>
      <c r="D1605" s="1425" t="s">
        <v>549</v>
      </c>
      <c r="E1605" s="1425" t="s">
        <v>2810</v>
      </c>
      <c r="F1605" s="1425" t="s">
        <v>1273</v>
      </c>
      <c r="G1605" s="1425" t="s">
        <v>1238</v>
      </c>
      <c r="H1605" s="1425" t="s">
        <v>1265</v>
      </c>
      <c r="I1605" s="1425" t="s">
        <v>2764</v>
      </c>
      <c r="J1605" s="1425" t="s">
        <v>1272</v>
      </c>
      <c r="K1605" s="1425">
        <v>172.25999999999999</v>
      </c>
    </row>
    <row r="1606" spans="1:11" ht="12.75">
      <c r="A1606" s="1425" t="s">
        <v>1360</v>
      </c>
      <c r="B1606" s="1425" t="s">
        <v>781</v>
      </c>
      <c r="C1606" s="1425" t="s">
        <v>390</v>
      </c>
      <c r="D1606" s="1425" t="s">
        <v>549</v>
      </c>
      <c r="E1606" s="1425" t="s">
        <v>2810</v>
      </c>
      <c r="F1606" s="1425" t="s">
        <v>1273</v>
      </c>
      <c r="G1606" s="1425" t="s">
        <v>1238</v>
      </c>
      <c r="H1606" s="1425" t="s">
        <v>1265</v>
      </c>
      <c r="I1606" s="1425" t="s">
        <v>2765</v>
      </c>
      <c r="J1606" s="1425" t="s">
        <v>1272</v>
      </c>
      <c r="K1606" s="1425">
        <v>34.450000000000003</v>
      </c>
    </row>
    <row r="1607" spans="1:11" ht="12.75">
      <c r="A1607" s="1425" t="s">
        <v>1360</v>
      </c>
      <c r="B1607" s="1425" t="s">
        <v>781</v>
      </c>
      <c r="C1607" s="1425" t="s">
        <v>390</v>
      </c>
      <c r="D1607" s="1425" t="s">
        <v>549</v>
      </c>
      <c r="E1607" s="1425" t="s">
        <v>2810</v>
      </c>
      <c r="F1607" s="1425" t="s">
        <v>1273</v>
      </c>
      <c r="G1607" s="1425" t="s">
        <v>1238</v>
      </c>
      <c r="H1607" s="1425" t="s">
        <v>1265</v>
      </c>
      <c r="I1607" s="1425" t="s">
        <v>2766</v>
      </c>
      <c r="J1607" s="1425" t="s">
        <v>1272</v>
      </c>
      <c r="K1607" s="1425">
        <v>61.460000000000001</v>
      </c>
    </row>
    <row r="1608" spans="1:11" ht="12.75">
      <c r="A1608" s="1425" t="s">
        <v>1360</v>
      </c>
      <c r="B1608" s="1425" t="s">
        <v>781</v>
      </c>
      <c r="C1608" s="1425" t="s">
        <v>390</v>
      </c>
      <c r="D1608" s="1425" t="s">
        <v>549</v>
      </c>
      <c r="E1608" s="1425" t="s">
        <v>2810</v>
      </c>
      <c r="F1608" s="1425" t="s">
        <v>1273</v>
      </c>
      <c r="G1608" s="1425" t="s">
        <v>1238</v>
      </c>
      <c r="H1608" s="1425" t="s">
        <v>1265</v>
      </c>
      <c r="I1608" s="1425" t="s">
        <v>2767</v>
      </c>
      <c r="J1608" s="1425" t="s">
        <v>1272</v>
      </c>
      <c r="K1608" s="1425">
        <v>1028.6400000000001</v>
      </c>
    </row>
    <row r="1609" spans="1:11" ht="12.75">
      <c r="A1609" s="1425" t="s">
        <v>1360</v>
      </c>
      <c r="B1609" s="1425" t="s">
        <v>781</v>
      </c>
      <c r="C1609" s="1425" t="s">
        <v>390</v>
      </c>
      <c r="D1609" s="1425" t="s">
        <v>549</v>
      </c>
      <c r="E1609" s="1425" t="s">
        <v>2810</v>
      </c>
      <c r="F1609" s="1425" t="s">
        <v>1273</v>
      </c>
      <c r="G1609" s="1425" t="s">
        <v>1238</v>
      </c>
      <c r="H1609" s="1425" t="s">
        <v>1265</v>
      </c>
      <c r="I1609" s="1425" t="s">
        <v>2768</v>
      </c>
      <c r="J1609" s="1425" t="s">
        <v>1272</v>
      </c>
      <c r="K1609" s="1425">
        <v>86.129999999999995</v>
      </c>
    </row>
    <row r="1610" spans="1:11" ht="12.75">
      <c r="A1610" s="1425" t="s">
        <v>1360</v>
      </c>
      <c r="B1610" s="1425" t="s">
        <v>781</v>
      </c>
      <c r="C1610" s="1425" t="s">
        <v>390</v>
      </c>
      <c r="D1610" s="1425" t="s">
        <v>549</v>
      </c>
      <c r="E1610" s="1425" t="s">
        <v>2810</v>
      </c>
      <c r="F1610" s="1425" t="s">
        <v>1273</v>
      </c>
      <c r="G1610" s="1425" t="s">
        <v>1238</v>
      </c>
      <c r="H1610" s="1425" t="s">
        <v>1265</v>
      </c>
      <c r="I1610" s="1425" t="s">
        <v>2769</v>
      </c>
      <c r="J1610" s="1425" t="s">
        <v>1272</v>
      </c>
      <c r="K1610" s="1425">
        <v>44.229999999999997</v>
      </c>
    </row>
    <row r="1611" spans="1:11" ht="12.75">
      <c r="A1611" s="1425" t="s">
        <v>1360</v>
      </c>
      <c r="B1611" s="1425" t="s">
        <v>781</v>
      </c>
      <c r="C1611" s="1425" t="s">
        <v>390</v>
      </c>
      <c r="D1611" s="1425" t="s">
        <v>549</v>
      </c>
      <c r="E1611" s="1425" t="s">
        <v>2810</v>
      </c>
      <c r="F1611" s="1425" t="s">
        <v>1273</v>
      </c>
      <c r="G1611" s="1425" t="s">
        <v>1238</v>
      </c>
      <c r="H1611" s="1425" t="s">
        <v>1265</v>
      </c>
      <c r="I1611" s="1425" t="s">
        <v>2770</v>
      </c>
      <c r="J1611" s="1425" t="s">
        <v>1272</v>
      </c>
      <c r="K1611" s="1425">
        <v>36.789999999999999</v>
      </c>
    </row>
    <row r="1612" spans="1:11" ht="12.75">
      <c r="A1612" s="1425" t="s">
        <v>1360</v>
      </c>
      <c r="B1612" s="1425" t="s">
        <v>781</v>
      </c>
      <c r="C1612" s="1425" t="s">
        <v>390</v>
      </c>
      <c r="D1612" s="1425" t="s">
        <v>549</v>
      </c>
      <c r="E1612" s="1425" t="s">
        <v>2810</v>
      </c>
      <c r="F1612" s="1425" t="s">
        <v>1273</v>
      </c>
      <c r="G1612" s="1425" t="s">
        <v>1238</v>
      </c>
      <c r="H1612" s="1425" t="s">
        <v>1265</v>
      </c>
      <c r="I1612" s="1425" t="s">
        <v>2771</v>
      </c>
      <c r="J1612" s="1425" t="s">
        <v>1272</v>
      </c>
      <c r="K1612" s="1425">
        <v>1151.3499999999999</v>
      </c>
    </row>
    <row r="1613" spans="1:11" ht="12.75">
      <c r="A1613" s="1425" t="s">
        <v>1360</v>
      </c>
      <c r="B1613" s="1425" t="s">
        <v>781</v>
      </c>
      <c r="C1613" s="1425" t="s">
        <v>390</v>
      </c>
      <c r="D1613" s="1425" t="s">
        <v>549</v>
      </c>
      <c r="E1613" s="1425" t="s">
        <v>2810</v>
      </c>
      <c r="F1613" s="1425" t="s">
        <v>1273</v>
      </c>
      <c r="G1613" s="1425" t="s">
        <v>1238</v>
      </c>
      <c r="H1613" s="1425" t="s">
        <v>2774</v>
      </c>
      <c r="I1613" s="1425" t="s">
        <v>2763</v>
      </c>
      <c r="J1613" s="1425" t="s">
        <v>1272</v>
      </c>
      <c r="K1613" s="1425">
        <v>13.279999999999999</v>
      </c>
    </row>
    <row r="1614" spans="1:11" ht="12.75">
      <c r="A1614" s="1425" t="s">
        <v>1360</v>
      </c>
      <c r="B1614" s="1425" t="s">
        <v>781</v>
      </c>
      <c r="C1614" s="1425" t="s">
        <v>390</v>
      </c>
      <c r="D1614" s="1425" t="s">
        <v>549</v>
      </c>
      <c r="E1614" s="1425" t="s">
        <v>2810</v>
      </c>
      <c r="F1614" s="1425" t="s">
        <v>1273</v>
      </c>
      <c r="G1614" s="1425" t="s">
        <v>1238</v>
      </c>
      <c r="H1614" s="1425" t="s">
        <v>2774</v>
      </c>
      <c r="I1614" s="1425" t="s">
        <v>2764</v>
      </c>
      <c r="J1614" s="1425" t="s">
        <v>1272</v>
      </c>
      <c r="K1614" s="1425">
        <v>185.59999999999999</v>
      </c>
    </row>
    <row r="1615" spans="1:11" ht="12.75">
      <c r="A1615" s="1425" t="s">
        <v>1360</v>
      </c>
      <c r="B1615" s="1425" t="s">
        <v>781</v>
      </c>
      <c r="C1615" s="1425" t="s">
        <v>390</v>
      </c>
      <c r="D1615" s="1425" t="s">
        <v>549</v>
      </c>
      <c r="E1615" s="1425" t="s">
        <v>2810</v>
      </c>
      <c r="F1615" s="1425" t="s">
        <v>1273</v>
      </c>
      <c r="G1615" s="1425" t="s">
        <v>1238</v>
      </c>
      <c r="H1615" s="1425" t="s">
        <v>2774</v>
      </c>
      <c r="I1615" s="1425" t="s">
        <v>2765</v>
      </c>
      <c r="J1615" s="1425" t="s">
        <v>1272</v>
      </c>
      <c r="K1615" s="1425">
        <v>37.130000000000003</v>
      </c>
    </row>
    <row r="1616" spans="1:11" ht="12.75">
      <c r="A1616" s="1425" t="s">
        <v>1360</v>
      </c>
      <c r="B1616" s="1425" t="s">
        <v>781</v>
      </c>
      <c r="C1616" s="1425" t="s">
        <v>390</v>
      </c>
      <c r="D1616" s="1425" t="s">
        <v>549</v>
      </c>
      <c r="E1616" s="1425" t="s">
        <v>2810</v>
      </c>
      <c r="F1616" s="1425" t="s">
        <v>1273</v>
      </c>
      <c r="G1616" s="1425" t="s">
        <v>1238</v>
      </c>
      <c r="H1616" s="1425" t="s">
        <v>2774</v>
      </c>
      <c r="I1616" s="1425" t="s">
        <v>2766</v>
      </c>
      <c r="J1616" s="1425" t="s">
        <v>1272</v>
      </c>
      <c r="K1616" s="1425">
        <v>66.230000000000004</v>
      </c>
    </row>
    <row r="1617" spans="1:11" ht="12.75">
      <c r="A1617" s="1425" t="s">
        <v>1360</v>
      </c>
      <c r="B1617" s="1425" t="s">
        <v>781</v>
      </c>
      <c r="C1617" s="1425" t="s">
        <v>390</v>
      </c>
      <c r="D1617" s="1425" t="s">
        <v>549</v>
      </c>
      <c r="E1617" s="1425" t="s">
        <v>2810</v>
      </c>
      <c r="F1617" s="1425" t="s">
        <v>1273</v>
      </c>
      <c r="G1617" s="1425" t="s">
        <v>1238</v>
      </c>
      <c r="H1617" s="1425" t="s">
        <v>2774</v>
      </c>
      <c r="I1617" s="1425" t="s">
        <v>2767</v>
      </c>
      <c r="J1617" s="1425" t="s">
        <v>1272</v>
      </c>
      <c r="K1617" s="1425">
        <v>1108.3099999999999</v>
      </c>
    </row>
    <row r="1618" spans="1:11" ht="12.75">
      <c r="A1618" s="1425" t="s">
        <v>1360</v>
      </c>
      <c r="B1618" s="1425" t="s">
        <v>781</v>
      </c>
      <c r="C1618" s="1425" t="s">
        <v>390</v>
      </c>
      <c r="D1618" s="1425" t="s">
        <v>549</v>
      </c>
      <c r="E1618" s="1425" t="s">
        <v>2810</v>
      </c>
      <c r="F1618" s="1425" t="s">
        <v>1273</v>
      </c>
      <c r="G1618" s="1425" t="s">
        <v>1238</v>
      </c>
      <c r="H1618" s="1425" t="s">
        <v>2774</v>
      </c>
      <c r="I1618" s="1425" t="s">
        <v>2768</v>
      </c>
      <c r="J1618" s="1425" t="s">
        <v>1272</v>
      </c>
      <c r="K1618" s="1425">
        <v>92.799999999999997</v>
      </c>
    </row>
    <row r="1619" spans="1:11" ht="12.75">
      <c r="A1619" s="1425" t="s">
        <v>1360</v>
      </c>
      <c r="B1619" s="1425" t="s">
        <v>781</v>
      </c>
      <c r="C1619" s="1425" t="s">
        <v>390</v>
      </c>
      <c r="D1619" s="1425" t="s">
        <v>549</v>
      </c>
      <c r="E1619" s="1425" t="s">
        <v>2810</v>
      </c>
      <c r="F1619" s="1425" t="s">
        <v>1273</v>
      </c>
      <c r="G1619" s="1425" t="s">
        <v>1238</v>
      </c>
      <c r="H1619" s="1425" t="s">
        <v>2774</v>
      </c>
      <c r="I1619" s="1425" t="s">
        <v>2769</v>
      </c>
      <c r="J1619" s="1425" t="s">
        <v>1272</v>
      </c>
      <c r="K1619" s="1425">
        <v>47.670000000000002</v>
      </c>
    </row>
    <row r="1620" spans="1:11" ht="12.75">
      <c r="A1620" s="1425" t="s">
        <v>1360</v>
      </c>
      <c r="B1620" s="1425" t="s">
        <v>781</v>
      </c>
      <c r="C1620" s="1425" t="s">
        <v>390</v>
      </c>
      <c r="D1620" s="1425" t="s">
        <v>549</v>
      </c>
      <c r="E1620" s="1425" t="s">
        <v>2810</v>
      </c>
      <c r="F1620" s="1425" t="s">
        <v>1273</v>
      </c>
      <c r="G1620" s="1425" t="s">
        <v>1238</v>
      </c>
      <c r="H1620" s="1425" t="s">
        <v>2774</v>
      </c>
      <c r="I1620" s="1425" t="s">
        <v>2770</v>
      </c>
      <c r="J1620" s="1425" t="s">
        <v>1272</v>
      </c>
      <c r="K1620" s="1425">
        <v>39.670000000000002</v>
      </c>
    </row>
    <row r="1621" spans="1:11" ht="12.75">
      <c r="A1621" s="1425" t="s">
        <v>1360</v>
      </c>
      <c r="B1621" s="1425" t="s">
        <v>781</v>
      </c>
      <c r="C1621" s="1425" t="s">
        <v>390</v>
      </c>
      <c r="D1621" s="1425" t="s">
        <v>549</v>
      </c>
      <c r="E1621" s="1425" t="s">
        <v>2810</v>
      </c>
      <c r="F1621" s="1425" t="s">
        <v>1273</v>
      </c>
      <c r="G1621" s="1425" t="s">
        <v>1238</v>
      </c>
      <c r="H1621" s="1425" t="s">
        <v>2774</v>
      </c>
      <c r="I1621" s="1425" t="s">
        <v>2771</v>
      </c>
      <c r="J1621" s="1425" t="s">
        <v>1272</v>
      </c>
      <c r="K1621" s="1425">
        <v>1240.6099999999999</v>
      </c>
    </row>
    <row r="1622" spans="1:11" ht="12.75">
      <c r="A1622" s="1425" t="s">
        <v>1360</v>
      </c>
      <c r="B1622" s="1425" t="s">
        <v>781</v>
      </c>
      <c r="C1622" s="1425" t="s">
        <v>390</v>
      </c>
      <c r="D1622" s="1425" t="s">
        <v>549</v>
      </c>
      <c r="E1622" s="1425" t="s">
        <v>2810</v>
      </c>
      <c r="F1622" s="1425" t="s">
        <v>1273</v>
      </c>
      <c r="G1622" s="1425" t="s">
        <v>1238</v>
      </c>
      <c r="H1622" s="1425" t="s">
        <v>1266</v>
      </c>
      <c r="I1622" s="1425" t="s">
        <v>2763</v>
      </c>
      <c r="J1622" s="1425" t="s">
        <v>1272</v>
      </c>
      <c r="K1622" s="1425">
        <v>12.4</v>
      </c>
    </row>
    <row r="1623" spans="1:11" ht="12.75">
      <c r="A1623" s="1425" t="s">
        <v>1360</v>
      </c>
      <c r="B1623" s="1425" t="s">
        <v>781</v>
      </c>
      <c r="C1623" s="1425" t="s">
        <v>390</v>
      </c>
      <c r="D1623" s="1425" t="s">
        <v>549</v>
      </c>
      <c r="E1623" s="1425" t="s">
        <v>2810</v>
      </c>
      <c r="F1623" s="1425" t="s">
        <v>1273</v>
      </c>
      <c r="G1623" s="1425" t="s">
        <v>1238</v>
      </c>
      <c r="H1623" s="1425" t="s">
        <v>1266</v>
      </c>
      <c r="I1623" s="1425" t="s">
        <v>2764</v>
      </c>
      <c r="J1623" s="1425" t="s">
        <v>1272</v>
      </c>
      <c r="K1623" s="1425">
        <v>173.30000000000001</v>
      </c>
    </row>
    <row r="1624" spans="1:11" ht="12.75">
      <c r="A1624" s="1425" t="s">
        <v>1360</v>
      </c>
      <c r="B1624" s="1425" t="s">
        <v>781</v>
      </c>
      <c r="C1624" s="1425" t="s">
        <v>390</v>
      </c>
      <c r="D1624" s="1425" t="s">
        <v>549</v>
      </c>
      <c r="E1624" s="1425" t="s">
        <v>2810</v>
      </c>
      <c r="F1624" s="1425" t="s">
        <v>1273</v>
      </c>
      <c r="G1624" s="1425" t="s">
        <v>1238</v>
      </c>
      <c r="H1624" s="1425" t="s">
        <v>1266</v>
      </c>
      <c r="I1624" s="1425" t="s">
        <v>2765</v>
      </c>
      <c r="J1624" s="1425" t="s">
        <v>1272</v>
      </c>
      <c r="K1624" s="1425">
        <v>34.659999999999997</v>
      </c>
    </row>
    <row r="1625" spans="1:11" ht="12.75">
      <c r="A1625" s="1425" t="s">
        <v>1360</v>
      </c>
      <c r="B1625" s="1425" t="s">
        <v>781</v>
      </c>
      <c r="C1625" s="1425" t="s">
        <v>390</v>
      </c>
      <c r="D1625" s="1425" t="s">
        <v>549</v>
      </c>
      <c r="E1625" s="1425" t="s">
        <v>2810</v>
      </c>
      <c r="F1625" s="1425" t="s">
        <v>1273</v>
      </c>
      <c r="G1625" s="1425" t="s">
        <v>1238</v>
      </c>
      <c r="H1625" s="1425" t="s">
        <v>1266</v>
      </c>
      <c r="I1625" s="1425" t="s">
        <v>2766</v>
      </c>
      <c r="J1625" s="1425" t="s">
        <v>1272</v>
      </c>
      <c r="K1625" s="1425">
        <v>61.840000000000003</v>
      </c>
    </row>
    <row r="1626" spans="1:11" ht="12.75">
      <c r="A1626" s="1425" t="s">
        <v>1360</v>
      </c>
      <c r="B1626" s="1425" t="s">
        <v>781</v>
      </c>
      <c r="C1626" s="1425" t="s">
        <v>390</v>
      </c>
      <c r="D1626" s="1425" t="s">
        <v>549</v>
      </c>
      <c r="E1626" s="1425" t="s">
        <v>2810</v>
      </c>
      <c r="F1626" s="1425" t="s">
        <v>1273</v>
      </c>
      <c r="G1626" s="1425" t="s">
        <v>1238</v>
      </c>
      <c r="H1626" s="1425" t="s">
        <v>1266</v>
      </c>
      <c r="I1626" s="1425" t="s">
        <v>2767</v>
      </c>
      <c r="J1626" s="1425" t="s">
        <v>1272</v>
      </c>
      <c r="K1626" s="1425">
        <v>1034.8499999999999</v>
      </c>
    </row>
    <row r="1627" spans="1:11" ht="12.75">
      <c r="A1627" s="1425" t="s">
        <v>1360</v>
      </c>
      <c r="B1627" s="1425" t="s">
        <v>781</v>
      </c>
      <c r="C1627" s="1425" t="s">
        <v>390</v>
      </c>
      <c r="D1627" s="1425" t="s">
        <v>549</v>
      </c>
      <c r="E1627" s="1425" t="s">
        <v>2810</v>
      </c>
      <c r="F1627" s="1425" t="s">
        <v>1273</v>
      </c>
      <c r="G1627" s="1425" t="s">
        <v>1238</v>
      </c>
      <c r="H1627" s="1425" t="s">
        <v>1266</v>
      </c>
      <c r="I1627" s="1425" t="s">
        <v>2768</v>
      </c>
      <c r="J1627" s="1425" t="s">
        <v>1272</v>
      </c>
      <c r="K1627" s="1425">
        <v>86.640000000000001</v>
      </c>
    </row>
    <row r="1628" spans="1:11" ht="12.75">
      <c r="A1628" s="1425" t="s">
        <v>1360</v>
      </c>
      <c r="B1628" s="1425" t="s">
        <v>781</v>
      </c>
      <c r="C1628" s="1425" t="s">
        <v>390</v>
      </c>
      <c r="D1628" s="1425" t="s">
        <v>549</v>
      </c>
      <c r="E1628" s="1425" t="s">
        <v>2810</v>
      </c>
      <c r="F1628" s="1425" t="s">
        <v>1273</v>
      </c>
      <c r="G1628" s="1425" t="s">
        <v>1238</v>
      </c>
      <c r="H1628" s="1425" t="s">
        <v>1266</v>
      </c>
      <c r="I1628" s="1425" t="s">
        <v>2769</v>
      </c>
      <c r="J1628" s="1425" t="s">
        <v>1272</v>
      </c>
      <c r="K1628" s="1425">
        <v>44.520000000000003</v>
      </c>
    </row>
    <row r="1629" spans="1:11" ht="12.75">
      <c r="A1629" s="1425" t="s">
        <v>1360</v>
      </c>
      <c r="B1629" s="1425" t="s">
        <v>781</v>
      </c>
      <c r="C1629" s="1425" t="s">
        <v>390</v>
      </c>
      <c r="D1629" s="1425" t="s">
        <v>549</v>
      </c>
      <c r="E1629" s="1425" t="s">
        <v>2810</v>
      </c>
      <c r="F1629" s="1425" t="s">
        <v>1273</v>
      </c>
      <c r="G1629" s="1425" t="s">
        <v>1238</v>
      </c>
      <c r="H1629" s="1425" t="s">
        <v>1266</v>
      </c>
      <c r="I1629" s="1425" t="s">
        <v>2770</v>
      </c>
      <c r="J1629" s="1425" t="s">
        <v>1272</v>
      </c>
      <c r="K1629" s="1425">
        <v>37.030000000000001</v>
      </c>
    </row>
    <row r="1630" spans="1:11" ht="12.75">
      <c r="A1630" s="1425" t="s">
        <v>1360</v>
      </c>
      <c r="B1630" s="1425" t="s">
        <v>781</v>
      </c>
      <c r="C1630" s="1425" t="s">
        <v>390</v>
      </c>
      <c r="D1630" s="1425" t="s">
        <v>549</v>
      </c>
      <c r="E1630" s="1425" t="s">
        <v>2810</v>
      </c>
      <c r="F1630" s="1425" t="s">
        <v>1273</v>
      </c>
      <c r="G1630" s="1425" t="s">
        <v>1238</v>
      </c>
      <c r="H1630" s="1425" t="s">
        <v>1266</v>
      </c>
      <c r="I1630" s="1425" t="s">
        <v>2771</v>
      </c>
      <c r="J1630" s="1425" t="s">
        <v>1272</v>
      </c>
      <c r="K1630" s="1425">
        <v>1158.3599999999999</v>
      </c>
    </row>
    <row r="1631" spans="1:11" ht="12.75">
      <c r="A1631" s="1425" t="s">
        <v>1360</v>
      </c>
      <c r="B1631" s="1425" t="s">
        <v>781</v>
      </c>
      <c r="C1631" s="1425" t="s">
        <v>390</v>
      </c>
      <c r="D1631" s="1425" t="s">
        <v>549</v>
      </c>
      <c r="E1631" s="1425" t="s">
        <v>2810</v>
      </c>
      <c r="F1631" s="1425" t="s">
        <v>1273</v>
      </c>
      <c r="G1631" s="1425" t="s">
        <v>1238</v>
      </c>
      <c r="H1631" s="1425" t="s">
        <v>1267</v>
      </c>
      <c r="I1631" s="1425" t="s">
        <v>2763</v>
      </c>
      <c r="J1631" s="1425" t="s">
        <v>1272</v>
      </c>
      <c r="K1631" s="1425">
        <v>24.899999999999999</v>
      </c>
    </row>
    <row r="1632" spans="1:11" ht="12.75">
      <c r="A1632" s="1425" t="s">
        <v>1360</v>
      </c>
      <c r="B1632" s="1425" t="s">
        <v>781</v>
      </c>
      <c r="C1632" s="1425" t="s">
        <v>390</v>
      </c>
      <c r="D1632" s="1425" t="s">
        <v>549</v>
      </c>
      <c r="E1632" s="1425" t="s">
        <v>2810</v>
      </c>
      <c r="F1632" s="1425" t="s">
        <v>1273</v>
      </c>
      <c r="G1632" s="1425" t="s">
        <v>1238</v>
      </c>
      <c r="H1632" s="1425" t="s">
        <v>1267</v>
      </c>
      <c r="I1632" s="1425" t="s">
        <v>2764</v>
      </c>
      <c r="J1632" s="1425" t="s">
        <v>1272</v>
      </c>
      <c r="K1632" s="1425">
        <v>347.88999999999999</v>
      </c>
    </row>
    <row r="1633" spans="1:11" ht="12.75">
      <c r="A1633" s="1425" t="s">
        <v>1360</v>
      </c>
      <c r="B1633" s="1425" t="s">
        <v>781</v>
      </c>
      <c r="C1633" s="1425" t="s">
        <v>390</v>
      </c>
      <c r="D1633" s="1425" t="s">
        <v>549</v>
      </c>
      <c r="E1633" s="1425" t="s">
        <v>2810</v>
      </c>
      <c r="F1633" s="1425" t="s">
        <v>1273</v>
      </c>
      <c r="G1633" s="1425" t="s">
        <v>1238</v>
      </c>
      <c r="H1633" s="1425" t="s">
        <v>1267</v>
      </c>
      <c r="I1633" s="1425" t="s">
        <v>2765</v>
      </c>
      <c r="J1633" s="1425" t="s">
        <v>1272</v>
      </c>
      <c r="K1633" s="1425">
        <v>69.569999999999993</v>
      </c>
    </row>
    <row r="1634" spans="1:11" ht="12.75">
      <c r="A1634" s="1425" t="s">
        <v>1360</v>
      </c>
      <c r="B1634" s="1425" t="s">
        <v>781</v>
      </c>
      <c r="C1634" s="1425" t="s">
        <v>390</v>
      </c>
      <c r="D1634" s="1425" t="s">
        <v>549</v>
      </c>
      <c r="E1634" s="1425" t="s">
        <v>2810</v>
      </c>
      <c r="F1634" s="1425" t="s">
        <v>1273</v>
      </c>
      <c r="G1634" s="1425" t="s">
        <v>1238</v>
      </c>
      <c r="H1634" s="1425" t="s">
        <v>1267</v>
      </c>
      <c r="I1634" s="1425" t="s">
        <v>2766</v>
      </c>
      <c r="J1634" s="1425" t="s">
        <v>1272</v>
      </c>
      <c r="K1634" s="1425">
        <v>124.17</v>
      </c>
    </row>
    <row r="1635" spans="1:11" ht="12.75">
      <c r="A1635" s="1425" t="s">
        <v>1360</v>
      </c>
      <c r="B1635" s="1425" t="s">
        <v>781</v>
      </c>
      <c r="C1635" s="1425" t="s">
        <v>390</v>
      </c>
      <c r="D1635" s="1425" t="s">
        <v>549</v>
      </c>
      <c r="E1635" s="1425" t="s">
        <v>2810</v>
      </c>
      <c r="F1635" s="1425" t="s">
        <v>1273</v>
      </c>
      <c r="G1635" s="1425" t="s">
        <v>1238</v>
      </c>
      <c r="H1635" s="1425" t="s">
        <v>1267</v>
      </c>
      <c r="I1635" s="1425" t="s">
        <v>2767</v>
      </c>
      <c r="J1635" s="1425" t="s">
        <v>1272</v>
      </c>
      <c r="K1635" s="1425">
        <v>2077.4499999999998</v>
      </c>
    </row>
    <row r="1636" spans="1:11" ht="12.75">
      <c r="A1636" s="1425" t="s">
        <v>1360</v>
      </c>
      <c r="B1636" s="1425" t="s">
        <v>781</v>
      </c>
      <c r="C1636" s="1425" t="s">
        <v>390</v>
      </c>
      <c r="D1636" s="1425" t="s">
        <v>549</v>
      </c>
      <c r="E1636" s="1425" t="s">
        <v>2810</v>
      </c>
      <c r="F1636" s="1425" t="s">
        <v>1273</v>
      </c>
      <c r="G1636" s="1425" t="s">
        <v>1238</v>
      </c>
      <c r="H1636" s="1425" t="s">
        <v>1267</v>
      </c>
      <c r="I1636" s="1425" t="s">
        <v>2768</v>
      </c>
      <c r="J1636" s="1425" t="s">
        <v>1272</v>
      </c>
      <c r="K1636" s="1425">
        <v>173.94999999999999</v>
      </c>
    </row>
    <row r="1637" spans="1:11" ht="12.75">
      <c r="A1637" s="1425" t="s">
        <v>1360</v>
      </c>
      <c r="B1637" s="1425" t="s">
        <v>781</v>
      </c>
      <c r="C1637" s="1425" t="s">
        <v>390</v>
      </c>
      <c r="D1637" s="1425" t="s">
        <v>549</v>
      </c>
      <c r="E1637" s="1425" t="s">
        <v>2810</v>
      </c>
      <c r="F1637" s="1425" t="s">
        <v>1273</v>
      </c>
      <c r="G1637" s="1425" t="s">
        <v>1238</v>
      </c>
      <c r="H1637" s="1425" t="s">
        <v>1267</v>
      </c>
      <c r="I1637" s="1425" t="s">
        <v>2769</v>
      </c>
      <c r="J1637" s="1425" t="s">
        <v>1272</v>
      </c>
      <c r="K1637" s="1425">
        <v>89.370000000000005</v>
      </c>
    </row>
    <row r="1638" spans="1:11" ht="12.75">
      <c r="A1638" s="1425" t="s">
        <v>1360</v>
      </c>
      <c r="B1638" s="1425" t="s">
        <v>781</v>
      </c>
      <c r="C1638" s="1425" t="s">
        <v>390</v>
      </c>
      <c r="D1638" s="1425" t="s">
        <v>549</v>
      </c>
      <c r="E1638" s="1425" t="s">
        <v>2810</v>
      </c>
      <c r="F1638" s="1425" t="s">
        <v>1273</v>
      </c>
      <c r="G1638" s="1425" t="s">
        <v>1238</v>
      </c>
      <c r="H1638" s="1425" t="s">
        <v>1267</v>
      </c>
      <c r="I1638" s="1425" t="s">
        <v>2770</v>
      </c>
      <c r="J1638" s="1425" t="s">
        <v>1272</v>
      </c>
      <c r="K1638" s="1425">
        <v>74.370000000000005</v>
      </c>
    </row>
    <row r="1639" spans="1:11" ht="12.75">
      <c r="A1639" s="1425" t="s">
        <v>1360</v>
      </c>
      <c r="B1639" s="1425" t="s">
        <v>781</v>
      </c>
      <c r="C1639" s="1425" t="s">
        <v>390</v>
      </c>
      <c r="D1639" s="1425" t="s">
        <v>549</v>
      </c>
      <c r="E1639" s="1425" t="s">
        <v>2810</v>
      </c>
      <c r="F1639" s="1425" t="s">
        <v>1273</v>
      </c>
      <c r="G1639" s="1425" t="s">
        <v>1238</v>
      </c>
      <c r="H1639" s="1425" t="s">
        <v>1267</v>
      </c>
      <c r="I1639" s="1425" t="s">
        <v>2771</v>
      </c>
      <c r="J1639" s="1425" t="s">
        <v>1272</v>
      </c>
      <c r="K1639" s="1425">
        <v>2325.4699999999998</v>
      </c>
    </row>
    <row r="1640" spans="1:11" ht="12.75">
      <c r="A1640" s="1425" t="s">
        <v>1360</v>
      </c>
      <c r="B1640" s="1425" t="s">
        <v>781</v>
      </c>
      <c r="C1640" s="1425" t="s">
        <v>390</v>
      </c>
      <c r="D1640" s="1425" t="s">
        <v>549</v>
      </c>
      <c r="E1640" s="1425" t="s">
        <v>2811</v>
      </c>
      <c r="F1640" s="1425" t="s">
        <v>1273</v>
      </c>
      <c r="G1640" s="1425" t="s">
        <v>1238</v>
      </c>
      <c r="H1640" s="1425" t="s">
        <v>2762</v>
      </c>
      <c r="I1640" s="1425" t="s">
        <v>2763</v>
      </c>
      <c r="J1640" s="1425" t="s">
        <v>1272</v>
      </c>
      <c r="K1640" s="1425">
        <v>2.1200000000000001</v>
      </c>
    </row>
    <row r="1641" spans="1:11" ht="12.75">
      <c r="A1641" s="1425" t="s">
        <v>1360</v>
      </c>
      <c r="B1641" s="1425" t="s">
        <v>781</v>
      </c>
      <c r="C1641" s="1425" t="s">
        <v>390</v>
      </c>
      <c r="D1641" s="1425" t="s">
        <v>549</v>
      </c>
      <c r="E1641" s="1425" t="s">
        <v>2811</v>
      </c>
      <c r="F1641" s="1425" t="s">
        <v>1273</v>
      </c>
      <c r="G1641" s="1425" t="s">
        <v>1238</v>
      </c>
      <c r="H1641" s="1425" t="s">
        <v>2762</v>
      </c>
      <c r="I1641" s="1425" t="s">
        <v>2764</v>
      </c>
      <c r="J1641" s="1425" t="s">
        <v>1272</v>
      </c>
      <c r="K1641" s="1425">
        <v>29.59</v>
      </c>
    </row>
    <row r="1642" spans="1:11" ht="12.75">
      <c r="A1642" s="1425" t="s">
        <v>1360</v>
      </c>
      <c r="B1642" s="1425" t="s">
        <v>781</v>
      </c>
      <c r="C1642" s="1425" t="s">
        <v>390</v>
      </c>
      <c r="D1642" s="1425" t="s">
        <v>549</v>
      </c>
      <c r="E1642" s="1425" t="s">
        <v>2811</v>
      </c>
      <c r="F1642" s="1425" t="s">
        <v>1273</v>
      </c>
      <c r="G1642" s="1425" t="s">
        <v>1238</v>
      </c>
      <c r="H1642" s="1425" t="s">
        <v>2762</v>
      </c>
      <c r="I1642" s="1425" t="s">
        <v>2765</v>
      </c>
      <c r="J1642" s="1425" t="s">
        <v>1272</v>
      </c>
      <c r="K1642" s="1425">
        <v>5.9199999999999999</v>
      </c>
    </row>
    <row r="1643" spans="1:11" ht="12.75">
      <c r="A1643" s="1425" t="s">
        <v>1360</v>
      </c>
      <c r="B1643" s="1425" t="s">
        <v>781</v>
      </c>
      <c r="C1643" s="1425" t="s">
        <v>390</v>
      </c>
      <c r="D1643" s="1425" t="s">
        <v>549</v>
      </c>
      <c r="E1643" s="1425" t="s">
        <v>2811</v>
      </c>
      <c r="F1643" s="1425" t="s">
        <v>1273</v>
      </c>
      <c r="G1643" s="1425" t="s">
        <v>1238</v>
      </c>
      <c r="H1643" s="1425" t="s">
        <v>2762</v>
      </c>
      <c r="I1643" s="1425" t="s">
        <v>2766</v>
      </c>
      <c r="J1643" s="1425" t="s">
        <v>1272</v>
      </c>
      <c r="K1643" s="1425">
        <v>10.56</v>
      </c>
    </row>
    <row r="1644" spans="1:11" ht="12.75">
      <c r="A1644" s="1425" t="s">
        <v>1360</v>
      </c>
      <c r="B1644" s="1425" t="s">
        <v>781</v>
      </c>
      <c r="C1644" s="1425" t="s">
        <v>390</v>
      </c>
      <c r="D1644" s="1425" t="s">
        <v>549</v>
      </c>
      <c r="E1644" s="1425" t="s">
        <v>2811</v>
      </c>
      <c r="F1644" s="1425" t="s">
        <v>1273</v>
      </c>
      <c r="G1644" s="1425" t="s">
        <v>1238</v>
      </c>
      <c r="H1644" s="1425" t="s">
        <v>2762</v>
      </c>
      <c r="I1644" s="1425" t="s">
        <v>2767</v>
      </c>
      <c r="J1644" s="1425" t="s">
        <v>1272</v>
      </c>
      <c r="K1644" s="1425">
        <v>176.69</v>
      </c>
    </row>
    <row r="1645" spans="1:11" ht="12.75">
      <c r="A1645" s="1425" t="s">
        <v>1360</v>
      </c>
      <c r="B1645" s="1425" t="s">
        <v>781</v>
      </c>
      <c r="C1645" s="1425" t="s">
        <v>390</v>
      </c>
      <c r="D1645" s="1425" t="s">
        <v>549</v>
      </c>
      <c r="E1645" s="1425" t="s">
        <v>2811</v>
      </c>
      <c r="F1645" s="1425" t="s">
        <v>1273</v>
      </c>
      <c r="G1645" s="1425" t="s">
        <v>1238</v>
      </c>
      <c r="H1645" s="1425" t="s">
        <v>2762</v>
      </c>
      <c r="I1645" s="1425" t="s">
        <v>2768</v>
      </c>
      <c r="J1645" s="1425" t="s">
        <v>1272</v>
      </c>
      <c r="K1645" s="1425">
        <v>14.789999999999999</v>
      </c>
    </row>
    <row r="1646" spans="1:11" ht="12.75">
      <c r="A1646" s="1425" t="s">
        <v>1360</v>
      </c>
      <c r="B1646" s="1425" t="s">
        <v>781</v>
      </c>
      <c r="C1646" s="1425" t="s">
        <v>390</v>
      </c>
      <c r="D1646" s="1425" t="s">
        <v>549</v>
      </c>
      <c r="E1646" s="1425" t="s">
        <v>2811</v>
      </c>
      <c r="F1646" s="1425" t="s">
        <v>1273</v>
      </c>
      <c r="G1646" s="1425" t="s">
        <v>1238</v>
      </c>
      <c r="H1646" s="1425" t="s">
        <v>2762</v>
      </c>
      <c r="I1646" s="1425" t="s">
        <v>2769</v>
      </c>
      <c r="J1646" s="1425" t="s">
        <v>1272</v>
      </c>
      <c r="K1646" s="1425">
        <v>7.5999999999999996</v>
      </c>
    </row>
    <row r="1647" spans="1:11" ht="12.75">
      <c r="A1647" s="1425" t="s">
        <v>1360</v>
      </c>
      <c r="B1647" s="1425" t="s">
        <v>781</v>
      </c>
      <c r="C1647" s="1425" t="s">
        <v>390</v>
      </c>
      <c r="D1647" s="1425" t="s">
        <v>549</v>
      </c>
      <c r="E1647" s="1425" t="s">
        <v>2811</v>
      </c>
      <c r="F1647" s="1425" t="s">
        <v>1273</v>
      </c>
      <c r="G1647" s="1425" t="s">
        <v>1238</v>
      </c>
      <c r="H1647" s="1425" t="s">
        <v>2762</v>
      </c>
      <c r="I1647" s="1425" t="s">
        <v>2770</v>
      </c>
      <c r="J1647" s="1425" t="s">
        <v>1272</v>
      </c>
      <c r="K1647" s="1425">
        <v>6.3300000000000001</v>
      </c>
    </row>
    <row r="1648" spans="1:11" ht="12.75">
      <c r="A1648" s="1425" t="s">
        <v>1360</v>
      </c>
      <c r="B1648" s="1425" t="s">
        <v>781</v>
      </c>
      <c r="C1648" s="1425" t="s">
        <v>390</v>
      </c>
      <c r="D1648" s="1425" t="s">
        <v>549</v>
      </c>
      <c r="E1648" s="1425" t="s">
        <v>2811</v>
      </c>
      <c r="F1648" s="1425" t="s">
        <v>1273</v>
      </c>
      <c r="G1648" s="1425" t="s">
        <v>1238</v>
      </c>
      <c r="H1648" s="1425" t="s">
        <v>2762</v>
      </c>
      <c r="I1648" s="1425" t="s">
        <v>2771</v>
      </c>
      <c r="J1648" s="1425" t="s">
        <v>1272</v>
      </c>
      <c r="K1648" s="1425">
        <v>197.78999999999999</v>
      </c>
    </row>
    <row r="1649" spans="1:11" ht="12.75">
      <c r="A1649" s="1425" t="s">
        <v>1360</v>
      </c>
      <c r="B1649" s="1425" t="s">
        <v>781</v>
      </c>
      <c r="C1649" s="1425" t="s">
        <v>390</v>
      </c>
      <c r="D1649" s="1425" t="s">
        <v>549</v>
      </c>
      <c r="E1649" s="1425" t="s">
        <v>2811</v>
      </c>
      <c r="F1649" s="1425" t="s">
        <v>1273</v>
      </c>
      <c r="G1649" s="1425" t="s">
        <v>1238</v>
      </c>
      <c r="H1649" s="1425" t="s">
        <v>2772</v>
      </c>
      <c r="I1649" s="1425" t="s">
        <v>2763</v>
      </c>
      <c r="J1649" s="1425" t="s">
        <v>1272</v>
      </c>
      <c r="K1649" s="1425">
        <v>2.1099999999999999</v>
      </c>
    </row>
    <row r="1650" spans="1:11" ht="12.75">
      <c r="A1650" s="1425" t="s">
        <v>1360</v>
      </c>
      <c r="B1650" s="1425" t="s">
        <v>781</v>
      </c>
      <c r="C1650" s="1425" t="s">
        <v>390</v>
      </c>
      <c r="D1650" s="1425" t="s">
        <v>549</v>
      </c>
      <c r="E1650" s="1425" t="s">
        <v>2811</v>
      </c>
      <c r="F1650" s="1425" t="s">
        <v>1273</v>
      </c>
      <c r="G1650" s="1425" t="s">
        <v>1238</v>
      </c>
      <c r="H1650" s="1425" t="s">
        <v>2772</v>
      </c>
      <c r="I1650" s="1425" t="s">
        <v>2764</v>
      </c>
      <c r="J1650" s="1425" t="s">
        <v>1272</v>
      </c>
      <c r="K1650" s="1425">
        <v>29.43</v>
      </c>
    </row>
    <row r="1651" spans="1:11" ht="12.75">
      <c r="A1651" s="1425" t="s">
        <v>1360</v>
      </c>
      <c r="B1651" s="1425" t="s">
        <v>781</v>
      </c>
      <c r="C1651" s="1425" t="s">
        <v>390</v>
      </c>
      <c r="D1651" s="1425" t="s">
        <v>549</v>
      </c>
      <c r="E1651" s="1425" t="s">
        <v>2811</v>
      </c>
      <c r="F1651" s="1425" t="s">
        <v>1273</v>
      </c>
      <c r="G1651" s="1425" t="s">
        <v>1238</v>
      </c>
      <c r="H1651" s="1425" t="s">
        <v>2772</v>
      </c>
      <c r="I1651" s="1425" t="s">
        <v>2765</v>
      </c>
      <c r="J1651" s="1425" t="s">
        <v>1272</v>
      </c>
      <c r="K1651" s="1425">
        <v>5.8899999999999997</v>
      </c>
    </row>
    <row r="1652" spans="1:11" ht="12.75">
      <c r="A1652" s="1425" t="s">
        <v>1360</v>
      </c>
      <c r="B1652" s="1425" t="s">
        <v>781</v>
      </c>
      <c r="C1652" s="1425" t="s">
        <v>390</v>
      </c>
      <c r="D1652" s="1425" t="s">
        <v>549</v>
      </c>
      <c r="E1652" s="1425" t="s">
        <v>2811</v>
      </c>
      <c r="F1652" s="1425" t="s">
        <v>1273</v>
      </c>
      <c r="G1652" s="1425" t="s">
        <v>1238</v>
      </c>
      <c r="H1652" s="1425" t="s">
        <v>2772</v>
      </c>
      <c r="I1652" s="1425" t="s">
        <v>2766</v>
      </c>
      <c r="J1652" s="1425" t="s">
        <v>1272</v>
      </c>
      <c r="K1652" s="1425">
        <v>10.5</v>
      </c>
    </row>
    <row r="1653" spans="1:11" ht="12.75">
      <c r="A1653" s="1425" t="s">
        <v>1360</v>
      </c>
      <c r="B1653" s="1425" t="s">
        <v>781</v>
      </c>
      <c r="C1653" s="1425" t="s">
        <v>390</v>
      </c>
      <c r="D1653" s="1425" t="s">
        <v>549</v>
      </c>
      <c r="E1653" s="1425" t="s">
        <v>2811</v>
      </c>
      <c r="F1653" s="1425" t="s">
        <v>1273</v>
      </c>
      <c r="G1653" s="1425" t="s">
        <v>1238</v>
      </c>
      <c r="H1653" s="1425" t="s">
        <v>2772</v>
      </c>
      <c r="I1653" s="1425" t="s">
        <v>2767</v>
      </c>
      <c r="J1653" s="1425" t="s">
        <v>1272</v>
      </c>
      <c r="K1653" s="1425">
        <v>175.74000000000001</v>
      </c>
    </row>
    <row r="1654" spans="1:11" ht="12.75">
      <c r="A1654" s="1425" t="s">
        <v>1360</v>
      </c>
      <c r="B1654" s="1425" t="s">
        <v>781</v>
      </c>
      <c r="C1654" s="1425" t="s">
        <v>390</v>
      </c>
      <c r="D1654" s="1425" t="s">
        <v>549</v>
      </c>
      <c r="E1654" s="1425" t="s">
        <v>2811</v>
      </c>
      <c r="F1654" s="1425" t="s">
        <v>1273</v>
      </c>
      <c r="G1654" s="1425" t="s">
        <v>1238</v>
      </c>
      <c r="H1654" s="1425" t="s">
        <v>2772</v>
      </c>
      <c r="I1654" s="1425" t="s">
        <v>2768</v>
      </c>
      <c r="J1654" s="1425" t="s">
        <v>1272</v>
      </c>
      <c r="K1654" s="1425">
        <v>14.710000000000001</v>
      </c>
    </row>
    <row r="1655" spans="1:11" ht="12.75">
      <c r="A1655" s="1425" t="s">
        <v>1360</v>
      </c>
      <c r="B1655" s="1425" t="s">
        <v>781</v>
      </c>
      <c r="C1655" s="1425" t="s">
        <v>390</v>
      </c>
      <c r="D1655" s="1425" t="s">
        <v>549</v>
      </c>
      <c r="E1655" s="1425" t="s">
        <v>2811</v>
      </c>
      <c r="F1655" s="1425" t="s">
        <v>1273</v>
      </c>
      <c r="G1655" s="1425" t="s">
        <v>1238</v>
      </c>
      <c r="H1655" s="1425" t="s">
        <v>2772</v>
      </c>
      <c r="I1655" s="1425" t="s">
        <v>2769</v>
      </c>
      <c r="J1655" s="1425" t="s">
        <v>1272</v>
      </c>
      <c r="K1655" s="1425">
        <v>7.5599999999999996</v>
      </c>
    </row>
    <row r="1656" spans="1:11" ht="12.75">
      <c r="A1656" s="1425" t="s">
        <v>1360</v>
      </c>
      <c r="B1656" s="1425" t="s">
        <v>781</v>
      </c>
      <c r="C1656" s="1425" t="s">
        <v>390</v>
      </c>
      <c r="D1656" s="1425" t="s">
        <v>549</v>
      </c>
      <c r="E1656" s="1425" t="s">
        <v>2811</v>
      </c>
      <c r="F1656" s="1425" t="s">
        <v>1273</v>
      </c>
      <c r="G1656" s="1425" t="s">
        <v>1238</v>
      </c>
      <c r="H1656" s="1425" t="s">
        <v>2772</v>
      </c>
      <c r="I1656" s="1425" t="s">
        <v>2770</v>
      </c>
      <c r="J1656" s="1425" t="s">
        <v>1272</v>
      </c>
      <c r="K1656" s="1425">
        <v>6.29</v>
      </c>
    </row>
    <row r="1657" spans="1:11" ht="12.75">
      <c r="A1657" s="1425" t="s">
        <v>1360</v>
      </c>
      <c r="B1657" s="1425" t="s">
        <v>781</v>
      </c>
      <c r="C1657" s="1425" t="s">
        <v>390</v>
      </c>
      <c r="D1657" s="1425" t="s">
        <v>549</v>
      </c>
      <c r="E1657" s="1425" t="s">
        <v>2811</v>
      </c>
      <c r="F1657" s="1425" t="s">
        <v>1273</v>
      </c>
      <c r="G1657" s="1425" t="s">
        <v>1238</v>
      </c>
      <c r="H1657" s="1425" t="s">
        <v>2772</v>
      </c>
      <c r="I1657" s="1425" t="s">
        <v>2771</v>
      </c>
      <c r="J1657" s="1425" t="s">
        <v>1272</v>
      </c>
      <c r="K1657" s="1425">
        <v>196.71000000000001</v>
      </c>
    </row>
    <row r="1658" spans="1:11" ht="12.75">
      <c r="A1658" s="1425" t="s">
        <v>1360</v>
      </c>
      <c r="B1658" s="1425" t="s">
        <v>781</v>
      </c>
      <c r="C1658" s="1425" t="s">
        <v>390</v>
      </c>
      <c r="D1658" s="1425" t="s">
        <v>549</v>
      </c>
      <c r="E1658" s="1425" t="s">
        <v>2811</v>
      </c>
      <c r="F1658" s="1425" t="s">
        <v>1273</v>
      </c>
      <c r="G1658" s="1425" t="s">
        <v>1238</v>
      </c>
      <c r="H1658" s="1425" t="s">
        <v>2773</v>
      </c>
      <c r="I1658" s="1425" t="s">
        <v>2763</v>
      </c>
      <c r="J1658" s="1425" t="s">
        <v>1272</v>
      </c>
      <c r="K1658" s="1425">
        <v>2.1000000000000001</v>
      </c>
    </row>
    <row r="1659" spans="1:11" ht="12.75">
      <c r="A1659" s="1425" t="s">
        <v>1360</v>
      </c>
      <c r="B1659" s="1425" t="s">
        <v>781</v>
      </c>
      <c r="C1659" s="1425" t="s">
        <v>390</v>
      </c>
      <c r="D1659" s="1425" t="s">
        <v>549</v>
      </c>
      <c r="E1659" s="1425" t="s">
        <v>2811</v>
      </c>
      <c r="F1659" s="1425" t="s">
        <v>1273</v>
      </c>
      <c r="G1659" s="1425" t="s">
        <v>1238</v>
      </c>
      <c r="H1659" s="1425" t="s">
        <v>2773</v>
      </c>
      <c r="I1659" s="1425" t="s">
        <v>2764</v>
      </c>
      <c r="J1659" s="1425" t="s">
        <v>1272</v>
      </c>
      <c r="K1659" s="1425">
        <v>29.399999999999999</v>
      </c>
    </row>
    <row r="1660" spans="1:11" ht="12.75">
      <c r="A1660" s="1425" t="s">
        <v>1360</v>
      </c>
      <c r="B1660" s="1425" t="s">
        <v>781</v>
      </c>
      <c r="C1660" s="1425" t="s">
        <v>390</v>
      </c>
      <c r="D1660" s="1425" t="s">
        <v>549</v>
      </c>
      <c r="E1660" s="1425" t="s">
        <v>2811</v>
      </c>
      <c r="F1660" s="1425" t="s">
        <v>1273</v>
      </c>
      <c r="G1660" s="1425" t="s">
        <v>1238</v>
      </c>
      <c r="H1660" s="1425" t="s">
        <v>2773</v>
      </c>
      <c r="I1660" s="1425" t="s">
        <v>2765</v>
      </c>
      <c r="J1660" s="1425" t="s">
        <v>1272</v>
      </c>
      <c r="K1660" s="1425">
        <v>5.8799999999999999</v>
      </c>
    </row>
    <row r="1661" spans="1:11" ht="12.75">
      <c r="A1661" s="1425" t="s">
        <v>1360</v>
      </c>
      <c r="B1661" s="1425" t="s">
        <v>781</v>
      </c>
      <c r="C1661" s="1425" t="s">
        <v>390</v>
      </c>
      <c r="D1661" s="1425" t="s">
        <v>549</v>
      </c>
      <c r="E1661" s="1425" t="s">
        <v>2811</v>
      </c>
      <c r="F1661" s="1425" t="s">
        <v>1273</v>
      </c>
      <c r="G1661" s="1425" t="s">
        <v>1238</v>
      </c>
      <c r="H1661" s="1425" t="s">
        <v>2773</v>
      </c>
      <c r="I1661" s="1425" t="s">
        <v>2766</v>
      </c>
      <c r="J1661" s="1425" t="s">
        <v>1272</v>
      </c>
      <c r="K1661" s="1425">
        <v>10.49</v>
      </c>
    </row>
    <row r="1662" spans="1:11" ht="12.75">
      <c r="A1662" s="1425" t="s">
        <v>1360</v>
      </c>
      <c r="B1662" s="1425" t="s">
        <v>781</v>
      </c>
      <c r="C1662" s="1425" t="s">
        <v>390</v>
      </c>
      <c r="D1662" s="1425" t="s">
        <v>549</v>
      </c>
      <c r="E1662" s="1425" t="s">
        <v>2811</v>
      </c>
      <c r="F1662" s="1425" t="s">
        <v>1273</v>
      </c>
      <c r="G1662" s="1425" t="s">
        <v>1238</v>
      </c>
      <c r="H1662" s="1425" t="s">
        <v>2773</v>
      </c>
      <c r="I1662" s="1425" t="s">
        <v>2767</v>
      </c>
      <c r="J1662" s="1425" t="s">
        <v>1272</v>
      </c>
      <c r="K1662" s="1425">
        <v>175.56999999999999</v>
      </c>
    </row>
    <row r="1663" spans="1:11" ht="12.75">
      <c r="A1663" s="1425" t="s">
        <v>1360</v>
      </c>
      <c r="B1663" s="1425" t="s">
        <v>781</v>
      </c>
      <c r="C1663" s="1425" t="s">
        <v>390</v>
      </c>
      <c r="D1663" s="1425" t="s">
        <v>549</v>
      </c>
      <c r="E1663" s="1425" t="s">
        <v>2811</v>
      </c>
      <c r="F1663" s="1425" t="s">
        <v>1273</v>
      </c>
      <c r="G1663" s="1425" t="s">
        <v>1238</v>
      </c>
      <c r="H1663" s="1425" t="s">
        <v>2773</v>
      </c>
      <c r="I1663" s="1425" t="s">
        <v>2768</v>
      </c>
      <c r="J1663" s="1425" t="s">
        <v>1272</v>
      </c>
      <c r="K1663" s="1425">
        <v>14.699999999999999</v>
      </c>
    </row>
    <row r="1664" spans="1:11" ht="12.75">
      <c r="A1664" s="1425" t="s">
        <v>1360</v>
      </c>
      <c r="B1664" s="1425" t="s">
        <v>781</v>
      </c>
      <c r="C1664" s="1425" t="s">
        <v>390</v>
      </c>
      <c r="D1664" s="1425" t="s">
        <v>549</v>
      </c>
      <c r="E1664" s="1425" t="s">
        <v>2811</v>
      </c>
      <c r="F1664" s="1425" t="s">
        <v>1273</v>
      </c>
      <c r="G1664" s="1425" t="s">
        <v>1238</v>
      </c>
      <c r="H1664" s="1425" t="s">
        <v>2773</v>
      </c>
      <c r="I1664" s="1425" t="s">
        <v>2769</v>
      </c>
      <c r="J1664" s="1425" t="s">
        <v>1272</v>
      </c>
      <c r="K1664" s="1425">
        <v>7.5499999999999998</v>
      </c>
    </row>
    <row r="1665" spans="1:11" ht="12.75">
      <c r="A1665" s="1425" t="s">
        <v>1360</v>
      </c>
      <c r="B1665" s="1425" t="s">
        <v>781</v>
      </c>
      <c r="C1665" s="1425" t="s">
        <v>390</v>
      </c>
      <c r="D1665" s="1425" t="s">
        <v>549</v>
      </c>
      <c r="E1665" s="1425" t="s">
        <v>2811</v>
      </c>
      <c r="F1665" s="1425" t="s">
        <v>1273</v>
      </c>
      <c r="G1665" s="1425" t="s">
        <v>1238</v>
      </c>
      <c r="H1665" s="1425" t="s">
        <v>2773</v>
      </c>
      <c r="I1665" s="1425" t="s">
        <v>2770</v>
      </c>
      <c r="J1665" s="1425" t="s">
        <v>1272</v>
      </c>
      <c r="K1665" s="1425">
        <v>6.2800000000000002</v>
      </c>
    </row>
    <row r="1666" spans="1:11" ht="12.75">
      <c r="A1666" s="1425" t="s">
        <v>1360</v>
      </c>
      <c r="B1666" s="1425" t="s">
        <v>781</v>
      </c>
      <c r="C1666" s="1425" t="s">
        <v>390</v>
      </c>
      <c r="D1666" s="1425" t="s">
        <v>549</v>
      </c>
      <c r="E1666" s="1425" t="s">
        <v>2811</v>
      </c>
      <c r="F1666" s="1425" t="s">
        <v>1273</v>
      </c>
      <c r="G1666" s="1425" t="s">
        <v>1238</v>
      </c>
      <c r="H1666" s="1425" t="s">
        <v>2773</v>
      </c>
      <c r="I1666" s="1425" t="s">
        <v>2771</v>
      </c>
      <c r="J1666" s="1425" t="s">
        <v>1272</v>
      </c>
      <c r="K1666" s="1425">
        <v>196.52000000000001</v>
      </c>
    </row>
    <row r="1667" spans="1:11" ht="12.75">
      <c r="A1667" s="1425" t="s">
        <v>1360</v>
      </c>
      <c r="B1667" s="1425" t="s">
        <v>781</v>
      </c>
      <c r="C1667" s="1425" t="s">
        <v>390</v>
      </c>
      <c r="D1667" s="1425" t="s">
        <v>549</v>
      </c>
      <c r="E1667" s="1425" t="s">
        <v>2811</v>
      </c>
      <c r="F1667" s="1425" t="s">
        <v>1273</v>
      </c>
      <c r="G1667" s="1425" t="s">
        <v>1238</v>
      </c>
      <c r="H1667" s="1425" t="s">
        <v>1264</v>
      </c>
      <c r="I1667" s="1425" t="s">
        <v>2763</v>
      </c>
      <c r="J1667" s="1425" t="s">
        <v>1272</v>
      </c>
      <c r="K1667" s="1425">
        <v>2.1099999999999999</v>
      </c>
    </row>
    <row r="1668" spans="1:11" ht="12.75">
      <c r="A1668" s="1425" t="s">
        <v>1360</v>
      </c>
      <c r="B1668" s="1425" t="s">
        <v>781</v>
      </c>
      <c r="C1668" s="1425" t="s">
        <v>390</v>
      </c>
      <c r="D1668" s="1425" t="s">
        <v>549</v>
      </c>
      <c r="E1668" s="1425" t="s">
        <v>2811</v>
      </c>
      <c r="F1668" s="1425" t="s">
        <v>1273</v>
      </c>
      <c r="G1668" s="1425" t="s">
        <v>1238</v>
      </c>
      <c r="H1668" s="1425" t="s">
        <v>1264</v>
      </c>
      <c r="I1668" s="1425" t="s">
        <v>2764</v>
      </c>
      <c r="J1668" s="1425" t="s">
        <v>1272</v>
      </c>
      <c r="K1668" s="1425">
        <v>29.48</v>
      </c>
    </row>
    <row r="1669" spans="1:11" ht="12.75">
      <c r="A1669" s="1425" t="s">
        <v>1360</v>
      </c>
      <c r="B1669" s="1425" t="s">
        <v>781</v>
      </c>
      <c r="C1669" s="1425" t="s">
        <v>390</v>
      </c>
      <c r="D1669" s="1425" t="s">
        <v>549</v>
      </c>
      <c r="E1669" s="1425" t="s">
        <v>2811</v>
      </c>
      <c r="F1669" s="1425" t="s">
        <v>1273</v>
      </c>
      <c r="G1669" s="1425" t="s">
        <v>1238</v>
      </c>
      <c r="H1669" s="1425" t="s">
        <v>1264</v>
      </c>
      <c r="I1669" s="1425" t="s">
        <v>2765</v>
      </c>
      <c r="J1669" s="1425" t="s">
        <v>1272</v>
      </c>
      <c r="K1669" s="1425">
        <v>5.9000000000000004</v>
      </c>
    </row>
    <row r="1670" spans="1:11" ht="12.75">
      <c r="A1670" s="1425" t="s">
        <v>1360</v>
      </c>
      <c r="B1670" s="1425" t="s">
        <v>781</v>
      </c>
      <c r="C1670" s="1425" t="s">
        <v>390</v>
      </c>
      <c r="D1670" s="1425" t="s">
        <v>549</v>
      </c>
      <c r="E1670" s="1425" t="s">
        <v>2811</v>
      </c>
      <c r="F1670" s="1425" t="s">
        <v>1273</v>
      </c>
      <c r="G1670" s="1425" t="s">
        <v>1238</v>
      </c>
      <c r="H1670" s="1425" t="s">
        <v>1264</v>
      </c>
      <c r="I1670" s="1425" t="s">
        <v>2766</v>
      </c>
      <c r="J1670" s="1425" t="s">
        <v>1272</v>
      </c>
      <c r="K1670" s="1425">
        <v>10.52</v>
      </c>
    </row>
    <row r="1671" spans="1:11" ht="12.75">
      <c r="A1671" s="1425" t="s">
        <v>1360</v>
      </c>
      <c r="B1671" s="1425" t="s">
        <v>781</v>
      </c>
      <c r="C1671" s="1425" t="s">
        <v>390</v>
      </c>
      <c r="D1671" s="1425" t="s">
        <v>549</v>
      </c>
      <c r="E1671" s="1425" t="s">
        <v>2811</v>
      </c>
      <c r="F1671" s="1425" t="s">
        <v>1273</v>
      </c>
      <c r="G1671" s="1425" t="s">
        <v>1238</v>
      </c>
      <c r="H1671" s="1425" t="s">
        <v>1264</v>
      </c>
      <c r="I1671" s="1425" t="s">
        <v>2767</v>
      </c>
      <c r="J1671" s="1425" t="s">
        <v>1272</v>
      </c>
      <c r="K1671" s="1425">
        <v>176.03</v>
      </c>
    </row>
    <row r="1672" spans="1:11" ht="12.75">
      <c r="A1672" s="1425" t="s">
        <v>1360</v>
      </c>
      <c r="B1672" s="1425" t="s">
        <v>781</v>
      </c>
      <c r="C1672" s="1425" t="s">
        <v>390</v>
      </c>
      <c r="D1672" s="1425" t="s">
        <v>549</v>
      </c>
      <c r="E1672" s="1425" t="s">
        <v>2811</v>
      </c>
      <c r="F1672" s="1425" t="s">
        <v>1273</v>
      </c>
      <c r="G1672" s="1425" t="s">
        <v>1238</v>
      </c>
      <c r="H1672" s="1425" t="s">
        <v>1264</v>
      </c>
      <c r="I1672" s="1425" t="s">
        <v>2768</v>
      </c>
      <c r="J1672" s="1425" t="s">
        <v>1272</v>
      </c>
      <c r="K1672" s="1425">
        <v>14.74</v>
      </c>
    </row>
    <row r="1673" spans="1:11" ht="12.75">
      <c r="A1673" s="1425" t="s">
        <v>1360</v>
      </c>
      <c r="B1673" s="1425" t="s">
        <v>781</v>
      </c>
      <c r="C1673" s="1425" t="s">
        <v>390</v>
      </c>
      <c r="D1673" s="1425" t="s">
        <v>549</v>
      </c>
      <c r="E1673" s="1425" t="s">
        <v>2811</v>
      </c>
      <c r="F1673" s="1425" t="s">
        <v>1273</v>
      </c>
      <c r="G1673" s="1425" t="s">
        <v>1238</v>
      </c>
      <c r="H1673" s="1425" t="s">
        <v>1264</v>
      </c>
      <c r="I1673" s="1425" t="s">
        <v>2769</v>
      </c>
      <c r="J1673" s="1425" t="s">
        <v>1272</v>
      </c>
      <c r="K1673" s="1425">
        <v>7.5700000000000003</v>
      </c>
    </row>
    <row r="1674" spans="1:11" ht="12.75">
      <c r="A1674" s="1425" t="s">
        <v>1360</v>
      </c>
      <c r="B1674" s="1425" t="s">
        <v>781</v>
      </c>
      <c r="C1674" s="1425" t="s">
        <v>390</v>
      </c>
      <c r="D1674" s="1425" t="s">
        <v>549</v>
      </c>
      <c r="E1674" s="1425" t="s">
        <v>2811</v>
      </c>
      <c r="F1674" s="1425" t="s">
        <v>1273</v>
      </c>
      <c r="G1674" s="1425" t="s">
        <v>1238</v>
      </c>
      <c r="H1674" s="1425" t="s">
        <v>1264</v>
      </c>
      <c r="I1674" s="1425" t="s">
        <v>2770</v>
      </c>
      <c r="J1674" s="1425" t="s">
        <v>1272</v>
      </c>
      <c r="K1674" s="1425">
        <v>6.2999999999999998</v>
      </c>
    </row>
    <row r="1675" spans="1:11" ht="12.75">
      <c r="A1675" s="1425" t="s">
        <v>1360</v>
      </c>
      <c r="B1675" s="1425" t="s">
        <v>781</v>
      </c>
      <c r="C1675" s="1425" t="s">
        <v>390</v>
      </c>
      <c r="D1675" s="1425" t="s">
        <v>549</v>
      </c>
      <c r="E1675" s="1425" t="s">
        <v>2811</v>
      </c>
      <c r="F1675" s="1425" t="s">
        <v>1273</v>
      </c>
      <c r="G1675" s="1425" t="s">
        <v>1238</v>
      </c>
      <c r="H1675" s="1425" t="s">
        <v>1264</v>
      </c>
      <c r="I1675" s="1425" t="s">
        <v>2771</v>
      </c>
      <c r="J1675" s="1425" t="s">
        <v>1272</v>
      </c>
      <c r="K1675" s="1425">
        <v>197.03999999999999</v>
      </c>
    </row>
    <row r="1676" spans="1:11" ht="12.75">
      <c r="A1676" s="1425" t="s">
        <v>1360</v>
      </c>
      <c r="B1676" s="1425" t="s">
        <v>781</v>
      </c>
      <c r="C1676" s="1425" t="s">
        <v>390</v>
      </c>
      <c r="D1676" s="1425" t="s">
        <v>549</v>
      </c>
      <c r="E1676" s="1425" t="s">
        <v>2811</v>
      </c>
      <c r="F1676" s="1425" t="s">
        <v>1273</v>
      </c>
      <c r="G1676" s="1425" t="s">
        <v>1238</v>
      </c>
      <c r="H1676" s="1425" t="s">
        <v>1265</v>
      </c>
      <c r="I1676" s="1425" t="s">
        <v>2763</v>
      </c>
      <c r="J1676" s="1425" t="s">
        <v>1272</v>
      </c>
      <c r="K1676" s="1425">
        <v>2.1000000000000001</v>
      </c>
    </row>
    <row r="1677" spans="1:11" ht="12.75">
      <c r="A1677" s="1425" t="s">
        <v>1360</v>
      </c>
      <c r="B1677" s="1425" t="s">
        <v>781</v>
      </c>
      <c r="C1677" s="1425" t="s">
        <v>390</v>
      </c>
      <c r="D1677" s="1425" t="s">
        <v>549</v>
      </c>
      <c r="E1677" s="1425" t="s">
        <v>2811</v>
      </c>
      <c r="F1677" s="1425" t="s">
        <v>1273</v>
      </c>
      <c r="G1677" s="1425" t="s">
        <v>1238</v>
      </c>
      <c r="H1677" s="1425" t="s">
        <v>1265</v>
      </c>
      <c r="I1677" s="1425" t="s">
        <v>2764</v>
      </c>
      <c r="J1677" s="1425" t="s">
        <v>1272</v>
      </c>
      <c r="K1677" s="1425">
        <v>29.289999999999999</v>
      </c>
    </row>
    <row r="1678" spans="1:11" ht="12.75">
      <c r="A1678" s="1425" t="s">
        <v>1360</v>
      </c>
      <c r="B1678" s="1425" t="s">
        <v>781</v>
      </c>
      <c r="C1678" s="1425" t="s">
        <v>390</v>
      </c>
      <c r="D1678" s="1425" t="s">
        <v>549</v>
      </c>
      <c r="E1678" s="1425" t="s">
        <v>2811</v>
      </c>
      <c r="F1678" s="1425" t="s">
        <v>1273</v>
      </c>
      <c r="G1678" s="1425" t="s">
        <v>1238</v>
      </c>
      <c r="H1678" s="1425" t="s">
        <v>1265</v>
      </c>
      <c r="I1678" s="1425" t="s">
        <v>2765</v>
      </c>
      <c r="J1678" s="1425" t="s">
        <v>1272</v>
      </c>
      <c r="K1678" s="1425">
        <v>5.8600000000000003</v>
      </c>
    </row>
    <row r="1679" spans="1:11" ht="12.75">
      <c r="A1679" s="1425" t="s">
        <v>1360</v>
      </c>
      <c r="B1679" s="1425" t="s">
        <v>781</v>
      </c>
      <c r="C1679" s="1425" t="s">
        <v>390</v>
      </c>
      <c r="D1679" s="1425" t="s">
        <v>549</v>
      </c>
      <c r="E1679" s="1425" t="s">
        <v>2811</v>
      </c>
      <c r="F1679" s="1425" t="s">
        <v>1273</v>
      </c>
      <c r="G1679" s="1425" t="s">
        <v>1238</v>
      </c>
      <c r="H1679" s="1425" t="s">
        <v>1265</v>
      </c>
      <c r="I1679" s="1425" t="s">
        <v>2766</v>
      </c>
      <c r="J1679" s="1425" t="s">
        <v>1272</v>
      </c>
      <c r="K1679" s="1425">
        <v>10.449999999999999</v>
      </c>
    </row>
    <row r="1680" spans="1:11" ht="12.75">
      <c r="A1680" s="1425" t="s">
        <v>1360</v>
      </c>
      <c r="B1680" s="1425" t="s">
        <v>781</v>
      </c>
      <c r="C1680" s="1425" t="s">
        <v>390</v>
      </c>
      <c r="D1680" s="1425" t="s">
        <v>549</v>
      </c>
      <c r="E1680" s="1425" t="s">
        <v>2811</v>
      </c>
      <c r="F1680" s="1425" t="s">
        <v>1273</v>
      </c>
      <c r="G1680" s="1425" t="s">
        <v>1238</v>
      </c>
      <c r="H1680" s="1425" t="s">
        <v>1265</v>
      </c>
      <c r="I1680" s="1425" t="s">
        <v>2767</v>
      </c>
      <c r="J1680" s="1425" t="s">
        <v>1272</v>
      </c>
      <c r="K1680" s="1425">
        <v>174.88999999999999</v>
      </c>
    </row>
    <row r="1681" spans="1:11" ht="12.75">
      <c r="A1681" s="1425" t="s">
        <v>1360</v>
      </c>
      <c r="B1681" s="1425" t="s">
        <v>781</v>
      </c>
      <c r="C1681" s="1425" t="s">
        <v>390</v>
      </c>
      <c r="D1681" s="1425" t="s">
        <v>549</v>
      </c>
      <c r="E1681" s="1425" t="s">
        <v>2811</v>
      </c>
      <c r="F1681" s="1425" t="s">
        <v>1273</v>
      </c>
      <c r="G1681" s="1425" t="s">
        <v>1238</v>
      </c>
      <c r="H1681" s="1425" t="s">
        <v>1265</v>
      </c>
      <c r="I1681" s="1425" t="s">
        <v>2768</v>
      </c>
      <c r="J1681" s="1425" t="s">
        <v>1272</v>
      </c>
      <c r="K1681" s="1425">
        <v>14.640000000000001</v>
      </c>
    </row>
    <row r="1682" spans="1:11" ht="12.75">
      <c r="A1682" s="1425" t="s">
        <v>1360</v>
      </c>
      <c r="B1682" s="1425" t="s">
        <v>781</v>
      </c>
      <c r="C1682" s="1425" t="s">
        <v>390</v>
      </c>
      <c r="D1682" s="1425" t="s">
        <v>549</v>
      </c>
      <c r="E1682" s="1425" t="s">
        <v>2811</v>
      </c>
      <c r="F1682" s="1425" t="s">
        <v>1273</v>
      </c>
      <c r="G1682" s="1425" t="s">
        <v>1238</v>
      </c>
      <c r="H1682" s="1425" t="s">
        <v>1265</v>
      </c>
      <c r="I1682" s="1425" t="s">
        <v>2769</v>
      </c>
      <c r="J1682" s="1425" t="s">
        <v>1272</v>
      </c>
      <c r="K1682" s="1425">
        <v>7.5199999999999996</v>
      </c>
    </row>
    <row r="1683" spans="1:11" ht="12.75">
      <c r="A1683" s="1425" t="s">
        <v>1360</v>
      </c>
      <c r="B1683" s="1425" t="s">
        <v>781</v>
      </c>
      <c r="C1683" s="1425" t="s">
        <v>390</v>
      </c>
      <c r="D1683" s="1425" t="s">
        <v>549</v>
      </c>
      <c r="E1683" s="1425" t="s">
        <v>2811</v>
      </c>
      <c r="F1683" s="1425" t="s">
        <v>1273</v>
      </c>
      <c r="G1683" s="1425" t="s">
        <v>1238</v>
      </c>
      <c r="H1683" s="1425" t="s">
        <v>1265</v>
      </c>
      <c r="I1683" s="1425" t="s">
        <v>2770</v>
      </c>
      <c r="J1683" s="1425" t="s">
        <v>1272</v>
      </c>
      <c r="K1683" s="1425">
        <v>6.2599999999999998</v>
      </c>
    </row>
    <row r="1684" spans="1:11" ht="12.75">
      <c r="A1684" s="1425" t="s">
        <v>1360</v>
      </c>
      <c r="B1684" s="1425" t="s">
        <v>781</v>
      </c>
      <c r="C1684" s="1425" t="s">
        <v>390</v>
      </c>
      <c r="D1684" s="1425" t="s">
        <v>549</v>
      </c>
      <c r="E1684" s="1425" t="s">
        <v>2811</v>
      </c>
      <c r="F1684" s="1425" t="s">
        <v>1273</v>
      </c>
      <c r="G1684" s="1425" t="s">
        <v>1238</v>
      </c>
      <c r="H1684" s="1425" t="s">
        <v>1265</v>
      </c>
      <c r="I1684" s="1425" t="s">
        <v>2771</v>
      </c>
      <c r="J1684" s="1425" t="s">
        <v>1272</v>
      </c>
      <c r="K1684" s="1425">
        <v>195.75999999999999</v>
      </c>
    </row>
    <row r="1685" spans="1:11" ht="12.75">
      <c r="A1685" s="1425" t="s">
        <v>1360</v>
      </c>
      <c r="B1685" s="1425" t="s">
        <v>781</v>
      </c>
      <c r="C1685" s="1425" t="s">
        <v>390</v>
      </c>
      <c r="D1685" s="1425" t="s">
        <v>549</v>
      </c>
      <c r="E1685" s="1425" t="s">
        <v>2811</v>
      </c>
      <c r="F1685" s="1425" t="s">
        <v>1273</v>
      </c>
      <c r="G1685" s="1425" t="s">
        <v>1238</v>
      </c>
      <c r="H1685" s="1425" t="s">
        <v>2774</v>
      </c>
      <c r="I1685" s="1425" t="s">
        <v>2763</v>
      </c>
      <c r="J1685" s="1425" t="s">
        <v>1272</v>
      </c>
      <c r="K1685" s="1425">
        <v>2.1099999999999999</v>
      </c>
    </row>
    <row r="1686" spans="1:11" ht="12.75">
      <c r="A1686" s="1425" t="s">
        <v>1360</v>
      </c>
      <c r="B1686" s="1425" t="s">
        <v>781</v>
      </c>
      <c r="C1686" s="1425" t="s">
        <v>390</v>
      </c>
      <c r="D1686" s="1425" t="s">
        <v>549</v>
      </c>
      <c r="E1686" s="1425" t="s">
        <v>2811</v>
      </c>
      <c r="F1686" s="1425" t="s">
        <v>1273</v>
      </c>
      <c r="G1686" s="1425" t="s">
        <v>1238</v>
      </c>
      <c r="H1686" s="1425" t="s">
        <v>2774</v>
      </c>
      <c r="I1686" s="1425" t="s">
        <v>2764</v>
      </c>
      <c r="J1686" s="1425" t="s">
        <v>1272</v>
      </c>
      <c r="K1686" s="1425">
        <v>29.489999999999998</v>
      </c>
    </row>
    <row r="1687" spans="1:11" ht="12.75">
      <c r="A1687" s="1425" t="s">
        <v>1360</v>
      </c>
      <c r="B1687" s="1425" t="s">
        <v>781</v>
      </c>
      <c r="C1687" s="1425" t="s">
        <v>390</v>
      </c>
      <c r="D1687" s="1425" t="s">
        <v>549</v>
      </c>
      <c r="E1687" s="1425" t="s">
        <v>2811</v>
      </c>
      <c r="F1687" s="1425" t="s">
        <v>1273</v>
      </c>
      <c r="G1687" s="1425" t="s">
        <v>1238</v>
      </c>
      <c r="H1687" s="1425" t="s">
        <v>2774</v>
      </c>
      <c r="I1687" s="1425" t="s">
        <v>2765</v>
      </c>
      <c r="J1687" s="1425" t="s">
        <v>1272</v>
      </c>
      <c r="K1687" s="1425">
        <v>5.9000000000000004</v>
      </c>
    </row>
    <row r="1688" spans="1:11" ht="12.75">
      <c r="A1688" s="1425" t="s">
        <v>1360</v>
      </c>
      <c r="B1688" s="1425" t="s">
        <v>781</v>
      </c>
      <c r="C1688" s="1425" t="s">
        <v>390</v>
      </c>
      <c r="D1688" s="1425" t="s">
        <v>549</v>
      </c>
      <c r="E1688" s="1425" t="s">
        <v>2811</v>
      </c>
      <c r="F1688" s="1425" t="s">
        <v>1273</v>
      </c>
      <c r="G1688" s="1425" t="s">
        <v>1238</v>
      </c>
      <c r="H1688" s="1425" t="s">
        <v>2774</v>
      </c>
      <c r="I1688" s="1425" t="s">
        <v>2766</v>
      </c>
      <c r="J1688" s="1425" t="s">
        <v>1272</v>
      </c>
      <c r="K1688" s="1425">
        <v>10.529999999999999</v>
      </c>
    </row>
    <row r="1689" spans="1:11" ht="12.75">
      <c r="A1689" s="1425" t="s">
        <v>1360</v>
      </c>
      <c r="B1689" s="1425" t="s">
        <v>781</v>
      </c>
      <c r="C1689" s="1425" t="s">
        <v>390</v>
      </c>
      <c r="D1689" s="1425" t="s">
        <v>549</v>
      </c>
      <c r="E1689" s="1425" t="s">
        <v>2811</v>
      </c>
      <c r="F1689" s="1425" t="s">
        <v>1273</v>
      </c>
      <c r="G1689" s="1425" t="s">
        <v>1238</v>
      </c>
      <c r="H1689" s="1425" t="s">
        <v>2774</v>
      </c>
      <c r="I1689" s="1425" t="s">
        <v>2767</v>
      </c>
      <c r="J1689" s="1425" t="s">
        <v>1272</v>
      </c>
      <c r="K1689" s="1425">
        <v>176.13</v>
      </c>
    </row>
    <row r="1690" spans="1:11" ht="12.75">
      <c r="A1690" s="1425" t="s">
        <v>1360</v>
      </c>
      <c r="B1690" s="1425" t="s">
        <v>781</v>
      </c>
      <c r="C1690" s="1425" t="s">
        <v>390</v>
      </c>
      <c r="D1690" s="1425" t="s">
        <v>549</v>
      </c>
      <c r="E1690" s="1425" t="s">
        <v>2811</v>
      </c>
      <c r="F1690" s="1425" t="s">
        <v>1273</v>
      </c>
      <c r="G1690" s="1425" t="s">
        <v>1238</v>
      </c>
      <c r="H1690" s="1425" t="s">
        <v>2774</v>
      </c>
      <c r="I1690" s="1425" t="s">
        <v>2768</v>
      </c>
      <c r="J1690" s="1425" t="s">
        <v>1272</v>
      </c>
      <c r="K1690" s="1425">
        <v>14.75</v>
      </c>
    </row>
    <row r="1691" spans="1:11" ht="12.75">
      <c r="A1691" s="1425" t="s">
        <v>1360</v>
      </c>
      <c r="B1691" s="1425" t="s">
        <v>781</v>
      </c>
      <c r="C1691" s="1425" t="s">
        <v>390</v>
      </c>
      <c r="D1691" s="1425" t="s">
        <v>549</v>
      </c>
      <c r="E1691" s="1425" t="s">
        <v>2811</v>
      </c>
      <c r="F1691" s="1425" t="s">
        <v>1273</v>
      </c>
      <c r="G1691" s="1425" t="s">
        <v>1238</v>
      </c>
      <c r="H1691" s="1425" t="s">
        <v>2774</v>
      </c>
      <c r="I1691" s="1425" t="s">
        <v>2769</v>
      </c>
      <c r="J1691" s="1425" t="s">
        <v>1272</v>
      </c>
      <c r="K1691" s="1425">
        <v>7.5800000000000001</v>
      </c>
    </row>
    <row r="1692" spans="1:11" ht="12.75">
      <c r="A1692" s="1425" t="s">
        <v>1360</v>
      </c>
      <c r="B1692" s="1425" t="s">
        <v>781</v>
      </c>
      <c r="C1692" s="1425" t="s">
        <v>390</v>
      </c>
      <c r="D1692" s="1425" t="s">
        <v>549</v>
      </c>
      <c r="E1692" s="1425" t="s">
        <v>2811</v>
      </c>
      <c r="F1692" s="1425" t="s">
        <v>1273</v>
      </c>
      <c r="G1692" s="1425" t="s">
        <v>1238</v>
      </c>
      <c r="H1692" s="1425" t="s">
        <v>2774</v>
      </c>
      <c r="I1692" s="1425" t="s">
        <v>2770</v>
      </c>
      <c r="J1692" s="1425" t="s">
        <v>1272</v>
      </c>
      <c r="K1692" s="1425">
        <v>6.2999999999999998</v>
      </c>
    </row>
    <row r="1693" spans="1:11" ht="12.75">
      <c r="A1693" s="1425" t="s">
        <v>1360</v>
      </c>
      <c r="B1693" s="1425" t="s">
        <v>781</v>
      </c>
      <c r="C1693" s="1425" t="s">
        <v>390</v>
      </c>
      <c r="D1693" s="1425" t="s">
        <v>549</v>
      </c>
      <c r="E1693" s="1425" t="s">
        <v>2811</v>
      </c>
      <c r="F1693" s="1425" t="s">
        <v>1273</v>
      </c>
      <c r="G1693" s="1425" t="s">
        <v>1238</v>
      </c>
      <c r="H1693" s="1425" t="s">
        <v>2774</v>
      </c>
      <c r="I1693" s="1425" t="s">
        <v>2771</v>
      </c>
      <c r="J1693" s="1425" t="s">
        <v>1272</v>
      </c>
      <c r="K1693" s="1425">
        <v>197.15000000000001</v>
      </c>
    </row>
    <row r="1694" spans="1:11" ht="12.75">
      <c r="A1694" s="1425" t="s">
        <v>1360</v>
      </c>
      <c r="B1694" s="1425" t="s">
        <v>781</v>
      </c>
      <c r="C1694" s="1425" t="s">
        <v>390</v>
      </c>
      <c r="D1694" s="1425" t="s">
        <v>549</v>
      </c>
      <c r="E1694" s="1425" t="s">
        <v>2811</v>
      </c>
      <c r="F1694" s="1425" t="s">
        <v>1273</v>
      </c>
      <c r="G1694" s="1425" t="s">
        <v>1238</v>
      </c>
      <c r="H1694" s="1425" t="s">
        <v>1266</v>
      </c>
      <c r="I1694" s="1425" t="s">
        <v>2763</v>
      </c>
      <c r="J1694" s="1425" t="s">
        <v>1272</v>
      </c>
      <c r="K1694" s="1425">
        <v>2.1099999999999999</v>
      </c>
    </row>
    <row r="1695" spans="1:11" ht="12.75">
      <c r="A1695" s="1425" t="s">
        <v>1360</v>
      </c>
      <c r="B1695" s="1425" t="s">
        <v>781</v>
      </c>
      <c r="C1695" s="1425" t="s">
        <v>390</v>
      </c>
      <c r="D1695" s="1425" t="s">
        <v>549</v>
      </c>
      <c r="E1695" s="1425" t="s">
        <v>2811</v>
      </c>
      <c r="F1695" s="1425" t="s">
        <v>1273</v>
      </c>
      <c r="G1695" s="1425" t="s">
        <v>1238</v>
      </c>
      <c r="H1695" s="1425" t="s">
        <v>1266</v>
      </c>
      <c r="I1695" s="1425" t="s">
        <v>2764</v>
      </c>
      <c r="J1695" s="1425" t="s">
        <v>1272</v>
      </c>
      <c r="K1695" s="1425">
        <v>29.460000000000001</v>
      </c>
    </row>
    <row r="1696" spans="1:11" ht="12.75">
      <c r="A1696" s="1425" t="s">
        <v>1360</v>
      </c>
      <c r="B1696" s="1425" t="s">
        <v>781</v>
      </c>
      <c r="C1696" s="1425" t="s">
        <v>390</v>
      </c>
      <c r="D1696" s="1425" t="s">
        <v>549</v>
      </c>
      <c r="E1696" s="1425" t="s">
        <v>2811</v>
      </c>
      <c r="F1696" s="1425" t="s">
        <v>1273</v>
      </c>
      <c r="G1696" s="1425" t="s">
        <v>1238</v>
      </c>
      <c r="H1696" s="1425" t="s">
        <v>1266</v>
      </c>
      <c r="I1696" s="1425" t="s">
        <v>2765</v>
      </c>
      <c r="J1696" s="1425" t="s">
        <v>1272</v>
      </c>
      <c r="K1696" s="1425">
        <v>5.8899999999999997</v>
      </c>
    </row>
    <row r="1697" spans="1:11" ht="12.75">
      <c r="A1697" s="1425" t="s">
        <v>1360</v>
      </c>
      <c r="B1697" s="1425" t="s">
        <v>781</v>
      </c>
      <c r="C1697" s="1425" t="s">
        <v>390</v>
      </c>
      <c r="D1697" s="1425" t="s">
        <v>549</v>
      </c>
      <c r="E1697" s="1425" t="s">
        <v>2811</v>
      </c>
      <c r="F1697" s="1425" t="s">
        <v>1273</v>
      </c>
      <c r="G1697" s="1425" t="s">
        <v>1238</v>
      </c>
      <c r="H1697" s="1425" t="s">
        <v>1266</v>
      </c>
      <c r="I1697" s="1425" t="s">
        <v>2766</v>
      </c>
      <c r="J1697" s="1425" t="s">
        <v>1272</v>
      </c>
      <c r="K1697" s="1425">
        <v>10.51</v>
      </c>
    </row>
    <row r="1698" spans="1:11" ht="12.75">
      <c r="A1698" s="1425" t="s">
        <v>1360</v>
      </c>
      <c r="B1698" s="1425" t="s">
        <v>781</v>
      </c>
      <c r="C1698" s="1425" t="s">
        <v>390</v>
      </c>
      <c r="D1698" s="1425" t="s">
        <v>549</v>
      </c>
      <c r="E1698" s="1425" t="s">
        <v>2811</v>
      </c>
      <c r="F1698" s="1425" t="s">
        <v>1273</v>
      </c>
      <c r="G1698" s="1425" t="s">
        <v>1238</v>
      </c>
      <c r="H1698" s="1425" t="s">
        <v>1266</v>
      </c>
      <c r="I1698" s="1425" t="s">
        <v>2767</v>
      </c>
      <c r="J1698" s="1425" t="s">
        <v>1272</v>
      </c>
      <c r="K1698" s="1425">
        <v>175.94999999999999</v>
      </c>
    </row>
    <row r="1699" spans="1:11" ht="12.75">
      <c r="A1699" s="1425" t="s">
        <v>1360</v>
      </c>
      <c r="B1699" s="1425" t="s">
        <v>781</v>
      </c>
      <c r="C1699" s="1425" t="s">
        <v>390</v>
      </c>
      <c r="D1699" s="1425" t="s">
        <v>549</v>
      </c>
      <c r="E1699" s="1425" t="s">
        <v>2811</v>
      </c>
      <c r="F1699" s="1425" t="s">
        <v>1273</v>
      </c>
      <c r="G1699" s="1425" t="s">
        <v>1238</v>
      </c>
      <c r="H1699" s="1425" t="s">
        <v>1266</v>
      </c>
      <c r="I1699" s="1425" t="s">
        <v>2768</v>
      </c>
      <c r="J1699" s="1425" t="s">
        <v>1272</v>
      </c>
      <c r="K1699" s="1425">
        <v>14.73</v>
      </c>
    </row>
    <row r="1700" spans="1:11" ht="12.75">
      <c r="A1700" s="1425" t="s">
        <v>1360</v>
      </c>
      <c r="B1700" s="1425" t="s">
        <v>781</v>
      </c>
      <c r="C1700" s="1425" t="s">
        <v>390</v>
      </c>
      <c r="D1700" s="1425" t="s">
        <v>549</v>
      </c>
      <c r="E1700" s="1425" t="s">
        <v>2811</v>
      </c>
      <c r="F1700" s="1425" t="s">
        <v>1273</v>
      </c>
      <c r="G1700" s="1425" t="s">
        <v>1238</v>
      </c>
      <c r="H1700" s="1425" t="s">
        <v>1266</v>
      </c>
      <c r="I1700" s="1425" t="s">
        <v>2769</v>
      </c>
      <c r="J1700" s="1425" t="s">
        <v>1272</v>
      </c>
      <c r="K1700" s="1425">
        <v>7.5700000000000003</v>
      </c>
    </row>
    <row r="1701" spans="1:11" ht="12.75">
      <c r="A1701" s="1425" t="s">
        <v>1360</v>
      </c>
      <c r="B1701" s="1425" t="s">
        <v>781</v>
      </c>
      <c r="C1701" s="1425" t="s">
        <v>390</v>
      </c>
      <c r="D1701" s="1425" t="s">
        <v>549</v>
      </c>
      <c r="E1701" s="1425" t="s">
        <v>2811</v>
      </c>
      <c r="F1701" s="1425" t="s">
        <v>1273</v>
      </c>
      <c r="G1701" s="1425" t="s">
        <v>1238</v>
      </c>
      <c r="H1701" s="1425" t="s">
        <v>1266</v>
      </c>
      <c r="I1701" s="1425" t="s">
        <v>2770</v>
      </c>
      <c r="J1701" s="1425" t="s">
        <v>1272</v>
      </c>
      <c r="K1701" s="1425">
        <v>6.2999999999999998</v>
      </c>
    </row>
    <row r="1702" spans="1:11" ht="12.75">
      <c r="A1702" s="1425" t="s">
        <v>1360</v>
      </c>
      <c r="B1702" s="1425" t="s">
        <v>781</v>
      </c>
      <c r="C1702" s="1425" t="s">
        <v>390</v>
      </c>
      <c r="D1702" s="1425" t="s">
        <v>549</v>
      </c>
      <c r="E1702" s="1425" t="s">
        <v>2811</v>
      </c>
      <c r="F1702" s="1425" t="s">
        <v>1273</v>
      </c>
      <c r="G1702" s="1425" t="s">
        <v>1238</v>
      </c>
      <c r="H1702" s="1425" t="s">
        <v>1266</v>
      </c>
      <c r="I1702" s="1425" t="s">
        <v>2771</v>
      </c>
      <c r="J1702" s="1425" t="s">
        <v>1272</v>
      </c>
      <c r="K1702" s="1425">
        <v>196.94999999999999</v>
      </c>
    </row>
    <row r="1703" spans="1:11" ht="12.75">
      <c r="A1703" s="1425" t="s">
        <v>1360</v>
      </c>
      <c r="B1703" s="1425" t="s">
        <v>781</v>
      </c>
      <c r="C1703" s="1425" t="s">
        <v>390</v>
      </c>
      <c r="D1703" s="1425" t="s">
        <v>549</v>
      </c>
      <c r="E1703" s="1425" t="s">
        <v>2811</v>
      </c>
      <c r="F1703" s="1425" t="s">
        <v>1273</v>
      </c>
      <c r="G1703" s="1425" t="s">
        <v>1238</v>
      </c>
      <c r="H1703" s="1425" t="s">
        <v>1267</v>
      </c>
      <c r="I1703" s="1425" t="s">
        <v>2763</v>
      </c>
      <c r="J1703" s="1425" t="s">
        <v>1272</v>
      </c>
      <c r="K1703" s="1425">
        <v>4.2300000000000004</v>
      </c>
    </row>
    <row r="1704" spans="1:11" ht="12.75">
      <c r="A1704" s="1425" t="s">
        <v>1360</v>
      </c>
      <c r="B1704" s="1425" t="s">
        <v>781</v>
      </c>
      <c r="C1704" s="1425" t="s">
        <v>390</v>
      </c>
      <c r="D1704" s="1425" t="s">
        <v>549</v>
      </c>
      <c r="E1704" s="1425" t="s">
        <v>2811</v>
      </c>
      <c r="F1704" s="1425" t="s">
        <v>1273</v>
      </c>
      <c r="G1704" s="1425" t="s">
        <v>1238</v>
      </c>
      <c r="H1704" s="1425" t="s">
        <v>1267</v>
      </c>
      <c r="I1704" s="1425" t="s">
        <v>2764</v>
      </c>
      <c r="J1704" s="1425" t="s">
        <v>1272</v>
      </c>
      <c r="K1704" s="1425">
        <v>59.149999999999999</v>
      </c>
    </row>
    <row r="1705" spans="1:11" ht="12.75">
      <c r="A1705" s="1425" t="s">
        <v>1360</v>
      </c>
      <c r="B1705" s="1425" t="s">
        <v>781</v>
      </c>
      <c r="C1705" s="1425" t="s">
        <v>390</v>
      </c>
      <c r="D1705" s="1425" t="s">
        <v>549</v>
      </c>
      <c r="E1705" s="1425" t="s">
        <v>2811</v>
      </c>
      <c r="F1705" s="1425" t="s">
        <v>1273</v>
      </c>
      <c r="G1705" s="1425" t="s">
        <v>1238</v>
      </c>
      <c r="H1705" s="1425" t="s">
        <v>1267</v>
      </c>
      <c r="I1705" s="1425" t="s">
        <v>2765</v>
      </c>
      <c r="J1705" s="1425" t="s">
        <v>1272</v>
      </c>
      <c r="K1705" s="1425">
        <v>11.83</v>
      </c>
    </row>
    <row r="1706" spans="1:11" ht="12.75">
      <c r="A1706" s="1425" t="s">
        <v>1360</v>
      </c>
      <c r="B1706" s="1425" t="s">
        <v>781</v>
      </c>
      <c r="C1706" s="1425" t="s">
        <v>390</v>
      </c>
      <c r="D1706" s="1425" t="s">
        <v>549</v>
      </c>
      <c r="E1706" s="1425" t="s">
        <v>2811</v>
      </c>
      <c r="F1706" s="1425" t="s">
        <v>1273</v>
      </c>
      <c r="G1706" s="1425" t="s">
        <v>1238</v>
      </c>
      <c r="H1706" s="1425" t="s">
        <v>1267</v>
      </c>
      <c r="I1706" s="1425" t="s">
        <v>2766</v>
      </c>
      <c r="J1706" s="1425" t="s">
        <v>1272</v>
      </c>
      <c r="K1706" s="1425">
        <v>21.109999999999999</v>
      </c>
    </row>
    <row r="1707" spans="1:11" ht="12.75">
      <c r="A1707" s="1425" t="s">
        <v>1360</v>
      </c>
      <c r="B1707" s="1425" t="s">
        <v>781</v>
      </c>
      <c r="C1707" s="1425" t="s">
        <v>390</v>
      </c>
      <c r="D1707" s="1425" t="s">
        <v>549</v>
      </c>
      <c r="E1707" s="1425" t="s">
        <v>2811</v>
      </c>
      <c r="F1707" s="1425" t="s">
        <v>1273</v>
      </c>
      <c r="G1707" s="1425" t="s">
        <v>1238</v>
      </c>
      <c r="H1707" s="1425" t="s">
        <v>1267</v>
      </c>
      <c r="I1707" s="1425" t="s">
        <v>2767</v>
      </c>
      <c r="J1707" s="1425" t="s">
        <v>1272</v>
      </c>
      <c r="K1707" s="1425">
        <v>353.22000000000003</v>
      </c>
    </row>
    <row r="1708" spans="1:11" ht="12.75">
      <c r="A1708" s="1425" t="s">
        <v>1360</v>
      </c>
      <c r="B1708" s="1425" t="s">
        <v>781</v>
      </c>
      <c r="C1708" s="1425" t="s">
        <v>390</v>
      </c>
      <c r="D1708" s="1425" t="s">
        <v>549</v>
      </c>
      <c r="E1708" s="1425" t="s">
        <v>2811</v>
      </c>
      <c r="F1708" s="1425" t="s">
        <v>1273</v>
      </c>
      <c r="G1708" s="1425" t="s">
        <v>1238</v>
      </c>
      <c r="H1708" s="1425" t="s">
        <v>1267</v>
      </c>
      <c r="I1708" s="1425" t="s">
        <v>2768</v>
      </c>
      <c r="J1708" s="1425" t="s">
        <v>1272</v>
      </c>
      <c r="K1708" s="1425">
        <v>29.57</v>
      </c>
    </row>
    <row r="1709" spans="1:11" ht="12.75">
      <c r="A1709" s="1425" t="s">
        <v>1360</v>
      </c>
      <c r="B1709" s="1425" t="s">
        <v>781</v>
      </c>
      <c r="C1709" s="1425" t="s">
        <v>390</v>
      </c>
      <c r="D1709" s="1425" t="s">
        <v>549</v>
      </c>
      <c r="E1709" s="1425" t="s">
        <v>2811</v>
      </c>
      <c r="F1709" s="1425" t="s">
        <v>1273</v>
      </c>
      <c r="G1709" s="1425" t="s">
        <v>1238</v>
      </c>
      <c r="H1709" s="1425" t="s">
        <v>1267</v>
      </c>
      <c r="I1709" s="1425" t="s">
        <v>2769</v>
      </c>
      <c r="J1709" s="1425" t="s">
        <v>1272</v>
      </c>
      <c r="K1709" s="1425">
        <v>15.199999999999999</v>
      </c>
    </row>
    <row r="1710" spans="1:11" ht="12.75">
      <c r="A1710" s="1425" t="s">
        <v>1360</v>
      </c>
      <c r="B1710" s="1425" t="s">
        <v>781</v>
      </c>
      <c r="C1710" s="1425" t="s">
        <v>390</v>
      </c>
      <c r="D1710" s="1425" t="s">
        <v>549</v>
      </c>
      <c r="E1710" s="1425" t="s">
        <v>2811</v>
      </c>
      <c r="F1710" s="1425" t="s">
        <v>1273</v>
      </c>
      <c r="G1710" s="1425" t="s">
        <v>1238</v>
      </c>
      <c r="H1710" s="1425" t="s">
        <v>1267</v>
      </c>
      <c r="I1710" s="1425" t="s">
        <v>2770</v>
      </c>
      <c r="J1710" s="1425" t="s">
        <v>1272</v>
      </c>
      <c r="K1710" s="1425">
        <v>12.65</v>
      </c>
    </row>
    <row r="1711" spans="1:11" ht="12.75">
      <c r="A1711" s="1425" t="s">
        <v>1360</v>
      </c>
      <c r="B1711" s="1425" t="s">
        <v>781</v>
      </c>
      <c r="C1711" s="1425" t="s">
        <v>390</v>
      </c>
      <c r="D1711" s="1425" t="s">
        <v>549</v>
      </c>
      <c r="E1711" s="1425" t="s">
        <v>2811</v>
      </c>
      <c r="F1711" s="1425" t="s">
        <v>1273</v>
      </c>
      <c r="G1711" s="1425" t="s">
        <v>1238</v>
      </c>
      <c r="H1711" s="1425" t="s">
        <v>1267</v>
      </c>
      <c r="I1711" s="1425" t="s">
        <v>2771</v>
      </c>
      <c r="J1711" s="1425" t="s">
        <v>1272</v>
      </c>
      <c r="K1711" s="1425">
        <v>395.38999999999999</v>
      </c>
    </row>
    <row r="1712" spans="1:11" ht="12.75">
      <c r="A1712" s="1425" t="s">
        <v>1360</v>
      </c>
      <c r="B1712" s="1425" t="s">
        <v>781</v>
      </c>
      <c r="C1712" s="1425" t="s">
        <v>390</v>
      </c>
      <c r="D1712" s="1425" t="s">
        <v>549</v>
      </c>
      <c r="E1712" s="1425" t="s">
        <v>2812</v>
      </c>
      <c r="F1712" s="1425" t="s">
        <v>1273</v>
      </c>
      <c r="G1712" s="1425" t="s">
        <v>1238</v>
      </c>
      <c r="H1712" s="1425" t="s">
        <v>2762</v>
      </c>
      <c r="I1712" s="1425" t="s">
        <v>2763</v>
      </c>
      <c r="J1712" s="1425" t="s">
        <v>1272</v>
      </c>
      <c r="K1712" s="1425">
        <v>3.3999999999999999</v>
      </c>
    </row>
    <row r="1713" spans="1:11" ht="12.75">
      <c r="A1713" s="1425" t="s">
        <v>1360</v>
      </c>
      <c r="B1713" s="1425" t="s">
        <v>781</v>
      </c>
      <c r="C1713" s="1425" t="s">
        <v>390</v>
      </c>
      <c r="D1713" s="1425" t="s">
        <v>549</v>
      </c>
      <c r="E1713" s="1425" t="s">
        <v>2812</v>
      </c>
      <c r="F1713" s="1425" t="s">
        <v>1273</v>
      </c>
      <c r="G1713" s="1425" t="s">
        <v>1238</v>
      </c>
      <c r="H1713" s="1425" t="s">
        <v>2762</v>
      </c>
      <c r="I1713" s="1425" t="s">
        <v>2764</v>
      </c>
      <c r="J1713" s="1425" t="s">
        <v>1272</v>
      </c>
      <c r="K1713" s="1425">
        <v>47.520000000000003</v>
      </c>
    </row>
    <row r="1714" spans="1:11" ht="12.75">
      <c r="A1714" s="1425" t="s">
        <v>1360</v>
      </c>
      <c r="B1714" s="1425" t="s">
        <v>781</v>
      </c>
      <c r="C1714" s="1425" t="s">
        <v>390</v>
      </c>
      <c r="D1714" s="1425" t="s">
        <v>549</v>
      </c>
      <c r="E1714" s="1425" t="s">
        <v>2812</v>
      </c>
      <c r="F1714" s="1425" t="s">
        <v>1273</v>
      </c>
      <c r="G1714" s="1425" t="s">
        <v>1238</v>
      </c>
      <c r="H1714" s="1425" t="s">
        <v>2762</v>
      </c>
      <c r="I1714" s="1425" t="s">
        <v>2765</v>
      </c>
      <c r="J1714" s="1425" t="s">
        <v>1272</v>
      </c>
      <c r="K1714" s="1425">
        <v>9.5</v>
      </c>
    </row>
    <row r="1715" spans="1:11" ht="12.75">
      <c r="A1715" s="1425" t="s">
        <v>1360</v>
      </c>
      <c r="B1715" s="1425" t="s">
        <v>781</v>
      </c>
      <c r="C1715" s="1425" t="s">
        <v>390</v>
      </c>
      <c r="D1715" s="1425" t="s">
        <v>549</v>
      </c>
      <c r="E1715" s="1425" t="s">
        <v>2812</v>
      </c>
      <c r="F1715" s="1425" t="s">
        <v>1273</v>
      </c>
      <c r="G1715" s="1425" t="s">
        <v>1238</v>
      </c>
      <c r="H1715" s="1425" t="s">
        <v>2762</v>
      </c>
      <c r="I1715" s="1425" t="s">
        <v>2766</v>
      </c>
      <c r="J1715" s="1425" t="s">
        <v>1272</v>
      </c>
      <c r="K1715" s="1425">
        <v>16.960000000000001</v>
      </c>
    </row>
    <row r="1716" spans="1:11" ht="12.75">
      <c r="A1716" s="1425" t="s">
        <v>1360</v>
      </c>
      <c r="B1716" s="1425" t="s">
        <v>781</v>
      </c>
      <c r="C1716" s="1425" t="s">
        <v>390</v>
      </c>
      <c r="D1716" s="1425" t="s">
        <v>549</v>
      </c>
      <c r="E1716" s="1425" t="s">
        <v>2812</v>
      </c>
      <c r="F1716" s="1425" t="s">
        <v>1273</v>
      </c>
      <c r="G1716" s="1425" t="s">
        <v>1238</v>
      </c>
      <c r="H1716" s="1425" t="s">
        <v>2762</v>
      </c>
      <c r="I1716" s="1425" t="s">
        <v>2767</v>
      </c>
      <c r="J1716" s="1425" t="s">
        <v>1272</v>
      </c>
      <c r="K1716" s="1425">
        <v>283.79000000000002</v>
      </c>
    </row>
    <row r="1717" spans="1:11" ht="12.75">
      <c r="A1717" s="1425" t="s">
        <v>1360</v>
      </c>
      <c r="B1717" s="1425" t="s">
        <v>781</v>
      </c>
      <c r="C1717" s="1425" t="s">
        <v>390</v>
      </c>
      <c r="D1717" s="1425" t="s">
        <v>549</v>
      </c>
      <c r="E1717" s="1425" t="s">
        <v>2812</v>
      </c>
      <c r="F1717" s="1425" t="s">
        <v>1273</v>
      </c>
      <c r="G1717" s="1425" t="s">
        <v>1238</v>
      </c>
      <c r="H1717" s="1425" t="s">
        <v>2762</v>
      </c>
      <c r="I1717" s="1425" t="s">
        <v>2768</v>
      </c>
      <c r="J1717" s="1425" t="s">
        <v>1272</v>
      </c>
      <c r="K1717" s="1425">
        <v>23.760000000000002</v>
      </c>
    </row>
    <row r="1718" spans="1:11" ht="12.75">
      <c r="A1718" s="1425" t="s">
        <v>1360</v>
      </c>
      <c r="B1718" s="1425" t="s">
        <v>781</v>
      </c>
      <c r="C1718" s="1425" t="s">
        <v>390</v>
      </c>
      <c r="D1718" s="1425" t="s">
        <v>549</v>
      </c>
      <c r="E1718" s="1425" t="s">
        <v>2812</v>
      </c>
      <c r="F1718" s="1425" t="s">
        <v>1273</v>
      </c>
      <c r="G1718" s="1425" t="s">
        <v>1238</v>
      </c>
      <c r="H1718" s="1425" t="s">
        <v>2762</v>
      </c>
      <c r="I1718" s="1425" t="s">
        <v>2769</v>
      </c>
      <c r="J1718" s="1425" t="s">
        <v>1272</v>
      </c>
      <c r="K1718" s="1425">
        <v>12.210000000000001</v>
      </c>
    </row>
    <row r="1719" spans="1:11" ht="12.75">
      <c r="A1719" s="1425" t="s">
        <v>1360</v>
      </c>
      <c r="B1719" s="1425" t="s">
        <v>781</v>
      </c>
      <c r="C1719" s="1425" t="s">
        <v>390</v>
      </c>
      <c r="D1719" s="1425" t="s">
        <v>549</v>
      </c>
      <c r="E1719" s="1425" t="s">
        <v>2812</v>
      </c>
      <c r="F1719" s="1425" t="s">
        <v>1273</v>
      </c>
      <c r="G1719" s="1425" t="s">
        <v>1238</v>
      </c>
      <c r="H1719" s="1425" t="s">
        <v>2762</v>
      </c>
      <c r="I1719" s="1425" t="s">
        <v>2770</v>
      </c>
      <c r="J1719" s="1425" t="s">
        <v>1272</v>
      </c>
      <c r="K1719" s="1425">
        <v>10.16</v>
      </c>
    </row>
    <row r="1720" spans="1:11" ht="12.75">
      <c r="A1720" s="1425" t="s">
        <v>1360</v>
      </c>
      <c r="B1720" s="1425" t="s">
        <v>781</v>
      </c>
      <c r="C1720" s="1425" t="s">
        <v>390</v>
      </c>
      <c r="D1720" s="1425" t="s">
        <v>549</v>
      </c>
      <c r="E1720" s="1425" t="s">
        <v>2812</v>
      </c>
      <c r="F1720" s="1425" t="s">
        <v>1273</v>
      </c>
      <c r="G1720" s="1425" t="s">
        <v>1238</v>
      </c>
      <c r="H1720" s="1425" t="s">
        <v>2762</v>
      </c>
      <c r="I1720" s="1425" t="s">
        <v>2771</v>
      </c>
      <c r="J1720" s="1425" t="s">
        <v>1272</v>
      </c>
      <c r="K1720" s="1425">
        <v>317.67000000000002</v>
      </c>
    </row>
    <row r="1721" spans="1:11" ht="12.75">
      <c r="A1721" s="1425" t="s">
        <v>1360</v>
      </c>
      <c r="B1721" s="1425" t="s">
        <v>781</v>
      </c>
      <c r="C1721" s="1425" t="s">
        <v>390</v>
      </c>
      <c r="D1721" s="1425" t="s">
        <v>549</v>
      </c>
      <c r="E1721" s="1425" t="s">
        <v>2812</v>
      </c>
      <c r="F1721" s="1425" t="s">
        <v>1273</v>
      </c>
      <c r="G1721" s="1425" t="s">
        <v>1238</v>
      </c>
      <c r="H1721" s="1425" t="s">
        <v>2772</v>
      </c>
      <c r="I1721" s="1425" t="s">
        <v>2763</v>
      </c>
      <c r="J1721" s="1425" t="s">
        <v>1272</v>
      </c>
      <c r="K1721" s="1425">
        <v>3.3799999999999999</v>
      </c>
    </row>
    <row r="1722" spans="1:11" ht="12.75">
      <c r="A1722" s="1425" t="s">
        <v>1360</v>
      </c>
      <c r="B1722" s="1425" t="s">
        <v>781</v>
      </c>
      <c r="C1722" s="1425" t="s">
        <v>390</v>
      </c>
      <c r="D1722" s="1425" t="s">
        <v>549</v>
      </c>
      <c r="E1722" s="1425" t="s">
        <v>2812</v>
      </c>
      <c r="F1722" s="1425" t="s">
        <v>1273</v>
      </c>
      <c r="G1722" s="1425" t="s">
        <v>1238</v>
      </c>
      <c r="H1722" s="1425" t="s">
        <v>2772</v>
      </c>
      <c r="I1722" s="1425" t="s">
        <v>2764</v>
      </c>
      <c r="J1722" s="1425" t="s">
        <v>1272</v>
      </c>
      <c r="K1722" s="1425">
        <v>47.270000000000003</v>
      </c>
    </row>
    <row r="1723" spans="1:11" ht="12.75">
      <c r="A1723" s="1425" t="s">
        <v>1360</v>
      </c>
      <c r="B1723" s="1425" t="s">
        <v>781</v>
      </c>
      <c r="C1723" s="1425" t="s">
        <v>390</v>
      </c>
      <c r="D1723" s="1425" t="s">
        <v>549</v>
      </c>
      <c r="E1723" s="1425" t="s">
        <v>2812</v>
      </c>
      <c r="F1723" s="1425" t="s">
        <v>1273</v>
      </c>
      <c r="G1723" s="1425" t="s">
        <v>1238</v>
      </c>
      <c r="H1723" s="1425" t="s">
        <v>2772</v>
      </c>
      <c r="I1723" s="1425" t="s">
        <v>2765</v>
      </c>
      <c r="J1723" s="1425" t="s">
        <v>1272</v>
      </c>
      <c r="K1723" s="1425">
        <v>9.4499999999999993</v>
      </c>
    </row>
    <row r="1724" spans="1:11" ht="12.75">
      <c r="A1724" s="1425" t="s">
        <v>1360</v>
      </c>
      <c r="B1724" s="1425" t="s">
        <v>781</v>
      </c>
      <c r="C1724" s="1425" t="s">
        <v>390</v>
      </c>
      <c r="D1724" s="1425" t="s">
        <v>549</v>
      </c>
      <c r="E1724" s="1425" t="s">
        <v>2812</v>
      </c>
      <c r="F1724" s="1425" t="s">
        <v>1273</v>
      </c>
      <c r="G1724" s="1425" t="s">
        <v>1238</v>
      </c>
      <c r="H1724" s="1425" t="s">
        <v>2772</v>
      </c>
      <c r="I1724" s="1425" t="s">
        <v>2766</v>
      </c>
      <c r="J1724" s="1425" t="s">
        <v>1272</v>
      </c>
      <c r="K1724" s="1425">
        <v>16.870000000000001</v>
      </c>
    </row>
    <row r="1725" spans="1:11" ht="12.75">
      <c r="A1725" s="1425" t="s">
        <v>1360</v>
      </c>
      <c r="B1725" s="1425" t="s">
        <v>781</v>
      </c>
      <c r="C1725" s="1425" t="s">
        <v>390</v>
      </c>
      <c r="D1725" s="1425" t="s">
        <v>549</v>
      </c>
      <c r="E1725" s="1425" t="s">
        <v>2812</v>
      </c>
      <c r="F1725" s="1425" t="s">
        <v>1273</v>
      </c>
      <c r="G1725" s="1425" t="s">
        <v>1238</v>
      </c>
      <c r="H1725" s="1425" t="s">
        <v>2772</v>
      </c>
      <c r="I1725" s="1425" t="s">
        <v>2767</v>
      </c>
      <c r="J1725" s="1425" t="s">
        <v>1272</v>
      </c>
      <c r="K1725" s="1425">
        <v>282.25999999999999</v>
      </c>
    </row>
    <row r="1726" spans="1:11" ht="12.75">
      <c r="A1726" s="1425" t="s">
        <v>1360</v>
      </c>
      <c r="B1726" s="1425" t="s">
        <v>781</v>
      </c>
      <c r="C1726" s="1425" t="s">
        <v>390</v>
      </c>
      <c r="D1726" s="1425" t="s">
        <v>549</v>
      </c>
      <c r="E1726" s="1425" t="s">
        <v>2812</v>
      </c>
      <c r="F1726" s="1425" t="s">
        <v>1273</v>
      </c>
      <c r="G1726" s="1425" t="s">
        <v>1238</v>
      </c>
      <c r="H1726" s="1425" t="s">
        <v>2772</v>
      </c>
      <c r="I1726" s="1425" t="s">
        <v>2768</v>
      </c>
      <c r="J1726" s="1425" t="s">
        <v>1272</v>
      </c>
      <c r="K1726" s="1425">
        <v>23.629999999999999</v>
      </c>
    </row>
    <row r="1727" spans="1:11" ht="12.75">
      <c r="A1727" s="1425" t="s">
        <v>1360</v>
      </c>
      <c r="B1727" s="1425" t="s">
        <v>781</v>
      </c>
      <c r="C1727" s="1425" t="s">
        <v>390</v>
      </c>
      <c r="D1727" s="1425" t="s">
        <v>549</v>
      </c>
      <c r="E1727" s="1425" t="s">
        <v>2812</v>
      </c>
      <c r="F1727" s="1425" t="s">
        <v>1273</v>
      </c>
      <c r="G1727" s="1425" t="s">
        <v>1238</v>
      </c>
      <c r="H1727" s="1425" t="s">
        <v>2772</v>
      </c>
      <c r="I1727" s="1425" t="s">
        <v>2769</v>
      </c>
      <c r="J1727" s="1425" t="s">
        <v>1272</v>
      </c>
      <c r="K1727" s="1425">
        <v>12.140000000000001</v>
      </c>
    </row>
    <row r="1728" spans="1:11" ht="12.75">
      <c r="A1728" s="1425" t="s">
        <v>1360</v>
      </c>
      <c r="B1728" s="1425" t="s">
        <v>781</v>
      </c>
      <c r="C1728" s="1425" t="s">
        <v>390</v>
      </c>
      <c r="D1728" s="1425" t="s">
        <v>549</v>
      </c>
      <c r="E1728" s="1425" t="s">
        <v>2812</v>
      </c>
      <c r="F1728" s="1425" t="s">
        <v>1273</v>
      </c>
      <c r="G1728" s="1425" t="s">
        <v>1238</v>
      </c>
      <c r="H1728" s="1425" t="s">
        <v>2772</v>
      </c>
      <c r="I1728" s="1425" t="s">
        <v>2770</v>
      </c>
      <c r="J1728" s="1425" t="s">
        <v>1272</v>
      </c>
      <c r="K1728" s="1425">
        <v>10.1</v>
      </c>
    </row>
    <row r="1729" spans="1:11" ht="12.75">
      <c r="A1729" s="1425" t="s">
        <v>1360</v>
      </c>
      <c r="B1729" s="1425" t="s">
        <v>781</v>
      </c>
      <c r="C1729" s="1425" t="s">
        <v>390</v>
      </c>
      <c r="D1729" s="1425" t="s">
        <v>549</v>
      </c>
      <c r="E1729" s="1425" t="s">
        <v>2812</v>
      </c>
      <c r="F1729" s="1425" t="s">
        <v>1273</v>
      </c>
      <c r="G1729" s="1425" t="s">
        <v>1238</v>
      </c>
      <c r="H1729" s="1425" t="s">
        <v>2772</v>
      </c>
      <c r="I1729" s="1425" t="s">
        <v>2771</v>
      </c>
      <c r="J1729" s="1425" t="s">
        <v>1272</v>
      </c>
      <c r="K1729" s="1425">
        <v>315.94999999999999</v>
      </c>
    </row>
    <row r="1730" spans="1:11" ht="12.75">
      <c r="A1730" s="1425" t="s">
        <v>1360</v>
      </c>
      <c r="B1730" s="1425" t="s">
        <v>781</v>
      </c>
      <c r="C1730" s="1425" t="s">
        <v>390</v>
      </c>
      <c r="D1730" s="1425" t="s">
        <v>549</v>
      </c>
      <c r="E1730" s="1425" t="s">
        <v>2812</v>
      </c>
      <c r="F1730" s="1425" t="s">
        <v>1273</v>
      </c>
      <c r="G1730" s="1425" t="s">
        <v>1238</v>
      </c>
      <c r="H1730" s="1425" t="s">
        <v>2773</v>
      </c>
      <c r="I1730" s="1425" t="s">
        <v>2763</v>
      </c>
      <c r="J1730" s="1425" t="s">
        <v>1272</v>
      </c>
      <c r="K1730" s="1425">
        <v>3.3799999999999999</v>
      </c>
    </row>
    <row r="1731" spans="1:11" ht="12.75">
      <c r="A1731" s="1425" t="s">
        <v>1360</v>
      </c>
      <c r="B1731" s="1425" t="s">
        <v>781</v>
      </c>
      <c r="C1731" s="1425" t="s">
        <v>390</v>
      </c>
      <c r="D1731" s="1425" t="s">
        <v>549</v>
      </c>
      <c r="E1731" s="1425" t="s">
        <v>2812</v>
      </c>
      <c r="F1731" s="1425" t="s">
        <v>1273</v>
      </c>
      <c r="G1731" s="1425" t="s">
        <v>1238</v>
      </c>
      <c r="H1731" s="1425" t="s">
        <v>2773</v>
      </c>
      <c r="I1731" s="1425" t="s">
        <v>2764</v>
      </c>
      <c r="J1731" s="1425" t="s">
        <v>1272</v>
      </c>
      <c r="K1731" s="1425">
        <v>47.219999999999999</v>
      </c>
    </row>
    <row r="1732" spans="1:11" ht="12.75">
      <c r="A1732" s="1425" t="s">
        <v>1360</v>
      </c>
      <c r="B1732" s="1425" t="s">
        <v>781</v>
      </c>
      <c r="C1732" s="1425" t="s">
        <v>390</v>
      </c>
      <c r="D1732" s="1425" t="s">
        <v>549</v>
      </c>
      <c r="E1732" s="1425" t="s">
        <v>2812</v>
      </c>
      <c r="F1732" s="1425" t="s">
        <v>1273</v>
      </c>
      <c r="G1732" s="1425" t="s">
        <v>1238</v>
      </c>
      <c r="H1732" s="1425" t="s">
        <v>2773</v>
      </c>
      <c r="I1732" s="1425" t="s">
        <v>2765</v>
      </c>
      <c r="J1732" s="1425" t="s">
        <v>1272</v>
      </c>
      <c r="K1732" s="1425">
        <v>9.4399999999999995</v>
      </c>
    </row>
    <row r="1733" spans="1:11" ht="12.75">
      <c r="A1733" s="1425" t="s">
        <v>1360</v>
      </c>
      <c r="B1733" s="1425" t="s">
        <v>781</v>
      </c>
      <c r="C1733" s="1425" t="s">
        <v>390</v>
      </c>
      <c r="D1733" s="1425" t="s">
        <v>549</v>
      </c>
      <c r="E1733" s="1425" t="s">
        <v>2812</v>
      </c>
      <c r="F1733" s="1425" t="s">
        <v>1273</v>
      </c>
      <c r="G1733" s="1425" t="s">
        <v>1238</v>
      </c>
      <c r="H1733" s="1425" t="s">
        <v>2773</v>
      </c>
      <c r="I1733" s="1425" t="s">
        <v>2766</v>
      </c>
      <c r="J1733" s="1425" t="s">
        <v>1272</v>
      </c>
      <c r="K1733" s="1425">
        <v>16.850000000000001</v>
      </c>
    </row>
    <row r="1734" spans="1:11" ht="12.75">
      <c r="A1734" s="1425" t="s">
        <v>1360</v>
      </c>
      <c r="B1734" s="1425" t="s">
        <v>781</v>
      </c>
      <c r="C1734" s="1425" t="s">
        <v>390</v>
      </c>
      <c r="D1734" s="1425" t="s">
        <v>549</v>
      </c>
      <c r="E1734" s="1425" t="s">
        <v>2812</v>
      </c>
      <c r="F1734" s="1425" t="s">
        <v>1273</v>
      </c>
      <c r="G1734" s="1425" t="s">
        <v>1238</v>
      </c>
      <c r="H1734" s="1425" t="s">
        <v>2773</v>
      </c>
      <c r="I1734" s="1425" t="s">
        <v>2767</v>
      </c>
      <c r="J1734" s="1425" t="s">
        <v>1272</v>
      </c>
      <c r="K1734" s="1425">
        <v>281.99000000000001</v>
      </c>
    </row>
    <row r="1735" spans="1:11" ht="12.75">
      <c r="A1735" s="1425" t="s">
        <v>1360</v>
      </c>
      <c r="B1735" s="1425" t="s">
        <v>781</v>
      </c>
      <c r="C1735" s="1425" t="s">
        <v>390</v>
      </c>
      <c r="D1735" s="1425" t="s">
        <v>549</v>
      </c>
      <c r="E1735" s="1425" t="s">
        <v>2812</v>
      </c>
      <c r="F1735" s="1425" t="s">
        <v>1273</v>
      </c>
      <c r="G1735" s="1425" t="s">
        <v>1238</v>
      </c>
      <c r="H1735" s="1425" t="s">
        <v>2773</v>
      </c>
      <c r="I1735" s="1425" t="s">
        <v>2768</v>
      </c>
      <c r="J1735" s="1425" t="s">
        <v>1272</v>
      </c>
      <c r="K1735" s="1425">
        <v>23.609999999999999</v>
      </c>
    </row>
    <row r="1736" spans="1:11" ht="12.75">
      <c r="A1736" s="1425" t="s">
        <v>1360</v>
      </c>
      <c r="B1736" s="1425" t="s">
        <v>781</v>
      </c>
      <c r="C1736" s="1425" t="s">
        <v>390</v>
      </c>
      <c r="D1736" s="1425" t="s">
        <v>549</v>
      </c>
      <c r="E1736" s="1425" t="s">
        <v>2812</v>
      </c>
      <c r="F1736" s="1425" t="s">
        <v>1273</v>
      </c>
      <c r="G1736" s="1425" t="s">
        <v>1238</v>
      </c>
      <c r="H1736" s="1425" t="s">
        <v>2773</v>
      </c>
      <c r="I1736" s="1425" t="s">
        <v>2769</v>
      </c>
      <c r="J1736" s="1425" t="s">
        <v>1272</v>
      </c>
      <c r="K1736" s="1425">
        <v>12.130000000000001</v>
      </c>
    </row>
    <row r="1737" spans="1:11" ht="12.75">
      <c r="A1737" s="1425" t="s">
        <v>1360</v>
      </c>
      <c r="B1737" s="1425" t="s">
        <v>781</v>
      </c>
      <c r="C1737" s="1425" t="s">
        <v>390</v>
      </c>
      <c r="D1737" s="1425" t="s">
        <v>549</v>
      </c>
      <c r="E1737" s="1425" t="s">
        <v>2812</v>
      </c>
      <c r="F1737" s="1425" t="s">
        <v>1273</v>
      </c>
      <c r="G1737" s="1425" t="s">
        <v>1238</v>
      </c>
      <c r="H1737" s="1425" t="s">
        <v>2773</v>
      </c>
      <c r="I1737" s="1425" t="s">
        <v>2770</v>
      </c>
      <c r="J1737" s="1425" t="s">
        <v>1272</v>
      </c>
      <c r="K1737" s="1425">
        <v>10.09</v>
      </c>
    </row>
    <row r="1738" spans="1:11" ht="12.75">
      <c r="A1738" s="1425" t="s">
        <v>1360</v>
      </c>
      <c r="B1738" s="1425" t="s">
        <v>781</v>
      </c>
      <c r="C1738" s="1425" t="s">
        <v>390</v>
      </c>
      <c r="D1738" s="1425" t="s">
        <v>549</v>
      </c>
      <c r="E1738" s="1425" t="s">
        <v>2812</v>
      </c>
      <c r="F1738" s="1425" t="s">
        <v>1273</v>
      </c>
      <c r="G1738" s="1425" t="s">
        <v>1238</v>
      </c>
      <c r="H1738" s="1425" t="s">
        <v>2773</v>
      </c>
      <c r="I1738" s="1425" t="s">
        <v>2771</v>
      </c>
      <c r="J1738" s="1425" t="s">
        <v>1272</v>
      </c>
      <c r="K1738" s="1425">
        <v>315.63999999999999</v>
      </c>
    </row>
    <row r="1739" spans="1:11" ht="12.75">
      <c r="A1739" s="1425" t="s">
        <v>1360</v>
      </c>
      <c r="B1739" s="1425" t="s">
        <v>781</v>
      </c>
      <c r="C1739" s="1425" t="s">
        <v>390</v>
      </c>
      <c r="D1739" s="1425" t="s">
        <v>549</v>
      </c>
      <c r="E1739" s="1425" t="s">
        <v>2812</v>
      </c>
      <c r="F1739" s="1425" t="s">
        <v>1273</v>
      </c>
      <c r="G1739" s="1425" t="s">
        <v>1238</v>
      </c>
      <c r="H1739" s="1425" t="s">
        <v>1264</v>
      </c>
      <c r="I1739" s="1425" t="s">
        <v>2763</v>
      </c>
      <c r="J1739" s="1425" t="s">
        <v>1272</v>
      </c>
      <c r="K1739" s="1425">
        <v>3.3900000000000001</v>
      </c>
    </row>
    <row r="1740" spans="1:11" ht="12.75">
      <c r="A1740" s="1425" t="s">
        <v>1360</v>
      </c>
      <c r="B1740" s="1425" t="s">
        <v>781</v>
      </c>
      <c r="C1740" s="1425" t="s">
        <v>390</v>
      </c>
      <c r="D1740" s="1425" t="s">
        <v>549</v>
      </c>
      <c r="E1740" s="1425" t="s">
        <v>2812</v>
      </c>
      <c r="F1740" s="1425" t="s">
        <v>1273</v>
      </c>
      <c r="G1740" s="1425" t="s">
        <v>1238</v>
      </c>
      <c r="H1740" s="1425" t="s">
        <v>1264</v>
      </c>
      <c r="I1740" s="1425" t="s">
        <v>2764</v>
      </c>
      <c r="J1740" s="1425" t="s">
        <v>1272</v>
      </c>
      <c r="K1740" s="1425">
        <v>47.350000000000001</v>
      </c>
    </row>
    <row r="1741" spans="1:11" ht="12.75">
      <c r="A1741" s="1425" t="s">
        <v>1360</v>
      </c>
      <c r="B1741" s="1425" t="s">
        <v>781</v>
      </c>
      <c r="C1741" s="1425" t="s">
        <v>390</v>
      </c>
      <c r="D1741" s="1425" t="s">
        <v>549</v>
      </c>
      <c r="E1741" s="1425" t="s">
        <v>2812</v>
      </c>
      <c r="F1741" s="1425" t="s">
        <v>1273</v>
      </c>
      <c r="G1741" s="1425" t="s">
        <v>1238</v>
      </c>
      <c r="H1741" s="1425" t="s">
        <v>1264</v>
      </c>
      <c r="I1741" s="1425" t="s">
        <v>2765</v>
      </c>
      <c r="J1741" s="1425" t="s">
        <v>1272</v>
      </c>
      <c r="K1741" s="1425">
        <v>9.4700000000000006</v>
      </c>
    </row>
    <row r="1742" spans="1:11" ht="12.75">
      <c r="A1742" s="1425" t="s">
        <v>1360</v>
      </c>
      <c r="B1742" s="1425" t="s">
        <v>781</v>
      </c>
      <c r="C1742" s="1425" t="s">
        <v>390</v>
      </c>
      <c r="D1742" s="1425" t="s">
        <v>549</v>
      </c>
      <c r="E1742" s="1425" t="s">
        <v>2812</v>
      </c>
      <c r="F1742" s="1425" t="s">
        <v>1273</v>
      </c>
      <c r="G1742" s="1425" t="s">
        <v>1238</v>
      </c>
      <c r="H1742" s="1425" t="s">
        <v>1264</v>
      </c>
      <c r="I1742" s="1425" t="s">
        <v>2766</v>
      </c>
      <c r="J1742" s="1425" t="s">
        <v>1272</v>
      </c>
      <c r="K1742" s="1425">
        <v>16.899999999999999</v>
      </c>
    </row>
    <row r="1743" spans="1:11" ht="12.75">
      <c r="A1743" s="1425" t="s">
        <v>1360</v>
      </c>
      <c r="B1743" s="1425" t="s">
        <v>781</v>
      </c>
      <c r="C1743" s="1425" t="s">
        <v>390</v>
      </c>
      <c r="D1743" s="1425" t="s">
        <v>549</v>
      </c>
      <c r="E1743" s="1425" t="s">
        <v>2812</v>
      </c>
      <c r="F1743" s="1425" t="s">
        <v>1273</v>
      </c>
      <c r="G1743" s="1425" t="s">
        <v>1238</v>
      </c>
      <c r="H1743" s="1425" t="s">
        <v>1264</v>
      </c>
      <c r="I1743" s="1425" t="s">
        <v>2767</v>
      </c>
      <c r="J1743" s="1425" t="s">
        <v>1272</v>
      </c>
      <c r="K1743" s="1425">
        <v>282.73000000000002</v>
      </c>
    </row>
    <row r="1744" spans="1:11" ht="12.75">
      <c r="A1744" s="1425" t="s">
        <v>1360</v>
      </c>
      <c r="B1744" s="1425" t="s">
        <v>781</v>
      </c>
      <c r="C1744" s="1425" t="s">
        <v>390</v>
      </c>
      <c r="D1744" s="1425" t="s">
        <v>549</v>
      </c>
      <c r="E1744" s="1425" t="s">
        <v>2812</v>
      </c>
      <c r="F1744" s="1425" t="s">
        <v>1273</v>
      </c>
      <c r="G1744" s="1425" t="s">
        <v>1238</v>
      </c>
      <c r="H1744" s="1425" t="s">
        <v>1264</v>
      </c>
      <c r="I1744" s="1425" t="s">
        <v>2768</v>
      </c>
      <c r="J1744" s="1425" t="s">
        <v>1272</v>
      </c>
      <c r="K1744" s="1425">
        <v>23.670000000000002</v>
      </c>
    </row>
    <row r="1745" spans="1:11" ht="12.75">
      <c r="A1745" s="1425" t="s">
        <v>1360</v>
      </c>
      <c r="B1745" s="1425" t="s">
        <v>781</v>
      </c>
      <c r="C1745" s="1425" t="s">
        <v>390</v>
      </c>
      <c r="D1745" s="1425" t="s">
        <v>549</v>
      </c>
      <c r="E1745" s="1425" t="s">
        <v>2812</v>
      </c>
      <c r="F1745" s="1425" t="s">
        <v>1273</v>
      </c>
      <c r="G1745" s="1425" t="s">
        <v>1238</v>
      </c>
      <c r="H1745" s="1425" t="s">
        <v>1264</v>
      </c>
      <c r="I1745" s="1425" t="s">
        <v>2769</v>
      </c>
      <c r="J1745" s="1425" t="s">
        <v>1272</v>
      </c>
      <c r="K1745" s="1425">
        <v>12.16</v>
      </c>
    </row>
    <row r="1746" spans="1:11" ht="12.75">
      <c r="A1746" s="1425" t="s">
        <v>1360</v>
      </c>
      <c r="B1746" s="1425" t="s">
        <v>781</v>
      </c>
      <c r="C1746" s="1425" t="s">
        <v>390</v>
      </c>
      <c r="D1746" s="1425" t="s">
        <v>549</v>
      </c>
      <c r="E1746" s="1425" t="s">
        <v>2812</v>
      </c>
      <c r="F1746" s="1425" t="s">
        <v>1273</v>
      </c>
      <c r="G1746" s="1425" t="s">
        <v>1238</v>
      </c>
      <c r="H1746" s="1425" t="s">
        <v>1264</v>
      </c>
      <c r="I1746" s="1425" t="s">
        <v>2770</v>
      </c>
      <c r="J1746" s="1425" t="s">
        <v>1272</v>
      </c>
      <c r="K1746" s="1425">
        <v>10.119999999999999</v>
      </c>
    </row>
    <row r="1747" spans="1:11" ht="12.75">
      <c r="A1747" s="1425" t="s">
        <v>1360</v>
      </c>
      <c r="B1747" s="1425" t="s">
        <v>781</v>
      </c>
      <c r="C1747" s="1425" t="s">
        <v>390</v>
      </c>
      <c r="D1747" s="1425" t="s">
        <v>549</v>
      </c>
      <c r="E1747" s="1425" t="s">
        <v>2812</v>
      </c>
      <c r="F1747" s="1425" t="s">
        <v>1273</v>
      </c>
      <c r="G1747" s="1425" t="s">
        <v>1238</v>
      </c>
      <c r="H1747" s="1425" t="s">
        <v>1264</v>
      </c>
      <c r="I1747" s="1425" t="s">
        <v>2771</v>
      </c>
      <c r="J1747" s="1425" t="s">
        <v>1272</v>
      </c>
      <c r="K1747" s="1425">
        <v>316.47000000000003</v>
      </c>
    </row>
    <row r="1748" spans="1:11" ht="12.75">
      <c r="A1748" s="1425" t="s">
        <v>1360</v>
      </c>
      <c r="B1748" s="1425" t="s">
        <v>781</v>
      </c>
      <c r="C1748" s="1425" t="s">
        <v>390</v>
      </c>
      <c r="D1748" s="1425" t="s">
        <v>549</v>
      </c>
      <c r="E1748" s="1425" t="s">
        <v>2812</v>
      </c>
      <c r="F1748" s="1425" t="s">
        <v>1273</v>
      </c>
      <c r="G1748" s="1425" t="s">
        <v>1238</v>
      </c>
      <c r="H1748" s="1425" t="s">
        <v>1265</v>
      </c>
      <c r="I1748" s="1425" t="s">
        <v>2763</v>
      </c>
      <c r="J1748" s="1425" t="s">
        <v>1272</v>
      </c>
      <c r="K1748" s="1425">
        <v>3.3700000000000001</v>
      </c>
    </row>
    <row r="1749" spans="1:11" ht="12.75">
      <c r="A1749" s="1425" t="s">
        <v>1360</v>
      </c>
      <c r="B1749" s="1425" t="s">
        <v>781</v>
      </c>
      <c r="C1749" s="1425" t="s">
        <v>390</v>
      </c>
      <c r="D1749" s="1425" t="s">
        <v>549</v>
      </c>
      <c r="E1749" s="1425" t="s">
        <v>2812</v>
      </c>
      <c r="F1749" s="1425" t="s">
        <v>1273</v>
      </c>
      <c r="G1749" s="1425" t="s">
        <v>1238</v>
      </c>
      <c r="H1749" s="1425" t="s">
        <v>1265</v>
      </c>
      <c r="I1749" s="1425" t="s">
        <v>2764</v>
      </c>
      <c r="J1749" s="1425" t="s">
        <v>1272</v>
      </c>
      <c r="K1749" s="1425">
        <v>47.039999999999999</v>
      </c>
    </row>
    <row r="1750" spans="1:11" ht="12.75">
      <c r="A1750" s="1425" t="s">
        <v>1360</v>
      </c>
      <c r="B1750" s="1425" t="s">
        <v>781</v>
      </c>
      <c r="C1750" s="1425" t="s">
        <v>390</v>
      </c>
      <c r="D1750" s="1425" t="s">
        <v>549</v>
      </c>
      <c r="E1750" s="1425" t="s">
        <v>2812</v>
      </c>
      <c r="F1750" s="1425" t="s">
        <v>1273</v>
      </c>
      <c r="G1750" s="1425" t="s">
        <v>1238</v>
      </c>
      <c r="H1750" s="1425" t="s">
        <v>1265</v>
      </c>
      <c r="I1750" s="1425" t="s">
        <v>2765</v>
      </c>
      <c r="J1750" s="1425" t="s">
        <v>1272</v>
      </c>
      <c r="K1750" s="1425">
        <v>9.4100000000000001</v>
      </c>
    </row>
    <row r="1751" spans="1:11" ht="12.75">
      <c r="A1751" s="1425" t="s">
        <v>1360</v>
      </c>
      <c r="B1751" s="1425" t="s">
        <v>781</v>
      </c>
      <c r="C1751" s="1425" t="s">
        <v>390</v>
      </c>
      <c r="D1751" s="1425" t="s">
        <v>549</v>
      </c>
      <c r="E1751" s="1425" t="s">
        <v>2812</v>
      </c>
      <c r="F1751" s="1425" t="s">
        <v>1273</v>
      </c>
      <c r="G1751" s="1425" t="s">
        <v>1238</v>
      </c>
      <c r="H1751" s="1425" t="s">
        <v>1265</v>
      </c>
      <c r="I1751" s="1425" t="s">
        <v>2766</v>
      </c>
      <c r="J1751" s="1425" t="s">
        <v>1272</v>
      </c>
      <c r="K1751" s="1425">
        <v>16.780000000000001</v>
      </c>
    </row>
    <row r="1752" spans="1:11" ht="12.75">
      <c r="A1752" s="1425" t="s">
        <v>1360</v>
      </c>
      <c r="B1752" s="1425" t="s">
        <v>781</v>
      </c>
      <c r="C1752" s="1425" t="s">
        <v>390</v>
      </c>
      <c r="D1752" s="1425" t="s">
        <v>549</v>
      </c>
      <c r="E1752" s="1425" t="s">
        <v>2812</v>
      </c>
      <c r="F1752" s="1425" t="s">
        <v>1273</v>
      </c>
      <c r="G1752" s="1425" t="s">
        <v>1238</v>
      </c>
      <c r="H1752" s="1425" t="s">
        <v>1265</v>
      </c>
      <c r="I1752" s="1425" t="s">
        <v>2767</v>
      </c>
      <c r="J1752" s="1425" t="s">
        <v>1272</v>
      </c>
      <c r="K1752" s="1425">
        <v>280.89999999999998</v>
      </c>
    </row>
    <row r="1753" spans="1:11" ht="12.75">
      <c r="A1753" s="1425" t="s">
        <v>1360</v>
      </c>
      <c r="B1753" s="1425" t="s">
        <v>781</v>
      </c>
      <c r="C1753" s="1425" t="s">
        <v>390</v>
      </c>
      <c r="D1753" s="1425" t="s">
        <v>549</v>
      </c>
      <c r="E1753" s="1425" t="s">
        <v>2812</v>
      </c>
      <c r="F1753" s="1425" t="s">
        <v>1273</v>
      </c>
      <c r="G1753" s="1425" t="s">
        <v>1238</v>
      </c>
      <c r="H1753" s="1425" t="s">
        <v>1265</v>
      </c>
      <c r="I1753" s="1425" t="s">
        <v>2768</v>
      </c>
      <c r="J1753" s="1425" t="s">
        <v>1272</v>
      </c>
      <c r="K1753" s="1425">
        <v>23.52</v>
      </c>
    </row>
    <row r="1754" spans="1:11" ht="12.75">
      <c r="A1754" s="1425" t="s">
        <v>1360</v>
      </c>
      <c r="B1754" s="1425" t="s">
        <v>781</v>
      </c>
      <c r="C1754" s="1425" t="s">
        <v>390</v>
      </c>
      <c r="D1754" s="1425" t="s">
        <v>549</v>
      </c>
      <c r="E1754" s="1425" t="s">
        <v>2812</v>
      </c>
      <c r="F1754" s="1425" t="s">
        <v>1273</v>
      </c>
      <c r="G1754" s="1425" t="s">
        <v>1238</v>
      </c>
      <c r="H1754" s="1425" t="s">
        <v>1265</v>
      </c>
      <c r="I1754" s="1425" t="s">
        <v>2769</v>
      </c>
      <c r="J1754" s="1425" t="s">
        <v>1272</v>
      </c>
      <c r="K1754" s="1425">
        <v>12.08</v>
      </c>
    </row>
    <row r="1755" spans="1:11" ht="12.75">
      <c r="A1755" s="1425" t="s">
        <v>1360</v>
      </c>
      <c r="B1755" s="1425" t="s">
        <v>781</v>
      </c>
      <c r="C1755" s="1425" t="s">
        <v>390</v>
      </c>
      <c r="D1755" s="1425" t="s">
        <v>549</v>
      </c>
      <c r="E1755" s="1425" t="s">
        <v>2812</v>
      </c>
      <c r="F1755" s="1425" t="s">
        <v>1273</v>
      </c>
      <c r="G1755" s="1425" t="s">
        <v>1238</v>
      </c>
      <c r="H1755" s="1425" t="s">
        <v>1265</v>
      </c>
      <c r="I1755" s="1425" t="s">
        <v>2770</v>
      </c>
      <c r="J1755" s="1425" t="s">
        <v>1272</v>
      </c>
      <c r="K1755" s="1425">
        <v>10.050000000000001</v>
      </c>
    </row>
    <row r="1756" spans="1:11" ht="12.75">
      <c r="A1756" s="1425" t="s">
        <v>1360</v>
      </c>
      <c r="B1756" s="1425" t="s">
        <v>781</v>
      </c>
      <c r="C1756" s="1425" t="s">
        <v>390</v>
      </c>
      <c r="D1756" s="1425" t="s">
        <v>549</v>
      </c>
      <c r="E1756" s="1425" t="s">
        <v>2812</v>
      </c>
      <c r="F1756" s="1425" t="s">
        <v>1273</v>
      </c>
      <c r="G1756" s="1425" t="s">
        <v>1238</v>
      </c>
      <c r="H1756" s="1425" t="s">
        <v>1265</v>
      </c>
      <c r="I1756" s="1425" t="s">
        <v>2771</v>
      </c>
      <c r="J1756" s="1425" t="s">
        <v>1272</v>
      </c>
      <c r="K1756" s="1425">
        <v>314.41000000000003</v>
      </c>
    </row>
    <row r="1757" spans="1:11" ht="12.75">
      <c r="A1757" s="1425" t="s">
        <v>1360</v>
      </c>
      <c r="B1757" s="1425" t="s">
        <v>781</v>
      </c>
      <c r="C1757" s="1425" t="s">
        <v>390</v>
      </c>
      <c r="D1757" s="1425" t="s">
        <v>549</v>
      </c>
      <c r="E1757" s="1425" t="s">
        <v>2812</v>
      </c>
      <c r="F1757" s="1425" t="s">
        <v>1273</v>
      </c>
      <c r="G1757" s="1425" t="s">
        <v>1238</v>
      </c>
      <c r="H1757" s="1425" t="s">
        <v>2774</v>
      </c>
      <c r="I1757" s="1425" t="s">
        <v>2763</v>
      </c>
      <c r="J1757" s="1425" t="s">
        <v>1272</v>
      </c>
      <c r="K1757" s="1425">
        <v>3.3900000000000001</v>
      </c>
    </row>
    <row r="1758" spans="1:11" ht="12.75">
      <c r="A1758" s="1425" t="s">
        <v>1360</v>
      </c>
      <c r="B1758" s="1425" t="s">
        <v>781</v>
      </c>
      <c r="C1758" s="1425" t="s">
        <v>390</v>
      </c>
      <c r="D1758" s="1425" t="s">
        <v>549</v>
      </c>
      <c r="E1758" s="1425" t="s">
        <v>2812</v>
      </c>
      <c r="F1758" s="1425" t="s">
        <v>1273</v>
      </c>
      <c r="G1758" s="1425" t="s">
        <v>1238</v>
      </c>
      <c r="H1758" s="1425" t="s">
        <v>2774</v>
      </c>
      <c r="I1758" s="1425" t="s">
        <v>2764</v>
      </c>
      <c r="J1758" s="1425" t="s">
        <v>1272</v>
      </c>
      <c r="K1758" s="1425">
        <v>47.369999999999997</v>
      </c>
    </row>
    <row r="1759" spans="1:11" ht="12.75">
      <c r="A1759" s="1425" t="s">
        <v>1360</v>
      </c>
      <c r="B1759" s="1425" t="s">
        <v>781</v>
      </c>
      <c r="C1759" s="1425" t="s">
        <v>390</v>
      </c>
      <c r="D1759" s="1425" t="s">
        <v>549</v>
      </c>
      <c r="E1759" s="1425" t="s">
        <v>2812</v>
      </c>
      <c r="F1759" s="1425" t="s">
        <v>1273</v>
      </c>
      <c r="G1759" s="1425" t="s">
        <v>1238</v>
      </c>
      <c r="H1759" s="1425" t="s">
        <v>2774</v>
      </c>
      <c r="I1759" s="1425" t="s">
        <v>2765</v>
      </c>
      <c r="J1759" s="1425" t="s">
        <v>1272</v>
      </c>
      <c r="K1759" s="1425">
        <v>9.4700000000000006</v>
      </c>
    </row>
    <row r="1760" spans="1:11" ht="12.75">
      <c r="A1760" s="1425" t="s">
        <v>1360</v>
      </c>
      <c r="B1760" s="1425" t="s">
        <v>781</v>
      </c>
      <c r="C1760" s="1425" t="s">
        <v>390</v>
      </c>
      <c r="D1760" s="1425" t="s">
        <v>549</v>
      </c>
      <c r="E1760" s="1425" t="s">
        <v>2812</v>
      </c>
      <c r="F1760" s="1425" t="s">
        <v>1273</v>
      </c>
      <c r="G1760" s="1425" t="s">
        <v>1238</v>
      </c>
      <c r="H1760" s="1425" t="s">
        <v>2774</v>
      </c>
      <c r="I1760" s="1425" t="s">
        <v>2766</v>
      </c>
      <c r="J1760" s="1425" t="s">
        <v>1272</v>
      </c>
      <c r="K1760" s="1425">
        <v>16.899999999999999</v>
      </c>
    </row>
    <row r="1761" spans="1:11" ht="12.75">
      <c r="A1761" s="1425" t="s">
        <v>1360</v>
      </c>
      <c r="B1761" s="1425" t="s">
        <v>781</v>
      </c>
      <c r="C1761" s="1425" t="s">
        <v>390</v>
      </c>
      <c r="D1761" s="1425" t="s">
        <v>549</v>
      </c>
      <c r="E1761" s="1425" t="s">
        <v>2812</v>
      </c>
      <c r="F1761" s="1425" t="s">
        <v>1273</v>
      </c>
      <c r="G1761" s="1425" t="s">
        <v>1238</v>
      </c>
      <c r="H1761" s="1425" t="s">
        <v>2774</v>
      </c>
      <c r="I1761" s="1425" t="s">
        <v>2767</v>
      </c>
      <c r="J1761" s="1425" t="s">
        <v>1272</v>
      </c>
      <c r="K1761" s="1425">
        <v>282.88</v>
      </c>
    </row>
    <row r="1762" spans="1:11" ht="12.75">
      <c r="A1762" s="1425" t="s">
        <v>1360</v>
      </c>
      <c r="B1762" s="1425" t="s">
        <v>781</v>
      </c>
      <c r="C1762" s="1425" t="s">
        <v>390</v>
      </c>
      <c r="D1762" s="1425" t="s">
        <v>549</v>
      </c>
      <c r="E1762" s="1425" t="s">
        <v>2812</v>
      </c>
      <c r="F1762" s="1425" t="s">
        <v>1273</v>
      </c>
      <c r="G1762" s="1425" t="s">
        <v>1238</v>
      </c>
      <c r="H1762" s="1425" t="s">
        <v>2774</v>
      </c>
      <c r="I1762" s="1425" t="s">
        <v>2768</v>
      </c>
      <c r="J1762" s="1425" t="s">
        <v>1272</v>
      </c>
      <c r="K1762" s="1425">
        <v>23.690000000000001</v>
      </c>
    </row>
    <row r="1763" spans="1:11" ht="12.75">
      <c r="A1763" s="1425" t="s">
        <v>1360</v>
      </c>
      <c r="B1763" s="1425" t="s">
        <v>781</v>
      </c>
      <c r="C1763" s="1425" t="s">
        <v>390</v>
      </c>
      <c r="D1763" s="1425" t="s">
        <v>549</v>
      </c>
      <c r="E1763" s="1425" t="s">
        <v>2812</v>
      </c>
      <c r="F1763" s="1425" t="s">
        <v>1273</v>
      </c>
      <c r="G1763" s="1425" t="s">
        <v>1238</v>
      </c>
      <c r="H1763" s="1425" t="s">
        <v>2774</v>
      </c>
      <c r="I1763" s="1425" t="s">
        <v>2769</v>
      </c>
      <c r="J1763" s="1425" t="s">
        <v>1272</v>
      </c>
      <c r="K1763" s="1425">
        <v>12.17</v>
      </c>
    </row>
    <row r="1764" spans="1:11" ht="12.75">
      <c r="A1764" s="1425" t="s">
        <v>1360</v>
      </c>
      <c r="B1764" s="1425" t="s">
        <v>781</v>
      </c>
      <c r="C1764" s="1425" t="s">
        <v>390</v>
      </c>
      <c r="D1764" s="1425" t="s">
        <v>549</v>
      </c>
      <c r="E1764" s="1425" t="s">
        <v>2812</v>
      </c>
      <c r="F1764" s="1425" t="s">
        <v>1273</v>
      </c>
      <c r="G1764" s="1425" t="s">
        <v>1238</v>
      </c>
      <c r="H1764" s="1425" t="s">
        <v>2774</v>
      </c>
      <c r="I1764" s="1425" t="s">
        <v>2770</v>
      </c>
      <c r="J1764" s="1425" t="s">
        <v>1272</v>
      </c>
      <c r="K1764" s="1425">
        <v>10.130000000000001</v>
      </c>
    </row>
    <row r="1765" spans="1:11" ht="12.75">
      <c r="A1765" s="1425" t="s">
        <v>1360</v>
      </c>
      <c r="B1765" s="1425" t="s">
        <v>781</v>
      </c>
      <c r="C1765" s="1425" t="s">
        <v>390</v>
      </c>
      <c r="D1765" s="1425" t="s">
        <v>549</v>
      </c>
      <c r="E1765" s="1425" t="s">
        <v>2812</v>
      </c>
      <c r="F1765" s="1425" t="s">
        <v>1273</v>
      </c>
      <c r="G1765" s="1425" t="s">
        <v>1238</v>
      </c>
      <c r="H1765" s="1425" t="s">
        <v>2774</v>
      </c>
      <c r="I1765" s="1425" t="s">
        <v>2771</v>
      </c>
      <c r="J1765" s="1425" t="s">
        <v>1272</v>
      </c>
      <c r="K1765" s="1425">
        <v>316.64999999999998</v>
      </c>
    </row>
    <row r="1766" spans="1:11" ht="12.75">
      <c r="A1766" s="1425" t="s">
        <v>1360</v>
      </c>
      <c r="B1766" s="1425" t="s">
        <v>781</v>
      </c>
      <c r="C1766" s="1425" t="s">
        <v>390</v>
      </c>
      <c r="D1766" s="1425" t="s">
        <v>549</v>
      </c>
      <c r="E1766" s="1425" t="s">
        <v>2812</v>
      </c>
      <c r="F1766" s="1425" t="s">
        <v>1273</v>
      </c>
      <c r="G1766" s="1425" t="s">
        <v>1238</v>
      </c>
      <c r="H1766" s="1425" t="s">
        <v>1266</v>
      </c>
      <c r="I1766" s="1425" t="s">
        <v>2763</v>
      </c>
      <c r="J1766" s="1425" t="s">
        <v>1272</v>
      </c>
      <c r="K1766" s="1425">
        <v>3.3900000000000001</v>
      </c>
    </row>
    <row r="1767" spans="1:11" ht="12.75">
      <c r="A1767" s="1425" t="s">
        <v>1360</v>
      </c>
      <c r="B1767" s="1425" t="s">
        <v>781</v>
      </c>
      <c r="C1767" s="1425" t="s">
        <v>390</v>
      </c>
      <c r="D1767" s="1425" t="s">
        <v>549</v>
      </c>
      <c r="E1767" s="1425" t="s">
        <v>2812</v>
      </c>
      <c r="F1767" s="1425" t="s">
        <v>1273</v>
      </c>
      <c r="G1767" s="1425" t="s">
        <v>1238</v>
      </c>
      <c r="H1767" s="1425" t="s">
        <v>1266</v>
      </c>
      <c r="I1767" s="1425" t="s">
        <v>2764</v>
      </c>
      <c r="J1767" s="1425" t="s">
        <v>1272</v>
      </c>
      <c r="K1767" s="1425">
        <v>47.32</v>
      </c>
    </row>
    <row r="1768" spans="1:11" ht="12.75">
      <c r="A1768" s="1425" t="s">
        <v>1360</v>
      </c>
      <c r="B1768" s="1425" t="s">
        <v>781</v>
      </c>
      <c r="C1768" s="1425" t="s">
        <v>390</v>
      </c>
      <c r="D1768" s="1425" t="s">
        <v>549</v>
      </c>
      <c r="E1768" s="1425" t="s">
        <v>2812</v>
      </c>
      <c r="F1768" s="1425" t="s">
        <v>1273</v>
      </c>
      <c r="G1768" s="1425" t="s">
        <v>1238</v>
      </c>
      <c r="H1768" s="1425" t="s">
        <v>1266</v>
      </c>
      <c r="I1768" s="1425" t="s">
        <v>2765</v>
      </c>
      <c r="J1768" s="1425" t="s">
        <v>1272</v>
      </c>
      <c r="K1768" s="1425">
        <v>9.4600000000000009</v>
      </c>
    </row>
    <row r="1769" spans="1:11" ht="12.75">
      <c r="A1769" s="1425" t="s">
        <v>1360</v>
      </c>
      <c r="B1769" s="1425" t="s">
        <v>781</v>
      </c>
      <c r="C1769" s="1425" t="s">
        <v>390</v>
      </c>
      <c r="D1769" s="1425" t="s">
        <v>549</v>
      </c>
      <c r="E1769" s="1425" t="s">
        <v>2812</v>
      </c>
      <c r="F1769" s="1425" t="s">
        <v>1273</v>
      </c>
      <c r="G1769" s="1425" t="s">
        <v>1238</v>
      </c>
      <c r="H1769" s="1425" t="s">
        <v>1266</v>
      </c>
      <c r="I1769" s="1425" t="s">
        <v>2766</v>
      </c>
      <c r="J1769" s="1425" t="s">
        <v>1272</v>
      </c>
      <c r="K1769" s="1425">
        <v>16.890000000000001</v>
      </c>
    </row>
    <row r="1770" spans="1:11" ht="12.75">
      <c r="A1770" s="1425" t="s">
        <v>1360</v>
      </c>
      <c r="B1770" s="1425" t="s">
        <v>781</v>
      </c>
      <c r="C1770" s="1425" t="s">
        <v>390</v>
      </c>
      <c r="D1770" s="1425" t="s">
        <v>549</v>
      </c>
      <c r="E1770" s="1425" t="s">
        <v>2812</v>
      </c>
      <c r="F1770" s="1425" t="s">
        <v>1273</v>
      </c>
      <c r="G1770" s="1425" t="s">
        <v>1238</v>
      </c>
      <c r="H1770" s="1425" t="s">
        <v>1266</v>
      </c>
      <c r="I1770" s="1425" t="s">
        <v>2767</v>
      </c>
      <c r="J1770" s="1425" t="s">
        <v>1272</v>
      </c>
      <c r="K1770" s="1425">
        <v>282.60000000000002</v>
      </c>
    </row>
    <row r="1771" spans="1:11" ht="12.75">
      <c r="A1771" s="1425" t="s">
        <v>1360</v>
      </c>
      <c r="B1771" s="1425" t="s">
        <v>781</v>
      </c>
      <c r="C1771" s="1425" t="s">
        <v>390</v>
      </c>
      <c r="D1771" s="1425" t="s">
        <v>549</v>
      </c>
      <c r="E1771" s="1425" t="s">
        <v>2812</v>
      </c>
      <c r="F1771" s="1425" t="s">
        <v>1273</v>
      </c>
      <c r="G1771" s="1425" t="s">
        <v>1238</v>
      </c>
      <c r="H1771" s="1425" t="s">
        <v>1266</v>
      </c>
      <c r="I1771" s="1425" t="s">
        <v>2768</v>
      </c>
      <c r="J1771" s="1425" t="s">
        <v>1272</v>
      </c>
      <c r="K1771" s="1425">
        <v>23.66</v>
      </c>
    </row>
    <row r="1772" spans="1:11" ht="12.75">
      <c r="A1772" s="1425" t="s">
        <v>1360</v>
      </c>
      <c r="B1772" s="1425" t="s">
        <v>781</v>
      </c>
      <c r="C1772" s="1425" t="s">
        <v>390</v>
      </c>
      <c r="D1772" s="1425" t="s">
        <v>549</v>
      </c>
      <c r="E1772" s="1425" t="s">
        <v>2812</v>
      </c>
      <c r="F1772" s="1425" t="s">
        <v>1273</v>
      </c>
      <c r="G1772" s="1425" t="s">
        <v>1238</v>
      </c>
      <c r="H1772" s="1425" t="s">
        <v>1266</v>
      </c>
      <c r="I1772" s="1425" t="s">
        <v>2769</v>
      </c>
      <c r="J1772" s="1425" t="s">
        <v>1272</v>
      </c>
      <c r="K1772" s="1425">
        <v>12.16</v>
      </c>
    </row>
    <row r="1773" spans="1:11" ht="12.75">
      <c r="A1773" s="1425" t="s">
        <v>1360</v>
      </c>
      <c r="B1773" s="1425" t="s">
        <v>781</v>
      </c>
      <c r="C1773" s="1425" t="s">
        <v>390</v>
      </c>
      <c r="D1773" s="1425" t="s">
        <v>549</v>
      </c>
      <c r="E1773" s="1425" t="s">
        <v>2812</v>
      </c>
      <c r="F1773" s="1425" t="s">
        <v>1273</v>
      </c>
      <c r="G1773" s="1425" t="s">
        <v>1238</v>
      </c>
      <c r="H1773" s="1425" t="s">
        <v>1266</v>
      </c>
      <c r="I1773" s="1425" t="s">
        <v>2770</v>
      </c>
      <c r="J1773" s="1425" t="s">
        <v>1272</v>
      </c>
      <c r="K1773" s="1425">
        <v>10.109999999999999</v>
      </c>
    </row>
    <row r="1774" spans="1:11" ht="12.75">
      <c r="A1774" s="1425" t="s">
        <v>1360</v>
      </c>
      <c r="B1774" s="1425" t="s">
        <v>781</v>
      </c>
      <c r="C1774" s="1425" t="s">
        <v>390</v>
      </c>
      <c r="D1774" s="1425" t="s">
        <v>549</v>
      </c>
      <c r="E1774" s="1425" t="s">
        <v>2812</v>
      </c>
      <c r="F1774" s="1425" t="s">
        <v>1273</v>
      </c>
      <c r="G1774" s="1425" t="s">
        <v>1238</v>
      </c>
      <c r="H1774" s="1425" t="s">
        <v>1266</v>
      </c>
      <c r="I1774" s="1425" t="s">
        <v>2771</v>
      </c>
      <c r="J1774" s="1425" t="s">
        <v>1272</v>
      </c>
      <c r="K1774" s="1425">
        <v>316.32999999999998</v>
      </c>
    </row>
    <row r="1775" spans="1:11" ht="12.75">
      <c r="A1775" s="1425" t="s">
        <v>1360</v>
      </c>
      <c r="B1775" s="1425" t="s">
        <v>781</v>
      </c>
      <c r="C1775" s="1425" t="s">
        <v>390</v>
      </c>
      <c r="D1775" s="1425" t="s">
        <v>549</v>
      </c>
      <c r="E1775" s="1425" t="s">
        <v>2812</v>
      </c>
      <c r="F1775" s="1425" t="s">
        <v>1273</v>
      </c>
      <c r="G1775" s="1425" t="s">
        <v>1238</v>
      </c>
      <c r="H1775" s="1425" t="s">
        <v>1267</v>
      </c>
      <c r="I1775" s="1425" t="s">
        <v>2763</v>
      </c>
      <c r="J1775" s="1425" t="s">
        <v>1272</v>
      </c>
      <c r="K1775" s="1425">
        <v>6.7999999999999998</v>
      </c>
    </row>
    <row r="1776" spans="1:11" ht="12.75">
      <c r="A1776" s="1425" t="s">
        <v>1360</v>
      </c>
      <c r="B1776" s="1425" t="s">
        <v>781</v>
      </c>
      <c r="C1776" s="1425" t="s">
        <v>390</v>
      </c>
      <c r="D1776" s="1425" t="s">
        <v>549</v>
      </c>
      <c r="E1776" s="1425" t="s">
        <v>2812</v>
      </c>
      <c r="F1776" s="1425" t="s">
        <v>1273</v>
      </c>
      <c r="G1776" s="1425" t="s">
        <v>1238</v>
      </c>
      <c r="H1776" s="1425" t="s">
        <v>1267</v>
      </c>
      <c r="I1776" s="1425" t="s">
        <v>2764</v>
      </c>
      <c r="J1776" s="1425" t="s">
        <v>1272</v>
      </c>
      <c r="K1776" s="1425">
        <v>95</v>
      </c>
    </row>
    <row r="1777" spans="1:11" ht="12.75">
      <c r="A1777" s="1425" t="s">
        <v>1360</v>
      </c>
      <c r="B1777" s="1425" t="s">
        <v>781</v>
      </c>
      <c r="C1777" s="1425" t="s">
        <v>390</v>
      </c>
      <c r="D1777" s="1425" t="s">
        <v>549</v>
      </c>
      <c r="E1777" s="1425" t="s">
        <v>2812</v>
      </c>
      <c r="F1777" s="1425" t="s">
        <v>1273</v>
      </c>
      <c r="G1777" s="1425" t="s">
        <v>1238</v>
      </c>
      <c r="H1777" s="1425" t="s">
        <v>1267</v>
      </c>
      <c r="I1777" s="1425" t="s">
        <v>2765</v>
      </c>
      <c r="J1777" s="1425" t="s">
        <v>1272</v>
      </c>
      <c r="K1777" s="1425">
        <v>19</v>
      </c>
    </row>
    <row r="1778" spans="1:11" ht="12.75">
      <c r="A1778" s="1425" t="s">
        <v>1360</v>
      </c>
      <c r="B1778" s="1425" t="s">
        <v>781</v>
      </c>
      <c r="C1778" s="1425" t="s">
        <v>390</v>
      </c>
      <c r="D1778" s="1425" t="s">
        <v>549</v>
      </c>
      <c r="E1778" s="1425" t="s">
        <v>2812</v>
      </c>
      <c r="F1778" s="1425" t="s">
        <v>1273</v>
      </c>
      <c r="G1778" s="1425" t="s">
        <v>1238</v>
      </c>
      <c r="H1778" s="1425" t="s">
        <v>1267</v>
      </c>
      <c r="I1778" s="1425" t="s">
        <v>2766</v>
      </c>
      <c r="J1778" s="1425" t="s">
        <v>1272</v>
      </c>
      <c r="K1778" s="1425">
        <v>33.909999999999997</v>
      </c>
    </row>
    <row r="1779" spans="1:11" ht="12.75">
      <c r="A1779" s="1425" t="s">
        <v>1360</v>
      </c>
      <c r="B1779" s="1425" t="s">
        <v>781</v>
      </c>
      <c r="C1779" s="1425" t="s">
        <v>390</v>
      </c>
      <c r="D1779" s="1425" t="s">
        <v>549</v>
      </c>
      <c r="E1779" s="1425" t="s">
        <v>2812</v>
      </c>
      <c r="F1779" s="1425" t="s">
        <v>1273</v>
      </c>
      <c r="G1779" s="1425" t="s">
        <v>1238</v>
      </c>
      <c r="H1779" s="1425" t="s">
        <v>1267</v>
      </c>
      <c r="I1779" s="1425" t="s">
        <v>2767</v>
      </c>
      <c r="J1779" s="1425" t="s">
        <v>1272</v>
      </c>
      <c r="K1779" s="1425">
        <v>567.30999999999995</v>
      </c>
    </row>
    <row r="1780" spans="1:11" ht="12.75">
      <c r="A1780" s="1425" t="s">
        <v>1360</v>
      </c>
      <c r="B1780" s="1425" t="s">
        <v>781</v>
      </c>
      <c r="C1780" s="1425" t="s">
        <v>390</v>
      </c>
      <c r="D1780" s="1425" t="s">
        <v>549</v>
      </c>
      <c r="E1780" s="1425" t="s">
        <v>2812</v>
      </c>
      <c r="F1780" s="1425" t="s">
        <v>1273</v>
      </c>
      <c r="G1780" s="1425" t="s">
        <v>1238</v>
      </c>
      <c r="H1780" s="1425" t="s">
        <v>1267</v>
      </c>
      <c r="I1780" s="1425" t="s">
        <v>2768</v>
      </c>
      <c r="J1780" s="1425" t="s">
        <v>1272</v>
      </c>
      <c r="K1780" s="1425">
        <v>47.5</v>
      </c>
    </row>
    <row r="1781" spans="1:11" ht="12.75">
      <c r="A1781" s="1425" t="s">
        <v>1360</v>
      </c>
      <c r="B1781" s="1425" t="s">
        <v>781</v>
      </c>
      <c r="C1781" s="1425" t="s">
        <v>390</v>
      </c>
      <c r="D1781" s="1425" t="s">
        <v>549</v>
      </c>
      <c r="E1781" s="1425" t="s">
        <v>2812</v>
      </c>
      <c r="F1781" s="1425" t="s">
        <v>1273</v>
      </c>
      <c r="G1781" s="1425" t="s">
        <v>1238</v>
      </c>
      <c r="H1781" s="1425" t="s">
        <v>1267</v>
      </c>
      <c r="I1781" s="1425" t="s">
        <v>2769</v>
      </c>
      <c r="J1781" s="1425" t="s">
        <v>1272</v>
      </c>
      <c r="K1781" s="1425">
        <v>24.41</v>
      </c>
    </row>
    <row r="1782" spans="1:11" ht="12.75">
      <c r="A1782" s="1425" t="s">
        <v>1360</v>
      </c>
      <c r="B1782" s="1425" t="s">
        <v>781</v>
      </c>
      <c r="C1782" s="1425" t="s">
        <v>390</v>
      </c>
      <c r="D1782" s="1425" t="s">
        <v>549</v>
      </c>
      <c r="E1782" s="1425" t="s">
        <v>2812</v>
      </c>
      <c r="F1782" s="1425" t="s">
        <v>1273</v>
      </c>
      <c r="G1782" s="1425" t="s">
        <v>1238</v>
      </c>
      <c r="H1782" s="1425" t="s">
        <v>1267</v>
      </c>
      <c r="I1782" s="1425" t="s">
        <v>2770</v>
      </c>
      <c r="J1782" s="1425" t="s">
        <v>1272</v>
      </c>
      <c r="K1782" s="1425">
        <v>20.309999999999999</v>
      </c>
    </row>
    <row r="1783" spans="1:11" ht="12.75">
      <c r="A1783" s="1425" t="s">
        <v>1360</v>
      </c>
      <c r="B1783" s="1425" t="s">
        <v>781</v>
      </c>
      <c r="C1783" s="1425" t="s">
        <v>390</v>
      </c>
      <c r="D1783" s="1425" t="s">
        <v>549</v>
      </c>
      <c r="E1783" s="1425" t="s">
        <v>2812</v>
      </c>
      <c r="F1783" s="1425" t="s">
        <v>1273</v>
      </c>
      <c r="G1783" s="1425" t="s">
        <v>1238</v>
      </c>
      <c r="H1783" s="1425" t="s">
        <v>1267</v>
      </c>
      <c r="I1783" s="1425" t="s">
        <v>2771</v>
      </c>
      <c r="J1783" s="1425" t="s">
        <v>1272</v>
      </c>
      <c r="K1783" s="1425">
        <v>635.03999999999996</v>
      </c>
    </row>
    <row r="1784" spans="1:11" ht="12.75">
      <c r="A1784" s="1425" t="s">
        <v>1360</v>
      </c>
      <c r="B1784" s="1425" t="s">
        <v>793</v>
      </c>
      <c r="C1784" s="1425" t="s">
        <v>1038</v>
      </c>
      <c r="D1784" s="1425" t="s">
        <v>1269</v>
      </c>
      <c r="E1784" s="1425" t="s">
        <v>1447</v>
      </c>
      <c r="F1784" s="1425" t="s">
        <v>390</v>
      </c>
      <c r="G1784" s="1425" t="s">
        <v>116</v>
      </c>
      <c r="H1784" s="1425" t="s">
        <v>2762</v>
      </c>
      <c r="I1784" s="1425" t="s">
        <v>2775</v>
      </c>
      <c r="J1784" s="1425" t="s">
        <v>390</v>
      </c>
      <c r="K1784" s="1425">
        <v>18.100000000000001</v>
      </c>
    </row>
    <row r="1785" spans="1:11" ht="12.75">
      <c r="A1785" s="1425" t="s">
        <v>1360</v>
      </c>
      <c r="B1785" s="1425" t="s">
        <v>793</v>
      </c>
      <c r="C1785" s="1425" t="s">
        <v>1038</v>
      </c>
      <c r="D1785" s="1425" t="s">
        <v>1269</v>
      </c>
      <c r="E1785" s="1425" t="s">
        <v>1447</v>
      </c>
      <c r="F1785" s="1425" t="s">
        <v>390</v>
      </c>
      <c r="G1785" s="1425" t="s">
        <v>116</v>
      </c>
      <c r="H1785" s="1425" t="s">
        <v>2762</v>
      </c>
      <c r="I1785" s="1425" t="s">
        <v>2776</v>
      </c>
      <c r="J1785" s="1425" t="s">
        <v>390</v>
      </c>
      <c r="K1785" s="1425">
        <v>10.640000000000001</v>
      </c>
    </row>
    <row r="1786" spans="1:11" ht="12.75">
      <c r="A1786" s="1425" t="s">
        <v>1360</v>
      </c>
      <c r="B1786" s="1425" t="s">
        <v>793</v>
      </c>
      <c r="C1786" s="1425" t="s">
        <v>1038</v>
      </c>
      <c r="D1786" s="1425" t="s">
        <v>1269</v>
      </c>
      <c r="E1786" s="1425" t="s">
        <v>1447</v>
      </c>
      <c r="F1786" s="1425" t="s">
        <v>390</v>
      </c>
      <c r="G1786" s="1425" t="s">
        <v>116</v>
      </c>
      <c r="H1786" s="1425" t="s">
        <v>2762</v>
      </c>
      <c r="I1786" s="1425" t="s">
        <v>2777</v>
      </c>
      <c r="J1786" s="1425" t="s">
        <v>390</v>
      </c>
      <c r="K1786" s="1425">
        <v>10.44</v>
      </c>
    </row>
    <row r="1787" spans="1:11" ht="12.75">
      <c r="A1787" s="1425" t="s">
        <v>1360</v>
      </c>
      <c r="B1787" s="1425" t="s">
        <v>793</v>
      </c>
      <c r="C1787" s="1425" t="s">
        <v>1038</v>
      </c>
      <c r="D1787" s="1425" t="s">
        <v>1269</v>
      </c>
      <c r="E1787" s="1425" t="s">
        <v>1447</v>
      </c>
      <c r="F1787" s="1425" t="s">
        <v>390</v>
      </c>
      <c r="G1787" s="1425" t="s">
        <v>116</v>
      </c>
      <c r="H1787" s="1425" t="s">
        <v>2762</v>
      </c>
      <c r="I1787" s="1425" t="s">
        <v>2778</v>
      </c>
      <c r="J1787" s="1425" t="s">
        <v>390</v>
      </c>
      <c r="K1787" s="1425">
        <v>54.609999999999999</v>
      </c>
    </row>
    <row r="1788" spans="1:11" ht="12.75">
      <c r="A1788" s="1425" t="s">
        <v>1360</v>
      </c>
      <c r="B1788" s="1425" t="s">
        <v>793</v>
      </c>
      <c r="C1788" s="1425" t="s">
        <v>1038</v>
      </c>
      <c r="D1788" s="1425" t="s">
        <v>1269</v>
      </c>
      <c r="E1788" s="1425" t="s">
        <v>1447</v>
      </c>
      <c r="F1788" s="1425" t="s">
        <v>390</v>
      </c>
      <c r="G1788" s="1425" t="s">
        <v>116</v>
      </c>
      <c r="H1788" s="1425" t="s">
        <v>1263</v>
      </c>
      <c r="I1788" s="1425" t="s">
        <v>2775</v>
      </c>
      <c r="J1788" s="1425" t="s">
        <v>390</v>
      </c>
      <c r="K1788" s="1425">
        <v>21.629999999999999</v>
      </c>
    </row>
    <row r="1789" spans="1:11" ht="12.75">
      <c r="A1789" s="1425" t="s">
        <v>1360</v>
      </c>
      <c r="B1789" s="1425" t="s">
        <v>793</v>
      </c>
      <c r="C1789" s="1425" t="s">
        <v>1038</v>
      </c>
      <c r="D1789" s="1425" t="s">
        <v>1269</v>
      </c>
      <c r="E1789" s="1425" t="s">
        <v>1447</v>
      </c>
      <c r="F1789" s="1425" t="s">
        <v>390</v>
      </c>
      <c r="G1789" s="1425" t="s">
        <v>116</v>
      </c>
      <c r="H1789" s="1425" t="s">
        <v>1263</v>
      </c>
      <c r="I1789" s="1425" t="s">
        <v>2776</v>
      </c>
      <c r="J1789" s="1425" t="s">
        <v>390</v>
      </c>
      <c r="K1789" s="1425">
        <v>11.16</v>
      </c>
    </row>
    <row r="1790" spans="1:11" ht="12.75">
      <c r="A1790" s="1425" t="s">
        <v>1360</v>
      </c>
      <c r="B1790" s="1425" t="s">
        <v>793</v>
      </c>
      <c r="C1790" s="1425" t="s">
        <v>1038</v>
      </c>
      <c r="D1790" s="1425" t="s">
        <v>1269</v>
      </c>
      <c r="E1790" s="1425" t="s">
        <v>1447</v>
      </c>
      <c r="F1790" s="1425" t="s">
        <v>390</v>
      </c>
      <c r="G1790" s="1425" t="s">
        <v>116</v>
      </c>
      <c r="H1790" s="1425" t="s">
        <v>1263</v>
      </c>
      <c r="I1790" s="1425" t="s">
        <v>2777</v>
      </c>
      <c r="J1790" s="1425" t="s">
        <v>390</v>
      </c>
      <c r="K1790" s="1425">
        <v>8.8399999999999999</v>
      </c>
    </row>
    <row r="1791" spans="1:11" ht="12.75">
      <c r="A1791" s="1425" t="s">
        <v>1360</v>
      </c>
      <c r="B1791" s="1425" t="s">
        <v>793</v>
      </c>
      <c r="C1791" s="1425" t="s">
        <v>1038</v>
      </c>
      <c r="D1791" s="1425" t="s">
        <v>1269</v>
      </c>
      <c r="E1791" s="1425" t="s">
        <v>1447</v>
      </c>
      <c r="F1791" s="1425" t="s">
        <v>390</v>
      </c>
      <c r="G1791" s="1425" t="s">
        <v>116</v>
      </c>
      <c r="H1791" s="1425" t="s">
        <v>1263</v>
      </c>
      <c r="I1791" s="1425" t="s">
        <v>2778</v>
      </c>
      <c r="J1791" s="1425" t="s">
        <v>390</v>
      </c>
      <c r="K1791" s="1425">
        <v>48.689999999999998</v>
      </c>
    </row>
    <row r="1792" spans="1:11" ht="12.75">
      <c r="A1792" s="1425" t="s">
        <v>1360</v>
      </c>
      <c r="B1792" s="1425" t="s">
        <v>793</v>
      </c>
      <c r="C1792" s="1425" t="s">
        <v>1038</v>
      </c>
      <c r="D1792" s="1425" t="s">
        <v>1269</v>
      </c>
      <c r="E1792" s="1425" t="s">
        <v>1447</v>
      </c>
      <c r="F1792" s="1425" t="s">
        <v>390</v>
      </c>
      <c r="G1792" s="1425" t="s">
        <v>116</v>
      </c>
      <c r="H1792" s="1425" t="s">
        <v>2772</v>
      </c>
      <c r="I1792" s="1425" t="s">
        <v>2775</v>
      </c>
      <c r="J1792" s="1425" t="s">
        <v>390</v>
      </c>
      <c r="K1792" s="1425">
        <v>20.149999999999999</v>
      </c>
    </row>
    <row r="1793" spans="1:11" ht="12.75">
      <c r="A1793" s="1425" t="s">
        <v>1360</v>
      </c>
      <c r="B1793" s="1425" t="s">
        <v>793</v>
      </c>
      <c r="C1793" s="1425" t="s">
        <v>1038</v>
      </c>
      <c r="D1793" s="1425" t="s">
        <v>1269</v>
      </c>
      <c r="E1793" s="1425" t="s">
        <v>1447</v>
      </c>
      <c r="F1793" s="1425" t="s">
        <v>390</v>
      </c>
      <c r="G1793" s="1425" t="s">
        <v>116</v>
      </c>
      <c r="H1793" s="1425" t="s">
        <v>2772</v>
      </c>
      <c r="I1793" s="1425" t="s">
        <v>2776</v>
      </c>
      <c r="J1793" s="1425" t="s">
        <v>390</v>
      </c>
      <c r="K1793" s="1425">
        <v>11.109999999999999</v>
      </c>
    </row>
    <row r="1794" spans="1:11" ht="12.75">
      <c r="A1794" s="1425" t="s">
        <v>1360</v>
      </c>
      <c r="B1794" s="1425" t="s">
        <v>793</v>
      </c>
      <c r="C1794" s="1425" t="s">
        <v>1038</v>
      </c>
      <c r="D1794" s="1425" t="s">
        <v>1269</v>
      </c>
      <c r="E1794" s="1425" t="s">
        <v>1447</v>
      </c>
      <c r="F1794" s="1425" t="s">
        <v>390</v>
      </c>
      <c r="G1794" s="1425" t="s">
        <v>116</v>
      </c>
      <c r="H1794" s="1425" t="s">
        <v>2772</v>
      </c>
      <c r="I1794" s="1425" t="s">
        <v>2777</v>
      </c>
      <c r="J1794" s="1425" t="s">
        <v>390</v>
      </c>
      <c r="K1794" s="1425">
        <v>10.25</v>
      </c>
    </row>
    <row r="1795" spans="1:11" ht="12.75">
      <c r="A1795" s="1425" t="s">
        <v>1360</v>
      </c>
      <c r="B1795" s="1425" t="s">
        <v>793</v>
      </c>
      <c r="C1795" s="1425" t="s">
        <v>1038</v>
      </c>
      <c r="D1795" s="1425" t="s">
        <v>1269</v>
      </c>
      <c r="E1795" s="1425" t="s">
        <v>1447</v>
      </c>
      <c r="F1795" s="1425" t="s">
        <v>390</v>
      </c>
      <c r="G1795" s="1425" t="s">
        <v>116</v>
      </c>
      <c r="H1795" s="1425" t="s">
        <v>2772</v>
      </c>
      <c r="I1795" s="1425" t="s">
        <v>2778</v>
      </c>
      <c r="J1795" s="1425" t="s">
        <v>390</v>
      </c>
      <c r="K1795" s="1425">
        <v>57.159999999999997</v>
      </c>
    </row>
    <row r="1796" spans="1:11" ht="12.75">
      <c r="A1796" s="1425" t="s">
        <v>1360</v>
      </c>
      <c r="B1796" s="1425" t="s">
        <v>793</v>
      </c>
      <c r="C1796" s="1425" t="s">
        <v>1038</v>
      </c>
      <c r="D1796" s="1425" t="s">
        <v>1269</v>
      </c>
      <c r="E1796" s="1425" t="s">
        <v>1447</v>
      </c>
      <c r="F1796" s="1425" t="s">
        <v>390</v>
      </c>
      <c r="G1796" s="1425" t="s">
        <v>116</v>
      </c>
      <c r="H1796" s="1425" t="s">
        <v>2773</v>
      </c>
      <c r="I1796" s="1425" t="s">
        <v>2775</v>
      </c>
      <c r="J1796" s="1425" t="s">
        <v>390</v>
      </c>
      <c r="K1796" s="1425">
        <v>16.489999999999998</v>
      </c>
    </row>
    <row r="1797" spans="1:11" ht="12.75">
      <c r="A1797" s="1425" t="s">
        <v>1360</v>
      </c>
      <c r="B1797" s="1425" t="s">
        <v>793</v>
      </c>
      <c r="C1797" s="1425" t="s">
        <v>1038</v>
      </c>
      <c r="D1797" s="1425" t="s">
        <v>1269</v>
      </c>
      <c r="E1797" s="1425" t="s">
        <v>1447</v>
      </c>
      <c r="F1797" s="1425" t="s">
        <v>390</v>
      </c>
      <c r="G1797" s="1425" t="s">
        <v>116</v>
      </c>
      <c r="H1797" s="1425" t="s">
        <v>2773</v>
      </c>
      <c r="I1797" s="1425" t="s">
        <v>2776</v>
      </c>
      <c r="J1797" s="1425" t="s">
        <v>390</v>
      </c>
      <c r="K1797" s="1425">
        <v>11.67</v>
      </c>
    </row>
    <row r="1798" spans="1:11" ht="12.75">
      <c r="A1798" s="1425" t="s">
        <v>1360</v>
      </c>
      <c r="B1798" s="1425" t="s">
        <v>793</v>
      </c>
      <c r="C1798" s="1425" t="s">
        <v>1038</v>
      </c>
      <c r="D1798" s="1425" t="s">
        <v>1269</v>
      </c>
      <c r="E1798" s="1425" t="s">
        <v>1447</v>
      </c>
      <c r="F1798" s="1425" t="s">
        <v>390</v>
      </c>
      <c r="G1798" s="1425" t="s">
        <v>116</v>
      </c>
      <c r="H1798" s="1425" t="s">
        <v>2773</v>
      </c>
      <c r="I1798" s="1425" t="s">
        <v>2777</v>
      </c>
      <c r="J1798" s="1425" t="s">
        <v>390</v>
      </c>
      <c r="K1798" s="1425">
        <v>11.4</v>
      </c>
    </row>
    <row r="1799" spans="1:11" ht="12.75">
      <c r="A1799" s="1425" t="s">
        <v>1360</v>
      </c>
      <c r="B1799" s="1425" t="s">
        <v>793</v>
      </c>
      <c r="C1799" s="1425" t="s">
        <v>1038</v>
      </c>
      <c r="D1799" s="1425" t="s">
        <v>1269</v>
      </c>
      <c r="E1799" s="1425" t="s">
        <v>1447</v>
      </c>
      <c r="F1799" s="1425" t="s">
        <v>390</v>
      </c>
      <c r="G1799" s="1425" t="s">
        <v>116</v>
      </c>
      <c r="H1799" s="1425" t="s">
        <v>2773</v>
      </c>
      <c r="I1799" s="1425" t="s">
        <v>2778</v>
      </c>
      <c r="J1799" s="1425" t="s">
        <v>390</v>
      </c>
      <c r="K1799" s="1425">
        <v>61.780000000000001</v>
      </c>
    </row>
    <row r="1800" spans="1:11" ht="12.75">
      <c r="A1800" s="1425" t="s">
        <v>1360</v>
      </c>
      <c r="B1800" s="1425" t="s">
        <v>793</v>
      </c>
      <c r="C1800" s="1425" t="s">
        <v>1038</v>
      </c>
      <c r="D1800" s="1425" t="s">
        <v>1269</v>
      </c>
      <c r="E1800" s="1425" t="s">
        <v>1447</v>
      </c>
      <c r="F1800" s="1425" t="s">
        <v>390</v>
      </c>
      <c r="G1800" s="1425" t="s">
        <v>116</v>
      </c>
      <c r="H1800" s="1425" t="s">
        <v>1264</v>
      </c>
      <c r="I1800" s="1425" t="s">
        <v>2775</v>
      </c>
      <c r="J1800" s="1425" t="s">
        <v>390</v>
      </c>
      <c r="K1800" s="1425">
        <v>19.109999999999999</v>
      </c>
    </row>
    <row r="1801" spans="1:11" ht="12.75">
      <c r="A1801" s="1425" t="s">
        <v>1360</v>
      </c>
      <c r="B1801" s="1425" t="s">
        <v>793</v>
      </c>
      <c r="C1801" s="1425" t="s">
        <v>1038</v>
      </c>
      <c r="D1801" s="1425" t="s">
        <v>1269</v>
      </c>
      <c r="E1801" s="1425" t="s">
        <v>1447</v>
      </c>
      <c r="F1801" s="1425" t="s">
        <v>390</v>
      </c>
      <c r="G1801" s="1425" t="s">
        <v>116</v>
      </c>
      <c r="H1801" s="1425" t="s">
        <v>1264</v>
      </c>
      <c r="I1801" s="1425" t="s">
        <v>2776</v>
      </c>
      <c r="J1801" s="1425" t="s">
        <v>390</v>
      </c>
      <c r="K1801" s="1425">
        <v>10.390000000000001</v>
      </c>
    </row>
    <row r="1802" spans="1:11" ht="12.75">
      <c r="A1802" s="1425" t="s">
        <v>1360</v>
      </c>
      <c r="B1802" s="1425" t="s">
        <v>793</v>
      </c>
      <c r="C1802" s="1425" t="s">
        <v>1038</v>
      </c>
      <c r="D1802" s="1425" t="s">
        <v>1269</v>
      </c>
      <c r="E1802" s="1425" t="s">
        <v>1447</v>
      </c>
      <c r="F1802" s="1425" t="s">
        <v>390</v>
      </c>
      <c r="G1802" s="1425" t="s">
        <v>116</v>
      </c>
      <c r="H1802" s="1425" t="s">
        <v>1264</v>
      </c>
      <c r="I1802" s="1425" t="s">
        <v>2777</v>
      </c>
      <c r="J1802" s="1425" t="s">
        <v>390</v>
      </c>
      <c r="K1802" s="1425">
        <v>8.7599999999999998</v>
      </c>
    </row>
    <row r="1803" spans="1:11" ht="12.75">
      <c r="A1803" s="1425" t="s">
        <v>1360</v>
      </c>
      <c r="B1803" s="1425" t="s">
        <v>793</v>
      </c>
      <c r="C1803" s="1425" t="s">
        <v>1038</v>
      </c>
      <c r="D1803" s="1425" t="s">
        <v>1269</v>
      </c>
      <c r="E1803" s="1425" t="s">
        <v>1447</v>
      </c>
      <c r="F1803" s="1425" t="s">
        <v>390</v>
      </c>
      <c r="G1803" s="1425" t="s">
        <v>116</v>
      </c>
      <c r="H1803" s="1425" t="s">
        <v>1264</v>
      </c>
      <c r="I1803" s="1425" t="s">
        <v>2778</v>
      </c>
      <c r="J1803" s="1425" t="s">
        <v>390</v>
      </c>
      <c r="K1803" s="1425">
        <v>51.060000000000002</v>
      </c>
    </row>
    <row r="1804" spans="1:11" ht="12.75">
      <c r="A1804" s="1425" t="s">
        <v>1360</v>
      </c>
      <c r="B1804" s="1425" t="s">
        <v>793</v>
      </c>
      <c r="C1804" s="1425" t="s">
        <v>1038</v>
      </c>
      <c r="D1804" s="1425" t="s">
        <v>1269</v>
      </c>
      <c r="E1804" s="1425" t="s">
        <v>1447</v>
      </c>
      <c r="F1804" s="1425" t="s">
        <v>390</v>
      </c>
      <c r="G1804" s="1425" t="s">
        <v>116</v>
      </c>
      <c r="H1804" s="1425" t="s">
        <v>1265</v>
      </c>
      <c r="I1804" s="1425" t="s">
        <v>2775</v>
      </c>
      <c r="J1804" s="1425" t="s">
        <v>390</v>
      </c>
      <c r="K1804" s="1425">
        <v>19.699999999999999</v>
      </c>
    </row>
    <row r="1805" spans="1:11" ht="12.75">
      <c r="A1805" s="1425" t="s">
        <v>1360</v>
      </c>
      <c r="B1805" s="1425" t="s">
        <v>793</v>
      </c>
      <c r="C1805" s="1425" t="s">
        <v>1038</v>
      </c>
      <c r="D1805" s="1425" t="s">
        <v>1269</v>
      </c>
      <c r="E1805" s="1425" t="s">
        <v>1447</v>
      </c>
      <c r="F1805" s="1425" t="s">
        <v>390</v>
      </c>
      <c r="G1805" s="1425" t="s">
        <v>116</v>
      </c>
      <c r="H1805" s="1425" t="s">
        <v>1265</v>
      </c>
      <c r="I1805" s="1425" t="s">
        <v>2776</v>
      </c>
      <c r="J1805" s="1425" t="s">
        <v>390</v>
      </c>
      <c r="K1805" s="1425">
        <v>10.630000000000001</v>
      </c>
    </row>
    <row r="1806" spans="1:11" ht="12.75">
      <c r="A1806" s="1425" t="s">
        <v>1360</v>
      </c>
      <c r="B1806" s="1425" t="s">
        <v>793</v>
      </c>
      <c r="C1806" s="1425" t="s">
        <v>1038</v>
      </c>
      <c r="D1806" s="1425" t="s">
        <v>1269</v>
      </c>
      <c r="E1806" s="1425" t="s">
        <v>1447</v>
      </c>
      <c r="F1806" s="1425" t="s">
        <v>390</v>
      </c>
      <c r="G1806" s="1425" t="s">
        <v>116</v>
      </c>
      <c r="H1806" s="1425" t="s">
        <v>1265</v>
      </c>
      <c r="I1806" s="1425" t="s">
        <v>2777</v>
      </c>
      <c r="J1806" s="1425" t="s">
        <v>390</v>
      </c>
      <c r="K1806" s="1425">
        <v>9.7699999999999996</v>
      </c>
    </row>
    <row r="1807" spans="1:11" ht="12.75">
      <c r="A1807" s="1425" t="s">
        <v>1360</v>
      </c>
      <c r="B1807" s="1425" t="s">
        <v>793</v>
      </c>
      <c r="C1807" s="1425" t="s">
        <v>1038</v>
      </c>
      <c r="D1807" s="1425" t="s">
        <v>1269</v>
      </c>
      <c r="E1807" s="1425" t="s">
        <v>1447</v>
      </c>
      <c r="F1807" s="1425" t="s">
        <v>390</v>
      </c>
      <c r="G1807" s="1425" t="s">
        <v>116</v>
      </c>
      <c r="H1807" s="1425" t="s">
        <v>1265</v>
      </c>
      <c r="I1807" s="1425" t="s">
        <v>2778</v>
      </c>
      <c r="J1807" s="1425" t="s">
        <v>390</v>
      </c>
      <c r="K1807" s="1425">
        <v>54.259999999999998</v>
      </c>
    </row>
    <row r="1808" spans="1:11" ht="12.75">
      <c r="A1808" s="1425" t="s">
        <v>1360</v>
      </c>
      <c r="B1808" s="1425" t="s">
        <v>793</v>
      </c>
      <c r="C1808" s="1425" t="s">
        <v>1038</v>
      </c>
      <c r="D1808" s="1425" t="s">
        <v>1269</v>
      </c>
      <c r="E1808" s="1425" t="s">
        <v>1447</v>
      </c>
      <c r="F1808" s="1425" t="s">
        <v>390</v>
      </c>
      <c r="G1808" s="1425" t="s">
        <v>116</v>
      </c>
      <c r="H1808" s="1425" t="s">
        <v>2774</v>
      </c>
      <c r="I1808" s="1425" t="s">
        <v>2775</v>
      </c>
      <c r="J1808" s="1425" t="s">
        <v>390</v>
      </c>
      <c r="K1808" s="1425">
        <v>15.970000000000001</v>
      </c>
    </row>
    <row r="1809" spans="1:11" ht="12.75">
      <c r="A1809" s="1425" t="s">
        <v>1360</v>
      </c>
      <c r="B1809" s="1425" t="s">
        <v>793</v>
      </c>
      <c r="C1809" s="1425" t="s">
        <v>1038</v>
      </c>
      <c r="D1809" s="1425" t="s">
        <v>1269</v>
      </c>
      <c r="E1809" s="1425" t="s">
        <v>1447</v>
      </c>
      <c r="F1809" s="1425" t="s">
        <v>390</v>
      </c>
      <c r="G1809" s="1425" t="s">
        <v>116</v>
      </c>
      <c r="H1809" s="1425" t="s">
        <v>2774</v>
      </c>
      <c r="I1809" s="1425" t="s">
        <v>2776</v>
      </c>
      <c r="J1809" s="1425" t="s">
        <v>390</v>
      </c>
      <c r="K1809" s="1425">
        <v>10.59</v>
      </c>
    </row>
    <row r="1810" spans="1:11" ht="12.75">
      <c r="A1810" s="1425" t="s">
        <v>1360</v>
      </c>
      <c r="B1810" s="1425" t="s">
        <v>793</v>
      </c>
      <c r="C1810" s="1425" t="s">
        <v>1038</v>
      </c>
      <c r="D1810" s="1425" t="s">
        <v>1269</v>
      </c>
      <c r="E1810" s="1425" t="s">
        <v>1447</v>
      </c>
      <c r="F1810" s="1425" t="s">
        <v>390</v>
      </c>
      <c r="G1810" s="1425" t="s">
        <v>116</v>
      </c>
      <c r="H1810" s="1425" t="s">
        <v>2774</v>
      </c>
      <c r="I1810" s="1425" t="s">
        <v>2777</v>
      </c>
      <c r="J1810" s="1425" t="s">
        <v>390</v>
      </c>
      <c r="K1810" s="1425">
        <v>10.390000000000001</v>
      </c>
    </row>
    <row r="1811" spans="1:11" ht="12.75">
      <c r="A1811" s="1425" t="s">
        <v>1360</v>
      </c>
      <c r="B1811" s="1425" t="s">
        <v>793</v>
      </c>
      <c r="C1811" s="1425" t="s">
        <v>1038</v>
      </c>
      <c r="D1811" s="1425" t="s">
        <v>1269</v>
      </c>
      <c r="E1811" s="1425" t="s">
        <v>1447</v>
      </c>
      <c r="F1811" s="1425" t="s">
        <v>390</v>
      </c>
      <c r="G1811" s="1425" t="s">
        <v>116</v>
      </c>
      <c r="H1811" s="1425" t="s">
        <v>2774</v>
      </c>
      <c r="I1811" s="1425" t="s">
        <v>2778</v>
      </c>
      <c r="J1811" s="1425" t="s">
        <v>390</v>
      </c>
      <c r="K1811" s="1425">
        <v>53.770000000000003</v>
      </c>
    </row>
    <row r="1812" spans="1:11" ht="12.75">
      <c r="A1812" s="1425" t="s">
        <v>1360</v>
      </c>
      <c r="B1812" s="1425" t="s">
        <v>793</v>
      </c>
      <c r="C1812" s="1425" t="s">
        <v>1038</v>
      </c>
      <c r="D1812" s="1425" t="s">
        <v>1269</v>
      </c>
      <c r="E1812" s="1425" t="s">
        <v>1447</v>
      </c>
      <c r="F1812" s="1425" t="s">
        <v>390</v>
      </c>
      <c r="G1812" s="1425" t="s">
        <v>116</v>
      </c>
      <c r="H1812" s="1425" t="s">
        <v>1266</v>
      </c>
      <c r="I1812" s="1425" t="s">
        <v>2775</v>
      </c>
      <c r="J1812" s="1425" t="s">
        <v>390</v>
      </c>
      <c r="K1812" s="1425">
        <v>17.48</v>
      </c>
    </row>
    <row r="1813" spans="1:11" ht="12.75">
      <c r="A1813" s="1425" t="s">
        <v>1360</v>
      </c>
      <c r="B1813" s="1425" t="s">
        <v>793</v>
      </c>
      <c r="C1813" s="1425" t="s">
        <v>1038</v>
      </c>
      <c r="D1813" s="1425" t="s">
        <v>1269</v>
      </c>
      <c r="E1813" s="1425" t="s">
        <v>1447</v>
      </c>
      <c r="F1813" s="1425" t="s">
        <v>390</v>
      </c>
      <c r="G1813" s="1425" t="s">
        <v>116</v>
      </c>
      <c r="H1813" s="1425" t="s">
        <v>1266</v>
      </c>
      <c r="I1813" s="1425" t="s">
        <v>2776</v>
      </c>
      <c r="J1813" s="1425" t="s">
        <v>390</v>
      </c>
      <c r="K1813" s="1425">
        <v>10.75</v>
      </c>
    </row>
    <row r="1814" spans="1:11" ht="12.75">
      <c r="A1814" s="1425" t="s">
        <v>1360</v>
      </c>
      <c r="B1814" s="1425" t="s">
        <v>793</v>
      </c>
      <c r="C1814" s="1425" t="s">
        <v>1038</v>
      </c>
      <c r="D1814" s="1425" t="s">
        <v>1269</v>
      </c>
      <c r="E1814" s="1425" t="s">
        <v>1447</v>
      </c>
      <c r="F1814" s="1425" t="s">
        <v>390</v>
      </c>
      <c r="G1814" s="1425" t="s">
        <v>116</v>
      </c>
      <c r="H1814" s="1425" t="s">
        <v>1266</v>
      </c>
      <c r="I1814" s="1425" t="s">
        <v>2777</v>
      </c>
      <c r="J1814" s="1425" t="s">
        <v>390</v>
      </c>
      <c r="K1814" s="1425">
        <v>9.8200000000000003</v>
      </c>
    </row>
    <row r="1815" spans="1:11" ht="12.75">
      <c r="A1815" s="1425" t="s">
        <v>1360</v>
      </c>
      <c r="B1815" s="1425" t="s">
        <v>793</v>
      </c>
      <c r="C1815" s="1425" t="s">
        <v>1038</v>
      </c>
      <c r="D1815" s="1425" t="s">
        <v>1269</v>
      </c>
      <c r="E1815" s="1425" t="s">
        <v>1447</v>
      </c>
      <c r="F1815" s="1425" t="s">
        <v>390</v>
      </c>
      <c r="G1815" s="1425" t="s">
        <v>116</v>
      </c>
      <c r="H1815" s="1425" t="s">
        <v>1266</v>
      </c>
      <c r="I1815" s="1425" t="s">
        <v>2778</v>
      </c>
      <c r="J1815" s="1425" t="s">
        <v>390</v>
      </c>
      <c r="K1815" s="1425">
        <v>54.68</v>
      </c>
    </row>
    <row r="1816" spans="1:11" ht="12.75">
      <c r="A1816" s="1425" t="s">
        <v>1360</v>
      </c>
      <c r="B1816" s="1425" t="s">
        <v>793</v>
      </c>
      <c r="C1816" s="1425" t="s">
        <v>1038</v>
      </c>
      <c r="D1816" s="1425" t="s">
        <v>1269</v>
      </c>
      <c r="E1816" s="1425" t="s">
        <v>1447</v>
      </c>
      <c r="F1816" s="1425" t="s">
        <v>390</v>
      </c>
      <c r="G1816" s="1425" t="s">
        <v>116</v>
      </c>
      <c r="H1816" s="1425" t="s">
        <v>1267</v>
      </c>
      <c r="I1816" s="1425" t="s">
        <v>2775</v>
      </c>
      <c r="J1816" s="1425" t="s">
        <v>390</v>
      </c>
      <c r="K1816" s="1425">
        <v>21.120000000000001</v>
      </c>
    </row>
    <row r="1817" spans="1:11" ht="12.75">
      <c r="A1817" s="1425" t="s">
        <v>1360</v>
      </c>
      <c r="B1817" s="1425" t="s">
        <v>793</v>
      </c>
      <c r="C1817" s="1425" t="s">
        <v>1038</v>
      </c>
      <c r="D1817" s="1425" t="s">
        <v>1269</v>
      </c>
      <c r="E1817" s="1425" t="s">
        <v>1447</v>
      </c>
      <c r="F1817" s="1425" t="s">
        <v>390</v>
      </c>
      <c r="G1817" s="1425" t="s">
        <v>116</v>
      </c>
      <c r="H1817" s="1425" t="s">
        <v>1267</v>
      </c>
      <c r="I1817" s="1425" t="s">
        <v>2776</v>
      </c>
      <c r="J1817" s="1425" t="s">
        <v>390</v>
      </c>
      <c r="K1817" s="1425">
        <v>11.699999999999999</v>
      </c>
    </row>
    <row r="1818" spans="1:11" ht="12.75">
      <c r="A1818" s="1425" t="s">
        <v>1360</v>
      </c>
      <c r="B1818" s="1425" t="s">
        <v>793</v>
      </c>
      <c r="C1818" s="1425" t="s">
        <v>1038</v>
      </c>
      <c r="D1818" s="1425" t="s">
        <v>1269</v>
      </c>
      <c r="E1818" s="1425" t="s">
        <v>1447</v>
      </c>
      <c r="F1818" s="1425" t="s">
        <v>390</v>
      </c>
      <c r="G1818" s="1425" t="s">
        <v>116</v>
      </c>
      <c r="H1818" s="1425" t="s">
        <v>1267</v>
      </c>
      <c r="I1818" s="1425" t="s">
        <v>2777</v>
      </c>
      <c r="J1818" s="1425" t="s">
        <v>390</v>
      </c>
      <c r="K1818" s="1425">
        <v>9.0700000000000003</v>
      </c>
    </row>
    <row r="1819" spans="1:11" ht="12.75">
      <c r="A1819" s="1425" t="s">
        <v>1360</v>
      </c>
      <c r="B1819" s="1425" t="s">
        <v>793</v>
      </c>
      <c r="C1819" s="1425" t="s">
        <v>1038</v>
      </c>
      <c r="D1819" s="1425" t="s">
        <v>1269</v>
      </c>
      <c r="E1819" s="1425" t="s">
        <v>1447</v>
      </c>
      <c r="F1819" s="1425" t="s">
        <v>390</v>
      </c>
      <c r="G1819" s="1425" t="s">
        <v>116</v>
      </c>
      <c r="H1819" s="1425" t="s">
        <v>1267</v>
      </c>
      <c r="I1819" s="1425" t="s">
        <v>2778</v>
      </c>
      <c r="J1819" s="1425" t="s">
        <v>390</v>
      </c>
      <c r="K1819" s="1425">
        <v>50.100000000000001</v>
      </c>
    </row>
    <row r="1820" spans="1:11" ht="12.75">
      <c r="A1820" s="1425" t="s">
        <v>1360</v>
      </c>
      <c r="B1820" s="1425" t="s">
        <v>1304</v>
      </c>
      <c r="C1820" s="1425" t="s">
        <v>1038</v>
      </c>
      <c r="D1820" s="1425" t="s">
        <v>1269</v>
      </c>
      <c r="E1820" s="1425" t="s">
        <v>2813</v>
      </c>
      <c r="F1820" s="1425" t="s">
        <v>355</v>
      </c>
      <c r="G1820" s="1425" t="s">
        <v>1238</v>
      </c>
      <c r="H1820" s="1425" t="s">
        <v>2762</v>
      </c>
      <c r="I1820" s="1425" t="s">
        <v>2763</v>
      </c>
      <c r="J1820" s="1425" t="s">
        <v>390</v>
      </c>
      <c r="K1820" s="1425">
        <v>162.27000000000001</v>
      </c>
    </row>
    <row r="1821" spans="1:11" ht="12.75">
      <c r="A1821" s="1425" t="s">
        <v>1360</v>
      </c>
      <c r="B1821" s="1425" t="s">
        <v>1304</v>
      </c>
      <c r="C1821" s="1425" t="s">
        <v>1038</v>
      </c>
      <c r="D1821" s="1425" t="s">
        <v>1269</v>
      </c>
      <c r="E1821" s="1425" t="s">
        <v>2813</v>
      </c>
      <c r="F1821" s="1425" t="s">
        <v>355</v>
      </c>
      <c r="G1821" s="1425" t="s">
        <v>1238</v>
      </c>
      <c r="H1821" s="1425" t="s">
        <v>2762</v>
      </c>
      <c r="I1821" s="1425" t="s">
        <v>2764</v>
      </c>
      <c r="J1821" s="1425" t="s">
        <v>390</v>
      </c>
      <c r="K1821" s="1425">
        <v>2268.1399999999999</v>
      </c>
    </row>
    <row r="1822" spans="1:11" ht="12.75">
      <c r="A1822" s="1425" t="s">
        <v>1360</v>
      </c>
      <c r="B1822" s="1425" t="s">
        <v>1304</v>
      </c>
      <c r="C1822" s="1425" t="s">
        <v>1038</v>
      </c>
      <c r="D1822" s="1425" t="s">
        <v>1269</v>
      </c>
      <c r="E1822" s="1425" t="s">
        <v>2813</v>
      </c>
      <c r="F1822" s="1425" t="s">
        <v>355</v>
      </c>
      <c r="G1822" s="1425" t="s">
        <v>1238</v>
      </c>
      <c r="H1822" s="1425" t="s">
        <v>2762</v>
      </c>
      <c r="I1822" s="1425" t="s">
        <v>2765</v>
      </c>
      <c r="J1822" s="1425" t="s">
        <v>390</v>
      </c>
      <c r="K1822" s="1425">
        <v>453.63999999999999</v>
      </c>
    </row>
    <row r="1823" spans="1:11" ht="12.75">
      <c r="A1823" s="1425" t="s">
        <v>1360</v>
      </c>
      <c r="B1823" s="1425" t="s">
        <v>1304</v>
      </c>
      <c r="C1823" s="1425" t="s">
        <v>1038</v>
      </c>
      <c r="D1823" s="1425" t="s">
        <v>1269</v>
      </c>
      <c r="E1823" s="1425" t="s">
        <v>2813</v>
      </c>
      <c r="F1823" s="1425" t="s">
        <v>355</v>
      </c>
      <c r="G1823" s="1425" t="s">
        <v>1238</v>
      </c>
      <c r="H1823" s="1425" t="s">
        <v>2762</v>
      </c>
      <c r="I1823" s="1425" t="s">
        <v>2766</v>
      </c>
      <c r="J1823" s="1425" t="s">
        <v>390</v>
      </c>
      <c r="K1823" s="1425">
        <v>809.5</v>
      </c>
    </row>
    <row r="1824" spans="1:11" ht="12.75">
      <c r="A1824" s="1425" t="s">
        <v>1360</v>
      </c>
      <c r="B1824" s="1425" t="s">
        <v>1304</v>
      </c>
      <c r="C1824" s="1425" t="s">
        <v>1038</v>
      </c>
      <c r="D1824" s="1425" t="s">
        <v>1269</v>
      </c>
      <c r="E1824" s="1425" t="s">
        <v>2813</v>
      </c>
      <c r="F1824" s="1425" t="s">
        <v>355</v>
      </c>
      <c r="G1824" s="1425" t="s">
        <v>1238</v>
      </c>
      <c r="H1824" s="1425" t="s">
        <v>2762</v>
      </c>
      <c r="I1824" s="1425" t="s">
        <v>2767</v>
      </c>
      <c r="J1824" s="1425" t="s">
        <v>390</v>
      </c>
      <c r="K1824" s="1425">
        <v>13544.32</v>
      </c>
    </row>
    <row r="1825" spans="1:11" ht="12.75">
      <c r="A1825" s="1425" t="s">
        <v>1360</v>
      </c>
      <c r="B1825" s="1425" t="s">
        <v>1304</v>
      </c>
      <c r="C1825" s="1425" t="s">
        <v>1038</v>
      </c>
      <c r="D1825" s="1425" t="s">
        <v>1269</v>
      </c>
      <c r="E1825" s="1425" t="s">
        <v>2813</v>
      </c>
      <c r="F1825" s="1425" t="s">
        <v>355</v>
      </c>
      <c r="G1825" s="1425" t="s">
        <v>1238</v>
      </c>
      <c r="H1825" s="1425" t="s">
        <v>2762</v>
      </c>
      <c r="I1825" s="1425" t="s">
        <v>2768</v>
      </c>
      <c r="J1825" s="1425" t="s">
        <v>390</v>
      </c>
      <c r="K1825" s="1425">
        <v>1134.0699999999999</v>
      </c>
    </row>
    <row r="1826" spans="1:11" ht="12.75">
      <c r="A1826" s="1425" t="s">
        <v>1360</v>
      </c>
      <c r="B1826" s="1425" t="s">
        <v>1304</v>
      </c>
      <c r="C1826" s="1425" t="s">
        <v>1038</v>
      </c>
      <c r="D1826" s="1425" t="s">
        <v>1269</v>
      </c>
      <c r="E1826" s="1425" t="s">
        <v>2813</v>
      </c>
      <c r="F1826" s="1425" t="s">
        <v>355</v>
      </c>
      <c r="G1826" s="1425" t="s">
        <v>1238</v>
      </c>
      <c r="H1826" s="1425" t="s">
        <v>2762</v>
      </c>
      <c r="I1826" s="1425" t="s">
        <v>2769</v>
      </c>
      <c r="J1826" s="1425" t="s">
        <v>390</v>
      </c>
      <c r="K1826" s="1425">
        <v>582.66999999999996</v>
      </c>
    </row>
    <row r="1827" spans="1:11" ht="12.75">
      <c r="A1827" s="1425" t="s">
        <v>1360</v>
      </c>
      <c r="B1827" s="1425" t="s">
        <v>1304</v>
      </c>
      <c r="C1827" s="1425" t="s">
        <v>1038</v>
      </c>
      <c r="D1827" s="1425" t="s">
        <v>1269</v>
      </c>
      <c r="E1827" s="1425" t="s">
        <v>2813</v>
      </c>
      <c r="F1827" s="1425" t="s">
        <v>355</v>
      </c>
      <c r="G1827" s="1425" t="s">
        <v>1238</v>
      </c>
      <c r="H1827" s="1425" t="s">
        <v>2762</v>
      </c>
      <c r="I1827" s="1425" t="s">
        <v>2770</v>
      </c>
      <c r="J1827" s="1425" t="s">
        <v>390</v>
      </c>
      <c r="K1827" s="1425">
        <v>484.92000000000002</v>
      </c>
    </row>
    <row r="1828" spans="1:11" ht="12.75">
      <c r="A1828" s="1425" t="s">
        <v>1360</v>
      </c>
      <c r="B1828" s="1425" t="s">
        <v>1304</v>
      </c>
      <c r="C1828" s="1425" t="s">
        <v>1038</v>
      </c>
      <c r="D1828" s="1425" t="s">
        <v>1269</v>
      </c>
      <c r="E1828" s="1425" t="s">
        <v>2813</v>
      </c>
      <c r="F1828" s="1425" t="s">
        <v>355</v>
      </c>
      <c r="G1828" s="1425" t="s">
        <v>1238</v>
      </c>
      <c r="H1828" s="1425" t="s">
        <v>2762</v>
      </c>
      <c r="I1828" s="1425" t="s">
        <v>2771</v>
      </c>
      <c r="J1828" s="1425" t="s">
        <v>390</v>
      </c>
      <c r="K1828" s="1425">
        <v>15161.370000000001</v>
      </c>
    </row>
    <row r="1829" spans="1:11" ht="12.75">
      <c r="A1829" s="1425" t="s">
        <v>1360</v>
      </c>
      <c r="B1829" s="1425" t="s">
        <v>1304</v>
      </c>
      <c r="C1829" s="1425" t="s">
        <v>1038</v>
      </c>
      <c r="D1829" s="1425" t="s">
        <v>1269</v>
      </c>
      <c r="E1829" s="1425" t="s">
        <v>2813</v>
      </c>
      <c r="F1829" s="1425" t="s">
        <v>355</v>
      </c>
      <c r="G1829" s="1425" t="s">
        <v>1238</v>
      </c>
      <c r="H1829" s="1425" t="s">
        <v>1263</v>
      </c>
      <c r="I1829" s="1425" t="s">
        <v>2763</v>
      </c>
      <c r="J1829" s="1425" t="s">
        <v>390</v>
      </c>
      <c r="K1829" s="1425">
        <v>162.90000000000001</v>
      </c>
    </row>
    <row r="1830" spans="1:11" ht="12.75">
      <c r="A1830" s="1425" t="s">
        <v>1360</v>
      </c>
      <c r="B1830" s="1425" t="s">
        <v>1304</v>
      </c>
      <c r="C1830" s="1425" t="s">
        <v>1038</v>
      </c>
      <c r="D1830" s="1425" t="s">
        <v>1269</v>
      </c>
      <c r="E1830" s="1425" t="s">
        <v>2813</v>
      </c>
      <c r="F1830" s="1425" t="s">
        <v>355</v>
      </c>
      <c r="G1830" s="1425" t="s">
        <v>1238</v>
      </c>
      <c r="H1830" s="1425" t="s">
        <v>1263</v>
      </c>
      <c r="I1830" s="1425" t="s">
        <v>2764</v>
      </c>
      <c r="J1830" s="1425" t="s">
        <v>390</v>
      </c>
      <c r="K1830" s="1425">
        <v>2275.5</v>
      </c>
    </row>
    <row r="1831" spans="1:11" ht="12.75">
      <c r="A1831" s="1425" t="s">
        <v>1360</v>
      </c>
      <c r="B1831" s="1425" t="s">
        <v>1304</v>
      </c>
      <c r="C1831" s="1425" t="s">
        <v>1038</v>
      </c>
      <c r="D1831" s="1425" t="s">
        <v>1269</v>
      </c>
      <c r="E1831" s="1425" t="s">
        <v>2813</v>
      </c>
      <c r="F1831" s="1425" t="s">
        <v>355</v>
      </c>
      <c r="G1831" s="1425" t="s">
        <v>1238</v>
      </c>
      <c r="H1831" s="1425" t="s">
        <v>1263</v>
      </c>
      <c r="I1831" s="1425" t="s">
        <v>2765</v>
      </c>
      <c r="J1831" s="1425" t="s">
        <v>390</v>
      </c>
      <c r="K1831" s="1425">
        <v>455.07999999999998</v>
      </c>
    </row>
    <row r="1832" spans="1:11" ht="12.75">
      <c r="A1832" s="1425" t="s">
        <v>1360</v>
      </c>
      <c r="B1832" s="1425" t="s">
        <v>1304</v>
      </c>
      <c r="C1832" s="1425" t="s">
        <v>1038</v>
      </c>
      <c r="D1832" s="1425" t="s">
        <v>1269</v>
      </c>
      <c r="E1832" s="1425" t="s">
        <v>2813</v>
      </c>
      <c r="F1832" s="1425" t="s">
        <v>355</v>
      </c>
      <c r="G1832" s="1425" t="s">
        <v>1238</v>
      </c>
      <c r="H1832" s="1425" t="s">
        <v>1263</v>
      </c>
      <c r="I1832" s="1425" t="s">
        <v>2766</v>
      </c>
      <c r="J1832" s="1425" t="s">
        <v>390</v>
      </c>
      <c r="K1832" s="1425">
        <v>811.92999999999995</v>
      </c>
    </row>
    <row r="1833" spans="1:11" ht="12.75">
      <c r="A1833" s="1425" t="s">
        <v>1360</v>
      </c>
      <c r="B1833" s="1425" t="s">
        <v>1304</v>
      </c>
      <c r="C1833" s="1425" t="s">
        <v>1038</v>
      </c>
      <c r="D1833" s="1425" t="s">
        <v>1269</v>
      </c>
      <c r="E1833" s="1425" t="s">
        <v>2813</v>
      </c>
      <c r="F1833" s="1425" t="s">
        <v>355</v>
      </c>
      <c r="G1833" s="1425" t="s">
        <v>1238</v>
      </c>
      <c r="H1833" s="1425" t="s">
        <v>1263</v>
      </c>
      <c r="I1833" s="1425" t="s">
        <v>2767</v>
      </c>
      <c r="J1833" s="1425" t="s">
        <v>390</v>
      </c>
      <c r="K1833" s="1425">
        <v>13588.32</v>
      </c>
    </row>
    <row r="1834" spans="1:11" ht="12.75">
      <c r="A1834" s="1425" t="s">
        <v>1360</v>
      </c>
      <c r="B1834" s="1425" t="s">
        <v>1304</v>
      </c>
      <c r="C1834" s="1425" t="s">
        <v>1038</v>
      </c>
      <c r="D1834" s="1425" t="s">
        <v>1269</v>
      </c>
      <c r="E1834" s="1425" t="s">
        <v>2813</v>
      </c>
      <c r="F1834" s="1425" t="s">
        <v>355</v>
      </c>
      <c r="G1834" s="1425" t="s">
        <v>1238</v>
      </c>
      <c r="H1834" s="1425" t="s">
        <v>1263</v>
      </c>
      <c r="I1834" s="1425" t="s">
        <v>2768</v>
      </c>
      <c r="J1834" s="1425" t="s">
        <v>390</v>
      </c>
      <c r="K1834" s="1425">
        <v>1137.73</v>
      </c>
    </row>
    <row r="1835" spans="1:11" ht="12.75">
      <c r="A1835" s="1425" t="s">
        <v>1360</v>
      </c>
      <c r="B1835" s="1425" t="s">
        <v>1304</v>
      </c>
      <c r="C1835" s="1425" t="s">
        <v>1038</v>
      </c>
      <c r="D1835" s="1425" t="s">
        <v>1269</v>
      </c>
      <c r="E1835" s="1425" t="s">
        <v>2813</v>
      </c>
      <c r="F1835" s="1425" t="s">
        <v>355</v>
      </c>
      <c r="G1835" s="1425" t="s">
        <v>1238</v>
      </c>
      <c r="H1835" s="1425" t="s">
        <v>1263</v>
      </c>
      <c r="I1835" s="1425" t="s">
        <v>2769</v>
      </c>
      <c r="J1835" s="1425" t="s">
        <v>390</v>
      </c>
      <c r="K1835" s="1425">
        <v>584.38</v>
      </c>
    </row>
    <row r="1836" spans="1:11" ht="12.75">
      <c r="A1836" s="1425" t="s">
        <v>1360</v>
      </c>
      <c r="B1836" s="1425" t="s">
        <v>1304</v>
      </c>
      <c r="C1836" s="1425" t="s">
        <v>1038</v>
      </c>
      <c r="D1836" s="1425" t="s">
        <v>1269</v>
      </c>
      <c r="E1836" s="1425" t="s">
        <v>2813</v>
      </c>
      <c r="F1836" s="1425" t="s">
        <v>355</v>
      </c>
      <c r="G1836" s="1425" t="s">
        <v>1238</v>
      </c>
      <c r="H1836" s="1425" t="s">
        <v>1263</v>
      </c>
      <c r="I1836" s="1425" t="s">
        <v>2770</v>
      </c>
      <c r="J1836" s="1425" t="s">
        <v>390</v>
      </c>
      <c r="K1836" s="1425">
        <v>486.10000000000002</v>
      </c>
    </row>
    <row r="1837" spans="1:11" ht="12.75">
      <c r="A1837" s="1425" t="s">
        <v>1360</v>
      </c>
      <c r="B1837" s="1425" t="s">
        <v>1304</v>
      </c>
      <c r="C1837" s="1425" t="s">
        <v>1038</v>
      </c>
      <c r="D1837" s="1425" t="s">
        <v>1269</v>
      </c>
      <c r="E1837" s="1425" t="s">
        <v>2813</v>
      </c>
      <c r="F1837" s="1425" t="s">
        <v>355</v>
      </c>
      <c r="G1837" s="1425" t="s">
        <v>1238</v>
      </c>
      <c r="H1837" s="1425" t="s">
        <v>1263</v>
      </c>
      <c r="I1837" s="1425" t="s">
        <v>2771</v>
      </c>
      <c r="J1837" s="1425" t="s">
        <v>390</v>
      </c>
      <c r="K1837" s="1425">
        <v>15209.530000000001</v>
      </c>
    </row>
    <row r="1838" spans="1:11" ht="12.75">
      <c r="A1838" s="1425" t="s">
        <v>1360</v>
      </c>
      <c r="B1838" s="1425" t="s">
        <v>1304</v>
      </c>
      <c r="C1838" s="1425" t="s">
        <v>1038</v>
      </c>
      <c r="D1838" s="1425" t="s">
        <v>1269</v>
      </c>
      <c r="E1838" s="1425" t="s">
        <v>2813</v>
      </c>
      <c r="F1838" s="1425" t="s">
        <v>355</v>
      </c>
      <c r="G1838" s="1425" t="s">
        <v>1238</v>
      </c>
      <c r="H1838" s="1425" t="s">
        <v>2772</v>
      </c>
      <c r="I1838" s="1425" t="s">
        <v>2763</v>
      </c>
      <c r="J1838" s="1425" t="s">
        <v>390</v>
      </c>
      <c r="K1838" s="1425">
        <v>163.87</v>
      </c>
    </row>
    <row r="1839" spans="1:11" ht="12.75">
      <c r="A1839" s="1425" t="s">
        <v>1360</v>
      </c>
      <c r="B1839" s="1425" t="s">
        <v>1304</v>
      </c>
      <c r="C1839" s="1425" t="s">
        <v>1038</v>
      </c>
      <c r="D1839" s="1425" t="s">
        <v>1269</v>
      </c>
      <c r="E1839" s="1425" t="s">
        <v>2813</v>
      </c>
      <c r="F1839" s="1425" t="s">
        <v>355</v>
      </c>
      <c r="G1839" s="1425" t="s">
        <v>1238</v>
      </c>
      <c r="H1839" s="1425" t="s">
        <v>2772</v>
      </c>
      <c r="I1839" s="1425" t="s">
        <v>2764</v>
      </c>
      <c r="J1839" s="1425" t="s">
        <v>390</v>
      </c>
      <c r="K1839" s="1425">
        <v>2289.9400000000001</v>
      </c>
    </row>
    <row r="1840" spans="1:11" ht="12.75">
      <c r="A1840" s="1425" t="s">
        <v>1360</v>
      </c>
      <c r="B1840" s="1425" t="s">
        <v>1304</v>
      </c>
      <c r="C1840" s="1425" t="s">
        <v>1038</v>
      </c>
      <c r="D1840" s="1425" t="s">
        <v>1269</v>
      </c>
      <c r="E1840" s="1425" t="s">
        <v>2813</v>
      </c>
      <c r="F1840" s="1425" t="s">
        <v>355</v>
      </c>
      <c r="G1840" s="1425" t="s">
        <v>1238</v>
      </c>
      <c r="H1840" s="1425" t="s">
        <v>2772</v>
      </c>
      <c r="I1840" s="1425" t="s">
        <v>2765</v>
      </c>
      <c r="J1840" s="1425" t="s">
        <v>390</v>
      </c>
      <c r="K1840" s="1425">
        <v>457.99000000000001</v>
      </c>
    </row>
    <row r="1841" spans="1:11" ht="12.75">
      <c r="A1841" s="1425" t="s">
        <v>1360</v>
      </c>
      <c r="B1841" s="1425" t="s">
        <v>1304</v>
      </c>
      <c r="C1841" s="1425" t="s">
        <v>1038</v>
      </c>
      <c r="D1841" s="1425" t="s">
        <v>1269</v>
      </c>
      <c r="E1841" s="1425" t="s">
        <v>2813</v>
      </c>
      <c r="F1841" s="1425" t="s">
        <v>355</v>
      </c>
      <c r="G1841" s="1425" t="s">
        <v>1238</v>
      </c>
      <c r="H1841" s="1425" t="s">
        <v>2772</v>
      </c>
      <c r="I1841" s="1425" t="s">
        <v>2766</v>
      </c>
      <c r="J1841" s="1425" t="s">
        <v>390</v>
      </c>
      <c r="K1841" s="1425">
        <v>817.14999999999998</v>
      </c>
    </row>
    <row r="1842" spans="1:11" ht="12.75">
      <c r="A1842" s="1425" t="s">
        <v>1360</v>
      </c>
      <c r="B1842" s="1425" t="s">
        <v>1304</v>
      </c>
      <c r="C1842" s="1425" t="s">
        <v>1038</v>
      </c>
      <c r="D1842" s="1425" t="s">
        <v>1269</v>
      </c>
      <c r="E1842" s="1425" t="s">
        <v>2813</v>
      </c>
      <c r="F1842" s="1425" t="s">
        <v>355</v>
      </c>
      <c r="G1842" s="1425" t="s">
        <v>1238</v>
      </c>
      <c r="H1842" s="1425" t="s">
        <v>2772</v>
      </c>
      <c r="I1842" s="1425" t="s">
        <v>2767</v>
      </c>
      <c r="J1842" s="1425" t="s">
        <v>390</v>
      </c>
      <c r="K1842" s="1425">
        <v>13674.51</v>
      </c>
    </row>
    <row r="1843" spans="1:11" ht="12.75">
      <c r="A1843" s="1425" t="s">
        <v>1360</v>
      </c>
      <c r="B1843" s="1425" t="s">
        <v>1304</v>
      </c>
      <c r="C1843" s="1425" t="s">
        <v>1038</v>
      </c>
      <c r="D1843" s="1425" t="s">
        <v>1269</v>
      </c>
      <c r="E1843" s="1425" t="s">
        <v>2813</v>
      </c>
      <c r="F1843" s="1425" t="s">
        <v>355</v>
      </c>
      <c r="G1843" s="1425" t="s">
        <v>1238</v>
      </c>
      <c r="H1843" s="1425" t="s">
        <v>2772</v>
      </c>
      <c r="I1843" s="1425" t="s">
        <v>2768</v>
      </c>
      <c r="J1843" s="1425" t="s">
        <v>390</v>
      </c>
      <c r="K1843" s="1425">
        <v>1144.95</v>
      </c>
    </row>
    <row r="1844" spans="1:11" ht="12.75">
      <c r="A1844" s="1425" t="s">
        <v>1360</v>
      </c>
      <c r="B1844" s="1425" t="s">
        <v>1304</v>
      </c>
      <c r="C1844" s="1425" t="s">
        <v>1038</v>
      </c>
      <c r="D1844" s="1425" t="s">
        <v>1269</v>
      </c>
      <c r="E1844" s="1425" t="s">
        <v>2813</v>
      </c>
      <c r="F1844" s="1425" t="s">
        <v>355</v>
      </c>
      <c r="G1844" s="1425" t="s">
        <v>1238</v>
      </c>
      <c r="H1844" s="1425" t="s">
        <v>2772</v>
      </c>
      <c r="I1844" s="1425" t="s">
        <v>2769</v>
      </c>
      <c r="J1844" s="1425" t="s">
        <v>390</v>
      </c>
      <c r="K1844" s="1425">
        <v>588.17999999999995</v>
      </c>
    </row>
    <row r="1845" spans="1:11" ht="12.75">
      <c r="A1845" s="1425" t="s">
        <v>1360</v>
      </c>
      <c r="B1845" s="1425" t="s">
        <v>1304</v>
      </c>
      <c r="C1845" s="1425" t="s">
        <v>1038</v>
      </c>
      <c r="D1845" s="1425" t="s">
        <v>1269</v>
      </c>
      <c r="E1845" s="1425" t="s">
        <v>2813</v>
      </c>
      <c r="F1845" s="1425" t="s">
        <v>355</v>
      </c>
      <c r="G1845" s="1425" t="s">
        <v>1238</v>
      </c>
      <c r="H1845" s="1425" t="s">
        <v>2772</v>
      </c>
      <c r="I1845" s="1425" t="s">
        <v>2770</v>
      </c>
      <c r="J1845" s="1425" t="s">
        <v>390</v>
      </c>
      <c r="K1845" s="1425">
        <v>489.36000000000001</v>
      </c>
    </row>
    <row r="1846" spans="1:11" ht="12.75">
      <c r="A1846" s="1425" t="s">
        <v>1360</v>
      </c>
      <c r="B1846" s="1425" t="s">
        <v>1304</v>
      </c>
      <c r="C1846" s="1425" t="s">
        <v>1038</v>
      </c>
      <c r="D1846" s="1425" t="s">
        <v>1269</v>
      </c>
      <c r="E1846" s="1425" t="s">
        <v>2813</v>
      </c>
      <c r="F1846" s="1425" t="s">
        <v>355</v>
      </c>
      <c r="G1846" s="1425" t="s">
        <v>1238</v>
      </c>
      <c r="H1846" s="1425" t="s">
        <v>2772</v>
      </c>
      <c r="I1846" s="1425" t="s">
        <v>2771</v>
      </c>
      <c r="J1846" s="1425" t="s">
        <v>390</v>
      </c>
      <c r="K1846" s="1425">
        <v>15306.48</v>
      </c>
    </row>
    <row r="1847" spans="1:11" ht="12.75">
      <c r="A1847" s="1425" t="s">
        <v>1360</v>
      </c>
      <c r="B1847" s="1425" t="s">
        <v>1304</v>
      </c>
      <c r="C1847" s="1425" t="s">
        <v>1038</v>
      </c>
      <c r="D1847" s="1425" t="s">
        <v>1269</v>
      </c>
      <c r="E1847" s="1425" t="s">
        <v>2813</v>
      </c>
      <c r="F1847" s="1425" t="s">
        <v>355</v>
      </c>
      <c r="G1847" s="1425" t="s">
        <v>1238</v>
      </c>
      <c r="H1847" s="1425" t="s">
        <v>2773</v>
      </c>
      <c r="I1847" s="1425" t="s">
        <v>2763</v>
      </c>
      <c r="J1847" s="1425" t="s">
        <v>390</v>
      </c>
      <c r="K1847" s="1425">
        <v>164.18000000000001</v>
      </c>
    </row>
    <row r="1848" spans="1:11" ht="12.75">
      <c r="A1848" s="1425" t="s">
        <v>1360</v>
      </c>
      <c r="B1848" s="1425" t="s">
        <v>1304</v>
      </c>
      <c r="C1848" s="1425" t="s">
        <v>1038</v>
      </c>
      <c r="D1848" s="1425" t="s">
        <v>1269</v>
      </c>
      <c r="E1848" s="1425" t="s">
        <v>2813</v>
      </c>
      <c r="F1848" s="1425" t="s">
        <v>355</v>
      </c>
      <c r="G1848" s="1425" t="s">
        <v>1238</v>
      </c>
      <c r="H1848" s="1425" t="s">
        <v>2773</v>
      </c>
      <c r="I1848" s="1425" t="s">
        <v>2764</v>
      </c>
      <c r="J1848" s="1425" t="s">
        <v>390</v>
      </c>
      <c r="K1848" s="1425">
        <v>2293.4000000000001</v>
      </c>
    </row>
    <row r="1849" spans="1:11" ht="12.75">
      <c r="A1849" s="1425" t="s">
        <v>1360</v>
      </c>
      <c r="B1849" s="1425" t="s">
        <v>1304</v>
      </c>
      <c r="C1849" s="1425" t="s">
        <v>1038</v>
      </c>
      <c r="D1849" s="1425" t="s">
        <v>1269</v>
      </c>
      <c r="E1849" s="1425" t="s">
        <v>2813</v>
      </c>
      <c r="F1849" s="1425" t="s">
        <v>355</v>
      </c>
      <c r="G1849" s="1425" t="s">
        <v>1238</v>
      </c>
      <c r="H1849" s="1425" t="s">
        <v>2773</v>
      </c>
      <c r="I1849" s="1425" t="s">
        <v>2765</v>
      </c>
      <c r="J1849" s="1425" t="s">
        <v>390</v>
      </c>
      <c r="K1849" s="1425">
        <v>458.68000000000001</v>
      </c>
    </row>
    <row r="1850" spans="1:11" ht="12.75">
      <c r="A1850" s="1425" t="s">
        <v>1360</v>
      </c>
      <c r="B1850" s="1425" t="s">
        <v>1304</v>
      </c>
      <c r="C1850" s="1425" t="s">
        <v>1038</v>
      </c>
      <c r="D1850" s="1425" t="s">
        <v>1269</v>
      </c>
      <c r="E1850" s="1425" t="s">
        <v>2813</v>
      </c>
      <c r="F1850" s="1425" t="s">
        <v>355</v>
      </c>
      <c r="G1850" s="1425" t="s">
        <v>1238</v>
      </c>
      <c r="H1850" s="1425" t="s">
        <v>2773</v>
      </c>
      <c r="I1850" s="1425" t="s">
        <v>2766</v>
      </c>
      <c r="J1850" s="1425" t="s">
        <v>390</v>
      </c>
      <c r="K1850" s="1425">
        <v>818.35000000000002</v>
      </c>
    </row>
    <row r="1851" spans="1:11" ht="12.75">
      <c r="A1851" s="1425" t="s">
        <v>1360</v>
      </c>
      <c r="B1851" s="1425" t="s">
        <v>1304</v>
      </c>
      <c r="C1851" s="1425" t="s">
        <v>1038</v>
      </c>
      <c r="D1851" s="1425" t="s">
        <v>1269</v>
      </c>
      <c r="E1851" s="1425" t="s">
        <v>2813</v>
      </c>
      <c r="F1851" s="1425" t="s">
        <v>355</v>
      </c>
      <c r="G1851" s="1425" t="s">
        <v>1238</v>
      </c>
      <c r="H1851" s="1425" t="s">
        <v>2773</v>
      </c>
      <c r="I1851" s="1425" t="s">
        <v>2767</v>
      </c>
      <c r="J1851" s="1425" t="s">
        <v>390</v>
      </c>
      <c r="K1851" s="1425">
        <v>13695.26</v>
      </c>
    </row>
    <row r="1852" spans="1:11" ht="12.75">
      <c r="A1852" s="1425" t="s">
        <v>1360</v>
      </c>
      <c r="B1852" s="1425" t="s">
        <v>1304</v>
      </c>
      <c r="C1852" s="1425" t="s">
        <v>1038</v>
      </c>
      <c r="D1852" s="1425" t="s">
        <v>1269</v>
      </c>
      <c r="E1852" s="1425" t="s">
        <v>2813</v>
      </c>
      <c r="F1852" s="1425" t="s">
        <v>355</v>
      </c>
      <c r="G1852" s="1425" t="s">
        <v>1238</v>
      </c>
      <c r="H1852" s="1425" t="s">
        <v>2773</v>
      </c>
      <c r="I1852" s="1425" t="s">
        <v>2768</v>
      </c>
      <c r="J1852" s="1425" t="s">
        <v>390</v>
      </c>
      <c r="K1852" s="1425">
        <v>1146.6900000000001</v>
      </c>
    </row>
    <row r="1853" spans="1:11" ht="12.75">
      <c r="A1853" s="1425" t="s">
        <v>1360</v>
      </c>
      <c r="B1853" s="1425" t="s">
        <v>1304</v>
      </c>
      <c r="C1853" s="1425" t="s">
        <v>1038</v>
      </c>
      <c r="D1853" s="1425" t="s">
        <v>1269</v>
      </c>
      <c r="E1853" s="1425" t="s">
        <v>2813</v>
      </c>
      <c r="F1853" s="1425" t="s">
        <v>355</v>
      </c>
      <c r="G1853" s="1425" t="s">
        <v>1238</v>
      </c>
      <c r="H1853" s="1425" t="s">
        <v>2773</v>
      </c>
      <c r="I1853" s="1425" t="s">
        <v>2769</v>
      </c>
      <c r="J1853" s="1425" t="s">
        <v>390</v>
      </c>
      <c r="K1853" s="1425">
        <v>589.03999999999996</v>
      </c>
    </row>
    <row r="1854" spans="1:11" ht="12.75">
      <c r="A1854" s="1425" t="s">
        <v>1360</v>
      </c>
      <c r="B1854" s="1425" t="s">
        <v>1304</v>
      </c>
      <c r="C1854" s="1425" t="s">
        <v>1038</v>
      </c>
      <c r="D1854" s="1425" t="s">
        <v>1269</v>
      </c>
      <c r="E1854" s="1425" t="s">
        <v>2813</v>
      </c>
      <c r="F1854" s="1425" t="s">
        <v>355</v>
      </c>
      <c r="G1854" s="1425" t="s">
        <v>1238</v>
      </c>
      <c r="H1854" s="1425" t="s">
        <v>2773</v>
      </c>
      <c r="I1854" s="1425" t="s">
        <v>2770</v>
      </c>
      <c r="J1854" s="1425" t="s">
        <v>390</v>
      </c>
      <c r="K1854" s="1425">
        <v>490.04000000000002</v>
      </c>
    </row>
    <row r="1855" spans="1:11" ht="12.75">
      <c r="A1855" s="1425" t="s">
        <v>1360</v>
      </c>
      <c r="B1855" s="1425" t="s">
        <v>1304</v>
      </c>
      <c r="C1855" s="1425" t="s">
        <v>1038</v>
      </c>
      <c r="D1855" s="1425" t="s">
        <v>1269</v>
      </c>
      <c r="E1855" s="1425" t="s">
        <v>2813</v>
      </c>
      <c r="F1855" s="1425" t="s">
        <v>355</v>
      </c>
      <c r="G1855" s="1425" t="s">
        <v>1238</v>
      </c>
      <c r="H1855" s="1425" t="s">
        <v>2773</v>
      </c>
      <c r="I1855" s="1425" t="s">
        <v>2771</v>
      </c>
      <c r="J1855" s="1425" t="s">
        <v>390</v>
      </c>
      <c r="K1855" s="1425">
        <v>15329.559999999999</v>
      </c>
    </row>
    <row r="1856" spans="1:11" ht="12.75">
      <c r="A1856" s="1425" t="s">
        <v>1360</v>
      </c>
      <c r="B1856" s="1425" t="s">
        <v>1304</v>
      </c>
      <c r="C1856" s="1425" t="s">
        <v>1038</v>
      </c>
      <c r="D1856" s="1425" t="s">
        <v>1269</v>
      </c>
      <c r="E1856" s="1425" t="s">
        <v>2813</v>
      </c>
      <c r="F1856" s="1425" t="s">
        <v>355</v>
      </c>
      <c r="G1856" s="1425" t="s">
        <v>1238</v>
      </c>
      <c r="H1856" s="1425" t="s">
        <v>1264</v>
      </c>
      <c r="I1856" s="1425" t="s">
        <v>2763</v>
      </c>
      <c r="J1856" s="1425" t="s">
        <v>390</v>
      </c>
      <c r="K1856" s="1425">
        <v>164.09</v>
      </c>
    </row>
    <row r="1857" spans="1:11" ht="12.75">
      <c r="A1857" s="1425" t="s">
        <v>1360</v>
      </c>
      <c r="B1857" s="1425" t="s">
        <v>1304</v>
      </c>
      <c r="C1857" s="1425" t="s">
        <v>1038</v>
      </c>
      <c r="D1857" s="1425" t="s">
        <v>1269</v>
      </c>
      <c r="E1857" s="1425" t="s">
        <v>2813</v>
      </c>
      <c r="F1857" s="1425" t="s">
        <v>355</v>
      </c>
      <c r="G1857" s="1425" t="s">
        <v>1238</v>
      </c>
      <c r="H1857" s="1425" t="s">
        <v>1264</v>
      </c>
      <c r="I1857" s="1425" t="s">
        <v>2764</v>
      </c>
      <c r="J1857" s="1425" t="s">
        <v>390</v>
      </c>
      <c r="K1857" s="1425">
        <v>2292.96</v>
      </c>
    </row>
    <row r="1858" spans="1:11" ht="12.75">
      <c r="A1858" s="1425" t="s">
        <v>1360</v>
      </c>
      <c r="B1858" s="1425" t="s">
        <v>1304</v>
      </c>
      <c r="C1858" s="1425" t="s">
        <v>1038</v>
      </c>
      <c r="D1858" s="1425" t="s">
        <v>1269</v>
      </c>
      <c r="E1858" s="1425" t="s">
        <v>2813</v>
      </c>
      <c r="F1858" s="1425" t="s">
        <v>355</v>
      </c>
      <c r="G1858" s="1425" t="s">
        <v>1238</v>
      </c>
      <c r="H1858" s="1425" t="s">
        <v>1264</v>
      </c>
      <c r="I1858" s="1425" t="s">
        <v>2765</v>
      </c>
      <c r="J1858" s="1425" t="s">
        <v>390</v>
      </c>
      <c r="K1858" s="1425">
        <v>458.60000000000002</v>
      </c>
    </row>
    <row r="1859" spans="1:11" ht="12.75">
      <c r="A1859" s="1425" t="s">
        <v>1360</v>
      </c>
      <c r="B1859" s="1425" t="s">
        <v>1304</v>
      </c>
      <c r="C1859" s="1425" t="s">
        <v>1038</v>
      </c>
      <c r="D1859" s="1425" t="s">
        <v>1269</v>
      </c>
      <c r="E1859" s="1425" t="s">
        <v>2813</v>
      </c>
      <c r="F1859" s="1425" t="s">
        <v>355</v>
      </c>
      <c r="G1859" s="1425" t="s">
        <v>1238</v>
      </c>
      <c r="H1859" s="1425" t="s">
        <v>1264</v>
      </c>
      <c r="I1859" s="1425" t="s">
        <v>2766</v>
      </c>
      <c r="J1859" s="1425" t="s">
        <v>390</v>
      </c>
      <c r="K1859" s="1425">
        <v>818.27999999999997</v>
      </c>
    </row>
    <row r="1860" spans="1:11" ht="12.75">
      <c r="A1860" s="1425" t="s">
        <v>1360</v>
      </c>
      <c r="B1860" s="1425" t="s">
        <v>1304</v>
      </c>
      <c r="C1860" s="1425" t="s">
        <v>1038</v>
      </c>
      <c r="D1860" s="1425" t="s">
        <v>1269</v>
      </c>
      <c r="E1860" s="1425" t="s">
        <v>2813</v>
      </c>
      <c r="F1860" s="1425" t="s">
        <v>355</v>
      </c>
      <c r="G1860" s="1425" t="s">
        <v>1238</v>
      </c>
      <c r="H1860" s="1425" t="s">
        <v>1264</v>
      </c>
      <c r="I1860" s="1425" t="s">
        <v>2767</v>
      </c>
      <c r="J1860" s="1425" t="s">
        <v>390</v>
      </c>
      <c r="K1860" s="1425">
        <v>13692.620000000001</v>
      </c>
    </row>
    <row r="1861" spans="1:11" ht="12.75">
      <c r="A1861" s="1425" t="s">
        <v>1360</v>
      </c>
      <c r="B1861" s="1425" t="s">
        <v>1304</v>
      </c>
      <c r="C1861" s="1425" t="s">
        <v>1038</v>
      </c>
      <c r="D1861" s="1425" t="s">
        <v>1269</v>
      </c>
      <c r="E1861" s="1425" t="s">
        <v>2813</v>
      </c>
      <c r="F1861" s="1425" t="s">
        <v>355</v>
      </c>
      <c r="G1861" s="1425" t="s">
        <v>1238</v>
      </c>
      <c r="H1861" s="1425" t="s">
        <v>1264</v>
      </c>
      <c r="I1861" s="1425" t="s">
        <v>2768</v>
      </c>
      <c r="J1861" s="1425" t="s">
        <v>390</v>
      </c>
      <c r="K1861" s="1425">
        <v>1146.47</v>
      </c>
    </row>
    <row r="1862" spans="1:11" ht="12.75">
      <c r="A1862" s="1425" t="s">
        <v>1360</v>
      </c>
      <c r="B1862" s="1425" t="s">
        <v>1304</v>
      </c>
      <c r="C1862" s="1425" t="s">
        <v>1038</v>
      </c>
      <c r="D1862" s="1425" t="s">
        <v>1269</v>
      </c>
      <c r="E1862" s="1425" t="s">
        <v>2813</v>
      </c>
      <c r="F1862" s="1425" t="s">
        <v>355</v>
      </c>
      <c r="G1862" s="1425" t="s">
        <v>1238</v>
      </c>
      <c r="H1862" s="1425" t="s">
        <v>1264</v>
      </c>
      <c r="I1862" s="1425" t="s">
        <v>2769</v>
      </c>
      <c r="J1862" s="1425" t="s">
        <v>390</v>
      </c>
      <c r="K1862" s="1425">
        <v>588.96000000000004</v>
      </c>
    </row>
    <row r="1863" spans="1:11" ht="12.75">
      <c r="A1863" s="1425" t="s">
        <v>1360</v>
      </c>
      <c r="B1863" s="1425" t="s">
        <v>1304</v>
      </c>
      <c r="C1863" s="1425" t="s">
        <v>1038</v>
      </c>
      <c r="D1863" s="1425" t="s">
        <v>1269</v>
      </c>
      <c r="E1863" s="1425" t="s">
        <v>2813</v>
      </c>
      <c r="F1863" s="1425" t="s">
        <v>355</v>
      </c>
      <c r="G1863" s="1425" t="s">
        <v>1238</v>
      </c>
      <c r="H1863" s="1425" t="s">
        <v>1264</v>
      </c>
      <c r="I1863" s="1425" t="s">
        <v>2770</v>
      </c>
      <c r="J1863" s="1425" t="s">
        <v>390</v>
      </c>
      <c r="K1863" s="1425">
        <v>490.08999999999997</v>
      </c>
    </row>
    <row r="1864" spans="1:11" ht="12.75">
      <c r="A1864" s="1425" t="s">
        <v>1360</v>
      </c>
      <c r="B1864" s="1425" t="s">
        <v>1304</v>
      </c>
      <c r="C1864" s="1425" t="s">
        <v>1038</v>
      </c>
      <c r="D1864" s="1425" t="s">
        <v>1269</v>
      </c>
      <c r="E1864" s="1425" t="s">
        <v>2813</v>
      </c>
      <c r="F1864" s="1425" t="s">
        <v>355</v>
      </c>
      <c r="G1864" s="1425" t="s">
        <v>1238</v>
      </c>
      <c r="H1864" s="1425" t="s">
        <v>1264</v>
      </c>
      <c r="I1864" s="1425" t="s">
        <v>2771</v>
      </c>
      <c r="J1864" s="1425" t="s">
        <v>390</v>
      </c>
      <c r="K1864" s="1425">
        <v>15326.92</v>
      </c>
    </row>
    <row r="1865" spans="1:11" ht="12.75">
      <c r="A1865" s="1425" t="s">
        <v>1360</v>
      </c>
      <c r="B1865" s="1425" t="s">
        <v>1304</v>
      </c>
      <c r="C1865" s="1425" t="s">
        <v>1038</v>
      </c>
      <c r="D1865" s="1425" t="s">
        <v>1269</v>
      </c>
      <c r="E1865" s="1425" t="s">
        <v>2813</v>
      </c>
      <c r="F1865" s="1425" t="s">
        <v>355</v>
      </c>
      <c r="G1865" s="1425" t="s">
        <v>1238</v>
      </c>
      <c r="H1865" s="1425" t="s">
        <v>1265</v>
      </c>
      <c r="I1865" s="1425" t="s">
        <v>2763</v>
      </c>
      <c r="J1865" s="1425" t="s">
        <v>390</v>
      </c>
      <c r="K1865" s="1425">
        <v>163.12</v>
      </c>
    </row>
    <row r="1866" spans="1:11" ht="12.75">
      <c r="A1866" s="1425" t="s">
        <v>1360</v>
      </c>
      <c r="B1866" s="1425" t="s">
        <v>1304</v>
      </c>
      <c r="C1866" s="1425" t="s">
        <v>1038</v>
      </c>
      <c r="D1866" s="1425" t="s">
        <v>1269</v>
      </c>
      <c r="E1866" s="1425" t="s">
        <v>2813</v>
      </c>
      <c r="F1866" s="1425" t="s">
        <v>355</v>
      </c>
      <c r="G1866" s="1425" t="s">
        <v>1238</v>
      </c>
      <c r="H1866" s="1425" t="s">
        <v>1265</v>
      </c>
      <c r="I1866" s="1425" t="s">
        <v>2764</v>
      </c>
      <c r="J1866" s="1425" t="s">
        <v>390</v>
      </c>
      <c r="K1866" s="1425">
        <v>2278.9000000000001</v>
      </c>
    </row>
    <row r="1867" spans="1:11" ht="12.75">
      <c r="A1867" s="1425" t="s">
        <v>1360</v>
      </c>
      <c r="B1867" s="1425" t="s">
        <v>1304</v>
      </c>
      <c r="C1867" s="1425" t="s">
        <v>1038</v>
      </c>
      <c r="D1867" s="1425" t="s">
        <v>1269</v>
      </c>
      <c r="E1867" s="1425" t="s">
        <v>2813</v>
      </c>
      <c r="F1867" s="1425" t="s">
        <v>355</v>
      </c>
      <c r="G1867" s="1425" t="s">
        <v>1238</v>
      </c>
      <c r="H1867" s="1425" t="s">
        <v>1265</v>
      </c>
      <c r="I1867" s="1425" t="s">
        <v>2765</v>
      </c>
      <c r="J1867" s="1425" t="s">
        <v>390</v>
      </c>
      <c r="K1867" s="1425">
        <v>455.81</v>
      </c>
    </row>
    <row r="1868" spans="1:11" ht="12.75">
      <c r="A1868" s="1425" t="s">
        <v>1360</v>
      </c>
      <c r="B1868" s="1425" t="s">
        <v>1304</v>
      </c>
      <c r="C1868" s="1425" t="s">
        <v>1038</v>
      </c>
      <c r="D1868" s="1425" t="s">
        <v>1269</v>
      </c>
      <c r="E1868" s="1425" t="s">
        <v>2813</v>
      </c>
      <c r="F1868" s="1425" t="s">
        <v>355</v>
      </c>
      <c r="G1868" s="1425" t="s">
        <v>1238</v>
      </c>
      <c r="H1868" s="1425" t="s">
        <v>1265</v>
      </c>
      <c r="I1868" s="1425" t="s">
        <v>2766</v>
      </c>
      <c r="J1868" s="1425" t="s">
        <v>390</v>
      </c>
      <c r="K1868" s="1425">
        <v>813.09000000000003</v>
      </c>
    </row>
    <row r="1869" spans="1:11" ht="12.75">
      <c r="A1869" s="1425" t="s">
        <v>1360</v>
      </c>
      <c r="B1869" s="1425" t="s">
        <v>1304</v>
      </c>
      <c r="C1869" s="1425" t="s">
        <v>1038</v>
      </c>
      <c r="D1869" s="1425" t="s">
        <v>1269</v>
      </c>
      <c r="E1869" s="1425" t="s">
        <v>2813</v>
      </c>
      <c r="F1869" s="1425" t="s">
        <v>355</v>
      </c>
      <c r="G1869" s="1425" t="s">
        <v>1238</v>
      </c>
      <c r="H1869" s="1425" t="s">
        <v>1265</v>
      </c>
      <c r="I1869" s="1425" t="s">
        <v>2767</v>
      </c>
      <c r="J1869" s="1425" t="s">
        <v>390</v>
      </c>
      <c r="K1869" s="1425">
        <v>13608.68</v>
      </c>
    </row>
    <row r="1870" spans="1:11" ht="12.75">
      <c r="A1870" s="1425" t="s">
        <v>1360</v>
      </c>
      <c r="B1870" s="1425" t="s">
        <v>1304</v>
      </c>
      <c r="C1870" s="1425" t="s">
        <v>1038</v>
      </c>
      <c r="D1870" s="1425" t="s">
        <v>1269</v>
      </c>
      <c r="E1870" s="1425" t="s">
        <v>2813</v>
      </c>
      <c r="F1870" s="1425" t="s">
        <v>355</v>
      </c>
      <c r="G1870" s="1425" t="s">
        <v>1238</v>
      </c>
      <c r="H1870" s="1425" t="s">
        <v>1265</v>
      </c>
      <c r="I1870" s="1425" t="s">
        <v>2768</v>
      </c>
      <c r="J1870" s="1425" t="s">
        <v>390</v>
      </c>
      <c r="K1870" s="1425">
        <v>1139.4400000000001</v>
      </c>
    </row>
    <row r="1871" spans="1:11" ht="12.75">
      <c r="A1871" s="1425" t="s">
        <v>1360</v>
      </c>
      <c r="B1871" s="1425" t="s">
        <v>1304</v>
      </c>
      <c r="C1871" s="1425" t="s">
        <v>1038</v>
      </c>
      <c r="D1871" s="1425" t="s">
        <v>1269</v>
      </c>
      <c r="E1871" s="1425" t="s">
        <v>2813</v>
      </c>
      <c r="F1871" s="1425" t="s">
        <v>355</v>
      </c>
      <c r="G1871" s="1425" t="s">
        <v>1238</v>
      </c>
      <c r="H1871" s="1425" t="s">
        <v>1265</v>
      </c>
      <c r="I1871" s="1425" t="s">
        <v>2769</v>
      </c>
      <c r="J1871" s="1425" t="s">
        <v>390</v>
      </c>
      <c r="K1871" s="1425">
        <v>585.22000000000003</v>
      </c>
    </row>
    <row r="1872" spans="1:11" ht="12.75">
      <c r="A1872" s="1425" t="s">
        <v>1360</v>
      </c>
      <c r="B1872" s="1425" t="s">
        <v>1304</v>
      </c>
      <c r="C1872" s="1425" t="s">
        <v>1038</v>
      </c>
      <c r="D1872" s="1425" t="s">
        <v>1269</v>
      </c>
      <c r="E1872" s="1425" t="s">
        <v>2813</v>
      </c>
      <c r="F1872" s="1425" t="s">
        <v>355</v>
      </c>
      <c r="G1872" s="1425" t="s">
        <v>1238</v>
      </c>
      <c r="H1872" s="1425" t="s">
        <v>1265</v>
      </c>
      <c r="I1872" s="1425" t="s">
        <v>2770</v>
      </c>
      <c r="J1872" s="1425" t="s">
        <v>390</v>
      </c>
      <c r="K1872" s="1425">
        <v>486.75999999999999</v>
      </c>
    </row>
    <row r="1873" spans="1:11" ht="12.75">
      <c r="A1873" s="1425" t="s">
        <v>1360</v>
      </c>
      <c r="B1873" s="1425" t="s">
        <v>1304</v>
      </c>
      <c r="C1873" s="1425" t="s">
        <v>1038</v>
      </c>
      <c r="D1873" s="1425" t="s">
        <v>1269</v>
      </c>
      <c r="E1873" s="1425" t="s">
        <v>2813</v>
      </c>
      <c r="F1873" s="1425" t="s">
        <v>355</v>
      </c>
      <c r="G1873" s="1425" t="s">
        <v>1238</v>
      </c>
      <c r="H1873" s="1425" t="s">
        <v>1265</v>
      </c>
      <c r="I1873" s="1425" t="s">
        <v>2771</v>
      </c>
      <c r="J1873" s="1425" t="s">
        <v>390</v>
      </c>
      <c r="K1873" s="1425">
        <v>15232.15</v>
      </c>
    </row>
    <row r="1874" spans="1:11" ht="12.75">
      <c r="A1874" s="1425" t="s">
        <v>1360</v>
      </c>
      <c r="B1874" s="1425" t="s">
        <v>1304</v>
      </c>
      <c r="C1874" s="1425" t="s">
        <v>1038</v>
      </c>
      <c r="D1874" s="1425" t="s">
        <v>1269</v>
      </c>
      <c r="E1874" s="1425" t="s">
        <v>2813</v>
      </c>
      <c r="F1874" s="1425" t="s">
        <v>355</v>
      </c>
      <c r="G1874" s="1425" t="s">
        <v>1238</v>
      </c>
      <c r="H1874" s="1425" t="s">
        <v>2774</v>
      </c>
      <c r="I1874" s="1425" t="s">
        <v>2763</v>
      </c>
      <c r="J1874" s="1425" t="s">
        <v>390</v>
      </c>
      <c r="K1874" s="1425">
        <v>164.22</v>
      </c>
    </row>
    <row r="1875" spans="1:11" ht="12.75">
      <c r="A1875" s="1425" t="s">
        <v>1360</v>
      </c>
      <c r="B1875" s="1425" t="s">
        <v>1304</v>
      </c>
      <c r="C1875" s="1425" t="s">
        <v>1038</v>
      </c>
      <c r="D1875" s="1425" t="s">
        <v>1269</v>
      </c>
      <c r="E1875" s="1425" t="s">
        <v>2813</v>
      </c>
      <c r="F1875" s="1425" t="s">
        <v>355</v>
      </c>
      <c r="G1875" s="1425" t="s">
        <v>1238</v>
      </c>
      <c r="H1875" s="1425" t="s">
        <v>2774</v>
      </c>
      <c r="I1875" s="1425" t="s">
        <v>2764</v>
      </c>
      <c r="J1875" s="1425" t="s">
        <v>390</v>
      </c>
      <c r="K1875" s="1425">
        <v>2294.9899999999998</v>
      </c>
    </row>
    <row r="1876" spans="1:11" ht="12.75">
      <c r="A1876" s="1425" t="s">
        <v>1360</v>
      </c>
      <c r="B1876" s="1425" t="s">
        <v>1304</v>
      </c>
      <c r="C1876" s="1425" t="s">
        <v>1038</v>
      </c>
      <c r="D1876" s="1425" t="s">
        <v>1269</v>
      </c>
      <c r="E1876" s="1425" t="s">
        <v>2813</v>
      </c>
      <c r="F1876" s="1425" t="s">
        <v>355</v>
      </c>
      <c r="G1876" s="1425" t="s">
        <v>1238</v>
      </c>
      <c r="H1876" s="1425" t="s">
        <v>2774</v>
      </c>
      <c r="I1876" s="1425" t="s">
        <v>2765</v>
      </c>
      <c r="J1876" s="1425" t="s">
        <v>390</v>
      </c>
      <c r="K1876" s="1425">
        <v>458.98000000000002</v>
      </c>
    </row>
    <row r="1877" spans="1:11" ht="12.75">
      <c r="A1877" s="1425" t="s">
        <v>1360</v>
      </c>
      <c r="B1877" s="1425" t="s">
        <v>1304</v>
      </c>
      <c r="C1877" s="1425" t="s">
        <v>1038</v>
      </c>
      <c r="D1877" s="1425" t="s">
        <v>1269</v>
      </c>
      <c r="E1877" s="1425" t="s">
        <v>2813</v>
      </c>
      <c r="F1877" s="1425" t="s">
        <v>355</v>
      </c>
      <c r="G1877" s="1425" t="s">
        <v>1238</v>
      </c>
      <c r="H1877" s="1425" t="s">
        <v>2774</v>
      </c>
      <c r="I1877" s="1425" t="s">
        <v>2766</v>
      </c>
      <c r="J1877" s="1425" t="s">
        <v>390</v>
      </c>
      <c r="K1877" s="1425">
        <v>818.99000000000001</v>
      </c>
    </row>
    <row r="1878" spans="1:11" ht="12.75">
      <c r="A1878" s="1425" t="s">
        <v>1360</v>
      </c>
      <c r="B1878" s="1425" t="s">
        <v>1304</v>
      </c>
      <c r="C1878" s="1425" t="s">
        <v>1038</v>
      </c>
      <c r="D1878" s="1425" t="s">
        <v>1269</v>
      </c>
      <c r="E1878" s="1425" t="s">
        <v>2813</v>
      </c>
      <c r="F1878" s="1425" t="s">
        <v>355</v>
      </c>
      <c r="G1878" s="1425" t="s">
        <v>1238</v>
      </c>
      <c r="H1878" s="1425" t="s">
        <v>2774</v>
      </c>
      <c r="I1878" s="1425" t="s">
        <v>2767</v>
      </c>
      <c r="J1878" s="1425" t="s">
        <v>390</v>
      </c>
      <c r="K1878" s="1425">
        <v>13704.709999999999</v>
      </c>
    </row>
    <row r="1879" spans="1:11" ht="12.75">
      <c r="A1879" s="1425" t="s">
        <v>1360</v>
      </c>
      <c r="B1879" s="1425" t="s">
        <v>1304</v>
      </c>
      <c r="C1879" s="1425" t="s">
        <v>1038</v>
      </c>
      <c r="D1879" s="1425" t="s">
        <v>1269</v>
      </c>
      <c r="E1879" s="1425" t="s">
        <v>2813</v>
      </c>
      <c r="F1879" s="1425" t="s">
        <v>355</v>
      </c>
      <c r="G1879" s="1425" t="s">
        <v>1238</v>
      </c>
      <c r="H1879" s="1425" t="s">
        <v>2774</v>
      </c>
      <c r="I1879" s="1425" t="s">
        <v>2768</v>
      </c>
      <c r="J1879" s="1425" t="s">
        <v>390</v>
      </c>
      <c r="K1879" s="1425">
        <v>1147.51</v>
      </c>
    </row>
    <row r="1880" spans="1:11" ht="12.75">
      <c r="A1880" s="1425" t="s">
        <v>1360</v>
      </c>
      <c r="B1880" s="1425" t="s">
        <v>1304</v>
      </c>
      <c r="C1880" s="1425" t="s">
        <v>1038</v>
      </c>
      <c r="D1880" s="1425" t="s">
        <v>1269</v>
      </c>
      <c r="E1880" s="1425" t="s">
        <v>2813</v>
      </c>
      <c r="F1880" s="1425" t="s">
        <v>355</v>
      </c>
      <c r="G1880" s="1425" t="s">
        <v>1238</v>
      </c>
      <c r="H1880" s="1425" t="s">
        <v>2774</v>
      </c>
      <c r="I1880" s="1425" t="s">
        <v>2769</v>
      </c>
      <c r="J1880" s="1425" t="s">
        <v>390</v>
      </c>
      <c r="K1880" s="1425">
        <v>589.52999999999997</v>
      </c>
    </row>
    <row r="1881" spans="1:11" ht="12.75">
      <c r="A1881" s="1425" t="s">
        <v>1360</v>
      </c>
      <c r="B1881" s="1425" t="s">
        <v>1304</v>
      </c>
      <c r="C1881" s="1425" t="s">
        <v>1038</v>
      </c>
      <c r="D1881" s="1425" t="s">
        <v>1269</v>
      </c>
      <c r="E1881" s="1425" t="s">
        <v>2813</v>
      </c>
      <c r="F1881" s="1425" t="s">
        <v>355</v>
      </c>
      <c r="G1881" s="1425" t="s">
        <v>1238</v>
      </c>
      <c r="H1881" s="1425" t="s">
        <v>2774</v>
      </c>
      <c r="I1881" s="1425" t="s">
        <v>2770</v>
      </c>
      <c r="J1881" s="1425" t="s">
        <v>390</v>
      </c>
      <c r="K1881" s="1425">
        <v>490.51999999999998</v>
      </c>
    </row>
    <row r="1882" spans="1:11" ht="12.75">
      <c r="A1882" s="1425" t="s">
        <v>1360</v>
      </c>
      <c r="B1882" s="1425" t="s">
        <v>1304</v>
      </c>
      <c r="C1882" s="1425" t="s">
        <v>1038</v>
      </c>
      <c r="D1882" s="1425" t="s">
        <v>1269</v>
      </c>
      <c r="E1882" s="1425" t="s">
        <v>2813</v>
      </c>
      <c r="F1882" s="1425" t="s">
        <v>355</v>
      </c>
      <c r="G1882" s="1425" t="s">
        <v>1238</v>
      </c>
      <c r="H1882" s="1425" t="s">
        <v>2774</v>
      </c>
      <c r="I1882" s="1425" t="s">
        <v>2771</v>
      </c>
      <c r="J1882" s="1425" t="s">
        <v>390</v>
      </c>
      <c r="K1882" s="1425">
        <v>15340.48</v>
      </c>
    </row>
    <row r="1883" spans="1:11" ht="12.75">
      <c r="A1883" s="1425" t="s">
        <v>1360</v>
      </c>
      <c r="B1883" s="1425" t="s">
        <v>1304</v>
      </c>
      <c r="C1883" s="1425" t="s">
        <v>1038</v>
      </c>
      <c r="D1883" s="1425" t="s">
        <v>1269</v>
      </c>
      <c r="E1883" s="1425" t="s">
        <v>2813</v>
      </c>
      <c r="F1883" s="1425" t="s">
        <v>355</v>
      </c>
      <c r="G1883" s="1425" t="s">
        <v>1238</v>
      </c>
      <c r="H1883" s="1425" t="s">
        <v>1266</v>
      </c>
      <c r="I1883" s="1425" t="s">
        <v>2763</v>
      </c>
      <c r="J1883" s="1425" t="s">
        <v>390</v>
      </c>
      <c r="K1883" s="1425">
        <v>164.06999999999999</v>
      </c>
    </row>
    <row r="1884" spans="1:11" ht="12.75">
      <c r="A1884" s="1425" t="s">
        <v>1360</v>
      </c>
      <c r="B1884" s="1425" t="s">
        <v>1304</v>
      </c>
      <c r="C1884" s="1425" t="s">
        <v>1038</v>
      </c>
      <c r="D1884" s="1425" t="s">
        <v>1269</v>
      </c>
      <c r="E1884" s="1425" t="s">
        <v>2813</v>
      </c>
      <c r="F1884" s="1425" t="s">
        <v>355</v>
      </c>
      <c r="G1884" s="1425" t="s">
        <v>1238</v>
      </c>
      <c r="H1884" s="1425" t="s">
        <v>1266</v>
      </c>
      <c r="I1884" s="1425" t="s">
        <v>2764</v>
      </c>
      <c r="J1884" s="1425" t="s">
        <v>390</v>
      </c>
      <c r="K1884" s="1425">
        <v>2292.6700000000001</v>
      </c>
    </row>
    <row r="1885" spans="1:11" ht="12.75">
      <c r="A1885" s="1425" t="s">
        <v>1360</v>
      </c>
      <c r="B1885" s="1425" t="s">
        <v>1304</v>
      </c>
      <c r="C1885" s="1425" t="s">
        <v>1038</v>
      </c>
      <c r="D1885" s="1425" t="s">
        <v>1269</v>
      </c>
      <c r="E1885" s="1425" t="s">
        <v>2813</v>
      </c>
      <c r="F1885" s="1425" t="s">
        <v>355</v>
      </c>
      <c r="G1885" s="1425" t="s">
        <v>1238</v>
      </c>
      <c r="H1885" s="1425" t="s">
        <v>1266</v>
      </c>
      <c r="I1885" s="1425" t="s">
        <v>2765</v>
      </c>
      <c r="J1885" s="1425" t="s">
        <v>390</v>
      </c>
      <c r="K1885" s="1425">
        <v>458.54000000000002</v>
      </c>
    </row>
    <row r="1886" spans="1:11" ht="12.75">
      <c r="A1886" s="1425" t="s">
        <v>1360</v>
      </c>
      <c r="B1886" s="1425" t="s">
        <v>1304</v>
      </c>
      <c r="C1886" s="1425" t="s">
        <v>1038</v>
      </c>
      <c r="D1886" s="1425" t="s">
        <v>1269</v>
      </c>
      <c r="E1886" s="1425" t="s">
        <v>2813</v>
      </c>
      <c r="F1886" s="1425" t="s">
        <v>355</v>
      </c>
      <c r="G1886" s="1425" t="s">
        <v>1238</v>
      </c>
      <c r="H1886" s="1425" t="s">
        <v>1266</v>
      </c>
      <c r="I1886" s="1425" t="s">
        <v>2766</v>
      </c>
      <c r="J1886" s="1425" t="s">
        <v>390</v>
      </c>
      <c r="K1886" s="1425">
        <v>818.15999999999997</v>
      </c>
    </row>
    <row r="1887" spans="1:11" ht="12.75">
      <c r="A1887" s="1425" t="s">
        <v>1360</v>
      </c>
      <c r="B1887" s="1425" t="s">
        <v>1304</v>
      </c>
      <c r="C1887" s="1425" t="s">
        <v>1038</v>
      </c>
      <c r="D1887" s="1425" t="s">
        <v>1269</v>
      </c>
      <c r="E1887" s="1425" t="s">
        <v>2813</v>
      </c>
      <c r="F1887" s="1425" t="s">
        <v>355</v>
      </c>
      <c r="G1887" s="1425" t="s">
        <v>1238</v>
      </c>
      <c r="H1887" s="1425" t="s">
        <v>1266</v>
      </c>
      <c r="I1887" s="1425" t="s">
        <v>2767</v>
      </c>
      <c r="J1887" s="1425" t="s">
        <v>390</v>
      </c>
      <c r="K1887" s="1425">
        <v>13690.83</v>
      </c>
    </row>
    <row r="1888" spans="1:11" ht="12.75">
      <c r="A1888" s="1425" t="s">
        <v>1360</v>
      </c>
      <c r="B1888" s="1425" t="s">
        <v>1304</v>
      </c>
      <c r="C1888" s="1425" t="s">
        <v>1038</v>
      </c>
      <c r="D1888" s="1425" t="s">
        <v>1269</v>
      </c>
      <c r="E1888" s="1425" t="s">
        <v>2813</v>
      </c>
      <c r="F1888" s="1425" t="s">
        <v>355</v>
      </c>
      <c r="G1888" s="1425" t="s">
        <v>1238</v>
      </c>
      <c r="H1888" s="1425" t="s">
        <v>1266</v>
      </c>
      <c r="I1888" s="1425" t="s">
        <v>2768</v>
      </c>
      <c r="J1888" s="1425" t="s">
        <v>390</v>
      </c>
      <c r="K1888" s="1425">
        <v>1146.3299999999999</v>
      </c>
    </row>
    <row r="1889" spans="1:11" ht="12.75">
      <c r="A1889" s="1425" t="s">
        <v>1360</v>
      </c>
      <c r="B1889" s="1425" t="s">
        <v>1304</v>
      </c>
      <c r="C1889" s="1425" t="s">
        <v>1038</v>
      </c>
      <c r="D1889" s="1425" t="s">
        <v>1269</v>
      </c>
      <c r="E1889" s="1425" t="s">
        <v>2813</v>
      </c>
      <c r="F1889" s="1425" t="s">
        <v>355</v>
      </c>
      <c r="G1889" s="1425" t="s">
        <v>1238</v>
      </c>
      <c r="H1889" s="1425" t="s">
        <v>1266</v>
      </c>
      <c r="I1889" s="1425" t="s">
        <v>2769</v>
      </c>
      <c r="J1889" s="1425" t="s">
        <v>390</v>
      </c>
      <c r="K1889" s="1425">
        <v>588.90999999999997</v>
      </c>
    </row>
    <row r="1890" spans="1:11" ht="12.75">
      <c r="A1890" s="1425" t="s">
        <v>1360</v>
      </c>
      <c r="B1890" s="1425" t="s">
        <v>1304</v>
      </c>
      <c r="C1890" s="1425" t="s">
        <v>1038</v>
      </c>
      <c r="D1890" s="1425" t="s">
        <v>1269</v>
      </c>
      <c r="E1890" s="1425" t="s">
        <v>2813</v>
      </c>
      <c r="F1890" s="1425" t="s">
        <v>355</v>
      </c>
      <c r="G1890" s="1425" t="s">
        <v>1238</v>
      </c>
      <c r="H1890" s="1425" t="s">
        <v>1266</v>
      </c>
      <c r="I1890" s="1425" t="s">
        <v>2770</v>
      </c>
      <c r="J1890" s="1425" t="s">
        <v>390</v>
      </c>
      <c r="K1890" s="1425">
        <v>489.95999999999998</v>
      </c>
    </row>
    <row r="1891" spans="1:11" ht="12.75">
      <c r="A1891" s="1425" t="s">
        <v>1360</v>
      </c>
      <c r="B1891" s="1425" t="s">
        <v>1304</v>
      </c>
      <c r="C1891" s="1425" t="s">
        <v>1038</v>
      </c>
      <c r="D1891" s="1425" t="s">
        <v>1269</v>
      </c>
      <c r="E1891" s="1425" t="s">
        <v>2813</v>
      </c>
      <c r="F1891" s="1425" t="s">
        <v>355</v>
      </c>
      <c r="G1891" s="1425" t="s">
        <v>1238</v>
      </c>
      <c r="H1891" s="1425" t="s">
        <v>1266</v>
      </c>
      <c r="I1891" s="1425" t="s">
        <v>2771</v>
      </c>
      <c r="J1891" s="1425" t="s">
        <v>390</v>
      </c>
      <c r="K1891" s="1425">
        <v>15324.870000000001</v>
      </c>
    </row>
    <row r="1892" spans="1:11" ht="12.75">
      <c r="A1892" s="1425" t="s">
        <v>1360</v>
      </c>
      <c r="B1892" s="1425" t="s">
        <v>1304</v>
      </c>
      <c r="C1892" s="1425" t="s">
        <v>1038</v>
      </c>
      <c r="D1892" s="1425" t="s">
        <v>1269</v>
      </c>
      <c r="E1892" s="1425" t="s">
        <v>2813</v>
      </c>
      <c r="F1892" s="1425" t="s">
        <v>355</v>
      </c>
      <c r="G1892" s="1425" t="s">
        <v>1238</v>
      </c>
      <c r="H1892" s="1425" t="s">
        <v>1267</v>
      </c>
      <c r="I1892" s="1425" t="s">
        <v>2763</v>
      </c>
      <c r="J1892" s="1425" t="s">
        <v>390</v>
      </c>
      <c r="K1892" s="1425">
        <v>164.22</v>
      </c>
    </row>
    <row r="1893" spans="1:11" ht="12.75">
      <c r="A1893" s="1425" t="s">
        <v>1360</v>
      </c>
      <c r="B1893" s="1425" t="s">
        <v>1304</v>
      </c>
      <c r="C1893" s="1425" t="s">
        <v>1038</v>
      </c>
      <c r="D1893" s="1425" t="s">
        <v>1269</v>
      </c>
      <c r="E1893" s="1425" t="s">
        <v>2813</v>
      </c>
      <c r="F1893" s="1425" t="s">
        <v>355</v>
      </c>
      <c r="G1893" s="1425" t="s">
        <v>1238</v>
      </c>
      <c r="H1893" s="1425" t="s">
        <v>1267</v>
      </c>
      <c r="I1893" s="1425" t="s">
        <v>2764</v>
      </c>
      <c r="J1893" s="1425" t="s">
        <v>390</v>
      </c>
      <c r="K1893" s="1425">
        <v>2295.23</v>
      </c>
    </row>
    <row r="1894" spans="1:11" ht="12.75">
      <c r="A1894" s="1425" t="s">
        <v>1360</v>
      </c>
      <c r="B1894" s="1425" t="s">
        <v>1304</v>
      </c>
      <c r="C1894" s="1425" t="s">
        <v>1038</v>
      </c>
      <c r="D1894" s="1425" t="s">
        <v>1269</v>
      </c>
      <c r="E1894" s="1425" t="s">
        <v>2813</v>
      </c>
      <c r="F1894" s="1425" t="s">
        <v>355</v>
      </c>
      <c r="G1894" s="1425" t="s">
        <v>1238</v>
      </c>
      <c r="H1894" s="1425" t="s">
        <v>1267</v>
      </c>
      <c r="I1894" s="1425" t="s">
        <v>2765</v>
      </c>
      <c r="J1894" s="1425" t="s">
        <v>390</v>
      </c>
      <c r="K1894" s="1425">
        <v>459.04000000000002</v>
      </c>
    </row>
    <row r="1895" spans="1:11" ht="12.75">
      <c r="A1895" s="1425" t="s">
        <v>1360</v>
      </c>
      <c r="B1895" s="1425" t="s">
        <v>1304</v>
      </c>
      <c r="C1895" s="1425" t="s">
        <v>1038</v>
      </c>
      <c r="D1895" s="1425" t="s">
        <v>1269</v>
      </c>
      <c r="E1895" s="1425" t="s">
        <v>2813</v>
      </c>
      <c r="F1895" s="1425" t="s">
        <v>355</v>
      </c>
      <c r="G1895" s="1425" t="s">
        <v>1238</v>
      </c>
      <c r="H1895" s="1425" t="s">
        <v>1267</v>
      </c>
      <c r="I1895" s="1425" t="s">
        <v>2766</v>
      </c>
      <c r="J1895" s="1425" t="s">
        <v>390</v>
      </c>
      <c r="K1895" s="1425">
        <v>819.16999999999996</v>
      </c>
    </row>
    <row r="1896" spans="1:11" ht="12.75">
      <c r="A1896" s="1425" t="s">
        <v>1360</v>
      </c>
      <c r="B1896" s="1425" t="s">
        <v>1304</v>
      </c>
      <c r="C1896" s="1425" t="s">
        <v>1038</v>
      </c>
      <c r="D1896" s="1425" t="s">
        <v>1269</v>
      </c>
      <c r="E1896" s="1425" t="s">
        <v>2813</v>
      </c>
      <c r="F1896" s="1425" t="s">
        <v>355</v>
      </c>
      <c r="G1896" s="1425" t="s">
        <v>1238</v>
      </c>
      <c r="H1896" s="1425" t="s">
        <v>1267</v>
      </c>
      <c r="I1896" s="1425" t="s">
        <v>2767</v>
      </c>
      <c r="J1896" s="1425" t="s">
        <v>390</v>
      </c>
      <c r="K1896" s="1425">
        <v>13706.09</v>
      </c>
    </row>
    <row r="1897" spans="1:11" ht="12.75">
      <c r="A1897" s="1425" t="s">
        <v>1360</v>
      </c>
      <c r="B1897" s="1425" t="s">
        <v>1304</v>
      </c>
      <c r="C1897" s="1425" t="s">
        <v>1038</v>
      </c>
      <c r="D1897" s="1425" t="s">
        <v>1269</v>
      </c>
      <c r="E1897" s="1425" t="s">
        <v>2813</v>
      </c>
      <c r="F1897" s="1425" t="s">
        <v>355</v>
      </c>
      <c r="G1897" s="1425" t="s">
        <v>1238</v>
      </c>
      <c r="H1897" s="1425" t="s">
        <v>1267</v>
      </c>
      <c r="I1897" s="1425" t="s">
        <v>2768</v>
      </c>
      <c r="J1897" s="1425" t="s">
        <v>390</v>
      </c>
      <c r="K1897" s="1425">
        <v>1147.6099999999999</v>
      </c>
    </row>
    <row r="1898" spans="1:11" ht="12.75">
      <c r="A1898" s="1425" t="s">
        <v>1360</v>
      </c>
      <c r="B1898" s="1425" t="s">
        <v>1304</v>
      </c>
      <c r="C1898" s="1425" t="s">
        <v>1038</v>
      </c>
      <c r="D1898" s="1425" t="s">
        <v>1269</v>
      </c>
      <c r="E1898" s="1425" t="s">
        <v>2813</v>
      </c>
      <c r="F1898" s="1425" t="s">
        <v>355</v>
      </c>
      <c r="G1898" s="1425" t="s">
        <v>1238</v>
      </c>
      <c r="H1898" s="1425" t="s">
        <v>1267</v>
      </c>
      <c r="I1898" s="1425" t="s">
        <v>2769</v>
      </c>
      <c r="J1898" s="1425" t="s">
        <v>390</v>
      </c>
      <c r="K1898" s="1425">
        <v>589.63</v>
      </c>
    </row>
    <row r="1899" spans="1:11" ht="12.75">
      <c r="A1899" s="1425" t="s">
        <v>1360</v>
      </c>
      <c r="B1899" s="1425" t="s">
        <v>1304</v>
      </c>
      <c r="C1899" s="1425" t="s">
        <v>1038</v>
      </c>
      <c r="D1899" s="1425" t="s">
        <v>1269</v>
      </c>
      <c r="E1899" s="1425" t="s">
        <v>2813</v>
      </c>
      <c r="F1899" s="1425" t="s">
        <v>355</v>
      </c>
      <c r="G1899" s="1425" t="s">
        <v>1238</v>
      </c>
      <c r="H1899" s="1425" t="s">
        <v>1267</v>
      </c>
      <c r="I1899" s="1425" t="s">
        <v>2770</v>
      </c>
      <c r="J1899" s="1425" t="s">
        <v>390</v>
      </c>
      <c r="K1899" s="1425">
        <v>490.69999999999999</v>
      </c>
    </row>
    <row r="1900" spans="1:11" ht="12.75">
      <c r="A1900" s="1425" t="s">
        <v>1360</v>
      </c>
      <c r="B1900" s="1425" t="s">
        <v>1304</v>
      </c>
      <c r="C1900" s="1425" t="s">
        <v>1038</v>
      </c>
      <c r="D1900" s="1425" t="s">
        <v>1269</v>
      </c>
      <c r="E1900" s="1425" t="s">
        <v>2813</v>
      </c>
      <c r="F1900" s="1425" t="s">
        <v>355</v>
      </c>
      <c r="G1900" s="1425" t="s">
        <v>1238</v>
      </c>
      <c r="H1900" s="1425" t="s">
        <v>1267</v>
      </c>
      <c r="I1900" s="1425" t="s">
        <v>2771</v>
      </c>
      <c r="J1900" s="1425" t="s">
        <v>390</v>
      </c>
      <c r="K1900" s="1425">
        <v>15342.4</v>
      </c>
    </row>
    <row r="1901" spans="1:11" ht="12.75">
      <c r="A1901" s="1425" t="s">
        <v>1360</v>
      </c>
      <c r="B1901" s="1425" t="s">
        <v>1304</v>
      </c>
      <c r="C1901" s="1425" t="s">
        <v>1038</v>
      </c>
      <c r="D1901" s="1425" t="s">
        <v>1269</v>
      </c>
      <c r="E1901" s="1425" t="s">
        <v>2813</v>
      </c>
      <c r="F1901" s="1425" t="s">
        <v>355</v>
      </c>
      <c r="G1901" s="1425" t="s">
        <v>116</v>
      </c>
      <c r="H1901" s="1425" t="s">
        <v>2762</v>
      </c>
      <c r="I1901" s="1425" t="s">
        <v>2775</v>
      </c>
      <c r="J1901" s="1425" t="s">
        <v>390</v>
      </c>
      <c r="K1901" s="1425">
        <v>70490.639999999999</v>
      </c>
    </row>
    <row r="1902" spans="1:11" ht="12.75">
      <c r="A1902" s="1425" t="s">
        <v>1360</v>
      </c>
      <c r="B1902" s="1425" t="s">
        <v>1304</v>
      </c>
      <c r="C1902" s="1425" t="s">
        <v>1038</v>
      </c>
      <c r="D1902" s="1425" t="s">
        <v>1269</v>
      </c>
      <c r="E1902" s="1425" t="s">
        <v>2813</v>
      </c>
      <c r="F1902" s="1425" t="s">
        <v>355</v>
      </c>
      <c r="G1902" s="1425" t="s">
        <v>116</v>
      </c>
      <c r="H1902" s="1425" t="s">
        <v>2762</v>
      </c>
      <c r="I1902" s="1425" t="s">
        <v>2776</v>
      </c>
      <c r="J1902" s="1425" t="s">
        <v>390</v>
      </c>
      <c r="K1902" s="1425">
        <v>103092.28999999999</v>
      </c>
    </row>
    <row r="1903" spans="1:11" ht="12.75">
      <c r="A1903" s="1425" t="s">
        <v>1360</v>
      </c>
      <c r="B1903" s="1425" t="s">
        <v>1304</v>
      </c>
      <c r="C1903" s="1425" t="s">
        <v>1038</v>
      </c>
      <c r="D1903" s="1425" t="s">
        <v>1269</v>
      </c>
      <c r="E1903" s="1425" t="s">
        <v>2813</v>
      </c>
      <c r="F1903" s="1425" t="s">
        <v>355</v>
      </c>
      <c r="G1903" s="1425" t="s">
        <v>116</v>
      </c>
      <c r="H1903" s="1425" t="s">
        <v>2762</v>
      </c>
      <c r="I1903" s="1425" t="s">
        <v>2777</v>
      </c>
      <c r="J1903" s="1425" t="s">
        <v>390</v>
      </c>
      <c r="K1903" s="1425">
        <v>23762.73</v>
      </c>
    </row>
    <row r="1904" spans="1:11" ht="12.75">
      <c r="A1904" s="1425" t="s">
        <v>1360</v>
      </c>
      <c r="B1904" s="1425" t="s">
        <v>1304</v>
      </c>
      <c r="C1904" s="1425" t="s">
        <v>1038</v>
      </c>
      <c r="D1904" s="1425" t="s">
        <v>1269</v>
      </c>
      <c r="E1904" s="1425" t="s">
        <v>2813</v>
      </c>
      <c r="F1904" s="1425" t="s">
        <v>355</v>
      </c>
      <c r="G1904" s="1425" t="s">
        <v>116</v>
      </c>
      <c r="H1904" s="1425" t="s">
        <v>2762</v>
      </c>
      <c r="I1904" s="1425" t="s">
        <v>2778</v>
      </c>
      <c r="J1904" s="1425" t="s">
        <v>390</v>
      </c>
      <c r="K1904" s="1425">
        <v>100355.77</v>
      </c>
    </row>
    <row r="1905" spans="1:11" ht="12.75">
      <c r="A1905" s="1425" t="s">
        <v>1360</v>
      </c>
      <c r="B1905" s="1425" t="s">
        <v>1304</v>
      </c>
      <c r="C1905" s="1425" t="s">
        <v>1038</v>
      </c>
      <c r="D1905" s="1425" t="s">
        <v>1269</v>
      </c>
      <c r="E1905" s="1425" t="s">
        <v>2813</v>
      </c>
      <c r="F1905" s="1425" t="s">
        <v>355</v>
      </c>
      <c r="G1905" s="1425" t="s">
        <v>116</v>
      </c>
      <c r="H1905" s="1425" t="s">
        <v>1263</v>
      </c>
      <c r="I1905" s="1425" t="s">
        <v>2775</v>
      </c>
      <c r="J1905" s="1425" t="s">
        <v>390</v>
      </c>
      <c r="K1905" s="1425">
        <v>71440.619999999995</v>
      </c>
    </row>
    <row r="1906" spans="1:11" ht="12.75">
      <c r="A1906" s="1425" t="s">
        <v>1360</v>
      </c>
      <c r="B1906" s="1425" t="s">
        <v>1304</v>
      </c>
      <c r="C1906" s="1425" t="s">
        <v>1038</v>
      </c>
      <c r="D1906" s="1425" t="s">
        <v>1269</v>
      </c>
      <c r="E1906" s="1425" t="s">
        <v>2813</v>
      </c>
      <c r="F1906" s="1425" t="s">
        <v>355</v>
      </c>
      <c r="G1906" s="1425" t="s">
        <v>116</v>
      </c>
      <c r="H1906" s="1425" t="s">
        <v>1263</v>
      </c>
      <c r="I1906" s="1425" t="s">
        <v>2776</v>
      </c>
      <c r="J1906" s="1425" t="s">
        <v>390</v>
      </c>
      <c r="K1906" s="1425">
        <v>104483.59</v>
      </c>
    </row>
    <row r="1907" spans="1:11" ht="12.75">
      <c r="A1907" s="1425" t="s">
        <v>1360</v>
      </c>
      <c r="B1907" s="1425" t="s">
        <v>1304</v>
      </c>
      <c r="C1907" s="1425" t="s">
        <v>1038</v>
      </c>
      <c r="D1907" s="1425" t="s">
        <v>1269</v>
      </c>
      <c r="E1907" s="1425" t="s">
        <v>2813</v>
      </c>
      <c r="F1907" s="1425" t="s">
        <v>355</v>
      </c>
      <c r="G1907" s="1425" t="s">
        <v>116</v>
      </c>
      <c r="H1907" s="1425" t="s">
        <v>1263</v>
      </c>
      <c r="I1907" s="1425" t="s">
        <v>2777</v>
      </c>
      <c r="J1907" s="1425" t="s">
        <v>390</v>
      </c>
      <c r="K1907" s="1425">
        <v>24082.650000000001</v>
      </c>
    </row>
    <row r="1908" spans="1:11" ht="12.75">
      <c r="A1908" s="1425" t="s">
        <v>1360</v>
      </c>
      <c r="B1908" s="1425" t="s">
        <v>1304</v>
      </c>
      <c r="C1908" s="1425" t="s">
        <v>1038</v>
      </c>
      <c r="D1908" s="1425" t="s">
        <v>1269</v>
      </c>
      <c r="E1908" s="1425" t="s">
        <v>2813</v>
      </c>
      <c r="F1908" s="1425" t="s">
        <v>355</v>
      </c>
      <c r="G1908" s="1425" t="s">
        <v>116</v>
      </c>
      <c r="H1908" s="1425" t="s">
        <v>1263</v>
      </c>
      <c r="I1908" s="1425" t="s">
        <v>2778</v>
      </c>
      <c r="J1908" s="1425" t="s">
        <v>390</v>
      </c>
      <c r="K1908" s="1425">
        <v>101709</v>
      </c>
    </row>
    <row r="1909" spans="1:11" ht="12.75">
      <c r="A1909" s="1425" t="s">
        <v>1360</v>
      </c>
      <c r="B1909" s="1425" t="s">
        <v>1304</v>
      </c>
      <c r="C1909" s="1425" t="s">
        <v>1038</v>
      </c>
      <c r="D1909" s="1425" t="s">
        <v>1269</v>
      </c>
      <c r="E1909" s="1425" t="s">
        <v>2813</v>
      </c>
      <c r="F1909" s="1425" t="s">
        <v>355</v>
      </c>
      <c r="G1909" s="1425" t="s">
        <v>116</v>
      </c>
      <c r="H1909" s="1425" t="s">
        <v>2772</v>
      </c>
      <c r="I1909" s="1425" t="s">
        <v>2775</v>
      </c>
      <c r="J1909" s="1425" t="s">
        <v>390</v>
      </c>
      <c r="K1909" s="1425">
        <v>71598.100000000006</v>
      </c>
    </row>
    <row r="1910" spans="1:11" ht="12.75">
      <c r="A1910" s="1425" t="s">
        <v>1360</v>
      </c>
      <c r="B1910" s="1425" t="s">
        <v>1304</v>
      </c>
      <c r="C1910" s="1425" t="s">
        <v>1038</v>
      </c>
      <c r="D1910" s="1425" t="s">
        <v>1269</v>
      </c>
      <c r="E1910" s="1425" t="s">
        <v>2813</v>
      </c>
      <c r="F1910" s="1425" t="s">
        <v>355</v>
      </c>
      <c r="G1910" s="1425" t="s">
        <v>116</v>
      </c>
      <c r="H1910" s="1425" t="s">
        <v>2772</v>
      </c>
      <c r="I1910" s="1425" t="s">
        <v>2776</v>
      </c>
      <c r="J1910" s="1425" t="s">
        <v>390</v>
      </c>
      <c r="K1910" s="1425">
        <v>104713.06</v>
      </c>
    </row>
    <row r="1911" spans="1:11" ht="12.75">
      <c r="A1911" s="1425" t="s">
        <v>1360</v>
      </c>
      <c r="B1911" s="1425" t="s">
        <v>1304</v>
      </c>
      <c r="C1911" s="1425" t="s">
        <v>1038</v>
      </c>
      <c r="D1911" s="1425" t="s">
        <v>1269</v>
      </c>
      <c r="E1911" s="1425" t="s">
        <v>2813</v>
      </c>
      <c r="F1911" s="1425" t="s">
        <v>355</v>
      </c>
      <c r="G1911" s="1425" t="s">
        <v>116</v>
      </c>
      <c r="H1911" s="1425" t="s">
        <v>2772</v>
      </c>
      <c r="I1911" s="1425" t="s">
        <v>2777</v>
      </c>
      <c r="J1911" s="1425" t="s">
        <v>390</v>
      </c>
      <c r="K1911" s="1425">
        <v>24135.860000000001</v>
      </c>
    </row>
    <row r="1912" spans="1:11" ht="12.75">
      <c r="A1912" s="1425" t="s">
        <v>1360</v>
      </c>
      <c r="B1912" s="1425" t="s">
        <v>1304</v>
      </c>
      <c r="C1912" s="1425" t="s">
        <v>1038</v>
      </c>
      <c r="D1912" s="1425" t="s">
        <v>1269</v>
      </c>
      <c r="E1912" s="1425" t="s">
        <v>2813</v>
      </c>
      <c r="F1912" s="1425" t="s">
        <v>355</v>
      </c>
      <c r="G1912" s="1425" t="s">
        <v>116</v>
      </c>
      <c r="H1912" s="1425" t="s">
        <v>2772</v>
      </c>
      <c r="I1912" s="1425" t="s">
        <v>2778</v>
      </c>
      <c r="J1912" s="1425" t="s">
        <v>390</v>
      </c>
      <c r="K1912" s="1425">
        <v>101932.89</v>
      </c>
    </row>
    <row r="1913" spans="1:11" ht="12.75">
      <c r="A1913" s="1425" t="s">
        <v>1360</v>
      </c>
      <c r="B1913" s="1425" t="s">
        <v>1304</v>
      </c>
      <c r="C1913" s="1425" t="s">
        <v>1038</v>
      </c>
      <c r="D1913" s="1425" t="s">
        <v>1269</v>
      </c>
      <c r="E1913" s="1425" t="s">
        <v>2813</v>
      </c>
      <c r="F1913" s="1425" t="s">
        <v>355</v>
      </c>
      <c r="G1913" s="1425" t="s">
        <v>116</v>
      </c>
      <c r="H1913" s="1425" t="s">
        <v>2773</v>
      </c>
      <c r="I1913" s="1425" t="s">
        <v>2775</v>
      </c>
      <c r="J1913" s="1425" t="s">
        <v>390</v>
      </c>
      <c r="K1913" s="1425">
        <v>71783.220000000001</v>
      </c>
    </row>
    <row r="1914" spans="1:11" ht="12.75">
      <c r="A1914" s="1425" t="s">
        <v>1360</v>
      </c>
      <c r="B1914" s="1425" t="s">
        <v>1304</v>
      </c>
      <c r="C1914" s="1425" t="s">
        <v>1038</v>
      </c>
      <c r="D1914" s="1425" t="s">
        <v>1269</v>
      </c>
      <c r="E1914" s="1425" t="s">
        <v>2813</v>
      </c>
      <c r="F1914" s="1425" t="s">
        <v>355</v>
      </c>
      <c r="G1914" s="1425" t="s">
        <v>116</v>
      </c>
      <c r="H1914" s="1425" t="s">
        <v>2773</v>
      </c>
      <c r="I1914" s="1425" t="s">
        <v>2776</v>
      </c>
      <c r="J1914" s="1425" t="s">
        <v>390</v>
      </c>
      <c r="K1914" s="1425">
        <v>104984.10000000001</v>
      </c>
    </row>
    <row r="1915" spans="1:11" ht="12.75">
      <c r="A1915" s="1425" t="s">
        <v>1360</v>
      </c>
      <c r="B1915" s="1425" t="s">
        <v>1304</v>
      </c>
      <c r="C1915" s="1425" t="s">
        <v>1038</v>
      </c>
      <c r="D1915" s="1425" t="s">
        <v>1269</v>
      </c>
      <c r="E1915" s="1425" t="s">
        <v>2813</v>
      </c>
      <c r="F1915" s="1425" t="s">
        <v>355</v>
      </c>
      <c r="G1915" s="1425" t="s">
        <v>116</v>
      </c>
      <c r="H1915" s="1425" t="s">
        <v>2773</v>
      </c>
      <c r="I1915" s="1425" t="s">
        <v>2777</v>
      </c>
      <c r="J1915" s="1425" t="s">
        <v>390</v>
      </c>
      <c r="K1915" s="1425">
        <v>24198.25</v>
      </c>
    </row>
    <row r="1916" spans="1:11" ht="12.75">
      <c r="A1916" s="1425" t="s">
        <v>1360</v>
      </c>
      <c r="B1916" s="1425" t="s">
        <v>1304</v>
      </c>
      <c r="C1916" s="1425" t="s">
        <v>1038</v>
      </c>
      <c r="D1916" s="1425" t="s">
        <v>1269</v>
      </c>
      <c r="E1916" s="1425" t="s">
        <v>2813</v>
      </c>
      <c r="F1916" s="1425" t="s">
        <v>355</v>
      </c>
      <c r="G1916" s="1425" t="s">
        <v>116</v>
      </c>
      <c r="H1916" s="1425" t="s">
        <v>2773</v>
      </c>
      <c r="I1916" s="1425" t="s">
        <v>2778</v>
      </c>
      <c r="J1916" s="1425" t="s">
        <v>390</v>
      </c>
      <c r="K1916" s="1425">
        <v>102196.56</v>
      </c>
    </row>
    <row r="1917" spans="1:11" ht="12.75">
      <c r="A1917" s="1425" t="s">
        <v>1360</v>
      </c>
      <c r="B1917" s="1425" t="s">
        <v>1304</v>
      </c>
      <c r="C1917" s="1425" t="s">
        <v>1038</v>
      </c>
      <c r="D1917" s="1425" t="s">
        <v>1269</v>
      </c>
      <c r="E1917" s="1425" t="s">
        <v>2813</v>
      </c>
      <c r="F1917" s="1425" t="s">
        <v>355</v>
      </c>
      <c r="G1917" s="1425" t="s">
        <v>116</v>
      </c>
      <c r="H1917" s="1425" t="s">
        <v>1264</v>
      </c>
      <c r="I1917" s="1425" t="s">
        <v>2775</v>
      </c>
      <c r="J1917" s="1425" t="s">
        <v>390</v>
      </c>
      <c r="K1917" s="1425">
        <v>71560.800000000003</v>
      </c>
    </row>
    <row r="1918" spans="1:11" ht="12.75">
      <c r="A1918" s="1425" t="s">
        <v>1360</v>
      </c>
      <c r="B1918" s="1425" t="s">
        <v>1304</v>
      </c>
      <c r="C1918" s="1425" t="s">
        <v>1038</v>
      </c>
      <c r="D1918" s="1425" t="s">
        <v>1269</v>
      </c>
      <c r="E1918" s="1425" t="s">
        <v>2813</v>
      </c>
      <c r="F1918" s="1425" t="s">
        <v>355</v>
      </c>
      <c r="G1918" s="1425" t="s">
        <v>116</v>
      </c>
      <c r="H1918" s="1425" t="s">
        <v>1264</v>
      </c>
      <c r="I1918" s="1425" t="s">
        <v>2776</v>
      </c>
      <c r="J1918" s="1425" t="s">
        <v>390</v>
      </c>
      <c r="K1918" s="1425">
        <v>104658.28999999999</v>
      </c>
    </row>
    <row r="1919" spans="1:11" ht="12.75">
      <c r="A1919" s="1425" t="s">
        <v>1360</v>
      </c>
      <c r="B1919" s="1425" t="s">
        <v>1304</v>
      </c>
      <c r="C1919" s="1425" t="s">
        <v>1038</v>
      </c>
      <c r="D1919" s="1425" t="s">
        <v>1269</v>
      </c>
      <c r="E1919" s="1425" t="s">
        <v>2813</v>
      </c>
      <c r="F1919" s="1425" t="s">
        <v>355</v>
      </c>
      <c r="G1919" s="1425" t="s">
        <v>116</v>
      </c>
      <c r="H1919" s="1425" t="s">
        <v>1264</v>
      </c>
      <c r="I1919" s="1425" t="s">
        <v>2777</v>
      </c>
      <c r="J1919" s="1425" t="s">
        <v>390</v>
      </c>
      <c r="K1919" s="1425">
        <v>24123.369999999999</v>
      </c>
    </row>
    <row r="1920" spans="1:11" ht="12.75">
      <c r="A1920" s="1425" t="s">
        <v>1360</v>
      </c>
      <c r="B1920" s="1425" t="s">
        <v>1304</v>
      </c>
      <c r="C1920" s="1425" t="s">
        <v>1038</v>
      </c>
      <c r="D1920" s="1425" t="s">
        <v>1269</v>
      </c>
      <c r="E1920" s="1425" t="s">
        <v>2813</v>
      </c>
      <c r="F1920" s="1425" t="s">
        <v>355</v>
      </c>
      <c r="G1920" s="1425" t="s">
        <v>116</v>
      </c>
      <c r="H1920" s="1425" t="s">
        <v>1264</v>
      </c>
      <c r="I1920" s="1425" t="s">
        <v>2778</v>
      </c>
      <c r="J1920" s="1425" t="s">
        <v>390</v>
      </c>
      <c r="K1920" s="1425">
        <v>101879.72</v>
      </c>
    </row>
    <row r="1921" spans="1:11" ht="12.75">
      <c r="A1921" s="1425" t="s">
        <v>1360</v>
      </c>
      <c r="B1921" s="1425" t="s">
        <v>1304</v>
      </c>
      <c r="C1921" s="1425" t="s">
        <v>1038</v>
      </c>
      <c r="D1921" s="1425" t="s">
        <v>1269</v>
      </c>
      <c r="E1921" s="1425" t="s">
        <v>2813</v>
      </c>
      <c r="F1921" s="1425" t="s">
        <v>355</v>
      </c>
      <c r="G1921" s="1425" t="s">
        <v>116</v>
      </c>
      <c r="H1921" s="1425" t="s">
        <v>1265</v>
      </c>
      <c r="I1921" s="1425" t="s">
        <v>2775</v>
      </c>
      <c r="J1921" s="1425" t="s">
        <v>390</v>
      </c>
      <c r="K1921" s="1425">
        <v>71637.889999999999</v>
      </c>
    </row>
    <row r="1922" spans="1:11" ht="12.75">
      <c r="A1922" s="1425" t="s">
        <v>1360</v>
      </c>
      <c r="B1922" s="1425" t="s">
        <v>1304</v>
      </c>
      <c r="C1922" s="1425" t="s">
        <v>1038</v>
      </c>
      <c r="D1922" s="1425" t="s">
        <v>1269</v>
      </c>
      <c r="E1922" s="1425" t="s">
        <v>2813</v>
      </c>
      <c r="F1922" s="1425" t="s">
        <v>355</v>
      </c>
      <c r="G1922" s="1425" t="s">
        <v>116</v>
      </c>
      <c r="H1922" s="1425" t="s">
        <v>1265</v>
      </c>
      <c r="I1922" s="1425" t="s">
        <v>2776</v>
      </c>
      <c r="J1922" s="1425" t="s">
        <v>390</v>
      </c>
      <c r="K1922" s="1425">
        <v>104772.28999999999</v>
      </c>
    </row>
    <row r="1923" spans="1:11" ht="12.75">
      <c r="A1923" s="1425" t="s">
        <v>1360</v>
      </c>
      <c r="B1923" s="1425" t="s">
        <v>1304</v>
      </c>
      <c r="C1923" s="1425" t="s">
        <v>1038</v>
      </c>
      <c r="D1923" s="1425" t="s">
        <v>1269</v>
      </c>
      <c r="E1923" s="1425" t="s">
        <v>2813</v>
      </c>
      <c r="F1923" s="1425" t="s">
        <v>355</v>
      </c>
      <c r="G1923" s="1425" t="s">
        <v>116</v>
      </c>
      <c r="H1923" s="1425" t="s">
        <v>1265</v>
      </c>
      <c r="I1923" s="1425" t="s">
        <v>2777</v>
      </c>
      <c r="J1923" s="1425" t="s">
        <v>390</v>
      </c>
      <c r="K1923" s="1425">
        <v>24149.09</v>
      </c>
    </row>
    <row r="1924" spans="1:11" ht="12.75">
      <c r="A1924" s="1425" t="s">
        <v>1360</v>
      </c>
      <c r="B1924" s="1425" t="s">
        <v>1304</v>
      </c>
      <c r="C1924" s="1425" t="s">
        <v>1038</v>
      </c>
      <c r="D1924" s="1425" t="s">
        <v>1269</v>
      </c>
      <c r="E1924" s="1425" t="s">
        <v>2813</v>
      </c>
      <c r="F1924" s="1425" t="s">
        <v>355</v>
      </c>
      <c r="G1924" s="1425" t="s">
        <v>116</v>
      </c>
      <c r="H1924" s="1425" t="s">
        <v>1265</v>
      </c>
      <c r="I1924" s="1425" t="s">
        <v>2778</v>
      </c>
      <c r="J1924" s="1425" t="s">
        <v>390</v>
      </c>
      <c r="K1924" s="1425">
        <v>101989.89999999999</v>
      </c>
    </row>
    <row r="1925" spans="1:11" ht="12.75">
      <c r="A1925" s="1425" t="s">
        <v>1360</v>
      </c>
      <c r="B1925" s="1425" t="s">
        <v>1304</v>
      </c>
      <c r="C1925" s="1425" t="s">
        <v>1038</v>
      </c>
      <c r="D1925" s="1425" t="s">
        <v>1269</v>
      </c>
      <c r="E1925" s="1425" t="s">
        <v>2813</v>
      </c>
      <c r="F1925" s="1425" t="s">
        <v>355</v>
      </c>
      <c r="G1925" s="1425" t="s">
        <v>116</v>
      </c>
      <c r="H1925" s="1425" t="s">
        <v>2774</v>
      </c>
      <c r="I1925" s="1425" t="s">
        <v>2775</v>
      </c>
      <c r="J1925" s="1425" t="s">
        <v>390</v>
      </c>
      <c r="K1925" s="1425">
        <v>71579.910000000003</v>
      </c>
    </row>
    <row r="1926" spans="1:11" ht="12.75">
      <c r="A1926" s="1425" t="s">
        <v>1360</v>
      </c>
      <c r="B1926" s="1425" t="s">
        <v>1304</v>
      </c>
      <c r="C1926" s="1425" t="s">
        <v>1038</v>
      </c>
      <c r="D1926" s="1425" t="s">
        <v>1269</v>
      </c>
      <c r="E1926" s="1425" t="s">
        <v>2813</v>
      </c>
      <c r="F1926" s="1425" t="s">
        <v>355</v>
      </c>
      <c r="G1926" s="1425" t="s">
        <v>116</v>
      </c>
      <c r="H1926" s="1425" t="s">
        <v>2774</v>
      </c>
      <c r="I1926" s="1425" t="s">
        <v>2776</v>
      </c>
      <c r="J1926" s="1425" t="s">
        <v>390</v>
      </c>
      <c r="K1926" s="1425">
        <v>104685.95</v>
      </c>
    </row>
    <row r="1927" spans="1:11" ht="12.75">
      <c r="A1927" s="1425" t="s">
        <v>1360</v>
      </c>
      <c r="B1927" s="1425" t="s">
        <v>1304</v>
      </c>
      <c r="C1927" s="1425" t="s">
        <v>1038</v>
      </c>
      <c r="D1927" s="1425" t="s">
        <v>1269</v>
      </c>
      <c r="E1927" s="1425" t="s">
        <v>2813</v>
      </c>
      <c r="F1927" s="1425" t="s">
        <v>355</v>
      </c>
      <c r="G1927" s="1425" t="s">
        <v>116</v>
      </c>
      <c r="H1927" s="1425" t="s">
        <v>2774</v>
      </c>
      <c r="I1927" s="1425" t="s">
        <v>2777</v>
      </c>
      <c r="J1927" s="1425" t="s">
        <v>390</v>
      </c>
      <c r="K1927" s="1425">
        <v>24129.799999999999</v>
      </c>
    </row>
    <row r="1928" spans="1:11" ht="12.75">
      <c r="A1928" s="1425" t="s">
        <v>1360</v>
      </c>
      <c r="B1928" s="1425" t="s">
        <v>1304</v>
      </c>
      <c r="C1928" s="1425" t="s">
        <v>1038</v>
      </c>
      <c r="D1928" s="1425" t="s">
        <v>1269</v>
      </c>
      <c r="E1928" s="1425" t="s">
        <v>2813</v>
      </c>
      <c r="F1928" s="1425" t="s">
        <v>355</v>
      </c>
      <c r="G1928" s="1425" t="s">
        <v>116</v>
      </c>
      <c r="H1928" s="1425" t="s">
        <v>2774</v>
      </c>
      <c r="I1928" s="1425" t="s">
        <v>2778</v>
      </c>
      <c r="J1928" s="1425" t="s">
        <v>390</v>
      </c>
      <c r="K1928" s="1425">
        <v>101906.75</v>
      </c>
    </row>
    <row r="1929" spans="1:11" ht="12.75">
      <c r="A1929" s="1425" t="s">
        <v>1360</v>
      </c>
      <c r="B1929" s="1425" t="s">
        <v>1304</v>
      </c>
      <c r="C1929" s="1425" t="s">
        <v>1038</v>
      </c>
      <c r="D1929" s="1425" t="s">
        <v>1269</v>
      </c>
      <c r="E1929" s="1425" t="s">
        <v>2813</v>
      </c>
      <c r="F1929" s="1425" t="s">
        <v>355</v>
      </c>
      <c r="G1929" s="1425" t="s">
        <v>116</v>
      </c>
      <c r="H1929" s="1425" t="s">
        <v>1266</v>
      </c>
      <c r="I1929" s="1425" t="s">
        <v>2775</v>
      </c>
      <c r="J1929" s="1425" t="s">
        <v>390</v>
      </c>
      <c r="K1929" s="1425">
        <v>71588.220000000001</v>
      </c>
    </row>
    <row r="1930" spans="1:11" ht="12.75">
      <c r="A1930" s="1425" t="s">
        <v>1360</v>
      </c>
      <c r="B1930" s="1425" t="s">
        <v>1304</v>
      </c>
      <c r="C1930" s="1425" t="s">
        <v>1038</v>
      </c>
      <c r="D1930" s="1425" t="s">
        <v>1269</v>
      </c>
      <c r="E1930" s="1425" t="s">
        <v>2813</v>
      </c>
      <c r="F1930" s="1425" t="s">
        <v>355</v>
      </c>
      <c r="G1930" s="1425" t="s">
        <v>116</v>
      </c>
      <c r="H1930" s="1425" t="s">
        <v>1266</v>
      </c>
      <c r="I1930" s="1425" t="s">
        <v>2776</v>
      </c>
      <c r="J1930" s="1425" t="s">
        <v>390</v>
      </c>
      <c r="K1930" s="1425">
        <v>104698.45</v>
      </c>
    </row>
    <row r="1931" spans="1:11" ht="12.75">
      <c r="A1931" s="1425" t="s">
        <v>1360</v>
      </c>
      <c r="B1931" s="1425" t="s">
        <v>1304</v>
      </c>
      <c r="C1931" s="1425" t="s">
        <v>1038</v>
      </c>
      <c r="D1931" s="1425" t="s">
        <v>1269</v>
      </c>
      <c r="E1931" s="1425" t="s">
        <v>2813</v>
      </c>
      <c r="F1931" s="1425" t="s">
        <v>355</v>
      </c>
      <c r="G1931" s="1425" t="s">
        <v>116</v>
      </c>
      <c r="H1931" s="1425" t="s">
        <v>1266</v>
      </c>
      <c r="I1931" s="1425" t="s">
        <v>2777</v>
      </c>
      <c r="J1931" s="1425" t="s">
        <v>390</v>
      </c>
      <c r="K1931" s="1425">
        <v>24132.580000000002</v>
      </c>
    </row>
    <row r="1932" spans="1:11" ht="12.75">
      <c r="A1932" s="1425" t="s">
        <v>1360</v>
      </c>
      <c r="B1932" s="1425" t="s">
        <v>1304</v>
      </c>
      <c r="C1932" s="1425" t="s">
        <v>1038</v>
      </c>
      <c r="D1932" s="1425" t="s">
        <v>1269</v>
      </c>
      <c r="E1932" s="1425" t="s">
        <v>2813</v>
      </c>
      <c r="F1932" s="1425" t="s">
        <v>355</v>
      </c>
      <c r="G1932" s="1425" t="s">
        <v>116</v>
      </c>
      <c r="H1932" s="1425" t="s">
        <v>1266</v>
      </c>
      <c r="I1932" s="1425" t="s">
        <v>2778</v>
      </c>
      <c r="J1932" s="1425" t="s">
        <v>390</v>
      </c>
      <c r="K1932" s="1425">
        <v>101918.75</v>
      </c>
    </row>
    <row r="1933" spans="1:11" ht="12.75">
      <c r="A1933" s="1425" t="s">
        <v>1360</v>
      </c>
      <c r="B1933" s="1425" t="s">
        <v>1304</v>
      </c>
      <c r="C1933" s="1425" t="s">
        <v>1038</v>
      </c>
      <c r="D1933" s="1425" t="s">
        <v>1269</v>
      </c>
      <c r="E1933" s="1425" t="s">
        <v>2813</v>
      </c>
      <c r="F1933" s="1425" t="s">
        <v>355</v>
      </c>
      <c r="G1933" s="1425" t="s">
        <v>116</v>
      </c>
      <c r="H1933" s="1425" t="s">
        <v>1267</v>
      </c>
      <c r="I1933" s="1425" t="s">
        <v>2775</v>
      </c>
      <c r="J1933" s="1425" t="s">
        <v>390</v>
      </c>
      <c r="K1933" s="1425">
        <v>-222931.10999999999</v>
      </c>
    </row>
    <row r="1934" spans="1:11" ht="12.75">
      <c r="A1934" s="1425" t="s">
        <v>1360</v>
      </c>
      <c r="B1934" s="1425" t="s">
        <v>1304</v>
      </c>
      <c r="C1934" s="1425" t="s">
        <v>1038</v>
      </c>
      <c r="D1934" s="1425" t="s">
        <v>1269</v>
      </c>
      <c r="E1934" s="1425" t="s">
        <v>2813</v>
      </c>
      <c r="F1934" s="1425" t="s">
        <v>355</v>
      </c>
      <c r="G1934" s="1425" t="s">
        <v>116</v>
      </c>
      <c r="H1934" s="1425" t="s">
        <v>1267</v>
      </c>
      <c r="I1934" s="1425" t="s">
        <v>2776</v>
      </c>
      <c r="J1934" s="1425" t="s">
        <v>390</v>
      </c>
      <c r="K1934" s="1425">
        <v>83851.080000000002</v>
      </c>
    </row>
    <row r="1935" spans="1:11" ht="12.75">
      <c r="A1935" s="1425" t="s">
        <v>1360</v>
      </c>
      <c r="B1935" s="1425" t="s">
        <v>1304</v>
      </c>
      <c r="C1935" s="1425" t="s">
        <v>1038</v>
      </c>
      <c r="D1935" s="1425" t="s">
        <v>1269</v>
      </c>
      <c r="E1935" s="1425" t="s">
        <v>2813</v>
      </c>
      <c r="F1935" s="1425" t="s">
        <v>355</v>
      </c>
      <c r="G1935" s="1425" t="s">
        <v>116</v>
      </c>
      <c r="H1935" s="1425" t="s">
        <v>1267</v>
      </c>
      <c r="I1935" s="1425" t="s">
        <v>2777</v>
      </c>
      <c r="J1935" s="1425" t="s">
        <v>390</v>
      </c>
      <c r="K1935" s="1425">
        <v>24058.98</v>
      </c>
    </row>
    <row r="1936" spans="1:11" ht="12.75">
      <c r="A1936" s="1425" t="s">
        <v>1360</v>
      </c>
      <c r="B1936" s="1425" t="s">
        <v>1304</v>
      </c>
      <c r="C1936" s="1425" t="s">
        <v>1038</v>
      </c>
      <c r="D1936" s="1425" t="s">
        <v>1269</v>
      </c>
      <c r="E1936" s="1425" t="s">
        <v>2813</v>
      </c>
      <c r="F1936" s="1425" t="s">
        <v>355</v>
      </c>
      <c r="G1936" s="1425" t="s">
        <v>116</v>
      </c>
      <c r="H1936" s="1425" t="s">
        <v>1267</v>
      </c>
      <c r="I1936" s="1425" t="s">
        <v>2778</v>
      </c>
      <c r="J1936" s="1425" t="s">
        <v>390</v>
      </c>
      <c r="K1936" s="1425">
        <v>101607.03999999999</v>
      </c>
    </row>
    <row r="1937" spans="1:11" ht="12.75">
      <c r="A1937" s="1425" t="s">
        <v>1360</v>
      </c>
      <c r="B1937" s="1425" t="s">
        <v>1305</v>
      </c>
      <c r="C1937" s="1425" t="s">
        <v>1306</v>
      </c>
      <c r="D1937" s="1425" t="s">
        <v>809</v>
      </c>
      <c r="E1937" s="1425" t="s">
        <v>2814</v>
      </c>
      <c r="F1937" s="1425" t="s">
        <v>390</v>
      </c>
      <c r="G1937" s="1425" t="s">
        <v>116</v>
      </c>
      <c r="H1937" s="1425" t="s">
        <v>1265</v>
      </c>
      <c r="I1937" s="1425" t="s">
        <v>2775</v>
      </c>
      <c r="J1937" s="1425" t="s">
        <v>390</v>
      </c>
      <c r="K1937" s="1425">
        <v>-6684</v>
      </c>
    </row>
    <row r="1938" spans="1:11" ht="12.75">
      <c r="A1938" s="1425" t="s">
        <v>1360</v>
      </c>
      <c r="B1938" s="1425" t="s">
        <v>1305</v>
      </c>
      <c r="C1938" s="1425" t="s">
        <v>1306</v>
      </c>
      <c r="D1938" s="1425" t="s">
        <v>809</v>
      </c>
      <c r="E1938" s="1425" t="s">
        <v>2814</v>
      </c>
      <c r="F1938" s="1425" t="s">
        <v>390</v>
      </c>
      <c r="G1938" s="1425" t="s">
        <v>116</v>
      </c>
      <c r="H1938" s="1425" t="s">
        <v>2774</v>
      </c>
      <c r="I1938" s="1425" t="s">
        <v>2775</v>
      </c>
      <c r="J1938" s="1425" t="s">
        <v>390</v>
      </c>
      <c r="K1938" s="1425">
        <v>-6684</v>
      </c>
    </row>
    <row r="1939" spans="1:11" ht="12.75">
      <c r="A1939" s="1425" t="s">
        <v>1360</v>
      </c>
      <c r="B1939" s="1425" t="s">
        <v>1305</v>
      </c>
      <c r="C1939" s="1425" t="s">
        <v>1306</v>
      </c>
      <c r="D1939" s="1425" t="s">
        <v>809</v>
      </c>
      <c r="E1939" s="1425" t="s">
        <v>2814</v>
      </c>
      <c r="F1939" s="1425" t="s">
        <v>390</v>
      </c>
      <c r="G1939" s="1425" t="s">
        <v>116</v>
      </c>
      <c r="H1939" s="1425" t="s">
        <v>1267</v>
      </c>
      <c r="I1939" s="1425" t="s">
        <v>2775</v>
      </c>
      <c r="J1939" s="1425" t="s">
        <v>390</v>
      </c>
      <c r="K1939" s="1425">
        <v>-6684</v>
      </c>
    </row>
    <row r="1940" spans="1:11" ht="12.75">
      <c r="A1940" s="1425" t="s">
        <v>1360</v>
      </c>
      <c r="B1940" s="1425" t="s">
        <v>757</v>
      </c>
      <c r="C1940" s="1425" t="s">
        <v>390</v>
      </c>
      <c r="D1940" s="1425" t="s">
        <v>549</v>
      </c>
      <c r="E1940" s="1425" t="s">
        <v>2815</v>
      </c>
      <c r="F1940" s="1425" t="s">
        <v>1287</v>
      </c>
      <c r="G1940" s="1425" t="s">
        <v>116</v>
      </c>
      <c r="H1940" s="1425" t="s">
        <v>2762</v>
      </c>
      <c r="I1940" s="1425" t="s">
        <v>2775</v>
      </c>
      <c r="J1940" s="1425" t="s">
        <v>1288</v>
      </c>
      <c r="K1940" s="1425">
        <v>18416.52</v>
      </c>
    </row>
    <row r="1941" spans="1:11" ht="12.75">
      <c r="A1941" s="1425" t="s">
        <v>1360</v>
      </c>
      <c r="B1941" s="1425" t="s">
        <v>757</v>
      </c>
      <c r="C1941" s="1425" t="s">
        <v>390</v>
      </c>
      <c r="D1941" s="1425" t="s">
        <v>549</v>
      </c>
      <c r="E1941" s="1425" t="s">
        <v>2815</v>
      </c>
      <c r="F1941" s="1425" t="s">
        <v>1287</v>
      </c>
      <c r="G1941" s="1425" t="s">
        <v>116</v>
      </c>
      <c r="H1941" s="1425" t="s">
        <v>2762</v>
      </c>
      <c r="I1941" s="1425" t="s">
        <v>2776</v>
      </c>
      <c r="J1941" s="1425" t="s">
        <v>1288</v>
      </c>
      <c r="K1941" s="1425">
        <v>9239.1299999999992</v>
      </c>
    </row>
    <row r="1942" spans="1:11" ht="12.75">
      <c r="A1942" s="1425" t="s">
        <v>1360</v>
      </c>
      <c r="B1942" s="1425" t="s">
        <v>757</v>
      </c>
      <c r="C1942" s="1425" t="s">
        <v>390</v>
      </c>
      <c r="D1942" s="1425" t="s">
        <v>549</v>
      </c>
      <c r="E1942" s="1425" t="s">
        <v>2815</v>
      </c>
      <c r="F1942" s="1425" t="s">
        <v>1287</v>
      </c>
      <c r="G1942" s="1425" t="s">
        <v>116</v>
      </c>
      <c r="H1942" s="1425" t="s">
        <v>2762</v>
      </c>
      <c r="I1942" s="1425" t="s">
        <v>2777</v>
      </c>
      <c r="J1942" s="1425" t="s">
        <v>1288</v>
      </c>
      <c r="K1942" s="1425">
        <v>7179.9399999999996</v>
      </c>
    </row>
    <row r="1943" spans="1:11" ht="12.75">
      <c r="A1943" s="1425" t="s">
        <v>1360</v>
      </c>
      <c r="B1943" s="1425" t="s">
        <v>757</v>
      </c>
      <c r="C1943" s="1425" t="s">
        <v>390</v>
      </c>
      <c r="D1943" s="1425" t="s">
        <v>549</v>
      </c>
      <c r="E1943" s="1425" t="s">
        <v>2815</v>
      </c>
      <c r="F1943" s="1425" t="s">
        <v>1287</v>
      </c>
      <c r="G1943" s="1425" t="s">
        <v>116</v>
      </c>
      <c r="H1943" s="1425" t="s">
        <v>2762</v>
      </c>
      <c r="I1943" s="1425" t="s">
        <v>2778</v>
      </c>
      <c r="J1943" s="1425" t="s">
        <v>1288</v>
      </c>
      <c r="K1943" s="1425">
        <v>7466.9899999999998</v>
      </c>
    </row>
    <row r="1944" spans="1:11" ht="12.75">
      <c r="A1944" s="1425" t="s">
        <v>1360</v>
      </c>
      <c r="B1944" s="1425" t="s">
        <v>757</v>
      </c>
      <c r="C1944" s="1425" t="s">
        <v>390</v>
      </c>
      <c r="D1944" s="1425" t="s">
        <v>549</v>
      </c>
      <c r="E1944" s="1425" t="s">
        <v>2815</v>
      </c>
      <c r="F1944" s="1425" t="s">
        <v>1287</v>
      </c>
      <c r="G1944" s="1425" t="s">
        <v>116</v>
      </c>
      <c r="H1944" s="1425" t="s">
        <v>1263</v>
      </c>
      <c r="I1944" s="1425" t="s">
        <v>2775</v>
      </c>
      <c r="J1944" s="1425" t="s">
        <v>1288</v>
      </c>
      <c r="K1944" s="1425">
        <v>17217.220000000001</v>
      </c>
    </row>
    <row r="1945" spans="1:11" ht="12.75">
      <c r="A1945" s="1425" t="s">
        <v>1360</v>
      </c>
      <c r="B1945" s="1425" t="s">
        <v>757</v>
      </c>
      <c r="C1945" s="1425" t="s">
        <v>390</v>
      </c>
      <c r="D1945" s="1425" t="s">
        <v>549</v>
      </c>
      <c r="E1945" s="1425" t="s">
        <v>2815</v>
      </c>
      <c r="F1945" s="1425" t="s">
        <v>1287</v>
      </c>
      <c r="G1945" s="1425" t="s">
        <v>116</v>
      </c>
      <c r="H1945" s="1425" t="s">
        <v>1263</v>
      </c>
      <c r="I1945" s="1425" t="s">
        <v>2776</v>
      </c>
      <c r="J1945" s="1425" t="s">
        <v>1288</v>
      </c>
      <c r="K1945" s="1425">
        <v>11691.92</v>
      </c>
    </row>
    <row r="1946" spans="1:11" ht="12.75">
      <c r="A1946" s="1425" t="s">
        <v>1360</v>
      </c>
      <c r="B1946" s="1425" t="s">
        <v>757</v>
      </c>
      <c r="C1946" s="1425" t="s">
        <v>390</v>
      </c>
      <c r="D1946" s="1425" t="s">
        <v>549</v>
      </c>
      <c r="E1946" s="1425" t="s">
        <v>2815</v>
      </c>
      <c r="F1946" s="1425" t="s">
        <v>1287</v>
      </c>
      <c r="G1946" s="1425" t="s">
        <v>116</v>
      </c>
      <c r="H1946" s="1425" t="s">
        <v>1263</v>
      </c>
      <c r="I1946" s="1425" t="s">
        <v>2777</v>
      </c>
      <c r="J1946" s="1425" t="s">
        <v>1288</v>
      </c>
      <c r="K1946" s="1425">
        <v>7688.9499999999998</v>
      </c>
    </row>
    <row r="1947" spans="1:11" ht="12.75">
      <c r="A1947" s="1425" t="s">
        <v>1360</v>
      </c>
      <c r="B1947" s="1425" t="s">
        <v>757</v>
      </c>
      <c r="C1947" s="1425" t="s">
        <v>390</v>
      </c>
      <c r="D1947" s="1425" t="s">
        <v>549</v>
      </c>
      <c r="E1947" s="1425" t="s">
        <v>2815</v>
      </c>
      <c r="F1947" s="1425" t="s">
        <v>1287</v>
      </c>
      <c r="G1947" s="1425" t="s">
        <v>116</v>
      </c>
      <c r="H1947" s="1425" t="s">
        <v>1263</v>
      </c>
      <c r="I1947" s="1425" t="s">
        <v>2778</v>
      </c>
      <c r="J1947" s="1425" t="s">
        <v>1288</v>
      </c>
      <c r="K1947" s="1425">
        <v>7539.3699999999999</v>
      </c>
    </row>
    <row r="1948" spans="1:11" ht="12.75">
      <c r="A1948" s="1425" t="s">
        <v>1360</v>
      </c>
      <c r="B1948" s="1425" t="s">
        <v>757</v>
      </c>
      <c r="C1948" s="1425" t="s">
        <v>390</v>
      </c>
      <c r="D1948" s="1425" t="s">
        <v>549</v>
      </c>
      <c r="E1948" s="1425" t="s">
        <v>2815</v>
      </c>
      <c r="F1948" s="1425" t="s">
        <v>1287</v>
      </c>
      <c r="G1948" s="1425" t="s">
        <v>116</v>
      </c>
      <c r="H1948" s="1425" t="s">
        <v>2772</v>
      </c>
      <c r="I1948" s="1425" t="s">
        <v>2775</v>
      </c>
      <c r="J1948" s="1425" t="s">
        <v>1288</v>
      </c>
      <c r="K1948" s="1425">
        <v>17259.48</v>
      </c>
    </row>
    <row r="1949" spans="1:11" ht="12.75">
      <c r="A1949" s="1425" t="s">
        <v>1360</v>
      </c>
      <c r="B1949" s="1425" t="s">
        <v>757</v>
      </c>
      <c r="C1949" s="1425" t="s">
        <v>390</v>
      </c>
      <c r="D1949" s="1425" t="s">
        <v>549</v>
      </c>
      <c r="E1949" s="1425" t="s">
        <v>2815</v>
      </c>
      <c r="F1949" s="1425" t="s">
        <v>1287</v>
      </c>
      <c r="G1949" s="1425" t="s">
        <v>116</v>
      </c>
      <c r="H1949" s="1425" t="s">
        <v>2772</v>
      </c>
      <c r="I1949" s="1425" t="s">
        <v>2776</v>
      </c>
      <c r="J1949" s="1425" t="s">
        <v>1288</v>
      </c>
      <c r="K1949" s="1425">
        <v>8317.0300000000007</v>
      </c>
    </row>
    <row r="1950" spans="1:11" ht="12.75">
      <c r="A1950" s="1425" t="s">
        <v>1360</v>
      </c>
      <c r="B1950" s="1425" t="s">
        <v>757</v>
      </c>
      <c r="C1950" s="1425" t="s">
        <v>390</v>
      </c>
      <c r="D1950" s="1425" t="s">
        <v>549</v>
      </c>
      <c r="E1950" s="1425" t="s">
        <v>2815</v>
      </c>
      <c r="F1950" s="1425" t="s">
        <v>1287</v>
      </c>
      <c r="G1950" s="1425" t="s">
        <v>116</v>
      </c>
      <c r="H1950" s="1425" t="s">
        <v>2772</v>
      </c>
      <c r="I1950" s="1425" t="s">
        <v>2777</v>
      </c>
      <c r="J1950" s="1425" t="s">
        <v>1288</v>
      </c>
      <c r="K1950" s="1425">
        <v>6919.8999999999996</v>
      </c>
    </row>
    <row r="1951" spans="1:11" ht="12.75">
      <c r="A1951" s="1425" t="s">
        <v>1360</v>
      </c>
      <c r="B1951" s="1425" t="s">
        <v>757</v>
      </c>
      <c r="C1951" s="1425" t="s">
        <v>390</v>
      </c>
      <c r="D1951" s="1425" t="s">
        <v>549</v>
      </c>
      <c r="E1951" s="1425" t="s">
        <v>2815</v>
      </c>
      <c r="F1951" s="1425" t="s">
        <v>1287</v>
      </c>
      <c r="G1951" s="1425" t="s">
        <v>116</v>
      </c>
      <c r="H1951" s="1425" t="s">
        <v>2772</v>
      </c>
      <c r="I1951" s="1425" t="s">
        <v>2778</v>
      </c>
      <c r="J1951" s="1425" t="s">
        <v>1288</v>
      </c>
      <c r="K1951" s="1425">
        <v>6269.0900000000001</v>
      </c>
    </row>
    <row r="1952" spans="1:11" ht="12.75">
      <c r="A1952" s="1425" t="s">
        <v>1360</v>
      </c>
      <c r="B1952" s="1425" t="s">
        <v>757</v>
      </c>
      <c r="C1952" s="1425" t="s">
        <v>390</v>
      </c>
      <c r="D1952" s="1425" t="s">
        <v>549</v>
      </c>
      <c r="E1952" s="1425" t="s">
        <v>2815</v>
      </c>
      <c r="F1952" s="1425" t="s">
        <v>1287</v>
      </c>
      <c r="G1952" s="1425" t="s">
        <v>116</v>
      </c>
      <c r="H1952" s="1425" t="s">
        <v>2773</v>
      </c>
      <c r="I1952" s="1425" t="s">
        <v>2775</v>
      </c>
      <c r="J1952" s="1425" t="s">
        <v>1288</v>
      </c>
      <c r="K1952" s="1425">
        <v>19234.720000000001</v>
      </c>
    </row>
    <row r="1953" spans="1:11" ht="12.75">
      <c r="A1953" s="1425" t="s">
        <v>1360</v>
      </c>
      <c r="B1953" s="1425" t="s">
        <v>757</v>
      </c>
      <c r="C1953" s="1425" t="s">
        <v>390</v>
      </c>
      <c r="D1953" s="1425" t="s">
        <v>549</v>
      </c>
      <c r="E1953" s="1425" t="s">
        <v>2815</v>
      </c>
      <c r="F1953" s="1425" t="s">
        <v>1287</v>
      </c>
      <c r="G1953" s="1425" t="s">
        <v>116</v>
      </c>
      <c r="H1953" s="1425" t="s">
        <v>2773</v>
      </c>
      <c r="I1953" s="1425" t="s">
        <v>2776</v>
      </c>
      <c r="J1953" s="1425" t="s">
        <v>1288</v>
      </c>
      <c r="K1953" s="1425">
        <v>9018.3799999999992</v>
      </c>
    </row>
    <row r="1954" spans="1:11" ht="12.75">
      <c r="A1954" s="1425" t="s">
        <v>1360</v>
      </c>
      <c r="B1954" s="1425" t="s">
        <v>757</v>
      </c>
      <c r="C1954" s="1425" t="s">
        <v>390</v>
      </c>
      <c r="D1954" s="1425" t="s">
        <v>549</v>
      </c>
      <c r="E1954" s="1425" t="s">
        <v>2815</v>
      </c>
      <c r="F1954" s="1425" t="s">
        <v>1287</v>
      </c>
      <c r="G1954" s="1425" t="s">
        <v>116</v>
      </c>
      <c r="H1954" s="1425" t="s">
        <v>2773</v>
      </c>
      <c r="I1954" s="1425" t="s">
        <v>2777</v>
      </c>
      <c r="J1954" s="1425" t="s">
        <v>1288</v>
      </c>
      <c r="K1954" s="1425">
        <v>5448.1300000000001</v>
      </c>
    </row>
    <row r="1955" spans="1:11" ht="12.75">
      <c r="A1955" s="1425" t="s">
        <v>1360</v>
      </c>
      <c r="B1955" s="1425" t="s">
        <v>757</v>
      </c>
      <c r="C1955" s="1425" t="s">
        <v>390</v>
      </c>
      <c r="D1955" s="1425" t="s">
        <v>549</v>
      </c>
      <c r="E1955" s="1425" t="s">
        <v>2815</v>
      </c>
      <c r="F1955" s="1425" t="s">
        <v>1287</v>
      </c>
      <c r="G1955" s="1425" t="s">
        <v>116</v>
      </c>
      <c r="H1955" s="1425" t="s">
        <v>2773</v>
      </c>
      <c r="I1955" s="1425" t="s">
        <v>2778</v>
      </c>
      <c r="J1955" s="1425" t="s">
        <v>1288</v>
      </c>
      <c r="K1955" s="1425">
        <v>6821.5299999999997</v>
      </c>
    </row>
    <row r="1956" spans="1:11" ht="12.75">
      <c r="A1956" s="1425" t="s">
        <v>1360</v>
      </c>
      <c r="B1956" s="1425" t="s">
        <v>757</v>
      </c>
      <c r="C1956" s="1425" t="s">
        <v>390</v>
      </c>
      <c r="D1956" s="1425" t="s">
        <v>549</v>
      </c>
      <c r="E1956" s="1425" t="s">
        <v>2815</v>
      </c>
      <c r="F1956" s="1425" t="s">
        <v>1287</v>
      </c>
      <c r="G1956" s="1425" t="s">
        <v>116</v>
      </c>
      <c r="H1956" s="1425" t="s">
        <v>1264</v>
      </c>
      <c r="I1956" s="1425" t="s">
        <v>2775</v>
      </c>
      <c r="J1956" s="1425" t="s">
        <v>1288</v>
      </c>
      <c r="K1956" s="1425">
        <v>18013.009999999998</v>
      </c>
    </row>
    <row r="1957" spans="1:11" ht="12.75">
      <c r="A1957" s="1425" t="s">
        <v>1360</v>
      </c>
      <c r="B1957" s="1425" t="s">
        <v>757</v>
      </c>
      <c r="C1957" s="1425" t="s">
        <v>390</v>
      </c>
      <c r="D1957" s="1425" t="s">
        <v>549</v>
      </c>
      <c r="E1957" s="1425" t="s">
        <v>2815</v>
      </c>
      <c r="F1957" s="1425" t="s">
        <v>1287</v>
      </c>
      <c r="G1957" s="1425" t="s">
        <v>116</v>
      </c>
      <c r="H1957" s="1425" t="s">
        <v>1264</v>
      </c>
      <c r="I1957" s="1425" t="s">
        <v>2776</v>
      </c>
      <c r="J1957" s="1425" t="s">
        <v>1288</v>
      </c>
      <c r="K1957" s="1425">
        <v>11358.129999999999</v>
      </c>
    </row>
    <row r="1958" spans="1:11" ht="12.75">
      <c r="A1958" s="1425" t="s">
        <v>1360</v>
      </c>
      <c r="B1958" s="1425" t="s">
        <v>757</v>
      </c>
      <c r="C1958" s="1425" t="s">
        <v>390</v>
      </c>
      <c r="D1958" s="1425" t="s">
        <v>549</v>
      </c>
      <c r="E1958" s="1425" t="s">
        <v>2815</v>
      </c>
      <c r="F1958" s="1425" t="s">
        <v>1287</v>
      </c>
      <c r="G1958" s="1425" t="s">
        <v>116</v>
      </c>
      <c r="H1958" s="1425" t="s">
        <v>1264</v>
      </c>
      <c r="I1958" s="1425" t="s">
        <v>2777</v>
      </c>
      <c r="J1958" s="1425" t="s">
        <v>1288</v>
      </c>
      <c r="K1958" s="1425">
        <v>5162.1700000000001</v>
      </c>
    </row>
    <row r="1959" spans="1:11" ht="12.75">
      <c r="A1959" s="1425" t="s">
        <v>1360</v>
      </c>
      <c r="B1959" s="1425" t="s">
        <v>757</v>
      </c>
      <c r="C1959" s="1425" t="s">
        <v>390</v>
      </c>
      <c r="D1959" s="1425" t="s">
        <v>549</v>
      </c>
      <c r="E1959" s="1425" t="s">
        <v>2815</v>
      </c>
      <c r="F1959" s="1425" t="s">
        <v>1287</v>
      </c>
      <c r="G1959" s="1425" t="s">
        <v>116</v>
      </c>
      <c r="H1959" s="1425" t="s">
        <v>1264</v>
      </c>
      <c r="I1959" s="1425" t="s">
        <v>2778</v>
      </c>
      <c r="J1959" s="1425" t="s">
        <v>1288</v>
      </c>
      <c r="K1959" s="1425">
        <v>6581.8100000000004</v>
      </c>
    </row>
    <row r="1960" spans="1:11" ht="12.75">
      <c r="A1960" s="1425" t="s">
        <v>1360</v>
      </c>
      <c r="B1960" s="1425" t="s">
        <v>757</v>
      </c>
      <c r="C1960" s="1425" t="s">
        <v>390</v>
      </c>
      <c r="D1960" s="1425" t="s">
        <v>549</v>
      </c>
      <c r="E1960" s="1425" t="s">
        <v>2815</v>
      </c>
      <c r="F1960" s="1425" t="s">
        <v>1287</v>
      </c>
      <c r="G1960" s="1425" t="s">
        <v>116</v>
      </c>
      <c r="H1960" s="1425" t="s">
        <v>1265</v>
      </c>
      <c r="I1960" s="1425" t="s">
        <v>2775</v>
      </c>
      <c r="J1960" s="1425" t="s">
        <v>1288</v>
      </c>
      <c r="K1960" s="1425">
        <v>19178.540000000001</v>
      </c>
    </row>
    <row r="1961" spans="1:11" ht="12.75">
      <c r="A1961" s="1425" t="s">
        <v>1360</v>
      </c>
      <c r="B1961" s="1425" t="s">
        <v>757</v>
      </c>
      <c r="C1961" s="1425" t="s">
        <v>390</v>
      </c>
      <c r="D1961" s="1425" t="s">
        <v>549</v>
      </c>
      <c r="E1961" s="1425" t="s">
        <v>2815</v>
      </c>
      <c r="F1961" s="1425" t="s">
        <v>1287</v>
      </c>
      <c r="G1961" s="1425" t="s">
        <v>116</v>
      </c>
      <c r="H1961" s="1425" t="s">
        <v>1265</v>
      </c>
      <c r="I1961" s="1425" t="s">
        <v>2776</v>
      </c>
      <c r="J1961" s="1425" t="s">
        <v>1288</v>
      </c>
      <c r="K1961" s="1425">
        <v>10383.709999999999</v>
      </c>
    </row>
    <row r="1962" spans="1:11" ht="12.75">
      <c r="A1962" s="1425" t="s">
        <v>1360</v>
      </c>
      <c r="B1962" s="1425" t="s">
        <v>757</v>
      </c>
      <c r="C1962" s="1425" t="s">
        <v>390</v>
      </c>
      <c r="D1962" s="1425" t="s">
        <v>549</v>
      </c>
      <c r="E1962" s="1425" t="s">
        <v>2815</v>
      </c>
      <c r="F1962" s="1425" t="s">
        <v>1287</v>
      </c>
      <c r="G1962" s="1425" t="s">
        <v>116</v>
      </c>
      <c r="H1962" s="1425" t="s">
        <v>1265</v>
      </c>
      <c r="I1962" s="1425" t="s">
        <v>2777</v>
      </c>
      <c r="J1962" s="1425" t="s">
        <v>1288</v>
      </c>
      <c r="K1962" s="1425">
        <v>7029.5200000000004</v>
      </c>
    </row>
    <row r="1963" spans="1:11" ht="12.75">
      <c r="A1963" s="1425" t="s">
        <v>1360</v>
      </c>
      <c r="B1963" s="1425" t="s">
        <v>757</v>
      </c>
      <c r="C1963" s="1425" t="s">
        <v>390</v>
      </c>
      <c r="D1963" s="1425" t="s">
        <v>549</v>
      </c>
      <c r="E1963" s="1425" t="s">
        <v>2815</v>
      </c>
      <c r="F1963" s="1425" t="s">
        <v>1287</v>
      </c>
      <c r="G1963" s="1425" t="s">
        <v>116</v>
      </c>
      <c r="H1963" s="1425" t="s">
        <v>1265</v>
      </c>
      <c r="I1963" s="1425" t="s">
        <v>2778</v>
      </c>
      <c r="J1963" s="1425" t="s">
        <v>1288</v>
      </c>
      <c r="K1963" s="1425">
        <v>6476.54</v>
      </c>
    </row>
    <row r="1964" spans="1:11" ht="12.75">
      <c r="A1964" s="1425" t="s">
        <v>1360</v>
      </c>
      <c r="B1964" s="1425" t="s">
        <v>757</v>
      </c>
      <c r="C1964" s="1425" t="s">
        <v>390</v>
      </c>
      <c r="D1964" s="1425" t="s">
        <v>549</v>
      </c>
      <c r="E1964" s="1425" t="s">
        <v>2815</v>
      </c>
      <c r="F1964" s="1425" t="s">
        <v>1287</v>
      </c>
      <c r="G1964" s="1425" t="s">
        <v>116</v>
      </c>
      <c r="H1964" s="1425" t="s">
        <v>2774</v>
      </c>
      <c r="I1964" s="1425" t="s">
        <v>2775</v>
      </c>
      <c r="J1964" s="1425" t="s">
        <v>1288</v>
      </c>
      <c r="K1964" s="1425">
        <v>23157.950000000001</v>
      </c>
    </row>
    <row r="1965" spans="1:11" ht="12.75">
      <c r="A1965" s="1425" t="s">
        <v>1360</v>
      </c>
      <c r="B1965" s="1425" t="s">
        <v>757</v>
      </c>
      <c r="C1965" s="1425" t="s">
        <v>390</v>
      </c>
      <c r="D1965" s="1425" t="s">
        <v>549</v>
      </c>
      <c r="E1965" s="1425" t="s">
        <v>2815</v>
      </c>
      <c r="F1965" s="1425" t="s">
        <v>1287</v>
      </c>
      <c r="G1965" s="1425" t="s">
        <v>116</v>
      </c>
      <c r="H1965" s="1425" t="s">
        <v>2774</v>
      </c>
      <c r="I1965" s="1425" t="s">
        <v>2776</v>
      </c>
      <c r="J1965" s="1425" t="s">
        <v>1288</v>
      </c>
      <c r="K1965" s="1425">
        <v>10406.690000000001</v>
      </c>
    </row>
    <row r="1966" spans="1:11" ht="12.75">
      <c r="A1966" s="1425" t="s">
        <v>1360</v>
      </c>
      <c r="B1966" s="1425" t="s">
        <v>757</v>
      </c>
      <c r="C1966" s="1425" t="s">
        <v>390</v>
      </c>
      <c r="D1966" s="1425" t="s">
        <v>549</v>
      </c>
      <c r="E1966" s="1425" t="s">
        <v>2815</v>
      </c>
      <c r="F1966" s="1425" t="s">
        <v>1287</v>
      </c>
      <c r="G1966" s="1425" t="s">
        <v>116</v>
      </c>
      <c r="H1966" s="1425" t="s">
        <v>2774</v>
      </c>
      <c r="I1966" s="1425" t="s">
        <v>2777</v>
      </c>
      <c r="J1966" s="1425" t="s">
        <v>1288</v>
      </c>
      <c r="K1966" s="1425">
        <v>6819.3100000000004</v>
      </c>
    </row>
    <row r="1967" spans="1:11" ht="12.75">
      <c r="A1967" s="1425" t="s">
        <v>1360</v>
      </c>
      <c r="B1967" s="1425" t="s">
        <v>757</v>
      </c>
      <c r="C1967" s="1425" t="s">
        <v>390</v>
      </c>
      <c r="D1967" s="1425" t="s">
        <v>549</v>
      </c>
      <c r="E1967" s="1425" t="s">
        <v>2815</v>
      </c>
      <c r="F1967" s="1425" t="s">
        <v>1287</v>
      </c>
      <c r="G1967" s="1425" t="s">
        <v>116</v>
      </c>
      <c r="H1967" s="1425" t="s">
        <v>2774</v>
      </c>
      <c r="I1967" s="1425" t="s">
        <v>2778</v>
      </c>
      <c r="J1967" s="1425" t="s">
        <v>1288</v>
      </c>
      <c r="K1967" s="1425">
        <v>7314.0200000000004</v>
      </c>
    </row>
    <row r="1968" spans="1:11" ht="12.75">
      <c r="A1968" s="1425" t="s">
        <v>1360</v>
      </c>
      <c r="B1968" s="1425" t="s">
        <v>757</v>
      </c>
      <c r="C1968" s="1425" t="s">
        <v>390</v>
      </c>
      <c r="D1968" s="1425" t="s">
        <v>549</v>
      </c>
      <c r="E1968" s="1425" t="s">
        <v>2815</v>
      </c>
      <c r="F1968" s="1425" t="s">
        <v>1287</v>
      </c>
      <c r="G1968" s="1425" t="s">
        <v>116</v>
      </c>
      <c r="H1968" s="1425" t="s">
        <v>1266</v>
      </c>
      <c r="I1968" s="1425" t="s">
        <v>2775</v>
      </c>
      <c r="J1968" s="1425" t="s">
        <v>1288</v>
      </c>
      <c r="K1968" s="1425">
        <v>15060.01</v>
      </c>
    </row>
    <row r="1969" spans="1:11" ht="12.75">
      <c r="A1969" s="1425" t="s">
        <v>1360</v>
      </c>
      <c r="B1969" s="1425" t="s">
        <v>757</v>
      </c>
      <c r="C1969" s="1425" t="s">
        <v>390</v>
      </c>
      <c r="D1969" s="1425" t="s">
        <v>549</v>
      </c>
      <c r="E1969" s="1425" t="s">
        <v>2815</v>
      </c>
      <c r="F1969" s="1425" t="s">
        <v>1287</v>
      </c>
      <c r="G1969" s="1425" t="s">
        <v>116</v>
      </c>
      <c r="H1969" s="1425" t="s">
        <v>1266</v>
      </c>
      <c r="I1969" s="1425" t="s">
        <v>2776</v>
      </c>
      <c r="J1969" s="1425" t="s">
        <v>1288</v>
      </c>
      <c r="K1969" s="1425">
        <v>9991.8199999999997</v>
      </c>
    </row>
    <row r="1970" spans="1:11" ht="12.75">
      <c r="A1970" s="1425" t="s">
        <v>1360</v>
      </c>
      <c r="B1970" s="1425" t="s">
        <v>757</v>
      </c>
      <c r="C1970" s="1425" t="s">
        <v>390</v>
      </c>
      <c r="D1970" s="1425" t="s">
        <v>549</v>
      </c>
      <c r="E1970" s="1425" t="s">
        <v>2815</v>
      </c>
      <c r="F1970" s="1425" t="s">
        <v>1287</v>
      </c>
      <c r="G1970" s="1425" t="s">
        <v>116</v>
      </c>
      <c r="H1970" s="1425" t="s">
        <v>1266</v>
      </c>
      <c r="I1970" s="1425" t="s">
        <v>2777</v>
      </c>
      <c r="J1970" s="1425" t="s">
        <v>1288</v>
      </c>
      <c r="K1970" s="1425">
        <v>6166.6800000000003</v>
      </c>
    </row>
    <row r="1971" spans="1:11" ht="12.75">
      <c r="A1971" s="1425" t="s">
        <v>1360</v>
      </c>
      <c r="B1971" s="1425" t="s">
        <v>757</v>
      </c>
      <c r="C1971" s="1425" t="s">
        <v>390</v>
      </c>
      <c r="D1971" s="1425" t="s">
        <v>549</v>
      </c>
      <c r="E1971" s="1425" t="s">
        <v>2815</v>
      </c>
      <c r="F1971" s="1425" t="s">
        <v>1287</v>
      </c>
      <c r="G1971" s="1425" t="s">
        <v>116</v>
      </c>
      <c r="H1971" s="1425" t="s">
        <v>1266</v>
      </c>
      <c r="I1971" s="1425" t="s">
        <v>2778</v>
      </c>
      <c r="J1971" s="1425" t="s">
        <v>1288</v>
      </c>
      <c r="K1971" s="1425">
        <v>8637.4400000000005</v>
      </c>
    </row>
    <row r="1972" spans="1:11" ht="12.75">
      <c r="A1972" s="1425" t="s">
        <v>1360</v>
      </c>
      <c r="B1972" s="1425" t="s">
        <v>757</v>
      </c>
      <c r="C1972" s="1425" t="s">
        <v>390</v>
      </c>
      <c r="D1972" s="1425" t="s">
        <v>549</v>
      </c>
      <c r="E1972" s="1425" t="s">
        <v>2815</v>
      </c>
      <c r="F1972" s="1425" t="s">
        <v>1287</v>
      </c>
      <c r="G1972" s="1425" t="s">
        <v>116</v>
      </c>
      <c r="H1972" s="1425" t="s">
        <v>1267</v>
      </c>
      <c r="I1972" s="1425" t="s">
        <v>2775</v>
      </c>
      <c r="J1972" s="1425" t="s">
        <v>1288</v>
      </c>
      <c r="K1972" s="1425">
        <v>17608.119999999999</v>
      </c>
    </row>
    <row r="1973" spans="1:11" ht="12.75">
      <c r="A1973" s="1425" t="s">
        <v>1360</v>
      </c>
      <c r="B1973" s="1425" t="s">
        <v>757</v>
      </c>
      <c r="C1973" s="1425" t="s">
        <v>390</v>
      </c>
      <c r="D1973" s="1425" t="s">
        <v>549</v>
      </c>
      <c r="E1973" s="1425" t="s">
        <v>2815</v>
      </c>
      <c r="F1973" s="1425" t="s">
        <v>1287</v>
      </c>
      <c r="G1973" s="1425" t="s">
        <v>116</v>
      </c>
      <c r="H1973" s="1425" t="s">
        <v>1267</v>
      </c>
      <c r="I1973" s="1425" t="s">
        <v>2776</v>
      </c>
      <c r="J1973" s="1425" t="s">
        <v>1288</v>
      </c>
      <c r="K1973" s="1425">
        <v>8627.9099999999999</v>
      </c>
    </row>
    <row r="1974" spans="1:11" ht="12.75">
      <c r="A1974" s="1425" t="s">
        <v>1360</v>
      </c>
      <c r="B1974" s="1425" t="s">
        <v>757</v>
      </c>
      <c r="C1974" s="1425" t="s">
        <v>390</v>
      </c>
      <c r="D1974" s="1425" t="s">
        <v>549</v>
      </c>
      <c r="E1974" s="1425" t="s">
        <v>2815</v>
      </c>
      <c r="F1974" s="1425" t="s">
        <v>1287</v>
      </c>
      <c r="G1974" s="1425" t="s">
        <v>116</v>
      </c>
      <c r="H1974" s="1425" t="s">
        <v>1267</v>
      </c>
      <c r="I1974" s="1425" t="s">
        <v>2777</v>
      </c>
      <c r="J1974" s="1425" t="s">
        <v>1288</v>
      </c>
      <c r="K1974" s="1425">
        <v>5835.8000000000002</v>
      </c>
    </row>
    <row r="1975" spans="1:11" ht="12.75">
      <c r="A1975" s="1425" t="s">
        <v>1360</v>
      </c>
      <c r="B1975" s="1425" t="s">
        <v>757</v>
      </c>
      <c r="C1975" s="1425" t="s">
        <v>390</v>
      </c>
      <c r="D1975" s="1425" t="s">
        <v>549</v>
      </c>
      <c r="E1975" s="1425" t="s">
        <v>2815</v>
      </c>
      <c r="F1975" s="1425" t="s">
        <v>1287</v>
      </c>
      <c r="G1975" s="1425" t="s">
        <v>116</v>
      </c>
      <c r="H1975" s="1425" t="s">
        <v>1267</v>
      </c>
      <c r="I1975" s="1425" t="s">
        <v>2778</v>
      </c>
      <c r="J1975" s="1425" t="s">
        <v>1288</v>
      </c>
      <c r="K1975" s="1425">
        <v>6764.2200000000003</v>
      </c>
    </row>
    <row r="1976" spans="1:11" ht="12.75">
      <c r="A1976" s="1425" t="s">
        <v>1360</v>
      </c>
      <c r="B1976" s="1425" t="s">
        <v>757</v>
      </c>
      <c r="C1976" s="1425" t="s">
        <v>390</v>
      </c>
      <c r="D1976" s="1425" t="s">
        <v>549</v>
      </c>
      <c r="E1976" s="1425" t="s">
        <v>2816</v>
      </c>
      <c r="F1976" s="1425" t="s">
        <v>1289</v>
      </c>
      <c r="G1976" s="1425" t="s">
        <v>116</v>
      </c>
      <c r="H1976" s="1425" t="s">
        <v>2762</v>
      </c>
      <c r="I1976" s="1425" t="s">
        <v>2776</v>
      </c>
      <c r="J1976" s="1425" t="s">
        <v>1290</v>
      </c>
      <c r="K1976" s="1425">
        <v>215</v>
      </c>
    </row>
    <row r="1977" spans="1:11" ht="12.75">
      <c r="A1977" s="1425" t="s">
        <v>1360</v>
      </c>
      <c r="B1977" s="1425" t="s">
        <v>757</v>
      </c>
      <c r="C1977" s="1425" t="s">
        <v>390</v>
      </c>
      <c r="D1977" s="1425" t="s">
        <v>549</v>
      </c>
      <c r="E1977" s="1425" t="s">
        <v>2816</v>
      </c>
      <c r="F1977" s="1425" t="s">
        <v>1289</v>
      </c>
      <c r="G1977" s="1425" t="s">
        <v>116</v>
      </c>
      <c r="H1977" s="1425" t="s">
        <v>2762</v>
      </c>
      <c r="I1977" s="1425" t="s">
        <v>2778</v>
      </c>
      <c r="J1977" s="1425" t="s">
        <v>1290</v>
      </c>
      <c r="K1977" s="1425">
        <v>329.86000000000001</v>
      </c>
    </row>
    <row r="1978" spans="1:11" ht="12.75">
      <c r="A1978" s="1425" t="s">
        <v>1360</v>
      </c>
      <c r="B1978" s="1425" t="s">
        <v>757</v>
      </c>
      <c r="C1978" s="1425" t="s">
        <v>390</v>
      </c>
      <c r="D1978" s="1425" t="s">
        <v>549</v>
      </c>
      <c r="E1978" s="1425" t="s">
        <v>2816</v>
      </c>
      <c r="F1978" s="1425" t="s">
        <v>1289</v>
      </c>
      <c r="G1978" s="1425" t="s">
        <v>116</v>
      </c>
      <c r="H1978" s="1425" t="s">
        <v>1263</v>
      </c>
      <c r="I1978" s="1425" t="s">
        <v>2775</v>
      </c>
      <c r="J1978" s="1425" t="s">
        <v>1290</v>
      </c>
      <c r="K1978" s="1425">
        <v>1.3100000000000001</v>
      </c>
    </row>
    <row r="1979" spans="1:11" ht="12.75">
      <c r="A1979" s="1425" t="s">
        <v>1360</v>
      </c>
      <c r="B1979" s="1425" t="s">
        <v>757</v>
      </c>
      <c r="C1979" s="1425" t="s">
        <v>390</v>
      </c>
      <c r="D1979" s="1425" t="s">
        <v>549</v>
      </c>
      <c r="E1979" s="1425" t="s">
        <v>2816</v>
      </c>
      <c r="F1979" s="1425" t="s">
        <v>1289</v>
      </c>
      <c r="G1979" s="1425" t="s">
        <v>116</v>
      </c>
      <c r="H1979" s="1425" t="s">
        <v>1263</v>
      </c>
      <c r="I1979" s="1425" t="s">
        <v>2776</v>
      </c>
      <c r="J1979" s="1425" t="s">
        <v>1290</v>
      </c>
      <c r="K1979" s="1425">
        <v>12.279999999999999</v>
      </c>
    </row>
    <row r="1980" spans="1:11" ht="12.75">
      <c r="A1980" s="1425" t="s">
        <v>1360</v>
      </c>
      <c r="B1980" s="1425" t="s">
        <v>757</v>
      </c>
      <c r="C1980" s="1425" t="s">
        <v>390</v>
      </c>
      <c r="D1980" s="1425" t="s">
        <v>549</v>
      </c>
      <c r="E1980" s="1425" t="s">
        <v>2816</v>
      </c>
      <c r="F1980" s="1425" t="s">
        <v>1289</v>
      </c>
      <c r="G1980" s="1425" t="s">
        <v>116</v>
      </c>
      <c r="H1980" s="1425" t="s">
        <v>1263</v>
      </c>
      <c r="I1980" s="1425" t="s">
        <v>2778</v>
      </c>
      <c r="J1980" s="1425" t="s">
        <v>1290</v>
      </c>
      <c r="K1980" s="1425">
        <v>997.94000000000005</v>
      </c>
    </row>
    <row r="1981" spans="1:11" ht="12.75">
      <c r="A1981" s="1425" t="s">
        <v>1360</v>
      </c>
      <c r="B1981" s="1425" t="s">
        <v>757</v>
      </c>
      <c r="C1981" s="1425" t="s">
        <v>390</v>
      </c>
      <c r="D1981" s="1425" t="s">
        <v>549</v>
      </c>
      <c r="E1981" s="1425" t="s">
        <v>2816</v>
      </c>
      <c r="F1981" s="1425" t="s">
        <v>1289</v>
      </c>
      <c r="G1981" s="1425" t="s">
        <v>116</v>
      </c>
      <c r="H1981" s="1425" t="s">
        <v>2772</v>
      </c>
      <c r="I1981" s="1425" t="s">
        <v>2775</v>
      </c>
      <c r="J1981" s="1425" t="s">
        <v>1290</v>
      </c>
      <c r="K1981" s="1425">
        <v>2.8500000000000001</v>
      </c>
    </row>
    <row r="1982" spans="1:11" ht="12.75">
      <c r="A1982" s="1425" t="s">
        <v>1360</v>
      </c>
      <c r="B1982" s="1425" t="s">
        <v>757</v>
      </c>
      <c r="C1982" s="1425" t="s">
        <v>390</v>
      </c>
      <c r="D1982" s="1425" t="s">
        <v>549</v>
      </c>
      <c r="E1982" s="1425" t="s">
        <v>2816</v>
      </c>
      <c r="F1982" s="1425" t="s">
        <v>1289</v>
      </c>
      <c r="G1982" s="1425" t="s">
        <v>116</v>
      </c>
      <c r="H1982" s="1425" t="s">
        <v>2772</v>
      </c>
      <c r="I1982" s="1425" t="s">
        <v>2776</v>
      </c>
      <c r="J1982" s="1425" t="s">
        <v>1290</v>
      </c>
      <c r="K1982" s="1425">
        <v>300.57999999999998</v>
      </c>
    </row>
    <row r="1983" spans="1:11" ht="12.75">
      <c r="A1983" s="1425" t="s">
        <v>1360</v>
      </c>
      <c r="B1983" s="1425" t="s">
        <v>757</v>
      </c>
      <c r="C1983" s="1425" t="s">
        <v>390</v>
      </c>
      <c r="D1983" s="1425" t="s">
        <v>549</v>
      </c>
      <c r="E1983" s="1425" t="s">
        <v>2816</v>
      </c>
      <c r="F1983" s="1425" t="s">
        <v>1289</v>
      </c>
      <c r="G1983" s="1425" t="s">
        <v>116</v>
      </c>
      <c r="H1983" s="1425" t="s">
        <v>2772</v>
      </c>
      <c r="I1983" s="1425" t="s">
        <v>2777</v>
      </c>
      <c r="J1983" s="1425" t="s">
        <v>1290</v>
      </c>
      <c r="K1983" s="1425">
        <v>229.15000000000001</v>
      </c>
    </row>
    <row r="1984" spans="1:11" ht="12.75">
      <c r="A1984" s="1425" t="s">
        <v>1360</v>
      </c>
      <c r="B1984" s="1425" t="s">
        <v>757</v>
      </c>
      <c r="C1984" s="1425" t="s">
        <v>390</v>
      </c>
      <c r="D1984" s="1425" t="s">
        <v>549</v>
      </c>
      <c r="E1984" s="1425" t="s">
        <v>2816</v>
      </c>
      <c r="F1984" s="1425" t="s">
        <v>1289</v>
      </c>
      <c r="G1984" s="1425" t="s">
        <v>116</v>
      </c>
      <c r="H1984" s="1425" t="s">
        <v>2772</v>
      </c>
      <c r="I1984" s="1425" t="s">
        <v>2778</v>
      </c>
      <c r="J1984" s="1425" t="s">
        <v>1290</v>
      </c>
      <c r="K1984" s="1425">
        <v>1227.8099999999999</v>
      </c>
    </row>
    <row r="1985" spans="1:11" ht="12.75">
      <c r="A1985" s="1425" t="s">
        <v>1360</v>
      </c>
      <c r="B1985" s="1425" t="s">
        <v>757</v>
      </c>
      <c r="C1985" s="1425" t="s">
        <v>390</v>
      </c>
      <c r="D1985" s="1425" t="s">
        <v>549</v>
      </c>
      <c r="E1985" s="1425" t="s">
        <v>2816</v>
      </c>
      <c r="F1985" s="1425" t="s">
        <v>1289</v>
      </c>
      <c r="G1985" s="1425" t="s">
        <v>116</v>
      </c>
      <c r="H1985" s="1425" t="s">
        <v>2773</v>
      </c>
      <c r="I1985" s="1425" t="s">
        <v>2775</v>
      </c>
      <c r="J1985" s="1425" t="s">
        <v>1290</v>
      </c>
      <c r="K1985" s="1425">
        <v>88.549999999999997</v>
      </c>
    </row>
    <row r="1986" spans="1:11" ht="12.75">
      <c r="A1986" s="1425" t="s">
        <v>1360</v>
      </c>
      <c r="B1986" s="1425" t="s">
        <v>757</v>
      </c>
      <c r="C1986" s="1425" t="s">
        <v>390</v>
      </c>
      <c r="D1986" s="1425" t="s">
        <v>549</v>
      </c>
      <c r="E1986" s="1425" t="s">
        <v>2816</v>
      </c>
      <c r="F1986" s="1425" t="s">
        <v>1289</v>
      </c>
      <c r="G1986" s="1425" t="s">
        <v>116</v>
      </c>
      <c r="H1986" s="1425" t="s">
        <v>2773</v>
      </c>
      <c r="I1986" s="1425" t="s">
        <v>2776</v>
      </c>
      <c r="J1986" s="1425" t="s">
        <v>1290</v>
      </c>
      <c r="K1986" s="1425">
        <v>307.80000000000001</v>
      </c>
    </row>
    <row r="1987" spans="1:11" ht="12.75">
      <c r="A1987" s="1425" t="s">
        <v>1360</v>
      </c>
      <c r="B1987" s="1425" t="s">
        <v>757</v>
      </c>
      <c r="C1987" s="1425" t="s">
        <v>390</v>
      </c>
      <c r="D1987" s="1425" t="s">
        <v>549</v>
      </c>
      <c r="E1987" s="1425" t="s">
        <v>2816</v>
      </c>
      <c r="F1987" s="1425" t="s">
        <v>1289</v>
      </c>
      <c r="G1987" s="1425" t="s">
        <v>116</v>
      </c>
      <c r="H1987" s="1425" t="s">
        <v>2773</v>
      </c>
      <c r="I1987" s="1425" t="s">
        <v>2777</v>
      </c>
      <c r="J1987" s="1425" t="s">
        <v>1290</v>
      </c>
      <c r="K1987" s="1425">
        <v>400</v>
      </c>
    </row>
    <row r="1988" spans="1:11" ht="12.75">
      <c r="A1988" s="1425" t="s">
        <v>1360</v>
      </c>
      <c r="B1988" s="1425" t="s">
        <v>757</v>
      </c>
      <c r="C1988" s="1425" t="s">
        <v>390</v>
      </c>
      <c r="D1988" s="1425" t="s">
        <v>549</v>
      </c>
      <c r="E1988" s="1425" t="s">
        <v>2816</v>
      </c>
      <c r="F1988" s="1425" t="s">
        <v>1289</v>
      </c>
      <c r="G1988" s="1425" t="s">
        <v>116</v>
      </c>
      <c r="H1988" s="1425" t="s">
        <v>2773</v>
      </c>
      <c r="I1988" s="1425" t="s">
        <v>2778</v>
      </c>
      <c r="J1988" s="1425" t="s">
        <v>1290</v>
      </c>
      <c r="K1988" s="1425">
        <v>692.25999999999999</v>
      </c>
    </row>
    <row r="1989" spans="1:11" ht="12.75">
      <c r="A1989" s="1425" t="s">
        <v>1360</v>
      </c>
      <c r="B1989" s="1425" t="s">
        <v>757</v>
      </c>
      <c r="C1989" s="1425" t="s">
        <v>390</v>
      </c>
      <c r="D1989" s="1425" t="s">
        <v>549</v>
      </c>
      <c r="E1989" s="1425" t="s">
        <v>2816</v>
      </c>
      <c r="F1989" s="1425" t="s">
        <v>1289</v>
      </c>
      <c r="G1989" s="1425" t="s">
        <v>116</v>
      </c>
      <c r="H1989" s="1425" t="s">
        <v>1264</v>
      </c>
      <c r="I1989" s="1425" t="s">
        <v>2775</v>
      </c>
      <c r="J1989" s="1425" t="s">
        <v>1290</v>
      </c>
      <c r="K1989" s="1425">
        <v>180</v>
      </c>
    </row>
    <row r="1990" spans="1:11" ht="12.75">
      <c r="A1990" s="1425" t="s">
        <v>1360</v>
      </c>
      <c r="B1990" s="1425" t="s">
        <v>757</v>
      </c>
      <c r="C1990" s="1425" t="s">
        <v>390</v>
      </c>
      <c r="D1990" s="1425" t="s">
        <v>549</v>
      </c>
      <c r="E1990" s="1425" t="s">
        <v>2816</v>
      </c>
      <c r="F1990" s="1425" t="s">
        <v>1289</v>
      </c>
      <c r="G1990" s="1425" t="s">
        <v>116</v>
      </c>
      <c r="H1990" s="1425" t="s">
        <v>1264</v>
      </c>
      <c r="I1990" s="1425" t="s">
        <v>2776</v>
      </c>
      <c r="J1990" s="1425" t="s">
        <v>1290</v>
      </c>
      <c r="K1990" s="1425">
        <v>228.69999999999999</v>
      </c>
    </row>
    <row r="1991" spans="1:11" ht="12.75">
      <c r="A1991" s="1425" t="s">
        <v>1360</v>
      </c>
      <c r="B1991" s="1425" t="s">
        <v>757</v>
      </c>
      <c r="C1991" s="1425" t="s">
        <v>390</v>
      </c>
      <c r="D1991" s="1425" t="s">
        <v>549</v>
      </c>
      <c r="E1991" s="1425" t="s">
        <v>2816</v>
      </c>
      <c r="F1991" s="1425" t="s">
        <v>1289</v>
      </c>
      <c r="G1991" s="1425" t="s">
        <v>116</v>
      </c>
      <c r="H1991" s="1425" t="s">
        <v>1264</v>
      </c>
      <c r="I1991" s="1425" t="s">
        <v>2777</v>
      </c>
      <c r="J1991" s="1425" t="s">
        <v>1290</v>
      </c>
      <c r="K1991" s="1425">
        <v>46.810000000000002</v>
      </c>
    </row>
    <row r="1992" spans="1:11" ht="12.75">
      <c r="A1992" s="1425" t="s">
        <v>1360</v>
      </c>
      <c r="B1992" s="1425" t="s">
        <v>757</v>
      </c>
      <c r="C1992" s="1425" t="s">
        <v>390</v>
      </c>
      <c r="D1992" s="1425" t="s">
        <v>549</v>
      </c>
      <c r="E1992" s="1425" t="s">
        <v>2816</v>
      </c>
      <c r="F1992" s="1425" t="s">
        <v>1289</v>
      </c>
      <c r="G1992" s="1425" t="s">
        <v>116</v>
      </c>
      <c r="H1992" s="1425" t="s">
        <v>1264</v>
      </c>
      <c r="I1992" s="1425" t="s">
        <v>2778</v>
      </c>
      <c r="J1992" s="1425" t="s">
        <v>1290</v>
      </c>
      <c r="K1992" s="1425">
        <v>503.88999999999999</v>
      </c>
    </row>
    <row r="1993" spans="1:11" ht="12.75">
      <c r="A1993" s="1425" t="s">
        <v>1360</v>
      </c>
      <c r="B1993" s="1425" t="s">
        <v>757</v>
      </c>
      <c r="C1993" s="1425" t="s">
        <v>390</v>
      </c>
      <c r="D1993" s="1425" t="s">
        <v>549</v>
      </c>
      <c r="E1993" s="1425" t="s">
        <v>2816</v>
      </c>
      <c r="F1993" s="1425" t="s">
        <v>1289</v>
      </c>
      <c r="G1993" s="1425" t="s">
        <v>116</v>
      </c>
      <c r="H1993" s="1425" t="s">
        <v>1265</v>
      </c>
      <c r="I1993" s="1425" t="s">
        <v>2775</v>
      </c>
      <c r="J1993" s="1425" t="s">
        <v>1290</v>
      </c>
      <c r="K1993" s="1425">
        <v>1</v>
      </c>
    </row>
    <row r="1994" spans="1:11" ht="12.75">
      <c r="A1994" s="1425" t="s">
        <v>1360</v>
      </c>
      <c r="B1994" s="1425" t="s">
        <v>757</v>
      </c>
      <c r="C1994" s="1425" t="s">
        <v>390</v>
      </c>
      <c r="D1994" s="1425" t="s">
        <v>549</v>
      </c>
      <c r="E1994" s="1425" t="s">
        <v>2816</v>
      </c>
      <c r="F1994" s="1425" t="s">
        <v>1289</v>
      </c>
      <c r="G1994" s="1425" t="s">
        <v>116</v>
      </c>
      <c r="H1994" s="1425" t="s">
        <v>1265</v>
      </c>
      <c r="I1994" s="1425" t="s">
        <v>2776</v>
      </c>
      <c r="J1994" s="1425" t="s">
        <v>1290</v>
      </c>
      <c r="K1994" s="1425">
        <v>51.899999999999999</v>
      </c>
    </row>
    <row r="1995" spans="1:11" ht="12.75">
      <c r="A1995" s="1425" t="s">
        <v>1360</v>
      </c>
      <c r="B1995" s="1425" t="s">
        <v>757</v>
      </c>
      <c r="C1995" s="1425" t="s">
        <v>390</v>
      </c>
      <c r="D1995" s="1425" t="s">
        <v>549</v>
      </c>
      <c r="E1995" s="1425" t="s">
        <v>2816</v>
      </c>
      <c r="F1995" s="1425" t="s">
        <v>1289</v>
      </c>
      <c r="G1995" s="1425" t="s">
        <v>116</v>
      </c>
      <c r="H1995" s="1425" t="s">
        <v>1265</v>
      </c>
      <c r="I1995" s="1425" t="s">
        <v>2778</v>
      </c>
      <c r="J1995" s="1425" t="s">
        <v>1290</v>
      </c>
      <c r="K1995" s="1425">
        <v>578.96000000000004</v>
      </c>
    </row>
    <row r="1996" spans="1:11" ht="12.75">
      <c r="A1996" s="1425" t="s">
        <v>1360</v>
      </c>
      <c r="B1996" s="1425" t="s">
        <v>757</v>
      </c>
      <c r="C1996" s="1425" t="s">
        <v>390</v>
      </c>
      <c r="D1996" s="1425" t="s">
        <v>549</v>
      </c>
      <c r="E1996" s="1425" t="s">
        <v>2816</v>
      </c>
      <c r="F1996" s="1425" t="s">
        <v>1289</v>
      </c>
      <c r="G1996" s="1425" t="s">
        <v>116</v>
      </c>
      <c r="H1996" s="1425" t="s">
        <v>2774</v>
      </c>
      <c r="I1996" s="1425" t="s">
        <v>2775</v>
      </c>
      <c r="J1996" s="1425" t="s">
        <v>1290</v>
      </c>
      <c r="K1996" s="1425">
        <v>2.4700000000000002</v>
      </c>
    </row>
    <row r="1997" spans="1:11" ht="12.75">
      <c r="A1997" s="1425" t="s">
        <v>1360</v>
      </c>
      <c r="B1997" s="1425" t="s">
        <v>757</v>
      </c>
      <c r="C1997" s="1425" t="s">
        <v>390</v>
      </c>
      <c r="D1997" s="1425" t="s">
        <v>549</v>
      </c>
      <c r="E1997" s="1425" t="s">
        <v>2816</v>
      </c>
      <c r="F1997" s="1425" t="s">
        <v>1289</v>
      </c>
      <c r="G1997" s="1425" t="s">
        <v>116</v>
      </c>
      <c r="H1997" s="1425" t="s">
        <v>2774</v>
      </c>
      <c r="I1997" s="1425" t="s">
        <v>2776</v>
      </c>
      <c r="J1997" s="1425" t="s">
        <v>1290</v>
      </c>
      <c r="K1997" s="1425">
        <v>122.93000000000001</v>
      </c>
    </row>
    <row r="1998" spans="1:11" ht="12.75">
      <c r="A1998" s="1425" t="s">
        <v>1360</v>
      </c>
      <c r="B1998" s="1425" t="s">
        <v>757</v>
      </c>
      <c r="C1998" s="1425" t="s">
        <v>390</v>
      </c>
      <c r="D1998" s="1425" t="s">
        <v>549</v>
      </c>
      <c r="E1998" s="1425" t="s">
        <v>2816</v>
      </c>
      <c r="F1998" s="1425" t="s">
        <v>1289</v>
      </c>
      <c r="G1998" s="1425" t="s">
        <v>116</v>
      </c>
      <c r="H1998" s="1425" t="s">
        <v>2774</v>
      </c>
      <c r="I1998" s="1425" t="s">
        <v>2777</v>
      </c>
      <c r="J1998" s="1425" t="s">
        <v>1290</v>
      </c>
      <c r="K1998" s="1425">
        <v>2.2599999999999998</v>
      </c>
    </row>
    <row r="1999" spans="1:11" ht="12.75">
      <c r="A1999" s="1425" t="s">
        <v>1360</v>
      </c>
      <c r="B1999" s="1425" t="s">
        <v>757</v>
      </c>
      <c r="C1999" s="1425" t="s">
        <v>390</v>
      </c>
      <c r="D1999" s="1425" t="s">
        <v>549</v>
      </c>
      <c r="E1999" s="1425" t="s">
        <v>2816</v>
      </c>
      <c r="F1999" s="1425" t="s">
        <v>1289</v>
      </c>
      <c r="G1999" s="1425" t="s">
        <v>116</v>
      </c>
      <c r="H1999" s="1425" t="s">
        <v>2774</v>
      </c>
      <c r="I1999" s="1425" t="s">
        <v>2778</v>
      </c>
      <c r="J1999" s="1425" t="s">
        <v>1290</v>
      </c>
      <c r="K1999" s="1425">
        <v>1374.99</v>
      </c>
    </row>
    <row r="2000" spans="1:11" ht="12.75">
      <c r="A2000" s="1425" t="s">
        <v>1360</v>
      </c>
      <c r="B2000" s="1425" t="s">
        <v>757</v>
      </c>
      <c r="C2000" s="1425" t="s">
        <v>390</v>
      </c>
      <c r="D2000" s="1425" t="s">
        <v>549</v>
      </c>
      <c r="E2000" s="1425" t="s">
        <v>2816</v>
      </c>
      <c r="F2000" s="1425" t="s">
        <v>1289</v>
      </c>
      <c r="G2000" s="1425" t="s">
        <v>116</v>
      </c>
      <c r="H2000" s="1425" t="s">
        <v>1266</v>
      </c>
      <c r="I2000" s="1425" t="s">
        <v>2776</v>
      </c>
      <c r="J2000" s="1425" t="s">
        <v>1290</v>
      </c>
      <c r="K2000" s="1425">
        <v>378.43000000000001</v>
      </c>
    </row>
    <row r="2001" spans="1:11" ht="12.75">
      <c r="A2001" s="1425" t="s">
        <v>1360</v>
      </c>
      <c r="B2001" s="1425" t="s">
        <v>757</v>
      </c>
      <c r="C2001" s="1425" t="s">
        <v>390</v>
      </c>
      <c r="D2001" s="1425" t="s">
        <v>549</v>
      </c>
      <c r="E2001" s="1425" t="s">
        <v>2816</v>
      </c>
      <c r="F2001" s="1425" t="s">
        <v>1289</v>
      </c>
      <c r="G2001" s="1425" t="s">
        <v>116</v>
      </c>
      <c r="H2001" s="1425" t="s">
        <v>1266</v>
      </c>
      <c r="I2001" s="1425" t="s">
        <v>2778</v>
      </c>
      <c r="J2001" s="1425" t="s">
        <v>1290</v>
      </c>
      <c r="K2001" s="1425">
        <v>2.3399999999999999</v>
      </c>
    </row>
    <row r="2002" spans="1:11" ht="12.75">
      <c r="A2002" s="1425" t="s">
        <v>1360</v>
      </c>
      <c r="B2002" s="1425" t="s">
        <v>757</v>
      </c>
      <c r="C2002" s="1425" t="s">
        <v>390</v>
      </c>
      <c r="D2002" s="1425" t="s">
        <v>549</v>
      </c>
      <c r="E2002" s="1425" t="s">
        <v>2816</v>
      </c>
      <c r="F2002" s="1425" t="s">
        <v>1289</v>
      </c>
      <c r="G2002" s="1425" t="s">
        <v>116</v>
      </c>
      <c r="H2002" s="1425" t="s">
        <v>1267</v>
      </c>
      <c r="I2002" s="1425" t="s">
        <v>2775</v>
      </c>
      <c r="J2002" s="1425" t="s">
        <v>1290</v>
      </c>
      <c r="K2002" s="1425">
        <v>395.05000000000001</v>
      </c>
    </row>
    <row r="2003" spans="1:11" ht="12.75">
      <c r="A2003" s="1425" t="s">
        <v>1360</v>
      </c>
      <c r="B2003" s="1425" t="s">
        <v>757</v>
      </c>
      <c r="C2003" s="1425" t="s">
        <v>390</v>
      </c>
      <c r="D2003" s="1425" t="s">
        <v>549</v>
      </c>
      <c r="E2003" s="1425" t="s">
        <v>2816</v>
      </c>
      <c r="F2003" s="1425" t="s">
        <v>1289</v>
      </c>
      <c r="G2003" s="1425" t="s">
        <v>116</v>
      </c>
      <c r="H2003" s="1425" t="s">
        <v>1267</v>
      </c>
      <c r="I2003" s="1425" t="s">
        <v>2776</v>
      </c>
      <c r="J2003" s="1425" t="s">
        <v>1290</v>
      </c>
      <c r="K2003" s="1425">
        <v>429.56</v>
      </c>
    </row>
    <row r="2004" spans="1:11" ht="12.75">
      <c r="A2004" s="1425" t="s">
        <v>1360</v>
      </c>
      <c r="B2004" s="1425" t="s">
        <v>757</v>
      </c>
      <c r="C2004" s="1425" t="s">
        <v>390</v>
      </c>
      <c r="D2004" s="1425" t="s">
        <v>549</v>
      </c>
      <c r="E2004" s="1425" t="s">
        <v>2816</v>
      </c>
      <c r="F2004" s="1425" t="s">
        <v>1289</v>
      </c>
      <c r="G2004" s="1425" t="s">
        <v>116</v>
      </c>
      <c r="H2004" s="1425" t="s">
        <v>1267</v>
      </c>
      <c r="I2004" s="1425" t="s">
        <v>2778</v>
      </c>
      <c r="J2004" s="1425" t="s">
        <v>1290</v>
      </c>
      <c r="K2004" s="1425">
        <v>319.83999999999997</v>
      </c>
    </row>
    <row r="2005" spans="1:11" ht="12.75">
      <c r="A2005" s="1425" t="s">
        <v>1360</v>
      </c>
      <c r="B2005" s="1425" t="s">
        <v>757</v>
      </c>
      <c r="C2005" s="1425" t="s">
        <v>390</v>
      </c>
      <c r="D2005" s="1425" t="s">
        <v>549</v>
      </c>
      <c r="E2005" s="1425" t="s">
        <v>2817</v>
      </c>
      <c r="F2005" s="1425" t="s">
        <v>1277</v>
      </c>
      <c r="G2005" s="1425" t="s">
        <v>116</v>
      </c>
      <c r="H2005" s="1425" t="s">
        <v>2762</v>
      </c>
      <c r="I2005" s="1425" t="s">
        <v>2776</v>
      </c>
      <c r="J2005" s="1425" t="s">
        <v>1278</v>
      </c>
      <c r="K2005" s="1425">
        <v>2404.1399999999999</v>
      </c>
    </row>
    <row r="2006" spans="1:11" ht="12.75">
      <c r="A2006" s="1425" t="s">
        <v>1360</v>
      </c>
      <c r="B2006" s="1425" t="s">
        <v>757</v>
      </c>
      <c r="C2006" s="1425" t="s">
        <v>390</v>
      </c>
      <c r="D2006" s="1425" t="s">
        <v>549</v>
      </c>
      <c r="E2006" s="1425" t="s">
        <v>2817</v>
      </c>
      <c r="F2006" s="1425" t="s">
        <v>1277</v>
      </c>
      <c r="G2006" s="1425" t="s">
        <v>116</v>
      </c>
      <c r="H2006" s="1425" t="s">
        <v>2762</v>
      </c>
      <c r="I2006" s="1425" t="s">
        <v>2778</v>
      </c>
      <c r="J2006" s="1425" t="s">
        <v>1278</v>
      </c>
      <c r="K2006" s="1425">
        <v>1444.8</v>
      </c>
    </row>
    <row r="2007" spans="1:11" ht="12.75">
      <c r="A2007" s="1425" t="s">
        <v>1360</v>
      </c>
      <c r="B2007" s="1425" t="s">
        <v>757</v>
      </c>
      <c r="C2007" s="1425" t="s">
        <v>390</v>
      </c>
      <c r="D2007" s="1425" t="s">
        <v>549</v>
      </c>
      <c r="E2007" s="1425" t="s">
        <v>2817</v>
      </c>
      <c r="F2007" s="1425" t="s">
        <v>1277</v>
      </c>
      <c r="G2007" s="1425" t="s">
        <v>116</v>
      </c>
      <c r="H2007" s="1425" t="s">
        <v>1263</v>
      </c>
      <c r="I2007" s="1425" t="s">
        <v>2776</v>
      </c>
      <c r="J2007" s="1425" t="s">
        <v>1278</v>
      </c>
      <c r="K2007" s="1425">
        <v>1518.52</v>
      </c>
    </row>
    <row r="2008" spans="1:11" ht="12.75">
      <c r="A2008" s="1425" t="s">
        <v>1360</v>
      </c>
      <c r="B2008" s="1425" t="s">
        <v>757</v>
      </c>
      <c r="C2008" s="1425" t="s">
        <v>390</v>
      </c>
      <c r="D2008" s="1425" t="s">
        <v>549</v>
      </c>
      <c r="E2008" s="1425" t="s">
        <v>2817</v>
      </c>
      <c r="F2008" s="1425" t="s">
        <v>1277</v>
      </c>
      <c r="G2008" s="1425" t="s">
        <v>116</v>
      </c>
      <c r="H2008" s="1425" t="s">
        <v>1263</v>
      </c>
      <c r="I2008" s="1425" t="s">
        <v>2778</v>
      </c>
      <c r="J2008" s="1425" t="s">
        <v>1278</v>
      </c>
      <c r="K2008" s="1425">
        <v>2026.27</v>
      </c>
    </row>
    <row r="2009" spans="1:11" ht="12.75">
      <c r="A2009" s="1425" t="s">
        <v>1360</v>
      </c>
      <c r="B2009" s="1425" t="s">
        <v>757</v>
      </c>
      <c r="C2009" s="1425" t="s">
        <v>390</v>
      </c>
      <c r="D2009" s="1425" t="s">
        <v>549</v>
      </c>
      <c r="E2009" s="1425" t="s">
        <v>2817</v>
      </c>
      <c r="F2009" s="1425" t="s">
        <v>1277</v>
      </c>
      <c r="G2009" s="1425" t="s">
        <v>116</v>
      </c>
      <c r="H2009" s="1425" t="s">
        <v>2772</v>
      </c>
      <c r="I2009" s="1425" t="s">
        <v>2776</v>
      </c>
      <c r="J2009" s="1425" t="s">
        <v>1278</v>
      </c>
      <c r="K2009" s="1425">
        <v>2682.1100000000001</v>
      </c>
    </row>
    <row r="2010" spans="1:11" ht="12.75">
      <c r="A2010" s="1425" t="s">
        <v>1360</v>
      </c>
      <c r="B2010" s="1425" t="s">
        <v>757</v>
      </c>
      <c r="C2010" s="1425" t="s">
        <v>390</v>
      </c>
      <c r="D2010" s="1425" t="s">
        <v>549</v>
      </c>
      <c r="E2010" s="1425" t="s">
        <v>2817</v>
      </c>
      <c r="F2010" s="1425" t="s">
        <v>1277</v>
      </c>
      <c r="G2010" s="1425" t="s">
        <v>116</v>
      </c>
      <c r="H2010" s="1425" t="s">
        <v>2772</v>
      </c>
      <c r="I2010" s="1425" t="s">
        <v>2778</v>
      </c>
      <c r="J2010" s="1425" t="s">
        <v>1278</v>
      </c>
      <c r="K2010" s="1425">
        <v>1031.9400000000001</v>
      </c>
    </row>
    <row r="2011" spans="1:11" ht="12.75">
      <c r="A2011" s="1425" t="s">
        <v>1360</v>
      </c>
      <c r="B2011" s="1425" t="s">
        <v>757</v>
      </c>
      <c r="C2011" s="1425" t="s">
        <v>390</v>
      </c>
      <c r="D2011" s="1425" t="s">
        <v>549</v>
      </c>
      <c r="E2011" s="1425" t="s">
        <v>2817</v>
      </c>
      <c r="F2011" s="1425" t="s">
        <v>1277</v>
      </c>
      <c r="G2011" s="1425" t="s">
        <v>116</v>
      </c>
      <c r="H2011" s="1425" t="s">
        <v>2773</v>
      </c>
      <c r="I2011" s="1425" t="s">
        <v>2776</v>
      </c>
      <c r="J2011" s="1425" t="s">
        <v>1278</v>
      </c>
      <c r="K2011" s="1425">
        <v>2361.0500000000002</v>
      </c>
    </row>
    <row r="2012" spans="1:11" ht="12.75">
      <c r="A2012" s="1425" t="s">
        <v>1360</v>
      </c>
      <c r="B2012" s="1425" t="s">
        <v>757</v>
      </c>
      <c r="C2012" s="1425" t="s">
        <v>390</v>
      </c>
      <c r="D2012" s="1425" t="s">
        <v>549</v>
      </c>
      <c r="E2012" s="1425" t="s">
        <v>2817</v>
      </c>
      <c r="F2012" s="1425" t="s">
        <v>1277</v>
      </c>
      <c r="G2012" s="1425" t="s">
        <v>116</v>
      </c>
      <c r="H2012" s="1425" t="s">
        <v>2773</v>
      </c>
      <c r="I2012" s="1425" t="s">
        <v>2778</v>
      </c>
      <c r="J2012" s="1425" t="s">
        <v>1278</v>
      </c>
      <c r="K2012" s="1425">
        <v>1734.78</v>
      </c>
    </row>
    <row r="2013" spans="1:11" ht="12.75">
      <c r="A2013" s="1425" t="s">
        <v>1360</v>
      </c>
      <c r="B2013" s="1425" t="s">
        <v>757</v>
      </c>
      <c r="C2013" s="1425" t="s">
        <v>390</v>
      </c>
      <c r="D2013" s="1425" t="s">
        <v>549</v>
      </c>
      <c r="E2013" s="1425" t="s">
        <v>2817</v>
      </c>
      <c r="F2013" s="1425" t="s">
        <v>1277</v>
      </c>
      <c r="G2013" s="1425" t="s">
        <v>116</v>
      </c>
      <c r="H2013" s="1425" t="s">
        <v>1264</v>
      </c>
      <c r="I2013" s="1425" t="s">
        <v>2776</v>
      </c>
      <c r="J2013" s="1425" t="s">
        <v>1278</v>
      </c>
      <c r="K2013" s="1425">
        <v>3806.2600000000002</v>
      </c>
    </row>
    <row r="2014" spans="1:11" ht="12.75">
      <c r="A2014" s="1425" t="s">
        <v>1360</v>
      </c>
      <c r="B2014" s="1425" t="s">
        <v>757</v>
      </c>
      <c r="C2014" s="1425" t="s">
        <v>390</v>
      </c>
      <c r="D2014" s="1425" t="s">
        <v>549</v>
      </c>
      <c r="E2014" s="1425" t="s">
        <v>2817</v>
      </c>
      <c r="F2014" s="1425" t="s">
        <v>1277</v>
      </c>
      <c r="G2014" s="1425" t="s">
        <v>116</v>
      </c>
      <c r="H2014" s="1425" t="s">
        <v>1264</v>
      </c>
      <c r="I2014" s="1425" t="s">
        <v>2777</v>
      </c>
      <c r="J2014" s="1425" t="s">
        <v>1278</v>
      </c>
      <c r="K2014" s="1425">
        <v>55.5</v>
      </c>
    </row>
    <row r="2015" spans="1:11" ht="12.75">
      <c r="A2015" s="1425" t="s">
        <v>1360</v>
      </c>
      <c r="B2015" s="1425" t="s">
        <v>757</v>
      </c>
      <c r="C2015" s="1425" t="s">
        <v>390</v>
      </c>
      <c r="D2015" s="1425" t="s">
        <v>549</v>
      </c>
      <c r="E2015" s="1425" t="s">
        <v>2817</v>
      </c>
      <c r="F2015" s="1425" t="s">
        <v>1277</v>
      </c>
      <c r="G2015" s="1425" t="s">
        <v>116</v>
      </c>
      <c r="H2015" s="1425" t="s">
        <v>1264</v>
      </c>
      <c r="I2015" s="1425" t="s">
        <v>2778</v>
      </c>
      <c r="J2015" s="1425" t="s">
        <v>1278</v>
      </c>
      <c r="K2015" s="1425">
        <v>2310.6700000000001</v>
      </c>
    </row>
    <row r="2016" spans="1:11" ht="12.75">
      <c r="A2016" s="1425" t="s">
        <v>1360</v>
      </c>
      <c r="B2016" s="1425" t="s">
        <v>757</v>
      </c>
      <c r="C2016" s="1425" t="s">
        <v>390</v>
      </c>
      <c r="D2016" s="1425" t="s">
        <v>549</v>
      </c>
      <c r="E2016" s="1425" t="s">
        <v>2817</v>
      </c>
      <c r="F2016" s="1425" t="s">
        <v>1277</v>
      </c>
      <c r="G2016" s="1425" t="s">
        <v>116</v>
      </c>
      <c r="H2016" s="1425" t="s">
        <v>1265</v>
      </c>
      <c r="I2016" s="1425" t="s">
        <v>2776</v>
      </c>
      <c r="J2016" s="1425" t="s">
        <v>1278</v>
      </c>
      <c r="K2016" s="1425">
        <v>4427.1099999999997</v>
      </c>
    </row>
    <row r="2017" spans="1:11" ht="12.75">
      <c r="A2017" s="1425" t="s">
        <v>1360</v>
      </c>
      <c r="B2017" s="1425" t="s">
        <v>757</v>
      </c>
      <c r="C2017" s="1425" t="s">
        <v>390</v>
      </c>
      <c r="D2017" s="1425" t="s">
        <v>549</v>
      </c>
      <c r="E2017" s="1425" t="s">
        <v>2817</v>
      </c>
      <c r="F2017" s="1425" t="s">
        <v>1277</v>
      </c>
      <c r="G2017" s="1425" t="s">
        <v>116</v>
      </c>
      <c r="H2017" s="1425" t="s">
        <v>1265</v>
      </c>
      <c r="I2017" s="1425" t="s">
        <v>2778</v>
      </c>
      <c r="J2017" s="1425" t="s">
        <v>1278</v>
      </c>
      <c r="K2017" s="1425">
        <v>2158.79</v>
      </c>
    </row>
    <row r="2018" spans="1:11" ht="12.75">
      <c r="A2018" s="1425" t="s">
        <v>1360</v>
      </c>
      <c r="B2018" s="1425" t="s">
        <v>757</v>
      </c>
      <c r="C2018" s="1425" t="s">
        <v>390</v>
      </c>
      <c r="D2018" s="1425" t="s">
        <v>549</v>
      </c>
      <c r="E2018" s="1425" t="s">
        <v>2817</v>
      </c>
      <c r="F2018" s="1425" t="s">
        <v>1277</v>
      </c>
      <c r="G2018" s="1425" t="s">
        <v>116</v>
      </c>
      <c r="H2018" s="1425" t="s">
        <v>2774</v>
      </c>
      <c r="I2018" s="1425" t="s">
        <v>2776</v>
      </c>
      <c r="J2018" s="1425" t="s">
        <v>1278</v>
      </c>
      <c r="K2018" s="1425">
        <v>1906.3099999999999</v>
      </c>
    </row>
    <row r="2019" spans="1:11" ht="12.75">
      <c r="A2019" s="1425" t="s">
        <v>1360</v>
      </c>
      <c r="B2019" s="1425" t="s">
        <v>757</v>
      </c>
      <c r="C2019" s="1425" t="s">
        <v>390</v>
      </c>
      <c r="D2019" s="1425" t="s">
        <v>549</v>
      </c>
      <c r="E2019" s="1425" t="s">
        <v>2817</v>
      </c>
      <c r="F2019" s="1425" t="s">
        <v>1277</v>
      </c>
      <c r="G2019" s="1425" t="s">
        <v>116</v>
      </c>
      <c r="H2019" s="1425" t="s">
        <v>2774</v>
      </c>
      <c r="I2019" s="1425" t="s">
        <v>2778</v>
      </c>
      <c r="J2019" s="1425" t="s">
        <v>1278</v>
      </c>
      <c r="K2019" s="1425">
        <v>1898.1300000000001</v>
      </c>
    </row>
    <row r="2020" spans="1:11" ht="12.75">
      <c r="A2020" s="1425" t="s">
        <v>1360</v>
      </c>
      <c r="B2020" s="1425" t="s">
        <v>757</v>
      </c>
      <c r="C2020" s="1425" t="s">
        <v>390</v>
      </c>
      <c r="D2020" s="1425" t="s">
        <v>549</v>
      </c>
      <c r="E2020" s="1425" t="s">
        <v>2817</v>
      </c>
      <c r="F2020" s="1425" t="s">
        <v>1277</v>
      </c>
      <c r="G2020" s="1425" t="s">
        <v>116</v>
      </c>
      <c r="H2020" s="1425" t="s">
        <v>1266</v>
      </c>
      <c r="I2020" s="1425" t="s">
        <v>2776</v>
      </c>
      <c r="J2020" s="1425" t="s">
        <v>1278</v>
      </c>
      <c r="K2020" s="1425">
        <v>1766.3800000000001</v>
      </c>
    </row>
    <row r="2021" spans="1:11" ht="12.75">
      <c r="A2021" s="1425" t="s">
        <v>1360</v>
      </c>
      <c r="B2021" s="1425" t="s">
        <v>757</v>
      </c>
      <c r="C2021" s="1425" t="s">
        <v>390</v>
      </c>
      <c r="D2021" s="1425" t="s">
        <v>549</v>
      </c>
      <c r="E2021" s="1425" t="s">
        <v>2817</v>
      </c>
      <c r="F2021" s="1425" t="s">
        <v>1277</v>
      </c>
      <c r="G2021" s="1425" t="s">
        <v>116</v>
      </c>
      <c r="H2021" s="1425" t="s">
        <v>1266</v>
      </c>
      <c r="I2021" s="1425" t="s">
        <v>2778</v>
      </c>
      <c r="J2021" s="1425" t="s">
        <v>1278</v>
      </c>
      <c r="K2021" s="1425">
        <v>1951.99</v>
      </c>
    </row>
    <row r="2022" spans="1:11" ht="12.75">
      <c r="A2022" s="1425" t="s">
        <v>1360</v>
      </c>
      <c r="B2022" s="1425" t="s">
        <v>757</v>
      </c>
      <c r="C2022" s="1425" t="s">
        <v>390</v>
      </c>
      <c r="D2022" s="1425" t="s">
        <v>549</v>
      </c>
      <c r="E2022" s="1425" t="s">
        <v>2817</v>
      </c>
      <c r="F2022" s="1425" t="s">
        <v>1277</v>
      </c>
      <c r="G2022" s="1425" t="s">
        <v>116</v>
      </c>
      <c r="H2022" s="1425" t="s">
        <v>1267</v>
      </c>
      <c r="I2022" s="1425" t="s">
        <v>2776</v>
      </c>
      <c r="J2022" s="1425" t="s">
        <v>1278</v>
      </c>
      <c r="K2022" s="1425">
        <v>2771.6900000000001</v>
      </c>
    </row>
    <row r="2023" spans="1:11" ht="12.75">
      <c r="A2023" s="1425" t="s">
        <v>1360</v>
      </c>
      <c r="B2023" s="1425" t="s">
        <v>757</v>
      </c>
      <c r="C2023" s="1425" t="s">
        <v>390</v>
      </c>
      <c r="D2023" s="1425" t="s">
        <v>549</v>
      </c>
      <c r="E2023" s="1425" t="s">
        <v>2817</v>
      </c>
      <c r="F2023" s="1425" t="s">
        <v>1277</v>
      </c>
      <c r="G2023" s="1425" t="s">
        <v>116</v>
      </c>
      <c r="H2023" s="1425" t="s">
        <v>1267</v>
      </c>
      <c r="I2023" s="1425" t="s">
        <v>2778</v>
      </c>
      <c r="J2023" s="1425" t="s">
        <v>1278</v>
      </c>
      <c r="K2023" s="1425">
        <v>2868.71</v>
      </c>
    </row>
    <row r="2024" spans="1:11" ht="12.75">
      <c r="A2024" s="1425" t="s">
        <v>1360</v>
      </c>
      <c r="B2024" s="1425" t="s">
        <v>757</v>
      </c>
      <c r="C2024" s="1425" t="s">
        <v>390</v>
      </c>
      <c r="D2024" s="1425" t="s">
        <v>549</v>
      </c>
      <c r="E2024" s="1425" t="s">
        <v>2818</v>
      </c>
      <c r="F2024" s="1425" t="s">
        <v>1279</v>
      </c>
      <c r="G2024" s="1425" t="s">
        <v>116</v>
      </c>
      <c r="H2024" s="1425" t="s">
        <v>2762</v>
      </c>
      <c r="I2024" s="1425" t="s">
        <v>2776</v>
      </c>
      <c r="J2024" s="1425" t="s">
        <v>1280</v>
      </c>
      <c r="K2024" s="1425">
        <v>1453.0899999999999</v>
      </c>
    </row>
    <row r="2025" spans="1:11" ht="12.75">
      <c r="A2025" s="1425" t="s">
        <v>1360</v>
      </c>
      <c r="B2025" s="1425" t="s">
        <v>757</v>
      </c>
      <c r="C2025" s="1425" t="s">
        <v>390</v>
      </c>
      <c r="D2025" s="1425" t="s">
        <v>549</v>
      </c>
      <c r="E2025" s="1425" t="s">
        <v>2818</v>
      </c>
      <c r="F2025" s="1425" t="s">
        <v>1279</v>
      </c>
      <c r="G2025" s="1425" t="s">
        <v>116</v>
      </c>
      <c r="H2025" s="1425" t="s">
        <v>2762</v>
      </c>
      <c r="I2025" s="1425" t="s">
        <v>2778</v>
      </c>
      <c r="J2025" s="1425" t="s">
        <v>1280</v>
      </c>
      <c r="K2025" s="1425">
        <v>49.990000000000002</v>
      </c>
    </row>
    <row r="2026" spans="1:11" ht="12.75">
      <c r="A2026" s="1425" t="s">
        <v>1360</v>
      </c>
      <c r="B2026" s="1425" t="s">
        <v>757</v>
      </c>
      <c r="C2026" s="1425" t="s">
        <v>390</v>
      </c>
      <c r="D2026" s="1425" t="s">
        <v>549</v>
      </c>
      <c r="E2026" s="1425" t="s">
        <v>2818</v>
      </c>
      <c r="F2026" s="1425" t="s">
        <v>1279</v>
      </c>
      <c r="G2026" s="1425" t="s">
        <v>116</v>
      </c>
      <c r="H2026" s="1425" t="s">
        <v>1263</v>
      </c>
      <c r="I2026" s="1425" t="s">
        <v>2775</v>
      </c>
      <c r="J2026" s="1425" t="s">
        <v>1280</v>
      </c>
      <c r="K2026" s="1425">
        <v>363.42000000000002</v>
      </c>
    </row>
    <row r="2027" spans="1:11" ht="12.75">
      <c r="A2027" s="1425" t="s">
        <v>1360</v>
      </c>
      <c r="B2027" s="1425" t="s">
        <v>757</v>
      </c>
      <c r="C2027" s="1425" t="s">
        <v>390</v>
      </c>
      <c r="D2027" s="1425" t="s">
        <v>549</v>
      </c>
      <c r="E2027" s="1425" t="s">
        <v>2818</v>
      </c>
      <c r="F2027" s="1425" t="s">
        <v>1279</v>
      </c>
      <c r="G2027" s="1425" t="s">
        <v>116</v>
      </c>
      <c r="H2027" s="1425" t="s">
        <v>1263</v>
      </c>
      <c r="I2027" s="1425" t="s">
        <v>2776</v>
      </c>
      <c r="J2027" s="1425" t="s">
        <v>1280</v>
      </c>
      <c r="K2027" s="1425">
        <v>1167.9300000000001</v>
      </c>
    </row>
    <row r="2028" spans="1:11" ht="12.75">
      <c r="A2028" s="1425" t="s">
        <v>1360</v>
      </c>
      <c r="B2028" s="1425" t="s">
        <v>757</v>
      </c>
      <c r="C2028" s="1425" t="s">
        <v>390</v>
      </c>
      <c r="D2028" s="1425" t="s">
        <v>549</v>
      </c>
      <c r="E2028" s="1425" t="s">
        <v>2818</v>
      </c>
      <c r="F2028" s="1425" t="s">
        <v>1279</v>
      </c>
      <c r="G2028" s="1425" t="s">
        <v>116</v>
      </c>
      <c r="H2028" s="1425" t="s">
        <v>1263</v>
      </c>
      <c r="I2028" s="1425" t="s">
        <v>2778</v>
      </c>
      <c r="J2028" s="1425" t="s">
        <v>1280</v>
      </c>
      <c r="K2028" s="1425">
        <v>760.75</v>
      </c>
    </row>
    <row r="2029" spans="1:11" ht="12.75">
      <c r="A2029" s="1425" t="s">
        <v>1360</v>
      </c>
      <c r="B2029" s="1425" t="s">
        <v>757</v>
      </c>
      <c r="C2029" s="1425" t="s">
        <v>390</v>
      </c>
      <c r="D2029" s="1425" t="s">
        <v>549</v>
      </c>
      <c r="E2029" s="1425" t="s">
        <v>2818</v>
      </c>
      <c r="F2029" s="1425" t="s">
        <v>1279</v>
      </c>
      <c r="G2029" s="1425" t="s">
        <v>116</v>
      </c>
      <c r="H2029" s="1425" t="s">
        <v>2772</v>
      </c>
      <c r="I2029" s="1425" t="s">
        <v>2775</v>
      </c>
      <c r="J2029" s="1425" t="s">
        <v>1280</v>
      </c>
      <c r="K2029" s="1425">
        <v>0.70999999999999996</v>
      </c>
    </row>
    <row r="2030" spans="1:11" ht="12.75">
      <c r="A2030" s="1425" t="s">
        <v>1360</v>
      </c>
      <c r="B2030" s="1425" t="s">
        <v>757</v>
      </c>
      <c r="C2030" s="1425" t="s">
        <v>390</v>
      </c>
      <c r="D2030" s="1425" t="s">
        <v>549</v>
      </c>
      <c r="E2030" s="1425" t="s">
        <v>2818</v>
      </c>
      <c r="F2030" s="1425" t="s">
        <v>1279</v>
      </c>
      <c r="G2030" s="1425" t="s">
        <v>116</v>
      </c>
      <c r="H2030" s="1425" t="s">
        <v>2772</v>
      </c>
      <c r="I2030" s="1425" t="s">
        <v>2776</v>
      </c>
      <c r="J2030" s="1425" t="s">
        <v>1280</v>
      </c>
      <c r="K2030" s="1425">
        <v>1086.25</v>
      </c>
    </row>
    <row r="2031" spans="1:11" ht="12.75">
      <c r="A2031" s="1425" t="s">
        <v>1360</v>
      </c>
      <c r="B2031" s="1425" t="s">
        <v>757</v>
      </c>
      <c r="C2031" s="1425" t="s">
        <v>390</v>
      </c>
      <c r="D2031" s="1425" t="s">
        <v>549</v>
      </c>
      <c r="E2031" s="1425" t="s">
        <v>2818</v>
      </c>
      <c r="F2031" s="1425" t="s">
        <v>1279</v>
      </c>
      <c r="G2031" s="1425" t="s">
        <v>116</v>
      </c>
      <c r="H2031" s="1425" t="s">
        <v>2772</v>
      </c>
      <c r="I2031" s="1425" t="s">
        <v>2778</v>
      </c>
      <c r="J2031" s="1425" t="s">
        <v>1280</v>
      </c>
      <c r="K2031" s="1425">
        <v>571.38</v>
      </c>
    </row>
    <row r="2032" spans="1:11" ht="12.75">
      <c r="A2032" s="1425" t="s">
        <v>1360</v>
      </c>
      <c r="B2032" s="1425" t="s">
        <v>757</v>
      </c>
      <c r="C2032" s="1425" t="s">
        <v>390</v>
      </c>
      <c r="D2032" s="1425" t="s">
        <v>549</v>
      </c>
      <c r="E2032" s="1425" t="s">
        <v>2818</v>
      </c>
      <c r="F2032" s="1425" t="s">
        <v>1279</v>
      </c>
      <c r="G2032" s="1425" t="s">
        <v>116</v>
      </c>
      <c r="H2032" s="1425" t="s">
        <v>2773</v>
      </c>
      <c r="I2032" s="1425" t="s">
        <v>2775</v>
      </c>
      <c r="J2032" s="1425" t="s">
        <v>1280</v>
      </c>
      <c r="K2032" s="1425">
        <v>240.03</v>
      </c>
    </row>
    <row r="2033" spans="1:11" ht="12.75">
      <c r="A2033" s="1425" t="s">
        <v>1360</v>
      </c>
      <c r="B2033" s="1425" t="s">
        <v>757</v>
      </c>
      <c r="C2033" s="1425" t="s">
        <v>390</v>
      </c>
      <c r="D2033" s="1425" t="s">
        <v>549</v>
      </c>
      <c r="E2033" s="1425" t="s">
        <v>2818</v>
      </c>
      <c r="F2033" s="1425" t="s">
        <v>1279</v>
      </c>
      <c r="G2033" s="1425" t="s">
        <v>116</v>
      </c>
      <c r="H2033" s="1425" t="s">
        <v>2773</v>
      </c>
      <c r="I2033" s="1425" t="s">
        <v>2776</v>
      </c>
      <c r="J2033" s="1425" t="s">
        <v>1280</v>
      </c>
      <c r="K2033" s="1425">
        <v>1419.5999999999999</v>
      </c>
    </row>
    <row r="2034" spans="1:11" ht="12.75">
      <c r="A2034" s="1425" t="s">
        <v>1360</v>
      </c>
      <c r="B2034" s="1425" t="s">
        <v>757</v>
      </c>
      <c r="C2034" s="1425" t="s">
        <v>390</v>
      </c>
      <c r="D2034" s="1425" t="s">
        <v>549</v>
      </c>
      <c r="E2034" s="1425" t="s">
        <v>2818</v>
      </c>
      <c r="F2034" s="1425" t="s">
        <v>1279</v>
      </c>
      <c r="G2034" s="1425" t="s">
        <v>116</v>
      </c>
      <c r="H2034" s="1425" t="s">
        <v>2773</v>
      </c>
      <c r="I2034" s="1425" t="s">
        <v>2777</v>
      </c>
      <c r="J2034" s="1425" t="s">
        <v>1280</v>
      </c>
      <c r="K2034" s="1425">
        <v>48.350000000000001</v>
      </c>
    </row>
    <row r="2035" spans="1:11" ht="12.75">
      <c r="A2035" s="1425" t="s">
        <v>1360</v>
      </c>
      <c r="B2035" s="1425" t="s">
        <v>757</v>
      </c>
      <c r="C2035" s="1425" t="s">
        <v>390</v>
      </c>
      <c r="D2035" s="1425" t="s">
        <v>549</v>
      </c>
      <c r="E2035" s="1425" t="s">
        <v>2818</v>
      </c>
      <c r="F2035" s="1425" t="s">
        <v>1279</v>
      </c>
      <c r="G2035" s="1425" t="s">
        <v>116</v>
      </c>
      <c r="H2035" s="1425" t="s">
        <v>2773</v>
      </c>
      <c r="I2035" s="1425" t="s">
        <v>2778</v>
      </c>
      <c r="J2035" s="1425" t="s">
        <v>1280</v>
      </c>
      <c r="K2035" s="1425">
        <v>155.59</v>
      </c>
    </row>
    <row r="2036" spans="1:11" ht="12.75">
      <c r="A2036" s="1425" t="s">
        <v>1360</v>
      </c>
      <c r="B2036" s="1425" t="s">
        <v>757</v>
      </c>
      <c r="C2036" s="1425" t="s">
        <v>390</v>
      </c>
      <c r="D2036" s="1425" t="s">
        <v>549</v>
      </c>
      <c r="E2036" s="1425" t="s">
        <v>2818</v>
      </c>
      <c r="F2036" s="1425" t="s">
        <v>1279</v>
      </c>
      <c r="G2036" s="1425" t="s">
        <v>116</v>
      </c>
      <c r="H2036" s="1425" t="s">
        <v>1264</v>
      </c>
      <c r="I2036" s="1425" t="s">
        <v>2775</v>
      </c>
      <c r="J2036" s="1425" t="s">
        <v>1280</v>
      </c>
      <c r="K2036" s="1425">
        <v>95.930000000000007</v>
      </c>
    </row>
    <row r="2037" spans="1:11" ht="12.75">
      <c r="A2037" s="1425" t="s">
        <v>1360</v>
      </c>
      <c r="B2037" s="1425" t="s">
        <v>757</v>
      </c>
      <c r="C2037" s="1425" t="s">
        <v>390</v>
      </c>
      <c r="D2037" s="1425" t="s">
        <v>549</v>
      </c>
      <c r="E2037" s="1425" t="s">
        <v>2818</v>
      </c>
      <c r="F2037" s="1425" t="s">
        <v>1279</v>
      </c>
      <c r="G2037" s="1425" t="s">
        <v>116</v>
      </c>
      <c r="H2037" s="1425" t="s">
        <v>1264</v>
      </c>
      <c r="I2037" s="1425" t="s">
        <v>2776</v>
      </c>
      <c r="J2037" s="1425" t="s">
        <v>1280</v>
      </c>
      <c r="K2037" s="1425">
        <v>1353.04</v>
      </c>
    </row>
    <row r="2038" spans="1:11" ht="12.75">
      <c r="A2038" s="1425" t="s">
        <v>1360</v>
      </c>
      <c r="B2038" s="1425" t="s">
        <v>757</v>
      </c>
      <c r="C2038" s="1425" t="s">
        <v>390</v>
      </c>
      <c r="D2038" s="1425" t="s">
        <v>549</v>
      </c>
      <c r="E2038" s="1425" t="s">
        <v>2818</v>
      </c>
      <c r="F2038" s="1425" t="s">
        <v>1279</v>
      </c>
      <c r="G2038" s="1425" t="s">
        <v>116</v>
      </c>
      <c r="H2038" s="1425" t="s">
        <v>1264</v>
      </c>
      <c r="I2038" s="1425" t="s">
        <v>2778</v>
      </c>
      <c r="J2038" s="1425" t="s">
        <v>1280</v>
      </c>
      <c r="K2038" s="1425">
        <v>888.76999999999998</v>
      </c>
    </row>
    <row r="2039" spans="1:11" ht="12.75">
      <c r="A2039" s="1425" t="s">
        <v>1360</v>
      </c>
      <c r="B2039" s="1425" t="s">
        <v>757</v>
      </c>
      <c r="C2039" s="1425" t="s">
        <v>390</v>
      </c>
      <c r="D2039" s="1425" t="s">
        <v>549</v>
      </c>
      <c r="E2039" s="1425" t="s">
        <v>2818</v>
      </c>
      <c r="F2039" s="1425" t="s">
        <v>1279</v>
      </c>
      <c r="G2039" s="1425" t="s">
        <v>116</v>
      </c>
      <c r="H2039" s="1425" t="s">
        <v>1265</v>
      </c>
      <c r="I2039" s="1425" t="s">
        <v>2776</v>
      </c>
      <c r="J2039" s="1425" t="s">
        <v>1280</v>
      </c>
      <c r="K2039" s="1425">
        <v>82.459999999999994</v>
      </c>
    </row>
    <row r="2040" spans="1:11" ht="12.75">
      <c r="A2040" s="1425" t="s">
        <v>1360</v>
      </c>
      <c r="B2040" s="1425" t="s">
        <v>757</v>
      </c>
      <c r="C2040" s="1425" t="s">
        <v>390</v>
      </c>
      <c r="D2040" s="1425" t="s">
        <v>549</v>
      </c>
      <c r="E2040" s="1425" t="s">
        <v>2818</v>
      </c>
      <c r="F2040" s="1425" t="s">
        <v>1279</v>
      </c>
      <c r="G2040" s="1425" t="s">
        <v>116</v>
      </c>
      <c r="H2040" s="1425" t="s">
        <v>1265</v>
      </c>
      <c r="I2040" s="1425" t="s">
        <v>2778</v>
      </c>
      <c r="J2040" s="1425" t="s">
        <v>1280</v>
      </c>
      <c r="K2040" s="1425">
        <v>70.359999999999999</v>
      </c>
    </row>
    <row r="2041" spans="1:11" ht="12.75">
      <c r="A2041" s="1425" t="s">
        <v>1360</v>
      </c>
      <c r="B2041" s="1425" t="s">
        <v>757</v>
      </c>
      <c r="C2041" s="1425" t="s">
        <v>390</v>
      </c>
      <c r="D2041" s="1425" t="s">
        <v>549</v>
      </c>
      <c r="E2041" s="1425" t="s">
        <v>2818</v>
      </c>
      <c r="F2041" s="1425" t="s">
        <v>1279</v>
      </c>
      <c r="G2041" s="1425" t="s">
        <v>116</v>
      </c>
      <c r="H2041" s="1425" t="s">
        <v>2774</v>
      </c>
      <c r="I2041" s="1425" t="s">
        <v>2775</v>
      </c>
      <c r="J2041" s="1425" t="s">
        <v>1280</v>
      </c>
      <c r="K2041" s="1425">
        <v>0.93000000000000005</v>
      </c>
    </row>
    <row r="2042" spans="1:11" ht="12.75">
      <c r="A2042" s="1425" t="s">
        <v>1360</v>
      </c>
      <c r="B2042" s="1425" t="s">
        <v>757</v>
      </c>
      <c r="C2042" s="1425" t="s">
        <v>390</v>
      </c>
      <c r="D2042" s="1425" t="s">
        <v>549</v>
      </c>
      <c r="E2042" s="1425" t="s">
        <v>2818</v>
      </c>
      <c r="F2042" s="1425" t="s">
        <v>1279</v>
      </c>
      <c r="G2042" s="1425" t="s">
        <v>116</v>
      </c>
      <c r="H2042" s="1425" t="s">
        <v>2774</v>
      </c>
      <c r="I2042" s="1425" t="s">
        <v>2776</v>
      </c>
      <c r="J2042" s="1425" t="s">
        <v>1280</v>
      </c>
      <c r="K2042" s="1425">
        <v>189.59999999999999</v>
      </c>
    </row>
    <row r="2043" spans="1:11" ht="12.75">
      <c r="A2043" s="1425" t="s">
        <v>1360</v>
      </c>
      <c r="B2043" s="1425" t="s">
        <v>757</v>
      </c>
      <c r="C2043" s="1425" t="s">
        <v>390</v>
      </c>
      <c r="D2043" s="1425" t="s">
        <v>549</v>
      </c>
      <c r="E2043" s="1425" t="s">
        <v>2818</v>
      </c>
      <c r="F2043" s="1425" t="s">
        <v>1279</v>
      </c>
      <c r="G2043" s="1425" t="s">
        <v>116</v>
      </c>
      <c r="H2043" s="1425" t="s">
        <v>2774</v>
      </c>
      <c r="I2043" s="1425" t="s">
        <v>2777</v>
      </c>
      <c r="J2043" s="1425" t="s">
        <v>1280</v>
      </c>
      <c r="K2043" s="1425">
        <v>131.06999999999999</v>
      </c>
    </row>
    <row r="2044" spans="1:11" ht="12.75">
      <c r="A2044" s="1425" t="s">
        <v>1360</v>
      </c>
      <c r="B2044" s="1425" t="s">
        <v>757</v>
      </c>
      <c r="C2044" s="1425" t="s">
        <v>390</v>
      </c>
      <c r="D2044" s="1425" t="s">
        <v>549</v>
      </c>
      <c r="E2044" s="1425" t="s">
        <v>2818</v>
      </c>
      <c r="F2044" s="1425" t="s">
        <v>1279</v>
      </c>
      <c r="G2044" s="1425" t="s">
        <v>116</v>
      </c>
      <c r="H2044" s="1425" t="s">
        <v>2774</v>
      </c>
      <c r="I2044" s="1425" t="s">
        <v>2778</v>
      </c>
      <c r="J2044" s="1425" t="s">
        <v>1280</v>
      </c>
      <c r="K2044" s="1425">
        <v>288.25999999999999</v>
      </c>
    </row>
    <row r="2045" spans="1:11" ht="12.75">
      <c r="A2045" s="1425" t="s">
        <v>1360</v>
      </c>
      <c r="B2045" s="1425" t="s">
        <v>757</v>
      </c>
      <c r="C2045" s="1425" t="s">
        <v>390</v>
      </c>
      <c r="D2045" s="1425" t="s">
        <v>549</v>
      </c>
      <c r="E2045" s="1425" t="s">
        <v>2818</v>
      </c>
      <c r="F2045" s="1425" t="s">
        <v>1279</v>
      </c>
      <c r="G2045" s="1425" t="s">
        <v>116</v>
      </c>
      <c r="H2045" s="1425" t="s">
        <v>1266</v>
      </c>
      <c r="I2045" s="1425" t="s">
        <v>2775</v>
      </c>
      <c r="J2045" s="1425" t="s">
        <v>1280</v>
      </c>
      <c r="K2045" s="1425">
        <v>1.0700000000000001</v>
      </c>
    </row>
    <row r="2046" spans="1:11" ht="12.75">
      <c r="A2046" s="1425" t="s">
        <v>1360</v>
      </c>
      <c r="B2046" s="1425" t="s">
        <v>757</v>
      </c>
      <c r="C2046" s="1425" t="s">
        <v>390</v>
      </c>
      <c r="D2046" s="1425" t="s">
        <v>549</v>
      </c>
      <c r="E2046" s="1425" t="s">
        <v>2818</v>
      </c>
      <c r="F2046" s="1425" t="s">
        <v>1279</v>
      </c>
      <c r="G2046" s="1425" t="s">
        <v>116</v>
      </c>
      <c r="H2046" s="1425" t="s">
        <v>1266</v>
      </c>
      <c r="I2046" s="1425" t="s">
        <v>2776</v>
      </c>
      <c r="J2046" s="1425" t="s">
        <v>1280</v>
      </c>
      <c r="K2046" s="1425">
        <v>1484.1600000000001</v>
      </c>
    </row>
    <row r="2047" spans="1:11" ht="12.75">
      <c r="A2047" s="1425" t="s">
        <v>1360</v>
      </c>
      <c r="B2047" s="1425" t="s">
        <v>757</v>
      </c>
      <c r="C2047" s="1425" t="s">
        <v>390</v>
      </c>
      <c r="D2047" s="1425" t="s">
        <v>549</v>
      </c>
      <c r="E2047" s="1425" t="s">
        <v>2818</v>
      </c>
      <c r="F2047" s="1425" t="s">
        <v>1279</v>
      </c>
      <c r="G2047" s="1425" t="s">
        <v>116</v>
      </c>
      <c r="H2047" s="1425" t="s">
        <v>1266</v>
      </c>
      <c r="I2047" s="1425" t="s">
        <v>2778</v>
      </c>
      <c r="J2047" s="1425" t="s">
        <v>1280</v>
      </c>
      <c r="K2047" s="1425">
        <v>0.93999999999999995</v>
      </c>
    </row>
    <row r="2048" spans="1:11" ht="12.75">
      <c r="A2048" s="1425" t="s">
        <v>1360</v>
      </c>
      <c r="B2048" s="1425" t="s">
        <v>757</v>
      </c>
      <c r="C2048" s="1425" t="s">
        <v>390</v>
      </c>
      <c r="D2048" s="1425" t="s">
        <v>549</v>
      </c>
      <c r="E2048" s="1425" t="s">
        <v>2818</v>
      </c>
      <c r="F2048" s="1425" t="s">
        <v>1279</v>
      </c>
      <c r="G2048" s="1425" t="s">
        <v>116</v>
      </c>
      <c r="H2048" s="1425" t="s">
        <v>1267</v>
      </c>
      <c r="I2048" s="1425" t="s">
        <v>2775</v>
      </c>
      <c r="J2048" s="1425" t="s">
        <v>1280</v>
      </c>
      <c r="K2048" s="1425">
        <v>205.56999999999999</v>
      </c>
    </row>
    <row r="2049" spans="1:11" ht="12.75">
      <c r="A2049" s="1425" t="s">
        <v>1360</v>
      </c>
      <c r="B2049" s="1425" t="s">
        <v>757</v>
      </c>
      <c r="C2049" s="1425" t="s">
        <v>390</v>
      </c>
      <c r="D2049" s="1425" t="s">
        <v>549</v>
      </c>
      <c r="E2049" s="1425" t="s">
        <v>2818</v>
      </c>
      <c r="F2049" s="1425" t="s">
        <v>1279</v>
      </c>
      <c r="G2049" s="1425" t="s">
        <v>116</v>
      </c>
      <c r="H2049" s="1425" t="s">
        <v>1267</v>
      </c>
      <c r="I2049" s="1425" t="s">
        <v>2776</v>
      </c>
      <c r="J2049" s="1425" t="s">
        <v>1280</v>
      </c>
      <c r="K2049" s="1425">
        <v>728.57000000000005</v>
      </c>
    </row>
    <row r="2050" spans="1:11" ht="12.75">
      <c r="A2050" s="1425" t="s">
        <v>1360</v>
      </c>
      <c r="B2050" s="1425" t="s">
        <v>757</v>
      </c>
      <c r="C2050" s="1425" t="s">
        <v>390</v>
      </c>
      <c r="D2050" s="1425" t="s">
        <v>549</v>
      </c>
      <c r="E2050" s="1425" t="s">
        <v>2818</v>
      </c>
      <c r="F2050" s="1425" t="s">
        <v>1279</v>
      </c>
      <c r="G2050" s="1425" t="s">
        <v>116</v>
      </c>
      <c r="H2050" s="1425" t="s">
        <v>1267</v>
      </c>
      <c r="I2050" s="1425" t="s">
        <v>2778</v>
      </c>
      <c r="J2050" s="1425" t="s">
        <v>1280</v>
      </c>
      <c r="K2050" s="1425">
        <v>380.83999999999997</v>
      </c>
    </row>
    <row r="2051" spans="1:11" ht="12.75">
      <c r="A2051" s="1425" t="s">
        <v>1360</v>
      </c>
      <c r="B2051" s="1425" t="s">
        <v>757</v>
      </c>
      <c r="C2051" s="1425" t="s">
        <v>390</v>
      </c>
      <c r="D2051" s="1425" t="s">
        <v>549</v>
      </c>
      <c r="E2051" s="1425" t="s">
        <v>2819</v>
      </c>
      <c r="F2051" s="1425" t="s">
        <v>1291</v>
      </c>
      <c r="G2051" s="1425" t="s">
        <v>116</v>
      </c>
      <c r="H2051" s="1425" t="s">
        <v>2762</v>
      </c>
      <c r="I2051" s="1425" t="s">
        <v>2775</v>
      </c>
      <c r="J2051" s="1425" t="s">
        <v>1292</v>
      </c>
      <c r="K2051" s="1425">
        <v>4610.4899999999998</v>
      </c>
    </row>
    <row r="2052" spans="1:11" ht="12.75">
      <c r="A2052" s="1425" t="s">
        <v>1360</v>
      </c>
      <c r="B2052" s="1425" t="s">
        <v>757</v>
      </c>
      <c r="C2052" s="1425" t="s">
        <v>390</v>
      </c>
      <c r="D2052" s="1425" t="s">
        <v>549</v>
      </c>
      <c r="E2052" s="1425" t="s">
        <v>2819</v>
      </c>
      <c r="F2052" s="1425" t="s">
        <v>1291</v>
      </c>
      <c r="G2052" s="1425" t="s">
        <v>116</v>
      </c>
      <c r="H2052" s="1425" t="s">
        <v>2762</v>
      </c>
      <c r="I2052" s="1425" t="s">
        <v>2776</v>
      </c>
      <c r="J2052" s="1425" t="s">
        <v>1292</v>
      </c>
      <c r="K2052" s="1425">
        <v>5989.1199999999999</v>
      </c>
    </row>
    <row r="2053" spans="1:11" ht="12.75">
      <c r="A2053" s="1425" t="s">
        <v>1360</v>
      </c>
      <c r="B2053" s="1425" t="s">
        <v>757</v>
      </c>
      <c r="C2053" s="1425" t="s">
        <v>390</v>
      </c>
      <c r="D2053" s="1425" t="s">
        <v>549</v>
      </c>
      <c r="E2053" s="1425" t="s">
        <v>2819</v>
      </c>
      <c r="F2053" s="1425" t="s">
        <v>1291</v>
      </c>
      <c r="G2053" s="1425" t="s">
        <v>116</v>
      </c>
      <c r="H2053" s="1425" t="s">
        <v>2762</v>
      </c>
      <c r="I2053" s="1425" t="s">
        <v>2777</v>
      </c>
      <c r="J2053" s="1425" t="s">
        <v>1292</v>
      </c>
      <c r="K2053" s="1425">
        <v>116.15000000000001</v>
      </c>
    </row>
    <row r="2054" spans="1:11" ht="12.75">
      <c r="A2054" s="1425" t="s">
        <v>1360</v>
      </c>
      <c r="B2054" s="1425" t="s">
        <v>757</v>
      </c>
      <c r="C2054" s="1425" t="s">
        <v>390</v>
      </c>
      <c r="D2054" s="1425" t="s">
        <v>549</v>
      </c>
      <c r="E2054" s="1425" t="s">
        <v>2819</v>
      </c>
      <c r="F2054" s="1425" t="s">
        <v>1291</v>
      </c>
      <c r="G2054" s="1425" t="s">
        <v>116</v>
      </c>
      <c r="H2054" s="1425" t="s">
        <v>2762</v>
      </c>
      <c r="I2054" s="1425" t="s">
        <v>2778</v>
      </c>
      <c r="J2054" s="1425" t="s">
        <v>1292</v>
      </c>
      <c r="K2054" s="1425">
        <v>2645.9699999999998</v>
      </c>
    </row>
    <row r="2055" spans="1:11" ht="12.75">
      <c r="A2055" s="1425" t="s">
        <v>1360</v>
      </c>
      <c r="B2055" s="1425" t="s">
        <v>757</v>
      </c>
      <c r="C2055" s="1425" t="s">
        <v>390</v>
      </c>
      <c r="D2055" s="1425" t="s">
        <v>549</v>
      </c>
      <c r="E2055" s="1425" t="s">
        <v>2819</v>
      </c>
      <c r="F2055" s="1425" t="s">
        <v>1291</v>
      </c>
      <c r="G2055" s="1425" t="s">
        <v>116</v>
      </c>
      <c r="H2055" s="1425" t="s">
        <v>1263</v>
      </c>
      <c r="I2055" s="1425" t="s">
        <v>2775</v>
      </c>
      <c r="J2055" s="1425" t="s">
        <v>1292</v>
      </c>
      <c r="K2055" s="1425">
        <v>6002.1499999999996</v>
      </c>
    </row>
    <row r="2056" spans="1:11" ht="12.75">
      <c r="A2056" s="1425" t="s">
        <v>1360</v>
      </c>
      <c r="B2056" s="1425" t="s">
        <v>757</v>
      </c>
      <c r="C2056" s="1425" t="s">
        <v>390</v>
      </c>
      <c r="D2056" s="1425" t="s">
        <v>549</v>
      </c>
      <c r="E2056" s="1425" t="s">
        <v>2819</v>
      </c>
      <c r="F2056" s="1425" t="s">
        <v>1291</v>
      </c>
      <c r="G2056" s="1425" t="s">
        <v>116</v>
      </c>
      <c r="H2056" s="1425" t="s">
        <v>1263</v>
      </c>
      <c r="I2056" s="1425" t="s">
        <v>2776</v>
      </c>
      <c r="J2056" s="1425" t="s">
        <v>1292</v>
      </c>
      <c r="K2056" s="1425">
        <v>5353.1300000000001</v>
      </c>
    </row>
    <row r="2057" spans="1:11" ht="12.75">
      <c r="A2057" s="1425" t="s">
        <v>1360</v>
      </c>
      <c r="B2057" s="1425" t="s">
        <v>757</v>
      </c>
      <c r="C2057" s="1425" t="s">
        <v>390</v>
      </c>
      <c r="D2057" s="1425" t="s">
        <v>549</v>
      </c>
      <c r="E2057" s="1425" t="s">
        <v>2819</v>
      </c>
      <c r="F2057" s="1425" t="s">
        <v>1291</v>
      </c>
      <c r="G2057" s="1425" t="s">
        <v>116</v>
      </c>
      <c r="H2057" s="1425" t="s">
        <v>1263</v>
      </c>
      <c r="I2057" s="1425" t="s">
        <v>2777</v>
      </c>
      <c r="J2057" s="1425" t="s">
        <v>1292</v>
      </c>
      <c r="K2057" s="1425">
        <v>6.46</v>
      </c>
    </row>
    <row r="2058" spans="1:11" ht="12.75">
      <c r="A2058" s="1425" t="s">
        <v>1360</v>
      </c>
      <c r="B2058" s="1425" t="s">
        <v>757</v>
      </c>
      <c r="C2058" s="1425" t="s">
        <v>390</v>
      </c>
      <c r="D2058" s="1425" t="s">
        <v>549</v>
      </c>
      <c r="E2058" s="1425" t="s">
        <v>2819</v>
      </c>
      <c r="F2058" s="1425" t="s">
        <v>1291</v>
      </c>
      <c r="G2058" s="1425" t="s">
        <v>116</v>
      </c>
      <c r="H2058" s="1425" t="s">
        <v>1263</v>
      </c>
      <c r="I2058" s="1425" t="s">
        <v>2778</v>
      </c>
      <c r="J2058" s="1425" t="s">
        <v>1292</v>
      </c>
      <c r="K2058" s="1425">
        <v>1269.9000000000001</v>
      </c>
    </row>
    <row r="2059" spans="1:11" ht="12.75">
      <c r="A2059" s="1425" t="s">
        <v>1360</v>
      </c>
      <c r="B2059" s="1425" t="s">
        <v>757</v>
      </c>
      <c r="C2059" s="1425" t="s">
        <v>390</v>
      </c>
      <c r="D2059" s="1425" t="s">
        <v>549</v>
      </c>
      <c r="E2059" s="1425" t="s">
        <v>2819</v>
      </c>
      <c r="F2059" s="1425" t="s">
        <v>1291</v>
      </c>
      <c r="G2059" s="1425" t="s">
        <v>116</v>
      </c>
      <c r="H2059" s="1425" t="s">
        <v>2772</v>
      </c>
      <c r="I2059" s="1425" t="s">
        <v>2775</v>
      </c>
      <c r="J2059" s="1425" t="s">
        <v>1292</v>
      </c>
      <c r="K2059" s="1425">
        <v>4009.1799999999998</v>
      </c>
    </row>
    <row r="2060" spans="1:11" ht="12.75">
      <c r="A2060" s="1425" t="s">
        <v>1360</v>
      </c>
      <c r="B2060" s="1425" t="s">
        <v>757</v>
      </c>
      <c r="C2060" s="1425" t="s">
        <v>390</v>
      </c>
      <c r="D2060" s="1425" t="s">
        <v>549</v>
      </c>
      <c r="E2060" s="1425" t="s">
        <v>2819</v>
      </c>
      <c r="F2060" s="1425" t="s">
        <v>1291</v>
      </c>
      <c r="G2060" s="1425" t="s">
        <v>116</v>
      </c>
      <c r="H2060" s="1425" t="s">
        <v>2772</v>
      </c>
      <c r="I2060" s="1425" t="s">
        <v>2776</v>
      </c>
      <c r="J2060" s="1425" t="s">
        <v>1292</v>
      </c>
      <c r="K2060" s="1425">
        <v>4561.7299999999996</v>
      </c>
    </row>
    <row r="2061" spans="1:11" ht="12.75">
      <c r="A2061" s="1425" t="s">
        <v>1360</v>
      </c>
      <c r="B2061" s="1425" t="s">
        <v>757</v>
      </c>
      <c r="C2061" s="1425" t="s">
        <v>390</v>
      </c>
      <c r="D2061" s="1425" t="s">
        <v>549</v>
      </c>
      <c r="E2061" s="1425" t="s">
        <v>2819</v>
      </c>
      <c r="F2061" s="1425" t="s">
        <v>1291</v>
      </c>
      <c r="G2061" s="1425" t="s">
        <v>116</v>
      </c>
      <c r="H2061" s="1425" t="s">
        <v>2772</v>
      </c>
      <c r="I2061" s="1425" t="s">
        <v>2777</v>
      </c>
      <c r="J2061" s="1425" t="s">
        <v>1292</v>
      </c>
      <c r="K2061" s="1425">
        <v>31.260000000000002</v>
      </c>
    </row>
    <row r="2062" spans="1:11" ht="12.75">
      <c r="A2062" s="1425" t="s">
        <v>1360</v>
      </c>
      <c r="B2062" s="1425" t="s">
        <v>757</v>
      </c>
      <c r="C2062" s="1425" t="s">
        <v>390</v>
      </c>
      <c r="D2062" s="1425" t="s">
        <v>549</v>
      </c>
      <c r="E2062" s="1425" t="s">
        <v>2819</v>
      </c>
      <c r="F2062" s="1425" t="s">
        <v>1291</v>
      </c>
      <c r="G2062" s="1425" t="s">
        <v>116</v>
      </c>
      <c r="H2062" s="1425" t="s">
        <v>2772</v>
      </c>
      <c r="I2062" s="1425" t="s">
        <v>2778</v>
      </c>
      <c r="J2062" s="1425" t="s">
        <v>1292</v>
      </c>
      <c r="K2062" s="1425">
        <v>679.03999999999996</v>
      </c>
    </row>
    <row r="2063" spans="1:11" ht="12.75">
      <c r="A2063" s="1425" t="s">
        <v>1360</v>
      </c>
      <c r="B2063" s="1425" t="s">
        <v>757</v>
      </c>
      <c r="C2063" s="1425" t="s">
        <v>390</v>
      </c>
      <c r="D2063" s="1425" t="s">
        <v>549</v>
      </c>
      <c r="E2063" s="1425" t="s">
        <v>2819</v>
      </c>
      <c r="F2063" s="1425" t="s">
        <v>1291</v>
      </c>
      <c r="G2063" s="1425" t="s">
        <v>116</v>
      </c>
      <c r="H2063" s="1425" t="s">
        <v>2773</v>
      </c>
      <c r="I2063" s="1425" t="s">
        <v>2775</v>
      </c>
      <c r="J2063" s="1425" t="s">
        <v>1292</v>
      </c>
      <c r="K2063" s="1425">
        <v>4427.9899999999998</v>
      </c>
    </row>
    <row r="2064" spans="1:11" ht="12.75">
      <c r="A2064" s="1425" t="s">
        <v>1360</v>
      </c>
      <c r="B2064" s="1425" t="s">
        <v>757</v>
      </c>
      <c r="C2064" s="1425" t="s">
        <v>390</v>
      </c>
      <c r="D2064" s="1425" t="s">
        <v>549</v>
      </c>
      <c r="E2064" s="1425" t="s">
        <v>2819</v>
      </c>
      <c r="F2064" s="1425" t="s">
        <v>1291</v>
      </c>
      <c r="G2064" s="1425" t="s">
        <v>116</v>
      </c>
      <c r="H2064" s="1425" t="s">
        <v>2773</v>
      </c>
      <c r="I2064" s="1425" t="s">
        <v>2776</v>
      </c>
      <c r="J2064" s="1425" t="s">
        <v>1292</v>
      </c>
      <c r="K2064" s="1425">
        <v>7077.5600000000004</v>
      </c>
    </row>
    <row r="2065" spans="1:11" ht="12.75">
      <c r="A2065" s="1425" t="s">
        <v>1360</v>
      </c>
      <c r="B2065" s="1425" t="s">
        <v>757</v>
      </c>
      <c r="C2065" s="1425" t="s">
        <v>390</v>
      </c>
      <c r="D2065" s="1425" t="s">
        <v>549</v>
      </c>
      <c r="E2065" s="1425" t="s">
        <v>2819</v>
      </c>
      <c r="F2065" s="1425" t="s">
        <v>1291</v>
      </c>
      <c r="G2065" s="1425" t="s">
        <v>116</v>
      </c>
      <c r="H2065" s="1425" t="s">
        <v>2773</v>
      </c>
      <c r="I2065" s="1425" t="s">
        <v>2777</v>
      </c>
      <c r="J2065" s="1425" t="s">
        <v>1292</v>
      </c>
      <c r="K2065" s="1425">
        <v>758.02999999999997</v>
      </c>
    </row>
    <row r="2066" spans="1:11" ht="12.75">
      <c r="A2066" s="1425" t="s">
        <v>1360</v>
      </c>
      <c r="B2066" s="1425" t="s">
        <v>757</v>
      </c>
      <c r="C2066" s="1425" t="s">
        <v>390</v>
      </c>
      <c r="D2066" s="1425" t="s">
        <v>549</v>
      </c>
      <c r="E2066" s="1425" t="s">
        <v>2819</v>
      </c>
      <c r="F2066" s="1425" t="s">
        <v>1291</v>
      </c>
      <c r="G2066" s="1425" t="s">
        <v>116</v>
      </c>
      <c r="H2066" s="1425" t="s">
        <v>2773</v>
      </c>
      <c r="I2066" s="1425" t="s">
        <v>2778</v>
      </c>
      <c r="J2066" s="1425" t="s">
        <v>1292</v>
      </c>
      <c r="K2066" s="1425">
        <v>1138.5899999999999</v>
      </c>
    </row>
    <row r="2067" spans="1:11" ht="12.75">
      <c r="A2067" s="1425" t="s">
        <v>1360</v>
      </c>
      <c r="B2067" s="1425" t="s">
        <v>757</v>
      </c>
      <c r="C2067" s="1425" t="s">
        <v>390</v>
      </c>
      <c r="D2067" s="1425" t="s">
        <v>549</v>
      </c>
      <c r="E2067" s="1425" t="s">
        <v>2819</v>
      </c>
      <c r="F2067" s="1425" t="s">
        <v>1291</v>
      </c>
      <c r="G2067" s="1425" t="s">
        <v>116</v>
      </c>
      <c r="H2067" s="1425" t="s">
        <v>1264</v>
      </c>
      <c r="I2067" s="1425" t="s">
        <v>2775</v>
      </c>
      <c r="J2067" s="1425" t="s">
        <v>1292</v>
      </c>
      <c r="K2067" s="1425">
        <v>5397.3800000000001</v>
      </c>
    </row>
    <row r="2068" spans="1:11" ht="12.75">
      <c r="A2068" s="1425" t="s">
        <v>1360</v>
      </c>
      <c r="B2068" s="1425" t="s">
        <v>757</v>
      </c>
      <c r="C2068" s="1425" t="s">
        <v>390</v>
      </c>
      <c r="D2068" s="1425" t="s">
        <v>549</v>
      </c>
      <c r="E2068" s="1425" t="s">
        <v>2819</v>
      </c>
      <c r="F2068" s="1425" t="s">
        <v>1291</v>
      </c>
      <c r="G2068" s="1425" t="s">
        <v>116</v>
      </c>
      <c r="H2068" s="1425" t="s">
        <v>1264</v>
      </c>
      <c r="I2068" s="1425" t="s">
        <v>2776</v>
      </c>
      <c r="J2068" s="1425" t="s">
        <v>1292</v>
      </c>
      <c r="K2068" s="1425">
        <v>4999.2799999999997</v>
      </c>
    </row>
    <row r="2069" spans="1:11" ht="12.75">
      <c r="A2069" s="1425" t="s">
        <v>1360</v>
      </c>
      <c r="B2069" s="1425" t="s">
        <v>757</v>
      </c>
      <c r="C2069" s="1425" t="s">
        <v>390</v>
      </c>
      <c r="D2069" s="1425" t="s">
        <v>549</v>
      </c>
      <c r="E2069" s="1425" t="s">
        <v>2819</v>
      </c>
      <c r="F2069" s="1425" t="s">
        <v>1291</v>
      </c>
      <c r="G2069" s="1425" t="s">
        <v>116</v>
      </c>
      <c r="H2069" s="1425" t="s">
        <v>1264</v>
      </c>
      <c r="I2069" s="1425" t="s">
        <v>2777</v>
      </c>
      <c r="J2069" s="1425" t="s">
        <v>1292</v>
      </c>
      <c r="K2069" s="1425">
        <v>104.01000000000001</v>
      </c>
    </row>
    <row r="2070" spans="1:11" ht="12.75">
      <c r="A2070" s="1425" t="s">
        <v>1360</v>
      </c>
      <c r="B2070" s="1425" t="s">
        <v>757</v>
      </c>
      <c r="C2070" s="1425" t="s">
        <v>390</v>
      </c>
      <c r="D2070" s="1425" t="s">
        <v>549</v>
      </c>
      <c r="E2070" s="1425" t="s">
        <v>2819</v>
      </c>
      <c r="F2070" s="1425" t="s">
        <v>1291</v>
      </c>
      <c r="G2070" s="1425" t="s">
        <v>116</v>
      </c>
      <c r="H2070" s="1425" t="s">
        <v>1264</v>
      </c>
      <c r="I2070" s="1425" t="s">
        <v>2778</v>
      </c>
      <c r="J2070" s="1425" t="s">
        <v>1292</v>
      </c>
      <c r="K2070" s="1425">
        <v>2226.1700000000001</v>
      </c>
    </row>
    <row r="2071" spans="1:11" ht="12.75">
      <c r="A2071" s="1425" t="s">
        <v>1360</v>
      </c>
      <c r="B2071" s="1425" t="s">
        <v>757</v>
      </c>
      <c r="C2071" s="1425" t="s">
        <v>390</v>
      </c>
      <c r="D2071" s="1425" t="s">
        <v>549</v>
      </c>
      <c r="E2071" s="1425" t="s">
        <v>2819</v>
      </c>
      <c r="F2071" s="1425" t="s">
        <v>1291</v>
      </c>
      <c r="G2071" s="1425" t="s">
        <v>116</v>
      </c>
      <c r="H2071" s="1425" t="s">
        <v>1265</v>
      </c>
      <c r="I2071" s="1425" t="s">
        <v>2775</v>
      </c>
      <c r="J2071" s="1425" t="s">
        <v>1292</v>
      </c>
      <c r="K2071" s="1425">
        <v>5041.1000000000004</v>
      </c>
    </row>
    <row r="2072" spans="1:11" ht="12.75">
      <c r="A2072" s="1425" t="s">
        <v>1360</v>
      </c>
      <c r="B2072" s="1425" t="s">
        <v>757</v>
      </c>
      <c r="C2072" s="1425" t="s">
        <v>390</v>
      </c>
      <c r="D2072" s="1425" t="s">
        <v>549</v>
      </c>
      <c r="E2072" s="1425" t="s">
        <v>2819</v>
      </c>
      <c r="F2072" s="1425" t="s">
        <v>1291</v>
      </c>
      <c r="G2072" s="1425" t="s">
        <v>116</v>
      </c>
      <c r="H2072" s="1425" t="s">
        <v>1265</v>
      </c>
      <c r="I2072" s="1425" t="s">
        <v>2776</v>
      </c>
      <c r="J2072" s="1425" t="s">
        <v>1292</v>
      </c>
      <c r="K2072" s="1425">
        <v>2189.3699999999999</v>
      </c>
    </row>
    <row r="2073" spans="1:11" ht="12.75">
      <c r="A2073" s="1425" t="s">
        <v>1360</v>
      </c>
      <c r="B2073" s="1425" t="s">
        <v>757</v>
      </c>
      <c r="C2073" s="1425" t="s">
        <v>390</v>
      </c>
      <c r="D2073" s="1425" t="s">
        <v>549</v>
      </c>
      <c r="E2073" s="1425" t="s">
        <v>2819</v>
      </c>
      <c r="F2073" s="1425" t="s">
        <v>1291</v>
      </c>
      <c r="G2073" s="1425" t="s">
        <v>116</v>
      </c>
      <c r="H2073" s="1425" t="s">
        <v>1265</v>
      </c>
      <c r="I2073" s="1425" t="s">
        <v>2778</v>
      </c>
      <c r="J2073" s="1425" t="s">
        <v>1292</v>
      </c>
      <c r="K2073" s="1425">
        <v>1914.99</v>
      </c>
    </row>
    <row r="2074" spans="1:11" ht="12.75">
      <c r="A2074" s="1425" t="s">
        <v>1360</v>
      </c>
      <c r="B2074" s="1425" t="s">
        <v>757</v>
      </c>
      <c r="C2074" s="1425" t="s">
        <v>390</v>
      </c>
      <c r="D2074" s="1425" t="s">
        <v>549</v>
      </c>
      <c r="E2074" s="1425" t="s">
        <v>2819</v>
      </c>
      <c r="F2074" s="1425" t="s">
        <v>1291</v>
      </c>
      <c r="G2074" s="1425" t="s">
        <v>116</v>
      </c>
      <c r="H2074" s="1425" t="s">
        <v>2774</v>
      </c>
      <c r="I2074" s="1425" t="s">
        <v>2775</v>
      </c>
      <c r="J2074" s="1425" t="s">
        <v>1292</v>
      </c>
      <c r="K2074" s="1425">
        <v>4876.3999999999996</v>
      </c>
    </row>
    <row r="2075" spans="1:11" ht="12.75">
      <c r="A2075" s="1425" t="s">
        <v>1360</v>
      </c>
      <c r="B2075" s="1425" t="s">
        <v>757</v>
      </c>
      <c r="C2075" s="1425" t="s">
        <v>390</v>
      </c>
      <c r="D2075" s="1425" t="s">
        <v>549</v>
      </c>
      <c r="E2075" s="1425" t="s">
        <v>2819</v>
      </c>
      <c r="F2075" s="1425" t="s">
        <v>1291</v>
      </c>
      <c r="G2075" s="1425" t="s">
        <v>116</v>
      </c>
      <c r="H2075" s="1425" t="s">
        <v>2774</v>
      </c>
      <c r="I2075" s="1425" t="s">
        <v>2776</v>
      </c>
      <c r="J2075" s="1425" t="s">
        <v>1292</v>
      </c>
      <c r="K2075" s="1425">
        <v>4239.8599999999997</v>
      </c>
    </row>
    <row r="2076" spans="1:11" ht="12.75">
      <c r="A2076" s="1425" t="s">
        <v>1360</v>
      </c>
      <c r="B2076" s="1425" t="s">
        <v>757</v>
      </c>
      <c r="C2076" s="1425" t="s">
        <v>390</v>
      </c>
      <c r="D2076" s="1425" t="s">
        <v>549</v>
      </c>
      <c r="E2076" s="1425" t="s">
        <v>2819</v>
      </c>
      <c r="F2076" s="1425" t="s">
        <v>1291</v>
      </c>
      <c r="G2076" s="1425" t="s">
        <v>116</v>
      </c>
      <c r="H2076" s="1425" t="s">
        <v>2774</v>
      </c>
      <c r="I2076" s="1425" t="s">
        <v>2777</v>
      </c>
      <c r="J2076" s="1425" t="s">
        <v>1292</v>
      </c>
      <c r="K2076" s="1425">
        <v>10.32</v>
      </c>
    </row>
    <row r="2077" spans="1:11" ht="12.75">
      <c r="A2077" s="1425" t="s">
        <v>1360</v>
      </c>
      <c r="B2077" s="1425" t="s">
        <v>757</v>
      </c>
      <c r="C2077" s="1425" t="s">
        <v>390</v>
      </c>
      <c r="D2077" s="1425" t="s">
        <v>549</v>
      </c>
      <c r="E2077" s="1425" t="s">
        <v>2819</v>
      </c>
      <c r="F2077" s="1425" t="s">
        <v>1291</v>
      </c>
      <c r="G2077" s="1425" t="s">
        <v>116</v>
      </c>
      <c r="H2077" s="1425" t="s">
        <v>2774</v>
      </c>
      <c r="I2077" s="1425" t="s">
        <v>2778</v>
      </c>
      <c r="J2077" s="1425" t="s">
        <v>1292</v>
      </c>
      <c r="K2077" s="1425">
        <v>2077.0999999999999</v>
      </c>
    </row>
    <row r="2078" spans="1:11" ht="12.75">
      <c r="A2078" s="1425" t="s">
        <v>1360</v>
      </c>
      <c r="B2078" s="1425" t="s">
        <v>757</v>
      </c>
      <c r="C2078" s="1425" t="s">
        <v>390</v>
      </c>
      <c r="D2078" s="1425" t="s">
        <v>549</v>
      </c>
      <c r="E2078" s="1425" t="s">
        <v>2819</v>
      </c>
      <c r="F2078" s="1425" t="s">
        <v>1291</v>
      </c>
      <c r="G2078" s="1425" t="s">
        <v>116</v>
      </c>
      <c r="H2078" s="1425" t="s">
        <v>1266</v>
      </c>
      <c r="I2078" s="1425" t="s">
        <v>2775</v>
      </c>
      <c r="J2078" s="1425" t="s">
        <v>1292</v>
      </c>
      <c r="K2078" s="1425">
        <v>6816.3800000000001</v>
      </c>
    </row>
    <row r="2079" spans="1:11" ht="12.75">
      <c r="A2079" s="1425" t="s">
        <v>1360</v>
      </c>
      <c r="B2079" s="1425" t="s">
        <v>757</v>
      </c>
      <c r="C2079" s="1425" t="s">
        <v>390</v>
      </c>
      <c r="D2079" s="1425" t="s">
        <v>549</v>
      </c>
      <c r="E2079" s="1425" t="s">
        <v>2819</v>
      </c>
      <c r="F2079" s="1425" t="s">
        <v>1291</v>
      </c>
      <c r="G2079" s="1425" t="s">
        <v>116</v>
      </c>
      <c r="H2079" s="1425" t="s">
        <v>1266</v>
      </c>
      <c r="I2079" s="1425" t="s">
        <v>2776</v>
      </c>
      <c r="J2079" s="1425" t="s">
        <v>1292</v>
      </c>
      <c r="K2079" s="1425">
        <v>7362.1499999999996</v>
      </c>
    </row>
    <row r="2080" spans="1:11" ht="12.75">
      <c r="A2080" s="1425" t="s">
        <v>1360</v>
      </c>
      <c r="B2080" s="1425" t="s">
        <v>757</v>
      </c>
      <c r="C2080" s="1425" t="s">
        <v>390</v>
      </c>
      <c r="D2080" s="1425" t="s">
        <v>549</v>
      </c>
      <c r="E2080" s="1425" t="s">
        <v>2819</v>
      </c>
      <c r="F2080" s="1425" t="s">
        <v>1291</v>
      </c>
      <c r="G2080" s="1425" t="s">
        <v>116</v>
      </c>
      <c r="H2080" s="1425" t="s">
        <v>1266</v>
      </c>
      <c r="I2080" s="1425" t="s">
        <v>2777</v>
      </c>
      <c r="J2080" s="1425" t="s">
        <v>1292</v>
      </c>
      <c r="K2080" s="1425">
        <v>29.260000000000002</v>
      </c>
    </row>
    <row r="2081" spans="1:11" ht="12.75">
      <c r="A2081" s="1425" t="s">
        <v>1360</v>
      </c>
      <c r="B2081" s="1425" t="s">
        <v>757</v>
      </c>
      <c r="C2081" s="1425" t="s">
        <v>390</v>
      </c>
      <c r="D2081" s="1425" t="s">
        <v>549</v>
      </c>
      <c r="E2081" s="1425" t="s">
        <v>2819</v>
      </c>
      <c r="F2081" s="1425" t="s">
        <v>1291</v>
      </c>
      <c r="G2081" s="1425" t="s">
        <v>116</v>
      </c>
      <c r="H2081" s="1425" t="s">
        <v>1266</v>
      </c>
      <c r="I2081" s="1425" t="s">
        <v>2778</v>
      </c>
      <c r="J2081" s="1425" t="s">
        <v>1292</v>
      </c>
      <c r="K2081" s="1425">
        <v>1955.74</v>
      </c>
    </row>
    <row r="2082" spans="1:11" ht="12.75">
      <c r="A2082" s="1425" t="s">
        <v>1360</v>
      </c>
      <c r="B2082" s="1425" t="s">
        <v>757</v>
      </c>
      <c r="C2082" s="1425" t="s">
        <v>390</v>
      </c>
      <c r="D2082" s="1425" t="s">
        <v>549</v>
      </c>
      <c r="E2082" s="1425" t="s">
        <v>2819</v>
      </c>
      <c r="F2082" s="1425" t="s">
        <v>1291</v>
      </c>
      <c r="G2082" s="1425" t="s">
        <v>116</v>
      </c>
      <c r="H2082" s="1425" t="s">
        <v>1267</v>
      </c>
      <c r="I2082" s="1425" t="s">
        <v>2775</v>
      </c>
      <c r="J2082" s="1425" t="s">
        <v>1292</v>
      </c>
      <c r="K2082" s="1425">
        <v>5018.3500000000004</v>
      </c>
    </row>
    <row r="2083" spans="1:11" ht="12.75">
      <c r="A2083" s="1425" t="s">
        <v>1360</v>
      </c>
      <c r="B2083" s="1425" t="s">
        <v>757</v>
      </c>
      <c r="C2083" s="1425" t="s">
        <v>390</v>
      </c>
      <c r="D2083" s="1425" t="s">
        <v>549</v>
      </c>
      <c r="E2083" s="1425" t="s">
        <v>2819</v>
      </c>
      <c r="F2083" s="1425" t="s">
        <v>1291</v>
      </c>
      <c r="G2083" s="1425" t="s">
        <v>116</v>
      </c>
      <c r="H2083" s="1425" t="s">
        <v>1267</v>
      </c>
      <c r="I2083" s="1425" t="s">
        <v>2776</v>
      </c>
      <c r="J2083" s="1425" t="s">
        <v>1292</v>
      </c>
      <c r="K2083" s="1425">
        <v>5750.7200000000003</v>
      </c>
    </row>
    <row r="2084" spans="1:11" ht="12.75">
      <c r="A2084" s="1425" t="s">
        <v>1360</v>
      </c>
      <c r="B2084" s="1425" t="s">
        <v>757</v>
      </c>
      <c r="C2084" s="1425" t="s">
        <v>390</v>
      </c>
      <c r="D2084" s="1425" t="s">
        <v>549</v>
      </c>
      <c r="E2084" s="1425" t="s">
        <v>2819</v>
      </c>
      <c r="F2084" s="1425" t="s">
        <v>1291</v>
      </c>
      <c r="G2084" s="1425" t="s">
        <v>116</v>
      </c>
      <c r="H2084" s="1425" t="s">
        <v>1267</v>
      </c>
      <c r="I2084" s="1425" t="s">
        <v>2777</v>
      </c>
      <c r="J2084" s="1425" t="s">
        <v>1292</v>
      </c>
      <c r="K2084" s="1425">
        <v>19.98</v>
      </c>
    </row>
    <row r="2085" spans="1:11" ht="12.75">
      <c r="A2085" s="1425" t="s">
        <v>1360</v>
      </c>
      <c r="B2085" s="1425" t="s">
        <v>757</v>
      </c>
      <c r="C2085" s="1425" t="s">
        <v>390</v>
      </c>
      <c r="D2085" s="1425" t="s">
        <v>549</v>
      </c>
      <c r="E2085" s="1425" t="s">
        <v>2819</v>
      </c>
      <c r="F2085" s="1425" t="s">
        <v>1291</v>
      </c>
      <c r="G2085" s="1425" t="s">
        <v>116</v>
      </c>
      <c r="H2085" s="1425" t="s">
        <v>1267</v>
      </c>
      <c r="I2085" s="1425" t="s">
        <v>2778</v>
      </c>
      <c r="J2085" s="1425" t="s">
        <v>1292</v>
      </c>
      <c r="K2085" s="1425">
        <v>2859.3200000000002</v>
      </c>
    </row>
    <row r="2086" spans="1:11" ht="12.75">
      <c r="A2086" s="1425" t="s">
        <v>1360</v>
      </c>
      <c r="B2086" s="1425" t="s">
        <v>757</v>
      </c>
      <c r="C2086" s="1425" t="s">
        <v>390</v>
      </c>
      <c r="D2086" s="1425" t="s">
        <v>549</v>
      </c>
      <c r="E2086" s="1425" t="s">
        <v>2820</v>
      </c>
      <c r="F2086" s="1425" t="s">
        <v>1293</v>
      </c>
      <c r="G2086" s="1425" t="s">
        <v>116</v>
      </c>
      <c r="H2086" s="1425" t="s">
        <v>2762</v>
      </c>
      <c r="I2086" s="1425" t="s">
        <v>2775</v>
      </c>
      <c r="J2086" s="1425" t="s">
        <v>1294</v>
      </c>
      <c r="K2086" s="1425">
        <v>0.46000000000000002</v>
      </c>
    </row>
    <row r="2087" spans="1:11" ht="12.75">
      <c r="A2087" s="1425" t="s">
        <v>1360</v>
      </c>
      <c r="B2087" s="1425" t="s">
        <v>757</v>
      </c>
      <c r="C2087" s="1425" t="s">
        <v>390</v>
      </c>
      <c r="D2087" s="1425" t="s">
        <v>549</v>
      </c>
      <c r="E2087" s="1425" t="s">
        <v>2820</v>
      </c>
      <c r="F2087" s="1425" t="s">
        <v>1293</v>
      </c>
      <c r="G2087" s="1425" t="s">
        <v>116</v>
      </c>
      <c r="H2087" s="1425" t="s">
        <v>2762</v>
      </c>
      <c r="I2087" s="1425" t="s">
        <v>2776</v>
      </c>
      <c r="J2087" s="1425" t="s">
        <v>1294</v>
      </c>
      <c r="K2087" s="1425">
        <v>2046.9100000000001</v>
      </c>
    </row>
    <row r="2088" spans="1:11" ht="12.75">
      <c r="A2088" s="1425" t="s">
        <v>1360</v>
      </c>
      <c r="B2088" s="1425" t="s">
        <v>757</v>
      </c>
      <c r="C2088" s="1425" t="s">
        <v>390</v>
      </c>
      <c r="D2088" s="1425" t="s">
        <v>549</v>
      </c>
      <c r="E2088" s="1425" t="s">
        <v>2820</v>
      </c>
      <c r="F2088" s="1425" t="s">
        <v>1293</v>
      </c>
      <c r="G2088" s="1425" t="s">
        <v>116</v>
      </c>
      <c r="H2088" s="1425" t="s">
        <v>2762</v>
      </c>
      <c r="I2088" s="1425" t="s">
        <v>2778</v>
      </c>
      <c r="J2088" s="1425" t="s">
        <v>1294</v>
      </c>
      <c r="K2088" s="1425">
        <v>3356.25</v>
      </c>
    </row>
    <row r="2089" spans="1:11" ht="12.75">
      <c r="A2089" s="1425" t="s">
        <v>1360</v>
      </c>
      <c r="B2089" s="1425" t="s">
        <v>757</v>
      </c>
      <c r="C2089" s="1425" t="s">
        <v>390</v>
      </c>
      <c r="D2089" s="1425" t="s">
        <v>549</v>
      </c>
      <c r="E2089" s="1425" t="s">
        <v>2820</v>
      </c>
      <c r="F2089" s="1425" t="s">
        <v>1293</v>
      </c>
      <c r="G2089" s="1425" t="s">
        <v>116</v>
      </c>
      <c r="H2089" s="1425" t="s">
        <v>1263</v>
      </c>
      <c r="I2089" s="1425" t="s">
        <v>2775</v>
      </c>
      <c r="J2089" s="1425" t="s">
        <v>1294</v>
      </c>
      <c r="K2089" s="1425">
        <v>1902.55</v>
      </c>
    </row>
    <row r="2090" spans="1:11" ht="12.75">
      <c r="A2090" s="1425" t="s">
        <v>1360</v>
      </c>
      <c r="B2090" s="1425" t="s">
        <v>757</v>
      </c>
      <c r="C2090" s="1425" t="s">
        <v>390</v>
      </c>
      <c r="D2090" s="1425" t="s">
        <v>549</v>
      </c>
      <c r="E2090" s="1425" t="s">
        <v>2820</v>
      </c>
      <c r="F2090" s="1425" t="s">
        <v>1293</v>
      </c>
      <c r="G2090" s="1425" t="s">
        <v>116</v>
      </c>
      <c r="H2090" s="1425" t="s">
        <v>1263</v>
      </c>
      <c r="I2090" s="1425" t="s">
        <v>2776</v>
      </c>
      <c r="J2090" s="1425" t="s">
        <v>1294</v>
      </c>
      <c r="K2090" s="1425">
        <v>5236.75</v>
      </c>
    </row>
    <row r="2091" spans="1:11" ht="12.75">
      <c r="A2091" s="1425" t="s">
        <v>1360</v>
      </c>
      <c r="B2091" s="1425" t="s">
        <v>757</v>
      </c>
      <c r="C2091" s="1425" t="s">
        <v>390</v>
      </c>
      <c r="D2091" s="1425" t="s">
        <v>549</v>
      </c>
      <c r="E2091" s="1425" t="s">
        <v>2820</v>
      </c>
      <c r="F2091" s="1425" t="s">
        <v>1293</v>
      </c>
      <c r="G2091" s="1425" t="s">
        <v>116</v>
      </c>
      <c r="H2091" s="1425" t="s">
        <v>1263</v>
      </c>
      <c r="I2091" s="1425" t="s">
        <v>2778</v>
      </c>
      <c r="J2091" s="1425" t="s">
        <v>1294</v>
      </c>
      <c r="K2091" s="1425">
        <v>3076.3000000000002</v>
      </c>
    </row>
    <row r="2092" spans="1:11" ht="12.75">
      <c r="A2092" s="1425" t="s">
        <v>1360</v>
      </c>
      <c r="B2092" s="1425" t="s">
        <v>757</v>
      </c>
      <c r="C2092" s="1425" t="s">
        <v>390</v>
      </c>
      <c r="D2092" s="1425" t="s">
        <v>549</v>
      </c>
      <c r="E2092" s="1425" t="s">
        <v>2820</v>
      </c>
      <c r="F2092" s="1425" t="s">
        <v>1293</v>
      </c>
      <c r="G2092" s="1425" t="s">
        <v>116</v>
      </c>
      <c r="H2092" s="1425" t="s">
        <v>2772</v>
      </c>
      <c r="I2092" s="1425" t="s">
        <v>2776</v>
      </c>
      <c r="J2092" s="1425" t="s">
        <v>1294</v>
      </c>
      <c r="K2092" s="1425">
        <v>2566.0700000000002</v>
      </c>
    </row>
    <row r="2093" spans="1:11" ht="12.75">
      <c r="A2093" s="1425" t="s">
        <v>1360</v>
      </c>
      <c r="B2093" s="1425" t="s">
        <v>757</v>
      </c>
      <c r="C2093" s="1425" t="s">
        <v>390</v>
      </c>
      <c r="D2093" s="1425" t="s">
        <v>549</v>
      </c>
      <c r="E2093" s="1425" t="s">
        <v>2820</v>
      </c>
      <c r="F2093" s="1425" t="s">
        <v>1293</v>
      </c>
      <c r="G2093" s="1425" t="s">
        <v>116</v>
      </c>
      <c r="H2093" s="1425" t="s">
        <v>2772</v>
      </c>
      <c r="I2093" s="1425" t="s">
        <v>2778</v>
      </c>
      <c r="J2093" s="1425" t="s">
        <v>1294</v>
      </c>
      <c r="K2093" s="1425">
        <v>2029.77</v>
      </c>
    </row>
    <row r="2094" spans="1:11" ht="12.75">
      <c r="A2094" s="1425" t="s">
        <v>1360</v>
      </c>
      <c r="B2094" s="1425" t="s">
        <v>757</v>
      </c>
      <c r="C2094" s="1425" t="s">
        <v>390</v>
      </c>
      <c r="D2094" s="1425" t="s">
        <v>549</v>
      </c>
      <c r="E2094" s="1425" t="s">
        <v>2820</v>
      </c>
      <c r="F2094" s="1425" t="s">
        <v>1293</v>
      </c>
      <c r="G2094" s="1425" t="s">
        <v>116</v>
      </c>
      <c r="H2094" s="1425" t="s">
        <v>2773</v>
      </c>
      <c r="I2094" s="1425" t="s">
        <v>2775</v>
      </c>
      <c r="J2094" s="1425" t="s">
        <v>1294</v>
      </c>
      <c r="K2094" s="1425">
        <v>99.180000000000007</v>
      </c>
    </row>
    <row r="2095" spans="1:11" ht="12.75">
      <c r="A2095" s="1425" t="s">
        <v>1360</v>
      </c>
      <c r="B2095" s="1425" t="s">
        <v>757</v>
      </c>
      <c r="C2095" s="1425" t="s">
        <v>390</v>
      </c>
      <c r="D2095" s="1425" t="s">
        <v>549</v>
      </c>
      <c r="E2095" s="1425" t="s">
        <v>2820</v>
      </c>
      <c r="F2095" s="1425" t="s">
        <v>1293</v>
      </c>
      <c r="G2095" s="1425" t="s">
        <v>116</v>
      </c>
      <c r="H2095" s="1425" t="s">
        <v>2773</v>
      </c>
      <c r="I2095" s="1425" t="s">
        <v>2776</v>
      </c>
      <c r="J2095" s="1425" t="s">
        <v>1294</v>
      </c>
      <c r="K2095" s="1425">
        <v>3325.79</v>
      </c>
    </row>
    <row r="2096" spans="1:11" ht="12.75">
      <c r="A2096" s="1425" t="s">
        <v>1360</v>
      </c>
      <c r="B2096" s="1425" t="s">
        <v>757</v>
      </c>
      <c r="C2096" s="1425" t="s">
        <v>390</v>
      </c>
      <c r="D2096" s="1425" t="s">
        <v>549</v>
      </c>
      <c r="E2096" s="1425" t="s">
        <v>2820</v>
      </c>
      <c r="F2096" s="1425" t="s">
        <v>1293</v>
      </c>
      <c r="G2096" s="1425" t="s">
        <v>116</v>
      </c>
      <c r="H2096" s="1425" t="s">
        <v>2773</v>
      </c>
      <c r="I2096" s="1425" t="s">
        <v>2778</v>
      </c>
      <c r="J2096" s="1425" t="s">
        <v>1294</v>
      </c>
      <c r="K2096" s="1425">
        <v>1707.1500000000001</v>
      </c>
    </row>
    <row r="2097" spans="1:11" ht="12.75">
      <c r="A2097" s="1425" t="s">
        <v>1360</v>
      </c>
      <c r="B2097" s="1425" t="s">
        <v>757</v>
      </c>
      <c r="C2097" s="1425" t="s">
        <v>390</v>
      </c>
      <c r="D2097" s="1425" t="s">
        <v>549</v>
      </c>
      <c r="E2097" s="1425" t="s">
        <v>2820</v>
      </c>
      <c r="F2097" s="1425" t="s">
        <v>1293</v>
      </c>
      <c r="G2097" s="1425" t="s">
        <v>116</v>
      </c>
      <c r="H2097" s="1425" t="s">
        <v>1264</v>
      </c>
      <c r="I2097" s="1425" t="s">
        <v>2775</v>
      </c>
      <c r="J2097" s="1425" t="s">
        <v>1294</v>
      </c>
      <c r="K2097" s="1425">
        <v>1016.17</v>
      </c>
    </row>
    <row r="2098" spans="1:11" ht="12.75">
      <c r="A2098" s="1425" t="s">
        <v>1360</v>
      </c>
      <c r="B2098" s="1425" t="s">
        <v>757</v>
      </c>
      <c r="C2098" s="1425" t="s">
        <v>390</v>
      </c>
      <c r="D2098" s="1425" t="s">
        <v>549</v>
      </c>
      <c r="E2098" s="1425" t="s">
        <v>2820</v>
      </c>
      <c r="F2098" s="1425" t="s">
        <v>1293</v>
      </c>
      <c r="G2098" s="1425" t="s">
        <v>116</v>
      </c>
      <c r="H2098" s="1425" t="s">
        <v>1264</v>
      </c>
      <c r="I2098" s="1425" t="s">
        <v>2776</v>
      </c>
      <c r="J2098" s="1425" t="s">
        <v>1294</v>
      </c>
      <c r="K2098" s="1425">
        <v>1310.8800000000001</v>
      </c>
    </row>
    <row r="2099" spans="1:11" ht="12.75">
      <c r="A2099" s="1425" t="s">
        <v>1360</v>
      </c>
      <c r="B2099" s="1425" t="s">
        <v>757</v>
      </c>
      <c r="C2099" s="1425" t="s">
        <v>390</v>
      </c>
      <c r="D2099" s="1425" t="s">
        <v>549</v>
      </c>
      <c r="E2099" s="1425" t="s">
        <v>2820</v>
      </c>
      <c r="F2099" s="1425" t="s">
        <v>1293</v>
      </c>
      <c r="G2099" s="1425" t="s">
        <v>116</v>
      </c>
      <c r="H2099" s="1425" t="s">
        <v>1264</v>
      </c>
      <c r="I2099" s="1425" t="s">
        <v>2778</v>
      </c>
      <c r="J2099" s="1425" t="s">
        <v>1294</v>
      </c>
      <c r="K2099" s="1425">
        <v>1044.22</v>
      </c>
    </row>
    <row r="2100" spans="1:11" ht="12.75">
      <c r="A2100" s="1425" t="s">
        <v>1360</v>
      </c>
      <c r="B2100" s="1425" t="s">
        <v>757</v>
      </c>
      <c r="C2100" s="1425" t="s">
        <v>390</v>
      </c>
      <c r="D2100" s="1425" t="s">
        <v>549</v>
      </c>
      <c r="E2100" s="1425" t="s">
        <v>2820</v>
      </c>
      <c r="F2100" s="1425" t="s">
        <v>1293</v>
      </c>
      <c r="G2100" s="1425" t="s">
        <v>116</v>
      </c>
      <c r="H2100" s="1425" t="s">
        <v>1265</v>
      </c>
      <c r="I2100" s="1425" t="s">
        <v>2775</v>
      </c>
      <c r="J2100" s="1425" t="s">
        <v>1294</v>
      </c>
      <c r="K2100" s="1425">
        <v>246.84</v>
      </c>
    </row>
    <row r="2101" spans="1:11" ht="12.75">
      <c r="A2101" s="1425" t="s">
        <v>1360</v>
      </c>
      <c r="B2101" s="1425" t="s">
        <v>757</v>
      </c>
      <c r="C2101" s="1425" t="s">
        <v>390</v>
      </c>
      <c r="D2101" s="1425" t="s">
        <v>549</v>
      </c>
      <c r="E2101" s="1425" t="s">
        <v>2820</v>
      </c>
      <c r="F2101" s="1425" t="s">
        <v>1293</v>
      </c>
      <c r="G2101" s="1425" t="s">
        <v>116</v>
      </c>
      <c r="H2101" s="1425" t="s">
        <v>1265</v>
      </c>
      <c r="I2101" s="1425" t="s">
        <v>2776</v>
      </c>
      <c r="J2101" s="1425" t="s">
        <v>1294</v>
      </c>
      <c r="K2101" s="1425">
        <v>3786.77</v>
      </c>
    </row>
    <row r="2102" spans="1:11" ht="12.75">
      <c r="A2102" s="1425" t="s">
        <v>1360</v>
      </c>
      <c r="B2102" s="1425" t="s">
        <v>757</v>
      </c>
      <c r="C2102" s="1425" t="s">
        <v>390</v>
      </c>
      <c r="D2102" s="1425" t="s">
        <v>549</v>
      </c>
      <c r="E2102" s="1425" t="s">
        <v>2820</v>
      </c>
      <c r="F2102" s="1425" t="s">
        <v>1293</v>
      </c>
      <c r="G2102" s="1425" t="s">
        <v>116</v>
      </c>
      <c r="H2102" s="1425" t="s">
        <v>1265</v>
      </c>
      <c r="I2102" s="1425" t="s">
        <v>2777</v>
      </c>
      <c r="J2102" s="1425" t="s">
        <v>1294</v>
      </c>
      <c r="K2102" s="1425">
        <v>318.63999999999999</v>
      </c>
    </row>
    <row r="2103" spans="1:11" ht="12.75">
      <c r="A2103" s="1425" t="s">
        <v>1360</v>
      </c>
      <c r="B2103" s="1425" t="s">
        <v>757</v>
      </c>
      <c r="C2103" s="1425" t="s">
        <v>390</v>
      </c>
      <c r="D2103" s="1425" t="s">
        <v>549</v>
      </c>
      <c r="E2103" s="1425" t="s">
        <v>2820</v>
      </c>
      <c r="F2103" s="1425" t="s">
        <v>1293</v>
      </c>
      <c r="G2103" s="1425" t="s">
        <v>116</v>
      </c>
      <c r="H2103" s="1425" t="s">
        <v>1265</v>
      </c>
      <c r="I2103" s="1425" t="s">
        <v>2778</v>
      </c>
      <c r="J2103" s="1425" t="s">
        <v>1294</v>
      </c>
      <c r="K2103" s="1425">
        <v>1448.28</v>
      </c>
    </row>
    <row r="2104" spans="1:11" ht="12.75">
      <c r="A2104" s="1425" t="s">
        <v>1360</v>
      </c>
      <c r="B2104" s="1425" t="s">
        <v>757</v>
      </c>
      <c r="C2104" s="1425" t="s">
        <v>390</v>
      </c>
      <c r="D2104" s="1425" t="s">
        <v>549</v>
      </c>
      <c r="E2104" s="1425" t="s">
        <v>2820</v>
      </c>
      <c r="F2104" s="1425" t="s">
        <v>1293</v>
      </c>
      <c r="G2104" s="1425" t="s">
        <v>116</v>
      </c>
      <c r="H2104" s="1425" t="s">
        <v>2774</v>
      </c>
      <c r="I2104" s="1425" t="s">
        <v>2776</v>
      </c>
      <c r="J2104" s="1425" t="s">
        <v>1294</v>
      </c>
      <c r="K2104" s="1425">
        <v>1136.8499999999999</v>
      </c>
    </row>
    <row r="2105" spans="1:11" ht="12.75">
      <c r="A2105" s="1425" t="s">
        <v>1360</v>
      </c>
      <c r="B2105" s="1425" t="s">
        <v>757</v>
      </c>
      <c r="C2105" s="1425" t="s">
        <v>390</v>
      </c>
      <c r="D2105" s="1425" t="s">
        <v>549</v>
      </c>
      <c r="E2105" s="1425" t="s">
        <v>2820</v>
      </c>
      <c r="F2105" s="1425" t="s">
        <v>1293</v>
      </c>
      <c r="G2105" s="1425" t="s">
        <v>116</v>
      </c>
      <c r="H2105" s="1425" t="s">
        <v>2774</v>
      </c>
      <c r="I2105" s="1425" t="s">
        <v>2778</v>
      </c>
      <c r="J2105" s="1425" t="s">
        <v>1294</v>
      </c>
      <c r="K2105" s="1425">
        <v>3610.6900000000001</v>
      </c>
    </row>
    <row r="2106" spans="1:11" ht="12.75">
      <c r="A2106" s="1425" t="s">
        <v>1360</v>
      </c>
      <c r="B2106" s="1425" t="s">
        <v>757</v>
      </c>
      <c r="C2106" s="1425" t="s">
        <v>390</v>
      </c>
      <c r="D2106" s="1425" t="s">
        <v>549</v>
      </c>
      <c r="E2106" s="1425" t="s">
        <v>2820</v>
      </c>
      <c r="F2106" s="1425" t="s">
        <v>1293</v>
      </c>
      <c r="G2106" s="1425" t="s">
        <v>116</v>
      </c>
      <c r="H2106" s="1425" t="s">
        <v>1266</v>
      </c>
      <c r="I2106" s="1425" t="s">
        <v>2775</v>
      </c>
      <c r="J2106" s="1425" t="s">
        <v>1294</v>
      </c>
      <c r="K2106" s="1425">
        <v>55.469999999999999</v>
      </c>
    </row>
    <row r="2107" spans="1:11" ht="12.75">
      <c r="A2107" s="1425" t="s">
        <v>1360</v>
      </c>
      <c r="B2107" s="1425" t="s">
        <v>757</v>
      </c>
      <c r="C2107" s="1425" t="s">
        <v>390</v>
      </c>
      <c r="D2107" s="1425" t="s">
        <v>549</v>
      </c>
      <c r="E2107" s="1425" t="s">
        <v>2820</v>
      </c>
      <c r="F2107" s="1425" t="s">
        <v>1293</v>
      </c>
      <c r="G2107" s="1425" t="s">
        <v>116</v>
      </c>
      <c r="H2107" s="1425" t="s">
        <v>1266</v>
      </c>
      <c r="I2107" s="1425" t="s">
        <v>2776</v>
      </c>
      <c r="J2107" s="1425" t="s">
        <v>1294</v>
      </c>
      <c r="K2107" s="1425">
        <v>4320.0100000000002</v>
      </c>
    </row>
    <row r="2108" spans="1:11" ht="12.75">
      <c r="A2108" s="1425" t="s">
        <v>1360</v>
      </c>
      <c r="B2108" s="1425" t="s">
        <v>757</v>
      </c>
      <c r="C2108" s="1425" t="s">
        <v>390</v>
      </c>
      <c r="D2108" s="1425" t="s">
        <v>549</v>
      </c>
      <c r="E2108" s="1425" t="s">
        <v>2820</v>
      </c>
      <c r="F2108" s="1425" t="s">
        <v>1293</v>
      </c>
      <c r="G2108" s="1425" t="s">
        <v>116</v>
      </c>
      <c r="H2108" s="1425" t="s">
        <v>1266</v>
      </c>
      <c r="I2108" s="1425" t="s">
        <v>2778</v>
      </c>
      <c r="J2108" s="1425" t="s">
        <v>1294</v>
      </c>
      <c r="K2108" s="1425">
        <v>1523.7</v>
      </c>
    </row>
    <row r="2109" spans="1:11" ht="12.75">
      <c r="A2109" s="1425" t="s">
        <v>1360</v>
      </c>
      <c r="B2109" s="1425" t="s">
        <v>757</v>
      </c>
      <c r="C2109" s="1425" t="s">
        <v>390</v>
      </c>
      <c r="D2109" s="1425" t="s">
        <v>549</v>
      </c>
      <c r="E2109" s="1425" t="s">
        <v>2820</v>
      </c>
      <c r="F2109" s="1425" t="s">
        <v>1293</v>
      </c>
      <c r="G2109" s="1425" t="s">
        <v>116</v>
      </c>
      <c r="H2109" s="1425" t="s">
        <v>1267</v>
      </c>
      <c r="I2109" s="1425" t="s">
        <v>2775</v>
      </c>
      <c r="J2109" s="1425" t="s">
        <v>1294</v>
      </c>
      <c r="K2109" s="1425">
        <v>2652.1199999999999</v>
      </c>
    </row>
    <row r="2110" spans="1:11" ht="12.75">
      <c r="A2110" s="1425" t="s">
        <v>1360</v>
      </c>
      <c r="B2110" s="1425" t="s">
        <v>757</v>
      </c>
      <c r="C2110" s="1425" t="s">
        <v>390</v>
      </c>
      <c r="D2110" s="1425" t="s">
        <v>549</v>
      </c>
      <c r="E2110" s="1425" t="s">
        <v>2820</v>
      </c>
      <c r="F2110" s="1425" t="s">
        <v>1293</v>
      </c>
      <c r="G2110" s="1425" t="s">
        <v>116</v>
      </c>
      <c r="H2110" s="1425" t="s">
        <v>1267</v>
      </c>
      <c r="I2110" s="1425" t="s">
        <v>2776</v>
      </c>
      <c r="J2110" s="1425" t="s">
        <v>1294</v>
      </c>
      <c r="K2110" s="1425">
        <v>5142.4200000000001</v>
      </c>
    </row>
    <row r="2111" spans="1:11" ht="12.75">
      <c r="A2111" s="1425" t="s">
        <v>1360</v>
      </c>
      <c r="B2111" s="1425" t="s">
        <v>757</v>
      </c>
      <c r="C2111" s="1425" t="s">
        <v>390</v>
      </c>
      <c r="D2111" s="1425" t="s">
        <v>549</v>
      </c>
      <c r="E2111" s="1425" t="s">
        <v>2820</v>
      </c>
      <c r="F2111" s="1425" t="s">
        <v>1293</v>
      </c>
      <c r="G2111" s="1425" t="s">
        <v>116</v>
      </c>
      <c r="H2111" s="1425" t="s">
        <v>1267</v>
      </c>
      <c r="I2111" s="1425" t="s">
        <v>2778</v>
      </c>
      <c r="J2111" s="1425" t="s">
        <v>1294</v>
      </c>
      <c r="K2111" s="1425">
        <v>1681.0599999999999</v>
      </c>
    </row>
    <row r="2112" spans="1:11" ht="12.75">
      <c r="A2112" s="1425" t="s">
        <v>1360</v>
      </c>
      <c r="B2112" s="1425" t="s">
        <v>757</v>
      </c>
      <c r="C2112" s="1425" t="s">
        <v>390</v>
      </c>
      <c r="D2112" s="1425" t="s">
        <v>549</v>
      </c>
      <c r="E2112" s="1425" t="s">
        <v>2821</v>
      </c>
      <c r="F2112" s="1425" t="s">
        <v>1274</v>
      </c>
      <c r="G2112" s="1425" t="s">
        <v>116</v>
      </c>
      <c r="H2112" s="1425" t="s">
        <v>2762</v>
      </c>
      <c r="I2112" s="1425" t="s">
        <v>2775</v>
      </c>
      <c r="J2112" s="1425" t="s">
        <v>1275</v>
      </c>
      <c r="K2112" s="1425">
        <v>10081.719999999999</v>
      </c>
    </row>
    <row r="2113" spans="1:11" ht="12.75">
      <c r="A2113" s="1425" t="s">
        <v>1360</v>
      </c>
      <c r="B2113" s="1425" t="s">
        <v>757</v>
      </c>
      <c r="C2113" s="1425" t="s">
        <v>390</v>
      </c>
      <c r="D2113" s="1425" t="s">
        <v>549</v>
      </c>
      <c r="E2113" s="1425" t="s">
        <v>2821</v>
      </c>
      <c r="F2113" s="1425" t="s">
        <v>1274</v>
      </c>
      <c r="G2113" s="1425" t="s">
        <v>116</v>
      </c>
      <c r="H2113" s="1425" t="s">
        <v>2762</v>
      </c>
      <c r="I2113" s="1425" t="s">
        <v>2776</v>
      </c>
      <c r="J2113" s="1425" t="s">
        <v>1275</v>
      </c>
      <c r="K2113" s="1425">
        <v>11515.030000000001</v>
      </c>
    </row>
    <row r="2114" spans="1:11" ht="12.75">
      <c r="A2114" s="1425" t="s">
        <v>1360</v>
      </c>
      <c r="B2114" s="1425" t="s">
        <v>757</v>
      </c>
      <c r="C2114" s="1425" t="s">
        <v>390</v>
      </c>
      <c r="D2114" s="1425" t="s">
        <v>549</v>
      </c>
      <c r="E2114" s="1425" t="s">
        <v>2821</v>
      </c>
      <c r="F2114" s="1425" t="s">
        <v>1274</v>
      </c>
      <c r="G2114" s="1425" t="s">
        <v>116</v>
      </c>
      <c r="H2114" s="1425" t="s">
        <v>2762</v>
      </c>
      <c r="I2114" s="1425" t="s">
        <v>2777</v>
      </c>
      <c r="J2114" s="1425" t="s">
        <v>1275</v>
      </c>
      <c r="K2114" s="1425">
        <v>1666.75</v>
      </c>
    </row>
    <row r="2115" spans="1:11" ht="12.75">
      <c r="A2115" s="1425" t="s">
        <v>1360</v>
      </c>
      <c r="B2115" s="1425" t="s">
        <v>757</v>
      </c>
      <c r="C2115" s="1425" t="s">
        <v>390</v>
      </c>
      <c r="D2115" s="1425" t="s">
        <v>549</v>
      </c>
      <c r="E2115" s="1425" t="s">
        <v>2821</v>
      </c>
      <c r="F2115" s="1425" t="s">
        <v>1274</v>
      </c>
      <c r="G2115" s="1425" t="s">
        <v>116</v>
      </c>
      <c r="H2115" s="1425" t="s">
        <v>2762</v>
      </c>
      <c r="I2115" s="1425" t="s">
        <v>2778</v>
      </c>
      <c r="J2115" s="1425" t="s">
        <v>1275</v>
      </c>
      <c r="K2115" s="1425">
        <v>11762.059999999999</v>
      </c>
    </row>
    <row r="2116" spans="1:11" ht="12.75">
      <c r="A2116" s="1425" t="s">
        <v>1360</v>
      </c>
      <c r="B2116" s="1425" t="s">
        <v>757</v>
      </c>
      <c r="C2116" s="1425" t="s">
        <v>390</v>
      </c>
      <c r="D2116" s="1425" t="s">
        <v>549</v>
      </c>
      <c r="E2116" s="1425" t="s">
        <v>2821</v>
      </c>
      <c r="F2116" s="1425" t="s">
        <v>1274</v>
      </c>
      <c r="G2116" s="1425" t="s">
        <v>116</v>
      </c>
      <c r="H2116" s="1425" t="s">
        <v>1263</v>
      </c>
      <c r="I2116" s="1425" t="s">
        <v>2775</v>
      </c>
      <c r="J2116" s="1425" t="s">
        <v>1275</v>
      </c>
      <c r="K2116" s="1425">
        <v>9114.9300000000003</v>
      </c>
    </row>
    <row r="2117" spans="1:11" ht="12.75">
      <c r="A2117" s="1425" t="s">
        <v>1360</v>
      </c>
      <c r="B2117" s="1425" t="s">
        <v>757</v>
      </c>
      <c r="C2117" s="1425" t="s">
        <v>390</v>
      </c>
      <c r="D2117" s="1425" t="s">
        <v>549</v>
      </c>
      <c r="E2117" s="1425" t="s">
        <v>2821</v>
      </c>
      <c r="F2117" s="1425" t="s">
        <v>1274</v>
      </c>
      <c r="G2117" s="1425" t="s">
        <v>116</v>
      </c>
      <c r="H2117" s="1425" t="s">
        <v>1263</v>
      </c>
      <c r="I2117" s="1425" t="s">
        <v>2776</v>
      </c>
      <c r="J2117" s="1425" t="s">
        <v>1275</v>
      </c>
      <c r="K2117" s="1425">
        <v>7588.21</v>
      </c>
    </row>
    <row r="2118" spans="1:11" ht="12.75">
      <c r="A2118" s="1425" t="s">
        <v>1360</v>
      </c>
      <c r="B2118" s="1425" t="s">
        <v>757</v>
      </c>
      <c r="C2118" s="1425" t="s">
        <v>390</v>
      </c>
      <c r="D2118" s="1425" t="s">
        <v>549</v>
      </c>
      <c r="E2118" s="1425" t="s">
        <v>2821</v>
      </c>
      <c r="F2118" s="1425" t="s">
        <v>1274</v>
      </c>
      <c r="G2118" s="1425" t="s">
        <v>116</v>
      </c>
      <c r="H2118" s="1425" t="s">
        <v>1263</v>
      </c>
      <c r="I2118" s="1425" t="s">
        <v>2777</v>
      </c>
      <c r="J2118" s="1425" t="s">
        <v>1275</v>
      </c>
      <c r="K2118" s="1425">
        <v>2832.54</v>
      </c>
    </row>
    <row r="2119" spans="1:11" ht="12.75">
      <c r="A2119" s="1425" t="s">
        <v>1360</v>
      </c>
      <c r="B2119" s="1425" t="s">
        <v>757</v>
      </c>
      <c r="C2119" s="1425" t="s">
        <v>390</v>
      </c>
      <c r="D2119" s="1425" t="s">
        <v>549</v>
      </c>
      <c r="E2119" s="1425" t="s">
        <v>2821</v>
      </c>
      <c r="F2119" s="1425" t="s">
        <v>1274</v>
      </c>
      <c r="G2119" s="1425" t="s">
        <v>116</v>
      </c>
      <c r="H2119" s="1425" t="s">
        <v>1263</v>
      </c>
      <c r="I2119" s="1425" t="s">
        <v>2778</v>
      </c>
      <c r="J2119" s="1425" t="s">
        <v>1275</v>
      </c>
      <c r="K2119" s="1425">
        <v>16521.91</v>
      </c>
    </row>
    <row r="2120" spans="1:11" ht="12.75">
      <c r="A2120" s="1425" t="s">
        <v>1360</v>
      </c>
      <c r="B2120" s="1425" t="s">
        <v>757</v>
      </c>
      <c r="C2120" s="1425" t="s">
        <v>390</v>
      </c>
      <c r="D2120" s="1425" t="s">
        <v>549</v>
      </c>
      <c r="E2120" s="1425" t="s">
        <v>2821</v>
      </c>
      <c r="F2120" s="1425" t="s">
        <v>1274</v>
      </c>
      <c r="G2120" s="1425" t="s">
        <v>116</v>
      </c>
      <c r="H2120" s="1425" t="s">
        <v>2772</v>
      </c>
      <c r="I2120" s="1425" t="s">
        <v>2775</v>
      </c>
      <c r="J2120" s="1425" t="s">
        <v>1275</v>
      </c>
      <c r="K2120" s="1425">
        <v>13061.32</v>
      </c>
    </row>
    <row r="2121" spans="1:11" ht="12.75">
      <c r="A2121" s="1425" t="s">
        <v>1360</v>
      </c>
      <c r="B2121" s="1425" t="s">
        <v>757</v>
      </c>
      <c r="C2121" s="1425" t="s">
        <v>390</v>
      </c>
      <c r="D2121" s="1425" t="s">
        <v>549</v>
      </c>
      <c r="E2121" s="1425" t="s">
        <v>2821</v>
      </c>
      <c r="F2121" s="1425" t="s">
        <v>1274</v>
      </c>
      <c r="G2121" s="1425" t="s">
        <v>116</v>
      </c>
      <c r="H2121" s="1425" t="s">
        <v>2772</v>
      </c>
      <c r="I2121" s="1425" t="s">
        <v>2776</v>
      </c>
      <c r="J2121" s="1425" t="s">
        <v>1275</v>
      </c>
      <c r="K2121" s="1425">
        <v>13975.32</v>
      </c>
    </row>
    <row r="2122" spans="1:11" ht="12.75">
      <c r="A2122" s="1425" t="s">
        <v>1360</v>
      </c>
      <c r="B2122" s="1425" t="s">
        <v>757</v>
      </c>
      <c r="C2122" s="1425" t="s">
        <v>390</v>
      </c>
      <c r="D2122" s="1425" t="s">
        <v>549</v>
      </c>
      <c r="E2122" s="1425" t="s">
        <v>2821</v>
      </c>
      <c r="F2122" s="1425" t="s">
        <v>1274</v>
      </c>
      <c r="G2122" s="1425" t="s">
        <v>116</v>
      </c>
      <c r="H2122" s="1425" t="s">
        <v>2772</v>
      </c>
      <c r="I2122" s="1425" t="s">
        <v>2777</v>
      </c>
      <c r="J2122" s="1425" t="s">
        <v>1275</v>
      </c>
      <c r="K2122" s="1425">
        <v>2805.0599999999999</v>
      </c>
    </row>
    <row r="2123" spans="1:11" ht="12.75">
      <c r="A2123" s="1425" t="s">
        <v>1360</v>
      </c>
      <c r="B2123" s="1425" t="s">
        <v>757</v>
      </c>
      <c r="C2123" s="1425" t="s">
        <v>390</v>
      </c>
      <c r="D2123" s="1425" t="s">
        <v>549</v>
      </c>
      <c r="E2123" s="1425" t="s">
        <v>2821</v>
      </c>
      <c r="F2123" s="1425" t="s">
        <v>1274</v>
      </c>
      <c r="G2123" s="1425" t="s">
        <v>116</v>
      </c>
      <c r="H2123" s="1425" t="s">
        <v>2772</v>
      </c>
      <c r="I2123" s="1425" t="s">
        <v>2778</v>
      </c>
      <c r="J2123" s="1425" t="s">
        <v>1275</v>
      </c>
      <c r="K2123" s="1425">
        <v>13526.110000000001</v>
      </c>
    </row>
    <row r="2124" spans="1:11" ht="12.75">
      <c r="A2124" s="1425" t="s">
        <v>1360</v>
      </c>
      <c r="B2124" s="1425" t="s">
        <v>757</v>
      </c>
      <c r="C2124" s="1425" t="s">
        <v>390</v>
      </c>
      <c r="D2124" s="1425" t="s">
        <v>549</v>
      </c>
      <c r="E2124" s="1425" t="s">
        <v>2821</v>
      </c>
      <c r="F2124" s="1425" t="s">
        <v>1274</v>
      </c>
      <c r="G2124" s="1425" t="s">
        <v>116</v>
      </c>
      <c r="H2124" s="1425" t="s">
        <v>2773</v>
      </c>
      <c r="I2124" s="1425" t="s">
        <v>2775</v>
      </c>
      <c r="J2124" s="1425" t="s">
        <v>1275</v>
      </c>
      <c r="K2124" s="1425">
        <v>10133.959999999999</v>
      </c>
    </row>
    <row r="2125" spans="1:11" ht="12.75">
      <c r="A2125" s="1425" t="s">
        <v>1360</v>
      </c>
      <c r="B2125" s="1425" t="s">
        <v>757</v>
      </c>
      <c r="C2125" s="1425" t="s">
        <v>390</v>
      </c>
      <c r="D2125" s="1425" t="s">
        <v>549</v>
      </c>
      <c r="E2125" s="1425" t="s">
        <v>2821</v>
      </c>
      <c r="F2125" s="1425" t="s">
        <v>1274</v>
      </c>
      <c r="G2125" s="1425" t="s">
        <v>116</v>
      </c>
      <c r="H2125" s="1425" t="s">
        <v>2773</v>
      </c>
      <c r="I2125" s="1425" t="s">
        <v>2776</v>
      </c>
      <c r="J2125" s="1425" t="s">
        <v>1275</v>
      </c>
      <c r="K2125" s="1425">
        <v>15288.370000000001</v>
      </c>
    </row>
    <row r="2126" spans="1:11" ht="12.75">
      <c r="A2126" s="1425" t="s">
        <v>1360</v>
      </c>
      <c r="B2126" s="1425" t="s">
        <v>757</v>
      </c>
      <c r="C2126" s="1425" t="s">
        <v>390</v>
      </c>
      <c r="D2126" s="1425" t="s">
        <v>549</v>
      </c>
      <c r="E2126" s="1425" t="s">
        <v>2821</v>
      </c>
      <c r="F2126" s="1425" t="s">
        <v>1274</v>
      </c>
      <c r="G2126" s="1425" t="s">
        <v>116</v>
      </c>
      <c r="H2126" s="1425" t="s">
        <v>2773</v>
      </c>
      <c r="I2126" s="1425" t="s">
        <v>2777</v>
      </c>
      <c r="J2126" s="1425" t="s">
        <v>1275</v>
      </c>
      <c r="K2126" s="1425">
        <v>2869.7800000000002</v>
      </c>
    </row>
    <row r="2127" spans="1:11" ht="12.75">
      <c r="A2127" s="1425" t="s">
        <v>1360</v>
      </c>
      <c r="B2127" s="1425" t="s">
        <v>757</v>
      </c>
      <c r="C2127" s="1425" t="s">
        <v>390</v>
      </c>
      <c r="D2127" s="1425" t="s">
        <v>549</v>
      </c>
      <c r="E2127" s="1425" t="s">
        <v>2821</v>
      </c>
      <c r="F2127" s="1425" t="s">
        <v>1274</v>
      </c>
      <c r="G2127" s="1425" t="s">
        <v>116</v>
      </c>
      <c r="H2127" s="1425" t="s">
        <v>2773</v>
      </c>
      <c r="I2127" s="1425" t="s">
        <v>2778</v>
      </c>
      <c r="J2127" s="1425" t="s">
        <v>1275</v>
      </c>
      <c r="K2127" s="1425">
        <v>15566.57</v>
      </c>
    </row>
    <row r="2128" spans="1:11" ht="12.75">
      <c r="A2128" s="1425" t="s">
        <v>1360</v>
      </c>
      <c r="B2128" s="1425" t="s">
        <v>757</v>
      </c>
      <c r="C2128" s="1425" t="s">
        <v>390</v>
      </c>
      <c r="D2128" s="1425" t="s">
        <v>549</v>
      </c>
      <c r="E2128" s="1425" t="s">
        <v>2821</v>
      </c>
      <c r="F2128" s="1425" t="s">
        <v>1274</v>
      </c>
      <c r="G2128" s="1425" t="s">
        <v>116</v>
      </c>
      <c r="H2128" s="1425" t="s">
        <v>1264</v>
      </c>
      <c r="I2128" s="1425" t="s">
        <v>2775</v>
      </c>
      <c r="J2128" s="1425" t="s">
        <v>1275</v>
      </c>
      <c r="K2128" s="1425">
        <v>10905.870000000001</v>
      </c>
    </row>
    <row r="2129" spans="1:11" ht="12.75">
      <c r="A2129" s="1425" t="s">
        <v>1360</v>
      </c>
      <c r="B2129" s="1425" t="s">
        <v>757</v>
      </c>
      <c r="C2129" s="1425" t="s">
        <v>390</v>
      </c>
      <c r="D2129" s="1425" t="s">
        <v>549</v>
      </c>
      <c r="E2129" s="1425" t="s">
        <v>2821</v>
      </c>
      <c r="F2129" s="1425" t="s">
        <v>1274</v>
      </c>
      <c r="G2129" s="1425" t="s">
        <v>116</v>
      </c>
      <c r="H2129" s="1425" t="s">
        <v>1264</v>
      </c>
      <c r="I2129" s="1425" t="s">
        <v>2776</v>
      </c>
      <c r="J2129" s="1425" t="s">
        <v>1275</v>
      </c>
      <c r="K2129" s="1425">
        <v>6132.4499999999998</v>
      </c>
    </row>
    <row r="2130" spans="1:11" ht="12.75">
      <c r="A2130" s="1425" t="s">
        <v>1360</v>
      </c>
      <c r="B2130" s="1425" t="s">
        <v>757</v>
      </c>
      <c r="C2130" s="1425" t="s">
        <v>390</v>
      </c>
      <c r="D2130" s="1425" t="s">
        <v>549</v>
      </c>
      <c r="E2130" s="1425" t="s">
        <v>2821</v>
      </c>
      <c r="F2130" s="1425" t="s">
        <v>1274</v>
      </c>
      <c r="G2130" s="1425" t="s">
        <v>116</v>
      </c>
      <c r="H2130" s="1425" t="s">
        <v>1264</v>
      </c>
      <c r="I2130" s="1425" t="s">
        <v>2777</v>
      </c>
      <c r="J2130" s="1425" t="s">
        <v>1275</v>
      </c>
      <c r="K2130" s="1425">
        <v>2000.71</v>
      </c>
    </row>
    <row r="2131" spans="1:11" ht="12.75">
      <c r="A2131" s="1425" t="s">
        <v>1360</v>
      </c>
      <c r="B2131" s="1425" t="s">
        <v>757</v>
      </c>
      <c r="C2131" s="1425" t="s">
        <v>390</v>
      </c>
      <c r="D2131" s="1425" t="s">
        <v>549</v>
      </c>
      <c r="E2131" s="1425" t="s">
        <v>2821</v>
      </c>
      <c r="F2131" s="1425" t="s">
        <v>1274</v>
      </c>
      <c r="G2131" s="1425" t="s">
        <v>116</v>
      </c>
      <c r="H2131" s="1425" t="s">
        <v>1264</v>
      </c>
      <c r="I2131" s="1425" t="s">
        <v>2778</v>
      </c>
      <c r="J2131" s="1425" t="s">
        <v>1275</v>
      </c>
      <c r="K2131" s="1425">
        <v>12892.700000000001</v>
      </c>
    </row>
    <row r="2132" spans="1:11" ht="12.75">
      <c r="A2132" s="1425" t="s">
        <v>1360</v>
      </c>
      <c r="B2132" s="1425" t="s">
        <v>757</v>
      </c>
      <c r="C2132" s="1425" t="s">
        <v>390</v>
      </c>
      <c r="D2132" s="1425" t="s">
        <v>549</v>
      </c>
      <c r="E2132" s="1425" t="s">
        <v>2821</v>
      </c>
      <c r="F2132" s="1425" t="s">
        <v>1274</v>
      </c>
      <c r="G2132" s="1425" t="s">
        <v>116</v>
      </c>
      <c r="H2132" s="1425" t="s">
        <v>1265</v>
      </c>
      <c r="I2132" s="1425" t="s">
        <v>2775</v>
      </c>
      <c r="J2132" s="1425" t="s">
        <v>1275</v>
      </c>
      <c r="K2132" s="1425">
        <v>11116.83</v>
      </c>
    </row>
    <row r="2133" spans="1:11" ht="12.75">
      <c r="A2133" s="1425" t="s">
        <v>1360</v>
      </c>
      <c r="B2133" s="1425" t="s">
        <v>757</v>
      </c>
      <c r="C2133" s="1425" t="s">
        <v>390</v>
      </c>
      <c r="D2133" s="1425" t="s">
        <v>549</v>
      </c>
      <c r="E2133" s="1425" t="s">
        <v>2821</v>
      </c>
      <c r="F2133" s="1425" t="s">
        <v>1274</v>
      </c>
      <c r="G2133" s="1425" t="s">
        <v>116</v>
      </c>
      <c r="H2133" s="1425" t="s">
        <v>1265</v>
      </c>
      <c r="I2133" s="1425" t="s">
        <v>2776</v>
      </c>
      <c r="J2133" s="1425" t="s">
        <v>1275</v>
      </c>
      <c r="K2133" s="1425">
        <v>11178.940000000001</v>
      </c>
    </row>
    <row r="2134" spans="1:11" ht="12.75">
      <c r="A2134" s="1425" t="s">
        <v>1360</v>
      </c>
      <c r="B2134" s="1425" t="s">
        <v>757</v>
      </c>
      <c r="C2134" s="1425" t="s">
        <v>390</v>
      </c>
      <c r="D2134" s="1425" t="s">
        <v>549</v>
      </c>
      <c r="E2134" s="1425" t="s">
        <v>2821</v>
      </c>
      <c r="F2134" s="1425" t="s">
        <v>1274</v>
      </c>
      <c r="G2134" s="1425" t="s">
        <v>116</v>
      </c>
      <c r="H2134" s="1425" t="s">
        <v>1265</v>
      </c>
      <c r="I2134" s="1425" t="s">
        <v>2777</v>
      </c>
      <c r="J2134" s="1425" t="s">
        <v>1275</v>
      </c>
      <c r="K2134" s="1425">
        <v>2433.02</v>
      </c>
    </row>
    <row r="2135" spans="1:11" ht="12.75">
      <c r="A2135" s="1425" t="s">
        <v>1360</v>
      </c>
      <c r="B2135" s="1425" t="s">
        <v>757</v>
      </c>
      <c r="C2135" s="1425" t="s">
        <v>390</v>
      </c>
      <c r="D2135" s="1425" t="s">
        <v>549</v>
      </c>
      <c r="E2135" s="1425" t="s">
        <v>2821</v>
      </c>
      <c r="F2135" s="1425" t="s">
        <v>1274</v>
      </c>
      <c r="G2135" s="1425" t="s">
        <v>116</v>
      </c>
      <c r="H2135" s="1425" t="s">
        <v>1265</v>
      </c>
      <c r="I2135" s="1425" t="s">
        <v>2778</v>
      </c>
      <c r="J2135" s="1425" t="s">
        <v>1275</v>
      </c>
      <c r="K2135" s="1425">
        <v>13336.23</v>
      </c>
    </row>
    <row r="2136" spans="1:11" ht="12.75">
      <c r="A2136" s="1425" t="s">
        <v>1360</v>
      </c>
      <c r="B2136" s="1425" t="s">
        <v>757</v>
      </c>
      <c r="C2136" s="1425" t="s">
        <v>390</v>
      </c>
      <c r="D2136" s="1425" t="s">
        <v>549</v>
      </c>
      <c r="E2136" s="1425" t="s">
        <v>2821</v>
      </c>
      <c r="F2136" s="1425" t="s">
        <v>1274</v>
      </c>
      <c r="G2136" s="1425" t="s">
        <v>116</v>
      </c>
      <c r="H2136" s="1425" t="s">
        <v>2774</v>
      </c>
      <c r="I2136" s="1425" t="s">
        <v>2775</v>
      </c>
      <c r="J2136" s="1425" t="s">
        <v>1275</v>
      </c>
      <c r="K2136" s="1425">
        <v>11034.059999999999</v>
      </c>
    </row>
    <row r="2137" spans="1:11" ht="12.75">
      <c r="A2137" s="1425" t="s">
        <v>1360</v>
      </c>
      <c r="B2137" s="1425" t="s">
        <v>757</v>
      </c>
      <c r="C2137" s="1425" t="s">
        <v>390</v>
      </c>
      <c r="D2137" s="1425" t="s">
        <v>549</v>
      </c>
      <c r="E2137" s="1425" t="s">
        <v>2821</v>
      </c>
      <c r="F2137" s="1425" t="s">
        <v>1274</v>
      </c>
      <c r="G2137" s="1425" t="s">
        <v>116</v>
      </c>
      <c r="H2137" s="1425" t="s">
        <v>2774</v>
      </c>
      <c r="I2137" s="1425" t="s">
        <v>2776</v>
      </c>
      <c r="J2137" s="1425" t="s">
        <v>1275</v>
      </c>
      <c r="K2137" s="1425">
        <v>8105.25</v>
      </c>
    </row>
    <row r="2138" spans="1:11" ht="12.75">
      <c r="A2138" s="1425" t="s">
        <v>1360</v>
      </c>
      <c r="B2138" s="1425" t="s">
        <v>757</v>
      </c>
      <c r="C2138" s="1425" t="s">
        <v>390</v>
      </c>
      <c r="D2138" s="1425" t="s">
        <v>549</v>
      </c>
      <c r="E2138" s="1425" t="s">
        <v>2821</v>
      </c>
      <c r="F2138" s="1425" t="s">
        <v>1274</v>
      </c>
      <c r="G2138" s="1425" t="s">
        <v>116</v>
      </c>
      <c r="H2138" s="1425" t="s">
        <v>2774</v>
      </c>
      <c r="I2138" s="1425" t="s">
        <v>2777</v>
      </c>
      <c r="J2138" s="1425" t="s">
        <v>1275</v>
      </c>
      <c r="K2138" s="1425">
        <v>2175.9000000000001</v>
      </c>
    </row>
    <row r="2139" spans="1:11" ht="12.75">
      <c r="A2139" s="1425" t="s">
        <v>1360</v>
      </c>
      <c r="B2139" s="1425" t="s">
        <v>757</v>
      </c>
      <c r="C2139" s="1425" t="s">
        <v>390</v>
      </c>
      <c r="D2139" s="1425" t="s">
        <v>549</v>
      </c>
      <c r="E2139" s="1425" t="s">
        <v>2821</v>
      </c>
      <c r="F2139" s="1425" t="s">
        <v>1274</v>
      </c>
      <c r="G2139" s="1425" t="s">
        <v>116</v>
      </c>
      <c r="H2139" s="1425" t="s">
        <v>2774</v>
      </c>
      <c r="I2139" s="1425" t="s">
        <v>2778</v>
      </c>
      <c r="J2139" s="1425" t="s">
        <v>1275</v>
      </c>
      <c r="K2139" s="1425">
        <v>2485.9299999999998</v>
      </c>
    </row>
    <row r="2140" spans="1:11" ht="12.75">
      <c r="A2140" s="1425" t="s">
        <v>1360</v>
      </c>
      <c r="B2140" s="1425" t="s">
        <v>757</v>
      </c>
      <c r="C2140" s="1425" t="s">
        <v>390</v>
      </c>
      <c r="D2140" s="1425" t="s">
        <v>549</v>
      </c>
      <c r="E2140" s="1425" t="s">
        <v>2821</v>
      </c>
      <c r="F2140" s="1425" t="s">
        <v>1274</v>
      </c>
      <c r="G2140" s="1425" t="s">
        <v>116</v>
      </c>
      <c r="H2140" s="1425" t="s">
        <v>1266</v>
      </c>
      <c r="I2140" s="1425" t="s">
        <v>2775</v>
      </c>
      <c r="J2140" s="1425" t="s">
        <v>1275</v>
      </c>
      <c r="K2140" s="1425">
        <v>11410.780000000001</v>
      </c>
    </row>
    <row r="2141" spans="1:11" ht="12.75">
      <c r="A2141" s="1425" t="s">
        <v>1360</v>
      </c>
      <c r="B2141" s="1425" t="s">
        <v>757</v>
      </c>
      <c r="C2141" s="1425" t="s">
        <v>390</v>
      </c>
      <c r="D2141" s="1425" t="s">
        <v>549</v>
      </c>
      <c r="E2141" s="1425" t="s">
        <v>2821</v>
      </c>
      <c r="F2141" s="1425" t="s">
        <v>1274</v>
      </c>
      <c r="G2141" s="1425" t="s">
        <v>116</v>
      </c>
      <c r="H2141" s="1425" t="s">
        <v>1266</v>
      </c>
      <c r="I2141" s="1425" t="s">
        <v>2776</v>
      </c>
      <c r="J2141" s="1425" t="s">
        <v>1275</v>
      </c>
      <c r="K2141" s="1425">
        <v>10751.01</v>
      </c>
    </row>
    <row r="2142" spans="1:11" ht="12.75">
      <c r="A2142" s="1425" t="s">
        <v>1360</v>
      </c>
      <c r="B2142" s="1425" t="s">
        <v>757</v>
      </c>
      <c r="C2142" s="1425" t="s">
        <v>390</v>
      </c>
      <c r="D2142" s="1425" t="s">
        <v>549</v>
      </c>
      <c r="E2142" s="1425" t="s">
        <v>2821</v>
      </c>
      <c r="F2142" s="1425" t="s">
        <v>1274</v>
      </c>
      <c r="G2142" s="1425" t="s">
        <v>116</v>
      </c>
      <c r="H2142" s="1425" t="s">
        <v>1266</v>
      </c>
      <c r="I2142" s="1425" t="s">
        <v>2777</v>
      </c>
      <c r="J2142" s="1425" t="s">
        <v>1275</v>
      </c>
      <c r="K2142" s="1425">
        <v>2547.5799999999999</v>
      </c>
    </row>
    <row r="2143" spans="1:11" ht="12.75">
      <c r="A2143" s="1425" t="s">
        <v>1360</v>
      </c>
      <c r="B2143" s="1425" t="s">
        <v>757</v>
      </c>
      <c r="C2143" s="1425" t="s">
        <v>390</v>
      </c>
      <c r="D2143" s="1425" t="s">
        <v>549</v>
      </c>
      <c r="E2143" s="1425" t="s">
        <v>2821</v>
      </c>
      <c r="F2143" s="1425" t="s">
        <v>1274</v>
      </c>
      <c r="G2143" s="1425" t="s">
        <v>116</v>
      </c>
      <c r="H2143" s="1425" t="s">
        <v>1266</v>
      </c>
      <c r="I2143" s="1425" t="s">
        <v>2778</v>
      </c>
      <c r="J2143" s="1425" t="s">
        <v>1275</v>
      </c>
      <c r="K2143" s="1425">
        <v>12678.809999999999</v>
      </c>
    </row>
    <row r="2144" spans="1:11" ht="12.75">
      <c r="A2144" s="1425" t="s">
        <v>1360</v>
      </c>
      <c r="B2144" s="1425" t="s">
        <v>757</v>
      </c>
      <c r="C2144" s="1425" t="s">
        <v>390</v>
      </c>
      <c r="D2144" s="1425" t="s">
        <v>549</v>
      </c>
      <c r="E2144" s="1425" t="s">
        <v>2821</v>
      </c>
      <c r="F2144" s="1425" t="s">
        <v>1274</v>
      </c>
      <c r="G2144" s="1425" t="s">
        <v>116</v>
      </c>
      <c r="H2144" s="1425" t="s">
        <v>1267</v>
      </c>
      <c r="I2144" s="1425" t="s">
        <v>2775</v>
      </c>
      <c r="J2144" s="1425" t="s">
        <v>1275</v>
      </c>
      <c r="K2144" s="1425">
        <v>6434.5500000000002</v>
      </c>
    </row>
    <row r="2145" spans="1:11" ht="12.75">
      <c r="A2145" s="1425" t="s">
        <v>1360</v>
      </c>
      <c r="B2145" s="1425" t="s">
        <v>757</v>
      </c>
      <c r="C2145" s="1425" t="s">
        <v>390</v>
      </c>
      <c r="D2145" s="1425" t="s">
        <v>549</v>
      </c>
      <c r="E2145" s="1425" t="s">
        <v>2821</v>
      </c>
      <c r="F2145" s="1425" t="s">
        <v>1274</v>
      </c>
      <c r="G2145" s="1425" t="s">
        <v>116</v>
      </c>
      <c r="H2145" s="1425" t="s">
        <v>1267</v>
      </c>
      <c r="I2145" s="1425" t="s">
        <v>2776</v>
      </c>
      <c r="J2145" s="1425" t="s">
        <v>1275</v>
      </c>
      <c r="K2145" s="1425">
        <v>6355.0600000000004</v>
      </c>
    </row>
    <row r="2146" spans="1:11" ht="12.75">
      <c r="A2146" s="1425" t="s">
        <v>1360</v>
      </c>
      <c r="B2146" s="1425" t="s">
        <v>757</v>
      </c>
      <c r="C2146" s="1425" t="s">
        <v>390</v>
      </c>
      <c r="D2146" s="1425" t="s">
        <v>549</v>
      </c>
      <c r="E2146" s="1425" t="s">
        <v>2821</v>
      </c>
      <c r="F2146" s="1425" t="s">
        <v>1274</v>
      </c>
      <c r="G2146" s="1425" t="s">
        <v>116</v>
      </c>
      <c r="H2146" s="1425" t="s">
        <v>1267</v>
      </c>
      <c r="I2146" s="1425" t="s">
        <v>2777</v>
      </c>
      <c r="J2146" s="1425" t="s">
        <v>1275</v>
      </c>
      <c r="K2146" s="1425">
        <v>2354.5</v>
      </c>
    </row>
    <row r="2147" spans="1:11" ht="12.75">
      <c r="A2147" s="1425" t="s">
        <v>1360</v>
      </c>
      <c r="B2147" s="1425" t="s">
        <v>757</v>
      </c>
      <c r="C2147" s="1425" t="s">
        <v>390</v>
      </c>
      <c r="D2147" s="1425" t="s">
        <v>549</v>
      </c>
      <c r="E2147" s="1425" t="s">
        <v>2821</v>
      </c>
      <c r="F2147" s="1425" t="s">
        <v>1274</v>
      </c>
      <c r="G2147" s="1425" t="s">
        <v>116</v>
      </c>
      <c r="H2147" s="1425" t="s">
        <v>1267</v>
      </c>
      <c r="I2147" s="1425" t="s">
        <v>2778</v>
      </c>
      <c r="J2147" s="1425" t="s">
        <v>1275</v>
      </c>
      <c r="K2147" s="1425">
        <v>11949.610000000001</v>
      </c>
    </row>
    <row r="2148" spans="1:11" ht="12.75">
      <c r="A2148" s="1425" t="s">
        <v>1360</v>
      </c>
      <c r="B2148" s="1425" t="s">
        <v>757</v>
      </c>
      <c r="C2148" s="1425" t="s">
        <v>390</v>
      </c>
      <c r="D2148" s="1425" t="s">
        <v>549</v>
      </c>
      <c r="E2148" s="1425" t="s">
        <v>2822</v>
      </c>
      <c r="F2148" s="1425" t="s">
        <v>1271</v>
      </c>
      <c r="G2148" s="1425" t="s">
        <v>116</v>
      </c>
      <c r="H2148" s="1425" t="s">
        <v>2762</v>
      </c>
      <c r="I2148" s="1425" t="s">
        <v>2775</v>
      </c>
      <c r="J2148" s="1425" t="s">
        <v>1272</v>
      </c>
      <c r="K2148" s="1425">
        <v>36593.639999999999</v>
      </c>
    </row>
    <row r="2149" spans="1:11" ht="12.75">
      <c r="A2149" s="1425" t="s">
        <v>1360</v>
      </c>
      <c r="B2149" s="1425" t="s">
        <v>757</v>
      </c>
      <c r="C2149" s="1425" t="s">
        <v>390</v>
      </c>
      <c r="D2149" s="1425" t="s">
        <v>549</v>
      </c>
      <c r="E2149" s="1425" t="s">
        <v>2822</v>
      </c>
      <c r="F2149" s="1425" t="s">
        <v>1271</v>
      </c>
      <c r="G2149" s="1425" t="s">
        <v>116</v>
      </c>
      <c r="H2149" s="1425" t="s">
        <v>2762</v>
      </c>
      <c r="I2149" s="1425" t="s">
        <v>2776</v>
      </c>
      <c r="J2149" s="1425" t="s">
        <v>1272</v>
      </c>
      <c r="K2149" s="1425">
        <v>47393.389999999999</v>
      </c>
    </row>
    <row r="2150" spans="1:11" ht="12.75">
      <c r="A2150" s="1425" t="s">
        <v>1360</v>
      </c>
      <c r="B2150" s="1425" t="s">
        <v>757</v>
      </c>
      <c r="C2150" s="1425" t="s">
        <v>390</v>
      </c>
      <c r="D2150" s="1425" t="s">
        <v>549</v>
      </c>
      <c r="E2150" s="1425" t="s">
        <v>2822</v>
      </c>
      <c r="F2150" s="1425" t="s">
        <v>1271</v>
      </c>
      <c r="G2150" s="1425" t="s">
        <v>116</v>
      </c>
      <c r="H2150" s="1425" t="s">
        <v>2762</v>
      </c>
      <c r="I2150" s="1425" t="s">
        <v>2777</v>
      </c>
      <c r="J2150" s="1425" t="s">
        <v>1272</v>
      </c>
      <c r="K2150" s="1425">
        <v>3070.4000000000001</v>
      </c>
    </row>
    <row r="2151" spans="1:11" ht="12.75">
      <c r="A2151" s="1425" t="s">
        <v>1360</v>
      </c>
      <c r="B2151" s="1425" t="s">
        <v>757</v>
      </c>
      <c r="C2151" s="1425" t="s">
        <v>390</v>
      </c>
      <c r="D2151" s="1425" t="s">
        <v>549</v>
      </c>
      <c r="E2151" s="1425" t="s">
        <v>2822</v>
      </c>
      <c r="F2151" s="1425" t="s">
        <v>1271</v>
      </c>
      <c r="G2151" s="1425" t="s">
        <v>116</v>
      </c>
      <c r="H2151" s="1425" t="s">
        <v>2762</v>
      </c>
      <c r="I2151" s="1425" t="s">
        <v>2778</v>
      </c>
      <c r="J2151" s="1425" t="s">
        <v>1272</v>
      </c>
      <c r="K2151" s="1425">
        <v>55736.989999999998</v>
      </c>
    </row>
    <row r="2152" spans="1:11" ht="12.75">
      <c r="A2152" s="1425" t="s">
        <v>1360</v>
      </c>
      <c r="B2152" s="1425" t="s">
        <v>757</v>
      </c>
      <c r="C2152" s="1425" t="s">
        <v>390</v>
      </c>
      <c r="D2152" s="1425" t="s">
        <v>549</v>
      </c>
      <c r="E2152" s="1425" t="s">
        <v>2822</v>
      </c>
      <c r="F2152" s="1425" t="s">
        <v>1271</v>
      </c>
      <c r="G2152" s="1425" t="s">
        <v>116</v>
      </c>
      <c r="H2152" s="1425" t="s">
        <v>1263</v>
      </c>
      <c r="I2152" s="1425" t="s">
        <v>2775</v>
      </c>
      <c r="J2152" s="1425" t="s">
        <v>1272</v>
      </c>
      <c r="K2152" s="1425">
        <v>44859.339999999997</v>
      </c>
    </row>
    <row r="2153" spans="1:11" ht="12.75">
      <c r="A2153" s="1425" t="s">
        <v>1360</v>
      </c>
      <c r="B2153" s="1425" t="s">
        <v>757</v>
      </c>
      <c r="C2153" s="1425" t="s">
        <v>390</v>
      </c>
      <c r="D2153" s="1425" t="s">
        <v>549</v>
      </c>
      <c r="E2153" s="1425" t="s">
        <v>2822</v>
      </c>
      <c r="F2153" s="1425" t="s">
        <v>1271</v>
      </c>
      <c r="G2153" s="1425" t="s">
        <v>116</v>
      </c>
      <c r="H2153" s="1425" t="s">
        <v>1263</v>
      </c>
      <c r="I2153" s="1425" t="s">
        <v>2776</v>
      </c>
      <c r="J2153" s="1425" t="s">
        <v>1272</v>
      </c>
      <c r="K2153" s="1425">
        <v>55029.650000000001</v>
      </c>
    </row>
    <row r="2154" spans="1:11" ht="12.75">
      <c r="A2154" s="1425" t="s">
        <v>1360</v>
      </c>
      <c r="B2154" s="1425" t="s">
        <v>757</v>
      </c>
      <c r="C2154" s="1425" t="s">
        <v>390</v>
      </c>
      <c r="D2154" s="1425" t="s">
        <v>549</v>
      </c>
      <c r="E2154" s="1425" t="s">
        <v>2822</v>
      </c>
      <c r="F2154" s="1425" t="s">
        <v>1271</v>
      </c>
      <c r="G2154" s="1425" t="s">
        <v>116</v>
      </c>
      <c r="H2154" s="1425" t="s">
        <v>1263</v>
      </c>
      <c r="I2154" s="1425" t="s">
        <v>2777</v>
      </c>
      <c r="J2154" s="1425" t="s">
        <v>1272</v>
      </c>
      <c r="K2154" s="1425">
        <v>7576.8900000000003</v>
      </c>
    </row>
    <row r="2155" spans="1:11" ht="12.75">
      <c r="A2155" s="1425" t="s">
        <v>1360</v>
      </c>
      <c r="B2155" s="1425" t="s">
        <v>757</v>
      </c>
      <c r="C2155" s="1425" t="s">
        <v>390</v>
      </c>
      <c r="D2155" s="1425" t="s">
        <v>549</v>
      </c>
      <c r="E2155" s="1425" t="s">
        <v>2822</v>
      </c>
      <c r="F2155" s="1425" t="s">
        <v>1271</v>
      </c>
      <c r="G2155" s="1425" t="s">
        <v>116</v>
      </c>
      <c r="H2155" s="1425" t="s">
        <v>1263</v>
      </c>
      <c r="I2155" s="1425" t="s">
        <v>2778</v>
      </c>
      <c r="J2155" s="1425" t="s">
        <v>1272</v>
      </c>
      <c r="K2155" s="1425">
        <v>61106.730000000003</v>
      </c>
    </row>
    <row r="2156" spans="1:11" ht="12.75">
      <c r="A2156" s="1425" t="s">
        <v>1360</v>
      </c>
      <c r="B2156" s="1425" t="s">
        <v>757</v>
      </c>
      <c r="C2156" s="1425" t="s">
        <v>390</v>
      </c>
      <c r="D2156" s="1425" t="s">
        <v>549</v>
      </c>
      <c r="E2156" s="1425" t="s">
        <v>2822</v>
      </c>
      <c r="F2156" s="1425" t="s">
        <v>1271</v>
      </c>
      <c r="G2156" s="1425" t="s">
        <v>116</v>
      </c>
      <c r="H2156" s="1425" t="s">
        <v>2772</v>
      </c>
      <c r="I2156" s="1425" t="s">
        <v>2775</v>
      </c>
      <c r="J2156" s="1425" t="s">
        <v>1272</v>
      </c>
      <c r="K2156" s="1425">
        <v>40159.080000000002</v>
      </c>
    </row>
    <row r="2157" spans="1:11" ht="12.75">
      <c r="A2157" s="1425" t="s">
        <v>1360</v>
      </c>
      <c r="B2157" s="1425" t="s">
        <v>757</v>
      </c>
      <c r="C2157" s="1425" t="s">
        <v>390</v>
      </c>
      <c r="D2157" s="1425" t="s">
        <v>549</v>
      </c>
      <c r="E2157" s="1425" t="s">
        <v>2822</v>
      </c>
      <c r="F2157" s="1425" t="s">
        <v>1271</v>
      </c>
      <c r="G2157" s="1425" t="s">
        <v>116</v>
      </c>
      <c r="H2157" s="1425" t="s">
        <v>2772</v>
      </c>
      <c r="I2157" s="1425" t="s">
        <v>2776</v>
      </c>
      <c r="J2157" s="1425" t="s">
        <v>1272</v>
      </c>
      <c r="K2157" s="1425">
        <v>42169.050000000003</v>
      </c>
    </row>
    <row r="2158" spans="1:11" ht="12.75">
      <c r="A2158" s="1425" t="s">
        <v>1360</v>
      </c>
      <c r="B2158" s="1425" t="s">
        <v>757</v>
      </c>
      <c r="C2158" s="1425" t="s">
        <v>390</v>
      </c>
      <c r="D2158" s="1425" t="s">
        <v>549</v>
      </c>
      <c r="E2158" s="1425" t="s">
        <v>2822</v>
      </c>
      <c r="F2158" s="1425" t="s">
        <v>1271</v>
      </c>
      <c r="G2158" s="1425" t="s">
        <v>116</v>
      </c>
      <c r="H2158" s="1425" t="s">
        <v>2772</v>
      </c>
      <c r="I2158" s="1425" t="s">
        <v>2777</v>
      </c>
      <c r="J2158" s="1425" t="s">
        <v>1272</v>
      </c>
      <c r="K2158" s="1425">
        <v>6671.1099999999997</v>
      </c>
    </row>
    <row r="2159" spans="1:11" ht="12.75">
      <c r="A2159" s="1425" t="s">
        <v>1360</v>
      </c>
      <c r="B2159" s="1425" t="s">
        <v>757</v>
      </c>
      <c r="C2159" s="1425" t="s">
        <v>390</v>
      </c>
      <c r="D2159" s="1425" t="s">
        <v>549</v>
      </c>
      <c r="E2159" s="1425" t="s">
        <v>2822</v>
      </c>
      <c r="F2159" s="1425" t="s">
        <v>1271</v>
      </c>
      <c r="G2159" s="1425" t="s">
        <v>116</v>
      </c>
      <c r="H2159" s="1425" t="s">
        <v>2772</v>
      </c>
      <c r="I2159" s="1425" t="s">
        <v>2778</v>
      </c>
      <c r="J2159" s="1425" t="s">
        <v>1272</v>
      </c>
      <c r="K2159" s="1425">
        <v>52598.260000000002</v>
      </c>
    </row>
    <row r="2160" spans="1:11" ht="12.75">
      <c r="A2160" s="1425" t="s">
        <v>1360</v>
      </c>
      <c r="B2160" s="1425" t="s">
        <v>757</v>
      </c>
      <c r="C2160" s="1425" t="s">
        <v>390</v>
      </c>
      <c r="D2160" s="1425" t="s">
        <v>549</v>
      </c>
      <c r="E2160" s="1425" t="s">
        <v>2822</v>
      </c>
      <c r="F2160" s="1425" t="s">
        <v>1271</v>
      </c>
      <c r="G2160" s="1425" t="s">
        <v>116</v>
      </c>
      <c r="H2160" s="1425" t="s">
        <v>2773</v>
      </c>
      <c r="I2160" s="1425" t="s">
        <v>2775</v>
      </c>
      <c r="J2160" s="1425" t="s">
        <v>1272</v>
      </c>
      <c r="K2160" s="1425">
        <v>40999.18</v>
      </c>
    </row>
    <row r="2161" spans="1:11" ht="12.75">
      <c r="A2161" s="1425" t="s">
        <v>1360</v>
      </c>
      <c r="B2161" s="1425" t="s">
        <v>757</v>
      </c>
      <c r="C2161" s="1425" t="s">
        <v>390</v>
      </c>
      <c r="D2161" s="1425" t="s">
        <v>549</v>
      </c>
      <c r="E2161" s="1425" t="s">
        <v>2822</v>
      </c>
      <c r="F2161" s="1425" t="s">
        <v>1271</v>
      </c>
      <c r="G2161" s="1425" t="s">
        <v>116</v>
      </c>
      <c r="H2161" s="1425" t="s">
        <v>2773</v>
      </c>
      <c r="I2161" s="1425" t="s">
        <v>2776</v>
      </c>
      <c r="J2161" s="1425" t="s">
        <v>1272</v>
      </c>
      <c r="K2161" s="1425">
        <v>43531.540000000001</v>
      </c>
    </row>
    <row r="2162" spans="1:11" ht="12.75">
      <c r="A2162" s="1425" t="s">
        <v>1360</v>
      </c>
      <c r="B2162" s="1425" t="s">
        <v>757</v>
      </c>
      <c r="C2162" s="1425" t="s">
        <v>390</v>
      </c>
      <c r="D2162" s="1425" t="s">
        <v>549</v>
      </c>
      <c r="E2162" s="1425" t="s">
        <v>2822</v>
      </c>
      <c r="F2162" s="1425" t="s">
        <v>1271</v>
      </c>
      <c r="G2162" s="1425" t="s">
        <v>116</v>
      </c>
      <c r="H2162" s="1425" t="s">
        <v>2773</v>
      </c>
      <c r="I2162" s="1425" t="s">
        <v>2777</v>
      </c>
      <c r="J2162" s="1425" t="s">
        <v>1272</v>
      </c>
      <c r="K2162" s="1425">
        <v>5002.71</v>
      </c>
    </row>
    <row r="2163" spans="1:11" ht="12.75">
      <c r="A2163" s="1425" t="s">
        <v>1360</v>
      </c>
      <c r="B2163" s="1425" t="s">
        <v>757</v>
      </c>
      <c r="C2163" s="1425" t="s">
        <v>390</v>
      </c>
      <c r="D2163" s="1425" t="s">
        <v>549</v>
      </c>
      <c r="E2163" s="1425" t="s">
        <v>2822</v>
      </c>
      <c r="F2163" s="1425" t="s">
        <v>1271</v>
      </c>
      <c r="G2163" s="1425" t="s">
        <v>116</v>
      </c>
      <c r="H2163" s="1425" t="s">
        <v>2773</v>
      </c>
      <c r="I2163" s="1425" t="s">
        <v>2778</v>
      </c>
      <c r="J2163" s="1425" t="s">
        <v>1272</v>
      </c>
      <c r="K2163" s="1425">
        <v>56164.440000000002</v>
      </c>
    </row>
    <row r="2164" spans="1:11" ht="12.75">
      <c r="A2164" s="1425" t="s">
        <v>1360</v>
      </c>
      <c r="B2164" s="1425" t="s">
        <v>757</v>
      </c>
      <c r="C2164" s="1425" t="s">
        <v>390</v>
      </c>
      <c r="D2164" s="1425" t="s">
        <v>549</v>
      </c>
      <c r="E2164" s="1425" t="s">
        <v>2822</v>
      </c>
      <c r="F2164" s="1425" t="s">
        <v>1271</v>
      </c>
      <c r="G2164" s="1425" t="s">
        <v>116</v>
      </c>
      <c r="H2164" s="1425" t="s">
        <v>1264</v>
      </c>
      <c r="I2164" s="1425" t="s">
        <v>2775</v>
      </c>
      <c r="J2164" s="1425" t="s">
        <v>1272</v>
      </c>
      <c r="K2164" s="1425">
        <v>42914.379999999997</v>
      </c>
    </row>
    <row r="2165" spans="1:11" ht="12.75">
      <c r="A2165" s="1425" t="s">
        <v>1360</v>
      </c>
      <c r="B2165" s="1425" t="s">
        <v>757</v>
      </c>
      <c r="C2165" s="1425" t="s">
        <v>390</v>
      </c>
      <c r="D2165" s="1425" t="s">
        <v>549</v>
      </c>
      <c r="E2165" s="1425" t="s">
        <v>2822</v>
      </c>
      <c r="F2165" s="1425" t="s">
        <v>1271</v>
      </c>
      <c r="G2165" s="1425" t="s">
        <v>116</v>
      </c>
      <c r="H2165" s="1425" t="s">
        <v>1264</v>
      </c>
      <c r="I2165" s="1425" t="s">
        <v>2776</v>
      </c>
      <c r="J2165" s="1425" t="s">
        <v>1272</v>
      </c>
      <c r="K2165" s="1425">
        <v>52476.160000000003</v>
      </c>
    </row>
    <row r="2166" spans="1:11" ht="12.75">
      <c r="A2166" s="1425" t="s">
        <v>1360</v>
      </c>
      <c r="B2166" s="1425" t="s">
        <v>757</v>
      </c>
      <c r="C2166" s="1425" t="s">
        <v>390</v>
      </c>
      <c r="D2166" s="1425" t="s">
        <v>549</v>
      </c>
      <c r="E2166" s="1425" t="s">
        <v>2822</v>
      </c>
      <c r="F2166" s="1425" t="s">
        <v>1271</v>
      </c>
      <c r="G2166" s="1425" t="s">
        <v>116</v>
      </c>
      <c r="H2166" s="1425" t="s">
        <v>1264</v>
      </c>
      <c r="I2166" s="1425" t="s">
        <v>2777</v>
      </c>
      <c r="J2166" s="1425" t="s">
        <v>1272</v>
      </c>
      <c r="K2166" s="1425">
        <v>5863.04</v>
      </c>
    </row>
    <row r="2167" spans="1:11" ht="12.75">
      <c r="A2167" s="1425" t="s">
        <v>1360</v>
      </c>
      <c r="B2167" s="1425" t="s">
        <v>757</v>
      </c>
      <c r="C2167" s="1425" t="s">
        <v>390</v>
      </c>
      <c r="D2167" s="1425" t="s">
        <v>549</v>
      </c>
      <c r="E2167" s="1425" t="s">
        <v>2822</v>
      </c>
      <c r="F2167" s="1425" t="s">
        <v>1271</v>
      </c>
      <c r="G2167" s="1425" t="s">
        <v>116</v>
      </c>
      <c r="H2167" s="1425" t="s">
        <v>1264</v>
      </c>
      <c r="I2167" s="1425" t="s">
        <v>2778</v>
      </c>
      <c r="J2167" s="1425" t="s">
        <v>1272</v>
      </c>
      <c r="K2167" s="1425">
        <v>62558.519999999997</v>
      </c>
    </row>
    <row r="2168" spans="1:11" ht="12.75">
      <c r="A2168" s="1425" t="s">
        <v>1360</v>
      </c>
      <c r="B2168" s="1425" t="s">
        <v>757</v>
      </c>
      <c r="C2168" s="1425" t="s">
        <v>390</v>
      </c>
      <c r="D2168" s="1425" t="s">
        <v>549</v>
      </c>
      <c r="E2168" s="1425" t="s">
        <v>2822</v>
      </c>
      <c r="F2168" s="1425" t="s">
        <v>1271</v>
      </c>
      <c r="G2168" s="1425" t="s">
        <v>116</v>
      </c>
      <c r="H2168" s="1425" t="s">
        <v>1265</v>
      </c>
      <c r="I2168" s="1425" t="s">
        <v>2775</v>
      </c>
      <c r="J2168" s="1425" t="s">
        <v>1272</v>
      </c>
      <c r="K2168" s="1425">
        <v>55341.699999999997</v>
      </c>
    </row>
    <row r="2169" spans="1:11" ht="12.75">
      <c r="A2169" s="1425" t="s">
        <v>1360</v>
      </c>
      <c r="B2169" s="1425" t="s">
        <v>757</v>
      </c>
      <c r="C2169" s="1425" t="s">
        <v>390</v>
      </c>
      <c r="D2169" s="1425" t="s">
        <v>549</v>
      </c>
      <c r="E2169" s="1425" t="s">
        <v>2822</v>
      </c>
      <c r="F2169" s="1425" t="s">
        <v>1271</v>
      </c>
      <c r="G2169" s="1425" t="s">
        <v>116</v>
      </c>
      <c r="H2169" s="1425" t="s">
        <v>1265</v>
      </c>
      <c r="I2169" s="1425" t="s">
        <v>2776</v>
      </c>
      <c r="J2169" s="1425" t="s">
        <v>1272</v>
      </c>
      <c r="K2169" s="1425">
        <v>63038.870000000003</v>
      </c>
    </row>
    <row r="2170" spans="1:11" ht="12.75">
      <c r="A2170" s="1425" t="s">
        <v>1360</v>
      </c>
      <c r="B2170" s="1425" t="s">
        <v>757</v>
      </c>
      <c r="C2170" s="1425" t="s">
        <v>390</v>
      </c>
      <c r="D2170" s="1425" t="s">
        <v>549</v>
      </c>
      <c r="E2170" s="1425" t="s">
        <v>2822</v>
      </c>
      <c r="F2170" s="1425" t="s">
        <v>1271</v>
      </c>
      <c r="G2170" s="1425" t="s">
        <v>116</v>
      </c>
      <c r="H2170" s="1425" t="s">
        <v>1265</v>
      </c>
      <c r="I2170" s="1425" t="s">
        <v>2777</v>
      </c>
      <c r="J2170" s="1425" t="s">
        <v>1272</v>
      </c>
      <c r="K2170" s="1425">
        <v>7121.1099999999997</v>
      </c>
    </row>
    <row r="2171" spans="1:11" ht="12.75">
      <c r="A2171" s="1425" t="s">
        <v>1360</v>
      </c>
      <c r="B2171" s="1425" t="s">
        <v>757</v>
      </c>
      <c r="C2171" s="1425" t="s">
        <v>390</v>
      </c>
      <c r="D2171" s="1425" t="s">
        <v>549</v>
      </c>
      <c r="E2171" s="1425" t="s">
        <v>2822</v>
      </c>
      <c r="F2171" s="1425" t="s">
        <v>1271</v>
      </c>
      <c r="G2171" s="1425" t="s">
        <v>116</v>
      </c>
      <c r="H2171" s="1425" t="s">
        <v>1265</v>
      </c>
      <c r="I2171" s="1425" t="s">
        <v>2778</v>
      </c>
      <c r="J2171" s="1425" t="s">
        <v>1272</v>
      </c>
      <c r="K2171" s="1425">
        <v>79558.179999999993</v>
      </c>
    </row>
    <row r="2172" spans="1:11" ht="12.75">
      <c r="A2172" s="1425" t="s">
        <v>1360</v>
      </c>
      <c r="B2172" s="1425" t="s">
        <v>757</v>
      </c>
      <c r="C2172" s="1425" t="s">
        <v>390</v>
      </c>
      <c r="D2172" s="1425" t="s">
        <v>549</v>
      </c>
      <c r="E2172" s="1425" t="s">
        <v>2822</v>
      </c>
      <c r="F2172" s="1425" t="s">
        <v>1271</v>
      </c>
      <c r="G2172" s="1425" t="s">
        <v>116</v>
      </c>
      <c r="H2172" s="1425" t="s">
        <v>2774</v>
      </c>
      <c r="I2172" s="1425" t="s">
        <v>2775</v>
      </c>
      <c r="J2172" s="1425" t="s">
        <v>1272</v>
      </c>
      <c r="K2172" s="1425">
        <v>43952.360000000001</v>
      </c>
    </row>
    <row r="2173" spans="1:11" ht="12.75">
      <c r="A2173" s="1425" t="s">
        <v>1360</v>
      </c>
      <c r="B2173" s="1425" t="s">
        <v>757</v>
      </c>
      <c r="C2173" s="1425" t="s">
        <v>390</v>
      </c>
      <c r="D2173" s="1425" t="s">
        <v>549</v>
      </c>
      <c r="E2173" s="1425" t="s">
        <v>2822</v>
      </c>
      <c r="F2173" s="1425" t="s">
        <v>1271</v>
      </c>
      <c r="G2173" s="1425" t="s">
        <v>116</v>
      </c>
      <c r="H2173" s="1425" t="s">
        <v>2774</v>
      </c>
      <c r="I2173" s="1425" t="s">
        <v>2776</v>
      </c>
      <c r="J2173" s="1425" t="s">
        <v>1272</v>
      </c>
      <c r="K2173" s="1425">
        <v>44821.989999999998</v>
      </c>
    </row>
    <row r="2174" spans="1:11" ht="12.75">
      <c r="A2174" s="1425" t="s">
        <v>1360</v>
      </c>
      <c r="B2174" s="1425" t="s">
        <v>757</v>
      </c>
      <c r="C2174" s="1425" t="s">
        <v>390</v>
      </c>
      <c r="D2174" s="1425" t="s">
        <v>549</v>
      </c>
      <c r="E2174" s="1425" t="s">
        <v>2822</v>
      </c>
      <c r="F2174" s="1425" t="s">
        <v>1271</v>
      </c>
      <c r="G2174" s="1425" t="s">
        <v>116</v>
      </c>
      <c r="H2174" s="1425" t="s">
        <v>2774</v>
      </c>
      <c r="I2174" s="1425" t="s">
        <v>2777</v>
      </c>
      <c r="J2174" s="1425" t="s">
        <v>1272</v>
      </c>
      <c r="K2174" s="1425">
        <v>3163.7600000000002</v>
      </c>
    </row>
    <row r="2175" spans="1:11" ht="12.75">
      <c r="A2175" s="1425" t="s">
        <v>1360</v>
      </c>
      <c r="B2175" s="1425" t="s">
        <v>757</v>
      </c>
      <c r="C2175" s="1425" t="s">
        <v>390</v>
      </c>
      <c r="D2175" s="1425" t="s">
        <v>549</v>
      </c>
      <c r="E2175" s="1425" t="s">
        <v>2822</v>
      </c>
      <c r="F2175" s="1425" t="s">
        <v>1271</v>
      </c>
      <c r="G2175" s="1425" t="s">
        <v>116</v>
      </c>
      <c r="H2175" s="1425" t="s">
        <v>2774</v>
      </c>
      <c r="I2175" s="1425" t="s">
        <v>2778</v>
      </c>
      <c r="J2175" s="1425" t="s">
        <v>1272</v>
      </c>
      <c r="K2175" s="1425">
        <v>57743.209999999999</v>
      </c>
    </row>
    <row r="2176" spans="1:11" ht="12.75">
      <c r="A2176" s="1425" t="s">
        <v>1360</v>
      </c>
      <c r="B2176" s="1425" t="s">
        <v>757</v>
      </c>
      <c r="C2176" s="1425" t="s">
        <v>390</v>
      </c>
      <c r="D2176" s="1425" t="s">
        <v>549</v>
      </c>
      <c r="E2176" s="1425" t="s">
        <v>2822</v>
      </c>
      <c r="F2176" s="1425" t="s">
        <v>1271</v>
      </c>
      <c r="G2176" s="1425" t="s">
        <v>116</v>
      </c>
      <c r="H2176" s="1425" t="s">
        <v>1266</v>
      </c>
      <c r="I2176" s="1425" t="s">
        <v>2775</v>
      </c>
      <c r="J2176" s="1425" t="s">
        <v>1272</v>
      </c>
      <c r="K2176" s="1425">
        <v>45492.559999999998</v>
      </c>
    </row>
    <row r="2177" spans="1:11" ht="12.75">
      <c r="A2177" s="1425" t="s">
        <v>1360</v>
      </c>
      <c r="B2177" s="1425" t="s">
        <v>757</v>
      </c>
      <c r="C2177" s="1425" t="s">
        <v>390</v>
      </c>
      <c r="D2177" s="1425" t="s">
        <v>549</v>
      </c>
      <c r="E2177" s="1425" t="s">
        <v>2822</v>
      </c>
      <c r="F2177" s="1425" t="s">
        <v>1271</v>
      </c>
      <c r="G2177" s="1425" t="s">
        <v>116</v>
      </c>
      <c r="H2177" s="1425" t="s">
        <v>1266</v>
      </c>
      <c r="I2177" s="1425" t="s">
        <v>2776</v>
      </c>
      <c r="J2177" s="1425" t="s">
        <v>1272</v>
      </c>
      <c r="K2177" s="1425">
        <v>51621.989999999998</v>
      </c>
    </row>
    <row r="2178" spans="1:11" ht="12.75">
      <c r="A2178" s="1425" t="s">
        <v>1360</v>
      </c>
      <c r="B2178" s="1425" t="s">
        <v>757</v>
      </c>
      <c r="C2178" s="1425" t="s">
        <v>390</v>
      </c>
      <c r="D2178" s="1425" t="s">
        <v>549</v>
      </c>
      <c r="E2178" s="1425" t="s">
        <v>2822</v>
      </c>
      <c r="F2178" s="1425" t="s">
        <v>1271</v>
      </c>
      <c r="G2178" s="1425" t="s">
        <v>116</v>
      </c>
      <c r="H2178" s="1425" t="s">
        <v>1266</v>
      </c>
      <c r="I2178" s="1425" t="s">
        <v>2777</v>
      </c>
      <c r="J2178" s="1425" t="s">
        <v>1272</v>
      </c>
      <c r="K2178" s="1425">
        <v>4967.0500000000002</v>
      </c>
    </row>
    <row r="2179" spans="1:11" ht="12.75">
      <c r="A2179" s="1425" t="s">
        <v>1360</v>
      </c>
      <c r="B2179" s="1425" t="s">
        <v>757</v>
      </c>
      <c r="C2179" s="1425" t="s">
        <v>390</v>
      </c>
      <c r="D2179" s="1425" t="s">
        <v>549</v>
      </c>
      <c r="E2179" s="1425" t="s">
        <v>2822</v>
      </c>
      <c r="F2179" s="1425" t="s">
        <v>1271</v>
      </c>
      <c r="G2179" s="1425" t="s">
        <v>116</v>
      </c>
      <c r="H2179" s="1425" t="s">
        <v>1266</v>
      </c>
      <c r="I2179" s="1425" t="s">
        <v>2778</v>
      </c>
      <c r="J2179" s="1425" t="s">
        <v>1272</v>
      </c>
      <c r="K2179" s="1425">
        <v>69088.729999999996</v>
      </c>
    </row>
    <row r="2180" spans="1:11" ht="12.75">
      <c r="A2180" s="1425" t="s">
        <v>1360</v>
      </c>
      <c r="B2180" s="1425" t="s">
        <v>757</v>
      </c>
      <c r="C2180" s="1425" t="s">
        <v>390</v>
      </c>
      <c r="D2180" s="1425" t="s">
        <v>549</v>
      </c>
      <c r="E2180" s="1425" t="s">
        <v>2822</v>
      </c>
      <c r="F2180" s="1425" t="s">
        <v>1271</v>
      </c>
      <c r="G2180" s="1425" t="s">
        <v>116</v>
      </c>
      <c r="H2180" s="1425" t="s">
        <v>1267</v>
      </c>
      <c r="I2180" s="1425" t="s">
        <v>2775</v>
      </c>
      <c r="J2180" s="1425" t="s">
        <v>1272</v>
      </c>
      <c r="K2180" s="1425">
        <v>39268.230000000003</v>
      </c>
    </row>
    <row r="2181" spans="1:11" ht="12.75">
      <c r="A2181" s="1425" t="s">
        <v>1360</v>
      </c>
      <c r="B2181" s="1425" t="s">
        <v>757</v>
      </c>
      <c r="C2181" s="1425" t="s">
        <v>390</v>
      </c>
      <c r="D2181" s="1425" t="s">
        <v>549</v>
      </c>
      <c r="E2181" s="1425" t="s">
        <v>2822</v>
      </c>
      <c r="F2181" s="1425" t="s">
        <v>1271</v>
      </c>
      <c r="G2181" s="1425" t="s">
        <v>116</v>
      </c>
      <c r="H2181" s="1425" t="s">
        <v>1267</v>
      </c>
      <c r="I2181" s="1425" t="s">
        <v>2776</v>
      </c>
      <c r="J2181" s="1425" t="s">
        <v>1272</v>
      </c>
      <c r="K2181" s="1425">
        <v>60268.360000000001</v>
      </c>
    </row>
    <row r="2182" spans="1:11" ht="12.75">
      <c r="A2182" s="1425" t="s">
        <v>1360</v>
      </c>
      <c r="B2182" s="1425" t="s">
        <v>757</v>
      </c>
      <c r="C2182" s="1425" t="s">
        <v>390</v>
      </c>
      <c r="D2182" s="1425" t="s">
        <v>549</v>
      </c>
      <c r="E2182" s="1425" t="s">
        <v>2822</v>
      </c>
      <c r="F2182" s="1425" t="s">
        <v>1271</v>
      </c>
      <c r="G2182" s="1425" t="s">
        <v>116</v>
      </c>
      <c r="H2182" s="1425" t="s">
        <v>1267</v>
      </c>
      <c r="I2182" s="1425" t="s">
        <v>2777</v>
      </c>
      <c r="J2182" s="1425" t="s">
        <v>1272</v>
      </c>
      <c r="K2182" s="1425">
        <v>6452.1599999999999</v>
      </c>
    </row>
    <row r="2183" spans="1:11" ht="12.75">
      <c r="A2183" s="1425" t="s">
        <v>1360</v>
      </c>
      <c r="B2183" s="1425" t="s">
        <v>757</v>
      </c>
      <c r="C2183" s="1425" t="s">
        <v>390</v>
      </c>
      <c r="D2183" s="1425" t="s">
        <v>549</v>
      </c>
      <c r="E2183" s="1425" t="s">
        <v>2822</v>
      </c>
      <c r="F2183" s="1425" t="s">
        <v>1271</v>
      </c>
      <c r="G2183" s="1425" t="s">
        <v>116</v>
      </c>
      <c r="H2183" s="1425" t="s">
        <v>1267</v>
      </c>
      <c r="I2183" s="1425" t="s">
        <v>2778</v>
      </c>
      <c r="J2183" s="1425" t="s">
        <v>1272</v>
      </c>
      <c r="K2183" s="1425">
        <v>57543.540000000001</v>
      </c>
    </row>
    <row r="2184" spans="1:11" ht="12.75">
      <c r="A2184" s="1425" t="s">
        <v>1360</v>
      </c>
      <c r="B2184" s="1425" t="s">
        <v>757</v>
      </c>
      <c r="C2184" s="1425" t="s">
        <v>390</v>
      </c>
      <c r="D2184" s="1425" t="s">
        <v>549</v>
      </c>
      <c r="E2184" s="1425" t="s">
        <v>2823</v>
      </c>
      <c r="F2184" s="1425" t="s">
        <v>1291</v>
      </c>
      <c r="G2184" s="1425" t="s">
        <v>116</v>
      </c>
      <c r="H2184" s="1425" t="s">
        <v>1267</v>
      </c>
      <c r="I2184" s="1425" t="s">
        <v>2778</v>
      </c>
      <c r="J2184" s="1425" t="s">
        <v>1292</v>
      </c>
      <c r="K2184" s="1425">
        <v>21.239999999999998</v>
      </c>
    </row>
    <row r="2185" spans="1:11" ht="12.75">
      <c r="A2185" s="1425" t="s">
        <v>1360</v>
      </c>
      <c r="B2185" s="1425" t="s">
        <v>757</v>
      </c>
      <c r="C2185" s="1425" t="s">
        <v>390</v>
      </c>
      <c r="D2185" s="1425" t="s">
        <v>549</v>
      </c>
      <c r="E2185" s="1425" t="s">
        <v>2824</v>
      </c>
      <c r="F2185" s="1425" t="s">
        <v>1271</v>
      </c>
      <c r="G2185" s="1425" t="s">
        <v>116</v>
      </c>
      <c r="H2185" s="1425" t="s">
        <v>2762</v>
      </c>
      <c r="I2185" s="1425" t="s">
        <v>2775</v>
      </c>
      <c r="J2185" s="1425" t="s">
        <v>1272</v>
      </c>
      <c r="K2185" s="1425">
        <v>5586.9700000000003</v>
      </c>
    </row>
    <row r="2186" spans="1:11" ht="12.75">
      <c r="A2186" s="1425" t="s">
        <v>1360</v>
      </c>
      <c r="B2186" s="1425" t="s">
        <v>757</v>
      </c>
      <c r="C2186" s="1425" t="s">
        <v>390</v>
      </c>
      <c r="D2186" s="1425" t="s">
        <v>549</v>
      </c>
      <c r="E2186" s="1425" t="s">
        <v>2824</v>
      </c>
      <c r="F2186" s="1425" t="s">
        <v>1271</v>
      </c>
      <c r="G2186" s="1425" t="s">
        <v>116</v>
      </c>
      <c r="H2186" s="1425" t="s">
        <v>2762</v>
      </c>
      <c r="I2186" s="1425" t="s">
        <v>2776</v>
      </c>
      <c r="J2186" s="1425" t="s">
        <v>1272</v>
      </c>
      <c r="K2186" s="1425">
        <v>7493.1000000000004</v>
      </c>
    </row>
    <row r="2187" spans="1:11" ht="12.75">
      <c r="A2187" s="1425" t="s">
        <v>1360</v>
      </c>
      <c r="B2187" s="1425" t="s">
        <v>757</v>
      </c>
      <c r="C2187" s="1425" t="s">
        <v>390</v>
      </c>
      <c r="D2187" s="1425" t="s">
        <v>549</v>
      </c>
      <c r="E2187" s="1425" t="s">
        <v>2824</v>
      </c>
      <c r="F2187" s="1425" t="s">
        <v>1271</v>
      </c>
      <c r="G2187" s="1425" t="s">
        <v>116</v>
      </c>
      <c r="H2187" s="1425" t="s">
        <v>2762</v>
      </c>
      <c r="I2187" s="1425" t="s">
        <v>2777</v>
      </c>
      <c r="J2187" s="1425" t="s">
        <v>1272</v>
      </c>
      <c r="K2187" s="1425">
        <v>1401.4200000000001</v>
      </c>
    </row>
    <row r="2188" spans="1:11" ht="12.75">
      <c r="A2188" s="1425" t="s">
        <v>1360</v>
      </c>
      <c r="B2188" s="1425" t="s">
        <v>757</v>
      </c>
      <c r="C2188" s="1425" t="s">
        <v>390</v>
      </c>
      <c r="D2188" s="1425" t="s">
        <v>549</v>
      </c>
      <c r="E2188" s="1425" t="s">
        <v>2824</v>
      </c>
      <c r="F2188" s="1425" t="s">
        <v>1271</v>
      </c>
      <c r="G2188" s="1425" t="s">
        <v>116</v>
      </c>
      <c r="H2188" s="1425" t="s">
        <v>2762</v>
      </c>
      <c r="I2188" s="1425" t="s">
        <v>2778</v>
      </c>
      <c r="J2188" s="1425" t="s">
        <v>1272</v>
      </c>
      <c r="K2188" s="1425">
        <v>7687.1199999999999</v>
      </c>
    </row>
    <row r="2189" spans="1:11" ht="12.75">
      <c r="A2189" s="1425" t="s">
        <v>1360</v>
      </c>
      <c r="B2189" s="1425" t="s">
        <v>757</v>
      </c>
      <c r="C2189" s="1425" t="s">
        <v>390</v>
      </c>
      <c r="D2189" s="1425" t="s">
        <v>549</v>
      </c>
      <c r="E2189" s="1425" t="s">
        <v>2824</v>
      </c>
      <c r="F2189" s="1425" t="s">
        <v>1271</v>
      </c>
      <c r="G2189" s="1425" t="s">
        <v>116</v>
      </c>
      <c r="H2189" s="1425" t="s">
        <v>1263</v>
      </c>
      <c r="I2189" s="1425" t="s">
        <v>2775</v>
      </c>
      <c r="J2189" s="1425" t="s">
        <v>1272</v>
      </c>
      <c r="K2189" s="1425">
        <v>4225.5699999999997</v>
      </c>
    </row>
    <row r="2190" spans="1:11" ht="12.75">
      <c r="A2190" s="1425" t="s">
        <v>1360</v>
      </c>
      <c r="B2190" s="1425" t="s">
        <v>757</v>
      </c>
      <c r="C2190" s="1425" t="s">
        <v>390</v>
      </c>
      <c r="D2190" s="1425" t="s">
        <v>549</v>
      </c>
      <c r="E2190" s="1425" t="s">
        <v>2824</v>
      </c>
      <c r="F2190" s="1425" t="s">
        <v>1271</v>
      </c>
      <c r="G2190" s="1425" t="s">
        <v>116</v>
      </c>
      <c r="H2190" s="1425" t="s">
        <v>1263</v>
      </c>
      <c r="I2190" s="1425" t="s">
        <v>2776</v>
      </c>
      <c r="J2190" s="1425" t="s">
        <v>1272</v>
      </c>
      <c r="K2190" s="1425">
        <v>6261.0699999999997</v>
      </c>
    </row>
    <row r="2191" spans="1:11" ht="12.75">
      <c r="A2191" s="1425" t="s">
        <v>1360</v>
      </c>
      <c r="B2191" s="1425" t="s">
        <v>757</v>
      </c>
      <c r="C2191" s="1425" t="s">
        <v>390</v>
      </c>
      <c r="D2191" s="1425" t="s">
        <v>549</v>
      </c>
      <c r="E2191" s="1425" t="s">
        <v>2824</v>
      </c>
      <c r="F2191" s="1425" t="s">
        <v>1271</v>
      </c>
      <c r="G2191" s="1425" t="s">
        <v>116</v>
      </c>
      <c r="H2191" s="1425" t="s">
        <v>1263</v>
      </c>
      <c r="I2191" s="1425" t="s">
        <v>2777</v>
      </c>
      <c r="J2191" s="1425" t="s">
        <v>1272</v>
      </c>
      <c r="K2191" s="1425">
        <v>1274.26</v>
      </c>
    </row>
    <row r="2192" spans="1:11" ht="12.75">
      <c r="A2192" s="1425" t="s">
        <v>1360</v>
      </c>
      <c r="B2192" s="1425" t="s">
        <v>757</v>
      </c>
      <c r="C2192" s="1425" t="s">
        <v>390</v>
      </c>
      <c r="D2192" s="1425" t="s">
        <v>549</v>
      </c>
      <c r="E2192" s="1425" t="s">
        <v>2824</v>
      </c>
      <c r="F2192" s="1425" t="s">
        <v>1271</v>
      </c>
      <c r="G2192" s="1425" t="s">
        <v>116</v>
      </c>
      <c r="H2192" s="1425" t="s">
        <v>1263</v>
      </c>
      <c r="I2192" s="1425" t="s">
        <v>2778</v>
      </c>
      <c r="J2192" s="1425" t="s">
        <v>1272</v>
      </c>
      <c r="K2192" s="1425">
        <v>6082.0500000000002</v>
      </c>
    </row>
    <row r="2193" spans="1:11" ht="12.75">
      <c r="A2193" s="1425" t="s">
        <v>1360</v>
      </c>
      <c r="B2193" s="1425" t="s">
        <v>757</v>
      </c>
      <c r="C2193" s="1425" t="s">
        <v>390</v>
      </c>
      <c r="D2193" s="1425" t="s">
        <v>549</v>
      </c>
      <c r="E2193" s="1425" t="s">
        <v>2824</v>
      </c>
      <c r="F2193" s="1425" t="s">
        <v>1271</v>
      </c>
      <c r="G2193" s="1425" t="s">
        <v>116</v>
      </c>
      <c r="H2193" s="1425" t="s">
        <v>2772</v>
      </c>
      <c r="I2193" s="1425" t="s">
        <v>2775</v>
      </c>
      <c r="J2193" s="1425" t="s">
        <v>1272</v>
      </c>
      <c r="K2193" s="1425">
        <v>5309.7700000000004</v>
      </c>
    </row>
    <row r="2194" spans="1:11" ht="12.75">
      <c r="A2194" s="1425" t="s">
        <v>1360</v>
      </c>
      <c r="B2194" s="1425" t="s">
        <v>757</v>
      </c>
      <c r="C2194" s="1425" t="s">
        <v>390</v>
      </c>
      <c r="D2194" s="1425" t="s">
        <v>549</v>
      </c>
      <c r="E2194" s="1425" t="s">
        <v>2824</v>
      </c>
      <c r="F2194" s="1425" t="s">
        <v>1271</v>
      </c>
      <c r="G2194" s="1425" t="s">
        <v>116</v>
      </c>
      <c r="H2194" s="1425" t="s">
        <v>2772</v>
      </c>
      <c r="I2194" s="1425" t="s">
        <v>2776</v>
      </c>
      <c r="J2194" s="1425" t="s">
        <v>1272</v>
      </c>
      <c r="K2194" s="1425">
        <v>7042.5500000000002</v>
      </c>
    </row>
    <row r="2195" spans="1:11" ht="12.75">
      <c r="A2195" s="1425" t="s">
        <v>1360</v>
      </c>
      <c r="B2195" s="1425" t="s">
        <v>757</v>
      </c>
      <c r="C2195" s="1425" t="s">
        <v>390</v>
      </c>
      <c r="D2195" s="1425" t="s">
        <v>549</v>
      </c>
      <c r="E2195" s="1425" t="s">
        <v>2824</v>
      </c>
      <c r="F2195" s="1425" t="s">
        <v>1271</v>
      </c>
      <c r="G2195" s="1425" t="s">
        <v>116</v>
      </c>
      <c r="H2195" s="1425" t="s">
        <v>2772</v>
      </c>
      <c r="I2195" s="1425" t="s">
        <v>2777</v>
      </c>
      <c r="J2195" s="1425" t="s">
        <v>1272</v>
      </c>
      <c r="K2195" s="1425">
        <v>1283.3099999999999</v>
      </c>
    </row>
    <row r="2196" spans="1:11" ht="12.75">
      <c r="A2196" s="1425" t="s">
        <v>1360</v>
      </c>
      <c r="B2196" s="1425" t="s">
        <v>757</v>
      </c>
      <c r="C2196" s="1425" t="s">
        <v>390</v>
      </c>
      <c r="D2196" s="1425" t="s">
        <v>549</v>
      </c>
      <c r="E2196" s="1425" t="s">
        <v>2824</v>
      </c>
      <c r="F2196" s="1425" t="s">
        <v>1271</v>
      </c>
      <c r="G2196" s="1425" t="s">
        <v>116</v>
      </c>
      <c r="H2196" s="1425" t="s">
        <v>2772</v>
      </c>
      <c r="I2196" s="1425" t="s">
        <v>2778</v>
      </c>
      <c r="J2196" s="1425" t="s">
        <v>1272</v>
      </c>
      <c r="K2196" s="1425">
        <v>6790.1000000000004</v>
      </c>
    </row>
    <row r="2197" spans="1:11" ht="12.75">
      <c r="A2197" s="1425" t="s">
        <v>1360</v>
      </c>
      <c r="B2197" s="1425" t="s">
        <v>757</v>
      </c>
      <c r="C2197" s="1425" t="s">
        <v>390</v>
      </c>
      <c r="D2197" s="1425" t="s">
        <v>549</v>
      </c>
      <c r="E2197" s="1425" t="s">
        <v>2824</v>
      </c>
      <c r="F2197" s="1425" t="s">
        <v>1271</v>
      </c>
      <c r="G2197" s="1425" t="s">
        <v>116</v>
      </c>
      <c r="H2197" s="1425" t="s">
        <v>2773</v>
      </c>
      <c r="I2197" s="1425" t="s">
        <v>2775</v>
      </c>
      <c r="J2197" s="1425" t="s">
        <v>1272</v>
      </c>
      <c r="K2197" s="1425">
        <v>5610.8500000000004</v>
      </c>
    </row>
    <row r="2198" spans="1:11" ht="12.75">
      <c r="A2198" s="1425" t="s">
        <v>1360</v>
      </c>
      <c r="B2198" s="1425" t="s">
        <v>757</v>
      </c>
      <c r="C2198" s="1425" t="s">
        <v>390</v>
      </c>
      <c r="D2198" s="1425" t="s">
        <v>549</v>
      </c>
      <c r="E2198" s="1425" t="s">
        <v>2824</v>
      </c>
      <c r="F2198" s="1425" t="s">
        <v>1271</v>
      </c>
      <c r="G2198" s="1425" t="s">
        <v>116</v>
      </c>
      <c r="H2198" s="1425" t="s">
        <v>2773</v>
      </c>
      <c r="I2198" s="1425" t="s">
        <v>2776</v>
      </c>
      <c r="J2198" s="1425" t="s">
        <v>1272</v>
      </c>
      <c r="K2198" s="1425">
        <v>7459.3299999999999</v>
      </c>
    </row>
    <row r="2199" spans="1:11" ht="12.75">
      <c r="A2199" s="1425" t="s">
        <v>1360</v>
      </c>
      <c r="B2199" s="1425" t="s">
        <v>757</v>
      </c>
      <c r="C2199" s="1425" t="s">
        <v>390</v>
      </c>
      <c r="D2199" s="1425" t="s">
        <v>549</v>
      </c>
      <c r="E2199" s="1425" t="s">
        <v>2824</v>
      </c>
      <c r="F2199" s="1425" t="s">
        <v>1271</v>
      </c>
      <c r="G2199" s="1425" t="s">
        <v>116</v>
      </c>
      <c r="H2199" s="1425" t="s">
        <v>2773</v>
      </c>
      <c r="I2199" s="1425" t="s">
        <v>2777</v>
      </c>
      <c r="J2199" s="1425" t="s">
        <v>1272</v>
      </c>
      <c r="K2199" s="1425">
        <v>1376.2</v>
      </c>
    </row>
    <row r="2200" spans="1:11" ht="12.75">
      <c r="A2200" s="1425" t="s">
        <v>1360</v>
      </c>
      <c r="B2200" s="1425" t="s">
        <v>757</v>
      </c>
      <c r="C2200" s="1425" t="s">
        <v>390</v>
      </c>
      <c r="D2200" s="1425" t="s">
        <v>549</v>
      </c>
      <c r="E2200" s="1425" t="s">
        <v>2824</v>
      </c>
      <c r="F2200" s="1425" t="s">
        <v>1271</v>
      </c>
      <c r="G2200" s="1425" t="s">
        <v>116</v>
      </c>
      <c r="H2200" s="1425" t="s">
        <v>2773</v>
      </c>
      <c r="I2200" s="1425" t="s">
        <v>2778</v>
      </c>
      <c r="J2200" s="1425" t="s">
        <v>1272</v>
      </c>
      <c r="K2200" s="1425">
        <v>7439.4300000000003</v>
      </c>
    </row>
    <row r="2201" spans="1:11" ht="12.75">
      <c r="A2201" s="1425" t="s">
        <v>1360</v>
      </c>
      <c r="B2201" s="1425" t="s">
        <v>757</v>
      </c>
      <c r="C2201" s="1425" t="s">
        <v>390</v>
      </c>
      <c r="D2201" s="1425" t="s">
        <v>549</v>
      </c>
      <c r="E2201" s="1425" t="s">
        <v>2824</v>
      </c>
      <c r="F2201" s="1425" t="s">
        <v>1271</v>
      </c>
      <c r="G2201" s="1425" t="s">
        <v>116</v>
      </c>
      <c r="H2201" s="1425" t="s">
        <v>1264</v>
      </c>
      <c r="I2201" s="1425" t="s">
        <v>2775</v>
      </c>
      <c r="J2201" s="1425" t="s">
        <v>1272</v>
      </c>
      <c r="K2201" s="1425">
        <v>4610.6999999999998</v>
      </c>
    </row>
    <row r="2202" spans="1:11" ht="12.75">
      <c r="A2202" s="1425" t="s">
        <v>1360</v>
      </c>
      <c r="B2202" s="1425" t="s">
        <v>757</v>
      </c>
      <c r="C2202" s="1425" t="s">
        <v>390</v>
      </c>
      <c r="D2202" s="1425" t="s">
        <v>549</v>
      </c>
      <c r="E2202" s="1425" t="s">
        <v>2824</v>
      </c>
      <c r="F2202" s="1425" t="s">
        <v>1271</v>
      </c>
      <c r="G2202" s="1425" t="s">
        <v>116</v>
      </c>
      <c r="H2202" s="1425" t="s">
        <v>1264</v>
      </c>
      <c r="I2202" s="1425" t="s">
        <v>2776</v>
      </c>
      <c r="J2202" s="1425" t="s">
        <v>1272</v>
      </c>
      <c r="K2202" s="1425">
        <v>6680.7600000000002</v>
      </c>
    </row>
    <row r="2203" spans="1:11" ht="12.75">
      <c r="A2203" s="1425" t="s">
        <v>1360</v>
      </c>
      <c r="B2203" s="1425" t="s">
        <v>757</v>
      </c>
      <c r="C2203" s="1425" t="s">
        <v>390</v>
      </c>
      <c r="D2203" s="1425" t="s">
        <v>549</v>
      </c>
      <c r="E2203" s="1425" t="s">
        <v>2824</v>
      </c>
      <c r="F2203" s="1425" t="s">
        <v>1271</v>
      </c>
      <c r="G2203" s="1425" t="s">
        <v>116</v>
      </c>
      <c r="H2203" s="1425" t="s">
        <v>1264</v>
      </c>
      <c r="I2203" s="1425" t="s">
        <v>2777</v>
      </c>
      <c r="J2203" s="1425" t="s">
        <v>1272</v>
      </c>
      <c r="K2203" s="1425">
        <v>1285.53</v>
      </c>
    </row>
    <row r="2204" spans="1:11" ht="12.75">
      <c r="A2204" s="1425" t="s">
        <v>1360</v>
      </c>
      <c r="B2204" s="1425" t="s">
        <v>757</v>
      </c>
      <c r="C2204" s="1425" t="s">
        <v>390</v>
      </c>
      <c r="D2204" s="1425" t="s">
        <v>549</v>
      </c>
      <c r="E2204" s="1425" t="s">
        <v>2824</v>
      </c>
      <c r="F2204" s="1425" t="s">
        <v>1271</v>
      </c>
      <c r="G2204" s="1425" t="s">
        <v>116</v>
      </c>
      <c r="H2204" s="1425" t="s">
        <v>1264</v>
      </c>
      <c r="I2204" s="1425" t="s">
        <v>2778</v>
      </c>
      <c r="J2204" s="1425" t="s">
        <v>1272</v>
      </c>
      <c r="K2204" s="1425">
        <v>6853.2399999999998</v>
      </c>
    </row>
    <row r="2205" spans="1:11" ht="12.75">
      <c r="A2205" s="1425" t="s">
        <v>1360</v>
      </c>
      <c r="B2205" s="1425" t="s">
        <v>757</v>
      </c>
      <c r="C2205" s="1425" t="s">
        <v>390</v>
      </c>
      <c r="D2205" s="1425" t="s">
        <v>549</v>
      </c>
      <c r="E2205" s="1425" t="s">
        <v>2824</v>
      </c>
      <c r="F2205" s="1425" t="s">
        <v>1271</v>
      </c>
      <c r="G2205" s="1425" t="s">
        <v>116</v>
      </c>
      <c r="H2205" s="1425" t="s">
        <v>1265</v>
      </c>
      <c r="I2205" s="1425" t="s">
        <v>2775</v>
      </c>
      <c r="J2205" s="1425" t="s">
        <v>1272</v>
      </c>
      <c r="K2205" s="1425">
        <v>5898.9399999999996</v>
      </c>
    </row>
    <row r="2206" spans="1:11" ht="12.75">
      <c r="A2206" s="1425" t="s">
        <v>1360</v>
      </c>
      <c r="B2206" s="1425" t="s">
        <v>757</v>
      </c>
      <c r="C2206" s="1425" t="s">
        <v>390</v>
      </c>
      <c r="D2206" s="1425" t="s">
        <v>549</v>
      </c>
      <c r="E2206" s="1425" t="s">
        <v>2824</v>
      </c>
      <c r="F2206" s="1425" t="s">
        <v>1271</v>
      </c>
      <c r="G2206" s="1425" t="s">
        <v>116</v>
      </c>
      <c r="H2206" s="1425" t="s">
        <v>1265</v>
      </c>
      <c r="I2206" s="1425" t="s">
        <v>2776</v>
      </c>
      <c r="J2206" s="1425" t="s">
        <v>1272</v>
      </c>
      <c r="K2206" s="1425">
        <v>7304.8400000000001</v>
      </c>
    </row>
    <row r="2207" spans="1:11" ht="12.75">
      <c r="A2207" s="1425" t="s">
        <v>1360</v>
      </c>
      <c r="B2207" s="1425" t="s">
        <v>757</v>
      </c>
      <c r="C2207" s="1425" t="s">
        <v>390</v>
      </c>
      <c r="D2207" s="1425" t="s">
        <v>549</v>
      </c>
      <c r="E2207" s="1425" t="s">
        <v>2824</v>
      </c>
      <c r="F2207" s="1425" t="s">
        <v>1271</v>
      </c>
      <c r="G2207" s="1425" t="s">
        <v>116</v>
      </c>
      <c r="H2207" s="1425" t="s">
        <v>1265</v>
      </c>
      <c r="I2207" s="1425" t="s">
        <v>2777</v>
      </c>
      <c r="J2207" s="1425" t="s">
        <v>1272</v>
      </c>
      <c r="K2207" s="1425">
        <v>1341.3</v>
      </c>
    </row>
    <row r="2208" spans="1:11" ht="12.75">
      <c r="A2208" s="1425" t="s">
        <v>1360</v>
      </c>
      <c r="B2208" s="1425" t="s">
        <v>757</v>
      </c>
      <c r="C2208" s="1425" t="s">
        <v>390</v>
      </c>
      <c r="D2208" s="1425" t="s">
        <v>549</v>
      </c>
      <c r="E2208" s="1425" t="s">
        <v>2824</v>
      </c>
      <c r="F2208" s="1425" t="s">
        <v>1271</v>
      </c>
      <c r="G2208" s="1425" t="s">
        <v>116</v>
      </c>
      <c r="H2208" s="1425" t="s">
        <v>1265</v>
      </c>
      <c r="I2208" s="1425" t="s">
        <v>2778</v>
      </c>
      <c r="J2208" s="1425" t="s">
        <v>1272</v>
      </c>
      <c r="K2208" s="1425">
        <v>7439.2200000000003</v>
      </c>
    </row>
    <row r="2209" spans="1:11" ht="12.75">
      <c r="A2209" s="1425" t="s">
        <v>1360</v>
      </c>
      <c r="B2209" s="1425" t="s">
        <v>757</v>
      </c>
      <c r="C2209" s="1425" t="s">
        <v>390</v>
      </c>
      <c r="D2209" s="1425" t="s">
        <v>549</v>
      </c>
      <c r="E2209" s="1425" t="s">
        <v>2824</v>
      </c>
      <c r="F2209" s="1425" t="s">
        <v>1271</v>
      </c>
      <c r="G2209" s="1425" t="s">
        <v>116</v>
      </c>
      <c r="H2209" s="1425" t="s">
        <v>2774</v>
      </c>
      <c r="I2209" s="1425" t="s">
        <v>2775</v>
      </c>
      <c r="J2209" s="1425" t="s">
        <v>1272</v>
      </c>
      <c r="K2209" s="1425">
        <v>6064.5799999999999</v>
      </c>
    </row>
    <row r="2210" spans="1:11" ht="12.75">
      <c r="A2210" s="1425" t="s">
        <v>1360</v>
      </c>
      <c r="B2210" s="1425" t="s">
        <v>757</v>
      </c>
      <c r="C2210" s="1425" t="s">
        <v>390</v>
      </c>
      <c r="D2210" s="1425" t="s">
        <v>549</v>
      </c>
      <c r="E2210" s="1425" t="s">
        <v>2824</v>
      </c>
      <c r="F2210" s="1425" t="s">
        <v>1271</v>
      </c>
      <c r="G2210" s="1425" t="s">
        <v>116</v>
      </c>
      <c r="H2210" s="1425" t="s">
        <v>2774</v>
      </c>
      <c r="I2210" s="1425" t="s">
        <v>2776</v>
      </c>
      <c r="J2210" s="1425" t="s">
        <v>1272</v>
      </c>
      <c r="K2210" s="1425">
        <v>7994.5299999999997</v>
      </c>
    </row>
    <row r="2211" spans="1:11" ht="12.75">
      <c r="A2211" s="1425" t="s">
        <v>1360</v>
      </c>
      <c r="B2211" s="1425" t="s">
        <v>757</v>
      </c>
      <c r="C2211" s="1425" t="s">
        <v>390</v>
      </c>
      <c r="D2211" s="1425" t="s">
        <v>549</v>
      </c>
      <c r="E2211" s="1425" t="s">
        <v>2824</v>
      </c>
      <c r="F2211" s="1425" t="s">
        <v>1271</v>
      </c>
      <c r="G2211" s="1425" t="s">
        <v>116</v>
      </c>
      <c r="H2211" s="1425" t="s">
        <v>2774</v>
      </c>
      <c r="I2211" s="1425" t="s">
        <v>2777</v>
      </c>
      <c r="J2211" s="1425" t="s">
        <v>1272</v>
      </c>
      <c r="K2211" s="1425">
        <v>1439.95</v>
      </c>
    </row>
    <row r="2212" spans="1:11" ht="12.75">
      <c r="A2212" s="1425" t="s">
        <v>1360</v>
      </c>
      <c r="B2212" s="1425" t="s">
        <v>757</v>
      </c>
      <c r="C2212" s="1425" t="s">
        <v>390</v>
      </c>
      <c r="D2212" s="1425" t="s">
        <v>549</v>
      </c>
      <c r="E2212" s="1425" t="s">
        <v>2824</v>
      </c>
      <c r="F2212" s="1425" t="s">
        <v>1271</v>
      </c>
      <c r="G2212" s="1425" t="s">
        <v>116</v>
      </c>
      <c r="H2212" s="1425" t="s">
        <v>2774</v>
      </c>
      <c r="I2212" s="1425" t="s">
        <v>2778</v>
      </c>
      <c r="J2212" s="1425" t="s">
        <v>1272</v>
      </c>
      <c r="K2212" s="1425">
        <v>8098.96</v>
      </c>
    </row>
    <row r="2213" spans="1:11" ht="12.75">
      <c r="A2213" s="1425" t="s">
        <v>1360</v>
      </c>
      <c r="B2213" s="1425" t="s">
        <v>757</v>
      </c>
      <c r="C2213" s="1425" t="s">
        <v>390</v>
      </c>
      <c r="D2213" s="1425" t="s">
        <v>549</v>
      </c>
      <c r="E2213" s="1425" t="s">
        <v>2824</v>
      </c>
      <c r="F2213" s="1425" t="s">
        <v>1271</v>
      </c>
      <c r="G2213" s="1425" t="s">
        <v>116</v>
      </c>
      <c r="H2213" s="1425" t="s">
        <v>1266</v>
      </c>
      <c r="I2213" s="1425" t="s">
        <v>2775</v>
      </c>
      <c r="J2213" s="1425" t="s">
        <v>1272</v>
      </c>
      <c r="K2213" s="1425">
        <v>5899.8800000000001</v>
      </c>
    </row>
    <row r="2214" spans="1:11" ht="12.75">
      <c r="A2214" s="1425" t="s">
        <v>1360</v>
      </c>
      <c r="B2214" s="1425" t="s">
        <v>757</v>
      </c>
      <c r="C2214" s="1425" t="s">
        <v>390</v>
      </c>
      <c r="D2214" s="1425" t="s">
        <v>549</v>
      </c>
      <c r="E2214" s="1425" t="s">
        <v>2824</v>
      </c>
      <c r="F2214" s="1425" t="s">
        <v>1271</v>
      </c>
      <c r="G2214" s="1425" t="s">
        <v>116</v>
      </c>
      <c r="H2214" s="1425" t="s">
        <v>1266</v>
      </c>
      <c r="I2214" s="1425" t="s">
        <v>2776</v>
      </c>
      <c r="J2214" s="1425" t="s">
        <v>1272</v>
      </c>
      <c r="K2214" s="1425">
        <v>7635.9200000000001</v>
      </c>
    </row>
    <row r="2215" spans="1:11" ht="12.75">
      <c r="A2215" s="1425" t="s">
        <v>1360</v>
      </c>
      <c r="B2215" s="1425" t="s">
        <v>757</v>
      </c>
      <c r="C2215" s="1425" t="s">
        <v>390</v>
      </c>
      <c r="D2215" s="1425" t="s">
        <v>549</v>
      </c>
      <c r="E2215" s="1425" t="s">
        <v>2824</v>
      </c>
      <c r="F2215" s="1425" t="s">
        <v>1271</v>
      </c>
      <c r="G2215" s="1425" t="s">
        <v>116</v>
      </c>
      <c r="H2215" s="1425" t="s">
        <v>1266</v>
      </c>
      <c r="I2215" s="1425" t="s">
        <v>2777</v>
      </c>
      <c r="J2215" s="1425" t="s">
        <v>1272</v>
      </c>
      <c r="K2215" s="1425">
        <v>1456.9300000000001</v>
      </c>
    </row>
    <row r="2216" spans="1:11" ht="12.75">
      <c r="A2216" s="1425" t="s">
        <v>1360</v>
      </c>
      <c r="B2216" s="1425" t="s">
        <v>757</v>
      </c>
      <c r="C2216" s="1425" t="s">
        <v>390</v>
      </c>
      <c r="D2216" s="1425" t="s">
        <v>549</v>
      </c>
      <c r="E2216" s="1425" t="s">
        <v>2824</v>
      </c>
      <c r="F2216" s="1425" t="s">
        <v>1271</v>
      </c>
      <c r="G2216" s="1425" t="s">
        <v>116</v>
      </c>
      <c r="H2216" s="1425" t="s">
        <v>1266</v>
      </c>
      <c r="I2216" s="1425" t="s">
        <v>2778</v>
      </c>
      <c r="J2216" s="1425" t="s">
        <v>1272</v>
      </c>
      <c r="K2216" s="1425">
        <v>8043.6999999999998</v>
      </c>
    </row>
    <row r="2217" spans="1:11" ht="12.75">
      <c r="A2217" s="1425" t="s">
        <v>1360</v>
      </c>
      <c r="B2217" s="1425" t="s">
        <v>757</v>
      </c>
      <c r="C2217" s="1425" t="s">
        <v>390</v>
      </c>
      <c r="D2217" s="1425" t="s">
        <v>549</v>
      </c>
      <c r="E2217" s="1425" t="s">
        <v>2824</v>
      </c>
      <c r="F2217" s="1425" t="s">
        <v>1271</v>
      </c>
      <c r="G2217" s="1425" t="s">
        <v>116</v>
      </c>
      <c r="H2217" s="1425" t="s">
        <v>1267</v>
      </c>
      <c r="I2217" s="1425" t="s">
        <v>2775</v>
      </c>
      <c r="J2217" s="1425" t="s">
        <v>1272</v>
      </c>
      <c r="K2217" s="1425">
        <v>4819.4799999999996</v>
      </c>
    </row>
    <row r="2218" spans="1:11" ht="12.75">
      <c r="A2218" s="1425" t="s">
        <v>1360</v>
      </c>
      <c r="B2218" s="1425" t="s">
        <v>757</v>
      </c>
      <c r="C2218" s="1425" t="s">
        <v>390</v>
      </c>
      <c r="D2218" s="1425" t="s">
        <v>549</v>
      </c>
      <c r="E2218" s="1425" t="s">
        <v>2824</v>
      </c>
      <c r="F2218" s="1425" t="s">
        <v>1271</v>
      </c>
      <c r="G2218" s="1425" t="s">
        <v>116</v>
      </c>
      <c r="H2218" s="1425" t="s">
        <v>1267</v>
      </c>
      <c r="I2218" s="1425" t="s">
        <v>2776</v>
      </c>
      <c r="J2218" s="1425" t="s">
        <v>1272</v>
      </c>
      <c r="K2218" s="1425">
        <v>7391.96</v>
      </c>
    </row>
    <row r="2219" spans="1:11" ht="12.75">
      <c r="A2219" s="1425" t="s">
        <v>1360</v>
      </c>
      <c r="B2219" s="1425" t="s">
        <v>757</v>
      </c>
      <c r="C2219" s="1425" t="s">
        <v>390</v>
      </c>
      <c r="D2219" s="1425" t="s">
        <v>549</v>
      </c>
      <c r="E2219" s="1425" t="s">
        <v>2824</v>
      </c>
      <c r="F2219" s="1425" t="s">
        <v>1271</v>
      </c>
      <c r="G2219" s="1425" t="s">
        <v>116</v>
      </c>
      <c r="H2219" s="1425" t="s">
        <v>1267</v>
      </c>
      <c r="I2219" s="1425" t="s">
        <v>2777</v>
      </c>
      <c r="J2219" s="1425" t="s">
        <v>1272</v>
      </c>
      <c r="K2219" s="1425">
        <v>1671.1800000000001</v>
      </c>
    </row>
    <row r="2220" spans="1:11" ht="12.75">
      <c r="A2220" s="1425" t="s">
        <v>1360</v>
      </c>
      <c r="B2220" s="1425" t="s">
        <v>757</v>
      </c>
      <c r="C2220" s="1425" t="s">
        <v>390</v>
      </c>
      <c r="D2220" s="1425" t="s">
        <v>549</v>
      </c>
      <c r="E2220" s="1425" t="s">
        <v>2824</v>
      </c>
      <c r="F2220" s="1425" t="s">
        <v>1271</v>
      </c>
      <c r="G2220" s="1425" t="s">
        <v>116</v>
      </c>
      <c r="H2220" s="1425" t="s">
        <v>1267</v>
      </c>
      <c r="I2220" s="1425" t="s">
        <v>2778</v>
      </c>
      <c r="J2220" s="1425" t="s">
        <v>1272</v>
      </c>
      <c r="K2220" s="1425">
        <v>7361.3900000000003</v>
      </c>
    </row>
    <row r="2221" spans="1:11" ht="12.75">
      <c r="A2221" s="1425" t="s">
        <v>1360</v>
      </c>
      <c r="B2221" s="1425" t="s">
        <v>757</v>
      </c>
      <c r="C2221" s="1425" t="s">
        <v>390</v>
      </c>
      <c r="D2221" s="1425" t="s">
        <v>549</v>
      </c>
      <c r="E2221" s="1425" t="s">
        <v>2825</v>
      </c>
      <c r="F2221" s="1425" t="s">
        <v>1281</v>
      </c>
      <c r="G2221" s="1425" t="s">
        <v>1238</v>
      </c>
      <c r="H2221" s="1425" t="s">
        <v>2762</v>
      </c>
      <c r="I2221" s="1425" t="s">
        <v>2764</v>
      </c>
      <c r="J2221" s="1425" t="s">
        <v>1282</v>
      </c>
      <c r="K2221" s="1425">
        <v>277.06999999999999</v>
      </c>
    </row>
    <row r="2222" spans="1:11" ht="12.75">
      <c r="A2222" s="1425" t="s">
        <v>1360</v>
      </c>
      <c r="B2222" s="1425" t="s">
        <v>757</v>
      </c>
      <c r="C2222" s="1425" t="s">
        <v>390</v>
      </c>
      <c r="D2222" s="1425" t="s">
        <v>549</v>
      </c>
      <c r="E2222" s="1425" t="s">
        <v>2825</v>
      </c>
      <c r="F2222" s="1425" t="s">
        <v>1281</v>
      </c>
      <c r="G2222" s="1425" t="s">
        <v>1238</v>
      </c>
      <c r="H2222" s="1425" t="s">
        <v>2762</v>
      </c>
      <c r="I2222" s="1425" t="s">
        <v>2767</v>
      </c>
      <c r="J2222" s="1425" t="s">
        <v>1282</v>
      </c>
      <c r="K2222" s="1425">
        <v>329.02999999999997</v>
      </c>
    </row>
    <row r="2223" spans="1:11" ht="12.75">
      <c r="A2223" s="1425" t="s">
        <v>1360</v>
      </c>
      <c r="B2223" s="1425" t="s">
        <v>757</v>
      </c>
      <c r="C2223" s="1425" t="s">
        <v>390</v>
      </c>
      <c r="D2223" s="1425" t="s">
        <v>549</v>
      </c>
      <c r="E2223" s="1425" t="s">
        <v>2825</v>
      </c>
      <c r="F2223" s="1425" t="s">
        <v>1281</v>
      </c>
      <c r="G2223" s="1425" t="s">
        <v>1238</v>
      </c>
      <c r="H2223" s="1425" t="s">
        <v>2762</v>
      </c>
      <c r="I2223" s="1425" t="s">
        <v>2768</v>
      </c>
      <c r="J2223" s="1425" t="s">
        <v>1282</v>
      </c>
      <c r="K2223" s="1425">
        <v>203.61000000000001</v>
      </c>
    </row>
    <row r="2224" spans="1:11" ht="12.75">
      <c r="A2224" s="1425" t="s">
        <v>1360</v>
      </c>
      <c r="B2224" s="1425" t="s">
        <v>757</v>
      </c>
      <c r="C2224" s="1425" t="s">
        <v>390</v>
      </c>
      <c r="D2224" s="1425" t="s">
        <v>549</v>
      </c>
      <c r="E2224" s="1425" t="s">
        <v>2825</v>
      </c>
      <c r="F2224" s="1425" t="s">
        <v>1281</v>
      </c>
      <c r="G2224" s="1425" t="s">
        <v>1238</v>
      </c>
      <c r="H2224" s="1425" t="s">
        <v>2762</v>
      </c>
      <c r="I2224" s="1425" t="s">
        <v>2769</v>
      </c>
      <c r="J2224" s="1425" t="s">
        <v>1282</v>
      </c>
      <c r="K2224" s="1425">
        <v>75.030000000000001</v>
      </c>
    </row>
    <row r="2225" spans="1:11" ht="12.75">
      <c r="A2225" s="1425" t="s">
        <v>1360</v>
      </c>
      <c r="B2225" s="1425" t="s">
        <v>757</v>
      </c>
      <c r="C2225" s="1425" t="s">
        <v>390</v>
      </c>
      <c r="D2225" s="1425" t="s">
        <v>549</v>
      </c>
      <c r="E2225" s="1425" t="s">
        <v>2825</v>
      </c>
      <c r="F2225" s="1425" t="s">
        <v>1281</v>
      </c>
      <c r="G2225" s="1425" t="s">
        <v>1238</v>
      </c>
      <c r="H2225" s="1425" t="s">
        <v>2762</v>
      </c>
      <c r="I2225" s="1425" t="s">
        <v>2770</v>
      </c>
      <c r="J2225" s="1425" t="s">
        <v>1282</v>
      </c>
      <c r="K2225" s="1425">
        <v>50.18</v>
      </c>
    </row>
    <row r="2226" spans="1:11" ht="12.75">
      <c r="A2226" s="1425" t="s">
        <v>1360</v>
      </c>
      <c r="B2226" s="1425" t="s">
        <v>757</v>
      </c>
      <c r="C2226" s="1425" t="s">
        <v>390</v>
      </c>
      <c r="D2226" s="1425" t="s">
        <v>549</v>
      </c>
      <c r="E2226" s="1425" t="s">
        <v>2825</v>
      </c>
      <c r="F2226" s="1425" t="s">
        <v>1281</v>
      </c>
      <c r="G2226" s="1425" t="s">
        <v>1238</v>
      </c>
      <c r="H2226" s="1425" t="s">
        <v>2762</v>
      </c>
      <c r="I2226" s="1425" t="s">
        <v>2771</v>
      </c>
      <c r="J2226" s="1425" t="s">
        <v>1282</v>
      </c>
      <c r="K2226" s="1425">
        <v>2662.29</v>
      </c>
    </row>
    <row r="2227" spans="1:11" ht="12.75">
      <c r="A2227" s="1425" t="s">
        <v>1360</v>
      </c>
      <c r="B2227" s="1425" t="s">
        <v>757</v>
      </c>
      <c r="C2227" s="1425" t="s">
        <v>390</v>
      </c>
      <c r="D2227" s="1425" t="s">
        <v>549</v>
      </c>
      <c r="E2227" s="1425" t="s">
        <v>2825</v>
      </c>
      <c r="F2227" s="1425" t="s">
        <v>1281</v>
      </c>
      <c r="G2227" s="1425" t="s">
        <v>1238</v>
      </c>
      <c r="H2227" s="1425" t="s">
        <v>1263</v>
      </c>
      <c r="I2227" s="1425" t="s">
        <v>2764</v>
      </c>
      <c r="J2227" s="1425" t="s">
        <v>1282</v>
      </c>
      <c r="K2227" s="1425">
        <v>2.48</v>
      </c>
    </row>
    <row r="2228" spans="1:11" ht="12.75">
      <c r="A2228" s="1425" t="s">
        <v>1360</v>
      </c>
      <c r="B2228" s="1425" t="s">
        <v>757</v>
      </c>
      <c r="C2228" s="1425" t="s">
        <v>390</v>
      </c>
      <c r="D2228" s="1425" t="s">
        <v>549</v>
      </c>
      <c r="E2228" s="1425" t="s">
        <v>2825</v>
      </c>
      <c r="F2228" s="1425" t="s">
        <v>1281</v>
      </c>
      <c r="G2228" s="1425" t="s">
        <v>1238</v>
      </c>
      <c r="H2228" s="1425" t="s">
        <v>1263</v>
      </c>
      <c r="I2228" s="1425" t="s">
        <v>2766</v>
      </c>
      <c r="J2228" s="1425" t="s">
        <v>1282</v>
      </c>
      <c r="K2228" s="1425">
        <v>174.78999999999999</v>
      </c>
    </row>
    <row r="2229" spans="1:11" ht="12.75">
      <c r="A2229" s="1425" t="s">
        <v>1360</v>
      </c>
      <c r="B2229" s="1425" t="s">
        <v>757</v>
      </c>
      <c r="C2229" s="1425" t="s">
        <v>390</v>
      </c>
      <c r="D2229" s="1425" t="s">
        <v>549</v>
      </c>
      <c r="E2229" s="1425" t="s">
        <v>2825</v>
      </c>
      <c r="F2229" s="1425" t="s">
        <v>1281</v>
      </c>
      <c r="G2229" s="1425" t="s">
        <v>1238</v>
      </c>
      <c r="H2229" s="1425" t="s">
        <v>1263</v>
      </c>
      <c r="I2229" s="1425" t="s">
        <v>2767</v>
      </c>
      <c r="J2229" s="1425" t="s">
        <v>1282</v>
      </c>
      <c r="K2229" s="1425">
        <v>383.08999999999997</v>
      </c>
    </row>
    <row r="2230" spans="1:11" ht="12.75">
      <c r="A2230" s="1425" t="s">
        <v>1360</v>
      </c>
      <c r="B2230" s="1425" t="s">
        <v>757</v>
      </c>
      <c r="C2230" s="1425" t="s">
        <v>390</v>
      </c>
      <c r="D2230" s="1425" t="s">
        <v>549</v>
      </c>
      <c r="E2230" s="1425" t="s">
        <v>2825</v>
      </c>
      <c r="F2230" s="1425" t="s">
        <v>1281</v>
      </c>
      <c r="G2230" s="1425" t="s">
        <v>1238</v>
      </c>
      <c r="H2230" s="1425" t="s">
        <v>1263</v>
      </c>
      <c r="I2230" s="1425" t="s">
        <v>2768</v>
      </c>
      <c r="J2230" s="1425" t="s">
        <v>1282</v>
      </c>
      <c r="K2230" s="1425">
        <v>239.09</v>
      </c>
    </row>
    <row r="2231" spans="1:11" ht="12.75">
      <c r="A2231" s="1425" t="s">
        <v>1360</v>
      </c>
      <c r="B2231" s="1425" t="s">
        <v>757</v>
      </c>
      <c r="C2231" s="1425" t="s">
        <v>390</v>
      </c>
      <c r="D2231" s="1425" t="s">
        <v>549</v>
      </c>
      <c r="E2231" s="1425" t="s">
        <v>2825</v>
      </c>
      <c r="F2231" s="1425" t="s">
        <v>1281</v>
      </c>
      <c r="G2231" s="1425" t="s">
        <v>1238</v>
      </c>
      <c r="H2231" s="1425" t="s">
        <v>1263</v>
      </c>
      <c r="I2231" s="1425" t="s">
        <v>2769</v>
      </c>
      <c r="J2231" s="1425" t="s">
        <v>1282</v>
      </c>
      <c r="K2231" s="1425">
        <v>15.220000000000001</v>
      </c>
    </row>
    <row r="2232" spans="1:11" ht="12.75">
      <c r="A2232" s="1425" t="s">
        <v>1360</v>
      </c>
      <c r="B2232" s="1425" t="s">
        <v>757</v>
      </c>
      <c r="C2232" s="1425" t="s">
        <v>390</v>
      </c>
      <c r="D2232" s="1425" t="s">
        <v>549</v>
      </c>
      <c r="E2232" s="1425" t="s">
        <v>2825</v>
      </c>
      <c r="F2232" s="1425" t="s">
        <v>1281</v>
      </c>
      <c r="G2232" s="1425" t="s">
        <v>1238</v>
      </c>
      <c r="H2232" s="1425" t="s">
        <v>1263</v>
      </c>
      <c r="I2232" s="1425" t="s">
        <v>2770</v>
      </c>
      <c r="J2232" s="1425" t="s">
        <v>1282</v>
      </c>
      <c r="K2232" s="1425">
        <v>128.56999999999999</v>
      </c>
    </row>
    <row r="2233" spans="1:11" ht="12.75">
      <c r="A2233" s="1425" t="s">
        <v>1360</v>
      </c>
      <c r="B2233" s="1425" t="s">
        <v>757</v>
      </c>
      <c r="C2233" s="1425" t="s">
        <v>390</v>
      </c>
      <c r="D2233" s="1425" t="s">
        <v>549</v>
      </c>
      <c r="E2233" s="1425" t="s">
        <v>2825</v>
      </c>
      <c r="F2233" s="1425" t="s">
        <v>1281</v>
      </c>
      <c r="G2233" s="1425" t="s">
        <v>1238</v>
      </c>
      <c r="H2233" s="1425" t="s">
        <v>1263</v>
      </c>
      <c r="I2233" s="1425" t="s">
        <v>2771</v>
      </c>
      <c r="J2233" s="1425" t="s">
        <v>1282</v>
      </c>
      <c r="K2233" s="1425">
        <v>2047.02</v>
      </c>
    </row>
    <row r="2234" spans="1:11" ht="12.75">
      <c r="A2234" s="1425" t="s">
        <v>1360</v>
      </c>
      <c r="B2234" s="1425" t="s">
        <v>757</v>
      </c>
      <c r="C2234" s="1425" t="s">
        <v>390</v>
      </c>
      <c r="D2234" s="1425" t="s">
        <v>549</v>
      </c>
      <c r="E2234" s="1425" t="s">
        <v>2825</v>
      </c>
      <c r="F2234" s="1425" t="s">
        <v>1281</v>
      </c>
      <c r="G2234" s="1425" t="s">
        <v>1238</v>
      </c>
      <c r="H2234" s="1425" t="s">
        <v>2772</v>
      </c>
      <c r="I2234" s="1425" t="s">
        <v>2765</v>
      </c>
      <c r="J2234" s="1425" t="s">
        <v>1282</v>
      </c>
      <c r="K2234" s="1425">
        <v>9.3300000000000001</v>
      </c>
    </row>
    <row r="2235" spans="1:11" ht="12.75">
      <c r="A2235" s="1425" t="s">
        <v>1360</v>
      </c>
      <c r="B2235" s="1425" t="s">
        <v>757</v>
      </c>
      <c r="C2235" s="1425" t="s">
        <v>390</v>
      </c>
      <c r="D2235" s="1425" t="s">
        <v>549</v>
      </c>
      <c r="E2235" s="1425" t="s">
        <v>2825</v>
      </c>
      <c r="F2235" s="1425" t="s">
        <v>1281</v>
      </c>
      <c r="G2235" s="1425" t="s">
        <v>1238</v>
      </c>
      <c r="H2235" s="1425" t="s">
        <v>2772</v>
      </c>
      <c r="I2235" s="1425" t="s">
        <v>2767</v>
      </c>
      <c r="J2235" s="1425" t="s">
        <v>1282</v>
      </c>
      <c r="K2235" s="1425">
        <v>461.39999999999998</v>
      </c>
    </row>
    <row r="2236" spans="1:11" ht="12.75">
      <c r="A2236" s="1425" t="s">
        <v>1360</v>
      </c>
      <c r="B2236" s="1425" t="s">
        <v>757</v>
      </c>
      <c r="C2236" s="1425" t="s">
        <v>390</v>
      </c>
      <c r="D2236" s="1425" t="s">
        <v>549</v>
      </c>
      <c r="E2236" s="1425" t="s">
        <v>2825</v>
      </c>
      <c r="F2236" s="1425" t="s">
        <v>1281</v>
      </c>
      <c r="G2236" s="1425" t="s">
        <v>1238</v>
      </c>
      <c r="H2236" s="1425" t="s">
        <v>2772</v>
      </c>
      <c r="I2236" s="1425" t="s">
        <v>2768</v>
      </c>
      <c r="J2236" s="1425" t="s">
        <v>1282</v>
      </c>
      <c r="K2236" s="1425">
        <v>111.3</v>
      </c>
    </row>
    <row r="2237" spans="1:11" ht="12.75">
      <c r="A2237" s="1425" t="s">
        <v>1360</v>
      </c>
      <c r="B2237" s="1425" t="s">
        <v>757</v>
      </c>
      <c r="C2237" s="1425" t="s">
        <v>390</v>
      </c>
      <c r="D2237" s="1425" t="s">
        <v>549</v>
      </c>
      <c r="E2237" s="1425" t="s">
        <v>2825</v>
      </c>
      <c r="F2237" s="1425" t="s">
        <v>1281</v>
      </c>
      <c r="G2237" s="1425" t="s">
        <v>1238</v>
      </c>
      <c r="H2237" s="1425" t="s">
        <v>2772</v>
      </c>
      <c r="I2237" s="1425" t="s">
        <v>2769</v>
      </c>
      <c r="J2237" s="1425" t="s">
        <v>1282</v>
      </c>
      <c r="K2237" s="1425">
        <v>97.530000000000001</v>
      </c>
    </row>
    <row r="2238" spans="1:11" ht="12.75">
      <c r="A2238" s="1425" t="s">
        <v>1360</v>
      </c>
      <c r="B2238" s="1425" t="s">
        <v>757</v>
      </c>
      <c r="C2238" s="1425" t="s">
        <v>390</v>
      </c>
      <c r="D2238" s="1425" t="s">
        <v>549</v>
      </c>
      <c r="E2238" s="1425" t="s">
        <v>2825</v>
      </c>
      <c r="F2238" s="1425" t="s">
        <v>1281</v>
      </c>
      <c r="G2238" s="1425" t="s">
        <v>1238</v>
      </c>
      <c r="H2238" s="1425" t="s">
        <v>2772</v>
      </c>
      <c r="I2238" s="1425" t="s">
        <v>2770</v>
      </c>
      <c r="J2238" s="1425" t="s">
        <v>1282</v>
      </c>
      <c r="K2238" s="1425">
        <v>352.88</v>
      </c>
    </row>
    <row r="2239" spans="1:11" ht="12.75">
      <c r="A2239" s="1425" t="s">
        <v>1360</v>
      </c>
      <c r="B2239" s="1425" t="s">
        <v>757</v>
      </c>
      <c r="C2239" s="1425" t="s">
        <v>390</v>
      </c>
      <c r="D2239" s="1425" t="s">
        <v>549</v>
      </c>
      <c r="E2239" s="1425" t="s">
        <v>2825</v>
      </c>
      <c r="F2239" s="1425" t="s">
        <v>1281</v>
      </c>
      <c r="G2239" s="1425" t="s">
        <v>1238</v>
      </c>
      <c r="H2239" s="1425" t="s">
        <v>2772</v>
      </c>
      <c r="I2239" s="1425" t="s">
        <v>2771</v>
      </c>
      <c r="J2239" s="1425" t="s">
        <v>1282</v>
      </c>
      <c r="K2239" s="1425">
        <v>2306.2600000000002</v>
      </c>
    </row>
    <row r="2240" spans="1:11" ht="12.75">
      <c r="A2240" s="1425" t="s">
        <v>1360</v>
      </c>
      <c r="B2240" s="1425" t="s">
        <v>757</v>
      </c>
      <c r="C2240" s="1425" t="s">
        <v>390</v>
      </c>
      <c r="D2240" s="1425" t="s">
        <v>549</v>
      </c>
      <c r="E2240" s="1425" t="s">
        <v>2825</v>
      </c>
      <c r="F2240" s="1425" t="s">
        <v>1281</v>
      </c>
      <c r="G2240" s="1425" t="s">
        <v>1238</v>
      </c>
      <c r="H2240" s="1425" t="s">
        <v>2773</v>
      </c>
      <c r="I2240" s="1425" t="s">
        <v>2765</v>
      </c>
      <c r="J2240" s="1425" t="s">
        <v>1282</v>
      </c>
      <c r="K2240" s="1425">
        <v>82.969999999999999</v>
      </c>
    </row>
    <row r="2241" spans="1:11" ht="12.75">
      <c r="A2241" s="1425" t="s">
        <v>1360</v>
      </c>
      <c r="B2241" s="1425" t="s">
        <v>757</v>
      </c>
      <c r="C2241" s="1425" t="s">
        <v>390</v>
      </c>
      <c r="D2241" s="1425" t="s">
        <v>549</v>
      </c>
      <c r="E2241" s="1425" t="s">
        <v>2825</v>
      </c>
      <c r="F2241" s="1425" t="s">
        <v>1281</v>
      </c>
      <c r="G2241" s="1425" t="s">
        <v>1238</v>
      </c>
      <c r="H2241" s="1425" t="s">
        <v>2773</v>
      </c>
      <c r="I2241" s="1425" t="s">
        <v>2767</v>
      </c>
      <c r="J2241" s="1425" t="s">
        <v>1282</v>
      </c>
      <c r="K2241" s="1425">
        <v>558.87</v>
      </c>
    </row>
    <row r="2242" spans="1:11" ht="12.75">
      <c r="A2242" s="1425" t="s">
        <v>1360</v>
      </c>
      <c r="B2242" s="1425" t="s">
        <v>757</v>
      </c>
      <c r="C2242" s="1425" t="s">
        <v>390</v>
      </c>
      <c r="D2242" s="1425" t="s">
        <v>549</v>
      </c>
      <c r="E2242" s="1425" t="s">
        <v>2825</v>
      </c>
      <c r="F2242" s="1425" t="s">
        <v>1281</v>
      </c>
      <c r="G2242" s="1425" t="s">
        <v>1238</v>
      </c>
      <c r="H2242" s="1425" t="s">
        <v>2773</v>
      </c>
      <c r="I2242" s="1425" t="s">
        <v>2768</v>
      </c>
      <c r="J2242" s="1425" t="s">
        <v>1282</v>
      </c>
      <c r="K2242" s="1425">
        <v>52.420000000000002</v>
      </c>
    </row>
    <row r="2243" spans="1:11" ht="12.75">
      <c r="A2243" s="1425" t="s">
        <v>1360</v>
      </c>
      <c r="B2243" s="1425" t="s">
        <v>757</v>
      </c>
      <c r="C2243" s="1425" t="s">
        <v>390</v>
      </c>
      <c r="D2243" s="1425" t="s">
        <v>549</v>
      </c>
      <c r="E2243" s="1425" t="s">
        <v>2825</v>
      </c>
      <c r="F2243" s="1425" t="s">
        <v>1281</v>
      </c>
      <c r="G2243" s="1425" t="s">
        <v>1238</v>
      </c>
      <c r="H2243" s="1425" t="s">
        <v>2773</v>
      </c>
      <c r="I2243" s="1425" t="s">
        <v>2769</v>
      </c>
      <c r="J2243" s="1425" t="s">
        <v>1282</v>
      </c>
      <c r="K2243" s="1425">
        <v>159.02000000000001</v>
      </c>
    </row>
    <row r="2244" spans="1:11" ht="12.75">
      <c r="A2244" s="1425" t="s">
        <v>1360</v>
      </c>
      <c r="B2244" s="1425" t="s">
        <v>757</v>
      </c>
      <c r="C2244" s="1425" t="s">
        <v>390</v>
      </c>
      <c r="D2244" s="1425" t="s">
        <v>549</v>
      </c>
      <c r="E2244" s="1425" t="s">
        <v>2825</v>
      </c>
      <c r="F2244" s="1425" t="s">
        <v>1281</v>
      </c>
      <c r="G2244" s="1425" t="s">
        <v>1238</v>
      </c>
      <c r="H2244" s="1425" t="s">
        <v>2773</v>
      </c>
      <c r="I2244" s="1425" t="s">
        <v>2770</v>
      </c>
      <c r="J2244" s="1425" t="s">
        <v>1282</v>
      </c>
      <c r="K2244" s="1425">
        <v>234.25999999999999</v>
      </c>
    </row>
    <row r="2245" spans="1:11" ht="12.75">
      <c r="A2245" s="1425" t="s">
        <v>1360</v>
      </c>
      <c r="B2245" s="1425" t="s">
        <v>757</v>
      </c>
      <c r="C2245" s="1425" t="s">
        <v>390</v>
      </c>
      <c r="D2245" s="1425" t="s">
        <v>549</v>
      </c>
      <c r="E2245" s="1425" t="s">
        <v>2825</v>
      </c>
      <c r="F2245" s="1425" t="s">
        <v>1281</v>
      </c>
      <c r="G2245" s="1425" t="s">
        <v>1238</v>
      </c>
      <c r="H2245" s="1425" t="s">
        <v>2773</v>
      </c>
      <c r="I2245" s="1425" t="s">
        <v>2771</v>
      </c>
      <c r="J2245" s="1425" t="s">
        <v>1282</v>
      </c>
      <c r="K2245" s="1425">
        <v>2511.6900000000001</v>
      </c>
    </row>
    <row r="2246" spans="1:11" ht="12.75">
      <c r="A2246" s="1425" t="s">
        <v>1360</v>
      </c>
      <c r="B2246" s="1425" t="s">
        <v>757</v>
      </c>
      <c r="C2246" s="1425" t="s">
        <v>390</v>
      </c>
      <c r="D2246" s="1425" t="s">
        <v>549</v>
      </c>
      <c r="E2246" s="1425" t="s">
        <v>2825</v>
      </c>
      <c r="F2246" s="1425" t="s">
        <v>1281</v>
      </c>
      <c r="G2246" s="1425" t="s">
        <v>1238</v>
      </c>
      <c r="H2246" s="1425" t="s">
        <v>1264</v>
      </c>
      <c r="I2246" s="1425" t="s">
        <v>2764</v>
      </c>
      <c r="J2246" s="1425" t="s">
        <v>1282</v>
      </c>
      <c r="K2246" s="1425">
        <v>91.760000000000005</v>
      </c>
    </row>
    <row r="2247" spans="1:11" ht="12.75">
      <c r="A2247" s="1425" t="s">
        <v>1360</v>
      </c>
      <c r="B2247" s="1425" t="s">
        <v>757</v>
      </c>
      <c r="C2247" s="1425" t="s">
        <v>390</v>
      </c>
      <c r="D2247" s="1425" t="s">
        <v>549</v>
      </c>
      <c r="E2247" s="1425" t="s">
        <v>2825</v>
      </c>
      <c r="F2247" s="1425" t="s">
        <v>1281</v>
      </c>
      <c r="G2247" s="1425" t="s">
        <v>1238</v>
      </c>
      <c r="H2247" s="1425" t="s">
        <v>1264</v>
      </c>
      <c r="I2247" s="1425" t="s">
        <v>2765</v>
      </c>
      <c r="J2247" s="1425" t="s">
        <v>1282</v>
      </c>
      <c r="K2247" s="1425">
        <v>104.36</v>
      </c>
    </row>
    <row r="2248" spans="1:11" ht="12.75">
      <c r="A2248" s="1425" t="s">
        <v>1360</v>
      </c>
      <c r="B2248" s="1425" t="s">
        <v>757</v>
      </c>
      <c r="C2248" s="1425" t="s">
        <v>390</v>
      </c>
      <c r="D2248" s="1425" t="s">
        <v>549</v>
      </c>
      <c r="E2248" s="1425" t="s">
        <v>2825</v>
      </c>
      <c r="F2248" s="1425" t="s">
        <v>1281</v>
      </c>
      <c r="G2248" s="1425" t="s">
        <v>1238</v>
      </c>
      <c r="H2248" s="1425" t="s">
        <v>1264</v>
      </c>
      <c r="I2248" s="1425" t="s">
        <v>2767</v>
      </c>
      <c r="J2248" s="1425" t="s">
        <v>1282</v>
      </c>
      <c r="K2248" s="1425">
        <v>422.41000000000003</v>
      </c>
    </row>
    <row r="2249" spans="1:11" ht="12.75">
      <c r="A2249" s="1425" t="s">
        <v>1360</v>
      </c>
      <c r="B2249" s="1425" t="s">
        <v>757</v>
      </c>
      <c r="C2249" s="1425" t="s">
        <v>390</v>
      </c>
      <c r="D2249" s="1425" t="s">
        <v>549</v>
      </c>
      <c r="E2249" s="1425" t="s">
        <v>2825</v>
      </c>
      <c r="F2249" s="1425" t="s">
        <v>1281</v>
      </c>
      <c r="G2249" s="1425" t="s">
        <v>1238</v>
      </c>
      <c r="H2249" s="1425" t="s">
        <v>1264</v>
      </c>
      <c r="I2249" s="1425" t="s">
        <v>2768</v>
      </c>
      <c r="J2249" s="1425" t="s">
        <v>1282</v>
      </c>
      <c r="K2249" s="1425">
        <v>462.99000000000001</v>
      </c>
    </row>
    <row r="2250" spans="1:11" ht="12.75">
      <c r="A2250" s="1425" t="s">
        <v>1360</v>
      </c>
      <c r="B2250" s="1425" t="s">
        <v>757</v>
      </c>
      <c r="C2250" s="1425" t="s">
        <v>390</v>
      </c>
      <c r="D2250" s="1425" t="s">
        <v>549</v>
      </c>
      <c r="E2250" s="1425" t="s">
        <v>2825</v>
      </c>
      <c r="F2250" s="1425" t="s">
        <v>1281</v>
      </c>
      <c r="G2250" s="1425" t="s">
        <v>1238</v>
      </c>
      <c r="H2250" s="1425" t="s">
        <v>1264</v>
      </c>
      <c r="I2250" s="1425" t="s">
        <v>2769</v>
      </c>
      <c r="J2250" s="1425" t="s">
        <v>1282</v>
      </c>
      <c r="K2250" s="1425">
        <v>2.8300000000000001</v>
      </c>
    </row>
    <row r="2251" spans="1:11" ht="12.75">
      <c r="A2251" s="1425" t="s">
        <v>1360</v>
      </c>
      <c r="B2251" s="1425" t="s">
        <v>757</v>
      </c>
      <c r="C2251" s="1425" t="s">
        <v>390</v>
      </c>
      <c r="D2251" s="1425" t="s">
        <v>549</v>
      </c>
      <c r="E2251" s="1425" t="s">
        <v>2825</v>
      </c>
      <c r="F2251" s="1425" t="s">
        <v>1281</v>
      </c>
      <c r="G2251" s="1425" t="s">
        <v>1238</v>
      </c>
      <c r="H2251" s="1425" t="s">
        <v>1264</v>
      </c>
      <c r="I2251" s="1425" t="s">
        <v>2770</v>
      </c>
      <c r="J2251" s="1425" t="s">
        <v>1282</v>
      </c>
      <c r="K2251" s="1425">
        <v>47.68</v>
      </c>
    </row>
    <row r="2252" spans="1:11" ht="12.75">
      <c r="A2252" s="1425" t="s">
        <v>1360</v>
      </c>
      <c r="B2252" s="1425" t="s">
        <v>757</v>
      </c>
      <c r="C2252" s="1425" t="s">
        <v>390</v>
      </c>
      <c r="D2252" s="1425" t="s">
        <v>549</v>
      </c>
      <c r="E2252" s="1425" t="s">
        <v>2825</v>
      </c>
      <c r="F2252" s="1425" t="s">
        <v>1281</v>
      </c>
      <c r="G2252" s="1425" t="s">
        <v>1238</v>
      </c>
      <c r="H2252" s="1425" t="s">
        <v>1264</v>
      </c>
      <c r="I2252" s="1425" t="s">
        <v>2771</v>
      </c>
      <c r="J2252" s="1425" t="s">
        <v>1282</v>
      </c>
      <c r="K2252" s="1425">
        <v>3222.8899999999999</v>
      </c>
    </row>
    <row r="2253" spans="1:11" ht="12.75">
      <c r="A2253" s="1425" t="s">
        <v>1360</v>
      </c>
      <c r="B2253" s="1425" t="s">
        <v>757</v>
      </c>
      <c r="C2253" s="1425" t="s">
        <v>390</v>
      </c>
      <c r="D2253" s="1425" t="s">
        <v>549</v>
      </c>
      <c r="E2253" s="1425" t="s">
        <v>2825</v>
      </c>
      <c r="F2253" s="1425" t="s">
        <v>1281</v>
      </c>
      <c r="G2253" s="1425" t="s">
        <v>1238</v>
      </c>
      <c r="H2253" s="1425" t="s">
        <v>1265</v>
      </c>
      <c r="I2253" s="1425" t="s">
        <v>2767</v>
      </c>
      <c r="J2253" s="1425" t="s">
        <v>1282</v>
      </c>
      <c r="K2253" s="1425">
        <v>445.31999999999999</v>
      </c>
    </row>
    <row r="2254" spans="1:11" ht="12.75">
      <c r="A2254" s="1425" t="s">
        <v>1360</v>
      </c>
      <c r="B2254" s="1425" t="s">
        <v>757</v>
      </c>
      <c r="C2254" s="1425" t="s">
        <v>390</v>
      </c>
      <c r="D2254" s="1425" t="s">
        <v>549</v>
      </c>
      <c r="E2254" s="1425" t="s">
        <v>2825</v>
      </c>
      <c r="F2254" s="1425" t="s">
        <v>1281</v>
      </c>
      <c r="G2254" s="1425" t="s">
        <v>1238</v>
      </c>
      <c r="H2254" s="1425" t="s">
        <v>1265</v>
      </c>
      <c r="I2254" s="1425" t="s">
        <v>2768</v>
      </c>
      <c r="J2254" s="1425" t="s">
        <v>1282</v>
      </c>
      <c r="K2254" s="1425">
        <v>212.47</v>
      </c>
    </row>
    <row r="2255" spans="1:11" ht="12.75">
      <c r="A2255" s="1425" t="s">
        <v>1360</v>
      </c>
      <c r="B2255" s="1425" t="s">
        <v>757</v>
      </c>
      <c r="C2255" s="1425" t="s">
        <v>390</v>
      </c>
      <c r="D2255" s="1425" t="s">
        <v>549</v>
      </c>
      <c r="E2255" s="1425" t="s">
        <v>2825</v>
      </c>
      <c r="F2255" s="1425" t="s">
        <v>1281</v>
      </c>
      <c r="G2255" s="1425" t="s">
        <v>1238</v>
      </c>
      <c r="H2255" s="1425" t="s">
        <v>1265</v>
      </c>
      <c r="I2255" s="1425" t="s">
        <v>2769</v>
      </c>
      <c r="J2255" s="1425" t="s">
        <v>1282</v>
      </c>
      <c r="K2255" s="1425">
        <v>160.88999999999999</v>
      </c>
    </row>
    <row r="2256" spans="1:11" ht="12.75">
      <c r="A2256" s="1425" t="s">
        <v>1360</v>
      </c>
      <c r="B2256" s="1425" t="s">
        <v>757</v>
      </c>
      <c r="C2256" s="1425" t="s">
        <v>390</v>
      </c>
      <c r="D2256" s="1425" t="s">
        <v>549</v>
      </c>
      <c r="E2256" s="1425" t="s">
        <v>2825</v>
      </c>
      <c r="F2256" s="1425" t="s">
        <v>1281</v>
      </c>
      <c r="G2256" s="1425" t="s">
        <v>1238</v>
      </c>
      <c r="H2256" s="1425" t="s">
        <v>1265</v>
      </c>
      <c r="I2256" s="1425" t="s">
        <v>2770</v>
      </c>
      <c r="J2256" s="1425" t="s">
        <v>1282</v>
      </c>
      <c r="K2256" s="1425">
        <v>69.379999999999995</v>
      </c>
    </row>
    <row r="2257" spans="1:11" ht="12.75">
      <c r="A2257" s="1425" t="s">
        <v>1360</v>
      </c>
      <c r="B2257" s="1425" t="s">
        <v>757</v>
      </c>
      <c r="C2257" s="1425" t="s">
        <v>390</v>
      </c>
      <c r="D2257" s="1425" t="s">
        <v>549</v>
      </c>
      <c r="E2257" s="1425" t="s">
        <v>2825</v>
      </c>
      <c r="F2257" s="1425" t="s">
        <v>1281</v>
      </c>
      <c r="G2257" s="1425" t="s">
        <v>1238</v>
      </c>
      <c r="H2257" s="1425" t="s">
        <v>1265</v>
      </c>
      <c r="I2257" s="1425" t="s">
        <v>2771</v>
      </c>
      <c r="J2257" s="1425" t="s">
        <v>1282</v>
      </c>
      <c r="K2257" s="1425">
        <v>2175.8299999999999</v>
      </c>
    </row>
    <row r="2258" spans="1:11" ht="12.75">
      <c r="A2258" s="1425" t="s">
        <v>1360</v>
      </c>
      <c r="B2258" s="1425" t="s">
        <v>757</v>
      </c>
      <c r="C2258" s="1425" t="s">
        <v>390</v>
      </c>
      <c r="D2258" s="1425" t="s">
        <v>549</v>
      </c>
      <c r="E2258" s="1425" t="s">
        <v>2825</v>
      </c>
      <c r="F2258" s="1425" t="s">
        <v>1281</v>
      </c>
      <c r="G2258" s="1425" t="s">
        <v>1238</v>
      </c>
      <c r="H2258" s="1425" t="s">
        <v>2774</v>
      </c>
      <c r="I2258" s="1425" t="s">
        <v>2764</v>
      </c>
      <c r="J2258" s="1425" t="s">
        <v>1282</v>
      </c>
      <c r="K2258" s="1425">
        <v>14.83</v>
      </c>
    </row>
    <row r="2259" spans="1:11" ht="12.75">
      <c r="A2259" s="1425" t="s">
        <v>1360</v>
      </c>
      <c r="B2259" s="1425" t="s">
        <v>757</v>
      </c>
      <c r="C2259" s="1425" t="s">
        <v>390</v>
      </c>
      <c r="D2259" s="1425" t="s">
        <v>549</v>
      </c>
      <c r="E2259" s="1425" t="s">
        <v>2825</v>
      </c>
      <c r="F2259" s="1425" t="s">
        <v>1281</v>
      </c>
      <c r="G2259" s="1425" t="s">
        <v>1238</v>
      </c>
      <c r="H2259" s="1425" t="s">
        <v>2774</v>
      </c>
      <c r="I2259" s="1425" t="s">
        <v>2767</v>
      </c>
      <c r="J2259" s="1425" t="s">
        <v>1282</v>
      </c>
      <c r="K2259" s="1425">
        <v>489.32999999999998</v>
      </c>
    </row>
    <row r="2260" spans="1:11" ht="12.75">
      <c r="A2260" s="1425" t="s">
        <v>1360</v>
      </c>
      <c r="B2260" s="1425" t="s">
        <v>757</v>
      </c>
      <c r="C2260" s="1425" t="s">
        <v>390</v>
      </c>
      <c r="D2260" s="1425" t="s">
        <v>549</v>
      </c>
      <c r="E2260" s="1425" t="s">
        <v>2825</v>
      </c>
      <c r="F2260" s="1425" t="s">
        <v>1281</v>
      </c>
      <c r="G2260" s="1425" t="s">
        <v>1238</v>
      </c>
      <c r="H2260" s="1425" t="s">
        <v>2774</v>
      </c>
      <c r="I2260" s="1425" t="s">
        <v>2768</v>
      </c>
      <c r="J2260" s="1425" t="s">
        <v>1282</v>
      </c>
      <c r="K2260" s="1425">
        <v>56.119999999999997</v>
      </c>
    </row>
    <row r="2261" spans="1:11" ht="12.75">
      <c r="A2261" s="1425" t="s">
        <v>1360</v>
      </c>
      <c r="B2261" s="1425" t="s">
        <v>757</v>
      </c>
      <c r="C2261" s="1425" t="s">
        <v>390</v>
      </c>
      <c r="D2261" s="1425" t="s">
        <v>549</v>
      </c>
      <c r="E2261" s="1425" t="s">
        <v>2825</v>
      </c>
      <c r="F2261" s="1425" t="s">
        <v>1281</v>
      </c>
      <c r="G2261" s="1425" t="s">
        <v>1238</v>
      </c>
      <c r="H2261" s="1425" t="s">
        <v>2774</v>
      </c>
      <c r="I2261" s="1425" t="s">
        <v>2769</v>
      </c>
      <c r="J2261" s="1425" t="s">
        <v>1282</v>
      </c>
      <c r="K2261" s="1425">
        <v>56.490000000000002</v>
      </c>
    </row>
    <row r="2262" spans="1:11" ht="12.75">
      <c r="A2262" s="1425" t="s">
        <v>1360</v>
      </c>
      <c r="B2262" s="1425" t="s">
        <v>757</v>
      </c>
      <c r="C2262" s="1425" t="s">
        <v>390</v>
      </c>
      <c r="D2262" s="1425" t="s">
        <v>549</v>
      </c>
      <c r="E2262" s="1425" t="s">
        <v>2825</v>
      </c>
      <c r="F2262" s="1425" t="s">
        <v>1281</v>
      </c>
      <c r="G2262" s="1425" t="s">
        <v>1238</v>
      </c>
      <c r="H2262" s="1425" t="s">
        <v>2774</v>
      </c>
      <c r="I2262" s="1425" t="s">
        <v>2770</v>
      </c>
      <c r="J2262" s="1425" t="s">
        <v>1282</v>
      </c>
      <c r="K2262" s="1425">
        <v>280.94</v>
      </c>
    </row>
    <row r="2263" spans="1:11" ht="12.75">
      <c r="A2263" s="1425" t="s">
        <v>1360</v>
      </c>
      <c r="B2263" s="1425" t="s">
        <v>757</v>
      </c>
      <c r="C2263" s="1425" t="s">
        <v>390</v>
      </c>
      <c r="D2263" s="1425" t="s">
        <v>549</v>
      </c>
      <c r="E2263" s="1425" t="s">
        <v>2825</v>
      </c>
      <c r="F2263" s="1425" t="s">
        <v>1281</v>
      </c>
      <c r="G2263" s="1425" t="s">
        <v>1238</v>
      </c>
      <c r="H2263" s="1425" t="s">
        <v>2774</v>
      </c>
      <c r="I2263" s="1425" t="s">
        <v>2771</v>
      </c>
      <c r="J2263" s="1425" t="s">
        <v>1282</v>
      </c>
      <c r="K2263" s="1425">
        <v>2173.1500000000001</v>
      </c>
    </row>
    <row r="2264" spans="1:11" ht="12.75">
      <c r="A2264" s="1425" t="s">
        <v>1360</v>
      </c>
      <c r="B2264" s="1425" t="s">
        <v>757</v>
      </c>
      <c r="C2264" s="1425" t="s">
        <v>390</v>
      </c>
      <c r="D2264" s="1425" t="s">
        <v>549</v>
      </c>
      <c r="E2264" s="1425" t="s">
        <v>2825</v>
      </c>
      <c r="F2264" s="1425" t="s">
        <v>1281</v>
      </c>
      <c r="G2264" s="1425" t="s">
        <v>1238</v>
      </c>
      <c r="H2264" s="1425" t="s">
        <v>1266</v>
      </c>
      <c r="I2264" s="1425" t="s">
        <v>2767</v>
      </c>
      <c r="J2264" s="1425" t="s">
        <v>1282</v>
      </c>
      <c r="K2264" s="1425">
        <v>724.03999999999996</v>
      </c>
    </row>
    <row r="2265" spans="1:11" ht="12.75">
      <c r="A2265" s="1425" t="s">
        <v>1360</v>
      </c>
      <c r="B2265" s="1425" t="s">
        <v>757</v>
      </c>
      <c r="C2265" s="1425" t="s">
        <v>390</v>
      </c>
      <c r="D2265" s="1425" t="s">
        <v>549</v>
      </c>
      <c r="E2265" s="1425" t="s">
        <v>2825</v>
      </c>
      <c r="F2265" s="1425" t="s">
        <v>1281</v>
      </c>
      <c r="G2265" s="1425" t="s">
        <v>1238</v>
      </c>
      <c r="H2265" s="1425" t="s">
        <v>1266</v>
      </c>
      <c r="I2265" s="1425" t="s">
        <v>2768</v>
      </c>
      <c r="J2265" s="1425" t="s">
        <v>1282</v>
      </c>
      <c r="K2265" s="1425">
        <v>142.78999999999999</v>
      </c>
    </row>
    <row r="2266" spans="1:11" ht="12.75">
      <c r="A2266" s="1425" t="s">
        <v>1360</v>
      </c>
      <c r="B2266" s="1425" t="s">
        <v>757</v>
      </c>
      <c r="C2266" s="1425" t="s">
        <v>390</v>
      </c>
      <c r="D2266" s="1425" t="s">
        <v>549</v>
      </c>
      <c r="E2266" s="1425" t="s">
        <v>2825</v>
      </c>
      <c r="F2266" s="1425" t="s">
        <v>1281</v>
      </c>
      <c r="G2266" s="1425" t="s">
        <v>1238</v>
      </c>
      <c r="H2266" s="1425" t="s">
        <v>1266</v>
      </c>
      <c r="I2266" s="1425" t="s">
        <v>2769</v>
      </c>
      <c r="J2266" s="1425" t="s">
        <v>1282</v>
      </c>
      <c r="K2266" s="1425">
        <v>14.460000000000001</v>
      </c>
    </row>
    <row r="2267" spans="1:11" ht="12.75">
      <c r="A2267" s="1425" t="s">
        <v>1360</v>
      </c>
      <c r="B2267" s="1425" t="s">
        <v>757</v>
      </c>
      <c r="C2267" s="1425" t="s">
        <v>390</v>
      </c>
      <c r="D2267" s="1425" t="s">
        <v>549</v>
      </c>
      <c r="E2267" s="1425" t="s">
        <v>2825</v>
      </c>
      <c r="F2267" s="1425" t="s">
        <v>1281</v>
      </c>
      <c r="G2267" s="1425" t="s">
        <v>1238</v>
      </c>
      <c r="H2267" s="1425" t="s">
        <v>1266</v>
      </c>
      <c r="I2267" s="1425" t="s">
        <v>2770</v>
      </c>
      <c r="J2267" s="1425" t="s">
        <v>1282</v>
      </c>
      <c r="K2267" s="1425">
        <v>43.600000000000001</v>
      </c>
    </row>
    <row r="2268" spans="1:11" ht="12.75">
      <c r="A2268" s="1425" t="s">
        <v>1360</v>
      </c>
      <c r="B2268" s="1425" t="s">
        <v>757</v>
      </c>
      <c r="C2268" s="1425" t="s">
        <v>390</v>
      </c>
      <c r="D2268" s="1425" t="s">
        <v>549</v>
      </c>
      <c r="E2268" s="1425" t="s">
        <v>2825</v>
      </c>
      <c r="F2268" s="1425" t="s">
        <v>1281</v>
      </c>
      <c r="G2268" s="1425" t="s">
        <v>1238</v>
      </c>
      <c r="H2268" s="1425" t="s">
        <v>1266</v>
      </c>
      <c r="I2268" s="1425" t="s">
        <v>2771</v>
      </c>
      <c r="J2268" s="1425" t="s">
        <v>1282</v>
      </c>
      <c r="K2268" s="1425">
        <v>2706.9400000000001</v>
      </c>
    </row>
    <row r="2269" spans="1:11" ht="12.75">
      <c r="A2269" s="1425" t="s">
        <v>1360</v>
      </c>
      <c r="B2269" s="1425" t="s">
        <v>757</v>
      </c>
      <c r="C2269" s="1425" t="s">
        <v>390</v>
      </c>
      <c r="D2269" s="1425" t="s">
        <v>549</v>
      </c>
      <c r="E2269" s="1425" t="s">
        <v>2825</v>
      </c>
      <c r="F2269" s="1425" t="s">
        <v>1281</v>
      </c>
      <c r="G2269" s="1425" t="s">
        <v>1238</v>
      </c>
      <c r="H2269" s="1425" t="s">
        <v>1267</v>
      </c>
      <c r="I2269" s="1425" t="s">
        <v>2765</v>
      </c>
      <c r="J2269" s="1425" t="s">
        <v>1282</v>
      </c>
      <c r="K2269" s="1425">
        <v>157.72999999999999</v>
      </c>
    </row>
    <row r="2270" spans="1:11" ht="12.75">
      <c r="A2270" s="1425" t="s">
        <v>1360</v>
      </c>
      <c r="B2270" s="1425" t="s">
        <v>757</v>
      </c>
      <c r="C2270" s="1425" t="s">
        <v>390</v>
      </c>
      <c r="D2270" s="1425" t="s">
        <v>549</v>
      </c>
      <c r="E2270" s="1425" t="s">
        <v>2825</v>
      </c>
      <c r="F2270" s="1425" t="s">
        <v>1281</v>
      </c>
      <c r="G2270" s="1425" t="s">
        <v>1238</v>
      </c>
      <c r="H2270" s="1425" t="s">
        <v>1267</v>
      </c>
      <c r="I2270" s="1425" t="s">
        <v>2767</v>
      </c>
      <c r="J2270" s="1425" t="s">
        <v>1282</v>
      </c>
      <c r="K2270" s="1425">
        <v>552.80999999999995</v>
      </c>
    </row>
    <row r="2271" spans="1:11" ht="12.75">
      <c r="A2271" s="1425" t="s">
        <v>1360</v>
      </c>
      <c r="B2271" s="1425" t="s">
        <v>757</v>
      </c>
      <c r="C2271" s="1425" t="s">
        <v>390</v>
      </c>
      <c r="D2271" s="1425" t="s">
        <v>549</v>
      </c>
      <c r="E2271" s="1425" t="s">
        <v>2825</v>
      </c>
      <c r="F2271" s="1425" t="s">
        <v>1281</v>
      </c>
      <c r="G2271" s="1425" t="s">
        <v>1238</v>
      </c>
      <c r="H2271" s="1425" t="s">
        <v>1267</v>
      </c>
      <c r="I2271" s="1425" t="s">
        <v>2768</v>
      </c>
      <c r="J2271" s="1425" t="s">
        <v>1282</v>
      </c>
      <c r="K2271" s="1425">
        <v>63.090000000000003</v>
      </c>
    </row>
    <row r="2272" spans="1:11" ht="12.75">
      <c r="A2272" s="1425" t="s">
        <v>1360</v>
      </c>
      <c r="B2272" s="1425" t="s">
        <v>757</v>
      </c>
      <c r="C2272" s="1425" t="s">
        <v>390</v>
      </c>
      <c r="D2272" s="1425" t="s">
        <v>549</v>
      </c>
      <c r="E2272" s="1425" t="s">
        <v>2825</v>
      </c>
      <c r="F2272" s="1425" t="s">
        <v>1281</v>
      </c>
      <c r="G2272" s="1425" t="s">
        <v>1238</v>
      </c>
      <c r="H2272" s="1425" t="s">
        <v>1267</v>
      </c>
      <c r="I2272" s="1425" t="s">
        <v>2769</v>
      </c>
      <c r="J2272" s="1425" t="s">
        <v>1282</v>
      </c>
      <c r="K2272" s="1425">
        <v>30.43</v>
      </c>
    </row>
    <row r="2273" spans="1:11" ht="12.75">
      <c r="A2273" s="1425" t="s">
        <v>1360</v>
      </c>
      <c r="B2273" s="1425" t="s">
        <v>757</v>
      </c>
      <c r="C2273" s="1425" t="s">
        <v>390</v>
      </c>
      <c r="D2273" s="1425" t="s">
        <v>549</v>
      </c>
      <c r="E2273" s="1425" t="s">
        <v>2825</v>
      </c>
      <c r="F2273" s="1425" t="s">
        <v>1281</v>
      </c>
      <c r="G2273" s="1425" t="s">
        <v>1238</v>
      </c>
      <c r="H2273" s="1425" t="s">
        <v>1267</v>
      </c>
      <c r="I2273" s="1425" t="s">
        <v>2770</v>
      </c>
      <c r="J2273" s="1425" t="s">
        <v>1282</v>
      </c>
      <c r="K2273" s="1425">
        <v>145.31</v>
      </c>
    </row>
    <row r="2274" spans="1:11" ht="12.75">
      <c r="A2274" s="1425" t="s">
        <v>1360</v>
      </c>
      <c r="B2274" s="1425" t="s">
        <v>757</v>
      </c>
      <c r="C2274" s="1425" t="s">
        <v>390</v>
      </c>
      <c r="D2274" s="1425" t="s">
        <v>549</v>
      </c>
      <c r="E2274" s="1425" t="s">
        <v>2825</v>
      </c>
      <c r="F2274" s="1425" t="s">
        <v>1281</v>
      </c>
      <c r="G2274" s="1425" t="s">
        <v>1238</v>
      </c>
      <c r="H2274" s="1425" t="s">
        <v>1267</v>
      </c>
      <c r="I2274" s="1425" t="s">
        <v>2771</v>
      </c>
      <c r="J2274" s="1425" t="s">
        <v>1282</v>
      </c>
      <c r="K2274" s="1425">
        <v>2336.3099999999999</v>
      </c>
    </row>
    <row r="2275" spans="1:11" ht="12.75">
      <c r="A2275" s="1425" t="s">
        <v>1360</v>
      </c>
      <c r="B2275" s="1425" t="s">
        <v>757</v>
      </c>
      <c r="C2275" s="1425" t="s">
        <v>390</v>
      </c>
      <c r="D2275" s="1425" t="s">
        <v>549</v>
      </c>
      <c r="E2275" s="1425" t="s">
        <v>2826</v>
      </c>
      <c r="F2275" s="1425" t="s">
        <v>1295</v>
      </c>
      <c r="G2275" s="1425" t="s">
        <v>1238</v>
      </c>
      <c r="H2275" s="1425" t="s">
        <v>2762</v>
      </c>
      <c r="I2275" s="1425" t="s">
        <v>2764</v>
      </c>
      <c r="J2275" s="1425" t="s">
        <v>1296</v>
      </c>
      <c r="K2275" s="1425">
        <v>163.53999999999999</v>
      </c>
    </row>
    <row r="2276" spans="1:11" ht="12.75">
      <c r="A2276" s="1425" t="s">
        <v>1360</v>
      </c>
      <c r="B2276" s="1425" t="s">
        <v>757</v>
      </c>
      <c r="C2276" s="1425" t="s">
        <v>390</v>
      </c>
      <c r="D2276" s="1425" t="s">
        <v>549</v>
      </c>
      <c r="E2276" s="1425" t="s">
        <v>2826</v>
      </c>
      <c r="F2276" s="1425" t="s">
        <v>1295</v>
      </c>
      <c r="G2276" s="1425" t="s">
        <v>1238</v>
      </c>
      <c r="H2276" s="1425" t="s">
        <v>1263</v>
      </c>
      <c r="I2276" s="1425" t="s">
        <v>2771</v>
      </c>
      <c r="J2276" s="1425" t="s">
        <v>1296</v>
      </c>
      <c r="K2276" s="1425">
        <v>17.219999999999999</v>
      </c>
    </row>
    <row r="2277" spans="1:11" ht="12.75">
      <c r="A2277" s="1425" t="s">
        <v>1360</v>
      </c>
      <c r="B2277" s="1425" t="s">
        <v>757</v>
      </c>
      <c r="C2277" s="1425" t="s">
        <v>390</v>
      </c>
      <c r="D2277" s="1425" t="s">
        <v>549</v>
      </c>
      <c r="E2277" s="1425" t="s">
        <v>2826</v>
      </c>
      <c r="F2277" s="1425" t="s">
        <v>1295</v>
      </c>
      <c r="G2277" s="1425" t="s">
        <v>1238</v>
      </c>
      <c r="H2277" s="1425" t="s">
        <v>2772</v>
      </c>
      <c r="I2277" s="1425" t="s">
        <v>2768</v>
      </c>
      <c r="J2277" s="1425" t="s">
        <v>1296</v>
      </c>
      <c r="K2277" s="1425">
        <v>125.34999999999999</v>
      </c>
    </row>
    <row r="2278" spans="1:11" ht="12.75">
      <c r="A2278" s="1425" t="s">
        <v>1360</v>
      </c>
      <c r="B2278" s="1425" t="s">
        <v>757</v>
      </c>
      <c r="C2278" s="1425" t="s">
        <v>390</v>
      </c>
      <c r="D2278" s="1425" t="s">
        <v>549</v>
      </c>
      <c r="E2278" s="1425" t="s">
        <v>2826</v>
      </c>
      <c r="F2278" s="1425" t="s">
        <v>1295</v>
      </c>
      <c r="G2278" s="1425" t="s">
        <v>1238</v>
      </c>
      <c r="H2278" s="1425" t="s">
        <v>2773</v>
      </c>
      <c r="I2278" s="1425" t="s">
        <v>2767</v>
      </c>
      <c r="J2278" s="1425" t="s">
        <v>1296</v>
      </c>
      <c r="K2278" s="1425">
        <v>-5.8399999999999999</v>
      </c>
    </row>
    <row r="2279" spans="1:11" ht="12.75">
      <c r="A2279" s="1425" t="s">
        <v>1360</v>
      </c>
      <c r="B2279" s="1425" t="s">
        <v>757</v>
      </c>
      <c r="C2279" s="1425" t="s">
        <v>390</v>
      </c>
      <c r="D2279" s="1425" t="s">
        <v>549</v>
      </c>
      <c r="E2279" s="1425" t="s">
        <v>2826</v>
      </c>
      <c r="F2279" s="1425" t="s">
        <v>1295</v>
      </c>
      <c r="G2279" s="1425" t="s">
        <v>1238</v>
      </c>
      <c r="H2279" s="1425" t="s">
        <v>2773</v>
      </c>
      <c r="I2279" s="1425" t="s">
        <v>2771</v>
      </c>
      <c r="J2279" s="1425" t="s">
        <v>1296</v>
      </c>
      <c r="K2279" s="1425">
        <v>100.7</v>
      </c>
    </row>
    <row r="2280" spans="1:11" ht="12.75">
      <c r="A2280" s="1425" t="s">
        <v>1360</v>
      </c>
      <c r="B2280" s="1425" t="s">
        <v>757</v>
      </c>
      <c r="C2280" s="1425" t="s">
        <v>390</v>
      </c>
      <c r="D2280" s="1425" t="s">
        <v>549</v>
      </c>
      <c r="E2280" s="1425" t="s">
        <v>2826</v>
      </c>
      <c r="F2280" s="1425" t="s">
        <v>1295</v>
      </c>
      <c r="G2280" s="1425" t="s">
        <v>1238</v>
      </c>
      <c r="H2280" s="1425" t="s">
        <v>1264</v>
      </c>
      <c r="I2280" s="1425" t="s">
        <v>2770</v>
      </c>
      <c r="J2280" s="1425" t="s">
        <v>1296</v>
      </c>
      <c r="K2280" s="1425">
        <v>0.47999999999999998</v>
      </c>
    </row>
    <row r="2281" spans="1:11" ht="12.75">
      <c r="A2281" s="1425" t="s">
        <v>1360</v>
      </c>
      <c r="B2281" s="1425" t="s">
        <v>757</v>
      </c>
      <c r="C2281" s="1425" t="s">
        <v>390</v>
      </c>
      <c r="D2281" s="1425" t="s">
        <v>549</v>
      </c>
      <c r="E2281" s="1425" t="s">
        <v>2826</v>
      </c>
      <c r="F2281" s="1425" t="s">
        <v>1295</v>
      </c>
      <c r="G2281" s="1425" t="s">
        <v>1238</v>
      </c>
      <c r="H2281" s="1425" t="s">
        <v>1264</v>
      </c>
      <c r="I2281" s="1425" t="s">
        <v>2771</v>
      </c>
      <c r="J2281" s="1425" t="s">
        <v>1296</v>
      </c>
      <c r="K2281" s="1425">
        <v>0.98999999999999999</v>
      </c>
    </row>
    <row r="2282" spans="1:11" ht="12.75">
      <c r="A2282" s="1425" t="s">
        <v>1360</v>
      </c>
      <c r="B2282" s="1425" t="s">
        <v>757</v>
      </c>
      <c r="C2282" s="1425" t="s">
        <v>390</v>
      </c>
      <c r="D2282" s="1425" t="s">
        <v>549</v>
      </c>
      <c r="E2282" s="1425" t="s">
        <v>2826</v>
      </c>
      <c r="F2282" s="1425" t="s">
        <v>1295</v>
      </c>
      <c r="G2282" s="1425" t="s">
        <v>1238</v>
      </c>
      <c r="H2282" s="1425" t="s">
        <v>1265</v>
      </c>
      <c r="I2282" s="1425" t="s">
        <v>2767</v>
      </c>
      <c r="J2282" s="1425" t="s">
        <v>1296</v>
      </c>
      <c r="K2282" s="1425">
        <v>582.38999999999999</v>
      </c>
    </row>
    <row r="2283" spans="1:11" ht="12.75">
      <c r="A2283" s="1425" t="s">
        <v>1360</v>
      </c>
      <c r="B2283" s="1425" t="s">
        <v>757</v>
      </c>
      <c r="C2283" s="1425" t="s">
        <v>390</v>
      </c>
      <c r="D2283" s="1425" t="s">
        <v>549</v>
      </c>
      <c r="E2283" s="1425" t="s">
        <v>2826</v>
      </c>
      <c r="F2283" s="1425" t="s">
        <v>1295</v>
      </c>
      <c r="G2283" s="1425" t="s">
        <v>1238</v>
      </c>
      <c r="H2283" s="1425" t="s">
        <v>1265</v>
      </c>
      <c r="I2283" s="1425" t="s">
        <v>2771</v>
      </c>
      <c r="J2283" s="1425" t="s">
        <v>1296</v>
      </c>
      <c r="K2283" s="1425">
        <v>290.22000000000003</v>
      </c>
    </row>
    <row r="2284" spans="1:11" ht="12.75">
      <c r="A2284" s="1425" t="s">
        <v>1360</v>
      </c>
      <c r="B2284" s="1425" t="s">
        <v>757</v>
      </c>
      <c r="C2284" s="1425" t="s">
        <v>390</v>
      </c>
      <c r="D2284" s="1425" t="s">
        <v>549</v>
      </c>
      <c r="E2284" s="1425" t="s">
        <v>2826</v>
      </c>
      <c r="F2284" s="1425" t="s">
        <v>1295</v>
      </c>
      <c r="G2284" s="1425" t="s">
        <v>1238</v>
      </c>
      <c r="H2284" s="1425" t="s">
        <v>1266</v>
      </c>
      <c r="I2284" s="1425" t="s">
        <v>2770</v>
      </c>
      <c r="J2284" s="1425" t="s">
        <v>1296</v>
      </c>
      <c r="K2284" s="1425">
        <v>148.75</v>
      </c>
    </row>
    <row r="2285" spans="1:11" ht="12.75">
      <c r="A2285" s="1425" t="s">
        <v>1360</v>
      </c>
      <c r="B2285" s="1425" t="s">
        <v>757</v>
      </c>
      <c r="C2285" s="1425" t="s">
        <v>390</v>
      </c>
      <c r="D2285" s="1425" t="s">
        <v>549</v>
      </c>
      <c r="E2285" s="1425" t="s">
        <v>2826</v>
      </c>
      <c r="F2285" s="1425" t="s">
        <v>1295</v>
      </c>
      <c r="G2285" s="1425" t="s">
        <v>1238</v>
      </c>
      <c r="H2285" s="1425" t="s">
        <v>1267</v>
      </c>
      <c r="I2285" s="1425" t="s">
        <v>2771</v>
      </c>
      <c r="J2285" s="1425" t="s">
        <v>1296</v>
      </c>
      <c r="K2285" s="1425">
        <v>2.77</v>
      </c>
    </row>
    <row r="2286" spans="1:11" ht="12.75">
      <c r="A2286" s="1425" t="s">
        <v>1360</v>
      </c>
      <c r="B2286" s="1425" t="s">
        <v>757</v>
      </c>
      <c r="C2286" s="1425" t="s">
        <v>390</v>
      </c>
      <c r="D2286" s="1425" t="s">
        <v>549</v>
      </c>
      <c r="E2286" s="1425" t="s">
        <v>2827</v>
      </c>
      <c r="F2286" s="1425" t="s">
        <v>1297</v>
      </c>
      <c r="G2286" s="1425" t="s">
        <v>1238</v>
      </c>
      <c r="H2286" s="1425" t="s">
        <v>2762</v>
      </c>
      <c r="I2286" s="1425" t="s">
        <v>2767</v>
      </c>
      <c r="J2286" s="1425" t="s">
        <v>1298</v>
      </c>
      <c r="K2286" s="1425">
        <v>54.689999999999998</v>
      </c>
    </row>
    <row r="2287" spans="1:11" ht="12.75">
      <c r="A2287" s="1425" t="s">
        <v>1360</v>
      </c>
      <c r="B2287" s="1425" t="s">
        <v>757</v>
      </c>
      <c r="C2287" s="1425" t="s">
        <v>390</v>
      </c>
      <c r="D2287" s="1425" t="s">
        <v>549</v>
      </c>
      <c r="E2287" s="1425" t="s">
        <v>2827</v>
      </c>
      <c r="F2287" s="1425" t="s">
        <v>1297</v>
      </c>
      <c r="G2287" s="1425" t="s">
        <v>1238</v>
      </c>
      <c r="H2287" s="1425" t="s">
        <v>2762</v>
      </c>
      <c r="I2287" s="1425" t="s">
        <v>2770</v>
      </c>
      <c r="J2287" s="1425" t="s">
        <v>1298</v>
      </c>
      <c r="K2287" s="1425">
        <v>135.59</v>
      </c>
    </row>
    <row r="2288" spans="1:11" ht="12.75">
      <c r="A2288" s="1425" t="s">
        <v>1360</v>
      </c>
      <c r="B2288" s="1425" t="s">
        <v>757</v>
      </c>
      <c r="C2288" s="1425" t="s">
        <v>390</v>
      </c>
      <c r="D2288" s="1425" t="s">
        <v>549</v>
      </c>
      <c r="E2288" s="1425" t="s">
        <v>2827</v>
      </c>
      <c r="F2288" s="1425" t="s">
        <v>1297</v>
      </c>
      <c r="G2288" s="1425" t="s">
        <v>1238</v>
      </c>
      <c r="H2288" s="1425" t="s">
        <v>1263</v>
      </c>
      <c r="I2288" s="1425" t="s">
        <v>2767</v>
      </c>
      <c r="J2288" s="1425" t="s">
        <v>1298</v>
      </c>
      <c r="K2288" s="1425">
        <v>95.150000000000006</v>
      </c>
    </row>
    <row r="2289" spans="1:11" ht="12.75">
      <c r="A2289" s="1425" t="s">
        <v>1360</v>
      </c>
      <c r="B2289" s="1425" t="s">
        <v>757</v>
      </c>
      <c r="C2289" s="1425" t="s">
        <v>390</v>
      </c>
      <c r="D2289" s="1425" t="s">
        <v>549</v>
      </c>
      <c r="E2289" s="1425" t="s">
        <v>2827</v>
      </c>
      <c r="F2289" s="1425" t="s">
        <v>1297</v>
      </c>
      <c r="G2289" s="1425" t="s">
        <v>1238</v>
      </c>
      <c r="H2289" s="1425" t="s">
        <v>2772</v>
      </c>
      <c r="I2289" s="1425" t="s">
        <v>2767</v>
      </c>
      <c r="J2289" s="1425" t="s">
        <v>1298</v>
      </c>
      <c r="K2289" s="1425">
        <v>51.979999999999997</v>
      </c>
    </row>
    <row r="2290" spans="1:11" ht="12.75">
      <c r="A2290" s="1425" t="s">
        <v>1360</v>
      </c>
      <c r="B2290" s="1425" t="s">
        <v>757</v>
      </c>
      <c r="C2290" s="1425" t="s">
        <v>390</v>
      </c>
      <c r="D2290" s="1425" t="s">
        <v>549</v>
      </c>
      <c r="E2290" s="1425" t="s">
        <v>2827</v>
      </c>
      <c r="F2290" s="1425" t="s">
        <v>1297</v>
      </c>
      <c r="G2290" s="1425" t="s">
        <v>1238</v>
      </c>
      <c r="H2290" s="1425" t="s">
        <v>2772</v>
      </c>
      <c r="I2290" s="1425" t="s">
        <v>2769</v>
      </c>
      <c r="J2290" s="1425" t="s">
        <v>1298</v>
      </c>
      <c r="K2290" s="1425">
        <v>3.1600000000000001</v>
      </c>
    </row>
    <row r="2291" spans="1:11" ht="12.75">
      <c r="A2291" s="1425" t="s">
        <v>1360</v>
      </c>
      <c r="B2291" s="1425" t="s">
        <v>757</v>
      </c>
      <c r="C2291" s="1425" t="s">
        <v>390</v>
      </c>
      <c r="D2291" s="1425" t="s">
        <v>549</v>
      </c>
      <c r="E2291" s="1425" t="s">
        <v>2827</v>
      </c>
      <c r="F2291" s="1425" t="s">
        <v>1297</v>
      </c>
      <c r="G2291" s="1425" t="s">
        <v>1238</v>
      </c>
      <c r="H2291" s="1425" t="s">
        <v>2773</v>
      </c>
      <c r="I2291" s="1425" t="s">
        <v>2770</v>
      </c>
      <c r="J2291" s="1425" t="s">
        <v>1298</v>
      </c>
      <c r="K2291" s="1425">
        <v>178.38</v>
      </c>
    </row>
    <row r="2292" spans="1:11" ht="12.75">
      <c r="A2292" s="1425" t="s">
        <v>1360</v>
      </c>
      <c r="B2292" s="1425" t="s">
        <v>757</v>
      </c>
      <c r="C2292" s="1425" t="s">
        <v>390</v>
      </c>
      <c r="D2292" s="1425" t="s">
        <v>549</v>
      </c>
      <c r="E2292" s="1425" t="s">
        <v>2827</v>
      </c>
      <c r="F2292" s="1425" t="s">
        <v>1297</v>
      </c>
      <c r="G2292" s="1425" t="s">
        <v>1238</v>
      </c>
      <c r="H2292" s="1425" t="s">
        <v>1264</v>
      </c>
      <c r="I2292" s="1425" t="s">
        <v>2767</v>
      </c>
      <c r="J2292" s="1425" t="s">
        <v>1298</v>
      </c>
      <c r="K2292" s="1425">
        <v>74.079999999999998</v>
      </c>
    </row>
    <row r="2293" spans="1:11" ht="12.75">
      <c r="A2293" s="1425" t="s">
        <v>1360</v>
      </c>
      <c r="B2293" s="1425" t="s">
        <v>757</v>
      </c>
      <c r="C2293" s="1425" t="s">
        <v>390</v>
      </c>
      <c r="D2293" s="1425" t="s">
        <v>549</v>
      </c>
      <c r="E2293" s="1425" t="s">
        <v>2827</v>
      </c>
      <c r="F2293" s="1425" t="s">
        <v>1297</v>
      </c>
      <c r="G2293" s="1425" t="s">
        <v>1238</v>
      </c>
      <c r="H2293" s="1425" t="s">
        <v>1266</v>
      </c>
      <c r="I2293" s="1425" t="s">
        <v>2767</v>
      </c>
      <c r="J2293" s="1425" t="s">
        <v>1298</v>
      </c>
      <c r="K2293" s="1425">
        <v>39.770000000000003</v>
      </c>
    </row>
    <row r="2294" spans="1:11" ht="12.75">
      <c r="A2294" s="1425" t="s">
        <v>1360</v>
      </c>
      <c r="B2294" s="1425" t="s">
        <v>757</v>
      </c>
      <c r="C2294" s="1425" t="s">
        <v>390</v>
      </c>
      <c r="D2294" s="1425" t="s">
        <v>549</v>
      </c>
      <c r="E2294" s="1425" t="s">
        <v>2827</v>
      </c>
      <c r="F2294" s="1425" t="s">
        <v>1297</v>
      </c>
      <c r="G2294" s="1425" t="s">
        <v>1238</v>
      </c>
      <c r="H2294" s="1425" t="s">
        <v>1266</v>
      </c>
      <c r="I2294" s="1425" t="s">
        <v>2770</v>
      </c>
      <c r="J2294" s="1425" t="s">
        <v>1298</v>
      </c>
      <c r="K2294" s="1425">
        <v>93.109999999999999</v>
      </c>
    </row>
    <row r="2295" spans="1:11" ht="12.75">
      <c r="A2295" s="1425" t="s">
        <v>1360</v>
      </c>
      <c r="B2295" s="1425" t="s">
        <v>757</v>
      </c>
      <c r="C2295" s="1425" t="s">
        <v>390</v>
      </c>
      <c r="D2295" s="1425" t="s">
        <v>549</v>
      </c>
      <c r="E2295" s="1425" t="s">
        <v>2828</v>
      </c>
      <c r="F2295" s="1425" t="s">
        <v>1299</v>
      </c>
      <c r="G2295" s="1425" t="s">
        <v>1238</v>
      </c>
      <c r="H2295" s="1425" t="s">
        <v>1263</v>
      </c>
      <c r="I2295" s="1425" t="s">
        <v>2767</v>
      </c>
      <c r="J2295" s="1425" t="s">
        <v>1300</v>
      </c>
      <c r="K2295" s="1425">
        <v>6.1299999999999999</v>
      </c>
    </row>
    <row r="2296" spans="1:11" ht="12.75">
      <c r="A2296" s="1425" t="s">
        <v>1360</v>
      </c>
      <c r="B2296" s="1425" t="s">
        <v>757</v>
      </c>
      <c r="C2296" s="1425" t="s">
        <v>390</v>
      </c>
      <c r="D2296" s="1425" t="s">
        <v>549</v>
      </c>
      <c r="E2296" s="1425" t="s">
        <v>2828</v>
      </c>
      <c r="F2296" s="1425" t="s">
        <v>1299</v>
      </c>
      <c r="G2296" s="1425" t="s">
        <v>1238</v>
      </c>
      <c r="H2296" s="1425" t="s">
        <v>1263</v>
      </c>
      <c r="I2296" s="1425" t="s">
        <v>2770</v>
      </c>
      <c r="J2296" s="1425" t="s">
        <v>1300</v>
      </c>
      <c r="K2296" s="1425">
        <v>0.40000000000000002</v>
      </c>
    </row>
    <row r="2297" spans="1:11" ht="12.75">
      <c r="A2297" s="1425" t="s">
        <v>1360</v>
      </c>
      <c r="B2297" s="1425" t="s">
        <v>757</v>
      </c>
      <c r="C2297" s="1425" t="s">
        <v>390</v>
      </c>
      <c r="D2297" s="1425" t="s">
        <v>549</v>
      </c>
      <c r="E2297" s="1425" t="s">
        <v>2828</v>
      </c>
      <c r="F2297" s="1425" t="s">
        <v>1299</v>
      </c>
      <c r="G2297" s="1425" t="s">
        <v>1238</v>
      </c>
      <c r="H2297" s="1425" t="s">
        <v>2772</v>
      </c>
      <c r="I2297" s="1425" t="s">
        <v>2767</v>
      </c>
      <c r="J2297" s="1425" t="s">
        <v>1300</v>
      </c>
      <c r="K2297" s="1425">
        <v>97.629999999999995</v>
      </c>
    </row>
    <row r="2298" spans="1:11" ht="12.75">
      <c r="A2298" s="1425" t="s">
        <v>1360</v>
      </c>
      <c r="B2298" s="1425" t="s">
        <v>757</v>
      </c>
      <c r="C2298" s="1425" t="s">
        <v>390</v>
      </c>
      <c r="D2298" s="1425" t="s">
        <v>549</v>
      </c>
      <c r="E2298" s="1425" t="s">
        <v>2828</v>
      </c>
      <c r="F2298" s="1425" t="s">
        <v>1299</v>
      </c>
      <c r="G2298" s="1425" t="s">
        <v>1238</v>
      </c>
      <c r="H2298" s="1425" t="s">
        <v>2772</v>
      </c>
      <c r="I2298" s="1425" t="s">
        <v>2768</v>
      </c>
      <c r="J2298" s="1425" t="s">
        <v>1300</v>
      </c>
      <c r="K2298" s="1425">
        <v>31.890000000000001</v>
      </c>
    </row>
    <row r="2299" spans="1:11" ht="12.75">
      <c r="A2299" s="1425" t="s">
        <v>1360</v>
      </c>
      <c r="B2299" s="1425" t="s">
        <v>757</v>
      </c>
      <c r="C2299" s="1425" t="s">
        <v>390</v>
      </c>
      <c r="D2299" s="1425" t="s">
        <v>549</v>
      </c>
      <c r="E2299" s="1425" t="s">
        <v>2828</v>
      </c>
      <c r="F2299" s="1425" t="s">
        <v>1299</v>
      </c>
      <c r="G2299" s="1425" t="s">
        <v>1238</v>
      </c>
      <c r="H2299" s="1425" t="s">
        <v>2773</v>
      </c>
      <c r="I2299" s="1425" t="s">
        <v>2769</v>
      </c>
      <c r="J2299" s="1425" t="s">
        <v>1300</v>
      </c>
      <c r="K2299" s="1425">
        <v>37.509999999999998</v>
      </c>
    </row>
    <row r="2300" spans="1:11" ht="12.75">
      <c r="A2300" s="1425" t="s">
        <v>1360</v>
      </c>
      <c r="B2300" s="1425" t="s">
        <v>757</v>
      </c>
      <c r="C2300" s="1425" t="s">
        <v>390</v>
      </c>
      <c r="D2300" s="1425" t="s">
        <v>549</v>
      </c>
      <c r="E2300" s="1425" t="s">
        <v>2828</v>
      </c>
      <c r="F2300" s="1425" t="s">
        <v>1299</v>
      </c>
      <c r="G2300" s="1425" t="s">
        <v>1238</v>
      </c>
      <c r="H2300" s="1425" t="s">
        <v>1265</v>
      </c>
      <c r="I2300" s="1425" t="s">
        <v>2770</v>
      </c>
      <c r="J2300" s="1425" t="s">
        <v>1300</v>
      </c>
      <c r="K2300" s="1425">
        <v>5.6100000000000003</v>
      </c>
    </row>
    <row r="2301" spans="1:11" ht="12.75">
      <c r="A2301" s="1425" t="s">
        <v>1360</v>
      </c>
      <c r="B2301" s="1425" t="s">
        <v>757</v>
      </c>
      <c r="C2301" s="1425" t="s">
        <v>390</v>
      </c>
      <c r="D2301" s="1425" t="s">
        <v>549</v>
      </c>
      <c r="E2301" s="1425" t="s">
        <v>2828</v>
      </c>
      <c r="F2301" s="1425" t="s">
        <v>1299</v>
      </c>
      <c r="G2301" s="1425" t="s">
        <v>1238</v>
      </c>
      <c r="H2301" s="1425" t="s">
        <v>2774</v>
      </c>
      <c r="I2301" s="1425" t="s">
        <v>2771</v>
      </c>
      <c r="J2301" s="1425" t="s">
        <v>1300</v>
      </c>
      <c r="K2301" s="1425">
        <v>83.159999999999997</v>
      </c>
    </row>
    <row r="2302" spans="1:11" ht="12.75">
      <c r="A2302" s="1425" t="s">
        <v>1360</v>
      </c>
      <c r="B2302" s="1425" t="s">
        <v>757</v>
      </c>
      <c r="C2302" s="1425" t="s">
        <v>390</v>
      </c>
      <c r="D2302" s="1425" t="s">
        <v>549</v>
      </c>
      <c r="E2302" s="1425" t="s">
        <v>2828</v>
      </c>
      <c r="F2302" s="1425" t="s">
        <v>1299</v>
      </c>
      <c r="G2302" s="1425" t="s">
        <v>1238</v>
      </c>
      <c r="H2302" s="1425" t="s">
        <v>1267</v>
      </c>
      <c r="I2302" s="1425" t="s">
        <v>2770</v>
      </c>
      <c r="J2302" s="1425" t="s">
        <v>1300</v>
      </c>
      <c r="K2302" s="1425">
        <v>13.44</v>
      </c>
    </row>
    <row r="2303" spans="1:11" ht="12.75">
      <c r="A2303" s="1425" t="s">
        <v>1360</v>
      </c>
      <c r="B2303" s="1425" t="s">
        <v>757</v>
      </c>
      <c r="C2303" s="1425" t="s">
        <v>390</v>
      </c>
      <c r="D2303" s="1425" t="s">
        <v>549</v>
      </c>
      <c r="E2303" s="1425" t="s">
        <v>2829</v>
      </c>
      <c r="F2303" s="1425" t="s">
        <v>1283</v>
      </c>
      <c r="G2303" s="1425" t="s">
        <v>1238</v>
      </c>
      <c r="H2303" s="1425" t="s">
        <v>2762</v>
      </c>
      <c r="I2303" s="1425" t="s">
        <v>2769</v>
      </c>
      <c r="J2303" s="1425" t="s">
        <v>1284</v>
      </c>
      <c r="K2303" s="1425">
        <v>1979.6500000000001</v>
      </c>
    </row>
    <row r="2304" spans="1:11" ht="12.75">
      <c r="A2304" s="1425" t="s">
        <v>1360</v>
      </c>
      <c r="B2304" s="1425" t="s">
        <v>757</v>
      </c>
      <c r="C2304" s="1425" t="s">
        <v>390</v>
      </c>
      <c r="D2304" s="1425" t="s">
        <v>549</v>
      </c>
      <c r="E2304" s="1425" t="s">
        <v>2829</v>
      </c>
      <c r="F2304" s="1425" t="s">
        <v>1283</v>
      </c>
      <c r="G2304" s="1425" t="s">
        <v>1238</v>
      </c>
      <c r="H2304" s="1425" t="s">
        <v>2762</v>
      </c>
      <c r="I2304" s="1425" t="s">
        <v>2770</v>
      </c>
      <c r="J2304" s="1425" t="s">
        <v>1284</v>
      </c>
      <c r="K2304" s="1425">
        <v>1716.71</v>
      </c>
    </row>
    <row r="2305" spans="1:11" ht="12.75">
      <c r="A2305" s="1425" t="s">
        <v>1360</v>
      </c>
      <c r="B2305" s="1425" t="s">
        <v>757</v>
      </c>
      <c r="C2305" s="1425" t="s">
        <v>390</v>
      </c>
      <c r="D2305" s="1425" t="s">
        <v>549</v>
      </c>
      <c r="E2305" s="1425" t="s">
        <v>2829</v>
      </c>
      <c r="F2305" s="1425" t="s">
        <v>1283</v>
      </c>
      <c r="G2305" s="1425" t="s">
        <v>1238</v>
      </c>
      <c r="H2305" s="1425" t="s">
        <v>1263</v>
      </c>
      <c r="I2305" s="1425" t="s">
        <v>2767</v>
      </c>
      <c r="J2305" s="1425" t="s">
        <v>1284</v>
      </c>
      <c r="K2305" s="1425">
        <v>187.93000000000001</v>
      </c>
    </row>
    <row r="2306" spans="1:11" ht="12.75">
      <c r="A2306" s="1425" t="s">
        <v>1360</v>
      </c>
      <c r="B2306" s="1425" t="s">
        <v>757</v>
      </c>
      <c r="C2306" s="1425" t="s">
        <v>390</v>
      </c>
      <c r="D2306" s="1425" t="s">
        <v>549</v>
      </c>
      <c r="E2306" s="1425" t="s">
        <v>2829</v>
      </c>
      <c r="F2306" s="1425" t="s">
        <v>1283</v>
      </c>
      <c r="G2306" s="1425" t="s">
        <v>1238</v>
      </c>
      <c r="H2306" s="1425" t="s">
        <v>1263</v>
      </c>
      <c r="I2306" s="1425" t="s">
        <v>2768</v>
      </c>
      <c r="J2306" s="1425" t="s">
        <v>1284</v>
      </c>
      <c r="K2306" s="1425">
        <v>21.41</v>
      </c>
    </row>
    <row r="2307" spans="1:11" ht="12.75">
      <c r="A2307" s="1425" t="s">
        <v>1360</v>
      </c>
      <c r="B2307" s="1425" t="s">
        <v>757</v>
      </c>
      <c r="C2307" s="1425" t="s">
        <v>390</v>
      </c>
      <c r="D2307" s="1425" t="s">
        <v>549</v>
      </c>
      <c r="E2307" s="1425" t="s">
        <v>2829</v>
      </c>
      <c r="F2307" s="1425" t="s">
        <v>1283</v>
      </c>
      <c r="G2307" s="1425" t="s">
        <v>1238</v>
      </c>
      <c r="H2307" s="1425" t="s">
        <v>1263</v>
      </c>
      <c r="I2307" s="1425" t="s">
        <v>2769</v>
      </c>
      <c r="J2307" s="1425" t="s">
        <v>1284</v>
      </c>
      <c r="K2307" s="1425">
        <v>1872.8800000000001</v>
      </c>
    </row>
    <row r="2308" spans="1:11" ht="12.75">
      <c r="A2308" s="1425" t="s">
        <v>1360</v>
      </c>
      <c r="B2308" s="1425" t="s">
        <v>757</v>
      </c>
      <c r="C2308" s="1425" t="s">
        <v>390</v>
      </c>
      <c r="D2308" s="1425" t="s">
        <v>549</v>
      </c>
      <c r="E2308" s="1425" t="s">
        <v>2829</v>
      </c>
      <c r="F2308" s="1425" t="s">
        <v>1283</v>
      </c>
      <c r="G2308" s="1425" t="s">
        <v>1238</v>
      </c>
      <c r="H2308" s="1425" t="s">
        <v>1263</v>
      </c>
      <c r="I2308" s="1425" t="s">
        <v>2770</v>
      </c>
      <c r="J2308" s="1425" t="s">
        <v>1284</v>
      </c>
      <c r="K2308" s="1425">
        <v>2416.5700000000002</v>
      </c>
    </row>
    <row r="2309" spans="1:11" ht="12.75">
      <c r="A2309" s="1425" t="s">
        <v>1360</v>
      </c>
      <c r="B2309" s="1425" t="s">
        <v>757</v>
      </c>
      <c r="C2309" s="1425" t="s">
        <v>390</v>
      </c>
      <c r="D2309" s="1425" t="s">
        <v>549</v>
      </c>
      <c r="E2309" s="1425" t="s">
        <v>2829</v>
      </c>
      <c r="F2309" s="1425" t="s">
        <v>1283</v>
      </c>
      <c r="G2309" s="1425" t="s">
        <v>1238</v>
      </c>
      <c r="H2309" s="1425" t="s">
        <v>2772</v>
      </c>
      <c r="I2309" s="1425" t="s">
        <v>2767</v>
      </c>
      <c r="J2309" s="1425" t="s">
        <v>1284</v>
      </c>
      <c r="K2309" s="1425">
        <v>149.19999999999999</v>
      </c>
    </row>
    <row r="2310" spans="1:11" ht="12.75">
      <c r="A2310" s="1425" t="s">
        <v>1360</v>
      </c>
      <c r="B2310" s="1425" t="s">
        <v>757</v>
      </c>
      <c r="C2310" s="1425" t="s">
        <v>390</v>
      </c>
      <c r="D2310" s="1425" t="s">
        <v>549</v>
      </c>
      <c r="E2310" s="1425" t="s">
        <v>2829</v>
      </c>
      <c r="F2310" s="1425" t="s">
        <v>1283</v>
      </c>
      <c r="G2310" s="1425" t="s">
        <v>1238</v>
      </c>
      <c r="H2310" s="1425" t="s">
        <v>2772</v>
      </c>
      <c r="I2310" s="1425" t="s">
        <v>2768</v>
      </c>
      <c r="J2310" s="1425" t="s">
        <v>1284</v>
      </c>
      <c r="K2310" s="1425">
        <v>154.58000000000001</v>
      </c>
    </row>
    <row r="2311" spans="1:11" ht="12.75">
      <c r="A2311" s="1425" t="s">
        <v>1360</v>
      </c>
      <c r="B2311" s="1425" t="s">
        <v>757</v>
      </c>
      <c r="C2311" s="1425" t="s">
        <v>390</v>
      </c>
      <c r="D2311" s="1425" t="s">
        <v>549</v>
      </c>
      <c r="E2311" s="1425" t="s">
        <v>2829</v>
      </c>
      <c r="F2311" s="1425" t="s">
        <v>1283</v>
      </c>
      <c r="G2311" s="1425" t="s">
        <v>1238</v>
      </c>
      <c r="H2311" s="1425" t="s">
        <v>2772</v>
      </c>
      <c r="I2311" s="1425" t="s">
        <v>2769</v>
      </c>
      <c r="J2311" s="1425" t="s">
        <v>1284</v>
      </c>
      <c r="K2311" s="1425">
        <v>2415.5599999999999</v>
      </c>
    </row>
    <row r="2312" spans="1:11" ht="12.75">
      <c r="A2312" s="1425" t="s">
        <v>1360</v>
      </c>
      <c r="B2312" s="1425" t="s">
        <v>757</v>
      </c>
      <c r="C2312" s="1425" t="s">
        <v>390</v>
      </c>
      <c r="D2312" s="1425" t="s">
        <v>549</v>
      </c>
      <c r="E2312" s="1425" t="s">
        <v>2829</v>
      </c>
      <c r="F2312" s="1425" t="s">
        <v>1283</v>
      </c>
      <c r="G2312" s="1425" t="s">
        <v>1238</v>
      </c>
      <c r="H2312" s="1425" t="s">
        <v>2772</v>
      </c>
      <c r="I2312" s="1425" t="s">
        <v>2770</v>
      </c>
      <c r="J2312" s="1425" t="s">
        <v>1284</v>
      </c>
      <c r="K2312" s="1425">
        <v>2595.7199999999998</v>
      </c>
    </row>
    <row r="2313" spans="1:11" ht="12.75">
      <c r="A2313" s="1425" t="s">
        <v>1360</v>
      </c>
      <c r="B2313" s="1425" t="s">
        <v>757</v>
      </c>
      <c r="C2313" s="1425" t="s">
        <v>390</v>
      </c>
      <c r="D2313" s="1425" t="s">
        <v>549</v>
      </c>
      <c r="E2313" s="1425" t="s">
        <v>2829</v>
      </c>
      <c r="F2313" s="1425" t="s">
        <v>1283</v>
      </c>
      <c r="G2313" s="1425" t="s">
        <v>1238</v>
      </c>
      <c r="H2313" s="1425" t="s">
        <v>2773</v>
      </c>
      <c r="I2313" s="1425" t="s">
        <v>2769</v>
      </c>
      <c r="J2313" s="1425" t="s">
        <v>1284</v>
      </c>
      <c r="K2313" s="1425">
        <v>2250.6199999999999</v>
      </c>
    </row>
    <row r="2314" spans="1:11" ht="12.75">
      <c r="A2314" s="1425" t="s">
        <v>1360</v>
      </c>
      <c r="B2314" s="1425" t="s">
        <v>757</v>
      </c>
      <c r="C2314" s="1425" t="s">
        <v>390</v>
      </c>
      <c r="D2314" s="1425" t="s">
        <v>549</v>
      </c>
      <c r="E2314" s="1425" t="s">
        <v>2829</v>
      </c>
      <c r="F2314" s="1425" t="s">
        <v>1283</v>
      </c>
      <c r="G2314" s="1425" t="s">
        <v>1238</v>
      </c>
      <c r="H2314" s="1425" t="s">
        <v>2773</v>
      </c>
      <c r="I2314" s="1425" t="s">
        <v>2770</v>
      </c>
      <c r="J2314" s="1425" t="s">
        <v>1284</v>
      </c>
      <c r="K2314" s="1425">
        <v>2096.1399999999999</v>
      </c>
    </row>
    <row r="2315" spans="1:11" ht="12.75">
      <c r="A2315" s="1425" t="s">
        <v>1360</v>
      </c>
      <c r="B2315" s="1425" t="s">
        <v>757</v>
      </c>
      <c r="C2315" s="1425" t="s">
        <v>390</v>
      </c>
      <c r="D2315" s="1425" t="s">
        <v>549</v>
      </c>
      <c r="E2315" s="1425" t="s">
        <v>2829</v>
      </c>
      <c r="F2315" s="1425" t="s">
        <v>1283</v>
      </c>
      <c r="G2315" s="1425" t="s">
        <v>1238</v>
      </c>
      <c r="H2315" s="1425" t="s">
        <v>1264</v>
      </c>
      <c r="I2315" s="1425" t="s">
        <v>2769</v>
      </c>
      <c r="J2315" s="1425" t="s">
        <v>1284</v>
      </c>
      <c r="K2315" s="1425">
        <v>1498.8800000000001</v>
      </c>
    </row>
    <row r="2316" spans="1:11" ht="12.75">
      <c r="A2316" s="1425" t="s">
        <v>1360</v>
      </c>
      <c r="B2316" s="1425" t="s">
        <v>757</v>
      </c>
      <c r="C2316" s="1425" t="s">
        <v>390</v>
      </c>
      <c r="D2316" s="1425" t="s">
        <v>549</v>
      </c>
      <c r="E2316" s="1425" t="s">
        <v>2829</v>
      </c>
      <c r="F2316" s="1425" t="s">
        <v>1283</v>
      </c>
      <c r="G2316" s="1425" t="s">
        <v>1238</v>
      </c>
      <c r="H2316" s="1425" t="s">
        <v>1264</v>
      </c>
      <c r="I2316" s="1425" t="s">
        <v>2770</v>
      </c>
      <c r="J2316" s="1425" t="s">
        <v>1284</v>
      </c>
      <c r="K2316" s="1425">
        <v>1896.6300000000001</v>
      </c>
    </row>
    <row r="2317" spans="1:11" ht="12.75">
      <c r="A2317" s="1425" t="s">
        <v>1360</v>
      </c>
      <c r="B2317" s="1425" t="s">
        <v>757</v>
      </c>
      <c r="C2317" s="1425" t="s">
        <v>390</v>
      </c>
      <c r="D2317" s="1425" t="s">
        <v>549</v>
      </c>
      <c r="E2317" s="1425" t="s">
        <v>2829</v>
      </c>
      <c r="F2317" s="1425" t="s">
        <v>1283</v>
      </c>
      <c r="G2317" s="1425" t="s">
        <v>1238</v>
      </c>
      <c r="H2317" s="1425" t="s">
        <v>1265</v>
      </c>
      <c r="I2317" s="1425" t="s">
        <v>2769</v>
      </c>
      <c r="J2317" s="1425" t="s">
        <v>1284</v>
      </c>
      <c r="K2317" s="1425">
        <v>2230.0100000000002</v>
      </c>
    </row>
    <row r="2318" spans="1:11" ht="12.75">
      <c r="A2318" s="1425" t="s">
        <v>1360</v>
      </c>
      <c r="B2318" s="1425" t="s">
        <v>757</v>
      </c>
      <c r="C2318" s="1425" t="s">
        <v>390</v>
      </c>
      <c r="D2318" s="1425" t="s">
        <v>549</v>
      </c>
      <c r="E2318" s="1425" t="s">
        <v>2829</v>
      </c>
      <c r="F2318" s="1425" t="s">
        <v>1283</v>
      </c>
      <c r="G2318" s="1425" t="s">
        <v>1238</v>
      </c>
      <c r="H2318" s="1425" t="s">
        <v>1265</v>
      </c>
      <c r="I2318" s="1425" t="s">
        <v>2770</v>
      </c>
      <c r="J2318" s="1425" t="s">
        <v>1284</v>
      </c>
      <c r="K2318" s="1425">
        <v>1807.8199999999999</v>
      </c>
    </row>
    <row r="2319" spans="1:11" ht="12.75">
      <c r="A2319" s="1425" t="s">
        <v>1360</v>
      </c>
      <c r="B2319" s="1425" t="s">
        <v>757</v>
      </c>
      <c r="C2319" s="1425" t="s">
        <v>390</v>
      </c>
      <c r="D2319" s="1425" t="s">
        <v>549</v>
      </c>
      <c r="E2319" s="1425" t="s">
        <v>2829</v>
      </c>
      <c r="F2319" s="1425" t="s">
        <v>1283</v>
      </c>
      <c r="G2319" s="1425" t="s">
        <v>1238</v>
      </c>
      <c r="H2319" s="1425" t="s">
        <v>2774</v>
      </c>
      <c r="I2319" s="1425" t="s">
        <v>2767</v>
      </c>
      <c r="J2319" s="1425" t="s">
        <v>1284</v>
      </c>
      <c r="K2319" s="1425">
        <v>50.170000000000002</v>
      </c>
    </row>
    <row r="2320" spans="1:11" ht="12.75">
      <c r="A2320" s="1425" t="s">
        <v>1360</v>
      </c>
      <c r="B2320" s="1425" t="s">
        <v>757</v>
      </c>
      <c r="C2320" s="1425" t="s">
        <v>390</v>
      </c>
      <c r="D2320" s="1425" t="s">
        <v>549</v>
      </c>
      <c r="E2320" s="1425" t="s">
        <v>2829</v>
      </c>
      <c r="F2320" s="1425" t="s">
        <v>1283</v>
      </c>
      <c r="G2320" s="1425" t="s">
        <v>1238</v>
      </c>
      <c r="H2320" s="1425" t="s">
        <v>2774</v>
      </c>
      <c r="I2320" s="1425" t="s">
        <v>2768</v>
      </c>
      <c r="J2320" s="1425" t="s">
        <v>1284</v>
      </c>
      <c r="K2320" s="1425">
        <v>26.670000000000002</v>
      </c>
    </row>
    <row r="2321" spans="1:11" ht="12.75">
      <c r="A2321" s="1425" t="s">
        <v>1360</v>
      </c>
      <c r="B2321" s="1425" t="s">
        <v>757</v>
      </c>
      <c r="C2321" s="1425" t="s">
        <v>390</v>
      </c>
      <c r="D2321" s="1425" t="s">
        <v>549</v>
      </c>
      <c r="E2321" s="1425" t="s">
        <v>2829</v>
      </c>
      <c r="F2321" s="1425" t="s">
        <v>1283</v>
      </c>
      <c r="G2321" s="1425" t="s">
        <v>1238</v>
      </c>
      <c r="H2321" s="1425" t="s">
        <v>2774</v>
      </c>
      <c r="I2321" s="1425" t="s">
        <v>2769</v>
      </c>
      <c r="J2321" s="1425" t="s">
        <v>1284</v>
      </c>
      <c r="K2321" s="1425">
        <v>2744</v>
      </c>
    </row>
    <row r="2322" spans="1:11" ht="12.75">
      <c r="A2322" s="1425" t="s">
        <v>1360</v>
      </c>
      <c r="B2322" s="1425" t="s">
        <v>757</v>
      </c>
      <c r="C2322" s="1425" t="s">
        <v>390</v>
      </c>
      <c r="D2322" s="1425" t="s">
        <v>549</v>
      </c>
      <c r="E2322" s="1425" t="s">
        <v>2829</v>
      </c>
      <c r="F2322" s="1425" t="s">
        <v>1283</v>
      </c>
      <c r="G2322" s="1425" t="s">
        <v>1238</v>
      </c>
      <c r="H2322" s="1425" t="s">
        <v>2774</v>
      </c>
      <c r="I2322" s="1425" t="s">
        <v>2770</v>
      </c>
      <c r="J2322" s="1425" t="s">
        <v>1284</v>
      </c>
      <c r="K2322" s="1425">
        <v>1865.95</v>
      </c>
    </row>
    <row r="2323" spans="1:11" ht="12.75">
      <c r="A2323" s="1425" t="s">
        <v>1360</v>
      </c>
      <c r="B2323" s="1425" t="s">
        <v>757</v>
      </c>
      <c r="C2323" s="1425" t="s">
        <v>390</v>
      </c>
      <c r="D2323" s="1425" t="s">
        <v>549</v>
      </c>
      <c r="E2323" s="1425" t="s">
        <v>2829</v>
      </c>
      <c r="F2323" s="1425" t="s">
        <v>1283</v>
      </c>
      <c r="G2323" s="1425" t="s">
        <v>1238</v>
      </c>
      <c r="H2323" s="1425" t="s">
        <v>1266</v>
      </c>
      <c r="I2323" s="1425" t="s">
        <v>2769</v>
      </c>
      <c r="J2323" s="1425" t="s">
        <v>1284</v>
      </c>
      <c r="K2323" s="1425">
        <v>2115.6300000000001</v>
      </c>
    </row>
    <row r="2324" spans="1:11" ht="12.75">
      <c r="A2324" s="1425" t="s">
        <v>1360</v>
      </c>
      <c r="B2324" s="1425" t="s">
        <v>757</v>
      </c>
      <c r="C2324" s="1425" t="s">
        <v>390</v>
      </c>
      <c r="D2324" s="1425" t="s">
        <v>549</v>
      </c>
      <c r="E2324" s="1425" t="s">
        <v>2829</v>
      </c>
      <c r="F2324" s="1425" t="s">
        <v>1283</v>
      </c>
      <c r="G2324" s="1425" t="s">
        <v>1238</v>
      </c>
      <c r="H2324" s="1425" t="s">
        <v>1266</v>
      </c>
      <c r="I2324" s="1425" t="s">
        <v>2770</v>
      </c>
      <c r="J2324" s="1425" t="s">
        <v>1284</v>
      </c>
      <c r="K2324" s="1425">
        <v>1605.28</v>
      </c>
    </row>
    <row r="2325" spans="1:11" ht="12.75">
      <c r="A2325" s="1425" t="s">
        <v>1360</v>
      </c>
      <c r="B2325" s="1425" t="s">
        <v>757</v>
      </c>
      <c r="C2325" s="1425" t="s">
        <v>390</v>
      </c>
      <c r="D2325" s="1425" t="s">
        <v>549</v>
      </c>
      <c r="E2325" s="1425" t="s">
        <v>2829</v>
      </c>
      <c r="F2325" s="1425" t="s">
        <v>1283</v>
      </c>
      <c r="G2325" s="1425" t="s">
        <v>1238</v>
      </c>
      <c r="H2325" s="1425" t="s">
        <v>1267</v>
      </c>
      <c r="I2325" s="1425" t="s">
        <v>2765</v>
      </c>
      <c r="J2325" s="1425" t="s">
        <v>1284</v>
      </c>
      <c r="K2325" s="1425">
        <v>40.549999999999997</v>
      </c>
    </row>
    <row r="2326" spans="1:11" ht="12.75">
      <c r="A2326" s="1425" t="s">
        <v>1360</v>
      </c>
      <c r="B2326" s="1425" t="s">
        <v>757</v>
      </c>
      <c r="C2326" s="1425" t="s">
        <v>390</v>
      </c>
      <c r="D2326" s="1425" t="s">
        <v>549</v>
      </c>
      <c r="E2326" s="1425" t="s">
        <v>2829</v>
      </c>
      <c r="F2326" s="1425" t="s">
        <v>1283</v>
      </c>
      <c r="G2326" s="1425" t="s">
        <v>1238</v>
      </c>
      <c r="H2326" s="1425" t="s">
        <v>1267</v>
      </c>
      <c r="I2326" s="1425" t="s">
        <v>2767</v>
      </c>
      <c r="J2326" s="1425" t="s">
        <v>1284</v>
      </c>
      <c r="K2326" s="1425">
        <v>189.78</v>
      </c>
    </row>
    <row r="2327" spans="1:11" ht="12.75">
      <c r="A2327" s="1425" t="s">
        <v>1360</v>
      </c>
      <c r="B2327" s="1425" t="s">
        <v>757</v>
      </c>
      <c r="C2327" s="1425" t="s">
        <v>390</v>
      </c>
      <c r="D2327" s="1425" t="s">
        <v>549</v>
      </c>
      <c r="E2327" s="1425" t="s">
        <v>2829</v>
      </c>
      <c r="F2327" s="1425" t="s">
        <v>1283</v>
      </c>
      <c r="G2327" s="1425" t="s">
        <v>1238</v>
      </c>
      <c r="H2327" s="1425" t="s">
        <v>1267</v>
      </c>
      <c r="I2327" s="1425" t="s">
        <v>2768</v>
      </c>
      <c r="J2327" s="1425" t="s">
        <v>1284</v>
      </c>
      <c r="K2327" s="1425">
        <v>96.120000000000005</v>
      </c>
    </row>
    <row r="2328" spans="1:11" ht="12.75">
      <c r="A2328" s="1425" t="s">
        <v>1360</v>
      </c>
      <c r="B2328" s="1425" t="s">
        <v>757</v>
      </c>
      <c r="C2328" s="1425" t="s">
        <v>390</v>
      </c>
      <c r="D2328" s="1425" t="s">
        <v>549</v>
      </c>
      <c r="E2328" s="1425" t="s">
        <v>2829</v>
      </c>
      <c r="F2328" s="1425" t="s">
        <v>1283</v>
      </c>
      <c r="G2328" s="1425" t="s">
        <v>1238</v>
      </c>
      <c r="H2328" s="1425" t="s">
        <v>1267</v>
      </c>
      <c r="I2328" s="1425" t="s">
        <v>2769</v>
      </c>
      <c r="J2328" s="1425" t="s">
        <v>1284</v>
      </c>
      <c r="K2328" s="1425">
        <v>1640.4200000000001</v>
      </c>
    </row>
    <row r="2329" spans="1:11" ht="12.75">
      <c r="A2329" s="1425" t="s">
        <v>1360</v>
      </c>
      <c r="B2329" s="1425" t="s">
        <v>757</v>
      </c>
      <c r="C2329" s="1425" t="s">
        <v>390</v>
      </c>
      <c r="D2329" s="1425" t="s">
        <v>549</v>
      </c>
      <c r="E2329" s="1425" t="s">
        <v>2829</v>
      </c>
      <c r="F2329" s="1425" t="s">
        <v>1283</v>
      </c>
      <c r="G2329" s="1425" t="s">
        <v>1238</v>
      </c>
      <c r="H2329" s="1425" t="s">
        <v>1267</v>
      </c>
      <c r="I2329" s="1425" t="s">
        <v>2770</v>
      </c>
      <c r="J2329" s="1425" t="s">
        <v>1284</v>
      </c>
      <c r="K2329" s="1425">
        <v>1935.1800000000001</v>
      </c>
    </row>
    <row r="2330" spans="1:11" ht="12.75">
      <c r="A2330" s="1425" t="s">
        <v>1360</v>
      </c>
      <c r="B2330" s="1425" t="s">
        <v>757</v>
      </c>
      <c r="C2330" s="1425" t="s">
        <v>390</v>
      </c>
      <c r="D2330" s="1425" t="s">
        <v>549</v>
      </c>
      <c r="E2330" s="1425" t="s">
        <v>2830</v>
      </c>
      <c r="F2330" s="1425" t="s">
        <v>1301</v>
      </c>
      <c r="G2330" s="1425" t="s">
        <v>1238</v>
      </c>
      <c r="H2330" s="1425" t="s">
        <v>2762</v>
      </c>
      <c r="I2330" s="1425" t="s">
        <v>2770</v>
      </c>
      <c r="J2330" s="1425" t="s">
        <v>1302</v>
      </c>
      <c r="K2330" s="1425">
        <v>38.869999999999997</v>
      </c>
    </row>
    <row r="2331" spans="1:11" ht="12.75">
      <c r="A2331" s="1425" t="s">
        <v>1360</v>
      </c>
      <c r="B2331" s="1425" t="s">
        <v>757</v>
      </c>
      <c r="C2331" s="1425" t="s">
        <v>390</v>
      </c>
      <c r="D2331" s="1425" t="s">
        <v>549</v>
      </c>
      <c r="E2331" s="1425" t="s">
        <v>2830</v>
      </c>
      <c r="F2331" s="1425" t="s">
        <v>1301</v>
      </c>
      <c r="G2331" s="1425" t="s">
        <v>1238</v>
      </c>
      <c r="H2331" s="1425" t="s">
        <v>1263</v>
      </c>
      <c r="I2331" s="1425" t="s">
        <v>2767</v>
      </c>
      <c r="J2331" s="1425" t="s">
        <v>1302</v>
      </c>
      <c r="K2331" s="1425">
        <v>0.93999999999999995</v>
      </c>
    </row>
    <row r="2332" spans="1:11" ht="12.75">
      <c r="A2332" s="1425" t="s">
        <v>1360</v>
      </c>
      <c r="B2332" s="1425" t="s">
        <v>757</v>
      </c>
      <c r="C2332" s="1425" t="s">
        <v>390</v>
      </c>
      <c r="D2332" s="1425" t="s">
        <v>549</v>
      </c>
      <c r="E2332" s="1425" t="s">
        <v>2830</v>
      </c>
      <c r="F2332" s="1425" t="s">
        <v>1301</v>
      </c>
      <c r="G2332" s="1425" t="s">
        <v>1238</v>
      </c>
      <c r="H2332" s="1425" t="s">
        <v>2772</v>
      </c>
      <c r="I2332" s="1425" t="s">
        <v>2769</v>
      </c>
      <c r="J2332" s="1425" t="s">
        <v>1302</v>
      </c>
      <c r="K2332" s="1425">
        <v>117.94</v>
      </c>
    </row>
    <row r="2333" spans="1:11" ht="12.75">
      <c r="A2333" s="1425" t="s">
        <v>1360</v>
      </c>
      <c r="B2333" s="1425" t="s">
        <v>757</v>
      </c>
      <c r="C2333" s="1425" t="s">
        <v>390</v>
      </c>
      <c r="D2333" s="1425" t="s">
        <v>549</v>
      </c>
      <c r="E2333" s="1425" t="s">
        <v>2830</v>
      </c>
      <c r="F2333" s="1425" t="s">
        <v>1301</v>
      </c>
      <c r="G2333" s="1425" t="s">
        <v>1238</v>
      </c>
      <c r="H2333" s="1425" t="s">
        <v>2773</v>
      </c>
      <c r="I2333" s="1425" t="s">
        <v>2770</v>
      </c>
      <c r="J2333" s="1425" t="s">
        <v>1302</v>
      </c>
      <c r="K2333" s="1425">
        <v>347.24000000000001</v>
      </c>
    </row>
    <row r="2334" spans="1:11" ht="12.75">
      <c r="A2334" s="1425" t="s">
        <v>1360</v>
      </c>
      <c r="B2334" s="1425" t="s">
        <v>757</v>
      </c>
      <c r="C2334" s="1425" t="s">
        <v>390</v>
      </c>
      <c r="D2334" s="1425" t="s">
        <v>549</v>
      </c>
      <c r="E2334" s="1425" t="s">
        <v>2830</v>
      </c>
      <c r="F2334" s="1425" t="s">
        <v>1301</v>
      </c>
      <c r="G2334" s="1425" t="s">
        <v>1238</v>
      </c>
      <c r="H2334" s="1425" t="s">
        <v>1264</v>
      </c>
      <c r="I2334" s="1425" t="s">
        <v>2769</v>
      </c>
      <c r="J2334" s="1425" t="s">
        <v>1302</v>
      </c>
      <c r="K2334" s="1425">
        <v>113.45999999999999</v>
      </c>
    </row>
    <row r="2335" spans="1:11" ht="12.75">
      <c r="A2335" s="1425" t="s">
        <v>1360</v>
      </c>
      <c r="B2335" s="1425" t="s">
        <v>757</v>
      </c>
      <c r="C2335" s="1425" t="s">
        <v>390</v>
      </c>
      <c r="D2335" s="1425" t="s">
        <v>549</v>
      </c>
      <c r="E2335" s="1425" t="s">
        <v>2830</v>
      </c>
      <c r="F2335" s="1425" t="s">
        <v>1301</v>
      </c>
      <c r="G2335" s="1425" t="s">
        <v>1238</v>
      </c>
      <c r="H2335" s="1425" t="s">
        <v>1265</v>
      </c>
      <c r="I2335" s="1425" t="s">
        <v>2770</v>
      </c>
      <c r="J2335" s="1425" t="s">
        <v>1302</v>
      </c>
      <c r="K2335" s="1425">
        <v>6.5999999999999996</v>
      </c>
    </row>
    <row r="2336" spans="1:11" ht="12.75">
      <c r="A2336" s="1425" t="s">
        <v>1360</v>
      </c>
      <c r="B2336" s="1425" t="s">
        <v>757</v>
      </c>
      <c r="C2336" s="1425" t="s">
        <v>390</v>
      </c>
      <c r="D2336" s="1425" t="s">
        <v>549</v>
      </c>
      <c r="E2336" s="1425" t="s">
        <v>2830</v>
      </c>
      <c r="F2336" s="1425" t="s">
        <v>1301</v>
      </c>
      <c r="G2336" s="1425" t="s">
        <v>1238</v>
      </c>
      <c r="H2336" s="1425" t="s">
        <v>2774</v>
      </c>
      <c r="I2336" s="1425" t="s">
        <v>2769</v>
      </c>
      <c r="J2336" s="1425" t="s">
        <v>1302</v>
      </c>
      <c r="K2336" s="1425">
        <v>46.100000000000001</v>
      </c>
    </row>
    <row r="2337" spans="1:11" ht="12.75">
      <c r="A2337" s="1425" t="s">
        <v>1360</v>
      </c>
      <c r="B2337" s="1425" t="s">
        <v>757</v>
      </c>
      <c r="C2337" s="1425" t="s">
        <v>390</v>
      </c>
      <c r="D2337" s="1425" t="s">
        <v>549</v>
      </c>
      <c r="E2337" s="1425" t="s">
        <v>2830</v>
      </c>
      <c r="F2337" s="1425" t="s">
        <v>1301</v>
      </c>
      <c r="G2337" s="1425" t="s">
        <v>1238</v>
      </c>
      <c r="H2337" s="1425" t="s">
        <v>2774</v>
      </c>
      <c r="I2337" s="1425" t="s">
        <v>2770</v>
      </c>
      <c r="J2337" s="1425" t="s">
        <v>1302</v>
      </c>
      <c r="K2337" s="1425">
        <v>55.590000000000003</v>
      </c>
    </row>
    <row r="2338" spans="1:11" ht="12.75">
      <c r="A2338" s="1425" t="s">
        <v>1360</v>
      </c>
      <c r="B2338" s="1425" t="s">
        <v>757</v>
      </c>
      <c r="C2338" s="1425" t="s">
        <v>390</v>
      </c>
      <c r="D2338" s="1425" t="s">
        <v>549</v>
      </c>
      <c r="E2338" s="1425" t="s">
        <v>2830</v>
      </c>
      <c r="F2338" s="1425" t="s">
        <v>1301</v>
      </c>
      <c r="G2338" s="1425" t="s">
        <v>1238</v>
      </c>
      <c r="H2338" s="1425" t="s">
        <v>1266</v>
      </c>
      <c r="I2338" s="1425" t="s">
        <v>2765</v>
      </c>
      <c r="J2338" s="1425" t="s">
        <v>1302</v>
      </c>
      <c r="K2338" s="1425">
        <v>1.25</v>
      </c>
    </row>
    <row r="2339" spans="1:11" ht="12.75">
      <c r="A2339" s="1425" t="s">
        <v>1360</v>
      </c>
      <c r="B2339" s="1425" t="s">
        <v>757</v>
      </c>
      <c r="C2339" s="1425" t="s">
        <v>390</v>
      </c>
      <c r="D2339" s="1425" t="s">
        <v>549</v>
      </c>
      <c r="E2339" s="1425" t="s">
        <v>2830</v>
      </c>
      <c r="F2339" s="1425" t="s">
        <v>1301</v>
      </c>
      <c r="G2339" s="1425" t="s">
        <v>1238</v>
      </c>
      <c r="H2339" s="1425" t="s">
        <v>1267</v>
      </c>
      <c r="I2339" s="1425" t="s">
        <v>2770</v>
      </c>
      <c r="J2339" s="1425" t="s">
        <v>1302</v>
      </c>
      <c r="K2339" s="1425">
        <v>442.25</v>
      </c>
    </row>
    <row r="2340" spans="1:11" ht="12.75">
      <c r="A2340" s="1425" t="s">
        <v>1360</v>
      </c>
      <c r="B2340" s="1425" t="s">
        <v>757</v>
      </c>
      <c r="C2340" s="1425" t="s">
        <v>390</v>
      </c>
      <c r="D2340" s="1425" t="s">
        <v>549</v>
      </c>
      <c r="E2340" s="1425" t="s">
        <v>2831</v>
      </c>
      <c r="F2340" s="1425" t="s">
        <v>1276</v>
      </c>
      <c r="G2340" s="1425" t="s">
        <v>1238</v>
      </c>
      <c r="H2340" s="1425" t="s">
        <v>2762</v>
      </c>
      <c r="I2340" s="1425" t="s">
        <v>2766</v>
      </c>
      <c r="J2340" s="1425" t="s">
        <v>1275</v>
      </c>
      <c r="K2340" s="1425">
        <v>0.87</v>
      </c>
    </row>
    <row r="2341" spans="1:11" ht="12.75">
      <c r="A2341" s="1425" t="s">
        <v>1360</v>
      </c>
      <c r="B2341" s="1425" t="s">
        <v>757</v>
      </c>
      <c r="C2341" s="1425" t="s">
        <v>390</v>
      </c>
      <c r="D2341" s="1425" t="s">
        <v>549</v>
      </c>
      <c r="E2341" s="1425" t="s">
        <v>2831</v>
      </c>
      <c r="F2341" s="1425" t="s">
        <v>1276</v>
      </c>
      <c r="G2341" s="1425" t="s">
        <v>1238</v>
      </c>
      <c r="H2341" s="1425" t="s">
        <v>2762</v>
      </c>
      <c r="I2341" s="1425" t="s">
        <v>2767</v>
      </c>
      <c r="J2341" s="1425" t="s">
        <v>1275</v>
      </c>
      <c r="K2341" s="1425">
        <v>135.36000000000001</v>
      </c>
    </row>
    <row r="2342" spans="1:11" ht="12.75">
      <c r="A2342" s="1425" t="s">
        <v>1360</v>
      </c>
      <c r="B2342" s="1425" t="s">
        <v>757</v>
      </c>
      <c r="C2342" s="1425" t="s">
        <v>390</v>
      </c>
      <c r="D2342" s="1425" t="s">
        <v>549</v>
      </c>
      <c r="E2342" s="1425" t="s">
        <v>2831</v>
      </c>
      <c r="F2342" s="1425" t="s">
        <v>1276</v>
      </c>
      <c r="G2342" s="1425" t="s">
        <v>1238</v>
      </c>
      <c r="H2342" s="1425" t="s">
        <v>1263</v>
      </c>
      <c r="I2342" s="1425" t="s">
        <v>2767</v>
      </c>
      <c r="J2342" s="1425" t="s">
        <v>1275</v>
      </c>
      <c r="K2342" s="1425">
        <v>309.80000000000001</v>
      </c>
    </row>
    <row r="2343" spans="1:11" ht="12.75">
      <c r="A2343" s="1425" t="s">
        <v>1360</v>
      </c>
      <c r="B2343" s="1425" t="s">
        <v>757</v>
      </c>
      <c r="C2343" s="1425" t="s">
        <v>390</v>
      </c>
      <c r="D2343" s="1425" t="s">
        <v>549</v>
      </c>
      <c r="E2343" s="1425" t="s">
        <v>2831</v>
      </c>
      <c r="F2343" s="1425" t="s">
        <v>1276</v>
      </c>
      <c r="G2343" s="1425" t="s">
        <v>1238</v>
      </c>
      <c r="H2343" s="1425" t="s">
        <v>2772</v>
      </c>
      <c r="I2343" s="1425" t="s">
        <v>2767</v>
      </c>
      <c r="J2343" s="1425" t="s">
        <v>1275</v>
      </c>
      <c r="K2343" s="1425">
        <v>114.47</v>
      </c>
    </row>
    <row r="2344" spans="1:11" ht="12.75">
      <c r="A2344" s="1425" t="s">
        <v>1360</v>
      </c>
      <c r="B2344" s="1425" t="s">
        <v>757</v>
      </c>
      <c r="C2344" s="1425" t="s">
        <v>390</v>
      </c>
      <c r="D2344" s="1425" t="s">
        <v>549</v>
      </c>
      <c r="E2344" s="1425" t="s">
        <v>2831</v>
      </c>
      <c r="F2344" s="1425" t="s">
        <v>1276</v>
      </c>
      <c r="G2344" s="1425" t="s">
        <v>1238</v>
      </c>
      <c r="H2344" s="1425" t="s">
        <v>2773</v>
      </c>
      <c r="I2344" s="1425" t="s">
        <v>2767</v>
      </c>
      <c r="J2344" s="1425" t="s">
        <v>1275</v>
      </c>
      <c r="K2344" s="1425">
        <v>4.5199999999999996</v>
      </c>
    </row>
    <row r="2345" spans="1:11" ht="12.75">
      <c r="A2345" s="1425" t="s">
        <v>1360</v>
      </c>
      <c r="B2345" s="1425" t="s">
        <v>757</v>
      </c>
      <c r="C2345" s="1425" t="s">
        <v>390</v>
      </c>
      <c r="D2345" s="1425" t="s">
        <v>549</v>
      </c>
      <c r="E2345" s="1425" t="s">
        <v>2831</v>
      </c>
      <c r="F2345" s="1425" t="s">
        <v>1276</v>
      </c>
      <c r="G2345" s="1425" t="s">
        <v>1238</v>
      </c>
      <c r="H2345" s="1425" t="s">
        <v>1264</v>
      </c>
      <c r="I2345" s="1425" t="s">
        <v>2767</v>
      </c>
      <c r="J2345" s="1425" t="s">
        <v>1275</v>
      </c>
      <c r="K2345" s="1425">
        <v>416.17000000000002</v>
      </c>
    </row>
    <row r="2346" spans="1:11" ht="12.75">
      <c r="A2346" s="1425" t="s">
        <v>1360</v>
      </c>
      <c r="B2346" s="1425" t="s">
        <v>757</v>
      </c>
      <c r="C2346" s="1425" t="s">
        <v>390</v>
      </c>
      <c r="D2346" s="1425" t="s">
        <v>549</v>
      </c>
      <c r="E2346" s="1425" t="s">
        <v>2831</v>
      </c>
      <c r="F2346" s="1425" t="s">
        <v>1276</v>
      </c>
      <c r="G2346" s="1425" t="s">
        <v>1238</v>
      </c>
      <c r="H2346" s="1425" t="s">
        <v>1265</v>
      </c>
      <c r="I2346" s="1425" t="s">
        <v>2763</v>
      </c>
      <c r="J2346" s="1425" t="s">
        <v>1275</v>
      </c>
      <c r="K2346" s="1425">
        <v>0.93000000000000005</v>
      </c>
    </row>
    <row r="2347" spans="1:11" ht="12.75">
      <c r="A2347" s="1425" t="s">
        <v>1360</v>
      </c>
      <c r="B2347" s="1425" t="s">
        <v>757</v>
      </c>
      <c r="C2347" s="1425" t="s">
        <v>390</v>
      </c>
      <c r="D2347" s="1425" t="s">
        <v>549</v>
      </c>
      <c r="E2347" s="1425" t="s">
        <v>2831</v>
      </c>
      <c r="F2347" s="1425" t="s">
        <v>1276</v>
      </c>
      <c r="G2347" s="1425" t="s">
        <v>1238</v>
      </c>
      <c r="H2347" s="1425" t="s">
        <v>1265</v>
      </c>
      <c r="I2347" s="1425" t="s">
        <v>2767</v>
      </c>
      <c r="J2347" s="1425" t="s">
        <v>1275</v>
      </c>
      <c r="K2347" s="1425">
        <v>510.26999999999998</v>
      </c>
    </row>
    <row r="2348" spans="1:11" ht="12.75">
      <c r="A2348" s="1425" t="s">
        <v>1360</v>
      </c>
      <c r="B2348" s="1425" t="s">
        <v>757</v>
      </c>
      <c r="C2348" s="1425" t="s">
        <v>390</v>
      </c>
      <c r="D2348" s="1425" t="s">
        <v>549</v>
      </c>
      <c r="E2348" s="1425" t="s">
        <v>2831</v>
      </c>
      <c r="F2348" s="1425" t="s">
        <v>1276</v>
      </c>
      <c r="G2348" s="1425" t="s">
        <v>1238</v>
      </c>
      <c r="H2348" s="1425" t="s">
        <v>2774</v>
      </c>
      <c r="I2348" s="1425" t="s">
        <v>2767</v>
      </c>
      <c r="J2348" s="1425" t="s">
        <v>1275</v>
      </c>
      <c r="K2348" s="1425">
        <v>539.80999999999995</v>
      </c>
    </row>
    <row r="2349" spans="1:11" ht="12.75">
      <c r="A2349" s="1425" t="s">
        <v>1360</v>
      </c>
      <c r="B2349" s="1425" t="s">
        <v>757</v>
      </c>
      <c r="C2349" s="1425" t="s">
        <v>390</v>
      </c>
      <c r="D2349" s="1425" t="s">
        <v>549</v>
      </c>
      <c r="E2349" s="1425" t="s">
        <v>2831</v>
      </c>
      <c r="F2349" s="1425" t="s">
        <v>1276</v>
      </c>
      <c r="G2349" s="1425" t="s">
        <v>1238</v>
      </c>
      <c r="H2349" s="1425" t="s">
        <v>1266</v>
      </c>
      <c r="I2349" s="1425" t="s">
        <v>2763</v>
      </c>
      <c r="J2349" s="1425" t="s">
        <v>1275</v>
      </c>
      <c r="K2349" s="1425">
        <v>0.87</v>
      </c>
    </row>
    <row r="2350" spans="1:11" ht="12.75">
      <c r="A2350" s="1425" t="s">
        <v>1360</v>
      </c>
      <c r="B2350" s="1425" t="s">
        <v>757</v>
      </c>
      <c r="C2350" s="1425" t="s">
        <v>390</v>
      </c>
      <c r="D2350" s="1425" t="s">
        <v>549</v>
      </c>
      <c r="E2350" s="1425" t="s">
        <v>2831</v>
      </c>
      <c r="F2350" s="1425" t="s">
        <v>1276</v>
      </c>
      <c r="G2350" s="1425" t="s">
        <v>1238</v>
      </c>
      <c r="H2350" s="1425" t="s">
        <v>1266</v>
      </c>
      <c r="I2350" s="1425" t="s">
        <v>2767</v>
      </c>
      <c r="J2350" s="1425" t="s">
        <v>1275</v>
      </c>
      <c r="K2350" s="1425">
        <v>129.90000000000001</v>
      </c>
    </row>
    <row r="2351" spans="1:11" ht="12.75">
      <c r="A2351" s="1425" t="s">
        <v>1360</v>
      </c>
      <c r="B2351" s="1425" t="s">
        <v>757</v>
      </c>
      <c r="C2351" s="1425" t="s">
        <v>390</v>
      </c>
      <c r="D2351" s="1425" t="s">
        <v>549</v>
      </c>
      <c r="E2351" s="1425" t="s">
        <v>2831</v>
      </c>
      <c r="F2351" s="1425" t="s">
        <v>1276</v>
      </c>
      <c r="G2351" s="1425" t="s">
        <v>1238</v>
      </c>
      <c r="H2351" s="1425" t="s">
        <v>1267</v>
      </c>
      <c r="I2351" s="1425" t="s">
        <v>2767</v>
      </c>
      <c r="J2351" s="1425" t="s">
        <v>1275</v>
      </c>
      <c r="K2351" s="1425">
        <v>707.27999999999997</v>
      </c>
    </row>
    <row r="2352" spans="1:11" ht="12.75">
      <c r="A2352" s="1425" t="s">
        <v>1360</v>
      </c>
      <c r="B2352" s="1425" t="s">
        <v>757</v>
      </c>
      <c r="C2352" s="1425" t="s">
        <v>390</v>
      </c>
      <c r="D2352" s="1425" t="s">
        <v>549</v>
      </c>
      <c r="E2352" s="1425" t="s">
        <v>2832</v>
      </c>
      <c r="F2352" s="1425" t="s">
        <v>1273</v>
      </c>
      <c r="G2352" s="1425" t="s">
        <v>1238</v>
      </c>
      <c r="H2352" s="1425" t="s">
        <v>2762</v>
      </c>
      <c r="I2352" s="1425" t="s">
        <v>2763</v>
      </c>
      <c r="J2352" s="1425" t="s">
        <v>1272</v>
      </c>
      <c r="K2352" s="1425">
        <v>44.399999999999999</v>
      </c>
    </row>
    <row r="2353" spans="1:11" ht="12.75">
      <c r="A2353" s="1425" t="s">
        <v>1360</v>
      </c>
      <c r="B2353" s="1425" t="s">
        <v>757</v>
      </c>
      <c r="C2353" s="1425" t="s">
        <v>390</v>
      </c>
      <c r="D2353" s="1425" t="s">
        <v>549</v>
      </c>
      <c r="E2353" s="1425" t="s">
        <v>2832</v>
      </c>
      <c r="F2353" s="1425" t="s">
        <v>1273</v>
      </c>
      <c r="G2353" s="1425" t="s">
        <v>1238</v>
      </c>
      <c r="H2353" s="1425" t="s">
        <v>2762</v>
      </c>
      <c r="I2353" s="1425" t="s">
        <v>2764</v>
      </c>
      <c r="J2353" s="1425" t="s">
        <v>1272</v>
      </c>
      <c r="K2353" s="1425">
        <v>599.25</v>
      </c>
    </row>
    <row r="2354" spans="1:11" ht="12.75">
      <c r="A2354" s="1425" t="s">
        <v>1360</v>
      </c>
      <c r="B2354" s="1425" t="s">
        <v>757</v>
      </c>
      <c r="C2354" s="1425" t="s">
        <v>390</v>
      </c>
      <c r="D2354" s="1425" t="s">
        <v>549</v>
      </c>
      <c r="E2354" s="1425" t="s">
        <v>2832</v>
      </c>
      <c r="F2354" s="1425" t="s">
        <v>1273</v>
      </c>
      <c r="G2354" s="1425" t="s">
        <v>1238</v>
      </c>
      <c r="H2354" s="1425" t="s">
        <v>2762</v>
      </c>
      <c r="I2354" s="1425" t="s">
        <v>2765</v>
      </c>
      <c r="J2354" s="1425" t="s">
        <v>1272</v>
      </c>
      <c r="K2354" s="1425">
        <v>118.77</v>
      </c>
    </row>
    <row r="2355" spans="1:11" ht="12.75">
      <c r="A2355" s="1425" t="s">
        <v>1360</v>
      </c>
      <c r="B2355" s="1425" t="s">
        <v>757</v>
      </c>
      <c r="C2355" s="1425" t="s">
        <v>390</v>
      </c>
      <c r="D2355" s="1425" t="s">
        <v>549</v>
      </c>
      <c r="E2355" s="1425" t="s">
        <v>2832</v>
      </c>
      <c r="F2355" s="1425" t="s">
        <v>1273</v>
      </c>
      <c r="G2355" s="1425" t="s">
        <v>1238</v>
      </c>
      <c r="H2355" s="1425" t="s">
        <v>2762</v>
      </c>
      <c r="I2355" s="1425" t="s">
        <v>2766</v>
      </c>
      <c r="J2355" s="1425" t="s">
        <v>1272</v>
      </c>
      <c r="K2355" s="1425">
        <v>211.30000000000001</v>
      </c>
    </row>
    <row r="2356" spans="1:11" ht="12.75">
      <c r="A2356" s="1425" t="s">
        <v>1360</v>
      </c>
      <c r="B2356" s="1425" t="s">
        <v>757</v>
      </c>
      <c r="C2356" s="1425" t="s">
        <v>390</v>
      </c>
      <c r="D2356" s="1425" t="s">
        <v>549</v>
      </c>
      <c r="E2356" s="1425" t="s">
        <v>2832</v>
      </c>
      <c r="F2356" s="1425" t="s">
        <v>1273</v>
      </c>
      <c r="G2356" s="1425" t="s">
        <v>1238</v>
      </c>
      <c r="H2356" s="1425" t="s">
        <v>2762</v>
      </c>
      <c r="I2356" s="1425" t="s">
        <v>2767</v>
      </c>
      <c r="J2356" s="1425" t="s">
        <v>1272</v>
      </c>
      <c r="K2356" s="1425">
        <v>2927.29</v>
      </c>
    </row>
    <row r="2357" spans="1:11" ht="12.75">
      <c r="A2357" s="1425" t="s">
        <v>1360</v>
      </c>
      <c r="B2357" s="1425" t="s">
        <v>757</v>
      </c>
      <c r="C2357" s="1425" t="s">
        <v>390</v>
      </c>
      <c r="D2357" s="1425" t="s">
        <v>549</v>
      </c>
      <c r="E2357" s="1425" t="s">
        <v>2832</v>
      </c>
      <c r="F2357" s="1425" t="s">
        <v>1273</v>
      </c>
      <c r="G2357" s="1425" t="s">
        <v>1238</v>
      </c>
      <c r="H2357" s="1425" t="s">
        <v>2762</v>
      </c>
      <c r="I2357" s="1425" t="s">
        <v>2768</v>
      </c>
      <c r="J2357" s="1425" t="s">
        <v>1272</v>
      </c>
      <c r="K2357" s="1425">
        <v>243.94999999999999</v>
      </c>
    </row>
    <row r="2358" spans="1:11" ht="12.75">
      <c r="A2358" s="1425" t="s">
        <v>1360</v>
      </c>
      <c r="B2358" s="1425" t="s">
        <v>757</v>
      </c>
      <c r="C2358" s="1425" t="s">
        <v>390</v>
      </c>
      <c r="D2358" s="1425" t="s">
        <v>549</v>
      </c>
      <c r="E2358" s="1425" t="s">
        <v>2832</v>
      </c>
      <c r="F2358" s="1425" t="s">
        <v>1273</v>
      </c>
      <c r="G2358" s="1425" t="s">
        <v>1238</v>
      </c>
      <c r="H2358" s="1425" t="s">
        <v>2762</v>
      </c>
      <c r="I2358" s="1425" t="s">
        <v>2769</v>
      </c>
      <c r="J2358" s="1425" t="s">
        <v>1272</v>
      </c>
      <c r="K2358" s="1425">
        <v>124.34999999999999</v>
      </c>
    </row>
    <row r="2359" spans="1:11" ht="12.75">
      <c r="A2359" s="1425" t="s">
        <v>1360</v>
      </c>
      <c r="B2359" s="1425" t="s">
        <v>757</v>
      </c>
      <c r="C2359" s="1425" t="s">
        <v>390</v>
      </c>
      <c r="D2359" s="1425" t="s">
        <v>549</v>
      </c>
      <c r="E2359" s="1425" t="s">
        <v>2832</v>
      </c>
      <c r="F2359" s="1425" t="s">
        <v>1273</v>
      </c>
      <c r="G2359" s="1425" t="s">
        <v>1238</v>
      </c>
      <c r="H2359" s="1425" t="s">
        <v>2762</v>
      </c>
      <c r="I2359" s="1425" t="s">
        <v>2770</v>
      </c>
      <c r="J2359" s="1425" t="s">
        <v>1272</v>
      </c>
      <c r="K2359" s="1425">
        <v>103.81</v>
      </c>
    </row>
    <row r="2360" spans="1:11" ht="12.75">
      <c r="A2360" s="1425" t="s">
        <v>1360</v>
      </c>
      <c r="B2360" s="1425" t="s">
        <v>757</v>
      </c>
      <c r="C2360" s="1425" t="s">
        <v>390</v>
      </c>
      <c r="D2360" s="1425" t="s">
        <v>549</v>
      </c>
      <c r="E2360" s="1425" t="s">
        <v>2832</v>
      </c>
      <c r="F2360" s="1425" t="s">
        <v>1273</v>
      </c>
      <c r="G2360" s="1425" t="s">
        <v>1238</v>
      </c>
      <c r="H2360" s="1425" t="s">
        <v>2762</v>
      </c>
      <c r="I2360" s="1425" t="s">
        <v>2771</v>
      </c>
      <c r="J2360" s="1425" t="s">
        <v>1272</v>
      </c>
      <c r="K2360" s="1425">
        <v>2224.04</v>
      </c>
    </row>
    <row r="2361" spans="1:11" ht="12.75">
      <c r="A2361" s="1425" t="s">
        <v>1360</v>
      </c>
      <c r="B2361" s="1425" t="s">
        <v>757</v>
      </c>
      <c r="C2361" s="1425" t="s">
        <v>390</v>
      </c>
      <c r="D2361" s="1425" t="s">
        <v>549</v>
      </c>
      <c r="E2361" s="1425" t="s">
        <v>2832</v>
      </c>
      <c r="F2361" s="1425" t="s">
        <v>1273</v>
      </c>
      <c r="G2361" s="1425" t="s">
        <v>1238</v>
      </c>
      <c r="H2361" s="1425" t="s">
        <v>1263</v>
      </c>
      <c r="I2361" s="1425" t="s">
        <v>2763</v>
      </c>
      <c r="J2361" s="1425" t="s">
        <v>1272</v>
      </c>
      <c r="K2361" s="1425">
        <v>36.579999999999998</v>
      </c>
    </row>
    <row r="2362" spans="1:11" ht="12.75">
      <c r="A2362" s="1425" t="s">
        <v>1360</v>
      </c>
      <c r="B2362" s="1425" t="s">
        <v>757</v>
      </c>
      <c r="C2362" s="1425" t="s">
        <v>390</v>
      </c>
      <c r="D2362" s="1425" t="s">
        <v>549</v>
      </c>
      <c r="E2362" s="1425" t="s">
        <v>2832</v>
      </c>
      <c r="F2362" s="1425" t="s">
        <v>1273</v>
      </c>
      <c r="G2362" s="1425" t="s">
        <v>1238</v>
      </c>
      <c r="H2362" s="1425" t="s">
        <v>1263</v>
      </c>
      <c r="I2362" s="1425" t="s">
        <v>2764</v>
      </c>
      <c r="J2362" s="1425" t="s">
        <v>1272</v>
      </c>
      <c r="K2362" s="1425">
        <v>502.57999999999998</v>
      </c>
    </row>
    <row r="2363" spans="1:11" ht="12.75">
      <c r="A2363" s="1425" t="s">
        <v>1360</v>
      </c>
      <c r="B2363" s="1425" t="s">
        <v>757</v>
      </c>
      <c r="C2363" s="1425" t="s">
        <v>390</v>
      </c>
      <c r="D2363" s="1425" t="s">
        <v>549</v>
      </c>
      <c r="E2363" s="1425" t="s">
        <v>2832</v>
      </c>
      <c r="F2363" s="1425" t="s">
        <v>1273</v>
      </c>
      <c r="G2363" s="1425" t="s">
        <v>1238</v>
      </c>
      <c r="H2363" s="1425" t="s">
        <v>1263</v>
      </c>
      <c r="I2363" s="1425" t="s">
        <v>2765</v>
      </c>
      <c r="J2363" s="1425" t="s">
        <v>1272</v>
      </c>
      <c r="K2363" s="1425">
        <v>100.11</v>
      </c>
    </row>
    <row r="2364" spans="1:11" ht="12.75">
      <c r="A2364" s="1425" t="s">
        <v>1360</v>
      </c>
      <c r="B2364" s="1425" t="s">
        <v>757</v>
      </c>
      <c r="C2364" s="1425" t="s">
        <v>390</v>
      </c>
      <c r="D2364" s="1425" t="s">
        <v>549</v>
      </c>
      <c r="E2364" s="1425" t="s">
        <v>2832</v>
      </c>
      <c r="F2364" s="1425" t="s">
        <v>1273</v>
      </c>
      <c r="G2364" s="1425" t="s">
        <v>1238</v>
      </c>
      <c r="H2364" s="1425" t="s">
        <v>1263</v>
      </c>
      <c r="I2364" s="1425" t="s">
        <v>2766</v>
      </c>
      <c r="J2364" s="1425" t="s">
        <v>1272</v>
      </c>
      <c r="K2364" s="1425">
        <v>178.34</v>
      </c>
    </row>
    <row r="2365" spans="1:11" ht="12.75">
      <c r="A2365" s="1425" t="s">
        <v>1360</v>
      </c>
      <c r="B2365" s="1425" t="s">
        <v>757</v>
      </c>
      <c r="C2365" s="1425" t="s">
        <v>390</v>
      </c>
      <c r="D2365" s="1425" t="s">
        <v>549</v>
      </c>
      <c r="E2365" s="1425" t="s">
        <v>2832</v>
      </c>
      <c r="F2365" s="1425" t="s">
        <v>1273</v>
      </c>
      <c r="G2365" s="1425" t="s">
        <v>1238</v>
      </c>
      <c r="H2365" s="1425" t="s">
        <v>1263</v>
      </c>
      <c r="I2365" s="1425" t="s">
        <v>2767</v>
      </c>
      <c r="J2365" s="1425" t="s">
        <v>1272</v>
      </c>
      <c r="K2365" s="1425">
        <v>3972.5900000000001</v>
      </c>
    </row>
    <row r="2366" spans="1:11" ht="12.75">
      <c r="A2366" s="1425" t="s">
        <v>1360</v>
      </c>
      <c r="B2366" s="1425" t="s">
        <v>757</v>
      </c>
      <c r="C2366" s="1425" t="s">
        <v>390</v>
      </c>
      <c r="D2366" s="1425" t="s">
        <v>549</v>
      </c>
      <c r="E2366" s="1425" t="s">
        <v>2832</v>
      </c>
      <c r="F2366" s="1425" t="s">
        <v>1273</v>
      </c>
      <c r="G2366" s="1425" t="s">
        <v>1238</v>
      </c>
      <c r="H2366" s="1425" t="s">
        <v>1263</v>
      </c>
      <c r="I2366" s="1425" t="s">
        <v>2768</v>
      </c>
      <c r="J2366" s="1425" t="s">
        <v>1272</v>
      </c>
      <c r="K2366" s="1425">
        <v>313.23000000000002</v>
      </c>
    </row>
    <row r="2367" spans="1:11" ht="12.75">
      <c r="A2367" s="1425" t="s">
        <v>1360</v>
      </c>
      <c r="B2367" s="1425" t="s">
        <v>757</v>
      </c>
      <c r="C2367" s="1425" t="s">
        <v>390</v>
      </c>
      <c r="D2367" s="1425" t="s">
        <v>549</v>
      </c>
      <c r="E2367" s="1425" t="s">
        <v>2832</v>
      </c>
      <c r="F2367" s="1425" t="s">
        <v>1273</v>
      </c>
      <c r="G2367" s="1425" t="s">
        <v>1238</v>
      </c>
      <c r="H2367" s="1425" t="s">
        <v>1263</v>
      </c>
      <c r="I2367" s="1425" t="s">
        <v>2769</v>
      </c>
      <c r="J2367" s="1425" t="s">
        <v>1272</v>
      </c>
      <c r="K2367" s="1425">
        <v>159.81999999999999</v>
      </c>
    </row>
    <row r="2368" spans="1:11" ht="12.75">
      <c r="A2368" s="1425" t="s">
        <v>1360</v>
      </c>
      <c r="B2368" s="1425" t="s">
        <v>757</v>
      </c>
      <c r="C2368" s="1425" t="s">
        <v>390</v>
      </c>
      <c r="D2368" s="1425" t="s">
        <v>549</v>
      </c>
      <c r="E2368" s="1425" t="s">
        <v>2832</v>
      </c>
      <c r="F2368" s="1425" t="s">
        <v>1273</v>
      </c>
      <c r="G2368" s="1425" t="s">
        <v>1238</v>
      </c>
      <c r="H2368" s="1425" t="s">
        <v>1263</v>
      </c>
      <c r="I2368" s="1425" t="s">
        <v>2770</v>
      </c>
      <c r="J2368" s="1425" t="s">
        <v>1272</v>
      </c>
      <c r="K2368" s="1425">
        <v>133.21000000000001</v>
      </c>
    </row>
    <row r="2369" spans="1:11" ht="12.75">
      <c r="A2369" s="1425" t="s">
        <v>1360</v>
      </c>
      <c r="B2369" s="1425" t="s">
        <v>757</v>
      </c>
      <c r="C2369" s="1425" t="s">
        <v>390</v>
      </c>
      <c r="D2369" s="1425" t="s">
        <v>549</v>
      </c>
      <c r="E2369" s="1425" t="s">
        <v>2832</v>
      </c>
      <c r="F2369" s="1425" t="s">
        <v>1273</v>
      </c>
      <c r="G2369" s="1425" t="s">
        <v>1238</v>
      </c>
      <c r="H2369" s="1425" t="s">
        <v>1263</v>
      </c>
      <c r="I2369" s="1425" t="s">
        <v>2771</v>
      </c>
      <c r="J2369" s="1425" t="s">
        <v>1272</v>
      </c>
      <c r="K2369" s="1425">
        <v>4186.0799999999999</v>
      </c>
    </row>
    <row r="2370" spans="1:11" ht="12.75">
      <c r="A2370" s="1425" t="s">
        <v>1360</v>
      </c>
      <c r="B2370" s="1425" t="s">
        <v>757</v>
      </c>
      <c r="C2370" s="1425" t="s">
        <v>390</v>
      </c>
      <c r="D2370" s="1425" t="s">
        <v>549</v>
      </c>
      <c r="E2370" s="1425" t="s">
        <v>2832</v>
      </c>
      <c r="F2370" s="1425" t="s">
        <v>1273</v>
      </c>
      <c r="G2370" s="1425" t="s">
        <v>1238</v>
      </c>
      <c r="H2370" s="1425" t="s">
        <v>2772</v>
      </c>
      <c r="I2370" s="1425" t="s">
        <v>2763</v>
      </c>
      <c r="J2370" s="1425" t="s">
        <v>1272</v>
      </c>
      <c r="K2370" s="1425">
        <v>54.670000000000002</v>
      </c>
    </row>
    <row r="2371" spans="1:11" ht="12.75">
      <c r="A2371" s="1425" t="s">
        <v>1360</v>
      </c>
      <c r="B2371" s="1425" t="s">
        <v>757</v>
      </c>
      <c r="C2371" s="1425" t="s">
        <v>390</v>
      </c>
      <c r="D2371" s="1425" t="s">
        <v>549</v>
      </c>
      <c r="E2371" s="1425" t="s">
        <v>2832</v>
      </c>
      <c r="F2371" s="1425" t="s">
        <v>1273</v>
      </c>
      <c r="G2371" s="1425" t="s">
        <v>1238</v>
      </c>
      <c r="H2371" s="1425" t="s">
        <v>2772</v>
      </c>
      <c r="I2371" s="1425" t="s">
        <v>2764</v>
      </c>
      <c r="J2371" s="1425" t="s">
        <v>1272</v>
      </c>
      <c r="K2371" s="1425">
        <v>741.24000000000001</v>
      </c>
    </row>
    <row r="2372" spans="1:11" ht="12.75">
      <c r="A2372" s="1425" t="s">
        <v>1360</v>
      </c>
      <c r="B2372" s="1425" t="s">
        <v>757</v>
      </c>
      <c r="C2372" s="1425" t="s">
        <v>390</v>
      </c>
      <c r="D2372" s="1425" t="s">
        <v>549</v>
      </c>
      <c r="E2372" s="1425" t="s">
        <v>2832</v>
      </c>
      <c r="F2372" s="1425" t="s">
        <v>1273</v>
      </c>
      <c r="G2372" s="1425" t="s">
        <v>1238</v>
      </c>
      <c r="H2372" s="1425" t="s">
        <v>2772</v>
      </c>
      <c r="I2372" s="1425" t="s">
        <v>2765</v>
      </c>
      <c r="J2372" s="1425" t="s">
        <v>1272</v>
      </c>
      <c r="K2372" s="1425">
        <v>147.15000000000001</v>
      </c>
    </row>
    <row r="2373" spans="1:11" ht="12.75">
      <c r="A2373" s="1425" t="s">
        <v>1360</v>
      </c>
      <c r="B2373" s="1425" t="s">
        <v>757</v>
      </c>
      <c r="C2373" s="1425" t="s">
        <v>390</v>
      </c>
      <c r="D2373" s="1425" t="s">
        <v>549</v>
      </c>
      <c r="E2373" s="1425" t="s">
        <v>2832</v>
      </c>
      <c r="F2373" s="1425" t="s">
        <v>1273</v>
      </c>
      <c r="G2373" s="1425" t="s">
        <v>1238</v>
      </c>
      <c r="H2373" s="1425" t="s">
        <v>2772</v>
      </c>
      <c r="I2373" s="1425" t="s">
        <v>2766</v>
      </c>
      <c r="J2373" s="1425" t="s">
        <v>1272</v>
      </c>
      <c r="K2373" s="1425">
        <v>261.80000000000001</v>
      </c>
    </row>
    <row r="2374" spans="1:11" ht="12.75">
      <c r="A2374" s="1425" t="s">
        <v>1360</v>
      </c>
      <c r="B2374" s="1425" t="s">
        <v>757</v>
      </c>
      <c r="C2374" s="1425" t="s">
        <v>390</v>
      </c>
      <c r="D2374" s="1425" t="s">
        <v>549</v>
      </c>
      <c r="E2374" s="1425" t="s">
        <v>2832</v>
      </c>
      <c r="F2374" s="1425" t="s">
        <v>1273</v>
      </c>
      <c r="G2374" s="1425" t="s">
        <v>1238</v>
      </c>
      <c r="H2374" s="1425" t="s">
        <v>2772</v>
      </c>
      <c r="I2374" s="1425" t="s">
        <v>2767</v>
      </c>
      <c r="J2374" s="1425" t="s">
        <v>1272</v>
      </c>
      <c r="K2374" s="1425">
        <v>3731.6799999999998</v>
      </c>
    </row>
    <row r="2375" spans="1:11" ht="12.75">
      <c r="A2375" s="1425" t="s">
        <v>1360</v>
      </c>
      <c r="B2375" s="1425" t="s">
        <v>757</v>
      </c>
      <c r="C2375" s="1425" t="s">
        <v>390</v>
      </c>
      <c r="D2375" s="1425" t="s">
        <v>549</v>
      </c>
      <c r="E2375" s="1425" t="s">
        <v>2832</v>
      </c>
      <c r="F2375" s="1425" t="s">
        <v>1273</v>
      </c>
      <c r="G2375" s="1425" t="s">
        <v>1238</v>
      </c>
      <c r="H2375" s="1425" t="s">
        <v>2772</v>
      </c>
      <c r="I2375" s="1425" t="s">
        <v>2768</v>
      </c>
      <c r="J2375" s="1425" t="s">
        <v>1272</v>
      </c>
      <c r="K2375" s="1425">
        <v>311.31999999999999</v>
      </c>
    </row>
    <row r="2376" spans="1:11" ht="12.75">
      <c r="A2376" s="1425" t="s">
        <v>1360</v>
      </c>
      <c r="B2376" s="1425" t="s">
        <v>757</v>
      </c>
      <c r="C2376" s="1425" t="s">
        <v>390</v>
      </c>
      <c r="D2376" s="1425" t="s">
        <v>549</v>
      </c>
      <c r="E2376" s="1425" t="s">
        <v>2832</v>
      </c>
      <c r="F2376" s="1425" t="s">
        <v>1273</v>
      </c>
      <c r="G2376" s="1425" t="s">
        <v>1238</v>
      </c>
      <c r="H2376" s="1425" t="s">
        <v>2772</v>
      </c>
      <c r="I2376" s="1425" t="s">
        <v>2769</v>
      </c>
      <c r="J2376" s="1425" t="s">
        <v>1272</v>
      </c>
      <c r="K2376" s="1425">
        <v>158.87</v>
      </c>
    </row>
    <row r="2377" spans="1:11" ht="12.75">
      <c r="A2377" s="1425" t="s">
        <v>1360</v>
      </c>
      <c r="B2377" s="1425" t="s">
        <v>757</v>
      </c>
      <c r="C2377" s="1425" t="s">
        <v>390</v>
      </c>
      <c r="D2377" s="1425" t="s">
        <v>549</v>
      </c>
      <c r="E2377" s="1425" t="s">
        <v>2832</v>
      </c>
      <c r="F2377" s="1425" t="s">
        <v>1273</v>
      </c>
      <c r="G2377" s="1425" t="s">
        <v>1238</v>
      </c>
      <c r="H2377" s="1425" t="s">
        <v>2772</v>
      </c>
      <c r="I2377" s="1425" t="s">
        <v>2770</v>
      </c>
      <c r="J2377" s="1425" t="s">
        <v>1272</v>
      </c>
      <c r="K2377" s="1425">
        <v>132.5</v>
      </c>
    </row>
    <row r="2378" spans="1:11" ht="12.75">
      <c r="A2378" s="1425" t="s">
        <v>1360</v>
      </c>
      <c r="B2378" s="1425" t="s">
        <v>757</v>
      </c>
      <c r="C2378" s="1425" t="s">
        <v>390</v>
      </c>
      <c r="D2378" s="1425" t="s">
        <v>549</v>
      </c>
      <c r="E2378" s="1425" t="s">
        <v>2832</v>
      </c>
      <c r="F2378" s="1425" t="s">
        <v>1273</v>
      </c>
      <c r="G2378" s="1425" t="s">
        <v>1238</v>
      </c>
      <c r="H2378" s="1425" t="s">
        <v>2772</v>
      </c>
      <c r="I2378" s="1425" t="s">
        <v>2771</v>
      </c>
      <c r="J2378" s="1425" t="s">
        <v>1272</v>
      </c>
      <c r="K2378" s="1425">
        <v>4101.1700000000001</v>
      </c>
    </row>
    <row r="2379" spans="1:11" ht="12.75">
      <c r="A2379" s="1425" t="s">
        <v>1360</v>
      </c>
      <c r="B2379" s="1425" t="s">
        <v>757</v>
      </c>
      <c r="C2379" s="1425" t="s">
        <v>390</v>
      </c>
      <c r="D2379" s="1425" t="s">
        <v>549</v>
      </c>
      <c r="E2379" s="1425" t="s">
        <v>2832</v>
      </c>
      <c r="F2379" s="1425" t="s">
        <v>1273</v>
      </c>
      <c r="G2379" s="1425" t="s">
        <v>1238</v>
      </c>
      <c r="H2379" s="1425" t="s">
        <v>2773</v>
      </c>
      <c r="I2379" s="1425" t="s">
        <v>2763</v>
      </c>
      <c r="J2379" s="1425" t="s">
        <v>1272</v>
      </c>
      <c r="K2379" s="1425">
        <v>54.219999999999999</v>
      </c>
    </row>
    <row r="2380" spans="1:11" ht="12.75">
      <c r="A2380" s="1425" t="s">
        <v>1360</v>
      </c>
      <c r="B2380" s="1425" t="s">
        <v>757</v>
      </c>
      <c r="C2380" s="1425" t="s">
        <v>390</v>
      </c>
      <c r="D2380" s="1425" t="s">
        <v>549</v>
      </c>
      <c r="E2380" s="1425" t="s">
        <v>2832</v>
      </c>
      <c r="F2380" s="1425" t="s">
        <v>1273</v>
      </c>
      <c r="G2380" s="1425" t="s">
        <v>1238</v>
      </c>
      <c r="H2380" s="1425" t="s">
        <v>2773</v>
      </c>
      <c r="I2380" s="1425" t="s">
        <v>2764</v>
      </c>
      <c r="J2380" s="1425" t="s">
        <v>1272</v>
      </c>
      <c r="K2380" s="1425">
        <v>733.72000000000003</v>
      </c>
    </row>
    <row r="2381" spans="1:11" ht="12.75">
      <c r="A2381" s="1425" t="s">
        <v>1360</v>
      </c>
      <c r="B2381" s="1425" t="s">
        <v>757</v>
      </c>
      <c r="C2381" s="1425" t="s">
        <v>390</v>
      </c>
      <c r="D2381" s="1425" t="s">
        <v>549</v>
      </c>
      <c r="E2381" s="1425" t="s">
        <v>2832</v>
      </c>
      <c r="F2381" s="1425" t="s">
        <v>1273</v>
      </c>
      <c r="G2381" s="1425" t="s">
        <v>1238</v>
      </c>
      <c r="H2381" s="1425" t="s">
        <v>2773</v>
      </c>
      <c r="I2381" s="1425" t="s">
        <v>2765</v>
      </c>
      <c r="J2381" s="1425" t="s">
        <v>1272</v>
      </c>
      <c r="K2381" s="1425">
        <v>145.56999999999999</v>
      </c>
    </row>
    <row r="2382" spans="1:11" ht="12.75">
      <c r="A2382" s="1425" t="s">
        <v>1360</v>
      </c>
      <c r="B2382" s="1425" t="s">
        <v>757</v>
      </c>
      <c r="C2382" s="1425" t="s">
        <v>390</v>
      </c>
      <c r="D2382" s="1425" t="s">
        <v>549</v>
      </c>
      <c r="E2382" s="1425" t="s">
        <v>2832</v>
      </c>
      <c r="F2382" s="1425" t="s">
        <v>1273</v>
      </c>
      <c r="G2382" s="1425" t="s">
        <v>1238</v>
      </c>
      <c r="H2382" s="1425" t="s">
        <v>2773</v>
      </c>
      <c r="I2382" s="1425" t="s">
        <v>2766</v>
      </c>
      <c r="J2382" s="1425" t="s">
        <v>1272</v>
      </c>
      <c r="K2382" s="1425">
        <v>259.00999999999999</v>
      </c>
    </row>
    <row r="2383" spans="1:11" ht="12.75">
      <c r="A2383" s="1425" t="s">
        <v>1360</v>
      </c>
      <c r="B2383" s="1425" t="s">
        <v>757</v>
      </c>
      <c r="C2383" s="1425" t="s">
        <v>390</v>
      </c>
      <c r="D2383" s="1425" t="s">
        <v>549</v>
      </c>
      <c r="E2383" s="1425" t="s">
        <v>2832</v>
      </c>
      <c r="F2383" s="1425" t="s">
        <v>1273</v>
      </c>
      <c r="G2383" s="1425" t="s">
        <v>1238</v>
      </c>
      <c r="H2383" s="1425" t="s">
        <v>2773</v>
      </c>
      <c r="I2383" s="1425" t="s">
        <v>2767</v>
      </c>
      <c r="J2383" s="1425" t="s">
        <v>1272</v>
      </c>
      <c r="K2383" s="1425">
        <v>3619.6399999999999</v>
      </c>
    </row>
    <row r="2384" spans="1:11" ht="12.75">
      <c r="A2384" s="1425" t="s">
        <v>1360</v>
      </c>
      <c r="B2384" s="1425" t="s">
        <v>757</v>
      </c>
      <c r="C2384" s="1425" t="s">
        <v>390</v>
      </c>
      <c r="D2384" s="1425" t="s">
        <v>549</v>
      </c>
      <c r="E2384" s="1425" t="s">
        <v>2832</v>
      </c>
      <c r="F2384" s="1425" t="s">
        <v>1273</v>
      </c>
      <c r="G2384" s="1425" t="s">
        <v>1238</v>
      </c>
      <c r="H2384" s="1425" t="s">
        <v>2773</v>
      </c>
      <c r="I2384" s="1425" t="s">
        <v>2768</v>
      </c>
      <c r="J2384" s="1425" t="s">
        <v>1272</v>
      </c>
      <c r="K2384" s="1425">
        <v>301.83999999999997</v>
      </c>
    </row>
    <row r="2385" spans="1:11" ht="12.75">
      <c r="A2385" s="1425" t="s">
        <v>1360</v>
      </c>
      <c r="B2385" s="1425" t="s">
        <v>757</v>
      </c>
      <c r="C2385" s="1425" t="s">
        <v>390</v>
      </c>
      <c r="D2385" s="1425" t="s">
        <v>549</v>
      </c>
      <c r="E2385" s="1425" t="s">
        <v>2832</v>
      </c>
      <c r="F2385" s="1425" t="s">
        <v>1273</v>
      </c>
      <c r="G2385" s="1425" t="s">
        <v>1238</v>
      </c>
      <c r="H2385" s="1425" t="s">
        <v>2773</v>
      </c>
      <c r="I2385" s="1425" t="s">
        <v>2769</v>
      </c>
      <c r="J2385" s="1425" t="s">
        <v>1272</v>
      </c>
      <c r="K2385" s="1425">
        <v>154.05000000000001</v>
      </c>
    </row>
    <row r="2386" spans="1:11" ht="12.75">
      <c r="A2386" s="1425" t="s">
        <v>1360</v>
      </c>
      <c r="B2386" s="1425" t="s">
        <v>757</v>
      </c>
      <c r="C2386" s="1425" t="s">
        <v>390</v>
      </c>
      <c r="D2386" s="1425" t="s">
        <v>549</v>
      </c>
      <c r="E2386" s="1425" t="s">
        <v>2832</v>
      </c>
      <c r="F2386" s="1425" t="s">
        <v>1273</v>
      </c>
      <c r="G2386" s="1425" t="s">
        <v>1238</v>
      </c>
      <c r="H2386" s="1425" t="s">
        <v>2773</v>
      </c>
      <c r="I2386" s="1425" t="s">
        <v>2770</v>
      </c>
      <c r="J2386" s="1425" t="s">
        <v>1272</v>
      </c>
      <c r="K2386" s="1425">
        <v>128.46000000000001</v>
      </c>
    </row>
    <row r="2387" spans="1:11" ht="12.75">
      <c r="A2387" s="1425" t="s">
        <v>1360</v>
      </c>
      <c r="B2387" s="1425" t="s">
        <v>757</v>
      </c>
      <c r="C2387" s="1425" t="s">
        <v>390</v>
      </c>
      <c r="D2387" s="1425" t="s">
        <v>549</v>
      </c>
      <c r="E2387" s="1425" t="s">
        <v>2832</v>
      </c>
      <c r="F2387" s="1425" t="s">
        <v>1273</v>
      </c>
      <c r="G2387" s="1425" t="s">
        <v>1238</v>
      </c>
      <c r="H2387" s="1425" t="s">
        <v>2773</v>
      </c>
      <c r="I2387" s="1425" t="s">
        <v>2771</v>
      </c>
      <c r="J2387" s="1425" t="s">
        <v>1272</v>
      </c>
      <c r="K2387" s="1425">
        <v>4242.5500000000002</v>
      </c>
    </row>
    <row r="2388" spans="1:11" ht="12.75">
      <c r="A2388" s="1425" t="s">
        <v>1360</v>
      </c>
      <c r="B2388" s="1425" t="s">
        <v>757</v>
      </c>
      <c r="C2388" s="1425" t="s">
        <v>390</v>
      </c>
      <c r="D2388" s="1425" t="s">
        <v>549</v>
      </c>
      <c r="E2388" s="1425" t="s">
        <v>2832</v>
      </c>
      <c r="F2388" s="1425" t="s">
        <v>1273</v>
      </c>
      <c r="G2388" s="1425" t="s">
        <v>1238</v>
      </c>
      <c r="H2388" s="1425" t="s">
        <v>1264</v>
      </c>
      <c r="I2388" s="1425" t="s">
        <v>2763</v>
      </c>
      <c r="J2388" s="1425" t="s">
        <v>1272</v>
      </c>
      <c r="K2388" s="1425">
        <v>46.159999999999997</v>
      </c>
    </row>
    <row r="2389" spans="1:11" ht="12.75">
      <c r="A2389" s="1425" t="s">
        <v>1360</v>
      </c>
      <c r="B2389" s="1425" t="s">
        <v>757</v>
      </c>
      <c r="C2389" s="1425" t="s">
        <v>390</v>
      </c>
      <c r="D2389" s="1425" t="s">
        <v>549</v>
      </c>
      <c r="E2389" s="1425" t="s">
        <v>2832</v>
      </c>
      <c r="F2389" s="1425" t="s">
        <v>1273</v>
      </c>
      <c r="G2389" s="1425" t="s">
        <v>1238</v>
      </c>
      <c r="H2389" s="1425" t="s">
        <v>1264</v>
      </c>
      <c r="I2389" s="1425" t="s">
        <v>2764</v>
      </c>
      <c r="J2389" s="1425" t="s">
        <v>1272</v>
      </c>
      <c r="K2389" s="1425">
        <v>635.42999999999995</v>
      </c>
    </row>
    <row r="2390" spans="1:11" ht="12.75">
      <c r="A2390" s="1425" t="s">
        <v>1360</v>
      </c>
      <c r="B2390" s="1425" t="s">
        <v>757</v>
      </c>
      <c r="C2390" s="1425" t="s">
        <v>390</v>
      </c>
      <c r="D2390" s="1425" t="s">
        <v>549</v>
      </c>
      <c r="E2390" s="1425" t="s">
        <v>2832</v>
      </c>
      <c r="F2390" s="1425" t="s">
        <v>1273</v>
      </c>
      <c r="G2390" s="1425" t="s">
        <v>1238</v>
      </c>
      <c r="H2390" s="1425" t="s">
        <v>1264</v>
      </c>
      <c r="I2390" s="1425" t="s">
        <v>2765</v>
      </c>
      <c r="J2390" s="1425" t="s">
        <v>1272</v>
      </c>
      <c r="K2390" s="1425">
        <v>126.63</v>
      </c>
    </row>
    <row r="2391" spans="1:11" ht="12.75">
      <c r="A2391" s="1425" t="s">
        <v>1360</v>
      </c>
      <c r="B2391" s="1425" t="s">
        <v>757</v>
      </c>
      <c r="C2391" s="1425" t="s">
        <v>390</v>
      </c>
      <c r="D2391" s="1425" t="s">
        <v>549</v>
      </c>
      <c r="E2391" s="1425" t="s">
        <v>2832</v>
      </c>
      <c r="F2391" s="1425" t="s">
        <v>1273</v>
      </c>
      <c r="G2391" s="1425" t="s">
        <v>1238</v>
      </c>
      <c r="H2391" s="1425" t="s">
        <v>1264</v>
      </c>
      <c r="I2391" s="1425" t="s">
        <v>2766</v>
      </c>
      <c r="J2391" s="1425" t="s">
        <v>1272</v>
      </c>
      <c r="K2391" s="1425">
        <v>225.62</v>
      </c>
    </row>
    <row r="2392" spans="1:11" ht="12.75">
      <c r="A2392" s="1425" t="s">
        <v>1360</v>
      </c>
      <c r="B2392" s="1425" t="s">
        <v>757</v>
      </c>
      <c r="C2392" s="1425" t="s">
        <v>390</v>
      </c>
      <c r="D2392" s="1425" t="s">
        <v>549</v>
      </c>
      <c r="E2392" s="1425" t="s">
        <v>2832</v>
      </c>
      <c r="F2392" s="1425" t="s">
        <v>1273</v>
      </c>
      <c r="G2392" s="1425" t="s">
        <v>1238</v>
      </c>
      <c r="H2392" s="1425" t="s">
        <v>1264</v>
      </c>
      <c r="I2392" s="1425" t="s">
        <v>2767</v>
      </c>
      <c r="J2392" s="1425" t="s">
        <v>1272</v>
      </c>
      <c r="K2392" s="1425">
        <v>3959.6900000000001</v>
      </c>
    </row>
    <row r="2393" spans="1:11" ht="12.75">
      <c r="A2393" s="1425" t="s">
        <v>1360</v>
      </c>
      <c r="B2393" s="1425" t="s">
        <v>757</v>
      </c>
      <c r="C2393" s="1425" t="s">
        <v>390</v>
      </c>
      <c r="D2393" s="1425" t="s">
        <v>549</v>
      </c>
      <c r="E2393" s="1425" t="s">
        <v>2832</v>
      </c>
      <c r="F2393" s="1425" t="s">
        <v>1273</v>
      </c>
      <c r="G2393" s="1425" t="s">
        <v>1238</v>
      </c>
      <c r="H2393" s="1425" t="s">
        <v>1264</v>
      </c>
      <c r="I2393" s="1425" t="s">
        <v>2768</v>
      </c>
      <c r="J2393" s="1425" t="s">
        <v>1272</v>
      </c>
      <c r="K2393" s="1425">
        <v>330.64999999999998</v>
      </c>
    </row>
    <row r="2394" spans="1:11" ht="12.75">
      <c r="A2394" s="1425" t="s">
        <v>1360</v>
      </c>
      <c r="B2394" s="1425" t="s">
        <v>757</v>
      </c>
      <c r="C2394" s="1425" t="s">
        <v>390</v>
      </c>
      <c r="D2394" s="1425" t="s">
        <v>549</v>
      </c>
      <c r="E2394" s="1425" t="s">
        <v>2832</v>
      </c>
      <c r="F2394" s="1425" t="s">
        <v>1273</v>
      </c>
      <c r="G2394" s="1425" t="s">
        <v>1238</v>
      </c>
      <c r="H2394" s="1425" t="s">
        <v>1264</v>
      </c>
      <c r="I2394" s="1425" t="s">
        <v>2769</v>
      </c>
      <c r="J2394" s="1425" t="s">
        <v>1272</v>
      </c>
      <c r="K2394" s="1425">
        <v>169.11000000000001</v>
      </c>
    </row>
    <row r="2395" spans="1:11" ht="12.75">
      <c r="A2395" s="1425" t="s">
        <v>1360</v>
      </c>
      <c r="B2395" s="1425" t="s">
        <v>757</v>
      </c>
      <c r="C2395" s="1425" t="s">
        <v>390</v>
      </c>
      <c r="D2395" s="1425" t="s">
        <v>549</v>
      </c>
      <c r="E2395" s="1425" t="s">
        <v>2832</v>
      </c>
      <c r="F2395" s="1425" t="s">
        <v>1273</v>
      </c>
      <c r="G2395" s="1425" t="s">
        <v>1238</v>
      </c>
      <c r="H2395" s="1425" t="s">
        <v>1264</v>
      </c>
      <c r="I2395" s="1425" t="s">
        <v>2770</v>
      </c>
      <c r="J2395" s="1425" t="s">
        <v>1272</v>
      </c>
      <c r="K2395" s="1425">
        <v>140.91999999999999</v>
      </c>
    </row>
    <row r="2396" spans="1:11" ht="12.75">
      <c r="A2396" s="1425" t="s">
        <v>1360</v>
      </c>
      <c r="B2396" s="1425" t="s">
        <v>757</v>
      </c>
      <c r="C2396" s="1425" t="s">
        <v>390</v>
      </c>
      <c r="D2396" s="1425" t="s">
        <v>549</v>
      </c>
      <c r="E2396" s="1425" t="s">
        <v>2832</v>
      </c>
      <c r="F2396" s="1425" t="s">
        <v>1273</v>
      </c>
      <c r="G2396" s="1425" t="s">
        <v>1238</v>
      </c>
      <c r="H2396" s="1425" t="s">
        <v>1264</v>
      </c>
      <c r="I2396" s="1425" t="s">
        <v>2771</v>
      </c>
      <c r="J2396" s="1425" t="s">
        <v>1272</v>
      </c>
      <c r="K2396" s="1425">
        <v>4813.3599999999997</v>
      </c>
    </row>
    <row r="2397" spans="1:11" ht="12.75">
      <c r="A2397" s="1425" t="s">
        <v>1360</v>
      </c>
      <c r="B2397" s="1425" t="s">
        <v>757</v>
      </c>
      <c r="C2397" s="1425" t="s">
        <v>390</v>
      </c>
      <c r="D2397" s="1425" t="s">
        <v>549</v>
      </c>
      <c r="E2397" s="1425" t="s">
        <v>2832</v>
      </c>
      <c r="F2397" s="1425" t="s">
        <v>1273</v>
      </c>
      <c r="G2397" s="1425" t="s">
        <v>1238</v>
      </c>
      <c r="H2397" s="1425" t="s">
        <v>1265</v>
      </c>
      <c r="I2397" s="1425" t="s">
        <v>2763</v>
      </c>
      <c r="J2397" s="1425" t="s">
        <v>1272</v>
      </c>
      <c r="K2397" s="1425">
        <v>74.219999999999999</v>
      </c>
    </row>
    <row r="2398" spans="1:11" ht="12.75">
      <c r="A2398" s="1425" t="s">
        <v>1360</v>
      </c>
      <c r="B2398" s="1425" t="s">
        <v>757</v>
      </c>
      <c r="C2398" s="1425" t="s">
        <v>390</v>
      </c>
      <c r="D2398" s="1425" t="s">
        <v>549</v>
      </c>
      <c r="E2398" s="1425" t="s">
        <v>2832</v>
      </c>
      <c r="F2398" s="1425" t="s">
        <v>1273</v>
      </c>
      <c r="G2398" s="1425" t="s">
        <v>1238</v>
      </c>
      <c r="H2398" s="1425" t="s">
        <v>1265</v>
      </c>
      <c r="I2398" s="1425" t="s">
        <v>2764</v>
      </c>
      <c r="J2398" s="1425" t="s">
        <v>1272</v>
      </c>
      <c r="K2398" s="1425">
        <v>1012.5599999999999</v>
      </c>
    </row>
    <row r="2399" spans="1:11" ht="12.75">
      <c r="A2399" s="1425" t="s">
        <v>1360</v>
      </c>
      <c r="B2399" s="1425" t="s">
        <v>757</v>
      </c>
      <c r="C2399" s="1425" t="s">
        <v>390</v>
      </c>
      <c r="D2399" s="1425" t="s">
        <v>549</v>
      </c>
      <c r="E2399" s="1425" t="s">
        <v>2832</v>
      </c>
      <c r="F2399" s="1425" t="s">
        <v>1273</v>
      </c>
      <c r="G2399" s="1425" t="s">
        <v>1238</v>
      </c>
      <c r="H2399" s="1425" t="s">
        <v>1265</v>
      </c>
      <c r="I2399" s="1425" t="s">
        <v>2765</v>
      </c>
      <c r="J2399" s="1425" t="s">
        <v>1272</v>
      </c>
      <c r="K2399" s="1425">
        <v>201.37</v>
      </c>
    </row>
    <row r="2400" spans="1:11" ht="12.75">
      <c r="A2400" s="1425" t="s">
        <v>1360</v>
      </c>
      <c r="B2400" s="1425" t="s">
        <v>757</v>
      </c>
      <c r="C2400" s="1425" t="s">
        <v>390</v>
      </c>
      <c r="D2400" s="1425" t="s">
        <v>549</v>
      </c>
      <c r="E2400" s="1425" t="s">
        <v>2832</v>
      </c>
      <c r="F2400" s="1425" t="s">
        <v>1273</v>
      </c>
      <c r="G2400" s="1425" t="s">
        <v>1238</v>
      </c>
      <c r="H2400" s="1425" t="s">
        <v>1265</v>
      </c>
      <c r="I2400" s="1425" t="s">
        <v>2766</v>
      </c>
      <c r="J2400" s="1425" t="s">
        <v>1272</v>
      </c>
      <c r="K2400" s="1425">
        <v>358.36000000000001</v>
      </c>
    </row>
    <row r="2401" spans="1:11" ht="12.75">
      <c r="A2401" s="1425" t="s">
        <v>1360</v>
      </c>
      <c r="B2401" s="1425" t="s">
        <v>757</v>
      </c>
      <c r="C2401" s="1425" t="s">
        <v>390</v>
      </c>
      <c r="D2401" s="1425" t="s">
        <v>549</v>
      </c>
      <c r="E2401" s="1425" t="s">
        <v>2832</v>
      </c>
      <c r="F2401" s="1425" t="s">
        <v>1273</v>
      </c>
      <c r="G2401" s="1425" t="s">
        <v>1238</v>
      </c>
      <c r="H2401" s="1425" t="s">
        <v>1265</v>
      </c>
      <c r="I2401" s="1425" t="s">
        <v>2767</v>
      </c>
      <c r="J2401" s="1425" t="s">
        <v>1272</v>
      </c>
      <c r="K2401" s="1425">
        <v>5201.8100000000004</v>
      </c>
    </row>
    <row r="2402" spans="1:11" ht="12.75">
      <c r="A2402" s="1425" t="s">
        <v>1360</v>
      </c>
      <c r="B2402" s="1425" t="s">
        <v>757</v>
      </c>
      <c r="C2402" s="1425" t="s">
        <v>390</v>
      </c>
      <c r="D2402" s="1425" t="s">
        <v>549</v>
      </c>
      <c r="E2402" s="1425" t="s">
        <v>2832</v>
      </c>
      <c r="F2402" s="1425" t="s">
        <v>1273</v>
      </c>
      <c r="G2402" s="1425" t="s">
        <v>1238</v>
      </c>
      <c r="H2402" s="1425" t="s">
        <v>1265</v>
      </c>
      <c r="I2402" s="1425" t="s">
        <v>2768</v>
      </c>
      <c r="J2402" s="1425" t="s">
        <v>1272</v>
      </c>
      <c r="K2402" s="1425">
        <v>434.35000000000002</v>
      </c>
    </row>
    <row r="2403" spans="1:11" ht="12.75">
      <c r="A2403" s="1425" t="s">
        <v>1360</v>
      </c>
      <c r="B2403" s="1425" t="s">
        <v>757</v>
      </c>
      <c r="C2403" s="1425" t="s">
        <v>390</v>
      </c>
      <c r="D2403" s="1425" t="s">
        <v>549</v>
      </c>
      <c r="E2403" s="1425" t="s">
        <v>2832</v>
      </c>
      <c r="F2403" s="1425" t="s">
        <v>1273</v>
      </c>
      <c r="G2403" s="1425" t="s">
        <v>1238</v>
      </c>
      <c r="H2403" s="1425" t="s">
        <v>1265</v>
      </c>
      <c r="I2403" s="1425" t="s">
        <v>2769</v>
      </c>
      <c r="J2403" s="1425" t="s">
        <v>1272</v>
      </c>
      <c r="K2403" s="1425">
        <v>222.06999999999999</v>
      </c>
    </row>
    <row r="2404" spans="1:11" ht="12.75">
      <c r="A2404" s="1425" t="s">
        <v>1360</v>
      </c>
      <c r="B2404" s="1425" t="s">
        <v>757</v>
      </c>
      <c r="C2404" s="1425" t="s">
        <v>390</v>
      </c>
      <c r="D2404" s="1425" t="s">
        <v>549</v>
      </c>
      <c r="E2404" s="1425" t="s">
        <v>2832</v>
      </c>
      <c r="F2404" s="1425" t="s">
        <v>1273</v>
      </c>
      <c r="G2404" s="1425" t="s">
        <v>1238</v>
      </c>
      <c r="H2404" s="1425" t="s">
        <v>1265</v>
      </c>
      <c r="I2404" s="1425" t="s">
        <v>2770</v>
      </c>
      <c r="J2404" s="1425" t="s">
        <v>1272</v>
      </c>
      <c r="K2404" s="1425">
        <v>618.99000000000001</v>
      </c>
    </row>
    <row r="2405" spans="1:11" ht="12.75">
      <c r="A2405" s="1425" t="s">
        <v>1360</v>
      </c>
      <c r="B2405" s="1425" t="s">
        <v>757</v>
      </c>
      <c r="C2405" s="1425" t="s">
        <v>390</v>
      </c>
      <c r="D2405" s="1425" t="s">
        <v>549</v>
      </c>
      <c r="E2405" s="1425" t="s">
        <v>2832</v>
      </c>
      <c r="F2405" s="1425" t="s">
        <v>1273</v>
      </c>
      <c r="G2405" s="1425" t="s">
        <v>1238</v>
      </c>
      <c r="H2405" s="1425" t="s">
        <v>1265</v>
      </c>
      <c r="I2405" s="1425" t="s">
        <v>2771</v>
      </c>
      <c r="J2405" s="1425" t="s">
        <v>1272</v>
      </c>
      <c r="K2405" s="1425">
        <v>6365.3400000000001</v>
      </c>
    </row>
    <row r="2406" spans="1:11" ht="12.75">
      <c r="A2406" s="1425" t="s">
        <v>1360</v>
      </c>
      <c r="B2406" s="1425" t="s">
        <v>757</v>
      </c>
      <c r="C2406" s="1425" t="s">
        <v>390</v>
      </c>
      <c r="D2406" s="1425" t="s">
        <v>549</v>
      </c>
      <c r="E2406" s="1425" t="s">
        <v>2832</v>
      </c>
      <c r="F2406" s="1425" t="s">
        <v>1273</v>
      </c>
      <c r="G2406" s="1425" t="s">
        <v>1238</v>
      </c>
      <c r="H2406" s="1425" t="s">
        <v>2774</v>
      </c>
      <c r="I2406" s="1425" t="s">
        <v>2763</v>
      </c>
      <c r="J2406" s="1425" t="s">
        <v>1272</v>
      </c>
      <c r="K2406" s="1425">
        <v>51.93</v>
      </c>
    </row>
    <row r="2407" spans="1:11" ht="12.75">
      <c r="A2407" s="1425" t="s">
        <v>1360</v>
      </c>
      <c r="B2407" s="1425" t="s">
        <v>757</v>
      </c>
      <c r="C2407" s="1425" t="s">
        <v>390</v>
      </c>
      <c r="D2407" s="1425" t="s">
        <v>549</v>
      </c>
      <c r="E2407" s="1425" t="s">
        <v>2832</v>
      </c>
      <c r="F2407" s="1425" t="s">
        <v>1273</v>
      </c>
      <c r="G2407" s="1425" t="s">
        <v>1238</v>
      </c>
      <c r="H2407" s="1425" t="s">
        <v>2774</v>
      </c>
      <c r="I2407" s="1425" t="s">
        <v>2764</v>
      </c>
      <c r="J2407" s="1425" t="s">
        <v>1272</v>
      </c>
      <c r="K2407" s="1425">
        <v>698.73000000000002</v>
      </c>
    </row>
    <row r="2408" spans="1:11" ht="12.75">
      <c r="A2408" s="1425" t="s">
        <v>1360</v>
      </c>
      <c r="B2408" s="1425" t="s">
        <v>757</v>
      </c>
      <c r="C2408" s="1425" t="s">
        <v>390</v>
      </c>
      <c r="D2408" s="1425" t="s">
        <v>549</v>
      </c>
      <c r="E2408" s="1425" t="s">
        <v>2832</v>
      </c>
      <c r="F2408" s="1425" t="s">
        <v>1273</v>
      </c>
      <c r="G2408" s="1425" t="s">
        <v>1238</v>
      </c>
      <c r="H2408" s="1425" t="s">
        <v>2774</v>
      </c>
      <c r="I2408" s="1425" t="s">
        <v>2765</v>
      </c>
      <c r="J2408" s="1425" t="s">
        <v>1272</v>
      </c>
      <c r="K2408" s="1425">
        <v>138.40000000000001</v>
      </c>
    </row>
    <row r="2409" spans="1:11" ht="12.75">
      <c r="A2409" s="1425" t="s">
        <v>1360</v>
      </c>
      <c r="B2409" s="1425" t="s">
        <v>757</v>
      </c>
      <c r="C2409" s="1425" t="s">
        <v>390</v>
      </c>
      <c r="D2409" s="1425" t="s">
        <v>549</v>
      </c>
      <c r="E2409" s="1425" t="s">
        <v>2832</v>
      </c>
      <c r="F2409" s="1425" t="s">
        <v>1273</v>
      </c>
      <c r="G2409" s="1425" t="s">
        <v>1238</v>
      </c>
      <c r="H2409" s="1425" t="s">
        <v>2774</v>
      </c>
      <c r="I2409" s="1425" t="s">
        <v>2766</v>
      </c>
      <c r="J2409" s="1425" t="s">
        <v>1272</v>
      </c>
      <c r="K2409" s="1425">
        <v>246.11000000000001</v>
      </c>
    </row>
    <row r="2410" spans="1:11" ht="12.75">
      <c r="A2410" s="1425" t="s">
        <v>1360</v>
      </c>
      <c r="B2410" s="1425" t="s">
        <v>757</v>
      </c>
      <c r="C2410" s="1425" t="s">
        <v>390</v>
      </c>
      <c r="D2410" s="1425" t="s">
        <v>549</v>
      </c>
      <c r="E2410" s="1425" t="s">
        <v>2832</v>
      </c>
      <c r="F2410" s="1425" t="s">
        <v>1273</v>
      </c>
      <c r="G2410" s="1425" t="s">
        <v>1238</v>
      </c>
      <c r="H2410" s="1425" t="s">
        <v>2774</v>
      </c>
      <c r="I2410" s="1425" t="s">
        <v>2767</v>
      </c>
      <c r="J2410" s="1425" t="s">
        <v>1272</v>
      </c>
      <c r="K2410" s="1425">
        <v>3331.7199999999998</v>
      </c>
    </row>
    <row r="2411" spans="1:11" ht="12.75">
      <c r="A2411" s="1425" t="s">
        <v>1360</v>
      </c>
      <c r="B2411" s="1425" t="s">
        <v>757</v>
      </c>
      <c r="C2411" s="1425" t="s">
        <v>390</v>
      </c>
      <c r="D2411" s="1425" t="s">
        <v>549</v>
      </c>
      <c r="E2411" s="1425" t="s">
        <v>2832</v>
      </c>
      <c r="F2411" s="1425" t="s">
        <v>1273</v>
      </c>
      <c r="G2411" s="1425" t="s">
        <v>1238</v>
      </c>
      <c r="H2411" s="1425" t="s">
        <v>2774</v>
      </c>
      <c r="I2411" s="1425" t="s">
        <v>2768</v>
      </c>
      <c r="J2411" s="1425" t="s">
        <v>1272</v>
      </c>
      <c r="K2411" s="1425">
        <v>277.57999999999998</v>
      </c>
    </row>
    <row r="2412" spans="1:11" ht="12.75">
      <c r="A2412" s="1425" t="s">
        <v>1360</v>
      </c>
      <c r="B2412" s="1425" t="s">
        <v>757</v>
      </c>
      <c r="C2412" s="1425" t="s">
        <v>390</v>
      </c>
      <c r="D2412" s="1425" t="s">
        <v>549</v>
      </c>
      <c r="E2412" s="1425" t="s">
        <v>2832</v>
      </c>
      <c r="F2412" s="1425" t="s">
        <v>1273</v>
      </c>
      <c r="G2412" s="1425" t="s">
        <v>1238</v>
      </c>
      <c r="H2412" s="1425" t="s">
        <v>2774</v>
      </c>
      <c r="I2412" s="1425" t="s">
        <v>2769</v>
      </c>
      <c r="J2412" s="1425" t="s">
        <v>1272</v>
      </c>
      <c r="K2412" s="1425">
        <v>141.44999999999999</v>
      </c>
    </row>
    <row r="2413" spans="1:11" ht="12.75">
      <c r="A2413" s="1425" t="s">
        <v>1360</v>
      </c>
      <c r="B2413" s="1425" t="s">
        <v>757</v>
      </c>
      <c r="C2413" s="1425" t="s">
        <v>390</v>
      </c>
      <c r="D2413" s="1425" t="s">
        <v>549</v>
      </c>
      <c r="E2413" s="1425" t="s">
        <v>2832</v>
      </c>
      <c r="F2413" s="1425" t="s">
        <v>1273</v>
      </c>
      <c r="G2413" s="1425" t="s">
        <v>1238</v>
      </c>
      <c r="H2413" s="1425" t="s">
        <v>2774</v>
      </c>
      <c r="I2413" s="1425" t="s">
        <v>2770</v>
      </c>
      <c r="J2413" s="1425" t="s">
        <v>1272</v>
      </c>
      <c r="K2413" s="1425">
        <v>118</v>
      </c>
    </row>
    <row r="2414" spans="1:11" ht="12.75">
      <c r="A2414" s="1425" t="s">
        <v>1360</v>
      </c>
      <c r="B2414" s="1425" t="s">
        <v>757</v>
      </c>
      <c r="C2414" s="1425" t="s">
        <v>390</v>
      </c>
      <c r="D2414" s="1425" t="s">
        <v>549</v>
      </c>
      <c r="E2414" s="1425" t="s">
        <v>2832</v>
      </c>
      <c r="F2414" s="1425" t="s">
        <v>1273</v>
      </c>
      <c r="G2414" s="1425" t="s">
        <v>1238</v>
      </c>
      <c r="H2414" s="1425" t="s">
        <v>2774</v>
      </c>
      <c r="I2414" s="1425" t="s">
        <v>2771</v>
      </c>
      <c r="J2414" s="1425" t="s">
        <v>1272</v>
      </c>
      <c r="K2414" s="1425">
        <v>2635.2600000000002</v>
      </c>
    </row>
    <row r="2415" spans="1:11" ht="12.75">
      <c r="A2415" s="1425" t="s">
        <v>1360</v>
      </c>
      <c r="B2415" s="1425" t="s">
        <v>757</v>
      </c>
      <c r="C2415" s="1425" t="s">
        <v>390</v>
      </c>
      <c r="D2415" s="1425" t="s">
        <v>549</v>
      </c>
      <c r="E2415" s="1425" t="s">
        <v>2832</v>
      </c>
      <c r="F2415" s="1425" t="s">
        <v>1273</v>
      </c>
      <c r="G2415" s="1425" t="s">
        <v>1238</v>
      </c>
      <c r="H2415" s="1425" t="s">
        <v>1266</v>
      </c>
      <c r="I2415" s="1425" t="s">
        <v>2763</v>
      </c>
      <c r="J2415" s="1425" t="s">
        <v>1272</v>
      </c>
      <c r="K2415" s="1425">
        <v>55.409999999999997</v>
      </c>
    </row>
    <row r="2416" spans="1:11" ht="12.75">
      <c r="A2416" s="1425" t="s">
        <v>1360</v>
      </c>
      <c r="B2416" s="1425" t="s">
        <v>757</v>
      </c>
      <c r="C2416" s="1425" t="s">
        <v>390</v>
      </c>
      <c r="D2416" s="1425" t="s">
        <v>549</v>
      </c>
      <c r="E2416" s="1425" t="s">
        <v>2832</v>
      </c>
      <c r="F2416" s="1425" t="s">
        <v>1273</v>
      </c>
      <c r="G2416" s="1425" t="s">
        <v>1238</v>
      </c>
      <c r="H2416" s="1425" t="s">
        <v>1266</v>
      </c>
      <c r="I2416" s="1425" t="s">
        <v>2764</v>
      </c>
      <c r="J2416" s="1425" t="s">
        <v>1272</v>
      </c>
      <c r="K2416" s="1425">
        <v>750.03999999999996</v>
      </c>
    </row>
    <row r="2417" spans="1:11" ht="12.75">
      <c r="A2417" s="1425" t="s">
        <v>1360</v>
      </c>
      <c r="B2417" s="1425" t="s">
        <v>757</v>
      </c>
      <c r="C2417" s="1425" t="s">
        <v>390</v>
      </c>
      <c r="D2417" s="1425" t="s">
        <v>549</v>
      </c>
      <c r="E2417" s="1425" t="s">
        <v>2832</v>
      </c>
      <c r="F2417" s="1425" t="s">
        <v>1273</v>
      </c>
      <c r="G2417" s="1425" t="s">
        <v>1238</v>
      </c>
      <c r="H2417" s="1425" t="s">
        <v>1266</v>
      </c>
      <c r="I2417" s="1425" t="s">
        <v>2765</v>
      </c>
      <c r="J2417" s="1425" t="s">
        <v>1272</v>
      </c>
      <c r="K2417" s="1425">
        <v>148.84999999999999</v>
      </c>
    </row>
    <row r="2418" spans="1:11" ht="12.75">
      <c r="A2418" s="1425" t="s">
        <v>1360</v>
      </c>
      <c r="B2418" s="1425" t="s">
        <v>757</v>
      </c>
      <c r="C2418" s="1425" t="s">
        <v>390</v>
      </c>
      <c r="D2418" s="1425" t="s">
        <v>549</v>
      </c>
      <c r="E2418" s="1425" t="s">
        <v>2832</v>
      </c>
      <c r="F2418" s="1425" t="s">
        <v>1273</v>
      </c>
      <c r="G2418" s="1425" t="s">
        <v>1238</v>
      </c>
      <c r="H2418" s="1425" t="s">
        <v>1266</v>
      </c>
      <c r="I2418" s="1425" t="s">
        <v>2766</v>
      </c>
      <c r="J2418" s="1425" t="s">
        <v>1272</v>
      </c>
      <c r="K2418" s="1425">
        <v>264.76999999999998</v>
      </c>
    </row>
    <row r="2419" spans="1:11" ht="12.75">
      <c r="A2419" s="1425" t="s">
        <v>1360</v>
      </c>
      <c r="B2419" s="1425" t="s">
        <v>757</v>
      </c>
      <c r="C2419" s="1425" t="s">
        <v>390</v>
      </c>
      <c r="D2419" s="1425" t="s">
        <v>549</v>
      </c>
      <c r="E2419" s="1425" t="s">
        <v>2832</v>
      </c>
      <c r="F2419" s="1425" t="s">
        <v>1273</v>
      </c>
      <c r="G2419" s="1425" t="s">
        <v>1238</v>
      </c>
      <c r="H2419" s="1425" t="s">
        <v>1266</v>
      </c>
      <c r="I2419" s="1425" t="s">
        <v>2767</v>
      </c>
      <c r="J2419" s="1425" t="s">
        <v>1272</v>
      </c>
      <c r="K2419" s="1425">
        <v>3520.3400000000001</v>
      </c>
    </row>
    <row r="2420" spans="1:11" ht="12.75">
      <c r="A2420" s="1425" t="s">
        <v>1360</v>
      </c>
      <c r="B2420" s="1425" t="s">
        <v>757</v>
      </c>
      <c r="C2420" s="1425" t="s">
        <v>390</v>
      </c>
      <c r="D2420" s="1425" t="s">
        <v>549</v>
      </c>
      <c r="E2420" s="1425" t="s">
        <v>2832</v>
      </c>
      <c r="F2420" s="1425" t="s">
        <v>1273</v>
      </c>
      <c r="G2420" s="1425" t="s">
        <v>1238</v>
      </c>
      <c r="H2420" s="1425" t="s">
        <v>1266</v>
      </c>
      <c r="I2420" s="1425" t="s">
        <v>2768</v>
      </c>
      <c r="J2420" s="1425" t="s">
        <v>1272</v>
      </c>
      <c r="K2420" s="1425">
        <v>293.73000000000002</v>
      </c>
    </row>
    <row r="2421" spans="1:11" ht="12.75">
      <c r="A2421" s="1425" t="s">
        <v>1360</v>
      </c>
      <c r="B2421" s="1425" t="s">
        <v>757</v>
      </c>
      <c r="C2421" s="1425" t="s">
        <v>390</v>
      </c>
      <c r="D2421" s="1425" t="s">
        <v>549</v>
      </c>
      <c r="E2421" s="1425" t="s">
        <v>2832</v>
      </c>
      <c r="F2421" s="1425" t="s">
        <v>1273</v>
      </c>
      <c r="G2421" s="1425" t="s">
        <v>1238</v>
      </c>
      <c r="H2421" s="1425" t="s">
        <v>1266</v>
      </c>
      <c r="I2421" s="1425" t="s">
        <v>2769</v>
      </c>
      <c r="J2421" s="1425" t="s">
        <v>1272</v>
      </c>
      <c r="K2421" s="1425">
        <v>150</v>
      </c>
    </row>
    <row r="2422" spans="1:11" ht="12.75">
      <c r="A2422" s="1425" t="s">
        <v>1360</v>
      </c>
      <c r="B2422" s="1425" t="s">
        <v>757</v>
      </c>
      <c r="C2422" s="1425" t="s">
        <v>390</v>
      </c>
      <c r="D2422" s="1425" t="s">
        <v>549</v>
      </c>
      <c r="E2422" s="1425" t="s">
        <v>2832</v>
      </c>
      <c r="F2422" s="1425" t="s">
        <v>1273</v>
      </c>
      <c r="G2422" s="1425" t="s">
        <v>1238</v>
      </c>
      <c r="H2422" s="1425" t="s">
        <v>1266</v>
      </c>
      <c r="I2422" s="1425" t="s">
        <v>2770</v>
      </c>
      <c r="J2422" s="1425" t="s">
        <v>1272</v>
      </c>
      <c r="K2422" s="1425">
        <v>125.05</v>
      </c>
    </row>
    <row r="2423" spans="1:11" ht="12.75">
      <c r="A2423" s="1425" t="s">
        <v>1360</v>
      </c>
      <c r="B2423" s="1425" t="s">
        <v>757</v>
      </c>
      <c r="C2423" s="1425" t="s">
        <v>390</v>
      </c>
      <c r="D2423" s="1425" t="s">
        <v>549</v>
      </c>
      <c r="E2423" s="1425" t="s">
        <v>2832</v>
      </c>
      <c r="F2423" s="1425" t="s">
        <v>1273</v>
      </c>
      <c r="G2423" s="1425" t="s">
        <v>1238</v>
      </c>
      <c r="H2423" s="1425" t="s">
        <v>1266</v>
      </c>
      <c r="I2423" s="1425" t="s">
        <v>2771</v>
      </c>
      <c r="J2423" s="1425" t="s">
        <v>1272</v>
      </c>
      <c r="K2423" s="1425">
        <v>3126.8600000000001</v>
      </c>
    </row>
    <row r="2424" spans="1:11" ht="12.75">
      <c r="A2424" s="1425" t="s">
        <v>1360</v>
      </c>
      <c r="B2424" s="1425" t="s">
        <v>757</v>
      </c>
      <c r="C2424" s="1425" t="s">
        <v>390</v>
      </c>
      <c r="D2424" s="1425" t="s">
        <v>549</v>
      </c>
      <c r="E2424" s="1425" t="s">
        <v>2832</v>
      </c>
      <c r="F2424" s="1425" t="s">
        <v>1273</v>
      </c>
      <c r="G2424" s="1425" t="s">
        <v>1238</v>
      </c>
      <c r="H2424" s="1425" t="s">
        <v>1267</v>
      </c>
      <c r="I2424" s="1425" t="s">
        <v>2763</v>
      </c>
      <c r="J2424" s="1425" t="s">
        <v>1272</v>
      </c>
      <c r="K2424" s="1425">
        <v>36.759999999999998</v>
      </c>
    </row>
    <row r="2425" spans="1:11" ht="12.75">
      <c r="A2425" s="1425" t="s">
        <v>1360</v>
      </c>
      <c r="B2425" s="1425" t="s">
        <v>757</v>
      </c>
      <c r="C2425" s="1425" t="s">
        <v>390</v>
      </c>
      <c r="D2425" s="1425" t="s">
        <v>549</v>
      </c>
      <c r="E2425" s="1425" t="s">
        <v>2832</v>
      </c>
      <c r="F2425" s="1425" t="s">
        <v>1273</v>
      </c>
      <c r="G2425" s="1425" t="s">
        <v>1238</v>
      </c>
      <c r="H2425" s="1425" t="s">
        <v>1267</v>
      </c>
      <c r="I2425" s="1425" t="s">
        <v>2764</v>
      </c>
      <c r="J2425" s="1425" t="s">
        <v>1272</v>
      </c>
      <c r="K2425" s="1425">
        <v>506.51999999999998</v>
      </c>
    </row>
    <row r="2426" spans="1:11" ht="12.75">
      <c r="A2426" s="1425" t="s">
        <v>1360</v>
      </c>
      <c r="B2426" s="1425" t="s">
        <v>757</v>
      </c>
      <c r="C2426" s="1425" t="s">
        <v>390</v>
      </c>
      <c r="D2426" s="1425" t="s">
        <v>549</v>
      </c>
      <c r="E2426" s="1425" t="s">
        <v>2832</v>
      </c>
      <c r="F2426" s="1425" t="s">
        <v>1273</v>
      </c>
      <c r="G2426" s="1425" t="s">
        <v>1238</v>
      </c>
      <c r="H2426" s="1425" t="s">
        <v>1267</v>
      </c>
      <c r="I2426" s="1425" t="s">
        <v>2765</v>
      </c>
      <c r="J2426" s="1425" t="s">
        <v>1272</v>
      </c>
      <c r="K2426" s="1425">
        <v>100.95999999999999</v>
      </c>
    </row>
    <row r="2427" spans="1:11" ht="12.75">
      <c r="A2427" s="1425" t="s">
        <v>1360</v>
      </c>
      <c r="B2427" s="1425" t="s">
        <v>757</v>
      </c>
      <c r="C2427" s="1425" t="s">
        <v>390</v>
      </c>
      <c r="D2427" s="1425" t="s">
        <v>549</v>
      </c>
      <c r="E2427" s="1425" t="s">
        <v>2832</v>
      </c>
      <c r="F2427" s="1425" t="s">
        <v>1273</v>
      </c>
      <c r="G2427" s="1425" t="s">
        <v>1238</v>
      </c>
      <c r="H2427" s="1425" t="s">
        <v>1267</v>
      </c>
      <c r="I2427" s="1425" t="s">
        <v>2766</v>
      </c>
      <c r="J2427" s="1425" t="s">
        <v>1272</v>
      </c>
      <c r="K2427" s="1425">
        <v>179.94999999999999</v>
      </c>
    </row>
    <row r="2428" spans="1:11" ht="12.75">
      <c r="A2428" s="1425" t="s">
        <v>1360</v>
      </c>
      <c r="B2428" s="1425" t="s">
        <v>757</v>
      </c>
      <c r="C2428" s="1425" t="s">
        <v>390</v>
      </c>
      <c r="D2428" s="1425" t="s">
        <v>549</v>
      </c>
      <c r="E2428" s="1425" t="s">
        <v>2832</v>
      </c>
      <c r="F2428" s="1425" t="s">
        <v>1273</v>
      </c>
      <c r="G2428" s="1425" t="s">
        <v>1238</v>
      </c>
      <c r="H2428" s="1425" t="s">
        <v>1267</v>
      </c>
      <c r="I2428" s="1425" t="s">
        <v>2767</v>
      </c>
      <c r="J2428" s="1425" t="s">
        <v>1272</v>
      </c>
      <c r="K2428" s="1425">
        <v>3352.46</v>
      </c>
    </row>
    <row r="2429" spans="1:11" ht="12.75">
      <c r="A2429" s="1425" t="s">
        <v>1360</v>
      </c>
      <c r="B2429" s="1425" t="s">
        <v>757</v>
      </c>
      <c r="C2429" s="1425" t="s">
        <v>390</v>
      </c>
      <c r="D2429" s="1425" t="s">
        <v>549</v>
      </c>
      <c r="E2429" s="1425" t="s">
        <v>2832</v>
      </c>
      <c r="F2429" s="1425" t="s">
        <v>1273</v>
      </c>
      <c r="G2429" s="1425" t="s">
        <v>1238</v>
      </c>
      <c r="H2429" s="1425" t="s">
        <v>1267</v>
      </c>
      <c r="I2429" s="1425" t="s">
        <v>2768</v>
      </c>
      <c r="J2429" s="1425" t="s">
        <v>1272</v>
      </c>
      <c r="K2429" s="1425">
        <v>279.92000000000002</v>
      </c>
    </row>
    <row r="2430" spans="1:11" ht="12.75">
      <c r="A2430" s="1425" t="s">
        <v>1360</v>
      </c>
      <c r="B2430" s="1425" t="s">
        <v>757</v>
      </c>
      <c r="C2430" s="1425" t="s">
        <v>390</v>
      </c>
      <c r="D2430" s="1425" t="s">
        <v>549</v>
      </c>
      <c r="E2430" s="1425" t="s">
        <v>2832</v>
      </c>
      <c r="F2430" s="1425" t="s">
        <v>1273</v>
      </c>
      <c r="G2430" s="1425" t="s">
        <v>1238</v>
      </c>
      <c r="H2430" s="1425" t="s">
        <v>1267</v>
      </c>
      <c r="I2430" s="1425" t="s">
        <v>2769</v>
      </c>
      <c r="J2430" s="1425" t="s">
        <v>1272</v>
      </c>
      <c r="K2430" s="1425">
        <v>143.12</v>
      </c>
    </row>
    <row r="2431" spans="1:11" ht="12.75">
      <c r="A2431" s="1425" t="s">
        <v>1360</v>
      </c>
      <c r="B2431" s="1425" t="s">
        <v>757</v>
      </c>
      <c r="C2431" s="1425" t="s">
        <v>390</v>
      </c>
      <c r="D2431" s="1425" t="s">
        <v>549</v>
      </c>
      <c r="E2431" s="1425" t="s">
        <v>2832</v>
      </c>
      <c r="F2431" s="1425" t="s">
        <v>1273</v>
      </c>
      <c r="G2431" s="1425" t="s">
        <v>1238</v>
      </c>
      <c r="H2431" s="1425" t="s">
        <v>1267</v>
      </c>
      <c r="I2431" s="1425" t="s">
        <v>2770</v>
      </c>
      <c r="J2431" s="1425" t="s">
        <v>1272</v>
      </c>
      <c r="K2431" s="1425">
        <v>119.33</v>
      </c>
    </row>
    <row r="2432" spans="1:11" ht="12.75">
      <c r="A2432" s="1425" t="s">
        <v>1360</v>
      </c>
      <c r="B2432" s="1425" t="s">
        <v>757</v>
      </c>
      <c r="C2432" s="1425" t="s">
        <v>390</v>
      </c>
      <c r="D2432" s="1425" t="s">
        <v>549</v>
      </c>
      <c r="E2432" s="1425" t="s">
        <v>2832</v>
      </c>
      <c r="F2432" s="1425" t="s">
        <v>1273</v>
      </c>
      <c r="G2432" s="1425" t="s">
        <v>1238</v>
      </c>
      <c r="H2432" s="1425" t="s">
        <v>1267</v>
      </c>
      <c r="I2432" s="1425" t="s">
        <v>2771</v>
      </c>
      <c r="J2432" s="1425" t="s">
        <v>1272</v>
      </c>
      <c r="K2432" s="1425">
        <v>3934</v>
      </c>
    </row>
    <row r="2433" spans="1:11" ht="12.75">
      <c r="A2433" s="1425" t="s">
        <v>1360</v>
      </c>
      <c r="B2433" s="1425" t="s">
        <v>757</v>
      </c>
      <c r="C2433" s="1425" t="s">
        <v>390</v>
      </c>
      <c r="D2433" s="1425" t="s">
        <v>549</v>
      </c>
      <c r="E2433" s="1425" t="s">
        <v>2833</v>
      </c>
      <c r="F2433" s="1425" t="s">
        <v>1273</v>
      </c>
      <c r="G2433" s="1425" t="s">
        <v>1238</v>
      </c>
      <c r="H2433" s="1425" t="s">
        <v>2762</v>
      </c>
      <c r="I2433" s="1425" t="s">
        <v>2763</v>
      </c>
      <c r="J2433" s="1425" t="s">
        <v>1272</v>
      </c>
      <c r="K2433" s="1425">
        <v>13.199999999999999</v>
      </c>
    </row>
    <row r="2434" spans="1:11" ht="12.75">
      <c r="A2434" s="1425" t="s">
        <v>1360</v>
      </c>
      <c r="B2434" s="1425" t="s">
        <v>757</v>
      </c>
      <c r="C2434" s="1425" t="s">
        <v>390</v>
      </c>
      <c r="D2434" s="1425" t="s">
        <v>549</v>
      </c>
      <c r="E2434" s="1425" t="s">
        <v>2833</v>
      </c>
      <c r="F2434" s="1425" t="s">
        <v>1273</v>
      </c>
      <c r="G2434" s="1425" t="s">
        <v>1238</v>
      </c>
      <c r="H2434" s="1425" t="s">
        <v>2762</v>
      </c>
      <c r="I2434" s="1425" t="s">
        <v>2764</v>
      </c>
      <c r="J2434" s="1425" t="s">
        <v>1272</v>
      </c>
      <c r="K2434" s="1425">
        <v>181.24000000000001</v>
      </c>
    </row>
    <row r="2435" spans="1:11" ht="12.75">
      <c r="A2435" s="1425" t="s">
        <v>1360</v>
      </c>
      <c r="B2435" s="1425" t="s">
        <v>757</v>
      </c>
      <c r="C2435" s="1425" t="s">
        <v>390</v>
      </c>
      <c r="D2435" s="1425" t="s">
        <v>549</v>
      </c>
      <c r="E2435" s="1425" t="s">
        <v>2833</v>
      </c>
      <c r="F2435" s="1425" t="s">
        <v>1273</v>
      </c>
      <c r="G2435" s="1425" t="s">
        <v>1238</v>
      </c>
      <c r="H2435" s="1425" t="s">
        <v>2762</v>
      </c>
      <c r="I2435" s="1425" t="s">
        <v>2765</v>
      </c>
      <c r="J2435" s="1425" t="s">
        <v>1272</v>
      </c>
      <c r="K2435" s="1425">
        <v>36.090000000000003</v>
      </c>
    </row>
    <row r="2436" spans="1:11" ht="12.75">
      <c r="A2436" s="1425" t="s">
        <v>1360</v>
      </c>
      <c r="B2436" s="1425" t="s">
        <v>757</v>
      </c>
      <c r="C2436" s="1425" t="s">
        <v>390</v>
      </c>
      <c r="D2436" s="1425" t="s">
        <v>549</v>
      </c>
      <c r="E2436" s="1425" t="s">
        <v>2833</v>
      </c>
      <c r="F2436" s="1425" t="s">
        <v>1273</v>
      </c>
      <c r="G2436" s="1425" t="s">
        <v>1238</v>
      </c>
      <c r="H2436" s="1425" t="s">
        <v>2762</v>
      </c>
      <c r="I2436" s="1425" t="s">
        <v>2766</v>
      </c>
      <c r="J2436" s="1425" t="s">
        <v>1272</v>
      </c>
      <c r="K2436" s="1425">
        <v>64.310000000000002</v>
      </c>
    </row>
    <row r="2437" spans="1:11" ht="12.75">
      <c r="A2437" s="1425" t="s">
        <v>1360</v>
      </c>
      <c r="B2437" s="1425" t="s">
        <v>757</v>
      </c>
      <c r="C2437" s="1425" t="s">
        <v>390</v>
      </c>
      <c r="D2437" s="1425" t="s">
        <v>549</v>
      </c>
      <c r="E2437" s="1425" t="s">
        <v>2833</v>
      </c>
      <c r="F2437" s="1425" t="s">
        <v>1273</v>
      </c>
      <c r="G2437" s="1425" t="s">
        <v>1238</v>
      </c>
      <c r="H2437" s="1425" t="s">
        <v>2762</v>
      </c>
      <c r="I2437" s="1425" t="s">
        <v>2767</v>
      </c>
      <c r="J2437" s="1425" t="s">
        <v>1272</v>
      </c>
      <c r="K2437" s="1425">
        <v>990.10000000000002</v>
      </c>
    </row>
    <row r="2438" spans="1:11" ht="12.75">
      <c r="A2438" s="1425" t="s">
        <v>1360</v>
      </c>
      <c r="B2438" s="1425" t="s">
        <v>757</v>
      </c>
      <c r="C2438" s="1425" t="s">
        <v>390</v>
      </c>
      <c r="D2438" s="1425" t="s">
        <v>549</v>
      </c>
      <c r="E2438" s="1425" t="s">
        <v>2833</v>
      </c>
      <c r="F2438" s="1425" t="s">
        <v>1273</v>
      </c>
      <c r="G2438" s="1425" t="s">
        <v>1238</v>
      </c>
      <c r="H2438" s="1425" t="s">
        <v>2762</v>
      </c>
      <c r="I2438" s="1425" t="s">
        <v>2768</v>
      </c>
      <c r="J2438" s="1425" t="s">
        <v>1272</v>
      </c>
      <c r="K2438" s="1425">
        <v>82.760000000000005</v>
      </c>
    </row>
    <row r="2439" spans="1:11" ht="12.75">
      <c r="A2439" s="1425" t="s">
        <v>1360</v>
      </c>
      <c r="B2439" s="1425" t="s">
        <v>757</v>
      </c>
      <c r="C2439" s="1425" t="s">
        <v>390</v>
      </c>
      <c r="D2439" s="1425" t="s">
        <v>549</v>
      </c>
      <c r="E2439" s="1425" t="s">
        <v>2833</v>
      </c>
      <c r="F2439" s="1425" t="s">
        <v>1273</v>
      </c>
      <c r="G2439" s="1425" t="s">
        <v>1238</v>
      </c>
      <c r="H2439" s="1425" t="s">
        <v>2762</v>
      </c>
      <c r="I2439" s="1425" t="s">
        <v>2769</v>
      </c>
      <c r="J2439" s="1425" t="s">
        <v>1272</v>
      </c>
      <c r="K2439" s="1425">
        <v>42.359999999999999</v>
      </c>
    </row>
    <row r="2440" spans="1:11" ht="12.75">
      <c r="A2440" s="1425" t="s">
        <v>1360</v>
      </c>
      <c r="B2440" s="1425" t="s">
        <v>757</v>
      </c>
      <c r="C2440" s="1425" t="s">
        <v>390</v>
      </c>
      <c r="D2440" s="1425" t="s">
        <v>549</v>
      </c>
      <c r="E2440" s="1425" t="s">
        <v>2833</v>
      </c>
      <c r="F2440" s="1425" t="s">
        <v>1273</v>
      </c>
      <c r="G2440" s="1425" t="s">
        <v>1238</v>
      </c>
      <c r="H2440" s="1425" t="s">
        <v>2762</v>
      </c>
      <c r="I2440" s="1425" t="s">
        <v>2770</v>
      </c>
      <c r="J2440" s="1425" t="s">
        <v>1272</v>
      </c>
      <c r="K2440" s="1425">
        <v>35.299999999999997</v>
      </c>
    </row>
    <row r="2441" spans="1:11" ht="12.75">
      <c r="A2441" s="1425" t="s">
        <v>1360</v>
      </c>
      <c r="B2441" s="1425" t="s">
        <v>757</v>
      </c>
      <c r="C2441" s="1425" t="s">
        <v>390</v>
      </c>
      <c r="D2441" s="1425" t="s">
        <v>549</v>
      </c>
      <c r="E2441" s="1425" t="s">
        <v>2833</v>
      </c>
      <c r="F2441" s="1425" t="s">
        <v>1273</v>
      </c>
      <c r="G2441" s="1425" t="s">
        <v>1238</v>
      </c>
      <c r="H2441" s="1425" t="s">
        <v>2762</v>
      </c>
      <c r="I2441" s="1425" t="s">
        <v>2771</v>
      </c>
      <c r="J2441" s="1425" t="s">
        <v>1272</v>
      </c>
      <c r="K2441" s="1425">
        <v>959.38999999999999</v>
      </c>
    </row>
    <row r="2442" spans="1:11" ht="12.75">
      <c r="A2442" s="1425" t="s">
        <v>1360</v>
      </c>
      <c r="B2442" s="1425" t="s">
        <v>757</v>
      </c>
      <c r="C2442" s="1425" t="s">
        <v>390</v>
      </c>
      <c r="D2442" s="1425" t="s">
        <v>549</v>
      </c>
      <c r="E2442" s="1425" t="s">
        <v>2833</v>
      </c>
      <c r="F2442" s="1425" t="s">
        <v>1273</v>
      </c>
      <c r="G2442" s="1425" t="s">
        <v>1238</v>
      </c>
      <c r="H2442" s="1425" t="s">
        <v>1263</v>
      </c>
      <c r="I2442" s="1425" t="s">
        <v>2763</v>
      </c>
      <c r="J2442" s="1425" t="s">
        <v>1272</v>
      </c>
      <c r="K2442" s="1425">
        <v>8.6600000000000001</v>
      </c>
    </row>
    <row r="2443" spans="1:11" ht="12.75">
      <c r="A2443" s="1425" t="s">
        <v>1360</v>
      </c>
      <c r="B2443" s="1425" t="s">
        <v>757</v>
      </c>
      <c r="C2443" s="1425" t="s">
        <v>390</v>
      </c>
      <c r="D2443" s="1425" t="s">
        <v>549</v>
      </c>
      <c r="E2443" s="1425" t="s">
        <v>2833</v>
      </c>
      <c r="F2443" s="1425" t="s">
        <v>1273</v>
      </c>
      <c r="G2443" s="1425" t="s">
        <v>1238</v>
      </c>
      <c r="H2443" s="1425" t="s">
        <v>1263</v>
      </c>
      <c r="I2443" s="1425" t="s">
        <v>2764</v>
      </c>
      <c r="J2443" s="1425" t="s">
        <v>1272</v>
      </c>
      <c r="K2443" s="1425">
        <v>119.90000000000001</v>
      </c>
    </row>
    <row r="2444" spans="1:11" ht="12.75">
      <c r="A2444" s="1425" t="s">
        <v>1360</v>
      </c>
      <c r="B2444" s="1425" t="s">
        <v>757</v>
      </c>
      <c r="C2444" s="1425" t="s">
        <v>390</v>
      </c>
      <c r="D2444" s="1425" t="s">
        <v>549</v>
      </c>
      <c r="E2444" s="1425" t="s">
        <v>2833</v>
      </c>
      <c r="F2444" s="1425" t="s">
        <v>1273</v>
      </c>
      <c r="G2444" s="1425" t="s">
        <v>1238</v>
      </c>
      <c r="H2444" s="1425" t="s">
        <v>1263</v>
      </c>
      <c r="I2444" s="1425" t="s">
        <v>2765</v>
      </c>
      <c r="J2444" s="1425" t="s">
        <v>1272</v>
      </c>
      <c r="K2444" s="1425">
        <v>23.940000000000001</v>
      </c>
    </row>
    <row r="2445" spans="1:11" ht="12.75">
      <c r="A2445" s="1425" t="s">
        <v>1360</v>
      </c>
      <c r="B2445" s="1425" t="s">
        <v>757</v>
      </c>
      <c r="C2445" s="1425" t="s">
        <v>390</v>
      </c>
      <c r="D2445" s="1425" t="s">
        <v>549</v>
      </c>
      <c r="E2445" s="1425" t="s">
        <v>2833</v>
      </c>
      <c r="F2445" s="1425" t="s">
        <v>1273</v>
      </c>
      <c r="G2445" s="1425" t="s">
        <v>1238</v>
      </c>
      <c r="H2445" s="1425" t="s">
        <v>1263</v>
      </c>
      <c r="I2445" s="1425" t="s">
        <v>2766</v>
      </c>
      <c r="J2445" s="1425" t="s">
        <v>1272</v>
      </c>
      <c r="K2445" s="1425">
        <v>42.640000000000001</v>
      </c>
    </row>
    <row r="2446" spans="1:11" ht="12.75">
      <c r="A2446" s="1425" t="s">
        <v>1360</v>
      </c>
      <c r="B2446" s="1425" t="s">
        <v>757</v>
      </c>
      <c r="C2446" s="1425" t="s">
        <v>390</v>
      </c>
      <c r="D2446" s="1425" t="s">
        <v>549</v>
      </c>
      <c r="E2446" s="1425" t="s">
        <v>2833</v>
      </c>
      <c r="F2446" s="1425" t="s">
        <v>1273</v>
      </c>
      <c r="G2446" s="1425" t="s">
        <v>1238</v>
      </c>
      <c r="H2446" s="1425" t="s">
        <v>1263</v>
      </c>
      <c r="I2446" s="1425" t="s">
        <v>2767</v>
      </c>
      <c r="J2446" s="1425" t="s">
        <v>1272</v>
      </c>
      <c r="K2446" s="1425">
        <v>822.79999999999995</v>
      </c>
    </row>
    <row r="2447" spans="1:11" ht="12.75">
      <c r="A2447" s="1425" t="s">
        <v>1360</v>
      </c>
      <c r="B2447" s="1425" t="s">
        <v>757</v>
      </c>
      <c r="C2447" s="1425" t="s">
        <v>390</v>
      </c>
      <c r="D2447" s="1425" t="s">
        <v>549</v>
      </c>
      <c r="E2447" s="1425" t="s">
        <v>2833</v>
      </c>
      <c r="F2447" s="1425" t="s">
        <v>1273</v>
      </c>
      <c r="G2447" s="1425" t="s">
        <v>1238</v>
      </c>
      <c r="H2447" s="1425" t="s">
        <v>1263</v>
      </c>
      <c r="I2447" s="1425" t="s">
        <v>2768</v>
      </c>
      <c r="J2447" s="1425" t="s">
        <v>1272</v>
      </c>
      <c r="K2447" s="1425">
        <v>68.719999999999999</v>
      </c>
    </row>
    <row r="2448" spans="1:11" ht="12.75">
      <c r="A2448" s="1425" t="s">
        <v>1360</v>
      </c>
      <c r="B2448" s="1425" t="s">
        <v>757</v>
      </c>
      <c r="C2448" s="1425" t="s">
        <v>390</v>
      </c>
      <c r="D2448" s="1425" t="s">
        <v>549</v>
      </c>
      <c r="E2448" s="1425" t="s">
        <v>2833</v>
      </c>
      <c r="F2448" s="1425" t="s">
        <v>1273</v>
      </c>
      <c r="G2448" s="1425" t="s">
        <v>1238</v>
      </c>
      <c r="H2448" s="1425" t="s">
        <v>1263</v>
      </c>
      <c r="I2448" s="1425" t="s">
        <v>2769</v>
      </c>
      <c r="J2448" s="1425" t="s">
        <v>1272</v>
      </c>
      <c r="K2448" s="1425">
        <v>35.140000000000001</v>
      </c>
    </row>
    <row r="2449" spans="1:11" ht="12.75">
      <c r="A2449" s="1425" t="s">
        <v>1360</v>
      </c>
      <c r="B2449" s="1425" t="s">
        <v>757</v>
      </c>
      <c r="C2449" s="1425" t="s">
        <v>390</v>
      </c>
      <c r="D2449" s="1425" t="s">
        <v>549</v>
      </c>
      <c r="E2449" s="1425" t="s">
        <v>2833</v>
      </c>
      <c r="F2449" s="1425" t="s">
        <v>1273</v>
      </c>
      <c r="G2449" s="1425" t="s">
        <v>1238</v>
      </c>
      <c r="H2449" s="1425" t="s">
        <v>1263</v>
      </c>
      <c r="I2449" s="1425" t="s">
        <v>2770</v>
      </c>
      <c r="J2449" s="1425" t="s">
        <v>1272</v>
      </c>
      <c r="K2449" s="1425">
        <v>29.260000000000002</v>
      </c>
    </row>
    <row r="2450" spans="1:11" ht="12.75">
      <c r="A2450" s="1425" t="s">
        <v>1360</v>
      </c>
      <c r="B2450" s="1425" t="s">
        <v>757</v>
      </c>
      <c r="C2450" s="1425" t="s">
        <v>390</v>
      </c>
      <c r="D2450" s="1425" t="s">
        <v>549</v>
      </c>
      <c r="E2450" s="1425" t="s">
        <v>2833</v>
      </c>
      <c r="F2450" s="1425" t="s">
        <v>1273</v>
      </c>
      <c r="G2450" s="1425" t="s">
        <v>1238</v>
      </c>
      <c r="H2450" s="1425" t="s">
        <v>1263</v>
      </c>
      <c r="I2450" s="1425" t="s">
        <v>2771</v>
      </c>
      <c r="J2450" s="1425" t="s">
        <v>1272</v>
      </c>
      <c r="K2450" s="1425">
        <v>918.37</v>
      </c>
    </row>
    <row r="2451" spans="1:11" ht="12.75">
      <c r="A2451" s="1425" t="s">
        <v>1360</v>
      </c>
      <c r="B2451" s="1425" t="s">
        <v>757</v>
      </c>
      <c r="C2451" s="1425" t="s">
        <v>390</v>
      </c>
      <c r="D2451" s="1425" t="s">
        <v>549</v>
      </c>
      <c r="E2451" s="1425" t="s">
        <v>2833</v>
      </c>
      <c r="F2451" s="1425" t="s">
        <v>1273</v>
      </c>
      <c r="G2451" s="1425" t="s">
        <v>1238</v>
      </c>
      <c r="H2451" s="1425" t="s">
        <v>2772</v>
      </c>
      <c r="I2451" s="1425" t="s">
        <v>2763</v>
      </c>
      <c r="J2451" s="1425" t="s">
        <v>1272</v>
      </c>
      <c r="K2451" s="1425">
        <v>12.51</v>
      </c>
    </row>
    <row r="2452" spans="1:11" ht="12.75">
      <c r="A2452" s="1425" t="s">
        <v>1360</v>
      </c>
      <c r="B2452" s="1425" t="s">
        <v>757</v>
      </c>
      <c r="C2452" s="1425" t="s">
        <v>390</v>
      </c>
      <c r="D2452" s="1425" t="s">
        <v>549</v>
      </c>
      <c r="E2452" s="1425" t="s">
        <v>2833</v>
      </c>
      <c r="F2452" s="1425" t="s">
        <v>1273</v>
      </c>
      <c r="G2452" s="1425" t="s">
        <v>1238</v>
      </c>
      <c r="H2452" s="1425" t="s">
        <v>2772</v>
      </c>
      <c r="I2452" s="1425" t="s">
        <v>2764</v>
      </c>
      <c r="J2452" s="1425" t="s">
        <v>1272</v>
      </c>
      <c r="K2452" s="1425">
        <v>171.65000000000001</v>
      </c>
    </row>
    <row r="2453" spans="1:11" ht="12.75">
      <c r="A2453" s="1425" t="s">
        <v>1360</v>
      </c>
      <c r="B2453" s="1425" t="s">
        <v>757</v>
      </c>
      <c r="C2453" s="1425" t="s">
        <v>390</v>
      </c>
      <c r="D2453" s="1425" t="s">
        <v>549</v>
      </c>
      <c r="E2453" s="1425" t="s">
        <v>2833</v>
      </c>
      <c r="F2453" s="1425" t="s">
        <v>1273</v>
      </c>
      <c r="G2453" s="1425" t="s">
        <v>1238</v>
      </c>
      <c r="H2453" s="1425" t="s">
        <v>2772</v>
      </c>
      <c r="I2453" s="1425" t="s">
        <v>2765</v>
      </c>
      <c r="J2453" s="1425" t="s">
        <v>1272</v>
      </c>
      <c r="K2453" s="1425">
        <v>34.159999999999997</v>
      </c>
    </row>
    <row r="2454" spans="1:11" ht="12.75">
      <c r="A2454" s="1425" t="s">
        <v>1360</v>
      </c>
      <c r="B2454" s="1425" t="s">
        <v>757</v>
      </c>
      <c r="C2454" s="1425" t="s">
        <v>390</v>
      </c>
      <c r="D2454" s="1425" t="s">
        <v>549</v>
      </c>
      <c r="E2454" s="1425" t="s">
        <v>2833</v>
      </c>
      <c r="F2454" s="1425" t="s">
        <v>1273</v>
      </c>
      <c r="G2454" s="1425" t="s">
        <v>1238</v>
      </c>
      <c r="H2454" s="1425" t="s">
        <v>2772</v>
      </c>
      <c r="I2454" s="1425" t="s">
        <v>2766</v>
      </c>
      <c r="J2454" s="1425" t="s">
        <v>1272</v>
      </c>
      <c r="K2454" s="1425">
        <v>60.869999999999997</v>
      </c>
    </row>
    <row r="2455" spans="1:11" ht="12.75">
      <c r="A2455" s="1425" t="s">
        <v>1360</v>
      </c>
      <c r="B2455" s="1425" t="s">
        <v>757</v>
      </c>
      <c r="C2455" s="1425" t="s">
        <v>390</v>
      </c>
      <c r="D2455" s="1425" t="s">
        <v>549</v>
      </c>
      <c r="E2455" s="1425" t="s">
        <v>2833</v>
      </c>
      <c r="F2455" s="1425" t="s">
        <v>1273</v>
      </c>
      <c r="G2455" s="1425" t="s">
        <v>1238</v>
      </c>
      <c r="H2455" s="1425" t="s">
        <v>2772</v>
      </c>
      <c r="I2455" s="1425" t="s">
        <v>2767</v>
      </c>
      <c r="J2455" s="1425" t="s">
        <v>1272</v>
      </c>
      <c r="K2455" s="1425">
        <v>926.73000000000002</v>
      </c>
    </row>
    <row r="2456" spans="1:11" ht="12.75">
      <c r="A2456" s="1425" t="s">
        <v>1360</v>
      </c>
      <c r="B2456" s="1425" t="s">
        <v>757</v>
      </c>
      <c r="C2456" s="1425" t="s">
        <v>390</v>
      </c>
      <c r="D2456" s="1425" t="s">
        <v>549</v>
      </c>
      <c r="E2456" s="1425" t="s">
        <v>2833</v>
      </c>
      <c r="F2456" s="1425" t="s">
        <v>1273</v>
      </c>
      <c r="G2456" s="1425" t="s">
        <v>1238</v>
      </c>
      <c r="H2456" s="1425" t="s">
        <v>2772</v>
      </c>
      <c r="I2456" s="1425" t="s">
        <v>2768</v>
      </c>
      <c r="J2456" s="1425" t="s">
        <v>1272</v>
      </c>
      <c r="K2456" s="1425">
        <v>77.420000000000002</v>
      </c>
    </row>
    <row r="2457" spans="1:11" ht="12.75">
      <c r="A2457" s="1425" t="s">
        <v>1360</v>
      </c>
      <c r="B2457" s="1425" t="s">
        <v>757</v>
      </c>
      <c r="C2457" s="1425" t="s">
        <v>390</v>
      </c>
      <c r="D2457" s="1425" t="s">
        <v>549</v>
      </c>
      <c r="E2457" s="1425" t="s">
        <v>2833</v>
      </c>
      <c r="F2457" s="1425" t="s">
        <v>1273</v>
      </c>
      <c r="G2457" s="1425" t="s">
        <v>1238</v>
      </c>
      <c r="H2457" s="1425" t="s">
        <v>2772</v>
      </c>
      <c r="I2457" s="1425" t="s">
        <v>2769</v>
      </c>
      <c r="J2457" s="1425" t="s">
        <v>1272</v>
      </c>
      <c r="K2457" s="1425">
        <v>39.640000000000001</v>
      </c>
    </row>
    <row r="2458" spans="1:11" ht="12.75">
      <c r="A2458" s="1425" t="s">
        <v>1360</v>
      </c>
      <c r="B2458" s="1425" t="s">
        <v>757</v>
      </c>
      <c r="C2458" s="1425" t="s">
        <v>390</v>
      </c>
      <c r="D2458" s="1425" t="s">
        <v>549</v>
      </c>
      <c r="E2458" s="1425" t="s">
        <v>2833</v>
      </c>
      <c r="F2458" s="1425" t="s">
        <v>1273</v>
      </c>
      <c r="G2458" s="1425" t="s">
        <v>1238</v>
      </c>
      <c r="H2458" s="1425" t="s">
        <v>2772</v>
      </c>
      <c r="I2458" s="1425" t="s">
        <v>2770</v>
      </c>
      <c r="J2458" s="1425" t="s">
        <v>1272</v>
      </c>
      <c r="K2458" s="1425">
        <v>33.020000000000003</v>
      </c>
    </row>
    <row r="2459" spans="1:11" ht="12.75">
      <c r="A2459" s="1425" t="s">
        <v>1360</v>
      </c>
      <c r="B2459" s="1425" t="s">
        <v>757</v>
      </c>
      <c r="C2459" s="1425" t="s">
        <v>390</v>
      </c>
      <c r="D2459" s="1425" t="s">
        <v>549</v>
      </c>
      <c r="E2459" s="1425" t="s">
        <v>2833</v>
      </c>
      <c r="F2459" s="1425" t="s">
        <v>1273</v>
      </c>
      <c r="G2459" s="1425" t="s">
        <v>1238</v>
      </c>
      <c r="H2459" s="1425" t="s">
        <v>2772</v>
      </c>
      <c r="I2459" s="1425" t="s">
        <v>2771</v>
      </c>
      <c r="J2459" s="1425" t="s">
        <v>1272</v>
      </c>
      <c r="K2459" s="1425">
        <v>1026.6300000000001</v>
      </c>
    </row>
    <row r="2460" spans="1:11" ht="12.75">
      <c r="A2460" s="1425" t="s">
        <v>1360</v>
      </c>
      <c r="B2460" s="1425" t="s">
        <v>757</v>
      </c>
      <c r="C2460" s="1425" t="s">
        <v>390</v>
      </c>
      <c r="D2460" s="1425" t="s">
        <v>549</v>
      </c>
      <c r="E2460" s="1425" t="s">
        <v>2833</v>
      </c>
      <c r="F2460" s="1425" t="s">
        <v>1273</v>
      </c>
      <c r="G2460" s="1425" t="s">
        <v>1238</v>
      </c>
      <c r="H2460" s="1425" t="s">
        <v>2773</v>
      </c>
      <c r="I2460" s="1425" t="s">
        <v>2763</v>
      </c>
      <c r="J2460" s="1425" t="s">
        <v>1272</v>
      </c>
      <c r="K2460" s="1425">
        <v>13.199999999999999</v>
      </c>
    </row>
    <row r="2461" spans="1:11" ht="12.75">
      <c r="A2461" s="1425" t="s">
        <v>1360</v>
      </c>
      <c r="B2461" s="1425" t="s">
        <v>757</v>
      </c>
      <c r="C2461" s="1425" t="s">
        <v>390</v>
      </c>
      <c r="D2461" s="1425" t="s">
        <v>549</v>
      </c>
      <c r="E2461" s="1425" t="s">
        <v>2833</v>
      </c>
      <c r="F2461" s="1425" t="s">
        <v>1273</v>
      </c>
      <c r="G2461" s="1425" t="s">
        <v>1238</v>
      </c>
      <c r="H2461" s="1425" t="s">
        <v>2773</v>
      </c>
      <c r="I2461" s="1425" t="s">
        <v>2764</v>
      </c>
      <c r="J2461" s="1425" t="s">
        <v>1272</v>
      </c>
      <c r="K2461" s="1425">
        <v>181.16999999999999</v>
      </c>
    </row>
    <row r="2462" spans="1:11" ht="12.75">
      <c r="A2462" s="1425" t="s">
        <v>1360</v>
      </c>
      <c r="B2462" s="1425" t="s">
        <v>757</v>
      </c>
      <c r="C2462" s="1425" t="s">
        <v>390</v>
      </c>
      <c r="D2462" s="1425" t="s">
        <v>549</v>
      </c>
      <c r="E2462" s="1425" t="s">
        <v>2833</v>
      </c>
      <c r="F2462" s="1425" t="s">
        <v>1273</v>
      </c>
      <c r="G2462" s="1425" t="s">
        <v>1238</v>
      </c>
      <c r="H2462" s="1425" t="s">
        <v>2773</v>
      </c>
      <c r="I2462" s="1425" t="s">
        <v>2765</v>
      </c>
      <c r="J2462" s="1425" t="s">
        <v>1272</v>
      </c>
      <c r="K2462" s="1425">
        <v>36.07</v>
      </c>
    </row>
    <row r="2463" spans="1:11" ht="12.75">
      <c r="A2463" s="1425" t="s">
        <v>1360</v>
      </c>
      <c r="B2463" s="1425" t="s">
        <v>757</v>
      </c>
      <c r="C2463" s="1425" t="s">
        <v>390</v>
      </c>
      <c r="D2463" s="1425" t="s">
        <v>549</v>
      </c>
      <c r="E2463" s="1425" t="s">
        <v>2833</v>
      </c>
      <c r="F2463" s="1425" t="s">
        <v>1273</v>
      </c>
      <c r="G2463" s="1425" t="s">
        <v>1238</v>
      </c>
      <c r="H2463" s="1425" t="s">
        <v>2773</v>
      </c>
      <c r="I2463" s="1425" t="s">
        <v>2766</v>
      </c>
      <c r="J2463" s="1425" t="s">
        <v>1272</v>
      </c>
      <c r="K2463" s="1425">
        <v>64.269999999999996</v>
      </c>
    </row>
    <row r="2464" spans="1:11" ht="12.75">
      <c r="A2464" s="1425" t="s">
        <v>1360</v>
      </c>
      <c r="B2464" s="1425" t="s">
        <v>757</v>
      </c>
      <c r="C2464" s="1425" t="s">
        <v>390</v>
      </c>
      <c r="D2464" s="1425" t="s">
        <v>549</v>
      </c>
      <c r="E2464" s="1425" t="s">
        <v>2833</v>
      </c>
      <c r="F2464" s="1425" t="s">
        <v>1273</v>
      </c>
      <c r="G2464" s="1425" t="s">
        <v>1238</v>
      </c>
      <c r="H2464" s="1425" t="s">
        <v>2773</v>
      </c>
      <c r="I2464" s="1425" t="s">
        <v>2767</v>
      </c>
      <c r="J2464" s="1425" t="s">
        <v>1272</v>
      </c>
      <c r="K2464" s="1425">
        <v>980.40999999999997</v>
      </c>
    </row>
    <row r="2465" spans="1:11" ht="12.75">
      <c r="A2465" s="1425" t="s">
        <v>1360</v>
      </c>
      <c r="B2465" s="1425" t="s">
        <v>757</v>
      </c>
      <c r="C2465" s="1425" t="s">
        <v>390</v>
      </c>
      <c r="D2465" s="1425" t="s">
        <v>549</v>
      </c>
      <c r="E2465" s="1425" t="s">
        <v>2833</v>
      </c>
      <c r="F2465" s="1425" t="s">
        <v>1273</v>
      </c>
      <c r="G2465" s="1425" t="s">
        <v>1238</v>
      </c>
      <c r="H2465" s="1425" t="s">
        <v>2773</v>
      </c>
      <c r="I2465" s="1425" t="s">
        <v>2768</v>
      </c>
      <c r="J2465" s="1425" t="s">
        <v>1272</v>
      </c>
      <c r="K2465" s="1425">
        <v>81.909999999999997</v>
      </c>
    </row>
    <row r="2466" spans="1:11" ht="12.75">
      <c r="A2466" s="1425" t="s">
        <v>1360</v>
      </c>
      <c r="B2466" s="1425" t="s">
        <v>757</v>
      </c>
      <c r="C2466" s="1425" t="s">
        <v>390</v>
      </c>
      <c r="D2466" s="1425" t="s">
        <v>549</v>
      </c>
      <c r="E2466" s="1425" t="s">
        <v>2833</v>
      </c>
      <c r="F2466" s="1425" t="s">
        <v>1273</v>
      </c>
      <c r="G2466" s="1425" t="s">
        <v>1238</v>
      </c>
      <c r="H2466" s="1425" t="s">
        <v>2773</v>
      </c>
      <c r="I2466" s="1425" t="s">
        <v>2769</v>
      </c>
      <c r="J2466" s="1425" t="s">
        <v>1272</v>
      </c>
      <c r="K2466" s="1425">
        <v>41.93</v>
      </c>
    </row>
    <row r="2467" spans="1:11" ht="12.75">
      <c r="A2467" s="1425" t="s">
        <v>1360</v>
      </c>
      <c r="B2467" s="1425" t="s">
        <v>757</v>
      </c>
      <c r="C2467" s="1425" t="s">
        <v>390</v>
      </c>
      <c r="D2467" s="1425" t="s">
        <v>549</v>
      </c>
      <c r="E2467" s="1425" t="s">
        <v>2833</v>
      </c>
      <c r="F2467" s="1425" t="s">
        <v>1273</v>
      </c>
      <c r="G2467" s="1425" t="s">
        <v>1238</v>
      </c>
      <c r="H2467" s="1425" t="s">
        <v>2773</v>
      </c>
      <c r="I2467" s="1425" t="s">
        <v>2770</v>
      </c>
      <c r="J2467" s="1425" t="s">
        <v>1272</v>
      </c>
      <c r="K2467" s="1425">
        <v>34.920000000000002</v>
      </c>
    </row>
    <row r="2468" spans="1:11" ht="12.75">
      <c r="A2468" s="1425" t="s">
        <v>1360</v>
      </c>
      <c r="B2468" s="1425" t="s">
        <v>757</v>
      </c>
      <c r="C2468" s="1425" t="s">
        <v>390</v>
      </c>
      <c r="D2468" s="1425" t="s">
        <v>549</v>
      </c>
      <c r="E2468" s="1425" t="s">
        <v>2833</v>
      </c>
      <c r="F2468" s="1425" t="s">
        <v>1273</v>
      </c>
      <c r="G2468" s="1425" t="s">
        <v>1238</v>
      </c>
      <c r="H2468" s="1425" t="s">
        <v>2773</v>
      </c>
      <c r="I2468" s="1425" t="s">
        <v>2771</v>
      </c>
      <c r="J2468" s="1425" t="s">
        <v>1272</v>
      </c>
      <c r="K2468" s="1425">
        <v>1124.48</v>
      </c>
    </row>
    <row r="2469" spans="1:11" ht="12.75">
      <c r="A2469" s="1425" t="s">
        <v>1360</v>
      </c>
      <c r="B2469" s="1425" t="s">
        <v>757</v>
      </c>
      <c r="C2469" s="1425" t="s">
        <v>390</v>
      </c>
      <c r="D2469" s="1425" t="s">
        <v>549</v>
      </c>
      <c r="E2469" s="1425" t="s">
        <v>2833</v>
      </c>
      <c r="F2469" s="1425" t="s">
        <v>1273</v>
      </c>
      <c r="G2469" s="1425" t="s">
        <v>1238</v>
      </c>
      <c r="H2469" s="1425" t="s">
        <v>1264</v>
      </c>
      <c r="I2469" s="1425" t="s">
        <v>2763</v>
      </c>
      <c r="J2469" s="1425" t="s">
        <v>1272</v>
      </c>
      <c r="K2469" s="1425">
        <v>10.369999999999999</v>
      </c>
    </row>
    <row r="2470" spans="1:11" ht="12.75">
      <c r="A2470" s="1425" t="s">
        <v>1360</v>
      </c>
      <c r="B2470" s="1425" t="s">
        <v>757</v>
      </c>
      <c r="C2470" s="1425" t="s">
        <v>390</v>
      </c>
      <c r="D2470" s="1425" t="s">
        <v>549</v>
      </c>
      <c r="E2470" s="1425" t="s">
        <v>2833</v>
      </c>
      <c r="F2470" s="1425" t="s">
        <v>1273</v>
      </c>
      <c r="G2470" s="1425" t="s">
        <v>1238</v>
      </c>
      <c r="H2470" s="1425" t="s">
        <v>1264</v>
      </c>
      <c r="I2470" s="1425" t="s">
        <v>2764</v>
      </c>
      <c r="J2470" s="1425" t="s">
        <v>1272</v>
      </c>
      <c r="K2470" s="1425">
        <v>143.28999999999999</v>
      </c>
    </row>
    <row r="2471" spans="1:11" ht="12.75">
      <c r="A2471" s="1425" t="s">
        <v>1360</v>
      </c>
      <c r="B2471" s="1425" t="s">
        <v>757</v>
      </c>
      <c r="C2471" s="1425" t="s">
        <v>390</v>
      </c>
      <c r="D2471" s="1425" t="s">
        <v>549</v>
      </c>
      <c r="E2471" s="1425" t="s">
        <v>2833</v>
      </c>
      <c r="F2471" s="1425" t="s">
        <v>1273</v>
      </c>
      <c r="G2471" s="1425" t="s">
        <v>1238</v>
      </c>
      <c r="H2471" s="1425" t="s">
        <v>1264</v>
      </c>
      <c r="I2471" s="1425" t="s">
        <v>2765</v>
      </c>
      <c r="J2471" s="1425" t="s">
        <v>1272</v>
      </c>
      <c r="K2471" s="1425">
        <v>28.59</v>
      </c>
    </row>
    <row r="2472" spans="1:11" ht="12.75">
      <c r="A2472" s="1425" t="s">
        <v>1360</v>
      </c>
      <c r="B2472" s="1425" t="s">
        <v>757</v>
      </c>
      <c r="C2472" s="1425" t="s">
        <v>390</v>
      </c>
      <c r="D2472" s="1425" t="s">
        <v>549</v>
      </c>
      <c r="E2472" s="1425" t="s">
        <v>2833</v>
      </c>
      <c r="F2472" s="1425" t="s">
        <v>1273</v>
      </c>
      <c r="G2472" s="1425" t="s">
        <v>1238</v>
      </c>
      <c r="H2472" s="1425" t="s">
        <v>1264</v>
      </c>
      <c r="I2472" s="1425" t="s">
        <v>2766</v>
      </c>
      <c r="J2472" s="1425" t="s">
        <v>1272</v>
      </c>
      <c r="K2472" s="1425">
        <v>50.969999999999999</v>
      </c>
    </row>
    <row r="2473" spans="1:11" ht="12.75">
      <c r="A2473" s="1425" t="s">
        <v>1360</v>
      </c>
      <c r="B2473" s="1425" t="s">
        <v>757</v>
      </c>
      <c r="C2473" s="1425" t="s">
        <v>390</v>
      </c>
      <c r="D2473" s="1425" t="s">
        <v>549</v>
      </c>
      <c r="E2473" s="1425" t="s">
        <v>2833</v>
      </c>
      <c r="F2473" s="1425" t="s">
        <v>1273</v>
      </c>
      <c r="G2473" s="1425" t="s">
        <v>1238</v>
      </c>
      <c r="H2473" s="1425" t="s">
        <v>1264</v>
      </c>
      <c r="I2473" s="1425" t="s">
        <v>2767</v>
      </c>
      <c r="J2473" s="1425" t="s">
        <v>1272</v>
      </c>
      <c r="K2473" s="1425">
        <v>879.07000000000005</v>
      </c>
    </row>
    <row r="2474" spans="1:11" ht="12.75">
      <c r="A2474" s="1425" t="s">
        <v>1360</v>
      </c>
      <c r="B2474" s="1425" t="s">
        <v>757</v>
      </c>
      <c r="C2474" s="1425" t="s">
        <v>390</v>
      </c>
      <c r="D2474" s="1425" t="s">
        <v>549</v>
      </c>
      <c r="E2474" s="1425" t="s">
        <v>2833</v>
      </c>
      <c r="F2474" s="1425" t="s">
        <v>1273</v>
      </c>
      <c r="G2474" s="1425" t="s">
        <v>1238</v>
      </c>
      <c r="H2474" s="1425" t="s">
        <v>1264</v>
      </c>
      <c r="I2474" s="1425" t="s">
        <v>2768</v>
      </c>
      <c r="J2474" s="1425" t="s">
        <v>1272</v>
      </c>
      <c r="K2474" s="1425">
        <v>73.469999999999999</v>
      </c>
    </row>
    <row r="2475" spans="1:11" ht="12.75">
      <c r="A2475" s="1425" t="s">
        <v>1360</v>
      </c>
      <c r="B2475" s="1425" t="s">
        <v>757</v>
      </c>
      <c r="C2475" s="1425" t="s">
        <v>390</v>
      </c>
      <c r="D2475" s="1425" t="s">
        <v>549</v>
      </c>
      <c r="E2475" s="1425" t="s">
        <v>2833</v>
      </c>
      <c r="F2475" s="1425" t="s">
        <v>1273</v>
      </c>
      <c r="G2475" s="1425" t="s">
        <v>1238</v>
      </c>
      <c r="H2475" s="1425" t="s">
        <v>1264</v>
      </c>
      <c r="I2475" s="1425" t="s">
        <v>2769</v>
      </c>
      <c r="J2475" s="1425" t="s">
        <v>1272</v>
      </c>
      <c r="K2475" s="1425">
        <v>37.640000000000001</v>
      </c>
    </row>
    <row r="2476" spans="1:11" ht="12.75">
      <c r="A2476" s="1425" t="s">
        <v>1360</v>
      </c>
      <c r="B2476" s="1425" t="s">
        <v>757</v>
      </c>
      <c r="C2476" s="1425" t="s">
        <v>390</v>
      </c>
      <c r="D2476" s="1425" t="s">
        <v>549</v>
      </c>
      <c r="E2476" s="1425" t="s">
        <v>2833</v>
      </c>
      <c r="F2476" s="1425" t="s">
        <v>1273</v>
      </c>
      <c r="G2476" s="1425" t="s">
        <v>1238</v>
      </c>
      <c r="H2476" s="1425" t="s">
        <v>1264</v>
      </c>
      <c r="I2476" s="1425" t="s">
        <v>2770</v>
      </c>
      <c r="J2476" s="1425" t="s">
        <v>1272</v>
      </c>
      <c r="K2476" s="1425">
        <v>31.359999999999999</v>
      </c>
    </row>
    <row r="2477" spans="1:11" ht="12.75">
      <c r="A2477" s="1425" t="s">
        <v>1360</v>
      </c>
      <c r="B2477" s="1425" t="s">
        <v>757</v>
      </c>
      <c r="C2477" s="1425" t="s">
        <v>390</v>
      </c>
      <c r="D2477" s="1425" t="s">
        <v>549</v>
      </c>
      <c r="E2477" s="1425" t="s">
        <v>2833</v>
      </c>
      <c r="F2477" s="1425" t="s">
        <v>1273</v>
      </c>
      <c r="G2477" s="1425" t="s">
        <v>1238</v>
      </c>
      <c r="H2477" s="1425" t="s">
        <v>1264</v>
      </c>
      <c r="I2477" s="1425" t="s">
        <v>2771</v>
      </c>
      <c r="J2477" s="1425" t="s">
        <v>1272</v>
      </c>
      <c r="K2477" s="1425">
        <v>1037.8699999999999</v>
      </c>
    </row>
    <row r="2478" spans="1:11" ht="12.75">
      <c r="A2478" s="1425" t="s">
        <v>1360</v>
      </c>
      <c r="B2478" s="1425" t="s">
        <v>757</v>
      </c>
      <c r="C2478" s="1425" t="s">
        <v>390</v>
      </c>
      <c r="D2478" s="1425" t="s">
        <v>549</v>
      </c>
      <c r="E2478" s="1425" t="s">
        <v>2833</v>
      </c>
      <c r="F2478" s="1425" t="s">
        <v>1273</v>
      </c>
      <c r="G2478" s="1425" t="s">
        <v>1238</v>
      </c>
      <c r="H2478" s="1425" t="s">
        <v>1265</v>
      </c>
      <c r="I2478" s="1425" t="s">
        <v>2763</v>
      </c>
      <c r="J2478" s="1425" t="s">
        <v>1272</v>
      </c>
      <c r="K2478" s="1425">
        <v>13.15</v>
      </c>
    </row>
    <row r="2479" spans="1:11" ht="12.75">
      <c r="A2479" s="1425" t="s">
        <v>1360</v>
      </c>
      <c r="B2479" s="1425" t="s">
        <v>757</v>
      </c>
      <c r="C2479" s="1425" t="s">
        <v>390</v>
      </c>
      <c r="D2479" s="1425" t="s">
        <v>549</v>
      </c>
      <c r="E2479" s="1425" t="s">
        <v>2833</v>
      </c>
      <c r="F2479" s="1425" t="s">
        <v>1273</v>
      </c>
      <c r="G2479" s="1425" t="s">
        <v>1238</v>
      </c>
      <c r="H2479" s="1425" t="s">
        <v>1265</v>
      </c>
      <c r="I2479" s="1425" t="s">
        <v>2764</v>
      </c>
      <c r="J2479" s="1425" t="s">
        <v>1272</v>
      </c>
      <c r="K2479" s="1425">
        <v>180.24000000000001</v>
      </c>
    </row>
    <row r="2480" spans="1:11" ht="12.75">
      <c r="A2480" s="1425" t="s">
        <v>1360</v>
      </c>
      <c r="B2480" s="1425" t="s">
        <v>757</v>
      </c>
      <c r="C2480" s="1425" t="s">
        <v>390</v>
      </c>
      <c r="D2480" s="1425" t="s">
        <v>549</v>
      </c>
      <c r="E2480" s="1425" t="s">
        <v>2833</v>
      </c>
      <c r="F2480" s="1425" t="s">
        <v>1273</v>
      </c>
      <c r="G2480" s="1425" t="s">
        <v>1238</v>
      </c>
      <c r="H2480" s="1425" t="s">
        <v>1265</v>
      </c>
      <c r="I2480" s="1425" t="s">
        <v>2765</v>
      </c>
      <c r="J2480" s="1425" t="s">
        <v>1272</v>
      </c>
      <c r="K2480" s="1425">
        <v>35.899999999999999</v>
      </c>
    </row>
    <row r="2481" spans="1:11" ht="12.75">
      <c r="A2481" s="1425" t="s">
        <v>1360</v>
      </c>
      <c r="B2481" s="1425" t="s">
        <v>757</v>
      </c>
      <c r="C2481" s="1425" t="s">
        <v>390</v>
      </c>
      <c r="D2481" s="1425" t="s">
        <v>549</v>
      </c>
      <c r="E2481" s="1425" t="s">
        <v>2833</v>
      </c>
      <c r="F2481" s="1425" t="s">
        <v>1273</v>
      </c>
      <c r="G2481" s="1425" t="s">
        <v>1238</v>
      </c>
      <c r="H2481" s="1425" t="s">
        <v>1265</v>
      </c>
      <c r="I2481" s="1425" t="s">
        <v>2766</v>
      </c>
      <c r="J2481" s="1425" t="s">
        <v>1272</v>
      </c>
      <c r="K2481" s="1425">
        <v>63.909999999999997</v>
      </c>
    </row>
    <row r="2482" spans="1:11" ht="12.75">
      <c r="A2482" s="1425" t="s">
        <v>1360</v>
      </c>
      <c r="B2482" s="1425" t="s">
        <v>757</v>
      </c>
      <c r="C2482" s="1425" t="s">
        <v>390</v>
      </c>
      <c r="D2482" s="1425" t="s">
        <v>549</v>
      </c>
      <c r="E2482" s="1425" t="s">
        <v>2833</v>
      </c>
      <c r="F2482" s="1425" t="s">
        <v>1273</v>
      </c>
      <c r="G2482" s="1425" t="s">
        <v>1238</v>
      </c>
      <c r="H2482" s="1425" t="s">
        <v>1265</v>
      </c>
      <c r="I2482" s="1425" t="s">
        <v>2767</v>
      </c>
      <c r="J2482" s="1425" t="s">
        <v>1272</v>
      </c>
      <c r="K2482" s="1425">
        <v>956.96000000000004</v>
      </c>
    </row>
    <row r="2483" spans="1:11" ht="12.75">
      <c r="A2483" s="1425" t="s">
        <v>1360</v>
      </c>
      <c r="B2483" s="1425" t="s">
        <v>757</v>
      </c>
      <c r="C2483" s="1425" t="s">
        <v>390</v>
      </c>
      <c r="D2483" s="1425" t="s">
        <v>549</v>
      </c>
      <c r="E2483" s="1425" t="s">
        <v>2833</v>
      </c>
      <c r="F2483" s="1425" t="s">
        <v>1273</v>
      </c>
      <c r="G2483" s="1425" t="s">
        <v>1238</v>
      </c>
      <c r="H2483" s="1425" t="s">
        <v>1265</v>
      </c>
      <c r="I2483" s="1425" t="s">
        <v>2768</v>
      </c>
      <c r="J2483" s="1425" t="s">
        <v>1272</v>
      </c>
      <c r="K2483" s="1425">
        <v>79.969999999999999</v>
      </c>
    </row>
    <row r="2484" spans="1:11" ht="12.75">
      <c r="A2484" s="1425" t="s">
        <v>1360</v>
      </c>
      <c r="B2484" s="1425" t="s">
        <v>757</v>
      </c>
      <c r="C2484" s="1425" t="s">
        <v>390</v>
      </c>
      <c r="D2484" s="1425" t="s">
        <v>549</v>
      </c>
      <c r="E2484" s="1425" t="s">
        <v>2833</v>
      </c>
      <c r="F2484" s="1425" t="s">
        <v>1273</v>
      </c>
      <c r="G2484" s="1425" t="s">
        <v>1238</v>
      </c>
      <c r="H2484" s="1425" t="s">
        <v>1265</v>
      </c>
      <c r="I2484" s="1425" t="s">
        <v>2769</v>
      </c>
      <c r="J2484" s="1425" t="s">
        <v>1272</v>
      </c>
      <c r="K2484" s="1425">
        <v>40.920000000000002</v>
      </c>
    </row>
    <row r="2485" spans="1:11" ht="12.75">
      <c r="A2485" s="1425" t="s">
        <v>1360</v>
      </c>
      <c r="B2485" s="1425" t="s">
        <v>757</v>
      </c>
      <c r="C2485" s="1425" t="s">
        <v>390</v>
      </c>
      <c r="D2485" s="1425" t="s">
        <v>549</v>
      </c>
      <c r="E2485" s="1425" t="s">
        <v>2833</v>
      </c>
      <c r="F2485" s="1425" t="s">
        <v>1273</v>
      </c>
      <c r="G2485" s="1425" t="s">
        <v>1238</v>
      </c>
      <c r="H2485" s="1425" t="s">
        <v>1265</v>
      </c>
      <c r="I2485" s="1425" t="s">
        <v>2770</v>
      </c>
      <c r="J2485" s="1425" t="s">
        <v>1272</v>
      </c>
      <c r="K2485" s="1425">
        <v>34.07</v>
      </c>
    </row>
    <row r="2486" spans="1:11" ht="12.75">
      <c r="A2486" s="1425" t="s">
        <v>1360</v>
      </c>
      <c r="B2486" s="1425" t="s">
        <v>757</v>
      </c>
      <c r="C2486" s="1425" t="s">
        <v>390</v>
      </c>
      <c r="D2486" s="1425" t="s">
        <v>549</v>
      </c>
      <c r="E2486" s="1425" t="s">
        <v>2833</v>
      </c>
      <c r="F2486" s="1425" t="s">
        <v>1273</v>
      </c>
      <c r="G2486" s="1425" t="s">
        <v>1238</v>
      </c>
      <c r="H2486" s="1425" t="s">
        <v>1265</v>
      </c>
      <c r="I2486" s="1425" t="s">
        <v>2771</v>
      </c>
      <c r="J2486" s="1425" t="s">
        <v>1272</v>
      </c>
      <c r="K2486" s="1425">
        <v>1147.9200000000001</v>
      </c>
    </row>
    <row r="2487" spans="1:11" ht="12.75">
      <c r="A2487" s="1425" t="s">
        <v>1360</v>
      </c>
      <c r="B2487" s="1425" t="s">
        <v>757</v>
      </c>
      <c r="C2487" s="1425" t="s">
        <v>390</v>
      </c>
      <c r="D2487" s="1425" t="s">
        <v>549</v>
      </c>
      <c r="E2487" s="1425" t="s">
        <v>2833</v>
      </c>
      <c r="F2487" s="1425" t="s">
        <v>1273</v>
      </c>
      <c r="G2487" s="1425" t="s">
        <v>1238</v>
      </c>
      <c r="H2487" s="1425" t="s">
        <v>2774</v>
      </c>
      <c r="I2487" s="1425" t="s">
        <v>2763</v>
      </c>
      <c r="J2487" s="1425" t="s">
        <v>1272</v>
      </c>
      <c r="K2487" s="1425">
        <v>14.32</v>
      </c>
    </row>
    <row r="2488" spans="1:11" ht="12.75">
      <c r="A2488" s="1425" t="s">
        <v>1360</v>
      </c>
      <c r="B2488" s="1425" t="s">
        <v>757</v>
      </c>
      <c r="C2488" s="1425" t="s">
        <v>390</v>
      </c>
      <c r="D2488" s="1425" t="s">
        <v>549</v>
      </c>
      <c r="E2488" s="1425" t="s">
        <v>2833</v>
      </c>
      <c r="F2488" s="1425" t="s">
        <v>1273</v>
      </c>
      <c r="G2488" s="1425" t="s">
        <v>1238</v>
      </c>
      <c r="H2488" s="1425" t="s">
        <v>2774</v>
      </c>
      <c r="I2488" s="1425" t="s">
        <v>2764</v>
      </c>
      <c r="J2488" s="1425" t="s">
        <v>1272</v>
      </c>
      <c r="K2488" s="1425">
        <v>196.47</v>
      </c>
    </row>
    <row r="2489" spans="1:11" ht="12.75">
      <c r="A2489" s="1425" t="s">
        <v>1360</v>
      </c>
      <c r="B2489" s="1425" t="s">
        <v>757</v>
      </c>
      <c r="C2489" s="1425" t="s">
        <v>390</v>
      </c>
      <c r="D2489" s="1425" t="s">
        <v>549</v>
      </c>
      <c r="E2489" s="1425" t="s">
        <v>2833</v>
      </c>
      <c r="F2489" s="1425" t="s">
        <v>1273</v>
      </c>
      <c r="G2489" s="1425" t="s">
        <v>1238</v>
      </c>
      <c r="H2489" s="1425" t="s">
        <v>2774</v>
      </c>
      <c r="I2489" s="1425" t="s">
        <v>2765</v>
      </c>
      <c r="J2489" s="1425" t="s">
        <v>1272</v>
      </c>
      <c r="K2489" s="1425">
        <v>39.109999999999999</v>
      </c>
    </row>
    <row r="2490" spans="1:11" ht="12.75">
      <c r="A2490" s="1425" t="s">
        <v>1360</v>
      </c>
      <c r="B2490" s="1425" t="s">
        <v>757</v>
      </c>
      <c r="C2490" s="1425" t="s">
        <v>390</v>
      </c>
      <c r="D2490" s="1425" t="s">
        <v>549</v>
      </c>
      <c r="E2490" s="1425" t="s">
        <v>2833</v>
      </c>
      <c r="F2490" s="1425" t="s">
        <v>1273</v>
      </c>
      <c r="G2490" s="1425" t="s">
        <v>1238</v>
      </c>
      <c r="H2490" s="1425" t="s">
        <v>2774</v>
      </c>
      <c r="I2490" s="1425" t="s">
        <v>2766</v>
      </c>
      <c r="J2490" s="1425" t="s">
        <v>1272</v>
      </c>
      <c r="K2490" s="1425">
        <v>69.650000000000006</v>
      </c>
    </row>
    <row r="2491" spans="1:11" ht="12.75">
      <c r="A2491" s="1425" t="s">
        <v>1360</v>
      </c>
      <c r="B2491" s="1425" t="s">
        <v>757</v>
      </c>
      <c r="C2491" s="1425" t="s">
        <v>390</v>
      </c>
      <c r="D2491" s="1425" t="s">
        <v>549</v>
      </c>
      <c r="E2491" s="1425" t="s">
        <v>2833</v>
      </c>
      <c r="F2491" s="1425" t="s">
        <v>1273</v>
      </c>
      <c r="G2491" s="1425" t="s">
        <v>1238</v>
      </c>
      <c r="H2491" s="1425" t="s">
        <v>2774</v>
      </c>
      <c r="I2491" s="1425" t="s">
        <v>2767</v>
      </c>
      <c r="J2491" s="1425" t="s">
        <v>1272</v>
      </c>
      <c r="K2491" s="1425">
        <v>1054.3699999999999</v>
      </c>
    </row>
    <row r="2492" spans="1:11" ht="12.75">
      <c r="A2492" s="1425" t="s">
        <v>1360</v>
      </c>
      <c r="B2492" s="1425" t="s">
        <v>757</v>
      </c>
      <c r="C2492" s="1425" t="s">
        <v>390</v>
      </c>
      <c r="D2492" s="1425" t="s">
        <v>549</v>
      </c>
      <c r="E2492" s="1425" t="s">
        <v>2833</v>
      </c>
      <c r="F2492" s="1425" t="s">
        <v>1273</v>
      </c>
      <c r="G2492" s="1425" t="s">
        <v>1238</v>
      </c>
      <c r="H2492" s="1425" t="s">
        <v>2774</v>
      </c>
      <c r="I2492" s="1425" t="s">
        <v>2768</v>
      </c>
      <c r="J2492" s="1425" t="s">
        <v>1272</v>
      </c>
      <c r="K2492" s="1425">
        <v>88.079999999999998</v>
      </c>
    </row>
    <row r="2493" spans="1:11" ht="12.75">
      <c r="A2493" s="1425" t="s">
        <v>1360</v>
      </c>
      <c r="B2493" s="1425" t="s">
        <v>757</v>
      </c>
      <c r="C2493" s="1425" t="s">
        <v>390</v>
      </c>
      <c r="D2493" s="1425" t="s">
        <v>549</v>
      </c>
      <c r="E2493" s="1425" t="s">
        <v>2833</v>
      </c>
      <c r="F2493" s="1425" t="s">
        <v>1273</v>
      </c>
      <c r="G2493" s="1425" t="s">
        <v>1238</v>
      </c>
      <c r="H2493" s="1425" t="s">
        <v>2774</v>
      </c>
      <c r="I2493" s="1425" t="s">
        <v>2769</v>
      </c>
      <c r="J2493" s="1425" t="s">
        <v>1272</v>
      </c>
      <c r="K2493" s="1425">
        <v>45.079999999999998</v>
      </c>
    </row>
    <row r="2494" spans="1:11" ht="12.75">
      <c r="A2494" s="1425" t="s">
        <v>1360</v>
      </c>
      <c r="B2494" s="1425" t="s">
        <v>757</v>
      </c>
      <c r="C2494" s="1425" t="s">
        <v>390</v>
      </c>
      <c r="D2494" s="1425" t="s">
        <v>549</v>
      </c>
      <c r="E2494" s="1425" t="s">
        <v>2833</v>
      </c>
      <c r="F2494" s="1425" t="s">
        <v>1273</v>
      </c>
      <c r="G2494" s="1425" t="s">
        <v>1238</v>
      </c>
      <c r="H2494" s="1425" t="s">
        <v>2774</v>
      </c>
      <c r="I2494" s="1425" t="s">
        <v>2770</v>
      </c>
      <c r="J2494" s="1425" t="s">
        <v>1272</v>
      </c>
      <c r="K2494" s="1425">
        <v>37.560000000000002</v>
      </c>
    </row>
    <row r="2495" spans="1:11" ht="12.75">
      <c r="A2495" s="1425" t="s">
        <v>1360</v>
      </c>
      <c r="B2495" s="1425" t="s">
        <v>757</v>
      </c>
      <c r="C2495" s="1425" t="s">
        <v>390</v>
      </c>
      <c r="D2495" s="1425" t="s">
        <v>549</v>
      </c>
      <c r="E2495" s="1425" t="s">
        <v>2833</v>
      </c>
      <c r="F2495" s="1425" t="s">
        <v>1273</v>
      </c>
      <c r="G2495" s="1425" t="s">
        <v>1238</v>
      </c>
      <c r="H2495" s="1425" t="s">
        <v>2774</v>
      </c>
      <c r="I2495" s="1425" t="s">
        <v>2771</v>
      </c>
      <c r="J2495" s="1425" t="s">
        <v>1272</v>
      </c>
      <c r="K2495" s="1425">
        <v>1025.45</v>
      </c>
    </row>
    <row r="2496" spans="1:11" ht="12.75">
      <c r="A2496" s="1425" t="s">
        <v>1360</v>
      </c>
      <c r="B2496" s="1425" t="s">
        <v>757</v>
      </c>
      <c r="C2496" s="1425" t="s">
        <v>390</v>
      </c>
      <c r="D2496" s="1425" t="s">
        <v>549</v>
      </c>
      <c r="E2496" s="1425" t="s">
        <v>2833</v>
      </c>
      <c r="F2496" s="1425" t="s">
        <v>1273</v>
      </c>
      <c r="G2496" s="1425" t="s">
        <v>1238</v>
      </c>
      <c r="H2496" s="1425" t="s">
        <v>1266</v>
      </c>
      <c r="I2496" s="1425" t="s">
        <v>2763</v>
      </c>
      <c r="J2496" s="1425" t="s">
        <v>1272</v>
      </c>
      <c r="K2496" s="1425">
        <v>13.91</v>
      </c>
    </row>
    <row r="2497" spans="1:11" ht="12.75">
      <c r="A2497" s="1425" t="s">
        <v>1360</v>
      </c>
      <c r="B2497" s="1425" t="s">
        <v>757</v>
      </c>
      <c r="C2497" s="1425" t="s">
        <v>390</v>
      </c>
      <c r="D2497" s="1425" t="s">
        <v>549</v>
      </c>
      <c r="E2497" s="1425" t="s">
        <v>2833</v>
      </c>
      <c r="F2497" s="1425" t="s">
        <v>1273</v>
      </c>
      <c r="G2497" s="1425" t="s">
        <v>1238</v>
      </c>
      <c r="H2497" s="1425" t="s">
        <v>1266</v>
      </c>
      <c r="I2497" s="1425" t="s">
        <v>2764</v>
      </c>
      <c r="J2497" s="1425" t="s">
        <v>1272</v>
      </c>
      <c r="K2497" s="1425">
        <v>190.80000000000001</v>
      </c>
    </row>
    <row r="2498" spans="1:11" ht="12.75">
      <c r="A2498" s="1425" t="s">
        <v>1360</v>
      </c>
      <c r="B2498" s="1425" t="s">
        <v>757</v>
      </c>
      <c r="C2498" s="1425" t="s">
        <v>390</v>
      </c>
      <c r="D2498" s="1425" t="s">
        <v>549</v>
      </c>
      <c r="E2498" s="1425" t="s">
        <v>2833</v>
      </c>
      <c r="F2498" s="1425" t="s">
        <v>1273</v>
      </c>
      <c r="G2498" s="1425" t="s">
        <v>1238</v>
      </c>
      <c r="H2498" s="1425" t="s">
        <v>1266</v>
      </c>
      <c r="I2498" s="1425" t="s">
        <v>2765</v>
      </c>
      <c r="J2498" s="1425" t="s">
        <v>1272</v>
      </c>
      <c r="K2498" s="1425">
        <v>37.990000000000002</v>
      </c>
    </row>
    <row r="2499" spans="1:11" ht="12.75">
      <c r="A2499" s="1425" t="s">
        <v>1360</v>
      </c>
      <c r="B2499" s="1425" t="s">
        <v>757</v>
      </c>
      <c r="C2499" s="1425" t="s">
        <v>390</v>
      </c>
      <c r="D2499" s="1425" t="s">
        <v>549</v>
      </c>
      <c r="E2499" s="1425" t="s">
        <v>2833</v>
      </c>
      <c r="F2499" s="1425" t="s">
        <v>1273</v>
      </c>
      <c r="G2499" s="1425" t="s">
        <v>1238</v>
      </c>
      <c r="H2499" s="1425" t="s">
        <v>1266</v>
      </c>
      <c r="I2499" s="1425" t="s">
        <v>2766</v>
      </c>
      <c r="J2499" s="1425" t="s">
        <v>1272</v>
      </c>
      <c r="K2499" s="1425">
        <v>67.680000000000007</v>
      </c>
    </row>
    <row r="2500" spans="1:11" ht="12.75">
      <c r="A2500" s="1425" t="s">
        <v>1360</v>
      </c>
      <c r="B2500" s="1425" t="s">
        <v>757</v>
      </c>
      <c r="C2500" s="1425" t="s">
        <v>390</v>
      </c>
      <c r="D2500" s="1425" t="s">
        <v>549</v>
      </c>
      <c r="E2500" s="1425" t="s">
        <v>2833</v>
      </c>
      <c r="F2500" s="1425" t="s">
        <v>1273</v>
      </c>
      <c r="G2500" s="1425" t="s">
        <v>1238</v>
      </c>
      <c r="H2500" s="1425" t="s">
        <v>1266</v>
      </c>
      <c r="I2500" s="1425" t="s">
        <v>2767</v>
      </c>
      <c r="J2500" s="1425" t="s">
        <v>1272</v>
      </c>
      <c r="K2500" s="1425">
        <v>1004.5700000000001</v>
      </c>
    </row>
    <row r="2501" spans="1:11" ht="12.75">
      <c r="A2501" s="1425" t="s">
        <v>1360</v>
      </c>
      <c r="B2501" s="1425" t="s">
        <v>757</v>
      </c>
      <c r="C2501" s="1425" t="s">
        <v>390</v>
      </c>
      <c r="D2501" s="1425" t="s">
        <v>549</v>
      </c>
      <c r="E2501" s="1425" t="s">
        <v>2833</v>
      </c>
      <c r="F2501" s="1425" t="s">
        <v>1273</v>
      </c>
      <c r="G2501" s="1425" t="s">
        <v>1238</v>
      </c>
      <c r="H2501" s="1425" t="s">
        <v>1266</v>
      </c>
      <c r="I2501" s="1425" t="s">
        <v>2768</v>
      </c>
      <c r="J2501" s="1425" t="s">
        <v>1272</v>
      </c>
      <c r="K2501" s="1425">
        <v>83.980000000000004</v>
      </c>
    </row>
    <row r="2502" spans="1:11" ht="12.75">
      <c r="A2502" s="1425" t="s">
        <v>1360</v>
      </c>
      <c r="B2502" s="1425" t="s">
        <v>757</v>
      </c>
      <c r="C2502" s="1425" t="s">
        <v>390</v>
      </c>
      <c r="D2502" s="1425" t="s">
        <v>549</v>
      </c>
      <c r="E2502" s="1425" t="s">
        <v>2833</v>
      </c>
      <c r="F2502" s="1425" t="s">
        <v>1273</v>
      </c>
      <c r="G2502" s="1425" t="s">
        <v>1238</v>
      </c>
      <c r="H2502" s="1425" t="s">
        <v>1266</v>
      </c>
      <c r="I2502" s="1425" t="s">
        <v>2769</v>
      </c>
      <c r="J2502" s="1425" t="s">
        <v>1272</v>
      </c>
      <c r="K2502" s="1425">
        <v>43.009999999999998</v>
      </c>
    </row>
    <row r="2503" spans="1:11" ht="12.75">
      <c r="A2503" s="1425" t="s">
        <v>1360</v>
      </c>
      <c r="B2503" s="1425" t="s">
        <v>757</v>
      </c>
      <c r="C2503" s="1425" t="s">
        <v>390</v>
      </c>
      <c r="D2503" s="1425" t="s">
        <v>549</v>
      </c>
      <c r="E2503" s="1425" t="s">
        <v>2833</v>
      </c>
      <c r="F2503" s="1425" t="s">
        <v>1273</v>
      </c>
      <c r="G2503" s="1425" t="s">
        <v>1238</v>
      </c>
      <c r="H2503" s="1425" t="s">
        <v>1266</v>
      </c>
      <c r="I2503" s="1425" t="s">
        <v>2770</v>
      </c>
      <c r="J2503" s="1425" t="s">
        <v>1272</v>
      </c>
      <c r="K2503" s="1425">
        <v>35.829999999999998</v>
      </c>
    </row>
    <row r="2504" spans="1:11" ht="12.75">
      <c r="A2504" s="1425" t="s">
        <v>1360</v>
      </c>
      <c r="B2504" s="1425" t="s">
        <v>757</v>
      </c>
      <c r="C2504" s="1425" t="s">
        <v>390</v>
      </c>
      <c r="D2504" s="1425" t="s">
        <v>549</v>
      </c>
      <c r="E2504" s="1425" t="s">
        <v>2833</v>
      </c>
      <c r="F2504" s="1425" t="s">
        <v>1273</v>
      </c>
      <c r="G2504" s="1425" t="s">
        <v>1238</v>
      </c>
      <c r="H2504" s="1425" t="s">
        <v>1266</v>
      </c>
      <c r="I2504" s="1425" t="s">
        <v>2771</v>
      </c>
      <c r="J2504" s="1425" t="s">
        <v>1272</v>
      </c>
      <c r="K2504" s="1425">
        <v>1009.4</v>
      </c>
    </row>
    <row r="2505" spans="1:11" ht="12.75">
      <c r="A2505" s="1425" t="s">
        <v>1360</v>
      </c>
      <c r="B2505" s="1425" t="s">
        <v>757</v>
      </c>
      <c r="C2505" s="1425" t="s">
        <v>390</v>
      </c>
      <c r="D2505" s="1425" t="s">
        <v>549</v>
      </c>
      <c r="E2505" s="1425" t="s">
        <v>2833</v>
      </c>
      <c r="F2505" s="1425" t="s">
        <v>1273</v>
      </c>
      <c r="G2505" s="1425" t="s">
        <v>1238</v>
      </c>
      <c r="H2505" s="1425" t="s">
        <v>1267</v>
      </c>
      <c r="I2505" s="1425" t="s">
        <v>2763</v>
      </c>
      <c r="J2505" s="1425" t="s">
        <v>1272</v>
      </c>
      <c r="K2505" s="1425">
        <v>11.210000000000001</v>
      </c>
    </row>
    <row r="2506" spans="1:11" ht="12.75">
      <c r="A2506" s="1425" t="s">
        <v>1360</v>
      </c>
      <c r="B2506" s="1425" t="s">
        <v>757</v>
      </c>
      <c r="C2506" s="1425" t="s">
        <v>390</v>
      </c>
      <c r="D2506" s="1425" t="s">
        <v>549</v>
      </c>
      <c r="E2506" s="1425" t="s">
        <v>2833</v>
      </c>
      <c r="F2506" s="1425" t="s">
        <v>1273</v>
      </c>
      <c r="G2506" s="1425" t="s">
        <v>1238</v>
      </c>
      <c r="H2506" s="1425" t="s">
        <v>1267</v>
      </c>
      <c r="I2506" s="1425" t="s">
        <v>2764</v>
      </c>
      <c r="J2506" s="1425" t="s">
        <v>1272</v>
      </c>
      <c r="K2506" s="1425">
        <v>155.47999999999999</v>
      </c>
    </row>
    <row r="2507" spans="1:11" ht="12.75">
      <c r="A2507" s="1425" t="s">
        <v>1360</v>
      </c>
      <c r="B2507" s="1425" t="s">
        <v>757</v>
      </c>
      <c r="C2507" s="1425" t="s">
        <v>390</v>
      </c>
      <c r="D2507" s="1425" t="s">
        <v>549</v>
      </c>
      <c r="E2507" s="1425" t="s">
        <v>2833</v>
      </c>
      <c r="F2507" s="1425" t="s">
        <v>1273</v>
      </c>
      <c r="G2507" s="1425" t="s">
        <v>1238</v>
      </c>
      <c r="H2507" s="1425" t="s">
        <v>1267</v>
      </c>
      <c r="I2507" s="1425" t="s">
        <v>2765</v>
      </c>
      <c r="J2507" s="1425" t="s">
        <v>1272</v>
      </c>
      <c r="K2507" s="1425">
        <v>31.039999999999999</v>
      </c>
    </row>
    <row r="2508" spans="1:11" ht="12.75">
      <c r="A2508" s="1425" t="s">
        <v>1360</v>
      </c>
      <c r="B2508" s="1425" t="s">
        <v>757</v>
      </c>
      <c r="C2508" s="1425" t="s">
        <v>390</v>
      </c>
      <c r="D2508" s="1425" t="s">
        <v>549</v>
      </c>
      <c r="E2508" s="1425" t="s">
        <v>2833</v>
      </c>
      <c r="F2508" s="1425" t="s">
        <v>1273</v>
      </c>
      <c r="G2508" s="1425" t="s">
        <v>1238</v>
      </c>
      <c r="H2508" s="1425" t="s">
        <v>1267</v>
      </c>
      <c r="I2508" s="1425" t="s">
        <v>2766</v>
      </c>
      <c r="J2508" s="1425" t="s">
        <v>1272</v>
      </c>
      <c r="K2508" s="1425">
        <v>55.369999999999997</v>
      </c>
    </row>
    <row r="2509" spans="1:11" ht="12.75">
      <c r="A2509" s="1425" t="s">
        <v>1360</v>
      </c>
      <c r="B2509" s="1425" t="s">
        <v>757</v>
      </c>
      <c r="C2509" s="1425" t="s">
        <v>390</v>
      </c>
      <c r="D2509" s="1425" t="s">
        <v>549</v>
      </c>
      <c r="E2509" s="1425" t="s">
        <v>2833</v>
      </c>
      <c r="F2509" s="1425" t="s">
        <v>1273</v>
      </c>
      <c r="G2509" s="1425" t="s">
        <v>1238</v>
      </c>
      <c r="H2509" s="1425" t="s">
        <v>1267</v>
      </c>
      <c r="I2509" s="1425" t="s">
        <v>2767</v>
      </c>
      <c r="J2509" s="1425" t="s">
        <v>1272</v>
      </c>
      <c r="K2509" s="1425">
        <v>974.76999999999998</v>
      </c>
    </row>
    <row r="2510" spans="1:11" ht="12.75">
      <c r="A2510" s="1425" t="s">
        <v>1360</v>
      </c>
      <c r="B2510" s="1425" t="s">
        <v>757</v>
      </c>
      <c r="C2510" s="1425" t="s">
        <v>390</v>
      </c>
      <c r="D2510" s="1425" t="s">
        <v>549</v>
      </c>
      <c r="E2510" s="1425" t="s">
        <v>2833</v>
      </c>
      <c r="F2510" s="1425" t="s">
        <v>1273</v>
      </c>
      <c r="G2510" s="1425" t="s">
        <v>1238</v>
      </c>
      <c r="H2510" s="1425" t="s">
        <v>1267</v>
      </c>
      <c r="I2510" s="1425" t="s">
        <v>2768</v>
      </c>
      <c r="J2510" s="1425" t="s">
        <v>1272</v>
      </c>
      <c r="K2510" s="1425">
        <v>81.489999999999995</v>
      </c>
    </row>
    <row r="2511" spans="1:11" ht="12.75">
      <c r="A2511" s="1425" t="s">
        <v>1360</v>
      </c>
      <c r="B2511" s="1425" t="s">
        <v>757</v>
      </c>
      <c r="C2511" s="1425" t="s">
        <v>390</v>
      </c>
      <c r="D2511" s="1425" t="s">
        <v>549</v>
      </c>
      <c r="E2511" s="1425" t="s">
        <v>2833</v>
      </c>
      <c r="F2511" s="1425" t="s">
        <v>1273</v>
      </c>
      <c r="G2511" s="1425" t="s">
        <v>1238</v>
      </c>
      <c r="H2511" s="1425" t="s">
        <v>1267</v>
      </c>
      <c r="I2511" s="1425" t="s">
        <v>2769</v>
      </c>
      <c r="J2511" s="1425" t="s">
        <v>1272</v>
      </c>
      <c r="K2511" s="1425">
        <v>41.780000000000001</v>
      </c>
    </row>
    <row r="2512" spans="1:11" ht="12.75">
      <c r="A2512" s="1425" t="s">
        <v>1360</v>
      </c>
      <c r="B2512" s="1425" t="s">
        <v>757</v>
      </c>
      <c r="C2512" s="1425" t="s">
        <v>390</v>
      </c>
      <c r="D2512" s="1425" t="s">
        <v>549</v>
      </c>
      <c r="E2512" s="1425" t="s">
        <v>2833</v>
      </c>
      <c r="F2512" s="1425" t="s">
        <v>1273</v>
      </c>
      <c r="G2512" s="1425" t="s">
        <v>1238</v>
      </c>
      <c r="H2512" s="1425" t="s">
        <v>1267</v>
      </c>
      <c r="I2512" s="1425" t="s">
        <v>2770</v>
      </c>
      <c r="J2512" s="1425" t="s">
        <v>1272</v>
      </c>
      <c r="K2512" s="1425">
        <v>34.810000000000002</v>
      </c>
    </row>
    <row r="2513" spans="1:11" ht="12.75">
      <c r="A2513" s="1425" t="s">
        <v>1360</v>
      </c>
      <c r="B2513" s="1425" t="s">
        <v>757</v>
      </c>
      <c r="C2513" s="1425" t="s">
        <v>390</v>
      </c>
      <c r="D2513" s="1425" t="s">
        <v>549</v>
      </c>
      <c r="E2513" s="1425" t="s">
        <v>2833</v>
      </c>
      <c r="F2513" s="1425" t="s">
        <v>1273</v>
      </c>
      <c r="G2513" s="1425" t="s">
        <v>1238</v>
      </c>
      <c r="H2513" s="1425" t="s">
        <v>1267</v>
      </c>
      <c r="I2513" s="1425" t="s">
        <v>2771</v>
      </c>
      <c r="J2513" s="1425" t="s">
        <v>1272</v>
      </c>
      <c r="K2513" s="1425">
        <v>1116.47</v>
      </c>
    </row>
    <row r="2514" spans="1:11" ht="12.75">
      <c r="A2514" s="1425" t="s">
        <v>1360</v>
      </c>
      <c r="B2514" s="1425" t="s">
        <v>778</v>
      </c>
      <c r="C2514" s="1425" t="s">
        <v>390</v>
      </c>
      <c r="D2514" s="1425" t="s">
        <v>549</v>
      </c>
      <c r="E2514" s="1425" t="s">
        <v>2834</v>
      </c>
      <c r="F2514" s="1425" t="s">
        <v>1271</v>
      </c>
      <c r="G2514" s="1425" t="s">
        <v>116</v>
      </c>
      <c r="H2514" s="1425" t="s">
        <v>2772</v>
      </c>
      <c r="I2514" s="1425" t="s">
        <v>2775</v>
      </c>
      <c r="J2514" s="1425" t="s">
        <v>1272</v>
      </c>
      <c r="K2514" s="1425">
        <v>150</v>
      </c>
    </row>
    <row r="2515" spans="1:11" ht="12.75">
      <c r="A2515" s="1425" t="s">
        <v>1360</v>
      </c>
      <c r="B2515" s="1425" t="s">
        <v>778</v>
      </c>
      <c r="C2515" s="1425" t="s">
        <v>390</v>
      </c>
      <c r="D2515" s="1425" t="s">
        <v>549</v>
      </c>
      <c r="E2515" s="1425" t="s">
        <v>2834</v>
      </c>
      <c r="F2515" s="1425" t="s">
        <v>1271</v>
      </c>
      <c r="G2515" s="1425" t="s">
        <v>116</v>
      </c>
      <c r="H2515" s="1425" t="s">
        <v>1264</v>
      </c>
      <c r="I2515" s="1425" t="s">
        <v>2775</v>
      </c>
      <c r="J2515" s="1425" t="s">
        <v>1272</v>
      </c>
      <c r="K2515" s="1425">
        <v>150</v>
      </c>
    </row>
    <row r="2516" spans="1:11" ht="12.75">
      <c r="A2516" s="1425" t="s">
        <v>1360</v>
      </c>
      <c r="B2516" s="1425" t="s">
        <v>778</v>
      </c>
      <c r="C2516" s="1425" t="s">
        <v>390</v>
      </c>
      <c r="D2516" s="1425" t="s">
        <v>549</v>
      </c>
      <c r="E2516" s="1425" t="s">
        <v>2835</v>
      </c>
      <c r="F2516" s="1425" t="s">
        <v>1279</v>
      </c>
      <c r="G2516" s="1425" t="s">
        <v>116</v>
      </c>
      <c r="H2516" s="1425" t="s">
        <v>1263</v>
      </c>
      <c r="I2516" s="1425" t="s">
        <v>2777</v>
      </c>
      <c r="J2516" s="1425" t="s">
        <v>1280</v>
      </c>
      <c r="K2516" s="1425">
        <v>262.43000000000001</v>
      </c>
    </row>
    <row r="2517" spans="1:11" ht="12.75">
      <c r="A2517" s="1425" t="s">
        <v>1360</v>
      </c>
      <c r="B2517" s="1425" t="s">
        <v>778</v>
      </c>
      <c r="C2517" s="1425" t="s">
        <v>390</v>
      </c>
      <c r="D2517" s="1425" t="s">
        <v>549</v>
      </c>
      <c r="E2517" s="1425" t="s">
        <v>2836</v>
      </c>
      <c r="F2517" s="1425" t="s">
        <v>1291</v>
      </c>
      <c r="G2517" s="1425" t="s">
        <v>116</v>
      </c>
      <c r="H2517" s="1425" t="s">
        <v>1263</v>
      </c>
      <c r="I2517" s="1425" t="s">
        <v>2777</v>
      </c>
      <c r="J2517" s="1425" t="s">
        <v>1292</v>
      </c>
      <c r="K2517" s="1425">
        <v>217.38999999999999</v>
      </c>
    </row>
    <row r="2518" spans="1:11" ht="12.75">
      <c r="A2518" s="1425" t="s">
        <v>1360</v>
      </c>
      <c r="B2518" s="1425" t="s">
        <v>778</v>
      </c>
      <c r="C2518" s="1425" t="s">
        <v>390</v>
      </c>
      <c r="D2518" s="1425" t="s">
        <v>549</v>
      </c>
      <c r="E2518" s="1425" t="s">
        <v>2836</v>
      </c>
      <c r="F2518" s="1425" t="s">
        <v>1291</v>
      </c>
      <c r="G2518" s="1425" t="s">
        <v>116</v>
      </c>
      <c r="H2518" s="1425" t="s">
        <v>2772</v>
      </c>
      <c r="I2518" s="1425" t="s">
        <v>2776</v>
      </c>
      <c r="J2518" s="1425" t="s">
        <v>1292</v>
      </c>
      <c r="K2518" s="1425">
        <v>288.12</v>
      </c>
    </row>
    <row r="2519" spans="1:11" ht="12.75">
      <c r="A2519" s="1425" t="s">
        <v>1360</v>
      </c>
      <c r="B2519" s="1425" t="s">
        <v>778</v>
      </c>
      <c r="C2519" s="1425" t="s">
        <v>390</v>
      </c>
      <c r="D2519" s="1425" t="s">
        <v>549</v>
      </c>
      <c r="E2519" s="1425" t="s">
        <v>2837</v>
      </c>
      <c r="F2519" s="1425" t="s">
        <v>1293</v>
      </c>
      <c r="G2519" s="1425" t="s">
        <v>116</v>
      </c>
      <c r="H2519" s="1425" t="s">
        <v>1263</v>
      </c>
      <c r="I2519" s="1425" t="s">
        <v>2777</v>
      </c>
      <c r="J2519" s="1425" t="s">
        <v>1294</v>
      </c>
      <c r="K2519" s="1425">
        <v>217.38999999999999</v>
      </c>
    </row>
    <row r="2520" spans="1:11" ht="12.75">
      <c r="A2520" s="1425" t="s">
        <v>1360</v>
      </c>
      <c r="B2520" s="1425" t="s">
        <v>778</v>
      </c>
      <c r="C2520" s="1425" t="s">
        <v>390</v>
      </c>
      <c r="D2520" s="1425" t="s">
        <v>549</v>
      </c>
      <c r="E2520" s="1425" t="s">
        <v>1426</v>
      </c>
      <c r="F2520" s="1425" t="s">
        <v>1271</v>
      </c>
      <c r="G2520" s="1425" t="s">
        <v>116</v>
      </c>
      <c r="H2520" s="1425" t="s">
        <v>2762</v>
      </c>
      <c r="I2520" s="1425" t="s">
        <v>2776</v>
      </c>
      <c r="J2520" s="1425" t="s">
        <v>1272</v>
      </c>
      <c r="K2520" s="1425">
        <v>148.25</v>
      </c>
    </row>
    <row r="2521" spans="1:11" ht="12.75">
      <c r="A2521" s="1425" t="s">
        <v>1360</v>
      </c>
      <c r="B2521" s="1425" t="s">
        <v>778</v>
      </c>
      <c r="C2521" s="1425" t="s">
        <v>390</v>
      </c>
      <c r="D2521" s="1425" t="s">
        <v>549</v>
      </c>
      <c r="E2521" s="1425" t="s">
        <v>1426</v>
      </c>
      <c r="F2521" s="1425" t="s">
        <v>1271</v>
      </c>
      <c r="G2521" s="1425" t="s">
        <v>116</v>
      </c>
      <c r="H2521" s="1425" t="s">
        <v>1263</v>
      </c>
      <c r="I2521" s="1425" t="s">
        <v>2776</v>
      </c>
      <c r="J2521" s="1425" t="s">
        <v>1272</v>
      </c>
      <c r="K2521" s="1425">
        <v>456.44</v>
      </c>
    </row>
    <row r="2522" spans="1:11" ht="12.75">
      <c r="A2522" s="1425" t="s">
        <v>1360</v>
      </c>
      <c r="B2522" s="1425" t="s">
        <v>778</v>
      </c>
      <c r="C2522" s="1425" t="s">
        <v>390</v>
      </c>
      <c r="D2522" s="1425" t="s">
        <v>549</v>
      </c>
      <c r="E2522" s="1425" t="s">
        <v>1426</v>
      </c>
      <c r="F2522" s="1425" t="s">
        <v>1271</v>
      </c>
      <c r="G2522" s="1425" t="s">
        <v>116</v>
      </c>
      <c r="H2522" s="1425" t="s">
        <v>1265</v>
      </c>
      <c r="I2522" s="1425" t="s">
        <v>2775</v>
      </c>
      <c r="J2522" s="1425" t="s">
        <v>1272</v>
      </c>
      <c r="K2522" s="1425">
        <v>259.30000000000001</v>
      </c>
    </row>
    <row r="2523" spans="1:11" ht="12.75">
      <c r="A2523" s="1425" t="s">
        <v>1360</v>
      </c>
      <c r="B2523" s="1425" t="s">
        <v>778</v>
      </c>
      <c r="C2523" s="1425" t="s">
        <v>390</v>
      </c>
      <c r="D2523" s="1425" t="s">
        <v>549</v>
      </c>
      <c r="E2523" s="1425" t="s">
        <v>1426</v>
      </c>
      <c r="F2523" s="1425" t="s">
        <v>1271</v>
      </c>
      <c r="G2523" s="1425" t="s">
        <v>116</v>
      </c>
      <c r="H2523" s="1425" t="s">
        <v>1265</v>
      </c>
      <c r="I2523" s="1425" t="s">
        <v>2776</v>
      </c>
      <c r="J2523" s="1425" t="s">
        <v>1272</v>
      </c>
      <c r="K2523" s="1425">
        <v>148.25</v>
      </c>
    </row>
    <row r="2524" spans="1:11" ht="12.75">
      <c r="A2524" s="1425" t="s">
        <v>1360</v>
      </c>
      <c r="B2524" s="1425" t="s">
        <v>778</v>
      </c>
      <c r="C2524" s="1425" t="s">
        <v>390</v>
      </c>
      <c r="D2524" s="1425" t="s">
        <v>549</v>
      </c>
      <c r="E2524" s="1425" t="s">
        <v>1426</v>
      </c>
      <c r="F2524" s="1425" t="s">
        <v>1271</v>
      </c>
      <c r="G2524" s="1425" t="s">
        <v>116</v>
      </c>
      <c r="H2524" s="1425" t="s">
        <v>2774</v>
      </c>
      <c r="I2524" s="1425" t="s">
        <v>2775</v>
      </c>
      <c r="J2524" s="1425" t="s">
        <v>1272</v>
      </c>
      <c r="K2524" s="1425">
        <v>259.30000000000001</v>
      </c>
    </row>
    <row r="2525" spans="1:11" ht="12.75">
      <c r="A2525" s="1425" t="s">
        <v>1360</v>
      </c>
      <c r="B2525" s="1425" t="s">
        <v>778</v>
      </c>
      <c r="C2525" s="1425" t="s">
        <v>390</v>
      </c>
      <c r="D2525" s="1425" t="s">
        <v>549</v>
      </c>
      <c r="E2525" s="1425" t="s">
        <v>1426</v>
      </c>
      <c r="F2525" s="1425" t="s">
        <v>1271</v>
      </c>
      <c r="G2525" s="1425" t="s">
        <v>116</v>
      </c>
      <c r="H2525" s="1425" t="s">
        <v>1267</v>
      </c>
      <c r="I2525" s="1425" t="s">
        <v>2775</v>
      </c>
      <c r="J2525" s="1425" t="s">
        <v>1272</v>
      </c>
      <c r="K2525" s="1425">
        <v>259.30000000000001</v>
      </c>
    </row>
    <row r="2526" spans="1:11" ht="12.75">
      <c r="A2526" s="1425" t="s">
        <v>1360</v>
      </c>
      <c r="B2526" s="1425" t="s">
        <v>778</v>
      </c>
      <c r="C2526" s="1425" t="s">
        <v>390</v>
      </c>
      <c r="D2526" s="1425" t="s">
        <v>549</v>
      </c>
      <c r="E2526" s="1425" t="s">
        <v>1426</v>
      </c>
      <c r="F2526" s="1425" t="s">
        <v>1271</v>
      </c>
      <c r="G2526" s="1425" t="s">
        <v>116</v>
      </c>
      <c r="H2526" s="1425" t="s">
        <v>1267</v>
      </c>
      <c r="I2526" s="1425" t="s">
        <v>2776</v>
      </c>
      <c r="J2526" s="1425" t="s">
        <v>1272</v>
      </c>
      <c r="K2526" s="1425">
        <v>321.5</v>
      </c>
    </row>
    <row r="2527" spans="1:11" ht="12.75">
      <c r="A2527" s="1425" t="s">
        <v>1360</v>
      </c>
      <c r="B2527" s="1425" t="s">
        <v>778</v>
      </c>
      <c r="C2527" s="1425" t="s">
        <v>390</v>
      </c>
      <c r="D2527" s="1425" t="s">
        <v>549</v>
      </c>
      <c r="E2527" s="1425" t="s">
        <v>2838</v>
      </c>
      <c r="F2527" s="1425" t="s">
        <v>1297</v>
      </c>
      <c r="G2527" s="1425" t="s">
        <v>1238</v>
      </c>
      <c r="H2527" s="1425" t="s">
        <v>1265</v>
      </c>
      <c r="I2527" s="1425" t="s">
        <v>2771</v>
      </c>
      <c r="J2527" s="1425" t="s">
        <v>1298</v>
      </c>
      <c r="K2527" s="1425">
        <v>-5342.5299999999997</v>
      </c>
    </row>
    <row r="2528" spans="1:11" ht="12.75">
      <c r="A2528" s="1425" t="s">
        <v>1360</v>
      </c>
      <c r="B2528" s="1425" t="s">
        <v>778</v>
      </c>
      <c r="C2528" s="1425" t="s">
        <v>390</v>
      </c>
      <c r="D2528" s="1425" t="s">
        <v>549</v>
      </c>
      <c r="E2528" s="1425" t="s">
        <v>2838</v>
      </c>
      <c r="F2528" s="1425" t="s">
        <v>1297</v>
      </c>
      <c r="G2528" s="1425" t="s">
        <v>1238</v>
      </c>
      <c r="H2528" s="1425" t="s">
        <v>1266</v>
      </c>
      <c r="I2528" s="1425" t="s">
        <v>2771</v>
      </c>
      <c r="J2528" s="1425" t="s">
        <v>1298</v>
      </c>
      <c r="K2528" s="1425">
        <v>5342.5299999999997</v>
      </c>
    </row>
    <row r="2529" spans="1:11" ht="12.75">
      <c r="A2529" s="1425" t="s">
        <v>1360</v>
      </c>
      <c r="B2529" s="1425" t="s">
        <v>777</v>
      </c>
      <c r="C2529" s="1425" t="s">
        <v>390</v>
      </c>
      <c r="D2529" s="1425" t="s">
        <v>549</v>
      </c>
      <c r="E2529" s="1425" t="s">
        <v>390</v>
      </c>
      <c r="F2529" s="1425" t="s">
        <v>390</v>
      </c>
      <c r="G2529" s="1425" t="s">
        <v>115</v>
      </c>
      <c r="H2529" s="1425" t="s">
        <v>2762</v>
      </c>
      <c r="I2529" s="1425" t="s">
        <v>2779</v>
      </c>
      <c r="J2529" s="1425" t="s">
        <v>390</v>
      </c>
      <c r="K2529" s="1425">
        <v>-214565.29999999999</v>
      </c>
    </row>
    <row r="2530" spans="1:11" ht="12.75">
      <c r="A2530" s="1425" t="s">
        <v>1360</v>
      </c>
      <c r="B2530" s="1425" t="s">
        <v>777</v>
      </c>
      <c r="C2530" s="1425" t="s">
        <v>390</v>
      </c>
      <c r="D2530" s="1425" t="s">
        <v>549</v>
      </c>
      <c r="E2530" s="1425" t="s">
        <v>390</v>
      </c>
      <c r="F2530" s="1425" t="s">
        <v>390</v>
      </c>
      <c r="G2530" s="1425" t="s">
        <v>115</v>
      </c>
      <c r="H2530" s="1425" t="s">
        <v>1263</v>
      </c>
      <c r="I2530" s="1425" t="s">
        <v>2779</v>
      </c>
      <c r="J2530" s="1425" t="s">
        <v>390</v>
      </c>
      <c r="K2530" s="1425">
        <v>-216916.01999999999</v>
      </c>
    </row>
    <row r="2531" spans="1:11" ht="12.75">
      <c r="A2531" s="1425" t="s">
        <v>1360</v>
      </c>
      <c r="B2531" s="1425" t="s">
        <v>777</v>
      </c>
      <c r="C2531" s="1425" t="s">
        <v>390</v>
      </c>
      <c r="D2531" s="1425" t="s">
        <v>549</v>
      </c>
      <c r="E2531" s="1425" t="s">
        <v>390</v>
      </c>
      <c r="F2531" s="1425" t="s">
        <v>390</v>
      </c>
      <c r="G2531" s="1425" t="s">
        <v>115</v>
      </c>
      <c r="H2531" s="1425" t="s">
        <v>2772</v>
      </c>
      <c r="I2531" s="1425" t="s">
        <v>2779</v>
      </c>
      <c r="J2531" s="1425" t="s">
        <v>390</v>
      </c>
      <c r="K2531" s="1425">
        <v>-179160.59</v>
      </c>
    </row>
    <row r="2532" spans="1:11" ht="12.75">
      <c r="A2532" s="1425" t="s">
        <v>1360</v>
      </c>
      <c r="B2532" s="1425" t="s">
        <v>777</v>
      </c>
      <c r="C2532" s="1425" t="s">
        <v>390</v>
      </c>
      <c r="D2532" s="1425" t="s">
        <v>549</v>
      </c>
      <c r="E2532" s="1425" t="s">
        <v>390</v>
      </c>
      <c r="F2532" s="1425" t="s">
        <v>390</v>
      </c>
      <c r="G2532" s="1425" t="s">
        <v>115</v>
      </c>
      <c r="H2532" s="1425" t="s">
        <v>2773</v>
      </c>
      <c r="I2532" s="1425" t="s">
        <v>2779</v>
      </c>
      <c r="J2532" s="1425" t="s">
        <v>390</v>
      </c>
      <c r="K2532" s="1425">
        <v>-225414.01000000001</v>
      </c>
    </row>
    <row r="2533" spans="1:11" ht="12.75">
      <c r="A2533" s="1425" t="s">
        <v>1360</v>
      </c>
      <c r="B2533" s="1425" t="s">
        <v>777</v>
      </c>
      <c r="C2533" s="1425" t="s">
        <v>390</v>
      </c>
      <c r="D2533" s="1425" t="s">
        <v>549</v>
      </c>
      <c r="E2533" s="1425" t="s">
        <v>390</v>
      </c>
      <c r="F2533" s="1425" t="s">
        <v>390</v>
      </c>
      <c r="G2533" s="1425" t="s">
        <v>115</v>
      </c>
      <c r="H2533" s="1425" t="s">
        <v>1264</v>
      </c>
      <c r="I2533" s="1425" t="s">
        <v>2779</v>
      </c>
      <c r="J2533" s="1425" t="s">
        <v>390</v>
      </c>
      <c r="K2533" s="1425">
        <v>-192993.69</v>
      </c>
    </row>
    <row r="2534" spans="1:11" ht="12.75">
      <c r="A2534" s="1425" t="s">
        <v>1360</v>
      </c>
      <c r="B2534" s="1425" t="s">
        <v>777</v>
      </c>
      <c r="C2534" s="1425" t="s">
        <v>390</v>
      </c>
      <c r="D2534" s="1425" t="s">
        <v>549</v>
      </c>
      <c r="E2534" s="1425" t="s">
        <v>390</v>
      </c>
      <c r="F2534" s="1425" t="s">
        <v>390</v>
      </c>
      <c r="G2534" s="1425" t="s">
        <v>115</v>
      </c>
      <c r="H2534" s="1425" t="s">
        <v>1265</v>
      </c>
      <c r="I2534" s="1425" t="s">
        <v>2779</v>
      </c>
      <c r="J2534" s="1425" t="s">
        <v>390</v>
      </c>
      <c r="K2534" s="1425">
        <v>-230973.41</v>
      </c>
    </row>
    <row r="2535" spans="1:11" ht="12.75">
      <c r="A2535" s="1425" t="s">
        <v>1360</v>
      </c>
      <c r="B2535" s="1425" t="s">
        <v>777</v>
      </c>
      <c r="C2535" s="1425" t="s">
        <v>390</v>
      </c>
      <c r="D2535" s="1425" t="s">
        <v>549</v>
      </c>
      <c r="E2535" s="1425" t="s">
        <v>390</v>
      </c>
      <c r="F2535" s="1425" t="s">
        <v>390</v>
      </c>
      <c r="G2535" s="1425" t="s">
        <v>115</v>
      </c>
      <c r="H2535" s="1425" t="s">
        <v>2774</v>
      </c>
      <c r="I2535" s="1425" t="s">
        <v>2779</v>
      </c>
      <c r="J2535" s="1425" t="s">
        <v>390</v>
      </c>
      <c r="K2535" s="1425">
        <v>-254064.25</v>
      </c>
    </row>
    <row r="2536" spans="1:11" ht="12.75">
      <c r="A2536" s="1425" t="s">
        <v>1360</v>
      </c>
      <c r="B2536" s="1425" t="s">
        <v>777</v>
      </c>
      <c r="C2536" s="1425" t="s">
        <v>390</v>
      </c>
      <c r="D2536" s="1425" t="s">
        <v>549</v>
      </c>
      <c r="E2536" s="1425" t="s">
        <v>390</v>
      </c>
      <c r="F2536" s="1425" t="s">
        <v>390</v>
      </c>
      <c r="G2536" s="1425" t="s">
        <v>115</v>
      </c>
      <c r="H2536" s="1425" t="s">
        <v>1266</v>
      </c>
      <c r="I2536" s="1425" t="s">
        <v>2779</v>
      </c>
      <c r="J2536" s="1425" t="s">
        <v>390</v>
      </c>
      <c r="K2536" s="1425">
        <v>-215928.10000000001</v>
      </c>
    </row>
    <row r="2537" spans="1:11" ht="12.75">
      <c r="A2537" s="1425" t="s">
        <v>1360</v>
      </c>
      <c r="B2537" s="1425" t="s">
        <v>777</v>
      </c>
      <c r="C2537" s="1425" t="s">
        <v>390</v>
      </c>
      <c r="D2537" s="1425" t="s">
        <v>549</v>
      </c>
      <c r="E2537" s="1425" t="s">
        <v>390</v>
      </c>
      <c r="F2537" s="1425" t="s">
        <v>390</v>
      </c>
      <c r="G2537" s="1425" t="s">
        <v>115</v>
      </c>
      <c r="H2537" s="1425" t="s">
        <v>1267</v>
      </c>
      <c r="I2537" s="1425" t="s">
        <v>2779</v>
      </c>
      <c r="J2537" s="1425" t="s">
        <v>390</v>
      </c>
      <c r="K2537" s="1425">
        <v>-198403.5</v>
      </c>
    </row>
    <row r="2538" spans="1:11" ht="12.75">
      <c r="A2538" s="1425" t="s">
        <v>1360</v>
      </c>
      <c r="B2538" s="1425" t="s">
        <v>777</v>
      </c>
      <c r="C2538" s="1425" t="s">
        <v>390</v>
      </c>
      <c r="D2538" s="1425" t="s">
        <v>549</v>
      </c>
      <c r="E2538" s="1425" t="s">
        <v>390</v>
      </c>
      <c r="F2538" s="1425" t="s">
        <v>390</v>
      </c>
      <c r="G2538" s="1425" t="s">
        <v>1238</v>
      </c>
      <c r="H2538" s="1425" t="s">
        <v>2762</v>
      </c>
      <c r="I2538" s="1425" t="s">
        <v>2763</v>
      </c>
      <c r="J2538" s="1425" t="s">
        <v>390</v>
      </c>
      <c r="K2538" s="1425">
        <v>107.31</v>
      </c>
    </row>
    <row r="2539" spans="1:11" ht="12.75">
      <c r="A2539" s="1425" t="s">
        <v>1360</v>
      </c>
      <c r="B2539" s="1425" t="s">
        <v>777</v>
      </c>
      <c r="C2539" s="1425" t="s">
        <v>390</v>
      </c>
      <c r="D2539" s="1425" t="s">
        <v>549</v>
      </c>
      <c r="E2539" s="1425" t="s">
        <v>390</v>
      </c>
      <c r="F2539" s="1425" t="s">
        <v>390</v>
      </c>
      <c r="G2539" s="1425" t="s">
        <v>1238</v>
      </c>
      <c r="H2539" s="1425" t="s">
        <v>2762</v>
      </c>
      <c r="I2539" s="1425" t="s">
        <v>2764</v>
      </c>
      <c r="J2539" s="1425" t="s">
        <v>390</v>
      </c>
      <c r="K2539" s="1425">
        <v>1501.97</v>
      </c>
    </row>
    <row r="2540" spans="1:11" ht="12.75">
      <c r="A2540" s="1425" t="s">
        <v>1360</v>
      </c>
      <c r="B2540" s="1425" t="s">
        <v>777</v>
      </c>
      <c r="C2540" s="1425" t="s">
        <v>390</v>
      </c>
      <c r="D2540" s="1425" t="s">
        <v>549</v>
      </c>
      <c r="E2540" s="1425" t="s">
        <v>390</v>
      </c>
      <c r="F2540" s="1425" t="s">
        <v>390</v>
      </c>
      <c r="G2540" s="1425" t="s">
        <v>1238</v>
      </c>
      <c r="H2540" s="1425" t="s">
        <v>2762</v>
      </c>
      <c r="I2540" s="1425" t="s">
        <v>2765</v>
      </c>
      <c r="J2540" s="1425" t="s">
        <v>390</v>
      </c>
      <c r="K2540" s="1425">
        <v>300.39999999999998</v>
      </c>
    </row>
    <row r="2541" spans="1:11" ht="12.75">
      <c r="A2541" s="1425" t="s">
        <v>1360</v>
      </c>
      <c r="B2541" s="1425" t="s">
        <v>777</v>
      </c>
      <c r="C2541" s="1425" t="s">
        <v>390</v>
      </c>
      <c r="D2541" s="1425" t="s">
        <v>549</v>
      </c>
      <c r="E2541" s="1425" t="s">
        <v>390</v>
      </c>
      <c r="F2541" s="1425" t="s">
        <v>390</v>
      </c>
      <c r="G2541" s="1425" t="s">
        <v>1238</v>
      </c>
      <c r="H2541" s="1425" t="s">
        <v>2762</v>
      </c>
      <c r="I2541" s="1425" t="s">
        <v>2766</v>
      </c>
      <c r="J2541" s="1425" t="s">
        <v>390</v>
      </c>
      <c r="K2541" s="1425">
        <v>536.46000000000004</v>
      </c>
    </row>
    <row r="2542" spans="1:11" ht="12.75">
      <c r="A2542" s="1425" t="s">
        <v>1360</v>
      </c>
      <c r="B2542" s="1425" t="s">
        <v>777</v>
      </c>
      <c r="C2542" s="1425" t="s">
        <v>390</v>
      </c>
      <c r="D2542" s="1425" t="s">
        <v>549</v>
      </c>
      <c r="E2542" s="1425" t="s">
        <v>390</v>
      </c>
      <c r="F2542" s="1425" t="s">
        <v>390</v>
      </c>
      <c r="G2542" s="1425" t="s">
        <v>1238</v>
      </c>
      <c r="H2542" s="1425" t="s">
        <v>2762</v>
      </c>
      <c r="I2542" s="1425" t="s">
        <v>2767</v>
      </c>
      <c r="J2542" s="1425" t="s">
        <v>390</v>
      </c>
      <c r="K2542" s="1425">
        <v>8968.7800000000007</v>
      </c>
    </row>
    <row r="2543" spans="1:11" ht="12.75">
      <c r="A2543" s="1425" t="s">
        <v>1360</v>
      </c>
      <c r="B2543" s="1425" t="s">
        <v>777</v>
      </c>
      <c r="C2543" s="1425" t="s">
        <v>390</v>
      </c>
      <c r="D2543" s="1425" t="s">
        <v>549</v>
      </c>
      <c r="E2543" s="1425" t="s">
        <v>390</v>
      </c>
      <c r="F2543" s="1425" t="s">
        <v>390</v>
      </c>
      <c r="G2543" s="1425" t="s">
        <v>1238</v>
      </c>
      <c r="H2543" s="1425" t="s">
        <v>2762</v>
      </c>
      <c r="I2543" s="1425" t="s">
        <v>2768</v>
      </c>
      <c r="J2543" s="1425" t="s">
        <v>390</v>
      </c>
      <c r="K2543" s="1425">
        <v>750.99000000000001</v>
      </c>
    </row>
    <row r="2544" spans="1:11" ht="12.75">
      <c r="A2544" s="1425" t="s">
        <v>1360</v>
      </c>
      <c r="B2544" s="1425" t="s">
        <v>777</v>
      </c>
      <c r="C2544" s="1425" t="s">
        <v>390</v>
      </c>
      <c r="D2544" s="1425" t="s">
        <v>549</v>
      </c>
      <c r="E2544" s="1425" t="s">
        <v>390</v>
      </c>
      <c r="F2544" s="1425" t="s">
        <v>390</v>
      </c>
      <c r="G2544" s="1425" t="s">
        <v>1238</v>
      </c>
      <c r="H2544" s="1425" t="s">
        <v>2762</v>
      </c>
      <c r="I2544" s="1425" t="s">
        <v>2769</v>
      </c>
      <c r="J2544" s="1425" t="s">
        <v>390</v>
      </c>
      <c r="K2544" s="1425">
        <v>386.25999999999999</v>
      </c>
    </row>
    <row r="2545" spans="1:11" ht="12.75">
      <c r="A2545" s="1425" t="s">
        <v>1360</v>
      </c>
      <c r="B2545" s="1425" t="s">
        <v>777</v>
      </c>
      <c r="C2545" s="1425" t="s">
        <v>390</v>
      </c>
      <c r="D2545" s="1425" t="s">
        <v>549</v>
      </c>
      <c r="E2545" s="1425" t="s">
        <v>390</v>
      </c>
      <c r="F2545" s="1425" t="s">
        <v>390</v>
      </c>
      <c r="G2545" s="1425" t="s">
        <v>1238</v>
      </c>
      <c r="H2545" s="1425" t="s">
        <v>2762</v>
      </c>
      <c r="I2545" s="1425" t="s">
        <v>2770</v>
      </c>
      <c r="J2545" s="1425" t="s">
        <v>390</v>
      </c>
      <c r="K2545" s="1425">
        <v>321.80000000000001</v>
      </c>
    </row>
    <row r="2546" spans="1:11" ht="12.75">
      <c r="A2546" s="1425" t="s">
        <v>1360</v>
      </c>
      <c r="B2546" s="1425" t="s">
        <v>777</v>
      </c>
      <c r="C2546" s="1425" t="s">
        <v>390</v>
      </c>
      <c r="D2546" s="1425" t="s">
        <v>549</v>
      </c>
      <c r="E2546" s="1425" t="s">
        <v>390</v>
      </c>
      <c r="F2546" s="1425" t="s">
        <v>390</v>
      </c>
      <c r="G2546" s="1425" t="s">
        <v>1238</v>
      </c>
      <c r="H2546" s="1425" t="s">
        <v>2762</v>
      </c>
      <c r="I2546" s="1425" t="s">
        <v>2771</v>
      </c>
      <c r="J2546" s="1425" t="s">
        <v>390</v>
      </c>
      <c r="K2546" s="1425">
        <v>10041.719999999999</v>
      </c>
    </row>
    <row r="2547" spans="1:11" ht="12.75">
      <c r="A2547" s="1425" t="s">
        <v>1360</v>
      </c>
      <c r="B2547" s="1425" t="s">
        <v>777</v>
      </c>
      <c r="C2547" s="1425" t="s">
        <v>390</v>
      </c>
      <c r="D2547" s="1425" t="s">
        <v>549</v>
      </c>
      <c r="E2547" s="1425" t="s">
        <v>390</v>
      </c>
      <c r="F2547" s="1425" t="s">
        <v>390</v>
      </c>
      <c r="G2547" s="1425" t="s">
        <v>1238</v>
      </c>
      <c r="H2547" s="1425" t="s">
        <v>1263</v>
      </c>
      <c r="I2547" s="1425" t="s">
        <v>2763</v>
      </c>
      <c r="J2547" s="1425" t="s">
        <v>390</v>
      </c>
      <c r="K2547" s="1425">
        <v>108.45999999999999</v>
      </c>
    </row>
    <row r="2548" spans="1:11" ht="12.75">
      <c r="A2548" s="1425" t="s">
        <v>1360</v>
      </c>
      <c r="B2548" s="1425" t="s">
        <v>777</v>
      </c>
      <c r="C2548" s="1425" t="s">
        <v>390</v>
      </c>
      <c r="D2548" s="1425" t="s">
        <v>549</v>
      </c>
      <c r="E2548" s="1425" t="s">
        <v>390</v>
      </c>
      <c r="F2548" s="1425" t="s">
        <v>390</v>
      </c>
      <c r="G2548" s="1425" t="s">
        <v>1238</v>
      </c>
      <c r="H2548" s="1425" t="s">
        <v>1263</v>
      </c>
      <c r="I2548" s="1425" t="s">
        <v>2764</v>
      </c>
      <c r="J2548" s="1425" t="s">
        <v>390</v>
      </c>
      <c r="K2548" s="1425">
        <v>1518.3599999999999</v>
      </c>
    </row>
    <row r="2549" spans="1:11" ht="12.75">
      <c r="A2549" s="1425" t="s">
        <v>1360</v>
      </c>
      <c r="B2549" s="1425" t="s">
        <v>777</v>
      </c>
      <c r="C2549" s="1425" t="s">
        <v>390</v>
      </c>
      <c r="D2549" s="1425" t="s">
        <v>549</v>
      </c>
      <c r="E2549" s="1425" t="s">
        <v>390</v>
      </c>
      <c r="F2549" s="1425" t="s">
        <v>390</v>
      </c>
      <c r="G2549" s="1425" t="s">
        <v>1238</v>
      </c>
      <c r="H2549" s="1425" t="s">
        <v>1263</v>
      </c>
      <c r="I2549" s="1425" t="s">
        <v>2765</v>
      </c>
      <c r="J2549" s="1425" t="s">
        <v>390</v>
      </c>
      <c r="K2549" s="1425">
        <v>303.66000000000003</v>
      </c>
    </row>
    <row r="2550" spans="1:11" ht="12.75">
      <c r="A2550" s="1425" t="s">
        <v>1360</v>
      </c>
      <c r="B2550" s="1425" t="s">
        <v>777</v>
      </c>
      <c r="C2550" s="1425" t="s">
        <v>390</v>
      </c>
      <c r="D2550" s="1425" t="s">
        <v>549</v>
      </c>
      <c r="E2550" s="1425" t="s">
        <v>390</v>
      </c>
      <c r="F2550" s="1425" t="s">
        <v>390</v>
      </c>
      <c r="G2550" s="1425" t="s">
        <v>1238</v>
      </c>
      <c r="H2550" s="1425" t="s">
        <v>1263</v>
      </c>
      <c r="I2550" s="1425" t="s">
        <v>2766</v>
      </c>
      <c r="J2550" s="1425" t="s">
        <v>390</v>
      </c>
      <c r="K2550" s="1425">
        <v>542.26999999999998</v>
      </c>
    </row>
    <row r="2551" spans="1:11" ht="12.75">
      <c r="A2551" s="1425" t="s">
        <v>1360</v>
      </c>
      <c r="B2551" s="1425" t="s">
        <v>777</v>
      </c>
      <c r="C2551" s="1425" t="s">
        <v>390</v>
      </c>
      <c r="D2551" s="1425" t="s">
        <v>549</v>
      </c>
      <c r="E2551" s="1425" t="s">
        <v>390</v>
      </c>
      <c r="F2551" s="1425" t="s">
        <v>390</v>
      </c>
      <c r="G2551" s="1425" t="s">
        <v>1238</v>
      </c>
      <c r="H2551" s="1425" t="s">
        <v>1263</v>
      </c>
      <c r="I2551" s="1425" t="s">
        <v>2767</v>
      </c>
      <c r="J2551" s="1425" t="s">
        <v>390</v>
      </c>
      <c r="K2551" s="1425">
        <v>9067.0900000000001</v>
      </c>
    </row>
    <row r="2552" spans="1:11" ht="12.75">
      <c r="A2552" s="1425" t="s">
        <v>1360</v>
      </c>
      <c r="B2552" s="1425" t="s">
        <v>777</v>
      </c>
      <c r="C2552" s="1425" t="s">
        <v>390</v>
      </c>
      <c r="D2552" s="1425" t="s">
        <v>549</v>
      </c>
      <c r="E2552" s="1425" t="s">
        <v>390</v>
      </c>
      <c r="F2552" s="1425" t="s">
        <v>390</v>
      </c>
      <c r="G2552" s="1425" t="s">
        <v>1238</v>
      </c>
      <c r="H2552" s="1425" t="s">
        <v>1263</v>
      </c>
      <c r="I2552" s="1425" t="s">
        <v>2768</v>
      </c>
      <c r="J2552" s="1425" t="s">
        <v>390</v>
      </c>
      <c r="K2552" s="1425">
        <v>759.33000000000004</v>
      </c>
    </row>
    <row r="2553" spans="1:11" ht="12.75">
      <c r="A2553" s="1425" t="s">
        <v>1360</v>
      </c>
      <c r="B2553" s="1425" t="s">
        <v>777</v>
      </c>
      <c r="C2553" s="1425" t="s">
        <v>390</v>
      </c>
      <c r="D2553" s="1425" t="s">
        <v>549</v>
      </c>
      <c r="E2553" s="1425" t="s">
        <v>390</v>
      </c>
      <c r="F2553" s="1425" t="s">
        <v>390</v>
      </c>
      <c r="G2553" s="1425" t="s">
        <v>1238</v>
      </c>
      <c r="H2553" s="1425" t="s">
        <v>1263</v>
      </c>
      <c r="I2553" s="1425" t="s">
        <v>2769</v>
      </c>
      <c r="J2553" s="1425" t="s">
        <v>390</v>
      </c>
      <c r="K2553" s="1425">
        <v>390.44</v>
      </c>
    </row>
    <row r="2554" spans="1:11" ht="12.75">
      <c r="A2554" s="1425" t="s">
        <v>1360</v>
      </c>
      <c r="B2554" s="1425" t="s">
        <v>777</v>
      </c>
      <c r="C2554" s="1425" t="s">
        <v>390</v>
      </c>
      <c r="D2554" s="1425" t="s">
        <v>549</v>
      </c>
      <c r="E2554" s="1425" t="s">
        <v>390</v>
      </c>
      <c r="F2554" s="1425" t="s">
        <v>390</v>
      </c>
      <c r="G2554" s="1425" t="s">
        <v>1238</v>
      </c>
      <c r="H2554" s="1425" t="s">
        <v>1263</v>
      </c>
      <c r="I2554" s="1425" t="s">
        <v>2770</v>
      </c>
      <c r="J2554" s="1425" t="s">
        <v>390</v>
      </c>
      <c r="K2554" s="1425">
        <v>325.26999999999998</v>
      </c>
    </row>
    <row r="2555" spans="1:11" ht="12.75">
      <c r="A2555" s="1425" t="s">
        <v>1360</v>
      </c>
      <c r="B2555" s="1425" t="s">
        <v>777</v>
      </c>
      <c r="C2555" s="1425" t="s">
        <v>390</v>
      </c>
      <c r="D2555" s="1425" t="s">
        <v>549</v>
      </c>
      <c r="E2555" s="1425" t="s">
        <v>390</v>
      </c>
      <c r="F2555" s="1425" t="s">
        <v>390</v>
      </c>
      <c r="G2555" s="1425" t="s">
        <v>1238</v>
      </c>
      <c r="H2555" s="1425" t="s">
        <v>1263</v>
      </c>
      <c r="I2555" s="1425" t="s">
        <v>2771</v>
      </c>
      <c r="J2555" s="1425" t="s">
        <v>390</v>
      </c>
      <c r="K2555" s="1425">
        <v>10151.74</v>
      </c>
    </row>
    <row r="2556" spans="1:11" ht="12.75">
      <c r="A2556" s="1425" t="s">
        <v>1360</v>
      </c>
      <c r="B2556" s="1425" t="s">
        <v>777</v>
      </c>
      <c r="C2556" s="1425" t="s">
        <v>390</v>
      </c>
      <c r="D2556" s="1425" t="s">
        <v>549</v>
      </c>
      <c r="E2556" s="1425" t="s">
        <v>390</v>
      </c>
      <c r="F2556" s="1425" t="s">
        <v>390</v>
      </c>
      <c r="G2556" s="1425" t="s">
        <v>1238</v>
      </c>
      <c r="H2556" s="1425" t="s">
        <v>2772</v>
      </c>
      <c r="I2556" s="1425" t="s">
        <v>2763</v>
      </c>
      <c r="J2556" s="1425" t="s">
        <v>390</v>
      </c>
      <c r="K2556" s="1425">
        <v>89.670000000000002</v>
      </c>
    </row>
    <row r="2557" spans="1:11" ht="12.75">
      <c r="A2557" s="1425" t="s">
        <v>1360</v>
      </c>
      <c r="B2557" s="1425" t="s">
        <v>777</v>
      </c>
      <c r="C2557" s="1425" t="s">
        <v>390</v>
      </c>
      <c r="D2557" s="1425" t="s">
        <v>549</v>
      </c>
      <c r="E2557" s="1425" t="s">
        <v>390</v>
      </c>
      <c r="F2557" s="1425" t="s">
        <v>390</v>
      </c>
      <c r="G2557" s="1425" t="s">
        <v>1238</v>
      </c>
      <c r="H2557" s="1425" t="s">
        <v>2772</v>
      </c>
      <c r="I2557" s="1425" t="s">
        <v>2764</v>
      </c>
      <c r="J2557" s="1425" t="s">
        <v>390</v>
      </c>
      <c r="K2557" s="1425">
        <v>1254.1400000000001</v>
      </c>
    </row>
    <row r="2558" spans="1:11" ht="12.75">
      <c r="A2558" s="1425" t="s">
        <v>1360</v>
      </c>
      <c r="B2558" s="1425" t="s">
        <v>777</v>
      </c>
      <c r="C2558" s="1425" t="s">
        <v>390</v>
      </c>
      <c r="D2558" s="1425" t="s">
        <v>549</v>
      </c>
      <c r="E2558" s="1425" t="s">
        <v>390</v>
      </c>
      <c r="F2558" s="1425" t="s">
        <v>390</v>
      </c>
      <c r="G2558" s="1425" t="s">
        <v>1238</v>
      </c>
      <c r="H2558" s="1425" t="s">
        <v>2772</v>
      </c>
      <c r="I2558" s="1425" t="s">
        <v>2765</v>
      </c>
      <c r="J2558" s="1425" t="s">
        <v>390</v>
      </c>
      <c r="K2558" s="1425">
        <v>250.78999999999999</v>
      </c>
    </row>
    <row r="2559" spans="1:11" ht="12.75">
      <c r="A2559" s="1425" t="s">
        <v>1360</v>
      </c>
      <c r="B2559" s="1425" t="s">
        <v>777</v>
      </c>
      <c r="C2559" s="1425" t="s">
        <v>390</v>
      </c>
      <c r="D2559" s="1425" t="s">
        <v>549</v>
      </c>
      <c r="E2559" s="1425" t="s">
        <v>390</v>
      </c>
      <c r="F2559" s="1425" t="s">
        <v>390</v>
      </c>
      <c r="G2559" s="1425" t="s">
        <v>1238</v>
      </c>
      <c r="H2559" s="1425" t="s">
        <v>2772</v>
      </c>
      <c r="I2559" s="1425" t="s">
        <v>2766</v>
      </c>
      <c r="J2559" s="1425" t="s">
        <v>390</v>
      </c>
      <c r="K2559" s="1425">
        <v>447.83999999999997</v>
      </c>
    </row>
    <row r="2560" spans="1:11" ht="12.75">
      <c r="A2560" s="1425" t="s">
        <v>1360</v>
      </c>
      <c r="B2560" s="1425" t="s">
        <v>777</v>
      </c>
      <c r="C2560" s="1425" t="s">
        <v>390</v>
      </c>
      <c r="D2560" s="1425" t="s">
        <v>549</v>
      </c>
      <c r="E2560" s="1425" t="s">
        <v>390</v>
      </c>
      <c r="F2560" s="1425" t="s">
        <v>390</v>
      </c>
      <c r="G2560" s="1425" t="s">
        <v>1238</v>
      </c>
      <c r="H2560" s="1425" t="s">
        <v>2772</v>
      </c>
      <c r="I2560" s="1425" t="s">
        <v>2767</v>
      </c>
      <c r="J2560" s="1425" t="s">
        <v>390</v>
      </c>
      <c r="K2560" s="1425">
        <v>7488.9399999999996</v>
      </c>
    </row>
    <row r="2561" spans="1:11" ht="12.75">
      <c r="A2561" s="1425" t="s">
        <v>1360</v>
      </c>
      <c r="B2561" s="1425" t="s">
        <v>777</v>
      </c>
      <c r="C2561" s="1425" t="s">
        <v>390</v>
      </c>
      <c r="D2561" s="1425" t="s">
        <v>549</v>
      </c>
      <c r="E2561" s="1425" t="s">
        <v>390</v>
      </c>
      <c r="F2561" s="1425" t="s">
        <v>390</v>
      </c>
      <c r="G2561" s="1425" t="s">
        <v>1238</v>
      </c>
      <c r="H2561" s="1425" t="s">
        <v>2772</v>
      </c>
      <c r="I2561" s="1425" t="s">
        <v>2768</v>
      </c>
      <c r="J2561" s="1425" t="s">
        <v>390</v>
      </c>
      <c r="K2561" s="1425">
        <v>627.01999999999998</v>
      </c>
    </row>
    <row r="2562" spans="1:11" ht="12.75">
      <c r="A2562" s="1425" t="s">
        <v>1360</v>
      </c>
      <c r="B2562" s="1425" t="s">
        <v>777</v>
      </c>
      <c r="C2562" s="1425" t="s">
        <v>390</v>
      </c>
      <c r="D2562" s="1425" t="s">
        <v>549</v>
      </c>
      <c r="E2562" s="1425" t="s">
        <v>390</v>
      </c>
      <c r="F2562" s="1425" t="s">
        <v>390</v>
      </c>
      <c r="G2562" s="1425" t="s">
        <v>1238</v>
      </c>
      <c r="H2562" s="1425" t="s">
        <v>2772</v>
      </c>
      <c r="I2562" s="1425" t="s">
        <v>2769</v>
      </c>
      <c r="J2562" s="1425" t="s">
        <v>390</v>
      </c>
      <c r="K2562" s="1425">
        <v>322.52999999999997</v>
      </c>
    </row>
    <row r="2563" spans="1:11" ht="12.75">
      <c r="A2563" s="1425" t="s">
        <v>1360</v>
      </c>
      <c r="B2563" s="1425" t="s">
        <v>777</v>
      </c>
      <c r="C2563" s="1425" t="s">
        <v>390</v>
      </c>
      <c r="D2563" s="1425" t="s">
        <v>549</v>
      </c>
      <c r="E2563" s="1425" t="s">
        <v>390</v>
      </c>
      <c r="F2563" s="1425" t="s">
        <v>390</v>
      </c>
      <c r="G2563" s="1425" t="s">
        <v>1238</v>
      </c>
      <c r="H2563" s="1425" t="s">
        <v>2772</v>
      </c>
      <c r="I2563" s="1425" t="s">
        <v>2770</v>
      </c>
      <c r="J2563" s="1425" t="s">
        <v>390</v>
      </c>
      <c r="K2563" s="1425">
        <v>268.74000000000001</v>
      </c>
    </row>
    <row r="2564" spans="1:11" ht="12.75">
      <c r="A2564" s="1425" t="s">
        <v>1360</v>
      </c>
      <c r="B2564" s="1425" t="s">
        <v>777</v>
      </c>
      <c r="C2564" s="1425" t="s">
        <v>390</v>
      </c>
      <c r="D2564" s="1425" t="s">
        <v>549</v>
      </c>
      <c r="E2564" s="1425" t="s">
        <v>390</v>
      </c>
      <c r="F2564" s="1425" t="s">
        <v>390</v>
      </c>
      <c r="G2564" s="1425" t="s">
        <v>1238</v>
      </c>
      <c r="H2564" s="1425" t="s">
        <v>2772</v>
      </c>
      <c r="I2564" s="1425" t="s">
        <v>2771</v>
      </c>
      <c r="J2564" s="1425" t="s">
        <v>390</v>
      </c>
      <c r="K2564" s="1425">
        <v>8384.6800000000003</v>
      </c>
    </row>
    <row r="2565" spans="1:11" ht="12.75">
      <c r="A2565" s="1425" t="s">
        <v>1360</v>
      </c>
      <c r="B2565" s="1425" t="s">
        <v>777</v>
      </c>
      <c r="C2565" s="1425" t="s">
        <v>390</v>
      </c>
      <c r="D2565" s="1425" t="s">
        <v>549</v>
      </c>
      <c r="E2565" s="1425" t="s">
        <v>390</v>
      </c>
      <c r="F2565" s="1425" t="s">
        <v>390</v>
      </c>
      <c r="G2565" s="1425" t="s">
        <v>1238</v>
      </c>
      <c r="H2565" s="1425" t="s">
        <v>2773</v>
      </c>
      <c r="I2565" s="1425" t="s">
        <v>2763</v>
      </c>
      <c r="J2565" s="1425" t="s">
        <v>390</v>
      </c>
      <c r="K2565" s="1425">
        <v>112.77</v>
      </c>
    </row>
    <row r="2566" spans="1:11" ht="12.75">
      <c r="A2566" s="1425" t="s">
        <v>1360</v>
      </c>
      <c r="B2566" s="1425" t="s">
        <v>777</v>
      </c>
      <c r="C2566" s="1425" t="s">
        <v>390</v>
      </c>
      <c r="D2566" s="1425" t="s">
        <v>549</v>
      </c>
      <c r="E2566" s="1425" t="s">
        <v>390</v>
      </c>
      <c r="F2566" s="1425" t="s">
        <v>390</v>
      </c>
      <c r="G2566" s="1425" t="s">
        <v>1238</v>
      </c>
      <c r="H2566" s="1425" t="s">
        <v>2773</v>
      </c>
      <c r="I2566" s="1425" t="s">
        <v>2764</v>
      </c>
      <c r="J2566" s="1425" t="s">
        <v>390</v>
      </c>
      <c r="K2566" s="1425">
        <v>1577.8900000000001</v>
      </c>
    </row>
    <row r="2567" spans="1:11" ht="12.75">
      <c r="A2567" s="1425" t="s">
        <v>1360</v>
      </c>
      <c r="B2567" s="1425" t="s">
        <v>777</v>
      </c>
      <c r="C2567" s="1425" t="s">
        <v>390</v>
      </c>
      <c r="D2567" s="1425" t="s">
        <v>549</v>
      </c>
      <c r="E2567" s="1425" t="s">
        <v>390</v>
      </c>
      <c r="F2567" s="1425" t="s">
        <v>390</v>
      </c>
      <c r="G2567" s="1425" t="s">
        <v>1238</v>
      </c>
      <c r="H2567" s="1425" t="s">
        <v>2773</v>
      </c>
      <c r="I2567" s="1425" t="s">
        <v>2765</v>
      </c>
      <c r="J2567" s="1425" t="s">
        <v>390</v>
      </c>
      <c r="K2567" s="1425">
        <v>315.58999999999997</v>
      </c>
    </row>
    <row r="2568" spans="1:11" ht="12.75">
      <c r="A2568" s="1425" t="s">
        <v>1360</v>
      </c>
      <c r="B2568" s="1425" t="s">
        <v>777</v>
      </c>
      <c r="C2568" s="1425" t="s">
        <v>390</v>
      </c>
      <c r="D2568" s="1425" t="s">
        <v>549</v>
      </c>
      <c r="E2568" s="1425" t="s">
        <v>390</v>
      </c>
      <c r="F2568" s="1425" t="s">
        <v>390</v>
      </c>
      <c r="G2568" s="1425" t="s">
        <v>1238</v>
      </c>
      <c r="H2568" s="1425" t="s">
        <v>2773</v>
      </c>
      <c r="I2568" s="1425" t="s">
        <v>2766</v>
      </c>
      <c r="J2568" s="1425" t="s">
        <v>390</v>
      </c>
      <c r="K2568" s="1425">
        <v>563.52999999999997</v>
      </c>
    </row>
    <row r="2569" spans="1:11" ht="12.75">
      <c r="A2569" s="1425" t="s">
        <v>1360</v>
      </c>
      <c r="B2569" s="1425" t="s">
        <v>777</v>
      </c>
      <c r="C2569" s="1425" t="s">
        <v>390</v>
      </c>
      <c r="D2569" s="1425" t="s">
        <v>549</v>
      </c>
      <c r="E2569" s="1425" t="s">
        <v>390</v>
      </c>
      <c r="F2569" s="1425" t="s">
        <v>390</v>
      </c>
      <c r="G2569" s="1425" t="s">
        <v>1238</v>
      </c>
      <c r="H2569" s="1425" t="s">
        <v>2773</v>
      </c>
      <c r="I2569" s="1425" t="s">
        <v>2767</v>
      </c>
      <c r="J2569" s="1425" t="s">
        <v>390</v>
      </c>
      <c r="K2569" s="1425">
        <v>9422.2700000000004</v>
      </c>
    </row>
    <row r="2570" spans="1:11" ht="12.75">
      <c r="A2570" s="1425" t="s">
        <v>1360</v>
      </c>
      <c r="B2570" s="1425" t="s">
        <v>777</v>
      </c>
      <c r="C2570" s="1425" t="s">
        <v>390</v>
      </c>
      <c r="D2570" s="1425" t="s">
        <v>549</v>
      </c>
      <c r="E2570" s="1425" t="s">
        <v>390</v>
      </c>
      <c r="F2570" s="1425" t="s">
        <v>390</v>
      </c>
      <c r="G2570" s="1425" t="s">
        <v>1238</v>
      </c>
      <c r="H2570" s="1425" t="s">
        <v>2773</v>
      </c>
      <c r="I2570" s="1425" t="s">
        <v>2768</v>
      </c>
      <c r="J2570" s="1425" t="s">
        <v>390</v>
      </c>
      <c r="K2570" s="1425">
        <v>788.95000000000005</v>
      </c>
    </row>
    <row r="2571" spans="1:11" ht="12.75">
      <c r="A2571" s="1425" t="s">
        <v>1360</v>
      </c>
      <c r="B2571" s="1425" t="s">
        <v>777</v>
      </c>
      <c r="C2571" s="1425" t="s">
        <v>390</v>
      </c>
      <c r="D2571" s="1425" t="s">
        <v>549</v>
      </c>
      <c r="E2571" s="1425" t="s">
        <v>390</v>
      </c>
      <c r="F2571" s="1425" t="s">
        <v>390</v>
      </c>
      <c r="G2571" s="1425" t="s">
        <v>1238</v>
      </c>
      <c r="H2571" s="1425" t="s">
        <v>2773</v>
      </c>
      <c r="I2571" s="1425" t="s">
        <v>2769</v>
      </c>
      <c r="J2571" s="1425" t="s">
        <v>390</v>
      </c>
      <c r="K2571" s="1425">
        <v>405.77999999999997</v>
      </c>
    </row>
    <row r="2572" spans="1:11" ht="12.75">
      <c r="A2572" s="1425" t="s">
        <v>1360</v>
      </c>
      <c r="B2572" s="1425" t="s">
        <v>777</v>
      </c>
      <c r="C2572" s="1425" t="s">
        <v>390</v>
      </c>
      <c r="D2572" s="1425" t="s">
        <v>549</v>
      </c>
      <c r="E2572" s="1425" t="s">
        <v>390</v>
      </c>
      <c r="F2572" s="1425" t="s">
        <v>390</v>
      </c>
      <c r="G2572" s="1425" t="s">
        <v>1238</v>
      </c>
      <c r="H2572" s="1425" t="s">
        <v>2773</v>
      </c>
      <c r="I2572" s="1425" t="s">
        <v>2770</v>
      </c>
      <c r="J2572" s="1425" t="s">
        <v>390</v>
      </c>
      <c r="K2572" s="1425">
        <v>338.17000000000002</v>
      </c>
    </row>
    <row r="2573" spans="1:11" ht="12.75">
      <c r="A2573" s="1425" t="s">
        <v>1360</v>
      </c>
      <c r="B2573" s="1425" t="s">
        <v>777</v>
      </c>
      <c r="C2573" s="1425" t="s">
        <v>390</v>
      </c>
      <c r="D2573" s="1425" t="s">
        <v>549</v>
      </c>
      <c r="E2573" s="1425" t="s">
        <v>390</v>
      </c>
      <c r="F2573" s="1425" t="s">
        <v>390</v>
      </c>
      <c r="G2573" s="1425" t="s">
        <v>1238</v>
      </c>
      <c r="H2573" s="1425" t="s">
        <v>2773</v>
      </c>
      <c r="I2573" s="1425" t="s">
        <v>2771</v>
      </c>
      <c r="J2573" s="1425" t="s">
        <v>390</v>
      </c>
      <c r="K2573" s="1425">
        <v>10549.34</v>
      </c>
    </row>
    <row r="2574" spans="1:11" ht="12.75">
      <c r="A2574" s="1425" t="s">
        <v>1360</v>
      </c>
      <c r="B2574" s="1425" t="s">
        <v>777</v>
      </c>
      <c r="C2574" s="1425" t="s">
        <v>390</v>
      </c>
      <c r="D2574" s="1425" t="s">
        <v>549</v>
      </c>
      <c r="E2574" s="1425" t="s">
        <v>390</v>
      </c>
      <c r="F2574" s="1425" t="s">
        <v>390</v>
      </c>
      <c r="G2574" s="1425" t="s">
        <v>1238</v>
      </c>
      <c r="H2574" s="1425" t="s">
        <v>1264</v>
      </c>
      <c r="I2574" s="1425" t="s">
        <v>2763</v>
      </c>
      <c r="J2574" s="1425" t="s">
        <v>390</v>
      </c>
      <c r="K2574" s="1425">
        <v>96.519999999999996</v>
      </c>
    </row>
    <row r="2575" spans="1:11" ht="12.75">
      <c r="A2575" s="1425" t="s">
        <v>1360</v>
      </c>
      <c r="B2575" s="1425" t="s">
        <v>777</v>
      </c>
      <c r="C2575" s="1425" t="s">
        <v>390</v>
      </c>
      <c r="D2575" s="1425" t="s">
        <v>549</v>
      </c>
      <c r="E2575" s="1425" t="s">
        <v>390</v>
      </c>
      <c r="F2575" s="1425" t="s">
        <v>390</v>
      </c>
      <c r="G2575" s="1425" t="s">
        <v>1238</v>
      </c>
      <c r="H2575" s="1425" t="s">
        <v>1264</v>
      </c>
      <c r="I2575" s="1425" t="s">
        <v>2764</v>
      </c>
      <c r="J2575" s="1425" t="s">
        <v>390</v>
      </c>
      <c r="K2575" s="1425">
        <v>1350.9100000000001</v>
      </c>
    </row>
    <row r="2576" spans="1:11" ht="12.75">
      <c r="A2576" s="1425" t="s">
        <v>1360</v>
      </c>
      <c r="B2576" s="1425" t="s">
        <v>777</v>
      </c>
      <c r="C2576" s="1425" t="s">
        <v>390</v>
      </c>
      <c r="D2576" s="1425" t="s">
        <v>549</v>
      </c>
      <c r="E2576" s="1425" t="s">
        <v>390</v>
      </c>
      <c r="F2576" s="1425" t="s">
        <v>390</v>
      </c>
      <c r="G2576" s="1425" t="s">
        <v>1238</v>
      </c>
      <c r="H2576" s="1425" t="s">
        <v>1264</v>
      </c>
      <c r="I2576" s="1425" t="s">
        <v>2765</v>
      </c>
      <c r="J2576" s="1425" t="s">
        <v>390</v>
      </c>
      <c r="K2576" s="1425">
        <v>270.23000000000002</v>
      </c>
    </row>
    <row r="2577" spans="1:11" ht="12.75">
      <c r="A2577" s="1425" t="s">
        <v>1360</v>
      </c>
      <c r="B2577" s="1425" t="s">
        <v>777</v>
      </c>
      <c r="C2577" s="1425" t="s">
        <v>390</v>
      </c>
      <c r="D2577" s="1425" t="s">
        <v>549</v>
      </c>
      <c r="E2577" s="1425" t="s">
        <v>390</v>
      </c>
      <c r="F2577" s="1425" t="s">
        <v>390</v>
      </c>
      <c r="G2577" s="1425" t="s">
        <v>1238</v>
      </c>
      <c r="H2577" s="1425" t="s">
        <v>1264</v>
      </c>
      <c r="I2577" s="1425" t="s">
        <v>2766</v>
      </c>
      <c r="J2577" s="1425" t="s">
        <v>390</v>
      </c>
      <c r="K2577" s="1425">
        <v>482.54000000000002</v>
      </c>
    </row>
    <row r="2578" spans="1:11" ht="12.75">
      <c r="A2578" s="1425" t="s">
        <v>1360</v>
      </c>
      <c r="B2578" s="1425" t="s">
        <v>777</v>
      </c>
      <c r="C2578" s="1425" t="s">
        <v>390</v>
      </c>
      <c r="D2578" s="1425" t="s">
        <v>549</v>
      </c>
      <c r="E2578" s="1425" t="s">
        <v>390</v>
      </c>
      <c r="F2578" s="1425" t="s">
        <v>390</v>
      </c>
      <c r="G2578" s="1425" t="s">
        <v>1238</v>
      </c>
      <c r="H2578" s="1425" t="s">
        <v>1264</v>
      </c>
      <c r="I2578" s="1425" t="s">
        <v>2767</v>
      </c>
      <c r="J2578" s="1425" t="s">
        <v>390</v>
      </c>
      <c r="K2578" s="1425">
        <v>8067.1800000000003</v>
      </c>
    </row>
    <row r="2579" spans="1:11" ht="12.75">
      <c r="A2579" s="1425" t="s">
        <v>1360</v>
      </c>
      <c r="B2579" s="1425" t="s">
        <v>777</v>
      </c>
      <c r="C2579" s="1425" t="s">
        <v>390</v>
      </c>
      <c r="D2579" s="1425" t="s">
        <v>549</v>
      </c>
      <c r="E2579" s="1425" t="s">
        <v>390</v>
      </c>
      <c r="F2579" s="1425" t="s">
        <v>390</v>
      </c>
      <c r="G2579" s="1425" t="s">
        <v>1238</v>
      </c>
      <c r="H2579" s="1425" t="s">
        <v>1264</v>
      </c>
      <c r="I2579" s="1425" t="s">
        <v>2768</v>
      </c>
      <c r="J2579" s="1425" t="s">
        <v>390</v>
      </c>
      <c r="K2579" s="1425">
        <v>675.42999999999995</v>
      </c>
    </row>
    <row r="2580" spans="1:11" ht="12.75">
      <c r="A2580" s="1425" t="s">
        <v>1360</v>
      </c>
      <c r="B2580" s="1425" t="s">
        <v>777</v>
      </c>
      <c r="C2580" s="1425" t="s">
        <v>390</v>
      </c>
      <c r="D2580" s="1425" t="s">
        <v>549</v>
      </c>
      <c r="E2580" s="1425" t="s">
        <v>390</v>
      </c>
      <c r="F2580" s="1425" t="s">
        <v>390</v>
      </c>
      <c r="G2580" s="1425" t="s">
        <v>1238</v>
      </c>
      <c r="H2580" s="1425" t="s">
        <v>1264</v>
      </c>
      <c r="I2580" s="1425" t="s">
        <v>2769</v>
      </c>
      <c r="J2580" s="1425" t="s">
        <v>390</v>
      </c>
      <c r="K2580" s="1425">
        <v>347.38</v>
      </c>
    </row>
    <row r="2581" spans="1:11" ht="12.75">
      <c r="A2581" s="1425" t="s">
        <v>1360</v>
      </c>
      <c r="B2581" s="1425" t="s">
        <v>777</v>
      </c>
      <c r="C2581" s="1425" t="s">
        <v>390</v>
      </c>
      <c r="D2581" s="1425" t="s">
        <v>549</v>
      </c>
      <c r="E2581" s="1425" t="s">
        <v>390</v>
      </c>
      <c r="F2581" s="1425" t="s">
        <v>390</v>
      </c>
      <c r="G2581" s="1425" t="s">
        <v>1238</v>
      </c>
      <c r="H2581" s="1425" t="s">
        <v>1264</v>
      </c>
      <c r="I2581" s="1425" t="s">
        <v>2770</v>
      </c>
      <c r="J2581" s="1425" t="s">
        <v>390</v>
      </c>
      <c r="K2581" s="1425">
        <v>289.5</v>
      </c>
    </row>
    <row r="2582" spans="1:11" ht="12.75">
      <c r="A2582" s="1425" t="s">
        <v>1360</v>
      </c>
      <c r="B2582" s="1425" t="s">
        <v>777</v>
      </c>
      <c r="C2582" s="1425" t="s">
        <v>390</v>
      </c>
      <c r="D2582" s="1425" t="s">
        <v>549</v>
      </c>
      <c r="E2582" s="1425" t="s">
        <v>390</v>
      </c>
      <c r="F2582" s="1425" t="s">
        <v>390</v>
      </c>
      <c r="G2582" s="1425" t="s">
        <v>1238</v>
      </c>
      <c r="H2582" s="1425" t="s">
        <v>1264</v>
      </c>
      <c r="I2582" s="1425" t="s">
        <v>2771</v>
      </c>
      <c r="J2582" s="1425" t="s">
        <v>390</v>
      </c>
      <c r="K2582" s="1425">
        <v>9032.0499999999993</v>
      </c>
    </row>
    <row r="2583" spans="1:11" ht="12.75">
      <c r="A2583" s="1425" t="s">
        <v>1360</v>
      </c>
      <c r="B2583" s="1425" t="s">
        <v>777</v>
      </c>
      <c r="C2583" s="1425" t="s">
        <v>390</v>
      </c>
      <c r="D2583" s="1425" t="s">
        <v>549</v>
      </c>
      <c r="E2583" s="1425" t="s">
        <v>390</v>
      </c>
      <c r="F2583" s="1425" t="s">
        <v>390</v>
      </c>
      <c r="G2583" s="1425" t="s">
        <v>1238</v>
      </c>
      <c r="H2583" s="1425" t="s">
        <v>1265</v>
      </c>
      <c r="I2583" s="1425" t="s">
        <v>2763</v>
      </c>
      <c r="J2583" s="1425" t="s">
        <v>390</v>
      </c>
      <c r="K2583" s="1425">
        <v>115.54000000000001</v>
      </c>
    </row>
    <row r="2584" spans="1:11" ht="12.75">
      <c r="A2584" s="1425" t="s">
        <v>1360</v>
      </c>
      <c r="B2584" s="1425" t="s">
        <v>777</v>
      </c>
      <c r="C2584" s="1425" t="s">
        <v>390</v>
      </c>
      <c r="D2584" s="1425" t="s">
        <v>549</v>
      </c>
      <c r="E2584" s="1425" t="s">
        <v>390</v>
      </c>
      <c r="F2584" s="1425" t="s">
        <v>390</v>
      </c>
      <c r="G2584" s="1425" t="s">
        <v>1238</v>
      </c>
      <c r="H2584" s="1425" t="s">
        <v>1265</v>
      </c>
      <c r="I2584" s="1425" t="s">
        <v>2764</v>
      </c>
      <c r="J2584" s="1425" t="s">
        <v>390</v>
      </c>
      <c r="K2584" s="1425">
        <v>1616.73</v>
      </c>
    </row>
    <row r="2585" spans="1:11" ht="12.75">
      <c r="A2585" s="1425" t="s">
        <v>1360</v>
      </c>
      <c r="B2585" s="1425" t="s">
        <v>777</v>
      </c>
      <c r="C2585" s="1425" t="s">
        <v>390</v>
      </c>
      <c r="D2585" s="1425" t="s">
        <v>549</v>
      </c>
      <c r="E2585" s="1425" t="s">
        <v>390</v>
      </c>
      <c r="F2585" s="1425" t="s">
        <v>390</v>
      </c>
      <c r="G2585" s="1425" t="s">
        <v>1238</v>
      </c>
      <c r="H2585" s="1425" t="s">
        <v>1265</v>
      </c>
      <c r="I2585" s="1425" t="s">
        <v>2765</v>
      </c>
      <c r="J2585" s="1425" t="s">
        <v>390</v>
      </c>
      <c r="K2585" s="1425">
        <v>323.27999999999997</v>
      </c>
    </row>
    <row r="2586" spans="1:11" ht="12.75">
      <c r="A2586" s="1425" t="s">
        <v>1360</v>
      </c>
      <c r="B2586" s="1425" t="s">
        <v>777</v>
      </c>
      <c r="C2586" s="1425" t="s">
        <v>390</v>
      </c>
      <c r="D2586" s="1425" t="s">
        <v>549</v>
      </c>
      <c r="E2586" s="1425" t="s">
        <v>390</v>
      </c>
      <c r="F2586" s="1425" t="s">
        <v>390</v>
      </c>
      <c r="G2586" s="1425" t="s">
        <v>1238</v>
      </c>
      <c r="H2586" s="1425" t="s">
        <v>1265</v>
      </c>
      <c r="I2586" s="1425" t="s">
        <v>2766</v>
      </c>
      <c r="J2586" s="1425" t="s">
        <v>390</v>
      </c>
      <c r="K2586" s="1425">
        <v>577.48000000000002</v>
      </c>
    </row>
    <row r="2587" spans="1:11" ht="12.75">
      <c r="A2587" s="1425" t="s">
        <v>1360</v>
      </c>
      <c r="B2587" s="1425" t="s">
        <v>777</v>
      </c>
      <c r="C2587" s="1425" t="s">
        <v>390</v>
      </c>
      <c r="D2587" s="1425" t="s">
        <v>549</v>
      </c>
      <c r="E2587" s="1425" t="s">
        <v>390</v>
      </c>
      <c r="F2587" s="1425" t="s">
        <v>390</v>
      </c>
      <c r="G2587" s="1425" t="s">
        <v>1238</v>
      </c>
      <c r="H2587" s="1425" t="s">
        <v>1265</v>
      </c>
      <c r="I2587" s="1425" t="s">
        <v>2767</v>
      </c>
      <c r="J2587" s="1425" t="s">
        <v>390</v>
      </c>
      <c r="K2587" s="1425">
        <v>9654.7299999999996</v>
      </c>
    </row>
    <row r="2588" spans="1:11" ht="12.75">
      <c r="A2588" s="1425" t="s">
        <v>1360</v>
      </c>
      <c r="B2588" s="1425" t="s">
        <v>777</v>
      </c>
      <c r="C2588" s="1425" t="s">
        <v>390</v>
      </c>
      <c r="D2588" s="1425" t="s">
        <v>549</v>
      </c>
      <c r="E2588" s="1425" t="s">
        <v>390</v>
      </c>
      <c r="F2588" s="1425" t="s">
        <v>390</v>
      </c>
      <c r="G2588" s="1425" t="s">
        <v>1238</v>
      </c>
      <c r="H2588" s="1425" t="s">
        <v>1265</v>
      </c>
      <c r="I2588" s="1425" t="s">
        <v>2768</v>
      </c>
      <c r="J2588" s="1425" t="s">
        <v>390</v>
      </c>
      <c r="K2588" s="1425">
        <v>808.51999999999998</v>
      </c>
    </row>
    <row r="2589" spans="1:11" ht="12.75">
      <c r="A2589" s="1425" t="s">
        <v>1360</v>
      </c>
      <c r="B2589" s="1425" t="s">
        <v>777</v>
      </c>
      <c r="C2589" s="1425" t="s">
        <v>390</v>
      </c>
      <c r="D2589" s="1425" t="s">
        <v>549</v>
      </c>
      <c r="E2589" s="1425" t="s">
        <v>390</v>
      </c>
      <c r="F2589" s="1425" t="s">
        <v>390</v>
      </c>
      <c r="G2589" s="1425" t="s">
        <v>1238</v>
      </c>
      <c r="H2589" s="1425" t="s">
        <v>1265</v>
      </c>
      <c r="I2589" s="1425" t="s">
        <v>2769</v>
      </c>
      <c r="J2589" s="1425" t="s">
        <v>390</v>
      </c>
      <c r="K2589" s="1425">
        <v>415.81999999999999</v>
      </c>
    </row>
    <row r="2590" spans="1:11" ht="12.75">
      <c r="A2590" s="1425" t="s">
        <v>1360</v>
      </c>
      <c r="B2590" s="1425" t="s">
        <v>777</v>
      </c>
      <c r="C2590" s="1425" t="s">
        <v>390</v>
      </c>
      <c r="D2590" s="1425" t="s">
        <v>549</v>
      </c>
      <c r="E2590" s="1425" t="s">
        <v>390</v>
      </c>
      <c r="F2590" s="1425" t="s">
        <v>390</v>
      </c>
      <c r="G2590" s="1425" t="s">
        <v>1238</v>
      </c>
      <c r="H2590" s="1425" t="s">
        <v>1265</v>
      </c>
      <c r="I2590" s="1425" t="s">
        <v>2770</v>
      </c>
      <c r="J2590" s="1425" t="s">
        <v>390</v>
      </c>
      <c r="K2590" s="1425">
        <v>346.5</v>
      </c>
    </row>
    <row r="2591" spans="1:11" ht="12.75">
      <c r="A2591" s="1425" t="s">
        <v>1360</v>
      </c>
      <c r="B2591" s="1425" t="s">
        <v>777</v>
      </c>
      <c r="C2591" s="1425" t="s">
        <v>390</v>
      </c>
      <c r="D2591" s="1425" t="s">
        <v>549</v>
      </c>
      <c r="E2591" s="1425" t="s">
        <v>390</v>
      </c>
      <c r="F2591" s="1425" t="s">
        <v>390</v>
      </c>
      <c r="G2591" s="1425" t="s">
        <v>1238</v>
      </c>
      <c r="H2591" s="1425" t="s">
        <v>1265</v>
      </c>
      <c r="I2591" s="1425" t="s">
        <v>2771</v>
      </c>
      <c r="J2591" s="1425" t="s">
        <v>390</v>
      </c>
      <c r="K2591" s="1425">
        <v>10809.549999999999</v>
      </c>
    </row>
    <row r="2592" spans="1:11" ht="12.75">
      <c r="A2592" s="1425" t="s">
        <v>1360</v>
      </c>
      <c r="B2592" s="1425" t="s">
        <v>777</v>
      </c>
      <c r="C2592" s="1425" t="s">
        <v>390</v>
      </c>
      <c r="D2592" s="1425" t="s">
        <v>549</v>
      </c>
      <c r="E2592" s="1425" t="s">
        <v>390</v>
      </c>
      <c r="F2592" s="1425" t="s">
        <v>390</v>
      </c>
      <c r="G2592" s="1425" t="s">
        <v>1238</v>
      </c>
      <c r="H2592" s="1425" t="s">
        <v>2774</v>
      </c>
      <c r="I2592" s="1425" t="s">
        <v>2763</v>
      </c>
      <c r="J2592" s="1425" t="s">
        <v>390</v>
      </c>
      <c r="K2592" s="1425">
        <v>126.94</v>
      </c>
    </row>
    <row r="2593" spans="1:11" ht="12.75">
      <c r="A2593" s="1425" t="s">
        <v>1360</v>
      </c>
      <c r="B2593" s="1425" t="s">
        <v>777</v>
      </c>
      <c r="C2593" s="1425" t="s">
        <v>390</v>
      </c>
      <c r="D2593" s="1425" t="s">
        <v>549</v>
      </c>
      <c r="E2593" s="1425" t="s">
        <v>390</v>
      </c>
      <c r="F2593" s="1425" t="s">
        <v>390</v>
      </c>
      <c r="G2593" s="1425" t="s">
        <v>1238</v>
      </c>
      <c r="H2593" s="1425" t="s">
        <v>2774</v>
      </c>
      <c r="I2593" s="1425" t="s">
        <v>2764</v>
      </c>
      <c r="J2593" s="1425" t="s">
        <v>390</v>
      </c>
      <c r="K2593" s="1425">
        <v>1778.4200000000001</v>
      </c>
    </row>
    <row r="2594" spans="1:11" ht="12.75">
      <c r="A2594" s="1425" t="s">
        <v>1360</v>
      </c>
      <c r="B2594" s="1425" t="s">
        <v>777</v>
      </c>
      <c r="C2594" s="1425" t="s">
        <v>390</v>
      </c>
      <c r="D2594" s="1425" t="s">
        <v>549</v>
      </c>
      <c r="E2594" s="1425" t="s">
        <v>390</v>
      </c>
      <c r="F2594" s="1425" t="s">
        <v>390</v>
      </c>
      <c r="G2594" s="1425" t="s">
        <v>1238</v>
      </c>
      <c r="H2594" s="1425" t="s">
        <v>2774</v>
      </c>
      <c r="I2594" s="1425" t="s">
        <v>2765</v>
      </c>
      <c r="J2594" s="1425" t="s">
        <v>390</v>
      </c>
      <c r="K2594" s="1425">
        <v>355.73000000000002</v>
      </c>
    </row>
    <row r="2595" spans="1:11" ht="12.75">
      <c r="A2595" s="1425" t="s">
        <v>1360</v>
      </c>
      <c r="B2595" s="1425" t="s">
        <v>777</v>
      </c>
      <c r="C2595" s="1425" t="s">
        <v>390</v>
      </c>
      <c r="D2595" s="1425" t="s">
        <v>549</v>
      </c>
      <c r="E2595" s="1425" t="s">
        <v>390</v>
      </c>
      <c r="F2595" s="1425" t="s">
        <v>390</v>
      </c>
      <c r="G2595" s="1425" t="s">
        <v>1238</v>
      </c>
      <c r="H2595" s="1425" t="s">
        <v>2774</v>
      </c>
      <c r="I2595" s="1425" t="s">
        <v>2766</v>
      </c>
      <c r="J2595" s="1425" t="s">
        <v>390</v>
      </c>
      <c r="K2595" s="1425">
        <v>635.11000000000001</v>
      </c>
    </row>
    <row r="2596" spans="1:11" ht="12.75">
      <c r="A2596" s="1425" t="s">
        <v>1360</v>
      </c>
      <c r="B2596" s="1425" t="s">
        <v>777</v>
      </c>
      <c r="C2596" s="1425" t="s">
        <v>390</v>
      </c>
      <c r="D2596" s="1425" t="s">
        <v>549</v>
      </c>
      <c r="E2596" s="1425" t="s">
        <v>390</v>
      </c>
      <c r="F2596" s="1425" t="s">
        <v>390</v>
      </c>
      <c r="G2596" s="1425" t="s">
        <v>1238</v>
      </c>
      <c r="H2596" s="1425" t="s">
        <v>2774</v>
      </c>
      <c r="I2596" s="1425" t="s">
        <v>2767</v>
      </c>
      <c r="J2596" s="1425" t="s">
        <v>390</v>
      </c>
      <c r="K2596" s="1425">
        <v>10619.959999999999</v>
      </c>
    </row>
    <row r="2597" spans="1:11" ht="12.75">
      <c r="A2597" s="1425" t="s">
        <v>1360</v>
      </c>
      <c r="B2597" s="1425" t="s">
        <v>777</v>
      </c>
      <c r="C2597" s="1425" t="s">
        <v>390</v>
      </c>
      <c r="D2597" s="1425" t="s">
        <v>549</v>
      </c>
      <c r="E2597" s="1425" t="s">
        <v>390</v>
      </c>
      <c r="F2597" s="1425" t="s">
        <v>390</v>
      </c>
      <c r="G2597" s="1425" t="s">
        <v>1238</v>
      </c>
      <c r="H2597" s="1425" t="s">
        <v>2774</v>
      </c>
      <c r="I2597" s="1425" t="s">
        <v>2768</v>
      </c>
      <c r="J2597" s="1425" t="s">
        <v>390</v>
      </c>
      <c r="K2597" s="1425">
        <v>889.21000000000004</v>
      </c>
    </row>
    <row r="2598" spans="1:11" ht="12.75">
      <c r="A2598" s="1425" t="s">
        <v>1360</v>
      </c>
      <c r="B2598" s="1425" t="s">
        <v>777</v>
      </c>
      <c r="C2598" s="1425" t="s">
        <v>390</v>
      </c>
      <c r="D2598" s="1425" t="s">
        <v>549</v>
      </c>
      <c r="E2598" s="1425" t="s">
        <v>390</v>
      </c>
      <c r="F2598" s="1425" t="s">
        <v>390</v>
      </c>
      <c r="G2598" s="1425" t="s">
        <v>1238</v>
      </c>
      <c r="H2598" s="1425" t="s">
        <v>2774</v>
      </c>
      <c r="I2598" s="1425" t="s">
        <v>2769</v>
      </c>
      <c r="J2598" s="1425" t="s">
        <v>390</v>
      </c>
      <c r="K2598" s="1425">
        <v>457.27999999999997</v>
      </c>
    </row>
    <row r="2599" spans="1:11" ht="12.75">
      <c r="A2599" s="1425" t="s">
        <v>1360</v>
      </c>
      <c r="B2599" s="1425" t="s">
        <v>777</v>
      </c>
      <c r="C2599" s="1425" t="s">
        <v>390</v>
      </c>
      <c r="D2599" s="1425" t="s">
        <v>549</v>
      </c>
      <c r="E2599" s="1425" t="s">
        <v>390</v>
      </c>
      <c r="F2599" s="1425" t="s">
        <v>390</v>
      </c>
      <c r="G2599" s="1425" t="s">
        <v>1238</v>
      </c>
      <c r="H2599" s="1425" t="s">
        <v>2774</v>
      </c>
      <c r="I2599" s="1425" t="s">
        <v>2770</v>
      </c>
      <c r="J2599" s="1425" t="s">
        <v>390</v>
      </c>
      <c r="K2599" s="1425">
        <v>381.00999999999999</v>
      </c>
    </row>
    <row r="2600" spans="1:11" ht="12.75">
      <c r="A2600" s="1425" t="s">
        <v>1360</v>
      </c>
      <c r="B2600" s="1425" t="s">
        <v>777</v>
      </c>
      <c r="C2600" s="1425" t="s">
        <v>390</v>
      </c>
      <c r="D2600" s="1425" t="s">
        <v>549</v>
      </c>
      <c r="E2600" s="1425" t="s">
        <v>390</v>
      </c>
      <c r="F2600" s="1425" t="s">
        <v>390</v>
      </c>
      <c r="G2600" s="1425" t="s">
        <v>1238</v>
      </c>
      <c r="H2600" s="1425" t="s">
        <v>2774</v>
      </c>
      <c r="I2600" s="1425" t="s">
        <v>2771</v>
      </c>
      <c r="J2600" s="1425" t="s">
        <v>390</v>
      </c>
      <c r="K2600" s="1425">
        <v>11890.17</v>
      </c>
    </row>
    <row r="2601" spans="1:11" ht="12.75">
      <c r="A2601" s="1425" t="s">
        <v>1360</v>
      </c>
      <c r="B2601" s="1425" t="s">
        <v>777</v>
      </c>
      <c r="C2601" s="1425" t="s">
        <v>390</v>
      </c>
      <c r="D2601" s="1425" t="s">
        <v>549</v>
      </c>
      <c r="E2601" s="1425" t="s">
        <v>390</v>
      </c>
      <c r="F2601" s="1425" t="s">
        <v>390</v>
      </c>
      <c r="G2601" s="1425" t="s">
        <v>1238</v>
      </c>
      <c r="H2601" s="1425" t="s">
        <v>1266</v>
      </c>
      <c r="I2601" s="1425" t="s">
        <v>2763</v>
      </c>
      <c r="J2601" s="1425" t="s">
        <v>390</v>
      </c>
      <c r="K2601" s="1425">
        <v>107.87</v>
      </c>
    </row>
    <row r="2602" spans="1:11" ht="12.75">
      <c r="A2602" s="1425" t="s">
        <v>1360</v>
      </c>
      <c r="B2602" s="1425" t="s">
        <v>777</v>
      </c>
      <c r="C2602" s="1425" t="s">
        <v>390</v>
      </c>
      <c r="D2602" s="1425" t="s">
        <v>549</v>
      </c>
      <c r="E2602" s="1425" t="s">
        <v>390</v>
      </c>
      <c r="F2602" s="1425" t="s">
        <v>390</v>
      </c>
      <c r="G2602" s="1425" t="s">
        <v>1238</v>
      </c>
      <c r="H2602" s="1425" t="s">
        <v>1266</v>
      </c>
      <c r="I2602" s="1425" t="s">
        <v>2764</v>
      </c>
      <c r="J2602" s="1425" t="s">
        <v>390</v>
      </c>
      <c r="K2602" s="1425">
        <v>1511.46</v>
      </c>
    </row>
    <row r="2603" spans="1:11" ht="12.75">
      <c r="A2603" s="1425" t="s">
        <v>1360</v>
      </c>
      <c r="B2603" s="1425" t="s">
        <v>777</v>
      </c>
      <c r="C2603" s="1425" t="s">
        <v>390</v>
      </c>
      <c r="D2603" s="1425" t="s">
        <v>549</v>
      </c>
      <c r="E2603" s="1425" t="s">
        <v>390</v>
      </c>
      <c r="F2603" s="1425" t="s">
        <v>390</v>
      </c>
      <c r="G2603" s="1425" t="s">
        <v>1238</v>
      </c>
      <c r="H2603" s="1425" t="s">
        <v>1266</v>
      </c>
      <c r="I2603" s="1425" t="s">
        <v>2765</v>
      </c>
      <c r="J2603" s="1425" t="s">
        <v>390</v>
      </c>
      <c r="K2603" s="1425">
        <v>302.33999999999997</v>
      </c>
    </row>
    <row r="2604" spans="1:11" ht="12.75">
      <c r="A2604" s="1425" t="s">
        <v>1360</v>
      </c>
      <c r="B2604" s="1425" t="s">
        <v>777</v>
      </c>
      <c r="C2604" s="1425" t="s">
        <v>390</v>
      </c>
      <c r="D2604" s="1425" t="s">
        <v>549</v>
      </c>
      <c r="E2604" s="1425" t="s">
        <v>390</v>
      </c>
      <c r="F2604" s="1425" t="s">
        <v>390</v>
      </c>
      <c r="G2604" s="1425" t="s">
        <v>1238</v>
      </c>
      <c r="H2604" s="1425" t="s">
        <v>1266</v>
      </c>
      <c r="I2604" s="1425" t="s">
        <v>2766</v>
      </c>
      <c r="J2604" s="1425" t="s">
        <v>390</v>
      </c>
      <c r="K2604" s="1425">
        <v>539.75999999999999</v>
      </c>
    </row>
    <row r="2605" spans="1:11" ht="12.75">
      <c r="A2605" s="1425" t="s">
        <v>1360</v>
      </c>
      <c r="B2605" s="1425" t="s">
        <v>777</v>
      </c>
      <c r="C2605" s="1425" t="s">
        <v>390</v>
      </c>
      <c r="D2605" s="1425" t="s">
        <v>549</v>
      </c>
      <c r="E2605" s="1425" t="s">
        <v>390</v>
      </c>
      <c r="F2605" s="1425" t="s">
        <v>390</v>
      </c>
      <c r="G2605" s="1425" t="s">
        <v>1238</v>
      </c>
      <c r="H2605" s="1425" t="s">
        <v>1266</v>
      </c>
      <c r="I2605" s="1425" t="s">
        <v>2767</v>
      </c>
      <c r="J2605" s="1425" t="s">
        <v>390</v>
      </c>
      <c r="K2605" s="1425">
        <v>9025.8600000000006</v>
      </c>
    </row>
    <row r="2606" spans="1:11" ht="12.75">
      <c r="A2606" s="1425" t="s">
        <v>1360</v>
      </c>
      <c r="B2606" s="1425" t="s">
        <v>777</v>
      </c>
      <c r="C2606" s="1425" t="s">
        <v>390</v>
      </c>
      <c r="D2606" s="1425" t="s">
        <v>549</v>
      </c>
      <c r="E2606" s="1425" t="s">
        <v>390</v>
      </c>
      <c r="F2606" s="1425" t="s">
        <v>390</v>
      </c>
      <c r="G2606" s="1425" t="s">
        <v>1238</v>
      </c>
      <c r="H2606" s="1425" t="s">
        <v>1266</v>
      </c>
      <c r="I2606" s="1425" t="s">
        <v>2768</v>
      </c>
      <c r="J2606" s="1425" t="s">
        <v>390</v>
      </c>
      <c r="K2606" s="1425">
        <v>755.72000000000003</v>
      </c>
    </row>
    <row r="2607" spans="1:11" ht="12.75">
      <c r="A2607" s="1425" t="s">
        <v>1360</v>
      </c>
      <c r="B2607" s="1425" t="s">
        <v>777</v>
      </c>
      <c r="C2607" s="1425" t="s">
        <v>390</v>
      </c>
      <c r="D2607" s="1425" t="s">
        <v>549</v>
      </c>
      <c r="E2607" s="1425" t="s">
        <v>390</v>
      </c>
      <c r="F2607" s="1425" t="s">
        <v>390</v>
      </c>
      <c r="G2607" s="1425" t="s">
        <v>1238</v>
      </c>
      <c r="H2607" s="1425" t="s">
        <v>1266</v>
      </c>
      <c r="I2607" s="1425" t="s">
        <v>2769</v>
      </c>
      <c r="J2607" s="1425" t="s">
        <v>390</v>
      </c>
      <c r="K2607" s="1425">
        <v>388.63999999999999</v>
      </c>
    </row>
    <row r="2608" spans="1:11" ht="12.75">
      <c r="A2608" s="1425" t="s">
        <v>1360</v>
      </c>
      <c r="B2608" s="1425" t="s">
        <v>777</v>
      </c>
      <c r="C2608" s="1425" t="s">
        <v>390</v>
      </c>
      <c r="D2608" s="1425" t="s">
        <v>549</v>
      </c>
      <c r="E2608" s="1425" t="s">
        <v>390</v>
      </c>
      <c r="F2608" s="1425" t="s">
        <v>390</v>
      </c>
      <c r="G2608" s="1425" t="s">
        <v>1238</v>
      </c>
      <c r="H2608" s="1425" t="s">
        <v>1266</v>
      </c>
      <c r="I2608" s="1425" t="s">
        <v>2770</v>
      </c>
      <c r="J2608" s="1425" t="s">
        <v>390</v>
      </c>
      <c r="K2608" s="1425">
        <v>323.92000000000002</v>
      </c>
    </row>
    <row r="2609" spans="1:11" ht="12.75">
      <c r="A2609" s="1425" t="s">
        <v>1360</v>
      </c>
      <c r="B2609" s="1425" t="s">
        <v>777</v>
      </c>
      <c r="C2609" s="1425" t="s">
        <v>390</v>
      </c>
      <c r="D2609" s="1425" t="s">
        <v>549</v>
      </c>
      <c r="E2609" s="1425" t="s">
        <v>390</v>
      </c>
      <c r="F2609" s="1425" t="s">
        <v>390</v>
      </c>
      <c r="G2609" s="1425" t="s">
        <v>1238</v>
      </c>
      <c r="H2609" s="1425" t="s">
        <v>1266</v>
      </c>
      <c r="I2609" s="1425" t="s">
        <v>2771</v>
      </c>
      <c r="J2609" s="1425" t="s">
        <v>390</v>
      </c>
      <c r="K2609" s="1425">
        <v>10105.440000000001</v>
      </c>
    </row>
    <row r="2610" spans="1:11" ht="12.75">
      <c r="A2610" s="1425" t="s">
        <v>1360</v>
      </c>
      <c r="B2610" s="1425" t="s">
        <v>777</v>
      </c>
      <c r="C2610" s="1425" t="s">
        <v>390</v>
      </c>
      <c r="D2610" s="1425" t="s">
        <v>549</v>
      </c>
      <c r="E2610" s="1425" t="s">
        <v>390</v>
      </c>
      <c r="F2610" s="1425" t="s">
        <v>390</v>
      </c>
      <c r="G2610" s="1425" t="s">
        <v>1238</v>
      </c>
      <c r="H2610" s="1425" t="s">
        <v>1267</v>
      </c>
      <c r="I2610" s="1425" t="s">
        <v>2763</v>
      </c>
      <c r="J2610" s="1425" t="s">
        <v>390</v>
      </c>
      <c r="K2610" s="1425">
        <v>99.269999999999996</v>
      </c>
    </row>
    <row r="2611" spans="1:11" ht="12.75">
      <c r="A2611" s="1425" t="s">
        <v>1360</v>
      </c>
      <c r="B2611" s="1425" t="s">
        <v>777</v>
      </c>
      <c r="C2611" s="1425" t="s">
        <v>390</v>
      </c>
      <c r="D2611" s="1425" t="s">
        <v>549</v>
      </c>
      <c r="E2611" s="1425" t="s">
        <v>390</v>
      </c>
      <c r="F2611" s="1425" t="s">
        <v>390</v>
      </c>
      <c r="G2611" s="1425" t="s">
        <v>1238</v>
      </c>
      <c r="H2611" s="1425" t="s">
        <v>1267</v>
      </c>
      <c r="I2611" s="1425" t="s">
        <v>2764</v>
      </c>
      <c r="J2611" s="1425" t="s">
        <v>390</v>
      </c>
      <c r="K2611" s="1425">
        <v>1388.8800000000001</v>
      </c>
    </row>
    <row r="2612" spans="1:11" ht="12.75">
      <c r="A2612" s="1425" t="s">
        <v>1360</v>
      </c>
      <c r="B2612" s="1425" t="s">
        <v>777</v>
      </c>
      <c r="C2612" s="1425" t="s">
        <v>390</v>
      </c>
      <c r="D2612" s="1425" t="s">
        <v>549</v>
      </c>
      <c r="E2612" s="1425" t="s">
        <v>390</v>
      </c>
      <c r="F2612" s="1425" t="s">
        <v>390</v>
      </c>
      <c r="G2612" s="1425" t="s">
        <v>1238</v>
      </c>
      <c r="H2612" s="1425" t="s">
        <v>1267</v>
      </c>
      <c r="I2612" s="1425" t="s">
        <v>2765</v>
      </c>
      <c r="J2612" s="1425" t="s">
        <v>390</v>
      </c>
      <c r="K2612" s="1425">
        <v>277.88999999999999</v>
      </c>
    </row>
    <row r="2613" spans="1:11" ht="12.75">
      <c r="A2613" s="1425" t="s">
        <v>1360</v>
      </c>
      <c r="B2613" s="1425" t="s">
        <v>777</v>
      </c>
      <c r="C2613" s="1425" t="s">
        <v>390</v>
      </c>
      <c r="D2613" s="1425" t="s">
        <v>549</v>
      </c>
      <c r="E2613" s="1425" t="s">
        <v>390</v>
      </c>
      <c r="F2613" s="1425" t="s">
        <v>390</v>
      </c>
      <c r="G2613" s="1425" t="s">
        <v>1238</v>
      </c>
      <c r="H2613" s="1425" t="s">
        <v>1267</v>
      </c>
      <c r="I2613" s="1425" t="s">
        <v>2766</v>
      </c>
      <c r="J2613" s="1425" t="s">
        <v>390</v>
      </c>
      <c r="K2613" s="1425">
        <v>496.02999999999997</v>
      </c>
    </row>
    <row r="2614" spans="1:11" ht="12.75">
      <c r="A2614" s="1425" t="s">
        <v>1360</v>
      </c>
      <c r="B2614" s="1425" t="s">
        <v>777</v>
      </c>
      <c r="C2614" s="1425" t="s">
        <v>390</v>
      </c>
      <c r="D2614" s="1425" t="s">
        <v>549</v>
      </c>
      <c r="E2614" s="1425" t="s">
        <v>390</v>
      </c>
      <c r="F2614" s="1425" t="s">
        <v>390</v>
      </c>
      <c r="G2614" s="1425" t="s">
        <v>1238</v>
      </c>
      <c r="H2614" s="1425" t="s">
        <v>1267</v>
      </c>
      <c r="I2614" s="1425" t="s">
        <v>2767</v>
      </c>
      <c r="J2614" s="1425" t="s">
        <v>390</v>
      </c>
      <c r="K2614" s="1425">
        <v>8293.2999999999993</v>
      </c>
    </row>
    <row r="2615" spans="1:11" ht="12.75">
      <c r="A2615" s="1425" t="s">
        <v>1360</v>
      </c>
      <c r="B2615" s="1425" t="s">
        <v>777</v>
      </c>
      <c r="C2615" s="1425" t="s">
        <v>390</v>
      </c>
      <c r="D2615" s="1425" t="s">
        <v>549</v>
      </c>
      <c r="E2615" s="1425" t="s">
        <v>390</v>
      </c>
      <c r="F2615" s="1425" t="s">
        <v>390</v>
      </c>
      <c r="G2615" s="1425" t="s">
        <v>1238</v>
      </c>
      <c r="H2615" s="1425" t="s">
        <v>1267</v>
      </c>
      <c r="I2615" s="1425" t="s">
        <v>2768</v>
      </c>
      <c r="J2615" s="1425" t="s">
        <v>390</v>
      </c>
      <c r="K2615" s="1425">
        <v>694.40999999999997</v>
      </c>
    </row>
    <row r="2616" spans="1:11" ht="12.75">
      <c r="A2616" s="1425" t="s">
        <v>1360</v>
      </c>
      <c r="B2616" s="1425" t="s">
        <v>777</v>
      </c>
      <c r="C2616" s="1425" t="s">
        <v>390</v>
      </c>
      <c r="D2616" s="1425" t="s">
        <v>549</v>
      </c>
      <c r="E2616" s="1425" t="s">
        <v>390</v>
      </c>
      <c r="F2616" s="1425" t="s">
        <v>390</v>
      </c>
      <c r="G2616" s="1425" t="s">
        <v>1238</v>
      </c>
      <c r="H2616" s="1425" t="s">
        <v>1267</v>
      </c>
      <c r="I2616" s="1425" t="s">
        <v>2769</v>
      </c>
      <c r="J2616" s="1425" t="s">
        <v>390</v>
      </c>
      <c r="K2616" s="1425">
        <v>357.05000000000001</v>
      </c>
    </row>
    <row r="2617" spans="1:11" ht="12.75">
      <c r="A2617" s="1425" t="s">
        <v>1360</v>
      </c>
      <c r="B2617" s="1425" t="s">
        <v>777</v>
      </c>
      <c r="C2617" s="1425" t="s">
        <v>390</v>
      </c>
      <c r="D2617" s="1425" t="s">
        <v>549</v>
      </c>
      <c r="E2617" s="1425" t="s">
        <v>390</v>
      </c>
      <c r="F2617" s="1425" t="s">
        <v>390</v>
      </c>
      <c r="G2617" s="1425" t="s">
        <v>1238</v>
      </c>
      <c r="H2617" s="1425" t="s">
        <v>1267</v>
      </c>
      <c r="I2617" s="1425" t="s">
        <v>2770</v>
      </c>
      <c r="J2617" s="1425" t="s">
        <v>390</v>
      </c>
      <c r="K2617" s="1425">
        <v>297.70999999999998</v>
      </c>
    </row>
    <row r="2618" spans="1:11" ht="12.75">
      <c r="A2618" s="1425" t="s">
        <v>1360</v>
      </c>
      <c r="B2618" s="1425" t="s">
        <v>777</v>
      </c>
      <c r="C2618" s="1425" t="s">
        <v>390</v>
      </c>
      <c r="D2618" s="1425" t="s">
        <v>549</v>
      </c>
      <c r="E2618" s="1425" t="s">
        <v>390</v>
      </c>
      <c r="F2618" s="1425" t="s">
        <v>390</v>
      </c>
      <c r="G2618" s="1425" t="s">
        <v>1238</v>
      </c>
      <c r="H2618" s="1425" t="s">
        <v>1267</v>
      </c>
      <c r="I2618" s="1425" t="s">
        <v>2771</v>
      </c>
      <c r="J2618" s="1425" t="s">
        <v>390</v>
      </c>
      <c r="K2618" s="1425">
        <v>9285.2800000000007</v>
      </c>
    </row>
    <row r="2619" spans="1:11" ht="12.75">
      <c r="A2619" s="1425" t="s">
        <v>1360</v>
      </c>
      <c r="B2619" s="1425" t="s">
        <v>777</v>
      </c>
      <c r="C2619" s="1425" t="s">
        <v>390</v>
      </c>
      <c r="D2619" s="1425" t="s">
        <v>549</v>
      </c>
      <c r="E2619" s="1425" t="s">
        <v>390</v>
      </c>
      <c r="F2619" s="1425" t="s">
        <v>390</v>
      </c>
      <c r="G2619" s="1425" t="s">
        <v>116</v>
      </c>
      <c r="H2619" s="1425" t="s">
        <v>2762</v>
      </c>
      <c r="I2619" s="1425" t="s">
        <v>2775</v>
      </c>
      <c r="J2619" s="1425" t="s">
        <v>390</v>
      </c>
      <c r="K2619" s="1425">
        <v>45380.589999999997</v>
      </c>
    </row>
    <row r="2620" spans="1:11" ht="12.75">
      <c r="A2620" s="1425" t="s">
        <v>1360</v>
      </c>
      <c r="B2620" s="1425" t="s">
        <v>777</v>
      </c>
      <c r="C2620" s="1425" t="s">
        <v>390</v>
      </c>
      <c r="D2620" s="1425" t="s">
        <v>549</v>
      </c>
      <c r="E2620" s="1425" t="s">
        <v>390</v>
      </c>
      <c r="F2620" s="1425" t="s">
        <v>390</v>
      </c>
      <c r="G2620" s="1425" t="s">
        <v>116</v>
      </c>
      <c r="H2620" s="1425" t="s">
        <v>2762</v>
      </c>
      <c r="I2620" s="1425" t="s">
        <v>2776</v>
      </c>
      <c r="J2620" s="1425" t="s">
        <v>390</v>
      </c>
      <c r="K2620" s="1425">
        <v>66365.020000000004</v>
      </c>
    </row>
    <row r="2621" spans="1:11" ht="12.75">
      <c r="A2621" s="1425" t="s">
        <v>1360</v>
      </c>
      <c r="B2621" s="1425" t="s">
        <v>777</v>
      </c>
      <c r="C2621" s="1425" t="s">
        <v>390</v>
      </c>
      <c r="D2621" s="1425" t="s">
        <v>549</v>
      </c>
      <c r="E2621" s="1425" t="s">
        <v>390</v>
      </c>
      <c r="F2621" s="1425" t="s">
        <v>390</v>
      </c>
      <c r="G2621" s="1425" t="s">
        <v>116</v>
      </c>
      <c r="H2621" s="1425" t="s">
        <v>2762</v>
      </c>
      <c r="I2621" s="1425" t="s">
        <v>2777</v>
      </c>
      <c r="J2621" s="1425" t="s">
        <v>390</v>
      </c>
      <c r="K2621" s="1425">
        <v>15298.41</v>
      </c>
    </row>
    <row r="2622" spans="1:11" ht="12.75">
      <c r="A2622" s="1425" t="s">
        <v>1360</v>
      </c>
      <c r="B2622" s="1425" t="s">
        <v>777</v>
      </c>
      <c r="C2622" s="1425" t="s">
        <v>390</v>
      </c>
      <c r="D2622" s="1425" t="s">
        <v>549</v>
      </c>
      <c r="E2622" s="1425" t="s">
        <v>390</v>
      </c>
      <c r="F2622" s="1425" t="s">
        <v>390</v>
      </c>
      <c r="G2622" s="1425" t="s">
        <v>116</v>
      </c>
      <c r="H2622" s="1425" t="s">
        <v>2762</v>
      </c>
      <c r="I2622" s="1425" t="s">
        <v>2778</v>
      </c>
      <c r="J2622" s="1425" t="s">
        <v>390</v>
      </c>
      <c r="K2622" s="1425">
        <v>64605.589999999997</v>
      </c>
    </row>
    <row r="2623" spans="1:11" ht="12.75">
      <c r="A2623" s="1425" t="s">
        <v>1360</v>
      </c>
      <c r="B2623" s="1425" t="s">
        <v>777</v>
      </c>
      <c r="C2623" s="1425" t="s">
        <v>390</v>
      </c>
      <c r="D2623" s="1425" t="s">
        <v>549</v>
      </c>
      <c r="E2623" s="1425" t="s">
        <v>390</v>
      </c>
      <c r="F2623" s="1425" t="s">
        <v>390</v>
      </c>
      <c r="G2623" s="1425" t="s">
        <v>116</v>
      </c>
      <c r="H2623" s="1425" t="s">
        <v>1263</v>
      </c>
      <c r="I2623" s="1425" t="s">
        <v>2775</v>
      </c>
      <c r="J2623" s="1425" t="s">
        <v>390</v>
      </c>
      <c r="K2623" s="1425">
        <v>45877.669999999998</v>
      </c>
    </row>
    <row r="2624" spans="1:11" ht="12.75">
      <c r="A2624" s="1425" t="s">
        <v>1360</v>
      </c>
      <c r="B2624" s="1425" t="s">
        <v>777</v>
      </c>
      <c r="C2624" s="1425" t="s">
        <v>390</v>
      </c>
      <c r="D2624" s="1425" t="s">
        <v>549</v>
      </c>
      <c r="E2624" s="1425" t="s">
        <v>390</v>
      </c>
      <c r="F2624" s="1425" t="s">
        <v>390</v>
      </c>
      <c r="G2624" s="1425" t="s">
        <v>116</v>
      </c>
      <c r="H2624" s="1425" t="s">
        <v>1263</v>
      </c>
      <c r="I2624" s="1425" t="s">
        <v>2776</v>
      </c>
      <c r="J2624" s="1425" t="s">
        <v>390</v>
      </c>
      <c r="K2624" s="1425">
        <v>67092.169999999998</v>
      </c>
    </row>
    <row r="2625" spans="1:11" ht="12.75">
      <c r="A2625" s="1425" t="s">
        <v>1360</v>
      </c>
      <c r="B2625" s="1425" t="s">
        <v>777</v>
      </c>
      <c r="C2625" s="1425" t="s">
        <v>390</v>
      </c>
      <c r="D2625" s="1425" t="s">
        <v>549</v>
      </c>
      <c r="E2625" s="1425" t="s">
        <v>390</v>
      </c>
      <c r="F2625" s="1425" t="s">
        <v>390</v>
      </c>
      <c r="G2625" s="1425" t="s">
        <v>116</v>
      </c>
      <c r="H2625" s="1425" t="s">
        <v>1263</v>
      </c>
      <c r="I2625" s="1425" t="s">
        <v>2777</v>
      </c>
      <c r="J2625" s="1425" t="s">
        <v>390</v>
      </c>
      <c r="K2625" s="1425">
        <v>15466.120000000001</v>
      </c>
    </row>
    <row r="2626" spans="1:11" ht="12.75">
      <c r="A2626" s="1425" t="s">
        <v>1360</v>
      </c>
      <c r="B2626" s="1425" t="s">
        <v>777</v>
      </c>
      <c r="C2626" s="1425" t="s">
        <v>390</v>
      </c>
      <c r="D2626" s="1425" t="s">
        <v>549</v>
      </c>
      <c r="E2626" s="1425" t="s">
        <v>390</v>
      </c>
      <c r="F2626" s="1425" t="s">
        <v>390</v>
      </c>
      <c r="G2626" s="1425" t="s">
        <v>116</v>
      </c>
      <c r="H2626" s="1425" t="s">
        <v>1263</v>
      </c>
      <c r="I2626" s="1425" t="s">
        <v>2778</v>
      </c>
      <c r="J2626" s="1425" t="s">
        <v>390</v>
      </c>
      <c r="K2626" s="1425">
        <v>65313.440000000002</v>
      </c>
    </row>
    <row r="2627" spans="1:11" ht="12.75">
      <c r="A2627" s="1425" t="s">
        <v>1360</v>
      </c>
      <c r="B2627" s="1425" t="s">
        <v>777</v>
      </c>
      <c r="C2627" s="1425" t="s">
        <v>390</v>
      </c>
      <c r="D2627" s="1425" t="s">
        <v>549</v>
      </c>
      <c r="E2627" s="1425" t="s">
        <v>390</v>
      </c>
      <c r="F2627" s="1425" t="s">
        <v>390</v>
      </c>
      <c r="G2627" s="1425" t="s">
        <v>116</v>
      </c>
      <c r="H2627" s="1425" t="s">
        <v>2772</v>
      </c>
      <c r="I2627" s="1425" t="s">
        <v>2775</v>
      </c>
      <c r="J2627" s="1425" t="s">
        <v>390</v>
      </c>
      <c r="K2627" s="1425">
        <v>37892.57</v>
      </c>
    </row>
    <row r="2628" spans="1:11" ht="12.75">
      <c r="A2628" s="1425" t="s">
        <v>1360</v>
      </c>
      <c r="B2628" s="1425" t="s">
        <v>777</v>
      </c>
      <c r="C2628" s="1425" t="s">
        <v>390</v>
      </c>
      <c r="D2628" s="1425" t="s">
        <v>549</v>
      </c>
      <c r="E2628" s="1425" t="s">
        <v>390</v>
      </c>
      <c r="F2628" s="1425" t="s">
        <v>390</v>
      </c>
      <c r="G2628" s="1425" t="s">
        <v>116</v>
      </c>
      <c r="H2628" s="1425" t="s">
        <v>2772</v>
      </c>
      <c r="I2628" s="1425" t="s">
        <v>2776</v>
      </c>
      <c r="J2628" s="1425" t="s">
        <v>390</v>
      </c>
      <c r="K2628" s="1425">
        <v>55414.309999999998</v>
      </c>
    </row>
    <row r="2629" spans="1:11" ht="12.75">
      <c r="A2629" s="1425" t="s">
        <v>1360</v>
      </c>
      <c r="B2629" s="1425" t="s">
        <v>777</v>
      </c>
      <c r="C2629" s="1425" t="s">
        <v>390</v>
      </c>
      <c r="D2629" s="1425" t="s">
        <v>549</v>
      </c>
      <c r="E2629" s="1425" t="s">
        <v>390</v>
      </c>
      <c r="F2629" s="1425" t="s">
        <v>390</v>
      </c>
      <c r="G2629" s="1425" t="s">
        <v>116</v>
      </c>
      <c r="H2629" s="1425" t="s">
        <v>2772</v>
      </c>
      <c r="I2629" s="1425" t="s">
        <v>2777</v>
      </c>
      <c r="J2629" s="1425" t="s">
        <v>390</v>
      </c>
      <c r="K2629" s="1425">
        <v>12774.16</v>
      </c>
    </row>
    <row r="2630" spans="1:11" ht="12.75">
      <c r="A2630" s="1425" t="s">
        <v>1360</v>
      </c>
      <c r="B2630" s="1425" t="s">
        <v>777</v>
      </c>
      <c r="C2630" s="1425" t="s">
        <v>390</v>
      </c>
      <c r="D2630" s="1425" t="s">
        <v>549</v>
      </c>
      <c r="E2630" s="1425" t="s">
        <v>390</v>
      </c>
      <c r="F2630" s="1425" t="s">
        <v>390</v>
      </c>
      <c r="G2630" s="1425" t="s">
        <v>116</v>
      </c>
      <c r="H2630" s="1425" t="s">
        <v>2772</v>
      </c>
      <c r="I2630" s="1425" t="s">
        <v>2778</v>
      </c>
      <c r="J2630" s="1425" t="s">
        <v>390</v>
      </c>
      <c r="K2630" s="1425">
        <v>53945.199999999997</v>
      </c>
    </row>
    <row r="2631" spans="1:11" ht="12.75">
      <c r="A2631" s="1425" t="s">
        <v>1360</v>
      </c>
      <c r="B2631" s="1425" t="s">
        <v>777</v>
      </c>
      <c r="C2631" s="1425" t="s">
        <v>390</v>
      </c>
      <c r="D2631" s="1425" t="s">
        <v>549</v>
      </c>
      <c r="E2631" s="1425" t="s">
        <v>390</v>
      </c>
      <c r="F2631" s="1425" t="s">
        <v>390</v>
      </c>
      <c r="G2631" s="1425" t="s">
        <v>116</v>
      </c>
      <c r="H2631" s="1425" t="s">
        <v>2773</v>
      </c>
      <c r="I2631" s="1425" t="s">
        <v>2775</v>
      </c>
      <c r="J2631" s="1425" t="s">
        <v>390</v>
      </c>
      <c r="K2631" s="1425">
        <v>47674.830000000002</v>
      </c>
    </row>
    <row r="2632" spans="1:11" ht="12.75">
      <c r="A2632" s="1425" t="s">
        <v>1360</v>
      </c>
      <c r="B2632" s="1425" t="s">
        <v>777</v>
      </c>
      <c r="C2632" s="1425" t="s">
        <v>390</v>
      </c>
      <c r="D2632" s="1425" t="s">
        <v>549</v>
      </c>
      <c r="E2632" s="1425" t="s">
        <v>390</v>
      </c>
      <c r="F2632" s="1425" t="s">
        <v>390</v>
      </c>
      <c r="G2632" s="1425" t="s">
        <v>116</v>
      </c>
      <c r="H2632" s="1425" t="s">
        <v>2773</v>
      </c>
      <c r="I2632" s="1425" t="s">
        <v>2776</v>
      </c>
      <c r="J2632" s="1425" t="s">
        <v>390</v>
      </c>
      <c r="K2632" s="1425">
        <v>69720.570000000007</v>
      </c>
    </row>
    <row r="2633" spans="1:11" ht="12.75">
      <c r="A2633" s="1425" t="s">
        <v>1360</v>
      </c>
      <c r="B2633" s="1425" t="s">
        <v>777</v>
      </c>
      <c r="C2633" s="1425" t="s">
        <v>390</v>
      </c>
      <c r="D2633" s="1425" t="s">
        <v>549</v>
      </c>
      <c r="E2633" s="1425" t="s">
        <v>390</v>
      </c>
      <c r="F2633" s="1425" t="s">
        <v>390</v>
      </c>
      <c r="G2633" s="1425" t="s">
        <v>116</v>
      </c>
      <c r="H2633" s="1425" t="s">
        <v>2773</v>
      </c>
      <c r="I2633" s="1425" t="s">
        <v>2777</v>
      </c>
      <c r="J2633" s="1425" t="s">
        <v>390</v>
      </c>
      <c r="K2633" s="1425">
        <v>16072.030000000001</v>
      </c>
    </row>
    <row r="2634" spans="1:11" ht="12.75">
      <c r="A2634" s="1425" t="s">
        <v>1360</v>
      </c>
      <c r="B2634" s="1425" t="s">
        <v>777</v>
      </c>
      <c r="C2634" s="1425" t="s">
        <v>390</v>
      </c>
      <c r="D2634" s="1425" t="s">
        <v>549</v>
      </c>
      <c r="E2634" s="1425" t="s">
        <v>390</v>
      </c>
      <c r="F2634" s="1425" t="s">
        <v>390</v>
      </c>
      <c r="G2634" s="1425" t="s">
        <v>116</v>
      </c>
      <c r="H2634" s="1425" t="s">
        <v>2773</v>
      </c>
      <c r="I2634" s="1425" t="s">
        <v>2778</v>
      </c>
      <c r="J2634" s="1425" t="s">
        <v>390</v>
      </c>
      <c r="K2634" s="1425">
        <v>67872.289999999994</v>
      </c>
    </row>
    <row r="2635" spans="1:11" ht="12.75">
      <c r="A2635" s="1425" t="s">
        <v>1360</v>
      </c>
      <c r="B2635" s="1425" t="s">
        <v>777</v>
      </c>
      <c r="C2635" s="1425" t="s">
        <v>390</v>
      </c>
      <c r="D2635" s="1425" t="s">
        <v>549</v>
      </c>
      <c r="E2635" s="1425" t="s">
        <v>390</v>
      </c>
      <c r="F2635" s="1425" t="s">
        <v>390</v>
      </c>
      <c r="G2635" s="1425" t="s">
        <v>116</v>
      </c>
      <c r="H2635" s="1425" t="s">
        <v>1264</v>
      </c>
      <c r="I2635" s="1425" t="s">
        <v>2775</v>
      </c>
      <c r="J2635" s="1425" t="s">
        <v>390</v>
      </c>
      <c r="K2635" s="1425">
        <v>40818.360000000001</v>
      </c>
    </row>
    <row r="2636" spans="1:11" ht="12.75">
      <c r="A2636" s="1425" t="s">
        <v>1360</v>
      </c>
      <c r="B2636" s="1425" t="s">
        <v>777</v>
      </c>
      <c r="C2636" s="1425" t="s">
        <v>390</v>
      </c>
      <c r="D2636" s="1425" t="s">
        <v>549</v>
      </c>
      <c r="E2636" s="1425" t="s">
        <v>390</v>
      </c>
      <c r="F2636" s="1425" t="s">
        <v>390</v>
      </c>
      <c r="G2636" s="1425" t="s">
        <v>116</v>
      </c>
      <c r="H2636" s="1425" t="s">
        <v>1264</v>
      </c>
      <c r="I2636" s="1425" t="s">
        <v>2776</v>
      </c>
      <c r="J2636" s="1425" t="s">
        <v>390</v>
      </c>
      <c r="K2636" s="1425">
        <v>59692.949999999997</v>
      </c>
    </row>
    <row r="2637" spans="1:11" ht="12.75">
      <c r="A2637" s="1425" t="s">
        <v>1360</v>
      </c>
      <c r="B2637" s="1425" t="s">
        <v>777</v>
      </c>
      <c r="C2637" s="1425" t="s">
        <v>390</v>
      </c>
      <c r="D2637" s="1425" t="s">
        <v>549</v>
      </c>
      <c r="E2637" s="1425" t="s">
        <v>390</v>
      </c>
      <c r="F2637" s="1425" t="s">
        <v>390</v>
      </c>
      <c r="G2637" s="1425" t="s">
        <v>116</v>
      </c>
      <c r="H2637" s="1425" t="s">
        <v>1264</v>
      </c>
      <c r="I2637" s="1425" t="s">
        <v>2777</v>
      </c>
      <c r="J2637" s="1425" t="s">
        <v>390</v>
      </c>
      <c r="K2637" s="1425">
        <v>13760.33</v>
      </c>
    </row>
    <row r="2638" spans="1:11" ht="12.75">
      <c r="A2638" s="1425" t="s">
        <v>1360</v>
      </c>
      <c r="B2638" s="1425" t="s">
        <v>777</v>
      </c>
      <c r="C2638" s="1425" t="s">
        <v>390</v>
      </c>
      <c r="D2638" s="1425" t="s">
        <v>549</v>
      </c>
      <c r="E2638" s="1425" t="s">
        <v>390</v>
      </c>
      <c r="F2638" s="1425" t="s">
        <v>390</v>
      </c>
      <c r="G2638" s="1425" t="s">
        <v>116</v>
      </c>
      <c r="H2638" s="1425" t="s">
        <v>1264</v>
      </c>
      <c r="I2638" s="1425" t="s">
        <v>2778</v>
      </c>
      <c r="J2638" s="1425" t="s">
        <v>390</v>
      </c>
      <c r="K2638" s="1425">
        <v>58110.309999999998</v>
      </c>
    </row>
    <row r="2639" spans="1:11" ht="12.75">
      <c r="A2639" s="1425" t="s">
        <v>1360</v>
      </c>
      <c r="B2639" s="1425" t="s">
        <v>777</v>
      </c>
      <c r="C2639" s="1425" t="s">
        <v>390</v>
      </c>
      <c r="D2639" s="1425" t="s">
        <v>549</v>
      </c>
      <c r="E2639" s="1425" t="s">
        <v>390</v>
      </c>
      <c r="F2639" s="1425" t="s">
        <v>390</v>
      </c>
      <c r="G2639" s="1425" t="s">
        <v>116</v>
      </c>
      <c r="H2639" s="1425" t="s">
        <v>1265</v>
      </c>
      <c r="I2639" s="1425" t="s">
        <v>2775</v>
      </c>
      <c r="J2639" s="1425" t="s">
        <v>390</v>
      </c>
      <c r="K2639" s="1425">
        <v>48850.669999999998</v>
      </c>
    </row>
    <row r="2640" spans="1:11" ht="12.75">
      <c r="A2640" s="1425" t="s">
        <v>1360</v>
      </c>
      <c r="B2640" s="1425" t="s">
        <v>777</v>
      </c>
      <c r="C2640" s="1425" t="s">
        <v>390</v>
      </c>
      <c r="D2640" s="1425" t="s">
        <v>549</v>
      </c>
      <c r="E2640" s="1425" t="s">
        <v>390</v>
      </c>
      <c r="F2640" s="1425" t="s">
        <v>390</v>
      </c>
      <c r="G2640" s="1425" t="s">
        <v>116</v>
      </c>
      <c r="H2640" s="1425" t="s">
        <v>1265</v>
      </c>
      <c r="I2640" s="1425" t="s">
        <v>2776</v>
      </c>
      <c r="J2640" s="1425" t="s">
        <v>390</v>
      </c>
      <c r="K2640" s="1425">
        <v>71440.100000000006</v>
      </c>
    </row>
    <row r="2641" spans="1:11" ht="12.75">
      <c r="A2641" s="1425" t="s">
        <v>1360</v>
      </c>
      <c r="B2641" s="1425" t="s">
        <v>777</v>
      </c>
      <c r="C2641" s="1425" t="s">
        <v>390</v>
      </c>
      <c r="D2641" s="1425" t="s">
        <v>549</v>
      </c>
      <c r="E2641" s="1425" t="s">
        <v>390</v>
      </c>
      <c r="F2641" s="1425" t="s">
        <v>390</v>
      </c>
      <c r="G2641" s="1425" t="s">
        <v>116</v>
      </c>
      <c r="H2641" s="1425" t="s">
        <v>1265</v>
      </c>
      <c r="I2641" s="1425" t="s">
        <v>2777</v>
      </c>
      <c r="J2641" s="1425" t="s">
        <v>390</v>
      </c>
      <c r="K2641" s="1425">
        <v>16468.41</v>
      </c>
    </row>
    <row r="2642" spans="1:11" ht="12.75">
      <c r="A2642" s="1425" t="s">
        <v>1360</v>
      </c>
      <c r="B2642" s="1425" t="s">
        <v>777</v>
      </c>
      <c r="C2642" s="1425" t="s">
        <v>390</v>
      </c>
      <c r="D2642" s="1425" t="s">
        <v>549</v>
      </c>
      <c r="E2642" s="1425" t="s">
        <v>390</v>
      </c>
      <c r="F2642" s="1425" t="s">
        <v>390</v>
      </c>
      <c r="G2642" s="1425" t="s">
        <v>116</v>
      </c>
      <c r="H2642" s="1425" t="s">
        <v>1265</v>
      </c>
      <c r="I2642" s="1425" t="s">
        <v>2778</v>
      </c>
      <c r="J2642" s="1425" t="s">
        <v>390</v>
      </c>
      <c r="K2642" s="1425">
        <v>69546.080000000002</v>
      </c>
    </row>
    <row r="2643" spans="1:11" ht="12.75">
      <c r="A2643" s="1425" t="s">
        <v>1360</v>
      </c>
      <c r="B2643" s="1425" t="s">
        <v>777</v>
      </c>
      <c r="C2643" s="1425" t="s">
        <v>390</v>
      </c>
      <c r="D2643" s="1425" t="s">
        <v>549</v>
      </c>
      <c r="E2643" s="1425" t="s">
        <v>390</v>
      </c>
      <c r="F2643" s="1425" t="s">
        <v>390</v>
      </c>
      <c r="G2643" s="1425" t="s">
        <v>116</v>
      </c>
      <c r="H2643" s="1425" t="s">
        <v>2774</v>
      </c>
      <c r="I2643" s="1425" t="s">
        <v>2775</v>
      </c>
      <c r="J2643" s="1425" t="s">
        <v>390</v>
      </c>
      <c r="K2643" s="1425">
        <v>53734.779999999999</v>
      </c>
    </row>
    <row r="2644" spans="1:11" ht="12.75">
      <c r="A2644" s="1425" t="s">
        <v>1360</v>
      </c>
      <c r="B2644" s="1425" t="s">
        <v>777</v>
      </c>
      <c r="C2644" s="1425" t="s">
        <v>390</v>
      </c>
      <c r="D2644" s="1425" t="s">
        <v>549</v>
      </c>
      <c r="E2644" s="1425" t="s">
        <v>390</v>
      </c>
      <c r="F2644" s="1425" t="s">
        <v>390</v>
      </c>
      <c r="G2644" s="1425" t="s">
        <v>116</v>
      </c>
      <c r="H2644" s="1425" t="s">
        <v>2774</v>
      </c>
      <c r="I2644" s="1425" t="s">
        <v>2776</v>
      </c>
      <c r="J2644" s="1425" t="s">
        <v>390</v>
      </c>
      <c r="K2644" s="1425">
        <v>78582.100000000006</v>
      </c>
    </row>
    <row r="2645" spans="1:11" ht="12.75">
      <c r="A2645" s="1425" t="s">
        <v>1360</v>
      </c>
      <c r="B2645" s="1425" t="s">
        <v>777</v>
      </c>
      <c r="C2645" s="1425" t="s">
        <v>390</v>
      </c>
      <c r="D2645" s="1425" t="s">
        <v>549</v>
      </c>
      <c r="E2645" s="1425" t="s">
        <v>390</v>
      </c>
      <c r="F2645" s="1425" t="s">
        <v>390</v>
      </c>
      <c r="G2645" s="1425" t="s">
        <v>116</v>
      </c>
      <c r="H2645" s="1425" t="s">
        <v>2774</v>
      </c>
      <c r="I2645" s="1425" t="s">
        <v>2777</v>
      </c>
      <c r="J2645" s="1425" t="s">
        <v>390</v>
      </c>
      <c r="K2645" s="1425">
        <v>18114.810000000001</v>
      </c>
    </row>
    <row r="2646" spans="1:11" ht="12.75">
      <c r="A2646" s="1425" t="s">
        <v>1360</v>
      </c>
      <c r="B2646" s="1425" t="s">
        <v>777</v>
      </c>
      <c r="C2646" s="1425" t="s">
        <v>390</v>
      </c>
      <c r="D2646" s="1425" t="s">
        <v>549</v>
      </c>
      <c r="E2646" s="1425" t="s">
        <v>390</v>
      </c>
      <c r="F2646" s="1425" t="s">
        <v>390</v>
      </c>
      <c r="G2646" s="1425" t="s">
        <v>116</v>
      </c>
      <c r="H2646" s="1425" t="s">
        <v>2774</v>
      </c>
      <c r="I2646" s="1425" t="s">
        <v>2778</v>
      </c>
      <c r="J2646" s="1425" t="s">
        <v>390</v>
      </c>
      <c r="K2646" s="1425">
        <v>76498.729999999996</v>
      </c>
    </row>
    <row r="2647" spans="1:11" ht="12.75">
      <c r="A2647" s="1425" t="s">
        <v>1360</v>
      </c>
      <c r="B2647" s="1425" t="s">
        <v>777</v>
      </c>
      <c r="C2647" s="1425" t="s">
        <v>390</v>
      </c>
      <c r="D2647" s="1425" t="s">
        <v>549</v>
      </c>
      <c r="E2647" s="1425" t="s">
        <v>390</v>
      </c>
      <c r="F2647" s="1425" t="s">
        <v>390</v>
      </c>
      <c r="G2647" s="1425" t="s">
        <v>116</v>
      </c>
      <c r="H2647" s="1425" t="s">
        <v>1266</v>
      </c>
      <c r="I2647" s="1425" t="s">
        <v>2775</v>
      </c>
      <c r="J2647" s="1425" t="s">
        <v>390</v>
      </c>
      <c r="K2647" s="1425">
        <v>45668.919999999998</v>
      </c>
    </row>
    <row r="2648" spans="1:11" ht="12.75">
      <c r="A2648" s="1425" t="s">
        <v>1360</v>
      </c>
      <c r="B2648" s="1425" t="s">
        <v>777</v>
      </c>
      <c r="C2648" s="1425" t="s">
        <v>390</v>
      </c>
      <c r="D2648" s="1425" t="s">
        <v>549</v>
      </c>
      <c r="E2648" s="1425" t="s">
        <v>390</v>
      </c>
      <c r="F2648" s="1425" t="s">
        <v>390</v>
      </c>
      <c r="G2648" s="1425" t="s">
        <v>116</v>
      </c>
      <c r="H2648" s="1425" t="s">
        <v>1266</v>
      </c>
      <c r="I2648" s="1425" t="s">
        <v>2776</v>
      </c>
      <c r="J2648" s="1425" t="s">
        <v>390</v>
      </c>
      <c r="K2648" s="1425">
        <v>66786.529999999999</v>
      </c>
    </row>
    <row r="2649" spans="1:11" ht="12.75">
      <c r="A2649" s="1425" t="s">
        <v>1360</v>
      </c>
      <c r="B2649" s="1425" t="s">
        <v>777</v>
      </c>
      <c r="C2649" s="1425" t="s">
        <v>390</v>
      </c>
      <c r="D2649" s="1425" t="s">
        <v>549</v>
      </c>
      <c r="E2649" s="1425" t="s">
        <v>390</v>
      </c>
      <c r="F2649" s="1425" t="s">
        <v>390</v>
      </c>
      <c r="G2649" s="1425" t="s">
        <v>116</v>
      </c>
      <c r="H2649" s="1425" t="s">
        <v>1266</v>
      </c>
      <c r="I2649" s="1425" t="s">
        <v>2777</v>
      </c>
      <c r="J2649" s="1425" t="s">
        <v>390</v>
      </c>
      <c r="K2649" s="1425">
        <v>15395.76</v>
      </c>
    </row>
    <row r="2650" spans="1:11" ht="12.75">
      <c r="A2650" s="1425" t="s">
        <v>1360</v>
      </c>
      <c r="B2650" s="1425" t="s">
        <v>777</v>
      </c>
      <c r="C2650" s="1425" t="s">
        <v>390</v>
      </c>
      <c r="D2650" s="1425" t="s">
        <v>549</v>
      </c>
      <c r="E2650" s="1425" t="s">
        <v>390</v>
      </c>
      <c r="F2650" s="1425" t="s">
        <v>390</v>
      </c>
      <c r="G2650" s="1425" t="s">
        <v>116</v>
      </c>
      <c r="H2650" s="1425" t="s">
        <v>1266</v>
      </c>
      <c r="I2650" s="1425" t="s">
        <v>2778</v>
      </c>
      <c r="J2650" s="1425" t="s">
        <v>390</v>
      </c>
      <c r="K2650" s="1425">
        <v>65015.879999999997</v>
      </c>
    </row>
    <row r="2651" spans="1:11" ht="12.75">
      <c r="A2651" s="1425" t="s">
        <v>1360</v>
      </c>
      <c r="B2651" s="1425" t="s">
        <v>777</v>
      </c>
      <c r="C2651" s="1425" t="s">
        <v>390</v>
      </c>
      <c r="D2651" s="1425" t="s">
        <v>549</v>
      </c>
      <c r="E2651" s="1425" t="s">
        <v>390</v>
      </c>
      <c r="F2651" s="1425" t="s">
        <v>390</v>
      </c>
      <c r="G2651" s="1425" t="s">
        <v>116</v>
      </c>
      <c r="H2651" s="1425" t="s">
        <v>1267</v>
      </c>
      <c r="I2651" s="1425" t="s">
        <v>2775</v>
      </c>
      <c r="J2651" s="1425" t="s">
        <v>390</v>
      </c>
      <c r="K2651" s="1425">
        <v>41961.910000000003</v>
      </c>
    </row>
    <row r="2652" spans="1:11" ht="12.75">
      <c r="A2652" s="1425" t="s">
        <v>1360</v>
      </c>
      <c r="B2652" s="1425" t="s">
        <v>777</v>
      </c>
      <c r="C2652" s="1425" t="s">
        <v>390</v>
      </c>
      <c r="D2652" s="1425" t="s">
        <v>549</v>
      </c>
      <c r="E2652" s="1425" t="s">
        <v>390</v>
      </c>
      <c r="F2652" s="1425" t="s">
        <v>390</v>
      </c>
      <c r="G2652" s="1425" t="s">
        <v>116</v>
      </c>
      <c r="H2652" s="1425" t="s">
        <v>1267</v>
      </c>
      <c r="I2652" s="1425" t="s">
        <v>2776</v>
      </c>
      <c r="J2652" s="1425" t="s">
        <v>390</v>
      </c>
      <c r="K2652" s="1425">
        <v>61366.07</v>
      </c>
    </row>
    <row r="2653" spans="1:11" ht="12.75">
      <c r="A2653" s="1425" t="s">
        <v>1360</v>
      </c>
      <c r="B2653" s="1425" t="s">
        <v>777</v>
      </c>
      <c r="C2653" s="1425" t="s">
        <v>390</v>
      </c>
      <c r="D2653" s="1425" t="s">
        <v>549</v>
      </c>
      <c r="E2653" s="1425" t="s">
        <v>390</v>
      </c>
      <c r="F2653" s="1425" t="s">
        <v>390</v>
      </c>
      <c r="G2653" s="1425" t="s">
        <v>116</v>
      </c>
      <c r="H2653" s="1425" t="s">
        <v>1267</v>
      </c>
      <c r="I2653" s="1425" t="s">
        <v>2777</v>
      </c>
      <c r="J2653" s="1425" t="s">
        <v>390</v>
      </c>
      <c r="K2653" s="1425">
        <v>14146.32</v>
      </c>
    </row>
    <row r="2654" spans="1:11" ht="12.75">
      <c r="A2654" s="1425" t="s">
        <v>1360</v>
      </c>
      <c r="B2654" s="1425" t="s">
        <v>777</v>
      </c>
      <c r="C2654" s="1425" t="s">
        <v>390</v>
      </c>
      <c r="D2654" s="1425" t="s">
        <v>549</v>
      </c>
      <c r="E2654" s="1425" t="s">
        <v>390</v>
      </c>
      <c r="F2654" s="1425" t="s">
        <v>390</v>
      </c>
      <c r="G2654" s="1425" t="s">
        <v>116</v>
      </c>
      <c r="H2654" s="1425" t="s">
        <v>1267</v>
      </c>
      <c r="I2654" s="1425" t="s">
        <v>2778</v>
      </c>
      <c r="J2654" s="1425" t="s">
        <v>390</v>
      </c>
      <c r="K2654" s="1425">
        <v>59739.379999999997</v>
      </c>
    </row>
    <row r="2655" spans="1:11" ht="12.75">
      <c r="A2655" s="1425" t="s">
        <v>1360</v>
      </c>
      <c r="B2655" s="1425" t="s">
        <v>777</v>
      </c>
      <c r="C2655" s="1425" t="s">
        <v>390</v>
      </c>
      <c r="D2655" s="1425" t="s">
        <v>549</v>
      </c>
      <c r="E2655" s="1425" t="s">
        <v>2839</v>
      </c>
      <c r="F2655" s="1425" t="s">
        <v>1274</v>
      </c>
      <c r="G2655" s="1425" t="s">
        <v>116</v>
      </c>
      <c r="H2655" s="1425" t="s">
        <v>2762</v>
      </c>
      <c r="I2655" s="1425" t="s">
        <v>2775</v>
      </c>
      <c r="J2655" s="1425" t="s">
        <v>1275</v>
      </c>
      <c r="K2655" s="1425">
        <v>11903.629999999999</v>
      </c>
    </row>
    <row r="2656" spans="1:11" ht="12.75">
      <c r="A2656" s="1425" t="s">
        <v>1360</v>
      </c>
      <c r="B2656" s="1425" t="s">
        <v>777</v>
      </c>
      <c r="C2656" s="1425" t="s">
        <v>390</v>
      </c>
      <c r="D2656" s="1425" t="s">
        <v>549</v>
      </c>
      <c r="E2656" s="1425" t="s">
        <v>2839</v>
      </c>
      <c r="F2656" s="1425" t="s">
        <v>1274</v>
      </c>
      <c r="G2656" s="1425" t="s">
        <v>116</v>
      </c>
      <c r="H2656" s="1425" t="s">
        <v>2762</v>
      </c>
      <c r="I2656" s="1425" t="s">
        <v>2776</v>
      </c>
      <c r="J2656" s="1425" t="s">
        <v>1275</v>
      </c>
      <c r="K2656" s="1425">
        <v>17407.959999999999</v>
      </c>
    </row>
    <row r="2657" spans="1:11" ht="12.75">
      <c r="A2657" s="1425" t="s">
        <v>1360</v>
      </c>
      <c r="B2657" s="1425" t="s">
        <v>777</v>
      </c>
      <c r="C2657" s="1425" t="s">
        <v>390</v>
      </c>
      <c r="D2657" s="1425" t="s">
        <v>549</v>
      </c>
      <c r="E2657" s="1425" t="s">
        <v>2839</v>
      </c>
      <c r="F2657" s="1425" t="s">
        <v>1274</v>
      </c>
      <c r="G2657" s="1425" t="s">
        <v>116</v>
      </c>
      <c r="H2657" s="1425" t="s">
        <v>2762</v>
      </c>
      <c r="I2657" s="1425" t="s">
        <v>2777</v>
      </c>
      <c r="J2657" s="1425" t="s">
        <v>1275</v>
      </c>
      <c r="K2657" s="1425">
        <v>4012.8899999999999</v>
      </c>
    </row>
    <row r="2658" spans="1:11" ht="12.75">
      <c r="A2658" s="1425" t="s">
        <v>1360</v>
      </c>
      <c r="B2658" s="1425" t="s">
        <v>777</v>
      </c>
      <c r="C2658" s="1425" t="s">
        <v>390</v>
      </c>
      <c r="D2658" s="1425" t="s">
        <v>549</v>
      </c>
      <c r="E2658" s="1425" t="s">
        <v>2839</v>
      </c>
      <c r="F2658" s="1425" t="s">
        <v>1274</v>
      </c>
      <c r="G2658" s="1425" t="s">
        <v>116</v>
      </c>
      <c r="H2658" s="1425" t="s">
        <v>2762</v>
      </c>
      <c r="I2658" s="1425" t="s">
        <v>2778</v>
      </c>
      <c r="J2658" s="1425" t="s">
        <v>1275</v>
      </c>
      <c r="K2658" s="1425">
        <v>16946.310000000001</v>
      </c>
    </row>
    <row r="2659" spans="1:11" ht="12.75">
      <c r="A2659" s="1425" t="s">
        <v>1360</v>
      </c>
      <c r="B2659" s="1425" t="s">
        <v>777</v>
      </c>
      <c r="C2659" s="1425" t="s">
        <v>390</v>
      </c>
      <c r="D2659" s="1425" t="s">
        <v>549</v>
      </c>
      <c r="E2659" s="1425" t="s">
        <v>2839</v>
      </c>
      <c r="F2659" s="1425" t="s">
        <v>1274</v>
      </c>
      <c r="G2659" s="1425" t="s">
        <v>116</v>
      </c>
      <c r="H2659" s="1425" t="s">
        <v>1263</v>
      </c>
      <c r="I2659" s="1425" t="s">
        <v>2775</v>
      </c>
      <c r="J2659" s="1425" t="s">
        <v>1275</v>
      </c>
      <c r="K2659" s="1425">
        <v>14267.65</v>
      </c>
    </row>
    <row r="2660" spans="1:11" ht="12.75">
      <c r="A2660" s="1425" t="s">
        <v>1360</v>
      </c>
      <c r="B2660" s="1425" t="s">
        <v>777</v>
      </c>
      <c r="C2660" s="1425" t="s">
        <v>390</v>
      </c>
      <c r="D2660" s="1425" t="s">
        <v>549</v>
      </c>
      <c r="E2660" s="1425" t="s">
        <v>2839</v>
      </c>
      <c r="F2660" s="1425" t="s">
        <v>1274</v>
      </c>
      <c r="G2660" s="1425" t="s">
        <v>116</v>
      </c>
      <c r="H2660" s="1425" t="s">
        <v>1263</v>
      </c>
      <c r="I2660" s="1425" t="s">
        <v>2776</v>
      </c>
      <c r="J2660" s="1425" t="s">
        <v>1275</v>
      </c>
      <c r="K2660" s="1425">
        <v>20865.189999999999</v>
      </c>
    </row>
    <row r="2661" spans="1:11" ht="12.75">
      <c r="A2661" s="1425" t="s">
        <v>1360</v>
      </c>
      <c r="B2661" s="1425" t="s">
        <v>777</v>
      </c>
      <c r="C2661" s="1425" t="s">
        <v>390</v>
      </c>
      <c r="D2661" s="1425" t="s">
        <v>549</v>
      </c>
      <c r="E2661" s="1425" t="s">
        <v>2839</v>
      </c>
      <c r="F2661" s="1425" t="s">
        <v>1274</v>
      </c>
      <c r="G2661" s="1425" t="s">
        <v>116</v>
      </c>
      <c r="H2661" s="1425" t="s">
        <v>1263</v>
      </c>
      <c r="I2661" s="1425" t="s">
        <v>2777</v>
      </c>
      <c r="J2661" s="1425" t="s">
        <v>1275</v>
      </c>
      <c r="K2661" s="1425">
        <v>4809.8599999999997</v>
      </c>
    </row>
    <row r="2662" spans="1:11" ht="12.75">
      <c r="A2662" s="1425" t="s">
        <v>1360</v>
      </c>
      <c r="B2662" s="1425" t="s">
        <v>777</v>
      </c>
      <c r="C2662" s="1425" t="s">
        <v>390</v>
      </c>
      <c r="D2662" s="1425" t="s">
        <v>549</v>
      </c>
      <c r="E2662" s="1425" t="s">
        <v>2839</v>
      </c>
      <c r="F2662" s="1425" t="s">
        <v>1274</v>
      </c>
      <c r="G2662" s="1425" t="s">
        <v>116</v>
      </c>
      <c r="H2662" s="1425" t="s">
        <v>1263</v>
      </c>
      <c r="I2662" s="1425" t="s">
        <v>2778</v>
      </c>
      <c r="J2662" s="1425" t="s">
        <v>1275</v>
      </c>
      <c r="K2662" s="1425">
        <v>20311.990000000002</v>
      </c>
    </row>
    <row r="2663" spans="1:11" ht="12.75">
      <c r="A2663" s="1425" t="s">
        <v>1360</v>
      </c>
      <c r="B2663" s="1425" t="s">
        <v>777</v>
      </c>
      <c r="C2663" s="1425" t="s">
        <v>390</v>
      </c>
      <c r="D2663" s="1425" t="s">
        <v>549</v>
      </c>
      <c r="E2663" s="1425" t="s">
        <v>2839</v>
      </c>
      <c r="F2663" s="1425" t="s">
        <v>1274</v>
      </c>
      <c r="G2663" s="1425" t="s">
        <v>116</v>
      </c>
      <c r="H2663" s="1425" t="s">
        <v>2772</v>
      </c>
      <c r="I2663" s="1425" t="s">
        <v>2775</v>
      </c>
      <c r="J2663" s="1425" t="s">
        <v>1275</v>
      </c>
      <c r="K2663" s="1425">
        <v>12096.4</v>
      </c>
    </row>
    <row r="2664" spans="1:11" ht="12.75">
      <c r="A2664" s="1425" t="s">
        <v>1360</v>
      </c>
      <c r="B2664" s="1425" t="s">
        <v>777</v>
      </c>
      <c r="C2664" s="1425" t="s">
        <v>390</v>
      </c>
      <c r="D2664" s="1425" t="s">
        <v>549</v>
      </c>
      <c r="E2664" s="1425" t="s">
        <v>2839</v>
      </c>
      <c r="F2664" s="1425" t="s">
        <v>1274</v>
      </c>
      <c r="G2664" s="1425" t="s">
        <v>116</v>
      </c>
      <c r="H2664" s="1425" t="s">
        <v>2772</v>
      </c>
      <c r="I2664" s="1425" t="s">
        <v>2776</v>
      </c>
      <c r="J2664" s="1425" t="s">
        <v>1275</v>
      </c>
      <c r="K2664" s="1425">
        <v>17690.040000000001</v>
      </c>
    </row>
    <row r="2665" spans="1:11" ht="12.75">
      <c r="A2665" s="1425" t="s">
        <v>1360</v>
      </c>
      <c r="B2665" s="1425" t="s">
        <v>777</v>
      </c>
      <c r="C2665" s="1425" t="s">
        <v>390</v>
      </c>
      <c r="D2665" s="1425" t="s">
        <v>549</v>
      </c>
      <c r="E2665" s="1425" t="s">
        <v>2839</v>
      </c>
      <c r="F2665" s="1425" t="s">
        <v>1274</v>
      </c>
      <c r="G2665" s="1425" t="s">
        <v>116</v>
      </c>
      <c r="H2665" s="1425" t="s">
        <v>2772</v>
      </c>
      <c r="I2665" s="1425" t="s">
        <v>2777</v>
      </c>
      <c r="J2665" s="1425" t="s">
        <v>1275</v>
      </c>
      <c r="K2665" s="1425">
        <v>4077.9200000000001</v>
      </c>
    </row>
    <row r="2666" spans="1:11" ht="12.75">
      <c r="A2666" s="1425" t="s">
        <v>1360</v>
      </c>
      <c r="B2666" s="1425" t="s">
        <v>777</v>
      </c>
      <c r="C2666" s="1425" t="s">
        <v>390</v>
      </c>
      <c r="D2666" s="1425" t="s">
        <v>549</v>
      </c>
      <c r="E2666" s="1425" t="s">
        <v>2839</v>
      </c>
      <c r="F2666" s="1425" t="s">
        <v>1274</v>
      </c>
      <c r="G2666" s="1425" t="s">
        <v>116</v>
      </c>
      <c r="H2666" s="1425" t="s">
        <v>2772</v>
      </c>
      <c r="I2666" s="1425" t="s">
        <v>2778</v>
      </c>
      <c r="J2666" s="1425" t="s">
        <v>1275</v>
      </c>
      <c r="K2666" s="1425">
        <v>17220.869999999999</v>
      </c>
    </row>
    <row r="2667" spans="1:11" ht="12.75">
      <c r="A2667" s="1425" t="s">
        <v>1360</v>
      </c>
      <c r="B2667" s="1425" t="s">
        <v>777</v>
      </c>
      <c r="C2667" s="1425" t="s">
        <v>390</v>
      </c>
      <c r="D2667" s="1425" t="s">
        <v>549</v>
      </c>
      <c r="E2667" s="1425" t="s">
        <v>2839</v>
      </c>
      <c r="F2667" s="1425" t="s">
        <v>1274</v>
      </c>
      <c r="G2667" s="1425" t="s">
        <v>116</v>
      </c>
      <c r="H2667" s="1425" t="s">
        <v>2773</v>
      </c>
      <c r="I2667" s="1425" t="s">
        <v>2775</v>
      </c>
      <c r="J2667" s="1425" t="s">
        <v>1275</v>
      </c>
      <c r="K2667" s="1425">
        <v>12697.23</v>
      </c>
    </row>
    <row r="2668" spans="1:11" ht="12.75">
      <c r="A2668" s="1425" t="s">
        <v>1360</v>
      </c>
      <c r="B2668" s="1425" t="s">
        <v>777</v>
      </c>
      <c r="C2668" s="1425" t="s">
        <v>390</v>
      </c>
      <c r="D2668" s="1425" t="s">
        <v>549</v>
      </c>
      <c r="E2668" s="1425" t="s">
        <v>2839</v>
      </c>
      <c r="F2668" s="1425" t="s">
        <v>1274</v>
      </c>
      <c r="G2668" s="1425" t="s">
        <v>116</v>
      </c>
      <c r="H2668" s="1425" t="s">
        <v>2773</v>
      </c>
      <c r="I2668" s="1425" t="s">
        <v>2776</v>
      </c>
      <c r="J2668" s="1425" t="s">
        <v>1275</v>
      </c>
      <c r="K2668" s="1425">
        <v>18568.580000000002</v>
      </c>
    </row>
    <row r="2669" spans="1:11" ht="12.75">
      <c r="A2669" s="1425" t="s">
        <v>1360</v>
      </c>
      <c r="B2669" s="1425" t="s">
        <v>777</v>
      </c>
      <c r="C2669" s="1425" t="s">
        <v>390</v>
      </c>
      <c r="D2669" s="1425" t="s">
        <v>549</v>
      </c>
      <c r="E2669" s="1425" t="s">
        <v>2839</v>
      </c>
      <c r="F2669" s="1425" t="s">
        <v>1274</v>
      </c>
      <c r="G2669" s="1425" t="s">
        <v>116</v>
      </c>
      <c r="H2669" s="1425" t="s">
        <v>2773</v>
      </c>
      <c r="I2669" s="1425" t="s">
        <v>2777</v>
      </c>
      <c r="J2669" s="1425" t="s">
        <v>1275</v>
      </c>
      <c r="K2669" s="1425">
        <v>4280.4099999999999</v>
      </c>
    </row>
    <row r="2670" spans="1:11" ht="12.75">
      <c r="A2670" s="1425" t="s">
        <v>1360</v>
      </c>
      <c r="B2670" s="1425" t="s">
        <v>777</v>
      </c>
      <c r="C2670" s="1425" t="s">
        <v>390</v>
      </c>
      <c r="D2670" s="1425" t="s">
        <v>549</v>
      </c>
      <c r="E2670" s="1425" t="s">
        <v>2839</v>
      </c>
      <c r="F2670" s="1425" t="s">
        <v>1274</v>
      </c>
      <c r="G2670" s="1425" t="s">
        <v>116</v>
      </c>
      <c r="H2670" s="1425" t="s">
        <v>2773</v>
      </c>
      <c r="I2670" s="1425" t="s">
        <v>2778</v>
      </c>
      <c r="J2670" s="1425" t="s">
        <v>1275</v>
      </c>
      <c r="K2670" s="1425">
        <v>18076.34</v>
      </c>
    </row>
    <row r="2671" spans="1:11" ht="12.75">
      <c r="A2671" s="1425" t="s">
        <v>1360</v>
      </c>
      <c r="B2671" s="1425" t="s">
        <v>777</v>
      </c>
      <c r="C2671" s="1425" t="s">
        <v>390</v>
      </c>
      <c r="D2671" s="1425" t="s">
        <v>549</v>
      </c>
      <c r="E2671" s="1425" t="s">
        <v>2839</v>
      </c>
      <c r="F2671" s="1425" t="s">
        <v>1274</v>
      </c>
      <c r="G2671" s="1425" t="s">
        <v>116</v>
      </c>
      <c r="H2671" s="1425" t="s">
        <v>1264</v>
      </c>
      <c r="I2671" s="1425" t="s">
        <v>2775</v>
      </c>
      <c r="J2671" s="1425" t="s">
        <v>1275</v>
      </c>
      <c r="K2671" s="1425">
        <v>12182.32</v>
      </c>
    </row>
    <row r="2672" spans="1:11" ht="12.75">
      <c r="A2672" s="1425" t="s">
        <v>1360</v>
      </c>
      <c r="B2672" s="1425" t="s">
        <v>777</v>
      </c>
      <c r="C2672" s="1425" t="s">
        <v>390</v>
      </c>
      <c r="D2672" s="1425" t="s">
        <v>549</v>
      </c>
      <c r="E2672" s="1425" t="s">
        <v>2839</v>
      </c>
      <c r="F2672" s="1425" t="s">
        <v>1274</v>
      </c>
      <c r="G2672" s="1425" t="s">
        <v>116</v>
      </c>
      <c r="H2672" s="1425" t="s">
        <v>1264</v>
      </c>
      <c r="I2672" s="1425" t="s">
        <v>2776</v>
      </c>
      <c r="J2672" s="1425" t="s">
        <v>1275</v>
      </c>
      <c r="K2672" s="1425">
        <v>17815.689999999999</v>
      </c>
    </row>
    <row r="2673" spans="1:11" ht="12.75">
      <c r="A2673" s="1425" t="s">
        <v>1360</v>
      </c>
      <c r="B2673" s="1425" t="s">
        <v>777</v>
      </c>
      <c r="C2673" s="1425" t="s">
        <v>390</v>
      </c>
      <c r="D2673" s="1425" t="s">
        <v>549</v>
      </c>
      <c r="E2673" s="1425" t="s">
        <v>2839</v>
      </c>
      <c r="F2673" s="1425" t="s">
        <v>1274</v>
      </c>
      <c r="G2673" s="1425" t="s">
        <v>116</v>
      </c>
      <c r="H2673" s="1425" t="s">
        <v>1264</v>
      </c>
      <c r="I2673" s="1425" t="s">
        <v>2777</v>
      </c>
      <c r="J2673" s="1425" t="s">
        <v>1275</v>
      </c>
      <c r="K2673" s="1425">
        <v>4106.9700000000003</v>
      </c>
    </row>
    <row r="2674" spans="1:11" ht="12.75">
      <c r="A2674" s="1425" t="s">
        <v>1360</v>
      </c>
      <c r="B2674" s="1425" t="s">
        <v>777</v>
      </c>
      <c r="C2674" s="1425" t="s">
        <v>390</v>
      </c>
      <c r="D2674" s="1425" t="s">
        <v>549</v>
      </c>
      <c r="E2674" s="1425" t="s">
        <v>2839</v>
      </c>
      <c r="F2674" s="1425" t="s">
        <v>1274</v>
      </c>
      <c r="G2674" s="1425" t="s">
        <v>116</v>
      </c>
      <c r="H2674" s="1425" t="s">
        <v>1264</v>
      </c>
      <c r="I2674" s="1425" t="s">
        <v>2778</v>
      </c>
      <c r="J2674" s="1425" t="s">
        <v>1275</v>
      </c>
      <c r="K2674" s="1425">
        <v>17343.34</v>
      </c>
    </row>
    <row r="2675" spans="1:11" ht="12.75">
      <c r="A2675" s="1425" t="s">
        <v>1360</v>
      </c>
      <c r="B2675" s="1425" t="s">
        <v>777</v>
      </c>
      <c r="C2675" s="1425" t="s">
        <v>390</v>
      </c>
      <c r="D2675" s="1425" t="s">
        <v>549</v>
      </c>
      <c r="E2675" s="1425" t="s">
        <v>2839</v>
      </c>
      <c r="F2675" s="1425" t="s">
        <v>1274</v>
      </c>
      <c r="G2675" s="1425" t="s">
        <v>116</v>
      </c>
      <c r="H2675" s="1425" t="s">
        <v>1265</v>
      </c>
      <c r="I2675" s="1425" t="s">
        <v>2775</v>
      </c>
      <c r="J2675" s="1425" t="s">
        <v>1275</v>
      </c>
      <c r="K2675" s="1425">
        <v>12447.059999999999</v>
      </c>
    </row>
    <row r="2676" spans="1:11" ht="12.75">
      <c r="A2676" s="1425" t="s">
        <v>1360</v>
      </c>
      <c r="B2676" s="1425" t="s">
        <v>777</v>
      </c>
      <c r="C2676" s="1425" t="s">
        <v>390</v>
      </c>
      <c r="D2676" s="1425" t="s">
        <v>549</v>
      </c>
      <c r="E2676" s="1425" t="s">
        <v>2839</v>
      </c>
      <c r="F2676" s="1425" t="s">
        <v>1274</v>
      </c>
      <c r="G2676" s="1425" t="s">
        <v>116</v>
      </c>
      <c r="H2676" s="1425" t="s">
        <v>1265</v>
      </c>
      <c r="I2676" s="1425" t="s">
        <v>2776</v>
      </c>
      <c r="J2676" s="1425" t="s">
        <v>1275</v>
      </c>
      <c r="K2676" s="1425">
        <v>18202.75</v>
      </c>
    </row>
    <row r="2677" spans="1:11" ht="12.75">
      <c r="A2677" s="1425" t="s">
        <v>1360</v>
      </c>
      <c r="B2677" s="1425" t="s">
        <v>777</v>
      </c>
      <c r="C2677" s="1425" t="s">
        <v>390</v>
      </c>
      <c r="D2677" s="1425" t="s">
        <v>549</v>
      </c>
      <c r="E2677" s="1425" t="s">
        <v>2839</v>
      </c>
      <c r="F2677" s="1425" t="s">
        <v>1274</v>
      </c>
      <c r="G2677" s="1425" t="s">
        <v>116</v>
      </c>
      <c r="H2677" s="1425" t="s">
        <v>1265</v>
      </c>
      <c r="I2677" s="1425" t="s">
        <v>2777</v>
      </c>
      <c r="J2677" s="1425" t="s">
        <v>1275</v>
      </c>
      <c r="K2677" s="1425">
        <v>4196.04</v>
      </c>
    </row>
    <row r="2678" spans="1:11" ht="12.75">
      <c r="A2678" s="1425" t="s">
        <v>1360</v>
      </c>
      <c r="B2678" s="1425" t="s">
        <v>777</v>
      </c>
      <c r="C2678" s="1425" t="s">
        <v>390</v>
      </c>
      <c r="D2678" s="1425" t="s">
        <v>549</v>
      </c>
      <c r="E2678" s="1425" t="s">
        <v>2839</v>
      </c>
      <c r="F2678" s="1425" t="s">
        <v>1274</v>
      </c>
      <c r="G2678" s="1425" t="s">
        <v>116</v>
      </c>
      <c r="H2678" s="1425" t="s">
        <v>1265</v>
      </c>
      <c r="I2678" s="1425" t="s">
        <v>2778</v>
      </c>
      <c r="J2678" s="1425" t="s">
        <v>1275</v>
      </c>
      <c r="K2678" s="1425">
        <v>17720.209999999999</v>
      </c>
    </row>
    <row r="2679" spans="1:11" ht="12.75">
      <c r="A2679" s="1425" t="s">
        <v>1360</v>
      </c>
      <c r="B2679" s="1425" t="s">
        <v>777</v>
      </c>
      <c r="C2679" s="1425" t="s">
        <v>390</v>
      </c>
      <c r="D2679" s="1425" t="s">
        <v>549</v>
      </c>
      <c r="E2679" s="1425" t="s">
        <v>2839</v>
      </c>
      <c r="F2679" s="1425" t="s">
        <v>1274</v>
      </c>
      <c r="G2679" s="1425" t="s">
        <v>116</v>
      </c>
      <c r="H2679" s="1425" t="s">
        <v>2774</v>
      </c>
      <c r="I2679" s="1425" t="s">
        <v>2775</v>
      </c>
      <c r="J2679" s="1425" t="s">
        <v>1275</v>
      </c>
      <c r="K2679" s="1425">
        <v>12762.26</v>
      </c>
    </row>
    <row r="2680" spans="1:11" ht="12.75">
      <c r="A2680" s="1425" t="s">
        <v>1360</v>
      </c>
      <c r="B2680" s="1425" t="s">
        <v>777</v>
      </c>
      <c r="C2680" s="1425" t="s">
        <v>390</v>
      </c>
      <c r="D2680" s="1425" t="s">
        <v>549</v>
      </c>
      <c r="E2680" s="1425" t="s">
        <v>2839</v>
      </c>
      <c r="F2680" s="1425" t="s">
        <v>1274</v>
      </c>
      <c r="G2680" s="1425" t="s">
        <v>116</v>
      </c>
      <c r="H2680" s="1425" t="s">
        <v>2774</v>
      </c>
      <c r="I2680" s="1425" t="s">
        <v>2776</v>
      </c>
      <c r="J2680" s="1425" t="s">
        <v>1275</v>
      </c>
      <c r="K2680" s="1425">
        <v>18663.75</v>
      </c>
    </row>
    <row r="2681" spans="1:11" ht="12.75">
      <c r="A2681" s="1425" t="s">
        <v>1360</v>
      </c>
      <c r="B2681" s="1425" t="s">
        <v>777</v>
      </c>
      <c r="C2681" s="1425" t="s">
        <v>390</v>
      </c>
      <c r="D2681" s="1425" t="s">
        <v>549</v>
      </c>
      <c r="E2681" s="1425" t="s">
        <v>2839</v>
      </c>
      <c r="F2681" s="1425" t="s">
        <v>1274</v>
      </c>
      <c r="G2681" s="1425" t="s">
        <v>116</v>
      </c>
      <c r="H2681" s="1425" t="s">
        <v>2774</v>
      </c>
      <c r="I2681" s="1425" t="s">
        <v>2777</v>
      </c>
      <c r="J2681" s="1425" t="s">
        <v>1275</v>
      </c>
      <c r="K2681" s="1425">
        <v>4302.4499999999998</v>
      </c>
    </row>
    <row r="2682" spans="1:11" ht="12.75">
      <c r="A2682" s="1425" t="s">
        <v>1360</v>
      </c>
      <c r="B2682" s="1425" t="s">
        <v>777</v>
      </c>
      <c r="C2682" s="1425" t="s">
        <v>390</v>
      </c>
      <c r="D2682" s="1425" t="s">
        <v>549</v>
      </c>
      <c r="E2682" s="1425" t="s">
        <v>2839</v>
      </c>
      <c r="F2682" s="1425" t="s">
        <v>1274</v>
      </c>
      <c r="G2682" s="1425" t="s">
        <v>116</v>
      </c>
      <c r="H2682" s="1425" t="s">
        <v>2774</v>
      </c>
      <c r="I2682" s="1425" t="s">
        <v>2778</v>
      </c>
      <c r="J2682" s="1425" t="s">
        <v>1275</v>
      </c>
      <c r="K2682" s="1425">
        <v>18168.970000000001</v>
      </c>
    </row>
    <row r="2683" spans="1:11" ht="12.75">
      <c r="A2683" s="1425" t="s">
        <v>1360</v>
      </c>
      <c r="B2683" s="1425" t="s">
        <v>777</v>
      </c>
      <c r="C2683" s="1425" t="s">
        <v>390</v>
      </c>
      <c r="D2683" s="1425" t="s">
        <v>549</v>
      </c>
      <c r="E2683" s="1425" t="s">
        <v>2839</v>
      </c>
      <c r="F2683" s="1425" t="s">
        <v>1274</v>
      </c>
      <c r="G2683" s="1425" t="s">
        <v>116</v>
      </c>
      <c r="H2683" s="1425" t="s">
        <v>1266</v>
      </c>
      <c r="I2683" s="1425" t="s">
        <v>2775</v>
      </c>
      <c r="J2683" s="1425" t="s">
        <v>1275</v>
      </c>
      <c r="K2683" s="1425">
        <v>13438.870000000001</v>
      </c>
    </row>
    <row r="2684" spans="1:11" ht="12.75">
      <c r="A2684" s="1425" t="s">
        <v>1360</v>
      </c>
      <c r="B2684" s="1425" t="s">
        <v>777</v>
      </c>
      <c r="C2684" s="1425" t="s">
        <v>390</v>
      </c>
      <c r="D2684" s="1425" t="s">
        <v>549</v>
      </c>
      <c r="E2684" s="1425" t="s">
        <v>2839</v>
      </c>
      <c r="F2684" s="1425" t="s">
        <v>1274</v>
      </c>
      <c r="G2684" s="1425" t="s">
        <v>116</v>
      </c>
      <c r="H2684" s="1425" t="s">
        <v>1266</v>
      </c>
      <c r="I2684" s="1425" t="s">
        <v>2776</v>
      </c>
      <c r="J2684" s="1425" t="s">
        <v>1275</v>
      </c>
      <c r="K2684" s="1425">
        <v>19653.240000000002</v>
      </c>
    </row>
    <row r="2685" spans="1:11" ht="12.75">
      <c r="A2685" s="1425" t="s">
        <v>1360</v>
      </c>
      <c r="B2685" s="1425" t="s">
        <v>777</v>
      </c>
      <c r="C2685" s="1425" t="s">
        <v>390</v>
      </c>
      <c r="D2685" s="1425" t="s">
        <v>549</v>
      </c>
      <c r="E2685" s="1425" t="s">
        <v>2839</v>
      </c>
      <c r="F2685" s="1425" t="s">
        <v>1274</v>
      </c>
      <c r="G2685" s="1425" t="s">
        <v>116</v>
      </c>
      <c r="H2685" s="1425" t="s">
        <v>1266</v>
      </c>
      <c r="I2685" s="1425" t="s">
        <v>2777</v>
      </c>
      <c r="J2685" s="1425" t="s">
        <v>1275</v>
      </c>
      <c r="K2685" s="1425">
        <v>4530.5200000000004</v>
      </c>
    </row>
    <row r="2686" spans="1:11" ht="12.75">
      <c r="A2686" s="1425" t="s">
        <v>1360</v>
      </c>
      <c r="B2686" s="1425" t="s">
        <v>777</v>
      </c>
      <c r="C2686" s="1425" t="s">
        <v>390</v>
      </c>
      <c r="D2686" s="1425" t="s">
        <v>549</v>
      </c>
      <c r="E2686" s="1425" t="s">
        <v>2839</v>
      </c>
      <c r="F2686" s="1425" t="s">
        <v>1274</v>
      </c>
      <c r="G2686" s="1425" t="s">
        <v>116</v>
      </c>
      <c r="H2686" s="1425" t="s">
        <v>1266</v>
      </c>
      <c r="I2686" s="1425" t="s">
        <v>2778</v>
      </c>
      <c r="J2686" s="1425" t="s">
        <v>1275</v>
      </c>
      <c r="K2686" s="1425">
        <v>19132.139999999999</v>
      </c>
    </row>
    <row r="2687" spans="1:11" ht="12.75">
      <c r="A2687" s="1425" t="s">
        <v>1360</v>
      </c>
      <c r="B2687" s="1425" t="s">
        <v>777</v>
      </c>
      <c r="C2687" s="1425" t="s">
        <v>390</v>
      </c>
      <c r="D2687" s="1425" t="s">
        <v>549</v>
      </c>
      <c r="E2687" s="1425" t="s">
        <v>2839</v>
      </c>
      <c r="F2687" s="1425" t="s">
        <v>1274</v>
      </c>
      <c r="G2687" s="1425" t="s">
        <v>116</v>
      </c>
      <c r="H2687" s="1425" t="s">
        <v>1267</v>
      </c>
      <c r="I2687" s="1425" t="s">
        <v>2775</v>
      </c>
      <c r="J2687" s="1425" t="s">
        <v>1275</v>
      </c>
      <c r="K2687" s="1425">
        <v>13018.74</v>
      </c>
    </row>
    <row r="2688" spans="1:11" ht="12.75">
      <c r="A2688" s="1425" t="s">
        <v>1360</v>
      </c>
      <c r="B2688" s="1425" t="s">
        <v>777</v>
      </c>
      <c r="C2688" s="1425" t="s">
        <v>390</v>
      </c>
      <c r="D2688" s="1425" t="s">
        <v>549</v>
      </c>
      <c r="E2688" s="1425" t="s">
        <v>2839</v>
      </c>
      <c r="F2688" s="1425" t="s">
        <v>1274</v>
      </c>
      <c r="G2688" s="1425" t="s">
        <v>116</v>
      </c>
      <c r="H2688" s="1425" t="s">
        <v>1267</v>
      </c>
      <c r="I2688" s="1425" t="s">
        <v>2776</v>
      </c>
      <c r="J2688" s="1425" t="s">
        <v>1275</v>
      </c>
      <c r="K2688" s="1425">
        <v>19039.09</v>
      </c>
    </row>
    <row r="2689" spans="1:11" ht="12.75">
      <c r="A2689" s="1425" t="s">
        <v>1360</v>
      </c>
      <c r="B2689" s="1425" t="s">
        <v>777</v>
      </c>
      <c r="C2689" s="1425" t="s">
        <v>390</v>
      </c>
      <c r="D2689" s="1425" t="s">
        <v>549</v>
      </c>
      <c r="E2689" s="1425" t="s">
        <v>2839</v>
      </c>
      <c r="F2689" s="1425" t="s">
        <v>1274</v>
      </c>
      <c r="G2689" s="1425" t="s">
        <v>116</v>
      </c>
      <c r="H2689" s="1425" t="s">
        <v>1267</v>
      </c>
      <c r="I2689" s="1425" t="s">
        <v>2777</v>
      </c>
      <c r="J2689" s="1425" t="s">
        <v>1275</v>
      </c>
      <c r="K2689" s="1425">
        <v>4389</v>
      </c>
    </row>
    <row r="2690" spans="1:11" ht="12.75">
      <c r="A2690" s="1425" t="s">
        <v>1360</v>
      </c>
      <c r="B2690" s="1425" t="s">
        <v>777</v>
      </c>
      <c r="C2690" s="1425" t="s">
        <v>390</v>
      </c>
      <c r="D2690" s="1425" t="s">
        <v>549</v>
      </c>
      <c r="E2690" s="1425" t="s">
        <v>2839</v>
      </c>
      <c r="F2690" s="1425" t="s">
        <v>1274</v>
      </c>
      <c r="G2690" s="1425" t="s">
        <v>116</v>
      </c>
      <c r="H2690" s="1425" t="s">
        <v>1267</v>
      </c>
      <c r="I2690" s="1425" t="s">
        <v>2778</v>
      </c>
      <c r="J2690" s="1425" t="s">
        <v>1275</v>
      </c>
      <c r="K2690" s="1425">
        <v>18534.25</v>
      </c>
    </row>
    <row r="2691" spans="1:11" ht="12.75">
      <c r="A2691" s="1425" t="s">
        <v>1360</v>
      </c>
      <c r="B2691" s="1425" t="s">
        <v>777</v>
      </c>
      <c r="C2691" s="1425" t="s">
        <v>390</v>
      </c>
      <c r="D2691" s="1425" t="s">
        <v>549</v>
      </c>
      <c r="E2691" s="1425" t="s">
        <v>2840</v>
      </c>
      <c r="F2691" s="1425" t="s">
        <v>1271</v>
      </c>
      <c r="G2691" s="1425" t="s">
        <v>116</v>
      </c>
      <c r="H2691" s="1425" t="s">
        <v>2762</v>
      </c>
      <c r="I2691" s="1425" t="s">
        <v>2775</v>
      </c>
      <c r="J2691" s="1425" t="s">
        <v>1272</v>
      </c>
      <c r="K2691" s="1425">
        <v>33476.980000000003</v>
      </c>
    </row>
    <row r="2692" spans="1:11" ht="12.75">
      <c r="A2692" s="1425" t="s">
        <v>1360</v>
      </c>
      <c r="B2692" s="1425" t="s">
        <v>777</v>
      </c>
      <c r="C2692" s="1425" t="s">
        <v>390</v>
      </c>
      <c r="D2692" s="1425" t="s">
        <v>549</v>
      </c>
      <c r="E2692" s="1425" t="s">
        <v>2840</v>
      </c>
      <c r="F2692" s="1425" t="s">
        <v>1271</v>
      </c>
      <c r="G2692" s="1425" t="s">
        <v>116</v>
      </c>
      <c r="H2692" s="1425" t="s">
        <v>2762</v>
      </c>
      <c r="I2692" s="1425" t="s">
        <v>2776</v>
      </c>
      <c r="J2692" s="1425" t="s">
        <v>1272</v>
      </c>
      <c r="K2692" s="1425">
        <v>48957.010000000002</v>
      </c>
    </row>
    <row r="2693" spans="1:11" ht="12.75">
      <c r="A2693" s="1425" t="s">
        <v>1360</v>
      </c>
      <c r="B2693" s="1425" t="s">
        <v>777</v>
      </c>
      <c r="C2693" s="1425" t="s">
        <v>390</v>
      </c>
      <c r="D2693" s="1425" t="s">
        <v>549</v>
      </c>
      <c r="E2693" s="1425" t="s">
        <v>2840</v>
      </c>
      <c r="F2693" s="1425" t="s">
        <v>1271</v>
      </c>
      <c r="G2693" s="1425" t="s">
        <v>116</v>
      </c>
      <c r="H2693" s="1425" t="s">
        <v>2762</v>
      </c>
      <c r="I2693" s="1425" t="s">
        <v>2777</v>
      </c>
      <c r="J2693" s="1425" t="s">
        <v>1272</v>
      </c>
      <c r="K2693" s="1425">
        <v>11285.469999999999</v>
      </c>
    </row>
    <row r="2694" spans="1:11" ht="12.75">
      <c r="A2694" s="1425" t="s">
        <v>1360</v>
      </c>
      <c r="B2694" s="1425" t="s">
        <v>777</v>
      </c>
      <c r="C2694" s="1425" t="s">
        <v>390</v>
      </c>
      <c r="D2694" s="1425" t="s">
        <v>549</v>
      </c>
      <c r="E2694" s="1425" t="s">
        <v>2840</v>
      </c>
      <c r="F2694" s="1425" t="s">
        <v>1271</v>
      </c>
      <c r="G2694" s="1425" t="s">
        <v>116</v>
      </c>
      <c r="H2694" s="1425" t="s">
        <v>2762</v>
      </c>
      <c r="I2694" s="1425" t="s">
        <v>2778</v>
      </c>
      <c r="J2694" s="1425" t="s">
        <v>1272</v>
      </c>
      <c r="K2694" s="1425">
        <v>47659.32</v>
      </c>
    </row>
    <row r="2695" spans="1:11" ht="12.75">
      <c r="A2695" s="1425" t="s">
        <v>1360</v>
      </c>
      <c r="B2695" s="1425" t="s">
        <v>777</v>
      </c>
      <c r="C2695" s="1425" t="s">
        <v>390</v>
      </c>
      <c r="D2695" s="1425" t="s">
        <v>549</v>
      </c>
      <c r="E2695" s="1425" t="s">
        <v>2840</v>
      </c>
      <c r="F2695" s="1425" t="s">
        <v>1271</v>
      </c>
      <c r="G2695" s="1425" t="s">
        <v>116</v>
      </c>
      <c r="H2695" s="1425" t="s">
        <v>1263</v>
      </c>
      <c r="I2695" s="1425" t="s">
        <v>2775</v>
      </c>
      <c r="J2695" s="1425" t="s">
        <v>1272</v>
      </c>
      <c r="K2695" s="1425">
        <v>31610</v>
      </c>
    </row>
    <row r="2696" spans="1:11" ht="12.75">
      <c r="A2696" s="1425" t="s">
        <v>1360</v>
      </c>
      <c r="B2696" s="1425" t="s">
        <v>777</v>
      </c>
      <c r="C2696" s="1425" t="s">
        <v>390</v>
      </c>
      <c r="D2696" s="1425" t="s">
        <v>549</v>
      </c>
      <c r="E2696" s="1425" t="s">
        <v>2840</v>
      </c>
      <c r="F2696" s="1425" t="s">
        <v>1271</v>
      </c>
      <c r="G2696" s="1425" t="s">
        <v>116</v>
      </c>
      <c r="H2696" s="1425" t="s">
        <v>1263</v>
      </c>
      <c r="I2696" s="1425" t="s">
        <v>2776</v>
      </c>
      <c r="J2696" s="1425" t="s">
        <v>1272</v>
      </c>
      <c r="K2696" s="1425">
        <v>46227</v>
      </c>
    </row>
    <row r="2697" spans="1:11" ht="12.75">
      <c r="A2697" s="1425" t="s">
        <v>1360</v>
      </c>
      <c r="B2697" s="1425" t="s">
        <v>777</v>
      </c>
      <c r="C2697" s="1425" t="s">
        <v>390</v>
      </c>
      <c r="D2697" s="1425" t="s">
        <v>549</v>
      </c>
      <c r="E2697" s="1425" t="s">
        <v>2840</v>
      </c>
      <c r="F2697" s="1425" t="s">
        <v>1271</v>
      </c>
      <c r="G2697" s="1425" t="s">
        <v>116</v>
      </c>
      <c r="H2697" s="1425" t="s">
        <v>1263</v>
      </c>
      <c r="I2697" s="1425" t="s">
        <v>2777</v>
      </c>
      <c r="J2697" s="1425" t="s">
        <v>1272</v>
      </c>
      <c r="K2697" s="1425">
        <v>10656.309999999999</v>
      </c>
    </row>
    <row r="2698" spans="1:11" ht="12.75">
      <c r="A2698" s="1425" t="s">
        <v>1360</v>
      </c>
      <c r="B2698" s="1425" t="s">
        <v>777</v>
      </c>
      <c r="C2698" s="1425" t="s">
        <v>390</v>
      </c>
      <c r="D2698" s="1425" t="s">
        <v>549</v>
      </c>
      <c r="E2698" s="1425" t="s">
        <v>2840</v>
      </c>
      <c r="F2698" s="1425" t="s">
        <v>1271</v>
      </c>
      <c r="G2698" s="1425" t="s">
        <v>116</v>
      </c>
      <c r="H2698" s="1425" t="s">
        <v>1263</v>
      </c>
      <c r="I2698" s="1425" t="s">
        <v>2778</v>
      </c>
      <c r="J2698" s="1425" t="s">
        <v>1272</v>
      </c>
      <c r="K2698" s="1425">
        <v>45001.43</v>
      </c>
    </row>
    <row r="2699" spans="1:11" ht="12.75">
      <c r="A2699" s="1425" t="s">
        <v>1360</v>
      </c>
      <c r="B2699" s="1425" t="s">
        <v>777</v>
      </c>
      <c r="C2699" s="1425" t="s">
        <v>390</v>
      </c>
      <c r="D2699" s="1425" t="s">
        <v>549</v>
      </c>
      <c r="E2699" s="1425" t="s">
        <v>2840</v>
      </c>
      <c r="F2699" s="1425" t="s">
        <v>1271</v>
      </c>
      <c r="G2699" s="1425" t="s">
        <v>116</v>
      </c>
      <c r="H2699" s="1425" t="s">
        <v>2772</v>
      </c>
      <c r="I2699" s="1425" t="s">
        <v>2775</v>
      </c>
      <c r="J2699" s="1425" t="s">
        <v>1272</v>
      </c>
      <c r="K2699" s="1425">
        <v>25796.139999999999</v>
      </c>
    </row>
    <row r="2700" spans="1:11" ht="12.75">
      <c r="A2700" s="1425" t="s">
        <v>1360</v>
      </c>
      <c r="B2700" s="1425" t="s">
        <v>777</v>
      </c>
      <c r="C2700" s="1425" t="s">
        <v>390</v>
      </c>
      <c r="D2700" s="1425" t="s">
        <v>549</v>
      </c>
      <c r="E2700" s="1425" t="s">
        <v>2840</v>
      </c>
      <c r="F2700" s="1425" t="s">
        <v>1271</v>
      </c>
      <c r="G2700" s="1425" t="s">
        <v>116</v>
      </c>
      <c r="H2700" s="1425" t="s">
        <v>2772</v>
      </c>
      <c r="I2700" s="1425" t="s">
        <v>2776</v>
      </c>
      <c r="J2700" s="1425" t="s">
        <v>1272</v>
      </c>
      <c r="K2700" s="1425">
        <v>37724.449999999997</v>
      </c>
    </row>
    <row r="2701" spans="1:11" ht="12.75">
      <c r="A2701" s="1425" t="s">
        <v>1360</v>
      </c>
      <c r="B2701" s="1425" t="s">
        <v>777</v>
      </c>
      <c r="C2701" s="1425" t="s">
        <v>390</v>
      </c>
      <c r="D2701" s="1425" t="s">
        <v>549</v>
      </c>
      <c r="E2701" s="1425" t="s">
        <v>2840</v>
      </c>
      <c r="F2701" s="1425" t="s">
        <v>1271</v>
      </c>
      <c r="G2701" s="1425" t="s">
        <v>116</v>
      </c>
      <c r="H2701" s="1425" t="s">
        <v>2772</v>
      </c>
      <c r="I2701" s="1425" t="s">
        <v>2777</v>
      </c>
      <c r="J2701" s="1425" t="s">
        <v>1272</v>
      </c>
      <c r="K2701" s="1425">
        <v>8696.2399999999998</v>
      </c>
    </row>
    <row r="2702" spans="1:11" ht="12.75">
      <c r="A2702" s="1425" t="s">
        <v>1360</v>
      </c>
      <c r="B2702" s="1425" t="s">
        <v>777</v>
      </c>
      <c r="C2702" s="1425" t="s">
        <v>390</v>
      </c>
      <c r="D2702" s="1425" t="s">
        <v>549</v>
      </c>
      <c r="E2702" s="1425" t="s">
        <v>2840</v>
      </c>
      <c r="F2702" s="1425" t="s">
        <v>1271</v>
      </c>
      <c r="G2702" s="1425" t="s">
        <v>116</v>
      </c>
      <c r="H2702" s="1425" t="s">
        <v>2772</v>
      </c>
      <c r="I2702" s="1425" t="s">
        <v>2778</v>
      </c>
      <c r="J2702" s="1425" t="s">
        <v>1272</v>
      </c>
      <c r="K2702" s="1425">
        <v>36724.230000000003</v>
      </c>
    </row>
    <row r="2703" spans="1:11" ht="12.75">
      <c r="A2703" s="1425" t="s">
        <v>1360</v>
      </c>
      <c r="B2703" s="1425" t="s">
        <v>777</v>
      </c>
      <c r="C2703" s="1425" t="s">
        <v>390</v>
      </c>
      <c r="D2703" s="1425" t="s">
        <v>549</v>
      </c>
      <c r="E2703" s="1425" t="s">
        <v>2840</v>
      </c>
      <c r="F2703" s="1425" t="s">
        <v>1271</v>
      </c>
      <c r="G2703" s="1425" t="s">
        <v>116</v>
      </c>
      <c r="H2703" s="1425" t="s">
        <v>2773</v>
      </c>
      <c r="I2703" s="1425" t="s">
        <v>2775</v>
      </c>
      <c r="J2703" s="1425" t="s">
        <v>1272</v>
      </c>
      <c r="K2703" s="1425">
        <v>34977.550000000003</v>
      </c>
    </row>
    <row r="2704" spans="1:11" ht="12.75">
      <c r="A2704" s="1425" t="s">
        <v>1360</v>
      </c>
      <c r="B2704" s="1425" t="s">
        <v>777</v>
      </c>
      <c r="C2704" s="1425" t="s">
        <v>390</v>
      </c>
      <c r="D2704" s="1425" t="s">
        <v>549</v>
      </c>
      <c r="E2704" s="1425" t="s">
        <v>2840</v>
      </c>
      <c r="F2704" s="1425" t="s">
        <v>1271</v>
      </c>
      <c r="G2704" s="1425" t="s">
        <v>116</v>
      </c>
      <c r="H2704" s="1425" t="s">
        <v>2773</v>
      </c>
      <c r="I2704" s="1425" t="s">
        <v>2776</v>
      </c>
      <c r="J2704" s="1425" t="s">
        <v>1272</v>
      </c>
      <c r="K2704" s="1425">
        <v>51152.019999999997</v>
      </c>
    </row>
    <row r="2705" spans="1:11" ht="12.75">
      <c r="A2705" s="1425" t="s">
        <v>1360</v>
      </c>
      <c r="B2705" s="1425" t="s">
        <v>777</v>
      </c>
      <c r="C2705" s="1425" t="s">
        <v>390</v>
      </c>
      <c r="D2705" s="1425" t="s">
        <v>549</v>
      </c>
      <c r="E2705" s="1425" t="s">
        <v>2840</v>
      </c>
      <c r="F2705" s="1425" t="s">
        <v>1271</v>
      </c>
      <c r="G2705" s="1425" t="s">
        <v>116</v>
      </c>
      <c r="H2705" s="1425" t="s">
        <v>2773</v>
      </c>
      <c r="I2705" s="1425" t="s">
        <v>2777</v>
      </c>
      <c r="J2705" s="1425" t="s">
        <v>1272</v>
      </c>
      <c r="K2705" s="1425">
        <v>11791.709999999999</v>
      </c>
    </row>
    <row r="2706" spans="1:11" ht="12.75">
      <c r="A2706" s="1425" t="s">
        <v>1360</v>
      </c>
      <c r="B2706" s="1425" t="s">
        <v>777</v>
      </c>
      <c r="C2706" s="1425" t="s">
        <v>390</v>
      </c>
      <c r="D2706" s="1425" t="s">
        <v>549</v>
      </c>
      <c r="E2706" s="1425" t="s">
        <v>2840</v>
      </c>
      <c r="F2706" s="1425" t="s">
        <v>1271</v>
      </c>
      <c r="G2706" s="1425" t="s">
        <v>116</v>
      </c>
      <c r="H2706" s="1425" t="s">
        <v>2773</v>
      </c>
      <c r="I2706" s="1425" t="s">
        <v>2778</v>
      </c>
      <c r="J2706" s="1425" t="s">
        <v>1272</v>
      </c>
      <c r="K2706" s="1425">
        <v>49796.050000000003</v>
      </c>
    </row>
    <row r="2707" spans="1:11" ht="12.75">
      <c r="A2707" s="1425" t="s">
        <v>1360</v>
      </c>
      <c r="B2707" s="1425" t="s">
        <v>777</v>
      </c>
      <c r="C2707" s="1425" t="s">
        <v>390</v>
      </c>
      <c r="D2707" s="1425" t="s">
        <v>549</v>
      </c>
      <c r="E2707" s="1425" t="s">
        <v>2840</v>
      </c>
      <c r="F2707" s="1425" t="s">
        <v>1271</v>
      </c>
      <c r="G2707" s="1425" t="s">
        <v>116</v>
      </c>
      <c r="H2707" s="1425" t="s">
        <v>1264</v>
      </c>
      <c r="I2707" s="1425" t="s">
        <v>2775</v>
      </c>
      <c r="J2707" s="1425" t="s">
        <v>1272</v>
      </c>
      <c r="K2707" s="1425">
        <v>28636.02</v>
      </c>
    </row>
    <row r="2708" spans="1:11" ht="12.75">
      <c r="A2708" s="1425" t="s">
        <v>1360</v>
      </c>
      <c r="B2708" s="1425" t="s">
        <v>777</v>
      </c>
      <c r="C2708" s="1425" t="s">
        <v>390</v>
      </c>
      <c r="D2708" s="1425" t="s">
        <v>549</v>
      </c>
      <c r="E2708" s="1425" t="s">
        <v>2840</v>
      </c>
      <c r="F2708" s="1425" t="s">
        <v>1271</v>
      </c>
      <c r="G2708" s="1425" t="s">
        <v>116</v>
      </c>
      <c r="H2708" s="1425" t="s">
        <v>1264</v>
      </c>
      <c r="I2708" s="1425" t="s">
        <v>2776</v>
      </c>
      <c r="J2708" s="1425" t="s">
        <v>1272</v>
      </c>
      <c r="K2708" s="1425">
        <v>41877.32</v>
      </c>
    </row>
    <row r="2709" spans="1:11" ht="12.75">
      <c r="A2709" s="1425" t="s">
        <v>1360</v>
      </c>
      <c r="B2709" s="1425" t="s">
        <v>777</v>
      </c>
      <c r="C2709" s="1425" t="s">
        <v>390</v>
      </c>
      <c r="D2709" s="1425" t="s">
        <v>549</v>
      </c>
      <c r="E2709" s="1425" t="s">
        <v>2840</v>
      </c>
      <c r="F2709" s="1425" t="s">
        <v>1271</v>
      </c>
      <c r="G2709" s="1425" t="s">
        <v>116</v>
      </c>
      <c r="H2709" s="1425" t="s">
        <v>1264</v>
      </c>
      <c r="I2709" s="1425" t="s">
        <v>2777</v>
      </c>
      <c r="J2709" s="1425" t="s">
        <v>1272</v>
      </c>
      <c r="K2709" s="1425">
        <v>9653.3299999999999</v>
      </c>
    </row>
    <row r="2710" spans="1:11" ht="12.75">
      <c r="A2710" s="1425" t="s">
        <v>1360</v>
      </c>
      <c r="B2710" s="1425" t="s">
        <v>777</v>
      </c>
      <c r="C2710" s="1425" t="s">
        <v>390</v>
      </c>
      <c r="D2710" s="1425" t="s">
        <v>549</v>
      </c>
      <c r="E2710" s="1425" t="s">
        <v>2840</v>
      </c>
      <c r="F2710" s="1425" t="s">
        <v>1271</v>
      </c>
      <c r="G2710" s="1425" t="s">
        <v>116</v>
      </c>
      <c r="H2710" s="1425" t="s">
        <v>1264</v>
      </c>
      <c r="I2710" s="1425" t="s">
        <v>2778</v>
      </c>
      <c r="J2710" s="1425" t="s">
        <v>1272</v>
      </c>
      <c r="K2710" s="1425">
        <v>40767.010000000002</v>
      </c>
    </row>
    <row r="2711" spans="1:11" ht="12.75">
      <c r="A2711" s="1425" t="s">
        <v>1360</v>
      </c>
      <c r="B2711" s="1425" t="s">
        <v>777</v>
      </c>
      <c r="C2711" s="1425" t="s">
        <v>390</v>
      </c>
      <c r="D2711" s="1425" t="s">
        <v>549</v>
      </c>
      <c r="E2711" s="1425" t="s">
        <v>2840</v>
      </c>
      <c r="F2711" s="1425" t="s">
        <v>1271</v>
      </c>
      <c r="G2711" s="1425" t="s">
        <v>116</v>
      </c>
      <c r="H2711" s="1425" t="s">
        <v>1265</v>
      </c>
      <c r="I2711" s="1425" t="s">
        <v>2775</v>
      </c>
      <c r="J2711" s="1425" t="s">
        <v>1272</v>
      </c>
      <c r="K2711" s="1425">
        <v>36403.660000000003</v>
      </c>
    </row>
    <row r="2712" spans="1:11" ht="12.75">
      <c r="A2712" s="1425" t="s">
        <v>1360</v>
      </c>
      <c r="B2712" s="1425" t="s">
        <v>777</v>
      </c>
      <c r="C2712" s="1425" t="s">
        <v>390</v>
      </c>
      <c r="D2712" s="1425" t="s">
        <v>549</v>
      </c>
      <c r="E2712" s="1425" t="s">
        <v>2840</v>
      </c>
      <c r="F2712" s="1425" t="s">
        <v>1271</v>
      </c>
      <c r="G2712" s="1425" t="s">
        <v>116</v>
      </c>
      <c r="H2712" s="1425" t="s">
        <v>1265</v>
      </c>
      <c r="I2712" s="1425" t="s">
        <v>2776</v>
      </c>
      <c r="J2712" s="1425" t="s">
        <v>1272</v>
      </c>
      <c r="K2712" s="1425">
        <v>53237.459999999999</v>
      </c>
    </row>
    <row r="2713" spans="1:11" ht="12.75">
      <c r="A2713" s="1425" t="s">
        <v>1360</v>
      </c>
      <c r="B2713" s="1425" t="s">
        <v>777</v>
      </c>
      <c r="C2713" s="1425" t="s">
        <v>390</v>
      </c>
      <c r="D2713" s="1425" t="s">
        <v>549</v>
      </c>
      <c r="E2713" s="1425" t="s">
        <v>2840</v>
      </c>
      <c r="F2713" s="1425" t="s">
        <v>1271</v>
      </c>
      <c r="G2713" s="1425" t="s">
        <v>116</v>
      </c>
      <c r="H2713" s="1425" t="s">
        <v>1265</v>
      </c>
      <c r="I2713" s="1425" t="s">
        <v>2777</v>
      </c>
      <c r="J2713" s="1425" t="s">
        <v>1272</v>
      </c>
      <c r="K2713" s="1425">
        <v>12272.32</v>
      </c>
    </row>
    <row r="2714" spans="1:11" ht="12.75">
      <c r="A2714" s="1425" t="s">
        <v>1360</v>
      </c>
      <c r="B2714" s="1425" t="s">
        <v>777</v>
      </c>
      <c r="C2714" s="1425" t="s">
        <v>390</v>
      </c>
      <c r="D2714" s="1425" t="s">
        <v>549</v>
      </c>
      <c r="E2714" s="1425" t="s">
        <v>2840</v>
      </c>
      <c r="F2714" s="1425" t="s">
        <v>1271</v>
      </c>
      <c r="G2714" s="1425" t="s">
        <v>116</v>
      </c>
      <c r="H2714" s="1425" t="s">
        <v>1265</v>
      </c>
      <c r="I2714" s="1425" t="s">
        <v>2778</v>
      </c>
      <c r="J2714" s="1425" t="s">
        <v>1272</v>
      </c>
      <c r="K2714" s="1425">
        <v>51825.889999999999</v>
      </c>
    </row>
    <row r="2715" spans="1:11" ht="12.75">
      <c r="A2715" s="1425" t="s">
        <v>1360</v>
      </c>
      <c r="B2715" s="1425" t="s">
        <v>777</v>
      </c>
      <c r="C2715" s="1425" t="s">
        <v>390</v>
      </c>
      <c r="D2715" s="1425" t="s">
        <v>549</v>
      </c>
      <c r="E2715" s="1425" t="s">
        <v>2840</v>
      </c>
      <c r="F2715" s="1425" t="s">
        <v>1271</v>
      </c>
      <c r="G2715" s="1425" t="s">
        <v>116</v>
      </c>
      <c r="H2715" s="1425" t="s">
        <v>2774</v>
      </c>
      <c r="I2715" s="1425" t="s">
        <v>2775</v>
      </c>
      <c r="J2715" s="1425" t="s">
        <v>1272</v>
      </c>
      <c r="K2715" s="1425">
        <v>40972.470000000001</v>
      </c>
    </row>
    <row r="2716" spans="1:11" ht="12.75">
      <c r="A2716" s="1425" t="s">
        <v>1360</v>
      </c>
      <c r="B2716" s="1425" t="s">
        <v>777</v>
      </c>
      <c r="C2716" s="1425" t="s">
        <v>390</v>
      </c>
      <c r="D2716" s="1425" t="s">
        <v>549</v>
      </c>
      <c r="E2716" s="1425" t="s">
        <v>2840</v>
      </c>
      <c r="F2716" s="1425" t="s">
        <v>1271</v>
      </c>
      <c r="G2716" s="1425" t="s">
        <v>116</v>
      </c>
      <c r="H2716" s="1425" t="s">
        <v>2774</v>
      </c>
      <c r="I2716" s="1425" t="s">
        <v>2776</v>
      </c>
      <c r="J2716" s="1425" t="s">
        <v>1272</v>
      </c>
      <c r="K2716" s="1425">
        <v>59918.379999999997</v>
      </c>
    </row>
    <row r="2717" spans="1:11" ht="12.75">
      <c r="A2717" s="1425" t="s">
        <v>1360</v>
      </c>
      <c r="B2717" s="1425" t="s">
        <v>777</v>
      </c>
      <c r="C2717" s="1425" t="s">
        <v>390</v>
      </c>
      <c r="D2717" s="1425" t="s">
        <v>549</v>
      </c>
      <c r="E2717" s="1425" t="s">
        <v>2840</v>
      </c>
      <c r="F2717" s="1425" t="s">
        <v>1271</v>
      </c>
      <c r="G2717" s="1425" t="s">
        <v>116</v>
      </c>
      <c r="H2717" s="1425" t="s">
        <v>2774</v>
      </c>
      <c r="I2717" s="1425" t="s">
        <v>2777</v>
      </c>
      <c r="J2717" s="1425" t="s">
        <v>1272</v>
      </c>
      <c r="K2717" s="1425">
        <v>13812.370000000001</v>
      </c>
    </row>
    <row r="2718" spans="1:11" ht="12.75">
      <c r="A2718" s="1425" t="s">
        <v>1360</v>
      </c>
      <c r="B2718" s="1425" t="s">
        <v>777</v>
      </c>
      <c r="C2718" s="1425" t="s">
        <v>390</v>
      </c>
      <c r="D2718" s="1425" t="s">
        <v>549</v>
      </c>
      <c r="E2718" s="1425" t="s">
        <v>2840</v>
      </c>
      <c r="F2718" s="1425" t="s">
        <v>1271</v>
      </c>
      <c r="G2718" s="1425" t="s">
        <v>116</v>
      </c>
      <c r="H2718" s="1425" t="s">
        <v>2774</v>
      </c>
      <c r="I2718" s="1425" t="s">
        <v>2778</v>
      </c>
      <c r="J2718" s="1425" t="s">
        <v>1272</v>
      </c>
      <c r="K2718" s="1425">
        <v>58329.849999999999</v>
      </c>
    </row>
    <row r="2719" spans="1:11" ht="12.75">
      <c r="A2719" s="1425" t="s">
        <v>1360</v>
      </c>
      <c r="B2719" s="1425" t="s">
        <v>777</v>
      </c>
      <c r="C2719" s="1425" t="s">
        <v>390</v>
      </c>
      <c r="D2719" s="1425" t="s">
        <v>549</v>
      </c>
      <c r="E2719" s="1425" t="s">
        <v>2840</v>
      </c>
      <c r="F2719" s="1425" t="s">
        <v>1271</v>
      </c>
      <c r="G2719" s="1425" t="s">
        <v>116</v>
      </c>
      <c r="H2719" s="1425" t="s">
        <v>1266</v>
      </c>
      <c r="I2719" s="1425" t="s">
        <v>2775</v>
      </c>
      <c r="J2719" s="1425" t="s">
        <v>1272</v>
      </c>
      <c r="K2719" s="1425">
        <v>32230.07</v>
      </c>
    </row>
    <row r="2720" spans="1:11" ht="12.75">
      <c r="A2720" s="1425" t="s">
        <v>1360</v>
      </c>
      <c r="B2720" s="1425" t="s">
        <v>777</v>
      </c>
      <c r="C2720" s="1425" t="s">
        <v>390</v>
      </c>
      <c r="D2720" s="1425" t="s">
        <v>549</v>
      </c>
      <c r="E2720" s="1425" t="s">
        <v>2840</v>
      </c>
      <c r="F2720" s="1425" t="s">
        <v>1271</v>
      </c>
      <c r="G2720" s="1425" t="s">
        <v>116</v>
      </c>
      <c r="H2720" s="1425" t="s">
        <v>1266</v>
      </c>
      <c r="I2720" s="1425" t="s">
        <v>2776</v>
      </c>
      <c r="J2720" s="1425" t="s">
        <v>1272</v>
      </c>
      <c r="K2720" s="1425">
        <v>47133.360000000001</v>
      </c>
    </row>
    <row r="2721" spans="1:11" ht="12.75">
      <c r="A2721" s="1425" t="s">
        <v>1360</v>
      </c>
      <c r="B2721" s="1425" t="s">
        <v>777</v>
      </c>
      <c r="C2721" s="1425" t="s">
        <v>390</v>
      </c>
      <c r="D2721" s="1425" t="s">
        <v>549</v>
      </c>
      <c r="E2721" s="1425" t="s">
        <v>2840</v>
      </c>
      <c r="F2721" s="1425" t="s">
        <v>1271</v>
      </c>
      <c r="G2721" s="1425" t="s">
        <v>116</v>
      </c>
      <c r="H2721" s="1425" t="s">
        <v>1266</v>
      </c>
      <c r="I2721" s="1425" t="s">
        <v>2777</v>
      </c>
      <c r="J2721" s="1425" t="s">
        <v>1272</v>
      </c>
      <c r="K2721" s="1425">
        <v>10865.309999999999</v>
      </c>
    </row>
    <row r="2722" spans="1:11" ht="12.75">
      <c r="A2722" s="1425" t="s">
        <v>1360</v>
      </c>
      <c r="B2722" s="1425" t="s">
        <v>777</v>
      </c>
      <c r="C2722" s="1425" t="s">
        <v>390</v>
      </c>
      <c r="D2722" s="1425" t="s">
        <v>549</v>
      </c>
      <c r="E2722" s="1425" t="s">
        <v>2840</v>
      </c>
      <c r="F2722" s="1425" t="s">
        <v>1271</v>
      </c>
      <c r="G2722" s="1425" t="s">
        <v>116</v>
      </c>
      <c r="H2722" s="1425" t="s">
        <v>1266</v>
      </c>
      <c r="I2722" s="1425" t="s">
        <v>2778</v>
      </c>
      <c r="J2722" s="1425" t="s">
        <v>1272</v>
      </c>
      <c r="K2722" s="1425">
        <v>45883.660000000003</v>
      </c>
    </row>
    <row r="2723" spans="1:11" ht="12.75">
      <c r="A2723" s="1425" t="s">
        <v>1360</v>
      </c>
      <c r="B2723" s="1425" t="s">
        <v>777</v>
      </c>
      <c r="C2723" s="1425" t="s">
        <v>390</v>
      </c>
      <c r="D2723" s="1425" t="s">
        <v>549</v>
      </c>
      <c r="E2723" s="1425" t="s">
        <v>2840</v>
      </c>
      <c r="F2723" s="1425" t="s">
        <v>1271</v>
      </c>
      <c r="G2723" s="1425" t="s">
        <v>116</v>
      </c>
      <c r="H2723" s="1425" t="s">
        <v>1267</v>
      </c>
      <c r="I2723" s="1425" t="s">
        <v>2775</v>
      </c>
      <c r="J2723" s="1425" t="s">
        <v>1272</v>
      </c>
      <c r="K2723" s="1425">
        <v>28943.119999999999</v>
      </c>
    </row>
    <row r="2724" spans="1:11" ht="12.75">
      <c r="A2724" s="1425" t="s">
        <v>1360</v>
      </c>
      <c r="B2724" s="1425" t="s">
        <v>777</v>
      </c>
      <c r="C2724" s="1425" t="s">
        <v>390</v>
      </c>
      <c r="D2724" s="1425" t="s">
        <v>549</v>
      </c>
      <c r="E2724" s="1425" t="s">
        <v>2840</v>
      </c>
      <c r="F2724" s="1425" t="s">
        <v>1271</v>
      </c>
      <c r="G2724" s="1425" t="s">
        <v>116</v>
      </c>
      <c r="H2724" s="1425" t="s">
        <v>1267</v>
      </c>
      <c r="I2724" s="1425" t="s">
        <v>2776</v>
      </c>
      <c r="J2724" s="1425" t="s">
        <v>1272</v>
      </c>
      <c r="K2724" s="1425">
        <v>42327.110000000001</v>
      </c>
    </row>
    <row r="2725" spans="1:11" ht="12.75">
      <c r="A2725" s="1425" t="s">
        <v>1360</v>
      </c>
      <c r="B2725" s="1425" t="s">
        <v>777</v>
      </c>
      <c r="C2725" s="1425" t="s">
        <v>390</v>
      </c>
      <c r="D2725" s="1425" t="s">
        <v>549</v>
      </c>
      <c r="E2725" s="1425" t="s">
        <v>2840</v>
      </c>
      <c r="F2725" s="1425" t="s">
        <v>1271</v>
      </c>
      <c r="G2725" s="1425" t="s">
        <v>116</v>
      </c>
      <c r="H2725" s="1425" t="s">
        <v>1267</v>
      </c>
      <c r="I2725" s="1425" t="s">
        <v>2777</v>
      </c>
      <c r="J2725" s="1425" t="s">
        <v>1272</v>
      </c>
      <c r="K2725" s="1425">
        <v>9757.4699999999993</v>
      </c>
    </row>
    <row r="2726" spans="1:11" ht="12.75">
      <c r="A2726" s="1425" t="s">
        <v>1360</v>
      </c>
      <c r="B2726" s="1425" t="s">
        <v>777</v>
      </c>
      <c r="C2726" s="1425" t="s">
        <v>390</v>
      </c>
      <c r="D2726" s="1425" t="s">
        <v>549</v>
      </c>
      <c r="E2726" s="1425" t="s">
        <v>2840</v>
      </c>
      <c r="F2726" s="1425" t="s">
        <v>1271</v>
      </c>
      <c r="G2726" s="1425" t="s">
        <v>116</v>
      </c>
      <c r="H2726" s="1425" t="s">
        <v>1267</v>
      </c>
      <c r="I2726" s="1425" t="s">
        <v>2778</v>
      </c>
      <c r="J2726" s="1425" t="s">
        <v>1272</v>
      </c>
      <c r="K2726" s="1425">
        <v>41205.120000000003</v>
      </c>
    </row>
    <row r="2727" spans="1:11" ht="12.75">
      <c r="A2727" s="1425" t="s">
        <v>1360</v>
      </c>
      <c r="B2727" s="1425" t="s">
        <v>777</v>
      </c>
      <c r="C2727" s="1425" t="s">
        <v>390</v>
      </c>
      <c r="D2727" s="1425" t="s">
        <v>549</v>
      </c>
      <c r="E2727" s="1425" t="s">
        <v>2841</v>
      </c>
      <c r="F2727" s="1425" t="s">
        <v>1276</v>
      </c>
      <c r="G2727" s="1425" t="s">
        <v>1238</v>
      </c>
      <c r="H2727" s="1425" t="s">
        <v>2762</v>
      </c>
      <c r="I2727" s="1425" t="s">
        <v>2763</v>
      </c>
      <c r="J2727" s="1425" t="s">
        <v>1275</v>
      </c>
      <c r="K2727" s="1425">
        <v>28.18</v>
      </c>
    </row>
    <row r="2728" spans="1:11" ht="12.75">
      <c r="A2728" s="1425" t="s">
        <v>1360</v>
      </c>
      <c r="B2728" s="1425" t="s">
        <v>777</v>
      </c>
      <c r="C2728" s="1425" t="s">
        <v>390</v>
      </c>
      <c r="D2728" s="1425" t="s">
        <v>549</v>
      </c>
      <c r="E2728" s="1425" t="s">
        <v>2841</v>
      </c>
      <c r="F2728" s="1425" t="s">
        <v>1276</v>
      </c>
      <c r="G2728" s="1425" t="s">
        <v>1238</v>
      </c>
      <c r="H2728" s="1425" t="s">
        <v>2762</v>
      </c>
      <c r="I2728" s="1425" t="s">
        <v>2764</v>
      </c>
      <c r="J2728" s="1425" t="s">
        <v>1275</v>
      </c>
      <c r="K2728" s="1425">
        <v>394</v>
      </c>
    </row>
    <row r="2729" spans="1:11" ht="12.75">
      <c r="A2729" s="1425" t="s">
        <v>1360</v>
      </c>
      <c r="B2729" s="1425" t="s">
        <v>777</v>
      </c>
      <c r="C2729" s="1425" t="s">
        <v>390</v>
      </c>
      <c r="D2729" s="1425" t="s">
        <v>549</v>
      </c>
      <c r="E2729" s="1425" t="s">
        <v>2841</v>
      </c>
      <c r="F2729" s="1425" t="s">
        <v>1276</v>
      </c>
      <c r="G2729" s="1425" t="s">
        <v>1238</v>
      </c>
      <c r="H2729" s="1425" t="s">
        <v>2762</v>
      </c>
      <c r="I2729" s="1425" t="s">
        <v>2765</v>
      </c>
      <c r="J2729" s="1425" t="s">
        <v>1275</v>
      </c>
      <c r="K2729" s="1425">
        <v>78.790000000000006</v>
      </c>
    </row>
    <row r="2730" spans="1:11" ht="12.75">
      <c r="A2730" s="1425" t="s">
        <v>1360</v>
      </c>
      <c r="B2730" s="1425" t="s">
        <v>777</v>
      </c>
      <c r="C2730" s="1425" t="s">
        <v>390</v>
      </c>
      <c r="D2730" s="1425" t="s">
        <v>549</v>
      </c>
      <c r="E2730" s="1425" t="s">
        <v>2841</v>
      </c>
      <c r="F2730" s="1425" t="s">
        <v>1276</v>
      </c>
      <c r="G2730" s="1425" t="s">
        <v>1238</v>
      </c>
      <c r="H2730" s="1425" t="s">
        <v>2762</v>
      </c>
      <c r="I2730" s="1425" t="s">
        <v>2766</v>
      </c>
      <c r="J2730" s="1425" t="s">
        <v>1275</v>
      </c>
      <c r="K2730" s="1425">
        <v>140.68000000000001</v>
      </c>
    </row>
    <row r="2731" spans="1:11" ht="12.75">
      <c r="A2731" s="1425" t="s">
        <v>1360</v>
      </c>
      <c r="B2731" s="1425" t="s">
        <v>777</v>
      </c>
      <c r="C2731" s="1425" t="s">
        <v>390</v>
      </c>
      <c r="D2731" s="1425" t="s">
        <v>549</v>
      </c>
      <c r="E2731" s="1425" t="s">
        <v>2841</v>
      </c>
      <c r="F2731" s="1425" t="s">
        <v>1276</v>
      </c>
      <c r="G2731" s="1425" t="s">
        <v>1238</v>
      </c>
      <c r="H2731" s="1425" t="s">
        <v>2762</v>
      </c>
      <c r="I2731" s="1425" t="s">
        <v>2767</v>
      </c>
      <c r="J2731" s="1425" t="s">
        <v>1275</v>
      </c>
      <c r="K2731" s="1425">
        <v>2352.5300000000002</v>
      </c>
    </row>
    <row r="2732" spans="1:11" ht="12.75">
      <c r="A2732" s="1425" t="s">
        <v>1360</v>
      </c>
      <c r="B2732" s="1425" t="s">
        <v>777</v>
      </c>
      <c r="C2732" s="1425" t="s">
        <v>390</v>
      </c>
      <c r="D2732" s="1425" t="s">
        <v>549</v>
      </c>
      <c r="E2732" s="1425" t="s">
        <v>2841</v>
      </c>
      <c r="F2732" s="1425" t="s">
        <v>1276</v>
      </c>
      <c r="G2732" s="1425" t="s">
        <v>1238</v>
      </c>
      <c r="H2732" s="1425" t="s">
        <v>2762</v>
      </c>
      <c r="I2732" s="1425" t="s">
        <v>2768</v>
      </c>
      <c r="J2732" s="1425" t="s">
        <v>1275</v>
      </c>
      <c r="K2732" s="1425">
        <v>196.97</v>
      </c>
    </row>
    <row r="2733" spans="1:11" ht="12.75">
      <c r="A2733" s="1425" t="s">
        <v>1360</v>
      </c>
      <c r="B2733" s="1425" t="s">
        <v>777</v>
      </c>
      <c r="C2733" s="1425" t="s">
        <v>390</v>
      </c>
      <c r="D2733" s="1425" t="s">
        <v>549</v>
      </c>
      <c r="E2733" s="1425" t="s">
        <v>2841</v>
      </c>
      <c r="F2733" s="1425" t="s">
        <v>1276</v>
      </c>
      <c r="G2733" s="1425" t="s">
        <v>1238</v>
      </c>
      <c r="H2733" s="1425" t="s">
        <v>2762</v>
      </c>
      <c r="I2733" s="1425" t="s">
        <v>2769</v>
      </c>
      <c r="J2733" s="1425" t="s">
        <v>1275</v>
      </c>
      <c r="K2733" s="1425">
        <v>101.33</v>
      </c>
    </row>
    <row r="2734" spans="1:11" ht="12.75">
      <c r="A2734" s="1425" t="s">
        <v>1360</v>
      </c>
      <c r="B2734" s="1425" t="s">
        <v>777</v>
      </c>
      <c r="C2734" s="1425" t="s">
        <v>390</v>
      </c>
      <c r="D2734" s="1425" t="s">
        <v>549</v>
      </c>
      <c r="E2734" s="1425" t="s">
        <v>2841</v>
      </c>
      <c r="F2734" s="1425" t="s">
        <v>1276</v>
      </c>
      <c r="G2734" s="1425" t="s">
        <v>1238</v>
      </c>
      <c r="H2734" s="1425" t="s">
        <v>2762</v>
      </c>
      <c r="I2734" s="1425" t="s">
        <v>2770</v>
      </c>
      <c r="J2734" s="1425" t="s">
        <v>1275</v>
      </c>
      <c r="K2734" s="1425">
        <v>84.409999999999997</v>
      </c>
    </row>
    <row r="2735" spans="1:11" ht="12.75">
      <c r="A2735" s="1425" t="s">
        <v>1360</v>
      </c>
      <c r="B2735" s="1425" t="s">
        <v>777</v>
      </c>
      <c r="C2735" s="1425" t="s">
        <v>390</v>
      </c>
      <c r="D2735" s="1425" t="s">
        <v>549</v>
      </c>
      <c r="E2735" s="1425" t="s">
        <v>2841</v>
      </c>
      <c r="F2735" s="1425" t="s">
        <v>1276</v>
      </c>
      <c r="G2735" s="1425" t="s">
        <v>1238</v>
      </c>
      <c r="H2735" s="1425" t="s">
        <v>2762</v>
      </c>
      <c r="I2735" s="1425" t="s">
        <v>2771</v>
      </c>
      <c r="J2735" s="1425" t="s">
        <v>1275</v>
      </c>
      <c r="K2735" s="1425">
        <v>2634.04</v>
      </c>
    </row>
    <row r="2736" spans="1:11" ht="12.75">
      <c r="A2736" s="1425" t="s">
        <v>1360</v>
      </c>
      <c r="B2736" s="1425" t="s">
        <v>777</v>
      </c>
      <c r="C2736" s="1425" t="s">
        <v>390</v>
      </c>
      <c r="D2736" s="1425" t="s">
        <v>549</v>
      </c>
      <c r="E2736" s="1425" t="s">
        <v>2841</v>
      </c>
      <c r="F2736" s="1425" t="s">
        <v>1276</v>
      </c>
      <c r="G2736" s="1425" t="s">
        <v>1238</v>
      </c>
      <c r="H2736" s="1425" t="s">
        <v>1263</v>
      </c>
      <c r="I2736" s="1425" t="s">
        <v>2763</v>
      </c>
      <c r="J2736" s="1425" t="s">
        <v>1275</v>
      </c>
      <c r="K2736" s="1425">
        <v>33.719999999999999</v>
      </c>
    </row>
    <row r="2737" spans="1:11" ht="12.75">
      <c r="A2737" s="1425" t="s">
        <v>1360</v>
      </c>
      <c r="B2737" s="1425" t="s">
        <v>777</v>
      </c>
      <c r="C2737" s="1425" t="s">
        <v>390</v>
      </c>
      <c r="D2737" s="1425" t="s">
        <v>549</v>
      </c>
      <c r="E2737" s="1425" t="s">
        <v>2841</v>
      </c>
      <c r="F2737" s="1425" t="s">
        <v>1276</v>
      </c>
      <c r="G2737" s="1425" t="s">
        <v>1238</v>
      </c>
      <c r="H2737" s="1425" t="s">
        <v>1263</v>
      </c>
      <c r="I2737" s="1425" t="s">
        <v>2764</v>
      </c>
      <c r="J2737" s="1425" t="s">
        <v>1275</v>
      </c>
      <c r="K2737" s="1425">
        <v>472.13</v>
      </c>
    </row>
    <row r="2738" spans="1:11" ht="12.75">
      <c r="A2738" s="1425" t="s">
        <v>1360</v>
      </c>
      <c r="B2738" s="1425" t="s">
        <v>777</v>
      </c>
      <c r="C2738" s="1425" t="s">
        <v>390</v>
      </c>
      <c r="D2738" s="1425" t="s">
        <v>549</v>
      </c>
      <c r="E2738" s="1425" t="s">
        <v>2841</v>
      </c>
      <c r="F2738" s="1425" t="s">
        <v>1276</v>
      </c>
      <c r="G2738" s="1425" t="s">
        <v>1238</v>
      </c>
      <c r="H2738" s="1425" t="s">
        <v>1263</v>
      </c>
      <c r="I2738" s="1425" t="s">
        <v>2765</v>
      </c>
      <c r="J2738" s="1425" t="s">
        <v>1275</v>
      </c>
      <c r="K2738" s="1425">
        <v>94.439999999999998</v>
      </c>
    </row>
    <row r="2739" spans="1:11" ht="12.75">
      <c r="A2739" s="1425" t="s">
        <v>1360</v>
      </c>
      <c r="B2739" s="1425" t="s">
        <v>777</v>
      </c>
      <c r="C2739" s="1425" t="s">
        <v>390</v>
      </c>
      <c r="D2739" s="1425" t="s">
        <v>549</v>
      </c>
      <c r="E2739" s="1425" t="s">
        <v>2841</v>
      </c>
      <c r="F2739" s="1425" t="s">
        <v>1276</v>
      </c>
      <c r="G2739" s="1425" t="s">
        <v>1238</v>
      </c>
      <c r="H2739" s="1425" t="s">
        <v>1263</v>
      </c>
      <c r="I2739" s="1425" t="s">
        <v>2766</v>
      </c>
      <c r="J2739" s="1425" t="s">
        <v>1275</v>
      </c>
      <c r="K2739" s="1425">
        <v>168.63999999999999</v>
      </c>
    </row>
    <row r="2740" spans="1:11" ht="12.75">
      <c r="A2740" s="1425" t="s">
        <v>1360</v>
      </c>
      <c r="B2740" s="1425" t="s">
        <v>777</v>
      </c>
      <c r="C2740" s="1425" t="s">
        <v>390</v>
      </c>
      <c r="D2740" s="1425" t="s">
        <v>549</v>
      </c>
      <c r="E2740" s="1425" t="s">
        <v>2841</v>
      </c>
      <c r="F2740" s="1425" t="s">
        <v>1276</v>
      </c>
      <c r="G2740" s="1425" t="s">
        <v>1238</v>
      </c>
      <c r="H2740" s="1425" t="s">
        <v>1263</v>
      </c>
      <c r="I2740" s="1425" t="s">
        <v>2767</v>
      </c>
      <c r="J2740" s="1425" t="s">
        <v>1275</v>
      </c>
      <c r="K2740" s="1425">
        <v>2819.8299999999999</v>
      </c>
    </row>
    <row r="2741" spans="1:11" ht="12.75">
      <c r="A2741" s="1425" t="s">
        <v>1360</v>
      </c>
      <c r="B2741" s="1425" t="s">
        <v>777</v>
      </c>
      <c r="C2741" s="1425" t="s">
        <v>390</v>
      </c>
      <c r="D2741" s="1425" t="s">
        <v>549</v>
      </c>
      <c r="E2741" s="1425" t="s">
        <v>2841</v>
      </c>
      <c r="F2741" s="1425" t="s">
        <v>1276</v>
      </c>
      <c r="G2741" s="1425" t="s">
        <v>1238</v>
      </c>
      <c r="H2741" s="1425" t="s">
        <v>1263</v>
      </c>
      <c r="I2741" s="1425" t="s">
        <v>2768</v>
      </c>
      <c r="J2741" s="1425" t="s">
        <v>1275</v>
      </c>
      <c r="K2741" s="1425">
        <v>236.15000000000001</v>
      </c>
    </row>
    <row r="2742" spans="1:11" ht="12.75">
      <c r="A2742" s="1425" t="s">
        <v>1360</v>
      </c>
      <c r="B2742" s="1425" t="s">
        <v>777</v>
      </c>
      <c r="C2742" s="1425" t="s">
        <v>390</v>
      </c>
      <c r="D2742" s="1425" t="s">
        <v>549</v>
      </c>
      <c r="E2742" s="1425" t="s">
        <v>2841</v>
      </c>
      <c r="F2742" s="1425" t="s">
        <v>1276</v>
      </c>
      <c r="G2742" s="1425" t="s">
        <v>1238</v>
      </c>
      <c r="H2742" s="1425" t="s">
        <v>1263</v>
      </c>
      <c r="I2742" s="1425" t="s">
        <v>2769</v>
      </c>
      <c r="J2742" s="1425" t="s">
        <v>1275</v>
      </c>
      <c r="K2742" s="1425">
        <v>121.43000000000001</v>
      </c>
    </row>
    <row r="2743" spans="1:11" ht="12.75">
      <c r="A2743" s="1425" t="s">
        <v>1360</v>
      </c>
      <c r="B2743" s="1425" t="s">
        <v>777</v>
      </c>
      <c r="C2743" s="1425" t="s">
        <v>390</v>
      </c>
      <c r="D2743" s="1425" t="s">
        <v>549</v>
      </c>
      <c r="E2743" s="1425" t="s">
        <v>2841</v>
      </c>
      <c r="F2743" s="1425" t="s">
        <v>1276</v>
      </c>
      <c r="G2743" s="1425" t="s">
        <v>1238</v>
      </c>
      <c r="H2743" s="1425" t="s">
        <v>1263</v>
      </c>
      <c r="I2743" s="1425" t="s">
        <v>2770</v>
      </c>
      <c r="J2743" s="1425" t="s">
        <v>1275</v>
      </c>
      <c r="K2743" s="1425">
        <v>101.14</v>
      </c>
    </row>
    <row r="2744" spans="1:11" ht="12.75">
      <c r="A2744" s="1425" t="s">
        <v>1360</v>
      </c>
      <c r="B2744" s="1425" t="s">
        <v>777</v>
      </c>
      <c r="C2744" s="1425" t="s">
        <v>390</v>
      </c>
      <c r="D2744" s="1425" t="s">
        <v>549</v>
      </c>
      <c r="E2744" s="1425" t="s">
        <v>2841</v>
      </c>
      <c r="F2744" s="1425" t="s">
        <v>1276</v>
      </c>
      <c r="G2744" s="1425" t="s">
        <v>1238</v>
      </c>
      <c r="H2744" s="1425" t="s">
        <v>1263</v>
      </c>
      <c r="I2744" s="1425" t="s">
        <v>2771</v>
      </c>
      <c r="J2744" s="1425" t="s">
        <v>1275</v>
      </c>
      <c r="K2744" s="1425">
        <v>3157.1300000000001</v>
      </c>
    </row>
    <row r="2745" spans="1:11" ht="12.75">
      <c r="A2745" s="1425" t="s">
        <v>1360</v>
      </c>
      <c r="B2745" s="1425" t="s">
        <v>777</v>
      </c>
      <c r="C2745" s="1425" t="s">
        <v>390</v>
      </c>
      <c r="D2745" s="1425" t="s">
        <v>549</v>
      </c>
      <c r="E2745" s="1425" t="s">
        <v>2841</v>
      </c>
      <c r="F2745" s="1425" t="s">
        <v>1276</v>
      </c>
      <c r="G2745" s="1425" t="s">
        <v>1238</v>
      </c>
      <c r="H2745" s="1425" t="s">
        <v>2772</v>
      </c>
      <c r="I2745" s="1425" t="s">
        <v>2763</v>
      </c>
      <c r="J2745" s="1425" t="s">
        <v>1275</v>
      </c>
      <c r="K2745" s="1425">
        <v>28.579999999999998</v>
      </c>
    </row>
    <row r="2746" spans="1:11" ht="12.75">
      <c r="A2746" s="1425" t="s">
        <v>1360</v>
      </c>
      <c r="B2746" s="1425" t="s">
        <v>777</v>
      </c>
      <c r="C2746" s="1425" t="s">
        <v>390</v>
      </c>
      <c r="D2746" s="1425" t="s">
        <v>549</v>
      </c>
      <c r="E2746" s="1425" t="s">
        <v>2841</v>
      </c>
      <c r="F2746" s="1425" t="s">
        <v>1276</v>
      </c>
      <c r="G2746" s="1425" t="s">
        <v>1238</v>
      </c>
      <c r="H2746" s="1425" t="s">
        <v>2772</v>
      </c>
      <c r="I2746" s="1425" t="s">
        <v>2764</v>
      </c>
      <c r="J2746" s="1425" t="s">
        <v>1275</v>
      </c>
      <c r="K2746" s="1425">
        <v>400.41000000000003</v>
      </c>
    </row>
    <row r="2747" spans="1:11" ht="12.75">
      <c r="A2747" s="1425" t="s">
        <v>1360</v>
      </c>
      <c r="B2747" s="1425" t="s">
        <v>777</v>
      </c>
      <c r="C2747" s="1425" t="s">
        <v>390</v>
      </c>
      <c r="D2747" s="1425" t="s">
        <v>549</v>
      </c>
      <c r="E2747" s="1425" t="s">
        <v>2841</v>
      </c>
      <c r="F2747" s="1425" t="s">
        <v>1276</v>
      </c>
      <c r="G2747" s="1425" t="s">
        <v>1238</v>
      </c>
      <c r="H2747" s="1425" t="s">
        <v>2772</v>
      </c>
      <c r="I2747" s="1425" t="s">
        <v>2765</v>
      </c>
      <c r="J2747" s="1425" t="s">
        <v>1275</v>
      </c>
      <c r="K2747" s="1425">
        <v>80.040000000000006</v>
      </c>
    </row>
    <row r="2748" spans="1:11" ht="12.75">
      <c r="A2748" s="1425" t="s">
        <v>1360</v>
      </c>
      <c r="B2748" s="1425" t="s">
        <v>777</v>
      </c>
      <c r="C2748" s="1425" t="s">
        <v>390</v>
      </c>
      <c r="D2748" s="1425" t="s">
        <v>549</v>
      </c>
      <c r="E2748" s="1425" t="s">
        <v>2841</v>
      </c>
      <c r="F2748" s="1425" t="s">
        <v>1276</v>
      </c>
      <c r="G2748" s="1425" t="s">
        <v>1238</v>
      </c>
      <c r="H2748" s="1425" t="s">
        <v>2772</v>
      </c>
      <c r="I2748" s="1425" t="s">
        <v>2766</v>
      </c>
      <c r="J2748" s="1425" t="s">
        <v>1275</v>
      </c>
      <c r="K2748" s="1425">
        <v>142.88999999999999</v>
      </c>
    </row>
    <row r="2749" spans="1:11" ht="12.75">
      <c r="A2749" s="1425" t="s">
        <v>1360</v>
      </c>
      <c r="B2749" s="1425" t="s">
        <v>777</v>
      </c>
      <c r="C2749" s="1425" t="s">
        <v>390</v>
      </c>
      <c r="D2749" s="1425" t="s">
        <v>549</v>
      </c>
      <c r="E2749" s="1425" t="s">
        <v>2841</v>
      </c>
      <c r="F2749" s="1425" t="s">
        <v>1276</v>
      </c>
      <c r="G2749" s="1425" t="s">
        <v>1238</v>
      </c>
      <c r="H2749" s="1425" t="s">
        <v>2772</v>
      </c>
      <c r="I2749" s="1425" t="s">
        <v>2767</v>
      </c>
      <c r="J2749" s="1425" t="s">
        <v>1275</v>
      </c>
      <c r="K2749" s="1425">
        <v>2390.75</v>
      </c>
    </row>
    <row r="2750" spans="1:11" ht="12.75">
      <c r="A2750" s="1425" t="s">
        <v>1360</v>
      </c>
      <c r="B2750" s="1425" t="s">
        <v>777</v>
      </c>
      <c r="C2750" s="1425" t="s">
        <v>390</v>
      </c>
      <c r="D2750" s="1425" t="s">
        <v>549</v>
      </c>
      <c r="E2750" s="1425" t="s">
        <v>2841</v>
      </c>
      <c r="F2750" s="1425" t="s">
        <v>1276</v>
      </c>
      <c r="G2750" s="1425" t="s">
        <v>1238</v>
      </c>
      <c r="H2750" s="1425" t="s">
        <v>2772</v>
      </c>
      <c r="I2750" s="1425" t="s">
        <v>2768</v>
      </c>
      <c r="J2750" s="1425" t="s">
        <v>1275</v>
      </c>
      <c r="K2750" s="1425">
        <v>200.25999999999999</v>
      </c>
    </row>
    <row r="2751" spans="1:11" ht="12.75">
      <c r="A2751" s="1425" t="s">
        <v>1360</v>
      </c>
      <c r="B2751" s="1425" t="s">
        <v>777</v>
      </c>
      <c r="C2751" s="1425" t="s">
        <v>390</v>
      </c>
      <c r="D2751" s="1425" t="s">
        <v>549</v>
      </c>
      <c r="E2751" s="1425" t="s">
        <v>2841</v>
      </c>
      <c r="F2751" s="1425" t="s">
        <v>1276</v>
      </c>
      <c r="G2751" s="1425" t="s">
        <v>1238</v>
      </c>
      <c r="H2751" s="1425" t="s">
        <v>2772</v>
      </c>
      <c r="I2751" s="1425" t="s">
        <v>2769</v>
      </c>
      <c r="J2751" s="1425" t="s">
        <v>1275</v>
      </c>
      <c r="K2751" s="1425">
        <v>102.94</v>
      </c>
    </row>
    <row r="2752" spans="1:11" ht="12.75">
      <c r="A2752" s="1425" t="s">
        <v>1360</v>
      </c>
      <c r="B2752" s="1425" t="s">
        <v>777</v>
      </c>
      <c r="C2752" s="1425" t="s">
        <v>390</v>
      </c>
      <c r="D2752" s="1425" t="s">
        <v>549</v>
      </c>
      <c r="E2752" s="1425" t="s">
        <v>2841</v>
      </c>
      <c r="F2752" s="1425" t="s">
        <v>1276</v>
      </c>
      <c r="G2752" s="1425" t="s">
        <v>1238</v>
      </c>
      <c r="H2752" s="1425" t="s">
        <v>2772</v>
      </c>
      <c r="I2752" s="1425" t="s">
        <v>2770</v>
      </c>
      <c r="J2752" s="1425" t="s">
        <v>1275</v>
      </c>
      <c r="K2752" s="1425">
        <v>85.780000000000001</v>
      </c>
    </row>
    <row r="2753" spans="1:11" ht="12.75">
      <c r="A2753" s="1425" t="s">
        <v>1360</v>
      </c>
      <c r="B2753" s="1425" t="s">
        <v>777</v>
      </c>
      <c r="C2753" s="1425" t="s">
        <v>390</v>
      </c>
      <c r="D2753" s="1425" t="s">
        <v>549</v>
      </c>
      <c r="E2753" s="1425" t="s">
        <v>2841</v>
      </c>
      <c r="F2753" s="1425" t="s">
        <v>1276</v>
      </c>
      <c r="G2753" s="1425" t="s">
        <v>1238</v>
      </c>
      <c r="H2753" s="1425" t="s">
        <v>2772</v>
      </c>
      <c r="I2753" s="1425" t="s">
        <v>2771</v>
      </c>
      <c r="J2753" s="1425" t="s">
        <v>1275</v>
      </c>
      <c r="K2753" s="1425">
        <v>2676.6500000000001</v>
      </c>
    </row>
    <row r="2754" spans="1:11" ht="12.75">
      <c r="A2754" s="1425" t="s">
        <v>1360</v>
      </c>
      <c r="B2754" s="1425" t="s">
        <v>777</v>
      </c>
      <c r="C2754" s="1425" t="s">
        <v>390</v>
      </c>
      <c r="D2754" s="1425" t="s">
        <v>549</v>
      </c>
      <c r="E2754" s="1425" t="s">
        <v>2841</v>
      </c>
      <c r="F2754" s="1425" t="s">
        <v>1276</v>
      </c>
      <c r="G2754" s="1425" t="s">
        <v>1238</v>
      </c>
      <c r="H2754" s="1425" t="s">
        <v>2773</v>
      </c>
      <c r="I2754" s="1425" t="s">
        <v>2763</v>
      </c>
      <c r="J2754" s="1425" t="s">
        <v>1275</v>
      </c>
      <c r="K2754" s="1425">
        <v>30.050000000000001</v>
      </c>
    </row>
    <row r="2755" spans="1:11" ht="12.75">
      <c r="A2755" s="1425" t="s">
        <v>1360</v>
      </c>
      <c r="B2755" s="1425" t="s">
        <v>777</v>
      </c>
      <c r="C2755" s="1425" t="s">
        <v>390</v>
      </c>
      <c r="D2755" s="1425" t="s">
        <v>549</v>
      </c>
      <c r="E2755" s="1425" t="s">
        <v>2841</v>
      </c>
      <c r="F2755" s="1425" t="s">
        <v>1276</v>
      </c>
      <c r="G2755" s="1425" t="s">
        <v>1238</v>
      </c>
      <c r="H2755" s="1425" t="s">
        <v>2773</v>
      </c>
      <c r="I2755" s="1425" t="s">
        <v>2764</v>
      </c>
      <c r="J2755" s="1425" t="s">
        <v>1275</v>
      </c>
      <c r="K2755" s="1425">
        <v>420.25</v>
      </c>
    </row>
    <row r="2756" spans="1:11" ht="12.75">
      <c r="A2756" s="1425" t="s">
        <v>1360</v>
      </c>
      <c r="B2756" s="1425" t="s">
        <v>777</v>
      </c>
      <c r="C2756" s="1425" t="s">
        <v>390</v>
      </c>
      <c r="D2756" s="1425" t="s">
        <v>549</v>
      </c>
      <c r="E2756" s="1425" t="s">
        <v>2841</v>
      </c>
      <c r="F2756" s="1425" t="s">
        <v>1276</v>
      </c>
      <c r="G2756" s="1425" t="s">
        <v>1238</v>
      </c>
      <c r="H2756" s="1425" t="s">
        <v>2773</v>
      </c>
      <c r="I2756" s="1425" t="s">
        <v>2765</v>
      </c>
      <c r="J2756" s="1425" t="s">
        <v>1275</v>
      </c>
      <c r="K2756" s="1425">
        <v>83.969999999999999</v>
      </c>
    </row>
    <row r="2757" spans="1:11" ht="12.75">
      <c r="A2757" s="1425" t="s">
        <v>1360</v>
      </c>
      <c r="B2757" s="1425" t="s">
        <v>777</v>
      </c>
      <c r="C2757" s="1425" t="s">
        <v>390</v>
      </c>
      <c r="D2757" s="1425" t="s">
        <v>549</v>
      </c>
      <c r="E2757" s="1425" t="s">
        <v>2841</v>
      </c>
      <c r="F2757" s="1425" t="s">
        <v>1276</v>
      </c>
      <c r="G2757" s="1425" t="s">
        <v>1238</v>
      </c>
      <c r="H2757" s="1425" t="s">
        <v>2773</v>
      </c>
      <c r="I2757" s="1425" t="s">
        <v>2766</v>
      </c>
      <c r="J2757" s="1425" t="s">
        <v>1275</v>
      </c>
      <c r="K2757" s="1425">
        <v>150.03</v>
      </c>
    </row>
    <row r="2758" spans="1:11" ht="12.75">
      <c r="A2758" s="1425" t="s">
        <v>1360</v>
      </c>
      <c r="B2758" s="1425" t="s">
        <v>777</v>
      </c>
      <c r="C2758" s="1425" t="s">
        <v>390</v>
      </c>
      <c r="D2758" s="1425" t="s">
        <v>549</v>
      </c>
      <c r="E2758" s="1425" t="s">
        <v>2841</v>
      </c>
      <c r="F2758" s="1425" t="s">
        <v>1276</v>
      </c>
      <c r="G2758" s="1425" t="s">
        <v>1238</v>
      </c>
      <c r="H2758" s="1425" t="s">
        <v>2773</v>
      </c>
      <c r="I2758" s="1425" t="s">
        <v>2767</v>
      </c>
      <c r="J2758" s="1425" t="s">
        <v>1275</v>
      </c>
      <c r="K2758" s="1425">
        <v>2509.3899999999999</v>
      </c>
    </row>
    <row r="2759" spans="1:11" ht="12.75">
      <c r="A2759" s="1425" t="s">
        <v>1360</v>
      </c>
      <c r="B2759" s="1425" t="s">
        <v>777</v>
      </c>
      <c r="C2759" s="1425" t="s">
        <v>390</v>
      </c>
      <c r="D2759" s="1425" t="s">
        <v>549</v>
      </c>
      <c r="E2759" s="1425" t="s">
        <v>2841</v>
      </c>
      <c r="F2759" s="1425" t="s">
        <v>1276</v>
      </c>
      <c r="G2759" s="1425" t="s">
        <v>1238</v>
      </c>
      <c r="H2759" s="1425" t="s">
        <v>2773</v>
      </c>
      <c r="I2759" s="1425" t="s">
        <v>2768</v>
      </c>
      <c r="J2759" s="1425" t="s">
        <v>1275</v>
      </c>
      <c r="K2759" s="1425">
        <v>210.06</v>
      </c>
    </row>
    <row r="2760" spans="1:11" ht="12.75">
      <c r="A2760" s="1425" t="s">
        <v>1360</v>
      </c>
      <c r="B2760" s="1425" t="s">
        <v>777</v>
      </c>
      <c r="C2760" s="1425" t="s">
        <v>390</v>
      </c>
      <c r="D2760" s="1425" t="s">
        <v>549</v>
      </c>
      <c r="E2760" s="1425" t="s">
        <v>2841</v>
      </c>
      <c r="F2760" s="1425" t="s">
        <v>1276</v>
      </c>
      <c r="G2760" s="1425" t="s">
        <v>1238</v>
      </c>
      <c r="H2760" s="1425" t="s">
        <v>2773</v>
      </c>
      <c r="I2760" s="1425" t="s">
        <v>2769</v>
      </c>
      <c r="J2760" s="1425" t="s">
        <v>1275</v>
      </c>
      <c r="K2760" s="1425">
        <v>108.09</v>
      </c>
    </row>
    <row r="2761" spans="1:11" ht="12.75">
      <c r="A2761" s="1425" t="s">
        <v>1360</v>
      </c>
      <c r="B2761" s="1425" t="s">
        <v>777</v>
      </c>
      <c r="C2761" s="1425" t="s">
        <v>390</v>
      </c>
      <c r="D2761" s="1425" t="s">
        <v>549</v>
      </c>
      <c r="E2761" s="1425" t="s">
        <v>2841</v>
      </c>
      <c r="F2761" s="1425" t="s">
        <v>1276</v>
      </c>
      <c r="G2761" s="1425" t="s">
        <v>1238</v>
      </c>
      <c r="H2761" s="1425" t="s">
        <v>2773</v>
      </c>
      <c r="I2761" s="1425" t="s">
        <v>2770</v>
      </c>
      <c r="J2761" s="1425" t="s">
        <v>1275</v>
      </c>
      <c r="K2761" s="1425">
        <v>90.090000000000003</v>
      </c>
    </row>
    <row r="2762" spans="1:11" ht="12.75">
      <c r="A2762" s="1425" t="s">
        <v>1360</v>
      </c>
      <c r="B2762" s="1425" t="s">
        <v>777</v>
      </c>
      <c r="C2762" s="1425" t="s">
        <v>390</v>
      </c>
      <c r="D2762" s="1425" t="s">
        <v>549</v>
      </c>
      <c r="E2762" s="1425" t="s">
        <v>2841</v>
      </c>
      <c r="F2762" s="1425" t="s">
        <v>1276</v>
      </c>
      <c r="G2762" s="1425" t="s">
        <v>1238</v>
      </c>
      <c r="H2762" s="1425" t="s">
        <v>2773</v>
      </c>
      <c r="I2762" s="1425" t="s">
        <v>2771</v>
      </c>
      <c r="J2762" s="1425" t="s">
        <v>1275</v>
      </c>
      <c r="K2762" s="1425">
        <v>2809.5100000000002</v>
      </c>
    </row>
    <row r="2763" spans="1:11" ht="12.75">
      <c r="A2763" s="1425" t="s">
        <v>1360</v>
      </c>
      <c r="B2763" s="1425" t="s">
        <v>777</v>
      </c>
      <c r="C2763" s="1425" t="s">
        <v>390</v>
      </c>
      <c r="D2763" s="1425" t="s">
        <v>549</v>
      </c>
      <c r="E2763" s="1425" t="s">
        <v>2841</v>
      </c>
      <c r="F2763" s="1425" t="s">
        <v>1276</v>
      </c>
      <c r="G2763" s="1425" t="s">
        <v>1238</v>
      </c>
      <c r="H2763" s="1425" t="s">
        <v>1264</v>
      </c>
      <c r="I2763" s="1425" t="s">
        <v>2763</v>
      </c>
      <c r="J2763" s="1425" t="s">
        <v>1275</v>
      </c>
      <c r="K2763" s="1425">
        <v>28.84</v>
      </c>
    </row>
    <row r="2764" spans="1:11" ht="12.75">
      <c r="A2764" s="1425" t="s">
        <v>1360</v>
      </c>
      <c r="B2764" s="1425" t="s">
        <v>777</v>
      </c>
      <c r="C2764" s="1425" t="s">
        <v>390</v>
      </c>
      <c r="D2764" s="1425" t="s">
        <v>549</v>
      </c>
      <c r="E2764" s="1425" t="s">
        <v>2841</v>
      </c>
      <c r="F2764" s="1425" t="s">
        <v>1276</v>
      </c>
      <c r="G2764" s="1425" t="s">
        <v>1238</v>
      </c>
      <c r="H2764" s="1425" t="s">
        <v>1264</v>
      </c>
      <c r="I2764" s="1425" t="s">
        <v>2764</v>
      </c>
      <c r="J2764" s="1425" t="s">
        <v>1275</v>
      </c>
      <c r="K2764" s="1425">
        <v>403.17000000000002</v>
      </c>
    </row>
    <row r="2765" spans="1:11" ht="12.75">
      <c r="A2765" s="1425" t="s">
        <v>1360</v>
      </c>
      <c r="B2765" s="1425" t="s">
        <v>777</v>
      </c>
      <c r="C2765" s="1425" t="s">
        <v>390</v>
      </c>
      <c r="D2765" s="1425" t="s">
        <v>549</v>
      </c>
      <c r="E2765" s="1425" t="s">
        <v>2841</v>
      </c>
      <c r="F2765" s="1425" t="s">
        <v>1276</v>
      </c>
      <c r="G2765" s="1425" t="s">
        <v>1238</v>
      </c>
      <c r="H2765" s="1425" t="s">
        <v>1264</v>
      </c>
      <c r="I2765" s="1425" t="s">
        <v>2765</v>
      </c>
      <c r="J2765" s="1425" t="s">
        <v>1275</v>
      </c>
      <c r="K2765" s="1425">
        <v>80.709999999999994</v>
      </c>
    </row>
    <row r="2766" spans="1:11" ht="12.75">
      <c r="A2766" s="1425" t="s">
        <v>1360</v>
      </c>
      <c r="B2766" s="1425" t="s">
        <v>777</v>
      </c>
      <c r="C2766" s="1425" t="s">
        <v>390</v>
      </c>
      <c r="D2766" s="1425" t="s">
        <v>549</v>
      </c>
      <c r="E2766" s="1425" t="s">
        <v>2841</v>
      </c>
      <c r="F2766" s="1425" t="s">
        <v>1276</v>
      </c>
      <c r="G2766" s="1425" t="s">
        <v>1238</v>
      </c>
      <c r="H2766" s="1425" t="s">
        <v>1264</v>
      </c>
      <c r="I2766" s="1425" t="s">
        <v>2766</v>
      </c>
      <c r="J2766" s="1425" t="s">
        <v>1275</v>
      </c>
      <c r="K2766" s="1425">
        <v>144.06</v>
      </c>
    </row>
    <row r="2767" spans="1:11" ht="12.75">
      <c r="A2767" s="1425" t="s">
        <v>1360</v>
      </c>
      <c r="B2767" s="1425" t="s">
        <v>777</v>
      </c>
      <c r="C2767" s="1425" t="s">
        <v>390</v>
      </c>
      <c r="D2767" s="1425" t="s">
        <v>549</v>
      </c>
      <c r="E2767" s="1425" t="s">
        <v>2841</v>
      </c>
      <c r="F2767" s="1425" t="s">
        <v>1276</v>
      </c>
      <c r="G2767" s="1425" t="s">
        <v>1238</v>
      </c>
      <c r="H2767" s="1425" t="s">
        <v>1264</v>
      </c>
      <c r="I2767" s="1425" t="s">
        <v>2767</v>
      </c>
      <c r="J2767" s="1425" t="s">
        <v>1275</v>
      </c>
      <c r="K2767" s="1425">
        <v>2407.75</v>
      </c>
    </row>
    <row r="2768" spans="1:11" ht="12.75">
      <c r="A2768" s="1425" t="s">
        <v>1360</v>
      </c>
      <c r="B2768" s="1425" t="s">
        <v>777</v>
      </c>
      <c r="C2768" s="1425" t="s">
        <v>390</v>
      </c>
      <c r="D2768" s="1425" t="s">
        <v>549</v>
      </c>
      <c r="E2768" s="1425" t="s">
        <v>2841</v>
      </c>
      <c r="F2768" s="1425" t="s">
        <v>1276</v>
      </c>
      <c r="G2768" s="1425" t="s">
        <v>1238</v>
      </c>
      <c r="H2768" s="1425" t="s">
        <v>1264</v>
      </c>
      <c r="I2768" s="1425" t="s">
        <v>2768</v>
      </c>
      <c r="J2768" s="1425" t="s">
        <v>1275</v>
      </c>
      <c r="K2768" s="1425">
        <v>201.59</v>
      </c>
    </row>
    <row r="2769" spans="1:11" ht="12.75">
      <c r="A2769" s="1425" t="s">
        <v>1360</v>
      </c>
      <c r="B2769" s="1425" t="s">
        <v>777</v>
      </c>
      <c r="C2769" s="1425" t="s">
        <v>390</v>
      </c>
      <c r="D2769" s="1425" t="s">
        <v>549</v>
      </c>
      <c r="E2769" s="1425" t="s">
        <v>2841</v>
      </c>
      <c r="F2769" s="1425" t="s">
        <v>1276</v>
      </c>
      <c r="G2769" s="1425" t="s">
        <v>1238</v>
      </c>
      <c r="H2769" s="1425" t="s">
        <v>1264</v>
      </c>
      <c r="I2769" s="1425" t="s">
        <v>2769</v>
      </c>
      <c r="J2769" s="1425" t="s">
        <v>1275</v>
      </c>
      <c r="K2769" s="1425">
        <v>103.67</v>
      </c>
    </row>
    <row r="2770" spans="1:11" ht="12.75">
      <c r="A2770" s="1425" t="s">
        <v>1360</v>
      </c>
      <c r="B2770" s="1425" t="s">
        <v>777</v>
      </c>
      <c r="C2770" s="1425" t="s">
        <v>390</v>
      </c>
      <c r="D2770" s="1425" t="s">
        <v>549</v>
      </c>
      <c r="E2770" s="1425" t="s">
        <v>2841</v>
      </c>
      <c r="F2770" s="1425" t="s">
        <v>1276</v>
      </c>
      <c r="G2770" s="1425" t="s">
        <v>1238</v>
      </c>
      <c r="H2770" s="1425" t="s">
        <v>1264</v>
      </c>
      <c r="I2770" s="1425" t="s">
        <v>2770</v>
      </c>
      <c r="J2770" s="1425" t="s">
        <v>1275</v>
      </c>
      <c r="K2770" s="1425">
        <v>86.420000000000002</v>
      </c>
    </row>
    <row r="2771" spans="1:11" ht="12.75">
      <c r="A2771" s="1425" t="s">
        <v>1360</v>
      </c>
      <c r="B2771" s="1425" t="s">
        <v>777</v>
      </c>
      <c r="C2771" s="1425" t="s">
        <v>390</v>
      </c>
      <c r="D2771" s="1425" t="s">
        <v>549</v>
      </c>
      <c r="E2771" s="1425" t="s">
        <v>2841</v>
      </c>
      <c r="F2771" s="1425" t="s">
        <v>1276</v>
      </c>
      <c r="G2771" s="1425" t="s">
        <v>1238</v>
      </c>
      <c r="H2771" s="1425" t="s">
        <v>1264</v>
      </c>
      <c r="I2771" s="1425" t="s">
        <v>2771</v>
      </c>
      <c r="J2771" s="1425" t="s">
        <v>1275</v>
      </c>
      <c r="K2771" s="1425">
        <v>2695.71</v>
      </c>
    </row>
    <row r="2772" spans="1:11" ht="12.75">
      <c r="A2772" s="1425" t="s">
        <v>1360</v>
      </c>
      <c r="B2772" s="1425" t="s">
        <v>777</v>
      </c>
      <c r="C2772" s="1425" t="s">
        <v>390</v>
      </c>
      <c r="D2772" s="1425" t="s">
        <v>549</v>
      </c>
      <c r="E2772" s="1425" t="s">
        <v>2841</v>
      </c>
      <c r="F2772" s="1425" t="s">
        <v>1276</v>
      </c>
      <c r="G2772" s="1425" t="s">
        <v>1238</v>
      </c>
      <c r="H2772" s="1425" t="s">
        <v>1265</v>
      </c>
      <c r="I2772" s="1425" t="s">
        <v>2763</v>
      </c>
      <c r="J2772" s="1425" t="s">
        <v>1275</v>
      </c>
      <c r="K2772" s="1425">
        <v>29.469999999999999</v>
      </c>
    </row>
    <row r="2773" spans="1:11" ht="12.75">
      <c r="A2773" s="1425" t="s">
        <v>1360</v>
      </c>
      <c r="B2773" s="1425" t="s">
        <v>777</v>
      </c>
      <c r="C2773" s="1425" t="s">
        <v>390</v>
      </c>
      <c r="D2773" s="1425" t="s">
        <v>549</v>
      </c>
      <c r="E2773" s="1425" t="s">
        <v>2841</v>
      </c>
      <c r="F2773" s="1425" t="s">
        <v>1276</v>
      </c>
      <c r="G2773" s="1425" t="s">
        <v>1238</v>
      </c>
      <c r="H2773" s="1425" t="s">
        <v>1265</v>
      </c>
      <c r="I2773" s="1425" t="s">
        <v>2764</v>
      </c>
      <c r="J2773" s="1425" t="s">
        <v>1275</v>
      </c>
      <c r="K2773" s="1425">
        <v>411.88999999999999</v>
      </c>
    </row>
    <row r="2774" spans="1:11" ht="12.75">
      <c r="A2774" s="1425" t="s">
        <v>1360</v>
      </c>
      <c r="B2774" s="1425" t="s">
        <v>777</v>
      </c>
      <c r="C2774" s="1425" t="s">
        <v>390</v>
      </c>
      <c r="D2774" s="1425" t="s">
        <v>549</v>
      </c>
      <c r="E2774" s="1425" t="s">
        <v>2841</v>
      </c>
      <c r="F2774" s="1425" t="s">
        <v>1276</v>
      </c>
      <c r="G2774" s="1425" t="s">
        <v>1238</v>
      </c>
      <c r="H2774" s="1425" t="s">
        <v>1265</v>
      </c>
      <c r="I2774" s="1425" t="s">
        <v>2765</v>
      </c>
      <c r="J2774" s="1425" t="s">
        <v>1275</v>
      </c>
      <c r="K2774" s="1425">
        <v>82.379999999999995</v>
      </c>
    </row>
    <row r="2775" spans="1:11" ht="12.75">
      <c r="A2775" s="1425" t="s">
        <v>1360</v>
      </c>
      <c r="B2775" s="1425" t="s">
        <v>777</v>
      </c>
      <c r="C2775" s="1425" t="s">
        <v>390</v>
      </c>
      <c r="D2775" s="1425" t="s">
        <v>549</v>
      </c>
      <c r="E2775" s="1425" t="s">
        <v>2841</v>
      </c>
      <c r="F2775" s="1425" t="s">
        <v>1276</v>
      </c>
      <c r="G2775" s="1425" t="s">
        <v>1238</v>
      </c>
      <c r="H2775" s="1425" t="s">
        <v>1265</v>
      </c>
      <c r="I2775" s="1425" t="s">
        <v>2766</v>
      </c>
      <c r="J2775" s="1425" t="s">
        <v>1275</v>
      </c>
      <c r="K2775" s="1425">
        <v>147.12</v>
      </c>
    </row>
    <row r="2776" spans="1:11" ht="12.75">
      <c r="A2776" s="1425" t="s">
        <v>1360</v>
      </c>
      <c r="B2776" s="1425" t="s">
        <v>777</v>
      </c>
      <c r="C2776" s="1425" t="s">
        <v>390</v>
      </c>
      <c r="D2776" s="1425" t="s">
        <v>549</v>
      </c>
      <c r="E2776" s="1425" t="s">
        <v>2841</v>
      </c>
      <c r="F2776" s="1425" t="s">
        <v>1276</v>
      </c>
      <c r="G2776" s="1425" t="s">
        <v>1238</v>
      </c>
      <c r="H2776" s="1425" t="s">
        <v>1265</v>
      </c>
      <c r="I2776" s="1425" t="s">
        <v>2767</v>
      </c>
      <c r="J2776" s="1425" t="s">
        <v>1275</v>
      </c>
      <c r="K2776" s="1425">
        <v>2460.0599999999999</v>
      </c>
    </row>
    <row r="2777" spans="1:11" ht="12.75">
      <c r="A2777" s="1425" t="s">
        <v>1360</v>
      </c>
      <c r="B2777" s="1425" t="s">
        <v>777</v>
      </c>
      <c r="C2777" s="1425" t="s">
        <v>390</v>
      </c>
      <c r="D2777" s="1425" t="s">
        <v>549</v>
      </c>
      <c r="E2777" s="1425" t="s">
        <v>2841</v>
      </c>
      <c r="F2777" s="1425" t="s">
        <v>1276</v>
      </c>
      <c r="G2777" s="1425" t="s">
        <v>1238</v>
      </c>
      <c r="H2777" s="1425" t="s">
        <v>1265</v>
      </c>
      <c r="I2777" s="1425" t="s">
        <v>2768</v>
      </c>
      <c r="J2777" s="1425" t="s">
        <v>1275</v>
      </c>
      <c r="K2777" s="1425">
        <v>206</v>
      </c>
    </row>
    <row r="2778" spans="1:11" ht="12.75">
      <c r="A2778" s="1425" t="s">
        <v>1360</v>
      </c>
      <c r="B2778" s="1425" t="s">
        <v>777</v>
      </c>
      <c r="C2778" s="1425" t="s">
        <v>390</v>
      </c>
      <c r="D2778" s="1425" t="s">
        <v>549</v>
      </c>
      <c r="E2778" s="1425" t="s">
        <v>2841</v>
      </c>
      <c r="F2778" s="1425" t="s">
        <v>1276</v>
      </c>
      <c r="G2778" s="1425" t="s">
        <v>1238</v>
      </c>
      <c r="H2778" s="1425" t="s">
        <v>1265</v>
      </c>
      <c r="I2778" s="1425" t="s">
        <v>2769</v>
      </c>
      <c r="J2778" s="1425" t="s">
        <v>1275</v>
      </c>
      <c r="K2778" s="1425">
        <v>105.88</v>
      </c>
    </row>
    <row r="2779" spans="1:11" ht="12.75">
      <c r="A2779" s="1425" t="s">
        <v>1360</v>
      </c>
      <c r="B2779" s="1425" t="s">
        <v>777</v>
      </c>
      <c r="C2779" s="1425" t="s">
        <v>390</v>
      </c>
      <c r="D2779" s="1425" t="s">
        <v>549</v>
      </c>
      <c r="E2779" s="1425" t="s">
        <v>2841</v>
      </c>
      <c r="F2779" s="1425" t="s">
        <v>1276</v>
      </c>
      <c r="G2779" s="1425" t="s">
        <v>1238</v>
      </c>
      <c r="H2779" s="1425" t="s">
        <v>1265</v>
      </c>
      <c r="I2779" s="1425" t="s">
        <v>2770</v>
      </c>
      <c r="J2779" s="1425" t="s">
        <v>1275</v>
      </c>
      <c r="K2779" s="1425">
        <v>88.219999999999999</v>
      </c>
    </row>
    <row r="2780" spans="1:11" ht="12.75">
      <c r="A2780" s="1425" t="s">
        <v>1360</v>
      </c>
      <c r="B2780" s="1425" t="s">
        <v>777</v>
      </c>
      <c r="C2780" s="1425" t="s">
        <v>390</v>
      </c>
      <c r="D2780" s="1425" t="s">
        <v>549</v>
      </c>
      <c r="E2780" s="1425" t="s">
        <v>2841</v>
      </c>
      <c r="F2780" s="1425" t="s">
        <v>1276</v>
      </c>
      <c r="G2780" s="1425" t="s">
        <v>1238</v>
      </c>
      <c r="H2780" s="1425" t="s">
        <v>1265</v>
      </c>
      <c r="I2780" s="1425" t="s">
        <v>2771</v>
      </c>
      <c r="J2780" s="1425" t="s">
        <v>1275</v>
      </c>
      <c r="K2780" s="1425">
        <v>2754.3099999999999</v>
      </c>
    </row>
    <row r="2781" spans="1:11" ht="12.75">
      <c r="A2781" s="1425" t="s">
        <v>1360</v>
      </c>
      <c r="B2781" s="1425" t="s">
        <v>777</v>
      </c>
      <c r="C2781" s="1425" t="s">
        <v>390</v>
      </c>
      <c r="D2781" s="1425" t="s">
        <v>549</v>
      </c>
      <c r="E2781" s="1425" t="s">
        <v>2841</v>
      </c>
      <c r="F2781" s="1425" t="s">
        <v>1276</v>
      </c>
      <c r="G2781" s="1425" t="s">
        <v>1238</v>
      </c>
      <c r="H2781" s="1425" t="s">
        <v>2774</v>
      </c>
      <c r="I2781" s="1425" t="s">
        <v>2763</v>
      </c>
      <c r="J2781" s="1425" t="s">
        <v>1275</v>
      </c>
      <c r="K2781" s="1425">
        <v>30.079999999999998</v>
      </c>
    </row>
    <row r="2782" spans="1:11" ht="12.75">
      <c r="A2782" s="1425" t="s">
        <v>1360</v>
      </c>
      <c r="B2782" s="1425" t="s">
        <v>777</v>
      </c>
      <c r="C2782" s="1425" t="s">
        <v>390</v>
      </c>
      <c r="D2782" s="1425" t="s">
        <v>549</v>
      </c>
      <c r="E2782" s="1425" t="s">
        <v>2841</v>
      </c>
      <c r="F2782" s="1425" t="s">
        <v>1276</v>
      </c>
      <c r="G2782" s="1425" t="s">
        <v>1238</v>
      </c>
      <c r="H2782" s="1425" t="s">
        <v>2774</v>
      </c>
      <c r="I2782" s="1425" t="s">
        <v>2764</v>
      </c>
      <c r="J2782" s="1425" t="s">
        <v>1275</v>
      </c>
      <c r="K2782" s="1425">
        <v>422.38</v>
      </c>
    </row>
    <row r="2783" spans="1:11" ht="12.75">
      <c r="A2783" s="1425" t="s">
        <v>1360</v>
      </c>
      <c r="B2783" s="1425" t="s">
        <v>777</v>
      </c>
      <c r="C2783" s="1425" t="s">
        <v>390</v>
      </c>
      <c r="D2783" s="1425" t="s">
        <v>549</v>
      </c>
      <c r="E2783" s="1425" t="s">
        <v>2841</v>
      </c>
      <c r="F2783" s="1425" t="s">
        <v>1276</v>
      </c>
      <c r="G2783" s="1425" t="s">
        <v>1238</v>
      </c>
      <c r="H2783" s="1425" t="s">
        <v>2774</v>
      </c>
      <c r="I2783" s="1425" t="s">
        <v>2765</v>
      </c>
      <c r="J2783" s="1425" t="s">
        <v>1275</v>
      </c>
      <c r="K2783" s="1425">
        <v>84.469999999999999</v>
      </c>
    </row>
    <row r="2784" spans="1:11" ht="12.75">
      <c r="A2784" s="1425" t="s">
        <v>1360</v>
      </c>
      <c r="B2784" s="1425" t="s">
        <v>777</v>
      </c>
      <c r="C2784" s="1425" t="s">
        <v>390</v>
      </c>
      <c r="D2784" s="1425" t="s">
        <v>549</v>
      </c>
      <c r="E2784" s="1425" t="s">
        <v>2841</v>
      </c>
      <c r="F2784" s="1425" t="s">
        <v>1276</v>
      </c>
      <c r="G2784" s="1425" t="s">
        <v>1238</v>
      </c>
      <c r="H2784" s="1425" t="s">
        <v>2774</v>
      </c>
      <c r="I2784" s="1425" t="s">
        <v>2766</v>
      </c>
      <c r="J2784" s="1425" t="s">
        <v>1275</v>
      </c>
      <c r="K2784" s="1425">
        <v>150.78999999999999</v>
      </c>
    </row>
    <row r="2785" spans="1:11" ht="12.75">
      <c r="A2785" s="1425" t="s">
        <v>1360</v>
      </c>
      <c r="B2785" s="1425" t="s">
        <v>777</v>
      </c>
      <c r="C2785" s="1425" t="s">
        <v>390</v>
      </c>
      <c r="D2785" s="1425" t="s">
        <v>549</v>
      </c>
      <c r="E2785" s="1425" t="s">
        <v>2841</v>
      </c>
      <c r="F2785" s="1425" t="s">
        <v>1276</v>
      </c>
      <c r="G2785" s="1425" t="s">
        <v>1238</v>
      </c>
      <c r="H2785" s="1425" t="s">
        <v>2774</v>
      </c>
      <c r="I2785" s="1425" t="s">
        <v>2767</v>
      </c>
      <c r="J2785" s="1425" t="s">
        <v>1275</v>
      </c>
      <c r="K2785" s="1425">
        <v>2522.3099999999999</v>
      </c>
    </row>
    <row r="2786" spans="1:11" ht="12.75">
      <c r="A2786" s="1425" t="s">
        <v>1360</v>
      </c>
      <c r="B2786" s="1425" t="s">
        <v>777</v>
      </c>
      <c r="C2786" s="1425" t="s">
        <v>390</v>
      </c>
      <c r="D2786" s="1425" t="s">
        <v>549</v>
      </c>
      <c r="E2786" s="1425" t="s">
        <v>2841</v>
      </c>
      <c r="F2786" s="1425" t="s">
        <v>1276</v>
      </c>
      <c r="G2786" s="1425" t="s">
        <v>1238</v>
      </c>
      <c r="H2786" s="1425" t="s">
        <v>2774</v>
      </c>
      <c r="I2786" s="1425" t="s">
        <v>2768</v>
      </c>
      <c r="J2786" s="1425" t="s">
        <v>1275</v>
      </c>
      <c r="K2786" s="1425">
        <v>211.15000000000001</v>
      </c>
    </row>
    <row r="2787" spans="1:11" ht="12.75">
      <c r="A2787" s="1425" t="s">
        <v>1360</v>
      </c>
      <c r="B2787" s="1425" t="s">
        <v>777</v>
      </c>
      <c r="C2787" s="1425" t="s">
        <v>390</v>
      </c>
      <c r="D2787" s="1425" t="s">
        <v>549</v>
      </c>
      <c r="E2787" s="1425" t="s">
        <v>2841</v>
      </c>
      <c r="F2787" s="1425" t="s">
        <v>1276</v>
      </c>
      <c r="G2787" s="1425" t="s">
        <v>1238</v>
      </c>
      <c r="H2787" s="1425" t="s">
        <v>2774</v>
      </c>
      <c r="I2787" s="1425" t="s">
        <v>2769</v>
      </c>
      <c r="J2787" s="1425" t="s">
        <v>1275</v>
      </c>
      <c r="K2787" s="1425">
        <v>108.64</v>
      </c>
    </row>
    <row r="2788" spans="1:11" ht="12.75">
      <c r="A2788" s="1425" t="s">
        <v>1360</v>
      </c>
      <c r="B2788" s="1425" t="s">
        <v>777</v>
      </c>
      <c r="C2788" s="1425" t="s">
        <v>390</v>
      </c>
      <c r="D2788" s="1425" t="s">
        <v>549</v>
      </c>
      <c r="E2788" s="1425" t="s">
        <v>2841</v>
      </c>
      <c r="F2788" s="1425" t="s">
        <v>1276</v>
      </c>
      <c r="G2788" s="1425" t="s">
        <v>1238</v>
      </c>
      <c r="H2788" s="1425" t="s">
        <v>2774</v>
      </c>
      <c r="I2788" s="1425" t="s">
        <v>2770</v>
      </c>
      <c r="J2788" s="1425" t="s">
        <v>1275</v>
      </c>
      <c r="K2788" s="1425">
        <v>90.459999999999994</v>
      </c>
    </row>
    <row r="2789" spans="1:11" ht="12.75">
      <c r="A2789" s="1425" t="s">
        <v>1360</v>
      </c>
      <c r="B2789" s="1425" t="s">
        <v>777</v>
      </c>
      <c r="C2789" s="1425" t="s">
        <v>390</v>
      </c>
      <c r="D2789" s="1425" t="s">
        <v>549</v>
      </c>
      <c r="E2789" s="1425" t="s">
        <v>2841</v>
      </c>
      <c r="F2789" s="1425" t="s">
        <v>1276</v>
      </c>
      <c r="G2789" s="1425" t="s">
        <v>1238</v>
      </c>
      <c r="H2789" s="1425" t="s">
        <v>2774</v>
      </c>
      <c r="I2789" s="1425" t="s">
        <v>2771</v>
      </c>
      <c r="J2789" s="1425" t="s">
        <v>1275</v>
      </c>
      <c r="K2789" s="1425">
        <v>2824.02</v>
      </c>
    </row>
    <row r="2790" spans="1:11" ht="12.75">
      <c r="A2790" s="1425" t="s">
        <v>1360</v>
      </c>
      <c r="B2790" s="1425" t="s">
        <v>777</v>
      </c>
      <c r="C2790" s="1425" t="s">
        <v>390</v>
      </c>
      <c r="D2790" s="1425" t="s">
        <v>549</v>
      </c>
      <c r="E2790" s="1425" t="s">
        <v>2841</v>
      </c>
      <c r="F2790" s="1425" t="s">
        <v>1276</v>
      </c>
      <c r="G2790" s="1425" t="s">
        <v>1238</v>
      </c>
      <c r="H2790" s="1425" t="s">
        <v>1266</v>
      </c>
      <c r="I2790" s="1425" t="s">
        <v>2763</v>
      </c>
      <c r="J2790" s="1425" t="s">
        <v>1275</v>
      </c>
      <c r="K2790" s="1425">
        <v>31.670000000000002</v>
      </c>
    </row>
    <row r="2791" spans="1:11" ht="12.75">
      <c r="A2791" s="1425" t="s">
        <v>1360</v>
      </c>
      <c r="B2791" s="1425" t="s">
        <v>777</v>
      </c>
      <c r="C2791" s="1425" t="s">
        <v>390</v>
      </c>
      <c r="D2791" s="1425" t="s">
        <v>549</v>
      </c>
      <c r="E2791" s="1425" t="s">
        <v>2841</v>
      </c>
      <c r="F2791" s="1425" t="s">
        <v>1276</v>
      </c>
      <c r="G2791" s="1425" t="s">
        <v>1238</v>
      </c>
      <c r="H2791" s="1425" t="s">
        <v>1266</v>
      </c>
      <c r="I2791" s="1425" t="s">
        <v>2764</v>
      </c>
      <c r="J2791" s="1425" t="s">
        <v>1275</v>
      </c>
      <c r="K2791" s="1425">
        <v>444.82999999999998</v>
      </c>
    </row>
    <row r="2792" spans="1:11" ht="12.75">
      <c r="A2792" s="1425" t="s">
        <v>1360</v>
      </c>
      <c r="B2792" s="1425" t="s">
        <v>777</v>
      </c>
      <c r="C2792" s="1425" t="s">
        <v>390</v>
      </c>
      <c r="D2792" s="1425" t="s">
        <v>549</v>
      </c>
      <c r="E2792" s="1425" t="s">
        <v>2841</v>
      </c>
      <c r="F2792" s="1425" t="s">
        <v>1276</v>
      </c>
      <c r="G2792" s="1425" t="s">
        <v>1238</v>
      </c>
      <c r="H2792" s="1425" t="s">
        <v>1266</v>
      </c>
      <c r="I2792" s="1425" t="s">
        <v>2765</v>
      </c>
      <c r="J2792" s="1425" t="s">
        <v>1275</v>
      </c>
      <c r="K2792" s="1425">
        <v>88.920000000000002</v>
      </c>
    </row>
    <row r="2793" spans="1:11" ht="12.75">
      <c r="A2793" s="1425" t="s">
        <v>1360</v>
      </c>
      <c r="B2793" s="1425" t="s">
        <v>777</v>
      </c>
      <c r="C2793" s="1425" t="s">
        <v>390</v>
      </c>
      <c r="D2793" s="1425" t="s">
        <v>549</v>
      </c>
      <c r="E2793" s="1425" t="s">
        <v>2841</v>
      </c>
      <c r="F2793" s="1425" t="s">
        <v>1276</v>
      </c>
      <c r="G2793" s="1425" t="s">
        <v>1238</v>
      </c>
      <c r="H2793" s="1425" t="s">
        <v>1266</v>
      </c>
      <c r="I2793" s="1425" t="s">
        <v>2766</v>
      </c>
      <c r="J2793" s="1425" t="s">
        <v>1275</v>
      </c>
      <c r="K2793" s="1425">
        <v>158.75</v>
      </c>
    </row>
    <row r="2794" spans="1:11" ht="12.75">
      <c r="A2794" s="1425" t="s">
        <v>1360</v>
      </c>
      <c r="B2794" s="1425" t="s">
        <v>777</v>
      </c>
      <c r="C2794" s="1425" t="s">
        <v>390</v>
      </c>
      <c r="D2794" s="1425" t="s">
        <v>549</v>
      </c>
      <c r="E2794" s="1425" t="s">
        <v>2841</v>
      </c>
      <c r="F2794" s="1425" t="s">
        <v>1276</v>
      </c>
      <c r="G2794" s="1425" t="s">
        <v>1238</v>
      </c>
      <c r="H2794" s="1425" t="s">
        <v>1266</v>
      </c>
      <c r="I2794" s="1425" t="s">
        <v>2767</v>
      </c>
      <c r="J2794" s="1425" t="s">
        <v>1275</v>
      </c>
      <c r="K2794" s="1425">
        <v>2656.1300000000001</v>
      </c>
    </row>
    <row r="2795" spans="1:11" ht="12.75">
      <c r="A2795" s="1425" t="s">
        <v>1360</v>
      </c>
      <c r="B2795" s="1425" t="s">
        <v>777</v>
      </c>
      <c r="C2795" s="1425" t="s">
        <v>390</v>
      </c>
      <c r="D2795" s="1425" t="s">
        <v>549</v>
      </c>
      <c r="E2795" s="1425" t="s">
        <v>2841</v>
      </c>
      <c r="F2795" s="1425" t="s">
        <v>1276</v>
      </c>
      <c r="G2795" s="1425" t="s">
        <v>1238</v>
      </c>
      <c r="H2795" s="1425" t="s">
        <v>1266</v>
      </c>
      <c r="I2795" s="1425" t="s">
        <v>2768</v>
      </c>
      <c r="J2795" s="1425" t="s">
        <v>1275</v>
      </c>
      <c r="K2795" s="1425">
        <v>222.34999999999999</v>
      </c>
    </row>
    <row r="2796" spans="1:11" ht="12.75">
      <c r="A2796" s="1425" t="s">
        <v>1360</v>
      </c>
      <c r="B2796" s="1425" t="s">
        <v>777</v>
      </c>
      <c r="C2796" s="1425" t="s">
        <v>390</v>
      </c>
      <c r="D2796" s="1425" t="s">
        <v>549</v>
      </c>
      <c r="E2796" s="1425" t="s">
        <v>2841</v>
      </c>
      <c r="F2796" s="1425" t="s">
        <v>1276</v>
      </c>
      <c r="G2796" s="1425" t="s">
        <v>1238</v>
      </c>
      <c r="H2796" s="1425" t="s">
        <v>1266</v>
      </c>
      <c r="I2796" s="1425" t="s">
        <v>2769</v>
      </c>
      <c r="J2796" s="1425" t="s">
        <v>1275</v>
      </c>
      <c r="K2796" s="1425">
        <v>114.41</v>
      </c>
    </row>
    <row r="2797" spans="1:11" ht="12.75">
      <c r="A2797" s="1425" t="s">
        <v>1360</v>
      </c>
      <c r="B2797" s="1425" t="s">
        <v>777</v>
      </c>
      <c r="C2797" s="1425" t="s">
        <v>390</v>
      </c>
      <c r="D2797" s="1425" t="s">
        <v>549</v>
      </c>
      <c r="E2797" s="1425" t="s">
        <v>2841</v>
      </c>
      <c r="F2797" s="1425" t="s">
        <v>1276</v>
      </c>
      <c r="G2797" s="1425" t="s">
        <v>1238</v>
      </c>
      <c r="H2797" s="1425" t="s">
        <v>1266</v>
      </c>
      <c r="I2797" s="1425" t="s">
        <v>2770</v>
      </c>
      <c r="J2797" s="1425" t="s">
        <v>1275</v>
      </c>
      <c r="K2797" s="1425">
        <v>95.310000000000002</v>
      </c>
    </row>
    <row r="2798" spans="1:11" ht="12.75">
      <c r="A2798" s="1425" t="s">
        <v>1360</v>
      </c>
      <c r="B2798" s="1425" t="s">
        <v>777</v>
      </c>
      <c r="C2798" s="1425" t="s">
        <v>390</v>
      </c>
      <c r="D2798" s="1425" t="s">
        <v>549</v>
      </c>
      <c r="E2798" s="1425" t="s">
        <v>2841</v>
      </c>
      <c r="F2798" s="1425" t="s">
        <v>1276</v>
      </c>
      <c r="G2798" s="1425" t="s">
        <v>1238</v>
      </c>
      <c r="H2798" s="1425" t="s">
        <v>1266</v>
      </c>
      <c r="I2798" s="1425" t="s">
        <v>2771</v>
      </c>
      <c r="J2798" s="1425" t="s">
        <v>1275</v>
      </c>
      <c r="K2798" s="1425">
        <v>2973.71</v>
      </c>
    </row>
    <row r="2799" spans="1:11" ht="12.75">
      <c r="A2799" s="1425" t="s">
        <v>1360</v>
      </c>
      <c r="B2799" s="1425" t="s">
        <v>777</v>
      </c>
      <c r="C2799" s="1425" t="s">
        <v>390</v>
      </c>
      <c r="D2799" s="1425" t="s">
        <v>549</v>
      </c>
      <c r="E2799" s="1425" t="s">
        <v>2841</v>
      </c>
      <c r="F2799" s="1425" t="s">
        <v>1276</v>
      </c>
      <c r="G2799" s="1425" t="s">
        <v>1238</v>
      </c>
      <c r="H2799" s="1425" t="s">
        <v>1267</v>
      </c>
      <c r="I2799" s="1425" t="s">
        <v>2763</v>
      </c>
      <c r="J2799" s="1425" t="s">
        <v>1275</v>
      </c>
      <c r="K2799" s="1425">
        <v>30.859999999999999</v>
      </c>
    </row>
    <row r="2800" spans="1:11" ht="12.75">
      <c r="A2800" s="1425" t="s">
        <v>1360</v>
      </c>
      <c r="B2800" s="1425" t="s">
        <v>777</v>
      </c>
      <c r="C2800" s="1425" t="s">
        <v>390</v>
      </c>
      <c r="D2800" s="1425" t="s">
        <v>549</v>
      </c>
      <c r="E2800" s="1425" t="s">
        <v>2841</v>
      </c>
      <c r="F2800" s="1425" t="s">
        <v>1276</v>
      </c>
      <c r="G2800" s="1425" t="s">
        <v>1238</v>
      </c>
      <c r="H2800" s="1425" t="s">
        <v>1267</v>
      </c>
      <c r="I2800" s="1425" t="s">
        <v>2764</v>
      </c>
      <c r="J2800" s="1425" t="s">
        <v>1275</v>
      </c>
      <c r="K2800" s="1425">
        <v>430.85000000000002</v>
      </c>
    </row>
    <row r="2801" spans="1:11" ht="12.75">
      <c r="A2801" s="1425" t="s">
        <v>1360</v>
      </c>
      <c r="B2801" s="1425" t="s">
        <v>777</v>
      </c>
      <c r="C2801" s="1425" t="s">
        <v>390</v>
      </c>
      <c r="D2801" s="1425" t="s">
        <v>549</v>
      </c>
      <c r="E2801" s="1425" t="s">
        <v>2841</v>
      </c>
      <c r="F2801" s="1425" t="s">
        <v>1276</v>
      </c>
      <c r="G2801" s="1425" t="s">
        <v>1238</v>
      </c>
      <c r="H2801" s="1425" t="s">
        <v>1267</v>
      </c>
      <c r="I2801" s="1425" t="s">
        <v>2765</v>
      </c>
      <c r="J2801" s="1425" t="s">
        <v>1275</v>
      </c>
      <c r="K2801" s="1425">
        <v>86.189999999999998</v>
      </c>
    </row>
    <row r="2802" spans="1:11" ht="12.75">
      <c r="A2802" s="1425" t="s">
        <v>1360</v>
      </c>
      <c r="B2802" s="1425" t="s">
        <v>777</v>
      </c>
      <c r="C2802" s="1425" t="s">
        <v>390</v>
      </c>
      <c r="D2802" s="1425" t="s">
        <v>549</v>
      </c>
      <c r="E2802" s="1425" t="s">
        <v>2841</v>
      </c>
      <c r="F2802" s="1425" t="s">
        <v>1276</v>
      </c>
      <c r="G2802" s="1425" t="s">
        <v>1238</v>
      </c>
      <c r="H2802" s="1425" t="s">
        <v>1267</v>
      </c>
      <c r="I2802" s="1425" t="s">
        <v>2766</v>
      </c>
      <c r="J2802" s="1425" t="s">
        <v>1275</v>
      </c>
      <c r="K2802" s="1425">
        <v>153.88</v>
      </c>
    </row>
    <row r="2803" spans="1:11" ht="12.75">
      <c r="A2803" s="1425" t="s">
        <v>1360</v>
      </c>
      <c r="B2803" s="1425" t="s">
        <v>777</v>
      </c>
      <c r="C2803" s="1425" t="s">
        <v>390</v>
      </c>
      <c r="D2803" s="1425" t="s">
        <v>549</v>
      </c>
      <c r="E2803" s="1425" t="s">
        <v>2841</v>
      </c>
      <c r="F2803" s="1425" t="s">
        <v>1276</v>
      </c>
      <c r="G2803" s="1425" t="s">
        <v>1238</v>
      </c>
      <c r="H2803" s="1425" t="s">
        <v>1267</v>
      </c>
      <c r="I2803" s="1425" t="s">
        <v>2767</v>
      </c>
      <c r="J2803" s="1425" t="s">
        <v>1275</v>
      </c>
      <c r="K2803" s="1425">
        <v>2572.9699999999998</v>
      </c>
    </row>
    <row r="2804" spans="1:11" ht="12.75">
      <c r="A2804" s="1425" t="s">
        <v>1360</v>
      </c>
      <c r="B2804" s="1425" t="s">
        <v>777</v>
      </c>
      <c r="C2804" s="1425" t="s">
        <v>390</v>
      </c>
      <c r="D2804" s="1425" t="s">
        <v>549</v>
      </c>
      <c r="E2804" s="1425" t="s">
        <v>2841</v>
      </c>
      <c r="F2804" s="1425" t="s">
        <v>1276</v>
      </c>
      <c r="G2804" s="1425" t="s">
        <v>1238</v>
      </c>
      <c r="H2804" s="1425" t="s">
        <v>1267</v>
      </c>
      <c r="I2804" s="1425" t="s">
        <v>2768</v>
      </c>
      <c r="J2804" s="1425" t="s">
        <v>1275</v>
      </c>
      <c r="K2804" s="1425">
        <v>215.46000000000001</v>
      </c>
    </row>
    <row r="2805" spans="1:11" ht="12.75">
      <c r="A2805" s="1425" t="s">
        <v>1360</v>
      </c>
      <c r="B2805" s="1425" t="s">
        <v>777</v>
      </c>
      <c r="C2805" s="1425" t="s">
        <v>390</v>
      </c>
      <c r="D2805" s="1425" t="s">
        <v>549</v>
      </c>
      <c r="E2805" s="1425" t="s">
        <v>2841</v>
      </c>
      <c r="F2805" s="1425" t="s">
        <v>1276</v>
      </c>
      <c r="G2805" s="1425" t="s">
        <v>1238</v>
      </c>
      <c r="H2805" s="1425" t="s">
        <v>1267</v>
      </c>
      <c r="I2805" s="1425" t="s">
        <v>2769</v>
      </c>
      <c r="J2805" s="1425" t="s">
        <v>1275</v>
      </c>
      <c r="K2805" s="1425">
        <v>110.77</v>
      </c>
    </row>
    <row r="2806" spans="1:11" ht="12.75">
      <c r="A2806" s="1425" t="s">
        <v>1360</v>
      </c>
      <c r="B2806" s="1425" t="s">
        <v>777</v>
      </c>
      <c r="C2806" s="1425" t="s">
        <v>390</v>
      </c>
      <c r="D2806" s="1425" t="s">
        <v>549</v>
      </c>
      <c r="E2806" s="1425" t="s">
        <v>2841</v>
      </c>
      <c r="F2806" s="1425" t="s">
        <v>1276</v>
      </c>
      <c r="G2806" s="1425" t="s">
        <v>1238</v>
      </c>
      <c r="H2806" s="1425" t="s">
        <v>1267</v>
      </c>
      <c r="I2806" s="1425" t="s">
        <v>2770</v>
      </c>
      <c r="J2806" s="1425" t="s">
        <v>1275</v>
      </c>
      <c r="K2806" s="1425">
        <v>92.379999999999995</v>
      </c>
    </row>
    <row r="2807" spans="1:11" ht="12.75">
      <c r="A2807" s="1425" t="s">
        <v>1360</v>
      </c>
      <c r="B2807" s="1425" t="s">
        <v>777</v>
      </c>
      <c r="C2807" s="1425" t="s">
        <v>390</v>
      </c>
      <c r="D2807" s="1425" t="s">
        <v>549</v>
      </c>
      <c r="E2807" s="1425" t="s">
        <v>2841</v>
      </c>
      <c r="F2807" s="1425" t="s">
        <v>1276</v>
      </c>
      <c r="G2807" s="1425" t="s">
        <v>1238</v>
      </c>
      <c r="H2807" s="1425" t="s">
        <v>1267</v>
      </c>
      <c r="I2807" s="1425" t="s">
        <v>2771</v>
      </c>
      <c r="J2807" s="1425" t="s">
        <v>1275</v>
      </c>
      <c r="K2807" s="1425">
        <v>2880.8600000000001</v>
      </c>
    </row>
    <row r="2808" spans="1:11" ht="12.75">
      <c r="A2808" s="1425" t="s">
        <v>1360</v>
      </c>
      <c r="B2808" s="1425" t="s">
        <v>777</v>
      </c>
      <c r="C2808" s="1425" t="s">
        <v>390</v>
      </c>
      <c r="D2808" s="1425" t="s">
        <v>549</v>
      </c>
      <c r="E2808" s="1425" t="s">
        <v>2842</v>
      </c>
      <c r="F2808" s="1425" t="s">
        <v>1273</v>
      </c>
      <c r="G2808" s="1425" t="s">
        <v>1238</v>
      </c>
      <c r="H2808" s="1425" t="s">
        <v>2762</v>
      </c>
      <c r="I2808" s="1425" t="s">
        <v>2763</v>
      </c>
      <c r="J2808" s="1425" t="s">
        <v>1272</v>
      </c>
      <c r="K2808" s="1425">
        <v>79.090000000000003</v>
      </c>
    </row>
    <row r="2809" spans="1:11" ht="12.75">
      <c r="A2809" s="1425" t="s">
        <v>1360</v>
      </c>
      <c r="B2809" s="1425" t="s">
        <v>777</v>
      </c>
      <c r="C2809" s="1425" t="s">
        <v>390</v>
      </c>
      <c r="D2809" s="1425" t="s">
        <v>549</v>
      </c>
      <c r="E2809" s="1425" t="s">
        <v>2842</v>
      </c>
      <c r="F2809" s="1425" t="s">
        <v>1273</v>
      </c>
      <c r="G2809" s="1425" t="s">
        <v>1238</v>
      </c>
      <c r="H2809" s="1425" t="s">
        <v>2762</v>
      </c>
      <c r="I2809" s="1425" t="s">
        <v>2764</v>
      </c>
      <c r="J2809" s="1425" t="s">
        <v>1272</v>
      </c>
      <c r="K2809" s="1425">
        <v>1107.98</v>
      </c>
    </row>
    <row r="2810" spans="1:11" ht="12.75">
      <c r="A2810" s="1425" t="s">
        <v>1360</v>
      </c>
      <c r="B2810" s="1425" t="s">
        <v>777</v>
      </c>
      <c r="C2810" s="1425" t="s">
        <v>390</v>
      </c>
      <c r="D2810" s="1425" t="s">
        <v>549</v>
      </c>
      <c r="E2810" s="1425" t="s">
        <v>2842</v>
      </c>
      <c r="F2810" s="1425" t="s">
        <v>1273</v>
      </c>
      <c r="G2810" s="1425" t="s">
        <v>1238</v>
      </c>
      <c r="H2810" s="1425" t="s">
        <v>2762</v>
      </c>
      <c r="I2810" s="1425" t="s">
        <v>2765</v>
      </c>
      <c r="J2810" s="1425" t="s">
        <v>1272</v>
      </c>
      <c r="K2810" s="1425">
        <v>221.59</v>
      </c>
    </row>
    <row r="2811" spans="1:11" ht="12.75">
      <c r="A2811" s="1425" t="s">
        <v>1360</v>
      </c>
      <c r="B2811" s="1425" t="s">
        <v>777</v>
      </c>
      <c r="C2811" s="1425" t="s">
        <v>390</v>
      </c>
      <c r="D2811" s="1425" t="s">
        <v>549</v>
      </c>
      <c r="E2811" s="1425" t="s">
        <v>2842</v>
      </c>
      <c r="F2811" s="1425" t="s">
        <v>1273</v>
      </c>
      <c r="G2811" s="1425" t="s">
        <v>1238</v>
      </c>
      <c r="H2811" s="1425" t="s">
        <v>2762</v>
      </c>
      <c r="I2811" s="1425" t="s">
        <v>2766</v>
      </c>
      <c r="J2811" s="1425" t="s">
        <v>1272</v>
      </c>
      <c r="K2811" s="1425">
        <v>395.76999999999998</v>
      </c>
    </row>
    <row r="2812" spans="1:11" ht="12.75">
      <c r="A2812" s="1425" t="s">
        <v>1360</v>
      </c>
      <c r="B2812" s="1425" t="s">
        <v>777</v>
      </c>
      <c r="C2812" s="1425" t="s">
        <v>390</v>
      </c>
      <c r="D2812" s="1425" t="s">
        <v>549</v>
      </c>
      <c r="E2812" s="1425" t="s">
        <v>2842</v>
      </c>
      <c r="F2812" s="1425" t="s">
        <v>1273</v>
      </c>
      <c r="G2812" s="1425" t="s">
        <v>1238</v>
      </c>
      <c r="H2812" s="1425" t="s">
        <v>2762</v>
      </c>
      <c r="I2812" s="1425" t="s">
        <v>2767</v>
      </c>
      <c r="J2812" s="1425" t="s">
        <v>1272</v>
      </c>
      <c r="K2812" s="1425">
        <v>6616.2399999999998</v>
      </c>
    </row>
    <row r="2813" spans="1:11" ht="12.75">
      <c r="A2813" s="1425" t="s">
        <v>1360</v>
      </c>
      <c r="B2813" s="1425" t="s">
        <v>777</v>
      </c>
      <c r="C2813" s="1425" t="s">
        <v>390</v>
      </c>
      <c r="D2813" s="1425" t="s">
        <v>549</v>
      </c>
      <c r="E2813" s="1425" t="s">
        <v>2842</v>
      </c>
      <c r="F2813" s="1425" t="s">
        <v>1273</v>
      </c>
      <c r="G2813" s="1425" t="s">
        <v>1238</v>
      </c>
      <c r="H2813" s="1425" t="s">
        <v>2762</v>
      </c>
      <c r="I2813" s="1425" t="s">
        <v>2768</v>
      </c>
      <c r="J2813" s="1425" t="s">
        <v>1272</v>
      </c>
      <c r="K2813" s="1425">
        <v>553.97000000000003</v>
      </c>
    </row>
    <row r="2814" spans="1:11" ht="12.75">
      <c r="A2814" s="1425" t="s">
        <v>1360</v>
      </c>
      <c r="B2814" s="1425" t="s">
        <v>777</v>
      </c>
      <c r="C2814" s="1425" t="s">
        <v>390</v>
      </c>
      <c r="D2814" s="1425" t="s">
        <v>549</v>
      </c>
      <c r="E2814" s="1425" t="s">
        <v>2842</v>
      </c>
      <c r="F2814" s="1425" t="s">
        <v>1273</v>
      </c>
      <c r="G2814" s="1425" t="s">
        <v>1238</v>
      </c>
      <c r="H2814" s="1425" t="s">
        <v>2762</v>
      </c>
      <c r="I2814" s="1425" t="s">
        <v>2769</v>
      </c>
      <c r="J2814" s="1425" t="s">
        <v>1272</v>
      </c>
      <c r="K2814" s="1425">
        <v>284.89999999999998</v>
      </c>
    </row>
    <row r="2815" spans="1:11" ht="12.75">
      <c r="A2815" s="1425" t="s">
        <v>1360</v>
      </c>
      <c r="B2815" s="1425" t="s">
        <v>777</v>
      </c>
      <c r="C2815" s="1425" t="s">
        <v>390</v>
      </c>
      <c r="D2815" s="1425" t="s">
        <v>549</v>
      </c>
      <c r="E2815" s="1425" t="s">
        <v>2842</v>
      </c>
      <c r="F2815" s="1425" t="s">
        <v>1273</v>
      </c>
      <c r="G2815" s="1425" t="s">
        <v>1238</v>
      </c>
      <c r="H2815" s="1425" t="s">
        <v>2762</v>
      </c>
      <c r="I2815" s="1425" t="s">
        <v>2770</v>
      </c>
      <c r="J2815" s="1425" t="s">
        <v>1272</v>
      </c>
      <c r="K2815" s="1425">
        <v>237.37</v>
      </c>
    </row>
    <row r="2816" spans="1:11" ht="12.75">
      <c r="A2816" s="1425" t="s">
        <v>1360</v>
      </c>
      <c r="B2816" s="1425" t="s">
        <v>777</v>
      </c>
      <c r="C2816" s="1425" t="s">
        <v>390</v>
      </c>
      <c r="D2816" s="1425" t="s">
        <v>549</v>
      </c>
      <c r="E2816" s="1425" t="s">
        <v>2842</v>
      </c>
      <c r="F2816" s="1425" t="s">
        <v>1273</v>
      </c>
      <c r="G2816" s="1425" t="s">
        <v>1238</v>
      </c>
      <c r="H2816" s="1425" t="s">
        <v>2762</v>
      </c>
      <c r="I2816" s="1425" t="s">
        <v>2771</v>
      </c>
      <c r="J2816" s="1425" t="s">
        <v>1272</v>
      </c>
      <c r="K2816" s="1425">
        <v>7407.71</v>
      </c>
    </row>
    <row r="2817" spans="1:11" ht="12.75">
      <c r="A2817" s="1425" t="s">
        <v>1360</v>
      </c>
      <c r="B2817" s="1425" t="s">
        <v>777</v>
      </c>
      <c r="C2817" s="1425" t="s">
        <v>390</v>
      </c>
      <c r="D2817" s="1425" t="s">
        <v>549</v>
      </c>
      <c r="E2817" s="1425" t="s">
        <v>2842</v>
      </c>
      <c r="F2817" s="1425" t="s">
        <v>1273</v>
      </c>
      <c r="G2817" s="1425" t="s">
        <v>1238</v>
      </c>
      <c r="H2817" s="1425" t="s">
        <v>1263</v>
      </c>
      <c r="I2817" s="1425" t="s">
        <v>2763</v>
      </c>
      <c r="J2817" s="1425" t="s">
        <v>1272</v>
      </c>
      <c r="K2817" s="1425">
        <v>74.689999999999998</v>
      </c>
    </row>
    <row r="2818" spans="1:11" ht="12.75">
      <c r="A2818" s="1425" t="s">
        <v>1360</v>
      </c>
      <c r="B2818" s="1425" t="s">
        <v>777</v>
      </c>
      <c r="C2818" s="1425" t="s">
        <v>390</v>
      </c>
      <c r="D2818" s="1425" t="s">
        <v>549</v>
      </c>
      <c r="E2818" s="1425" t="s">
        <v>2842</v>
      </c>
      <c r="F2818" s="1425" t="s">
        <v>1273</v>
      </c>
      <c r="G2818" s="1425" t="s">
        <v>1238</v>
      </c>
      <c r="H2818" s="1425" t="s">
        <v>1263</v>
      </c>
      <c r="I2818" s="1425" t="s">
        <v>2764</v>
      </c>
      <c r="J2818" s="1425" t="s">
        <v>1272</v>
      </c>
      <c r="K2818" s="1425">
        <v>1046.1300000000001</v>
      </c>
    </row>
    <row r="2819" spans="1:11" ht="12.75">
      <c r="A2819" s="1425" t="s">
        <v>1360</v>
      </c>
      <c r="B2819" s="1425" t="s">
        <v>777</v>
      </c>
      <c r="C2819" s="1425" t="s">
        <v>390</v>
      </c>
      <c r="D2819" s="1425" t="s">
        <v>549</v>
      </c>
      <c r="E2819" s="1425" t="s">
        <v>2842</v>
      </c>
      <c r="F2819" s="1425" t="s">
        <v>1273</v>
      </c>
      <c r="G2819" s="1425" t="s">
        <v>1238</v>
      </c>
      <c r="H2819" s="1425" t="s">
        <v>1263</v>
      </c>
      <c r="I2819" s="1425" t="s">
        <v>2765</v>
      </c>
      <c r="J2819" s="1425" t="s">
        <v>1272</v>
      </c>
      <c r="K2819" s="1425">
        <v>209.06</v>
      </c>
    </row>
    <row r="2820" spans="1:11" ht="12.75">
      <c r="A2820" s="1425" t="s">
        <v>1360</v>
      </c>
      <c r="B2820" s="1425" t="s">
        <v>777</v>
      </c>
      <c r="C2820" s="1425" t="s">
        <v>390</v>
      </c>
      <c r="D2820" s="1425" t="s">
        <v>549</v>
      </c>
      <c r="E2820" s="1425" t="s">
        <v>2842</v>
      </c>
      <c r="F2820" s="1425" t="s">
        <v>1273</v>
      </c>
      <c r="G2820" s="1425" t="s">
        <v>1238</v>
      </c>
      <c r="H2820" s="1425" t="s">
        <v>1263</v>
      </c>
      <c r="I2820" s="1425" t="s">
        <v>2766</v>
      </c>
      <c r="J2820" s="1425" t="s">
        <v>1272</v>
      </c>
      <c r="K2820" s="1425">
        <v>373.57999999999998</v>
      </c>
    </row>
    <row r="2821" spans="1:11" ht="12.75">
      <c r="A2821" s="1425" t="s">
        <v>1360</v>
      </c>
      <c r="B2821" s="1425" t="s">
        <v>777</v>
      </c>
      <c r="C2821" s="1425" t="s">
        <v>390</v>
      </c>
      <c r="D2821" s="1425" t="s">
        <v>549</v>
      </c>
      <c r="E2821" s="1425" t="s">
        <v>2842</v>
      </c>
      <c r="F2821" s="1425" t="s">
        <v>1273</v>
      </c>
      <c r="G2821" s="1425" t="s">
        <v>1238</v>
      </c>
      <c r="H2821" s="1425" t="s">
        <v>1263</v>
      </c>
      <c r="I2821" s="1425" t="s">
        <v>2767</v>
      </c>
      <c r="J2821" s="1425" t="s">
        <v>1272</v>
      </c>
      <c r="K2821" s="1425">
        <v>6247.3100000000004</v>
      </c>
    </row>
    <row r="2822" spans="1:11" ht="12.75">
      <c r="A2822" s="1425" t="s">
        <v>1360</v>
      </c>
      <c r="B2822" s="1425" t="s">
        <v>777</v>
      </c>
      <c r="C2822" s="1425" t="s">
        <v>390</v>
      </c>
      <c r="D2822" s="1425" t="s">
        <v>549</v>
      </c>
      <c r="E2822" s="1425" t="s">
        <v>2842</v>
      </c>
      <c r="F2822" s="1425" t="s">
        <v>1273</v>
      </c>
      <c r="G2822" s="1425" t="s">
        <v>1238</v>
      </c>
      <c r="H2822" s="1425" t="s">
        <v>1263</v>
      </c>
      <c r="I2822" s="1425" t="s">
        <v>2768</v>
      </c>
      <c r="J2822" s="1425" t="s">
        <v>1272</v>
      </c>
      <c r="K2822" s="1425">
        <v>523.22000000000003</v>
      </c>
    </row>
    <row r="2823" spans="1:11" ht="12.75">
      <c r="A2823" s="1425" t="s">
        <v>1360</v>
      </c>
      <c r="B2823" s="1425" t="s">
        <v>777</v>
      </c>
      <c r="C2823" s="1425" t="s">
        <v>390</v>
      </c>
      <c r="D2823" s="1425" t="s">
        <v>549</v>
      </c>
      <c r="E2823" s="1425" t="s">
        <v>2842</v>
      </c>
      <c r="F2823" s="1425" t="s">
        <v>1273</v>
      </c>
      <c r="G2823" s="1425" t="s">
        <v>1238</v>
      </c>
      <c r="H2823" s="1425" t="s">
        <v>1263</v>
      </c>
      <c r="I2823" s="1425" t="s">
        <v>2769</v>
      </c>
      <c r="J2823" s="1425" t="s">
        <v>1272</v>
      </c>
      <c r="K2823" s="1425">
        <v>268.97000000000003</v>
      </c>
    </row>
    <row r="2824" spans="1:11" ht="12.75">
      <c r="A2824" s="1425" t="s">
        <v>1360</v>
      </c>
      <c r="B2824" s="1425" t="s">
        <v>777</v>
      </c>
      <c r="C2824" s="1425" t="s">
        <v>390</v>
      </c>
      <c r="D2824" s="1425" t="s">
        <v>549</v>
      </c>
      <c r="E2824" s="1425" t="s">
        <v>2842</v>
      </c>
      <c r="F2824" s="1425" t="s">
        <v>1273</v>
      </c>
      <c r="G2824" s="1425" t="s">
        <v>1238</v>
      </c>
      <c r="H2824" s="1425" t="s">
        <v>1263</v>
      </c>
      <c r="I2824" s="1425" t="s">
        <v>2770</v>
      </c>
      <c r="J2824" s="1425" t="s">
        <v>1272</v>
      </c>
      <c r="K2824" s="1425">
        <v>223.93000000000001</v>
      </c>
    </row>
    <row r="2825" spans="1:11" ht="12.75">
      <c r="A2825" s="1425" t="s">
        <v>1360</v>
      </c>
      <c r="B2825" s="1425" t="s">
        <v>777</v>
      </c>
      <c r="C2825" s="1425" t="s">
        <v>390</v>
      </c>
      <c r="D2825" s="1425" t="s">
        <v>549</v>
      </c>
      <c r="E2825" s="1425" t="s">
        <v>2842</v>
      </c>
      <c r="F2825" s="1425" t="s">
        <v>1273</v>
      </c>
      <c r="G2825" s="1425" t="s">
        <v>1238</v>
      </c>
      <c r="H2825" s="1425" t="s">
        <v>1263</v>
      </c>
      <c r="I2825" s="1425" t="s">
        <v>2771</v>
      </c>
      <c r="J2825" s="1425" t="s">
        <v>1272</v>
      </c>
      <c r="K2825" s="1425">
        <v>6994.6800000000003</v>
      </c>
    </row>
    <row r="2826" spans="1:11" ht="12.75">
      <c r="A2826" s="1425" t="s">
        <v>1360</v>
      </c>
      <c r="B2826" s="1425" t="s">
        <v>777</v>
      </c>
      <c r="C2826" s="1425" t="s">
        <v>390</v>
      </c>
      <c r="D2826" s="1425" t="s">
        <v>549</v>
      </c>
      <c r="E2826" s="1425" t="s">
        <v>2842</v>
      </c>
      <c r="F2826" s="1425" t="s">
        <v>1273</v>
      </c>
      <c r="G2826" s="1425" t="s">
        <v>1238</v>
      </c>
      <c r="H2826" s="1425" t="s">
        <v>2772</v>
      </c>
      <c r="I2826" s="1425" t="s">
        <v>2763</v>
      </c>
      <c r="J2826" s="1425" t="s">
        <v>1272</v>
      </c>
      <c r="K2826" s="1425">
        <v>61.020000000000003</v>
      </c>
    </row>
    <row r="2827" spans="1:11" ht="12.75">
      <c r="A2827" s="1425" t="s">
        <v>1360</v>
      </c>
      <c r="B2827" s="1425" t="s">
        <v>777</v>
      </c>
      <c r="C2827" s="1425" t="s">
        <v>390</v>
      </c>
      <c r="D2827" s="1425" t="s">
        <v>549</v>
      </c>
      <c r="E2827" s="1425" t="s">
        <v>2842</v>
      </c>
      <c r="F2827" s="1425" t="s">
        <v>1273</v>
      </c>
      <c r="G2827" s="1425" t="s">
        <v>1238</v>
      </c>
      <c r="H2827" s="1425" t="s">
        <v>2772</v>
      </c>
      <c r="I2827" s="1425" t="s">
        <v>2764</v>
      </c>
      <c r="J2827" s="1425" t="s">
        <v>1272</v>
      </c>
      <c r="K2827" s="1425">
        <v>853.61000000000001</v>
      </c>
    </row>
    <row r="2828" spans="1:11" ht="12.75">
      <c r="A2828" s="1425" t="s">
        <v>1360</v>
      </c>
      <c r="B2828" s="1425" t="s">
        <v>777</v>
      </c>
      <c r="C2828" s="1425" t="s">
        <v>390</v>
      </c>
      <c r="D2828" s="1425" t="s">
        <v>549</v>
      </c>
      <c r="E2828" s="1425" t="s">
        <v>2842</v>
      </c>
      <c r="F2828" s="1425" t="s">
        <v>1273</v>
      </c>
      <c r="G2828" s="1425" t="s">
        <v>1238</v>
      </c>
      <c r="H2828" s="1425" t="s">
        <v>2772</v>
      </c>
      <c r="I2828" s="1425" t="s">
        <v>2765</v>
      </c>
      <c r="J2828" s="1425" t="s">
        <v>1272</v>
      </c>
      <c r="K2828" s="1425">
        <v>170.55000000000001</v>
      </c>
    </row>
    <row r="2829" spans="1:11" ht="12.75">
      <c r="A2829" s="1425" t="s">
        <v>1360</v>
      </c>
      <c r="B2829" s="1425" t="s">
        <v>777</v>
      </c>
      <c r="C2829" s="1425" t="s">
        <v>390</v>
      </c>
      <c r="D2829" s="1425" t="s">
        <v>549</v>
      </c>
      <c r="E2829" s="1425" t="s">
        <v>2842</v>
      </c>
      <c r="F2829" s="1425" t="s">
        <v>1273</v>
      </c>
      <c r="G2829" s="1425" t="s">
        <v>1238</v>
      </c>
      <c r="H2829" s="1425" t="s">
        <v>2772</v>
      </c>
      <c r="I2829" s="1425" t="s">
        <v>2766</v>
      </c>
      <c r="J2829" s="1425" t="s">
        <v>1272</v>
      </c>
      <c r="K2829" s="1425">
        <v>304.83999999999997</v>
      </c>
    </row>
    <row r="2830" spans="1:11" ht="12.75">
      <c r="A2830" s="1425" t="s">
        <v>1360</v>
      </c>
      <c r="B2830" s="1425" t="s">
        <v>777</v>
      </c>
      <c r="C2830" s="1425" t="s">
        <v>390</v>
      </c>
      <c r="D2830" s="1425" t="s">
        <v>549</v>
      </c>
      <c r="E2830" s="1425" t="s">
        <v>2842</v>
      </c>
      <c r="F2830" s="1425" t="s">
        <v>1273</v>
      </c>
      <c r="G2830" s="1425" t="s">
        <v>1238</v>
      </c>
      <c r="H2830" s="1425" t="s">
        <v>2772</v>
      </c>
      <c r="I2830" s="1425" t="s">
        <v>2767</v>
      </c>
      <c r="J2830" s="1425" t="s">
        <v>1272</v>
      </c>
      <c r="K2830" s="1425">
        <v>5098.2299999999996</v>
      </c>
    </row>
    <row r="2831" spans="1:11" ht="12.75">
      <c r="A2831" s="1425" t="s">
        <v>1360</v>
      </c>
      <c r="B2831" s="1425" t="s">
        <v>777</v>
      </c>
      <c r="C2831" s="1425" t="s">
        <v>390</v>
      </c>
      <c r="D2831" s="1425" t="s">
        <v>549</v>
      </c>
      <c r="E2831" s="1425" t="s">
        <v>2842</v>
      </c>
      <c r="F2831" s="1425" t="s">
        <v>1273</v>
      </c>
      <c r="G2831" s="1425" t="s">
        <v>1238</v>
      </c>
      <c r="H2831" s="1425" t="s">
        <v>2772</v>
      </c>
      <c r="I2831" s="1425" t="s">
        <v>2768</v>
      </c>
      <c r="J2831" s="1425" t="s">
        <v>1272</v>
      </c>
      <c r="K2831" s="1425">
        <v>426.70999999999998</v>
      </c>
    </row>
    <row r="2832" spans="1:11" ht="12.75">
      <c r="A2832" s="1425" t="s">
        <v>1360</v>
      </c>
      <c r="B2832" s="1425" t="s">
        <v>777</v>
      </c>
      <c r="C2832" s="1425" t="s">
        <v>390</v>
      </c>
      <c r="D2832" s="1425" t="s">
        <v>549</v>
      </c>
      <c r="E2832" s="1425" t="s">
        <v>2842</v>
      </c>
      <c r="F2832" s="1425" t="s">
        <v>1273</v>
      </c>
      <c r="G2832" s="1425" t="s">
        <v>1238</v>
      </c>
      <c r="H2832" s="1425" t="s">
        <v>2772</v>
      </c>
      <c r="I2832" s="1425" t="s">
        <v>2769</v>
      </c>
      <c r="J2832" s="1425" t="s">
        <v>1272</v>
      </c>
      <c r="K2832" s="1425">
        <v>219.46000000000001</v>
      </c>
    </row>
    <row r="2833" spans="1:11" ht="12.75">
      <c r="A2833" s="1425" t="s">
        <v>1360</v>
      </c>
      <c r="B2833" s="1425" t="s">
        <v>777</v>
      </c>
      <c r="C2833" s="1425" t="s">
        <v>390</v>
      </c>
      <c r="D2833" s="1425" t="s">
        <v>549</v>
      </c>
      <c r="E2833" s="1425" t="s">
        <v>2842</v>
      </c>
      <c r="F2833" s="1425" t="s">
        <v>1273</v>
      </c>
      <c r="G2833" s="1425" t="s">
        <v>1238</v>
      </c>
      <c r="H2833" s="1425" t="s">
        <v>2772</v>
      </c>
      <c r="I2833" s="1425" t="s">
        <v>2770</v>
      </c>
      <c r="J2833" s="1425" t="s">
        <v>1272</v>
      </c>
      <c r="K2833" s="1425">
        <v>182.87</v>
      </c>
    </row>
    <row r="2834" spans="1:11" ht="12.75">
      <c r="A2834" s="1425" t="s">
        <v>1360</v>
      </c>
      <c r="B2834" s="1425" t="s">
        <v>777</v>
      </c>
      <c r="C2834" s="1425" t="s">
        <v>390</v>
      </c>
      <c r="D2834" s="1425" t="s">
        <v>549</v>
      </c>
      <c r="E2834" s="1425" t="s">
        <v>2842</v>
      </c>
      <c r="F2834" s="1425" t="s">
        <v>1273</v>
      </c>
      <c r="G2834" s="1425" t="s">
        <v>1238</v>
      </c>
      <c r="H2834" s="1425" t="s">
        <v>2772</v>
      </c>
      <c r="I2834" s="1425" t="s">
        <v>2771</v>
      </c>
      <c r="J2834" s="1425" t="s">
        <v>1272</v>
      </c>
      <c r="K2834" s="1425">
        <v>5707.96</v>
      </c>
    </row>
    <row r="2835" spans="1:11" ht="12.75">
      <c r="A2835" s="1425" t="s">
        <v>1360</v>
      </c>
      <c r="B2835" s="1425" t="s">
        <v>777</v>
      </c>
      <c r="C2835" s="1425" t="s">
        <v>390</v>
      </c>
      <c r="D2835" s="1425" t="s">
        <v>549</v>
      </c>
      <c r="E2835" s="1425" t="s">
        <v>2842</v>
      </c>
      <c r="F2835" s="1425" t="s">
        <v>1273</v>
      </c>
      <c r="G2835" s="1425" t="s">
        <v>1238</v>
      </c>
      <c r="H2835" s="1425" t="s">
        <v>2773</v>
      </c>
      <c r="I2835" s="1425" t="s">
        <v>2763</v>
      </c>
      <c r="J2835" s="1425" t="s">
        <v>1272</v>
      </c>
      <c r="K2835" s="1425">
        <v>82.519999999999996</v>
      </c>
    </row>
    <row r="2836" spans="1:11" ht="12.75">
      <c r="A2836" s="1425" t="s">
        <v>1360</v>
      </c>
      <c r="B2836" s="1425" t="s">
        <v>777</v>
      </c>
      <c r="C2836" s="1425" t="s">
        <v>390</v>
      </c>
      <c r="D2836" s="1425" t="s">
        <v>549</v>
      </c>
      <c r="E2836" s="1425" t="s">
        <v>2842</v>
      </c>
      <c r="F2836" s="1425" t="s">
        <v>1273</v>
      </c>
      <c r="G2836" s="1425" t="s">
        <v>1238</v>
      </c>
      <c r="H2836" s="1425" t="s">
        <v>2773</v>
      </c>
      <c r="I2836" s="1425" t="s">
        <v>2764</v>
      </c>
      <c r="J2836" s="1425" t="s">
        <v>1272</v>
      </c>
      <c r="K2836" s="1425">
        <v>1157.5999999999999</v>
      </c>
    </row>
    <row r="2837" spans="1:11" ht="12.75">
      <c r="A2837" s="1425" t="s">
        <v>1360</v>
      </c>
      <c r="B2837" s="1425" t="s">
        <v>777</v>
      </c>
      <c r="C2837" s="1425" t="s">
        <v>390</v>
      </c>
      <c r="D2837" s="1425" t="s">
        <v>549</v>
      </c>
      <c r="E2837" s="1425" t="s">
        <v>2842</v>
      </c>
      <c r="F2837" s="1425" t="s">
        <v>1273</v>
      </c>
      <c r="G2837" s="1425" t="s">
        <v>1238</v>
      </c>
      <c r="H2837" s="1425" t="s">
        <v>2773</v>
      </c>
      <c r="I2837" s="1425" t="s">
        <v>2765</v>
      </c>
      <c r="J2837" s="1425" t="s">
        <v>1272</v>
      </c>
      <c r="K2837" s="1425">
        <v>231.55000000000001</v>
      </c>
    </row>
    <row r="2838" spans="1:11" ht="12.75">
      <c r="A2838" s="1425" t="s">
        <v>1360</v>
      </c>
      <c r="B2838" s="1425" t="s">
        <v>777</v>
      </c>
      <c r="C2838" s="1425" t="s">
        <v>390</v>
      </c>
      <c r="D2838" s="1425" t="s">
        <v>549</v>
      </c>
      <c r="E2838" s="1425" t="s">
        <v>2842</v>
      </c>
      <c r="F2838" s="1425" t="s">
        <v>1273</v>
      </c>
      <c r="G2838" s="1425" t="s">
        <v>1238</v>
      </c>
      <c r="H2838" s="1425" t="s">
        <v>2773</v>
      </c>
      <c r="I2838" s="1425" t="s">
        <v>2766</v>
      </c>
      <c r="J2838" s="1425" t="s">
        <v>1272</v>
      </c>
      <c r="K2838" s="1425">
        <v>413.43000000000001</v>
      </c>
    </row>
    <row r="2839" spans="1:11" ht="12.75">
      <c r="A2839" s="1425" t="s">
        <v>1360</v>
      </c>
      <c r="B2839" s="1425" t="s">
        <v>777</v>
      </c>
      <c r="C2839" s="1425" t="s">
        <v>390</v>
      </c>
      <c r="D2839" s="1425" t="s">
        <v>549</v>
      </c>
      <c r="E2839" s="1425" t="s">
        <v>2842</v>
      </c>
      <c r="F2839" s="1425" t="s">
        <v>1273</v>
      </c>
      <c r="G2839" s="1425" t="s">
        <v>1238</v>
      </c>
      <c r="H2839" s="1425" t="s">
        <v>2773</v>
      </c>
      <c r="I2839" s="1425" t="s">
        <v>2767</v>
      </c>
      <c r="J2839" s="1425" t="s">
        <v>1272</v>
      </c>
      <c r="K2839" s="1425">
        <v>6912.8699999999999</v>
      </c>
    </row>
    <row r="2840" spans="1:11" ht="12.75">
      <c r="A2840" s="1425" t="s">
        <v>1360</v>
      </c>
      <c r="B2840" s="1425" t="s">
        <v>777</v>
      </c>
      <c r="C2840" s="1425" t="s">
        <v>390</v>
      </c>
      <c r="D2840" s="1425" t="s">
        <v>549</v>
      </c>
      <c r="E2840" s="1425" t="s">
        <v>2842</v>
      </c>
      <c r="F2840" s="1425" t="s">
        <v>1273</v>
      </c>
      <c r="G2840" s="1425" t="s">
        <v>1238</v>
      </c>
      <c r="H2840" s="1425" t="s">
        <v>2773</v>
      </c>
      <c r="I2840" s="1425" t="s">
        <v>2768</v>
      </c>
      <c r="J2840" s="1425" t="s">
        <v>1272</v>
      </c>
      <c r="K2840" s="1425">
        <v>578.80999999999995</v>
      </c>
    </row>
    <row r="2841" spans="1:11" ht="12.75">
      <c r="A2841" s="1425" t="s">
        <v>1360</v>
      </c>
      <c r="B2841" s="1425" t="s">
        <v>777</v>
      </c>
      <c r="C2841" s="1425" t="s">
        <v>390</v>
      </c>
      <c r="D2841" s="1425" t="s">
        <v>549</v>
      </c>
      <c r="E2841" s="1425" t="s">
        <v>2842</v>
      </c>
      <c r="F2841" s="1425" t="s">
        <v>1273</v>
      </c>
      <c r="G2841" s="1425" t="s">
        <v>1238</v>
      </c>
      <c r="H2841" s="1425" t="s">
        <v>2773</v>
      </c>
      <c r="I2841" s="1425" t="s">
        <v>2769</v>
      </c>
      <c r="J2841" s="1425" t="s">
        <v>1272</v>
      </c>
      <c r="K2841" s="1425">
        <v>297.67000000000002</v>
      </c>
    </row>
    <row r="2842" spans="1:11" ht="12.75">
      <c r="A2842" s="1425" t="s">
        <v>1360</v>
      </c>
      <c r="B2842" s="1425" t="s">
        <v>777</v>
      </c>
      <c r="C2842" s="1425" t="s">
        <v>390</v>
      </c>
      <c r="D2842" s="1425" t="s">
        <v>549</v>
      </c>
      <c r="E2842" s="1425" t="s">
        <v>2842</v>
      </c>
      <c r="F2842" s="1425" t="s">
        <v>1273</v>
      </c>
      <c r="G2842" s="1425" t="s">
        <v>1238</v>
      </c>
      <c r="H2842" s="1425" t="s">
        <v>2773</v>
      </c>
      <c r="I2842" s="1425" t="s">
        <v>2770</v>
      </c>
      <c r="J2842" s="1425" t="s">
        <v>1272</v>
      </c>
      <c r="K2842" s="1425">
        <v>247.97999999999999</v>
      </c>
    </row>
    <row r="2843" spans="1:11" ht="12.75">
      <c r="A2843" s="1425" t="s">
        <v>1360</v>
      </c>
      <c r="B2843" s="1425" t="s">
        <v>777</v>
      </c>
      <c r="C2843" s="1425" t="s">
        <v>390</v>
      </c>
      <c r="D2843" s="1425" t="s">
        <v>549</v>
      </c>
      <c r="E2843" s="1425" t="s">
        <v>2842</v>
      </c>
      <c r="F2843" s="1425" t="s">
        <v>1273</v>
      </c>
      <c r="G2843" s="1425" t="s">
        <v>1238</v>
      </c>
      <c r="H2843" s="1425" t="s">
        <v>2773</v>
      </c>
      <c r="I2843" s="1425" t="s">
        <v>2771</v>
      </c>
      <c r="J2843" s="1425" t="s">
        <v>1272</v>
      </c>
      <c r="K2843" s="1425">
        <v>7739.8199999999997</v>
      </c>
    </row>
    <row r="2844" spans="1:11" ht="12.75">
      <c r="A2844" s="1425" t="s">
        <v>1360</v>
      </c>
      <c r="B2844" s="1425" t="s">
        <v>777</v>
      </c>
      <c r="C2844" s="1425" t="s">
        <v>390</v>
      </c>
      <c r="D2844" s="1425" t="s">
        <v>549</v>
      </c>
      <c r="E2844" s="1425" t="s">
        <v>2842</v>
      </c>
      <c r="F2844" s="1425" t="s">
        <v>1273</v>
      </c>
      <c r="G2844" s="1425" t="s">
        <v>1238</v>
      </c>
      <c r="H2844" s="1425" t="s">
        <v>1264</v>
      </c>
      <c r="I2844" s="1425" t="s">
        <v>2763</v>
      </c>
      <c r="J2844" s="1425" t="s">
        <v>1272</v>
      </c>
      <c r="K2844" s="1425">
        <v>67.540000000000006</v>
      </c>
    </row>
    <row r="2845" spans="1:11" ht="12.75">
      <c r="A2845" s="1425" t="s">
        <v>1360</v>
      </c>
      <c r="B2845" s="1425" t="s">
        <v>777</v>
      </c>
      <c r="C2845" s="1425" t="s">
        <v>390</v>
      </c>
      <c r="D2845" s="1425" t="s">
        <v>549</v>
      </c>
      <c r="E2845" s="1425" t="s">
        <v>2842</v>
      </c>
      <c r="F2845" s="1425" t="s">
        <v>1273</v>
      </c>
      <c r="G2845" s="1425" t="s">
        <v>1238</v>
      </c>
      <c r="H2845" s="1425" t="s">
        <v>1264</v>
      </c>
      <c r="I2845" s="1425" t="s">
        <v>2764</v>
      </c>
      <c r="J2845" s="1425" t="s">
        <v>1272</v>
      </c>
      <c r="K2845" s="1425">
        <v>947.62</v>
      </c>
    </row>
    <row r="2846" spans="1:11" ht="12.75">
      <c r="A2846" s="1425" t="s">
        <v>1360</v>
      </c>
      <c r="B2846" s="1425" t="s">
        <v>777</v>
      </c>
      <c r="C2846" s="1425" t="s">
        <v>390</v>
      </c>
      <c r="D2846" s="1425" t="s">
        <v>549</v>
      </c>
      <c r="E2846" s="1425" t="s">
        <v>2842</v>
      </c>
      <c r="F2846" s="1425" t="s">
        <v>1273</v>
      </c>
      <c r="G2846" s="1425" t="s">
        <v>1238</v>
      </c>
      <c r="H2846" s="1425" t="s">
        <v>1264</v>
      </c>
      <c r="I2846" s="1425" t="s">
        <v>2765</v>
      </c>
      <c r="J2846" s="1425" t="s">
        <v>1272</v>
      </c>
      <c r="K2846" s="1425">
        <v>189.43000000000001</v>
      </c>
    </row>
    <row r="2847" spans="1:11" ht="12.75">
      <c r="A2847" s="1425" t="s">
        <v>1360</v>
      </c>
      <c r="B2847" s="1425" t="s">
        <v>777</v>
      </c>
      <c r="C2847" s="1425" t="s">
        <v>390</v>
      </c>
      <c r="D2847" s="1425" t="s">
        <v>549</v>
      </c>
      <c r="E2847" s="1425" t="s">
        <v>2842</v>
      </c>
      <c r="F2847" s="1425" t="s">
        <v>1273</v>
      </c>
      <c r="G2847" s="1425" t="s">
        <v>1238</v>
      </c>
      <c r="H2847" s="1425" t="s">
        <v>1264</v>
      </c>
      <c r="I2847" s="1425" t="s">
        <v>2766</v>
      </c>
      <c r="J2847" s="1425" t="s">
        <v>1272</v>
      </c>
      <c r="K2847" s="1425">
        <v>338.44999999999999</v>
      </c>
    </row>
    <row r="2848" spans="1:11" ht="12.75">
      <c r="A2848" s="1425" t="s">
        <v>1360</v>
      </c>
      <c r="B2848" s="1425" t="s">
        <v>777</v>
      </c>
      <c r="C2848" s="1425" t="s">
        <v>390</v>
      </c>
      <c r="D2848" s="1425" t="s">
        <v>549</v>
      </c>
      <c r="E2848" s="1425" t="s">
        <v>2842</v>
      </c>
      <c r="F2848" s="1425" t="s">
        <v>1273</v>
      </c>
      <c r="G2848" s="1425" t="s">
        <v>1238</v>
      </c>
      <c r="H2848" s="1425" t="s">
        <v>1264</v>
      </c>
      <c r="I2848" s="1425" t="s">
        <v>2767</v>
      </c>
      <c r="J2848" s="1425" t="s">
        <v>1272</v>
      </c>
      <c r="K2848" s="1425">
        <v>5659.4300000000003</v>
      </c>
    </row>
    <row r="2849" spans="1:11" ht="12.75">
      <c r="A2849" s="1425" t="s">
        <v>1360</v>
      </c>
      <c r="B2849" s="1425" t="s">
        <v>777</v>
      </c>
      <c r="C2849" s="1425" t="s">
        <v>390</v>
      </c>
      <c r="D2849" s="1425" t="s">
        <v>549</v>
      </c>
      <c r="E2849" s="1425" t="s">
        <v>2842</v>
      </c>
      <c r="F2849" s="1425" t="s">
        <v>1273</v>
      </c>
      <c r="G2849" s="1425" t="s">
        <v>1238</v>
      </c>
      <c r="H2849" s="1425" t="s">
        <v>1264</v>
      </c>
      <c r="I2849" s="1425" t="s">
        <v>2768</v>
      </c>
      <c r="J2849" s="1425" t="s">
        <v>1272</v>
      </c>
      <c r="K2849" s="1425">
        <v>473.75</v>
      </c>
    </row>
    <row r="2850" spans="1:11" ht="12.75">
      <c r="A2850" s="1425" t="s">
        <v>1360</v>
      </c>
      <c r="B2850" s="1425" t="s">
        <v>777</v>
      </c>
      <c r="C2850" s="1425" t="s">
        <v>390</v>
      </c>
      <c r="D2850" s="1425" t="s">
        <v>549</v>
      </c>
      <c r="E2850" s="1425" t="s">
        <v>2842</v>
      </c>
      <c r="F2850" s="1425" t="s">
        <v>1273</v>
      </c>
      <c r="G2850" s="1425" t="s">
        <v>1238</v>
      </c>
      <c r="H2850" s="1425" t="s">
        <v>1264</v>
      </c>
      <c r="I2850" s="1425" t="s">
        <v>2769</v>
      </c>
      <c r="J2850" s="1425" t="s">
        <v>1272</v>
      </c>
      <c r="K2850" s="1425">
        <v>243.66</v>
      </c>
    </row>
    <row r="2851" spans="1:11" ht="12.75">
      <c r="A2851" s="1425" t="s">
        <v>1360</v>
      </c>
      <c r="B2851" s="1425" t="s">
        <v>777</v>
      </c>
      <c r="C2851" s="1425" t="s">
        <v>390</v>
      </c>
      <c r="D2851" s="1425" t="s">
        <v>549</v>
      </c>
      <c r="E2851" s="1425" t="s">
        <v>2842</v>
      </c>
      <c r="F2851" s="1425" t="s">
        <v>1273</v>
      </c>
      <c r="G2851" s="1425" t="s">
        <v>1238</v>
      </c>
      <c r="H2851" s="1425" t="s">
        <v>1264</v>
      </c>
      <c r="I2851" s="1425" t="s">
        <v>2770</v>
      </c>
      <c r="J2851" s="1425" t="s">
        <v>1272</v>
      </c>
      <c r="K2851" s="1425">
        <v>202.97999999999999</v>
      </c>
    </row>
    <row r="2852" spans="1:11" ht="12.75">
      <c r="A2852" s="1425" t="s">
        <v>1360</v>
      </c>
      <c r="B2852" s="1425" t="s">
        <v>777</v>
      </c>
      <c r="C2852" s="1425" t="s">
        <v>390</v>
      </c>
      <c r="D2852" s="1425" t="s">
        <v>549</v>
      </c>
      <c r="E2852" s="1425" t="s">
        <v>2842</v>
      </c>
      <c r="F2852" s="1425" t="s">
        <v>1273</v>
      </c>
      <c r="G2852" s="1425" t="s">
        <v>1238</v>
      </c>
      <c r="H2852" s="1425" t="s">
        <v>1264</v>
      </c>
      <c r="I2852" s="1425" t="s">
        <v>2771</v>
      </c>
      <c r="J2852" s="1425" t="s">
        <v>1272</v>
      </c>
      <c r="K2852" s="1425">
        <v>6336.2399999999998</v>
      </c>
    </row>
    <row r="2853" spans="1:11" ht="12.75">
      <c r="A2853" s="1425" t="s">
        <v>1360</v>
      </c>
      <c r="B2853" s="1425" t="s">
        <v>777</v>
      </c>
      <c r="C2853" s="1425" t="s">
        <v>390</v>
      </c>
      <c r="D2853" s="1425" t="s">
        <v>549</v>
      </c>
      <c r="E2853" s="1425" t="s">
        <v>2842</v>
      </c>
      <c r="F2853" s="1425" t="s">
        <v>1273</v>
      </c>
      <c r="G2853" s="1425" t="s">
        <v>1238</v>
      </c>
      <c r="H2853" s="1425" t="s">
        <v>1265</v>
      </c>
      <c r="I2853" s="1425" t="s">
        <v>2763</v>
      </c>
      <c r="J2853" s="1425" t="s">
        <v>1272</v>
      </c>
      <c r="K2853" s="1425">
        <v>85.780000000000001</v>
      </c>
    </row>
    <row r="2854" spans="1:11" ht="12.75">
      <c r="A2854" s="1425" t="s">
        <v>1360</v>
      </c>
      <c r="B2854" s="1425" t="s">
        <v>777</v>
      </c>
      <c r="C2854" s="1425" t="s">
        <v>390</v>
      </c>
      <c r="D2854" s="1425" t="s">
        <v>549</v>
      </c>
      <c r="E2854" s="1425" t="s">
        <v>2842</v>
      </c>
      <c r="F2854" s="1425" t="s">
        <v>1273</v>
      </c>
      <c r="G2854" s="1425" t="s">
        <v>1238</v>
      </c>
      <c r="H2854" s="1425" t="s">
        <v>1265</v>
      </c>
      <c r="I2854" s="1425" t="s">
        <v>2764</v>
      </c>
      <c r="J2854" s="1425" t="s">
        <v>1272</v>
      </c>
      <c r="K2854" s="1425">
        <v>1204.6500000000001</v>
      </c>
    </row>
    <row r="2855" spans="1:11" ht="12.75">
      <c r="A2855" s="1425" t="s">
        <v>1360</v>
      </c>
      <c r="B2855" s="1425" t="s">
        <v>777</v>
      </c>
      <c r="C2855" s="1425" t="s">
        <v>390</v>
      </c>
      <c r="D2855" s="1425" t="s">
        <v>549</v>
      </c>
      <c r="E2855" s="1425" t="s">
        <v>2842</v>
      </c>
      <c r="F2855" s="1425" t="s">
        <v>1273</v>
      </c>
      <c r="G2855" s="1425" t="s">
        <v>1238</v>
      </c>
      <c r="H2855" s="1425" t="s">
        <v>1265</v>
      </c>
      <c r="I2855" s="1425" t="s">
        <v>2765</v>
      </c>
      <c r="J2855" s="1425" t="s">
        <v>1272</v>
      </c>
      <c r="K2855" s="1425">
        <v>240.74000000000001</v>
      </c>
    </row>
    <row r="2856" spans="1:11" ht="12.75">
      <c r="A2856" s="1425" t="s">
        <v>1360</v>
      </c>
      <c r="B2856" s="1425" t="s">
        <v>777</v>
      </c>
      <c r="C2856" s="1425" t="s">
        <v>390</v>
      </c>
      <c r="D2856" s="1425" t="s">
        <v>549</v>
      </c>
      <c r="E2856" s="1425" t="s">
        <v>2842</v>
      </c>
      <c r="F2856" s="1425" t="s">
        <v>1273</v>
      </c>
      <c r="G2856" s="1425" t="s">
        <v>1238</v>
      </c>
      <c r="H2856" s="1425" t="s">
        <v>1265</v>
      </c>
      <c r="I2856" s="1425" t="s">
        <v>2766</v>
      </c>
      <c r="J2856" s="1425" t="s">
        <v>1272</v>
      </c>
      <c r="K2856" s="1425">
        <v>430.31</v>
      </c>
    </row>
    <row r="2857" spans="1:11" ht="12.75">
      <c r="A2857" s="1425" t="s">
        <v>1360</v>
      </c>
      <c r="B2857" s="1425" t="s">
        <v>777</v>
      </c>
      <c r="C2857" s="1425" t="s">
        <v>390</v>
      </c>
      <c r="D2857" s="1425" t="s">
        <v>549</v>
      </c>
      <c r="E2857" s="1425" t="s">
        <v>2842</v>
      </c>
      <c r="F2857" s="1425" t="s">
        <v>1273</v>
      </c>
      <c r="G2857" s="1425" t="s">
        <v>1238</v>
      </c>
      <c r="H2857" s="1425" t="s">
        <v>1265</v>
      </c>
      <c r="I2857" s="1425" t="s">
        <v>2767</v>
      </c>
      <c r="J2857" s="1425" t="s">
        <v>1272</v>
      </c>
      <c r="K2857" s="1425">
        <v>7194.7299999999996</v>
      </c>
    </row>
    <row r="2858" spans="1:11" ht="12.75">
      <c r="A2858" s="1425" t="s">
        <v>1360</v>
      </c>
      <c r="B2858" s="1425" t="s">
        <v>777</v>
      </c>
      <c r="C2858" s="1425" t="s">
        <v>390</v>
      </c>
      <c r="D2858" s="1425" t="s">
        <v>549</v>
      </c>
      <c r="E2858" s="1425" t="s">
        <v>2842</v>
      </c>
      <c r="F2858" s="1425" t="s">
        <v>1273</v>
      </c>
      <c r="G2858" s="1425" t="s">
        <v>1238</v>
      </c>
      <c r="H2858" s="1425" t="s">
        <v>1265</v>
      </c>
      <c r="I2858" s="1425" t="s">
        <v>2768</v>
      </c>
      <c r="J2858" s="1425" t="s">
        <v>1272</v>
      </c>
      <c r="K2858" s="1425">
        <v>602.51999999999998</v>
      </c>
    </row>
    <row r="2859" spans="1:11" ht="12.75">
      <c r="A2859" s="1425" t="s">
        <v>1360</v>
      </c>
      <c r="B2859" s="1425" t="s">
        <v>777</v>
      </c>
      <c r="C2859" s="1425" t="s">
        <v>390</v>
      </c>
      <c r="D2859" s="1425" t="s">
        <v>549</v>
      </c>
      <c r="E2859" s="1425" t="s">
        <v>2842</v>
      </c>
      <c r="F2859" s="1425" t="s">
        <v>1273</v>
      </c>
      <c r="G2859" s="1425" t="s">
        <v>1238</v>
      </c>
      <c r="H2859" s="1425" t="s">
        <v>1265</v>
      </c>
      <c r="I2859" s="1425" t="s">
        <v>2769</v>
      </c>
      <c r="J2859" s="1425" t="s">
        <v>1272</v>
      </c>
      <c r="K2859" s="1425">
        <v>309.95999999999998</v>
      </c>
    </row>
    <row r="2860" spans="1:11" ht="12.75">
      <c r="A2860" s="1425" t="s">
        <v>1360</v>
      </c>
      <c r="B2860" s="1425" t="s">
        <v>777</v>
      </c>
      <c r="C2860" s="1425" t="s">
        <v>390</v>
      </c>
      <c r="D2860" s="1425" t="s">
        <v>549</v>
      </c>
      <c r="E2860" s="1425" t="s">
        <v>2842</v>
      </c>
      <c r="F2860" s="1425" t="s">
        <v>1273</v>
      </c>
      <c r="G2860" s="1425" t="s">
        <v>1238</v>
      </c>
      <c r="H2860" s="1425" t="s">
        <v>1265</v>
      </c>
      <c r="I2860" s="1425" t="s">
        <v>2770</v>
      </c>
      <c r="J2860" s="1425" t="s">
        <v>1272</v>
      </c>
      <c r="K2860" s="1425">
        <v>258.20999999999998</v>
      </c>
    </row>
    <row r="2861" spans="1:11" ht="12.75">
      <c r="A2861" s="1425" t="s">
        <v>1360</v>
      </c>
      <c r="B2861" s="1425" t="s">
        <v>777</v>
      </c>
      <c r="C2861" s="1425" t="s">
        <v>390</v>
      </c>
      <c r="D2861" s="1425" t="s">
        <v>549</v>
      </c>
      <c r="E2861" s="1425" t="s">
        <v>2842</v>
      </c>
      <c r="F2861" s="1425" t="s">
        <v>1273</v>
      </c>
      <c r="G2861" s="1425" t="s">
        <v>1238</v>
      </c>
      <c r="H2861" s="1425" t="s">
        <v>1265</v>
      </c>
      <c r="I2861" s="1425" t="s">
        <v>2771</v>
      </c>
      <c r="J2861" s="1425" t="s">
        <v>1272</v>
      </c>
      <c r="K2861" s="1425">
        <v>8055.3400000000001</v>
      </c>
    </row>
    <row r="2862" spans="1:11" ht="12.75">
      <c r="A2862" s="1425" t="s">
        <v>1360</v>
      </c>
      <c r="B2862" s="1425" t="s">
        <v>777</v>
      </c>
      <c r="C2862" s="1425" t="s">
        <v>390</v>
      </c>
      <c r="D2862" s="1425" t="s">
        <v>549</v>
      </c>
      <c r="E2862" s="1425" t="s">
        <v>2842</v>
      </c>
      <c r="F2862" s="1425" t="s">
        <v>1273</v>
      </c>
      <c r="G2862" s="1425" t="s">
        <v>1238</v>
      </c>
      <c r="H2862" s="1425" t="s">
        <v>2774</v>
      </c>
      <c r="I2862" s="1425" t="s">
        <v>2763</v>
      </c>
      <c r="J2862" s="1425" t="s">
        <v>1272</v>
      </c>
      <c r="K2862" s="1425">
        <v>96.659999999999997</v>
      </c>
    </row>
    <row r="2863" spans="1:11" ht="12.75">
      <c r="A2863" s="1425" t="s">
        <v>1360</v>
      </c>
      <c r="B2863" s="1425" t="s">
        <v>777</v>
      </c>
      <c r="C2863" s="1425" t="s">
        <v>390</v>
      </c>
      <c r="D2863" s="1425" t="s">
        <v>549</v>
      </c>
      <c r="E2863" s="1425" t="s">
        <v>2842</v>
      </c>
      <c r="F2863" s="1425" t="s">
        <v>1273</v>
      </c>
      <c r="G2863" s="1425" t="s">
        <v>1238</v>
      </c>
      <c r="H2863" s="1425" t="s">
        <v>2774</v>
      </c>
      <c r="I2863" s="1425" t="s">
        <v>2764</v>
      </c>
      <c r="J2863" s="1425" t="s">
        <v>1272</v>
      </c>
      <c r="K2863" s="1425">
        <v>1355.9200000000001</v>
      </c>
    </row>
    <row r="2864" spans="1:11" ht="12.75">
      <c r="A2864" s="1425" t="s">
        <v>1360</v>
      </c>
      <c r="B2864" s="1425" t="s">
        <v>777</v>
      </c>
      <c r="C2864" s="1425" t="s">
        <v>390</v>
      </c>
      <c r="D2864" s="1425" t="s">
        <v>549</v>
      </c>
      <c r="E2864" s="1425" t="s">
        <v>2842</v>
      </c>
      <c r="F2864" s="1425" t="s">
        <v>1273</v>
      </c>
      <c r="G2864" s="1425" t="s">
        <v>1238</v>
      </c>
      <c r="H2864" s="1425" t="s">
        <v>2774</v>
      </c>
      <c r="I2864" s="1425" t="s">
        <v>2765</v>
      </c>
      <c r="J2864" s="1425" t="s">
        <v>1272</v>
      </c>
      <c r="K2864" s="1425">
        <v>271.18000000000001</v>
      </c>
    </row>
    <row r="2865" spans="1:11" ht="12.75">
      <c r="A2865" s="1425" t="s">
        <v>1360</v>
      </c>
      <c r="B2865" s="1425" t="s">
        <v>777</v>
      </c>
      <c r="C2865" s="1425" t="s">
        <v>390</v>
      </c>
      <c r="D2865" s="1425" t="s">
        <v>549</v>
      </c>
      <c r="E2865" s="1425" t="s">
        <v>2842</v>
      </c>
      <c r="F2865" s="1425" t="s">
        <v>1273</v>
      </c>
      <c r="G2865" s="1425" t="s">
        <v>1238</v>
      </c>
      <c r="H2865" s="1425" t="s">
        <v>2774</v>
      </c>
      <c r="I2865" s="1425" t="s">
        <v>2766</v>
      </c>
      <c r="J2865" s="1425" t="s">
        <v>1272</v>
      </c>
      <c r="K2865" s="1425">
        <v>484.17000000000002</v>
      </c>
    </row>
    <row r="2866" spans="1:11" ht="12.75">
      <c r="A2866" s="1425" t="s">
        <v>1360</v>
      </c>
      <c r="B2866" s="1425" t="s">
        <v>777</v>
      </c>
      <c r="C2866" s="1425" t="s">
        <v>390</v>
      </c>
      <c r="D2866" s="1425" t="s">
        <v>549</v>
      </c>
      <c r="E2866" s="1425" t="s">
        <v>2842</v>
      </c>
      <c r="F2866" s="1425" t="s">
        <v>1273</v>
      </c>
      <c r="G2866" s="1425" t="s">
        <v>1238</v>
      </c>
      <c r="H2866" s="1425" t="s">
        <v>2774</v>
      </c>
      <c r="I2866" s="1425" t="s">
        <v>2767</v>
      </c>
      <c r="J2866" s="1425" t="s">
        <v>1272</v>
      </c>
      <c r="K2866" s="1425">
        <v>8097.7200000000003</v>
      </c>
    </row>
    <row r="2867" spans="1:11" ht="12.75">
      <c r="A2867" s="1425" t="s">
        <v>1360</v>
      </c>
      <c r="B2867" s="1425" t="s">
        <v>777</v>
      </c>
      <c r="C2867" s="1425" t="s">
        <v>390</v>
      </c>
      <c r="D2867" s="1425" t="s">
        <v>549</v>
      </c>
      <c r="E2867" s="1425" t="s">
        <v>2842</v>
      </c>
      <c r="F2867" s="1425" t="s">
        <v>1273</v>
      </c>
      <c r="G2867" s="1425" t="s">
        <v>1238</v>
      </c>
      <c r="H2867" s="1425" t="s">
        <v>2774</v>
      </c>
      <c r="I2867" s="1425" t="s">
        <v>2768</v>
      </c>
      <c r="J2867" s="1425" t="s">
        <v>1272</v>
      </c>
      <c r="K2867" s="1425">
        <v>677.96000000000004</v>
      </c>
    </row>
    <row r="2868" spans="1:11" ht="12.75">
      <c r="A2868" s="1425" t="s">
        <v>1360</v>
      </c>
      <c r="B2868" s="1425" t="s">
        <v>777</v>
      </c>
      <c r="C2868" s="1425" t="s">
        <v>390</v>
      </c>
      <c r="D2868" s="1425" t="s">
        <v>549</v>
      </c>
      <c r="E2868" s="1425" t="s">
        <v>2842</v>
      </c>
      <c r="F2868" s="1425" t="s">
        <v>1273</v>
      </c>
      <c r="G2868" s="1425" t="s">
        <v>1238</v>
      </c>
      <c r="H2868" s="1425" t="s">
        <v>2774</v>
      </c>
      <c r="I2868" s="1425" t="s">
        <v>2769</v>
      </c>
      <c r="J2868" s="1425" t="s">
        <v>1272</v>
      </c>
      <c r="K2868" s="1425">
        <v>348.41000000000003</v>
      </c>
    </row>
    <row r="2869" spans="1:11" ht="12.75">
      <c r="A2869" s="1425" t="s">
        <v>1360</v>
      </c>
      <c r="B2869" s="1425" t="s">
        <v>777</v>
      </c>
      <c r="C2869" s="1425" t="s">
        <v>390</v>
      </c>
      <c r="D2869" s="1425" t="s">
        <v>549</v>
      </c>
      <c r="E2869" s="1425" t="s">
        <v>2842</v>
      </c>
      <c r="F2869" s="1425" t="s">
        <v>1273</v>
      </c>
      <c r="G2869" s="1425" t="s">
        <v>1238</v>
      </c>
      <c r="H2869" s="1425" t="s">
        <v>2774</v>
      </c>
      <c r="I2869" s="1425" t="s">
        <v>2770</v>
      </c>
      <c r="J2869" s="1425" t="s">
        <v>1272</v>
      </c>
      <c r="K2869" s="1425">
        <v>290.35000000000002</v>
      </c>
    </row>
    <row r="2870" spans="1:11" ht="12.75">
      <c r="A2870" s="1425" t="s">
        <v>1360</v>
      </c>
      <c r="B2870" s="1425" t="s">
        <v>777</v>
      </c>
      <c r="C2870" s="1425" t="s">
        <v>390</v>
      </c>
      <c r="D2870" s="1425" t="s">
        <v>549</v>
      </c>
      <c r="E2870" s="1425" t="s">
        <v>2842</v>
      </c>
      <c r="F2870" s="1425" t="s">
        <v>1273</v>
      </c>
      <c r="G2870" s="1425" t="s">
        <v>1238</v>
      </c>
      <c r="H2870" s="1425" t="s">
        <v>2774</v>
      </c>
      <c r="I2870" s="1425" t="s">
        <v>2771</v>
      </c>
      <c r="J2870" s="1425" t="s">
        <v>1272</v>
      </c>
      <c r="K2870" s="1425">
        <v>9066.1299999999992</v>
      </c>
    </row>
    <row r="2871" spans="1:11" ht="12.75">
      <c r="A2871" s="1425" t="s">
        <v>1360</v>
      </c>
      <c r="B2871" s="1425" t="s">
        <v>777</v>
      </c>
      <c r="C2871" s="1425" t="s">
        <v>390</v>
      </c>
      <c r="D2871" s="1425" t="s">
        <v>549</v>
      </c>
      <c r="E2871" s="1425" t="s">
        <v>2842</v>
      </c>
      <c r="F2871" s="1425" t="s">
        <v>1273</v>
      </c>
      <c r="G2871" s="1425" t="s">
        <v>1238</v>
      </c>
      <c r="H2871" s="1425" t="s">
        <v>1266</v>
      </c>
      <c r="I2871" s="1425" t="s">
        <v>2763</v>
      </c>
      <c r="J2871" s="1425" t="s">
        <v>1272</v>
      </c>
      <c r="K2871" s="1425">
        <v>75.909999999999997</v>
      </c>
    </row>
    <row r="2872" spans="1:11" ht="12.75">
      <c r="A2872" s="1425" t="s">
        <v>1360</v>
      </c>
      <c r="B2872" s="1425" t="s">
        <v>777</v>
      </c>
      <c r="C2872" s="1425" t="s">
        <v>390</v>
      </c>
      <c r="D2872" s="1425" t="s">
        <v>549</v>
      </c>
      <c r="E2872" s="1425" t="s">
        <v>2842</v>
      </c>
      <c r="F2872" s="1425" t="s">
        <v>1273</v>
      </c>
      <c r="G2872" s="1425" t="s">
        <v>1238</v>
      </c>
      <c r="H2872" s="1425" t="s">
        <v>1266</v>
      </c>
      <c r="I2872" s="1425" t="s">
        <v>2764</v>
      </c>
      <c r="J2872" s="1425" t="s">
        <v>1272</v>
      </c>
      <c r="K2872" s="1425">
        <v>1066.5899999999999</v>
      </c>
    </row>
    <row r="2873" spans="1:11" ht="12.75">
      <c r="A2873" s="1425" t="s">
        <v>1360</v>
      </c>
      <c r="B2873" s="1425" t="s">
        <v>777</v>
      </c>
      <c r="C2873" s="1425" t="s">
        <v>390</v>
      </c>
      <c r="D2873" s="1425" t="s">
        <v>549</v>
      </c>
      <c r="E2873" s="1425" t="s">
        <v>2842</v>
      </c>
      <c r="F2873" s="1425" t="s">
        <v>1273</v>
      </c>
      <c r="G2873" s="1425" t="s">
        <v>1238</v>
      </c>
      <c r="H2873" s="1425" t="s">
        <v>1266</v>
      </c>
      <c r="I2873" s="1425" t="s">
        <v>2765</v>
      </c>
      <c r="J2873" s="1425" t="s">
        <v>1272</v>
      </c>
      <c r="K2873" s="1425">
        <v>213.34</v>
      </c>
    </row>
    <row r="2874" spans="1:11" ht="12.75">
      <c r="A2874" s="1425" t="s">
        <v>1360</v>
      </c>
      <c r="B2874" s="1425" t="s">
        <v>777</v>
      </c>
      <c r="C2874" s="1425" t="s">
        <v>390</v>
      </c>
      <c r="D2874" s="1425" t="s">
        <v>549</v>
      </c>
      <c r="E2874" s="1425" t="s">
        <v>2842</v>
      </c>
      <c r="F2874" s="1425" t="s">
        <v>1273</v>
      </c>
      <c r="G2874" s="1425" t="s">
        <v>1238</v>
      </c>
      <c r="H2874" s="1425" t="s">
        <v>1266</v>
      </c>
      <c r="I2874" s="1425" t="s">
        <v>2766</v>
      </c>
      <c r="J2874" s="1425" t="s">
        <v>1272</v>
      </c>
      <c r="K2874" s="1425">
        <v>380.82999999999998</v>
      </c>
    </row>
    <row r="2875" spans="1:11" ht="12.75">
      <c r="A2875" s="1425" t="s">
        <v>1360</v>
      </c>
      <c r="B2875" s="1425" t="s">
        <v>777</v>
      </c>
      <c r="C2875" s="1425" t="s">
        <v>390</v>
      </c>
      <c r="D2875" s="1425" t="s">
        <v>549</v>
      </c>
      <c r="E2875" s="1425" t="s">
        <v>2842</v>
      </c>
      <c r="F2875" s="1425" t="s">
        <v>1273</v>
      </c>
      <c r="G2875" s="1425" t="s">
        <v>1238</v>
      </c>
      <c r="H2875" s="1425" t="s">
        <v>1266</v>
      </c>
      <c r="I2875" s="1425" t="s">
        <v>2767</v>
      </c>
      <c r="J2875" s="1425" t="s">
        <v>1272</v>
      </c>
      <c r="K2875" s="1425">
        <v>6369.7200000000003</v>
      </c>
    </row>
    <row r="2876" spans="1:11" ht="12.75">
      <c r="A2876" s="1425" t="s">
        <v>1360</v>
      </c>
      <c r="B2876" s="1425" t="s">
        <v>777</v>
      </c>
      <c r="C2876" s="1425" t="s">
        <v>390</v>
      </c>
      <c r="D2876" s="1425" t="s">
        <v>549</v>
      </c>
      <c r="E2876" s="1425" t="s">
        <v>2842</v>
      </c>
      <c r="F2876" s="1425" t="s">
        <v>1273</v>
      </c>
      <c r="G2876" s="1425" t="s">
        <v>1238</v>
      </c>
      <c r="H2876" s="1425" t="s">
        <v>1266</v>
      </c>
      <c r="I2876" s="1425" t="s">
        <v>2768</v>
      </c>
      <c r="J2876" s="1425" t="s">
        <v>1272</v>
      </c>
      <c r="K2876" s="1425">
        <v>533.30999999999995</v>
      </c>
    </row>
    <row r="2877" spans="1:11" ht="12.75">
      <c r="A2877" s="1425" t="s">
        <v>1360</v>
      </c>
      <c r="B2877" s="1425" t="s">
        <v>777</v>
      </c>
      <c r="C2877" s="1425" t="s">
        <v>390</v>
      </c>
      <c r="D2877" s="1425" t="s">
        <v>549</v>
      </c>
      <c r="E2877" s="1425" t="s">
        <v>2842</v>
      </c>
      <c r="F2877" s="1425" t="s">
        <v>1273</v>
      </c>
      <c r="G2877" s="1425" t="s">
        <v>1238</v>
      </c>
      <c r="H2877" s="1425" t="s">
        <v>1266</v>
      </c>
      <c r="I2877" s="1425" t="s">
        <v>2769</v>
      </c>
      <c r="J2877" s="1425" t="s">
        <v>1272</v>
      </c>
      <c r="K2877" s="1425">
        <v>274.14999999999998</v>
      </c>
    </row>
    <row r="2878" spans="1:11" ht="12.75">
      <c r="A2878" s="1425" t="s">
        <v>1360</v>
      </c>
      <c r="B2878" s="1425" t="s">
        <v>777</v>
      </c>
      <c r="C2878" s="1425" t="s">
        <v>390</v>
      </c>
      <c r="D2878" s="1425" t="s">
        <v>549</v>
      </c>
      <c r="E2878" s="1425" t="s">
        <v>2842</v>
      </c>
      <c r="F2878" s="1425" t="s">
        <v>1273</v>
      </c>
      <c r="G2878" s="1425" t="s">
        <v>1238</v>
      </c>
      <c r="H2878" s="1425" t="s">
        <v>1266</v>
      </c>
      <c r="I2878" s="1425" t="s">
        <v>2770</v>
      </c>
      <c r="J2878" s="1425" t="s">
        <v>1272</v>
      </c>
      <c r="K2878" s="1425">
        <v>228.43000000000001</v>
      </c>
    </row>
    <row r="2879" spans="1:11" ht="12.75">
      <c r="A2879" s="1425" t="s">
        <v>1360</v>
      </c>
      <c r="B2879" s="1425" t="s">
        <v>777</v>
      </c>
      <c r="C2879" s="1425" t="s">
        <v>390</v>
      </c>
      <c r="D2879" s="1425" t="s">
        <v>549</v>
      </c>
      <c r="E2879" s="1425" t="s">
        <v>2842</v>
      </c>
      <c r="F2879" s="1425" t="s">
        <v>1273</v>
      </c>
      <c r="G2879" s="1425" t="s">
        <v>1238</v>
      </c>
      <c r="H2879" s="1425" t="s">
        <v>1266</v>
      </c>
      <c r="I2879" s="1425" t="s">
        <v>2771</v>
      </c>
      <c r="J2879" s="1425" t="s">
        <v>1272</v>
      </c>
      <c r="K2879" s="1425">
        <v>7131.75</v>
      </c>
    </row>
    <row r="2880" spans="1:11" ht="12.75">
      <c r="A2880" s="1425" t="s">
        <v>1360</v>
      </c>
      <c r="B2880" s="1425" t="s">
        <v>777</v>
      </c>
      <c r="C2880" s="1425" t="s">
        <v>390</v>
      </c>
      <c r="D2880" s="1425" t="s">
        <v>549</v>
      </c>
      <c r="E2880" s="1425" t="s">
        <v>2842</v>
      </c>
      <c r="F2880" s="1425" t="s">
        <v>1273</v>
      </c>
      <c r="G2880" s="1425" t="s">
        <v>1238</v>
      </c>
      <c r="H2880" s="1425" t="s">
        <v>1267</v>
      </c>
      <c r="I2880" s="1425" t="s">
        <v>2763</v>
      </c>
      <c r="J2880" s="1425" t="s">
        <v>1272</v>
      </c>
      <c r="K2880" s="1425">
        <v>68.390000000000001</v>
      </c>
    </row>
    <row r="2881" spans="1:11" ht="12.75">
      <c r="A2881" s="1425" t="s">
        <v>1360</v>
      </c>
      <c r="B2881" s="1425" t="s">
        <v>777</v>
      </c>
      <c r="C2881" s="1425" t="s">
        <v>390</v>
      </c>
      <c r="D2881" s="1425" t="s">
        <v>549</v>
      </c>
      <c r="E2881" s="1425" t="s">
        <v>2842</v>
      </c>
      <c r="F2881" s="1425" t="s">
        <v>1273</v>
      </c>
      <c r="G2881" s="1425" t="s">
        <v>1238</v>
      </c>
      <c r="H2881" s="1425" t="s">
        <v>1267</v>
      </c>
      <c r="I2881" s="1425" t="s">
        <v>2764</v>
      </c>
      <c r="J2881" s="1425" t="s">
        <v>1272</v>
      </c>
      <c r="K2881" s="1425">
        <v>958.03999999999996</v>
      </c>
    </row>
    <row r="2882" spans="1:11" ht="12.75">
      <c r="A2882" s="1425" t="s">
        <v>1360</v>
      </c>
      <c r="B2882" s="1425" t="s">
        <v>777</v>
      </c>
      <c r="C2882" s="1425" t="s">
        <v>390</v>
      </c>
      <c r="D2882" s="1425" t="s">
        <v>549</v>
      </c>
      <c r="E2882" s="1425" t="s">
        <v>2842</v>
      </c>
      <c r="F2882" s="1425" t="s">
        <v>1273</v>
      </c>
      <c r="G2882" s="1425" t="s">
        <v>1238</v>
      </c>
      <c r="H2882" s="1425" t="s">
        <v>1267</v>
      </c>
      <c r="I2882" s="1425" t="s">
        <v>2765</v>
      </c>
      <c r="J2882" s="1425" t="s">
        <v>1272</v>
      </c>
      <c r="K2882" s="1425">
        <v>191.72999999999999</v>
      </c>
    </row>
    <row r="2883" spans="1:11" ht="12.75">
      <c r="A2883" s="1425" t="s">
        <v>1360</v>
      </c>
      <c r="B2883" s="1425" t="s">
        <v>777</v>
      </c>
      <c r="C2883" s="1425" t="s">
        <v>390</v>
      </c>
      <c r="D2883" s="1425" t="s">
        <v>549</v>
      </c>
      <c r="E2883" s="1425" t="s">
        <v>2842</v>
      </c>
      <c r="F2883" s="1425" t="s">
        <v>1273</v>
      </c>
      <c r="G2883" s="1425" t="s">
        <v>1238</v>
      </c>
      <c r="H2883" s="1425" t="s">
        <v>1267</v>
      </c>
      <c r="I2883" s="1425" t="s">
        <v>2766</v>
      </c>
      <c r="J2883" s="1425" t="s">
        <v>1272</v>
      </c>
      <c r="K2883" s="1425">
        <v>342.06999999999999</v>
      </c>
    </row>
    <row r="2884" spans="1:11" ht="12.75">
      <c r="A2884" s="1425" t="s">
        <v>1360</v>
      </c>
      <c r="B2884" s="1425" t="s">
        <v>777</v>
      </c>
      <c r="C2884" s="1425" t="s">
        <v>390</v>
      </c>
      <c r="D2884" s="1425" t="s">
        <v>549</v>
      </c>
      <c r="E2884" s="1425" t="s">
        <v>2842</v>
      </c>
      <c r="F2884" s="1425" t="s">
        <v>1273</v>
      </c>
      <c r="G2884" s="1425" t="s">
        <v>1238</v>
      </c>
      <c r="H2884" s="1425" t="s">
        <v>1267</v>
      </c>
      <c r="I2884" s="1425" t="s">
        <v>2767</v>
      </c>
      <c r="J2884" s="1425" t="s">
        <v>1272</v>
      </c>
      <c r="K2884" s="1425">
        <v>5720.3000000000002</v>
      </c>
    </row>
    <row r="2885" spans="1:11" ht="12.75">
      <c r="A2885" s="1425" t="s">
        <v>1360</v>
      </c>
      <c r="B2885" s="1425" t="s">
        <v>777</v>
      </c>
      <c r="C2885" s="1425" t="s">
        <v>390</v>
      </c>
      <c r="D2885" s="1425" t="s">
        <v>549</v>
      </c>
      <c r="E2885" s="1425" t="s">
        <v>2842</v>
      </c>
      <c r="F2885" s="1425" t="s">
        <v>1273</v>
      </c>
      <c r="G2885" s="1425" t="s">
        <v>1238</v>
      </c>
      <c r="H2885" s="1425" t="s">
        <v>1267</v>
      </c>
      <c r="I2885" s="1425" t="s">
        <v>2768</v>
      </c>
      <c r="J2885" s="1425" t="s">
        <v>1272</v>
      </c>
      <c r="K2885" s="1425">
        <v>478.94999999999999</v>
      </c>
    </row>
    <row r="2886" spans="1:11" ht="12.75">
      <c r="A2886" s="1425" t="s">
        <v>1360</v>
      </c>
      <c r="B2886" s="1425" t="s">
        <v>777</v>
      </c>
      <c r="C2886" s="1425" t="s">
        <v>390</v>
      </c>
      <c r="D2886" s="1425" t="s">
        <v>549</v>
      </c>
      <c r="E2886" s="1425" t="s">
        <v>2842</v>
      </c>
      <c r="F2886" s="1425" t="s">
        <v>1273</v>
      </c>
      <c r="G2886" s="1425" t="s">
        <v>1238</v>
      </c>
      <c r="H2886" s="1425" t="s">
        <v>1267</v>
      </c>
      <c r="I2886" s="1425" t="s">
        <v>2769</v>
      </c>
      <c r="J2886" s="1425" t="s">
        <v>1272</v>
      </c>
      <c r="K2886" s="1425">
        <v>246.11000000000001</v>
      </c>
    </row>
    <row r="2887" spans="1:11" ht="12.75">
      <c r="A2887" s="1425" t="s">
        <v>1360</v>
      </c>
      <c r="B2887" s="1425" t="s">
        <v>777</v>
      </c>
      <c r="C2887" s="1425" t="s">
        <v>390</v>
      </c>
      <c r="D2887" s="1425" t="s">
        <v>549</v>
      </c>
      <c r="E2887" s="1425" t="s">
        <v>2842</v>
      </c>
      <c r="F2887" s="1425" t="s">
        <v>1273</v>
      </c>
      <c r="G2887" s="1425" t="s">
        <v>1238</v>
      </c>
      <c r="H2887" s="1425" t="s">
        <v>1267</v>
      </c>
      <c r="I2887" s="1425" t="s">
        <v>2770</v>
      </c>
      <c r="J2887" s="1425" t="s">
        <v>1272</v>
      </c>
      <c r="K2887" s="1425">
        <v>205.38</v>
      </c>
    </row>
    <row r="2888" spans="1:11" ht="12.75">
      <c r="A2888" s="1425" t="s">
        <v>1360</v>
      </c>
      <c r="B2888" s="1425" t="s">
        <v>777</v>
      </c>
      <c r="C2888" s="1425" t="s">
        <v>390</v>
      </c>
      <c r="D2888" s="1425" t="s">
        <v>549</v>
      </c>
      <c r="E2888" s="1425" t="s">
        <v>2842</v>
      </c>
      <c r="F2888" s="1425" t="s">
        <v>1273</v>
      </c>
      <c r="G2888" s="1425" t="s">
        <v>1238</v>
      </c>
      <c r="H2888" s="1425" t="s">
        <v>1267</v>
      </c>
      <c r="I2888" s="1425" t="s">
        <v>2771</v>
      </c>
      <c r="J2888" s="1425" t="s">
        <v>1272</v>
      </c>
      <c r="K2888" s="1425">
        <v>6404.4499999999998</v>
      </c>
    </row>
    <row r="2889" spans="1:11" ht="12.75">
      <c r="A2889" s="1425" t="s">
        <v>1360</v>
      </c>
      <c r="B2889" s="1425" t="s">
        <v>480</v>
      </c>
      <c r="C2889" s="1425" t="s">
        <v>390</v>
      </c>
      <c r="D2889" s="1425" t="s">
        <v>1286</v>
      </c>
      <c r="E2889" s="1425" t="s">
        <v>2843</v>
      </c>
      <c r="F2889" s="1425" t="s">
        <v>390</v>
      </c>
      <c r="G2889" s="1425" t="s">
        <v>116</v>
      </c>
      <c r="H2889" s="1425" t="s">
        <v>1263</v>
      </c>
      <c r="I2889" s="1425" t="s">
        <v>2775</v>
      </c>
      <c r="J2889" s="1425" t="s">
        <v>390</v>
      </c>
      <c r="K2889" s="1425">
        <v>-101.41</v>
      </c>
    </row>
    <row r="2890" spans="1:11" ht="12.75">
      <c r="A2890" s="1425" t="s">
        <v>1360</v>
      </c>
      <c r="B2890" s="1425" t="s">
        <v>480</v>
      </c>
      <c r="C2890" s="1425" t="s">
        <v>390</v>
      </c>
      <c r="D2890" s="1425" t="s">
        <v>1286</v>
      </c>
      <c r="E2890" s="1425" t="s">
        <v>2843</v>
      </c>
      <c r="F2890" s="1425" t="s">
        <v>390</v>
      </c>
      <c r="G2890" s="1425" t="s">
        <v>116</v>
      </c>
      <c r="H2890" s="1425" t="s">
        <v>1263</v>
      </c>
      <c r="I2890" s="1425" t="s">
        <v>2776</v>
      </c>
      <c r="J2890" s="1425" t="s">
        <v>390</v>
      </c>
      <c r="K2890" s="1425">
        <v>-91.079999999999998</v>
      </c>
    </row>
    <row r="2891" spans="1:11" ht="12.75">
      <c r="A2891" s="1425" t="s">
        <v>1360</v>
      </c>
      <c r="B2891" s="1425" t="s">
        <v>480</v>
      </c>
      <c r="C2891" s="1425" t="s">
        <v>390</v>
      </c>
      <c r="D2891" s="1425" t="s">
        <v>1286</v>
      </c>
      <c r="E2891" s="1425" t="s">
        <v>2843</v>
      </c>
      <c r="F2891" s="1425" t="s">
        <v>390</v>
      </c>
      <c r="G2891" s="1425" t="s">
        <v>116</v>
      </c>
      <c r="H2891" s="1425" t="s">
        <v>1265</v>
      </c>
      <c r="I2891" s="1425" t="s">
        <v>2775</v>
      </c>
      <c r="J2891" s="1425" t="s">
        <v>390</v>
      </c>
      <c r="K2891" s="1425">
        <v>-47.149999999999999</v>
      </c>
    </row>
    <row r="2892" spans="1:11" ht="12.75">
      <c r="A2892" s="1425" t="s">
        <v>1360</v>
      </c>
      <c r="B2892" s="1425" t="s">
        <v>480</v>
      </c>
      <c r="C2892" s="1425" t="s">
        <v>390</v>
      </c>
      <c r="D2892" s="1425" t="s">
        <v>1286</v>
      </c>
      <c r="E2892" s="1425" t="s">
        <v>2843</v>
      </c>
      <c r="F2892" s="1425" t="s">
        <v>390</v>
      </c>
      <c r="G2892" s="1425" t="s">
        <v>116</v>
      </c>
      <c r="H2892" s="1425" t="s">
        <v>1265</v>
      </c>
      <c r="I2892" s="1425" t="s">
        <v>2776</v>
      </c>
      <c r="J2892" s="1425" t="s">
        <v>390</v>
      </c>
      <c r="K2892" s="1425">
        <v>-275.82999999999998</v>
      </c>
    </row>
    <row r="2893" spans="1:11" ht="12.75">
      <c r="A2893" s="1425" t="s">
        <v>1360</v>
      </c>
      <c r="B2893" s="1425" t="s">
        <v>480</v>
      </c>
      <c r="C2893" s="1425" t="s">
        <v>390</v>
      </c>
      <c r="D2893" s="1425" t="s">
        <v>1286</v>
      </c>
      <c r="E2893" s="1425" t="s">
        <v>2843</v>
      </c>
      <c r="F2893" s="1425" t="s">
        <v>390</v>
      </c>
      <c r="G2893" s="1425" t="s">
        <v>116</v>
      </c>
      <c r="H2893" s="1425" t="s">
        <v>2774</v>
      </c>
      <c r="I2893" s="1425" t="s">
        <v>2776</v>
      </c>
      <c r="J2893" s="1425" t="s">
        <v>390</v>
      </c>
      <c r="K2893" s="1425">
        <v>-297.00999999999999</v>
      </c>
    </row>
    <row r="2894" spans="1:11" ht="12.75">
      <c r="A2894" s="1425" t="s">
        <v>1360</v>
      </c>
      <c r="B2894" s="1425" t="s">
        <v>480</v>
      </c>
      <c r="C2894" s="1425" t="s">
        <v>390</v>
      </c>
      <c r="D2894" s="1425" t="s">
        <v>1286</v>
      </c>
      <c r="E2894" s="1425" t="s">
        <v>2843</v>
      </c>
      <c r="F2894" s="1425" t="s">
        <v>390</v>
      </c>
      <c r="G2894" s="1425" t="s">
        <v>116</v>
      </c>
      <c r="H2894" s="1425" t="s">
        <v>1266</v>
      </c>
      <c r="I2894" s="1425" t="s">
        <v>2775</v>
      </c>
      <c r="J2894" s="1425" t="s">
        <v>390</v>
      </c>
      <c r="K2894" s="1425">
        <v>-125.28</v>
      </c>
    </row>
    <row r="2895" spans="1:11" ht="12.75">
      <c r="A2895" s="1425" t="s">
        <v>1360</v>
      </c>
      <c r="B2895" s="1425" t="s">
        <v>480</v>
      </c>
      <c r="C2895" s="1425" t="s">
        <v>390</v>
      </c>
      <c r="D2895" s="1425" t="s">
        <v>1286</v>
      </c>
      <c r="E2895" s="1425" t="s">
        <v>2843</v>
      </c>
      <c r="F2895" s="1425" t="s">
        <v>390</v>
      </c>
      <c r="G2895" s="1425" t="s">
        <v>116</v>
      </c>
      <c r="H2895" s="1425" t="s">
        <v>1266</v>
      </c>
      <c r="I2895" s="1425" t="s">
        <v>2776</v>
      </c>
      <c r="J2895" s="1425" t="s">
        <v>390</v>
      </c>
      <c r="K2895" s="1425">
        <v>-87.209999999999994</v>
      </c>
    </row>
    <row r="2896" spans="1:11" ht="12.75">
      <c r="A2896" s="1425" t="s">
        <v>1360</v>
      </c>
      <c r="B2896" s="1425" t="s">
        <v>480</v>
      </c>
      <c r="C2896" s="1425" t="s">
        <v>390</v>
      </c>
      <c r="D2896" s="1425" t="s">
        <v>1286</v>
      </c>
      <c r="E2896" s="1425" t="s">
        <v>2843</v>
      </c>
      <c r="F2896" s="1425" t="s">
        <v>390</v>
      </c>
      <c r="G2896" s="1425" t="s">
        <v>116</v>
      </c>
      <c r="H2896" s="1425" t="s">
        <v>1267</v>
      </c>
      <c r="I2896" s="1425" t="s">
        <v>2775</v>
      </c>
      <c r="J2896" s="1425" t="s">
        <v>390</v>
      </c>
      <c r="K2896" s="1425">
        <v>-121.41</v>
      </c>
    </row>
    <row r="2897" spans="1:11" ht="12.75">
      <c r="A2897" s="1425" t="s">
        <v>1360</v>
      </c>
      <c r="B2897" s="1425" t="s">
        <v>480</v>
      </c>
      <c r="C2897" s="1425" t="s">
        <v>390</v>
      </c>
      <c r="D2897" s="1425" t="s">
        <v>1286</v>
      </c>
      <c r="E2897" s="1425" t="s">
        <v>2843</v>
      </c>
      <c r="F2897" s="1425" t="s">
        <v>390</v>
      </c>
      <c r="G2897" s="1425" t="s">
        <v>116</v>
      </c>
      <c r="H2897" s="1425" t="s">
        <v>1267</v>
      </c>
      <c r="I2897" s="1425" t="s">
        <v>2776</v>
      </c>
      <c r="J2897" s="1425" t="s">
        <v>390</v>
      </c>
      <c r="K2897" s="1425">
        <v>-120.76000000000001</v>
      </c>
    </row>
    <row r="2898" spans="1:11" ht="12.75">
      <c r="A2898" s="1425" t="s">
        <v>1360</v>
      </c>
      <c r="B2898" s="1425" t="s">
        <v>480</v>
      </c>
      <c r="C2898" s="1425" t="s">
        <v>390</v>
      </c>
      <c r="D2898" s="1425" t="s">
        <v>1286</v>
      </c>
      <c r="E2898" s="1425" t="s">
        <v>2783</v>
      </c>
      <c r="F2898" s="1425" t="s">
        <v>390</v>
      </c>
      <c r="G2898" s="1425" t="s">
        <v>116</v>
      </c>
      <c r="H2898" s="1425" t="s">
        <v>2762</v>
      </c>
      <c r="I2898" s="1425" t="s">
        <v>2775</v>
      </c>
      <c r="J2898" s="1425" t="s">
        <v>390</v>
      </c>
      <c r="K2898" s="1425">
        <v>-2000</v>
      </c>
    </row>
    <row r="2899" spans="1:11" ht="12.75">
      <c r="A2899" s="1425" t="s">
        <v>1360</v>
      </c>
      <c r="B2899" s="1425" t="s">
        <v>480</v>
      </c>
      <c r="C2899" s="1425" t="s">
        <v>390</v>
      </c>
      <c r="D2899" s="1425" t="s">
        <v>1286</v>
      </c>
      <c r="E2899" s="1425" t="s">
        <v>2783</v>
      </c>
      <c r="F2899" s="1425" t="s">
        <v>390</v>
      </c>
      <c r="G2899" s="1425" t="s">
        <v>116</v>
      </c>
      <c r="H2899" s="1425" t="s">
        <v>2762</v>
      </c>
      <c r="I2899" s="1425" t="s">
        <v>2776</v>
      </c>
      <c r="J2899" s="1425" t="s">
        <v>390</v>
      </c>
      <c r="K2899" s="1425">
        <v>-450</v>
      </c>
    </row>
    <row r="2900" spans="1:11" ht="12.75">
      <c r="A2900" s="1425" t="s">
        <v>1360</v>
      </c>
      <c r="B2900" s="1425" t="s">
        <v>480</v>
      </c>
      <c r="C2900" s="1425" t="s">
        <v>390</v>
      </c>
      <c r="D2900" s="1425" t="s">
        <v>1286</v>
      </c>
      <c r="E2900" s="1425" t="s">
        <v>2783</v>
      </c>
      <c r="F2900" s="1425" t="s">
        <v>390</v>
      </c>
      <c r="G2900" s="1425" t="s">
        <v>116</v>
      </c>
      <c r="H2900" s="1425" t="s">
        <v>2762</v>
      </c>
      <c r="I2900" s="1425" t="s">
        <v>2777</v>
      </c>
      <c r="J2900" s="1425" t="s">
        <v>390</v>
      </c>
      <c r="K2900" s="1425">
        <v>-150</v>
      </c>
    </row>
    <row r="2901" spans="1:11" ht="12.75">
      <c r="A2901" s="1425" t="s">
        <v>1360</v>
      </c>
      <c r="B2901" s="1425" t="s">
        <v>480</v>
      </c>
      <c r="C2901" s="1425" t="s">
        <v>390</v>
      </c>
      <c r="D2901" s="1425" t="s">
        <v>1286</v>
      </c>
      <c r="E2901" s="1425" t="s">
        <v>2783</v>
      </c>
      <c r="F2901" s="1425" t="s">
        <v>390</v>
      </c>
      <c r="G2901" s="1425" t="s">
        <v>116</v>
      </c>
      <c r="H2901" s="1425" t="s">
        <v>2762</v>
      </c>
      <c r="I2901" s="1425" t="s">
        <v>2778</v>
      </c>
      <c r="J2901" s="1425" t="s">
        <v>390</v>
      </c>
      <c r="K2901" s="1425">
        <v>-1050</v>
      </c>
    </row>
    <row r="2902" spans="1:11" ht="12.75">
      <c r="A2902" s="1425" t="s">
        <v>1360</v>
      </c>
      <c r="B2902" s="1425" t="s">
        <v>480</v>
      </c>
      <c r="C2902" s="1425" t="s">
        <v>390</v>
      </c>
      <c r="D2902" s="1425" t="s">
        <v>1286</v>
      </c>
      <c r="E2902" s="1425" t="s">
        <v>2783</v>
      </c>
      <c r="F2902" s="1425" t="s">
        <v>390</v>
      </c>
      <c r="G2902" s="1425" t="s">
        <v>116</v>
      </c>
      <c r="H2902" s="1425" t="s">
        <v>1263</v>
      </c>
      <c r="I2902" s="1425" t="s">
        <v>2775</v>
      </c>
      <c r="J2902" s="1425" t="s">
        <v>390</v>
      </c>
      <c r="K2902" s="1425">
        <v>-2316.7800000000002</v>
      </c>
    </row>
    <row r="2903" spans="1:11" ht="12.75">
      <c r="A2903" s="1425" t="s">
        <v>1360</v>
      </c>
      <c r="B2903" s="1425" t="s">
        <v>480</v>
      </c>
      <c r="C2903" s="1425" t="s">
        <v>390</v>
      </c>
      <c r="D2903" s="1425" t="s">
        <v>1286</v>
      </c>
      <c r="E2903" s="1425" t="s">
        <v>2783</v>
      </c>
      <c r="F2903" s="1425" t="s">
        <v>390</v>
      </c>
      <c r="G2903" s="1425" t="s">
        <v>116</v>
      </c>
      <c r="H2903" s="1425" t="s">
        <v>1263</v>
      </c>
      <c r="I2903" s="1425" t="s">
        <v>2776</v>
      </c>
      <c r="J2903" s="1425" t="s">
        <v>390</v>
      </c>
      <c r="K2903" s="1425">
        <v>-445.27999999999997</v>
      </c>
    </row>
    <row r="2904" spans="1:11" ht="12.75">
      <c r="A2904" s="1425" t="s">
        <v>1360</v>
      </c>
      <c r="B2904" s="1425" t="s">
        <v>480</v>
      </c>
      <c r="C2904" s="1425" t="s">
        <v>390</v>
      </c>
      <c r="D2904" s="1425" t="s">
        <v>1286</v>
      </c>
      <c r="E2904" s="1425" t="s">
        <v>2783</v>
      </c>
      <c r="F2904" s="1425" t="s">
        <v>390</v>
      </c>
      <c r="G2904" s="1425" t="s">
        <v>116</v>
      </c>
      <c r="H2904" s="1425" t="s">
        <v>1263</v>
      </c>
      <c r="I2904" s="1425" t="s">
        <v>2777</v>
      </c>
      <c r="J2904" s="1425" t="s">
        <v>390</v>
      </c>
      <c r="K2904" s="1425">
        <v>-237.31999999999999</v>
      </c>
    </row>
    <row r="2905" spans="1:11" ht="12.75">
      <c r="A2905" s="1425" t="s">
        <v>1360</v>
      </c>
      <c r="B2905" s="1425" t="s">
        <v>480</v>
      </c>
      <c r="C2905" s="1425" t="s">
        <v>390</v>
      </c>
      <c r="D2905" s="1425" t="s">
        <v>1286</v>
      </c>
      <c r="E2905" s="1425" t="s">
        <v>2783</v>
      </c>
      <c r="F2905" s="1425" t="s">
        <v>390</v>
      </c>
      <c r="G2905" s="1425" t="s">
        <v>116</v>
      </c>
      <c r="H2905" s="1425" t="s">
        <v>1263</v>
      </c>
      <c r="I2905" s="1425" t="s">
        <v>2778</v>
      </c>
      <c r="J2905" s="1425" t="s">
        <v>390</v>
      </c>
      <c r="K2905" s="1425">
        <v>-2049.6799999999998</v>
      </c>
    </row>
    <row r="2906" spans="1:11" ht="12.75">
      <c r="A2906" s="1425" t="s">
        <v>1360</v>
      </c>
      <c r="B2906" s="1425" t="s">
        <v>480</v>
      </c>
      <c r="C2906" s="1425" t="s">
        <v>390</v>
      </c>
      <c r="D2906" s="1425" t="s">
        <v>1286</v>
      </c>
      <c r="E2906" s="1425" t="s">
        <v>2783</v>
      </c>
      <c r="F2906" s="1425" t="s">
        <v>390</v>
      </c>
      <c r="G2906" s="1425" t="s">
        <v>116</v>
      </c>
      <c r="H2906" s="1425" t="s">
        <v>2772</v>
      </c>
      <c r="I2906" s="1425" t="s">
        <v>2775</v>
      </c>
      <c r="J2906" s="1425" t="s">
        <v>390</v>
      </c>
      <c r="K2906" s="1425">
        <v>-1150</v>
      </c>
    </row>
    <row r="2907" spans="1:11" ht="12.75">
      <c r="A2907" s="1425" t="s">
        <v>1360</v>
      </c>
      <c r="B2907" s="1425" t="s">
        <v>480</v>
      </c>
      <c r="C2907" s="1425" t="s">
        <v>390</v>
      </c>
      <c r="D2907" s="1425" t="s">
        <v>1286</v>
      </c>
      <c r="E2907" s="1425" t="s">
        <v>2783</v>
      </c>
      <c r="F2907" s="1425" t="s">
        <v>390</v>
      </c>
      <c r="G2907" s="1425" t="s">
        <v>116</v>
      </c>
      <c r="H2907" s="1425" t="s">
        <v>2772</v>
      </c>
      <c r="I2907" s="1425" t="s">
        <v>2776</v>
      </c>
      <c r="J2907" s="1425" t="s">
        <v>390</v>
      </c>
      <c r="K2907" s="1425">
        <v>-350</v>
      </c>
    </row>
    <row r="2908" spans="1:11" ht="12.75">
      <c r="A2908" s="1425" t="s">
        <v>1360</v>
      </c>
      <c r="B2908" s="1425" t="s">
        <v>480</v>
      </c>
      <c r="C2908" s="1425" t="s">
        <v>390</v>
      </c>
      <c r="D2908" s="1425" t="s">
        <v>1286</v>
      </c>
      <c r="E2908" s="1425" t="s">
        <v>2783</v>
      </c>
      <c r="F2908" s="1425" t="s">
        <v>390</v>
      </c>
      <c r="G2908" s="1425" t="s">
        <v>116</v>
      </c>
      <c r="H2908" s="1425" t="s">
        <v>2772</v>
      </c>
      <c r="I2908" s="1425" t="s">
        <v>2777</v>
      </c>
      <c r="J2908" s="1425" t="s">
        <v>390</v>
      </c>
      <c r="K2908" s="1425">
        <v>-100</v>
      </c>
    </row>
    <row r="2909" spans="1:11" ht="12.75">
      <c r="A2909" s="1425" t="s">
        <v>1360</v>
      </c>
      <c r="B2909" s="1425" t="s">
        <v>480</v>
      </c>
      <c r="C2909" s="1425" t="s">
        <v>390</v>
      </c>
      <c r="D2909" s="1425" t="s">
        <v>1286</v>
      </c>
      <c r="E2909" s="1425" t="s">
        <v>2783</v>
      </c>
      <c r="F2909" s="1425" t="s">
        <v>390</v>
      </c>
      <c r="G2909" s="1425" t="s">
        <v>116</v>
      </c>
      <c r="H2909" s="1425" t="s">
        <v>2772</v>
      </c>
      <c r="I2909" s="1425" t="s">
        <v>2778</v>
      </c>
      <c r="J2909" s="1425" t="s">
        <v>390</v>
      </c>
      <c r="K2909" s="1425">
        <v>-1325</v>
      </c>
    </row>
    <row r="2910" spans="1:11" ht="12.75">
      <c r="A2910" s="1425" t="s">
        <v>1360</v>
      </c>
      <c r="B2910" s="1425" t="s">
        <v>480</v>
      </c>
      <c r="C2910" s="1425" t="s">
        <v>390</v>
      </c>
      <c r="D2910" s="1425" t="s">
        <v>1286</v>
      </c>
      <c r="E2910" s="1425" t="s">
        <v>2783</v>
      </c>
      <c r="F2910" s="1425" t="s">
        <v>390</v>
      </c>
      <c r="G2910" s="1425" t="s">
        <v>116</v>
      </c>
      <c r="H2910" s="1425" t="s">
        <v>2773</v>
      </c>
      <c r="I2910" s="1425" t="s">
        <v>2775</v>
      </c>
      <c r="J2910" s="1425" t="s">
        <v>390</v>
      </c>
      <c r="K2910" s="1425">
        <v>-375</v>
      </c>
    </row>
    <row r="2911" spans="1:11" ht="12.75">
      <c r="A2911" s="1425" t="s">
        <v>1360</v>
      </c>
      <c r="B2911" s="1425" t="s">
        <v>480</v>
      </c>
      <c r="C2911" s="1425" t="s">
        <v>390</v>
      </c>
      <c r="D2911" s="1425" t="s">
        <v>1286</v>
      </c>
      <c r="E2911" s="1425" t="s">
        <v>2783</v>
      </c>
      <c r="F2911" s="1425" t="s">
        <v>390</v>
      </c>
      <c r="G2911" s="1425" t="s">
        <v>116</v>
      </c>
      <c r="H2911" s="1425" t="s">
        <v>2773</v>
      </c>
      <c r="I2911" s="1425" t="s">
        <v>2776</v>
      </c>
      <c r="J2911" s="1425" t="s">
        <v>390</v>
      </c>
      <c r="K2911" s="1425">
        <v>-700</v>
      </c>
    </row>
    <row r="2912" spans="1:11" ht="12.75">
      <c r="A2912" s="1425" t="s">
        <v>1360</v>
      </c>
      <c r="B2912" s="1425" t="s">
        <v>480</v>
      </c>
      <c r="C2912" s="1425" t="s">
        <v>390</v>
      </c>
      <c r="D2912" s="1425" t="s">
        <v>1286</v>
      </c>
      <c r="E2912" s="1425" t="s">
        <v>2783</v>
      </c>
      <c r="F2912" s="1425" t="s">
        <v>390</v>
      </c>
      <c r="G2912" s="1425" t="s">
        <v>116</v>
      </c>
      <c r="H2912" s="1425" t="s">
        <v>2773</v>
      </c>
      <c r="I2912" s="1425" t="s">
        <v>2777</v>
      </c>
      <c r="J2912" s="1425" t="s">
        <v>390</v>
      </c>
      <c r="K2912" s="1425">
        <v>-125</v>
      </c>
    </row>
    <row r="2913" spans="1:11" ht="12.75">
      <c r="A2913" s="1425" t="s">
        <v>1360</v>
      </c>
      <c r="B2913" s="1425" t="s">
        <v>480</v>
      </c>
      <c r="C2913" s="1425" t="s">
        <v>390</v>
      </c>
      <c r="D2913" s="1425" t="s">
        <v>1286</v>
      </c>
      <c r="E2913" s="1425" t="s">
        <v>2783</v>
      </c>
      <c r="F2913" s="1425" t="s">
        <v>390</v>
      </c>
      <c r="G2913" s="1425" t="s">
        <v>116</v>
      </c>
      <c r="H2913" s="1425" t="s">
        <v>2773</v>
      </c>
      <c r="I2913" s="1425" t="s">
        <v>2778</v>
      </c>
      <c r="J2913" s="1425" t="s">
        <v>390</v>
      </c>
      <c r="K2913" s="1425">
        <v>-1575</v>
      </c>
    </row>
    <row r="2914" spans="1:11" ht="12.75">
      <c r="A2914" s="1425" t="s">
        <v>1360</v>
      </c>
      <c r="B2914" s="1425" t="s">
        <v>480</v>
      </c>
      <c r="C2914" s="1425" t="s">
        <v>390</v>
      </c>
      <c r="D2914" s="1425" t="s">
        <v>1286</v>
      </c>
      <c r="E2914" s="1425" t="s">
        <v>2783</v>
      </c>
      <c r="F2914" s="1425" t="s">
        <v>390</v>
      </c>
      <c r="G2914" s="1425" t="s">
        <v>116</v>
      </c>
      <c r="H2914" s="1425" t="s">
        <v>1264</v>
      </c>
      <c r="I2914" s="1425" t="s">
        <v>2775</v>
      </c>
      <c r="J2914" s="1425" t="s">
        <v>390</v>
      </c>
      <c r="K2914" s="1425">
        <v>-525.44000000000005</v>
      </c>
    </row>
    <row r="2915" spans="1:11" ht="12.75">
      <c r="A2915" s="1425" t="s">
        <v>1360</v>
      </c>
      <c r="B2915" s="1425" t="s">
        <v>480</v>
      </c>
      <c r="C2915" s="1425" t="s">
        <v>390</v>
      </c>
      <c r="D2915" s="1425" t="s">
        <v>1286</v>
      </c>
      <c r="E2915" s="1425" t="s">
        <v>2783</v>
      </c>
      <c r="F2915" s="1425" t="s">
        <v>390</v>
      </c>
      <c r="G2915" s="1425" t="s">
        <v>116</v>
      </c>
      <c r="H2915" s="1425" t="s">
        <v>1264</v>
      </c>
      <c r="I2915" s="1425" t="s">
        <v>2776</v>
      </c>
      <c r="J2915" s="1425" t="s">
        <v>390</v>
      </c>
      <c r="K2915" s="1425">
        <v>-550</v>
      </c>
    </row>
    <row r="2916" spans="1:11" ht="12.75">
      <c r="A2916" s="1425" t="s">
        <v>1360</v>
      </c>
      <c r="B2916" s="1425" t="s">
        <v>480</v>
      </c>
      <c r="C2916" s="1425" t="s">
        <v>390</v>
      </c>
      <c r="D2916" s="1425" t="s">
        <v>1286</v>
      </c>
      <c r="E2916" s="1425" t="s">
        <v>2783</v>
      </c>
      <c r="F2916" s="1425" t="s">
        <v>390</v>
      </c>
      <c r="G2916" s="1425" t="s">
        <v>116</v>
      </c>
      <c r="H2916" s="1425" t="s">
        <v>1264</v>
      </c>
      <c r="I2916" s="1425" t="s">
        <v>2777</v>
      </c>
      <c r="J2916" s="1425" t="s">
        <v>390</v>
      </c>
      <c r="K2916" s="1425">
        <v>-300</v>
      </c>
    </row>
    <row r="2917" spans="1:11" ht="12.75">
      <c r="A2917" s="1425" t="s">
        <v>1360</v>
      </c>
      <c r="B2917" s="1425" t="s">
        <v>480</v>
      </c>
      <c r="C2917" s="1425" t="s">
        <v>390</v>
      </c>
      <c r="D2917" s="1425" t="s">
        <v>1286</v>
      </c>
      <c r="E2917" s="1425" t="s">
        <v>2783</v>
      </c>
      <c r="F2917" s="1425" t="s">
        <v>390</v>
      </c>
      <c r="G2917" s="1425" t="s">
        <v>116</v>
      </c>
      <c r="H2917" s="1425" t="s">
        <v>1264</v>
      </c>
      <c r="I2917" s="1425" t="s">
        <v>2778</v>
      </c>
      <c r="J2917" s="1425" t="s">
        <v>390</v>
      </c>
      <c r="K2917" s="1425">
        <v>-1900</v>
      </c>
    </row>
    <row r="2918" spans="1:11" ht="12.75">
      <c r="A2918" s="1425" t="s">
        <v>1360</v>
      </c>
      <c r="B2918" s="1425" t="s">
        <v>480</v>
      </c>
      <c r="C2918" s="1425" t="s">
        <v>390</v>
      </c>
      <c r="D2918" s="1425" t="s">
        <v>1286</v>
      </c>
      <c r="E2918" s="1425" t="s">
        <v>2783</v>
      </c>
      <c r="F2918" s="1425" t="s">
        <v>390</v>
      </c>
      <c r="G2918" s="1425" t="s">
        <v>116</v>
      </c>
      <c r="H2918" s="1425" t="s">
        <v>1265</v>
      </c>
      <c r="I2918" s="1425" t="s">
        <v>2775</v>
      </c>
      <c r="J2918" s="1425" t="s">
        <v>390</v>
      </c>
      <c r="K2918" s="1425">
        <v>-1200</v>
      </c>
    </row>
    <row r="2919" spans="1:11" ht="12.75">
      <c r="A2919" s="1425" t="s">
        <v>1360</v>
      </c>
      <c r="B2919" s="1425" t="s">
        <v>480</v>
      </c>
      <c r="C2919" s="1425" t="s">
        <v>390</v>
      </c>
      <c r="D2919" s="1425" t="s">
        <v>1286</v>
      </c>
      <c r="E2919" s="1425" t="s">
        <v>2783</v>
      </c>
      <c r="F2919" s="1425" t="s">
        <v>390</v>
      </c>
      <c r="G2919" s="1425" t="s">
        <v>116</v>
      </c>
      <c r="H2919" s="1425" t="s">
        <v>1265</v>
      </c>
      <c r="I2919" s="1425" t="s">
        <v>2776</v>
      </c>
      <c r="J2919" s="1425" t="s">
        <v>390</v>
      </c>
      <c r="K2919" s="1425">
        <v>-250</v>
      </c>
    </row>
    <row r="2920" spans="1:11" ht="12.75">
      <c r="A2920" s="1425" t="s">
        <v>1360</v>
      </c>
      <c r="B2920" s="1425" t="s">
        <v>480</v>
      </c>
      <c r="C2920" s="1425" t="s">
        <v>390</v>
      </c>
      <c r="D2920" s="1425" t="s">
        <v>1286</v>
      </c>
      <c r="E2920" s="1425" t="s">
        <v>2783</v>
      </c>
      <c r="F2920" s="1425" t="s">
        <v>390</v>
      </c>
      <c r="G2920" s="1425" t="s">
        <v>116</v>
      </c>
      <c r="H2920" s="1425" t="s">
        <v>1265</v>
      </c>
      <c r="I2920" s="1425" t="s">
        <v>2777</v>
      </c>
      <c r="J2920" s="1425" t="s">
        <v>390</v>
      </c>
      <c r="K2920" s="1425">
        <v>-500</v>
      </c>
    </row>
    <row r="2921" spans="1:11" ht="12.75">
      <c r="A2921" s="1425" t="s">
        <v>1360</v>
      </c>
      <c r="B2921" s="1425" t="s">
        <v>480</v>
      </c>
      <c r="C2921" s="1425" t="s">
        <v>390</v>
      </c>
      <c r="D2921" s="1425" t="s">
        <v>1286</v>
      </c>
      <c r="E2921" s="1425" t="s">
        <v>2783</v>
      </c>
      <c r="F2921" s="1425" t="s">
        <v>390</v>
      </c>
      <c r="G2921" s="1425" t="s">
        <v>116</v>
      </c>
      <c r="H2921" s="1425" t="s">
        <v>1265</v>
      </c>
      <c r="I2921" s="1425" t="s">
        <v>2778</v>
      </c>
      <c r="J2921" s="1425" t="s">
        <v>390</v>
      </c>
      <c r="K2921" s="1425">
        <v>-1850</v>
      </c>
    </row>
    <row r="2922" spans="1:11" ht="12.75">
      <c r="A2922" s="1425" t="s">
        <v>1360</v>
      </c>
      <c r="B2922" s="1425" t="s">
        <v>480</v>
      </c>
      <c r="C2922" s="1425" t="s">
        <v>390</v>
      </c>
      <c r="D2922" s="1425" t="s">
        <v>1286</v>
      </c>
      <c r="E2922" s="1425" t="s">
        <v>2783</v>
      </c>
      <c r="F2922" s="1425" t="s">
        <v>390</v>
      </c>
      <c r="G2922" s="1425" t="s">
        <v>116</v>
      </c>
      <c r="H2922" s="1425" t="s">
        <v>2774</v>
      </c>
      <c r="I2922" s="1425" t="s">
        <v>2775</v>
      </c>
      <c r="J2922" s="1425" t="s">
        <v>390</v>
      </c>
      <c r="K2922" s="1425">
        <v>-1175</v>
      </c>
    </row>
    <row r="2923" spans="1:11" ht="12.75">
      <c r="A2923" s="1425" t="s">
        <v>1360</v>
      </c>
      <c r="B2923" s="1425" t="s">
        <v>480</v>
      </c>
      <c r="C2923" s="1425" t="s">
        <v>390</v>
      </c>
      <c r="D2923" s="1425" t="s">
        <v>1286</v>
      </c>
      <c r="E2923" s="1425" t="s">
        <v>2783</v>
      </c>
      <c r="F2923" s="1425" t="s">
        <v>390</v>
      </c>
      <c r="G2923" s="1425" t="s">
        <v>116</v>
      </c>
      <c r="H2923" s="1425" t="s">
        <v>2774</v>
      </c>
      <c r="I2923" s="1425" t="s">
        <v>2776</v>
      </c>
      <c r="J2923" s="1425" t="s">
        <v>390</v>
      </c>
      <c r="K2923" s="1425">
        <v>-375</v>
      </c>
    </row>
    <row r="2924" spans="1:11" ht="12.75">
      <c r="A2924" s="1425" t="s">
        <v>1360</v>
      </c>
      <c r="B2924" s="1425" t="s">
        <v>480</v>
      </c>
      <c r="C2924" s="1425" t="s">
        <v>390</v>
      </c>
      <c r="D2924" s="1425" t="s">
        <v>1286</v>
      </c>
      <c r="E2924" s="1425" t="s">
        <v>2783</v>
      </c>
      <c r="F2924" s="1425" t="s">
        <v>390</v>
      </c>
      <c r="G2924" s="1425" t="s">
        <v>116</v>
      </c>
      <c r="H2924" s="1425" t="s">
        <v>2774</v>
      </c>
      <c r="I2924" s="1425" t="s">
        <v>2777</v>
      </c>
      <c r="J2924" s="1425" t="s">
        <v>390</v>
      </c>
      <c r="K2924" s="1425">
        <v>-300</v>
      </c>
    </row>
    <row r="2925" spans="1:11" ht="12.75">
      <c r="A2925" s="1425" t="s">
        <v>1360</v>
      </c>
      <c r="B2925" s="1425" t="s">
        <v>480</v>
      </c>
      <c r="C2925" s="1425" t="s">
        <v>390</v>
      </c>
      <c r="D2925" s="1425" t="s">
        <v>1286</v>
      </c>
      <c r="E2925" s="1425" t="s">
        <v>2783</v>
      </c>
      <c r="F2925" s="1425" t="s">
        <v>390</v>
      </c>
      <c r="G2925" s="1425" t="s">
        <v>116</v>
      </c>
      <c r="H2925" s="1425" t="s">
        <v>2774</v>
      </c>
      <c r="I2925" s="1425" t="s">
        <v>2778</v>
      </c>
      <c r="J2925" s="1425" t="s">
        <v>390</v>
      </c>
      <c r="K2925" s="1425">
        <v>-1125</v>
      </c>
    </row>
    <row r="2926" spans="1:11" ht="12.75">
      <c r="A2926" s="1425" t="s">
        <v>1360</v>
      </c>
      <c r="B2926" s="1425" t="s">
        <v>480</v>
      </c>
      <c r="C2926" s="1425" t="s">
        <v>390</v>
      </c>
      <c r="D2926" s="1425" t="s">
        <v>1286</v>
      </c>
      <c r="E2926" s="1425" t="s">
        <v>2783</v>
      </c>
      <c r="F2926" s="1425" t="s">
        <v>390</v>
      </c>
      <c r="G2926" s="1425" t="s">
        <v>116</v>
      </c>
      <c r="H2926" s="1425" t="s">
        <v>1266</v>
      </c>
      <c r="I2926" s="1425" t="s">
        <v>2775</v>
      </c>
      <c r="J2926" s="1425" t="s">
        <v>390</v>
      </c>
      <c r="K2926" s="1425">
        <v>-1225</v>
      </c>
    </row>
    <row r="2927" spans="1:11" ht="12.75">
      <c r="A2927" s="1425" t="s">
        <v>1360</v>
      </c>
      <c r="B2927" s="1425" t="s">
        <v>480</v>
      </c>
      <c r="C2927" s="1425" t="s">
        <v>390</v>
      </c>
      <c r="D2927" s="1425" t="s">
        <v>1286</v>
      </c>
      <c r="E2927" s="1425" t="s">
        <v>2783</v>
      </c>
      <c r="F2927" s="1425" t="s">
        <v>390</v>
      </c>
      <c r="G2927" s="1425" t="s">
        <v>116</v>
      </c>
      <c r="H2927" s="1425" t="s">
        <v>1266</v>
      </c>
      <c r="I2927" s="1425" t="s">
        <v>2776</v>
      </c>
      <c r="J2927" s="1425" t="s">
        <v>390</v>
      </c>
      <c r="K2927" s="1425">
        <v>-100</v>
      </c>
    </row>
    <row r="2928" spans="1:11" ht="12.75">
      <c r="A2928" s="1425" t="s">
        <v>1360</v>
      </c>
      <c r="B2928" s="1425" t="s">
        <v>480</v>
      </c>
      <c r="C2928" s="1425" t="s">
        <v>390</v>
      </c>
      <c r="D2928" s="1425" t="s">
        <v>1286</v>
      </c>
      <c r="E2928" s="1425" t="s">
        <v>2783</v>
      </c>
      <c r="F2928" s="1425" t="s">
        <v>390</v>
      </c>
      <c r="G2928" s="1425" t="s">
        <v>116</v>
      </c>
      <c r="H2928" s="1425" t="s">
        <v>1266</v>
      </c>
      <c r="I2928" s="1425" t="s">
        <v>2778</v>
      </c>
      <c r="J2928" s="1425" t="s">
        <v>390</v>
      </c>
      <c r="K2928" s="1425">
        <v>-1300</v>
      </c>
    </row>
    <row r="2929" spans="1:11" ht="12.75">
      <c r="A2929" s="1425" t="s">
        <v>1360</v>
      </c>
      <c r="B2929" s="1425" t="s">
        <v>480</v>
      </c>
      <c r="C2929" s="1425" t="s">
        <v>390</v>
      </c>
      <c r="D2929" s="1425" t="s">
        <v>1286</v>
      </c>
      <c r="E2929" s="1425" t="s">
        <v>2783</v>
      </c>
      <c r="F2929" s="1425" t="s">
        <v>390</v>
      </c>
      <c r="G2929" s="1425" t="s">
        <v>116</v>
      </c>
      <c r="H2929" s="1425" t="s">
        <v>1267</v>
      </c>
      <c r="I2929" s="1425" t="s">
        <v>2775</v>
      </c>
      <c r="J2929" s="1425" t="s">
        <v>390</v>
      </c>
      <c r="K2929" s="1425">
        <v>-44204.260000000002</v>
      </c>
    </row>
    <row r="2930" spans="1:11" ht="12.75">
      <c r="A2930" s="1425" t="s">
        <v>1360</v>
      </c>
      <c r="B2930" s="1425" t="s">
        <v>480</v>
      </c>
      <c r="C2930" s="1425" t="s">
        <v>390</v>
      </c>
      <c r="D2930" s="1425" t="s">
        <v>1286</v>
      </c>
      <c r="E2930" s="1425" t="s">
        <v>2783</v>
      </c>
      <c r="F2930" s="1425" t="s">
        <v>390</v>
      </c>
      <c r="G2930" s="1425" t="s">
        <v>116</v>
      </c>
      <c r="H2930" s="1425" t="s">
        <v>1267</v>
      </c>
      <c r="I2930" s="1425" t="s">
        <v>2776</v>
      </c>
      <c r="J2930" s="1425" t="s">
        <v>390</v>
      </c>
      <c r="K2930" s="1425">
        <v>-62867.599999999999</v>
      </c>
    </row>
    <row r="2931" spans="1:11" ht="12.75">
      <c r="A2931" s="1425" t="s">
        <v>1360</v>
      </c>
      <c r="B2931" s="1425" t="s">
        <v>480</v>
      </c>
      <c r="C2931" s="1425" t="s">
        <v>390</v>
      </c>
      <c r="D2931" s="1425" t="s">
        <v>1286</v>
      </c>
      <c r="E2931" s="1425" t="s">
        <v>2783</v>
      </c>
      <c r="F2931" s="1425" t="s">
        <v>390</v>
      </c>
      <c r="G2931" s="1425" t="s">
        <v>116</v>
      </c>
      <c r="H2931" s="1425" t="s">
        <v>1267</v>
      </c>
      <c r="I2931" s="1425" t="s">
        <v>2777</v>
      </c>
      <c r="J2931" s="1425" t="s">
        <v>390</v>
      </c>
      <c r="K2931" s="1425">
        <v>-18665.259999999998</v>
      </c>
    </row>
    <row r="2932" spans="1:11" ht="12.75">
      <c r="A2932" s="1425" t="s">
        <v>1360</v>
      </c>
      <c r="B2932" s="1425" t="s">
        <v>480</v>
      </c>
      <c r="C2932" s="1425" t="s">
        <v>390</v>
      </c>
      <c r="D2932" s="1425" t="s">
        <v>1286</v>
      </c>
      <c r="E2932" s="1425" t="s">
        <v>2783</v>
      </c>
      <c r="F2932" s="1425" t="s">
        <v>390</v>
      </c>
      <c r="G2932" s="1425" t="s">
        <v>116</v>
      </c>
      <c r="H2932" s="1425" t="s">
        <v>1267</v>
      </c>
      <c r="I2932" s="1425" t="s">
        <v>2778</v>
      </c>
      <c r="J2932" s="1425" t="s">
        <v>390</v>
      </c>
      <c r="K2932" s="1425">
        <v>-62554.779999999999</v>
      </c>
    </row>
    <row r="2933" spans="1:11" ht="12.75">
      <c r="A2933" s="1425" t="s">
        <v>1360</v>
      </c>
      <c r="B2933" s="1425" t="s">
        <v>480</v>
      </c>
      <c r="C2933" s="1425" t="s">
        <v>1307</v>
      </c>
      <c r="D2933" s="1425" t="s">
        <v>1286</v>
      </c>
      <c r="E2933" s="1425" t="s">
        <v>1430</v>
      </c>
      <c r="F2933" s="1425" t="s">
        <v>390</v>
      </c>
      <c r="G2933" s="1425" t="s">
        <v>1238</v>
      </c>
      <c r="H2933" s="1425" t="s">
        <v>2762</v>
      </c>
      <c r="I2933" s="1425" t="s">
        <v>2763</v>
      </c>
      <c r="J2933" s="1425" t="s">
        <v>390</v>
      </c>
      <c r="K2933" s="1425">
        <v>-16235.24</v>
      </c>
    </row>
    <row r="2934" spans="1:11" ht="12.75">
      <c r="A2934" s="1425" t="s">
        <v>1360</v>
      </c>
      <c r="B2934" s="1425" t="s">
        <v>480</v>
      </c>
      <c r="C2934" s="1425" t="s">
        <v>1307</v>
      </c>
      <c r="D2934" s="1425" t="s">
        <v>1286</v>
      </c>
      <c r="E2934" s="1425" t="s">
        <v>1430</v>
      </c>
      <c r="F2934" s="1425" t="s">
        <v>390</v>
      </c>
      <c r="G2934" s="1425" t="s">
        <v>1238</v>
      </c>
      <c r="H2934" s="1425" t="s">
        <v>2762</v>
      </c>
      <c r="I2934" s="1425" t="s">
        <v>2764</v>
      </c>
      <c r="J2934" s="1425" t="s">
        <v>390</v>
      </c>
      <c r="K2934" s="1425">
        <v>-14360.950000000001</v>
      </c>
    </row>
    <row r="2935" spans="1:11" ht="12.75">
      <c r="A2935" s="1425" t="s">
        <v>1360</v>
      </c>
      <c r="B2935" s="1425" t="s">
        <v>480</v>
      </c>
      <c r="C2935" s="1425" t="s">
        <v>1307</v>
      </c>
      <c r="D2935" s="1425" t="s">
        <v>1286</v>
      </c>
      <c r="E2935" s="1425" t="s">
        <v>1430</v>
      </c>
      <c r="F2935" s="1425" t="s">
        <v>390</v>
      </c>
      <c r="G2935" s="1425" t="s">
        <v>1238</v>
      </c>
      <c r="H2935" s="1425" t="s">
        <v>2762</v>
      </c>
      <c r="I2935" s="1425" t="s">
        <v>2765</v>
      </c>
      <c r="J2935" s="1425" t="s">
        <v>390</v>
      </c>
      <c r="K2935" s="1425">
        <v>-2042.01</v>
      </c>
    </row>
    <row r="2936" spans="1:11" ht="12.75">
      <c r="A2936" s="1425" t="s">
        <v>1360</v>
      </c>
      <c r="B2936" s="1425" t="s">
        <v>480</v>
      </c>
      <c r="C2936" s="1425" t="s">
        <v>1307</v>
      </c>
      <c r="D2936" s="1425" t="s">
        <v>1286</v>
      </c>
      <c r="E2936" s="1425" t="s">
        <v>1430</v>
      </c>
      <c r="F2936" s="1425" t="s">
        <v>390</v>
      </c>
      <c r="G2936" s="1425" t="s">
        <v>1238</v>
      </c>
      <c r="H2936" s="1425" t="s">
        <v>2762</v>
      </c>
      <c r="I2936" s="1425" t="s">
        <v>2766</v>
      </c>
      <c r="J2936" s="1425" t="s">
        <v>390</v>
      </c>
      <c r="K2936" s="1425">
        <v>-3950.4099999999999</v>
      </c>
    </row>
    <row r="2937" spans="1:11" ht="12.75">
      <c r="A2937" s="1425" t="s">
        <v>1360</v>
      </c>
      <c r="B2937" s="1425" t="s">
        <v>480</v>
      </c>
      <c r="C2937" s="1425" t="s">
        <v>1307</v>
      </c>
      <c r="D2937" s="1425" t="s">
        <v>1286</v>
      </c>
      <c r="E2937" s="1425" t="s">
        <v>1430</v>
      </c>
      <c r="F2937" s="1425" t="s">
        <v>390</v>
      </c>
      <c r="G2937" s="1425" t="s">
        <v>1238</v>
      </c>
      <c r="H2937" s="1425" t="s">
        <v>2762</v>
      </c>
      <c r="I2937" s="1425" t="s">
        <v>2767</v>
      </c>
      <c r="J2937" s="1425" t="s">
        <v>390</v>
      </c>
      <c r="K2937" s="1425">
        <v>-67686.240000000005</v>
      </c>
    </row>
    <row r="2938" spans="1:11" ht="12.75">
      <c r="A2938" s="1425" t="s">
        <v>1360</v>
      </c>
      <c r="B2938" s="1425" t="s">
        <v>480</v>
      </c>
      <c r="C2938" s="1425" t="s">
        <v>1307</v>
      </c>
      <c r="D2938" s="1425" t="s">
        <v>1286</v>
      </c>
      <c r="E2938" s="1425" t="s">
        <v>1430</v>
      </c>
      <c r="F2938" s="1425" t="s">
        <v>390</v>
      </c>
      <c r="G2938" s="1425" t="s">
        <v>1238</v>
      </c>
      <c r="H2938" s="1425" t="s">
        <v>2762</v>
      </c>
      <c r="I2938" s="1425" t="s">
        <v>2768</v>
      </c>
      <c r="J2938" s="1425" t="s">
        <v>390</v>
      </c>
      <c r="K2938" s="1425">
        <v>-5408.3900000000003</v>
      </c>
    </row>
    <row r="2939" spans="1:11" ht="12.75">
      <c r="A2939" s="1425" t="s">
        <v>1360</v>
      </c>
      <c r="B2939" s="1425" t="s">
        <v>480</v>
      </c>
      <c r="C2939" s="1425" t="s">
        <v>1307</v>
      </c>
      <c r="D2939" s="1425" t="s">
        <v>1286</v>
      </c>
      <c r="E2939" s="1425" t="s">
        <v>1430</v>
      </c>
      <c r="F2939" s="1425" t="s">
        <v>390</v>
      </c>
      <c r="G2939" s="1425" t="s">
        <v>1238</v>
      </c>
      <c r="H2939" s="1425" t="s">
        <v>2762</v>
      </c>
      <c r="I2939" s="1425" t="s">
        <v>2769</v>
      </c>
      <c r="J2939" s="1425" t="s">
        <v>390</v>
      </c>
      <c r="K2939" s="1425">
        <v>-2660.4899999999998</v>
      </c>
    </row>
    <row r="2940" spans="1:11" ht="12.75">
      <c r="A2940" s="1425" t="s">
        <v>1360</v>
      </c>
      <c r="B2940" s="1425" t="s">
        <v>480</v>
      </c>
      <c r="C2940" s="1425" t="s">
        <v>1307</v>
      </c>
      <c r="D2940" s="1425" t="s">
        <v>1286</v>
      </c>
      <c r="E2940" s="1425" t="s">
        <v>1430</v>
      </c>
      <c r="F2940" s="1425" t="s">
        <v>390</v>
      </c>
      <c r="G2940" s="1425" t="s">
        <v>1238</v>
      </c>
      <c r="H2940" s="1425" t="s">
        <v>2762</v>
      </c>
      <c r="I2940" s="1425" t="s">
        <v>2770</v>
      </c>
      <c r="J2940" s="1425" t="s">
        <v>390</v>
      </c>
      <c r="K2940" s="1425">
        <v>-2244.5300000000002</v>
      </c>
    </row>
    <row r="2941" spans="1:11" ht="12.75">
      <c r="A2941" s="1425" t="s">
        <v>1360</v>
      </c>
      <c r="B2941" s="1425" t="s">
        <v>480</v>
      </c>
      <c r="C2941" s="1425" t="s">
        <v>1307</v>
      </c>
      <c r="D2941" s="1425" t="s">
        <v>1286</v>
      </c>
      <c r="E2941" s="1425" t="s">
        <v>1430</v>
      </c>
      <c r="F2941" s="1425" t="s">
        <v>390</v>
      </c>
      <c r="G2941" s="1425" t="s">
        <v>1238</v>
      </c>
      <c r="H2941" s="1425" t="s">
        <v>2762</v>
      </c>
      <c r="I2941" s="1425" t="s">
        <v>2771</v>
      </c>
      <c r="J2941" s="1425" t="s">
        <v>390</v>
      </c>
      <c r="K2941" s="1425">
        <v>-80476.100000000006</v>
      </c>
    </row>
    <row r="2942" spans="1:11" ht="12.75">
      <c r="A2942" s="1425" t="s">
        <v>1360</v>
      </c>
      <c r="B2942" s="1425" t="s">
        <v>480</v>
      </c>
      <c r="C2942" s="1425" t="s">
        <v>1307</v>
      </c>
      <c r="D2942" s="1425" t="s">
        <v>1286</v>
      </c>
      <c r="E2942" s="1425" t="s">
        <v>1430</v>
      </c>
      <c r="F2942" s="1425" t="s">
        <v>390</v>
      </c>
      <c r="G2942" s="1425" t="s">
        <v>1238</v>
      </c>
      <c r="H2942" s="1425" t="s">
        <v>1263</v>
      </c>
      <c r="I2942" s="1425" t="s">
        <v>2763</v>
      </c>
      <c r="J2942" s="1425" t="s">
        <v>390</v>
      </c>
      <c r="K2942" s="1425">
        <v>-16215.07</v>
      </c>
    </row>
    <row r="2943" spans="1:11" ht="12.75">
      <c r="A2943" s="1425" t="s">
        <v>1360</v>
      </c>
      <c r="B2943" s="1425" t="s">
        <v>480</v>
      </c>
      <c r="C2943" s="1425" t="s">
        <v>1307</v>
      </c>
      <c r="D2943" s="1425" t="s">
        <v>1286</v>
      </c>
      <c r="E2943" s="1425" t="s">
        <v>1430</v>
      </c>
      <c r="F2943" s="1425" t="s">
        <v>390</v>
      </c>
      <c r="G2943" s="1425" t="s">
        <v>1238</v>
      </c>
      <c r="H2943" s="1425" t="s">
        <v>1263</v>
      </c>
      <c r="I2943" s="1425" t="s">
        <v>2764</v>
      </c>
      <c r="J2943" s="1425" t="s">
        <v>390</v>
      </c>
      <c r="K2943" s="1425">
        <v>-14631.91</v>
      </c>
    </row>
    <row r="2944" spans="1:11" ht="12.75">
      <c r="A2944" s="1425" t="s">
        <v>1360</v>
      </c>
      <c r="B2944" s="1425" t="s">
        <v>480</v>
      </c>
      <c r="C2944" s="1425" t="s">
        <v>1307</v>
      </c>
      <c r="D2944" s="1425" t="s">
        <v>1286</v>
      </c>
      <c r="E2944" s="1425" t="s">
        <v>1430</v>
      </c>
      <c r="F2944" s="1425" t="s">
        <v>390</v>
      </c>
      <c r="G2944" s="1425" t="s">
        <v>1238</v>
      </c>
      <c r="H2944" s="1425" t="s">
        <v>1263</v>
      </c>
      <c r="I2944" s="1425" t="s">
        <v>2765</v>
      </c>
      <c r="J2944" s="1425" t="s">
        <v>390</v>
      </c>
      <c r="K2944" s="1425">
        <v>-2515.96</v>
      </c>
    </row>
    <row r="2945" spans="1:11" ht="12.75">
      <c r="A2945" s="1425" t="s">
        <v>1360</v>
      </c>
      <c r="B2945" s="1425" t="s">
        <v>480</v>
      </c>
      <c r="C2945" s="1425" t="s">
        <v>1307</v>
      </c>
      <c r="D2945" s="1425" t="s">
        <v>1286</v>
      </c>
      <c r="E2945" s="1425" t="s">
        <v>1430</v>
      </c>
      <c r="F2945" s="1425" t="s">
        <v>390</v>
      </c>
      <c r="G2945" s="1425" t="s">
        <v>1238</v>
      </c>
      <c r="H2945" s="1425" t="s">
        <v>1263</v>
      </c>
      <c r="I2945" s="1425" t="s">
        <v>2766</v>
      </c>
      <c r="J2945" s="1425" t="s">
        <v>390</v>
      </c>
      <c r="K2945" s="1425">
        <v>-3950.4099999999999</v>
      </c>
    </row>
    <row r="2946" spans="1:11" ht="12.75">
      <c r="A2946" s="1425" t="s">
        <v>1360</v>
      </c>
      <c r="B2946" s="1425" t="s">
        <v>480</v>
      </c>
      <c r="C2946" s="1425" t="s">
        <v>1307</v>
      </c>
      <c r="D2946" s="1425" t="s">
        <v>1286</v>
      </c>
      <c r="E2946" s="1425" t="s">
        <v>1430</v>
      </c>
      <c r="F2946" s="1425" t="s">
        <v>390</v>
      </c>
      <c r="G2946" s="1425" t="s">
        <v>1238</v>
      </c>
      <c r="H2946" s="1425" t="s">
        <v>1263</v>
      </c>
      <c r="I2946" s="1425" t="s">
        <v>2767</v>
      </c>
      <c r="J2946" s="1425" t="s">
        <v>390</v>
      </c>
      <c r="K2946" s="1425">
        <v>-67984.539999999994</v>
      </c>
    </row>
    <row r="2947" spans="1:11" ht="12.75">
      <c r="A2947" s="1425" t="s">
        <v>1360</v>
      </c>
      <c r="B2947" s="1425" t="s">
        <v>480</v>
      </c>
      <c r="C2947" s="1425" t="s">
        <v>1307</v>
      </c>
      <c r="D2947" s="1425" t="s">
        <v>1286</v>
      </c>
      <c r="E2947" s="1425" t="s">
        <v>1430</v>
      </c>
      <c r="F2947" s="1425" t="s">
        <v>390</v>
      </c>
      <c r="G2947" s="1425" t="s">
        <v>1238</v>
      </c>
      <c r="H2947" s="1425" t="s">
        <v>1263</v>
      </c>
      <c r="I2947" s="1425" t="s">
        <v>2768</v>
      </c>
      <c r="J2947" s="1425" t="s">
        <v>390</v>
      </c>
      <c r="K2947" s="1425">
        <v>-5251.2399999999998</v>
      </c>
    </row>
    <row r="2948" spans="1:11" ht="12.75">
      <c r="A2948" s="1425" t="s">
        <v>1360</v>
      </c>
      <c r="B2948" s="1425" t="s">
        <v>480</v>
      </c>
      <c r="C2948" s="1425" t="s">
        <v>1307</v>
      </c>
      <c r="D2948" s="1425" t="s">
        <v>1286</v>
      </c>
      <c r="E2948" s="1425" t="s">
        <v>1430</v>
      </c>
      <c r="F2948" s="1425" t="s">
        <v>390</v>
      </c>
      <c r="G2948" s="1425" t="s">
        <v>1238</v>
      </c>
      <c r="H2948" s="1425" t="s">
        <v>1263</v>
      </c>
      <c r="I2948" s="1425" t="s">
        <v>2769</v>
      </c>
      <c r="J2948" s="1425" t="s">
        <v>390</v>
      </c>
      <c r="K2948" s="1425">
        <v>-2678.1399999999999</v>
      </c>
    </row>
    <row r="2949" spans="1:11" ht="12.75">
      <c r="A2949" s="1425" t="s">
        <v>1360</v>
      </c>
      <c r="B2949" s="1425" t="s">
        <v>480</v>
      </c>
      <c r="C2949" s="1425" t="s">
        <v>1307</v>
      </c>
      <c r="D2949" s="1425" t="s">
        <v>1286</v>
      </c>
      <c r="E2949" s="1425" t="s">
        <v>1430</v>
      </c>
      <c r="F2949" s="1425" t="s">
        <v>390</v>
      </c>
      <c r="G2949" s="1425" t="s">
        <v>1238</v>
      </c>
      <c r="H2949" s="1425" t="s">
        <v>1263</v>
      </c>
      <c r="I2949" s="1425" t="s">
        <v>2770</v>
      </c>
      <c r="J2949" s="1425" t="s">
        <v>390</v>
      </c>
      <c r="K2949" s="1425">
        <v>-2268.9000000000001</v>
      </c>
    </row>
    <row r="2950" spans="1:11" ht="12.75">
      <c r="A2950" s="1425" t="s">
        <v>1360</v>
      </c>
      <c r="B2950" s="1425" t="s">
        <v>480</v>
      </c>
      <c r="C2950" s="1425" t="s">
        <v>1307</v>
      </c>
      <c r="D2950" s="1425" t="s">
        <v>1286</v>
      </c>
      <c r="E2950" s="1425" t="s">
        <v>1430</v>
      </c>
      <c r="F2950" s="1425" t="s">
        <v>390</v>
      </c>
      <c r="G2950" s="1425" t="s">
        <v>1238</v>
      </c>
      <c r="H2950" s="1425" t="s">
        <v>1263</v>
      </c>
      <c r="I2950" s="1425" t="s">
        <v>2771</v>
      </c>
      <c r="J2950" s="1425" t="s">
        <v>390</v>
      </c>
      <c r="K2950" s="1425">
        <v>-82496.169999999998</v>
      </c>
    </row>
    <row r="2951" spans="1:11" ht="12.75">
      <c r="A2951" s="1425" t="s">
        <v>1360</v>
      </c>
      <c r="B2951" s="1425" t="s">
        <v>480</v>
      </c>
      <c r="C2951" s="1425" t="s">
        <v>1307</v>
      </c>
      <c r="D2951" s="1425" t="s">
        <v>1286</v>
      </c>
      <c r="E2951" s="1425" t="s">
        <v>1430</v>
      </c>
      <c r="F2951" s="1425" t="s">
        <v>390</v>
      </c>
      <c r="G2951" s="1425" t="s">
        <v>1238</v>
      </c>
      <c r="H2951" s="1425" t="s">
        <v>2772</v>
      </c>
      <c r="I2951" s="1425" t="s">
        <v>2763</v>
      </c>
      <c r="J2951" s="1425" t="s">
        <v>390</v>
      </c>
      <c r="K2951" s="1425">
        <v>-16235.24</v>
      </c>
    </row>
    <row r="2952" spans="1:11" ht="12.75">
      <c r="A2952" s="1425" t="s">
        <v>1360</v>
      </c>
      <c r="B2952" s="1425" t="s">
        <v>480</v>
      </c>
      <c r="C2952" s="1425" t="s">
        <v>1307</v>
      </c>
      <c r="D2952" s="1425" t="s">
        <v>1286</v>
      </c>
      <c r="E2952" s="1425" t="s">
        <v>1430</v>
      </c>
      <c r="F2952" s="1425" t="s">
        <v>390</v>
      </c>
      <c r="G2952" s="1425" t="s">
        <v>1238</v>
      </c>
      <c r="H2952" s="1425" t="s">
        <v>2772</v>
      </c>
      <c r="I2952" s="1425" t="s">
        <v>2764</v>
      </c>
      <c r="J2952" s="1425" t="s">
        <v>390</v>
      </c>
      <c r="K2952" s="1425">
        <v>-13568.379999999999</v>
      </c>
    </row>
    <row r="2953" spans="1:11" ht="12.75">
      <c r="A2953" s="1425" t="s">
        <v>1360</v>
      </c>
      <c r="B2953" s="1425" t="s">
        <v>480</v>
      </c>
      <c r="C2953" s="1425" t="s">
        <v>1307</v>
      </c>
      <c r="D2953" s="1425" t="s">
        <v>1286</v>
      </c>
      <c r="E2953" s="1425" t="s">
        <v>1430</v>
      </c>
      <c r="F2953" s="1425" t="s">
        <v>390</v>
      </c>
      <c r="G2953" s="1425" t="s">
        <v>1238</v>
      </c>
      <c r="H2953" s="1425" t="s">
        <v>2772</v>
      </c>
      <c r="I2953" s="1425" t="s">
        <v>2765</v>
      </c>
      <c r="J2953" s="1425" t="s">
        <v>390</v>
      </c>
      <c r="K2953" s="1425">
        <v>-2066.3800000000001</v>
      </c>
    </row>
    <row r="2954" spans="1:11" ht="12.75">
      <c r="A2954" s="1425" t="s">
        <v>1360</v>
      </c>
      <c r="B2954" s="1425" t="s">
        <v>480</v>
      </c>
      <c r="C2954" s="1425" t="s">
        <v>1307</v>
      </c>
      <c r="D2954" s="1425" t="s">
        <v>1286</v>
      </c>
      <c r="E2954" s="1425" t="s">
        <v>1430</v>
      </c>
      <c r="F2954" s="1425" t="s">
        <v>390</v>
      </c>
      <c r="G2954" s="1425" t="s">
        <v>1238</v>
      </c>
      <c r="H2954" s="1425" t="s">
        <v>2772</v>
      </c>
      <c r="I2954" s="1425" t="s">
        <v>2766</v>
      </c>
      <c r="J2954" s="1425" t="s">
        <v>390</v>
      </c>
      <c r="K2954" s="1425">
        <v>-3950.4099999999999</v>
      </c>
    </row>
    <row r="2955" spans="1:11" ht="12.75">
      <c r="A2955" s="1425" t="s">
        <v>1360</v>
      </c>
      <c r="B2955" s="1425" t="s">
        <v>480</v>
      </c>
      <c r="C2955" s="1425" t="s">
        <v>1307</v>
      </c>
      <c r="D2955" s="1425" t="s">
        <v>1286</v>
      </c>
      <c r="E2955" s="1425" t="s">
        <v>1430</v>
      </c>
      <c r="F2955" s="1425" t="s">
        <v>390</v>
      </c>
      <c r="G2955" s="1425" t="s">
        <v>1238</v>
      </c>
      <c r="H2955" s="1425" t="s">
        <v>2772</v>
      </c>
      <c r="I2955" s="1425" t="s">
        <v>2767</v>
      </c>
      <c r="J2955" s="1425" t="s">
        <v>390</v>
      </c>
      <c r="K2955" s="1425">
        <v>-67753.630000000005</v>
      </c>
    </row>
    <row r="2956" spans="1:11" ht="12.75">
      <c r="A2956" s="1425" t="s">
        <v>1360</v>
      </c>
      <c r="B2956" s="1425" t="s">
        <v>480</v>
      </c>
      <c r="C2956" s="1425" t="s">
        <v>1307</v>
      </c>
      <c r="D2956" s="1425" t="s">
        <v>1286</v>
      </c>
      <c r="E2956" s="1425" t="s">
        <v>1430</v>
      </c>
      <c r="F2956" s="1425" t="s">
        <v>390</v>
      </c>
      <c r="G2956" s="1425" t="s">
        <v>1238</v>
      </c>
      <c r="H2956" s="1425" t="s">
        <v>2772</v>
      </c>
      <c r="I2956" s="1425" t="s">
        <v>2768</v>
      </c>
      <c r="J2956" s="1425" t="s">
        <v>390</v>
      </c>
      <c r="K2956" s="1425">
        <v>-5370.5699999999997</v>
      </c>
    </row>
    <row r="2957" spans="1:11" ht="12.75">
      <c r="A2957" s="1425" t="s">
        <v>1360</v>
      </c>
      <c r="B2957" s="1425" t="s">
        <v>480</v>
      </c>
      <c r="C2957" s="1425" t="s">
        <v>1307</v>
      </c>
      <c r="D2957" s="1425" t="s">
        <v>1286</v>
      </c>
      <c r="E2957" s="1425" t="s">
        <v>1430</v>
      </c>
      <c r="F2957" s="1425" t="s">
        <v>390</v>
      </c>
      <c r="G2957" s="1425" t="s">
        <v>1238</v>
      </c>
      <c r="H2957" s="1425" t="s">
        <v>2772</v>
      </c>
      <c r="I2957" s="1425" t="s">
        <v>2769</v>
      </c>
      <c r="J2957" s="1425" t="s">
        <v>390</v>
      </c>
      <c r="K2957" s="1425">
        <v>-2663.02</v>
      </c>
    </row>
    <row r="2958" spans="1:11" ht="12.75">
      <c r="A2958" s="1425" t="s">
        <v>1360</v>
      </c>
      <c r="B2958" s="1425" t="s">
        <v>480</v>
      </c>
      <c r="C2958" s="1425" t="s">
        <v>1307</v>
      </c>
      <c r="D2958" s="1425" t="s">
        <v>1286</v>
      </c>
      <c r="E2958" s="1425" t="s">
        <v>1430</v>
      </c>
      <c r="F2958" s="1425" t="s">
        <v>390</v>
      </c>
      <c r="G2958" s="1425" t="s">
        <v>1238</v>
      </c>
      <c r="H2958" s="1425" t="s">
        <v>2772</v>
      </c>
      <c r="I2958" s="1425" t="s">
        <v>2770</v>
      </c>
      <c r="J2958" s="1425" t="s">
        <v>390</v>
      </c>
      <c r="K2958" s="1425">
        <v>-2218.48</v>
      </c>
    </row>
    <row r="2959" spans="1:11" ht="12.75">
      <c r="A2959" s="1425" t="s">
        <v>1360</v>
      </c>
      <c r="B2959" s="1425" t="s">
        <v>480</v>
      </c>
      <c r="C2959" s="1425" t="s">
        <v>1307</v>
      </c>
      <c r="D2959" s="1425" t="s">
        <v>1286</v>
      </c>
      <c r="E2959" s="1425" t="s">
        <v>1430</v>
      </c>
      <c r="F2959" s="1425" t="s">
        <v>390</v>
      </c>
      <c r="G2959" s="1425" t="s">
        <v>1238</v>
      </c>
      <c r="H2959" s="1425" t="s">
        <v>2772</v>
      </c>
      <c r="I2959" s="1425" t="s">
        <v>2771</v>
      </c>
      <c r="J2959" s="1425" t="s">
        <v>390</v>
      </c>
      <c r="K2959" s="1425">
        <v>-79714.729999999996</v>
      </c>
    </row>
    <row r="2960" spans="1:11" ht="12.75">
      <c r="A2960" s="1425" t="s">
        <v>1360</v>
      </c>
      <c r="B2960" s="1425" t="s">
        <v>480</v>
      </c>
      <c r="C2960" s="1425" t="s">
        <v>1307</v>
      </c>
      <c r="D2960" s="1425" t="s">
        <v>1286</v>
      </c>
      <c r="E2960" s="1425" t="s">
        <v>1430</v>
      </c>
      <c r="F2960" s="1425" t="s">
        <v>390</v>
      </c>
      <c r="G2960" s="1425" t="s">
        <v>1238</v>
      </c>
      <c r="H2960" s="1425" t="s">
        <v>2773</v>
      </c>
      <c r="I2960" s="1425" t="s">
        <v>2763</v>
      </c>
      <c r="J2960" s="1425" t="s">
        <v>390</v>
      </c>
      <c r="K2960" s="1425">
        <v>-16235.24</v>
      </c>
    </row>
    <row r="2961" spans="1:11" ht="12.75">
      <c r="A2961" s="1425" t="s">
        <v>1360</v>
      </c>
      <c r="B2961" s="1425" t="s">
        <v>480</v>
      </c>
      <c r="C2961" s="1425" t="s">
        <v>1307</v>
      </c>
      <c r="D2961" s="1425" t="s">
        <v>1286</v>
      </c>
      <c r="E2961" s="1425" t="s">
        <v>1430</v>
      </c>
      <c r="F2961" s="1425" t="s">
        <v>390</v>
      </c>
      <c r="G2961" s="1425" t="s">
        <v>1238</v>
      </c>
      <c r="H2961" s="1425" t="s">
        <v>2773</v>
      </c>
      <c r="I2961" s="1425" t="s">
        <v>2764</v>
      </c>
      <c r="J2961" s="1425" t="s">
        <v>390</v>
      </c>
      <c r="K2961" s="1425">
        <v>-13605.690000000001</v>
      </c>
    </row>
    <row r="2962" spans="1:11" ht="12.75">
      <c r="A2962" s="1425" t="s">
        <v>1360</v>
      </c>
      <c r="B2962" s="1425" t="s">
        <v>480</v>
      </c>
      <c r="C2962" s="1425" t="s">
        <v>1307</v>
      </c>
      <c r="D2962" s="1425" t="s">
        <v>1286</v>
      </c>
      <c r="E2962" s="1425" t="s">
        <v>1430</v>
      </c>
      <c r="F2962" s="1425" t="s">
        <v>390</v>
      </c>
      <c r="G2962" s="1425" t="s">
        <v>1238</v>
      </c>
      <c r="H2962" s="1425" t="s">
        <v>2773</v>
      </c>
      <c r="I2962" s="1425" t="s">
        <v>2765</v>
      </c>
      <c r="J2962" s="1425" t="s">
        <v>390</v>
      </c>
      <c r="K2962" s="1425">
        <v>-2137.8000000000002</v>
      </c>
    </row>
    <row r="2963" spans="1:11" ht="12.75">
      <c r="A2963" s="1425" t="s">
        <v>1360</v>
      </c>
      <c r="B2963" s="1425" t="s">
        <v>480</v>
      </c>
      <c r="C2963" s="1425" t="s">
        <v>1307</v>
      </c>
      <c r="D2963" s="1425" t="s">
        <v>1286</v>
      </c>
      <c r="E2963" s="1425" t="s">
        <v>1430</v>
      </c>
      <c r="F2963" s="1425" t="s">
        <v>390</v>
      </c>
      <c r="G2963" s="1425" t="s">
        <v>1238</v>
      </c>
      <c r="H2963" s="1425" t="s">
        <v>2773</v>
      </c>
      <c r="I2963" s="1425" t="s">
        <v>2766</v>
      </c>
      <c r="J2963" s="1425" t="s">
        <v>390</v>
      </c>
      <c r="K2963" s="1425">
        <v>-3950.4099999999999</v>
      </c>
    </row>
    <row r="2964" spans="1:11" ht="12.75">
      <c r="A2964" s="1425" t="s">
        <v>1360</v>
      </c>
      <c r="B2964" s="1425" t="s">
        <v>480</v>
      </c>
      <c r="C2964" s="1425" t="s">
        <v>1307</v>
      </c>
      <c r="D2964" s="1425" t="s">
        <v>1286</v>
      </c>
      <c r="E2964" s="1425" t="s">
        <v>1430</v>
      </c>
      <c r="F2964" s="1425" t="s">
        <v>390</v>
      </c>
      <c r="G2964" s="1425" t="s">
        <v>1238</v>
      </c>
      <c r="H2964" s="1425" t="s">
        <v>2773</v>
      </c>
      <c r="I2964" s="1425" t="s">
        <v>2767</v>
      </c>
      <c r="J2964" s="1425" t="s">
        <v>390</v>
      </c>
      <c r="K2964" s="1425">
        <v>-67859.339999999997</v>
      </c>
    </row>
    <row r="2965" spans="1:11" ht="12.75">
      <c r="A2965" s="1425" t="s">
        <v>1360</v>
      </c>
      <c r="B2965" s="1425" t="s">
        <v>480</v>
      </c>
      <c r="C2965" s="1425" t="s">
        <v>1307</v>
      </c>
      <c r="D2965" s="1425" t="s">
        <v>1286</v>
      </c>
      <c r="E2965" s="1425" t="s">
        <v>1430</v>
      </c>
      <c r="F2965" s="1425" t="s">
        <v>390</v>
      </c>
      <c r="G2965" s="1425" t="s">
        <v>1238</v>
      </c>
      <c r="H2965" s="1425" t="s">
        <v>2773</v>
      </c>
      <c r="I2965" s="1425" t="s">
        <v>2768</v>
      </c>
      <c r="J2965" s="1425" t="s">
        <v>390</v>
      </c>
      <c r="K2965" s="1425">
        <v>-5436.9499999999998</v>
      </c>
    </row>
    <row r="2966" spans="1:11" ht="12.75">
      <c r="A2966" s="1425" t="s">
        <v>1360</v>
      </c>
      <c r="B2966" s="1425" t="s">
        <v>480</v>
      </c>
      <c r="C2966" s="1425" t="s">
        <v>1307</v>
      </c>
      <c r="D2966" s="1425" t="s">
        <v>1286</v>
      </c>
      <c r="E2966" s="1425" t="s">
        <v>1430</v>
      </c>
      <c r="F2966" s="1425" t="s">
        <v>390</v>
      </c>
      <c r="G2966" s="1425" t="s">
        <v>1238</v>
      </c>
      <c r="H2966" s="1425" t="s">
        <v>2773</v>
      </c>
      <c r="I2966" s="1425" t="s">
        <v>2769</v>
      </c>
      <c r="J2966" s="1425" t="s">
        <v>390</v>
      </c>
      <c r="K2966" s="1425">
        <v>-2756.2800000000002</v>
      </c>
    </row>
    <row r="2967" spans="1:11" ht="12.75">
      <c r="A2967" s="1425" t="s">
        <v>1360</v>
      </c>
      <c r="B2967" s="1425" t="s">
        <v>480</v>
      </c>
      <c r="C2967" s="1425" t="s">
        <v>1307</v>
      </c>
      <c r="D2967" s="1425" t="s">
        <v>1286</v>
      </c>
      <c r="E2967" s="1425" t="s">
        <v>1430</v>
      </c>
      <c r="F2967" s="1425" t="s">
        <v>390</v>
      </c>
      <c r="G2967" s="1425" t="s">
        <v>1238</v>
      </c>
      <c r="H2967" s="1425" t="s">
        <v>2773</v>
      </c>
      <c r="I2967" s="1425" t="s">
        <v>2770</v>
      </c>
      <c r="J2967" s="1425" t="s">
        <v>390</v>
      </c>
      <c r="K2967" s="1425">
        <v>-2218.48</v>
      </c>
    </row>
    <row r="2968" spans="1:11" ht="12.75">
      <c r="A2968" s="1425" t="s">
        <v>1360</v>
      </c>
      <c r="B2968" s="1425" t="s">
        <v>480</v>
      </c>
      <c r="C2968" s="1425" t="s">
        <v>1307</v>
      </c>
      <c r="D2968" s="1425" t="s">
        <v>1286</v>
      </c>
      <c r="E2968" s="1425" t="s">
        <v>1430</v>
      </c>
      <c r="F2968" s="1425" t="s">
        <v>390</v>
      </c>
      <c r="G2968" s="1425" t="s">
        <v>1238</v>
      </c>
      <c r="H2968" s="1425" t="s">
        <v>2773</v>
      </c>
      <c r="I2968" s="1425" t="s">
        <v>2771</v>
      </c>
      <c r="J2968" s="1425" t="s">
        <v>390</v>
      </c>
      <c r="K2968" s="1425">
        <v>-79628.320000000007</v>
      </c>
    </row>
    <row r="2969" spans="1:11" ht="12.75">
      <c r="A2969" s="1425" t="s">
        <v>1360</v>
      </c>
      <c r="B2969" s="1425" t="s">
        <v>480</v>
      </c>
      <c r="C2969" s="1425" t="s">
        <v>1307</v>
      </c>
      <c r="D2969" s="1425" t="s">
        <v>1286</v>
      </c>
      <c r="E2969" s="1425" t="s">
        <v>1430</v>
      </c>
      <c r="F2969" s="1425" t="s">
        <v>390</v>
      </c>
      <c r="G2969" s="1425" t="s">
        <v>1238</v>
      </c>
      <c r="H2969" s="1425" t="s">
        <v>1264</v>
      </c>
      <c r="I2969" s="1425" t="s">
        <v>2763</v>
      </c>
      <c r="J2969" s="1425" t="s">
        <v>390</v>
      </c>
      <c r="K2969" s="1425">
        <v>-16235.24</v>
      </c>
    </row>
    <row r="2970" spans="1:11" ht="12.75">
      <c r="A2970" s="1425" t="s">
        <v>1360</v>
      </c>
      <c r="B2970" s="1425" t="s">
        <v>480</v>
      </c>
      <c r="C2970" s="1425" t="s">
        <v>1307</v>
      </c>
      <c r="D2970" s="1425" t="s">
        <v>1286</v>
      </c>
      <c r="E2970" s="1425" t="s">
        <v>1430</v>
      </c>
      <c r="F2970" s="1425" t="s">
        <v>390</v>
      </c>
      <c r="G2970" s="1425" t="s">
        <v>1238</v>
      </c>
      <c r="H2970" s="1425" t="s">
        <v>1264</v>
      </c>
      <c r="I2970" s="1425" t="s">
        <v>2764</v>
      </c>
      <c r="J2970" s="1425" t="s">
        <v>390</v>
      </c>
      <c r="K2970" s="1425">
        <v>-14908.18</v>
      </c>
    </row>
    <row r="2971" spans="1:11" ht="12.75">
      <c r="A2971" s="1425" t="s">
        <v>1360</v>
      </c>
      <c r="B2971" s="1425" t="s">
        <v>480</v>
      </c>
      <c r="C2971" s="1425" t="s">
        <v>1307</v>
      </c>
      <c r="D2971" s="1425" t="s">
        <v>1286</v>
      </c>
      <c r="E2971" s="1425" t="s">
        <v>1430</v>
      </c>
      <c r="F2971" s="1425" t="s">
        <v>390</v>
      </c>
      <c r="G2971" s="1425" t="s">
        <v>1238</v>
      </c>
      <c r="H2971" s="1425" t="s">
        <v>1264</v>
      </c>
      <c r="I2971" s="1425" t="s">
        <v>2765</v>
      </c>
      <c r="J2971" s="1425" t="s">
        <v>390</v>
      </c>
      <c r="K2971" s="1425">
        <v>-2105.8800000000001</v>
      </c>
    </row>
    <row r="2972" spans="1:11" ht="12.75">
      <c r="A2972" s="1425" t="s">
        <v>1360</v>
      </c>
      <c r="B2972" s="1425" t="s">
        <v>480</v>
      </c>
      <c r="C2972" s="1425" t="s">
        <v>1307</v>
      </c>
      <c r="D2972" s="1425" t="s">
        <v>1286</v>
      </c>
      <c r="E2972" s="1425" t="s">
        <v>1430</v>
      </c>
      <c r="F2972" s="1425" t="s">
        <v>390</v>
      </c>
      <c r="G2972" s="1425" t="s">
        <v>1238</v>
      </c>
      <c r="H2972" s="1425" t="s">
        <v>1264</v>
      </c>
      <c r="I2972" s="1425" t="s">
        <v>2766</v>
      </c>
      <c r="J2972" s="1425" t="s">
        <v>390</v>
      </c>
      <c r="K2972" s="1425">
        <v>-3950.4099999999999</v>
      </c>
    </row>
    <row r="2973" spans="1:11" ht="12.75">
      <c r="A2973" s="1425" t="s">
        <v>1360</v>
      </c>
      <c r="B2973" s="1425" t="s">
        <v>480</v>
      </c>
      <c r="C2973" s="1425" t="s">
        <v>1307</v>
      </c>
      <c r="D2973" s="1425" t="s">
        <v>1286</v>
      </c>
      <c r="E2973" s="1425" t="s">
        <v>1430</v>
      </c>
      <c r="F2973" s="1425" t="s">
        <v>390</v>
      </c>
      <c r="G2973" s="1425" t="s">
        <v>1238</v>
      </c>
      <c r="H2973" s="1425" t="s">
        <v>1264</v>
      </c>
      <c r="I2973" s="1425" t="s">
        <v>2767</v>
      </c>
      <c r="J2973" s="1425" t="s">
        <v>390</v>
      </c>
      <c r="K2973" s="1425">
        <v>-68216.490000000005</v>
      </c>
    </row>
    <row r="2974" spans="1:11" ht="12.75">
      <c r="A2974" s="1425" t="s">
        <v>1360</v>
      </c>
      <c r="B2974" s="1425" t="s">
        <v>480</v>
      </c>
      <c r="C2974" s="1425" t="s">
        <v>1307</v>
      </c>
      <c r="D2974" s="1425" t="s">
        <v>1286</v>
      </c>
      <c r="E2974" s="1425" t="s">
        <v>1430</v>
      </c>
      <c r="F2974" s="1425" t="s">
        <v>390</v>
      </c>
      <c r="G2974" s="1425" t="s">
        <v>1238</v>
      </c>
      <c r="H2974" s="1425" t="s">
        <v>1264</v>
      </c>
      <c r="I2974" s="1425" t="s">
        <v>2768</v>
      </c>
      <c r="J2974" s="1425" t="s">
        <v>390</v>
      </c>
      <c r="K2974" s="1425">
        <v>-5253.7600000000002</v>
      </c>
    </row>
    <row r="2975" spans="1:11" ht="12.75">
      <c r="A2975" s="1425" t="s">
        <v>1360</v>
      </c>
      <c r="B2975" s="1425" t="s">
        <v>480</v>
      </c>
      <c r="C2975" s="1425" t="s">
        <v>1307</v>
      </c>
      <c r="D2975" s="1425" t="s">
        <v>1286</v>
      </c>
      <c r="E2975" s="1425" t="s">
        <v>1430</v>
      </c>
      <c r="F2975" s="1425" t="s">
        <v>390</v>
      </c>
      <c r="G2975" s="1425" t="s">
        <v>1238</v>
      </c>
      <c r="H2975" s="1425" t="s">
        <v>1264</v>
      </c>
      <c r="I2975" s="1425" t="s">
        <v>2769</v>
      </c>
      <c r="J2975" s="1425" t="s">
        <v>390</v>
      </c>
      <c r="K2975" s="1425">
        <v>-2636.9699999999998</v>
      </c>
    </row>
    <row r="2976" spans="1:11" ht="12.75">
      <c r="A2976" s="1425" t="s">
        <v>1360</v>
      </c>
      <c r="B2976" s="1425" t="s">
        <v>480</v>
      </c>
      <c r="C2976" s="1425" t="s">
        <v>1307</v>
      </c>
      <c r="D2976" s="1425" t="s">
        <v>1286</v>
      </c>
      <c r="E2976" s="1425" t="s">
        <v>1430</v>
      </c>
      <c r="F2976" s="1425" t="s">
        <v>390</v>
      </c>
      <c r="G2976" s="1425" t="s">
        <v>1238</v>
      </c>
      <c r="H2976" s="1425" t="s">
        <v>1264</v>
      </c>
      <c r="I2976" s="1425" t="s">
        <v>2770</v>
      </c>
      <c r="J2976" s="1425" t="s">
        <v>390</v>
      </c>
      <c r="K2976" s="1425">
        <v>-2268.9000000000001</v>
      </c>
    </row>
    <row r="2977" spans="1:11" ht="12.75">
      <c r="A2977" s="1425" t="s">
        <v>1360</v>
      </c>
      <c r="B2977" s="1425" t="s">
        <v>480</v>
      </c>
      <c r="C2977" s="1425" t="s">
        <v>1307</v>
      </c>
      <c r="D2977" s="1425" t="s">
        <v>1286</v>
      </c>
      <c r="E2977" s="1425" t="s">
        <v>1430</v>
      </c>
      <c r="F2977" s="1425" t="s">
        <v>390</v>
      </c>
      <c r="G2977" s="1425" t="s">
        <v>1238</v>
      </c>
      <c r="H2977" s="1425" t="s">
        <v>1264</v>
      </c>
      <c r="I2977" s="1425" t="s">
        <v>2771</v>
      </c>
      <c r="J2977" s="1425" t="s">
        <v>390</v>
      </c>
      <c r="K2977" s="1425">
        <v>-81728.190000000002</v>
      </c>
    </row>
    <row r="2978" spans="1:11" ht="12.75">
      <c r="A2978" s="1425" t="s">
        <v>1360</v>
      </c>
      <c r="B2978" s="1425" t="s">
        <v>480</v>
      </c>
      <c r="C2978" s="1425" t="s">
        <v>1307</v>
      </c>
      <c r="D2978" s="1425" t="s">
        <v>1286</v>
      </c>
      <c r="E2978" s="1425" t="s">
        <v>1430</v>
      </c>
      <c r="F2978" s="1425" t="s">
        <v>390</v>
      </c>
      <c r="G2978" s="1425" t="s">
        <v>1238</v>
      </c>
      <c r="H2978" s="1425" t="s">
        <v>1265</v>
      </c>
      <c r="I2978" s="1425" t="s">
        <v>2763</v>
      </c>
      <c r="J2978" s="1425" t="s">
        <v>390</v>
      </c>
      <c r="K2978" s="1425">
        <v>-16235.24</v>
      </c>
    </row>
    <row r="2979" spans="1:11" ht="12.75">
      <c r="A2979" s="1425" t="s">
        <v>1360</v>
      </c>
      <c r="B2979" s="1425" t="s">
        <v>480</v>
      </c>
      <c r="C2979" s="1425" t="s">
        <v>1307</v>
      </c>
      <c r="D2979" s="1425" t="s">
        <v>1286</v>
      </c>
      <c r="E2979" s="1425" t="s">
        <v>1430</v>
      </c>
      <c r="F2979" s="1425" t="s">
        <v>390</v>
      </c>
      <c r="G2979" s="1425" t="s">
        <v>1238</v>
      </c>
      <c r="H2979" s="1425" t="s">
        <v>1265</v>
      </c>
      <c r="I2979" s="1425" t="s">
        <v>2764</v>
      </c>
      <c r="J2979" s="1425" t="s">
        <v>390</v>
      </c>
      <c r="K2979" s="1425">
        <v>-14964.99</v>
      </c>
    </row>
    <row r="2980" spans="1:11" ht="12.75">
      <c r="A2980" s="1425" t="s">
        <v>1360</v>
      </c>
      <c r="B2980" s="1425" t="s">
        <v>480</v>
      </c>
      <c r="C2980" s="1425" t="s">
        <v>1307</v>
      </c>
      <c r="D2980" s="1425" t="s">
        <v>1286</v>
      </c>
      <c r="E2980" s="1425" t="s">
        <v>1430</v>
      </c>
      <c r="F2980" s="1425" t="s">
        <v>390</v>
      </c>
      <c r="G2980" s="1425" t="s">
        <v>1238</v>
      </c>
      <c r="H2980" s="1425" t="s">
        <v>1265</v>
      </c>
      <c r="I2980" s="1425" t="s">
        <v>2765</v>
      </c>
      <c r="J2980" s="1425" t="s">
        <v>390</v>
      </c>
      <c r="K2980" s="1425">
        <v>-2078.98</v>
      </c>
    </row>
    <row r="2981" spans="1:11" ht="12.75">
      <c r="A2981" s="1425" t="s">
        <v>1360</v>
      </c>
      <c r="B2981" s="1425" t="s">
        <v>480</v>
      </c>
      <c r="C2981" s="1425" t="s">
        <v>1307</v>
      </c>
      <c r="D2981" s="1425" t="s">
        <v>1286</v>
      </c>
      <c r="E2981" s="1425" t="s">
        <v>1430</v>
      </c>
      <c r="F2981" s="1425" t="s">
        <v>390</v>
      </c>
      <c r="G2981" s="1425" t="s">
        <v>1238</v>
      </c>
      <c r="H2981" s="1425" t="s">
        <v>1265</v>
      </c>
      <c r="I2981" s="1425" t="s">
        <v>2766</v>
      </c>
      <c r="J2981" s="1425" t="s">
        <v>390</v>
      </c>
      <c r="K2981" s="1425">
        <v>-3952.9299999999998</v>
      </c>
    </row>
    <row r="2982" spans="1:11" ht="12.75">
      <c r="A2982" s="1425" t="s">
        <v>1360</v>
      </c>
      <c r="B2982" s="1425" t="s">
        <v>480</v>
      </c>
      <c r="C2982" s="1425" t="s">
        <v>1307</v>
      </c>
      <c r="D2982" s="1425" t="s">
        <v>1286</v>
      </c>
      <c r="E2982" s="1425" t="s">
        <v>1430</v>
      </c>
      <c r="F2982" s="1425" t="s">
        <v>390</v>
      </c>
      <c r="G2982" s="1425" t="s">
        <v>1238</v>
      </c>
      <c r="H2982" s="1425" t="s">
        <v>1265</v>
      </c>
      <c r="I2982" s="1425" t="s">
        <v>2767</v>
      </c>
      <c r="J2982" s="1425" t="s">
        <v>390</v>
      </c>
      <c r="K2982" s="1425">
        <v>-67871.119999999995</v>
      </c>
    </row>
    <row r="2983" spans="1:11" ht="12.75">
      <c r="A2983" s="1425" t="s">
        <v>1360</v>
      </c>
      <c r="B2983" s="1425" t="s">
        <v>480</v>
      </c>
      <c r="C2983" s="1425" t="s">
        <v>1307</v>
      </c>
      <c r="D2983" s="1425" t="s">
        <v>1286</v>
      </c>
      <c r="E2983" s="1425" t="s">
        <v>1430</v>
      </c>
      <c r="F2983" s="1425" t="s">
        <v>390</v>
      </c>
      <c r="G2983" s="1425" t="s">
        <v>1238</v>
      </c>
      <c r="H2983" s="1425" t="s">
        <v>1265</v>
      </c>
      <c r="I2983" s="1425" t="s">
        <v>2768</v>
      </c>
      <c r="J2983" s="1425" t="s">
        <v>390</v>
      </c>
      <c r="K2983" s="1425">
        <v>-5310.0600000000004</v>
      </c>
    </row>
    <row r="2984" spans="1:11" ht="12.75">
      <c r="A2984" s="1425" t="s">
        <v>1360</v>
      </c>
      <c r="B2984" s="1425" t="s">
        <v>480</v>
      </c>
      <c r="C2984" s="1425" t="s">
        <v>1307</v>
      </c>
      <c r="D2984" s="1425" t="s">
        <v>1286</v>
      </c>
      <c r="E2984" s="1425" t="s">
        <v>1430</v>
      </c>
      <c r="F2984" s="1425" t="s">
        <v>390</v>
      </c>
      <c r="G2984" s="1425" t="s">
        <v>1238</v>
      </c>
      <c r="H2984" s="1425" t="s">
        <v>1265</v>
      </c>
      <c r="I2984" s="1425" t="s">
        <v>2769</v>
      </c>
      <c r="J2984" s="1425" t="s">
        <v>390</v>
      </c>
      <c r="K2984" s="1425">
        <v>-2594.9499999999998</v>
      </c>
    </row>
    <row r="2985" spans="1:11" ht="12.75">
      <c r="A2985" s="1425" t="s">
        <v>1360</v>
      </c>
      <c r="B2985" s="1425" t="s">
        <v>480</v>
      </c>
      <c r="C2985" s="1425" t="s">
        <v>1307</v>
      </c>
      <c r="D2985" s="1425" t="s">
        <v>1286</v>
      </c>
      <c r="E2985" s="1425" t="s">
        <v>1430</v>
      </c>
      <c r="F2985" s="1425" t="s">
        <v>390</v>
      </c>
      <c r="G2985" s="1425" t="s">
        <v>1238</v>
      </c>
      <c r="H2985" s="1425" t="s">
        <v>1265</v>
      </c>
      <c r="I2985" s="1425" t="s">
        <v>2770</v>
      </c>
      <c r="J2985" s="1425" t="s">
        <v>390</v>
      </c>
      <c r="K2985" s="1425">
        <v>-2268.9000000000001</v>
      </c>
    </row>
    <row r="2986" spans="1:11" ht="12.75">
      <c r="A2986" s="1425" t="s">
        <v>1360</v>
      </c>
      <c r="B2986" s="1425" t="s">
        <v>480</v>
      </c>
      <c r="C2986" s="1425" t="s">
        <v>1307</v>
      </c>
      <c r="D2986" s="1425" t="s">
        <v>1286</v>
      </c>
      <c r="E2986" s="1425" t="s">
        <v>1430</v>
      </c>
      <c r="F2986" s="1425" t="s">
        <v>390</v>
      </c>
      <c r="G2986" s="1425" t="s">
        <v>1238</v>
      </c>
      <c r="H2986" s="1425" t="s">
        <v>1265</v>
      </c>
      <c r="I2986" s="1425" t="s">
        <v>2771</v>
      </c>
      <c r="J2986" s="1425" t="s">
        <v>390</v>
      </c>
      <c r="K2986" s="1425">
        <v>-82079.410000000003</v>
      </c>
    </row>
    <row r="2987" spans="1:11" ht="12.75">
      <c r="A2987" s="1425" t="s">
        <v>1360</v>
      </c>
      <c r="B2987" s="1425" t="s">
        <v>480</v>
      </c>
      <c r="C2987" s="1425" t="s">
        <v>1307</v>
      </c>
      <c r="D2987" s="1425" t="s">
        <v>1286</v>
      </c>
      <c r="E2987" s="1425" t="s">
        <v>1430</v>
      </c>
      <c r="F2987" s="1425" t="s">
        <v>390</v>
      </c>
      <c r="G2987" s="1425" t="s">
        <v>1238</v>
      </c>
      <c r="H2987" s="1425" t="s">
        <v>2774</v>
      </c>
      <c r="I2987" s="1425" t="s">
        <v>2763</v>
      </c>
      <c r="J2987" s="1425" t="s">
        <v>390</v>
      </c>
      <c r="K2987" s="1425">
        <v>-16235.24</v>
      </c>
    </row>
    <row r="2988" spans="1:11" ht="12.75">
      <c r="A2988" s="1425" t="s">
        <v>1360</v>
      </c>
      <c r="B2988" s="1425" t="s">
        <v>480</v>
      </c>
      <c r="C2988" s="1425" t="s">
        <v>1307</v>
      </c>
      <c r="D2988" s="1425" t="s">
        <v>1286</v>
      </c>
      <c r="E2988" s="1425" t="s">
        <v>1430</v>
      </c>
      <c r="F2988" s="1425" t="s">
        <v>390</v>
      </c>
      <c r="G2988" s="1425" t="s">
        <v>1238</v>
      </c>
      <c r="H2988" s="1425" t="s">
        <v>2774</v>
      </c>
      <c r="I2988" s="1425" t="s">
        <v>2764</v>
      </c>
      <c r="J2988" s="1425" t="s">
        <v>390</v>
      </c>
      <c r="K2988" s="1425">
        <v>-13563.52</v>
      </c>
    </row>
    <row r="2989" spans="1:11" ht="12.75">
      <c r="A2989" s="1425" t="s">
        <v>1360</v>
      </c>
      <c r="B2989" s="1425" t="s">
        <v>480</v>
      </c>
      <c r="C2989" s="1425" t="s">
        <v>1307</v>
      </c>
      <c r="D2989" s="1425" t="s">
        <v>1286</v>
      </c>
      <c r="E2989" s="1425" t="s">
        <v>1430</v>
      </c>
      <c r="F2989" s="1425" t="s">
        <v>390</v>
      </c>
      <c r="G2989" s="1425" t="s">
        <v>1238</v>
      </c>
      <c r="H2989" s="1425" t="s">
        <v>2774</v>
      </c>
      <c r="I2989" s="1425" t="s">
        <v>2765</v>
      </c>
      <c r="J2989" s="1425" t="s">
        <v>390</v>
      </c>
      <c r="K2989" s="1425">
        <v>-2066.3800000000001</v>
      </c>
    </row>
    <row r="2990" spans="1:11" ht="12.75">
      <c r="A2990" s="1425" t="s">
        <v>1360</v>
      </c>
      <c r="B2990" s="1425" t="s">
        <v>480</v>
      </c>
      <c r="C2990" s="1425" t="s">
        <v>1307</v>
      </c>
      <c r="D2990" s="1425" t="s">
        <v>1286</v>
      </c>
      <c r="E2990" s="1425" t="s">
        <v>1430</v>
      </c>
      <c r="F2990" s="1425" t="s">
        <v>390</v>
      </c>
      <c r="G2990" s="1425" t="s">
        <v>1238</v>
      </c>
      <c r="H2990" s="1425" t="s">
        <v>2774</v>
      </c>
      <c r="I2990" s="1425" t="s">
        <v>2766</v>
      </c>
      <c r="J2990" s="1425" t="s">
        <v>390</v>
      </c>
      <c r="K2990" s="1425">
        <v>-3950.4099999999999</v>
      </c>
    </row>
    <row r="2991" spans="1:11" ht="12.75">
      <c r="A2991" s="1425" t="s">
        <v>1360</v>
      </c>
      <c r="B2991" s="1425" t="s">
        <v>480</v>
      </c>
      <c r="C2991" s="1425" t="s">
        <v>1307</v>
      </c>
      <c r="D2991" s="1425" t="s">
        <v>1286</v>
      </c>
      <c r="E2991" s="1425" t="s">
        <v>1430</v>
      </c>
      <c r="F2991" s="1425" t="s">
        <v>390</v>
      </c>
      <c r="G2991" s="1425" t="s">
        <v>1238</v>
      </c>
      <c r="H2991" s="1425" t="s">
        <v>2774</v>
      </c>
      <c r="I2991" s="1425" t="s">
        <v>2767</v>
      </c>
      <c r="J2991" s="1425" t="s">
        <v>390</v>
      </c>
      <c r="K2991" s="1425">
        <v>-67202.979999999996</v>
      </c>
    </row>
    <row r="2992" spans="1:11" ht="12.75">
      <c r="A2992" s="1425" t="s">
        <v>1360</v>
      </c>
      <c r="B2992" s="1425" t="s">
        <v>480</v>
      </c>
      <c r="C2992" s="1425" t="s">
        <v>1307</v>
      </c>
      <c r="D2992" s="1425" t="s">
        <v>1286</v>
      </c>
      <c r="E2992" s="1425" t="s">
        <v>1430</v>
      </c>
      <c r="F2992" s="1425" t="s">
        <v>390</v>
      </c>
      <c r="G2992" s="1425" t="s">
        <v>1238</v>
      </c>
      <c r="H2992" s="1425" t="s">
        <v>2774</v>
      </c>
      <c r="I2992" s="1425" t="s">
        <v>2768</v>
      </c>
      <c r="J2992" s="1425" t="s">
        <v>390</v>
      </c>
      <c r="K2992" s="1425">
        <v>-5464.6899999999996</v>
      </c>
    </row>
    <row r="2993" spans="1:11" ht="12.75">
      <c r="A2993" s="1425" t="s">
        <v>1360</v>
      </c>
      <c r="B2993" s="1425" t="s">
        <v>480</v>
      </c>
      <c r="C2993" s="1425" t="s">
        <v>1307</v>
      </c>
      <c r="D2993" s="1425" t="s">
        <v>1286</v>
      </c>
      <c r="E2993" s="1425" t="s">
        <v>1430</v>
      </c>
      <c r="F2993" s="1425" t="s">
        <v>390</v>
      </c>
      <c r="G2993" s="1425" t="s">
        <v>1238</v>
      </c>
      <c r="H2993" s="1425" t="s">
        <v>2774</v>
      </c>
      <c r="I2993" s="1425" t="s">
        <v>2769</v>
      </c>
      <c r="J2993" s="1425" t="s">
        <v>390</v>
      </c>
      <c r="K2993" s="1425">
        <v>-2381.5</v>
      </c>
    </row>
    <row r="2994" spans="1:11" ht="12.75">
      <c r="A2994" s="1425" t="s">
        <v>1360</v>
      </c>
      <c r="B2994" s="1425" t="s">
        <v>480</v>
      </c>
      <c r="C2994" s="1425" t="s">
        <v>1307</v>
      </c>
      <c r="D2994" s="1425" t="s">
        <v>1286</v>
      </c>
      <c r="E2994" s="1425" t="s">
        <v>1430</v>
      </c>
      <c r="F2994" s="1425" t="s">
        <v>390</v>
      </c>
      <c r="G2994" s="1425" t="s">
        <v>1238</v>
      </c>
      <c r="H2994" s="1425" t="s">
        <v>2774</v>
      </c>
      <c r="I2994" s="1425" t="s">
        <v>2770</v>
      </c>
      <c r="J2994" s="1425" t="s">
        <v>390</v>
      </c>
      <c r="K2994" s="1425">
        <v>-2218.48</v>
      </c>
    </row>
    <row r="2995" spans="1:11" ht="12.75">
      <c r="A2995" s="1425" t="s">
        <v>1360</v>
      </c>
      <c r="B2995" s="1425" t="s">
        <v>480</v>
      </c>
      <c r="C2995" s="1425" t="s">
        <v>1307</v>
      </c>
      <c r="D2995" s="1425" t="s">
        <v>1286</v>
      </c>
      <c r="E2995" s="1425" t="s">
        <v>1430</v>
      </c>
      <c r="F2995" s="1425" t="s">
        <v>390</v>
      </c>
      <c r="G2995" s="1425" t="s">
        <v>1238</v>
      </c>
      <c r="H2995" s="1425" t="s">
        <v>2774</v>
      </c>
      <c r="I2995" s="1425" t="s">
        <v>2771</v>
      </c>
      <c r="J2995" s="1425" t="s">
        <v>390</v>
      </c>
      <c r="K2995" s="1425">
        <v>-79594.5</v>
      </c>
    </row>
    <row r="2996" spans="1:11" ht="12.75">
      <c r="A2996" s="1425" t="s">
        <v>1360</v>
      </c>
      <c r="B2996" s="1425" t="s">
        <v>480</v>
      </c>
      <c r="C2996" s="1425" t="s">
        <v>1307</v>
      </c>
      <c r="D2996" s="1425" t="s">
        <v>1286</v>
      </c>
      <c r="E2996" s="1425" t="s">
        <v>1430</v>
      </c>
      <c r="F2996" s="1425" t="s">
        <v>390</v>
      </c>
      <c r="G2996" s="1425" t="s">
        <v>1238</v>
      </c>
      <c r="H2996" s="1425" t="s">
        <v>1266</v>
      </c>
      <c r="I2996" s="1425" t="s">
        <v>2763</v>
      </c>
      <c r="J2996" s="1425" t="s">
        <v>390</v>
      </c>
      <c r="K2996" s="1425">
        <v>-16235.24</v>
      </c>
    </row>
    <row r="2997" spans="1:11" ht="12.75">
      <c r="A2997" s="1425" t="s">
        <v>1360</v>
      </c>
      <c r="B2997" s="1425" t="s">
        <v>480</v>
      </c>
      <c r="C2997" s="1425" t="s">
        <v>1307</v>
      </c>
      <c r="D2997" s="1425" t="s">
        <v>1286</v>
      </c>
      <c r="E2997" s="1425" t="s">
        <v>1430</v>
      </c>
      <c r="F2997" s="1425" t="s">
        <v>390</v>
      </c>
      <c r="G2997" s="1425" t="s">
        <v>1238</v>
      </c>
      <c r="H2997" s="1425" t="s">
        <v>1266</v>
      </c>
      <c r="I2997" s="1425" t="s">
        <v>2764</v>
      </c>
      <c r="J2997" s="1425" t="s">
        <v>390</v>
      </c>
      <c r="K2997" s="1425">
        <v>-14908.18</v>
      </c>
    </row>
    <row r="2998" spans="1:11" ht="12.75">
      <c r="A2998" s="1425" t="s">
        <v>1360</v>
      </c>
      <c r="B2998" s="1425" t="s">
        <v>480</v>
      </c>
      <c r="C2998" s="1425" t="s">
        <v>1307</v>
      </c>
      <c r="D2998" s="1425" t="s">
        <v>1286</v>
      </c>
      <c r="E2998" s="1425" t="s">
        <v>1430</v>
      </c>
      <c r="F2998" s="1425" t="s">
        <v>390</v>
      </c>
      <c r="G2998" s="1425" t="s">
        <v>1238</v>
      </c>
      <c r="H2998" s="1425" t="s">
        <v>1266</v>
      </c>
      <c r="I2998" s="1425" t="s">
        <v>2765</v>
      </c>
      <c r="J2998" s="1425" t="s">
        <v>390</v>
      </c>
      <c r="K2998" s="1425">
        <v>-2094.1100000000001</v>
      </c>
    </row>
    <row r="2999" spans="1:11" ht="12.75">
      <c r="A2999" s="1425" t="s">
        <v>1360</v>
      </c>
      <c r="B2999" s="1425" t="s">
        <v>480</v>
      </c>
      <c r="C2999" s="1425" t="s">
        <v>1307</v>
      </c>
      <c r="D2999" s="1425" t="s">
        <v>1286</v>
      </c>
      <c r="E2999" s="1425" t="s">
        <v>1430</v>
      </c>
      <c r="F2999" s="1425" t="s">
        <v>390</v>
      </c>
      <c r="G2999" s="1425" t="s">
        <v>1238</v>
      </c>
      <c r="H2999" s="1425" t="s">
        <v>1266</v>
      </c>
      <c r="I2999" s="1425" t="s">
        <v>2766</v>
      </c>
      <c r="J2999" s="1425" t="s">
        <v>390</v>
      </c>
      <c r="K2999" s="1425">
        <v>-3950.4099999999999</v>
      </c>
    </row>
    <row r="3000" spans="1:11" ht="12.75">
      <c r="A3000" s="1425" t="s">
        <v>1360</v>
      </c>
      <c r="B3000" s="1425" t="s">
        <v>480</v>
      </c>
      <c r="C3000" s="1425" t="s">
        <v>1307</v>
      </c>
      <c r="D3000" s="1425" t="s">
        <v>1286</v>
      </c>
      <c r="E3000" s="1425" t="s">
        <v>1430</v>
      </c>
      <c r="F3000" s="1425" t="s">
        <v>390</v>
      </c>
      <c r="G3000" s="1425" t="s">
        <v>1238</v>
      </c>
      <c r="H3000" s="1425" t="s">
        <v>1266</v>
      </c>
      <c r="I3000" s="1425" t="s">
        <v>2767</v>
      </c>
      <c r="J3000" s="1425" t="s">
        <v>390</v>
      </c>
      <c r="K3000" s="1425">
        <v>-67770.100000000006</v>
      </c>
    </row>
    <row r="3001" spans="1:11" ht="12.75">
      <c r="A3001" s="1425" t="s">
        <v>1360</v>
      </c>
      <c r="B3001" s="1425" t="s">
        <v>480</v>
      </c>
      <c r="C3001" s="1425" t="s">
        <v>1307</v>
      </c>
      <c r="D3001" s="1425" t="s">
        <v>1286</v>
      </c>
      <c r="E3001" s="1425" t="s">
        <v>1430</v>
      </c>
      <c r="F3001" s="1425" t="s">
        <v>390</v>
      </c>
      <c r="G3001" s="1425" t="s">
        <v>1238</v>
      </c>
      <c r="H3001" s="1425" t="s">
        <v>1266</v>
      </c>
      <c r="I3001" s="1425" t="s">
        <v>2768</v>
      </c>
      <c r="J3001" s="1425" t="s">
        <v>390</v>
      </c>
      <c r="K3001" s="1425">
        <v>-5315.1099999999997</v>
      </c>
    </row>
    <row r="3002" spans="1:11" ht="12.75">
      <c r="A3002" s="1425" t="s">
        <v>1360</v>
      </c>
      <c r="B3002" s="1425" t="s">
        <v>480</v>
      </c>
      <c r="C3002" s="1425" t="s">
        <v>1307</v>
      </c>
      <c r="D3002" s="1425" t="s">
        <v>1286</v>
      </c>
      <c r="E3002" s="1425" t="s">
        <v>1430</v>
      </c>
      <c r="F3002" s="1425" t="s">
        <v>390</v>
      </c>
      <c r="G3002" s="1425" t="s">
        <v>1238</v>
      </c>
      <c r="H3002" s="1425" t="s">
        <v>1266</v>
      </c>
      <c r="I3002" s="1425" t="s">
        <v>2769</v>
      </c>
      <c r="J3002" s="1425" t="s">
        <v>390</v>
      </c>
      <c r="K3002" s="1425">
        <v>-2586.5500000000002</v>
      </c>
    </row>
    <row r="3003" spans="1:11" ht="12.75">
      <c r="A3003" s="1425" t="s">
        <v>1360</v>
      </c>
      <c r="B3003" s="1425" t="s">
        <v>480</v>
      </c>
      <c r="C3003" s="1425" t="s">
        <v>1307</v>
      </c>
      <c r="D3003" s="1425" t="s">
        <v>1286</v>
      </c>
      <c r="E3003" s="1425" t="s">
        <v>1430</v>
      </c>
      <c r="F3003" s="1425" t="s">
        <v>390</v>
      </c>
      <c r="G3003" s="1425" t="s">
        <v>1238</v>
      </c>
      <c r="H3003" s="1425" t="s">
        <v>1266</v>
      </c>
      <c r="I3003" s="1425" t="s">
        <v>2770</v>
      </c>
      <c r="J3003" s="1425" t="s">
        <v>390</v>
      </c>
      <c r="K3003" s="1425">
        <v>-2243.6900000000001</v>
      </c>
    </row>
    <row r="3004" spans="1:11" ht="12.75">
      <c r="A3004" s="1425" t="s">
        <v>1360</v>
      </c>
      <c r="B3004" s="1425" t="s">
        <v>480</v>
      </c>
      <c r="C3004" s="1425" t="s">
        <v>1307</v>
      </c>
      <c r="D3004" s="1425" t="s">
        <v>1286</v>
      </c>
      <c r="E3004" s="1425" t="s">
        <v>1430</v>
      </c>
      <c r="F3004" s="1425" t="s">
        <v>390</v>
      </c>
      <c r="G3004" s="1425" t="s">
        <v>1238</v>
      </c>
      <c r="H3004" s="1425" t="s">
        <v>1266</v>
      </c>
      <c r="I3004" s="1425" t="s">
        <v>2771</v>
      </c>
      <c r="J3004" s="1425" t="s">
        <v>390</v>
      </c>
      <c r="K3004" s="1425">
        <v>-80537.570000000007</v>
      </c>
    </row>
    <row r="3005" spans="1:11" ht="12.75">
      <c r="A3005" s="1425" t="s">
        <v>1360</v>
      </c>
      <c r="B3005" s="1425" t="s">
        <v>480</v>
      </c>
      <c r="C3005" s="1425" t="s">
        <v>1307</v>
      </c>
      <c r="D3005" s="1425" t="s">
        <v>1286</v>
      </c>
      <c r="E3005" s="1425" t="s">
        <v>1430</v>
      </c>
      <c r="F3005" s="1425" t="s">
        <v>390</v>
      </c>
      <c r="G3005" s="1425" t="s">
        <v>1238</v>
      </c>
      <c r="H3005" s="1425" t="s">
        <v>1267</v>
      </c>
      <c r="I3005" s="1425" t="s">
        <v>2763</v>
      </c>
      <c r="J3005" s="1425" t="s">
        <v>390</v>
      </c>
      <c r="K3005" s="1425">
        <v>-16189.860000000001</v>
      </c>
    </row>
    <row r="3006" spans="1:11" ht="12.75">
      <c r="A3006" s="1425" t="s">
        <v>1360</v>
      </c>
      <c r="B3006" s="1425" t="s">
        <v>480</v>
      </c>
      <c r="C3006" s="1425" t="s">
        <v>1307</v>
      </c>
      <c r="D3006" s="1425" t="s">
        <v>1286</v>
      </c>
      <c r="E3006" s="1425" t="s">
        <v>1430</v>
      </c>
      <c r="F3006" s="1425" t="s">
        <v>390</v>
      </c>
      <c r="G3006" s="1425" t="s">
        <v>1238</v>
      </c>
      <c r="H3006" s="1425" t="s">
        <v>1267</v>
      </c>
      <c r="I3006" s="1425" t="s">
        <v>2764</v>
      </c>
      <c r="J3006" s="1425" t="s">
        <v>390</v>
      </c>
      <c r="K3006" s="1425">
        <v>-14916.58</v>
      </c>
    </row>
    <row r="3007" spans="1:11" ht="12.75">
      <c r="A3007" s="1425" t="s">
        <v>1360</v>
      </c>
      <c r="B3007" s="1425" t="s">
        <v>480</v>
      </c>
      <c r="C3007" s="1425" t="s">
        <v>1307</v>
      </c>
      <c r="D3007" s="1425" t="s">
        <v>1286</v>
      </c>
      <c r="E3007" s="1425" t="s">
        <v>1430</v>
      </c>
      <c r="F3007" s="1425" t="s">
        <v>390</v>
      </c>
      <c r="G3007" s="1425" t="s">
        <v>1238</v>
      </c>
      <c r="H3007" s="1425" t="s">
        <v>1267</v>
      </c>
      <c r="I3007" s="1425" t="s">
        <v>2765</v>
      </c>
      <c r="J3007" s="1425" t="s">
        <v>390</v>
      </c>
      <c r="K3007" s="1425">
        <v>-2128.5599999999999</v>
      </c>
    </row>
    <row r="3008" spans="1:11" ht="12.75">
      <c r="A3008" s="1425" t="s">
        <v>1360</v>
      </c>
      <c r="B3008" s="1425" t="s">
        <v>480</v>
      </c>
      <c r="C3008" s="1425" t="s">
        <v>1307</v>
      </c>
      <c r="D3008" s="1425" t="s">
        <v>1286</v>
      </c>
      <c r="E3008" s="1425" t="s">
        <v>1430</v>
      </c>
      <c r="F3008" s="1425" t="s">
        <v>390</v>
      </c>
      <c r="G3008" s="1425" t="s">
        <v>1238</v>
      </c>
      <c r="H3008" s="1425" t="s">
        <v>1267</v>
      </c>
      <c r="I3008" s="1425" t="s">
        <v>2766</v>
      </c>
      <c r="J3008" s="1425" t="s">
        <v>390</v>
      </c>
      <c r="K3008" s="1425">
        <v>-3950.4099999999999</v>
      </c>
    </row>
    <row r="3009" spans="1:11" ht="12.75">
      <c r="A3009" s="1425" t="s">
        <v>1360</v>
      </c>
      <c r="B3009" s="1425" t="s">
        <v>480</v>
      </c>
      <c r="C3009" s="1425" t="s">
        <v>1307</v>
      </c>
      <c r="D3009" s="1425" t="s">
        <v>1286</v>
      </c>
      <c r="E3009" s="1425" t="s">
        <v>1430</v>
      </c>
      <c r="F3009" s="1425" t="s">
        <v>390</v>
      </c>
      <c r="G3009" s="1425" t="s">
        <v>1238</v>
      </c>
      <c r="H3009" s="1425" t="s">
        <v>1267</v>
      </c>
      <c r="I3009" s="1425" t="s">
        <v>2767</v>
      </c>
      <c r="J3009" s="1425" t="s">
        <v>390</v>
      </c>
      <c r="K3009" s="1425">
        <v>-67381.559999999998</v>
      </c>
    </row>
    <row r="3010" spans="1:11" ht="12.75">
      <c r="A3010" s="1425" t="s">
        <v>1360</v>
      </c>
      <c r="B3010" s="1425" t="s">
        <v>480</v>
      </c>
      <c r="C3010" s="1425" t="s">
        <v>1307</v>
      </c>
      <c r="D3010" s="1425" t="s">
        <v>1286</v>
      </c>
      <c r="E3010" s="1425" t="s">
        <v>1430</v>
      </c>
      <c r="F3010" s="1425" t="s">
        <v>390</v>
      </c>
      <c r="G3010" s="1425" t="s">
        <v>1238</v>
      </c>
      <c r="H3010" s="1425" t="s">
        <v>1267</v>
      </c>
      <c r="I3010" s="1425" t="s">
        <v>2768</v>
      </c>
      <c r="J3010" s="1425" t="s">
        <v>390</v>
      </c>
      <c r="K3010" s="1425">
        <v>-5248.7200000000003</v>
      </c>
    </row>
    <row r="3011" spans="1:11" ht="12.75">
      <c r="A3011" s="1425" t="s">
        <v>1360</v>
      </c>
      <c r="B3011" s="1425" t="s">
        <v>480</v>
      </c>
      <c r="C3011" s="1425" t="s">
        <v>1307</v>
      </c>
      <c r="D3011" s="1425" t="s">
        <v>1286</v>
      </c>
      <c r="E3011" s="1425" t="s">
        <v>1430</v>
      </c>
      <c r="F3011" s="1425" t="s">
        <v>390</v>
      </c>
      <c r="G3011" s="1425" t="s">
        <v>1238</v>
      </c>
      <c r="H3011" s="1425" t="s">
        <v>1267</v>
      </c>
      <c r="I3011" s="1425" t="s">
        <v>2769</v>
      </c>
      <c r="J3011" s="1425" t="s">
        <v>390</v>
      </c>
      <c r="K3011" s="1425">
        <v>-2678.9899999999998</v>
      </c>
    </row>
    <row r="3012" spans="1:11" ht="12.75">
      <c r="A3012" s="1425" t="s">
        <v>1360</v>
      </c>
      <c r="B3012" s="1425" t="s">
        <v>480</v>
      </c>
      <c r="C3012" s="1425" t="s">
        <v>1307</v>
      </c>
      <c r="D3012" s="1425" t="s">
        <v>1286</v>
      </c>
      <c r="E3012" s="1425" t="s">
        <v>1430</v>
      </c>
      <c r="F3012" s="1425" t="s">
        <v>390</v>
      </c>
      <c r="G3012" s="1425" t="s">
        <v>1238</v>
      </c>
      <c r="H3012" s="1425" t="s">
        <v>1267</v>
      </c>
      <c r="I3012" s="1425" t="s">
        <v>2770</v>
      </c>
      <c r="J3012" s="1425" t="s">
        <v>390</v>
      </c>
      <c r="K3012" s="1425">
        <v>-2268.9000000000001</v>
      </c>
    </row>
    <row r="3013" spans="1:11" ht="12.75">
      <c r="A3013" s="1425" t="s">
        <v>1360</v>
      </c>
      <c r="B3013" s="1425" t="s">
        <v>480</v>
      </c>
      <c r="C3013" s="1425" t="s">
        <v>1307</v>
      </c>
      <c r="D3013" s="1425" t="s">
        <v>1286</v>
      </c>
      <c r="E3013" s="1425" t="s">
        <v>1430</v>
      </c>
      <c r="F3013" s="1425" t="s">
        <v>390</v>
      </c>
      <c r="G3013" s="1425" t="s">
        <v>1238</v>
      </c>
      <c r="H3013" s="1425" t="s">
        <v>1267</v>
      </c>
      <c r="I3013" s="1425" t="s">
        <v>2771</v>
      </c>
      <c r="J3013" s="1425" t="s">
        <v>390</v>
      </c>
      <c r="K3013" s="1425">
        <v>-82584.279999999999</v>
      </c>
    </row>
    <row r="3014" spans="1:11" ht="12.75">
      <c r="A3014" s="1425" t="s">
        <v>1360</v>
      </c>
      <c r="B3014" s="1425" t="s">
        <v>1308</v>
      </c>
      <c r="C3014" s="1425" t="s">
        <v>390</v>
      </c>
      <c r="D3014" s="1425" t="s">
        <v>809</v>
      </c>
      <c r="E3014" s="1425" t="s">
        <v>2844</v>
      </c>
      <c r="F3014" s="1425" t="s">
        <v>390</v>
      </c>
      <c r="G3014" s="1425" t="s">
        <v>1238</v>
      </c>
      <c r="H3014" s="1425" t="s">
        <v>2762</v>
      </c>
      <c r="I3014" s="1425" t="s">
        <v>2763</v>
      </c>
      <c r="J3014" s="1425" t="s">
        <v>390</v>
      </c>
      <c r="K3014" s="1425">
        <v>39.479999999999997</v>
      </c>
    </row>
    <row r="3015" spans="1:11" ht="12.75">
      <c r="A3015" s="1425" t="s">
        <v>1360</v>
      </c>
      <c r="B3015" s="1425" t="s">
        <v>1308</v>
      </c>
      <c r="C3015" s="1425" t="s">
        <v>390</v>
      </c>
      <c r="D3015" s="1425" t="s">
        <v>809</v>
      </c>
      <c r="E3015" s="1425" t="s">
        <v>2844</v>
      </c>
      <c r="F3015" s="1425" t="s">
        <v>390</v>
      </c>
      <c r="G3015" s="1425" t="s">
        <v>1238</v>
      </c>
      <c r="H3015" s="1425" t="s">
        <v>2762</v>
      </c>
      <c r="I3015" s="1425" t="s">
        <v>2764</v>
      </c>
      <c r="J3015" s="1425" t="s">
        <v>390</v>
      </c>
      <c r="K3015" s="1425">
        <v>551.85000000000002</v>
      </c>
    </row>
    <row r="3016" spans="1:11" ht="12.75">
      <c r="A3016" s="1425" t="s">
        <v>1360</v>
      </c>
      <c r="B3016" s="1425" t="s">
        <v>1308</v>
      </c>
      <c r="C3016" s="1425" t="s">
        <v>390</v>
      </c>
      <c r="D3016" s="1425" t="s">
        <v>809</v>
      </c>
      <c r="E3016" s="1425" t="s">
        <v>2844</v>
      </c>
      <c r="F3016" s="1425" t="s">
        <v>390</v>
      </c>
      <c r="G3016" s="1425" t="s">
        <v>1238</v>
      </c>
      <c r="H3016" s="1425" t="s">
        <v>2762</v>
      </c>
      <c r="I3016" s="1425" t="s">
        <v>2765</v>
      </c>
      <c r="J3016" s="1425" t="s">
        <v>390</v>
      </c>
      <c r="K3016" s="1425">
        <v>110.37</v>
      </c>
    </row>
    <row r="3017" spans="1:11" ht="12.75">
      <c r="A3017" s="1425" t="s">
        <v>1360</v>
      </c>
      <c r="B3017" s="1425" t="s">
        <v>1308</v>
      </c>
      <c r="C3017" s="1425" t="s">
        <v>390</v>
      </c>
      <c r="D3017" s="1425" t="s">
        <v>809</v>
      </c>
      <c r="E3017" s="1425" t="s">
        <v>2844</v>
      </c>
      <c r="F3017" s="1425" t="s">
        <v>390</v>
      </c>
      <c r="G3017" s="1425" t="s">
        <v>1238</v>
      </c>
      <c r="H3017" s="1425" t="s">
        <v>2762</v>
      </c>
      <c r="I3017" s="1425" t="s">
        <v>2766</v>
      </c>
      <c r="J3017" s="1425" t="s">
        <v>390</v>
      </c>
      <c r="K3017" s="1425">
        <v>196.96000000000001</v>
      </c>
    </row>
    <row r="3018" spans="1:11" ht="12.75">
      <c r="A3018" s="1425" t="s">
        <v>1360</v>
      </c>
      <c r="B3018" s="1425" t="s">
        <v>1308</v>
      </c>
      <c r="C3018" s="1425" t="s">
        <v>390</v>
      </c>
      <c r="D3018" s="1425" t="s">
        <v>809</v>
      </c>
      <c r="E3018" s="1425" t="s">
        <v>2844</v>
      </c>
      <c r="F3018" s="1425" t="s">
        <v>390</v>
      </c>
      <c r="G3018" s="1425" t="s">
        <v>1238</v>
      </c>
      <c r="H3018" s="1425" t="s">
        <v>2762</v>
      </c>
      <c r="I3018" s="1425" t="s">
        <v>2767</v>
      </c>
      <c r="J3018" s="1425" t="s">
        <v>390</v>
      </c>
      <c r="K3018" s="1425">
        <v>3295.4499999999998</v>
      </c>
    </row>
    <row r="3019" spans="1:11" ht="12.75">
      <c r="A3019" s="1425" t="s">
        <v>1360</v>
      </c>
      <c r="B3019" s="1425" t="s">
        <v>1308</v>
      </c>
      <c r="C3019" s="1425" t="s">
        <v>390</v>
      </c>
      <c r="D3019" s="1425" t="s">
        <v>809</v>
      </c>
      <c r="E3019" s="1425" t="s">
        <v>2844</v>
      </c>
      <c r="F3019" s="1425" t="s">
        <v>390</v>
      </c>
      <c r="G3019" s="1425" t="s">
        <v>1238</v>
      </c>
      <c r="H3019" s="1425" t="s">
        <v>2762</v>
      </c>
      <c r="I3019" s="1425" t="s">
        <v>2768</v>
      </c>
      <c r="J3019" s="1425" t="s">
        <v>390</v>
      </c>
      <c r="K3019" s="1425">
        <v>275.93000000000001</v>
      </c>
    </row>
    <row r="3020" spans="1:11" ht="12.75">
      <c r="A3020" s="1425" t="s">
        <v>1360</v>
      </c>
      <c r="B3020" s="1425" t="s">
        <v>1308</v>
      </c>
      <c r="C3020" s="1425" t="s">
        <v>390</v>
      </c>
      <c r="D3020" s="1425" t="s">
        <v>809</v>
      </c>
      <c r="E3020" s="1425" t="s">
        <v>2844</v>
      </c>
      <c r="F3020" s="1425" t="s">
        <v>390</v>
      </c>
      <c r="G3020" s="1425" t="s">
        <v>1238</v>
      </c>
      <c r="H3020" s="1425" t="s">
        <v>2762</v>
      </c>
      <c r="I3020" s="1425" t="s">
        <v>2769</v>
      </c>
      <c r="J3020" s="1425" t="s">
        <v>390</v>
      </c>
      <c r="K3020" s="1425">
        <v>141.77000000000001</v>
      </c>
    </row>
    <row r="3021" spans="1:11" ht="12.75">
      <c r="A3021" s="1425" t="s">
        <v>1360</v>
      </c>
      <c r="B3021" s="1425" t="s">
        <v>1308</v>
      </c>
      <c r="C3021" s="1425" t="s">
        <v>390</v>
      </c>
      <c r="D3021" s="1425" t="s">
        <v>809</v>
      </c>
      <c r="E3021" s="1425" t="s">
        <v>2844</v>
      </c>
      <c r="F3021" s="1425" t="s">
        <v>390</v>
      </c>
      <c r="G3021" s="1425" t="s">
        <v>1238</v>
      </c>
      <c r="H3021" s="1425" t="s">
        <v>2762</v>
      </c>
      <c r="I3021" s="1425" t="s">
        <v>2770</v>
      </c>
      <c r="J3021" s="1425" t="s">
        <v>390</v>
      </c>
      <c r="K3021" s="1425">
        <v>117.98999999999999</v>
      </c>
    </row>
    <row r="3022" spans="1:11" ht="12.75">
      <c r="A3022" s="1425" t="s">
        <v>1360</v>
      </c>
      <c r="B3022" s="1425" t="s">
        <v>1308</v>
      </c>
      <c r="C3022" s="1425" t="s">
        <v>390</v>
      </c>
      <c r="D3022" s="1425" t="s">
        <v>809</v>
      </c>
      <c r="E3022" s="1425" t="s">
        <v>2844</v>
      </c>
      <c r="F3022" s="1425" t="s">
        <v>390</v>
      </c>
      <c r="G3022" s="1425" t="s">
        <v>1238</v>
      </c>
      <c r="H3022" s="1425" t="s">
        <v>2762</v>
      </c>
      <c r="I3022" s="1425" t="s">
        <v>2771</v>
      </c>
      <c r="J3022" s="1425" t="s">
        <v>390</v>
      </c>
      <c r="K3022" s="1425">
        <v>3688.8899999999999</v>
      </c>
    </row>
    <row r="3023" spans="1:11" ht="12.75">
      <c r="A3023" s="1425" t="s">
        <v>1360</v>
      </c>
      <c r="B3023" s="1425" t="s">
        <v>1308</v>
      </c>
      <c r="C3023" s="1425" t="s">
        <v>390</v>
      </c>
      <c r="D3023" s="1425" t="s">
        <v>809</v>
      </c>
      <c r="E3023" s="1425" t="s">
        <v>2844</v>
      </c>
      <c r="F3023" s="1425" t="s">
        <v>390</v>
      </c>
      <c r="G3023" s="1425" t="s">
        <v>1238</v>
      </c>
      <c r="H3023" s="1425" t="s">
        <v>1263</v>
      </c>
      <c r="I3023" s="1425" t="s">
        <v>2763</v>
      </c>
      <c r="J3023" s="1425" t="s">
        <v>390</v>
      </c>
      <c r="K3023" s="1425">
        <v>10.960000000000001</v>
      </c>
    </row>
    <row r="3024" spans="1:11" ht="12.75">
      <c r="A3024" s="1425" t="s">
        <v>1360</v>
      </c>
      <c r="B3024" s="1425" t="s">
        <v>1308</v>
      </c>
      <c r="C3024" s="1425" t="s">
        <v>390</v>
      </c>
      <c r="D3024" s="1425" t="s">
        <v>809</v>
      </c>
      <c r="E3024" s="1425" t="s">
        <v>2844</v>
      </c>
      <c r="F3024" s="1425" t="s">
        <v>390</v>
      </c>
      <c r="G3024" s="1425" t="s">
        <v>1238</v>
      </c>
      <c r="H3024" s="1425" t="s">
        <v>1263</v>
      </c>
      <c r="I3024" s="1425" t="s">
        <v>2764</v>
      </c>
      <c r="J3024" s="1425" t="s">
        <v>390</v>
      </c>
      <c r="K3024" s="1425">
        <v>153.06</v>
      </c>
    </row>
    <row r="3025" spans="1:11" ht="12.75">
      <c r="A3025" s="1425" t="s">
        <v>1360</v>
      </c>
      <c r="B3025" s="1425" t="s">
        <v>1308</v>
      </c>
      <c r="C3025" s="1425" t="s">
        <v>390</v>
      </c>
      <c r="D3025" s="1425" t="s">
        <v>809</v>
      </c>
      <c r="E3025" s="1425" t="s">
        <v>2844</v>
      </c>
      <c r="F3025" s="1425" t="s">
        <v>390</v>
      </c>
      <c r="G3025" s="1425" t="s">
        <v>1238</v>
      </c>
      <c r="H3025" s="1425" t="s">
        <v>1263</v>
      </c>
      <c r="I3025" s="1425" t="s">
        <v>2765</v>
      </c>
      <c r="J3025" s="1425" t="s">
        <v>390</v>
      </c>
      <c r="K3025" s="1425">
        <v>30.609999999999999</v>
      </c>
    </row>
    <row r="3026" spans="1:11" ht="12.75">
      <c r="A3026" s="1425" t="s">
        <v>1360</v>
      </c>
      <c r="B3026" s="1425" t="s">
        <v>1308</v>
      </c>
      <c r="C3026" s="1425" t="s">
        <v>390</v>
      </c>
      <c r="D3026" s="1425" t="s">
        <v>809</v>
      </c>
      <c r="E3026" s="1425" t="s">
        <v>2844</v>
      </c>
      <c r="F3026" s="1425" t="s">
        <v>390</v>
      </c>
      <c r="G3026" s="1425" t="s">
        <v>1238</v>
      </c>
      <c r="H3026" s="1425" t="s">
        <v>1263</v>
      </c>
      <c r="I3026" s="1425" t="s">
        <v>2766</v>
      </c>
      <c r="J3026" s="1425" t="s">
        <v>390</v>
      </c>
      <c r="K3026" s="1425">
        <v>54.619999999999997</v>
      </c>
    </row>
    <row r="3027" spans="1:11" ht="12.75">
      <c r="A3027" s="1425" t="s">
        <v>1360</v>
      </c>
      <c r="B3027" s="1425" t="s">
        <v>1308</v>
      </c>
      <c r="C3027" s="1425" t="s">
        <v>390</v>
      </c>
      <c r="D3027" s="1425" t="s">
        <v>809</v>
      </c>
      <c r="E3027" s="1425" t="s">
        <v>2844</v>
      </c>
      <c r="F3027" s="1425" t="s">
        <v>390</v>
      </c>
      <c r="G3027" s="1425" t="s">
        <v>1238</v>
      </c>
      <c r="H3027" s="1425" t="s">
        <v>1263</v>
      </c>
      <c r="I3027" s="1425" t="s">
        <v>2767</v>
      </c>
      <c r="J3027" s="1425" t="s">
        <v>390</v>
      </c>
      <c r="K3027" s="1425">
        <v>913.97000000000003</v>
      </c>
    </row>
    <row r="3028" spans="1:11" ht="12.75">
      <c r="A3028" s="1425" t="s">
        <v>1360</v>
      </c>
      <c r="B3028" s="1425" t="s">
        <v>1308</v>
      </c>
      <c r="C3028" s="1425" t="s">
        <v>390</v>
      </c>
      <c r="D3028" s="1425" t="s">
        <v>809</v>
      </c>
      <c r="E3028" s="1425" t="s">
        <v>2844</v>
      </c>
      <c r="F3028" s="1425" t="s">
        <v>390</v>
      </c>
      <c r="G3028" s="1425" t="s">
        <v>1238</v>
      </c>
      <c r="H3028" s="1425" t="s">
        <v>1263</v>
      </c>
      <c r="I3028" s="1425" t="s">
        <v>2768</v>
      </c>
      <c r="J3028" s="1425" t="s">
        <v>390</v>
      </c>
      <c r="K3028" s="1425">
        <v>76.519999999999996</v>
      </c>
    </row>
    <row r="3029" spans="1:11" ht="12.75">
      <c r="A3029" s="1425" t="s">
        <v>1360</v>
      </c>
      <c r="B3029" s="1425" t="s">
        <v>1308</v>
      </c>
      <c r="C3029" s="1425" t="s">
        <v>390</v>
      </c>
      <c r="D3029" s="1425" t="s">
        <v>809</v>
      </c>
      <c r="E3029" s="1425" t="s">
        <v>2844</v>
      </c>
      <c r="F3029" s="1425" t="s">
        <v>390</v>
      </c>
      <c r="G3029" s="1425" t="s">
        <v>1238</v>
      </c>
      <c r="H3029" s="1425" t="s">
        <v>1263</v>
      </c>
      <c r="I3029" s="1425" t="s">
        <v>2769</v>
      </c>
      <c r="J3029" s="1425" t="s">
        <v>390</v>
      </c>
      <c r="K3029" s="1425">
        <v>39.299999999999997</v>
      </c>
    </row>
    <row r="3030" spans="1:11" ht="12.75">
      <c r="A3030" s="1425" t="s">
        <v>1360</v>
      </c>
      <c r="B3030" s="1425" t="s">
        <v>1308</v>
      </c>
      <c r="C3030" s="1425" t="s">
        <v>390</v>
      </c>
      <c r="D3030" s="1425" t="s">
        <v>809</v>
      </c>
      <c r="E3030" s="1425" t="s">
        <v>2844</v>
      </c>
      <c r="F3030" s="1425" t="s">
        <v>390</v>
      </c>
      <c r="G3030" s="1425" t="s">
        <v>1238</v>
      </c>
      <c r="H3030" s="1425" t="s">
        <v>1263</v>
      </c>
      <c r="I3030" s="1425" t="s">
        <v>2770</v>
      </c>
      <c r="J3030" s="1425" t="s">
        <v>390</v>
      </c>
      <c r="K3030" s="1425">
        <v>32.700000000000003</v>
      </c>
    </row>
    <row r="3031" spans="1:11" ht="12.75">
      <c r="A3031" s="1425" t="s">
        <v>1360</v>
      </c>
      <c r="B3031" s="1425" t="s">
        <v>1308</v>
      </c>
      <c r="C3031" s="1425" t="s">
        <v>390</v>
      </c>
      <c r="D3031" s="1425" t="s">
        <v>809</v>
      </c>
      <c r="E3031" s="1425" t="s">
        <v>2844</v>
      </c>
      <c r="F3031" s="1425" t="s">
        <v>390</v>
      </c>
      <c r="G3031" s="1425" t="s">
        <v>1238</v>
      </c>
      <c r="H3031" s="1425" t="s">
        <v>1263</v>
      </c>
      <c r="I3031" s="1425" t="s">
        <v>2771</v>
      </c>
      <c r="J3031" s="1425" t="s">
        <v>390</v>
      </c>
      <c r="K3031" s="1425">
        <v>1023.03</v>
      </c>
    </row>
    <row r="3032" spans="1:11" ht="12.75">
      <c r="A3032" s="1425" t="s">
        <v>1360</v>
      </c>
      <c r="B3032" s="1425" t="s">
        <v>1308</v>
      </c>
      <c r="C3032" s="1425" t="s">
        <v>390</v>
      </c>
      <c r="D3032" s="1425" t="s">
        <v>809</v>
      </c>
      <c r="E3032" s="1425" t="s">
        <v>2844</v>
      </c>
      <c r="F3032" s="1425" t="s">
        <v>390</v>
      </c>
      <c r="G3032" s="1425" t="s">
        <v>1238</v>
      </c>
      <c r="H3032" s="1425" t="s">
        <v>2772</v>
      </c>
      <c r="I3032" s="1425" t="s">
        <v>2763</v>
      </c>
      <c r="J3032" s="1425" t="s">
        <v>390</v>
      </c>
      <c r="K3032" s="1425">
        <v>6.3200000000000003</v>
      </c>
    </row>
    <row r="3033" spans="1:11" ht="12.75">
      <c r="A3033" s="1425" t="s">
        <v>1360</v>
      </c>
      <c r="B3033" s="1425" t="s">
        <v>1308</v>
      </c>
      <c r="C3033" s="1425" t="s">
        <v>390</v>
      </c>
      <c r="D3033" s="1425" t="s">
        <v>809</v>
      </c>
      <c r="E3033" s="1425" t="s">
        <v>2844</v>
      </c>
      <c r="F3033" s="1425" t="s">
        <v>390</v>
      </c>
      <c r="G3033" s="1425" t="s">
        <v>1238</v>
      </c>
      <c r="H3033" s="1425" t="s">
        <v>2772</v>
      </c>
      <c r="I3033" s="1425" t="s">
        <v>2764</v>
      </c>
      <c r="J3033" s="1425" t="s">
        <v>390</v>
      </c>
      <c r="K3033" s="1425">
        <v>88.280000000000001</v>
      </c>
    </row>
    <row r="3034" spans="1:11" ht="12.75">
      <c r="A3034" s="1425" t="s">
        <v>1360</v>
      </c>
      <c r="B3034" s="1425" t="s">
        <v>1308</v>
      </c>
      <c r="C3034" s="1425" t="s">
        <v>390</v>
      </c>
      <c r="D3034" s="1425" t="s">
        <v>809</v>
      </c>
      <c r="E3034" s="1425" t="s">
        <v>2844</v>
      </c>
      <c r="F3034" s="1425" t="s">
        <v>390</v>
      </c>
      <c r="G3034" s="1425" t="s">
        <v>1238</v>
      </c>
      <c r="H3034" s="1425" t="s">
        <v>2772</v>
      </c>
      <c r="I3034" s="1425" t="s">
        <v>2765</v>
      </c>
      <c r="J3034" s="1425" t="s">
        <v>390</v>
      </c>
      <c r="K3034" s="1425">
        <v>17.66</v>
      </c>
    </row>
    <row r="3035" spans="1:11" ht="12.75">
      <c r="A3035" s="1425" t="s">
        <v>1360</v>
      </c>
      <c r="B3035" s="1425" t="s">
        <v>1308</v>
      </c>
      <c r="C3035" s="1425" t="s">
        <v>390</v>
      </c>
      <c r="D3035" s="1425" t="s">
        <v>809</v>
      </c>
      <c r="E3035" s="1425" t="s">
        <v>2844</v>
      </c>
      <c r="F3035" s="1425" t="s">
        <v>390</v>
      </c>
      <c r="G3035" s="1425" t="s">
        <v>1238</v>
      </c>
      <c r="H3035" s="1425" t="s">
        <v>2772</v>
      </c>
      <c r="I3035" s="1425" t="s">
        <v>2766</v>
      </c>
      <c r="J3035" s="1425" t="s">
        <v>390</v>
      </c>
      <c r="K3035" s="1425">
        <v>31.5</v>
      </c>
    </row>
    <row r="3036" spans="1:11" ht="12.75">
      <c r="A3036" s="1425" t="s">
        <v>1360</v>
      </c>
      <c r="B3036" s="1425" t="s">
        <v>1308</v>
      </c>
      <c r="C3036" s="1425" t="s">
        <v>390</v>
      </c>
      <c r="D3036" s="1425" t="s">
        <v>809</v>
      </c>
      <c r="E3036" s="1425" t="s">
        <v>2844</v>
      </c>
      <c r="F3036" s="1425" t="s">
        <v>390</v>
      </c>
      <c r="G3036" s="1425" t="s">
        <v>1238</v>
      </c>
      <c r="H3036" s="1425" t="s">
        <v>2772</v>
      </c>
      <c r="I3036" s="1425" t="s">
        <v>2767</v>
      </c>
      <c r="J3036" s="1425" t="s">
        <v>390</v>
      </c>
      <c r="K3036" s="1425">
        <v>527.14999999999998</v>
      </c>
    </row>
    <row r="3037" spans="1:11" ht="12.75">
      <c r="A3037" s="1425" t="s">
        <v>1360</v>
      </c>
      <c r="B3037" s="1425" t="s">
        <v>1308</v>
      </c>
      <c r="C3037" s="1425" t="s">
        <v>390</v>
      </c>
      <c r="D3037" s="1425" t="s">
        <v>809</v>
      </c>
      <c r="E3037" s="1425" t="s">
        <v>2844</v>
      </c>
      <c r="F3037" s="1425" t="s">
        <v>390</v>
      </c>
      <c r="G3037" s="1425" t="s">
        <v>1238</v>
      </c>
      <c r="H3037" s="1425" t="s">
        <v>2772</v>
      </c>
      <c r="I3037" s="1425" t="s">
        <v>2768</v>
      </c>
      <c r="J3037" s="1425" t="s">
        <v>390</v>
      </c>
      <c r="K3037" s="1425">
        <v>44.140000000000001</v>
      </c>
    </row>
    <row r="3038" spans="1:11" ht="12.75">
      <c r="A3038" s="1425" t="s">
        <v>1360</v>
      </c>
      <c r="B3038" s="1425" t="s">
        <v>1308</v>
      </c>
      <c r="C3038" s="1425" t="s">
        <v>390</v>
      </c>
      <c r="D3038" s="1425" t="s">
        <v>809</v>
      </c>
      <c r="E3038" s="1425" t="s">
        <v>2844</v>
      </c>
      <c r="F3038" s="1425" t="s">
        <v>390</v>
      </c>
      <c r="G3038" s="1425" t="s">
        <v>1238</v>
      </c>
      <c r="H3038" s="1425" t="s">
        <v>2772</v>
      </c>
      <c r="I3038" s="1425" t="s">
        <v>2769</v>
      </c>
      <c r="J3038" s="1425" t="s">
        <v>390</v>
      </c>
      <c r="K3038" s="1425">
        <v>22.670000000000002</v>
      </c>
    </row>
    <row r="3039" spans="1:11" ht="12.75">
      <c r="A3039" s="1425" t="s">
        <v>1360</v>
      </c>
      <c r="B3039" s="1425" t="s">
        <v>1308</v>
      </c>
      <c r="C3039" s="1425" t="s">
        <v>390</v>
      </c>
      <c r="D3039" s="1425" t="s">
        <v>809</v>
      </c>
      <c r="E3039" s="1425" t="s">
        <v>2844</v>
      </c>
      <c r="F3039" s="1425" t="s">
        <v>390</v>
      </c>
      <c r="G3039" s="1425" t="s">
        <v>1238</v>
      </c>
      <c r="H3039" s="1425" t="s">
        <v>2772</v>
      </c>
      <c r="I3039" s="1425" t="s">
        <v>2770</v>
      </c>
      <c r="J3039" s="1425" t="s">
        <v>390</v>
      </c>
      <c r="K3039" s="1425">
        <v>18.859999999999999</v>
      </c>
    </row>
    <row r="3040" spans="1:11" ht="12.75">
      <c r="A3040" s="1425" t="s">
        <v>1360</v>
      </c>
      <c r="B3040" s="1425" t="s">
        <v>1308</v>
      </c>
      <c r="C3040" s="1425" t="s">
        <v>390</v>
      </c>
      <c r="D3040" s="1425" t="s">
        <v>809</v>
      </c>
      <c r="E3040" s="1425" t="s">
        <v>2844</v>
      </c>
      <c r="F3040" s="1425" t="s">
        <v>390</v>
      </c>
      <c r="G3040" s="1425" t="s">
        <v>1238</v>
      </c>
      <c r="H3040" s="1425" t="s">
        <v>2772</v>
      </c>
      <c r="I3040" s="1425" t="s">
        <v>2771</v>
      </c>
      <c r="J3040" s="1425" t="s">
        <v>390</v>
      </c>
      <c r="K3040" s="1425">
        <v>590.05999999999995</v>
      </c>
    </row>
    <row r="3041" spans="1:11" ht="12.75">
      <c r="A3041" s="1425" t="s">
        <v>1360</v>
      </c>
      <c r="B3041" s="1425" t="s">
        <v>1308</v>
      </c>
      <c r="C3041" s="1425" t="s">
        <v>390</v>
      </c>
      <c r="D3041" s="1425" t="s">
        <v>809</v>
      </c>
      <c r="E3041" s="1425" t="s">
        <v>2844</v>
      </c>
      <c r="F3041" s="1425" t="s">
        <v>390</v>
      </c>
      <c r="G3041" s="1425" t="s">
        <v>1238</v>
      </c>
      <c r="H3041" s="1425" t="s">
        <v>2773</v>
      </c>
      <c r="I3041" s="1425" t="s">
        <v>2763</v>
      </c>
      <c r="J3041" s="1425" t="s">
        <v>390</v>
      </c>
      <c r="K3041" s="1425">
        <v>0.46000000000000002</v>
      </c>
    </row>
    <row r="3042" spans="1:11" ht="12.75">
      <c r="A3042" s="1425" t="s">
        <v>1360</v>
      </c>
      <c r="B3042" s="1425" t="s">
        <v>1308</v>
      </c>
      <c r="C3042" s="1425" t="s">
        <v>390</v>
      </c>
      <c r="D3042" s="1425" t="s">
        <v>809</v>
      </c>
      <c r="E3042" s="1425" t="s">
        <v>2844</v>
      </c>
      <c r="F3042" s="1425" t="s">
        <v>390</v>
      </c>
      <c r="G3042" s="1425" t="s">
        <v>1238</v>
      </c>
      <c r="H3042" s="1425" t="s">
        <v>2773</v>
      </c>
      <c r="I3042" s="1425" t="s">
        <v>2764</v>
      </c>
      <c r="J3042" s="1425" t="s">
        <v>390</v>
      </c>
      <c r="K3042" s="1425">
        <v>6.4400000000000004</v>
      </c>
    </row>
    <row r="3043" spans="1:11" ht="12.75">
      <c r="A3043" s="1425" t="s">
        <v>1360</v>
      </c>
      <c r="B3043" s="1425" t="s">
        <v>1308</v>
      </c>
      <c r="C3043" s="1425" t="s">
        <v>390</v>
      </c>
      <c r="D3043" s="1425" t="s">
        <v>809</v>
      </c>
      <c r="E3043" s="1425" t="s">
        <v>2844</v>
      </c>
      <c r="F3043" s="1425" t="s">
        <v>390</v>
      </c>
      <c r="G3043" s="1425" t="s">
        <v>1238</v>
      </c>
      <c r="H3043" s="1425" t="s">
        <v>2773</v>
      </c>
      <c r="I3043" s="1425" t="s">
        <v>2765</v>
      </c>
      <c r="J3043" s="1425" t="s">
        <v>390</v>
      </c>
      <c r="K3043" s="1425">
        <v>1.29</v>
      </c>
    </row>
    <row r="3044" spans="1:11" ht="12.75">
      <c r="A3044" s="1425" t="s">
        <v>1360</v>
      </c>
      <c r="B3044" s="1425" t="s">
        <v>1308</v>
      </c>
      <c r="C3044" s="1425" t="s">
        <v>390</v>
      </c>
      <c r="D3044" s="1425" t="s">
        <v>809</v>
      </c>
      <c r="E3044" s="1425" t="s">
        <v>2844</v>
      </c>
      <c r="F3044" s="1425" t="s">
        <v>390</v>
      </c>
      <c r="G3044" s="1425" t="s">
        <v>1238</v>
      </c>
      <c r="H3044" s="1425" t="s">
        <v>2773</v>
      </c>
      <c r="I3044" s="1425" t="s">
        <v>2766</v>
      </c>
      <c r="J3044" s="1425" t="s">
        <v>390</v>
      </c>
      <c r="K3044" s="1425">
        <v>2.2999999999999998</v>
      </c>
    </row>
    <row r="3045" spans="1:11" ht="12.75">
      <c r="A3045" s="1425" t="s">
        <v>1360</v>
      </c>
      <c r="B3045" s="1425" t="s">
        <v>1308</v>
      </c>
      <c r="C3045" s="1425" t="s">
        <v>390</v>
      </c>
      <c r="D3045" s="1425" t="s">
        <v>809</v>
      </c>
      <c r="E3045" s="1425" t="s">
        <v>2844</v>
      </c>
      <c r="F3045" s="1425" t="s">
        <v>390</v>
      </c>
      <c r="G3045" s="1425" t="s">
        <v>1238</v>
      </c>
      <c r="H3045" s="1425" t="s">
        <v>2773</v>
      </c>
      <c r="I3045" s="1425" t="s">
        <v>2767</v>
      </c>
      <c r="J3045" s="1425" t="s">
        <v>390</v>
      </c>
      <c r="K3045" s="1425">
        <v>38.479999999999997</v>
      </c>
    </row>
    <row r="3046" spans="1:11" ht="12.75">
      <c r="A3046" s="1425" t="s">
        <v>1360</v>
      </c>
      <c r="B3046" s="1425" t="s">
        <v>1308</v>
      </c>
      <c r="C3046" s="1425" t="s">
        <v>390</v>
      </c>
      <c r="D3046" s="1425" t="s">
        <v>809</v>
      </c>
      <c r="E3046" s="1425" t="s">
        <v>2844</v>
      </c>
      <c r="F3046" s="1425" t="s">
        <v>390</v>
      </c>
      <c r="G3046" s="1425" t="s">
        <v>1238</v>
      </c>
      <c r="H3046" s="1425" t="s">
        <v>2773</v>
      </c>
      <c r="I3046" s="1425" t="s">
        <v>2768</v>
      </c>
      <c r="J3046" s="1425" t="s">
        <v>390</v>
      </c>
      <c r="K3046" s="1425">
        <v>3.2200000000000002</v>
      </c>
    </row>
    <row r="3047" spans="1:11" ht="12.75">
      <c r="A3047" s="1425" t="s">
        <v>1360</v>
      </c>
      <c r="B3047" s="1425" t="s">
        <v>1308</v>
      </c>
      <c r="C3047" s="1425" t="s">
        <v>390</v>
      </c>
      <c r="D3047" s="1425" t="s">
        <v>809</v>
      </c>
      <c r="E3047" s="1425" t="s">
        <v>2844</v>
      </c>
      <c r="F3047" s="1425" t="s">
        <v>390</v>
      </c>
      <c r="G3047" s="1425" t="s">
        <v>1238</v>
      </c>
      <c r="H3047" s="1425" t="s">
        <v>2773</v>
      </c>
      <c r="I3047" s="1425" t="s">
        <v>2769</v>
      </c>
      <c r="J3047" s="1425" t="s">
        <v>390</v>
      </c>
      <c r="K3047" s="1425">
        <v>1.6499999999999999</v>
      </c>
    </row>
    <row r="3048" spans="1:11" ht="12.75">
      <c r="A3048" s="1425" t="s">
        <v>1360</v>
      </c>
      <c r="B3048" s="1425" t="s">
        <v>1308</v>
      </c>
      <c r="C3048" s="1425" t="s">
        <v>390</v>
      </c>
      <c r="D3048" s="1425" t="s">
        <v>809</v>
      </c>
      <c r="E3048" s="1425" t="s">
        <v>2844</v>
      </c>
      <c r="F3048" s="1425" t="s">
        <v>390</v>
      </c>
      <c r="G3048" s="1425" t="s">
        <v>1238</v>
      </c>
      <c r="H3048" s="1425" t="s">
        <v>2773</v>
      </c>
      <c r="I3048" s="1425" t="s">
        <v>2770</v>
      </c>
      <c r="J3048" s="1425" t="s">
        <v>390</v>
      </c>
      <c r="K3048" s="1425">
        <v>1.3799999999999999</v>
      </c>
    </row>
    <row r="3049" spans="1:11" ht="12.75">
      <c r="A3049" s="1425" t="s">
        <v>1360</v>
      </c>
      <c r="B3049" s="1425" t="s">
        <v>1308</v>
      </c>
      <c r="C3049" s="1425" t="s">
        <v>390</v>
      </c>
      <c r="D3049" s="1425" t="s">
        <v>809</v>
      </c>
      <c r="E3049" s="1425" t="s">
        <v>2844</v>
      </c>
      <c r="F3049" s="1425" t="s">
        <v>390</v>
      </c>
      <c r="G3049" s="1425" t="s">
        <v>1238</v>
      </c>
      <c r="H3049" s="1425" t="s">
        <v>2773</v>
      </c>
      <c r="I3049" s="1425" t="s">
        <v>2771</v>
      </c>
      <c r="J3049" s="1425" t="s">
        <v>390</v>
      </c>
      <c r="K3049" s="1425">
        <v>43.07</v>
      </c>
    </row>
    <row r="3050" spans="1:11" ht="12.75">
      <c r="A3050" s="1425" t="s">
        <v>1360</v>
      </c>
      <c r="B3050" s="1425" t="s">
        <v>1308</v>
      </c>
      <c r="C3050" s="1425" t="s">
        <v>390</v>
      </c>
      <c r="D3050" s="1425" t="s">
        <v>809</v>
      </c>
      <c r="E3050" s="1425" t="s">
        <v>2844</v>
      </c>
      <c r="F3050" s="1425" t="s">
        <v>390</v>
      </c>
      <c r="G3050" s="1425" t="s">
        <v>1238</v>
      </c>
      <c r="H3050" s="1425" t="s">
        <v>1264</v>
      </c>
      <c r="I3050" s="1425" t="s">
        <v>2763</v>
      </c>
      <c r="J3050" s="1425" t="s">
        <v>390</v>
      </c>
      <c r="K3050" s="1425">
        <v>0.83999999999999997</v>
      </c>
    </row>
    <row r="3051" spans="1:11" ht="12.75">
      <c r="A3051" s="1425" t="s">
        <v>1360</v>
      </c>
      <c r="B3051" s="1425" t="s">
        <v>1308</v>
      </c>
      <c r="C3051" s="1425" t="s">
        <v>390</v>
      </c>
      <c r="D3051" s="1425" t="s">
        <v>809</v>
      </c>
      <c r="E3051" s="1425" t="s">
        <v>2844</v>
      </c>
      <c r="F3051" s="1425" t="s">
        <v>390</v>
      </c>
      <c r="G3051" s="1425" t="s">
        <v>1238</v>
      </c>
      <c r="H3051" s="1425" t="s">
        <v>1264</v>
      </c>
      <c r="I3051" s="1425" t="s">
        <v>2764</v>
      </c>
      <c r="J3051" s="1425" t="s">
        <v>390</v>
      </c>
      <c r="K3051" s="1425">
        <v>11.710000000000001</v>
      </c>
    </row>
    <row r="3052" spans="1:11" ht="12.75">
      <c r="A3052" s="1425" t="s">
        <v>1360</v>
      </c>
      <c r="B3052" s="1425" t="s">
        <v>1308</v>
      </c>
      <c r="C3052" s="1425" t="s">
        <v>390</v>
      </c>
      <c r="D3052" s="1425" t="s">
        <v>809</v>
      </c>
      <c r="E3052" s="1425" t="s">
        <v>2844</v>
      </c>
      <c r="F3052" s="1425" t="s">
        <v>390</v>
      </c>
      <c r="G3052" s="1425" t="s">
        <v>1238</v>
      </c>
      <c r="H3052" s="1425" t="s">
        <v>1264</v>
      </c>
      <c r="I3052" s="1425" t="s">
        <v>2765</v>
      </c>
      <c r="J3052" s="1425" t="s">
        <v>390</v>
      </c>
      <c r="K3052" s="1425">
        <v>2.3399999999999999</v>
      </c>
    </row>
    <row r="3053" spans="1:11" ht="12.75">
      <c r="A3053" s="1425" t="s">
        <v>1360</v>
      </c>
      <c r="B3053" s="1425" t="s">
        <v>1308</v>
      </c>
      <c r="C3053" s="1425" t="s">
        <v>390</v>
      </c>
      <c r="D3053" s="1425" t="s">
        <v>809</v>
      </c>
      <c r="E3053" s="1425" t="s">
        <v>2844</v>
      </c>
      <c r="F3053" s="1425" t="s">
        <v>390</v>
      </c>
      <c r="G3053" s="1425" t="s">
        <v>1238</v>
      </c>
      <c r="H3053" s="1425" t="s">
        <v>1264</v>
      </c>
      <c r="I3053" s="1425" t="s">
        <v>2766</v>
      </c>
      <c r="J3053" s="1425" t="s">
        <v>390</v>
      </c>
      <c r="K3053" s="1425">
        <v>4.1799999999999997</v>
      </c>
    </row>
    <row r="3054" spans="1:11" ht="12.75">
      <c r="A3054" s="1425" t="s">
        <v>1360</v>
      </c>
      <c r="B3054" s="1425" t="s">
        <v>1308</v>
      </c>
      <c r="C3054" s="1425" t="s">
        <v>390</v>
      </c>
      <c r="D3054" s="1425" t="s">
        <v>809</v>
      </c>
      <c r="E3054" s="1425" t="s">
        <v>2844</v>
      </c>
      <c r="F3054" s="1425" t="s">
        <v>390</v>
      </c>
      <c r="G3054" s="1425" t="s">
        <v>1238</v>
      </c>
      <c r="H3054" s="1425" t="s">
        <v>1264</v>
      </c>
      <c r="I3054" s="1425" t="s">
        <v>2767</v>
      </c>
      <c r="J3054" s="1425" t="s">
        <v>390</v>
      </c>
      <c r="K3054" s="1425">
        <v>69.900000000000006</v>
      </c>
    </row>
    <row r="3055" spans="1:11" ht="12.75">
      <c r="A3055" s="1425" t="s">
        <v>1360</v>
      </c>
      <c r="B3055" s="1425" t="s">
        <v>1308</v>
      </c>
      <c r="C3055" s="1425" t="s">
        <v>390</v>
      </c>
      <c r="D3055" s="1425" t="s">
        <v>809</v>
      </c>
      <c r="E3055" s="1425" t="s">
        <v>2844</v>
      </c>
      <c r="F3055" s="1425" t="s">
        <v>390</v>
      </c>
      <c r="G3055" s="1425" t="s">
        <v>1238</v>
      </c>
      <c r="H3055" s="1425" t="s">
        <v>1264</v>
      </c>
      <c r="I3055" s="1425" t="s">
        <v>2768</v>
      </c>
      <c r="J3055" s="1425" t="s">
        <v>390</v>
      </c>
      <c r="K3055" s="1425">
        <v>5.8499999999999996</v>
      </c>
    </row>
    <row r="3056" spans="1:11" ht="12.75">
      <c r="A3056" s="1425" t="s">
        <v>1360</v>
      </c>
      <c r="B3056" s="1425" t="s">
        <v>1308</v>
      </c>
      <c r="C3056" s="1425" t="s">
        <v>390</v>
      </c>
      <c r="D3056" s="1425" t="s">
        <v>809</v>
      </c>
      <c r="E3056" s="1425" t="s">
        <v>2844</v>
      </c>
      <c r="F3056" s="1425" t="s">
        <v>390</v>
      </c>
      <c r="G3056" s="1425" t="s">
        <v>1238</v>
      </c>
      <c r="H3056" s="1425" t="s">
        <v>1264</v>
      </c>
      <c r="I3056" s="1425" t="s">
        <v>2769</v>
      </c>
      <c r="J3056" s="1425" t="s">
        <v>390</v>
      </c>
      <c r="K3056" s="1425">
        <v>3</v>
      </c>
    </row>
    <row r="3057" spans="1:11" ht="12.75">
      <c r="A3057" s="1425" t="s">
        <v>1360</v>
      </c>
      <c r="B3057" s="1425" t="s">
        <v>1308</v>
      </c>
      <c r="C3057" s="1425" t="s">
        <v>390</v>
      </c>
      <c r="D3057" s="1425" t="s">
        <v>809</v>
      </c>
      <c r="E3057" s="1425" t="s">
        <v>2844</v>
      </c>
      <c r="F3057" s="1425" t="s">
        <v>390</v>
      </c>
      <c r="G3057" s="1425" t="s">
        <v>1238</v>
      </c>
      <c r="H3057" s="1425" t="s">
        <v>1264</v>
      </c>
      <c r="I3057" s="1425" t="s">
        <v>2770</v>
      </c>
      <c r="J3057" s="1425" t="s">
        <v>390</v>
      </c>
      <c r="K3057" s="1425">
        <v>2.5099999999999998</v>
      </c>
    </row>
    <row r="3058" spans="1:11" ht="12.75">
      <c r="A3058" s="1425" t="s">
        <v>1360</v>
      </c>
      <c r="B3058" s="1425" t="s">
        <v>1308</v>
      </c>
      <c r="C3058" s="1425" t="s">
        <v>390</v>
      </c>
      <c r="D3058" s="1425" t="s">
        <v>809</v>
      </c>
      <c r="E3058" s="1425" t="s">
        <v>2844</v>
      </c>
      <c r="F3058" s="1425" t="s">
        <v>390</v>
      </c>
      <c r="G3058" s="1425" t="s">
        <v>1238</v>
      </c>
      <c r="H3058" s="1425" t="s">
        <v>1264</v>
      </c>
      <c r="I3058" s="1425" t="s">
        <v>2771</v>
      </c>
      <c r="J3058" s="1425" t="s">
        <v>390</v>
      </c>
      <c r="K3058" s="1425">
        <v>78.239999999999995</v>
      </c>
    </row>
    <row r="3059" spans="1:11" ht="12.75">
      <c r="A3059" s="1425" t="s">
        <v>1360</v>
      </c>
      <c r="B3059" s="1425" t="s">
        <v>1308</v>
      </c>
      <c r="C3059" s="1425" t="s">
        <v>390</v>
      </c>
      <c r="D3059" s="1425" t="s">
        <v>809</v>
      </c>
      <c r="E3059" s="1425" t="s">
        <v>2844</v>
      </c>
      <c r="F3059" s="1425" t="s">
        <v>390</v>
      </c>
      <c r="G3059" s="1425" t="s">
        <v>1238</v>
      </c>
      <c r="H3059" s="1425" t="s">
        <v>1265</v>
      </c>
      <c r="I3059" s="1425" t="s">
        <v>2763</v>
      </c>
      <c r="J3059" s="1425" t="s">
        <v>390</v>
      </c>
      <c r="K3059" s="1425">
        <v>-33.009999999999998</v>
      </c>
    </row>
    <row r="3060" spans="1:11" ht="12.75">
      <c r="A3060" s="1425" t="s">
        <v>1360</v>
      </c>
      <c r="B3060" s="1425" t="s">
        <v>1308</v>
      </c>
      <c r="C3060" s="1425" t="s">
        <v>390</v>
      </c>
      <c r="D3060" s="1425" t="s">
        <v>809</v>
      </c>
      <c r="E3060" s="1425" t="s">
        <v>2844</v>
      </c>
      <c r="F3060" s="1425" t="s">
        <v>390</v>
      </c>
      <c r="G3060" s="1425" t="s">
        <v>1238</v>
      </c>
      <c r="H3060" s="1425" t="s">
        <v>1265</v>
      </c>
      <c r="I3060" s="1425" t="s">
        <v>2764</v>
      </c>
      <c r="J3060" s="1425" t="s">
        <v>390</v>
      </c>
      <c r="K3060" s="1425">
        <v>-461.26999999999998</v>
      </c>
    </row>
    <row r="3061" spans="1:11" ht="12.75">
      <c r="A3061" s="1425" t="s">
        <v>1360</v>
      </c>
      <c r="B3061" s="1425" t="s">
        <v>1308</v>
      </c>
      <c r="C3061" s="1425" t="s">
        <v>390</v>
      </c>
      <c r="D3061" s="1425" t="s">
        <v>809</v>
      </c>
      <c r="E3061" s="1425" t="s">
        <v>2844</v>
      </c>
      <c r="F3061" s="1425" t="s">
        <v>390</v>
      </c>
      <c r="G3061" s="1425" t="s">
        <v>1238</v>
      </c>
      <c r="H3061" s="1425" t="s">
        <v>1265</v>
      </c>
      <c r="I3061" s="1425" t="s">
        <v>2765</v>
      </c>
      <c r="J3061" s="1425" t="s">
        <v>390</v>
      </c>
      <c r="K3061" s="1425">
        <v>-92.25</v>
      </c>
    </row>
    <row r="3062" spans="1:11" ht="12.75">
      <c r="A3062" s="1425" t="s">
        <v>1360</v>
      </c>
      <c r="B3062" s="1425" t="s">
        <v>1308</v>
      </c>
      <c r="C3062" s="1425" t="s">
        <v>390</v>
      </c>
      <c r="D3062" s="1425" t="s">
        <v>809</v>
      </c>
      <c r="E3062" s="1425" t="s">
        <v>2844</v>
      </c>
      <c r="F3062" s="1425" t="s">
        <v>390</v>
      </c>
      <c r="G3062" s="1425" t="s">
        <v>1238</v>
      </c>
      <c r="H3062" s="1425" t="s">
        <v>1265</v>
      </c>
      <c r="I3062" s="1425" t="s">
        <v>2766</v>
      </c>
      <c r="J3062" s="1425" t="s">
        <v>390</v>
      </c>
      <c r="K3062" s="1425">
        <v>-164.56999999999999</v>
      </c>
    </row>
    <row r="3063" spans="1:11" ht="12.75">
      <c r="A3063" s="1425" t="s">
        <v>1360</v>
      </c>
      <c r="B3063" s="1425" t="s">
        <v>1308</v>
      </c>
      <c r="C3063" s="1425" t="s">
        <v>390</v>
      </c>
      <c r="D3063" s="1425" t="s">
        <v>809</v>
      </c>
      <c r="E3063" s="1425" t="s">
        <v>2844</v>
      </c>
      <c r="F3063" s="1425" t="s">
        <v>390</v>
      </c>
      <c r="G3063" s="1425" t="s">
        <v>1238</v>
      </c>
      <c r="H3063" s="1425" t="s">
        <v>1265</v>
      </c>
      <c r="I3063" s="1425" t="s">
        <v>2767</v>
      </c>
      <c r="J3063" s="1425" t="s">
        <v>390</v>
      </c>
      <c r="K3063" s="1425">
        <v>-2754.5100000000002</v>
      </c>
    </row>
    <row r="3064" spans="1:11" ht="12.75">
      <c r="A3064" s="1425" t="s">
        <v>1360</v>
      </c>
      <c r="B3064" s="1425" t="s">
        <v>1308</v>
      </c>
      <c r="C3064" s="1425" t="s">
        <v>390</v>
      </c>
      <c r="D3064" s="1425" t="s">
        <v>809</v>
      </c>
      <c r="E3064" s="1425" t="s">
        <v>2844</v>
      </c>
      <c r="F3064" s="1425" t="s">
        <v>390</v>
      </c>
      <c r="G3064" s="1425" t="s">
        <v>1238</v>
      </c>
      <c r="H3064" s="1425" t="s">
        <v>1265</v>
      </c>
      <c r="I3064" s="1425" t="s">
        <v>2768</v>
      </c>
      <c r="J3064" s="1425" t="s">
        <v>390</v>
      </c>
      <c r="K3064" s="1425">
        <v>-230.63</v>
      </c>
    </row>
    <row r="3065" spans="1:11" ht="12.75">
      <c r="A3065" s="1425" t="s">
        <v>1360</v>
      </c>
      <c r="B3065" s="1425" t="s">
        <v>1308</v>
      </c>
      <c r="C3065" s="1425" t="s">
        <v>390</v>
      </c>
      <c r="D3065" s="1425" t="s">
        <v>809</v>
      </c>
      <c r="E3065" s="1425" t="s">
        <v>2844</v>
      </c>
      <c r="F3065" s="1425" t="s">
        <v>390</v>
      </c>
      <c r="G3065" s="1425" t="s">
        <v>1238</v>
      </c>
      <c r="H3065" s="1425" t="s">
        <v>1265</v>
      </c>
      <c r="I3065" s="1425" t="s">
        <v>2769</v>
      </c>
      <c r="J3065" s="1425" t="s">
        <v>390</v>
      </c>
      <c r="K3065" s="1425">
        <v>-118.45</v>
      </c>
    </row>
    <row r="3066" spans="1:11" ht="12.75">
      <c r="A3066" s="1425" t="s">
        <v>1360</v>
      </c>
      <c r="B3066" s="1425" t="s">
        <v>1308</v>
      </c>
      <c r="C3066" s="1425" t="s">
        <v>390</v>
      </c>
      <c r="D3066" s="1425" t="s">
        <v>809</v>
      </c>
      <c r="E3066" s="1425" t="s">
        <v>2844</v>
      </c>
      <c r="F3066" s="1425" t="s">
        <v>390</v>
      </c>
      <c r="G3066" s="1425" t="s">
        <v>1238</v>
      </c>
      <c r="H3066" s="1425" t="s">
        <v>1265</v>
      </c>
      <c r="I3066" s="1425" t="s">
        <v>2770</v>
      </c>
      <c r="J3066" s="1425" t="s">
        <v>390</v>
      </c>
      <c r="K3066" s="1425">
        <v>-98.530000000000001</v>
      </c>
    </row>
    <row r="3067" spans="1:11" ht="12.75">
      <c r="A3067" s="1425" t="s">
        <v>1360</v>
      </c>
      <c r="B3067" s="1425" t="s">
        <v>1308</v>
      </c>
      <c r="C3067" s="1425" t="s">
        <v>390</v>
      </c>
      <c r="D3067" s="1425" t="s">
        <v>809</v>
      </c>
      <c r="E3067" s="1425" t="s">
        <v>2844</v>
      </c>
      <c r="F3067" s="1425" t="s">
        <v>390</v>
      </c>
      <c r="G3067" s="1425" t="s">
        <v>1238</v>
      </c>
      <c r="H3067" s="1425" t="s">
        <v>1265</v>
      </c>
      <c r="I3067" s="1425" t="s">
        <v>2771</v>
      </c>
      <c r="J3067" s="1425" t="s">
        <v>390</v>
      </c>
      <c r="K3067" s="1425">
        <v>-3083.1100000000001</v>
      </c>
    </row>
    <row r="3068" spans="1:11" ht="12.75">
      <c r="A3068" s="1425" t="s">
        <v>1360</v>
      </c>
      <c r="B3068" s="1425" t="s">
        <v>1308</v>
      </c>
      <c r="C3068" s="1425" t="s">
        <v>390</v>
      </c>
      <c r="D3068" s="1425" t="s">
        <v>809</v>
      </c>
      <c r="E3068" s="1425" t="s">
        <v>2844</v>
      </c>
      <c r="F3068" s="1425" t="s">
        <v>390</v>
      </c>
      <c r="G3068" s="1425" t="s">
        <v>1238</v>
      </c>
      <c r="H3068" s="1425" t="s">
        <v>2774</v>
      </c>
      <c r="I3068" s="1425" t="s">
        <v>2763</v>
      </c>
      <c r="J3068" s="1425" t="s">
        <v>390</v>
      </c>
      <c r="K3068" s="1425">
        <v>1.9399999999999999</v>
      </c>
    </row>
    <row r="3069" spans="1:11" ht="12.75">
      <c r="A3069" s="1425" t="s">
        <v>1360</v>
      </c>
      <c r="B3069" s="1425" t="s">
        <v>1308</v>
      </c>
      <c r="C3069" s="1425" t="s">
        <v>390</v>
      </c>
      <c r="D3069" s="1425" t="s">
        <v>809</v>
      </c>
      <c r="E3069" s="1425" t="s">
        <v>2844</v>
      </c>
      <c r="F3069" s="1425" t="s">
        <v>390</v>
      </c>
      <c r="G3069" s="1425" t="s">
        <v>1238</v>
      </c>
      <c r="H3069" s="1425" t="s">
        <v>2774</v>
      </c>
      <c r="I3069" s="1425" t="s">
        <v>2764</v>
      </c>
      <c r="J3069" s="1425" t="s">
        <v>390</v>
      </c>
      <c r="K3069" s="1425">
        <v>27.059999999999999</v>
      </c>
    </row>
    <row r="3070" spans="1:11" ht="12.75">
      <c r="A3070" s="1425" t="s">
        <v>1360</v>
      </c>
      <c r="B3070" s="1425" t="s">
        <v>1308</v>
      </c>
      <c r="C3070" s="1425" t="s">
        <v>390</v>
      </c>
      <c r="D3070" s="1425" t="s">
        <v>809</v>
      </c>
      <c r="E3070" s="1425" t="s">
        <v>2844</v>
      </c>
      <c r="F3070" s="1425" t="s">
        <v>390</v>
      </c>
      <c r="G3070" s="1425" t="s">
        <v>1238</v>
      </c>
      <c r="H3070" s="1425" t="s">
        <v>2774</v>
      </c>
      <c r="I3070" s="1425" t="s">
        <v>2765</v>
      </c>
      <c r="J3070" s="1425" t="s">
        <v>390</v>
      </c>
      <c r="K3070" s="1425">
        <v>5.4100000000000001</v>
      </c>
    </row>
    <row r="3071" spans="1:11" ht="12.75">
      <c r="A3071" s="1425" t="s">
        <v>1360</v>
      </c>
      <c r="B3071" s="1425" t="s">
        <v>1308</v>
      </c>
      <c r="C3071" s="1425" t="s">
        <v>390</v>
      </c>
      <c r="D3071" s="1425" t="s">
        <v>809</v>
      </c>
      <c r="E3071" s="1425" t="s">
        <v>2844</v>
      </c>
      <c r="F3071" s="1425" t="s">
        <v>390</v>
      </c>
      <c r="G3071" s="1425" t="s">
        <v>1238</v>
      </c>
      <c r="H3071" s="1425" t="s">
        <v>2774</v>
      </c>
      <c r="I3071" s="1425" t="s">
        <v>2766</v>
      </c>
      <c r="J3071" s="1425" t="s">
        <v>390</v>
      </c>
      <c r="K3071" s="1425">
        <v>9.6600000000000001</v>
      </c>
    </row>
    <row r="3072" spans="1:11" ht="12.75">
      <c r="A3072" s="1425" t="s">
        <v>1360</v>
      </c>
      <c r="B3072" s="1425" t="s">
        <v>1308</v>
      </c>
      <c r="C3072" s="1425" t="s">
        <v>390</v>
      </c>
      <c r="D3072" s="1425" t="s">
        <v>809</v>
      </c>
      <c r="E3072" s="1425" t="s">
        <v>2844</v>
      </c>
      <c r="F3072" s="1425" t="s">
        <v>390</v>
      </c>
      <c r="G3072" s="1425" t="s">
        <v>1238</v>
      </c>
      <c r="H3072" s="1425" t="s">
        <v>2774</v>
      </c>
      <c r="I3072" s="1425" t="s">
        <v>2767</v>
      </c>
      <c r="J3072" s="1425" t="s">
        <v>390</v>
      </c>
      <c r="K3072" s="1425">
        <v>161.56999999999999</v>
      </c>
    </row>
    <row r="3073" spans="1:11" ht="12.75">
      <c r="A3073" s="1425" t="s">
        <v>1360</v>
      </c>
      <c r="B3073" s="1425" t="s">
        <v>1308</v>
      </c>
      <c r="C3073" s="1425" t="s">
        <v>390</v>
      </c>
      <c r="D3073" s="1425" t="s">
        <v>809</v>
      </c>
      <c r="E3073" s="1425" t="s">
        <v>2844</v>
      </c>
      <c r="F3073" s="1425" t="s">
        <v>390</v>
      </c>
      <c r="G3073" s="1425" t="s">
        <v>1238</v>
      </c>
      <c r="H3073" s="1425" t="s">
        <v>2774</v>
      </c>
      <c r="I3073" s="1425" t="s">
        <v>2768</v>
      </c>
      <c r="J3073" s="1425" t="s">
        <v>390</v>
      </c>
      <c r="K3073" s="1425">
        <v>13.529999999999999</v>
      </c>
    </row>
    <row r="3074" spans="1:11" ht="12.75">
      <c r="A3074" s="1425" t="s">
        <v>1360</v>
      </c>
      <c r="B3074" s="1425" t="s">
        <v>1308</v>
      </c>
      <c r="C3074" s="1425" t="s">
        <v>390</v>
      </c>
      <c r="D3074" s="1425" t="s">
        <v>809</v>
      </c>
      <c r="E3074" s="1425" t="s">
        <v>2844</v>
      </c>
      <c r="F3074" s="1425" t="s">
        <v>390</v>
      </c>
      <c r="G3074" s="1425" t="s">
        <v>1238</v>
      </c>
      <c r="H3074" s="1425" t="s">
        <v>2774</v>
      </c>
      <c r="I3074" s="1425" t="s">
        <v>2769</v>
      </c>
      <c r="J3074" s="1425" t="s">
        <v>390</v>
      </c>
      <c r="K3074" s="1425">
        <v>6.9500000000000002</v>
      </c>
    </row>
    <row r="3075" spans="1:11" ht="12.75">
      <c r="A3075" s="1425" t="s">
        <v>1360</v>
      </c>
      <c r="B3075" s="1425" t="s">
        <v>1308</v>
      </c>
      <c r="C3075" s="1425" t="s">
        <v>390</v>
      </c>
      <c r="D3075" s="1425" t="s">
        <v>809</v>
      </c>
      <c r="E3075" s="1425" t="s">
        <v>2844</v>
      </c>
      <c r="F3075" s="1425" t="s">
        <v>390</v>
      </c>
      <c r="G3075" s="1425" t="s">
        <v>1238</v>
      </c>
      <c r="H3075" s="1425" t="s">
        <v>2774</v>
      </c>
      <c r="I3075" s="1425" t="s">
        <v>2770</v>
      </c>
      <c r="J3075" s="1425" t="s">
        <v>390</v>
      </c>
      <c r="K3075" s="1425">
        <v>5.7800000000000002</v>
      </c>
    </row>
    <row r="3076" spans="1:11" ht="12.75">
      <c r="A3076" s="1425" t="s">
        <v>1360</v>
      </c>
      <c r="B3076" s="1425" t="s">
        <v>1308</v>
      </c>
      <c r="C3076" s="1425" t="s">
        <v>390</v>
      </c>
      <c r="D3076" s="1425" t="s">
        <v>809</v>
      </c>
      <c r="E3076" s="1425" t="s">
        <v>2844</v>
      </c>
      <c r="F3076" s="1425" t="s">
        <v>390</v>
      </c>
      <c r="G3076" s="1425" t="s">
        <v>1238</v>
      </c>
      <c r="H3076" s="1425" t="s">
        <v>2774</v>
      </c>
      <c r="I3076" s="1425" t="s">
        <v>2771</v>
      </c>
      <c r="J3076" s="1425" t="s">
        <v>390</v>
      </c>
      <c r="K3076" s="1425">
        <v>180.84999999999999</v>
      </c>
    </row>
    <row r="3077" spans="1:11" ht="12.75">
      <c r="A3077" s="1425" t="s">
        <v>1360</v>
      </c>
      <c r="B3077" s="1425" t="s">
        <v>1308</v>
      </c>
      <c r="C3077" s="1425" t="s">
        <v>390</v>
      </c>
      <c r="D3077" s="1425" t="s">
        <v>809</v>
      </c>
      <c r="E3077" s="1425" t="s">
        <v>2844</v>
      </c>
      <c r="F3077" s="1425" t="s">
        <v>390</v>
      </c>
      <c r="G3077" s="1425" t="s">
        <v>1238</v>
      </c>
      <c r="H3077" s="1425" t="s">
        <v>1266</v>
      </c>
      <c r="I3077" s="1425" t="s">
        <v>2763</v>
      </c>
      <c r="J3077" s="1425" t="s">
        <v>390</v>
      </c>
      <c r="K3077" s="1425">
        <v>1.9399999999999999</v>
      </c>
    </row>
    <row r="3078" spans="1:11" ht="12.75">
      <c r="A3078" s="1425" t="s">
        <v>1360</v>
      </c>
      <c r="B3078" s="1425" t="s">
        <v>1308</v>
      </c>
      <c r="C3078" s="1425" t="s">
        <v>390</v>
      </c>
      <c r="D3078" s="1425" t="s">
        <v>809</v>
      </c>
      <c r="E3078" s="1425" t="s">
        <v>2844</v>
      </c>
      <c r="F3078" s="1425" t="s">
        <v>390</v>
      </c>
      <c r="G3078" s="1425" t="s">
        <v>1238</v>
      </c>
      <c r="H3078" s="1425" t="s">
        <v>1266</v>
      </c>
      <c r="I3078" s="1425" t="s">
        <v>2764</v>
      </c>
      <c r="J3078" s="1425" t="s">
        <v>390</v>
      </c>
      <c r="K3078" s="1425">
        <v>27.059999999999999</v>
      </c>
    </row>
    <row r="3079" spans="1:11" ht="12.75">
      <c r="A3079" s="1425" t="s">
        <v>1360</v>
      </c>
      <c r="B3079" s="1425" t="s">
        <v>1308</v>
      </c>
      <c r="C3079" s="1425" t="s">
        <v>390</v>
      </c>
      <c r="D3079" s="1425" t="s">
        <v>809</v>
      </c>
      <c r="E3079" s="1425" t="s">
        <v>2844</v>
      </c>
      <c r="F3079" s="1425" t="s">
        <v>390</v>
      </c>
      <c r="G3079" s="1425" t="s">
        <v>1238</v>
      </c>
      <c r="H3079" s="1425" t="s">
        <v>1266</v>
      </c>
      <c r="I3079" s="1425" t="s">
        <v>2765</v>
      </c>
      <c r="J3079" s="1425" t="s">
        <v>390</v>
      </c>
      <c r="K3079" s="1425">
        <v>5.4100000000000001</v>
      </c>
    </row>
    <row r="3080" spans="1:11" ht="12.75">
      <c r="A3080" s="1425" t="s">
        <v>1360</v>
      </c>
      <c r="B3080" s="1425" t="s">
        <v>1308</v>
      </c>
      <c r="C3080" s="1425" t="s">
        <v>390</v>
      </c>
      <c r="D3080" s="1425" t="s">
        <v>809</v>
      </c>
      <c r="E3080" s="1425" t="s">
        <v>2844</v>
      </c>
      <c r="F3080" s="1425" t="s">
        <v>390</v>
      </c>
      <c r="G3080" s="1425" t="s">
        <v>1238</v>
      </c>
      <c r="H3080" s="1425" t="s">
        <v>1266</v>
      </c>
      <c r="I3080" s="1425" t="s">
        <v>2766</v>
      </c>
      <c r="J3080" s="1425" t="s">
        <v>390</v>
      </c>
      <c r="K3080" s="1425">
        <v>9.6600000000000001</v>
      </c>
    </row>
    <row r="3081" spans="1:11" ht="12.75">
      <c r="A3081" s="1425" t="s">
        <v>1360</v>
      </c>
      <c r="B3081" s="1425" t="s">
        <v>1308</v>
      </c>
      <c r="C3081" s="1425" t="s">
        <v>390</v>
      </c>
      <c r="D3081" s="1425" t="s">
        <v>809</v>
      </c>
      <c r="E3081" s="1425" t="s">
        <v>2844</v>
      </c>
      <c r="F3081" s="1425" t="s">
        <v>390</v>
      </c>
      <c r="G3081" s="1425" t="s">
        <v>1238</v>
      </c>
      <c r="H3081" s="1425" t="s">
        <v>1266</v>
      </c>
      <c r="I3081" s="1425" t="s">
        <v>2767</v>
      </c>
      <c r="J3081" s="1425" t="s">
        <v>390</v>
      </c>
      <c r="K3081" s="1425">
        <v>161.56999999999999</v>
      </c>
    </row>
    <row r="3082" spans="1:11" ht="12.75">
      <c r="A3082" s="1425" t="s">
        <v>1360</v>
      </c>
      <c r="B3082" s="1425" t="s">
        <v>1308</v>
      </c>
      <c r="C3082" s="1425" t="s">
        <v>390</v>
      </c>
      <c r="D3082" s="1425" t="s">
        <v>809</v>
      </c>
      <c r="E3082" s="1425" t="s">
        <v>2844</v>
      </c>
      <c r="F3082" s="1425" t="s">
        <v>390</v>
      </c>
      <c r="G3082" s="1425" t="s">
        <v>1238</v>
      </c>
      <c r="H3082" s="1425" t="s">
        <v>1266</v>
      </c>
      <c r="I3082" s="1425" t="s">
        <v>2768</v>
      </c>
      <c r="J3082" s="1425" t="s">
        <v>390</v>
      </c>
      <c r="K3082" s="1425">
        <v>13.529999999999999</v>
      </c>
    </row>
    <row r="3083" spans="1:11" ht="12.75">
      <c r="A3083" s="1425" t="s">
        <v>1360</v>
      </c>
      <c r="B3083" s="1425" t="s">
        <v>1308</v>
      </c>
      <c r="C3083" s="1425" t="s">
        <v>390</v>
      </c>
      <c r="D3083" s="1425" t="s">
        <v>809</v>
      </c>
      <c r="E3083" s="1425" t="s">
        <v>2844</v>
      </c>
      <c r="F3083" s="1425" t="s">
        <v>390</v>
      </c>
      <c r="G3083" s="1425" t="s">
        <v>1238</v>
      </c>
      <c r="H3083" s="1425" t="s">
        <v>1266</v>
      </c>
      <c r="I3083" s="1425" t="s">
        <v>2769</v>
      </c>
      <c r="J3083" s="1425" t="s">
        <v>390</v>
      </c>
      <c r="K3083" s="1425">
        <v>6.9500000000000002</v>
      </c>
    </row>
    <row r="3084" spans="1:11" ht="12.75">
      <c r="A3084" s="1425" t="s">
        <v>1360</v>
      </c>
      <c r="B3084" s="1425" t="s">
        <v>1308</v>
      </c>
      <c r="C3084" s="1425" t="s">
        <v>390</v>
      </c>
      <c r="D3084" s="1425" t="s">
        <v>809</v>
      </c>
      <c r="E3084" s="1425" t="s">
        <v>2844</v>
      </c>
      <c r="F3084" s="1425" t="s">
        <v>390</v>
      </c>
      <c r="G3084" s="1425" t="s">
        <v>1238</v>
      </c>
      <c r="H3084" s="1425" t="s">
        <v>1266</v>
      </c>
      <c r="I3084" s="1425" t="s">
        <v>2770</v>
      </c>
      <c r="J3084" s="1425" t="s">
        <v>390</v>
      </c>
      <c r="K3084" s="1425">
        <v>5.7800000000000002</v>
      </c>
    </row>
    <row r="3085" spans="1:11" ht="12.75">
      <c r="A3085" s="1425" t="s">
        <v>1360</v>
      </c>
      <c r="B3085" s="1425" t="s">
        <v>1308</v>
      </c>
      <c r="C3085" s="1425" t="s">
        <v>390</v>
      </c>
      <c r="D3085" s="1425" t="s">
        <v>809</v>
      </c>
      <c r="E3085" s="1425" t="s">
        <v>2844</v>
      </c>
      <c r="F3085" s="1425" t="s">
        <v>390</v>
      </c>
      <c r="G3085" s="1425" t="s">
        <v>1238</v>
      </c>
      <c r="H3085" s="1425" t="s">
        <v>1266</v>
      </c>
      <c r="I3085" s="1425" t="s">
        <v>2771</v>
      </c>
      <c r="J3085" s="1425" t="s">
        <v>390</v>
      </c>
      <c r="K3085" s="1425">
        <v>180.84999999999999</v>
      </c>
    </row>
    <row r="3086" spans="1:11" ht="12.75">
      <c r="A3086" s="1425" t="s">
        <v>1360</v>
      </c>
      <c r="B3086" s="1425" t="s">
        <v>1308</v>
      </c>
      <c r="C3086" s="1425" t="s">
        <v>390</v>
      </c>
      <c r="D3086" s="1425" t="s">
        <v>809</v>
      </c>
      <c r="E3086" s="1425" t="s">
        <v>2844</v>
      </c>
      <c r="F3086" s="1425" t="s">
        <v>390</v>
      </c>
      <c r="G3086" s="1425" t="s">
        <v>1238</v>
      </c>
      <c r="H3086" s="1425" t="s">
        <v>1267</v>
      </c>
      <c r="I3086" s="1425" t="s">
        <v>2763</v>
      </c>
      <c r="J3086" s="1425" t="s">
        <v>390</v>
      </c>
      <c r="K3086" s="1425">
        <v>13.529999999999999</v>
      </c>
    </row>
    <row r="3087" spans="1:11" ht="12.75">
      <c r="A3087" s="1425" t="s">
        <v>1360</v>
      </c>
      <c r="B3087" s="1425" t="s">
        <v>1308</v>
      </c>
      <c r="C3087" s="1425" t="s">
        <v>390</v>
      </c>
      <c r="D3087" s="1425" t="s">
        <v>809</v>
      </c>
      <c r="E3087" s="1425" t="s">
        <v>2844</v>
      </c>
      <c r="F3087" s="1425" t="s">
        <v>390</v>
      </c>
      <c r="G3087" s="1425" t="s">
        <v>1238</v>
      </c>
      <c r="H3087" s="1425" t="s">
        <v>1267</v>
      </c>
      <c r="I3087" s="1425" t="s">
        <v>2764</v>
      </c>
      <c r="J3087" s="1425" t="s">
        <v>390</v>
      </c>
      <c r="K3087" s="1425">
        <v>189.13</v>
      </c>
    </row>
    <row r="3088" spans="1:11" ht="12.75">
      <c r="A3088" s="1425" t="s">
        <v>1360</v>
      </c>
      <c r="B3088" s="1425" t="s">
        <v>1308</v>
      </c>
      <c r="C3088" s="1425" t="s">
        <v>390</v>
      </c>
      <c r="D3088" s="1425" t="s">
        <v>809</v>
      </c>
      <c r="E3088" s="1425" t="s">
        <v>2844</v>
      </c>
      <c r="F3088" s="1425" t="s">
        <v>390</v>
      </c>
      <c r="G3088" s="1425" t="s">
        <v>1238</v>
      </c>
      <c r="H3088" s="1425" t="s">
        <v>1267</v>
      </c>
      <c r="I3088" s="1425" t="s">
        <v>2765</v>
      </c>
      <c r="J3088" s="1425" t="s">
        <v>390</v>
      </c>
      <c r="K3088" s="1425">
        <v>37.82</v>
      </c>
    </row>
    <row r="3089" spans="1:11" ht="12.75">
      <c r="A3089" s="1425" t="s">
        <v>1360</v>
      </c>
      <c r="B3089" s="1425" t="s">
        <v>1308</v>
      </c>
      <c r="C3089" s="1425" t="s">
        <v>390</v>
      </c>
      <c r="D3089" s="1425" t="s">
        <v>809</v>
      </c>
      <c r="E3089" s="1425" t="s">
        <v>2844</v>
      </c>
      <c r="F3089" s="1425" t="s">
        <v>390</v>
      </c>
      <c r="G3089" s="1425" t="s">
        <v>1238</v>
      </c>
      <c r="H3089" s="1425" t="s">
        <v>1267</v>
      </c>
      <c r="I3089" s="1425" t="s">
        <v>2766</v>
      </c>
      <c r="J3089" s="1425" t="s">
        <v>390</v>
      </c>
      <c r="K3089" s="1425">
        <v>67.5</v>
      </c>
    </row>
    <row r="3090" spans="1:11" ht="12.75">
      <c r="A3090" s="1425" t="s">
        <v>1360</v>
      </c>
      <c r="B3090" s="1425" t="s">
        <v>1308</v>
      </c>
      <c r="C3090" s="1425" t="s">
        <v>390</v>
      </c>
      <c r="D3090" s="1425" t="s">
        <v>809</v>
      </c>
      <c r="E3090" s="1425" t="s">
        <v>2844</v>
      </c>
      <c r="F3090" s="1425" t="s">
        <v>390</v>
      </c>
      <c r="G3090" s="1425" t="s">
        <v>1238</v>
      </c>
      <c r="H3090" s="1425" t="s">
        <v>1267</v>
      </c>
      <c r="I3090" s="1425" t="s">
        <v>2767</v>
      </c>
      <c r="J3090" s="1425" t="s">
        <v>390</v>
      </c>
      <c r="K3090" s="1425">
        <v>1129.3699999999999</v>
      </c>
    </row>
    <row r="3091" spans="1:11" ht="12.75">
      <c r="A3091" s="1425" t="s">
        <v>1360</v>
      </c>
      <c r="B3091" s="1425" t="s">
        <v>1308</v>
      </c>
      <c r="C3091" s="1425" t="s">
        <v>390</v>
      </c>
      <c r="D3091" s="1425" t="s">
        <v>809</v>
      </c>
      <c r="E3091" s="1425" t="s">
        <v>2844</v>
      </c>
      <c r="F3091" s="1425" t="s">
        <v>390</v>
      </c>
      <c r="G3091" s="1425" t="s">
        <v>1238</v>
      </c>
      <c r="H3091" s="1425" t="s">
        <v>1267</v>
      </c>
      <c r="I3091" s="1425" t="s">
        <v>2768</v>
      </c>
      <c r="J3091" s="1425" t="s">
        <v>390</v>
      </c>
      <c r="K3091" s="1425">
        <v>94.560000000000002</v>
      </c>
    </row>
    <row r="3092" spans="1:11" ht="12.75">
      <c r="A3092" s="1425" t="s">
        <v>1360</v>
      </c>
      <c r="B3092" s="1425" t="s">
        <v>1308</v>
      </c>
      <c r="C3092" s="1425" t="s">
        <v>390</v>
      </c>
      <c r="D3092" s="1425" t="s">
        <v>809</v>
      </c>
      <c r="E3092" s="1425" t="s">
        <v>2844</v>
      </c>
      <c r="F3092" s="1425" t="s">
        <v>390</v>
      </c>
      <c r="G3092" s="1425" t="s">
        <v>1238</v>
      </c>
      <c r="H3092" s="1425" t="s">
        <v>1267</v>
      </c>
      <c r="I3092" s="1425" t="s">
        <v>2769</v>
      </c>
      <c r="J3092" s="1425" t="s">
        <v>390</v>
      </c>
      <c r="K3092" s="1425">
        <v>48.579999999999998</v>
      </c>
    </row>
    <row r="3093" spans="1:11" ht="12.75">
      <c r="A3093" s="1425" t="s">
        <v>1360</v>
      </c>
      <c r="B3093" s="1425" t="s">
        <v>1308</v>
      </c>
      <c r="C3093" s="1425" t="s">
        <v>390</v>
      </c>
      <c r="D3093" s="1425" t="s">
        <v>809</v>
      </c>
      <c r="E3093" s="1425" t="s">
        <v>2844</v>
      </c>
      <c r="F3093" s="1425" t="s">
        <v>390</v>
      </c>
      <c r="G3093" s="1425" t="s">
        <v>1238</v>
      </c>
      <c r="H3093" s="1425" t="s">
        <v>1267</v>
      </c>
      <c r="I3093" s="1425" t="s">
        <v>2770</v>
      </c>
      <c r="J3093" s="1425" t="s">
        <v>390</v>
      </c>
      <c r="K3093" s="1425">
        <v>40.43</v>
      </c>
    </row>
    <row r="3094" spans="1:11" ht="12.75">
      <c r="A3094" s="1425" t="s">
        <v>1360</v>
      </c>
      <c r="B3094" s="1425" t="s">
        <v>1308</v>
      </c>
      <c r="C3094" s="1425" t="s">
        <v>390</v>
      </c>
      <c r="D3094" s="1425" t="s">
        <v>809</v>
      </c>
      <c r="E3094" s="1425" t="s">
        <v>2844</v>
      </c>
      <c r="F3094" s="1425" t="s">
        <v>390</v>
      </c>
      <c r="G3094" s="1425" t="s">
        <v>1238</v>
      </c>
      <c r="H3094" s="1425" t="s">
        <v>1267</v>
      </c>
      <c r="I3094" s="1425" t="s">
        <v>2771</v>
      </c>
      <c r="J3094" s="1425" t="s">
        <v>390</v>
      </c>
      <c r="K3094" s="1425">
        <v>1264.2</v>
      </c>
    </row>
    <row r="3095" spans="1:11" ht="12.75">
      <c r="A3095" s="1425" t="s">
        <v>1360</v>
      </c>
      <c r="B3095" s="1425" t="s">
        <v>1308</v>
      </c>
      <c r="C3095" s="1425" t="s">
        <v>390</v>
      </c>
      <c r="D3095" s="1425" t="s">
        <v>809</v>
      </c>
      <c r="E3095" s="1425" t="s">
        <v>2844</v>
      </c>
      <c r="F3095" s="1425" t="s">
        <v>390</v>
      </c>
      <c r="G3095" s="1425" t="s">
        <v>116</v>
      </c>
      <c r="H3095" s="1425" t="s">
        <v>2762</v>
      </c>
      <c r="I3095" s="1425" t="s">
        <v>2775</v>
      </c>
      <c r="J3095" s="1425" t="s">
        <v>390</v>
      </c>
      <c r="K3095" s="1425">
        <v>17150.990000000002</v>
      </c>
    </row>
    <row r="3096" spans="1:11" ht="12.75">
      <c r="A3096" s="1425" t="s">
        <v>1360</v>
      </c>
      <c r="B3096" s="1425" t="s">
        <v>1308</v>
      </c>
      <c r="C3096" s="1425" t="s">
        <v>390</v>
      </c>
      <c r="D3096" s="1425" t="s">
        <v>809</v>
      </c>
      <c r="E3096" s="1425" t="s">
        <v>2844</v>
      </c>
      <c r="F3096" s="1425" t="s">
        <v>390</v>
      </c>
      <c r="G3096" s="1425" t="s">
        <v>116</v>
      </c>
      <c r="H3096" s="1425" t="s">
        <v>2762</v>
      </c>
      <c r="I3096" s="1425" t="s">
        <v>2776</v>
      </c>
      <c r="J3096" s="1425" t="s">
        <v>390</v>
      </c>
      <c r="K3096" s="1425">
        <v>27859.619999999999</v>
      </c>
    </row>
    <row r="3097" spans="1:11" ht="12.75">
      <c r="A3097" s="1425" t="s">
        <v>1360</v>
      </c>
      <c r="B3097" s="1425" t="s">
        <v>1308</v>
      </c>
      <c r="C3097" s="1425" t="s">
        <v>390</v>
      </c>
      <c r="D3097" s="1425" t="s">
        <v>809</v>
      </c>
      <c r="E3097" s="1425" t="s">
        <v>2844</v>
      </c>
      <c r="F3097" s="1425" t="s">
        <v>390</v>
      </c>
      <c r="G3097" s="1425" t="s">
        <v>116</v>
      </c>
      <c r="H3097" s="1425" t="s">
        <v>2762</v>
      </c>
      <c r="I3097" s="1425" t="s">
        <v>2777</v>
      </c>
      <c r="J3097" s="1425" t="s">
        <v>390</v>
      </c>
      <c r="K3097" s="1425">
        <v>5781.6800000000003</v>
      </c>
    </row>
    <row r="3098" spans="1:11" ht="12.75">
      <c r="A3098" s="1425" t="s">
        <v>1360</v>
      </c>
      <c r="B3098" s="1425" t="s">
        <v>1308</v>
      </c>
      <c r="C3098" s="1425" t="s">
        <v>390</v>
      </c>
      <c r="D3098" s="1425" t="s">
        <v>809</v>
      </c>
      <c r="E3098" s="1425" t="s">
        <v>2844</v>
      </c>
      <c r="F3098" s="1425" t="s">
        <v>390</v>
      </c>
      <c r="G3098" s="1425" t="s">
        <v>116</v>
      </c>
      <c r="H3098" s="1425" t="s">
        <v>2762</v>
      </c>
      <c r="I3098" s="1425" t="s">
        <v>2778</v>
      </c>
      <c r="J3098" s="1425" t="s">
        <v>390</v>
      </c>
      <c r="K3098" s="1425">
        <v>24417.439999999999</v>
      </c>
    </row>
    <row r="3099" spans="1:11" ht="12.75">
      <c r="A3099" s="1425" t="s">
        <v>1360</v>
      </c>
      <c r="B3099" s="1425" t="s">
        <v>1308</v>
      </c>
      <c r="C3099" s="1425" t="s">
        <v>390</v>
      </c>
      <c r="D3099" s="1425" t="s">
        <v>809</v>
      </c>
      <c r="E3099" s="1425" t="s">
        <v>2844</v>
      </c>
      <c r="F3099" s="1425" t="s">
        <v>390</v>
      </c>
      <c r="G3099" s="1425" t="s">
        <v>116</v>
      </c>
      <c r="H3099" s="1425" t="s">
        <v>1263</v>
      </c>
      <c r="I3099" s="1425" t="s">
        <v>2775</v>
      </c>
      <c r="J3099" s="1425" t="s">
        <v>390</v>
      </c>
      <c r="K3099" s="1425">
        <v>4805.25</v>
      </c>
    </row>
    <row r="3100" spans="1:11" ht="12.75">
      <c r="A3100" s="1425" t="s">
        <v>1360</v>
      </c>
      <c r="B3100" s="1425" t="s">
        <v>1308</v>
      </c>
      <c r="C3100" s="1425" t="s">
        <v>390</v>
      </c>
      <c r="D3100" s="1425" t="s">
        <v>809</v>
      </c>
      <c r="E3100" s="1425" t="s">
        <v>2844</v>
      </c>
      <c r="F3100" s="1425" t="s">
        <v>390</v>
      </c>
      <c r="G3100" s="1425" t="s">
        <v>116</v>
      </c>
      <c r="H3100" s="1425" t="s">
        <v>1263</v>
      </c>
      <c r="I3100" s="1425" t="s">
        <v>2776</v>
      </c>
      <c r="J3100" s="1425" t="s">
        <v>390</v>
      </c>
      <c r="K3100" s="1425">
        <v>7027.79</v>
      </c>
    </row>
    <row r="3101" spans="1:11" ht="12.75">
      <c r="A3101" s="1425" t="s">
        <v>1360</v>
      </c>
      <c r="B3101" s="1425" t="s">
        <v>1308</v>
      </c>
      <c r="C3101" s="1425" t="s">
        <v>390</v>
      </c>
      <c r="D3101" s="1425" t="s">
        <v>809</v>
      </c>
      <c r="E3101" s="1425" t="s">
        <v>2844</v>
      </c>
      <c r="F3101" s="1425" t="s">
        <v>390</v>
      </c>
      <c r="G3101" s="1425" t="s">
        <v>116</v>
      </c>
      <c r="H3101" s="1425" t="s">
        <v>1263</v>
      </c>
      <c r="I3101" s="1425" t="s">
        <v>2777</v>
      </c>
      <c r="J3101" s="1425" t="s">
        <v>390</v>
      </c>
      <c r="K3101" s="1425">
        <v>1619.8599999999999</v>
      </c>
    </row>
    <row r="3102" spans="1:11" ht="12.75">
      <c r="A3102" s="1425" t="s">
        <v>1360</v>
      </c>
      <c r="B3102" s="1425" t="s">
        <v>1308</v>
      </c>
      <c r="C3102" s="1425" t="s">
        <v>390</v>
      </c>
      <c r="D3102" s="1425" t="s">
        <v>809</v>
      </c>
      <c r="E3102" s="1425" t="s">
        <v>2844</v>
      </c>
      <c r="F3102" s="1425" t="s">
        <v>390</v>
      </c>
      <c r="G3102" s="1425" t="s">
        <v>116</v>
      </c>
      <c r="H3102" s="1425" t="s">
        <v>1263</v>
      </c>
      <c r="I3102" s="1425" t="s">
        <v>2778</v>
      </c>
      <c r="J3102" s="1425" t="s">
        <v>390</v>
      </c>
      <c r="K3102" s="1425">
        <v>6841.1599999999999</v>
      </c>
    </row>
    <row r="3103" spans="1:11" ht="12.75">
      <c r="A3103" s="1425" t="s">
        <v>1360</v>
      </c>
      <c r="B3103" s="1425" t="s">
        <v>1308</v>
      </c>
      <c r="C3103" s="1425" t="s">
        <v>390</v>
      </c>
      <c r="D3103" s="1425" t="s">
        <v>809</v>
      </c>
      <c r="E3103" s="1425" t="s">
        <v>2844</v>
      </c>
      <c r="F3103" s="1425" t="s">
        <v>390</v>
      </c>
      <c r="G3103" s="1425" t="s">
        <v>116</v>
      </c>
      <c r="H3103" s="1425" t="s">
        <v>2772</v>
      </c>
      <c r="I3103" s="1425" t="s">
        <v>2775</v>
      </c>
      <c r="J3103" s="1425" t="s">
        <v>390</v>
      </c>
      <c r="K3103" s="1425">
        <v>2760.0900000000001</v>
      </c>
    </row>
    <row r="3104" spans="1:11" ht="12.75">
      <c r="A3104" s="1425" t="s">
        <v>1360</v>
      </c>
      <c r="B3104" s="1425" t="s">
        <v>1308</v>
      </c>
      <c r="C3104" s="1425" t="s">
        <v>390</v>
      </c>
      <c r="D3104" s="1425" t="s">
        <v>809</v>
      </c>
      <c r="E3104" s="1425" t="s">
        <v>2844</v>
      </c>
      <c r="F3104" s="1425" t="s">
        <v>390</v>
      </c>
      <c r="G3104" s="1425" t="s">
        <v>116</v>
      </c>
      <c r="H3104" s="1425" t="s">
        <v>2772</v>
      </c>
      <c r="I3104" s="1425" t="s">
        <v>2776</v>
      </c>
      <c r="J3104" s="1425" t="s">
        <v>390</v>
      </c>
      <c r="K3104" s="1425">
        <v>4036.6700000000001</v>
      </c>
    </row>
    <row r="3105" spans="1:11" ht="12.75">
      <c r="A3105" s="1425" t="s">
        <v>1360</v>
      </c>
      <c r="B3105" s="1425" t="s">
        <v>1308</v>
      </c>
      <c r="C3105" s="1425" t="s">
        <v>390</v>
      </c>
      <c r="D3105" s="1425" t="s">
        <v>809</v>
      </c>
      <c r="E3105" s="1425" t="s">
        <v>2844</v>
      </c>
      <c r="F3105" s="1425" t="s">
        <v>390</v>
      </c>
      <c r="G3105" s="1425" t="s">
        <v>116</v>
      </c>
      <c r="H3105" s="1425" t="s">
        <v>2772</v>
      </c>
      <c r="I3105" s="1425" t="s">
        <v>2777</v>
      </c>
      <c r="J3105" s="1425" t="s">
        <v>390</v>
      </c>
      <c r="K3105" s="1425">
        <v>930.42999999999995</v>
      </c>
    </row>
    <row r="3106" spans="1:11" ht="12.75">
      <c r="A3106" s="1425" t="s">
        <v>1360</v>
      </c>
      <c r="B3106" s="1425" t="s">
        <v>1308</v>
      </c>
      <c r="C3106" s="1425" t="s">
        <v>390</v>
      </c>
      <c r="D3106" s="1425" t="s">
        <v>809</v>
      </c>
      <c r="E3106" s="1425" t="s">
        <v>2844</v>
      </c>
      <c r="F3106" s="1425" t="s">
        <v>390</v>
      </c>
      <c r="G3106" s="1425" t="s">
        <v>116</v>
      </c>
      <c r="H3106" s="1425" t="s">
        <v>2772</v>
      </c>
      <c r="I3106" s="1425" t="s">
        <v>2778</v>
      </c>
      <c r="J3106" s="1425" t="s">
        <v>390</v>
      </c>
      <c r="K3106" s="1425">
        <v>3929.4899999999998</v>
      </c>
    </row>
    <row r="3107" spans="1:11" ht="12.75">
      <c r="A3107" s="1425" t="s">
        <v>1360</v>
      </c>
      <c r="B3107" s="1425" t="s">
        <v>1308</v>
      </c>
      <c r="C3107" s="1425" t="s">
        <v>390</v>
      </c>
      <c r="D3107" s="1425" t="s">
        <v>809</v>
      </c>
      <c r="E3107" s="1425" t="s">
        <v>2844</v>
      </c>
      <c r="F3107" s="1425" t="s">
        <v>390</v>
      </c>
      <c r="G3107" s="1425" t="s">
        <v>116</v>
      </c>
      <c r="H3107" s="1425" t="s">
        <v>2773</v>
      </c>
      <c r="I3107" s="1425" t="s">
        <v>2775</v>
      </c>
      <c r="J3107" s="1425" t="s">
        <v>390</v>
      </c>
      <c r="K3107" s="1425">
        <v>201.66999999999999</v>
      </c>
    </row>
    <row r="3108" spans="1:11" ht="12.75">
      <c r="A3108" s="1425" t="s">
        <v>1360</v>
      </c>
      <c r="B3108" s="1425" t="s">
        <v>1308</v>
      </c>
      <c r="C3108" s="1425" t="s">
        <v>390</v>
      </c>
      <c r="D3108" s="1425" t="s">
        <v>809</v>
      </c>
      <c r="E3108" s="1425" t="s">
        <v>2844</v>
      </c>
      <c r="F3108" s="1425" t="s">
        <v>390</v>
      </c>
      <c r="G3108" s="1425" t="s">
        <v>116</v>
      </c>
      <c r="H3108" s="1425" t="s">
        <v>2773</v>
      </c>
      <c r="I3108" s="1425" t="s">
        <v>2776</v>
      </c>
      <c r="J3108" s="1425" t="s">
        <v>390</v>
      </c>
      <c r="K3108" s="1425">
        <v>294.94</v>
      </c>
    </row>
    <row r="3109" spans="1:11" ht="12.75">
      <c r="A3109" s="1425" t="s">
        <v>1360</v>
      </c>
      <c r="B3109" s="1425" t="s">
        <v>1308</v>
      </c>
      <c r="C3109" s="1425" t="s">
        <v>390</v>
      </c>
      <c r="D3109" s="1425" t="s">
        <v>809</v>
      </c>
      <c r="E3109" s="1425" t="s">
        <v>2844</v>
      </c>
      <c r="F3109" s="1425" t="s">
        <v>390</v>
      </c>
      <c r="G3109" s="1425" t="s">
        <v>116</v>
      </c>
      <c r="H3109" s="1425" t="s">
        <v>2773</v>
      </c>
      <c r="I3109" s="1425" t="s">
        <v>2777</v>
      </c>
      <c r="J3109" s="1425" t="s">
        <v>390</v>
      </c>
      <c r="K3109" s="1425">
        <v>67.980000000000004</v>
      </c>
    </row>
    <row r="3110" spans="1:11" ht="12.75">
      <c r="A3110" s="1425" t="s">
        <v>1360</v>
      </c>
      <c r="B3110" s="1425" t="s">
        <v>1308</v>
      </c>
      <c r="C3110" s="1425" t="s">
        <v>390</v>
      </c>
      <c r="D3110" s="1425" t="s">
        <v>809</v>
      </c>
      <c r="E3110" s="1425" t="s">
        <v>2844</v>
      </c>
      <c r="F3110" s="1425" t="s">
        <v>390</v>
      </c>
      <c r="G3110" s="1425" t="s">
        <v>116</v>
      </c>
      <c r="H3110" s="1425" t="s">
        <v>2773</v>
      </c>
      <c r="I3110" s="1425" t="s">
        <v>2778</v>
      </c>
      <c r="J3110" s="1425" t="s">
        <v>390</v>
      </c>
      <c r="K3110" s="1425">
        <v>287.11000000000001</v>
      </c>
    </row>
    <row r="3111" spans="1:11" ht="12.75">
      <c r="A3111" s="1425" t="s">
        <v>1360</v>
      </c>
      <c r="B3111" s="1425" t="s">
        <v>1308</v>
      </c>
      <c r="C3111" s="1425" t="s">
        <v>390</v>
      </c>
      <c r="D3111" s="1425" t="s">
        <v>809</v>
      </c>
      <c r="E3111" s="1425" t="s">
        <v>2844</v>
      </c>
      <c r="F3111" s="1425" t="s">
        <v>390</v>
      </c>
      <c r="G3111" s="1425" t="s">
        <v>116</v>
      </c>
      <c r="H3111" s="1425" t="s">
        <v>1264</v>
      </c>
      <c r="I3111" s="1425" t="s">
        <v>2775</v>
      </c>
      <c r="J3111" s="1425" t="s">
        <v>390</v>
      </c>
      <c r="K3111" s="1425">
        <v>365.30000000000001</v>
      </c>
    </row>
    <row r="3112" spans="1:11" ht="12.75">
      <c r="A3112" s="1425" t="s">
        <v>1360</v>
      </c>
      <c r="B3112" s="1425" t="s">
        <v>1308</v>
      </c>
      <c r="C3112" s="1425" t="s">
        <v>390</v>
      </c>
      <c r="D3112" s="1425" t="s">
        <v>809</v>
      </c>
      <c r="E3112" s="1425" t="s">
        <v>2844</v>
      </c>
      <c r="F3112" s="1425" t="s">
        <v>390</v>
      </c>
      <c r="G3112" s="1425" t="s">
        <v>116</v>
      </c>
      <c r="H3112" s="1425" t="s">
        <v>1264</v>
      </c>
      <c r="I3112" s="1425" t="s">
        <v>2776</v>
      </c>
      <c r="J3112" s="1425" t="s">
        <v>390</v>
      </c>
      <c r="K3112" s="1425">
        <v>534.25</v>
      </c>
    </row>
    <row r="3113" spans="1:11" ht="12.75">
      <c r="A3113" s="1425" t="s">
        <v>1360</v>
      </c>
      <c r="B3113" s="1425" t="s">
        <v>1308</v>
      </c>
      <c r="C3113" s="1425" t="s">
        <v>390</v>
      </c>
      <c r="D3113" s="1425" t="s">
        <v>809</v>
      </c>
      <c r="E3113" s="1425" t="s">
        <v>2844</v>
      </c>
      <c r="F3113" s="1425" t="s">
        <v>390</v>
      </c>
      <c r="G3113" s="1425" t="s">
        <v>116</v>
      </c>
      <c r="H3113" s="1425" t="s">
        <v>1264</v>
      </c>
      <c r="I3113" s="1425" t="s">
        <v>2777</v>
      </c>
      <c r="J3113" s="1425" t="s">
        <v>390</v>
      </c>
      <c r="K3113" s="1425">
        <v>123.14</v>
      </c>
    </row>
    <row r="3114" spans="1:11" ht="12.75">
      <c r="A3114" s="1425" t="s">
        <v>1360</v>
      </c>
      <c r="B3114" s="1425" t="s">
        <v>1308</v>
      </c>
      <c r="C3114" s="1425" t="s">
        <v>390</v>
      </c>
      <c r="D3114" s="1425" t="s">
        <v>809</v>
      </c>
      <c r="E3114" s="1425" t="s">
        <v>2844</v>
      </c>
      <c r="F3114" s="1425" t="s">
        <v>390</v>
      </c>
      <c r="G3114" s="1425" t="s">
        <v>116</v>
      </c>
      <c r="H3114" s="1425" t="s">
        <v>1264</v>
      </c>
      <c r="I3114" s="1425" t="s">
        <v>2778</v>
      </c>
      <c r="J3114" s="1425" t="s">
        <v>390</v>
      </c>
      <c r="K3114" s="1425">
        <v>412.08999999999997</v>
      </c>
    </row>
    <row r="3115" spans="1:11" ht="12.75">
      <c r="A3115" s="1425" t="s">
        <v>1360</v>
      </c>
      <c r="B3115" s="1425" t="s">
        <v>1308</v>
      </c>
      <c r="C3115" s="1425" t="s">
        <v>390</v>
      </c>
      <c r="D3115" s="1425" t="s">
        <v>809</v>
      </c>
      <c r="E3115" s="1425" t="s">
        <v>2844</v>
      </c>
      <c r="F3115" s="1425" t="s">
        <v>390</v>
      </c>
      <c r="G3115" s="1425" t="s">
        <v>116</v>
      </c>
      <c r="H3115" s="1425" t="s">
        <v>1265</v>
      </c>
      <c r="I3115" s="1425" t="s">
        <v>2775</v>
      </c>
      <c r="J3115" s="1425" t="s">
        <v>390</v>
      </c>
      <c r="K3115" s="1425">
        <v>-14500.040000000001</v>
      </c>
    </row>
    <row r="3116" spans="1:11" ht="12.75">
      <c r="A3116" s="1425" t="s">
        <v>1360</v>
      </c>
      <c r="B3116" s="1425" t="s">
        <v>1308</v>
      </c>
      <c r="C3116" s="1425" t="s">
        <v>390</v>
      </c>
      <c r="D3116" s="1425" t="s">
        <v>809</v>
      </c>
      <c r="E3116" s="1425" t="s">
        <v>2844</v>
      </c>
      <c r="F3116" s="1425" t="s">
        <v>390</v>
      </c>
      <c r="G3116" s="1425" t="s">
        <v>116</v>
      </c>
      <c r="H3116" s="1425" t="s">
        <v>1265</v>
      </c>
      <c r="I3116" s="1425" t="s">
        <v>2776</v>
      </c>
      <c r="J3116" s="1425" t="s">
        <v>390</v>
      </c>
      <c r="K3116" s="1425">
        <v>-23983.09</v>
      </c>
    </row>
    <row r="3117" spans="1:11" ht="12.75">
      <c r="A3117" s="1425" t="s">
        <v>1360</v>
      </c>
      <c r="B3117" s="1425" t="s">
        <v>1308</v>
      </c>
      <c r="C3117" s="1425" t="s">
        <v>390</v>
      </c>
      <c r="D3117" s="1425" t="s">
        <v>809</v>
      </c>
      <c r="E3117" s="1425" t="s">
        <v>2844</v>
      </c>
      <c r="F3117" s="1425" t="s">
        <v>390</v>
      </c>
      <c r="G3117" s="1425" t="s">
        <v>116</v>
      </c>
      <c r="H3117" s="1425" t="s">
        <v>1265</v>
      </c>
      <c r="I3117" s="1425" t="s">
        <v>2777</v>
      </c>
      <c r="J3117" s="1425" t="s">
        <v>390</v>
      </c>
      <c r="K3117" s="1425">
        <v>-4887.96</v>
      </c>
    </row>
    <row r="3118" spans="1:11" ht="12.75">
      <c r="A3118" s="1425" t="s">
        <v>1360</v>
      </c>
      <c r="B3118" s="1425" t="s">
        <v>1308</v>
      </c>
      <c r="C3118" s="1425" t="s">
        <v>390</v>
      </c>
      <c r="D3118" s="1425" t="s">
        <v>809</v>
      </c>
      <c r="E3118" s="1425" t="s">
        <v>2844</v>
      </c>
      <c r="F3118" s="1425" t="s">
        <v>390</v>
      </c>
      <c r="G3118" s="1425" t="s">
        <v>116</v>
      </c>
      <c r="H3118" s="1425" t="s">
        <v>1265</v>
      </c>
      <c r="I3118" s="1425" t="s">
        <v>2778</v>
      </c>
      <c r="J3118" s="1425" t="s">
        <v>390</v>
      </c>
      <c r="K3118" s="1425">
        <v>-20535.560000000001</v>
      </c>
    </row>
    <row r="3119" spans="1:11" ht="12.75">
      <c r="A3119" s="1425" t="s">
        <v>1360</v>
      </c>
      <c r="B3119" s="1425" t="s">
        <v>1308</v>
      </c>
      <c r="C3119" s="1425" t="s">
        <v>390</v>
      </c>
      <c r="D3119" s="1425" t="s">
        <v>809</v>
      </c>
      <c r="E3119" s="1425" t="s">
        <v>2844</v>
      </c>
      <c r="F3119" s="1425" t="s">
        <v>390</v>
      </c>
      <c r="G3119" s="1425" t="s">
        <v>116</v>
      </c>
      <c r="H3119" s="1425" t="s">
        <v>2774</v>
      </c>
      <c r="I3119" s="1425" t="s">
        <v>2775</v>
      </c>
      <c r="J3119" s="1425" t="s">
        <v>390</v>
      </c>
      <c r="K3119" s="1425">
        <v>843.87</v>
      </c>
    </row>
    <row r="3120" spans="1:11" ht="12.75">
      <c r="A3120" s="1425" t="s">
        <v>1360</v>
      </c>
      <c r="B3120" s="1425" t="s">
        <v>1308</v>
      </c>
      <c r="C3120" s="1425" t="s">
        <v>390</v>
      </c>
      <c r="D3120" s="1425" t="s">
        <v>809</v>
      </c>
      <c r="E3120" s="1425" t="s">
        <v>2844</v>
      </c>
      <c r="F3120" s="1425" t="s">
        <v>390</v>
      </c>
      <c r="G3120" s="1425" t="s">
        <v>116</v>
      </c>
      <c r="H3120" s="1425" t="s">
        <v>2774</v>
      </c>
      <c r="I3120" s="1425" t="s">
        <v>2776</v>
      </c>
      <c r="J3120" s="1425" t="s">
        <v>390</v>
      </c>
      <c r="K3120" s="1425">
        <v>-6265.8400000000001</v>
      </c>
    </row>
    <row r="3121" spans="1:11" ht="12.75">
      <c r="A3121" s="1425" t="s">
        <v>1360</v>
      </c>
      <c r="B3121" s="1425" t="s">
        <v>1308</v>
      </c>
      <c r="C3121" s="1425" t="s">
        <v>390</v>
      </c>
      <c r="D3121" s="1425" t="s">
        <v>809</v>
      </c>
      <c r="E3121" s="1425" t="s">
        <v>2844</v>
      </c>
      <c r="F3121" s="1425" t="s">
        <v>390</v>
      </c>
      <c r="G3121" s="1425" t="s">
        <v>116</v>
      </c>
      <c r="H3121" s="1425" t="s">
        <v>2774</v>
      </c>
      <c r="I3121" s="1425" t="s">
        <v>2777</v>
      </c>
      <c r="J3121" s="1425" t="s">
        <v>390</v>
      </c>
      <c r="K3121" s="1425">
        <v>284.47000000000003</v>
      </c>
    </row>
    <row r="3122" spans="1:11" ht="12.75">
      <c r="A3122" s="1425" t="s">
        <v>1360</v>
      </c>
      <c r="B3122" s="1425" t="s">
        <v>1308</v>
      </c>
      <c r="C3122" s="1425" t="s">
        <v>390</v>
      </c>
      <c r="D3122" s="1425" t="s">
        <v>809</v>
      </c>
      <c r="E3122" s="1425" t="s">
        <v>2844</v>
      </c>
      <c r="F3122" s="1425" t="s">
        <v>390</v>
      </c>
      <c r="G3122" s="1425" t="s">
        <v>116</v>
      </c>
      <c r="H3122" s="1425" t="s">
        <v>2774</v>
      </c>
      <c r="I3122" s="1425" t="s">
        <v>2778</v>
      </c>
      <c r="J3122" s="1425" t="s">
        <v>390</v>
      </c>
      <c r="K3122" s="1425">
        <v>1201.4000000000001</v>
      </c>
    </row>
    <row r="3123" spans="1:11" ht="12.75">
      <c r="A3123" s="1425" t="s">
        <v>1360</v>
      </c>
      <c r="B3123" s="1425" t="s">
        <v>1308</v>
      </c>
      <c r="C3123" s="1425" t="s">
        <v>390</v>
      </c>
      <c r="D3123" s="1425" t="s">
        <v>809</v>
      </c>
      <c r="E3123" s="1425" t="s">
        <v>2844</v>
      </c>
      <c r="F3123" s="1425" t="s">
        <v>390</v>
      </c>
      <c r="G3123" s="1425" t="s">
        <v>116</v>
      </c>
      <c r="H3123" s="1425" t="s">
        <v>1266</v>
      </c>
      <c r="I3123" s="1425" t="s">
        <v>2775</v>
      </c>
      <c r="J3123" s="1425" t="s">
        <v>390</v>
      </c>
      <c r="K3123" s="1425">
        <v>844.84000000000003</v>
      </c>
    </row>
    <row r="3124" spans="1:11" ht="12.75">
      <c r="A3124" s="1425" t="s">
        <v>1360</v>
      </c>
      <c r="B3124" s="1425" t="s">
        <v>1308</v>
      </c>
      <c r="C3124" s="1425" t="s">
        <v>390</v>
      </c>
      <c r="D3124" s="1425" t="s">
        <v>809</v>
      </c>
      <c r="E3124" s="1425" t="s">
        <v>2844</v>
      </c>
      <c r="F3124" s="1425" t="s">
        <v>390</v>
      </c>
      <c r="G3124" s="1425" t="s">
        <v>116</v>
      </c>
      <c r="H3124" s="1425" t="s">
        <v>1266</v>
      </c>
      <c r="I3124" s="1425" t="s">
        <v>2776</v>
      </c>
      <c r="J3124" s="1425" t="s">
        <v>390</v>
      </c>
      <c r="K3124" s="1425">
        <v>1310.5799999999999</v>
      </c>
    </row>
    <row r="3125" spans="1:11" ht="12.75">
      <c r="A3125" s="1425" t="s">
        <v>1360</v>
      </c>
      <c r="B3125" s="1425" t="s">
        <v>1308</v>
      </c>
      <c r="C3125" s="1425" t="s">
        <v>390</v>
      </c>
      <c r="D3125" s="1425" t="s">
        <v>809</v>
      </c>
      <c r="E3125" s="1425" t="s">
        <v>2844</v>
      </c>
      <c r="F3125" s="1425" t="s">
        <v>390</v>
      </c>
      <c r="G3125" s="1425" t="s">
        <v>116</v>
      </c>
      <c r="H3125" s="1425" t="s">
        <v>1266</v>
      </c>
      <c r="I3125" s="1425" t="s">
        <v>2777</v>
      </c>
      <c r="J3125" s="1425" t="s">
        <v>390</v>
      </c>
      <c r="K3125" s="1425">
        <v>284.80000000000001</v>
      </c>
    </row>
    <row r="3126" spans="1:11" ht="12.75">
      <c r="A3126" s="1425" t="s">
        <v>1360</v>
      </c>
      <c r="B3126" s="1425" t="s">
        <v>1308</v>
      </c>
      <c r="C3126" s="1425" t="s">
        <v>390</v>
      </c>
      <c r="D3126" s="1425" t="s">
        <v>809</v>
      </c>
      <c r="E3126" s="1425" t="s">
        <v>2844</v>
      </c>
      <c r="F3126" s="1425" t="s">
        <v>390</v>
      </c>
      <c r="G3126" s="1425" t="s">
        <v>116</v>
      </c>
      <c r="H3126" s="1425" t="s">
        <v>1266</v>
      </c>
      <c r="I3126" s="1425" t="s">
        <v>2778</v>
      </c>
      <c r="J3126" s="1425" t="s">
        <v>390</v>
      </c>
      <c r="K3126" s="1425">
        <v>1202.78</v>
      </c>
    </row>
    <row r="3127" spans="1:11" ht="12.75">
      <c r="A3127" s="1425" t="s">
        <v>1360</v>
      </c>
      <c r="B3127" s="1425" t="s">
        <v>1308</v>
      </c>
      <c r="C3127" s="1425" t="s">
        <v>390</v>
      </c>
      <c r="D3127" s="1425" t="s">
        <v>809</v>
      </c>
      <c r="E3127" s="1425" t="s">
        <v>2844</v>
      </c>
      <c r="F3127" s="1425" t="s">
        <v>390</v>
      </c>
      <c r="G3127" s="1425" t="s">
        <v>116</v>
      </c>
      <c r="H3127" s="1425" t="s">
        <v>1267</v>
      </c>
      <c r="I3127" s="1425" t="s">
        <v>2775</v>
      </c>
      <c r="J3127" s="1425" t="s">
        <v>390</v>
      </c>
      <c r="K3127" s="1425">
        <v>5880.79</v>
      </c>
    </row>
    <row r="3128" spans="1:11" ht="12.75">
      <c r="A3128" s="1425" t="s">
        <v>1360</v>
      </c>
      <c r="B3128" s="1425" t="s">
        <v>1308</v>
      </c>
      <c r="C3128" s="1425" t="s">
        <v>390</v>
      </c>
      <c r="D3128" s="1425" t="s">
        <v>809</v>
      </c>
      <c r="E3128" s="1425" t="s">
        <v>2844</v>
      </c>
      <c r="F3128" s="1425" t="s">
        <v>390</v>
      </c>
      <c r="G3128" s="1425" t="s">
        <v>116</v>
      </c>
      <c r="H3128" s="1425" t="s">
        <v>1267</v>
      </c>
      <c r="I3128" s="1425" t="s">
        <v>2776</v>
      </c>
      <c r="J3128" s="1425" t="s">
        <v>390</v>
      </c>
      <c r="K3128" s="1425">
        <v>8600.6399999999994</v>
      </c>
    </row>
    <row r="3129" spans="1:11" ht="12.75">
      <c r="A3129" s="1425" t="s">
        <v>1360</v>
      </c>
      <c r="B3129" s="1425" t="s">
        <v>1308</v>
      </c>
      <c r="C3129" s="1425" t="s">
        <v>390</v>
      </c>
      <c r="D3129" s="1425" t="s">
        <v>809</v>
      </c>
      <c r="E3129" s="1425" t="s">
        <v>2844</v>
      </c>
      <c r="F3129" s="1425" t="s">
        <v>390</v>
      </c>
      <c r="G3129" s="1425" t="s">
        <v>116</v>
      </c>
      <c r="H3129" s="1425" t="s">
        <v>1267</v>
      </c>
      <c r="I3129" s="1425" t="s">
        <v>2777</v>
      </c>
      <c r="J3129" s="1425" t="s">
        <v>390</v>
      </c>
      <c r="K3129" s="1425">
        <v>1982.4400000000001</v>
      </c>
    </row>
    <row r="3130" spans="1:11" ht="12.75">
      <c r="A3130" s="1425" t="s">
        <v>1360</v>
      </c>
      <c r="B3130" s="1425" t="s">
        <v>1308</v>
      </c>
      <c r="C3130" s="1425" t="s">
        <v>390</v>
      </c>
      <c r="D3130" s="1425" t="s">
        <v>809</v>
      </c>
      <c r="E3130" s="1425" t="s">
        <v>2844</v>
      </c>
      <c r="F3130" s="1425" t="s">
        <v>390</v>
      </c>
      <c r="G3130" s="1425" t="s">
        <v>116</v>
      </c>
      <c r="H3130" s="1425" t="s">
        <v>1267</v>
      </c>
      <c r="I3130" s="1425" t="s">
        <v>2778</v>
      </c>
      <c r="J3130" s="1425" t="s">
        <v>390</v>
      </c>
      <c r="K3130" s="1425">
        <v>8472.3400000000001</v>
      </c>
    </row>
    <row r="3131" spans="1:11" ht="12.75">
      <c r="A3131" s="1425" t="s">
        <v>1360</v>
      </c>
      <c r="B3131" s="1425" t="s">
        <v>315</v>
      </c>
      <c r="C3131" s="1425" t="s">
        <v>390</v>
      </c>
      <c r="D3131" s="1425" t="s">
        <v>549</v>
      </c>
      <c r="E3131" s="1425" t="s">
        <v>2845</v>
      </c>
      <c r="F3131" s="1425" t="s">
        <v>1289</v>
      </c>
      <c r="G3131" s="1425" t="s">
        <v>116</v>
      </c>
      <c r="H3131" s="1425" t="s">
        <v>2762</v>
      </c>
      <c r="I3131" s="1425" t="s">
        <v>2775</v>
      </c>
      <c r="J3131" s="1425" t="s">
        <v>1290</v>
      </c>
      <c r="K3131" s="1425">
        <v>240.74000000000001</v>
      </c>
    </row>
    <row r="3132" spans="1:11" ht="12.75">
      <c r="A3132" s="1425" t="s">
        <v>1360</v>
      </c>
      <c r="B3132" s="1425" t="s">
        <v>315</v>
      </c>
      <c r="C3132" s="1425" t="s">
        <v>390</v>
      </c>
      <c r="D3132" s="1425" t="s">
        <v>549</v>
      </c>
      <c r="E3132" s="1425" t="s">
        <v>2845</v>
      </c>
      <c r="F3132" s="1425" t="s">
        <v>1289</v>
      </c>
      <c r="G3132" s="1425" t="s">
        <v>116</v>
      </c>
      <c r="H3132" s="1425" t="s">
        <v>2762</v>
      </c>
      <c r="I3132" s="1425" t="s">
        <v>2778</v>
      </c>
      <c r="J3132" s="1425" t="s">
        <v>1290</v>
      </c>
      <c r="K3132" s="1425">
        <v>-159.19</v>
      </c>
    </row>
    <row r="3133" spans="1:11" ht="12.75">
      <c r="A3133" s="1425" t="s">
        <v>1360</v>
      </c>
      <c r="B3133" s="1425" t="s">
        <v>315</v>
      </c>
      <c r="C3133" s="1425" t="s">
        <v>390</v>
      </c>
      <c r="D3133" s="1425" t="s">
        <v>549</v>
      </c>
      <c r="E3133" s="1425" t="s">
        <v>2845</v>
      </c>
      <c r="F3133" s="1425" t="s">
        <v>1289</v>
      </c>
      <c r="G3133" s="1425" t="s">
        <v>116</v>
      </c>
      <c r="H3133" s="1425" t="s">
        <v>1263</v>
      </c>
      <c r="I3133" s="1425" t="s">
        <v>2776</v>
      </c>
      <c r="J3133" s="1425" t="s">
        <v>1290</v>
      </c>
      <c r="K3133" s="1425">
        <v>332.60000000000002</v>
      </c>
    </row>
    <row r="3134" spans="1:11" ht="12.75">
      <c r="A3134" s="1425" t="s">
        <v>1360</v>
      </c>
      <c r="B3134" s="1425" t="s">
        <v>315</v>
      </c>
      <c r="C3134" s="1425" t="s">
        <v>390</v>
      </c>
      <c r="D3134" s="1425" t="s">
        <v>549</v>
      </c>
      <c r="E3134" s="1425" t="s">
        <v>2845</v>
      </c>
      <c r="F3134" s="1425" t="s">
        <v>1289</v>
      </c>
      <c r="G3134" s="1425" t="s">
        <v>116</v>
      </c>
      <c r="H3134" s="1425" t="s">
        <v>2773</v>
      </c>
      <c r="I3134" s="1425" t="s">
        <v>2778</v>
      </c>
      <c r="J3134" s="1425" t="s">
        <v>1290</v>
      </c>
      <c r="K3134" s="1425">
        <v>159.19</v>
      </c>
    </row>
    <row r="3135" spans="1:11" ht="12.75">
      <c r="A3135" s="1425" t="s">
        <v>1360</v>
      </c>
      <c r="B3135" s="1425" t="s">
        <v>315</v>
      </c>
      <c r="C3135" s="1425" t="s">
        <v>390</v>
      </c>
      <c r="D3135" s="1425" t="s">
        <v>549</v>
      </c>
      <c r="E3135" s="1425" t="s">
        <v>2845</v>
      </c>
      <c r="F3135" s="1425" t="s">
        <v>1289</v>
      </c>
      <c r="G3135" s="1425" t="s">
        <v>116</v>
      </c>
      <c r="H3135" s="1425" t="s">
        <v>1265</v>
      </c>
      <c r="I3135" s="1425" t="s">
        <v>2776</v>
      </c>
      <c r="J3135" s="1425" t="s">
        <v>1290</v>
      </c>
      <c r="K3135" s="1425">
        <v>-6.5099999999999998</v>
      </c>
    </row>
    <row r="3136" spans="1:11" ht="12.75">
      <c r="A3136" s="1425" t="s">
        <v>1360</v>
      </c>
      <c r="B3136" s="1425" t="s">
        <v>315</v>
      </c>
      <c r="C3136" s="1425" t="s">
        <v>390</v>
      </c>
      <c r="D3136" s="1425" t="s">
        <v>549</v>
      </c>
      <c r="E3136" s="1425" t="s">
        <v>2845</v>
      </c>
      <c r="F3136" s="1425" t="s">
        <v>1289</v>
      </c>
      <c r="G3136" s="1425" t="s">
        <v>116</v>
      </c>
      <c r="H3136" s="1425" t="s">
        <v>1265</v>
      </c>
      <c r="I3136" s="1425" t="s">
        <v>2778</v>
      </c>
      <c r="J3136" s="1425" t="s">
        <v>1290</v>
      </c>
      <c r="K3136" s="1425">
        <v>267.66000000000003</v>
      </c>
    </row>
    <row r="3137" spans="1:11" ht="12.75">
      <c r="A3137" s="1425" t="s">
        <v>1360</v>
      </c>
      <c r="B3137" s="1425" t="s">
        <v>315</v>
      </c>
      <c r="C3137" s="1425" t="s">
        <v>390</v>
      </c>
      <c r="D3137" s="1425" t="s">
        <v>549</v>
      </c>
      <c r="E3137" s="1425" t="s">
        <v>2846</v>
      </c>
      <c r="F3137" s="1425" t="s">
        <v>1277</v>
      </c>
      <c r="G3137" s="1425" t="s">
        <v>116</v>
      </c>
      <c r="H3137" s="1425" t="s">
        <v>1263</v>
      </c>
      <c r="I3137" s="1425" t="s">
        <v>2776</v>
      </c>
      <c r="J3137" s="1425" t="s">
        <v>1278</v>
      </c>
      <c r="K3137" s="1425">
        <v>223.78999999999999</v>
      </c>
    </row>
    <row r="3138" spans="1:11" ht="12.75">
      <c r="A3138" s="1425" t="s">
        <v>1360</v>
      </c>
      <c r="B3138" s="1425" t="s">
        <v>315</v>
      </c>
      <c r="C3138" s="1425" t="s">
        <v>390</v>
      </c>
      <c r="D3138" s="1425" t="s">
        <v>549</v>
      </c>
      <c r="E3138" s="1425" t="s">
        <v>2847</v>
      </c>
      <c r="F3138" s="1425" t="s">
        <v>1279</v>
      </c>
      <c r="G3138" s="1425" t="s">
        <v>116</v>
      </c>
      <c r="H3138" s="1425" t="s">
        <v>2762</v>
      </c>
      <c r="I3138" s="1425" t="s">
        <v>2776</v>
      </c>
      <c r="J3138" s="1425" t="s">
        <v>1280</v>
      </c>
      <c r="K3138" s="1425">
        <v>1758</v>
      </c>
    </row>
    <row r="3139" spans="1:11" ht="12.75">
      <c r="A3139" s="1425" t="s">
        <v>1360</v>
      </c>
      <c r="B3139" s="1425" t="s">
        <v>315</v>
      </c>
      <c r="C3139" s="1425" t="s">
        <v>390</v>
      </c>
      <c r="D3139" s="1425" t="s">
        <v>549</v>
      </c>
      <c r="E3139" s="1425" t="s">
        <v>2847</v>
      </c>
      <c r="F3139" s="1425" t="s">
        <v>1279</v>
      </c>
      <c r="G3139" s="1425" t="s">
        <v>116</v>
      </c>
      <c r="H3139" s="1425" t="s">
        <v>2762</v>
      </c>
      <c r="I3139" s="1425" t="s">
        <v>2778</v>
      </c>
      <c r="J3139" s="1425" t="s">
        <v>1280</v>
      </c>
      <c r="K3139" s="1425">
        <v>-697.03999999999996</v>
      </c>
    </row>
    <row r="3140" spans="1:11" ht="12.75">
      <c r="A3140" s="1425" t="s">
        <v>1360</v>
      </c>
      <c r="B3140" s="1425" t="s">
        <v>315</v>
      </c>
      <c r="C3140" s="1425" t="s">
        <v>390</v>
      </c>
      <c r="D3140" s="1425" t="s">
        <v>549</v>
      </c>
      <c r="E3140" s="1425" t="s">
        <v>2847</v>
      </c>
      <c r="F3140" s="1425" t="s">
        <v>1279</v>
      </c>
      <c r="G3140" s="1425" t="s">
        <v>116</v>
      </c>
      <c r="H3140" s="1425" t="s">
        <v>1263</v>
      </c>
      <c r="I3140" s="1425" t="s">
        <v>2775</v>
      </c>
      <c r="J3140" s="1425" t="s">
        <v>1280</v>
      </c>
      <c r="K3140" s="1425">
        <v>99.480000000000004</v>
      </c>
    </row>
    <row r="3141" spans="1:11" ht="12.75">
      <c r="A3141" s="1425" t="s">
        <v>1360</v>
      </c>
      <c r="B3141" s="1425" t="s">
        <v>315</v>
      </c>
      <c r="C3141" s="1425" t="s">
        <v>390</v>
      </c>
      <c r="D3141" s="1425" t="s">
        <v>549</v>
      </c>
      <c r="E3141" s="1425" t="s">
        <v>2847</v>
      </c>
      <c r="F3141" s="1425" t="s">
        <v>1279</v>
      </c>
      <c r="G3141" s="1425" t="s">
        <v>116</v>
      </c>
      <c r="H3141" s="1425" t="s">
        <v>2772</v>
      </c>
      <c r="I3141" s="1425" t="s">
        <v>2776</v>
      </c>
      <c r="J3141" s="1425" t="s">
        <v>1280</v>
      </c>
      <c r="K3141" s="1425">
        <v>284.58999999999997</v>
      </c>
    </row>
    <row r="3142" spans="1:11" ht="12.75">
      <c r="A3142" s="1425" t="s">
        <v>1360</v>
      </c>
      <c r="B3142" s="1425" t="s">
        <v>315</v>
      </c>
      <c r="C3142" s="1425" t="s">
        <v>390</v>
      </c>
      <c r="D3142" s="1425" t="s">
        <v>549</v>
      </c>
      <c r="E3142" s="1425" t="s">
        <v>2847</v>
      </c>
      <c r="F3142" s="1425" t="s">
        <v>1279</v>
      </c>
      <c r="G3142" s="1425" t="s">
        <v>116</v>
      </c>
      <c r="H3142" s="1425" t="s">
        <v>2772</v>
      </c>
      <c r="I3142" s="1425" t="s">
        <v>2778</v>
      </c>
      <c r="J3142" s="1425" t="s">
        <v>1280</v>
      </c>
      <c r="K3142" s="1425">
        <v>18.140000000000001</v>
      </c>
    </row>
    <row r="3143" spans="1:11" ht="12.75">
      <c r="A3143" s="1425" t="s">
        <v>1360</v>
      </c>
      <c r="B3143" s="1425" t="s">
        <v>315</v>
      </c>
      <c r="C3143" s="1425" t="s">
        <v>390</v>
      </c>
      <c r="D3143" s="1425" t="s">
        <v>549</v>
      </c>
      <c r="E3143" s="1425" t="s">
        <v>2847</v>
      </c>
      <c r="F3143" s="1425" t="s">
        <v>1279</v>
      </c>
      <c r="G3143" s="1425" t="s">
        <v>116</v>
      </c>
      <c r="H3143" s="1425" t="s">
        <v>2773</v>
      </c>
      <c r="I3143" s="1425" t="s">
        <v>2776</v>
      </c>
      <c r="J3143" s="1425" t="s">
        <v>1280</v>
      </c>
      <c r="K3143" s="1425">
        <v>-8288</v>
      </c>
    </row>
    <row r="3144" spans="1:11" ht="12.75">
      <c r="A3144" s="1425" t="s">
        <v>1360</v>
      </c>
      <c r="B3144" s="1425" t="s">
        <v>315</v>
      </c>
      <c r="C3144" s="1425" t="s">
        <v>390</v>
      </c>
      <c r="D3144" s="1425" t="s">
        <v>549</v>
      </c>
      <c r="E3144" s="1425" t="s">
        <v>2847</v>
      </c>
      <c r="F3144" s="1425" t="s">
        <v>1279</v>
      </c>
      <c r="G3144" s="1425" t="s">
        <v>116</v>
      </c>
      <c r="H3144" s="1425" t="s">
        <v>2773</v>
      </c>
      <c r="I3144" s="1425" t="s">
        <v>2778</v>
      </c>
      <c r="J3144" s="1425" t="s">
        <v>1280</v>
      </c>
      <c r="K3144" s="1425">
        <v>678.89999999999998</v>
      </c>
    </row>
    <row r="3145" spans="1:11" ht="12.75">
      <c r="A3145" s="1425" t="s">
        <v>1360</v>
      </c>
      <c r="B3145" s="1425" t="s">
        <v>315</v>
      </c>
      <c r="C3145" s="1425" t="s">
        <v>390</v>
      </c>
      <c r="D3145" s="1425" t="s">
        <v>549</v>
      </c>
      <c r="E3145" s="1425" t="s">
        <v>2847</v>
      </c>
      <c r="F3145" s="1425" t="s">
        <v>1279</v>
      </c>
      <c r="G3145" s="1425" t="s">
        <v>116</v>
      </c>
      <c r="H3145" s="1425" t="s">
        <v>1264</v>
      </c>
      <c r="I3145" s="1425" t="s">
        <v>2775</v>
      </c>
      <c r="J3145" s="1425" t="s">
        <v>1280</v>
      </c>
      <c r="K3145" s="1425">
        <v>112.89</v>
      </c>
    </row>
    <row r="3146" spans="1:11" ht="12.75">
      <c r="A3146" s="1425" t="s">
        <v>1360</v>
      </c>
      <c r="B3146" s="1425" t="s">
        <v>315</v>
      </c>
      <c r="C3146" s="1425" t="s">
        <v>390</v>
      </c>
      <c r="D3146" s="1425" t="s">
        <v>549</v>
      </c>
      <c r="E3146" s="1425" t="s">
        <v>2847</v>
      </c>
      <c r="F3146" s="1425" t="s">
        <v>1279</v>
      </c>
      <c r="G3146" s="1425" t="s">
        <v>116</v>
      </c>
      <c r="H3146" s="1425" t="s">
        <v>1267</v>
      </c>
      <c r="I3146" s="1425" t="s">
        <v>2776</v>
      </c>
      <c r="J3146" s="1425" t="s">
        <v>1280</v>
      </c>
      <c r="K3146" s="1425">
        <v>470</v>
      </c>
    </row>
    <row r="3147" spans="1:11" ht="12.75">
      <c r="A3147" s="1425" t="s">
        <v>1360</v>
      </c>
      <c r="B3147" s="1425" t="s">
        <v>315</v>
      </c>
      <c r="C3147" s="1425" t="s">
        <v>390</v>
      </c>
      <c r="D3147" s="1425" t="s">
        <v>549</v>
      </c>
      <c r="E3147" s="1425" t="s">
        <v>2847</v>
      </c>
      <c r="F3147" s="1425" t="s">
        <v>1279</v>
      </c>
      <c r="G3147" s="1425" t="s">
        <v>116</v>
      </c>
      <c r="H3147" s="1425" t="s">
        <v>1267</v>
      </c>
      <c r="I3147" s="1425" t="s">
        <v>2778</v>
      </c>
      <c r="J3147" s="1425" t="s">
        <v>1280</v>
      </c>
      <c r="K3147" s="1425">
        <v>559</v>
      </c>
    </row>
    <row r="3148" spans="1:11" ht="12.75">
      <c r="A3148" s="1425" t="s">
        <v>1360</v>
      </c>
      <c r="B3148" s="1425" t="s">
        <v>315</v>
      </c>
      <c r="C3148" s="1425" t="s">
        <v>390</v>
      </c>
      <c r="D3148" s="1425" t="s">
        <v>549</v>
      </c>
      <c r="E3148" s="1425" t="s">
        <v>2848</v>
      </c>
      <c r="F3148" s="1425" t="s">
        <v>1291</v>
      </c>
      <c r="G3148" s="1425" t="s">
        <v>116</v>
      </c>
      <c r="H3148" s="1425" t="s">
        <v>2762</v>
      </c>
      <c r="I3148" s="1425" t="s">
        <v>2775</v>
      </c>
      <c r="J3148" s="1425" t="s">
        <v>1292</v>
      </c>
      <c r="K3148" s="1425">
        <v>856.52999999999997</v>
      </c>
    </row>
    <row r="3149" spans="1:11" ht="12.75">
      <c r="A3149" s="1425" t="s">
        <v>1360</v>
      </c>
      <c r="B3149" s="1425" t="s">
        <v>315</v>
      </c>
      <c r="C3149" s="1425" t="s">
        <v>390</v>
      </c>
      <c r="D3149" s="1425" t="s">
        <v>549</v>
      </c>
      <c r="E3149" s="1425" t="s">
        <v>2848</v>
      </c>
      <c r="F3149" s="1425" t="s">
        <v>1291</v>
      </c>
      <c r="G3149" s="1425" t="s">
        <v>116</v>
      </c>
      <c r="H3149" s="1425" t="s">
        <v>2762</v>
      </c>
      <c r="I3149" s="1425" t="s">
        <v>2776</v>
      </c>
      <c r="J3149" s="1425" t="s">
        <v>1292</v>
      </c>
      <c r="K3149" s="1425">
        <v>1182.96</v>
      </c>
    </row>
    <row r="3150" spans="1:11" ht="12.75">
      <c r="A3150" s="1425" t="s">
        <v>1360</v>
      </c>
      <c r="B3150" s="1425" t="s">
        <v>315</v>
      </c>
      <c r="C3150" s="1425" t="s">
        <v>390</v>
      </c>
      <c r="D3150" s="1425" t="s">
        <v>549</v>
      </c>
      <c r="E3150" s="1425" t="s">
        <v>2848</v>
      </c>
      <c r="F3150" s="1425" t="s">
        <v>1291</v>
      </c>
      <c r="G3150" s="1425" t="s">
        <v>116</v>
      </c>
      <c r="H3150" s="1425" t="s">
        <v>2762</v>
      </c>
      <c r="I3150" s="1425" t="s">
        <v>2777</v>
      </c>
      <c r="J3150" s="1425" t="s">
        <v>1292</v>
      </c>
      <c r="K3150" s="1425">
        <v>139.5</v>
      </c>
    </row>
    <row r="3151" spans="1:11" ht="12.75">
      <c r="A3151" s="1425" t="s">
        <v>1360</v>
      </c>
      <c r="B3151" s="1425" t="s">
        <v>315</v>
      </c>
      <c r="C3151" s="1425" t="s">
        <v>390</v>
      </c>
      <c r="D3151" s="1425" t="s">
        <v>549</v>
      </c>
      <c r="E3151" s="1425" t="s">
        <v>2848</v>
      </c>
      <c r="F3151" s="1425" t="s">
        <v>1291</v>
      </c>
      <c r="G3151" s="1425" t="s">
        <v>116</v>
      </c>
      <c r="H3151" s="1425" t="s">
        <v>2762</v>
      </c>
      <c r="I3151" s="1425" t="s">
        <v>2778</v>
      </c>
      <c r="J3151" s="1425" t="s">
        <v>1292</v>
      </c>
      <c r="K3151" s="1425">
        <v>930.47000000000003</v>
      </c>
    </row>
    <row r="3152" spans="1:11" ht="12.75">
      <c r="A3152" s="1425" t="s">
        <v>1360</v>
      </c>
      <c r="B3152" s="1425" t="s">
        <v>315</v>
      </c>
      <c r="C3152" s="1425" t="s">
        <v>390</v>
      </c>
      <c r="D3152" s="1425" t="s">
        <v>549</v>
      </c>
      <c r="E3152" s="1425" t="s">
        <v>2848</v>
      </c>
      <c r="F3152" s="1425" t="s">
        <v>1291</v>
      </c>
      <c r="G3152" s="1425" t="s">
        <v>116</v>
      </c>
      <c r="H3152" s="1425" t="s">
        <v>1263</v>
      </c>
      <c r="I3152" s="1425" t="s">
        <v>2775</v>
      </c>
      <c r="J3152" s="1425" t="s">
        <v>1292</v>
      </c>
      <c r="K3152" s="1425">
        <v>1687.03</v>
      </c>
    </row>
    <row r="3153" spans="1:11" ht="12.75">
      <c r="A3153" s="1425" t="s">
        <v>1360</v>
      </c>
      <c r="B3153" s="1425" t="s">
        <v>315</v>
      </c>
      <c r="C3153" s="1425" t="s">
        <v>390</v>
      </c>
      <c r="D3153" s="1425" t="s">
        <v>549</v>
      </c>
      <c r="E3153" s="1425" t="s">
        <v>2848</v>
      </c>
      <c r="F3153" s="1425" t="s">
        <v>1291</v>
      </c>
      <c r="G3153" s="1425" t="s">
        <v>116</v>
      </c>
      <c r="H3153" s="1425" t="s">
        <v>1263</v>
      </c>
      <c r="I3153" s="1425" t="s">
        <v>2776</v>
      </c>
      <c r="J3153" s="1425" t="s">
        <v>1292</v>
      </c>
      <c r="K3153" s="1425">
        <v>1468.04</v>
      </c>
    </row>
    <row r="3154" spans="1:11" ht="12.75">
      <c r="A3154" s="1425" t="s">
        <v>1360</v>
      </c>
      <c r="B3154" s="1425" t="s">
        <v>315</v>
      </c>
      <c r="C3154" s="1425" t="s">
        <v>390</v>
      </c>
      <c r="D3154" s="1425" t="s">
        <v>549</v>
      </c>
      <c r="E3154" s="1425" t="s">
        <v>2848</v>
      </c>
      <c r="F3154" s="1425" t="s">
        <v>1291</v>
      </c>
      <c r="G3154" s="1425" t="s">
        <v>116</v>
      </c>
      <c r="H3154" s="1425" t="s">
        <v>1263</v>
      </c>
      <c r="I3154" s="1425" t="s">
        <v>2777</v>
      </c>
      <c r="J3154" s="1425" t="s">
        <v>1292</v>
      </c>
      <c r="K3154" s="1425">
        <v>436.18000000000001</v>
      </c>
    </row>
    <row r="3155" spans="1:11" ht="12.75">
      <c r="A3155" s="1425" t="s">
        <v>1360</v>
      </c>
      <c r="B3155" s="1425" t="s">
        <v>315</v>
      </c>
      <c r="C3155" s="1425" t="s">
        <v>390</v>
      </c>
      <c r="D3155" s="1425" t="s">
        <v>549</v>
      </c>
      <c r="E3155" s="1425" t="s">
        <v>2848</v>
      </c>
      <c r="F3155" s="1425" t="s">
        <v>1291</v>
      </c>
      <c r="G3155" s="1425" t="s">
        <v>116</v>
      </c>
      <c r="H3155" s="1425" t="s">
        <v>1263</v>
      </c>
      <c r="I3155" s="1425" t="s">
        <v>2778</v>
      </c>
      <c r="J3155" s="1425" t="s">
        <v>1292</v>
      </c>
      <c r="K3155" s="1425">
        <v>1476.0799999999999</v>
      </c>
    </row>
    <row r="3156" spans="1:11" ht="12.75">
      <c r="A3156" s="1425" t="s">
        <v>1360</v>
      </c>
      <c r="B3156" s="1425" t="s">
        <v>315</v>
      </c>
      <c r="C3156" s="1425" t="s">
        <v>390</v>
      </c>
      <c r="D3156" s="1425" t="s">
        <v>549</v>
      </c>
      <c r="E3156" s="1425" t="s">
        <v>2848</v>
      </c>
      <c r="F3156" s="1425" t="s">
        <v>1291</v>
      </c>
      <c r="G3156" s="1425" t="s">
        <v>116</v>
      </c>
      <c r="H3156" s="1425" t="s">
        <v>2772</v>
      </c>
      <c r="I3156" s="1425" t="s">
        <v>2775</v>
      </c>
      <c r="J3156" s="1425" t="s">
        <v>1292</v>
      </c>
      <c r="K3156" s="1425">
        <v>1931.1600000000001</v>
      </c>
    </row>
    <row r="3157" spans="1:11" ht="12.75">
      <c r="A3157" s="1425" t="s">
        <v>1360</v>
      </c>
      <c r="B3157" s="1425" t="s">
        <v>315</v>
      </c>
      <c r="C3157" s="1425" t="s">
        <v>390</v>
      </c>
      <c r="D3157" s="1425" t="s">
        <v>549</v>
      </c>
      <c r="E3157" s="1425" t="s">
        <v>2848</v>
      </c>
      <c r="F3157" s="1425" t="s">
        <v>1291</v>
      </c>
      <c r="G3157" s="1425" t="s">
        <v>116</v>
      </c>
      <c r="H3157" s="1425" t="s">
        <v>2772</v>
      </c>
      <c r="I3157" s="1425" t="s">
        <v>2776</v>
      </c>
      <c r="J3157" s="1425" t="s">
        <v>1292</v>
      </c>
      <c r="K3157" s="1425">
        <v>3104.0900000000001</v>
      </c>
    </row>
    <row r="3158" spans="1:11" ht="12.75">
      <c r="A3158" s="1425" t="s">
        <v>1360</v>
      </c>
      <c r="B3158" s="1425" t="s">
        <v>315</v>
      </c>
      <c r="C3158" s="1425" t="s">
        <v>390</v>
      </c>
      <c r="D3158" s="1425" t="s">
        <v>549</v>
      </c>
      <c r="E3158" s="1425" t="s">
        <v>2848</v>
      </c>
      <c r="F3158" s="1425" t="s">
        <v>1291</v>
      </c>
      <c r="G3158" s="1425" t="s">
        <v>116</v>
      </c>
      <c r="H3158" s="1425" t="s">
        <v>2772</v>
      </c>
      <c r="I3158" s="1425" t="s">
        <v>2777</v>
      </c>
      <c r="J3158" s="1425" t="s">
        <v>1292</v>
      </c>
      <c r="K3158" s="1425">
        <v>373.75</v>
      </c>
    </row>
    <row r="3159" spans="1:11" ht="12.75">
      <c r="A3159" s="1425" t="s">
        <v>1360</v>
      </c>
      <c r="B3159" s="1425" t="s">
        <v>315</v>
      </c>
      <c r="C3159" s="1425" t="s">
        <v>390</v>
      </c>
      <c r="D3159" s="1425" t="s">
        <v>549</v>
      </c>
      <c r="E3159" s="1425" t="s">
        <v>2848</v>
      </c>
      <c r="F3159" s="1425" t="s">
        <v>1291</v>
      </c>
      <c r="G3159" s="1425" t="s">
        <v>116</v>
      </c>
      <c r="H3159" s="1425" t="s">
        <v>2772</v>
      </c>
      <c r="I3159" s="1425" t="s">
        <v>2778</v>
      </c>
      <c r="J3159" s="1425" t="s">
        <v>1292</v>
      </c>
      <c r="K3159" s="1425">
        <v>2246.5999999999999</v>
      </c>
    </row>
    <row r="3160" spans="1:11" ht="12.75">
      <c r="A3160" s="1425" t="s">
        <v>1360</v>
      </c>
      <c r="B3160" s="1425" t="s">
        <v>315</v>
      </c>
      <c r="C3160" s="1425" t="s">
        <v>390</v>
      </c>
      <c r="D3160" s="1425" t="s">
        <v>549</v>
      </c>
      <c r="E3160" s="1425" t="s">
        <v>2848</v>
      </c>
      <c r="F3160" s="1425" t="s">
        <v>1291</v>
      </c>
      <c r="G3160" s="1425" t="s">
        <v>116</v>
      </c>
      <c r="H3160" s="1425" t="s">
        <v>1264</v>
      </c>
      <c r="I3160" s="1425" t="s">
        <v>2775</v>
      </c>
      <c r="J3160" s="1425" t="s">
        <v>1292</v>
      </c>
      <c r="K3160" s="1425">
        <v>544.37</v>
      </c>
    </row>
    <row r="3161" spans="1:11" ht="12.75">
      <c r="A3161" s="1425" t="s">
        <v>1360</v>
      </c>
      <c r="B3161" s="1425" t="s">
        <v>315</v>
      </c>
      <c r="C3161" s="1425" t="s">
        <v>390</v>
      </c>
      <c r="D3161" s="1425" t="s">
        <v>549</v>
      </c>
      <c r="E3161" s="1425" t="s">
        <v>2848</v>
      </c>
      <c r="F3161" s="1425" t="s">
        <v>1291</v>
      </c>
      <c r="G3161" s="1425" t="s">
        <v>116</v>
      </c>
      <c r="H3161" s="1425" t="s">
        <v>1264</v>
      </c>
      <c r="I3161" s="1425" t="s">
        <v>2776</v>
      </c>
      <c r="J3161" s="1425" t="s">
        <v>1292</v>
      </c>
      <c r="K3161" s="1425">
        <v>1304.5599999999999</v>
      </c>
    </row>
    <row r="3162" spans="1:11" ht="12.75">
      <c r="A3162" s="1425" t="s">
        <v>1360</v>
      </c>
      <c r="B3162" s="1425" t="s">
        <v>315</v>
      </c>
      <c r="C3162" s="1425" t="s">
        <v>390</v>
      </c>
      <c r="D3162" s="1425" t="s">
        <v>549</v>
      </c>
      <c r="E3162" s="1425" t="s">
        <v>2848</v>
      </c>
      <c r="F3162" s="1425" t="s">
        <v>1291</v>
      </c>
      <c r="G3162" s="1425" t="s">
        <v>116</v>
      </c>
      <c r="H3162" s="1425" t="s">
        <v>1264</v>
      </c>
      <c r="I3162" s="1425" t="s">
        <v>2777</v>
      </c>
      <c r="J3162" s="1425" t="s">
        <v>1292</v>
      </c>
      <c r="K3162" s="1425">
        <v>211.69999999999999</v>
      </c>
    </row>
    <row r="3163" spans="1:11" ht="12.75">
      <c r="A3163" s="1425" t="s">
        <v>1360</v>
      </c>
      <c r="B3163" s="1425" t="s">
        <v>315</v>
      </c>
      <c r="C3163" s="1425" t="s">
        <v>390</v>
      </c>
      <c r="D3163" s="1425" t="s">
        <v>549</v>
      </c>
      <c r="E3163" s="1425" t="s">
        <v>2848</v>
      </c>
      <c r="F3163" s="1425" t="s">
        <v>1291</v>
      </c>
      <c r="G3163" s="1425" t="s">
        <v>116</v>
      </c>
      <c r="H3163" s="1425" t="s">
        <v>1264</v>
      </c>
      <c r="I3163" s="1425" t="s">
        <v>2778</v>
      </c>
      <c r="J3163" s="1425" t="s">
        <v>1292</v>
      </c>
      <c r="K3163" s="1425">
        <v>1091.48</v>
      </c>
    </row>
    <row r="3164" spans="1:11" ht="12.75">
      <c r="A3164" s="1425" t="s">
        <v>1360</v>
      </c>
      <c r="B3164" s="1425" t="s">
        <v>315</v>
      </c>
      <c r="C3164" s="1425" t="s">
        <v>390</v>
      </c>
      <c r="D3164" s="1425" t="s">
        <v>549</v>
      </c>
      <c r="E3164" s="1425" t="s">
        <v>2848</v>
      </c>
      <c r="F3164" s="1425" t="s">
        <v>1291</v>
      </c>
      <c r="G3164" s="1425" t="s">
        <v>116</v>
      </c>
      <c r="H3164" s="1425" t="s">
        <v>1265</v>
      </c>
      <c r="I3164" s="1425" t="s">
        <v>2775</v>
      </c>
      <c r="J3164" s="1425" t="s">
        <v>1292</v>
      </c>
      <c r="K3164" s="1425">
        <v>700.13999999999999</v>
      </c>
    </row>
    <row r="3165" spans="1:11" ht="12.75">
      <c r="A3165" s="1425" t="s">
        <v>1360</v>
      </c>
      <c r="B3165" s="1425" t="s">
        <v>315</v>
      </c>
      <c r="C3165" s="1425" t="s">
        <v>390</v>
      </c>
      <c r="D3165" s="1425" t="s">
        <v>549</v>
      </c>
      <c r="E3165" s="1425" t="s">
        <v>2848</v>
      </c>
      <c r="F3165" s="1425" t="s">
        <v>1291</v>
      </c>
      <c r="G3165" s="1425" t="s">
        <v>116</v>
      </c>
      <c r="H3165" s="1425" t="s">
        <v>1265</v>
      </c>
      <c r="I3165" s="1425" t="s">
        <v>2776</v>
      </c>
      <c r="J3165" s="1425" t="s">
        <v>1292</v>
      </c>
      <c r="K3165" s="1425">
        <v>1351.8299999999999</v>
      </c>
    </row>
    <row r="3166" spans="1:11" ht="12.75">
      <c r="A3166" s="1425" t="s">
        <v>1360</v>
      </c>
      <c r="B3166" s="1425" t="s">
        <v>315</v>
      </c>
      <c r="C3166" s="1425" t="s">
        <v>390</v>
      </c>
      <c r="D3166" s="1425" t="s">
        <v>549</v>
      </c>
      <c r="E3166" s="1425" t="s">
        <v>2848</v>
      </c>
      <c r="F3166" s="1425" t="s">
        <v>1291</v>
      </c>
      <c r="G3166" s="1425" t="s">
        <v>116</v>
      </c>
      <c r="H3166" s="1425" t="s">
        <v>1265</v>
      </c>
      <c r="I3166" s="1425" t="s">
        <v>2777</v>
      </c>
      <c r="J3166" s="1425" t="s">
        <v>1292</v>
      </c>
      <c r="K3166" s="1425">
        <v>265.66000000000003</v>
      </c>
    </row>
    <row r="3167" spans="1:11" ht="12.75">
      <c r="A3167" s="1425" t="s">
        <v>1360</v>
      </c>
      <c r="B3167" s="1425" t="s">
        <v>315</v>
      </c>
      <c r="C3167" s="1425" t="s">
        <v>390</v>
      </c>
      <c r="D3167" s="1425" t="s">
        <v>549</v>
      </c>
      <c r="E3167" s="1425" t="s">
        <v>2848</v>
      </c>
      <c r="F3167" s="1425" t="s">
        <v>1291</v>
      </c>
      <c r="G3167" s="1425" t="s">
        <v>116</v>
      </c>
      <c r="H3167" s="1425" t="s">
        <v>1265</v>
      </c>
      <c r="I3167" s="1425" t="s">
        <v>2778</v>
      </c>
      <c r="J3167" s="1425" t="s">
        <v>1292</v>
      </c>
      <c r="K3167" s="1425">
        <v>1037.05</v>
      </c>
    </row>
    <row r="3168" spans="1:11" ht="12.75">
      <c r="A3168" s="1425" t="s">
        <v>1360</v>
      </c>
      <c r="B3168" s="1425" t="s">
        <v>315</v>
      </c>
      <c r="C3168" s="1425" t="s">
        <v>390</v>
      </c>
      <c r="D3168" s="1425" t="s">
        <v>549</v>
      </c>
      <c r="E3168" s="1425" t="s">
        <v>2848</v>
      </c>
      <c r="F3168" s="1425" t="s">
        <v>1291</v>
      </c>
      <c r="G3168" s="1425" t="s">
        <v>116</v>
      </c>
      <c r="H3168" s="1425" t="s">
        <v>2774</v>
      </c>
      <c r="I3168" s="1425" t="s">
        <v>2775</v>
      </c>
      <c r="J3168" s="1425" t="s">
        <v>1292</v>
      </c>
      <c r="K3168" s="1425">
        <v>1190.6199999999999</v>
      </c>
    </row>
    <row r="3169" spans="1:11" ht="12.75">
      <c r="A3169" s="1425" t="s">
        <v>1360</v>
      </c>
      <c r="B3169" s="1425" t="s">
        <v>315</v>
      </c>
      <c r="C3169" s="1425" t="s">
        <v>390</v>
      </c>
      <c r="D3169" s="1425" t="s">
        <v>549</v>
      </c>
      <c r="E3169" s="1425" t="s">
        <v>2848</v>
      </c>
      <c r="F3169" s="1425" t="s">
        <v>1291</v>
      </c>
      <c r="G3169" s="1425" t="s">
        <v>116</v>
      </c>
      <c r="H3169" s="1425" t="s">
        <v>2774</v>
      </c>
      <c r="I3169" s="1425" t="s">
        <v>2776</v>
      </c>
      <c r="J3169" s="1425" t="s">
        <v>1292</v>
      </c>
      <c r="K3169" s="1425">
        <v>673.79999999999995</v>
      </c>
    </row>
    <row r="3170" spans="1:11" ht="12.75">
      <c r="A3170" s="1425" t="s">
        <v>1360</v>
      </c>
      <c r="B3170" s="1425" t="s">
        <v>315</v>
      </c>
      <c r="C3170" s="1425" t="s">
        <v>390</v>
      </c>
      <c r="D3170" s="1425" t="s">
        <v>549</v>
      </c>
      <c r="E3170" s="1425" t="s">
        <v>2848</v>
      </c>
      <c r="F3170" s="1425" t="s">
        <v>1291</v>
      </c>
      <c r="G3170" s="1425" t="s">
        <v>116</v>
      </c>
      <c r="H3170" s="1425" t="s">
        <v>2774</v>
      </c>
      <c r="I3170" s="1425" t="s">
        <v>2777</v>
      </c>
      <c r="J3170" s="1425" t="s">
        <v>1292</v>
      </c>
      <c r="K3170" s="1425">
        <v>212.56</v>
      </c>
    </row>
    <row r="3171" spans="1:11" ht="12.75">
      <c r="A3171" s="1425" t="s">
        <v>1360</v>
      </c>
      <c r="B3171" s="1425" t="s">
        <v>315</v>
      </c>
      <c r="C3171" s="1425" t="s">
        <v>390</v>
      </c>
      <c r="D3171" s="1425" t="s">
        <v>549</v>
      </c>
      <c r="E3171" s="1425" t="s">
        <v>2848</v>
      </c>
      <c r="F3171" s="1425" t="s">
        <v>1291</v>
      </c>
      <c r="G3171" s="1425" t="s">
        <v>116</v>
      </c>
      <c r="H3171" s="1425" t="s">
        <v>2774</v>
      </c>
      <c r="I3171" s="1425" t="s">
        <v>2778</v>
      </c>
      <c r="J3171" s="1425" t="s">
        <v>1292</v>
      </c>
      <c r="K3171" s="1425">
        <v>789.61000000000001</v>
      </c>
    </row>
    <row r="3172" spans="1:11" ht="12.75">
      <c r="A3172" s="1425" t="s">
        <v>1360</v>
      </c>
      <c r="B3172" s="1425" t="s">
        <v>315</v>
      </c>
      <c r="C3172" s="1425" t="s">
        <v>390</v>
      </c>
      <c r="D3172" s="1425" t="s">
        <v>549</v>
      </c>
      <c r="E3172" s="1425" t="s">
        <v>2848</v>
      </c>
      <c r="F3172" s="1425" t="s">
        <v>1291</v>
      </c>
      <c r="G3172" s="1425" t="s">
        <v>116</v>
      </c>
      <c r="H3172" s="1425" t="s">
        <v>1267</v>
      </c>
      <c r="I3172" s="1425" t="s">
        <v>2775</v>
      </c>
      <c r="J3172" s="1425" t="s">
        <v>1292</v>
      </c>
      <c r="K3172" s="1425">
        <v>770.38999999999999</v>
      </c>
    </row>
    <row r="3173" spans="1:11" ht="12.75">
      <c r="A3173" s="1425" t="s">
        <v>1360</v>
      </c>
      <c r="B3173" s="1425" t="s">
        <v>315</v>
      </c>
      <c r="C3173" s="1425" t="s">
        <v>390</v>
      </c>
      <c r="D3173" s="1425" t="s">
        <v>549</v>
      </c>
      <c r="E3173" s="1425" t="s">
        <v>2848</v>
      </c>
      <c r="F3173" s="1425" t="s">
        <v>1291</v>
      </c>
      <c r="G3173" s="1425" t="s">
        <v>116</v>
      </c>
      <c r="H3173" s="1425" t="s">
        <v>1267</v>
      </c>
      <c r="I3173" s="1425" t="s">
        <v>2776</v>
      </c>
      <c r="J3173" s="1425" t="s">
        <v>1292</v>
      </c>
      <c r="K3173" s="1425">
        <v>836.75999999999999</v>
      </c>
    </row>
    <row r="3174" spans="1:11" ht="12.75">
      <c r="A3174" s="1425" t="s">
        <v>1360</v>
      </c>
      <c r="B3174" s="1425" t="s">
        <v>315</v>
      </c>
      <c r="C3174" s="1425" t="s">
        <v>390</v>
      </c>
      <c r="D3174" s="1425" t="s">
        <v>549</v>
      </c>
      <c r="E3174" s="1425" t="s">
        <v>2848</v>
      </c>
      <c r="F3174" s="1425" t="s">
        <v>1291</v>
      </c>
      <c r="G3174" s="1425" t="s">
        <v>116</v>
      </c>
      <c r="H3174" s="1425" t="s">
        <v>1267</v>
      </c>
      <c r="I3174" s="1425" t="s">
        <v>2777</v>
      </c>
      <c r="J3174" s="1425" t="s">
        <v>1292</v>
      </c>
      <c r="K3174" s="1425">
        <v>266.93000000000001</v>
      </c>
    </row>
    <row r="3175" spans="1:11" ht="12.75">
      <c r="A3175" s="1425" t="s">
        <v>1360</v>
      </c>
      <c r="B3175" s="1425" t="s">
        <v>315</v>
      </c>
      <c r="C3175" s="1425" t="s">
        <v>390</v>
      </c>
      <c r="D3175" s="1425" t="s">
        <v>549</v>
      </c>
      <c r="E3175" s="1425" t="s">
        <v>2848</v>
      </c>
      <c r="F3175" s="1425" t="s">
        <v>1291</v>
      </c>
      <c r="G3175" s="1425" t="s">
        <v>116</v>
      </c>
      <c r="H3175" s="1425" t="s">
        <v>1267</v>
      </c>
      <c r="I3175" s="1425" t="s">
        <v>2778</v>
      </c>
      <c r="J3175" s="1425" t="s">
        <v>1292</v>
      </c>
      <c r="K3175" s="1425">
        <v>941.88</v>
      </c>
    </row>
    <row r="3176" spans="1:11" ht="12.75">
      <c r="A3176" s="1425" t="s">
        <v>1360</v>
      </c>
      <c r="B3176" s="1425" t="s">
        <v>315</v>
      </c>
      <c r="C3176" s="1425" t="s">
        <v>390</v>
      </c>
      <c r="D3176" s="1425" t="s">
        <v>549</v>
      </c>
      <c r="E3176" s="1425" t="s">
        <v>2956</v>
      </c>
      <c r="F3176" s="1425" t="s">
        <v>1293</v>
      </c>
      <c r="G3176" s="1425" t="s">
        <v>116</v>
      </c>
      <c r="H3176" s="1425" t="s">
        <v>2762</v>
      </c>
      <c r="I3176" s="1425" t="s">
        <v>2777</v>
      </c>
      <c r="J3176" s="1425" t="s">
        <v>1294</v>
      </c>
      <c r="K3176" s="1425">
        <v>18.379999999999999</v>
      </c>
    </row>
    <row r="3177" spans="1:11" ht="12.75">
      <c r="A3177" s="1425" t="s">
        <v>1360</v>
      </c>
      <c r="B3177" s="1425" t="s">
        <v>315</v>
      </c>
      <c r="C3177" s="1425" t="s">
        <v>390</v>
      </c>
      <c r="D3177" s="1425" t="s">
        <v>549</v>
      </c>
      <c r="E3177" s="1425" t="s">
        <v>2956</v>
      </c>
      <c r="F3177" s="1425" t="s">
        <v>1293</v>
      </c>
      <c r="G3177" s="1425" t="s">
        <v>116</v>
      </c>
      <c r="H3177" s="1425" t="s">
        <v>2762</v>
      </c>
      <c r="I3177" s="1425" t="s">
        <v>2778</v>
      </c>
      <c r="J3177" s="1425" t="s">
        <v>1294</v>
      </c>
      <c r="K3177" s="1425">
        <v>-61.18</v>
      </c>
    </row>
    <row r="3178" spans="1:11" ht="12.75">
      <c r="A3178" s="1425" t="s">
        <v>1360</v>
      </c>
      <c r="B3178" s="1425" t="s">
        <v>315</v>
      </c>
      <c r="C3178" s="1425" t="s">
        <v>390</v>
      </c>
      <c r="D3178" s="1425" t="s">
        <v>549</v>
      </c>
      <c r="E3178" s="1425" t="s">
        <v>2956</v>
      </c>
      <c r="F3178" s="1425" t="s">
        <v>1293</v>
      </c>
      <c r="G3178" s="1425" t="s">
        <v>116</v>
      </c>
      <c r="H3178" s="1425" t="s">
        <v>2772</v>
      </c>
      <c r="I3178" s="1425" t="s">
        <v>2778</v>
      </c>
      <c r="J3178" s="1425" t="s">
        <v>1294</v>
      </c>
      <c r="K3178" s="1425">
        <v>61.18</v>
      </c>
    </row>
    <row r="3179" spans="1:11" ht="12.75">
      <c r="A3179" s="1425" t="s">
        <v>1360</v>
      </c>
      <c r="B3179" s="1425" t="s">
        <v>315</v>
      </c>
      <c r="C3179" s="1425" t="s">
        <v>390</v>
      </c>
      <c r="D3179" s="1425" t="s">
        <v>549</v>
      </c>
      <c r="E3179" s="1425" t="s">
        <v>2957</v>
      </c>
      <c r="F3179" s="1425" t="s">
        <v>1274</v>
      </c>
      <c r="G3179" s="1425" t="s">
        <v>116</v>
      </c>
      <c r="H3179" s="1425" t="s">
        <v>2762</v>
      </c>
      <c r="I3179" s="1425" t="s">
        <v>2775</v>
      </c>
      <c r="J3179" s="1425" t="s">
        <v>1275</v>
      </c>
      <c r="K3179" s="1425">
        <v>0</v>
      </c>
    </row>
    <row r="3180" spans="1:11" ht="12.75">
      <c r="A3180" s="1425" t="s">
        <v>1360</v>
      </c>
      <c r="B3180" s="1425" t="s">
        <v>315</v>
      </c>
      <c r="C3180" s="1425" t="s">
        <v>390</v>
      </c>
      <c r="D3180" s="1425" t="s">
        <v>549</v>
      </c>
      <c r="E3180" s="1425" t="s">
        <v>2957</v>
      </c>
      <c r="F3180" s="1425" t="s">
        <v>1274</v>
      </c>
      <c r="G3180" s="1425" t="s">
        <v>116</v>
      </c>
      <c r="H3180" s="1425" t="s">
        <v>2762</v>
      </c>
      <c r="I3180" s="1425" t="s">
        <v>2776</v>
      </c>
      <c r="J3180" s="1425" t="s">
        <v>1275</v>
      </c>
      <c r="K3180" s="1425">
        <v>0</v>
      </c>
    </row>
    <row r="3181" spans="1:11" ht="12.75">
      <c r="A3181" s="1425" t="s">
        <v>1360</v>
      </c>
      <c r="B3181" s="1425" t="s">
        <v>315</v>
      </c>
      <c r="C3181" s="1425" t="s">
        <v>390</v>
      </c>
      <c r="D3181" s="1425" t="s">
        <v>549</v>
      </c>
      <c r="E3181" s="1425" t="s">
        <v>2957</v>
      </c>
      <c r="F3181" s="1425" t="s">
        <v>1274</v>
      </c>
      <c r="G3181" s="1425" t="s">
        <v>116</v>
      </c>
      <c r="H3181" s="1425" t="s">
        <v>2762</v>
      </c>
      <c r="I3181" s="1425" t="s">
        <v>2777</v>
      </c>
      <c r="J3181" s="1425" t="s">
        <v>1275</v>
      </c>
      <c r="K3181" s="1425">
        <v>0</v>
      </c>
    </row>
    <row r="3182" spans="1:11" ht="12.75">
      <c r="A3182" s="1425" t="s">
        <v>1360</v>
      </c>
      <c r="B3182" s="1425" t="s">
        <v>315</v>
      </c>
      <c r="C3182" s="1425" t="s">
        <v>390</v>
      </c>
      <c r="D3182" s="1425" t="s">
        <v>549</v>
      </c>
      <c r="E3182" s="1425" t="s">
        <v>2957</v>
      </c>
      <c r="F3182" s="1425" t="s">
        <v>1274</v>
      </c>
      <c r="G3182" s="1425" t="s">
        <v>116</v>
      </c>
      <c r="H3182" s="1425" t="s">
        <v>2762</v>
      </c>
      <c r="I3182" s="1425" t="s">
        <v>2778</v>
      </c>
      <c r="J3182" s="1425" t="s">
        <v>1275</v>
      </c>
      <c r="K3182" s="1425">
        <v>0</v>
      </c>
    </row>
    <row r="3183" spans="1:11" ht="12.75">
      <c r="A3183" s="1425" t="s">
        <v>1360</v>
      </c>
      <c r="B3183" s="1425" t="s">
        <v>315</v>
      </c>
      <c r="C3183" s="1425" t="s">
        <v>390</v>
      </c>
      <c r="D3183" s="1425" t="s">
        <v>549</v>
      </c>
      <c r="E3183" s="1425" t="s">
        <v>2957</v>
      </c>
      <c r="F3183" s="1425" t="s">
        <v>1274</v>
      </c>
      <c r="G3183" s="1425" t="s">
        <v>116</v>
      </c>
      <c r="H3183" s="1425" t="s">
        <v>2772</v>
      </c>
      <c r="I3183" s="1425" t="s">
        <v>2775</v>
      </c>
      <c r="J3183" s="1425" t="s">
        <v>1275</v>
      </c>
      <c r="K3183" s="1425">
        <v>0</v>
      </c>
    </row>
    <row r="3184" spans="1:11" ht="12.75">
      <c r="A3184" s="1425" t="s">
        <v>1360</v>
      </c>
      <c r="B3184" s="1425" t="s">
        <v>315</v>
      </c>
      <c r="C3184" s="1425" t="s">
        <v>390</v>
      </c>
      <c r="D3184" s="1425" t="s">
        <v>549</v>
      </c>
      <c r="E3184" s="1425" t="s">
        <v>2957</v>
      </c>
      <c r="F3184" s="1425" t="s">
        <v>1274</v>
      </c>
      <c r="G3184" s="1425" t="s">
        <v>116</v>
      </c>
      <c r="H3184" s="1425" t="s">
        <v>2772</v>
      </c>
      <c r="I3184" s="1425" t="s">
        <v>2776</v>
      </c>
      <c r="J3184" s="1425" t="s">
        <v>1275</v>
      </c>
      <c r="K3184" s="1425">
        <v>0</v>
      </c>
    </row>
    <row r="3185" spans="1:11" ht="12.75">
      <c r="A3185" s="1425" t="s">
        <v>1360</v>
      </c>
      <c r="B3185" s="1425" t="s">
        <v>315</v>
      </c>
      <c r="C3185" s="1425" t="s">
        <v>390</v>
      </c>
      <c r="D3185" s="1425" t="s">
        <v>549</v>
      </c>
      <c r="E3185" s="1425" t="s">
        <v>2957</v>
      </c>
      <c r="F3185" s="1425" t="s">
        <v>1274</v>
      </c>
      <c r="G3185" s="1425" t="s">
        <v>116</v>
      </c>
      <c r="H3185" s="1425" t="s">
        <v>2772</v>
      </c>
      <c r="I3185" s="1425" t="s">
        <v>2777</v>
      </c>
      <c r="J3185" s="1425" t="s">
        <v>1275</v>
      </c>
      <c r="K3185" s="1425">
        <v>0</v>
      </c>
    </row>
    <row r="3186" spans="1:11" ht="12.75">
      <c r="A3186" s="1425" t="s">
        <v>1360</v>
      </c>
      <c r="B3186" s="1425" t="s">
        <v>315</v>
      </c>
      <c r="C3186" s="1425" t="s">
        <v>390</v>
      </c>
      <c r="D3186" s="1425" t="s">
        <v>549</v>
      </c>
      <c r="E3186" s="1425" t="s">
        <v>2957</v>
      </c>
      <c r="F3186" s="1425" t="s">
        <v>1274</v>
      </c>
      <c r="G3186" s="1425" t="s">
        <v>116</v>
      </c>
      <c r="H3186" s="1425" t="s">
        <v>2772</v>
      </c>
      <c r="I3186" s="1425" t="s">
        <v>2778</v>
      </c>
      <c r="J3186" s="1425" t="s">
        <v>1275</v>
      </c>
      <c r="K3186" s="1425">
        <v>0</v>
      </c>
    </row>
    <row r="3187" spans="1:11" ht="12.75">
      <c r="A3187" s="1425" t="s">
        <v>1360</v>
      </c>
      <c r="B3187" s="1425" t="s">
        <v>315</v>
      </c>
      <c r="C3187" s="1425" t="s">
        <v>390</v>
      </c>
      <c r="D3187" s="1425" t="s">
        <v>549</v>
      </c>
      <c r="E3187" s="1425" t="s">
        <v>2957</v>
      </c>
      <c r="F3187" s="1425" t="s">
        <v>1274</v>
      </c>
      <c r="G3187" s="1425" t="s">
        <v>116</v>
      </c>
      <c r="H3187" s="1425" t="s">
        <v>2773</v>
      </c>
      <c r="I3187" s="1425" t="s">
        <v>2775</v>
      </c>
      <c r="J3187" s="1425" t="s">
        <v>1275</v>
      </c>
      <c r="K3187" s="1425">
        <v>0</v>
      </c>
    </row>
    <row r="3188" spans="1:11" ht="12.75">
      <c r="A3188" s="1425" t="s">
        <v>1360</v>
      </c>
      <c r="B3188" s="1425" t="s">
        <v>315</v>
      </c>
      <c r="C3188" s="1425" t="s">
        <v>390</v>
      </c>
      <c r="D3188" s="1425" t="s">
        <v>549</v>
      </c>
      <c r="E3188" s="1425" t="s">
        <v>2957</v>
      </c>
      <c r="F3188" s="1425" t="s">
        <v>1274</v>
      </c>
      <c r="G3188" s="1425" t="s">
        <v>116</v>
      </c>
      <c r="H3188" s="1425" t="s">
        <v>2773</v>
      </c>
      <c r="I3188" s="1425" t="s">
        <v>2776</v>
      </c>
      <c r="J3188" s="1425" t="s">
        <v>1275</v>
      </c>
      <c r="K3188" s="1425">
        <v>0</v>
      </c>
    </row>
    <row r="3189" spans="1:11" ht="12.75">
      <c r="A3189" s="1425" t="s">
        <v>1360</v>
      </c>
      <c r="B3189" s="1425" t="s">
        <v>315</v>
      </c>
      <c r="C3189" s="1425" t="s">
        <v>390</v>
      </c>
      <c r="D3189" s="1425" t="s">
        <v>549</v>
      </c>
      <c r="E3189" s="1425" t="s">
        <v>2957</v>
      </c>
      <c r="F3189" s="1425" t="s">
        <v>1274</v>
      </c>
      <c r="G3189" s="1425" t="s">
        <v>116</v>
      </c>
      <c r="H3189" s="1425" t="s">
        <v>2773</v>
      </c>
      <c r="I3189" s="1425" t="s">
        <v>2777</v>
      </c>
      <c r="J3189" s="1425" t="s">
        <v>1275</v>
      </c>
      <c r="K3189" s="1425">
        <v>0</v>
      </c>
    </row>
    <row r="3190" spans="1:11" ht="12.75">
      <c r="A3190" s="1425" t="s">
        <v>1360</v>
      </c>
      <c r="B3190" s="1425" t="s">
        <v>315</v>
      </c>
      <c r="C3190" s="1425" t="s">
        <v>390</v>
      </c>
      <c r="D3190" s="1425" t="s">
        <v>549</v>
      </c>
      <c r="E3190" s="1425" t="s">
        <v>2957</v>
      </c>
      <c r="F3190" s="1425" t="s">
        <v>1274</v>
      </c>
      <c r="G3190" s="1425" t="s">
        <v>116</v>
      </c>
      <c r="H3190" s="1425" t="s">
        <v>2773</v>
      </c>
      <c r="I3190" s="1425" t="s">
        <v>2778</v>
      </c>
      <c r="J3190" s="1425" t="s">
        <v>1275</v>
      </c>
      <c r="K3190" s="1425">
        <v>0</v>
      </c>
    </row>
    <row r="3191" spans="1:11" ht="12.75">
      <c r="A3191" s="1425" t="s">
        <v>1360</v>
      </c>
      <c r="B3191" s="1425" t="s">
        <v>315</v>
      </c>
      <c r="C3191" s="1425" t="s">
        <v>390</v>
      </c>
      <c r="D3191" s="1425" t="s">
        <v>549</v>
      </c>
      <c r="E3191" s="1425" t="s">
        <v>2957</v>
      </c>
      <c r="F3191" s="1425" t="s">
        <v>1274</v>
      </c>
      <c r="G3191" s="1425" t="s">
        <v>116</v>
      </c>
      <c r="H3191" s="1425" t="s">
        <v>2774</v>
      </c>
      <c r="I3191" s="1425" t="s">
        <v>2775</v>
      </c>
      <c r="J3191" s="1425" t="s">
        <v>1275</v>
      </c>
      <c r="K3191" s="1425">
        <v>0</v>
      </c>
    </row>
    <row r="3192" spans="1:11" ht="12.75">
      <c r="A3192" s="1425" t="s">
        <v>1360</v>
      </c>
      <c r="B3192" s="1425" t="s">
        <v>315</v>
      </c>
      <c r="C3192" s="1425" t="s">
        <v>390</v>
      </c>
      <c r="D3192" s="1425" t="s">
        <v>549</v>
      </c>
      <c r="E3192" s="1425" t="s">
        <v>2957</v>
      </c>
      <c r="F3192" s="1425" t="s">
        <v>1274</v>
      </c>
      <c r="G3192" s="1425" t="s">
        <v>116</v>
      </c>
      <c r="H3192" s="1425" t="s">
        <v>2774</v>
      </c>
      <c r="I3192" s="1425" t="s">
        <v>2776</v>
      </c>
      <c r="J3192" s="1425" t="s">
        <v>1275</v>
      </c>
      <c r="K3192" s="1425">
        <v>0</v>
      </c>
    </row>
    <row r="3193" spans="1:11" ht="12.75">
      <c r="A3193" s="1425" t="s">
        <v>1360</v>
      </c>
      <c r="B3193" s="1425" t="s">
        <v>315</v>
      </c>
      <c r="C3193" s="1425" t="s">
        <v>390</v>
      </c>
      <c r="D3193" s="1425" t="s">
        <v>549</v>
      </c>
      <c r="E3193" s="1425" t="s">
        <v>2957</v>
      </c>
      <c r="F3193" s="1425" t="s">
        <v>1274</v>
      </c>
      <c r="G3193" s="1425" t="s">
        <v>116</v>
      </c>
      <c r="H3193" s="1425" t="s">
        <v>2774</v>
      </c>
      <c r="I3193" s="1425" t="s">
        <v>2777</v>
      </c>
      <c r="J3193" s="1425" t="s">
        <v>1275</v>
      </c>
      <c r="K3193" s="1425">
        <v>0</v>
      </c>
    </row>
    <row r="3194" spans="1:11" ht="12.75">
      <c r="A3194" s="1425" t="s">
        <v>1360</v>
      </c>
      <c r="B3194" s="1425" t="s">
        <v>315</v>
      </c>
      <c r="C3194" s="1425" t="s">
        <v>390</v>
      </c>
      <c r="D3194" s="1425" t="s">
        <v>549</v>
      </c>
      <c r="E3194" s="1425" t="s">
        <v>2957</v>
      </c>
      <c r="F3194" s="1425" t="s">
        <v>1274</v>
      </c>
      <c r="G3194" s="1425" t="s">
        <v>116</v>
      </c>
      <c r="H3194" s="1425" t="s">
        <v>2774</v>
      </c>
      <c r="I3194" s="1425" t="s">
        <v>2778</v>
      </c>
      <c r="J3194" s="1425" t="s">
        <v>1275</v>
      </c>
      <c r="K3194" s="1425">
        <v>0</v>
      </c>
    </row>
    <row r="3195" spans="1:11" ht="12.75">
      <c r="A3195" s="1425" t="s">
        <v>1360</v>
      </c>
      <c r="B3195" s="1425" t="s">
        <v>315</v>
      </c>
      <c r="C3195" s="1425" t="s">
        <v>390</v>
      </c>
      <c r="D3195" s="1425" t="s">
        <v>549</v>
      </c>
      <c r="E3195" s="1425" t="s">
        <v>1433</v>
      </c>
      <c r="F3195" s="1425" t="s">
        <v>1271</v>
      </c>
      <c r="G3195" s="1425" t="s">
        <v>116</v>
      </c>
      <c r="H3195" s="1425" t="s">
        <v>2762</v>
      </c>
      <c r="I3195" s="1425" t="s">
        <v>2775</v>
      </c>
      <c r="J3195" s="1425" t="s">
        <v>1272</v>
      </c>
      <c r="K3195" s="1425">
        <v>18760.57</v>
      </c>
    </row>
    <row r="3196" spans="1:11" ht="12.75">
      <c r="A3196" s="1425" t="s">
        <v>1360</v>
      </c>
      <c r="B3196" s="1425" t="s">
        <v>315</v>
      </c>
      <c r="C3196" s="1425" t="s">
        <v>390</v>
      </c>
      <c r="D3196" s="1425" t="s">
        <v>549</v>
      </c>
      <c r="E3196" s="1425" t="s">
        <v>1433</v>
      </c>
      <c r="F3196" s="1425" t="s">
        <v>1271</v>
      </c>
      <c r="G3196" s="1425" t="s">
        <v>116</v>
      </c>
      <c r="H3196" s="1425" t="s">
        <v>2762</v>
      </c>
      <c r="I3196" s="1425" t="s">
        <v>2776</v>
      </c>
      <c r="J3196" s="1425" t="s">
        <v>1272</v>
      </c>
      <c r="K3196" s="1425">
        <v>22938.849999999999</v>
      </c>
    </row>
    <row r="3197" spans="1:11" ht="12.75">
      <c r="A3197" s="1425" t="s">
        <v>1360</v>
      </c>
      <c r="B3197" s="1425" t="s">
        <v>315</v>
      </c>
      <c r="C3197" s="1425" t="s">
        <v>390</v>
      </c>
      <c r="D3197" s="1425" t="s">
        <v>549</v>
      </c>
      <c r="E3197" s="1425" t="s">
        <v>1433</v>
      </c>
      <c r="F3197" s="1425" t="s">
        <v>1271</v>
      </c>
      <c r="G3197" s="1425" t="s">
        <v>116</v>
      </c>
      <c r="H3197" s="1425" t="s">
        <v>2762</v>
      </c>
      <c r="I3197" s="1425" t="s">
        <v>2777</v>
      </c>
      <c r="J3197" s="1425" t="s">
        <v>1272</v>
      </c>
      <c r="K3197" s="1425">
        <v>11277.73</v>
      </c>
    </row>
    <row r="3198" spans="1:11" ht="12.75">
      <c r="A3198" s="1425" t="s">
        <v>1360</v>
      </c>
      <c r="B3198" s="1425" t="s">
        <v>315</v>
      </c>
      <c r="C3198" s="1425" t="s">
        <v>390</v>
      </c>
      <c r="D3198" s="1425" t="s">
        <v>549</v>
      </c>
      <c r="E3198" s="1425" t="s">
        <v>1433</v>
      </c>
      <c r="F3198" s="1425" t="s">
        <v>1271</v>
      </c>
      <c r="G3198" s="1425" t="s">
        <v>116</v>
      </c>
      <c r="H3198" s="1425" t="s">
        <v>2762</v>
      </c>
      <c r="I3198" s="1425" t="s">
        <v>2778</v>
      </c>
      <c r="J3198" s="1425" t="s">
        <v>1272</v>
      </c>
      <c r="K3198" s="1425">
        <v>19206.18</v>
      </c>
    </row>
    <row r="3199" spans="1:11" ht="12.75">
      <c r="A3199" s="1425" t="s">
        <v>1360</v>
      </c>
      <c r="B3199" s="1425" t="s">
        <v>315</v>
      </c>
      <c r="C3199" s="1425" t="s">
        <v>390</v>
      </c>
      <c r="D3199" s="1425" t="s">
        <v>549</v>
      </c>
      <c r="E3199" s="1425" t="s">
        <v>1433</v>
      </c>
      <c r="F3199" s="1425" t="s">
        <v>1271</v>
      </c>
      <c r="G3199" s="1425" t="s">
        <v>116</v>
      </c>
      <c r="H3199" s="1425" t="s">
        <v>1263</v>
      </c>
      <c r="I3199" s="1425" t="s">
        <v>2775</v>
      </c>
      <c r="J3199" s="1425" t="s">
        <v>1272</v>
      </c>
      <c r="K3199" s="1425">
        <v>7552.8599999999997</v>
      </c>
    </row>
    <row r="3200" spans="1:11" ht="12.75">
      <c r="A3200" s="1425" t="s">
        <v>1360</v>
      </c>
      <c r="B3200" s="1425" t="s">
        <v>315</v>
      </c>
      <c r="C3200" s="1425" t="s">
        <v>390</v>
      </c>
      <c r="D3200" s="1425" t="s">
        <v>549</v>
      </c>
      <c r="E3200" s="1425" t="s">
        <v>1433</v>
      </c>
      <c r="F3200" s="1425" t="s">
        <v>1271</v>
      </c>
      <c r="G3200" s="1425" t="s">
        <v>116</v>
      </c>
      <c r="H3200" s="1425" t="s">
        <v>1263</v>
      </c>
      <c r="I3200" s="1425" t="s">
        <v>2776</v>
      </c>
      <c r="J3200" s="1425" t="s">
        <v>1272</v>
      </c>
      <c r="K3200" s="1425">
        <v>5536.5500000000002</v>
      </c>
    </row>
    <row r="3201" spans="1:11" ht="12.75">
      <c r="A3201" s="1425" t="s">
        <v>1360</v>
      </c>
      <c r="B3201" s="1425" t="s">
        <v>315</v>
      </c>
      <c r="C3201" s="1425" t="s">
        <v>390</v>
      </c>
      <c r="D3201" s="1425" t="s">
        <v>549</v>
      </c>
      <c r="E3201" s="1425" t="s">
        <v>1433</v>
      </c>
      <c r="F3201" s="1425" t="s">
        <v>1271</v>
      </c>
      <c r="G3201" s="1425" t="s">
        <v>116</v>
      </c>
      <c r="H3201" s="1425" t="s">
        <v>1263</v>
      </c>
      <c r="I3201" s="1425" t="s">
        <v>2777</v>
      </c>
      <c r="J3201" s="1425" t="s">
        <v>1272</v>
      </c>
      <c r="K3201" s="1425">
        <v>1572.22</v>
      </c>
    </row>
    <row r="3202" spans="1:11" ht="12.75">
      <c r="A3202" s="1425" t="s">
        <v>1360</v>
      </c>
      <c r="B3202" s="1425" t="s">
        <v>315</v>
      </c>
      <c r="C3202" s="1425" t="s">
        <v>390</v>
      </c>
      <c r="D3202" s="1425" t="s">
        <v>549</v>
      </c>
      <c r="E3202" s="1425" t="s">
        <v>1433</v>
      </c>
      <c r="F3202" s="1425" t="s">
        <v>1271</v>
      </c>
      <c r="G3202" s="1425" t="s">
        <v>116</v>
      </c>
      <c r="H3202" s="1425" t="s">
        <v>1263</v>
      </c>
      <c r="I3202" s="1425" t="s">
        <v>2778</v>
      </c>
      <c r="J3202" s="1425" t="s">
        <v>1272</v>
      </c>
      <c r="K3202" s="1425">
        <v>2276.54</v>
      </c>
    </row>
    <row r="3203" spans="1:11" ht="12.75">
      <c r="A3203" s="1425" t="s">
        <v>1360</v>
      </c>
      <c r="B3203" s="1425" t="s">
        <v>315</v>
      </c>
      <c r="C3203" s="1425" t="s">
        <v>390</v>
      </c>
      <c r="D3203" s="1425" t="s">
        <v>549</v>
      </c>
      <c r="E3203" s="1425" t="s">
        <v>1433</v>
      </c>
      <c r="F3203" s="1425" t="s">
        <v>1271</v>
      </c>
      <c r="G3203" s="1425" t="s">
        <v>116</v>
      </c>
      <c r="H3203" s="1425" t="s">
        <v>2772</v>
      </c>
      <c r="I3203" s="1425" t="s">
        <v>2775</v>
      </c>
      <c r="J3203" s="1425" t="s">
        <v>1272</v>
      </c>
      <c r="K3203" s="1425">
        <v>19739.349999999999</v>
      </c>
    </row>
    <row r="3204" spans="1:11" ht="12.75">
      <c r="A3204" s="1425" t="s">
        <v>1360</v>
      </c>
      <c r="B3204" s="1425" t="s">
        <v>315</v>
      </c>
      <c r="C3204" s="1425" t="s">
        <v>390</v>
      </c>
      <c r="D3204" s="1425" t="s">
        <v>549</v>
      </c>
      <c r="E3204" s="1425" t="s">
        <v>1433</v>
      </c>
      <c r="F3204" s="1425" t="s">
        <v>1271</v>
      </c>
      <c r="G3204" s="1425" t="s">
        <v>116</v>
      </c>
      <c r="H3204" s="1425" t="s">
        <v>2772</v>
      </c>
      <c r="I3204" s="1425" t="s">
        <v>2776</v>
      </c>
      <c r="J3204" s="1425" t="s">
        <v>1272</v>
      </c>
      <c r="K3204" s="1425">
        <v>13261.809999999999</v>
      </c>
    </row>
    <row r="3205" spans="1:11" ht="12.75">
      <c r="A3205" s="1425" t="s">
        <v>1360</v>
      </c>
      <c r="B3205" s="1425" t="s">
        <v>315</v>
      </c>
      <c r="C3205" s="1425" t="s">
        <v>390</v>
      </c>
      <c r="D3205" s="1425" t="s">
        <v>549</v>
      </c>
      <c r="E3205" s="1425" t="s">
        <v>1433</v>
      </c>
      <c r="F3205" s="1425" t="s">
        <v>1271</v>
      </c>
      <c r="G3205" s="1425" t="s">
        <v>116</v>
      </c>
      <c r="H3205" s="1425" t="s">
        <v>2772</v>
      </c>
      <c r="I3205" s="1425" t="s">
        <v>2777</v>
      </c>
      <c r="J3205" s="1425" t="s">
        <v>1272</v>
      </c>
      <c r="K3205" s="1425">
        <v>5161.8999999999996</v>
      </c>
    </row>
    <row r="3206" spans="1:11" ht="12.75">
      <c r="A3206" s="1425" t="s">
        <v>1360</v>
      </c>
      <c r="B3206" s="1425" t="s">
        <v>315</v>
      </c>
      <c r="C3206" s="1425" t="s">
        <v>390</v>
      </c>
      <c r="D3206" s="1425" t="s">
        <v>549</v>
      </c>
      <c r="E3206" s="1425" t="s">
        <v>1433</v>
      </c>
      <c r="F3206" s="1425" t="s">
        <v>1271</v>
      </c>
      <c r="G3206" s="1425" t="s">
        <v>116</v>
      </c>
      <c r="H3206" s="1425" t="s">
        <v>2772</v>
      </c>
      <c r="I3206" s="1425" t="s">
        <v>2778</v>
      </c>
      <c r="J3206" s="1425" t="s">
        <v>1272</v>
      </c>
      <c r="K3206" s="1425">
        <v>15112.09</v>
      </c>
    </row>
    <row r="3207" spans="1:11" ht="12.75">
      <c r="A3207" s="1425" t="s">
        <v>1360</v>
      </c>
      <c r="B3207" s="1425" t="s">
        <v>315</v>
      </c>
      <c r="C3207" s="1425" t="s">
        <v>390</v>
      </c>
      <c r="D3207" s="1425" t="s">
        <v>549</v>
      </c>
      <c r="E3207" s="1425" t="s">
        <v>1433</v>
      </c>
      <c r="F3207" s="1425" t="s">
        <v>1271</v>
      </c>
      <c r="G3207" s="1425" t="s">
        <v>116</v>
      </c>
      <c r="H3207" s="1425" t="s">
        <v>2773</v>
      </c>
      <c r="I3207" s="1425" t="s">
        <v>2775</v>
      </c>
      <c r="J3207" s="1425" t="s">
        <v>1272</v>
      </c>
      <c r="K3207" s="1425">
        <v>17702.380000000001</v>
      </c>
    </row>
    <row r="3208" spans="1:11" ht="12.75">
      <c r="A3208" s="1425" t="s">
        <v>1360</v>
      </c>
      <c r="B3208" s="1425" t="s">
        <v>315</v>
      </c>
      <c r="C3208" s="1425" t="s">
        <v>390</v>
      </c>
      <c r="D3208" s="1425" t="s">
        <v>549</v>
      </c>
      <c r="E3208" s="1425" t="s">
        <v>1433</v>
      </c>
      <c r="F3208" s="1425" t="s">
        <v>1271</v>
      </c>
      <c r="G3208" s="1425" t="s">
        <v>116</v>
      </c>
      <c r="H3208" s="1425" t="s">
        <v>2773</v>
      </c>
      <c r="I3208" s="1425" t="s">
        <v>2776</v>
      </c>
      <c r="J3208" s="1425" t="s">
        <v>1272</v>
      </c>
      <c r="K3208" s="1425">
        <v>23177.580000000002</v>
      </c>
    </row>
    <row r="3209" spans="1:11" ht="12.75">
      <c r="A3209" s="1425" t="s">
        <v>1360</v>
      </c>
      <c r="B3209" s="1425" t="s">
        <v>315</v>
      </c>
      <c r="C3209" s="1425" t="s">
        <v>390</v>
      </c>
      <c r="D3209" s="1425" t="s">
        <v>549</v>
      </c>
      <c r="E3209" s="1425" t="s">
        <v>1433</v>
      </c>
      <c r="F3209" s="1425" t="s">
        <v>1271</v>
      </c>
      <c r="G3209" s="1425" t="s">
        <v>116</v>
      </c>
      <c r="H3209" s="1425" t="s">
        <v>2773</v>
      </c>
      <c r="I3209" s="1425" t="s">
        <v>2777</v>
      </c>
      <c r="J3209" s="1425" t="s">
        <v>1272</v>
      </c>
      <c r="K3209" s="1425">
        <v>3566.0999999999999</v>
      </c>
    </row>
    <row r="3210" spans="1:11" ht="12.75">
      <c r="A3210" s="1425" t="s">
        <v>1360</v>
      </c>
      <c r="B3210" s="1425" t="s">
        <v>315</v>
      </c>
      <c r="C3210" s="1425" t="s">
        <v>390</v>
      </c>
      <c r="D3210" s="1425" t="s">
        <v>549</v>
      </c>
      <c r="E3210" s="1425" t="s">
        <v>1433</v>
      </c>
      <c r="F3210" s="1425" t="s">
        <v>1271</v>
      </c>
      <c r="G3210" s="1425" t="s">
        <v>116</v>
      </c>
      <c r="H3210" s="1425" t="s">
        <v>2773</v>
      </c>
      <c r="I3210" s="1425" t="s">
        <v>2778</v>
      </c>
      <c r="J3210" s="1425" t="s">
        <v>1272</v>
      </c>
      <c r="K3210" s="1425">
        <v>14413.860000000001</v>
      </c>
    </row>
    <row r="3211" spans="1:11" ht="12.75">
      <c r="A3211" s="1425" t="s">
        <v>1360</v>
      </c>
      <c r="B3211" s="1425" t="s">
        <v>315</v>
      </c>
      <c r="C3211" s="1425" t="s">
        <v>390</v>
      </c>
      <c r="D3211" s="1425" t="s">
        <v>549</v>
      </c>
      <c r="E3211" s="1425" t="s">
        <v>1433</v>
      </c>
      <c r="F3211" s="1425" t="s">
        <v>1271</v>
      </c>
      <c r="G3211" s="1425" t="s">
        <v>116</v>
      </c>
      <c r="H3211" s="1425" t="s">
        <v>1264</v>
      </c>
      <c r="I3211" s="1425" t="s">
        <v>2775</v>
      </c>
      <c r="J3211" s="1425" t="s">
        <v>1272</v>
      </c>
      <c r="K3211" s="1425">
        <v>17714.139999999999</v>
      </c>
    </row>
    <row r="3212" spans="1:11" ht="12.75">
      <c r="A3212" s="1425" t="s">
        <v>1360</v>
      </c>
      <c r="B3212" s="1425" t="s">
        <v>315</v>
      </c>
      <c r="C3212" s="1425" t="s">
        <v>390</v>
      </c>
      <c r="D3212" s="1425" t="s">
        <v>549</v>
      </c>
      <c r="E3212" s="1425" t="s">
        <v>1433</v>
      </c>
      <c r="F3212" s="1425" t="s">
        <v>1271</v>
      </c>
      <c r="G3212" s="1425" t="s">
        <v>116</v>
      </c>
      <c r="H3212" s="1425" t="s">
        <v>1264</v>
      </c>
      <c r="I3212" s="1425" t="s">
        <v>2776</v>
      </c>
      <c r="J3212" s="1425" t="s">
        <v>1272</v>
      </c>
      <c r="K3212" s="1425">
        <v>19727.419999999998</v>
      </c>
    </row>
    <row r="3213" spans="1:11" ht="12.75">
      <c r="A3213" s="1425" t="s">
        <v>1360</v>
      </c>
      <c r="B3213" s="1425" t="s">
        <v>315</v>
      </c>
      <c r="C3213" s="1425" t="s">
        <v>390</v>
      </c>
      <c r="D3213" s="1425" t="s">
        <v>549</v>
      </c>
      <c r="E3213" s="1425" t="s">
        <v>1433</v>
      </c>
      <c r="F3213" s="1425" t="s">
        <v>1271</v>
      </c>
      <c r="G3213" s="1425" t="s">
        <v>116</v>
      </c>
      <c r="H3213" s="1425" t="s">
        <v>1264</v>
      </c>
      <c r="I3213" s="1425" t="s">
        <v>2777</v>
      </c>
      <c r="J3213" s="1425" t="s">
        <v>1272</v>
      </c>
      <c r="K3213" s="1425">
        <v>4264.5100000000002</v>
      </c>
    </row>
    <row r="3214" spans="1:11" ht="12.75">
      <c r="A3214" s="1425" t="s">
        <v>1360</v>
      </c>
      <c r="B3214" s="1425" t="s">
        <v>315</v>
      </c>
      <c r="C3214" s="1425" t="s">
        <v>390</v>
      </c>
      <c r="D3214" s="1425" t="s">
        <v>549</v>
      </c>
      <c r="E3214" s="1425" t="s">
        <v>1433</v>
      </c>
      <c r="F3214" s="1425" t="s">
        <v>1271</v>
      </c>
      <c r="G3214" s="1425" t="s">
        <v>116</v>
      </c>
      <c r="H3214" s="1425" t="s">
        <v>1264</v>
      </c>
      <c r="I3214" s="1425" t="s">
        <v>2778</v>
      </c>
      <c r="J3214" s="1425" t="s">
        <v>1272</v>
      </c>
      <c r="K3214" s="1425">
        <v>19423.91</v>
      </c>
    </row>
    <row r="3215" spans="1:11" ht="12.75">
      <c r="A3215" s="1425" t="s">
        <v>1360</v>
      </c>
      <c r="B3215" s="1425" t="s">
        <v>315</v>
      </c>
      <c r="C3215" s="1425" t="s">
        <v>390</v>
      </c>
      <c r="D3215" s="1425" t="s">
        <v>549</v>
      </c>
      <c r="E3215" s="1425" t="s">
        <v>1433</v>
      </c>
      <c r="F3215" s="1425" t="s">
        <v>1271</v>
      </c>
      <c r="G3215" s="1425" t="s">
        <v>116</v>
      </c>
      <c r="H3215" s="1425" t="s">
        <v>1265</v>
      </c>
      <c r="I3215" s="1425" t="s">
        <v>2775</v>
      </c>
      <c r="J3215" s="1425" t="s">
        <v>1272</v>
      </c>
      <c r="K3215" s="1425">
        <v>8437.9899999999998</v>
      </c>
    </row>
    <row r="3216" spans="1:11" ht="12.75">
      <c r="A3216" s="1425" t="s">
        <v>1360</v>
      </c>
      <c r="B3216" s="1425" t="s">
        <v>315</v>
      </c>
      <c r="C3216" s="1425" t="s">
        <v>390</v>
      </c>
      <c r="D3216" s="1425" t="s">
        <v>549</v>
      </c>
      <c r="E3216" s="1425" t="s">
        <v>1433</v>
      </c>
      <c r="F3216" s="1425" t="s">
        <v>1271</v>
      </c>
      <c r="G3216" s="1425" t="s">
        <v>116</v>
      </c>
      <c r="H3216" s="1425" t="s">
        <v>1265</v>
      </c>
      <c r="I3216" s="1425" t="s">
        <v>2776</v>
      </c>
      <c r="J3216" s="1425" t="s">
        <v>1272</v>
      </c>
      <c r="K3216" s="1425">
        <v>4973.8100000000004</v>
      </c>
    </row>
    <row r="3217" spans="1:11" ht="12.75">
      <c r="A3217" s="1425" t="s">
        <v>1360</v>
      </c>
      <c r="B3217" s="1425" t="s">
        <v>315</v>
      </c>
      <c r="C3217" s="1425" t="s">
        <v>390</v>
      </c>
      <c r="D3217" s="1425" t="s">
        <v>549</v>
      </c>
      <c r="E3217" s="1425" t="s">
        <v>1433</v>
      </c>
      <c r="F3217" s="1425" t="s">
        <v>1271</v>
      </c>
      <c r="G3217" s="1425" t="s">
        <v>116</v>
      </c>
      <c r="H3217" s="1425" t="s">
        <v>1265</v>
      </c>
      <c r="I3217" s="1425" t="s">
        <v>2777</v>
      </c>
      <c r="J3217" s="1425" t="s">
        <v>1272</v>
      </c>
      <c r="K3217" s="1425">
        <v>13705.35</v>
      </c>
    </row>
    <row r="3218" spans="1:11" ht="12.75">
      <c r="A3218" s="1425" t="s">
        <v>1360</v>
      </c>
      <c r="B3218" s="1425" t="s">
        <v>315</v>
      </c>
      <c r="C3218" s="1425" t="s">
        <v>390</v>
      </c>
      <c r="D3218" s="1425" t="s">
        <v>549</v>
      </c>
      <c r="E3218" s="1425" t="s">
        <v>1433</v>
      </c>
      <c r="F3218" s="1425" t="s">
        <v>1271</v>
      </c>
      <c r="G3218" s="1425" t="s">
        <v>116</v>
      </c>
      <c r="H3218" s="1425" t="s">
        <v>1265</v>
      </c>
      <c r="I3218" s="1425" t="s">
        <v>2778</v>
      </c>
      <c r="J3218" s="1425" t="s">
        <v>1272</v>
      </c>
      <c r="K3218" s="1425">
        <v>5814.1199999999999</v>
      </c>
    </row>
    <row r="3219" spans="1:11" ht="12.75">
      <c r="A3219" s="1425" t="s">
        <v>1360</v>
      </c>
      <c r="B3219" s="1425" t="s">
        <v>315</v>
      </c>
      <c r="C3219" s="1425" t="s">
        <v>390</v>
      </c>
      <c r="D3219" s="1425" t="s">
        <v>549</v>
      </c>
      <c r="E3219" s="1425" t="s">
        <v>1433</v>
      </c>
      <c r="F3219" s="1425" t="s">
        <v>1271</v>
      </c>
      <c r="G3219" s="1425" t="s">
        <v>116</v>
      </c>
      <c r="H3219" s="1425" t="s">
        <v>2774</v>
      </c>
      <c r="I3219" s="1425" t="s">
        <v>2775</v>
      </c>
      <c r="J3219" s="1425" t="s">
        <v>1272</v>
      </c>
      <c r="K3219" s="1425">
        <v>18773.900000000001</v>
      </c>
    </row>
    <row r="3220" spans="1:11" ht="12.75">
      <c r="A3220" s="1425" t="s">
        <v>1360</v>
      </c>
      <c r="B3220" s="1425" t="s">
        <v>315</v>
      </c>
      <c r="C3220" s="1425" t="s">
        <v>390</v>
      </c>
      <c r="D3220" s="1425" t="s">
        <v>549</v>
      </c>
      <c r="E3220" s="1425" t="s">
        <v>1433</v>
      </c>
      <c r="F3220" s="1425" t="s">
        <v>1271</v>
      </c>
      <c r="G3220" s="1425" t="s">
        <v>116</v>
      </c>
      <c r="H3220" s="1425" t="s">
        <v>2774</v>
      </c>
      <c r="I3220" s="1425" t="s">
        <v>2776</v>
      </c>
      <c r="J3220" s="1425" t="s">
        <v>1272</v>
      </c>
      <c r="K3220" s="1425">
        <v>19082.810000000001</v>
      </c>
    </row>
    <row r="3221" spans="1:11" ht="12.75">
      <c r="A3221" s="1425" t="s">
        <v>1360</v>
      </c>
      <c r="B3221" s="1425" t="s">
        <v>315</v>
      </c>
      <c r="C3221" s="1425" t="s">
        <v>390</v>
      </c>
      <c r="D3221" s="1425" t="s">
        <v>549</v>
      </c>
      <c r="E3221" s="1425" t="s">
        <v>1433</v>
      </c>
      <c r="F3221" s="1425" t="s">
        <v>1271</v>
      </c>
      <c r="G3221" s="1425" t="s">
        <v>116</v>
      </c>
      <c r="H3221" s="1425" t="s">
        <v>2774</v>
      </c>
      <c r="I3221" s="1425" t="s">
        <v>2777</v>
      </c>
      <c r="J3221" s="1425" t="s">
        <v>1272</v>
      </c>
      <c r="K3221" s="1425">
        <v>3965.3200000000002</v>
      </c>
    </row>
    <row r="3222" spans="1:11" ht="12.75">
      <c r="A3222" s="1425" t="s">
        <v>1360</v>
      </c>
      <c r="B3222" s="1425" t="s">
        <v>315</v>
      </c>
      <c r="C3222" s="1425" t="s">
        <v>390</v>
      </c>
      <c r="D3222" s="1425" t="s">
        <v>549</v>
      </c>
      <c r="E3222" s="1425" t="s">
        <v>1433</v>
      </c>
      <c r="F3222" s="1425" t="s">
        <v>1271</v>
      </c>
      <c r="G3222" s="1425" t="s">
        <v>116</v>
      </c>
      <c r="H3222" s="1425" t="s">
        <v>2774</v>
      </c>
      <c r="I3222" s="1425" t="s">
        <v>2778</v>
      </c>
      <c r="J3222" s="1425" t="s">
        <v>1272</v>
      </c>
      <c r="K3222" s="1425">
        <v>18468.91</v>
      </c>
    </row>
    <row r="3223" spans="1:11" ht="12.75">
      <c r="A3223" s="1425" t="s">
        <v>1360</v>
      </c>
      <c r="B3223" s="1425" t="s">
        <v>315</v>
      </c>
      <c r="C3223" s="1425" t="s">
        <v>390</v>
      </c>
      <c r="D3223" s="1425" t="s">
        <v>549</v>
      </c>
      <c r="E3223" s="1425" t="s">
        <v>1433</v>
      </c>
      <c r="F3223" s="1425" t="s">
        <v>1271</v>
      </c>
      <c r="G3223" s="1425" t="s">
        <v>116</v>
      </c>
      <c r="H3223" s="1425" t="s">
        <v>1266</v>
      </c>
      <c r="I3223" s="1425" t="s">
        <v>2775</v>
      </c>
      <c r="J3223" s="1425" t="s">
        <v>1272</v>
      </c>
      <c r="K3223" s="1425">
        <v>16685.790000000001</v>
      </c>
    </row>
    <row r="3224" spans="1:11" ht="12.75">
      <c r="A3224" s="1425" t="s">
        <v>1360</v>
      </c>
      <c r="B3224" s="1425" t="s">
        <v>315</v>
      </c>
      <c r="C3224" s="1425" t="s">
        <v>390</v>
      </c>
      <c r="D3224" s="1425" t="s">
        <v>549</v>
      </c>
      <c r="E3224" s="1425" t="s">
        <v>1433</v>
      </c>
      <c r="F3224" s="1425" t="s">
        <v>1271</v>
      </c>
      <c r="G3224" s="1425" t="s">
        <v>116</v>
      </c>
      <c r="H3224" s="1425" t="s">
        <v>1266</v>
      </c>
      <c r="I3224" s="1425" t="s">
        <v>2776</v>
      </c>
      <c r="J3224" s="1425" t="s">
        <v>1272</v>
      </c>
      <c r="K3224" s="1425">
        <v>12428.110000000001</v>
      </c>
    </row>
    <row r="3225" spans="1:11" ht="12.75">
      <c r="A3225" s="1425" t="s">
        <v>1360</v>
      </c>
      <c r="B3225" s="1425" t="s">
        <v>315</v>
      </c>
      <c r="C3225" s="1425" t="s">
        <v>390</v>
      </c>
      <c r="D3225" s="1425" t="s">
        <v>549</v>
      </c>
      <c r="E3225" s="1425" t="s">
        <v>1433</v>
      </c>
      <c r="F3225" s="1425" t="s">
        <v>1271</v>
      </c>
      <c r="G3225" s="1425" t="s">
        <v>116</v>
      </c>
      <c r="H3225" s="1425" t="s">
        <v>1266</v>
      </c>
      <c r="I3225" s="1425" t="s">
        <v>2777</v>
      </c>
      <c r="J3225" s="1425" t="s">
        <v>1272</v>
      </c>
      <c r="K3225" s="1425">
        <v>3974.23</v>
      </c>
    </row>
    <row r="3226" spans="1:11" ht="12.75">
      <c r="A3226" s="1425" t="s">
        <v>1360</v>
      </c>
      <c r="B3226" s="1425" t="s">
        <v>315</v>
      </c>
      <c r="C3226" s="1425" t="s">
        <v>390</v>
      </c>
      <c r="D3226" s="1425" t="s">
        <v>549</v>
      </c>
      <c r="E3226" s="1425" t="s">
        <v>1433</v>
      </c>
      <c r="F3226" s="1425" t="s">
        <v>1271</v>
      </c>
      <c r="G3226" s="1425" t="s">
        <v>116</v>
      </c>
      <c r="H3226" s="1425" t="s">
        <v>1266</v>
      </c>
      <c r="I3226" s="1425" t="s">
        <v>2778</v>
      </c>
      <c r="J3226" s="1425" t="s">
        <v>1272</v>
      </c>
      <c r="K3226" s="1425">
        <v>15883.110000000001</v>
      </c>
    </row>
    <row r="3227" spans="1:11" ht="12.75">
      <c r="A3227" s="1425" t="s">
        <v>1360</v>
      </c>
      <c r="B3227" s="1425" t="s">
        <v>315</v>
      </c>
      <c r="C3227" s="1425" t="s">
        <v>390</v>
      </c>
      <c r="D3227" s="1425" t="s">
        <v>549</v>
      </c>
      <c r="E3227" s="1425" t="s">
        <v>1433</v>
      </c>
      <c r="F3227" s="1425" t="s">
        <v>1271</v>
      </c>
      <c r="G3227" s="1425" t="s">
        <v>116</v>
      </c>
      <c r="H3227" s="1425" t="s">
        <v>1267</v>
      </c>
      <c r="I3227" s="1425" t="s">
        <v>2775</v>
      </c>
      <c r="J3227" s="1425" t="s">
        <v>1272</v>
      </c>
      <c r="K3227" s="1425">
        <v>20288.869999999999</v>
      </c>
    </row>
    <row r="3228" spans="1:11" ht="12.75">
      <c r="A3228" s="1425" t="s">
        <v>1360</v>
      </c>
      <c r="B3228" s="1425" t="s">
        <v>315</v>
      </c>
      <c r="C3228" s="1425" t="s">
        <v>390</v>
      </c>
      <c r="D3228" s="1425" t="s">
        <v>549</v>
      </c>
      <c r="E3228" s="1425" t="s">
        <v>1433</v>
      </c>
      <c r="F3228" s="1425" t="s">
        <v>1271</v>
      </c>
      <c r="G3228" s="1425" t="s">
        <v>116</v>
      </c>
      <c r="H3228" s="1425" t="s">
        <v>1267</v>
      </c>
      <c r="I3228" s="1425" t="s">
        <v>2776</v>
      </c>
      <c r="J3228" s="1425" t="s">
        <v>1272</v>
      </c>
      <c r="K3228" s="1425">
        <v>22848.689999999999</v>
      </c>
    </row>
    <row r="3229" spans="1:11" ht="12.75">
      <c r="A3229" s="1425" t="s">
        <v>1360</v>
      </c>
      <c r="B3229" s="1425" t="s">
        <v>315</v>
      </c>
      <c r="C3229" s="1425" t="s">
        <v>390</v>
      </c>
      <c r="D3229" s="1425" t="s">
        <v>549</v>
      </c>
      <c r="E3229" s="1425" t="s">
        <v>1433</v>
      </c>
      <c r="F3229" s="1425" t="s">
        <v>1271</v>
      </c>
      <c r="G3229" s="1425" t="s">
        <v>116</v>
      </c>
      <c r="H3229" s="1425" t="s">
        <v>1267</v>
      </c>
      <c r="I3229" s="1425" t="s">
        <v>2777</v>
      </c>
      <c r="J3229" s="1425" t="s">
        <v>1272</v>
      </c>
      <c r="K3229" s="1425">
        <v>5171.2399999999998</v>
      </c>
    </row>
    <row r="3230" spans="1:11" ht="12.75">
      <c r="A3230" s="1425" t="s">
        <v>1360</v>
      </c>
      <c r="B3230" s="1425" t="s">
        <v>315</v>
      </c>
      <c r="C3230" s="1425" t="s">
        <v>390</v>
      </c>
      <c r="D3230" s="1425" t="s">
        <v>549</v>
      </c>
      <c r="E3230" s="1425" t="s">
        <v>1433</v>
      </c>
      <c r="F3230" s="1425" t="s">
        <v>1271</v>
      </c>
      <c r="G3230" s="1425" t="s">
        <v>116</v>
      </c>
      <c r="H3230" s="1425" t="s">
        <v>1267</v>
      </c>
      <c r="I3230" s="1425" t="s">
        <v>2778</v>
      </c>
      <c r="J3230" s="1425" t="s">
        <v>1272</v>
      </c>
      <c r="K3230" s="1425">
        <v>19841.400000000001</v>
      </c>
    </row>
    <row r="3231" spans="1:11" ht="12.75">
      <c r="A3231" s="1425" t="s">
        <v>1360</v>
      </c>
      <c r="B3231" s="1425" t="s">
        <v>315</v>
      </c>
      <c r="C3231" s="1425" t="s">
        <v>390</v>
      </c>
      <c r="D3231" s="1425" t="s">
        <v>549</v>
      </c>
      <c r="E3231" s="1425" t="s">
        <v>2958</v>
      </c>
      <c r="F3231" s="1425" t="s">
        <v>1281</v>
      </c>
      <c r="G3231" s="1425" t="s">
        <v>1238</v>
      </c>
      <c r="H3231" s="1425" t="s">
        <v>2773</v>
      </c>
      <c r="I3231" s="1425" t="s">
        <v>2767</v>
      </c>
      <c r="J3231" s="1425" t="s">
        <v>1282</v>
      </c>
      <c r="K3231" s="1425">
        <v>19.850000000000001</v>
      </c>
    </row>
    <row r="3232" spans="1:11" ht="12.75">
      <c r="A3232" s="1425" t="s">
        <v>1360</v>
      </c>
      <c r="B3232" s="1425" t="s">
        <v>315</v>
      </c>
      <c r="C3232" s="1425" t="s">
        <v>390</v>
      </c>
      <c r="D3232" s="1425" t="s">
        <v>549</v>
      </c>
      <c r="E3232" s="1425" t="s">
        <v>2849</v>
      </c>
      <c r="F3232" s="1425" t="s">
        <v>1295</v>
      </c>
      <c r="G3232" s="1425" t="s">
        <v>1238</v>
      </c>
      <c r="H3232" s="1425" t="s">
        <v>2772</v>
      </c>
      <c r="I3232" s="1425" t="s">
        <v>2768</v>
      </c>
      <c r="J3232" s="1425" t="s">
        <v>1296</v>
      </c>
      <c r="K3232" s="1425">
        <v>270.25</v>
      </c>
    </row>
    <row r="3233" spans="1:11" ht="12.75">
      <c r="A3233" s="1425" t="s">
        <v>1360</v>
      </c>
      <c r="B3233" s="1425" t="s">
        <v>315</v>
      </c>
      <c r="C3233" s="1425" t="s">
        <v>390</v>
      </c>
      <c r="D3233" s="1425" t="s">
        <v>549</v>
      </c>
      <c r="E3233" s="1425" t="s">
        <v>2849</v>
      </c>
      <c r="F3233" s="1425" t="s">
        <v>1295</v>
      </c>
      <c r="G3233" s="1425" t="s">
        <v>1238</v>
      </c>
      <c r="H3233" s="1425" t="s">
        <v>1266</v>
      </c>
      <c r="I3233" s="1425" t="s">
        <v>2765</v>
      </c>
      <c r="J3233" s="1425" t="s">
        <v>1296</v>
      </c>
      <c r="K3233" s="1425">
        <v>2957.4200000000001</v>
      </c>
    </row>
    <row r="3234" spans="1:11" ht="12.75">
      <c r="A3234" s="1425" t="s">
        <v>1360</v>
      </c>
      <c r="B3234" s="1425" t="s">
        <v>315</v>
      </c>
      <c r="C3234" s="1425" t="s">
        <v>390</v>
      </c>
      <c r="D3234" s="1425" t="s">
        <v>549</v>
      </c>
      <c r="E3234" s="1425" t="s">
        <v>2850</v>
      </c>
      <c r="F3234" s="1425" t="s">
        <v>1299</v>
      </c>
      <c r="G3234" s="1425" t="s">
        <v>1238</v>
      </c>
      <c r="H3234" s="1425" t="s">
        <v>2762</v>
      </c>
      <c r="I3234" s="1425" t="s">
        <v>2771</v>
      </c>
      <c r="J3234" s="1425" t="s">
        <v>1300</v>
      </c>
      <c r="K3234" s="1425">
        <v>45.829999999999998</v>
      </c>
    </row>
    <row r="3235" spans="1:11" ht="12.75">
      <c r="A3235" s="1425" t="s">
        <v>1360</v>
      </c>
      <c r="B3235" s="1425" t="s">
        <v>315</v>
      </c>
      <c r="C3235" s="1425" t="s">
        <v>390</v>
      </c>
      <c r="D3235" s="1425" t="s">
        <v>549</v>
      </c>
      <c r="E3235" s="1425" t="s">
        <v>2850</v>
      </c>
      <c r="F3235" s="1425" t="s">
        <v>1299</v>
      </c>
      <c r="G3235" s="1425" t="s">
        <v>1238</v>
      </c>
      <c r="H3235" s="1425" t="s">
        <v>1263</v>
      </c>
      <c r="I3235" s="1425" t="s">
        <v>2771</v>
      </c>
      <c r="J3235" s="1425" t="s">
        <v>1300</v>
      </c>
      <c r="K3235" s="1425">
        <v>21.219999999999999</v>
      </c>
    </row>
    <row r="3236" spans="1:11" ht="12.75">
      <c r="A3236" s="1425" t="s">
        <v>1360</v>
      </c>
      <c r="B3236" s="1425" t="s">
        <v>315</v>
      </c>
      <c r="C3236" s="1425" t="s">
        <v>390</v>
      </c>
      <c r="D3236" s="1425" t="s">
        <v>549</v>
      </c>
      <c r="E3236" s="1425" t="s">
        <v>2850</v>
      </c>
      <c r="F3236" s="1425" t="s">
        <v>1299</v>
      </c>
      <c r="G3236" s="1425" t="s">
        <v>1238</v>
      </c>
      <c r="H3236" s="1425" t="s">
        <v>1265</v>
      </c>
      <c r="I3236" s="1425" t="s">
        <v>2771</v>
      </c>
      <c r="J3236" s="1425" t="s">
        <v>1300</v>
      </c>
      <c r="K3236" s="1425">
        <v>910.72000000000003</v>
      </c>
    </row>
    <row r="3237" spans="1:11" ht="12.75">
      <c r="A3237" s="1425" t="s">
        <v>1360</v>
      </c>
      <c r="B3237" s="1425" t="s">
        <v>315</v>
      </c>
      <c r="C3237" s="1425" t="s">
        <v>390</v>
      </c>
      <c r="D3237" s="1425" t="s">
        <v>549</v>
      </c>
      <c r="E3237" s="1425" t="s">
        <v>2850</v>
      </c>
      <c r="F3237" s="1425" t="s">
        <v>1299</v>
      </c>
      <c r="G3237" s="1425" t="s">
        <v>1238</v>
      </c>
      <c r="H3237" s="1425" t="s">
        <v>1267</v>
      </c>
      <c r="I3237" s="1425" t="s">
        <v>2770</v>
      </c>
      <c r="J3237" s="1425" t="s">
        <v>1300</v>
      </c>
      <c r="K3237" s="1425">
        <v>1.1100000000000001</v>
      </c>
    </row>
    <row r="3238" spans="1:11" ht="12.75">
      <c r="A3238" s="1425" t="s">
        <v>1360</v>
      </c>
      <c r="B3238" s="1425" t="s">
        <v>315</v>
      </c>
      <c r="C3238" s="1425" t="s">
        <v>390</v>
      </c>
      <c r="D3238" s="1425" t="s">
        <v>549</v>
      </c>
      <c r="E3238" s="1425" t="s">
        <v>2851</v>
      </c>
      <c r="F3238" s="1425" t="s">
        <v>1283</v>
      </c>
      <c r="G3238" s="1425" t="s">
        <v>1238</v>
      </c>
      <c r="H3238" s="1425" t="s">
        <v>2762</v>
      </c>
      <c r="I3238" s="1425" t="s">
        <v>2765</v>
      </c>
      <c r="J3238" s="1425" t="s">
        <v>1284</v>
      </c>
      <c r="K3238" s="1425">
        <v>69.75</v>
      </c>
    </row>
    <row r="3239" spans="1:11" ht="12.75">
      <c r="A3239" s="1425" t="s">
        <v>1360</v>
      </c>
      <c r="B3239" s="1425" t="s">
        <v>315</v>
      </c>
      <c r="C3239" s="1425" t="s">
        <v>390</v>
      </c>
      <c r="D3239" s="1425" t="s">
        <v>549</v>
      </c>
      <c r="E3239" s="1425" t="s">
        <v>2851</v>
      </c>
      <c r="F3239" s="1425" t="s">
        <v>1283</v>
      </c>
      <c r="G3239" s="1425" t="s">
        <v>1238</v>
      </c>
      <c r="H3239" s="1425" t="s">
        <v>2762</v>
      </c>
      <c r="I3239" s="1425" t="s">
        <v>2767</v>
      </c>
      <c r="J3239" s="1425" t="s">
        <v>1284</v>
      </c>
      <c r="K3239" s="1425">
        <v>87.890000000000001</v>
      </c>
    </row>
    <row r="3240" spans="1:11" ht="12.75">
      <c r="A3240" s="1425" t="s">
        <v>1360</v>
      </c>
      <c r="B3240" s="1425" t="s">
        <v>315</v>
      </c>
      <c r="C3240" s="1425" t="s">
        <v>390</v>
      </c>
      <c r="D3240" s="1425" t="s">
        <v>549</v>
      </c>
      <c r="E3240" s="1425" t="s">
        <v>2851</v>
      </c>
      <c r="F3240" s="1425" t="s">
        <v>1283</v>
      </c>
      <c r="G3240" s="1425" t="s">
        <v>1238</v>
      </c>
      <c r="H3240" s="1425" t="s">
        <v>1263</v>
      </c>
      <c r="I3240" s="1425" t="s">
        <v>2765</v>
      </c>
      <c r="J3240" s="1425" t="s">
        <v>1284</v>
      </c>
      <c r="K3240" s="1425">
        <v>142.21000000000001</v>
      </c>
    </row>
    <row r="3241" spans="1:11" ht="12.75">
      <c r="A3241" s="1425" t="s">
        <v>1360</v>
      </c>
      <c r="B3241" s="1425" t="s">
        <v>315</v>
      </c>
      <c r="C3241" s="1425" t="s">
        <v>390</v>
      </c>
      <c r="D3241" s="1425" t="s">
        <v>549</v>
      </c>
      <c r="E3241" s="1425" t="s">
        <v>2851</v>
      </c>
      <c r="F3241" s="1425" t="s">
        <v>1283</v>
      </c>
      <c r="G3241" s="1425" t="s">
        <v>1238</v>
      </c>
      <c r="H3241" s="1425" t="s">
        <v>1263</v>
      </c>
      <c r="I3241" s="1425" t="s">
        <v>2767</v>
      </c>
      <c r="J3241" s="1425" t="s">
        <v>1284</v>
      </c>
      <c r="K3241" s="1425">
        <v>240.19</v>
      </c>
    </row>
    <row r="3242" spans="1:11" ht="12.75">
      <c r="A3242" s="1425" t="s">
        <v>1360</v>
      </c>
      <c r="B3242" s="1425" t="s">
        <v>315</v>
      </c>
      <c r="C3242" s="1425" t="s">
        <v>390</v>
      </c>
      <c r="D3242" s="1425" t="s">
        <v>549</v>
      </c>
      <c r="E3242" s="1425" t="s">
        <v>2851</v>
      </c>
      <c r="F3242" s="1425" t="s">
        <v>1283</v>
      </c>
      <c r="G3242" s="1425" t="s">
        <v>1238</v>
      </c>
      <c r="H3242" s="1425" t="s">
        <v>1263</v>
      </c>
      <c r="I3242" s="1425" t="s">
        <v>2769</v>
      </c>
      <c r="J3242" s="1425" t="s">
        <v>1284</v>
      </c>
      <c r="K3242" s="1425">
        <v>854.71000000000004</v>
      </c>
    </row>
    <row r="3243" spans="1:11" ht="12.75">
      <c r="A3243" s="1425" t="s">
        <v>1360</v>
      </c>
      <c r="B3243" s="1425" t="s">
        <v>315</v>
      </c>
      <c r="C3243" s="1425" t="s">
        <v>390</v>
      </c>
      <c r="D3243" s="1425" t="s">
        <v>549</v>
      </c>
      <c r="E3243" s="1425" t="s">
        <v>2851</v>
      </c>
      <c r="F3243" s="1425" t="s">
        <v>1283</v>
      </c>
      <c r="G3243" s="1425" t="s">
        <v>1238</v>
      </c>
      <c r="H3243" s="1425" t="s">
        <v>1263</v>
      </c>
      <c r="I3243" s="1425" t="s">
        <v>2770</v>
      </c>
      <c r="J3243" s="1425" t="s">
        <v>1284</v>
      </c>
      <c r="K3243" s="1425">
        <v>854.71000000000004</v>
      </c>
    </row>
    <row r="3244" spans="1:11" ht="12.75">
      <c r="A3244" s="1425" t="s">
        <v>1360</v>
      </c>
      <c r="B3244" s="1425" t="s">
        <v>315</v>
      </c>
      <c r="C3244" s="1425" t="s">
        <v>390</v>
      </c>
      <c r="D3244" s="1425" t="s">
        <v>549</v>
      </c>
      <c r="E3244" s="1425" t="s">
        <v>2851</v>
      </c>
      <c r="F3244" s="1425" t="s">
        <v>1283</v>
      </c>
      <c r="G3244" s="1425" t="s">
        <v>1238</v>
      </c>
      <c r="H3244" s="1425" t="s">
        <v>2772</v>
      </c>
      <c r="I3244" s="1425" t="s">
        <v>2765</v>
      </c>
      <c r="J3244" s="1425" t="s">
        <v>1284</v>
      </c>
      <c r="K3244" s="1425">
        <v>161.24000000000001</v>
      </c>
    </row>
    <row r="3245" spans="1:11" ht="12.75">
      <c r="A3245" s="1425" t="s">
        <v>1360</v>
      </c>
      <c r="B3245" s="1425" t="s">
        <v>315</v>
      </c>
      <c r="C3245" s="1425" t="s">
        <v>390</v>
      </c>
      <c r="D3245" s="1425" t="s">
        <v>549</v>
      </c>
      <c r="E3245" s="1425" t="s">
        <v>2851</v>
      </c>
      <c r="F3245" s="1425" t="s">
        <v>1283</v>
      </c>
      <c r="G3245" s="1425" t="s">
        <v>1238</v>
      </c>
      <c r="H3245" s="1425" t="s">
        <v>2772</v>
      </c>
      <c r="I3245" s="1425" t="s">
        <v>2767</v>
      </c>
      <c r="J3245" s="1425" t="s">
        <v>1284</v>
      </c>
      <c r="K3245" s="1425">
        <v>166.84999999999999</v>
      </c>
    </row>
    <row r="3246" spans="1:11" ht="12.75">
      <c r="A3246" s="1425" t="s">
        <v>1360</v>
      </c>
      <c r="B3246" s="1425" t="s">
        <v>315</v>
      </c>
      <c r="C3246" s="1425" t="s">
        <v>390</v>
      </c>
      <c r="D3246" s="1425" t="s">
        <v>549</v>
      </c>
      <c r="E3246" s="1425" t="s">
        <v>2851</v>
      </c>
      <c r="F3246" s="1425" t="s">
        <v>1283</v>
      </c>
      <c r="G3246" s="1425" t="s">
        <v>1238</v>
      </c>
      <c r="H3246" s="1425" t="s">
        <v>1264</v>
      </c>
      <c r="I3246" s="1425" t="s">
        <v>2763</v>
      </c>
      <c r="J3246" s="1425" t="s">
        <v>1284</v>
      </c>
      <c r="K3246" s="1425">
        <v>31.129999999999999</v>
      </c>
    </row>
    <row r="3247" spans="1:11" ht="12.75">
      <c r="A3247" s="1425" t="s">
        <v>1360</v>
      </c>
      <c r="B3247" s="1425" t="s">
        <v>315</v>
      </c>
      <c r="C3247" s="1425" t="s">
        <v>390</v>
      </c>
      <c r="D3247" s="1425" t="s">
        <v>549</v>
      </c>
      <c r="E3247" s="1425" t="s">
        <v>2851</v>
      </c>
      <c r="F3247" s="1425" t="s">
        <v>1283</v>
      </c>
      <c r="G3247" s="1425" t="s">
        <v>1238</v>
      </c>
      <c r="H3247" s="1425" t="s">
        <v>1264</v>
      </c>
      <c r="I3247" s="1425" t="s">
        <v>2765</v>
      </c>
      <c r="J3247" s="1425" t="s">
        <v>1284</v>
      </c>
      <c r="K3247" s="1425">
        <v>105.84999999999999</v>
      </c>
    </row>
    <row r="3248" spans="1:11" ht="12.75">
      <c r="A3248" s="1425" t="s">
        <v>1360</v>
      </c>
      <c r="B3248" s="1425" t="s">
        <v>315</v>
      </c>
      <c r="C3248" s="1425" t="s">
        <v>390</v>
      </c>
      <c r="D3248" s="1425" t="s">
        <v>549</v>
      </c>
      <c r="E3248" s="1425" t="s">
        <v>2851</v>
      </c>
      <c r="F3248" s="1425" t="s">
        <v>1283</v>
      </c>
      <c r="G3248" s="1425" t="s">
        <v>1238</v>
      </c>
      <c r="H3248" s="1425" t="s">
        <v>1264</v>
      </c>
      <c r="I3248" s="1425" t="s">
        <v>2767</v>
      </c>
      <c r="J3248" s="1425" t="s">
        <v>1284</v>
      </c>
      <c r="K3248" s="1425">
        <v>116.84999999999999</v>
      </c>
    </row>
    <row r="3249" spans="1:11" ht="12.75">
      <c r="A3249" s="1425" t="s">
        <v>1360</v>
      </c>
      <c r="B3249" s="1425" t="s">
        <v>315</v>
      </c>
      <c r="C3249" s="1425" t="s">
        <v>390</v>
      </c>
      <c r="D3249" s="1425" t="s">
        <v>549</v>
      </c>
      <c r="E3249" s="1425" t="s">
        <v>2851</v>
      </c>
      <c r="F3249" s="1425" t="s">
        <v>1283</v>
      </c>
      <c r="G3249" s="1425" t="s">
        <v>1238</v>
      </c>
      <c r="H3249" s="1425" t="s">
        <v>1265</v>
      </c>
      <c r="I3249" s="1425" t="s">
        <v>2765</v>
      </c>
      <c r="J3249" s="1425" t="s">
        <v>1284</v>
      </c>
      <c r="K3249" s="1425">
        <v>47.039999999999999</v>
      </c>
    </row>
    <row r="3250" spans="1:11" ht="12.75">
      <c r="A3250" s="1425" t="s">
        <v>1360</v>
      </c>
      <c r="B3250" s="1425" t="s">
        <v>315</v>
      </c>
      <c r="C3250" s="1425" t="s">
        <v>390</v>
      </c>
      <c r="D3250" s="1425" t="s">
        <v>549</v>
      </c>
      <c r="E3250" s="1425" t="s">
        <v>2851</v>
      </c>
      <c r="F3250" s="1425" t="s">
        <v>1283</v>
      </c>
      <c r="G3250" s="1425" t="s">
        <v>1238</v>
      </c>
      <c r="H3250" s="1425" t="s">
        <v>1265</v>
      </c>
      <c r="I3250" s="1425" t="s">
        <v>2767</v>
      </c>
      <c r="J3250" s="1425" t="s">
        <v>1284</v>
      </c>
      <c r="K3250" s="1425">
        <v>107.92</v>
      </c>
    </row>
    <row r="3251" spans="1:11" ht="12.75">
      <c r="A3251" s="1425" t="s">
        <v>1360</v>
      </c>
      <c r="B3251" s="1425" t="s">
        <v>315</v>
      </c>
      <c r="C3251" s="1425" t="s">
        <v>390</v>
      </c>
      <c r="D3251" s="1425" t="s">
        <v>549</v>
      </c>
      <c r="E3251" s="1425" t="s">
        <v>2851</v>
      </c>
      <c r="F3251" s="1425" t="s">
        <v>1283</v>
      </c>
      <c r="G3251" s="1425" t="s">
        <v>1238</v>
      </c>
      <c r="H3251" s="1425" t="s">
        <v>2774</v>
      </c>
      <c r="I3251" s="1425" t="s">
        <v>2765</v>
      </c>
      <c r="J3251" s="1425" t="s">
        <v>1284</v>
      </c>
      <c r="K3251" s="1425">
        <v>50.009999999999998</v>
      </c>
    </row>
    <row r="3252" spans="1:11" ht="12.75">
      <c r="A3252" s="1425" t="s">
        <v>1360</v>
      </c>
      <c r="B3252" s="1425" t="s">
        <v>315</v>
      </c>
      <c r="C3252" s="1425" t="s">
        <v>390</v>
      </c>
      <c r="D3252" s="1425" t="s">
        <v>549</v>
      </c>
      <c r="E3252" s="1425" t="s">
        <v>2851</v>
      </c>
      <c r="F3252" s="1425" t="s">
        <v>1283</v>
      </c>
      <c r="G3252" s="1425" t="s">
        <v>1238</v>
      </c>
      <c r="H3252" s="1425" t="s">
        <v>2774</v>
      </c>
      <c r="I3252" s="1425" t="s">
        <v>2767</v>
      </c>
      <c r="J3252" s="1425" t="s">
        <v>1284</v>
      </c>
      <c r="K3252" s="1425">
        <v>84.75</v>
      </c>
    </row>
    <row r="3253" spans="1:11" ht="12.75">
      <c r="A3253" s="1425" t="s">
        <v>1360</v>
      </c>
      <c r="B3253" s="1425" t="s">
        <v>315</v>
      </c>
      <c r="C3253" s="1425" t="s">
        <v>390</v>
      </c>
      <c r="D3253" s="1425" t="s">
        <v>549</v>
      </c>
      <c r="E3253" s="1425" t="s">
        <v>2851</v>
      </c>
      <c r="F3253" s="1425" t="s">
        <v>1283</v>
      </c>
      <c r="G3253" s="1425" t="s">
        <v>1238</v>
      </c>
      <c r="H3253" s="1425" t="s">
        <v>1266</v>
      </c>
      <c r="I3253" s="1425" t="s">
        <v>2763</v>
      </c>
      <c r="J3253" s="1425" t="s">
        <v>1284</v>
      </c>
      <c r="K3253" s="1425">
        <v>31.129999999999999</v>
      </c>
    </row>
    <row r="3254" spans="1:11" ht="12.75">
      <c r="A3254" s="1425" t="s">
        <v>1360</v>
      </c>
      <c r="B3254" s="1425" t="s">
        <v>315</v>
      </c>
      <c r="C3254" s="1425" t="s">
        <v>390</v>
      </c>
      <c r="D3254" s="1425" t="s">
        <v>549</v>
      </c>
      <c r="E3254" s="1425" t="s">
        <v>2851</v>
      </c>
      <c r="F3254" s="1425" t="s">
        <v>1283</v>
      </c>
      <c r="G3254" s="1425" t="s">
        <v>1238</v>
      </c>
      <c r="H3254" s="1425" t="s">
        <v>1267</v>
      </c>
      <c r="I3254" s="1425" t="s">
        <v>2765</v>
      </c>
      <c r="J3254" s="1425" t="s">
        <v>1284</v>
      </c>
      <c r="K3254" s="1425">
        <v>85.75</v>
      </c>
    </row>
    <row r="3255" spans="1:11" ht="12.75">
      <c r="A3255" s="1425" t="s">
        <v>1360</v>
      </c>
      <c r="B3255" s="1425" t="s">
        <v>315</v>
      </c>
      <c r="C3255" s="1425" t="s">
        <v>390</v>
      </c>
      <c r="D3255" s="1425" t="s">
        <v>549</v>
      </c>
      <c r="E3255" s="1425" t="s">
        <v>2851</v>
      </c>
      <c r="F3255" s="1425" t="s">
        <v>1283</v>
      </c>
      <c r="G3255" s="1425" t="s">
        <v>1238</v>
      </c>
      <c r="H3255" s="1425" t="s">
        <v>1267</v>
      </c>
      <c r="I3255" s="1425" t="s">
        <v>2767</v>
      </c>
      <c r="J3255" s="1425" t="s">
        <v>1284</v>
      </c>
      <c r="K3255" s="1425">
        <v>91.280000000000001</v>
      </c>
    </row>
    <row r="3256" spans="1:11" ht="12.75">
      <c r="A3256" s="1425" t="s">
        <v>1360</v>
      </c>
      <c r="B3256" s="1425" t="s">
        <v>315</v>
      </c>
      <c r="C3256" s="1425" t="s">
        <v>390</v>
      </c>
      <c r="D3256" s="1425" t="s">
        <v>549</v>
      </c>
      <c r="E3256" s="1425" t="s">
        <v>2852</v>
      </c>
      <c r="F3256" s="1425" t="s">
        <v>1301</v>
      </c>
      <c r="G3256" s="1425" t="s">
        <v>1238</v>
      </c>
      <c r="H3256" s="1425" t="s">
        <v>1266</v>
      </c>
      <c r="I3256" s="1425" t="s">
        <v>2771</v>
      </c>
      <c r="J3256" s="1425" t="s">
        <v>1302</v>
      </c>
      <c r="K3256" s="1425">
        <v>46.359999999999999</v>
      </c>
    </row>
    <row r="3257" spans="1:11" ht="12.75">
      <c r="A3257" s="1425" t="s">
        <v>1360</v>
      </c>
      <c r="B3257" s="1425" t="s">
        <v>315</v>
      </c>
      <c r="C3257" s="1425" t="s">
        <v>390</v>
      </c>
      <c r="D3257" s="1425" t="s">
        <v>549</v>
      </c>
      <c r="E3257" s="1425" t="s">
        <v>2853</v>
      </c>
      <c r="F3257" s="1425" t="s">
        <v>1276</v>
      </c>
      <c r="G3257" s="1425" t="s">
        <v>1238</v>
      </c>
      <c r="H3257" s="1425" t="s">
        <v>1263</v>
      </c>
      <c r="I3257" s="1425" t="s">
        <v>2770</v>
      </c>
      <c r="J3257" s="1425" t="s">
        <v>1275</v>
      </c>
      <c r="K3257" s="1425">
        <v>113.31999999999999</v>
      </c>
    </row>
    <row r="3258" spans="1:11" ht="12.75">
      <c r="A3258" s="1425" t="s">
        <v>1360</v>
      </c>
      <c r="B3258" s="1425" t="s">
        <v>315</v>
      </c>
      <c r="C3258" s="1425" t="s">
        <v>390</v>
      </c>
      <c r="D3258" s="1425" t="s">
        <v>549</v>
      </c>
      <c r="E3258" s="1425" t="s">
        <v>2854</v>
      </c>
      <c r="F3258" s="1425" t="s">
        <v>1273</v>
      </c>
      <c r="G3258" s="1425" t="s">
        <v>1238</v>
      </c>
      <c r="H3258" s="1425" t="s">
        <v>2762</v>
      </c>
      <c r="I3258" s="1425" t="s">
        <v>2763</v>
      </c>
      <c r="J3258" s="1425" t="s">
        <v>1272</v>
      </c>
      <c r="K3258" s="1425">
        <v>30.649999999999999</v>
      </c>
    </row>
    <row r="3259" spans="1:11" ht="12.75">
      <c r="A3259" s="1425" t="s">
        <v>1360</v>
      </c>
      <c r="B3259" s="1425" t="s">
        <v>315</v>
      </c>
      <c r="C3259" s="1425" t="s">
        <v>390</v>
      </c>
      <c r="D3259" s="1425" t="s">
        <v>549</v>
      </c>
      <c r="E3259" s="1425" t="s">
        <v>2854</v>
      </c>
      <c r="F3259" s="1425" t="s">
        <v>1273</v>
      </c>
      <c r="G3259" s="1425" t="s">
        <v>1238</v>
      </c>
      <c r="H3259" s="1425" t="s">
        <v>2762</v>
      </c>
      <c r="I3259" s="1425" t="s">
        <v>2764</v>
      </c>
      <c r="J3259" s="1425" t="s">
        <v>1272</v>
      </c>
      <c r="K3259" s="1425">
        <v>278.29000000000002</v>
      </c>
    </row>
    <row r="3260" spans="1:11" ht="12.75">
      <c r="A3260" s="1425" t="s">
        <v>1360</v>
      </c>
      <c r="B3260" s="1425" t="s">
        <v>315</v>
      </c>
      <c r="C3260" s="1425" t="s">
        <v>390</v>
      </c>
      <c r="D3260" s="1425" t="s">
        <v>549</v>
      </c>
      <c r="E3260" s="1425" t="s">
        <v>2854</v>
      </c>
      <c r="F3260" s="1425" t="s">
        <v>1273</v>
      </c>
      <c r="G3260" s="1425" t="s">
        <v>1238</v>
      </c>
      <c r="H3260" s="1425" t="s">
        <v>2762</v>
      </c>
      <c r="I3260" s="1425" t="s">
        <v>2765</v>
      </c>
      <c r="J3260" s="1425" t="s">
        <v>1272</v>
      </c>
      <c r="K3260" s="1425">
        <v>58.009999999999998</v>
      </c>
    </row>
    <row r="3261" spans="1:11" ht="12.75">
      <c r="A3261" s="1425" t="s">
        <v>1360</v>
      </c>
      <c r="B3261" s="1425" t="s">
        <v>315</v>
      </c>
      <c r="C3261" s="1425" t="s">
        <v>390</v>
      </c>
      <c r="D3261" s="1425" t="s">
        <v>549</v>
      </c>
      <c r="E3261" s="1425" t="s">
        <v>2854</v>
      </c>
      <c r="F3261" s="1425" t="s">
        <v>1273</v>
      </c>
      <c r="G3261" s="1425" t="s">
        <v>1238</v>
      </c>
      <c r="H3261" s="1425" t="s">
        <v>2762</v>
      </c>
      <c r="I3261" s="1425" t="s">
        <v>2766</v>
      </c>
      <c r="J3261" s="1425" t="s">
        <v>1272</v>
      </c>
      <c r="K3261" s="1425">
        <v>102.66</v>
      </c>
    </row>
    <row r="3262" spans="1:11" ht="12.75">
      <c r="A3262" s="1425" t="s">
        <v>1360</v>
      </c>
      <c r="B3262" s="1425" t="s">
        <v>315</v>
      </c>
      <c r="C3262" s="1425" t="s">
        <v>390</v>
      </c>
      <c r="D3262" s="1425" t="s">
        <v>549</v>
      </c>
      <c r="E3262" s="1425" t="s">
        <v>2854</v>
      </c>
      <c r="F3262" s="1425" t="s">
        <v>1273</v>
      </c>
      <c r="G3262" s="1425" t="s">
        <v>1238</v>
      </c>
      <c r="H3262" s="1425" t="s">
        <v>2762</v>
      </c>
      <c r="I3262" s="1425" t="s">
        <v>2767</v>
      </c>
      <c r="J3262" s="1425" t="s">
        <v>1272</v>
      </c>
      <c r="K3262" s="1425">
        <v>1974.8900000000001</v>
      </c>
    </row>
    <row r="3263" spans="1:11" ht="12.75">
      <c r="A3263" s="1425" t="s">
        <v>1360</v>
      </c>
      <c r="B3263" s="1425" t="s">
        <v>315</v>
      </c>
      <c r="C3263" s="1425" t="s">
        <v>390</v>
      </c>
      <c r="D3263" s="1425" t="s">
        <v>549</v>
      </c>
      <c r="E3263" s="1425" t="s">
        <v>2854</v>
      </c>
      <c r="F3263" s="1425" t="s">
        <v>1273</v>
      </c>
      <c r="G3263" s="1425" t="s">
        <v>1238</v>
      </c>
      <c r="H3263" s="1425" t="s">
        <v>2762</v>
      </c>
      <c r="I3263" s="1425" t="s">
        <v>2768</v>
      </c>
      <c r="J3263" s="1425" t="s">
        <v>1272</v>
      </c>
      <c r="K3263" s="1425">
        <v>137.03999999999999</v>
      </c>
    </row>
    <row r="3264" spans="1:11" ht="12.75">
      <c r="A3264" s="1425" t="s">
        <v>1360</v>
      </c>
      <c r="B3264" s="1425" t="s">
        <v>315</v>
      </c>
      <c r="C3264" s="1425" t="s">
        <v>390</v>
      </c>
      <c r="D3264" s="1425" t="s">
        <v>549</v>
      </c>
      <c r="E3264" s="1425" t="s">
        <v>2854</v>
      </c>
      <c r="F3264" s="1425" t="s">
        <v>1273</v>
      </c>
      <c r="G3264" s="1425" t="s">
        <v>1238</v>
      </c>
      <c r="H3264" s="1425" t="s">
        <v>2762</v>
      </c>
      <c r="I3264" s="1425" t="s">
        <v>2769</v>
      </c>
      <c r="J3264" s="1425" t="s">
        <v>1272</v>
      </c>
      <c r="K3264" s="1425">
        <v>70.260000000000005</v>
      </c>
    </row>
    <row r="3265" spans="1:11" ht="12.75">
      <c r="A3265" s="1425" t="s">
        <v>1360</v>
      </c>
      <c r="B3265" s="1425" t="s">
        <v>315</v>
      </c>
      <c r="C3265" s="1425" t="s">
        <v>390</v>
      </c>
      <c r="D3265" s="1425" t="s">
        <v>549</v>
      </c>
      <c r="E3265" s="1425" t="s">
        <v>2854</v>
      </c>
      <c r="F3265" s="1425" t="s">
        <v>1273</v>
      </c>
      <c r="G3265" s="1425" t="s">
        <v>1238</v>
      </c>
      <c r="H3265" s="1425" t="s">
        <v>2762</v>
      </c>
      <c r="I3265" s="1425" t="s">
        <v>2770</v>
      </c>
      <c r="J3265" s="1425" t="s">
        <v>1272</v>
      </c>
      <c r="K3265" s="1425">
        <v>58.450000000000003</v>
      </c>
    </row>
    <row r="3266" spans="1:11" ht="12.75">
      <c r="A3266" s="1425" t="s">
        <v>1360</v>
      </c>
      <c r="B3266" s="1425" t="s">
        <v>315</v>
      </c>
      <c r="C3266" s="1425" t="s">
        <v>390</v>
      </c>
      <c r="D3266" s="1425" t="s">
        <v>549</v>
      </c>
      <c r="E3266" s="1425" t="s">
        <v>2854</v>
      </c>
      <c r="F3266" s="1425" t="s">
        <v>1273</v>
      </c>
      <c r="G3266" s="1425" t="s">
        <v>1238</v>
      </c>
      <c r="H3266" s="1425" t="s">
        <v>2762</v>
      </c>
      <c r="I3266" s="1425" t="s">
        <v>2771</v>
      </c>
      <c r="J3266" s="1425" t="s">
        <v>1272</v>
      </c>
      <c r="K3266" s="1425">
        <v>2444.8499999999999</v>
      </c>
    </row>
    <row r="3267" spans="1:11" ht="12.75">
      <c r="A3267" s="1425" t="s">
        <v>1360</v>
      </c>
      <c r="B3267" s="1425" t="s">
        <v>315</v>
      </c>
      <c r="C3267" s="1425" t="s">
        <v>390</v>
      </c>
      <c r="D3267" s="1425" t="s">
        <v>549</v>
      </c>
      <c r="E3267" s="1425" t="s">
        <v>2854</v>
      </c>
      <c r="F3267" s="1425" t="s">
        <v>1273</v>
      </c>
      <c r="G3267" s="1425" t="s">
        <v>1238</v>
      </c>
      <c r="H3267" s="1425" t="s">
        <v>1263</v>
      </c>
      <c r="I3267" s="1425" t="s">
        <v>2763</v>
      </c>
      <c r="J3267" s="1425" t="s">
        <v>1272</v>
      </c>
      <c r="K3267" s="1425">
        <v>2281.2199999999998</v>
      </c>
    </row>
    <row r="3268" spans="1:11" ht="12.75">
      <c r="A3268" s="1425" t="s">
        <v>1360</v>
      </c>
      <c r="B3268" s="1425" t="s">
        <v>315</v>
      </c>
      <c r="C3268" s="1425" t="s">
        <v>390</v>
      </c>
      <c r="D3268" s="1425" t="s">
        <v>549</v>
      </c>
      <c r="E3268" s="1425" t="s">
        <v>2854</v>
      </c>
      <c r="F3268" s="1425" t="s">
        <v>1273</v>
      </c>
      <c r="G3268" s="1425" t="s">
        <v>1238</v>
      </c>
      <c r="H3268" s="1425" t="s">
        <v>1263</v>
      </c>
      <c r="I3268" s="1425" t="s">
        <v>2764</v>
      </c>
      <c r="J3268" s="1425" t="s">
        <v>1272</v>
      </c>
      <c r="K3268" s="1425">
        <v>-85.359999999999999</v>
      </c>
    </row>
    <row r="3269" spans="1:11" ht="12.75">
      <c r="A3269" s="1425" t="s">
        <v>1360</v>
      </c>
      <c r="B3269" s="1425" t="s">
        <v>315</v>
      </c>
      <c r="C3269" s="1425" t="s">
        <v>390</v>
      </c>
      <c r="D3269" s="1425" t="s">
        <v>549</v>
      </c>
      <c r="E3269" s="1425" t="s">
        <v>2854</v>
      </c>
      <c r="F3269" s="1425" t="s">
        <v>1273</v>
      </c>
      <c r="G3269" s="1425" t="s">
        <v>1238</v>
      </c>
      <c r="H3269" s="1425" t="s">
        <v>1263</v>
      </c>
      <c r="I3269" s="1425" t="s">
        <v>2765</v>
      </c>
      <c r="J3269" s="1425" t="s">
        <v>1272</v>
      </c>
      <c r="K3269" s="1425">
        <v>697.29999999999995</v>
      </c>
    </row>
    <row r="3270" spans="1:11" ht="12.75">
      <c r="A3270" s="1425" t="s">
        <v>1360</v>
      </c>
      <c r="B3270" s="1425" t="s">
        <v>315</v>
      </c>
      <c r="C3270" s="1425" t="s">
        <v>390</v>
      </c>
      <c r="D3270" s="1425" t="s">
        <v>549</v>
      </c>
      <c r="E3270" s="1425" t="s">
        <v>2854</v>
      </c>
      <c r="F3270" s="1425" t="s">
        <v>1273</v>
      </c>
      <c r="G3270" s="1425" t="s">
        <v>1238</v>
      </c>
      <c r="H3270" s="1425" t="s">
        <v>1263</v>
      </c>
      <c r="I3270" s="1425" t="s">
        <v>2766</v>
      </c>
      <c r="J3270" s="1425" t="s">
        <v>1272</v>
      </c>
      <c r="K3270" s="1425">
        <v>157.94999999999999</v>
      </c>
    </row>
    <row r="3271" spans="1:11" ht="12.75">
      <c r="A3271" s="1425" t="s">
        <v>1360</v>
      </c>
      <c r="B3271" s="1425" t="s">
        <v>315</v>
      </c>
      <c r="C3271" s="1425" t="s">
        <v>390</v>
      </c>
      <c r="D3271" s="1425" t="s">
        <v>549</v>
      </c>
      <c r="E3271" s="1425" t="s">
        <v>2854</v>
      </c>
      <c r="F3271" s="1425" t="s">
        <v>1273</v>
      </c>
      <c r="G3271" s="1425" t="s">
        <v>1238</v>
      </c>
      <c r="H3271" s="1425" t="s">
        <v>1263</v>
      </c>
      <c r="I3271" s="1425" t="s">
        <v>2767</v>
      </c>
      <c r="J3271" s="1425" t="s">
        <v>1272</v>
      </c>
      <c r="K3271" s="1425">
        <v>18.27</v>
      </c>
    </row>
    <row r="3272" spans="1:11" ht="12.75">
      <c r="A3272" s="1425" t="s">
        <v>1360</v>
      </c>
      <c r="B3272" s="1425" t="s">
        <v>315</v>
      </c>
      <c r="C3272" s="1425" t="s">
        <v>390</v>
      </c>
      <c r="D3272" s="1425" t="s">
        <v>549</v>
      </c>
      <c r="E3272" s="1425" t="s">
        <v>2854</v>
      </c>
      <c r="F3272" s="1425" t="s">
        <v>1273</v>
      </c>
      <c r="G3272" s="1425" t="s">
        <v>1238</v>
      </c>
      <c r="H3272" s="1425" t="s">
        <v>1263</v>
      </c>
      <c r="I3272" s="1425" t="s">
        <v>2768</v>
      </c>
      <c r="J3272" s="1425" t="s">
        <v>1272</v>
      </c>
      <c r="K3272" s="1425">
        <v>-41.82</v>
      </c>
    </row>
    <row r="3273" spans="1:11" ht="12.75">
      <c r="A3273" s="1425" t="s">
        <v>1360</v>
      </c>
      <c r="B3273" s="1425" t="s">
        <v>315</v>
      </c>
      <c r="C3273" s="1425" t="s">
        <v>390</v>
      </c>
      <c r="D3273" s="1425" t="s">
        <v>549</v>
      </c>
      <c r="E3273" s="1425" t="s">
        <v>2854</v>
      </c>
      <c r="F3273" s="1425" t="s">
        <v>1273</v>
      </c>
      <c r="G3273" s="1425" t="s">
        <v>1238</v>
      </c>
      <c r="H3273" s="1425" t="s">
        <v>1263</v>
      </c>
      <c r="I3273" s="1425" t="s">
        <v>2769</v>
      </c>
      <c r="J3273" s="1425" t="s">
        <v>1272</v>
      </c>
      <c r="K3273" s="1425">
        <v>-21.600000000000001</v>
      </c>
    </row>
    <row r="3274" spans="1:11" ht="12.75">
      <c r="A3274" s="1425" t="s">
        <v>1360</v>
      </c>
      <c r="B3274" s="1425" t="s">
        <v>315</v>
      </c>
      <c r="C3274" s="1425" t="s">
        <v>390</v>
      </c>
      <c r="D3274" s="1425" t="s">
        <v>549</v>
      </c>
      <c r="E3274" s="1425" t="s">
        <v>2854</v>
      </c>
      <c r="F3274" s="1425" t="s">
        <v>1273</v>
      </c>
      <c r="G3274" s="1425" t="s">
        <v>1238</v>
      </c>
      <c r="H3274" s="1425" t="s">
        <v>1263</v>
      </c>
      <c r="I3274" s="1425" t="s">
        <v>2770</v>
      </c>
      <c r="J3274" s="1425" t="s">
        <v>1272</v>
      </c>
      <c r="K3274" s="1425">
        <v>-18.010000000000002</v>
      </c>
    </row>
    <row r="3275" spans="1:11" ht="12.75">
      <c r="A3275" s="1425" t="s">
        <v>1360</v>
      </c>
      <c r="B3275" s="1425" t="s">
        <v>315</v>
      </c>
      <c r="C3275" s="1425" t="s">
        <v>390</v>
      </c>
      <c r="D3275" s="1425" t="s">
        <v>549</v>
      </c>
      <c r="E3275" s="1425" t="s">
        <v>2854</v>
      </c>
      <c r="F3275" s="1425" t="s">
        <v>1273</v>
      </c>
      <c r="G3275" s="1425" t="s">
        <v>1238</v>
      </c>
      <c r="H3275" s="1425" t="s">
        <v>1263</v>
      </c>
      <c r="I3275" s="1425" t="s">
        <v>2771</v>
      </c>
      <c r="J3275" s="1425" t="s">
        <v>1272</v>
      </c>
      <c r="K3275" s="1425">
        <v>219.80000000000001</v>
      </c>
    </row>
    <row r="3276" spans="1:11" ht="12.75">
      <c r="A3276" s="1425" t="s">
        <v>1360</v>
      </c>
      <c r="B3276" s="1425" t="s">
        <v>315</v>
      </c>
      <c r="C3276" s="1425" t="s">
        <v>390</v>
      </c>
      <c r="D3276" s="1425" t="s">
        <v>549</v>
      </c>
      <c r="E3276" s="1425" t="s">
        <v>2854</v>
      </c>
      <c r="F3276" s="1425" t="s">
        <v>1273</v>
      </c>
      <c r="G3276" s="1425" t="s">
        <v>1238</v>
      </c>
      <c r="H3276" s="1425" t="s">
        <v>2772</v>
      </c>
      <c r="I3276" s="1425" t="s">
        <v>2763</v>
      </c>
      <c r="J3276" s="1425" t="s">
        <v>1272</v>
      </c>
      <c r="K3276" s="1425">
        <v>61.689999999999998</v>
      </c>
    </row>
    <row r="3277" spans="1:11" ht="12.75">
      <c r="A3277" s="1425" t="s">
        <v>1360</v>
      </c>
      <c r="B3277" s="1425" t="s">
        <v>315</v>
      </c>
      <c r="C3277" s="1425" t="s">
        <v>390</v>
      </c>
      <c r="D3277" s="1425" t="s">
        <v>549</v>
      </c>
      <c r="E3277" s="1425" t="s">
        <v>2854</v>
      </c>
      <c r="F3277" s="1425" t="s">
        <v>1273</v>
      </c>
      <c r="G3277" s="1425" t="s">
        <v>1238</v>
      </c>
      <c r="H3277" s="1425" t="s">
        <v>2772</v>
      </c>
      <c r="I3277" s="1425" t="s">
        <v>2764</v>
      </c>
      <c r="J3277" s="1425" t="s">
        <v>1272</v>
      </c>
      <c r="K3277" s="1425">
        <v>261.32999999999998</v>
      </c>
    </row>
    <row r="3278" spans="1:11" ht="12.75">
      <c r="A3278" s="1425" t="s">
        <v>1360</v>
      </c>
      <c r="B3278" s="1425" t="s">
        <v>315</v>
      </c>
      <c r="C3278" s="1425" t="s">
        <v>390</v>
      </c>
      <c r="D3278" s="1425" t="s">
        <v>549</v>
      </c>
      <c r="E3278" s="1425" t="s">
        <v>2854</v>
      </c>
      <c r="F3278" s="1425" t="s">
        <v>1273</v>
      </c>
      <c r="G3278" s="1425" t="s">
        <v>1238</v>
      </c>
      <c r="H3278" s="1425" t="s">
        <v>2772</v>
      </c>
      <c r="I3278" s="1425" t="s">
        <v>2765</v>
      </c>
      <c r="J3278" s="1425" t="s">
        <v>1272</v>
      </c>
      <c r="K3278" s="1425">
        <v>54.43</v>
      </c>
    </row>
    <row r="3279" spans="1:11" ht="12.75">
      <c r="A3279" s="1425" t="s">
        <v>1360</v>
      </c>
      <c r="B3279" s="1425" t="s">
        <v>315</v>
      </c>
      <c r="C3279" s="1425" t="s">
        <v>390</v>
      </c>
      <c r="D3279" s="1425" t="s">
        <v>549</v>
      </c>
      <c r="E3279" s="1425" t="s">
        <v>2854</v>
      </c>
      <c r="F3279" s="1425" t="s">
        <v>1273</v>
      </c>
      <c r="G3279" s="1425" t="s">
        <v>1238</v>
      </c>
      <c r="H3279" s="1425" t="s">
        <v>2772</v>
      </c>
      <c r="I3279" s="1425" t="s">
        <v>2766</v>
      </c>
      <c r="J3279" s="1425" t="s">
        <v>1272</v>
      </c>
      <c r="K3279" s="1425">
        <v>95.989999999999995</v>
      </c>
    </row>
    <row r="3280" spans="1:11" ht="12.75">
      <c r="A3280" s="1425" t="s">
        <v>1360</v>
      </c>
      <c r="B3280" s="1425" t="s">
        <v>315</v>
      </c>
      <c r="C3280" s="1425" t="s">
        <v>390</v>
      </c>
      <c r="D3280" s="1425" t="s">
        <v>549</v>
      </c>
      <c r="E3280" s="1425" t="s">
        <v>2854</v>
      </c>
      <c r="F3280" s="1425" t="s">
        <v>1273</v>
      </c>
      <c r="G3280" s="1425" t="s">
        <v>1238</v>
      </c>
      <c r="H3280" s="1425" t="s">
        <v>2772</v>
      </c>
      <c r="I3280" s="1425" t="s">
        <v>2767</v>
      </c>
      <c r="J3280" s="1425" t="s">
        <v>1272</v>
      </c>
      <c r="K3280" s="1425">
        <v>1956.47</v>
      </c>
    </row>
    <row r="3281" spans="1:11" ht="12.75">
      <c r="A3281" s="1425" t="s">
        <v>1360</v>
      </c>
      <c r="B3281" s="1425" t="s">
        <v>315</v>
      </c>
      <c r="C3281" s="1425" t="s">
        <v>390</v>
      </c>
      <c r="D3281" s="1425" t="s">
        <v>549</v>
      </c>
      <c r="E3281" s="1425" t="s">
        <v>2854</v>
      </c>
      <c r="F3281" s="1425" t="s">
        <v>1273</v>
      </c>
      <c r="G3281" s="1425" t="s">
        <v>1238</v>
      </c>
      <c r="H3281" s="1425" t="s">
        <v>2772</v>
      </c>
      <c r="I3281" s="1425" t="s">
        <v>2768</v>
      </c>
      <c r="J3281" s="1425" t="s">
        <v>1272</v>
      </c>
      <c r="K3281" s="1425">
        <v>93.739999999999995</v>
      </c>
    </row>
    <row r="3282" spans="1:11" ht="12.75">
      <c r="A3282" s="1425" t="s">
        <v>1360</v>
      </c>
      <c r="B3282" s="1425" t="s">
        <v>315</v>
      </c>
      <c r="C3282" s="1425" t="s">
        <v>390</v>
      </c>
      <c r="D3282" s="1425" t="s">
        <v>549</v>
      </c>
      <c r="E3282" s="1425" t="s">
        <v>2854</v>
      </c>
      <c r="F3282" s="1425" t="s">
        <v>1273</v>
      </c>
      <c r="G3282" s="1425" t="s">
        <v>1238</v>
      </c>
      <c r="H3282" s="1425" t="s">
        <v>2772</v>
      </c>
      <c r="I3282" s="1425" t="s">
        <v>2769</v>
      </c>
      <c r="J3282" s="1425" t="s">
        <v>1272</v>
      </c>
      <c r="K3282" s="1425">
        <v>900.10000000000002</v>
      </c>
    </row>
    <row r="3283" spans="1:11" ht="12.75">
      <c r="A3283" s="1425" t="s">
        <v>1360</v>
      </c>
      <c r="B3283" s="1425" t="s">
        <v>315</v>
      </c>
      <c r="C3283" s="1425" t="s">
        <v>390</v>
      </c>
      <c r="D3283" s="1425" t="s">
        <v>549</v>
      </c>
      <c r="E3283" s="1425" t="s">
        <v>2854</v>
      </c>
      <c r="F3283" s="1425" t="s">
        <v>1273</v>
      </c>
      <c r="G3283" s="1425" t="s">
        <v>1238</v>
      </c>
      <c r="H3283" s="1425" t="s">
        <v>2772</v>
      </c>
      <c r="I3283" s="1425" t="s">
        <v>2770</v>
      </c>
      <c r="J3283" s="1425" t="s">
        <v>1272</v>
      </c>
      <c r="K3283" s="1425">
        <v>892.07000000000005</v>
      </c>
    </row>
    <row r="3284" spans="1:11" ht="12.75">
      <c r="A3284" s="1425" t="s">
        <v>1360</v>
      </c>
      <c r="B3284" s="1425" t="s">
        <v>315</v>
      </c>
      <c r="C3284" s="1425" t="s">
        <v>390</v>
      </c>
      <c r="D3284" s="1425" t="s">
        <v>549</v>
      </c>
      <c r="E3284" s="1425" t="s">
        <v>2854</v>
      </c>
      <c r="F3284" s="1425" t="s">
        <v>1273</v>
      </c>
      <c r="G3284" s="1425" t="s">
        <v>1238</v>
      </c>
      <c r="H3284" s="1425" t="s">
        <v>2772</v>
      </c>
      <c r="I3284" s="1425" t="s">
        <v>2771</v>
      </c>
      <c r="J3284" s="1425" t="s">
        <v>1272</v>
      </c>
      <c r="K3284" s="1425">
        <v>1778.4200000000001</v>
      </c>
    </row>
    <row r="3285" spans="1:11" ht="12.75">
      <c r="A3285" s="1425" t="s">
        <v>1360</v>
      </c>
      <c r="B3285" s="1425" t="s">
        <v>315</v>
      </c>
      <c r="C3285" s="1425" t="s">
        <v>390</v>
      </c>
      <c r="D3285" s="1425" t="s">
        <v>549</v>
      </c>
      <c r="E3285" s="1425" t="s">
        <v>2854</v>
      </c>
      <c r="F3285" s="1425" t="s">
        <v>1273</v>
      </c>
      <c r="G3285" s="1425" t="s">
        <v>1238</v>
      </c>
      <c r="H3285" s="1425" t="s">
        <v>2773</v>
      </c>
      <c r="I3285" s="1425" t="s">
        <v>2763</v>
      </c>
      <c r="J3285" s="1425" t="s">
        <v>1272</v>
      </c>
      <c r="K3285" s="1425">
        <v>90.079999999999998</v>
      </c>
    </row>
    <row r="3286" spans="1:11" ht="12.75">
      <c r="A3286" s="1425" t="s">
        <v>1360</v>
      </c>
      <c r="B3286" s="1425" t="s">
        <v>315</v>
      </c>
      <c r="C3286" s="1425" t="s">
        <v>390</v>
      </c>
      <c r="D3286" s="1425" t="s">
        <v>549</v>
      </c>
      <c r="E3286" s="1425" t="s">
        <v>2854</v>
      </c>
      <c r="F3286" s="1425" t="s">
        <v>1273</v>
      </c>
      <c r="G3286" s="1425" t="s">
        <v>1238</v>
      </c>
      <c r="H3286" s="1425" t="s">
        <v>2773</v>
      </c>
      <c r="I3286" s="1425" t="s">
        <v>2764</v>
      </c>
      <c r="J3286" s="1425" t="s">
        <v>1272</v>
      </c>
      <c r="K3286" s="1425">
        <v>229.44999999999999</v>
      </c>
    </row>
    <row r="3287" spans="1:11" ht="12.75">
      <c r="A3287" s="1425" t="s">
        <v>1360</v>
      </c>
      <c r="B3287" s="1425" t="s">
        <v>315</v>
      </c>
      <c r="C3287" s="1425" t="s">
        <v>390</v>
      </c>
      <c r="D3287" s="1425" t="s">
        <v>549</v>
      </c>
      <c r="E3287" s="1425" t="s">
        <v>2854</v>
      </c>
      <c r="F3287" s="1425" t="s">
        <v>1273</v>
      </c>
      <c r="G3287" s="1425" t="s">
        <v>1238</v>
      </c>
      <c r="H3287" s="1425" t="s">
        <v>2773</v>
      </c>
      <c r="I3287" s="1425" t="s">
        <v>2765</v>
      </c>
      <c r="J3287" s="1425" t="s">
        <v>1272</v>
      </c>
      <c r="K3287" s="1425">
        <v>48.149999999999999</v>
      </c>
    </row>
    <row r="3288" spans="1:11" ht="12.75">
      <c r="A3288" s="1425" t="s">
        <v>1360</v>
      </c>
      <c r="B3288" s="1425" t="s">
        <v>315</v>
      </c>
      <c r="C3288" s="1425" t="s">
        <v>390</v>
      </c>
      <c r="D3288" s="1425" t="s">
        <v>549</v>
      </c>
      <c r="E3288" s="1425" t="s">
        <v>2854</v>
      </c>
      <c r="F3288" s="1425" t="s">
        <v>1273</v>
      </c>
      <c r="G3288" s="1425" t="s">
        <v>1238</v>
      </c>
      <c r="H3288" s="1425" t="s">
        <v>2773</v>
      </c>
      <c r="I3288" s="1425" t="s">
        <v>2766</v>
      </c>
      <c r="J3288" s="1425" t="s">
        <v>1272</v>
      </c>
      <c r="K3288" s="1425">
        <v>84.890000000000001</v>
      </c>
    </row>
    <row r="3289" spans="1:11" ht="12.75">
      <c r="A3289" s="1425" t="s">
        <v>1360</v>
      </c>
      <c r="B3289" s="1425" t="s">
        <v>315</v>
      </c>
      <c r="C3289" s="1425" t="s">
        <v>390</v>
      </c>
      <c r="D3289" s="1425" t="s">
        <v>549</v>
      </c>
      <c r="E3289" s="1425" t="s">
        <v>2854</v>
      </c>
      <c r="F3289" s="1425" t="s">
        <v>1273</v>
      </c>
      <c r="G3289" s="1425" t="s">
        <v>1238</v>
      </c>
      <c r="H3289" s="1425" t="s">
        <v>2773</v>
      </c>
      <c r="I3289" s="1425" t="s">
        <v>2767</v>
      </c>
      <c r="J3289" s="1425" t="s">
        <v>1272</v>
      </c>
      <c r="K3289" s="1425">
        <v>1265.3699999999999</v>
      </c>
    </row>
    <row r="3290" spans="1:11" ht="12.75">
      <c r="A3290" s="1425" t="s">
        <v>1360</v>
      </c>
      <c r="B3290" s="1425" t="s">
        <v>315</v>
      </c>
      <c r="C3290" s="1425" t="s">
        <v>390</v>
      </c>
      <c r="D3290" s="1425" t="s">
        <v>549</v>
      </c>
      <c r="E3290" s="1425" t="s">
        <v>2854</v>
      </c>
      <c r="F3290" s="1425" t="s">
        <v>1273</v>
      </c>
      <c r="G3290" s="1425" t="s">
        <v>1238</v>
      </c>
      <c r="H3290" s="1425" t="s">
        <v>2773</v>
      </c>
      <c r="I3290" s="1425" t="s">
        <v>2768</v>
      </c>
      <c r="J3290" s="1425" t="s">
        <v>1272</v>
      </c>
      <c r="K3290" s="1425">
        <v>81.640000000000001</v>
      </c>
    </row>
    <row r="3291" spans="1:11" ht="12.75">
      <c r="A3291" s="1425" t="s">
        <v>1360</v>
      </c>
      <c r="B3291" s="1425" t="s">
        <v>315</v>
      </c>
      <c r="C3291" s="1425" t="s">
        <v>390</v>
      </c>
      <c r="D3291" s="1425" t="s">
        <v>549</v>
      </c>
      <c r="E3291" s="1425" t="s">
        <v>2854</v>
      </c>
      <c r="F3291" s="1425" t="s">
        <v>1273</v>
      </c>
      <c r="G3291" s="1425" t="s">
        <v>1238</v>
      </c>
      <c r="H3291" s="1425" t="s">
        <v>2773</v>
      </c>
      <c r="I3291" s="1425" t="s">
        <v>2769</v>
      </c>
      <c r="J3291" s="1425" t="s">
        <v>1272</v>
      </c>
      <c r="K3291" s="1425">
        <v>41.789999999999999</v>
      </c>
    </row>
    <row r="3292" spans="1:11" ht="12.75">
      <c r="A3292" s="1425" t="s">
        <v>1360</v>
      </c>
      <c r="B3292" s="1425" t="s">
        <v>315</v>
      </c>
      <c r="C3292" s="1425" t="s">
        <v>390</v>
      </c>
      <c r="D3292" s="1425" t="s">
        <v>549</v>
      </c>
      <c r="E3292" s="1425" t="s">
        <v>2854</v>
      </c>
      <c r="F3292" s="1425" t="s">
        <v>1273</v>
      </c>
      <c r="G3292" s="1425" t="s">
        <v>1238</v>
      </c>
      <c r="H3292" s="1425" t="s">
        <v>2773</v>
      </c>
      <c r="I3292" s="1425" t="s">
        <v>2770</v>
      </c>
      <c r="J3292" s="1425" t="s">
        <v>1272</v>
      </c>
      <c r="K3292" s="1425">
        <v>34.75</v>
      </c>
    </row>
    <row r="3293" spans="1:11" ht="12.75">
      <c r="A3293" s="1425" t="s">
        <v>1360</v>
      </c>
      <c r="B3293" s="1425" t="s">
        <v>315</v>
      </c>
      <c r="C3293" s="1425" t="s">
        <v>390</v>
      </c>
      <c r="D3293" s="1425" t="s">
        <v>549</v>
      </c>
      <c r="E3293" s="1425" t="s">
        <v>2854</v>
      </c>
      <c r="F3293" s="1425" t="s">
        <v>1273</v>
      </c>
      <c r="G3293" s="1425" t="s">
        <v>1238</v>
      </c>
      <c r="H3293" s="1425" t="s">
        <v>2773</v>
      </c>
      <c r="I3293" s="1425" t="s">
        <v>2771</v>
      </c>
      <c r="J3293" s="1425" t="s">
        <v>1272</v>
      </c>
      <c r="K3293" s="1425">
        <v>1646.0799999999999</v>
      </c>
    </row>
    <row r="3294" spans="1:11" ht="12.75">
      <c r="A3294" s="1425" t="s">
        <v>1360</v>
      </c>
      <c r="B3294" s="1425" t="s">
        <v>315</v>
      </c>
      <c r="C3294" s="1425" t="s">
        <v>390</v>
      </c>
      <c r="D3294" s="1425" t="s">
        <v>549</v>
      </c>
      <c r="E3294" s="1425" t="s">
        <v>2854</v>
      </c>
      <c r="F3294" s="1425" t="s">
        <v>1273</v>
      </c>
      <c r="G3294" s="1425" t="s">
        <v>1238</v>
      </c>
      <c r="H3294" s="1425" t="s">
        <v>1264</v>
      </c>
      <c r="I3294" s="1425" t="s">
        <v>2763</v>
      </c>
      <c r="J3294" s="1425" t="s">
        <v>1272</v>
      </c>
      <c r="K3294" s="1425">
        <v>26.399999999999999</v>
      </c>
    </row>
    <row r="3295" spans="1:11" ht="12.75">
      <c r="A3295" s="1425" t="s">
        <v>1360</v>
      </c>
      <c r="B3295" s="1425" t="s">
        <v>315</v>
      </c>
      <c r="C3295" s="1425" t="s">
        <v>390</v>
      </c>
      <c r="D3295" s="1425" t="s">
        <v>549</v>
      </c>
      <c r="E3295" s="1425" t="s">
        <v>2854</v>
      </c>
      <c r="F3295" s="1425" t="s">
        <v>1273</v>
      </c>
      <c r="G3295" s="1425" t="s">
        <v>1238</v>
      </c>
      <c r="H3295" s="1425" t="s">
        <v>1264</v>
      </c>
      <c r="I3295" s="1425" t="s">
        <v>2764</v>
      </c>
      <c r="J3295" s="1425" t="s">
        <v>1272</v>
      </c>
      <c r="K3295" s="1425">
        <v>220.28999999999999</v>
      </c>
    </row>
    <row r="3296" spans="1:11" ht="12.75">
      <c r="A3296" s="1425" t="s">
        <v>1360</v>
      </c>
      <c r="B3296" s="1425" t="s">
        <v>315</v>
      </c>
      <c r="C3296" s="1425" t="s">
        <v>390</v>
      </c>
      <c r="D3296" s="1425" t="s">
        <v>549</v>
      </c>
      <c r="E3296" s="1425" t="s">
        <v>2854</v>
      </c>
      <c r="F3296" s="1425" t="s">
        <v>1273</v>
      </c>
      <c r="G3296" s="1425" t="s">
        <v>1238</v>
      </c>
      <c r="H3296" s="1425" t="s">
        <v>1264</v>
      </c>
      <c r="I3296" s="1425" t="s">
        <v>2765</v>
      </c>
      <c r="J3296" s="1425" t="s">
        <v>1272</v>
      </c>
      <c r="K3296" s="1425">
        <v>46.490000000000002</v>
      </c>
    </row>
    <row r="3297" spans="1:11" ht="12.75">
      <c r="A3297" s="1425" t="s">
        <v>1360</v>
      </c>
      <c r="B3297" s="1425" t="s">
        <v>315</v>
      </c>
      <c r="C3297" s="1425" t="s">
        <v>390</v>
      </c>
      <c r="D3297" s="1425" t="s">
        <v>549</v>
      </c>
      <c r="E3297" s="1425" t="s">
        <v>2854</v>
      </c>
      <c r="F3297" s="1425" t="s">
        <v>1273</v>
      </c>
      <c r="G3297" s="1425" t="s">
        <v>1238</v>
      </c>
      <c r="H3297" s="1425" t="s">
        <v>1264</v>
      </c>
      <c r="I3297" s="1425" t="s">
        <v>2766</v>
      </c>
      <c r="J3297" s="1425" t="s">
        <v>1272</v>
      </c>
      <c r="K3297" s="1425">
        <v>82.129999999999995</v>
      </c>
    </row>
    <row r="3298" spans="1:11" ht="12.75">
      <c r="A3298" s="1425" t="s">
        <v>1360</v>
      </c>
      <c r="B3298" s="1425" t="s">
        <v>315</v>
      </c>
      <c r="C3298" s="1425" t="s">
        <v>390</v>
      </c>
      <c r="D3298" s="1425" t="s">
        <v>549</v>
      </c>
      <c r="E3298" s="1425" t="s">
        <v>2854</v>
      </c>
      <c r="F3298" s="1425" t="s">
        <v>1273</v>
      </c>
      <c r="G3298" s="1425" t="s">
        <v>1238</v>
      </c>
      <c r="H3298" s="1425" t="s">
        <v>1264</v>
      </c>
      <c r="I3298" s="1425" t="s">
        <v>2767</v>
      </c>
      <c r="J3298" s="1425" t="s">
        <v>1272</v>
      </c>
      <c r="K3298" s="1425">
        <v>1733.8499999999999</v>
      </c>
    </row>
    <row r="3299" spans="1:11" ht="12.75">
      <c r="A3299" s="1425" t="s">
        <v>1360</v>
      </c>
      <c r="B3299" s="1425" t="s">
        <v>315</v>
      </c>
      <c r="C3299" s="1425" t="s">
        <v>390</v>
      </c>
      <c r="D3299" s="1425" t="s">
        <v>549</v>
      </c>
      <c r="E3299" s="1425" t="s">
        <v>2854</v>
      </c>
      <c r="F3299" s="1425" t="s">
        <v>1273</v>
      </c>
      <c r="G3299" s="1425" t="s">
        <v>1238</v>
      </c>
      <c r="H3299" s="1425" t="s">
        <v>1264</v>
      </c>
      <c r="I3299" s="1425" t="s">
        <v>2768</v>
      </c>
      <c r="J3299" s="1425" t="s">
        <v>1272</v>
      </c>
      <c r="K3299" s="1425">
        <v>116.45999999999999</v>
      </c>
    </row>
    <row r="3300" spans="1:11" ht="12.75">
      <c r="A3300" s="1425" t="s">
        <v>1360</v>
      </c>
      <c r="B3300" s="1425" t="s">
        <v>315</v>
      </c>
      <c r="C3300" s="1425" t="s">
        <v>390</v>
      </c>
      <c r="D3300" s="1425" t="s">
        <v>549</v>
      </c>
      <c r="E3300" s="1425" t="s">
        <v>2854</v>
      </c>
      <c r="F3300" s="1425" t="s">
        <v>1273</v>
      </c>
      <c r="G3300" s="1425" t="s">
        <v>1238</v>
      </c>
      <c r="H3300" s="1425" t="s">
        <v>1264</v>
      </c>
      <c r="I3300" s="1425" t="s">
        <v>2769</v>
      </c>
      <c r="J3300" s="1425" t="s">
        <v>1272</v>
      </c>
      <c r="K3300" s="1425">
        <v>59.689999999999998</v>
      </c>
    </row>
    <row r="3301" spans="1:11" ht="12.75">
      <c r="A3301" s="1425" t="s">
        <v>1360</v>
      </c>
      <c r="B3301" s="1425" t="s">
        <v>315</v>
      </c>
      <c r="C3301" s="1425" t="s">
        <v>390</v>
      </c>
      <c r="D3301" s="1425" t="s">
        <v>549</v>
      </c>
      <c r="E3301" s="1425" t="s">
        <v>2854</v>
      </c>
      <c r="F3301" s="1425" t="s">
        <v>1273</v>
      </c>
      <c r="G3301" s="1425" t="s">
        <v>1238</v>
      </c>
      <c r="H3301" s="1425" t="s">
        <v>1264</v>
      </c>
      <c r="I3301" s="1425" t="s">
        <v>2770</v>
      </c>
      <c r="J3301" s="1425" t="s">
        <v>1272</v>
      </c>
      <c r="K3301" s="1425">
        <v>49.68</v>
      </c>
    </row>
    <row r="3302" spans="1:11" ht="12.75">
      <c r="A3302" s="1425" t="s">
        <v>1360</v>
      </c>
      <c r="B3302" s="1425" t="s">
        <v>315</v>
      </c>
      <c r="C3302" s="1425" t="s">
        <v>390</v>
      </c>
      <c r="D3302" s="1425" t="s">
        <v>549</v>
      </c>
      <c r="E3302" s="1425" t="s">
        <v>2854</v>
      </c>
      <c r="F3302" s="1425" t="s">
        <v>1273</v>
      </c>
      <c r="G3302" s="1425" t="s">
        <v>1238</v>
      </c>
      <c r="H3302" s="1425" t="s">
        <v>1264</v>
      </c>
      <c r="I3302" s="1425" t="s">
        <v>2771</v>
      </c>
      <c r="J3302" s="1425" t="s">
        <v>1272</v>
      </c>
      <c r="K3302" s="1425">
        <v>2033.78</v>
      </c>
    </row>
    <row r="3303" spans="1:11" ht="12.75">
      <c r="A3303" s="1425" t="s">
        <v>1360</v>
      </c>
      <c r="B3303" s="1425" t="s">
        <v>315</v>
      </c>
      <c r="C3303" s="1425" t="s">
        <v>390</v>
      </c>
      <c r="D3303" s="1425" t="s">
        <v>549</v>
      </c>
      <c r="E3303" s="1425" t="s">
        <v>2854</v>
      </c>
      <c r="F3303" s="1425" t="s">
        <v>1273</v>
      </c>
      <c r="G3303" s="1425" t="s">
        <v>1238</v>
      </c>
      <c r="H3303" s="1425" t="s">
        <v>1265</v>
      </c>
      <c r="I3303" s="1425" t="s">
        <v>2763</v>
      </c>
      <c r="J3303" s="1425" t="s">
        <v>1272</v>
      </c>
      <c r="K3303" s="1425">
        <v>17.600000000000001</v>
      </c>
    </row>
    <row r="3304" spans="1:11" ht="12.75">
      <c r="A3304" s="1425" t="s">
        <v>1360</v>
      </c>
      <c r="B3304" s="1425" t="s">
        <v>315</v>
      </c>
      <c r="C3304" s="1425" t="s">
        <v>390</v>
      </c>
      <c r="D3304" s="1425" t="s">
        <v>549</v>
      </c>
      <c r="E3304" s="1425" t="s">
        <v>2854</v>
      </c>
      <c r="F3304" s="1425" t="s">
        <v>1273</v>
      </c>
      <c r="G3304" s="1425" t="s">
        <v>1238</v>
      </c>
      <c r="H3304" s="1425" t="s">
        <v>1265</v>
      </c>
      <c r="I3304" s="1425" t="s">
        <v>2764</v>
      </c>
      <c r="J3304" s="1425" t="s">
        <v>1272</v>
      </c>
      <c r="K3304" s="1425">
        <v>-323.85000000000002</v>
      </c>
    </row>
    <row r="3305" spans="1:11" ht="12.75">
      <c r="A3305" s="1425" t="s">
        <v>1360</v>
      </c>
      <c r="B3305" s="1425" t="s">
        <v>315</v>
      </c>
      <c r="C3305" s="1425" t="s">
        <v>390</v>
      </c>
      <c r="D3305" s="1425" t="s">
        <v>549</v>
      </c>
      <c r="E3305" s="1425" t="s">
        <v>2854</v>
      </c>
      <c r="F3305" s="1425" t="s">
        <v>1273</v>
      </c>
      <c r="G3305" s="1425" t="s">
        <v>1238</v>
      </c>
      <c r="H3305" s="1425" t="s">
        <v>1265</v>
      </c>
      <c r="I3305" s="1425" t="s">
        <v>2765</v>
      </c>
      <c r="J3305" s="1425" t="s">
        <v>1272</v>
      </c>
      <c r="K3305" s="1425">
        <v>-61.700000000000003</v>
      </c>
    </row>
    <row r="3306" spans="1:11" ht="12.75">
      <c r="A3306" s="1425" t="s">
        <v>1360</v>
      </c>
      <c r="B3306" s="1425" t="s">
        <v>315</v>
      </c>
      <c r="C3306" s="1425" t="s">
        <v>390</v>
      </c>
      <c r="D3306" s="1425" t="s">
        <v>549</v>
      </c>
      <c r="E3306" s="1425" t="s">
        <v>2854</v>
      </c>
      <c r="F3306" s="1425" t="s">
        <v>1273</v>
      </c>
      <c r="G3306" s="1425" t="s">
        <v>1238</v>
      </c>
      <c r="H3306" s="1425" t="s">
        <v>1265</v>
      </c>
      <c r="I3306" s="1425" t="s">
        <v>2766</v>
      </c>
      <c r="J3306" s="1425" t="s">
        <v>1272</v>
      </c>
      <c r="K3306" s="1425">
        <v>-110.39</v>
      </c>
    </row>
    <row r="3307" spans="1:11" ht="12.75">
      <c r="A3307" s="1425" t="s">
        <v>1360</v>
      </c>
      <c r="B3307" s="1425" t="s">
        <v>315</v>
      </c>
      <c r="C3307" s="1425" t="s">
        <v>390</v>
      </c>
      <c r="D3307" s="1425" t="s">
        <v>549</v>
      </c>
      <c r="E3307" s="1425" t="s">
        <v>2854</v>
      </c>
      <c r="F3307" s="1425" t="s">
        <v>1273</v>
      </c>
      <c r="G3307" s="1425" t="s">
        <v>1238</v>
      </c>
      <c r="H3307" s="1425" t="s">
        <v>1265</v>
      </c>
      <c r="I3307" s="1425" t="s">
        <v>2767</v>
      </c>
      <c r="J3307" s="1425" t="s">
        <v>1272</v>
      </c>
      <c r="K3307" s="1425">
        <v>296.06</v>
      </c>
    </row>
    <row r="3308" spans="1:11" ht="12.75">
      <c r="A3308" s="1425" t="s">
        <v>1360</v>
      </c>
      <c r="B3308" s="1425" t="s">
        <v>315</v>
      </c>
      <c r="C3308" s="1425" t="s">
        <v>390</v>
      </c>
      <c r="D3308" s="1425" t="s">
        <v>549</v>
      </c>
      <c r="E3308" s="1425" t="s">
        <v>2854</v>
      </c>
      <c r="F3308" s="1425" t="s">
        <v>1273</v>
      </c>
      <c r="G3308" s="1425" t="s">
        <v>1238</v>
      </c>
      <c r="H3308" s="1425" t="s">
        <v>1265</v>
      </c>
      <c r="I3308" s="1425" t="s">
        <v>2768</v>
      </c>
      <c r="J3308" s="1425" t="s">
        <v>1272</v>
      </c>
      <c r="K3308" s="1425">
        <v>-64.010000000000005</v>
      </c>
    </row>
    <row r="3309" spans="1:11" ht="12.75">
      <c r="A3309" s="1425" t="s">
        <v>1360</v>
      </c>
      <c r="B3309" s="1425" t="s">
        <v>315</v>
      </c>
      <c r="C3309" s="1425" t="s">
        <v>390</v>
      </c>
      <c r="D3309" s="1425" t="s">
        <v>549</v>
      </c>
      <c r="E3309" s="1425" t="s">
        <v>2854</v>
      </c>
      <c r="F3309" s="1425" t="s">
        <v>1273</v>
      </c>
      <c r="G3309" s="1425" t="s">
        <v>1238</v>
      </c>
      <c r="H3309" s="1425" t="s">
        <v>1265</v>
      </c>
      <c r="I3309" s="1425" t="s">
        <v>2769</v>
      </c>
      <c r="J3309" s="1425" t="s">
        <v>1272</v>
      </c>
      <c r="K3309" s="1425">
        <v>-32.829999999999998</v>
      </c>
    </row>
    <row r="3310" spans="1:11" ht="12.75">
      <c r="A3310" s="1425" t="s">
        <v>1360</v>
      </c>
      <c r="B3310" s="1425" t="s">
        <v>315</v>
      </c>
      <c r="C3310" s="1425" t="s">
        <v>390</v>
      </c>
      <c r="D3310" s="1425" t="s">
        <v>549</v>
      </c>
      <c r="E3310" s="1425" t="s">
        <v>2854</v>
      </c>
      <c r="F3310" s="1425" t="s">
        <v>1273</v>
      </c>
      <c r="G3310" s="1425" t="s">
        <v>1238</v>
      </c>
      <c r="H3310" s="1425" t="s">
        <v>1265</v>
      </c>
      <c r="I3310" s="1425" t="s">
        <v>2770</v>
      </c>
      <c r="J3310" s="1425" t="s">
        <v>1272</v>
      </c>
      <c r="K3310" s="1425">
        <v>-27.390000000000001</v>
      </c>
    </row>
    <row r="3311" spans="1:11" ht="12.75">
      <c r="A3311" s="1425" t="s">
        <v>1360</v>
      </c>
      <c r="B3311" s="1425" t="s">
        <v>315</v>
      </c>
      <c r="C3311" s="1425" t="s">
        <v>390</v>
      </c>
      <c r="D3311" s="1425" t="s">
        <v>549</v>
      </c>
      <c r="E3311" s="1425" t="s">
        <v>2854</v>
      </c>
      <c r="F3311" s="1425" t="s">
        <v>1273</v>
      </c>
      <c r="G3311" s="1425" t="s">
        <v>1238</v>
      </c>
      <c r="H3311" s="1425" t="s">
        <v>1265</v>
      </c>
      <c r="I3311" s="1425" t="s">
        <v>2771</v>
      </c>
      <c r="J3311" s="1425" t="s">
        <v>1272</v>
      </c>
      <c r="K3311" s="1425">
        <v>-516.05999999999995</v>
      </c>
    </row>
    <row r="3312" spans="1:11" ht="12.75">
      <c r="A3312" s="1425" t="s">
        <v>1360</v>
      </c>
      <c r="B3312" s="1425" t="s">
        <v>315</v>
      </c>
      <c r="C3312" s="1425" t="s">
        <v>390</v>
      </c>
      <c r="D3312" s="1425" t="s">
        <v>549</v>
      </c>
      <c r="E3312" s="1425" t="s">
        <v>2854</v>
      </c>
      <c r="F3312" s="1425" t="s">
        <v>1273</v>
      </c>
      <c r="G3312" s="1425" t="s">
        <v>1238</v>
      </c>
      <c r="H3312" s="1425" t="s">
        <v>2774</v>
      </c>
      <c r="I3312" s="1425" t="s">
        <v>2763</v>
      </c>
      <c r="J3312" s="1425" t="s">
        <v>1272</v>
      </c>
      <c r="K3312" s="1425">
        <v>89.390000000000001</v>
      </c>
    </row>
    <row r="3313" spans="1:11" ht="12.75">
      <c r="A3313" s="1425" t="s">
        <v>1360</v>
      </c>
      <c r="B3313" s="1425" t="s">
        <v>315</v>
      </c>
      <c r="C3313" s="1425" t="s">
        <v>390</v>
      </c>
      <c r="D3313" s="1425" t="s">
        <v>549</v>
      </c>
      <c r="E3313" s="1425" t="s">
        <v>2854</v>
      </c>
      <c r="F3313" s="1425" t="s">
        <v>1273</v>
      </c>
      <c r="G3313" s="1425" t="s">
        <v>1238</v>
      </c>
      <c r="H3313" s="1425" t="s">
        <v>2774</v>
      </c>
      <c r="I3313" s="1425" t="s">
        <v>2764</v>
      </c>
      <c r="J3313" s="1425" t="s">
        <v>1272</v>
      </c>
      <c r="K3313" s="1425">
        <v>220.16</v>
      </c>
    </row>
    <row r="3314" spans="1:11" ht="12.75">
      <c r="A3314" s="1425" t="s">
        <v>1360</v>
      </c>
      <c r="B3314" s="1425" t="s">
        <v>315</v>
      </c>
      <c r="C3314" s="1425" t="s">
        <v>390</v>
      </c>
      <c r="D3314" s="1425" t="s">
        <v>549</v>
      </c>
      <c r="E3314" s="1425" t="s">
        <v>2854</v>
      </c>
      <c r="F3314" s="1425" t="s">
        <v>1273</v>
      </c>
      <c r="G3314" s="1425" t="s">
        <v>1238</v>
      </c>
      <c r="H3314" s="1425" t="s">
        <v>2774</v>
      </c>
      <c r="I3314" s="1425" t="s">
        <v>2765</v>
      </c>
      <c r="J3314" s="1425" t="s">
        <v>1272</v>
      </c>
      <c r="K3314" s="1425">
        <v>46.310000000000002</v>
      </c>
    </row>
    <row r="3315" spans="1:11" ht="12.75">
      <c r="A3315" s="1425" t="s">
        <v>1360</v>
      </c>
      <c r="B3315" s="1425" t="s">
        <v>315</v>
      </c>
      <c r="C3315" s="1425" t="s">
        <v>390</v>
      </c>
      <c r="D3315" s="1425" t="s">
        <v>549</v>
      </c>
      <c r="E3315" s="1425" t="s">
        <v>2854</v>
      </c>
      <c r="F3315" s="1425" t="s">
        <v>1273</v>
      </c>
      <c r="G3315" s="1425" t="s">
        <v>1238</v>
      </c>
      <c r="H3315" s="1425" t="s">
        <v>2774</v>
      </c>
      <c r="I3315" s="1425" t="s">
        <v>2766</v>
      </c>
      <c r="J3315" s="1425" t="s">
        <v>1272</v>
      </c>
      <c r="K3315" s="1425">
        <v>81.709999999999994</v>
      </c>
    </row>
    <row r="3316" spans="1:11" ht="12.75">
      <c r="A3316" s="1425" t="s">
        <v>1360</v>
      </c>
      <c r="B3316" s="1425" t="s">
        <v>315</v>
      </c>
      <c r="C3316" s="1425" t="s">
        <v>390</v>
      </c>
      <c r="D3316" s="1425" t="s">
        <v>549</v>
      </c>
      <c r="E3316" s="1425" t="s">
        <v>2854</v>
      </c>
      <c r="F3316" s="1425" t="s">
        <v>1273</v>
      </c>
      <c r="G3316" s="1425" t="s">
        <v>1238</v>
      </c>
      <c r="H3316" s="1425" t="s">
        <v>2774</v>
      </c>
      <c r="I3316" s="1425" t="s">
        <v>2767</v>
      </c>
      <c r="J3316" s="1425" t="s">
        <v>1272</v>
      </c>
      <c r="K3316" s="1425">
        <v>2378.0300000000002</v>
      </c>
    </row>
    <row r="3317" spans="1:11" ht="12.75">
      <c r="A3317" s="1425" t="s">
        <v>1360</v>
      </c>
      <c r="B3317" s="1425" t="s">
        <v>315</v>
      </c>
      <c r="C3317" s="1425" t="s">
        <v>390</v>
      </c>
      <c r="D3317" s="1425" t="s">
        <v>549</v>
      </c>
      <c r="E3317" s="1425" t="s">
        <v>2854</v>
      </c>
      <c r="F3317" s="1425" t="s">
        <v>1273</v>
      </c>
      <c r="G3317" s="1425" t="s">
        <v>1238</v>
      </c>
      <c r="H3317" s="1425" t="s">
        <v>2774</v>
      </c>
      <c r="I3317" s="1425" t="s">
        <v>2768</v>
      </c>
      <c r="J3317" s="1425" t="s">
        <v>1272</v>
      </c>
      <c r="K3317" s="1425">
        <v>97.010000000000005</v>
      </c>
    </row>
    <row r="3318" spans="1:11" ht="12.75">
      <c r="A3318" s="1425" t="s">
        <v>1360</v>
      </c>
      <c r="B3318" s="1425" t="s">
        <v>315</v>
      </c>
      <c r="C3318" s="1425" t="s">
        <v>390</v>
      </c>
      <c r="D3318" s="1425" t="s">
        <v>549</v>
      </c>
      <c r="E3318" s="1425" t="s">
        <v>2854</v>
      </c>
      <c r="F3318" s="1425" t="s">
        <v>1273</v>
      </c>
      <c r="G3318" s="1425" t="s">
        <v>1238</v>
      </c>
      <c r="H3318" s="1425" t="s">
        <v>2774</v>
      </c>
      <c r="I3318" s="1425" t="s">
        <v>2769</v>
      </c>
      <c r="J3318" s="1425" t="s">
        <v>1272</v>
      </c>
      <c r="K3318" s="1425">
        <v>480.38999999999999</v>
      </c>
    </row>
    <row r="3319" spans="1:11" ht="12.75">
      <c r="A3319" s="1425" t="s">
        <v>1360</v>
      </c>
      <c r="B3319" s="1425" t="s">
        <v>315</v>
      </c>
      <c r="C3319" s="1425" t="s">
        <v>390</v>
      </c>
      <c r="D3319" s="1425" t="s">
        <v>549</v>
      </c>
      <c r="E3319" s="1425" t="s">
        <v>2854</v>
      </c>
      <c r="F3319" s="1425" t="s">
        <v>1273</v>
      </c>
      <c r="G3319" s="1425" t="s">
        <v>1238</v>
      </c>
      <c r="H3319" s="1425" t="s">
        <v>2774</v>
      </c>
      <c r="I3319" s="1425" t="s">
        <v>2770</v>
      </c>
      <c r="J3319" s="1425" t="s">
        <v>1272</v>
      </c>
      <c r="K3319" s="1425">
        <v>41.310000000000002</v>
      </c>
    </row>
    <row r="3320" spans="1:11" ht="12.75">
      <c r="A3320" s="1425" t="s">
        <v>1360</v>
      </c>
      <c r="B3320" s="1425" t="s">
        <v>315</v>
      </c>
      <c r="C3320" s="1425" t="s">
        <v>390</v>
      </c>
      <c r="D3320" s="1425" t="s">
        <v>549</v>
      </c>
      <c r="E3320" s="1425" t="s">
        <v>2854</v>
      </c>
      <c r="F3320" s="1425" t="s">
        <v>1273</v>
      </c>
      <c r="G3320" s="1425" t="s">
        <v>1238</v>
      </c>
      <c r="H3320" s="1425" t="s">
        <v>2774</v>
      </c>
      <c r="I3320" s="1425" t="s">
        <v>2771</v>
      </c>
      <c r="J3320" s="1425" t="s">
        <v>1272</v>
      </c>
      <c r="K3320" s="1425">
        <v>2181.5999999999999</v>
      </c>
    </row>
    <row r="3321" spans="1:11" ht="12.75">
      <c r="A3321" s="1425" t="s">
        <v>1360</v>
      </c>
      <c r="B3321" s="1425" t="s">
        <v>315</v>
      </c>
      <c r="C3321" s="1425" t="s">
        <v>390</v>
      </c>
      <c r="D3321" s="1425" t="s">
        <v>549</v>
      </c>
      <c r="E3321" s="1425" t="s">
        <v>2854</v>
      </c>
      <c r="F3321" s="1425" t="s">
        <v>1273</v>
      </c>
      <c r="G3321" s="1425" t="s">
        <v>1238</v>
      </c>
      <c r="H3321" s="1425" t="s">
        <v>1266</v>
      </c>
      <c r="I3321" s="1425" t="s">
        <v>2763</v>
      </c>
      <c r="J3321" s="1425" t="s">
        <v>1272</v>
      </c>
      <c r="K3321" s="1425">
        <v>22.260000000000002</v>
      </c>
    </row>
    <row r="3322" spans="1:11" ht="12.75">
      <c r="A3322" s="1425" t="s">
        <v>1360</v>
      </c>
      <c r="B3322" s="1425" t="s">
        <v>315</v>
      </c>
      <c r="C3322" s="1425" t="s">
        <v>390</v>
      </c>
      <c r="D3322" s="1425" t="s">
        <v>549</v>
      </c>
      <c r="E3322" s="1425" t="s">
        <v>2854</v>
      </c>
      <c r="F3322" s="1425" t="s">
        <v>1273</v>
      </c>
      <c r="G3322" s="1425" t="s">
        <v>1238</v>
      </c>
      <c r="H3322" s="1425" t="s">
        <v>1266</v>
      </c>
      <c r="I3322" s="1425" t="s">
        <v>2764</v>
      </c>
      <c r="J3322" s="1425" t="s">
        <v>1272</v>
      </c>
      <c r="K3322" s="1425">
        <v>160.59999999999999</v>
      </c>
    </row>
    <row r="3323" spans="1:11" ht="12.75">
      <c r="A3323" s="1425" t="s">
        <v>1360</v>
      </c>
      <c r="B3323" s="1425" t="s">
        <v>315</v>
      </c>
      <c r="C3323" s="1425" t="s">
        <v>390</v>
      </c>
      <c r="D3323" s="1425" t="s">
        <v>549</v>
      </c>
      <c r="E3323" s="1425" t="s">
        <v>2854</v>
      </c>
      <c r="F3323" s="1425" t="s">
        <v>1273</v>
      </c>
      <c r="G3323" s="1425" t="s">
        <v>1238</v>
      </c>
      <c r="H3323" s="1425" t="s">
        <v>1266</v>
      </c>
      <c r="I3323" s="1425" t="s">
        <v>2765</v>
      </c>
      <c r="J3323" s="1425" t="s">
        <v>1272</v>
      </c>
      <c r="K3323" s="1425">
        <v>34.469999999999999</v>
      </c>
    </row>
    <row r="3324" spans="1:11" ht="12.75">
      <c r="A3324" s="1425" t="s">
        <v>1360</v>
      </c>
      <c r="B3324" s="1425" t="s">
        <v>315</v>
      </c>
      <c r="C3324" s="1425" t="s">
        <v>390</v>
      </c>
      <c r="D3324" s="1425" t="s">
        <v>549</v>
      </c>
      <c r="E3324" s="1425" t="s">
        <v>2854</v>
      </c>
      <c r="F3324" s="1425" t="s">
        <v>1273</v>
      </c>
      <c r="G3324" s="1425" t="s">
        <v>1238</v>
      </c>
      <c r="H3324" s="1425" t="s">
        <v>1266</v>
      </c>
      <c r="I3324" s="1425" t="s">
        <v>2766</v>
      </c>
      <c r="J3324" s="1425" t="s">
        <v>1272</v>
      </c>
      <c r="K3324" s="1425">
        <v>60.649999999999999</v>
      </c>
    </row>
    <row r="3325" spans="1:11" ht="12.75">
      <c r="A3325" s="1425" t="s">
        <v>1360</v>
      </c>
      <c r="B3325" s="1425" t="s">
        <v>315</v>
      </c>
      <c r="C3325" s="1425" t="s">
        <v>390</v>
      </c>
      <c r="D3325" s="1425" t="s">
        <v>549</v>
      </c>
      <c r="E3325" s="1425" t="s">
        <v>2854</v>
      </c>
      <c r="F3325" s="1425" t="s">
        <v>1273</v>
      </c>
      <c r="G3325" s="1425" t="s">
        <v>1238</v>
      </c>
      <c r="H3325" s="1425" t="s">
        <v>1266</v>
      </c>
      <c r="I3325" s="1425" t="s">
        <v>2767</v>
      </c>
      <c r="J3325" s="1425" t="s">
        <v>1272</v>
      </c>
      <c r="K3325" s="1425">
        <v>1613.0599999999999</v>
      </c>
    </row>
    <row r="3326" spans="1:11" ht="12.75">
      <c r="A3326" s="1425" t="s">
        <v>1360</v>
      </c>
      <c r="B3326" s="1425" t="s">
        <v>315</v>
      </c>
      <c r="C3326" s="1425" t="s">
        <v>390</v>
      </c>
      <c r="D3326" s="1425" t="s">
        <v>549</v>
      </c>
      <c r="E3326" s="1425" t="s">
        <v>2854</v>
      </c>
      <c r="F3326" s="1425" t="s">
        <v>1273</v>
      </c>
      <c r="G3326" s="1425" t="s">
        <v>1238</v>
      </c>
      <c r="H3326" s="1425" t="s">
        <v>1266</v>
      </c>
      <c r="I3326" s="1425" t="s">
        <v>2768</v>
      </c>
      <c r="J3326" s="1425" t="s">
        <v>1272</v>
      </c>
      <c r="K3326" s="1425">
        <v>78.420000000000002</v>
      </c>
    </row>
    <row r="3327" spans="1:11" ht="12.75">
      <c r="A3327" s="1425" t="s">
        <v>1360</v>
      </c>
      <c r="B3327" s="1425" t="s">
        <v>315</v>
      </c>
      <c r="C3327" s="1425" t="s">
        <v>390</v>
      </c>
      <c r="D3327" s="1425" t="s">
        <v>549</v>
      </c>
      <c r="E3327" s="1425" t="s">
        <v>2854</v>
      </c>
      <c r="F3327" s="1425" t="s">
        <v>1273</v>
      </c>
      <c r="G3327" s="1425" t="s">
        <v>1238</v>
      </c>
      <c r="H3327" s="1425" t="s">
        <v>1266</v>
      </c>
      <c r="I3327" s="1425" t="s">
        <v>2769</v>
      </c>
      <c r="J3327" s="1425" t="s">
        <v>1272</v>
      </c>
      <c r="K3327" s="1425">
        <v>40.140000000000001</v>
      </c>
    </row>
    <row r="3328" spans="1:11" ht="12.75">
      <c r="A3328" s="1425" t="s">
        <v>1360</v>
      </c>
      <c r="B3328" s="1425" t="s">
        <v>315</v>
      </c>
      <c r="C3328" s="1425" t="s">
        <v>390</v>
      </c>
      <c r="D3328" s="1425" t="s">
        <v>549</v>
      </c>
      <c r="E3328" s="1425" t="s">
        <v>2854</v>
      </c>
      <c r="F3328" s="1425" t="s">
        <v>1273</v>
      </c>
      <c r="G3328" s="1425" t="s">
        <v>1238</v>
      </c>
      <c r="H3328" s="1425" t="s">
        <v>1266</v>
      </c>
      <c r="I3328" s="1425" t="s">
        <v>2770</v>
      </c>
      <c r="J3328" s="1425" t="s">
        <v>1272</v>
      </c>
      <c r="K3328" s="1425">
        <v>33.380000000000003</v>
      </c>
    </row>
    <row r="3329" spans="1:11" ht="12.75">
      <c r="A3329" s="1425" t="s">
        <v>1360</v>
      </c>
      <c r="B3329" s="1425" t="s">
        <v>315</v>
      </c>
      <c r="C3329" s="1425" t="s">
        <v>390</v>
      </c>
      <c r="D3329" s="1425" t="s">
        <v>549</v>
      </c>
      <c r="E3329" s="1425" t="s">
        <v>2854</v>
      </c>
      <c r="F3329" s="1425" t="s">
        <v>1273</v>
      </c>
      <c r="G3329" s="1425" t="s">
        <v>1238</v>
      </c>
      <c r="H3329" s="1425" t="s">
        <v>1266</v>
      </c>
      <c r="I3329" s="1425" t="s">
        <v>2771</v>
      </c>
      <c r="J3329" s="1425" t="s">
        <v>1272</v>
      </c>
      <c r="K3329" s="1425">
        <v>1893.1600000000001</v>
      </c>
    </row>
    <row r="3330" spans="1:11" ht="12.75">
      <c r="A3330" s="1425" t="s">
        <v>1360</v>
      </c>
      <c r="B3330" s="1425" t="s">
        <v>315</v>
      </c>
      <c r="C3330" s="1425" t="s">
        <v>390</v>
      </c>
      <c r="D3330" s="1425" t="s">
        <v>549</v>
      </c>
      <c r="E3330" s="1425" t="s">
        <v>2854</v>
      </c>
      <c r="F3330" s="1425" t="s">
        <v>1273</v>
      </c>
      <c r="G3330" s="1425" t="s">
        <v>1238</v>
      </c>
      <c r="H3330" s="1425" t="s">
        <v>1267</v>
      </c>
      <c r="I3330" s="1425" t="s">
        <v>2763</v>
      </c>
      <c r="J3330" s="1425" t="s">
        <v>1272</v>
      </c>
      <c r="K3330" s="1425">
        <v>61.170000000000002</v>
      </c>
    </row>
    <row r="3331" spans="1:11" ht="12.75">
      <c r="A3331" s="1425" t="s">
        <v>1360</v>
      </c>
      <c r="B3331" s="1425" t="s">
        <v>315</v>
      </c>
      <c r="C3331" s="1425" t="s">
        <v>390</v>
      </c>
      <c r="D3331" s="1425" t="s">
        <v>549</v>
      </c>
      <c r="E3331" s="1425" t="s">
        <v>2854</v>
      </c>
      <c r="F3331" s="1425" t="s">
        <v>1273</v>
      </c>
      <c r="G3331" s="1425" t="s">
        <v>1238</v>
      </c>
      <c r="H3331" s="1425" t="s">
        <v>1267</v>
      </c>
      <c r="I3331" s="1425" t="s">
        <v>2764</v>
      </c>
      <c r="J3331" s="1425" t="s">
        <v>1272</v>
      </c>
      <c r="K3331" s="1425">
        <v>267.60000000000002</v>
      </c>
    </row>
    <row r="3332" spans="1:11" ht="12.75">
      <c r="A3332" s="1425" t="s">
        <v>1360</v>
      </c>
      <c r="B3332" s="1425" t="s">
        <v>315</v>
      </c>
      <c r="C3332" s="1425" t="s">
        <v>390</v>
      </c>
      <c r="D3332" s="1425" t="s">
        <v>549</v>
      </c>
      <c r="E3332" s="1425" t="s">
        <v>2854</v>
      </c>
      <c r="F3332" s="1425" t="s">
        <v>1273</v>
      </c>
      <c r="G3332" s="1425" t="s">
        <v>1238</v>
      </c>
      <c r="H3332" s="1425" t="s">
        <v>1267</v>
      </c>
      <c r="I3332" s="1425" t="s">
        <v>2765</v>
      </c>
      <c r="J3332" s="1425" t="s">
        <v>1272</v>
      </c>
      <c r="K3332" s="1425">
        <v>55.909999999999997</v>
      </c>
    </row>
    <row r="3333" spans="1:11" ht="12.75">
      <c r="A3333" s="1425" t="s">
        <v>1360</v>
      </c>
      <c r="B3333" s="1425" t="s">
        <v>315</v>
      </c>
      <c r="C3333" s="1425" t="s">
        <v>390</v>
      </c>
      <c r="D3333" s="1425" t="s">
        <v>549</v>
      </c>
      <c r="E3333" s="1425" t="s">
        <v>2854</v>
      </c>
      <c r="F3333" s="1425" t="s">
        <v>1273</v>
      </c>
      <c r="G3333" s="1425" t="s">
        <v>1238</v>
      </c>
      <c r="H3333" s="1425" t="s">
        <v>1267</v>
      </c>
      <c r="I3333" s="1425" t="s">
        <v>2766</v>
      </c>
      <c r="J3333" s="1425" t="s">
        <v>1272</v>
      </c>
      <c r="K3333" s="1425">
        <v>98.939999999999998</v>
      </c>
    </row>
    <row r="3334" spans="1:11" ht="12.75">
      <c r="A3334" s="1425" t="s">
        <v>1360</v>
      </c>
      <c r="B3334" s="1425" t="s">
        <v>315</v>
      </c>
      <c r="C3334" s="1425" t="s">
        <v>390</v>
      </c>
      <c r="D3334" s="1425" t="s">
        <v>549</v>
      </c>
      <c r="E3334" s="1425" t="s">
        <v>2854</v>
      </c>
      <c r="F3334" s="1425" t="s">
        <v>1273</v>
      </c>
      <c r="G3334" s="1425" t="s">
        <v>1238</v>
      </c>
      <c r="H3334" s="1425" t="s">
        <v>1267</v>
      </c>
      <c r="I3334" s="1425" t="s">
        <v>2767</v>
      </c>
      <c r="J3334" s="1425" t="s">
        <v>1272</v>
      </c>
      <c r="K3334" s="1425">
        <v>2585.8800000000001</v>
      </c>
    </row>
    <row r="3335" spans="1:11" ht="12.75">
      <c r="A3335" s="1425" t="s">
        <v>1360</v>
      </c>
      <c r="B3335" s="1425" t="s">
        <v>315</v>
      </c>
      <c r="C3335" s="1425" t="s">
        <v>390</v>
      </c>
      <c r="D3335" s="1425" t="s">
        <v>549</v>
      </c>
      <c r="E3335" s="1425" t="s">
        <v>2854</v>
      </c>
      <c r="F3335" s="1425" t="s">
        <v>1273</v>
      </c>
      <c r="G3335" s="1425" t="s">
        <v>1238</v>
      </c>
      <c r="H3335" s="1425" t="s">
        <v>1267</v>
      </c>
      <c r="I3335" s="1425" t="s">
        <v>2768</v>
      </c>
      <c r="J3335" s="1425" t="s">
        <v>1272</v>
      </c>
      <c r="K3335" s="1425">
        <v>143.96000000000001</v>
      </c>
    </row>
    <row r="3336" spans="1:11" ht="12.75">
      <c r="A3336" s="1425" t="s">
        <v>1360</v>
      </c>
      <c r="B3336" s="1425" t="s">
        <v>315</v>
      </c>
      <c r="C3336" s="1425" t="s">
        <v>390</v>
      </c>
      <c r="D3336" s="1425" t="s">
        <v>549</v>
      </c>
      <c r="E3336" s="1425" t="s">
        <v>2854</v>
      </c>
      <c r="F3336" s="1425" t="s">
        <v>1273</v>
      </c>
      <c r="G3336" s="1425" t="s">
        <v>1238</v>
      </c>
      <c r="H3336" s="1425" t="s">
        <v>1267</v>
      </c>
      <c r="I3336" s="1425" t="s">
        <v>2769</v>
      </c>
      <c r="J3336" s="1425" t="s">
        <v>1272</v>
      </c>
      <c r="K3336" s="1425">
        <v>73.760000000000005</v>
      </c>
    </row>
    <row r="3337" spans="1:11" ht="12.75">
      <c r="A3337" s="1425" t="s">
        <v>1360</v>
      </c>
      <c r="B3337" s="1425" t="s">
        <v>315</v>
      </c>
      <c r="C3337" s="1425" t="s">
        <v>390</v>
      </c>
      <c r="D3337" s="1425" t="s">
        <v>549</v>
      </c>
      <c r="E3337" s="1425" t="s">
        <v>2854</v>
      </c>
      <c r="F3337" s="1425" t="s">
        <v>1273</v>
      </c>
      <c r="G3337" s="1425" t="s">
        <v>1238</v>
      </c>
      <c r="H3337" s="1425" t="s">
        <v>1267</v>
      </c>
      <c r="I3337" s="1425" t="s">
        <v>2770</v>
      </c>
      <c r="J3337" s="1425" t="s">
        <v>1272</v>
      </c>
      <c r="K3337" s="1425">
        <v>61.399999999999999</v>
      </c>
    </row>
    <row r="3338" spans="1:11" ht="12.75">
      <c r="A3338" s="1425" t="s">
        <v>1360</v>
      </c>
      <c r="B3338" s="1425" t="s">
        <v>315</v>
      </c>
      <c r="C3338" s="1425" t="s">
        <v>390</v>
      </c>
      <c r="D3338" s="1425" t="s">
        <v>549</v>
      </c>
      <c r="E3338" s="1425" t="s">
        <v>2854</v>
      </c>
      <c r="F3338" s="1425" t="s">
        <v>1273</v>
      </c>
      <c r="G3338" s="1425" t="s">
        <v>1238</v>
      </c>
      <c r="H3338" s="1425" t="s">
        <v>1267</v>
      </c>
      <c r="I3338" s="1425" t="s">
        <v>2771</v>
      </c>
      <c r="J3338" s="1425" t="s">
        <v>1272</v>
      </c>
      <c r="K3338" s="1425">
        <v>2544.2399999999998</v>
      </c>
    </row>
    <row r="3339" spans="1:11" ht="12.75">
      <c r="A3339" s="1425" t="s">
        <v>1360</v>
      </c>
      <c r="B3339" s="1425" t="s">
        <v>1004</v>
      </c>
      <c r="C3339" s="1425" t="s">
        <v>390</v>
      </c>
      <c r="D3339" s="1425" t="s">
        <v>1309</v>
      </c>
      <c r="E3339" s="1425" t="s">
        <v>2855</v>
      </c>
      <c r="F3339" s="1425" t="s">
        <v>390</v>
      </c>
      <c r="G3339" s="1425" t="s">
        <v>1238</v>
      </c>
      <c r="H3339" s="1425" t="s">
        <v>2762</v>
      </c>
      <c r="I3339" s="1425" t="s">
        <v>2763</v>
      </c>
      <c r="J3339" s="1425" t="s">
        <v>390</v>
      </c>
      <c r="K3339" s="1425">
        <v>108.28</v>
      </c>
    </row>
    <row r="3340" spans="1:11" ht="12.75">
      <c r="A3340" s="1425" t="s">
        <v>1360</v>
      </c>
      <c r="B3340" s="1425" t="s">
        <v>1004</v>
      </c>
      <c r="C3340" s="1425" t="s">
        <v>390</v>
      </c>
      <c r="D3340" s="1425" t="s">
        <v>1309</v>
      </c>
      <c r="E3340" s="1425" t="s">
        <v>2855</v>
      </c>
      <c r="F3340" s="1425" t="s">
        <v>390</v>
      </c>
      <c r="G3340" s="1425" t="s">
        <v>1238</v>
      </c>
      <c r="H3340" s="1425" t="s">
        <v>2762</v>
      </c>
      <c r="I3340" s="1425" t="s">
        <v>2764</v>
      </c>
      <c r="J3340" s="1425" t="s">
        <v>390</v>
      </c>
      <c r="K3340" s="1425">
        <v>1424.9400000000001</v>
      </c>
    </row>
    <row r="3341" spans="1:11" ht="12.75">
      <c r="A3341" s="1425" t="s">
        <v>1360</v>
      </c>
      <c r="B3341" s="1425" t="s">
        <v>1004</v>
      </c>
      <c r="C3341" s="1425" t="s">
        <v>390</v>
      </c>
      <c r="D3341" s="1425" t="s">
        <v>1309</v>
      </c>
      <c r="E3341" s="1425" t="s">
        <v>2855</v>
      </c>
      <c r="F3341" s="1425" t="s">
        <v>390</v>
      </c>
      <c r="G3341" s="1425" t="s">
        <v>1238</v>
      </c>
      <c r="H3341" s="1425" t="s">
        <v>2762</v>
      </c>
      <c r="I3341" s="1425" t="s">
        <v>2765</v>
      </c>
      <c r="J3341" s="1425" t="s">
        <v>390</v>
      </c>
      <c r="K3341" s="1425">
        <v>281.51999999999998</v>
      </c>
    </row>
    <row r="3342" spans="1:11" ht="12.75">
      <c r="A3342" s="1425" t="s">
        <v>1360</v>
      </c>
      <c r="B3342" s="1425" t="s">
        <v>1004</v>
      </c>
      <c r="C3342" s="1425" t="s">
        <v>390</v>
      </c>
      <c r="D3342" s="1425" t="s">
        <v>1309</v>
      </c>
      <c r="E3342" s="1425" t="s">
        <v>2855</v>
      </c>
      <c r="F3342" s="1425" t="s">
        <v>390</v>
      </c>
      <c r="G3342" s="1425" t="s">
        <v>1238</v>
      </c>
      <c r="H3342" s="1425" t="s">
        <v>2762</v>
      </c>
      <c r="I3342" s="1425" t="s">
        <v>2766</v>
      </c>
      <c r="J3342" s="1425" t="s">
        <v>390</v>
      </c>
      <c r="K3342" s="1425">
        <v>498.07999999999998</v>
      </c>
    </row>
    <row r="3343" spans="1:11" ht="12.75">
      <c r="A3343" s="1425" t="s">
        <v>1360</v>
      </c>
      <c r="B3343" s="1425" t="s">
        <v>1004</v>
      </c>
      <c r="C3343" s="1425" t="s">
        <v>390</v>
      </c>
      <c r="D3343" s="1425" t="s">
        <v>1309</v>
      </c>
      <c r="E3343" s="1425" t="s">
        <v>2855</v>
      </c>
      <c r="F3343" s="1425" t="s">
        <v>390</v>
      </c>
      <c r="G3343" s="1425" t="s">
        <v>1238</v>
      </c>
      <c r="H3343" s="1425" t="s">
        <v>2762</v>
      </c>
      <c r="I3343" s="1425" t="s">
        <v>2767</v>
      </c>
      <c r="J3343" s="1425" t="s">
        <v>390</v>
      </c>
      <c r="K3343" s="1425">
        <v>8497.6700000000001</v>
      </c>
    </row>
    <row r="3344" spans="1:11" ht="12.75">
      <c r="A3344" s="1425" t="s">
        <v>1360</v>
      </c>
      <c r="B3344" s="1425" t="s">
        <v>1004</v>
      </c>
      <c r="C3344" s="1425" t="s">
        <v>390</v>
      </c>
      <c r="D3344" s="1425" t="s">
        <v>1309</v>
      </c>
      <c r="E3344" s="1425" t="s">
        <v>2855</v>
      </c>
      <c r="F3344" s="1425" t="s">
        <v>390</v>
      </c>
      <c r="G3344" s="1425" t="s">
        <v>1238</v>
      </c>
      <c r="H3344" s="1425" t="s">
        <v>2762</v>
      </c>
      <c r="I3344" s="1425" t="s">
        <v>2768</v>
      </c>
      <c r="J3344" s="1425" t="s">
        <v>390</v>
      </c>
      <c r="K3344" s="1425">
        <v>708.13999999999999</v>
      </c>
    </row>
    <row r="3345" spans="1:11" ht="12.75">
      <c r="A3345" s="1425" t="s">
        <v>1360</v>
      </c>
      <c r="B3345" s="1425" t="s">
        <v>1004</v>
      </c>
      <c r="C3345" s="1425" t="s">
        <v>390</v>
      </c>
      <c r="D3345" s="1425" t="s">
        <v>1309</v>
      </c>
      <c r="E3345" s="1425" t="s">
        <v>2855</v>
      </c>
      <c r="F3345" s="1425" t="s">
        <v>390</v>
      </c>
      <c r="G3345" s="1425" t="s">
        <v>1238</v>
      </c>
      <c r="H3345" s="1425" t="s">
        <v>2762</v>
      </c>
      <c r="I3345" s="1425" t="s">
        <v>2769</v>
      </c>
      <c r="J3345" s="1425" t="s">
        <v>390</v>
      </c>
      <c r="K3345" s="1425">
        <v>357.31999999999999</v>
      </c>
    </row>
    <row r="3346" spans="1:11" ht="12.75">
      <c r="A3346" s="1425" t="s">
        <v>1360</v>
      </c>
      <c r="B3346" s="1425" t="s">
        <v>1004</v>
      </c>
      <c r="C3346" s="1425" t="s">
        <v>390</v>
      </c>
      <c r="D3346" s="1425" t="s">
        <v>1309</v>
      </c>
      <c r="E3346" s="1425" t="s">
        <v>2855</v>
      </c>
      <c r="F3346" s="1425" t="s">
        <v>390</v>
      </c>
      <c r="G3346" s="1425" t="s">
        <v>1238</v>
      </c>
      <c r="H3346" s="1425" t="s">
        <v>2762</v>
      </c>
      <c r="I3346" s="1425" t="s">
        <v>2770</v>
      </c>
      <c r="J3346" s="1425" t="s">
        <v>390</v>
      </c>
      <c r="K3346" s="1425">
        <v>294.51999999999998</v>
      </c>
    </row>
    <row r="3347" spans="1:11" ht="12.75">
      <c r="A3347" s="1425" t="s">
        <v>1360</v>
      </c>
      <c r="B3347" s="1425" t="s">
        <v>1004</v>
      </c>
      <c r="C3347" s="1425" t="s">
        <v>390</v>
      </c>
      <c r="D3347" s="1425" t="s">
        <v>1309</v>
      </c>
      <c r="E3347" s="1425" t="s">
        <v>2855</v>
      </c>
      <c r="F3347" s="1425" t="s">
        <v>390</v>
      </c>
      <c r="G3347" s="1425" t="s">
        <v>1238</v>
      </c>
      <c r="H3347" s="1425" t="s">
        <v>2762</v>
      </c>
      <c r="I3347" s="1425" t="s">
        <v>2771</v>
      </c>
      <c r="J3347" s="1425" t="s">
        <v>390</v>
      </c>
      <c r="K3347" s="1425">
        <v>9485.1499999999996</v>
      </c>
    </row>
    <row r="3348" spans="1:11" ht="12.75">
      <c r="A3348" s="1425" t="s">
        <v>1360</v>
      </c>
      <c r="B3348" s="1425" t="s">
        <v>1004</v>
      </c>
      <c r="C3348" s="1425" t="s">
        <v>390</v>
      </c>
      <c r="D3348" s="1425" t="s">
        <v>1309</v>
      </c>
      <c r="E3348" s="1425" t="s">
        <v>2855</v>
      </c>
      <c r="F3348" s="1425" t="s">
        <v>390</v>
      </c>
      <c r="G3348" s="1425" t="s">
        <v>1238</v>
      </c>
      <c r="H3348" s="1425" t="s">
        <v>1263</v>
      </c>
      <c r="I3348" s="1425" t="s">
        <v>2763</v>
      </c>
      <c r="J3348" s="1425" t="s">
        <v>390</v>
      </c>
      <c r="K3348" s="1425">
        <v>108.84</v>
      </c>
    </row>
    <row r="3349" spans="1:11" ht="12.75">
      <c r="A3349" s="1425" t="s">
        <v>1360</v>
      </c>
      <c r="B3349" s="1425" t="s">
        <v>1004</v>
      </c>
      <c r="C3349" s="1425" t="s">
        <v>390</v>
      </c>
      <c r="D3349" s="1425" t="s">
        <v>1309</v>
      </c>
      <c r="E3349" s="1425" t="s">
        <v>2855</v>
      </c>
      <c r="F3349" s="1425" t="s">
        <v>390</v>
      </c>
      <c r="G3349" s="1425" t="s">
        <v>1238</v>
      </c>
      <c r="H3349" s="1425" t="s">
        <v>1263</v>
      </c>
      <c r="I3349" s="1425" t="s">
        <v>2764</v>
      </c>
      <c r="J3349" s="1425" t="s">
        <v>390</v>
      </c>
      <c r="K3349" s="1425">
        <v>1432.73</v>
      </c>
    </row>
    <row r="3350" spans="1:11" ht="12.75">
      <c r="A3350" s="1425" t="s">
        <v>1360</v>
      </c>
      <c r="B3350" s="1425" t="s">
        <v>1004</v>
      </c>
      <c r="C3350" s="1425" t="s">
        <v>390</v>
      </c>
      <c r="D3350" s="1425" t="s">
        <v>1309</v>
      </c>
      <c r="E3350" s="1425" t="s">
        <v>2855</v>
      </c>
      <c r="F3350" s="1425" t="s">
        <v>390</v>
      </c>
      <c r="G3350" s="1425" t="s">
        <v>1238</v>
      </c>
      <c r="H3350" s="1425" t="s">
        <v>1263</v>
      </c>
      <c r="I3350" s="1425" t="s">
        <v>2765</v>
      </c>
      <c r="J3350" s="1425" t="s">
        <v>390</v>
      </c>
      <c r="K3350" s="1425">
        <v>283.07999999999998</v>
      </c>
    </row>
    <row r="3351" spans="1:11" ht="12.75">
      <c r="A3351" s="1425" t="s">
        <v>1360</v>
      </c>
      <c r="B3351" s="1425" t="s">
        <v>1004</v>
      </c>
      <c r="C3351" s="1425" t="s">
        <v>390</v>
      </c>
      <c r="D3351" s="1425" t="s">
        <v>1309</v>
      </c>
      <c r="E3351" s="1425" t="s">
        <v>2855</v>
      </c>
      <c r="F3351" s="1425" t="s">
        <v>390</v>
      </c>
      <c r="G3351" s="1425" t="s">
        <v>1238</v>
      </c>
      <c r="H3351" s="1425" t="s">
        <v>1263</v>
      </c>
      <c r="I3351" s="1425" t="s">
        <v>2766</v>
      </c>
      <c r="J3351" s="1425" t="s">
        <v>390</v>
      </c>
      <c r="K3351" s="1425">
        <v>500.83999999999997</v>
      </c>
    </row>
    <row r="3352" spans="1:11" ht="12.75">
      <c r="A3352" s="1425" t="s">
        <v>1360</v>
      </c>
      <c r="B3352" s="1425" t="s">
        <v>1004</v>
      </c>
      <c r="C3352" s="1425" t="s">
        <v>390</v>
      </c>
      <c r="D3352" s="1425" t="s">
        <v>1309</v>
      </c>
      <c r="E3352" s="1425" t="s">
        <v>2855</v>
      </c>
      <c r="F3352" s="1425" t="s">
        <v>390</v>
      </c>
      <c r="G3352" s="1425" t="s">
        <v>1238</v>
      </c>
      <c r="H3352" s="1425" t="s">
        <v>1263</v>
      </c>
      <c r="I3352" s="1425" t="s">
        <v>2767</v>
      </c>
      <c r="J3352" s="1425" t="s">
        <v>390</v>
      </c>
      <c r="K3352" s="1425">
        <v>8544.1299999999992</v>
      </c>
    </row>
    <row r="3353" spans="1:11" ht="12.75">
      <c r="A3353" s="1425" t="s">
        <v>1360</v>
      </c>
      <c r="B3353" s="1425" t="s">
        <v>1004</v>
      </c>
      <c r="C3353" s="1425" t="s">
        <v>390</v>
      </c>
      <c r="D3353" s="1425" t="s">
        <v>1309</v>
      </c>
      <c r="E3353" s="1425" t="s">
        <v>2855</v>
      </c>
      <c r="F3353" s="1425" t="s">
        <v>390</v>
      </c>
      <c r="G3353" s="1425" t="s">
        <v>1238</v>
      </c>
      <c r="H3353" s="1425" t="s">
        <v>1263</v>
      </c>
      <c r="I3353" s="1425" t="s">
        <v>2768</v>
      </c>
      <c r="J3353" s="1425" t="s">
        <v>390</v>
      </c>
      <c r="K3353" s="1425">
        <v>712.01999999999998</v>
      </c>
    </row>
    <row r="3354" spans="1:11" ht="12.75">
      <c r="A3354" s="1425" t="s">
        <v>1360</v>
      </c>
      <c r="B3354" s="1425" t="s">
        <v>1004</v>
      </c>
      <c r="C3354" s="1425" t="s">
        <v>390</v>
      </c>
      <c r="D3354" s="1425" t="s">
        <v>1309</v>
      </c>
      <c r="E3354" s="1425" t="s">
        <v>2855</v>
      </c>
      <c r="F3354" s="1425" t="s">
        <v>390</v>
      </c>
      <c r="G3354" s="1425" t="s">
        <v>1238</v>
      </c>
      <c r="H3354" s="1425" t="s">
        <v>1263</v>
      </c>
      <c r="I3354" s="1425" t="s">
        <v>2769</v>
      </c>
      <c r="J3354" s="1425" t="s">
        <v>390</v>
      </c>
      <c r="K3354" s="1425">
        <v>359.31</v>
      </c>
    </row>
    <row r="3355" spans="1:11" ht="12.75">
      <c r="A3355" s="1425" t="s">
        <v>1360</v>
      </c>
      <c r="B3355" s="1425" t="s">
        <v>1004</v>
      </c>
      <c r="C3355" s="1425" t="s">
        <v>390</v>
      </c>
      <c r="D3355" s="1425" t="s">
        <v>1309</v>
      </c>
      <c r="E3355" s="1425" t="s">
        <v>2855</v>
      </c>
      <c r="F3355" s="1425" t="s">
        <v>390</v>
      </c>
      <c r="G3355" s="1425" t="s">
        <v>1238</v>
      </c>
      <c r="H3355" s="1425" t="s">
        <v>1263</v>
      </c>
      <c r="I3355" s="1425" t="s">
        <v>2770</v>
      </c>
      <c r="J3355" s="1425" t="s">
        <v>390</v>
      </c>
      <c r="K3355" s="1425">
        <v>296.17000000000002</v>
      </c>
    </row>
    <row r="3356" spans="1:11" ht="12.75">
      <c r="A3356" s="1425" t="s">
        <v>1360</v>
      </c>
      <c r="B3356" s="1425" t="s">
        <v>1004</v>
      </c>
      <c r="C3356" s="1425" t="s">
        <v>390</v>
      </c>
      <c r="D3356" s="1425" t="s">
        <v>1309</v>
      </c>
      <c r="E3356" s="1425" t="s">
        <v>2855</v>
      </c>
      <c r="F3356" s="1425" t="s">
        <v>390</v>
      </c>
      <c r="G3356" s="1425" t="s">
        <v>1238</v>
      </c>
      <c r="H3356" s="1425" t="s">
        <v>1263</v>
      </c>
      <c r="I3356" s="1425" t="s">
        <v>2771</v>
      </c>
      <c r="J3356" s="1425" t="s">
        <v>390</v>
      </c>
      <c r="K3356" s="1425">
        <v>9537.1399999999994</v>
      </c>
    </row>
    <row r="3357" spans="1:11" ht="12.75">
      <c r="A3357" s="1425" t="s">
        <v>1360</v>
      </c>
      <c r="B3357" s="1425" t="s">
        <v>1004</v>
      </c>
      <c r="C3357" s="1425" t="s">
        <v>390</v>
      </c>
      <c r="D3357" s="1425" t="s">
        <v>1309</v>
      </c>
      <c r="E3357" s="1425" t="s">
        <v>2855</v>
      </c>
      <c r="F3357" s="1425" t="s">
        <v>390</v>
      </c>
      <c r="G3357" s="1425" t="s">
        <v>1238</v>
      </c>
      <c r="H3357" s="1425" t="s">
        <v>2772</v>
      </c>
      <c r="I3357" s="1425" t="s">
        <v>2763</v>
      </c>
      <c r="J3357" s="1425" t="s">
        <v>390</v>
      </c>
      <c r="K3357" s="1425">
        <v>215.88999999999999</v>
      </c>
    </row>
    <row r="3358" spans="1:11" ht="12.75">
      <c r="A3358" s="1425" t="s">
        <v>1360</v>
      </c>
      <c r="B3358" s="1425" t="s">
        <v>1004</v>
      </c>
      <c r="C3358" s="1425" t="s">
        <v>390</v>
      </c>
      <c r="D3358" s="1425" t="s">
        <v>1309</v>
      </c>
      <c r="E3358" s="1425" t="s">
        <v>2855</v>
      </c>
      <c r="F3358" s="1425" t="s">
        <v>390</v>
      </c>
      <c r="G3358" s="1425" t="s">
        <v>1238</v>
      </c>
      <c r="H3358" s="1425" t="s">
        <v>2772</v>
      </c>
      <c r="I3358" s="1425" t="s">
        <v>2764</v>
      </c>
      <c r="J3358" s="1425" t="s">
        <v>390</v>
      </c>
      <c r="K3358" s="1425">
        <v>2841.1199999999999</v>
      </c>
    </row>
    <row r="3359" spans="1:11" ht="12.75">
      <c r="A3359" s="1425" t="s">
        <v>1360</v>
      </c>
      <c r="B3359" s="1425" t="s">
        <v>1004</v>
      </c>
      <c r="C3359" s="1425" t="s">
        <v>390</v>
      </c>
      <c r="D3359" s="1425" t="s">
        <v>1309</v>
      </c>
      <c r="E3359" s="1425" t="s">
        <v>2855</v>
      </c>
      <c r="F3359" s="1425" t="s">
        <v>390</v>
      </c>
      <c r="G3359" s="1425" t="s">
        <v>1238</v>
      </c>
      <c r="H3359" s="1425" t="s">
        <v>2772</v>
      </c>
      <c r="I3359" s="1425" t="s">
        <v>2765</v>
      </c>
      <c r="J3359" s="1425" t="s">
        <v>390</v>
      </c>
      <c r="K3359" s="1425">
        <v>561.32000000000005</v>
      </c>
    </row>
    <row r="3360" spans="1:11" ht="12.75">
      <c r="A3360" s="1425" t="s">
        <v>1360</v>
      </c>
      <c r="B3360" s="1425" t="s">
        <v>1004</v>
      </c>
      <c r="C3360" s="1425" t="s">
        <v>390</v>
      </c>
      <c r="D3360" s="1425" t="s">
        <v>1309</v>
      </c>
      <c r="E3360" s="1425" t="s">
        <v>2855</v>
      </c>
      <c r="F3360" s="1425" t="s">
        <v>390</v>
      </c>
      <c r="G3360" s="1425" t="s">
        <v>1238</v>
      </c>
      <c r="H3360" s="1425" t="s">
        <v>2772</v>
      </c>
      <c r="I3360" s="1425" t="s">
        <v>2766</v>
      </c>
      <c r="J3360" s="1425" t="s">
        <v>390</v>
      </c>
      <c r="K3360" s="1425">
        <v>993.10000000000002</v>
      </c>
    </row>
    <row r="3361" spans="1:11" ht="12.75">
      <c r="A3361" s="1425" t="s">
        <v>1360</v>
      </c>
      <c r="B3361" s="1425" t="s">
        <v>1004</v>
      </c>
      <c r="C3361" s="1425" t="s">
        <v>390</v>
      </c>
      <c r="D3361" s="1425" t="s">
        <v>1309</v>
      </c>
      <c r="E3361" s="1425" t="s">
        <v>2855</v>
      </c>
      <c r="F3361" s="1425" t="s">
        <v>390</v>
      </c>
      <c r="G3361" s="1425" t="s">
        <v>1238</v>
      </c>
      <c r="H3361" s="1425" t="s">
        <v>2772</v>
      </c>
      <c r="I3361" s="1425" t="s">
        <v>2767</v>
      </c>
      <c r="J3361" s="1425" t="s">
        <v>390</v>
      </c>
      <c r="K3361" s="1425">
        <v>16943.119999999999</v>
      </c>
    </row>
    <row r="3362" spans="1:11" ht="12.75">
      <c r="A3362" s="1425" t="s">
        <v>1360</v>
      </c>
      <c r="B3362" s="1425" t="s">
        <v>1004</v>
      </c>
      <c r="C3362" s="1425" t="s">
        <v>390</v>
      </c>
      <c r="D3362" s="1425" t="s">
        <v>1309</v>
      </c>
      <c r="E3362" s="1425" t="s">
        <v>2855</v>
      </c>
      <c r="F3362" s="1425" t="s">
        <v>390</v>
      </c>
      <c r="G3362" s="1425" t="s">
        <v>1238</v>
      </c>
      <c r="H3362" s="1425" t="s">
        <v>2772</v>
      </c>
      <c r="I3362" s="1425" t="s">
        <v>2768</v>
      </c>
      <c r="J3362" s="1425" t="s">
        <v>390</v>
      </c>
      <c r="K3362" s="1425">
        <v>1411.9300000000001</v>
      </c>
    </row>
    <row r="3363" spans="1:11" ht="12.75">
      <c r="A3363" s="1425" t="s">
        <v>1360</v>
      </c>
      <c r="B3363" s="1425" t="s">
        <v>1004</v>
      </c>
      <c r="C3363" s="1425" t="s">
        <v>390</v>
      </c>
      <c r="D3363" s="1425" t="s">
        <v>1309</v>
      </c>
      <c r="E3363" s="1425" t="s">
        <v>2855</v>
      </c>
      <c r="F3363" s="1425" t="s">
        <v>390</v>
      </c>
      <c r="G3363" s="1425" t="s">
        <v>1238</v>
      </c>
      <c r="H3363" s="1425" t="s">
        <v>2772</v>
      </c>
      <c r="I3363" s="1425" t="s">
        <v>2769</v>
      </c>
      <c r="J3363" s="1425" t="s">
        <v>390</v>
      </c>
      <c r="K3363" s="1425">
        <v>712.44000000000005</v>
      </c>
    </row>
    <row r="3364" spans="1:11" ht="12.75">
      <c r="A3364" s="1425" t="s">
        <v>1360</v>
      </c>
      <c r="B3364" s="1425" t="s">
        <v>1004</v>
      </c>
      <c r="C3364" s="1425" t="s">
        <v>390</v>
      </c>
      <c r="D3364" s="1425" t="s">
        <v>1309</v>
      </c>
      <c r="E3364" s="1425" t="s">
        <v>2855</v>
      </c>
      <c r="F3364" s="1425" t="s">
        <v>390</v>
      </c>
      <c r="G3364" s="1425" t="s">
        <v>1238</v>
      </c>
      <c r="H3364" s="1425" t="s">
        <v>2772</v>
      </c>
      <c r="I3364" s="1425" t="s">
        <v>2770</v>
      </c>
      <c r="J3364" s="1425" t="s">
        <v>390</v>
      </c>
      <c r="K3364" s="1425">
        <v>587.22000000000003</v>
      </c>
    </row>
    <row r="3365" spans="1:11" ht="12.75">
      <c r="A3365" s="1425" t="s">
        <v>1360</v>
      </c>
      <c r="B3365" s="1425" t="s">
        <v>1004</v>
      </c>
      <c r="C3365" s="1425" t="s">
        <v>390</v>
      </c>
      <c r="D3365" s="1425" t="s">
        <v>1309</v>
      </c>
      <c r="E3365" s="1425" t="s">
        <v>2855</v>
      </c>
      <c r="F3365" s="1425" t="s">
        <v>390</v>
      </c>
      <c r="G3365" s="1425" t="s">
        <v>1238</v>
      </c>
      <c r="H3365" s="1425" t="s">
        <v>2772</v>
      </c>
      <c r="I3365" s="1425" t="s">
        <v>2771</v>
      </c>
      <c r="J3365" s="1425" t="s">
        <v>390</v>
      </c>
      <c r="K3365" s="1425">
        <v>18912.040000000001</v>
      </c>
    </row>
    <row r="3366" spans="1:11" ht="12.75">
      <c r="A3366" s="1425" t="s">
        <v>1360</v>
      </c>
      <c r="B3366" s="1425" t="s">
        <v>1004</v>
      </c>
      <c r="C3366" s="1425" t="s">
        <v>390</v>
      </c>
      <c r="D3366" s="1425" t="s">
        <v>1309</v>
      </c>
      <c r="E3366" s="1425" t="s">
        <v>2855</v>
      </c>
      <c r="F3366" s="1425" t="s">
        <v>390</v>
      </c>
      <c r="G3366" s="1425" t="s">
        <v>1238</v>
      </c>
      <c r="H3366" s="1425" t="s">
        <v>2773</v>
      </c>
      <c r="I3366" s="1425" t="s">
        <v>2763</v>
      </c>
      <c r="J3366" s="1425" t="s">
        <v>390</v>
      </c>
      <c r="K3366" s="1425">
        <v>104.45</v>
      </c>
    </row>
    <row r="3367" spans="1:11" ht="12.75">
      <c r="A3367" s="1425" t="s">
        <v>1360</v>
      </c>
      <c r="B3367" s="1425" t="s">
        <v>1004</v>
      </c>
      <c r="C3367" s="1425" t="s">
        <v>390</v>
      </c>
      <c r="D3367" s="1425" t="s">
        <v>1309</v>
      </c>
      <c r="E3367" s="1425" t="s">
        <v>2855</v>
      </c>
      <c r="F3367" s="1425" t="s">
        <v>390</v>
      </c>
      <c r="G3367" s="1425" t="s">
        <v>1238</v>
      </c>
      <c r="H3367" s="1425" t="s">
        <v>2773</v>
      </c>
      <c r="I3367" s="1425" t="s">
        <v>2764</v>
      </c>
      <c r="J3367" s="1425" t="s">
        <v>390</v>
      </c>
      <c r="K3367" s="1425">
        <v>1374.6500000000001</v>
      </c>
    </row>
    <row r="3368" spans="1:11" ht="12.75">
      <c r="A3368" s="1425" t="s">
        <v>1360</v>
      </c>
      <c r="B3368" s="1425" t="s">
        <v>1004</v>
      </c>
      <c r="C3368" s="1425" t="s">
        <v>390</v>
      </c>
      <c r="D3368" s="1425" t="s">
        <v>1309</v>
      </c>
      <c r="E3368" s="1425" t="s">
        <v>2855</v>
      </c>
      <c r="F3368" s="1425" t="s">
        <v>390</v>
      </c>
      <c r="G3368" s="1425" t="s">
        <v>1238</v>
      </c>
      <c r="H3368" s="1425" t="s">
        <v>2773</v>
      </c>
      <c r="I3368" s="1425" t="s">
        <v>2765</v>
      </c>
      <c r="J3368" s="1425" t="s">
        <v>390</v>
      </c>
      <c r="K3368" s="1425">
        <v>271.58999999999997</v>
      </c>
    </row>
    <row r="3369" spans="1:11" ht="12.75">
      <c r="A3369" s="1425" t="s">
        <v>1360</v>
      </c>
      <c r="B3369" s="1425" t="s">
        <v>1004</v>
      </c>
      <c r="C3369" s="1425" t="s">
        <v>390</v>
      </c>
      <c r="D3369" s="1425" t="s">
        <v>1309</v>
      </c>
      <c r="E3369" s="1425" t="s">
        <v>2855</v>
      </c>
      <c r="F3369" s="1425" t="s">
        <v>390</v>
      </c>
      <c r="G3369" s="1425" t="s">
        <v>1238</v>
      </c>
      <c r="H3369" s="1425" t="s">
        <v>2773</v>
      </c>
      <c r="I3369" s="1425" t="s">
        <v>2766</v>
      </c>
      <c r="J3369" s="1425" t="s">
        <v>390</v>
      </c>
      <c r="K3369" s="1425">
        <v>480.5</v>
      </c>
    </row>
    <row r="3370" spans="1:11" ht="12.75">
      <c r="A3370" s="1425" t="s">
        <v>1360</v>
      </c>
      <c r="B3370" s="1425" t="s">
        <v>1004</v>
      </c>
      <c r="C3370" s="1425" t="s">
        <v>390</v>
      </c>
      <c r="D3370" s="1425" t="s">
        <v>1309</v>
      </c>
      <c r="E3370" s="1425" t="s">
        <v>2855</v>
      </c>
      <c r="F3370" s="1425" t="s">
        <v>390</v>
      </c>
      <c r="G3370" s="1425" t="s">
        <v>1238</v>
      </c>
      <c r="H3370" s="1425" t="s">
        <v>2773</v>
      </c>
      <c r="I3370" s="1425" t="s">
        <v>2767</v>
      </c>
      <c r="J3370" s="1425" t="s">
        <v>390</v>
      </c>
      <c r="K3370" s="1425">
        <v>8197.75</v>
      </c>
    </row>
    <row r="3371" spans="1:11" ht="12.75">
      <c r="A3371" s="1425" t="s">
        <v>1360</v>
      </c>
      <c r="B3371" s="1425" t="s">
        <v>1004</v>
      </c>
      <c r="C3371" s="1425" t="s">
        <v>390</v>
      </c>
      <c r="D3371" s="1425" t="s">
        <v>1309</v>
      </c>
      <c r="E3371" s="1425" t="s">
        <v>2855</v>
      </c>
      <c r="F3371" s="1425" t="s">
        <v>390</v>
      </c>
      <c r="G3371" s="1425" t="s">
        <v>1238</v>
      </c>
      <c r="H3371" s="1425" t="s">
        <v>2773</v>
      </c>
      <c r="I3371" s="1425" t="s">
        <v>2768</v>
      </c>
      <c r="J3371" s="1425" t="s">
        <v>390</v>
      </c>
      <c r="K3371" s="1425">
        <v>683.14999999999998</v>
      </c>
    </row>
    <row r="3372" spans="1:11" ht="12.75">
      <c r="A3372" s="1425" t="s">
        <v>1360</v>
      </c>
      <c r="B3372" s="1425" t="s">
        <v>1004</v>
      </c>
      <c r="C3372" s="1425" t="s">
        <v>390</v>
      </c>
      <c r="D3372" s="1425" t="s">
        <v>1309</v>
      </c>
      <c r="E3372" s="1425" t="s">
        <v>2855</v>
      </c>
      <c r="F3372" s="1425" t="s">
        <v>390</v>
      </c>
      <c r="G3372" s="1425" t="s">
        <v>1238</v>
      </c>
      <c r="H3372" s="1425" t="s">
        <v>2773</v>
      </c>
      <c r="I3372" s="1425" t="s">
        <v>2769</v>
      </c>
      <c r="J3372" s="1425" t="s">
        <v>390</v>
      </c>
      <c r="K3372" s="1425">
        <v>344.70999999999998</v>
      </c>
    </row>
    <row r="3373" spans="1:11" ht="12.75">
      <c r="A3373" s="1425" t="s">
        <v>1360</v>
      </c>
      <c r="B3373" s="1425" t="s">
        <v>1004</v>
      </c>
      <c r="C3373" s="1425" t="s">
        <v>390</v>
      </c>
      <c r="D3373" s="1425" t="s">
        <v>1309</v>
      </c>
      <c r="E3373" s="1425" t="s">
        <v>2855</v>
      </c>
      <c r="F3373" s="1425" t="s">
        <v>390</v>
      </c>
      <c r="G3373" s="1425" t="s">
        <v>1238</v>
      </c>
      <c r="H3373" s="1425" t="s">
        <v>2773</v>
      </c>
      <c r="I3373" s="1425" t="s">
        <v>2770</v>
      </c>
      <c r="J3373" s="1425" t="s">
        <v>390</v>
      </c>
      <c r="K3373" s="1425">
        <v>284.12</v>
      </c>
    </row>
    <row r="3374" spans="1:11" ht="12.75">
      <c r="A3374" s="1425" t="s">
        <v>1360</v>
      </c>
      <c r="B3374" s="1425" t="s">
        <v>1004</v>
      </c>
      <c r="C3374" s="1425" t="s">
        <v>390</v>
      </c>
      <c r="D3374" s="1425" t="s">
        <v>1309</v>
      </c>
      <c r="E3374" s="1425" t="s">
        <v>2855</v>
      </c>
      <c r="F3374" s="1425" t="s">
        <v>390</v>
      </c>
      <c r="G3374" s="1425" t="s">
        <v>1238</v>
      </c>
      <c r="H3374" s="1425" t="s">
        <v>2773</v>
      </c>
      <c r="I3374" s="1425" t="s">
        <v>2771</v>
      </c>
      <c r="J3374" s="1425" t="s">
        <v>390</v>
      </c>
      <c r="K3374" s="1425">
        <v>9150.3999999999996</v>
      </c>
    </row>
    <row r="3375" spans="1:11" ht="12.75">
      <c r="A3375" s="1425" t="s">
        <v>1360</v>
      </c>
      <c r="B3375" s="1425" t="s">
        <v>1004</v>
      </c>
      <c r="C3375" s="1425" t="s">
        <v>390</v>
      </c>
      <c r="D3375" s="1425" t="s">
        <v>1309</v>
      </c>
      <c r="E3375" s="1425" t="s">
        <v>2855</v>
      </c>
      <c r="F3375" s="1425" t="s">
        <v>390</v>
      </c>
      <c r="G3375" s="1425" t="s">
        <v>1238</v>
      </c>
      <c r="H3375" s="1425" t="s">
        <v>1264</v>
      </c>
      <c r="I3375" s="1425" t="s">
        <v>2763</v>
      </c>
      <c r="J3375" s="1425" t="s">
        <v>390</v>
      </c>
      <c r="K3375" s="1425">
        <v>108.34999999999999</v>
      </c>
    </row>
    <row r="3376" spans="1:11" ht="12.75">
      <c r="A3376" s="1425" t="s">
        <v>1360</v>
      </c>
      <c r="B3376" s="1425" t="s">
        <v>1004</v>
      </c>
      <c r="C3376" s="1425" t="s">
        <v>390</v>
      </c>
      <c r="D3376" s="1425" t="s">
        <v>1309</v>
      </c>
      <c r="E3376" s="1425" t="s">
        <v>2855</v>
      </c>
      <c r="F3376" s="1425" t="s">
        <v>390</v>
      </c>
      <c r="G3376" s="1425" t="s">
        <v>1238</v>
      </c>
      <c r="H3376" s="1425" t="s">
        <v>1264</v>
      </c>
      <c r="I3376" s="1425" t="s">
        <v>2764</v>
      </c>
      <c r="J3376" s="1425" t="s">
        <v>390</v>
      </c>
      <c r="K3376" s="1425">
        <v>1425.97</v>
      </c>
    </row>
    <row r="3377" spans="1:11" ht="12.75">
      <c r="A3377" s="1425" t="s">
        <v>1360</v>
      </c>
      <c r="B3377" s="1425" t="s">
        <v>1004</v>
      </c>
      <c r="C3377" s="1425" t="s">
        <v>390</v>
      </c>
      <c r="D3377" s="1425" t="s">
        <v>1309</v>
      </c>
      <c r="E3377" s="1425" t="s">
        <v>2855</v>
      </c>
      <c r="F3377" s="1425" t="s">
        <v>390</v>
      </c>
      <c r="G3377" s="1425" t="s">
        <v>1238</v>
      </c>
      <c r="H3377" s="1425" t="s">
        <v>1264</v>
      </c>
      <c r="I3377" s="1425" t="s">
        <v>2765</v>
      </c>
      <c r="J3377" s="1425" t="s">
        <v>390</v>
      </c>
      <c r="K3377" s="1425">
        <v>281.73000000000002</v>
      </c>
    </row>
    <row r="3378" spans="1:11" ht="12.75">
      <c r="A3378" s="1425" t="s">
        <v>1360</v>
      </c>
      <c r="B3378" s="1425" t="s">
        <v>1004</v>
      </c>
      <c r="C3378" s="1425" t="s">
        <v>390</v>
      </c>
      <c r="D3378" s="1425" t="s">
        <v>1309</v>
      </c>
      <c r="E3378" s="1425" t="s">
        <v>2855</v>
      </c>
      <c r="F3378" s="1425" t="s">
        <v>390</v>
      </c>
      <c r="G3378" s="1425" t="s">
        <v>1238</v>
      </c>
      <c r="H3378" s="1425" t="s">
        <v>1264</v>
      </c>
      <c r="I3378" s="1425" t="s">
        <v>2766</v>
      </c>
      <c r="J3378" s="1425" t="s">
        <v>390</v>
      </c>
      <c r="K3378" s="1425">
        <v>498.44</v>
      </c>
    </row>
    <row r="3379" spans="1:11" ht="12.75">
      <c r="A3379" s="1425" t="s">
        <v>1360</v>
      </c>
      <c r="B3379" s="1425" t="s">
        <v>1004</v>
      </c>
      <c r="C3379" s="1425" t="s">
        <v>390</v>
      </c>
      <c r="D3379" s="1425" t="s">
        <v>1309</v>
      </c>
      <c r="E3379" s="1425" t="s">
        <v>2855</v>
      </c>
      <c r="F3379" s="1425" t="s">
        <v>390</v>
      </c>
      <c r="G3379" s="1425" t="s">
        <v>1238</v>
      </c>
      <c r="H3379" s="1425" t="s">
        <v>1264</v>
      </c>
      <c r="I3379" s="1425" t="s">
        <v>2767</v>
      </c>
      <c r="J3379" s="1425" t="s">
        <v>390</v>
      </c>
      <c r="K3379" s="1425">
        <v>8503.7800000000007</v>
      </c>
    </row>
    <row r="3380" spans="1:11" ht="12.75">
      <c r="A3380" s="1425" t="s">
        <v>1360</v>
      </c>
      <c r="B3380" s="1425" t="s">
        <v>1004</v>
      </c>
      <c r="C3380" s="1425" t="s">
        <v>390</v>
      </c>
      <c r="D3380" s="1425" t="s">
        <v>1309</v>
      </c>
      <c r="E3380" s="1425" t="s">
        <v>2855</v>
      </c>
      <c r="F3380" s="1425" t="s">
        <v>390</v>
      </c>
      <c r="G3380" s="1425" t="s">
        <v>1238</v>
      </c>
      <c r="H3380" s="1425" t="s">
        <v>1264</v>
      </c>
      <c r="I3380" s="1425" t="s">
        <v>2768</v>
      </c>
      <c r="J3380" s="1425" t="s">
        <v>390</v>
      </c>
      <c r="K3380" s="1425">
        <v>708.64999999999998</v>
      </c>
    </row>
    <row r="3381" spans="1:11" ht="12.75">
      <c r="A3381" s="1425" t="s">
        <v>1360</v>
      </c>
      <c r="B3381" s="1425" t="s">
        <v>1004</v>
      </c>
      <c r="C3381" s="1425" t="s">
        <v>390</v>
      </c>
      <c r="D3381" s="1425" t="s">
        <v>1309</v>
      </c>
      <c r="E3381" s="1425" t="s">
        <v>2855</v>
      </c>
      <c r="F3381" s="1425" t="s">
        <v>390</v>
      </c>
      <c r="G3381" s="1425" t="s">
        <v>1238</v>
      </c>
      <c r="H3381" s="1425" t="s">
        <v>1264</v>
      </c>
      <c r="I3381" s="1425" t="s">
        <v>2769</v>
      </c>
      <c r="J3381" s="1425" t="s">
        <v>390</v>
      </c>
      <c r="K3381" s="1425">
        <v>357.57999999999998</v>
      </c>
    </row>
    <row r="3382" spans="1:11" ht="12.75">
      <c r="A3382" s="1425" t="s">
        <v>1360</v>
      </c>
      <c r="B3382" s="1425" t="s">
        <v>1004</v>
      </c>
      <c r="C3382" s="1425" t="s">
        <v>390</v>
      </c>
      <c r="D3382" s="1425" t="s">
        <v>1309</v>
      </c>
      <c r="E3382" s="1425" t="s">
        <v>2855</v>
      </c>
      <c r="F3382" s="1425" t="s">
        <v>390</v>
      </c>
      <c r="G3382" s="1425" t="s">
        <v>1238</v>
      </c>
      <c r="H3382" s="1425" t="s">
        <v>1264</v>
      </c>
      <c r="I3382" s="1425" t="s">
        <v>2770</v>
      </c>
      <c r="J3382" s="1425" t="s">
        <v>390</v>
      </c>
      <c r="K3382" s="1425">
        <v>294.73000000000002</v>
      </c>
    </row>
    <row r="3383" spans="1:11" ht="12.75">
      <c r="A3383" s="1425" t="s">
        <v>1360</v>
      </c>
      <c r="B3383" s="1425" t="s">
        <v>1004</v>
      </c>
      <c r="C3383" s="1425" t="s">
        <v>390</v>
      </c>
      <c r="D3383" s="1425" t="s">
        <v>1309</v>
      </c>
      <c r="E3383" s="1425" t="s">
        <v>2855</v>
      </c>
      <c r="F3383" s="1425" t="s">
        <v>390</v>
      </c>
      <c r="G3383" s="1425" t="s">
        <v>1238</v>
      </c>
      <c r="H3383" s="1425" t="s">
        <v>1264</v>
      </c>
      <c r="I3383" s="1425" t="s">
        <v>2771</v>
      </c>
      <c r="J3383" s="1425" t="s">
        <v>390</v>
      </c>
      <c r="K3383" s="1425">
        <v>9491.9899999999998</v>
      </c>
    </row>
    <row r="3384" spans="1:11" ht="12.75">
      <c r="A3384" s="1425" t="s">
        <v>1360</v>
      </c>
      <c r="B3384" s="1425" t="s">
        <v>1004</v>
      </c>
      <c r="C3384" s="1425" t="s">
        <v>390</v>
      </c>
      <c r="D3384" s="1425" t="s">
        <v>1309</v>
      </c>
      <c r="E3384" s="1425" t="s">
        <v>2855</v>
      </c>
      <c r="F3384" s="1425" t="s">
        <v>390</v>
      </c>
      <c r="G3384" s="1425" t="s">
        <v>1238</v>
      </c>
      <c r="H3384" s="1425" t="s">
        <v>1265</v>
      </c>
      <c r="I3384" s="1425" t="s">
        <v>2763</v>
      </c>
      <c r="J3384" s="1425" t="s">
        <v>390</v>
      </c>
      <c r="K3384" s="1425">
        <v>108.34</v>
      </c>
    </row>
    <row r="3385" spans="1:11" ht="12.75">
      <c r="A3385" s="1425" t="s">
        <v>1360</v>
      </c>
      <c r="B3385" s="1425" t="s">
        <v>1004</v>
      </c>
      <c r="C3385" s="1425" t="s">
        <v>390</v>
      </c>
      <c r="D3385" s="1425" t="s">
        <v>1309</v>
      </c>
      <c r="E3385" s="1425" t="s">
        <v>2855</v>
      </c>
      <c r="F3385" s="1425" t="s">
        <v>390</v>
      </c>
      <c r="G3385" s="1425" t="s">
        <v>1238</v>
      </c>
      <c r="H3385" s="1425" t="s">
        <v>1265</v>
      </c>
      <c r="I3385" s="1425" t="s">
        <v>2764</v>
      </c>
      <c r="J3385" s="1425" t="s">
        <v>390</v>
      </c>
      <c r="K3385" s="1425">
        <v>1425.6600000000001</v>
      </c>
    </row>
    <row r="3386" spans="1:11" ht="12.75">
      <c r="A3386" s="1425" t="s">
        <v>1360</v>
      </c>
      <c r="B3386" s="1425" t="s">
        <v>1004</v>
      </c>
      <c r="C3386" s="1425" t="s">
        <v>390</v>
      </c>
      <c r="D3386" s="1425" t="s">
        <v>1309</v>
      </c>
      <c r="E3386" s="1425" t="s">
        <v>2855</v>
      </c>
      <c r="F3386" s="1425" t="s">
        <v>390</v>
      </c>
      <c r="G3386" s="1425" t="s">
        <v>1238</v>
      </c>
      <c r="H3386" s="1425" t="s">
        <v>1265</v>
      </c>
      <c r="I3386" s="1425" t="s">
        <v>2765</v>
      </c>
      <c r="J3386" s="1425" t="s">
        <v>390</v>
      </c>
      <c r="K3386" s="1425">
        <v>281.66000000000003</v>
      </c>
    </row>
    <row r="3387" spans="1:11" ht="12.75">
      <c r="A3387" s="1425" t="s">
        <v>1360</v>
      </c>
      <c r="B3387" s="1425" t="s">
        <v>1004</v>
      </c>
      <c r="C3387" s="1425" t="s">
        <v>390</v>
      </c>
      <c r="D3387" s="1425" t="s">
        <v>1309</v>
      </c>
      <c r="E3387" s="1425" t="s">
        <v>2855</v>
      </c>
      <c r="F3387" s="1425" t="s">
        <v>390</v>
      </c>
      <c r="G3387" s="1425" t="s">
        <v>1238</v>
      </c>
      <c r="H3387" s="1425" t="s">
        <v>1265</v>
      </c>
      <c r="I3387" s="1425" t="s">
        <v>2766</v>
      </c>
      <c r="J3387" s="1425" t="s">
        <v>390</v>
      </c>
      <c r="K3387" s="1425">
        <v>498.32999999999998</v>
      </c>
    </row>
    <row r="3388" spans="1:11" ht="12.75">
      <c r="A3388" s="1425" t="s">
        <v>1360</v>
      </c>
      <c r="B3388" s="1425" t="s">
        <v>1004</v>
      </c>
      <c r="C3388" s="1425" t="s">
        <v>390</v>
      </c>
      <c r="D3388" s="1425" t="s">
        <v>1309</v>
      </c>
      <c r="E3388" s="1425" t="s">
        <v>2855</v>
      </c>
      <c r="F3388" s="1425" t="s">
        <v>390</v>
      </c>
      <c r="G3388" s="1425" t="s">
        <v>1238</v>
      </c>
      <c r="H3388" s="1425" t="s">
        <v>1265</v>
      </c>
      <c r="I3388" s="1425" t="s">
        <v>2767</v>
      </c>
      <c r="J3388" s="1425" t="s">
        <v>390</v>
      </c>
      <c r="K3388" s="1425">
        <v>8501.9300000000003</v>
      </c>
    </row>
    <row r="3389" spans="1:11" ht="12.75">
      <c r="A3389" s="1425" t="s">
        <v>1360</v>
      </c>
      <c r="B3389" s="1425" t="s">
        <v>1004</v>
      </c>
      <c r="C3389" s="1425" t="s">
        <v>390</v>
      </c>
      <c r="D3389" s="1425" t="s">
        <v>1309</v>
      </c>
      <c r="E3389" s="1425" t="s">
        <v>2855</v>
      </c>
      <c r="F3389" s="1425" t="s">
        <v>390</v>
      </c>
      <c r="G3389" s="1425" t="s">
        <v>1238</v>
      </c>
      <c r="H3389" s="1425" t="s">
        <v>1265</v>
      </c>
      <c r="I3389" s="1425" t="s">
        <v>2768</v>
      </c>
      <c r="J3389" s="1425" t="s">
        <v>390</v>
      </c>
      <c r="K3389" s="1425">
        <v>708.49000000000001</v>
      </c>
    </row>
    <row r="3390" spans="1:11" ht="12.75">
      <c r="A3390" s="1425" t="s">
        <v>1360</v>
      </c>
      <c r="B3390" s="1425" t="s">
        <v>1004</v>
      </c>
      <c r="C3390" s="1425" t="s">
        <v>390</v>
      </c>
      <c r="D3390" s="1425" t="s">
        <v>1309</v>
      </c>
      <c r="E3390" s="1425" t="s">
        <v>2855</v>
      </c>
      <c r="F3390" s="1425" t="s">
        <v>390</v>
      </c>
      <c r="G3390" s="1425" t="s">
        <v>1238</v>
      </c>
      <c r="H3390" s="1425" t="s">
        <v>1265</v>
      </c>
      <c r="I3390" s="1425" t="s">
        <v>2769</v>
      </c>
      <c r="J3390" s="1425" t="s">
        <v>390</v>
      </c>
      <c r="K3390" s="1425">
        <v>357.5</v>
      </c>
    </row>
    <row r="3391" spans="1:11" ht="12.75">
      <c r="A3391" s="1425" t="s">
        <v>1360</v>
      </c>
      <c r="B3391" s="1425" t="s">
        <v>1004</v>
      </c>
      <c r="C3391" s="1425" t="s">
        <v>390</v>
      </c>
      <c r="D3391" s="1425" t="s">
        <v>1309</v>
      </c>
      <c r="E3391" s="1425" t="s">
        <v>2855</v>
      </c>
      <c r="F3391" s="1425" t="s">
        <v>390</v>
      </c>
      <c r="G3391" s="1425" t="s">
        <v>1238</v>
      </c>
      <c r="H3391" s="1425" t="s">
        <v>1265</v>
      </c>
      <c r="I3391" s="1425" t="s">
        <v>2770</v>
      </c>
      <c r="J3391" s="1425" t="s">
        <v>390</v>
      </c>
      <c r="K3391" s="1425">
        <v>294.66000000000003</v>
      </c>
    </row>
    <row r="3392" spans="1:11" ht="12.75">
      <c r="A3392" s="1425" t="s">
        <v>1360</v>
      </c>
      <c r="B3392" s="1425" t="s">
        <v>1004</v>
      </c>
      <c r="C3392" s="1425" t="s">
        <v>390</v>
      </c>
      <c r="D3392" s="1425" t="s">
        <v>1309</v>
      </c>
      <c r="E3392" s="1425" t="s">
        <v>2855</v>
      </c>
      <c r="F3392" s="1425" t="s">
        <v>390</v>
      </c>
      <c r="G3392" s="1425" t="s">
        <v>1238</v>
      </c>
      <c r="H3392" s="1425" t="s">
        <v>1265</v>
      </c>
      <c r="I3392" s="1425" t="s">
        <v>2771</v>
      </c>
      <c r="J3392" s="1425" t="s">
        <v>390</v>
      </c>
      <c r="K3392" s="1425">
        <v>9489.9300000000003</v>
      </c>
    </row>
    <row r="3393" spans="1:11" ht="12.75">
      <c r="A3393" s="1425" t="s">
        <v>1360</v>
      </c>
      <c r="B3393" s="1425" t="s">
        <v>1004</v>
      </c>
      <c r="C3393" s="1425" t="s">
        <v>390</v>
      </c>
      <c r="D3393" s="1425" t="s">
        <v>1309</v>
      </c>
      <c r="E3393" s="1425" t="s">
        <v>2855</v>
      </c>
      <c r="F3393" s="1425" t="s">
        <v>390</v>
      </c>
      <c r="G3393" s="1425" t="s">
        <v>1238</v>
      </c>
      <c r="H3393" s="1425" t="s">
        <v>2774</v>
      </c>
      <c r="I3393" s="1425" t="s">
        <v>2763</v>
      </c>
      <c r="J3393" s="1425" t="s">
        <v>390</v>
      </c>
      <c r="K3393" s="1425">
        <v>4.3300000000000001</v>
      </c>
    </row>
    <row r="3394" spans="1:11" ht="12.75">
      <c r="A3394" s="1425" t="s">
        <v>1360</v>
      </c>
      <c r="B3394" s="1425" t="s">
        <v>1004</v>
      </c>
      <c r="C3394" s="1425" t="s">
        <v>390</v>
      </c>
      <c r="D3394" s="1425" t="s">
        <v>1309</v>
      </c>
      <c r="E3394" s="1425" t="s">
        <v>2855</v>
      </c>
      <c r="F3394" s="1425" t="s">
        <v>390</v>
      </c>
      <c r="G3394" s="1425" t="s">
        <v>1238</v>
      </c>
      <c r="H3394" s="1425" t="s">
        <v>2774</v>
      </c>
      <c r="I3394" s="1425" t="s">
        <v>2764</v>
      </c>
      <c r="J3394" s="1425" t="s">
        <v>390</v>
      </c>
      <c r="K3394" s="1425">
        <v>57.039999999999999</v>
      </c>
    </row>
    <row r="3395" spans="1:11" ht="12.75">
      <c r="A3395" s="1425" t="s">
        <v>1360</v>
      </c>
      <c r="B3395" s="1425" t="s">
        <v>1004</v>
      </c>
      <c r="C3395" s="1425" t="s">
        <v>390</v>
      </c>
      <c r="D3395" s="1425" t="s">
        <v>1309</v>
      </c>
      <c r="E3395" s="1425" t="s">
        <v>2855</v>
      </c>
      <c r="F3395" s="1425" t="s">
        <v>390</v>
      </c>
      <c r="G3395" s="1425" t="s">
        <v>1238</v>
      </c>
      <c r="H3395" s="1425" t="s">
        <v>2774</v>
      </c>
      <c r="I3395" s="1425" t="s">
        <v>2765</v>
      </c>
      <c r="J3395" s="1425" t="s">
        <v>390</v>
      </c>
      <c r="K3395" s="1425">
        <v>11.27</v>
      </c>
    </row>
    <row r="3396" spans="1:11" ht="12.75">
      <c r="A3396" s="1425" t="s">
        <v>1360</v>
      </c>
      <c r="B3396" s="1425" t="s">
        <v>1004</v>
      </c>
      <c r="C3396" s="1425" t="s">
        <v>390</v>
      </c>
      <c r="D3396" s="1425" t="s">
        <v>1309</v>
      </c>
      <c r="E3396" s="1425" t="s">
        <v>2855</v>
      </c>
      <c r="F3396" s="1425" t="s">
        <v>390</v>
      </c>
      <c r="G3396" s="1425" t="s">
        <v>1238</v>
      </c>
      <c r="H3396" s="1425" t="s">
        <v>2774</v>
      </c>
      <c r="I3396" s="1425" t="s">
        <v>2766</v>
      </c>
      <c r="J3396" s="1425" t="s">
        <v>390</v>
      </c>
      <c r="K3396" s="1425">
        <v>19.940000000000001</v>
      </c>
    </row>
    <row r="3397" spans="1:11" ht="12.75">
      <c r="A3397" s="1425" t="s">
        <v>1360</v>
      </c>
      <c r="B3397" s="1425" t="s">
        <v>1004</v>
      </c>
      <c r="C3397" s="1425" t="s">
        <v>390</v>
      </c>
      <c r="D3397" s="1425" t="s">
        <v>1309</v>
      </c>
      <c r="E3397" s="1425" t="s">
        <v>2855</v>
      </c>
      <c r="F3397" s="1425" t="s">
        <v>390</v>
      </c>
      <c r="G3397" s="1425" t="s">
        <v>1238</v>
      </c>
      <c r="H3397" s="1425" t="s">
        <v>2774</v>
      </c>
      <c r="I3397" s="1425" t="s">
        <v>2767</v>
      </c>
      <c r="J3397" s="1425" t="s">
        <v>390</v>
      </c>
      <c r="K3397" s="1425">
        <v>340.18000000000001</v>
      </c>
    </row>
    <row r="3398" spans="1:11" ht="12.75">
      <c r="A3398" s="1425" t="s">
        <v>1360</v>
      </c>
      <c r="B3398" s="1425" t="s">
        <v>1004</v>
      </c>
      <c r="C3398" s="1425" t="s">
        <v>390</v>
      </c>
      <c r="D3398" s="1425" t="s">
        <v>1309</v>
      </c>
      <c r="E3398" s="1425" t="s">
        <v>2855</v>
      </c>
      <c r="F3398" s="1425" t="s">
        <v>390</v>
      </c>
      <c r="G3398" s="1425" t="s">
        <v>1238</v>
      </c>
      <c r="H3398" s="1425" t="s">
        <v>2774</v>
      </c>
      <c r="I3398" s="1425" t="s">
        <v>2768</v>
      </c>
      <c r="J3398" s="1425" t="s">
        <v>390</v>
      </c>
      <c r="K3398" s="1425">
        <v>28.350000000000001</v>
      </c>
    </row>
    <row r="3399" spans="1:11" ht="12.75">
      <c r="A3399" s="1425" t="s">
        <v>1360</v>
      </c>
      <c r="B3399" s="1425" t="s">
        <v>1004</v>
      </c>
      <c r="C3399" s="1425" t="s">
        <v>390</v>
      </c>
      <c r="D3399" s="1425" t="s">
        <v>1309</v>
      </c>
      <c r="E3399" s="1425" t="s">
        <v>2855</v>
      </c>
      <c r="F3399" s="1425" t="s">
        <v>390</v>
      </c>
      <c r="G3399" s="1425" t="s">
        <v>1238</v>
      </c>
      <c r="H3399" s="1425" t="s">
        <v>2774</v>
      </c>
      <c r="I3399" s="1425" t="s">
        <v>2769</v>
      </c>
      <c r="J3399" s="1425" t="s">
        <v>390</v>
      </c>
      <c r="K3399" s="1425">
        <v>14.300000000000001</v>
      </c>
    </row>
    <row r="3400" spans="1:11" ht="12.75">
      <c r="A3400" s="1425" t="s">
        <v>1360</v>
      </c>
      <c r="B3400" s="1425" t="s">
        <v>1004</v>
      </c>
      <c r="C3400" s="1425" t="s">
        <v>390</v>
      </c>
      <c r="D3400" s="1425" t="s">
        <v>1309</v>
      </c>
      <c r="E3400" s="1425" t="s">
        <v>2855</v>
      </c>
      <c r="F3400" s="1425" t="s">
        <v>390</v>
      </c>
      <c r="G3400" s="1425" t="s">
        <v>1238</v>
      </c>
      <c r="H3400" s="1425" t="s">
        <v>2774</v>
      </c>
      <c r="I3400" s="1425" t="s">
        <v>2770</v>
      </c>
      <c r="J3400" s="1425" t="s">
        <v>390</v>
      </c>
      <c r="K3400" s="1425">
        <v>11.789999999999999</v>
      </c>
    </row>
    <row r="3401" spans="1:11" ht="12.75">
      <c r="A3401" s="1425" t="s">
        <v>1360</v>
      </c>
      <c r="B3401" s="1425" t="s">
        <v>1004</v>
      </c>
      <c r="C3401" s="1425" t="s">
        <v>390</v>
      </c>
      <c r="D3401" s="1425" t="s">
        <v>1309</v>
      </c>
      <c r="E3401" s="1425" t="s">
        <v>2855</v>
      </c>
      <c r="F3401" s="1425" t="s">
        <v>390</v>
      </c>
      <c r="G3401" s="1425" t="s">
        <v>1238</v>
      </c>
      <c r="H3401" s="1425" t="s">
        <v>2774</v>
      </c>
      <c r="I3401" s="1425" t="s">
        <v>2771</v>
      </c>
      <c r="J3401" s="1425" t="s">
        <v>390</v>
      </c>
      <c r="K3401" s="1425">
        <v>379.70999999999998</v>
      </c>
    </row>
    <row r="3402" spans="1:11" ht="12.75">
      <c r="A3402" s="1425" t="s">
        <v>1360</v>
      </c>
      <c r="B3402" s="1425" t="s">
        <v>1004</v>
      </c>
      <c r="C3402" s="1425" t="s">
        <v>390</v>
      </c>
      <c r="D3402" s="1425" t="s">
        <v>1309</v>
      </c>
      <c r="E3402" s="1425" t="s">
        <v>2855</v>
      </c>
      <c r="F3402" s="1425" t="s">
        <v>390</v>
      </c>
      <c r="G3402" s="1425" t="s">
        <v>1238</v>
      </c>
      <c r="H3402" s="1425" t="s">
        <v>1266</v>
      </c>
      <c r="I3402" s="1425" t="s">
        <v>2763</v>
      </c>
      <c r="J3402" s="1425" t="s">
        <v>390</v>
      </c>
      <c r="K3402" s="1425">
        <v>108.31</v>
      </c>
    </row>
    <row r="3403" spans="1:11" ht="12.75">
      <c r="A3403" s="1425" t="s">
        <v>1360</v>
      </c>
      <c r="B3403" s="1425" t="s">
        <v>1004</v>
      </c>
      <c r="C3403" s="1425" t="s">
        <v>390</v>
      </c>
      <c r="D3403" s="1425" t="s">
        <v>1309</v>
      </c>
      <c r="E3403" s="1425" t="s">
        <v>2855</v>
      </c>
      <c r="F3403" s="1425" t="s">
        <v>390</v>
      </c>
      <c r="G3403" s="1425" t="s">
        <v>1238</v>
      </c>
      <c r="H3403" s="1425" t="s">
        <v>1266</v>
      </c>
      <c r="I3403" s="1425" t="s">
        <v>2764</v>
      </c>
      <c r="J3403" s="1425" t="s">
        <v>390</v>
      </c>
      <c r="K3403" s="1425">
        <v>1425.29</v>
      </c>
    </row>
    <row r="3404" spans="1:11" ht="12.75">
      <c r="A3404" s="1425" t="s">
        <v>1360</v>
      </c>
      <c r="B3404" s="1425" t="s">
        <v>1004</v>
      </c>
      <c r="C3404" s="1425" t="s">
        <v>390</v>
      </c>
      <c r="D3404" s="1425" t="s">
        <v>1309</v>
      </c>
      <c r="E3404" s="1425" t="s">
        <v>2855</v>
      </c>
      <c r="F3404" s="1425" t="s">
        <v>390</v>
      </c>
      <c r="G3404" s="1425" t="s">
        <v>1238</v>
      </c>
      <c r="H3404" s="1425" t="s">
        <v>1266</v>
      </c>
      <c r="I3404" s="1425" t="s">
        <v>2765</v>
      </c>
      <c r="J3404" s="1425" t="s">
        <v>390</v>
      </c>
      <c r="K3404" s="1425">
        <v>281.58999999999997</v>
      </c>
    </row>
    <row r="3405" spans="1:11" ht="12.75">
      <c r="A3405" s="1425" t="s">
        <v>1360</v>
      </c>
      <c r="B3405" s="1425" t="s">
        <v>1004</v>
      </c>
      <c r="C3405" s="1425" t="s">
        <v>390</v>
      </c>
      <c r="D3405" s="1425" t="s">
        <v>1309</v>
      </c>
      <c r="E3405" s="1425" t="s">
        <v>2855</v>
      </c>
      <c r="F3405" s="1425" t="s">
        <v>390</v>
      </c>
      <c r="G3405" s="1425" t="s">
        <v>1238</v>
      </c>
      <c r="H3405" s="1425" t="s">
        <v>1266</v>
      </c>
      <c r="I3405" s="1425" t="s">
        <v>2766</v>
      </c>
      <c r="J3405" s="1425" t="s">
        <v>390</v>
      </c>
      <c r="K3405" s="1425">
        <v>498.19999999999999</v>
      </c>
    </row>
    <row r="3406" spans="1:11" ht="12.75">
      <c r="A3406" s="1425" t="s">
        <v>1360</v>
      </c>
      <c r="B3406" s="1425" t="s">
        <v>1004</v>
      </c>
      <c r="C3406" s="1425" t="s">
        <v>390</v>
      </c>
      <c r="D3406" s="1425" t="s">
        <v>1309</v>
      </c>
      <c r="E3406" s="1425" t="s">
        <v>2855</v>
      </c>
      <c r="F3406" s="1425" t="s">
        <v>390</v>
      </c>
      <c r="G3406" s="1425" t="s">
        <v>1238</v>
      </c>
      <c r="H3406" s="1425" t="s">
        <v>1266</v>
      </c>
      <c r="I3406" s="1425" t="s">
        <v>2767</v>
      </c>
      <c r="J3406" s="1425" t="s">
        <v>390</v>
      </c>
      <c r="K3406" s="1425">
        <v>8499.7299999999996</v>
      </c>
    </row>
    <row r="3407" spans="1:11" ht="12.75">
      <c r="A3407" s="1425" t="s">
        <v>1360</v>
      </c>
      <c r="B3407" s="1425" t="s">
        <v>1004</v>
      </c>
      <c r="C3407" s="1425" t="s">
        <v>390</v>
      </c>
      <c r="D3407" s="1425" t="s">
        <v>1309</v>
      </c>
      <c r="E3407" s="1425" t="s">
        <v>2855</v>
      </c>
      <c r="F3407" s="1425" t="s">
        <v>390</v>
      </c>
      <c r="G3407" s="1425" t="s">
        <v>1238</v>
      </c>
      <c r="H3407" s="1425" t="s">
        <v>1266</v>
      </c>
      <c r="I3407" s="1425" t="s">
        <v>2768</v>
      </c>
      <c r="J3407" s="1425" t="s">
        <v>390</v>
      </c>
      <c r="K3407" s="1425">
        <v>708.30999999999995</v>
      </c>
    </row>
    <row r="3408" spans="1:11" ht="12.75">
      <c r="A3408" s="1425" t="s">
        <v>1360</v>
      </c>
      <c r="B3408" s="1425" t="s">
        <v>1004</v>
      </c>
      <c r="C3408" s="1425" t="s">
        <v>390</v>
      </c>
      <c r="D3408" s="1425" t="s">
        <v>1309</v>
      </c>
      <c r="E3408" s="1425" t="s">
        <v>2855</v>
      </c>
      <c r="F3408" s="1425" t="s">
        <v>390</v>
      </c>
      <c r="G3408" s="1425" t="s">
        <v>1238</v>
      </c>
      <c r="H3408" s="1425" t="s">
        <v>1266</v>
      </c>
      <c r="I3408" s="1425" t="s">
        <v>2769</v>
      </c>
      <c r="J3408" s="1425" t="s">
        <v>390</v>
      </c>
      <c r="K3408" s="1425">
        <v>357.41000000000003</v>
      </c>
    </row>
    <row r="3409" spans="1:11" ht="12.75">
      <c r="A3409" s="1425" t="s">
        <v>1360</v>
      </c>
      <c r="B3409" s="1425" t="s">
        <v>1004</v>
      </c>
      <c r="C3409" s="1425" t="s">
        <v>390</v>
      </c>
      <c r="D3409" s="1425" t="s">
        <v>1309</v>
      </c>
      <c r="E3409" s="1425" t="s">
        <v>2855</v>
      </c>
      <c r="F3409" s="1425" t="s">
        <v>390</v>
      </c>
      <c r="G3409" s="1425" t="s">
        <v>1238</v>
      </c>
      <c r="H3409" s="1425" t="s">
        <v>1266</v>
      </c>
      <c r="I3409" s="1425" t="s">
        <v>2770</v>
      </c>
      <c r="J3409" s="1425" t="s">
        <v>390</v>
      </c>
      <c r="K3409" s="1425">
        <v>294.58999999999997</v>
      </c>
    </row>
    <row r="3410" spans="1:11" ht="12.75">
      <c r="A3410" s="1425" t="s">
        <v>1360</v>
      </c>
      <c r="B3410" s="1425" t="s">
        <v>1004</v>
      </c>
      <c r="C3410" s="1425" t="s">
        <v>390</v>
      </c>
      <c r="D3410" s="1425" t="s">
        <v>1309</v>
      </c>
      <c r="E3410" s="1425" t="s">
        <v>2855</v>
      </c>
      <c r="F3410" s="1425" t="s">
        <v>390</v>
      </c>
      <c r="G3410" s="1425" t="s">
        <v>1238</v>
      </c>
      <c r="H3410" s="1425" t="s">
        <v>1266</v>
      </c>
      <c r="I3410" s="1425" t="s">
        <v>2771</v>
      </c>
      <c r="J3410" s="1425" t="s">
        <v>390</v>
      </c>
      <c r="K3410" s="1425">
        <v>9487.4400000000005</v>
      </c>
    </row>
    <row r="3411" spans="1:11" ht="12.75">
      <c r="A3411" s="1425" t="s">
        <v>1360</v>
      </c>
      <c r="B3411" s="1425" t="s">
        <v>1004</v>
      </c>
      <c r="C3411" s="1425" t="s">
        <v>390</v>
      </c>
      <c r="D3411" s="1425" t="s">
        <v>1309</v>
      </c>
      <c r="E3411" s="1425" t="s">
        <v>2855</v>
      </c>
      <c r="F3411" s="1425" t="s">
        <v>390</v>
      </c>
      <c r="G3411" s="1425" t="s">
        <v>1238</v>
      </c>
      <c r="H3411" s="1425" t="s">
        <v>1267</v>
      </c>
      <c r="I3411" s="1425" t="s">
        <v>2763</v>
      </c>
      <c r="J3411" s="1425" t="s">
        <v>390</v>
      </c>
      <c r="K3411" s="1425">
        <v>108.42</v>
      </c>
    </row>
    <row r="3412" spans="1:11" ht="12.75">
      <c r="A3412" s="1425" t="s">
        <v>1360</v>
      </c>
      <c r="B3412" s="1425" t="s">
        <v>1004</v>
      </c>
      <c r="C3412" s="1425" t="s">
        <v>390</v>
      </c>
      <c r="D3412" s="1425" t="s">
        <v>1309</v>
      </c>
      <c r="E3412" s="1425" t="s">
        <v>2855</v>
      </c>
      <c r="F3412" s="1425" t="s">
        <v>390</v>
      </c>
      <c r="G3412" s="1425" t="s">
        <v>1238</v>
      </c>
      <c r="H3412" s="1425" t="s">
        <v>1267</v>
      </c>
      <c r="I3412" s="1425" t="s">
        <v>2764</v>
      </c>
      <c r="J3412" s="1425" t="s">
        <v>390</v>
      </c>
      <c r="K3412" s="1425">
        <v>1426.6400000000001</v>
      </c>
    </row>
    <row r="3413" spans="1:11" ht="12.75">
      <c r="A3413" s="1425" t="s">
        <v>1360</v>
      </c>
      <c r="B3413" s="1425" t="s">
        <v>1004</v>
      </c>
      <c r="C3413" s="1425" t="s">
        <v>390</v>
      </c>
      <c r="D3413" s="1425" t="s">
        <v>1309</v>
      </c>
      <c r="E3413" s="1425" t="s">
        <v>2855</v>
      </c>
      <c r="F3413" s="1425" t="s">
        <v>390</v>
      </c>
      <c r="G3413" s="1425" t="s">
        <v>1238</v>
      </c>
      <c r="H3413" s="1425" t="s">
        <v>1267</v>
      </c>
      <c r="I3413" s="1425" t="s">
        <v>2765</v>
      </c>
      <c r="J3413" s="1425" t="s">
        <v>390</v>
      </c>
      <c r="K3413" s="1425">
        <v>281.86000000000001</v>
      </c>
    </row>
    <row r="3414" spans="1:11" ht="12.75">
      <c r="A3414" s="1425" t="s">
        <v>1360</v>
      </c>
      <c r="B3414" s="1425" t="s">
        <v>1004</v>
      </c>
      <c r="C3414" s="1425" t="s">
        <v>390</v>
      </c>
      <c r="D3414" s="1425" t="s">
        <v>1309</v>
      </c>
      <c r="E3414" s="1425" t="s">
        <v>2855</v>
      </c>
      <c r="F3414" s="1425" t="s">
        <v>390</v>
      </c>
      <c r="G3414" s="1425" t="s">
        <v>1238</v>
      </c>
      <c r="H3414" s="1425" t="s">
        <v>1267</v>
      </c>
      <c r="I3414" s="1425" t="s">
        <v>2766</v>
      </c>
      <c r="J3414" s="1425" t="s">
        <v>390</v>
      </c>
      <c r="K3414" s="1425">
        <v>498.68000000000001</v>
      </c>
    </row>
    <row r="3415" spans="1:11" ht="12.75">
      <c r="A3415" s="1425" t="s">
        <v>1360</v>
      </c>
      <c r="B3415" s="1425" t="s">
        <v>1004</v>
      </c>
      <c r="C3415" s="1425" t="s">
        <v>390</v>
      </c>
      <c r="D3415" s="1425" t="s">
        <v>1309</v>
      </c>
      <c r="E3415" s="1425" t="s">
        <v>2855</v>
      </c>
      <c r="F3415" s="1425" t="s">
        <v>390</v>
      </c>
      <c r="G3415" s="1425" t="s">
        <v>1238</v>
      </c>
      <c r="H3415" s="1425" t="s">
        <v>1267</v>
      </c>
      <c r="I3415" s="1425" t="s">
        <v>2767</v>
      </c>
      <c r="J3415" s="1425" t="s">
        <v>390</v>
      </c>
      <c r="K3415" s="1425">
        <v>8507.8099999999995</v>
      </c>
    </row>
    <row r="3416" spans="1:11" ht="12.75">
      <c r="A3416" s="1425" t="s">
        <v>1360</v>
      </c>
      <c r="B3416" s="1425" t="s">
        <v>1004</v>
      </c>
      <c r="C3416" s="1425" t="s">
        <v>390</v>
      </c>
      <c r="D3416" s="1425" t="s">
        <v>1309</v>
      </c>
      <c r="E3416" s="1425" t="s">
        <v>2855</v>
      </c>
      <c r="F3416" s="1425" t="s">
        <v>390</v>
      </c>
      <c r="G3416" s="1425" t="s">
        <v>1238</v>
      </c>
      <c r="H3416" s="1425" t="s">
        <v>1267</v>
      </c>
      <c r="I3416" s="1425" t="s">
        <v>2768</v>
      </c>
      <c r="J3416" s="1425" t="s">
        <v>390</v>
      </c>
      <c r="K3416" s="1425">
        <v>708.98000000000002</v>
      </c>
    </row>
    <row r="3417" spans="1:11" ht="12.75">
      <c r="A3417" s="1425" t="s">
        <v>1360</v>
      </c>
      <c r="B3417" s="1425" t="s">
        <v>1004</v>
      </c>
      <c r="C3417" s="1425" t="s">
        <v>390</v>
      </c>
      <c r="D3417" s="1425" t="s">
        <v>1309</v>
      </c>
      <c r="E3417" s="1425" t="s">
        <v>2855</v>
      </c>
      <c r="F3417" s="1425" t="s">
        <v>390</v>
      </c>
      <c r="G3417" s="1425" t="s">
        <v>1238</v>
      </c>
      <c r="H3417" s="1425" t="s">
        <v>1267</v>
      </c>
      <c r="I3417" s="1425" t="s">
        <v>2769</v>
      </c>
      <c r="J3417" s="1425" t="s">
        <v>390</v>
      </c>
      <c r="K3417" s="1425">
        <v>357.75</v>
      </c>
    </row>
    <row r="3418" spans="1:11" ht="12.75">
      <c r="A3418" s="1425" t="s">
        <v>1360</v>
      </c>
      <c r="B3418" s="1425" t="s">
        <v>1004</v>
      </c>
      <c r="C3418" s="1425" t="s">
        <v>390</v>
      </c>
      <c r="D3418" s="1425" t="s">
        <v>1309</v>
      </c>
      <c r="E3418" s="1425" t="s">
        <v>2855</v>
      </c>
      <c r="F3418" s="1425" t="s">
        <v>390</v>
      </c>
      <c r="G3418" s="1425" t="s">
        <v>1238</v>
      </c>
      <c r="H3418" s="1425" t="s">
        <v>1267</v>
      </c>
      <c r="I3418" s="1425" t="s">
        <v>2770</v>
      </c>
      <c r="J3418" s="1425" t="s">
        <v>390</v>
      </c>
      <c r="K3418" s="1425">
        <v>294.87</v>
      </c>
    </row>
    <row r="3419" spans="1:11" ht="12.75">
      <c r="A3419" s="1425" t="s">
        <v>1360</v>
      </c>
      <c r="B3419" s="1425" t="s">
        <v>1004</v>
      </c>
      <c r="C3419" s="1425" t="s">
        <v>390</v>
      </c>
      <c r="D3419" s="1425" t="s">
        <v>1309</v>
      </c>
      <c r="E3419" s="1425" t="s">
        <v>2855</v>
      </c>
      <c r="F3419" s="1425" t="s">
        <v>390</v>
      </c>
      <c r="G3419" s="1425" t="s">
        <v>1238</v>
      </c>
      <c r="H3419" s="1425" t="s">
        <v>1267</v>
      </c>
      <c r="I3419" s="1425" t="s">
        <v>2771</v>
      </c>
      <c r="J3419" s="1425" t="s">
        <v>390</v>
      </c>
      <c r="K3419" s="1425">
        <v>9496.4699999999993</v>
      </c>
    </row>
    <row r="3420" spans="1:11" ht="12.75">
      <c r="A3420" s="1425" t="s">
        <v>1360</v>
      </c>
      <c r="B3420" s="1425" t="s">
        <v>1004</v>
      </c>
      <c r="C3420" s="1425" t="s">
        <v>390</v>
      </c>
      <c r="D3420" s="1425" t="s">
        <v>1309</v>
      </c>
      <c r="E3420" s="1425" t="s">
        <v>2855</v>
      </c>
      <c r="F3420" s="1425" t="s">
        <v>390</v>
      </c>
      <c r="G3420" s="1425" t="s">
        <v>116</v>
      </c>
      <c r="H3420" s="1425" t="s">
        <v>2762</v>
      </c>
      <c r="I3420" s="1425" t="s">
        <v>2775</v>
      </c>
      <c r="J3420" s="1425" t="s">
        <v>390</v>
      </c>
      <c r="K3420" s="1425">
        <v>55589.620000000003</v>
      </c>
    </row>
    <row r="3421" spans="1:11" ht="12.75">
      <c r="A3421" s="1425" t="s">
        <v>1360</v>
      </c>
      <c r="B3421" s="1425" t="s">
        <v>1004</v>
      </c>
      <c r="C3421" s="1425" t="s">
        <v>390</v>
      </c>
      <c r="D3421" s="1425" t="s">
        <v>1309</v>
      </c>
      <c r="E3421" s="1425" t="s">
        <v>2855</v>
      </c>
      <c r="F3421" s="1425" t="s">
        <v>390</v>
      </c>
      <c r="G3421" s="1425" t="s">
        <v>116</v>
      </c>
      <c r="H3421" s="1425" t="s">
        <v>2762</v>
      </c>
      <c r="I3421" s="1425" t="s">
        <v>2776</v>
      </c>
      <c r="J3421" s="1425" t="s">
        <v>390</v>
      </c>
      <c r="K3421" s="1425">
        <v>90435.070000000007</v>
      </c>
    </row>
    <row r="3422" spans="1:11" ht="12.75">
      <c r="A3422" s="1425" t="s">
        <v>1360</v>
      </c>
      <c r="B3422" s="1425" t="s">
        <v>1004</v>
      </c>
      <c r="C3422" s="1425" t="s">
        <v>390</v>
      </c>
      <c r="D3422" s="1425" t="s">
        <v>1309</v>
      </c>
      <c r="E3422" s="1425" t="s">
        <v>2855</v>
      </c>
      <c r="F3422" s="1425" t="s">
        <v>390</v>
      </c>
      <c r="G3422" s="1425" t="s">
        <v>116</v>
      </c>
      <c r="H3422" s="1425" t="s">
        <v>2762</v>
      </c>
      <c r="I3422" s="1425" t="s">
        <v>2777</v>
      </c>
      <c r="J3422" s="1425" t="s">
        <v>390</v>
      </c>
      <c r="K3422" s="1425">
        <v>18082.580000000002</v>
      </c>
    </row>
    <row r="3423" spans="1:11" ht="12.75">
      <c r="A3423" s="1425" t="s">
        <v>1360</v>
      </c>
      <c r="B3423" s="1425" t="s">
        <v>1004</v>
      </c>
      <c r="C3423" s="1425" t="s">
        <v>390</v>
      </c>
      <c r="D3423" s="1425" t="s">
        <v>1309</v>
      </c>
      <c r="E3423" s="1425" t="s">
        <v>2855</v>
      </c>
      <c r="F3423" s="1425" t="s">
        <v>390</v>
      </c>
      <c r="G3423" s="1425" t="s">
        <v>116</v>
      </c>
      <c r="H3423" s="1425" t="s">
        <v>2762</v>
      </c>
      <c r="I3423" s="1425" t="s">
        <v>2778</v>
      </c>
      <c r="J3423" s="1425" t="s">
        <v>390</v>
      </c>
      <c r="K3423" s="1425">
        <v>85392.860000000001</v>
      </c>
    </row>
    <row r="3424" spans="1:11" ht="12.75">
      <c r="A3424" s="1425" t="s">
        <v>1360</v>
      </c>
      <c r="B3424" s="1425" t="s">
        <v>1004</v>
      </c>
      <c r="C3424" s="1425" t="s">
        <v>390</v>
      </c>
      <c r="D3424" s="1425" t="s">
        <v>1309</v>
      </c>
      <c r="E3424" s="1425" t="s">
        <v>2855</v>
      </c>
      <c r="F3424" s="1425" t="s">
        <v>390</v>
      </c>
      <c r="G3424" s="1425" t="s">
        <v>116</v>
      </c>
      <c r="H3424" s="1425" t="s">
        <v>1263</v>
      </c>
      <c r="I3424" s="1425" t="s">
        <v>2775</v>
      </c>
      <c r="J3424" s="1425" t="s">
        <v>390</v>
      </c>
      <c r="K3424" s="1425">
        <v>74147.389999999999</v>
      </c>
    </row>
    <row r="3425" spans="1:11" ht="12.75">
      <c r="A3425" s="1425" t="s">
        <v>1360</v>
      </c>
      <c r="B3425" s="1425" t="s">
        <v>1004</v>
      </c>
      <c r="C3425" s="1425" t="s">
        <v>390</v>
      </c>
      <c r="D3425" s="1425" t="s">
        <v>1309</v>
      </c>
      <c r="E3425" s="1425" t="s">
        <v>2855</v>
      </c>
      <c r="F3425" s="1425" t="s">
        <v>390</v>
      </c>
      <c r="G3425" s="1425" t="s">
        <v>116</v>
      </c>
      <c r="H3425" s="1425" t="s">
        <v>1263</v>
      </c>
      <c r="I3425" s="1425" t="s">
        <v>2776</v>
      </c>
      <c r="J3425" s="1425" t="s">
        <v>390</v>
      </c>
      <c r="K3425" s="1425">
        <v>120841.03999999999</v>
      </c>
    </row>
    <row r="3426" spans="1:11" ht="12.75">
      <c r="A3426" s="1425" t="s">
        <v>1360</v>
      </c>
      <c r="B3426" s="1425" t="s">
        <v>1004</v>
      </c>
      <c r="C3426" s="1425" t="s">
        <v>390</v>
      </c>
      <c r="D3426" s="1425" t="s">
        <v>1309</v>
      </c>
      <c r="E3426" s="1425" t="s">
        <v>2855</v>
      </c>
      <c r="F3426" s="1425" t="s">
        <v>390</v>
      </c>
      <c r="G3426" s="1425" t="s">
        <v>116</v>
      </c>
      <c r="H3426" s="1425" t="s">
        <v>1263</v>
      </c>
      <c r="I3426" s="1425" t="s">
        <v>2777</v>
      </c>
      <c r="J3426" s="1425" t="s">
        <v>390</v>
      </c>
      <c r="K3426" s="1425">
        <v>24222.110000000001</v>
      </c>
    </row>
    <row r="3427" spans="1:11" ht="12.75">
      <c r="A3427" s="1425" t="s">
        <v>1360</v>
      </c>
      <c r="B3427" s="1425" t="s">
        <v>1004</v>
      </c>
      <c r="C3427" s="1425" t="s">
        <v>390</v>
      </c>
      <c r="D3427" s="1425" t="s">
        <v>1309</v>
      </c>
      <c r="E3427" s="1425" t="s">
        <v>2855</v>
      </c>
      <c r="F3427" s="1425" t="s">
        <v>390</v>
      </c>
      <c r="G3427" s="1425" t="s">
        <v>116</v>
      </c>
      <c r="H3427" s="1425" t="s">
        <v>1263</v>
      </c>
      <c r="I3427" s="1425" t="s">
        <v>2778</v>
      </c>
      <c r="J3427" s="1425" t="s">
        <v>390</v>
      </c>
      <c r="K3427" s="1425">
        <v>114330.75</v>
      </c>
    </row>
    <row r="3428" spans="1:11" ht="12.75">
      <c r="A3428" s="1425" t="s">
        <v>1360</v>
      </c>
      <c r="B3428" s="1425" t="s">
        <v>1004</v>
      </c>
      <c r="C3428" s="1425" t="s">
        <v>390</v>
      </c>
      <c r="D3428" s="1425" t="s">
        <v>1309</v>
      </c>
      <c r="E3428" s="1425" t="s">
        <v>2855</v>
      </c>
      <c r="F3428" s="1425" t="s">
        <v>390</v>
      </c>
      <c r="G3428" s="1425" t="s">
        <v>116</v>
      </c>
      <c r="H3428" s="1425" t="s">
        <v>2772</v>
      </c>
      <c r="I3428" s="1425" t="s">
        <v>2775</v>
      </c>
      <c r="J3428" s="1425" t="s">
        <v>390</v>
      </c>
      <c r="K3428" s="1425">
        <v>55111.669999999998</v>
      </c>
    </row>
    <row r="3429" spans="1:11" ht="12.75">
      <c r="A3429" s="1425" t="s">
        <v>1360</v>
      </c>
      <c r="B3429" s="1425" t="s">
        <v>1004</v>
      </c>
      <c r="C3429" s="1425" t="s">
        <v>390</v>
      </c>
      <c r="D3429" s="1425" t="s">
        <v>1309</v>
      </c>
      <c r="E3429" s="1425" t="s">
        <v>2855</v>
      </c>
      <c r="F3429" s="1425" t="s">
        <v>390</v>
      </c>
      <c r="G3429" s="1425" t="s">
        <v>116</v>
      </c>
      <c r="H3429" s="1425" t="s">
        <v>2772</v>
      </c>
      <c r="I3429" s="1425" t="s">
        <v>2776</v>
      </c>
      <c r="J3429" s="1425" t="s">
        <v>390</v>
      </c>
      <c r="K3429" s="1425">
        <v>89427.690000000002</v>
      </c>
    </row>
    <row r="3430" spans="1:11" ht="12.75">
      <c r="A3430" s="1425" t="s">
        <v>1360</v>
      </c>
      <c r="B3430" s="1425" t="s">
        <v>1004</v>
      </c>
      <c r="C3430" s="1425" t="s">
        <v>390</v>
      </c>
      <c r="D3430" s="1425" t="s">
        <v>1309</v>
      </c>
      <c r="E3430" s="1425" t="s">
        <v>2855</v>
      </c>
      <c r="F3430" s="1425" t="s">
        <v>390</v>
      </c>
      <c r="G3430" s="1425" t="s">
        <v>116</v>
      </c>
      <c r="H3430" s="1425" t="s">
        <v>2772</v>
      </c>
      <c r="I3430" s="1425" t="s">
        <v>2777</v>
      </c>
      <c r="J3430" s="1425" t="s">
        <v>390</v>
      </c>
      <c r="K3430" s="1425">
        <v>17883.419999999998</v>
      </c>
    </row>
    <row r="3431" spans="1:11" ht="12.75">
      <c r="A3431" s="1425" t="s">
        <v>1360</v>
      </c>
      <c r="B3431" s="1425" t="s">
        <v>1004</v>
      </c>
      <c r="C3431" s="1425" t="s">
        <v>390</v>
      </c>
      <c r="D3431" s="1425" t="s">
        <v>1309</v>
      </c>
      <c r="E3431" s="1425" t="s">
        <v>2855</v>
      </c>
      <c r="F3431" s="1425" t="s">
        <v>390</v>
      </c>
      <c r="G3431" s="1425" t="s">
        <v>116</v>
      </c>
      <c r="H3431" s="1425" t="s">
        <v>2772</v>
      </c>
      <c r="I3431" s="1425" t="s">
        <v>2778</v>
      </c>
      <c r="J3431" s="1425" t="s">
        <v>390</v>
      </c>
      <c r="K3431" s="1425">
        <v>84521.279999999999</v>
      </c>
    </row>
    <row r="3432" spans="1:11" ht="12.75">
      <c r="A3432" s="1425" t="s">
        <v>1360</v>
      </c>
      <c r="B3432" s="1425" t="s">
        <v>1004</v>
      </c>
      <c r="C3432" s="1425" t="s">
        <v>390</v>
      </c>
      <c r="D3432" s="1425" t="s">
        <v>1309</v>
      </c>
      <c r="E3432" s="1425" t="s">
        <v>2855</v>
      </c>
      <c r="F3432" s="1425" t="s">
        <v>390</v>
      </c>
      <c r="G3432" s="1425" t="s">
        <v>116</v>
      </c>
      <c r="H3432" s="1425" t="s">
        <v>2773</v>
      </c>
      <c r="I3432" s="1425" t="s">
        <v>2775</v>
      </c>
      <c r="J3432" s="1425" t="s">
        <v>390</v>
      </c>
      <c r="K3432" s="1425">
        <v>57276.410000000003</v>
      </c>
    </row>
    <row r="3433" spans="1:11" ht="12.75">
      <c r="A3433" s="1425" t="s">
        <v>1360</v>
      </c>
      <c r="B3433" s="1425" t="s">
        <v>1004</v>
      </c>
      <c r="C3433" s="1425" t="s">
        <v>390</v>
      </c>
      <c r="D3433" s="1425" t="s">
        <v>1309</v>
      </c>
      <c r="E3433" s="1425" t="s">
        <v>2855</v>
      </c>
      <c r="F3433" s="1425" t="s">
        <v>390</v>
      </c>
      <c r="G3433" s="1425" t="s">
        <v>116</v>
      </c>
      <c r="H3433" s="1425" t="s">
        <v>2773</v>
      </c>
      <c r="I3433" s="1425" t="s">
        <v>2776</v>
      </c>
      <c r="J3433" s="1425" t="s">
        <v>390</v>
      </c>
      <c r="K3433" s="1425">
        <v>93212.029999999999</v>
      </c>
    </row>
    <row r="3434" spans="1:11" ht="12.75">
      <c r="A3434" s="1425" t="s">
        <v>1360</v>
      </c>
      <c r="B3434" s="1425" t="s">
        <v>1004</v>
      </c>
      <c r="C3434" s="1425" t="s">
        <v>390</v>
      </c>
      <c r="D3434" s="1425" t="s">
        <v>1309</v>
      </c>
      <c r="E3434" s="1425" t="s">
        <v>2855</v>
      </c>
      <c r="F3434" s="1425" t="s">
        <v>390</v>
      </c>
      <c r="G3434" s="1425" t="s">
        <v>116</v>
      </c>
      <c r="H3434" s="1425" t="s">
        <v>2773</v>
      </c>
      <c r="I3434" s="1425" t="s">
        <v>2777</v>
      </c>
      <c r="J3434" s="1425" t="s">
        <v>390</v>
      </c>
      <c r="K3434" s="1425">
        <v>18620.919999999998</v>
      </c>
    </row>
    <row r="3435" spans="1:11" ht="12.75">
      <c r="A3435" s="1425" t="s">
        <v>1360</v>
      </c>
      <c r="B3435" s="1425" t="s">
        <v>1004</v>
      </c>
      <c r="C3435" s="1425" t="s">
        <v>390</v>
      </c>
      <c r="D3435" s="1425" t="s">
        <v>1309</v>
      </c>
      <c r="E3435" s="1425" t="s">
        <v>2855</v>
      </c>
      <c r="F3435" s="1425" t="s">
        <v>390</v>
      </c>
      <c r="G3435" s="1425" t="s">
        <v>116</v>
      </c>
      <c r="H3435" s="1425" t="s">
        <v>2773</v>
      </c>
      <c r="I3435" s="1425" t="s">
        <v>2778</v>
      </c>
      <c r="J3435" s="1425" t="s">
        <v>390</v>
      </c>
      <c r="K3435" s="1425">
        <v>88010.759999999995</v>
      </c>
    </row>
    <row r="3436" spans="1:11" ht="12.75">
      <c r="A3436" s="1425" t="s">
        <v>1360</v>
      </c>
      <c r="B3436" s="1425" t="s">
        <v>1004</v>
      </c>
      <c r="C3436" s="1425" t="s">
        <v>390</v>
      </c>
      <c r="D3436" s="1425" t="s">
        <v>1309</v>
      </c>
      <c r="E3436" s="1425" t="s">
        <v>2855</v>
      </c>
      <c r="F3436" s="1425" t="s">
        <v>390</v>
      </c>
      <c r="G3436" s="1425" t="s">
        <v>116</v>
      </c>
      <c r="H3436" s="1425" t="s">
        <v>1264</v>
      </c>
      <c r="I3436" s="1425" t="s">
        <v>2775</v>
      </c>
      <c r="J3436" s="1425" t="s">
        <v>390</v>
      </c>
      <c r="K3436" s="1425">
        <v>74651.350000000006</v>
      </c>
    </row>
    <row r="3437" spans="1:11" ht="12.75">
      <c r="A3437" s="1425" t="s">
        <v>1360</v>
      </c>
      <c r="B3437" s="1425" t="s">
        <v>1004</v>
      </c>
      <c r="C3437" s="1425" t="s">
        <v>390</v>
      </c>
      <c r="D3437" s="1425" t="s">
        <v>1309</v>
      </c>
      <c r="E3437" s="1425" t="s">
        <v>2855</v>
      </c>
      <c r="F3437" s="1425" t="s">
        <v>390</v>
      </c>
      <c r="G3437" s="1425" t="s">
        <v>116</v>
      </c>
      <c r="H3437" s="1425" t="s">
        <v>1264</v>
      </c>
      <c r="I3437" s="1425" t="s">
        <v>2776</v>
      </c>
      <c r="J3437" s="1425" t="s">
        <v>390</v>
      </c>
      <c r="K3437" s="1425">
        <v>121943.5</v>
      </c>
    </row>
    <row r="3438" spans="1:11" ht="12.75">
      <c r="A3438" s="1425" t="s">
        <v>1360</v>
      </c>
      <c r="B3438" s="1425" t="s">
        <v>1004</v>
      </c>
      <c r="C3438" s="1425" t="s">
        <v>390</v>
      </c>
      <c r="D3438" s="1425" t="s">
        <v>1309</v>
      </c>
      <c r="E3438" s="1425" t="s">
        <v>2855</v>
      </c>
      <c r="F3438" s="1425" t="s">
        <v>390</v>
      </c>
      <c r="G3438" s="1425" t="s">
        <v>116</v>
      </c>
      <c r="H3438" s="1425" t="s">
        <v>1264</v>
      </c>
      <c r="I3438" s="1425" t="s">
        <v>2777</v>
      </c>
      <c r="J3438" s="1425" t="s">
        <v>390</v>
      </c>
      <c r="K3438" s="1425">
        <v>24430.830000000002</v>
      </c>
    </row>
    <row r="3439" spans="1:11" ht="12.75">
      <c r="A3439" s="1425" t="s">
        <v>1360</v>
      </c>
      <c r="B3439" s="1425" t="s">
        <v>1004</v>
      </c>
      <c r="C3439" s="1425" t="s">
        <v>390</v>
      </c>
      <c r="D3439" s="1425" t="s">
        <v>1309</v>
      </c>
      <c r="E3439" s="1425" t="s">
        <v>2855</v>
      </c>
      <c r="F3439" s="1425" t="s">
        <v>390</v>
      </c>
      <c r="G3439" s="1425" t="s">
        <v>116</v>
      </c>
      <c r="H3439" s="1425" t="s">
        <v>1264</v>
      </c>
      <c r="I3439" s="1425" t="s">
        <v>2778</v>
      </c>
      <c r="J3439" s="1425" t="s">
        <v>390</v>
      </c>
      <c r="K3439" s="1425">
        <v>115135.36</v>
      </c>
    </row>
    <row r="3440" spans="1:11" ht="12.75">
      <c r="A3440" s="1425" t="s">
        <v>1360</v>
      </c>
      <c r="B3440" s="1425" t="s">
        <v>1004</v>
      </c>
      <c r="C3440" s="1425" t="s">
        <v>390</v>
      </c>
      <c r="D3440" s="1425" t="s">
        <v>1309</v>
      </c>
      <c r="E3440" s="1425" t="s">
        <v>2855</v>
      </c>
      <c r="F3440" s="1425" t="s">
        <v>390</v>
      </c>
      <c r="G3440" s="1425" t="s">
        <v>116</v>
      </c>
      <c r="H3440" s="1425" t="s">
        <v>1265</v>
      </c>
      <c r="I3440" s="1425" t="s">
        <v>2775</v>
      </c>
      <c r="J3440" s="1425" t="s">
        <v>390</v>
      </c>
      <c r="K3440" s="1425">
        <v>66648.440000000002</v>
      </c>
    </row>
    <row r="3441" spans="1:11" ht="12.75">
      <c r="A3441" s="1425" t="s">
        <v>1360</v>
      </c>
      <c r="B3441" s="1425" t="s">
        <v>1004</v>
      </c>
      <c r="C3441" s="1425" t="s">
        <v>390</v>
      </c>
      <c r="D3441" s="1425" t="s">
        <v>1309</v>
      </c>
      <c r="E3441" s="1425" t="s">
        <v>2855</v>
      </c>
      <c r="F3441" s="1425" t="s">
        <v>390</v>
      </c>
      <c r="G3441" s="1425" t="s">
        <v>116</v>
      </c>
      <c r="H3441" s="1425" t="s">
        <v>1265</v>
      </c>
      <c r="I3441" s="1425" t="s">
        <v>2776</v>
      </c>
      <c r="J3441" s="1425" t="s">
        <v>390</v>
      </c>
      <c r="K3441" s="1425">
        <v>108289.02</v>
      </c>
    </row>
    <row r="3442" spans="1:11" ht="12.75">
      <c r="A3442" s="1425" t="s">
        <v>1360</v>
      </c>
      <c r="B3442" s="1425" t="s">
        <v>1004</v>
      </c>
      <c r="C3442" s="1425" t="s">
        <v>390</v>
      </c>
      <c r="D3442" s="1425" t="s">
        <v>1309</v>
      </c>
      <c r="E3442" s="1425" t="s">
        <v>2855</v>
      </c>
      <c r="F3442" s="1425" t="s">
        <v>390</v>
      </c>
      <c r="G3442" s="1425" t="s">
        <v>116</v>
      </c>
      <c r="H3442" s="1425" t="s">
        <v>1265</v>
      </c>
      <c r="I3442" s="1425" t="s">
        <v>2777</v>
      </c>
      <c r="J3442" s="1425" t="s">
        <v>390</v>
      </c>
      <c r="K3442" s="1425">
        <v>21703.790000000001</v>
      </c>
    </row>
    <row r="3443" spans="1:11" ht="12.75">
      <c r="A3443" s="1425" t="s">
        <v>1360</v>
      </c>
      <c r="B3443" s="1425" t="s">
        <v>1004</v>
      </c>
      <c r="C3443" s="1425" t="s">
        <v>390</v>
      </c>
      <c r="D3443" s="1425" t="s">
        <v>1309</v>
      </c>
      <c r="E3443" s="1425" t="s">
        <v>2855</v>
      </c>
      <c r="F3443" s="1425" t="s">
        <v>390</v>
      </c>
      <c r="G3443" s="1425" t="s">
        <v>116</v>
      </c>
      <c r="H3443" s="1425" t="s">
        <v>1265</v>
      </c>
      <c r="I3443" s="1425" t="s">
        <v>2778</v>
      </c>
      <c r="J3443" s="1425" t="s">
        <v>390</v>
      </c>
      <c r="K3443" s="1425">
        <v>102714.75</v>
      </c>
    </row>
    <row r="3444" spans="1:11" ht="12.75">
      <c r="A3444" s="1425" t="s">
        <v>1360</v>
      </c>
      <c r="B3444" s="1425" t="s">
        <v>1004</v>
      </c>
      <c r="C3444" s="1425" t="s">
        <v>390</v>
      </c>
      <c r="D3444" s="1425" t="s">
        <v>1309</v>
      </c>
      <c r="E3444" s="1425" t="s">
        <v>2855</v>
      </c>
      <c r="F3444" s="1425" t="s">
        <v>390</v>
      </c>
      <c r="G3444" s="1425" t="s">
        <v>116</v>
      </c>
      <c r="H3444" s="1425" t="s">
        <v>2774</v>
      </c>
      <c r="I3444" s="1425" t="s">
        <v>2775</v>
      </c>
      <c r="J3444" s="1425" t="s">
        <v>390</v>
      </c>
      <c r="K3444" s="1425">
        <v>53352.169999999998</v>
      </c>
    </row>
    <row r="3445" spans="1:11" ht="12.75">
      <c r="A3445" s="1425" t="s">
        <v>1360</v>
      </c>
      <c r="B3445" s="1425" t="s">
        <v>1004</v>
      </c>
      <c r="C3445" s="1425" t="s">
        <v>390</v>
      </c>
      <c r="D3445" s="1425" t="s">
        <v>1309</v>
      </c>
      <c r="E3445" s="1425" t="s">
        <v>2855</v>
      </c>
      <c r="F3445" s="1425" t="s">
        <v>390</v>
      </c>
      <c r="G3445" s="1425" t="s">
        <v>116</v>
      </c>
      <c r="H3445" s="1425" t="s">
        <v>2774</v>
      </c>
      <c r="I3445" s="1425" t="s">
        <v>2776</v>
      </c>
      <c r="J3445" s="1425" t="s">
        <v>390</v>
      </c>
      <c r="K3445" s="1425">
        <v>86731.389999999999</v>
      </c>
    </row>
    <row r="3446" spans="1:11" ht="12.75">
      <c r="A3446" s="1425" t="s">
        <v>1360</v>
      </c>
      <c r="B3446" s="1425" t="s">
        <v>1004</v>
      </c>
      <c r="C3446" s="1425" t="s">
        <v>390</v>
      </c>
      <c r="D3446" s="1425" t="s">
        <v>1309</v>
      </c>
      <c r="E3446" s="1425" t="s">
        <v>2855</v>
      </c>
      <c r="F3446" s="1425" t="s">
        <v>390</v>
      </c>
      <c r="G3446" s="1425" t="s">
        <v>116</v>
      </c>
      <c r="H3446" s="1425" t="s">
        <v>2774</v>
      </c>
      <c r="I3446" s="1425" t="s">
        <v>2777</v>
      </c>
      <c r="J3446" s="1425" t="s">
        <v>390</v>
      </c>
      <c r="K3446" s="1425">
        <v>17342.049999999999</v>
      </c>
    </row>
    <row r="3447" spans="1:11" ht="12.75">
      <c r="A3447" s="1425" t="s">
        <v>1360</v>
      </c>
      <c r="B3447" s="1425" t="s">
        <v>1004</v>
      </c>
      <c r="C3447" s="1425" t="s">
        <v>390</v>
      </c>
      <c r="D3447" s="1425" t="s">
        <v>1309</v>
      </c>
      <c r="E3447" s="1425" t="s">
        <v>2855</v>
      </c>
      <c r="F3447" s="1425" t="s">
        <v>390</v>
      </c>
      <c r="G3447" s="1425" t="s">
        <v>116</v>
      </c>
      <c r="H3447" s="1425" t="s">
        <v>2774</v>
      </c>
      <c r="I3447" s="1425" t="s">
        <v>2778</v>
      </c>
      <c r="J3447" s="1425" t="s">
        <v>390</v>
      </c>
      <c r="K3447" s="1425">
        <v>81913.729999999996</v>
      </c>
    </row>
    <row r="3448" spans="1:11" ht="12.75">
      <c r="A3448" s="1425" t="s">
        <v>1360</v>
      </c>
      <c r="B3448" s="1425" t="s">
        <v>1004</v>
      </c>
      <c r="C3448" s="1425" t="s">
        <v>390</v>
      </c>
      <c r="D3448" s="1425" t="s">
        <v>1309</v>
      </c>
      <c r="E3448" s="1425" t="s">
        <v>2855</v>
      </c>
      <c r="F3448" s="1425" t="s">
        <v>390</v>
      </c>
      <c r="G3448" s="1425" t="s">
        <v>116</v>
      </c>
      <c r="H3448" s="1425" t="s">
        <v>1266</v>
      </c>
      <c r="I3448" s="1425" t="s">
        <v>2775</v>
      </c>
      <c r="J3448" s="1425" t="s">
        <v>390</v>
      </c>
      <c r="K3448" s="1425">
        <v>57217.32</v>
      </c>
    </row>
    <row r="3449" spans="1:11" ht="12.75">
      <c r="A3449" s="1425" t="s">
        <v>1360</v>
      </c>
      <c r="B3449" s="1425" t="s">
        <v>1004</v>
      </c>
      <c r="C3449" s="1425" t="s">
        <v>390</v>
      </c>
      <c r="D3449" s="1425" t="s">
        <v>1309</v>
      </c>
      <c r="E3449" s="1425" t="s">
        <v>2855</v>
      </c>
      <c r="F3449" s="1425" t="s">
        <v>390</v>
      </c>
      <c r="G3449" s="1425" t="s">
        <v>116</v>
      </c>
      <c r="H3449" s="1425" t="s">
        <v>1266</v>
      </c>
      <c r="I3449" s="1425" t="s">
        <v>2776</v>
      </c>
      <c r="J3449" s="1425" t="s">
        <v>390</v>
      </c>
      <c r="K3449" s="1425">
        <v>93000.990000000005</v>
      </c>
    </row>
    <row r="3450" spans="1:11" ht="12.75">
      <c r="A3450" s="1425" t="s">
        <v>1360</v>
      </c>
      <c r="B3450" s="1425" t="s">
        <v>1004</v>
      </c>
      <c r="C3450" s="1425" t="s">
        <v>390</v>
      </c>
      <c r="D3450" s="1425" t="s">
        <v>1309</v>
      </c>
      <c r="E3450" s="1425" t="s">
        <v>2855</v>
      </c>
      <c r="F3450" s="1425" t="s">
        <v>390</v>
      </c>
      <c r="G3450" s="1425" t="s">
        <v>116</v>
      </c>
      <c r="H3450" s="1425" t="s">
        <v>1266</v>
      </c>
      <c r="I3450" s="1425" t="s">
        <v>2777</v>
      </c>
      <c r="J3450" s="1425" t="s">
        <v>390</v>
      </c>
      <c r="K3450" s="1425">
        <v>18620.299999999999</v>
      </c>
    </row>
    <row r="3451" spans="1:11" ht="12.75">
      <c r="A3451" s="1425" t="s">
        <v>1360</v>
      </c>
      <c r="B3451" s="1425" t="s">
        <v>1004</v>
      </c>
      <c r="C3451" s="1425" t="s">
        <v>390</v>
      </c>
      <c r="D3451" s="1425" t="s">
        <v>1309</v>
      </c>
      <c r="E3451" s="1425" t="s">
        <v>2855</v>
      </c>
      <c r="F3451" s="1425" t="s">
        <v>390</v>
      </c>
      <c r="G3451" s="1425" t="s">
        <v>116</v>
      </c>
      <c r="H3451" s="1425" t="s">
        <v>1266</v>
      </c>
      <c r="I3451" s="1425" t="s">
        <v>2778</v>
      </c>
      <c r="J3451" s="1425" t="s">
        <v>390</v>
      </c>
      <c r="K3451" s="1425">
        <v>87883.029999999999</v>
      </c>
    </row>
    <row r="3452" spans="1:11" ht="12.75">
      <c r="A3452" s="1425" t="s">
        <v>1360</v>
      </c>
      <c r="B3452" s="1425" t="s">
        <v>1004</v>
      </c>
      <c r="C3452" s="1425" t="s">
        <v>390</v>
      </c>
      <c r="D3452" s="1425" t="s">
        <v>1309</v>
      </c>
      <c r="E3452" s="1425" t="s">
        <v>2855</v>
      </c>
      <c r="F3452" s="1425" t="s">
        <v>390</v>
      </c>
      <c r="G3452" s="1425" t="s">
        <v>116</v>
      </c>
      <c r="H3452" s="1425" t="s">
        <v>1267</v>
      </c>
      <c r="I3452" s="1425" t="s">
        <v>2775</v>
      </c>
      <c r="J3452" s="1425" t="s">
        <v>390</v>
      </c>
      <c r="K3452" s="1425">
        <v>70287.330000000002</v>
      </c>
    </row>
    <row r="3453" spans="1:11" ht="12.75">
      <c r="A3453" s="1425" t="s">
        <v>1360</v>
      </c>
      <c r="B3453" s="1425" t="s">
        <v>1004</v>
      </c>
      <c r="C3453" s="1425" t="s">
        <v>390</v>
      </c>
      <c r="D3453" s="1425" t="s">
        <v>1309</v>
      </c>
      <c r="E3453" s="1425" t="s">
        <v>2855</v>
      </c>
      <c r="F3453" s="1425" t="s">
        <v>390</v>
      </c>
      <c r="G3453" s="1425" t="s">
        <v>116</v>
      </c>
      <c r="H3453" s="1425" t="s">
        <v>1267</v>
      </c>
      <c r="I3453" s="1425" t="s">
        <v>2776</v>
      </c>
      <c r="J3453" s="1425" t="s">
        <v>390</v>
      </c>
      <c r="K3453" s="1425">
        <v>114647.09</v>
      </c>
    </row>
    <row r="3454" spans="1:11" ht="12.75">
      <c r="A3454" s="1425" t="s">
        <v>1360</v>
      </c>
      <c r="B3454" s="1425" t="s">
        <v>1004</v>
      </c>
      <c r="C3454" s="1425" t="s">
        <v>390</v>
      </c>
      <c r="D3454" s="1425" t="s">
        <v>1309</v>
      </c>
      <c r="E3454" s="1425" t="s">
        <v>2855</v>
      </c>
      <c r="F3454" s="1425" t="s">
        <v>390</v>
      </c>
      <c r="G3454" s="1425" t="s">
        <v>116</v>
      </c>
      <c r="H3454" s="1425" t="s">
        <v>1267</v>
      </c>
      <c r="I3454" s="1425" t="s">
        <v>2777</v>
      </c>
      <c r="J3454" s="1425" t="s">
        <v>390</v>
      </c>
      <c r="K3454" s="1425">
        <v>22965.380000000001</v>
      </c>
    </row>
    <row r="3455" spans="1:11" ht="12.75">
      <c r="A3455" s="1425" t="s">
        <v>1360</v>
      </c>
      <c r="B3455" s="1425" t="s">
        <v>1004</v>
      </c>
      <c r="C3455" s="1425" t="s">
        <v>390</v>
      </c>
      <c r="D3455" s="1425" t="s">
        <v>1309</v>
      </c>
      <c r="E3455" s="1425" t="s">
        <v>2855</v>
      </c>
      <c r="F3455" s="1425" t="s">
        <v>390</v>
      </c>
      <c r="G3455" s="1425" t="s">
        <v>116</v>
      </c>
      <c r="H3455" s="1425" t="s">
        <v>1267</v>
      </c>
      <c r="I3455" s="1425" t="s">
        <v>2778</v>
      </c>
      <c r="J3455" s="1425" t="s">
        <v>390</v>
      </c>
      <c r="K3455" s="1425">
        <v>108495.07000000001</v>
      </c>
    </row>
    <row r="3456" spans="1:11" ht="12.75">
      <c r="A3456" s="1425" t="s">
        <v>1360</v>
      </c>
      <c r="B3456" s="1425" t="s">
        <v>767</v>
      </c>
      <c r="C3456" s="1425" t="s">
        <v>390</v>
      </c>
      <c r="D3456" s="1425" t="s">
        <v>549</v>
      </c>
      <c r="E3456" s="1425" t="s">
        <v>1452</v>
      </c>
      <c r="F3456" s="1425" t="s">
        <v>1271</v>
      </c>
      <c r="G3456" s="1425" t="s">
        <v>116</v>
      </c>
      <c r="H3456" s="1425" t="s">
        <v>2762</v>
      </c>
      <c r="I3456" s="1425" t="s">
        <v>2775</v>
      </c>
      <c r="J3456" s="1425" t="s">
        <v>1272</v>
      </c>
      <c r="K3456" s="1425">
        <v>1236</v>
      </c>
    </row>
    <row r="3457" spans="1:11" ht="12.75">
      <c r="A3457" s="1425" t="s">
        <v>1360</v>
      </c>
      <c r="B3457" s="1425" t="s">
        <v>767</v>
      </c>
      <c r="C3457" s="1425" t="s">
        <v>390</v>
      </c>
      <c r="D3457" s="1425" t="s">
        <v>549</v>
      </c>
      <c r="E3457" s="1425" t="s">
        <v>1452</v>
      </c>
      <c r="F3457" s="1425" t="s">
        <v>1271</v>
      </c>
      <c r="G3457" s="1425" t="s">
        <v>116</v>
      </c>
      <c r="H3457" s="1425" t="s">
        <v>2762</v>
      </c>
      <c r="I3457" s="1425" t="s">
        <v>2776</v>
      </c>
      <c r="J3457" s="1425" t="s">
        <v>1272</v>
      </c>
      <c r="K3457" s="1425">
        <v>1807.6600000000001</v>
      </c>
    </row>
    <row r="3458" spans="1:11" ht="12.75">
      <c r="A3458" s="1425" t="s">
        <v>1360</v>
      </c>
      <c r="B3458" s="1425" t="s">
        <v>767</v>
      </c>
      <c r="C3458" s="1425" t="s">
        <v>390</v>
      </c>
      <c r="D3458" s="1425" t="s">
        <v>549</v>
      </c>
      <c r="E3458" s="1425" t="s">
        <v>1452</v>
      </c>
      <c r="F3458" s="1425" t="s">
        <v>1271</v>
      </c>
      <c r="G3458" s="1425" t="s">
        <v>116</v>
      </c>
      <c r="H3458" s="1425" t="s">
        <v>2762</v>
      </c>
      <c r="I3458" s="1425" t="s">
        <v>2777</v>
      </c>
      <c r="J3458" s="1425" t="s">
        <v>1272</v>
      </c>
      <c r="K3458" s="1425">
        <v>416.66000000000003</v>
      </c>
    </row>
    <row r="3459" spans="1:11" ht="12.75">
      <c r="A3459" s="1425" t="s">
        <v>1360</v>
      </c>
      <c r="B3459" s="1425" t="s">
        <v>767</v>
      </c>
      <c r="C3459" s="1425" t="s">
        <v>390</v>
      </c>
      <c r="D3459" s="1425" t="s">
        <v>549</v>
      </c>
      <c r="E3459" s="1425" t="s">
        <v>1452</v>
      </c>
      <c r="F3459" s="1425" t="s">
        <v>1271</v>
      </c>
      <c r="G3459" s="1425" t="s">
        <v>116</v>
      </c>
      <c r="H3459" s="1425" t="s">
        <v>2762</v>
      </c>
      <c r="I3459" s="1425" t="s">
        <v>2778</v>
      </c>
      <c r="J3459" s="1425" t="s">
        <v>1272</v>
      </c>
      <c r="K3459" s="1425">
        <v>1759.6700000000001</v>
      </c>
    </row>
    <row r="3460" spans="1:11" ht="12.75">
      <c r="A3460" s="1425" t="s">
        <v>1360</v>
      </c>
      <c r="B3460" s="1425" t="s">
        <v>767</v>
      </c>
      <c r="C3460" s="1425" t="s">
        <v>390</v>
      </c>
      <c r="D3460" s="1425" t="s">
        <v>549</v>
      </c>
      <c r="E3460" s="1425" t="s">
        <v>1452</v>
      </c>
      <c r="F3460" s="1425" t="s">
        <v>1271</v>
      </c>
      <c r="G3460" s="1425" t="s">
        <v>116</v>
      </c>
      <c r="H3460" s="1425" t="s">
        <v>1263</v>
      </c>
      <c r="I3460" s="1425" t="s">
        <v>2775</v>
      </c>
      <c r="J3460" s="1425" t="s">
        <v>1272</v>
      </c>
      <c r="K3460" s="1425">
        <v>1381.6600000000001</v>
      </c>
    </row>
    <row r="3461" spans="1:11" ht="12.75">
      <c r="A3461" s="1425" t="s">
        <v>1360</v>
      </c>
      <c r="B3461" s="1425" t="s">
        <v>767</v>
      </c>
      <c r="C3461" s="1425" t="s">
        <v>390</v>
      </c>
      <c r="D3461" s="1425" t="s">
        <v>549</v>
      </c>
      <c r="E3461" s="1425" t="s">
        <v>1452</v>
      </c>
      <c r="F3461" s="1425" t="s">
        <v>1271</v>
      </c>
      <c r="G3461" s="1425" t="s">
        <v>116</v>
      </c>
      <c r="H3461" s="1425" t="s">
        <v>1263</v>
      </c>
      <c r="I3461" s="1425" t="s">
        <v>2776</v>
      </c>
      <c r="J3461" s="1425" t="s">
        <v>1272</v>
      </c>
      <c r="K3461" s="1425">
        <v>2020.72</v>
      </c>
    </row>
    <row r="3462" spans="1:11" ht="12.75">
      <c r="A3462" s="1425" t="s">
        <v>1360</v>
      </c>
      <c r="B3462" s="1425" t="s">
        <v>767</v>
      </c>
      <c r="C3462" s="1425" t="s">
        <v>390</v>
      </c>
      <c r="D3462" s="1425" t="s">
        <v>549</v>
      </c>
      <c r="E3462" s="1425" t="s">
        <v>1452</v>
      </c>
      <c r="F3462" s="1425" t="s">
        <v>1271</v>
      </c>
      <c r="G3462" s="1425" t="s">
        <v>116</v>
      </c>
      <c r="H3462" s="1425" t="s">
        <v>1263</v>
      </c>
      <c r="I3462" s="1425" t="s">
        <v>2777</v>
      </c>
      <c r="J3462" s="1425" t="s">
        <v>1272</v>
      </c>
      <c r="K3462" s="1425">
        <v>465.75999999999999</v>
      </c>
    </row>
    <row r="3463" spans="1:11" ht="12.75">
      <c r="A3463" s="1425" t="s">
        <v>1360</v>
      </c>
      <c r="B3463" s="1425" t="s">
        <v>767</v>
      </c>
      <c r="C3463" s="1425" t="s">
        <v>390</v>
      </c>
      <c r="D3463" s="1425" t="s">
        <v>549</v>
      </c>
      <c r="E3463" s="1425" t="s">
        <v>1452</v>
      </c>
      <c r="F3463" s="1425" t="s">
        <v>1271</v>
      </c>
      <c r="G3463" s="1425" t="s">
        <v>116</v>
      </c>
      <c r="H3463" s="1425" t="s">
        <v>1263</v>
      </c>
      <c r="I3463" s="1425" t="s">
        <v>2778</v>
      </c>
      <c r="J3463" s="1425" t="s">
        <v>1272</v>
      </c>
      <c r="K3463" s="1425">
        <v>1967.05</v>
      </c>
    </row>
    <row r="3464" spans="1:11" ht="12.75">
      <c r="A3464" s="1425" t="s">
        <v>1360</v>
      </c>
      <c r="B3464" s="1425" t="s">
        <v>767</v>
      </c>
      <c r="C3464" s="1425" t="s">
        <v>390</v>
      </c>
      <c r="D3464" s="1425" t="s">
        <v>549</v>
      </c>
      <c r="E3464" s="1425" t="s">
        <v>1452</v>
      </c>
      <c r="F3464" s="1425" t="s">
        <v>1271</v>
      </c>
      <c r="G3464" s="1425" t="s">
        <v>116</v>
      </c>
      <c r="H3464" s="1425" t="s">
        <v>2772</v>
      </c>
      <c r="I3464" s="1425" t="s">
        <v>2775</v>
      </c>
      <c r="J3464" s="1425" t="s">
        <v>1272</v>
      </c>
      <c r="K3464" s="1425">
        <v>2136.8299999999999</v>
      </c>
    </row>
    <row r="3465" spans="1:11" ht="12.75">
      <c r="A3465" s="1425" t="s">
        <v>1360</v>
      </c>
      <c r="B3465" s="1425" t="s">
        <v>767</v>
      </c>
      <c r="C3465" s="1425" t="s">
        <v>390</v>
      </c>
      <c r="D3465" s="1425" t="s">
        <v>549</v>
      </c>
      <c r="E3465" s="1425" t="s">
        <v>1452</v>
      </c>
      <c r="F3465" s="1425" t="s">
        <v>1271</v>
      </c>
      <c r="G3465" s="1425" t="s">
        <v>116</v>
      </c>
      <c r="H3465" s="1425" t="s">
        <v>2772</v>
      </c>
      <c r="I3465" s="1425" t="s">
        <v>2776</v>
      </c>
      <c r="J3465" s="1425" t="s">
        <v>1272</v>
      </c>
      <c r="K3465" s="1425">
        <v>3125.1399999999999</v>
      </c>
    </row>
    <row r="3466" spans="1:11" ht="12.75">
      <c r="A3466" s="1425" t="s">
        <v>1360</v>
      </c>
      <c r="B3466" s="1425" t="s">
        <v>767</v>
      </c>
      <c r="C3466" s="1425" t="s">
        <v>390</v>
      </c>
      <c r="D3466" s="1425" t="s">
        <v>549</v>
      </c>
      <c r="E3466" s="1425" t="s">
        <v>1452</v>
      </c>
      <c r="F3466" s="1425" t="s">
        <v>1271</v>
      </c>
      <c r="G3466" s="1425" t="s">
        <v>116</v>
      </c>
      <c r="H3466" s="1425" t="s">
        <v>2772</v>
      </c>
      <c r="I3466" s="1425" t="s">
        <v>2777</v>
      </c>
      <c r="J3466" s="1425" t="s">
        <v>1272</v>
      </c>
      <c r="K3466" s="1425">
        <v>720.33000000000004</v>
      </c>
    </row>
    <row r="3467" spans="1:11" ht="12.75">
      <c r="A3467" s="1425" t="s">
        <v>1360</v>
      </c>
      <c r="B3467" s="1425" t="s">
        <v>767</v>
      </c>
      <c r="C3467" s="1425" t="s">
        <v>390</v>
      </c>
      <c r="D3467" s="1425" t="s">
        <v>549</v>
      </c>
      <c r="E3467" s="1425" t="s">
        <v>1452</v>
      </c>
      <c r="F3467" s="1425" t="s">
        <v>1271</v>
      </c>
      <c r="G3467" s="1425" t="s">
        <v>116</v>
      </c>
      <c r="H3467" s="1425" t="s">
        <v>2772</v>
      </c>
      <c r="I3467" s="1425" t="s">
        <v>2778</v>
      </c>
      <c r="J3467" s="1425" t="s">
        <v>1272</v>
      </c>
      <c r="K3467" s="1425">
        <v>3042.1599999999999</v>
      </c>
    </row>
    <row r="3468" spans="1:11" ht="12.75">
      <c r="A3468" s="1425" t="s">
        <v>1360</v>
      </c>
      <c r="B3468" s="1425" t="s">
        <v>767</v>
      </c>
      <c r="C3468" s="1425" t="s">
        <v>390</v>
      </c>
      <c r="D3468" s="1425" t="s">
        <v>549</v>
      </c>
      <c r="E3468" s="1425" t="s">
        <v>1452</v>
      </c>
      <c r="F3468" s="1425" t="s">
        <v>1271</v>
      </c>
      <c r="G3468" s="1425" t="s">
        <v>116</v>
      </c>
      <c r="H3468" s="1425" t="s">
        <v>2773</v>
      </c>
      <c r="I3468" s="1425" t="s">
        <v>2775</v>
      </c>
      <c r="J3468" s="1425" t="s">
        <v>1272</v>
      </c>
      <c r="K3468" s="1425">
        <v>1681.8699999999999</v>
      </c>
    </row>
    <row r="3469" spans="1:11" ht="12.75">
      <c r="A3469" s="1425" t="s">
        <v>1360</v>
      </c>
      <c r="B3469" s="1425" t="s">
        <v>767</v>
      </c>
      <c r="C3469" s="1425" t="s">
        <v>390</v>
      </c>
      <c r="D3469" s="1425" t="s">
        <v>549</v>
      </c>
      <c r="E3469" s="1425" t="s">
        <v>1452</v>
      </c>
      <c r="F3469" s="1425" t="s">
        <v>1271</v>
      </c>
      <c r="G3469" s="1425" t="s">
        <v>116</v>
      </c>
      <c r="H3469" s="1425" t="s">
        <v>2773</v>
      </c>
      <c r="I3469" s="1425" t="s">
        <v>2776</v>
      </c>
      <c r="J3469" s="1425" t="s">
        <v>1272</v>
      </c>
      <c r="K3469" s="1425">
        <v>2459.75</v>
      </c>
    </row>
    <row r="3470" spans="1:11" ht="12.75">
      <c r="A3470" s="1425" t="s">
        <v>1360</v>
      </c>
      <c r="B3470" s="1425" t="s">
        <v>767</v>
      </c>
      <c r="C3470" s="1425" t="s">
        <v>390</v>
      </c>
      <c r="D3470" s="1425" t="s">
        <v>549</v>
      </c>
      <c r="E3470" s="1425" t="s">
        <v>1452</v>
      </c>
      <c r="F3470" s="1425" t="s">
        <v>1271</v>
      </c>
      <c r="G3470" s="1425" t="s">
        <v>116</v>
      </c>
      <c r="H3470" s="1425" t="s">
        <v>2773</v>
      </c>
      <c r="I3470" s="1425" t="s">
        <v>2777</v>
      </c>
      <c r="J3470" s="1425" t="s">
        <v>1272</v>
      </c>
      <c r="K3470" s="1425">
        <v>566.96000000000004</v>
      </c>
    </row>
    <row r="3471" spans="1:11" ht="12.75">
      <c r="A3471" s="1425" t="s">
        <v>1360</v>
      </c>
      <c r="B3471" s="1425" t="s">
        <v>767</v>
      </c>
      <c r="C3471" s="1425" t="s">
        <v>390</v>
      </c>
      <c r="D3471" s="1425" t="s">
        <v>549</v>
      </c>
      <c r="E3471" s="1425" t="s">
        <v>1452</v>
      </c>
      <c r="F3471" s="1425" t="s">
        <v>1271</v>
      </c>
      <c r="G3471" s="1425" t="s">
        <v>116</v>
      </c>
      <c r="H3471" s="1425" t="s">
        <v>2773</v>
      </c>
      <c r="I3471" s="1425" t="s">
        <v>2778</v>
      </c>
      <c r="J3471" s="1425" t="s">
        <v>1272</v>
      </c>
      <c r="K3471" s="1425">
        <v>2394.4499999999998</v>
      </c>
    </row>
    <row r="3472" spans="1:11" ht="12.75">
      <c r="A3472" s="1425" t="s">
        <v>1360</v>
      </c>
      <c r="B3472" s="1425" t="s">
        <v>767</v>
      </c>
      <c r="C3472" s="1425" t="s">
        <v>390</v>
      </c>
      <c r="D3472" s="1425" t="s">
        <v>549</v>
      </c>
      <c r="E3472" s="1425" t="s">
        <v>1452</v>
      </c>
      <c r="F3472" s="1425" t="s">
        <v>1271</v>
      </c>
      <c r="G3472" s="1425" t="s">
        <v>116</v>
      </c>
      <c r="H3472" s="1425" t="s">
        <v>1264</v>
      </c>
      <c r="I3472" s="1425" t="s">
        <v>2775</v>
      </c>
      <c r="J3472" s="1425" t="s">
        <v>1272</v>
      </c>
      <c r="K3472" s="1425">
        <v>1809.5699999999999</v>
      </c>
    </row>
    <row r="3473" spans="1:11" ht="12.75">
      <c r="A3473" s="1425" t="s">
        <v>1360</v>
      </c>
      <c r="B3473" s="1425" t="s">
        <v>767</v>
      </c>
      <c r="C3473" s="1425" t="s">
        <v>390</v>
      </c>
      <c r="D3473" s="1425" t="s">
        <v>549</v>
      </c>
      <c r="E3473" s="1425" t="s">
        <v>1452</v>
      </c>
      <c r="F3473" s="1425" t="s">
        <v>1271</v>
      </c>
      <c r="G3473" s="1425" t="s">
        <v>116</v>
      </c>
      <c r="H3473" s="1425" t="s">
        <v>1264</v>
      </c>
      <c r="I3473" s="1425" t="s">
        <v>2776</v>
      </c>
      <c r="J3473" s="1425" t="s">
        <v>1272</v>
      </c>
      <c r="K3473" s="1425">
        <v>2646.52</v>
      </c>
    </row>
    <row r="3474" spans="1:11" ht="12.75">
      <c r="A3474" s="1425" t="s">
        <v>1360</v>
      </c>
      <c r="B3474" s="1425" t="s">
        <v>767</v>
      </c>
      <c r="C3474" s="1425" t="s">
        <v>390</v>
      </c>
      <c r="D3474" s="1425" t="s">
        <v>549</v>
      </c>
      <c r="E3474" s="1425" t="s">
        <v>1452</v>
      </c>
      <c r="F3474" s="1425" t="s">
        <v>1271</v>
      </c>
      <c r="G3474" s="1425" t="s">
        <v>116</v>
      </c>
      <c r="H3474" s="1425" t="s">
        <v>1264</v>
      </c>
      <c r="I3474" s="1425" t="s">
        <v>2777</v>
      </c>
      <c r="J3474" s="1425" t="s">
        <v>1272</v>
      </c>
      <c r="K3474" s="1425">
        <v>610.00999999999999</v>
      </c>
    </row>
    <row r="3475" spans="1:11" ht="12.75">
      <c r="A3475" s="1425" t="s">
        <v>1360</v>
      </c>
      <c r="B3475" s="1425" t="s">
        <v>767</v>
      </c>
      <c r="C3475" s="1425" t="s">
        <v>390</v>
      </c>
      <c r="D3475" s="1425" t="s">
        <v>549</v>
      </c>
      <c r="E3475" s="1425" t="s">
        <v>1452</v>
      </c>
      <c r="F3475" s="1425" t="s">
        <v>1271</v>
      </c>
      <c r="G3475" s="1425" t="s">
        <v>116</v>
      </c>
      <c r="H3475" s="1425" t="s">
        <v>1264</v>
      </c>
      <c r="I3475" s="1425" t="s">
        <v>2778</v>
      </c>
      <c r="J3475" s="1425" t="s">
        <v>1272</v>
      </c>
      <c r="K3475" s="1425">
        <v>2576.25</v>
      </c>
    </row>
    <row r="3476" spans="1:11" ht="12.75">
      <c r="A3476" s="1425" t="s">
        <v>1360</v>
      </c>
      <c r="B3476" s="1425" t="s">
        <v>767</v>
      </c>
      <c r="C3476" s="1425" t="s">
        <v>390</v>
      </c>
      <c r="D3476" s="1425" t="s">
        <v>549</v>
      </c>
      <c r="E3476" s="1425" t="s">
        <v>1452</v>
      </c>
      <c r="F3476" s="1425" t="s">
        <v>1271</v>
      </c>
      <c r="G3476" s="1425" t="s">
        <v>116</v>
      </c>
      <c r="H3476" s="1425" t="s">
        <v>1265</v>
      </c>
      <c r="I3476" s="1425" t="s">
        <v>2775</v>
      </c>
      <c r="J3476" s="1425" t="s">
        <v>1272</v>
      </c>
      <c r="K3476" s="1425">
        <v>-1211.1900000000001</v>
      </c>
    </row>
    <row r="3477" spans="1:11" ht="12.75">
      <c r="A3477" s="1425" t="s">
        <v>1360</v>
      </c>
      <c r="B3477" s="1425" t="s">
        <v>767</v>
      </c>
      <c r="C3477" s="1425" t="s">
        <v>390</v>
      </c>
      <c r="D3477" s="1425" t="s">
        <v>549</v>
      </c>
      <c r="E3477" s="1425" t="s">
        <v>1452</v>
      </c>
      <c r="F3477" s="1425" t="s">
        <v>1271</v>
      </c>
      <c r="G3477" s="1425" t="s">
        <v>116</v>
      </c>
      <c r="H3477" s="1425" t="s">
        <v>1265</v>
      </c>
      <c r="I3477" s="1425" t="s">
        <v>2776</v>
      </c>
      <c r="J3477" s="1425" t="s">
        <v>1272</v>
      </c>
      <c r="K3477" s="1425">
        <v>-1771.4000000000001</v>
      </c>
    </row>
    <row r="3478" spans="1:11" ht="12.75">
      <c r="A3478" s="1425" t="s">
        <v>1360</v>
      </c>
      <c r="B3478" s="1425" t="s">
        <v>767</v>
      </c>
      <c r="C3478" s="1425" t="s">
        <v>390</v>
      </c>
      <c r="D3478" s="1425" t="s">
        <v>549</v>
      </c>
      <c r="E3478" s="1425" t="s">
        <v>1452</v>
      </c>
      <c r="F3478" s="1425" t="s">
        <v>1271</v>
      </c>
      <c r="G3478" s="1425" t="s">
        <v>116</v>
      </c>
      <c r="H3478" s="1425" t="s">
        <v>1265</v>
      </c>
      <c r="I3478" s="1425" t="s">
        <v>2777</v>
      </c>
      <c r="J3478" s="1425" t="s">
        <v>1272</v>
      </c>
      <c r="K3478" s="1425">
        <v>-408.29000000000002</v>
      </c>
    </row>
    <row r="3479" spans="1:11" ht="12.75">
      <c r="A3479" s="1425" t="s">
        <v>1360</v>
      </c>
      <c r="B3479" s="1425" t="s">
        <v>767</v>
      </c>
      <c r="C3479" s="1425" t="s">
        <v>390</v>
      </c>
      <c r="D3479" s="1425" t="s">
        <v>549</v>
      </c>
      <c r="E3479" s="1425" t="s">
        <v>1452</v>
      </c>
      <c r="F3479" s="1425" t="s">
        <v>1271</v>
      </c>
      <c r="G3479" s="1425" t="s">
        <v>116</v>
      </c>
      <c r="H3479" s="1425" t="s">
        <v>1265</v>
      </c>
      <c r="I3479" s="1425" t="s">
        <v>2778</v>
      </c>
      <c r="J3479" s="1425" t="s">
        <v>1272</v>
      </c>
      <c r="K3479" s="1425">
        <v>-1724.3599999999999</v>
      </c>
    </row>
    <row r="3480" spans="1:11" ht="12.75">
      <c r="A3480" s="1425" t="s">
        <v>1360</v>
      </c>
      <c r="B3480" s="1425" t="s">
        <v>767</v>
      </c>
      <c r="C3480" s="1425" t="s">
        <v>390</v>
      </c>
      <c r="D3480" s="1425" t="s">
        <v>549</v>
      </c>
      <c r="E3480" s="1425" t="s">
        <v>1452</v>
      </c>
      <c r="F3480" s="1425" t="s">
        <v>1271</v>
      </c>
      <c r="G3480" s="1425" t="s">
        <v>116</v>
      </c>
      <c r="H3480" s="1425" t="s">
        <v>2774</v>
      </c>
      <c r="I3480" s="1425" t="s">
        <v>2775</v>
      </c>
      <c r="J3480" s="1425" t="s">
        <v>1272</v>
      </c>
      <c r="K3480" s="1425">
        <v>7998.8299999999999</v>
      </c>
    </row>
    <row r="3481" spans="1:11" ht="12.75">
      <c r="A3481" s="1425" t="s">
        <v>1360</v>
      </c>
      <c r="B3481" s="1425" t="s">
        <v>767</v>
      </c>
      <c r="C3481" s="1425" t="s">
        <v>390</v>
      </c>
      <c r="D3481" s="1425" t="s">
        <v>549</v>
      </c>
      <c r="E3481" s="1425" t="s">
        <v>1452</v>
      </c>
      <c r="F3481" s="1425" t="s">
        <v>1271</v>
      </c>
      <c r="G3481" s="1425" t="s">
        <v>116</v>
      </c>
      <c r="H3481" s="1425" t="s">
        <v>2774</v>
      </c>
      <c r="I3481" s="1425" t="s">
        <v>2776</v>
      </c>
      <c r="J3481" s="1425" t="s">
        <v>1272</v>
      </c>
      <c r="K3481" s="1425">
        <v>11698.32</v>
      </c>
    </row>
    <row r="3482" spans="1:11" ht="12.75">
      <c r="A3482" s="1425" t="s">
        <v>1360</v>
      </c>
      <c r="B3482" s="1425" t="s">
        <v>767</v>
      </c>
      <c r="C3482" s="1425" t="s">
        <v>390</v>
      </c>
      <c r="D3482" s="1425" t="s">
        <v>549</v>
      </c>
      <c r="E3482" s="1425" t="s">
        <v>1452</v>
      </c>
      <c r="F3482" s="1425" t="s">
        <v>1271</v>
      </c>
      <c r="G3482" s="1425" t="s">
        <v>116</v>
      </c>
      <c r="H3482" s="1425" t="s">
        <v>2774</v>
      </c>
      <c r="I3482" s="1425" t="s">
        <v>2777</v>
      </c>
      <c r="J3482" s="1425" t="s">
        <v>1272</v>
      </c>
      <c r="K3482" s="1425">
        <v>2696.4299999999998</v>
      </c>
    </row>
    <row r="3483" spans="1:11" ht="12.75">
      <c r="A3483" s="1425" t="s">
        <v>1360</v>
      </c>
      <c r="B3483" s="1425" t="s">
        <v>767</v>
      </c>
      <c r="C3483" s="1425" t="s">
        <v>390</v>
      </c>
      <c r="D3483" s="1425" t="s">
        <v>549</v>
      </c>
      <c r="E3483" s="1425" t="s">
        <v>1452</v>
      </c>
      <c r="F3483" s="1425" t="s">
        <v>1271</v>
      </c>
      <c r="G3483" s="1425" t="s">
        <v>116</v>
      </c>
      <c r="H3483" s="1425" t="s">
        <v>2774</v>
      </c>
      <c r="I3483" s="1425" t="s">
        <v>2778</v>
      </c>
      <c r="J3483" s="1425" t="s">
        <v>1272</v>
      </c>
      <c r="K3483" s="1425">
        <v>11387.75</v>
      </c>
    </row>
    <row r="3484" spans="1:11" ht="12.75">
      <c r="A3484" s="1425" t="s">
        <v>1360</v>
      </c>
      <c r="B3484" s="1425" t="s">
        <v>767</v>
      </c>
      <c r="C3484" s="1425" t="s">
        <v>390</v>
      </c>
      <c r="D3484" s="1425" t="s">
        <v>549</v>
      </c>
      <c r="E3484" s="1425" t="s">
        <v>1452</v>
      </c>
      <c r="F3484" s="1425" t="s">
        <v>1271</v>
      </c>
      <c r="G3484" s="1425" t="s">
        <v>116</v>
      </c>
      <c r="H3484" s="1425" t="s">
        <v>1266</v>
      </c>
      <c r="I3484" s="1425" t="s">
        <v>2775</v>
      </c>
      <c r="J3484" s="1425" t="s">
        <v>1272</v>
      </c>
      <c r="K3484" s="1425">
        <v>1869.52</v>
      </c>
    </row>
    <row r="3485" spans="1:11" ht="12.75">
      <c r="A3485" s="1425" t="s">
        <v>1360</v>
      </c>
      <c r="B3485" s="1425" t="s">
        <v>767</v>
      </c>
      <c r="C3485" s="1425" t="s">
        <v>390</v>
      </c>
      <c r="D3485" s="1425" t="s">
        <v>549</v>
      </c>
      <c r="E3485" s="1425" t="s">
        <v>1452</v>
      </c>
      <c r="F3485" s="1425" t="s">
        <v>1271</v>
      </c>
      <c r="G3485" s="1425" t="s">
        <v>116</v>
      </c>
      <c r="H3485" s="1425" t="s">
        <v>1266</v>
      </c>
      <c r="I3485" s="1425" t="s">
        <v>2776</v>
      </c>
      <c r="J3485" s="1425" t="s">
        <v>1272</v>
      </c>
      <c r="K3485" s="1425">
        <v>2734.1900000000001</v>
      </c>
    </row>
    <row r="3486" spans="1:11" ht="12.75">
      <c r="A3486" s="1425" t="s">
        <v>1360</v>
      </c>
      <c r="B3486" s="1425" t="s">
        <v>767</v>
      </c>
      <c r="C3486" s="1425" t="s">
        <v>390</v>
      </c>
      <c r="D3486" s="1425" t="s">
        <v>549</v>
      </c>
      <c r="E3486" s="1425" t="s">
        <v>1452</v>
      </c>
      <c r="F3486" s="1425" t="s">
        <v>1271</v>
      </c>
      <c r="G3486" s="1425" t="s">
        <v>116</v>
      </c>
      <c r="H3486" s="1425" t="s">
        <v>1266</v>
      </c>
      <c r="I3486" s="1425" t="s">
        <v>2777</v>
      </c>
      <c r="J3486" s="1425" t="s">
        <v>1272</v>
      </c>
      <c r="K3486" s="1425">
        <v>630.22000000000003</v>
      </c>
    </row>
    <row r="3487" spans="1:11" ht="12.75">
      <c r="A3487" s="1425" t="s">
        <v>1360</v>
      </c>
      <c r="B3487" s="1425" t="s">
        <v>767</v>
      </c>
      <c r="C3487" s="1425" t="s">
        <v>390</v>
      </c>
      <c r="D3487" s="1425" t="s">
        <v>549</v>
      </c>
      <c r="E3487" s="1425" t="s">
        <v>1452</v>
      </c>
      <c r="F3487" s="1425" t="s">
        <v>1271</v>
      </c>
      <c r="G3487" s="1425" t="s">
        <v>116</v>
      </c>
      <c r="H3487" s="1425" t="s">
        <v>1266</v>
      </c>
      <c r="I3487" s="1425" t="s">
        <v>2778</v>
      </c>
      <c r="J3487" s="1425" t="s">
        <v>1272</v>
      </c>
      <c r="K3487" s="1425">
        <v>2661.5999999999999</v>
      </c>
    </row>
    <row r="3488" spans="1:11" ht="12.75">
      <c r="A3488" s="1425" t="s">
        <v>1360</v>
      </c>
      <c r="B3488" s="1425" t="s">
        <v>767</v>
      </c>
      <c r="C3488" s="1425" t="s">
        <v>390</v>
      </c>
      <c r="D3488" s="1425" t="s">
        <v>549</v>
      </c>
      <c r="E3488" s="1425" t="s">
        <v>1452</v>
      </c>
      <c r="F3488" s="1425" t="s">
        <v>1271</v>
      </c>
      <c r="G3488" s="1425" t="s">
        <v>116</v>
      </c>
      <c r="H3488" s="1425" t="s">
        <v>1267</v>
      </c>
      <c r="I3488" s="1425" t="s">
        <v>2775</v>
      </c>
      <c r="J3488" s="1425" t="s">
        <v>1272</v>
      </c>
      <c r="K3488" s="1425">
        <v>1431.96</v>
      </c>
    </row>
    <row r="3489" spans="1:11" ht="12.75">
      <c r="A3489" s="1425" t="s">
        <v>1360</v>
      </c>
      <c r="B3489" s="1425" t="s">
        <v>767</v>
      </c>
      <c r="C3489" s="1425" t="s">
        <v>390</v>
      </c>
      <c r="D3489" s="1425" t="s">
        <v>549</v>
      </c>
      <c r="E3489" s="1425" t="s">
        <v>1452</v>
      </c>
      <c r="F3489" s="1425" t="s">
        <v>1271</v>
      </c>
      <c r="G3489" s="1425" t="s">
        <v>116</v>
      </c>
      <c r="H3489" s="1425" t="s">
        <v>1267</v>
      </c>
      <c r="I3489" s="1425" t="s">
        <v>2776</v>
      </c>
      <c r="J3489" s="1425" t="s">
        <v>1272</v>
      </c>
      <c r="K3489" s="1425">
        <v>2094.23</v>
      </c>
    </row>
    <row r="3490" spans="1:11" ht="12.75">
      <c r="A3490" s="1425" t="s">
        <v>1360</v>
      </c>
      <c r="B3490" s="1425" t="s">
        <v>767</v>
      </c>
      <c r="C3490" s="1425" t="s">
        <v>390</v>
      </c>
      <c r="D3490" s="1425" t="s">
        <v>549</v>
      </c>
      <c r="E3490" s="1425" t="s">
        <v>1452</v>
      </c>
      <c r="F3490" s="1425" t="s">
        <v>1271</v>
      </c>
      <c r="G3490" s="1425" t="s">
        <v>116</v>
      </c>
      <c r="H3490" s="1425" t="s">
        <v>1267</v>
      </c>
      <c r="I3490" s="1425" t="s">
        <v>2777</v>
      </c>
      <c r="J3490" s="1425" t="s">
        <v>1272</v>
      </c>
      <c r="K3490" s="1425">
        <v>482.72000000000003</v>
      </c>
    </row>
    <row r="3491" spans="1:11" ht="12.75">
      <c r="A3491" s="1425" t="s">
        <v>1360</v>
      </c>
      <c r="B3491" s="1425" t="s">
        <v>767</v>
      </c>
      <c r="C3491" s="1425" t="s">
        <v>390</v>
      </c>
      <c r="D3491" s="1425" t="s">
        <v>549</v>
      </c>
      <c r="E3491" s="1425" t="s">
        <v>1452</v>
      </c>
      <c r="F3491" s="1425" t="s">
        <v>1271</v>
      </c>
      <c r="G3491" s="1425" t="s">
        <v>116</v>
      </c>
      <c r="H3491" s="1425" t="s">
        <v>1267</v>
      </c>
      <c r="I3491" s="1425" t="s">
        <v>2778</v>
      </c>
      <c r="J3491" s="1425" t="s">
        <v>1272</v>
      </c>
      <c r="K3491" s="1425">
        <v>2038.6400000000001</v>
      </c>
    </row>
    <row r="3492" spans="1:11" ht="12.75">
      <c r="A3492" s="1425" t="s">
        <v>1360</v>
      </c>
      <c r="B3492" s="1425" t="s">
        <v>767</v>
      </c>
      <c r="C3492" s="1425" t="s">
        <v>390</v>
      </c>
      <c r="D3492" s="1425" t="s">
        <v>549</v>
      </c>
      <c r="E3492" s="1425" t="s">
        <v>2856</v>
      </c>
      <c r="F3492" s="1425" t="s">
        <v>1273</v>
      </c>
      <c r="G3492" s="1425" t="s">
        <v>1238</v>
      </c>
      <c r="H3492" s="1425" t="s">
        <v>2762</v>
      </c>
      <c r="I3492" s="1425" t="s">
        <v>2763</v>
      </c>
      <c r="J3492" s="1425" t="s">
        <v>1272</v>
      </c>
      <c r="K3492" s="1425">
        <v>2.8500000000000001</v>
      </c>
    </row>
    <row r="3493" spans="1:11" ht="12.75">
      <c r="A3493" s="1425" t="s">
        <v>1360</v>
      </c>
      <c r="B3493" s="1425" t="s">
        <v>767</v>
      </c>
      <c r="C3493" s="1425" t="s">
        <v>390</v>
      </c>
      <c r="D3493" s="1425" t="s">
        <v>549</v>
      </c>
      <c r="E3493" s="1425" t="s">
        <v>2856</v>
      </c>
      <c r="F3493" s="1425" t="s">
        <v>1273</v>
      </c>
      <c r="G3493" s="1425" t="s">
        <v>1238</v>
      </c>
      <c r="H3493" s="1425" t="s">
        <v>2762</v>
      </c>
      <c r="I3493" s="1425" t="s">
        <v>2764</v>
      </c>
      <c r="J3493" s="1425" t="s">
        <v>1272</v>
      </c>
      <c r="K3493" s="1425">
        <v>39.770000000000003</v>
      </c>
    </row>
    <row r="3494" spans="1:11" ht="12.75">
      <c r="A3494" s="1425" t="s">
        <v>1360</v>
      </c>
      <c r="B3494" s="1425" t="s">
        <v>767</v>
      </c>
      <c r="C3494" s="1425" t="s">
        <v>390</v>
      </c>
      <c r="D3494" s="1425" t="s">
        <v>549</v>
      </c>
      <c r="E3494" s="1425" t="s">
        <v>2856</v>
      </c>
      <c r="F3494" s="1425" t="s">
        <v>1273</v>
      </c>
      <c r="G3494" s="1425" t="s">
        <v>1238</v>
      </c>
      <c r="H3494" s="1425" t="s">
        <v>2762</v>
      </c>
      <c r="I3494" s="1425" t="s">
        <v>2765</v>
      </c>
      <c r="J3494" s="1425" t="s">
        <v>1272</v>
      </c>
      <c r="K3494" s="1425">
        <v>7.9500000000000002</v>
      </c>
    </row>
    <row r="3495" spans="1:11" ht="12.75">
      <c r="A3495" s="1425" t="s">
        <v>1360</v>
      </c>
      <c r="B3495" s="1425" t="s">
        <v>767</v>
      </c>
      <c r="C3495" s="1425" t="s">
        <v>390</v>
      </c>
      <c r="D3495" s="1425" t="s">
        <v>549</v>
      </c>
      <c r="E3495" s="1425" t="s">
        <v>2856</v>
      </c>
      <c r="F3495" s="1425" t="s">
        <v>1273</v>
      </c>
      <c r="G3495" s="1425" t="s">
        <v>1238</v>
      </c>
      <c r="H3495" s="1425" t="s">
        <v>2762</v>
      </c>
      <c r="I3495" s="1425" t="s">
        <v>2766</v>
      </c>
      <c r="J3495" s="1425" t="s">
        <v>1272</v>
      </c>
      <c r="K3495" s="1425">
        <v>14.19</v>
      </c>
    </row>
    <row r="3496" spans="1:11" ht="12.75">
      <c r="A3496" s="1425" t="s">
        <v>1360</v>
      </c>
      <c r="B3496" s="1425" t="s">
        <v>767</v>
      </c>
      <c r="C3496" s="1425" t="s">
        <v>390</v>
      </c>
      <c r="D3496" s="1425" t="s">
        <v>549</v>
      </c>
      <c r="E3496" s="1425" t="s">
        <v>2856</v>
      </c>
      <c r="F3496" s="1425" t="s">
        <v>1273</v>
      </c>
      <c r="G3496" s="1425" t="s">
        <v>1238</v>
      </c>
      <c r="H3496" s="1425" t="s">
        <v>2762</v>
      </c>
      <c r="I3496" s="1425" t="s">
        <v>2767</v>
      </c>
      <c r="J3496" s="1425" t="s">
        <v>1272</v>
      </c>
      <c r="K3496" s="1425">
        <v>237.49000000000001</v>
      </c>
    </row>
    <row r="3497" spans="1:11" ht="12.75">
      <c r="A3497" s="1425" t="s">
        <v>1360</v>
      </c>
      <c r="B3497" s="1425" t="s">
        <v>767</v>
      </c>
      <c r="C3497" s="1425" t="s">
        <v>390</v>
      </c>
      <c r="D3497" s="1425" t="s">
        <v>549</v>
      </c>
      <c r="E3497" s="1425" t="s">
        <v>2856</v>
      </c>
      <c r="F3497" s="1425" t="s">
        <v>1273</v>
      </c>
      <c r="G3497" s="1425" t="s">
        <v>1238</v>
      </c>
      <c r="H3497" s="1425" t="s">
        <v>2762</v>
      </c>
      <c r="I3497" s="1425" t="s">
        <v>2768</v>
      </c>
      <c r="J3497" s="1425" t="s">
        <v>1272</v>
      </c>
      <c r="K3497" s="1425">
        <v>19.879999999999999</v>
      </c>
    </row>
    <row r="3498" spans="1:11" ht="12.75">
      <c r="A3498" s="1425" t="s">
        <v>1360</v>
      </c>
      <c r="B3498" s="1425" t="s">
        <v>767</v>
      </c>
      <c r="C3498" s="1425" t="s">
        <v>390</v>
      </c>
      <c r="D3498" s="1425" t="s">
        <v>549</v>
      </c>
      <c r="E3498" s="1425" t="s">
        <v>2856</v>
      </c>
      <c r="F3498" s="1425" t="s">
        <v>1273</v>
      </c>
      <c r="G3498" s="1425" t="s">
        <v>1238</v>
      </c>
      <c r="H3498" s="1425" t="s">
        <v>2762</v>
      </c>
      <c r="I3498" s="1425" t="s">
        <v>2769</v>
      </c>
      <c r="J3498" s="1425" t="s">
        <v>1272</v>
      </c>
      <c r="K3498" s="1425">
        <v>10.220000000000001</v>
      </c>
    </row>
    <row r="3499" spans="1:11" ht="12.75">
      <c r="A3499" s="1425" t="s">
        <v>1360</v>
      </c>
      <c r="B3499" s="1425" t="s">
        <v>767</v>
      </c>
      <c r="C3499" s="1425" t="s">
        <v>390</v>
      </c>
      <c r="D3499" s="1425" t="s">
        <v>549</v>
      </c>
      <c r="E3499" s="1425" t="s">
        <v>2856</v>
      </c>
      <c r="F3499" s="1425" t="s">
        <v>1273</v>
      </c>
      <c r="G3499" s="1425" t="s">
        <v>1238</v>
      </c>
      <c r="H3499" s="1425" t="s">
        <v>2762</v>
      </c>
      <c r="I3499" s="1425" t="s">
        <v>2770</v>
      </c>
      <c r="J3499" s="1425" t="s">
        <v>1272</v>
      </c>
      <c r="K3499" s="1425">
        <v>8.5</v>
      </c>
    </row>
    <row r="3500" spans="1:11" ht="12.75">
      <c r="A3500" s="1425" t="s">
        <v>1360</v>
      </c>
      <c r="B3500" s="1425" t="s">
        <v>767</v>
      </c>
      <c r="C3500" s="1425" t="s">
        <v>390</v>
      </c>
      <c r="D3500" s="1425" t="s">
        <v>549</v>
      </c>
      <c r="E3500" s="1425" t="s">
        <v>2856</v>
      </c>
      <c r="F3500" s="1425" t="s">
        <v>1273</v>
      </c>
      <c r="G3500" s="1425" t="s">
        <v>1238</v>
      </c>
      <c r="H3500" s="1425" t="s">
        <v>2762</v>
      </c>
      <c r="I3500" s="1425" t="s">
        <v>2771</v>
      </c>
      <c r="J3500" s="1425" t="s">
        <v>1272</v>
      </c>
      <c r="K3500" s="1425">
        <v>265.83999999999997</v>
      </c>
    </row>
    <row r="3501" spans="1:11" ht="12.75">
      <c r="A3501" s="1425" t="s">
        <v>1360</v>
      </c>
      <c r="B3501" s="1425" t="s">
        <v>767</v>
      </c>
      <c r="C3501" s="1425" t="s">
        <v>390</v>
      </c>
      <c r="D3501" s="1425" t="s">
        <v>549</v>
      </c>
      <c r="E3501" s="1425" t="s">
        <v>2856</v>
      </c>
      <c r="F3501" s="1425" t="s">
        <v>1273</v>
      </c>
      <c r="G3501" s="1425" t="s">
        <v>1238</v>
      </c>
      <c r="H3501" s="1425" t="s">
        <v>1263</v>
      </c>
      <c r="I3501" s="1425" t="s">
        <v>2763</v>
      </c>
      <c r="J3501" s="1425" t="s">
        <v>1272</v>
      </c>
      <c r="K3501" s="1425">
        <v>3.1499999999999999</v>
      </c>
    </row>
    <row r="3502" spans="1:11" ht="12.75">
      <c r="A3502" s="1425" t="s">
        <v>1360</v>
      </c>
      <c r="B3502" s="1425" t="s">
        <v>767</v>
      </c>
      <c r="C3502" s="1425" t="s">
        <v>390</v>
      </c>
      <c r="D3502" s="1425" t="s">
        <v>549</v>
      </c>
      <c r="E3502" s="1425" t="s">
        <v>2856</v>
      </c>
      <c r="F3502" s="1425" t="s">
        <v>1273</v>
      </c>
      <c r="G3502" s="1425" t="s">
        <v>1238</v>
      </c>
      <c r="H3502" s="1425" t="s">
        <v>1263</v>
      </c>
      <c r="I3502" s="1425" t="s">
        <v>2764</v>
      </c>
      <c r="J3502" s="1425" t="s">
        <v>1272</v>
      </c>
      <c r="K3502" s="1425">
        <v>44.009999999999998</v>
      </c>
    </row>
    <row r="3503" spans="1:11" ht="12.75">
      <c r="A3503" s="1425" t="s">
        <v>1360</v>
      </c>
      <c r="B3503" s="1425" t="s">
        <v>767</v>
      </c>
      <c r="C3503" s="1425" t="s">
        <v>390</v>
      </c>
      <c r="D3503" s="1425" t="s">
        <v>549</v>
      </c>
      <c r="E3503" s="1425" t="s">
        <v>2856</v>
      </c>
      <c r="F3503" s="1425" t="s">
        <v>1273</v>
      </c>
      <c r="G3503" s="1425" t="s">
        <v>1238</v>
      </c>
      <c r="H3503" s="1425" t="s">
        <v>1263</v>
      </c>
      <c r="I3503" s="1425" t="s">
        <v>2765</v>
      </c>
      <c r="J3503" s="1425" t="s">
        <v>1272</v>
      </c>
      <c r="K3503" s="1425">
        <v>8.8000000000000007</v>
      </c>
    </row>
    <row r="3504" spans="1:11" ht="12.75">
      <c r="A3504" s="1425" t="s">
        <v>1360</v>
      </c>
      <c r="B3504" s="1425" t="s">
        <v>767</v>
      </c>
      <c r="C3504" s="1425" t="s">
        <v>390</v>
      </c>
      <c r="D3504" s="1425" t="s">
        <v>549</v>
      </c>
      <c r="E3504" s="1425" t="s">
        <v>2856</v>
      </c>
      <c r="F3504" s="1425" t="s">
        <v>1273</v>
      </c>
      <c r="G3504" s="1425" t="s">
        <v>1238</v>
      </c>
      <c r="H3504" s="1425" t="s">
        <v>1263</v>
      </c>
      <c r="I3504" s="1425" t="s">
        <v>2766</v>
      </c>
      <c r="J3504" s="1425" t="s">
        <v>1272</v>
      </c>
      <c r="K3504" s="1425">
        <v>15.699999999999999</v>
      </c>
    </row>
    <row r="3505" spans="1:11" ht="12.75">
      <c r="A3505" s="1425" t="s">
        <v>1360</v>
      </c>
      <c r="B3505" s="1425" t="s">
        <v>767</v>
      </c>
      <c r="C3505" s="1425" t="s">
        <v>390</v>
      </c>
      <c r="D3505" s="1425" t="s">
        <v>549</v>
      </c>
      <c r="E3505" s="1425" t="s">
        <v>2856</v>
      </c>
      <c r="F3505" s="1425" t="s">
        <v>1273</v>
      </c>
      <c r="G3505" s="1425" t="s">
        <v>1238</v>
      </c>
      <c r="H3505" s="1425" t="s">
        <v>1263</v>
      </c>
      <c r="I3505" s="1425" t="s">
        <v>2767</v>
      </c>
      <c r="J3505" s="1425" t="s">
        <v>1272</v>
      </c>
      <c r="K3505" s="1425">
        <v>262.80000000000001</v>
      </c>
    </row>
    <row r="3506" spans="1:11" ht="12.75">
      <c r="A3506" s="1425" t="s">
        <v>1360</v>
      </c>
      <c r="B3506" s="1425" t="s">
        <v>767</v>
      </c>
      <c r="C3506" s="1425" t="s">
        <v>390</v>
      </c>
      <c r="D3506" s="1425" t="s">
        <v>549</v>
      </c>
      <c r="E3506" s="1425" t="s">
        <v>2856</v>
      </c>
      <c r="F3506" s="1425" t="s">
        <v>1273</v>
      </c>
      <c r="G3506" s="1425" t="s">
        <v>1238</v>
      </c>
      <c r="H3506" s="1425" t="s">
        <v>1263</v>
      </c>
      <c r="I3506" s="1425" t="s">
        <v>2768</v>
      </c>
      <c r="J3506" s="1425" t="s">
        <v>1272</v>
      </c>
      <c r="K3506" s="1425">
        <v>22</v>
      </c>
    </row>
    <row r="3507" spans="1:11" ht="12.75">
      <c r="A3507" s="1425" t="s">
        <v>1360</v>
      </c>
      <c r="B3507" s="1425" t="s">
        <v>767</v>
      </c>
      <c r="C3507" s="1425" t="s">
        <v>390</v>
      </c>
      <c r="D3507" s="1425" t="s">
        <v>549</v>
      </c>
      <c r="E3507" s="1425" t="s">
        <v>2856</v>
      </c>
      <c r="F3507" s="1425" t="s">
        <v>1273</v>
      </c>
      <c r="G3507" s="1425" t="s">
        <v>1238</v>
      </c>
      <c r="H3507" s="1425" t="s">
        <v>1263</v>
      </c>
      <c r="I3507" s="1425" t="s">
        <v>2769</v>
      </c>
      <c r="J3507" s="1425" t="s">
        <v>1272</v>
      </c>
      <c r="K3507" s="1425">
        <v>11.300000000000001</v>
      </c>
    </row>
    <row r="3508" spans="1:11" ht="12.75">
      <c r="A3508" s="1425" t="s">
        <v>1360</v>
      </c>
      <c r="B3508" s="1425" t="s">
        <v>767</v>
      </c>
      <c r="C3508" s="1425" t="s">
        <v>390</v>
      </c>
      <c r="D3508" s="1425" t="s">
        <v>549</v>
      </c>
      <c r="E3508" s="1425" t="s">
        <v>2856</v>
      </c>
      <c r="F3508" s="1425" t="s">
        <v>1273</v>
      </c>
      <c r="G3508" s="1425" t="s">
        <v>1238</v>
      </c>
      <c r="H3508" s="1425" t="s">
        <v>1263</v>
      </c>
      <c r="I3508" s="1425" t="s">
        <v>2770</v>
      </c>
      <c r="J3508" s="1425" t="s">
        <v>1272</v>
      </c>
      <c r="K3508" s="1425">
        <v>9.4000000000000004</v>
      </c>
    </row>
    <row r="3509" spans="1:11" ht="12.75">
      <c r="A3509" s="1425" t="s">
        <v>1360</v>
      </c>
      <c r="B3509" s="1425" t="s">
        <v>767</v>
      </c>
      <c r="C3509" s="1425" t="s">
        <v>390</v>
      </c>
      <c r="D3509" s="1425" t="s">
        <v>549</v>
      </c>
      <c r="E3509" s="1425" t="s">
        <v>2856</v>
      </c>
      <c r="F3509" s="1425" t="s">
        <v>1273</v>
      </c>
      <c r="G3509" s="1425" t="s">
        <v>1238</v>
      </c>
      <c r="H3509" s="1425" t="s">
        <v>1263</v>
      </c>
      <c r="I3509" s="1425" t="s">
        <v>2771</v>
      </c>
      <c r="J3509" s="1425" t="s">
        <v>1272</v>
      </c>
      <c r="K3509" s="1425">
        <v>294.14999999999998</v>
      </c>
    </row>
    <row r="3510" spans="1:11" ht="12.75">
      <c r="A3510" s="1425" t="s">
        <v>1360</v>
      </c>
      <c r="B3510" s="1425" t="s">
        <v>767</v>
      </c>
      <c r="C3510" s="1425" t="s">
        <v>390</v>
      </c>
      <c r="D3510" s="1425" t="s">
        <v>549</v>
      </c>
      <c r="E3510" s="1425" t="s">
        <v>2856</v>
      </c>
      <c r="F3510" s="1425" t="s">
        <v>1273</v>
      </c>
      <c r="G3510" s="1425" t="s">
        <v>1238</v>
      </c>
      <c r="H3510" s="1425" t="s">
        <v>2772</v>
      </c>
      <c r="I3510" s="1425" t="s">
        <v>2763</v>
      </c>
      <c r="J3510" s="1425" t="s">
        <v>1272</v>
      </c>
      <c r="K3510" s="1425">
        <v>4.8899999999999997</v>
      </c>
    </row>
    <row r="3511" spans="1:11" ht="12.75">
      <c r="A3511" s="1425" t="s">
        <v>1360</v>
      </c>
      <c r="B3511" s="1425" t="s">
        <v>767</v>
      </c>
      <c r="C3511" s="1425" t="s">
        <v>390</v>
      </c>
      <c r="D3511" s="1425" t="s">
        <v>549</v>
      </c>
      <c r="E3511" s="1425" t="s">
        <v>2856</v>
      </c>
      <c r="F3511" s="1425" t="s">
        <v>1273</v>
      </c>
      <c r="G3511" s="1425" t="s">
        <v>1238</v>
      </c>
      <c r="H3511" s="1425" t="s">
        <v>2772</v>
      </c>
      <c r="I3511" s="1425" t="s">
        <v>2764</v>
      </c>
      <c r="J3511" s="1425" t="s">
        <v>1272</v>
      </c>
      <c r="K3511" s="1425">
        <v>68.340000000000003</v>
      </c>
    </row>
    <row r="3512" spans="1:11" ht="12.75">
      <c r="A3512" s="1425" t="s">
        <v>1360</v>
      </c>
      <c r="B3512" s="1425" t="s">
        <v>767</v>
      </c>
      <c r="C3512" s="1425" t="s">
        <v>390</v>
      </c>
      <c r="D3512" s="1425" t="s">
        <v>549</v>
      </c>
      <c r="E3512" s="1425" t="s">
        <v>2856</v>
      </c>
      <c r="F3512" s="1425" t="s">
        <v>1273</v>
      </c>
      <c r="G3512" s="1425" t="s">
        <v>1238</v>
      </c>
      <c r="H3512" s="1425" t="s">
        <v>2772</v>
      </c>
      <c r="I3512" s="1425" t="s">
        <v>2765</v>
      </c>
      <c r="J3512" s="1425" t="s">
        <v>1272</v>
      </c>
      <c r="K3512" s="1425">
        <v>13.67</v>
      </c>
    </row>
    <row r="3513" spans="1:11" ht="12.75">
      <c r="A3513" s="1425" t="s">
        <v>1360</v>
      </c>
      <c r="B3513" s="1425" t="s">
        <v>767</v>
      </c>
      <c r="C3513" s="1425" t="s">
        <v>390</v>
      </c>
      <c r="D3513" s="1425" t="s">
        <v>549</v>
      </c>
      <c r="E3513" s="1425" t="s">
        <v>2856</v>
      </c>
      <c r="F3513" s="1425" t="s">
        <v>1273</v>
      </c>
      <c r="G3513" s="1425" t="s">
        <v>1238</v>
      </c>
      <c r="H3513" s="1425" t="s">
        <v>2772</v>
      </c>
      <c r="I3513" s="1425" t="s">
        <v>2766</v>
      </c>
      <c r="J3513" s="1425" t="s">
        <v>1272</v>
      </c>
      <c r="K3513" s="1425">
        <v>24.390000000000001</v>
      </c>
    </row>
    <row r="3514" spans="1:11" ht="12.75">
      <c r="A3514" s="1425" t="s">
        <v>1360</v>
      </c>
      <c r="B3514" s="1425" t="s">
        <v>767</v>
      </c>
      <c r="C3514" s="1425" t="s">
        <v>390</v>
      </c>
      <c r="D3514" s="1425" t="s">
        <v>549</v>
      </c>
      <c r="E3514" s="1425" t="s">
        <v>2856</v>
      </c>
      <c r="F3514" s="1425" t="s">
        <v>1273</v>
      </c>
      <c r="G3514" s="1425" t="s">
        <v>1238</v>
      </c>
      <c r="H3514" s="1425" t="s">
        <v>2772</v>
      </c>
      <c r="I3514" s="1425" t="s">
        <v>2767</v>
      </c>
      <c r="J3514" s="1425" t="s">
        <v>1272</v>
      </c>
      <c r="K3514" s="1425">
        <v>408.11000000000001</v>
      </c>
    </row>
    <row r="3515" spans="1:11" ht="12.75">
      <c r="A3515" s="1425" t="s">
        <v>1360</v>
      </c>
      <c r="B3515" s="1425" t="s">
        <v>767</v>
      </c>
      <c r="C3515" s="1425" t="s">
        <v>390</v>
      </c>
      <c r="D3515" s="1425" t="s">
        <v>549</v>
      </c>
      <c r="E3515" s="1425" t="s">
        <v>2856</v>
      </c>
      <c r="F3515" s="1425" t="s">
        <v>1273</v>
      </c>
      <c r="G3515" s="1425" t="s">
        <v>1238</v>
      </c>
      <c r="H3515" s="1425" t="s">
        <v>2772</v>
      </c>
      <c r="I3515" s="1425" t="s">
        <v>2768</v>
      </c>
      <c r="J3515" s="1425" t="s">
        <v>1272</v>
      </c>
      <c r="K3515" s="1425">
        <v>34.170000000000002</v>
      </c>
    </row>
    <row r="3516" spans="1:11" ht="12.75">
      <c r="A3516" s="1425" t="s">
        <v>1360</v>
      </c>
      <c r="B3516" s="1425" t="s">
        <v>767</v>
      </c>
      <c r="C3516" s="1425" t="s">
        <v>390</v>
      </c>
      <c r="D3516" s="1425" t="s">
        <v>549</v>
      </c>
      <c r="E3516" s="1425" t="s">
        <v>2856</v>
      </c>
      <c r="F3516" s="1425" t="s">
        <v>1273</v>
      </c>
      <c r="G3516" s="1425" t="s">
        <v>1238</v>
      </c>
      <c r="H3516" s="1425" t="s">
        <v>2772</v>
      </c>
      <c r="I3516" s="1425" t="s">
        <v>2769</v>
      </c>
      <c r="J3516" s="1425" t="s">
        <v>1272</v>
      </c>
      <c r="K3516" s="1425">
        <v>17.550000000000001</v>
      </c>
    </row>
    <row r="3517" spans="1:11" ht="12.75">
      <c r="A3517" s="1425" t="s">
        <v>1360</v>
      </c>
      <c r="B3517" s="1425" t="s">
        <v>767</v>
      </c>
      <c r="C3517" s="1425" t="s">
        <v>390</v>
      </c>
      <c r="D3517" s="1425" t="s">
        <v>549</v>
      </c>
      <c r="E3517" s="1425" t="s">
        <v>2856</v>
      </c>
      <c r="F3517" s="1425" t="s">
        <v>1273</v>
      </c>
      <c r="G3517" s="1425" t="s">
        <v>1238</v>
      </c>
      <c r="H3517" s="1425" t="s">
        <v>2772</v>
      </c>
      <c r="I3517" s="1425" t="s">
        <v>2770</v>
      </c>
      <c r="J3517" s="1425" t="s">
        <v>1272</v>
      </c>
      <c r="K3517" s="1425">
        <v>14.6</v>
      </c>
    </row>
    <row r="3518" spans="1:11" ht="12.75">
      <c r="A3518" s="1425" t="s">
        <v>1360</v>
      </c>
      <c r="B3518" s="1425" t="s">
        <v>767</v>
      </c>
      <c r="C3518" s="1425" t="s">
        <v>390</v>
      </c>
      <c r="D3518" s="1425" t="s">
        <v>549</v>
      </c>
      <c r="E3518" s="1425" t="s">
        <v>2856</v>
      </c>
      <c r="F3518" s="1425" t="s">
        <v>1273</v>
      </c>
      <c r="G3518" s="1425" t="s">
        <v>1238</v>
      </c>
      <c r="H3518" s="1425" t="s">
        <v>2772</v>
      </c>
      <c r="I3518" s="1425" t="s">
        <v>2771</v>
      </c>
      <c r="J3518" s="1425" t="s">
        <v>1272</v>
      </c>
      <c r="K3518" s="1425">
        <v>456.81999999999999</v>
      </c>
    </row>
    <row r="3519" spans="1:11" ht="12.75">
      <c r="A3519" s="1425" t="s">
        <v>1360</v>
      </c>
      <c r="B3519" s="1425" t="s">
        <v>767</v>
      </c>
      <c r="C3519" s="1425" t="s">
        <v>390</v>
      </c>
      <c r="D3519" s="1425" t="s">
        <v>549</v>
      </c>
      <c r="E3519" s="1425" t="s">
        <v>2856</v>
      </c>
      <c r="F3519" s="1425" t="s">
        <v>1273</v>
      </c>
      <c r="G3519" s="1425" t="s">
        <v>1238</v>
      </c>
      <c r="H3519" s="1425" t="s">
        <v>2773</v>
      </c>
      <c r="I3519" s="1425" t="s">
        <v>2763</v>
      </c>
      <c r="J3519" s="1425" t="s">
        <v>1272</v>
      </c>
      <c r="K3519" s="1425">
        <v>3.8500000000000001</v>
      </c>
    </row>
    <row r="3520" spans="1:11" ht="12.75">
      <c r="A3520" s="1425" t="s">
        <v>1360</v>
      </c>
      <c r="B3520" s="1425" t="s">
        <v>767</v>
      </c>
      <c r="C3520" s="1425" t="s">
        <v>390</v>
      </c>
      <c r="D3520" s="1425" t="s">
        <v>549</v>
      </c>
      <c r="E3520" s="1425" t="s">
        <v>2856</v>
      </c>
      <c r="F3520" s="1425" t="s">
        <v>1273</v>
      </c>
      <c r="G3520" s="1425" t="s">
        <v>1238</v>
      </c>
      <c r="H3520" s="1425" t="s">
        <v>2773</v>
      </c>
      <c r="I3520" s="1425" t="s">
        <v>2764</v>
      </c>
      <c r="J3520" s="1425" t="s">
        <v>1272</v>
      </c>
      <c r="K3520" s="1425">
        <v>53.729999999999997</v>
      </c>
    </row>
    <row r="3521" spans="1:11" ht="12.75">
      <c r="A3521" s="1425" t="s">
        <v>1360</v>
      </c>
      <c r="B3521" s="1425" t="s">
        <v>767</v>
      </c>
      <c r="C3521" s="1425" t="s">
        <v>390</v>
      </c>
      <c r="D3521" s="1425" t="s">
        <v>549</v>
      </c>
      <c r="E3521" s="1425" t="s">
        <v>2856</v>
      </c>
      <c r="F3521" s="1425" t="s">
        <v>1273</v>
      </c>
      <c r="G3521" s="1425" t="s">
        <v>1238</v>
      </c>
      <c r="H3521" s="1425" t="s">
        <v>2773</v>
      </c>
      <c r="I3521" s="1425" t="s">
        <v>2765</v>
      </c>
      <c r="J3521" s="1425" t="s">
        <v>1272</v>
      </c>
      <c r="K3521" s="1425">
        <v>10.75</v>
      </c>
    </row>
    <row r="3522" spans="1:11" ht="12.75">
      <c r="A3522" s="1425" t="s">
        <v>1360</v>
      </c>
      <c r="B3522" s="1425" t="s">
        <v>767</v>
      </c>
      <c r="C3522" s="1425" t="s">
        <v>390</v>
      </c>
      <c r="D3522" s="1425" t="s">
        <v>549</v>
      </c>
      <c r="E3522" s="1425" t="s">
        <v>2856</v>
      </c>
      <c r="F3522" s="1425" t="s">
        <v>1273</v>
      </c>
      <c r="G3522" s="1425" t="s">
        <v>1238</v>
      </c>
      <c r="H3522" s="1425" t="s">
        <v>2773</v>
      </c>
      <c r="I3522" s="1425" t="s">
        <v>2766</v>
      </c>
      <c r="J3522" s="1425" t="s">
        <v>1272</v>
      </c>
      <c r="K3522" s="1425">
        <v>19.170000000000002</v>
      </c>
    </row>
    <row r="3523" spans="1:11" ht="12.75">
      <c r="A3523" s="1425" t="s">
        <v>1360</v>
      </c>
      <c r="B3523" s="1425" t="s">
        <v>767</v>
      </c>
      <c r="C3523" s="1425" t="s">
        <v>390</v>
      </c>
      <c r="D3523" s="1425" t="s">
        <v>549</v>
      </c>
      <c r="E3523" s="1425" t="s">
        <v>2856</v>
      </c>
      <c r="F3523" s="1425" t="s">
        <v>1273</v>
      </c>
      <c r="G3523" s="1425" t="s">
        <v>1238</v>
      </c>
      <c r="H3523" s="1425" t="s">
        <v>2773</v>
      </c>
      <c r="I3523" s="1425" t="s">
        <v>2767</v>
      </c>
      <c r="J3523" s="1425" t="s">
        <v>1272</v>
      </c>
      <c r="K3523" s="1425">
        <v>320.88</v>
      </c>
    </row>
    <row r="3524" spans="1:11" ht="12.75">
      <c r="A3524" s="1425" t="s">
        <v>1360</v>
      </c>
      <c r="B3524" s="1425" t="s">
        <v>767</v>
      </c>
      <c r="C3524" s="1425" t="s">
        <v>390</v>
      </c>
      <c r="D3524" s="1425" t="s">
        <v>549</v>
      </c>
      <c r="E3524" s="1425" t="s">
        <v>2856</v>
      </c>
      <c r="F3524" s="1425" t="s">
        <v>1273</v>
      </c>
      <c r="G3524" s="1425" t="s">
        <v>1238</v>
      </c>
      <c r="H3524" s="1425" t="s">
        <v>2773</v>
      </c>
      <c r="I3524" s="1425" t="s">
        <v>2768</v>
      </c>
      <c r="J3524" s="1425" t="s">
        <v>1272</v>
      </c>
      <c r="K3524" s="1425">
        <v>26.870000000000001</v>
      </c>
    </row>
    <row r="3525" spans="1:11" ht="12.75">
      <c r="A3525" s="1425" t="s">
        <v>1360</v>
      </c>
      <c r="B3525" s="1425" t="s">
        <v>767</v>
      </c>
      <c r="C3525" s="1425" t="s">
        <v>390</v>
      </c>
      <c r="D3525" s="1425" t="s">
        <v>549</v>
      </c>
      <c r="E3525" s="1425" t="s">
        <v>2856</v>
      </c>
      <c r="F3525" s="1425" t="s">
        <v>1273</v>
      </c>
      <c r="G3525" s="1425" t="s">
        <v>1238</v>
      </c>
      <c r="H3525" s="1425" t="s">
        <v>2773</v>
      </c>
      <c r="I3525" s="1425" t="s">
        <v>2769</v>
      </c>
      <c r="J3525" s="1425" t="s">
        <v>1272</v>
      </c>
      <c r="K3525" s="1425">
        <v>13.800000000000001</v>
      </c>
    </row>
    <row r="3526" spans="1:11" ht="12.75">
      <c r="A3526" s="1425" t="s">
        <v>1360</v>
      </c>
      <c r="B3526" s="1425" t="s">
        <v>767</v>
      </c>
      <c r="C3526" s="1425" t="s">
        <v>390</v>
      </c>
      <c r="D3526" s="1425" t="s">
        <v>549</v>
      </c>
      <c r="E3526" s="1425" t="s">
        <v>2856</v>
      </c>
      <c r="F3526" s="1425" t="s">
        <v>1273</v>
      </c>
      <c r="G3526" s="1425" t="s">
        <v>1238</v>
      </c>
      <c r="H3526" s="1425" t="s">
        <v>2773</v>
      </c>
      <c r="I3526" s="1425" t="s">
        <v>2770</v>
      </c>
      <c r="J3526" s="1425" t="s">
        <v>1272</v>
      </c>
      <c r="K3526" s="1425">
        <v>11.48</v>
      </c>
    </row>
    <row r="3527" spans="1:11" ht="12.75">
      <c r="A3527" s="1425" t="s">
        <v>1360</v>
      </c>
      <c r="B3527" s="1425" t="s">
        <v>767</v>
      </c>
      <c r="C3527" s="1425" t="s">
        <v>390</v>
      </c>
      <c r="D3527" s="1425" t="s">
        <v>549</v>
      </c>
      <c r="E3527" s="1425" t="s">
        <v>2856</v>
      </c>
      <c r="F3527" s="1425" t="s">
        <v>1273</v>
      </c>
      <c r="G3527" s="1425" t="s">
        <v>1238</v>
      </c>
      <c r="H3527" s="1425" t="s">
        <v>2773</v>
      </c>
      <c r="I3527" s="1425" t="s">
        <v>2771</v>
      </c>
      <c r="J3527" s="1425" t="s">
        <v>1272</v>
      </c>
      <c r="K3527" s="1425">
        <v>359.17000000000002</v>
      </c>
    </row>
    <row r="3528" spans="1:11" ht="12.75">
      <c r="A3528" s="1425" t="s">
        <v>1360</v>
      </c>
      <c r="B3528" s="1425" t="s">
        <v>767</v>
      </c>
      <c r="C3528" s="1425" t="s">
        <v>390</v>
      </c>
      <c r="D3528" s="1425" t="s">
        <v>549</v>
      </c>
      <c r="E3528" s="1425" t="s">
        <v>2856</v>
      </c>
      <c r="F3528" s="1425" t="s">
        <v>1273</v>
      </c>
      <c r="G3528" s="1425" t="s">
        <v>1238</v>
      </c>
      <c r="H3528" s="1425" t="s">
        <v>1264</v>
      </c>
      <c r="I3528" s="1425" t="s">
        <v>2763</v>
      </c>
      <c r="J3528" s="1425" t="s">
        <v>1272</v>
      </c>
      <c r="K3528" s="1425">
        <v>4.1500000000000004</v>
      </c>
    </row>
    <row r="3529" spans="1:11" ht="12.75">
      <c r="A3529" s="1425" t="s">
        <v>1360</v>
      </c>
      <c r="B3529" s="1425" t="s">
        <v>767</v>
      </c>
      <c r="C3529" s="1425" t="s">
        <v>390</v>
      </c>
      <c r="D3529" s="1425" t="s">
        <v>549</v>
      </c>
      <c r="E3529" s="1425" t="s">
        <v>2856</v>
      </c>
      <c r="F3529" s="1425" t="s">
        <v>1273</v>
      </c>
      <c r="G3529" s="1425" t="s">
        <v>1238</v>
      </c>
      <c r="H3529" s="1425" t="s">
        <v>1264</v>
      </c>
      <c r="I3529" s="1425" t="s">
        <v>2764</v>
      </c>
      <c r="J3529" s="1425" t="s">
        <v>1272</v>
      </c>
      <c r="K3529" s="1425">
        <v>57.979999999999997</v>
      </c>
    </row>
    <row r="3530" spans="1:11" ht="12.75">
      <c r="A3530" s="1425" t="s">
        <v>1360</v>
      </c>
      <c r="B3530" s="1425" t="s">
        <v>767</v>
      </c>
      <c r="C3530" s="1425" t="s">
        <v>390</v>
      </c>
      <c r="D3530" s="1425" t="s">
        <v>549</v>
      </c>
      <c r="E3530" s="1425" t="s">
        <v>2856</v>
      </c>
      <c r="F3530" s="1425" t="s">
        <v>1273</v>
      </c>
      <c r="G3530" s="1425" t="s">
        <v>1238</v>
      </c>
      <c r="H3530" s="1425" t="s">
        <v>1264</v>
      </c>
      <c r="I3530" s="1425" t="s">
        <v>2765</v>
      </c>
      <c r="J3530" s="1425" t="s">
        <v>1272</v>
      </c>
      <c r="K3530" s="1425">
        <v>11.6</v>
      </c>
    </row>
    <row r="3531" spans="1:11" ht="12.75">
      <c r="A3531" s="1425" t="s">
        <v>1360</v>
      </c>
      <c r="B3531" s="1425" t="s">
        <v>767</v>
      </c>
      <c r="C3531" s="1425" t="s">
        <v>390</v>
      </c>
      <c r="D3531" s="1425" t="s">
        <v>549</v>
      </c>
      <c r="E3531" s="1425" t="s">
        <v>2856</v>
      </c>
      <c r="F3531" s="1425" t="s">
        <v>1273</v>
      </c>
      <c r="G3531" s="1425" t="s">
        <v>1238</v>
      </c>
      <c r="H3531" s="1425" t="s">
        <v>1264</v>
      </c>
      <c r="I3531" s="1425" t="s">
        <v>2766</v>
      </c>
      <c r="J3531" s="1425" t="s">
        <v>1272</v>
      </c>
      <c r="K3531" s="1425">
        <v>20.690000000000001</v>
      </c>
    </row>
    <row r="3532" spans="1:11" ht="12.75">
      <c r="A3532" s="1425" t="s">
        <v>1360</v>
      </c>
      <c r="B3532" s="1425" t="s">
        <v>767</v>
      </c>
      <c r="C3532" s="1425" t="s">
        <v>390</v>
      </c>
      <c r="D3532" s="1425" t="s">
        <v>549</v>
      </c>
      <c r="E3532" s="1425" t="s">
        <v>2856</v>
      </c>
      <c r="F3532" s="1425" t="s">
        <v>1273</v>
      </c>
      <c r="G3532" s="1425" t="s">
        <v>1238</v>
      </c>
      <c r="H3532" s="1425" t="s">
        <v>1264</v>
      </c>
      <c r="I3532" s="1425" t="s">
        <v>2767</v>
      </c>
      <c r="J3532" s="1425" t="s">
        <v>1272</v>
      </c>
      <c r="K3532" s="1425">
        <v>346.25</v>
      </c>
    </row>
    <row r="3533" spans="1:11" ht="12.75">
      <c r="A3533" s="1425" t="s">
        <v>1360</v>
      </c>
      <c r="B3533" s="1425" t="s">
        <v>767</v>
      </c>
      <c r="C3533" s="1425" t="s">
        <v>390</v>
      </c>
      <c r="D3533" s="1425" t="s">
        <v>549</v>
      </c>
      <c r="E3533" s="1425" t="s">
        <v>2856</v>
      </c>
      <c r="F3533" s="1425" t="s">
        <v>1273</v>
      </c>
      <c r="G3533" s="1425" t="s">
        <v>1238</v>
      </c>
      <c r="H3533" s="1425" t="s">
        <v>1264</v>
      </c>
      <c r="I3533" s="1425" t="s">
        <v>2768</v>
      </c>
      <c r="J3533" s="1425" t="s">
        <v>1272</v>
      </c>
      <c r="K3533" s="1425">
        <v>28.989999999999998</v>
      </c>
    </row>
    <row r="3534" spans="1:11" ht="12.75">
      <c r="A3534" s="1425" t="s">
        <v>1360</v>
      </c>
      <c r="B3534" s="1425" t="s">
        <v>767</v>
      </c>
      <c r="C3534" s="1425" t="s">
        <v>390</v>
      </c>
      <c r="D3534" s="1425" t="s">
        <v>549</v>
      </c>
      <c r="E3534" s="1425" t="s">
        <v>2856</v>
      </c>
      <c r="F3534" s="1425" t="s">
        <v>1273</v>
      </c>
      <c r="G3534" s="1425" t="s">
        <v>1238</v>
      </c>
      <c r="H3534" s="1425" t="s">
        <v>1264</v>
      </c>
      <c r="I3534" s="1425" t="s">
        <v>2769</v>
      </c>
      <c r="J3534" s="1425" t="s">
        <v>1272</v>
      </c>
      <c r="K3534" s="1425">
        <v>14.890000000000001</v>
      </c>
    </row>
    <row r="3535" spans="1:11" ht="12.75">
      <c r="A3535" s="1425" t="s">
        <v>1360</v>
      </c>
      <c r="B3535" s="1425" t="s">
        <v>767</v>
      </c>
      <c r="C3535" s="1425" t="s">
        <v>390</v>
      </c>
      <c r="D3535" s="1425" t="s">
        <v>549</v>
      </c>
      <c r="E3535" s="1425" t="s">
        <v>2856</v>
      </c>
      <c r="F3535" s="1425" t="s">
        <v>1273</v>
      </c>
      <c r="G3535" s="1425" t="s">
        <v>1238</v>
      </c>
      <c r="H3535" s="1425" t="s">
        <v>1264</v>
      </c>
      <c r="I3535" s="1425" t="s">
        <v>2770</v>
      </c>
      <c r="J3535" s="1425" t="s">
        <v>1272</v>
      </c>
      <c r="K3535" s="1425">
        <v>12.390000000000001</v>
      </c>
    </row>
    <row r="3536" spans="1:11" ht="12.75">
      <c r="A3536" s="1425" t="s">
        <v>1360</v>
      </c>
      <c r="B3536" s="1425" t="s">
        <v>767</v>
      </c>
      <c r="C3536" s="1425" t="s">
        <v>390</v>
      </c>
      <c r="D3536" s="1425" t="s">
        <v>549</v>
      </c>
      <c r="E3536" s="1425" t="s">
        <v>2856</v>
      </c>
      <c r="F3536" s="1425" t="s">
        <v>1273</v>
      </c>
      <c r="G3536" s="1425" t="s">
        <v>1238</v>
      </c>
      <c r="H3536" s="1425" t="s">
        <v>1264</v>
      </c>
      <c r="I3536" s="1425" t="s">
        <v>2771</v>
      </c>
      <c r="J3536" s="1425" t="s">
        <v>1272</v>
      </c>
      <c r="K3536" s="1425">
        <v>387.56999999999999</v>
      </c>
    </row>
    <row r="3537" spans="1:11" ht="12.75">
      <c r="A3537" s="1425" t="s">
        <v>1360</v>
      </c>
      <c r="B3537" s="1425" t="s">
        <v>767</v>
      </c>
      <c r="C3537" s="1425" t="s">
        <v>390</v>
      </c>
      <c r="D3537" s="1425" t="s">
        <v>549</v>
      </c>
      <c r="E3537" s="1425" t="s">
        <v>2856</v>
      </c>
      <c r="F3537" s="1425" t="s">
        <v>1273</v>
      </c>
      <c r="G3537" s="1425" t="s">
        <v>1238</v>
      </c>
      <c r="H3537" s="1425" t="s">
        <v>1265</v>
      </c>
      <c r="I3537" s="1425" t="s">
        <v>2763</v>
      </c>
      <c r="J3537" s="1425" t="s">
        <v>1272</v>
      </c>
      <c r="K3537" s="1425">
        <v>-2.7599999999999998</v>
      </c>
    </row>
    <row r="3538" spans="1:11" ht="12.75">
      <c r="A3538" s="1425" t="s">
        <v>1360</v>
      </c>
      <c r="B3538" s="1425" t="s">
        <v>767</v>
      </c>
      <c r="C3538" s="1425" t="s">
        <v>390</v>
      </c>
      <c r="D3538" s="1425" t="s">
        <v>549</v>
      </c>
      <c r="E3538" s="1425" t="s">
        <v>2856</v>
      </c>
      <c r="F3538" s="1425" t="s">
        <v>1273</v>
      </c>
      <c r="G3538" s="1425" t="s">
        <v>1238</v>
      </c>
      <c r="H3538" s="1425" t="s">
        <v>1265</v>
      </c>
      <c r="I3538" s="1425" t="s">
        <v>2764</v>
      </c>
      <c r="J3538" s="1425" t="s">
        <v>1272</v>
      </c>
      <c r="K3538" s="1425">
        <v>-38.530000000000001</v>
      </c>
    </row>
    <row r="3539" spans="1:11" ht="12.75">
      <c r="A3539" s="1425" t="s">
        <v>1360</v>
      </c>
      <c r="B3539" s="1425" t="s">
        <v>767</v>
      </c>
      <c r="C3539" s="1425" t="s">
        <v>390</v>
      </c>
      <c r="D3539" s="1425" t="s">
        <v>549</v>
      </c>
      <c r="E3539" s="1425" t="s">
        <v>2856</v>
      </c>
      <c r="F3539" s="1425" t="s">
        <v>1273</v>
      </c>
      <c r="G3539" s="1425" t="s">
        <v>1238</v>
      </c>
      <c r="H3539" s="1425" t="s">
        <v>1265</v>
      </c>
      <c r="I3539" s="1425" t="s">
        <v>2765</v>
      </c>
      <c r="J3539" s="1425" t="s">
        <v>1272</v>
      </c>
      <c r="K3539" s="1425">
        <v>-7.71</v>
      </c>
    </row>
    <row r="3540" spans="1:11" ht="12.75">
      <c r="A3540" s="1425" t="s">
        <v>1360</v>
      </c>
      <c r="B3540" s="1425" t="s">
        <v>767</v>
      </c>
      <c r="C3540" s="1425" t="s">
        <v>390</v>
      </c>
      <c r="D3540" s="1425" t="s">
        <v>549</v>
      </c>
      <c r="E3540" s="1425" t="s">
        <v>2856</v>
      </c>
      <c r="F3540" s="1425" t="s">
        <v>1273</v>
      </c>
      <c r="G3540" s="1425" t="s">
        <v>1238</v>
      </c>
      <c r="H3540" s="1425" t="s">
        <v>1265</v>
      </c>
      <c r="I3540" s="1425" t="s">
        <v>2766</v>
      </c>
      <c r="J3540" s="1425" t="s">
        <v>1272</v>
      </c>
      <c r="K3540" s="1425">
        <v>-13.75</v>
      </c>
    </row>
    <row r="3541" spans="1:11" ht="12.75">
      <c r="A3541" s="1425" t="s">
        <v>1360</v>
      </c>
      <c r="B3541" s="1425" t="s">
        <v>767</v>
      </c>
      <c r="C3541" s="1425" t="s">
        <v>390</v>
      </c>
      <c r="D3541" s="1425" t="s">
        <v>549</v>
      </c>
      <c r="E3541" s="1425" t="s">
        <v>2856</v>
      </c>
      <c r="F3541" s="1425" t="s">
        <v>1273</v>
      </c>
      <c r="G3541" s="1425" t="s">
        <v>1238</v>
      </c>
      <c r="H3541" s="1425" t="s">
        <v>1265</v>
      </c>
      <c r="I3541" s="1425" t="s">
        <v>2767</v>
      </c>
      <c r="J3541" s="1425" t="s">
        <v>1272</v>
      </c>
      <c r="K3541" s="1425">
        <v>-230.08000000000001</v>
      </c>
    </row>
    <row r="3542" spans="1:11" ht="12.75">
      <c r="A3542" s="1425" t="s">
        <v>1360</v>
      </c>
      <c r="B3542" s="1425" t="s">
        <v>767</v>
      </c>
      <c r="C3542" s="1425" t="s">
        <v>390</v>
      </c>
      <c r="D3542" s="1425" t="s">
        <v>549</v>
      </c>
      <c r="E3542" s="1425" t="s">
        <v>2856</v>
      </c>
      <c r="F3542" s="1425" t="s">
        <v>1273</v>
      </c>
      <c r="G3542" s="1425" t="s">
        <v>1238</v>
      </c>
      <c r="H3542" s="1425" t="s">
        <v>1265</v>
      </c>
      <c r="I3542" s="1425" t="s">
        <v>2768</v>
      </c>
      <c r="J3542" s="1425" t="s">
        <v>1272</v>
      </c>
      <c r="K3542" s="1425">
        <v>-19.260000000000002</v>
      </c>
    </row>
    <row r="3543" spans="1:11" ht="12.75">
      <c r="A3543" s="1425" t="s">
        <v>1360</v>
      </c>
      <c r="B3543" s="1425" t="s">
        <v>767</v>
      </c>
      <c r="C3543" s="1425" t="s">
        <v>390</v>
      </c>
      <c r="D3543" s="1425" t="s">
        <v>549</v>
      </c>
      <c r="E3543" s="1425" t="s">
        <v>2856</v>
      </c>
      <c r="F3543" s="1425" t="s">
        <v>1273</v>
      </c>
      <c r="G3543" s="1425" t="s">
        <v>1238</v>
      </c>
      <c r="H3543" s="1425" t="s">
        <v>1265</v>
      </c>
      <c r="I3543" s="1425" t="s">
        <v>2769</v>
      </c>
      <c r="J3543" s="1425" t="s">
        <v>1272</v>
      </c>
      <c r="K3543" s="1425">
        <v>-9.8900000000000006</v>
      </c>
    </row>
    <row r="3544" spans="1:11" ht="12.75">
      <c r="A3544" s="1425" t="s">
        <v>1360</v>
      </c>
      <c r="B3544" s="1425" t="s">
        <v>767</v>
      </c>
      <c r="C3544" s="1425" t="s">
        <v>390</v>
      </c>
      <c r="D3544" s="1425" t="s">
        <v>549</v>
      </c>
      <c r="E3544" s="1425" t="s">
        <v>2856</v>
      </c>
      <c r="F3544" s="1425" t="s">
        <v>1273</v>
      </c>
      <c r="G3544" s="1425" t="s">
        <v>1238</v>
      </c>
      <c r="H3544" s="1425" t="s">
        <v>1265</v>
      </c>
      <c r="I3544" s="1425" t="s">
        <v>2770</v>
      </c>
      <c r="J3544" s="1425" t="s">
        <v>1272</v>
      </c>
      <c r="K3544" s="1425">
        <v>-8.2300000000000004</v>
      </c>
    </row>
    <row r="3545" spans="1:11" ht="12.75">
      <c r="A3545" s="1425" t="s">
        <v>1360</v>
      </c>
      <c r="B3545" s="1425" t="s">
        <v>767</v>
      </c>
      <c r="C3545" s="1425" t="s">
        <v>390</v>
      </c>
      <c r="D3545" s="1425" t="s">
        <v>549</v>
      </c>
      <c r="E3545" s="1425" t="s">
        <v>2856</v>
      </c>
      <c r="F3545" s="1425" t="s">
        <v>1273</v>
      </c>
      <c r="G3545" s="1425" t="s">
        <v>1238</v>
      </c>
      <c r="H3545" s="1425" t="s">
        <v>1265</v>
      </c>
      <c r="I3545" s="1425" t="s">
        <v>2771</v>
      </c>
      <c r="J3545" s="1425" t="s">
        <v>1272</v>
      </c>
      <c r="K3545" s="1425">
        <v>-257.52999999999997</v>
      </c>
    </row>
    <row r="3546" spans="1:11" ht="12.75">
      <c r="A3546" s="1425" t="s">
        <v>1360</v>
      </c>
      <c r="B3546" s="1425" t="s">
        <v>767</v>
      </c>
      <c r="C3546" s="1425" t="s">
        <v>390</v>
      </c>
      <c r="D3546" s="1425" t="s">
        <v>549</v>
      </c>
      <c r="E3546" s="1425" t="s">
        <v>2856</v>
      </c>
      <c r="F3546" s="1425" t="s">
        <v>1273</v>
      </c>
      <c r="G3546" s="1425" t="s">
        <v>1238</v>
      </c>
      <c r="H3546" s="1425" t="s">
        <v>2774</v>
      </c>
      <c r="I3546" s="1425" t="s">
        <v>2763</v>
      </c>
      <c r="J3546" s="1425" t="s">
        <v>1272</v>
      </c>
      <c r="K3546" s="1425">
        <v>18.350000000000001</v>
      </c>
    </row>
    <row r="3547" spans="1:11" ht="12.75">
      <c r="A3547" s="1425" t="s">
        <v>1360</v>
      </c>
      <c r="B3547" s="1425" t="s">
        <v>767</v>
      </c>
      <c r="C3547" s="1425" t="s">
        <v>390</v>
      </c>
      <c r="D3547" s="1425" t="s">
        <v>549</v>
      </c>
      <c r="E3547" s="1425" t="s">
        <v>2856</v>
      </c>
      <c r="F3547" s="1425" t="s">
        <v>1273</v>
      </c>
      <c r="G3547" s="1425" t="s">
        <v>1238</v>
      </c>
      <c r="H3547" s="1425" t="s">
        <v>2774</v>
      </c>
      <c r="I3547" s="1425" t="s">
        <v>2764</v>
      </c>
      <c r="J3547" s="1425" t="s">
        <v>1272</v>
      </c>
      <c r="K3547" s="1425">
        <v>256.45999999999998</v>
      </c>
    </row>
    <row r="3548" spans="1:11" ht="12.75">
      <c r="A3548" s="1425" t="s">
        <v>1360</v>
      </c>
      <c r="B3548" s="1425" t="s">
        <v>767</v>
      </c>
      <c r="C3548" s="1425" t="s">
        <v>390</v>
      </c>
      <c r="D3548" s="1425" t="s">
        <v>549</v>
      </c>
      <c r="E3548" s="1425" t="s">
        <v>2856</v>
      </c>
      <c r="F3548" s="1425" t="s">
        <v>1273</v>
      </c>
      <c r="G3548" s="1425" t="s">
        <v>1238</v>
      </c>
      <c r="H3548" s="1425" t="s">
        <v>2774</v>
      </c>
      <c r="I3548" s="1425" t="s">
        <v>2765</v>
      </c>
      <c r="J3548" s="1425" t="s">
        <v>1272</v>
      </c>
      <c r="K3548" s="1425">
        <v>51.289999999999999</v>
      </c>
    </row>
    <row r="3549" spans="1:11" ht="12.75">
      <c r="A3549" s="1425" t="s">
        <v>1360</v>
      </c>
      <c r="B3549" s="1425" t="s">
        <v>767</v>
      </c>
      <c r="C3549" s="1425" t="s">
        <v>390</v>
      </c>
      <c r="D3549" s="1425" t="s">
        <v>549</v>
      </c>
      <c r="E3549" s="1425" t="s">
        <v>2856</v>
      </c>
      <c r="F3549" s="1425" t="s">
        <v>1273</v>
      </c>
      <c r="G3549" s="1425" t="s">
        <v>1238</v>
      </c>
      <c r="H3549" s="1425" t="s">
        <v>2774</v>
      </c>
      <c r="I3549" s="1425" t="s">
        <v>2766</v>
      </c>
      <c r="J3549" s="1425" t="s">
        <v>1272</v>
      </c>
      <c r="K3549" s="1425">
        <v>91.519999999999996</v>
      </c>
    </row>
    <row r="3550" spans="1:11" ht="12.75">
      <c r="A3550" s="1425" t="s">
        <v>1360</v>
      </c>
      <c r="B3550" s="1425" t="s">
        <v>767</v>
      </c>
      <c r="C3550" s="1425" t="s">
        <v>390</v>
      </c>
      <c r="D3550" s="1425" t="s">
        <v>549</v>
      </c>
      <c r="E3550" s="1425" t="s">
        <v>2856</v>
      </c>
      <c r="F3550" s="1425" t="s">
        <v>1273</v>
      </c>
      <c r="G3550" s="1425" t="s">
        <v>1238</v>
      </c>
      <c r="H3550" s="1425" t="s">
        <v>2774</v>
      </c>
      <c r="I3550" s="1425" t="s">
        <v>2767</v>
      </c>
      <c r="J3550" s="1425" t="s">
        <v>1272</v>
      </c>
      <c r="K3550" s="1425">
        <v>1531.46</v>
      </c>
    </row>
    <row r="3551" spans="1:11" ht="12.75">
      <c r="A3551" s="1425" t="s">
        <v>1360</v>
      </c>
      <c r="B3551" s="1425" t="s">
        <v>767</v>
      </c>
      <c r="C3551" s="1425" t="s">
        <v>390</v>
      </c>
      <c r="D3551" s="1425" t="s">
        <v>549</v>
      </c>
      <c r="E3551" s="1425" t="s">
        <v>2856</v>
      </c>
      <c r="F3551" s="1425" t="s">
        <v>1273</v>
      </c>
      <c r="G3551" s="1425" t="s">
        <v>1238</v>
      </c>
      <c r="H3551" s="1425" t="s">
        <v>2774</v>
      </c>
      <c r="I3551" s="1425" t="s">
        <v>2768</v>
      </c>
      <c r="J3551" s="1425" t="s">
        <v>1272</v>
      </c>
      <c r="K3551" s="1425">
        <v>128.22999999999999</v>
      </c>
    </row>
    <row r="3552" spans="1:11" ht="12.75">
      <c r="A3552" s="1425" t="s">
        <v>1360</v>
      </c>
      <c r="B3552" s="1425" t="s">
        <v>767</v>
      </c>
      <c r="C3552" s="1425" t="s">
        <v>390</v>
      </c>
      <c r="D3552" s="1425" t="s">
        <v>549</v>
      </c>
      <c r="E3552" s="1425" t="s">
        <v>2856</v>
      </c>
      <c r="F3552" s="1425" t="s">
        <v>1273</v>
      </c>
      <c r="G3552" s="1425" t="s">
        <v>1238</v>
      </c>
      <c r="H3552" s="1425" t="s">
        <v>2774</v>
      </c>
      <c r="I3552" s="1425" t="s">
        <v>2769</v>
      </c>
      <c r="J3552" s="1425" t="s">
        <v>1272</v>
      </c>
      <c r="K3552" s="1425">
        <v>65.879999999999995</v>
      </c>
    </row>
    <row r="3553" spans="1:11" ht="12.75">
      <c r="A3553" s="1425" t="s">
        <v>1360</v>
      </c>
      <c r="B3553" s="1425" t="s">
        <v>767</v>
      </c>
      <c r="C3553" s="1425" t="s">
        <v>390</v>
      </c>
      <c r="D3553" s="1425" t="s">
        <v>549</v>
      </c>
      <c r="E3553" s="1425" t="s">
        <v>2856</v>
      </c>
      <c r="F3553" s="1425" t="s">
        <v>1273</v>
      </c>
      <c r="G3553" s="1425" t="s">
        <v>1238</v>
      </c>
      <c r="H3553" s="1425" t="s">
        <v>2774</v>
      </c>
      <c r="I3553" s="1425" t="s">
        <v>2770</v>
      </c>
      <c r="J3553" s="1425" t="s">
        <v>1272</v>
      </c>
      <c r="K3553" s="1425">
        <v>54.810000000000002</v>
      </c>
    </row>
    <row r="3554" spans="1:11" ht="12.75">
      <c r="A3554" s="1425" t="s">
        <v>1360</v>
      </c>
      <c r="B3554" s="1425" t="s">
        <v>767</v>
      </c>
      <c r="C3554" s="1425" t="s">
        <v>390</v>
      </c>
      <c r="D3554" s="1425" t="s">
        <v>549</v>
      </c>
      <c r="E3554" s="1425" t="s">
        <v>2856</v>
      </c>
      <c r="F3554" s="1425" t="s">
        <v>1273</v>
      </c>
      <c r="G3554" s="1425" t="s">
        <v>1238</v>
      </c>
      <c r="H3554" s="1425" t="s">
        <v>2774</v>
      </c>
      <c r="I3554" s="1425" t="s">
        <v>2771</v>
      </c>
      <c r="J3554" s="1425" t="s">
        <v>1272</v>
      </c>
      <c r="K3554" s="1425">
        <v>1714.25</v>
      </c>
    </row>
    <row r="3555" spans="1:11" ht="12.75">
      <c r="A3555" s="1425" t="s">
        <v>1360</v>
      </c>
      <c r="B3555" s="1425" t="s">
        <v>767</v>
      </c>
      <c r="C3555" s="1425" t="s">
        <v>390</v>
      </c>
      <c r="D3555" s="1425" t="s">
        <v>549</v>
      </c>
      <c r="E3555" s="1425" t="s">
        <v>2856</v>
      </c>
      <c r="F3555" s="1425" t="s">
        <v>1273</v>
      </c>
      <c r="G3555" s="1425" t="s">
        <v>1238</v>
      </c>
      <c r="H3555" s="1425" t="s">
        <v>1266</v>
      </c>
      <c r="I3555" s="1425" t="s">
        <v>2763</v>
      </c>
      <c r="J3555" s="1425" t="s">
        <v>1272</v>
      </c>
      <c r="K3555" s="1425">
        <v>4.2800000000000002</v>
      </c>
    </row>
    <row r="3556" spans="1:11" ht="12.75">
      <c r="A3556" s="1425" t="s">
        <v>1360</v>
      </c>
      <c r="B3556" s="1425" t="s">
        <v>767</v>
      </c>
      <c r="C3556" s="1425" t="s">
        <v>390</v>
      </c>
      <c r="D3556" s="1425" t="s">
        <v>549</v>
      </c>
      <c r="E3556" s="1425" t="s">
        <v>2856</v>
      </c>
      <c r="F3556" s="1425" t="s">
        <v>1273</v>
      </c>
      <c r="G3556" s="1425" t="s">
        <v>1238</v>
      </c>
      <c r="H3556" s="1425" t="s">
        <v>1266</v>
      </c>
      <c r="I3556" s="1425" t="s">
        <v>2764</v>
      </c>
      <c r="J3556" s="1425" t="s">
        <v>1272</v>
      </c>
      <c r="K3556" s="1425">
        <v>59.869999999999997</v>
      </c>
    </row>
    <row r="3557" spans="1:11" ht="12.75">
      <c r="A3557" s="1425" t="s">
        <v>1360</v>
      </c>
      <c r="B3557" s="1425" t="s">
        <v>767</v>
      </c>
      <c r="C3557" s="1425" t="s">
        <v>390</v>
      </c>
      <c r="D3557" s="1425" t="s">
        <v>549</v>
      </c>
      <c r="E3557" s="1425" t="s">
        <v>2856</v>
      </c>
      <c r="F3557" s="1425" t="s">
        <v>1273</v>
      </c>
      <c r="G3557" s="1425" t="s">
        <v>1238</v>
      </c>
      <c r="H3557" s="1425" t="s">
        <v>1266</v>
      </c>
      <c r="I3557" s="1425" t="s">
        <v>2765</v>
      </c>
      <c r="J3557" s="1425" t="s">
        <v>1272</v>
      </c>
      <c r="K3557" s="1425">
        <v>11.970000000000001</v>
      </c>
    </row>
    <row r="3558" spans="1:11" ht="12.75">
      <c r="A3558" s="1425" t="s">
        <v>1360</v>
      </c>
      <c r="B3558" s="1425" t="s">
        <v>767</v>
      </c>
      <c r="C3558" s="1425" t="s">
        <v>390</v>
      </c>
      <c r="D3558" s="1425" t="s">
        <v>549</v>
      </c>
      <c r="E3558" s="1425" t="s">
        <v>2856</v>
      </c>
      <c r="F3558" s="1425" t="s">
        <v>1273</v>
      </c>
      <c r="G3558" s="1425" t="s">
        <v>1238</v>
      </c>
      <c r="H3558" s="1425" t="s">
        <v>1266</v>
      </c>
      <c r="I3558" s="1425" t="s">
        <v>2766</v>
      </c>
      <c r="J3558" s="1425" t="s">
        <v>1272</v>
      </c>
      <c r="K3558" s="1425">
        <v>21.370000000000001</v>
      </c>
    </row>
    <row r="3559" spans="1:11" ht="12.75">
      <c r="A3559" s="1425" t="s">
        <v>1360</v>
      </c>
      <c r="B3559" s="1425" t="s">
        <v>767</v>
      </c>
      <c r="C3559" s="1425" t="s">
        <v>390</v>
      </c>
      <c r="D3559" s="1425" t="s">
        <v>549</v>
      </c>
      <c r="E3559" s="1425" t="s">
        <v>2856</v>
      </c>
      <c r="F3559" s="1425" t="s">
        <v>1273</v>
      </c>
      <c r="G3559" s="1425" t="s">
        <v>1238</v>
      </c>
      <c r="H3559" s="1425" t="s">
        <v>1266</v>
      </c>
      <c r="I3559" s="1425" t="s">
        <v>2767</v>
      </c>
      <c r="J3559" s="1425" t="s">
        <v>1272</v>
      </c>
      <c r="K3559" s="1425">
        <v>357.54000000000002</v>
      </c>
    </row>
    <row r="3560" spans="1:11" ht="12.75">
      <c r="A3560" s="1425" t="s">
        <v>1360</v>
      </c>
      <c r="B3560" s="1425" t="s">
        <v>767</v>
      </c>
      <c r="C3560" s="1425" t="s">
        <v>390</v>
      </c>
      <c r="D3560" s="1425" t="s">
        <v>549</v>
      </c>
      <c r="E3560" s="1425" t="s">
        <v>2856</v>
      </c>
      <c r="F3560" s="1425" t="s">
        <v>1273</v>
      </c>
      <c r="G3560" s="1425" t="s">
        <v>1238</v>
      </c>
      <c r="H3560" s="1425" t="s">
        <v>1266</v>
      </c>
      <c r="I3560" s="1425" t="s">
        <v>2768</v>
      </c>
      <c r="J3560" s="1425" t="s">
        <v>1272</v>
      </c>
      <c r="K3560" s="1425">
        <v>29.940000000000001</v>
      </c>
    </row>
    <row r="3561" spans="1:11" ht="12.75">
      <c r="A3561" s="1425" t="s">
        <v>1360</v>
      </c>
      <c r="B3561" s="1425" t="s">
        <v>767</v>
      </c>
      <c r="C3561" s="1425" t="s">
        <v>390</v>
      </c>
      <c r="D3561" s="1425" t="s">
        <v>549</v>
      </c>
      <c r="E3561" s="1425" t="s">
        <v>2856</v>
      </c>
      <c r="F3561" s="1425" t="s">
        <v>1273</v>
      </c>
      <c r="G3561" s="1425" t="s">
        <v>1238</v>
      </c>
      <c r="H3561" s="1425" t="s">
        <v>1266</v>
      </c>
      <c r="I3561" s="1425" t="s">
        <v>2769</v>
      </c>
      <c r="J3561" s="1425" t="s">
        <v>1272</v>
      </c>
      <c r="K3561" s="1425">
        <v>15.380000000000001</v>
      </c>
    </row>
    <row r="3562" spans="1:11" ht="12.75">
      <c r="A3562" s="1425" t="s">
        <v>1360</v>
      </c>
      <c r="B3562" s="1425" t="s">
        <v>767</v>
      </c>
      <c r="C3562" s="1425" t="s">
        <v>390</v>
      </c>
      <c r="D3562" s="1425" t="s">
        <v>549</v>
      </c>
      <c r="E3562" s="1425" t="s">
        <v>2856</v>
      </c>
      <c r="F3562" s="1425" t="s">
        <v>1273</v>
      </c>
      <c r="G3562" s="1425" t="s">
        <v>1238</v>
      </c>
      <c r="H3562" s="1425" t="s">
        <v>1266</v>
      </c>
      <c r="I3562" s="1425" t="s">
        <v>2770</v>
      </c>
      <c r="J3562" s="1425" t="s">
        <v>1272</v>
      </c>
      <c r="K3562" s="1425">
        <v>12.800000000000001</v>
      </c>
    </row>
    <row r="3563" spans="1:11" ht="12.75">
      <c r="A3563" s="1425" t="s">
        <v>1360</v>
      </c>
      <c r="B3563" s="1425" t="s">
        <v>767</v>
      </c>
      <c r="C3563" s="1425" t="s">
        <v>390</v>
      </c>
      <c r="D3563" s="1425" t="s">
        <v>549</v>
      </c>
      <c r="E3563" s="1425" t="s">
        <v>2856</v>
      </c>
      <c r="F3563" s="1425" t="s">
        <v>1273</v>
      </c>
      <c r="G3563" s="1425" t="s">
        <v>1238</v>
      </c>
      <c r="H3563" s="1425" t="s">
        <v>1266</v>
      </c>
      <c r="I3563" s="1425" t="s">
        <v>2771</v>
      </c>
      <c r="J3563" s="1425" t="s">
        <v>1272</v>
      </c>
      <c r="K3563" s="1425">
        <v>400.20999999999998</v>
      </c>
    </row>
    <row r="3564" spans="1:11" ht="12.75">
      <c r="A3564" s="1425" t="s">
        <v>1360</v>
      </c>
      <c r="B3564" s="1425" t="s">
        <v>767</v>
      </c>
      <c r="C3564" s="1425" t="s">
        <v>390</v>
      </c>
      <c r="D3564" s="1425" t="s">
        <v>549</v>
      </c>
      <c r="E3564" s="1425" t="s">
        <v>2856</v>
      </c>
      <c r="F3564" s="1425" t="s">
        <v>1273</v>
      </c>
      <c r="G3564" s="1425" t="s">
        <v>1238</v>
      </c>
      <c r="H3564" s="1425" t="s">
        <v>1267</v>
      </c>
      <c r="I3564" s="1425" t="s">
        <v>2763</v>
      </c>
      <c r="J3564" s="1425" t="s">
        <v>1272</v>
      </c>
      <c r="K3564" s="1425">
        <v>3.29</v>
      </c>
    </row>
    <row r="3565" spans="1:11" ht="12.75">
      <c r="A3565" s="1425" t="s">
        <v>1360</v>
      </c>
      <c r="B3565" s="1425" t="s">
        <v>767</v>
      </c>
      <c r="C3565" s="1425" t="s">
        <v>390</v>
      </c>
      <c r="D3565" s="1425" t="s">
        <v>549</v>
      </c>
      <c r="E3565" s="1425" t="s">
        <v>2856</v>
      </c>
      <c r="F3565" s="1425" t="s">
        <v>1273</v>
      </c>
      <c r="G3565" s="1425" t="s">
        <v>1238</v>
      </c>
      <c r="H3565" s="1425" t="s">
        <v>1267</v>
      </c>
      <c r="I3565" s="1425" t="s">
        <v>2764</v>
      </c>
      <c r="J3565" s="1425" t="s">
        <v>1272</v>
      </c>
      <c r="K3565" s="1425">
        <v>46.049999999999997</v>
      </c>
    </row>
    <row r="3566" spans="1:11" ht="12.75">
      <c r="A3566" s="1425" t="s">
        <v>1360</v>
      </c>
      <c r="B3566" s="1425" t="s">
        <v>767</v>
      </c>
      <c r="C3566" s="1425" t="s">
        <v>390</v>
      </c>
      <c r="D3566" s="1425" t="s">
        <v>549</v>
      </c>
      <c r="E3566" s="1425" t="s">
        <v>2856</v>
      </c>
      <c r="F3566" s="1425" t="s">
        <v>1273</v>
      </c>
      <c r="G3566" s="1425" t="s">
        <v>1238</v>
      </c>
      <c r="H3566" s="1425" t="s">
        <v>1267</v>
      </c>
      <c r="I3566" s="1425" t="s">
        <v>2765</v>
      </c>
      <c r="J3566" s="1425" t="s">
        <v>1272</v>
      </c>
      <c r="K3566" s="1425">
        <v>9.2100000000000009</v>
      </c>
    </row>
    <row r="3567" spans="1:11" ht="12.75">
      <c r="A3567" s="1425" t="s">
        <v>1360</v>
      </c>
      <c r="B3567" s="1425" t="s">
        <v>767</v>
      </c>
      <c r="C3567" s="1425" t="s">
        <v>390</v>
      </c>
      <c r="D3567" s="1425" t="s">
        <v>549</v>
      </c>
      <c r="E3567" s="1425" t="s">
        <v>2856</v>
      </c>
      <c r="F3567" s="1425" t="s">
        <v>1273</v>
      </c>
      <c r="G3567" s="1425" t="s">
        <v>1238</v>
      </c>
      <c r="H3567" s="1425" t="s">
        <v>1267</v>
      </c>
      <c r="I3567" s="1425" t="s">
        <v>2766</v>
      </c>
      <c r="J3567" s="1425" t="s">
        <v>1272</v>
      </c>
      <c r="K3567" s="1425">
        <v>16.440000000000001</v>
      </c>
    </row>
    <row r="3568" spans="1:11" ht="12.75">
      <c r="A3568" s="1425" t="s">
        <v>1360</v>
      </c>
      <c r="B3568" s="1425" t="s">
        <v>767</v>
      </c>
      <c r="C3568" s="1425" t="s">
        <v>390</v>
      </c>
      <c r="D3568" s="1425" t="s">
        <v>549</v>
      </c>
      <c r="E3568" s="1425" t="s">
        <v>2856</v>
      </c>
      <c r="F3568" s="1425" t="s">
        <v>1273</v>
      </c>
      <c r="G3568" s="1425" t="s">
        <v>1238</v>
      </c>
      <c r="H3568" s="1425" t="s">
        <v>1267</v>
      </c>
      <c r="I3568" s="1425" t="s">
        <v>2767</v>
      </c>
      <c r="J3568" s="1425" t="s">
        <v>1272</v>
      </c>
      <c r="K3568" s="1425">
        <v>275</v>
      </c>
    </row>
    <row r="3569" spans="1:11" ht="12.75">
      <c r="A3569" s="1425" t="s">
        <v>1360</v>
      </c>
      <c r="B3569" s="1425" t="s">
        <v>767</v>
      </c>
      <c r="C3569" s="1425" t="s">
        <v>390</v>
      </c>
      <c r="D3569" s="1425" t="s">
        <v>549</v>
      </c>
      <c r="E3569" s="1425" t="s">
        <v>2856</v>
      </c>
      <c r="F3569" s="1425" t="s">
        <v>1273</v>
      </c>
      <c r="G3569" s="1425" t="s">
        <v>1238</v>
      </c>
      <c r="H3569" s="1425" t="s">
        <v>1267</v>
      </c>
      <c r="I3569" s="1425" t="s">
        <v>2768</v>
      </c>
      <c r="J3569" s="1425" t="s">
        <v>1272</v>
      </c>
      <c r="K3569" s="1425">
        <v>23.030000000000001</v>
      </c>
    </row>
    <row r="3570" spans="1:11" ht="12.75">
      <c r="A3570" s="1425" t="s">
        <v>1360</v>
      </c>
      <c r="B3570" s="1425" t="s">
        <v>767</v>
      </c>
      <c r="C3570" s="1425" t="s">
        <v>390</v>
      </c>
      <c r="D3570" s="1425" t="s">
        <v>549</v>
      </c>
      <c r="E3570" s="1425" t="s">
        <v>2856</v>
      </c>
      <c r="F3570" s="1425" t="s">
        <v>1273</v>
      </c>
      <c r="G3570" s="1425" t="s">
        <v>1238</v>
      </c>
      <c r="H3570" s="1425" t="s">
        <v>1267</v>
      </c>
      <c r="I3570" s="1425" t="s">
        <v>2769</v>
      </c>
      <c r="J3570" s="1425" t="s">
        <v>1272</v>
      </c>
      <c r="K3570" s="1425">
        <v>11.83</v>
      </c>
    </row>
    <row r="3571" spans="1:11" ht="12.75">
      <c r="A3571" s="1425" t="s">
        <v>1360</v>
      </c>
      <c r="B3571" s="1425" t="s">
        <v>767</v>
      </c>
      <c r="C3571" s="1425" t="s">
        <v>390</v>
      </c>
      <c r="D3571" s="1425" t="s">
        <v>549</v>
      </c>
      <c r="E3571" s="1425" t="s">
        <v>2856</v>
      </c>
      <c r="F3571" s="1425" t="s">
        <v>1273</v>
      </c>
      <c r="G3571" s="1425" t="s">
        <v>1238</v>
      </c>
      <c r="H3571" s="1425" t="s">
        <v>1267</v>
      </c>
      <c r="I3571" s="1425" t="s">
        <v>2770</v>
      </c>
      <c r="J3571" s="1425" t="s">
        <v>1272</v>
      </c>
      <c r="K3571" s="1425">
        <v>9.8499999999999996</v>
      </c>
    </row>
    <row r="3572" spans="1:11" ht="12.75">
      <c r="A3572" s="1425" t="s">
        <v>1360</v>
      </c>
      <c r="B3572" s="1425" t="s">
        <v>767</v>
      </c>
      <c r="C3572" s="1425" t="s">
        <v>390</v>
      </c>
      <c r="D3572" s="1425" t="s">
        <v>549</v>
      </c>
      <c r="E3572" s="1425" t="s">
        <v>2856</v>
      </c>
      <c r="F3572" s="1425" t="s">
        <v>1273</v>
      </c>
      <c r="G3572" s="1425" t="s">
        <v>1238</v>
      </c>
      <c r="H3572" s="1425" t="s">
        <v>1267</v>
      </c>
      <c r="I3572" s="1425" t="s">
        <v>2771</v>
      </c>
      <c r="J3572" s="1425" t="s">
        <v>1272</v>
      </c>
      <c r="K3572" s="1425">
        <v>307.82999999999998</v>
      </c>
    </row>
    <row r="3573" spans="1:11" ht="12.75">
      <c r="A3573" s="1425" t="s">
        <v>1360</v>
      </c>
      <c r="B3573" s="1425" t="s">
        <v>771</v>
      </c>
      <c r="C3573" s="1425" t="s">
        <v>390</v>
      </c>
      <c r="D3573" s="1425" t="s">
        <v>549</v>
      </c>
      <c r="E3573" s="1425" t="s">
        <v>1454</v>
      </c>
      <c r="F3573" s="1425" t="s">
        <v>1277</v>
      </c>
      <c r="G3573" s="1425" t="s">
        <v>116</v>
      </c>
      <c r="H3573" s="1425" t="s">
        <v>2762</v>
      </c>
      <c r="I3573" s="1425" t="s">
        <v>2775</v>
      </c>
      <c r="J3573" s="1425" t="s">
        <v>1278</v>
      </c>
      <c r="K3573" s="1425">
        <v>4807.8100000000004</v>
      </c>
    </row>
    <row r="3574" spans="1:11" ht="12.75">
      <c r="A3574" s="1425" t="s">
        <v>1360</v>
      </c>
      <c r="B3574" s="1425" t="s">
        <v>771</v>
      </c>
      <c r="C3574" s="1425" t="s">
        <v>390</v>
      </c>
      <c r="D3574" s="1425" t="s">
        <v>549</v>
      </c>
      <c r="E3574" s="1425" t="s">
        <v>1454</v>
      </c>
      <c r="F3574" s="1425" t="s">
        <v>1277</v>
      </c>
      <c r="G3574" s="1425" t="s">
        <v>116</v>
      </c>
      <c r="H3574" s="1425" t="s">
        <v>2762</v>
      </c>
      <c r="I3574" s="1425" t="s">
        <v>2776</v>
      </c>
      <c r="J3574" s="1425" t="s">
        <v>1278</v>
      </c>
      <c r="K3574" s="1425">
        <v>4857.1800000000003</v>
      </c>
    </row>
    <row r="3575" spans="1:11" ht="12.75">
      <c r="A3575" s="1425" t="s">
        <v>1360</v>
      </c>
      <c r="B3575" s="1425" t="s">
        <v>771</v>
      </c>
      <c r="C3575" s="1425" t="s">
        <v>390</v>
      </c>
      <c r="D3575" s="1425" t="s">
        <v>549</v>
      </c>
      <c r="E3575" s="1425" t="s">
        <v>1454</v>
      </c>
      <c r="F3575" s="1425" t="s">
        <v>1277</v>
      </c>
      <c r="G3575" s="1425" t="s">
        <v>116</v>
      </c>
      <c r="H3575" s="1425" t="s">
        <v>2762</v>
      </c>
      <c r="I3575" s="1425" t="s">
        <v>2777</v>
      </c>
      <c r="J3575" s="1425" t="s">
        <v>1278</v>
      </c>
      <c r="K3575" s="1425">
        <v>1924</v>
      </c>
    </row>
    <row r="3576" spans="1:11" ht="12.75">
      <c r="A3576" s="1425" t="s">
        <v>1360</v>
      </c>
      <c r="B3576" s="1425" t="s">
        <v>771</v>
      </c>
      <c r="C3576" s="1425" t="s">
        <v>390</v>
      </c>
      <c r="D3576" s="1425" t="s">
        <v>549</v>
      </c>
      <c r="E3576" s="1425" t="s">
        <v>1454</v>
      </c>
      <c r="F3576" s="1425" t="s">
        <v>1277</v>
      </c>
      <c r="G3576" s="1425" t="s">
        <v>116</v>
      </c>
      <c r="H3576" s="1425" t="s">
        <v>2762</v>
      </c>
      <c r="I3576" s="1425" t="s">
        <v>2778</v>
      </c>
      <c r="J3576" s="1425" t="s">
        <v>1278</v>
      </c>
      <c r="K3576" s="1425">
        <v>2042.8</v>
      </c>
    </row>
    <row r="3577" spans="1:11" ht="12.75">
      <c r="A3577" s="1425" t="s">
        <v>1360</v>
      </c>
      <c r="B3577" s="1425" t="s">
        <v>771</v>
      </c>
      <c r="C3577" s="1425" t="s">
        <v>390</v>
      </c>
      <c r="D3577" s="1425" t="s">
        <v>549</v>
      </c>
      <c r="E3577" s="1425" t="s">
        <v>1454</v>
      </c>
      <c r="F3577" s="1425" t="s">
        <v>1277</v>
      </c>
      <c r="G3577" s="1425" t="s">
        <v>116</v>
      </c>
      <c r="H3577" s="1425" t="s">
        <v>1263</v>
      </c>
      <c r="I3577" s="1425" t="s">
        <v>2775</v>
      </c>
      <c r="J3577" s="1425" t="s">
        <v>1278</v>
      </c>
      <c r="K3577" s="1425">
        <v>4868.8800000000001</v>
      </c>
    </row>
    <row r="3578" spans="1:11" ht="12.75">
      <c r="A3578" s="1425" t="s">
        <v>1360</v>
      </c>
      <c r="B3578" s="1425" t="s">
        <v>771</v>
      </c>
      <c r="C3578" s="1425" t="s">
        <v>390</v>
      </c>
      <c r="D3578" s="1425" t="s">
        <v>549</v>
      </c>
      <c r="E3578" s="1425" t="s">
        <v>1454</v>
      </c>
      <c r="F3578" s="1425" t="s">
        <v>1277</v>
      </c>
      <c r="G3578" s="1425" t="s">
        <v>116</v>
      </c>
      <c r="H3578" s="1425" t="s">
        <v>1263</v>
      </c>
      <c r="I3578" s="1425" t="s">
        <v>2776</v>
      </c>
      <c r="J3578" s="1425" t="s">
        <v>1278</v>
      </c>
      <c r="K3578" s="1425">
        <v>3612.4699999999998</v>
      </c>
    </row>
    <row r="3579" spans="1:11" ht="12.75">
      <c r="A3579" s="1425" t="s">
        <v>1360</v>
      </c>
      <c r="B3579" s="1425" t="s">
        <v>771</v>
      </c>
      <c r="C3579" s="1425" t="s">
        <v>390</v>
      </c>
      <c r="D3579" s="1425" t="s">
        <v>549</v>
      </c>
      <c r="E3579" s="1425" t="s">
        <v>1454</v>
      </c>
      <c r="F3579" s="1425" t="s">
        <v>1277</v>
      </c>
      <c r="G3579" s="1425" t="s">
        <v>116</v>
      </c>
      <c r="H3579" s="1425" t="s">
        <v>1263</v>
      </c>
      <c r="I3579" s="1425" t="s">
        <v>2777</v>
      </c>
      <c r="J3579" s="1425" t="s">
        <v>1278</v>
      </c>
      <c r="K3579" s="1425">
        <v>4000</v>
      </c>
    </row>
    <row r="3580" spans="1:11" ht="12.75">
      <c r="A3580" s="1425" t="s">
        <v>1360</v>
      </c>
      <c r="B3580" s="1425" t="s">
        <v>771</v>
      </c>
      <c r="C3580" s="1425" t="s">
        <v>390</v>
      </c>
      <c r="D3580" s="1425" t="s">
        <v>549</v>
      </c>
      <c r="E3580" s="1425" t="s">
        <v>1454</v>
      </c>
      <c r="F3580" s="1425" t="s">
        <v>1277</v>
      </c>
      <c r="G3580" s="1425" t="s">
        <v>116</v>
      </c>
      <c r="H3580" s="1425" t="s">
        <v>1263</v>
      </c>
      <c r="I3580" s="1425" t="s">
        <v>2778</v>
      </c>
      <c r="J3580" s="1425" t="s">
        <v>1278</v>
      </c>
      <c r="K3580" s="1425">
        <v>3623.4000000000001</v>
      </c>
    </row>
    <row r="3581" spans="1:11" ht="12.75">
      <c r="A3581" s="1425" t="s">
        <v>1360</v>
      </c>
      <c r="B3581" s="1425" t="s">
        <v>771</v>
      </c>
      <c r="C3581" s="1425" t="s">
        <v>390</v>
      </c>
      <c r="D3581" s="1425" t="s">
        <v>549</v>
      </c>
      <c r="E3581" s="1425" t="s">
        <v>1454</v>
      </c>
      <c r="F3581" s="1425" t="s">
        <v>1277</v>
      </c>
      <c r="G3581" s="1425" t="s">
        <v>116</v>
      </c>
      <c r="H3581" s="1425" t="s">
        <v>2772</v>
      </c>
      <c r="I3581" s="1425" t="s">
        <v>2775</v>
      </c>
      <c r="J3581" s="1425" t="s">
        <v>1278</v>
      </c>
      <c r="K3581" s="1425">
        <v>7172.7799999999997</v>
      </c>
    </row>
    <row r="3582" spans="1:11" ht="12.75">
      <c r="A3582" s="1425" t="s">
        <v>1360</v>
      </c>
      <c r="B3582" s="1425" t="s">
        <v>771</v>
      </c>
      <c r="C3582" s="1425" t="s">
        <v>390</v>
      </c>
      <c r="D3582" s="1425" t="s">
        <v>549</v>
      </c>
      <c r="E3582" s="1425" t="s">
        <v>1454</v>
      </c>
      <c r="F3582" s="1425" t="s">
        <v>1277</v>
      </c>
      <c r="G3582" s="1425" t="s">
        <v>116</v>
      </c>
      <c r="H3582" s="1425" t="s">
        <v>2772</v>
      </c>
      <c r="I3582" s="1425" t="s">
        <v>2776</v>
      </c>
      <c r="J3582" s="1425" t="s">
        <v>1278</v>
      </c>
      <c r="K3582" s="1425">
        <v>4367</v>
      </c>
    </row>
    <row r="3583" spans="1:11" ht="12.75">
      <c r="A3583" s="1425" t="s">
        <v>1360</v>
      </c>
      <c r="B3583" s="1425" t="s">
        <v>771</v>
      </c>
      <c r="C3583" s="1425" t="s">
        <v>390</v>
      </c>
      <c r="D3583" s="1425" t="s">
        <v>549</v>
      </c>
      <c r="E3583" s="1425" t="s">
        <v>1454</v>
      </c>
      <c r="F3583" s="1425" t="s">
        <v>1277</v>
      </c>
      <c r="G3583" s="1425" t="s">
        <v>116</v>
      </c>
      <c r="H3583" s="1425" t="s">
        <v>2772</v>
      </c>
      <c r="I3583" s="1425" t="s">
        <v>2777</v>
      </c>
      <c r="J3583" s="1425" t="s">
        <v>1278</v>
      </c>
      <c r="K3583" s="1425">
        <v>2520</v>
      </c>
    </row>
    <row r="3584" spans="1:11" ht="12.75">
      <c r="A3584" s="1425" t="s">
        <v>1360</v>
      </c>
      <c r="B3584" s="1425" t="s">
        <v>771</v>
      </c>
      <c r="C3584" s="1425" t="s">
        <v>390</v>
      </c>
      <c r="D3584" s="1425" t="s">
        <v>549</v>
      </c>
      <c r="E3584" s="1425" t="s">
        <v>1454</v>
      </c>
      <c r="F3584" s="1425" t="s">
        <v>1277</v>
      </c>
      <c r="G3584" s="1425" t="s">
        <v>116</v>
      </c>
      <c r="H3584" s="1425" t="s">
        <v>2772</v>
      </c>
      <c r="I3584" s="1425" t="s">
        <v>2778</v>
      </c>
      <c r="J3584" s="1425" t="s">
        <v>1278</v>
      </c>
      <c r="K3584" s="1425">
        <v>4222.54</v>
      </c>
    </row>
    <row r="3585" spans="1:11" ht="12.75">
      <c r="A3585" s="1425" t="s">
        <v>1360</v>
      </c>
      <c r="B3585" s="1425" t="s">
        <v>771</v>
      </c>
      <c r="C3585" s="1425" t="s">
        <v>390</v>
      </c>
      <c r="D3585" s="1425" t="s">
        <v>549</v>
      </c>
      <c r="E3585" s="1425" t="s">
        <v>1454</v>
      </c>
      <c r="F3585" s="1425" t="s">
        <v>1277</v>
      </c>
      <c r="G3585" s="1425" t="s">
        <v>116</v>
      </c>
      <c r="H3585" s="1425" t="s">
        <v>2773</v>
      </c>
      <c r="I3585" s="1425" t="s">
        <v>2775</v>
      </c>
      <c r="J3585" s="1425" t="s">
        <v>1278</v>
      </c>
      <c r="K3585" s="1425">
        <v>4302.2600000000002</v>
      </c>
    </row>
    <row r="3586" spans="1:11" ht="12.75">
      <c r="A3586" s="1425" t="s">
        <v>1360</v>
      </c>
      <c r="B3586" s="1425" t="s">
        <v>771</v>
      </c>
      <c r="C3586" s="1425" t="s">
        <v>390</v>
      </c>
      <c r="D3586" s="1425" t="s">
        <v>549</v>
      </c>
      <c r="E3586" s="1425" t="s">
        <v>1454</v>
      </c>
      <c r="F3586" s="1425" t="s">
        <v>1277</v>
      </c>
      <c r="G3586" s="1425" t="s">
        <v>116</v>
      </c>
      <c r="H3586" s="1425" t="s">
        <v>2773</v>
      </c>
      <c r="I3586" s="1425" t="s">
        <v>2776</v>
      </c>
      <c r="J3586" s="1425" t="s">
        <v>1278</v>
      </c>
      <c r="K3586" s="1425">
        <v>2924</v>
      </c>
    </row>
    <row r="3587" spans="1:11" ht="12.75">
      <c r="A3587" s="1425" t="s">
        <v>1360</v>
      </c>
      <c r="B3587" s="1425" t="s">
        <v>771</v>
      </c>
      <c r="C3587" s="1425" t="s">
        <v>390</v>
      </c>
      <c r="D3587" s="1425" t="s">
        <v>549</v>
      </c>
      <c r="E3587" s="1425" t="s">
        <v>1454</v>
      </c>
      <c r="F3587" s="1425" t="s">
        <v>1277</v>
      </c>
      <c r="G3587" s="1425" t="s">
        <v>116</v>
      </c>
      <c r="H3587" s="1425" t="s">
        <v>2773</v>
      </c>
      <c r="I3587" s="1425" t="s">
        <v>2777</v>
      </c>
      <c r="J3587" s="1425" t="s">
        <v>1278</v>
      </c>
      <c r="K3587" s="1425">
        <v>2425</v>
      </c>
    </row>
    <row r="3588" spans="1:11" ht="12.75">
      <c r="A3588" s="1425" t="s">
        <v>1360</v>
      </c>
      <c r="B3588" s="1425" t="s">
        <v>771</v>
      </c>
      <c r="C3588" s="1425" t="s">
        <v>390</v>
      </c>
      <c r="D3588" s="1425" t="s">
        <v>549</v>
      </c>
      <c r="E3588" s="1425" t="s">
        <v>1454</v>
      </c>
      <c r="F3588" s="1425" t="s">
        <v>1277</v>
      </c>
      <c r="G3588" s="1425" t="s">
        <v>116</v>
      </c>
      <c r="H3588" s="1425" t="s">
        <v>2773</v>
      </c>
      <c r="I3588" s="1425" t="s">
        <v>2778</v>
      </c>
      <c r="J3588" s="1425" t="s">
        <v>1278</v>
      </c>
      <c r="K3588" s="1425">
        <v>4058</v>
      </c>
    </row>
    <row r="3589" spans="1:11" ht="12.75">
      <c r="A3589" s="1425" t="s">
        <v>1360</v>
      </c>
      <c r="B3589" s="1425" t="s">
        <v>771</v>
      </c>
      <c r="C3589" s="1425" t="s">
        <v>390</v>
      </c>
      <c r="D3589" s="1425" t="s">
        <v>549</v>
      </c>
      <c r="E3589" s="1425" t="s">
        <v>1454</v>
      </c>
      <c r="F3589" s="1425" t="s">
        <v>1277</v>
      </c>
      <c r="G3589" s="1425" t="s">
        <v>116</v>
      </c>
      <c r="H3589" s="1425" t="s">
        <v>1264</v>
      </c>
      <c r="I3589" s="1425" t="s">
        <v>2775</v>
      </c>
      <c r="J3589" s="1425" t="s">
        <v>1278</v>
      </c>
      <c r="K3589" s="1425">
        <v>4886.0299999999997</v>
      </c>
    </row>
    <row r="3590" spans="1:11" ht="12.75">
      <c r="A3590" s="1425" t="s">
        <v>1360</v>
      </c>
      <c r="B3590" s="1425" t="s">
        <v>771</v>
      </c>
      <c r="C3590" s="1425" t="s">
        <v>390</v>
      </c>
      <c r="D3590" s="1425" t="s">
        <v>549</v>
      </c>
      <c r="E3590" s="1425" t="s">
        <v>1454</v>
      </c>
      <c r="F3590" s="1425" t="s">
        <v>1277</v>
      </c>
      <c r="G3590" s="1425" t="s">
        <v>116</v>
      </c>
      <c r="H3590" s="1425" t="s">
        <v>1264</v>
      </c>
      <c r="I3590" s="1425" t="s">
        <v>2776</v>
      </c>
      <c r="J3590" s="1425" t="s">
        <v>1278</v>
      </c>
      <c r="K3590" s="1425">
        <v>5250.1099999999997</v>
      </c>
    </row>
    <row r="3591" spans="1:11" ht="12.75">
      <c r="A3591" s="1425" t="s">
        <v>1360</v>
      </c>
      <c r="B3591" s="1425" t="s">
        <v>771</v>
      </c>
      <c r="C3591" s="1425" t="s">
        <v>390</v>
      </c>
      <c r="D3591" s="1425" t="s">
        <v>549</v>
      </c>
      <c r="E3591" s="1425" t="s">
        <v>1454</v>
      </c>
      <c r="F3591" s="1425" t="s">
        <v>1277</v>
      </c>
      <c r="G3591" s="1425" t="s">
        <v>116</v>
      </c>
      <c r="H3591" s="1425" t="s">
        <v>1264</v>
      </c>
      <c r="I3591" s="1425" t="s">
        <v>2777</v>
      </c>
      <c r="J3591" s="1425" t="s">
        <v>1278</v>
      </c>
      <c r="K3591" s="1425">
        <v>2596</v>
      </c>
    </row>
    <row r="3592" spans="1:11" ht="12.75">
      <c r="A3592" s="1425" t="s">
        <v>1360</v>
      </c>
      <c r="B3592" s="1425" t="s">
        <v>771</v>
      </c>
      <c r="C3592" s="1425" t="s">
        <v>390</v>
      </c>
      <c r="D3592" s="1425" t="s">
        <v>549</v>
      </c>
      <c r="E3592" s="1425" t="s">
        <v>1454</v>
      </c>
      <c r="F3592" s="1425" t="s">
        <v>1277</v>
      </c>
      <c r="G3592" s="1425" t="s">
        <v>116</v>
      </c>
      <c r="H3592" s="1425" t="s">
        <v>1264</v>
      </c>
      <c r="I3592" s="1425" t="s">
        <v>2778</v>
      </c>
      <c r="J3592" s="1425" t="s">
        <v>1278</v>
      </c>
      <c r="K3592" s="1425">
        <v>6358.9200000000001</v>
      </c>
    </row>
    <row r="3593" spans="1:11" ht="12.75">
      <c r="A3593" s="1425" t="s">
        <v>1360</v>
      </c>
      <c r="B3593" s="1425" t="s">
        <v>771</v>
      </c>
      <c r="C3593" s="1425" t="s">
        <v>390</v>
      </c>
      <c r="D3593" s="1425" t="s">
        <v>549</v>
      </c>
      <c r="E3593" s="1425" t="s">
        <v>1454</v>
      </c>
      <c r="F3593" s="1425" t="s">
        <v>1277</v>
      </c>
      <c r="G3593" s="1425" t="s">
        <v>116</v>
      </c>
      <c r="H3593" s="1425" t="s">
        <v>1265</v>
      </c>
      <c r="I3593" s="1425" t="s">
        <v>2775</v>
      </c>
      <c r="J3593" s="1425" t="s">
        <v>1278</v>
      </c>
      <c r="K3593" s="1425">
        <v>2888.8800000000001</v>
      </c>
    </row>
    <row r="3594" spans="1:11" ht="12.75">
      <c r="A3594" s="1425" t="s">
        <v>1360</v>
      </c>
      <c r="B3594" s="1425" t="s">
        <v>771</v>
      </c>
      <c r="C3594" s="1425" t="s">
        <v>390</v>
      </c>
      <c r="D3594" s="1425" t="s">
        <v>549</v>
      </c>
      <c r="E3594" s="1425" t="s">
        <v>1454</v>
      </c>
      <c r="F3594" s="1425" t="s">
        <v>1277</v>
      </c>
      <c r="G3594" s="1425" t="s">
        <v>116</v>
      </c>
      <c r="H3594" s="1425" t="s">
        <v>1265</v>
      </c>
      <c r="I3594" s="1425" t="s">
        <v>2776</v>
      </c>
      <c r="J3594" s="1425" t="s">
        <v>1278</v>
      </c>
      <c r="K3594" s="1425">
        <v>3706.4699999999998</v>
      </c>
    </row>
    <row r="3595" spans="1:11" ht="12.75">
      <c r="A3595" s="1425" t="s">
        <v>1360</v>
      </c>
      <c r="B3595" s="1425" t="s">
        <v>771</v>
      </c>
      <c r="C3595" s="1425" t="s">
        <v>390</v>
      </c>
      <c r="D3595" s="1425" t="s">
        <v>549</v>
      </c>
      <c r="E3595" s="1425" t="s">
        <v>1454</v>
      </c>
      <c r="F3595" s="1425" t="s">
        <v>1277</v>
      </c>
      <c r="G3595" s="1425" t="s">
        <v>116</v>
      </c>
      <c r="H3595" s="1425" t="s">
        <v>1265</v>
      </c>
      <c r="I3595" s="1425" t="s">
        <v>2777</v>
      </c>
      <c r="J3595" s="1425" t="s">
        <v>1278</v>
      </c>
      <c r="K3595" s="1425">
        <v>3284</v>
      </c>
    </row>
    <row r="3596" spans="1:11" ht="12.75">
      <c r="A3596" s="1425" t="s">
        <v>1360</v>
      </c>
      <c r="B3596" s="1425" t="s">
        <v>771</v>
      </c>
      <c r="C3596" s="1425" t="s">
        <v>390</v>
      </c>
      <c r="D3596" s="1425" t="s">
        <v>549</v>
      </c>
      <c r="E3596" s="1425" t="s">
        <v>1454</v>
      </c>
      <c r="F3596" s="1425" t="s">
        <v>1277</v>
      </c>
      <c r="G3596" s="1425" t="s">
        <v>116</v>
      </c>
      <c r="H3596" s="1425" t="s">
        <v>1265</v>
      </c>
      <c r="I3596" s="1425" t="s">
        <v>2778</v>
      </c>
      <c r="J3596" s="1425" t="s">
        <v>1278</v>
      </c>
      <c r="K3596" s="1425">
        <v>5226.3999999999996</v>
      </c>
    </row>
    <row r="3597" spans="1:11" ht="12.75">
      <c r="A3597" s="1425" t="s">
        <v>1360</v>
      </c>
      <c r="B3597" s="1425" t="s">
        <v>771</v>
      </c>
      <c r="C3597" s="1425" t="s">
        <v>390</v>
      </c>
      <c r="D3597" s="1425" t="s">
        <v>549</v>
      </c>
      <c r="E3597" s="1425" t="s">
        <v>1454</v>
      </c>
      <c r="F3597" s="1425" t="s">
        <v>1277</v>
      </c>
      <c r="G3597" s="1425" t="s">
        <v>116</v>
      </c>
      <c r="H3597" s="1425" t="s">
        <v>2774</v>
      </c>
      <c r="I3597" s="1425" t="s">
        <v>2775</v>
      </c>
      <c r="J3597" s="1425" t="s">
        <v>1278</v>
      </c>
      <c r="K3597" s="1425">
        <v>3284.3600000000001</v>
      </c>
    </row>
    <row r="3598" spans="1:11" ht="12.75">
      <c r="A3598" s="1425" t="s">
        <v>1360</v>
      </c>
      <c r="B3598" s="1425" t="s">
        <v>771</v>
      </c>
      <c r="C3598" s="1425" t="s">
        <v>390</v>
      </c>
      <c r="D3598" s="1425" t="s">
        <v>549</v>
      </c>
      <c r="E3598" s="1425" t="s">
        <v>1454</v>
      </c>
      <c r="F3598" s="1425" t="s">
        <v>1277</v>
      </c>
      <c r="G3598" s="1425" t="s">
        <v>116</v>
      </c>
      <c r="H3598" s="1425" t="s">
        <v>2774</v>
      </c>
      <c r="I3598" s="1425" t="s">
        <v>2776</v>
      </c>
      <c r="J3598" s="1425" t="s">
        <v>1278</v>
      </c>
      <c r="K3598" s="1425">
        <v>3590.5</v>
      </c>
    </row>
    <row r="3599" spans="1:11" ht="12.75">
      <c r="A3599" s="1425" t="s">
        <v>1360</v>
      </c>
      <c r="B3599" s="1425" t="s">
        <v>771</v>
      </c>
      <c r="C3599" s="1425" t="s">
        <v>390</v>
      </c>
      <c r="D3599" s="1425" t="s">
        <v>549</v>
      </c>
      <c r="E3599" s="1425" t="s">
        <v>1454</v>
      </c>
      <c r="F3599" s="1425" t="s">
        <v>1277</v>
      </c>
      <c r="G3599" s="1425" t="s">
        <v>116</v>
      </c>
      <c r="H3599" s="1425" t="s">
        <v>2774</v>
      </c>
      <c r="I3599" s="1425" t="s">
        <v>2777</v>
      </c>
      <c r="J3599" s="1425" t="s">
        <v>1278</v>
      </c>
      <c r="K3599" s="1425">
        <v>1553</v>
      </c>
    </row>
    <row r="3600" spans="1:11" ht="12.75">
      <c r="A3600" s="1425" t="s">
        <v>1360</v>
      </c>
      <c r="B3600" s="1425" t="s">
        <v>771</v>
      </c>
      <c r="C3600" s="1425" t="s">
        <v>390</v>
      </c>
      <c r="D3600" s="1425" t="s">
        <v>549</v>
      </c>
      <c r="E3600" s="1425" t="s">
        <v>1454</v>
      </c>
      <c r="F3600" s="1425" t="s">
        <v>1277</v>
      </c>
      <c r="G3600" s="1425" t="s">
        <v>116</v>
      </c>
      <c r="H3600" s="1425" t="s">
        <v>2774</v>
      </c>
      <c r="I3600" s="1425" t="s">
        <v>2778</v>
      </c>
      <c r="J3600" s="1425" t="s">
        <v>1278</v>
      </c>
      <c r="K3600" s="1425">
        <v>5543.3999999999996</v>
      </c>
    </row>
    <row r="3601" spans="1:11" ht="12.75">
      <c r="A3601" s="1425" t="s">
        <v>1360</v>
      </c>
      <c r="B3601" s="1425" t="s">
        <v>771</v>
      </c>
      <c r="C3601" s="1425" t="s">
        <v>390</v>
      </c>
      <c r="D3601" s="1425" t="s">
        <v>549</v>
      </c>
      <c r="E3601" s="1425" t="s">
        <v>1454</v>
      </c>
      <c r="F3601" s="1425" t="s">
        <v>1277</v>
      </c>
      <c r="G3601" s="1425" t="s">
        <v>116</v>
      </c>
      <c r="H3601" s="1425" t="s">
        <v>1266</v>
      </c>
      <c r="I3601" s="1425" t="s">
        <v>2775</v>
      </c>
      <c r="J3601" s="1425" t="s">
        <v>1278</v>
      </c>
      <c r="K3601" s="1425">
        <v>3483.8800000000001</v>
      </c>
    </row>
    <row r="3602" spans="1:11" ht="12.75">
      <c r="A3602" s="1425" t="s">
        <v>1360</v>
      </c>
      <c r="B3602" s="1425" t="s">
        <v>771</v>
      </c>
      <c r="C3602" s="1425" t="s">
        <v>390</v>
      </c>
      <c r="D3602" s="1425" t="s">
        <v>549</v>
      </c>
      <c r="E3602" s="1425" t="s">
        <v>1454</v>
      </c>
      <c r="F3602" s="1425" t="s">
        <v>1277</v>
      </c>
      <c r="G3602" s="1425" t="s">
        <v>116</v>
      </c>
      <c r="H3602" s="1425" t="s">
        <v>1266</v>
      </c>
      <c r="I3602" s="1425" t="s">
        <v>2776</v>
      </c>
      <c r="J3602" s="1425" t="s">
        <v>1278</v>
      </c>
      <c r="K3602" s="1425">
        <v>3930.6700000000001</v>
      </c>
    </row>
    <row r="3603" spans="1:11" ht="12.75">
      <c r="A3603" s="1425" t="s">
        <v>1360</v>
      </c>
      <c r="B3603" s="1425" t="s">
        <v>771</v>
      </c>
      <c r="C3603" s="1425" t="s">
        <v>390</v>
      </c>
      <c r="D3603" s="1425" t="s">
        <v>549</v>
      </c>
      <c r="E3603" s="1425" t="s">
        <v>1454</v>
      </c>
      <c r="F3603" s="1425" t="s">
        <v>1277</v>
      </c>
      <c r="G3603" s="1425" t="s">
        <v>116</v>
      </c>
      <c r="H3603" s="1425" t="s">
        <v>1266</v>
      </c>
      <c r="I3603" s="1425" t="s">
        <v>2777</v>
      </c>
      <c r="J3603" s="1425" t="s">
        <v>1278</v>
      </c>
      <c r="K3603" s="1425">
        <v>1941</v>
      </c>
    </row>
    <row r="3604" spans="1:11" ht="12.75">
      <c r="A3604" s="1425" t="s">
        <v>1360</v>
      </c>
      <c r="B3604" s="1425" t="s">
        <v>771</v>
      </c>
      <c r="C3604" s="1425" t="s">
        <v>390</v>
      </c>
      <c r="D3604" s="1425" t="s">
        <v>549</v>
      </c>
      <c r="E3604" s="1425" t="s">
        <v>1454</v>
      </c>
      <c r="F3604" s="1425" t="s">
        <v>1277</v>
      </c>
      <c r="G3604" s="1425" t="s">
        <v>116</v>
      </c>
      <c r="H3604" s="1425" t="s">
        <v>1266</v>
      </c>
      <c r="I3604" s="1425" t="s">
        <v>2778</v>
      </c>
      <c r="J3604" s="1425" t="s">
        <v>1278</v>
      </c>
      <c r="K3604" s="1425">
        <v>5254</v>
      </c>
    </row>
    <row r="3605" spans="1:11" ht="12.75">
      <c r="A3605" s="1425" t="s">
        <v>1360</v>
      </c>
      <c r="B3605" s="1425" t="s">
        <v>771</v>
      </c>
      <c r="C3605" s="1425" t="s">
        <v>390</v>
      </c>
      <c r="D3605" s="1425" t="s">
        <v>549</v>
      </c>
      <c r="E3605" s="1425" t="s">
        <v>1454</v>
      </c>
      <c r="F3605" s="1425" t="s">
        <v>1277</v>
      </c>
      <c r="G3605" s="1425" t="s">
        <v>116</v>
      </c>
      <c r="H3605" s="1425" t="s">
        <v>1267</v>
      </c>
      <c r="I3605" s="1425" t="s">
        <v>2775</v>
      </c>
      <c r="J3605" s="1425" t="s">
        <v>1278</v>
      </c>
      <c r="K3605" s="1425">
        <v>5030.0799999999999</v>
      </c>
    </row>
    <row r="3606" spans="1:11" ht="12.75">
      <c r="A3606" s="1425" t="s">
        <v>1360</v>
      </c>
      <c r="B3606" s="1425" t="s">
        <v>771</v>
      </c>
      <c r="C3606" s="1425" t="s">
        <v>390</v>
      </c>
      <c r="D3606" s="1425" t="s">
        <v>549</v>
      </c>
      <c r="E3606" s="1425" t="s">
        <v>1454</v>
      </c>
      <c r="F3606" s="1425" t="s">
        <v>1277</v>
      </c>
      <c r="G3606" s="1425" t="s">
        <v>116</v>
      </c>
      <c r="H3606" s="1425" t="s">
        <v>1267</v>
      </c>
      <c r="I3606" s="1425" t="s">
        <v>2776</v>
      </c>
      <c r="J3606" s="1425" t="s">
        <v>1278</v>
      </c>
      <c r="K3606" s="1425">
        <v>7536.6999999999998</v>
      </c>
    </row>
    <row r="3607" spans="1:11" ht="12.75">
      <c r="A3607" s="1425" t="s">
        <v>1360</v>
      </c>
      <c r="B3607" s="1425" t="s">
        <v>771</v>
      </c>
      <c r="C3607" s="1425" t="s">
        <v>390</v>
      </c>
      <c r="D3607" s="1425" t="s">
        <v>549</v>
      </c>
      <c r="E3607" s="1425" t="s">
        <v>1454</v>
      </c>
      <c r="F3607" s="1425" t="s">
        <v>1277</v>
      </c>
      <c r="G3607" s="1425" t="s">
        <v>116</v>
      </c>
      <c r="H3607" s="1425" t="s">
        <v>1267</v>
      </c>
      <c r="I3607" s="1425" t="s">
        <v>2777</v>
      </c>
      <c r="J3607" s="1425" t="s">
        <v>1278</v>
      </c>
      <c r="K3607" s="1425">
        <v>6899</v>
      </c>
    </row>
    <row r="3608" spans="1:11" ht="12.75">
      <c r="A3608" s="1425" t="s">
        <v>1360</v>
      </c>
      <c r="B3608" s="1425" t="s">
        <v>771</v>
      </c>
      <c r="C3608" s="1425" t="s">
        <v>390</v>
      </c>
      <c r="D3608" s="1425" t="s">
        <v>549</v>
      </c>
      <c r="E3608" s="1425" t="s">
        <v>1454</v>
      </c>
      <c r="F3608" s="1425" t="s">
        <v>1277</v>
      </c>
      <c r="G3608" s="1425" t="s">
        <v>116</v>
      </c>
      <c r="H3608" s="1425" t="s">
        <v>1267</v>
      </c>
      <c r="I3608" s="1425" t="s">
        <v>2778</v>
      </c>
      <c r="J3608" s="1425" t="s">
        <v>1278</v>
      </c>
      <c r="K3608" s="1425">
        <v>4924.4300000000003</v>
      </c>
    </row>
    <row r="3609" spans="1:11" ht="12.75">
      <c r="A3609" s="1425" t="s">
        <v>1360</v>
      </c>
      <c r="B3609" s="1425" t="s">
        <v>771</v>
      </c>
      <c r="C3609" s="1425" t="s">
        <v>390</v>
      </c>
      <c r="D3609" s="1425" t="s">
        <v>549</v>
      </c>
      <c r="E3609" s="1425" t="s">
        <v>2857</v>
      </c>
      <c r="F3609" s="1425" t="s">
        <v>1295</v>
      </c>
      <c r="G3609" s="1425" t="s">
        <v>1238</v>
      </c>
      <c r="H3609" s="1425" t="s">
        <v>1265</v>
      </c>
      <c r="I3609" s="1425" t="s">
        <v>2766</v>
      </c>
      <c r="J3609" s="1425" t="s">
        <v>1296</v>
      </c>
      <c r="K3609" s="1425">
        <v>135</v>
      </c>
    </row>
    <row r="3610" spans="1:11" ht="12.75">
      <c r="A3610" s="1425" t="s">
        <v>1360</v>
      </c>
      <c r="B3610" s="1425" t="s">
        <v>771</v>
      </c>
      <c r="C3610" s="1425" t="s">
        <v>390</v>
      </c>
      <c r="D3610" s="1425" t="s">
        <v>549</v>
      </c>
      <c r="E3610" s="1425" t="s">
        <v>2857</v>
      </c>
      <c r="F3610" s="1425" t="s">
        <v>1295</v>
      </c>
      <c r="G3610" s="1425" t="s">
        <v>1238</v>
      </c>
      <c r="H3610" s="1425" t="s">
        <v>2774</v>
      </c>
      <c r="I3610" s="1425" t="s">
        <v>2766</v>
      </c>
      <c r="J3610" s="1425" t="s">
        <v>1296</v>
      </c>
      <c r="K3610" s="1425">
        <v>155</v>
      </c>
    </row>
    <row r="3611" spans="1:11" ht="12.75">
      <c r="A3611" s="1425" t="s">
        <v>1360</v>
      </c>
      <c r="B3611" s="1425" t="s">
        <v>771</v>
      </c>
      <c r="C3611" s="1425" t="s">
        <v>390</v>
      </c>
      <c r="D3611" s="1425" t="s">
        <v>549</v>
      </c>
      <c r="E3611" s="1425" t="s">
        <v>2959</v>
      </c>
      <c r="F3611" s="1425" t="s">
        <v>1297</v>
      </c>
      <c r="G3611" s="1425" t="s">
        <v>1238</v>
      </c>
      <c r="H3611" s="1425" t="s">
        <v>2773</v>
      </c>
      <c r="I3611" s="1425" t="s">
        <v>2766</v>
      </c>
      <c r="J3611" s="1425" t="s">
        <v>1298</v>
      </c>
      <c r="K3611" s="1425">
        <v>-0.29999999999999999</v>
      </c>
    </row>
    <row r="3612" spans="1:11" ht="12.75">
      <c r="A3612" s="1425" t="s">
        <v>1360</v>
      </c>
      <c r="B3612" s="1425" t="s">
        <v>771</v>
      </c>
      <c r="C3612" s="1425" t="s">
        <v>390</v>
      </c>
      <c r="D3612" s="1425" t="s">
        <v>549</v>
      </c>
      <c r="E3612" s="1425" t="s">
        <v>2858</v>
      </c>
      <c r="F3612" s="1425" t="s">
        <v>1283</v>
      </c>
      <c r="G3612" s="1425" t="s">
        <v>1238</v>
      </c>
      <c r="H3612" s="1425" t="s">
        <v>2762</v>
      </c>
      <c r="I3612" s="1425" t="s">
        <v>2763</v>
      </c>
      <c r="J3612" s="1425" t="s">
        <v>1284</v>
      </c>
      <c r="K3612" s="1425">
        <v>115</v>
      </c>
    </row>
    <row r="3613" spans="1:11" ht="12.75">
      <c r="A3613" s="1425" t="s">
        <v>1360</v>
      </c>
      <c r="B3613" s="1425" t="s">
        <v>771</v>
      </c>
      <c r="C3613" s="1425" t="s">
        <v>390</v>
      </c>
      <c r="D3613" s="1425" t="s">
        <v>549</v>
      </c>
      <c r="E3613" s="1425" t="s">
        <v>2858</v>
      </c>
      <c r="F3613" s="1425" t="s">
        <v>1283</v>
      </c>
      <c r="G3613" s="1425" t="s">
        <v>1238</v>
      </c>
      <c r="H3613" s="1425" t="s">
        <v>2762</v>
      </c>
      <c r="I3613" s="1425" t="s">
        <v>2765</v>
      </c>
      <c r="J3613" s="1425" t="s">
        <v>1284</v>
      </c>
      <c r="K3613" s="1425">
        <v>835</v>
      </c>
    </row>
    <row r="3614" spans="1:11" ht="12.75">
      <c r="A3614" s="1425" t="s">
        <v>1360</v>
      </c>
      <c r="B3614" s="1425" t="s">
        <v>771</v>
      </c>
      <c r="C3614" s="1425" t="s">
        <v>390</v>
      </c>
      <c r="D3614" s="1425" t="s">
        <v>549</v>
      </c>
      <c r="E3614" s="1425" t="s">
        <v>2858</v>
      </c>
      <c r="F3614" s="1425" t="s">
        <v>1283</v>
      </c>
      <c r="G3614" s="1425" t="s">
        <v>1238</v>
      </c>
      <c r="H3614" s="1425" t="s">
        <v>2762</v>
      </c>
      <c r="I3614" s="1425" t="s">
        <v>2766</v>
      </c>
      <c r="J3614" s="1425" t="s">
        <v>1284</v>
      </c>
      <c r="K3614" s="1425">
        <v>135</v>
      </c>
    </row>
    <row r="3615" spans="1:11" ht="12.75">
      <c r="A3615" s="1425" t="s">
        <v>1360</v>
      </c>
      <c r="B3615" s="1425" t="s">
        <v>771</v>
      </c>
      <c r="C3615" s="1425" t="s">
        <v>390</v>
      </c>
      <c r="D3615" s="1425" t="s">
        <v>549</v>
      </c>
      <c r="E3615" s="1425" t="s">
        <v>2858</v>
      </c>
      <c r="F3615" s="1425" t="s">
        <v>1283</v>
      </c>
      <c r="G3615" s="1425" t="s">
        <v>1238</v>
      </c>
      <c r="H3615" s="1425" t="s">
        <v>1263</v>
      </c>
      <c r="I3615" s="1425" t="s">
        <v>2763</v>
      </c>
      <c r="J3615" s="1425" t="s">
        <v>1284</v>
      </c>
      <c r="K3615" s="1425">
        <v>935</v>
      </c>
    </row>
    <row r="3616" spans="1:11" ht="12.75">
      <c r="A3616" s="1425" t="s">
        <v>1360</v>
      </c>
      <c r="B3616" s="1425" t="s">
        <v>771</v>
      </c>
      <c r="C3616" s="1425" t="s">
        <v>390</v>
      </c>
      <c r="D3616" s="1425" t="s">
        <v>549</v>
      </c>
      <c r="E3616" s="1425" t="s">
        <v>2858</v>
      </c>
      <c r="F3616" s="1425" t="s">
        <v>1283</v>
      </c>
      <c r="G3616" s="1425" t="s">
        <v>1238</v>
      </c>
      <c r="H3616" s="1425" t="s">
        <v>1263</v>
      </c>
      <c r="I3616" s="1425" t="s">
        <v>2765</v>
      </c>
      <c r="J3616" s="1425" t="s">
        <v>1284</v>
      </c>
      <c r="K3616" s="1425">
        <v>429.5</v>
      </c>
    </row>
    <row r="3617" spans="1:11" ht="12.75">
      <c r="A3617" s="1425" t="s">
        <v>1360</v>
      </c>
      <c r="B3617" s="1425" t="s">
        <v>771</v>
      </c>
      <c r="C3617" s="1425" t="s">
        <v>390</v>
      </c>
      <c r="D3617" s="1425" t="s">
        <v>549</v>
      </c>
      <c r="E3617" s="1425" t="s">
        <v>2858</v>
      </c>
      <c r="F3617" s="1425" t="s">
        <v>1283</v>
      </c>
      <c r="G3617" s="1425" t="s">
        <v>1238</v>
      </c>
      <c r="H3617" s="1425" t="s">
        <v>1263</v>
      </c>
      <c r="I3617" s="1425" t="s">
        <v>2766</v>
      </c>
      <c r="J3617" s="1425" t="s">
        <v>1284</v>
      </c>
      <c r="K3617" s="1425">
        <v>999.5</v>
      </c>
    </row>
    <row r="3618" spans="1:11" ht="12.75">
      <c r="A3618" s="1425" t="s">
        <v>1360</v>
      </c>
      <c r="B3618" s="1425" t="s">
        <v>771</v>
      </c>
      <c r="C3618" s="1425" t="s">
        <v>390</v>
      </c>
      <c r="D3618" s="1425" t="s">
        <v>549</v>
      </c>
      <c r="E3618" s="1425" t="s">
        <v>2858</v>
      </c>
      <c r="F3618" s="1425" t="s">
        <v>1283</v>
      </c>
      <c r="G3618" s="1425" t="s">
        <v>1238</v>
      </c>
      <c r="H3618" s="1425" t="s">
        <v>1263</v>
      </c>
      <c r="I3618" s="1425" t="s">
        <v>2769</v>
      </c>
      <c r="J3618" s="1425" t="s">
        <v>1284</v>
      </c>
      <c r="K3618" s="1425">
        <v>152.19999999999999</v>
      </c>
    </row>
    <row r="3619" spans="1:11" ht="12.75">
      <c r="A3619" s="1425" t="s">
        <v>1360</v>
      </c>
      <c r="B3619" s="1425" t="s">
        <v>771</v>
      </c>
      <c r="C3619" s="1425" t="s">
        <v>390</v>
      </c>
      <c r="D3619" s="1425" t="s">
        <v>549</v>
      </c>
      <c r="E3619" s="1425" t="s">
        <v>2858</v>
      </c>
      <c r="F3619" s="1425" t="s">
        <v>1283</v>
      </c>
      <c r="G3619" s="1425" t="s">
        <v>1238</v>
      </c>
      <c r="H3619" s="1425" t="s">
        <v>1263</v>
      </c>
      <c r="I3619" s="1425" t="s">
        <v>2770</v>
      </c>
      <c r="J3619" s="1425" t="s">
        <v>1284</v>
      </c>
      <c r="K3619" s="1425">
        <v>997.60000000000002</v>
      </c>
    </row>
    <row r="3620" spans="1:11" ht="12.75">
      <c r="A3620" s="1425" t="s">
        <v>1360</v>
      </c>
      <c r="B3620" s="1425" t="s">
        <v>771</v>
      </c>
      <c r="C3620" s="1425" t="s">
        <v>390</v>
      </c>
      <c r="D3620" s="1425" t="s">
        <v>549</v>
      </c>
      <c r="E3620" s="1425" t="s">
        <v>2858</v>
      </c>
      <c r="F3620" s="1425" t="s">
        <v>1283</v>
      </c>
      <c r="G3620" s="1425" t="s">
        <v>1238</v>
      </c>
      <c r="H3620" s="1425" t="s">
        <v>2772</v>
      </c>
      <c r="I3620" s="1425" t="s">
        <v>2769</v>
      </c>
      <c r="J3620" s="1425" t="s">
        <v>1284</v>
      </c>
      <c r="K3620" s="1425">
        <v>246.24000000000001</v>
      </c>
    </row>
    <row r="3621" spans="1:11" ht="12.75">
      <c r="A3621" s="1425" t="s">
        <v>1360</v>
      </c>
      <c r="B3621" s="1425" t="s">
        <v>771</v>
      </c>
      <c r="C3621" s="1425" t="s">
        <v>390</v>
      </c>
      <c r="D3621" s="1425" t="s">
        <v>549</v>
      </c>
      <c r="E3621" s="1425" t="s">
        <v>2858</v>
      </c>
      <c r="F3621" s="1425" t="s">
        <v>1283</v>
      </c>
      <c r="G3621" s="1425" t="s">
        <v>1238</v>
      </c>
      <c r="H3621" s="1425" t="s">
        <v>2772</v>
      </c>
      <c r="I3621" s="1425" t="s">
        <v>2770</v>
      </c>
      <c r="J3621" s="1425" t="s">
        <v>1284</v>
      </c>
      <c r="K3621" s="1425">
        <v>145.74000000000001</v>
      </c>
    </row>
    <row r="3622" spans="1:11" ht="12.75">
      <c r="A3622" s="1425" t="s">
        <v>1360</v>
      </c>
      <c r="B3622" s="1425" t="s">
        <v>771</v>
      </c>
      <c r="C3622" s="1425" t="s">
        <v>390</v>
      </c>
      <c r="D3622" s="1425" t="s">
        <v>549</v>
      </c>
      <c r="E3622" s="1425" t="s">
        <v>2858</v>
      </c>
      <c r="F3622" s="1425" t="s">
        <v>1283</v>
      </c>
      <c r="G3622" s="1425" t="s">
        <v>1238</v>
      </c>
      <c r="H3622" s="1425" t="s">
        <v>2773</v>
      </c>
      <c r="I3622" s="1425" t="s">
        <v>2763</v>
      </c>
      <c r="J3622" s="1425" t="s">
        <v>1284</v>
      </c>
      <c r="K3622" s="1425">
        <v>-175</v>
      </c>
    </row>
    <row r="3623" spans="1:11" ht="12.75">
      <c r="A3623" s="1425" t="s">
        <v>1360</v>
      </c>
      <c r="B3623" s="1425" t="s">
        <v>771</v>
      </c>
      <c r="C3623" s="1425" t="s">
        <v>390</v>
      </c>
      <c r="D3623" s="1425" t="s">
        <v>549</v>
      </c>
      <c r="E3623" s="1425" t="s">
        <v>2858</v>
      </c>
      <c r="F3623" s="1425" t="s">
        <v>1283</v>
      </c>
      <c r="G3623" s="1425" t="s">
        <v>1238</v>
      </c>
      <c r="H3623" s="1425" t="s">
        <v>2773</v>
      </c>
      <c r="I3623" s="1425" t="s">
        <v>2764</v>
      </c>
      <c r="J3623" s="1425" t="s">
        <v>1284</v>
      </c>
      <c r="K3623" s="1425">
        <v>62</v>
      </c>
    </row>
    <row r="3624" spans="1:11" ht="12.75">
      <c r="A3624" s="1425" t="s">
        <v>1360</v>
      </c>
      <c r="B3624" s="1425" t="s">
        <v>771</v>
      </c>
      <c r="C3624" s="1425" t="s">
        <v>390</v>
      </c>
      <c r="D3624" s="1425" t="s">
        <v>549</v>
      </c>
      <c r="E3624" s="1425" t="s">
        <v>2858</v>
      </c>
      <c r="F3624" s="1425" t="s">
        <v>1283</v>
      </c>
      <c r="G3624" s="1425" t="s">
        <v>1238</v>
      </c>
      <c r="H3624" s="1425" t="s">
        <v>2773</v>
      </c>
      <c r="I3624" s="1425" t="s">
        <v>2765</v>
      </c>
      <c r="J3624" s="1425" t="s">
        <v>1284</v>
      </c>
      <c r="K3624" s="1425">
        <v>835</v>
      </c>
    </row>
    <row r="3625" spans="1:11" ht="12.75">
      <c r="A3625" s="1425" t="s">
        <v>1360</v>
      </c>
      <c r="B3625" s="1425" t="s">
        <v>771</v>
      </c>
      <c r="C3625" s="1425" t="s">
        <v>390</v>
      </c>
      <c r="D3625" s="1425" t="s">
        <v>549</v>
      </c>
      <c r="E3625" s="1425" t="s">
        <v>2858</v>
      </c>
      <c r="F3625" s="1425" t="s">
        <v>1283</v>
      </c>
      <c r="G3625" s="1425" t="s">
        <v>1238</v>
      </c>
      <c r="H3625" s="1425" t="s">
        <v>2773</v>
      </c>
      <c r="I3625" s="1425" t="s">
        <v>2766</v>
      </c>
      <c r="J3625" s="1425" t="s">
        <v>1284</v>
      </c>
      <c r="K3625" s="1425">
        <v>750</v>
      </c>
    </row>
    <row r="3626" spans="1:11" ht="12.75">
      <c r="A3626" s="1425" t="s">
        <v>1360</v>
      </c>
      <c r="B3626" s="1425" t="s">
        <v>771</v>
      </c>
      <c r="C3626" s="1425" t="s">
        <v>390</v>
      </c>
      <c r="D3626" s="1425" t="s">
        <v>549</v>
      </c>
      <c r="E3626" s="1425" t="s">
        <v>2858</v>
      </c>
      <c r="F3626" s="1425" t="s">
        <v>1283</v>
      </c>
      <c r="G3626" s="1425" t="s">
        <v>1238</v>
      </c>
      <c r="H3626" s="1425" t="s">
        <v>2773</v>
      </c>
      <c r="I3626" s="1425" t="s">
        <v>2768</v>
      </c>
      <c r="J3626" s="1425" t="s">
        <v>1284</v>
      </c>
      <c r="K3626" s="1425">
        <v>1402</v>
      </c>
    </row>
    <row r="3627" spans="1:11" ht="12.75">
      <c r="A3627" s="1425" t="s">
        <v>1360</v>
      </c>
      <c r="B3627" s="1425" t="s">
        <v>771</v>
      </c>
      <c r="C3627" s="1425" t="s">
        <v>390</v>
      </c>
      <c r="D3627" s="1425" t="s">
        <v>549</v>
      </c>
      <c r="E3627" s="1425" t="s">
        <v>2858</v>
      </c>
      <c r="F3627" s="1425" t="s">
        <v>1283</v>
      </c>
      <c r="G3627" s="1425" t="s">
        <v>1238</v>
      </c>
      <c r="H3627" s="1425" t="s">
        <v>2773</v>
      </c>
      <c r="I3627" s="1425" t="s">
        <v>2769</v>
      </c>
      <c r="J3627" s="1425" t="s">
        <v>1284</v>
      </c>
      <c r="K3627" s="1425">
        <v>315</v>
      </c>
    </row>
    <row r="3628" spans="1:11" ht="12.75">
      <c r="A3628" s="1425" t="s">
        <v>1360</v>
      </c>
      <c r="B3628" s="1425" t="s">
        <v>771</v>
      </c>
      <c r="C3628" s="1425" t="s">
        <v>390</v>
      </c>
      <c r="D3628" s="1425" t="s">
        <v>549</v>
      </c>
      <c r="E3628" s="1425" t="s">
        <v>2858</v>
      </c>
      <c r="F3628" s="1425" t="s">
        <v>1283</v>
      </c>
      <c r="G3628" s="1425" t="s">
        <v>1238</v>
      </c>
      <c r="H3628" s="1425" t="s">
        <v>2773</v>
      </c>
      <c r="I3628" s="1425" t="s">
        <v>2770</v>
      </c>
      <c r="J3628" s="1425" t="s">
        <v>1284</v>
      </c>
      <c r="K3628" s="1425">
        <v>345</v>
      </c>
    </row>
    <row r="3629" spans="1:11" ht="12.75">
      <c r="A3629" s="1425" t="s">
        <v>1360</v>
      </c>
      <c r="B3629" s="1425" t="s">
        <v>771</v>
      </c>
      <c r="C3629" s="1425" t="s">
        <v>390</v>
      </c>
      <c r="D3629" s="1425" t="s">
        <v>549</v>
      </c>
      <c r="E3629" s="1425" t="s">
        <v>2858</v>
      </c>
      <c r="F3629" s="1425" t="s">
        <v>1283</v>
      </c>
      <c r="G3629" s="1425" t="s">
        <v>1238</v>
      </c>
      <c r="H3629" s="1425" t="s">
        <v>1264</v>
      </c>
      <c r="I3629" s="1425" t="s">
        <v>2763</v>
      </c>
      <c r="J3629" s="1425" t="s">
        <v>1284</v>
      </c>
      <c r="K3629" s="1425">
        <v>115</v>
      </c>
    </row>
    <row r="3630" spans="1:11" ht="12.75">
      <c r="A3630" s="1425" t="s">
        <v>1360</v>
      </c>
      <c r="B3630" s="1425" t="s">
        <v>771</v>
      </c>
      <c r="C3630" s="1425" t="s">
        <v>390</v>
      </c>
      <c r="D3630" s="1425" t="s">
        <v>549</v>
      </c>
      <c r="E3630" s="1425" t="s">
        <v>2858</v>
      </c>
      <c r="F3630" s="1425" t="s">
        <v>1283</v>
      </c>
      <c r="G3630" s="1425" t="s">
        <v>1238</v>
      </c>
      <c r="H3630" s="1425" t="s">
        <v>1264</v>
      </c>
      <c r="I3630" s="1425" t="s">
        <v>2765</v>
      </c>
      <c r="J3630" s="1425" t="s">
        <v>1284</v>
      </c>
      <c r="K3630" s="1425">
        <v>780</v>
      </c>
    </row>
    <row r="3631" spans="1:11" ht="12.75">
      <c r="A3631" s="1425" t="s">
        <v>1360</v>
      </c>
      <c r="B3631" s="1425" t="s">
        <v>771</v>
      </c>
      <c r="C3631" s="1425" t="s">
        <v>390</v>
      </c>
      <c r="D3631" s="1425" t="s">
        <v>549</v>
      </c>
      <c r="E3631" s="1425" t="s">
        <v>2858</v>
      </c>
      <c r="F3631" s="1425" t="s">
        <v>1283</v>
      </c>
      <c r="G3631" s="1425" t="s">
        <v>1238</v>
      </c>
      <c r="H3631" s="1425" t="s">
        <v>1264</v>
      </c>
      <c r="I3631" s="1425" t="s">
        <v>2766</v>
      </c>
      <c r="J3631" s="1425" t="s">
        <v>1284</v>
      </c>
      <c r="K3631" s="1425">
        <v>780</v>
      </c>
    </row>
    <row r="3632" spans="1:11" ht="12.75">
      <c r="A3632" s="1425" t="s">
        <v>1360</v>
      </c>
      <c r="B3632" s="1425" t="s">
        <v>771</v>
      </c>
      <c r="C3632" s="1425" t="s">
        <v>390</v>
      </c>
      <c r="D3632" s="1425" t="s">
        <v>549</v>
      </c>
      <c r="E3632" s="1425" t="s">
        <v>2858</v>
      </c>
      <c r="F3632" s="1425" t="s">
        <v>1283</v>
      </c>
      <c r="G3632" s="1425" t="s">
        <v>1238</v>
      </c>
      <c r="H3632" s="1425" t="s">
        <v>1264</v>
      </c>
      <c r="I3632" s="1425" t="s">
        <v>2768</v>
      </c>
      <c r="J3632" s="1425" t="s">
        <v>1284</v>
      </c>
      <c r="K3632" s="1425">
        <v>-1262</v>
      </c>
    </row>
    <row r="3633" spans="1:11" ht="12.75">
      <c r="A3633" s="1425" t="s">
        <v>1360</v>
      </c>
      <c r="B3633" s="1425" t="s">
        <v>771</v>
      </c>
      <c r="C3633" s="1425" t="s">
        <v>390</v>
      </c>
      <c r="D3633" s="1425" t="s">
        <v>549</v>
      </c>
      <c r="E3633" s="1425" t="s">
        <v>2858</v>
      </c>
      <c r="F3633" s="1425" t="s">
        <v>1283</v>
      </c>
      <c r="G3633" s="1425" t="s">
        <v>1238</v>
      </c>
      <c r="H3633" s="1425" t="s">
        <v>1264</v>
      </c>
      <c r="I3633" s="1425" t="s">
        <v>2769</v>
      </c>
      <c r="J3633" s="1425" t="s">
        <v>1284</v>
      </c>
      <c r="K3633" s="1425">
        <v>2386.8200000000002</v>
      </c>
    </row>
    <row r="3634" spans="1:11" ht="12.75">
      <c r="A3634" s="1425" t="s">
        <v>1360</v>
      </c>
      <c r="B3634" s="1425" t="s">
        <v>771</v>
      </c>
      <c r="C3634" s="1425" t="s">
        <v>390</v>
      </c>
      <c r="D3634" s="1425" t="s">
        <v>549</v>
      </c>
      <c r="E3634" s="1425" t="s">
        <v>2858</v>
      </c>
      <c r="F3634" s="1425" t="s">
        <v>1283</v>
      </c>
      <c r="G3634" s="1425" t="s">
        <v>1238</v>
      </c>
      <c r="H3634" s="1425" t="s">
        <v>1264</v>
      </c>
      <c r="I3634" s="1425" t="s">
        <v>2770</v>
      </c>
      <c r="J3634" s="1425" t="s">
        <v>1284</v>
      </c>
      <c r="K3634" s="1425">
        <v>1895</v>
      </c>
    </row>
    <row r="3635" spans="1:11" ht="12.75">
      <c r="A3635" s="1425" t="s">
        <v>1360</v>
      </c>
      <c r="B3635" s="1425" t="s">
        <v>771</v>
      </c>
      <c r="C3635" s="1425" t="s">
        <v>390</v>
      </c>
      <c r="D3635" s="1425" t="s">
        <v>549</v>
      </c>
      <c r="E3635" s="1425" t="s">
        <v>2858</v>
      </c>
      <c r="F3635" s="1425" t="s">
        <v>1283</v>
      </c>
      <c r="G3635" s="1425" t="s">
        <v>1238</v>
      </c>
      <c r="H3635" s="1425" t="s">
        <v>1265</v>
      </c>
      <c r="I3635" s="1425" t="s">
        <v>2763</v>
      </c>
      <c r="J3635" s="1425" t="s">
        <v>1284</v>
      </c>
      <c r="K3635" s="1425">
        <v>115</v>
      </c>
    </row>
    <row r="3636" spans="1:11" ht="12.75">
      <c r="A3636" s="1425" t="s">
        <v>1360</v>
      </c>
      <c r="B3636" s="1425" t="s">
        <v>771</v>
      </c>
      <c r="C3636" s="1425" t="s">
        <v>390</v>
      </c>
      <c r="D3636" s="1425" t="s">
        <v>549</v>
      </c>
      <c r="E3636" s="1425" t="s">
        <v>2858</v>
      </c>
      <c r="F3636" s="1425" t="s">
        <v>1283</v>
      </c>
      <c r="G3636" s="1425" t="s">
        <v>1238</v>
      </c>
      <c r="H3636" s="1425" t="s">
        <v>1265</v>
      </c>
      <c r="I3636" s="1425" t="s">
        <v>2765</v>
      </c>
      <c r="J3636" s="1425" t="s">
        <v>1284</v>
      </c>
      <c r="K3636" s="1425">
        <v>815</v>
      </c>
    </row>
    <row r="3637" spans="1:11" ht="12.75">
      <c r="A3637" s="1425" t="s">
        <v>1360</v>
      </c>
      <c r="B3637" s="1425" t="s">
        <v>771</v>
      </c>
      <c r="C3637" s="1425" t="s">
        <v>390</v>
      </c>
      <c r="D3637" s="1425" t="s">
        <v>549</v>
      </c>
      <c r="E3637" s="1425" t="s">
        <v>2858</v>
      </c>
      <c r="F3637" s="1425" t="s">
        <v>1283</v>
      </c>
      <c r="G3637" s="1425" t="s">
        <v>1238</v>
      </c>
      <c r="H3637" s="1425" t="s">
        <v>1265</v>
      </c>
      <c r="I3637" s="1425" t="s">
        <v>2769</v>
      </c>
      <c r="J3637" s="1425" t="s">
        <v>1284</v>
      </c>
      <c r="K3637" s="1425">
        <v>1650</v>
      </c>
    </row>
    <row r="3638" spans="1:11" ht="12.75">
      <c r="A3638" s="1425" t="s">
        <v>1360</v>
      </c>
      <c r="B3638" s="1425" t="s">
        <v>771</v>
      </c>
      <c r="C3638" s="1425" t="s">
        <v>390</v>
      </c>
      <c r="D3638" s="1425" t="s">
        <v>549</v>
      </c>
      <c r="E3638" s="1425" t="s">
        <v>2858</v>
      </c>
      <c r="F3638" s="1425" t="s">
        <v>1283</v>
      </c>
      <c r="G3638" s="1425" t="s">
        <v>1238</v>
      </c>
      <c r="H3638" s="1425" t="s">
        <v>1265</v>
      </c>
      <c r="I3638" s="1425" t="s">
        <v>2770</v>
      </c>
      <c r="J3638" s="1425" t="s">
        <v>1284</v>
      </c>
      <c r="K3638" s="1425">
        <v>455</v>
      </c>
    </row>
    <row r="3639" spans="1:11" ht="12.75">
      <c r="A3639" s="1425" t="s">
        <v>1360</v>
      </c>
      <c r="B3639" s="1425" t="s">
        <v>771</v>
      </c>
      <c r="C3639" s="1425" t="s">
        <v>390</v>
      </c>
      <c r="D3639" s="1425" t="s">
        <v>549</v>
      </c>
      <c r="E3639" s="1425" t="s">
        <v>2858</v>
      </c>
      <c r="F3639" s="1425" t="s">
        <v>1283</v>
      </c>
      <c r="G3639" s="1425" t="s">
        <v>1238</v>
      </c>
      <c r="H3639" s="1425" t="s">
        <v>2774</v>
      </c>
      <c r="I3639" s="1425" t="s">
        <v>2763</v>
      </c>
      <c r="J3639" s="1425" t="s">
        <v>1284</v>
      </c>
      <c r="K3639" s="1425">
        <v>728</v>
      </c>
    </row>
    <row r="3640" spans="1:11" ht="12.75">
      <c r="A3640" s="1425" t="s">
        <v>1360</v>
      </c>
      <c r="B3640" s="1425" t="s">
        <v>771</v>
      </c>
      <c r="C3640" s="1425" t="s">
        <v>390</v>
      </c>
      <c r="D3640" s="1425" t="s">
        <v>549</v>
      </c>
      <c r="E3640" s="1425" t="s">
        <v>2858</v>
      </c>
      <c r="F3640" s="1425" t="s">
        <v>1283</v>
      </c>
      <c r="G3640" s="1425" t="s">
        <v>1238</v>
      </c>
      <c r="H3640" s="1425" t="s">
        <v>2774</v>
      </c>
      <c r="I3640" s="1425" t="s">
        <v>2765</v>
      </c>
      <c r="J3640" s="1425" t="s">
        <v>1284</v>
      </c>
      <c r="K3640" s="1425">
        <v>380</v>
      </c>
    </row>
    <row r="3641" spans="1:11" ht="12.75">
      <c r="A3641" s="1425" t="s">
        <v>1360</v>
      </c>
      <c r="B3641" s="1425" t="s">
        <v>771</v>
      </c>
      <c r="C3641" s="1425" t="s">
        <v>390</v>
      </c>
      <c r="D3641" s="1425" t="s">
        <v>549</v>
      </c>
      <c r="E3641" s="1425" t="s">
        <v>2858</v>
      </c>
      <c r="F3641" s="1425" t="s">
        <v>1283</v>
      </c>
      <c r="G3641" s="1425" t="s">
        <v>1238</v>
      </c>
      <c r="H3641" s="1425" t="s">
        <v>2774</v>
      </c>
      <c r="I3641" s="1425" t="s">
        <v>2766</v>
      </c>
      <c r="J3641" s="1425" t="s">
        <v>1284</v>
      </c>
      <c r="K3641" s="1425">
        <v>815</v>
      </c>
    </row>
    <row r="3642" spans="1:11" ht="12.75">
      <c r="A3642" s="1425" t="s">
        <v>1360</v>
      </c>
      <c r="B3642" s="1425" t="s">
        <v>771</v>
      </c>
      <c r="C3642" s="1425" t="s">
        <v>390</v>
      </c>
      <c r="D3642" s="1425" t="s">
        <v>549</v>
      </c>
      <c r="E3642" s="1425" t="s">
        <v>2858</v>
      </c>
      <c r="F3642" s="1425" t="s">
        <v>1283</v>
      </c>
      <c r="G3642" s="1425" t="s">
        <v>1238</v>
      </c>
      <c r="H3642" s="1425" t="s">
        <v>2774</v>
      </c>
      <c r="I3642" s="1425" t="s">
        <v>2768</v>
      </c>
      <c r="J3642" s="1425" t="s">
        <v>1284</v>
      </c>
      <c r="K3642" s="1425">
        <v>147</v>
      </c>
    </row>
    <row r="3643" spans="1:11" ht="12.75">
      <c r="A3643" s="1425" t="s">
        <v>1360</v>
      </c>
      <c r="B3643" s="1425" t="s">
        <v>771</v>
      </c>
      <c r="C3643" s="1425" t="s">
        <v>390</v>
      </c>
      <c r="D3643" s="1425" t="s">
        <v>549</v>
      </c>
      <c r="E3643" s="1425" t="s">
        <v>2858</v>
      </c>
      <c r="F3643" s="1425" t="s">
        <v>1283</v>
      </c>
      <c r="G3643" s="1425" t="s">
        <v>1238</v>
      </c>
      <c r="H3643" s="1425" t="s">
        <v>2774</v>
      </c>
      <c r="I3643" s="1425" t="s">
        <v>2769</v>
      </c>
      <c r="J3643" s="1425" t="s">
        <v>1284</v>
      </c>
      <c r="K3643" s="1425">
        <v>604.94000000000005</v>
      </c>
    </row>
    <row r="3644" spans="1:11" ht="12.75">
      <c r="A3644" s="1425" t="s">
        <v>1360</v>
      </c>
      <c r="B3644" s="1425" t="s">
        <v>771</v>
      </c>
      <c r="C3644" s="1425" t="s">
        <v>390</v>
      </c>
      <c r="D3644" s="1425" t="s">
        <v>549</v>
      </c>
      <c r="E3644" s="1425" t="s">
        <v>2858</v>
      </c>
      <c r="F3644" s="1425" t="s">
        <v>1283</v>
      </c>
      <c r="G3644" s="1425" t="s">
        <v>1238</v>
      </c>
      <c r="H3644" s="1425" t="s">
        <v>2774</v>
      </c>
      <c r="I3644" s="1425" t="s">
        <v>2770</v>
      </c>
      <c r="J3644" s="1425" t="s">
        <v>1284</v>
      </c>
      <c r="K3644" s="1425">
        <v>470</v>
      </c>
    </row>
    <row r="3645" spans="1:11" ht="12.75">
      <c r="A3645" s="1425" t="s">
        <v>1360</v>
      </c>
      <c r="B3645" s="1425" t="s">
        <v>771</v>
      </c>
      <c r="C3645" s="1425" t="s">
        <v>390</v>
      </c>
      <c r="D3645" s="1425" t="s">
        <v>549</v>
      </c>
      <c r="E3645" s="1425" t="s">
        <v>2858</v>
      </c>
      <c r="F3645" s="1425" t="s">
        <v>1283</v>
      </c>
      <c r="G3645" s="1425" t="s">
        <v>1238</v>
      </c>
      <c r="H3645" s="1425" t="s">
        <v>1266</v>
      </c>
      <c r="I3645" s="1425" t="s">
        <v>2763</v>
      </c>
      <c r="J3645" s="1425" t="s">
        <v>1284</v>
      </c>
      <c r="K3645" s="1425">
        <v>1715</v>
      </c>
    </row>
    <row r="3646" spans="1:11" ht="12.75">
      <c r="A3646" s="1425" t="s">
        <v>1360</v>
      </c>
      <c r="B3646" s="1425" t="s">
        <v>771</v>
      </c>
      <c r="C3646" s="1425" t="s">
        <v>390</v>
      </c>
      <c r="D3646" s="1425" t="s">
        <v>549</v>
      </c>
      <c r="E3646" s="1425" t="s">
        <v>2858</v>
      </c>
      <c r="F3646" s="1425" t="s">
        <v>1283</v>
      </c>
      <c r="G3646" s="1425" t="s">
        <v>1238</v>
      </c>
      <c r="H3646" s="1425" t="s">
        <v>1266</v>
      </c>
      <c r="I3646" s="1425" t="s">
        <v>2765</v>
      </c>
      <c r="J3646" s="1425" t="s">
        <v>1284</v>
      </c>
      <c r="K3646" s="1425">
        <v>135</v>
      </c>
    </row>
    <row r="3647" spans="1:11" ht="12.75">
      <c r="A3647" s="1425" t="s">
        <v>1360</v>
      </c>
      <c r="B3647" s="1425" t="s">
        <v>771</v>
      </c>
      <c r="C3647" s="1425" t="s">
        <v>390</v>
      </c>
      <c r="D3647" s="1425" t="s">
        <v>549</v>
      </c>
      <c r="E3647" s="1425" t="s">
        <v>2858</v>
      </c>
      <c r="F3647" s="1425" t="s">
        <v>1283</v>
      </c>
      <c r="G3647" s="1425" t="s">
        <v>1238</v>
      </c>
      <c r="H3647" s="1425" t="s">
        <v>1266</v>
      </c>
      <c r="I3647" s="1425" t="s">
        <v>2766</v>
      </c>
      <c r="J3647" s="1425" t="s">
        <v>1284</v>
      </c>
      <c r="K3647" s="1425">
        <v>725</v>
      </c>
    </row>
    <row r="3648" spans="1:11" ht="12.75">
      <c r="A3648" s="1425" t="s">
        <v>1360</v>
      </c>
      <c r="B3648" s="1425" t="s">
        <v>771</v>
      </c>
      <c r="C3648" s="1425" t="s">
        <v>390</v>
      </c>
      <c r="D3648" s="1425" t="s">
        <v>549</v>
      </c>
      <c r="E3648" s="1425" t="s">
        <v>2858</v>
      </c>
      <c r="F3648" s="1425" t="s">
        <v>1283</v>
      </c>
      <c r="G3648" s="1425" t="s">
        <v>1238</v>
      </c>
      <c r="H3648" s="1425" t="s">
        <v>1266</v>
      </c>
      <c r="I3648" s="1425" t="s">
        <v>2768</v>
      </c>
      <c r="J3648" s="1425" t="s">
        <v>1284</v>
      </c>
      <c r="K3648" s="1425">
        <v>292</v>
      </c>
    </row>
    <row r="3649" spans="1:11" ht="12.75">
      <c r="A3649" s="1425" t="s">
        <v>1360</v>
      </c>
      <c r="B3649" s="1425" t="s">
        <v>771</v>
      </c>
      <c r="C3649" s="1425" t="s">
        <v>390</v>
      </c>
      <c r="D3649" s="1425" t="s">
        <v>549</v>
      </c>
      <c r="E3649" s="1425" t="s">
        <v>2858</v>
      </c>
      <c r="F3649" s="1425" t="s">
        <v>1283</v>
      </c>
      <c r="G3649" s="1425" t="s">
        <v>1238</v>
      </c>
      <c r="H3649" s="1425" t="s">
        <v>1266</v>
      </c>
      <c r="I3649" s="1425" t="s">
        <v>2769</v>
      </c>
      <c r="J3649" s="1425" t="s">
        <v>1284</v>
      </c>
      <c r="K3649" s="1425">
        <v>2610</v>
      </c>
    </row>
    <row r="3650" spans="1:11" ht="12.75">
      <c r="A3650" s="1425" t="s">
        <v>1360</v>
      </c>
      <c r="B3650" s="1425" t="s">
        <v>771</v>
      </c>
      <c r="C3650" s="1425" t="s">
        <v>390</v>
      </c>
      <c r="D3650" s="1425" t="s">
        <v>549</v>
      </c>
      <c r="E3650" s="1425" t="s">
        <v>2858</v>
      </c>
      <c r="F3650" s="1425" t="s">
        <v>1283</v>
      </c>
      <c r="G3650" s="1425" t="s">
        <v>1238</v>
      </c>
      <c r="H3650" s="1425" t="s">
        <v>1266</v>
      </c>
      <c r="I3650" s="1425" t="s">
        <v>2770</v>
      </c>
      <c r="J3650" s="1425" t="s">
        <v>1284</v>
      </c>
      <c r="K3650" s="1425">
        <v>2920</v>
      </c>
    </row>
    <row r="3651" spans="1:11" ht="12.75">
      <c r="A3651" s="1425" t="s">
        <v>1360</v>
      </c>
      <c r="B3651" s="1425" t="s">
        <v>771</v>
      </c>
      <c r="C3651" s="1425" t="s">
        <v>390</v>
      </c>
      <c r="D3651" s="1425" t="s">
        <v>549</v>
      </c>
      <c r="E3651" s="1425" t="s">
        <v>2859</v>
      </c>
      <c r="F3651" s="1425" t="s">
        <v>1273</v>
      </c>
      <c r="G3651" s="1425" t="s">
        <v>1238</v>
      </c>
      <c r="H3651" s="1425" t="s">
        <v>1263</v>
      </c>
      <c r="I3651" s="1425" t="s">
        <v>2769</v>
      </c>
      <c r="J3651" s="1425" t="s">
        <v>1272</v>
      </c>
      <c r="K3651" s="1425">
        <v>261.10000000000002</v>
      </c>
    </row>
    <row r="3652" spans="1:11" ht="12.75">
      <c r="A3652" s="1425" t="s">
        <v>1360</v>
      </c>
      <c r="B3652" s="1425" t="s">
        <v>771</v>
      </c>
      <c r="C3652" s="1425" t="s">
        <v>390</v>
      </c>
      <c r="D3652" s="1425" t="s">
        <v>549</v>
      </c>
      <c r="E3652" s="1425" t="s">
        <v>2859</v>
      </c>
      <c r="F3652" s="1425" t="s">
        <v>1273</v>
      </c>
      <c r="G3652" s="1425" t="s">
        <v>1238</v>
      </c>
      <c r="H3652" s="1425" t="s">
        <v>1263</v>
      </c>
      <c r="I3652" s="1425" t="s">
        <v>2770</v>
      </c>
      <c r="J3652" s="1425" t="s">
        <v>1272</v>
      </c>
      <c r="K3652" s="1425">
        <v>150.09999999999999</v>
      </c>
    </row>
    <row r="3653" spans="1:11" ht="12.75">
      <c r="A3653" s="1425" t="s">
        <v>1360</v>
      </c>
      <c r="B3653" s="1425" t="s">
        <v>769</v>
      </c>
      <c r="C3653" s="1425" t="s">
        <v>390</v>
      </c>
      <c r="D3653" s="1425" t="s">
        <v>549</v>
      </c>
      <c r="E3653" s="1425" t="s">
        <v>1455</v>
      </c>
      <c r="F3653" s="1425" t="s">
        <v>1271</v>
      </c>
      <c r="G3653" s="1425" t="s">
        <v>116</v>
      </c>
      <c r="H3653" s="1425" t="s">
        <v>2762</v>
      </c>
      <c r="I3653" s="1425" t="s">
        <v>2775</v>
      </c>
      <c r="J3653" s="1425" t="s">
        <v>1272</v>
      </c>
      <c r="K3653" s="1425">
        <v>15513.709999999999</v>
      </c>
    </row>
    <row r="3654" spans="1:11" ht="12.75">
      <c r="A3654" s="1425" t="s">
        <v>1360</v>
      </c>
      <c r="B3654" s="1425" t="s">
        <v>769</v>
      </c>
      <c r="C3654" s="1425" t="s">
        <v>390</v>
      </c>
      <c r="D3654" s="1425" t="s">
        <v>549</v>
      </c>
      <c r="E3654" s="1425" t="s">
        <v>1455</v>
      </c>
      <c r="F3654" s="1425" t="s">
        <v>1271</v>
      </c>
      <c r="G3654" s="1425" t="s">
        <v>116</v>
      </c>
      <c r="H3654" s="1425" t="s">
        <v>2762</v>
      </c>
      <c r="I3654" s="1425" t="s">
        <v>2776</v>
      </c>
      <c r="J3654" s="1425" t="s">
        <v>1272</v>
      </c>
      <c r="K3654" s="1425">
        <v>14872.41</v>
      </c>
    </row>
    <row r="3655" spans="1:11" ht="12.75">
      <c r="A3655" s="1425" t="s">
        <v>1360</v>
      </c>
      <c r="B3655" s="1425" t="s">
        <v>769</v>
      </c>
      <c r="C3655" s="1425" t="s">
        <v>390</v>
      </c>
      <c r="D3655" s="1425" t="s">
        <v>549</v>
      </c>
      <c r="E3655" s="1425" t="s">
        <v>1455</v>
      </c>
      <c r="F3655" s="1425" t="s">
        <v>1271</v>
      </c>
      <c r="G3655" s="1425" t="s">
        <v>116</v>
      </c>
      <c r="H3655" s="1425" t="s">
        <v>2762</v>
      </c>
      <c r="I3655" s="1425" t="s">
        <v>2777</v>
      </c>
      <c r="J3655" s="1425" t="s">
        <v>1272</v>
      </c>
      <c r="K3655" s="1425">
        <v>3428.0900000000001</v>
      </c>
    </row>
    <row r="3656" spans="1:11" ht="12.75">
      <c r="A3656" s="1425" t="s">
        <v>1360</v>
      </c>
      <c r="B3656" s="1425" t="s">
        <v>769</v>
      </c>
      <c r="C3656" s="1425" t="s">
        <v>390</v>
      </c>
      <c r="D3656" s="1425" t="s">
        <v>549</v>
      </c>
      <c r="E3656" s="1425" t="s">
        <v>1455</v>
      </c>
      <c r="F3656" s="1425" t="s">
        <v>1271</v>
      </c>
      <c r="G3656" s="1425" t="s">
        <v>116</v>
      </c>
      <c r="H3656" s="1425" t="s">
        <v>2762</v>
      </c>
      <c r="I3656" s="1425" t="s">
        <v>2778</v>
      </c>
      <c r="J3656" s="1425" t="s">
        <v>1272</v>
      </c>
      <c r="K3656" s="1425">
        <v>14477.65</v>
      </c>
    </row>
    <row r="3657" spans="1:11" ht="12.75">
      <c r="A3657" s="1425" t="s">
        <v>1360</v>
      </c>
      <c r="B3657" s="1425" t="s">
        <v>769</v>
      </c>
      <c r="C3657" s="1425" t="s">
        <v>390</v>
      </c>
      <c r="D3657" s="1425" t="s">
        <v>549</v>
      </c>
      <c r="E3657" s="1425" t="s">
        <v>1455</v>
      </c>
      <c r="F3657" s="1425" t="s">
        <v>1271</v>
      </c>
      <c r="G3657" s="1425" t="s">
        <v>116</v>
      </c>
      <c r="H3657" s="1425" t="s">
        <v>1263</v>
      </c>
      <c r="I3657" s="1425" t="s">
        <v>2775</v>
      </c>
      <c r="J3657" s="1425" t="s">
        <v>1272</v>
      </c>
      <c r="K3657" s="1425">
        <v>6557.1899999999996</v>
      </c>
    </row>
    <row r="3658" spans="1:11" ht="12.75">
      <c r="A3658" s="1425" t="s">
        <v>1360</v>
      </c>
      <c r="B3658" s="1425" t="s">
        <v>769</v>
      </c>
      <c r="C3658" s="1425" t="s">
        <v>390</v>
      </c>
      <c r="D3658" s="1425" t="s">
        <v>549</v>
      </c>
      <c r="E3658" s="1425" t="s">
        <v>1455</v>
      </c>
      <c r="F3658" s="1425" t="s">
        <v>1271</v>
      </c>
      <c r="G3658" s="1425" t="s">
        <v>116</v>
      </c>
      <c r="H3658" s="1425" t="s">
        <v>1263</v>
      </c>
      <c r="I3658" s="1425" t="s">
        <v>2776</v>
      </c>
      <c r="J3658" s="1425" t="s">
        <v>1272</v>
      </c>
      <c r="K3658" s="1425">
        <v>6749.29</v>
      </c>
    </row>
    <row r="3659" spans="1:11" ht="12.75">
      <c r="A3659" s="1425" t="s">
        <v>1360</v>
      </c>
      <c r="B3659" s="1425" t="s">
        <v>769</v>
      </c>
      <c r="C3659" s="1425" t="s">
        <v>390</v>
      </c>
      <c r="D3659" s="1425" t="s">
        <v>549</v>
      </c>
      <c r="E3659" s="1425" t="s">
        <v>1455</v>
      </c>
      <c r="F3659" s="1425" t="s">
        <v>1271</v>
      </c>
      <c r="G3659" s="1425" t="s">
        <v>116</v>
      </c>
      <c r="H3659" s="1425" t="s">
        <v>1263</v>
      </c>
      <c r="I3659" s="1425" t="s">
        <v>2777</v>
      </c>
      <c r="J3659" s="1425" t="s">
        <v>1272</v>
      </c>
      <c r="K3659" s="1425">
        <v>1555.6600000000001</v>
      </c>
    </row>
    <row r="3660" spans="1:11" ht="12.75">
      <c r="A3660" s="1425" t="s">
        <v>1360</v>
      </c>
      <c r="B3660" s="1425" t="s">
        <v>769</v>
      </c>
      <c r="C3660" s="1425" t="s">
        <v>390</v>
      </c>
      <c r="D3660" s="1425" t="s">
        <v>549</v>
      </c>
      <c r="E3660" s="1425" t="s">
        <v>1455</v>
      </c>
      <c r="F3660" s="1425" t="s">
        <v>1271</v>
      </c>
      <c r="G3660" s="1425" t="s">
        <v>116</v>
      </c>
      <c r="H3660" s="1425" t="s">
        <v>1263</v>
      </c>
      <c r="I3660" s="1425" t="s">
        <v>2778</v>
      </c>
      <c r="J3660" s="1425" t="s">
        <v>1272</v>
      </c>
      <c r="K3660" s="1425">
        <v>6570.0699999999997</v>
      </c>
    </row>
    <row r="3661" spans="1:11" ht="12.75">
      <c r="A3661" s="1425" t="s">
        <v>1360</v>
      </c>
      <c r="B3661" s="1425" t="s">
        <v>769</v>
      </c>
      <c r="C3661" s="1425" t="s">
        <v>390</v>
      </c>
      <c r="D3661" s="1425" t="s">
        <v>549</v>
      </c>
      <c r="E3661" s="1425" t="s">
        <v>1455</v>
      </c>
      <c r="F3661" s="1425" t="s">
        <v>1271</v>
      </c>
      <c r="G3661" s="1425" t="s">
        <v>116</v>
      </c>
      <c r="H3661" s="1425" t="s">
        <v>2772</v>
      </c>
      <c r="I3661" s="1425" t="s">
        <v>2775</v>
      </c>
      <c r="J3661" s="1425" t="s">
        <v>1272</v>
      </c>
      <c r="K3661" s="1425">
        <v>6572.1300000000001</v>
      </c>
    </row>
    <row r="3662" spans="1:11" ht="12.75">
      <c r="A3662" s="1425" t="s">
        <v>1360</v>
      </c>
      <c r="B3662" s="1425" t="s">
        <v>769</v>
      </c>
      <c r="C3662" s="1425" t="s">
        <v>390</v>
      </c>
      <c r="D3662" s="1425" t="s">
        <v>549</v>
      </c>
      <c r="E3662" s="1425" t="s">
        <v>1455</v>
      </c>
      <c r="F3662" s="1425" t="s">
        <v>1271</v>
      </c>
      <c r="G3662" s="1425" t="s">
        <v>116</v>
      </c>
      <c r="H3662" s="1425" t="s">
        <v>2772</v>
      </c>
      <c r="I3662" s="1425" t="s">
        <v>2776</v>
      </c>
      <c r="J3662" s="1425" t="s">
        <v>1272</v>
      </c>
      <c r="K3662" s="1425">
        <v>3725.1999999999998</v>
      </c>
    </row>
    <row r="3663" spans="1:11" ht="12.75">
      <c r="A3663" s="1425" t="s">
        <v>1360</v>
      </c>
      <c r="B3663" s="1425" t="s">
        <v>769</v>
      </c>
      <c r="C3663" s="1425" t="s">
        <v>390</v>
      </c>
      <c r="D3663" s="1425" t="s">
        <v>549</v>
      </c>
      <c r="E3663" s="1425" t="s">
        <v>1455</v>
      </c>
      <c r="F3663" s="1425" t="s">
        <v>1271</v>
      </c>
      <c r="G3663" s="1425" t="s">
        <v>116</v>
      </c>
      <c r="H3663" s="1425" t="s">
        <v>2772</v>
      </c>
      <c r="I3663" s="1425" t="s">
        <v>2777</v>
      </c>
      <c r="J3663" s="1425" t="s">
        <v>1272</v>
      </c>
      <c r="K3663" s="1425">
        <v>858.63999999999999</v>
      </c>
    </row>
    <row r="3664" spans="1:11" ht="12.75">
      <c r="A3664" s="1425" t="s">
        <v>1360</v>
      </c>
      <c r="B3664" s="1425" t="s">
        <v>769</v>
      </c>
      <c r="C3664" s="1425" t="s">
        <v>390</v>
      </c>
      <c r="D3664" s="1425" t="s">
        <v>549</v>
      </c>
      <c r="E3664" s="1425" t="s">
        <v>1455</v>
      </c>
      <c r="F3664" s="1425" t="s">
        <v>1271</v>
      </c>
      <c r="G3664" s="1425" t="s">
        <v>116</v>
      </c>
      <c r="H3664" s="1425" t="s">
        <v>2772</v>
      </c>
      <c r="I3664" s="1425" t="s">
        <v>2778</v>
      </c>
      <c r="J3664" s="1425" t="s">
        <v>1272</v>
      </c>
      <c r="K3664" s="1425">
        <v>3626.3000000000002</v>
      </c>
    </row>
    <row r="3665" spans="1:11" ht="12.75">
      <c r="A3665" s="1425" t="s">
        <v>1360</v>
      </c>
      <c r="B3665" s="1425" t="s">
        <v>769</v>
      </c>
      <c r="C3665" s="1425" t="s">
        <v>390</v>
      </c>
      <c r="D3665" s="1425" t="s">
        <v>549</v>
      </c>
      <c r="E3665" s="1425" t="s">
        <v>1455</v>
      </c>
      <c r="F3665" s="1425" t="s">
        <v>1271</v>
      </c>
      <c r="G3665" s="1425" t="s">
        <v>116</v>
      </c>
      <c r="H3665" s="1425" t="s">
        <v>2773</v>
      </c>
      <c r="I3665" s="1425" t="s">
        <v>2775</v>
      </c>
      <c r="J3665" s="1425" t="s">
        <v>1272</v>
      </c>
      <c r="K3665" s="1425">
        <v>2675.9099999999999</v>
      </c>
    </row>
    <row r="3666" spans="1:11" ht="12.75">
      <c r="A3666" s="1425" t="s">
        <v>1360</v>
      </c>
      <c r="B3666" s="1425" t="s">
        <v>769</v>
      </c>
      <c r="C3666" s="1425" t="s">
        <v>390</v>
      </c>
      <c r="D3666" s="1425" t="s">
        <v>549</v>
      </c>
      <c r="E3666" s="1425" t="s">
        <v>1455</v>
      </c>
      <c r="F3666" s="1425" t="s">
        <v>1271</v>
      </c>
      <c r="G3666" s="1425" t="s">
        <v>116</v>
      </c>
      <c r="H3666" s="1425" t="s">
        <v>2773</v>
      </c>
      <c r="I3666" s="1425" t="s">
        <v>2776</v>
      </c>
      <c r="J3666" s="1425" t="s">
        <v>1272</v>
      </c>
      <c r="K3666" s="1425">
        <v>3725.6100000000001</v>
      </c>
    </row>
    <row r="3667" spans="1:11" ht="12.75">
      <c r="A3667" s="1425" t="s">
        <v>1360</v>
      </c>
      <c r="B3667" s="1425" t="s">
        <v>769</v>
      </c>
      <c r="C3667" s="1425" t="s">
        <v>390</v>
      </c>
      <c r="D3667" s="1425" t="s">
        <v>549</v>
      </c>
      <c r="E3667" s="1425" t="s">
        <v>1455</v>
      </c>
      <c r="F3667" s="1425" t="s">
        <v>1271</v>
      </c>
      <c r="G3667" s="1425" t="s">
        <v>116</v>
      </c>
      <c r="H3667" s="1425" t="s">
        <v>2773</v>
      </c>
      <c r="I3667" s="1425" t="s">
        <v>2777</v>
      </c>
      <c r="J3667" s="1425" t="s">
        <v>1272</v>
      </c>
      <c r="K3667" s="1425">
        <v>858.74000000000001</v>
      </c>
    </row>
    <row r="3668" spans="1:11" ht="12.75">
      <c r="A3668" s="1425" t="s">
        <v>1360</v>
      </c>
      <c r="B3668" s="1425" t="s">
        <v>769</v>
      </c>
      <c r="C3668" s="1425" t="s">
        <v>390</v>
      </c>
      <c r="D3668" s="1425" t="s">
        <v>549</v>
      </c>
      <c r="E3668" s="1425" t="s">
        <v>1455</v>
      </c>
      <c r="F3668" s="1425" t="s">
        <v>1271</v>
      </c>
      <c r="G3668" s="1425" t="s">
        <v>116</v>
      </c>
      <c r="H3668" s="1425" t="s">
        <v>2773</v>
      </c>
      <c r="I3668" s="1425" t="s">
        <v>2778</v>
      </c>
      <c r="J3668" s="1425" t="s">
        <v>1272</v>
      </c>
      <c r="K3668" s="1425">
        <v>3626.6999999999998</v>
      </c>
    </row>
    <row r="3669" spans="1:11" ht="12.75">
      <c r="A3669" s="1425" t="s">
        <v>1360</v>
      </c>
      <c r="B3669" s="1425" t="s">
        <v>769</v>
      </c>
      <c r="C3669" s="1425" t="s">
        <v>390</v>
      </c>
      <c r="D3669" s="1425" t="s">
        <v>549</v>
      </c>
      <c r="E3669" s="1425" t="s">
        <v>1455</v>
      </c>
      <c r="F3669" s="1425" t="s">
        <v>1271</v>
      </c>
      <c r="G3669" s="1425" t="s">
        <v>116</v>
      </c>
      <c r="H3669" s="1425" t="s">
        <v>1264</v>
      </c>
      <c r="I3669" s="1425" t="s">
        <v>2775</v>
      </c>
      <c r="J3669" s="1425" t="s">
        <v>1272</v>
      </c>
      <c r="K3669" s="1425">
        <v>3092.8899999999999</v>
      </c>
    </row>
    <row r="3670" spans="1:11" ht="12.75">
      <c r="A3670" s="1425" t="s">
        <v>1360</v>
      </c>
      <c r="B3670" s="1425" t="s">
        <v>769</v>
      </c>
      <c r="C3670" s="1425" t="s">
        <v>390</v>
      </c>
      <c r="D3670" s="1425" t="s">
        <v>549</v>
      </c>
      <c r="E3670" s="1425" t="s">
        <v>1455</v>
      </c>
      <c r="F3670" s="1425" t="s">
        <v>1271</v>
      </c>
      <c r="G3670" s="1425" t="s">
        <v>116</v>
      </c>
      <c r="H3670" s="1425" t="s">
        <v>1264</v>
      </c>
      <c r="I3670" s="1425" t="s">
        <v>2776</v>
      </c>
      <c r="J3670" s="1425" t="s">
        <v>1272</v>
      </c>
      <c r="K3670" s="1425">
        <v>4523.3900000000003</v>
      </c>
    </row>
    <row r="3671" spans="1:11" ht="12.75">
      <c r="A3671" s="1425" t="s">
        <v>1360</v>
      </c>
      <c r="B3671" s="1425" t="s">
        <v>769</v>
      </c>
      <c r="C3671" s="1425" t="s">
        <v>390</v>
      </c>
      <c r="D3671" s="1425" t="s">
        <v>549</v>
      </c>
      <c r="E3671" s="1425" t="s">
        <v>1455</v>
      </c>
      <c r="F3671" s="1425" t="s">
        <v>1271</v>
      </c>
      <c r="G3671" s="1425" t="s">
        <v>116</v>
      </c>
      <c r="H3671" s="1425" t="s">
        <v>1264</v>
      </c>
      <c r="I3671" s="1425" t="s">
        <v>2777</v>
      </c>
      <c r="J3671" s="1425" t="s">
        <v>1272</v>
      </c>
      <c r="K3671" s="1425">
        <v>1042.6199999999999</v>
      </c>
    </row>
    <row r="3672" spans="1:11" ht="12.75">
      <c r="A3672" s="1425" t="s">
        <v>1360</v>
      </c>
      <c r="B3672" s="1425" t="s">
        <v>769</v>
      </c>
      <c r="C3672" s="1425" t="s">
        <v>390</v>
      </c>
      <c r="D3672" s="1425" t="s">
        <v>549</v>
      </c>
      <c r="E3672" s="1425" t="s">
        <v>1455</v>
      </c>
      <c r="F3672" s="1425" t="s">
        <v>1271</v>
      </c>
      <c r="G3672" s="1425" t="s">
        <v>116</v>
      </c>
      <c r="H3672" s="1425" t="s">
        <v>1264</v>
      </c>
      <c r="I3672" s="1425" t="s">
        <v>2778</v>
      </c>
      <c r="J3672" s="1425" t="s">
        <v>1272</v>
      </c>
      <c r="K3672" s="1425">
        <v>4403.29</v>
      </c>
    </row>
    <row r="3673" spans="1:11" ht="12.75">
      <c r="A3673" s="1425" t="s">
        <v>1360</v>
      </c>
      <c r="B3673" s="1425" t="s">
        <v>769</v>
      </c>
      <c r="C3673" s="1425" t="s">
        <v>390</v>
      </c>
      <c r="D3673" s="1425" t="s">
        <v>549</v>
      </c>
      <c r="E3673" s="1425" t="s">
        <v>1455</v>
      </c>
      <c r="F3673" s="1425" t="s">
        <v>1271</v>
      </c>
      <c r="G3673" s="1425" t="s">
        <v>116</v>
      </c>
      <c r="H3673" s="1425" t="s">
        <v>1265</v>
      </c>
      <c r="I3673" s="1425" t="s">
        <v>2775</v>
      </c>
      <c r="J3673" s="1425" t="s">
        <v>1272</v>
      </c>
      <c r="K3673" s="1425">
        <v>3993.1700000000001</v>
      </c>
    </row>
    <row r="3674" spans="1:11" ht="12.75">
      <c r="A3674" s="1425" t="s">
        <v>1360</v>
      </c>
      <c r="B3674" s="1425" t="s">
        <v>769</v>
      </c>
      <c r="C3674" s="1425" t="s">
        <v>390</v>
      </c>
      <c r="D3674" s="1425" t="s">
        <v>549</v>
      </c>
      <c r="E3674" s="1425" t="s">
        <v>1455</v>
      </c>
      <c r="F3674" s="1425" t="s">
        <v>1271</v>
      </c>
      <c r="G3674" s="1425" t="s">
        <v>116</v>
      </c>
      <c r="H3674" s="1425" t="s">
        <v>1265</v>
      </c>
      <c r="I3674" s="1425" t="s">
        <v>2776</v>
      </c>
      <c r="J3674" s="1425" t="s">
        <v>1272</v>
      </c>
      <c r="K3674" s="1425">
        <v>5647.0600000000004</v>
      </c>
    </row>
    <row r="3675" spans="1:11" ht="12.75">
      <c r="A3675" s="1425" t="s">
        <v>1360</v>
      </c>
      <c r="B3675" s="1425" t="s">
        <v>769</v>
      </c>
      <c r="C3675" s="1425" t="s">
        <v>390</v>
      </c>
      <c r="D3675" s="1425" t="s">
        <v>549</v>
      </c>
      <c r="E3675" s="1425" t="s">
        <v>1455</v>
      </c>
      <c r="F3675" s="1425" t="s">
        <v>1271</v>
      </c>
      <c r="G3675" s="1425" t="s">
        <v>116</v>
      </c>
      <c r="H3675" s="1425" t="s">
        <v>1265</v>
      </c>
      <c r="I3675" s="1425" t="s">
        <v>2777</v>
      </c>
      <c r="J3675" s="1425" t="s">
        <v>1272</v>
      </c>
      <c r="K3675" s="1425">
        <v>1301.5999999999999</v>
      </c>
    </row>
    <row r="3676" spans="1:11" ht="12.75">
      <c r="A3676" s="1425" t="s">
        <v>1360</v>
      </c>
      <c r="B3676" s="1425" t="s">
        <v>769</v>
      </c>
      <c r="C3676" s="1425" t="s">
        <v>390</v>
      </c>
      <c r="D3676" s="1425" t="s">
        <v>549</v>
      </c>
      <c r="E3676" s="1425" t="s">
        <v>1455</v>
      </c>
      <c r="F3676" s="1425" t="s">
        <v>1271</v>
      </c>
      <c r="G3676" s="1425" t="s">
        <v>116</v>
      </c>
      <c r="H3676" s="1425" t="s">
        <v>1265</v>
      </c>
      <c r="I3676" s="1425" t="s">
        <v>2778</v>
      </c>
      <c r="J3676" s="1425" t="s">
        <v>1272</v>
      </c>
      <c r="K3676" s="1425">
        <v>5497.0900000000001</v>
      </c>
    </row>
    <row r="3677" spans="1:11" ht="12.75">
      <c r="A3677" s="1425" t="s">
        <v>1360</v>
      </c>
      <c r="B3677" s="1425" t="s">
        <v>769</v>
      </c>
      <c r="C3677" s="1425" t="s">
        <v>390</v>
      </c>
      <c r="D3677" s="1425" t="s">
        <v>549</v>
      </c>
      <c r="E3677" s="1425" t="s">
        <v>1455</v>
      </c>
      <c r="F3677" s="1425" t="s">
        <v>1271</v>
      </c>
      <c r="G3677" s="1425" t="s">
        <v>116</v>
      </c>
      <c r="H3677" s="1425" t="s">
        <v>2774</v>
      </c>
      <c r="I3677" s="1425" t="s">
        <v>2775</v>
      </c>
      <c r="J3677" s="1425" t="s">
        <v>1272</v>
      </c>
      <c r="K3677" s="1425">
        <v>2612.48</v>
      </c>
    </row>
    <row r="3678" spans="1:11" ht="12.75">
      <c r="A3678" s="1425" t="s">
        <v>1360</v>
      </c>
      <c r="B3678" s="1425" t="s">
        <v>769</v>
      </c>
      <c r="C3678" s="1425" t="s">
        <v>390</v>
      </c>
      <c r="D3678" s="1425" t="s">
        <v>549</v>
      </c>
      <c r="E3678" s="1425" t="s">
        <v>1455</v>
      </c>
      <c r="F3678" s="1425" t="s">
        <v>1271</v>
      </c>
      <c r="G3678" s="1425" t="s">
        <v>116</v>
      </c>
      <c r="H3678" s="1425" t="s">
        <v>2774</v>
      </c>
      <c r="I3678" s="1425" t="s">
        <v>2776</v>
      </c>
      <c r="J3678" s="1425" t="s">
        <v>1272</v>
      </c>
      <c r="K3678" s="1425">
        <v>3724.23</v>
      </c>
    </row>
    <row r="3679" spans="1:11" ht="12.75">
      <c r="A3679" s="1425" t="s">
        <v>1360</v>
      </c>
      <c r="B3679" s="1425" t="s">
        <v>769</v>
      </c>
      <c r="C3679" s="1425" t="s">
        <v>390</v>
      </c>
      <c r="D3679" s="1425" t="s">
        <v>549</v>
      </c>
      <c r="E3679" s="1425" t="s">
        <v>1455</v>
      </c>
      <c r="F3679" s="1425" t="s">
        <v>1271</v>
      </c>
      <c r="G3679" s="1425" t="s">
        <v>116</v>
      </c>
      <c r="H3679" s="1425" t="s">
        <v>2774</v>
      </c>
      <c r="I3679" s="1425" t="s">
        <v>2777</v>
      </c>
      <c r="J3679" s="1425" t="s">
        <v>1272</v>
      </c>
      <c r="K3679" s="1425">
        <v>858.42999999999995</v>
      </c>
    </row>
    <row r="3680" spans="1:11" ht="12.75">
      <c r="A3680" s="1425" t="s">
        <v>1360</v>
      </c>
      <c r="B3680" s="1425" t="s">
        <v>769</v>
      </c>
      <c r="C3680" s="1425" t="s">
        <v>390</v>
      </c>
      <c r="D3680" s="1425" t="s">
        <v>549</v>
      </c>
      <c r="E3680" s="1425" t="s">
        <v>1455</v>
      </c>
      <c r="F3680" s="1425" t="s">
        <v>1271</v>
      </c>
      <c r="G3680" s="1425" t="s">
        <v>116</v>
      </c>
      <c r="H3680" s="1425" t="s">
        <v>2774</v>
      </c>
      <c r="I3680" s="1425" t="s">
        <v>2778</v>
      </c>
      <c r="J3680" s="1425" t="s">
        <v>1272</v>
      </c>
      <c r="K3680" s="1425">
        <v>3625.3699999999999</v>
      </c>
    </row>
    <row r="3681" spans="1:11" ht="12.75">
      <c r="A3681" s="1425" t="s">
        <v>1360</v>
      </c>
      <c r="B3681" s="1425" t="s">
        <v>769</v>
      </c>
      <c r="C3681" s="1425" t="s">
        <v>390</v>
      </c>
      <c r="D3681" s="1425" t="s">
        <v>549</v>
      </c>
      <c r="E3681" s="1425" t="s">
        <v>1455</v>
      </c>
      <c r="F3681" s="1425" t="s">
        <v>1271</v>
      </c>
      <c r="G3681" s="1425" t="s">
        <v>116</v>
      </c>
      <c r="H3681" s="1425" t="s">
        <v>1266</v>
      </c>
      <c r="I3681" s="1425" t="s">
        <v>2775</v>
      </c>
      <c r="J3681" s="1425" t="s">
        <v>1272</v>
      </c>
      <c r="K3681" s="1425">
        <v>3296.48</v>
      </c>
    </row>
    <row r="3682" spans="1:11" ht="12.75">
      <c r="A3682" s="1425" t="s">
        <v>1360</v>
      </c>
      <c r="B3682" s="1425" t="s">
        <v>769</v>
      </c>
      <c r="C3682" s="1425" t="s">
        <v>390</v>
      </c>
      <c r="D3682" s="1425" t="s">
        <v>549</v>
      </c>
      <c r="E3682" s="1425" t="s">
        <v>1455</v>
      </c>
      <c r="F3682" s="1425" t="s">
        <v>1271</v>
      </c>
      <c r="G3682" s="1425" t="s">
        <v>116</v>
      </c>
      <c r="H3682" s="1425" t="s">
        <v>1266</v>
      </c>
      <c r="I3682" s="1425" t="s">
        <v>2776</v>
      </c>
      <c r="J3682" s="1425" t="s">
        <v>1272</v>
      </c>
      <c r="K3682" s="1425">
        <v>4821.1499999999996</v>
      </c>
    </row>
    <row r="3683" spans="1:11" ht="12.75">
      <c r="A3683" s="1425" t="s">
        <v>1360</v>
      </c>
      <c r="B3683" s="1425" t="s">
        <v>769</v>
      </c>
      <c r="C3683" s="1425" t="s">
        <v>390</v>
      </c>
      <c r="D3683" s="1425" t="s">
        <v>549</v>
      </c>
      <c r="E3683" s="1425" t="s">
        <v>1455</v>
      </c>
      <c r="F3683" s="1425" t="s">
        <v>1271</v>
      </c>
      <c r="G3683" s="1425" t="s">
        <v>116</v>
      </c>
      <c r="H3683" s="1425" t="s">
        <v>1266</v>
      </c>
      <c r="I3683" s="1425" t="s">
        <v>2777</v>
      </c>
      <c r="J3683" s="1425" t="s">
        <v>1272</v>
      </c>
      <c r="K3683" s="1425">
        <v>1111.25</v>
      </c>
    </row>
    <row r="3684" spans="1:11" ht="12.75">
      <c r="A3684" s="1425" t="s">
        <v>1360</v>
      </c>
      <c r="B3684" s="1425" t="s">
        <v>769</v>
      </c>
      <c r="C3684" s="1425" t="s">
        <v>390</v>
      </c>
      <c r="D3684" s="1425" t="s">
        <v>549</v>
      </c>
      <c r="E3684" s="1425" t="s">
        <v>1455</v>
      </c>
      <c r="F3684" s="1425" t="s">
        <v>1271</v>
      </c>
      <c r="G3684" s="1425" t="s">
        <v>116</v>
      </c>
      <c r="H3684" s="1425" t="s">
        <v>1266</v>
      </c>
      <c r="I3684" s="1425" t="s">
        <v>2778</v>
      </c>
      <c r="J3684" s="1425" t="s">
        <v>1272</v>
      </c>
      <c r="K3684" s="1425">
        <v>4693.1400000000003</v>
      </c>
    </row>
    <row r="3685" spans="1:11" ht="12.75">
      <c r="A3685" s="1425" t="s">
        <v>1360</v>
      </c>
      <c r="B3685" s="1425" t="s">
        <v>769</v>
      </c>
      <c r="C3685" s="1425" t="s">
        <v>390</v>
      </c>
      <c r="D3685" s="1425" t="s">
        <v>549</v>
      </c>
      <c r="E3685" s="1425" t="s">
        <v>1455</v>
      </c>
      <c r="F3685" s="1425" t="s">
        <v>1271</v>
      </c>
      <c r="G3685" s="1425" t="s">
        <v>116</v>
      </c>
      <c r="H3685" s="1425" t="s">
        <v>1267</v>
      </c>
      <c r="I3685" s="1425" t="s">
        <v>2775</v>
      </c>
      <c r="J3685" s="1425" t="s">
        <v>1272</v>
      </c>
      <c r="K3685" s="1425">
        <v>2743.6700000000001</v>
      </c>
    </row>
    <row r="3686" spans="1:11" ht="12.75">
      <c r="A3686" s="1425" t="s">
        <v>1360</v>
      </c>
      <c r="B3686" s="1425" t="s">
        <v>769</v>
      </c>
      <c r="C3686" s="1425" t="s">
        <v>390</v>
      </c>
      <c r="D3686" s="1425" t="s">
        <v>549</v>
      </c>
      <c r="E3686" s="1425" t="s">
        <v>1455</v>
      </c>
      <c r="F3686" s="1425" t="s">
        <v>1271</v>
      </c>
      <c r="G3686" s="1425" t="s">
        <v>116</v>
      </c>
      <c r="H3686" s="1425" t="s">
        <v>1267</v>
      </c>
      <c r="I3686" s="1425" t="s">
        <v>2776</v>
      </c>
      <c r="J3686" s="1425" t="s">
        <v>1272</v>
      </c>
      <c r="K3686" s="1425">
        <v>3723.0500000000002</v>
      </c>
    </row>
    <row r="3687" spans="1:11" ht="12.75">
      <c r="A3687" s="1425" t="s">
        <v>1360</v>
      </c>
      <c r="B3687" s="1425" t="s">
        <v>769</v>
      </c>
      <c r="C3687" s="1425" t="s">
        <v>390</v>
      </c>
      <c r="D3687" s="1425" t="s">
        <v>549</v>
      </c>
      <c r="E3687" s="1425" t="s">
        <v>1455</v>
      </c>
      <c r="F3687" s="1425" t="s">
        <v>1271</v>
      </c>
      <c r="G3687" s="1425" t="s">
        <v>116</v>
      </c>
      <c r="H3687" s="1425" t="s">
        <v>1267</v>
      </c>
      <c r="I3687" s="1425" t="s">
        <v>2777</v>
      </c>
      <c r="J3687" s="1425" t="s">
        <v>1272</v>
      </c>
      <c r="K3687" s="1425">
        <v>858.15999999999997</v>
      </c>
    </row>
    <row r="3688" spans="1:11" ht="12.75">
      <c r="A3688" s="1425" t="s">
        <v>1360</v>
      </c>
      <c r="B3688" s="1425" t="s">
        <v>769</v>
      </c>
      <c r="C3688" s="1425" t="s">
        <v>390</v>
      </c>
      <c r="D3688" s="1425" t="s">
        <v>549</v>
      </c>
      <c r="E3688" s="1425" t="s">
        <v>1455</v>
      </c>
      <c r="F3688" s="1425" t="s">
        <v>1271</v>
      </c>
      <c r="G3688" s="1425" t="s">
        <v>116</v>
      </c>
      <c r="H3688" s="1425" t="s">
        <v>1267</v>
      </c>
      <c r="I3688" s="1425" t="s">
        <v>2778</v>
      </c>
      <c r="J3688" s="1425" t="s">
        <v>1272</v>
      </c>
      <c r="K3688" s="1425">
        <v>3624.21</v>
      </c>
    </row>
    <row r="3689" spans="1:11" ht="12.75">
      <c r="A3689" s="1425" t="s">
        <v>1360</v>
      </c>
      <c r="B3689" s="1425" t="s">
        <v>769</v>
      </c>
      <c r="C3689" s="1425" t="s">
        <v>390</v>
      </c>
      <c r="D3689" s="1425" t="s">
        <v>549</v>
      </c>
      <c r="E3689" s="1425" t="s">
        <v>2860</v>
      </c>
      <c r="F3689" s="1425" t="s">
        <v>1273</v>
      </c>
      <c r="G3689" s="1425" t="s">
        <v>1238</v>
      </c>
      <c r="H3689" s="1425" t="s">
        <v>2762</v>
      </c>
      <c r="I3689" s="1425" t="s">
        <v>2763</v>
      </c>
      <c r="J3689" s="1425" t="s">
        <v>1272</v>
      </c>
      <c r="K3689" s="1425">
        <v>23.41</v>
      </c>
    </row>
    <row r="3690" spans="1:11" ht="12.75">
      <c r="A3690" s="1425" t="s">
        <v>1360</v>
      </c>
      <c r="B3690" s="1425" t="s">
        <v>769</v>
      </c>
      <c r="C3690" s="1425" t="s">
        <v>390</v>
      </c>
      <c r="D3690" s="1425" t="s">
        <v>549</v>
      </c>
      <c r="E3690" s="1425" t="s">
        <v>2860</v>
      </c>
      <c r="F3690" s="1425" t="s">
        <v>1273</v>
      </c>
      <c r="G3690" s="1425" t="s">
        <v>1238</v>
      </c>
      <c r="H3690" s="1425" t="s">
        <v>2762</v>
      </c>
      <c r="I3690" s="1425" t="s">
        <v>2764</v>
      </c>
      <c r="J3690" s="1425" t="s">
        <v>1272</v>
      </c>
      <c r="K3690" s="1425">
        <v>327.20999999999998</v>
      </c>
    </row>
    <row r="3691" spans="1:11" ht="12.75">
      <c r="A3691" s="1425" t="s">
        <v>1360</v>
      </c>
      <c r="B3691" s="1425" t="s">
        <v>769</v>
      </c>
      <c r="C3691" s="1425" t="s">
        <v>390</v>
      </c>
      <c r="D3691" s="1425" t="s">
        <v>549</v>
      </c>
      <c r="E3691" s="1425" t="s">
        <v>2860</v>
      </c>
      <c r="F3691" s="1425" t="s">
        <v>1273</v>
      </c>
      <c r="G3691" s="1425" t="s">
        <v>1238</v>
      </c>
      <c r="H3691" s="1425" t="s">
        <v>2762</v>
      </c>
      <c r="I3691" s="1425" t="s">
        <v>2765</v>
      </c>
      <c r="J3691" s="1425" t="s">
        <v>1272</v>
      </c>
      <c r="K3691" s="1425">
        <v>65.439999999999998</v>
      </c>
    </row>
    <row r="3692" spans="1:11" ht="12.75">
      <c r="A3692" s="1425" t="s">
        <v>1360</v>
      </c>
      <c r="B3692" s="1425" t="s">
        <v>769</v>
      </c>
      <c r="C3692" s="1425" t="s">
        <v>390</v>
      </c>
      <c r="D3692" s="1425" t="s">
        <v>549</v>
      </c>
      <c r="E3692" s="1425" t="s">
        <v>2860</v>
      </c>
      <c r="F3692" s="1425" t="s">
        <v>1273</v>
      </c>
      <c r="G3692" s="1425" t="s">
        <v>1238</v>
      </c>
      <c r="H3692" s="1425" t="s">
        <v>2762</v>
      </c>
      <c r="I3692" s="1425" t="s">
        <v>2766</v>
      </c>
      <c r="J3692" s="1425" t="s">
        <v>1272</v>
      </c>
      <c r="K3692" s="1425">
        <v>116.78</v>
      </c>
    </row>
    <row r="3693" spans="1:11" ht="12.75">
      <c r="A3693" s="1425" t="s">
        <v>1360</v>
      </c>
      <c r="B3693" s="1425" t="s">
        <v>769</v>
      </c>
      <c r="C3693" s="1425" t="s">
        <v>390</v>
      </c>
      <c r="D3693" s="1425" t="s">
        <v>549</v>
      </c>
      <c r="E3693" s="1425" t="s">
        <v>2860</v>
      </c>
      <c r="F3693" s="1425" t="s">
        <v>1273</v>
      </c>
      <c r="G3693" s="1425" t="s">
        <v>1238</v>
      </c>
      <c r="H3693" s="1425" t="s">
        <v>2762</v>
      </c>
      <c r="I3693" s="1425" t="s">
        <v>2767</v>
      </c>
      <c r="J3693" s="1425" t="s">
        <v>1272</v>
      </c>
      <c r="K3693" s="1425">
        <v>1953.95</v>
      </c>
    </row>
    <row r="3694" spans="1:11" ht="12.75">
      <c r="A3694" s="1425" t="s">
        <v>1360</v>
      </c>
      <c r="B3694" s="1425" t="s">
        <v>769</v>
      </c>
      <c r="C3694" s="1425" t="s">
        <v>390</v>
      </c>
      <c r="D3694" s="1425" t="s">
        <v>549</v>
      </c>
      <c r="E3694" s="1425" t="s">
        <v>2860</v>
      </c>
      <c r="F3694" s="1425" t="s">
        <v>1273</v>
      </c>
      <c r="G3694" s="1425" t="s">
        <v>1238</v>
      </c>
      <c r="H3694" s="1425" t="s">
        <v>2762</v>
      </c>
      <c r="I3694" s="1425" t="s">
        <v>2768</v>
      </c>
      <c r="J3694" s="1425" t="s">
        <v>1272</v>
      </c>
      <c r="K3694" s="1425">
        <v>163.59999999999999</v>
      </c>
    </row>
    <row r="3695" spans="1:11" ht="12.75">
      <c r="A3695" s="1425" t="s">
        <v>1360</v>
      </c>
      <c r="B3695" s="1425" t="s">
        <v>769</v>
      </c>
      <c r="C3695" s="1425" t="s">
        <v>390</v>
      </c>
      <c r="D3695" s="1425" t="s">
        <v>549</v>
      </c>
      <c r="E3695" s="1425" t="s">
        <v>2860</v>
      </c>
      <c r="F3695" s="1425" t="s">
        <v>1273</v>
      </c>
      <c r="G3695" s="1425" t="s">
        <v>1238</v>
      </c>
      <c r="H3695" s="1425" t="s">
        <v>2762</v>
      </c>
      <c r="I3695" s="1425" t="s">
        <v>2769</v>
      </c>
      <c r="J3695" s="1425" t="s">
        <v>1272</v>
      </c>
      <c r="K3695" s="1425">
        <v>84.060000000000002</v>
      </c>
    </row>
    <row r="3696" spans="1:11" ht="12.75">
      <c r="A3696" s="1425" t="s">
        <v>1360</v>
      </c>
      <c r="B3696" s="1425" t="s">
        <v>769</v>
      </c>
      <c r="C3696" s="1425" t="s">
        <v>390</v>
      </c>
      <c r="D3696" s="1425" t="s">
        <v>549</v>
      </c>
      <c r="E3696" s="1425" t="s">
        <v>2860</v>
      </c>
      <c r="F3696" s="1425" t="s">
        <v>1273</v>
      </c>
      <c r="G3696" s="1425" t="s">
        <v>1238</v>
      </c>
      <c r="H3696" s="1425" t="s">
        <v>2762</v>
      </c>
      <c r="I3696" s="1425" t="s">
        <v>2770</v>
      </c>
      <c r="J3696" s="1425" t="s">
        <v>1272</v>
      </c>
      <c r="K3696" s="1425">
        <v>69.959999999999994</v>
      </c>
    </row>
    <row r="3697" spans="1:11" ht="12.75">
      <c r="A3697" s="1425" t="s">
        <v>1360</v>
      </c>
      <c r="B3697" s="1425" t="s">
        <v>769</v>
      </c>
      <c r="C3697" s="1425" t="s">
        <v>390</v>
      </c>
      <c r="D3697" s="1425" t="s">
        <v>549</v>
      </c>
      <c r="E3697" s="1425" t="s">
        <v>2860</v>
      </c>
      <c r="F3697" s="1425" t="s">
        <v>1273</v>
      </c>
      <c r="G3697" s="1425" t="s">
        <v>1238</v>
      </c>
      <c r="H3697" s="1425" t="s">
        <v>2762</v>
      </c>
      <c r="I3697" s="1425" t="s">
        <v>2771</v>
      </c>
      <c r="J3697" s="1425" t="s">
        <v>1272</v>
      </c>
      <c r="K3697" s="1425">
        <v>2187.23</v>
      </c>
    </row>
    <row r="3698" spans="1:11" ht="12.75">
      <c r="A3698" s="1425" t="s">
        <v>1360</v>
      </c>
      <c r="B3698" s="1425" t="s">
        <v>769</v>
      </c>
      <c r="C3698" s="1425" t="s">
        <v>390</v>
      </c>
      <c r="D3698" s="1425" t="s">
        <v>549</v>
      </c>
      <c r="E3698" s="1425" t="s">
        <v>2860</v>
      </c>
      <c r="F3698" s="1425" t="s">
        <v>1273</v>
      </c>
      <c r="G3698" s="1425" t="s">
        <v>1238</v>
      </c>
      <c r="H3698" s="1425" t="s">
        <v>1263</v>
      </c>
      <c r="I3698" s="1425" t="s">
        <v>2763</v>
      </c>
      <c r="J3698" s="1425" t="s">
        <v>1272</v>
      </c>
      <c r="K3698" s="1425">
        <v>10.52</v>
      </c>
    </row>
    <row r="3699" spans="1:11" ht="12.75">
      <c r="A3699" s="1425" t="s">
        <v>1360</v>
      </c>
      <c r="B3699" s="1425" t="s">
        <v>769</v>
      </c>
      <c r="C3699" s="1425" t="s">
        <v>390</v>
      </c>
      <c r="D3699" s="1425" t="s">
        <v>549</v>
      </c>
      <c r="E3699" s="1425" t="s">
        <v>2860</v>
      </c>
      <c r="F3699" s="1425" t="s">
        <v>1273</v>
      </c>
      <c r="G3699" s="1425" t="s">
        <v>1238</v>
      </c>
      <c r="H3699" s="1425" t="s">
        <v>1263</v>
      </c>
      <c r="I3699" s="1425" t="s">
        <v>2764</v>
      </c>
      <c r="J3699" s="1425" t="s">
        <v>1272</v>
      </c>
      <c r="K3699" s="1425">
        <v>146.99000000000001</v>
      </c>
    </row>
    <row r="3700" spans="1:11" ht="12.75">
      <c r="A3700" s="1425" t="s">
        <v>1360</v>
      </c>
      <c r="B3700" s="1425" t="s">
        <v>769</v>
      </c>
      <c r="C3700" s="1425" t="s">
        <v>390</v>
      </c>
      <c r="D3700" s="1425" t="s">
        <v>549</v>
      </c>
      <c r="E3700" s="1425" t="s">
        <v>2860</v>
      </c>
      <c r="F3700" s="1425" t="s">
        <v>1273</v>
      </c>
      <c r="G3700" s="1425" t="s">
        <v>1238</v>
      </c>
      <c r="H3700" s="1425" t="s">
        <v>1263</v>
      </c>
      <c r="I3700" s="1425" t="s">
        <v>2765</v>
      </c>
      <c r="J3700" s="1425" t="s">
        <v>1272</v>
      </c>
      <c r="K3700" s="1425">
        <v>29.399999999999999</v>
      </c>
    </row>
    <row r="3701" spans="1:11" ht="12.75">
      <c r="A3701" s="1425" t="s">
        <v>1360</v>
      </c>
      <c r="B3701" s="1425" t="s">
        <v>769</v>
      </c>
      <c r="C3701" s="1425" t="s">
        <v>390</v>
      </c>
      <c r="D3701" s="1425" t="s">
        <v>549</v>
      </c>
      <c r="E3701" s="1425" t="s">
        <v>2860</v>
      </c>
      <c r="F3701" s="1425" t="s">
        <v>1273</v>
      </c>
      <c r="G3701" s="1425" t="s">
        <v>1238</v>
      </c>
      <c r="H3701" s="1425" t="s">
        <v>1263</v>
      </c>
      <c r="I3701" s="1425" t="s">
        <v>2766</v>
      </c>
      <c r="J3701" s="1425" t="s">
        <v>1272</v>
      </c>
      <c r="K3701" s="1425">
        <v>52.450000000000003</v>
      </c>
    </row>
    <row r="3702" spans="1:11" ht="12.75">
      <c r="A3702" s="1425" t="s">
        <v>1360</v>
      </c>
      <c r="B3702" s="1425" t="s">
        <v>769</v>
      </c>
      <c r="C3702" s="1425" t="s">
        <v>390</v>
      </c>
      <c r="D3702" s="1425" t="s">
        <v>549</v>
      </c>
      <c r="E3702" s="1425" t="s">
        <v>2860</v>
      </c>
      <c r="F3702" s="1425" t="s">
        <v>1273</v>
      </c>
      <c r="G3702" s="1425" t="s">
        <v>1238</v>
      </c>
      <c r="H3702" s="1425" t="s">
        <v>1263</v>
      </c>
      <c r="I3702" s="1425" t="s">
        <v>2767</v>
      </c>
      <c r="J3702" s="1425" t="s">
        <v>1272</v>
      </c>
      <c r="K3702" s="1425">
        <v>877.75999999999999</v>
      </c>
    </row>
    <row r="3703" spans="1:11" ht="12.75">
      <c r="A3703" s="1425" t="s">
        <v>1360</v>
      </c>
      <c r="B3703" s="1425" t="s">
        <v>769</v>
      </c>
      <c r="C3703" s="1425" t="s">
        <v>390</v>
      </c>
      <c r="D3703" s="1425" t="s">
        <v>549</v>
      </c>
      <c r="E3703" s="1425" t="s">
        <v>2860</v>
      </c>
      <c r="F3703" s="1425" t="s">
        <v>1273</v>
      </c>
      <c r="G3703" s="1425" t="s">
        <v>1238</v>
      </c>
      <c r="H3703" s="1425" t="s">
        <v>1263</v>
      </c>
      <c r="I3703" s="1425" t="s">
        <v>2768</v>
      </c>
      <c r="J3703" s="1425" t="s">
        <v>1272</v>
      </c>
      <c r="K3703" s="1425">
        <v>73.489999999999995</v>
      </c>
    </row>
    <row r="3704" spans="1:11" ht="12.75">
      <c r="A3704" s="1425" t="s">
        <v>1360</v>
      </c>
      <c r="B3704" s="1425" t="s">
        <v>769</v>
      </c>
      <c r="C3704" s="1425" t="s">
        <v>390</v>
      </c>
      <c r="D3704" s="1425" t="s">
        <v>549</v>
      </c>
      <c r="E3704" s="1425" t="s">
        <v>2860</v>
      </c>
      <c r="F3704" s="1425" t="s">
        <v>1273</v>
      </c>
      <c r="G3704" s="1425" t="s">
        <v>1238</v>
      </c>
      <c r="H3704" s="1425" t="s">
        <v>1263</v>
      </c>
      <c r="I3704" s="1425" t="s">
        <v>2769</v>
      </c>
      <c r="J3704" s="1425" t="s">
        <v>1272</v>
      </c>
      <c r="K3704" s="1425">
        <v>37.75</v>
      </c>
    </row>
    <row r="3705" spans="1:11" ht="12.75">
      <c r="A3705" s="1425" t="s">
        <v>1360</v>
      </c>
      <c r="B3705" s="1425" t="s">
        <v>769</v>
      </c>
      <c r="C3705" s="1425" t="s">
        <v>390</v>
      </c>
      <c r="D3705" s="1425" t="s">
        <v>549</v>
      </c>
      <c r="E3705" s="1425" t="s">
        <v>2860</v>
      </c>
      <c r="F3705" s="1425" t="s">
        <v>1273</v>
      </c>
      <c r="G3705" s="1425" t="s">
        <v>1238</v>
      </c>
      <c r="H3705" s="1425" t="s">
        <v>1263</v>
      </c>
      <c r="I3705" s="1425" t="s">
        <v>2770</v>
      </c>
      <c r="J3705" s="1425" t="s">
        <v>1272</v>
      </c>
      <c r="K3705" s="1425">
        <v>31.399999999999999</v>
      </c>
    </row>
    <row r="3706" spans="1:11" ht="12.75">
      <c r="A3706" s="1425" t="s">
        <v>1360</v>
      </c>
      <c r="B3706" s="1425" t="s">
        <v>769</v>
      </c>
      <c r="C3706" s="1425" t="s">
        <v>390</v>
      </c>
      <c r="D3706" s="1425" t="s">
        <v>549</v>
      </c>
      <c r="E3706" s="1425" t="s">
        <v>2860</v>
      </c>
      <c r="F3706" s="1425" t="s">
        <v>1273</v>
      </c>
      <c r="G3706" s="1425" t="s">
        <v>1238</v>
      </c>
      <c r="H3706" s="1425" t="s">
        <v>1263</v>
      </c>
      <c r="I3706" s="1425" t="s">
        <v>2771</v>
      </c>
      <c r="J3706" s="1425" t="s">
        <v>1272</v>
      </c>
      <c r="K3706" s="1425">
        <v>982.49000000000001</v>
      </c>
    </row>
    <row r="3707" spans="1:11" ht="12.75">
      <c r="A3707" s="1425" t="s">
        <v>1360</v>
      </c>
      <c r="B3707" s="1425" t="s">
        <v>769</v>
      </c>
      <c r="C3707" s="1425" t="s">
        <v>390</v>
      </c>
      <c r="D3707" s="1425" t="s">
        <v>549</v>
      </c>
      <c r="E3707" s="1425" t="s">
        <v>2860</v>
      </c>
      <c r="F3707" s="1425" t="s">
        <v>1273</v>
      </c>
      <c r="G3707" s="1425" t="s">
        <v>1238</v>
      </c>
      <c r="H3707" s="1425" t="s">
        <v>2772</v>
      </c>
      <c r="I3707" s="1425" t="s">
        <v>2763</v>
      </c>
      <c r="J3707" s="1425" t="s">
        <v>1272</v>
      </c>
      <c r="K3707" s="1425">
        <v>5.8300000000000001</v>
      </c>
    </row>
    <row r="3708" spans="1:11" ht="12.75">
      <c r="A3708" s="1425" t="s">
        <v>1360</v>
      </c>
      <c r="B3708" s="1425" t="s">
        <v>769</v>
      </c>
      <c r="C3708" s="1425" t="s">
        <v>390</v>
      </c>
      <c r="D3708" s="1425" t="s">
        <v>549</v>
      </c>
      <c r="E3708" s="1425" t="s">
        <v>2860</v>
      </c>
      <c r="F3708" s="1425" t="s">
        <v>1273</v>
      </c>
      <c r="G3708" s="1425" t="s">
        <v>1238</v>
      </c>
      <c r="H3708" s="1425" t="s">
        <v>2772</v>
      </c>
      <c r="I3708" s="1425" t="s">
        <v>2764</v>
      </c>
      <c r="J3708" s="1425" t="s">
        <v>1272</v>
      </c>
      <c r="K3708" s="1425">
        <v>81.469999999999999</v>
      </c>
    </row>
    <row r="3709" spans="1:11" ht="12.75">
      <c r="A3709" s="1425" t="s">
        <v>1360</v>
      </c>
      <c r="B3709" s="1425" t="s">
        <v>769</v>
      </c>
      <c r="C3709" s="1425" t="s">
        <v>390</v>
      </c>
      <c r="D3709" s="1425" t="s">
        <v>549</v>
      </c>
      <c r="E3709" s="1425" t="s">
        <v>2860</v>
      </c>
      <c r="F3709" s="1425" t="s">
        <v>1273</v>
      </c>
      <c r="G3709" s="1425" t="s">
        <v>1238</v>
      </c>
      <c r="H3709" s="1425" t="s">
        <v>2772</v>
      </c>
      <c r="I3709" s="1425" t="s">
        <v>2765</v>
      </c>
      <c r="J3709" s="1425" t="s">
        <v>1272</v>
      </c>
      <c r="K3709" s="1425">
        <v>16.289999999999999</v>
      </c>
    </row>
    <row r="3710" spans="1:11" ht="12.75">
      <c r="A3710" s="1425" t="s">
        <v>1360</v>
      </c>
      <c r="B3710" s="1425" t="s">
        <v>769</v>
      </c>
      <c r="C3710" s="1425" t="s">
        <v>390</v>
      </c>
      <c r="D3710" s="1425" t="s">
        <v>549</v>
      </c>
      <c r="E3710" s="1425" t="s">
        <v>2860</v>
      </c>
      <c r="F3710" s="1425" t="s">
        <v>1273</v>
      </c>
      <c r="G3710" s="1425" t="s">
        <v>1238</v>
      </c>
      <c r="H3710" s="1425" t="s">
        <v>2772</v>
      </c>
      <c r="I3710" s="1425" t="s">
        <v>2766</v>
      </c>
      <c r="J3710" s="1425" t="s">
        <v>1272</v>
      </c>
      <c r="K3710" s="1425">
        <v>29.07</v>
      </c>
    </row>
    <row r="3711" spans="1:11" ht="12.75">
      <c r="A3711" s="1425" t="s">
        <v>1360</v>
      </c>
      <c r="B3711" s="1425" t="s">
        <v>769</v>
      </c>
      <c r="C3711" s="1425" t="s">
        <v>390</v>
      </c>
      <c r="D3711" s="1425" t="s">
        <v>549</v>
      </c>
      <c r="E3711" s="1425" t="s">
        <v>2860</v>
      </c>
      <c r="F3711" s="1425" t="s">
        <v>1273</v>
      </c>
      <c r="G3711" s="1425" t="s">
        <v>1238</v>
      </c>
      <c r="H3711" s="1425" t="s">
        <v>2772</v>
      </c>
      <c r="I3711" s="1425" t="s">
        <v>2767</v>
      </c>
      <c r="J3711" s="1425" t="s">
        <v>1272</v>
      </c>
      <c r="K3711" s="1425">
        <v>486.48000000000002</v>
      </c>
    </row>
    <row r="3712" spans="1:11" ht="12.75">
      <c r="A3712" s="1425" t="s">
        <v>1360</v>
      </c>
      <c r="B3712" s="1425" t="s">
        <v>769</v>
      </c>
      <c r="C3712" s="1425" t="s">
        <v>390</v>
      </c>
      <c r="D3712" s="1425" t="s">
        <v>549</v>
      </c>
      <c r="E3712" s="1425" t="s">
        <v>2860</v>
      </c>
      <c r="F3712" s="1425" t="s">
        <v>1273</v>
      </c>
      <c r="G3712" s="1425" t="s">
        <v>1238</v>
      </c>
      <c r="H3712" s="1425" t="s">
        <v>2772</v>
      </c>
      <c r="I3712" s="1425" t="s">
        <v>2768</v>
      </c>
      <c r="J3712" s="1425" t="s">
        <v>1272</v>
      </c>
      <c r="K3712" s="1425">
        <v>40.729999999999997</v>
      </c>
    </row>
    <row r="3713" spans="1:11" ht="12.75">
      <c r="A3713" s="1425" t="s">
        <v>1360</v>
      </c>
      <c r="B3713" s="1425" t="s">
        <v>769</v>
      </c>
      <c r="C3713" s="1425" t="s">
        <v>390</v>
      </c>
      <c r="D3713" s="1425" t="s">
        <v>549</v>
      </c>
      <c r="E3713" s="1425" t="s">
        <v>2860</v>
      </c>
      <c r="F3713" s="1425" t="s">
        <v>1273</v>
      </c>
      <c r="G3713" s="1425" t="s">
        <v>1238</v>
      </c>
      <c r="H3713" s="1425" t="s">
        <v>2772</v>
      </c>
      <c r="I3713" s="1425" t="s">
        <v>2769</v>
      </c>
      <c r="J3713" s="1425" t="s">
        <v>1272</v>
      </c>
      <c r="K3713" s="1425">
        <v>20.920000000000002</v>
      </c>
    </row>
    <row r="3714" spans="1:11" ht="12.75">
      <c r="A3714" s="1425" t="s">
        <v>1360</v>
      </c>
      <c r="B3714" s="1425" t="s">
        <v>769</v>
      </c>
      <c r="C3714" s="1425" t="s">
        <v>390</v>
      </c>
      <c r="D3714" s="1425" t="s">
        <v>549</v>
      </c>
      <c r="E3714" s="1425" t="s">
        <v>2860</v>
      </c>
      <c r="F3714" s="1425" t="s">
        <v>1273</v>
      </c>
      <c r="G3714" s="1425" t="s">
        <v>1238</v>
      </c>
      <c r="H3714" s="1425" t="s">
        <v>2772</v>
      </c>
      <c r="I3714" s="1425" t="s">
        <v>2770</v>
      </c>
      <c r="J3714" s="1425" t="s">
        <v>1272</v>
      </c>
      <c r="K3714" s="1425">
        <v>17.41</v>
      </c>
    </row>
    <row r="3715" spans="1:11" ht="12.75">
      <c r="A3715" s="1425" t="s">
        <v>1360</v>
      </c>
      <c r="B3715" s="1425" t="s">
        <v>769</v>
      </c>
      <c r="C3715" s="1425" t="s">
        <v>390</v>
      </c>
      <c r="D3715" s="1425" t="s">
        <v>549</v>
      </c>
      <c r="E3715" s="1425" t="s">
        <v>2860</v>
      </c>
      <c r="F3715" s="1425" t="s">
        <v>1273</v>
      </c>
      <c r="G3715" s="1425" t="s">
        <v>1238</v>
      </c>
      <c r="H3715" s="1425" t="s">
        <v>2772</v>
      </c>
      <c r="I3715" s="1425" t="s">
        <v>2771</v>
      </c>
      <c r="J3715" s="1425" t="s">
        <v>1272</v>
      </c>
      <c r="K3715" s="1425">
        <v>544.52999999999997</v>
      </c>
    </row>
    <row r="3716" spans="1:11" ht="12.75">
      <c r="A3716" s="1425" t="s">
        <v>1360</v>
      </c>
      <c r="B3716" s="1425" t="s">
        <v>769</v>
      </c>
      <c r="C3716" s="1425" t="s">
        <v>390</v>
      </c>
      <c r="D3716" s="1425" t="s">
        <v>549</v>
      </c>
      <c r="E3716" s="1425" t="s">
        <v>2860</v>
      </c>
      <c r="F3716" s="1425" t="s">
        <v>1273</v>
      </c>
      <c r="G3716" s="1425" t="s">
        <v>1238</v>
      </c>
      <c r="H3716" s="1425" t="s">
        <v>2773</v>
      </c>
      <c r="I3716" s="1425" t="s">
        <v>2763</v>
      </c>
      <c r="J3716" s="1425" t="s">
        <v>1272</v>
      </c>
      <c r="K3716" s="1425">
        <v>5.8300000000000001</v>
      </c>
    </row>
    <row r="3717" spans="1:11" ht="12.75">
      <c r="A3717" s="1425" t="s">
        <v>1360</v>
      </c>
      <c r="B3717" s="1425" t="s">
        <v>769</v>
      </c>
      <c r="C3717" s="1425" t="s">
        <v>390</v>
      </c>
      <c r="D3717" s="1425" t="s">
        <v>549</v>
      </c>
      <c r="E3717" s="1425" t="s">
        <v>2860</v>
      </c>
      <c r="F3717" s="1425" t="s">
        <v>1273</v>
      </c>
      <c r="G3717" s="1425" t="s">
        <v>1238</v>
      </c>
      <c r="H3717" s="1425" t="s">
        <v>2773</v>
      </c>
      <c r="I3717" s="1425" t="s">
        <v>2764</v>
      </c>
      <c r="J3717" s="1425" t="s">
        <v>1272</v>
      </c>
      <c r="K3717" s="1425">
        <v>81.390000000000001</v>
      </c>
    </row>
    <row r="3718" spans="1:11" ht="12.75">
      <c r="A3718" s="1425" t="s">
        <v>1360</v>
      </c>
      <c r="B3718" s="1425" t="s">
        <v>769</v>
      </c>
      <c r="C3718" s="1425" t="s">
        <v>390</v>
      </c>
      <c r="D3718" s="1425" t="s">
        <v>549</v>
      </c>
      <c r="E3718" s="1425" t="s">
        <v>2860</v>
      </c>
      <c r="F3718" s="1425" t="s">
        <v>1273</v>
      </c>
      <c r="G3718" s="1425" t="s">
        <v>1238</v>
      </c>
      <c r="H3718" s="1425" t="s">
        <v>2773</v>
      </c>
      <c r="I3718" s="1425" t="s">
        <v>2765</v>
      </c>
      <c r="J3718" s="1425" t="s">
        <v>1272</v>
      </c>
      <c r="K3718" s="1425">
        <v>16.280000000000001</v>
      </c>
    </row>
    <row r="3719" spans="1:11" ht="12.75">
      <c r="A3719" s="1425" t="s">
        <v>1360</v>
      </c>
      <c r="B3719" s="1425" t="s">
        <v>769</v>
      </c>
      <c r="C3719" s="1425" t="s">
        <v>390</v>
      </c>
      <c r="D3719" s="1425" t="s">
        <v>549</v>
      </c>
      <c r="E3719" s="1425" t="s">
        <v>2860</v>
      </c>
      <c r="F3719" s="1425" t="s">
        <v>1273</v>
      </c>
      <c r="G3719" s="1425" t="s">
        <v>1238</v>
      </c>
      <c r="H3719" s="1425" t="s">
        <v>2773</v>
      </c>
      <c r="I3719" s="1425" t="s">
        <v>2766</v>
      </c>
      <c r="J3719" s="1425" t="s">
        <v>1272</v>
      </c>
      <c r="K3719" s="1425">
        <v>29.039999999999999</v>
      </c>
    </row>
    <row r="3720" spans="1:11" ht="12.75">
      <c r="A3720" s="1425" t="s">
        <v>1360</v>
      </c>
      <c r="B3720" s="1425" t="s">
        <v>769</v>
      </c>
      <c r="C3720" s="1425" t="s">
        <v>390</v>
      </c>
      <c r="D3720" s="1425" t="s">
        <v>549</v>
      </c>
      <c r="E3720" s="1425" t="s">
        <v>2860</v>
      </c>
      <c r="F3720" s="1425" t="s">
        <v>1273</v>
      </c>
      <c r="G3720" s="1425" t="s">
        <v>1238</v>
      </c>
      <c r="H3720" s="1425" t="s">
        <v>2773</v>
      </c>
      <c r="I3720" s="1425" t="s">
        <v>2767</v>
      </c>
      <c r="J3720" s="1425" t="s">
        <v>1272</v>
      </c>
      <c r="K3720" s="1425">
        <v>486.00999999999999</v>
      </c>
    </row>
    <row r="3721" spans="1:11" ht="12.75">
      <c r="A3721" s="1425" t="s">
        <v>1360</v>
      </c>
      <c r="B3721" s="1425" t="s">
        <v>769</v>
      </c>
      <c r="C3721" s="1425" t="s">
        <v>390</v>
      </c>
      <c r="D3721" s="1425" t="s">
        <v>549</v>
      </c>
      <c r="E3721" s="1425" t="s">
        <v>2860</v>
      </c>
      <c r="F3721" s="1425" t="s">
        <v>1273</v>
      </c>
      <c r="G3721" s="1425" t="s">
        <v>1238</v>
      </c>
      <c r="H3721" s="1425" t="s">
        <v>2773</v>
      </c>
      <c r="I3721" s="1425" t="s">
        <v>2768</v>
      </c>
      <c r="J3721" s="1425" t="s">
        <v>1272</v>
      </c>
      <c r="K3721" s="1425">
        <v>40.689999999999998</v>
      </c>
    </row>
    <row r="3722" spans="1:11" ht="12.75">
      <c r="A3722" s="1425" t="s">
        <v>1360</v>
      </c>
      <c r="B3722" s="1425" t="s">
        <v>769</v>
      </c>
      <c r="C3722" s="1425" t="s">
        <v>390</v>
      </c>
      <c r="D3722" s="1425" t="s">
        <v>549</v>
      </c>
      <c r="E3722" s="1425" t="s">
        <v>2860</v>
      </c>
      <c r="F3722" s="1425" t="s">
        <v>1273</v>
      </c>
      <c r="G3722" s="1425" t="s">
        <v>1238</v>
      </c>
      <c r="H3722" s="1425" t="s">
        <v>2773</v>
      </c>
      <c r="I3722" s="1425" t="s">
        <v>2769</v>
      </c>
      <c r="J3722" s="1425" t="s">
        <v>1272</v>
      </c>
      <c r="K3722" s="1425">
        <v>20.899999999999999</v>
      </c>
    </row>
    <row r="3723" spans="1:11" ht="12.75">
      <c r="A3723" s="1425" t="s">
        <v>1360</v>
      </c>
      <c r="B3723" s="1425" t="s">
        <v>769</v>
      </c>
      <c r="C3723" s="1425" t="s">
        <v>390</v>
      </c>
      <c r="D3723" s="1425" t="s">
        <v>549</v>
      </c>
      <c r="E3723" s="1425" t="s">
        <v>2860</v>
      </c>
      <c r="F3723" s="1425" t="s">
        <v>1273</v>
      </c>
      <c r="G3723" s="1425" t="s">
        <v>1238</v>
      </c>
      <c r="H3723" s="1425" t="s">
        <v>2773</v>
      </c>
      <c r="I3723" s="1425" t="s">
        <v>2770</v>
      </c>
      <c r="J3723" s="1425" t="s">
        <v>1272</v>
      </c>
      <c r="K3723" s="1425">
        <v>4197.0900000000001</v>
      </c>
    </row>
    <row r="3724" spans="1:11" ht="12.75">
      <c r="A3724" s="1425" t="s">
        <v>1360</v>
      </c>
      <c r="B3724" s="1425" t="s">
        <v>769</v>
      </c>
      <c r="C3724" s="1425" t="s">
        <v>390</v>
      </c>
      <c r="D3724" s="1425" t="s">
        <v>549</v>
      </c>
      <c r="E3724" s="1425" t="s">
        <v>2860</v>
      </c>
      <c r="F3724" s="1425" t="s">
        <v>1273</v>
      </c>
      <c r="G3724" s="1425" t="s">
        <v>1238</v>
      </c>
      <c r="H3724" s="1425" t="s">
        <v>2773</v>
      </c>
      <c r="I3724" s="1425" t="s">
        <v>2771</v>
      </c>
      <c r="J3724" s="1425" t="s">
        <v>1272</v>
      </c>
      <c r="K3724" s="1425">
        <v>544.00999999999999</v>
      </c>
    </row>
    <row r="3725" spans="1:11" ht="12.75">
      <c r="A3725" s="1425" t="s">
        <v>1360</v>
      </c>
      <c r="B3725" s="1425" t="s">
        <v>769</v>
      </c>
      <c r="C3725" s="1425" t="s">
        <v>390</v>
      </c>
      <c r="D3725" s="1425" t="s">
        <v>549</v>
      </c>
      <c r="E3725" s="1425" t="s">
        <v>2860</v>
      </c>
      <c r="F3725" s="1425" t="s">
        <v>1273</v>
      </c>
      <c r="G3725" s="1425" t="s">
        <v>1238</v>
      </c>
      <c r="H3725" s="1425" t="s">
        <v>1264</v>
      </c>
      <c r="I3725" s="1425" t="s">
        <v>2763</v>
      </c>
      <c r="J3725" s="1425" t="s">
        <v>1272</v>
      </c>
      <c r="K3725" s="1425">
        <v>7.0899999999999999</v>
      </c>
    </row>
    <row r="3726" spans="1:11" ht="12.75">
      <c r="A3726" s="1425" t="s">
        <v>1360</v>
      </c>
      <c r="B3726" s="1425" t="s">
        <v>769</v>
      </c>
      <c r="C3726" s="1425" t="s">
        <v>390</v>
      </c>
      <c r="D3726" s="1425" t="s">
        <v>549</v>
      </c>
      <c r="E3726" s="1425" t="s">
        <v>2860</v>
      </c>
      <c r="F3726" s="1425" t="s">
        <v>1273</v>
      </c>
      <c r="G3726" s="1425" t="s">
        <v>1238</v>
      </c>
      <c r="H3726" s="1425" t="s">
        <v>1264</v>
      </c>
      <c r="I3726" s="1425" t="s">
        <v>2764</v>
      </c>
      <c r="J3726" s="1425" t="s">
        <v>1272</v>
      </c>
      <c r="K3726" s="1425">
        <v>99.099999999999994</v>
      </c>
    </row>
    <row r="3727" spans="1:11" ht="12.75">
      <c r="A3727" s="1425" t="s">
        <v>1360</v>
      </c>
      <c r="B3727" s="1425" t="s">
        <v>769</v>
      </c>
      <c r="C3727" s="1425" t="s">
        <v>390</v>
      </c>
      <c r="D3727" s="1425" t="s">
        <v>549</v>
      </c>
      <c r="E3727" s="1425" t="s">
        <v>2860</v>
      </c>
      <c r="F3727" s="1425" t="s">
        <v>1273</v>
      </c>
      <c r="G3727" s="1425" t="s">
        <v>1238</v>
      </c>
      <c r="H3727" s="1425" t="s">
        <v>1264</v>
      </c>
      <c r="I3727" s="1425" t="s">
        <v>2765</v>
      </c>
      <c r="J3727" s="1425" t="s">
        <v>1272</v>
      </c>
      <c r="K3727" s="1425">
        <v>19.82</v>
      </c>
    </row>
    <row r="3728" spans="1:11" ht="12.75">
      <c r="A3728" s="1425" t="s">
        <v>1360</v>
      </c>
      <c r="B3728" s="1425" t="s">
        <v>769</v>
      </c>
      <c r="C3728" s="1425" t="s">
        <v>390</v>
      </c>
      <c r="D3728" s="1425" t="s">
        <v>549</v>
      </c>
      <c r="E3728" s="1425" t="s">
        <v>2860</v>
      </c>
      <c r="F3728" s="1425" t="s">
        <v>1273</v>
      </c>
      <c r="G3728" s="1425" t="s">
        <v>1238</v>
      </c>
      <c r="H3728" s="1425" t="s">
        <v>1264</v>
      </c>
      <c r="I3728" s="1425" t="s">
        <v>2766</v>
      </c>
      <c r="J3728" s="1425" t="s">
        <v>1272</v>
      </c>
      <c r="K3728" s="1425">
        <v>35.369999999999997</v>
      </c>
    </row>
    <row r="3729" spans="1:11" ht="12.75">
      <c r="A3729" s="1425" t="s">
        <v>1360</v>
      </c>
      <c r="B3729" s="1425" t="s">
        <v>769</v>
      </c>
      <c r="C3729" s="1425" t="s">
        <v>390</v>
      </c>
      <c r="D3729" s="1425" t="s">
        <v>549</v>
      </c>
      <c r="E3729" s="1425" t="s">
        <v>2860</v>
      </c>
      <c r="F3729" s="1425" t="s">
        <v>1273</v>
      </c>
      <c r="G3729" s="1425" t="s">
        <v>1238</v>
      </c>
      <c r="H3729" s="1425" t="s">
        <v>1264</v>
      </c>
      <c r="I3729" s="1425" t="s">
        <v>2767</v>
      </c>
      <c r="J3729" s="1425" t="s">
        <v>1272</v>
      </c>
      <c r="K3729" s="1425">
        <v>591.79999999999995</v>
      </c>
    </row>
    <row r="3730" spans="1:11" ht="12.75">
      <c r="A3730" s="1425" t="s">
        <v>1360</v>
      </c>
      <c r="B3730" s="1425" t="s">
        <v>769</v>
      </c>
      <c r="C3730" s="1425" t="s">
        <v>390</v>
      </c>
      <c r="D3730" s="1425" t="s">
        <v>549</v>
      </c>
      <c r="E3730" s="1425" t="s">
        <v>2860</v>
      </c>
      <c r="F3730" s="1425" t="s">
        <v>1273</v>
      </c>
      <c r="G3730" s="1425" t="s">
        <v>1238</v>
      </c>
      <c r="H3730" s="1425" t="s">
        <v>1264</v>
      </c>
      <c r="I3730" s="1425" t="s">
        <v>2768</v>
      </c>
      <c r="J3730" s="1425" t="s">
        <v>1272</v>
      </c>
      <c r="K3730" s="1425">
        <v>49.549999999999997</v>
      </c>
    </row>
    <row r="3731" spans="1:11" ht="12.75">
      <c r="A3731" s="1425" t="s">
        <v>1360</v>
      </c>
      <c r="B3731" s="1425" t="s">
        <v>769</v>
      </c>
      <c r="C3731" s="1425" t="s">
        <v>390</v>
      </c>
      <c r="D3731" s="1425" t="s">
        <v>549</v>
      </c>
      <c r="E3731" s="1425" t="s">
        <v>2860</v>
      </c>
      <c r="F3731" s="1425" t="s">
        <v>1273</v>
      </c>
      <c r="G3731" s="1425" t="s">
        <v>1238</v>
      </c>
      <c r="H3731" s="1425" t="s">
        <v>1264</v>
      </c>
      <c r="I3731" s="1425" t="s">
        <v>2769</v>
      </c>
      <c r="J3731" s="1425" t="s">
        <v>1272</v>
      </c>
      <c r="K3731" s="1425">
        <v>25.460000000000001</v>
      </c>
    </row>
    <row r="3732" spans="1:11" ht="12.75">
      <c r="A3732" s="1425" t="s">
        <v>1360</v>
      </c>
      <c r="B3732" s="1425" t="s">
        <v>769</v>
      </c>
      <c r="C3732" s="1425" t="s">
        <v>390</v>
      </c>
      <c r="D3732" s="1425" t="s">
        <v>549</v>
      </c>
      <c r="E3732" s="1425" t="s">
        <v>2860</v>
      </c>
      <c r="F3732" s="1425" t="s">
        <v>1273</v>
      </c>
      <c r="G3732" s="1425" t="s">
        <v>1238</v>
      </c>
      <c r="H3732" s="1425" t="s">
        <v>1264</v>
      </c>
      <c r="I3732" s="1425" t="s">
        <v>2770</v>
      </c>
      <c r="J3732" s="1425" t="s">
        <v>1272</v>
      </c>
      <c r="K3732" s="1425">
        <v>21.18</v>
      </c>
    </row>
    <row r="3733" spans="1:11" ht="12.75">
      <c r="A3733" s="1425" t="s">
        <v>1360</v>
      </c>
      <c r="B3733" s="1425" t="s">
        <v>769</v>
      </c>
      <c r="C3733" s="1425" t="s">
        <v>390</v>
      </c>
      <c r="D3733" s="1425" t="s">
        <v>549</v>
      </c>
      <c r="E3733" s="1425" t="s">
        <v>2860</v>
      </c>
      <c r="F3733" s="1425" t="s">
        <v>1273</v>
      </c>
      <c r="G3733" s="1425" t="s">
        <v>1238</v>
      </c>
      <c r="H3733" s="1425" t="s">
        <v>1264</v>
      </c>
      <c r="I3733" s="1425" t="s">
        <v>2771</v>
      </c>
      <c r="J3733" s="1425" t="s">
        <v>1272</v>
      </c>
      <c r="K3733" s="1425">
        <v>662.44000000000005</v>
      </c>
    </row>
    <row r="3734" spans="1:11" ht="12.75">
      <c r="A3734" s="1425" t="s">
        <v>1360</v>
      </c>
      <c r="B3734" s="1425" t="s">
        <v>769</v>
      </c>
      <c r="C3734" s="1425" t="s">
        <v>390</v>
      </c>
      <c r="D3734" s="1425" t="s">
        <v>549</v>
      </c>
      <c r="E3734" s="1425" t="s">
        <v>2860</v>
      </c>
      <c r="F3734" s="1425" t="s">
        <v>1273</v>
      </c>
      <c r="G3734" s="1425" t="s">
        <v>1238</v>
      </c>
      <c r="H3734" s="1425" t="s">
        <v>1265</v>
      </c>
      <c r="I3734" s="1425" t="s">
        <v>2763</v>
      </c>
      <c r="J3734" s="1425" t="s">
        <v>1272</v>
      </c>
      <c r="K3734" s="1425">
        <v>8.7899999999999991</v>
      </c>
    </row>
    <row r="3735" spans="1:11" ht="12.75">
      <c r="A3735" s="1425" t="s">
        <v>1360</v>
      </c>
      <c r="B3735" s="1425" t="s">
        <v>769</v>
      </c>
      <c r="C3735" s="1425" t="s">
        <v>390</v>
      </c>
      <c r="D3735" s="1425" t="s">
        <v>549</v>
      </c>
      <c r="E3735" s="1425" t="s">
        <v>2860</v>
      </c>
      <c r="F3735" s="1425" t="s">
        <v>1273</v>
      </c>
      <c r="G3735" s="1425" t="s">
        <v>1238</v>
      </c>
      <c r="H3735" s="1425" t="s">
        <v>1265</v>
      </c>
      <c r="I3735" s="1425" t="s">
        <v>2764</v>
      </c>
      <c r="J3735" s="1425" t="s">
        <v>1272</v>
      </c>
      <c r="K3735" s="1425">
        <v>122.83</v>
      </c>
    </row>
    <row r="3736" spans="1:11" ht="12.75">
      <c r="A3736" s="1425" t="s">
        <v>1360</v>
      </c>
      <c r="B3736" s="1425" t="s">
        <v>769</v>
      </c>
      <c r="C3736" s="1425" t="s">
        <v>390</v>
      </c>
      <c r="D3736" s="1425" t="s">
        <v>549</v>
      </c>
      <c r="E3736" s="1425" t="s">
        <v>2860</v>
      </c>
      <c r="F3736" s="1425" t="s">
        <v>1273</v>
      </c>
      <c r="G3736" s="1425" t="s">
        <v>1238</v>
      </c>
      <c r="H3736" s="1425" t="s">
        <v>1265</v>
      </c>
      <c r="I3736" s="1425" t="s">
        <v>2765</v>
      </c>
      <c r="J3736" s="1425" t="s">
        <v>1272</v>
      </c>
      <c r="K3736" s="1425">
        <v>24.57</v>
      </c>
    </row>
    <row r="3737" spans="1:11" ht="12.75">
      <c r="A3737" s="1425" t="s">
        <v>1360</v>
      </c>
      <c r="B3737" s="1425" t="s">
        <v>769</v>
      </c>
      <c r="C3737" s="1425" t="s">
        <v>390</v>
      </c>
      <c r="D3737" s="1425" t="s">
        <v>549</v>
      </c>
      <c r="E3737" s="1425" t="s">
        <v>2860</v>
      </c>
      <c r="F3737" s="1425" t="s">
        <v>1273</v>
      </c>
      <c r="G3737" s="1425" t="s">
        <v>1238</v>
      </c>
      <c r="H3737" s="1425" t="s">
        <v>1265</v>
      </c>
      <c r="I3737" s="1425" t="s">
        <v>2766</v>
      </c>
      <c r="J3737" s="1425" t="s">
        <v>1272</v>
      </c>
      <c r="K3737" s="1425">
        <v>43.82</v>
      </c>
    </row>
    <row r="3738" spans="1:11" ht="12.75">
      <c r="A3738" s="1425" t="s">
        <v>1360</v>
      </c>
      <c r="B3738" s="1425" t="s">
        <v>769</v>
      </c>
      <c r="C3738" s="1425" t="s">
        <v>390</v>
      </c>
      <c r="D3738" s="1425" t="s">
        <v>549</v>
      </c>
      <c r="E3738" s="1425" t="s">
        <v>2860</v>
      </c>
      <c r="F3738" s="1425" t="s">
        <v>1273</v>
      </c>
      <c r="G3738" s="1425" t="s">
        <v>1238</v>
      </c>
      <c r="H3738" s="1425" t="s">
        <v>1265</v>
      </c>
      <c r="I3738" s="1425" t="s">
        <v>2767</v>
      </c>
      <c r="J3738" s="1425" t="s">
        <v>1272</v>
      </c>
      <c r="K3738" s="1425">
        <v>733.49000000000001</v>
      </c>
    </row>
    <row r="3739" spans="1:11" ht="12.75">
      <c r="A3739" s="1425" t="s">
        <v>1360</v>
      </c>
      <c r="B3739" s="1425" t="s">
        <v>769</v>
      </c>
      <c r="C3739" s="1425" t="s">
        <v>390</v>
      </c>
      <c r="D3739" s="1425" t="s">
        <v>549</v>
      </c>
      <c r="E3739" s="1425" t="s">
        <v>2860</v>
      </c>
      <c r="F3739" s="1425" t="s">
        <v>1273</v>
      </c>
      <c r="G3739" s="1425" t="s">
        <v>1238</v>
      </c>
      <c r="H3739" s="1425" t="s">
        <v>1265</v>
      </c>
      <c r="I3739" s="1425" t="s">
        <v>2768</v>
      </c>
      <c r="J3739" s="1425" t="s">
        <v>1272</v>
      </c>
      <c r="K3739" s="1425">
        <v>61.409999999999997</v>
      </c>
    </row>
    <row r="3740" spans="1:11" ht="12.75">
      <c r="A3740" s="1425" t="s">
        <v>1360</v>
      </c>
      <c r="B3740" s="1425" t="s">
        <v>769</v>
      </c>
      <c r="C3740" s="1425" t="s">
        <v>390</v>
      </c>
      <c r="D3740" s="1425" t="s">
        <v>549</v>
      </c>
      <c r="E3740" s="1425" t="s">
        <v>2860</v>
      </c>
      <c r="F3740" s="1425" t="s">
        <v>1273</v>
      </c>
      <c r="G3740" s="1425" t="s">
        <v>1238</v>
      </c>
      <c r="H3740" s="1425" t="s">
        <v>1265</v>
      </c>
      <c r="I3740" s="1425" t="s">
        <v>2769</v>
      </c>
      <c r="J3740" s="1425" t="s">
        <v>1272</v>
      </c>
      <c r="K3740" s="1425">
        <v>31.539999999999999</v>
      </c>
    </row>
    <row r="3741" spans="1:11" ht="12.75">
      <c r="A3741" s="1425" t="s">
        <v>1360</v>
      </c>
      <c r="B3741" s="1425" t="s">
        <v>769</v>
      </c>
      <c r="C3741" s="1425" t="s">
        <v>390</v>
      </c>
      <c r="D3741" s="1425" t="s">
        <v>549</v>
      </c>
      <c r="E3741" s="1425" t="s">
        <v>2860</v>
      </c>
      <c r="F3741" s="1425" t="s">
        <v>1273</v>
      </c>
      <c r="G3741" s="1425" t="s">
        <v>1238</v>
      </c>
      <c r="H3741" s="1425" t="s">
        <v>1265</v>
      </c>
      <c r="I3741" s="1425" t="s">
        <v>2770</v>
      </c>
      <c r="J3741" s="1425" t="s">
        <v>1272</v>
      </c>
      <c r="K3741" s="1425">
        <v>26.239999999999998</v>
      </c>
    </row>
    <row r="3742" spans="1:11" ht="12.75">
      <c r="A3742" s="1425" t="s">
        <v>1360</v>
      </c>
      <c r="B3742" s="1425" t="s">
        <v>769</v>
      </c>
      <c r="C3742" s="1425" t="s">
        <v>390</v>
      </c>
      <c r="D3742" s="1425" t="s">
        <v>549</v>
      </c>
      <c r="E3742" s="1425" t="s">
        <v>2860</v>
      </c>
      <c r="F3742" s="1425" t="s">
        <v>1273</v>
      </c>
      <c r="G3742" s="1425" t="s">
        <v>1238</v>
      </c>
      <c r="H3742" s="1425" t="s">
        <v>1265</v>
      </c>
      <c r="I3742" s="1425" t="s">
        <v>2771</v>
      </c>
      <c r="J3742" s="1425" t="s">
        <v>1272</v>
      </c>
      <c r="K3742" s="1425">
        <v>820.99000000000001</v>
      </c>
    </row>
    <row r="3743" spans="1:11" ht="12.75">
      <c r="A3743" s="1425" t="s">
        <v>1360</v>
      </c>
      <c r="B3743" s="1425" t="s">
        <v>769</v>
      </c>
      <c r="C3743" s="1425" t="s">
        <v>390</v>
      </c>
      <c r="D3743" s="1425" t="s">
        <v>549</v>
      </c>
      <c r="E3743" s="1425" t="s">
        <v>2860</v>
      </c>
      <c r="F3743" s="1425" t="s">
        <v>1273</v>
      </c>
      <c r="G3743" s="1425" t="s">
        <v>1238</v>
      </c>
      <c r="H3743" s="1425" t="s">
        <v>2774</v>
      </c>
      <c r="I3743" s="1425" t="s">
        <v>2763</v>
      </c>
      <c r="J3743" s="1425" t="s">
        <v>1272</v>
      </c>
      <c r="K3743" s="1425">
        <v>5.8399999999999999</v>
      </c>
    </row>
    <row r="3744" spans="1:11" ht="12.75">
      <c r="A3744" s="1425" t="s">
        <v>1360</v>
      </c>
      <c r="B3744" s="1425" t="s">
        <v>769</v>
      </c>
      <c r="C3744" s="1425" t="s">
        <v>390</v>
      </c>
      <c r="D3744" s="1425" t="s">
        <v>549</v>
      </c>
      <c r="E3744" s="1425" t="s">
        <v>2860</v>
      </c>
      <c r="F3744" s="1425" t="s">
        <v>1273</v>
      </c>
      <c r="G3744" s="1425" t="s">
        <v>1238</v>
      </c>
      <c r="H3744" s="1425" t="s">
        <v>2774</v>
      </c>
      <c r="I3744" s="1425" t="s">
        <v>2764</v>
      </c>
      <c r="J3744" s="1425" t="s">
        <v>1272</v>
      </c>
      <c r="K3744" s="1425">
        <v>81.650000000000006</v>
      </c>
    </row>
    <row r="3745" spans="1:11" ht="12.75">
      <c r="A3745" s="1425" t="s">
        <v>1360</v>
      </c>
      <c r="B3745" s="1425" t="s">
        <v>769</v>
      </c>
      <c r="C3745" s="1425" t="s">
        <v>390</v>
      </c>
      <c r="D3745" s="1425" t="s">
        <v>549</v>
      </c>
      <c r="E3745" s="1425" t="s">
        <v>2860</v>
      </c>
      <c r="F3745" s="1425" t="s">
        <v>1273</v>
      </c>
      <c r="G3745" s="1425" t="s">
        <v>1238</v>
      </c>
      <c r="H3745" s="1425" t="s">
        <v>2774</v>
      </c>
      <c r="I3745" s="1425" t="s">
        <v>2765</v>
      </c>
      <c r="J3745" s="1425" t="s">
        <v>1272</v>
      </c>
      <c r="K3745" s="1425">
        <v>16.329999999999998</v>
      </c>
    </row>
    <row r="3746" spans="1:11" ht="12.75">
      <c r="A3746" s="1425" t="s">
        <v>1360</v>
      </c>
      <c r="B3746" s="1425" t="s">
        <v>769</v>
      </c>
      <c r="C3746" s="1425" t="s">
        <v>390</v>
      </c>
      <c r="D3746" s="1425" t="s">
        <v>549</v>
      </c>
      <c r="E3746" s="1425" t="s">
        <v>2860</v>
      </c>
      <c r="F3746" s="1425" t="s">
        <v>1273</v>
      </c>
      <c r="G3746" s="1425" t="s">
        <v>1238</v>
      </c>
      <c r="H3746" s="1425" t="s">
        <v>2774</v>
      </c>
      <c r="I3746" s="1425" t="s">
        <v>2766</v>
      </c>
      <c r="J3746" s="1425" t="s">
        <v>1272</v>
      </c>
      <c r="K3746" s="1425">
        <v>29.140000000000001</v>
      </c>
    </row>
    <row r="3747" spans="1:11" ht="12.75">
      <c r="A3747" s="1425" t="s">
        <v>1360</v>
      </c>
      <c r="B3747" s="1425" t="s">
        <v>769</v>
      </c>
      <c r="C3747" s="1425" t="s">
        <v>390</v>
      </c>
      <c r="D3747" s="1425" t="s">
        <v>549</v>
      </c>
      <c r="E3747" s="1425" t="s">
        <v>2860</v>
      </c>
      <c r="F3747" s="1425" t="s">
        <v>1273</v>
      </c>
      <c r="G3747" s="1425" t="s">
        <v>1238</v>
      </c>
      <c r="H3747" s="1425" t="s">
        <v>2774</v>
      </c>
      <c r="I3747" s="1425" t="s">
        <v>2767</v>
      </c>
      <c r="J3747" s="1425" t="s">
        <v>1272</v>
      </c>
      <c r="K3747" s="1425">
        <v>487.55000000000001</v>
      </c>
    </row>
    <row r="3748" spans="1:11" ht="12.75">
      <c r="A3748" s="1425" t="s">
        <v>1360</v>
      </c>
      <c r="B3748" s="1425" t="s">
        <v>769</v>
      </c>
      <c r="C3748" s="1425" t="s">
        <v>390</v>
      </c>
      <c r="D3748" s="1425" t="s">
        <v>549</v>
      </c>
      <c r="E3748" s="1425" t="s">
        <v>2860</v>
      </c>
      <c r="F3748" s="1425" t="s">
        <v>1273</v>
      </c>
      <c r="G3748" s="1425" t="s">
        <v>1238</v>
      </c>
      <c r="H3748" s="1425" t="s">
        <v>2774</v>
      </c>
      <c r="I3748" s="1425" t="s">
        <v>2768</v>
      </c>
      <c r="J3748" s="1425" t="s">
        <v>1272</v>
      </c>
      <c r="K3748" s="1425">
        <v>40.82</v>
      </c>
    </row>
    <row r="3749" spans="1:11" ht="12.75">
      <c r="A3749" s="1425" t="s">
        <v>1360</v>
      </c>
      <c r="B3749" s="1425" t="s">
        <v>769</v>
      </c>
      <c r="C3749" s="1425" t="s">
        <v>390</v>
      </c>
      <c r="D3749" s="1425" t="s">
        <v>549</v>
      </c>
      <c r="E3749" s="1425" t="s">
        <v>2860</v>
      </c>
      <c r="F3749" s="1425" t="s">
        <v>1273</v>
      </c>
      <c r="G3749" s="1425" t="s">
        <v>1238</v>
      </c>
      <c r="H3749" s="1425" t="s">
        <v>2774</v>
      </c>
      <c r="I3749" s="1425" t="s">
        <v>2769</v>
      </c>
      <c r="J3749" s="1425" t="s">
        <v>1272</v>
      </c>
      <c r="K3749" s="1425">
        <v>20.969999999999999</v>
      </c>
    </row>
    <row r="3750" spans="1:11" ht="12.75">
      <c r="A3750" s="1425" t="s">
        <v>1360</v>
      </c>
      <c r="B3750" s="1425" t="s">
        <v>769</v>
      </c>
      <c r="C3750" s="1425" t="s">
        <v>390</v>
      </c>
      <c r="D3750" s="1425" t="s">
        <v>549</v>
      </c>
      <c r="E3750" s="1425" t="s">
        <v>2860</v>
      </c>
      <c r="F3750" s="1425" t="s">
        <v>1273</v>
      </c>
      <c r="G3750" s="1425" t="s">
        <v>1238</v>
      </c>
      <c r="H3750" s="1425" t="s">
        <v>2774</v>
      </c>
      <c r="I3750" s="1425" t="s">
        <v>2770</v>
      </c>
      <c r="J3750" s="1425" t="s">
        <v>1272</v>
      </c>
      <c r="K3750" s="1425">
        <v>17.449999999999999</v>
      </c>
    </row>
    <row r="3751" spans="1:11" ht="12.75">
      <c r="A3751" s="1425" t="s">
        <v>1360</v>
      </c>
      <c r="B3751" s="1425" t="s">
        <v>769</v>
      </c>
      <c r="C3751" s="1425" t="s">
        <v>390</v>
      </c>
      <c r="D3751" s="1425" t="s">
        <v>549</v>
      </c>
      <c r="E3751" s="1425" t="s">
        <v>2860</v>
      </c>
      <c r="F3751" s="1425" t="s">
        <v>1273</v>
      </c>
      <c r="G3751" s="1425" t="s">
        <v>1238</v>
      </c>
      <c r="H3751" s="1425" t="s">
        <v>2774</v>
      </c>
      <c r="I3751" s="1425" t="s">
        <v>2771</v>
      </c>
      <c r="J3751" s="1425" t="s">
        <v>1272</v>
      </c>
      <c r="K3751" s="1425">
        <v>545.74000000000001</v>
      </c>
    </row>
    <row r="3752" spans="1:11" ht="12.75">
      <c r="A3752" s="1425" t="s">
        <v>1360</v>
      </c>
      <c r="B3752" s="1425" t="s">
        <v>769</v>
      </c>
      <c r="C3752" s="1425" t="s">
        <v>390</v>
      </c>
      <c r="D3752" s="1425" t="s">
        <v>549</v>
      </c>
      <c r="E3752" s="1425" t="s">
        <v>2860</v>
      </c>
      <c r="F3752" s="1425" t="s">
        <v>1273</v>
      </c>
      <c r="G3752" s="1425" t="s">
        <v>1238</v>
      </c>
      <c r="H3752" s="1425" t="s">
        <v>1266</v>
      </c>
      <c r="I3752" s="1425" t="s">
        <v>2763</v>
      </c>
      <c r="J3752" s="1425" t="s">
        <v>1272</v>
      </c>
      <c r="K3752" s="1425">
        <v>7.5499999999999998</v>
      </c>
    </row>
    <row r="3753" spans="1:11" ht="12.75">
      <c r="A3753" s="1425" t="s">
        <v>1360</v>
      </c>
      <c r="B3753" s="1425" t="s">
        <v>769</v>
      </c>
      <c r="C3753" s="1425" t="s">
        <v>390</v>
      </c>
      <c r="D3753" s="1425" t="s">
        <v>549</v>
      </c>
      <c r="E3753" s="1425" t="s">
        <v>2860</v>
      </c>
      <c r="F3753" s="1425" t="s">
        <v>1273</v>
      </c>
      <c r="G3753" s="1425" t="s">
        <v>1238</v>
      </c>
      <c r="H3753" s="1425" t="s">
        <v>1266</v>
      </c>
      <c r="I3753" s="1425" t="s">
        <v>2764</v>
      </c>
      <c r="J3753" s="1425" t="s">
        <v>1272</v>
      </c>
      <c r="K3753" s="1425">
        <v>105.56999999999999</v>
      </c>
    </row>
    <row r="3754" spans="1:11" ht="12.75">
      <c r="A3754" s="1425" t="s">
        <v>1360</v>
      </c>
      <c r="B3754" s="1425" t="s">
        <v>769</v>
      </c>
      <c r="C3754" s="1425" t="s">
        <v>390</v>
      </c>
      <c r="D3754" s="1425" t="s">
        <v>549</v>
      </c>
      <c r="E3754" s="1425" t="s">
        <v>2860</v>
      </c>
      <c r="F3754" s="1425" t="s">
        <v>1273</v>
      </c>
      <c r="G3754" s="1425" t="s">
        <v>1238</v>
      </c>
      <c r="H3754" s="1425" t="s">
        <v>1266</v>
      </c>
      <c r="I3754" s="1425" t="s">
        <v>2765</v>
      </c>
      <c r="J3754" s="1425" t="s">
        <v>1272</v>
      </c>
      <c r="K3754" s="1425">
        <v>21.109999999999999</v>
      </c>
    </row>
    <row r="3755" spans="1:11" ht="12.75">
      <c r="A3755" s="1425" t="s">
        <v>1360</v>
      </c>
      <c r="B3755" s="1425" t="s">
        <v>769</v>
      </c>
      <c r="C3755" s="1425" t="s">
        <v>390</v>
      </c>
      <c r="D3755" s="1425" t="s">
        <v>549</v>
      </c>
      <c r="E3755" s="1425" t="s">
        <v>2860</v>
      </c>
      <c r="F3755" s="1425" t="s">
        <v>1273</v>
      </c>
      <c r="G3755" s="1425" t="s">
        <v>1238</v>
      </c>
      <c r="H3755" s="1425" t="s">
        <v>1266</v>
      </c>
      <c r="I3755" s="1425" t="s">
        <v>2766</v>
      </c>
      <c r="J3755" s="1425" t="s">
        <v>1272</v>
      </c>
      <c r="K3755" s="1425">
        <v>37.670000000000002</v>
      </c>
    </row>
    <row r="3756" spans="1:11" ht="12.75">
      <c r="A3756" s="1425" t="s">
        <v>1360</v>
      </c>
      <c r="B3756" s="1425" t="s">
        <v>769</v>
      </c>
      <c r="C3756" s="1425" t="s">
        <v>390</v>
      </c>
      <c r="D3756" s="1425" t="s">
        <v>549</v>
      </c>
      <c r="E3756" s="1425" t="s">
        <v>2860</v>
      </c>
      <c r="F3756" s="1425" t="s">
        <v>1273</v>
      </c>
      <c r="G3756" s="1425" t="s">
        <v>1238</v>
      </c>
      <c r="H3756" s="1425" t="s">
        <v>1266</v>
      </c>
      <c r="I3756" s="1425" t="s">
        <v>2767</v>
      </c>
      <c r="J3756" s="1425" t="s">
        <v>1272</v>
      </c>
      <c r="K3756" s="1425">
        <v>630.42999999999995</v>
      </c>
    </row>
    <row r="3757" spans="1:11" ht="12.75">
      <c r="A3757" s="1425" t="s">
        <v>1360</v>
      </c>
      <c r="B3757" s="1425" t="s">
        <v>769</v>
      </c>
      <c r="C3757" s="1425" t="s">
        <v>390</v>
      </c>
      <c r="D3757" s="1425" t="s">
        <v>549</v>
      </c>
      <c r="E3757" s="1425" t="s">
        <v>2860</v>
      </c>
      <c r="F3757" s="1425" t="s">
        <v>1273</v>
      </c>
      <c r="G3757" s="1425" t="s">
        <v>1238</v>
      </c>
      <c r="H3757" s="1425" t="s">
        <v>1266</v>
      </c>
      <c r="I3757" s="1425" t="s">
        <v>2768</v>
      </c>
      <c r="J3757" s="1425" t="s">
        <v>1272</v>
      </c>
      <c r="K3757" s="1425">
        <v>52.789999999999999</v>
      </c>
    </row>
    <row r="3758" spans="1:11" ht="12.75">
      <c r="A3758" s="1425" t="s">
        <v>1360</v>
      </c>
      <c r="B3758" s="1425" t="s">
        <v>769</v>
      </c>
      <c r="C3758" s="1425" t="s">
        <v>390</v>
      </c>
      <c r="D3758" s="1425" t="s">
        <v>549</v>
      </c>
      <c r="E3758" s="1425" t="s">
        <v>2860</v>
      </c>
      <c r="F3758" s="1425" t="s">
        <v>1273</v>
      </c>
      <c r="G3758" s="1425" t="s">
        <v>1238</v>
      </c>
      <c r="H3758" s="1425" t="s">
        <v>1266</v>
      </c>
      <c r="I3758" s="1425" t="s">
        <v>2769</v>
      </c>
      <c r="J3758" s="1425" t="s">
        <v>1272</v>
      </c>
      <c r="K3758" s="1425">
        <v>27.120000000000001</v>
      </c>
    </row>
    <row r="3759" spans="1:11" ht="12.75">
      <c r="A3759" s="1425" t="s">
        <v>1360</v>
      </c>
      <c r="B3759" s="1425" t="s">
        <v>769</v>
      </c>
      <c r="C3759" s="1425" t="s">
        <v>390</v>
      </c>
      <c r="D3759" s="1425" t="s">
        <v>549</v>
      </c>
      <c r="E3759" s="1425" t="s">
        <v>2860</v>
      </c>
      <c r="F3759" s="1425" t="s">
        <v>1273</v>
      </c>
      <c r="G3759" s="1425" t="s">
        <v>1238</v>
      </c>
      <c r="H3759" s="1425" t="s">
        <v>1266</v>
      </c>
      <c r="I3759" s="1425" t="s">
        <v>2770</v>
      </c>
      <c r="J3759" s="1425" t="s">
        <v>1272</v>
      </c>
      <c r="K3759" s="1425">
        <v>22.559999999999999</v>
      </c>
    </row>
    <row r="3760" spans="1:11" ht="12.75">
      <c r="A3760" s="1425" t="s">
        <v>1360</v>
      </c>
      <c r="B3760" s="1425" t="s">
        <v>769</v>
      </c>
      <c r="C3760" s="1425" t="s">
        <v>390</v>
      </c>
      <c r="D3760" s="1425" t="s">
        <v>549</v>
      </c>
      <c r="E3760" s="1425" t="s">
        <v>2860</v>
      </c>
      <c r="F3760" s="1425" t="s">
        <v>1273</v>
      </c>
      <c r="G3760" s="1425" t="s">
        <v>1238</v>
      </c>
      <c r="H3760" s="1425" t="s">
        <v>1266</v>
      </c>
      <c r="I3760" s="1425" t="s">
        <v>2771</v>
      </c>
      <c r="J3760" s="1425" t="s">
        <v>1272</v>
      </c>
      <c r="K3760" s="1425">
        <v>705.67999999999995</v>
      </c>
    </row>
    <row r="3761" spans="1:11" ht="12.75">
      <c r="A3761" s="1425" t="s">
        <v>1360</v>
      </c>
      <c r="B3761" s="1425" t="s">
        <v>769</v>
      </c>
      <c r="C3761" s="1425" t="s">
        <v>390</v>
      </c>
      <c r="D3761" s="1425" t="s">
        <v>549</v>
      </c>
      <c r="E3761" s="1425" t="s">
        <v>2860</v>
      </c>
      <c r="F3761" s="1425" t="s">
        <v>1273</v>
      </c>
      <c r="G3761" s="1425" t="s">
        <v>1238</v>
      </c>
      <c r="H3761" s="1425" t="s">
        <v>1267</v>
      </c>
      <c r="I3761" s="1425" t="s">
        <v>2763</v>
      </c>
      <c r="J3761" s="1425" t="s">
        <v>1272</v>
      </c>
      <c r="K3761" s="1425">
        <v>5.8600000000000003</v>
      </c>
    </row>
    <row r="3762" spans="1:11" ht="12.75">
      <c r="A3762" s="1425" t="s">
        <v>1360</v>
      </c>
      <c r="B3762" s="1425" t="s">
        <v>769</v>
      </c>
      <c r="C3762" s="1425" t="s">
        <v>390</v>
      </c>
      <c r="D3762" s="1425" t="s">
        <v>549</v>
      </c>
      <c r="E3762" s="1425" t="s">
        <v>2860</v>
      </c>
      <c r="F3762" s="1425" t="s">
        <v>1273</v>
      </c>
      <c r="G3762" s="1425" t="s">
        <v>1238</v>
      </c>
      <c r="H3762" s="1425" t="s">
        <v>1267</v>
      </c>
      <c r="I3762" s="1425" t="s">
        <v>2764</v>
      </c>
      <c r="J3762" s="1425" t="s">
        <v>1272</v>
      </c>
      <c r="K3762" s="1425">
        <v>81.870000000000005</v>
      </c>
    </row>
    <row r="3763" spans="1:11" ht="12.75">
      <c r="A3763" s="1425" t="s">
        <v>1360</v>
      </c>
      <c r="B3763" s="1425" t="s">
        <v>769</v>
      </c>
      <c r="C3763" s="1425" t="s">
        <v>390</v>
      </c>
      <c r="D3763" s="1425" t="s">
        <v>549</v>
      </c>
      <c r="E3763" s="1425" t="s">
        <v>2860</v>
      </c>
      <c r="F3763" s="1425" t="s">
        <v>1273</v>
      </c>
      <c r="G3763" s="1425" t="s">
        <v>1238</v>
      </c>
      <c r="H3763" s="1425" t="s">
        <v>1267</v>
      </c>
      <c r="I3763" s="1425" t="s">
        <v>2765</v>
      </c>
      <c r="J3763" s="1425" t="s">
        <v>1272</v>
      </c>
      <c r="K3763" s="1425">
        <v>16.370000000000001</v>
      </c>
    </row>
    <row r="3764" spans="1:11" ht="12.75">
      <c r="A3764" s="1425" t="s">
        <v>1360</v>
      </c>
      <c r="B3764" s="1425" t="s">
        <v>769</v>
      </c>
      <c r="C3764" s="1425" t="s">
        <v>390</v>
      </c>
      <c r="D3764" s="1425" t="s">
        <v>549</v>
      </c>
      <c r="E3764" s="1425" t="s">
        <v>2860</v>
      </c>
      <c r="F3764" s="1425" t="s">
        <v>1273</v>
      </c>
      <c r="G3764" s="1425" t="s">
        <v>1238</v>
      </c>
      <c r="H3764" s="1425" t="s">
        <v>1267</v>
      </c>
      <c r="I3764" s="1425" t="s">
        <v>2766</v>
      </c>
      <c r="J3764" s="1425" t="s">
        <v>1272</v>
      </c>
      <c r="K3764" s="1425">
        <v>29.219999999999999</v>
      </c>
    </row>
    <row r="3765" spans="1:11" ht="12.75">
      <c r="A3765" s="1425" t="s">
        <v>1360</v>
      </c>
      <c r="B3765" s="1425" t="s">
        <v>769</v>
      </c>
      <c r="C3765" s="1425" t="s">
        <v>390</v>
      </c>
      <c r="D3765" s="1425" t="s">
        <v>549</v>
      </c>
      <c r="E3765" s="1425" t="s">
        <v>2860</v>
      </c>
      <c r="F3765" s="1425" t="s">
        <v>1273</v>
      </c>
      <c r="G3765" s="1425" t="s">
        <v>1238</v>
      </c>
      <c r="H3765" s="1425" t="s">
        <v>1267</v>
      </c>
      <c r="I3765" s="1425" t="s">
        <v>2767</v>
      </c>
      <c r="J3765" s="1425" t="s">
        <v>1272</v>
      </c>
      <c r="K3765" s="1425">
        <v>488.88</v>
      </c>
    </row>
    <row r="3766" spans="1:11" ht="12.75">
      <c r="A3766" s="1425" t="s">
        <v>1360</v>
      </c>
      <c r="B3766" s="1425" t="s">
        <v>769</v>
      </c>
      <c r="C3766" s="1425" t="s">
        <v>390</v>
      </c>
      <c r="D3766" s="1425" t="s">
        <v>549</v>
      </c>
      <c r="E3766" s="1425" t="s">
        <v>2860</v>
      </c>
      <c r="F3766" s="1425" t="s">
        <v>1273</v>
      </c>
      <c r="G3766" s="1425" t="s">
        <v>1238</v>
      </c>
      <c r="H3766" s="1425" t="s">
        <v>1267</v>
      </c>
      <c r="I3766" s="1425" t="s">
        <v>2768</v>
      </c>
      <c r="J3766" s="1425" t="s">
        <v>1272</v>
      </c>
      <c r="K3766" s="1425">
        <v>40.93</v>
      </c>
    </row>
    <row r="3767" spans="1:11" ht="12.75">
      <c r="A3767" s="1425" t="s">
        <v>1360</v>
      </c>
      <c r="B3767" s="1425" t="s">
        <v>769</v>
      </c>
      <c r="C3767" s="1425" t="s">
        <v>390</v>
      </c>
      <c r="D3767" s="1425" t="s">
        <v>549</v>
      </c>
      <c r="E3767" s="1425" t="s">
        <v>2860</v>
      </c>
      <c r="F3767" s="1425" t="s">
        <v>1273</v>
      </c>
      <c r="G3767" s="1425" t="s">
        <v>1238</v>
      </c>
      <c r="H3767" s="1425" t="s">
        <v>1267</v>
      </c>
      <c r="I3767" s="1425" t="s">
        <v>2769</v>
      </c>
      <c r="J3767" s="1425" t="s">
        <v>1272</v>
      </c>
      <c r="K3767" s="1425">
        <v>21.030000000000001</v>
      </c>
    </row>
    <row r="3768" spans="1:11" ht="12.75">
      <c r="A3768" s="1425" t="s">
        <v>1360</v>
      </c>
      <c r="B3768" s="1425" t="s">
        <v>769</v>
      </c>
      <c r="C3768" s="1425" t="s">
        <v>390</v>
      </c>
      <c r="D3768" s="1425" t="s">
        <v>549</v>
      </c>
      <c r="E3768" s="1425" t="s">
        <v>2860</v>
      </c>
      <c r="F3768" s="1425" t="s">
        <v>1273</v>
      </c>
      <c r="G3768" s="1425" t="s">
        <v>1238</v>
      </c>
      <c r="H3768" s="1425" t="s">
        <v>1267</v>
      </c>
      <c r="I3768" s="1425" t="s">
        <v>2770</v>
      </c>
      <c r="J3768" s="1425" t="s">
        <v>1272</v>
      </c>
      <c r="K3768" s="1425">
        <v>17.5</v>
      </c>
    </row>
    <row r="3769" spans="1:11" ht="12.75">
      <c r="A3769" s="1425" t="s">
        <v>1360</v>
      </c>
      <c r="B3769" s="1425" t="s">
        <v>769</v>
      </c>
      <c r="C3769" s="1425" t="s">
        <v>390</v>
      </c>
      <c r="D3769" s="1425" t="s">
        <v>549</v>
      </c>
      <c r="E3769" s="1425" t="s">
        <v>2860</v>
      </c>
      <c r="F3769" s="1425" t="s">
        <v>1273</v>
      </c>
      <c r="G3769" s="1425" t="s">
        <v>1238</v>
      </c>
      <c r="H3769" s="1425" t="s">
        <v>1267</v>
      </c>
      <c r="I3769" s="1425" t="s">
        <v>2771</v>
      </c>
      <c r="J3769" s="1425" t="s">
        <v>1272</v>
      </c>
      <c r="K3769" s="1425">
        <v>547.25</v>
      </c>
    </row>
    <row r="3770" spans="1:11" ht="12.75">
      <c r="A3770" s="1425" t="s">
        <v>1360</v>
      </c>
      <c r="B3770" s="1425" t="s">
        <v>776</v>
      </c>
      <c r="C3770" s="1425" t="s">
        <v>390</v>
      </c>
      <c r="D3770" s="1425" t="s">
        <v>549</v>
      </c>
      <c r="E3770" s="1425" t="s">
        <v>1456</v>
      </c>
      <c r="F3770" s="1425" t="s">
        <v>1287</v>
      </c>
      <c r="G3770" s="1425" t="s">
        <v>116</v>
      </c>
      <c r="H3770" s="1425" t="s">
        <v>2762</v>
      </c>
      <c r="I3770" s="1425" t="s">
        <v>2775</v>
      </c>
      <c r="J3770" s="1425" t="s">
        <v>1288</v>
      </c>
      <c r="K3770" s="1425">
        <v>-750</v>
      </c>
    </row>
    <row r="3771" spans="1:11" ht="12.75">
      <c r="A3771" s="1425" t="s">
        <v>1360</v>
      </c>
      <c r="B3771" s="1425" t="s">
        <v>776</v>
      </c>
      <c r="C3771" s="1425" t="s">
        <v>390</v>
      </c>
      <c r="D3771" s="1425" t="s">
        <v>549</v>
      </c>
      <c r="E3771" s="1425" t="s">
        <v>1456</v>
      </c>
      <c r="F3771" s="1425" t="s">
        <v>1287</v>
      </c>
      <c r="G3771" s="1425" t="s">
        <v>116</v>
      </c>
      <c r="H3771" s="1425" t="s">
        <v>2762</v>
      </c>
      <c r="I3771" s="1425" t="s">
        <v>2776</v>
      </c>
      <c r="J3771" s="1425" t="s">
        <v>1288</v>
      </c>
      <c r="K3771" s="1425">
        <v>2381.1999999999998</v>
      </c>
    </row>
    <row r="3772" spans="1:11" ht="12.75">
      <c r="A3772" s="1425" t="s">
        <v>1360</v>
      </c>
      <c r="B3772" s="1425" t="s">
        <v>776</v>
      </c>
      <c r="C3772" s="1425" t="s">
        <v>390</v>
      </c>
      <c r="D3772" s="1425" t="s">
        <v>549</v>
      </c>
      <c r="E3772" s="1425" t="s">
        <v>1456</v>
      </c>
      <c r="F3772" s="1425" t="s">
        <v>1287</v>
      </c>
      <c r="G3772" s="1425" t="s">
        <v>116</v>
      </c>
      <c r="H3772" s="1425" t="s">
        <v>2762</v>
      </c>
      <c r="I3772" s="1425" t="s">
        <v>2778</v>
      </c>
      <c r="J3772" s="1425" t="s">
        <v>1288</v>
      </c>
      <c r="K3772" s="1425">
        <v>2071.4000000000001</v>
      </c>
    </row>
    <row r="3773" spans="1:11" ht="12.75">
      <c r="A3773" s="1425" t="s">
        <v>1360</v>
      </c>
      <c r="B3773" s="1425" t="s">
        <v>776</v>
      </c>
      <c r="C3773" s="1425" t="s">
        <v>390</v>
      </c>
      <c r="D3773" s="1425" t="s">
        <v>549</v>
      </c>
      <c r="E3773" s="1425" t="s">
        <v>1456</v>
      </c>
      <c r="F3773" s="1425" t="s">
        <v>1287</v>
      </c>
      <c r="G3773" s="1425" t="s">
        <v>116</v>
      </c>
      <c r="H3773" s="1425" t="s">
        <v>1263</v>
      </c>
      <c r="I3773" s="1425" t="s">
        <v>2775</v>
      </c>
      <c r="J3773" s="1425" t="s">
        <v>1288</v>
      </c>
      <c r="K3773" s="1425">
        <v>798.20000000000005</v>
      </c>
    </row>
    <row r="3774" spans="1:11" ht="12.75">
      <c r="A3774" s="1425" t="s">
        <v>1360</v>
      </c>
      <c r="B3774" s="1425" t="s">
        <v>776</v>
      </c>
      <c r="C3774" s="1425" t="s">
        <v>390</v>
      </c>
      <c r="D3774" s="1425" t="s">
        <v>549</v>
      </c>
      <c r="E3774" s="1425" t="s">
        <v>1456</v>
      </c>
      <c r="F3774" s="1425" t="s">
        <v>1287</v>
      </c>
      <c r="G3774" s="1425" t="s">
        <v>116</v>
      </c>
      <c r="H3774" s="1425" t="s">
        <v>1263</v>
      </c>
      <c r="I3774" s="1425" t="s">
        <v>2778</v>
      </c>
      <c r="J3774" s="1425" t="s">
        <v>1288</v>
      </c>
      <c r="K3774" s="1425">
        <v>16334.450000000001</v>
      </c>
    </row>
    <row r="3775" spans="1:11" ht="12.75">
      <c r="A3775" s="1425" t="s">
        <v>1360</v>
      </c>
      <c r="B3775" s="1425" t="s">
        <v>776</v>
      </c>
      <c r="C3775" s="1425" t="s">
        <v>390</v>
      </c>
      <c r="D3775" s="1425" t="s">
        <v>549</v>
      </c>
      <c r="E3775" s="1425" t="s">
        <v>1456</v>
      </c>
      <c r="F3775" s="1425" t="s">
        <v>1287</v>
      </c>
      <c r="G3775" s="1425" t="s">
        <v>116</v>
      </c>
      <c r="H3775" s="1425" t="s">
        <v>2772</v>
      </c>
      <c r="I3775" s="1425" t="s">
        <v>2775</v>
      </c>
      <c r="J3775" s="1425" t="s">
        <v>1288</v>
      </c>
      <c r="K3775" s="1425">
        <v>600</v>
      </c>
    </row>
    <row r="3776" spans="1:11" ht="12.75">
      <c r="A3776" s="1425" t="s">
        <v>1360</v>
      </c>
      <c r="B3776" s="1425" t="s">
        <v>776</v>
      </c>
      <c r="C3776" s="1425" t="s">
        <v>390</v>
      </c>
      <c r="D3776" s="1425" t="s">
        <v>549</v>
      </c>
      <c r="E3776" s="1425" t="s">
        <v>1456</v>
      </c>
      <c r="F3776" s="1425" t="s">
        <v>1287</v>
      </c>
      <c r="G3776" s="1425" t="s">
        <v>116</v>
      </c>
      <c r="H3776" s="1425" t="s">
        <v>2772</v>
      </c>
      <c r="I3776" s="1425" t="s">
        <v>2778</v>
      </c>
      <c r="J3776" s="1425" t="s">
        <v>1288</v>
      </c>
      <c r="K3776" s="1425">
        <v>205.41</v>
      </c>
    </row>
    <row r="3777" spans="1:11" ht="12.75">
      <c r="A3777" s="1425" t="s">
        <v>1360</v>
      </c>
      <c r="B3777" s="1425" t="s">
        <v>776</v>
      </c>
      <c r="C3777" s="1425" t="s">
        <v>390</v>
      </c>
      <c r="D3777" s="1425" t="s">
        <v>549</v>
      </c>
      <c r="E3777" s="1425" t="s">
        <v>1456</v>
      </c>
      <c r="F3777" s="1425" t="s">
        <v>1287</v>
      </c>
      <c r="G3777" s="1425" t="s">
        <v>116</v>
      </c>
      <c r="H3777" s="1425" t="s">
        <v>2773</v>
      </c>
      <c r="I3777" s="1425" t="s">
        <v>2775</v>
      </c>
      <c r="J3777" s="1425" t="s">
        <v>1288</v>
      </c>
      <c r="K3777" s="1425">
        <v>6300</v>
      </c>
    </row>
    <row r="3778" spans="1:11" ht="12.75">
      <c r="A3778" s="1425" t="s">
        <v>1360</v>
      </c>
      <c r="B3778" s="1425" t="s">
        <v>776</v>
      </c>
      <c r="C3778" s="1425" t="s">
        <v>390</v>
      </c>
      <c r="D3778" s="1425" t="s">
        <v>549</v>
      </c>
      <c r="E3778" s="1425" t="s">
        <v>1456</v>
      </c>
      <c r="F3778" s="1425" t="s">
        <v>1287</v>
      </c>
      <c r="G3778" s="1425" t="s">
        <v>116</v>
      </c>
      <c r="H3778" s="1425" t="s">
        <v>1264</v>
      </c>
      <c r="I3778" s="1425" t="s">
        <v>2775</v>
      </c>
      <c r="J3778" s="1425" t="s">
        <v>1288</v>
      </c>
      <c r="K3778" s="1425">
        <v>-600</v>
      </c>
    </row>
    <row r="3779" spans="1:11" ht="12.75">
      <c r="A3779" s="1425" t="s">
        <v>1360</v>
      </c>
      <c r="B3779" s="1425" t="s">
        <v>776</v>
      </c>
      <c r="C3779" s="1425" t="s">
        <v>390</v>
      </c>
      <c r="D3779" s="1425" t="s">
        <v>549</v>
      </c>
      <c r="E3779" s="1425" t="s">
        <v>1456</v>
      </c>
      <c r="F3779" s="1425" t="s">
        <v>1287</v>
      </c>
      <c r="G3779" s="1425" t="s">
        <v>116</v>
      </c>
      <c r="H3779" s="1425" t="s">
        <v>1265</v>
      </c>
      <c r="I3779" s="1425" t="s">
        <v>2778</v>
      </c>
      <c r="J3779" s="1425" t="s">
        <v>1288</v>
      </c>
      <c r="K3779" s="1425">
        <v>996.94000000000005</v>
      </c>
    </row>
    <row r="3780" spans="1:11" ht="12.75">
      <c r="A3780" s="1425" t="s">
        <v>1360</v>
      </c>
      <c r="B3780" s="1425" t="s">
        <v>776</v>
      </c>
      <c r="C3780" s="1425" t="s">
        <v>390</v>
      </c>
      <c r="D3780" s="1425" t="s">
        <v>549</v>
      </c>
      <c r="E3780" s="1425" t="s">
        <v>1456</v>
      </c>
      <c r="F3780" s="1425" t="s">
        <v>1287</v>
      </c>
      <c r="G3780" s="1425" t="s">
        <v>116</v>
      </c>
      <c r="H3780" s="1425" t="s">
        <v>2774</v>
      </c>
      <c r="I3780" s="1425" t="s">
        <v>2778</v>
      </c>
      <c r="J3780" s="1425" t="s">
        <v>1288</v>
      </c>
      <c r="K3780" s="1425">
        <v>794.36000000000001</v>
      </c>
    </row>
    <row r="3781" spans="1:11" ht="12.75">
      <c r="A3781" s="1425" t="s">
        <v>1360</v>
      </c>
      <c r="B3781" s="1425" t="s">
        <v>776</v>
      </c>
      <c r="C3781" s="1425" t="s">
        <v>390</v>
      </c>
      <c r="D3781" s="1425" t="s">
        <v>549</v>
      </c>
      <c r="E3781" s="1425" t="s">
        <v>1456</v>
      </c>
      <c r="F3781" s="1425" t="s">
        <v>1287</v>
      </c>
      <c r="G3781" s="1425" t="s">
        <v>116</v>
      </c>
      <c r="H3781" s="1425" t="s">
        <v>1266</v>
      </c>
      <c r="I3781" s="1425" t="s">
        <v>2778</v>
      </c>
      <c r="J3781" s="1425" t="s">
        <v>1288</v>
      </c>
      <c r="K3781" s="1425">
        <v>1011</v>
      </c>
    </row>
    <row r="3782" spans="1:11" ht="12.75">
      <c r="A3782" s="1425" t="s">
        <v>1360</v>
      </c>
      <c r="B3782" s="1425" t="s">
        <v>776</v>
      </c>
      <c r="C3782" s="1425" t="s">
        <v>390</v>
      </c>
      <c r="D3782" s="1425" t="s">
        <v>549</v>
      </c>
      <c r="E3782" s="1425" t="s">
        <v>1456</v>
      </c>
      <c r="F3782" s="1425" t="s">
        <v>1287</v>
      </c>
      <c r="G3782" s="1425" t="s">
        <v>116</v>
      </c>
      <c r="H3782" s="1425" t="s">
        <v>1267</v>
      </c>
      <c r="I3782" s="1425" t="s">
        <v>2778</v>
      </c>
      <c r="J3782" s="1425" t="s">
        <v>1288</v>
      </c>
      <c r="K3782" s="1425">
        <v>5011.4200000000001</v>
      </c>
    </row>
    <row r="3783" spans="1:11" ht="12.75">
      <c r="A3783" s="1425" t="s">
        <v>1360</v>
      </c>
      <c r="B3783" s="1425" t="s">
        <v>776</v>
      </c>
      <c r="C3783" s="1425" t="s">
        <v>390</v>
      </c>
      <c r="D3783" s="1425" t="s">
        <v>549</v>
      </c>
      <c r="E3783" s="1425" t="s">
        <v>2861</v>
      </c>
      <c r="F3783" s="1425" t="s">
        <v>1289</v>
      </c>
      <c r="G3783" s="1425" t="s">
        <v>116</v>
      </c>
      <c r="H3783" s="1425" t="s">
        <v>2762</v>
      </c>
      <c r="I3783" s="1425" t="s">
        <v>2778</v>
      </c>
      <c r="J3783" s="1425" t="s">
        <v>1290</v>
      </c>
      <c r="K3783" s="1425">
        <v>28510</v>
      </c>
    </row>
    <row r="3784" spans="1:11" ht="12.75">
      <c r="A3784" s="1425" t="s">
        <v>1360</v>
      </c>
      <c r="B3784" s="1425" t="s">
        <v>776</v>
      </c>
      <c r="C3784" s="1425" t="s">
        <v>390</v>
      </c>
      <c r="D3784" s="1425" t="s">
        <v>549</v>
      </c>
      <c r="E3784" s="1425" t="s">
        <v>2861</v>
      </c>
      <c r="F3784" s="1425" t="s">
        <v>1289</v>
      </c>
      <c r="G3784" s="1425" t="s">
        <v>116</v>
      </c>
      <c r="H3784" s="1425" t="s">
        <v>1263</v>
      </c>
      <c r="I3784" s="1425" t="s">
        <v>2775</v>
      </c>
      <c r="J3784" s="1425" t="s">
        <v>1290</v>
      </c>
      <c r="K3784" s="1425">
        <v>782</v>
      </c>
    </row>
    <row r="3785" spans="1:11" ht="12.75">
      <c r="A3785" s="1425" t="s">
        <v>1360</v>
      </c>
      <c r="B3785" s="1425" t="s">
        <v>776</v>
      </c>
      <c r="C3785" s="1425" t="s">
        <v>390</v>
      </c>
      <c r="D3785" s="1425" t="s">
        <v>549</v>
      </c>
      <c r="E3785" s="1425" t="s">
        <v>2861</v>
      </c>
      <c r="F3785" s="1425" t="s">
        <v>1289</v>
      </c>
      <c r="G3785" s="1425" t="s">
        <v>116</v>
      </c>
      <c r="H3785" s="1425" t="s">
        <v>1263</v>
      </c>
      <c r="I3785" s="1425" t="s">
        <v>2776</v>
      </c>
      <c r="J3785" s="1425" t="s">
        <v>1290</v>
      </c>
      <c r="K3785" s="1425">
        <v>1812.76</v>
      </c>
    </row>
    <row r="3786" spans="1:11" ht="12.75">
      <c r="A3786" s="1425" t="s">
        <v>1360</v>
      </c>
      <c r="B3786" s="1425" t="s">
        <v>776</v>
      </c>
      <c r="C3786" s="1425" t="s">
        <v>390</v>
      </c>
      <c r="D3786" s="1425" t="s">
        <v>549</v>
      </c>
      <c r="E3786" s="1425" t="s">
        <v>2861</v>
      </c>
      <c r="F3786" s="1425" t="s">
        <v>1289</v>
      </c>
      <c r="G3786" s="1425" t="s">
        <v>116</v>
      </c>
      <c r="H3786" s="1425" t="s">
        <v>1263</v>
      </c>
      <c r="I3786" s="1425" t="s">
        <v>2777</v>
      </c>
      <c r="J3786" s="1425" t="s">
        <v>1290</v>
      </c>
      <c r="K3786" s="1425">
        <v>1115</v>
      </c>
    </row>
    <row r="3787" spans="1:11" ht="12.75">
      <c r="A3787" s="1425" t="s">
        <v>1360</v>
      </c>
      <c r="B3787" s="1425" t="s">
        <v>776</v>
      </c>
      <c r="C3787" s="1425" t="s">
        <v>390</v>
      </c>
      <c r="D3787" s="1425" t="s">
        <v>549</v>
      </c>
      <c r="E3787" s="1425" t="s">
        <v>2861</v>
      </c>
      <c r="F3787" s="1425" t="s">
        <v>1289</v>
      </c>
      <c r="G3787" s="1425" t="s">
        <v>116</v>
      </c>
      <c r="H3787" s="1425" t="s">
        <v>1263</v>
      </c>
      <c r="I3787" s="1425" t="s">
        <v>2778</v>
      </c>
      <c r="J3787" s="1425" t="s">
        <v>1290</v>
      </c>
      <c r="K3787" s="1425">
        <v>1071.25</v>
      </c>
    </row>
    <row r="3788" spans="1:11" ht="12.75">
      <c r="A3788" s="1425" t="s">
        <v>1360</v>
      </c>
      <c r="B3788" s="1425" t="s">
        <v>776</v>
      </c>
      <c r="C3788" s="1425" t="s">
        <v>390</v>
      </c>
      <c r="D3788" s="1425" t="s">
        <v>549</v>
      </c>
      <c r="E3788" s="1425" t="s">
        <v>2861</v>
      </c>
      <c r="F3788" s="1425" t="s">
        <v>1289</v>
      </c>
      <c r="G3788" s="1425" t="s">
        <v>116</v>
      </c>
      <c r="H3788" s="1425" t="s">
        <v>2772</v>
      </c>
      <c r="I3788" s="1425" t="s">
        <v>2775</v>
      </c>
      <c r="J3788" s="1425" t="s">
        <v>1290</v>
      </c>
      <c r="K3788" s="1425">
        <v>662.75</v>
      </c>
    </row>
    <row r="3789" spans="1:11" ht="12.75">
      <c r="A3789" s="1425" t="s">
        <v>1360</v>
      </c>
      <c r="B3789" s="1425" t="s">
        <v>776</v>
      </c>
      <c r="C3789" s="1425" t="s">
        <v>390</v>
      </c>
      <c r="D3789" s="1425" t="s">
        <v>549</v>
      </c>
      <c r="E3789" s="1425" t="s">
        <v>2861</v>
      </c>
      <c r="F3789" s="1425" t="s">
        <v>1289</v>
      </c>
      <c r="G3789" s="1425" t="s">
        <v>116</v>
      </c>
      <c r="H3789" s="1425" t="s">
        <v>2773</v>
      </c>
      <c r="I3789" s="1425" t="s">
        <v>2775</v>
      </c>
      <c r="J3789" s="1425" t="s">
        <v>1290</v>
      </c>
      <c r="K3789" s="1425">
        <v>725</v>
      </c>
    </row>
    <row r="3790" spans="1:11" ht="12.75">
      <c r="A3790" s="1425" t="s">
        <v>1360</v>
      </c>
      <c r="B3790" s="1425" t="s">
        <v>776</v>
      </c>
      <c r="C3790" s="1425" t="s">
        <v>390</v>
      </c>
      <c r="D3790" s="1425" t="s">
        <v>549</v>
      </c>
      <c r="E3790" s="1425" t="s">
        <v>2861</v>
      </c>
      <c r="F3790" s="1425" t="s">
        <v>1289</v>
      </c>
      <c r="G3790" s="1425" t="s">
        <v>116</v>
      </c>
      <c r="H3790" s="1425" t="s">
        <v>1264</v>
      </c>
      <c r="I3790" s="1425" t="s">
        <v>2776</v>
      </c>
      <c r="J3790" s="1425" t="s">
        <v>1290</v>
      </c>
      <c r="K3790" s="1425">
        <v>373.19</v>
      </c>
    </row>
    <row r="3791" spans="1:11" ht="12.75">
      <c r="A3791" s="1425" t="s">
        <v>1360</v>
      </c>
      <c r="B3791" s="1425" t="s">
        <v>776</v>
      </c>
      <c r="C3791" s="1425" t="s">
        <v>390</v>
      </c>
      <c r="D3791" s="1425" t="s">
        <v>549</v>
      </c>
      <c r="E3791" s="1425" t="s">
        <v>2861</v>
      </c>
      <c r="F3791" s="1425" t="s">
        <v>1289</v>
      </c>
      <c r="G3791" s="1425" t="s">
        <v>116</v>
      </c>
      <c r="H3791" s="1425" t="s">
        <v>1264</v>
      </c>
      <c r="I3791" s="1425" t="s">
        <v>2777</v>
      </c>
      <c r="J3791" s="1425" t="s">
        <v>1290</v>
      </c>
      <c r="K3791" s="1425">
        <v>377.44999999999999</v>
      </c>
    </row>
    <row r="3792" spans="1:11" ht="12.75">
      <c r="A3792" s="1425" t="s">
        <v>1360</v>
      </c>
      <c r="B3792" s="1425" t="s">
        <v>776</v>
      </c>
      <c r="C3792" s="1425" t="s">
        <v>390</v>
      </c>
      <c r="D3792" s="1425" t="s">
        <v>549</v>
      </c>
      <c r="E3792" s="1425" t="s">
        <v>2861</v>
      </c>
      <c r="F3792" s="1425" t="s">
        <v>1289</v>
      </c>
      <c r="G3792" s="1425" t="s">
        <v>116</v>
      </c>
      <c r="H3792" s="1425" t="s">
        <v>1265</v>
      </c>
      <c r="I3792" s="1425" t="s">
        <v>2775</v>
      </c>
      <c r="J3792" s="1425" t="s">
        <v>1290</v>
      </c>
      <c r="K3792" s="1425">
        <v>268</v>
      </c>
    </row>
    <row r="3793" spans="1:11" ht="12.75">
      <c r="A3793" s="1425" t="s">
        <v>1360</v>
      </c>
      <c r="B3793" s="1425" t="s">
        <v>776</v>
      </c>
      <c r="C3793" s="1425" t="s">
        <v>390</v>
      </c>
      <c r="D3793" s="1425" t="s">
        <v>549</v>
      </c>
      <c r="E3793" s="1425" t="s">
        <v>2861</v>
      </c>
      <c r="F3793" s="1425" t="s">
        <v>1289</v>
      </c>
      <c r="G3793" s="1425" t="s">
        <v>116</v>
      </c>
      <c r="H3793" s="1425" t="s">
        <v>1265</v>
      </c>
      <c r="I3793" s="1425" t="s">
        <v>2776</v>
      </c>
      <c r="J3793" s="1425" t="s">
        <v>1290</v>
      </c>
      <c r="K3793" s="1425">
        <v>12668.34</v>
      </c>
    </row>
    <row r="3794" spans="1:11" ht="12.75">
      <c r="A3794" s="1425" t="s">
        <v>1360</v>
      </c>
      <c r="B3794" s="1425" t="s">
        <v>776</v>
      </c>
      <c r="C3794" s="1425" t="s">
        <v>390</v>
      </c>
      <c r="D3794" s="1425" t="s">
        <v>549</v>
      </c>
      <c r="E3794" s="1425" t="s">
        <v>2861</v>
      </c>
      <c r="F3794" s="1425" t="s">
        <v>1289</v>
      </c>
      <c r="G3794" s="1425" t="s">
        <v>116</v>
      </c>
      <c r="H3794" s="1425" t="s">
        <v>1265</v>
      </c>
      <c r="I3794" s="1425" t="s">
        <v>2778</v>
      </c>
      <c r="J3794" s="1425" t="s">
        <v>1290</v>
      </c>
      <c r="K3794" s="1425">
        <v>3323.0500000000002</v>
      </c>
    </row>
    <row r="3795" spans="1:11" ht="12.75">
      <c r="A3795" s="1425" t="s">
        <v>1360</v>
      </c>
      <c r="B3795" s="1425" t="s">
        <v>776</v>
      </c>
      <c r="C3795" s="1425" t="s">
        <v>390</v>
      </c>
      <c r="D3795" s="1425" t="s">
        <v>549</v>
      </c>
      <c r="E3795" s="1425" t="s">
        <v>2861</v>
      </c>
      <c r="F3795" s="1425" t="s">
        <v>1289</v>
      </c>
      <c r="G3795" s="1425" t="s">
        <v>116</v>
      </c>
      <c r="H3795" s="1425" t="s">
        <v>2774</v>
      </c>
      <c r="I3795" s="1425" t="s">
        <v>2775</v>
      </c>
      <c r="J3795" s="1425" t="s">
        <v>1290</v>
      </c>
      <c r="K3795" s="1425">
        <v>383.91000000000003</v>
      </c>
    </row>
    <row r="3796" spans="1:11" ht="12.75">
      <c r="A3796" s="1425" t="s">
        <v>1360</v>
      </c>
      <c r="B3796" s="1425" t="s">
        <v>776</v>
      </c>
      <c r="C3796" s="1425" t="s">
        <v>390</v>
      </c>
      <c r="D3796" s="1425" t="s">
        <v>549</v>
      </c>
      <c r="E3796" s="1425" t="s">
        <v>2861</v>
      </c>
      <c r="F3796" s="1425" t="s">
        <v>1289</v>
      </c>
      <c r="G3796" s="1425" t="s">
        <v>116</v>
      </c>
      <c r="H3796" s="1425" t="s">
        <v>2774</v>
      </c>
      <c r="I3796" s="1425" t="s">
        <v>2777</v>
      </c>
      <c r="J3796" s="1425" t="s">
        <v>1290</v>
      </c>
      <c r="K3796" s="1425">
        <v>186.59</v>
      </c>
    </row>
    <row r="3797" spans="1:11" ht="12.75">
      <c r="A3797" s="1425" t="s">
        <v>1360</v>
      </c>
      <c r="B3797" s="1425" t="s">
        <v>776</v>
      </c>
      <c r="C3797" s="1425" t="s">
        <v>390</v>
      </c>
      <c r="D3797" s="1425" t="s">
        <v>549</v>
      </c>
      <c r="E3797" s="1425" t="s">
        <v>2861</v>
      </c>
      <c r="F3797" s="1425" t="s">
        <v>1289</v>
      </c>
      <c r="G3797" s="1425" t="s">
        <v>116</v>
      </c>
      <c r="H3797" s="1425" t="s">
        <v>2774</v>
      </c>
      <c r="I3797" s="1425" t="s">
        <v>2778</v>
      </c>
      <c r="J3797" s="1425" t="s">
        <v>1290</v>
      </c>
      <c r="K3797" s="1425">
        <v>16610</v>
      </c>
    </row>
    <row r="3798" spans="1:11" ht="12.75">
      <c r="A3798" s="1425" t="s">
        <v>1360</v>
      </c>
      <c r="B3798" s="1425" t="s">
        <v>776</v>
      </c>
      <c r="C3798" s="1425" t="s">
        <v>390</v>
      </c>
      <c r="D3798" s="1425" t="s">
        <v>549</v>
      </c>
      <c r="E3798" s="1425" t="s">
        <v>2861</v>
      </c>
      <c r="F3798" s="1425" t="s">
        <v>1289</v>
      </c>
      <c r="G3798" s="1425" t="s">
        <v>116</v>
      </c>
      <c r="H3798" s="1425" t="s">
        <v>1266</v>
      </c>
      <c r="I3798" s="1425" t="s">
        <v>2775</v>
      </c>
      <c r="J3798" s="1425" t="s">
        <v>1290</v>
      </c>
      <c r="K3798" s="1425">
        <v>101.27</v>
      </c>
    </row>
    <row r="3799" spans="1:11" ht="12.75">
      <c r="A3799" s="1425" t="s">
        <v>1360</v>
      </c>
      <c r="B3799" s="1425" t="s">
        <v>776</v>
      </c>
      <c r="C3799" s="1425" t="s">
        <v>390</v>
      </c>
      <c r="D3799" s="1425" t="s">
        <v>549</v>
      </c>
      <c r="E3799" s="1425" t="s">
        <v>2861</v>
      </c>
      <c r="F3799" s="1425" t="s">
        <v>1289</v>
      </c>
      <c r="G3799" s="1425" t="s">
        <v>116</v>
      </c>
      <c r="H3799" s="1425" t="s">
        <v>1266</v>
      </c>
      <c r="I3799" s="1425" t="s">
        <v>2776</v>
      </c>
      <c r="J3799" s="1425" t="s">
        <v>1290</v>
      </c>
      <c r="K3799" s="1425">
        <v>3273.1399999999999</v>
      </c>
    </row>
    <row r="3800" spans="1:11" ht="12.75">
      <c r="A3800" s="1425" t="s">
        <v>1360</v>
      </c>
      <c r="B3800" s="1425" t="s">
        <v>776</v>
      </c>
      <c r="C3800" s="1425" t="s">
        <v>390</v>
      </c>
      <c r="D3800" s="1425" t="s">
        <v>549</v>
      </c>
      <c r="E3800" s="1425" t="s">
        <v>2861</v>
      </c>
      <c r="F3800" s="1425" t="s">
        <v>1289</v>
      </c>
      <c r="G3800" s="1425" t="s">
        <v>116</v>
      </c>
      <c r="H3800" s="1425" t="s">
        <v>1266</v>
      </c>
      <c r="I3800" s="1425" t="s">
        <v>2778</v>
      </c>
      <c r="J3800" s="1425" t="s">
        <v>1290</v>
      </c>
      <c r="K3800" s="1425">
        <v>3281.4699999999998</v>
      </c>
    </row>
    <row r="3801" spans="1:11" ht="12.75">
      <c r="A3801" s="1425" t="s">
        <v>1360</v>
      </c>
      <c r="B3801" s="1425" t="s">
        <v>776</v>
      </c>
      <c r="C3801" s="1425" t="s">
        <v>390</v>
      </c>
      <c r="D3801" s="1425" t="s">
        <v>549</v>
      </c>
      <c r="E3801" s="1425" t="s">
        <v>2861</v>
      </c>
      <c r="F3801" s="1425" t="s">
        <v>1289</v>
      </c>
      <c r="G3801" s="1425" t="s">
        <v>116</v>
      </c>
      <c r="H3801" s="1425" t="s">
        <v>1267</v>
      </c>
      <c r="I3801" s="1425" t="s">
        <v>2776</v>
      </c>
      <c r="J3801" s="1425" t="s">
        <v>1290</v>
      </c>
      <c r="K3801" s="1425">
        <v>12825.719999999999</v>
      </c>
    </row>
    <row r="3802" spans="1:11" ht="12.75">
      <c r="A3802" s="1425" t="s">
        <v>1360</v>
      </c>
      <c r="B3802" s="1425" t="s">
        <v>776</v>
      </c>
      <c r="C3802" s="1425" t="s">
        <v>390</v>
      </c>
      <c r="D3802" s="1425" t="s">
        <v>549</v>
      </c>
      <c r="E3802" s="1425" t="s">
        <v>2862</v>
      </c>
      <c r="F3802" s="1425" t="s">
        <v>1277</v>
      </c>
      <c r="G3802" s="1425" t="s">
        <v>116</v>
      </c>
      <c r="H3802" s="1425" t="s">
        <v>2762</v>
      </c>
      <c r="I3802" s="1425" t="s">
        <v>2776</v>
      </c>
      <c r="J3802" s="1425" t="s">
        <v>1278</v>
      </c>
      <c r="K3802" s="1425">
        <v>46050.129999999997</v>
      </c>
    </row>
    <row r="3803" spans="1:11" ht="12.75">
      <c r="A3803" s="1425" t="s">
        <v>1360</v>
      </c>
      <c r="B3803" s="1425" t="s">
        <v>776</v>
      </c>
      <c r="C3803" s="1425" t="s">
        <v>390</v>
      </c>
      <c r="D3803" s="1425" t="s">
        <v>549</v>
      </c>
      <c r="E3803" s="1425" t="s">
        <v>2862</v>
      </c>
      <c r="F3803" s="1425" t="s">
        <v>1277</v>
      </c>
      <c r="G3803" s="1425" t="s">
        <v>116</v>
      </c>
      <c r="H3803" s="1425" t="s">
        <v>2762</v>
      </c>
      <c r="I3803" s="1425" t="s">
        <v>2778</v>
      </c>
      <c r="J3803" s="1425" t="s">
        <v>1278</v>
      </c>
      <c r="K3803" s="1425">
        <v>25313.419999999998</v>
      </c>
    </row>
    <row r="3804" spans="1:11" ht="12.75">
      <c r="A3804" s="1425" t="s">
        <v>1360</v>
      </c>
      <c r="B3804" s="1425" t="s">
        <v>776</v>
      </c>
      <c r="C3804" s="1425" t="s">
        <v>390</v>
      </c>
      <c r="D3804" s="1425" t="s">
        <v>549</v>
      </c>
      <c r="E3804" s="1425" t="s">
        <v>2862</v>
      </c>
      <c r="F3804" s="1425" t="s">
        <v>1277</v>
      </c>
      <c r="G3804" s="1425" t="s">
        <v>116</v>
      </c>
      <c r="H3804" s="1425" t="s">
        <v>1263</v>
      </c>
      <c r="I3804" s="1425" t="s">
        <v>2776</v>
      </c>
      <c r="J3804" s="1425" t="s">
        <v>1278</v>
      </c>
      <c r="K3804" s="1425">
        <v>3171</v>
      </c>
    </row>
    <row r="3805" spans="1:11" ht="12.75">
      <c r="A3805" s="1425" t="s">
        <v>1360</v>
      </c>
      <c r="B3805" s="1425" t="s">
        <v>776</v>
      </c>
      <c r="C3805" s="1425" t="s">
        <v>390</v>
      </c>
      <c r="D3805" s="1425" t="s">
        <v>549</v>
      </c>
      <c r="E3805" s="1425" t="s">
        <v>2862</v>
      </c>
      <c r="F3805" s="1425" t="s">
        <v>1277</v>
      </c>
      <c r="G3805" s="1425" t="s">
        <v>116</v>
      </c>
      <c r="H3805" s="1425" t="s">
        <v>1263</v>
      </c>
      <c r="I3805" s="1425" t="s">
        <v>2778</v>
      </c>
      <c r="J3805" s="1425" t="s">
        <v>1278</v>
      </c>
      <c r="K3805" s="1425">
        <v>23314.849999999999</v>
      </c>
    </row>
    <row r="3806" spans="1:11" ht="12.75">
      <c r="A3806" s="1425" t="s">
        <v>1360</v>
      </c>
      <c r="B3806" s="1425" t="s">
        <v>776</v>
      </c>
      <c r="C3806" s="1425" t="s">
        <v>390</v>
      </c>
      <c r="D3806" s="1425" t="s">
        <v>549</v>
      </c>
      <c r="E3806" s="1425" t="s">
        <v>2862</v>
      </c>
      <c r="F3806" s="1425" t="s">
        <v>1277</v>
      </c>
      <c r="G3806" s="1425" t="s">
        <v>116</v>
      </c>
      <c r="H3806" s="1425" t="s">
        <v>2772</v>
      </c>
      <c r="I3806" s="1425" t="s">
        <v>2776</v>
      </c>
      <c r="J3806" s="1425" t="s">
        <v>1278</v>
      </c>
      <c r="K3806" s="1425">
        <v>46427.550000000003</v>
      </c>
    </row>
    <row r="3807" spans="1:11" ht="12.75">
      <c r="A3807" s="1425" t="s">
        <v>1360</v>
      </c>
      <c r="B3807" s="1425" t="s">
        <v>776</v>
      </c>
      <c r="C3807" s="1425" t="s">
        <v>390</v>
      </c>
      <c r="D3807" s="1425" t="s">
        <v>549</v>
      </c>
      <c r="E3807" s="1425" t="s">
        <v>2862</v>
      </c>
      <c r="F3807" s="1425" t="s">
        <v>1277</v>
      </c>
      <c r="G3807" s="1425" t="s">
        <v>116</v>
      </c>
      <c r="H3807" s="1425" t="s">
        <v>2772</v>
      </c>
      <c r="I3807" s="1425" t="s">
        <v>2778</v>
      </c>
      <c r="J3807" s="1425" t="s">
        <v>1278</v>
      </c>
      <c r="K3807" s="1425">
        <v>22056.82</v>
      </c>
    </row>
    <row r="3808" spans="1:11" ht="12.75">
      <c r="A3808" s="1425" t="s">
        <v>1360</v>
      </c>
      <c r="B3808" s="1425" t="s">
        <v>776</v>
      </c>
      <c r="C3808" s="1425" t="s">
        <v>390</v>
      </c>
      <c r="D3808" s="1425" t="s">
        <v>549</v>
      </c>
      <c r="E3808" s="1425" t="s">
        <v>2862</v>
      </c>
      <c r="F3808" s="1425" t="s">
        <v>1277</v>
      </c>
      <c r="G3808" s="1425" t="s">
        <v>116</v>
      </c>
      <c r="H3808" s="1425" t="s">
        <v>2773</v>
      </c>
      <c r="I3808" s="1425" t="s">
        <v>2776</v>
      </c>
      <c r="J3808" s="1425" t="s">
        <v>1278</v>
      </c>
      <c r="K3808" s="1425">
        <v>377.42000000000002</v>
      </c>
    </row>
    <row r="3809" spans="1:11" ht="12.75">
      <c r="A3809" s="1425" t="s">
        <v>1360</v>
      </c>
      <c r="B3809" s="1425" t="s">
        <v>776</v>
      </c>
      <c r="C3809" s="1425" t="s">
        <v>390</v>
      </c>
      <c r="D3809" s="1425" t="s">
        <v>549</v>
      </c>
      <c r="E3809" s="1425" t="s">
        <v>2862</v>
      </c>
      <c r="F3809" s="1425" t="s">
        <v>1277</v>
      </c>
      <c r="G3809" s="1425" t="s">
        <v>116</v>
      </c>
      <c r="H3809" s="1425" t="s">
        <v>1264</v>
      </c>
      <c r="I3809" s="1425" t="s">
        <v>2776</v>
      </c>
      <c r="J3809" s="1425" t="s">
        <v>1278</v>
      </c>
      <c r="K3809" s="1425">
        <v>46050.129999999997</v>
      </c>
    </row>
    <row r="3810" spans="1:11" ht="12.75">
      <c r="A3810" s="1425" t="s">
        <v>1360</v>
      </c>
      <c r="B3810" s="1425" t="s">
        <v>776</v>
      </c>
      <c r="C3810" s="1425" t="s">
        <v>390</v>
      </c>
      <c r="D3810" s="1425" t="s">
        <v>549</v>
      </c>
      <c r="E3810" s="1425" t="s">
        <v>2862</v>
      </c>
      <c r="F3810" s="1425" t="s">
        <v>1277</v>
      </c>
      <c r="G3810" s="1425" t="s">
        <v>116</v>
      </c>
      <c r="H3810" s="1425" t="s">
        <v>1264</v>
      </c>
      <c r="I3810" s="1425" t="s">
        <v>2778</v>
      </c>
      <c r="J3810" s="1425" t="s">
        <v>1278</v>
      </c>
      <c r="K3810" s="1425">
        <v>21312.32</v>
      </c>
    </row>
    <row r="3811" spans="1:11" ht="12.75">
      <c r="A3811" s="1425" t="s">
        <v>1360</v>
      </c>
      <c r="B3811" s="1425" t="s">
        <v>776</v>
      </c>
      <c r="C3811" s="1425" t="s">
        <v>390</v>
      </c>
      <c r="D3811" s="1425" t="s">
        <v>549</v>
      </c>
      <c r="E3811" s="1425" t="s">
        <v>2862</v>
      </c>
      <c r="F3811" s="1425" t="s">
        <v>1277</v>
      </c>
      <c r="G3811" s="1425" t="s">
        <v>116</v>
      </c>
      <c r="H3811" s="1425" t="s">
        <v>1265</v>
      </c>
      <c r="I3811" s="1425" t="s">
        <v>2776</v>
      </c>
      <c r="J3811" s="1425" t="s">
        <v>1278</v>
      </c>
      <c r="K3811" s="1425">
        <v>46050.129999999997</v>
      </c>
    </row>
    <row r="3812" spans="1:11" ht="12.75">
      <c r="A3812" s="1425" t="s">
        <v>1360</v>
      </c>
      <c r="B3812" s="1425" t="s">
        <v>776</v>
      </c>
      <c r="C3812" s="1425" t="s">
        <v>390</v>
      </c>
      <c r="D3812" s="1425" t="s">
        <v>549</v>
      </c>
      <c r="E3812" s="1425" t="s">
        <v>2862</v>
      </c>
      <c r="F3812" s="1425" t="s">
        <v>1277</v>
      </c>
      <c r="G3812" s="1425" t="s">
        <v>116</v>
      </c>
      <c r="H3812" s="1425" t="s">
        <v>1265</v>
      </c>
      <c r="I3812" s="1425" t="s">
        <v>2778</v>
      </c>
      <c r="J3812" s="1425" t="s">
        <v>1278</v>
      </c>
      <c r="K3812" s="1425">
        <v>21312.32</v>
      </c>
    </row>
    <row r="3813" spans="1:11" ht="12.75">
      <c r="A3813" s="1425" t="s">
        <v>1360</v>
      </c>
      <c r="B3813" s="1425" t="s">
        <v>776</v>
      </c>
      <c r="C3813" s="1425" t="s">
        <v>390</v>
      </c>
      <c r="D3813" s="1425" t="s">
        <v>549</v>
      </c>
      <c r="E3813" s="1425" t="s">
        <v>2862</v>
      </c>
      <c r="F3813" s="1425" t="s">
        <v>1277</v>
      </c>
      <c r="G3813" s="1425" t="s">
        <v>116</v>
      </c>
      <c r="H3813" s="1425" t="s">
        <v>2774</v>
      </c>
      <c r="I3813" s="1425" t="s">
        <v>2776</v>
      </c>
      <c r="J3813" s="1425" t="s">
        <v>1278</v>
      </c>
      <c r="K3813" s="1425">
        <v>92477.679999999993</v>
      </c>
    </row>
    <row r="3814" spans="1:11" ht="12.75">
      <c r="A3814" s="1425" t="s">
        <v>1360</v>
      </c>
      <c r="B3814" s="1425" t="s">
        <v>776</v>
      </c>
      <c r="C3814" s="1425" t="s">
        <v>390</v>
      </c>
      <c r="D3814" s="1425" t="s">
        <v>549</v>
      </c>
      <c r="E3814" s="1425" t="s">
        <v>2862</v>
      </c>
      <c r="F3814" s="1425" t="s">
        <v>1277</v>
      </c>
      <c r="G3814" s="1425" t="s">
        <v>116</v>
      </c>
      <c r="H3814" s="1425" t="s">
        <v>2774</v>
      </c>
      <c r="I3814" s="1425" t="s">
        <v>2778</v>
      </c>
      <c r="J3814" s="1425" t="s">
        <v>1278</v>
      </c>
      <c r="K3814" s="1425">
        <v>42624.639999999999</v>
      </c>
    </row>
    <row r="3815" spans="1:11" ht="12.75">
      <c r="A3815" s="1425" t="s">
        <v>1360</v>
      </c>
      <c r="B3815" s="1425" t="s">
        <v>776</v>
      </c>
      <c r="C3815" s="1425" t="s">
        <v>390</v>
      </c>
      <c r="D3815" s="1425" t="s">
        <v>549</v>
      </c>
      <c r="E3815" s="1425" t="s">
        <v>2862</v>
      </c>
      <c r="F3815" s="1425" t="s">
        <v>1277</v>
      </c>
      <c r="G3815" s="1425" t="s">
        <v>116</v>
      </c>
      <c r="H3815" s="1425" t="s">
        <v>1266</v>
      </c>
      <c r="I3815" s="1425" t="s">
        <v>2776</v>
      </c>
      <c r="J3815" s="1425" t="s">
        <v>1278</v>
      </c>
      <c r="K3815" s="1425">
        <v>46050.129999999997</v>
      </c>
    </row>
    <row r="3816" spans="1:11" ht="12.75">
      <c r="A3816" s="1425" t="s">
        <v>1360</v>
      </c>
      <c r="B3816" s="1425" t="s">
        <v>776</v>
      </c>
      <c r="C3816" s="1425" t="s">
        <v>390</v>
      </c>
      <c r="D3816" s="1425" t="s">
        <v>549</v>
      </c>
      <c r="E3816" s="1425" t="s">
        <v>2862</v>
      </c>
      <c r="F3816" s="1425" t="s">
        <v>1277</v>
      </c>
      <c r="G3816" s="1425" t="s">
        <v>116</v>
      </c>
      <c r="H3816" s="1425" t="s">
        <v>1266</v>
      </c>
      <c r="I3816" s="1425" t="s">
        <v>2778</v>
      </c>
      <c r="J3816" s="1425" t="s">
        <v>1278</v>
      </c>
      <c r="K3816" s="1425">
        <v>21312.32</v>
      </c>
    </row>
    <row r="3817" spans="1:11" ht="12.75">
      <c r="A3817" s="1425" t="s">
        <v>1360</v>
      </c>
      <c r="B3817" s="1425" t="s">
        <v>776</v>
      </c>
      <c r="C3817" s="1425" t="s">
        <v>390</v>
      </c>
      <c r="D3817" s="1425" t="s">
        <v>549</v>
      </c>
      <c r="E3817" s="1425" t="s">
        <v>2862</v>
      </c>
      <c r="F3817" s="1425" t="s">
        <v>1277</v>
      </c>
      <c r="G3817" s="1425" t="s">
        <v>116</v>
      </c>
      <c r="H3817" s="1425" t="s">
        <v>1267</v>
      </c>
      <c r="I3817" s="1425" t="s">
        <v>2776</v>
      </c>
      <c r="J3817" s="1425" t="s">
        <v>1278</v>
      </c>
      <c r="K3817" s="1425">
        <v>92874.100000000006</v>
      </c>
    </row>
    <row r="3818" spans="1:11" ht="12.75">
      <c r="A3818" s="1425" t="s">
        <v>1360</v>
      </c>
      <c r="B3818" s="1425" t="s">
        <v>776</v>
      </c>
      <c r="C3818" s="1425" t="s">
        <v>390</v>
      </c>
      <c r="D3818" s="1425" t="s">
        <v>549</v>
      </c>
      <c r="E3818" s="1425" t="s">
        <v>2862</v>
      </c>
      <c r="F3818" s="1425" t="s">
        <v>1277</v>
      </c>
      <c r="G3818" s="1425" t="s">
        <v>116</v>
      </c>
      <c r="H3818" s="1425" t="s">
        <v>1267</v>
      </c>
      <c r="I3818" s="1425" t="s">
        <v>2778</v>
      </c>
      <c r="J3818" s="1425" t="s">
        <v>1278</v>
      </c>
      <c r="K3818" s="1425">
        <v>21312.32</v>
      </c>
    </row>
    <row r="3819" spans="1:11" ht="12.75">
      <c r="A3819" s="1425" t="s">
        <v>1360</v>
      </c>
      <c r="B3819" s="1425" t="s">
        <v>776</v>
      </c>
      <c r="C3819" s="1425" t="s">
        <v>390</v>
      </c>
      <c r="D3819" s="1425" t="s">
        <v>549</v>
      </c>
      <c r="E3819" s="1425" t="s">
        <v>2863</v>
      </c>
      <c r="F3819" s="1425" t="s">
        <v>1279</v>
      </c>
      <c r="G3819" s="1425" t="s">
        <v>116</v>
      </c>
      <c r="H3819" s="1425" t="s">
        <v>2762</v>
      </c>
      <c r="I3819" s="1425" t="s">
        <v>2775</v>
      </c>
      <c r="J3819" s="1425" t="s">
        <v>1280</v>
      </c>
      <c r="K3819" s="1425">
        <v>332</v>
      </c>
    </row>
    <row r="3820" spans="1:11" ht="12.75">
      <c r="A3820" s="1425" t="s">
        <v>1360</v>
      </c>
      <c r="B3820" s="1425" t="s">
        <v>776</v>
      </c>
      <c r="C3820" s="1425" t="s">
        <v>390</v>
      </c>
      <c r="D3820" s="1425" t="s">
        <v>549</v>
      </c>
      <c r="E3820" s="1425" t="s">
        <v>2863</v>
      </c>
      <c r="F3820" s="1425" t="s">
        <v>1279</v>
      </c>
      <c r="G3820" s="1425" t="s">
        <v>116</v>
      </c>
      <c r="H3820" s="1425" t="s">
        <v>2762</v>
      </c>
      <c r="I3820" s="1425" t="s">
        <v>2776</v>
      </c>
      <c r="J3820" s="1425" t="s">
        <v>1280</v>
      </c>
      <c r="K3820" s="1425">
        <v>1940.04</v>
      </c>
    </row>
    <row r="3821" spans="1:11" ht="12.75">
      <c r="A3821" s="1425" t="s">
        <v>1360</v>
      </c>
      <c r="B3821" s="1425" t="s">
        <v>776</v>
      </c>
      <c r="C3821" s="1425" t="s">
        <v>390</v>
      </c>
      <c r="D3821" s="1425" t="s">
        <v>549</v>
      </c>
      <c r="E3821" s="1425" t="s">
        <v>2863</v>
      </c>
      <c r="F3821" s="1425" t="s">
        <v>1279</v>
      </c>
      <c r="G3821" s="1425" t="s">
        <v>116</v>
      </c>
      <c r="H3821" s="1425" t="s">
        <v>2762</v>
      </c>
      <c r="I3821" s="1425" t="s">
        <v>2778</v>
      </c>
      <c r="J3821" s="1425" t="s">
        <v>1280</v>
      </c>
      <c r="K3821" s="1425">
        <v>-194.5</v>
      </c>
    </row>
    <row r="3822" spans="1:11" ht="12.75">
      <c r="A3822" s="1425" t="s">
        <v>1360</v>
      </c>
      <c r="B3822" s="1425" t="s">
        <v>776</v>
      </c>
      <c r="C3822" s="1425" t="s">
        <v>390</v>
      </c>
      <c r="D3822" s="1425" t="s">
        <v>549</v>
      </c>
      <c r="E3822" s="1425" t="s">
        <v>2863</v>
      </c>
      <c r="F3822" s="1425" t="s">
        <v>1279</v>
      </c>
      <c r="G3822" s="1425" t="s">
        <v>116</v>
      </c>
      <c r="H3822" s="1425" t="s">
        <v>1263</v>
      </c>
      <c r="I3822" s="1425" t="s">
        <v>2778</v>
      </c>
      <c r="J3822" s="1425" t="s">
        <v>1280</v>
      </c>
      <c r="K3822" s="1425">
        <v>3092.1300000000001</v>
      </c>
    </row>
    <row r="3823" spans="1:11" ht="12.75">
      <c r="A3823" s="1425" t="s">
        <v>1360</v>
      </c>
      <c r="B3823" s="1425" t="s">
        <v>776</v>
      </c>
      <c r="C3823" s="1425" t="s">
        <v>390</v>
      </c>
      <c r="D3823" s="1425" t="s">
        <v>549</v>
      </c>
      <c r="E3823" s="1425" t="s">
        <v>2863</v>
      </c>
      <c r="F3823" s="1425" t="s">
        <v>1279</v>
      </c>
      <c r="G3823" s="1425" t="s">
        <v>116</v>
      </c>
      <c r="H3823" s="1425" t="s">
        <v>2772</v>
      </c>
      <c r="I3823" s="1425" t="s">
        <v>2775</v>
      </c>
      <c r="J3823" s="1425" t="s">
        <v>1280</v>
      </c>
      <c r="K3823" s="1425">
        <v>198</v>
      </c>
    </row>
    <row r="3824" spans="1:11" ht="12.75">
      <c r="A3824" s="1425" t="s">
        <v>1360</v>
      </c>
      <c r="B3824" s="1425" t="s">
        <v>776</v>
      </c>
      <c r="C3824" s="1425" t="s">
        <v>390</v>
      </c>
      <c r="D3824" s="1425" t="s">
        <v>549</v>
      </c>
      <c r="E3824" s="1425" t="s">
        <v>2863</v>
      </c>
      <c r="F3824" s="1425" t="s">
        <v>1279</v>
      </c>
      <c r="G3824" s="1425" t="s">
        <v>116</v>
      </c>
      <c r="H3824" s="1425" t="s">
        <v>2772</v>
      </c>
      <c r="I3824" s="1425" t="s">
        <v>2777</v>
      </c>
      <c r="J3824" s="1425" t="s">
        <v>1280</v>
      </c>
      <c r="K3824" s="1425">
        <v>143.94</v>
      </c>
    </row>
    <row r="3825" spans="1:11" ht="12.75">
      <c r="A3825" s="1425" t="s">
        <v>1360</v>
      </c>
      <c r="B3825" s="1425" t="s">
        <v>776</v>
      </c>
      <c r="C3825" s="1425" t="s">
        <v>390</v>
      </c>
      <c r="D3825" s="1425" t="s">
        <v>549</v>
      </c>
      <c r="E3825" s="1425" t="s">
        <v>2863</v>
      </c>
      <c r="F3825" s="1425" t="s">
        <v>1279</v>
      </c>
      <c r="G3825" s="1425" t="s">
        <v>116</v>
      </c>
      <c r="H3825" s="1425" t="s">
        <v>1264</v>
      </c>
      <c r="I3825" s="1425" t="s">
        <v>2778</v>
      </c>
      <c r="J3825" s="1425" t="s">
        <v>1280</v>
      </c>
      <c r="K3825" s="1425">
        <v>2028.6600000000001</v>
      </c>
    </row>
    <row r="3826" spans="1:11" ht="12.75">
      <c r="A3826" s="1425" t="s">
        <v>1360</v>
      </c>
      <c r="B3826" s="1425" t="s">
        <v>776</v>
      </c>
      <c r="C3826" s="1425" t="s">
        <v>390</v>
      </c>
      <c r="D3826" s="1425" t="s">
        <v>549</v>
      </c>
      <c r="E3826" s="1425" t="s">
        <v>2863</v>
      </c>
      <c r="F3826" s="1425" t="s">
        <v>1279</v>
      </c>
      <c r="G3826" s="1425" t="s">
        <v>116</v>
      </c>
      <c r="H3826" s="1425" t="s">
        <v>1265</v>
      </c>
      <c r="I3826" s="1425" t="s">
        <v>2777</v>
      </c>
      <c r="J3826" s="1425" t="s">
        <v>1280</v>
      </c>
      <c r="K3826" s="1425">
        <v>-5400</v>
      </c>
    </row>
    <row r="3827" spans="1:11" ht="12.75">
      <c r="A3827" s="1425" t="s">
        <v>1360</v>
      </c>
      <c r="B3827" s="1425" t="s">
        <v>776</v>
      </c>
      <c r="C3827" s="1425" t="s">
        <v>390</v>
      </c>
      <c r="D3827" s="1425" t="s">
        <v>549</v>
      </c>
      <c r="E3827" s="1425" t="s">
        <v>2863</v>
      </c>
      <c r="F3827" s="1425" t="s">
        <v>1279</v>
      </c>
      <c r="G3827" s="1425" t="s">
        <v>116</v>
      </c>
      <c r="H3827" s="1425" t="s">
        <v>1265</v>
      </c>
      <c r="I3827" s="1425" t="s">
        <v>2778</v>
      </c>
      <c r="J3827" s="1425" t="s">
        <v>1280</v>
      </c>
      <c r="K3827" s="1425">
        <v>936.5</v>
      </c>
    </row>
    <row r="3828" spans="1:11" ht="12.75">
      <c r="A3828" s="1425" t="s">
        <v>1360</v>
      </c>
      <c r="B3828" s="1425" t="s">
        <v>776</v>
      </c>
      <c r="C3828" s="1425" t="s">
        <v>390</v>
      </c>
      <c r="D3828" s="1425" t="s">
        <v>549</v>
      </c>
      <c r="E3828" s="1425" t="s">
        <v>2863</v>
      </c>
      <c r="F3828" s="1425" t="s">
        <v>1279</v>
      </c>
      <c r="G3828" s="1425" t="s">
        <v>116</v>
      </c>
      <c r="H3828" s="1425" t="s">
        <v>2774</v>
      </c>
      <c r="I3828" s="1425" t="s">
        <v>2777</v>
      </c>
      <c r="J3828" s="1425" t="s">
        <v>1280</v>
      </c>
      <c r="K3828" s="1425">
        <v>303.75</v>
      </c>
    </row>
    <row r="3829" spans="1:11" ht="12.75">
      <c r="A3829" s="1425" t="s">
        <v>1360</v>
      </c>
      <c r="B3829" s="1425" t="s">
        <v>776</v>
      </c>
      <c r="C3829" s="1425" t="s">
        <v>390</v>
      </c>
      <c r="D3829" s="1425" t="s">
        <v>549</v>
      </c>
      <c r="E3829" s="1425" t="s">
        <v>2863</v>
      </c>
      <c r="F3829" s="1425" t="s">
        <v>1279</v>
      </c>
      <c r="G3829" s="1425" t="s">
        <v>116</v>
      </c>
      <c r="H3829" s="1425" t="s">
        <v>2774</v>
      </c>
      <c r="I3829" s="1425" t="s">
        <v>2778</v>
      </c>
      <c r="J3829" s="1425" t="s">
        <v>1280</v>
      </c>
      <c r="K3829" s="1425">
        <v>6468</v>
      </c>
    </row>
    <row r="3830" spans="1:11" ht="12.75">
      <c r="A3830" s="1425" t="s">
        <v>1360</v>
      </c>
      <c r="B3830" s="1425" t="s">
        <v>776</v>
      </c>
      <c r="C3830" s="1425" t="s">
        <v>390</v>
      </c>
      <c r="D3830" s="1425" t="s">
        <v>549</v>
      </c>
      <c r="E3830" s="1425" t="s">
        <v>2863</v>
      </c>
      <c r="F3830" s="1425" t="s">
        <v>1279</v>
      </c>
      <c r="G3830" s="1425" t="s">
        <v>116</v>
      </c>
      <c r="H3830" s="1425" t="s">
        <v>1266</v>
      </c>
      <c r="I3830" s="1425" t="s">
        <v>2775</v>
      </c>
      <c r="J3830" s="1425" t="s">
        <v>1280</v>
      </c>
      <c r="K3830" s="1425">
        <v>618</v>
      </c>
    </row>
    <row r="3831" spans="1:11" ht="12.75">
      <c r="A3831" s="1425" t="s">
        <v>1360</v>
      </c>
      <c r="B3831" s="1425" t="s">
        <v>776</v>
      </c>
      <c r="C3831" s="1425" t="s">
        <v>390</v>
      </c>
      <c r="D3831" s="1425" t="s">
        <v>549</v>
      </c>
      <c r="E3831" s="1425" t="s">
        <v>2863</v>
      </c>
      <c r="F3831" s="1425" t="s">
        <v>1279</v>
      </c>
      <c r="G3831" s="1425" t="s">
        <v>116</v>
      </c>
      <c r="H3831" s="1425" t="s">
        <v>1266</v>
      </c>
      <c r="I3831" s="1425" t="s">
        <v>2776</v>
      </c>
      <c r="J3831" s="1425" t="s">
        <v>1280</v>
      </c>
      <c r="K3831" s="1425">
        <v>-1380.26</v>
      </c>
    </row>
    <row r="3832" spans="1:11" ht="12.75">
      <c r="A3832" s="1425" t="s">
        <v>1360</v>
      </c>
      <c r="B3832" s="1425" t="s">
        <v>776</v>
      </c>
      <c r="C3832" s="1425" t="s">
        <v>390</v>
      </c>
      <c r="D3832" s="1425" t="s">
        <v>549</v>
      </c>
      <c r="E3832" s="1425" t="s">
        <v>2863</v>
      </c>
      <c r="F3832" s="1425" t="s">
        <v>1279</v>
      </c>
      <c r="G3832" s="1425" t="s">
        <v>116</v>
      </c>
      <c r="H3832" s="1425" t="s">
        <v>1266</v>
      </c>
      <c r="I3832" s="1425" t="s">
        <v>2777</v>
      </c>
      <c r="J3832" s="1425" t="s">
        <v>1280</v>
      </c>
      <c r="K3832" s="1425">
        <v>5400</v>
      </c>
    </row>
    <row r="3833" spans="1:11" ht="12.75">
      <c r="A3833" s="1425" t="s">
        <v>1360</v>
      </c>
      <c r="B3833" s="1425" t="s">
        <v>776</v>
      </c>
      <c r="C3833" s="1425" t="s">
        <v>390</v>
      </c>
      <c r="D3833" s="1425" t="s">
        <v>549</v>
      </c>
      <c r="E3833" s="1425" t="s">
        <v>2863</v>
      </c>
      <c r="F3833" s="1425" t="s">
        <v>1279</v>
      </c>
      <c r="G3833" s="1425" t="s">
        <v>116</v>
      </c>
      <c r="H3833" s="1425" t="s">
        <v>1266</v>
      </c>
      <c r="I3833" s="1425" t="s">
        <v>2778</v>
      </c>
      <c r="J3833" s="1425" t="s">
        <v>1280</v>
      </c>
      <c r="K3833" s="1425">
        <v>953</v>
      </c>
    </row>
    <row r="3834" spans="1:11" ht="12.75">
      <c r="A3834" s="1425" t="s">
        <v>1360</v>
      </c>
      <c r="B3834" s="1425" t="s">
        <v>776</v>
      </c>
      <c r="C3834" s="1425" t="s">
        <v>390</v>
      </c>
      <c r="D3834" s="1425" t="s">
        <v>549</v>
      </c>
      <c r="E3834" s="1425" t="s">
        <v>2863</v>
      </c>
      <c r="F3834" s="1425" t="s">
        <v>1279</v>
      </c>
      <c r="G3834" s="1425" t="s">
        <v>116</v>
      </c>
      <c r="H3834" s="1425" t="s">
        <v>1267</v>
      </c>
      <c r="I3834" s="1425" t="s">
        <v>2776</v>
      </c>
      <c r="J3834" s="1425" t="s">
        <v>1280</v>
      </c>
      <c r="K3834" s="1425">
        <v>4377.5</v>
      </c>
    </row>
    <row r="3835" spans="1:11" ht="12.75">
      <c r="A3835" s="1425" t="s">
        <v>1360</v>
      </c>
      <c r="B3835" s="1425" t="s">
        <v>776</v>
      </c>
      <c r="C3835" s="1425" t="s">
        <v>390</v>
      </c>
      <c r="D3835" s="1425" t="s">
        <v>549</v>
      </c>
      <c r="E3835" s="1425" t="s">
        <v>2863</v>
      </c>
      <c r="F3835" s="1425" t="s">
        <v>1279</v>
      </c>
      <c r="G3835" s="1425" t="s">
        <v>116</v>
      </c>
      <c r="H3835" s="1425" t="s">
        <v>1267</v>
      </c>
      <c r="I3835" s="1425" t="s">
        <v>2778</v>
      </c>
      <c r="J3835" s="1425" t="s">
        <v>1280</v>
      </c>
      <c r="K3835" s="1425">
        <v>6128.5</v>
      </c>
    </row>
    <row r="3836" spans="1:11" ht="12.75">
      <c r="A3836" s="1425" t="s">
        <v>1360</v>
      </c>
      <c r="B3836" s="1425" t="s">
        <v>776</v>
      </c>
      <c r="C3836" s="1425" t="s">
        <v>390</v>
      </c>
      <c r="D3836" s="1425" t="s">
        <v>549</v>
      </c>
      <c r="E3836" s="1425" t="s">
        <v>2864</v>
      </c>
      <c r="F3836" s="1425" t="s">
        <v>1291</v>
      </c>
      <c r="G3836" s="1425" t="s">
        <v>116</v>
      </c>
      <c r="H3836" s="1425" t="s">
        <v>2762</v>
      </c>
      <c r="I3836" s="1425" t="s">
        <v>2775</v>
      </c>
      <c r="J3836" s="1425" t="s">
        <v>1292</v>
      </c>
      <c r="K3836" s="1425">
        <v>3900</v>
      </c>
    </row>
    <row r="3837" spans="1:11" ht="12.75">
      <c r="A3837" s="1425" t="s">
        <v>1360</v>
      </c>
      <c r="B3837" s="1425" t="s">
        <v>776</v>
      </c>
      <c r="C3837" s="1425" t="s">
        <v>390</v>
      </c>
      <c r="D3837" s="1425" t="s">
        <v>549</v>
      </c>
      <c r="E3837" s="1425" t="s">
        <v>2864</v>
      </c>
      <c r="F3837" s="1425" t="s">
        <v>1291</v>
      </c>
      <c r="G3837" s="1425" t="s">
        <v>116</v>
      </c>
      <c r="H3837" s="1425" t="s">
        <v>2762</v>
      </c>
      <c r="I3837" s="1425" t="s">
        <v>2776</v>
      </c>
      <c r="J3837" s="1425" t="s">
        <v>1292</v>
      </c>
      <c r="K3837" s="1425">
        <v>-188.49000000000001</v>
      </c>
    </row>
    <row r="3838" spans="1:11" ht="12.75">
      <c r="A3838" s="1425" t="s">
        <v>1360</v>
      </c>
      <c r="B3838" s="1425" t="s">
        <v>776</v>
      </c>
      <c r="C3838" s="1425" t="s">
        <v>390</v>
      </c>
      <c r="D3838" s="1425" t="s">
        <v>549</v>
      </c>
      <c r="E3838" s="1425" t="s">
        <v>2864</v>
      </c>
      <c r="F3838" s="1425" t="s">
        <v>1291</v>
      </c>
      <c r="G3838" s="1425" t="s">
        <v>116</v>
      </c>
      <c r="H3838" s="1425" t="s">
        <v>2762</v>
      </c>
      <c r="I3838" s="1425" t="s">
        <v>2777</v>
      </c>
      <c r="J3838" s="1425" t="s">
        <v>1292</v>
      </c>
      <c r="K3838" s="1425">
        <v>338.95999999999998</v>
      </c>
    </row>
    <row r="3839" spans="1:11" ht="12.75">
      <c r="A3839" s="1425" t="s">
        <v>1360</v>
      </c>
      <c r="B3839" s="1425" t="s">
        <v>776</v>
      </c>
      <c r="C3839" s="1425" t="s">
        <v>390</v>
      </c>
      <c r="D3839" s="1425" t="s">
        <v>549</v>
      </c>
      <c r="E3839" s="1425" t="s">
        <v>2864</v>
      </c>
      <c r="F3839" s="1425" t="s">
        <v>1291</v>
      </c>
      <c r="G3839" s="1425" t="s">
        <v>116</v>
      </c>
      <c r="H3839" s="1425" t="s">
        <v>2762</v>
      </c>
      <c r="I3839" s="1425" t="s">
        <v>2778</v>
      </c>
      <c r="J3839" s="1425" t="s">
        <v>1292</v>
      </c>
      <c r="K3839" s="1425">
        <v>2355</v>
      </c>
    </row>
    <row r="3840" spans="1:11" ht="12.75">
      <c r="A3840" s="1425" t="s">
        <v>1360</v>
      </c>
      <c r="B3840" s="1425" t="s">
        <v>776</v>
      </c>
      <c r="C3840" s="1425" t="s">
        <v>390</v>
      </c>
      <c r="D3840" s="1425" t="s">
        <v>549</v>
      </c>
      <c r="E3840" s="1425" t="s">
        <v>2864</v>
      </c>
      <c r="F3840" s="1425" t="s">
        <v>1291</v>
      </c>
      <c r="G3840" s="1425" t="s">
        <v>116</v>
      </c>
      <c r="H3840" s="1425" t="s">
        <v>1263</v>
      </c>
      <c r="I3840" s="1425" t="s">
        <v>2775</v>
      </c>
      <c r="J3840" s="1425" t="s">
        <v>1292</v>
      </c>
      <c r="K3840" s="1425">
        <v>-886.25</v>
      </c>
    </row>
    <row r="3841" spans="1:11" ht="12.75">
      <c r="A3841" s="1425" t="s">
        <v>1360</v>
      </c>
      <c r="B3841" s="1425" t="s">
        <v>776</v>
      </c>
      <c r="C3841" s="1425" t="s">
        <v>390</v>
      </c>
      <c r="D3841" s="1425" t="s">
        <v>549</v>
      </c>
      <c r="E3841" s="1425" t="s">
        <v>2864</v>
      </c>
      <c r="F3841" s="1425" t="s">
        <v>1291</v>
      </c>
      <c r="G3841" s="1425" t="s">
        <v>116</v>
      </c>
      <c r="H3841" s="1425" t="s">
        <v>1263</v>
      </c>
      <c r="I3841" s="1425" t="s">
        <v>2776</v>
      </c>
      <c r="J3841" s="1425" t="s">
        <v>1292</v>
      </c>
      <c r="K3841" s="1425">
        <v>-931.88999999999999</v>
      </c>
    </row>
    <row r="3842" spans="1:11" ht="12.75">
      <c r="A3842" s="1425" t="s">
        <v>1360</v>
      </c>
      <c r="B3842" s="1425" t="s">
        <v>776</v>
      </c>
      <c r="C3842" s="1425" t="s">
        <v>390</v>
      </c>
      <c r="D3842" s="1425" t="s">
        <v>549</v>
      </c>
      <c r="E3842" s="1425" t="s">
        <v>2864</v>
      </c>
      <c r="F3842" s="1425" t="s">
        <v>1291</v>
      </c>
      <c r="G3842" s="1425" t="s">
        <v>116</v>
      </c>
      <c r="H3842" s="1425" t="s">
        <v>1263</v>
      </c>
      <c r="I3842" s="1425" t="s">
        <v>2777</v>
      </c>
      <c r="J3842" s="1425" t="s">
        <v>1292</v>
      </c>
      <c r="K3842" s="1425">
        <v>-204.63</v>
      </c>
    </row>
    <row r="3843" spans="1:11" ht="12.75">
      <c r="A3843" s="1425" t="s">
        <v>1360</v>
      </c>
      <c r="B3843" s="1425" t="s">
        <v>776</v>
      </c>
      <c r="C3843" s="1425" t="s">
        <v>390</v>
      </c>
      <c r="D3843" s="1425" t="s">
        <v>549</v>
      </c>
      <c r="E3843" s="1425" t="s">
        <v>2864</v>
      </c>
      <c r="F3843" s="1425" t="s">
        <v>1291</v>
      </c>
      <c r="G3843" s="1425" t="s">
        <v>116</v>
      </c>
      <c r="H3843" s="1425" t="s">
        <v>1263</v>
      </c>
      <c r="I3843" s="1425" t="s">
        <v>2778</v>
      </c>
      <c r="J3843" s="1425" t="s">
        <v>1292</v>
      </c>
      <c r="K3843" s="1425">
        <v>-865.50999999999999</v>
      </c>
    </row>
    <row r="3844" spans="1:11" ht="12.75">
      <c r="A3844" s="1425" t="s">
        <v>1360</v>
      </c>
      <c r="B3844" s="1425" t="s">
        <v>776</v>
      </c>
      <c r="C3844" s="1425" t="s">
        <v>390</v>
      </c>
      <c r="D3844" s="1425" t="s">
        <v>549</v>
      </c>
      <c r="E3844" s="1425" t="s">
        <v>2864</v>
      </c>
      <c r="F3844" s="1425" t="s">
        <v>1291</v>
      </c>
      <c r="G3844" s="1425" t="s">
        <v>116</v>
      </c>
      <c r="H3844" s="1425" t="s">
        <v>2772</v>
      </c>
      <c r="I3844" s="1425" t="s">
        <v>2777</v>
      </c>
      <c r="J3844" s="1425" t="s">
        <v>1292</v>
      </c>
      <c r="K3844" s="1425">
        <v>2493.3099999999999</v>
      </c>
    </row>
    <row r="3845" spans="1:11" ht="12.75">
      <c r="A3845" s="1425" t="s">
        <v>1360</v>
      </c>
      <c r="B3845" s="1425" t="s">
        <v>776</v>
      </c>
      <c r="C3845" s="1425" t="s">
        <v>390</v>
      </c>
      <c r="D3845" s="1425" t="s">
        <v>549</v>
      </c>
      <c r="E3845" s="1425" t="s">
        <v>2864</v>
      </c>
      <c r="F3845" s="1425" t="s">
        <v>1291</v>
      </c>
      <c r="G3845" s="1425" t="s">
        <v>116</v>
      </c>
      <c r="H3845" s="1425" t="s">
        <v>2772</v>
      </c>
      <c r="I3845" s="1425" t="s">
        <v>2778</v>
      </c>
      <c r="J3845" s="1425" t="s">
        <v>1292</v>
      </c>
      <c r="K3845" s="1425">
        <v>453.60000000000002</v>
      </c>
    </row>
    <row r="3846" spans="1:11" ht="12.75">
      <c r="A3846" s="1425" t="s">
        <v>1360</v>
      </c>
      <c r="B3846" s="1425" t="s">
        <v>776</v>
      </c>
      <c r="C3846" s="1425" t="s">
        <v>390</v>
      </c>
      <c r="D3846" s="1425" t="s">
        <v>549</v>
      </c>
      <c r="E3846" s="1425" t="s">
        <v>2864</v>
      </c>
      <c r="F3846" s="1425" t="s">
        <v>1291</v>
      </c>
      <c r="G3846" s="1425" t="s">
        <v>116</v>
      </c>
      <c r="H3846" s="1425" t="s">
        <v>2773</v>
      </c>
      <c r="I3846" s="1425" t="s">
        <v>2775</v>
      </c>
      <c r="J3846" s="1425" t="s">
        <v>1292</v>
      </c>
      <c r="K3846" s="1425">
        <v>6610.0500000000002</v>
      </c>
    </row>
    <row r="3847" spans="1:11" ht="12.75">
      <c r="A3847" s="1425" t="s">
        <v>1360</v>
      </c>
      <c r="B3847" s="1425" t="s">
        <v>776</v>
      </c>
      <c r="C3847" s="1425" t="s">
        <v>390</v>
      </c>
      <c r="D3847" s="1425" t="s">
        <v>549</v>
      </c>
      <c r="E3847" s="1425" t="s">
        <v>2864</v>
      </c>
      <c r="F3847" s="1425" t="s">
        <v>1291</v>
      </c>
      <c r="G3847" s="1425" t="s">
        <v>116</v>
      </c>
      <c r="H3847" s="1425" t="s">
        <v>2773</v>
      </c>
      <c r="I3847" s="1425" t="s">
        <v>2776</v>
      </c>
      <c r="J3847" s="1425" t="s">
        <v>1292</v>
      </c>
      <c r="K3847" s="1425">
        <v>554.70000000000005</v>
      </c>
    </row>
    <row r="3848" spans="1:11" ht="12.75">
      <c r="A3848" s="1425" t="s">
        <v>1360</v>
      </c>
      <c r="B3848" s="1425" t="s">
        <v>776</v>
      </c>
      <c r="C3848" s="1425" t="s">
        <v>390</v>
      </c>
      <c r="D3848" s="1425" t="s">
        <v>549</v>
      </c>
      <c r="E3848" s="1425" t="s">
        <v>2864</v>
      </c>
      <c r="F3848" s="1425" t="s">
        <v>1291</v>
      </c>
      <c r="G3848" s="1425" t="s">
        <v>116</v>
      </c>
      <c r="H3848" s="1425" t="s">
        <v>2773</v>
      </c>
      <c r="I3848" s="1425" t="s">
        <v>2777</v>
      </c>
      <c r="J3848" s="1425" t="s">
        <v>1292</v>
      </c>
      <c r="K3848" s="1425">
        <v>3725.04</v>
      </c>
    </row>
    <row r="3849" spans="1:11" ht="12.75">
      <c r="A3849" s="1425" t="s">
        <v>1360</v>
      </c>
      <c r="B3849" s="1425" t="s">
        <v>776</v>
      </c>
      <c r="C3849" s="1425" t="s">
        <v>390</v>
      </c>
      <c r="D3849" s="1425" t="s">
        <v>549</v>
      </c>
      <c r="E3849" s="1425" t="s">
        <v>2864</v>
      </c>
      <c r="F3849" s="1425" t="s">
        <v>1291</v>
      </c>
      <c r="G3849" s="1425" t="s">
        <v>116</v>
      </c>
      <c r="H3849" s="1425" t="s">
        <v>2773</v>
      </c>
      <c r="I3849" s="1425" t="s">
        <v>2778</v>
      </c>
      <c r="J3849" s="1425" t="s">
        <v>1292</v>
      </c>
      <c r="K3849" s="1425">
        <v>490</v>
      </c>
    </row>
    <row r="3850" spans="1:11" ht="12.75">
      <c r="A3850" s="1425" t="s">
        <v>1360</v>
      </c>
      <c r="B3850" s="1425" t="s">
        <v>776</v>
      </c>
      <c r="C3850" s="1425" t="s">
        <v>390</v>
      </c>
      <c r="D3850" s="1425" t="s">
        <v>549</v>
      </c>
      <c r="E3850" s="1425" t="s">
        <v>2864</v>
      </c>
      <c r="F3850" s="1425" t="s">
        <v>1291</v>
      </c>
      <c r="G3850" s="1425" t="s">
        <v>116</v>
      </c>
      <c r="H3850" s="1425" t="s">
        <v>1264</v>
      </c>
      <c r="I3850" s="1425" t="s">
        <v>2775</v>
      </c>
      <c r="J3850" s="1425" t="s">
        <v>1292</v>
      </c>
      <c r="K3850" s="1425">
        <v>886.25</v>
      </c>
    </row>
    <row r="3851" spans="1:11" ht="12.75">
      <c r="A3851" s="1425" t="s">
        <v>1360</v>
      </c>
      <c r="B3851" s="1425" t="s">
        <v>776</v>
      </c>
      <c r="C3851" s="1425" t="s">
        <v>390</v>
      </c>
      <c r="D3851" s="1425" t="s">
        <v>549</v>
      </c>
      <c r="E3851" s="1425" t="s">
        <v>2864</v>
      </c>
      <c r="F3851" s="1425" t="s">
        <v>1291</v>
      </c>
      <c r="G3851" s="1425" t="s">
        <v>116</v>
      </c>
      <c r="H3851" s="1425" t="s">
        <v>1264</v>
      </c>
      <c r="I3851" s="1425" t="s">
        <v>2776</v>
      </c>
      <c r="J3851" s="1425" t="s">
        <v>1292</v>
      </c>
      <c r="K3851" s="1425">
        <v>931.88999999999999</v>
      </c>
    </row>
    <row r="3852" spans="1:11" ht="12.75">
      <c r="A3852" s="1425" t="s">
        <v>1360</v>
      </c>
      <c r="B3852" s="1425" t="s">
        <v>776</v>
      </c>
      <c r="C3852" s="1425" t="s">
        <v>390</v>
      </c>
      <c r="D3852" s="1425" t="s">
        <v>549</v>
      </c>
      <c r="E3852" s="1425" t="s">
        <v>2864</v>
      </c>
      <c r="F3852" s="1425" t="s">
        <v>1291</v>
      </c>
      <c r="G3852" s="1425" t="s">
        <v>116</v>
      </c>
      <c r="H3852" s="1425" t="s">
        <v>1264</v>
      </c>
      <c r="I3852" s="1425" t="s">
        <v>2777</v>
      </c>
      <c r="J3852" s="1425" t="s">
        <v>1292</v>
      </c>
      <c r="K3852" s="1425">
        <v>204.63</v>
      </c>
    </row>
    <row r="3853" spans="1:11" ht="12.75">
      <c r="A3853" s="1425" t="s">
        <v>1360</v>
      </c>
      <c r="B3853" s="1425" t="s">
        <v>776</v>
      </c>
      <c r="C3853" s="1425" t="s">
        <v>390</v>
      </c>
      <c r="D3853" s="1425" t="s">
        <v>549</v>
      </c>
      <c r="E3853" s="1425" t="s">
        <v>2864</v>
      </c>
      <c r="F3853" s="1425" t="s">
        <v>1291</v>
      </c>
      <c r="G3853" s="1425" t="s">
        <v>116</v>
      </c>
      <c r="H3853" s="1425" t="s">
        <v>1264</v>
      </c>
      <c r="I3853" s="1425" t="s">
        <v>2778</v>
      </c>
      <c r="J3853" s="1425" t="s">
        <v>1292</v>
      </c>
      <c r="K3853" s="1425">
        <v>865.50999999999999</v>
      </c>
    </row>
    <row r="3854" spans="1:11" ht="12.75">
      <c r="A3854" s="1425" t="s">
        <v>1360</v>
      </c>
      <c r="B3854" s="1425" t="s">
        <v>776</v>
      </c>
      <c r="C3854" s="1425" t="s">
        <v>390</v>
      </c>
      <c r="D3854" s="1425" t="s">
        <v>549</v>
      </c>
      <c r="E3854" s="1425" t="s">
        <v>2864</v>
      </c>
      <c r="F3854" s="1425" t="s">
        <v>1291</v>
      </c>
      <c r="G3854" s="1425" t="s">
        <v>116</v>
      </c>
      <c r="H3854" s="1425" t="s">
        <v>1265</v>
      </c>
      <c r="I3854" s="1425" t="s">
        <v>2778</v>
      </c>
      <c r="J3854" s="1425" t="s">
        <v>1292</v>
      </c>
      <c r="K3854" s="1425">
        <v>4560.29</v>
      </c>
    </row>
    <row r="3855" spans="1:11" ht="12.75">
      <c r="A3855" s="1425" t="s">
        <v>1360</v>
      </c>
      <c r="B3855" s="1425" t="s">
        <v>776</v>
      </c>
      <c r="C3855" s="1425" t="s">
        <v>390</v>
      </c>
      <c r="D3855" s="1425" t="s">
        <v>549</v>
      </c>
      <c r="E3855" s="1425" t="s">
        <v>2864</v>
      </c>
      <c r="F3855" s="1425" t="s">
        <v>1291</v>
      </c>
      <c r="G3855" s="1425" t="s">
        <v>116</v>
      </c>
      <c r="H3855" s="1425" t="s">
        <v>2774</v>
      </c>
      <c r="I3855" s="1425" t="s">
        <v>2775</v>
      </c>
      <c r="J3855" s="1425" t="s">
        <v>1292</v>
      </c>
      <c r="K3855" s="1425">
        <v>-5810.0500000000002</v>
      </c>
    </row>
    <row r="3856" spans="1:11" ht="12.75">
      <c r="A3856" s="1425" t="s">
        <v>1360</v>
      </c>
      <c r="B3856" s="1425" t="s">
        <v>776</v>
      </c>
      <c r="C3856" s="1425" t="s">
        <v>390</v>
      </c>
      <c r="D3856" s="1425" t="s">
        <v>549</v>
      </c>
      <c r="E3856" s="1425" t="s">
        <v>2864</v>
      </c>
      <c r="F3856" s="1425" t="s">
        <v>1291</v>
      </c>
      <c r="G3856" s="1425" t="s">
        <v>116</v>
      </c>
      <c r="H3856" s="1425" t="s">
        <v>2774</v>
      </c>
      <c r="I3856" s="1425" t="s">
        <v>2777</v>
      </c>
      <c r="J3856" s="1425" t="s">
        <v>1292</v>
      </c>
      <c r="K3856" s="1425">
        <v>1016.88</v>
      </c>
    </row>
    <row r="3857" spans="1:11" ht="12.75">
      <c r="A3857" s="1425" t="s">
        <v>1360</v>
      </c>
      <c r="B3857" s="1425" t="s">
        <v>776</v>
      </c>
      <c r="C3857" s="1425" t="s">
        <v>390</v>
      </c>
      <c r="D3857" s="1425" t="s">
        <v>549</v>
      </c>
      <c r="E3857" s="1425" t="s">
        <v>2864</v>
      </c>
      <c r="F3857" s="1425" t="s">
        <v>1291</v>
      </c>
      <c r="G3857" s="1425" t="s">
        <v>116</v>
      </c>
      <c r="H3857" s="1425" t="s">
        <v>1266</v>
      </c>
      <c r="I3857" s="1425" t="s">
        <v>2777</v>
      </c>
      <c r="J3857" s="1425" t="s">
        <v>1292</v>
      </c>
      <c r="K3857" s="1425">
        <v>-3725.04</v>
      </c>
    </row>
    <row r="3858" spans="1:11" ht="12.75">
      <c r="A3858" s="1425" t="s">
        <v>1360</v>
      </c>
      <c r="B3858" s="1425" t="s">
        <v>776</v>
      </c>
      <c r="C3858" s="1425" t="s">
        <v>390</v>
      </c>
      <c r="D3858" s="1425" t="s">
        <v>549</v>
      </c>
      <c r="E3858" s="1425" t="s">
        <v>2864</v>
      </c>
      <c r="F3858" s="1425" t="s">
        <v>1291</v>
      </c>
      <c r="G3858" s="1425" t="s">
        <v>116</v>
      </c>
      <c r="H3858" s="1425" t="s">
        <v>1266</v>
      </c>
      <c r="I3858" s="1425" t="s">
        <v>2778</v>
      </c>
      <c r="J3858" s="1425" t="s">
        <v>1292</v>
      </c>
      <c r="K3858" s="1425">
        <v>1965</v>
      </c>
    </row>
    <row r="3859" spans="1:11" ht="12.75">
      <c r="A3859" s="1425" t="s">
        <v>1360</v>
      </c>
      <c r="B3859" s="1425" t="s">
        <v>776</v>
      </c>
      <c r="C3859" s="1425" t="s">
        <v>390</v>
      </c>
      <c r="D3859" s="1425" t="s">
        <v>549</v>
      </c>
      <c r="E3859" s="1425" t="s">
        <v>2864</v>
      </c>
      <c r="F3859" s="1425" t="s">
        <v>1291</v>
      </c>
      <c r="G3859" s="1425" t="s">
        <v>116</v>
      </c>
      <c r="H3859" s="1425" t="s">
        <v>1267</v>
      </c>
      <c r="I3859" s="1425" t="s">
        <v>2778</v>
      </c>
      <c r="J3859" s="1425" t="s">
        <v>1292</v>
      </c>
      <c r="K3859" s="1425">
        <v>147</v>
      </c>
    </row>
    <row r="3860" spans="1:11" ht="12.75">
      <c r="A3860" s="1425" t="s">
        <v>1360</v>
      </c>
      <c r="B3860" s="1425" t="s">
        <v>776</v>
      </c>
      <c r="C3860" s="1425" t="s">
        <v>390</v>
      </c>
      <c r="D3860" s="1425" t="s">
        <v>549</v>
      </c>
      <c r="E3860" s="1425" t="s">
        <v>2865</v>
      </c>
      <c r="F3860" s="1425" t="s">
        <v>1293</v>
      </c>
      <c r="G3860" s="1425" t="s">
        <v>116</v>
      </c>
      <c r="H3860" s="1425" t="s">
        <v>2762</v>
      </c>
      <c r="I3860" s="1425" t="s">
        <v>2775</v>
      </c>
      <c r="J3860" s="1425" t="s">
        <v>1294</v>
      </c>
      <c r="K3860" s="1425">
        <v>14825.76</v>
      </c>
    </row>
    <row r="3861" spans="1:11" ht="12.75">
      <c r="A3861" s="1425" t="s">
        <v>1360</v>
      </c>
      <c r="B3861" s="1425" t="s">
        <v>776</v>
      </c>
      <c r="C3861" s="1425" t="s">
        <v>390</v>
      </c>
      <c r="D3861" s="1425" t="s">
        <v>549</v>
      </c>
      <c r="E3861" s="1425" t="s">
        <v>2865</v>
      </c>
      <c r="F3861" s="1425" t="s">
        <v>1293</v>
      </c>
      <c r="G3861" s="1425" t="s">
        <v>116</v>
      </c>
      <c r="H3861" s="1425" t="s">
        <v>2762</v>
      </c>
      <c r="I3861" s="1425" t="s">
        <v>2776</v>
      </c>
      <c r="J3861" s="1425" t="s">
        <v>1294</v>
      </c>
      <c r="K3861" s="1425">
        <v>3541.5100000000002</v>
      </c>
    </row>
    <row r="3862" spans="1:11" ht="12.75">
      <c r="A3862" s="1425" t="s">
        <v>1360</v>
      </c>
      <c r="B3862" s="1425" t="s">
        <v>776</v>
      </c>
      <c r="C3862" s="1425" t="s">
        <v>390</v>
      </c>
      <c r="D3862" s="1425" t="s">
        <v>549</v>
      </c>
      <c r="E3862" s="1425" t="s">
        <v>2865</v>
      </c>
      <c r="F3862" s="1425" t="s">
        <v>1293</v>
      </c>
      <c r="G3862" s="1425" t="s">
        <v>116</v>
      </c>
      <c r="H3862" s="1425" t="s">
        <v>2762</v>
      </c>
      <c r="I3862" s="1425" t="s">
        <v>2778</v>
      </c>
      <c r="J3862" s="1425" t="s">
        <v>1294</v>
      </c>
      <c r="K3862" s="1425">
        <v>2693.7800000000002</v>
      </c>
    </row>
    <row r="3863" spans="1:11" ht="12.75">
      <c r="A3863" s="1425" t="s">
        <v>1360</v>
      </c>
      <c r="B3863" s="1425" t="s">
        <v>776</v>
      </c>
      <c r="C3863" s="1425" t="s">
        <v>390</v>
      </c>
      <c r="D3863" s="1425" t="s">
        <v>549</v>
      </c>
      <c r="E3863" s="1425" t="s">
        <v>2865</v>
      </c>
      <c r="F3863" s="1425" t="s">
        <v>1293</v>
      </c>
      <c r="G3863" s="1425" t="s">
        <v>116</v>
      </c>
      <c r="H3863" s="1425" t="s">
        <v>1263</v>
      </c>
      <c r="I3863" s="1425" t="s">
        <v>2775</v>
      </c>
      <c r="J3863" s="1425" t="s">
        <v>1294</v>
      </c>
      <c r="K3863" s="1425">
        <v>391.75999999999999</v>
      </c>
    </row>
    <row r="3864" spans="1:11" ht="12.75">
      <c r="A3864" s="1425" t="s">
        <v>1360</v>
      </c>
      <c r="B3864" s="1425" t="s">
        <v>776</v>
      </c>
      <c r="C3864" s="1425" t="s">
        <v>390</v>
      </c>
      <c r="D3864" s="1425" t="s">
        <v>549</v>
      </c>
      <c r="E3864" s="1425" t="s">
        <v>2865</v>
      </c>
      <c r="F3864" s="1425" t="s">
        <v>1293</v>
      </c>
      <c r="G3864" s="1425" t="s">
        <v>116</v>
      </c>
      <c r="H3864" s="1425" t="s">
        <v>1263</v>
      </c>
      <c r="I3864" s="1425" t="s">
        <v>2776</v>
      </c>
      <c r="J3864" s="1425" t="s">
        <v>1294</v>
      </c>
      <c r="K3864" s="1425">
        <v>19486.209999999999</v>
      </c>
    </row>
    <row r="3865" spans="1:11" ht="12.75">
      <c r="A3865" s="1425" t="s">
        <v>1360</v>
      </c>
      <c r="B3865" s="1425" t="s">
        <v>776</v>
      </c>
      <c r="C3865" s="1425" t="s">
        <v>390</v>
      </c>
      <c r="D3865" s="1425" t="s">
        <v>549</v>
      </c>
      <c r="E3865" s="1425" t="s">
        <v>2865</v>
      </c>
      <c r="F3865" s="1425" t="s">
        <v>1293</v>
      </c>
      <c r="G3865" s="1425" t="s">
        <v>116</v>
      </c>
      <c r="H3865" s="1425" t="s">
        <v>1263</v>
      </c>
      <c r="I3865" s="1425" t="s">
        <v>2778</v>
      </c>
      <c r="J3865" s="1425" t="s">
        <v>1294</v>
      </c>
      <c r="K3865" s="1425">
        <v>-11448.26</v>
      </c>
    </row>
    <row r="3866" spans="1:11" ht="12.75">
      <c r="A3866" s="1425" t="s">
        <v>1360</v>
      </c>
      <c r="B3866" s="1425" t="s">
        <v>776</v>
      </c>
      <c r="C3866" s="1425" t="s">
        <v>390</v>
      </c>
      <c r="D3866" s="1425" t="s">
        <v>549</v>
      </c>
      <c r="E3866" s="1425" t="s">
        <v>2865</v>
      </c>
      <c r="F3866" s="1425" t="s">
        <v>1293</v>
      </c>
      <c r="G3866" s="1425" t="s">
        <v>116</v>
      </c>
      <c r="H3866" s="1425" t="s">
        <v>2772</v>
      </c>
      <c r="I3866" s="1425" t="s">
        <v>2775</v>
      </c>
      <c r="J3866" s="1425" t="s">
        <v>1294</v>
      </c>
      <c r="K3866" s="1425">
        <v>391.75999999999999</v>
      </c>
    </row>
    <row r="3867" spans="1:11" ht="12.75">
      <c r="A3867" s="1425" t="s">
        <v>1360</v>
      </c>
      <c r="B3867" s="1425" t="s">
        <v>776</v>
      </c>
      <c r="C3867" s="1425" t="s">
        <v>390</v>
      </c>
      <c r="D3867" s="1425" t="s">
        <v>549</v>
      </c>
      <c r="E3867" s="1425" t="s">
        <v>2865</v>
      </c>
      <c r="F3867" s="1425" t="s">
        <v>1293</v>
      </c>
      <c r="G3867" s="1425" t="s">
        <v>116</v>
      </c>
      <c r="H3867" s="1425" t="s">
        <v>2772</v>
      </c>
      <c r="I3867" s="1425" t="s">
        <v>2776</v>
      </c>
      <c r="J3867" s="1425" t="s">
        <v>1294</v>
      </c>
      <c r="K3867" s="1425">
        <v>342.36000000000001</v>
      </c>
    </row>
    <row r="3868" spans="1:11" ht="12.75">
      <c r="A3868" s="1425" t="s">
        <v>1360</v>
      </c>
      <c r="B3868" s="1425" t="s">
        <v>776</v>
      </c>
      <c r="C3868" s="1425" t="s">
        <v>390</v>
      </c>
      <c r="D3868" s="1425" t="s">
        <v>549</v>
      </c>
      <c r="E3868" s="1425" t="s">
        <v>2865</v>
      </c>
      <c r="F3868" s="1425" t="s">
        <v>1293</v>
      </c>
      <c r="G3868" s="1425" t="s">
        <v>116</v>
      </c>
      <c r="H3868" s="1425" t="s">
        <v>2772</v>
      </c>
      <c r="I3868" s="1425" t="s">
        <v>2778</v>
      </c>
      <c r="J3868" s="1425" t="s">
        <v>1294</v>
      </c>
      <c r="K3868" s="1425">
        <v>1733.1500000000001</v>
      </c>
    </row>
    <row r="3869" spans="1:11" ht="12.75">
      <c r="A3869" s="1425" t="s">
        <v>1360</v>
      </c>
      <c r="B3869" s="1425" t="s">
        <v>776</v>
      </c>
      <c r="C3869" s="1425" t="s">
        <v>390</v>
      </c>
      <c r="D3869" s="1425" t="s">
        <v>549</v>
      </c>
      <c r="E3869" s="1425" t="s">
        <v>2865</v>
      </c>
      <c r="F3869" s="1425" t="s">
        <v>1293</v>
      </c>
      <c r="G3869" s="1425" t="s">
        <v>116</v>
      </c>
      <c r="H3869" s="1425" t="s">
        <v>2773</v>
      </c>
      <c r="I3869" s="1425" t="s">
        <v>2775</v>
      </c>
      <c r="J3869" s="1425" t="s">
        <v>1294</v>
      </c>
      <c r="K3869" s="1425">
        <v>391.75999999999999</v>
      </c>
    </row>
    <row r="3870" spans="1:11" ht="12.75">
      <c r="A3870" s="1425" t="s">
        <v>1360</v>
      </c>
      <c r="B3870" s="1425" t="s">
        <v>776</v>
      </c>
      <c r="C3870" s="1425" t="s">
        <v>390</v>
      </c>
      <c r="D3870" s="1425" t="s">
        <v>549</v>
      </c>
      <c r="E3870" s="1425" t="s">
        <v>2865</v>
      </c>
      <c r="F3870" s="1425" t="s">
        <v>1293</v>
      </c>
      <c r="G3870" s="1425" t="s">
        <v>116</v>
      </c>
      <c r="H3870" s="1425" t="s">
        <v>2773</v>
      </c>
      <c r="I3870" s="1425" t="s">
        <v>2776</v>
      </c>
      <c r="J3870" s="1425" t="s">
        <v>1294</v>
      </c>
      <c r="K3870" s="1425">
        <v>9151.6200000000008</v>
      </c>
    </row>
    <row r="3871" spans="1:11" ht="12.75">
      <c r="A3871" s="1425" t="s">
        <v>1360</v>
      </c>
      <c r="B3871" s="1425" t="s">
        <v>776</v>
      </c>
      <c r="C3871" s="1425" t="s">
        <v>390</v>
      </c>
      <c r="D3871" s="1425" t="s">
        <v>549</v>
      </c>
      <c r="E3871" s="1425" t="s">
        <v>2865</v>
      </c>
      <c r="F3871" s="1425" t="s">
        <v>1293</v>
      </c>
      <c r="G3871" s="1425" t="s">
        <v>116</v>
      </c>
      <c r="H3871" s="1425" t="s">
        <v>2773</v>
      </c>
      <c r="I3871" s="1425" t="s">
        <v>2777</v>
      </c>
      <c r="J3871" s="1425" t="s">
        <v>1294</v>
      </c>
      <c r="K3871" s="1425">
        <v>2664.0799999999999</v>
      </c>
    </row>
    <row r="3872" spans="1:11" ht="12.75">
      <c r="A3872" s="1425" t="s">
        <v>1360</v>
      </c>
      <c r="B3872" s="1425" t="s">
        <v>776</v>
      </c>
      <c r="C3872" s="1425" t="s">
        <v>390</v>
      </c>
      <c r="D3872" s="1425" t="s">
        <v>549</v>
      </c>
      <c r="E3872" s="1425" t="s">
        <v>2865</v>
      </c>
      <c r="F3872" s="1425" t="s">
        <v>1293</v>
      </c>
      <c r="G3872" s="1425" t="s">
        <v>116</v>
      </c>
      <c r="H3872" s="1425" t="s">
        <v>2773</v>
      </c>
      <c r="I3872" s="1425" t="s">
        <v>2778</v>
      </c>
      <c r="J3872" s="1425" t="s">
        <v>1294</v>
      </c>
      <c r="K3872" s="1425">
        <v>423.05000000000001</v>
      </c>
    </row>
    <row r="3873" spans="1:11" ht="12.75">
      <c r="A3873" s="1425" t="s">
        <v>1360</v>
      </c>
      <c r="B3873" s="1425" t="s">
        <v>776</v>
      </c>
      <c r="C3873" s="1425" t="s">
        <v>390</v>
      </c>
      <c r="D3873" s="1425" t="s">
        <v>549</v>
      </c>
      <c r="E3873" s="1425" t="s">
        <v>2865</v>
      </c>
      <c r="F3873" s="1425" t="s">
        <v>1293</v>
      </c>
      <c r="G3873" s="1425" t="s">
        <v>116</v>
      </c>
      <c r="H3873" s="1425" t="s">
        <v>1264</v>
      </c>
      <c r="I3873" s="1425" t="s">
        <v>2775</v>
      </c>
      <c r="J3873" s="1425" t="s">
        <v>1294</v>
      </c>
      <c r="K3873" s="1425">
        <v>27306.759999999998</v>
      </c>
    </row>
    <row r="3874" spans="1:11" ht="12.75">
      <c r="A3874" s="1425" t="s">
        <v>1360</v>
      </c>
      <c r="B3874" s="1425" t="s">
        <v>776</v>
      </c>
      <c r="C3874" s="1425" t="s">
        <v>390</v>
      </c>
      <c r="D3874" s="1425" t="s">
        <v>549</v>
      </c>
      <c r="E3874" s="1425" t="s">
        <v>2865</v>
      </c>
      <c r="F3874" s="1425" t="s">
        <v>1293</v>
      </c>
      <c r="G3874" s="1425" t="s">
        <v>116</v>
      </c>
      <c r="H3874" s="1425" t="s">
        <v>1264</v>
      </c>
      <c r="I3874" s="1425" t="s">
        <v>2776</v>
      </c>
      <c r="J3874" s="1425" t="s">
        <v>1294</v>
      </c>
      <c r="K3874" s="1425">
        <v>3757.3600000000001</v>
      </c>
    </row>
    <row r="3875" spans="1:11" ht="12.75">
      <c r="A3875" s="1425" t="s">
        <v>1360</v>
      </c>
      <c r="B3875" s="1425" t="s">
        <v>776</v>
      </c>
      <c r="C3875" s="1425" t="s">
        <v>390</v>
      </c>
      <c r="D3875" s="1425" t="s">
        <v>549</v>
      </c>
      <c r="E3875" s="1425" t="s">
        <v>2865</v>
      </c>
      <c r="F3875" s="1425" t="s">
        <v>1293</v>
      </c>
      <c r="G3875" s="1425" t="s">
        <v>116</v>
      </c>
      <c r="H3875" s="1425" t="s">
        <v>1264</v>
      </c>
      <c r="I3875" s="1425" t="s">
        <v>2778</v>
      </c>
      <c r="J3875" s="1425" t="s">
        <v>1294</v>
      </c>
      <c r="K3875" s="1425">
        <v>27867.439999999999</v>
      </c>
    </row>
    <row r="3876" spans="1:11" ht="12.75">
      <c r="A3876" s="1425" t="s">
        <v>1360</v>
      </c>
      <c r="B3876" s="1425" t="s">
        <v>776</v>
      </c>
      <c r="C3876" s="1425" t="s">
        <v>390</v>
      </c>
      <c r="D3876" s="1425" t="s">
        <v>549</v>
      </c>
      <c r="E3876" s="1425" t="s">
        <v>2865</v>
      </c>
      <c r="F3876" s="1425" t="s">
        <v>1293</v>
      </c>
      <c r="G3876" s="1425" t="s">
        <v>116</v>
      </c>
      <c r="H3876" s="1425" t="s">
        <v>1265</v>
      </c>
      <c r="I3876" s="1425" t="s">
        <v>2775</v>
      </c>
      <c r="J3876" s="1425" t="s">
        <v>1294</v>
      </c>
      <c r="K3876" s="1425">
        <v>551.75999999999999</v>
      </c>
    </row>
    <row r="3877" spans="1:11" ht="12.75">
      <c r="A3877" s="1425" t="s">
        <v>1360</v>
      </c>
      <c r="B3877" s="1425" t="s">
        <v>776</v>
      </c>
      <c r="C3877" s="1425" t="s">
        <v>390</v>
      </c>
      <c r="D3877" s="1425" t="s">
        <v>549</v>
      </c>
      <c r="E3877" s="1425" t="s">
        <v>2865</v>
      </c>
      <c r="F3877" s="1425" t="s">
        <v>1293</v>
      </c>
      <c r="G3877" s="1425" t="s">
        <v>116</v>
      </c>
      <c r="H3877" s="1425" t="s">
        <v>1265</v>
      </c>
      <c r="I3877" s="1425" t="s">
        <v>2776</v>
      </c>
      <c r="J3877" s="1425" t="s">
        <v>1294</v>
      </c>
      <c r="K3877" s="1425">
        <v>342.36000000000001</v>
      </c>
    </row>
    <row r="3878" spans="1:11" ht="12.75">
      <c r="A3878" s="1425" t="s">
        <v>1360</v>
      </c>
      <c r="B3878" s="1425" t="s">
        <v>776</v>
      </c>
      <c r="C3878" s="1425" t="s">
        <v>390</v>
      </c>
      <c r="D3878" s="1425" t="s">
        <v>549</v>
      </c>
      <c r="E3878" s="1425" t="s">
        <v>2865</v>
      </c>
      <c r="F3878" s="1425" t="s">
        <v>1293</v>
      </c>
      <c r="G3878" s="1425" t="s">
        <v>116</v>
      </c>
      <c r="H3878" s="1425" t="s">
        <v>1265</v>
      </c>
      <c r="I3878" s="1425" t="s">
        <v>2778</v>
      </c>
      <c r="J3878" s="1425" t="s">
        <v>1294</v>
      </c>
      <c r="K3878" s="1425">
        <v>-170.97</v>
      </c>
    </row>
    <row r="3879" spans="1:11" ht="12.75">
      <c r="A3879" s="1425" t="s">
        <v>1360</v>
      </c>
      <c r="B3879" s="1425" t="s">
        <v>776</v>
      </c>
      <c r="C3879" s="1425" t="s">
        <v>390</v>
      </c>
      <c r="D3879" s="1425" t="s">
        <v>549</v>
      </c>
      <c r="E3879" s="1425" t="s">
        <v>2865</v>
      </c>
      <c r="F3879" s="1425" t="s">
        <v>1293</v>
      </c>
      <c r="G3879" s="1425" t="s">
        <v>116</v>
      </c>
      <c r="H3879" s="1425" t="s">
        <v>2774</v>
      </c>
      <c r="I3879" s="1425" t="s">
        <v>2775</v>
      </c>
      <c r="J3879" s="1425" t="s">
        <v>1294</v>
      </c>
      <c r="K3879" s="1425">
        <v>391.75999999999999</v>
      </c>
    </row>
    <row r="3880" spans="1:11" ht="12.75">
      <c r="A3880" s="1425" t="s">
        <v>1360</v>
      </c>
      <c r="B3880" s="1425" t="s">
        <v>776</v>
      </c>
      <c r="C3880" s="1425" t="s">
        <v>390</v>
      </c>
      <c r="D3880" s="1425" t="s">
        <v>549</v>
      </c>
      <c r="E3880" s="1425" t="s">
        <v>2865</v>
      </c>
      <c r="F3880" s="1425" t="s">
        <v>1293</v>
      </c>
      <c r="G3880" s="1425" t="s">
        <v>116</v>
      </c>
      <c r="H3880" s="1425" t="s">
        <v>2774</v>
      </c>
      <c r="I3880" s="1425" t="s">
        <v>2776</v>
      </c>
      <c r="J3880" s="1425" t="s">
        <v>1294</v>
      </c>
      <c r="K3880" s="1425">
        <v>342.36000000000001</v>
      </c>
    </row>
    <row r="3881" spans="1:11" ht="12.75">
      <c r="A3881" s="1425" t="s">
        <v>1360</v>
      </c>
      <c r="B3881" s="1425" t="s">
        <v>776</v>
      </c>
      <c r="C3881" s="1425" t="s">
        <v>390</v>
      </c>
      <c r="D3881" s="1425" t="s">
        <v>549</v>
      </c>
      <c r="E3881" s="1425" t="s">
        <v>2865</v>
      </c>
      <c r="F3881" s="1425" t="s">
        <v>1293</v>
      </c>
      <c r="G3881" s="1425" t="s">
        <v>116</v>
      </c>
      <c r="H3881" s="1425" t="s">
        <v>2774</v>
      </c>
      <c r="I3881" s="1425" t="s">
        <v>2778</v>
      </c>
      <c r="J3881" s="1425" t="s">
        <v>1294</v>
      </c>
      <c r="K3881" s="1425">
        <v>13948.639999999999</v>
      </c>
    </row>
    <row r="3882" spans="1:11" ht="12.75">
      <c r="A3882" s="1425" t="s">
        <v>1360</v>
      </c>
      <c r="B3882" s="1425" t="s">
        <v>776</v>
      </c>
      <c r="C3882" s="1425" t="s">
        <v>390</v>
      </c>
      <c r="D3882" s="1425" t="s">
        <v>549</v>
      </c>
      <c r="E3882" s="1425" t="s">
        <v>2865</v>
      </c>
      <c r="F3882" s="1425" t="s">
        <v>1293</v>
      </c>
      <c r="G3882" s="1425" t="s">
        <v>116</v>
      </c>
      <c r="H3882" s="1425" t="s">
        <v>1266</v>
      </c>
      <c r="I3882" s="1425" t="s">
        <v>2775</v>
      </c>
      <c r="J3882" s="1425" t="s">
        <v>1294</v>
      </c>
      <c r="K3882" s="1425">
        <v>16106.76</v>
      </c>
    </row>
    <row r="3883" spans="1:11" ht="12.75">
      <c r="A3883" s="1425" t="s">
        <v>1360</v>
      </c>
      <c r="B3883" s="1425" t="s">
        <v>776</v>
      </c>
      <c r="C3883" s="1425" t="s">
        <v>390</v>
      </c>
      <c r="D3883" s="1425" t="s">
        <v>549</v>
      </c>
      <c r="E3883" s="1425" t="s">
        <v>2865</v>
      </c>
      <c r="F3883" s="1425" t="s">
        <v>1293</v>
      </c>
      <c r="G3883" s="1425" t="s">
        <v>116</v>
      </c>
      <c r="H3883" s="1425" t="s">
        <v>1266</v>
      </c>
      <c r="I3883" s="1425" t="s">
        <v>2776</v>
      </c>
      <c r="J3883" s="1425" t="s">
        <v>1294</v>
      </c>
      <c r="K3883" s="1425">
        <v>342.36000000000001</v>
      </c>
    </row>
    <row r="3884" spans="1:11" ht="12.75">
      <c r="A3884" s="1425" t="s">
        <v>1360</v>
      </c>
      <c r="B3884" s="1425" t="s">
        <v>776</v>
      </c>
      <c r="C3884" s="1425" t="s">
        <v>390</v>
      </c>
      <c r="D3884" s="1425" t="s">
        <v>549</v>
      </c>
      <c r="E3884" s="1425" t="s">
        <v>2865</v>
      </c>
      <c r="F3884" s="1425" t="s">
        <v>1293</v>
      </c>
      <c r="G3884" s="1425" t="s">
        <v>116</v>
      </c>
      <c r="H3884" s="1425" t="s">
        <v>1266</v>
      </c>
      <c r="I3884" s="1425" t="s">
        <v>2778</v>
      </c>
      <c r="J3884" s="1425" t="s">
        <v>1294</v>
      </c>
      <c r="K3884" s="1425">
        <v>7045.3800000000001</v>
      </c>
    </row>
    <row r="3885" spans="1:11" ht="12.75">
      <c r="A3885" s="1425" t="s">
        <v>1360</v>
      </c>
      <c r="B3885" s="1425" t="s">
        <v>776</v>
      </c>
      <c r="C3885" s="1425" t="s">
        <v>390</v>
      </c>
      <c r="D3885" s="1425" t="s">
        <v>549</v>
      </c>
      <c r="E3885" s="1425" t="s">
        <v>2865</v>
      </c>
      <c r="F3885" s="1425" t="s">
        <v>1293</v>
      </c>
      <c r="G3885" s="1425" t="s">
        <v>116</v>
      </c>
      <c r="H3885" s="1425" t="s">
        <v>1267</v>
      </c>
      <c r="I3885" s="1425" t="s">
        <v>2775</v>
      </c>
      <c r="J3885" s="1425" t="s">
        <v>1294</v>
      </c>
      <c r="K3885" s="1425">
        <v>391.75999999999999</v>
      </c>
    </row>
    <row r="3886" spans="1:11" ht="12.75">
      <c r="A3886" s="1425" t="s">
        <v>1360</v>
      </c>
      <c r="B3886" s="1425" t="s">
        <v>776</v>
      </c>
      <c r="C3886" s="1425" t="s">
        <v>390</v>
      </c>
      <c r="D3886" s="1425" t="s">
        <v>549</v>
      </c>
      <c r="E3886" s="1425" t="s">
        <v>2865</v>
      </c>
      <c r="F3886" s="1425" t="s">
        <v>1293</v>
      </c>
      <c r="G3886" s="1425" t="s">
        <v>116</v>
      </c>
      <c r="H3886" s="1425" t="s">
        <v>1267</v>
      </c>
      <c r="I3886" s="1425" t="s">
        <v>2776</v>
      </c>
      <c r="J3886" s="1425" t="s">
        <v>1294</v>
      </c>
      <c r="K3886" s="1425">
        <v>342.36000000000001</v>
      </c>
    </row>
    <row r="3887" spans="1:11" ht="12.75">
      <c r="A3887" s="1425" t="s">
        <v>1360</v>
      </c>
      <c r="B3887" s="1425" t="s">
        <v>776</v>
      </c>
      <c r="C3887" s="1425" t="s">
        <v>390</v>
      </c>
      <c r="D3887" s="1425" t="s">
        <v>549</v>
      </c>
      <c r="E3887" s="1425" t="s">
        <v>2865</v>
      </c>
      <c r="F3887" s="1425" t="s">
        <v>1293</v>
      </c>
      <c r="G3887" s="1425" t="s">
        <v>116</v>
      </c>
      <c r="H3887" s="1425" t="s">
        <v>1267</v>
      </c>
      <c r="I3887" s="1425" t="s">
        <v>2778</v>
      </c>
      <c r="J3887" s="1425" t="s">
        <v>1294</v>
      </c>
      <c r="K3887" s="1425">
        <v>8591.7999999999993</v>
      </c>
    </row>
    <row r="3888" spans="1:11" ht="12.75">
      <c r="A3888" s="1425" t="s">
        <v>1360</v>
      </c>
      <c r="B3888" s="1425" t="s">
        <v>776</v>
      </c>
      <c r="C3888" s="1425" t="s">
        <v>390</v>
      </c>
      <c r="D3888" s="1425" t="s">
        <v>549</v>
      </c>
      <c r="E3888" s="1425" t="s">
        <v>2866</v>
      </c>
      <c r="F3888" s="1425" t="s">
        <v>1281</v>
      </c>
      <c r="G3888" s="1425" t="s">
        <v>1238</v>
      </c>
      <c r="H3888" s="1425" t="s">
        <v>2762</v>
      </c>
      <c r="I3888" s="1425" t="s">
        <v>2763</v>
      </c>
      <c r="J3888" s="1425" t="s">
        <v>1282</v>
      </c>
      <c r="K3888" s="1425">
        <v>6800</v>
      </c>
    </row>
    <row r="3889" spans="1:11" ht="12.75">
      <c r="A3889" s="1425" t="s">
        <v>1360</v>
      </c>
      <c r="B3889" s="1425" t="s">
        <v>776</v>
      </c>
      <c r="C3889" s="1425" t="s">
        <v>390</v>
      </c>
      <c r="D3889" s="1425" t="s">
        <v>549</v>
      </c>
      <c r="E3889" s="1425" t="s">
        <v>2866</v>
      </c>
      <c r="F3889" s="1425" t="s">
        <v>1281</v>
      </c>
      <c r="G3889" s="1425" t="s">
        <v>1238</v>
      </c>
      <c r="H3889" s="1425" t="s">
        <v>2762</v>
      </c>
      <c r="I3889" s="1425" t="s">
        <v>2765</v>
      </c>
      <c r="J3889" s="1425" t="s">
        <v>1282</v>
      </c>
      <c r="K3889" s="1425">
        <v>2500</v>
      </c>
    </row>
    <row r="3890" spans="1:11" ht="12.75">
      <c r="A3890" s="1425" t="s">
        <v>1360</v>
      </c>
      <c r="B3890" s="1425" t="s">
        <v>776</v>
      </c>
      <c r="C3890" s="1425" t="s">
        <v>390</v>
      </c>
      <c r="D3890" s="1425" t="s">
        <v>549</v>
      </c>
      <c r="E3890" s="1425" t="s">
        <v>2866</v>
      </c>
      <c r="F3890" s="1425" t="s">
        <v>1281</v>
      </c>
      <c r="G3890" s="1425" t="s">
        <v>1238</v>
      </c>
      <c r="H3890" s="1425" t="s">
        <v>2762</v>
      </c>
      <c r="I3890" s="1425" t="s">
        <v>2767</v>
      </c>
      <c r="J3890" s="1425" t="s">
        <v>1282</v>
      </c>
      <c r="K3890" s="1425">
        <v>370</v>
      </c>
    </row>
    <row r="3891" spans="1:11" ht="12.75">
      <c r="A3891" s="1425" t="s">
        <v>1360</v>
      </c>
      <c r="B3891" s="1425" t="s">
        <v>776</v>
      </c>
      <c r="C3891" s="1425" t="s">
        <v>390</v>
      </c>
      <c r="D3891" s="1425" t="s">
        <v>549</v>
      </c>
      <c r="E3891" s="1425" t="s">
        <v>2866</v>
      </c>
      <c r="F3891" s="1425" t="s">
        <v>1281</v>
      </c>
      <c r="G3891" s="1425" t="s">
        <v>1238</v>
      </c>
      <c r="H3891" s="1425" t="s">
        <v>2762</v>
      </c>
      <c r="I3891" s="1425" t="s">
        <v>2769</v>
      </c>
      <c r="J3891" s="1425" t="s">
        <v>1282</v>
      </c>
      <c r="K3891" s="1425">
        <v>315</v>
      </c>
    </row>
    <row r="3892" spans="1:11" ht="12.75">
      <c r="A3892" s="1425" t="s">
        <v>1360</v>
      </c>
      <c r="B3892" s="1425" t="s">
        <v>776</v>
      </c>
      <c r="C3892" s="1425" t="s">
        <v>390</v>
      </c>
      <c r="D3892" s="1425" t="s">
        <v>549</v>
      </c>
      <c r="E3892" s="1425" t="s">
        <v>2866</v>
      </c>
      <c r="F3892" s="1425" t="s">
        <v>1281</v>
      </c>
      <c r="G3892" s="1425" t="s">
        <v>1238</v>
      </c>
      <c r="H3892" s="1425" t="s">
        <v>2762</v>
      </c>
      <c r="I3892" s="1425" t="s">
        <v>2770</v>
      </c>
      <c r="J3892" s="1425" t="s">
        <v>1282</v>
      </c>
      <c r="K3892" s="1425">
        <v>345</v>
      </c>
    </row>
    <row r="3893" spans="1:11" ht="12.75">
      <c r="A3893" s="1425" t="s">
        <v>1360</v>
      </c>
      <c r="B3893" s="1425" t="s">
        <v>776</v>
      </c>
      <c r="C3893" s="1425" t="s">
        <v>390</v>
      </c>
      <c r="D3893" s="1425" t="s">
        <v>549</v>
      </c>
      <c r="E3893" s="1425" t="s">
        <v>2866</v>
      </c>
      <c r="F3893" s="1425" t="s">
        <v>1281</v>
      </c>
      <c r="G3893" s="1425" t="s">
        <v>1238</v>
      </c>
      <c r="H3893" s="1425" t="s">
        <v>2762</v>
      </c>
      <c r="I3893" s="1425" t="s">
        <v>2771</v>
      </c>
      <c r="J3893" s="1425" t="s">
        <v>1282</v>
      </c>
      <c r="K3893" s="1425">
        <v>1343.48</v>
      </c>
    </row>
    <row r="3894" spans="1:11" ht="12.75">
      <c r="A3894" s="1425" t="s">
        <v>1360</v>
      </c>
      <c r="B3894" s="1425" t="s">
        <v>776</v>
      </c>
      <c r="C3894" s="1425" t="s">
        <v>390</v>
      </c>
      <c r="D3894" s="1425" t="s">
        <v>549</v>
      </c>
      <c r="E3894" s="1425" t="s">
        <v>2866</v>
      </c>
      <c r="F3894" s="1425" t="s">
        <v>1281</v>
      </c>
      <c r="G3894" s="1425" t="s">
        <v>1238</v>
      </c>
      <c r="H3894" s="1425" t="s">
        <v>1263</v>
      </c>
      <c r="I3894" s="1425" t="s">
        <v>2763</v>
      </c>
      <c r="J3894" s="1425" t="s">
        <v>1282</v>
      </c>
      <c r="K3894" s="1425">
        <v>7300</v>
      </c>
    </row>
    <row r="3895" spans="1:11" ht="12.75">
      <c r="A3895" s="1425" t="s">
        <v>1360</v>
      </c>
      <c r="B3895" s="1425" t="s">
        <v>776</v>
      </c>
      <c r="C3895" s="1425" t="s">
        <v>390</v>
      </c>
      <c r="D3895" s="1425" t="s">
        <v>549</v>
      </c>
      <c r="E3895" s="1425" t="s">
        <v>2866</v>
      </c>
      <c r="F3895" s="1425" t="s">
        <v>1281</v>
      </c>
      <c r="G3895" s="1425" t="s">
        <v>1238</v>
      </c>
      <c r="H3895" s="1425" t="s">
        <v>1263</v>
      </c>
      <c r="I3895" s="1425" t="s">
        <v>2764</v>
      </c>
      <c r="J3895" s="1425" t="s">
        <v>1282</v>
      </c>
      <c r="K3895" s="1425">
        <v>900</v>
      </c>
    </row>
    <row r="3896" spans="1:11" ht="12.75">
      <c r="A3896" s="1425" t="s">
        <v>1360</v>
      </c>
      <c r="B3896" s="1425" t="s">
        <v>776</v>
      </c>
      <c r="C3896" s="1425" t="s">
        <v>390</v>
      </c>
      <c r="D3896" s="1425" t="s">
        <v>549</v>
      </c>
      <c r="E3896" s="1425" t="s">
        <v>2866</v>
      </c>
      <c r="F3896" s="1425" t="s">
        <v>1281</v>
      </c>
      <c r="G3896" s="1425" t="s">
        <v>1238</v>
      </c>
      <c r="H3896" s="1425" t="s">
        <v>1263</v>
      </c>
      <c r="I3896" s="1425" t="s">
        <v>2766</v>
      </c>
      <c r="J3896" s="1425" t="s">
        <v>1282</v>
      </c>
      <c r="K3896" s="1425">
        <v>2800</v>
      </c>
    </row>
    <row r="3897" spans="1:11" ht="12.75">
      <c r="A3897" s="1425" t="s">
        <v>1360</v>
      </c>
      <c r="B3897" s="1425" t="s">
        <v>776</v>
      </c>
      <c r="C3897" s="1425" t="s">
        <v>390</v>
      </c>
      <c r="D3897" s="1425" t="s">
        <v>549</v>
      </c>
      <c r="E3897" s="1425" t="s">
        <v>2866</v>
      </c>
      <c r="F3897" s="1425" t="s">
        <v>1281</v>
      </c>
      <c r="G3897" s="1425" t="s">
        <v>1238</v>
      </c>
      <c r="H3897" s="1425" t="s">
        <v>1263</v>
      </c>
      <c r="I3897" s="1425" t="s">
        <v>2767</v>
      </c>
      <c r="J3897" s="1425" t="s">
        <v>1282</v>
      </c>
      <c r="K3897" s="1425">
        <v>370</v>
      </c>
    </row>
    <row r="3898" spans="1:11" ht="12.75">
      <c r="A3898" s="1425" t="s">
        <v>1360</v>
      </c>
      <c r="B3898" s="1425" t="s">
        <v>776</v>
      </c>
      <c r="C3898" s="1425" t="s">
        <v>390</v>
      </c>
      <c r="D3898" s="1425" t="s">
        <v>549</v>
      </c>
      <c r="E3898" s="1425" t="s">
        <v>2866</v>
      </c>
      <c r="F3898" s="1425" t="s">
        <v>1281</v>
      </c>
      <c r="G3898" s="1425" t="s">
        <v>1238</v>
      </c>
      <c r="H3898" s="1425" t="s">
        <v>1263</v>
      </c>
      <c r="I3898" s="1425" t="s">
        <v>2768</v>
      </c>
      <c r="J3898" s="1425" t="s">
        <v>1282</v>
      </c>
      <c r="K3898" s="1425">
        <v>2500</v>
      </c>
    </row>
    <row r="3899" spans="1:11" ht="12.75">
      <c r="A3899" s="1425" t="s">
        <v>1360</v>
      </c>
      <c r="B3899" s="1425" t="s">
        <v>776</v>
      </c>
      <c r="C3899" s="1425" t="s">
        <v>390</v>
      </c>
      <c r="D3899" s="1425" t="s">
        <v>549</v>
      </c>
      <c r="E3899" s="1425" t="s">
        <v>2866</v>
      </c>
      <c r="F3899" s="1425" t="s">
        <v>1281</v>
      </c>
      <c r="G3899" s="1425" t="s">
        <v>1238</v>
      </c>
      <c r="H3899" s="1425" t="s">
        <v>1263</v>
      </c>
      <c r="I3899" s="1425" t="s">
        <v>2769</v>
      </c>
      <c r="J3899" s="1425" t="s">
        <v>1282</v>
      </c>
      <c r="K3899" s="1425">
        <v>685</v>
      </c>
    </row>
    <row r="3900" spans="1:11" ht="12.75">
      <c r="A3900" s="1425" t="s">
        <v>1360</v>
      </c>
      <c r="B3900" s="1425" t="s">
        <v>776</v>
      </c>
      <c r="C3900" s="1425" t="s">
        <v>390</v>
      </c>
      <c r="D3900" s="1425" t="s">
        <v>549</v>
      </c>
      <c r="E3900" s="1425" t="s">
        <v>2866</v>
      </c>
      <c r="F3900" s="1425" t="s">
        <v>1281</v>
      </c>
      <c r="G3900" s="1425" t="s">
        <v>1238</v>
      </c>
      <c r="H3900" s="1425" t="s">
        <v>1263</v>
      </c>
      <c r="I3900" s="1425" t="s">
        <v>2771</v>
      </c>
      <c r="J3900" s="1425" t="s">
        <v>1282</v>
      </c>
      <c r="K3900" s="1425">
        <v>1705.24</v>
      </c>
    </row>
    <row r="3901" spans="1:11" ht="12.75">
      <c r="A3901" s="1425" t="s">
        <v>1360</v>
      </c>
      <c r="B3901" s="1425" t="s">
        <v>776</v>
      </c>
      <c r="C3901" s="1425" t="s">
        <v>390</v>
      </c>
      <c r="D3901" s="1425" t="s">
        <v>549</v>
      </c>
      <c r="E3901" s="1425" t="s">
        <v>2866</v>
      </c>
      <c r="F3901" s="1425" t="s">
        <v>1281</v>
      </c>
      <c r="G3901" s="1425" t="s">
        <v>1238</v>
      </c>
      <c r="H3901" s="1425" t="s">
        <v>2772</v>
      </c>
      <c r="I3901" s="1425" t="s">
        <v>2763</v>
      </c>
      <c r="J3901" s="1425" t="s">
        <v>1282</v>
      </c>
      <c r="K3901" s="1425">
        <v>6800</v>
      </c>
    </row>
    <row r="3902" spans="1:11" ht="12.75">
      <c r="A3902" s="1425" t="s">
        <v>1360</v>
      </c>
      <c r="B3902" s="1425" t="s">
        <v>776</v>
      </c>
      <c r="C3902" s="1425" t="s">
        <v>390</v>
      </c>
      <c r="D3902" s="1425" t="s">
        <v>549</v>
      </c>
      <c r="E3902" s="1425" t="s">
        <v>2866</v>
      </c>
      <c r="F3902" s="1425" t="s">
        <v>1281</v>
      </c>
      <c r="G3902" s="1425" t="s">
        <v>1238</v>
      </c>
      <c r="H3902" s="1425" t="s">
        <v>2772</v>
      </c>
      <c r="I3902" s="1425" t="s">
        <v>2765</v>
      </c>
      <c r="J3902" s="1425" t="s">
        <v>1282</v>
      </c>
      <c r="K3902" s="1425">
        <v>7370</v>
      </c>
    </row>
    <row r="3903" spans="1:11" ht="12.75">
      <c r="A3903" s="1425" t="s">
        <v>1360</v>
      </c>
      <c r="B3903" s="1425" t="s">
        <v>776</v>
      </c>
      <c r="C3903" s="1425" t="s">
        <v>390</v>
      </c>
      <c r="D3903" s="1425" t="s">
        <v>549</v>
      </c>
      <c r="E3903" s="1425" t="s">
        <v>2866</v>
      </c>
      <c r="F3903" s="1425" t="s">
        <v>1281</v>
      </c>
      <c r="G3903" s="1425" t="s">
        <v>1238</v>
      </c>
      <c r="H3903" s="1425" t="s">
        <v>2772</v>
      </c>
      <c r="I3903" s="1425" t="s">
        <v>2766</v>
      </c>
      <c r="J3903" s="1425" t="s">
        <v>1282</v>
      </c>
      <c r="K3903" s="1425">
        <v>2800</v>
      </c>
    </row>
    <row r="3904" spans="1:11" ht="12.75">
      <c r="A3904" s="1425" t="s">
        <v>1360</v>
      </c>
      <c r="B3904" s="1425" t="s">
        <v>776</v>
      </c>
      <c r="C3904" s="1425" t="s">
        <v>390</v>
      </c>
      <c r="D3904" s="1425" t="s">
        <v>549</v>
      </c>
      <c r="E3904" s="1425" t="s">
        <v>2866</v>
      </c>
      <c r="F3904" s="1425" t="s">
        <v>1281</v>
      </c>
      <c r="G3904" s="1425" t="s">
        <v>1238</v>
      </c>
      <c r="H3904" s="1425" t="s">
        <v>2772</v>
      </c>
      <c r="I3904" s="1425" t="s">
        <v>2768</v>
      </c>
      <c r="J3904" s="1425" t="s">
        <v>1282</v>
      </c>
      <c r="K3904" s="1425">
        <v>5000</v>
      </c>
    </row>
    <row r="3905" spans="1:11" ht="12.75">
      <c r="A3905" s="1425" t="s">
        <v>1360</v>
      </c>
      <c r="B3905" s="1425" t="s">
        <v>776</v>
      </c>
      <c r="C3905" s="1425" t="s">
        <v>390</v>
      </c>
      <c r="D3905" s="1425" t="s">
        <v>549</v>
      </c>
      <c r="E3905" s="1425" t="s">
        <v>2866</v>
      </c>
      <c r="F3905" s="1425" t="s">
        <v>1281</v>
      </c>
      <c r="G3905" s="1425" t="s">
        <v>1238</v>
      </c>
      <c r="H3905" s="1425" t="s">
        <v>2772</v>
      </c>
      <c r="I3905" s="1425" t="s">
        <v>2770</v>
      </c>
      <c r="J3905" s="1425" t="s">
        <v>1282</v>
      </c>
      <c r="K3905" s="1425">
        <v>-2110</v>
      </c>
    </row>
    <row r="3906" spans="1:11" ht="12.75">
      <c r="A3906" s="1425" t="s">
        <v>1360</v>
      </c>
      <c r="B3906" s="1425" t="s">
        <v>776</v>
      </c>
      <c r="C3906" s="1425" t="s">
        <v>390</v>
      </c>
      <c r="D3906" s="1425" t="s">
        <v>549</v>
      </c>
      <c r="E3906" s="1425" t="s">
        <v>2866</v>
      </c>
      <c r="F3906" s="1425" t="s">
        <v>1281</v>
      </c>
      <c r="G3906" s="1425" t="s">
        <v>1238</v>
      </c>
      <c r="H3906" s="1425" t="s">
        <v>2772</v>
      </c>
      <c r="I3906" s="1425" t="s">
        <v>2771</v>
      </c>
      <c r="J3906" s="1425" t="s">
        <v>1282</v>
      </c>
      <c r="K3906" s="1425">
        <v>3319.48</v>
      </c>
    </row>
    <row r="3907" spans="1:11" ht="12.75">
      <c r="A3907" s="1425" t="s">
        <v>1360</v>
      </c>
      <c r="B3907" s="1425" t="s">
        <v>776</v>
      </c>
      <c r="C3907" s="1425" t="s">
        <v>390</v>
      </c>
      <c r="D3907" s="1425" t="s">
        <v>549</v>
      </c>
      <c r="E3907" s="1425" t="s">
        <v>2866</v>
      </c>
      <c r="F3907" s="1425" t="s">
        <v>1281</v>
      </c>
      <c r="G3907" s="1425" t="s">
        <v>1238</v>
      </c>
      <c r="H3907" s="1425" t="s">
        <v>2773</v>
      </c>
      <c r="I3907" s="1425" t="s">
        <v>2763</v>
      </c>
      <c r="J3907" s="1425" t="s">
        <v>1282</v>
      </c>
      <c r="K3907" s="1425">
        <v>7809.5799999999999</v>
      </c>
    </row>
    <row r="3908" spans="1:11" ht="12.75">
      <c r="A3908" s="1425" t="s">
        <v>1360</v>
      </c>
      <c r="B3908" s="1425" t="s">
        <v>776</v>
      </c>
      <c r="C3908" s="1425" t="s">
        <v>390</v>
      </c>
      <c r="D3908" s="1425" t="s">
        <v>549</v>
      </c>
      <c r="E3908" s="1425" t="s">
        <v>2866</v>
      </c>
      <c r="F3908" s="1425" t="s">
        <v>1281</v>
      </c>
      <c r="G3908" s="1425" t="s">
        <v>1238</v>
      </c>
      <c r="H3908" s="1425" t="s">
        <v>2773</v>
      </c>
      <c r="I3908" s="1425" t="s">
        <v>2765</v>
      </c>
      <c r="J3908" s="1425" t="s">
        <v>1282</v>
      </c>
      <c r="K3908" s="1425">
        <v>2500</v>
      </c>
    </row>
    <row r="3909" spans="1:11" ht="12.75">
      <c r="A3909" s="1425" t="s">
        <v>1360</v>
      </c>
      <c r="B3909" s="1425" t="s">
        <v>776</v>
      </c>
      <c r="C3909" s="1425" t="s">
        <v>390</v>
      </c>
      <c r="D3909" s="1425" t="s">
        <v>549</v>
      </c>
      <c r="E3909" s="1425" t="s">
        <v>2866</v>
      </c>
      <c r="F3909" s="1425" t="s">
        <v>1281</v>
      </c>
      <c r="G3909" s="1425" t="s">
        <v>1238</v>
      </c>
      <c r="H3909" s="1425" t="s">
        <v>2773</v>
      </c>
      <c r="I3909" s="1425" t="s">
        <v>2766</v>
      </c>
      <c r="J3909" s="1425" t="s">
        <v>1282</v>
      </c>
      <c r="K3909" s="1425">
        <v>2800</v>
      </c>
    </row>
    <row r="3910" spans="1:11" ht="12.75">
      <c r="A3910" s="1425" t="s">
        <v>1360</v>
      </c>
      <c r="B3910" s="1425" t="s">
        <v>776</v>
      </c>
      <c r="C3910" s="1425" t="s">
        <v>390</v>
      </c>
      <c r="D3910" s="1425" t="s">
        <v>549</v>
      </c>
      <c r="E3910" s="1425" t="s">
        <v>2866</v>
      </c>
      <c r="F3910" s="1425" t="s">
        <v>1281</v>
      </c>
      <c r="G3910" s="1425" t="s">
        <v>1238</v>
      </c>
      <c r="H3910" s="1425" t="s">
        <v>2773</v>
      </c>
      <c r="I3910" s="1425" t="s">
        <v>2767</v>
      </c>
      <c r="J3910" s="1425" t="s">
        <v>1282</v>
      </c>
      <c r="K3910" s="1425">
        <v>3329.1900000000001</v>
      </c>
    </row>
    <row r="3911" spans="1:11" ht="12.75">
      <c r="A3911" s="1425" t="s">
        <v>1360</v>
      </c>
      <c r="B3911" s="1425" t="s">
        <v>776</v>
      </c>
      <c r="C3911" s="1425" t="s">
        <v>390</v>
      </c>
      <c r="D3911" s="1425" t="s">
        <v>549</v>
      </c>
      <c r="E3911" s="1425" t="s">
        <v>2866</v>
      </c>
      <c r="F3911" s="1425" t="s">
        <v>1281</v>
      </c>
      <c r="G3911" s="1425" t="s">
        <v>1238</v>
      </c>
      <c r="H3911" s="1425" t="s">
        <v>2773</v>
      </c>
      <c r="I3911" s="1425" t="s">
        <v>2768</v>
      </c>
      <c r="J3911" s="1425" t="s">
        <v>1282</v>
      </c>
      <c r="K3911" s="1425">
        <v>2858.4899999999998</v>
      </c>
    </row>
    <row r="3912" spans="1:11" ht="12.75">
      <c r="A3912" s="1425" t="s">
        <v>1360</v>
      </c>
      <c r="B3912" s="1425" t="s">
        <v>776</v>
      </c>
      <c r="C3912" s="1425" t="s">
        <v>390</v>
      </c>
      <c r="D3912" s="1425" t="s">
        <v>549</v>
      </c>
      <c r="E3912" s="1425" t="s">
        <v>2866</v>
      </c>
      <c r="F3912" s="1425" t="s">
        <v>1281</v>
      </c>
      <c r="G3912" s="1425" t="s">
        <v>1238</v>
      </c>
      <c r="H3912" s="1425" t="s">
        <v>2773</v>
      </c>
      <c r="I3912" s="1425" t="s">
        <v>2770</v>
      </c>
      <c r="J3912" s="1425" t="s">
        <v>1282</v>
      </c>
      <c r="K3912" s="1425">
        <v>159</v>
      </c>
    </row>
    <row r="3913" spans="1:11" ht="12.75">
      <c r="A3913" s="1425" t="s">
        <v>1360</v>
      </c>
      <c r="B3913" s="1425" t="s">
        <v>776</v>
      </c>
      <c r="C3913" s="1425" t="s">
        <v>390</v>
      </c>
      <c r="D3913" s="1425" t="s">
        <v>549</v>
      </c>
      <c r="E3913" s="1425" t="s">
        <v>2866</v>
      </c>
      <c r="F3913" s="1425" t="s">
        <v>1281</v>
      </c>
      <c r="G3913" s="1425" t="s">
        <v>1238</v>
      </c>
      <c r="H3913" s="1425" t="s">
        <v>2773</v>
      </c>
      <c r="I3913" s="1425" t="s">
        <v>2771</v>
      </c>
      <c r="J3913" s="1425" t="s">
        <v>1282</v>
      </c>
      <c r="K3913" s="1425">
        <v>1756.25</v>
      </c>
    </row>
    <row r="3914" spans="1:11" ht="12.75">
      <c r="A3914" s="1425" t="s">
        <v>1360</v>
      </c>
      <c r="B3914" s="1425" t="s">
        <v>776</v>
      </c>
      <c r="C3914" s="1425" t="s">
        <v>390</v>
      </c>
      <c r="D3914" s="1425" t="s">
        <v>549</v>
      </c>
      <c r="E3914" s="1425" t="s">
        <v>2866</v>
      </c>
      <c r="F3914" s="1425" t="s">
        <v>1281</v>
      </c>
      <c r="G3914" s="1425" t="s">
        <v>1238</v>
      </c>
      <c r="H3914" s="1425" t="s">
        <v>1264</v>
      </c>
      <c r="I3914" s="1425" t="s">
        <v>2768</v>
      </c>
      <c r="J3914" s="1425" t="s">
        <v>1282</v>
      </c>
      <c r="K3914" s="1425">
        <v>6408.1899999999996</v>
      </c>
    </row>
    <row r="3915" spans="1:11" ht="12.75">
      <c r="A3915" s="1425" t="s">
        <v>1360</v>
      </c>
      <c r="B3915" s="1425" t="s">
        <v>776</v>
      </c>
      <c r="C3915" s="1425" t="s">
        <v>390</v>
      </c>
      <c r="D3915" s="1425" t="s">
        <v>549</v>
      </c>
      <c r="E3915" s="1425" t="s">
        <v>2866</v>
      </c>
      <c r="F3915" s="1425" t="s">
        <v>1281</v>
      </c>
      <c r="G3915" s="1425" t="s">
        <v>1238</v>
      </c>
      <c r="H3915" s="1425" t="s">
        <v>1264</v>
      </c>
      <c r="I3915" s="1425" t="s">
        <v>2770</v>
      </c>
      <c r="J3915" s="1425" t="s">
        <v>1282</v>
      </c>
      <c r="K3915" s="1425">
        <v>1408.1900000000001</v>
      </c>
    </row>
    <row r="3916" spans="1:11" ht="12.75">
      <c r="A3916" s="1425" t="s">
        <v>1360</v>
      </c>
      <c r="B3916" s="1425" t="s">
        <v>776</v>
      </c>
      <c r="C3916" s="1425" t="s">
        <v>390</v>
      </c>
      <c r="D3916" s="1425" t="s">
        <v>549</v>
      </c>
      <c r="E3916" s="1425" t="s">
        <v>2866</v>
      </c>
      <c r="F3916" s="1425" t="s">
        <v>1281</v>
      </c>
      <c r="G3916" s="1425" t="s">
        <v>1238</v>
      </c>
      <c r="H3916" s="1425" t="s">
        <v>1264</v>
      </c>
      <c r="I3916" s="1425" t="s">
        <v>2771</v>
      </c>
      <c r="J3916" s="1425" t="s">
        <v>1282</v>
      </c>
      <c r="K3916" s="1425">
        <v>1810</v>
      </c>
    </row>
    <row r="3917" spans="1:11" ht="12.75">
      <c r="A3917" s="1425" t="s">
        <v>1360</v>
      </c>
      <c r="B3917" s="1425" t="s">
        <v>776</v>
      </c>
      <c r="C3917" s="1425" t="s">
        <v>390</v>
      </c>
      <c r="D3917" s="1425" t="s">
        <v>549</v>
      </c>
      <c r="E3917" s="1425" t="s">
        <v>2866</v>
      </c>
      <c r="F3917" s="1425" t="s">
        <v>1281</v>
      </c>
      <c r="G3917" s="1425" t="s">
        <v>1238</v>
      </c>
      <c r="H3917" s="1425" t="s">
        <v>1265</v>
      </c>
      <c r="I3917" s="1425" t="s">
        <v>2763</v>
      </c>
      <c r="J3917" s="1425" t="s">
        <v>1282</v>
      </c>
      <c r="K3917" s="1425">
        <v>8527.5</v>
      </c>
    </row>
    <row r="3918" spans="1:11" ht="12.75">
      <c r="A3918" s="1425" t="s">
        <v>1360</v>
      </c>
      <c r="B3918" s="1425" t="s">
        <v>776</v>
      </c>
      <c r="C3918" s="1425" t="s">
        <v>390</v>
      </c>
      <c r="D3918" s="1425" t="s">
        <v>549</v>
      </c>
      <c r="E3918" s="1425" t="s">
        <v>2866</v>
      </c>
      <c r="F3918" s="1425" t="s">
        <v>1281</v>
      </c>
      <c r="G3918" s="1425" t="s">
        <v>1238</v>
      </c>
      <c r="H3918" s="1425" t="s">
        <v>1265</v>
      </c>
      <c r="I3918" s="1425" t="s">
        <v>2767</v>
      </c>
      <c r="J3918" s="1425" t="s">
        <v>1282</v>
      </c>
      <c r="K3918" s="1425">
        <v>804</v>
      </c>
    </row>
    <row r="3919" spans="1:11" ht="12.75">
      <c r="A3919" s="1425" t="s">
        <v>1360</v>
      </c>
      <c r="B3919" s="1425" t="s">
        <v>776</v>
      </c>
      <c r="C3919" s="1425" t="s">
        <v>390</v>
      </c>
      <c r="D3919" s="1425" t="s">
        <v>549</v>
      </c>
      <c r="E3919" s="1425" t="s">
        <v>2866</v>
      </c>
      <c r="F3919" s="1425" t="s">
        <v>1281</v>
      </c>
      <c r="G3919" s="1425" t="s">
        <v>1238</v>
      </c>
      <c r="H3919" s="1425" t="s">
        <v>1265</v>
      </c>
      <c r="I3919" s="1425" t="s">
        <v>2768</v>
      </c>
      <c r="J3919" s="1425" t="s">
        <v>1282</v>
      </c>
      <c r="K3919" s="1425">
        <v>2500</v>
      </c>
    </row>
    <row r="3920" spans="1:11" ht="12.75">
      <c r="A3920" s="1425" t="s">
        <v>1360</v>
      </c>
      <c r="B3920" s="1425" t="s">
        <v>776</v>
      </c>
      <c r="C3920" s="1425" t="s">
        <v>390</v>
      </c>
      <c r="D3920" s="1425" t="s">
        <v>549</v>
      </c>
      <c r="E3920" s="1425" t="s">
        <v>2866</v>
      </c>
      <c r="F3920" s="1425" t="s">
        <v>1281</v>
      </c>
      <c r="G3920" s="1425" t="s">
        <v>1238</v>
      </c>
      <c r="H3920" s="1425" t="s">
        <v>1265</v>
      </c>
      <c r="I3920" s="1425" t="s">
        <v>2770</v>
      </c>
      <c r="J3920" s="1425" t="s">
        <v>1282</v>
      </c>
      <c r="K3920" s="1425">
        <v>-455</v>
      </c>
    </row>
    <row r="3921" spans="1:11" ht="12.75">
      <c r="A3921" s="1425" t="s">
        <v>1360</v>
      </c>
      <c r="B3921" s="1425" t="s">
        <v>776</v>
      </c>
      <c r="C3921" s="1425" t="s">
        <v>390</v>
      </c>
      <c r="D3921" s="1425" t="s">
        <v>549</v>
      </c>
      <c r="E3921" s="1425" t="s">
        <v>2866</v>
      </c>
      <c r="F3921" s="1425" t="s">
        <v>1281</v>
      </c>
      <c r="G3921" s="1425" t="s">
        <v>1238</v>
      </c>
      <c r="H3921" s="1425" t="s">
        <v>1265</v>
      </c>
      <c r="I3921" s="1425" t="s">
        <v>2771</v>
      </c>
      <c r="J3921" s="1425" t="s">
        <v>1282</v>
      </c>
      <c r="K3921" s="1425">
        <v>12288.309999999999</v>
      </c>
    </row>
    <row r="3922" spans="1:11" ht="12.75">
      <c r="A3922" s="1425" t="s">
        <v>1360</v>
      </c>
      <c r="B3922" s="1425" t="s">
        <v>776</v>
      </c>
      <c r="C3922" s="1425" t="s">
        <v>390</v>
      </c>
      <c r="D3922" s="1425" t="s">
        <v>549</v>
      </c>
      <c r="E3922" s="1425" t="s">
        <v>2866</v>
      </c>
      <c r="F3922" s="1425" t="s">
        <v>1281</v>
      </c>
      <c r="G3922" s="1425" t="s">
        <v>1238</v>
      </c>
      <c r="H3922" s="1425" t="s">
        <v>2774</v>
      </c>
      <c r="I3922" s="1425" t="s">
        <v>2763</v>
      </c>
      <c r="J3922" s="1425" t="s">
        <v>1282</v>
      </c>
      <c r="K3922" s="1425">
        <v>6800</v>
      </c>
    </row>
    <row r="3923" spans="1:11" ht="12.75">
      <c r="A3923" s="1425" t="s">
        <v>1360</v>
      </c>
      <c r="B3923" s="1425" t="s">
        <v>776</v>
      </c>
      <c r="C3923" s="1425" t="s">
        <v>390</v>
      </c>
      <c r="D3923" s="1425" t="s">
        <v>549</v>
      </c>
      <c r="E3923" s="1425" t="s">
        <v>2866</v>
      </c>
      <c r="F3923" s="1425" t="s">
        <v>1281</v>
      </c>
      <c r="G3923" s="1425" t="s">
        <v>1238</v>
      </c>
      <c r="H3923" s="1425" t="s">
        <v>2774</v>
      </c>
      <c r="I3923" s="1425" t="s">
        <v>2767</v>
      </c>
      <c r="J3923" s="1425" t="s">
        <v>1282</v>
      </c>
      <c r="K3923" s="1425">
        <v>740</v>
      </c>
    </row>
    <row r="3924" spans="1:11" ht="12.75">
      <c r="A3924" s="1425" t="s">
        <v>1360</v>
      </c>
      <c r="B3924" s="1425" t="s">
        <v>776</v>
      </c>
      <c r="C3924" s="1425" t="s">
        <v>390</v>
      </c>
      <c r="D3924" s="1425" t="s">
        <v>549</v>
      </c>
      <c r="E3924" s="1425" t="s">
        <v>2866</v>
      </c>
      <c r="F3924" s="1425" t="s">
        <v>1281</v>
      </c>
      <c r="G3924" s="1425" t="s">
        <v>1238</v>
      </c>
      <c r="H3924" s="1425" t="s">
        <v>2774</v>
      </c>
      <c r="I3924" s="1425" t="s">
        <v>2768</v>
      </c>
      <c r="J3924" s="1425" t="s">
        <v>1282</v>
      </c>
      <c r="K3924" s="1425">
        <v>-59</v>
      </c>
    </row>
    <row r="3925" spans="1:11" ht="12.75">
      <c r="A3925" s="1425" t="s">
        <v>1360</v>
      </c>
      <c r="B3925" s="1425" t="s">
        <v>776</v>
      </c>
      <c r="C3925" s="1425" t="s">
        <v>390</v>
      </c>
      <c r="D3925" s="1425" t="s">
        <v>549</v>
      </c>
      <c r="E3925" s="1425" t="s">
        <v>2866</v>
      </c>
      <c r="F3925" s="1425" t="s">
        <v>1281</v>
      </c>
      <c r="G3925" s="1425" t="s">
        <v>1238</v>
      </c>
      <c r="H3925" s="1425" t="s">
        <v>2774</v>
      </c>
      <c r="I3925" s="1425" t="s">
        <v>2769</v>
      </c>
      <c r="J3925" s="1425" t="s">
        <v>1282</v>
      </c>
      <c r="K3925" s="1425">
        <v>499.94999999999999</v>
      </c>
    </row>
    <row r="3926" spans="1:11" ht="12.75">
      <c r="A3926" s="1425" t="s">
        <v>1360</v>
      </c>
      <c r="B3926" s="1425" t="s">
        <v>776</v>
      </c>
      <c r="C3926" s="1425" t="s">
        <v>390</v>
      </c>
      <c r="D3926" s="1425" t="s">
        <v>549</v>
      </c>
      <c r="E3926" s="1425" t="s">
        <v>2866</v>
      </c>
      <c r="F3926" s="1425" t="s">
        <v>1281</v>
      </c>
      <c r="G3926" s="1425" t="s">
        <v>1238</v>
      </c>
      <c r="H3926" s="1425" t="s">
        <v>2774</v>
      </c>
      <c r="I3926" s="1425" t="s">
        <v>2770</v>
      </c>
      <c r="J3926" s="1425" t="s">
        <v>1282</v>
      </c>
      <c r="K3926" s="1425">
        <v>-2559</v>
      </c>
    </row>
    <row r="3927" spans="1:11" ht="12.75">
      <c r="A3927" s="1425" t="s">
        <v>1360</v>
      </c>
      <c r="B3927" s="1425" t="s">
        <v>776</v>
      </c>
      <c r="C3927" s="1425" t="s">
        <v>390</v>
      </c>
      <c r="D3927" s="1425" t="s">
        <v>549</v>
      </c>
      <c r="E3927" s="1425" t="s">
        <v>2866</v>
      </c>
      <c r="F3927" s="1425" t="s">
        <v>1281</v>
      </c>
      <c r="G3927" s="1425" t="s">
        <v>1238</v>
      </c>
      <c r="H3927" s="1425" t="s">
        <v>2774</v>
      </c>
      <c r="I3927" s="1425" t="s">
        <v>2771</v>
      </c>
      <c r="J3927" s="1425" t="s">
        <v>1282</v>
      </c>
      <c r="K3927" s="1425">
        <v>16697.25</v>
      </c>
    </row>
    <row r="3928" spans="1:11" ht="12.75">
      <c r="A3928" s="1425" t="s">
        <v>1360</v>
      </c>
      <c r="B3928" s="1425" t="s">
        <v>776</v>
      </c>
      <c r="C3928" s="1425" t="s">
        <v>390</v>
      </c>
      <c r="D3928" s="1425" t="s">
        <v>549</v>
      </c>
      <c r="E3928" s="1425" t="s">
        <v>2866</v>
      </c>
      <c r="F3928" s="1425" t="s">
        <v>1281</v>
      </c>
      <c r="G3928" s="1425" t="s">
        <v>1238</v>
      </c>
      <c r="H3928" s="1425" t="s">
        <v>1266</v>
      </c>
      <c r="I3928" s="1425" t="s">
        <v>2763</v>
      </c>
      <c r="J3928" s="1425" t="s">
        <v>1282</v>
      </c>
      <c r="K3928" s="1425">
        <v>6800</v>
      </c>
    </row>
    <row r="3929" spans="1:11" ht="12.75">
      <c r="A3929" s="1425" t="s">
        <v>1360</v>
      </c>
      <c r="B3929" s="1425" t="s">
        <v>776</v>
      </c>
      <c r="C3929" s="1425" t="s">
        <v>390</v>
      </c>
      <c r="D3929" s="1425" t="s">
        <v>549</v>
      </c>
      <c r="E3929" s="1425" t="s">
        <v>2866</v>
      </c>
      <c r="F3929" s="1425" t="s">
        <v>1281</v>
      </c>
      <c r="G3929" s="1425" t="s">
        <v>1238</v>
      </c>
      <c r="H3929" s="1425" t="s">
        <v>1266</v>
      </c>
      <c r="I3929" s="1425" t="s">
        <v>2765</v>
      </c>
      <c r="J3929" s="1425" t="s">
        <v>1282</v>
      </c>
      <c r="K3929" s="1425">
        <v>2500</v>
      </c>
    </row>
    <row r="3930" spans="1:11" ht="12.75">
      <c r="A3930" s="1425" t="s">
        <v>1360</v>
      </c>
      <c r="B3930" s="1425" t="s">
        <v>776</v>
      </c>
      <c r="C3930" s="1425" t="s">
        <v>390</v>
      </c>
      <c r="D3930" s="1425" t="s">
        <v>549</v>
      </c>
      <c r="E3930" s="1425" t="s">
        <v>2866</v>
      </c>
      <c r="F3930" s="1425" t="s">
        <v>1281</v>
      </c>
      <c r="G3930" s="1425" t="s">
        <v>1238</v>
      </c>
      <c r="H3930" s="1425" t="s">
        <v>1266</v>
      </c>
      <c r="I3930" s="1425" t="s">
        <v>2766</v>
      </c>
      <c r="J3930" s="1425" t="s">
        <v>1282</v>
      </c>
      <c r="K3930" s="1425">
        <v>2800</v>
      </c>
    </row>
    <row r="3931" spans="1:11" ht="12.75">
      <c r="A3931" s="1425" t="s">
        <v>1360</v>
      </c>
      <c r="B3931" s="1425" t="s">
        <v>776</v>
      </c>
      <c r="C3931" s="1425" t="s">
        <v>390</v>
      </c>
      <c r="D3931" s="1425" t="s">
        <v>549</v>
      </c>
      <c r="E3931" s="1425" t="s">
        <v>2866</v>
      </c>
      <c r="F3931" s="1425" t="s">
        <v>1281</v>
      </c>
      <c r="G3931" s="1425" t="s">
        <v>1238</v>
      </c>
      <c r="H3931" s="1425" t="s">
        <v>1266</v>
      </c>
      <c r="I3931" s="1425" t="s">
        <v>2767</v>
      </c>
      <c r="J3931" s="1425" t="s">
        <v>1282</v>
      </c>
      <c r="K3931" s="1425">
        <v>2085</v>
      </c>
    </row>
    <row r="3932" spans="1:11" ht="12.75">
      <c r="A3932" s="1425" t="s">
        <v>1360</v>
      </c>
      <c r="B3932" s="1425" t="s">
        <v>776</v>
      </c>
      <c r="C3932" s="1425" t="s">
        <v>390</v>
      </c>
      <c r="D3932" s="1425" t="s">
        <v>549</v>
      </c>
      <c r="E3932" s="1425" t="s">
        <v>2866</v>
      </c>
      <c r="F3932" s="1425" t="s">
        <v>1281</v>
      </c>
      <c r="G3932" s="1425" t="s">
        <v>1238</v>
      </c>
      <c r="H3932" s="1425" t="s">
        <v>1266</v>
      </c>
      <c r="I3932" s="1425" t="s">
        <v>2768</v>
      </c>
      <c r="J3932" s="1425" t="s">
        <v>1282</v>
      </c>
      <c r="K3932" s="1425">
        <v>2500</v>
      </c>
    </row>
    <row r="3933" spans="1:11" ht="12.75">
      <c r="A3933" s="1425" t="s">
        <v>1360</v>
      </c>
      <c r="B3933" s="1425" t="s">
        <v>776</v>
      </c>
      <c r="C3933" s="1425" t="s">
        <v>390</v>
      </c>
      <c r="D3933" s="1425" t="s">
        <v>549</v>
      </c>
      <c r="E3933" s="1425" t="s">
        <v>2866</v>
      </c>
      <c r="F3933" s="1425" t="s">
        <v>1281</v>
      </c>
      <c r="G3933" s="1425" t="s">
        <v>1238</v>
      </c>
      <c r="H3933" s="1425" t="s">
        <v>1266</v>
      </c>
      <c r="I3933" s="1425" t="s">
        <v>2770</v>
      </c>
      <c r="J3933" s="1425" t="s">
        <v>1282</v>
      </c>
      <c r="K3933" s="1425">
        <v>455</v>
      </c>
    </row>
    <row r="3934" spans="1:11" ht="12.75">
      <c r="A3934" s="1425" t="s">
        <v>1360</v>
      </c>
      <c r="B3934" s="1425" t="s">
        <v>776</v>
      </c>
      <c r="C3934" s="1425" t="s">
        <v>390</v>
      </c>
      <c r="D3934" s="1425" t="s">
        <v>549</v>
      </c>
      <c r="E3934" s="1425" t="s">
        <v>2866</v>
      </c>
      <c r="F3934" s="1425" t="s">
        <v>1281</v>
      </c>
      <c r="G3934" s="1425" t="s">
        <v>1238</v>
      </c>
      <c r="H3934" s="1425" t="s">
        <v>1266</v>
      </c>
      <c r="I3934" s="1425" t="s">
        <v>2771</v>
      </c>
      <c r="J3934" s="1425" t="s">
        <v>1282</v>
      </c>
      <c r="K3934" s="1425">
        <v>6467.6999999999998</v>
      </c>
    </row>
    <row r="3935" spans="1:11" ht="12.75">
      <c r="A3935" s="1425" t="s">
        <v>1360</v>
      </c>
      <c r="B3935" s="1425" t="s">
        <v>776</v>
      </c>
      <c r="C3935" s="1425" t="s">
        <v>390</v>
      </c>
      <c r="D3935" s="1425" t="s">
        <v>549</v>
      </c>
      <c r="E3935" s="1425" t="s">
        <v>2866</v>
      </c>
      <c r="F3935" s="1425" t="s">
        <v>1281</v>
      </c>
      <c r="G3935" s="1425" t="s">
        <v>1238</v>
      </c>
      <c r="H3935" s="1425" t="s">
        <v>1267</v>
      </c>
      <c r="I3935" s="1425" t="s">
        <v>2763</v>
      </c>
      <c r="J3935" s="1425" t="s">
        <v>1282</v>
      </c>
      <c r="K3935" s="1425">
        <v>6800</v>
      </c>
    </row>
    <row r="3936" spans="1:11" ht="12.75">
      <c r="A3936" s="1425" t="s">
        <v>1360</v>
      </c>
      <c r="B3936" s="1425" t="s">
        <v>776</v>
      </c>
      <c r="C3936" s="1425" t="s">
        <v>390</v>
      </c>
      <c r="D3936" s="1425" t="s">
        <v>549</v>
      </c>
      <c r="E3936" s="1425" t="s">
        <v>2866</v>
      </c>
      <c r="F3936" s="1425" t="s">
        <v>1281</v>
      </c>
      <c r="G3936" s="1425" t="s">
        <v>1238</v>
      </c>
      <c r="H3936" s="1425" t="s">
        <v>1267</v>
      </c>
      <c r="I3936" s="1425" t="s">
        <v>2765</v>
      </c>
      <c r="J3936" s="1425" t="s">
        <v>1282</v>
      </c>
      <c r="K3936" s="1425">
        <v>6470</v>
      </c>
    </row>
    <row r="3937" spans="1:11" ht="12.75">
      <c r="A3937" s="1425" t="s">
        <v>1360</v>
      </c>
      <c r="B3937" s="1425" t="s">
        <v>776</v>
      </c>
      <c r="C3937" s="1425" t="s">
        <v>390</v>
      </c>
      <c r="D3937" s="1425" t="s">
        <v>549</v>
      </c>
      <c r="E3937" s="1425" t="s">
        <v>2866</v>
      </c>
      <c r="F3937" s="1425" t="s">
        <v>1281</v>
      </c>
      <c r="G3937" s="1425" t="s">
        <v>1238</v>
      </c>
      <c r="H3937" s="1425" t="s">
        <v>1267</v>
      </c>
      <c r="I3937" s="1425" t="s">
        <v>2766</v>
      </c>
      <c r="J3937" s="1425" t="s">
        <v>1282</v>
      </c>
      <c r="K3937" s="1425">
        <v>2800</v>
      </c>
    </row>
    <row r="3938" spans="1:11" ht="12.75">
      <c r="A3938" s="1425" t="s">
        <v>1360</v>
      </c>
      <c r="B3938" s="1425" t="s">
        <v>776</v>
      </c>
      <c r="C3938" s="1425" t="s">
        <v>390</v>
      </c>
      <c r="D3938" s="1425" t="s">
        <v>549</v>
      </c>
      <c r="E3938" s="1425" t="s">
        <v>2866</v>
      </c>
      <c r="F3938" s="1425" t="s">
        <v>1281</v>
      </c>
      <c r="G3938" s="1425" t="s">
        <v>1238</v>
      </c>
      <c r="H3938" s="1425" t="s">
        <v>1267</v>
      </c>
      <c r="I3938" s="1425" t="s">
        <v>2767</v>
      </c>
      <c r="J3938" s="1425" t="s">
        <v>1282</v>
      </c>
      <c r="K3938" s="1425">
        <v>370</v>
      </c>
    </row>
    <row r="3939" spans="1:11" ht="12.75">
      <c r="A3939" s="1425" t="s">
        <v>1360</v>
      </c>
      <c r="B3939" s="1425" t="s">
        <v>776</v>
      </c>
      <c r="C3939" s="1425" t="s">
        <v>390</v>
      </c>
      <c r="D3939" s="1425" t="s">
        <v>549</v>
      </c>
      <c r="E3939" s="1425" t="s">
        <v>2866</v>
      </c>
      <c r="F3939" s="1425" t="s">
        <v>1281</v>
      </c>
      <c r="G3939" s="1425" t="s">
        <v>1238</v>
      </c>
      <c r="H3939" s="1425" t="s">
        <v>1267</v>
      </c>
      <c r="I3939" s="1425" t="s">
        <v>2771</v>
      </c>
      <c r="J3939" s="1425" t="s">
        <v>1282</v>
      </c>
      <c r="K3939" s="1425">
        <v>3512</v>
      </c>
    </row>
    <row r="3940" spans="1:11" ht="12.75">
      <c r="A3940" s="1425" t="s">
        <v>1360</v>
      </c>
      <c r="B3940" s="1425" t="s">
        <v>776</v>
      </c>
      <c r="C3940" s="1425" t="s">
        <v>390</v>
      </c>
      <c r="D3940" s="1425" t="s">
        <v>549</v>
      </c>
      <c r="E3940" s="1425" t="s">
        <v>1462</v>
      </c>
      <c r="F3940" s="1425" t="s">
        <v>1295</v>
      </c>
      <c r="G3940" s="1425" t="s">
        <v>1238</v>
      </c>
      <c r="H3940" s="1425" t="s">
        <v>2762</v>
      </c>
      <c r="I3940" s="1425" t="s">
        <v>2763</v>
      </c>
      <c r="J3940" s="1425" t="s">
        <v>1296</v>
      </c>
      <c r="K3940" s="1425">
        <v>726.39999999999998</v>
      </c>
    </row>
    <row r="3941" spans="1:11" ht="12.75">
      <c r="A3941" s="1425" t="s">
        <v>1360</v>
      </c>
      <c r="B3941" s="1425" t="s">
        <v>776</v>
      </c>
      <c r="C3941" s="1425" t="s">
        <v>390</v>
      </c>
      <c r="D3941" s="1425" t="s">
        <v>549</v>
      </c>
      <c r="E3941" s="1425" t="s">
        <v>1462</v>
      </c>
      <c r="F3941" s="1425" t="s">
        <v>1295</v>
      </c>
      <c r="G3941" s="1425" t="s">
        <v>1238</v>
      </c>
      <c r="H3941" s="1425" t="s">
        <v>2762</v>
      </c>
      <c r="I3941" s="1425" t="s">
        <v>2766</v>
      </c>
      <c r="J3941" s="1425" t="s">
        <v>1296</v>
      </c>
      <c r="K3941" s="1425">
        <v>2800</v>
      </c>
    </row>
    <row r="3942" spans="1:11" ht="12.75">
      <c r="A3942" s="1425" t="s">
        <v>1360</v>
      </c>
      <c r="B3942" s="1425" t="s">
        <v>776</v>
      </c>
      <c r="C3942" s="1425" t="s">
        <v>390</v>
      </c>
      <c r="D3942" s="1425" t="s">
        <v>549</v>
      </c>
      <c r="E3942" s="1425" t="s">
        <v>1462</v>
      </c>
      <c r="F3942" s="1425" t="s">
        <v>1295</v>
      </c>
      <c r="G3942" s="1425" t="s">
        <v>1238</v>
      </c>
      <c r="H3942" s="1425" t="s">
        <v>2762</v>
      </c>
      <c r="I3942" s="1425" t="s">
        <v>2771</v>
      </c>
      <c r="J3942" s="1425" t="s">
        <v>1296</v>
      </c>
      <c r="K3942" s="1425">
        <v>-182.78</v>
      </c>
    </row>
    <row r="3943" spans="1:11" ht="12.75">
      <c r="A3943" s="1425" t="s">
        <v>1360</v>
      </c>
      <c r="B3943" s="1425" t="s">
        <v>776</v>
      </c>
      <c r="C3943" s="1425" t="s">
        <v>390</v>
      </c>
      <c r="D3943" s="1425" t="s">
        <v>549</v>
      </c>
      <c r="E3943" s="1425" t="s">
        <v>1462</v>
      </c>
      <c r="F3943" s="1425" t="s">
        <v>1295</v>
      </c>
      <c r="G3943" s="1425" t="s">
        <v>1238</v>
      </c>
      <c r="H3943" s="1425" t="s">
        <v>1263</v>
      </c>
      <c r="I3943" s="1425" t="s">
        <v>2765</v>
      </c>
      <c r="J3943" s="1425" t="s">
        <v>1296</v>
      </c>
      <c r="K3943" s="1425">
        <v>11848.459999999999</v>
      </c>
    </row>
    <row r="3944" spans="1:11" ht="12.75">
      <c r="A3944" s="1425" t="s">
        <v>1360</v>
      </c>
      <c r="B3944" s="1425" t="s">
        <v>776</v>
      </c>
      <c r="C3944" s="1425" t="s">
        <v>390</v>
      </c>
      <c r="D3944" s="1425" t="s">
        <v>549</v>
      </c>
      <c r="E3944" s="1425" t="s">
        <v>1462</v>
      </c>
      <c r="F3944" s="1425" t="s">
        <v>1295</v>
      </c>
      <c r="G3944" s="1425" t="s">
        <v>1238</v>
      </c>
      <c r="H3944" s="1425" t="s">
        <v>1263</v>
      </c>
      <c r="I3944" s="1425" t="s">
        <v>2769</v>
      </c>
      <c r="J3944" s="1425" t="s">
        <v>1296</v>
      </c>
      <c r="K3944" s="1425">
        <v>758.59000000000003</v>
      </c>
    </row>
    <row r="3945" spans="1:11" ht="12.75">
      <c r="A3945" s="1425" t="s">
        <v>1360</v>
      </c>
      <c r="B3945" s="1425" t="s">
        <v>776</v>
      </c>
      <c r="C3945" s="1425" t="s">
        <v>390</v>
      </c>
      <c r="D3945" s="1425" t="s">
        <v>549</v>
      </c>
      <c r="E3945" s="1425" t="s">
        <v>1462</v>
      </c>
      <c r="F3945" s="1425" t="s">
        <v>1295</v>
      </c>
      <c r="G3945" s="1425" t="s">
        <v>1238</v>
      </c>
      <c r="H3945" s="1425" t="s">
        <v>1263</v>
      </c>
      <c r="I3945" s="1425" t="s">
        <v>2770</v>
      </c>
      <c r="J3945" s="1425" t="s">
        <v>1296</v>
      </c>
      <c r="K3945" s="1425">
        <v>1045</v>
      </c>
    </row>
    <row r="3946" spans="1:11" ht="12.75">
      <c r="A3946" s="1425" t="s">
        <v>1360</v>
      </c>
      <c r="B3946" s="1425" t="s">
        <v>776</v>
      </c>
      <c r="C3946" s="1425" t="s">
        <v>390</v>
      </c>
      <c r="D3946" s="1425" t="s">
        <v>549</v>
      </c>
      <c r="E3946" s="1425" t="s">
        <v>1462</v>
      </c>
      <c r="F3946" s="1425" t="s">
        <v>1295</v>
      </c>
      <c r="G3946" s="1425" t="s">
        <v>1238</v>
      </c>
      <c r="H3946" s="1425" t="s">
        <v>1263</v>
      </c>
      <c r="I3946" s="1425" t="s">
        <v>2771</v>
      </c>
      <c r="J3946" s="1425" t="s">
        <v>1296</v>
      </c>
      <c r="K3946" s="1425">
        <v>3722.7399999999998</v>
      </c>
    </row>
    <row r="3947" spans="1:11" ht="12.75">
      <c r="A3947" s="1425" t="s">
        <v>1360</v>
      </c>
      <c r="B3947" s="1425" t="s">
        <v>776</v>
      </c>
      <c r="C3947" s="1425" t="s">
        <v>390</v>
      </c>
      <c r="D3947" s="1425" t="s">
        <v>549</v>
      </c>
      <c r="E3947" s="1425" t="s">
        <v>1462</v>
      </c>
      <c r="F3947" s="1425" t="s">
        <v>1295</v>
      </c>
      <c r="G3947" s="1425" t="s">
        <v>1238</v>
      </c>
      <c r="H3947" s="1425" t="s">
        <v>2772</v>
      </c>
      <c r="I3947" s="1425" t="s">
        <v>2765</v>
      </c>
      <c r="J3947" s="1425" t="s">
        <v>1296</v>
      </c>
      <c r="K3947" s="1425">
        <v>735</v>
      </c>
    </row>
    <row r="3948" spans="1:11" ht="12.75">
      <c r="A3948" s="1425" t="s">
        <v>1360</v>
      </c>
      <c r="B3948" s="1425" t="s">
        <v>776</v>
      </c>
      <c r="C3948" s="1425" t="s">
        <v>390</v>
      </c>
      <c r="D3948" s="1425" t="s">
        <v>549</v>
      </c>
      <c r="E3948" s="1425" t="s">
        <v>1462</v>
      </c>
      <c r="F3948" s="1425" t="s">
        <v>1295</v>
      </c>
      <c r="G3948" s="1425" t="s">
        <v>1238</v>
      </c>
      <c r="H3948" s="1425" t="s">
        <v>2772</v>
      </c>
      <c r="I3948" s="1425" t="s">
        <v>2767</v>
      </c>
      <c r="J3948" s="1425" t="s">
        <v>1296</v>
      </c>
      <c r="K3948" s="1425">
        <v>12391.84</v>
      </c>
    </row>
    <row r="3949" spans="1:11" ht="12.75">
      <c r="A3949" s="1425" t="s">
        <v>1360</v>
      </c>
      <c r="B3949" s="1425" t="s">
        <v>776</v>
      </c>
      <c r="C3949" s="1425" t="s">
        <v>390</v>
      </c>
      <c r="D3949" s="1425" t="s">
        <v>549</v>
      </c>
      <c r="E3949" s="1425" t="s">
        <v>1462</v>
      </c>
      <c r="F3949" s="1425" t="s">
        <v>1295</v>
      </c>
      <c r="G3949" s="1425" t="s">
        <v>1238</v>
      </c>
      <c r="H3949" s="1425" t="s">
        <v>2772</v>
      </c>
      <c r="I3949" s="1425" t="s">
        <v>2771</v>
      </c>
      <c r="J3949" s="1425" t="s">
        <v>1296</v>
      </c>
      <c r="K3949" s="1425">
        <v>3075</v>
      </c>
    </row>
    <row r="3950" spans="1:11" ht="12.75">
      <c r="A3950" s="1425" t="s">
        <v>1360</v>
      </c>
      <c r="B3950" s="1425" t="s">
        <v>776</v>
      </c>
      <c r="C3950" s="1425" t="s">
        <v>390</v>
      </c>
      <c r="D3950" s="1425" t="s">
        <v>549</v>
      </c>
      <c r="E3950" s="1425" t="s">
        <v>1462</v>
      </c>
      <c r="F3950" s="1425" t="s">
        <v>1295</v>
      </c>
      <c r="G3950" s="1425" t="s">
        <v>1238</v>
      </c>
      <c r="H3950" s="1425" t="s">
        <v>2773</v>
      </c>
      <c r="I3950" s="1425" t="s">
        <v>2765</v>
      </c>
      <c r="J3950" s="1425" t="s">
        <v>1296</v>
      </c>
      <c r="K3950" s="1425">
        <v>80</v>
      </c>
    </row>
    <row r="3951" spans="1:11" ht="12.75">
      <c r="A3951" s="1425" t="s">
        <v>1360</v>
      </c>
      <c r="B3951" s="1425" t="s">
        <v>776</v>
      </c>
      <c r="C3951" s="1425" t="s">
        <v>390</v>
      </c>
      <c r="D3951" s="1425" t="s">
        <v>549</v>
      </c>
      <c r="E3951" s="1425" t="s">
        <v>1462</v>
      </c>
      <c r="F3951" s="1425" t="s">
        <v>1295</v>
      </c>
      <c r="G3951" s="1425" t="s">
        <v>1238</v>
      </c>
      <c r="H3951" s="1425" t="s">
        <v>2773</v>
      </c>
      <c r="I3951" s="1425" t="s">
        <v>2770</v>
      </c>
      <c r="J3951" s="1425" t="s">
        <v>1296</v>
      </c>
      <c r="K3951" s="1425">
        <v>33000</v>
      </c>
    </row>
    <row r="3952" spans="1:11" ht="12.75">
      <c r="A3952" s="1425" t="s">
        <v>1360</v>
      </c>
      <c r="B3952" s="1425" t="s">
        <v>776</v>
      </c>
      <c r="C3952" s="1425" t="s">
        <v>390</v>
      </c>
      <c r="D3952" s="1425" t="s">
        <v>549</v>
      </c>
      <c r="E3952" s="1425" t="s">
        <v>1462</v>
      </c>
      <c r="F3952" s="1425" t="s">
        <v>1295</v>
      </c>
      <c r="G3952" s="1425" t="s">
        <v>1238</v>
      </c>
      <c r="H3952" s="1425" t="s">
        <v>1264</v>
      </c>
      <c r="I3952" s="1425" t="s">
        <v>2767</v>
      </c>
      <c r="J3952" s="1425" t="s">
        <v>1296</v>
      </c>
      <c r="K3952" s="1425">
        <v>2524.9899999999998</v>
      </c>
    </row>
    <row r="3953" spans="1:11" ht="12.75">
      <c r="A3953" s="1425" t="s">
        <v>1360</v>
      </c>
      <c r="B3953" s="1425" t="s">
        <v>776</v>
      </c>
      <c r="C3953" s="1425" t="s">
        <v>390</v>
      </c>
      <c r="D3953" s="1425" t="s">
        <v>549</v>
      </c>
      <c r="E3953" s="1425" t="s">
        <v>1462</v>
      </c>
      <c r="F3953" s="1425" t="s">
        <v>1295</v>
      </c>
      <c r="G3953" s="1425" t="s">
        <v>1238</v>
      </c>
      <c r="H3953" s="1425" t="s">
        <v>1264</v>
      </c>
      <c r="I3953" s="1425" t="s">
        <v>2771</v>
      </c>
      <c r="J3953" s="1425" t="s">
        <v>1296</v>
      </c>
      <c r="K3953" s="1425">
        <v>24700</v>
      </c>
    </row>
    <row r="3954" spans="1:11" ht="12.75">
      <c r="A3954" s="1425" t="s">
        <v>1360</v>
      </c>
      <c r="B3954" s="1425" t="s">
        <v>776</v>
      </c>
      <c r="C3954" s="1425" t="s">
        <v>390</v>
      </c>
      <c r="D3954" s="1425" t="s">
        <v>549</v>
      </c>
      <c r="E3954" s="1425" t="s">
        <v>1462</v>
      </c>
      <c r="F3954" s="1425" t="s">
        <v>1295</v>
      </c>
      <c r="G3954" s="1425" t="s">
        <v>1238</v>
      </c>
      <c r="H3954" s="1425" t="s">
        <v>1265</v>
      </c>
      <c r="I3954" s="1425" t="s">
        <v>2765</v>
      </c>
      <c r="J3954" s="1425" t="s">
        <v>1296</v>
      </c>
      <c r="K3954" s="1425">
        <v>-605.84000000000003</v>
      </c>
    </row>
    <row r="3955" spans="1:11" ht="12.75">
      <c r="A3955" s="1425" t="s">
        <v>1360</v>
      </c>
      <c r="B3955" s="1425" t="s">
        <v>776</v>
      </c>
      <c r="C3955" s="1425" t="s">
        <v>390</v>
      </c>
      <c r="D3955" s="1425" t="s">
        <v>549</v>
      </c>
      <c r="E3955" s="1425" t="s">
        <v>1462</v>
      </c>
      <c r="F3955" s="1425" t="s">
        <v>1295</v>
      </c>
      <c r="G3955" s="1425" t="s">
        <v>1238</v>
      </c>
      <c r="H3955" s="1425" t="s">
        <v>1265</v>
      </c>
      <c r="I3955" s="1425" t="s">
        <v>2766</v>
      </c>
      <c r="J3955" s="1425" t="s">
        <v>1296</v>
      </c>
      <c r="K3955" s="1425">
        <v>3175</v>
      </c>
    </row>
    <row r="3956" spans="1:11" ht="12.75">
      <c r="A3956" s="1425" t="s">
        <v>1360</v>
      </c>
      <c r="B3956" s="1425" t="s">
        <v>776</v>
      </c>
      <c r="C3956" s="1425" t="s">
        <v>390</v>
      </c>
      <c r="D3956" s="1425" t="s">
        <v>549</v>
      </c>
      <c r="E3956" s="1425" t="s">
        <v>1462</v>
      </c>
      <c r="F3956" s="1425" t="s">
        <v>1295</v>
      </c>
      <c r="G3956" s="1425" t="s">
        <v>1238</v>
      </c>
      <c r="H3956" s="1425" t="s">
        <v>1265</v>
      </c>
      <c r="I3956" s="1425" t="s">
        <v>2771</v>
      </c>
      <c r="J3956" s="1425" t="s">
        <v>1296</v>
      </c>
      <c r="K3956" s="1425">
        <v>1344.26</v>
      </c>
    </row>
    <row r="3957" spans="1:11" ht="12.75">
      <c r="A3957" s="1425" t="s">
        <v>1360</v>
      </c>
      <c r="B3957" s="1425" t="s">
        <v>776</v>
      </c>
      <c r="C3957" s="1425" t="s">
        <v>390</v>
      </c>
      <c r="D3957" s="1425" t="s">
        <v>549</v>
      </c>
      <c r="E3957" s="1425" t="s">
        <v>1462</v>
      </c>
      <c r="F3957" s="1425" t="s">
        <v>1295</v>
      </c>
      <c r="G3957" s="1425" t="s">
        <v>1238</v>
      </c>
      <c r="H3957" s="1425" t="s">
        <v>2774</v>
      </c>
      <c r="I3957" s="1425" t="s">
        <v>2765</v>
      </c>
      <c r="J3957" s="1425" t="s">
        <v>1296</v>
      </c>
      <c r="K3957" s="1425">
        <v>5968.5900000000001</v>
      </c>
    </row>
    <row r="3958" spans="1:11" ht="12.75">
      <c r="A3958" s="1425" t="s">
        <v>1360</v>
      </c>
      <c r="B3958" s="1425" t="s">
        <v>776</v>
      </c>
      <c r="C3958" s="1425" t="s">
        <v>390</v>
      </c>
      <c r="D3958" s="1425" t="s">
        <v>549</v>
      </c>
      <c r="E3958" s="1425" t="s">
        <v>1462</v>
      </c>
      <c r="F3958" s="1425" t="s">
        <v>1295</v>
      </c>
      <c r="G3958" s="1425" t="s">
        <v>1238</v>
      </c>
      <c r="H3958" s="1425" t="s">
        <v>2774</v>
      </c>
      <c r="I3958" s="1425" t="s">
        <v>2766</v>
      </c>
      <c r="J3958" s="1425" t="s">
        <v>1296</v>
      </c>
      <c r="K3958" s="1425">
        <v>3025</v>
      </c>
    </row>
    <row r="3959" spans="1:11" ht="12.75">
      <c r="A3959" s="1425" t="s">
        <v>1360</v>
      </c>
      <c r="B3959" s="1425" t="s">
        <v>776</v>
      </c>
      <c r="C3959" s="1425" t="s">
        <v>390</v>
      </c>
      <c r="D3959" s="1425" t="s">
        <v>549</v>
      </c>
      <c r="E3959" s="1425" t="s">
        <v>1462</v>
      </c>
      <c r="F3959" s="1425" t="s">
        <v>1295</v>
      </c>
      <c r="G3959" s="1425" t="s">
        <v>1238</v>
      </c>
      <c r="H3959" s="1425" t="s">
        <v>1266</v>
      </c>
      <c r="I3959" s="1425" t="s">
        <v>2763</v>
      </c>
      <c r="J3959" s="1425" t="s">
        <v>1296</v>
      </c>
      <c r="K3959" s="1425">
        <v>807.95000000000005</v>
      </c>
    </row>
    <row r="3960" spans="1:11" ht="12.75">
      <c r="A3960" s="1425" t="s">
        <v>1360</v>
      </c>
      <c r="B3960" s="1425" t="s">
        <v>776</v>
      </c>
      <c r="C3960" s="1425" t="s">
        <v>390</v>
      </c>
      <c r="D3960" s="1425" t="s">
        <v>549</v>
      </c>
      <c r="E3960" s="1425" t="s">
        <v>1462</v>
      </c>
      <c r="F3960" s="1425" t="s">
        <v>1295</v>
      </c>
      <c r="G3960" s="1425" t="s">
        <v>1238</v>
      </c>
      <c r="H3960" s="1425" t="s">
        <v>1266</v>
      </c>
      <c r="I3960" s="1425" t="s">
        <v>2765</v>
      </c>
      <c r="J3960" s="1425" t="s">
        <v>1296</v>
      </c>
      <c r="K3960" s="1425">
        <v>7411.6599999999999</v>
      </c>
    </row>
    <row r="3961" spans="1:11" ht="12.75">
      <c r="A3961" s="1425" t="s">
        <v>1360</v>
      </c>
      <c r="B3961" s="1425" t="s">
        <v>776</v>
      </c>
      <c r="C3961" s="1425" t="s">
        <v>390</v>
      </c>
      <c r="D3961" s="1425" t="s">
        <v>549</v>
      </c>
      <c r="E3961" s="1425" t="s">
        <v>1462</v>
      </c>
      <c r="F3961" s="1425" t="s">
        <v>1295</v>
      </c>
      <c r="G3961" s="1425" t="s">
        <v>1238</v>
      </c>
      <c r="H3961" s="1425" t="s">
        <v>1267</v>
      </c>
      <c r="I3961" s="1425" t="s">
        <v>2763</v>
      </c>
      <c r="J3961" s="1425" t="s">
        <v>1296</v>
      </c>
      <c r="K3961" s="1425">
        <v>6800</v>
      </c>
    </row>
    <row r="3962" spans="1:11" ht="12.75">
      <c r="A3962" s="1425" t="s">
        <v>1360</v>
      </c>
      <c r="B3962" s="1425" t="s">
        <v>776</v>
      </c>
      <c r="C3962" s="1425" t="s">
        <v>390</v>
      </c>
      <c r="D3962" s="1425" t="s">
        <v>549</v>
      </c>
      <c r="E3962" s="1425" t="s">
        <v>1462</v>
      </c>
      <c r="F3962" s="1425" t="s">
        <v>1295</v>
      </c>
      <c r="G3962" s="1425" t="s">
        <v>1238</v>
      </c>
      <c r="H3962" s="1425" t="s">
        <v>1267</v>
      </c>
      <c r="I3962" s="1425" t="s">
        <v>2765</v>
      </c>
      <c r="J3962" s="1425" t="s">
        <v>1296</v>
      </c>
      <c r="K3962" s="1425">
        <v>6445</v>
      </c>
    </row>
    <row r="3963" spans="1:11" ht="12.75">
      <c r="A3963" s="1425" t="s">
        <v>1360</v>
      </c>
      <c r="B3963" s="1425" t="s">
        <v>776</v>
      </c>
      <c r="C3963" s="1425" t="s">
        <v>390</v>
      </c>
      <c r="D3963" s="1425" t="s">
        <v>549</v>
      </c>
      <c r="E3963" s="1425" t="s">
        <v>1462</v>
      </c>
      <c r="F3963" s="1425" t="s">
        <v>1295</v>
      </c>
      <c r="G3963" s="1425" t="s">
        <v>1238</v>
      </c>
      <c r="H3963" s="1425" t="s">
        <v>1267</v>
      </c>
      <c r="I3963" s="1425" t="s">
        <v>2766</v>
      </c>
      <c r="J3963" s="1425" t="s">
        <v>1296</v>
      </c>
      <c r="K3963" s="1425">
        <v>6949.8500000000004</v>
      </c>
    </row>
    <row r="3964" spans="1:11" ht="12.75">
      <c r="A3964" s="1425" t="s">
        <v>1360</v>
      </c>
      <c r="B3964" s="1425" t="s">
        <v>776</v>
      </c>
      <c r="C3964" s="1425" t="s">
        <v>390</v>
      </c>
      <c r="D3964" s="1425" t="s">
        <v>549</v>
      </c>
      <c r="E3964" s="1425" t="s">
        <v>2867</v>
      </c>
      <c r="F3964" s="1425" t="s">
        <v>1299</v>
      </c>
      <c r="G3964" s="1425" t="s">
        <v>1238</v>
      </c>
      <c r="H3964" s="1425" t="s">
        <v>2762</v>
      </c>
      <c r="I3964" s="1425" t="s">
        <v>2764</v>
      </c>
      <c r="J3964" s="1425" t="s">
        <v>1300</v>
      </c>
      <c r="K3964" s="1425">
        <v>925</v>
      </c>
    </row>
    <row r="3965" spans="1:11" ht="12.75">
      <c r="A3965" s="1425" t="s">
        <v>1360</v>
      </c>
      <c r="B3965" s="1425" t="s">
        <v>776</v>
      </c>
      <c r="C3965" s="1425" t="s">
        <v>390</v>
      </c>
      <c r="D3965" s="1425" t="s">
        <v>549</v>
      </c>
      <c r="E3965" s="1425" t="s">
        <v>2867</v>
      </c>
      <c r="F3965" s="1425" t="s">
        <v>1299</v>
      </c>
      <c r="G3965" s="1425" t="s">
        <v>1238</v>
      </c>
      <c r="H3965" s="1425" t="s">
        <v>2762</v>
      </c>
      <c r="I3965" s="1425" t="s">
        <v>2767</v>
      </c>
      <c r="J3965" s="1425" t="s">
        <v>1300</v>
      </c>
      <c r="K3965" s="1425">
        <v>2905.5300000000002</v>
      </c>
    </row>
    <row r="3966" spans="1:11" ht="12.75">
      <c r="A3966" s="1425" t="s">
        <v>1360</v>
      </c>
      <c r="B3966" s="1425" t="s">
        <v>776</v>
      </c>
      <c r="C3966" s="1425" t="s">
        <v>390</v>
      </c>
      <c r="D3966" s="1425" t="s">
        <v>549</v>
      </c>
      <c r="E3966" s="1425" t="s">
        <v>2867</v>
      </c>
      <c r="F3966" s="1425" t="s">
        <v>1299</v>
      </c>
      <c r="G3966" s="1425" t="s">
        <v>1238</v>
      </c>
      <c r="H3966" s="1425" t="s">
        <v>2762</v>
      </c>
      <c r="I3966" s="1425" t="s">
        <v>2770</v>
      </c>
      <c r="J3966" s="1425" t="s">
        <v>1300</v>
      </c>
      <c r="K3966" s="1425">
        <v>1475</v>
      </c>
    </row>
    <row r="3967" spans="1:11" ht="12.75">
      <c r="A3967" s="1425" t="s">
        <v>1360</v>
      </c>
      <c r="B3967" s="1425" t="s">
        <v>776</v>
      </c>
      <c r="C3967" s="1425" t="s">
        <v>390</v>
      </c>
      <c r="D3967" s="1425" t="s">
        <v>549</v>
      </c>
      <c r="E3967" s="1425" t="s">
        <v>2867</v>
      </c>
      <c r="F3967" s="1425" t="s">
        <v>1299</v>
      </c>
      <c r="G3967" s="1425" t="s">
        <v>1238</v>
      </c>
      <c r="H3967" s="1425" t="s">
        <v>2762</v>
      </c>
      <c r="I3967" s="1425" t="s">
        <v>2771</v>
      </c>
      <c r="J3967" s="1425" t="s">
        <v>1300</v>
      </c>
      <c r="K3967" s="1425">
        <v>959.5</v>
      </c>
    </row>
    <row r="3968" spans="1:11" ht="12.75">
      <c r="A3968" s="1425" t="s">
        <v>1360</v>
      </c>
      <c r="B3968" s="1425" t="s">
        <v>776</v>
      </c>
      <c r="C3968" s="1425" t="s">
        <v>390</v>
      </c>
      <c r="D3968" s="1425" t="s">
        <v>549</v>
      </c>
      <c r="E3968" s="1425" t="s">
        <v>2867</v>
      </c>
      <c r="F3968" s="1425" t="s">
        <v>1299</v>
      </c>
      <c r="G3968" s="1425" t="s">
        <v>1238</v>
      </c>
      <c r="H3968" s="1425" t="s">
        <v>1263</v>
      </c>
      <c r="I3968" s="1425" t="s">
        <v>2764</v>
      </c>
      <c r="J3968" s="1425" t="s">
        <v>1300</v>
      </c>
      <c r="K3968" s="1425">
        <v>3733</v>
      </c>
    </row>
    <row r="3969" spans="1:11" ht="12.75">
      <c r="A3969" s="1425" t="s">
        <v>1360</v>
      </c>
      <c r="B3969" s="1425" t="s">
        <v>776</v>
      </c>
      <c r="C3969" s="1425" t="s">
        <v>390</v>
      </c>
      <c r="D3969" s="1425" t="s">
        <v>549</v>
      </c>
      <c r="E3969" s="1425" t="s">
        <v>2867</v>
      </c>
      <c r="F3969" s="1425" t="s">
        <v>1299</v>
      </c>
      <c r="G3969" s="1425" t="s">
        <v>1238</v>
      </c>
      <c r="H3969" s="1425" t="s">
        <v>1263</v>
      </c>
      <c r="I3969" s="1425" t="s">
        <v>2770</v>
      </c>
      <c r="J3969" s="1425" t="s">
        <v>1300</v>
      </c>
      <c r="K3969" s="1425">
        <v>1200</v>
      </c>
    </row>
    <row r="3970" spans="1:11" ht="12.75">
      <c r="A3970" s="1425" t="s">
        <v>1360</v>
      </c>
      <c r="B3970" s="1425" t="s">
        <v>776</v>
      </c>
      <c r="C3970" s="1425" t="s">
        <v>390</v>
      </c>
      <c r="D3970" s="1425" t="s">
        <v>549</v>
      </c>
      <c r="E3970" s="1425" t="s">
        <v>2867</v>
      </c>
      <c r="F3970" s="1425" t="s">
        <v>1299</v>
      </c>
      <c r="G3970" s="1425" t="s">
        <v>1238</v>
      </c>
      <c r="H3970" s="1425" t="s">
        <v>2772</v>
      </c>
      <c r="I3970" s="1425" t="s">
        <v>2765</v>
      </c>
      <c r="J3970" s="1425" t="s">
        <v>1300</v>
      </c>
      <c r="K3970" s="1425">
        <v>-2438</v>
      </c>
    </row>
    <row r="3971" spans="1:11" ht="12.75">
      <c r="A3971" s="1425" t="s">
        <v>1360</v>
      </c>
      <c r="B3971" s="1425" t="s">
        <v>776</v>
      </c>
      <c r="C3971" s="1425" t="s">
        <v>390</v>
      </c>
      <c r="D3971" s="1425" t="s">
        <v>549</v>
      </c>
      <c r="E3971" s="1425" t="s">
        <v>2867</v>
      </c>
      <c r="F3971" s="1425" t="s">
        <v>1299</v>
      </c>
      <c r="G3971" s="1425" t="s">
        <v>1238</v>
      </c>
      <c r="H3971" s="1425" t="s">
        <v>2772</v>
      </c>
      <c r="I3971" s="1425" t="s">
        <v>2768</v>
      </c>
      <c r="J3971" s="1425" t="s">
        <v>1300</v>
      </c>
      <c r="K3971" s="1425">
        <v>-2559</v>
      </c>
    </row>
    <row r="3972" spans="1:11" ht="12.75">
      <c r="A3972" s="1425" t="s">
        <v>1360</v>
      </c>
      <c r="B3972" s="1425" t="s">
        <v>776</v>
      </c>
      <c r="C3972" s="1425" t="s">
        <v>390</v>
      </c>
      <c r="D3972" s="1425" t="s">
        <v>549</v>
      </c>
      <c r="E3972" s="1425" t="s">
        <v>2867</v>
      </c>
      <c r="F3972" s="1425" t="s">
        <v>1299</v>
      </c>
      <c r="G3972" s="1425" t="s">
        <v>1238</v>
      </c>
      <c r="H3972" s="1425" t="s">
        <v>2772</v>
      </c>
      <c r="I3972" s="1425" t="s">
        <v>2769</v>
      </c>
      <c r="J3972" s="1425" t="s">
        <v>1300</v>
      </c>
      <c r="K3972" s="1425">
        <v>1551.5999999999999</v>
      </c>
    </row>
    <row r="3973" spans="1:11" ht="12.75">
      <c r="A3973" s="1425" t="s">
        <v>1360</v>
      </c>
      <c r="B3973" s="1425" t="s">
        <v>776</v>
      </c>
      <c r="C3973" s="1425" t="s">
        <v>390</v>
      </c>
      <c r="D3973" s="1425" t="s">
        <v>549</v>
      </c>
      <c r="E3973" s="1425" t="s">
        <v>2867</v>
      </c>
      <c r="F3973" s="1425" t="s">
        <v>1299</v>
      </c>
      <c r="G3973" s="1425" t="s">
        <v>1238</v>
      </c>
      <c r="H3973" s="1425" t="s">
        <v>2772</v>
      </c>
      <c r="I3973" s="1425" t="s">
        <v>2770</v>
      </c>
      <c r="J3973" s="1425" t="s">
        <v>1300</v>
      </c>
      <c r="K3973" s="1425">
        <v>-2559</v>
      </c>
    </row>
    <row r="3974" spans="1:11" ht="12.75">
      <c r="A3974" s="1425" t="s">
        <v>1360</v>
      </c>
      <c r="B3974" s="1425" t="s">
        <v>776</v>
      </c>
      <c r="C3974" s="1425" t="s">
        <v>390</v>
      </c>
      <c r="D3974" s="1425" t="s">
        <v>549</v>
      </c>
      <c r="E3974" s="1425" t="s">
        <v>2867</v>
      </c>
      <c r="F3974" s="1425" t="s">
        <v>1299</v>
      </c>
      <c r="G3974" s="1425" t="s">
        <v>1238</v>
      </c>
      <c r="H3974" s="1425" t="s">
        <v>1264</v>
      </c>
      <c r="I3974" s="1425" t="s">
        <v>2770</v>
      </c>
      <c r="J3974" s="1425" t="s">
        <v>1300</v>
      </c>
      <c r="K3974" s="1425">
        <v>1114.75</v>
      </c>
    </row>
    <row r="3975" spans="1:11" ht="12.75">
      <c r="A3975" s="1425" t="s">
        <v>1360</v>
      </c>
      <c r="B3975" s="1425" t="s">
        <v>776</v>
      </c>
      <c r="C3975" s="1425" t="s">
        <v>390</v>
      </c>
      <c r="D3975" s="1425" t="s">
        <v>549</v>
      </c>
      <c r="E3975" s="1425" t="s">
        <v>2867</v>
      </c>
      <c r="F3975" s="1425" t="s">
        <v>1299</v>
      </c>
      <c r="G3975" s="1425" t="s">
        <v>1238</v>
      </c>
      <c r="H3975" s="1425" t="s">
        <v>1265</v>
      </c>
      <c r="I3975" s="1425" t="s">
        <v>2767</v>
      </c>
      <c r="J3975" s="1425" t="s">
        <v>1300</v>
      </c>
      <c r="K3975" s="1425">
        <v>8276.4899999999998</v>
      </c>
    </row>
    <row r="3976" spans="1:11" ht="12.75">
      <c r="A3976" s="1425" t="s">
        <v>1360</v>
      </c>
      <c r="B3976" s="1425" t="s">
        <v>776</v>
      </c>
      <c r="C3976" s="1425" t="s">
        <v>390</v>
      </c>
      <c r="D3976" s="1425" t="s">
        <v>549</v>
      </c>
      <c r="E3976" s="1425" t="s">
        <v>2867</v>
      </c>
      <c r="F3976" s="1425" t="s">
        <v>1299</v>
      </c>
      <c r="G3976" s="1425" t="s">
        <v>1238</v>
      </c>
      <c r="H3976" s="1425" t="s">
        <v>1265</v>
      </c>
      <c r="I3976" s="1425" t="s">
        <v>2770</v>
      </c>
      <c r="J3976" s="1425" t="s">
        <v>1300</v>
      </c>
      <c r="K3976" s="1425">
        <v>1020</v>
      </c>
    </row>
    <row r="3977" spans="1:11" ht="12.75">
      <c r="A3977" s="1425" t="s">
        <v>1360</v>
      </c>
      <c r="B3977" s="1425" t="s">
        <v>776</v>
      </c>
      <c r="C3977" s="1425" t="s">
        <v>390</v>
      </c>
      <c r="D3977" s="1425" t="s">
        <v>549</v>
      </c>
      <c r="E3977" s="1425" t="s">
        <v>2867</v>
      </c>
      <c r="F3977" s="1425" t="s">
        <v>1299</v>
      </c>
      <c r="G3977" s="1425" t="s">
        <v>1238</v>
      </c>
      <c r="H3977" s="1425" t="s">
        <v>2774</v>
      </c>
      <c r="I3977" s="1425" t="s">
        <v>2768</v>
      </c>
      <c r="J3977" s="1425" t="s">
        <v>1300</v>
      </c>
      <c r="K3977" s="1425">
        <v>2559</v>
      </c>
    </row>
    <row r="3978" spans="1:11" ht="12.75">
      <c r="A3978" s="1425" t="s">
        <v>1360</v>
      </c>
      <c r="B3978" s="1425" t="s">
        <v>776</v>
      </c>
      <c r="C3978" s="1425" t="s">
        <v>390</v>
      </c>
      <c r="D3978" s="1425" t="s">
        <v>549</v>
      </c>
      <c r="E3978" s="1425" t="s">
        <v>2867</v>
      </c>
      <c r="F3978" s="1425" t="s">
        <v>1299</v>
      </c>
      <c r="G3978" s="1425" t="s">
        <v>1238</v>
      </c>
      <c r="H3978" s="1425" t="s">
        <v>2774</v>
      </c>
      <c r="I3978" s="1425" t="s">
        <v>2769</v>
      </c>
      <c r="J3978" s="1425" t="s">
        <v>1300</v>
      </c>
      <c r="K3978" s="1425">
        <v>-170.59999999999999</v>
      </c>
    </row>
    <row r="3979" spans="1:11" ht="12.75">
      <c r="A3979" s="1425" t="s">
        <v>1360</v>
      </c>
      <c r="B3979" s="1425" t="s">
        <v>776</v>
      </c>
      <c r="C3979" s="1425" t="s">
        <v>390</v>
      </c>
      <c r="D3979" s="1425" t="s">
        <v>549</v>
      </c>
      <c r="E3979" s="1425" t="s">
        <v>2867</v>
      </c>
      <c r="F3979" s="1425" t="s">
        <v>1299</v>
      </c>
      <c r="G3979" s="1425" t="s">
        <v>1238</v>
      </c>
      <c r="H3979" s="1425" t="s">
        <v>2774</v>
      </c>
      <c r="I3979" s="1425" t="s">
        <v>2770</v>
      </c>
      <c r="J3979" s="1425" t="s">
        <v>1300</v>
      </c>
      <c r="K3979" s="1425">
        <v>4979</v>
      </c>
    </row>
    <row r="3980" spans="1:11" ht="12.75">
      <c r="A3980" s="1425" t="s">
        <v>1360</v>
      </c>
      <c r="B3980" s="1425" t="s">
        <v>776</v>
      </c>
      <c r="C3980" s="1425" t="s">
        <v>390</v>
      </c>
      <c r="D3980" s="1425" t="s">
        <v>549</v>
      </c>
      <c r="E3980" s="1425" t="s">
        <v>2867</v>
      </c>
      <c r="F3980" s="1425" t="s">
        <v>1299</v>
      </c>
      <c r="G3980" s="1425" t="s">
        <v>1238</v>
      </c>
      <c r="H3980" s="1425" t="s">
        <v>1266</v>
      </c>
      <c r="I3980" s="1425" t="s">
        <v>2769</v>
      </c>
      <c r="J3980" s="1425" t="s">
        <v>1300</v>
      </c>
      <c r="K3980" s="1425">
        <v>159.94</v>
      </c>
    </row>
    <row r="3981" spans="1:11" ht="12.75">
      <c r="A3981" s="1425" t="s">
        <v>1360</v>
      </c>
      <c r="B3981" s="1425" t="s">
        <v>776</v>
      </c>
      <c r="C3981" s="1425" t="s">
        <v>390</v>
      </c>
      <c r="D3981" s="1425" t="s">
        <v>549</v>
      </c>
      <c r="E3981" s="1425" t="s">
        <v>2867</v>
      </c>
      <c r="F3981" s="1425" t="s">
        <v>1299</v>
      </c>
      <c r="G3981" s="1425" t="s">
        <v>1238</v>
      </c>
      <c r="H3981" s="1425" t="s">
        <v>1267</v>
      </c>
      <c r="I3981" s="1425" t="s">
        <v>2770</v>
      </c>
      <c r="J3981" s="1425" t="s">
        <v>1300</v>
      </c>
      <c r="K3981" s="1425">
        <v>1200</v>
      </c>
    </row>
    <row r="3982" spans="1:11" ht="12.75">
      <c r="A3982" s="1425" t="s">
        <v>1360</v>
      </c>
      <c r="B3982" s="1425" t="s">
        <v>776</v>
      </c>
      <c r="C3982" s="1425" t="s">
        <v>390</v>
      </c>
      <c r="D3982" s="1425" t="s">
        <v>549</v>
      </c>
      <c r="E3982" s="1425" t="s">
        <v>2868</v>
      </c>
      <c r="F3982" s="1425" t="s">
        <v>1283</v>
      </c>
      <c r="G3982" s="1425" t="s">
        <v>1238</v>
      </c>
      <c r="H3982" s="1425" t="s">
        <v>1263</v>
      </c>
      <c r="I3982" s="1425" t="s">
        <v>2765</v>
      </c>
      <c r="J3982" s="1425" t="s">
        <v>1284</v>
      </c>
      <c r="K3982" s="1425">
        <v>-2629.5700000000002</v>
      </c>
    </row>
    <row r="3983" spans="1:11" ht="12.75">
      <c r="A3983" s="1425" t="s">
        <v>1360</v>
      </c>
      <c r="B3983" s="1425" t="s">
        <v>776</v>
      </c>
      <c r="C3983" s="1425" t="s">
        <v>390</v>
      </c>
      <c r="D3983" s="1425" t="s">
        <v>549</v>
      </c>
      <c r="E3983" s="1425" t="s">
        <v>2868</v>
      </c>
      <c r="F3983" s="1425" t="s">
        <v>1283</v>
      </c>
      <c r="G3983" s="1425" t="s">
        <v>1238</v>
      </c>
      <c r="H3983" s="1425" t="s">
        <v>1263</v>
      </c>
      <c r="I3983" s="1425" t="s">
        <v>2767</v>
      </c>
      <c r="J3983" s="1425" t="s">
        <v>1284</v>
      </c>
      <c r="K3983" s="1425">
        <v>-117.52</v>
      </c>
    </row>
    <row r="3984" spans="1:11" ht="12.75">
      <c r="A3984" s="1425" t="s">
        <v>1360</v>
      </c>
      <c r="B3984" s="1425" t="s">
        <v>776</v>
      </c>
      <c r="C3984" s="1425" t="s">
        <v>390</v>
      </c>
      <c r="D3984" s="1425" t="s">
        <v>549</v>
      </c>
      <c r="E3984" s="1425" t="s">
        <v>2868</v>
      </c>
      <c r="F3984" s="1425" t="s">
        <v>1283</v>
      </c>
      <c r="G3984" s="1425" t="s">
        <v>1238</v>
      </c>
      <c r="H3984" s="1425" t="s">
        <v>2772</v>
      </c>
      <c r="I3984" s="1425" t="s">
        <v>2768</v>
      </c>
      <c r="J3984" s="1425" t="s">
        <v>1284</v>
      </c>
      <c r="K3984" s="1425">
        <v>680</v>
      </c>
    </row>
    <row r="3985" spans="1:11" ht="12.75">
      <c r="A3985" s="1425" t="s">
        <v>1360</v>
      </c>
      <c r="B3985" s="1425" t="s">
        <v>776</v>
      </c>
      <c r="C3985" s="1425" t="s">
        <v>390</v>
      </c>
      <c r="D3985" s="1425" t="s">
        <v>549</v>
      </c>
      <c r="E3985" s="1425" t="s">
        <v>2868</v>
      </c>
      <c r="F3985" s="1425" t="s">
        <v>1283</v>
      </c>
      <c r="G3985" s="1425" t="s">
        <v>1238</v>
      </c>
      <c r="H3985" s="1425" t="s">
        <v>2773</v>
      </c>
      <c r="I3985" s="1425" t="s">
        <v>2766</v>
      </c>
      <c r="J3985" s="1425" t="s">
        <v>1284</v>
      </c>
      <c r="K3985" s="1425">
        <v>80</v>
      </c>
    </row>
    <row r="3986" spans="1:11" ht="12.75">
      <c r="A3986" s="1425" t="s">
        <v>1360</v>
      </c>
      <c r="B3986" s="1425" t="s">
        <v>776</v>
      </c>
      <c r="C3986" s="1425" t="s">
        <v>390</v>
      </c>
      <c r="D3986" s="1425" t="s">
        <v>549</v>
      </c>
      <c r="E3986" s="1425" t="s">
        <v>2868</v>
      </c>
      <c r="F3986" s="1425" t="s">
        <v>1283</v>
      </c>
      <c r="G3986" s="1425" t="s">
        <v>1238</v>
      </c>
      <c r="H3986" s="1425" t="s">
        <v>2773</v>
      </c>
      <c r="I3986" s="1425" t="s">
        <v>2768</v>
      </c>
      <c r="J3986" s="1425" t="s">
        <v>1284</v>
      </c>
      <c r="K3986" s="1425">
        <v>680</v>
      </c>
    </row>
    <row r="3987" spans="1:11" ht="12.75">
      <c r="A3987" s="1425" t="s">
        <v>1360</v>
      </c>
      <c r="B3987" s="1425" t="s">
        <v>776</v>
      </c>
      <c r="C3987" s="1425" t="s">
        <v>390</v>
      </c>
      <c r="D3987" s="1425" t="s">
        <v>549</v>
      </c>
      <c r="E3987" s="1425" t="s">
        <v>2868</v>
      </c>
      <c r="F3987" s="1425" t="s">
        <v>1283</v>
      </c>
      <c r="G3987" s="1425" t="s">
        <v>1238</v>
      </c>
      <c r="H3987" s="1425" t="s">
        <v>2773</v>
      </c>
      <c r="I3987" s="1425" t="s">
        <v>2769</v>
      </c>
      <c r="J3987" s="1425" t="s">
        <v>1284</v>
      </c>
      <c r="K3987" s="1425">
        <v>350</v>
      </c>
    </row>
    <row r="3988" spans="1:11" ht="12.75">
      <c r="A3988" s="1425" t="s">
        <v>1360</v>
      </c>
      <c r="B3988" s="1425" t="s">
        <v>776</v>
      </c>
      <c r="C3988" s="1425" t="s">
        <v>390</v>
      </c>
      <c r="D3988" s="1425" t="s">
        <v>549</v>
      </c>
      <c r="E3988" s="1425" t="s">
        <v>2868</v>
      </c>
      <c r="F3988" s="1425" t="s">
        <v>1283</v>
      </c>
      <c r="G3988" s="1425" t="s">
        <v>1238</v>
      </c>
      <c r="H3988" s="1425" t="s">
        <v>1264</v>
      </c>
      <c r="I3988" s="1425" t="s">
        <v>2765</v>
      </c>
      <c r="J3988" s="1425" t="s">
        <v>1284</v>
      </c>
      <c r="K3988" s="1425">
        <v>2629.5700000000002</v>
      </c>
    </row>
    <row r="3989" spans="1:11" ht="12.75">
      <c r="A3989" s="1425" t="s">
        <v>1360</v>
      </c>
      <c r="B3989" s="1425" t="s">
        <v>776</v>
      </c>
      <c r="C3989" s="1425" t="s">
        <v>390</v>
      </c>
      <c r="D3989" s="1425" t="s">
        <v>549</v>
      </c>
      <c r="E3989" s="1425" t="s">
        <v>2868</v>
      </c>
      <c r="F3989" s="1425" t="s">
        <v>1283</v>
      </c>
      <c r="G3989" s="1425" t="s">
        <v>1238</v>
      </c>
      <c r="H3989" s="1425" t="s">
        <v>1264</v>
      </c>
      <c r="I3989" s="1425" t="s">
        <v>2767</v>
      </c>
      <c r="J3989" s="1425" t="s">
        <v>1284</v>
      </c>
      <c r="K3989" s="1425">
        <v>117.52</v>
      </c>
    </row>
    <row r="3990" spans="1:11" ht="12.75">
      <c r="A3990" s="1425" t="s">
        <v>1360</v>
      </c>
      <c r="B3990" s="1425" t="s">
        <v>776</v>
      </c>
      <c r="C3990" s="1425" t="s">
        <v>390</v>
      </c>
      <c r="D3990" s="1425" t="s">
        <v>549</v>
      </c>
      <c r="E3990" s="1425" t="s">
        <v>2868</v>
      </c>
      <c r="F3990" s="1425" t="s">
        <v>1283</v>
      </c>
      <c r="G3990" s="1425" t="s">
        <v>1238</v>
      </c>
      <c r="H3990" s="1425" t="s">
        <v>1264</v>
      </c>
      <c r="I3990" s="1425" t="s">
        <v>2768</v>
      </c>
      <c r="J3990" s="1425" t="s">
        <v>1284</v>
      </c>
      <c r="K3990" s="1425">
        <v>-1350</v>
      </c>
    </row>
    <row r="3991" spans="1:11" ht="12.75">
      <c r="A3991" s="1425" t="s">
        <v>1360</v>
      </c>
      <c r="B3991" s="1425" t="s">
        <v>776</v>
      </c>
      <c r="C3991" s="1425" t="s">
        <v>390</v>
      </c>
      <c r="D3991" s="1425" t="s">
        <v>549</v>
      </c>
      <c r="E3991" s="1425" t="s">
        <v>2868</v>
      </c>
      <c r="F3991" s="1425" t="s">
        <v>1283</v>
      </c>
      <c r="G3991" s="1425" t="s">
        <v>1238</v>
      </c>
      <c r="H3991" s="1425" t="s">
        <v>1265</v>
      </c>
      <c r="I3991" s="1425" t="s">
        <v>2763</v>
      </c>
      <c r="J3991" s="1425" t="s">
        <v>1284</v>
      </c>
      <c r="K3991" s="1425">
        <v>-1413.75</v>
      </c>
    </row>
    <row r="3992" spans="1:11" ht="12.75">
      <c r="A3992" s="1425" t="s">
        <v>1360</v>
      </c>
      <c r="B3992" s="1425" t="s">
        <v>776</v>
      </c>
      <c r="C3992" s="1425" t="s">
        <v>390</v>
      </c>
      <c r="D3992" s="1425" t="s">
        <v>549</v>
      </c>
      <c r="E3992" s="1425" t="s">
        <v>2868</v>
      </c>
      <c r="F3992" s="1425" t="s">
        <v>1283</v>
      </c>
      <c r="G3992" s="1425" t="s">
        <v>1238</v>
      </c>
      <c r="H3992" s="1425" t="s">
        <v>1265</v>
      </c>
      <c r="I3992" s="1425" t="s">
        <v>2768</v>
      </c>
      <c r="J3992" s="1425" t="s">
        <v>1284</v>
      </c>
      <c r="K3992" s="1425">
        <v>675</v>
      </c>
    </row>
    <row r="3993" spans="1:11" ht="12.75">
      <c r="A3993" s="1425" t="s">
        <v>1360</v>
      </c>
      <c r="B3993" s="1425" t="s">
        <v>776</v>
      </c>
      <c r="C3993" s="1425" t="s">
        <v>390</v>
      </c>
      <c r="D3993" s="1425" t="s">
        <v>549</v>
      </c>
      <c r="E3993" s="1425" t="s">
        <v>2868</v>
      </c>
      <c r="F3993" s="1425" t="s">
        <v>1283</v>
      </c>
      <c r="G3993" s="1425" t="s">
        <v>1238</v>
      </c>
      <c r="H3993" s="1425" t="s">
        <v>2774</v>
      </c>
      <c r="I3993" s="1425" t="s">
        <v>2768</v>
      </c>
      <c r="J3993" s="1425" t="s">
        <v>1284</v>
      </c>
      <c r="K3993" s="1425">
        <v>-1360</v>
      </c>
    </row>
    <row r="3994" spans="1:11" ht="12.75">
      <c r="A3994" s="1425" t="s">
        <v>1360</v>
      </c>
      <c r="B3994" s="1425" t="s">
        <v>776</v>
      </c>
      <c r="C3994" s="1425" t="s">
        <v>390</v>
      </c>
      <c r="D3994" s="1425" t="s">
        <v>549</v>
      </c>
      <c r="E3994" s="1425" t="s">
        <v>2868</v>
      </c>
      <c r="F3994" s="1425" t="s">
        <v>1283</v>
      </c>
      <c r="G3994" s="1425" t="s">
        <v>1238</v>
      </c>
      <c r="H3994" s="1425" t="s">
        <v>2774</v>
      </c>
      <c r="I3994" s="1425" t="s">
        <v>2769</v>
      </c>
      <c r="J3994" s="1425" t="s">
        <v>1284</v>
      </c>
      <c r="K3994" s="1425">
        <v>-370</v>
      </c>
    </row>
    <row r="3995" spans="1:11" ht="12.75">
      <c r="A3995" s="1425" t="s">
        <v>1360</v>
      </c>
      <c r="B3995" s="1425" t="s">
        <v>776</v>
      </c>
      <c r="C3995" s="1425" t="s">
        <v>390</v>
      </c>
      <c r="D3995" s="1425" t="s">
        <v>549</v>
      </c>
      <c r="E3995" s="1425" t="s">
        <v>2868</v>
      </c>
      <c r="F3995" s="1425" t="s">
        <v>1283</v>
      </c>
      <c r="G3995" s="1425" t="s">
        <v>1238</v>
      </c>
      <c r="H3995" s="1425" t="s">
        <v>1266</v>
      </c>
      <c r="I3995" s="1425" t="s">
        <v>2763</v>
      </c>
      <c r="J3995" s="1425" t="s">
        <v>1284</v>
      </c>
      <c r="K3995" s="1425">
        <v>2943.75</v>
      </c>
    </row>
    <row r="3996" spans="1:11" ht="12.75">
      <c r="A3996" s="1425" t="s">
        <v>1360</v>
      </c>
      <c r="B3996" s="1425" t="s">
        <v>776</v>
      </c>
      <c r="C3996" s="1425" t="s">
        <v>390</v>
      </c>
      <c r="D3996" s="1425" t="s">
        <v>549</v>
      </c>
      <c r="E3996" s="1425" t="s">
        <v>2868</v>
      </c>
      <c r="F3996" s="1425" t="s">
        <v>1283</v>
      </c>
      <c r="G3996" s="1425" t="s">
        <v>1238</v>
      </c>
      <c r="H3996" s="1425" t="s">
        <v>1266</v>
      </c>
      <c r="I3996" s="1425" t="s">
        <v>2768</v>
      </c>
      <c r="J3996" s="1425" t="s">
        <v>1284</v>
      </c>
      <c r="K3996" s="1425">
        <v>-675</v>
      </c>
    </row>
    <row r="3997" spans="1:11" ht="12.75">
      <c r="A3997" s="1425" t="s">
        <v>1360</v>
      </c>
      <c r="B3997" s="1425" t="s">
        <v>776</v>
      </c>
      <c r="C3997" s="1425" t="s">
        <v>390</v>
      </c>
      <c r="D3997" s="1425" t="s">
        <v>549</v>
      </c>
      <c r="E3997" s="1425" t="s">
        <v>2868</v>
      </c>
      <c r="F3997" s="1425" t="s">
        <v>1283</v>
      </c>
      <c r="G3997" s="1425" t="s">
        <v>1238</v>
      </c>
      <c r="H3997" s="1425" t="s">
        <v>1267</v>
      </c>
      <c r="I3997" s="1425" t="s">
        <v>2763</v>
      </c>
      <c r="J3997" s="1425" t="s">
        <v>1284</v>
      </c>
      <c r="K3997" s="1425">
        <v>360</v>
      </c>
    </row>
    <row r="3998" spans="1:11" ht="12.75">
      <c r="A3998" s="1425" t="s">
        <v>1360</v>
      </c>
      <c r="B3998" s="1425" t="s">
        <v>776</v>
      </c>
      <c r="C3998" s="1425" t="s">
        <v>390</v>
      </c>
      <c r="D3998" s="1425" t="s">
        <v>549</v>
      </c>
      <c r="E3998" s="1425" t="s">
        <v>2869</v>
      </c>
      <c r="F3998" s="1425" t="s">
        <v>1301</v>
      </c>
      <c r="G3998" s="1425" t="s">
        <v>1238</v>
      </c>
      <c r="H3998" s="1425" t="s">
        <v>2762</v>
      </c>
      <c r="I3998" s="1425" t="s">
        <v>2766</v>
      </c>
      <c r="J3998" s="1425" t="s">
        <v>1302</v>
      </c>
      <c r="K3998" s="1425">
        <v>1766.4000000000001</v>
      </c>
    </row>
    <row r="3999" spans="1:11" ht="12.75">
      <c r="A3999" s="1425" t="s">
        <v>1360</v>
      </c>
      <c r="B3999" s="1425" t="s">
        <v>776</v>
      </c>
      <c r="C3999" s="1425" t="s">
        <v>390</v>
      </c>
      <c r="D3999" s="1425" t="s">
        <v>549</v>
      </c>
      <c r="E3999" s="1425" t="s">
        <v>2869</v>
      </c>
      <c r="F3999" s="1425" t="s">
        <v>1301</v>
      </c>
      <c r="G3999" s="1425" t="s">
        <v>1238</v>
      </c>
      <c r="H3999" s="1425" t="s">
        <v>2762</v>
      </c>
      <c r="I3999" s="1425" t="s">
        <v>2770</v>
      </c>
      <c r="J3999" s="1425" t="s">
        <v>1302</v>
      </c>
      <c r="K3999" s="1425">
        <v>1211.26</v>
      </c>
    </row>
    <row r="4000" spans="1:11" ht="12.75">
      <c r="A4000" s="1425" t="s">
        <v>1360</v>
      </c>
      <c r="B4000" s="1425" t="s">
        <v>776</v>
      </c>
      <c r="C4000" s="1425" t="s">
        <v>390</v>
      </c>
      <c r="D4000" s="1425" t="s">
        <v>549</v>
      </c>
      <c r="E4000" s="1425" t="s">
        <v>2869</v>
      </c>
      <c r="F4000" s="1425" t="s">
        <v>1301</v>
      </c>
      <c r="G4000" s="1425" t="s">
        <v>1238</v>
      </c>
      <c r="H4000" s="1425" t="s">
        <v>1263</v>
      </c>
      <c r="I4000" s="1425" t="s">
        <v>2763</v>
      </c>
      <c r="J4000" s="1425" t="s">
        <v>1302</v>
      </c>
      <c r="K4000" s="1425">
        <v>3605</v>
      </c>
    </row>
    <row r="4001" spans="1:11" ht="12.75">
      <c r="A4001" s="1425" t="s">
        <v>1360</v>
      </c>
      <c r="B4001" s="1425" t="s">
        <v>776</v>
      </c>
      <c r="C4001" s="1425" t="s">
        <v>390</v>
      </c>
      <c r="D4001" s="1425" t="s">
        <v>549</v>
      </c>
      <c r="E4001" s="1425" t="s">
        <v>2869</v>
      </c>
      <c r="F4001" s="1425" t="s">
        <v>1301</v>
      </c>
      <c r="G4001" s="1425" t="s">
        <v>1238</v>
      </c>
      <c r="H4001" s="1425" t="s">
        <v>1263</v>
      </c>
      <c r="I4001" s="1425" t="s">
        <v>2767</v>
      </c>
      <c r="J4001" s="1425" t="s">
        <v>1302</v>
      </c>
      <c r="K4001" s="1425">
        <v>1744.26</v>
      </c>
    </row>
    <row r="4002" spans="1:11" ht="12.75">
      <c r="A4002" s="1425" t="s">
        <v>1360</v>
      </c>
      <c r="B4002" s="1425" t="s">
        <v>776</v>
      </c>
      <c r="C4002" s="1425" t="s">
        <v>390</v>
      </c>
      <c r="D4002" s="1425" t="s">
        <v>549</v>
      </c>
      <c r="E4002" s="1425" t="s">
        <v>2869</v>
      </c>
      <c r="F4002" s="1425" t="s">
        <v>1301</v>
      </c>
      <c r="G4002" s="1425" t="s">
        <v>1238</v>
      </c>
      <c r="H4002" s="1425" t="s">
        <v>1263</v>
      </c>
      <c r="I4002" s="1425" t="s">
        <v>2769</v>
      </c>
      <c r="J4002" s="1425" t="s">
        <v>1302</v>
      </c>
      <c r="K4002" s="1425">
        <v>373.36000000000001</v>
      </c>
    </row>
    <row r="4003" spans="1:11" ht="12.75">
      <c r="A4003" s="1425" t="s">
        <v>1360</v>
      </c>
      <c r="B4003" s="1425" t="s">
        <v>776</v>
      </c>
      <c r="C4003" s="1425" t="s">
        <v>390</v>
      </c>
      <c r="D4003" s="1425" t="s">
        <v>549</v>
      </c>
      <c r="E4003" s="1425" t="s">
        <v>2869</v>
      </c>
      <c r="F4003" s="1425" t="s">
        <v>1301</v>
      </c>
      <c r="G4003" s="1425" t="s">
        <v>1238</v>
      </c>
      <c r="H4003" s="1425" t="s">
        <v>1263</v>
      </c>
      <c r="I4003" s="1425" t="s">
        <v>2770</v>
      </c>
      <c r="J4003" s="1425" t="s">
        <v>1302</v>
      </c>
      <c r="K4003" s="1425">
        <v>-5910</v>
      </c>
    </row>
    <row r="4004" spans="1:11" ht="12.75">
      <c r="A4004" s="1425" t="s">
        <v>1360</v>
      </c>
      <c r="B4004" s="1425" t="s">
        <v>776</v>
      </c>
      <c r="C4004" s="1425" t="s">
        <v>390</v>
      </c>
      <c r="D4004" s="1425" t="s">
        <v>549</v>
      </c>
      <c r="E4004" s="1425" t="s">
        <v>2869</v>
      </c>
      <c r="F4004" s="1425" t="s">
        <v>1301</v>
      </c>
      <c r="G4004" s="1425" t="s">
        <v>1238</v>
      </c>
      <c r="H4004" s="1425" t="s">
        <v>2772</v>
      </c>
      <c r="I4004" s="1425" t="s">
        <v>2769</v>
      </c>
      <c r="J4004" s="1425" t="s">
        <v>1302</v>
      </c>
      <c r="K4004" s="1425">
        <v>3139.5999999999999</v>
      </c>
    </row>
    <row r="4005" spans="1:11" ht="12.75">
      <c r="A4005" s="1425" t="s">
        <v>1360</v>
      </c>
      <c r="B4005" s="1425" t="s">
        <v>776</v>
      </c>
      <c r="C4005" s="1425" t="s">
        <v>390</v>
      </c>
      <c r="D4005" s="1425" t="s">
        <v>549</v>
      </c>
      <c r="E4005" s="1425" t="s">
        <v>2869</v>
      </c>
      <c r="F4005" s="1425" t="s">
        <v>1301</v>
      </c>
      <c r="G4005" s="1425" t="s">
        <v>1238</v>
      </c>
      <c r="H4005" s="1425" t="s">
        <v>2773</v>
      </c>
      <c r="I4005" s="1425" t="s">
        <v>2769</v>
      </c>
      <c r="J4005" s="1425" t="s">
        <v>1302</v>
      </c>
      <c r="K4005" s="1425">
        <v>1665.3399999999999</v>
      </c>
    </row>
    <row r="4006" spans="1:11" ht="12.75">
      <c r="A4006" s="1425" t="s">
        <v>1360</v>
      </c>
      <c r="B4006" s="1425" t="s">
        <v>776</v>
      </c>
      <c r="C4006" s="1425" t="s">
        <v>390</v>
      </c>
      <c r="D4006" s="1425" t="s">
        <v>549</v>
      </c>
      <c r="E4006" s="1425" t="s">
        <v>2869</v>
      </c>
      <c r="F4006" s="1425" t="s">
        <v>1301</v>
      </c>
      <c r="G4006" s="1425" t="s">
        <v>1238</v>
      </c>
      <c r="H4006" s="1425" t="s">
        <v>1264</v>
      </c>
      <c r="I4006" s="1425" t="s">
        <v>2763</v>
      </c>
      <c r="J4006" s="1425" t="s">
        <v>1302</v>
      </c>
      <c r="K4006" s="1425">
        <v>5016.5799999999999</v>
      </c>
    </row>
    <row r="4007" spans="1:11" ht="12.75">
      <c r="A4007" s="1425" t="s">
        <v>1360</v>
      </c>
      <c r="B4007" s="1425" t="s">
        <v>776</v>
      </c>
      <c r="C4007" s="1425" t="s">
        <v>390</v>
      </c>
      <c r="D4007" s="1425" t="s">
        <v>549</v>
      </c>
      <c r="E4007" s="1425" t="s">
        <v>2869</v>
      </c>
      <c r="F4007" s="1425" t="s">
        <v>1301</v>
      </c>
      <c r="G4007" s="1425" t="s">
        <v>1238</v>
      </c>
      <c r="H4007" s="1425" t="s">
        <v>1264</v>
      </c>
      <c r="I4007" s="1425" t="s">
        <v>2765</v>
      </c>
      <c r="J4007" s="1425" t="s">
        <v>1302</v>
      </c>
      <c r="K4007" s="1425">
        <v>1174</v>
      </c>
    </row>
    <row r="4008" spans="1:11" ht="12.75">
      <c r="A4008" s="1425" t="s">
        <v>1360</v>
      </c>
      <c r="B4008" s="1425" t="s">
        <v>776</v>
      </c>
      <c r="C4008" s="1425" t="s">
        <v>390</v>
      </c>
      <c r="D4008" s="1425" t="s">
        <v>549</v>
      </c>
      <c r="E4008" s="1425" t="s">
        <v>2869</v>
      </c>
      <c r="F4008" s="1425" t="s">
        <v>1301</v>
      </c>
      <c r="G4008" s="1425" t="s">
        <v>1238</v>
      </c>
      <c r="H4008" s="1425" t="s">
        <v>1264</v>
      </c>
      <c r="I4008" s="1425" t="s">
        <v>2770</v>
      </c>
      <c r="J4008" s="1425" t="s">
        <v>1302</v>
      </c>
      <c r="K4008" s="1425">
        <v>5910</v>
      </c>
    </row>
    <row r="4009" spans="1:11" ht="12.75">
      <c r="A4009" s="1425" t="s">
        <v>1360</v>
      </c>
      <c r="B4009" s="1425" t="s">
        <v>776</v>
      </c>
      <c r="C4009" s="1425" t="s">
        <v>390</v>
      </c>
      <c r="D4009" s="1425" t="s">
        <v>549</v>
      </c>
      <c r="E4009" s="1425" t="s">
        <v>2869</v>
      </c>
      <c r="F4009" s="1425" t="s">
        <v>1301</v>
      </c>
      <c r="G4009" s="1425" t="s">
        <v>1238</v>
      </c>
      <c r="H4009" s="1425" t="s">
        <v>1265</v>
      </c>
      <c r="I4009" s="1425" t="s">
        <v>2764</v>
      </c>
      <c r="J4009" s="1425" t="s">
        <v>1302</v>
      </c>
      <c r="K4009" s="1425">
        <v>632</v>
      </c>
    </row>
    <row r="4010" spans="1:11" ht="12.75">
      <c r="A4010" s="1425" t="s">
        <v>1360</v>
      </c>
      <c r="B4010" s="1425" t="s">
        <v>776</v>
      </c>
      <c r="C4010" s="1425" t="s">
        <v>390</v>
      </c>
      <c r="D4010" s="1425" t="s">
        <v>549</v>
      </c>
      <c r="E4010" s="1425" t="s">
        <v>2869</v>
      </c>
      <c r="F4010" s="1425" t="s">
        <v>1301</v>
      </c>
      <c r="G4010" s="1425" t="s">
        <v>1238</v>
      </c>
      <c r="H4010" s="1425" t="s">
        <v>1265</v>
      </c>
      <c r="I4010" s="1425" t="s">
        <v>2767</v>
      </c>
      <c r="J4010" s="1425" t="s">
        <v>1302</v>
      </c>
      <c r="K4010" s="1425">
        <v>1680.8499999999999</v>
      </c>
    </row>
    <row r="4011" spans="1:11" ht="12.75">
      <c r="A4011" s="1425" t="s">
        <v>1360</v>
      </c>
      <c r="B4011" s="1425" t="s">
        <v>776</v>
      </c>
      <c r="C4011" s="1425" t="s">
        <v>390</v>
      </c>
      <c r="D4011" s="1425" t="s">
        <v>549</v>
      </c>
      <c r="E4011" s="1425" t="s">
        <v>2869</v>
      </c>
      <c r="F4011" s="1425" t="s">
        <v>1301</v>
      </c>
      <c r="G4011" s="1425" t="s">
        <v>1238</v>
      </c>
      <c r="H4011" s="1425" t="s">
        <v>1265</v>
      </c>
      <c r="I4011" s="1425" t="s">
        <v>2768</v>
      </c>
      <c r="J4011" s="1425" t="s">
        <v>1302</v>
      </c>
      <c r="K4011" s="1425">
        <v>1500</v>
      </c>
    </row>
    <row r="4012" spans="1:11" ht="12.75">
      <c r="A4012" s="1425" t="s">
        <v>1360</v>
      </c>
      <c r="B4012" s="1425" t="s">
        <v>776</v>
      </c>
      <c r="C4012" s="1425" t="s">
        <v>390</v>
      </c>
      <c r="D4012" s="1425" t="s">
        <v>549</v>
      </c>
      <c r="E4012" s="1425" t="s">
        <v>2869</v>
      </c>
      <c r="F4012" s="1425" t="s">
        <v>1301</v>
      </c>
      <c r="G4012" s="1425" t="s">
        <v>1238</v>
      </c>
      <c r="H4012" s="1425" t="s">
        <v>1265</v>
      </c>
      <c r="I4012" s="1425" t="s">
        <v>2769</v>
      </c>
      <c r="J4012" s="1425" t="s">
        <v>1302</v>
      </c>
      <c r="K4012" s="1425">
        <v>319.88</v>
      </c>
    </row>
    <row r="4013" spans="1:11" ht="12.75">
      <c r="A4013" s="1425" t="s">
        <v>1360</v>
      </c>
      <c r="B4013" s="1425" t="s">
        <v>776</v>
      </c>
      <c r="C4013" s="1425" t="s">
        <v>390</v>
      </c>
      <c r="D4013" s="1425" t="s">
        <v>549</v>
      </c>
      <c r="E4013" s="1425" t="s">
        <v>2869</v>
      </c>
      <c r="F4013" s="1425" t="s">
        <v>1301</v>
      </c>
      <c r="G4013" s="1425" t="s">
        <v>1238</v>
      </c>
      <c r="H4013" s="1425" t="s">
        <v>1265</v>
      </c>
      <c r="I4013" s="1425" t="s">
        <v>2770</v>
      </c>
      <c r="J4013" s="1425" t="s">
        <v>1302</v>
      </c>
      <c r="K4013" s="1425">
        <v>319.88</v>
      </c>
    </row>
    <row r="4014" spans="1:11" ht="12.75">
      <c r="A4014" s="1425" t="s">
        <v>1360</v>
      </c>
      <c r="B4014" s="1425" t="s">
        <v>776</v>
      </c>
      <c r="C4014" s="1425" t="s">
        <v>390</v>
      </c>
      <c r="D4014" s="1425" t="s">
        <v>549</v>
      </c>
      <c r="E4014" s="1425" t="s">
        <v>2869</v>
      </c>
      <c r="F4014" s="1425" t="s">
        <v>1301</v>
      </c>
      <c r="G4014" s="1425" t="s">
        <v>1238</v>
      </c>
      <c r="H4014" s="1425" t="s">
        <v>1265</v>
      </c>
      <c r="I4014" s="1425" t="s">
        <v>2771</v>
      </c>
      <c r="J4014" s="1425" t="s">
        <v>1302</v>
      </c>
      <c r="K4014" s="1425">
        <v>1077.25</v>
      </c>
    </row>
    <row r="4015" spans="1:11" ht="12.75">
      <c r="A4015" s="1425" t="s">
        <v>1360</v>
      </c>
      <c r="B4015" s="1425" t="s">
        <v>776</v>
      </c>
      <c r="C4015" s="1425" t="s">
        <v>390</v>
      </c>
      <c r="D4015" s="1425" t="s">
        <v>549</v>
      </c>
      <c r="E4015" s="1425" t="s">
        <v>2869</v>
      </c>
      <c r="F4015" s="1425" t="s">
        <v>1301</v>
      </c>
      <c r="G4015" s="1425" t="s">
        <v>1238</v>
      </c>
      <c r="H4015" s="1425" t="s">
        <v>2774</v>
      </c>
      <c r="I4015" s="1425" t="s">
        <v>2765</v>
      </c>
      <c r="J4015" s="1425" t="s">
        <v>1302</v>
      </c>
      <c r="K4015" s="1425">
        <v>783.24000000000001</v>
      </c>
    </row>
    <row r="4016" spans="1:11" ht="12.75">
      <c r="A4016" s="1425" t="s">
        <v>1360</v>
      </c>
      <c r="B4016" s="1425" t="s">
        <v>776</v>
      </c>
      <c r="C4016" s="1425" t="s">
        <v>390</v>
      </c>
      <c r="D4016" s="1425" t="s">
        <v>549</v>
      </c>
      <c r="E4016" s="1425" t="s">
        <v>2869</v>
      </c>
      <c r="F4016" s="1425" t="s">
        <v>1301</v>
      </c>
      <c r="G4016" s="1425" t="s">
        <v>1238</v>
      </c>
      <c r="H4016" s="1425" t="s">
        <v>2774</v>
      </c>
      <c r="I4016" s="1425" t="s">
        <v>2769</v>
      </c>
      <c r="J4016" s="1425" t="s">
        <v>1302</v>
      </c>
      <c r="K4016" s="1425">
        <v>474.39999999999998</v>
      </c>
    </row>
    <row r="4017" spans="1:11" ht="12.75">
      <c r="A4017" s="1425" t="s">
        <v>1360</v>
      </c>
      <c r="B4017" s="1425" t="s">
        <v>776</v>
      </c>
      <c r="C4017" s="1425" t="s">
        <v>390</v>
      </c>
      <c r="D4017" s="1425" t="s">
        <v>549</v>
      </c>
      <c r="E4017" s="1425" t="s">
        <v>2869</v>
      </c>
      <c r="F4017" s="1425" t="s">
        <v>1301</v>
      </c>
      <c r="G4017" s="1425" t="s">
        <v>1238</v>
      </c>
      <c r="H4017" s="1425" t="s">
        <v>2774</v>
      </c>
      <c r="I4017" s="1425" t="s">
        <v>2771</v>
      </c>
      <c r="J4017" s="1425" t="s">
        <v>1302</v>
      </c>
      <c r="K4017" s="1425">
        <v>170</v>
      </c>
    </row>
    <row r="4018" spans="1:11" ht="12.75">
      <c r="A4018" s="1425" t="s">
        <v>1360</v>
      </c>
      <c r="B4018" s="1425" t="s">
        <v>776</v>
      </c>
      <c r="C4018" s="1425" t="s">
        <v>390</v>
      </c>
      <c r="D4018" s="1425" t="s">
        <v>549</v>
      </c>
      <c r="E4018" s="1425" t="s">
        <v>2869</v>
      </c>
      <c r="F4018" s="1425" t="s">
        <v>1301</v>
      </c>
      <c r="G4018" s="1425" t="s">
        <v>1238</v>
      </c>
      <c r="H4018" s="1425" t="s">
        <v>1266</v>
      </c>
      <c r="I4018" s="1425" t="s">
        <v>2768</v>
      </c>
      <c r="J4018" s="1425" t="s">
        <v>1302</v>
      </c>
      <c r="K4018" s="1425">
        <v>996</v>
      </c>
    </row>
    <row r="4019" spans="1:11" ht="12.75">
      <c r="A4019" s="1425" t="s">
        <v>1360</v>
      </c>
      <c r="B4019" s="1425" t="s">
        <v>776</v>
      </c>
      <c r="C4019" s="1425" t="s">
        <v>390</v>
      </c>
      <c r="D4019" s="1425" t="s">
        <v>549</v>
      </c>
      <c r="E4019" s="1425" t="s">
        <v>2869</v>
      </c>
      <c r="F4019" s="1425" t="s">
        <v>1301</v>
      </c>
      <c r="G4019" s="1425" t="s">
        <v>1238</v>
      </c>
      <c r="H4019" s="1425" t="s">
        <v>1266</v>
      </c>
      <c r="I4019" s="1425" t="s">
        <v>2769</v>
      </c>
      <c r="J4019" s="1425" t="s">
        <v>1302</v>
      </c>
      <c r="K4019" s="1425">
        <v>53.270000000000003</v>
      </c>
    </row>
    <row r="4020" spans="1:11" ht="12.75">
      <c r="A4020" s="1425" t="s">
        <v>1360</v>
      </c>
      <c r="B4020" s="1425" t="s">
        <v>776</v>
      </c>
      <c r="C4020" s="1425" t="s">
        <v>390</v>
      </c>
      <c r="D4020" s="1425" t="s">
        <v>549</v>
      </c>
      <c r="E4020" s="1425" t="s">
        <v>2869</v>
      </c>
      <c r="F4020" s="1425" t="s">
        <v>1301</v>
      </c>
      <c r="G4020" s="1425" t="s">
        <v>1238</v>
      </c>
      <c r="H4020" s="1425" t="s">
        <v>1266</v>
      </c>
      <c r="I4020" s="1425" t="s">
        <v>2770</v>
      </c>
      <c r="J4020" s="1425" t="s">
        <v>1302</v>
      </c>
      <c r="K4020" s="1425">
        <v>-1211.26</v>
      </c>
    </row>
    <row r="4021" spans="1:11" ht="12.75">
      <c r="A4021" s="1425" t="s">
        <v>1360</v>
      </c>
      <c r="B4021" s="1425" t="s">
        <v>776</v>
      </c>
      <c r="C4021" s="1425" t="s">
        <v>390</v>
      </c>
      <c r="D4021" s="1425" t="s">
        <v>549</v>
      </c>
      <c r="E4021" s="1425" t="s">
        <v>2870</v>
      </c>
      <c r="F4021" s="1425" t="s">
        <v>1276</v>
      </c>
      <c r="G4021" s="1425" t="s">
        <v>1238</v>
      </c>
      <c r="H4021" s="1425" t="s">
        <v>1263</v>
      </c>
      <c r="I4021" s="1425" t="s">
        <v>2769</v>
      </c>
      <c r="J4021" s="1425" t="s">
        <v>1275</v>
      </c>
      <c r="K4021" s="1425">
        <v>158.96000000000001</v>
      </c>
    </row>
    <row r="4022" spans="1:11" ht="12.75">
      <c r="A4022" s="1425" t="s">
        <v>1360</v>
      </c>
      <c r="B4022" s="1425" t="s">
        <v>776</v>
      </c>
      <c r="C4022" s="1425" t="s">
        <v>390</v>
      </c>
      <c r="D4022" s="1425" t="s">
        <v>549</v>
      </c>
      <c r="E4022" s="1425" t="s">
        <v>2870</v>
      </c>
      <c r="F4022" s="1425" t="s">
        <v>1276</v>
      </c>
      <c r="G4022" s="1425" t="s">
        <v>1238</v>
      </c>
      <c r="H4022" s="1425" t="s">
        <v>1263</v>
      </c>
      <c r="I4022" s="1425" t="s">
        <v>2770</v>
      </c>
      <c r="J4022" s="1425" t="s">
        <v>1275</v>
      </c>
      <c r="K4022" s="1425">
        <v>158.96000000000001</v>
      </c>
    </row>
    <row r="4023" spans="1:11" ht="12.75">
      <c r="A4023" s="1425" t="s">
        <v>1360</v>
      </c>
      <c r="B4023" s="1425" t="s">
        <v>773</v>
      </c>
      <c r="C4023" s="1425" t="s">
        <v>390</v>
      </c>
      <c r="D4023" s="1425" t="s">
        <v>549</v>
      </c>
      <c r="E4023" s="1425" t="s">
        <v>1465</v>
      </c>
      <c r="F4023" s="1425" t="s">
        <v>1274</v>
      </c>
      <c r="G4023" s="1425" t="s">
        <v>116</v>
      </c>
      <c r="H4023" s="1425" t="s">
        <v>1263</v>
      </c>
      <c r="I4023" s="1425" t="s">
        <v>2775</v>
      </c>
      <c r="J4023" s="1425" t="s">
        <v>1275</v>
      </c>
      <c r="K4023" s="1425">
        <v>4700.6099999999997</v>
      </c>
    </row>
    <row r="4024" spans="1:11" ht="12.75">
      <c r="A4024" s="1425" t="s">
        <v>1360</v>
      </c>
      <c r="B4024" s="1425" t="s">
        <v>773</v>
      </c>
      <c r="C4024" s="1425" t="s">
        <v>390</v>
      </c>
      <c r="D4024" s="1425" t="s">
        <v>549</v>
      </c>
      <c r="E4024" s="1425" t="s">
        <v>1465</v>
      </c>
      <c r="F4024" s="1425" t="s">
        <v>1274</v>
      </c>
      <c r="G4024" s="1425" t="s">
        <v>116</v>
      </c>
      <c r="H4024" s="1425" t="s">
        <v>2773</v>
      </c>
      <c r="I4024" s="1425" t="s">
        <v>2776</v>
      </c>
      <c r="J4024" s="1425" t="s">
        <v>1275</v>
      </c>
      <c r="K4024" s="1425">
        <v>7709</v>
      </c>
    </row>
    <row r="4025" spans="1:11" ht="12.75">
      <c r="A4025" s="1425" t="s">
        <v>1360</v>
      </c>
      <c r="B4025" s="1425" t="s">
        <v>773</v>
      </c>
      <c r="C4025" s="1425" t="s">
        <v>390</v>
      </c>
      <c r="D4025" s="1425" t="s">
        <v>549</v>
      </c>
      <c r="E4025" s="1425" t="s">
        <v>1465</v>
      </c>
      <c r="F4025" s="1425" t="s">
        <v>1274</v>
      </c>
      <c r="G4025" s="1425" t="s">
        <v>116</v>
      </c>
      <c r="H4025" s="1425" t="s">
        <v>1265</v>
      </c>
      <c r="I4025" s="1425" t="s">
        <v>2775</v>
      </c>
      <c r="J4025" s="1425" t="s">
        <v>1275</v>
      </c>
      <c r="K4025" s="1425">
        <v>6576</v>
      </c>
    </row>
    <row r="4026" spans="1:11" ht="12.75">
      <c r="A4026" s="1425" t="s">
        <v>1360</v>
      </c>
      <c r="B4026" s="1425" t="s">
        <v>773</v>
      </c>
      <c r="C4026" s="1425" t="s">
        <v>390</v>
      </c>
      <c r="D4026" s="1425" t="s">
        <v>549</v>
      </c>
      <c r="E4026" s="1425" t="s">
        <v>1465</v>
      </c>
      <c r="F4026" s="1425" t="s">
        <v>1274</v>
      </c>
      <c r="G4026" s="1425" t="s">
        <v>116</v>
      </c>
      <c r="H4026" s="1425" t="s">
        <v>2774</v>
      </c>
      <c r="I4026" s="1425" t="s">
        <v>2778</v>
      </c>
      <c r="J4026" s="1425" t="s">
        <v>1275</v>
      </c>
      <c r="K4026" s="1425">
        <v>3730</v>
      </c>
    </row>
    <row r="4027" spans="1:11" ht="12.75">
      <c r="A4027" s="1425" t="s">
        <v>1360</v>
      </c>
      <c r="B4027" s="1425" t="s">
        <v>773</v>
      </c>
      <c r="C4027" s="1425" t="s">
        <v>390</v>
      </c>
      <c r="D4027" s="1425" t="s">
        <v>549</v>
      </c>
      <c r="E4027" s="1425" t="s">
        <v>2871</v>
      </c>
      <c r="F4027" s="1425" t="s">
        <v>1271</v>
      </c>
      <c r="G4027" s="1425" t="s">
        <v>116</v>
      </c>
      <c r="H4027" s="1425" t="s">
        <v>2762</v>
      </c>
      <c r="I4027" s="1425" t="s">
        <v>2775</v>
      </c>
      <c r="J4027" s="1425" t="s">
        <v>1272</v>
      </c>
      <c r="K4027" s="1425">
        <v>4605.0500000000002</v>
      </c>
    </row>
    <row r="4028" spans="1:11" ht="12.75">
      <c r="A4028" s="1425" t="s">
        <v>1360</v>
      </c>
      <c r="B4028" s="1425" t="s">
        <v>773</v>
      </c>
      <c r="C4028" s="1425" t="s">
        <v>390</v>
      </c>
      <c r="D4028" s="1425" t="s">
        <v>549</v>
      </c>
      <c r="E4028" s="1425" t="s">
        <v>2871</v>
      </c>
      <c r="F4028" s="1425" t="s">
        <v>1271</v>
      </c>
      <c r="G4028" s="1425" t="s">
        <v>116</v>
      </c>
      <c r="H4028" s="1425" t="s">
        <v>2762</v>
      </c>
      <c r="I4028" s="1425" t="s">
        <v>2776</v>
      </c>
      <c r="J4028" s="1425" t="s">
        <v>1272</v>
      </c>
      <c r="K4028" s="1425">
        <v>16685.240000000002</v>
      </c>
    </row>
    <row r="4029" spans="1:11" ht="12.75">
      <c r="A4029" s="1425" t="s">
        <v>1360</v>
      </c>
      <c r="B4029" s="1425" t="s">
        <v>773</v>
      </c>
      <c r="C4029" s="1425" t="s">
        <v>390</v>
      </c>
      <c r="D4029" s="1425" t="s">
        <v>549</v>
      </c>
      <c r="E4029" s="1425" t="s">
        <v>2871</v>
      </c>
      <c r="F4029" s="1425" t="s">
        <v>1271</v>
      </c>
      <c r="G4029" s="1425" t="s">
        <v>116</v>
      </c>
      <c r="H4029" s="1425" t="s">
        <v>2762</v>
      </c>
      <c r="I4029" s="1425" t="s">
        <v>2777</v>
      </c>
      <c r="J4029" s="1425" t="s">
        <v>1272</v>
      </c>
      <c r="K4029" s="1425">
        <v>2059.1500000000001</v>
      </c>
    </row>
    <row r="4030" spans="1:11" ht="12.75">
      <c r="A4030" s="1425" t="s">
        <v>1360</v>
      </c>
      <c r="B4030" s="1425" t="s">
        <v>773</v>
      </c>
      <c r="C4030" s="1425" t="s">
        <v>390</v>
      </c>
      <c r="D4030" s="1425" t="s">
        <v>549</v>
      </c>
      <c r="E4030" s="1425" t="s">
        <v>2871</v>
      </c>
      <c r="F4030" s="1425" t="s">
        <v>1271</v>
      </c>
      <c r="G4030" s="1425" t="s">
        <v>116</v>
      </c>
      <c r="H4030" s="1425" t="s">
        <v>2762</v>
      </c>
      <c r="I4030" s="1425" t="s">
        <v>2778</v>
      </c>
      <c r="J4030" s="1425" t="s">
        <v>1272</v>
      </c>
      <c r="K4030" s="1425">
        <v>17410.040000000001</v>
      </c>
    </row>
    <row r="4031" spans="1:11" ht="12.75">
      <c r="A4031" s="1425" t="s">
        <v>1360</v>
      </c>
      <c r="B4031" s="1425" t="s">
        <v>773</v>
      </c>
      <c r="C4031" s="1425" t="s">
        <v>390</v>
      </c>
      <c r="D4031" s="1425" t="s">
        <v>549</v>
      </c>
      <c r="E4031" s="1425" t="s">
        <v>2871</v>
      </c>
      <c r="F4031" s="1425" t="s">
        <v>1271</v>
      </c>
      <c r="G4031" s="1425" t="s">
        <v>116</v>
      </c>
      <c r="H4031" s="1425" t="s">
        <v>1263</v>
      </c>
      <c r="I4031" s="1425" t="s">
        <v>2775</v>
      </c>
      <c r="J4031" s="1425" t="s">
        <v>1272</v>
      </c>
      <c r="K4031" s="1425">
        <v>16397.369999999999</v>
      </c>
    </row>
    <row r="4032" spans="1:11" ht="12.75">
      <c r="A4032" s="1425" t="s">
        <v>1360</v>
      </c>
      <c r="B4032" s="1425" t="s">
        <v>773</v>
      </c>
      <c r="C4032" s="1425" t="s">
        <v>390</v>
      </c>
      <c r="D4032" s="1425" t="s">
        <v>549</v>
      </c>
      <c r="E4032" s="1425" t="s">
        <v>2871</v>
      </c>
      <c r="F4032" s="1425" t="s">
        <v>1271</v>
      </c>
      <c r="G4032" s="1425" t="s">
        <v>116</v>
      </c>
      <c r="H4032" s="1425" t="s">
        <v>1263</v>
      </c>
      <c r="I4032" s="1425" t="s">
        <v>2776</v>
      </c>
      <c r="J4032" s="1425" t="s">
        <v>1272</v>
      </c>
      <c r="K4032" s="1425">
        <v>25209.740000000002</v>
      </c>
    </row>
    <row r="4033" spans="1:11" ht="12.75">
      <c r="A4033" s="1425" t="s">
        <v>1360</v>
      </c>
      <c r="B4033" s="1425" t="s">
        <v>773</v>
      </c>
      <c r="C4033" s="1425" t="s">
        <v>390</v>
      </c>
      <c r="D4033" s="1425" t="s">
        <v>549</v>
      </c>
      <c r="E4033" s="1425" t="s">
        <v>2871</v>
      </c>
      <c r="F4033" s="1425" t="s">
        <v>1271</v>
      </c>
      <c r="G4033" s="1425" t="s">
        <v>116</v>
      </c>
      <c r="H4033" s="1425" t="s">
        <v>1263</v>
      </c>
      <c r="I4033" s="1425" t="s">
        <v>2777</v>
      </c>
      <c r="J4033" s="1425" t="s">
        <v>1272</v>
      </c>
      <c r="K4033" s="1425">
        <v>4709.7700000000004</v>
      </c>
    </row>
    <row r="4034" spans="1:11" ht="12.75">
      <c r="A4034" s="1425" t="s">
        <v>1360</v>
      </c>
      <c r="B4034" s="1425" t="s">
        <v>773</v>
      </c>
      <c r="C4034" s="1425" t="s">
        <v>390</v>
      </c>
      <c r="D4034" s="1425" t="s">
        <v>549</v>
      </c>
      <c r="E4034" s="1425" t="s">
        <v>2871</v>
      </c>
      <c r="F4034" s="1425" t="s">
        <v>1271</v>
      </c>
      <c r="G4034" s="1425" t="s">
        <v>116</v>
      </c>
      <c r="H4034" s="1425" t="s">
        <v>1263</v>
      </c>
      <c r="I4034" s="1425" t="s">
        <v>2778</v>
      </c>
      <c r="J4034" s="1425" t="s">
        <v>1272</v>
      </c>
      <c r="K4034" s="1425">
        <v>30741.959999999999</v>
      </c>
    </row>
    <row r="4035" spans="1:11" ht="12.75">
      <c r="A4035" s="1425" t="s">
        <v>1360</v>
      </c>
      <c r="B4035" s="1425" t="s">
        <v>773</v>
      </c>
      <c r="C4035" s="1425" t="s">
        <v>390</v>
      </c>
      <c r="D4035" s="1425" t="s">
        <v>549</v>
      </c>
      <c r="E4035" s="1425" t="s">
        <v>2871</v>
      </c>
      <c r="F4035" s="1425" t="s">
        <v>1271</v>
      </c>
      <c r="G4035" s="1425" t="s">
        <v>116</v>
      </c>
      <c r="H4035" s="1425" t="s">
        <v>2772</v>
      </c>
      <c r="I4035" s="1425" t="s">
        <v>2775</v>
      </c>
      <c r="J4035" s="1425" t="s">
        <v>1272</v>
      </c>
      <c r="K4035" s="1425">
        <v>4730.29</v>
      </c>
    </row>
    <row r="4036" spans="1:11" ht="12.75">
      <c r="A4036" s="1425" t="s">
        <v>1360</v>
      </c>
      <c r="B4036" s="1425" t="s">
        <v>773</v>
      </c>
      <c r="C4036" s="1425" t="s">
        <v>390</v>
      </c>
      <c r="D4036" s="1425" t="s">
        <v>549</v>
      </c>
      <c r="E4036" s="1425" t="s">
        <v>2871</v>
      </c>
      <c r="F4036" s="1425" t="s">
        <v>1271</v>
      </c>
      <c r="G4036" s="1425" t="s">
        <v>116</v>
      </c>
      <c r="H4036" s="1425" t="s">
        <v>2772</v>
      </c>
      <c r="I4036" s="1425" t="s">
        <v>2776</v>
      </c>
      <c r="J4036" s="1425" t="s">
        <v>1272</v>
      </c>
      <c r="K4036" s="1425">
        <v>4607.8299999999999</v>
      </c>
    </row>
    <row r="4037" spans="1:11" ht="12.75">
      <c r="A4037" s="1425" t="s">
        <v>1360</v>
      </c>
      <c r="B4037" s="1425" t="s">
        <v>773</v>
      </c>
      <c r="C4037" s="1425" t="s">
        <v>390</v>
      </c>
      <c r="D4037" s="1425" t="s">
        <v>549</v>
      </c>
      <c r="E4037" s="1425" t="s">
        <v>2871</v>
      </c>
      <c r="F4037" s="1425" t="s">
        <v>1271</v>
      </c>
      <c r="G4037" s="1425" t="s">
        <v>116</v>
      </c>
      <c r="H4037" s="1425" t="s">
        <v>2772</v>
      </c>
      <c r="I4037" s="1425" t="s">
        <v>2777</v>
      </c>
      <c r="J4037" s="1425" t="s">
        <v>1272</v>
      </c>
      <c r="K4037" s="1425">
        <v>1600.1900000000001</v>
      </c>
    </row>
    <row r="4038" spans="1:11" ht="12.75">
      <c r="A4038" s="1425" t="s">
        <v>1360</v>
      </c>
      <c r="B4038" s="1425" t="s">
        <v>773</v>
      </c>
      <c r="C4038" s="1425" t="s">
        <v>390</v>
      </c>
      <c r="D4038" s="1425" t="s">
        <v>549</v>
      </c>
      <c r="E4038" s="1425" t="s">
        <v>2871</v>
      </c>
      <c r="F4038" s="1425" t="s">
        <v>1271</v>
      </c>
      <c r="G4038" s="1425" t="s">
        <v>116</v>
      </c>
      <c r="H4038" s="1425" t="s">
        <v>2772</v>
      </c>
      <c r="I4038" s="1425" t="s">
        <v>2778</v>
      </c>
      <c r="J4038" s="1425" t="s">
        <v>1272</v>
      </c>
      <c r="K4038" s="1425">
        <v>6231.79</v>
      </c>
    </row>
    <row r="4039" spans="1:11" ht="12.75">
      <c r="A4039" s="1425" t="s">
        <v>1360</v>
      </c>
      <c r="B4039" s="1425" t="s">
        <v>773</v>
      </c>
      <c r="C4039" s="1425" t="s">
        <v>390</v>
      </c>
      <c r="D4039" s="1425" t="s">
        <v>549</v>
      </c>
      <c r="E4039" s="1425" t="s">
        <v>2871</v>
      </c>
      <c r="F4039" s="1425" t="s">
        <v>1271</v>
      </c>
      <c r="G4039" s="1425" t="s">
        <v>116</v>
      </c>
      <c r="H4039" s="1425" t="s">
        <v>2773</v>
      </c>
      <c r="I4039" s="1425" t="s">
        <v>2775</v>
      </c>
      <c r="J4039" s="1425" t="s">
        <v>1272</v>
      </c>
      <c r="K4039" s="1425">
        <v>13154.200000000001</v>
      </c>
    </row>
    <row r="4040" spans="1:11" ht="12.75">
      <c r="A4040" s="1425" t="s">
        <v>1360</v>
      </c>
      <c r="B4040" s="1425" t="s">
        <v>773</v>
      </c>
      <c r="C4040" s="1425" t="s">
        <v>390</v>
      </c>
      <c r="D4040" s="1425" t="s">
        <v>549</v>
      </c>
      <c r="E4040" s="1425" t="s">
        <v>2871</v>
      </c>
      <c r="F4040" s="1425" t="s">
        <v>1271</v>
      </c>
      <c r="G4040" s="1425" t="s">
        <v>116</v>
      </c>
      <c r="H4040" s="1425" t="s">
        <v>2773</v>
      </c>
      <c r="I4040" s="1425" t="s">
        <v>2776</v>
      </c>
      <c r="J4040" s="1425" t="s">
        <v>1272</v>
      </c>
      <c r="K4040" s="1425">
        <v>18565.490000000002</v>
      </c>
    </row>
    <row r="4041" spans="1:11" ht="12.75">
      <c r="A4041" s="1425" t="s">
        <v>1360</v>
      </c>
      <c r="B4041" s="1425" t="s">
        <v>773</v>
      </c>
      <c r="C4041" s="1425" t="s">
        <v>390</v>
      </c>
      <c r="D4041" s="1425" t="s">
        <v>549</v>
      </c>
      <c r="E4041" s="1425" t="s">
        <v>2871</v>
      </c>
      <c r="F4041" s="1425" t="s">
        <v>1271</v>
      </c>
      <c r="G4041" s="1425" t="s">
        <v>116</v>
      </c>
      <c r="H4041" s="1425" t="s">
        <v>2773</v>
      </c>
      <c r="I4041" s="1425" t="s">
        <v>2777</v>
      </c>
      <c r="J4041" s="1425" t="s">
        <v>1272</v>
      </c>
      <c r="K4041" s="1425">
        <v>3922.1199999999999</v>
      </c>
    </row>
    <row r="4042" spans="1:11" ht="12.75">
      <c r="A4042" s="1425" t="s">
        <v>1360</v>
      </c>
      <c r="B4042" s="1425" t="s">
        <v>773</v>
      </c>
      <c r="C4042" s="1425" t="s">
        <v>390</v>
      </c>
      <c r="D4042" s="1425" t="s">
        <v>549</v>
      </c>
      <c r="E4042" s="1425" t="s">
        <v>2871</v>
      </c>
      <c r="F4042" s="1425" t="s">
        <v>1271</v>
      </c>
      <c r="G4042" s="1425" t="s">
        <v>116</v>
      </c>
      <c r="H4042" s="1425" t="s">
        <v>2773</v>
      </c>
      <c r="I4042" s="1425" t="s">
        <v>2778</v>
      </c>
      <c r="J4042" s="1425" t="s">
        <v>1272</v>
      </c>
      <c r="K4042" s="1425">
        <v>20139.720000000001</v>
      </c>
    </row>
    <row r="4043" spans="1:11" ht="12.75">
      <c r="A4043" s="1425" t="s">
        <v>1360</v>
      </c>
      <c r="B4043" s="1425" t="s">
        <v>773</v>
      </c>
      <c r="C4043" s="1425" t="s">
        <v>390</v>
      </c>
      <c r="D4043" s="1425" t="s">
        <v>549</v>
      </c>
      <c r="E4043" s="1425" t="s">
        <v>2871</v>
      </c>
      <c r="F4043" s="1425" t="s">
        <v>1271</v>
      </c>
      <c r="G4043" s="1425" t="s">
        <v>116</v>
      </c>
      <c r="H4043" s="1425" t="s">
        <v>1264</v>
      </c>
      <c r="I4043" s="1425" t="s">
        <v>2775</v>
      </c>
      <c r="J4043" s="1425" t="s">
        <v>1272</v>
      </c>
      <c r="K4043" s="1425">
        <v>8654.8799999999992</v>
      </c>
    </row>
    <row r="4044" spans="1:11" ht="12.75">
      <c r="A4044" s="1425" t="s">
        <v>1360</v>
      </c>
      <c r="B4044" s="1425" t="s">
        <v>773</v>
      </c>
      <c r="C4044" s="1425" t="s">
        <v>390</v>
      </c>
      <c r="D4044" s="1425" t="s">
        <v>549</v>
      </c>
      <c r="E4044" s="1425" t="s">
        <v>2871</v>
      </c>
      <c r="F4044" s="1425" t="s">
        <v>1271</v>
      </c>
      <c r="G4044" s="1425" t="s">
        <v>116</v>
      </c>
      <c r="H4044" s="1425" t="s">
        <v>1264</v>
      </c>
      <c r="I4044" s="1425" t="s">
        <v>2776</v>
      </c>
      <c r="J4044" s="1425" t="s">
        <v>1272</v>
      </c>
      <c r="K4044" s="1425">
        <v>26305.889999999999</v>
      </c>
    </row>
    <row r="4045" spans="1:11" ht="12.75">
      <c r="A4045" s="1425" t="s">
        <v>1360</v>
      </c>
      <c r="B4045" s="1425" t="s">
        <v>773</v>
      </c>
      <c r="C4045" s="1425" t="s">
        <v>390</v>
      </c>
      <c r="D4045" s="1425" t="s">
        <v>549</v>
      </c>
      <c r="E4045" s="1425" t="s">
        <v>2871</v>
      </c>
      <c r="F4045" s="1425" t="s">
        <v>1271</v>
      </c>
      <c r="G4045" s="1425" t="s">
        <v>116</v>
      </c>
      <c r="H4045" s="1425" t="s">
        <v>1264</v>
      </c>
      <c r="I4045" s="1425" t="s">
        <v>2777</v>
      </c>
      <c r="J4045" s="1425" t="s">
        <v>1272</v>
      </c>
      <c r="K4045" s="1425">
        <v>3470.4699999999998</v>
      </c>
    </row>
    <row r="4046" spans="1:11" ht="12.75">
      <c r="A4046" s="1425" t="s">
        <v>1360</v>
      </c>
      <c r="B4046" s="1425" t="s">
        <v>773</v>
      </c>
      <c r="C4046" s="1425" t="s">
        <v>390</v>
      </c>
      <c r="D4046" s="1425" t="s">
        <v>549</v>
      </c>
      <c r="E4046" s="1425" t="s">
        <v>2871</v>
      </c>
      <c r="F4046" s="1425" t="s">
        <v>1271</v>
      </c>
      <c r="G4046" s="1425" t="s">
        <v>116</v>
      </c>
      <c r="H4046" s="1425" t="s">
        <v>1264</v>
      </c>
      <c r="I4046" s="1425" t="s">
        <v>2778</v>
      </c>
      <c r="J4046" s="1425" t="s">
        <v>1272</v>
      </c>
      <c r="K4046" s="1425">
        <v>11295.299999999999</v>
      </c>
    </row>
    <row r="4047" spans="1:11" ht="12.75">
      <c r="A4047" s="1425" t="s">
        <v>1360</v>
      </c>
      <c r="B4047" s="1425" t="s">
        <v>773</v>
      </c>
      <c r="C4047" s="1425" t="s">
        <v>390</v>
      </c>
      <c r="D4047" s="1425" t="s">
        <v>549</v>
      </c>
      <c r="E4047" s="1425" t="s">
        <v>2871</v>
      </c>
      <c r="F4047" s="1425" t="s">
        <v>1271</v>
      </c>
      <c r="G4047" s="1425" t="s">
        <v>116</v>
      </c>
      <c r="H4047" s="1425" t="s">
        <v>1265</v>
      </c>
      <c r="I4047" s="1425" t="s">
        <v>2775</v>
      </c>
      <c r="J4047" s="1425" t="s">
        <v>1272</v>
      </c>
      <c r="K4047" s="1425">
        <v>21861.25</v>
      </c>
    </row>
    <row r="4048" spans="1:11" ht="12.75">
      <c r="A4048" s="1425" t="s">
        <v>1360</v>
      </c>
      <c r="B4048" s="1425" t="s">
        <v>773</v>
      </c>
      <c r="C4048" s="1425" t="s">
        <v>390</v>
      </c>
      <c r="D4048" s="1425" t="s">
        <v>549</v>
      </c>
      <c r="E4048" s="1425" t="s">
        <v>2871</v>
      </c>
      <c r="F4048" s="1425" t="s">
        <v>1271</v>
      </c>
      <c r="G4048" s="1425" t="s">
        <v>116</v>
      </c>
      <c r="H4048" s="1425" t="s">
        <v>1265</v>
      </c>
      <c r="I4048" s="1425" t="s">
        <v>2776</v>
      </c>
      <c r="J4048" s="1425" t="s">
        <v>1272</v>
      </c>
      <c r="K4048" s="1425">
        <v>28784.330000000002</v>
      </c>
    </row>
    <row r="4049" spans="1:11" ht="12.75">
      <c r="A4049" s="1425" t="s">
        <v>1360</v>
      </c>
      <c r="B4049" s="1425" t="s">
        <v>773</v>
      </c>
      <c r="C4049" s="1425" t="s">
        <v>390</v>
      </c>
      <c r="D4049" s="1425" t="s">
        <v>549</v>
      </c>
      <c r="E4049" s="1425" t="s">
        <v>2871</v>
      </c>
      <c r="F4049" s="1425" t="s">
        <v>1271</v>
      </c>
      <c r="G4049" s="1425" t="s">
        <v>116</v>
      </c>
      <c r="H4049" s="1425" t="s">
        <v>1265</v>
      </c>
      <c r="I4049" s="1425" t="s">
        <v>2777</v>
      </c>
      <c r="J4049" s="1425" t="s">
        <v>1272</v>
      </c>
      <c r="K4049" s="1425">
        <v>3265.8499999999999</v>
      </c>
    </row>
    <row r="4050" spans="1:11" ht="12.75">
      <c r="A4050" s="1425" t="s">
        <v>1360</v>
      </c>
      <c r="B4050" s="1425" t="s">
        <v>773</v>
      </c>
      <c r="C4050" s="1425" t="s">
        <v>390</v>
      </c>
      <c r="D4050" s="1425" t="s">
        <v>549</v>
      </c>
      <c r="E4050" s="1425" t="s">
        <v>2871</v>
      </c>
      <c r="F4050" s="1425" t="s">
        <v>1271</v>
      </c>
      <c r="G4050" s="1425" t="s">
        <v>116</v>
      </c>
      <c r="H4050" s="1425" t="s">
        <v>1265</v>
      </c>
      <c r="I4050" s="1425" t="s">
        <v>2778</v>
      </c>
      <c r="J4050" s="1425" t="s">
        <v>1272</v>
      </c>
      <c r="K4050" s="1425">
        <v>32690.52</v>
      </c>
    </row>
    <row r="4051" spans="1:11" ht="12.75">
      <c r="A4051" s="1425" t="s">
        <v>1360</v>
      </c>
      <c r="B4051" s="1425" t="s">
        <v>773</v>
      </c>
      <c r="C4051" s="1425" t="s">
        <v>390</v>
      </c>
      <c r="D4051" s="1425" t="s">
        <v>549</v>
      </c>
      <c r="E4051" s="1425" t="s">
        <v>2871</v>
      </c>
      <c r="F4051" s="1425" t="s">
        <v>1271</v>
      </c>
      <c r="G4051" s="1425" t="s">
        <v>116</v>
      </c>
      <c r="H4051" s="1425" t="s">
        <v>2774</v>
      </c>
      <c r="I4051" s="1425" t="s">
        <v>2775</v>
      </c>
      <c r="J4051" s="1425" t="s">
        <v>1272</v>
      </c>
      <c r="K4051" s="1425">
        <v>18835.169999999998</v>
      </c>
    </row>
    <row r="4052" spans="1:11" ht="12.75">
      <c r="A4052" s="1425" t="s">
        <v>1360</v>
      </c>
      <c r="B4052" s="1425" t="s">
        <v>773</v>
      </c>
      <c r="C4052" s="1425" t="s">
        <v>390</v>
      </c>
      <c r="D4052" s="1425" t="s">
        <v>549</v>
      </c>
      <c r="E4052" s="1425" t="s">
        <v>2871</v>
      </c>
      <c r="F4052" s="1425" t="s">
        <v>1271</v>
      </c>
      <c r="G4052" s="1425" t="s">
        <v>116</v>
      </c>
      <c r="H4052" s="1425" t="s">
        <v>2774</v>
      </c>
      <c r="I4052" s="1425" t="s">
        <v>2776</v>
      </c>
      <c r="J4052" s="1425" t="s">
        <v>1272</v>
      </c>
      <c r="K4052" s="1425">
        <v>26266.07</v>
      </c>
    </row>
    <row r="4053" spans="1:11" ht="12.75">
      <c r="A4053" s="1425" t="s">
        <v>1360</v>
      </c>
      <c r="B4053" s="1425" t="s">
        <v>773</v>
      </c>
      <c r="C4053" s="1425" t="s">
        <v>390</v>
      </c>
      <c r="D4053" s="1425" t="s">
        <v>549</v>
      </c>
      <c r="E4053" s="1425" t="s">
        <v>2871</v>
      </c>
      <c r="F4053" s="1425" t="s">
        <v>1271</v>
      </c>
      <c r="G4053" s="1425" t="s">
        <v>116</v>
      </c>
      <c r="H4053" s="1425" t="s">
        <v>2774</v>
      </c>
      <c r="I4053" s="1425" t="s">
        <v>2777</v>
      </c>
      <c r="J4053" s="1425" t="s">
        <v>1272</v>
      </c>
      <c r="K4053" s="1425">
        <v>5747.3299999999999</v>
      </c>
    </row>
    <row r="4054" spans="1:11" ht="12.75">
      <c r="A4054" s="1425" t="s">
        <v>1360</v>
      </c>
      <c r="B4054" s="1425" t="s">
        <v>773</v>
      </c>
      <c r="C4054" s="1425" t="s">
        <v>390</v>
      </c>
      <c r="D4054" s="1425" t="s">
        <v>549</v>
      </c>
      <c r="E4054" s="1425" t="s">
        <v>2871</v>
      </c>
      <c r="F4054" s="1425" t="s">
        <v>1271</v>
      </c>
      <c r="G4054" s="1425" t="s">
        <v>116</v>
      </c>
      <c r="H4054" s="1425" t="s">
        <v>2774</v>
      </c>
      <c r="I4054" s="1425" t="s">
        <v>2778</v>
      </c>
      <c r="J4054" s="1425" t="s">
        <v>1272</v>
      </c>
      <c r="K4054" s="1425">
        <v>28976.82</v>
      </c>
    </row>
    <row r="4055" spans="1:11" ht="12.75">
      <c r="A4055" s="1425" t="s">
        <v>1360</v>
      </c>
      <c r="B4055" s="1425" t="s">
        <v>773</v>
      </c>
      <c r="C4055" s="1425" t="s">
        <v>390</v>
      </c>
      <c r="D4055" s="1425" t="s">
        <v>549</v>
      </c>
      <c r="E4055" s="1425" t="s">
        <v>2871</v>
      </c>
      <c r="F4055" s="1425" t="s">
        <v>1271</v>
      </c>
      <c r="G4055" s="1425" t="s">
        <v>116</v>
      </c>
      <c r="H4055" s="1425" t="s">
        <v>1266</v>
      </c>
      <c r="I4055" s="1425" t="s">
        <v>2775</v>
      </c>
      <c r="J4055" s="1425" t="s">
        <v>1272</v>
      </c>
      <c r="K4055" s="1425">
        <v>20732.84</v>
      </c>
    </row>
    <row r="4056" spans="1:11" ht="12.75">
      <c r="A4056" s="1425" t="s">
        <v>1360</v>
      </c>
      <c r="B4056" s="1425" t="s">
        <v>773</v>
      </c>
      <c r="C4056" s="1425" t="s">
        <v>390</v>
      </c>
      <c r="D4056" s="1425" t="s">
        <v>549</v>
      </c>
      <c r="E4056" s="1425" t="s">
        <v>2871</v>
      </c>
      <c r="F4056" s="1425" t="s">
        <v>1271</v>
      </c>
      <c r="G4056" s="1425" t="s">
        <v>116</v>
      </c>
      <c r="H4056" s="1425" t="s">
        <v>1266</v>
      </c>
      <c r="I4056" s="1425" t="s">
        <v>2776</v>
      </c>
      <c r="J4056" s="1425" t="s">
        <v>1272</v>
      </c>
      <c r="K4056" s="1425">
        <v>30050.07</v>
      </c>
    </row>
    <row r="4057" spans="1:11" ht="12.75">
      <c r="A4057" s="1425" t="s">
        <v>1360</v>
      </c>
      <c r="B4057" s="1425" t="s">
        <v>773</v>
      </c>
      <c r="C4057" s="1425" t="s">
        <v>390</v>
      </c>
      <c r="D4057" s="1425" t="s">
        <v>549</v>
      </c>
      <c r="E4057" s="1425" t="s">
        <v>2871</v>
      </c>
      <c r="F4057" s="1425" t="s">
        <v>1271</v>
      </c>
      <c r="G4057" s="1425" t="s">
        <v>116</v>
      </c>
      <c r="H4057" s="1425" t="s">
        <v>1266</v>
      </c>
      <c r="I4057" s="1425" t="s">
        <v>2777</v>
      </c>
      <c r="J4057" s="1425" t="s">
        <v>1272</v>
      </c>
      <c r="K4057" s="1425">
        <v>5965.3699999999999</v>
      </c>
    </row>
    <row r="4058" spans="1:11" ht="12.75">
      <c r="A4058" s="1425" t="s">
        <v>1360</v>
      </c>
      <c r="B4058" s="1425" t="s">
        <v>773</v>
      </c>
      <c r="C4058" s="1425" t="s">
        <v>390</v>
      </c>
      <c r="D4058" s="1425" t="s">
        <v>549</v>
      </c>
      <c r="E4058" s="1425" t="s">
        <v>2871</v>
      </c>
      <c r="F4058" s="1425" t="s">
        <v>1271</v>
      </c>
      <c r="G4058" s="1425" t="s">
        <v>116</v>
      </c>
      <c r="H4058" s="1425" t="s">
        <v>1266</v>
      </c>
      <c r="I4058" s="1425" t="s">
        <v>2778</v>
      </c>
      <c r="J4058" s="1425" t="s">
        <v>1272</v>
      </c>
      <c r="K4058" s="1425">
        <v>32935.480000000003</v>
      </c>
    </row>
    <row r="4059" spans="1:11" ht="12.75">
      <c r="A4059" s="1425" t="s">
        <v>1360</v>
      </c>
      <c r="B4059" s="1425" t="s">
        <v>773</v>
      </c>
      <c r="C4059" s="1425" t="s">
        <v>390</v>
      </c>
      <c r="D4059" s="1425" t="s">
        <v>549</v>
      </c>
      <c r="E4059" s="1425" t="s">
        <v>2871</v>
      </c>
      <c r="F4059" s="1425" t="s">
        <v>1271</v>
      </c>
      <c r="G4059" s="1425" t="s">
        <v>116</v>
      </c>
      <c r="H4059" s="1425" t="s">
        <v>1267</v>
      </c>
      <c r="I4059" s="1425" t="s">
        <v>2775</v>
      </c>
      <c r="J4059" s="1425" t="s">
        <v>1272</v>
      </c>
      <c r="K4059" s="1425">
        <v>46601.389999999999</v>
      </c>
    </row>
    <row r="4060" spans="1:11" ht="12.75">
      <c r="A4060" s="1425" t="s">
        <v>1360</v>
      </c>
      <c r="B4060" s="1425" t="s">
        <v>773</v>
      </c>
      <c r="C4060" s="1425" t="s">
        <v>390</v>
      </c>
      <c r="D4060" s="1425" t="s">
        <v>549</v>
      </c>
      <c r="E4060" s="1425" t="s">
        <v>2871</v>
      </c>
      <c r="F4060" s="1425" t="s">
        <v>1271</v>
      </c>
      <c r="G4060" s="1425" t="s">
        <v>116</v>
      </c>
      <c r="H4060" s="1425" t="s">
        <v>1267</v>
      </c>
      <c r="I4060" s="1425" t="s">
        <v>2776</v>
      </c>
      <c r="J4060" s="1425" t="s">
        <v>1272</v>
      </c>
      <c r="K4060" s="1425">
        <v>27694.110000000001</v>
      </c>
    </row>
    <row r="4061" spans="1:11" ht="12.75">
      <c r="A4061" s="1425" t="s">
        <v>1360</v>
      </c>
      <c r="B4061" s="1425" t="s">
        <v>773</v>
      </c>
      <c r="C4061" s="1425" t="s">
        <v>390</v>
      </c>
      <c r="D4061" s="1425" t="s">
        <v>549</v>
      </c>
      <c r="E4061" s="1425" t="s">
        <v>2871</v>
      </c>
      <c r="F4061" s="1425" t="s">
        <v>1271</v>
      </c>
      <c r="G4061" s="1425" t="s">
        <v>116</v>
      </c>
      <c r="H4061" s="1425" t="s">
        <v>1267</v>
      </c>
      <c r="I4061" s="1425" t="s">
        <v>2777</v>
      </c>
      <c r="J4061" s="1425" t="s">
        <v>1272</v>
      </c>
      <c r="K4061" s="1425">
        <v>3637.4099999999999</v>
      </c>
    </row>
    <row r="4062" spans="1:11" ht="12.75">
      <c r="A4062" s="1425" t="s">
        <v>1360</v>
      </c>
      <c r="B4062" s="1425" t="s">
        <v>773</v>
      </c>
      <c r="C4062" s="1425" t="s">
        <v>390</v>
      </c>
      <c r="D4062" s="1425" t="s">
        <v>549</v>
      </c>
      <c r="E4062" s="1425" t="s">
        <v>2871</v>
      </c>
      <c r="F4062" s="1425" t="s">
        <v>1271</v>
      </c>
      <c r="G4062" s="1425" t="s">
        <v>116</v>
      </c>
      <c r="H4062" s="1425" t="s">
        <v>1267</v>
      </c>
      <c r="I4062" s="1425" t="s">
        <v>2778</v>
      </c>
      <c r="J4062" s="1425" t="s">
        <v>1272</v>
      </c>
      <c r="K4062" s="1425">
        <v>20803.549999999999</v>
      </c>
    </row>
    <row r="4063" spans="1:11" ht="12.75">
      <c r="A4063" s="1425" t="s">
        <v>1360</v>
      </c>
      <c r="B4063" s="1425" t="s">
        <v>773</v>
      </c>
      <c r="C4063" s="1425" t="s">
        <v>390</v>
      </c>
      <c r="D4063" s="1425" t="s">
        <v>549</v>
      </c>
      <c r="E4063" s="1425" t="s">
        <v>2872</v>
      </c>
      <c r="F4063" s="1425" t="s">
        <v>1273</v>
      </c>
      <c r="G4063" s="1425" t="s">
        <v>1238</v>
      </c>
      <c r="H4063" s="1425" t="s">
        <v>2762</v>
      </c>
      <c r="I4063" s="1425" t="s">
        <v>2763</v>
      </c>
      <c r="J4063" s="1425" t="s">
        <v>1272</v>
      </c>
      <c r="K4063" s="1425">
        <v>7.7400000000000002</v>
      </c>
    </row>
    <row r="4064" spans="1:11" ht="12.75">
      <c r="A4064" s="1425" t="s">
        <v>1360</v>
      </c>
      <c r="B4064" s="1425" t="s">
        <v>773</v>
      </c>
      <c r="C4064" s="1425" t="s">
        <v>390</v>
      </c>
      <c r="D4064" s="1425" t="s">
        <v>549</v>
      </c>
      <c r="E4064" s="1425" t="s">
        <v>2872</v>
      </c>
      <c r="F4064" s="1425" t="s">
        <v>1273</v>
      </c>
      <c r="G4064" s="1425" t="s">
        <v>1238</v>
      </c>
      <c r="H4064" s="1425" t="s">
        <v>2762</v>
      </c>
      <c r="I4064" s="1425" t="s">
        <v>2764</v>
      </c>
      <c r="J4064" s="1425" t="s">
        <v>1272</v>
      </c>
      <c r="K4064" s="1425">
        <v>108.23</v>
      </c>
    </row>
    <row r="4065" spans="1:11" ht="12.75">
      <c r="A4065" s="1425" t="s">
        <v>1360</v>
      </c>
      <c r="B4065" s="1425" t="s">
        <v>773</v>
      </c>
      <c r="C4065" s="1425" t="s">
        <v>390</v>
      </c>
      <c r="D4065" s="1425" t="s">
        <v>549</v>
      </c>
      <c r="E4065" s="1425" t="s">
        <v>2872</v>
      </c>
      <c r="F4065" s="1425" t="s">
        <v>1273</v>
      </c>
      <c r="G4065" s="1425" t="s">
        <v>1238</v>
      </c>
      <c r="H4065" s="1425" t="s">
        <v>2762</v>
      </c>
      <c r="I4065" s="1425" t="s">
        <v>2765</v>
      </c>
      <c r="J4065" s="1425" t="s">
        <v>1272</v>
      </c>
      <c r="K4065" s="1425">
        <v>21.649999999999999</v>
      </c>
    </row>
    <row r="4066" spans="1:11" ht="12.75">
      <c r="A4066" s="1425" t="s">
        <v>1360</v>
      </c>
      <c r="B4066" s="1425" t="s">
        <v>773</v>
      </c>
      <c r="C4066" s="1425" t="s">
        <v>390</v>
      </c>
      <c r="D4066" s="1425" t="s">
        <v>549</v>
      </c>
      <c r="E4066" s="1425" t="s">
        <v>2872</v>
      </c>
      <c r="F4066" s="1425" t="s">
        <v>1273</v>
      </c>
      <c r="G4066" s="1425" t="s">
        <v>1238</v>
      </c>
      <c r="H4066" s="1425" t="s">
        <v>2762</v>
      </c>
      <c r="I4066" s="1425" t="s">
        <v>2766</v>
      </c>
      <c r="J4066" s="1425" t="s">
        <v>1272</v>
      </c>
      <c r="K4066" s="1425">
        <v>38.630000000000003</v>
      </c>
    </row>
    <row r="4067" spans="1:11" ht="12.75">
      <c r="A4067" s="1425" t="s">
        <v>1360</v>
      </c>
      <c r="B4067" s="1425" t="s">
        <v>773</v>
      </c>
      <c r="C4067" s="1425" t="s">
        <v>390</v>
      </c>
      <c r="D4067" s="1425" t="s">
        <v>549</v>
      </c>
      <c r="E4067" s="1425" t="s">
        <v>2872</v>
      </c>
      <c r="F4067" s="1425" t="s">
        <v>1273</v>
      </c>
      <c r="G4067" s="1425" t="s">
        <v>1238</v>
      </c>
      <c r="H4067" s="1425" t="s">
        <v>2762</v>
      </c>
      <c r="I4067" s="1425" t="s">
        <v>2767</v>
      </c>
      <c r="J4067" s="1425" t="s">
        <v>1272</v>
      </c>
      <c r="K4067" s="1425">
        <v>-1322.5899999999999</v>
      </c>
    </row>
    <row r="4068" spans="1:11" ht="12.75">
      <c r="A4068" s="1425" t="s">
        <v>1360</v>
      </c>
      <c r="B4068" s="1425" t="s">
        <v>773</v>
      </c>
      <c r="C4068" s="1425" t="s">
        <v>390</v>
      </c>
      <c r="D4068" s="1425" t="s">
        <v>549</v>
      </c>
      <c r="E4068" s="1425" t="s">
        <v>2872</v>
      </c>
      <c r="F4068" s="1425" t="s">
        <v>1273</v>
      </c>
      <c r="G4068" s="1425" t="s">
        <v>1238</v>
      </c>
      <c r="H4068" s="1425" t="s">
        <v>2762</v>
      </c>
      <c r="I4068" s="1425" t="s">
        <v>2768</v>
      </c>
      <c r="J4068" s="1425" t="s">
        <v>1272</v>
      </c>
      <c r="K4068" s="1425">
        <v>54.100000000000001</v>
      </c>
    </row>
    <row r="4069" spans="1:11" ht="12.75">
      <c r="A4069" s="1425" t="s">
        <v>1360</v>
      </c>
      <c r="B4069" s="1425" t="s">
        <v>773</v>
      </c>
      <c r="C4069" s="1425" t="s">
        <v>390</v>
      </c>
      <c r="D4069" s="1425" t="s">
        <v>549</v>
      </c>
      <c r="E4069" s="1425" t="s">
        <v>2872</v>
      </c>
      <c r="F4069" s="1425" t="s">
        <v>1273</v>
      </c>
      <c r="G4069" s="1425" t="s">
        <v>1238</v>
      </c>
      <c r="H4069" s="1425" t="s">
        <v>2762</v>
      </c>
      <c r="I4069" s="1425" t="s">
        <v>2769</v>
      </c>
      <c r="J4069" s="1425" t="s">
        <v>1272</v>
      </c>
      <c r="K4069" s="1425">
        <v>27.800000000000001</v>
      </c>
    </row>
    <row r="4070" spans="1:11" ht="12.75">
      <c r="A4070" s="1425" t="s">
        <v>1360</v>
      </c>
      <c r="B4070" s="1425" t="s">
        <v>773</v>
      </c>
      <c r="C4070" s="1425" t="s">
        <v>390</v>
      </c>
      <c r="D4070" s="1425" t="s">
        <v>549</v>
      </c>
      <c r="E4070" s="1425" t="s">
        <v>2872</v>
      </c>
      <c r="F4070" s="1425" t="s">
        <v>1273</v>
      </c>
      <c r="G4070" s="1425" t="s">
        <v>1238</v>
      </c>
      <c r="H4070" s="1425" t="s">
        <v>2762</v>
      </c>
      <c r="I4070" s="1425" t="s">
        <v>2770</v>
      </c>
      <c r="J4070" s="1425" t="s">
        <v>1272</v>
      </c>
      <c r="K4070" s="1425">
        <v>23.140000000000001</v>
      </c>
    </row>
    <row r="4071" spans="1:11" ht="12.75">
      <c r="A4071" s="1425" t="s">
        <v>1360</v>
      </c>
      <c r="B4071" s="1425" t="s">
        <v>773</v>
      </c>
      <c r="C4071" s="1425" t="s">
        <v>390</v>
      </c>
      <c r="D4071" s="1425" t="s">
        <v>549</v>
      </c>
      <c r="E4071" s="1425" t="s">
        <v>2872</v>
      </c>
      <c r="F4071" s="1425" t="s">
        <v>1273</v>
      </c>
      <c r="G4071" s="1425" t="s">
        <v>1238</v>
      </c>
      <c r="H4071" s="1425" t="s">
        <v>2762</v>
      </c>
      <c r="I4071" s="1425" t="s">
        <v>2771</v>
      </c>
      <c r="J4071" s="1425" t="s">
        <v>1272</v>
      </c>
      <c r="K4071" s="1425">
        <v>723.44000000000005</v>
      </c>
    </row>
    <row r="4072" spans="1:11" ht="12.75">
      <c r="A4072" s="1425" t="s">
        <v>1360</v>
      </c>
      <c r="B4072" s="1425" t="s">
        <v>773</v>
      </c>
      <c r="C4072" s="1425" t="s">
        <v>390</v>
      </c>
      <c r="D4072" s="1425" t="s">
        <v>549</v>
      </c>
      <c r="E4072" s="1425" t="s">
        <v>2872</v>
      </c>
      <c r="F4072" s="1425" t="s">
        <v>1273</v>
      </c>
      <c r="G4072" s="1425" t="s">
        <v>1238</v>
      </c>
      <c r="H4072" s="1425" t="s">
        <v>1263</v>
      </c>
      <c r="I4072" s="1425" t="s">
        <v>2763</v>
      </c>
      <c r="J4072" s="1425" t="s">
        <v>1272</v>
      </c>
      <c r="K4072" s="1425">
        <v>407.69999999999999</v>
      </c>
    </row>
    <row r="4073" spans="1:11" ht="12.75">
      <c r="A4073" s="1425" t="s">
        <v>1360</v>
      </c>
      <c r="B4073" s="1425" t="s">
        <v>773</v>
      </c>
      <c r="C4073" s="1425" t="s">
        <v>390</v>
      </c>
      <c r="D4073" s="1425" t="s">
        <v>549</v>
      </c>
      <c r="E4073" s="1425" t="s">
        <v>2872</v>
      </c>
      <c r="F4073" s="1425" t="s">
        <v>1273</v>
      </c>
      <c r="G4073" s="1425" t="s">
        <v>1238</v>
      </c>
      <c r="H4073" s="1425" t="s">
        <v>1263</v>
      </c>
      <c r="I4073" s="1425" t="s">
        <v>2764</v>
      </c>
      <c r="J4073" s="1425" t="s">
        <v>1272</v>
      </c>
      <c r="K4073" s="1425">
        <v>333.14999999999998</v>
      </c>
    </row>
    <row r="4074" spans="1:11" ht="12.75">
      <c r="A4074" s="1425" t="s">
        <v>1360</v>
      </c>
      <c r="B4074" s="1425" t="s">
        <v>773</v>
      </c>
      <c r="C4074" s="1425" t="s">
        <v>390</v>
      </c>
      <c r="D4074" s="1425" t="s">
        <v>549</v>
      </c>
      <c r="E4074" s="1425" t="s">
        <v>2872</v>
      </c>
      <c r="F4074" s="1425" t="s">
        <v>1273</v>
      </c>
      <c r="G4074" s="1425" t="s">
        <v>1238</v>
      </c>
      <c r="H4074" s="1425" t="s">
        <v>1263</v>
      </c>
      <c r="I4074" s="1425" t="s">
        <v>2765</v>
      </c>
      <c r="J4074" s="1425" t="s">
        <v>1272</v>
      </c>
      <c r="K4074" s="1425">
        <v>66.620000000000005</v>
      </c>
    </row>
    <row r="4075" spans="1:11" ht="12.75">
      <c r="A4075" s="1425" t="s">
        <v>1360</v>
      </c>
      <c r="B4075" s="1425" t="s">
        <v>773</v>
      </c>
      <c r="C4075" s="1425" t="s">
        <v>390</v>
      </c>
      <c r="D4075" s="1425" t="s">
        <v>549</v>
      </c>
      <c r="E4075" s="1425" t="s">
        <v>2872</v>
      </c>
      <c r="F4075" s="1425" t="s">
        <v>1273</v>
      </c>
      <c r="G4075" s="1425" t="s">
        <v>1238</v>
      </c>
      <c r="H4075" s="1425" t="s">
        <v>1263</v>
      </c>
      <c r="I4075" s="1425" t="s">
        <v>2766</v>
      </c>
      <c r="J4075" s="1425" t="s">
        <v>1272</v>
      </c>
      <c r="K4075" s="1425">
        <v>118.87</v>
      </c>
    </row>
    <row r="4076" spans="1:11" ht="12.75">
      <c r="A4076" s="1425" t="s">
        <v>1360</v>
      </c>
      <c r="B4076" s="1425" t="s">
        <v>773</v>
      </c>
      <c r="C4076" s="1425" t="s">
        <v>390</v>
      </c>
      <c r="D4076" s="1425" t="s">
        <v>549</v>
      </c>
      <c r="E4076" s="1425" t="s">
        <v>2872</v>
      </c>
      <c r="F4076" s="1425" t="s">
        <v>1273</v>
      </c>
      <c r="G4076" s="1425" t="s">
        <v>1238</v>
      </c>
      <c r="H4076" s="1425" t="s">
        <v>1263</v>
      </c>
      <c r="I4076" s="1425" t="s">
        <v>2767</v>
      </c>
      <c r="J4076" s="1425" t="s">
        <v>1272</v>
      </c>
      <c r="K4076" s="1425">
        <v>2161.8400000000001</v>
      </c>
    </row>
    <row r="4077" spans="1:11" ht="12.75">
      <c r="A4077" s="1425" t="s">
        <v>1360</v>
      </c>
      <c r="B4077" s="1425" t="s">
        <v>773</v>
      </c>
      <c r="C4077" s="1425" t="s">
        <v>390</v>
      </c>
      <c r="D4077" s="1425" t="s">
        <v>549</v>
      </c>
      <c r="E4077" s="1425" t="s">
        <v>2872</v>
      </c>
      <c r="F4077" s="1425" t="s">
        <v>1273</v>
      </c>
      <c r="G4077" s="1425" t="s">
        <v>1238</v>
      </c>
      <c r="H4077" s="1425" t="s">
        <v>1263</v>
      </c>
      <c r="I4077" s="1425" t="s">
        <v>2768</v>
      </c>
      <c r="J4077" s="1425" t="s">
        <v>1272</v>
      </c>
      <c r="K4077" s="1425">
        <v>166.56999999999999</v>
      </c>
    </row>
    <row r="4078" spans="1:11" ht="12.75">
      <c r="A4078" s="1425" t="s">
        <v>1360</v>
      </c>
      <c r="B4078" s="1425" t="s">
        <v>773</v>
      </c>
      <c r="C4078" s="1425" t="s">
        <v>390</v>
      </c>
      <c r="D4078" s="1425" t="s">
        <v>549</v>
      </c>
      <c r="E4078" s="1425" t="s">
        <v>2872</v>
      </c>
      <c r="F4078" s="1425" t="s">
        <v>1273</v>
      </c>
      <c r="G4078" s="1425" t="s">
        <v>1238</v>
      </c>
      <c r="H4078" s="1425" t="s">
        <v>1263</v>
      </c>
      <c r="I4078" s="1425" t="s">
        <v>2769</v>
      </c>
      <c r="J4078" s="1425" t="s">
        <v>1272</v>
      </c>
      <c r="K4078" s="1425">
        <v>85.540000000000006</v>
      </c>
    </row>
    <row r="4079" spans="1:11" ht="12.75">
      <c r="A4079" s="1425" t="s">
        <v>1360</v>
      </c>
      <c r="B4079" s="1425" t="s">
        <v>773</v>
      </c>
      <c r="C4079" s="1425" t="s">
        <v>390</v>
      </c>
      <c r="D4079" s="1425" t="s">
        <v>549</v>
      </c>
      <c r="E4079" s="1425" t="s">
        <v>2872</v>
      </c>
      <c r="F4079" s="1425" t="s">
        <v>1273</v>
      </c>
      <c r="G4079" s="1425" t="s">
        <v>1238</v>
      </c>
      <c r="H4079" s="1425" t="s">
        <v>1263</v>
      </c>
      <c r="I4079" s="1425" t="s">
        <v>2770</v>
      </c>
      <c r="J4079" s="1425" t="s">
        <v>1272</v>
      </c>
      <c r="K4079" s="1425">
        <v>343.58999999999997</v>
      </c>
    </row>
    <row r="4080" spans="1:11" ht="12.75">
      <c r="A4080" s="1425" t="s">
        <v>1360</v>
      </c>
      <c r="B4080" s="1425" t="s">
        <v>773</v>
      </c>
      <c r="C4080" s="1425" t="s">
        <v>390</v>
      </c>
      <c r="D4080" s="1425" t="s">
        <v>549</v>
      </c>
      <c r="E4080" s="1425" t="s">
        <v>2872</v>
      </c>
      <c r="F4080" s="1425" t="s">
        <v>1273</v>
      </c>
      <c r="G4080" s="1425" t="s">
        <v>1238</v>
      </c>
      <c r="H4080" s="1425" t="s">
        <v>1263</v>
      </c>
      <c r="I4080" s="1425" t="s">
        <v>2771</v>
      </c>
      <c r="J4080" s="1425" t="s">
        <v>1272</v>
      </c>
      <c r="K4080" s="1425">
        <v>2226.6599999999999</v>
      </c>
    </row>
    <row r="4081" spans="1:11" ht="12.75">
      <c r="A4081" s="1425" t="s">
        <v>1360</v>
      </c>
      <c r="B4081" s="1425" t="s">
        <v>773</v>
      </c>
      <c r="C4081" s="1425" t="s">
        <v>390</v>
      </c>
      <c r="D4081" s="1425" t="s">
        <v>549</v>
      </c>
      <c r="E4081" s="1425" t="s">
        <v>2872</v>
      </c>
      <c r="F4081" s="1425" t="s">
        <v>1273</v>
      </c>
      <c r="G4081" s="1425" t="s">
        <v>1238</v>
      </c>
      <c r="H4081" s="1425" t="s">
        <v>2772</v>
      </c>
      <c r="I4081" s="1425" t="s">
        <v>2763</v>
      </c>
      <c r="J4081" s="1425" t="s">
        <v>1272</v>
      </c>
      <c r="K4081" s="1425">
        <v>4.3200000000000003</v>
      </c>
    </row>
    <row r="4082" spans="1:11" ht="12.75">
      <c r="A4082" s="1425" t="s">
        <v>1360</v>
      </c>
      <c r="B4082" s="1425" t="s">
        <v>773</v>
      </c>
      <c r="C4082" s="1425" t="s">
        <v>390</v>
      </c>
      <c r="D4082" s="1425" t="s">
        <v>549</v>
      </c>
      <c r="E4082" s="1425" t="s">
        <v>2872</v>
      </c>
      <c r="F4082" s="1425" t="s">
        <v>1273</v>
      </c>
      <c r="G4082" s="1425" t="s">
        <v>1238</v>
      </c>
      <c r="H4082" s="1425" t="s">
        <v>2772</v>
      </c>
      <c r="I4082" s="1425" t="s">
        <v>2764</v>
      </c>
      <c r="J4082" s="1425" t="s">
        <v>1272</v>
      </c>
      <c r="K4082" s="1425">
        <v>60.240000000000002</v>
      </c>
    </row>
    <row r="4083" spans="1:11" ht="12.75">
      <c r="A4083" s="1425" t="s">
        <v>1360</v>
      </c>
      <c r="B4083" s="1425" t="s">
        <v>773</v>
      </c>
      <c r="C4083" s="1425" t="s">
        <v>390</v>
      </c>
      <c r="D4083" s="1425" t="s">
        <v>549</v>
      </c>
      <c r="E4083" s="1425" t="s">
        <v>2872</v>
      </c>
      <c r="F4083" s="1425" t="s">
        <v>1273</v>
      </c>
      <c r="G4083" s="1425" t="s">
        <v>1238</v>
      </c>
      <c r="H4083" s="1425" t="s">
        <v>2772</v>
      </c>
      <c r="I4083" s="1425" t="s">
        <v>2765</v>
      </c>
      <c r="J4083" s="1425" t="s">
        <v>1272</v>
      </c>
      <c r="K4083" s="1425">
        <v>51.850000000000001</v>
      </c>
    </row>
    <row r="4084" spans="1:11" ht="12.75">
      <c r="A4084" s="1425" t="s">
        <v>1360</v>
      </c>
      <c r="B4084" s="1425" t="s">
        <v>773</v>
      </c>
      <c r="C4084" s="1425" t="s">
        <v>390</v>
      </c>
      <c r="D4084" s="1425" t="s">
        <v>549</v>
      </c>
      <c r="E4084" s="1425" t="s">
        <v>2872</v>
      </c>
      <c r="F4084" s="1425" t="s">
        <v>1273</v>
      </c>
      <c r="G4084" s="1425" t="s">
        <v>1238</v>
      </c>
      <c r="H4084" s="1425" t="s">
        <v>2772</v>
      </c>
      <c r="I4084" s="1425" t="s">
        <v>2766</v>
      </c>
      <c r="J4084" s="1425" t="s">
        <v>1272</v>
      </c>
      <c r="K4084" s="1425">
        <v>204</v>
      </c>
    </row>
    <row r="4085" spans="1:11" ht="12.75">
      <c r="A4085" s="1425" t="s">
        <v>1360</v>
      </c>
      <c r="B4085" s="1425" t="s">
        <v>773</v>
      </c>
      <c r="C4085" s="1425" t="s">
        <v>390</v>
      </c>
      <c r="D4085" s="1425" t="s">
        <v>549</v>
      </c>
      <c r="E4085" s="1425" t="s">
        <v>2872</v>
      </c>
      <c r="F4085" s="1425" t="s">
        <v>1273</v>
      </c>
      <c r="G4085" s="1425" t="s">
        <v>1238</v>
      </c>
      <c r="H4085" s="1425" t="s">
        <v>2772</v>
      </c>
      <c r="I4085" s="1425" t="s">
        <v>2767</v>
      </c>
      <c r="J4085" s="1425" t="s">
        <v>1272</v>
      </c>
      <c r="K4085" s="1425">
        <v>1668.48</v>
      </c>
    </row>
    <row r="4086" spans="1:11" ht="12.75">
      <c r="A4086" s="1425" t="s">
        <v>1360</v>
      </c>
      <c r="B4086" s="1425" t="s">
        <v>773</v>
      </c>
      <c r="C4086" s="1425" t="s">
        <v>390</v>
      </c>
      <c r="D4086" s="1425" t="s">
        <v>549</v>
      </c>
      <c r="E4086" s="1425" t="s">
        <v>2872</v>
      </c>
      <c r="F4086" s="1425" t="s">
        <v>1273</v>
      </c>
      <c r="G4086" s="1425" t="s">
        <v>1238</v>
      </c>
      <c r="H4086" s="1425" t="s">
        <v>2772</v>
      </c>
      <c r="I4086" s="1425" t="s">
        <v>2768</v>
      </c>
      <c r="J4086" s="1425" t="s">
        <v>1272</v>
      </c>
      <c r="K4086" s="1425">
        <v>30.120000000000001</v>
      </c>
    </row>
    <row r="4087" spans="1:11" ht="12.75">
      <c r="A4087" s="1425" t="s">
        <v>1360</v>
      </c>
      <c r="B4087" s="1425" t="s">
        <v>773</v>
      </c>
      <c r="C4087" s="1425" t="s">
        <v>390</v>
      </c>
      <c r="D4087" s="1425" t="s">
        <v>549</v>
      </c>
      <c r="E4087" s="1425" t="s">
        <v>2872</v>
      </c>
      <c r="F4087" s="1425" t="s">
        <v>1273</v>
      </c>
      <c r="G4087" s="1425" t="s">
        <v>1238</v>
      </c>
      <c r="H4087" s="1425" t="s">
        <v>2772</v>
      </c>
      <c r="I4087" s="1425" t="s">
        <v>2769</v>
      </c>
      <c r="J4087" s="1425" t="s">
        <v>1272</v>
      </c>
      <c r="K4087" s="1425">
        <v>15.470000000000001</v>
      </c>
    </row>
    <row r="4088" spans="1:11" ht="12.75">
      <c r="A4088" s="1425" t="s">
        <v>1360</v>
      </c>
      <c r="B4088" s="1425" t="s">
        <v>773</v>
      </c>
      <c r="C4088" s="1425" t="s">
        <v>390</v>
      </c>
      <c r="D4088" s="1425" t="s">
        <v>549</v>
      </c>
      <c r="E4088" s="1425" t="s">
        <v>2872</v>
      </c>
      <c r="F4088" s="1425" t="s">
        <v>1273</v>
      </c>
      <c r="G4088" s="1425" t="s">
        <v>1238</v>
      </c>
      <c r="H4088" s="1425" t="s">
        <v>2772</v>
      </c>
      <c r="I4088" s="1425" t="s">
        <v>2770</v>
      </c>
      <c r="J4088" s="1425" t="s">
        <v>1272</v>
      </c>
      <c r="K4088" s="1425">
        <v>112.87</v>
      </c>
    </row>
    <row r="4089" spans="1:11" ht="12.75">
      <c r="A4089" s="1425" t="s">
        <v>1360</v>
      </c>
      <c r="B4089" s="1425" t="s">
        <v>773</v>
      </c>
      <c r="C4089" s="1425" t="s">
        <v>390</v>
      </c>
      <c r="D4089" s="1425" t="s">
        <v>549</v>
      </c>
      <c r="E4089" s="1425" t="s">
        <v>2872</v>
      </c>
      <c r="F4089" s="1425" t="s">
        <v>1273</v>
      </c>
      <c r="G4089" s="1425" t="s">
        <v>1238</v>
      </c>
      <c r="H4089" s="1425" t="s">
        <v>2772</v>
      </c>
      <c r="I4089" s="1425" t="s">
        <v>2771</v>
      </c>
      <c r="J4089" s="1425" t="s">
        <v>1272</v>
      </c>
      <c r="K4089" s="1425">
        <v>402.69</v>
      </c>
    </row>
    <row r="4090" spans="1:11" ht="12.75">
      <c r="A4090" s="1425" t="s">
        <v>1360</v>
      </c>
      <c r="B4090" s="1425" t="s">
        <v>773</v>
      </c>
      <c r="C4090" s="1425" t="s">
        <v>390</v>
      </c>
      <c r="D4090" s="1425" t="s">
        <v>549</v>
      </c>
      <c r="E4090" s="1425" t="s">
        <v>2872</v>
      </c>
      <c r="F4090" s="1425" t="s">
        <v>1273</v>
      </c>
      <c r="G4090" s="1425" t="s">
        <v>1238</v>
      </c>
      <c r="H4090" s="1425" t="s">
        <v>2773</v>
      </c>
      <c r="I4090" s="1425" t="s">
        <v>2763</v>
      </c>
      <c r="J4090" s="1425" t="s">
        <v>1272</v>
      </c>
      <c r="K4090" s="1425">
        <v>221.84999999999999</v>
      </c>
    </row>
    <row r="4091" spans="1:11" ht="12.75">
      <c r="A4091" s="1425" t="s">
        <v>1360</v>
      </c>
      <c r="B4091" s="1425" t="s">
        <v>773</v>
      </c>
      <c r="C4091" s="1425" t="s">
        <v>390</v>
      </c>
      <c r="D4091" s="1425" t="s">
        <v>549</v>
      </c>
      <c r="E4091" s="1425" t="s">
        <v>2872</v>
      </c>
      <c r="F4091" s="1425" t="s">
        <v>1273</v>
      </c>
      <c r="G4091" s="1425" t="s">
        <v>1238</v>
      </c>
      <c r="H4091" s="1425" t="s">
        <v>2773</v>
      </c>
      <c r="I4091" s="1425" t="s">
        <v>2764</v>
      </c>
      <c r="J4091" s="1425" t="s">
        <v>1272</v>
      </c>
      <c r="K4091" s="1425">
        <v>305.18000000000001</v>
      </c>
    </row>
    <row r="4092" spans="1:11" ht="12.75">
      <c r="A4092" s="1425" t="s">
        <v>1360</v>
      </c>
      <c r="B4092" s="1425" t="s">
        <v>773</v>
      </c>
      <c r="C4092" s="1425" t="s">
        <v>390</v>
      </c>
      <c r="D4092" s="1425" t="s">
        <v>549</v>
      </c>
      <c r="E4092" s="1425" t="s">
        <v>2872</v>
      </c>
      <c r="F4092" s="1425" t="s">
        <v>1273</v>
      </c>
      <c r="G4092" s="1425" t="s">
        <v>1238</v>
      </c>
      <c r="H4092" s="1425" t="s">
        <v>2773</v>
      </c>
      <c r="I4092" s="1425" t="s">
        <v>2765</v>
      </c>
      <c r="J4092" s="1425" t="s">
        <v>1272</v>
      </c>
      <c r="K4092" s="1425">
        <v>61.030000000000001</v>
      </c>
    </row>
    <row r="4093" spans="1:11" ht="12.75">
      <c r="A4093" s="1425" t="s">
        <v>1360</v>
      </c>
      <c r="B4093" s="1425" t="s">
        <v>773</v>
      </c>
      <c r="C4093" s="1425" t="s">
        <v>390</v>
      </c>
      <c r="D4093" s="1425" t="s">
        <v>549</v>
      </c>
      <c r="E4093" s="1425" t="s">
        <v>2872</v>
      </c>
      <c r="F4093" s="1425" t="s">
        <v>1273</v>
      </c>
      <c r="G4093" s="1425" t="s">
        <v>1238</v>
      </c>
      <c r="H4093" s="1425" t="s">
        <v>2773</v>
      </c>
      <c r="I4093" s="1425" t="s">
        <v>2766</v>
      </c>
      <c r="J4093" s="1425" t="s">
        <v>1272</v>
      </c>
      <c r="K4093" s="1425">
        <v>108.91</v>
      </c>
    </row>
    <row r="4094" spans="1:11" ht="12.75">
      <c r="A4094" s="1425" t="s">
        <v>1360</v>
      </c>
      <c r="B4094" s="1425" t="s">
        <v>773</v>
      </c>
      <c r="C4094" s="1425" t="s">
        <v>390</v>
      </c>
      <c r="D4094" s="1425" t="s">
        <v>549</v>
      </c>
      <c r="E4094" s="1425" t="s">
        <v>2872</v>
      </c>
      <c r="F4094" s="1425" t="s">
        <v>1273</v>
      </c>
      <c r="G4094" s="1425" t="s">
        <v>1238</v>
      </c>
      <c r="H4094" s="1425" t="s">
        <v>2773</v>
      </c>
      <c r="I4094" s="1425" t="s">
        <v>2767</v>
      </c>
      <c r="J4094" s="1425" t="s">
        <v>1272</v>
      </c>
      <c r="K4094" s="1425">
        <v>1822.3699999999999</v>
      </c>
    </row>
    <row r="4095" spans="1:11" ht="12.75">
      <c r="A4095" s="1425" t="s">
        <v>1360</v>
      </c>
      <c r="B4095" s="1425" t="s">
        <v>773</v>
      </c>
      <c r="C4095" s="1425" t="s">
        <v>390</v>
      </c>
      <c r="D4095" s="1425" t="s">
        <v>549</v>
      </c>
      <c r="E4095" s="1425" t="s">
        <v>2872</v>
      </c>
      <c r="F4095" s="1425" t="s">
        <v>1273</v>
      </c>
      <c r="G4095" s="1425" t="s">
        <v>1238</v>
      </c>
      <c r="H4095" s="1425" t="s">
        <v>2773</v>
      </c>
      <c r="I4095" s="1425" t="s">
        <v>2768</v>
      </c>
      <c r="J4095" s="1425" t="s">
        <v>1272</v>
      </c>
      <c r="K4095" s="1425">
        <v>152.59</v>
      </c>
    </row>
    <row r="4096" spans="1:11" ht="12.75">
      <c r="A4096" s="1425" t="s">
        <v>1360</v>
      </c>
      <c r="B4096" s="1425" t="s">
        <v>773</v>
      </c>
      <c r="C4096" s="1425" t="s">
        <v>390</v>
      </c>
      <c r="D4096" s="1425" t="s">
        <v>549</v>
      </c>
      <c r="E4096" s="1425" t="s">
        <v>2872</v>
      </c>
      <c r="F4096" s="1425" t="s">
        <v>1273</v>
      </c>
      <c r="G4096" s="1425" t="s">
        <v>1238</v>
      </c>
      <c r="H4096" s="1425" t="s">
        <v>2773</v>
      </c>
      <c r="I4096" s="1425" t="s">
        <v>2769</v>
      </c>
      <c r="J4096" s="1425" t="s">
        <v>1272</v>
      </c>
      <c r="K4096" s="1425">
        <v>78.379999999999995</v>
      </c>
    </row>
    <row r="4097" spans="1:11" ht="12.75">
      <c r="A4097" s="1425" t="s">
        <v>1360</v>
      </c>
      <c r="B4097" s="1425" t="s">
        <v>773</v>
      </c>
      <c r="C4097" s="1425" t="s">
        <v>390</v>
      </c>
      <c r="D4097" s="1425" t="s">
        <v>549</v>
      </c>
      <c r="E4097" s="1425" t="s">
        <v>2872</v>
      </c>
      <c r="F4097" s="1425" t="s">
        <v>1273</v>
      </c>
      <c r="G4097" s="1425" t="s">
        <v>1238</v>
      </c>
      <c r="H4097" s="1425" t="s">
        <v>2773</v>
      </c>
      <c r="I4097" s="1425" t="s">
        <v>2770</v>
      </c>
      <c r="J4097" s="1425" t="s">
        <v>1272</v>
      </c>
      <c r="K4097" s="1425">
        <v>65.209999999999994</v>
      </c>
    </row>
    <row r="4098" spans="1:11" ht="12.75">
      <c r="A4098" s="1425" t="s">
        <v>1360</v>
      </c>
      <c r="B4098" s="1425" t="s">
        <v>773</v>
      </c>
      <c r="C4098" s="1425" t="s">
        <v>390</v>
      </c>
      <c r="D4098" s="1425" t="s">
        <v>549</v>
      </c>
      <c r="E4098" s="1425" t="s">
        <v>2872</v>
      </c>
      <c r="F4098" s="1425" t="s">
        <v>1273</v>
      </c>
      <c r="G4098" s="1425" t="s">
        <v>1238</v>
      </c>
      <c r="H4098" s="1425" t="s">
        <v>2773</v>
      </c>
      <c r="I4098" s="1425" t="s">
        <v>2771</v>
      </c>
      <c r="J4098" s="1425" t="s">
        <v>1272</v>
      </c>
      <c r="K4098" s="1425">
        <v>2039.8399999999999</v>
      </c>
    </row>
    <row r="4099" spans="1:11" ht="12.75">
      <c r="A4099" s="1425" t="s">
        <v>1360</v>
      </c>
      <c r="B4099" s="1425" t="s">
        <v>773</v>
      </c>
      <c r="C4099" s="1425" t="s">
        <v>390</v>
      </c>
      <c r="D4099" s="1425" t="s">
        <v>549</v>
      </c>
      <c r="E4099" s="1425" t="s">
        <v>2872</v>
      </c>
      <c r="F4099" s="1425" t="s">
        <v>1273</v>
      </c>
      <c r="G4099" s="1425" t="s">
        <v>1238</v>
      </c>
      <c r="H4099" s="1425" t="s">
        <v>1264</v>
      </c>
      <c r="I4099" s="1425" t="s">
        <v>2763</v>
      </c>
      <c r="J4099" s="1425" t="s">
        <v>1272</v>
      </c>
      <c r="K4099" s="1425">
        <v>844.62</v>
      </c>
    </row>
    <row r="4100" spans="1:11" ht="12.75">
      <c r="A4100" s="1425" t="s">
        <v>1360</v>
      </c>
      <c r="B4100" s="1425" t="s">
        <v>773</v>
      </c>
      <c r="C4100" s="1425" t="s">
        <v>390</v>
      </c>
      <c r="D4100" s="1425" t="s">
        <v>549</v>
      </c>
      <c r="E4100" s="1425" t="s">
        <v>2872</v>
      </c>
      <c r="F4100" s="1425" t="s">
        <v>1273</v>
      </c>
      <c r="G4100" s="1425" t="s">
        <v>1238</v>
      </c>
      <c r="H4100" s="1425" t="s">
        <v>1264</v>
      </c>
      <c r="I4100" s="1425" t="s">
        <v>2764</v>
      </c>
      <c r="J4100" s="1425" t="s">
        <v>1272</v>
      </c>
      <c r="K4100" s="1425">
        <v>255.28999999999999</v>
      </c>
    </row>
    <row r="4101" spans="1:11" ht="12.75">
      <c r="A4101" s="1425" t="s">
        <v>1360</v>
      </c>
      <c r="B4101" s="1425" t="s">
        <v>773</v>
      </c>
      <c r="C4101" s="1425" t="s">
        <v>390</v>
      </c>
      <c r="D4101" s="1425" t="s">
        <v>549</v>
      </c>
      <c r="E4101" s="1425" t="s">
        <v>2872</v>
      </c>
      <c r="F4101" s="1425" t="s">
        <v>1273</v>
      </c>
      <c r="G4101" s="1425" t="s">
        <v>1238</v>
      </c>
      <c r="H4101" s="1425" t="s">
        <v>1264</v>
      </c>
      <c r="I4101" s="1425" t="s">
        <v>2765</v>
      </c>
      <c r="J4101" s="1425" t="s">
        <v>1272</v>
      </c>
      <c r="K4101" s="1425">
        <v>51.060000000000002</v>
      </c>
    </row>
    <row r="4102" spans="1:11" ht="12.75">
      <c r="A4102" s="1425" t="s">
        <v>1360</v>
      </c>
      <c r="B4102" s="1425" t="s">
        <v>773</v>
      </c>
      <c r="C4102" s="1425" t="s">
        <v>390</v>
      </c>
      <c r="D4102" s="1425" t="s">
        <v>549</v>
      </c>
      <c r="E4102" s="1425" t="s">
        <v>2872</v>
      </c>
      <c r="F4102" s="1425" t="s">
        <v>1273</v>
      </c>
      <c r="G4102" s="1425" t="s">
        <v>1238</v>
      </c>
      <c r="H4102" s="1425" t="s">
        <v>1264</v>
      </c>
      <c r="I4102" s="1425" t="s">
        <v>2766</v>
      </c>
      <c r="J4102" s="1425" t="s">
        <v>1272</v>
      </c>
      <c r="K4102" s="1425">
        <v>91.099999999999994</v>
      </c>
    </row>
    <row r="4103" spans="1:11" ht="12.75">
      <c r="A4103" s="1425" t="s">
        <v>1360</v>
      </c>
      <c r="B4103" s="1425" t="s">
        <v>773</v>
      </c>
      <c r="C4103" s="1425" t="s">
        <v>390</v>
      </c>
      <c r="D4103" s="1425" t="s">
        <v>549</v>
      </c>
      <c r="E4103" s="1425" t="s">
        <v>2872</v>
      </c>
      <c r="F4103" s="1425" t="s">
        <v>1273</v>
      </c>
      <c r="G4103" s="1425" t="s">
        <v>1238</v>
      </c>
      <c r="H4103" s="1425" t="s">
        <v>1264</v>
      </c>
      <c r="I4103" s="1425" t="s">
        <v>2767</v>
      </c>
      <c r="J4103" s="1425" t="s">
        <v>1272</v>
      </c>
      <c r="K4103" s="1425">
        <v>1958.77</v>
      </c>
    </row>
    <row r="4104" spans="1:11" ht="12.75">
      <c r="A4104" s="1425" t="s">
        <v>1360</v>
      </c>
      <c r="B4104" s="1425" t="s">
        <v>773</v>
      </c>
      <c r="C4104" s="1425" t="s">
        <v>390</v>
      </c>
      <c r="D4104" s="1425" t="s">
        <v>549</v>
      </c>
      <c r="E4104" s="1425" t="s">
        <v>2872</v>
      </c>
      <c r="F4104" s="1425" t="s">
        <v>1273</v>
      </c>
      <c r="G4104" s="1425" t="s">
        <v>1238</v>
      </c>
      <c r="H4104" s="1425" t="s">
        <v>1264</v>
      </c>
      <c r="I4104" s="1425" t="s">
        <v>2768</v>
      </c>
      <c r="J4104" s="1425" t="s">
        <v>1272</v>
      </c>
      <c r="K4104" s="1425">
        <v>127.65000000000001</v>
      </c>
    </row>
    <row r="4105" spans="1:11" ht="12.75">
      <c r="A4105" s="1425" t="s">
        <v>1360</v>
      </c>
      <c r="B4105" s="1425" t="s">
        <v>773</v>
      </c>
      <c r="C4105" s="1425" t="s">
        <v>390</v>
      </c>
      <c r="D4105" s="1425" t="s">
        <v>549</v>
      </c>
      <c r="E4105" s="1425" t="s">
        <v>2872</v>
      </c>
      <c r="F4105" s="1425" t="s">
        <v>1273</v>
      </c>
      <c r="G4105" s="1425" t="s">
        <v>1238</v>
      </c>
      <c r="H4105" s="1425" t="s">
        <v>1264</v>
      </c>
      <c r="I4105" s="1425" t="s">
        <v>2769</v>
      </c>
      <c r="J4105" s="1425" t="s">
        <v>1272</v>
      </c>
      <c r="K4105" s="1425">
        <v>65.569999999999993</v>
      </c>
    </row>
    <row r="4106" spans="1:11" ht="12.75">
      <c r="A4106" s="1425" t="s">
        <v>1360</v>
      </c>
      <c r="B4106" s="1425" t="s">
        <v>773</v>
      </c>
      <c r="C4106" s="1425" t="s">
        <v>390</v>
      </c>
      <c r="D4106" s="1425" t="s">
        <v>549</v>
      </c>
      <c r="E4106" s="1425" t="s">
        <v>2872</v>
      </c>
      <c r="F4106" s="1425" t="s">
        <v>1273</v>
      </c>
      <c r="G4106" s="1425" t="s">
        <v>1238</v>
      </c>
      <c r="H4106" s="1425" t="s">
        <v>1264</v>
      </c>
      <c r="I4106" s="1425" t="s">
        <v>2770</v>
      </c>
      <c r="J4106" s="1425" t="s">
        <v>1272</v>
      </c>
      <c r="K4106" s="1425">
        <v>2885.0599999999999</v>
      </c>
    </row>
    <row r="4107" spans="1:11" ht="12.75">
      <c r="A4107" s="1425" t="s">
        <v>1360</v>
      </c>
      <c r="B4107" s="1425" t="s">
        <v>773</v>
      </c>
      <c r="C4107" s="1425" t="s">
        <v>390</v>
      </c>
      <c r="D4107" s="1425" t="s">
        <v>549</v>
      </c>
      <c r="E4107" s="1425" t="s">
        <v>2872</v>
      </c>
      <c r="F4107" s="1425" t="s">
        <v>1273</v>
      </c>
      <c r="G4107" s="1425" t="s">
        <v>1238</v>
      </c>
      <c r="H4107" s="1425" t="s">
        <v>1264</v>
      </c>
      <c r="I4107" s="1425" t="s">
        <v>2771</v>
      </c>
      <c r="J4107" s="1425" t="s">
        <v>1272</v>
      </c>
      <c r="K4107" s="1425">
        <v>2138.8699999999999</v>
      </c>
    </row>
    <row r="4108" spans="1:11" ht="12.75">
      <c r="A4108" s="1425" t="s">
        <v>1360</v>
      </c>
      <c r="B4108" s="1425" t="s">
        <v>773</v>
      </c>
      <c r="C4108" s="1425" t="s">
        <v>390</v>
      </c>
      <c r="D4108" s="1425" t="s">
        <v>549</v>
      </c>
      <c r="E4108" s="1425" t="s">
        <v>2872</v>
      </c>
      <c r="F4108" s="1425" t="s">
        <v>1273</v>
      </c>
      <c r="G4108" s="1425" t="s">
        <v>1238</v>
      </c>
      <c r="H4108" s="1425" t="s">
        <v>1265</v>
      </c>
      <c r="I4108" s="1425" t="s">
        <v>2763</v>
      </c>
      <c r="J4108" s="1425" t="s">
        <v>1272</v>
      </c>
      <c r="K4108" s="1425">
        <v>460.04000000000002</v>
      </c>
    </row>
    <row r="4109" spans="1:11" ht="12.75">
      <c r="A4109" s="1425" t="s">
        <v>1360</v>
      </c>
      <c r="B4109" s="1425" t="s">
        <v>773</v>
      </c>
      <c r="C4109" s="1425" t="s">
        <v>390</v>
      </c>
      <c r="D4109" s="1425" t="s">
        <v>549</v>
      </c>
      <c r="E4109" s="1425" t="s">
        <v>2872</v>
      </c>
      <c r="F4109" s="1425" t="s">
        <v>1273</v>
      </c>
      <c r="G4109" s="1425" t="s">
        <v>1238</v>
      </c>
      <c r="H4109" s="1425" t="s">
        <v>1265</v>
      </c>
      <c r="I4109" s="1425" t="s">
        <v>2764</v>
      </c>
      <c r="J4109" s="1425" t="s">
        <v>1272</v>
      </c>
      <c r="K4109" s="1425">
        <v>245.56999999999999</v>
      </c>
    </row>
    <row r="4110" spans="1:11" ht="12.75">
      <c r="A4110" s="1425" t="s">
        <v>1360</v>
      </c>
      <c r="B4110" s="1425" t="s">
        <v>773</v>
      </c>
      <c r="C4110" s="1425" t="s">
        <v>390</v>
      </c>
      <c r="D4110" s="1425" t="s">
        <v>549</v>
      </c>
      <c r="E4110" s="1425" t="s">
        <v>2872</v>
      </c>
      <c r="F4110" s="1425" t="s">
        <v>1273</v>
      </c>
      <c r="G4110" s="1425" t="s">
        <v>1238</v>
      </c>
      <c r="H4110" s="1425" t="s">
        <v>1265</v>
      </c>
      <c r="I4110" s="1425" t="s">
        <v>2765</v>
      </c>
      <c r="J4110" s="1425" t="s">
        <v>1272</v>
      </c>
      <c r="K4110" s="1425">
        <v>49.140000000000001</v>
      </c>
    </row>
    <row r="4111" spans="1:11" ht="12.75">
      <c r="A4111" s="1425" t="s">
        <v>1360</v>
      </c>
      <c r="B4111" s="1425" t="s">
        <v>773</v>
      </c>
      <c r="C4111" s="1425" t="s">
        <v>390</v>
      </c>
      <c r="D4111" s="1425" t="s">
        <v>549</v>
      </c>
      <c r="E4111" s="1425" t="s">
        <v>2872</v>
      </c>
      <c r="F4111" s="1425" t="s">
        <v>1273</v>
      </c>
      <c r="G4111" s="1425" t="s">
        <v>1238</v>
      </c>
      <c r="H4111" s="1425" t="s">
        <v>1265</v>
      </c>
      <c r="I4111" s="1425" t="s">
        <v>2766</v>
      </c>
      <c r="J4111" s="1425" t="s">
        <v>1272</v>
      </c>
      <c r="K4111" s="1425">
        <v>87.680000000000007</v>
      </c>
    </row>
    <row r="4112" spans="1:11" ht="12.75">
      <c r="A4112" s="1425" t="s">
        <v>1360</v>
      </c>
      <c r="B4112" s="1425" t="s">
        <v>773</v>
      </c>
      <c r="C4112" s="1425" t="s">
        <v>390</v>
      </c>
      <c r="D4112" s="1425" t="s">
        <v>549</v>
      </c>
      <c r="E4112" s="1425" t="s">
        <v>2872</v>
      </c>
      <c r="F4112" s="1425" t="s">
        <v>1273</v>
      </c>
      <c r="G4112" s="1425" t="s">
        <v>1238</v>
      </c>
      <c r="H4112" s="1425" t="s">
        <v>1265</v>
      </c>
      <c r="I4112" s="1425" t="s">
        <v>2767</v>
      </c>
      <c r="J4112" s="1425" t="s">
        <v>1272</v>
      </c>
      <c r="K4112" s="1425">
        <v>1562.04</v>
      </c>
    </row>
    <row r="4113" spans="1:11" ht="12.75">
      <c r="A4113" s="1425" t="s">
        <v>1360</v>
      </c>
      <c r="B4113" s="1425" t="s">
        <v>773</v>
      </c>
      <c r="C4113" s="1425" t="s">
        <v>390</v>
      </c>
      <c r="D4113" s="1425" t="s">
        <v>549</v>
      </c>
      <c r="E4113" s="1425" t="s">
        <v>2872</v>
      </c>
      <c r="F4113" s="1425" t="s">
        <v>1273</v>
      </c>
      <c r="G4113" s="1425" t="s">
        <v>1238</v>
      </c>
      <c r="H4113" s="1425" t="s">
        <v>1265</v>
      </c>
      <c r="I4113" s="1425" t="s">
        <v>2768</v>
      </c>
      <c r="J4113" s="1425" t="s">
        <v>1272</v>
      </c>
      <c r="K4113" s="1425">
        <v>125.76000000000001</v>
      </c>
    </row>
    <row r="4114" spans="1:11" ht="12.75">
      <c r="A4114" s="1425" t="s">
        <v>1360</v>
      </c>
      <c r="B4114" s="1425" t="s">
        <v>773</v>
      </c>
      <c r="C4114" s="1425" t="s">
        <v>390</v>
      </c>
      <c r="D4114" s="1425" t="s">
        <v>549</v>
      </c>
      <c r="E4114" s="1425" t="s">
        <v>2872</v>
      </c>
      <c r="F4114" s="1425" t="s">
        <v>1273</v>
      </c>
      <c r="G4114" s="1425" t="s">
        <v>1238</v>
      </c>
      <c r="H4114" s="1425" t="s">
        <v>1265</v>
      </c>
      <c r="I4114" s="1425" t="s">
        <v>2769</v>
      </c>
      <c r="J4114" s="1425" t="s">
        <v>1272</v>
      </c>
      <c r="K4114" s="1425">
        <v>64.579999999999998</v>
      </c>
    </row>
    <row r="4115" spans="1:11" ht="12.75">
      <c r="A4115" s="1425" t="s">
        <v>1360</v>
      </c>
      <c r="B4115" s="1425" t="s">
        <v>773</v>
      </c>
      <c r="C4115" s="1425" t="s">
        <v>390</v>
      </c>
      <c r="D4115" s="1425" t="s">
        <v>549</v>
      </c>
      <c r="E4115" s="1425" t="s">
        <v>2872</v>
      </c>
      <c r="F4115" s="1425" t="s">
        <v>1273</v>
      </c>
      <c r="G4115" s="1425" t="s">
        <v>1238</v>
      </c>
      <c r="H4115" s="1425" t="s">
        <v>1265</v>
      </c>
      <c r="I4115" s="1425" t="s">
        <v>2770</v>
      </c>
      <c r="J4115" s="1425" t="s">
        <v>1272</v>
      </c>
      <c r="K4115" s="1425">
        <v>53.719999999999999</v>
      </c>
    </row>
    <row r="4116" spans="1:11" ht="12.75">
      <c r="A4116" s="1425" t="s">
        <v>1360</v>
      </c>
      <c r="B4116" s="1425" t="s">
        <v>773</v>
      </c>
      <c r="C4116" s="1425" t="s">
        <v>390</v>
      </c>
      <c r="D4116" s="1425" t="s">
        <v>549</v>
      </c>
      <c r="E4116" s="1425" t="s">
        <v>2872</v>
      </c>
      <c r="F4116" s="1425" t="s">
        <v>1273</v>
      </c>
      <c r="G4116" s="1425" t="s">
        <v>1238</v>
      </c>
      <c r="H4116" s="1425" t="s">
        <v>1265</v>
      </c>
      <c r="I4116" s="1425" t="s">
        <v>2771</v>
      </c>
      <c r="J4116" s="1425" t="s">
        <v>1272</v>
      </c>
      <c r="K4116" s="1425">
        <v>2546.1700000000001</v>
      </c>
    </row>
    <row r="4117" spans="1:11" ht="12.75">
      <c r="A4117" s="1425" t="s">
        <v>1360</v>
      </c>
      <c r="B4117" s="1425" t="s">
        <v>773</v>
      </c>
      <c r="C4117" s="1425" t="s">
        <v>390</v>
      </c>
      <c r="D4117" s="1425" t="s">
        <v>549</v>
      </c>
      <c r="E4117" s="1425" t="s">
        <v>2872</v>
      </c>
      <c r="F4117" s="1425" t="s">
        <v>1273</v>
      </c>
      <c r="G4117" s="1425" t="s">
        <v>1238</v>
      </c>
      <c r="H4117" s="1425" t="s">
        <v>2774</v>
      </c>
      <c r="I4117" s="1425" t="s">
        <v>2763</v>
      </c>
      <c r="J4117" s="1425" t="s">
        <v>1272</v>
      </c>
      <c r="K4117" s="1425">
        <v>1408.4300000000001</v>
      </c>
    </row>
    <row r="4118" spans="1:11" ht="12.75">
      <c r="A4118" s="1425" t="s">
        <v>1360</v>
      </c>
      <c r="B4118" s="1425" t="s">
        <v>773</v>
      </c>
      <c r="C4118" s="1425" t="s">
        <v>390</v>
      </c>
      <c r="D4118" s="1425" t="s">
        <v>549</v>
      </c>
      <c r="E4118" s="1425" t="s">
        <v>2872</v>
      </c>
      <c r="F4118" s="1425" t="s">
        <v>1273</v>
      </c>
      <c r="G4118" s="1425" t="s">
        <v>1238</v>
      </c>
      <c r="H4118" s="1425" t="s">
        <v>2774</v>
      </c>
      <c r="I4118" s="1425" t="s">
        <v>2764</v>
      </c>
      <c r="J4118" s="1425" t="s">
        <v>1272</v>
      </c>
      <c r="K4118" s="1425">
        <v>501.98000000000002</v>
      </c>
    </row>
    <row r="4119" spans="1:11" ht="12.75">
      <c r="A4119" s="1425" t="s">
        <v>1360</v>
      </c>
      <c r="B4119" s="1425" t="s">
        <v>773</v>
      </c>
      <c r="C4119" s="1425" t="s">
        <v>390</v>
      </c>
      <c r="D4119" s="1425" t="s">
        <v>549</v>
      </c>
      <c r="E4119" s="1425" t="s">
        <v>2872</v>
      </c>
      <c r="F4119" s="1425" t="s">
        <v>1273</v>
      </c>
      <c r="G4119" s="1425" t="s">
        <v>1238</v>
      </c>
      <c r="H4119" s="1425" t="s">
        <v>2774</v>
      </c>
      <c r="I4119" s="1425" t="s">
        <v>2765</v>
      </c>
      <c r="J4119" s="1425" t="s">
        <v>1272</v>
      </c>
      <c r="K4119" s="1425">
        <v>100.38</v>
      </c>
    </row>
    <row r="4120" spans="1:11" ht="12.75">
      <c r="A4120" s="1425" t="s">
        <v>1360</v>
      </c>
      <c r="B4120" s="1425" t="s">
        <v>773</v>
      </c>
      <c r="C4120" s="1425" t="s">
        <v>390</v>
      </c>
      <c r="D4120" s="1425" t="s">
        <v>549</v>
      </c>
      <c r="E4120" s="1425" t="s">
        <v>2872</v>
      </c>
      <c r="F4120" s="1425" t="s">
        <v>1273</v>
      </c>
      <c r="G4120" s="1425" t="s">
        <v>1238</v>
      </c>
      <c r="H4120" s="1425" t="s">
        <v>2774</v>
      </c>
      <c r="I4120" s="1425" t="s">
        <v>2766</v>
      </c>
      <c r="J4120" s="1425" t="s">
        <v>1272</v>
      </c>
      <c r="K4120" s="1425">
        <v>179.09</v>
      </c>
    </row>
    <row r="4121" spans="1:11" ht="12.75">
      <c r="A4121" s="1425" t="s">
        <v>1360</v>
      </c>
      <c r="B4121" s="1425" t="s">
        <v>773</v>
      </c>
      <c r="C4121" s="1425" t="s">
        <v>390</v>
      </c>
      <c r="D4121" s="1425" t="s">
        <v>549</v>
      </c>
      <c r="E4121" s="1425" t="s">
        <v>2872</v>
      </c>
      <c r="F4121" s="1425" t="s">
        <v>1273</v>
      </c>
      <c r="G4121" s="1425" t="s">
        <v>1238</v>
      </c>
      <c r="H4121" s="1425" t="s">
        <v>2774</v>
      </c>
      <c r="I4121" s="1425" t="s">
        <v>2767</v>
      </c>
      <c r="J4121" s="1425" t="s">
        <v>1272</v>
      </c>
      <c r="K4121" s="1425">
        <v>4417.5200000000004</v>
      </c>
    </row>
    <row r="4122" spans="1:11" ht="12.75">
      <c r="A4122" s="1425" t="s">
        <v>1360</v>
      </c>
      <c r="B4122" s="1425" t="s">
        <v>773</v>
      </c>
      <c r="C4122" s="1425" t="s">
        <v>390</v>
      </c>
      <c r="D4122" s="1425" t="s">
        <v>549</v>
      </c>
      <c r="E4122" s="1425" t="s">
        <v>2872</v>
      </c>
      <c r="F4122" s="1425" t="s">
        <v>1273</v>
      </c>
      <c r="G4122" s="1425" t="s">
        <v>1238</v>
      </c>
      <c r="H4122" s="1425" t="s">
        <v>2774</v>
      </c>
      <c r="I4122" s="1425" t="s">
        <v>2768</v>
      </c>
      <c r="J4122" s="1425" t="s">
        <v>1272</v>
      </c>
      <c r="K4122" s="1425">
        <v>248</v>
      </c>
    </row>
    <row r="4123" spans="1:11" ht="12.75">
      <c r="A4123" s="1425" t="s">
        <v>1360</v>
      </c>
      <c r="B4123" s="1425" t="s">
        <v>773</v>
      </c>
      <c r="C4123" s="1425" t="s">
        <v>390</v>
      </c>
      <c r="D4123" s="1425" t="s">
        <v>549</v>
      </c>
      <c r="E4123" s="1425" t="s">
        <v>2872</v>
      </c>
      <c r="F4123" s="1425" t="s">
        <v>1273</v>
      </c>
      <c r="G4123" s="1425" t="s">
        <v>1238</v>
      </c>
      <c r="H4123" s="1425" t="s">
        <v>2774</v>
      </c>
      <c r="I4123" s="1425" t="s">
        <v>2769</v>
      </c>
      <c r="J4123" s="1425" t="s">
        <v>1272</v>
      </c>
      <c r="K4123" s="1425">
        <v>127.42</v>
      </c>
    </row>
    <row r="4124" spans="1:11" ht="12.75">
      <c r="A4124" s="1425" t="s">
        <v>1360</v>
      </c>
      <c r="B4124" s="1425" t="s">
        <v>773</v>
      </c>
      <c r="C4124" s="1425" t="s">
        <v>390</v>
      </c>
      <c r="D4124" s="1425" t="s">
        <v>549</v>
      </c>
      <c r="E4124" s="1425" t="s">
        <v>2872</v>
      </c>
      <c r="F4124" s="1425" t="s">
        <v>1273</v>
      </c>
      <c r="G4124" s="1425" t="s">
        <v>1238</v>
      </c>
      <c r="H4124" s="1425" t="s">
        <v>2774</v>
      </c>
      <c r="I4124" s="1425" t="s">
        <v>2770</v>
      </c>
      <c r="J4124" s="1425" t="s">
        <v>1272</v>
      </c>
      <c r="K4124" s="1425">
        <v>106.01000000000001</v>
      </c>
    </row>
    <row r="4125" spans="1:11" ht="12.75">
      <c r="A4125" s="1425" t="s">
        <v>1360</v>
      </c>
      <c r="B4125" s="1425" t="s">
        <v>773</v>
      </c>
      <c r="C4125" s="1425" t="s">
        <v>390</v>
      </c>
      <c r="D4125" s="1425" t="s">
        <v>549</v>
      </c>
      <c r="E4125" s="1425" t="s">
        <v>2872</v>
      </c>
      <c r="F4125" s="1425" t="s">
        <v>1273</v>
      </c>
      <c r="G4125" s="1425" t="s">
        <v>1238</v>
      </c>
      <c r="H4125" s="1425" t="s">
        <v>2774</v>
      </c>
      <c r="I4125" s="1425" t="s">
        <v>2771</v>
      </c>
      <c r="J4125" s="1425" t="s">
        <v>1272</v>
      </c>
      <c r="K4125" s="1425">
        <v>3784.0500000000002</v>
      </c>
    </row>
    <row r="4126" spans="1:11" ht="12.75">
      <c r="A4126" s="1425" t="s">
        <v>1360</v>
      </c>
      <c r="B4126" s="1425" t="s">
        <v>773</v>
      </c>
      <c r="C4126" s="1425" t="s">
        <v>390</v>
      </c>
      <c r="D4126" s="1425" t="s">
        <v>549</v>
      </c>
      <c r="E4126" s="1425" t="s">
        <v>2872</v>
      </c>
      <c r="F4126" s="1425" t="s">
        <v>1273</v>
      </c>
      <c r="G4126" s="1425" t="s">
        <v>1238</v>
      </c>
      <c r="H4126" s="1425" t="s">
        <v>1266</v>
      </c>
      <c r="I4126" s="1425" t="s">
        <v>2763</v>
      </c>
      <c r="J4126" s="1425" t="s">
        <v>1272</v>
      </c>
      <c r="K4126" s="1425">
        <v>480.80000000000001</v>
      </c>
    </row>
    <row r="4127" spans="1:11" ht="12.75">
      <c r="A4127" s="1425" t="s">
        <v>1360</v>
      </c>
      <c r="B4127" s="1425" t="s">
        <v>773</v>
      </c>
      <c r="C4127" s="1425" t="s">
        <v>390</v>
      </c>
      <c r="D4127" s="1425" t="s">
        <v>549</v>
      </c>
      <c r="E4127" s="1425" t="s">
        <v>2872</v>
      </c>
      <c r="F4127" s="1425" t="s">
        <v>1273</v>
      </c>
      <c r="G4127" s="1425" t="s">
        <v>1238</v>
      </c>
      <c r="H4127" s="1425" t="s">
        <v>1266</v>
      </c>
      <c r="I4127" s="1425" t="s">
        <v>2764</v>
      </c>
      <c r="J4127" s="1425" t="s">
        <v>1272</v>
      </c>
      <c r="K4127" s="1425">
        <v>493.86000000000001</v>
      </c>
    </row>
    <row r="4128" spans="1:11" ht="12.75">
      <c r="A4128" s="1425" t="s">
        <v>1360</v>
      </c>
      <c r="B4128" s="1425" t="s">
        <v>773</v>
      </c>
      <c r="C4128" s="1425" t="s">
        <v>390</v>
      </c>
      <c r="D4128" s="1425" t="s">
        <v>549</v>
      </c>
      <c r="E4128" s="1425" t="s">
        <v>2872</v>
      </c>
      <c r="F4128" s="1425" t="s">
        <v>1273</v>
      </c>
      <c r="G4128" s="1425" t="s">
        <v>1238</v>
      </c>
      <c r="H4128" s="1425" t="s">
        <v>1266</v>
      </c>
      <c r="I4128" s="1425" t="s">
        <v>2765</v>
      </c>
      <c r="J4128" s="1425" t="s">
        <v>1272</v>
      </c>
      <c r="K4128" s="1425">
        <v>98.780000000000001</v>
      </c>
    </row>
    <row r="4129" spans="1:11" ht="12.75">
      <c r="A4129" s="1425" t="s">
        <v>1360</v>
      </c>
      <c r="B4129" s="1425" t="s">
        <v>773</v>
      </c>
      <c r="C4129" s="1425" t="s">
        <v>390</v>
      </c>
      <c r="D4129" s="1425" t="s">
        <v>549</v>
      </c>
      <c r="E4129" s="1425" t="s">
        <v>2872</v>
      </c>
      <c r="F4129" s="1425" t="s">
        <v>1273</v>
      </c>
      <c r="G4129" s="1425" t="s">
        <v>1238</v>
      </c>
      <c r="H4129" s="1425" t="s">
        <v>1266</v>
      </c>
      <c r="I4129" s="1425" t="s">
        <v>2766</v>
      </c>
      <c r="J4129" s="1425" t="s">
        <v>1272</v>
      </c>
      <c r="K4129" s="1425">
        <v>176.24000000000001</v>
      </c>
    </row>
    <row r="4130" spans="1:11" ht="12.75">
      <c r="A4130" s="1425" t="s">
        <v>1360</v>
      </c>
      <c r="B4130" s="1425" t="s">
        <v>773</v>
      </c>
      <c r="C4130" s="1425" t="s">
        <v>390</v>
      </c>
      <c r="D4130" s="1425" t="s">
        <v>549</v>
      </c>
      <c r="E4130" s="1425" t="s">
        <v>2872</v>
      </c>
      <c r="F4130" s="1425" t="s">
        <v>1273</v>
      </c>
      <c r="G4130" s="1425" t="s">
        <v>1238</v>
      </c>
      <c r="H4130" s="1425" t="s">
        <v>1266</v>
      </c>
      <c r="I4130" s="1425" t="s">
        <v>2767</v>
      </c>
      <c r="J4130" s="1425" t="s">
        <v>1272</v>
      </c>
      <c r="K4130" s="1425">
        <v>5627.0500000000002</v>
      </c>
    </row>
    <row r="4131" spans="1:11" ht="12.75">
      <c r="A4131" s="1425" t="s">
        <v>1360</v>
      </c>
      <c r="B4131" s="1425" t="s">
        <v>773</v>
      </c>
      <c r="C4131" s="1425" t="s">
        <v>390</v>
      </c>
      <c r="D4131" s="1425" t="s">
        <v>549</v>
      </c>
      <c r="E4131" s="1425" t="s">
        <v>2872</v>
      </c>
      <c r="F4131" s="1425" t="s">
        <v>1273</v>
      </c>
      <c r="G4131" s="1425" t="s">
        <v>1238</v>
      </c>
      <c r="H4131" s="1425" t="s">
        <v>1266</v>
      </c>
      <c r="I4131" s="1425" t="s">
        <v>2768</v>
      </c>
      <c r="J4131" s="1425" t="s">
        <v>1272</v>
      </c>
      <c r="K4131" s="1425">
        <v>246.93000000000001</v>
      </c>
    </row>
    <row r="4132" spans="1:11" ht="12.75">
      <c r="A4132" s="1425" t="s">
        <v>1360</v>
      </c>
      <c r="B4132" s="1425" t="s">
        <v>773</v>
      </c>
      <c r="C4132" s="1425" t="s">
        <v>390</v>
      </c>
      <c r="D4132" s="1425" t="s">
        <v>549</v>
      </c>
      <c r="E4132" s="1425" t="s">
        <v>2872</v>
      </c>
      <c r="F4132" s="1425" t="s">
        <v>1273</v>
      </c>
      <c r="G4132" s="1425" t="s">
        <v>1238</v>
      </c>
      <c r="H4132" s="1425" t="s">
        <v>1266</v>
      </c>
      <c r="I4132" s="1425" t="s">
        <v>2769</v>
      </c>
      <c r="J4132" s="1425" t="s">
        <v>1272</v>
      </c>
      <c r="K4132" s="1425">
        <v>126.86</v>
      </c>
    </row>
    <row r="4133" spans="1:11" ht="12.75">
      <c r="A4133" s="1425" t="s">
        <v>1360</v>
      </c>
      <c r="B4133" s="1425" t="s">
        <v>773</v>
      </c>
      <c r="C4133" s="1425" t="s">
        <v>390</v>
      </c>
      <c r="D4133" s="1425" t="s">
        <v>549</v>
      </c>
      <c r="E4133" s="1425" t="s">
        <v>2872</v>
      </c>
      <c r="F4133" s="1425" t="s">
        <v>1273</v>
      </c>
      <c r="G4133" s="1425" t="s">
        <v>1238</v>
      </c>
      <c r="H4133" s="1425" t="s">
        <v>1266</v>
      </c>
      <c r="I4133" s="1425" t="s">
        <v>2770</v>
      </c>
      <c r="J4133" s="1425" t="s">
        <v>1272</v>
      </c>
      <c r="K4133" s="1425">
        <v>105.55</v>
      </c>
    </row>
    <row r="4134" spans="1:11" ht="12.75">
      <c r="A4134" s="1425" t="s">
        <v>1360</v>
      </c>
      <c r="B4134" s="1425" t="s">
        <v>773</v>
      </c>
      <c r="C4134" s="1425" t="s">
        <v>390</v>
      </c>
      <c r="D4134" s="1425" t="s">
        <v>549</v>
      </c>
      <c r="E4134" s="1425" t="s">
        <v>2872</v>
      </c>
      <c r="F4134" s="1425" t="s">
        <v>1273</v>
      </c>
      <c r="G4134" s="1425" t="s">
        <v>1238</v>
      </c>
      <c r="H4134" s="1425" t="s">
        <v>1266</v>
      </c>
      <c r="I4134" s="1425" t="s">
        <v>2771</v>
      </c>
      <c r="J4134" s="1425" t="s">
        <v>1272</v>
      </c>
      <c r="K4134" s="1425">
        <v>3301.1799999999998</v>
      </c>
    </row>
    <row r="4135" spans="1:11" ht="12.75">
      <c r="A4135" s="1425" t="s">
        <v>1360</v>
      </c>
      <c r="B4135" s="1425" t="s">
        <v>773</v>
      </c>
      <c r="C4135" s="1425" t="s">
        <v>390</v>
      </c>
      <c r="D4135" s="1425" t="s">
        <v>549</v>
      </c>
      <c r="E4135" s="1425" t="s">
        <v>2872</v>
      </c>
      <c r="F4135" s="1425" t="s">
        <v>1273</v>
      </c>
      <c r="G4135" s="1425" t="s">
        <v>1238</v>
      </c>
      <c r="H4135" s="1425" t="s">
        <v>1267</v>
      </c>
      <c r="I4135" s="1425" t="s">
        <v>2763</v>
      </c>
      <c r="J4135" s="1425" t="s">
        <v>1272</v>
      </c>
      <c r="K4135" s="1425">
        <v>847.63999999999999</v>
      </c>
    </row>
    <row r="4136" spans="1:11" ht="12.75">
      <c r="A4136" s="1425" t="s">
        <v>1360</v>
      </c>
      <c r="B4136" s="1425" t="s">
        <v>773</v>
      </c>
      <c r="C4136" s="1425" t="s">
        <v>390</v>
      </c>
      <c r="D4136" s="1425" t="s">
        <v>549</v>
      </c>
      <c r="E4136" s="1425" t="s">
        <v>2872</v>
      </c>
      <c r="F4136" s="1425" t="s">
        <v>1273</v>
      </c>
      <c r="G4136" s="1425" t="s">
        <v>1238</v>
      </c>
      <c r="H4136" s="1425" t="s">
        <v>1267</v>
      </c>
      <c r="I4136" s="1425" t="s">
        <v>2764</v>
      </c>
      <c r="J4136" s="1425" t="s">
        <v>1272</v>
      </c>
      <c r="K4136" s="1425">
        <v>297.52999999999997</v>
      </c>
    </row>
    <row r="4137" spans="1:11" ht="12.75">
      <c r="A4137" s="1425" t="s">
        <v>1360</v>
      </c>
      <c r="B4137" s="1425" t="s">
        <v>773</v>
      </c>
      <c r="C4137" s="1425" t="s">
        <v>390</v>
      </c>
      <c r="D4137" s="1425" t="s">
        <v>549</v>
      </c>
      <c r="E4137" s="1425" t="s">
        <v>2872</v>
      </c>
      <c r="F4137" s="1425" t="s">
        <v>1273</v>
      </c>
      <c r="G4137" s="1425" t="s">
        <v>1238</v>
      </c>
      <c r="H4137" s="1425" t="s">
        <v>1267</v>
      </c>
      <c r="I4137" s="1425" t="s">
        <v>2765</v>
      </c>
      <c r="J4137" s="1425" t="s">
        <v>1272</v>
      </c>
      <c r="K4137" s="1425">
        <v>59.509999999999998</v>
      </c>
    </row>
    <row r="4138" spans="1:11" ht="12.75">
      <c r="A4138" s="1425" t="s">
        <v>1360</v>
      </c>
      <c r="B4138" s="1425" t="s">
        <v>773</v>
      </c>
      <c r="C4138" s="1425" t="s">
        <v>390</v>
      </c>
      <c r="D4138" s="1425" t="s">
        <v>549</v>
      </c>
      <c r="E4138" s="1425" t="s">
        <v>2872</v>
      </c>
      <c r="F4138" s="1425" t="s">
        <v>1273</v>
      </c>
      <c r="G4138" s="1425" t="s">
        <v>1238</v>
      </c>
      <c r="H4138" s="1425" t="s">
        <v>1267</v>
      </c>
      <c r="I4138" s="1425" t="s">
        <v>2766</v>
      </c>
      <c r="J4138" s="1425" t="s">
        <v>1272</v>
      </c>
      <c r="K4138" s="1425">
        <v>106.18000000000001</v>
      </c>
    </row>
    <row r="4139" spans="1:11" ht="12.75">
      <c r="A4139" s="1425" t="s">
        <v>1360</v>
      </c>
      <c r="B4139" s="1425" t="s">
        <v>773</v>
      </c>
      <c r="C4139" s="1425" t="s">
        <v>390</v>
      </c>
      <c r="D4139" s="1425" t="s">
        <v>549</v>
      </c>
      <c r="E4139" s="1425" t="s">
        <v>2872</v>
      </c>
      <c r="F4139" s="1425" t="s">
        <v>1273</v>
      </c>
      <c r="G4139" s="1425" t="s">
        <v>1238</v>
      </c>
      <c r="H4139" s="1425" t="s">
        <v>1267</v>
      </c>
      <c r="I4139" s="1425" t="s">
        <v>2767</v>
      </c>
      <c r="J4139" s="1425" t="s">
        <v>1272</v>
      </c>
      <c r="K4139" s="1425">
        <v>4957</v>
      </c>
    </row>
    <row r="4140" spans="1:11" ht="12.75">
      <c r="A4140" s="1425" t="s">
        <v>1360</v>
      </c>
      <c r="B4140" s="1425" t="s">
        <v>773</v>
      </c>
      <c r="C4140" s="1425" t="s">
        <v>390</v>
      </c>
      <c r="D4140" s="1425" t="s">
        <v>549</v>
      </c>
      <c r="E4140" s="1425" t="s">
        <v>2872</v>
      </c>
      <c r="F4140" s="1425" t="s">
        <v>1273</v>
      </c>
      <c r="G4140" s="1425" t="s">
        <v>1238</v>
      </c>
      <c r="H4140" s="1425" t="s">
        <v>1267</v>
      </c>
      <c r="I4140" s="1425" t="s">
        <v>2768</v>
      </c>
      <c r="J4140" s="1425" t="s">
        <v>1272</v>
      </c>
      <c r="K4140" s="1425">
        <v>148.77000000000001</v>
      </c>
    </row>
    <row r="4141" spans="1:11" ht="12.75">
      <c r="A4141" s="1425" t="s">
        <v>1360</v>
      </c>
      <c r="B4141" s="1425" t="s">
        <v>773</v>
      </c>
      <c r="C4141" s="1425" t="s">
        <v>390</v>
      </c>
      <c r="D4141" s="1425" t="s">
        <v>549</v>
      </c>
      <c r="E4141" s="1425" t="s">
        <v>2872</v>
      </c>
      <c r="F4141" s="1425" t="s">
        <v>1273</v>
      </c>
      <c r="G4141" s="1425" t="s">
        <v>1238</v>
      </c>
      <c r="H4141" s="1425" t="s">
        <v>1267</v>
      </c>
      <c r="I4141" s="1425" t="s">
        <v>2769</v>
      </c>
      <c r="J4141" s="1425" t="s">
        <v>1272</v>
      </c>
      <c r="K4141" s="1425">
        <v>76.430000000000007</v>
      </c>
    </row>
    <row r="4142" spans="1:11" ht="12.75">
      <c r="A4142" s="1425" t="s">
        <v>1360</v>
      </c>
      <c r="B4142" s="1425" t="s">
        <v>773</v>
      </c>
      <c r="C4142" s="1425" t="s">
        <v>390</v>
      </c>
      <c r="D4142" s="1425" t="s">
        <v>549</v>
      </c>
      <c r="E4142" s="1425" t="s">
        <v>2872</v>
      </c>
      <c r="F4142" s="1425" t="s">
        <v>1273</v>
      </c>
      <c r="G4142" s="1425" t="s">
        <v>1238</v>
      </c>
      <c r="H4142" s="1425" t="s">
        <v>1267</v>
      </c>
      <c r="I4142" s="1425" t="s">
        <v>2770</v>
      </c>
      <c r="J4142" s="1425" t="s">
        <v>1272</v>
      </c>
      <c r="K4142" s="1425">
        <v>63.619999999999997</v>
      </c>
    </row>
    <row r="4143" spans="1:11" ht="12.75">
      <c r="A4143" s="1425" t="s">
        <v>1360</v>
      </c>
      <c r="B4143" s="1425" t="s">
        <v>773</v>
      </c>
      <c r="C4143" s="1425" t="s">
        <v>390</v>
      </c>
      <c r="D4143" s="1425" t="s">
        <v>549</v>
      </c>
      <c r="E4143" s="1425" t="s">
        <v>2872</v>
      </c>
      <c r="F4143" s="1425" t="s">
        <v>1273</v>
      </c>
      <c r="G4143" s="1425" t="s">
        <v>1238</v>
      </c>
      <c r="H4143" s="1425" t="s">
        <v>1267</v>
      </c>
      <c r="I4143" s="1425" t="s">
        <v>2771</v>
      </c>
      <c r="J4143" s="1425" t="s">
        <v>1272</v>
      </c>
      <c r="K4143" s="1425">
        <v>1988.8599999999999</v>
      </c>
    </row>
    <row r="4144" spans="1:11" ht="12.75">
      <c r="A4144" s="1425" t="s">
        <v>1360</v>
      </c>
      <c r="B4144" s="1425" t="s">
        <v>917</v>
      </c>
      <c r="C4144" s="1425" t="s">
        <v>390</v>
      </c>
      <c r="D4144" s="1425" t="s">
        <v>1309</v>
      </c>
      <c r="E4144" s="1425" t="s">
        <v>2873</v>
      </c>
      <c r="F4144" s="1425" t="s">
        <v>390</v>
      </c>
      <c r="G4144" s="1425" t="s">
        <v>1238</v>
      </c>
      <c r="H4144" s="1425" t="s">
        <v>2762</v>
      </c>
      <c r="I4144" s="1425" t="s">
        <v>2763</v>
      </c>
      <c r="J4144" s="1425" t="s">
        <v>390</v>
      </c>
      <c r="K4144" s="1425">
        <v>5.5899999999999999</v>
      </c>
    </row>
    <row r="4145" spans="1:11" ht="12.75">
      <c r="A4145" s="1425" t="s">
        <v>1360</v>
      </c>
      <c r="B4145" s="1425" t="s">
        <v>917</v>
      </c>
      <c r="C4145" s="1425" t="s">
        <v>390</v>
      </c>
      <c r="D4145" s="1425" t="s">
        <v>1309</v>
      </c>
      <c r="E4145" s="1425" t="s">
        <v>2873</v>
      </c>
      <c r="F4145" s="1425" t="s">
        <v>390</v>
      </c>
      <c r="G4145" s="1425" t="s">
        <v>1238</v>
      </c>
      <c r="H4145" s="1425" t="s">
        <v>2762</v>
      </c>
      <c r="I4145" s="1425" t="s">
        <v>2764</v>
      </c>
      <c r="J4145" s="1425" t="s">
        <v>390</v>
      </c>
      <c r="K4145" s="1425">
        <v>112.36</v>
      </c>
    </row>
    <row r="4146" spans="1:11" ht="12.75">
      <c r="A4146" s="1425" t="s">
        <v>1360</v>
      </c>
      <c r="B4146" s="1425" t="s">
        <v>917</v>
      </c>
      <c r="C4146" s="1425" t="s">
        <v>390</v>
      </c>
      <c r="D4146" s="1425" t="s">
        <v>1309</v>
      </c>
      <c r="E4146" s="1425" t="s">
        <v>2873</v>
      </c>
      <c r="F4146" s="1425" t="s">
        <v>390</v>
      </c>
      <c r="G4146" s="1425" t="s">
        <v>1238</v>
      </c>
      <c r="H4146" s="1425" t="s">
        <v>2762</v>
      </c>
      <c r="I4146" s="1425" t="s">
        <v>2765</v>
      </c>
      <c r="J4146" s="1425" t="s">
        <v>390</v>
      </c>
      <c r="K4146" s="1425">
        <v>15.25</v>
      </c>
    </row>
    <row r="4147" spans="1:11" ht="12.75">
      <c r="A4147" s="1425" t="s">
        <v>1360</v>
      </c>
      <c r="B4147" s="1425" t="s">
        <v>917</v>
      </c>
      <c r="C4147" s="1425" t="s">
        <v>390</v>
      </c>
      <c r="D4147" s="1425" t="s">
        <v>1309</v>
      </c>
      <c r="E4147" s="1425" t="s">
        <v>2873</v>
      </c>
      <c r="F4147" s="1425" t="s">
        <v>390</v>
      </c>
      <c r="G4147" s="1425" t="s">
        <v>1238</v>
      </c>
      <c r="H4147" s="1425" t="s">
        <v>2762</v>
      </c>
      <c r="I4147" s="1425" t="s">
        <v>2766</v>
      </c>
      <c r="J4147" s="1425" t="s">
        <v>390</v>
      </c>
      <c r="K4147" s="1425">
        <v>27.23</v>
      </c>
    </row>
    <row r="4148" spans="1:11" ht="12.75">
      <c r="A4148" s="1425" t="s">
        <v>1360</v>
      </c>
      <c r="B4148" s="1425" t="s">
        <v>917</v>
      </c>
      <c r="C4148" s="1425" t="s">
        <v>390</v>
      </c>
      <c r="D4148" s="1425" t="s">
        <v>1309</v>
      </c>
      <c r="E4148" s="1425" t="s">
        <v>2873</v>
      </c>
      <c r="F4148" s="1425" t="s">
        <v>390</v>
      </c>
      <c r="G4148" s="1425" t="s">
        <v>1238</v>
      </c>
      <c r="H4148" s="1425" t="s">
        <v>2762</v>
      </c>
      <c r="I4148" s="1425" t="s">
        <v>2767</v>
      </c>
      <c r="J4148" s="1425" t="s">
        <v>390</v>
      </c>
      <c r="K4148" s="1425">
        <v>448.44</v>
      </c>
    </row>
    <row r="4149" spans="1:11" ht="12.75">
      <c r="A4149" s="1425" t="s">
        <v>1360</v>
      </c>
      <c r="B4149" s="1425" t="s">
        <v>917</v>
      </c>
      <c r="C4149" s="1425" t="s">
        <v>390</v>
      </c>
      <c r="D4149" s="1425" t="s">
        <v>1309</v>
      </c>
      <c r="E4149" s="1425" t="s">
        <v>2873</v>
      </c>
      <c r="F4149" s="1425" t="s">
        <v>390</v>
      </c>
      <c r="G4149" s="1425" t="s">
        <v>1238</v>
      </c>
      <c r="H4149" s="1425" t="s">
        <v>2762</v>
      </c>
      <c r="I4149" s="1425" t="s">
        <v>2768</v>
      </c>
      <c r="J4149" s="1425" t="s">
        <v>390</v>
      </c>
      <c r="K4149" s="1425">
        <v>50.75</v>
      </c>
    </row>
    <row r="4150" spans="1:11" ht="12.75">
      <c r="A4150" s="1425" t="s">
        <v>1360</v>
      </c>
      <c r="B4150" s="1425" t="s">
        <v>917</v>
      </c>
      <c r="C4150" s="1425" t="s">
        <v>390</v>
      </c>
      <c r="D4150" s="1425" t="s">
        <v>1309</v>
      </c>
      <c r="E4150" s="1425" t="s">
        <v>2873</v>
      </c>
      <c r="F4150" s="1425" t="s">
        <v>390</v>
      </c>
      <c r="G4150" s="1425" t="s">
        <v>1238</v>
      </c>
      <c r="H4150" s="1425" t="s">
        <v>2762</v>
      </c>
      <c r="I4150" s="1425" t="s">
        <v>2769</v>
      </c>
      <c r="J4150" s="1425" t="s">
        <v>390</v>
      </c>
      <c r="K4150" s="1425">
        <v>163.22999999999999</v>
      </c>
    </row>
    <row r="4151" spans="1:11" ht="12.75">
      <c r="A4151" s="1425" t="s">
        <v>1360</v>
      </c>
      <c r="B4151" s="1425" t="s">
        <v>917</v>
      </c>
      <c r="C4151" s="1425" t="s">
        <v>390</v>
      </c>
      <c r="D4151" s="1425" t="s">
        <v>1309</v>
      </c>
      <c r="E4151" s="1425" t="s">
        <v>2873</v>
      </c>
      <c r="F4151" s="1425" t="s">
        <v>390</v>
      </c>
      <c r="G4151" s="1425" t="s">
        <v>1238</v>
      </c>
      <c r="H4151" s="1425" t="s">
        <v>2762</v>
      </c>
      <c r="I4151" s="1425" t="s">
        <v>2770</v>
      </c>
      <c r="J4151" s="1425" t="s">
        <v>390</v>
      </c>
      <c r="K4151" s="1425">
        <v>149.75</v>
      </c>
    </row>
    <row r="4152" spans="1:11" ht="12.75">
      <c r="A4152" s="1425" t="s">
        <v>1360</v>
      </c>
      <c r="B4152" s="1425" t="s">
        <v>917</v>
      </c>
      <c r="C4152" s="1425" t="s">
        <v>390</v>
      </c>
      <c r="D4152" s="1425" t="s">
        <v>1309</v>
      </c>
      <c r="E4152" s="1425" t="s">
        <v>2873</v>
      </c>
      <c r="F4152" s="1425" t="s">
        <v>390</v>
      </c>
      <c r="G4152" s="1425" t="s">
        <v>1238</v>
      </c>
      <c r="H4152" s="1425" t="s">
        <v>2762</v>
      </c>
      <c r="I4152" s="1425" t="s">
        <v>2771</v>
      </c>
      <c r="J4152" s="1425" t="s">
        <v>390</v>
      </c>
      <c r="K4152" s="1425">
        <v>573.99000000000001</v>
      </c>
    </row>
    <row r="4153" spans="1:11" ht="12.75">
      <c r="A4153" s="1425" t="s">
        <v>1360</v>
      </c>
      <c r="B4153" s="1425" t="s">
        <v>917</v>
      </c>
      <c r="C4153" s="1425" t="s">
        <v>390</v>
      </c>
      <c r="D4153" s="1425" t="s">
        <v>1309</v>
      </c>
      <c r="E4153" s="1425" t="s">
        <v>2873</v>
      </c>
      <c r="F4153" s="1425" t="s">
        <v>390</v>
      </c>
      <c r="G4153" s="1425" t="s">
        <v>1238</v>
      </c>
      <c r="H4153" s="1425" t="s">
        <v>1263</v>
      </c>
      <c r="I4153" s="1425" t="s">
        <v>2763</v>
      </c>
      <c r="J4153" s="1425" t="s">
        <v>390</v>
      </c>
      <c r="K4153" s="1425">
        <v>3.7000000000000002</v>
      </c>
    </row>
    <row r="4154" spans="1:11" ht="12.75">
      <c r="A4154" s="1425" t="s">
        <v>1360</v>
      </c>
      <c r="B4154" s="1425" t="s">
        <v>917</v>
      </c>
      <c r="C4154" s="1425" t="s">
        <v>390</v>
      </c>
      <c r="D4154" s="1425" t="s">
        <v>1309</v>
      </c>
      <c r="E4154" s="1425" t="s">
        <v>2873</v>
      </c>
      <c r="F4154" s="1425" t="s">
        <v>390</v>
      </c>
      <c r="G4154" s="1425" t="s">
        <v>1238</v>
      </c>
      <c r="H4154" s="1425" t="s">
        <v>1263</v>
      </c>
      <c r="I4154" s="1425" t="s">
        <v>2764</v>
      </c>
      <c r="J4154" s="1425" t="s">
        <v>390</v>
      </c>
      <c r="K4154" s="1425">
        <v>51.259999999999998</v>
      </c>
    </row>
    <row r="4155" spans="1:11" ht="12.75">
      <c r="A4155" s="1425" t="s">
        <v>1360</v>
      </c>
      <c r="B4155" s="1425" t="s">
        <v>917</v>
      </c>
      <c r="C4155" s="1425" t="s">
        <v>390</v>
      </c>
      <c r="D4155" s="1425" t="s">
        <v>1309</v>
      </c>
      <c r="E4155" s="1425" t="s">
        <v>2873</v>
      </c>
      <c r="F4155" s="1425" t="s">
        <v>390</v>
      </c>
      <c r="G4155" s="1425" t="s">
        <v>1238</v>
      </c>
      <c r="H4155" s="1425" t="s">
        <v>1263</v>
      </c>
      <c r="I4155" s="1425" t="s">
        <v>2765</v>
      </c>
      <c r="J4155" s="1425" t="s">
        <v>390</v>
      </c>
      <c r="K4155" s="1425">
        <v>10.19</v>
      </c>
    </row>
    <row r="4156" spans="1:11" ht="12.75">
      <c r="A4156" s="1425" t="s">
        <v>1360</v>
      </c>
      <c r="B4156" s="1425" t="s">
        <v>917</v>
      </c>
      <c r="C4156" s="1425" t="s">
        <v>390</v>
      </c>
      <c r="D4156" s="1425" t="s">
        <v>1309</v>
      </c>
      <c r="E4156" s="1425" t="s">
        <v>2873</v>
      </c>
      <c r="F4156" s="1425" t="s">
        <v>390</v>
      </c>
      <c r="G4156" s="1425" t="s">
        <v>1238</v>
      </c>
      <c r="H4156" s="1425" t="s">
        <v>1263</v>
      </c>
      <c r="I4156" s="1425" t="s">
        <v>2766</v>
      </c>
      <c r="J4156" s="1425" t="s">
        <v>390</v>
      </c>
      <c r="K4156" s="1425">
        <v>30.100000000000001</v>
      </c>
    </row>
    <row r="4157" spans="1:11" ht="12.75">
      <c r="A4157" s="1425" t="s">
        <v>1360</v>
      </c>
      <c r="B4157" s="1425" t="s">
        <v>917</v>
      </c>
      <c r="C4157" s="1425" t="s">
        <v>390</v>
      </c>
      <c r="D4157" s="1425" t="s">
        <v>1309</v>
      </c>
      <c r="E4157" s="1425" t="s">
        <v>2873</v>
      </c>
      <c r="F4157" s="1425" t="s">
        <v>390</v>
      </c>
      <c r="G4157" s="1425" t="s">
        <v>1238</v>
      </c>
      <c r="H4157" s="1425" t="s">
        <v>1263</v>
      </c>
      <c r="I4157" s="1425" t="s">
        <v>2767</v>
      </c>
      <c r="J4157" s="1425" t="s">
        <v>390</v>
      </c>
      <c r="K4157" s="1425">
        <v>439.69</v>
      </c>
    </row>
    <row r="4158" spans="1:11" ht="12.75">
      <c r="A4158" s="1425" t="s">
        <v>1360</v>
      </c>
      <c r="B4158" s="1425" t="s">
        <v>917</v>
      </c>
      <c r="C4158" s="1425" t="s">
        <v>390</v>
      </c>
      <c r="D4158" s="1425" t="s">
        <v>1309</v>
      </c>
      <c r="E4158" s="1425" t="s">
        <v>2873</v>
      </c>
      <c r="F4158" s="1425" t="s">
        <v>390</v>
      </c>
      <c r="G4158" s="1425" t="s">
        <v>1238</v>
      </c>
      <c r="H4158" s="1425" t="s">
        <v>1263</v>
      </c>
      <c r="I4158" s="1425" t="s">
        <v>2768</v>
      </c>
      <c r="J4158" s="1425" t="s">
        <v>390</v>
      </c>
      <c r="K4158" s="1425">
        <v>51</v>
      </c>
    </row>
    <row r="4159" spans="1:11" ht="12.75">
      <c r="A4159" s="1425" t="s">
        <v>1360</v>
      </c>
      <c r="B4159" s="1425" t="s">
        <v>917</v>
      </c>
      <c r="C4159" s="1425" t="s">
        <v>390</v>
      </c>
      <c r="D4159" s="1425" t="s">
        <v>1309</v>
      </c>
      <c r="E4159" s="1425" t="s">
        <v>2873</v>
      </c>
      <c r="F4159" s="1425" t="s">
        <v>390</v>
      </c>
      <c r="G4159" s="1425" t="s">
        <v>1238</v>
      </c>
      <c r="H4159" s="1425" t="s">
        <v>1263</v>
      </c>
      <c r="I4159" s="1425" t="s">
        <v>2769</v>
      </c>
      <c r="J4159" s="1425" t="s">
        <v>390</v>
      </c>
      <c r="K4159" s="1425">
        <v>147.34999999999999</v>
      </c>
    </row>
    <row r="4160" spans="1:11" ht="12.75">
      <c r="A4160" s="1425" t="s">
        <v>1360</v>
      </c>
      <c r="B4160" s="1425" t="s">
        <v>917</v>
      </c>
      <c r="C4160" s="1425" t="s">
        <v>390</v>
      </c>
      <c r="D4160" s="1425" t="s">
        <v>1309</v>
      </c>
      <c r="E4160" s="1425" t="s">
        <v>2873</v>
      </c>
      <c r="F4160" s="1425" t="s">
        <v>390</v>
      </c>
      <c r="G4160" s="1425" t="s">
        <v>1238</v>
      </c>
      <c r="H4160" s="1425" t="s">
        <v>1263</v>
      </c>
      <c r="I4160" s="1425" t="s">
        <v>2770</v>
      </c>
      <c r="J4160" s="1425" t="s">
        <v>390</v>
      </c>
      <c r="K4160" s="1425">
        <v>190.03999999999999</v>
      </c>
    </row>
    <row r="4161" spans="1:11" ht="12.75">
      <c r="A4161" s="1425" t="s">
        <v>1360</v>
      </c>
      <c r="B4161" s="1425" t="s">
        <v>917</v>
      </c>
      <c r="C4161" s="1425" t="s">
        <v>390</v>
      </c>
      <c r="D4161" s="1425" t="s">
        <v>1309</v>
      </c>
      <c r="E4161" s="1425" t="s">
        <v>2873</v>
      </c>
      <c r="F4161" s="1425" t="s">
        <v>390</v>
      </c>
      <c r="G4161" s="1425" t="s">
        <v>1238</v>
      </c>
      <c r="H4161" s="1425" t="s">
        <v>1263</v>
      </c>
      <c r="I4161" s="1425" t="s">
        <v>2771</v>
      </c>
      <c r="J4161" s="1425" t="s">
        <v>390</v>
      </c>
      <c r="K4161" s="1425">
        <v>538.88999999999999</v>
      </c>
    </row>
    <row r="4162" spans="1:11" ht="12.75">
      <c r="A4162" s="1425" t="s">
        <v>1360</v>
      </c>
      <c r="B4162" s="1425" t="s">
        <v>917</v>
      </c>
      <c r="C4162" s="1425" t="s">
        <v>390</v>
      </c>
      <c r="D4162" s="1425" t="s">
        <v>1309</v>
      </c>
      <c r="E4162" s="1425" t="s">
        <v>2873</v>
      </c>
      <c r="F4162" s="1425" t="s">
        <v>390</v>
      </c>
      <c r="G4162" s="1425" t="s">
        <v>1238</v>
      </c>
      <c r="H4162" s="1425" t="s">
        <v>2772</v>
      </c>
      <c r="I4162" s="1425" t="s">
        <v>2763</v>
      </c>
      <c r="J4162" s="1425" t="s">
        <v>390</v>
      </c>
      <c r="K4162" s="1425">
        <v>6.5800000000000001</v>
      </c>
    </row>
    <row r="4163" spans="1:11" ht="12.75">
      <c r="A4163" s="1425" t="s">
        <v>1360</v>
      </c>
      <c r="B4163" s="1425" t="s">
        <v>917</v>
      </c>
      <c r="C4163" s="1425" t="s">
        <v>390</v>
      </c>
      <c r="D4163" s="1425" t="s">
        <v>1309</v>
      </c>
      <c r="E4163" s="1425" t="s">
        <v>2873</v>
      </c>
      <c r="F4163" s="1425" t="s">
        <v>390</v>
      </c>
      <c r="G4163" s="1425" t="s">
        <v>1238</v>
      </c>
      <c r="H4163" s="1425" t="s">
        <v>2772</v>
      </c>
      <c r="I4163" s="1425" t="s">
        <v>2764</v>
      </c>
      <c r="J4163" s="1425" t="s">
        <v>390</v>
      </c>
      <c r="K4163" s="1425">
        <v>90.329999999999998</v>
      </c>
    </row>
    <row r="4164" spans="1:11" ht="12.75">
      <c r="A4164" s="1425" t="s">
        <v>1360</v>
      </c>
      <c r="B4164" s="1425" t="s">
        <v>917</v>
      </c>
      <c r="C4164" s="1425" t="s">
        <v>390</v>
      </c>
      <c r="D4164" s="1425" t="s">
        <v>1309</v>
      </c>
      <c r="E4164" s="1425" t="s">
        <v>2873</v>
      </c>
      <c r="F4164" s="1425" t="s">
        <v>390</v>
      </c>
      <c r="G4164" s="1425" t="s">
        <v>1238</v>
      </c>
      <c r="H4164" s="1425" t="s">
        <v>2772</v>
      </c>
      <c r="I4164" s="1425" t="s">
        <v>2765</v>
      </c>
      <c r="J4164" s="1425" t="s">
        <v>390</v>
      </c>
      <c r="K4164" s="1425">
        <v>18.620000000000001</v>
      </c>
    </row>
    <row r="4165" spans="1:11" ht="12.75">
      <c r="A4165" s="1425" t="s">
        <v>1360</v>
      </c>
      <c r="B4165" s="1425" t="s">
        <v>917</v>
      </c>
      <c r="C4165" s="1425" t="s">
        <v>390</v>
      </c>
      <c r="D4165" s="1425" t="s">
        <v>1309</v>
      </c>
      <c r="E4165" s="1425" t="s">
        <v>2873</v>
      </c>
      <c r="F4165" s="1425" t="s">
        <v>390</v>
      </c>
      <c r="G4165" s="1425" t="s">
        <v>1238</v>
      </c>
      <c r="H4165" s="1425" t="s">
        <v>2772</v>
      </c>
      <c r="I4165" s="1425" t="s">
        <v>2766</v>
      </c>
      <c r="J4165" s="1425" t="s">
        <v>390</v>
      </c>
      <c r="K4165" s="1425">
        <v>32.049999999999997</v>
      </c>
    </row>
    <row r="4166" spans="1:11" ht="12.75">
      <c r="A4166" s="1425" t="s">
        <v>1360</v>
      </c>
      <c r="B4166" s="1425" t="s">
        <v>917</v>
      </c>
      <c r="C4166" s="1425" t="s">
        <v>390</v>
      </c>
      <c r="D4166" s="1425" t="s">
        <v>1309</v>
      </c>
      <c r="E4166" s="1425" t="s">
        <v>2873</v>
      </c>
      <c r="F4166" s="1425" t="s">
        <v>390</v>
      </c>
      <c r="G4166" s="1425" t="s">
        <v>1238</v>
      </c>
      <c r="H4166" s="1425" t="s">
        <v>2772</v>
      </c>
      <c r="I4166" s="1425" t="s">
        <v>2767</v>
      </c>
      <c r="J4166" s="1425" t="s">
        <v>390</v>
      </c>
      <c r="K4166" s="1425">
        <v>555.34000000000003</v>
      </c>
    </row>
    <row r="4167" spans="1:11" ht="12.75">
      <c r="A4167" s="1425" t="s">
        <v>1360</v>
      </c>
      <c r="B4167" s="1425" t="s">
        <v>917</v>
      </c>
      <c r="C4167" s="1425" t="s">
        <v>390</v>
      </c>
      <c r="D4167" s="1425" t="s">
        <v>1309</v>
      </c>
      <c r="E4167" s="1425" t="s">
        <v>2873</v>
      </c>
      <c r="F4167" s="1425" t="s">
        <v>390</v>
      </c>
      <c r="G4167" s="1425" t="s">
        <v>1238</v>
      </c>
      <c r="H4167" s="1425" t="s">
        <v>2772</v>
      </c>
      <c r="I4167" s="1425" t="s">
        <v>2768</v>
      </c>
      <c r="J4167" s="1425" t="s">
        <v>390</v>
      </c>
      <c r="K4167" s="1425">
        <v>71.840000000000003</v>
      </c>
    </row>
    <row r="4168" spans="1:11" ht="12.75">
      <c r="A4168" s="1425" t="s">
        <v>1360</v>
      </c>
      <c r="B4168" s="1425" t="s">
        <v>917</v>
      </c>
      <c r="C4168" s="1425" t="s">
        <v>390</v>
      </c>
      <c r="D4168" s="1425" t="s">
        <v>1309</v>
      </c>
      <c r="E4168" s="1425" t="s">
        <v>2873</v>
      </c>
      <c r="F4168" s="1425" t="s">
        <v>390</v>
      </c>
      <c r="G4168" s="1425" t="s">
        <v>1238</v>
      </c>
      <c r="H4168" s="1425" t="s">
        <v>2772</v>
      </c>
      <c r="I4168" s="1425" t="s">
        <v>2769</v>
      </c>
      <c r="J4168" s="1425" t="s">
        <v>390</v>
      </c>
      <c r="K4168" s="1425">
        <v>208.21000000000001</v>
      </c>
    </row>
    <row r="4169" spans="1:11" ht="12.75">
      <c r="A4169" s="1425" t="s">
        <v>1360</v>
      </c>
      <c r="B4169" s="1425" t="s">
        <v>917</v>
      </c>
      <c r="C4169" s="1425" t="s">
        <v>390</v>
      </c>
      <c r="D4169" s="1425" t="s">
        <v>1309</v>
      </c>
      <c r="E4169" s="1425" t="s">
        <v>2873</v>
      </c>
      <c r="F4169" s="1425" t="s">
        <v>390</v>
      </c>
      <c r="G4169" s="1425" t="s">
        <v>1238</v>
      </c>
      <c r="H4169" s="1425" t="s">
        <v>2772</v>
      </c>
      <c r="I4169" s="1425" t="s">
        <v>2770</v>
      </c>
      <c r="J4169" s="1425" t="s">
        <v>390</v>
      </c>
      <c r="K4169" s="1425">
        <v>228.43000000000001</v>
      </c>
    </row>
    <row r="4170" spans="1:11" ht="12.75">
      <c r="A4170" s="1425" t="s">
        <v>1360</v>
      </c>
      <c r="B4170" s="1425" t="s">
        <v>917</v>
      </c>
      <c r="C4170" s="1425" t="s">
        <v>390</v>
      </c>
      <c r="D4170" s="1425" t="s">
        <v>1309</v>
      </c>
      <c r="E4170" s="1425" t="s">
        <v>2873</v>
      </c>
      <c r="F4170" s="1425" t="s">
        <v>390</v>
      </c>
      <c r="G4170" s="1425" t="s">
        <v>1238</v>
      </c>
      <c r="H4170" s="1425" t="s">
        <v>2772</v>
      </c>
      <c r="I4170" s="1425" t="s">
        <v>2771</v>
      </c>
      <c r="J4170" s="1425" t="s">
        <v>390</v>
      </c>
      <c r="K4170" s="1425">
        <v>703.66999999999996</v>
      </c>
    </row>
    <row r="4171" spans="1:11" ht="12.75">
      <c r="A4171" s="1425" t="s">
        <v>1360</v>
      </c>
      <c r="B4171" s="1425" t="s">
        <v>917</v>
      </c>
      <c r="C4171" s="1425" t="s">
        <v>390</v>
      </c>
      <c r="D4171" s="1425" t="s">
        <v>1309</v>
      </c>
      <c r="E4171" s="1425" t="s">
        <v>2873</v>
      </c>
      <c r="F4171" s="1425" t="s">
        <v>390</v>
      </c>
      <c r="G4171" s="1425" t="s">
        <v>1238</v>
      </c>
      <c r="H4171" s="1425" t="s">
        <v>2773</v>
      </c>
      <c r="I4171" s="1425" t="s">
        <v>2763</v>
      </c>
      <c r="J4171" s="1425" t="s">
        <v>390</v>
      </c>
      <c r="K4171" s="1425">
        <v>6.9100000000000001</v>
      </c>
    </row>
    <row r="4172" spans="1:11" ht="12.75">
      <c r="A4172" s="1425" t="s">
        <v>1360</v>
      </c>
      <c r="B4172" s="1425" t="s">
        <v>917</v>
      </c>
      <c r="C4172" s="1425" t="s">
        <v>390</v>
      </c>
      <c r="D4172" s="1425" t="s">
        <v>1309</v>
      </c>
      <c r="E4172" s="1425" t="s">
        <v>2873</v>
      </c>
      <c r="F4172" s="1425" t="s">
        <v>390</v>
      </c>
      <c r="G4172" s="1425" t="s">
        <v>1238</v>
      </c>
      <c r="H4172" s="1425" t="s">
        <v>2773</v>
      </c>
      <c r="I4172" s="1425" t="s">
        <v>2764</v>
      </c>
      <c r="J4172" s="1425" t="s">
        <v>390</v>
      </c>
      <c r="K4172" s="1425">
        <v>94.780000000000001</v>
      </c>
    </row>
    <row r="4173" spans="1:11" ht="12.75">
      <c r="A4173" s="1425" t="s">
        <v>1360</v>
      </c>
      <c r="B4173" s="1425" t="s">
        <v>917</v>
      </c>
      <c r="C4173" s="1425" t="s">
        <v>390</v>
      </c>
      <c r="D4173" s="1425" t="s">
        <v>1309</v>
      </c>
      <c r="E4173" s="1425" t="s">
        <v>2873</v>
      </c>
      <c r="F4173" s="1425" t="s">
        <v>390</v>
      </c>
      <c r="G4173" s="1425" t="s">
        <v>1238</v>
      </c>
      <c r="H4173" s="1425" t="s">
        <v>2773</v>
      </c>
      <c r="I4173" s="1425" t="s">
        <v>2765</v>
      </c>
      <c r="J4173" s="1425" t="s">
        <v>390</v>
      </c>
      <c r="K4173" s="1425">
        <v>24.52</v>
      </c>
    </row>
    <row r="4174" spans="1:11" ht="12.75">
      <c r="A4174" s="1425" t="s">
        <v>1360</v>
      </c>
      <c r="B4174" s="1425" t="s">
        <v>917</v>
      </c>
      <c r="C4174" s="1425" t="s">
        <v>390</v>
      </c>
      <c r="D4174" s="1425" t="s">
        <v>1309</v>
      </c>
      <c r="E4174" s="1425" t="s">
        <v>2873</v>
      </c>
      <c r="F4174" s="1425" t="s">
        <v>390</v>
      </c>
      <c r="G4174" s="1425" t="s">
        <v>1238</v>
      </c>
      <c r="H4174" s="1425" t="s">
        <v>2773</v>
      </c>
      <c r="I4174" s="1425" t="s">
        <v>2766</v>
      </c>
      <c r="J4174" s="1425" t="s">
        <v>390</v>
      </c>
      <c r="K4174" s="1425">
        <v>33.630000000000003</v>
      </c>
    </row>
    <row r="4175" spans="1:11" ht="12.75">
      <c r="A4175" s="1425" t="s">
        <v>1360</v>
      </c>
      <c r="B4175" s="1425" t="s">
        <v>917</v>
      </c>
      <c r="C4175" s="1425" t="s">
        <v>390</v>
      </c>
      <c r="D4175" s="1425" t="s">
        <v>1309</v>
      </c>
      <c r="E4175" s="1425" t="s">
        <v>2873</v>
      </c>
      <c r="F4175" s="1425" t="s">
        <v>390</v>
      </c>
      <c r="G4175" s="1425" t="s">
        <v>1238</v>
      </c>
      <c r="H4175" s="1425" t="s">
        <v>2773</v>
      </c>
      <c r="I4175" s="1425" t="s">
        <v>2767</v>
      </c>
      <c r="J4175" s="1425" t="s">
        <v>390</v>
      </c>
      <c r="K4175" s="1425">
        <v>554.55999999999995</v>
      </c>
    </row>
    <row r="4176" spans="1:11" ht="12.75">
      <c r="A4176" s="1425" t="s">
        <v>1360</v>
      </c>
      <c r="B4176" s="1425" t="s">
        <v>917</v>
      </c>
      <c r="C4176" s="1425" t="s">
        <v>390</v>
      </c>
      <c r="D4176" s="1425" t="s">
        <v>1309</v>
      </c>
      <c r="E4176" s="1425" t="s">
        <v>2873</v>
      </c>
      <c r="F4176" s="1425" t="s">
        <v>390</v>
      </c>
      <c r="G4176" s="1425" t="s">
        <v>1238</v>
      </c>
      <c r="H4176" s="1425" t="s">
        <v>2773</v>
      </c>
      <c r="I4176" s="1425" t="s">
        <v>2768</v>
      </c>
      <c r="J4176" s="1425" t="s">
        <v>390</v>
      </c>
      <c r="K4176" s="1425">
        <v>46.490000000000002</v>
      </c>
    </row>
    <row r="4177" spans="1:11" ht="12.75">
      <c r="A4177" s="1425" t="s">
        <v>1360</v>
      </c>
      <c r="B4177" s="1425" t="s">
        <v>917</v>
      </c>
      <c r="C4177" s="1425" t="s">
        <v>390</v>
      </c>
      <c r="D4177" s="1425" t="s">
        <v>1309</v>
      </c>
      <c r="E4177" s="1425" t="s">
        <v>2873</v>
      </c>
      <c r="F4177" s="1425" t="s">
        <v>390</v>
      </c>
      <c r="G4177" s="1425" t="s">
        <v>1238</v>
      </c>
      <c r="H4177" s="1425" t="s">
        <v>2773</v>
      </c>
      <c r="I4177" s="1425" t="s">
        <v>2769</v>
      </c>
      <c r="J4177" s="1425" t="s">
        <v>390</v>
      </c>
      <c r="K4177" s="1425">
        <v>192.25</v>
      </c>
    </row>
    <row r="4178" spans="1:11" ht="12.75">
      <c r="A4178" s="1425" t="s">
        <v>1360</v>
      </c>
      <c r="B4178" s="1425" t="s">
        <v>917</v>
      </c>
      <c r="C4178" s="1425" t="s">
        <v>390</v>
      </c>
      <c r="D4178" s="1425" t="s">
        <v>1309</v>
      </c>
      <c r="E4178" s="1425" t="s">
        <v>2873</v>
      </c>
      <c r="F4178" s="1425" t="s">
        <v>390</v>
      </c>
      <c r="G4178" s="1425" t="s">
        <v>1238</v>
      </c>
      <c r="H4178" s="1425" t="s">
        <v>2773</v>
      </c>
      <c r="I4178" s="1425" t="s">
        <v>2770</v>
      </c>
      <c r="J4178" s="1425" t="s">
        <v>390</v>
      </c>
      <c r="K4178" s="1425">
        <v>225.68000000000001</v>
      </c>
    </row>
    <row r="4179" spans="1:11" ht="12.75">
      <c r="A4179" s="1425" t="s">
        <v>1360</v>
      </c>
      <c r="B4179" s="1425" t="s">
        <v>917</v>
      </c>
      <c r="C4179" s="1425" t="s">
        <v>390</v>
      </c>
      <c r="D4179" s="1425" t="s">
        <v>1309</v>
      </c>
      <c r="E4179" s="1425" t="s">
        <v>2873</v>
      </c>
      <c r="F4179" s="1425" t="s">
        <v>390</v>
      </c>
      <c r="G4179" s="1425" t="s">
        <v>1238</v>
      </c>
      <c r="H4179" s="1425" t="s">
        <v>2773</v>
      </c>
      <c r="I4179" s="1425" t="s">
        <v>2771</v>
      </c>
      <c r="J4179" s="1425" t="s">
        <v>390</v>
      </c>
      <c r="K4179" s="1425">
        <v>765.99000000000001</v>
      </c>
    </row>
    <row r="4180" spans="1:11" ht="12.75">
      <c r="A4180" s="1425" t="s">
        <v>1360</v>
      </c>
      <c r="B4180" s="1425" t="s">
        <v>917</v>
      </c>
      <c r="C4180" s="1425" t="s">
        <v>390</v>
      </c>
      <c r="D4180" s="1425" t="s">
        <v>1309</v>
      </c>
      <c r="E4180" s="1425" t="s">
        <v>2873</v>
      </c>
      <c r="F4180" s="1425" t="s">
        <v>390</v>
      </c>
      <c r="G4180" s="1425" t="s">
        <v>1238</v>
      </c>
      <c r="H4180" s="1425" t="s">
        <v>1264</v>
      </c>
      <c r="I4180" s="1425" t="s">
        <v>2763</v>
      </c>
      <c r="J4180" s="1425" t="s">
        <v>390</v>
      </c>
      <c r="K4180" s="1425">
        <v>5.7300000000000004</v>
      </c>
    </row>
    <row r="4181" spans="1:11" ht="12.75">
      <c r="A4181" s="1425" t="s">
        <v>1360</v>
      </c>
      <c r="B4181" s="1425" t="s">
        <v>917</v>
      </c>
      <c r="C4181" s="1425" t="s">
        <v>390</v>
      </c>
      <c r="D4181" s="1425" t="s">
        <v>1309</v>
      </c>
      <c r="E4181" s="1425" t="s">
        <v>2873</v>
      </c>
      <c r="F4181" s="1425" t="s">
        <v>390</v>
      </c>
      <c r="G4181" s="1425" t="s">
        <v>1238</v>
      </c>
      <c r="H4181" s="1425" t="s">
        <v>1264</v>
      </c>
      <c r="I4181" s="1425" t="s">
        <v>2764</v>
      </c>
      <c r="J4181" s="1425" t="s">
        <v>390</v>
      </c>
      <c r="K4181" s="1425">
        <v>85.659999999999997</v>
      </c>
    </row>
    <row r="4182" spans="1:11" ht="12.75">
      <c r="A4182" s="1425" t="s">
        <v>1360</v>
      </c>
      <c r="B4182" s="1425" t="s">
        <v>917</v>
      </c>
      <c r="C4182" s="1425" t="s">
        <v>390</v>
      </c>
      <c r="D4182" s="1425" t="s">
        <v>1309</v>
      </c>
      <c r="E4182" s="1425" t="s">
        <v>2873</v>
      </c>
      <c r="F4182" s="1425" t="s">
        <v>390</v>
      </c>
      <c r="G4182" s="1425" t="s">
        <v>1238</v>
      </c>
      <c r="H4182" s="1425" t="s">
        <v>1264</v>
      </c>
      <c r="I4182" s="1425" t="s">
        <v>2765</v>
      </c>
      <c r="J4182" s="1425" t="s">
        <v>390</v>
      </c>
      <c r="K4182" s="1425">
        <v>22.969999999999999</v>
      </c>
    </row>
    <row r="4183" spans="1:11" ht="12.75">
      <c r="A4183" s="1425" t="s">
        <v>1360</v>
      </c>
      <c r="B4183" s="1425" t="s">
        <v>917</v>
      </c>
      <c r="C4183" s="1425" t="s">
        <v>390</v>
      </c>
      <c r="D4183" s="1425" t="s">
        <v>1309</v>
      </c>
      <c r="E4183" s="1425" t="s">
        <v>2873</v>
      </c>
      <c r="F4183" s="1425" t="s">
        <v>390</v>
      </c>
      <c r="G4183" s="1425" t="s">
        <v>1238</v>
      </c>
      <c r="H4183" s="1425" t="s">
        <v>1264</v>
      </c>
      <c r="I4183" s="1425" t="s">
        <v>2766</v>
      </c>
      <c r="J4183" s="1425" t="s">
        <v>390</v>
      </c>
      <c r="K4183" s="1425">
        <v>28.260000000000002</v>
      </c>
    </row>
    <row r="4184" spans="1:11" ht="12.75">
      <c r="A4184" s="1425" t="s">
        <v>1360</v>
      </c>
      <c r="B4184" s="1425" t="s">
        <v>917</v>
      </c>
      <c r="C4184" s="1425" t="s">
        <v>390</v>
      </c>
      <c r="D4184" s="1425" t="s">
        <v>1309</v>
      </c>
      <c r="E4184" s="1425" t="s">
        <v>2873</v>
      </c>
      <c r="F4184" s="1425" t="s">
        <v>390</v>
      </c>
      <c r="G4184" s="1425" t="s">
        <v>1238</v>
      </c>
      <c r="H4184" s="1425" t="s">
        <v>1264</v>
      </c>
      <c r="I4184" s="1425" t="s">
        <v>2767</v>
      </c>
      <c r="J4184" s="1425" t="s">
        <v>390</v>
      </c>
      <c r="K4184" s="1425">
        <v>547.59000000000003</v>
      </c>
    </row>
    <row r="4185" spans="1:11" ht="12.75">
      <c r="A4185" s="1425" t="s">
        <v>1360</v>
      </c>
      <c r="B4185" s="1425" t="s">
        <v>917</v>
      </c>
      <c r="C4185" s="1425" t="s">
        <v>390</v>
      </c>
      <c r="D4185" s="1425" t="s">
        <v>1309</v>
      </c>
      <c r="E4185" s="1425" t="s">
        <v>2873</v>
      </c>
      <c r="F4185" s="1425" t="s">
        <v>390</v>
      </c>
      <c r="G4185" s="1425" t="s">
        <v>1238</v>
      </c>
      <c r="H4185" s="1425" t="s">
        <v>1264</v>
      </c>
      <c r="I4185" s="1425" t="s">
        <v>2768</v>
      </c>
      <c r="J4185" s="1425" t="s">
        <v>390</v>
      </c>
      <c r="K4185" s="1425">
        <v>76.219999999999999</v>
      </c>
    </row>
    <row r="4186" spans="1:11" ht="12.75">
      <c r="A4186" s="1425" t="s">
        <v>1360</v>
      </c>
      <c r="B4186" s="1425" t="s">
        <v>917</v>
      </c>
      <c r="C4186" s="1425" t="s">
        <v>390</v>
      </c>
      <c r="D4186" s="1425" t="s">
        <v>1309</v>
      </c>
      <c r="E4186" s="1425" t="s">
        <v>2873</v>
      </c>
      <c r="F4186" s="1425" t="s">
        <v>390</v>
      </c>
      <c r="G4186" s="1425" t="s">
        <v>1238</v>
      </c>
      <c r="H4186" s="1425" t="s">
        <v>1264</v>
      </c>
      <c r="I4186" s="1425" t="s">
        <v>2769</v>
      </c>
      <c r="J4186" s="1425" t="s">
        <v>390</v>
      </c>
      <c r="K4186" s="1425">
        <v>135.77000000000001</v>
      </c>
    </row>
    <row r="4187" spans="1:11" ht="12.75">
      <c r="A4187" s="1425" t="s">
        <v>1360</v>
      </c>
      <c r="B4187" s="1425" t="s">
        <v>917</v>
      </c>
      <c r="C4187" s="1425" t="s">
        <v>390</v>
      </c>
      <c r="D4187" s="1425" t="s">
        <v>1309</v>
      </c>
      <c r="E4187" s="1425" t="s">
        <v>2873</v>
      </c>
      <c r="F4187" s="1425" t="s">
        <v>390</v>
      </c>
      <c r="G4187" s="1425" t="s">
        <v>1238</v>
      </c>
      <c r="H4187" s="1425" t="s">
        <v>1264</v>
      </c>
      <c r="I4187" s="1425" t="s">
        <v>2770</v>
      </c>
      <c r="J4187" s="1425" t="s">
        <v>390</v>
      </c>
      <c r="K4187" s="1425">
        <v>152.44999999999999</v>
      </c>
    </row>
    <row r="4188" spans="1:11" ht="12.75">
      <c r="A4188" s="1425" t="s">
        <v>1360</v>
      </c>
      <c r="B4188" s="1425" t="s">
        <v>917</v>
      </c>
      <c r="C4188" s="1425" t="s">
        <v>390</v>
      </c>
      <c r="D4188" s="1425" t="s">
        <v>1309</v>
      </c>
      <c r="E4188" s="1425" t="s">
        <v>2873</v>
      </c>
      <c r="F4188" s="1425" t="s">
        <v>390</v>
      </c>
      <c r="G4188" s="1425" t="s">
        <v>1238</v>
      </c>
      <c r="H4188" s="1425" t="s">
        <v>1264</v>
      </c>
      <c r="I4188" s="1425" t="s">
        <v>2771</v>
      </c>
      <c r="J4188" s="1425" t="s">
        <v>390</v>
      </c>
      <c r="K4188" s="1425">
        <v>789.22000000000003</v>
      </c>
    </row>
    <row r="4189" spans="1:11" ht="12.75">
      <c r="A4189" s="1425" t="s">
        <v>1360</v>
      </c>
      <c r="B4189" s="1425" t="s">
        <v>917</v>
      </c>
      <c r="C4189" s="1425" t="s">
        <v>390</v>
      </c>
      <c r="D4189" s="1425" t="s">
        <v>1309</v>
      </c>
      <c r="E4189" s="1425" t="s">
        <v>2873</v>
      </c>
      <c r="F4189" s="1425" t="s">
        <v>390</v>
      </c>
      <c r="G4189" s="1425" t="s">
        <v>1238</v>
      </c>
      <c r="H4189" s="1425" t="s">
        <v>1265</v>
      </c>
      <c r="I4189" s="1425" t="s">
        <v>2763</v>
      </c>
      <c r="J4189" s="1425" t="s">
        <v>390</v>
      </c>
      <c r="K4189" s="1425">
        <v>5.2199999999999998</v>
      </c>
    </row>
    <row r="4190" spans="1:11" ht="12.75">
      <c r="A4190" s="1425" t="s">
        <v>1360</v>
      </c>
      <c r="B4190" s="1425" t="s">
        <v>917</v>
      </c>
      <c r="C4190" s="1425" t="s">
        <v>390</v>
      </c>
      <c r="D4190" s="1425" t="s">
        <v>1309</v>
      </c>
      <c r="E4190" s="1425" t="s">
        <v>2873</v>
      </c>
      <c r="F4190" s="1425" t="s">
        <v>390</v>
      </c>
      <c r="G4190" s="1425" t="s">
        <v>1238</v>
      </c>
      <c r="H4190" s="1425" t="s">
        <v>1265</v>
      </c>
      <c r="I4190" s="1425" t="s">
        <v>2764</v>
      </c>
      <c r="J4190" s="1425" t="s">
        <v>390</v>
      </c>
      <c r="K4190" s="1425">
        <v>70.370000000000005</v>
      </c>
    </row>
    <row r="4191" spans="1:11" ht="12.75">
      <c r="A4191" s="1425" t="s">
        <v>1360</v>
      </c>
      <c r="B4191" s="1425" t="s">
        <v>917</v>
      </c>
      <c r="C4191" s="1425" t="s">
        <v>390</v>
      </c>
      <c r="D4191" s="1425" t="s">
        <v>1309</v>
      </c>
      <c r="E4191" s="1425" t="s">
        <v>2873</v>
      </c>
      <c r="F4191" s="1425" t="s">
        <v>390</v>
      </c>
      <c r="G4191" s="1425" t="s">
        <v>1238</v>
      </c>
      <c r="H4191" s="1425" t="s">
        <v>1265</v>
      </c>
      <c r="I4191" s="1425" t="s">
        <v>2765</v>
      </c>
      <c r="J4191" s="1425" t="s">
        <v>390</v>
      </c>
      <c r="K4191" s="1425">
        <v>13.98</v>
      </c>
    </row>
    <row r="4192" spans="1:11" ht="12.75">
      <c r="A4192" s="1425" t="s">
        <v>1360</v>
      </c>
      <c r="B4192" s="1425" t="s">
        <v>917</v>
      </c>
      <c r="C4192" s="1425" t="s">
        <v>390</v>
      </c>
      <c r="D4192" s="1425" t="s">
        <v>1309</v>
      </c>
      <c r="E4192" s="1425" t="s">
        <v>2873</v>
      </c>
      <c r="F4192" s="1425" t="s">
        <v>390</v>
      </c>
      <c r="G4192" s="1425" t="s">
        <v>1238</v>
      </c>
      <c r="H4192" s="1425" t="s">
        <v>1265</v>
      </c>
      <c r="I4192" s="1425" t="s">
        <v>2766</v>
      </c>
      <c r="J4192" s="1425" t="s">
        <v>390</v>
      </c>
      <c r="K4192" s="1425">
        <v>24.899999999999999</v>
      </c>
    </row>
    <row r="4193" spans="1:11" ht="12.75">
      <c r="A4193" s="1425" t="s">
        <v>1360</v>
      </c>
      <c r="B4193" s="1425" t="s">
        <v>917</v>
      </c>
      <c r="C4193" s="1425" t="s">
        <v>390</v>
      </c>
      <c r="D4193" s="1425" t="s">
        <v>1309</v>
      </c>
      <c r="E4193" s="1425" t="s">
        <v>2873</v>
      </c>
      <c r="F4193" s="1425" t="s">
        <v>390</v>
      </c>
      <c r="G4193" s="1425" t="s">
        <v>1238</v>
      </c>
      <c r="H4193" s="1425" t="s">
        <v>1265</v>
      </c>
      <c r="I4193" s="1425" t="s">
        <v>2767</v>
      </c>
      <c r="J4193" s="1425" t="s">
        <v>390</v>
      </c>
      <c r="K4193" s="1425">
        <v>475.89999999999998</v>
      </c>
    </row>
    <row r="4194" spans="1:11" ht="12.75">
      <c r="A4194" s="1425" t="s">
        <v>1360</v>
      </c>
      <c r="B4194" s="1425" t="s">
        <v>917</v>
      </c>
      <c r="C4194" s="1425" t="s">
        <v>390</v>
      </c>
      <c r="D4194" s="1425" t="s">
        <v>1309</v>
      </c>
      <c r="E4194" s="1425" t="s">
        <v>2873</v>
      </c>
      <c r="F4194" s="1425" t="s">
        <v>390</v>
      </c>
      <c r="G4194" s="1425" t="s">
        <v>1238</v>
      </c>
      <c r="H4194" s="1425" t="s">
        <v>1265</v>
      </c>
      <c r="I4194" s="1425" t="s">
        <v>2768</v>
      </c>
      <c r="J4194" s="1425" t="s">
        <v>390</v>
      </c>
      <c r="K4194" s="1425">
        <v>45.700000000000003</v>
      </c>
    </row>
    <row r="4195" spans="1:11" ht="12.75">
      <c r="A4195" s="1425" t="s">
        <v>1360</v>
      </c>
      <c r="B4195" s="1425" t="s">
        <v>917</v>
      </c>
      <c r="C4195" s="1425" t="s">
        <v>390</v>
      </c>
      <c r="D4195" s="1425" t="s">
        <v>1309</v>
      </c>
      <c r="E4195" s="1425" t="s">
        <v>2873</v>
      </c>
      <c r="F4195" s="1425" t="s">
        <v>390</v>
      </c>
      <c r="G4195" s="1425" t="s">
        <v>1238</v>
      </c>
      <c r="H4195" s="1425" t="s">
        <v>1265</v>
      </c>
      <c r="I4195" s="1425" t="s">
        <v>2769</v>
      </c>
      <c r="J4195" s="1425" t="s">
        <v>390</v>
      </c>
      <c r="K4195" s="1425">
        <v>182.50999999999999</v>
      </c>
    </row>
    <row r="4196" spans="1:11" ht="12.75">
      <c r="A4196" s="1425" t="s">
        <v>1360</v>
      </c>
      <c r="B4196" s="1425" t="s">
        <v>917</v>
      </c>
      <c r="C4196" s="1425" t="s">
        <v>390</v>
      </c>
      <c r="D4196" s="1425" t="s">
        <v>1309</v>
      </c>
      <c r="E4196" s="1425" t="s">
        <v>2873</v>
      </c>
      <c r="F4196" s="1425" t="s">
        <v>390</v>
      </c>
      <c r="G4196" s="1425" t="s">
        <v>1238</v>
      </c>
      <c r="H4196" s="1425" t="s">
        <v>1265</v>
      </c>
      <c r="I4196" s="1425" t="s">
        <v>2770</v>
      </c>
      <c r="J4196" s="1425" t="s">
        <v>390</v>
      </c>
      <c r="K4196" s="1425">
        <v>178.33000000000001</v>
      </c>
    </row>
    <row r="4197" spans="1:11" ht="12.75">
      <c r="A4197" s="1425" t="s">
        <v>1360</v>
      </c>
      <c r="B4197" s="1425" t="s">
        <v>917</v>
      </c>
      <c r="C4197" s="1425" t="s">
        <v>390</v>
      </c>
      <c r="D4197" s="1425" t="s">
        <v>1309</v>
      </c>
      <c r="E4197" s="1425" t="s">
        <v>2873</v>
      </c>
      <c r="F4197" s="1425" t="s">
        <v>390</v>
      </c>
      <c r="G4197" s="1425" t="s">
        <v>1238</v>
      </c>
      <c r="H4197" s="1425" t="s">
        <v>1265</v>
      </c>
      <c r="I4197" s="1425" t="s">
        <v>2771</v>
      </c>
      <c r="J4197" s="1425" t="s">
        <v>390</v>
      </c>
      <c r="K4197" s="1425">
        <v>613.79999999999995</v>
      </c>
    </row>
    <row r="4198" spans="1:11" ht="12.75">
      <c r="A4198" s="1425" t="s">
        <v>1360</v>
      </c>
      <c r="B4198" s="1425" t="s">
        <v>917</v>
      </c>
      <c r="C4198" s="1425" t="s">
        <v>390</v>
      </c>
      <c r="D4198" s="1425" t="s">
        <v>1309</v>
      </c>
      <c r="E4198" s="1425" t="s">
        <v>2873</v>
      </c>
      <c r="F4198" s="1425" t="s">
        <v>390</v>
      </c>
      <c r="G4198" s="1425" t="s">
        <v>1238</v>
      </c>
      <c r="H4198" s="1425" t="s">
        <v>2774</v>
      </c>
      <c r="I4198" s="1425" t="s">
        <v>2763</v>
      </c>
      <c r="J4198" s="1425" t="s">
        <v>390</v>
      </c>
      <c r="K4198" s="1425">
        <v>12.779999999999999</v>
      </c>
    </row>
    <row r="4199" spans="1:11" ht="12.75">
      <c r="A4199" s="1425" t="s">
        <v>1360</v>
      </c>
      <c r="B4199" s="1425" t="s">
        <v>917</v>
      </c>
      <c r="C4199" s="1425" t="s">
        <v>390</v>
      </c>
      <c r="D4199" s="1425" t="s">
        <v>1309</v>
      </c>
      <c r="E4199" s="1425" t="s">
        <v>2873</v>
      </c>
      <c r="F4199" s="1425" t="s">
        <v>390</v>
      </c>
      <c r="G4199" s="1425" t="s">
        <v>1238</v>
      </c>
      <c r="H4199" s="1425" t="s">
        <v>2774</v>
      </c>
      <c r="I4199" s="1425" t="s">
        <v>2764</v>
      </c>
      <c r="J4199" s="1425" t="s">
        <v>390</v>
      </c>
      <c r="K4199" s="1425">
        <v>177.5</v>
      </c>
    </row>
    <row r="4200" spans="1:11" ht="12.75">
      <c r="A4200" s="1425" t="s">
        <v>1360</v>
      </c>
      <c r="B4200" s="1425" t="s">
        <v>917</v>
      </c>
      <c r="C4200" s="1425" t="s">
        <v>390</v>
      </c>
      <c r="D4200" s="1425" t="s">
        <v>1309</v>
      </c>
      <c r="E4200" s="1425" t="s">
        <v>2873</v>
      </c>
      <c r="F4200" s="1425" t="s">
        <v>390</v>
      </c>
      <c r="G4200" s="1425" t="s">
        <v>1238</v>
      </c>
      <c r="H4200" s="1425" t="s">
        <v>2774</v>
      </c>
      <c r="I4200" s="1425" t="s">
        <v>2765</v>
      </c>
      <c r="J4200" s="1425" t="s">
        <v>390</v>
      </c>
      <c r="K4200" s="1425">
        <v>35.210000000000001</v>
      </c>
    </row>
    <row r="4201" spans="1:11" ht="12.75">
      <c r="A4201" s="1425" t="s">
        <v>1360</v>
      </c>
      <c r="B4201" s="1425" t="s">
        <v>917</v>
      </c>
      <c r="C4201" s="1425" t="s">
        <v>390</v>
      </c>
      <c r="D4201" s="1425" t="s">
        <v>1309</v>
      </c>
      <c r="E4201" s="1425" t="s">
        <v>2873</v>
      </c>
      <c r="F4201" s="1425" t="s">
        <v>390</v>
      </c>
      <c r="G4201" s="1425" t="s">
        <v>1238</v>
      </c>
      <c r="H4201" s="1425" t="s">
        <v>2774</v>
      </c>
      <c r="I4201" s="1425" t="s">
        <v>2766</v>
      </c>
      <c r="J4201" s="1425" t="s">
        <v>390</v>
      </c>
      <c r="K4201" s="1425">
        <v>62.770000000000003</v>
      </c>
    </row>
    <row r="4202" spans="1:11" ht="12.75">
      <c r="A4202" s="1425" t="s">
        <v>1360</v>
      </c>
      <c r="B4202" s="1425" t="s">
        <v>917</v>
      </c>
      <c r="C4202" s="1425" t="s">
        <v>390</v>
      </c>
      <c r="D4202" s="1425" t="s">
        <v>1309</v>
      </c>
      <c r="E4202" s="1425" t="s">
        <v>2873</v>
      </c>
      <c r="F4202" s="1425" t="s">
        <v>390</v>
      </c>
      <c r="G4202" s="1425" t="s">
        <v>1238</v>
      </c>
      <c r="H4202" s="1425" t="s">
        <v>2774</v>
      </c>
      <c r="I4202" s="1425" t="s">
        <v>2767</v>
      </c>
      <c r="J4202" s="1425" t="s">
        <v>390</v>
      </c>
      <c r="K4202" s="1425">
        <v>1071.26</v>
      </c>
    </row>
    <row r="4203" spans="1:11" ht="12.75">
      <c r="A4203" s="1425" t="s">
        <v>1360</v>
      </c>
      <c r="B4203" s="1425" t="s">
        <v>917</v>
      </c>
      <c r="C4203" s="1425" t="s">
        <v>390</v>
      </c>
      <c r="D4203" s="1425" t="s">
        <v>1309</v>
      </c>
      <c r="E4203" s="1425" t="s">
        <v>2873</v>
      </c>
      <c r="F4203" s="1425" t="s">
        <v>390</v>
      </c>
      <c r="G4203" s="1425" t="s">
        <v>1238</v>
      </c>
      <c r="H4203" s="1425" t="s">
        <v>2774</v>
      </c>
      <c r="I4203" s="1425" t="s">
        <v>2768</v>
      </c>
      <c r="J4203" s="1425" t="s">
        <v>390</v>
      </c>
      <c r="K4203" s="1425">
        <v>89.590000000000003</v>
      </c>
    </row>
    <row r="4204" spans="1:11" ht="12.75">
      <c r="A4204" s="1425" t="s">
        <v>1360</v>
      </c>
      <c r="B4204" s="1425" t="s">
        <v>917</v>
      </c>
      <c r="C4204" s="1425" t="s">
        <v>390</v>
      </c>
      <c r="D4204" s="1425" t="s">
        <v>1309</v>
      </c>
      <c r="E4204" s="1425" t="s">
        <v>2873</v>
      </c>
      <c r="F4204" s="1425" t="s">
        <v>390</v>
      </c>
      <c r="G4204" s="1425" t="s">
        <v>1238</v>
      </c>
      <c r="H4204" s="1425" t="s">
        <v>2774</v>
      </c>
      <c r="I4204" s="1425" t="s">
        <v>2769</v>
      </c>
      <c r="J4204" s="1425" t="s">
        <v>390</v>
      </c>
      <c r="K4204" s="1425">
        <v>246.00999999999999</v>
      </c>
    </row>
    <row r="4205" spans="1:11" ht="12.75">
      <c r="A4205" s="1425" t="s">
        <v>1360</v>
      </c>
      <c r="B4205" s="1425" t="s">
        <v>917</v>
      </c>
      <c r="C4205" s="1425" t="s">
        <v>390</v>
      </c>
      <c r="D4205" s="1425" t="s">
        <v>1309</v>
      </c>
      <c r="E4205" s="1425" t="s">
        <v>2873</v>
      </c>
      <c r="F4205" s="1425" t="s">
        <v>390</v>
      </c>
      <c r="G4205" s="1425" t="s">
        <v>1238</v>
      </c>
      <c r="H4205" s="1425" t="s">
        <v>2774</v>
      </c>
      <c r="I4205" s="1425" t="s">
        <v>2770</v>
      </c>
      <c r="J4205" s="1425" t="s">
        <v>390</v>
      </c>
      <c r="K4205" s="1425">
        <v>188.88</v>
      </c>
    </row>
    <row r="4206" spans="1:11" ht="12.75">
      <c r="A4206" s="1425" t="s">
        <v>1360</v>
      </c>
      <c r="B4206" s="1425" t="s">
        <v>917</v>
      </c>
      <c r="C4206" s="1425" t="s">
        <v>390</v>
      </c>
      <c r="D4206" s="1425" t="s">
        <v>1309</v>
      </c>
      <c r="E4206" s="1425" t="s">
        <v>2873</v>
      </c>
      <c r="F4206" s="1425" t="s">
        <v>390</v>
      </c>
      <c r="G4206" s="1425" t="s">
        <v>1238</v>
      </c>
      <c r="H4206" s="1425" t="s">
        <v>2774</v>
      </c>
      <c r="I4206" s="1425" t="s">
        <v>2771</v>
      </c>
      <c r="J4206" s="1425" t="s">
        <v>390</v>
      </c>
      <c r="K4206" s="1425">
        <v>1195.25</v>
      </c>
    </row>
    <row r="4207" spans="1:11" ht="12.75">
      <c r="A4207" s="1425" t="s">
        <v>1360</v>
      </c>
      <c r="B4207" s="1425" t="s">
        <v>917</v>
      </c>
      <c r="C4207" s="1425" t="s">
        <v>390</v>
      </c>
      <c r="D4207" s="1425" t="s">
        <v>1309</v>
      </c>
      <c r="E4207" s="1425" t="s">
        <v>2873</v>
      </c>
      <c r="F4207" s="1425" t="s">
        <v>390</v>
      </c>
      <c r="G4207" s="1425" t="s">
        <v>1238</v>
      </c>
      <c r="H4207" s="1425" t="s">
        <v>1266</v>
      </c>
      <c r="I4207" s="1425" t="s">
        <v>2763</v>
      </c>
      <c r="J4207" s="1425" t="s">
        <v>390</v>
      </c>
      <c r="K4207" s="1425">
        <v>5.9400000000000004</v>
      </c>
    </row>
    <row r="4208" spans="1:11" ht="12.75">
      <c r="A4208" s="1425" t="s">
        <v>1360</v>
      </c>
      <c r="B4208" s="1425" t="s">
        <v>917</v>
      </c>
      <c r="C4208" s="1425" t="s">
        <v>390</v>
      </c>
      <c r="D4208" s="1425" t="s">
        <v>1309</v>
      </c>
      <c r="E4208" s="1425" t="s">
        <v>2873</v>
      </c>
      <c r="F4208" s="1425" t="s">
        <v>390</v>
      </c>
      <c r="G4208" s="1425" t="s">
        <v>1238</v>
      </c>
      <c r="H4208" s="1425" t="s">
        <v>1266</v>
      </c>
      <c r="I4208" s="1425" t="s">
        <v>2764</v>
      </c>
      <c r="J4208" s="1425" t="s">
        <v>390</v>
      </c>
      <c r="K4208" s="1425">
        <v>80.569999999999993</v>
      </c>
    </row>
    <row r="4209" spans="1:11" ht="12.75">
      <c r="A4209" s="1425" t="s">
        <v>1360</v>
      </c>
      <c r="B4209" s="1425" t="s">
        <v>917</v>
      </c>
      <c r="C4209" s="1425" t="s">
        <v>390</v>
      </c>
      <c r="D4209" s="1425" t="s">
        <v>1309</v>
      </c>
      <c r="E4209" s="1425" t="s">
        <v>2873</v>
      </c>
      <c r="F4209" s="1425" t="s">
        <v>390</v>
      </c>
      <c r="G4209" s="1425" t="s">
        <v>1238</v>
      </c>
      <c r="H4209" s="1425" t="s">
        <v>1266</v>
      </c>
      <c r="I4209" s="1425" t="s">
        <v>2765</v>
      </c>
      <c r="J4209" s="1425" t="s">
        <v>390</v>
      </c>
      <c r="K4209" s="1425">
        <v>16.129999999999999</v>
      </c>
    </row>
    <row r="4210" spans="1:11" ht="12.75">
      <c r="A4210" s="1425" t="s">
        <v>1360</v>
      </c>
      <c r="B4210" s="1425" t="s">
        <v>917</v>
      </c>
      <c r="C4210" s="1425" t="s">
        <v>390</v>
      </c>
      <c r="D4210" s="1425" t="s">
        <v>1309</v>
      </c>
      <c r="E4210" s="1425" t="s">
        <v>2873</v>
      </c>
      <c r="F4210" s="1425" t="s">
        <v>390</v>
      </c>
      <c r="G4210" s="1425" t="s">
        <v>1238</v>
      </c>
      <c r="H4210" s="1425" t="s">
        <v>1266</v>
      </c>
      <c r="I4210" s="1425" t="s">
        <v>2766</v>
      </c>
      <c r="J4210" s="1425" t="s">
        <v>390</v>
      </c>
      <c r="K4210" s="1425">
        <v>28.559999999999999</v>
      </c>
    </row>
    <row r="4211" spans="1:11" ht="12.75">
      <c r="A4211" s="1425" t="s">
        <v>1360</v>
      </c>
      <c r="B4211" s="1425" t="s">
        <v>917</v>
      </c>
      <c r="C4211" s="1425" t="s">
        <v>390</v>
      </c>
      <c r="D4211" s="1425" t="s">
        <v>1309</v>
      </c>
      <c r="E4211" s="1425" t="s">
        <v>2873</v>
      </c>
      <c r="F4211" s="1425" t="s">
        <v>390</v>
      </c>
      <c r="G4211" s="1425" t="s">
        <v>1238</v>
      </c>
      <c r="H4211" s="1425" t="s">
        <v>1266</v>
      </c>
      <c r="I4211" s="1425" t="s">
        <v>2767</v>
      </c>
      <c r="J4211" s="1425" t="s">
        <v>390</v>
      </c>
      <c r="K4211" s="1425">
        <v>481.33999999999997</v>
      </c>
    </row>
    <row r="4212" spans="1:11" ht="12.75">
      <c r="A4212" s="1425" t="s">
        <v>1360</v>
      </c>
      <c r="B4212" s="1425" t="s">
        <v>917</v>
      </c>
      <c r="C4212" s="1425" t="s">
        <v>390</v>
      </c>
      <c r="D4212" s="1425" t="s">
        <v>1309</v>
      </c>
      <c r="E4212" s="1425" t="s">
        <v>2873</v>
      </c>
      <c r="F4212" s="1425" t="s">
        <v>390</v>
      </c>
      <c r="G4212" s="1425" t="s">
        <v>1238</v>
      </c>
      <c r="H4212" s="1425" t="s">
        <v>1266</v>
      </c>
      <c r="I4212" s="1425" t="s">
        <v>2768</v>
      </c>
      <c r="J4212" s="1425" t="s">
        <v>390</v>
      </c>
      <c r="K4212" s="1425">
        <v>45.710000000000001</v>
      </c>
    </row>
    <row r="4213" spans="1:11" ht="12.75">
      <c r="A4213" s="1425" t="s">
        <v>1360</v>
      </c>
      <c r="B4213" s="1425" t="s">
        <v>917</v>
      </c>
      <c r="C4213" s="1425" t="s">
        <v>390</v>
      </c>
      <c r="D4213" s="1425" t="s">
        <v>1309</v>
      </c>
      <c r="E4213" s="1425" t="s">
        <v>2873</v>
      </c>
      <c r="F4213" s="1425" t="s">
        <v>390</v>
      </c>
      <c r="G4213" s="1425" t="s">
        <v>1238</v>
      </c>
      <c r="H4213" s="1425" t="s">
        <v>1266</v>
      </c>
      <c r="I4213" s="1425" t="s">
        <v>2769</v>
      </c>
      <c r="J4213" s="1425" t="s">
        <v>390</v>
      </c>
      <c r="K4213" s="1425">
        <v>168.65000000000001</v>
      </c>
    </row>
    <row r="4214" spans="1:11" ht="12.75">
      <c r="A4214" s="1425" t="s">
        <v>1360</v>
      </c>
      <c r="B4214" s="1425" t="s">
        <v>917</v>
      </c>
      <c r="C4214" s="1425" t="s">
        <v>390</v>
      </c>
      <c r="D4214" s="1425" t="s">
        <v>1309</v>
      </c>
      <c r="E4214" s="1425" t="s">
        <v>2873</v>
      </c>
      <c r="F4214" s="1425" t="s">
        <v>390</v>
      </c>
      <c r="G4214" s="1425" t="s">
        <v>1238</v>
      </c>
      <c r="H4214" s="1425" t="s">
        <v>1266</v>
      </c>
      <c r="I4214" s="1425" t="s">
        <v>2770</v>
      </c>
      <c r="J4214" s="1425" t="s">
        <v>390</v>
      </c>
      <c r="K4214" s="1425">
        <v>146.19</v>
      </c>
    </row>
    <row r="4215" spans="1:11" ht="12.75">
      <c r="A4215" s="1425" t="s">
        <v>1360</v>
      </c>
      <c r="B4215" s="1425" t="s">
        <v>917</v>
      </c>
      <c r="C4215" s="1425" t="s">
        <v>390</v>
      </c>
      <c r="D4215" s="1425" t="s">
        <v>1309</v>
      </c>
      <c r="E4215" s="1425" t="s">
        <v>2873</v>
      </c>
      <c r="F4215" s="1425" t="s">
        <v>390</v>
      </c>
      <c r="G4215" s="1425" t="s">
        <v>1238</v>
      </c>
      <c r="H4215" s="1425" t="s">
        <v>1266</v>
      </c>
      <c r="I4215" s="1425" t="s">
        <v>2771</v>
      </c>
      <c r="J4215" s="1425" t="s">
        <v>390</v>
      </c>
      <c r="K4215" s="1425">
        <v>594.38</v>
      </c>
    </row>
    <row r="4216" spans="1:11" ht="12.75">
      <c r="A4216" s="1425" t="s">
        <v>1360</v>
      </c>
      <c r="B4216" s="1425" t="s">
        <v>917</v>
      </c>
      <c r="C4216" s="1425" t="s">
        <v>390</v>
      </c>
      <c r="D4216" s="1425" t="s">
        <v>1309</v>
      </c>
      <c r="E4216" s="1425" t="s">
        <v>2873</v>
      </c>
      <c r="F4216" s="1425" t="s">
        <v>390</v>
      </c>
      <c r="G4216" s="1425" t="s">
        <v>1238</v>
      </c>
      <c r="H4216" s="1425" t="s">
        <v>1267</v>
      </c>
      <c r="I4216" s="1425" t="s">
        <v>2763</v>
      </c>
      <c r="J4216" s="1425" t="s">
        <v>390</v>
      </c>
      <c r="K4216" s="1425">
        <v>3.4300000000000002</v>
      </c>
    </row>
    <row r="4217" spans="1:11" ht="12.75">
      <c r="A4217" s="1425" t="s">
        <v>1360</v>
      </c>
      <c r="B4217" s="1425" t="s">
        <v>917</v>
      </c>
      <c r="C4217" s="1425" t="s">
        <v>390</v>
      </c>
      <c r="D4217" s="1425" t="s">
        <v>1309</v>
      </c>
      <c r="E4217" s="1425" t="s">
        <v>2873</v>
      </c>
      <c r="F4217" s="1425" t="s">
        <v>390</v>
      </c>
      <c r="G4217" s="1425" t="s">
        <v>1238</v>
      </c>
      <c r="H4217" s="1425" t="s">
        <v>1267</v>
      </c>
      <c r="I4217" s="1425" t="s">
        <v>2764</v>
      </c>
      <c r="J4217" s="1425" t="s">
        <v>390</v>
      </c>
      <c r="K4217" s="1425">
        <v>47.590000000000003</v>
      </c>
    </row>
    <row r="4218" spans="1:11" ht="12.75">
      <c r="A4218" s="1425" t="s">
        <v>1360</v>
      </c>
      <c r="B4218" s="1425" t="s">
        <v>917</v>
      </c>
      <c r="C4218" s="1425" t="s">
        <v>390</v>
      </c>
      <c r="D4218" s="1425" t="s">
        <v>1309</v>
      </c>
      <c r="E4218" s="1425" t="s">
        <v>2873</v>
      </c>
      <c r="F4218" s="1425" t="s">
        <v>390</v>
      </c>
      <c r="G4218" s="1425" t="s">
        <v>1238</v>
      </c>
      <c r="H4218" s="1425" t="s">
        <v>1267</v>
      </c>
      <c r="I4218" s="1425" t="s">
        <v>2765</v>
      </c>
      <c r="J4218" s="1425" t="s">
        <v>390</v>
      </c>
      <c r="K4218" s="1425">
        <v>23.039999999999999</v>
      </c>
    </row>
    <row r="4219" spans="1:11" ht="12.75">
      <c r="A4219" s="1425" t="s">
        <v>1360</v>
      </c>
      <c r="B4219" s="1425" t="s">
        <v>917</v>
      </c>
      <c r="C4219" s="1425" t="s">
        <v>390</v>
      </c>
      <c r="D4219" s="1425" t="s">
        <v>1309</v>
      </c>
      <c r="E4219" s="1425" t="s">
        <v>2873</v>
      </c>
      <c r="F4219" s="1425" t="s">
        <v>390</v>
      </c>
      <c r="G4219" s="1425" t="s">
        <v>1238</v>
      </c>
      <c r="H4219" s="1425" t="s">
        <v>1267</v>
      </c>
      <c r="I4219" s="1425" t="s">
        <v>2766</v>
      </c>
      <c r="J4219" s="1425" t="s">
        <v>390</v>
      </c>
      <c r="K4219" s="1425">
        <v>16.93</v>
      </c>
    </row>
    <row r="4220" spans="1:11" ht="12.75">
      <c r="A4220" s="1425" t="s">
        <v>1360</v>
      </c>
      <c r="B4220" s="1425" t="s">
        <v>917</v>
      </c>
      <c r="C4220" s="1425" t="s">
        <v>390</v>
      </c>
      <c r="D4220" s="1425" t="s">
        <v>1309</v>
      </c>
      <c r="E4220" s="1425" t="s">
        <v>2873</v>
      </c>
      <c r="F4220" s="1425" t="s">
        <v>390</v>
      </c>
      <c r="G4220" s="1425" t="s">
        <v>1238</v>
      </c>
      <c r="H4220" s="1425" t="s">
        <v>1267</v>
      </c>
      <c r="I4220" s="1425" t="s">
        <v>2767</v>
      </c>
      <c r="J4220" s="1425" t="s">
        <v>390</v>
      </c>
      <c r="K4220" s="1425">
        <v>408.93000000000001</v>
      </c>
    </row>
    <row r="4221" spans="1:11" ht="12.75">
      <c r="A4221" s="1425" t="s">
        <v>1360</v>
      </c>
      <c r="B4221" s="1425" t="s">
        <v>917</v>
      </c>
      <c r="C4221" s="1425" t="s">
        <v>390</v>
      </c>
      <c r="D4221" s="1425" t="s">
        <v>1309</v>
      </c>
      <c r="E4221" s="1425" t="s">
        <v>2873</v>
      </c>
      <c r="F4221" s="1425" t="s">
        <v>390</v>
      </c>
      <c r="G4221" s="1425" t="s">
        <v>1238</v>
      </c>
      <c r="H4221" s="1425" t="s">
        <v>1267</v>
      </c>
      <c r="I4221" s="1425" t="s">
        <v>2768</v>
      </c>
      <c r="J4221" s="1425" t="s">
        <v>390</v>
      </c>
      <c r="K4221" s="1425">
        <v>37.450000000000003</v>
      </c>
    </row>
    <row r="4222" spans="1:11" ht="12.75">
      <c r="A4222" s="1425" t="s">
        <v>1360</v>
      </c>
      <c r="B4222" s="1425" t="s">
        <v>917</v>
      </c>
      <c r="C4222" s="1425" t="s">
        <v>390</v>
      </c>
      <c r="D4222" s="1425" t="s">
        <v>1309</v>
      </c>
      <c r="E4222" s="1425" t="s">
        <v>2873</v>
      </c>
      <c r="F4222" s="1425" t="s">
        <v>390</v>
      </c>
      <c r="G4222" s="1425" t="s">
        <v>1238</v>
      </c>
      <c r="H4222" s="1425" t="s">
        <v>1267</v>
      </c>
      <c r="I4222" s="1425" t="s">
        <v>2769</v>
      </c>
      <c r="J4222" s="1425" t="s">
        <v>390</v>
      </c>
      <c r="K4222" s="1425">
        <v>131.97</v>
      </c>
    </row>
    <row r="4223" spans="1:11" ht="12.75">
      <c r="A4223" s="1425" t="s">
        <v>1360</v>
      </c>
      <c r="B4223" s="1425" t="s">
        <v>917</v>
      </c>
      <c r="C4223" s="1425" t="s">
        <v>390</v>
      </c>
      <c r="D4223" s="1425" t="s">
        <v>1309</v>
      </c>
      <c r="E4223" s="1425" t="s">
        <v>2873</v>
      </c>
      <c r="F4223" s="1425" t="s">
        <v>390</v>
      </c>
      <c r="G4223" s="1425" t="s">
        <v>1238</v>
      </c>
      <c r="H4223" s="1425" t="s">
        <v>1267</v>
      </c>
      <c r="I4223" s="1425" t="s">
        <v>2770</v>
      </c>
      <c r="J4223" s="1425" t="s">
        <v>390</v>
      </c>
      <c r="K4223" s="1425">
        <v>193.83000000000001</v>
      </c>
    </row>
    <row r="4224" spans="1:11" ht="12.75">
      <c r="A4224" s="1425" t="s">
        <v>1360</v>
      </c>
      <c r="B4224" s="1425" t="s">
        <v>917</v>
      </c>
      <c r="C4224" s="1425" t="s">
        <v>390</v>
      </c>
      <c r="D4224" s="1425" t="s">
        <v>1309</v>
      </c>
      <c r="E4224" s="1425" t="s">
        <v>2873</v>
      </c>
      <c r="F4224" s="1425" t="s">
        <v>390</v>
      </c>
      <c r="G4224" s="1425" t="s">
        <v>1238</v>
      </c>
      <c r="H4224" s="1425" t="s">
        <v>1267</v>
      </c>
      <c r="I4224" s="1425" t="s">
        <v>2771</v>
      </c>
      <c r="J4224" s="1425" t="s">
        <v>390</v>
      </c>
      <c r="K4224" s="1425">
        <v>515.16999999999996</v>
      </c>
    </row>
    <row r="4225" spans="1:11" ht="12.75">
      <c r="A4225" s="1425" t="s">
        <v>1360</v>
      </c>
      <c r="B4225" s="1425" t="s">
        <v>917</v>
      </c>
      <c r="C4225" s="1425" t="s">
        <v>390</v>
      </c>
      <c r="D4225" s="1425" t="s">
        <v>1309</v>
      </c>
      <c r="E4225" s="1425" t="s">
        <v>2873</v>
      </c>
      <c r="F4225" s="1425" t="s">
        <v>390</v>
      </c>
      <c r="G4225" s="1425" t="s">
        <v>116</v>
      </c>
      <c r="H4225" s="1425" t="s">
        <v>2762</v>
      </c>
      <c r="I4225" s="1425" t="s">
        <v>2775</v>
      </c>
      <c r="J4225" s="1425" t="s">
        <v>390</v>
      </c>
      <c r="K4225" s="1425">
        <v>5990.1800000000003</v>
      </c>
    </row>
    <row r="4226" spans="1:11" ht="12.75">
      <c r="A4226" s="1425" t="s">
        <v>1360</v>
      </c>
      <c r="B4226" s="1425" t="s">
        <v>917</v>
      </c>
      <c r="C4226" s="1425" t="s">
        <v>390</v>
      </c>
      <c r="D4226" s="1425" t="s">
        <v>1309</v>
      </c>
      <c r="E4226" s="1425" t="s">
        <v>2873</v>
      </c>
      <c r="F4226" s="1425" t="s">
        <v>390</v>
      </c>
      <c r="G4226" s="1425" t="s">
        <v>116</v>
      </c>
      <c r="H4226" s="1425" t="s">
        <v>2762</v>
      </c>
      <c r="I4226" s="1425" t="s">
        <v>2776</v>
      </c>
      <c r="J4226" s="1425" t="s">
        <v>390</v>
      </c>
      <c r="K4226" s="1425">
        <v>7238.9700000000003</v>
      </c>
    </row>
    <row r="4227" spans="1:11" ht="12.75">
      <c r="A4227" s="1425" t="s">
        <v>1360</v>
      </c>
      <c r="B4227" s="1425" t="s">
        <v>917</v>
      </c>
      <c r="C4227" s="1425" t="s">
        <v>390</v>
      </c>
      <c r="D4227" s="1425" t="s">
        <v>1309</v>
      </c>
      <c r="E4227" s="1425" t="s">
        <v>2873</v>
      </c>
      <c r="F4227" s="1425" t="s">
        <v>390</v>
      </c>
      <c r="G4227" s="1425" t="s">
        <v>116</v>
      </c>
      <c r="H4227" s="1425" t="s">
        <v>2762</v>
      </c>
      <c r="I4227" s="1425" t="s">
        <v>2777</v>
      </c>
      <c r="J4227" s="1425" t="s">
        <v>390</v>
      </c>
      <c r="K4227" s="1425">
        <v>1221.25</v>
      </c>
    </row>
    <row r="4228" spans="1:11" ht="12.75">
      <c r="A4228" s="1425" t="s">
        <v>1360</v>
      </c>
      <c r="B4228" s="1425" t="s">
        <v>917</v>
      </c>
      <c r="C4228" s="1425" t="s">
        <v>390</v>
      </c>
      <c r="D4228" s="1425" t="s">
        <v>1309</v>
      </c>
      <c r="E4228" s="1425" t="s">
        <v>2873</v>
      </c>
      <c r="F4228" s="1425" t="s">
        <v>390</v>
      </c>
      <c r="G4228" s="1425" t="s">
        <v>116</v>
      </c>
      <c r="H4228" s="1425" t="s">
        <v>2762</v>
      </c>
      <c r="I4228" s="1425" t="s">
        <v>2778</v>
      </c>
      <c r="J4228" s="1425" t="s">
        <v>390</v>
      </c>
      <c r="K4228" s="1425">
        <v>7306.6499999999996</v>
      </c>
    </row>
    <row r="4229" spans="1:11" ht="12.75">
      <c r="A4229" s="1425" t="s">
        <v>1360</v>
      </c>
      <c r="B4229" s="1425" t="s">
        <v>917</v>
      </c>
      <c r="C4229" s="1425" t="s">
        <v>390</v>
      </c>
      <c r="D4229" s="1425" t="s">
        <v>1309</v>
      </c>
      <c r="E4229" s="1425" t="s">
        <v>2873</v>
      </c>
      <c r="F4229" s="1425" t="s">
        <v>390</v>
      </c>
      <c r="G4229" s="1425" t="s">
        <v>116</v>
      </c>
      <c r="H4229" s="1425" t="s">
        <v>1263</v>
      </c>
      <c r="I4229" s="1425" t="s">
        <v>2775</v>
      </c>
      <c r="J4229" s="1425" t="s">
        <v>390</v>
      </c>
      <c r="K4229" s="1425">
        <v>6041.7799999999997</v>
      </c>
    </row>
    <row r="4230" spans="1:11" ht="12.75">
      <c r="A4230" s="1425" t="s">
        <v>1360</v>
      </c>
      <c r="B4230" s="1425" t="s">
        <v>917</v>
      </c>
      <c r="C4230" s="1425" t="s">
        <v>390</v>
      </c>
      <c r="D4230" s="1425" t="s">
        <v>1309</v>
      </c>
      <c r="E4230" s="1425" t="s">
        <v>2873</v>
      </c>
      <c r="F4230" s="1425" t="s">
        <v>390</v>
      </c>
      <c r="G4230" s="1425" t="s">
        <v>116</v>
      </c>
      <c r="H4230" s="1425" t="s">
        <v>1263</v>
      </c>
      <c r="I4230" s="1425" t="s">
        <v>2776</v>
      </c>
      <c r="J4230" s="1425" t="s">
        <v>390</v>
      </c>
      <c r="K4230" s="1425">
        <v>6872.9300000000003</v>
      </c>
    </row>
    <row r="4231" spans="1:11" ht="12.75">
      <c r="A4231" s="1425" t="s">
        <v>1360</v>
      </c>
      <c r="B4231" s="1425" t="s">
        <v>917</v>
      </c>
      <c r="C4231" s="1425" t="s">
        <v>390</v>
      </c>
      <c r="D4231" s="1425" t="s">
        <v>1309</v>
      </c>
      <c r="E4231" s="1425" t="s">
        <v>2873</v>
      </c>
      <c r="F4231" s="1425" t="s">
        <v>390</v>
      </c>
      <c r="G4231" s="1425" t="s">
        <v>116</v>
      </c>
      <c r="H4231" s="1425" t="s">
        <v>1263</v>
      </c>
      <c r="I4231" s="1425" t="s">
        <v>2777</v>
      </c>
      <c r="J4231" s="1425" t="s">
        <v>390</v>
      </c>
      <c r="K4231" s="1425">
        <v>1445.1199999999999</v>
      </c>
    </row>
    <row r="4232" spans="1:11" ht="12.75">
      <c r="A4232" s="1425" t="s">
        <v>1360</v>
      </c>
      <c r="B4232" s="1425" t="s">
        <v>917</v>
      </c>
      <c r="C4232" s="1425" t="s">
        <v>390</v>
      </c>
      <c r="D4232" s="1425" t="s">
        <v>1309</v>
      </c>
      <c r="E4232" s="1425" t="s">
        <v>2873</v>
      </c>
      <c r="F4232" s="1425" t="s">
        <v>390</v>
      </c>
      <c r="G4232" s="1425" t="s">
        <v>116</v>
      </c>
      <c r="H4232" s="1425" t="s">
        <v>1263</v>
      </c>
      <c r="I4232" s="1425" t="s">
        <v>2778</v>
      </c>
      <c r="J4232" s="1425" t="s">
        <v>390</v>
      </c>
      <c r="K4232" s="1425">
        <v>7224.8699999999999</v>
      </c>
    </row>
    <row r="4233" spans="1:11" ht="12.75">
      <c r="A4233" s="1425" t="s">
        <v>1360</v>
      </c>
      <c r="B4233" s="1425" t="s">
        <v>917</v>
      </c>
      <c r="C4233" s="1425" t="s">
        <v>390</v>
      </c>
      <c r="D4233" s="1425" t="s">
        <v>1309</v>
      </c>
      <c r="E4233" s="1425" t="s">
        <v>2873</v>
      </c>
      <c r="F4233" s="1425" t="s">
        <v>390</v>
      </c>
      <c r="G4233" s="1425" t="s">
        <v>116</v>
      </c>
      <c r="H4233" s="1425" t="s">
        <v>2772</v>
      </c>
      <c r="I4233" s="1425" t="s">
        <v>2775</v>
      </c>
      <c r="J4233" s="1425" t="s">
        <v>390</v>
      </c>
      <c r="K4233" s="1425">
        <v>6430.5699999999997</v>
      </c>
    </row>
    <row r="4234" spans="1:11" ht="12.75">
      <c r="A4234" s="1425" t="s">
        <v>1360</v>
      </c>
      <c r="B4234" s="1425" t="s">
        <v>917</v>
      </c>
      <c r="C4234" s="1425" t="s">
        <v>390</v>
      </c>
      <c r="D4234" s="1425" t="s">
        <v>1309</v>
      </c>
      <c r="E4234" s="1425" t="s">
        <v>2873</v>
      </c>
      <c r="F4234" s="1425" t="s">
        <v>390</v>
      </c>
      <c r="G4234" s="1425" t="s">
        <v>116</v>
      </c>
      <c r="H4234" s="1425" t="s">
        <v>2772</v>
      </c>
      <c r="I4234" s="1425" t="s">
        <v>2776</v>
      </c>
      <c r="J4234" s="1425" t="s">
        <v>390</v>
      </c>
      <c r="K4234" s="1425">
        <v>7077.25</v>
      </c>
    </row>
    <row r="4235" spans="1:11" ht="12.75">
      <c r="A4235" s="1425" t="s">
        <v>1360</v>
      </c>
      <c r="B4235" s="1425" t="s">
        <v>917</v>
      </c>
      <c r="C4235" s="1425" t="s">
        <v>390</v>
      </c>
      <c r="D4235" s="1425" t="s">
        <v>1309</v>
      </c>
      <c r="E4235" s="1425" t="s">
        <v>2873</v>
      </c>
      <c r="F4235" s="1425" t="s">
        <v>390</v>
      </c>
      <c r="G4235" s="1425" t="s">
        <v>116</v>
      </c>
      <c r="H4235" s="1425" t="s">
        <v>2772</v>
      </c>
      <c r="I4235" s="1425" t="s">
        <v>2777</v>
      </c>
      <c r="J4235" s="1425" t="s">
        <v>390</v>
      </c>
      <c r="K4235" s="1425">
        <v>1594.1500000000001</v>
      </c>
    </row>
    <row r="4236" spans="1:11" ht="12.75">
      <c r="A4236" s="1425" t="s">
        <v>1360</v>
      </c>
      <c r="B4236" s="1425" t="s">
        <v>917</v>
      </c>
      <c r="C4236" s="1425" t="s">
        <v>390</v>
      </c>
      <c r="D4236" s="1425" t="s">
        <v>1309</v>
      </c>
      <c r="E4236" s="1425" t="s">
        <v>2873</v>
      </c>
      <c r="F4236" s="1425" t="s">
        <v>390</v>
      </c>
      <c r="G4236" s="1425" t="s">
        <v>116</v>
      </c>
      <c r="H4236" s="1425" t="s">
        <v>2772</v>
      </c>
      <c r="I4236" s="1425" t="s">
        <v>2778</v>
      </c>
      <c r="J4236" s="1425" t="s">
        <v>390</v>
      </c>
      <c r="K4236" s="1425">
        <v>7156.7600000000002</v>
      </c>
    </row>
    <row r="4237" spans="1:11" ht="12.75">
      <c r="A4237" s="1425" t="s">
        <v>1360</v>
      </c>
      <c r="B4237" s="1425" t="s">
        <v>917</v>
      </c>
      <c r="C4237" s="1425" t="s">
        <v>390</v>
      </c>
      <c r="D4237" s="1425" t="s">
        <v>1309</v>
      </c>
      <c r="E4237" s="1425" t="s">
        <v>2873</v>
      </c>
      <c r="F4237" s="1425" t="s">
        <v>390</v>
      </c>
      <c r="G4237" s="1425" t="s">
        <v>116</v>
      </c>
      <c r="H4237" s="1425" t="s">
        <v>2773</v>
      </c>
      <c r="I4237" s="1425" t="s">
        <v>2775</v>
      </c>
      <c r="J4237" s="1425" t="s">
        <v>390</v>
      </c>
      <c r="K4237" s="1425">
        <v>6662.5500000000002</v>
      </c>
    </row>
    <row r="4238" spans="1:11" ht="12.75">
      <c r="A4238" s="1425" t="s">
        <v>1360</v>
      </c>
      <c r="B4238" s="1425" t="s">
        <v>917</v>
      </c>
      <c r="C4238" s="1425" t="s">
        <v>390</v>
      </c>
      <c r="D4238" s="1425" t="s">
        <v>1309</v>
      </c>
      <c r="E4238" s="1425" t="s">
        <v>2873</v>
      </c>
      <c r="F4238" s="1425" t="s">
        <v>390</v>
      </c>
      <c r="G4238" s="1425" t="s">
        <v>116</v>
      </c>
      <c r="H4238" s="1425" t="s">
        <v>2773</v>
      </c>
      <c r="I4238" s="1425" t="s">
        <v>2776</v>
      </c>
      <c r="J4238" s="1425" t="s">
        <v>390</v>
      </c>
      <c r="K4238" s="1425">
        <v>7765.1300000000001</v>
      </c>
    </row>
    <row r="4239" spans="1:11" ht="12.75">
      <c r="A4239" s="1425" t="s">
        <v>1360</v>
      </c>
      <c r="B4239" s="1425" t="s">
        <v>917</v>
      </c>
      <c r="C4239" s="1425" t="s">
        <v>390</v>
      </c>
      <c r="D4239" s="1425" t="s">
        <v>1309</v>
      </c>
      <c r="E4239" s="1425" t="s">
        <v>2873</v>
      </c>
      <c r="F4239" s="1425" t="s">
        <v>390</v>
      </c>
      <c r="G4239" s="1425" t="s">
        <v>116</v>
      </c>
      <c r="H4239" s="1425" t="s">
        <v>2773</v>
      </c>
      <c r="I4239" s="1425" t="s">
        <v>2777</v>
      </c>
      <c r="J4239" s="1425" t="s">
        <v>390</v>
      </c>
      <c r="K4239" s="1425">
        <v>1483.25</v>
      </c>
    </row>
    <row r="4240" spans="1:11" ht="12.75">
      <c r="A4240" s="1425" t="s">
        <v>1360</v>
      </c>
      <c r="B4240" s="1425" t="s">
        <v>917</v>
      </c>
      <c r="C4240" s="1425" t="s">
        <v>390</v>
      </c>
      <c r="D4240" s="1425" t="s">
        <v>1309</v>
      </c>
      <c r="E4240" s="1425" t="s">
        <v>2873</v>
      </c>
      <c r="F4240" s="1425" t="s">
        <v>390</v>
      </c>
      <c r="G4240" s="1425" t="s">
        <v>116</v>
      </c>
      <c r="H4240" s="1425" t="s">
        <v>2773</v>
      </c>
      <c r="I4240" s="1425" t="s">
        <v>2778</v>
      </c>
      <c r="J4240" s="1425" t="s">
        <v>390</v>
      </c>
      <c r="K4240" s="1425">
        <v>7814.9300000000003</v>
      </c>
    </row>
    <row r="4241" spans="1:11" ht="12.75">
      <c r="A4241" s="1425" t="s">
        <v>1360</v>
      </c>
      <c r="B4241" s="1425" t="s">
        <v>917</v>
      </c>
      <c r="C4241" s="1425" t="s">
        <v>390</v>
      </c>
      <c r="D4241" s="1425" t="s">
        <v>1309</v>
      </c>
      <c r="E4241" s="1425" t="s">
        <v>2873</v>
      </c>
      <c r="F4241" s="1425" t="s">
        <v>390</v>
      </c>
      <c r="G4241" s="1425" t="s">
        <v>116</v>
      </c>
      <c r="H4241" s="1425" t="s">
        <v>1264</v>
      </c>
      <c r="I4241" s="1425" t="s">
        <v>2775</v>
      </c>
      <c r="J4241" s="1425" t="s">
        <v>390</v>
      </c>
      <c r="K4241" s="1425">
        <v>6591.1899999999996</v>
      </c>
    </row>
    <row r="4242" spans="1:11" ht="12.75">
      <c r="A4242" s="1425" t="s">
        <v>1360</v>
      </c>
      <c r="B4242" s="1425" t="s">
        <v>917</v>
      </c>
      <c r="C4242" s="1425" t="s">
        <v>390</v>
      </c>
      <c r="D4242" s="1425" t="s">
        <v>1309</v>
      </c>
      <c r="E4242" s="1425" t="s">
        <v>2873</v>
      </c>
      <c r="F4242" s="1425" t="s">
        <v>390</v>
      </c>
      <c r="G4242" s="1425" t="s">
        <v>116</v>
      </c>
      <c r="H4242" s="1425" t="s">
        <v>1264</v>
      </c>
      <c r="I4242" s="1425" t="s">
        <v>2776</v>
      </c>
      <c r="J4242" s="1425" t="s">
        <v>390</v>
      </c>
      <c r="K4242" s="1425">
        <v>7384.8100000000004</v>
      </c>
    </row>
    <row r="4243" spans="1:11" ht="12.75">
      <c r="A4243" s="1425" t="s">
        <v>1360</v>
      </c>
      <c r="B4243" s="1425" t="s">
        <v>917</v>
      </c>
      <c r="C4243" s="1425" t="s">
        <v>390</v>
      </c>
      <c r="D4243" s="1425" t="s">
        <v>1309</v>
      </c>
      <c r="E4243" s="1425" t="s">
        <v>2873</v>
      </c>
      <c r="F4243" s="1425" t="s">
        <v>390</v>
      </c>
      <c r="G4243" s="1425" t="s">
        <v>116</v>
      </c>
      <c r="H4243" s="1425" t="s">
        <v>1264</v>
      </c>
      <c r="I4243" s="1425" t="s">
        <v>2777</v>
      </c>
      <c r="J4243" s="1425" t="s">
        <v>390</v>
      </c>
      <c r="K4243" s="1425">
        <v>1295.9400000000001</v>
      </c>
    </row>
    <row r="4244" spans="1:11" ht="12.75">
      <c r="A4244" s="1425" t="s">
        <v>1360</v>
      </c>
      <c r="B4244" s="1425" t="s">
        <v>917</v>
      </c>
      <c r="C4244" s="1425" t="s">
        <v>390</v>
      </c>
      <c r="D4244" s="1425" t="s">
        <v>1309</v>
      </c>
      <c r="E4244" s="1425" t="s">
        <v>2873</v>
      </c>
      <c r="F4244" s="1425" t="s">
        <v>390</v>
      </c>
      <c r="G4244" s="1425" t="s">
        <v>116</v>
      </c>
      <c r="H4244" s="1425" t="s">
        <v>1264</v>
      </c>
      <c r="I4244" s="1425" t="s">
        <v>2778</v>
      </c>
      <c r="J4244" s="1425" t="s">
        <v>390</v>
      </c>
      <c r="K4244" s="1425">
        <v>7786.5100000000002</v>
      </c>
    </row>
    <row r="4245" spans="1:11" ht="12.75">
      <c r="A4245" s="1425" t="s">
        <v>1360</v>
      </c>
      <c r="B4245" s="1425" t="s">
        <v>917</v>
      </c>
      <c r="C4245" s="1425" t="s">
        <v>390</v>
      </c>
      <c r="D4245" s="1425" t="s">
        <v>1309</v>
      </c>
      <c r="E4245" s="1425" t="s">
        <v>2873</v>
      </c>
      <c r="F4245" s="1425" t="s">
        <v>390</v>
      </c>
      <c r="G4245" s="1425" t="s">
        <v>116</v>
      </c>
      <c r="H4245" s="1425" t="s">
        <v>1265</v>
      </c>
      <c r="I4245" s="1425" t="s">
        <v>2775</v>
      </c>
      <c r="J4245" s="1425" t="s">
        <v>390</v>
      </c>
      <c r="K4245" s="1425">
        <v>6353.7399999999998</v>
      </c>
    </row>
    <row r="4246" spans="1:11" ht="12.75">
      <c r="A4246" s="1425" t="s">
        <v>1360</v>
      </c>
      <c r="B4246" s="1425" t="s">
        <v>917</v>
      </c>
      <c r="C4246" s="1425" t="s">
        <v>390</v>
      </c>
      <c r="D4246" s="1425" t="s">
        <v>1309</v>
      </c>
      <c r="E4246" s="1425" t="s">
        <v>2873</v>
      </c>
      <c r="F4246" s="1425" t="s">
        <v>390</v>
      </c>
      <c r="G4246" s="1425" t="s">
        <v>116</v>
      </c>
      <c r="H4246" s="1425" t="s">
        <v>1265</v>
      </c>
      <c r="I4246" s="1425" t="s">
        <v>2776</v>
      </c>
      <c r="J4246" s="1425" t="s">
        <v>390</v>
      </c>
      <c r="K4246" s="1425">
        <v>6680.5799999999999</v>
      </c>
    </row>
    <row r="4247" spans="1:11" ht="12.75">
      <c r="A4247" s="1425" t="s">
        <v>1360</v>
      </c>
      <c r="B4247" s="1425" t="s">
        <v>917</v>
      </c>
      <c r="C4247" s="1425" t="s">
        <v>390</v>
      </c>
      <c r="D4247" s="1425" t="s">
        <v>1309</v>
      </c>
      <c r="E4247" s="1425" t="s">
        <v>2873</v>
      </c>
      <c r="F4247" s="1425" t="s">
        <v>390</v>
      </c>
      <c r="G4247" s="1425" t="s">
        <v>116</v>
      </c>
      <c r="H4247" s="1425" t="s">
        <v>1265</v>
      </c>
      <c r="I4247" s="1425" t="s">
        <v>2777</v>
      </c>
      <c r="J4247" s="1425" t="s">
        <v>390</v>
      </c>
      <c r="K4247" s="1425">
        <v>1193.73</v>
      </c>
    </row>
    <row r="4248" spans="1:11" ht="12.75">
      <c r="A4248" s="1425" t="s">
        <v>1360</v>
      </c>
      <c r="B4248" s="1425" t="s">
        <v>917</v>
      </c>
      <c r="C4248" s="1425" t="s">
        <v>390</v>
      </c>
      <c r="D4248" s="1425" t="s">
        <v>1309</v>
      </c>
      <c r="E4248" s="1425" t="s">
        <v>2873</v>
      </c>
      <c r="F4248" s="1425" t="s">
        <v>390</v>
      </c>
      <c r="G4248" s="1425" t="s">
        <v>116</v>
      </c>
      <c r="H4248" s="1425" t="s">
        <v>1265</v>
      </c>
      <c r="I4248" s="1425" t="s">
        <v>2778</v>
      </c>
      <c r="J4248" s="1425" t="s">
        <v>390</v>
      </c>
      <c r="K4248" s="1425">
        <v>7363.3400000000001</v>
      </c>
    </row>
    <row r="4249" spans="1:11" ht="12.75">
      <c r="A4249" s="1425" t="s">
        <v>1360</v>
      </c>
      <c r="B4249" s="1425" t="s">
        <v>917</v>
      </c>
      <c r="C4249" s="1425" t="s">
        <v>390</v>
      </c>
      <c r="D4249" s="1425" t="s">
        <v>1309</v>
      </c>
      <c r="E4249" s="1425" t="s">
        <v>2873</v>
      </c>
      <c r="F4249" s="1425" t="s">
        <v>390</v>
      </c>
      <c r="G4249" s="1425" t="s">
        <v>116</v>
      </c>
      <c r="H4249" s="1425" t="s">
        <v>2774</v>
      </c>
      <c r="I4249" s="1425" t="s">
        <v>2775</v>
      </c>
      <c r="J4249" s="1425" t="s">
        <v>390</v>
      </c>
      <c r="K4249" s="1425">
        <v>9975.6200000000008</v>
      </c>
    </row>
    <row r="4250" spans="1:11" ht="12.75">
      <c r="A4250" s="1425" t="s">
        <v>1360</v>
      </c>
      <c r="B4250" s="1425" t="s">
        <v>917</v>
      </c>
      <c r="C4250" s="1425" t="s">
        <v>390</v>
      </c>
      <c r="D4250" s="1425" t="s">
        <v>1309</v>
      </c>
      <c r="E4250" s="1425" t="s">
        <v>2873</v>
      </c>
      <c r="F4250" s="1425" t="s">
        <v>390</v>
      </c>
      <c r="G4250" s="1425" t="s">
        <v>116</v>
      </c>
      <c r="H4250" s="1425" t="s">
        <v>2774</v>
      </c>
      <c r="I4250" s="1425" t="s">
        <v>2776</v>
      </c>
      <c r="J4250" s="1425" t="s">
        <v>390</v>
      </c>
      <c r="K4250" s="1425">
        <v>11074.84</v>
      </c>
    </row>
    <row r="4251" spans="1:11" ht="12.75">
      <c r="A4251" s="1425" t="s">
        <v>1360</v>
      </c>
      <c r="B4251" s="1425" t="s">
        <v>917</v>
      </c>
      <c r="C4251" s="1425" t="s">
        <v>390</v>
      </c>
      <c r="D4251" s="1425" t="s">
        <v>1309</v>
      </c>
      <c r="E4251" s="1425" t="s">
        <v>2873</v>
      </c>
      <c r="F4251" s="1425" t="s">
        <v>390</v>
      </c>
      <c r="G4251" s="1425" t="s">
        <v>116</v>
      </c>
      <c r="H4251" s="1425" t="s">
        <v>2774</v>
      </c>
      <c r="I4251" s="1425" t="s">
        <v>2777</v>
      </c>
      <c r="J4251" s="1425" t="s">
        <v>390</v>
      </c>
      <c r="K4251" s="1425">
        <v>2258.7600000000002</v>
      </c>
    </row>
    <row r="4252" spans="1:11" ht="12.75">
      <c r="A4252" s="1425" t="s">
        <v>1360</v>
      </c>
      <c r="B4252" s="1425" t="s">
        <v>917</v>
      </c>
      <c r="C4252" s="1425" t="s">
        <v>390</v>
      </c>
      <c r="D4252" s="1425" t="s">
        <v>1309</v>
      </c>
      <c r="E4252" s="1425" t="s">
        <v>2873</v>
      </c>
      <c r="F4252" s="1425" t="s">
        <v>390</v>
      </c>
      <c r="G4252" s="1425" t="s">
        <v>116</v>
      </c>
      <c r="H4252" s="1425" t="s">
        <v>2774</v>
      </c>
      <c r="I4252" s="1425" t="s">
        <v>2778</v>
      </c>
      <c r="J4252" s="1425" t="s">
        <v>390</v>
      </c>
      <c r="K4252" s="1425">
        <v>11989.65</v>
      </c>
    </row>
    <row r="4253" spans="1:11" ht="12.75">
      <c r="A4253" s="1425" t="s">
        <v>1360</v>
      </c>
      <c r="B4253" s="1425" t="s">
        <v>917</v>
      </c>
      <c r="C4253" s="1425" t="s">
        <v>390</v>
      </c>
      <c r="D4253" s="1425" t="s">
        <v>1309</v>
      </c>
      <c r="E4253" s="1425" t="s">
        <v>2873</v>
      </c>
      <c r="F4253" s="1425" t="s">
        <v>390</v>
      </c>
      <c r="G4253" s="1425" t="s">
        <v>116</v>
      </c>
      <c r="H4253" s="1425" t="s">
        <v>1266</v>
      </c>
      <c r="I4253" s="1425" t="s">
        <v>2775</v>
      </c>
      <c r="J4253" s="1425" t="s">
        <v>390</v>
      </c>
      <c r="K4253" s="1425">
        <v>6420.21</v>
      </c>
    </row>
    <row r="4254" spans="1:11" ht="12.75">
      <c r="A4254" s="1425" t="s">
        <v>1360</v>
      </c>
      <c r="B4254" s="1425" t="s">
        <v>917</v>
      </c>
      <c r="C4254" s="1425" t="s">
        <v>390</v>
      </c>
      <c r="D4254" s="1425" t="s">
        <v>1309</v>
      </c>
      <c r="E4254" s="1425" t="s">
        <v>2873</v>
      </c>
      <c r="F4254" s="1425" t="s">
        <v>390</v>
      </c>
      <c r="G4254" s="1425" t="s">
        <v>116</v>
      </c>
      <c r="H4254" s="1425" t="s">
        <v>1266</v>
      </c>
      <c r="I4254" s="1425" t="s">
        <v>2776</v>
      </c>
      <c r="J4254" s="1425" t="s">
        <v>390</v>
      </c>
      <c r="K4254" s="1425">
        <v>7463.8299999999999</v>
      </c>
    </row>
    <row r="4255" spans="1:11" ht="12.75">
      <c r="A4255" s="1425" t="s">
        <v>1360</v>
      </c>
      <c r="B4255" s="1425" t="s">
        <v>917</v>
      </c>
      <c r="C4255" s="1425" t="s">
        <v>390</v>
      </c>
      <c r="D4255" s="1425" t="s">
        <v>1309</v>
      </c>
      <c r="E4255" s="1425" t="s">
        <v>2873</v>
      </c>
      <c r="F4255" s="1425" t="s">
        <v>390</v>
      </c>
      <c r="G4255" s="1425" t="s">
        <v>116</v>
      </c>
      <c r="H4255" s="1425" t="s">
        <v>1266</v>
      </c>
      <c r="I4255" s="1425" t="s">
        <v>2777</v>
      </c>
      <c r="J4255" s="1425" t="s">
        <v>390</v>
      </c>
      <c r="K4255" s="1425">
        <v>1281.3</v>
      </c>
    </row>
    <row r="4256" spans="1:11" ht="12.75">
      <c r="A4256" s="1425" t="s">
        <v>1360</v>
      </c>
      <c r="B4256" s="1425" t="s">
        <v>917</v>
      </c>
      <c r="C4256" s="1425" t="s">
        <v>390</v>
      </c>
      <c r="D4256" s="1425" t="s">
        <v>1309</v>
      </c>
      <c r="E4256" s="1425" t="s">
        <v>2873</v>
      </c>
      <c r="F4256" s="1425" t="s">
        <v>390</v>
      </c>
      <c r="G4256" s="1425" t="s">
        <v>116</v>
      </c>
      <c r="H4256" s="1425" t="s">
        <v>1266</v>
      </c>
      <c r="I4256" s="1425" t="s">
        <v>2778</v>
      </c>
      <c r="J4256" s="1425" t="s">
        <v>390</v>
      </c>
      <c r="K4256" s="1425">
        <v>7920.4099999999999</v>
      </c>
    </row>
    <row r="4257" spans="1:11" ht="12.75">
      <c r="A4257" s="1425" t="s">
        <v>1360</v>
      </c>
      <c r="B4257" s="1425" t="s">
        <v>917</v>
      </c>
      <c r="C4257" s="1425" t="s">
        <v>390</v>
      </c>
      <c r="D4257" s="1425" t="s">
        <v>1309</v>
      </c>
      <c r="E4257" s="1425" t="s">
        <v>2873</v>
      </c>
      <c r="F4257" s="1425" t="s">
        <v>390</v>
      </c>
      <c r="G4257" s="1425" t="s">
        <v>116</v>
      </c>
      <c r="H4257" s="1425" t="s">
        <v>1267</v>
      </c>
      <c r="I4257" s="1425" t="s">
        <v>2775</v>
      </c>
      <c r="J4257" s="1425" t="s">
        <v>390</v>
      </c>
      <c r="K4257" s="1425">
        <v>5399.25</v>
      </c>
    </row>
    <row r="4258" spans="1:11" ht="12.75">
      <c r="A4258" s="1425" t="s">
        <v>1360</v>
      </c>
      <c r="B4258" s="1425" t="s">
        <v>917</v>
      </c>
      <c r="C4258" s="1425" t="s">
        <v>390</v>
      </c>
      <c r="D4258" s="1425" t="s">
        <v>1309</v>
      </c>
      <c r="E4258" s="1425" t="s">
        <v>2873</v>
      </c>
      <c r="F4258" s="1425" t="s">
        <v>390</v>
      </c>
      <c r="G4258" s="1425" t="s">
        <v>116</v>
      </c>
      <c r="H4258" s="1425" t="s">
        <v>1267</v>
      </c>
      <c r="I4258" s="1425" t="s">
        <v>2776</v>
      </c>
      <c r="J4258" s="1425" t="s">
        <v>390</v>
      </c>
      <c r="K4258" s="1425">
        <v>6896.71</v>
      </c>
    </row>
    <row r="4259" spans="1:11" ht="12.75">
      <c r="A4259" s="1425" t="s">
        <v>1360</v>
      </c>
      <c r="B4259" s="1425" t="s">
        <v>917</v>
      </c>
      <c r="C4259" s="1425" t="s">
        <v>390</v>
      </c>
      <c r="D4259" s="1425" t="s">
        <v>1309</v>
      </c>
      <c r="E4259" s="1425" t="s">
        <v>2873</v>
      </c>
      <c r="F4259" s="1425" t="s">
        <v>390</v>
      </c>
      <c r="G4259" s="1425" t="s">
        <v>116</v>
      </c>
      <c r="H4259" s="1425" t="s">
        <v>1267</v>
      </c>
      <c r="I4259" s="1425" t="s">
        <v>2777</v>
      </c>
      <c r="J4259" s="1425" t="s">
        <v>390</v>
      </c>
      <c r="K4259" s="1425">
        <v>1161.45</v>
      </c>
    </row>
    <row r="4260" spans="1:11" ht="12.75">
      <c r="A4260" s="1425" t="s">
        <v>1360</v>
      </c>
      <c r="B4260" s="1425" t="s">
        <v>917</v>
      </c>
      <c r="C4260" s="1425" t="s">
        <v>390</v>
      </c>
      <c r="D4260" s="1425" t="s">
        <v>1309</v>
      </c>
      <c r="E4260" s="1425" t="s">
        <v>2873</v>
      </c>
      <c r="F4260" s="1425" t="s">
        <v>390</v>
      </c>
      <c r="G4260" s="1425" t="s">
        <v>116</v>
      </c>
      <c r="H4260" s="1425" t="s">
        <v>1267</v>
      </c>
      <c r="I4260" s="1425" t="s">
        <v>2778</v>
      </c>
      <c r="J4260" s="1425" t="s">
        <v>390</v>
      </c>
      <c r="K4260" s="1425">
        <v>6449.8299999999999</v>
      </c>
    </row>
    <row r="4261" spans="1:11" ht="12.75">
      <c r="A4261" s="1425" t="s">
        <v>1360</v>
      </c>
      <c r="B4261" s="1425" t="s">
        <v>478</v>
      </c>
      <c r="C4261" s="1425" t="s">
        <v>390</v>
      </c>
      <c r="D4261" s="1425" t="s">
        <v>1286</v>
      </c>
      <c r="E4261" s="1425" t="s">
        <v>1470</v>
      </c>
      <c r="F4261" s="1425" t="s">
        <v>390</v>
      </c>
      <c r="G4261" s="1425" t="s">
        <v>116</v>
      </c>
      <c r="H4261" s="1425" t="s">
        <v>2762</v>
      </c>
      <c r="I4261" s="1425" t="s">
        <v>2775</v>
      </c>
      <c r="J4261" s="1425" t="s">
        <v>390</v>
      </c>
      <c r="K4261" s="1425">
        <v>-35653.160000000003</v>
      </c>
    </row>
    <row r="4262" spans="1:11" ht="12.75">
      <c r="A4262" s="1425" t="s">
        <v>1360</v>
      </c>
      <c r="B4262" s="1425" t="s">
        <v>478</v>
      </c>
      <c r="C4262" s="1425" t="s">
        <v>390</v>
      </c>
      <c r="D4262" s="1425" t="s">
        <v>1286</v>
      </c>
      <c r="E4262" s="1425" t="s">
        <v>1470</v>
      </c>
      <c r="F4262" s="1425" t="s">
        <v>390</v>
      </c>
      <c r="G4262" s="1425" t="s">
        <v>116</v>
      </c>
      <c r="H4262" s="1425" t="s">
        <v>2762</v>
      </c>
      <c r="I4262" s="1425" t="s">
        <v>2776</v>
      </c>
      <c r="J4262" s="1425" t="s">
        <v>390</v>
      </c>
      <c r="K4262" s="1425">
        <v>-75949.270000000004</v>
      </c>
    </row>
    <row r="4263" spans="1:11" ht="12.75">
      <c r="A4263" s="1425" t="s">
        <v>1360</v>
      </c>
      <c r="B4263" s="1425" t="s">
        <v>478</v>
      </c>
      <c r="C4263" s="1425" t="s">
        <v>390</v>
      </c>
      <c r="D4263" s="1425" t="s">
        <v>1286</v>
      </c>
      <c r="E4263" s="1425" t="s">
        <v>1470</v>
      </c>
      <c r="F4263" s="1425" t="s">
        <v>390</v>
      </c>
      <c r="G4263" s="1425" t="s">
        <v>116</v>
      </c>
      <c r="H4263" s="1425" t="s">
        <v>2762</v>
      </c>
      <c r="I4263" s="1425" t="s">
        <v>2777</v>
      </c>
      <c r="J4263" s="1425" t="s">
        <v>390</v>
      </c>
      <c r="K4263" s="1425">
        <v>-4379.54</v>
      </c>
    </row>
    <row r="4264" spans="1:11" ht="12.75">
      <c r="A4264" s="1425" t="s">
        <v>1360</v>
      </c>
      <c r="B4264" s="1425" t="s">
        <v>478</v>
      </c>
      <c r="C4264" s="1425" t="s">
        <v>390</v>
      </c>
      <c r="D4264" s="1425" t="s">
        <v>1286</v>
      </c>
      <c r="E4264" s="1425" t="s">
        <v>1470</v>
      </c>
      <c r="F4264" s="1425" t="s">
        <v>390</v>
      </c>
      <c r="G4264" s="1425" t="s">
        <v>116</v>
      </c>
      <c r="H4264" s="1425" t="s">
        <v>2762</v>
      </c>
      <c r="I4264" s="1425" t="s">
        <v>2778</v>
      </c>
      <c r="J4264" s="1425" t="s">
        <v>390</v>
      </c>
      <c r="K4264" s="1425">
        <v>-28315.23</v>
      </c>
    </row>
    <row r="4265" spans="1:11" ht="12.75">
      <c r="A4265" s="1425" t="s">
        <v>1360</v>
      </c>
      <c r="B4265" s="1425" t="s">
        <v>478</v>
      </c>
      <c r="C4265" s="1425" t="s">
        <v>390</v>
      </c>
      <c r="D4265" s="1425" t="s">
        <v>1286</v>
      </c>
      <c r="E4265" s="1425" t="s">
        <v>1470</v>
      </c>
      <c r="F4265" s="1425" t="s">
        <v>390</v>
      </c>
      <c r="G4265" s="1425" t="s">
        <v>116</v>
      </c>
      <c r="H4265" s="1425" t="s">
        <v>1263</v>
      </c>
      <c r="I4265" s="1425" t="s">
        <v>2775</v>
      </c>
      <c r="J4265" s="1425" t="s">
        <v>390</v>
      </c>
      <c r="K4265" s="1425">
        <v>-38782.550000000003</v>
      </c>
    </row>
    <row r="4266" spans="1:11" ht="12.75">
      <c r="A4266" s="1425" t="s">
        <v>1360</v>
      </c>
      <c r="B4266" s="1425" t="s">
        <v>478</v>
      </c>
      <c r="C4266" s="1425" t="s">
        <v>390</v>
      </c>
      <c r="D4266" s="1425" t="s">
        <v>1286</v>
      </c>
      <c r="E4266" s="1425" t="s">
        <v>1470</v>
      </c>
      <c r="F4266" s="1425" t="s">
        <v>390</v>
      </c>
      <c r="G4266" s="1425" t="s">
        <v>116</v>
      </c>
      <c r="H4266" s="1425" t="s">
        <v>1263</v>
      </c>
      <c r="I4266" s="1425" t="s">
        <v>2776</v>
      </c>
      <c r="J4266" s="1425" t="s">
        <v>390</v>
      </c>
      <c r="K4266" s="1425">
        <v>-87242.949999999997</v>
      </c>
    </row>
    <row r="4267" spans="1:11" ht="12.75">
      <c r="A4267" s="1425" t="s">
        <v>1360</v>
      </c>
      <c r="B4267" s="1425" t="s">
        <v>478</v>
      </c>
      <c r="C4267" s="1425" t="s">
        <v>390</v>
      </c>
      <c r="D4267" s="1425" t="s">
        <v>1286</v>
      </c>
      <c r="E4267" s="1425" t="s">
        <v>1470</v>
      </c>
      <c r="F4267" s="1425" t="s">
        <v>390</v>
      </c>
      <c r="G4267" s="1425" t="s">
        <v>116</v>
      </c>
      <c r="H4267" s="1425" t="s">
        <v>1263</v>
      </c>
      <c r="I4267" s="1425" t="s">
        <v>2777</v>
      </c>
      <c r="J4267" s="1425" t="s">
        <v>390</v>
      </c>
      <c r="K4267" s="1425">
        <v>-4983.6400000000003</v>
      </c>
    </row>
    <row r="4268" spans="1:11" ht="12.75">
      <c r="A4268" s="1425" t="s">
        <v>1360</v>
      </c>
      <c r="B4268" s="1425" t="s">
        <v>478</v>
      </c>
      <c r="C4268" s="1425" t="s">
        <v>390</v>
      </c>
      <c r="D4268" s="1425" t="s">
        <v>1286</v>
      </c>
      <c r="E4268" s="1425" t="s">
        <v>1470</v>
      </c>
      <c r="F4268" s="1425" t="s">
        <v>390</v>
      </c>
      <c r="G4268" s="1425" t="s">
        <v>116</v>
      </c>
      <c r="H4268" s="1425" t="s">
        <v>1263</v>
      </c>
      <c r="I4268" s="1425" t="s">
        <v>2778</v>
      </c>
      <c r="J4268" s="1425" t="s">
        <v>390</v>
      </c>
      <c r="K4268" s="1425">
        <v>-33306.660000000003</v>
      </c>
    </row>
    <row r="4269" spans="1:11" ht="12.75">
      <c r="A4269" s="1425" t="s">
        <v>1360</v>
      </c>
      <c r="B4269" s="1425" t="s">
        <v>478</v>
      </c>
      <c r="C4269" s="1425" t="s">
        <v>390</v>
      </c>
      <c r="D4269" s="1425" t="s">
        <v>1286</v>
      </c>
      <c r="E4269" s="1425" t="s">
        <v>1470</v>
      </c>
      <c r="F4269" s="1425" t="s">
        <v>390</v>
      </c>
      <c r="G4269" s="1425" t="s">
        <v>116</v>
      </c>
      <c r="H4269" s="1425" t="s">
        <v>2772</v>
      </c>
      <c r="I4269" s="1425" t="s">
        <v>2775</v>
      </c>
      <c r="J4269" s="1425" t="s">
        <v>390</v>
      </c>
      <c r="K4269" s="1425">
        <v>-35903.82</v>
      </c>
    </row>
    <row r="4270" spans="1:11" ht="12.75">
      <c r="A4270" s="1425" t="s">
        <v>1360</v>
      </c>
      <c r="B4270" s="1425" t="s">
        <v>478</v>
      </c>
      <c r="C4270" s="1425" t="s">
        <v>390</v>
      </c>
      <c r="D4270" s="1425" t="s">
        <v>1286</v>
      </c>
      <c r="E4270" s="1425" t="s">
        <v>1470</v>
      </c>
      <c r="F4270" s="1425" t="s">
        <v>390</v>
      </c>
      <c r="G4270" s="1425" t="s">
        <v>116</v>
      </c>
      <c r="H4270" s="1425" t="s">
        <v>2772</v>
      </c>
      <c r="I4270" s="1425" t="s">
        <v>2776</v>
      </c>
      <c r="J4270" s="1425" t="s">
        <v>390</v>
      </c>
      <c r="K4270" s="1425">
        <v>-78056.210000000006</v>
      </c>
    </row>
    <row r="4271" spans="1:11" ht="12.75">
      <c r="A4271" s="1425" t="s">
        <v>1360</v>
      </c>
      <c r="B4271" s="1425" t="s">
        <v>478</v>
      </c>
      <c r="C4271" s="1425" t="s">
        <v>390</v>
      </c>
      <c r="D4271" s="1425" t="s">
        <v>1286</v>
      </c>
      <c r="E4271" s="1425" t="s">
        <v>1470</v>
      </c>
      <c r="F4271" s="1425" t="s">
        <v>390</v>
      </c>
      <c r="G4271" s="1425" t="s">
        <v>116</v>
      </c>
      <c r="H4271" s="1425" t="s">
        <v>2772</v>
      </c>
      <c r="I4271" s="1425" t="s">
        <v>2777</v>
      </c>
      <c r="J4271" s="1425" t="s">
        <v>390</v>
      </c>
      <c r="K4271" s="1425">
        <v>-4530.5799999999999</v>
      </c>
    </row>
    <row r="4272" spans="1:11" ht="12.75">
      <c r="A4272" s="1425" t="s">
        <v>1360</v>
      </c>
      <c r="B4272" s="1425" t="s">
        <v>478</v>
      </c>
      <c r="C4272" s="1425" t="s">
        <v>390</v>
      </c>
      <c r="D4272" s="1425" t="s">
        <v>1286</v>
      </c>
      <c r="E4272" s="1425" t="s">
        <v>1470</v>
      </c>
      <c r="F4272" s="1425" t="s">
        <v>390</v>
      </c>
      <c r="G4272" s="1425" t="s">
        <v>116</v>
      </c>
      <c r="H4272" s="1425" t="s">
        <v>2772</v>
      </c>
      <c r="I4272" s="1425" t="s">
        <v>2778</v>
      </c>
      <c r="J4272" s="1425" t="s">
        <v>390</v>
      </c>
      <c r="K4272" s="1425">
        <v>-29291.880000000001</v>
      </c>
    </row>
    <row r="4273" spans="1:11" ht="12.75">
      <c r="A4273" s="1425" t="s">
        <v>1360</v>
      </c>
      <c r="B4273" s="1425" t="s">
        <v>478</v>
      </c>
      <c r="C4273" s="1425" t="s">
        <v>390</v>
      </c>
      <c r="D4273" s="1425" t="s">
        <v>1286</v>
      </c>
      <c r="E4273" s="1425" t="s">
        <v>1470</v>
      </c>
      <c r="F4273" s="1425" t="s">
        <v>390</v>
      </c>
      <c r="G4273" s="1425" t="s">
        <v>116</v>
      </c>
      <c r="H4273" s="1425" t="s">
        <v>2773</v>
      </c>
      <c r="I4273" s="1425" t="s">
        <v>2775</v>
      </c>
      <c r="J4273" s="1425" t="s">
        <v>390</v>
      </c>
      <c r="K4273" s="1425">
        <v>-33531.650000000001</v>
      </c>
    </row>
    <row r="4274" spans="1:11" ht="12.75">
      <c r="A4274" s="1425" t="s">
        <v>1360</v>
      </c>
      <c r="B4274" s="1425" t="s">
        <v>478</v>
      </c>
      <c r="C4274" s="1425" t="s">
        <v>390</v>
      </c>
      <c r="D4274" s="1425" t="s">
        <v>1286</v>
      </c>
      <c r="E4274" s="1425" t="s">
        <v>1470</v>
      </c>
      <c r="F4274" s="1425" t="s">
        <v>390</v>
      </c>
      <c r="G4274" s="1425" t="s">
        <v>116</v>
      </c>
      <c r="H4274" s="1425" t="s">
        <v>2773</v>
      </c>
      <c r="I4274" s="1425" t="s">
        <v>2776</v>
      </c>
      <c r="J4274" s="1425" t="s">
        <v>390</v>
      </c>
      <c r="K4274" s="1425">
        <v>-73290.149999999994</v>
      </c>
    </row>
    <row r="4275" spans="1:11" ht="12.75">
      <c r="A4275" s="1425" t="s">
        <v>1360</v>
      </c>
      <c r="B4275" s="1425" t="s">
        <v>478</v>
      </c>
      <c r="C4275" s="1425" t="s">
        <v>390</v>
      </c>
      <c r="D4275" s="1425" t="s">
        <v>1286</v>
      </c>
      <c r="E4275" s="1425" t="s">
        <v>1470</v>
      </c>
      <c r="F4275" s="1425" t="s">
        <v>390</v>
      </c>
      <c r="G4275" s="1425" t="s">
        <v>116</v>
      </c>
      <c r="H4275" s="1425" t="s">
        <v>2773</v>
      </c>
      <c r="I4275" s="1425" t="s">
        <v>2777</v>
      </c>
      <c r="J4275" s="1425" t="s">
        <v>390</v>
      </c>
      <c r="K4275" s="1425">
        <v>-4228.5600000000004</v>
      </c>
    </row>
    <row r="4276" spans="1:11" ht="12.75">
      <c r="A4276" s="1425" t="s">
        <v>1360</v>
      </c>
      <c r="B4276" s="1425" t="s">
        <v>478</v>
      </c>
      <c r="C4276" s="1425" t="s">
        <v>390</v>
      </c>
      <c r="D4276" s="1425" t="s">
        <v>1286</v>
      </c>
      <c r="E4276" s="1425" t="s">
        <v>1470</v>
      </c>
      <c r="F4276" s="1425" t="s">
        <v>390</v>
      </c>
      <c r="G4276" s="1425" t="s">
        <v>116</v>
      </c>
      <c r="H4276" s="1425" t="s">
        <v>2773</v>
      </c>
      <c r="I4276" s="1425" t="s">
        <v>2778</v>
      </c>
      <c r="J4276" s="1425" t="s">
        <v>390</v>
      </c>
      <c r="K4276" s="1425">
        <v>-27354.790000000001</v>
      </c>
    </row>
    <row r="4277" spans="1:11" ht="12.75">
      <c r="A4277" s="1425" t="s">
        <v>1360</v>
      </c>
      <c r="B4277" s="1425" t="s">
        <v>478</v>
      </c>
      <c r="C4277" s="1425" t="s">
        <v>390</v>
      </c>
      <c r="D4277" s="1425" t="s">
        <v>1286</v>
      </c>
      <c r="E4277" s="1425" t="s">
        <v>1470</v>
      </c>
      <c r="F4277" s="1425" t="s">
        <v>390</v>
      </c>
      <c r="G4277" s="1425" t="s">
        <v>116</v>
      </c>
      <c r="H4277" s="1425" t="s">
        <v>1264</v>
      </c>
      <c r="I4277" s="1425" t="s">
        <v>2775</v>
      </c>
      <c r="J4277" s="1425" t="s">
        <v>390</v>
      </c>
      <c r="K4277" s="1425">
        <v>-35091.160000000003</v>
      </c>
    </row>
    <row r="4278" spans="1:11" ht="12.75">
      <c r="A4278" s="1425" t="s">
        <v>1360</v>
      </c>
      <c r="B4278" s="1425" t="s">
        <v>478</v>
      </c>
      <c r="C4278" s="1425" t="s">
        <v>390</v>
      </c>
      <c r="D4278" s="1425" t="s">
        <v>1286</v>
      </c>
      <c r="E4278" s="1425" t="s">
        <v>1470</v>
      </c>
      <c r="F4278" s="1425" t="s">
        <v>390</v>
      </c>
      <c r="G4278" s="1425" t="s">
        <v>116</v>
      </c>
      <c r="H4278" s="1425" t="s">
        <v>1264</v>
      </c>
      <c r="I4278" s="1425" t="s">
        <v>2776</v>
      </c>
      <c r="J4278" s="1425" t="s">
        <v>390</v>
      </c>
      <c r="K4278" s="1425">
        <v>-79594.309999999998</v>
      </c>
    </row>
    <row r="4279" spans="1:11" ht="12.75">
      <c r="A4279" s="1425" t="s">
        <v>1360</v>
      </c>
      <c r="B4279" s="1425" t="s">
        <v>478</v>
      </c>
      <c r="C4279" s="1425" t="s">
        <v>390</v>
      </c>
      <c r="D4279" s="1425" t="s">
        <v>1286</v>
      </c>
      <c r="E4279" s="1425" t="s">
        <v>1470</v>
      </c>
      <c r="F4279" s="1425" t="s">
        <v>390</v>
      </c>
      <c r="G4279" s="1425" t="s">
        <v>116</v>
      </c>
      <c r="H4279" s="1425" t="s">
        <v>1264</v>
      </c>
      <c r="I4279" s="1425" t="s">
        <v>2777</v>
      </c>
      <c r="J4279" s="1425" t="s">
        <v>390</v>
      </c>
      <c r="K4279" s="1425">
        <v>-4530.5799999999999</v>
      </c>
    </row>
    <row r="4280" spans="1:11" ht="12.75">
      <c r="A4280" s="1425" t="s">
        <v>1360</v>
      </c>
      <c r="B4280" s="1425" t="s">
        <v>478</v>
      </c>
      <c r="C4280" s="1425" t="s">
        <v>390</v>
      </c>
      <c r="D4280" s="1425" t="s">
        <v>1286</v>
      </c>
      <c r="E4280" s="1425" t="s">
        <v>1470</v>
      </c>
      <c r="F4280" s="1425" t="s">
        <v>390</v>
      </c>
      <c r="G4280" s="1425" t="s">
        <v>116</v>
      </c>
      <c r="H4280" s="1425" t="s">
        <v>1264</v>
      </c>
      <c r="I4280" s="1425" t="s">
        <v>2778</v>
      </c>
      <c r="J4280" s="1425" t="s">
        <v>390</v>
      </c>
      <c r="K4280" s="1425">
        <v>-30309.389999999999</v>
      </c>
    </row>
    <row r="4281" spans="1:11" ht="12.75">
      <c r="A4281" s="1425" t="s">
        <v>1360</v>
      </c>
      <c r="B4281" s="1425" t="s">
        <v>478</v>
      </c>
      <c r="C4281" s="1425" t="s">
        <v>390</v>
      </c>
      <c r="D4281" s="1425" t="s">
        <v>1286</v>
      </c>
      <c r="E4281" s="1425" t="s">
        <v>1470</v>
      </c>
      <c r="F4281" s="1425" t="s">
        <v>390</v>
      </c>
      <c r="G4281" s="1425" t="s">
        <v>116</v>
      </c>
      <c r="H4281" s="1425" t="s">
        <v>1265</v>
      </c>
      <c r="I4281" s="1425" t="s">
        <v>2775</v>
      </c>
      <c r="J4281" s="1425" t="s">
        <v>390</v>
      </c>
      <c r="K4281" s="1425">
        <v>-31598.990000000002</v>
      </c>
    </row>
    <row r="4282" spans="1:11" ht="12.75">
      <c r="A4282" s="1425" t="s">
        <v>1360</v>
      </c>
      <c r="B4282" s="1425" t="s">
        <v>478</v>
      </c>
      <c r="C4282" s="1425" t="s">
        <v>390</v>
      </c>
      <c r="D4282" s="1425" t="s">
        <v>1286</v>
      </c>
      <c r="E4282" s="1425" t="s">
        <v>1470</v>
      </c>
      <c r="F4282" s="1425" t="s">
        <v>390</v>
      </c>
      <c r="G4282" s="1425" t="s">
        <v>116</v>
      </c>
      <c r="H4282" s="1425" t="s">
        <v>1265</v>
      </c>
      <c r="I4282" s="1425" t="s">
        <v>2776</v>
      </c>
      <c r="J4282" s="1425" t="s">
        <v>390</v>
      </c>
      <c r="K4282" s="1425">
        <v>-71731.899999999994</v>
      </c>
    </row>
    <row r="4283" spans="1:11" ht="12.75">
      <c r="A4283" s="1425" t="s">
        <v>1360</v>
      </c>
      <c r="B4283" s="1425" t="s">
        <v>478</v>
      </c>
      <c r="C4283" s="1425" t="s">
        <v>390</v>
      </c>
      <c r="D4283" s="1425" t="s">
        <v>1286</v>
      </c>
      <c r="E4283" s="1425" t="s">
        <v>1470</v>
      </c>
      <c r="F4283" s="1425" t="s">
        <v>390</v>
      </c>
      <c r="G4283" s="1425" t="s">
        <v>116</v>
      </c>
      <c r="H4283" s="1425" t="s">
        <v>1265</v>
      </c>
      <c r="I4283" s="1425" t="s">
        <v>2777</v>
      </c>
      <c r="J4283" s="1425" t="s">
        <v>390</v>
      </c>
      <c r="K4283" s="1425">
        <v>-4077.52</v>
      </c>
    </row>
    <row r="4284" spans="1:11" ht="12.75">
      <c r="A4284" s="1425" t="s">
        <v>1360</v>
      </c>
      <c r="B4284" s="1425" t="s">
        <v>478</v>
      </c>
      <c r="C4284" s="1425" t="s">
        <v>390</v>
      </c>
      <c r="D4284" s="1425" t="s">
        <v>1286</v>
      </c>
      <c r="E4284" s="1425" t="s">
        <v>1470</v>
      </c>
      <c r="F4284" s="1425" t="s">
        <v>390</v>
      </c>
      <c r="G4284" s="1425" t="s">
        <v>116</v>
      </c>
      <c r="H4284" s="1425" t="s">
        <v>1265</v>
      </c>
      <c r="I4284" s="1425" t="s">
        <v>2778</v>
      </c>
      <c r="J4284" s="1425" t="s">
        <v>390</v>
      </c>
      <c r="K4284" s="1425">
        <v>-29684.52</v>
      </c>
    </row>
    <row r="4285" spans="1:11" ht="12.75">
      <c r="A4285" s="1425" t="s">
        <v>1360</v>
      </c>
      <c r="B4285" s="1425" t="s">
        <v>478</v>
      </c>
      <c r="C4285" s="1425" t="s">
        <v>390</v>
      </c>
      <c r="D4285" s="1425" t="s">
        <v>1286</v>
      </c>
      <c r="E4285" s="1425" t="s">
        <v>1470</v>
      </c>
      <c r="F4285" s="1425" t="s">
        <v>390</v>
      </c>
      <c r="G4285" s="1425" t="s">
        <v>116</v>
      </c>
      <c r="H4285" s="1425" t="s">
        <v>2774</v>
      </c>
      <c r="I4285" s="1425" t="s">
        <v>2775</v>
      </c>
      <c r="J4285" s="1425" t="s">
        <v>390</v>
      </c>
      <c r="K4285" s="1425">
        <v>-41628.449999999997</v>
      </c>
    </row>
    <row r="4286" spans="1:11" ht="12.75">
      <c r="A4286" s="1425" t="s">
        <v>1360</v>
      </c>
      <c r="B4286" s="1425" t="s">
        <v>478</v>
      </c>
      <c r="C4286" s="1425" t="s">
        <v>390</v>
      </c>
      <c r="D4286" s="1425" t="s">
        <v>1286</v>
      </c>
      <c r="E4286" s="1425" t="s">
        <v>1470</v>
      </c>
      <c r="F4286" s="1425" t="s">
        <v>390</v>
      </c>
      <c r="G4286" s="1425" t="s">
        <v>116</v>
      </c>
      <c r="H4286" s="1425" t="s">
        <v>2774</v>
      </c>
      <c r="I4286" s="1425" t="s">
        <v>2776</v>
      </c>
      <c r="J4286" s="1425" t="s">
        <v>390</v>
      </c>
      <c r="K4286" s="1425">
        <v>-86178.509999999995</v>
      </c>
    </row>
    <row r="4287" spans="1:11" ht="12.75">
      <c r="A4287" s="1425" t="s">
        <v>1360</v>
      </c>
      <c r="B4287" s="1425" t="s">
        <v>478</v>
      </c>
      <c r="C4287" s="1425" t="s">
        <v>390</v>
      </c>
      <c r="D4287" s="1425" t="s">
        <v>1286</v>
      </c>
      <c r="E4287" s="1425" t="s">
        <v>1470</v>
      </c>
      <c r="F4287" s="1425" t="s">
        <v>390</v>
      </c>
      <c r="G4287" s="1425" t="s">
        <v>116</v>
      </c>
      <c r="H4287" s="1425" t="s">
        <v>2774</v>
      </c>
      <c r="I4287" s="1425" t="s">
        <v>2777</v>
      </c>
      <c r="J4287" s="1425" t="s">
        <v>390</v>
      </c>
      <c r="K4287" s="1425">
        <v>-4983.6400000000003</v>
      </c>
    </row>
    <row r="4288" spans="1:11" ht="12.75">
      <c r="A4288" s="1425" t="s">
        <v>1360</v>
      </c>
      <c r="B4288" s="1425" t="s">
        <v>478</v>
      </c>
      <c r="C4288" s="1425" t="s">
        <v>390</v>
      </c>
      <c r="D4288" s="1425" t="s">
        <v>1286</v>
      </c>
      <c r="E4288" s="1425" t="s">
        <v>1470</v>
      </c>
      <c r="F4288" s="1425" t="s">
        <v>390</v>
      </c>
      <c r="G4288" s="1425" t="s">
        <v>116</v>
      </c>
      <c r="H4288" s="1425" t="s">
        <v>2774</v>
      </c>
      <c r="I4288" s="1425" t="s">
        <v>2778</v>
      </c>
      <c r="J4288" s="1425" t="s">
        <v>390</v>
      </c>
      <c r="K4288" s="1425">
        <v>-32227.060000000001</v>
      </c>
    </row>
    <row r="4289" spans="1:11" ht="12.75">
      <c r="A4289" s="1425" t="s">
        <v>1360</v>
      </c>
      <c r="B4289" s="1425" t="s">
        <v>478</v>
      </c>
      <c r="C4289" s="1425" t="s">
        <v>390</v>
      </c>
      <c r="D4289" s="1425" t="s">
        <v>1286</v>
      </c>
      <c r="E4289" s="1425" t="s">
        <v>1470</v>
      </c>
      <c r="F4289" s="1425" t="s">
        <v>390</v>
      </c>
      <c r="G4289" s="1425" t="s">
        <v>116</v>
      </c>
      <c r="H4289" s="1425" t="s">
        <v>1266</v>
      </c>
      <c r="I4289" s="1425" t="s">
        <v>2775</v>
      </c>
      <c r="J4289" s="1425" t="s">
        <v>390</v>
      </c>
      <c r="K4289" s="1425">
        <v>-31768.130000000001</v>
      </c>
    </row>
    <row r="4290" spans="1:11" ht="12.75">
      <c r="A4290" s="1425" t="s">
        <v>1360</v>
      </c>
      <c r="B4290" s="1425" t="s">
        <v>478</v>
      </c>
      <c r="C4290" s="1425" t="s">
        <v>390</v>
      </c>
      <c r="D4290" s="1425" t="s">
        <v>1286</v>
      </c>
      <c r="E4290" s="1425" t="s">
        <v>1470</v>
      </c>
      <c r="F4290" s="1425" t="s">
        <v>390</v>
      </c>
      <c r="G4290" s="1425" t="s">
        <v>116</v>
      </c>
      <c r="H4290" s="1425" t="s">
        <v>1266</v>
      </c>
      <c r="I4290" s="1425" t="s">
        <v>2776</v>
      </c>
      <c r="J4290" s="1425" t="s">
        <v>390</v>
      </c>
      <c r="K4290" s="1425">
        <v>-87131.410000000003</v>
      </c>
    </row>
    <row r="4291" spans="1:11" ht="12.75">
      <c r="A4291" s="1425" t="s">
        <v>1360</v>
      </c>
      <c r="B4291" s="1425" t="s">
        <v>478</v>
      </c>
      <c r="C4291" s="1425" t="s">
        <v>390</v>
      </c>
      <c r="D4291" s="1425" t="s">
        <v>1286</v>
      </c>
      <c r="E4291" s="1425" t="s">
        <v>1470</v>
      </c>
      <c r="F4291" s="1425" t="s">
        <v>390</v>
      </c>
      <c r="G4291" s="1425" t="s">
        <v>116</v>
      </c>
      <c r="H4291" s="1425" t="s">
        <v>1266</v>
      </c>
      <c r="I4291" s="1425" t="s">
        <v>2777</v>
      </c>
      <c r="J4291" s="1425" t="s">
        <v>390</v>
      </c>
      <c r="K4291" s="1425">
        <v>-4983.6400000000003</v>
      </c>
    </row>
    <row r="4292" spans="1:11" ht="12.75">
      <c r="A4292" s="1425" t="s">
        <v>1360</v>
      </c>
      <c r="B4292" s="1425" t="s">
        <v>478</v>
      </c>
      <c r="C4292" s="1425" t="s">
        <v>390</v>
      </c>
      <c r="D4292" s="1425" t="s">
        <v>1286</v>
      </c>
      <c r="E4292" s="1425" t="s">
        <v>1470</v>
      </c>
      <c r="F4292" s="1425" t="s">
        <v>390</v>
      </c>
      <c r="G4292" s="1425" t="s">
        <v>116</v>
      </c>
      <c r="H4292" s="1425" t="s">
        <v>1266</v>
      </c>
      <c r="I4292" s="1425" t="s">
        <v>2778</v>
      </c>
      <c r="J4292" s="1425" t="s">
        <v>390</v>
      </c>
      <c r="K4292" s="1425">
        <v>-32421.959999999999</v>
      </c>
    </row>
    <row r="4293" spans="1:11" ht="12.75">
      <c r="A4293" s="1425" t="s">
        <v>1360</v>
      </c>
      <c r="B4293" s="1425" t="s">
        <v>478</v>
      </c>
      <c r="C4293" s="1425" t="s">
        <v>390</v>
      </c>
      <c r="D4293" s="1425" t="s">
        <v>1286</v>
      </c>
      <c r="E4293" s="1425" t="s">
        <v>1470</v>
      </c>
      <c r="F4293" s="1425" t="s">
        <v>390</v>
      </c>
      <c r="G4293" s="1425" t="s">
        <v>116</v>
      </c>
      <c r="H4293" s="1425" t="s">
        <v>1267</v>
      </c>
      <c r="I4293" s="1425" t="s">
        <v>2775</v>
      </c>
      <c r="J4293" s="1425" t="s">
        <v>390</v>
      </c>
      <c r="K4293" s="1425">
        <v>-30789.5</v>
      </c>
    </row>
    <row r="4294" spans="1:11" ht="12.75">
      <c r="A4294" s="1425" t="s">
        <v>1360</v>
      </c>
      <c r="B4294" s="1425" t="s">
        <v>478</v>
      </c>
      <c r="C4294" s="1425" t="s">
        <v>390</v>
      </c>
      <c r="D4294" s="1425" t="s">
        <v>1286</v>
      </c>
      <c r="E4294" s="1425" t="s">
        <v>1470</v>
      </c>
      <c r="F4294" s="1425" t="s">
        <v>390</v>
      </c>
      <c r="G4294" s="1425" t="s">
        <v>116</v>
      </c>
      <c r="H4294" s="1425" t="s">
        <v>1267</v>
      </c>
      <c r="I4294" s="1425" t="s">
        <v>2776</v>
      </c>
      <c r="J4294" s="1425" t="s">
        <v>390</v>
      </c>
      <c r="K4294" s="1425">
        <v>-69091.850000000006</v>
      </c>
    </row>
    <row r="4295" spans="1:11" ht="12.75">
      <c r="A4295" s="1425" t="s">
        <v>1360</v>
      </c>
      <c r="B4295" s="1425" t="s">
        <v>478</v>
      </c>
      <c r="C4295" s="1425" t="s">
        <v>390</v>
      </c>
      <c r="D4295" s="1425" t="s">
        <v>1286</v>
      </c>
      <c r="E4295" s="1425" t="s">
        <v>1470</v>
      </c>
      <c r="F4295" s="1425" t="s">
        <v>390</v>
      </c>
      <c r="G4295" s="1425" t="s">
        <v>116</v>
      </c>
      <c r="H4295" s="1425" t="s">
        <v>1267</v>
      </c>
      <c r="I4295" s="1425" t="s">
        <v>2777</v>
      </c>
      <c r="J4295" s="1425" t="s">
        <v>390</v>
      </c>
      <c r="K4295" s="1425">
        <v>-3926.5300000000002</v>
      </c>
    </row>
    <row r="4296" spans="1:11" ht="12.75">
      <c r="A4296" s="1425" t="s">
        <v>1360</v>
      </c>
      <c r="B4296" s="1425" t="s">
        <v>478</v>
      </c>
      <c r="C4296" s="1425" t="s">
        <v>390</v>
      </c>
      <c r="D4296" s="1425" t="s">
        <v>1286</v>
      </c>
      <c r="E4296" s="1425" t="s">
        <v>1470</v>
      </c>
      <c r="F4296" s="1425" t="s">
        <v>390</v>
      </c>
      <c r="G4296" s="1425" t="s">
        <v>116</v>
      </c>
      <c r="H4296" s="1425" t="s">
        <v>1267</v>
      </c>
      <c r="I4296" s="1425" t="s">
        <v>2778</v>
      </c>
      <c r="J4296" s="1425" t="s">
        <v>390</v>
      </c>
      <c r="K4296" s="1425">
        <v>-27070.880000000001</v>
      </c>
    </row>
    <row r="4297" spans="1:11" ht="12.75">
      <c r="A4297" s="1425" t="s">
        <v>1360</v>
      </c>
      <c r="B4297" s="1425" t="s">
        <v>915</v>
      </c>
      <c r="C4297" s="1425" t="s">
        <v>390</v>
      </c>
      <c r="D4297" s="1425" t="s">
        <v>1309</v>
      </c>
      <c r="E4297" s="1425" t="s">
        <v>2874</v>
      </c>
      <c r="F4297" s="1425" t="s">
        <v>390</v>
      </c>
      <c r="G4297" s="1425" t="s">
        <v>1238</v>
      </c>
      <c r="H4297" s="1425" t="s">
        <v>2762</v>
      </c>
      <c r="I4297" s="1425" t="s">
        <v>2764</v>
      </c>
      <c r="J4297" s="1425" t="s">
        <v>390</v>
      </c>
      <c r="K4297" s="1425">
        <v>15.69</v>
      </c>
    </row>
    <row r="4298" spans="1:11" ht="12.75">
      <c r="A4298" s="1425" t="s">
        <v>1360</v>
      </c>
      <c r="B4298" s="1425" t="s">
        <v>915</v>
      </c>
      <c r="C4298" s="1425" t="s">
        <v>390</v>
      </c>
      <c r="D4298" s="1425" t="s">
        <v>1309</v>
      </c>
      <c r="E4298" s="1425" t="s">
        <v>2874</v>
      </c>
      <c r="F4298" s="1425" t="s">
        <v>390</v>
      </c>
      <c r="G4298" s="1425" t="s">
        <v>1238</v>
      </c>
      <c r="H4298" s="1425" t="s">
        <v>2762</v>
      </c>
      <c r="I4298" s="1425" t="s">
        <v>2767</v>
      </c>
      <c r="J4298" s="1425" t="s">
        <v>390</v>
      </c>
      <c r="K4298" s="1425">
        <v>349.86000000000001</v>
      </c>
    </row>
    <row r="4299" spans="1:11" ht="12.75">
      <c r="A4299" s="1425" t="s">
        <v>1360</v>
      </c>
      <c r="B4299" s="1425" t="s">
        <v>915</v>
      </c>
      <c r="C4299" s="1425" t="s">
        <v>390</v>
      </c>
      <c r="D4299" s="1425" t="s">
        <v>1309</v>
      </c>
      <c r="E4299" s="1425" t="s">
        <v>2874</v>
      </c>
      <c r="F4299" s="1425" t="s">
        <v>390</v>
      </c>
      <c r="G4299" s="1425" t="s">
        <v>1238</v>
      </c>
      <c r="H4299" s="1425" t="s">
        <v>2762</v>
      </c>
      <c r="I4299" s="1425" t="s">
        <v>2771</v>
      </c>
      <c r="J4299" s="1425" t="s">
        <v>390</v>
      </c>
      <c r="K4299" s="1425">
        <v>165.25999999999999</v>
      </c>
    </row>
    <row r="4300" spans="1:11" ht="12.75">
      <c r="A4300" s="1425" t="s">
        <v>1360</v>
      </c>
      <c r="B4300" s="1425" t="s">
        <v>915</v>
      </c>
      <c r="C4300" s="1425" t="s">
        <v>390</v>
      </c>
      <c r="D4300" s="1425" t="s">
        <v>1309</v>
      </c>
      <c r="E4300" s="1425" t="s">
        <v>2874</v>
      </c>
      <c r="F4300" s="1425" t="s">
        <v>390</v>
      </c>
      <c r="G4300" s="1425" t="s">
        <v>1238</v>
      </c>
      <c r="H4300" s="1425" t="s">
        <v>1263</v>
      </c>
      <c r="I4300" s="1425" t="s">
        <v>2764</v>
      </c>
      <c r="J4300" s="1425" t="s">
        <v>390</v>
      </c>
      <c r="K4300" s="1425">
        <v>16</v>
      </c>
    </row>
    <row r="4301" spans="1:11" ht="12.75">
      <c r="A4301" s="1425" t="s">
        <v>1360</v>
      </c>
      <c r="B4301" s="1425" t="s">
        <v>915</v>
      </c>
      <c r="C4301" s="1425" t="s">
        <v>390</v>
      </c>
      <c r="D4301" s="1425" t="s">
        <v>1309</v>
      </c>
      <c r="E4301" s="1425" t="s">
        <v>2874</v>
      </c>
      <c r="F4301" s="1425" t="s">
        <v>390</v>
      </c>
      <c r="G4301" s="1425" t="s">
        <v>1238</v>
      </c>
      <c r="H4301" s="1425" t="s">
        <v>1263</v>
      </c>
      <c r="I4301" s="1425" t="s">
        <v>2767</v>
      </c>
      <c r="J4301" s="1425" t="s">
        <v>390</v>
      </c>
      <c r="K4301" s="1425">
        <v>350</v>
      </c>
    </row>
    <row r="4302" spans="1:11" ht="12.75">
      <c r="A4302" s="1425" t="s">
        <v>1360</v>
      </c>
      <c r="B4302" s="1425" t="s">
        <v>915</v>
      </c>
      <c r="C4302" s="1425" t="s">
        <v>390</v>
      </c>
      <c r="D4302" s="1425" t="s">
        <v>1309</v>
      </c>
      <c r="E4302" s="1425" t="s">
        <v>2874</v>
      </c>
      <c r="F4302" s="1425" t="s">
        <v>390</v>
      </c>
      <c r="G4302" s="1425" t="s">
        <v>1238</v>
      </c>
      <c r="H4302" s="1425" t="s">
        <v>1263</v>
      </c>
      <c r="I4302" s="1425" t="s">
        <v>2771</v>
      </c>
      <c r="J4302" s="1425" t="s">
        <v>390</v>
      </c>
      <c r="K4302" s="1425">
        <v>165</v>
      </c>
    </row>
    <row r="4303" spans="1:11" ht="12.75">
      <c r="A4303" s="1425" t="s">
        <v>1360</v>
      </c>
      <c r="B4303" s="1425" t="s">
        <v>915</v>
      </c>
      <c r="C4303" s="1425" t="s">
        <v>390</v>
      </c>
      <c r="D4303" s="1425" t="s">
        <v>1309</v>
      </c>
      <c r="E4303" s="1425" t="s">
        <v>2874</v>
      </c>
      <c r="F4303" s="1425" t="s">
        <v>390</v>
      </c>
      <c r="G4303" s="1425" t="s">
        <v>1238</v>
      </c>
      <c r="H4303" s="1425" t="s">
        <v>2772</v>
      </c>
      <c r="I4303" s="1425" t="s">
        <v>2767</v>
      </c>
      <c r="J4303" s="1425" t="s">
        <v>390</v>
      </c>
      <c r="K4303" s="1425">
        <v>349.87</v>
      </c>
    </row>
    <row r="4304" spans="1:11" ht="12.75">
      <c r="A4304" s="1425" t="s">
        <v>1360</v>
      </c>
      <c r="B4304" s="1425" t="s">
        <v>915</v>
      </c>
      <c r="C4304" s="1425" t="s">
        <v>390</v>
      </c>
      <c r="D4304" s="1425" t="s">
        <v>1309</v>
      </c>
      <c r="E4304" s="1425" t="s">
        <v>2874</v>
      </c>
      <c r="F4304" s="1425" t="s">
        <v>390</v>
      </c>
      <c r="G4304" s="1425" t="s">
        <v>1238</v>
      </c>
      <c r="H4304" s="1425" t="s">
        <v>2772</v>
      </c>
      <c r="I4304" s="1425" t="s">
        <v>2771</v>
      </c>
      <c r="J4304" s="1425" t="s">
        <v>390</v>
      </c>
      <c r="K4304" s="1425">
        <v>161.86000000000001</v>
      </c>
    </row>
    <row r="4305" spans="1:11" ht="12.75">
      <c r="A4305" s="1425" t="s">
        <v>1360</v>
      </c>
      <c r="B4305" s="1425" t="s">
        <v>915</v>
      </c>
      <c r="C4305" s="1425" t="s">
        <v>390</v>
      </c>
      <c r="D4305" s="1425" t="s">
        <v>1309</v>
      </c>
      <c r="E4305" s="1425" t="s">
        <v>2874</v>
      </c>
      <c r="F4305" s="1425" t="s">
        <v>390</v>
      </c>
      <c r="G4305" s="1425" t="s">
        <v>1238</v>
      </c>
      <c r="H4305" s="1425" t="s">
        <v>2773</v>
      </c>
      <c r="I4305" s="1425" t="s">
        <v>2767</v>
      </c>
      <c r="J4305" s="1425" t="s">
        <v>390</v>
      </c>
      <c r="K4305" s="1425">
        <v>349.87</v>
      </c>
    </row>
    <row r="4306" spans="1:11" ht="12.75">
      <c r="A4306" s="1425" t="s">
        <v>1360</v>
      </c>
      <c r="B4306" s="1425" t="s">
        <v>915</v>
      </c>
      <c r="C4306" s="1425" t="s">
        <v>390</v>
      </c>
      <c r="D4306" s="1425" t="s">
        <v>1309</v>
      </c>
      <c r="E4306" s="1425" t="s">
        <v>2874</v>
      </c>
      <c r="F4306" s="1425" t="s">
        <v>390</v>
      </c>
      <c r="G4306" s="1425" t="s">
        <v>1238</v>
      </c>
      <c r="H4306" s="1425" t="s">
        <v>2773</v>
      </c>
      <c r="I4306" s="1425" t="s">
        <v>2771</v>
      </c>
      <c r="J4306" s="1425" t="s">
        <v>390</v>
      </c>
      <c r="K4306" s="1425">
        <v>161.86000000000001</v>
      </c>
    </row>
    <row r="4307" spans="1:11" ht="12.75">
      <c r="A4307" s="1425" t="s">
        <v>1360</v>
      </c>
      <c r="B4307" s="1425" t="s">
        <v>915</v>
      </c>
      <c r="C4307" s="1425" t="s">
        <v>390</v>
      </c>
      <c r="D4307" s="1425" t="s">
        <v>1309</v>
      </c>
      <c r="E4307" s="1425" t="s">
        <v>2874</v>
      </c>
      <c r="F4307" s="1425" t="s">
        <v>390</v>
      </c>
      <c r="G4307" s="1425" t="s">
        <v>1238</v>
      </c>
      <c r="H4307" s="1425" t="s">
        <v>1264</v>
      </c>
      <c r="I4307" s="1425" t="s">
        <v>2764</v>
      </c>
      <c r="J4307" s="1425" t="s">
        <v>390</v>
      </c>
      <c r="K4307" s="1425">
        <v>16</v>
      </c>
    </row>
    <row r="4308" spans="1:11" ht="12.75">
      <c r="A4308" s="1425" t="s">
        <v>1360</v>
      </c>
      <c r="B4308" s="1425" t="s">
        <v>915</v>
      </c>
      <c r="C4308" s="1425" t="s">
        <v>390</v>
      </c>
      <c r="D4308" s="1425" t="s">
        <v>1309</v>
      </c>
      <c r="E4308" s="1425" t="s">
        <v>2874</v>
      </c>
      <c r="F4308" s="1425" t="s">
        <v>390</v>
      </c>
      <c r="G4308" s="1425" t="s">
        <v>1238</v>
      </c>
      <c r="H4308" s="1425" t="s">
        <v>1264</v>
      </c>
      <c r="I4308" s="1425" t="s">
        <v>2767</v>
      </c>
      <c r="J4308" s="1425" t="s">
        <v>390</v>
      </c>
      <c r="K4308" s="1425">
        <v>350</v>
      </c>
    </row>
    <row r="4309" spans="1:11" ht="12.75">
      <c r="A4309" s="1425" t="s">
        <v>1360</v>
      </c>
      <c r="B4309" s="1425" t="s">
        <v>915</v>
      </c>
      <c r="C4309" s="1425" t="s">
        <v>390</v>
      </c>
      <c r="D4309" s="1425" t="s">
        <v>1309</v>
      </c>
      <c r="E4309" s="1425" t="s">
        <v>2874</v>
      </c>
      <c r="F4309" s="1425" t="s">
        <v>390</v>
      </c>
      <c r="G4309" s="1425" t="s">
        <v>1238</v>
      </c>
      <c r="H4309" s="1425" t="s">
        <v>1264</v>
      </c>
      <c r="I4309" s="1425" t="s">
        <v>2771</v>
      </c>
      <c r="J4309" s="1425" t="s">
        <v>390</v>
      </c>
      <c r="K4309" s="1425">
        <v>165</v>
      </c>
    </row>
    <row r="4310" spans="1:11" ht="12.75">
      <c r="A4310" s="1425" t="s">
        <v>1360</v>
      </c>
      <c r="B4310" s="1425" t="s">
        <v>915</v>
      </c>
      <c r="C4310" s="1425" t="s">
        <v>390</v>
      </c>
      <c r="D4310" s="1425" t="s">
        <v>1309</v>
      </c>
      <c r="E4310" s="1425" t="s">
        <v>2874</v>
      </c>
      <c r="F4310" s="1425" t="s">
        <v>390</v>
      </c>
      <c r="G4310" s="1425" t="s">
        <v>1238</v>
      </c>
      <c r="H4310" s="1425" t="s">
        <v>1265</v>
      </c>
      <c r="I4310" s="1425" t="s">
        <v>2764</v>
      </c>
      <c r="J4310" s="1425" t="s">
        <v>390</v>
      </c>
      <c r="K4310" s="1425">
        <v>16</v>
      </c>
    </row>
    <row r="4311" spans="1:11" ht="12.75">
      <c r="A4311" s="1425" t="s">
        <v>1360</v>
      </c>
      <c r="B4311" s="1425" t="s">
        <v>915</v>
      </c>
      <c r="C4311" s="1425" t="s">
        <v>390</v>
      </c>
      <c r="D4311" s="1425" t="s">
        <v>1309</v>
      </c>
      <c r="E4311" s="1425" t="s">
        <v>2874</v>
      </c>
      <c r="F4311" s="1425" t="s">
        <v>390</v>
      </c>
      <c r="G4311" s="1425" t="s">
        <v>1238</v>
      </c>
      <c r="H4311" s="1425" t="s">
        <v>1265</v>
      </c>
      <c r="I4311" s="1425" t="s">
        <v>2767</v>
      </c>
      <c r="J4311" s="1425" t="s">
        <v>390</v>
      </c>
      <c r="K4311" s="1425">
        <v>350</v>
      </c>
    </row>
    <row r="4312" spans="1:11" ht="12.75">
      <c r="A4312" s="1425" t="s">
        <v>1360</v>
      </c>
      <c r="B4312" s="1425" t="s">
        <v>915</v>
      </c>
      <c r="C4312" s="1425" t="s">
        <v>390</v>
      </c>
      <c r="D4312" s="1425" t="s">
        <v>1309</v>
      </c>
      <c r="E4312" s="1425" t="s">
        <v>2874</v>
      </c>
      <c r="F4312" s="1425" t="s">
        <v>390</v>
      </c>
      <c r="G4312" s="1425" t="s">
        <v>1238</v>
      </c>
      <c r="H4312" s="1425" t="s">
        <v>1265</v>
      </c>
      <c r="I4312" s="1425" t="s">
        <v>2771</v>
      </c>
      <c r="J4312" s="1425" t="s">
        <v>390</v>
      </c>
      <c r="K4312" s="1425">
        <v>165</v>
      </c>
    </row>
    <row r="4313" spans="1:11" ht="12.75">
      <c r="A4313" s="1425" t="s">
        <v>1360</v>
      </c>
      <c r="B4313" s="1425" t="s">
        <v>915</v>
      </c>
      <c r="C4313" s="1425" t="s">
        <v>390</v>
      </c>
      <c r="D4313" s="1425" t="s">
        <v>1309</v>
      </c>
      <c r="E4313" s="1425" t="s">
        <v>2874</v>
      </c>
      <c r="F4313" s="1425" t="s">
        <v>390</v>
      </c>
      <c r="G4313" s="1425" t="s">
        <v>1238</v>
      </c>
      <c r="H4313" s="1425" t="s">
        <v>2774</v>
      </c>
      <c r="I4313" s="1425" t="s">
        <v>2764</v>
      </c>
      <c r="J4313" s="1425" t="s">
        <v>390</v>
      </c>
      <c r="K4313" s="1425">
        <v>47.700000000000003</v>
      </c>
    </row>
    <row r="4314" spans="1:11" ht="12.75">
      <c r="A4314" s="1425" t="s">
        <v>1360</v>
      </c>
      <c r="B4314" s="1425" t="s">
        <v>915</v>
      </c>
      <c r="C4314" s="1425" t="s">
        <v>390</v>
      </c>
      <c r="D4314" s="1425" t="s">
        <v>1309</v>
      </c>
      <c r="E4314" s="1425" t="s">
        <v>2874</v>
      </c>
      <c r="F4314" s="1425" t="s">
        <v>390</v>
      </c>
      <c r="G4314" s="1425" t="s">
        <v>1238</v>
      </c>
      <c r="H4314" s="1425" t="s">
        <v>2774</v>
      </c>
      <c r="I4314" s="1425" t="s">
        <v>2767</v>
      </c>
      <c r="J4314" s="1425" t="s">
        <v>390</v>
      </c>
      <c r="K4314" s="1425">
        <v>349.87</v>
      </c>
    </row>
    <row r="4315" spans="1:11" ht="12.75">
      <c r="A4315" s="1425" t="s">
        <v>1360</v>
      </c>
      <c r="B4315" s="1425" t="s">
        <v>915</v>
      </c>
      <c r="C4315" s="1425" t="s">
        <v>390</v>
      </c>
      <c r="D4315" s="1425" t="s">
        <v>1309</v>
      </c>
      <c r="E4315" s="1425" t="s">
        <v>2874</v>
      </c>
      <c r="F4315" s="1425" t="s">
        <v>390</v>
      </c>
      <c r="G4315" s="1425" t="s">
        <v>1238</v>
      </c>
      <c r="H4315" s="1425" t="s">
        <v>2774</v>
      </c>
      <c r="I4315" s="1425" t="s">
        <v>2771</v>
      </c>
      <c r="J4315" s="1425" t="s">
        <v>390</v>
      </c>
      <c r="K4315" s="1425">
        <v>172.09</v>
      </c>
    </row>
    <row r="4316" spans="1:11" ht="12.75">
      <c r="A4316" s="1425" t="s">
        <v>1360</v>
      </c>
      <c r="B4316" s="1425" t="s">
        <v>915</v>
      </c>
      <c r="C4316" s="1425" t="s">
        <v>390</v>
      </c>
      <c r="D4316" s="1425" t="s">
        <v>1309</v>
      </c>
      <c r="E4316" s="1425" t="s">
        <v>2874</v>
      </c>
      <c r="F4316" s="1425" t="s">
        <v>390</v>
      </c>
      <c r="G4316" s="1425" t="s">
        <v>1238</v>
      </c>
      <c r="H4316" s="1425" t="s">
        <v>1266</v>
      </c>
      <c r="I4316" s="1425" t="s">
        <v>2764</v>
      </c>
      <c r="J4316" s="1425" t="s">
        <v>390</v>
      </c>
      <c r="K4316" s="1425">
        <v>15.699999999999999</v>
      </c>
    </row>
    <row r="4317" spans="1:11" ht="12.75">
      <c r="A4317" s="1425" t="s">
        <v>1360</v>
      </c>
      <c r="B4317" s="1425" t="s">
        <v>915</v>
      </c>
      <c r="C4317" s="1425" t="s">
        <v>390</v>
      </c>
      <c r="D4317" s="1425" t="s">
        <v>1309</v>
      </c>
      <c r="E4317" s="1425" t="s">
        <v>2874</v>
      </c>
      <c r="F4317" s="1425" t="s">
        <v>390</v>
      </c>
      <c r="G4317" s="1425" t="s">
        <v>1238</v>
      </c>
      <c r="H4317" s="1425" t="s">
        <v>1266</v>
      </c>
      <c r="I4317" s="1425" t="s">
        <v>2767</v>
      </c>
      <c r="J4317" s="1425" t="s">
        <v>390</v>
      </c>
      <c r="K4317" s="1425">
        <v>349.87</v>
      </c>
    </row>
    <row r="4318" spans="1:11" ht="12.75">
      <c r="A4318" s="1425" t="s">
        <v>1360</v>
      </c>
      <c r="B4318" s="1425" t="s">
        <v>915</v>
      </c>
      <c r="C4318" s="1425" t="s">
        <v>390</v>
      </c>
      <c r="D4318" s="1425" t="s">
        <v>1309</v>
      </c>
      <c r="E4318" s="1425" t="s">
        <v>2874</v>
      </c>
      <c r="F4318" s="1425" t="s">
        <v>390</v>
      </c>
      <c r="G4318" s="1425" t="s">
        <v>1238</v>
      </c>
      <c r="H4318" s="1425" t="s">
        <v>1266</v>
      </c>
      <c r="I4318" s="1425" t="s">
        <v>2771</v>
      </c>
      <c r="J4318" s="1425" t="s">
        <v>390</v>
      </c>
      <c r="K4318" s="1425">
        <v>165.27000000000001</v>
      </c>
    </row>
    <row r="4319" spans="1:11" ht="12.75">
      <c r="A4319" s="1425" t="s">
        <v>1360</v>
      </c>
      <c r="B4319" s="1425" t="s">
        <v>915</v>
      </c>
      <c r="C4319" s="1425" t="s">
        <v>390</v>
      </c>
      <c r="D4319" s="1425" t="s">
        <v>1309</v>
      </c>
      <c r="E4319" s="1425" t="s">
        <v>2874</v>
      </c>
      <c r="F4319" s="1425" t="s">
        <v>390</v>
      </c>
      <c r="G4319" s="1425" t="s">
        <v>1238</v>
      </c>
      <c r="H4319" s="1425" t="s">
        <v>1267</v>
      </c>
      <c r="I4319" s="1425" t="s">
        <v>2764</v>
      </c>
      <c r="J4319" s="1425" t="s">
        <v>390</v>
      </c>
      <c r="K4319" s="1425">
        <v>15.77</v>
      </c>
    </row>
    <row r="4320" spans="1:11" ht="12.75">
      <c r="A4320" s="1425" t="s">
        <v>1360</v>
      </c>
      <c r="B4320" s="1425" t="s">
        <v>915</v>
      </c>
      <c r="C4320" s="1425" t="s">
        <v>390</v>
      </c>
      <c r="D4320" s="1425" t="s">
        <v>1309</v>
      </c>
      <c r="E4320" s="1425" t="s">
        <v>2874</v>
      </c>
      <c r="F4320" s="1425" t="s">
        <v>390</v>
      </c>
      <c r="G4320" s="1425" t="s">
        <v>1238</v>
      </c>
      <c r="H4320" s="1425" t="s">
        <v>1267</v>
      </c>
      <c r="I4320" s="1425" t="s">
        <v>2767</v>
      </c>
      <c r="J4320" s="1425" t="s">
        <v>390</v>
      </c>
      <c r="K4320" s="1425">
        <v>223.84999999999999</v>
      </c>
    </row>
    <row r="4321" spans="1:11" ht="12.75">
      <c r="A4321" s="1425" t="s">
        <v>1360</v>
      </c>
      <c r="B4321" s="1425" t="s">
        <v>915</v>
      </c>
      <c r="C4321" s="1425" t="s">
        <v>390</v>
      </c>
      <c r="D4321" s="1425" t="s">
        <v>1309</v>
      </c>
      <c r="E4321" s="1425" t="s">
        <v>2874</v>
      </c>
      <c r="F4321" s="1425" t="s">
        <v>390</v>
      </c>
      <c r="G4321" s="1425" t="s">
        <v>1238</v>
      </c>
      <c r="H4321" s="1425" t="s">
        <v>1267</v>
      </c>
      <c r="I4321" s="1425" t="s">
        <v>2771</v>
      </c>
      <c r="J4321" s="1425" t="s">
        <v>390</v>
      </c>
      <c r="K4321" s="1425">
        <v>1550.7</v>
      </c>
    </row>
    <row r="4322" spans="1:11" ht="12.75">
      <c r="A4322" s="1425" t="s">
        <v>1360</v>
      </c>
      <c r="B4322" s="1425" t="s">
        <v>915</v>
      </c>
      <c r="C4322" s="1425" t="s">
        <v>390</v>
      </c>
      <c r="D4322" s="1425" t="s">
        <v>1309</v>
      </c>
      <c r="E4322" s="1425" t="s">
        <v>2874</v>
      </c>
      <c r="F4322" s="1425" t="s">
        <v>390</v>
      </c>
      <c r="G4322" s="1425" t="s">
        <v>116</v>
      </c>
      <c r="H4322" s="1425" t="s">
        <v>2762</v>
      </c>
      <c r="I4322" s="1425" t="s">
        <v>2775</v>
      </c>
      <c r="J4322" s="1425" t="s">
        <v>390</v>
      </c>
      <c r="K4322" s="1425">
        <v>8905.0200000000004</v>
      </c>
    </row>
    <row r="4323" spans="1:11" ht="12.75">
      <c r="A4323" s="1425" t="s">
        <v>1360</v>
      </c>
      <c r="B4323" s="1425" t="s">
        <v>915</v>
      </c>
      <c r="C4323" s="1425" t="s">
        <v>390</v>
      </c>
      <c r="D4323" s="1425" t="s">
        <v>1309</v>
      </c>
      <c r="E4323" s="1425" t="s">
        <v>2874</v>
      </c>
      <c r="F4323" s="1425" t="s">
        <v>390</v>
      </c>
      <c r="G4323" s="1425" t="s">
        <v>116</v>
      </c>
      <c r="H4323" s="1425" t="s">
        <v>2762</v>
      </c>
      <c r="I4323" s="1425" t="s">
        <v>2776</v>
      </c>
      <c r="J4323" s="1425" t="s">
        <v>390</v>
      </c>
      <c r="K4323" s="1425">
        <v>8939.1800000000003</v>
      </c>
    </row>
    <row r="4324" spans="1:11" ht="12.75">
      <c r="A4324" s="1425" t="s">
        <v>1360</v>
      </c>
      <c r="B4324" s="1425" t="s">
        <v>915</v>
      </c>
      <c r="C4324" s="1425" t="s">
        <v>390</v>
      </c>
      <c r="D4324" s="1425" t="s">
        <v>1309</v>
      </c>
      <c r="E4324" s="1425" t="s">
        <v>2874</v>
      </c>
      <c r="F4324" s="1425" t="s">
        <v>390</v>
      </c>
      <c r="G4324" s="1425" t="s">
        <v>116</v>
      </c>
      <c r="H4324" s="1425" t="s">
        <v>2762</v>
      </c>
      <c r="I4324" s="1425" t="s">
        <v>2777</v>
      </c>
      <c r="J4324" s="1425" t="s">
        <v>390</v>
      </c>
      <c r="K4324" s="1425">
        <v>3161.8000000000002</v>
      </c>
    </row>
    <row r="4325" spans="1:11" ht="12.75">
      <c r="A4325" s="1425" t="s">
        <v>1360</v>
      </c>
      <c r="B4325" s="1425" t="s">
        <v>915</v>
      </c>
      <c r="C4325" s="1425" t="s">
        <v>390</v>
      </c>
      <c r="D4325" s="1425" t="s">
        <v>1309</v>
      </c>
      <c r="E4325" s="1425" t="s">
        <v>2874</v>
      </c>
      <c r="F4325" s="1425" t="s">
        <v>390</v>
      </c>
      <c r="G4325" s="1425" t="s">
        <v>116</v>
      </c>
      <c r="H4325" s="1425" t="s">
        <v>2762</v>
      </c>
      <c r="I4325" s="1425" t="s">
        <v>2778</v>
      </c>
      <c r="J4325" s="1425" t="s">
        <v>390</v>
      </c>
      <c r="K4325" s="1425">
        <v>7508.8199999999997</v>
      </c>
    </row>
    <row r="4326" spans="1:11" ht="12.75">
      <c r="A4326" s="1425" t="s">
        <v>1360</v>
      </c>
      <c r="B4326" s="1425" t="s">
        <v>915</v>
      </c>
      <c r="C4326" s="1425" t="s">
        <v>390</v>
      </c>
      <c r="D4326" s="1425" t="s">
        <v>1309</v>
      </c>
      <c r="E4326" s="1425" t="s">
        <v>2874</v>
      </c>
      <c r="F4326" s="1425" t="s">
        <v>390</v>
      </c>
      <c r="G4326" s="1425" t="s">
        <v>116</v>
      </c>
      <c r="H4326" s="1425" t="s">
        <v>1263</v>
      </c>
      <c r="I4326" s="1425" t="s">
        <v>2775</v>
      </c>
      <c r="J4326" s="1425" t="s">
        <v>390</v>
      </c>
      <c r="K4326" s="1425">
        <v>8905</v>
      </c>
    </row>
    <row r="4327" spans="1:11" ht="12.75">
      <c r="A4327" s="1425" t="s">
        <v>1360</v>
      </c>
      <c r="B4327" s="1425" t="s">
        <v>915</v>
      </c>
      <c r="C4327" s="1425" t="s">
        <v>390</v>
      </c>
      <c r="D4327" s="1425" t="s">
        <v>1309</v>
      </c>
      <c r="E4327" s="1425" t="s">
        <v>2874</v>
      </c>
      <c r="F4327" s="1425" t="s">
        <v>390</v>
      </c>
      <c r="G4327" s="1425" t="s">
        <v>116</v>
      </c>
      <c r="H4327" s="1425" t="s">
        <v>1263</v>
      </c>
      <c r="I4327" s="1425" t="s">
        <v>2776</v>
      </c>
      <c r="J4327" s="1425" t="s">
        <v>390</v>
      </c>
      <c r="K4327" s="1425">
        <v>8939</v>
      </c>
    </row>
    <row r="4328" spans="1:11" ht="12.75">
      <c r="A4328" s="1425" t="s">
        <v>1360</v>
      </c>
      <c r="B4328" s="1425" t="s">
        <v>915</v>
      </c>
      <c r="C4328" s="1425" t="s">
        <v>390</v>
      </c>
      <c r="D4328" s="1425" t="s">
        <v>1309</v>
      </c>
      <c r="E4328" s="1425" t="s">
        <v>2874</v>
      </c>
      <c r="F4328" s="1425" t="s">
        <v>390</v>
      </c>
      <c r="G4328" s="1425" t="s">
        <v>116</v>
      </c>
      <c r="H4328" s="1425" t="s">
        <v>1263</v>
      </c>
      <c r="I4328" s="1425" t="s">
        <v>2777</v>
      </c>
      <c r="J4328" s="1425" t="s">
        <v>390</v>
      </c>
      <c r="K4328" s="1425">
        <v>3162</v>
      </c>
    </row>
    <row r="4329" spans="1:11" ht="12.75">
      <c r="A4329" s="1425" t="s">
        <v>1360</v>
      </c>
      <c r="B4329" s="1425" t="s">
        <v>915</v>
      </c>
      <c r="C4329" s="1425" t="s">
        <v>390</v>
      </c>
      <c r="D4329" s="1425" t="s">
        <v>1309</v>
      </c>
      <c r="E4329" s="1425" t="s">
        <v>2874</v>
      </c>
      <c r="F4329" s="1425" t="s">
        <v>390</v>
      </c>
      <c r="G4329" s="1425" t="s">
        <v>116</v>
      </c>
      <c r="H4329" s="1425" t="s">
        <v>1263</v>
      </c>
      <c r="I4329" s="1425" t="s">
        <v>2778</v>
      </c>
      <c r="J4329" s="1425" t="s">
        <v>390</v>
      </c>
      <c r="K4329" s="1425">
        <v>7509</v>
      </c>
    </row>
    <row r="4330" spans="1:11" ht="12.75">
      <c r="A4330" s="1425" t="s">
        <v>1360</v>
      </c>
      <c r="B4330" s="1425" t="s">
        <v>915</v>
      </c>
      <c r="C4330" s="1425" t="s">
        <v>390</v>
      </c>
      <c r="D4330" s="1425" t="s">
        <v>1309</v>
      </c>
      <c r="E4330" s="1425" t="s">
        <v>2874</v>
      </c>
      <c r="F4330" s="1425" t="s">
        <v>390</v>
      </c>
      <c r="G4330" s="1425" t="s">
        <v>116</v>
      </c>
      <c r="H4330" s="1425" t="s">
        <v>2772</v>
      </c>
      <c r="I4330" s="1425" t="s">
        <v>2775</v>
      </c>
      <c r="J4330" s="1425" t="s">
        <v>390</v>
      </c>
      <c r="K4330" s="1425">
        <v>8661.9699999999993</v>
      </c>
    </row>
    <row r="4331" spans="1:11" ht="12.75">
      <c r="A4331" s="1425" t="s">
        <v>1360</v>
      </c>
      <c r="B4331" s="1425" t="s">
        <v>915</v>
      </c>
      <c r="C4331" s="1425" t="s">
        <v>390</v>
      </c>
      <c r="D4331" s="1425" t="s">
        <v>1309</v>
      </c>
      <c r="E4331" s="1425" t="s">
        <v>2874</v>
      </c>
      <c r="F4331" s="1425" t="s">
        <v>390</v>
      </c>
      <c r="G4331" s="1425" t="s">
        <v>116</v>
      </c>
      <c r="H4331" s="1425" t="s">
        <v>2772</v>
      </c>
      <c r="I4331" s="1425" t="s">
        <v>2776</v>
      </c>
      <c r="J4331" s="1425" t="s">
        <v>390</v>
      </c>
      <c r="K4331" s="1425">
        <v>8939.2099999999991</v>
      </c>
    </row>
    <row r="4332" spans="1:11" ht="12.75">
      <c r="A4332" s="1425" t="s">
        <v>1360</v>
      </c>
      <c r="B4332" s="1425" t="s">
        <v>915</v>
      </c>
      <c r="C4332" s="1425" t="s">
        <v>390</v>
      </c>
      <c r="D4332" s="1425" t="s">
        <v>1309</v>
      </c>
      <c r="E4332" s="1425" t="s">
        <v>2874</v>
      </c>
      <c r="F4332" s="1425" t="s">
        <v>390</v>
      </c>
      <c r="G4332" s="1425" t="s">
        <v>116</v>
      </c>
      <c r="H4332" s="1425" t="s">
        <v>2772</v>
      </c>
      <c r="I4332" s="1425" t="s">
        <v>2777</v>
      </c>
      <c r="J4332" s="1425" t="s">
        <v>390</v>
      </c>
      <c r="K4332" s="1425">
        <v>3161.8099999999999</v>
      </c>
    </row>
    <row r="4333" spans="1:11" ht="12.75">
      <c r="A4333" s="1425" t="s">
        <v>1360</v>
      </c>
      <c r="B4333" s="1425" t="s">
        <v>915</v>
      </c>
      <c r="C4333" s="1425" t="s">
        <v>390</v>
      </c>
      <c r="D4333" s="1425" t="s">
        <v>1309</v>
      </c>
      <c r="E4333" s="1425" t="s">
        <v>2874</v>
      </c>
      <c r="F4333" s="1425" t="s">
        <v>390</v>
      </c>
      <c r="G4333" s="1425" t="s">
        <v>116</v>
      </c>
      <c r="H4333" s="1425" t="s">
        <v>2772</v>
      </c>
      <c r="I4333" s="1425" t="s">
        <v>2778</v>
      </c>
      <c r="J4333" s="1425" t="s">
        <v>390</v>
      </c>
      <c r="K4333" s="1425">
        <v>7508.8599999999997</v>
      </c>
    </row>
    <row r="4334" spans="1:11" ht="12.75">
      <c r="A4334" s="1425" t="s">
        <v>1360</v>
      </c>
      <c r="B4334" s="1425" t="s">
        <v>915</v>
      </c>
      <c r="C4334" s="1425" t="s">
        <v>390</v>
      </c>
      <c r="D4334" s="1425" t="s">
        <v>1309</v>
      </c>
      <c r="E4334" s="1425" t="s">
        <v>2874</v>
      </c>
      <c r="F4334" s="1425" t="s">
        <v>390</v>
      </c>
      <c r="G4334" s="1425" t="s">
        <v>116</v>
      </c>
      <c r="H4334" s="1425" t="s">
        <v>2773</v>
      </c>
      <c r="I4334" s="1425" t="s">
        <v>2775</v>
      </c>
      <c r="J4334" s="1425" t="s">
        <v>390</v>
      </c>
      <c r="K4334" s="1425">
        <v>8661.9699999999993</v>
      </c>
    </row>
    <row r="4335" spans="1:11" ht="12.75">
      <c r="A4335" s="1425" t="s">
        <v>1360</v>
      </c>
      <c r="B4335" s="1425" t="s">
        <v>915</v>
      </c>
      <c r="C4335" s="1425" t="s">
        <v>390</v>
      </c>
      <c r="D4335" s="1425" t="s">
        <v>1309</v>
      </c>
      <c r="E4335" s="1425" t="s">
        <v>2874</v>
      </c>
      <c r="F4335" s="1425" t="s">
        <v>390</v>
      </c>
      <c r="G4335" s="1425" t="s">
        <v>116</v>
      </c>
      <c r="H4335" s="1425" t="s">
        <v>2773</v>
      </c>
      <c r="I4335" s="1425" t="s">
        <v>2776</v>
      </c>
      <c r="J4335" s="1425" t="s">
        <v>390</v>
      </c>
      <c r="K4335" s="1425">
        <v>8939.2099999999991</v>
      </c>
    </row>
    <row r="4336" spans="1:11" ht="12.75">
      <c r="A4336" s="1425" t="s">
        <v>1360</v>
      </c>
      <c r="B4336" s="1425" t="s">
        <v>915</v>
      </c>
      <c r="C4336" s="1425" t="s">
        <v>390</v>
      </c>
      <c r="D4336" s="1425" t="s">
        <v>1309</v>
      </c>
      <c r="E4336" s="1425" t="s">
        <v>2874</v>
      </c>
      <c r="F4336" s="1425" t="s">
        <v>390</v>
      </c>
      <c r="G4336" s="1425" t="s">
        <v>116</v>
      </c>
      <c r="H4336" s="1425" t="s">
        <v>2773</v>
      </c>
      <c r="I4336" s="1425" t="s">
        <v>2777</v>
      </c>
      <c r="J4336" s="1425" t="s">
        <v>390</v>
      </c>
      <c r="K4336" s="1425">
        <v>3161.8099999999999</v>
      </c>
    </row>
    <row r="4337" spans="1:11" ht="12.75">
      <c r="A4337" s="1425" t="s">
        <v>1360</v>
      </c>
      <c r="B4337" s="1425" t="s">
        <v>915</v>
      </c>
      <c r="C4337" s="1425" t="s">
        <v>390</v>
      </c>
      <c r="D4337" s="1425" t="s">
        <v>1309</v>
      </c>
      <c r="E4337" s="1425" t="s">
        <v>2874</v>
      </c>
      <c r="F4337" s="1425" t="s">
        <v>390</v>
      </c>
      <c r="G4337" s="1425" t="s">
        <v>116</v>
      </c>
      <c r="H4337" s="1425" t="s">
        <v>2773</v>
      </c>
      <c r="I4337" s="1425" t="s">
        <v>2778</v>
      </c>
      <c r="J4337" s="1425" t="s">
        <v>390</v>
      </c>
      <c r="K4337" s="1425">
        <v>7508.8599999999997</v>
      </c>
    </row>
    <row r="4338" spans="1:11" ht="12.75">
      <c r="A4338" s="1425" t="s">
        <v>1360</v>
      </c>
      <c r="B4338" s="1425" t="s">
        <v>915</v>
      </c>
      <c r="C4338" s="1425" t="s">
        <v>390</v>
      </c>
      <c r="D4338" s="1425" t="s">
        <v>1309</v>
      </c>
      <c r="E4338" s="1425" t="s">
        <v>2874</v>
      </c>
      <c r="F4338" s="1425" t="s">
        <v>390</v>
      </c>
      <c r="G4338" s="1425" t="s">
        <v>116</v>
      </c>
      <c r="H4338" s="1425" t="s">
        <v>1264</v>
      </c>
      <c r="I4338" s="1425" t="s">
        <v>2775</v>
      </c>
      <c r="J4338" s="1425" t="s">
        <v>390</v>
      </c>
      <c r="K4338" s="1425">
        <v>8905</v>
      </c>
    </row>
    <row r="4339" spans="1:11" ht="12.75">
      <c r="A4339" s="1425" t="s">
        <v>1360</v>
      </c>
      <c r="B4339" s="1425" t="s">
        <v>915</v>
      </c>
      <c r="C4339" s="1425" t="s">
        <v>390</v>
      </c>
      <c r="D4339" s="1425" t="s">
        <v>1309</v>
      </c>
      <c r="E4339" s="1425" t="s">
        <v>2874</v>
      </c>
      <c r="F4339" s="1425" t="s">
        <v>390</v>
      </c>
      <c r="G4339" s="1425" t="s">
        <v>116</v>
      </c>
      <c r="H4339" s="1425" t="s">
        <v>1264</v>
      </c>
      <c r="I4339" s="1425" t="s">
        <v>2776</v>
      </c>
      <c r="J4339" s="1425" t="s">
        <v>390</v>
      </c>
      <c r="K4339" s="1425">
        <v>8939</v>
      </c>
    </row>
    <row r="4340" spans="1:11" ht="12.75">
      <c r="A4340" s="1425" t="s">
        <v>1360</v>
      </c>
      <c r="B4340" s="1425" t="s">
        <v>915</v>
      </c>
      <c r="C4340" s="1425" t="s">
        <v>390</v>
      </c>
      <c r="D4340" s="1425" t="s">
        <v>1309</v>
      </c>
      <c r="E4340" s="1425" t="s">
        <v>2874</v>
      </c>
      <c r="F4340" s="1425" t="s">
        <v>390</v>
      </c>
      <c r="G4340" s="1425" t="s">
        <v>116</v>
      </c>
      <c r="H4340" s="1425" t="s">
        <v>1264</v>
      </c>
      <c r="I4340" s="1425" t="s">
        <v>2777</v>
      </c>
      <c r="J4340" s="1425" t="s">
        <v>390</v>
      </c>
      <c r="K4340" s="1425">
        <v>3162</v>
      </c>
    </row>
    <row r="4341" spans="1:11" ht="12.75">
      <c r="A4341" s="1425" t="s">
        <v>1360</v>
      </c>
      <c r="B4341" s="1425" t="s">
        <v>915</v>
      </c>
      <c r="C4341" s="1425" t="s">
        <v>390</v>
      </c>
      <c r="D4341" s="1425" t="s">
        <v>1309</v>
      </c>
      <c r="E4341" s="1425" t="s">
        <v>2874</v>
      </c>
      <c r="F4341" s="1425" t="s">
        <v>390</v>
      </c>
      <c r="G4341" s="1425" t="s">
        <v>116</v>
      </c>
      <c r="H4341" s="1425" t="s">
        <v>1264</v>
      </c>
      <c r="I4341" s="1425" t="s">
        <v>2778</v>
      </c>
      <c r="J4341" s="1425" t="s">
        <v>390</v>
      </c>
      <c r="K4341" s="1425">
        <v>7509</v>
      </c>
    </row>
    <row r="4342" spans="1:11" ht="12.75">
      <c r="A4342" s="1425" t="s">
        <v>1360</v>
      </c>
      <c r="B4342" s="1425" t="s">
        <v>915</v>
      </c>
      <c r="C4342" s="1425" t="s">
        <v>390</v>
      </c>
      <c r="D4342" s="1425" t="s">
        <v>1309</v>
      </c>
      <c r="E4342" s="1425" t="s">
        <v>2874</v>
      </c>
      <c r="F4342" s="1425" t="s">
        <v>390</v>
      </c>
      <c r="G4342" s="1425" t="s">
        <v>116</v>
      </c>
      <c r="H4342" s="1425" t="s">
        <v>1265</v>
      </c>
      <c r="I4342" s="1425" t="s">
        <v>2775</v>
      </c>
      <c r="J4342" s="1425" t="s">
        <v>390</v>
      </c>
      <c r="K4342" s="1425">
        <v>8905</v>
      </c>
    </row>
    <row r="4343" spans="1:11" ht="12.75">
      <c r="A4343" s="1425" t="s">
        <v>1360</v>
      </c>
      <c r="B4343" s="1425" t="s">
        <v>915</v>
      </c>
      <c r="C4343" s="1425" t="s">
        <v>390</v>
      </c>
      <c r="D4343" s="1425" t="s">
        <v>1309</v>
      </c>
      <c r="E4343" s="1425" t="s">
        <v>2874</v>
      </c>
      <c r="F4343" s="1425" t="s">
        <v>390</v>
      </c>
      <c r="G4343" s="1425" t="s">
        <v>116</v>
      </c>
      <c r="H4343" s="1425" t="s">
        <v>1265</v>
      </c>
      <c r="I4343" s="1425" t="s">
        <v>2776</v>
      </c>
      <c r="J4343" s="1425" t="s">
        <v>390</v>
      </c>
      <c r="K4343" s="1425">
        <v>8960.4799999999996</v>
      </c>
    </row>
    <row r="4344" spans="1:11" ht="12.75">
      <c r="A4344" s="1425" t="s">
        <v>1360</v>
      </c>
      <c r="B4344" s="1425" t="s">
        <v>915</v>
      </c>
      <c r="C4344" s="1425" t="s">
        <v>390</v>
      </c>
      <c r="D4344" s="1425" t="s">
        <v>1309</v>
      </c>
      <c r="E4344" s="1425" t="s">
        <v>2874</v>
      </c>
      <c r="F4344" s="1425" t="s">
        <v>390</v>
      </c>
      <c r="G4344" s="1425" t="s">
        <v>116</v>
      </c>
      <c r="H4344" s="1425" t="s">
        <v>1265</v>
      </c>
      <c r="I4344" s="1425" t="s">
        <v>2777</v>
      </c>
      <c r="J4344" s="1425" t="s">
        <v>390</v>
      </c>
      <c r="K4344" s="1425">
        <v>3162</v>
      </c>
    </row>
    <row r="4345" spans="1:11" ht="12.75">
      <c r="A4345" s="1425" t="s">
        <v>1360</v>
      </c>
      <c r="B4345" s="1425" t="s">
        <v>915</v>
      </c>
      <c r="C4345" s="1425" t="s">
        <v>390</v>
      </c>
      <c r="D4345" s="1425" t="s">
        <v>1309</v>
      </c>
      <c r="E4345" s="1425" t="s">
        <v>2874</v>
      </c>
      <c r="F4345" s="1425" t="s">
        <v>390</v>
      </c>
      <c r="G4345" s="1425" t="s">
        <v>116</v>
      </c>
      <c r="H4345" s="1425" t="s">
        <v>1265</v>
      </c>
      <c r="I4345" s="1425" t="s">
        <v>2778</v>
      </c>
      <c r="J4345" s="1425" t="s">
        <v>390</v>
      </c>
      <c r="K4345" s="1425">
        <v>7509</v>
      </c>
    </row>
    <row r="4346" spans="1:11" ht="12.75">
      <c r="A4346" s="1425" t="s">
        <v>1360</v>
      </c>
      <c r="B4346" s="1425" t="s">
        <v>915</v>
      </c>
      <c r="C4346" s="1425" t="s">
        <v>390</v>
      </c>
      <c r="D4346" s="1425" t="s">
        <v>1309</v>
      </c>
      <c r="E4346" s="1425" t="s">
        <v>2874</v>
      </c>
      <c r="F4346" s="1425" t="s">
        <v>390</v>
      </c>
      <c r="G4346" s="1425" t="s">
        <v>116</v>
      </c>
      <c r="H4346" s="1425" t="s">
        <v>2774</v>
      </c>
      <c r="I4346" s="1425" t="s">
        <v>2775</v>
      </c>
      <c r="J4346" s="1425" t="s">
        <v>390</v>
      </c>
      <c r="K4346" s="1425">
        <v>9400.8500000000004</v>
      </c>
    </row>
    <row r="4347" spans="1:11" ht="12.75">
      <c r="A4347" s="1425" t="s">
        <v>1360</v>
      </c>
      <c r="B4347" s="1425" t="s">
        <v>915</v>
      </c>
      <c r="C4347" s="1425" t="s">
        <v>390</v>
      </c>
      <c r="D4347" s="1425" t="s">
        <v>1309</v>
      </c>
      <c r="E4347" s="1425" t="s">
        <v>2874</v>
      </c>
      <c r="F4347" s="1425" t="s">
        <v>390</v>
      </c>
      <c r="G4347" s="1425" t="s">
        <v>116</v>
      </c>
      <c r="H4347" s="1425" t="s">
        <v>2774</v>
      </c>
      <c r="I4347" s="1425" t="s">
        <v>2776</v>
      </c>
      <c r="J4347" s="1425" t="s">
        <v>390</v>
      </c>
      <c r="K4347" s="1425">
        <v>8939.2199999999993</v>
      </c>
    </row>
    <row r="4348" spans="1:11" ht="12.75">
      <c r="A4348" s="1425" t="s">
        <v>1360</v>
      </c>
      <c r="B4348" s="1425" t="s">
        <v>915</v>
      </c>
      <c r="C4348" s="1425" t="s">
        <v>390</v>
      </c>
      <c r="D4348" s="1425" t="s">
        <v>1309</v>
      </c>
      <c r="E4348" s="1425" t="s">
        <v>2874</v>
      </c>
      <c r="F4348" s="1425" t="s">
        <v>390</v>
      </c>
      <c r="G4348" s="1425" t="s">
        <v>116</v>
      </c>
      <c r="H4348" s="1425" t="s">
        <v>2774</v>
      </c>
      <c r="I4348" s="1425" t="s">
        <v>2777</v>
      </c>
      <c r="J4348" s="1425" t="s">
        <v>390</v>
      </c>
      <c r="K4348" s="1425">
        <v>3161.8000000000002</v>
      </c>
    </row>
    <row r="4349" spans="1:11" ht="12.75">
      <c r="A4349" s="1425" t="s">
        <v>1360</v>
      </c>
      <c r="B4349" s="1425" t="s">
        <v>915</v>
      </c>
      <c r="C4349" s="1425" t="s">
        <v>390</v>
      </c>
      <c r="D4349" s="1425" t="s">
        <v>1309</v>
      </c>
      <c r="E4349" s="1425" t="s">
        <v>2874</v>
      </c>
      <c r="F4349" s="1425" t="s">
        <v>390</v>
      </c>
      <c r="G4349" s="1425" t="s">
        <v>116</v>
      </c>
      <c r="H4349" s="1425" t="s">
        <v>2774</v>
      </c>
      <c r="I4349" s="1425" t="s">
        <v>2778</v>
      </c>
      <c r="J4349" s="1425" t="s">
        <v>390</v>
      </c>
      <c r="K4349" s="1425">
        <v>7508.8500000000004</v>
      </c>
    </row>
    <row r="4350" spans="1:11" ht="12.75">
      <c r="A4350" s="1425" t="s">
        <v>1360</v>
      </c>
      <c r="B4350" s="1425" t="s">
        <v>915</v>
      </c>
      <c r="C4350" s="1425" t="s">
        <v>390</v>
      </c>
      <c r="D4350" s="1425" t="s">
        <v>1309</v>
      </c>
      <c r="E4350" s="1425" t="s">
        <v>2874</v>
      </c>
      <c r="F4350" s="1425" t="s">
        <v>390</v>
      </c>
      <c r="G4350" s="1425" t="s">
        <v>116</v>
      </c>
      <c r="H4350" s="1425" t="s">
        <v>1266</v>
      </c>
      <c r="I4350" s="1425" t="s">
        <v>2775</v>
      </c>
      <c r="J4350" s="1425" t="s">
        <v>390</v>
      </c>
      <c r="K4350" s="1425">
        <v>8905.0300000000007</v>
      </c>
    </row>
    <row r="4351" spans="1:11" ht="12.75">
      <c r="A4351" s="1425" t="s">
        <v>1360</v>
      </c>
      <c r="B4351" s="1425" t="s">
        <v>915</v>
      </c>
      <c r="C4351" s="1425" t="s">
        <v>390</v>
      </c>
      <c r="D4351" s="1425" t="s">
        <v>1309</v>
      </c>
      <c r="E4351" s="1425" t="s">
        <v>2874</v>
      </c>
      <c r="F4351" s="1425" t="s">
        <v>390</v>
      </c>
      <c r="G4351" s="1425" t="s">
        <v>116</v>
      </c>
      <c r="H4351" s="1425" t="s">
        <v>1266</v>
      </c>
      <c r="I4351" s="1425" t="s">
        <v>2776</v>
      </c>
      <c r="J4351" s="1425" t="s">
        <v>390</v>
      </c>
      <c r="K4351" s="1425">
        <v>8939.1800000000003</v>
      </c>
    </row>
    <row r="4352" spans="1:11" ht="12.75">
      <c r="A4352" s="1425" t="s">
        <v>1360</v>
      </c>
      <c r="B4352" s="1425" t="s">
        <v>915</v>
      </c>
      <c r="C4352" s="1425" t="s">
        <v>390</v>
      </c>
      <c r="D4352" s="1425" t="s">
        <v>1309</v>
      </c>
      <c r="E4352" s="1425" t="s">
        <v>2874</v>
      </c>
      <c r="F4352" s="1425" t="s">
        <v>390</v>
      </c>
      <c r="G4352" s="1425" t="s">
        <v>116</v>
      </c>
      <c r="H4352" s="1425" t="s">
        <v>1266</v>
      </c>
      <c r="I4352" s="1425" t="s">
        <v>2777</v>
      </c>
      <c r="J4352" s="1425" t="s">
        <v>390</v>
      </c>
      <c r="K4352" s="1425">
        <v>3161.8099999999999</v>
      </c>
    </row>
    <row r="4353" spans="1:11" ht="12.75">
      <c r="A4353" s="1425" t="s">
        <v>1360</v>
      </c>
      <c r="B4353" s="1425" t="s">
        <v>915</v>
      </c>
      <c r="C4353" s="1425" t="s">
        <v>390</v>
      </c>
      <c r="D4353" s="1425" t="s">
        <v>1309</v>
      </c>
      <c r="E4353" s="1425" t="s">
        <v>2874</v>
      </c>
      <c r="F4353" s="1425" t="s">
        <v>390</v>
      </c>
      <c r="G4353" s="1425" t="s">
        <v>116</v>
      </c>
      <c r="H4353" s="1425" t="s">
        <v>1266</v>
      </c>
      <c r="I4353" s="1425" t="s">
        <v>2778</v>
      </c>
      <c r="J4353" s="1425" t="s">
        <v>390</v>
      </c>
      <c r="K4353" s="1425">
        <v>7508.8199999999997</v>
      </c>
    </row>
    <row r="4354" spans="1:11" ht="12.75">
      <c r="A4354" s="1425" t="s">
        <v>1360</v>
      </c>
      <c r="B4354" s="1425" t="s">
        <v>915</v>
      </c>
      <c r="C4354" s="1425" t="s">
        <v>390</v>
      </c>
      <c r="D4354" s="1425" t="s">
        <v>1309</v>
      </c>
      <c r="E4354" s="1425" t="s">
        <v>2874</v>
      </c>
      <c r="F4354" s="1425" t="s">
        <v>390</v>
      </c>
      <c r="G4354" s="1425" t="s">
        <v>116</v>
      </c>
      <c r="H4354" s="1425" t="s">
        <v>1267</v>
      </c>
      <c r="I4354" s="1425" t="s">
        <v>2775</v>
      </c>
      <c r="J4354" s="1425" t="s">
        <v>390</v>
      </c>
      <c r="K4354" s="1425">
        <v>8418.3600000000006</v>
      </c>
    </row>
    <row r="4355" spans="1:11" ht="12.75">
      <c r="A4355" s="1425" t="s">
        <v>1360</v>
      </c>
      <c r="B4355" s="1425" t="s">
        <v>915</v>
      </c>
      <c r="C4355" s="1425" t="s">
        <v>390</v>
      </c>
      <c r="D4355" s="1425" t="s">
        <v>1309</v>
      </c>
      <c r="E4355" s="1425" t="s">
        <v>2874</v>
      </c>
      <c r="F4355" s="1425" t="s">
        <v>390</v>
      </c>
      <c r="G4355" s="1425" t="s">
        <v>116</v>
      </c>
      <c r="H4355" s="1425" t="s">
        <v>1267</v>
      </c>
      <c r="I4355" s="1425" t="s">
        <v>2776</v>
      </c>
      <c r="J4355" s="1425" t="s">
        <v>390</v>
      </c>
      <c r="K4355" s="1425">
        <v>9767.0599999999995</v>
      </c>
    </row>
    <row r="4356" spans="1:11" ht="12.75">
      <c r="A4356" s="1425" t="s">
        <v>1360</v>
      </c>
      <c r="B4356" s="1425" t="s">
        <v>915</v>
      </c>
      <c r="C4356" s="1425" t="s">
        <v>390</v>
      </c>
      <c r="D4356" s="1425" t="s">
        <v>1309</v>
      </c>
      <c r="E4356" s="1425" t="s">
        <v>2874</v>
      </c>
      <c r="F4356" s="1425" t="s">
        <v>390</v>
      </c>
      <c r="G4356" s="1425" t="s">
        <v>116</v>
      </c>
      <c r="H4356" s="1425" t="s">
        <v>1267</v>
      </c>
      <c r="I4356" s="1425" t="s">
        <v>2777</v>
      </c>
      <c r="J4356" s="1425" t="s">
        <v>390</v>
      </c>
      <c r="K4356" s="1425">
        <v>3519.4699999999998</v>
      </c>
    </row>
    <row r="4357" spans="1:11" ht="12.75">
      <c r="A4357" s="1425" t="s">
        <v>1360</v>
      </c>
      <c r="B4357" s="1425" t="s">
        <v>915</v>
      </c>
      <c r="C4357" s="1425" t="s">
        <v>390</v>
      </c>
      <c r="D4357" s="1425" t="s">
        <v>1309</v>
      </c>
      <c r="E4357" s="1425" t="s">
        <v>2874</v>
      </c>
      <c r="F4357" s="1425" t="s">
        <v>390</v>
      </c>
      <c r="G4357" s="1425" t="s">
        <v>116</v>
      </c>
      <c r="H4357" s="1425" t="s">
        <v>1267</v>
      </c>
      <c r="I4357" s="1425" t="s">
        <v>2778</v>
      </c>
      <c r="J4357" s="1425" t="s">
        <v>390</v>
      </c>
      <c r="K4357" s="1425">
        <v>7673.9700000000003</v>
      </c>
    </row>
    <row r="4358" spans="1:11" ht="12.75">
      <c r="A4358" s="1425" t="s">
        <v>1360</v>
      </c>
      <c r="B4358" s="1425" t="s">
        <v>638</v>
      </c>
      <c r="C4358" s="1425" t="s">
        <v>475</v>
      </c>
      <c r="D4358" s="1425" t="s">
        <v>1286</v>
      </c>
      <c r="E4358" s="1425" t="s">
        <v>1472</v>
      </c>
      <c r="F4358" s="1425" t="s">
        <v>390</v>
      </c>
      <c r="G4358" s="1425" t="s">
        <v>116</v>
      </c>
      <c r="H4358" s="1425" t="s">
        <v>2762</v>
      </c>
      <c r="I4358" s="1425" t="s">
        <v>2775</v>
      </c>
      <c r="J4358" s="1425" t="s">
        <v>390</v>
      </c>
      <c r="K4358" s="1425">
        <v>-11038.780000000001</v>
      </c>
    </row>
    <row r="4359" spans="1:11" ht="12.75">
      <c r="A4359" s="1425" t="s">
        <v>1360</v>
      </c>
      <c r="B4359" s="1425" t="s">
        <v>638</v>
      </c>
      <c r="C4359" s="1425" t="s">
        <v>475</v>
      </c>
      <c r="D4359" s="1425" t="s">
        <v>1286</v>
      </c>
      <c r="E4359" s="1425" t="s">
        <v>1472</v>
      </c>
      <c r="F4359" s="1425" t="s">
        <v>390</v>
      </c>
      <c r="G4359" s="1425" t="s">
        <v>116</v>
      </c>
      <c r="H4359" s="1425" t="s">
        <v>2762</v>
      </c>
      <c r="I4359" s="1425" t="s">
        <v>2776</v>
      </c>
      <c r="J4359" s="1425" t="s">
        <v>390</v>
      </c>
      <c r="K4359" s="1425">
        <v>-13346.469999999999</v>
      </c>
    </row>
    <row r="4360" spans="1:11" ht="12.75">
      <c r="A4360" s="1425" t="s">
        <v>1360</v>
      </c>
      <c r="B4360" s="1425" t="s">
        <v>638</v>
      </c>
      <c r="C4360" s="1425" t="s">
        <v>475</v>
      </c>
      <c r="D4360" s="1425" t="s">
        <v>1286</v>
      </c>
      <c r="E4360" s="1425" t="s">
        <v>1472</v>
      </c>
      <c r="F4360" s="1425" t="s">
        <v>390</v>
      </c>
      <c r="G4360" s="1425" t="s">
        <v>116</v>
      </c>
      <c r="H4360" s="1425" t="s">
        <v>2762</v>
      </c>
      <c r="I4360" s="1425" t="s">
        <v>2777</v>
      </c>
      <c r="J4360" s="1425" t="s">
        <v>390</v>
      </c>
      <c r="K4360" s="1425">
        <v>-1986.3099999999999</v>
      </c>
    </row>
    <row r="4361" spans="1:11" ht="12.75">
      <c r="A4361" s="1425" t="s">
        <v>1360</v>
      </c>
      <c r="B4361" s="1425" t="s">
        <v>638</v>
      </c>
      <c r="C4361" s="1425" t="s">
        <v>475</v>
      </c>
      <c r="D4361" s="1425" t="s">
        <v>1286</v>
      </c>
      <c r="E4361" s="1425" t="s">
        <v>1472</v>
      </c>
      <c r="F4361" s="1425" t="s">
        <v>390</v>
      </c>
      <c r="G4361" s="1425" t="s">
        <v>116</v>
      </c>
      <c r="H4361" s="1425" t="s">
        <v>2762</v>
      </c>
      <c r="I4361" s="1425" t="s">
        <v>2778</v>
      </c>
      <c r="J4361" s="1425" t="s">
        <v>390</v>
      </c>
      <c r="K4361" s="1425">
        <v>-12557.58</v>
      </c>
    </row>
    <row r="4362" spans="1:11" ht="12.75">
      <c r="A4362" s="1425" t="s">
        <v>1360</v>
      </c>
      <c r="B4362" s="1425" t="s">
        <v>638</v>
      </c>
      <c r="C4362" s="1425" t="s">
        <v>475</v>
      </c>
      <c r="D4362" s="1425" t="s">
        <v>1286</v>
      </c>
      <c r="E4362" s="1425" t="s">
        <v>1472</v>
      </c>
      <c r="F4362" s="1425" t="s">
        <v>390</v>
      </c>
      <c r="G4362" s="1425" t="s">
        <v>116</v>
      </c>
      <c r="H4362" s="1425" t="s">
        <v>1263</v>
      </c>
      <c r="I4362" s="1425" t="s">
        <v>2775</v>
      </c>
      <c r="J4362" s="1425" t="s">
        <v>390</v>
      </c>
      <c r="K4362" s="1425">
        <v>-8986.8099999999995</v>
      </c>
    </row>
    <row r="4363" spans="1:11" ht="12.75">
      <c r="A4363" s="1425" t="s">
        <v>1360</v>
      </c>
      <c r="B4363" s="1425" t="s">
        <v>638</v>
      </c>
      <c r="C4363" s="1425" t="s">
        <v>475</v>
      </c>
      <c r="D4363" s="1425" t="s">
        <v>1286</v>
      </c>
      <c r="E4363" s="1425" t="s">
        <v>1472</v>
      </c>
      <c r="F4363" s="1425" t="s">
        <v>390</v>
      </c>
      <c r="G4363" s="1425" t="s">
        <v>116</v>
      </c>
      <c r="H4363" s="1425" t="s">
        <v>1263</v>
      </c>
      <c r="I4363" s="1425" t="s">
        <v>2776</v>
      </c>
      <c r="J4363" s="1425" t="s">
        <v>390</v>
      </c>
      <c r="K4363" s="1425">
        <v>-13469.25</v>
      </c>
    </row>
    <row r="4364" spans="1:11" ht="12.75">
      <c r="A4364" s="1425" t="s">
        <v>1360</v>
      </c>
      <c r="B4364" s="1425" t="s">
        <v>638</v>
      </c>
      <c r="C4364" s="1425" t="s">
        <v>475</v>
      </c>
      <c r="D4364" s="1425" t="s">
        <v>1286</v>
      </c>
      <c r="E4364" s="1425" t="s">
        <v>1472</v>
      </c>
      <c r="F4364" s="1425" t="s">
        <v>390</v>
      </c>
      <c r="G4364" s="1425" t="s">
        <v>116</v>
      </c>
      <c r="H4364" s="1425" t="s">
        <v>1263</v>
      </c>
      <c r="I4364" s="1425" t="s">
        <v>2777</v>
      </c>
      <c r="J4364" s="1425" t="s">
        <v>390</v>
      </c>
      <c r="K4364" s="1425">
        <v>-2240.7399999999998</v>
      </c>
    </row>
    <row r="4365" spans="1:11" ht="12.75">
      <c r="A4365" s="1425" t="s">
        <v>1360</v>
      </c>
      <c r="B4365" s="1425" t="s">
        <v>638</v>
      </c>
      <c r="C4365" s="1425" t="s">
        <v>475</v>
      </c>
      <c r="D4365" s="1425" t="s">
        <v>1286</v>
      </c>
      <c r="E4365" s="1425" t="s">
        <v>1472</v>
      </c>
      <c r="F4365" s="1425" t="s">
        <v>390</v>
      </c>
      <c r="G4365" s="1425" t="s">
        <v>116</v>
      </c>
      <c r="H4365" s="1425" t="s">
        <v>1263</v>
      </c>
      <c r="I4365" s="1425" t="s">
        <v>2778</v>
      </c>
      <c r="J4365" s="1425" t="s">
        <v>390</v>
      </c>
      <c r="K4365" s="1425">
        <v>-16158.68</v>
      </c>
    </row>
    <row r="4366" spans="1:11" ht="12.75">
      <c r="A4366" s="1425" t="s">
        <v>1360</v>
      </c>
      <c r="B4366" s="1425" t="s">
        <v>638</v>
      </c>
      <c r="C4366" s="1425" t="s">
        <v>475</v>
      </c>
      <c r="D4366" s="1425" t="s">
        <v>1286</v>
      </c>
      <c r="E4366" s="1425" t="s">
        <v>1472</v>
      </c>
      <c r="F4366" s="1425" t="s">
        <v>390</v>
      </c>
      <c r="G4366" s="1425" t="s">
        <v>116</v>
      </c>
      <c r="H4366" s="1425" t="s">
        <v>2772</v>
      </c>
      <c r="I4366" s="1425" t="s">
        <v>2775</v>
      </c>
      <c r="J4366" s="1425" t="s">
        <v>390</v>
      </c>
      <c r="K4366" s="1425">
        <v>-9903.25</v>
      </c>
    </row>
    <row r="4367" spans="1:11" ht="12.75">
      <c r="A4367" s="1425" t="s">
        <v>1360</v>
      </c>
      <c r="B4367" s="1425" t="s">
        <v>638</v>
      </c>
      <c r="C4367" s="1425" t="s">
        <v>475</v>
      </c>
      <c r="D4367" s="1425" t="s">
        <v>1286</v>
      </c>
      <c r="E4367" s="1425" t="s">
        <v>1472</v>
      </c>
      <c r="F4367" s="1425" t="s">
        <v>390</v>
      </c>
      <c r="G4367" s="1425" t="s">
        <v>116</v>
      </c>
      <c r="H4367" s="1425" t="s">
        <v>2772</v>
      </c>
      <c r="I4367" s="1425" t="s">
        <v>2776</v>
      </c>
      <c r="J4367" s="1425" t="s">
        <v>390</v>
      </c>
      <c r="K4367" s="1425">
        <v>-15150.1</v>
      </c>
    </row>
    <row r="4368" spans="1:11" ht="12.75">
      <c r="A4368" s="1425" t="s">
        <v>1360</v>
      </c>
      <c r="B4368" s="1425" t="s">
        <v>638</v>
      </c>
      <c r="C4368" s="1425" t="s">
        <v>475</v>
      </c>
      <c r="D4368" s="1425" t="s">
        <v>1286</v>
      </c>
      <c r="E4368" s="1425" t="s">
        <v>1472</v>
      </c>
      <c r="F4368" s="1425" t="s">
        <v>390</v>
      </c>
      <c r="G4368" s="1425" t="s">
        <v>116</v>
      </c>
      <c r="H4368" s="1425" t="s">
        <v>2772</v>
      </c>
      <c r="I4368" s="1425" t="s">
        <v>2777</v>
      </c>
      <c r="J4368" s="1425" t="s">
        <v>390</v>
      </c>
      <c r="K4368" s="1425">
        <v>-2034.3499999999999</v>
      </c>
    </row>
    <row r="4369" spans="1:11" ht="12.75">
      <c r="A4369" s="1425" t="s">
        <v>1360</v>
      </c>
      <c r="B4369" s="1425" t="s">
        <v>638</v>
      </c>
      <c r="C4369" s="1425" t="s">
        <v>475</v>
      </c>
      <c r="D4369" s="1425" t="s">
        <v>1286</v>
      </c>
      <c r="E4369" s="1425" t="s">
        <v>1472</v>
      </c>
      <c r="F4369" s="1425" t="s">
        <v>390</v>
      </c>
      <c r="G4369" s="1425" t="s">
        <v>116</v>
      </c>
      <c r="H4369" s="1425" t="s">
        <v>2772</v>
      </c>
      <c r="I4369" s="1425" t="s">
        <v>2778</v>
      </c>
      <c r="J4369" s="1425" t="s">
        <v>390</v>
      </c>
      <c r="K4369" s="1425">
        <v>-15096.16</v>
      </c>
    </row>
    <row r="4370" spans="1:11" ht="12.75">
      <c r="A4370" s="1425" t="s">
        <v>1360</v>
      </c>
      <c r="B4370" s="1425" t="s">
        <v>638</v>
      </c>
      <c r="C4370" s="1425" t="s">
        <v>475</v>
      </c>
      <c r="D4370" s="1425" t="s">
        <v>1286</v>
      </c>
      <c r="E4370" s="1425" t="s">
        <v>1472</v>
      </c>
      <c r="F4370" s="1425" t="s">
        <v>390</v>
      </c>
      <c r="G4370" s="1425" t="s">
        <v>116</v>
      </c>
      <c r="H4370" s="1425" t="s">
        <v>2773</v>
      </c>
      <c r="I4370" s="1425" t="s">
        <v>2775</v>
      </c>
      <c r="J4370" s="1425" t="s">
        <v>390</v>
      </c>
      <c r="K4370" s="1425">
        <v>-12784.5</v>
      </c>
    </row>
    <row r="4371" spans="1:11" ht="12.75">
      <c r="A4371" s="1425" t="s">
        <v>1360</v>
      </c>
      <c r="B4371" s="1425" t="s">
        <v>638</v>
      </c>
      <c r="C4371" s="1425" t="s">
        <v>475</v>
      </c>
      <c r="D4371" s="1425" t="s">
        <v>1286</v>
      </c>
      <c r="E4371" s="1425" t="s">
        <v>1472</v>
      </c>
      <c r="F4371" s="1425" t="s">
        <v>390</v>
      </c>
      <c r="G4371" s="1425" t="s">
        <v>116</v>
      </c>
      <c r="H4371" s="1425" t="s">
        <v>2773</v>
      </c>
      <c r="I4371" s="1425" t="s">
        <v>2776</v>
      </c>
      <c r="J4371" s="1425" t="s">
        <v>390</v>
      </c>
      <c r="K4371" s="1425">
        <v>-16770.310000000001</v>
      </c>
    </row>
    <row r="4372" spans="1:11" ht="12.75">
      <c r="A4372" s="1425" t="s">
        <v>1360</v>
      </c>
      <c r="B4372" s="1425" t="s">
        <v>638</v>
      </c>
      <c r="C4372" s="1425" t="s">
        <v>475</v>
      </c>
      <c r="D4372" s="1425" t="s">
        <v>1286</v>
      </c>
      <c r="E4372" s="1425" t="s">
        <v>1472</v>
      </c>
      <c r="F4372" s="1425" t="s">
        <v>390</v>
      </c>
      <c r="G4372" s="1425" t="s">
        <v>116</v>
      </c>
      <c r="H4372" s="1425" t="s">
        <v>2773</v>
      </c>
      <c r="I4372" s="1425" t="s">
        <v>2777</v>
      </c>
      <c r="J4372" s="1425" t="s">
        <v>390</v>
      </c>
      <c r="K4372" s="1425">
        <v>-2045.2</v>
      </c>
    </row>
    <row r="4373" spans="1:11" ht="12.75">
      <c r="A4373" s="1425" t="s">
        <v>1360</v>
      </c>
      <c r="B4373" s="1425" t="s">
        <v>638</v>
      </c>
      <c r="C4373" s="1425" t="s">
        <v>475</v>
      </c>
      <c r="D4373" s="1425" t="s">
        <v>1286</v>
      </c>
      <c r="E4373" s="1425" t="s">
        <v>1472</v>
      </c>
      <c r="F4373" s="1425" t="s">
        <v>390</v>
      </c>
      <c r="G4373" s="1425" t="s">
        <v>116</v>
      </c>
      <c r="H4373" s="1425" t="s">
        <v>2773</v>
      </c>
      <c r="I4373" s="1425" t="s">
        <v>2778</v>
      </c>
      <c r="J4373" s="1425" t="s">
        <v>390</v>
      </c>
      <c r="K4373" s="1425">
        <v>-11535.129999999999</v>
      </c>
    </row>
    <row r="4374" spans="1:11" ht="12.75">
      <c r="A4374" s="1425" t="s">
        <v>1360</v>
      </c>
      <c r="B4374" s="1425" t="s">
        <v>638</v>
      </c>
      <c r="C4374" s="1425" t="s">
        <v>475</v>
      </c>
      <c r="D4374" s="1425" t="s">
        <v>1286</v>
      </c>
      <c r="E4374" s="1425" t="s">
        <v>1472</v>
      </c>
      <c r="F4374" s="1425" t="s">
        <v>390</v>
      </c>
      <c r="G4374" s="1425" t="s">
        <v>116</v>
      </c>
      <c r="H4374" s="1425" t="s">
        <v>1264</v>
      </c>
      <c r="I4374" s="1425" t="s">
        <v>2775</v>
      </c>
      <c r="J4374" s="1425" t="s">
        <v>390</v>
      </c>
      <c r="K4374" s="1425">
        <v>-7075.9799999999996</v>
      </c>
    </row>
    <row r="4375" spans="1:11" ht="12.75">
      <c r="A4375" s="1425" t="s">
        <v>1360</v>
      </c>
      <c r="B4375" s="1425" t="s">
        <v>638</v>
      </c>
      <c r="C4375" s="1425" t="s">
        <v>475</v>
      </c>
      <c r="D4375" s="1425" t="s">
        <v>1286</v>
      </c>
      <c r="E4375" s="1425" t="s">
        <v>1472</v>
      </c>
      <c r="F4375" s="1425" t="s">
        <v>390</v>
      </c>
      <c r="G4375" s="1425" t="s">
        <v>116</v>
      </c>
      <c r="H4375" s="1425" t="s">
        <v>1264</v>
      </c>
      <c r="I4375" s="1425" t="s">
        <v>2776</v>
      </c>
      <c r="J4375" s="1425" t="s">
        <v>390</v>
      </c>
      <c r="K4375" s="1425">
        <v>-13592.1</v>
      </c>
    </row>
    <row r="4376" spans="1:11" ht="12.75">
      <c r="A4376" s="1425" t="s">
        <v>1360</v>
      </c>
      <c r="B4376" s="1425" t="s">
        <v>638</v>
      </c>
      <c r="C4376" s="1425" t="s">
        <v>475</v>
      </c>
      <c r="D4376" s="1425" t="s">
        <v>1286</v>
      </c>
      <c r="E4376" s="1425" t="s">
        <v>1472</v>
      </c>
      <c r="F4376" s="1425" t="s">
        <v>390</v>
      </c>
      <c r="G4376" s="1425" t="s">
        <v>116</v>
      </c>
      <c r="H4376" s="1425" t="s">
        <v>1264</v>
      </c>
      <c r="I4376" s="1425" t="s">
        <v>2777</v>
      </c>
      <c r="J4376" s="1425" t="s">
        <v>390</v>
      </c>
      <c r="K4376" s="1425">
        <v>-1580.1300000000001</v>
      </c>
    </row>
    <row r="4377" spans="1:11" ht="12.75">
      <c r="A4377" s="1425" t="s">
        <v>1360</v>
      </c>
      <c r="B4377" s="1425" t="s">
        <v>638</v>
      </c>
      <c r="C4377" s="1425" t="s">
        <v>475</v>
      </c>
      <c r="D4377" s="1425" t="s">
        <v>1286</v>
      </c>
      <c r="E4377" s="1425" t="s">
        <v>1472</v>
      </c>
      <c r="F4377" s="1425" t="s">
        <v>390</v>
      </c>
      <c r="G4377" s="1425" t="s">
        <v>116</v>
      </c>
      <c r="H4377" s="1425" t="s">
        <v>1264</v>
      </c>
      <c r="I4377" s="1425" t="s">
        <v>2778</v>
      </c>
      <c r="J4377" s="1425" t="s">
        <v>390</v>
      </c>
      <c r="K4377" s="1425">
        <v>-13568.209999999999</v>
      </c>
    </row>
    <row r="4378" spans="1:11" ht="12.75">
      <c r="A4378" s="1425" t="s">
        <v>1360</v>
      </c>
      <c r="B4378" s="1425" t="s">
        <v>638</v>
      </c>
      <c r="C4378" s="1425" t="s">
        <v>475</v>
      </c>
      <c r="D4378" s="1425" t="s">
        <v>1286</v>
      </c>
      <c r="E4378" s="1425" t="s">
        <v>1472</v>
      </c>
      <c r="F4378" s="1425" t="s">
        <v>390</v>
      </c>
      <c r="G4378" s="1425" t="s">
        <v>116</v>
      </c>
      <c r="H4378" s="1425" t="s">
        <v>1265</v>
      </c>
      <c r="I4378" s="1425" t="s">
        <v>2775</v>
      </c>
      <c r="J4378" s="1425" t="s">
        <v>390</v>
      </c>
      <c r="K4378" s="1425">
        <v>-10657.780000000001</v>
      </c>
    </row>
    <row r="4379" spans="1:11" ht="12.75">
      <c r="A4379" s="1425" t="s">
        <v>1360</v>
      </c>
      <c r="B4379" s="1425" t="s">
        <v>638</v>
      </c>
      <c r="C4379" s="1425" t="s">
        <v>475</v>
      </c>
      <c r="D4379" s="1425" t="s">
        <v>1286</v>
      </c>
      <c r="E4379" s="1425" t="s">
        <v>1472</v>
      </c>
      <c r="F4379" s="1425" t="s">
        <v>390</v>
      </c>
      <c r="G4379" s="1425" t="s">
        <v>116</v>
      </c>
      <c r="H4379" s="1425" t="s">
        <v>1265</v>
      </c>
      <c r="I4379" s="1425" t="s">
        <v>2776</v>
      </c>
      <c r="J4379" s="1425" t="s">
        <v>390</v>
      </c>
      <c r="K4379" s="1425">
        <v>-23736.040000000001</v>
      </c>
    </row>
    <row r="4380" spans="1:11" ht="12.75">
      <c r="A4380" s="1425" t="s">
        <v>1360</v>
      </c>
      <c r="B4380" s="1425" t="s">
        <v>638</v>
      </c>
      <c r="C4380" s="1425" t="s">
        <v>475</v>
      </c>
      <c r="D4380" s="1425" t="s">
        <v>1286</v>
      </c>
      <c r="E4380" s="1425" t="s">
        <v>1472</v>
      </c>
      <c r="F4380" s="1425" t="s">
        <v>390</v>
      </c>
      <c r="G4380" s="1425" t="s">
        <v>116</v>
      </c>
      <c r="H4380" s="1425" t="s">
        <v>1265</v>
      </c>
      <c r="I4380" s="1425" t="s">
        <v>2777</v>
      </c>
      <c r="J4380" s="1425" t="s">
        <v>390</v>
      </c>
      <c r="K4380" s="1425">
        <v>-3398.2600000000002</v>
      </c>
    </row>
    <row r="4381" spans="1:11" ht="12.75">
      <c r="A4381" s="1425" t="s">
        <v>1360</v>
      </c>
      <c r="B4381" s="1425" t="s">
        <v>638</v>
      </c>
      <c r="C4381" s="1425" t="s">
        <v>475</v>
      </c>
      <c r="D4381" s="1425" t="s">
        <v>1286</v>
      </c>
      <c r="E4381" s="1425" t="s">
        <v>1472</v>
      </c>
      <c r="F4381" s="1425" t="s">
        <v>390</v>
      </c>
      <c r="G4381" s="1425" t="s">
        <v>116</v>
      </c>
      <c r="H4381" s="1425" t="s">
        <v>1265</v>
      </c>
      <c r="I4381" s="1425" t="s">
        <v>2778</v>
      </c>
      <c r="J4381" s="1425" t="s">
        <v>390</v>
      </c>
      <c r="K4381" s="1425">
        <v>-16646.34</v>
      </c>
    </row>
    <row r="4382" spans="1:11" ht="12.75">
      <c r="A4382" s="1425" t="s">
        <v>1360</v>
      </c>
      <c r="B4382" s="1425" t="s">
        <v>638</v>
      </c>
      <c r="C4382" s="1425" t="s">
        <v>475</v>
      </c>
      <c r="D4382" s="1425" t="s">
        <v>1286</v>
      </c>
      <c r="E4382" s="1425" t="s">
        <v>1472</v>
      </c>
      <c r="F4382" s="1425" t="s">
        <v>390</v>
      </c>
      <c r="G4382" s="1425" t="s">
        <v>116</v>
      </c>
      <c r="H4382" s="1425" t="s">
        <v>2774</v>
      </c>
      <c r="I4382" s="1425" t="s">
        <v>2775</v>
      </c>
      <c r="J4382" s="1425" t="s">
        <v>390</v>
      </c>
      <c r="K4382" s="1425">
        <v>-12401.99</v>
      </c>
    </row>
    <row r="4383" spans="1:11" ht="12.75">
      <c r="A4383" s="1425" t="s">
        <v>1360</v>
      </c>
      <c r="B4383" s="1425" t="s">
        <v>638</v>
      </c>
      <c r="C4383" s="1425" t="s">
        <v>475</v>
      </c>
      <c r="D4383" s="1425" t="s">
        <v>1286</v>
      </c>
      <c r="E4383" s="1425" t="s">
        <v>1472</v>
      </c>
      <c r="F4383" s="1425" t="s">
        <v>390</v>
      </c>
      <c r="G4383" s="1425" t="s">
        <v>116</v>
      </c>
      <c r="H4383" s="1425" t="s">
        <v>2774</v>
      </c>
      <c r="I4383" s="1425" t="s">
        <v>2776</v>
      </c>
      <c r="J4383" s="1425" t="s">
        <v>390</v>
      </c>
      <c r="K4383" s="1425">
        <v>-20961.889999999999</v>
      </c>
    </row>
    <row r="4384" spans="1:11" ht="12.75">
      <c r="A4384" s="1425" t="s">
        <v>1360</v>
      </c>
      <c r="B4384" s="1425" t="s">
        <v>638</v>
      </c>
      <c r="C4384" s="1425" t="s">
        <v>475</v>
      </c>
      <c r="D4384" s="1425" t="s">
        <v>1286</v>
      </c>
      <c r="E4384" s="1425" t="s">
        <v>1472</v>
      </c>
      <c r="F4384" s="1425" t="s">
        <v>390</v>
      </c>
      <c r="G4384" s="1425" t="s">
        <v>116</v>
      </c>
      <c r="H4384" s="1425" t="s">
        <v>2774</v>
      </c>
      <c r="I4384" s="1425" t="s">
        <v>2777</v>
      </c>
      <c r="J4384" s="1425" t="s">
        <v>390</v>
      </c>
      <c r="K4384" s="1425">
        <v>-1981.1099999999999</v>
      </c>
    </row>
    <row r="4385" spans="1:11" ht="12.75">
      <c r="A4385" s="1425" t="s">
        <v>1360</v>
      </c>
      <c r="B4385" s="1425" t="s">
        <v>638</v>
      </c>
      <c r="C4385" s="1425" t="s">
        <v>475</v>
      </c>
      <c r="D4385" s="1425" t="s">
        <v>1286</v>
      </c>
      <c r="E4385" s="1425" t="s">
        <v>1472</v>
      </c>
      <c r="F4385" s="1425" t="s">
        <v>390</v>
      </c>
      <c r="G4385" s="1425" t="s">
        <v>116</v>
      </c>
      <c r="H4385" s="1425" t="s">
        <v>2774</v>
      </c>
      <c r="I4385" s="1425" t="s">
        <v>2778</v>
      </c>
      <c r="J4385" s="1425" t="s">
        <v>390</v>
      </c>
      <c r="K4385" s="1425">
        <v>-13207.1</v>
      </c>
    </row>
    <row r="4386" spans="1:11" ht="12.75">
      <c r="A4386" s="1425" t="s">
        <v>1360</v>
      </c>
      <c r="B4386" s="1425" t="s">
        <v>638</v>
      </c>
      <c r="C4386" s="1425" t="s">
        <v>475</v>
      </c>
      <c r="D4386" s="1425" t="s">
        <v>1286</v>
      </c>
      <c r="E4386" s="1425" t="s">
        <v>1472</v>
      </c>
      <c r="F4386" s="1425" t="s">
        <v>390</v>
      </c>
      <c r="G4386" s="1425" t="s">
        <v>116</v>
      </c>
      <c r="H4386" s="1425" t="s">
        <v>1266</v>
      </c>
      <c r="I4386" s="1425" t="s">
        <v>2775</v>
      </c>
      <c r="J4386" s="1425" t="s">
        <v>390</v>
      </c>
      <c r="K4386" s="1425">
        <v>-12025.42</v>
      </c>
    </row>
    <row r="4387" spans="1:11" ht="12.75">
      <c r="A4387" s="1425" t="s">
        <v>1360</v>
      </c>
      <c r="B4387" s="1425" t="s">
        <v>638</v>
      </c>
      <c r="C4387" s="1425" t="s">
        <v>475</v>
      </c>
      <c r="D4387" s="1425" t="s">
        <v>1286</v>
      </c>
      <c r="E4387" s="1425" t="s">
        <v>1472</v>
      </c>
      <c r="F4387" s="1425" t="s">
        <v>390</v>
      </c>
      <c r="G4387" s="1425" t="s">
        <v>116</v>
      </c>
      <c r="H4387" s="1425" t="s">
        <v>1266</v>
      </c>
      <c r="I4387" s="1425" t="s">
        <v>2776</v>
      </c>
      <c r="J4387" s="1425" t="s">
        <v>390</v>
      </c>
      <c r="K4387" s="1425">
        <v>-13265.780000000001</v>
      </c>
    </row>
    <row r="4388" spans="1:11" ht="12.75">
      <c r="A4388" s="1425" t="s">
        <v>1360</v>
      </c>
      <c r="B4388" s="1425" t="s">
        <v>638</v>
      </c>
      <c r="C4388" s="1425" t="s">
        <v>475</v>
      </c>
      <c r="D4388" s="1425" t="s">
        <v>1286</v>
      </c>
      <c r="E4388" s="1425" t="s">
        <v>1472</v>
      </c>
      <c r="F4388" s="1425" t="s">
        <v>390</v>
      </c>
      <c r="G4388" s="1425" t="s">
        <v>116</v>
      </c>
      <c r="H4388" s="1425" t="s">
        <v>1266</v>
      </c>
      <c r="I4388" s="1425" t="s">
        <v>2777</v>
      </c>
      <c r="J4388" s="1425" t="s">
        <v>390</v>
      </c>
      <c r="K4388" s="1425">
        <v>-2048.48</v>
      </c>
    </row>
    <row r="4389" spans="1:11" ht="12.75">
      <c r="A4389" s="1425" t="s">
        <v>1360</v>
      </c>
      <c r="B4389" s="1425" t="s">
        <v>638</v>
      </c>
      <c r="C4389" s="1425" t="s">
        <v>475</v>
      </c>
      <c r="D4389" s="1425" t="s">
        <v>1286</v>
      </c>
      <c r="E4389" s="1425" t="s">
        <v>1472</v>
      </c>
      <c r="F4389" s="1425" t="s">
        <v>390</v>
      </c>
      <c r="G4389" s="1425" t="s">
        <v>116</v>
      </c>
      <c r="H4389" s="1425" t="s">
        <v>1266</v>
      </c>
      <c r="I4389" s="1425" t="s">
        <v>2778</v>
      </c>
      <c r="J4389" s="1425" t="s">
        <v>390</v>
      </c>
      <c r="K4389" s="1425">
        <v>-17334.41</v>
      </c>
    </row>
    <row r="4390" spans="1:11" ht="12.75">
      <c r="A4390" s="1425" t="s">
        <v>1360</v>
      </c>
      <c r="B4390" s="1425" t="s">
        <v>638</v>
      </c>
      <c r="C4390" s="1425" t="s">
        <v>475</v>
      </c>
      <c r="D4390" s="1425" t="s">
        <v>1286</v>
      </c>
      <c r="E4390" s="1425" t="s">
        <v>1472</v>
      </c>
      <c r="F4390" s="1425" t="s">
        <v>390</v>
      </c>
      <c r="G4390" s="1425" t="s">
        <v>116</v>
      </c>
      <c r="H4390" s="1425" t="s">
        <v>1267</v>
      </c>
      <c r="I4390" s="1425" t="s">
        <v>2775</v>
      </c>
      <c r="J4390" s="1425" t="s">
        <v>390</v>
      </c>
      <c r="K4390" s="1425">
        <v>-10662.35</v>
      </c>
    </row>
    <row r="4391" spans="1:11" ht="12.75">
      <c r="A4391" s="1425" t="s">
        <v>1360</v>
      </c>
      <c r="B4391" s="1425" t="s">
        <v>638</v>
      </c>
      <c r="C4391" s="1425" t="s">
        <v>475</v>
      </c>
      <c r="D4391" s="1425" t="s">
        <v>1286</v>
      </c>
      <c r="E4391" s="1425" t="s">
        <v>1472</v>
      </c>
      <c r="F4391" s="1425" t="s">
        <v>390</v>
      </c>
      <c r="G4391" s="1425" t="s">
        <v>116</v>
      </c>
      <c r="H4391" s="1425" t="s">
        <v>1267</v>
      </c>
      <c r="I4391" s="1425" t="s">
        <v>2776</v>
      </c>
      <c r="J4391" s="1425" t="s">
        <v>390</v>
      </c>
      <c r="K4391" s="1425">
        <v>-12121.02</v>
      </c>
    </row>
    <row r="4392" spans="1:11" ht="12.75">
      <c r="A4392" s="1425" t="s">
        <v>1360</v>
      </c>
      <c r="B4392" s="1425" t="s">
        <v>638</v>
      </c>
      <c r="C4392" s="1425" t="s">
        <v>475</v>
      </c>
      <c r="D4392" s="1425" t="s">
        <v>1286</v>
      </c>
      <c r="E4392" s="1425" t="s">
        <v>1472</v>
      </c>
      <c r="F4392" s="1425" t="s">
        <v>390</v>
      </c>
      <c r="G4392" s="1425" t="s">
        <v>116</v>
      </c>
      <c r="H4392" s="1425" t="s">
        <v>1267</v>
      </c>
      <c r="I4392" s="1425" t="s">
        <v>2777</v>
      </c>
      <c r="J4392" s="1425" t="s">
        <v>390</v>
      </c>
      <c r="K4392" s="1425">
        <v>-3157.6100000000001</v>
      </c>
    </row>
    <row r="4393" spans="1:11" ht="12.75">
      <c r="A4393" s="1425" t="s">
        <v>1360</v>
      </c>
      <c r="B4393" s="1425" t="s">
        <v>638</v>
      </c>
      <c r="C4393" s="1425" t="s">
        <v>475</v>
      </c>
      <c r="D4393" s="1425" t="s">
        <v>1286</v>
      </c>
      <c r="E4393" s="1425" t="s">
        <v>1472</v>
      </c>
      <c r="F4393" s="1425" t="s">
        <v>390</v>
      </c>
      <c r="G4393" s="1425" t="s">
        <v>116</v>
      </c>
      <c r="H4393" s="1425" t="s">
        <v>1267</v>
      </c>
      <c r="I4393" s="1425" t="s">
        <v>2778</v>
      </c>
      <c r="J4393" s="1425" t="s">
        <v>390</v>
      </c>
      <c r="K4393" s="1425">
        <v>-15611.459999999999</v>
      </c>
    </row>
    <row r="4394" spans="1:11" ht="12.75">
      <c r="A4394" s="1425" t="s">
        <v>1360</v>
      </c>
      <c r="B4394" s="1425" t="s">
        <v>479</v>
      </c>
      <c r="C4394" s="1425" t="s">
        <v>479</v>
      </c>
      <c r="D4394" s="1425" t="s">
        <v>1286</v>
      </c>
      <c r="E4394" s="1425" t="s">
        <v>1473</v>
      </c>
      <c r="F4394" s="1425" t="s">
        <v>390</v>
      </c>
      <c r="G4394" s="1425" t="s">
        <v>116</v>
      </c>
      <c r="H4394" s="1425" t="s">
        <v>2762</v>
      </c>
      <c r="I4394" s="1425" t="s">
        <v>2775</v>
      </c>
      <c r="J4394" s="1425" t="s">
        <v>390</v>
      </c>
      <c r="K4394" s="1425">
        <v>-47518.349999999999</v>
      </c>
    </row>
    <row r="4395" spans="1:11" ht="12.75">
      <c r="A4395" s="1425" t="s">
        <v>1360</v>
      </c>
      <c r="B4395" s="1425" t="s">
        <v>479</v>
      </c>
      <c r="C4395" s="1425" t="s">
        <v>479</v>
      </c>
      <c r="D4395" s="1425" t="s">
        <v>1286</v>
      </c>
      <c r="E4395" s="1425" t="s">
        <v>1473</v>
      </c>
      <c r="F4395" s="1425" t="s">
        <v>390</v>
      </c>
      <c r="G4395" s="1425" t="s">
        <v>116</v>
      </c>
      <c r="H4395" s="1425" t="s">
        <v>2762</v>
      </c>
      <c r="I4395" s="1425" t="s">
        <v>2776</v>
      </c>
      <c r="J4395" s="1425" t="s">
        <v>390</v>
      </c>
      <c r="K4395" s="1425">
        <v>-78559.410000000003</v>
      </c>
    </row>
    <row r="4396" spans="1:11" ht="12.75">
      <c r="A4396" s="1425" t="s">
        <v>1360</v>
      </c>
      <c r="B4396" s="1425" t="s">
        <v>479</v>
      </c>
      <c r="C4396" s="1425" t="s">
        <v>479</v>
      </c>
      <c r="D4396" s="1425" t="s">
        <v>1286</v>
      </c>
      <c r="E4396" s="1425" t="s">
        <v>1473</v>
      </c>
      <c r="F4396" s="1425" t="s">
        <v>390</v>
      </c>
      <c r="G4396" s="1425" t="s">
        <v>116</v>
      </c>
      <c r="H4396" s="1425" t="s">
        <v>2762</v>
      </c>
      <c r="I4396" s="1425" t="s">
        <v>2777</v>
      </c>
      <c r="J4396" s="1425" t="s">
        <v>390</v>
      </c>
      <c r="K4396" s="1425">
        <v>-5820.0299999999997</v>
      </c>
    </row>
    <row r="4397" spans="1:11" ht="12.75">
      <c r="A4397" s="1425" t="s">
        <v>1360</v>
      </c>
      <c r="B4397" s="1425" t="s">
        <v>479</v>
      </c>
      <c r="C4397" s="1425" t="s">
        <v>479</v>
      </c>
      <c r="D4397" s="1425" t="s">
        <v>1286</v>
      </c>
      <c r="E4397" s="1425" t="s">
        <v>1473</v>
      </c>
      <c r="F4397" s="1425" t="s">
        <v>390</v>
      </c>
      <c r="G4397" s="1425" t="s">
        <v>116</v>
      </c>
      <c r="H4397" s="1425" t="s">
        <v>2762</v>
      </c>
      <c r="I4397" s="1425" t="s">
        <v>2778</v>
      </c>
      <c r="J4397" s="1425" t="s">
        <v>390</v>
      </c>
      <c r="K4397" s="1425">
        <v>-60409.900000000001</v>
      </c>
    </row>
    <row r="4398" spans="1:11" ht="12.75">
      <c r="A4398" s="1425" t="s">
        <v>1360</v>
      </c>
      <c r="B4398" s="1425" t="s">
        <v>479</v>
      </c>
      <c r="C4398" s="1425" t="s">
        <v>479</v>
      </c>
      <c r="D4398" s="1425" t="s">
        <v>1286</v>
      </c>
      <c r="E4398" s="1425" t="s">
        <v>1473</v>
      </c>
      <c r="F4398" s="1425" t="s">
        <v>390</v>
      </c>
      <c r="G4398" s="1425" t="s">
        <v>116</v>
      </c>
      <c r="H4398" s="1425" t="s">
        <v>1263</v>
      </c>
      <c r="I4398" s="1425" t="s">
        <v>2775</v>
      </c>
      <c r="J4398" s="1425" t="s">
        <v>390</v>
      </c>
      <c r="K4398" s="1425">
        <v>-49907.610000000001</v>
      </c>
    </row>
    <row r="4399" spans="1:11" ht="12.75">
      <c r="A4399" s="1425" t="s">
        <v>1360</v>
      </c>
      <c r="B4399" s="1425" t="s">
        <v>479</v>
      </c>
      <c r="C4399" s="1425" t="s">
        <v>479</v>
      </c>
      <c r="D4399" s="1425" t="s">
        <v>1286</v>
      </c>
      <c r="E4399" s="1425" t="s">
        <v>1473</v>
      </c>
      <c r="F4399" s="1425" t="s">
        <v>390</v>
      </c>
      <c r="G4399" s="1425" t="s">
        <v>116</v>
      </c>
      <c r="H4399" s="1425" t="s">
        <v>1263</v>
      </c>
      <c r="I4399" s="1425" t="s">
        <v>2776</v>
      </c>
      <c r="J4399" s="1425" t="s">
        <v>390</v>
      </c>
      <c r="K4399" s="1425">
        <v>-81775.779999999999</v>
      </c>
    </row>
    <row r="4400" spans="1:11" ht="12.75">
      <c r="A4400" s="1425" t="s">
        <v>1360</v>
      </c>
      <c r="B4400" s="1425" t="s">
        <v>479</v>
      </c>
      <c r="C4400" s="1425" t="s">
        <v>479</v>
      </c>
      <c r="D4400" s="1425" t="s">
        <v>1286</v>
      </c>
      <c r="E4400" s="1425" t="s">
        <v>1473</v>
      </c>
      <c r="F4400" s="1425" t="s">
        <v>390</v>
      </c>
      <c r="G4400" s="1425" t="s">
        <v>116</v>
      </c>
      <c r="H4400" s="1425" t="s">
        <v>1263</v>
      </c>
      <c r="I4400" s="1425" t="s">
        <v>2777</v>
      </c>
      <c r="J4400" s="1425" t="s">
        <v>390</v>
      </c>
      <c r="K4400" s="1425">
        <v>-6622.79</v>
      </c>
    </row>
    <row r="4401" spans="1:11" ht="12.75">
      <c r="A4401" s="1425" t="s">
        <v>1360</v>
      </c>
      <c r="B4401" s="1425" t="s">
        <v>479</v>
      </c>
      <c r="C4401" s="1425" t="s">
        <v>479</v>
      </c>
      <c r="D4401" s="1425" t="s">
        <v>1286</v>
      </c>
      <c r="E4401" s="1425" t="s">
        <v>1473</v>
      </c>
      <c r="F4401" s="1425" t="s">
        <v>390</v>
      </c>
      <c r="G4401" s="1425" t="s">
        <v>116</v>
      </c>
      <c r="H4401" s="1425" t="s">
        <v>1263</v>
      </c>
      <c r="I4401" s="1425" t="s">
        <v>2778</v>
      </c>
      <c r="J4401" s="1425" t="s">
        <v>390</v>
      </c>
      <c r="K4401" s="1425">
        <v>-62423.57</v>
      </c>
    </row>
    <row r="4402" spans="1:11" ht="12.75">
      <c r="A4402" s="1425" t="s">
        <v>1360</v>
      </c>
      <c r="B4402" s="1425" t="s">
        <v>479</v>
      </c>
      <c r="C4402" s="1425" t="s">
        <v>479</v>
      </c>
      <c r="D4402" s="1425" t="s">
        <v>1286</v>
      </c>
      <c r="E4402" s="1425" t="s">
        <v>1473</v>
      </c>
      <c r="F4402" s="1425" t="s">
        <v>390</v>
      </c>
      <c r="G4402" s="1425" t="s">
        <v>116</v>
      </c>
      <c r="H4402" s="1425" t="s">
        <v>2772</v>
      </c>
      <c r="I4402" s="1425" t="s">
        <v>2775</v>
      </c>
      <c r="J4402" s="1425" t="s">
        <v>390</v>
      </c>
      <c r="K4402" s="1425">
        <v>-33617.800000000003</v>
      </c>
    </row>
    <row r="4403" spans="1:11" ht="12.75">
      <c r="A4403" s="1425" t="s">
        <v>1360</v>
      </c>
      <c r="B4403" s="1425" t="s">
        <v>479</v>
      </c>
      <c r="C4403" s="1425" t="s">
        <v>479</v>
      </c>
      <c r="D4403" s="1425" t="s">
        <v>1286</v>
      </c>
      <c r="E4403" s="1425" t="s">
        <v>1473</v>
      </c>
      <c r="F4403" s="1425" t="s">
        <v>390</v>
      </c>
      <c r="G4403" s="1425" t="s">
        <v>116</v>
      </c>
      <c r="H4403" s="1425" t="s">
        <v>2772</v>
      </c>
      <c r="I4403" s="1425" t="s">
        <v>2776</v>
      </c>
      <c r="J4403" s="1425" t="s">
        <v>390</v>
      </c>
      <c r="K4403" s="1425">
        <v>-73900.119999999995</v>
      </c>
    </row>
    <row r="4404" spans="1:11" ht="12.75">
      <c r="A4404" s="1425" t="s">
        <v>1360</v>
      </c>
      <c r="B4404" s="1425" t="s">
        <v>479</v>
      </c>
      <c r="C4404" s="1425" t="s">
        <v>479</v>
      </c>
      <c r="D4404" s="1425" t="s">
        <v>1286</v>
      </c>
      <c r="E4404" s="1425" t="s">
        <v>1473</v>
      </c>
      <c r="F4404" s="1425" t="s">
        <v>390</v>
      </c>
      <c r="G4404" s="1425" t="s">
        <v>116</v>
      </c>
      <c r="H4404" s="1425" t="s">
        <v>2772</v>
      </c>
      <c r="I4404" s="1425" t="s">
        <v>2777</v>
      </c>
      <c r="J4404" s="1425" t="s">
        <v>390</v>
      </c>
      <c r="K4404" s="1425">
        <v>-6020.7200000000003</v>
      </c>
    </row>
    <row r="4405" spans="1:11" ht="12.75">
      <c r="A4405" s="1425" t="s">
        <v>1360</v>
      </c>
      <c r="B4405" s="1425" t="s">
        <v>479</v>
      </c>
      <c r="C4405" s="1425" t="s">
        <v>479</v>
      </c>
      <c r="D4405" s="1425" t="s">
        <v>1286</v>
      </c>
      <c r="E4405" s="1425" t="s">
        <v>1473</v>
      </c>
      <c r="F4405" s="1425" t="s">
        <v>390</v>
      </c>
      <c r="G4405" s="1425" t="s">
        <v>116</v>
      </c>
      <c r="H4405" s="1425" t="s">
        <v>2772</v>
      </c>
      <c r="I4405" s="1425" t="s">
        <v>2778</v>
      </c>
      <c r="J4405" s="1425" t="s">
        <v>390</v>
      </c>
      <c r="K4405" s="1425">
        <v>-56382.580000000002</v>
      </c>
    </row>
    <row r="4406" spans="1:11" ht="12.75">
      <c r="A4406" s="1425" t="s">
        <v>1360</v>
      </c>
      <c r="B4406" s="1425" t="s">
        <v>479</v>
      </c>
      <c r="C4406" s="1425" t="s">
        <v>479</v>
      </c>
      <c r="D4406" s="1425" t="s">
        <v>1286</v>
      </c>
      <c r="E4406" s="1425" t="s">
        <v>1473</v>
      </c>
      <c r="F4406" s="1425" t="s">
        <v>390</v>
      </c>
      <c r="G4406" s="1425" t="s">
        <v>116</v>
      </c>
      <c r="H4406" s="1425" t="s">
        <v>2773</v>
      </c>
      <c r="I4406" s="1425" t="s">
        <v>2775</v>
      </c>
      <c r="J4406" s="1425" t="s">
        <v>390</v>
      </c>
      <c r="K4406" s="1425">
        <v>-49949.980000000003</v>
      </c>
    </row>
    <row r="4407" spans="1:11" ht="12.75">
      <c r="A4407" s="1425" t="s">
        <v>1360</v>
      </c>
      <c r="B4407" s="1425" t="s">
        <v>479</v>
      </c>
      <c r="C4407" s="1425" t="s">
        <v>479</v>
      </c>
      <c r="D4407" s="1425" t="s">
        <v>1286</v>
      </c>
      <c r="E4407" s="1425" t="s">
        <v>1473</v>
      </c>
      <c r="F4407" s="1425" t="s">
        <v>390</v>
      </c>
      <c r="G4407" s="1425" t="s">
        <v>116</v>
      </c>
      <c r="H4407" s="1425" t="s">
        <v>2773</v>
      </c>
      <c r="I4407" s="1425" t="s">
        <v>2776</v>
      </c>
      <c r="J4407" s="1425" t="s">
        <v>390</v>
      </c>
      <c r="K4407" s="1425">
        <v>-80790.539999999994</v>
      </c>
    </row>
    <row r="4408" spans="1:11" ht="12.75">
      <c r="A4408" s="1425" t="s">
        <v>1360</v>
      </c>
      <c r="B4408" s="1425" t="s">
        <v>479</v>
      </c>
      <c r="C4408" s="1425" t="s">
        <v>479</v>
      </c>
      <c r="D4408" s="1425" t="s">
        <v>1286</v>
      </c>
      <c r="E4408" s="1425" t="s">
        <v>1473</v>
      </c>
      <c r="F4408" s="1425" t="s">
        <v>390</v>
      </c>
      <c r="G4408" s="1425" t="s">
        <v>116</v>
      </c>
      <c r="H4408" s="1425" t="s">
        <v>2773</v>
      </c>
      <c r="I4408" s="1425" t="s">
        <v>2777</v>
      </c>
      <c r="J4408" s="1425" t="s">
        <v>390</v>
      </c>
      <c r="K4408" s="1425">
        <v>-5619.3400000000001</v>
      </c>
    </row>
    <row r="4409" spans="1:11" ht="12.75">
      <c r="A4409" s="1425" t="s">
        <v>1360</v>
      </c>
      <c r="B4409" s="1425" t="s">
        <v>479</v>
      </c>
      <c r="C4409" s="1425" t="s">
        <v>479</v>
      </c>
      <c r="D4409" s="1425" t="s">
        <v>1286</v>
      </c>
      <c r="E4409" s="1425" t="s">
        <v>1473</v>
      </c>
      <c r="F4409" s="1425" t="s">
        <v>390</v>
      </c>
      <c r="G4409" s="1425" t="s">
        <v>116</v>
      </c>
      <c r="H4409" s="1425" t="s">
        <v>2773</v>
      </c>
      <c r="I4409" s="1425" t="s">
        <v>2778</v>
      </c>
      <c r="J4409" s="1425" t="s">
        <v>390</v>
      </c>
      <c r="K4409" s="1425">
        <v>-62423.550000000003</v>
      </c>
    </row>
    <row r="4410" spans="1:11" ht="12.75">
      <c r="A4410" s="1425" t="s">
        <v>1360</v>
      </c>
      <c r="B4410" s="1425" t="s">
        <v>479</v>
      </c>
      <c r="C4410" s="1425" t="s">
        <v>479</v>
      </c>
      <c r="D4410" s="1425" t="s">
        <v>1286</v>
      </c>
      <c r="E4410" s="1425" t="s">
        <v>1473</v>
      </c>
      <c r="F4410" s="1425" t="s">
        <v>390</v>
      </c>
      <c r="G4410" s="1425" t="s">
        <v>116</v>
      </c>
      <c r="H4410" s="1425" t="s">
        <v>1264</v>
      </c>
      <c r="I4410" s="1425" t="s">
        <v>2775</v>
      </c>
      <c r="J4410" s="1425" t="s">
        <v>390</v>
      </c>
      <c r="K4410" s="1425">
        <v>-49905.25</v>
      </c>
    </row>
    <row r="4411" spans="1:11" ht="12.75">
      <c r="A4411" s="1425" t="s">
        <v>1360</v>
      </c>
      <c r="B4411" s="1425" t="s">
        <v>479</v>
      </c>
      <c r="C4411" s="1425" t="s">
        <v>479</v>
      </c>
      <c r="D4411" s="1425" t="s">
        <v>1286</v>
      </c>
      <c r="E4411" s="1425" t="s">
        <v>1473</v>
      </c>
      <c r="F4411" s="1425" t="s">
        <v>390</v>
      </c>
      <c r="G4411" s="1425" t="s">
        <v>116</v>
      </c>
      <c r="H4411" s="1425" t="s">
        <v>1264</v>
      </c>
      <c r="I4411" s="1425" t="s">
        <v>2776</v>
      </c>
      <c r="J4411" s="1425" t="s">
        <v>390</v>
      </c>
      <c r="K4411" s="1425">
        <v>-81184.630000000005</v>
      </c>
    </row>
    <row r="4412" spans="1:11" ht="12.75">
      <c r="A4412" s="1425" t="s">
        <v>1360</v>
      </c>
      <c r="B4412" s="1425" t="s">
        <v>479</v>
      </c>
      <c r="C4412" s="1425" t="s">
        <v>479</v>
      </c>
      <c r="D4412" s="1425" t="s">
        <v>1286</v>
      </c>
      <c r="E4412" s="1425" t="s">
        <v>1473</v>
      </c>
      <c r="F4412" s="1425" t="s">
        <v>390</v>
      </c>
      <c r="G4412" s="1425" t="s">
        <v>116</v>
      </c>
      <c r="H4412" s="1425" t="s">
        <v>1264</v>
      </c>
      <c r="I4412" s="1425" t="s">
        <v>2777</v>
      </c>
      <c r="J4412" s="1425" t="s">
        <v>390</v>
      </c>
      <c r="K4412" s="1425">
        <v>-6020.7200000000003</v>
      </c>
    </row>
    <row r="4413" spans="1:11" ht="12.75">
      <c r="A4413" s="1425" t="s">
        <v>1360</v>
      </c>
      <c r="B4413" s="1425" t="s">
        <v>479</v>
      </c>
      <c r="C4413" s="1425" t="s">
        <v>479</v>
      </c>
      <c r="D4413" s="1425" t="s">
        <v>1286</v>
      </c>
      <c r="E4413" s="1425" t="s">
        <v>1473</v>
      </c>
      <c r="F4413" s="1425" t="s">
        <v>390</v>
      </c>
      <c r="G4413" s="1425" t="s">
        <v>116</v>
      </c>
      <c r="H4413" s="1425" t="s">
        <v>1264</v>
      </c>
      <c r="I4413" s="1425" t="s">
        <v>2778</v>
      </c>
      <c r="J4413" s="1425" t="s">
        <v>390</v>
      </c>
      <c r="K4413" s="1425">
        <v>-62423.550000000003</v>
      </c>
    </row>
    <row r="4414" spans="1:11" ht="12.75">
      <c r="A4414" s="1425" t="s">
        <v>1360</v>
      </c>
      <c r="B4414" s="1425" t="s">
        <v>479</v>
      </c>
      <c r="C4414" s="1425" t="s">
        <v>479</v>
      </c>
      <c r="D4414" s="1425" t="s">
        <v>1286</v>
      </c>
      <c r="E4414" s="1425" t="s">
        <v>1473</v>
      </c>
      <c r="F4414" s="1425" t="s">
        <v>390</v>
      </c>
      <c r="G4414" s="1425" t="s">
        <v>116</v>
      </c>
      <c r="H4414" s="1425" t="s">
        <v>1265</v>
      </c>
      <c r="I4414" s="1425" t="s">
        <v>2775</v>
      </c>
      <c r="J4414" s="1425" t="s">
        <v>390</v>
      </c>
      <c r="K4414" s="1425">
        <v>-41297.839999999997</v>
      </c>
    </row>
    <row r="4415" spans="1:11" ht="12.75">
      <c r="A4415" s="1425" t="s">
        <v>1360</v>
      </c>
      <c r="B4415" s="1425" t="s">
        <v>479</v>
      </c>
      <c r="C4415" s="1425" t="s">
        <v>479</v>
      </c>
      <c r="D4415" s="1425" t="s">
        <v>1286</v>
      </c>
      <c r="E4415" s="1425" t="s">
        <v>1473</v>
      </c>
      <c r="F4415" s="1425" t="s">
        <v>390</v>
      </c>
      <c r="G4415" s="1425" t="s">
        <v>116</v>
      </c>
      <c r="H4415" s="1425" t="s">
        <v>1265</v>
      </c>
      <c r="I4415" s="1425" t="s">
        <v>2776</v>
      </c>
      <c r="J4415" s="1425" t="s">
        <v>390</v>
      </c>
      <c r="K4415" s="1425">
        <v>-73308.970000000001</v>
      </c>
    </row>
    <row r="4416" spans="1:11" ht="12.75">
      <c r="A4416" s="1425" t="s">
        <v>1360</v>
      </c>
      <c r="B4416" s="1425" t="s">
        <v>479</v>
      </c>
      <c r="C4416" s="1425" t="s">
        <v>479</v>
      </c>
      <c r="D4416" s="1425" t="s">
        <v>1286</v>
      </c>
      <c r="E4416" s="1425" t="s">
        <v>1473</v>
      </c>
      <c r="F4416" s="1425" t="s">
        <v>390</v>
      </c>
      <c r="G4416" s="1425" t="s">
        <v>116</v>
      </c>
      <c r="H4416" s="1425" t="s">
        <v>1265</v>
      </c>
      <c r="I4416" s="1425" t="s">
        <v>2777</v>
      </c>
      <c r="J4416" s="1425" t="s">
        <v>390</v>
      </c>
      <c r="K4416" s="1425">
        <v>-5418.6499999999996</v>
      </c>
    </row>
    <row r="4417" spans="1:11" ht="12.75">
      <c r="A4417" s="1425" t="s">
        <v>1360</v>
      </c>
      <c r="B4417" s="1425" t="s">
        <v>479</v>
      </c>
      <c r="C4417" s="1425" t="s">
        <v>479</v>
      </c>
      <c r="D4417" s="1425" t="s">
        <v>1286</v>
      </c>
      <c r="E4417" s="1425" t="s">
        <v>1473</v>
      </c>
      <c r="F4417" s="1425" t="s">
        <v>390</v>
      </c>
      <c r="G4417" s="1425" t="s">
        <v>116</v>
      </c>
      <c r="H4417" s="1425" t="s">
        <v>1265</v>
      </c>
      <c r="I4417" s="1425" t="s">
        <v>2778</v>
      </c>
      <c r="J4417" s="1425" t="s">
        <v>390</v>
      </c>
      <c r="K4417" s="1425">
        <v>-56382.580000000002</v>
      </c>
    </row>
    <row r="4418" spans="1:11" ht="12.75">
      <c r="A4418" s="1425" t="s">
        <v>1360</v>
      </c>
      <c r="B4418" s="1425" t="s">
        <v>479</v>
      </c>
      <c r="C4418" s="1425" t="s">
        <v>479</v>
      </c>
      <c r="D4418" s="1425" t="s">
        <v>1286</v>
      </c>
      <c r="E4418" s="1425" t="s">
        <v>1473</v>
      </c>
      <c r="F4418" s="1425" t="s">
        <v>390</v>
      </c>
      <c r="G4418" s="1425" t="s">
        <v>116</v>
      </c>
      <c r="H4418" s="1425" t="s">
        <v>2774</v>
      </c>
      <c r="I4418" s="1425" t="s">
        <v>2775</v>
      </c>
      <c r="J4418" s="1425" t="s">
        <v>390</v>
      </c>
      <c r="K4418" s="1425">
        <v>-51548.209999999999</v>
      </c>
    </row>
    <row r="4419" spans="1:11" ht="12.75">
      <c r="A4419" s="1425" t="s">
        <v>1360</v>
      </c>
      <c r="B4419" s="1425" t="s">
        <v>479</v>
      </c>
      <c r="C4419" s="1425" t="s">
        <v>479</v>
      </c>
      <c r="D4419" s="1425" t="s">
        <v>1286</v>
      </c>
      <c r="E4419" s="1425" t="s">
        <v>1473</v>
      </c>
      <c r="F4419" s="1425" t="s">
        <v>390</v>
      </c>
      <c r="G4419" s="1425" t="s">
        <v>116</v>
      </c>
      <c r="H4419" s="1425" t="s">
        <v>2774</v>
      </c>
      <c r="I4419" s="1425" t="s">
        <v>2776</v>
      </c>
      <c r="J4419" s="1425" t="s">
        <v>390</v>
      </c>
      <c r="K4419" s="1425">
        <v>-84203.940000000002</v>
      </c>
    </row>
    <row r="4420" spans="1:11" ht="12.75">
      <c r="A4420" s="1425" t="s">
        <v>1360</v>
      </c>
      <c r="B4420" s="1425" t="s">
        <v>479</v>
      </c>
      <c r="C4420" s="1425" t="s">
        <v>479</v>
      </c>
      <c r="D4420" s="1425" t="s">
        <v>1286</v>
      </c>
      <c r="E4420" s="1425" t="s">
        <v>1473</v>
      </c>
      <c r="F4420" s="1425" t="s">
        <v>390</v>
      </c>
      <c r="G4420" s="1425" t="s">
        <v>116</v>
      </c>
      <c r="H4420" s="1425" t="s">
        <v>2774</v>
      </c>
      <c r="I4420" s="1425" t="s">
        <v>2777</v>
      </c>
      <c r="J4420" s="1425" t="s">
        <v>390</v>
      </c>
      <c r="K4420" s="1425">
        <v>-6622.79</v>
      </c>
    </row>
    <row r="4421" spans="1:11" ht="12.75">
      <c r="A4421" s="1425" t="s">
        <v>1360</v>
      </c>
      <c r="B4421" s="1425" t="s">
        <v>479</v>
      </c>
      <c r="C4421" s="1425" t="s">
        <v>479</v>
      </c>
      <c r="D4421" s="1425" t="s">
        <v>1286</v>
      </c>
      <c r="E4421" s="1425" t="s">
        <v>1473</v>
      </c>
      <c r="F4421" s="1425" t="s">
        <v>390</v>
      </c>
      <c r="G4421" s="1425" t="s">
        <v>116</v>
      </c>
      <c r="H4421" s="1425" t="s">
        <v>2774</v>
      </c>
      <c r="I4421" s="1425" t="s">
        <v>2778</v>
      </c>
      <c r="J4421" s="1425" t="s">
        <v>390</v>
      </c>
      <c r="K4421" s="1425">
        <v>-64437.220000000001</v>
      </c>
    </row>
    <row r="4422" spans="1:11" ht="12.75">
      <c r="A4422" s="1425" t="s">
        <v>1360</v>
      </c>
      <c r="B4422" s="1425" t="s">
        <v>479</v>
      </c>
      <c r="C4422" s="1425" t="s">
        <v>479</v>
      </c>
      <c r="D4422" s="1425" t="s">
        <v>1286</v>
      </c>
      <c r="E4422" s="1425" t="s">
        <v>1473</v>
      </c>
      <c r="F4422" s="1425" t="s">
        <v>390</v>
      </c>
      <c r="G4422" s="1425" t="s">
        <v>116</v>
      </c>
      <c r="H4422" s="1425" t="s">
        <v>1266</v>
      </c>
      <c r="I4422" s="1425" t="s">
        <v>2775</v>
      </c>
      <c r="J4422" s="1425" t="s">
        <v>390</v>
      </c>
      <c r="K4422" s="1425">
        <v>-49908.860000000001</v>
      </c>
    </row>
    <row r="4423" spans="1:11" ht="12.75">
      <c r="A4423" s="1425" t="s">
        <v>1360</v>
      </c>
      <c r="B4423" s="1425" t="s">
        <v>479</v>
      </c>
      <c r="C4423" s="1425" t="s">
        <v>479</v>
      </c>
      <c r="D4423" s="1425" t="s">
        <v>1286</v>
      </c>
      <c r="E4423" s="1425" t="s">
        <v>1473</v>
      </c>
      <c r="F4423" s="1425" t="s">
        <v>390</v>
      </c>
      <c r="G4423" s="1425" t="s">
        <v>116</v>
      </c>
      <c r="H4423" s="1425" t="s">
        <v>1266</v>
      </c>
      <c r="I4423" s="1425" t="s">
        <v>2776</v>
      </c>
      <c r="J4423" s="1425" t="s">
        <v>390</v>
      </c>
      <c r="K4423" s="1425">
        <v>-81775.779999999999</v>
      </c>
    </row>
    <row r="4424" spans="1:11" ht="12.75">
      <c r="A4424" s="1425" t="s">
        <v>1360</v>
      </c>
      <c r="B4424" s="1425" t="s">
        <v>479</v>
      </c>
      <c r="C4424" s="1425" t="s">
        <v>479</v>
      </c>
      <c r="D4424" s="1425" t="s">
        <v>1286</v>
      </c>
      <c r="E4424" s="1425" t="s">
        <v>1473</v>
      </c>
      <c r="F4424" s="1425" t="s">
        <v>390</v>
      </c>
      <c r="G4424" s="1425" t="s">
        <v>116</v>
      </c>
      <c r="H4424" s="1425" t="s">
        <v>1266</v>
      </c>
      <c r="I4424" s="1425" t="s">
        <v>2777</v>
      </c>
      <c r="J4424" s="1425" t="s">
        <v>390</v>
      </c>
      <c r="K4424" s="1425">
        <v>-6622.79</v>
      </c>
    </row>
    <row r="4425" spans="1:11" ht="12.75">
      <c r="A4425" s="1425" t="s">
        <v>1360</v>
      </c>
      <c r="B4425" s="1425" t="s">
        <v>479</v>
      </c>
      <c r="C4425" s="1425" t="s">
        <v>479</v>
      </c>
      <c r="D4425" s="1425" t="s">
        <v>1286</v>
      </c>
      <c r="E4425" s="1425" t="s">
        <v>1473</v>
      </c>
      <c r="F4425" s="1425" t="s">
        <v>390</v>
      </c>
      <c r="G4425" s="1425" t="s">
        <v>116</v>
      </c>
      <c r="H4425" s="1425" t="s">
        <v>1266</v>
      </c>
      <c r="I4425" s="1425" t="s">
        <v>2778</v>
      </c>
      <c r="J4425" s="1425" t="s">
        <v>390</v>
      </c>
      <c r="K4425" s="1425">
        <v>-62423.57</v>
      </c>
    </row>
    <row r="4426" spans="1:11" ht="12.75">
      <c r="A4426" s="1425" t="s">
        <v>1360</v>
      </c>
      <c r="B4426" s="1425" t="s">
        <v>479</v>
      </c>
      <c r="C4426" s="1425" t="s">
        <v>479</v>
      </c>
      <c r="D4426" s="1425" t="s">
        <v>1286</v>
      </c>
      <c r="E4426" s="1425" t="s">
        <v>1473</v>
      </c>
      <c r="F4426" s="1425" t="s">
        <v>390</v>
      </c>
      <c r="G4426" s="1425" t="s">
        <v>116</v>
      </c>
      <c r="H4426" s="1425" t="s">
        <v>1267</v>
      </c>
      <c r="I4426" s="1425" t="s">
        <v>2775</v>
      </c>
      <c r="J4426" s="1425" t="s">
        <v>390</v>
      </c>
      <c r="K4426" s="1425">
        <v>-43578.410000000003</v>
      </c>
    </row>
    <row r="4427" spans="1:11" ht="12.75">
      <c r="A4427" s="1425" t="s">
        <v>1360</v>
      </c>
      <c r="B4427" s="1425" t="s">
        <v>479</v>
      </c>
      <c r="C4427" s="1425" t="s">
        <v>479</v>
      </c>
      <c r="D4427" s="1425" t="s">
        <v>1286</v>
      </c>
      <c r="E4427" s="1425" t="s">
        <v>1473</v>
      </c>
      <c r="F4427" s="1425" t="s">
        <v>390</v>
      </c>
      <c r="G4427" s="1425" t="s">
        <v>116</v>
      </c>
      <c r="H4427" s="1425" t="s">
        <v>1267</v>
      </c>
      <c r="I4427" s="1425" t="s">
        <v>2776</v>
      </c>
      <c r="J4427" s="1425" t="s">
        <v>390</v>
      </c>
      <c r="K4427" s="1425">
        <v>-70683.759999999995</v>
      </c>
    </row>
    <row r="4428" spans="1:11" ht="12.75">
      <c r="A4428" s="1425" t="s">
        <v>1360</v>
      </c>
      <c r="B4428" s="1425" t="s">
        <v>479</v>
      </c>
      <c r="C4428" s="1425" t="s">
        <v>479</v>
      </c>
      <c r="D4428" s="1425" t="s">
        <v>1286</v>
      </c>
      <c r="E4428" s="1425" t="s">
        <v>1473</v>
      </c>
      <c r="F4428" s="1425" t="s">
        <v>390</v>
      </c>
      <c r="G4428" s="1425" t="s">
        <v>116</v>
      </c>
      <c r="H4428" s="1425" t="s">
        <v>1267</v>
      </c>
      <c r="I4428" s="1425" t="s">
        <v>2777</v>
      </c>
      <c r="J4428" s="1425" t="s">
        <v>390</v>
      </c>
      <c r="K4428" s="1425">
        <v>-5217.96</v>
      </c>
    </row>
    <row r="4429" spans="1:11" ht="12.75">
      <c r="A4429" s="1425" t="s">
        <v>1360</v>
      </c>
      <c r="B4429" s="1425" t="s">
        <v>479</v>
      </c>
      <c r="C4429" s="1425" t="s">
        <v>479</v>
      </c>
      <c r="D4429" s="1425" t="s">
        <v>1286</v>
      </c>
      <c r="E4429" s="1425" t="s">
        <v>1473</v>
      </c>
      <c r="F4429" s="1425" t="s">
        <v>390</v>
      </c>
      <c r="G4429" s="1425" t="s">
        <v>116</v>
      </c>
      <c r="H4429" s="1425" t="s">
        <v>1267</v>
      </c>
      <c r="I4429" s="1425" t="s">
        <v>2778</v>
      </c>
      <c r="J4429" s="1425" t="s">
        <v>390</v>
      </c>
      <c r="K4429" s="1425">
        <v>-54368.910000000003</v>
      </c>
    </row>
    <row r="4430" spans="1:11" ht="12.75">
      <c r="A4430" s="1425" t="s">
        <v>1360</v>
      </c>
      <c r="B4430" s="1425" t="s">
        <v>762</v>
      </c>
      <c r="C4430" s="1425" t="s">
        <v>390</v>
      </c>
      <c r="D4430" s="1425" t="s">
        <v>549</v>
      </c>
      <c r="E4430" s="1425" t="s">
        <v>2784</v>
      </c>
      <c r="F4430" s="1425" t="s">
        <v>390</v>
      </c>
      <c r="G4430" s="1425" t="s">
        <v>116</v>
      </c>
      <c r="H4430" s="1425" t="s">
        <v>2762</v>
      </c>
      <c r="I4430" s="1425" t="s">
        <v>2775</v>
      </c>
      <c r="J4430" s="1425" t="s">
        <v>390</v>
      </c>
      <c r="K4430" s="1425">
        <v>-7155.04</v>
      </c>
    </row>
    <row r="4431" spans="1:11" ht="12.75">
      <c r="A4431" s="1425" t="s">
        <v>1360</v>
      </c>
      <c r="B4431" s="1425" t="s">
        <v>762</v>
      </c>
      <c r="C4431" s="1425" t="s">
        <v>390</v>
      </c>
      <c r="D4431" s="1425" t="s">
        <v>549</v>
      </c>
      <c r="E4431" s="1425" t="s">
        <v>2784</v>
      </c>
      <c r="F4431" s="1425" t="s">
        <v>390</v>
      </c>
      <c r="G4431" s="1425" t="s">
        <v>116</v>
      </c>
      <c r="H4431" s="1425" t="s">
        <v>2762</v>
      </c>
      <c r="I4431" s="1425" t="s">
        <v>2776</v>
      </c>
      <c r="J4431" s="1425" t="s">
        <v>390</v>
      </c>
      <c r="K4431" s="1425">
        <v>-29357.650000000001</v>
      </c>
    </row>
    <row r="4432" spans="1:11" ht="12.75">
      <c r="A4432" s="1425" t="s">
        <v>1360</v>
      </c>
      <c r="B4432" s="1425" t="s">
        <v>762</v>
      </c>
      <c r="C4432" s="1425" t="s">
        <v>390</v>
      </c>
      <c r="D4432" s="1425" t="s">
        <v>549</v>
      </c>
      <c r="E4432" s="1425" t="s">
        <v>2784</v>
      </c>
      <c r="F4432" s="1425" t="s">
        <v>390</v>
      </c>
      <c r="G4432" s="1425" t="s">
        <v>116</v>
      </c>
      <c r="H4432" s="1425" t="s">
        <v>2762</v>
      </c>
      <c r="I4432" s="1425" t="s">
        <v>2777</v>
      </c>
      <c r="J4432" s="1425" t="s">
        <v>390</v>
      </c>
      <c r="K4432" s="1425">
        <v>-1400.1800000000001</v>
      </c>
    </row>
    <row r="4433" spans="1:11" ht="12.75">
      <c r="A4433" s="1425" t="s">
        <v>1360</v>
      </c>
      <c r="B4433" s="1425" t="s">
        <v>762</v>
      </c>
      <c r="C4433" s="1425" t="s">
        <v>390</v>
      </c>
      <c r="D4433" s="1425" t="s">
        <v>549</v>
      </c>
      <c r="E4433" s="1425" t="s">
        <v>2784</v>
      </c>
      <c r="F4433" s="1425" t="s">
        <v>390</v>
      </c>
      <c r="G4433" s="1425" t="s">
        <v>116</v>
      </c>
      <c r="H4433" s="1425" t="s">
        <v>2762</v>
      </c>
      <c r="I4433" s="1425" t="s">
        <v>2778</v>
      </c>
      <c r="J4433" s="1425" t="s">
        <v>390</v>
      </c>
      <c r="K4433" s="1425">
        <v>-11527.49</v>
      </c>
    </row>
    <row r="4434" spans="1:11" ht="12.75">
      <c r="A4434" s="1425" t="s">
        <v>1360</v>
      </c>
      <c r="B4434" s="1425" t="s">
        <v>762</v>
      </c>
      <c r="C4434" s="1425" t="s">
        <v>390</v>
      </c>
      <c r="D4434" s="1425" t="s">
        <v>549</v>
      </c>
      <c r="E4434" s="1425" t="s">
        <v>2784</v>
      </c>
      <c r="F4434" s="1425" t="s">
        <v>390</v>
      </c>
      <c r="G4434" s="1425" t="s">
        <v>116</v>
      </c>
      <c r="H4434" s="1425" t="s">
        <v>1263</v>
      </c>
      <c r="I4434" s="1425" t="s">
        <v>2775</v>
      </c>
      <c r="J4434" s="1425" t="s">
        <v>390</v>
      </c>
      <c r="K4434" s="1425">
        <v>-7224.2799999999997</v>
      </c>
    </row>
    <row r="4435" spans="1:11" ht="12.75">
      <c r="A4435" s="1425" t="s">
        <v>1360</v>
      </c>
      <c r="B4435" s="1425" t="s">
        <v>762</v>
      </c>
      <c r="C4435" s="1425" t="s">
        <v>390</v>
      </c>
      <c r="D4435" s="1425" t="s">
        <v>549</v>
      </c>
      <c r="E4435" s="1425" t="s">
        <v>2784</v>
      </c>
      <c r="F4435" s="1425" t="s">
        <v>390</v>
      </c>
      <c r="G4435" s="1425" t="s">
        <v>116</v>
      </c>
      <c r="H4435" s="1425" t="s">
        <v>1263</v>
      </c>
      <c r="I4435" s="1425" t="s">
        <v>2776</v>
      </c>
      <c r="J4435" s="1425" t="s">
        <v>390</v>
      </c>
      <c r="K4435" s="1425">
        <v>-24142.82</v>
      </c>
    </row>
    <row r="4436" spans="1:11" ht="12.75">
      <c r="A4436" s="1425" t="s">
        <v>1360</v>
      </c>
      <c r="B4436" s="1425" t="s">
        <v>762</v>
      </c>
      <c r="C4436" s="1425" t="s">
        <v>390</v>
      </c>
      <c r="D4436" s="1425" t="s">
        <v>549</v>
      </c>
      <c r="E4436" s="1425" t="s">
        <v>2784</v>
      </c>
      <c r="F4436" s="1425" t="s">
        <v>390</v>
      </c>
      <c r="G4436" s="1425" t="s">
        <v>116</v>
      </c>
      <c r="H4436" s="1425" t="s">
        <v>1263</v>
      </c>
      <c r="I4436" s="1425" t="s">
        <v>2777</v>
      </c>
      <c r="J4436" s="1425" t="s">
        <v>390</v>
      </c>
      <c r="K4436" s="1425">
        <v>-1610.21</v>
      </c>
    </row>
    <row r="4437" spans="1:11" ht="12.75">
      <c r="A4437" s="1425" t="s">
        <v>1360</v>
      </c>
      <c r="B4437" s="1425" t="s">
        <v>762</v>
      </c>
      <c r="C4437" s="1425" t="s">
        <v>390</v>
      </c>
      <c r="D4437" s="1425" t="s">
        <v>549</v>
      </c>
      <c r="E4437" s="1425" t="s">
        <v>2784</v>
      </c>
      <c r="F4437" s="1425" t="s">
        <v>390</v>
      </c>
      <c r="G4437" s="1425" t="s">
        <v>116</v>
      </c>
      <c r="H4437" s="1425" t="s">
        <v>1263</v>
      </c>
      <c r="I4437" s="1425" t="s">
        <v>2778</v>
      </c>
      <c r="J4437" s="1425" t="s">
        <v>390</v>
      </c>
      <c r="K4437" s="1425">
        <v>-11641.99</v>
      </c>
    </row>
    <row r="4438" spans="1:11" ht="12.75">
      <c r="A4438" s="1425" t="s">
        <v>1360</v>
      </c>
      <c r="B4438" s="1425" t="s">
        <v>762</v>
      </c>
      <c r="C4438" s="1425" t="s">
        <v>390</v>
      </c>
      <c r="D4438" s="1425" t="s">
        <v>549</v>
      </c>
      <c r="E4438" s="1425" t="s">
        <v>2784</v>
      </c>
      <c r="F4438" s="1425" t="s">
        <v>390</v>
      </c>
      <c r="G4438" s="1425" t="s">
        <v>116</v>
      </c>
      <c r="H4438" s="1425" t="s">
        <v>2772</v>
      </c>
      <c r="I4438" s="1425" t="s">
        <v>2775</v>
      </c>
      <c r="J4438" s="1425" t="s">
        <v>390</v>
      </c>
      <c r="K4438" s="1425">
        <v>-5402.8100000000004</v>
      </c>
    </row>
    <row r="4439" spans="1:11" ht="12.75">
      <c r="A4439" s="1425" t="s">
        <v>1360</v>
      </c>
      <c r="B4439" s="1425" t="s">
        <v>762</v>
      </c>
      <c r="C4439" s="1425" t="s">
        <v>390</v>
      </c>
      <c r="D4439" s="1425" t="s">
        <v>549</v>
      </c>
      <c r="E4439" s="1425" t="s">
        <v>2784</v>
      </c>
      <c r="F4439" s="1425" t="s">
        <v>390</v>
      </c>
      <c r="G4439" s="1425" t="s">
        <v>116</v>
      </c>
      <c r="H4439" s="1425" t="s">
        <v>2772</v>
      </c>
      <c r="I4439" s="1425" t="s">
        <v>2776</v>
      </c>
      <c r="J4439" s="1425" t="s">
        <v>390</v>
      </c>
      <c r="K4439" s="1425">
        <v>-29357.650000000001</v>
      </c>
    </row>
    <row r="4440" spans="1:11" ht="12.75">
      <c r="A4440" s="1425" t="s">
        <v>1360</v>
      </c>
      <c r="B4440" s="1425" t="s">
        <v>762</v>
      </c>
      <c r="C4440" s="1425" t="s">
        <v>390</v>
      </c>
      <c r="D4440" s="1425" t="s">
        <v>549</v>
      </c>
      <c r="E4440" s="1425" t="s">
        <v>2784</v>
      </c>
      <c r="F4440" s="1425" t="s">
        <v>390</v>
      </c>
      <c r="G4440" s="1425" t="s">
        <v>116</v>
      </c>
      <c r="H4440" s="1425" t="s">
        <v>2772</v>
      </c>
      <c r="I4440" s="1425" t="s">
        <v>2777</v>
      </c>
      <c r="J4440" s="1425" t="s">
        <v>390</v>
      </c>
      <c r="K4440" s="1425">
        <v>-1400.1800000000001</v>
      </c>
    </row>
    <row r="4441" spans="1:11" ht="12.75">
      <c r="A4441" s="1425" t="s">
        <v>1360</v>
      </c>
      <c r="B4441" s="1425" t="s">
        <v>762</v>
      </c>
      <c r="C4441" s="1425" t="s">
        <v>390</v>
      </c>
      <c r="D4441" s="1425" t="s">
        <v>549</v>
      </c>
      <c r="E4441" s="1425" t="s">
        <v>2784</v>
      </c>
      <c r="F4441" s="1425" t="s">
        <v>390</v>
      </c>
      <c r="G4441" s="1425" t="s">
        <v>116</v>
      </c>
      <c r="H4441" s="1425" t="s">
        <v>2772</v>
      </c>
      <c r="I4441" s="1425" t="s">
        <v>2778</v>
      </c>
      <c r="J4441" s="1425" t="s">
        <v>390</v>
      </c>
      <c r="K4441" s="1425">
        <v>-10854.049999999999</v>
      </c>
    </row>
    <row r="4442" spans="1:11" ht="12.75">
      <c r="A4442" s="1425" t="s">
        <v>1360</v>
      </c>
      <c r="B4442" s="1425" t="s">
        <v>762</v>
      </c>
      <c r="C4442" s="1425" t="s">
        <v>390</v>
      </c>
      <c r="D4442" s="1425" t="s">
        <v>549</v>
      </c>
      <c r="E4442" s="1425" t="s">
        <v>2784</v>
      </c>
      <c r="F4442" s="1425" t="s">
        <v>390</v>
      </c>
      <c r="G4442" s="1425" t="s">
        <v>116</v>
      </c>
      <c r="H4442" s="1425" t="s">
        <v>2773</v>
      </c>
      <c r="I4442" s="1425" t="s">
        <v>2775</v>
      </c>
      <c r="J4442" s="1425" t="s">
        <v>390</v>
      </c>
      <c r="K4442" s="1425">
        <v>-3485.52</v>
      </c>
    </row>
    <row r="4443" spans="1:11" ht="12.75">
      <c r="A4443" s="1425" t="s">
        <v>1360</v>
      </c>
      <c r="B4443" s="1425" t="s">
        <v>762</v>
      </c>
      <c r="C4443" s="1425" t="s">
        <v>390</v>
      </c>
      <c r="D4443" s="1425" t="s">
        <v>549</v>
      </c>
      <c r="E4443" s="1425" t="s">
        <v>2784</v>
      </c>
      <c r="F4443" s="1425" t="s">
        <v>390</v>
      </c>
      <c r="G4443" s="1425" t="s">
        <v>116</v>
      </c>
      <c r="H4443" s="1425" t="s">
        <v>2773</v>
      </c>
      <c r="I4443" s="1425" t="s">
        <v>2776</v>
      </c>
      <c r="J4443" s="1425" t="s">
        <v>390</v>
      </c>
      <c r="K4443" s="1425">
        <v>-29255.16</v>
      </c>
    </row>
    <row r="4444" spans="1:11" ht="12.75">
      <c r="A4444" s="1425" t="s">
        <v>1360</v>
      </c>
      <c r="B4444" s="1425" t="s">
        <v>762</v>
      </c>
      <c r="C4444" s="1425" t="s">
        <v>390</v>
      </c>
      <c r="D4444" s="1425" t="s">
        <v>549</v>
      </c>
      <c r="E4444" s="1425" t="s">
        <v>2784</v>
      </c>
      <c r="F4444" s="1425" t="s">
        <v>390</v>
      </c>
      <c r="G4444" s="1425" t="s">
        <v>116</v>
      </c>
      <c r="H4444" s="1425" t="s">
        <v>2773</v>
      </c>
      <c r="I4444" s="1425" t="s">
        <v>2777</v>
      </c>
      <c r="J4444" s="1425" t="s">
        <v>390</v>
      </c>
      <c r="K4444" s="1425">
        <v>-1400.1800000000001</v>
      </c>
    </row>
    <row r="4445" spans="1:11" ht="12.75">
      <c r="A4445" s="1425" t="s">
        <v>1360</v>
      </c>
      <c r="B4445" s="1425" t="s">
        <v>762</v>
      </c>
      <c r="C4445" s="1425" t="s">
        <v>390</v>
      </c>
      <c r="D4445" s="1425" t="s">
        <v>549</v>
      </c>
      <c r="E4445" s="1425" t="s">
        <v>2784</v>
      </c>
      <c r="F4445" s="1425" t="s">
        <v>390</v>
      </c>
      <c r="G4445" s="1425" t="s">
        <v>116</v>
      </c>
      <c r="H4445" s="1425" t="s">
        <v>2773</v>
      </c>
      <c r="I4445" s="1425" t="s">
        <v>2778</v>
      </c>
      <c r="J4445" s="1425" t="s">
        <v>390</v>
      </c>
      <c r="K4445" s="1425">
        <v>-10565.610000000001</v>
      </c>
    </row>
    <row r="4446" spans="1:11" ht="12.75">
      <c r="A4446" s="1425" t="s">
        <v>1360</v>
      </c>
      <c r="B4446" s="1425" t="s">
        <v>762</v>
      </c>
      <c r="C4446" s="1425" t="s">
        <v>390</v>
      </c>
      <c r="D4446" s="1425" t="s">
        <v>549</v>
      </c>
      <c r="E4446" s="1425" t="s">
        <v>2784</v>
      </c>
      <c r="F4446" s="1425" t="s">
        <v>390</v>
      </c>
      <c r="G4446" s="1425" t="s">
        <v>116</v>
      </c>
      <c r="H4446" s="1425" t="s">
        <v>1264</v>
      </c>
      <c r="I4446" s="1425" t="s">
        <v>2775</v>
      </c>
      <c r="J4446" s="1425" t="s">
        <v>390</v>
      </c>
      <c r="K4446" s="1425">
        <v>-7302.54</v>
      </c>
    </row>
    <row r="4447" spans="1:11" ht="12.75">
      <c r="A4447" s="1425" t="s">
        <v>1360</v>
      </c>
      <c r="B4447" s="1425" t="s">
        <v>762</v>
      </c>
      <c r="C4447" s="1425" t="s">
        <v>390</v>
      </c>
      <c r="D4447" s="1425" t="s">
        <v>549</v>
      </c>
      <c r="E4447" s="1425" t="s">
        <v>2784</v>
      </c>
      <c r="F4447" s="1425" t="s">
        <v>390</v>
      </c>
      <c r="G4447" s="1425" t="s">
        <v>116</v>
      </c>
      <c r="H4447" s="1425" t="s">
        <v>1264</v>
      </c>
      <c r="I4447" s="1425" t="s">
        <v>2776</v>
      </c>
      <c r="J4447" s="1425" t="s">
        <v>390</v>
      </c>
      <c r="K4447" s="1425">
        <v>-5836.9200000000001</v>
      </c>
    </row>
    <row r="4448" spans="1:11" ht="12.75">
      <c r="A4448" s="1425" t="s">
        <v>1360</v>
      </c>
      <c r="B4448" s="1425" t="s">
        <v>762</v>
      </c>
      <c r="C4448" s="1425" t="s">
        <v>390</v>
      </c>
      <c r="D4448" s="1425" t="s">
        <v>549</v>
      </c>
      <c r="E4448" s="1425" t="s">
        <v>2784</v>
      </c>
      <c r="F4448" s="1425" t="s">
        <v>390</v>
      </c>
      <c r="G4448" s="1425" t="s">
        <v>116</v>
      </c>
      <c r="H4448" s="1425" t="s">
        <v>1264</v>
      </c>
      <c r="I4448" s="1425" t="s">
        <v>2777</v>
      </c>
      <c r="J4448" s="1425" t="s">
        <v>390</v>
      </c>
      <c r="K4448" s="1425">
        <v>-1610.21</v>
      </c>
    </row>
    <row r="4449" spans="1:11" ht="12.75">
      <c r="A4449" s="1425" t="s">
        <v>1360</v>
      </c>
      <c r="B4449" s="1425" t="s">
        <v>762</v>
      </c>
      <c r="C4449" s="1425" t="s">
        <v>390</v>
      </c>
      <c r="D4449" s="1425" t="s">
        <v>549</v>
      </c>
      <c r="E4449" s="1425" t="s">
        <v>2784</v>
      </c>
      <c r="F4449" s="1425" t="s">
        <v>390</v>
      </c>
      <c r="G4449" s="1425" t="s">
        <v>116</v>
      </c>
      <c r="H4449" s="1425" t="s">
        <v>1264</v>
      </c>
      <c r="I4449" s="1425" t="s">
        <v>2778</v>
      </c>
      <c r="J4449" s="1425" t="s">
        <v>390</v>
      </c>
      <c r="K4449" s="1425">
        <v>-11594.65</v>
      </c>
    </row>
    <row r="4450" spans="1:11" ht="12.75">
      <c r="A4450" s="1425" t="s">
        <v>1360</v>
      </c>
      <c r="B4450" s="1425" t="s">
        <v>762</v>
      </c>
      <c r="C4450" s="1425" t="s">
        <v>390</v>
      </c>
      <c r="D4450" s="1425" t="s">
        <v>549</v>
      </c>
      <c r="E4450" s="1425" t="s">
        <v>2784</v>
      </c>
      <c r="F4450" s="1425" t="s">
        <v>390</v>
      </c>
      <c r="G4450" s="1425" t="s">
        <v>116</v>
      </c>
      <c r="H4450" s="1425" t="s">
        <v>1265</v>
      </c>
      <c r="I4450" s="1425" t="s">
        <v>2775</v>
      </c>
      <c r="J4450" s="1425" t="s">
        <v>390</v>
      </c>
      <c r="K4450" s="1425">
        <v>-7088.6899999999996</v>
      </c>
    </row>
    <row r="4451" spans="1:11" ht="12.75">
      <c r="A4451" s="1425" t="s">
        <v>1360</v>
      </c>
      <c r="B4451" s="1425" t="s">
        <v>762</v>
      </c>
      <c r="C4451" s="1425" t="s">
        <v>390</v>
      </c>
      <c r="D4451" s="1425" t="s">
        <v>549</v>
      </c>
      <c r="E4451" s="1425" t="s">
        <v>2784</v>
      </c>
      <c r="F4451" s="1425" t="s">
        <v>390</v>
      </c>
      <c r="G4451" s="1425" t="s">
        <v>116</v>
      </c>
      <c r="H4451" s="1425" t="s">
        <v>1265</v>
      </c>
      <c r="I4451" s="1425" t="s">
        <v>2776</v>
      </c>
      <c r="J4451" s="1425" t="s">
        <v>390</v>
      </c>
      <c r="K4451" s="1425">
        <v>-29357.650000000001</v>
      </c>
    </row>
    <row r="4452" spans="1:11" ht="12.75">
      <c r="A4452" s="1425" t="s">
        <v>1360</v>
      </c>
      <c r="B4452" s="1425" t="s">
        <v>762</v>
      </c>
      <c r="C4452" s="1425" t="s">
        <v>390</v>
      </c>
      <c r="D4452" s="1425" t="s">
        <v>549</v>
      </c>
      <c r="E4452" s="1425" t="s">
        <v>2784</v>
      </c>
      <c r="F4452" s="1425" t="s">
        <v>390</v>
      </c>
      <c r="G4452" s="1425" t="s">
        <v>116</v>
      </c>
      <c r="H4452" s="1425" t="s">
        <v>1265</v>
      </c>
      <c r="I4452" s="1425" t="s">
        <v>2777</v>
      </c>
      <c r="J4452" s="1425" t="s">
        <v>390</v>
      </c>
      <c r="K4452" s="1425">
        <v>-1400.1800000000001</v>
      </c>
    </row>
    <row r="4453" spans="1:11" ht="12.75">
      <c r="A4453" s="1425" t="s">
        <v>1360</v>
      </c>
      <c r="B4453" s="1425" t="s">
        <v>762</v>
      </c>
      <c r="C4453" s="1425" t="s">
        <v>390</v>
      </c>
      <c r="D4453" s="1425" t="s">
        <v>549</v>
      </c>
      <c r="E4453" s="1425" t="s">
        <v>2784</v>
      </c>
      <c r="F4453" s="1425" t="s">
        <v>390</v>
      </c>
      <c r="G4453" s="1425" t="s">
        <v>116</v>
      </c>
      <c r="H4453" s="1425" t="s">
        <v>1265</v>
      </c>
      <c r="I4453" s="1425" t="s">
        <v>2778</v>
      </c>
      <c r="J4453" s="1425" t="s">
        <v>390</v>
      </c>
      <c r="K4453" s="1425">
        <v>-11433.52</v>
      </c>
    </row>
    <row r="4454" spans="1:11" ht="12.75">
      <c r="A4454" s="1425" t="s">
        <v>1360</v>
      </c>
      <c r="B4454" s="1425" t="s">
        <v>762</v>
      </c>
      <c r="C4454" s="1425" t="s">
        <v>390</v>
      </c>
      <c r="D4454" s="1425" t="s">
        <v>549</v>
      </c>
      <c r="E4454" s="1425" t="s">
        <v>2784</v>
      </c>
      <c r="F4454" s="1425" t="s">
        <v>390</v>
      </c>
      <c r="G4454" s="1425" t="s">
        <v>116</v>
      </c>
      <c r="H4454" s="1425" t="s">
        <v>2774</v>
      </c>
      <c r="I4454" s="1425" t="s">
        <v>2775</v>
      </c>
      <c r="J4454" s="1425" t="s">
        <v>390</v>
      </c>
      <c r="K4454" s="1425">
        <v>-1349963.27</v>
      </c>
    </row>
    <row r="4455" spans="1:11" ht="12.75">
      <c r="A4455" s="1425" t="s">
        <v>1360</v>
      </c>
      <c r="B4455" s="1425" t="s">
        <v>762</v>
      </c>
      <c r="C4455" s="1425" t="s">
        <v>390</v>
      </c>
      <c r="D4455" s="1425" t="s">
        <v>549</v>
      </c>
      <c r="E4455" s="1425" t="s">
        <v>2784</v>
      </c>
      <c r="F4455" s="1425" t="s">
        <v>390</v>
      </c>
      <c r="G4455" s="1425" t="s">
        <v>116</v>
      </c>
      <c r="H4455" s="1425" t="s">
        <v>2774</v>
      </c>
      <c r="I4455" s="1425" t="s">
        <v>2776</v>
      </c>
      <c r="J4455" s="1425" t="s">
        <v>390</v>
      </c>
      <c r="K4455" s="1425">
        <v>-1472507.1200000001</v>
      </c>
    </row>
    <row r="4456" spans="1:11" ht="12.75">
      <c r="A4456" s="1425" t="s">
        <v>1360</v>
      </c>
      <c r="B4456" s="1425" t="s">
        <v>762</v>
      </c>
      <c r="C4456" s="1425" t="s">
        <v>390</v>
      </c>
      <c r="D4456" s="1425" t="s">
        <v>549</v>
      </c>
      <c r="E4456" s="1425" t="s">
        <v>2784</v>
      </c>
      <c r="F4456" s="1425" t="s">
        <v>390</v>
      </c>
      <c r="G4456" s="1425" t="s">
        <v>116</v>
      </c>
      <c r="H4456" s="1425" t="s">
        <v>2774</v>
      </c>
      <c r="I4456" s="1425" t="s">
        <v>2777</v>
      </c>
      <c r="J4456" s="1425" t="s">
        <v>390</v>
      </c>
      <c r="K4456" s="1425">
        <v>-1400.1800000000001</v>
      </c>
    </row>
    <row r="4457" spans="1:11" ht="12.75">
      <c r="A4457" s="1425" t="s">
        <v>1360</v>
      </c>
      <c r="B4457" s="1425" t="s">
        <v>762</v>
      </c>
      <c r="C4457" s="1425" t="s">
        <v>390</v>
      </c>
      <c r="D4457" s="1425" t="s">
        <v>549</v>
      </c>
      <c r="E4457" s="1425" t="s">
        <v>2784</v>
      </c>
      <c r="F4457" s="1425" t="s">
        <v>390</v>
      </c>
      <c r="G4457" s="1425" t="s">
        <v>116</v>
      </c>
      <c r="H4457" s="1425" t="s">
        <v>2774</v>
      </c>
      <c r="I4457" s="1425" t="s">
        <v>2778</v>
      </c>
      <c r="J4457" s="1425" t="s">
        <v>390</v>
      </c>
      <c r="K4457" s="1425">
        <v>-821275.55000000005</v>
      </c>
    </row>
    <row r="4458" spans="1:11" ht="12.75">
      <c r="A4458" s="1425" t="s">
        <v>1360</v>
      </c>
      <c r="B4458" s="1425" t="s">
        <v>762</v>
      </c>
      <c r="C4458" s="1425" t="s">
        <v>390</v>
      </c>
      <c r="D4458" s="1425" t="s">
        <v>549</v>
      </c>
      <c r="E4458" s="1425" t="s">
        <v>2784</v>
      </c>
      <c r="F4458" s="1425" t="s">
        <v>390</v>
      </c>
      <c r="G4458" s="1425" t="s">
        <v>116</v>
      </c>
      <c r="H4458" s="1425" t="s">
        <v>1266</v>
      </c>
      <c r="I4458" s="1425" t="s">
        <v>2775</v>
      </c>
      <c r="J4458" s="1425" t="s">
        <v>390</v>
      </c>
      <c r="K4458" s="1425">
        <v>-10198.530000000001</v>
      </c>
    </row>
    <row r="4459" spans="1:11" ht="12.75">
      <c r="A4459" s="1425" t="s">
        <v>1360</v>
      </c>
      <c r="B4459" s="1425" t="s">
        <v>762</v>
      </c>
      <c r="C4459" s="1425" t="s">
        <v>390</v>
      </c>
      <c r="D4459" s="1425" t="s">
        <v>549</v>
      </c>
      <c r="E4459" s="1425" t="s">
        <v>2784</v>
      </c>
      <c r="F4459" s="1425" t="s">
        <v>390</v>
      </c>
      <c r="G4459" s="1425" t="s">
        <v>116</v>
      </c>
      <c r="H4459" s="1425" t="s">
        <v>1266</v>
      </c>
      <c r="I4459" s="1425" t="s">
        <v>2776</v>
      </c>
      <c r="J4459" s="1425" t="s">
        <v>390</v>
      </c>
      <c r="K4459" s="1425">
        <v>-29357.650000000001</v>
      </c>
    </row>
    <row r="4460" spans="1:11" ht="12.75">
      <c r="A4460" s="1425" t="s">
        <v>1360</v>
      </c>
      <c r="B4460" s="1425" t="s">
        <v>762</v>
      </c>
      <c r="C4460" s="1425" t="s">
        <v>390</v>
      </c>
      <c r="D4460" s="1425" t="s">
        <v>549</v>
      </c>
      <c r="E4460" s="1425" t="s">
        <v>2784</v>
      </c>
      <c r="F4460" s="1425" t="s">
        <v>390</v>
      </c>
      <c r="G4460" s="1425" t="s">
        <v>116</v>
      </c>
      <c r="H4460" s="1425" t="s">
        <v>1266</v>
      </c>
      <c r="I4460" s="1425" t="s">
        <v>2777</v>
      </c>
      <c r="J4460" s="1425" t="s">
        <v>390</v>
      </c>
      <c r="K4460" s="1425">
        <v>-1400.1800000000001</v>
      </c>
    </row>
    <row r="4461" spans="1:11" ht="12.75">
      <c r="A4461" s="1425" t="s">
        <v>1360</v>
      </c>
      <c r="B4461" s="1425" t="s">
        <v>762</v>
      </c>
      <c r="C4461" s="1425" t="s">
        <v>390</v>
      </c>
      <c r="D4461" s="1425" t="s">
        <v>549</v>
      </c>
      <c r="E4461" s="1425" t="s">
        <v>2784</v>
      </c>
      <c r="F4461" s="1425" t="s">
        <v>390</v>
      </c>
      <c r="G4461" s="1425" t="s">
        <v>116</v>
      </c>
      <c r="H4461" s="1425" t="s">
        <v>1266</v>
      </c>
      <c r="I4461" s="1425" t="s">
        <v>2778</v>
      </c>
      <c r="J4461" s="1425" t="s">
        <v>390</v>
      </c>
      <c r="K4461" s="1425">
        <v>-12024.52</v>
      </c>
    </row>
    <row r="4462" spans="1:11" ht="12.75">
      <c r="A4462" s="1425" t="s">
        <v>1360</v>
      </c>
      <c r="B4462" s="1425" t="s">
        <v>762</v>
      </c>
      <c r="C4462" s="1425" t="s">
        <v>390</v>
      </c>
      <c r="D4462" s="1425" t="s">
        <v>549</v>
      </c>
      <c r="E4462" s="1425" t="s">
        <v>2784</v>
      </c>
      <c r="F4462" s="1425" t="s">
        <v>390</v>
      </c>
      <c r="G4462" s="1425" t="s">
        <v>116</v>
      </c>
      <c r="H4462" s="1425" t="s">
        <v>1267</v>
      </c>
      <c r="I4462" s="1425" t="s">
        <v>2775</v>
      </c>
      <c r="J4462" s="1425" t="s">
        <v>390</v>
      </c>
      <c r="K4462" s="1425">
        <v>-6607.1400000000003</v>
      </c>
    </row>
    <row r="4463" spans="1:11" ht="12.75">
      <c r="A4463" s="1425" t="s">
        <v>1360</v>
      </c>
      <c r="B4463" s="1425" t="s">
        <v>762</v>
      </c>
      <c r="C4463" s="1425" t="s">
        <v>390</v>
      </c>
      <c r="D4463" s="1425" t="s">
        <v>549</v>
      </c>
      <c r="E4463" s="1425" t="s">
        <v>2784</v>
      </c>
      <c r="F4463" s="1425" t="s">
        <v>390</v>
      </c>
      <c r="G4463" s="1425" t="s">
        <v>116</v>
      </c>
      <c r="H4463" s="1425" t="s">
        <v>1267</v>
      </c>
      <c r="I4463" s="1425" t="s">
        <v>2776</v>
      </c>
      <c r="J4463" s="1425" t="s">
        <v>390</v>
      </c>
      <c r="K4463" s="1425">
        <v>-24179.779999999999</v>
      </c>
    </row>
    <row r="4464" spans="1:11" ht="12.75">
      <c r="A4464" s="1425" t="s">
        <v>1360</v>
      </c>
      <c r="B4464" s="1425" t="s">
        <v>762</v>
      </c>
      <c r="C4464" s="1425" t="s">
        <v>390</v>
      </c>
      <c r="D4464" s="1425" t="s">
        <v>549</v>
      </c>
      <c r="E4464" s="1425" t="s">
        <v>2784</v>
      </c>
      <c r="F4464" s="1425" t="s">
        <v>390</v>
      </c>
      <c r="G4464" s="1425" t="s">
        <v>116</v>
      </c>
      <c r="H4464" s="1425" t="s">
        <v>1267</v>
      </c>
      <c r="I4464" s="1425" t="s">
        <v>2777</v>
      </c>
      <c r="J4464" s="1425" t="s">
        <v>390</v>
      </c>
      <c r="K4464" s="1425">
        <v>-1610.21</v>
      </c>
    </row>
    <row r="4465" spans="1:11" ht="12.75">
      <c r="A4465" s="1425" t="s">
        <v>1360</v>
      </c>
      <c r="B4465" s="1425" t="s">
        <v>762</v>
      </c>
      <c r="C4465" s="1425" t="s">
        <v>390</v>
      </c>
      <c r="D4465" s="1425" t="s">
        <v>549</v>
      </c>
      <c r="E4465" s="1425" t="s">
        <v>2784</v>
      </c>
      <c r="F4465" s="1425" t="s">
        <v>390</v>
      </c>
      <c r="G4465" s="1425" t="s">
        <v>116</v>
      </c>
      <c r="H4465" s="1425" t="s">
        <v>1267</v>
      </c>
      <c r="I4465" s="1425" t="s">
        <v>2778</v>
      </c>
      <c r="J4465" s="1425" t="s">
        <v>390</v>
      </c>
      <c r="K4465" s="1425">
        <v>-11377.440000000001</v>
      </c>
    </row>
    <row r="4466" spans="1:11" ht="12.75">
      <c r="A4466" s="1425" t="s">
        <v>1360</v>
      </c>
      <c r="B4466" s="1425" t="s">
        <v>762</v>
      </c>
      <c r="C4466" s="1425" t="s">
        <v>390</v>
      </c>
      <c r="D4466" s="1425" t="s">
        <v>549</v>
      </c>
      <c r="E4466" s="1425" t="s">
        <v>1474</v>
      </c>
      <c r="F4466" s="1425" t="s">
        <v>1287</v>
      </c>
      <c r="G4466" s="1425" t="s">
        <v>116</v>
      </c>
      <c r="H4466" s="1425" t="s">
        <v>2762</v>
      </c>
      <c r="I4466" s="1425" t="s">
        <v>2775</v>
      </c>
      <c r="J4466" s="1425" t="s">
        <v>1288</v>
      </c>
      <c r="K4466" s="1425">
        <v>23121.790000000001</v>
      </c>
    </row>
    <row r="4467" spans="1:11" ht="12.75">
      <c r="A4467" s="1425" t="s">
        <v>1360</v>
      </c>
      <c r="B4467" s="1425" t="s">
        <v>762</v>
      </c>
      <c r="C4467" s="1425" t="s">
        <v>390</v>
      </c>
      <c r="D4467" s="1425" t="s">
        <v>549</v>
      </c>
      <c r="E4467" s="1425" t="s">
        <v>1474</v>
      </c>
      <c r="F4467" s="1425" t="s">
        <v>1287</v>
      </c>
      <c r="G4467" s="1425" t="s">
        <v>116</v>
      </c>
      <c r="H4467" s="1425" t="s">
        <v>2762</v>
      </c>
      <c r="I4467" s="1425" t="s">
        <v>2776</v>
      </c>
      <c r="J4467" s="1425" t="s">
        <v>1288</v>
      </c>
      <c r="K4467" s="1425">
        <v>24705.970000000001</v>
      </c>
    </row>
    <row r="4468" spans="1:11" ht="12.75">
      <c r="A4468" s="1425" t="s">
        <v>1360</v>
      </c>
      <c r="B4468" s="1425" t="s">
        <v>762</v>
      </c>
      <c r="C4468" s="1425" t="s">
        <v>390</v>
      </c>
      <c r="D4468" s="1425" t="s">
        <v>549</v>
      </c>
      <c r="E4468" s="1425" t="s">
        <v>1474</v>
      </c>
      <c r="F4468" s="1425" t="s">
        <v>1287</v>
      </c>
      <c r="G4468" s="1425" t="s">
        <v>116</v>
      </c>
      <c r="H4468" s="1425" t="s">
        <v>2762</v>
      </c>
      <c r="I4468" s="1425" t="s">
        <v>2777</v>
      </c>
      <c r="J4468" s="1425" t="s">
        <v>1288</v>
      </c>
      <c r="K4468" s="1425">
        <v>5075.1000000000004</v>
      </c>
    </row>
    <row r="4469" spans="1:11" ht="12.75">
      <c r="A4469" s="1425" t="s">
        <v>1360</v>
      </c>
      <c r="B4469" s="1425" t="s">
        <v>762</v>
      </c>
      <c r="C4469" s="1425" t="s">
        <v>390</v>
      </c>
      <c r="D4469" s="1425" t="s">
        <v>549</v>
      </c>
      <c r="E4469" s="1425" t="s">
        <v>1474</v>
      </c>
      <c r="F4469" s="1425" t="s">
        <v>1287</v>
      </c>
      <c r="G4469" s="1425" t="s">
        <v>116</v>
      </c>
      <c r="H4469" s="1425" t="s">
        <v>2762</v>
      </c>
      <c r="I4469" s="1425" t="s">
        <v>2778</v>
      </c>
      <c r="J4469" s="1425" t="s">
        <v>1288</v>
      </c>
      <c r="K4469" s="1425">
        <v>35244.330000000002</v>
      </c>
    </row>
    <row r="4470" spans="1:11" ht="12.75">
      <c r="A4470" s="1425" t="s">
        <v>1360</v>
      </c>
      <c r="B4470" s="1425" t="s">
        <v>762</v>
      </c>
      <c r="C4470" s="1425" t="s">
        <v>390</v>
      </c>
      <c r="D4470" s="1425" t="s">
        <v>549</v>
      </c>
      <c r="E4470" s="1425" t="s">
        <v>1474</v>
      </c>
      <c r="F4470" s="1425" t="s">
        <v>1287</v>
      </c>
      <c r="G4470" s="1425" t="s">
        <v>116</v>
      </c>
      <c r="H4470" s="1425" t="s">
        <v>1263</v>
      </c>
      <c r="I4470" s="1425" t="s">
        <v>2775</v>
      </c>
      <c r="J4470" s="1425" t="s">
        <v>1288</v>
      </c>
      <c r="K4470" s="1425">
        <v>21364.23</v>
      </c>
    </row>
    <row r="4471" spans="1:11" ht="12.75">
      <c r="A4471" s="1425" t="s">
        <v>1360</v>
      </c>
      <c r="B4471" s="1425" t="s">
        <v>762</v>
      </c>
      <c r="C4471" s="1425" t="s">
        <v>390</v>
      </c>
      <c r="D4471" s="1425" t="s">
        <v>549</v>
      </c>
      <c r="E4471" s="1425" t="s">
        <v>1474</v>
      </c>
      <c r="F4471" s="1425" t="s">
        <v>1287</v>
      </c>
      <c r="G4471" s="1425" t="s">
        <v>116</v>
      </c>
      <c r="H4471" s="1425" t="s">
        <v>1263</v>
      </c>
      <c r="I4471" s="1425" t="s">
        <v>2776</v>
      </c>
      <c r="J4471" s="1425" t="s">
        <v>1288</v>
      </c>
      <c r="K4471" s="1425">
        <v>31794.52</v>
      </c>
    </row>
    <row r="4472" spans="1:11" ht="12.75">
      <c r="A4472" s="1425" t="s">
        <v>1360</v>
      </c>
      <c r="B4472" s="1425" t="s">
        <v>762</v>
      </c>
      <c r="C4472" s="1425" t="s">
        <v>390</v>
      </c>
      <c r="D4472" s="1425" t="s">
        <v>549</v>
      </c>
      <c r="E4472" s="1425" t="s">
        <v>1474</v>
      </c>
      <c r="F4472" s="1425" t="s">
        <v>1287</v>
      </c>
      <c r="G4472" s="1425" t="s">
        <v>116</v>
      </c>
      <c r="H4472" s="1425" t="s">
        <v>1263</v>
      </c>
      <c r="I4472" s="1425" t="s">
        <v>2777</v>
      </c>
      <c r="J4472" s="1425" t="s">
        <v>1288</v>
      </c>
      <c r="K4472" s="1425">
        <v>7064.6400000000003</v>
      </c>
    </row>
    <row r="4473" spans="1:11" ht="12.75">
      <c r="A4473" s="1425" t="s">
        <v>1360</v>
      </c>
      <c r="B4473" s="1425" t="s">
        <v>762</v>
      </c>
      <c r="C4473" s="1425" t="s">
        <v>390</v>
      </c>
      <c r="D4473" s="1425" t="s">
        <v>549</v>
      </c>
      <c r="E4473" s="1425" t="s">
        <v>1474</v>
      </c>
      <c r="F4473" s="1425" t="s">
        <v>1287</v>
      </c>
      <c r="G4473" s="1425" t="s">
        <v>116</v>
      </c>
      <c r="H4473" s="1425" t="s">
        <v>1263</v>
      </c>
      <c r="I4473" s="1425" t="s">
        <v>2778</v>
      </c>
      <c r="J4473" s="1425" t="s">
        <v>1288</v>
      </c>
      <c r="K4473" s="1425">
        <v>38791.07</v>
      </c>
    </row>
    <row r="4474" spans="1:11" ht="12.75">
      <c r="A4474" s="1425" t="s">
        <v>1360</v>
      </c>
      <c r="B4474" s="1425" t="s">
        <v>762</v>
      </c>
      <c r="C4474" s="1425" t="s">
        <v>390</v>
      </c>
      <c r="D4474" s="1425" t="s">
        <v>549</v>
      </c>
      <c r="E4474" s="1425" t="s">
        <v>1474</v>
      </c>
      <c r="F4474" s="1425" t="s">
        <v>1287</v>
      </c>
      <c r="G4474" s="1425" t="s">
        <v>116</v>
      </c>
      <c r="H4474" s="1425" t="s">
        <v>2772</v>
      </c>
      <c r="I4474" s="1425" t="s">
        <v>2775</v>
      </c>
      <c r="J4474" s="1425" t="s">
        <v>1288</v>
      </c>
      <c r="K4474" s="1425">
        <v>17706.150000000001</v>
      </c>
    </row>
    <row r="4475" spans="1:11" ht="12.75">
      <c r="A4475" s="1425" t="s">
        <v>1360</v>
      </c>
      <c r="B4475" s="1425" t="s">
        <v>762</v>
      </c>
      <c r="C4475" s="1425" t="s">
        <v>390</v>
      </c>
      <c r="D4475" s="1425" t="s">
        <v>549</v>
      </c>
      <c r="E4475" s="1425" t="s">
        <v>1474</v>
      </c>
      <c r="F4475" s="1425" t="s">
        <v>1287</v>
      </c>
      <c r="G4475" s="1425" t="s">
        <v>116</v>
      </c>
      <c r="H4475" s="1425" t="s">
        <v>2772</v>
      </c>
      <c r="I4475" s="1425" t="s">
        <v>2776</v>
      </c>
      <c r="J4475" s="1425" t="s">
        <v>1288</v>
      </c>
      <c r="K4475" s="1425">
        <v>20601.91</v>
      </c>
    </row>
    <row r="4476" spans="1:11" ht="12.75">
      <c r="A4476" s="1425" t="s">
        <v>1360</v>
      </c>
      <c r="B4476" s="1425" t="s">
        <v>762</v>
      </c>
      <c r="C4476" s="1425" t="s">
        <v>390</v>
      </c>
      <c r="D4476" s="1425" t="s">
        <v>549</v>
      </c>
      <c r="E4476" s="1425" t="s">
        <v>1474</v>
      </c>
      <c r="F4476" s="1425" t="s">
        <v>1287</v>
      </c>
      <c r="G4476" s="1425" t="s">
        <v>116</v>
      </c>
      <c r="H4476" s="1425" t="s">
        <v>2772</v>
      </c>
      <c r="I4476" s="1425" t="s">
        <v>2777</v>
      </c>
      <c r="J4476" s="1425" t="s">
        <v>1288</v>
      </c>
      <c r="K4476" s="1425">
        <v>2620.1900000000001</v>
      </c>
    </row>
    <row r="4477" spans="1:11" ht="12.75">
      <c r="A4477" s="1425" t="s">
        <v>1360</v>
      </c>
      <c r="B4477" s="1425" t="s">
        <v>762</v>
      </c>
      <c r="C4477" s="1425" t="s">
        <v>390</v>
      </c>
      <c r="D4477" s="1425" t="s">
        <v>549</v>
      </c>
      <c r="E4477" s="1425" t="s">
        <v>1474</v>
      </c>
      <c r="F4477" s="1425" t="s">
        <v>1287</v>
      </c>
      <c r="G4477" s="1425" t="s">
        <v>116</v>
      </c>
      <c r="H4477" s="1425" t="s">
        <v>2772</v>
      </c>
      <c r="I4477" s="1425" t="s">
        <v>2778</v>
      </c>
      <c r="J4477" s="1425" t="s">
        <v>1288</v>
      </c>
      <c r="K4477" s="1425">
        <v>46385.989999999998</v>
      </c>
    </row>
    <row r="4478" spans="1:11" ht="12.75">
      <c r="A4478" s="1425" t="s">
        <v>1360</v>
      </c>
      <c r="B4478" s="1425" t="s">
        <v>762</v>
      </c>
      <c r="C4478" s="1425" t="s">
        <v>390</v>
      </c>
      <c r="D4478" s="1425" t="s">
        <v>549</v>
      </c>
      <c r="E4478" s="1425" t="s">
        <v>1474</v>
      </c>
      <c r="F4478" s="1425" t="s">
        <v>1287</v>
      </c>
      <c r="G4478" s="1425" t="s">
        <v>116</v>
      </c>
      <c r="H4478" s="1425" t="s">
        <v>2773</v>
      </c>
      <c r="I4478" s="1425" t="s">
        <v>2775</v>
      </c>
      <c r="J4478" s="1425" t="s">
        <v>1288</v>
      </c>
      <c r="K4478" s="1425">
        <v>31031.68</v>
      </c>
    </row>
    <row r="4479" spans="1:11" ht="12.75">
      <c r="A4479" s="1425" t="s">
        <v>1360</v>
      </c>
      <c r="B4479" s="1425" t="s">
        <v>762</v>
      </c>
      <c r="C4479" s="1425" t="s">
        <v>390</v>
      </c>
      <c r="D4479" s="1425" t="s">
        <v>549</v>
      </c>
      <c r="E4479" s="1425" t="s">
        <v>1474</v>
      </c>
      <c r="F4479" s="1425" t="s">
        <v>1287</v>
      </c>
      <c r="G4479" s="1425" t="s">
        <v>116</v>
      </c>
      <c r="H4479" s="1425" t="s">
        <v>2773</v>
      </c>
      <c r="I4479" s="1425" t="s">
        <v>2776</v>
      </c>
      <c r="J4479" s="1425" t="s">
        <v>1288</v>
      </c>
      <c r="K4479" s="1425">
        <v>26077.689999999999</v>
      </c>
    </row>
    <row r="4480" spans="1:11" ht="12.75">
      <c r="A4480" s="1425" t="s">
        <v>1360</v>
      </c>
      <c r="B4480" s="1425" t="s">
        <v>762</v>
      </c>
      <c r="C4480" s="1425" t="s">
        <v>390</v>
      </c>
      <c r="D4480" s="1425" t="s">
        <v>549</v>
      </c>
      <c r="E4480" s="1425" t="s">
        <v>1474</v>
      </c>
      <c r="F4480" s="1425" t="s">
        <v>1287</v>
      </c>
      <c r="G4480" s="1425" t="s">
        <v>116</v>
      </c>
      <c r="H4480" s="1425" t="s">
        <v>2773</v>
      </c>
      <c r="I4480" s="1425" t="s">
        <v>2777</v>
      </c>
      <c r="J4480" s="1425" t="s">
        <v>1288</v>
      </c>
      <c r="K4480" s="1425">
        <v>3829.3099999999999</v>
      </c>
    </row>
    <row r="4481" spans="1:11" ht="12.75">
      <c r="A4481" s="1425" t="s">
        <v>1360</v>
      </c>
      <c r="B4481" s="1425" t="s">
        <v>762</v>
      </c>
      <c r="C4481" s="1425" t="s">
        <v>390</v>
      </c>
      <c r="D4481" s="1425" t="s">
        <v>549</v>
      </c>
      <c r="E4481" s="1425" t="s">
        <v>1474</v>
      </c>
      <c r="F4481" s="1425" t="s">
        <v>1287</v>
      </c>
      <c r="G4481" s="1425" t="s">
        <v>116</v>
      </c>
      <c r="H4481" s="1425" t="s">
        <v>2773</v>
      </c>
      <c r="I4481" s="1425" t="s">
        <v>2778</v>
      </c>
      <c r="J4481" s="1425" t="s">
        <v>1288</v>
      </c>
      <c r="K4481" s="1425">
        <v>25110.279999999999</v>
      </c>
    </row>
    <row r="4482" spans="1:11" ht="12.75">
      <c r="A4482" s="1425" t="s">
        <v>1360</v>
      </c>
      <c r="B4482" s="1425" t="s">
        <v>762</v>
      </c>
      <c r="C4482" s="1425" t="s">
        <v>390</v>
      </c>
      <c r="D4482" s="1425" t="s">
        <v>549</v>
      </c>
      <c r="E4482" s="1425" t="s">
        <v>1474</v>
      </c>
      <c r="F4482" s="1425" t="s">
        <v>1287</v>
      </c>
      <c r="G4482" s="1425" t="s">
        <v>116</v>
      </c>
      <c r="H4482" s="1425" t="s">
        <v>1264</v>
      </c>
      <c r="I4482" s="1425" t="s">
        <v>2775</v>
      </c>
      <c r="J4482" s="1425" t="s">
        <v>1288</v>
      </c>
      <c r="K4482" s="1425">
        <v>21746.619999999999</v>
      </c>
    </row>
    <row r="4483" spans="1:11" ht="12.75">
      <c r="A4483" s="1425" t="s">
        <v>1360</v>
      </c>
      <c r="B4483" s="1425" t="s">
        <v>762</v>
      </c>
      <c r="C4483" s="1425" t="s">
        <v>390</v>
      </c>
      <c r="D4483" s="1425" t="s">
        <v>549</v>
      </c>
      <c r="E4483" s="1425" t="s">
        <v>1474</v>
      </c>
      <c r="F4483" s="1425" t="s">
        <v>1287</v>
      </c>
      <c r="G4483" s="1425" t="s">
        <v>116</v>
      </c>
      <c r="H4483" s="1425" t="s">
        <v>1264</v>
      </c>
      <c r="I4483" s="1425" t="s">
        <v>2776</v>
      </c>
      <c r="J4483" s="1425" t="s">
        <v>1288</v>
      </c>
      <c r="K4483" s="1425">
        <v>34070.120000000003</v>
      </c>
    </row>
    <row r="4484" spans="1:11" ht="12.75">
      <c r="A4484" s="1425" t="s">
        <v>1360</v>
      </c>
      <c r="B4484" s="1425" t="s">
        <v>762</v>
      </c>
      <c r="C4484" s="1425" t="s">
        <v>390</v>
      </c>
      <c r="D4484" s="1425" t="s">
        <v>549</v>
      </c>
      <c r="E4484" s="1425" t="s">
        <v>1474</v>
      </c>
      <c r="F4484" s="1425" t="s">
        <v>1287</v>
      </c>
      <c r="G4484" s="1425" t="s">
        <v>116</v>
      </c>
      <c r="H4484" s="1425" t="s">
        <v>1264</v>
      </c>
      <c r="I4484" s="1425" t="s">
        <v>2777</v>
      </c>
      <c r="J4484" s="1425" t="s">
        <v>1288</v>
      </c>
      <c r="K4484" s="1425">
        <v>6549.0299999999997</v>
      </c>
    </row>
    <row r="4485" spans="1:11" ht="12.75">
      <c r="A4485" s="1425" t="s">
        <v>1360</v>
      </c>
      <c r="B4485" s="1425" t="s">
        <v>762</v>
      </c>
      <c r="C4485" s="1425" t="s">
        <v>390</v>
      </c>
      <c r="D4485" s="1425" t="s">
        <v>549</v>
      </c>
      <c r="E4485" s="1425" t="s">
        <v>1474</v>
      </c>
      <c r="F4485" s="1425" t="s">
        <v>1287</v>
      </c>
      <c r="G4485" s="1425" t="s">
        <v>116</v>
      </c>
      <c r="H4485" s="1425" t="s">
        <v>1264</v>
      </c>
      <c r="I4485" s="1425" t="s">
        <v>2778</v>
      </c>
      <c r="J4485" s="1425" t="s">
        <v>1288</v>
      </c>
      <c r="K4485" s="1425">
        <v>54094.339999999997</v>
      </c>
    </row>
    <row r="4486" spans="1:11" ht="12.75">
      <c r="A4486" s="1425" t="s">
        <v>1360</v>
      </c>
      <c r="B4486" s="1425" t="s">
        <v>762</v>
      </c>
      <c r="C4486" s="1425" t="s">
        <v>390</v>
      </c>
      <c r="D4486" s="1425" t="s">
        <v>549</v>
      </c>
      <c r="E4486" s="1425" t="s">
        <v>1474</v>
      </c>
      <c r="F4486" s="1425" t="s">
        <v>1287</v>
      </c>
      <c r="G4486" s="1425" t="s">
        <v>116</v>
      </c>
      <c r="H4486" s="1425" t="s">
        <v>1265</v>
      </c>
      <c r="I4486" s="1425" t="s">
        <v>2775</v>
      </c>
      <c r="J4486" s="1425" t="s">
        <v>1288</v>
      </c>
      <c r="K4486" s="1425">
        <v>21803.049999999999</v>
      </c>
    </row>
    <row r="4487" spans="1:11" ht="12.75">
      <c r="A4487" s="1425" t="s">
        <v>1360</v>
      </c>
      <c r="B4487" s="1425" t="s">
        <v>762</v>
      </c>
      <c r="C4487" s="1425" t="s">
        <v>390</v>
      </c>
      <c r="D4487" s="1425" t="s">
        <v>549</v>
      </c>
      <c r="E4487" s="1425" t="s">
        <v>1474</v>
      </c>
      <c r="F4487" s="1425" t="s">
        <v>1287</v>
      </c>
      <c r="G4487" s="1425" t="s">
        <v>116</v>
      </c>
      <c r="H4487" s="1425" t="s">
        <v>1265</v>
      </c>
      <c r="I4487" s="1425" t="s">
        <v>2776</v>
      </c>
      <c r="J4487" s="1425" t="s">
        <v>1288</v>
      </c>
      <c r="K4487" s="1425">
        <v>26718.689999999999</v>
      </c>
    </row>
    <row r="4488" spans="1:11" ht="12.75">
      <c r="A4488" s="1425" t="s">
        <v>1360</v>
      </c>
      <c r="B4488" s="1425" t="s">
        <v>762</v>
      </c>
      <c r="C4488" s="1425" t="s">
        <v>390</v>
      </c>
      <c r="D4488" s="1425" t="s">
        <v>549</v>
      </c>
      <c r="E4488" s="1425" t="s">
        <v>1474</v>
      </c>
      <c r="F4488" s="1425" t="s">
        <v>1287</v>
      </c>
      <c r="G4488" s="1425" t="s">
        <v>116</v>
      </c>
      <c r="H4488" s="1425" t="s">
        <v>1265</v>
      </c>
      <c r="I4488" s="1425" t="s">
        <v>2777</v>
      </c>
      <c r="J4488" s="1425" t="s">
        <v>1288</v>
      </c>
      <c r="K4488" s="1425">
        <v>6096.46</v>
      </c>
    </row>
    <row r="4489" spans="1:11" ht="12.75">
      <c r="A4489" s="1425" t="s">
        <v>1360</v>
      </c>
      <c r="B4489" s="1425" t="s">
        <v>762</v>
      </c>
      <c r="C4489" s="1425" t="s">
        <v>390</v>
      </c>
      <c r="D4489" s="1425" t="s">
        <v>549</v>
      </c>
      <c r="E4489" s="1425" t="s">
        <v>1474</v>
      </c>
      <c r="F4489" s="1425" t="s">
        <v>1287</v>
      </c>
      <c r="G4489" s="1425" t="s">
        <v>116</v>
      </c>
      <c r="H4489" s="1425" t="s">
        <v>1265</v>
      </c>
      <c r="I4489" s="1425" t="s">
        <v>2778</v>
      </c>
      <c r="J4489" s="1425" t="s">
        <v>1288</v>
      </c>
      <c r="K4489" s="1425">
        <v>30146.02</v>
      </c>
    </row>
    <row r="4490" spans="1:11" ht="12.75">
      <c r="A4490" s="1425" t="s">
        <v>1360</v>
      </c>
      <c r="B4490" s="1425" t="s">
        <v>762</v>
      </c>
      <c r="C4490" s="1425" t="s">
        <v>390</v>
      </c>
      <c r="D4490" s="1425" t="s">
        <v>549</v>
      </c>
      <c r="E4490" s="1425" t="s">
        <v>1474</v>
      </c>
      <c r="F4490" s="1425" t="s">
        <v>1287</v>
      </c>
      <c r="G4490" s="1425" t="s">
        <v>116</v>
      </c>
      <c r="H4490" s="1425" t="s">
        <v>2774</v>
      </c>
      <c r="I4490" s="1425" t="s">
        <v>2775</v>
      </c>
      <c r="J4490" s="1425" t="s">
        <v>1288</v>
      </c>
      <c r="K4490" s="1425">
        <v>28954.080000000002</v>
      </c>
    </row>
    <row r="4491" spans="1:11" ht="12.75">
      <c r="A4491" s="1425" t="s">
        <v>1360</v>
      </c>
      <c r="B4491" s="1425" t="s">
        <v>762</v>
      </c>
      <c r="C4491" s="1425" t="s">
        <v>390</v>
      </c>
      <c r="D4491" s="1425" t="s">
        <v>549</v>
      </c>
      <c r="E4491" s="1425" t="s">
        <v>1474</v>
      </c>
      <c r="F4491" s="1425" t="s">
        <v>1287</v>
      </c>
      <c r="G4491" s="1425" t="s">
        <v>116</v>
      </c>
      <c r="H4491" s="1425" t="s">
        <v>2774</v>
      </c>
      <c r="I4491" s="1425" t="s">
        <v>2776</v>
      </c>
      <c r="J4491" s="1425" t="s">
        <v>1288</v>
      </c>
      <c r="K4491" s="1425">
        <v>28585.830000000002</v>
      </c>
    </row>
    <row r="4492" spans="1:11" ht="12.75">
      <c r="A4492" s="1425" t="s">
        <v>1360</v>
      </c>
      <c r="B4492" s="1425" t="s">
        <v>762</v>
      </c>
      <c r="C4492" s="1425" t="s">
        <v>390</v>
      </c>
      <c r="D4492" s="1425" t="s">
        <v>549</v>
      </c>
      <c r="E4492" s="1425" t="s">
        <v>1474</v>
      </c>
      <c r="F4492" s="1425" t="s">
        <v>1287</v>
      </c>
      <c r="G4492" s="1425" t="s">
        <v>116</v>
      </c>
      <c r="H4492" s="1425" t="s">
        <v>2774</v>
      </c>
      <c r="I4492" s="1425" t="s">
        <v>2777</v>
      </c>
      <c r="J4492" s="1425" t="s">
        <v>1288</v>
      </c>
      <c r="K4492" s="1425">
        <v>5845.2399999999998</v>
      </c>
    </row>
    <row r="4493" spans="1:11" ht="12.75">
      <c r="A4493" s="1425" t="s">
        <v>1360</v>
      </c>
      <c r="B4493" s="1425" t="s">
        <v>762</v>
      </c>
      <c r="C4493" s="1425" t="s">
        <v>390</v>
      </c>
      <c r="D4493" s="1425" t="s">
        <v>549</v>
      </c>
      <c r="E4493" s="1425" t="s">
        <v>1474</v>
      </c>
      <c r="F4493" s="1425" t="s">
        <v>1287</v>
      </c>
      <c r="G4493" s="1425" t="s">
        <v>116</v>
      </c>
      <c r="H4493" s="1425" t="s">
        <v>2774</v>
      </c>
      <c r="I4493" s="1425" t="s">
        <v>2778</v>
      </c>
      <c r="J4493" s="1425" t="s">
        <v>1288</v>
      </c>
      <c r="K4493" s="1425">
        <v>30871.77</v>
      </c>
    </row>
    <row r="4494" spans="1:11" ht="12.75">
      <c r="A4494" s="1425" t="s">
        <v>1360</v>
      </c>
      <c r="B4494" s="1425" t="s">
        <v>762</v>
      </c>
      <c r="C4494" s="1425" t="s">
        <v>390</v>
      </c>
      <c r="D4494" s="1425" t="s">
        <v>549</v>
      </c>
      <c r="E4494" s="1425" t="s">
        <v>1474</v>
      </c>
      <c r="F4494" s="1425" t="s">
        <v>1287</v>
      </c>
      <c r="G4494" s="1425" t="s">
        <v>116</v>
      </c>
      <c r="H4494" s="1425" t="s">
        <v>1266</v>
      </c>
      <c r="I4494" s="1425" t="s">
        <v>2775</v>
      </c>
      <c r="J4494" s="1425" t="s">
        <v>1288</v>
      </c>
      <c r="K4494" s="1425">
        <v>27815.540000000001</v>
      </c>
    </row>
    <row r="4495" spans="1:11" ht="12.75">
      <c r="A4495" s="1425" t="s">
        <v>1360</v>
      </c>
      <c r="B4495" s="1425" t="s">
        <v>762</v>
      </c>
      <c r="C4495" s="1425" t="s">
        <v>390</v>
      </c>
      <c r="D4495" s="1425" t="s">
        <v>549</v>
      </c>
      <c r="E4495" s="1425" t="s">
        <v>1474</v>
      </c>
      <c r="F4495" s="1425" t="s">
        <v>1287</v>
      </c>
      <c r="G4495" s="1425" t="s">
        <v>116</v>
      </c>
      <c r="H4495" s="1425" t="s">
        <v>1266</v>
      </c>
      <c r="I4495" s="1425" t="s">
        <v>2776</v>
      </c>
      <c r="J4495" s="1425" t="s">
        <v>1288</v>
      </c>
      <c r="K4495" s="1425">
        <v>25311.889999999999</v>
      </c>
    </row>
    <row r="4496" spans="1:11" ht="12.75">
      <c r="A4496" s="1425" t="s">
        <v>1360</v>
      </c>
      <c r="B4496" s="1425" t="s">
        <v>762</v>
      </c>
      <c r="C4496" s="1425" t="s">
        <v>390</v>
      </c>
      <c r="D4496" s="1425" t="s">
        <v>549</v>
      </c>
      <c r="E4496" s="1425" t="s">
        <v>1474</v>
      </c>
      <c r="F4496" s="1425" t="s">
        <v>1287</v>
      </c>
      <c r="G4496" s="1425" t="s">
        <v>116</v>
      </c>
      <c r="H4496" s="1425" t="s">
        <v>1266</v>
      </c>
      <c r="I4496" s="1425" t="s">
        <v>2777</v>
      </c>
      <c r="J4496" s="1425" t="s">
        <v>1288</v>
      </c>
      <c r="K4496" s="1425">
        <v>6741.4700000000003</v>
      </c>
    </row>
    <row r="4497" spans="1:11" ht="12.75">
      <c r="A4497" s="1425" t="s">
        <v>1360</v>
      </c>
      <c r="B4497" s="1425" t="s">
        <v>762</v>
      </c>
      <c r="C4497" s="1425" t="s">
        <v>390</v>
      </c>
      <c r="D4497" s="1425" t="s">
        <v>549</v>
      </c>
      <c r="E4497" s="1425" t="s">
        <v>1474</v>
      </c>
      <c r="F4497" s="1425" t="s">
        <v>1287</v>
      </c>
      <c r="G4497" s="1425" t="s">
        <v>116</v>
      </c>
      <c r="H4497" s="1425" t="s">
        <v>1266</v>
      </c>
      <c r="I4497" s="1425" t="s">
        <v>2778</v>
      </c>
      <c r="J4497" s="1425" t="s">
        <v>1288</v>
      </c>
      <c r="K4497" s="1425">
        <v>29638.639999999999</v>
      </c>
    </row>
    <row r="4498" spans="1:11" ht="12.75">
      <c r="A4498" s="1425" t="s">
        <v>1360</v>
      </c>
      <c r="B4498" s="1425" t="s">
        <v>762</v>
      </c>
      <c r="C4498" s="1425" t="s">
        <v>390</v>
      </c>
      <c r="D4498" s="1425" t="s">
        <v>549</v>
      </c>
      <c r="E4498" s="1425" t="s">
        <v>1474</v>
      </c>
      <c r="F4498" s="1425" t="s">
        <v>1287</v>
      </c>
      <c r="G4498" s="1425" t="s">
        <v>116</v>
      </c>
      <c r="H4498" s="1425" t="s">
        <v>1267</v>
      </c>
      <c r="I4498" s="1425" t="s">
        <v>2775</v>
      </c>
      <c r="J4498" s="1425" t="s">
        <v>1288</v>
      </c>
      <c r="K4498" s="1425">
        <v>17796.439999999999</v>
      </c>
    </row>
    <row r="4499" spans="1:11" ht="12.75">
      <c r="A4499" s="1425" t="s">
        <v>1360</v>
      </c>
      <c r="B4499" s="1425" t="s">
        <v>762</v>
      </c>
      <c r="C4499" s="1425" t="s">
        <v>390</v>
      </c>
      <c r="D4499" s="1425" t="s">
        <v>549</v>
      </c>
      <c r="E4499" s="1425" t="s">
        <v>1474</v>
      </c>
      <c r="F4499" s="1425" t="s">
        <v>1287</v>
      </c>
      <c r="G4499" s="1425" t="s">
        <v>116</v>
      </c>
      <c r="H4499" s="1425" t="s">
        <v>1267</v>
      </c>
      <c r="I4499" s="1425" t="s">
        <v>2776</v>
      </c>
      <c r="J4499" s="1425" t="s">
        <v>1288</v>
      </c>
      <c r="K4499" s="1425">
        <v>29627.200000000001</v>
      </c>
    </row>
    <row r="4500" spans="1:11" ht="12.75">
      <c r="A4500" s="1425" t="s">
        <v>1360</v>
      </c>
      <c r="B4500" s="1425" t="s">
        <v>762</v>
      </c>
      <c r="C4500" s="1425" t="s">
        <v>390</v>
      </c>
      <c r="D4500" s="1425" t="s">
        <v>549</v>
      </c>
      <c r="E4500" s="1425" t="s">
        <v>1474</v>
      </c>
      <c r="F4500" s="1425" t="s">
        <v>1287</v>
      </c>
      <c r="G4500" s="1425" t="s">
        <v>116</v>
      </c>
      <c r="H4500" s="1425" t="s">
        <v>1267</v>
      </c>
      <c r="I4500" s="1425" t="s">
        <v>2777</v>
      </c>
      <c r="J4500" s="1425" t="s">
        <v>1288</v>
      </c>
      <c r="K4500" s="1425">
        <v>3546.1999999999998</v>
      </c>
    </row>
    <row r="4501" spans="1:11" ht="12.75">
      <c r="A4501" s="1425" t="s">
        <v>1360</v>
      </c>
      <c r="B4501" s="1425" t="s">
        <v>762</v>
      </c>
      <c r="C4501" s="1425" t="s">
        <v>390</v>
      </c>
      <c r="D4501" s="1425" t="s">
        <v>549</v>
      </c>
      <c r="E4501" s="1425" t="s">
        <v>1474</v>
      </c>
      <c r="F4501" s="1425" t="s">
        <v>1287</v>
      </c>
      <c r="G4501" s="1425" t="s">
        <v>116</v>
      </c>
      <c r="H4501" s="1425" t="s">
        <v>1267</v>
      </c>
      <c r="I4501" s="1425" t="s">
        <v>2778</v>
      </c>
      <c r="J4501" s="1425" t="s">
        <v>1288</v>
      </c>
      <c r="K4501" s="1425">
        <v>59663.120000000003</v>
      </c>
    </row>
    <row r="4502" spans="1:11" ht="12.75">
      <c r="A4502" s="1425" t="s">
        <v>1360</v>
      </c>
      <c r="B4502" s="1425" t="s">
        <v>762</v>
      </c>
      <c r="C4502" s="1425" t="s">
        <v>390</v>
      </c>
      <c r="D4502" s="1425" t="s">
        <v>549</v>
      </c>
      <c r="E4502" s="1425" t="s">
        <v>2875</v>
      </c>
      <c r="F4502" s="1425" t="s">
        <v>1277</v>
      </c>
      <c r="G4502" s="1425" t="s">
        <v>116</v>
      </c>
      <c r="H4502" s="1425" t="s">
        <v>2762</v>
      </c>
      <c r="I4502" s="1425" t="s">
        <v>2775</v>
      </c>
      <c r="J4502" s="1425" t="s">
        <v>1278</v>
      </c>
      <c r="K4502" s="1425">
        <v>530.13</v>
      </c>
    </row>
    <row r="4503" spans="1:11" ht="12.75">
      <c r="A4503" s="1425" t="s">
        <v>1360</v>
      </c>
      <c r="B4503" s="1425" t="s">
        <v>762</v>
      </c>
      <c r="C4503" s="1425" t="s">
        <v>390</v>
      </c>
      <c r="D4503" s="1425" t="s">
        <v>549</v>
      </c>
      <c r="E4503" s="1425" t="s">
        <v>2875</v>
      </c>
      <c r="F4503" s="1425" t="s">
        <v>1277</v>
      </c>
      <c r="G4503" s="1425" t="s">
        <v>116</v>
      </c>
      <c r="H4503" s="1425" t="s">
        <v>2762</v>
      </c>
      <c r="I4503" s="1425" t="s">
        <v>2776</v>
      </c>
      <c r="J4503" s="1425" t="s">
        <v>1278</v>
      </c>
      <c r="K4503" s="1425">
        <v>167.91999999999999</v>
      </c>
    </row>
    <row r="4504" spans="1:11" ht="12.75">
      <c r="A4504" s="1425" t="s">
        <v>1360</v>
      </c>
      <c r="B4504" s="1425" t="s">
        <v>762</v>
      </c>
      <c r="C4504" s="1425" t="s">
        <v>390</v>
      </c>
      <c r="D4504" s="1425" t="s">
        <v>549</v>
      </c>
      <c r="E4504" s="1425" t="s">
        <v>2875</v>
      </c>
      <c r="F4504" s="1425" t="s">
        <v>1277</v>
      </c>
      <c r="G4504" s="1425" t="s">
        <v>116</v>
      </c>
      <c r="H4504" s="1425" t="s">
        <v>2762</v>
      </c>
      <c r="I4504" s="1425" t="s">
        <v>2778</v>
      </c>
      <c r="J4504" s="1425" t="s">
        <v>1278</v>
      </c>
      <c r="K4504" s="1425">
        <v>149.22</v>
      </c>
    </row>
    <row r="4505" spans="1:11" ht="12.75">
      <c r="A4505" s="1425" t="s">
        <v>1360</v>
      </c>
      <c r="B4505" s="1425" t="s">
        <v>762</v>
      </c>
      <c r="C4505" s="1425" t="s">
        <v>390</v>
      </c>
      <c r="D4505" s="1425" t="s">
        <v>549</v>
      </c>
      <c r="E4505" s="1425" t="s">
        <v>2875</v>
      </c>
      <c r="F4505" s="1425" t="s">
        <v>1277</v>
      </c>
      <c r="G4505" s="1425" t="s">
        <v>116</v>
      </c>
      <c r="H4505" s="1425" t="s">
        <v>1263</v>
      </c>
      <c r="I4505" s="1425" t="s">
        <v>2775</v>
      </c>
      <c r="J4505" s="1425" t="s">
        <v>1278</v>
      </c>
      <c r="K4505" s="1425">
        <v>247.56</v>
      </c>
    </row>
    <row r="4506" spans="1:11" ht="12.75">
      <c r="A4506" s="1425" t="s">
        <v>1360</v>
      </c>
      <c r="B4506" s="1425" t="s">
        <v>762</v>
      </c>
      <c r="C4506" s="1425" t="s">
        <v>390</v>
      </c>
      <c r="D4506" s="1425" t="s">
        <v>549</v>
      </c>
      <c r="E4506" s="1425" t="s">
        <v>2875</v>
      </c>
      <c r="F4506" s="1425" t="s">
        <v>1277</v>
      </c>
      <c r="G4506" s="1425" t="s">
        <v>116</v>
      </c>
      <c r="H4506" s="1425" t="s">
        <v>1263</v>
      </c>
      <c r="I4506" s="1425" t="s">
        <v>2776</v>
      </c>
      <c r="J4506" s="1425" t="s">
        <v>1278</v>
      </c>
      <c r="K4506" s="1425">
        <v>182.96000000000001</v>
      </c>
    </row>
    <row r="4507" spans="1:11" ht="12.75">
      <c r="A4507" s="1425" t="s">
        <v>1360</v>
      </c>
      <c r="B4507" s="1425" t="s">
        <v>762</v>
      </c>
      <c r="C4507" s="1425" t="s">
        <v>390</v>
      </c>
      <c r="D4507" s="1425" t="s">
        <v>549</v>
      </c>
      <c r="E4507" s="1425" t="s">
        <v>2875</v>
      </c>
      <c r="F4507" s="1425" t="s">
        <v>1277</v>
      </c>
      <c r="G4507" s="1425" t="s">
        <v>116</v>
      </c>
      <c r="H4507" s="1425" t="s">
        <v>1263</v>
      </c>
      <c r="I4507" s="1425" t="s">
        <v>2778</v>
      </c>
      <c r="J4507" s="1425" t="s">
        <v>1278</v>
      </c>
      <c r="K4507" s="1425">
        <v>32.670000000000002</v>
      </c>
    </row>
    <row r="4508" spans="1:11" ht="12.75">
      <c r="A4508" s="1425" t="s">
        <v>1360</v>
      </c>
      <c r="B4508" s="1425" t="s">
        <v>762</v>
      </c>
      <c r="C4508" s="1425" t="s">
        <v>390</v>
      </c>
      <c r="D4508" s="1425" t="s">
        <v>549</v>
      </c>
      <c r="E4508" s="1425" t="s">
        <v>2875</v>
      </c>
      <c r="F4508" s="1425" t="s">
        <v>1277</v>
      </c>
      <c r="G4508" s="1425" t="s">
        <v>116</v>
      </c>
      <c r="H4508" s="1425" t="s">
        <v>2772</v>
      </c>
      <c r="I4508" s="1425" t="s">
        <v>2775</v>
      </c>
      <c r="J4508" s="1425" t="s">
        <v>1278</v>
      </c>
      <c r="K4508" s="1425">
        <v>1280.72</v>
      </c>
    </row>
    <row r="4509" spans="1:11" ht="12.75">
      <c r="A4509" s="1425" t="s">
        <v>1360</v>
      </c>
      <c r="B4509" s="1425" t="s">
        <v>762</v>
      </c>
      <c r="C4509" s="1425" t="s">
        <v>390</v>
      </c>
      <c r="D4509" s="1425" t="s">
        <v>549</v>
      </c>
      <c r="E4509" s="1425" t="s">
        <v>2875</v>
      </c>
      <c r="F4509" s="1425" t="s">
        <v>1277</v>
      </c>
      <c r="G4509" s="1425" t="s">
        <v>116</v>
      </c>
      <c r="H4509" s="1425" t="s">
        <v>2772</v>
      </c>
      <c r="I4509" s="1425" t="s">
        <v>2776</v>
      </c>
      <c r="J4509" s="1425" t="s">
        <v>1278</v>
      </c>
      <c r="K4509" s="1425">
        <v>272.18000000000001</v>
      </c>
    </row>
    <row r="4510" spans="1:11" ht="12.75">
      <c r="A4510" s="1425" t="s">
        <v>1360</v>
      </c>
      <c r="B4510" s="1425" t="s">
        <v>762</v>
      </c>
      <c r="C4510" s="1425" t="s">
        <v>390</v>
      </c>
      <c r="D4510" s="1425" t="s">
        <v>549</v>
      </c>
      <c r="E4510" s="1425" t="s">
        <v>2875</v>
      </c>
      <c r="F4510" s="1425" t="s">
        <v>1277</v>
      </c>
      <c r="G4510" s="1425" t="s">
        <v>116</v>
      </c>
      <c r="H4510" s="1425" t="s">
        <v>2772</v>
      </c>
      <c r="I4510" s="1425" t="s">
        <v>2778</v>
      </c>
      <c r="J4510" s="1425" t="s">
        <v>1278</v>
      </c>
      <c r="K4510" s="1425">
        <v>-5.1200000000000001</v>
      </c>
    </row>
    <row r="4511" spans="1:11" ht="12.75">
      <c r="A4511" s="1425" t="s">
        <v>1360</v>
      </c>
      <c r="B4511" s="1425" t="s">
        <v>762</v>
      </c>
      <c r="C4511" s="1425" t="s">
        <v>390</v>
      </c>
      <c r="D4511" s="1425" t="s">
        <v>549</v>
      </c>
      <c r="E4511" s="1425" t="s">
        <v>2875</v>
      </c>
      <c r="F4511" s="1425" t="s">
        <v>1277</v>
      </c>
      <c r="G4511" s="1425" t="s">
        <v>116</v>
      </c>
      <c r="H4511" s="1425" t="s">
        <v>2773</v>
      </c>
      <c r="I4511" s="1425" t="s">
        <v>2775</v>
      </c>
      <c r="J4511" s="1425" t="s">
        <v>1278</v>
      </c>
      <c r="K4511" s="1425">
        <v>743.77999999999997</v>
      </c>
    </row>
    <row r="4512" spans="1:11" ht="12.75">
      <c r="A4512" s="1425" t="s">
        <v>1360</v>
      </c>
      <c r="B4512" s="1425" t="s">
        <v>762</v>
      </c>
      <c r="C4512" s="1425" t="s">
        <v>390</v>
      </c>
      <c r="D4512" s="1425" t="s">
        <v>549</v>
      </c>
      <c r="E4512" s="1425" t="s">
        <v>2875</v>
      </c>
      <c r="F4512" s="1425" t="s">
        <v>1277</v>
      </c>
      <c r="G4512" s="1425" t="s">
        <v>116</v>
      </c>
      <c r="H4512" s="1425" t="s">
        <v>2773</v>
      </c>
      <c r="I4512" s="1425" t="s">
        <v>2776</v>
      </c>
      <c r="J4512" s="1425" t="s">
        <v>1278</v>
      </c>
      <c r="K4512" s="1425">
        <v>222.50999999999999</v>
      </c>
    </row>
    <row r="4513" spans="1:11" ht="12.75">
      <c r="A4513" s="1425" t="s">
        <v>1360</v>
      </c>
      <c r="B4513" s="1425" t="s">
        <v>762</v>
      </c>
      <c r="C4513" s="1425" t="s">
        <v>390</v>
      </c>
      <c r="D4513" s="1425" t="s">
        <v>549</v>
      </c>
      <c r="E4513" s="1425" t="s">
        <v>2875</v>
      </c>
      <c r="F4513" s="1425" t="s">
        <v>1277</v>
      </c>
      <c r="G4513" s="1425" t="s">
        <v>116</v>
      </c>
      <c r="H4513" s="1425" t="s">
        <v>2773</v>
      </c>
      <c r="I4513" s="1425" t="s">
        <v>2778</v>
      </c>
      <c r="J4513" s="1425" t="s">
        <v>1278</v>
      </c>
      <c r="K4513" s="1425">
        <v>320.17000000000002</v>
      </c>
    </row>
    <row r="4514" spans="1:11" ht="12.75">
      <c r="A4514" s="1425" t="s">
        <v>1360</v>
      </c>
      <c r="B4514" s="1425" t="s">
        <v>762</v>
      </c>
      <c r="C4514" s="1425" t="s">
        <v>390</v>
      </c>
      <c r="D4514" s="1425" t="s">
        <v>549</v>
      </c>
      <c r="E4514" s="1425" t="s">
        <v>2875</v>
      </c>
      <c r="F4514" s="1425" t="s">
        <v>1277</v>
      </c>
      <c r="G4514" s="1425" t="s">
        <v>116</v>
      </c>
      <c r="H4514" s="1425" t="s">
        <v>1264</v>
      </c>
      <c r="I4514" s="1425" t="s">
        <v>2775</v>
      </c>
      <c r="J4514" s="1425" t="s">
        <v>1278</v>
      </c>
      <c r="K4514" s="1425">
        <v>37.43</v>
      </c>
    </row>
    <row r="4515" spans="1:11" ht="12.75">
      <c r="A4515" s="1425" t="s">
        <v>1360</v>
      </c>
      <c r="B4515" s="1425" t="s">
        <v>762</v>
      </c>
      <c r="C4515" s="1425" t="s">
        <v>390</v>
      </c>
      <c r="D4515" s="1425" t="s">
        <v>549</v>
      </c>
      <c r="E4515" s="1425" t="s">
        <v>2875</v>
      </c>
      <c r="F4515" s="1425" t="s">
        <v>1277</v>
      </c>
      <c r="G4515" s="1425" t="s">
        <v>116</v>
      </c>
      <c r="H4515" s="1425" t="s">
        <v>1264</v>
      </c>
      <c r="I4515" s="1425" t="s">
        <v>2776</v>
      </c>
      <c r="J4515" s="1425" t="s">
        <v>1278</v>
      </c>
      <c r="K4515" s="1425">
        <v>244.97999999999999</v>
      </c>
    </row>
    <row r="4516" spans="1:11" ht="12.75">
      <c r="A4516" s="1425" t="s">
        <v>1360</v>
      </c>
      <c r="B4516" s="1425" t="s">
        <v>762</v>
      </c>
      <c r="C4516" s="1425" t="s">
        <v>390</v>
      </c>
      <c r="D4516" s="1425" t="s">
        <v>549</v>
      </c>
      <c r="E4516" s="1425" t="s">
        <v>2875</v>
      </c>
      <c r="F4516" s="1425" t="s">
        <v>1277</v>
      </c>
      <c r="G4516" s="1425" t="s">
        <v>116</v>
      </c>
      <c r="H4516" s="1425" t="s">
        <v>1264</v>
      </c>
      <c r="I4516" s="1425" t="s">
        <v>2778</v>
      </c>
      <c r="J4516" s="1425" t="s">
        <v>1278</v>
      </c>
      <c r="K4516" s="1425">
        <v>51.289999999999999</v>
      </c>
    </row>
    <row r="4517" spans="1:11" ht="12.75">
      <c r="A4517" s="1425" t="s">
        <v>1360</v>
      </c>
      <c r="B4517" s="1425" t="s">
        <v>762</v>
      </c>
      <c r="C4517" s="1425" t="s">
        <v>390</v>
      </c>
      <c r="D4517" s="1425" t="s">
        <v>549</v>
      </c>
      <c r="E4517" s="1425" t="s">
        <v>2875</v>
      </c>
      <c r="F4517" s="1425" t="s">
        <v>1277</v>
      </c>
      <c r="G4517" s="1425" t="s">
        <v>116</v>
      </c>
      <c r="H4517" s="1425" t="s">
        <v>1265</v>
      </c>
      <c r="I4517" s="1425" t="s">
        <v>2775</v>
      </c>
      <c r="J4517" s="1425" t="s">
        <v>1278</v>
      </c>
      <c r="K4517" s="1425">
        <v>612.98000000000002</v>
      </c>
    </row>
    <row r="4518" spans="1:11" ht="12.75">
      <c r="A4518" s="1425" t="s">
        <v>1360</v>
      </c>
      <c r="B4518" s="1425" t="s">
        <v>762</v>
      </c>
      <c r="C4518" s="1425" t="s">
        <v>390</v>
      </c>
      <c r="D4518" s="1425" t="s">
        <v>549</v>
      </c>
      <c r="E4518" s="1425" t="s">
        <v>2875</v>
      </c>
      <c r="F4518" s="1425" t="s">
        <v>1277</v>
      </c>
      <c r="G4518" s="1425" t="s">
        <v>116</v>
      </c>
      <c r="H4518" s="1425" t="s">
        <v>1265</v>
      </c>
      <c r="I4518" s="1425" t="s">
        <v>2776</v>
      </c>
      <c r="J4518" s="1425" t="s">
        <v>1278</v>
      </c>
      <c r="K4518" s="1425">
        <v>185.61000000000001</v>
      </c>
    </row>
    <row r="4519" spans="1:11" ht="12.75">
      <c r="A4519" s="1425" t="s">
        <v>1360</v>
      </c>
      <c r="B4519" s="1425" t="s">
        <v>762</v>
      </c>
      <c r="C4519" s="1425" t="s">
        <v>390</v>
      </c>
      <c r="D4519" s="1425" t="s">
        <v>549</v>
      </c>
      <c r="E4519" s="1425" t="s">
        <v>2875</v>
      </c>
      <c r="F4519" s="1425" t="s">
        <v>1277</v>
      </c>
      <c r="G4519" s="1425" t="s">
        <v>116</v>
      </c>
      <c r="H4519" s="1425" t="s">
        <v>1265</v>
      </c>
      <c r="I4519" s="1425" t="s">
        <v>2778</v>
      </c>
      <c r="J4519" s="1425" t="s">
        <v>1278</v>
      </c>
      <c r="K4519" s="1425">
        <v>17.59</v>
      </c>
    </row>
    <row r="4520" spans="1:11" ht="12.75">
      <c r="A4520" s="1425" t="s">
        <v>1360</v>
      </c>
      <c r="B4520" s="1425" t="s">
        <v>762</v>
      </c>
      <c r="C4520" s="1425" t="s">
        <v>390</v>
      </c>
      <c r="D4520" s="1425" t="s">
        <v>549</v>
      </c>
      <c r="E4520" s="1425" t="s">
        <v>2875</v>
      </c>
      <c r="F4520" s="1425" t="s">
        <v>1277</v>
      </c>
      <c r="G4520" s="1425" t="s">
        <v>116</v>
      </c>
      <c r="H4520" s="1425" t="s">
        <v>2774</v>
      </c>
      <c r="I4520" s="1425" t="s">
        <v>2775</v>
      </c>
      <c r="J4520" s="1425" t="s">
        <v>1278</v>
      </c>
      <c r="K4520" s="1425">
        <v>350.08999999999997</v>
      </c>
    </row>
    <row r="4521" spans="1:11" ht="12.75">
      <c r="A4521" s="1425" t="s">
        <v>1360</v>
      </c>
      <c r="B4521" s="1425" t="s">
        <v>762</v>
      </c>
      <c r="C4521" s="1425" t="s">
        <v>390</v>
      </c>
      <c r="D4521" s="1425" t="s">
        <v>549</v>
      </c>
      <c r="E4521" s="1425" t="s">
        <v>2875</v>
      </c>
      <c r="F4521" s="1425" t="s">
        <v>1277</v>
      </c>
      <c r="G4521" s="1425" t="s">
        <v>116</v>
      </c>
      <c r="H4521" s="1425" t="s">
        <v>2774</v>
      </c>
      <c r="I4521" s="1425" t="s">
        <v>2776</v>
      </c>
      <c r="J4521" s="1425" t="s">
        <v>1278</v>
      </c>
      <c r="K4521" s="1425">
        <v>192.19</v>
      </c>
    </row>
    <row r="4522" spans="1:11" ht="12.75">
      <c r="A4522" s="1425" t="s">
        <v>1360</v>
      </c>
      <c r="B4522" s="1425" t="s">
        <v>762</v>
      </c>
      <c r="C4522" s="1425" t="s">
        <v>390</v>
      </c>
      <c r="D4522" s="1425" t="s">
        <v>549</v>
      </c>
      <c r="E4522" s="1425" t="s">
        <v>2875</v>
      </c>
      <c r="F4522" s="1425" t="s">
        <v>1277</v>
      </c>
      <c r="G4522" s="1425" t="s">
        <v>116</v>
      </c>
      <c r="H4522" s="1425" t="s">
        <v>2774</v>
      </c>
      <c r="I4522" s="1425" t="s">
        <v>2778</v>
      </c>
      <c r="J4522" s="1425" t="s">
        <v>1278</v>
      </c>
      <c r="K4522" s="1425">
        <v>40.240000000000002</v>
      </c>
    </row>
    <row r="4523" spans="1:11" ht="12.75">
      <c r="A4523" s="1425" t="s">
        <v>1360</v>
      </c>
      <c r="B4523" s="1425" t="s">
        <v>762</v>
      </c>
      <c r="C4523" s="1425" t="s">
        <v>390</v>
      </c>
      <c r="D4523" s="1425" t="s">
        <v>549</v>
      </c>
      <c r="E4523" s="1425" t="s">
        <v>2875</v>
      </c>
      <c r="F4523" s="1425" t="s">
        <v>1277</v>
      </c>
      <c r="G4523" s="1425" t="s">
        <v>116</v>
      </c>
      <c r="H4523" s="1425" t="s">
        <v>1266</v>
      </c>
      <c r="I4523" s="1425" t="s">
        <v>2775</v>
      </c>
      <c r="J4523" s="1425" t="s">
        <v>1278</v>
      </c>
      <c r="K4523" s="1425">
        <v>645.64999999999998</v>
      </c>
    </row>
    <row r="4524" spans="1:11" ht="12.75">
      <c r="A4524" s="1425" t="s">
        <v>1360</v>
      </c>
      <c r="B4524" s="1425" t="s">
        <v>762</v>
      </c>
      <c r="C4524" s="1425" t="s">
        <v>390</v>
      </c>
      <c r="D4524" s="1425" t="s">
        <v>549</v>
      </c>
      <c r="E4524" s="1425" t="s">
        <v>2875</v>
      </c>
      <c r="F4524" s="1425" t="s">
        <v>1277</v>
      </c>
      <c r="G4524" s="1425" t="s">
        <v>116</v>
      </c>
      <c r="H4524" s="1425" t="s">
        <v>1266</v>
      </c>
      <c r="I4524" s="1425" t="s">
        <v>2776</v>
      </c>
      <c r="J4524" s="1425" t="s">
        <v>1278</v>
      </c>
      <c r="K4524" s="1425">
        <v>213.11000000000001</v>
      </c>
    </row>
    <row r="4525" spans="1:11" ht="12.75">
      <c r="A4525" s="1425" t="s">
        <v>1360</v>
      </c>
      <c r="B4525" s="1425" t="s">
        <v>762</v>
      </c>
      <c r="C4525" s="1425" t="s">
        <v>390</v>
      </c>
      <c r="D4525" s="1425" t="s">
        <v>549</v>
      </c>
      <c r="E4525" s="1425" t="s">
        <v>2875</v>
      </c>
      <c r="F4525" s="1425" t="s">
        <v>1277</v>
      </c>
      <c r="G4525" s="1425" t="s">
        <v>116</v>
      </c>
      <c r="H4525" s="1425" t="s">
        <v>1266</v>
      </c>
      <c r="I4525" s="1425" t="s">
        <v>2778</v>
      </c>
      <c r="J4525" s="1425" t="s">
        <v>1278</v>
      </c>
      <c r="K4525" s="1425">
        <v>80.689999999999998</v>
      </c>
    </row>
    <row r="4526" spans="1:11" ht="12.75">
      <c r="A4526" s="1425" t="s">
        <v>1360</v>
      </c>
      <c r="B4526" s="1425" t="s">
        <v>762</v>
      </c>
      <c r="C4526" s="1425" t="s">
        <v>390</v>
      </c>
      <c r="D4526" s="1425" t="s">
        <v>549</v>
      </c>
      <c r="E4526" s="1425" t="s">
        <v>2875</v>
      </c>
      <c r="F4526" s="1425" t="s">
        <v>1277</v>
      </c>
      <c r="G4526" s="1425" t="s">
        <v>116</v>
      </c>
      <c r="H4526" s="1425" t="s">
        <v>1267</v>
      </c>
      <c r="I4526" s="1425" t="s">
        <v>2775</v>
      </c>
      <c r="J4526" s="1425" t="s">
        <v>1278</v>
      </c>
      <c r="K4526" s="1425">
        <v>385.79000000000002</v>
      </c>
    </row>
    <row r="4527" spans="1:11" ht="12.75">
      <c r="A4527" s="1425" t="s">
        <v>1360</v>
      </c>
      <c r="B4527" s="1425" t="s">
        <v>762</v>
      </c>
      <c r="C4527" s="1425" t="s">
        <v>390</v>
      </c>
      <c r="D4527" s="1425" t="s">
        <v>549</v>
      </c>
      <c r="E4527" s="1425" t="s">
        <v>2875</v>
      </c>
      <c r="F4527" s="1425" t="s">
        <v>1277</v>
      </c>
      <c r="G4527" s="1425" t="s">
        <v>116</v>
      </c>
      <c r="H4527" s="1425" t="s">
        <v>1267</v>
      </c>
      <c r="I4527" s="1425" t="s">
        <v>2776</v>
      </c>
      <c r="J4527" s="1425" t="s">
        <v>1278</v>
      </c>
      <c r="K4527" s="1425">
        <v>251.69</v>
      </c>
    </row>
    <row r="4528" spans="1:11" ht="12.75">
      <c r="A4528" s="1425" t="s">
        <v>1360</v>
      </c>
      <c r="B4528" s="1425" t="s">
        <v>762</v>
      </c>
      <c r="C4528" s="1425" t="s">
        <v>390</v>
      </c>
      <c r="D4528" s="1425" t="s">
        <v>549</v>
      </c>
      <c r="E4528" s="1425" t="s">
        <v>2875</v>
      </c>
      <c r="F4528" s="1425" t="s">
        <v>1277</v>
      </c>
      <c r="G4528" s="1425" t="s">
        <v>116</v>
      </c>
      <c r="H4528" s="1425" t="s">
        <v>1267</v>
      </c>
      <c r="I4528" s="1425" t="s">
        <v>2778</v>
      </c>
      <c r="J4528" s="1425" t="s">
        <v>1278</v>
      </c>
      <c r="K4528" s="1425">
        <v>41.100000000000001</v>
      </c>
    </row>
    <row r="4529" spans="1:11" ht="12.75">
      <c r="A4529" s="1425" t="s">
        <v>1360</v>
      </c>
      <c r="B4529" s="1425" t="s">
        <v>762</v>
      </c>
      <c r="C4529" s="1425" t="s">
        <v>390</v>
      </c>
      <c r="D4529" s="1425" t="s">
        <v>549</v>
      </c>
      <c r="E4529" s="1425" t="s">
        <v>2876</v>
      </c>
      <c r="F4529" s="1425" t="s">
        <v>1291</v>
      </c>
      <c r="G4529" s="1425" t="s">
        <v>116</v>
      </c>
      <c r="H4529" s="1425" t="s">
        <v>2762</v>
      </c>
      <c r="I4529" s="1425" t="s">
        <v>2775</v>
      </c>
      <c r="J4529" s="1425" t="s">
        <v>1292</v>
      </c>
      <c r="K4529" s="1425">
        <v>660.12</v>
      </c>
    </row>
    <row r="4530" spans="1:11" ht="12.75">
      <c r="A4530" s="1425" t="s">
        <v>1360</v>
      </c>
      <c r="B4530" s="1425" t="s">
        <v>762</v>
      </c>
      <c r="C4530" s="1425" t="s">
        <v>390</v>
      </c>
      <c r="D4530" s="1425" t="s">
        <v>549</v>
      </c>
      <c r="E4530" s="1425" t="s">
        <v>2876</v>
      </c>
      <c r="F4530" s="1425" t="s">
        <v>1291</v>
      </c>
      <c r="G4530" s="1425" t="s">
        <v>116</v>
      </c>
      <c r="H4530" s="1425" t="s">
        <v>2762</v>
      </c>
      <c r="I4530" s="1425" t="s">
        <v>2776</v>
      </c>
      <c r="J4530" s="1425" t="s">
        <v>1292</v>
      </c>
      <c r="K4530" s="1425">
        <v>1970.1700000000001</v>
      </c>
    </row>
    <row r="4531" spans="1:11" ht="12.75">
      <c r="A4531" s="1425" t="s">
        <v>1360</v>
      </c>
      <c r="B4531" s="1425" t="s">
        <v>762</v>
      </c>
      <c r="C4531" s="1425" t="s">
        <v>390</v>
      </c>
      <c r="D4531" s="1425" t="s">
        <v>549</v>
      </c>
      <c r="E4531" s="1425" t="s">
        <v>2876</v>
      </c>
      <c r="F4531" s="1425" t="s">
        <v>1291</v>
      </c>
      <c r="G4531" s="1425" t="s">
        <v>116</v>
      </c>
      <c r="H4531" s="1425" t="s">
        <v>2762</v>
      </c>
      <c r="I4531" s="1425" t="s">
        <v>2778</v>
      </c>
      <c r="J4531" s="1425" t="s">
        <v>1292</v>
      </c>
      <c r="K4531" s="1425">
        <v>3455.9400000000001</v>
      </c>
    </row>
    <row r="4532" spans="1:11" ht="12.75">
      <c r="A4532" s="1425" t="s">
        <v>1360</v>
      </c>
      <c r="B4532" s="1425" t="s">
        <v>762</v>
      </c>
      <c r="C4532" s="1425" t="s">
        <v>390</v>
      </c>
      <c r="D4532" s="1425" t="s">
        <v>549</v>
      </c>
      <c r="E4532" s="1425" t="s">
        <v>2876</v>
      </c>
      <c r="F4532" s="1425" t="s">
        <v>1291</v>
      </c>
      <c r="G4532" s="1425" t="s">
        <v>116</v>
      </c>
      <c r="H4532" s="1425" t="s">
        <v>1263</v>
      </c>
      <c r="I4532" s="1425" t="s">
        <v>2775</v>
      </c>
      <c r="J4532" s="1425" t="s">
        <v>1292</v>
      </c>
      <c r="K4532" s="1425">
        <v>1131.01</v>
      </c>
    </row>
    <row r="4533" spans="1:11" ht="12.75">
      <c r="A4533" s="1425" t="s">
        <v>1360</v>
      </c>
      <c r="B4533" s="1425" t="s">
        <v>762</v>
      </c>
      <c r="C4533" s="1425" t="s">
        <v>390</v>
      </c>
      <c r="D4533" s="1425" t="s">
        <v>549</v>
      </c>
      <c r="E4533" s="1425" t="s">
        <v>2876</v>
      </c>
      <c r="F4533" s="1425" t="s">
        <v>1291</v>
      </c>
      <c r="G4533" s="1425" t="s">
        <v>116</v>
      </c>
      <c r="H4533" s="1425" t="s">
        <v>1263</v>
      </c>
      <c r="I4533" s="1425" t="s">
        <v>2776</v>
      </c>
      <c r="J4533" s="1425" t="s">
        <v>1292</v>
      </c>
      <c r="K4533" s="1425">
        <v>1298.3399999999999</v>
      </c>
    </row>
    <row r="4534" spans="1:11" ht="12.75">
      <c r="A4534" s="1425" t="s">
        <v>1360</v>
      </c>
      <c r="B4534" s="1425" t="s">
        <v>762</v>
      </c>
      <c r="C4534" s="1425" t="s">
        <v>390</v>
      </c>
      <c r="D4534" s="1425" t="s">
        <v>549</v>
      </c>
      <c r="E4534" s="1425" t="s">
        <v>2876</v>
      </c>
      <c r="F4534" s="1425" t="s">
        <v>1291</v>
      </c>
      <c r="G4534" s="1425" t="s">
        <v>116</v>
      </c>
      <c r="H4534" s="1425" t="s">
        <v>1263</v>
      </c>
      <c r="I4534" s="1425" t="s">
        <v>2778</v>
      </c>
      <c r="J4534" s="1425" t="s">
        <v>1292</v>
      </c>
      <c r="K4534" s="1425">
        <v>3697.2600000000002</v>
      </c>
    </row>
    <row r="4535" spans="1:11" ht="12.75">
      <c r="A4535" s="1425" t="s">
        <v>1360</v>
      </c>
      <c r="B4535" s="1425" t="s">
        <v>762</v>
      </c>
      <c r="C4535" s="1425" t="s">
        <v>390</v>
      </c>
      <c r="D4535" s="1425" t="s">
        <v>549</v>
      </c>
      <c r="E4535" s="1425" t="s">
        <v>2876</v>
      </c>
      <c r="F4535" s="1425" t="s">
        <v>1291</v>
      </c>
      <c r="G4535" s="1425" t="s">
        <v>116</v>
      </c>
      <c r="H4535" s="1425" t="s">
        <v>2772</v>
      </c>
      <c r="I4535" s="1425" t="s">
        <v>2775</v>
      </c>
      <c r="J4535" s="1425" t="s">
        <v>1292</v>
      </c>
      <c r="K4535" s="1425">
        <v>1946.9400000000001</v>
      </c>
    </row>
    <row r="4536" spans="1:11" ht="12.75">
      <c r="A4536" s="1425" t="s">
        <v>1360</v>
      </c>
      <c r="B4536" s="1425" t="s">
        <v>762</v>
      </c>
      <c r="C4536" s="1425" t="s">
        <v>390</v>
      </c>
      <c r="D4536" s="1425" t="s">
        <v>549</v>
      </c>
      <c r="E4536" s="1425" t="s">
        <v>2876</v>
      </c>
      <c r="F4536" s="1425" t="s">
        <v>1291</v>
      </c>
      <c r="G4536" s="1425" t="s">
        <v>116</v>
      </c>
      <c r="H4536" s="1425" t="s">
        <v>2772</v>
      </c>
      <c r="I4536" s="1425" t="s">
        <v>2776</v>
      </c>
      <c r="J4536" s="1425" t="s">
        <v>1292</v>
      </c>
      <c r="K4536" s="1425">
        <v>1207.0699999999999</v>
      </c>
    </row>
    <row r="4537" spans="1:11" ht="12.75">
      <c r="A4537" s="1425" t="s">
        <v>1360</v>
      </c>
      <c r="B4537" s="1425" t="s">
        <v>762</v>
      </c>
      <c r="C4537" s="1425" t="s">
        <v>390</v>
      </c>
      <c r="D4537" s="1425" t="s">
        <v>549</v>
      </c>
      <c r="E4537" s="1425" t="s">
        <v>2876</v>
      </c>
      <c r="F4537" s="1425" t="s">
        <v>1291</v>
      </c>
      <c r="G4537" s="1425" t="s">
        <v>116</v>
      </c>
      <c r="H4537" s="1425" t="s">
        <v>2772</v>
      </c>
      <c r="I4537" s="1425" t="s">
        <v>2778</v>
      </c>
      <c r="J4537" s="1425" t="s">
        <v>1292</v>
      </c>
      <c r="K4537" s="1425">
        <v>3607.1399999999999</v>
      </c>
    </row>
    <row r="4538" spans="1:11" ht="12.75">
      <c r="A4538" s="1425" t="s">
        <v>1360</v>
      </c>
      <c r="B4538" s="1425" t="s">
        <v>762</v>
      </c>
      <c r="C4538" s="1425" t="s">
        <v>390</v>
      </c>
      <c r="D4538" s="1425" t="s">
        <v>549</v>
      </c>
      <c r="E4538" s="1425" t="s">
        <v>2876</v>
      </c>
      <c r="F4538" s="1425" t="s">
        <v>1291</v>
      </c>
      <c r="G4538" s="1425" t="s">
        <v>116</v>
      </c>
      <c r="H4538" s="1425" t="s">
        <v>2773</v>
      </c>
      <c r="I4538" s="1425" t="s">
        <v>2775</v>
      </c>
      <c r="J4538" s="1425" t="s">
        <v>1292</v>
      </c>
      <c r="K4538" s="1425">
        <v>2647.77</v>
      </c>
    </row>
    <row r="4539" spans="1:11" ht="12.75">
      <c r="A4539" s="1425" t="s">
        <v>1360</v>
      </c>
      <c r="B4539" s="1425" t="s">
        <v>762</v>
      </c>
      <c r="C4539" s="1425" t="s">
        <v>390</v>
      </c>
      <c r="D4539" s="1425" t="s">
        <v>549</v>
      </c>
      <c r="E4539" s="1425" t="s">
        <v>2876</v>
      </c>
      <c r="F4539" s="1425" t="s">
        <v>1291</v>
      </c>
      <c r="G4539" s="1425" t="s">
        <v>116</v>
      </c>
      <c r="H4539" s="1425" t="s">
        <v>2773</v>
      </c>
      <c r="I4539" s="1425" t="s">
        <v>2776</v>
      </c>
      <c r="J4539" s="1425" t="s">
        <v>1292</v>
      </c>
      <c r="K4539" s="1425">
        <v>3530.6300000000001</v>
      </c>
    </row>
    <row r="4540" spans="1:11" ht="12.75">
      <c r="A4540" s="1425" t="s">
        <v>1360</v>
      </c>
      <c r="B4540" s="1425" t="s">
        <v>762</v>
      </c>
      <c r="C4540" s="1425" t="s">
        <v>390</v>
      </c>
      <c r="D4540" s="1425" t="s">
        <v>549</v>
      </c>
      <c r="E4540" s="1425" t="s">
        <v>2876</v>
      </c>
      <c r="F4540" s="1425" t="s">
        <v>1291</v>
      </c>
      <c r="G4540" s="1425" t="s">
        <v>116</v>
      </c>
      <c r="H4540" s="1425" t="s">
        <v>2773</v>
      </c>
      <c r="I4540" s="1425" t="s">
        <v>2778</v>
      </c>
      <c r="J4540" s="1425" t="s">
        <v>1292</v>
      </c>
      <c r="K4540" s="1425">
        <v>4922.54</v>
      </c>
    </row>
    <row r="4541" spans="1:11" ht="12.75">
      <c r="A4541" s="1425" t="s">
        <v>1360</v>
      </c>
      <c r="B4541" s="1425" t="s">
        <v>762</v>
      </c>
      <c r="C4541" s="1425" t="s">
        <v>390</v>
      </c>
      <c r="D4541" s="1425" t="s">
        <v>549</v>
      </c>
      <c r="E4541" s="1425" t="s">
        <v>2876</v>
      </c>
      <c r="F4541" s="1425" t="s">
        <v>1291</v>
      </c>
      <c r="G4541" s="1425" t="s">
        <v>116</v>
      </c>
      <c r="H4541" s="1425" t="s">
        <v>1264</v>
      </c>
      <c r="I4541" s="1425" t="s">
        <v>2775</v>
      </c>
      <c r="J4541" s="1425" t="s">
        <v>1292</v>
      </c>
      <c r="K4541" s="1425">
        <v>1834.5899999999999</v>
      </c>
    </row>
    <row r="4542" spans="1:11" ht="12.75">
      <c r="A4542" s="1425" t="s">
        <v>1360</v>
      </c>
      <c r="B4542" s="1425" t="s">
        <v>762</v>
      </c>
      <c r="C4542" s="1425" t="s">
        <v>390</v>
      </c>
      <c r="D4542" s="1425" t="s">
        <v>549</v>
      </c>
      <c r="E4542" s="1425" t="s">
        <v>2876</v>
      </c>
      <c r="F4542" s="1425" t="s">
        <v>1291</v>
      </c>
      <c r="G4542" s="1425" t="s">
        <v>116</v>
      </c>
      <c r="H4542" s="1425" t="s">
        <v>1264</v>
      </c>
      <c r="I4542" s="1425" t="s">
        <v>2776</v>
      </c>
      <c r="J4542" s="1425" t="s">
        <v>1292</v>
      </c>
      <c r="K4542" s="1425">
        <v>3618.02</v>
      </c>
    </row>
    <row r="4543" spans="1:11" ht="12.75">
      <c r="A4543" s="1425" t="s">
        <v>1360</v>
      </c>
      <c r="B4543" s="1425" t="s">
        <v>762</v>
      </c>
      <c r="C4543" s="1425" t="s">
        <v>390</v>
      </c>
      <c r="D4543" s="1425" t="s">
        <v>549</v>
      </c>
      <c r="E4543" s="1425" t="s">
        <v>2876</v>
      </c>
      <c r="F4543" s="1425" t="s">
        <v>1291</v>
      </c>
      <c r="G4543" s="1425" t="s">
        <v>116</v>
      </c>
      <c r="H4543" s="1425" t="s">
        <v>1264</v>
      </c>
      <c r="I4543" s="1425" t="s">
        <v>2778</v>
      </c>
      <c r="J4543" s="1425" t="s">
        <v>1292</v>
      </c>
      <c r="K4543" s="1425">
        <v>5304.9799999999996</v>
      </c>
    </row>
    <row r="4544" spans="1:11" ht="12.75">
      <c r="A4544" s="1425" t="s">
        <v>1360</v>
      </c>
      <c r="B4544" s="1425" t="s">
        <v>762</v>
      </c>
      <c r="C4544" s="1425" t="s">
        <v>390</v>
      </c>
      <c r="D4544" s="1425" t="s">
        <v>549</v>
      </c>
      <c r="E4544" s="1425" t="s">
        <v>2876</v>
      </c>
      <c r="F4544" s="1425" t="s">
        <v>1291</v>
      </c>
      <c r="G4544" s="1425" t="s">
        <v>116</v>
      </c>
      <c r="H4544" s="1425" t="s">
        <v>1265</v>
      </c>
      <c r="I4544" s="1425" t="s">
        <v>2775</v>
      </c>
      <c r="J4544" s="1425" t="s">
        <v>1292</v>
      </c>
      <c r="K4544" s="1425">
        <v>2117.6799999999998</v>
      </c>
    </row>
    <row r="4545" spans="1:11" ht="12.75">
      <c r="A4545" s="1425" t="s">
        <v>1360</v>
      </c>
      <c r="B4545" s="1425" t="s">
        <v>762</v>
      </c>
      <c r="C4545" s="1425" t="s">
        <v>390</v>
      </c>
      <c r="D4545" s="1425" t="s">
        <v>549</v>
      </c>
      <c r="E4545" s="1425" t="s">
        <v>2876</v>
      </c>
      <c r="F4545" s="1425" t="s">
        <v>1291</v>
      </c>
      <c r="G4545" s="1425" t="s">
        <v>116</v>
      </c>
      <c r="H4545" s="1425" t="s">
        <v>1265</v>
      </c>
      <c r="I4545" s="1425" t="s">
        <v>2776</v>
      </c>
      <c r="J4545" s="1425" t="s">
        <v>1292</v>
      </c>
      <c r="K4545" s="1425">
        <v>5898.1800000000003</v>
      </c>
    </row>
    <row r="4546" spans="1:11" ht="12.75">
      <c r="A4546" s="1425" t="s">
        <v>1360</v>
      </c>
      <c r="B4546" s="1425" t="s">
        <v>762</v>
      </c>
      <c r="C4546" s="1425" t="s">
        <v>390</v>
      </c>
      <c r="D4546" s="1425" t="s">
        <v>549</v>
      </c>
      <c r="E4546" s="1425" t="s">
        <v>2876</v>
      </c>
      <c r="F4546" s="1425" t="s">
        <v>1291</v>
      </c>
      <c r="G4546" s="1425" t="s">
        <v>116</v>
      </c>
      <c r="H4546" s="1425" t="s">
        <v>1265</v>
      </c>
      <c r="I4546" s="1425" t="s">
        <v>2778</v>
      </c>
      <c r="J4546" s="1425" t="s">
        <v>1292</v>
      </c>
      <c r="K4546" s="1425">
        <v>3529.71</v>
      </c>
    </row>
    <row r="4547" spans="1:11" ht="12.75">
      <c r="A4547" s="1425" t="s">
        <v>1360</v>
      </c>
      <c r="B4547" s="1425" t="s">
        <v>762</v>
      </c>
      <c r="C4547" s="1425" t="s">
        <v>390</v>
      </c>
      <c r="D4547" s="1425" t="s">
        <v>549</v>
      </c>
      <c r="E4547" s="1425" t="s">
        <v>2876</v>
      </c>
      <c r="F4547" s="1425" t="s">
        <v>1291</v>
      </c>
      <c r="G4547" s="1425" t="s">
        <v>116</v>
      </c>
      <c r="H4547" s="1425" t="s">
        <v>2774</v>
      </c>
      <c r="I4547" s="1425" t="s">
        <v>2775</v>
      </c>
      <c r="J4547" s="1425" t="s">
        <v>1292</v>
      </c>
      <c r="K4547" s="1425">
        <v>3286.6599999999999</v>
      </c>
    </row>
    <row r="4548" spans="1:11" ht="12.75">
      <c r="A4548" s="1425" t="s">
        <v>1360</v>
      </c>
      <c r="B4548" s="1425" t="s">
        <v>762</v>
      </c>
      <c r="C4548" s="1425" t="s">
        <v>390</v>
      </c>
      <c r="D4548" s="1425" t="s">
        <v>549</v>
      </c>
      <c r="E4548" s="1425" t="s">
        <v>2876</v>
      </c>
      <c r="F4548" s="1425" t="s">
        <v>1291</v>
      </c>
      <c r="G4548" s="1425" t="s">
        <v>116</v>
      </c>
      <c r="H4548" s="1425" t="s">
        <v>2774</v>
      </c>
      <c r="I4548" s="1425" t="s">
        <v>2776</v>
      </c>
      <c r="J4548" s="1425" t="s">
        <v>1292</v>
      </c>
      <c r="K4548" s="1425">
        <v>2801.4499999999998</v>
      </c>
    </row>
    <row r="4549" spans="1:11" ht="12.75">
      <c r="A4549" s="1425" t="s">
        <v>1360</v>
      </c>
      <c r="B4549" s="1425" t="s">
        <v>762</v>
      </c>
      <c r="C4549" s="1425" t="s">
        <v>390</v>
      </c>
      <c r="D4549" s="1425" t="s">
        <v>549</v>
      </c>
      <c r="E4549" s="1425" t="s">
        <v>2876</v>
      </c>
      <c r="F4549" s="1425" t="s">
        <v>1291</v>
      </c>
      <c r="G4549" s="1425" t="s">
        <v>116</v>
      </c>
      <c r="H4549" s="1425" t="s">
        <v>2774</v>
      </c>
      <c r="I4549" s="1425" t="s">
        <v>2778</v>
      </c>
      <c r="J4549" s="1425" t="s">
        <v>1292</v>
      </c>
      <c r="K4549" s="1425">
        <v>3831.5999999999999</v>
      </c>
    </row>
    <row r="4550" spans="1:11" ht="12.75">
      <c r="A4550" s="1425" t="s">
        <v>1360</v>
      </c>
      <c r="B4550" s="1425" t="s">
        <v>762</v>
      </c>
      <c r="C4550" s="1425" t="s">
        <v>390</v>
      </c>
      <c r="D4550" s="1425" t="s">
        <v>549</v>
      </c>
      <c r="E4550" s="1425" t="s">
        <v>2876</v>
      </c>
      <c r="F4550" s="1425" t="s">
        <v>1291</v>
      </c>
      <c r="G4550" s="1425" t="s">
        <v>116</v>
      </c>
      <c r="H4550" s="1425" t="s">
        <v>1266</v>
      </c>
      <c r="I4550" s="1425" t="s">
        <v>2775</v>
      </c>
      <c r="J4550" s="1425" t="s">
        <v>1292</v>
      </c>
      <c r="K4550" s="1425">
        <v>1471.1600000000001</v>
      </c>
    </row>
    <row r="4551" spans="1:11" ht="12.75">
      <c r="A4551" s="1425" t="s">
        <v>1360</v>
      </c>
      <c r="B4551" s="1425" t="s">
        <v>762</v>
      </c>
      <c r="C4551" s="1425" t="s">
        <v>390</v>
      </c>
      <c r="D4551" s="1425" t="s">
        <v>549</v>
      </c>
      <c r="E4551" s="1425" t="s">
        <v>2876</v>
      </c>
      <c r="F4551" s="1425" t="s">
        <v>1291</v>
      </c>
      <c r="G4551" s="1425" t="s">
        <v>116</v>
      </c>
      <c r="H4551" s="1425" t="s">
        <v>1266</v>
      </c>
      <c r="I4551" s="1425" t="s">
        <v>2776</v>
      </c>
      <c r="J4551" s="1425" t="s">
        <v>1292</v>
      </c>
      <c r="K4551" s="1425">
        <v>1926.1300000000001</v>
      </c>
    </row>
    <row r="4552" spans="1:11" ht="12.75">
      <c r="A4552" s="1425" t="s">
        <v>1360</v>
      </c>
      <c r="B4552" s="1425" t="s">
        <v>762</v>
      </c>
      <c r="C4552" s="1425" t="s">
        <v>390</v>
      </c>
      <c r="D4552" s="1425" t="s">
        <v>549</v>
      </c>
      <c r="E4552" s="1425" t="s">
        <v>2876</v>
      </c>
      <c r="F4552" s="1425" t="s">
        <v>1291</v>
      </c>
      <c r="G4552" s="1425" t="s">
        <v>116</v>
      </c>
      <c r="H4552" s="1425" t="s">
        <v>1266</v>
      </c>
      <c r="I4552" s="1425" t="s">
        <v>2778</v>
      </c>
      <c r="J4552" s="1425" t="s">
        <v>1292</v>
      </c>
      <c r="K4552" s="1425">
        <v>2888.7600000000002</v>
      </c>
    </row>
    <row r="4553" spans="1:11" ht="12.75">
      <c r="A4553" s="1425" t="s">
        <v>1360</v>
      </c>
      <c r="B4553" s="1425" t="s">
        <v>762</v>
      </c>
      <c r="C4553" s="1425" t="s">
        <v>390</v>
      </c>
      <c r="D4553" s="1425" t="s">
        <v>549</v>
      </c>
      <c r="E4553" s="1425" t="s">
        <v>2876</v>
      </c>
      <c r="F4553" s="1425" t="s">
        <v>1291</v>
      </c>
      <c r="G4553" s="1425" t="s">
        <v>116</v>
      </c>
      <c r="H4553" s="1425" t="s">
        <v>1267</v>
      </c>
      <c r="I4553" s="1425" t="s">
        <v>2775</v>
      </c>
      <c r="J4553" s="1425" t="s">
        <v>1292</v>
      </c>
      <c r="K4553" s="1425">
        <v>1850.3599999999999</v>
      </c>
    </row>
    <row r="4554" spans="1:11" ht="12.75">
      <c r="A4554" s="1425" t="s">
        <v>1360</v>
      </c>
      <c r="B4554" s="1425" t="s">
        <v>762</v>
      </c>
      <c r="C4554" s="1425" t="s">
        <v>390</v>
      </c>
      <c r="D4554" s="1425" t="s">
        <v>549</v>
      </c>
      <c r="E4554" s="1425" t="s">
        <v>2876</v>
      </c>
      <c r="F4554" s="1425" t="s">
        <v>1291</v>
      </c>
      <c r="G4554" s="1425" t="s">
        <v>116</v>
      </c>
      <c r="H4554" s="1425" t="s">
        <v>1267</v>
      </c>
      <c r="I4554" s="1425" t="s">
        <v>2776</v>
      </c>
      <c r="J4554" s="1425" t="s">
        <v>1292</v>
      </c>
      <c r="K4554" s="1425">
        <v>4272.3999999999996</v>
      </c>
    </row>
    <row r="4555" spans="1:11" ht="12.75">
      <c r="A4555" s="1425" t="s">
        <v>1360</v>
      </c>
      <c r="B4555" s="1425" t="s">
        <v>762</v>
      </c>
      <c r="C4555" s="1425" t="s">
        <v>390</v>
      </c>
      <c r="D4555" s="1425" t="s">
        <v>549</v>
      </c>
      <c r="E4555" s="1425" t="s">
        <v>2876</v>
      </c>
      <c r="F4555" s="1425" t="s">
        <v>1291</v>
      </c>
      <c r="G4555" s="1425" t="s">
        <v>116</v>
      </c>
      <c r="H4555" s="1425" t="s">
        <v>1267</v>
      </c>
      <c r="I4555" s="1425" t="s">
        <v>2778</v>
      </c>
      <c r="J4555" s="1425" t="s">
        <v>1292</v>
      </c>
      <c r="K4555" s="1425">
        <v>6876.6499999999996</v>
      </c>
    </row>
    <row r="4556" spans="1:11" ht="12.75">
      <c r="A4556" s="1425" t="s">
        <v>1360</v>
      </c>
      <c r="B4556" s="1425" t="s">
        <v>762</v>
      </c>
      <c r="C4556" s="1425" t="s">
        <v>390</v>
      </c>
      <c r="D4556" s="1425" t="s">
        <v>549</v>
      </c>
      <c r="E4556" s="1425" t="s">
        <v>2877</v>
      </c>
      <c r="F4556" s="1425" t="s">
        <v>1271</v>
      </c>
      <c r="G4556" s="1425" t="s">
        <v>116</v>
      </c>
      <c r="H4556" s="1425" t="s">
        <v>2762</v>
      </c>
      <c r="I4556" s="1425" t="s">
        <v>2775</v>
      </c>
      <c r="J4556" s="1425" t="s">
        <v>1272</v>
      </c>
      <c r="K4556" s="1425">
        <v>448.80000000000001</v>
      </c>
    </row>
    <row r="4557" spans="1:11" ht="12.75">
      <c r="A4557" s="1425" t="s">
        <v>1360</v>
      </c>
      <c r="B4557" s="1425" t="s">
        <v>762</v>
      </c>
      <c r="C4557" s="1425" t="s">
        <v>390</v>
      </c>
      <c r="D4557" s="1425" t="s">
        <v>549</v>
      </c>
      <c r="E4557" s="1425" t="s">
        <v>2877</v>
      </c>
      <c r="F4557" s="1425" t="s">
        <v>1271</v>
      </c>
      <c r="G4557" s="1425" t="s">
        <v>116</v>
      </c>
      <c r="H4557" s="1425" t="s">
        <v>2762</v>
      </c>
      <c r="I4557" s="1425" t="s">
        <v>2776</v>
      </c>
      <c r="J4557" s="1425" t="s">
        <v>1272</v>
      </c>
      <c r="K4557" s="1425">
        <v>500.43000000000001</v>
      </c>
    </row>
    <row r="4558" spans="1:11" ht="12.75">
      <c r="A4558" s="1425" t="s">
        <v>1360</v>
      </c>
      <c r="B4558" s="1425" t="s">
        <v>762</v>
      </c>
      <c r="C4558" s="1425" t="s">
        <v>390</v>
      </c>
      <c r="D4558" s="1425" t="s">
        <v>549</v>
      </c>
      <c r="E4558" s="1425" t="s">
        <v>2877</v>
      </c>
      <c r="F4558" s="1425" t="s">
        <v>1271</v>
      </c>
      <c r="G4558" s="1425" t="s">
        <v>116</v>
      </c>
      <c r="H4558" s="1425" t="s">
        <v>2762</v>
      </c>
      <c r="I4558" s="1425" t="s">
        <v>2777</v>
      </c>
      <c r="J4558" s="1425" t="s">
        <v>1272</v>
      </c>
      <c r="K4558" s="1425">
        <v>96.739999999999995</v>
      </c>
    </row>
    <row r="4559" spans="1:11" ht="12.75">
      <c r="A4559" s="1425" t="s">
        <v>1360</v>
      </c>
      <c r="B4559" s="1425" t="s">
        <v>762</v>
      </c>
      <c r="C4559" s="1425" t="s">
        <v>390</v>
      </c>
      <c r="D4559" s="1425" t="s">
        <v>549</v>
      </c>
      <c r="E4559" s="1425" t="s">
        <v>2877</v>
      </c>
      <c r="F4559" s="1425" t="s">
        <v>1271</v>
      </c>
      <c r="G4559" s="1425" t="s">
        <v>116</v>
      </c>
      <c r="H4559" s="1425" t="s">
        <v>1263</v>
      </c>
      <c r="I4559" s="1425" t="s">
        <v>2775</v>
      </c>
      <c r="J4559" s="1425" t="s">
        <v>1272</v>
      </c>
      <c r="K4559" s="1425">
        <v>540.32000000000005</v>
      </c>
    </row>
    <row r="4560" spans="1:11" ht="12.75">
      <c r="A4560" s="1425" t="s">
        <v>1360</v>
      </c>
      <c r="B4560" s="1425" t="s">
        <v>762</v>
      </c>
      <c r="C4560" s="1425" t="s">
        <v>390</v>
      </c>
      <c r="D4560" s="1425" t="s">
        <v>549</v>
      </c>
      <c r="E4560" s="1425" t="s">
        <v>2877</v>
      </c>
      <c r="F4560" s="1425" t="s">
        <v>1271</v>
      </c>
      <c r="G4560" s="1425" t="s">
        <v>116</v>
      </c>
      <c r="H4560" s="1425" t="s">
        <v>1263</v>
      </c>
      <c r="I4560" s="1425" t="s">
        <v>2776</v>
      </c>
      <c r="J4560" s="1425" t="s">
        <v>1272</v>
      </c>
      <c r="K4560" s="1425">
        <v>1038.3</v>
      </c>
    </row>
    <row r="4561" spans="1:11" ht="12.75">
      <c r="A4561" s="1425" t="s">
        <v>1360</v>
      </c>
      <c r="B4561" s="1425" t="s">
        <v>762</v>
      </c>
      <c r="C4561" s="1425" t="s">
        <v>390</v>
      </c>
      <c r="D4561" s="1425" t="s">
        <v>549</v>
      </c>
      <c r="E4561" s="1425" t="s">
        <v>2877</v>
      </c>
      <c r="F4561" s="1425" t="s">
        <v>1271</v>
      </c>
      <c r="G4561" s="1425" t="s">
        <v>116</v>
      </c>
      <c r="H4561" s="1425" t="s">
        <v>1263</v>
      </c>
      <c r="I4561" s="1425" t="s">
        <v>2777</v>
      </c>
      <c r="J4561" s="1425" t="s">
        <v>1272</v>
      </c>
      <c r="K4561" s="1425">
        <v>209.68000000000001</v>
      </c>
    </row>
    <row r="4562" spans="1:11" ht="12.75">
      <c r="A4562" s="1425" t="s">
        <v>1360</v>
      </c>
      <c r="B4562" s="1425" t="s">
        <v>762</v>
      </c>
      <c r="C4562" s="1425" t="s">
        <v>390</v>
      </c>
      <c r="D4562" s="1425" t="s">
        <v>549</v>
      </c>
      <c r="E4562" s="1425" t="s">
        <v>2877</v>
      </c>
      <c r="F4562" s="1425" t="s">
        <v>1271</v>
      </c>
      <c r="G4562" s="1425" t="s">
        <v>116</v>
      </c>
      <c r="H4562" s="1425" t="s">
        <v>2772</v>
      </c>
      <c r="I4562" s="1425" t="s">
        <v>2775</v>
      </c>
      <c r="J4562" s="1425" t="s">
        <v>1272</v>
      </c>
      <c r="K4562" s="1425">
        <v>604.62</v>
      </c>
    </row>
    <row r="4563" spans="1:11" ht="12.75">
      <c r="A4563" s="1425" t="s">
        <v>1360</v>
      </c>
      <c r="B4563" s="1425" t="s">
        <v>762</v>
      </c>
      <c r="C4563" s="1425" t="s">
        <v>390</v>
      </c>
      <c r="D4563" s="1425" t="s">
        <v>549</v>
      </c>
      <c r="E4563" s="1425" t="s">
        <v>2877</v>
      </c>
      <c r="F4563" s="1425" t="s">
        <v>1271</v>
      </c>
      <c r="G4563" s="1425" t="s">
        <v>116</v>
      </c>
      <c r="H4563" s="1425" t="s">
        <v>2772</v>
      </c>
      <c r="I4563" s="1425" t="s">
        <v>2776</v>
      </c>
      <c r="J4563" s="1425" t="s">
        <v>1272</v>
      </c>
      <c r="K4563" s="1425">
        <v>512.67999999999995</v>
      </c>
    </row>
    <row r="4564" spans="1:11" ht="12.75">
      <c r="A4564" s="1425" t="s">
        <v>1360</v>
      </c>
      <c r="B4564" s="1425" t="s">
        <v>762</v>
      </c>
      <c r="C4564" s="1425" t="s">
        <v>390</v>
      </c>
      <c r="D4564" s="1425" t="s">
        <v>549</v>
      </c>
      <c r="E4564" s="1425" t="s">
        <v>2877</v>
      </c>
      <c r="F4564" s="1425" t="s">
        <v>1271</v>
      </c>
      <c r="G4564" s="1425" t="s">
        <v>116</v>
      </c>
      <c r="H4564" s="1425" t="s">
        <v>2772</v>
      </c>
      <c r="I4564" s="1425" t="s">
        <v>2777</v>
      </c>
      <c r="J4564" s="1425" t="s">
        <v>1272</v>
      </c>
      <c r="K4564" s="1425">
        <v>106.87</v>
      </c>
    </row>
    <row r="4565" spans="1:11" ht="12.75">
      <c r="A4565" s="1425" t="s">
        <v>1360</v>
      </c>
      <c r="B4565" s="1425" t="s">
        <v>762</v>
      </c>
      <c r="C4565" s="1425" t="s">
        <v>390</v>
      </c>
      <c r="D4565" s="1425" t="s">
        <v>549</v>
      </c>
      <c r="E4565" s="1425" t="s">
        <v>2877</v>
      </c>
      <c r="F4565" s="1425" t="s">
        <v>1271</v>
      </c>
      <c r="G4565" s="1425" t="s">
        <v>116</v>
      </c>
      <c r="H4565" s="1425" t="s">
        <v>2773</v>
      </c>
      <c r="I4565" s="1425" t="s">
        <v>2775</v>
      </c>
      <c r="J4565" s="1425" t="s">
        <v>1272</v>
      </c>
      <c r="K4565" s="1425">
        <v>610.38999999999999</v>
      </c>
    </row>
    <row r="4566" spans="1:11" ht="12.75">
      <c r="A4566" s="1425" t="s">
        <v>1360</v>
      </c>
      <c r="B4566" s="1425" t="s">
        <v>762</v>
      </c>
      <c r="C4566" s="1425" t="s">
        <v>390</v>
      </c>
      <c r="D4566" s="1425" t="s">
        <v>549</v>
      </c>
      <c r="E4566" s="1425" t="s">
        <v>2877</v>
      </c>
      <c r="F4566" s="1425" t="s">
        <v>1271</v>
      </c>
      <c r="G4566" s="1425" t="s">
        <v>116</v>
      </c>
      <c r="H4566" s="1425" t="s">
        <v>2773</v>
      </c>
      <c r="I4566" s="1425" t="s">
        <v>2776</v>
      </c>
      <c r="J4566" s="1425" t="s">
        <v>1272</v>
      </c>
      <c r="K4566" s="1425">
        <v>567.63</v>
      </c>
    </row>
    <row r="4567" spans="1:11" ht="12.75">
      <c r="A4567" s="1425" t="s">
        <v>1360</v>
      </c>
      <c r="B4567" s="1425" t="s">
        <v>762</v>
      </c>
      <c r="C4567" s="1425" t="s">
        <v>390</v>
      </c>
      <c r="D4567" s="1425" t="s">
        <v>549</v>
      </c>
      <c r="E4567" s="1425" t="s">
        <v>2877</v>
      </c>
      <c r="F4567" s="1425" t="s">
        <v>1271</v>
      </c>
      <c r="G4567" s="1425" t="s">
        <v>116</v>
      </c>
      <c r="H4567" s="1425" t="s">
        <v>2773</v>
      </c>
      <c r="I4567" s="1425" t="s">
        <v>2777</v>
      </c>
      <c r="J4567" s="1425" t="s">
        <v>1272</v>
      </c>
      <c r="K4567" s="1425">
        <v>75.140000000000001</v>
      </c>
    </row>
    <row r="4568" spans="1:11" ht="12.75">
      <c r="A4568" s="1425" t="s">
        <v>1360</v>
      </c>
      <c r="B4568" s="1425" t="s">
        <v>762</v>
      </c>
      <c r="C4568" s="1425" t="s">
        <v>390</v>
      </c>
      <c r="D4568" s="1425" t="s">
        <v>549</v>
      </c>
      <c r="E4568" s="1425" t="s">
        <v>2877</v>
      </c>
      <c r="F4568" s="1425" t="s">
        <v>1271</v>
      </c>
      <c r="G4568" s="1425" t="s">
        <v>116</v>
      </c>
      <c r="H4568" s="1425" t="s">
        <v>1264</v>
      </c>
      <c r="I4568" s="1425" t="s">
        <v>2775</v>
      </c>
      <c r="J4568" s="1425" t="s">
        <v>1272</v>
      </c>
      <c r="K4568" s="1425">
        <v>417.56999999999999</v>
      </c>
    </row>
    <row r="4569" spans="1:11" ht="12.75">
      <c r="A4569" s="1425" t="s">
        <v>1360</v>
      </c>
      <c r="B4569" s="1425" t="s">
        <v>762</v>
      </c>
      <c r="C4569" s="1425" t="s">
        <v>390</v>
      </c>
      <c r="D4569" s="1425" t="s">
        <v>549</v>
      </c>
      <c r="E4569" s="1425" t="s">
        <v>2877</v>
      </c>
      <c r="F4569" s="1425" t="s">
        <v>1271</v>
      </c>
      <c r="G4569" s="1425" t="s">
        <v>116</v>
      </c>
      <c r="H4569" s="1425" t="s">
        <v>1264</v>
      </c>
      <c r="I4569" s="1425" t="s">
        <v>2776</v>
      </c>
      <c r="J4569" s="1425" t="s">
        <v>1272</v>
      </c>
      <c r="K4569" s="1425">
        <v>799.17999999999995</v>
      </c>
    </row>
    <row r="4570" spans="1:11" ht="12.75">
      <c r="A4570" s="1425" t="s">
        <v>1360</v>
      </c>
      <c r="B4570" s="1425" t="s">
        <v>762</v>
      </c>
      <c r="C4570" s="1425" t="s">
        <v>390</v>
      </c>
      <c r="D4570" s="1425" t="s">
        <v>549</v>
      </c>
      <c r="E4570" s="1425" t="s">
        <v>2877</v>
      </c>
      <c r="F4570" s="1425" t="s">
        <v>1271</v>
      </c>
      <c r="G4570" s="1425" t="s">
        <v>116</v>
      </c>
      <c r="H4570" s="1425" t="s">
        <v>1264</v>
      </c>
      <c r="I4570" s="1425" t="s">
        <v>2777</v>
      </c>
      <c r="J4570" s="1425" t="s">
        <v>1272</v>
      </c>
      <c r="K4570" s="1425">
        <v>170.38999999999999</v>
      </c>
    </row>
    <row r="4571" spans="1:11" ht="12.75">
      <c r="A4571" s="1425" t="s">
        <v>1360</v>
      </c>
      <c r="B4571" s="1425" t="s">
        <v>762</v>
      </c>
      <c r="C4571" s="1425" t="s">
        <v>390</v>
      </c>
      <c r="D4571" s="1425" t="s">
        <v>549</v>
      </c>
      <c r="E4571" s="1425" t="s">
        <v>2877</v>
      </c>
      <c r="F4571" s="1425" t="s">
        <v>1271</v>
      </c>
      <c r="G4571" s="1425" t="s">
        <v>116</v>
      </c>
      <c r="H4571" s="1425" t="s">
        <v>1265</v>
      </c>
      <c r="I4571" s="1425" t="s">
        <v>2775</v>
      </c>
      <c r="J4571" s="1425" t="s">
        <v>1272</v>
      </c>
      <c r="K4571" s="1425">
        <v>364.72000000000003</v>
      </c>
    </row>
    <row r="4572" spans="1:11" ht="12.75">
      <c r="A4572" s="1425" t="s">
        <v>1360</v>
      </c>
      <c r="B4572" s="1425" t="s">
        <v>762</v>
      </c>
      <c r="C4572" s="1425" t="s">
        <v>390</v>
      </c>
      <c r="D4572" s="1425" t="s">
        <v>549</v>
      </c>
      <c r="E4572" s="1425" t="s">
        <v>2877</v>
      </c>
      <c r="F4572" s="1425" t="s">
        <v>1271</v>
      </c>
      <c r="G4572" s="1425" t="s">
        <v>116</v>
      </c>
      <c r="H4572" s="1425" t="s">
        <v>1265</v>
      </c>
      <c r="I4572" s="1425" t="s">
        <v>2776</v>
      </c>
      <c r="J4572" s="1425" t="s">
        <v>1272</v>
      </c>
      <c r="K4572" s="1425">
        <v>852.78999999999996</v>
      </c>
    </row>
    <row r="4573" spans="1:11" ht="12.75">
      <c r="A4573" s="1425" t="s">
        <v>1360</v>
      </c>
      <c r="B4573" s="1425" t="s">
        <v>762</v>
      </c>
      <c r="C4573" s="1425" t="s">
        <v>390</v>
      </c>
      <c r="D4573" s="1425" t="s">
        <v>549</v>
      </c>
      <c r="E4573" s="1425" t="s">
        <v>2877</v>
      </c>
      <c r="F4573" s="1425" t="s">
        <v>1271</v>
      </c>
      <c r="G4573" s="1425" t="s">
        <v>116</v>
      </c>
      <c r="H4573" s="1425" t="s">
        <v>1265</v>
      </c>
      <c r="I4573" s="1425" t="s">
        <v>2777</v>
      </c>
      <c r="J4573" s="1425" t="s">
        <v>1272</v>
      </c>
      <c r="K4573" s="1425">
        <v>160.62</v>
      </c>
    </row>
    <row r="4574" spans="1:11" ht="12.75">
      <c r="A4574" s="1425" t="s">
        <v>1360</v>
      </c>
      <c r="B4574" s="1425" t="s">
        <v>762</v>
      </c>
      <c r="C4574" s="1425" t="s">
        <v>390</v>
      </c>
      <c r="D4574" s="1425" t="s">
        <v>549</v>
      </c>
      <c r="E4574" s="1425" t="s">
        <v>2877</v>
      </c>
      <c r="F4574" s="1425" t="s">
        <v>1271</v>
      </c>
      <c r="G4574" s="1425" t="s">
        <v>116</v>
      </c>
      <c r="H4574" s="1425" t="s">
        <v>2774</v>
      </c>
      <c r="I4574" s="1425" t="s">
        <v>2775</v>
      </c>
      <c r="J4574" s="1425" t="s">
        <v>1272</v>
      </c>
      <c r="K4574" s="1425">
        <v>192.12</v>
      </c>
    </row>
    <row r="4575" spans="1:11" ht="12.75">
      <c r="A4575" s="1425" t="s">
        <v>1360</v>
      </c>
      <c r="B4575" s="1425" t="s">
        <v>762</v>
      </c>
      <c r="C4575" s="1425" t="s">
        <v>390</v>
      </c>
      <c r="D4575" s="1425" t="s">
        <v>549</v>
      </c>
      <c r="E4575" s="1425" t="s">
        <v>2877</v>
      </c>
      <c r="F4575" s="1425" t="s">
        <v>1271</v>
      </c>
      <c r="G4575" s="1425" t="s">
        <v>116</v>
      </c>
      <c r="H4575" s="1425" t="s">
        <v>2774</v>
      </c>
      <c r="I4575" s="1425" t="s">
        <v>2776</v>
      </c>
      <c r="J4575" s="1425" t="s">
        <v>1272</v>
      </c>
      <c r="K4575" s="1425">
        <v>487.62</v>
      </c>
    </row>
    <row r="4576" spans="1:11" ht="12.75">
      <c r="A4576" s="1425" t="s">
        <v>1360</v>
      </c>
      <c r="B4576" s="1425" t="s">
        <v>762</v>
      </c>
      <c r="C4576" s="1425" t="s">
        <v>390</v>
      </c>
      <c r="D4576" s="1425" t="s">
        <v>549</v>
      </c>
      <c r="E4576" s="1425" t="s">
        <v>2877</v>
      </c>
      <c r="F4576" s="1425" t="s">
        <v>1271</v>
      </c>
      <c r="G4576" s="1425" t="s">
        <v>116</v>
      </c>
      <c r="H4576" s="1425" t="s">
        <v>2774</v>
      </c>
      <c r="I4576" s="1425" t="s">
        <v>2777</v>
      </c>
      <c r="J4576" s="1425" t="s">
        <v>1272</v>
      </c>
      <c r="K4576" s="1425">
        <v>104.83</v>
      </c>
    </row>
    <row r="4577" spans="1:11" ht="12.75">
      <c r="A4577" s="1425" t="s">
        <v>1360</v>
      </c>
      <c r="B4577" s="1425" t="s">
        <v>762</v>
      </c>
      <c r="C4577" s="1425" t="s">
        <v>390</v>
      </c>
      <c r="D4577" s="1425" t="s">
        <v>549</v>
      </c>
      <c r="E4577" s="1425" t="s">
        <v>2877</v>
      </c>
      <c r="F4577" s="1425" t="s">
        <v>1271</v>
      </c>
      <c r="G4577" s="1425" t="s">
        <v>116</v>
      </c>
      <c r="H4577" s="1425" t="s">
        <v>1266</v>
      </c>
      <c r="I4577" s="1425" t="s">
        <v>2775</v>
      </c>
      <c r="J4577" s="1425" t="s">
        <v>1272</v>
      </c>
      <c r="K4577" s="1425">
        <v>461.14999999999998</v>
      </c>
    </row>
    <row r="4578" spans="1:11" ht="12.75">
      <c r="A4578" s="1425" t="s">
        <v>1360</v>
      </c>
      <c r="B4578" s="1425" t="s">
        <v>762</v>
      </c>
      <c r="C4578" s="1425" t="s">
        <v>390</v>
      </c>
      <c r="D4578" s="1425" t="s">
        <v>549</v>
      </c>
      <c r="E4578" s="1425" t="s">
        <v>2877</v>
      </c>
      <c r="F4578" s="1425" t="s">
        <v>1271</v>
      </c>
      <c r="G4578" s="1425" t="s">
        <v>116</v>
      </c>
      <c r="H4578" s="1425" t="s">
        <v>1266</v>
      </c>
      <c r="I4578" s="1425" t="s">
        <v>2776</v>
      </c>
      <c r="J4578" s="1425" t="s">
        <v>1272</v>
      </c>
      <c r="K4578" s="1425">
        <v>486.69999999999999</v>
      </c>
    </row>
    <row r="4579" spans="1:11" ht="12.75">
      <c r="A4579" s="1425" t="s">
        <v>1360</v>
      </c>
      <c r="B4579" s="1425" t="s">
        <v>762</v>
      </c>
      <c r="C4579" s="1425" t="s">
        <v>390</v>
      </c>
      <c r="D4579" s="1425" t="s">
        <v>549</v>
      </c>
      <c r="E4579" s="1425" t="s">
        <v>2877</v>
      </c>
      <c r="F4579" s="1425" t="s">
        <v>1271</v>
      </c>
      <c r="G4579" s="1425" t="s">
        <v>116</v>
      </c>
      <c r="H4579" s="1425" t="s">
        <v>1266</v>
      </c>
      <c r="I4579" s="1425" t="s">
        <v>2777</v>
      </c>
      <c r="J4579" s="1425" t="s">
        <v>1272</v>
      </c>
      <c r="K4579" s="1425">
        <v>116.54000000000001</v>
      </c>
    </row>
    <row r="4580" spans="1:11" ht="12.75">
      <c r="A4580" s="1425" t="s">
        <v>1360</v>
      </c>
      <c r="B4580" s="1425" t="s">
        <v>762</v>
      </c>
      <c r="C4580" s="1425" t="s">
        <v>390</v>
      </c>
      <c r="D4580" s="1425" t="s">
        <v>549</v>
      </c>
      <c r="E4580" s="1425" t="s">
        <v>2877</v>
      </c>
      <c r="F4580" s="1425" t="s">
        <v>1271</v>
      </c>
      <c r="G4580" s="1425" t="s">
        <v>116</v>
      </c>
      <c r="H4580" s="1425" t="s">
        <v>1267</v>
      </c>
      <c r="I4580" s="1425" t="s">
        <v>2775</v>
      </c>
      <c r="J4580" s="1425" t="s">
        <v>1272</v>
      </c>
      <c r="K4580" s="1425">
        <v>410.00999999999999</v>
      </c>
    </row>
    <row r="4581" spans="1:11" ht="12.75">
      <c r="A4581" s="1425" t="s">
        <v>1360</v>
      </c>
      <c r="B4581" s="1425" t="s">
        <v>762</v>
      </c>
      <c r="C4581" s="1425" t="s">
        <v>390</v>
      </c>
      <c r="D4581" s="1425" t="s">
        <v>549</v>
      </c>
      <c r="E4581" s="1425" t="s">
        <v>2877</v>
      </c>
      <c r="F4581" s="1425" t="s">
        <v>1271</v>
      </c>
      <c r="G4581" s="1425" t="s">
        <v>116</v>
      </c>
      <c r="H4581" s="1425" t="s">
        <v>1267</v>
      </c>
      <c r="I4581" s="1425" t="s">
        <v>2776</v>
      </c>
      <c r="J4581" s="1425" t="s">
        <v>1272</v>
      </c>
      <c r="K4581" s="1425">
        <v>1294.6900000000001</v>
      </c>
    </row>
    <row r="4582" spans="1:11" ht="12.75">
      <c r="A4582" s="1425" t="s">
        <v>1360</v>
      </c>
      <c r="B4582" s="1425" t="s">
        <v>762</v>
      </c>
      <c r="C4582" s="1425" t="s">
        <v>390</v>
      </c>
      <c r="D4582" s="1425" t="s">
        <v>549</v>
      </c>
      <c r="E4582" s="1425" t="s">
        <v>2877</v>
      </c>
      <c r="F4582" s="1425" t="s">
        <v>1271</v>
      </c>
      <c r="G4582" s="1425" t="s">
        <v>116</v>
      </c>
      <c r="H4582" s="1425" t="s">
        <v>1267</v>
      </c>
      <c r="I4582" s="1425" t="s">
        <v>2777</v>
      </c>
      <c r="J4582" s="1425" t="s">
        <v>1272</v>
      </c>
      <c r="K4582" s="1425">
        <v>149.46000000000001</v>
      </c>
    </row>
    <row r="4583" spans="1:11" ht="12.75">
      <c r="A4583" s="1425" t="s">
        <v>1360</v>
      </c>
      <c r="B4583" s="1425" t="s">
        <v>762</v>
      </c>
      <c r="C4583" s="1425" t="s">
        <v>390</v>
      </c>
      <c r="D4583" s="1425" t="s">
        <v>549</v>
      </c>
      <c r="E4583" s="1425" t="s">
        <v>1408</v>
      </c>
      <c r="F4583" s="1425" t="s">
        <v>1287</v>
      </c>
      <c r="G4583" s="1425" t="s">
        <v>116</v>
      </c>
      <c r="H4583" s="1425" t="s">
        <v>2762</v>
      </c>
      <c r="I4583" s="1425" t="s">
        <v>2775</v>
      </c>
      <c r="J4583" s="1425" t="s">
        <v>1288</v>
      </c>
      <c r="K4583" s="1425">
        <v>154.44999999999999</v>
      </c>
    </row>
    <row r="4584" spans="1:11" ht="12.75">
      <c r="A4584" s="1425" t="s">
        <v>1360</v>
      </c>
      <c r="B4584" s="1425" t="s">
        <v>762</v>
      </c>
      <c r="C4584" s="1425" t="s">
        <v>390</v>
      </c>
      <c r="D4584" s="1425" t="s">
        <v>549</v>
      </c>
      <c r="E4584" s="1425" t="s">
        <v>1408</v>
      </c>
      <c r="F4584" s="1425" t="s">
        <v>1287</v>
      </c>
      <c r="G4584" s="1425" t="s">
        <v>116</v>
      </c>
      <c r="H4584" s="1425" t="s">
        <v>2762</v>
      </c>
      <c r="I4584" s="1425" t="s">
        <v>2776</v>
      </c>
      <c r="J4584" s="1425" t="s">
        <v>1288</v>
      </c>
      <c r="K4584" s="1425">
        <v>824.38999999999999</v>
      </c>
    </row>
    <row r="4585" spans="1:11" ht="12.75">
      <c r="A4585" s="1425" t="s">
        <v>1360</v>
      </c>
      <c r="B4585" s="1425" t="s">
        <v>762</v>
      </c>
      <c r="C4585" s="1425" t="s">
        <v>390</v>
      </c>
      <c r="D4585" s="1425" t="s">
        <v>549</v>
      </c>
      <c r="E4585" s="1425" t="s">
        <v>1408</v>
      </c>
      <c r="F4585" s="1425" t="s">
        <v>1287</v>
      </c>
      <c r="G4585" s="1425" t="s">
        <v>116</v>
      </c>
      <c r="H4585" s="1425" t="s">
        <v>2762</v>
      </c>
      <c r="I4585" s="1425" t="s">
        <v>2778</v>
      </c>
      <c r="J4585" s="1425" t="s">
        <v>1288</v>
      </c>
      <c r="K4585" s="1425">
        <v>7399.8400000000001</v>
      </c>
    </row>
    <row r="4586" spans="1:11" ht="12.75">
      <c r="A4586" s="1425" t="s">
        <v>1360</v>
      </c>
      <c r="B4586" s="1425" t="s">
        <v>762</v>
      </c>
      <c r="C4586" s="1425" t="s">
        <v>390</v>
      </c>
      <c r="D4586" s="1425" t="s">
        <v>549</v>
      </c>
      <c r="E4586" s="1425" t="s">
        <v>1408</v>
      </c>
      <c r="F4586" s="1425" t="s">
        <v>1287</v>
      </c>
      <c r="G4586" s="1425" t="s">
        <v>116</v>
      </c>
      <c r="H4586" s="1425" t="s">
        <v>1263</v>
      </c>
      <c r="I4586" s="1425" t="s">
        <v>2775</v>
      </c>
      <c r="J4586" s="1425" t="s">
        <v>1288</v>
      </c>
      <c r="K4586" s="1425">
        <v>115.83</v>
      </c>
    </row>
    <row r="4587" spans="1:11" ht="12.75">
      <c r="A4587" s="1425" t="s">
        <v>1360</v>
      </c>
      <c r="B4587" s="1425" t="s">
        <v>762</v>
      </c>
      <c r="C4587" s="1425" t="s">
        <v>390</v>
      </c>
      <c r="D4587" s="1425" t="s">
        <v>549</v>
      </c>
      <c r="E4587" s="1425" t="s">
        <v>1408</v>
      </c>
      <c r="F4587" s="1425" t="s">
        <v>1287</v>
      </c>
      <c r="G4587" s="1425" t="s">
        <v>116</v>
      </c>
      <c r="H4587" s="1425" t="s">
        <v>1263</v>
      </c>
      <c r="I4587" s="1425" t="s">
        <v>2776</v>
      </c>
      <c r="J4587" s="1425" t="s">
        <v>1288</v>
      </c>
      <c r="K4587" s="1425">
        <v>446.81</v>
      </c>
    </row>
    <row r="4588" spans="1:11" ht="12.75">
      <c r="A4588" s="1425" t="s">
        <v>1360</v>
      </c>
      <c r="B4588" s="1425" t="s">
        <v>762</v>
      </c>
      <c r="C4588" s="1425" t="s">
        <v>390</v>
      </c>
      <c r="D4588" s="1425" t="s">
        <v>549</v>
      </c>
      <c r="E4588" s="1425" t="s">
        <v>1408</v>
      </c>
      <c r="F4588" s="1425" t="s">
        <v>1287</v>
      </c>
      <c r="G4588" s="1425" t="s">
        <v>116</v>
      </c>
      <c r="H4588" s="1425" t="s">
        <v>1263</v>
      </c>
      <c r="I4588" s="1425" t="s">
        <v>2778</v>
      </c>
      <c r="J4588" s="1425" t="s">
        <v>1288</v>
      </c>
      <c r="K4588" s="1425">
        <v>2656.52</v>
      </c>
    </row>
    <row r="4589" spans="1:11" ht="12.75">
      <c r="A4589" s="1425" t="s">
        <v>1360</v>
      </c>
      <c r="B4589" s="1425" t="s">
        <v>762</v>
      </c>
      <c r="C4589" s="1425" t="s">
        <v>390</v>
      </c>
      <c r="D4589" s="1425" t="s">
        <v>549</v>
      </c>
      <c r="E4589" s="1425" t="s">
        <v>1408</v>
      </c>
      <c r="F4589" s="1425" t="s">
        <v>1287</v>
      </c>
      <c r="G4589" s="1425" t="s">
        <v>116</v>
      </c>
      <c r="H4589" s="1425" t="s">
        <v>2772</v>
      </c>
      <c r="I4589" s="1425" t="s">
        <v>2775</v>
      </c>
      <c r="J4589" s="1425" t="s">
        <v>1288</v>
      </c>
      <c r="K4589" s="1425">
        <v>733</v>
      </c>
    </row>
    <row r="4590" spans="1:11" ht="12.75">
      <c r="A4590" s="1425" t="s">
        <v>1360</v>
      </c>
      <c r="B4590" s="1425" t="s">
        <v>762</v>
      </c>
      <c r="C4590" s="1425" t="s">
        <v>390</v>
      </c>
      <c r="D4590" s="1425" t="s">
        <v>549</v>
      </c>
      <c r="E4590" s="1425" t="s">
        <v>1408</v>
      </c>
      <c r="F4590" s="1425" t="s">
        <v>1287</v>
      </c>
      <c r="G4590" s="1425" t="s">
        <v>116</v>
      </c>
      <c r="H4590" s="1425" t="s">
        <v>2772</v>
      </c>
      <c r="I4590" s="1425" t="s">
        <v>2776</v>
      </c>
      <c r="J4590" s="1425" t="s">
        <v>1288</v>
      </c>
      <c r="K4590" s="1425">
        <v>3144.1599999999999</v>
      </c>
    </row>
    <row r="4591" spans="1:11" ht="12.75">
      <c r="A4591" s="1425" t="s">
        <v>1360</v>
      </c>
      <c r="B4591" s="1425" t="s">
        <v>762</v>
      </c>
      <c r="C4591" s="1425" t="s">
        <v>390</v>
      </c>
      <c r="D4591" s="1425" t="s">
        <v>549</v>
      </c>
      <c r="E4591" s="1425" t="s">
        <v>1408</v>
      </c>
      <c r="F4591" s="1425" t="s">
        <v>1287</v>
      </c>
      <c r="G4591" s="1425" t="s">
        <v>116</v>
      </c>
      <c r="H4591" s="1425" t="s">
        <v>2772</v>
      </c>
      <c r="I4591" s="1425" t="s">
        <v>2778</v>
      </c>
      <c r="J4591" s="1425" t="s">
        <v>1288</v>
      </c>
      <c r="K4591" s="1425">
        <v>3490.0300000000002</v>
      </c>
    </row>
    <row r="4592" spans="1:11" ht="12.75">
      <c r="A4592" s="1425" t="s">
        <v>1360</v>
      </c>
      <c r="B4592" s="1425" t="s">
        <v>762</v>
      </c>
      <c r="C4592" s="1425" t="s">
        <v>390</v>
      </c>
      <c r="D4592" s="1425" t="s">
        <v>549</v>
      </c>
      <c r="E4592" s="1425" t="s">
        <v>1408</v>
      </c>
      <c r="F4592" s="1425" t="s">
        <v>1287</v>
      </c>
      <c r="G4592" s="1425" t="s">
        <v>116</v>
      </c>
      <c r="H4592" s="1425" t="s">
        <v>2773</v>
      </c>
      <c r="I4592" s="1425" t="s">
        <v>2775</v>
      </c>
      <c r="J4592" s="1425" t="s">
        <v>1288</v>
      </c>
      <c r="K4592" s="1425">
        <v>845.87</v>
      </c>
    </row>
    <row r="4593" spans="1:11" ht="12.75">
      <c r="A4593" s="1425" t="s">
        <v>1360</v>
      </c>
      <c r="B4593" s="1425" t="s">
        <v>762</v>
      </c>
      <c r="C4593" s="1425" t="s">
        <v>390</v>
      </c>
      <c r="D4593" s="1425" t="s">
        <v>549</v>
      </c>
      <c r="E4593" s="1425" t="s">
        <v>1408</v>
      </c>
      <c r="F4593" s="1425" t="s">
        <v>1287</v>
      </c>
      <c r="G4593" s="1425" t="s">
        <v>116</v>
      </c>
      <c r="H4593" s="1425" t="s">
        <v>2773</v>
      </c>
      <c r="I4593" s="1425" t="s">
        <v>2776</v>
      </c>
      <c r="J4593" s="1425" t="s">
        <v>1288</v>
      </c>
      <c r="K4593" s="1425">
        <v>1878.24</v>
      </c>
    </row>
    <row r="4594" spans="1:11" ht="12.75">
      <c r="A4594" s="1425" t="s">
        <v>1360</v>
      </c>
      <c r="B4594" s="1425" t="s">
        <v>762</v>
      </c>
      <c r="C4594" s="1425" t="s">
        <v>390</v>
      </c>
      <c r="D4594" s="1425" t="s">
        <v>549</v>
      </c>
      <c r="E4594" s="1425" t="s">
        <v>1408</v>
      </c>
      <c r="F4594" s="1425" t="s">
        <v>1287</v>
      </c>
      <c r="G4594" s="1425" t="s">
        <v>116</v>
      </c>
      <c r="H4594" s="1425" t="s">
        <v>2773</v>
      </c>
      <c r="I4594" s="1425" t="s">
        <v>2778</v>
      </c>
      <c r="J4594" s="1425" t="s">
        <v>1288</v>
      </c>
      <c r="K4594" s="1425">
        <v>3817.5300000000002</v>
      </c>
    </row>
    <row r="4595" spans="1:11" ht="12.75">
      <c r="A4595" s="1425" t="s">
        <v>1360</v>
      </c>
      <c r="B4595" s="1425" t="s">
        <v>762</v>
      </c>
      <c r="C4595" s="1425" t="s">
        <v>390</v>
      </c>
      <c r="D4595" s="1425" t="s">
        <v>549</v>
      </c>
      <c r="E4595" s="1425" t="s">
        <v>1408</v>
      </c>
      <c r="F4595" s="1425" t="s">
        <v>1287</v>
      </c>
      <c r="G4595" s="1425" t="s">
        <v>116</v>
      </c>
      <c r="H4595" s="1425" t="s">
        <v>1264</v>
      </c>
      <c r="I4595" s="1425" t="s">
        <v>2775</v>
      </c>
      <c r="J4595" s="1425" t="s">
        <v>1288</v>
      </c>
      <c r="K4595" s="1425">
        <v>125.19</v>
      </c>
    </row>
    <row r="4596" spans="1:11" ht="12.75">
      <c r="A4596" s="1425" t="s">
        <v>1360</v>
      </c>
      <c r="B4596" s="1425" t="s">
        <v>762</v>
      </c>
      <c r="C4596" s="1425" t="s">
        <v>390</v>
      </c>
      <c r="D4596" s="1425" t="s">
        <v>549</v>
      </c>
      <c r="E4596" s="1425" t="s">
        <v>1408</v>
      </c>
      <c r="F4596" s="1425" t="s">
        <v>1287</v>
      </c>
      <c r="G4596" s="1425" t="s">
        <v>116</v>
      </c>
      <c r="H4596" s="1425" t="s">
        <v>1264</v>
      </c>
      <c r="I4596" s="1425" t="s">
        <v>2776</v>
      </c>
      <c r="J4596" s="1425" t="s">
        <v>1288</v>
      </c>
      <c r="K4596" s="1425">
        <v>342.94</v>
      </c>
    </row>
    <row r="4597" spans="1:11" ht="12.75">
      <c r="A4597" s="1425" t="s">
        <v>1360</v>
      </c>
      <c r="B4597" s="1425" t="s">
        <v>762</v>
      </c>
      <c r="C4597" s="1425" t="s">
        <v>390</v>
      </c>
      <c r="D4597" s="1425" t="s">
        <v>549</v>
      </c>
      <c r="E4597" s="1425" t="s">
        <v>1408</v>
      </c>
      <c r="F4597" s="1425" t="s">
        <v>1287</v>
      </c>
      <c r="G4597" s="1425" t="s">
        <v>116</v>
      </c>
      <c r="H4597" s="1425" t="s">
        <v>1264</v>
      </c>
      <c r="I4597" s="1425" t="s">
        <v>2778</v>
      </c>
      <c r="J4597" s="1425" t="s">
        <v>1288</v>
      </c>
      <c r="K4597" s="1425">
        <v>936.11000000000001</v>
      </c>
    </row>
    <row r="4598" spans="1:11" ht="12.75">
      <c r="A4598" s="1425" t="s">
        <v>1360</v>
      </c>
      <c r="B4598" s="1425" t="s">
        <v>762</v>
      </c>
      <c r="C4598" s="1425" t="s">
        <v>390</v>
      </c>
      <c r="D4598" s="1425" t="s">
        <v>549</v>
      </c>
      <c r="E4598" s="1425" t="s">
        <v>1408</v>
      </c>
      <c r="F4598" s="1425" t="s">
        <v>1287</v>
      </c>
      <c r="G4598" s="1425" t="s">
        <v>116</v>
      </c>
      <c r="H4598" s="1425" t="s">
        <v>1265</v>
      </c>
      <c r="I4598" s="1425" t="s">
        <v>2775</v>
      </c>
      <c r="J4598" s="1425" t="s">
        <v>1288</v>
      </c>
      <c r="K4598" s="1425">
        <v>67.049999999999997</v>
      </c>
    </row>
    <row r="4599" spans="1:11" ht="12.75">
      <c r="A4599" s="1425" t="s">
        <v>1360</v>
      </c>
      <c r="B4599" s="1425" t="s">
        <v>762</v>
      </c>
      <c r="C4599" s="1425" t="s">
        <v>390</v>
      </c>
      <c r="D4599" s="1425" t="s">
        <v>549</v>
      </c>
      <c r="E4599" s="1425" t="s">
        <v>1408</v>
      </c>
      <c r="F4599" s="1425" t="s">
        <v>1287</v>
      </c>
      <c r="G4599" s="1425" t="s">
        <v>116</v>
      </c>
      <c r="H4599" s="1425" t="s">
        <v>1265</v>
      </c>
      <c r="I4599" s="1425" t="s">
        <v>2776</v>
      </c>
      <c r="J4599" s="1425" t="s">
        <v>1288</v>
      </c>
      <c r="K4599" s="1425">
        <v>299.52999999999997</v>
      </c>
    </row>
    <row r="4600" spans="1:11" ht="12.75">
      <c r="A4600" s="1425" t="s">
        <v>1360</v>
      </c>
      <c r="B4600" s="1425" t="s">
        <v>762</v>
      </c>
      <c r="C4600" s="1425" t="s">
        <v>390</v>
      </c>
      <c r="D4600" s="1425" t="s">
        <v>549</v>
      </c>
      <c r="E4600" s="1425" t="s">
        <v>1408</v>
      </c>
      <c r="F4600" s="1425" t="s">
        <v>1287</v>
      </c>
      <c r="G4600" s="1425" t="s">
        <v>116</v>
      </c>
      <c r="H4600" s="1425" t="s">
        <v>1265</v>
      </c>
      <c r="I4600" s="1425" t="s">
        <v>2777</v>
      </c>
      <c r="J4600" s="1425" t="s">
        <v>1288</v>
      </c>
      <c r="K4600" s="1425">
        <v>1961.98</v>
      </c>
    </row>
    <row r="4601" spans="1:11" ht="12.75">
      <c r="A4601" s="1425" t="s">
        <v>1360</v>
      </c>
      <c r="B4601" s="1425" t="s">
        <v>762</v>
      </c>
      <c r="C4601" s="1425" t="s">
        <v>390</v>
      </c>
      <c r="D4601" s="1425" t="s">
        <v>549</v>
      </c>
      <c r="E4601" s="1425" t="s">
        <v>1408</v>
      </c>
      <c r="F4601" s="1425" t="s">
        <v>1287</v>
      </c>
      <c r="G4601" s="1425" t="s">
        <v>116</v>
      </c>
      <c r="H4601" s="1425" t="s">
        <v>1265</v>
      </c>
      <c r="I4601" s="1425" t="s">
        <v>2778</v>
      </c>
      <c r="J4601" s="1425" t="s">
        <v>1288</v>
      </c>
      <c r="K4601" s="1425">
        <v>461.25999999999999</v>
      </c>
    </row>
    <row r="4602" spans="1:11" ht="12.75">
      <c r="A4602" s="1425" t="s">
        <v>1360</v>
      </c>
      <c r="B4602" s="1425" t="s">
        <v>762</v>
      </c>
      <c r="C4602" s="1425" t="s">
        <v>390</v>
      </c>
      <c r="D4602" s="1425" t="s">
        <v>549</v>
      </c>
      <c r="E4602" s="1425" t="s">
        <v>1408</v>
      </c>
      <c r="F4602" s="1425" t="s">
        <v>1287</v>
      </c>
      <c r="G4602" s="1425" t="s">
        <v>116</v>
      </c>
      <c r="H4602" s="1425" t="s">
        <v>2774</v>
      </c>
      <c r="I4602" s="1425" t="s">
        <v>2775</v>
      </c>
      <c r="J4602" s="1425" t="s">
        <v>1288</v>
      </c>
      <c r="K4602" s="1425">
        <v>598.38999999999999</v>
      </c>
    </row>
    <row r="4603" spans="1:11" ht="12.75">
      <c r="A4603" s="1425" t="s">
        <v>1360</v>
      </c>
      <c r="B4603" s="1425" t="s">
        <v>762</v>
      </c>
      <c r="C4603" s="1425" t="s">
        <v>390</v>
      </c>
      <c r="D4603" s="1425" t="s">
        <v>549</v>
      </c>
      <c r="E4603" s="1425" t="s">
        <v>1408</v>
      </c>
      <c r="F4603" s="1425" t="s">
        <v>1287</v>
      </c>
      <c r="G4603" s="1425" t="s">
        <v>116</v>
      </c>
      <c r="H4603" s="1425" t="s">
        <v>2774</v>
      </c>
      <c r="I4603" s="1425" t="s">
        <v>2776</v>
      </c>
      <c r="J4603" s="1425" t="s">
        <v>1288</v>
      </c>
      <c r="K4603" s="1425">
        <v>439.69</v>
      </c>
    </row>
    <row r="4604" spans="1:11" ht="12.75">
      <c r="A4604" s="1425" t="s">
        <v>1360</v>
      </c>
      <c r="B4604" s="1425" t="s">
        <v>762</v>
      </c>
      <c r="C4604" s="1425" t="s">
        <v>390</v>
      </c>
      <c r="D4604" s="1425" t="s">
        <v>549</v>
      </c>
      <c r="E4604" s="1425" t="s">
        <v>1408</v>
      </c>
      <c r="F4604" s="1425" t="s">
        <v>1287</v>
      </c>
      <c r="G4604" s="1425" t="s">
        <v>116</v>
      </c>
      <c r="H4604" s="1425" t="s">
        <v>2774</v>
      </c>
      <c r="I4604" s="1425" t="s">
        <v>2778</v>
      </c>
      <c r="J4604" s="1425" t="s">
        <v>1288</v>
      </c>
      <c r="K4604" s="1425">
        <v>2252.9299999999998</v>
      </c>
    </row>
    <row r="4605" spans="1:11" ht="12.75">
      <c r="A4605" s="1425" t="s">
        <v>1360</v>
      </c>
      <c r="B4605" s="1425" t="s">
        <v>762</v>
      </c>
      <c r="C4605" s="1425" t="s">
        <v>390</v>
      </c>
      <c r="D4605" s="1425" t="s">
        <v>549</v>
      </c>
      <c r="E4605" s="1425" t="s">
        <v>1408</v>
      </c>
      <c r="F4605" s="1425" t="s">
        <v>1287</v>
      </c>
      <c r="G4605" s="1425" t="s">
        <v>116</v>
      </c>
      <c r="H4605" s="1425" t="s">
        <v>1266</v>
      </c>
      <c r="I4605" s="1425" t="s">
        <v>2775</v>
      </c>
      <c r="J4605" s="1425" t="s">
        <v>1288</v>
      </c>
      <c r="K4605" s="1425">
        <v>-25.629999999999999</v>
      </c>
    </row>
    <row r="4606" spans="1:11" ht="12.75">
      <c r="A4606" s="1425" t="s">
        <v>1360</v>
      </c>
      <c r="B4606" s="1425" t="s">
        <v>762</v>
      </c>
      <c r="C4606" s="1425" t="s">
        <v>390</v>
      </c>
      <c r="D4606" s="1425" t="s">
        <v>549</v>
      </c>
      <c r="E4606" s="1425" t="s">
        <v>1408</v>
      </c>
      <c r="F4606" s="1425" t="s">
        <v>1287</v>
      </c>
      <c r="G4606" s="1425" t="s">
        <v>116</v>
      </c>
      <c r="H4606" s="1425" t="s">
        <v>1266</v>
      </c>
      <c r="I4606" s="1425" t="s">
        <v>2776</v>
      </c>
      <c r="J4606" s="1425" t="s">
        <v>1288</v>
      </c>
      <c r="K4606" s="1425">
        <v>-9.4700000000000006</v>
      </c>
    </row>
    <row r="4607" spans="1:11" ht="12.75">
      <c r="A4607" s="1425" t="s">
        <v>1360</v>
      </c>
      <c r="B4607" s="1425" t="s">
        <v>762</v>
      </c>
      <c r="C4607" s="1425" t="s">
        <v>390</v>
      </c>
      <c r="D4607" s="1425" t="s">
        <v>549</v>
      </c>
      <c r="E4607" s="1425" t="s">
        <v>1408</v>
      </c>
      <c r="F4607" s="1425" t="s">
        <v>1287</v>
      </c>
      <c r="G4607" s="1425" t="s">
        <v>116</v>
      </c>
      <c r="H4607" s="1425" t="s">
        <v>1266</v>
      </c>
      <c r="I4607" s="1425" t="s">
        <v>2778</v>
      </c>
      <c r="J4607" s="1425" t="s">
        <v>1288</v>
      </c>
      <c r="K4607" s="1425">
        <v>535.5</v>
      </c>
    </row>
    <row r="4608" spans="1:11" ht="12.75">
      <c r="A4608" s="1425" t="s">
        <v>1360</v>
      </c>
      <c r="B4608" s="1425" t="s">
        <v>762</v>
      </c>
      <c r="C4608" s="1425" t="s">
        <v>390</v>
      </c>
      <c r="D4608" s="1425" t="s">
        <v>549</v>
      </c>
      <c r="E4608" s="1425" t="s">
        <v>1408</v>
      </c>
      <c r="F4608" s="1425" t="s">
        <v>1287</v>
      </c>
      <c r="G4608" s="1425" t="s">
        <v>116</v>
      </c>
      <c r="H4608" s="1425" t="s">
        <v>1267</v>
      </c>
      <c r="I4608" s="1425" t="s">
        <v>2775</v>
      </c>
      <c r="J4608" s="1425" t="s">
        <v>1288</v>
      </c>
      <c r="K4608" s="1425">
        <v>104.59999999999999</v>
      </c>
    </row>
    <row r="4609" spans="1:11" ht="12.75">
      <c r="A4609" s="1425" t="s">
        <v>1360</v>
      </c>
      <c r="B4609" s="1425" t="s">
        <v>762</v>
      </c>
      <c r="C4609" s="1425" t="s">
        <v>390</v>
      </c>
      <c r="D4609" s="1425" t="s">
        <v>549</v>
      </c>
      <c r="E4609" s="1425" t="s">
        <v>1408</v>
      </c>
      <c r="F4609" s="1425" t="s">
        <v>1287</v>
      </c>
      <c r="G4609" s="1425" t="s">
        <v>116</v>
      </c>
      <c r="H4609" s="1425" t="s">
        <v>1267</v>
      </c>
      <c r="I4609" s="1425" t="s">
        <v>2776</v>
      </c>
      <c r="J4609" s="1425" t="s">
        <v>1288</v>
      </c>
      <c r="K4609" s="1425">
        <v>862.60000000000002</v>
      </c>
    </row>
    <row r="4610" spans="1:11" ht="12.75">
      <c r="A4610" s="1425" t="s">
        <v>1360</v>
      </c>
      <c r="B4610" s="1425" t="s">
        <v>762</v>
      </c>
      <c r="C4610" s="1425" t="s">
        <v>390</v>
      </c>
      <c r="D4610" s="1425" t="s">
        <v>549</v>
      </c>
      <c r="E4610" s="1425" t="s">
        <v>1408</v>
      </c>
      <c r="F4610" s="1425" t="s">
        <v>1287</v>
      </c>
      <c r="G4610" s="1425" t="s">
        <v>116</v>
      </c>
      <c r="H4610" s="1425" t="s">
        <v>1267</v>
      </c>
      <c r="I4610" s="1425" t="s">
        <v>2778</v>
      </c>
      <c r="J4610" s="1425" t="s">
        <v>1288</v>
      </c>
      <c r="K4610" s="1425">
        <v>219.56999999999999</v>
      </c>
    </row>
    <row r="4611" spans="1:11" ht="12.75">
      <c r="A4611" s="1425" t="s">
        <v>1360</v>
      </c>
      <c r="B4611" s="1425" t="s">
        <v>762</v>
      </c>
      <c r="C4611" s="1425" t="s">
        <v>390</v>
      </c>
      <c r="D4611" s="1425" t="s">
        <v>549</v>
      </c>
      <c r="E4611" s="1425" t="s">
        <v>2878</v>
      </c>
      <c r="F4611" s="1425" t="s">
        <v>1277</v>
      </c>
      <c r="G4611" s="1425" t="s">
        <v>116</v>
      </c>
      <c r="H4611" s="1425" t="s">
        <v>2762</v>
      </c>
      <c r="I4611" s="1425" t="s">
        <v>2776</v>
      </c>
      <c r="J4611" s="1425" t="s">
        <v>1278</v>
      </c>
      <c r="K4611" s="1425">
        <v>71.099999999999994</v>
      </c>
    </row>
    <row r="4612" spans="1:11" ht="12.75">
      <c r="A4612" s="1425" t="s">
        <v>1360</v>
      </c>
      <c r="B4612" s="1425" t="s">
        <v>762</v>
      </c>
      <c r="C4612" s="1425" t="s">
        <v>390</v>
      </c>
      <c r="D4612" s="1425" t="s">
        <v>549</v>
      </c>
      <c r="E4612" s="1425" t="s">
        <v>2878</v>
      </c>
      <c r="F4612" s="1425" t="s">
        <v>1277</v>
      </c>
      <c r="G4612" s="1425" t="s">
        <v>116</v>
      </c>
      <c r="H4612" s="1425" t="s">
        <v>1263</v>
      </c>
      <c r="I4612" s="1425" t="s">
        <v>2776</v>
      </c>
      <c r="J4612" s="1425" t="s">
        <v>1278</v>
      </c>
      <c r="K4612" s="1425">
        <v>31.27</v>
      </c>
    </row>
    <row r="4613" spans="1:11" ht="12.75">
      <c r="A4613" s="1425" t="s">
        <v>1360</v>
      </c>
      <c r="B4613" s="1425" t="s">
        <v>762</v>
      </c>
      <c r="C4613" s="1425" t="s">
        <v>390</v>
      </c>
      <c r="D4613" s="1425" t="s">
        <v>549</v>
      </c>
      <c r="E4613" s="1425" t="s">
        <v>2878</v>
      </c>
      <c r="F4613" s="1425" t="s">
        <v>1277</v>
      </c>
      <c r="G4613" s="1425" t="s">
        <v>116</v>
      </c>
      <c r="H4613" s="1425" t="s">
        <v>2772</v>
      </c>
      <c r="I4613" s="1425" t="s">
        <v>2776</v>
      </c>
      <c r="J4613" s="1425" t="s">
        <v>1278</v>
      </c>
      <c r="K4613" s="1425">
        <v>62.939999999999998</v>
      </c>
    </row>
    <row r="4614" spans="1:11" ht="12.75">
      <c r="A4614" s="1425" t="s">
        <v>1360</v>
      </c>
      <c r="B4614" s="1425" t="s">
        <v>762</v>
      </c>
      <c r="C4614" s="1425" t="s">
        <v>390</v>
      </c>
      <c r="D4614" s="1425" t="s">
        <v>549</v>
      </c>
      <c r="E4614" s="1425" t="s">
        <v>2878</v>
      </c>
      <c r="F4614" s="1425" t="s">
        <v>1277</v>
      </c>
      <c r="G4614" s="1425" t="s">
        <v>116</v>
      </c>
      <c r="H4614" s="1425" t="s">
        <v>2773</v>
      </c>
      <c r="I4614" s="1425" t="s">
        <v>2776</v>
      </c>
      <c r="J4614" s="1425" t="s">
        <v>1278</v>
      </c>
      <c r="K4614" s="1425">
        <v>119.97</v>
      </c>
    </row>
    <row r="4615" spans="1:11" ht="12.75">
      <c r="A4615" s="1425" t="s">
        <v>1360</v>
      </c>
      <c r="B4615" s="1425" t="s">
        <v>762</v>
      </c>
      <c r="C4615" s="1425" t="s">
        <v>390</v>
      </c>
      <c r="D4615" s="1425" t="s">
        <v>549</v>
      </c>
      <c r="E4615" s="1425" t="s">
        <v>2878</v>
      </c>
      <c r="F4615" s="1425" t="s">
        <v>1277</v>
      </c>
      <c r="G4615" s="1425" t="s">
        <v>116</v>
      </c>
      <c r="H4615" s="1425" t="s">
        <v>1264</v>
      </c>
      <c r="I4615" s="1425" t="s">
        <v>2776</v>
      </c>
      <c r="J4615" s="1425" t="s">
        <v>1278</v>
      </c>
      <c r="K4615" s="1425">
        <v>28.52</v>
      </c>
    </row>
    <row r="4616" spans="1:11" ht="12.75">
      <c r="A4616" s="1425" t="s">
        <v>1360</v>
      </c>
      <c r="B4616" s="1425" t="s">
        <v>762</v>
      </c>
      <c r="C4616" s="1425" t="s">
        <v>390</v>
      </c>
      <c r="D4616" s="1425" t="s">
        <v>549</v>
      </c>
      <c r="E4616" s="1425" t="s">
        <v>2878</v>
      </c>
      <c r="F4616" s="1425" t="s">
        <v>1277</v>
      </c>
      <c r="G4616" s="1425" t="s">
        <v>116</v>
      </c>
      <c r="H4616" s="1425" t="s">
        <v>1265</v>
      </c>
      <c r="I4616" s="1425" t="s">
        <v>2776</v>
      </c>
      <c r="J4616" s="1425" t="s">
        <v>1278</v>
      </c>
      <c r="K4616" s="1425">
        <v>20.620000000000001</v>
      </c>
    </row>
    <row r="4617" spans="1:11" ht="12.75">
      <c r="A4617" s="1425" t="s">
        <v>1360</v>
      </c>
      <c r="B4617" s="1425" t="s">
        <v>762</v>
      </c>
      <c r="C4617" s="1425" t="s">
        <v>390</v>
      </c>
      <c r="D4617" s="1425" t="s">
        <v>549</v>
      </c>
      <c r="E4617" s="1425" t="s">
        <v>2878</v>
      </c>
      <c r="F4617" s="1425" t="s">
        <v>1277</v>
      </c>
      <c r="G4617" s="1425" t="s">
        <v>116</v>
      </c>
      <c r="H4617" s="1425" t="s">
        <v>1265</v>
      </c>
      <c r="I4617" s="1425" t="s">
        <v>2778</v>
      </c>
      <c r="J4617" s="1425" t="s">
        <v>1278</v>
      </c>
      <c r="K4617" s="1425">
        <v>851.07000000000005</v>
      </c>
    </row>
    <row r="4618" spans="1:11" ht="12.75">
      <c r="A4618" s="1425" t="s">
        <v>1360</v>
      </c>
      <c r="B4618" s="1425" t="s">
        <v>762</v>
      </c>
      <c r="C4618" s="1425" t="s">
        <v>390</v>
      </c>
      <c r="D4618" s="1425" t="s">
        <v>549</v>
      </c>
      <c r="E4618" s="1425" t="s">
        <v>2878</v>
      </c>
      <c r="F4618" s="1425" t="s">
        <v>1277</v>
      </c>
      <c r="G4618" s="1425" t="s">
        <v>116</v>
      </c>
      <c r="H4618" s="1425" t="s">
        <v>2774</v>
      </c>
      <c r="I4618" s="1425" t="s">
        <v>2776</v>
      </c>
      <c r="J4618" s="1425" t="s">
        <v>1278</v>
      </c>
      <c r="K4618" s="1425">
        <v>64.700000000000003</v>
      </c>
    </row>
    <row r="4619" spans="1:11" ht="12.75">
      <c r="A4619" s="1425" t="s">
        <v>1360</v>
      </c>
      <c r="B4619" s="1425" t="s">
        <v>762</v>
      </c>
      <c r="C4619" s="1425" t="s">
        <v>390</v>
      </c>
      <c r="D4619" s="1425" t="s">
        <v>549</v>
      </c>
      <c r="E4619" s="1425" t="s">
        <v>2878</v>
      </c>
      <c r="F4619" s="1425" t="s">
        <v>1277</v>
      </c>
      <c r="G4619" s="1425" t="s">
        <v>116</v>
      </c>
      <c r="H4619" s="1425" t="s">
        <v>1266</v>
      </c>
      <c r="I4619" s="1425" t="s">
        <v>2776</v>
      </c>
      <c r="J4619" s="1425" t="s">
        <v>1278</v>
      </c>
      <c r="K4619" s="1425">
        <v>-1.28</v>
      </c>
    </row>
    <row r="4620" spans="1:11" ht="12.75">
      <c r="A4620" s="1425" t="s">
        <v>1360</v>
      </c>
      <c r="B4620" s="1425" t="s">
        <v>762</v>
      </c>
      <c r="C4620" s="1425" t="s">
        <v>390</v>
      </c>
      <c r="D4620" s="1425" t="s">
        <v>549</v>
      </c>
      <c r="E4620" s="1425" t="s">
        <v>2878</v>
      </c>
      <c r="F4620" s="1425" t="s">
        <v>1277</v>
      </c>
      <c r="G4620" s="1425" t="s">
        <v>116</v>
      </c>
      <c r="H4620" s="1425" t="s">
        <v>1267</v>
      </c>
      <c r="I4620" s="1425" t="s">
        <v>2776</v>
      </c>
      <c r="J4620" s="1425" t="s">
        <v>1278</v>
      </c>
      <c r="K4620" s="1425">
        <v>27.690000000000001</v>
      </c>
    </row>
    <row r="4621" spans="1:11" ht="12.75">
      <c r="A4621" s="1425" t="s">
        <v>1360</v>
      </c>
      <c r="B4621" s="1425" t="s">
        <v>762</v>
      </c>
      <c r="C4621" s="1425" t="s">
        <v>390</v>
      </c>
      <c r="D4621" s="1425" t="s">
        <v>549</v>
      </c>
      <c r="E4621" s="1425" t="s">
        <v>2879</v>
      </c>
      <c r="F4621" s="1425" t="s">
        <v>1291</v>
      </c>
      <c r="G4621" s="1425" t="s">
        <v>116</v>
      </c>
      <c r="H4621" s="1425" t="s">
        <v>2762</v>
      </c>
      <c r="I4621" s="1425" t="s">
        <v>2775</v>
      </c>
      <c r="J4621" s="1425" t="s">
        <v>1292</v>
      </c>
      <c r="K4621" s="1425">
        <v>106.06</v>
      </c>
    </row>
    <row r="4622" spans="1:11" ht="12.75">
      <c r="A4622" s="1425" t="s">
        <v>1360</v>
      </c>
      <c r="B4622" s="1425" t="s">
        <v>762</v>
      </c>
      <c r="C4622" s="1425" t="s">
        <v>390</v>
      </c>
      <c r="D4622" s="1425" t="s">
        <v>549</v>
      </c>
      <c r="E4622" s="1425" t="s">
        <v>2879</v>
      </c>
      <c r="F4622" s="1425" t="s">
        <v>1291</v>
      </c>
      <c r="G4622" s="1425" t="s">
        <v>116</v>
      </c>
      <c r="H4622" s="1425" t="s">
        <v>1263</v>
      </c>
      <c r="I4622" s="1425" t="s">
        <v>2775</v>
      </c>
      <c r="J4622" s="1425" t="s">
        <v>1292</v>
      </c>
      <c r="K4622" s="1425">
        <v>126.20999999999999</v>
      </c>
    </row>
    <row r="4623" spans="1:11" ht="12.75">
      <c r="A4623" s="1425" t="s">
        <v>1360</v>
      </c>
      <c r="B4623" s="1425" t="s">
        <v>762</v>
      </c>
      <c r="C4623" s="1425" t="s">
        <v>390</v>
      </c>
      <c r="D4623" s="1425" t="s">
        <v>549</v>
      </c>
      <c r="E4623" s="1425" t="s">
        <v>2879</v>
      </c>
      <c r="F4623" s="1425" t="s">
        <v>1291</v>
      </c>
      <c r="G4623" s="1425" t="s">
        <v>116</v>
      </c>
      <c r="H4623" s="1425" t="s">
        <v>2772</v>
      </c>
      <c r="I4623" s="1425" t="s">
        <v>2775</v>
      </c>
      <c r="J4623" s="1425" t="s">
        <v>1292</v>
      </c>
      <c r="K4623" s="1425">
        <v>99.489999999999995</v>
      </c>
    </row>
    <row r="4624" spans="1:11" ht="12.75">
      <c r="A4624" s="1425" t="s">
        <v>1360</v>
      </c>
      <c r="B4624" s="1425" t="s">
        <v>762</v>
      </c>
      <c r="C4624" s="1425" t="s">
        <v>390</v>
      </c>
      <c r="D4624" s="1425" t="s">
        <v>549</v>
      </c>
      <c r="E4624" s="1425" t="s">
        <v>2879</v>
      </c>
      <c r="F4624" s="1425" t="s">
        <v>1291</v>
      </c>
      <c r="G4624" s="1425" t="s">
        <v>116</v>
      </c>
      <c r="H4624" s="1425" t="s">
        <v>2773</v>
      </c>
      <c r="I4624" s="1425" t="s">
        <v>2775</v>
      </c>
      <c r="J4624" s="1425" t="s">
        <v>1292</v>
      </c>
      <c r="K4624" s="1425">
        <v>121.63</v>
      </c>
    </row>
    <row r="4625" spans="1:11" ht="12.75">
      <c r="A4625" s="1425" t="s">
        <v>1360</v>
      </c>
      <c r="B4625" s="1425" t="s">
        <v>762</v>
      </c>
      <c r="C4625" s="1425" t="s">
        <v>390</v>
      </c>
      <c r="D4625" s="1425" t="s">
        <v>549</v>
      </c>
      <c r="E4625" s="1425" t="s">
        <v>2879</v>
      </c>
      <c r="F4625" s="1425" t="s">
        <v>1291</v>
      </c>
      <c r="G4625" s="1425" t="s">
        <v>116</v>
      </c>
      <c r="H4625" s="1425" t="s">
        <v>1264</v>
      </c>
      <c r="I4625" s="1425" t="s">
        <v>2775</v>
      </c>
      <c r="J4625" s="1425" t="s">
        <v>1292</v>
      </c>
      <c r="K4625" s="1425">
        <v>122.16</v>
      </c>
    </row>
    <row r="4626" spans="1:11" ht="12.75">
      <c r="A4626" s="1425" t="s">
        <v>1360</v>
      </c>
      <c r="B4626" s="1425" t="s">
        <v>762</v>
      </c>
      <c r="C4626" s="1425" t="s">
        <v>390</v>
      </c>
      <c r="D4626" s="1425" t="s">
        <v>549</v>
      </c>
      <c r="E4626" s="1425" t="s">
        <v>2879</v>
      </c>
      <c r="F4626" s="1425" t="s">
        <v>1291</v>
      </c>
      <c r="G4626" s="1425" t="s">
        <v>116</v>
      </c>
      <c r="H4626" s="1425" t="s">
        <v>1265</v>
      </c>
      <c r="I4626" s="1425" t="s">
        <v>2775</v>
      </c>
      <c r="J4626" s="1425" t="s">
        <v>1292</v>
      </c>
      <c r="K4626" s="1425">
        <v>73.049999999999997</v>
      </c>
    </row>
    <row r="4627" spans="1:11" ht="12.75">
      <c r="A4627" s="1425" t="s">
        <v>1360</v>
      </c>
      <c r="B4627" s="1425" t="s">
        <v>762</v>
      </c>
      <c r="C4627" s="1425" t="s">
        <v>390</v>
      </c>
      <c r="D4627" s="1425" t="s">
        <v>549</v>
      </c>
      <c r="E4627" s="1425" t="s">
        <v>2879</v>
      </c>
      <c r="F4627" s="1425" t="s">
        <v>1291</v>
      </c>
      <c r="G4627" s="1425" t="s">
        <v>116</v>
      </c>
      <c r="H4627" s="1425" t="s">
        <v>2774</v>
      </c>
      <c r="I4627" s="1425" t="s">
        <v>2775</v>
      </c>
      <c r="J4627" s="1425" t="s">
        <v>1292</v>
      </c>
      <c r="K4627" s="1425">
        <v>127.93000000000001</v>
      </c>
    </row>
    <row r="4628" spans="1:11" ht="12.75">
      <c r="A4628" s="1425" t="s">
        <v>1360</v>
      </c>
      <c r="B4628" s="1425" t="s">
        <v>762</v>
      </c>
      <c r="C4628" s="1425" t="s">
        <v>390</v>
      </c>
      <c r="D4628" s="1425" t="s">
        <v>549</v>
      </c>
      <c r="E4628" s="1425" t="s">
        <v>2879</v>
      </c>
      <c r="F4628" s="1425" t="s">
        <v>1291</v>
      </c>
      <c r="G4628" s="1425" t="s">
        <v>116</v>
      </c>
      <c r="H4628" s="1425" t="s">
        <v>1266</v>
      </c>
      <c r="I4628" s="1425" t="s">
        <v>2775</v>
      </c>
      <c r="J4628" s="1425" t="s">
        <v>1292</v>
      </c>
      <c r="K4628" s="1425">
        <v>22.920000000000002</v>
      </c>
    </row>
    <row r="4629" spans="1:11" ht="12.75">
      <c r="A4629" s="1425" t="s">
        <v>1360</v>
      </c>
      <c r="B4629" s="1425" t="s">
        <v>762</v>
      </c>
      <c r="C4629" s="1425" t="s">
        <v>390</v>
      </c>
      <c r="D4629" s="1425" t="s">
        <v>549</v>
      </c>
      <c r="E4629" s="1425" t="s">
        <v>2879</v>
      </c>
      <c r="F4629" s="1425" t="s">
        <v>1291</v>
      </c>
      <c r="G4629" s="1425" t="s">
        <v>116</v>
      </c>
      <c r="H4629" s="1425" t="s">
        <v>1267</v>
      </c>
      <c r="I4629" s="1425" t="s">
        <v>2775</v>
      </c>
      <c r="J4629" s="1425" t="s">
        <v>1292</v>
      </c>
      <c r="K4629" s="1425">
        <v>97.269999999999996</v>
      </c>
    </row>
    <row r="4630" spans="1:11" ht="12.75">
      <c r="A4630" s="1425" t="s">
        <v>1360</v>
      </c>
      <c r="B4630" s="1425" t="s">
        <v>762</v>
      </c>
      <c r="C4630" s="1425" t="s">
        <v>390</v>
      </c>
      <c r="D4630" s="1425" t="s">
        <v>549</v>
      </c>
      <c r="E4630" s="1425" t="s">
        <v>2880</v>
      </c>
      <c r="F4630" s="1425" t="s">
        <v>1271</v>
      </c>
      <c r="G4630" s="1425" t="s">
        <v>116</v>
      </c>
      <c r="H4630" s="1425" t="s">
        <v>2762</v>
      </c>
      <c r="I4630" s="1425" t="s">
        <v>2776</v>
      </c>
      <c r="J4630" s="1425" t="s">
        <v>1272</v>
      </c>
      <c r="K4630" s="1425">
        <v>143.75999999999999</v>
      </c>
    </row>
    <row r="4631" spans="1:11" ht="12.75">
      <c r="A4631" s="1425" t="s">
        <v>1360</v>
      </c>
      <c r="B4631" s="1425" t="s">
        <v>762</v>
      </c>
      <c r="C4631" s="1425" t="s">
        <v>390</v>
      </c>
      <c r="D4631" s="1425" t="s">
        <v>549</v>
      </c>
      <c r="E4631" s="1425" t="s">
        <v>2880</v>
      </c>
      <c r="F4631" s="1425" t="s">
        <v>1271</v>
      </c>
      <c r="G4631" s="1425" t="s">
        <v>116</v>
      </c>
      <c r="H4631" s="1425" t="s">
        <v>2762</v>
      </c>
      <c r="I4631" s="1425" t="s">
        <v>2777</v>
      </c>
      <c r="J4631" s="1425" t="s">
        <v>1272</v>
      </c>
      <c r="K4631" s="1425">
        <v>632.37</v>
      </c>
    </row>
    <row r="4632" spans="1:11" ht="12.75">
      <c r="A4632" s="1425" t="s">
        <v>1360</v>
      </c>
      <c r="B4632" s="1425" t="s">
        <v>762</v>
      </c>
      <c r="C4632" s="1425" t="s">
        <v>390</v>
      </c>
      <c r="D4632" s="1425" t="s">
        <v>549</v>
      </c>
      <c r="E4632" s="1425" t="s">
        <v>2880</v>
      </c>
      <c r="F4632" s="1425" t="s">
        <v>1271</v>
      </c>
      <c r="G4632" s="1425" t="s">
        <v>116</v>
      </c>
      <c r="H4632" s="1425" t="s">
        <v>1263</v>
      </c>
      <c r="I4632" s="1425" t="s">
        <v>2775</v>
      </c>
      <c r="J4632" s="1425" t="s">
        <v>1272</v>
      </c>
      <c r="K4632" s="1425">
        <v>183.56</v>
      </c>
    </row>
    <row r="4633" spans="1:11" ht="12.75">
      <c r="A4633" s="1425" t="s">
        <v>1360</v>
      </c>
      <c r="B4633" s="1425" t="s">
        <v>762</v>
      </c>
      <c r="C4633" s="1425" t="s">
        <v>390</v>
      </c>
      <c r="D4633" s="1425" t="s">
        <v>549</v>
      </c>
      <c r="E4633" s="1425" t="s">
        <v>2880</v>
      </c>
      <c r="F4633" s="1425" t="s">
        <v>1271</v>
      </c>
      <c r="G4633" s="1425" t="s">
        <v>116</v>
      </c>
      <c r="H4633" s="1425" t="s">
        <v>1263</v>
      </c>
      <c r="I4633" s="1425" t="s">
        <v>2776</v>
      </c>
      <c r="J4633" s="1425" t="s">
        <v>1272</v>
      </c>
      <c r="K4633" s="1425">
        <v>-51.57</v>
      </c>
    </row>
    <row r="4634" spans="1:11" ht="12.75">
      <c r="A4634" s="1425" t="s">
        <v>1360</v>
      </c>
      <c r="B4634" s="1425" t="s">
        <v>762</v>
      </c>
      <c r="C4634" s="1425" t="s">
        <v>390</v>
      </c>
      <c r="D4634" s="1425" t="s">
        <v>549</v>
      </c>
      <c r="E4634" s="1425" t="s">
        <v>2880</v>
      </c>
      <c r="F4634" s="1425" t="s">
        <v>1271</v>
      </c>
      <c r="G4634" s="1425" t="s">
        <v>116</v>
      </c>
      <c r="H4634" s="1425" t="s">
        <v>1263</v>
      </c>
      <c r="I4634" s="1425" t="s">
        <v>2777</v>
      </c>
      <c r="J4634" s="1425" t="s">
        <v>1272</v>
      </c>
      <c r="K4634" s="1425">
        <v>159</v>
      </c>
    </row>
    <row r="4635" spans="1:11" ht="12.75">
      <c r="A4635" s="1425" t="s">
        <v>1360</v>
      </c>
      <c r="B4635" s="1425" t="s">
        <v>762</v>
      </c>
      <c r="C4635" s="1425" t="s">
        <v>390</v>
      </c>
      <c r="D4635" s="1425" t="s">
        <v>549</v>
      </c>
      <c r="E4635" s="1425" t="s">
        <v>2880</v>
      </c>
      <c r="F4635" s="1425" t="s">
        <v>1271</v>
      </c>
      <c r="G4635" s="1425" t="s">
        <v>116</v>
      </c>
      <c r="H4635" s="1425" t="s">
        <v>2772</v>
      </c>
      <c r="I4635" s="1425" t="s">
        <v>2776</v>
      </c>
      <c r="J4635" s="1425" t="s">
        <v>1272</v>
      </c>
      <c r="K4635" s="1425">
        <v>884.51999999999998</v>
      </c>
    </row>
    <row r="4636" spans="1:11" ht="12.75">
      <c r="A4636" s="1425" t="s">
        <v>1360</v>
      </c>
      <c r="B4636" s="1425" t="s">
        <v>762</v>
      </c>
      <c r="C4636" s="1425" t="s">
        <v>390</v>
      </c>
      <c r="D4636" s="1425" t="s">
        <v>549</v>
      </c>
      <c r="E4636" s="1425" t="s">
        <v>2880</v>
      </c>
      <c r="F4636" s="1425" t="s">
        <v>1271</v>
      </c>
      <c r="G4636" s="1425" t="s">
        <v>116</v>
      </c>
      <c r="H4636" s="1425" t="s">
        <v>2772</v>
      </c>
      <c r="I4636" s="1425" t="s">
        <v>2777</v>
      </c>
      <c r="J4636" s="1425" t="s">
        <v>1272</v>
      </c>
      <c r="K4636" s="1425">
        <v>370.75999999999999</v>
      </c>
    </row>
    <row r="4637" spans="1:11" ht="12.75">
      <c r="A4637" s="1425" t="s">
        <v>1360</v>
      </c>
      <c r="B4637" s="1425" t="s">
        <v>762</v>
      </c>
      <c r="C4637" s="1425" t="s">
        <v>390</v>
      </c>
      <c r="D4637" s="1425" t="s">
        <v>549</v>
      </c>
      <c r="E4637" s="1425" t="s">
        <v>2880</v>
      </c>
      <c r="F4637" s="1425" t="s">
        <v>1271</v>
      </c>
      <c r="G4637" s="1425" t="s">
        <v>116</v>
      </c>
      <c r="H4637" s="1425" t="s">
        <v>2773</v>
      </c>
      <c r="I4637" s="1425" t="s">
        <v>2775</v>
      </c>
      <c r="J4637" s="1425" t="s">
        <v>1272</v>
      </c>
      <c r="K4637" s="1425">
        <v>2229.8600000000001</v>
      </c>
    </row>
    <row r="4638" spans="1:11" ht="12.75">
      <c r="A4638" s="1425" t="s">
        <v>1360</v>
      </c>
      <c r="B4638" s="1425" t="s">
        <v>762</v>
      </c>
      <c r="C4638" s="1425" t="s">
        <v>390</v>
      </c>
      <c r="D4638" s="1425" t="s">
        <v>549</v>
      </c>
      <c r="E4638" s="1425" t="s">
        <v>2880</v>
      </c>
      <c r="F4638" s="1425" t="s">
        <v>1271</v>
      </c>
      <c r="G4638" s="1425" t="s">
        <v>116</v>
      </c>
      <c r="H4638" s="1425" t="s">
        <v>2773</v>
      </c>
      <c r="I4638" s="1425" t="s">
        <v>2776</v>
      </c>
      <c r="J4638" s="1425" t="s">
        <v>1272</v>
      </c>
      <c r="K4638" s="1425">
        <v>988.29999999999995</v>
      </c>
    </row>
    <row r="4639" spans="1:11" ht="12.75">
      <c r="A4639" s="1425" t="s">
        <v>1360</v>
      </c>
      <c r="B4639" s="1425" t="s">
        <v>762</v>
      </c>
      <c r="C4639" s="1425" t="s">
        <v>390</v>
      </c>
      <c r="D4639" s="1425" t="s">
        <v>549</v>
      </c>
      <c r="E4639" s="1425" t="s">
        <v>2880</v>
      </c>
      <c r="F4639" s="1425" t="s">
        <v>1271</v>
      </c>
      <c r="G4639" s="1425" t="s">
        <v>116</v>
      </c>
      <c r="H4639" s="1425" t="s">
        <v>2773</v>
      </c>
      <c r="I4639" s="1425" t="s">
        <v>2777</v>
      </c>
      <c r="J4639" s="1425" t="s">
        <v>1272</v>
      </c>
      <c r="K4639" s="1425">
        <v>626.75999999999999</v>
      </c>
    </row>
    <row r="4640" spans="1:11" ht="12.75">
      <c r="A4640" s="1425" t="s">
        <v>1360</v>
      </c>
      <c r="B4640" s="1425" t="s">
        <v>762</v>
      </c>
      <c r="C4640" s="1425" t="s">
        <v>390</v>
      </c>
      <c r="D4640" s="1425" t="s">
        <v>549</v>
      </c>
      <c r="E4640" s="1425" t="s">
        <v>2880</v>
      </c>
      <c r="F4640" s="1425" t="s">
        <v>1271</v>
      </c>
      <c r="G4640" s="1425" t="s">
        <v>116</v>
      </c>
      <c r="H4640" s="1425" t="s">
        <v>1264</v>
      </c>
      <c r="I4640" s="1425" t="s">
        <v>2776</v>
      </c>
      <c r="J4640" s="1425" t="s">
        <v>1272</v>
      </c>
      <c r="K4640" s="1425">
        <v>127.09999999999999</v>
      </c>
    </row>
    <row r="4641" spans="1:11" ht="12.75">
      <c r="A4641" s="1425" t="s">
        <v>1360</v>
      </c>
      <c r="B4641" s="1425" t="s">
        <v>762</v>
      </c>
      <c r="C4641" s="1425" t="s">
        <v>390</v>
      </c>
      <c r="D4641" s="1425" t="s">
        <v>549</v>
      </c>
      <c r="E4641" s="1425" t="s">
        <v>2880</v>
      </c>
      <c r="F4641" s="1425" t="s">
        <v>1271</v>
      </c>
      <c r="G4641" s="1425" t="s">
        <v>116</v>
      </c>
      <c r="H4641" s="1425" t="s">
        <v>1264</v>
      </c>
      <c r="I4641" s="1425" t="s">
        <v>2777</v>
      </c>
      <c r="J4641" s="1425" t="s">
        <v>1272</v>
      </c>
      <c r="K4641" s="1425">
        <v>199.28</v>
      </c>
    </row>
    <row r="4642" spans="1:11" ht="12.75">
      <c r="A4642" s="1425" t="s">
        <v>1360</v>
      </c>
      <c r="B4642" s="1425" t="s">
        <v>762</v>
      </c>
      <c r="C4642" s="1425" t="s">
        <v>390</v>
      </c>
      <c r="D4642" s="1425" t="s">
        <v>549</v>
      </c>
      <c r="E4642" s="1425" t="s">
        <v>2880</v>
      </c>
      <c r="F4642" s="1425" t="s">
        <v>1271</v>
      </c>
      <c r="G4642" s="1425" t="s">
        <v>116</v>
      </c>
      <c r="H4642" s="1425" t="s">
        <v>1265</v>
      </c>
      <c r="I4642" s="1425" t="s">
        <v>2776</v>
      </c>
      <c r="J4642" s="1425" t="s">
        <v>1272</v>
      </c>
      <c r="K4642" s="1425">
        <v>118.90000000000001</v>
      </c>
    </row>
    <row r="4643" spans="1:11" ht="12.75">
      <c r="A4643" s="1425" t="s">
        <v>1360</v>
      </c>
      <c r="B4643" s="1425" t="s">
        <v>762</v>
      </c>
      <c r="C4643" s="1425" t="s">
        <v>390</v>
      </c>
      <c r="D4643" s="1425" t="s">
        <v>549</v>
      </c>
      <c r="E4643" s="1425" t="s">
        <v>2880</v>
      </c>
      <c r="F4643" s="1425" t="s">
        <v>1271</v>
      </c>
      <c r="G4643" s="1425" t="s">
        <v>116</v>
      </c>
      <c r="H4643" s="1425" t="s">
        <v>1265</v>
      </c>
      <c r="I4643" s="1425" t="s">
        <v>2777</v>
      </c>
      <c r="J4643" s="1425" t="s">
        <v>1272</v>
      </c>
      <c r="K4643" s="1425">
        <v>-1692.6600000000001</v>
      </c>
    </row>
    <row r="4644" spans="1:11" ht="12.75">
      <c r="A4644" s="1425" t="s">
        <v>1360</v>
      </c>
      <c r="B4644" s="1425" t="s">
        <v>762</v>
      </c>
      <c r="C4644" s="1425" t="s">
        <v>390</v>
      </c>
      <c r="D4644" s="1425" t="s">
        <v>549</v>
      </c>
      <c r="E4644" s="1425" t="s">
        <v>2880</v>
      </c>
      <c r="F4644" s="1425" t="s">
        <v>1271</v>
      </c>
      <c r="G4644" s="1425" t="s">
        <v>116</v>
      </c>
      <c r="H4644" s="1425" t="s">
        <v>1265</v>
      </c>
      <c r="I4644" s="1425" t="s">
        <v>2778</v>
      </c>
      <c r="J4644" s="1425" t="s">
        <v>1272</v>
      </c>
      <c r="K4644" s="1425">
        <v>694.07000000000005</v>
      </c>
    </row>
    <row r="4645" spans="1:11" ht="12.75">
      <c r="A4645" s="1425" t="s">
        <v>1360</v>
      </c>
      <c r="B4645" s="1425" t="s">
        <v>762</v>
      </c>
      <c r="C4645" s="1425" t="s">
        <v>390</v>
      </c>
      <c r="D4645" s="1425" t="s">
        <v>549</v>
      </c>
      <c r="E4645" s="1425" t="s">
        <v>2880</v>
      </c>
      <c r="F4645" s="1425" t="s">
        <v>1271</v>
      </c>
      <c r="G4645" s="1425" t="s">
        <v>116</v>
      </c>
      <c r="H4645" s="1425" t="s">
        <v>2774</v>
      </c>
      <c r="I4645" s="1425" t="s">
        <v>2775</v>
      </c>
      <c r="J4645" s="1425" t="s">
        <v>1272</v>
      </c>
      <c r="K4645" s="1425">
        <v>197.34999999999999</v>
      </c>
    </row>
    <row r="4646" spans="1:11" ht="12.75">
      <c r="A4646" s="1425" t="s">
        <v>1360</v>
      </c>
      <c r="B4646" s="1425" t="s">
        <v>762</v>
      </c>
      <c r="C4646" s="1425" t="s">
        <v>390</v>
      </c>
      <c r="D4646" s="1425" t="s">
        <v>549</v>
      </c>
      <c r="E4646" s="1425" t="s">
        <v>2880</v>
      </c>
      <c r="F4646" s="1425" t="s">
        <v>1271</v>
      </c>
      <c r="G4646" s="1425" t="s">
        <v>116</v>
      </c>
      <c r="H4646" s="1425" t="s">
        <v>2774</v>
      </c>
      <c r="I4646" s="1425" t="s">
        <v>2776</v>
      </c>
      <c r="J4646" s="1425" t="s">
        <v>1272</v>
      </c>
      <c r="K4646" s="1425">
        <v>371.38</v>
      </c>
    </row>
    <row r="4647" spans="1:11" ht="12.75">
      <c r="A4647" s="1425" t="s">
        <v>1360</v>
      </c>
      <c r="B4647" s="1425" t="s">
        <v>762</v>
      </c>
      <c r="C4647" s="1425" t="s">
        <v>390</v>
      </c>
      <c r="D4647" s="1425" t="s">
        <v>549</v>
      </c>
      <c r="E4647" s="1425" t="s">
        <v>2880</v>
      </c>
      <c r="F4647" s="1425" t="s">
        <v>1271</v>
      </c>
      <c r="G4647" s="1425" t="s">
        <v>116</v>
      </c>
      <c r="H4647" s="1425" t="s">
        <v>2774</v>
      </c>
      <c r="I4647" s="1425" t="s">
        <v>2777</v>
      </c>
      <c r="J4647" s="1425" t="s">
        <v>1272</v>
      </c>
      <c r="K4647" s="1425">
        <v>1684.51</v>
      </c>
    </row>
    <row r="4648" spans="1:11" ht="12.75">
      <c r="A4648" s="1425" t="s">
        <v>1360</v>
      </c>
      <c r="B4648" s="1425" t="s">
        <v>762</v>
      </c>
      <c r="C4648" s="1425" t="s">
        <v>390</v>
      </c>
      <c r="D4648" s="1425" t="s">
        <v>549</v>
      </c>
      <c r="E4648" s="1425" t="s">
        <v>2880</v>
      </c>
      <c r="F4648" s="1425" t="s">
        <v>1271</v>
      </c>
      <c r="G4648" s="1425" t="s">
        <v>116</v>
      </c>
      <c r="H4648" s="1425" t="s">
        <v>1266</v>
      </c>
      <c r="I4648" s="1425" t="s">
        <v>2776</v>
      </c>
      <c r="J4648" s="1425" t="s">
        <v>1272</v>
      </c>
      <c r="K4648" s="1425">
        <v>121.33</v>
      </c>
    </row>
    <row r="4649" spans="1:11" ht="12.75">
      <c r="A4649" s="1425" t="s">
        <v>1360</v>
      </c>
      <c r="B4649" s="1425" t="s">
        <v>762</v>
      </c>
      <c r="C4649" s="1425" t="s">
        <v>390</v>
      </c>
      <c r="D4649" s="1425" t="s">
        <v>549</v>
      </c>
      <c r="E4649" s="1425" t="s">
        <v>2880</v>
      </c>
      <c r="F4649" s="1425" t="s">
        <v>1271</v>
      </c>
      <c r="G4649" s="1425" t="s">
        <v>116</v>
      </c>
      <c r="H4649" s="1425" t="s">
        <v>1266</v>
      </c>
      <c r="I4649" s="1425" t="s">
        <v>2777</v>
      </c>
      <c r="J4649" s="1425" t="s">
        <v>1272</v>
      </c>
      <c r="K4649" s="1425">
        <v>257.69999999999999</v>
      </c>
    </row>
    <row r="4650" spans="1:11" ht="12.75">
      <c r="A4650" s="1425" t="s">
        <v>1360</v>
      </c>
      <c r="B4650" s="1425" t="s">
        <v>762</v>
      </c>
      <c r="C4650" s="1425" t="s">
        <v>390</v>
      </c>
      <c r="D4650" s="1425" t="s">
        <v>549</v>
      </c>
      <c r="E4650" s="1425" t="s">
        <v>2880</v>
      </c>
      <c r="F4650" s="1425" t="s">
        <v>1271</v>
      </c>
      <c r="G4650" s="1425" t="s">
        <v>116</v>
      </c>
      <c r="H4650" s="1425" t="s">
        <v>1267</v>
      </c>
      <c r="I4650" s="1425" t="s">
        <v>2776</v>
      </c>
      <c r="J4650" s="1425" t="s">
        <v>1272</v>
      </c>
      <c r="K4650" s="1425">
        <v>17.960000000000001</v>
      </c>
    </row>
    <row r="4651" spans="1:11" ht="12.75">
      <c r="A4651" s="1425" t="s">
        <v>1360</v>
      </c>
      <c r="B4651" s="1425" t="s">
        <v>762</v>
      </c>
      <c r="C4651" s="1425" t="s">
        <v>390</v>
      </c>
      <c r="D4651" s="1425" t="s">
        <v>549</v>
      </c>
      <c r="E4651" s="1425" t="s">
        <v>2880</v>
      </c>
      <c r="F4651" s="1425" t="s">
        <v>1271</v>
      </c>
      <c r="G4651" s="1425" t="s">
        <v>116</v>
      </c>
      <c r="H4651" s="1425" t="s">
        <v>1267</v>
      </c>
      <c r="I4651" s="1425" t="s">
        <v>2777</v>
      </c>
      <c r="J4651" s="1425" t="s">
        <v>1272</v>
      </c>
      <c r="K4651" s="1425">
        <v>210.55000000000001</v>
      </c>
    </row>
    <row r="4652" spans="1:11" ht="12.75">
      <c r="A4652" s="1425" t="s">
        <v>1360</v>
      </c>
      <c r="B4652" s="1425" t="s">
        <v>762</v>
      </c>
      <c r="C4652" s="1425" t="s">
        <v>390</v>
      </c>
      <c r="D4652" s="1425" t="s">
        <v>549</v>
      </c>
      <c r="E4652" s="1425" t="s">
        <v>2881</v>
      </c>
      <c r="F4652" s="1425" t="s">
        <v>1281</v>
      </c>
      <c r="G4652" s="1425" t="s">
        <v>1238</v>
      </c>
      <c r="H4652" s="1425" t="s">
        <v>2762</v>
      </c>
      <c r="I4652" s="1425" t="s">
        <v>2763</v>
      </c>
      <c r="J4652" s="1425" t="s">
        <v>1282</v>
      </c>
      <c r="K4652" s="1425">
        <v>5663.5200000000004</v>
      </c>
    </row>
    <row r="4653" spans="1:11" ht="12.75">
      <c r="A4653" s="1425" t="s">
        <v>1360</v>
      </c>
      <c r="B4653" s="1425" t="s">
        <v>762</v>
      </c>
      <c r="C4653" s="1425" t="s">
        <v>390</v>
      </c>
      <c r="D4653" s="1425" t="s">
        <v>549</v>
      </c>
      <c r="E4653" s="1425" t="s">
        <v>2881</v>
      </c>
      <c r="F4653" s="1425" t="s">
        <v>1281</v>
      </c>
      <c r="G4653" s="1425" t="s">
        <v>1238</v>
      </c>
      <c r="H4653" s="1425" t="s">
        <v>2762</v>
      </c>
      <c r="I4653" s="1425" t="s">
        <v>2764</v>
      </c>
      <c r="J4653" s="1425" t="s">
        <v>1282</v>
      </c>
      <c r="K4653" s="1425">
        <v>480.82999999999998</v>
      </c>
    </row>
    <row r="4654" spans="1:11" ht="12.75">
      <c r="A4654" s="1425" t="s">
        <v>1360</v>
      </c>
      <c r="B4654" s="1425" t="s">
        <v>762</v>
      </c>
      <c r="C4654" s="1425" t="s">
        <v>390</v>
      </c>
      <c r="D4654" s="1425" t="s">
        <v>549</v>
      </c>
      <c r="E4654" s="1425" t="s">
        <v>2881</v>
      </c>
      <c r="F4654" s="1425" t="s">
        <v>1281</v>
      </c>
      <c r="G4654" s="1425" t="s">
        <v>1238</v>
      </c>
      <c r="H4654" s="1425" t="s">
        <v>2762</v>
      </c>
      <c r="I4654" s="1425" t="s">
        <v>2765</v>
      </c>
      <c r="J4654" s="1425" t="s">
        <v>1282</v>
      </c>
      <c r="K4654" s="1425">
        <v>1339.95</v>
      </c>
    </row>
    <row r="4655" spans="1:11" ht="12.75">
      <c r="A4655" s="1425" t="s">
        <v>1360</v>
      </c>
      <c r="B4655" s="1425" t="s">
        <v>762</v>
      </c>
      <c r="C4655" s="1425" t="s">
        <v>390</v>
      </c>
      <c r="D4655" s="1425" t="s">
        <v>549</v>
      </c>
      <c r="E4655" s="1425" t="s">
        <v>2881</v>
      </c>
      <c r="F4655" s="1425" t="s">
        <v>1281</v>
      </c>
      <c r="G4655" s="1425" t="s">
        <v>1238</v>
      </c>
      <c r="H4655" s="1425" t="s">
        <v>2762</v>
      </c>
      <c r="I4655" s="1425" t="s">
        <v>2766</v>
      </c>
      <c r="J4655" s="1425" t="s">
        <v>1282</v>
      </c>
      <c r="K4655" s="1425">
        <v>1604.9400000000001</v>
      </c>
    </row>
    <row r="4656" spans="1:11" ht="12.75">
      <c r="A4656" s="1425" t="s">
        <v>1360</v>
      </c>
      <c r="B4656" s="1425" t="s">
        <v>762</v>
      </c>
      <c r="C4656" s="1425" t="s">
        <v>390</v>
      </c>
      <c r="D4656" s="1425" t="s">
        <v>549</v>
      </c>
      <c r="E4656" s="1425" t="s">
        <v>2881</v>
      </c>
      <c r="F4656" s="1425" t="s">
        <v>1281</v>
      </c>
      <c r="G4656" s="1425" t="s">
        <v>1238</v>
      </c>
      <c r="H4656" s="1425" t="s">
        <v>2762</v>
      </c>
      <c r="I4656" s="1425" t="s">
        <v>2767</v>
      </c>
      <c r="J4656" s="1425" t="s">
        <v>1282</v>
      </c>
      <c r="K4656" s="1425">
        <v>509.07999999999998</v>
      </c>
    </row>
    <row r="4657" spans="1:11" ht="12.75">
      <c r="A4657" s="1425" t="s">
        <v>1360</v>
      </c>
      <c r="B4657" s="1425" t="s">
        <v>762</v>
      </c>
      <c r="C4657" s="1425" t="s">
        <v>390</v>
      </c>
      <c r="D4657" s="1425" t="s">
        <v>549</v>
      </c>
      <c r="E4657" s="1425" t="s">
        <v>2881</v>
      </c>
      <c r="F4657" s="1425" t="s">
        <v>1281</v>
      </c>
      <c r="G4657" s="1425" t="s">
        <v>1238</v>
      </c>
      <c r="H4657" s="1425" t="s">
        <v>2762</v>
      </c>
      <c r="I4657" s="1425" t="s">
        <v>2768</v>
      </c>
      <c r="J4657" s="1425" t="s">
        <v>1282</v>
      </c>
      <c r="K4657" s="1425">
        <v>1056.27</v>
      </c>
    </row>
    <row r="4658" spans="1:11" ht="12.75">
      <c r="A4658" s="1425" t="s">
        <v>1360</v>
      </c>
      <c r="B4658" s="1425" t="s">
        <v>762</v>
      </c>
      <c r="C4658" s="1425" t="s">
        <v>390</v>
      </c>
      <c r="D4658" s="1425" t="s">
        <v>549</v>
      </c>
      <c r="E4658" s="1425" t="s">
        <v>2881</v>
      </c>
      <c r="F4658" s="1425" t="s">
        <v>1281</v>
      </c>
      <c r="G4658" s="1425" t="s">
        <v>1238</v>
      </c>
      <c r="H4658" s="1425" t="s">
        <v>2762</v>
      </c>
      <c r="I4658" s="1425" t="s">
        <v>2769</v>
      </c>
      <c r="J4658" s="1425" t="s">
        <v>1282</v>
      </c>
      <c r="K4658" s="1425">
        <v>144.81999999999999</v>
      </c>
    </row>
    <row r="4659" spans="1:11" ht="12.75">
      <c r="A4659" s="1425" t="s">
        <v>1360</v>
      </c>
      <c r="B4659" s="1425" t="s">
        <v>762</v>
      </c>
      <c r="C4659" s="1425" t="s">
        <v>390</v>
      </c>
      <c r="D4659" s="1425" t="s">
        <v>549</v>
      </c>
      <c r="E4659" s="1425" t="s">
        <v>2881</v>
      </c>
      <c r="F4659" s="1425" t="s">
        <v>1281</v>
      </c>
      <c r="G4659" s="1425" t="s">
        <v>1238</v>
      </c>
      <c r="H4659" s="1425" t="s">
        <v>2762</v>
      </c>
      <c r="I4659" s="1425" t="s">
        <v>2770</v>
      </c>
      <c r="J4659" s="1425" t="s">
        <v>1282</v>
      </c>
      <c r="K4659" s="1425">
        <v>1183.78</v>
      </c>
    </row>
    <row r="4660" spans="1:11" ht="12.75">
      <c r="A4660" s="1425" t="s">
        <v>1360</v>
      </c>
      <c r="B4660" s="1425" t="s">
        <v>762</v>
      </c>
      <c r="C4660" s="1425" t="s">
        <v>390</v>
      </c>
      <c r="D4660" s="1425" t="s">
        <v>549</v>
      </c>
      <c r="E4660" s="1425" t="s">
        <v>2881</v>
      </c>
      <c r="F4660" s="1425" t="s">
        <v>1281</v>
      </c>
      <c r="G4660" s="1425" t="s">
        <v>1238</v>
      </c>
      <c r="H4660" s="1425" t="s">
        <v>2762</v>
      </c>
      <c r="I4660" s="1425" t="s">
        <v>2771</v>
      </c>
      <c r="J4660" s="1425" t="s">
        <v>1282</v>
      </c>
      <c r="K4660" s="1425">
        <v>5586.0600000000004</v>
      </c>
    </row>
    <row r="4661" spans="1:11" ht="12.75">
      <c r="A4661" s="1425" t="s">
        <v>1360</v>
      </c>
      <c r="B4661" s="1425" t="s">
        <v>762</v>
      </c>
      <c r="C4661" s="1425" t="s">
        <v>390</v>
      </c>
      <c r="D4661" s="1425" t="s">
        <v>549</v>
      </c>
      <c r="E4661" s="1425" t="s">
        <v>2881</v>
      </c>
      <c r="F4661" s="1425" t="s">
        <v>1281</v>
      </c>
      <c r="G4661" s="1425" t="s">
        <v>1238</v>
      </c>
      <c r="H4661" s="1425" t="s">
        <v>1263</v>
      </c>
      <c r="I4661" s="1425" t="s">
        <v>2763</v>
      </c>
      <c r="J4661" s="1425" t="s">
        <v>1282</v>
      </c>
      <c r="K4661" s="1425">
        <v>4961.8900000000003</v>
      </c>
    </row>
    <row r="4662" spans="1:11" ht="12.75">
      <c r="A4662" s="1425" t="s">
        <v>1360</v>
      </c>
      <c r="B4662" s="1425" t="s">
        <v>762</v>
      </c>
      <c r="C4662" s="1425" t="s">
        <v>390</v>
      </c>
      <c r="D4662" s="1425" t="s">
        <v>549</v>
      </c>
      <c r="E4662" s="1425" t="s">
        <v>2881</v>
      </c>
      <c r="F4662" s="1425" t="s">
        <v>1281</v>
      </c>
      <c r="G4662" s="1425" t="s">
        <v>1238</v>
      </c>
      <c r="H4662" s="1425" t="s">
        <v>1263</v>
      </c>
      <c r="I4662" s="1425" t="s">
        <v>2764</v>
      </c>
      <c r="J4662" s="1425" t="s">
        <v>1282</v>
      </c>
      <c r="K4662" s="1425">
        <v>311.83999999999997</v>
      </c>
    </row>
    <row r="4663" spans="1:11" ht="12.75">
      <c r="A4663" s="1425" t="s">
        <v>1360</v>
      </c>
      <c r="B4663" s="1425" t="s">
        <v>762</v>
      </c>
      <c r="C4663" s="1425" t="s">
        <v>390</v>
      </c>
      <c r="D4663" s="1425" t="s">
        <v>549</v>
      </c>
      <c r="E4663" s="1425" t="s">
        <v>2881</v>
      </c>
      <c r="F4663" s="1425" t="s">
        <v>1281</v>
      </c>
      <c r="G4663" s="1425" t="s">
        <v>1238</v>
      </c>
      <c r="H4663" s="1425" t="s">
        <v>1263</v>
      </c>
      <c r="I4663" s="1425" t="s">
        <v>2765</v>
      </c>
      <c r="J4663" s="1425" t="s">
        <v>1282</v>
      </c>
      <c r="K4663" s="1425">
        <v>1679.3199999999999</v>
      </c>
    </row>
    <row r="4664" spans="1:11" ht="12.75">
      <c r="A4664" s="1425" t="s">
        <v>1360</v>
      </c>
      <c r="B4664" s="1425" t="s">
        <v>762</v>
      </c>
      <c r="C4664" s="1425" t="s">
        <v>390</v>
      </c>
      <c r="D4664" s="1425" t="s">
        <v>549</v>
      </c>
      <c r="E4664" s="1425" t="s">
        <v>2881</v>
      </c>
      <c r="F4664" s="1425" t="s">
        <v>1281</v>
      </c>
      <c r="G4664" s="1425" t="s">
        <v>1238</v>
      </c>
      <c r="H4664" s="1425" t="s">
        <v>1263</v>
      </c>
      <c r="I4664" s="1425" t="s">
        <v>2766</v>
      </c>
      <c r="J4664" s="1425" t="s">
        <v>1282</v>
      </c>
      <c r="K4664" s="1425">
        <v>2269.1900000000001</v>
      </c>
    </row>
    <row r="4665" spans="1:11" ht="12.75">
      <c r="A4665" s="1425" t="s">
        <v>1360</v>
      </c>
      <c r="B4665" s="1425" t="s">
        <v>762</v>
      </c>
      <c r="C4665" s="1425" t="s">
        <v>390</v>
      </c>
      <c r="D4665" s="1425" t="s">
        <v>549</v>
      </c>
      <c r="E4665" s="1425" t="s">
        <v>2881</v>
      </c>
      <c r="F4665" s="1425" t="s">
        <v>1281</v>
      </c>
      <c r="G4665" s="1425" t="s">
        <v>1238</v>
      </c>
      <c r="H4665" s="1425" t="s">
        <v>1263</v>
      </c>
      <c r="I4665" s="1425" t="s">
        <v>2767</v>
      </c>
      <c r="J4665" s="1425" t="s">
        <v>1282</v>
      </c>
      <c r="K4665" s="1425">
        <v>287.39999999999998</v>
      </c>
    </row>
    <row r="4666" spans="1:11" ht="12.75">
      <c r="A4666" s="1425" t="s">
        <v>1360</v>
      </c>
      <c r="B4666" s="1425" t="s">
        <v>762</v>
      </c>
      <c r="C4666" s="1425" t="s">
        <v>390</v>
      </c>
      <c r="D4666" s="1425" t="s">
        <v>549</v>
      </c>
      <c r="E4666" s="1425" t="s">
        <v>2881</v>
      </c>
      <c r="F4666" s="1425" t="s">
        <v>1281</v>
      </c>
      <c r="G4666" s="1425" t="s">
        <v>1238</v>
      </c>
      <c r="H4666" s="1425" t="s">
        <v>1263</v>
      </c>
      <c r="I4666" s="1425" t="s">
        <v>2768</v>
      </c>
      <c r="J4666" s="1425" t="s">
        <v>1282</v>
      </c>
      <c r="K4666" s="1425">
        <v>763.94000000000005</v>
      </c>
    </row>
    <row r="4667" spans="1:11" ht="12.75">
      <c r="A4667" s="1425" t="s">
        <v>1360</v>
      </c>
      <c r="B4667" s="1425" t="s">
        <v>762</v>
      </c>
      <c r="C4667" s="1425" t="s">
        <v>390</v>
      </c>
      <c r="D4667" s="1425" t="s">
        <v>549</v>
      </c>
      <c r="E4667" s="1425" t="s">
        <v>2881</v>
      </c>
      <c r="F4667" s="1425" t="s">
        <v>1281</v>
      </c>
      <c r="G4667" s="1425" t="s">
        <v>1238</v>
      </c>
      <c r="H4667" s="1425" t="s">
        <v>1263</v>
      </c>
      <c r="I4667" s="1425" t="s">
        <v>2769</v>
      </c>
      <c r="J4667" s="1425" t="s">
        <v>1282</v>
      </c>
      <c r="K4667" s="1425">
        <v>852.98000000000002</v>
      </c>
    </row>
    <row r="4668" spans="1:11" ht="12.75">
      <c r="A4668" s="1425" t="s">
        <v>1360</v>
      </c>
      <c r="B4668" s="1425" t="s">
        <v>762</v>
      </c>
      <c r="C4668" s="1425" t="s">
        <v>390</v>
      </c>
      <c r="D4668" s="1425" t="s">
        <v>549</v>
      </c>
      <c r="E4668" s="1425" t="s">
        <v>2881</v>
      </c>
      <c r="F4668" s="1425" t="s">
        <v>1281</v>
      </c>
      <c r="G4668" s="1425" t="s">
        <v>1238</v>
      </c>
      <c r="H4668" s="1425" t="s">
        <v>1263</v>
      </c>
      <c r="I4668" s="1425" t="s">
        <v>2770</v>
      </c>
      <c r="J4668" s="1425" t="s">
        <v>1282</v>
      </c>
      <c r="K4668" s="1425">
        <v>1890.55</v>
      </c>
    </row>
    <row r="4669" spans="1:11" ht="12.75">
      <c r="A4669" s="1425" t="s">
        <v>1360</v>
      </c>
      <c r="B4669" s="1425" t="s">
        <v>762</v>
      </c>
      <c r="C4669" s="1425" t="s">
        <v>390</v>
      </c>
      <c r="D4669" s="1425" t="s">
        <v>549</v>
      </c>
      <c r="E4669" s="1425" t="s">
        <v>2881</v>
      </c>
      <c r="F4669" s="1425" t="s">
        <v>1281</v>
      </c>
      <c r="G4669" s="1425" t="s">
        <v>1238</v>
      </c>
      <c r="H4669" s="1425" t="s">
        <v>1263</v>
      </c>
      <c r="I4669" s="1425" t="s">
        <v>2771</v>
      </c>
      <c r="J4669" s="1425" t="s">
        <v>1282</v>
      </c>
      <c r="K4669" s="1425">
        <v>2800.8400000000001</v>
      </c>
    </row>
    <row r="4670" spans="1:11" ht="12.75">
      <c r="A4670" s="1425" t="s">
        <v>1360</v>
      </c>
      <c r="B4670" s="1425" t="s">
        <v>762</v>
      </c>
      <c r="C4670" s="1425" t="s">
        <v>390</v>
      </c>
      <c r="D4670" s="1425" t="s">
        <v>549</v>
      </c>
      <c r="E4670" s="1425" t="s">
        <v>2881</v>
      </c>
      <c r="F4670" s="1425" t="s">
        <v>1281</v>
      </c>
      <c r="G4670" s="1425" t="s">
        <v>1238</v>
      </c>
      <c r="H4670" s="1425" t="s">
        <v>2772</v>
      </c>
      <c r="I4670" s="1425" t="s">
        <v>2763</v>
      </c>
      <c r="J4670" s="1425" t="s">
        <v>1282</v>
      </c>
      <c r="K4670" s="1425">
        <v>5365.2700000000004</v>
      </c>
    </row>
    <row r="4671" spans="1:11" ht="12.75">
      <c r="A4671" s="1425" t="s">
        <v>1360</v>
      </c>
      <c r="B4671" s="1425" t="s">
        <v>762</v>
      </c>
      <c r="C4671" s="1425" t="s">
        <v>390</v>
      </c>
      <c r="D4671" s="1425" t="s">
        <v>549</v>
      </c>
      <c r="E4671" s="1425" t="s">
        <v>2881</v>
      </c>
      <c r="F4671" s="1425" t="s">
        <v>1281</v>
      </c>
      <c r="G4671" s="1425" t="s">
        <v>1238</v>
      </c>
      <c r="H4671" s="1425" t="s">
        <v>2772</v>
      </c>
      <c r="I4671" s="1425" t="s">
        <v>2764</v>
      </c>
      <c r="J4671" s="1425" t="s">
        <v>1282</v>
      </c>
      <c r="K4671" s="1425">
        <v>526.09000000000003</v>
      </c>
    </row>
    <row r="4672" spans="1:11" ht="12.75">
      <c r="A4672" s="1425" t="s">
        <v>1360</v>
      </c>
      <c r="B4672" s="1425" t="s">
        <v>762</v>
      </c>
      <c r="C4672" s="1425" t="s">
        <v>390</v>
      </c>
      <c r="D4672" s="1425" t="s">
        <v>549</v>
      </c>
      <c r="E4672" s="1425" t="s">
        <v>2881</v>
      </c>
      <c r="F4672" s="1425" t="s">
        <v>1281</v>
      </c>
      <c r="G4672" s="1425" t="s">
        <v>1238</v>
      </c>
      <c r="H4672" s="1425" t="s">
        <v>2772</v>
      </c>
      <c r="I4672" s="1425" t="s">
        <v>2765</v>
      </c>
      <c r="J4672" s="1425" t="s">
        <v>1282</v>
      </c>
      <c r="K4672" s="1425">
        <v>1067.9400000000001</v>
      </c>
    </row>
    <row r="4673" spans="1:11" ht="12.75">
      <c r="A4673" s="1425" t="s">
        <v>1360</v>
      </c>
      <c r="B4673" s="1425" t="s">
        <v>762</v>
      </c>
      <c r="C4673" s="1425" t="s">
        <v>390</v>
      </c>
      <c r="D4673" s="1425" t="s">
        <v>549</v>
      </c>
      <c r="E4673" s="1425" t="s">
        <v>2881</v>
      </c>
      <c r="F4673" s="1425" t="s">
        <v>1281</v>
      </c>
      <c r="G4673" s="1425" t="s">
        <v>1238</v>
      </c>
      <c r="H4673" s="1425" t="s">
        <v>2772</v>
      </c>
      <c r="I4673" s="1425" t="s">
        <v>2766</v>
      </c>
      <c r="J4673" s="1425" t="s">
        <v>1282</v>
      </c>
      <c r="K4673" s="1425">
        <v>1152.3499999999999</v>
      </c>
    </row>
    <row r="4674" spans="1:11" ht="12.75">
      <c r="A4674" s="1425" t="s">
        <v>1360</v>
      </c>
      <c r="B4674" s="1425" t="s">
        <v>762</v>
      </c>
      <c r="C4674" s="1425" t="s">
        <v>390</v>
      </c>
      <c r="D4674" s="1425" t="s">
        <v>549</v>
      </c>
      <c r="E4674" s="1425" t="s">
        <v>2881</v>
      </c>
      <c r="F4674" s="1425" t="s">
        <v>1281</v>
      </c>
      <c r="G4674" s="1425" t="s">
        <v>1238</v>
      </c>
      <c r="H4674" s="1425" t="s">
        <v>2772</v>
      </c>
      <c r="I4674" s="1425" t="s">
        <v>2767</v>
      </c>
      <c r="J4674" s="1425" t="s">
        <v>1282</v>
      </c>
      <c r="K4674" s="1425">
        <v>446.25999999999999</v>
      </c>
    </row>
    <row r="4675" spans="1:11" ht="12.75">
      <c r="A4675" s="1425" t="s">
        <v>1360</v>
      </c>
      <c r="B4675" s="1425" t="s">
        <v>762</v>
      </c>
      <c r="C4675" s="1425" t="s">
        <v>390</v>
      </c>
      <c r="D4675" s="1425" t="s">
        <v>549</v>
      </c>
      <c r="E4675" s="1425" t="s">
        <v>2881</v>
      </c>
      <c r="F4675" s="1425" t="s">
        <v>1281</v>
      </c>
      <c r="G4675" s="1425" t="s">
        <v>1238</v>
      </c>
      <c r="H4675" s="1425" t="s">
        <v>2772</v>
      </c>
      <c r="I4675" s="1425" t="s">
        <v>2768</v>
      </c>
      <c r="J4675" s="1425" t="s">
        <v>1282</v>
      </c>
      <c r="K4675" s="1425">
        <v>1038.79</v>
      </c>
    </row>
    <row r="4676" spans="1:11" ht="12.75">
      <c r="A4676" s="1425" t="s">
        <v>1360</v>
      </c>
      <c r="B4676" s="1425" t="s">
        <v>762</v>
      </c>
      <c r="C4676" s="1425" t="s">
        <v>390</v>
      </c>
      <c r="D4676" s="1425" t="s">
        <v>549</v>
      </c>
      <c r="E4676" s="1425" t="s">
        <v>2881</v>
      </c>
      <c r="F4676" s="1425" t="s">
        <v>1281</v>
      </c>
      <c r="G4676" s="1425" t="s">
        <v>1238</v>
      </c>
      <c r="H4676" s="1425" t="s">
        <v>2772</v>
      </c>
      <c r="I4676" s="1425" t="s">
        <v>2769</v>
      </c>
      <c r="J4676" s="1425" t="s">
        <v>1282</v>
      </c>
      <c r="K4676" s="1425">
        <v>1184.1700000000001</v>
      </c>
    </row>
    <row r="4677" spans="1:11" ht="12.75">
      <c r="A4677" s="1425" t="s">
        <v>1360</v>
      </c>
      <c r="B4677" s="1425" t="s">
        <v>762</v>
      </c>
      <c r="C4677" s="1425" t="s">
        <v>390</v>
      </c>
      <c r="D4677" s="1425" t="s">
        <v>549</v>
      </c>
      <c r="E4677" s="1425" t="s">
        <v>2881</v>
      </c>
      <c r="F4677" s="1425" t="s">
        <v>1281</v>
      </c>
      <c r="G4677" s="1425" t="s">
        <v>1238</v>
      </c>
      <c r="H4677" s="1425" t="s">
        <v>2772</v>
      </c>
      <c r="I4677" s="1425" t="s">
        <v>2770</v>
      </c>
      <c r="J4677" s="1425" t="s">
        <v>1282</v>
      </c>
      <c r="K4677" s="1425">
        <v>740.17999999999995</v>
      </c>
    </row>
    <row r="4678" spans="1:11" ht="12.75">
      <c r="A4678" s="1425" t="s">
        <v>1360</v>
      </c>
      <c r="B4678" s="1425" t="s">
        <v>762</v>
      </c>
      <c r="C4678" s="1425" t="s">
        <v>390</v>
      </c>
      <c r="D4678" s="1425" t="s">
        <v>549</v>
      </c>
      <c r="E4678" s="1425" t="s">
        <v>2881</v>
      </c>
      <c r="F4678" s="1425" t="s">
        <v>1281</v>
      </c>
      <c r="G4678" s="1425" t="s">
        <v>1238</v>
      </c>
      <c r="H4678" s="1425" t="s">
        <v>2772</v>
      </c>
      <c r="I4678" s="1425" t="s">
        <v>2771</v>
      </c>
      <c r="J4678" s="1425" t="s">
        <v>1282</v>
      </c>
      <c r="K4678" s="1425">
        <v>3601.4200000000001</v>
      </c>
    </row>
    <row r="4679" spans="1:11" ht="12.75">
      <c r="A4679" s="1425" t="s">
        <v>1360</v>
      </c>
      <c r="B4679" s="1425" t="s">
        <v>762</v>
      </c>
      <c r="C4679" s="1425" t="s">
        <v>390</v>
      </c>
      <c r="D4679" s="1425" t="s">
        <v>549</v>
      </c>
      <c r="E4679" s="1425" t="s">
        <v>2881</v>
      </c>
      <c r="F4679" s="1425" t="s">
        <v>1281</v>
      </c>
      <c r="G4679" s="1425" t="s">
        <v>1238</v>
      </c>
      <c r="H4679" s="1425" t="s">
        <v>2773</v>
      </c>
      <c r="I4679" s="1425" t="s">
        <v>2763</v>
      </c>
      <c r="J4679" s="1425" t="s">
        <v>1282</v>
      </c>
      <c r="K4679" s="1425">
        <v>6157.4899999999998</v>
      </c>
    </row>
    <row r="4680" spans="1:11" ht="12.75">
      <c r="A4680" s="1425" t="s">
        <v>1360</v>
      </c>
      <c r="B4680" s="1425" t="s">
        <v>762</v>
      </c>
      <c r="C4680" s="1425" t="s">
        <v>390</v>
      </c>
      <c r="D4680" s="1425" t="s">
        <v>549</v>
      </c>
      <c r="E4680" s="1425" t="s">
        <v>2881</v>
      </c>
      <c r="F4680" s="1425" t="s">
        <v>1281</v>
      </c>
      <c r="G4680" s="1425" t="s">
        <v>1238</v>
      </c>
      <c r="H4680" s="1425" t="s">
        <v>2773</v>
      </c>
      <c r="I4680" s="1425" t="s">
        <v>2764</v>
      </c>
      <c r="J4680" s="1425" t="s">
        <v>1282</v>
      </c>
      <c r="K4680" s="1425">
        <v>384.04000000000002</v>
      </c>
    </row>
    <row r="4681" spans="1:11" ht="12.75">
      <c r="A4681" s="1425" t="s">
        <v>1360</v>
      </c>
      <c r="B4681" s="1425" t="s">
        <v>762</v>
      </c>
      <c r="C4681" s="1425" t="s">
        <v>390</v>
      </c>
      <c r="D4681" s="1425" t="s">
        <v>549</v>
      </c>
      <c r="E4681" s="1425" t="s">
        <v>2881</v>
      </c>
      <c r="F4681" s="1425" t="s">
        <v>1281</v>
      </c>
      <c r="G4681" s="1425" t="s">
        <v>1238</v>
      </c>
      <c r="H4681" s="1425" t="s">
        <v>2773</v>
      </c>
      <c r="I4681" s="1425" t="s">
        <v>2765</v>
      </c>
      <c r="J4681" s="1425" t="s">
        <v>1282</v>
      </c>
      <c r="K4681" s="1425">
        <v>1156.96</v>
      </c>
    </row>
    <row r="4682" spans="1:11" ht="12.75">
      <c r="A4682" s="1425" t="s">
        <v>1360</v>
      </c>
      <c r="B4682" s="1425" t="s">
        <v>762</v>
      </c>
      <c r="C4682" s="1425" t="s">
        <v>390</v>
      </c>
      <c r="D4682" s="1425" t="s">
        <v>549</v>
      </c>
      <c r="E4682" s="1425" t="s">
        <v>2881</v>
      </c>
      <c r="F4682" s="1425" t="s">
        <v>1281</v>
      </c>
      <c r="G4682" s="1425" t="s">
        <v>1238</v>
      </c>
      <c r="H4682" s="1425" t="s">
        <v>2773</v>
      </c>
      <c r="I4682" s="1425" t="s">
        <v>2766</v>
      </c>
      <c r="J4682" s="1425" t="s">
        <v>1282</v>
      </c>
      <c r="K4682" s="1425">
        <v>1383.6400000000001</v>
      </c>
    </row>
    <row r="4683" spans="1:11" ht="12.75">
      <c r="A4683" s="1425" t="s">
        <v>1360</v>
      </c>
      <c r="B4683" s="1425" t="s">
        <v>762</v>
      </c>
      <c r="C4683" s="1425" t="s">
        <v>390</v>
      </c>
      <c r="D4683" s="1425" t="s">
        <v>549</v>
      </c>
      <c r="E4683" s="1425" t="s">
        <v>2881</v>
      </c>
      <c r="F4683" s="1425" t="s">
        <v>1281</v>
      </c>
      <c r="G4683" s="1425" t="s">
        <v>1238</v>
      </c>
      <c r="H4683" s="1425" t="s">
        <v>2773</v>
      </c>
      <c r="I4683" s="1425" t="s">
        <v>2767</v>
      </c>
      <c r="J4683" s="1425" t="s">
        <v>1282</v>
      </c>
      <c r="K4683" s="1425">
        <v>580.28999999999996</v>
      </c>
    </row>
    <row r="4684" spans="1:11" ht="12.75">
      <c r="A4684" s="1425" t="s">
        <v>1360</v>
      </c>
      <c r="B4684" s="1425" t="s">
        <v>762</v>
      </c>
      <c r="C4684" s="1425" t="s">
        <v>390</v>
      </c>
      <c r="D4684" s="1425" t="s">
        <v>549</v>
      </c>
      <c r="E4684" s="1425" t="s">
        <v>2881</v>
      </c>
      <c r="F4684" s="1425" t="s">
        <v>1281</v>
      </c>
      <c r="G4684" s="1425" t="s">
        <v>1238</v>
      </c>
      <c r="H4684" s="1425" t="s">
        <v>2773</v>
      </c>
      <c r="I4684" s="1425" t="s">
        <v>2768</v>
      </c>
      <c r="J4684" s="1425" t="s">
        <v>1282</v>
      </c>
      <c r="K4684" s="1425">
        <v>1507.1700000000001</v>
      </c>
    </row>
    <row r="4685" spans="1:11" ht="12.75">
      <c r="A4685" s="1425" t="s">
        <v>1360</v>
      </c>
      <c r="B4685" s="1425" t="s">
        <v>762</v>
      </c>
      <c r="C4685" s="1425" t="s">
        <v>390</v>
      </c>
      <c r="D4685" s="1425" t="s">
        <v>549</v>
      </c>
      <c r="E4685" s="1425" t="s">
        <v>2881</v>
      </c>
      <c r="F4685" s="1425" t="s">
        <v>1281</v>
      </c>
      <c r="G4685" s="1425" t="s">
        <v>1238</v>
      </c>
      <c r="H4685" s="1425" t="s">
        <v>2773</v>
      </c>
      <c r="I4685" s="1425" t="s">
        <v>2769</v>
      </c>
      <c r="J4685" s="1425" t="s">
        <v>1282</v>
      </c>
      <c r="K4685" s="1425">
        <v>994.85000000000002</v>
      </c>
    </row>
    <row r="4686" spans="1:11" ht="12.75">
      <c r="A4686" s="1425" t="s">
        <v>1360</v>
      </c>
      <c r="B4686" s="1425" t="s">
        <v>762</v>
      </c>
      <c r="C4686" s="1425" t="s">
        <v>390</v>
      </c>
      <c r="D4686" s="1425" t="s">
        <v>549</v>
      </c>
      <c r="E4686" s="1425" t="s">
        <v>2881</v>
      </c>
      <c r="F4686" s="1425" t="s">
        <v>1281</v>
      </c>
      <c r="G4686" s="1425" t="s">
        <v>1238</v>
      </c>
      <c r="H4686" s="1425" t="s">
        <v>2773</v>
      </c>
      <c r="I4686" s="1425" t="s">
        <v>2770</v>
      </c>
      <c r="J4686" s="1425" t="s">
        <v>1282</v>
      </c>
      <c r="K4686" s="1425">
        <v>1942.1800000000001</v>
      </c>
    </row>
    <row r="4687" spans="1:11" ht="12.75">
      <c r="A4687" s="1425" t="s">
        <v>1360</v>
      </c>
      <c r="B4687" s="1425" t="s">
        <v>762</v>
      </c>
      <c r="C4687" s="1425" t="s">
        <v>390</v>
      </c>
      <c r="D4687" s="1425" t="s">
        <v>549</v>
      </c>
      <c r="E4687" s="1425" t="s">
        <v>2881</v>
      </c>
      <c r="F4687" s="1425" t="s">
        <v>1281</v>
      </c>
      <c r="G4687" s="1425" t="s">
        <v>1238</v>
      </c>
      <c r="H4687" s="1425" t="s">
        <v>2773</v>
      </c>
      <c r="I4687" s="1425" t="s">
        <v>2771</v>
      </c>
      <c r="J4687" s="1425" t="s">
        <v>1282</v>
      </c>
      <c r="K4687" s="1425">
        <v>5124.29</v>
      </c>
    </row>
    <row r="4688" spans="1:11" ht="12.75">
      <c r="A4688" s="1425" t="s">
        <v>1360</v>
      </c>
      <c r="B4688" s="1425" t="s">
        <v>762</v>
      </c>
      <c r="C4688" s="1425" t="s">
        <v>390</v>
      </c>
      <c r="D4688" s="1425" t="s">
        <v>549</v>
      </c>
      <c r="E4688" s="1425" t="s">
        <v>2881</v>
      </c>
      <c r="F4688" s="1425" t="s">
        <v>1281</v>
      </c>
      <c r="G4688" s="1425" t="s">
        <v>1238</v>
      </c>
      <c r="H4688" s="1425" t="s">
        <v>1264</v>
      </c>
      <c r="I4688" s="1425" t="s">
        <v>2763</v>
      </c>
      <c r="J4688" s="1425" t="s">
        <v>1282</v>
      </c>
      <c r="K4688" s="1425">
        <v>5647.4899999999998</v>
      </c>
    </row>
    <row r="4689" spans="1:11" ht="12.75">
      <c r="A4689" s="1425" t="s">
        <v>1360</v>
      </c>
      <c r="B4689" s="1425" t="s">
        <v>762</v>
      </c>
      <c r="C4689" s="1425" t="s">
        <v>390</v>
      </c>
      <c r="D4689" s="1425" t="s">
        <v>549</v>
      </c>
      <c r="E4689" s="1425" t="s">
        <v>2881</v>
      </c>
      <c r="F4689" s="1425" t="s">
        <v>1281</v>
      </c>
      <c r="G4689" s="1425" t="s">
        <v>1238</v>
      </c>
      <c r="H4689" s="1425" t="s">
        <v>1264</v>
      </c>
      <c r="I4689" s="1425" t="s">
        <v>2764</v>
      </c>
      <c r="J4689" s="1425" t="s">
        <v>1282</v>
      </c>
      <c r="K4689" s="1425">
        <v>215.44</v>
      </c>
    </row>
    <row r="4690" spans="1:11" ht="12.75">
      <c r="A4690" s="1425" t="s">
        <v>1360</v>
      </c>
      <c r="B4690" s="1425" t="s">
        <v>762</v>
      </c>
      <c r="C4690" s="1425" t="s">
        <v>390</v>
      </c>
      <c r="D4690" s="1425" t="s">
        <v>549</v>
      </c>
      <c r="E4690" s="1425" t="s">
        <v>2881</v>
      </c>
      <c r="F4690" s="1425" t="s">
        <v>1281</v>
      </c>
      <c r="G4690" s="1425" t="s">
        <v>1238</v>
      </c>
      <c r="H4690" s="1425" t="s">
        <v>1264</v>
      </c>
      <c r="I4690" s="1425" t="s">
        <v>2765</v>
      </c>
      <c r="J4690" s="1425" t="s">
        <v>1282</v>
      </c>
      <c r="K4690" s="1425">
        <v>1314.4200000000001</v>
      </c>
    </row>
    <row r="4691" spans="1:11" ht="12.75">
      <c r="A4691" s="1425" t="s">
        <v>1360</v>
      </c>
      <c r="B4691" s="1425" t="s">
        <v>762</v>
      </c>
      <c r="C4691" s="1425" t="s">
        <v>390</v>
      </c>
      <c r="D4691" s="1425" t="s">
        <v>549</v>
      </c>
      <c r="E4691" s="1425" t="s">
        <v>2881</v>
      </c>
      <c r="F4691" s="1425" t="s">
        <v>1281</v>
      </c>
      <c r="G4691" s="1425" t="s">
        <v>1238</v>
      </c>
      <c r="H4691" s="1425" t="s">
        <v>1264</v>
      </c>
      <c r="I4691" s="1425" t="s">
        <v>2766</v>
      </c>
      <c r="J4691" s="1425" t="s">
        <v>1282</v>
      </c>
      <c r="K4691" s="1425">
        <v>1661.6800000000001</v>
      </c>
    </row>
    <row r="4692" spans="1:11" ht="12.75">
      <c r="A4692" s="1425" t="s">
        <v>1360</v>
      </c>
      <c r="B4692" s="1425" t="s">
        <v>762</v>
      </c>
      <c r="C4692" s="1425" t="s">
        <v>390</v>
      </c>
      <c r="D4692" s="1425" t="s">
        <v>549</v>
      </c>
      <c r="E4692" s="1425" t="s">
        <v>2881</v>
      </c>
      <c r="F4692" s="1425" t="s">
        <v>1281</v>
      </c>
      <c r="G4692" s="1425" t="s">
        <v>1238</v>
      </c>
      <c r="H4692" s="1425" t="s">
        <v>1264</v>
      </c>
      <c r="I4692" s="1425" t="s">
        <v>2767</v>
      </c>
      <c r="J4692" s="1425" t="s">
        <v>1282</v>
      </c>
      <c r="K4692" s="1425">
        <v>508.55000000000001</v>
      </c>
    </row>
    <row r="4693" spans="1:11" ht="12.75">
      <c r="A4693" s="1425" t="s">
        <v>1360</v>
      </c>
      <c r="B4693" s="1425" t="s">
        <v>762</v>
      </c>
      <c r="C4693" s="1425" t="s">
        <v>390</v>
      </c>
      <c r="D4693" s="1425" t="s">
        <v>549</v>
      </c>
      <c r="E4693" s="1425" t="s">
        <v>2881</v>
      </c>
      <c r="F4693" s="1425" t="s">
        <v>1281</v>
      </c>
      <c r="G4693" s="1425" t="s">
        <v>1238</v>
      </c>
      <c r="H4693" s="1425" t="s">
        <v>1264</v>
      </c>
      <c r="I4693" s="1425" t="s">
        <v>2768</v>
      </c>
      <c r="J4693" s="1425" t="s">
        <v>1282</v>
      </c>
      <c r="K4693" s="1425">
        <v>1162.73</v>
      </c>
    </row>
    <row r="4694" spans="1:11" ht="12.75">
      <c r="A4694" s="1425" t="s">
        <v>1360</v>
      </c>
      <c r="B4694" s="1425" t="s">
        <v>762</v>
      </c>
      <c r="C4694" s="1425" t="s">
        <v>390</v>
      </c>
      <c r="D4694" s="1425" t="s">
        <v>549</v>
      </c>
      <c r="E4694" s="1425" t="s">
        <v>2881</v>
      </c>
      <c r="F4694" s="1425" t="s">
        <v>1281</v>
      </c>
      <c r="G4694" s="1425" t="s">
        <v>1238</v>
      </c>
      <c r="H4694" s="1425" t="s">
        <v>1264</v>
      </c>
      <c r="I4694" s="1425" t="s">
        <v>2769</v>
      </c>
      <c r="J4694" s="1425" t="s">
        <v>1282</v>
      </c>
      <c r="K4694" s="1425">
        <v>983.21000000000004</v>
      </c>
    </row>
    <row r="4695" spans="1:11" ht="12.75">
      <c r="A4695" s="1425" t="s">
        <v>1360</v>
      </c>
      <c r="B4695" s="1425" t="s">
        <v>762</v>
      </c>
      <c r="C4695" s="1425" t="s">
        <v>390</v>
      </c>
      <c r="D4695" s="1425" t="s">
        <v>549</v>
      </c>
      <c r="E4695" s="1425" t="s">
        <v>2881</v>
      </c>
      <c r="F4695" s="1425" t="s">
        <v>1281</v>
      </c>
      <c r="G4695" s="1425" t="s">
        <v>1238</v>
      </c>
      <c r="H4695" s="1425" t="s">
        <v>1264</v>
      </c>
      <c r="I4695" s="1425" t="s">
        <v>2770</v>
      </c>
      <c r="J4695" s="1425" t="s">
        <v>1282</v>
      </c>
      <c r="K4695" s="1425">
        <v>943.10000000000002</v>
      </c>
    </row>
    <row r="4696" spans="1:11" ht="12.75">
      <c r="A4696" s="1425" t="s">
        <v>1360</v>
      </c>
      <c r="B4696" s="1425" t="s">
        <v>762</v>
      </c>
      <c r="C4696" s="1425" t="s">
        <v>390</v>
      </c>
      <c r="D4696" s="1425" t="s">
        <v>549</v>
      </c>
      <c r="E4696" s="1425" t="s">
        <v>2881</v>
      </c>
      <c r="F4696" s="1425" t="s">
        <v>1281</v>
      </c>
      <c r="G4696" s="1425" t="s">
        <v>1238</v>
      </c>
      <c r="H4696" s="1425" t="s">
        <v>1264</v>
      </c>
      <c r="I4696" s="1425" t="s">
        <v>2771</v>
      </c>
      <c r="J4696" s="1425" t="s">
        <v>1282</v>
      </c>
      <c r="K4696" s="1425">
        <v>2052.9899999999998</v>
      </c>
    </row>
    <row r="4697" spans="1:11" ht="12.75">
      <c r="A4697" s="1425" t="s">
        <v>1360</v>
      </c>
      <c r="B4697" s="1425" t="s">
        <v>762</v>
      </c>
      <c r="C4697" s="1425" t="s">
        <v>390</v>
      </c>
      <c r="D4697" s="1425" t="s">
        <v>549</v>
      </c>
      <c r="E4697" s="1425" t="s">
        <v>2881</v>
      </c>
      <c r="F4697" s="1425" t="s">
        <v>1281</v>
      </c>
      <c r="G4697" s="1425" t="s">
        <v>1238</v>
      </c>
      <c r="H4697" s="1425" t="s">
        <v>1265</v>
      </c>
      <c r="I4697" s="1425" t="s">
        <v>2763</v>
      </c>
      <c r="J4697" s="1425" t="s">
        <v>1282</v>
      </c>
      <c r="K4697" s="1425">
        <v>5265.1400000000003</v>
      </c>
    </row>
    <row r="4698" spans="1:11" ht="12.75">
      <c r="A4698" s="1425" t="s">
        <v>1360</v>
      </c>
      <c r="B4698" s="1425" t="s">
        <v>762</v>
      </c>
      <c r="C4698" s="1425" t="s">
        <v>390</v>
      </c>
      <c r="D4698" s="1425" t="s">
        <v>549</v>
      </c>
      <c r="E4698" s="1425" t="s">
        <v>2881</v>
      </c>
      <c r="F4698" s="1425" t="s">
        <v>1281</v>
      </c>
      <c r="G4698" s="1425" t="s">
        <v>1238</v>
      </c>
      <c r="H4698" s="1425" t="s">
        <v>1265</v>
      </c>
      <c r="I4698" s="1425" t="s">
        <v>2764</v>
      </c>
      <c r="J4698" s="1425" t="s">
        <v>1282</v>
      </c>
      <c r="K4698" s="1425">
        <v>260.76999999999998</v>
      </c>
    </row>
    <row r="4699" spans="1:11" ht="12.75">
      <c r="A4699" s="1425" t="s">
        <v>1360</v>
      </c>
      <c r="B4699" s="1425" t="s">
        <v>762</v>
      </c>
      <c r="C4699" s="1425" t="s">
        <v>390</v>
      </c>
      <c r="D4699" s="1425" t="s">
        <v>549</v>
      </c>
      <c r="E4699" s="1425" t="s">
        <v>2881</v>
      </c>
      <c r="F4699" s="1425" t="s">
        <v>1281</v>
      </c>
      <c r="G4699" s="1425" t="s">
        <v>1238</v>
      </c>
      <c r="H4699" s="1425" t="s">
        <v>1265</v>
      </c>
      <c r="I4699" s="1425" t="s">
        <v>2765</v>
      </c>
      <c r="J4699" s="1425" t="s">
        <v>1282</v>
      </c>
      <c r="K4699" s="1425">
        <v>1624.6700000000001</v>
      </c>
    </row>
    <row r="4700" spans="1:11" ht="12.75">
      <c r="A4700" s="1425" t="s">
        <v>1360</v>
      </c>
      <c r="B4700" s="1425" t="s">
        <v>762</v>
      </c>
      <c r="C4700" s="1425" t="s">
        <v>390</v>
      </c>
      <c r="D4700" s="1425" t="s">
        <v>549</v>
      </c>
      <c r="E4700" s="1425" t="s">
        <v>2881</v>
      </c>
      <c r="F4700" s="1425" t="s">
        <v>1281</v>
      </c>
      <c r="G4700" s="1425" t="s">
        <v>1238</v>
      </c>
      <c r="H4700" s="1425" t="s">
        <v>1265</v>
      </c>
      <c r="I4700" s="1425" t="s">
        <v>2766</v>
      </c>
      <c r="J4700" s="1425" t="s">
        <v>1282</v>
      </c>
      <c r="K4700" s="1425">
        <v>1499.71</v>
      </c>
    </row>
    <row r="4701" spans="1:11" ht="12.75">
      <c r="A4701" s="1425" t="s">
        <v>1360</v>
      </c>
      <c r="B4701" s="1425" t="s">
        <v>762</v>
      </c>
      <c r="C4701" s="1425" t="s">
        <v>390</v>
      </c>
      <c r="D4701" s="1425" t="s">
        <v>549</v>
      </c>
      <c r="E4701" s="1425" t="s">
        <v>2881</v>
      </c>
      <c r="F4701" s="1425" t="s">
        <v>1281</v>
      </c>
      <c r="G4701" s="1425" t="s">
        <v>1238</v>
      </c>
      <c r="H4701" s="1425" t="s">
        <v>1265</v>
      </c>
      <c r="I4701" s="1425" t="s">
        <v>2767</v>
      </c>
      <c r="J4701" s="1425" t="s">
        <v>1282</v>
      </c>
      <c r="K4701" s="1425">
        <v>486.19</v>
      </c>
    </row>
    <row r="4702" spans="1:11" ht="12.75">
      <c r="A4702" s="1425" t="s">
        <v>1360</v>
      </c>
      <c r="B4702" s="1425" t="s">
        <v>762</v>
      </c>
      <c r="C4702" s="1425" t="s">
        <v>390</v>
      </c>
      <c r="D4702" s="1425" t="s">
        <v>549</v>
      </c>
      <c r="E4702" s="1425" t="s">
        <v>2881</v>
      </c>
      <c r="F4702" s="1425" t="s">
        <v>1281</v>
      </c>
      <c r="G4702" s="1425" t="s">
        <v>1238</v>
      </c>
      <c r="H4702" s="1425" t="s">
        <v>1265</v>
      </c>
      <c r="I4702" s="1425" t="s">
        <v>2768</v>
      </c>
      <c r="J4702" s="1425" t="s">
        <v>1282</v>
      </c>
      <c r="K4702" s="1425">
        <v>1073.8</v>
      </c>
    </row>
    <row r="4703" spans="1:11" ht="12.75">
      <c r="A4703" s="1425" t="s">
        <v>1360</v>
      </c>
      <c r="B4703" s="1425" t="s">
        <v>762</v>
      </c>
      <c r="C4703" s="1425" t="s">
        <v>390</v>
      </c>
      <c r="D4703" s="1425" t="s">
        <v>549</v>
      </c>
      <c r="E4703" s="1425" t="s">
        <v>2881</v>
      </c>
      <c r="F4703" s="1425" t="s">
        <v>1281</v>
      </c>
      <c r="G4703" s="1425" t="s">
        <v>1238</v>
      </c>
      <c r="H4703" s="1425" t="s">
        <v>1265</v>
      </c>
      <c r="I4703" s="1425" t="s">
        <v>2769</v>
      </c>
      <c r="J4703" s="1425" t="s">
        <v>1282</v>
      </c>
      <c r="K4703" s="1425">
        <v>200.25</v>
      </c>
    </row>
    <row r="4704" spans="1:11" ht="12.75">
      <c r="A4704" s="1425" t="s">
        <v>1360</v>
      </c>
      <c r="B4704" s="1425" t="s">
        <v>762</v>
      </c>
      <c r="C4704" s="1425" t="s">
        <v>390</v>
      </c>
      <c r="D4704" s="1425" t="s">
        <v>549</v>
      </c>
      <c r="E4704" s="1425" t="s">
        <v>2881</v>
      </c>
      <c r="F4704" s="1425" t="s">
        <v>1281</v>
      </c>
      <c r="G4704" s="1425" t="s">
        <v>1238</v>
      </c>
      <c r="H4704" s="1425" t="s">
        <v>1265</v>
      </c>
      <c r="I4704" s="1425" t="s">
        <v>2770</v>
      </c>
      <c r="J4704" s="1425" t="s">
        <v>1282</v>
      </c>
      <c r="K4704" s="1425">
        <v>1928.1800000000001</v>
      </c>
    </row>
    <row r="4705" spans="1:11" ht="12.75">
      <c r="A4705" s="1425" t="s">
        <v>1360</v>
      </c>
      <c r="B4705" s="1425" t="s">
        <v>762</v>
      </c>
      <c r="C4705" s="1425" t="s">
        <v>390</v>
      </c>
      <c r="D4705" s="1425" t="s">
        <v>549</v>
      </c>
      <c r="E4705" s="1425" t="s">
        <v>2881</v>
      </c>
      <c r="F4705" s="1425" t="s">
        <v>1281</v>
      </c>
      <c r="G4705" s="1425" t="s">
        <v>1238</v>
      </c>
      <c r="H4705" s="1425" t="s">
        <v>1265</v>
      </c>
      <c r="I4705" s="1425" t="s">
        <v>2771</v>
      </c>
      <c r="J4705" s="1425" t="s">
        <v>1282</v>
      </c>
      <c r="K4705" s="1425">
        <v>3318.0500000000002</v>
      </c>
    </row>
    <row r="4706" spans="1:11" ht="12.75">
      <c r="A4706" s="1425" t="s">
        <v>1360</v>
      </c>
      <c r="B4706" s="1425" t="s">
        <v>762</v>
      </c>
      <c r="C4706" s="1425" t="s">
        <v>390</v>
      </c>
      <c r="D4706" s="1425" t="s">
        <v>549</v>
      </c>
      <c r="E4706" s="1425" t="s">
        <v>2881</v>
      </c>
      <c r="F4706" s="1425" t="s">
        <v>1281</v>
      </c>
      <c r="G4706" s="1425" t="s">
        <v>1238</v>
      </c>
      <c r="H4706" s="1425" t="s">
        <v>2774</v>
      </c>
      <c r="I4706" s="1425" t="s">
        <v>2763</v>
      </c>
      <c r="J4706" s="1425" t="s">
        <v>1282</v>
      </c>
      <c r="K4706" s="1425">
        <v>4989.0699999999997</v>
      </c>
    </row>
    <row r="4707" spans="1:11" ht="12.75">
      <c r="A4707" s="1425" t="s">
        <v>1360</v>
      </c>
      <c r="B4707" s="1425" t="s">
        <v>762</v>
      </c>
      <c r="C4707" s="1425" t="s">
        <v>390</v>
      </c>
      <c r="D4707" s="1425" t="s">
        <v>549</v>
      </c>
      <c r="E4707" s="1425" t="s">
        <v>2881</v>
      </c>
      <c r="F4707" s="1425" t="s">
        <v>1281</v>
      </c>
      <c r="G4707" s="1425" t="s">
        <v>1238</v>
      </c>
      <c r="H4707" s="1425" t="s">
        <v>2774</v>
      </c>
      <c r="I4707" s="1425" t="s">
        <v>2764</v>
      </c>
      <c r="J4707" s="1425" t="s">
        <v>1282</v>
      </c>
      <c r="K4707" s="1425">
        <v>599.12</v>
      </c>
    </row>
    <row r="4708" spans="1:11" ht="12.75">
      <c r="A4708" s="1425" t="s">
        <v>1360</v>
      </c>
      <c r="B4708" s="1425" t="s">
        <v>762</v>
      </c>
      <c r="C4708" s="1425" t="s">
        <v>390</v>
      </c>
      <c r="D4708" s="1425" t="s">
        <v>549</v>
      </c>
      <c r="E4708" s="1425" t="s">
        <v>2881</v>
      </c>
      <c r="F4708" s="1425" t="s">
        <v>1281</v>
      </c>
      <c r="G4708" s="1425" t="s">
        <v>1238</v>
      </c>
      <c r="H4708" s="1425" t="s">
        <v>2774</v>
      </c>
      <c r="I4708" s="1425" t="s">
        <v>2765</v>
      </c>
      <c r="J4708" s="1425" t="s">
        <v>1282</v>
      </c>
      <c r="K4708" s="1425">
        <v>1432.8699999999999</v>
      </c>
    </row>
    <row r="4709" spans="1:11" ht="12.75">
      <c r="A4709" s="1425" t="s">
        <v>1360</v>
      </c>
      <c r="B4709" s="1425" t="s">
        <v>762</v>
      </c>
      <c r="C4709" s="1425" t="s">
        <v>390</v>
      </c>
      <c r="D4709" s="1425" t="s">
        <v>549</v>
      </c>
      <c r="E4709" s="1425" t="s">
        <v>2881</v>
      </c>
      <c r="F4709" s="1425" t="s">
        <v>1281</v>
      </c>
      <c r="G4709" s="1425" t="s">
        <v>1238</v>
      </c>
      <c r="H4709" s="1425" t="s">
        <v>2774</v>
      </c>
      <c r="I4709" s="1425" t="s">
        <v>2766</v>
      </c>
      <c r="J4709" s="1425" t="s">
        <v>1282</v>
      </c>
      <c r="K4709" s="1425">
        <v>1244.02</v>
      </c>
    </row>
    <row r="4710" spans="1:11" ht="12.75">
      <c r="A4710" s="1425" t="s">
        <v>1360</v>
      </c>
      <c r="B4710" s="1425" t="s">
        <v>762</v>
      </c>
      <c r="C4710" s="1425" t="s">
        <v>390</v>
      </c>
      <c r="D4710" s="1425" t="s">
        <v>549</v>
      </c>
      <c r="E4710" s="1425" t="s">
        <v>2881</v>
      </c>
      <c r="F4710" s="1425" t="s">
        <v>1281</v>
      </c>
      <c r="G4710" s="1425" t="s">
        <v>1238</v>
      </c>
      <c r="H4710" s="1425" t="s">
        <v>2774</v>
      </c>
      <c r="I4710" s="1425" t="s">
        <v>2767</v>
      </c>
      <c r="J4710" s="1425" t="s">
        <v>1282</v>
      </c>
      <c r="K4710" s="1425">
        <v>444.29000000000002</v>
      </c>
    </row>
    <row r="4711" spans="1:11" ht="12.75">
      <c r="A4711" s="1425" t="s">
        <v>1360</v>
      </c>
      <c r="B4711" s="1425" t="s">
        <v>762</v>
      </c>
      <c r="C4711" s="1425" t="s">
        <v>390</v>
      </c>
      <c r="D4711" s="1425" t="s">
        <v>549</v>
      </c>
      <c r="E4711" s="1425" t="s">
        <v>2881</v>
      </c>
      <c r="F4711" s="1425" t="s">
        <v>1281</v>
      </c>
      <c r="G4711" s="1425" t="s">
        <v>1238</v>
      </c>
      <c r="H4711" s="1425" t="s">
        <v>2774</v>
      </c>
      <c r="I4711" s="1425" t="s">
        <v>2768</v>
      </c>
      <c r="J4711" s="1425" t="s">
        <v>1282</v>
      </c>
      <c r="K4711" s="1425">
        <v>1162.05</v>
      </c>
    </row>
    <row r="4712" spans="1:11" ht="12.75">
      <c r="A4712" s="1425" t="s">
        <v>1360</v>
      </c>
      <c r="B4712" s="1425" t="s">
        <v>762</v>
      </c>
      <c r="C4712" s="1425" t="s">
        <v>390</v>
      </c>
      <c r="D4712" s="1425" t="s">
        <v>549</v>
      </c>
      <c r="E4712" s="1425" t="s">
        <v>2881</v>
      </c>
      <c r="F4712" s="1425" t="s">
        <v>1281</v>
      </c>
      <c r="G4712" s="1425" t="s">
        <v>1238</v>
      </c>
      <c r="H4712" s="1425" t="s">
        <v>2774</v>
      </c>
      <c r="I4712" s="1425" t="s">
        <v>2769</v>
      </c>
      <c r="J4712" s="1425" t="s">
        <v>1282</v>
      </c>
      <c r="K4712" s="1425">
        <v>1206.53</v>
      </c>
    </row>
    <row r="4713" spans="1:11" ht="12.75">
      <c r="A4713" s="1425" t="s">
        <v>1360</v>
      </c>
      <c r="B4713" s="1425" t="s">
        <v>762</v>
      </c>
      <c r="C4713" s="1425" t="s">
        <v>390</v>
      </c>
      <c r="D4713" s="1425" t="s">
        <v>549</v>
      </c>
      <c r="E4713" s="1425" t="s">
        <v>2881</v>
      </c>
      <c r="F4713" s="1425" t="s">
        <v>1281</v>
      </c>
      <c r="G4713" s="1425" t="s">
        <v>1238</v>
      </c>
      <c r="H4713" s="1425" t="s">
        <v>2774</v>
      </c>
      <c r="I4713" s="1425" t="s">
        <v>2770</v>
      </c>
      <c r="J4713" s="1425" t="s">
        <v>1282</v>
      </c>
      <c r="K4713" s="1425">
        <v>1322.0599999999999</v>
      </c>
    </row>
    <row r="4714" spans="1:11" ht="12.75">
      <c r="A4714" s="1425" t="s">
        <v>1360</v>
      </c>
      <c r="B4714" s="1425" t="s">
        <v>762</v>
      </c>
      <c r="C4714" s="1425" t="s">
        <v>390</v>
      </c>
      <c r="D4714" s="1425" t="s">
        <v>549</v>
      </c>
      <c r="E4714" s="1425" t="s">
        <v>2881</v>
      </c>
      <c r="F4714" s="1425" t="s">
        <v>1281</v>
      </c>
      <c r="G4714" s="1425" t="s">
        <v>1238</v>
      </c>
      <c r="H4714" s="1425" t="s">
        <v>2774</v>
      </c>
      <c r="I4714" s="1425" t="s">
        <v>2771</v>
      </c>
      <c r="J4714" s="1425" t="s">
        <v>1282</v>
      </c>
      <c r="K4714" s="1425">
        <v>2766.5100000000002</v>
      </c>
    </row>
    <row r="4715" spans="1:11" ht="12.75">
      <c r="A4715" s="1425" t="s">
        <v>1360</v>
      </c>
      <c r="B4715" s="1425" t="s">
        <v>762</v>
      </c>
      <c r="C4715" s="1425" t="s">
        <v>390</v>
      </c>
      <c r="D4715" s="1425" t="s">
        <v>549</v>
      </c>
      <c r="E4715" s="1425" t="s">
        <v>2881</v>
      </c>
      <c r="F4715" s="1425" t="s">
        <v>1281</v>
      </c>
      <c r="G4715" s="1425" t="s">
        <v>1238</v>
      </c>
      <c r="H4715" s="1425" t="s">
        <v>1266</v>
      </c>
      <c r="I4715" s="1425" t="s">
        <v>2763</v>
      </c>
      <c r="J4715" s="1425" t="s">
        <v>1282</v>
      </c>
      <c r="K4715" s="1425">
        <v>5861.4499999999998</v>
      </c>
    </row>
    <row r="4716" spans="1:11" ht="12.75">
      <c r="A4716" s="1425" t="s">
        <v>1360</v>
      </c>
      <c r="B4716" s="1425" t="s">
        <v>762</v>
      </c>
      <c r="C4716" s="1425" t="s">
        <v>390</v>
      </c>
      <c r="D4716" s="1425" t="s">
        <v>549</v>
      </c>
      <c r="E4716" s="1425" t="s">
        <v>2881</v>
      </c>
      <c r="F4716" s="1425" t="s">
        <v>1281</v>
      </c>
      <c r="G4716" s="1425" t="s">
        <v>1238</v>
      </c>
      <c r="H4716" s="1425" t="s">
        <v>1266</v>
      </c>
      <c r="I4716" s="1425" t="s">
        <v>2764</v>
      </c>
      <c r="J4716" s="1425" t="s">
        <v>1282</v>
      </c>
      <c r="K4716" s="1425">
        <v>304.95999999999998</v>
      </c>
    </row>
    <row r="4717" spans="1:11" ht="12.75">
      <c r="A4717" s="1425" t="s">
        <v>1360</v>
      </c>
      <c r="B4717" s="1425" t="s">
        <v>762</v>
      </c>
      <c r="C4717" s="1425" t="s">
        <v>390</v>
      </c>
      <c r="D4717" s="1425" t="s">
        <v>549</v>
      </c>
      <c r="E4717" s="1425" t="s">
        <v>2881</v>
      </c>
      <c r="F4717" s="1425" t="s">
        <v>1281</v>
      </c>
      <c r="G4717" s="1425" t="s">
        <v>1238</v>
      </c>
      <c r="H4717" s="1425" t="s">
        <v>1266</v>
      </c>
      <c r="I4717" s="1425" t="s">
        <v>2765</v>
      </c>
      <c r="J4717" s="1425" t="s">
        <v>1282</v>
      </c>
      <c r="K4717" s="1425">
        <v>1275.02</v>
      </c>
    </row>
    <row r="4718" spans="1:11" ht="12.75">
      <c r="A4718" s="1425" t="s">
        <v>1360</v>
      </c>
      <c r="B4718" s="1425" t="s">
        <v>762</v>
      </c>
      <c r="C4718" s="1425" t="s">
        <v>390</v>
      </c>
      <c r="D4718" s="1425" t="s">
        <v>549</v>
      </c>
      <c r="E4718" s="1425" t="s">
        <v>2881</v>
      </c>
      <c r="F4718" s="1425" t="s">
        <v>1281</v>
      </c>
      <c r="G4718" s="1425" t="s">
        <v>1238</v>
      </c>
      <c r="H4718" s="1425" t="s">
        <v>1266</v>
      </c>
      <c r="I4718" s="1425" t="s">
        <v>2766</v>
      </c>
      <c r="J4718" s="1425" t="s">
        <v>1282</v>
      </c>
      <c r="K4718" s="1425">
        <v>2038.5699999999999</v>
      </c>
    </row>
    <row r="4719" spans="1:11" ht="12.75">
      <c r="A4719" s="1425" t="s">
        <v>1360</v>
      </c>
      <c r="B4719" s="1425" t="s">
        <v>762</v>
      </c>
      <c r="C4719" s="1425" t="s">
        <v>390</v>
      </c>
      <c r="D4719" s="1425" t="s">
        <v>549</v>
      </c>
      <c r="E4719" s="1425" t="s">
        <v>2881</v>
      </c>
      <c r="F4719" s="1425" t="s">
        <v>1281</v>
      </c>
      <c r="G4719" s="1425" t="s">
        <v>1238</v>
      </c>
      <c r="H4719" s="1425" t="s">
        <v>1266</v>
      </c>
      <c r="I4719" s="1425" t="s">
        <v>2767</v>
      </c>
      <c r="J4719" s="1425" t="s">
        <v>1282</v>
      </c>
      <c r="K4719" s="1425">
        <v>559.02999999999997</v>
      </c>
    </row>
    <row r="4720" spans="1:11" ht="12.75">
      <c r="A4720" s="1425" t="s">
        <v>1360</v>
      </c>
      <c r="B4720" s="1425" t="s">
        <v>762</v>
      </c>
      <c r="C4720" s="1425" t="s">
        <v>390</v>
      </c>
      <c r="D4720" s="1425" t="s">
        <v>549</v>
      </c>
      <c r="E4720" s="1425" t="s">
        <v>2881</v>
      </c>
      <c r="F4720" s="1425" t="s">
        <v>1281</v>
      </c>
      <c r="G4720" s="1425" t="s">
        <v>1238</v>
      </c>
      <c r="H4720" s="1425" t="s">
        <v>1266</v>
      </c>
      <c r="I4720" s="1425" t="s">
        <v>2768</v>
      </c>
      <c r="J4720" s="1425" t="s">
        <v>1282</v>
      </c>
      <c r="K4720" s="1425">
        <v>976.08000000000004</v>
      </c>
    </row>
    <row r="4721" spans="1:11" ht="12.75">
      <c r="A4721" s="1425" t="s">
        <v>1360</v>
      </c>
      <c r="B4721" s="1425" t="s">
        <v>762</v>
      </c>
      <c r="C4721" s="1425" t="s">
        <v>390</v>
      </c>
      <c r="D4721" s="1425" t="s">
        <v>549</v>
      </c>
      <c r="E4721" s="1425" t="s">
        <v>2881</v>
      </c>
      <c r="F4721" s="1425" t="s">
        <v>1281</v>
      </c>
      <c r="G4721" s="1425" t="s">
        <v>1238</v>
      </c>
      <c r="H4721" s="1425" t="s">
        <v>1266</v>
      </c>
      <c r="I4721" s="1425" t="s">
        <v>2769</v>
      </c>
      <c r="J4721" s="1425" t="s">
        <v>1282</v>
      </c>
      <c r="K4721" s="1425">
        <v>1390.8399999999999</v>
      </c>
    </row>
    <row r="4722" spans="1:11" ht="12.75">
      <c r="A4722" s="1425" t="s">
        <v>1360</v>
      </c>
      <c r="B4722" s="1425" t="s">
        <v>762</v>
      </c>
      <c r="C4722" s="1425" t="s">
        <v>390</v>
      </c>
      <c r="D4722" s="1425" t="s">
        <v>549</v>
      </c>
      <c r="E4722" s="1425" t="s">
        <v>2881</v>
      </c>
      <c r="F4722" s="1425" t="s">
        <v>1281</v>
      </c>
      <c r="G4722" s="1425" t="s">
        <v>1238</v>
      </c>
      <c r="H4722" s="1425" t="s">
        <v>1266</v>
      </c>
      <c r="I4722" s="1425" t="s">
        <v>2770</v>
      </c>
      <c r="J4722" s="1425" t="s">
        <v>1282</v>
      </c>
      <c r="K4722" s="1425">
        <v>2003.9200000000001</v>
      </c>
    </row>
    <row r="4723" spans="1:11" ht="12.75">
      <c r="A4723" s="1425" t="s">
        <v>1360</v>
      </c>
      <c r="B4723" s="1425" t="s">
        <v>762</v>
      </c>
      <c r="C4723" s="1425" t="s">
        <v>390</v>
      </c>
      <c r="D4723" s="1425" t="s">
        <v>549</v>
      </c>
      <c r="E4723" s="1425" t="s">
        <v>2881</v>
      </c>
      <c r="F4723" s="1425" t="s">
        <v>1281</v>
      </c>
      <c r="G4723" s="1425" t="s">
        <v>1238</v>
      </c>
      <c r="H4723" s="1425" t="s">
        <v>1266</v>
      </c>
      <c r="I4723" s="1425" t="s">
        <v>2771</v>
      </c>
      <c r="J4723" s="1425" t="s">
        <v>1282</v>
      </c>
      <c r="K4723" s="1425">
        <v>2372.3499999999999</v>
      </c>
    </row>
    <row r="4724" spans="1:11" ht="12.75">
      <c r="A4724" s="1425" t="s">
        <v>1360</v>
      </c>
      <c r="B4724" s="1425" t="s">
        <v>762</v>
      </c>
      <c r="C4724" s="1425" t="s">
        <v>390</v>
      </c>
      <c r="D4724" s="1425" t="s">
        <v>549</v>
      </c>
      <c r="E4724" s="1425" t="s">
        <v>2881</v>
      </c>
      <c r="F4724" s="1425" t="s">
        <v>1281</v>
      </c>
      <c r="G4724" s="1425" t="s">
        <v>1238</v>
      </c>
      <c r="H4724" s="1425" t="s">
        <v>1267</v>
      </c>
      <c r="I4724" s="1425" t="s">
        <v>2763</v>
      </c>
      <c r="J4724" s="1425" t="s">
        <v>1282</v>
      </c>
      <c r="K4724" s="1425">
        <v>5864.3900000000003</v>
      </c>
    </row>
    <row r="4725" spans="1:11" ht="12.75">
      <c r="A4725" s="1425" t="s">
        <v>1360</v>
      </c>
      <c r="B4725" s="1425" t="s">
        <v>762</v>
      </c>
      <c r="C4725" s="1425" t="s">
        <v>390</v>
      </c>
      <c r="D4725" s="1425" t="s">
        <v>549</v>
      </c>
      <c r="E4725" s="1425" t="s">
        <v>2881</v>
      </c>
      <c r="F4725" s="1425" t="s">
        <v>1281</v>
      </c>
      <c r="G4725" s="1425" t="s">
        <v>1238</v>
      </c>
      <c r="H4725" s="1425" t="s">
        <v>1267</v>
      </c>
      <c r="I4725" s="1425" t="s">
        <v>2764</v>
      </c>
      <c r="J4725" s="1425" t="s">
        <v>1282</v>
      </c>
      <c r="K4725" s="1425">
        <v>264.37</v>
      </c>
    </row>
    <row r="4726" spans="1:11" ht="12.75">
      <c r="A4726" s="1425" t="s">
        <v>1360</v>
      </c>
      <c r="B4726" s="1425" t="s">
        <v>762</v>
      </c>
      <c r="C4726" s="1425" t="s">
        <v>390</v>
      </c>
      <c r="D4726" s="1425" t="s">
        <v>549</v>
      </c>
      <c r="E4726" s="1425" t="s">
        <v>2881</v>
      </c>
      <c r="F4726" s="1425" t="s">
        <v>1281</v>
      </c>
      <c r="G4726" s="1425" t="s">
        <v>1238</v>
      </c>
      <c r="H4726" s="1425" t="s">
        <v>1267</v>
      </c>
      <c r="I4726" s="1425" t="s">
        <v>2765</v>
      </c>
      <c r="J4726" s="1425" t="s">
        <v>1282</v>
      </c>
      <c r="K4726" s="1425">
        <v>1520.0899999999999</v>
      </c>
    </row>
    <row r="4727" spans="1:11" ht="12.75">
      <c r="A4727" s="1425" t="s">
        <v>1360</v>
      </c>
      <c r="B4727" s="1425" t="s">
        <v>762</v>
      </c>
      <c r="C4727" s="1425" t="s">
        <v>390</v>
      </c>
      <c r="D4727" s="1425" t="s">
        <v>549</v>
      </c>
      <c r="E4727" s="1425" t="s">
        <v>2881</v>
      </c>
      <c r="F4727" s="1425" t="s">
        <v>1281</v>
      </c>
      <c r="G4727" s="1425" t="s">
        <v>1238</v>
      </c>
      <c r="H4727" s="1425" t="s">
        <v>1267</v>
      </c>
      <c r="I4727" s="1425" t="s">
        <v>2766</v>
      </c>
      <c r="J4727" s="1425" t="s">
        <v>1282</v>
      </c>
      <c r="K4727" s="1425">
        <v>845.69000000000005</v>
      </c>
    </row>
    <row r="4728" spans="1:11" ht="12.75">
      <c r="A4728" s="1425" t="s">
        <v>1360</v>
      </c>
      <c r="B4728" s="1425" t="s">
        <v>762</v>
      </c>
      <c r="C4728" s="1425" t="s">
        <v>390</v>
      </c>
      <c r="D4728" s="1425" t="s">
        <v>549</v>
      </c>
      <c r="E4728" s="1425" t="s">
        <v>2881</v>
      </c>
      <c r="F4728" s="1425" t="s">
        <v>1281</v>
      </c>
      <c r="G4728" s="1425" t="s">
        <v>1238</v>
      </c>
      <c r="H4728" s="1425" t="s">
        <v>1267</v>
      </c>
      <c r="I4728" s="1425" t="s">
        <v>2767</v>
      </c>
      <c r="J4728" s="1425" t="s">
        <v>1282</v>
      </c>
      <c r="K4728" s="1425">
        <v>506.66000000000003</v>
      </c>
    </row>
    <row r="4729" spans="1:11" ht="12.75">
      <c r="A4729" s="1425" t="s">
        <v>1360</v>
      </c>
      <c r="B4729" s="1425" t="s">
        <v>762</v>
      </c>
      <c r="C4729" s="1425" t="s">
        <v>390</v>
      </c>
      <c r="D4729" s="1425" t="s">
        <v>549</v>
      </c>
      <c r="E4729" s="1425" t="s">
        <v>2881</v>
      </c>
      <c r="F4729" s="1425" t="s">
        <v>1281</v>
      </c>
      <c r="G4729" s="1425" t="s">
        <v>1238</v>
      </c>
      <c r="H4729" s="1425" t="s">
        <v>1267</v>
      </c>
      <c r="I4729" s="1425" t="s">
        <v>2768</v>
      </c>
      <c r="J4729" s="1425" t="s">
        <v>1282</v>
      </c>
      <c r="K4729" s="1425">
        <v>639.33000000000004</v>
      </c>
    </row>
    <row r="4730" spans="1:11" ht="12.75">
      <c r="A4730" s="1425" t="s">
        <v>1360</v>
      </c>
      <c r="B4730" s="1425" t="s">
        <v>762</v>
      </c>
      <c r="C4730" s="1425" t="s">
        <v>390</v>
      </c>
      <c r="D4730" s="1425" t="s">
        <v>549</v>
      </c>
      <c r="E4730" s="1425" t="s">
        <v>2881</v>
      </c>
      <c r="F4730" s="1425" t="s">
        <v>1281</v>
      </c>
      <c r="G4730" s="1425" t="s">
        <v>1238</v>
      </c>
      <c r="H4730" s="1425" t="s">
        <v>1267</v>
      </c>
      <c r="I4730" s="1425" t="s">
        <v>2769</v>
      </c>
      <c r="J4730" s="1425" t="s">
        <v>1282</v>
      </c>
      <c r="K4730" s="1425">
        <v>924.34000000000003</v>
      </c>
    </row>
    <row r="4731" spans="1:11" ht="12.75">
      <c r="A4731" s="1425" t="s">
        <v>1360</v>
      </c>
      <c r="B4731" s="1425" t="s">
        <v>762</v>
      </c>
      <c r="C4731" s="1425" t="s">
        <v>390</v>
      </c>
      <c r="D4731" s="1425" t="s">
        <v>549</v>
      </c>
      <c r="E4731" s="1425" t="s">
        <v>2881</v>
      </c>
      <c r="F4731" s="1425" t="s">
        <v>1281</v>
      </c>
      <c r="G4731" s="1425" t="s">
        <v>1238</v>
      </c>
      <c r="H4731" s="1425" t="s">
        <v>1267</v>
      </c>
      <c r="I4731" s="1425" t="s">
        <v>2770</v>
      </c>
      <c r="J4731" s="1425" t="s">
        <v>1282</v>
      </c>
      <c r="K4731" s="1425">
        <v>1309.5799999999999</v>
      </c>
    </row>
    <row r="4732" spans="1:11" ht="12.75">
      <c r="A4732" s="1425" t="s">
        <v>1360</v>
      </c>
      <c r="B4732" s="1425" t="s">
        <v>762</v>
      </c>
      <c r="C4732" s="1425" t="s">
        <v>390</v>
      </c>
      <c r="D4732" s="1425" t="s">
        <v>549</v>
      </c>
      <c r="E4732" s="1425" t="s">
        <v>2881</v>
      </c>
      <c r="F4732" s="1425" t="s">
        <v>1281</v>
      </c>
      <c r="G4732" s="1425" t="s">
        <v>1238</v>
      </c>
      <c r="H4732" s="1425" t="s">
        <v>1267</v>
      </c>
      <c r="I4732" s="1425" t="s">
        <v>2771</v>
      </c>
      <c r="J4732" s="1425" t="s">
        <v>1282</v>
      </c>
      <c r="K4732" s="1425">
        <v>3399.9699999999998</v>
      </c>
    </row>
    <row r="4733" spans="1:11" ht="12.75">
      <c r="A4733" s="1425" t="s">
        <v>1360</v>
      </c>
      <c r="B4733" s="1425" t="s">
        <v>762</v>
      </c>
      <c r="C4733" s="1425" t="s">
        <v>390</v>
      </c>
      <c r="D4733" s="1425" t="s">
        <v>549</v>
      </c>
      <c r="E4733" s="1425" t="s">
        <v>2882</v>
      </c>
      <c r="F4733" s="1425" t="s">
        <v>1297</v>
      </c>
      <c r="G4733" s="1425" t="s">
        <v>1238</v>
      </c>
      <c r="H4733" s="1425" t="s">
        <v>2762</v>
      </c>
      <c r="I4733" s="1425" t="s">
        <v>2771</v>
      </c>
      <c r="J4733" s="1425" t="s">
        <v>1298</v>
      </c>
      <c r="K4733" s="1425">
        <v>116.75</v>
      </c>
    </row>
    <row r="4734" spans="1:11" ht="12.75">
      <c r="A4734" s="1425" t="s">
        <v>1360</v>
      </c>
      <c r="B4734" s="1425" t="s">
        <v>762</v>
      </c>
      <c r="C4734" s="1425" t="s">
        <v>390</v>
      </c>
      <c r="D4734" s="1425" t="s">
        <v>549</v>
      </c>
      <c r="E4734" s="1425" t="s">
        <v>2882</v>
      </c>
      <c r="F4734" s="1425" t="s">
        <v>1297</v>
      </c>
      <c r="G4734" s="1425" t="s">
        <v>1238</v>
      </c>
      <c r="H4734" s="1425" t="s">
        <v>1263</v>
      </c>
      <c r="I4734" s="1425" t="s">
        <v>2771</v>
      </c>
      <c r="J4734" s="1425" t="s">
        <v>1298</v>
      </c>
      <c r="K4734" s="1425">
        <v>121.48</v>
      </c>
    </row>
    <row r="4735" spans="1:11" ht="12.75">
      <c r="A4735" s="1425" t="s">
        <v>1360</v>
      </c>
      <c r="B4735" s="1425" t="s">
        <v>762</v>
      </c>
      <c r="C4735" s="1425" t="s">
        <v>390</v>
      </c>
      <c r="D4735" s="1425" t="s">
        <v>549</v>
      </c>
      <c r="E4735" s="1425" t="s">
        <v>2882</v>
      </c>
      <c r="F4735" s="1425" t="s">
        <v>1297</v>
      </c>
      <c r="G4735" s="1425" t="s">
        <v>1238</v>
      </c>
      <c r="H4735" s="1425" t="s">
        <v>2772</v>
      </c>
      <c r="I4735" s="1425" t="s">
        <v>2771</v>
      </c>
      <c r="J4735" s="1425" t="s">
        <v>1298</v>
      </c>
      <c r="K4735" s="1425">
        <v>108.84999999999999</v>
      </c>
    </row>
    <row r="4736" spans="1:11" ht="12.75">
      <c r="A4736" s="1425" t="s">
        <v>1360</v>
      </c>
      <c r="B4736" s="1425" t="s">
        <v>762</v>
      </c>
      <c r="C4736" s="1425" t="s">
        <v>390</v>
      </c>
      <c r="D4736" s="1425" t="s">
        <v>549</v>
      </c>
      <c r="E4736" s="1425" t="s">
        <v>2882</v>
      </c>
      <c r="F4736" s="1425" t="s">
        <v>1297</v>
      </c>
      <c r="G4736" s="1425" t="s">
        <v>1238</v>
      </c>
      <c r="H4736" s="1425" t="s">
        <v>2773</v>
      </c>
      <c r="I4736" s="1425" t="s">
        <v>2771</v>
      </c>
      <c r="J4736" s="1425" t="s">
        <v>1298</v>
      </c>
      <c r="K4736" s="1425">
        <v>122.77</v>
      </c>
    </row>
    <row r="4737" spans="1:11" ht="12.75">
      <c r="A4737" s="1425" t="s">
        <v>1360</v>
      </c>
      <c r="B4737" s="1425" t="s">
        <v>762</v>
      </c>
      <c r="C4737" s="1425" t="s">
        <v>390</v>
      </c>
      <c r="D4737" s="1425" t="s">
        <v>549</v>
      </c>
      <c r="E4737" s="1425" t="s">
        <v>2882</v>
      </c>
      <c r="F4737" s="1425" t="s">
        <v>1297</v>
      </c>
      <c r="G4737" s="1425" t="s">
        <v>1238</v>
      </c>
      <c r="H4737" s="1425" t="s">
        <v>1264</v>
      </c>
      <c r="I4737" s="1425" t="s">
        <v>2771</v>
      </c>
      <c r="J4737" s="1425" t="s">
        <v>1298</v>
      </c>
      <c r="K4737" s="1425">
        <v>117.12</v>
      </c>
    </row>
    <row r="4738" spans="1:11" ht="12.75">
      <c r="A4738" s="1425" t="s">
        <v>1360</v>
      </c>
      <c r="B4738" s="1425" t="s">
        <v>762</v>
      </c>
      <c r="C4738" s="1425" t="s">
        <v>390</v>
      </c>
      <c r="D4738" s="1425" t="s">
        <v>549</v>
      </c>
      <c r="E4738" s="1425" t="s">
        <v>2882</v>
      </c>
      <c r="F4738" s="1425" t="s">
        <v>1297</v>
      </c>
      <c r="G4738" s="1425" t="s">
        <v>1238</v>
      </c>
      <c r="H4738" s="1425" t="s">
        <v>1265</v>
      </c>
      <c r="I4738" s="1425" t="s">
        <v>2771</v>
      </c>
      <c r="J4738" s="1425" t="s">
        <v>1298</v>
      </c>
      <c r="K4738" s="1425">
        <v>116.02</v>
      </c>
    </row>
    <row r="4739" spans="1:11" ht="12.75">
      <c r="A4739" s="1425" t="s">
        <v>1360</v>
      </c>
      <c r="B4739" s="1425" t="s">
        <v>762</v>
      </c>
      <c r="C4739" s="1425" t="s">
        <v>390</v>
      </c>
      <c r="D4739" s="1425" t="s">
        <v>549</v>
      </c>
      <c r="E4739" s="1425" t="s">
        <v>2882</v>
      </c>
      <c r="F4739" s="1425" t="s">
        <v>1297</v>
      </c>
      <c r="G4739" s="1425" t="s">
        <v>1238</v>
      </c>
      <c r="H4739" s="1425" t="s">
        <v>2774</v>
      </c>
      <c r="I4739" s="1425" t="s">
        <v>2771</v>
      </c>
      <c r="J4739" s="1425" t="s">
        <v>1298</v>
      </c>
      <c r="K4739" s="1425">
        <v>119.47</v>
      </c>
    </row>
    <row r="4740" spans="1:11" ht="12.75">
      <c r="A4740" s="1425" t="s">
        <v>1360</v>
      </c>
      <c r="B4740" s="1425" t="s">
        <v>762</v>
      </c>
      <c r="C4740" s="1425" t="s">
        <v>390</v>
      </c>
      <c r="D4740" s="1425" t="s">
        <v>549</v>
      </c>
      <c r="E4740" s="1425" t="s">
        <v>2882</v>
      </c>
      <c r="F4740" s="1425" t="s">
        <v>1297</v>
      </c>
      <c r="G4740" s="1425" t="s">
        <v>1238</v>
      </c>
      <c r="H4740" s="1425" t="s">
        <v>1266</v>
      </c>
      <c r="I4740" s="1425" t="s">
        <v>2771</v>
      </c>
      <c r="J4740" s="1425" t="s">
        <v>1298</v>
      </c>
      <c r="K4740" s="1425">
        <v>119.59</v>
      </c>
    </row>
    <row r="4741" spans="1:11" ht="12.75">
      <c r="A4741" s="1425" t="s">
        <v>1360</v>
      </c>
      <c r="B4741" s="1425" t="s">
        <v>762</v>
      </c>
      <c r="C4741" s="1425" t="s">
        <v>390</v>
      </c>
      <c r="D4741" s="1425" t="s">
        <v>549</v>
      </c>
      <c r="E4741" s="1425" t="s">
        <v>2882</v>
      </c>
      <c r="F4741" s="1425" t="s">
        <v>1297</v>
      </c>
      <c r="G4741" s="1425" t="s">
        <v>1238</v>
      </c>
      <c r="H4741" s="1425" t="s">
        <v>1267</v>
      </c>
      <c r="I4741" s="1425" t="s">
        <v>2771</v>
      </c>
      <c r="J4741" s="1425" t="s">
        <v>1298</v>
      </c>
      <c r="K4741" s="1425">
        <v>120.88</v>
      </c>
    </row>
    <row r="4742" spans="1:11" ht="12.75">
      <c r="A4742" s="1425" t="s">
        <v>1360</v>
      </c>
      <c r="B4742" s="1425" t="s">
        <v>762</v>
      </c>
      <c r="C4742" s="1425" t="s">
        <v>390</v>
      </c>
      <c r="D4742" s="1425" t="s">
        <v>549</v>
      </c>
      <c r="E4742" s="1425" t="s">
        <v>2883</v>
      </c>
      <c r="F4742" s="1425" t="s">
        <v>1281</v>
      </c>
      <c r="G4742" s="1425" t="s">
        <v>1238</v>
      </c>
      <c r="H4742" s="1425" t="s">
        <v>2762</v>
      </c>
      <c r="I4742" s="1425" t="s">
        <v>2764</v>
      </c>
      <c r="J4742" s="1425" t="s">
        <v>1282</v>
      </c>
      <c r="K4742" s="1425">
        <v>46.280000000000001</v>
      </c>
    </row>
    <row r="4743" spans="1:11" ht="12.75">
      <c r="A4743" s="1425" t="s">
        <v>1360</v>
      </c>
      <c r="B4743" s="1425" t="s">
        <v>762</v>
      </c>
      <c r="C4743" s="1425" t="s">
        <v>390</v>
      </c>
      <c r="D4743" s="1425" t="s">
        <v>549</v>
      </c>
      <c r="E4743" s="1425" t="s">
        <v>2883</v>
      </c>
      <c r="F4743" s="1425" t="s">
        <v>1281</v>
      </c>
      <c r="G4743" s="1425" t="s">
        <v>1238</v>
      </c>
      <c r="H4743" s="1425" t="s">
        <v>2762</v>
      </c>
      <c r="I4743" s="1425" t="s">
        <v>2766</v>
      </c>
      <c r="J4743" s="1425" t="s">
        <v>1282</v>
      </c>
      <c r="K4743" s="1425">
        <v>90</v>
      </c>
    </row>
    <row r="4744" spans="1:11" ht="12.75">
      <c r="A4744" s="1425" t="s">
        <v>1360</v>
      </c>
      <c r="B4744" s="1425" t="s">
        <v>762</v>
      </c>
      <c r="C4744" s="1425" t="s">
        <v>390</v>
      </c>
      <c r="D4744" s="1425" t="s">
        <v>549</v>
      </c>
      <c r="E4744" s="1425" t="s">
        <v>2883</v>
      </c>
      <c r="F4744" s="1425" t="s">
        <v>1281</v>
      </c>
      <c r="G4744" s="1425" t="s">
        <v>1238</v>
      </c>
      <c r="H4744" s="1425" t="s">
        <v>2762</v>
      </c>
      <c r="I4744" s="1425" t="s">
        <v>2767</v>
      </c>
      <c r="J4744" s="1425" t="s">
        <v>1282</v>
      </c>
      <c r="K4744" s="1425">
        <v>92.099999999999994</v>
      </c>
    </row>
    <row r="4745" spans="1:11" ht="12.75">
      <c r="A4745" s="1425" t="s">
        <v>1360</v>
      </c>
      <c r="B4745" s="1425" t="s">
        <v>762</v>
      </c>
      <c r="C4745" s="1425" t="s">
        <v>390</v>
      </c>
      <c r="D4745" s="1425" t="s">
        <v>549</v>
      </c>
      <c r="E4745" s="1425" t="s">
        <v>2883</v>
      </c>
      <c r="F4745" s="1425" t="s">
        <v>1281</v>
      </c>
      <c r="G4745" s="1425" t="s">
        <v>1238</v>
      </c>
      <c r="H4745" s="1425" t="s">
        <v>2762</v>
      </c>
      <c r="I4745" s="1425" t="s">
        <v>2770</v>
      </c>
      <c r="J4745" s="1425" t="s">
        <v>1282</v>
      </c>
      <c r="K4745" s="1425">
        <v>21.23</v>
      </c>
    </row>
    <row r="4746" spans="1:11" ht="12.75">
      <c r="A4746" s="1425" t="s">
        <v>1360</v>
      </c>
      <c r="B4746" s="1425" t="s">
        <v>762</v>
      </c>
      <c r="C4746" s="1425" t="s">
        <v>390</v>
      </c>
      <c r="D4746" s="1425" t="s">
        <v>549</v>
      </c>
      <c r="E4746" s="1425" t="s">
        <v>2883</v>
      </c>
      <c r="F4746" s="1425" t="s">
        <v>1281</v>
      </c>
      <c r="G4746" s="1425" t="s">
        <v>1238</v>
      </c>
      <c r="H4746" s="1425" t="s">
        <v>2762</v>
      </c>
      <c r="I4746" s="1425" t="s">
        <v>2771</v>
      </c>
      <c r="J4746" s="1425" t="s">
        <v>1282</v>
      </c>
      <c r="K4746" s="1425">
        <v>291.54000000000002</v>
      </c>
    </row>
    <row r="4747" spans="1:11" ht="12.75">
      <c r="A4747" s="1425" t="s">
        <v>1360</v>
      </c>
      <c r="B4747" s="1425" t="s">
        <v>762</v>
      </c>
      <c r="C4747" s="1425" t="s">
        <v>390</v>
      </c>
      <c r="D4747" s="1425" t="s">
        <v>549</v>
      </c>
      <c r="E4747" s="1425" t="s">
        <v>2883</v>
      </c>
      <c r="F4747" s="1425" t="s">
        <v>1281</v>
      </c>
      <c r="G4747" s="1425" t="s">
        <v>1238</v>
      </c>
      <c r="H4747" s="1425" t="s">
        <v>1263</v>
      </c>
      <c r="I4747" s="1425" t="s">
        <v>2764</v>
      </c>
      <c r="J4747" s="1425" t="s">
        <v>1282</v>
      </c>
      <c r="K4747" s="1425">
        <v>105.55</v>
      </c>
    </row>
    <row r="4748" spans="1:11" ht="12.75">
      <c r="A4748" s="1425" t="s">
        <v>1360</v>
      </c>
      <c r="B4748" s="1425" t="s">
        <v>762</v>
      </c>
      <c r="C4748" s="1425" t="s">
        <v>390</v>
      </c>
      <c r="D4748" s="1425" t="s">
        <v>549</v>
      </c>
      <c r="E4748" s="1425" t="s">
        <v>2883</v>
      </c>
      <c r="F4748" s="1425" t="s">
        <v>1281</v>
      </c>
      <c r="G4748" s="1425" t="s">
        <v>1238</v>
      </c>
      <c r="H4748" s="1425" t="s">
        <v>1263</v>
      </c>
      <c r="I4748" s="1425" t="s">
        <v>2766</v>
      </c>
      <c r="J4748" s="1425" t="s">
        <v>1282</v>
      </c>
      <c r="K4748" s="1425">
        <v>29.969999999999999</v>
      </c>
    </row>
    <row r="4749" spans="1:11" ht="12.75">
      <c r="A4749" s="1425" t="s">
        <v>1360</v>
      </c>
      <c r="B4749" s="1425" t="s">
        <v>762</v>
      </c>
      <c r="C4749" s="1425" t="s">
        <v>390</v>
      </c>
      <c r="D4749" s="1425" t="s">
        <v>549</v>
      </c>
      <c r="E4749" s="1425" t="s">
        <v>2883</v>
      </c>
      <c r="F4749" s="1425" t="s">
        <v>1281</v>
      </c>
      <c r="G4749" s="1425" t="s">
        <v>1238</v>
      </c>
      <c r="H4749" s="1425" t="s">
        <v>1263</v>
      </c>
      <c r="I4749" s="1425" t="s">
        <v>2767</v>
      </c>
      <c r="J4749" s="1425" t="s">
        <v>1282</v>
      </c>
      <c r="K4749" s="1425">
        <v>91.370000000000005</v>
      </c>
    </row>
    <row r="4750" spans="1:11" ht="12.75">
      <c r="A4750" s="1425" t="s">
        <v>1360</v>
      </c>
      <c r="B4750" s="1425" t="s">
        <v>762</v>
      </c>
      <c r="C4750" s="1425" t="s">
        <v>390</v>
      </c>
      <c r="D4750" s="1425" t="s">
        <v>549</v>
      </c>
      <c r="E4750" s="1425" t="s">
        <v>2883</v>
      </c>
      <c r="F4750" s="1425" t="s">
        <v>1281</v>
      </c>
      <c r="G4750" s="1425" t="s">
        <v>1238</v>
      </c>
      <c r="H4750" s="1425" t="s">
        <v>1263</v>
      </c>
      <c r="I4750" s="1425" t="s">
        <v>2770</v>
      </c>
      <c r="J4750" s="1425" t="s">
        <v>1282</v>
      </c>
      <c r="K4750" s="1425">
        <v>26.620000000000001</v>
      </c>
    </row>
    <row r="4751" spans="1:11" ht="12.75">
      <c r="A4751" s="1425" t="s">
        <v>1360</v>
      </c>
      <c r="B4751" s="1425" t="s">
        <v>762</v>
      </c>
      <c r="C4751" s="1425" t="s">
        <v>390</v>
      </c>
      <c r="D4751" s="1425" t="s">
        <v>549</v>
      </c>
      <c r="E4751" s="1425" t="s">
        <v>2883</v>
      </c>
      <c r="F4751" s="1425" t="s">
        <v>1281</v>
      </c>
      <c r="G4751" s="1425" t="s">
        <v>1238</v>
      </c>
      <c r="H4751" s="1425" t="s">
        <v>1263</v>
      </c>
      <c r="I4751" s="1425" t="s">
        <v>2771</v>
      </c>
      <c r="J4751" s="1425" t="s">
        <v>1282</v>
      </c>
      <c r="K4751" s="1425">
        <v>227.28999999999999</v>
      </c>
    </row>
    <row r="4752" spans="1:11" ht="12.75">
      <c r="A4752" s="1425" t="s">
        <v>1360</v>
      </c>
      <c r="B4752" s="1425" t="s">
        <v>762</v>
      </c>
      <c r="C4752" s="1425" t="s">
        <v>390</v>
      </c>
      <c r="D4752" s="1425" t="s">
        <v>549</v>
      </c>
      <c r="E4752" s="1425" t="s">
        <v>2883</v>
      </c>
      <c r="F4752" s="1425" t="s">
        <v>1281</v>
      </c>
      <c r="G4752" s="1425" t="s">
        <v>1238</v>
      </c>
      <c r="H4752" s="1425" t="s">
        <v>2772</v>
      </c>
      <c r="I4752" s="1425" t="s">
        <v>2764</v>
      </c>
      <c r="J4752" s="1425" t="s">
        <v>1282</v>
      </c>
      <c r="K4752" s="1425">
        <v>76.530000000000001</v>
      </c>
    </row>
    <row r="4753" spans="1:11" ht="12.75">
      <c r="A4753" s="1425" t="s">
        <v>1360</v>
      </c>
      <c r="B4753" s="1425" t="s">
        <v>762</v>
      </c>
      <c r="C4753" s="1425" t="s">
        <v>390</v>
      </c>
      <c r="D4753" s="1425" t="s">
        <v>549</v>
      </c>
      <c r="E4753" s="1425" t="s">
        <v>2883</v>
      </c>
      <c r="F4753" s="1425" t="s">
        <v>1281</v>
      </c>
      <c r="G4753" s="1425" t="s">
        <v>1238</v>
      </c>
      <c r="H4753" s="1425" t="s">
        <v>2772</v>
      </c>
      <c r="I4753" s="1425" t="s">
        <v>2766</v>
      </c>
      <c r="J4753" s="1425" t="s">
        <v>1282</v>
      </c>
      <c r="K4753" s="1425">
        <v>59.979999999999997</v>
      </c>
    </row>
    <row r="4754" spans="1:11" ht="12.75">
      <c r="A4754" s="1425" t="s">
        <v>1360</v>
      </c>
      <c r="B4754" s="1425" t="s">
        <v>762</v>
      </c>
      <c r="C4754" s="1425" t="s">
        <v>390</v>
      </c>
      <c r="D4754" s="1425" t="s">
        <v>549</v>
      </c>
      <c r="E4754" s="1425" t="s">
        <v>2883</v>
      </c>
      <c r="F4754" s="1425" t="s">
        <v>1281</v>
      </c>
      <c r="G4754" s="1425" t="s">
        <v>1238</v>
      </c>
      <c r="H4754" s="1425" t="s">
        <v>2772</v>
      </c>
      <c r="I4754" s="1425" t="s">
        <v>2767</v>
      </c>
      <c r="J4754" s="1425" t="s">
        <v>1282</v>
      </c>
      <c r="K4754" s="1425">
        <v>75.810000000000002</v>
      </c>
    </row>
    <row r="4755" spans="1:11" ht="12.75">
      <c r="A4755" s="1425" t="s">
        <v>1360</v>
      </c>
      <c r="B4755" s="1425" t="s">
        <v>762</v>
      </c>
      <c r="C4755" s="1425" t="s">
        <v>390</v>
      </c>
      <c r="D4755" s="1425" t="s">
        <v>549</v>
      </c>
      <c r="E4755" s="1425" t="s">
        <v>2883</v>
      </c>
      <c r="F4755" s="1425" t="s">
        <v>1281</v>
      </c>
      <c r="G4755" s="1425" t="s">
        <v>1238</v>
      </c>
      <c r="H4755" s="1425" t="s">
        <v>2772</v>
      </c>
      <c r="I4755" s="1425" t="s">
        <v>2770</v>
      </c>
      <c r="J4755" s="1425" t="s">
        <v>1282</v>
      </c>
      <c r="K4755" s="1425">
        <v>23.469999999999999</v>
      </c>
    </row>
    <row r="4756" spans="1:11" ht="12.75">
      <c r="A4756" s="1425" t="s">
        <v>1360</v>
      </c>
      <c r="B4756" s="1425" t="s">
        <v>762</v>
      </c>
      <c r="C4756" s="1425" t="s">
        <v>390</v>
      </c>
      <c r="D4756" s="1425" t="s">
        <v>549</v>
      </c>
      <c r="E4756" s="1425" t="s">
        <v>2883</v>
      </c>
      <c r="F4756" s="1425" t="s">
        <v>1281</v>
      </c>
      <c r="G4756" s="1425" t="s">
        <v>1238</v>
      </c>
      <c r="H4756" s="1425" t="s">
        <v>2772</v>
      </c>
      <c r="I4756" s="1425" t="s">
        <v>2771</v>
      </c>
      <c r="J4756" s="1425" t="s">
        <v>1282</v>
      </c>
      <c r="K4756" s="1425">
        <v>364</v>
      </c>
    </row>
    <row r="4757" spans="1:11" ht="12.75">
      <c r="A4757" s="1425" t="s">
        <v>1360</v>
      </c>
      <c r="B4757" s="1425" t="s">
        <v>762</v>
      </c>
      <c r="C4757" s="1425" t="s">
        <v>390</v>
      </c>
      <c r="D4757" s="1425" t="s">
        <v>549</v>
      </c>
      <c r="E4757" s="1425" t="s">
        <v>2883</v>
      </c>
      <c r="F4757" s="1425" t="s">
        <v>1281</v>
      </c>
      <c r="G4757" s="1425" t="s">
        <v>1238</v>
      </c>
      <c r="H4757" s="1425" t="s">
        <v>2773</v>
      </c>
      <c r="I4757" s="1425" t="s">
        <v>2764</v>
      </c>
      <c r="J4757" s="1425" t="s">
        <v>1282</v>
      </c>
      <c r="K4757" s="1425">
        <v>114.67</v>
      </c>
    </row>
    <row r="4758" spans="1:11" ht="12.75">
      <c r="A4758" s="1425" t="s">
        <v>1360</v>
      </c>
      <c r="B4758" s="1425" t="s">
        <v>762</v>
      </c>
      <c r="C4758" s="1425" t="s">
        <v>390</v>
      </c>
      <c r="D4758" s="1425" t="s">
        <v>549</v>
      </c>
      <c r="E4758" s="1425" t="s">
        <v>2883</v>
      </c>
      <c r="F4758" s="1425" t="s">
        <v>1281</v>
      </c>
      <c r="G4758" s="1425" t="s">
        <v>1238</v>
      </c>
      <c r="H4758" s="1425" t="s">
        <v>2773</v>
      </c>
      <c r="I4758" s="1425" t="s">
        <v>2766</v>
      </c>
      <c r="J4758" s="1425" t="s">
        <v>1282</v>
      </c>
      <c r="K4758" s="1425">
        <v>159.34</v>
      </c>
    </row>
    <row r="4759" spans="1:11" ht="12.75">
      <c r="A4759" s="1425" t="s">
        <v>1360</v>
      </c>
      <c r="B4759" s="1425" t="s">
        <v>762</v>
      </c>
      <c r="C4759" s="1425" t="s">
        <v>390</v>
      </c>
      <c r="D4759" s="1425" t="s">
        <v>549</v>
      </c>
      <c r="E4759" s="1425" t="s">
        <v>2883</v>
      </c>
      <c r="F4759" s="1425" t="s">
        <v>1281</v>
      </c>
      <c r="G4759" s="1425" t="s">
        <v>1238</v>
      </c>
      <c r="H4759" s="1425" t="s">
        <v>2773</v>
      </c>
      <c r="I4759" s="1425" t="s">
        <v>2767</v>
      </c>
      <c r="J4759" s="1425" t="s">
        <v>1282</v>
      </c>
      <c r="K4759" s="1425">
        <v>68.650000000000006</v>
      </c>
    </row>
    <row r="4760" spans="1:11" ht="12.75">
      <c r="A4760" s="1425" t="s">
        <v>1360</v>
      </c>
      <c r="B4760" s="1425" t="s">
        <v>762</v>
      </c>
      <c r="C4760" s="1425" t="s">
        <v>390</v>
      </c>
      <c r="D4760" s="1425" t="s">
        <v>549</v>
      </c>
      <c r="E4760" s="1425" t="s">
        <v>2883</v>
      </c>
      <c r="F4760" s="1425" t="s">
        <v>1281</v>
      </c>
      <c r="G4760" s="1425" t="s">
        <v>1238</v>
      </c>
      <c r="H4760" s="1425" t="s">
        <v>2773</v>
      </c>
      <c r="I4760" s="1425" t="s">
        <v>2770</v>
      </c>
      <c r="J4760" s="1425" t="s">
        <v>1282</v>
      </c>
      <c r="K4760" s="1425">
        <v>18.59</v>
      </c>
    </row>
    <row r="4761" spans="1:11" ht="12.75">
      <c r="A4761" s="1425" t="s">
        <v>1360</v>
      </c>
      <c r="B4761" s="1425" t="s">
        <v>762</v>
      </c>
      <c r="C4761" s="1425" t="s">
        <v>390</v>
      </c>
      <c r="D4761" s="1425" t="s">
        <v>549</v>
      </c>
      <c r="E4761" s="1425" t="s">
        <v>2883</v>
      </c>
      <c r="F4761" s="1425" t="s">
        <v>1281</v>
      </c>
      <c r="G4761" s="1425" t="s">
        <v>1238</v>
      </c>
      <c r="H4761" s="1425" t="s">
        <v>2773</v>
      </c>
      <c r="I4761" s="1425" t="s">
        <v>2771</v>
      </c>
      <c r="J4761" s="1425" t="s">
        <v>1282</v>
      </c>
      <c r="K4761" s="1425">
        <v>695.72000000000003</v>
      </c>
    </row>
    <row r="4762" spans="1:11" ht="12.75">
      <c r="A4762" s="1425" t="s">
        <v>1360</v>
      </c>
      <c r="B4762" s="1425" t="s">
        <v>762</v>
      </c>
      <c r="C4762" s="1425" t="s">
        <v>390</v>
      </c>
      <c r="D4762" s="1425" t="s">
        <v>549</v>
      </c>
      <c r="E4762" s="1425" t="s">
        <v>2883</v>
      </c>
      <c r="F4762" s="1425" t="s">
        <v>1281</v>
      </c>
      <c r="G4762" s="1425" t="s">
        <v>1238</v>
      </c>
      <c r="H4762" s="1425" t="s">
        <v>1264</v>
      </c>
      <c r="I4762" s="1425" t="s">
        <v>2764</v>
      </c>
      <c r="J4762" s="1425" t="s">
        <v>1282</v>
      </c>
      <c r="K4762" s="1425">
        <v>73.609999999999999</v>
      </c>
    </row>
    <row r="4763" spans="1:11" ht="12.75">
      <c r="A4763" s="1425" t="s">
        <v>1360</v>
      </c>
      <c r="B4763" s="1425" t="s">
        <v>762</v>
      </c>
      <c r="C4763" s="1425" t="s">
        <v>390</v>
      </c>
      <c r="D4763" s="1425" t="s">
        <v>549</v>
      </c>
      <c r="E4763" s="1425" t="s">
        <v>2883</v>
      </c>
      <c r="F4763" s="1425" t="s">
        <v>1281</v>
      </c>
      <c r="G4763" s="1425" t="s">
        <v>1238</v>
      </c>
      <c r="H4763" s="1425" t="s">
        <v>1264</v>
      </c>
      <c r="I4763" s="1425" t="s">
        <v>2766</v>
      </c>
      <c r="J4763" s="1425" t="s">
        <v>1282</v>
      </c>
      <c r="K4763" s="1425">
        <v>17.27</v>
      </c>
    </row>
    <row r="4764" spans="1:11" ht="12.75">
      <c r="A4764" s="1425" t="s">
        <v>1360</v>
      </c>
      <c r="B4764" s="1425" t="s">
        <v>762</v>
      </c>
      <c r="C4764" s="1425" t="s">
        <v>390</v>
      </c>
      <c r="D4764" s="1425" t="s">
        <v>549</v>
      </c>
      <c r="E4764" s="1425" t="s">
        <v>2883</v>
      </c>
      <c r="F4764" s="1425" t="s">
        <v>1281</v>
      </c>
      <c r="G4764" s="1425" t="s">
        <v>1238</v>
      </c>
      <c r="H4764" s="1425" t="s">
        <v>1264</v>
      </c>
      <c r="I4764" s="1425" t="s">
        <v>2767</v>
      </c>
      <c r="J4764" s="1425" t="s">
        <v>1282</v>
      </c>
      <c r="K4764" s="1425">
        <v>113.54000000000001</v>
      </c>
    </row>
    <row r="4765" spans="1:11" ht="12.75">
      <c r="A4765" s="1425" t="s">
        <v>1360</v>
      </c>
      <c r="B4765" s="1425" t="s">
        <v>762</v>
      </c>
      <c r="C4765" s="1425" t="s">
        <v>390</v>
      </c>
      <c r="D4765" s="1425" t="s">
        <v>549</v>
      </c>
      <c r="E4765" s="1425" t="s">
        <v>2883</v>
      </c>
      <c r="F4765" s="1425" t="s">
        <v>1281</v>
      </c>
      <c r="G4765" s="1425" t="s">
        <v>1238</v>
      </c>
      <c r="H4765" s="1425" t="s">
        <v>1264</v>
      </c>
      <c r="I4765" s="1425" t="s">
        <v>2770</v>
      </c>
      <c r="J4765" s="1425" t="s">
        <v>1282</v>
      </c>
      <c r="K4765" s="1425">
        <v>22.760000000000002</v>
      </c>
    </row>
    <row r="4766" spans="1:11" ht="12.75">
      <c r="A4766" s="1425" t="s">
        <v>1360</v>
      </c>
      <c r="B4766" s="1425" t="s">
        <v>762</v>
      </c>
      <c r="C4766" s="1425" t="s">
        <v>390</v>
      </c>
      <c r="D4766" s="1425" t="s">
        <v>549</v>
      </c>
      <c r="E4766" s="1425" t="s">
        <v>2883</v>
      </c>
      <c r="F4766" s="1425" t="s">
        <v>1281</v>
      </c>
      <c r="G4766" s="1425" t="s">
        <v>1238</v>
      </c>
      <c r="H4766" s="1425" t="s">
        <v>1264</v>
      </c>
      <c r="I4766" s="1425" t="s">
        <v>2771</v>
      </c>
      <c r="J4766" s="1425" t="s">
        <v>1282</v>
      </c>
      <c r="K4766" s="1425">
        <v>229.03</v>
      </c>
    </row>
    <row r="4767" spans="1:11" ht="12.75">
      <c r="A4767" s="1425" t="s">
        <v>1360</v>
      </c>
      <c r="B4767" s="1425" t="s">
        <v>762</v>
      </c>
      <c r="C4767" s="1425" t="s">
        <v>390</v>
      </c>
      <c r="D4767" s="1425" t="s">
        <v>549</v>
      </c>
      <c r="E4767" s="1425" t="s">
        <v>2883</v>
      </c>
      <c r="F4767" s="1425" t="s">
        <v>1281</v>
      </c>
      <c r="G4767" s="1425" t="s">
        <v>1238</v>
      </c>
      <c r="H4767" s="1425" t="s">
        <v>1265</v>
      </c>
      <c r="I4767" s="1425" t="s">
        <v>2764</v>
      </c>
      <c r="J4767" s="1425" t="s">
        <v>1282</v>
      </c>
      <c r="K4767" s="1425">
        <v>50.280000000000001</v>
      </c>
    </row>
    <row r="4768" spans="1:11" ht="12.75">
      <c r="A4768" s="1425" t="s">
        <v>1360</v>
      </c>
      <c r="B4768" s="1425" t="s">
        <v>762</v>
      </c>
      <c r="C4768" s="1425" t="s">
        <v>390</v>
      </c>
      <c r="D4768" s="1425" t="s">
        <v>549</v>
      </c>
      <c r="E4768" s="1425" t="s">
        <v>2883</v>
      </c>
      <c r="F4768" s="1425" t="s">
        <v>1281</v>
      </c>
      <c r="G4768" s="1425" t="s">
        <v>1238</v>
      </c>
      <c r="H4768" s="1425" t="s">
        <v>1265</v>
      </c>
      <c r="I4768" s="1425" t="s">
        <v>2766</v>
      </c>
      <c r="J4768" s="1425" t="s">
        <v>1282</v>
      </c>
      <c r="K4768" s="1425">
        <v>27.699999999999999</v>
      </c>
    </row>
    <row r="4769" spans="1:11" ht="12.75">
      <c r="A4769" s="1425" t="s">
        <v>1360</v>
      </c>
      <c r="B4769" s="1425" t="s">
        <v>762</v>
      </c>
      <c r="C4769" s="1425" t="s">
        <v>390</v>
      </c>
      <c r="D4769" s="1425" t="s">
        <v>549</v>
      </c>
      <c r="E4769" s="1425" t="s">
        <v>2883</v>
      </c>
      <c r="F4769" s="1425" t="s">
        <v>1281</v>
      </c>
      <c r="G4769" s="1425" t="s">
        <v>1238</v>
      </c>
      <c r="H4769" s="1425" t="s">
        <v>1265</v>
      </c>
      <c r="I4769" s="1425" t="s">
        <v>2767</v>
      </c>
      <c r="J4769" s="1425" t="s">
        <v>1282</v>
      </c>
      <c r="K4769" s="1425">
        <v>90.349999999999994</v>
      </c>
    </row>
    <row r="4770" spans="1:11" ht="12.75">
      <c r="A4770" s="1425" t="s">
        <v>1360</v>
      </c>
      <c r="B4770" s="1425" t="s">
        <v>762</v>
      </c>
      <c r="C4770" s="1425" t="s">
        <v>390</v>
      </c>
      <c r="D4770" s="1425" t="s">
        <v>549</v>
      </c>
      <c r="E4770" s="1425" t="s">
        <v>2883</v>
      </c>
      <c r="F4770" s="1425" t="s">
        <v>1281</v>
      </c>
      <c r="G4770" s="1425" t="s">
        <v>1238</v>
      </c>
      <c r="H4770" s="1425" t="s">
        <v>1265</v>
      </c>
      <c r="I4770" s="1425" t="s">
        <v>2770</v>
      </c>
      <c r="J4770" s="1425" t="s">
        <v>1282</v>
      </c>
      <c r="K4770" s="1425">
        <v>19.370000000000001</v>
      </c>
    </row>
    <row r="4771" spans="1:11" ht="12.75">
      <c r="A4771" s="1425" t="s">
        <v>1360</v>
      </c>
      <c r="B4771" s="1425" t="s">
        <v>762</v>
      </c>
      <c r="C4771" s="1425" t="s">
        <v>390</v>
      </c>
      <c r="D4771" s="1425" t="s">
        <v>549</v>
      </c>
      <c r="E4771" s="1425" t="s">
        <v>2883</v>
      </c>
      <c r="F4771" s="1425" t="s">
        <v>1281</v>
      </c>
      <c r="G4771" s="1425" t="s">
        <v>1238</v>
      </c>
      <c r="H4771" s="1425" t="s">
        <v>1265</v>
      </c>
      <c r="I4771" s="1425" t="s">
        <v>2771</v>
      </c>
      <c r="J4771" s="1425" t="s">
        <v>1282</v>
      </c>
      <c r="K4771" s="1425">
        <v>144.55000000000001</v>
      </c>
    </row>
    <row r="4772" spans="1:11" ht="12.75">
      <c r="A4772" s="1425" t="s">
        <v>1360</v>
      </c>
      <c r="B4772" s="1425" t="s">
        <v>762</v>
      </c>
      <c r="C4772" s="1425" t="s">
        <v>390</v>
      </c>
      <c r="D4772" s="1425" t="s">
        <v>549</v>
      </c>
      <c r="E4772" s="1425" t="s">
        <v>2883</v>
      </c>
      <c r="F4772" s="1425" t="s">
        <v>1281</v>
      </c>
      <c r="G4772" s="1425" t="s">
        <v>1238</v>
      </c>
      <c r="H4772" s="1425" t="s">
        <v>2774</v>
      </c>
      <c r="I4772" s="1425" t="s">
        <v>2764</v>
      </c>
      <c r="J4772" s="1425" t="s">
        <v>1282</v>
      </c>
      <c r="K4772" s="1425">
        <v>137.40000000000001</v>
      </c>
    </row>
    <row r="4773" spans="1:11" ht="12.75">
      <c r="A4773" s="1425" t="s">
        <v>1360</v>
      </c>
      <c r="B4773" s="1425" t="s">
        <v>762</v>
      </c>
      <c r="C4773" s="1425" t="s">
        <v>390</v>
      </c>
      <c r="D4773" s="1425" t="s">
        <v>549</v>
      </c>
      <c r="E4773" s="1425" t="s">
        <v>2883</v>
      </c>
      <c r="F4773" s="1425" t="s">
        <v>1281</v>
      </c>
      <c r="G4773" s="1425" t="s">
        <v>1238</v>
      </c>
      <c r="H4773" s="1425" t="s">
        <v>2774</v>
      </c>
      <c r="I4773" s="1425" t="s">
        <v>2765</v>
      </c>
      <c r="J4773" s="1425" t="s">
        <v>1282</v>
      </c>
      <c r="K4773" s="1425">
        <v>159.93000000000001</v>
      </c>
    </row>
    <row r="4774" spans="1:11" ht="12.75">
      <c r="A4774" s="1425" t="s">
        <v>1360</v>
      </c>
      <c r="B4774" s="1425" t="s">
        <v>762</v>
      </c>
      <c r="C4774" s="1425" t="s">
        <v>390</v>
      </c>
      <c r="D4774" s="1425" t="s">
        <v>549</v>
      </c>
      <c r="E4774" s="1425" t="s">
        <v>2883</v>
      </c>
      <c r="F4774" s="1425" t="s">
        <v>1281</v>
      </c>
      <c r="G4774" s="1425" t="s">
        <v>1238</v>
      </c>
      <c r="H4774" s="1425" t="s">
        <v>2774</v>
      </c>
      <c r="I4774" s="1425" t="s">
        <v>2766</v>
      </c>
      <c r="J4774" s="1425" t="s">
        <v>1282</v>
      </c>
      <c r="K4774" s="1425">
        <v>83.900000000000006</v>
      </c>
    </row>
    <row r="4775" spans="1:11" ht="12.75">
      <c r="A4775" s="1425" t="s">
        <v>1360</v>
      </c>
      <c r="B4775" s="1425" t="s">
        <v>762</v>
      </c>
      <c r="C4775" s="1425" t="s">
        <v>390</v>
      </c>
      <c r="D4775" s="1425" t="s">
        <v>549</v>
      </c>
      <c r="E4775" s="1425" t="s">
        <v>2883</v>
      </c>
      <c r="F4775" s="1425" t="s">
        <v>1281</v>
      </c>
      <c r="G4775" s="1425" t="s">
        <v>1238</v>
      </c>
      <c r="H4775" s="1425" t="s">
        <v>2774</v>
      </c>
      <c r="I4775" s="1425" t="s">
        <v>2767</v>
      </c>
      <c r="J4775" s="1425" t="s">
        <v>1282</v>
      </c>
      <c r="K4775" s="1425">
        <v>64.25</v>
      </c>
    </row>
    <row r="4776" spans="1:11" ht="12.75">
      <c r="A4776" s="1425" t="s">
        <v>1360</v>
      </c>
      <c r="B4776" s="1425" t="s">
        <v>762</v>
      </c>
      <c r="C4776" s="1425" t="s">
        <v>390</v>
      </c>
      <c r="D4776" s="1425" t="s">
        <v>549</v>
      </c>
      <c r="E4776" s="1425" t="s">
        <v>2883</v>
      </c>
      <c r="F4776" s="1425" t="s">
        <v>1281</v>
      </c>
      <c r="G4776" s="1425" t="s">
        <v>1238</v>
      </c>
      <c r="H4776" s="1425" t="s">
        <v>2774</v>
      </c>
      <c r="I4776" s="1425" t="s">
        <v>2770</v>
      </c>
      <c r="J4776" s="1425" t="s">
        <v>1282</v>
      </c>
      <c r="K4776" s="1425">
        <v>20.050000000000001</v>
      </c>
    </row>
    <row r="4777" spans="1:11" ht="12.75">
      <c r="A4777" s="1425" t="s">
        <v>1360</v>
      </c>
      <c r="B4777" s="1425" t="s">
        <v>762</v>
      </c>
      <c r="C4777" s="1425" t="s">
        <v>390</v>
      </c>
      <c r="D4777" s="1425" t="s">
        <v>549</v>
      </c>
      <c r="E4777" s="1425" t="s">
        <v>2883</v>
      </c>
      <c r="F4777" s="1425" t="s">
        <v>1281</v>
      </c>
      <c r="G4777" s="1425" t="s">
        <v>1238</v>
      </c>
      <c r="H4777" s="1425" t="s">
        <v>2774</v>
      </c>
      <c r="I4777" s="1425" t="s">
        <v>2771</v>
      </c>
      <c r="J4777" s="1425" t="s">
        <v>1282</v>
      </c>
      <c r="K4777" s="1425">
        <v>241.59</v>
      </c>
    </row>
    <row r="4778" spans="1:11" ht="12.75">
      <c r="A4778" s="1425" t="s">
        <v>1360</v>
      </c>
      <c r="B4778" s="1425" t="s">
        <v>762</v>
      </c>
      <c r="C4778" s="1425" t="s">
        <v>390</v>
      </c>
      <c r="D4778" s="1425" t="s">
        <v>549</v>
      </c>
      <c r="E4778" s="1425" t="s">
        <v>2883</v>
      </c>
      <c r="F4778" s="1425" t="s">
        <v>1281</v>
      </c>
      <c r="G4778" s="1425" t="s">
        <v>1238</v>
      </c>
      <c r="H4778" s="1425" t="s">
        <v>1266</v>
      </c>
      <c r="I4778" s="1425" t="s">
        <v>2764</v>
      </c>
      <c r="J4778" s="1425" t="s">
        <v>1282</v>
      </c>
      <c r="K4778" s="1425">
        <v>-6.8799999999999999</v>
      </c>
    </row>
    <row r="4779" spans="1:11" ht="12.75">
      <c r="A4779" s="1425" t="s">
        <v>1360</v>
      </c>
      <c r="B4779" s="1425" t="s">
        <v>762</v>
      </c>
      <c r="C4779" s="1425" t="s">
        <v>390</v>
      </c>
      <c r="D4779" s="1425" t="s">
        <v>549</v>
      </c>
      <c r="E4779" s="1425" t="s">
        <v>2883</v>
      </c>
      <c r="F4779" s="1425" t="s">
        <v>1281</v>
      </c>
      <c r="G4779" s="1425" t="s">
        <v>1238</v>
      </c>
      <c r="H4779" s="1425" t="s">
        <v>1266</v>
      </c>
      <c r="I4779" s="1425" t="s">
        <v>2766</v>
      </c>
      <c r="J4779" s="1425" t="s">
        <v>1282</v>
      </c>
      <c r="K4779" s="1425">
        <v>48.259999999999998</v>
      </c>
    </row>
    <row r="4780" spans="1:11" ht="12.75">
      <c r="A4780" s="1425" t="s">
        <v>1360</v>
      </c>
      <c r="B4780" s="1425" t="s">
        <v>762</v>
      </c>
      <c r="C4780" s="1425" t="s">
        <v>390</v>
      </c>
      <c r="D4780" s="1425" t="s">
        <v>549</v>
      </c>
      <c r="E4780" s="1425" t="s">
        <v>2883</v>
      </c>
      <c r="F4780" s="1425" t="s">
        <v>1281</v>
      </c>
      <c r="G4780" s="1425" t="s">
        <v>1238</v>
      </c>
      <c r="H4780" s="1425" t="s">
        <v>1266</v>
      </c>
      <c r="I4780" s="1425" t="s">
        <v>2767</v>
      </c>
      <c r="J4780" s="1425" t="s">
        <v>1282</v>
      </c>
      <c r="K4780" s="1425">
        <v>227.24000000000001</v>
      </c>
    </row>
    <row r="4781" spans="1:11" ht="12.75">
      <c r="A4781" s="1425" t="s">
        <v>1360</v>
      </c>
      <c r="B4781" s="1425" t="s">
        <v>762</v>
      </c>
      <c r="C4781" s="1425" t="s">
        <v>390</v>
      </c>
      <c r="D4781" s="1425" t="s">
        <v>549</v>
      </c>
      <c r="E4781" s="1425" t="s">
        <v>2883</v>
      </c>
      <c r="F4781" s="1425" t="s">
        <v>1281</v>
      </c>
      <c r="G4781" s="1425" t="s">
        <v>1238</v>
      </c>
      <c r="H4781" s="1425" t="s">
        <v>1266</v>
      </c>
      <c r="I4781" s="1425" t="s">
        <v>2770</v>
      </c>
      <c r="J4781" s="1425" t="s">
        <v>1282</v>
      </c>
      <c r="K4781" s="1425">
        <v>22.609999999999999</v>
      </c>
    </row>
    <row r="4782" spans="1:11" ht="12.75">
      <c r="A4782" s="1425" t="s">
        <v>1360</v>
      </c>
      <c r="B4782" s="1425" t="s">
        <v>762</v>
      </c>
      <c r="C4782" s="1425" t="s">
        <v>390</v>
      </c>
      <c r="D4782" s="1425" t="s">
        <v>549</v>
      </c>
      <c r="E4782" s="1425" t="s">
        <v>2883</v>
      </c>
      <c r="F4782" s="1425" t="s">
        <v>1281</v>
      </c>
      <c r="G4782" s="1425" t="s">
        <v>1238</v>
      </c>
      <c r="H4782" s="1425" t="s">
        <v>1266</v>
      </c>
      <c r="I4782" s="1425" t="s">
        <v>2771</v>
      </c>
      <c r="J4782" s="1425" t="s">
        <v>1282</v>
      </c>
      <c r="K4782" s="1425">
        <v>-13.869999999999999</v>
      </c>
    </row>
    <row r="4783" spans="1:11" ht="12.75">
      <c r="A4783" s="1425" t="s">
        <v>1360</v>
      </c>
      <c r="B4783" s="1425" t="s">
        <v>762</v>
      </c>
      <c r="C4783" s="1425" t="s">
        <v>390</v>
      </c>
      <c r="D4783" s="1425" t="s">
        <v>549</v>
      </c>
      <c r="E4783" s="1425" t="s">
        <v>2883</v>
      </c>
      <c r="F4783" s="1425" t="s">
        <v>1281</v>
      </c>
      <c r="G4783" s="1425" t="s">
        <v>1238</v>
      </c>
      <c r="H4783" s="1425" t="s">
        <v>1267</v>
      </c>
      <c r="I4783" s="1425" t="s">
        <v>2764</v>
      </c>
      <c r="J4783" s="1425" t="s">
        <v>1282</v>
      </c>
      <c r="K4783" s="1425">
        <v>57.079999999999998</v>
      </c>
    </row>
    <row r="4784" spans="1:11" ht="12.75">
      <c r="A4784" s="1425" t="s">
        <v>1360</v>
      </c>
      <c r="B4784" s="1425" t="s">
        <v>762</v>
      </c>
      <c r="C4784" s="1425" t="s">
        <v>390</v>
      </c>
      <c r="D4784" s="1425" t="s">
        <v>549</v>
      </c>
      <c r="E4784" s="1425" t="s">
        <v>2883</v>
      </c>
      <c r="F4784" s="1425" t="s">
        <v>1281</v>
      </c>
      <c r="G4784" s="1425" t="s">
        <v>1238</v>
      </c>
      <c r="H4784" s="1425" t="s">
        <v>1267</v>
      </c>
      <c r="I4784" s="1425" t="s">
        <v>2766</v>
      </c>
      <c r="J4784" s="1425" t="s">
        <v>1282</v>
      </c>
      <c r="K4784" s="1425">
        <v>79.959999999999994</v>
      </c>
    </row>
    <row r="4785" spans="1:11" ht="12.75">
      <c r="A4785" s="1425" t="s">
        <v>1360</v>
      </c>
      <c r="B4785" s="1425" t="s">
        <v>762</v>
      </c>
      <c r="C4785" s="1425" t="s">
        <v>390</v>
      </c>
      <c r="D4785" s="1425" t="s">
        <v>549</v>
      </c>
      <c r="E4785" s="1425" t="s">
        <v>2883</v>
      </c>
      <c r="F4785" s="1425" t="s">
        <v>1281</v>
      </c>
      <c r="G4785" s="1425" t="s">
        <v>1238</v>
      </c>
      <c r="H4785" s="1425" t="s">
        <v>1267</v>
      </c>
      <c r="I4785" s="1425" t="s">
        <v>2767</v>
      </c>
      <c r="J4785" s="1425" t="s">
        <v>1282</v>
      </c>
      <c r="K4785" s="1425">
        <v>86.900000000000006</v>
      </c>
    </row>
    <row r="4786" spans="1:11" ht="12.75">
      <c r="A4786" s="1425" t="s">
        <v>1360</v>
      </c>
      <c r="B4786" s="1425" t="s">
        <v>762</v>
      </c>
      <c r="C4786" s="1425" t="s">
        <v>390</v>
      </c>
      <c r="D4786" s="1425" t="s">
        <v>549</v>
      </c>
      <c r="E4786" s="1425" t="s">
        <v>2883</v>
      </c>
      <c r="F4786" s="1425" t="s">
        <v>1281</v>
      </c>
      <c r="G4786" s="1425" t="s">
        <v>1238</v>
      </c>
      <c r="H4786" s="1425" t="s">
        <v>1267</v>
      </c>
      <c r="I4786" s="1425" t="s">
        <v>2770</v>
      </c>
      <c r="J4786" s="1425" t="s">
        <v>1282</v>
      </c>
      <c r="K4786" s="1425">
        <v>22.370000000000001</v>
      </c>
    </row>
    <row r="4787" spans="1:11" ht="12.75">
      <c r="A4787" s="1425" t="s">
        <v>1360</v>
      </c>
      <c r="B4787" s="1425" t="s">
        <v>762</v>
      </c>
      <c r="C4787" s="1425" t="s">
        <v>390</v>
      </c>
      <c r="D4787" s="1425" t="s">
        <v>549</v>
      </c>
      <c r="E4787" s="1425" t="s">
        <v>2883</v>
      </c>
      <c r="F4787" s="1425" t="s">
        <v>1281</v>
      </c>
      <c r="G4787" s="1425" t="s">
        <v>1238</v>
      </c>
      <c r="H4787" s="1425" t="s">
        <v>1267</v>
      </c>
      <c r="I4787" s="1425" t="s">
        <v>2771</v>
      </c>
      <c r="J4787" s="1425" t="s">
        <v>1282</v>
      </c>
      <c r="K4787" s="1425">
        <v>226.91999999999999</v>
      </c>
    </row>
    <row r="4788" spans="1:11" ht="12.75">
      <c r="A4788" s="1425" t="s">
        <v>1360</v>
      </c>
      <c r="B4788" s="1425" t="s">
        <v>762</v>
      </c>
      <c r="C4788" s="1425" t="s">
        <v>390</v>
      </c>
      <c r="D4788" s="1425" t="s">
        <v>549</v>
      </c>
      <c r="E4788" s="1425" t="s">
        <v>2960</v>
      </c>
      <c r="F4788" s="1425" t="s">
        <v>1297</v>
      </c>
      <c r="G4788" s="1425" t="s">
        <v>1238</v>
      </c>
      <c r="H4788" s="1425" t="s">
        <v>2774</v>
      </c>
      <c r="I4788" s="1425" t="s">
        <v>2765</v>
      </c>
      <c r="J4788" s="1425" t="s">
        <v>1298</v>
      </c>
      <c r="K4788" s="1425">
        <v>1134.49</v>
      </c>
    </row>
    <row r="4789" spans="1:11" ht="12.75">
      <c r="A4789" s="1425" t="s">
        <v>1360</v>
      </c>
      <c r="B4789" s="1425" t="s">
        <v>1310</v>
      </c>
      <c r="C4789" s="1425" t="s">
        <v>390</v>
      </c>
      <c r="D4789" s="1425" t="s">
        <v>549</v>
      </c>
      <c r="E4789" s="1425" t="s">
        <v>1475</v>
      </c>
      <c r="F4789" s="1425" t="s">
        <v>1283</v>
      </c>
      <c r="G4789" s="1425" t="s">
        <v>1238</v>
      </c>
      <c r="H4789" s="1425" t="s">
        <v>2762</v>
      </c>
      <c r="I4789" s="1425" t="s">
        <v>2764</v>
      </c>
      <c r="J4789" s="1425" t="s">
        <v>1284</v>
      </c>
      <c r="K4789" s="1425">
        <v>17166.75</v>
      </c>
    </row>
    <row r="4790" spans="1:11" ht="12.75">
      <c r="A4790" s="1425" t="s">
        <v>1360</v>
      </c>
      <c r="B4790" s="1425" t="s">
        <v>1310</v>
      </c>
      <c r="C4790" s="1425" t="s">
        <v>390</v>
      </c>
      <c r="D4790" s="1425" t="s">
        <v>549</v>
      </c>
      <c r="E4790" s="1425" t="s">
        <v>1475</v>
      </c>
      <c r="F4790" s="1425" t="s">
        <v>1283</v>
      </c>
      <c r="G4790" s="1425" t="s">
        <v>1238</v>
      </c>
      <c r="H4790" s="1425" t="s">
        <v>2762</v>
      </c>
      <c r="I4790" s="1425" t="s">
        <v>2767</v>
      </c>
      <c r="J4790" s="1425" t="s">
        <v>1284</v>
      </c>
      <c r="K4790" s="1425">
        <v>79097.080000000002</v>
      </c>
    </row>
    <row r="4791" spans="1:11" ht="12.75">
      <c r="A4791" s="1425" t="s">
        <v>1360</v>
      </c>
      <c r="B4791" s="1425" t="s">
        <v>1310</v>
      </c>
      <c r="C4791" s="1425" t="s">
        <v>390</v>
      </c>
      <c r="D4791" s="1425" t="s">
        <v>549</v>
      </c>
      <c r="E4791" s="1425" t="s">
        <v>1475</v>
      </c>
      <c r="F4791" s="1425" t="s">
        <v>1283</v>
      </c>
      <c r="G4791" s="1425" t="s">
        <v>1238</v>
      </c>
      <c r="H4791" s="1425" t="s">
        <v>2762</v>
      </c>
      <c r="I4791" s="1425" t="s">
        <v>2771</v>
      </c>
      <c r="J4791" s="1425" t="s">
        <v>1284</v>
      </c>
      <c r="K4791" s="1425">
        <v>100444.96000000001</v>
      </c>
    </row>
    <row r="4792" spans="1:11" ht="12.75">
      <c r="A4792" s="1425" t="s">
        <v>1360</v>
      </c>
      <c r="B4792" s="1425" t="s">
        <v>1310</v>
      </c>
      <c r="C4792" s="1425" t="s">
        <v>390</v>
      </c>
      <c r="D4792" s="1425" t="s">
        <v>549</v>
      </c>
      <c r="E4792" s="1425" t="s">
        <v>1475</v>
      </c>
      <c r="F4792" s="1425" t="s">
        <v>1283</v>
      </c>
      <c r="G4792" s="1425" t="s">
        <v>1238</v>
      </c>
      <c r="H4792" s="1425" t="s">
        <v>1263</v>
      </c>
      <c r="I4792" s="1425" t="s">
        <v>2764</v>
      </c>
      <c r="J4792" s="1425" t="s">
        <v>1284</v>
      </c>
      <c r="K4792" s="1425">
        <v>17166.75</v>
      </c>
    </row>
    <row r="4793" spans="1:11" ht="12.75">
      <c r="A4793" s="1425" t="s">
        <v>1360</v>
      </c>
      <c r="B4793" s="1425" t="s">
        <v>1310</v>
      </c>
      <c r="C4793" s="1425" t="s">
        <v>390</v>
      </c>
      <c r="D4793" s="1425" t="s">
        <v>549</v>
      </c>
      <c r="E4793" s="1425" t="s">
        <v>1475</v>
      </c>
      <c r="F4793" s="1425" t="s">
        <v>1283</v>
      </c>
      <c r="G4793" s="1425" t="s">
        <v>1238</v>
      </c>
      <c r="H4793" s="1425" t="s">
        <v>1263</v>
      </c>
      <c r="I4793" s="1425" t="s">
        <v>2767</v>
      </c>
      <c r="J4793" s="1425" t="s">
        <v>1284</v>
      </c>
      <c r="K4793" s="1425">
        <v>79097.080000000002</v>
      </c>
    </row>
    <row r="4794" spans="1:11" ht="12.75">
      <c r="A4794" s="1425" t="s">
        <v>1360</v>
      </c>
      <c r="B4794" s="1425" t="s">
        <v>1310</v>
      </c>
      <c r="C4794" s="1425" t="s">
        <v>390</v>
      </c>
      <c r="D4794" s="1425" t="s">
        <v>549</v>
      </c>
      <c r="E4794" s="1425" t="s">
        <v>1475</v>
      </c>
      <c r="F4794" s="1425" t="s">
        <v>1283</v>
      </c>
      <c r="G4794" s="1425" t="s">
        <v>1238</v>
      </c>
      <c r="H4794" s="1425" t="s">
        <v>1263</v>
      </c>
      <c r="I4794" s="1425" t="s">
        <v>2771</v>
      </c>
      <c r="J4794" s="1425" t="s">
        <v>1284</v>
      </c>
      <c r="K4794" s="1425">
        <v>103573.17999999999</v>
      </c>
    </row>
    <row r="4795" spans="1:11" ht="12.75">
      <c r="A4795" s="1425" t="s">
        <v>1360</v>
      </c>
      <c r="B4795" s="1425" t="s">
        <v>1310</v>
      </c>
      <c r="C4795" s="1425" t="s">
        <v>390</v>
      </c>
      <c r="D4795" s="1425" t="s">
        <v>549</v>
      </c>
      <c r="E4795" s="1425" t="s">
        <v>1475</v>
      </c>
      <c r="F4795" s="1425" t="s">
        <v>1283</v>
      </c>
      <c r="G4795" s="1425" t="s">
        <v>1238</v>
      </c>
      <c r="H4795" s="1425" t="s">
        <v>2772</v>
      </c>
      <c r="I4795" s="1425" t="s">
        <v>2764</v>
      </c>
      <c r="J4795" s="1425" t="s">
        <v>1284</v>
      </c>
      <c r="K4795" s="1425">
        <v>17166.75</v>
      </c>
    </row>
    <row r="4796" spans="1:11" ht="12.75">
      <c r="A4796" s="1425" t="s">
        <v>1360</v>
      </c>
      <c r="B4796" s="1425" t="s">
        <v>1310</v>
      </c>
      <c r="C4796" s="1425" t="s">
        <v>390</v>
      </c>
      <c r="D4796" s="1425" t="s">
        <v>549</v>
      </c>
      <c r="E4796" s="1425" t="s">
        <v>1475</v>
      </c>
      <c r="F4796" s="1425" t="s">
        <v>1283</v>
      </c>
      <c r="G4796" s="1425" t="s">
        <v>1238</v>
      </c>
      <c r="H4796" s="1425" t="s">
        <v>2772</v>
      </c>
      <c r="I4796" s="1425" t="s">
        <v>2767</v>
      </c>
      <c r="J4796" s="1425" t="s">
        <v>1284</v>
      </c>
      <c r="K4796" s="1425">
        <v>79097.119999999995</v>
      </c>
    </row>
    <row r="4797" spans="1:11" ht="12.75">
      <c r="A4797" s="1425" t="s">
        <v>1360</v>
      </c>
      <c r="B4797" s="1425" t="s">
        <v>1310</v>
      </c>
      <c r="C4797" s="1425" t="s">
        <v>390</v>
      </c>
      <c r="D4797" s="1425" t="s">
        <v>549</v>
      </c>
      <c r="E4797" s="1425" t="s">
        <v>1475</v>
      </c>
      <c r="F4797" s="1425" t="s">
        <v>1283</v>
      </c>
      <c r="G4797" s="1425" t="s">
        <v>1238</v>
      </c>
      <c r="H4797" s="1425" t="s">
        <v>2772</v>
      </c>
      <c r="I4797" s="1425" t="s">
        <v>2771</v>
      </c>
      <c r="J4797" s="1425" t="s">
        <v>1284</v>
      </c>
      <c r="K4797" s="1425">
        <v>99082.779999999999</v>
      </c>
    </row>
    <row r="4798" spans="1:11" ht="12.75">
      <c r="A4798" s="1425" t="s">
        <v>1360</v>
      </c>
      <c r="B4798" s="1425" t="s">
        <v>1310</v>
      </c>
      <c r="C4798" s="1425" t="s">
        <v>390</v>
      </c>
      <c r="D4798" s="1425" t="s">
        <v>549</v>
      </c>
      <c r="E4798" s="1425" t="s">
        <v>1475</v>
      </c>
      <c r="F4798" s="1425" t="s">
        <v>1283</v>
      </c>
      <c r="G4798" s="1425" t="s">
        <v>1238</v>
      </c>
      <c r="H4798" s="1425" t="s">
        <v>2773</v>
      </c>
      <c r="I4798" s="1425" t="s">
        <v>2764</v>
      </c>
      <c r="J4798" s="1425" t="s">
        <v>1284</v>
      </c>
      <c r="K4798" s="1425">
        <v>17166.75</v>
      </c>
    </row>
    <row r="4799" spans="1:11" ht="12.75">
      <c r="A4799" s="1425" t="s">
        <v>1360</v>
      </c>
      <c r="B4799" s="1425" t="s">
        <v>1310</v>
      </c>
      <c r="C4799" s="1425" t="s">
        <v>390</v>
      </c>
      <c r="D4799" s="1425" t="s">
        <v>549</v>
      </c>
      <c r="E4799" s="1425" t="s">
        <v>1475</v>
      </c>
      <c r="F4799" s="1425" t="s">
        <v>1283</v>
      </c>
      <c r="G4799" s="1425" t="s">
        <v>1238</v>
      </c>
      <c r="H4799" s="1425" t="s">
        <v>2773</v>
      </c>
      <c r="I4799" s="1425" t="s">
        <v>2767</v>
      </c>
      <c r="J4799" s="1425" t="s">
        <v>1284</v>
      </c>
      <c r="K4799" s="1425">
        <v>79097.119999999995</v>
      </c>
    </row>
    <row r="4800" spans="1:11" ht="12.75">
      <c r="A4800" s="1425" t="s">
        <v>1360</v>
      </c>
      <c r="B4800" s="1425" t="s">
        <v>1310</v>
      </c>
      <c r="C4800" s="1425" t="s">
        <v>390</v>
      </c>
      <c r="D4800" s="1425" t="s">
        <v>549</v>
      </c>
      <c r="E4800" s="1425" t="s">
        <v>1475</v>
      </c>
      <c r="F4800" s="1425" t="s">
        <v>1283</v>
      </c>
      <c r="G4800" s="1425" t="s">
        <v>1238</v>
      </c>
      <c r="H4800" s="1425" t="s">
        <v>2773</v>
      </c>
      <c r="I4800" s="1425" t="s">
        <v>2771</v>
      </c>
      <c r="J4800" s="1425" t="s">
        <v>1284</v>
      </c>
      <c r="K4800" s="1425">
        <v>99624.639999999999</v>
      </c>
    </row>
    <row r="4801" spans="1:11" ht="12.75">
      <c r="A4801" s="1425" t="s">
        <v>1360</v>
      </c>
      <c r="B4801" s="1425" t="s">
        <v>1310</v>
      </c>
      <c r="C4801" s="1425" t="s">
        <v>390</v>
      </c>
      <c r="D4801" s="1425" t="s">
        <v>549</v>
      </c>
      <c r="E4801" s="1425" t="s">
        <v>1475</v>
      </c>
      <c r="F4801" s="1425" t="s">
        <v>1283</v>
      </c>
      <c r="G4801" s="1425" t="s">
        <v>1238</v>
      </c>
      <c r="H4801" s="1425" t="s">
        <v>1264</v>
      </c>
      <c r="I4801" s="1425" t="s">
        <v>2764</v>
      </c>
      <c r="J4801" s="1425" t="s">
        <v>1284</v>
      </c>
      <c r="K4801" s="1425">
        <v>17166.75</v>
      </c>
    </row>
    <row r="4802" spans="1:11" ht="12.75">
      <c r="A4802" s="1425" t="s">
        <v>1360</v>
      </c>
      <c r="B4802" s="1425" t="s">
        <v>1310</v>
      </c>
      <c r="C4802" s="1425" t="s">
        <v>390</v>
      </c>
      <c r="D4802" s="1425" t="s">
        <v>549</v>
      </c>
      <c r="E4802" s="1425" t="s">
        <v>1475</v>
      </c>
      <c r="F4802" s="1425" t="s">
        <v>1283</v>
      </c>
      <c r="G4802" s="1425" t="s">
        <v>1238</v>
      </c>
      <c r="H4802" s="1425" t="s">
        <v>1264</v>
      </c>
      <c r="I4802" s="1425" t="s">
        <v>2767</v>
      </c>
      <c r="J4802" s="1425" t="s">
        <v>1284</v>
      </c>
      <c r="K4802" s="1425">
        <v>79097.080000000002</v>
      </c>
    </row>
    <row r="4803" spans="1:11" ht="12.75">
      <c r="A4803" s="1425" t="s">
        <v>1360</v>
      </c>
      <c r="B4803" s="1425" t="s">
        <v>1310</v>
      </c>
      <c r="C4803" s="1425" t="s">
        <v>390</v>
      </c>
      <c r="D4803" s="1425" t="s">
        <v>549</v>
      </c>
      <c r="E4803" s="1425" t="s">
        <v>1475</v>
      </c>
      <c r="F4803" s="1425" t="s">
        <v>1283</v>
      </c>
      <c r="G4803" s="1425" t="s">
        <v>1238</v>
      </c>
      <c r="H4803" s="1425" t="s">
        <v>1264</v>
      </c>
      <c r="I4803" s="1425" t="s">
        <v>2771</v>
      </c>
      <c r="J4803" s="1425" t="s">
        <v>1284</v>
      </c>
      <c r="K4803" s="1425">
        <v>102230.75999999999</v>
      </c>
    </row>
    <row r="4804" spans="1:11" ht="12.75">
      <c r="A4804" s="1425" t="s">
        <v>1360</v>
      </c>
      <c r="B4804" s="1425" t="s">
        <v>1310</v>
      </c>
      <c r="C4804" s="1425" t="s">
        <v>390</v>
      </c>
      <c r="D4804" s="1425" t="s">
        <v>549</v>
      </c>
      <c r="E4804" s="1425" t="s">
        <v>1475</v>
      </c>
      <c r="F4804" s="1425" t="s">
        <v>1283</v>
      </c>
      <c r="G4804" s="1425" t="s">
        <v>1238</v>
      </c>
      <c r="H4804" s="1425" t="s">
        <v>1265</v>
      </c>
      <c r="I4804" s="1425" t="s">
        <v>2764</v>
      </c>
      <c r="J4804" s="1425" t="s">
        <v>1284</v>
      </c>
      <c r="K4804" s="1425">
        <v>17166.75</v>
      </c>
    </row>
    <row r="4805" spans="1:11" ht="12.75">
      <c r="A4805" s="1425" t="s">
        <v>1360</v>
      </c>
      <c r="B4805" s="1425" t="s">
        <v>1310</v>
      </c>
      <c r="C4805" s="1425" t="s">
        <v>390</v>
      </c>
      <c r="D4805" s="1425" t="s">
        <v>549</v>
      </c>
      <c r="E4805" s="1425" t="s">
        <v>1475</v>
      </c>
      <c r="F4805" s="1425" t="s">
        <v>1283</v>
      </c>
      <c r="G4805" s="1425" t="s">
        <v>1238</v>
      </c>
      <c r="H4805" s="1425" t="s">
        <v>1265</v>
      </c>
      <c r="I4805" s="1425" t="s">
        <v>2767</v>
      </c>
      <c r="J4805" s="1425" t="s">
        <v>1284</v>
      </c>
      <c r="K4805" s="1425">
        <v>79097.080000000002</v>
      </c>
    </row>
    <row r="4806" spans="1:11" ht="12.75">
      <c r="A4806" s="1425" t="s">
        <v>1360</v>
      </c>
      <c r="B4806" s="1425" t="s">
        <v>1310</v>
      </c>
      <c r="C4806" s="1425" t="s">
        <v>390</v>
      </c>
      <c r="D4806" s="1425" t="s">
        <v>549</v>
      </c>
      <c r="E4806" s="1425" t="s">
        <v>1475</v>
      </c>
      <c r="F4806" s="1425" t="s">
        <v>1283</v>
      </c>
      <c r="G4806" s="1425" t="s">
        <v>1238</v>
      </c>
      <c r="H4806" s="1425" t="s">
        <v>1265</v>
      </c>
      <c r="I4806" s="1425" t="s">
        <v>2771</v>
      </c>
      <c r="J4806" s="1425" t="s">
        <v>1284</v>
      </c>
      <c r="K4806" s="1425">
        <v>102488.19</v>
      </c>
    </row>
    <row r="4807" spans="1:11" ht="12.75">
      <c r="A4807" s="1425" t="s">
        <v>1360</v>
      </c>
      <c r="B4807" s="1425" t="s">
        <v>1310</v>
      </c>
      <c r="C4807" s="1425" t="s">
        <v>390</v>
      </c>
      <c r="D4807" s="1425" t="s">
        <v>549</v>
      </c>
      <c r="E4807" s="1425" t="s">
        <v>1475</v>
      </c>
      <c r="F4807" s="1425" t="s">
        <v>1283</v>
      </c>
      <c r="G4807" s="1425" t="s">
        <v>1238</v>
      </c>
      <c r="H4807" s="1425" t="s">
        <v>2774</v>
      </c>
      <c r="I4807" s="1425" t="s">
        <v>2764</v>
      </c>
      <c r="J4807" s="1425" t="s">
        <v>1284</v>
      </c>
      <c r="K4807" s="1425">
        <v>17166.75</v>
      </c>
    </row>
    <row r="4808" spans="1:11" ht="12.75">
      <c r="A4808" s="1425" t="s">
        <v>1360</v>
      </c>
      <c r="B4808" s="1425" t="s">
        <v>1310</v>
      </c>
      <c r="C4808" s="1425" t="s">
        <v>390</v>
      </c>
      <c r="D4808" s="1425" t="s">
        <v>549</v>
      </c>
      <c r="E4808" s="1425" t="s">
        <v>1475</v>
      </c>
      <c r="F4808" s="1425" t="s">
        <v>1283</v>
      </c>
      <c r="G4808" s="1425" t="s">
        <v>1238</v>
      </c>
      <c r="H4808" s="1425" t="s">
        <v>2774</v>
      </c>
      <c r="I4808" s="1425" t="s">
        <v>2767</v>
      </c>
      <c r="J4808" s="1425" t="s">
        <v>1284</v>
      </c>
      <c r="K4808" s="1425">
        <v>75461.979999999996</v>
      </c>
    </row>
    <row r="4809" spans="1:11" ht="12.75">
      <c r="A4809" s="1425" t="s">
        <v>1360</v>
      </c>
      <c r="B4809" s="1425" t="s">
        <v>1310</v>
      </c>
      <c r="C4809" s="1425" t="s">
        <v>390</v>
      </c>
      <c r="D4809" s="1425" t="s">
        <v>549</v>
      </c>
      <c r="E4809" s="1425" t="s">
        <v>1475</v>
      </c>
      <c r="F4809" s="1425" t="s">
        <v>1283</v>
      </c>
      <c r="G4809" s="1425" t="s">
        <v>1238</v>
      </c>
      <c r="H4809" s="1425" t="s">
        <v>2774</v>
      </c>
      <c r="I4809" s="1425" t="s">
        <v>2771</v>
      </c>
      <c r="J4809" s="1425" t="s">
        <v>1284</v>
      </c>
      <c r="K4809" s="1425">
        <v>100598.89</v>
      </c>
    </row>
    <row r="4810" spans="1:11" ht="12.75">
      <c r="A4810" s="1425" t="s">
        <v>1360</v>
      </c>
      <c r="B4810" s="1425" t="s">
        <v>1310</v>
      </c>
      <c r="C4810" s="1425" t="s">
        <v>390</v>
      </c>
      <c r="D4810" s="1425" t="s">
        <v>549</v>
      </c>
      <c r="E4810" s="1425" t="s">
        <v>1475</v>
      </c>
      <c r="F4810" s="1425" t="s">
        <v>1283</v>
      </c>
      <c r="G4810" s="1425" t="s">
        <v>1238</v>
      </c>
      <c r="H4810" s="1425" t="s">
        <v>1266</v>
      </c>
      <c r="I4810" s="1425" t="s">
        <v>2764</v>
      </c>
      <c r="J4810" s="1425" t="s">
        <v>1284</v>
      </c>
      <c r="K4810" s="1425">
        <v>17166.75</v>
      </c>
    </row>
    <row r="4811" spans="1:11" ht="12.75">
      <c r="A4811" s="1425" t="s">
        <v>1360</v>
      </c>
      <c r="B4811" s="1425" t="s">
        <v>1310</v>
      </c>
      <c r="C4811" s="1425" t="s">
        <v>390</v>
      </c>
      <c r="D4811" s="1425" t="s">
        <v>549</v>
      </c>
      <c r="E4811" s="1425" t="s">
        <v>1475</v>
      </c>
      <c r="F4811" s="1425" t="s">
        <v>1283</v>
      </c>
      <c r="G4811" s="1425" t="s">
        <v>1238</v>
      </c>
      <c r="H4811" s="1425" t="s">
        <v>1266</v>
      </c>
      <c r="I4811" s="1425" t="s">
        <v>2767</v>
      </c>
      <c r="J4811" s="1425" t="s">
        <v>1284</v>
      </c>
      <c r="K4811" s="1425">
        <v>79097.080000000002</v>
      </c>
    </row>
    <row r="4812" spans="1:11" ht="12.75">
      <c r="A4812" s="1425" t="s">
        <v>1360</v>
      </c>
      <c r="B4812" s="1425" t="s">
        <v>1310</v>
      </c>
      <c r="C4812" s="1425" t="s">
        <v>390</v>
      </c>
      <c r="D4812" s="1425" t="s">
        <v>549</v>
      </c>
      <c r="E4812" s="1425" t="s">
        <v>1475</v>
      </c>
      <c r="F4812" s="1425" t="s">
        <v>1283</v>
      </c>
      <c r="G4812" s="1425" t="s">
        <v>1238</v>
      </c>
      <c r="H4812" s="1425" t="s">
        <v>1266</v>
      </c>
      <c r="I4812" s="1425" t="s">
        <v>2771</v>
      </c>
      <c r="J4812" s="1425" t="s">
        <v>1284</v>
      </c>
      <c r="K4812" s="1425">
        <v>103260.07000000001</v>
      </c>
    </row>
    <row r="4813" spans="1:11" ht="12.75">
      <c r="A4813" s="1425" t="s">
        <v>1360</v>
      </c>
      <c r="B4813" s="1425" t="s">
        <v>1310</v>
      </c>
      <c r="C4813" s="1425" t="s">
        <v>390</v>
      </c>
      <c r="D4813" s="1425" t="s">
        <v>549</v>
      </c>
      <c r="E4813" s="1425" t="s">
        <v>1475</v>
      </c>
      <c r="F4813" s="1425" t="s">
        <v>1283</v>
      </c>
      <c r="G4813" s="1425" t="s">
        <v>1238</v>
      </c>
      <c r="H4813" s="1425" t="s">
        <v>1267</v>
      </c>
      <c r="I4813" s="1425" t="s">
        <v>2764</v>
      </c>
      <c r="J4813" s="1425" t="s">
        <v>1284</v>
      </c>
      <c r="K4813" s="1425">
        <v>17166.75</v>
      </c>
    </row>
    <row r="4814" spans="1:11" ht="12.75">
      <c r="A4814" s="1425" t="s">
        <v>1360</v>
      </c>
      <c r="B4814" s="1425" t="s">
        <v>1310</v>
      </c>
      <c r="C4814" s="1425" t="s">
        <v>390</v>
      </c>
      <c r="D4814" s="1425" t="s">
        <v>549</v>
      </c>
      <c r="E4814" s="1425" t="s">
        <v>1475</v>
      </c>
      <c r="F4814" s="1425" t="s">
        <v>1283</v>
      </c>
      <c r="G4814" s="1425" t="s">
        <v>1238</v>
      </c>
      <c r="H4814" s="1425" t="s">
        <v>1267</v>
      </c>
      <c r="I4814" s="1425" t="s">
        <v>2767</v>
      </c>
      <c r="J4814" s="1425" t="s">
        <v>1284</v>
      </c>
      <c r="K4814" s="1425">
        <v>79097.080000000002</v>
      </c>
    </row>
    <row r="4815" spans="1:11" ht="12.75">
      <c r="A4815" s="1425" t="s">
        <v>1360</v>
      </c>
      <c r="B4815" s="1425" t="s">
        <v>1310</v>
      </c>
      <c r="C4815" s="1425" t="s">
        <v>390</v>
      </c>
      <c r="D4815" s="1425" t="s">
        <v>549</v>
      </c>
      <c r="E4815" s="1425" t="s">
        <v>1475</v>
      </c>
      <c r="F4815" s="1425" t="s">
        <v>1283</v>
      </c>
      <c r="G4815" s="1425" t="s">
        <v>1238</v>
      </c>
      <c r="H4815" s="1425" t="s">
        <v>1267</v>
      </c>
      <c r="I4815" s="1425" t="s">
        <v>2771</v>
      </c>
      <c r="J4815" s="1425" t="s">
        <v>1284</v>
      </c>
      <c r="K4815" s="1425">
        <v>105461.10000000001</v>
      </c>
    </row>
    <row r="4816" spans="1:11" ht="12.75">
      <c r="A4816" s="1425" t="s">
        <v>1360</v>
      </c>
      <c r="B4816" s="1425" t="s">
        <v>761</v>
      </c>
      <c r="C4816" s="1425" t="s">
        <v>390</v>
      </c>
      <c r="D4816" s="1425" t="s">
        <v>549</v>
      </c>
      <c r="E4816" s="1425" t="s">
        <v>1476</v>
      </c>
      <c r="F4816" s="1425" t="s">
        <v>1287</v>
      </c>
      <c r="G4816" s="1425" t="s">
        <v>116</v>
      </c>
      <c r="H4816" s="1425" t="s">
        <v>2762</v>
      </c>
      <c r="I4816" s="1425" t="s">
        <v>2775</v>
      </c>
      <c r="J4816" s="1425" t="s">
        <v>1288</v>
      </c>
      <c r="K4816" s="1425">
        <v>4095</v>
      </c>
    </row>
    <row r="4817" spans="1:11" ht="12.75">
      <c r="A4817" s="1425" t="s">
        <v>1360</v>
      </c>
      <c r="B4817" s="1425" t="s">
        <v>761</v>
      </c>
      <c r="C4817" s="1425" t="s">
        <v>390</v>
      </c>
      <c r="D4817" s="1425" t="s">
        <v>549</v>
      </c>
      <c r="E4817" s="1425" t="s">
        <v>1476</v>
      </c>
      <c r="F4817" s="1425" t="s">
        <v>1287</v>
      </c>
      <c r="G4817" s="1425" t="s">
        <v>116</v>
      </c>
      <c r="H4817" s="1425" t="s">
        <v>2762</v>
      </c>
      <c r="I4817" s="1425" t="s">
        <v>2776</v>
      </c>
      <c r="J4817" s="1425" t="s">
        <v>1288</v>
      </c>
      <c r="K4817" s="1425">
        <v>11106.58</v>
      </c>
    </row>
    <row r="4818" spans="1:11" ht="12.75">
      <c r="A4818" s="1425" t="s">
        <v>1360</v>
      </c>
      <c r="B4818" s="1425" t="s">
        <v>761</v>
      </c>
      <c r="C4818" s="1425" t="s">
        <v>390</v>
      </c>
      <c r="D4818" s="1425" t="s">
        <v>549</v>
      </c>
      <c r="E4818" s="1425" t="s">
        <v>1476</v>
      </c>
      <c r="F4818" s="1425" t="s">
        <v>1287</v>
      </c>
      <c r="G4818" s="1425" t="s">
        <v>116</v>
      </c>
      <c r="H4818" s="1425" t="s">
        <v>2762</v>
      </c>
      <c r="I4818" s="1425" t="s">
        <v>2778</v>
      </c>
      <c r="J4818" s="1425" t="s">
        <v>1288</v>
      </c>
      <c r="K4818" s="1425">
        <v>59396.43</v>
      </c>
    </row>
    <row r="4819" spans="1:11" ht="12.75">
      <c r="A4819" s="1425" t="s">
        <v>1360</v>
      </c>
      <c r="B4819" s="1425" t="s">
        <v>761</v>
      </c>
      <c r="C4819" s="1425" t="s">
        <v>390</v>
      </c>
      <c r="D4819" s="1425" t="s">
        <v>549</v>
      </c>
      <c r="E4819" s="1425" t="s">
        <v>1476</v>
      </c>
      <c r="F4819" s="1425" t="s">
        <v>1287</v>
      </c>
      <c r="G4819" s="1425" t="s">
        <v>116</v>
      </c>
      <c r="H4819" s="1425" t="s">
        <v>1263</v>
      </c>
      <c r="I4819" s="1425" t="s">
        <v>2775</v>
      </c>
      <c r="J4819" s="1425" t="s">
        <v>1288</v>
      </c>
      <c r="K4819" s="1425">
        <v>464.69999999999999</v>
      </c>
    </row>
    <row r="4820" spans="1:11" ht="12.75">
      <c r="A4820" s="1425" t="s">
        <v>1360</v>
      </c>
      <c r="B4820" s="1425" t="s">
        <v>761</v>
      </c>
      <c r="C4820" s="1425" t="s">
        <v>390</v>
      </c>
      <c r="D4820" s="1425" t="s">
        <v>549</v>
      </c>
      <c r="E4820" s="1425" t="s">
        <v>1476</v>
      </c>
      <c r="F4820" s="1425" t="s">
        <v>1287</v>
      </c>
      <c r="G4820" s="1425" t="s">
        <v>116</v>
      </c>
      <c r="H4820" s="1425" t="s">
        <v>1263</v>
      </c>
      <c r="I4820" s="1425" t="s">
        <v>2776</v>
      </c>
      <c r="J4820" s="1425" t="s">
        <v>1288</v>
      </c>
      <c r="K4820" s="1425">
        <v>18537.040000000001</v>
      </c>
    </row>
    <row r="4821" spans="1:11" ht="12.75">
      <c r="A4821" s="1425" t="s">
        <v>1360</v>
      </c>
      <c r="B4821" s="1425" t="s">
        <v>761</v>
      </c>
      <c r="C4821" s="1425" t="s">
        <v>390</v>
      </c>
      <c r="D4821" s="1425" t="s">
        <v>549</v>
      </c>
      <c r="E4821" s="1425" t="s">
        <v>1476</v>
      </c>
      <c r="F4821" s="1425" t="s">
        <v>1287</v>
      </c>
      <c r="G4821" s="1425" t="s">
        <v>116</v>
      </c>
      <c r="H4821" s="1425" t="s">
        <v>1263</v>
      </c>
      <c r="I4821" s="1425" t="s">
        <v>2778</v>
      </c>
      <c r="J4821" s="1425" t="s">
        <v>1288</v>
      </c>
      <c r="K4821" s="1425">
        <v>57717.82</v>
      </c>
    </row>
    <row r="4822" spans="1:11" ht="12.75">
      <c r="A4822" s="1425" t="s">
        <v>1360</v>
      </c>
      <c r="B4822" s="1425" t="s">
        <v>761</v>
      </c>
      <c r="C4822" s="1425" t="s">
        <v>390</v>
      </c>
      <c r="D4822" s="1425" t="s">
        <v>549</v>
      </c>
      <c r="E4822" s="1425" t="s">
        <v>1476</v>
      </c>
      <c r="F4822" s="1425" t="s">
        <v>1287</v>
      </c>
      <c r="G4822" s="1425" t="s">
        <v>116</v>
      </c>
      <c r="H4822" s="1425" t="s">
        <v>2772</v>
      </c>
      <c r="I4822" s="1425" t="s">
        <v>2775</v>
      </c>
      <c r="J4822" s="1425" t="s">
        <v>1288</v>
      </c>
      <c r="K4822" s="1425">
        <v>306.93000000000001</v>
      </c>
    </row>
    <row r="4823" spans="1:11" ht="12.75">
      <c r="A4823" s="1425" t="s">
        <v>1360</v>
      </c>
      <c r="B4823" s="1425" t="s">
        <v>761</v>
      </c>
      <c r="C4823" s="1425" t="s">
        <v>390</v>
      </c>
      <c r="D4823" s="1425" t="s">
        <v>549</v>
      </c>
      <c r="E4823" s="1425" t="s">
        <v>1476</v>
      </c>
      <c r="F4823" s="1425" t="s">
        <v>1287</v>
      </c>
      <c r="G4823" s="1425" t="s">
        <v>116</v>
      </c>
      <c r="H4823" s="1425" t="s">
        <v>2772</v>
      </c>
      <c r="I4823" s="1425" t="s">
        <v>2776</v>
      </c>
      <c r="J4823" s="1425" t="s">
        <v>1288</v>
      </c>
      <c r="K4823" s="1425">
        <v>11106.58</v>
      </c>
    </row>
    <row r="4824" spans="1:11" ht="12.75">
      <c r="A4824" s="1425" t="s">
        <v>1360</v>
      </c>
      <c r="B4824" s="1425" t="s">
        <v>761</v>
      </c>
      <c r="C4824" s="1425" t="s">
        <v>390</v>
      </c>
      <c r="D4824" s="1425" t="s">
        <v>549</v>
      </c>
      <c r="E4824" s="1425" t="s">
        <v>1476</v>
      </c>
      <c r="F4824" s="1425" t="s">
        <v>1287</v>
      </c>
      <c r="G4824" s="1425" t="s">
        <v>116</v>
      </c>
      <c r="H4824" s="1425" t="s">
        <v>2772</v>
      </c>
      <c r="I4824" s="1425" t="s">
        <v>2778</v>
      </c>
      <c r="J4824" s="1425" t="s">
        <v>1288</v>
      </c>
      <c r="K4824" s="1425">
        <v>56801</v>
      </c>
    </row>
    <row r="4825" spans="1:11" ht="12.75">
      <c r="A4825" s="1425" t="s">
        <v>1360</v>
      </c>
      <c r="B4825" s="1425" t="s">
        <v>761</v>
      </c>
      <c r="C4825" s="1425" t="s">
        <v>390</v>
      </c>
      <c r="D4825" s="1425" t="s">
        <v>549</v>
      </c>
      <c r="E4825" s="1425" t="s">
        <v>1476</v>
      </c>
      <c r="F4825" s="1425" t="s">
        <v>1287</v>
      </c>
      <c r="G4825" s="1425" t="s">
        <v>116</v>
      </c>
      <c r="H4825" s="1425" t="s">
        <v>2773</v>
      </c>
      <c r="I4825" s="1425" t="s">
        <v>2775</v>
      </c>
      <c r="J4825" s="1425" t="s">
        <v>1288</v>
      </c>
      <c r="K4825" s="1425">
        <v>4647</v>
      </c>
    </row>
    <row r="4826" spans="1:11" ht="12.75">
      <c r="A4826" s="1425" t="s">
        <v>1360</v>
      </c>
      <c r="B4826" s="1425" t="s">
        <v>761</v>
      </c>
      <c r="C4826" s="1425" t="s">
        <v>390</v>
      </c>
      <c r="D4826" s="1425" t="s">
        <v>549</v>
      </c>
      <c r="E4826" s="1425" t="s">
        <v>1476</v>
      </c>
      <c r="F4826" s="1425" t="s">
        <v>1287</v>
      </c>
      <c r="G4826" s="1425" t="s">
        <v>116</v>
      </c>
      <c r="H4826" s="1425" t="s">
        <v>2773</v>
      </c>
      <c r="I4826" s="1425" t="s">
        <v>2776</v>
      </c>
      <c r="J4826" s="1425" t="s">
        <v>1288</v>
      </c>
      <c r="K4826" s="1425">
        <v>13032.25</v>
      </c>
    </row>
    <row r="4827" spans="1:11" ht="12.75">
      <c r="A4827" s="1425" t="s">
        <v>1360</v>
      </c>
      <c r="B4827" s="1425" t="s">
        <v>761</v>
      </c>
      <c r="C4827" s="1425" t="s">
        <v>390</v>
      </c>
      <c r="D4827" s="1425" t="s">
        <v>549</v>
      </c>
      <c r="E4827" s="1425" t="s">
        <v>1476</v>
      </c>
      <c r="F4827" s="1425" t="s">
        <v>1287</v>
      </c>
      <c r="G4827" s="1425" t="s">
        <v>116</v>
      </c>
      <c r="H4827" s="1425" t="s">
        <v>2773</v>
      </c>
      <c r="I4827" s="1425" t="s">
        <v>2778</v>
      </c>
      <c r="J4827" s="1425" t="s">
        <v>1288</v>
      </c>
      <c r="K4827" s="1425">
        <v>67414.880000000005</v>
      </c>
    </row>
    <row r="4828" spans="1:11" ht="12.75">
      <c r="A4828" s="1425" t="s">
        <v>1360</v>
      </c>
      <c r="B4828" s="1425" t="s">
        <v>761</v>
      </c>
      <c r="C4828" s="1425" t="s">
        <v>390</v>
      </c>
      <c r="D4828" s="1425" t="s">
        <v>549</v>
      </c>
      <c r="E4828" s="1425" t="s">
        <v>1476</v>
      </c>
      <c r="F4828" s="1425" t="s">
        <v>1287</v>
      </c>
      <c r="G4828" s="1425" t="s">
        <v>116</v>
      </c>
      <c r="H4828" s="1425" t="s">
        <v>1264</v>
      </c>
      <c r="I4828" s="1425" t="s">
        <v>2775</v>
      </c>
      <c r="J4828" s="1425" t="s">
        <v>1288</v>
      </c>
      <c r="K4828" s="1425">
        <v>4647</v>
      </c>
    </row>
    <row r="4829" spans="1:11" ht="12.75">
      <c r="A4829" s="1425" t="s">
        <v>1360</v>
      </c>
      <c r="B4829" s="1425" t="s">
        <v>761</v>
      </c>
      <c r="C4829" s="1425" t="s">
        <v>390</v>
      </c>
      <c r="D4829" s="1425" t="s">
        <v>549</v>
      </c>
      <c r="E4829" s="1425" t="s">
        <v>1476</v>
      </c>
      <c r="F4829" s="1425" t="s">
        <v>1287</v>
      </c>
      <c r="G4829" s="1425" t="s">
        <v>116</v>
      </c>
      <c r="H4829" s="1425" t="s">
        <v>1264</v>
      </c>
      <c r="I4829" s="1425" t="s">
        <v>2776</v>
      </c>
      <c r="J4829" s="1425" t="s">
        <v>1288</v>
      </c>
      <c r="K4829" s="1425">
        <v>-26837.419999999998</v>
      </c>
    </row>
    <row r="4830" spans="1:11" ht="12.75">
      <c r="A4830" s="1425" t="s">
        <v>1360</v>
      </c>
      <c r="B4830" s="1425" t="s">
        <v>761</v>
      </c>
      <c r="C4830" s="1425" t="s">
        <v>390</v>
      </c>
      <c r="D4830" s="1425" t="s">
        <v>549</v>
      </c>
      <c r="E4830" s="1425" t="s">
        <v>1476</v>
      </c>
      <c r="F4830" s="1425" t="s">
        <v>1287</v>
      </c>
      <c r="G4830" s="1425" t="s">
        <v>116</v>
      </c>
      <c r="H4830" s="1425" t="s">
        <v>1264</v>
      </c>
      <c r="I4830" s="1425" t="s">
        <v>2778</v>
      </c>
      <c r="J4830" s="1425" t="s">
        <v>1288</v>
      </c>
      <c r="K4830" s="1425">
        <v>65537.380000000005</v>
      </c>
    </row>
    <row r="4831" spans="1:11" ht="12.75">
      <c r="A4831" s="1425" t="s">
        <v>1360</v>
      </c>
      <c r="B4831" s="1425" t="s">
        <v>761</v>
      </c>
      <c r="C4831" s="1425" t="s">
        <v>390</v>
      </c>
      <c r="D4831" s="1425" t="s">
        <v>549</v>
      </c>
      <c r="E4831" s="1425" t="s">
        <v>1476</v>
      </c>
      <c r="F4831" s="1425" t="s">
        <v>1287</v>
      </c>
      <c r="G4831" s="1425" t="s">
        <v>116</v>
      </c>
      <c r="H4831" s="1425" t="s">
        <v>1265</v>
      </c>
      <c r="I4831" s="1425" t="s">
        <v>2776</v>
      </c>
      <c r="J4831" s="1425" t="s">
        <v>1288</v>
      </c>
      <c r="K4831" s="1425">
        <v>32281.580000000002</v>
      </c>
    </row>
    <row r="4832" spans="1:11" ht="12.75">
      <c r="A4832" s="1425" t="s">
        <v>1360</v>
      </c>
      <c r="B4832" s="1425" t="s">
        <v>761</v>
      </c>
      <c r="C4832" s="1425" t="s">
        <v>390</v>
      </c>
      <c r="D4832" s="1425" t="s">
        <v>549</v>
      </c>
      <c r="E4832" s="1425" t="s">
        <v>1476</v>
      </c>
      <c r="F4832" s="1425" t="s">
        <v>1287</v>
      </c>
      <c r="G4832" s="1425" t="s">
        <v>116</v>
      </c>
      <c r="H4832" s="1425" t="s">
        <v>1265</v>
      </c>
      <c r="I4832" s="1425" t="s">
        <v>2778</v>
      </c>
      <c r="J4832" s="1425" t="s">
        <v>1288</v>
      </c>
      <c r="K4832" s="1425">
        <v>68203.929999999993</v>
      </c>
    </row>
    <row r="4833" spans="1:11" ht="12.75">
      <c r="A4833" s="1425" t="s">
        <v>1360</v>
      </c>
      <c r="B4833" s="1425" t="s">
        <v>761</v>
      </c>
      <c r="C4833" s="1425" t="s">
        <v>390</v>
      </c>
      <c r="D4833" s="1425" t="s">
        <v>549</v>
      </c>
      <c r="E4833" s="1425" t="s">
        <v>1476</v>
      </c>
      <c r="F4833" s="1425" t="s">
        <v>1287</v>
      </c>
      <c r="G4833" s="1425" t="s">
        <v>116</v>
      </c>
      <c r="H4833" s="1425" t="s">
        <v>2774</v>
      </c>
      <c r="I4833" s="1425" t="s">
        <v>2776</v>
      </c>
      <c r="J4833" s="1425" t="s">
        <v>1288</v>
      </c>
      <c r="K4833" s="1425">
        <v>11106.58</v>
      </c>
    </row>
    <row r="4834" spans="1:11" ht="12.75">
      <c r="A4834" s="1425" t="s">
        <v>1360</v>
      </c>
      <c r="B4834" s="1425" t="s">
        <v>761</v>
      </c>
      <c r="C4834" s="1425" t="s">
        <v>390</v>
      </c>
      <c r="D4834" s="1425" t="s">
        <v>549</v>
      </c>
      <c r="E4834" s="1425" t="s">
        <v>1476</v>
      </c>
      <c r="F4834" s="1425" t="s">
        <v>1287</v>
      </c>
      <c r="G4834" s="1425" t="s">
        <v>116</v>
      </c>
      <c r="H4834" s="1425" t="s">
        <v>2774</v>
      </c>
      <c r="I4834" s="1425" t="s">
        <v>2778</v>
      </c>
      <c r="J4834" s="1425" t="s">
        <v>1288</v>
      </c>
      <c r="K4834" s="1425">
        <v>72357.369999999995</v>
      </c>
    </row>
    <row r="4835" spans="1:11" ht="12.75">
      <c r="A4835" s="1425" t="s">
        <v>1360</v>
      </c>
      <c r="B4835" s="1425" t="s">
        <v>761</v>
      </c>
      <c r="C4835" s="1425" t="s">
        <v>390</v>
      </c>
      <c r="D4835" s="1425" t="s">
        <v>549</v>
      </c>
      <c r="E4835" s="1425" t="s">
        <v>1476</v>
      </c>
      <c r="F4835" s="1425" t="s">
        <v>1287</v>
      </c>
      <c r="G4835" s="1425" t="s">
        <v>116</v>
      </c>
      <c r="H4835" s="1425" t="s">
        <v>1266</v>
      </c>
      <c r="I4835" s="1425" t="s">
        <v>2776</v>
      </c>
      <c r="J4835" s="1425" t="s">
        <v>1288</v>
      </c>
      <c r="K4835" s="1425">
        <v>11106.58</v>
      </c>
    </row>
    <row r="4836" spans="1:11" ht="12.75">
      <c r="A4836" s="1425" t="s">
        <v>1360</v>
      </c>
      <c r="B4836" s="1425" t="s">
        <v>761</v>
      </c>
      <c r="C4836" s="1425" t="s">
        <v>390</v>
      </c>
      <c r="D4836" s="1425" t="s">
        <v>549</v>
      </c>
      <c r="E4836" s="1425" t="s">
        <v>1476</v>
      </c>
      <c r="F4836" s="1425" t="s">
        <v>1287</v>
      </c>
      <c r="G4836" s="1425" t="s">
        <v>116</v>
      </c>
      <c r="H4836" s="1425" t="s">
        <v>1266</v>
      </c>
      <c r="I4836" s="1425" t="s">
        <v>2778</v>
      </c>
      <c r="J4836" s="1425" t="s">
        <v>1288</v>
      </c>
      <c r="K4836" s="1425">
        <v>81678.490000000005</v>
      </c>
    </row>
    <row r="4837" spans="1:11" ht="12.75">
      <c r="A4837" s="1425" t="s">
        <v>1360</v>
      </c>
      <c r="B4837" s="1425" t="s">
        <v>761</v>
      </c>
      <c r="C4837" s="1425" t="s">
        <v>390</v>
      </c>
      <c r="D4837" s="1425" t="s">
        <v>549</v>
      </c>
      <c r="E4837" s="1425" t="s">
        <v>1476</v>
      </c>
      <c r="F4837" s="1425" t="s">
        <v>1287</v>
      </c>
      <c r="G4837" s="1425" t="s">
        <v>116</v>
      </c>
      <c r="H4837" s="1425" t="s">
        <v>1267</v>
      </c>
      <c r="I4837" s="1425" t="s">
        <v>2776</v>
      </c>
      <c r="J4837" s="1425" t="s">
        <v>1288</v>
      </c>
      <c r="K4837" s="1425">
        <v>14249.25</v>
      </c>
    </row>
    <row r="4838" spans="1:11" ht="12.75">
      <c r="A4838" s="1425" t="s">
        <v>1360</v>
      </c>
      <c r="B4838" s="1425" t="s">
        <v>761</v>
      </c>
      <c r="C4838" s="1425" t="s">
        <v>390</v>
      </c>
      <c r="D4838" s="1425" t="s">
        <v>549</v>
      </c>
      <c r="E4838" s="1425" t="s">
        <v>1476</v>
      </c>
      <c r="F4838" s="1425" t="s">
        <v>1287</v>
      </c>
      <c r="G4838" s="1425" t="s">
        <v>116</v>
      </c>
      <c r="H4838" s="1425" t="s">
        <v>1267</v>
      </c>
      <c r="I4838" s="1425" t="s">
        <v>2778</v>
      </c>
      <c r="J4838" s="1425" t="s">
        <v>1288</v>
      </c>
      <c r="K4838" s="1425">
        <v>64494.660000000003</v>
      </c>
    </row>
    <row r="4839" spans="1:11" ht="12.75">
      <c r="A4839" s="1425" t="s">
        <v>1360</v>
      </c>
      <c r="B4839" s="1425" t="s">
        <v>913</v>
      </c>
      <c r="C4839" s="1425" t="s">
        <v>390</v>
      </c>
      <c r="D4839" s="1425" t="s">
        <v>1309</v>
      </c>
      <c r="E4839" s="1425" t="s">
        <v>1471</v>
      </c>
      <c r="F4839" s="1425" t="s">
        <v>390</v>
      </c>
      <c r="G4839" s="1425" t="s">
        <v>1238</v>
      </c>
      <c r="H4839" s="1425" t="s">
        <v>2762</v>
      </c>
      <c r="I4839" s="1425" t="s">
        <v>2763</v>
      </c>
      <c r="J4839" s="1425" t="s">
        <v>390</v>
      </c>
      <c r="K4839" s="1425">
        <v>948.16999999999996</v>
      </c>
    </row>
    <row r="4840" spans="1:11" ht="12.75">
      <c r="A4840" s="1425" t="s">
        <v>1360</v>
      </c>
      <c r="B4840" s="1425" t="s">
        <v>913</v>
      </c>
      <c r="C4840" s="1425" t="s">
        <v>390</v>
      </c>
      <c r="D4840" s="1425" t="s">
        <v>1309</v>
      </c>
      <c r="E4840" s="1425" t="s">
        <v>1471</v>
      </c>
      <c r="F4840" s="1425" t="s">
        <v>390</v>
      </c>
      <c r="G4840" s="1425" t="s">
        <v>1238</v>
      </c>
      <c r="H4840" s="1425" t="s">
        <v>2762</v>
      </c>
      <c r="I4840" s="1425" t="s">
        <v>2764</v>
      </c>
      <c r="J4840" s="1425" t="s">
        <v>390</v>
      </c>
      <c r="K4840" s="1425">
        <v>120.75</v>
      </c>
    </row>
    <row r="4841" spans="1:11" ht="12.75">
      <c r="A4841" s="1425" t="s">
        <v>1360</v>
      </c>
      <c r="B4841" s="1425" t="s">
        <v>913</v>
      </c>
      <c r="C4841" s="1425" t="s">
        <v>390</v>
      </c>
      <c r="D4841" s="1425" t="s">
        <v>1309</v>
      </c>
      <c r="E4841" s="1425" t="s">
        <v>1471</v>
      </c>
      <c r="F4841" s="1425" t="s">
        <v>390</v>
      </c>
      <c r="G4841" s="1425" t="s">
        <v>1238</v>
      </c>
      <c r="H4841" s="1425" t="s">
        <v>2762</v>
      </c>
      <c r="I4841" s="1425" t="s">
        <v>2765</v>
      </c>
      <c r="J4841" s="1425" t="s">
        <v>390</v>
      </c>
      <c r="K4841" s="1425">
        <v>334.32999999999998</v>
      </c>
    </row>
    <row r="4842" spans="1:11" ht="12.75">
      <c r="A4842" s="1425" t="s">
        <v>1360</v>
      </c>
      <c r="B4842" s="1425" t="s">
        <v>913</v>
      </c>
      <c r="C4842" s="1425" t="s">
        <v>390</v>
      </c>
      <c r="D4842" s="1425" t="s">
        <v>1309</v>
      </c>
      <c r="E4842" s="1425" t="s">
        <v>1471</v>
      </c>
      <c r="F4842" s="1425" t="s">
        <v>390</v>
      </c>
      <c r="G4842" s="1425" t="s">
        <v>1238</v>
      </c>
      <c r="H4842" s="1425" t="s">
        <v>2762</v>
      </c>
      <c r="I4842" s="1425" t="s">
        <v>2766</v>
      </c>
      <c r="J4842" s="1425" t="s">
        <v>390</v>
      </c>
      <c r="K4842" s="1425">
        <v>430.61000000000001</v>
      </c>
    </row>
    <row r="4843" spans="1:11" ht="12.75">
      <c r="A4843" s="1425" t="s">
        <v>1360</v>
      </c>
      <c r="B4843" s="1425" t="s">
        <v>913</v>
      </c>
      <c r="C4843" s="1425" t="s">
        <v>390</v>
      </c>
      <c r="D4843" s="1425" t="s">
        <v>1309</v>
      </c>
      <c r="E4843" s="1425" t="s">
        <v>1471</v>
      </c>
      <c r="F4843" s="1425" t="s">
        <v>390</v>
      </c>
      <c r="G4843" s="1425" t="s">
        <v>1238</v>
      </c>
      <c r="H4843" s="1425" t="s">
        <v>2762</v>
      </c>
      <c r="I4843" s="1425" t="s">
        <v>2767</v>
      </c>
      <c r="J4843" s="1425" t="s">
        <v>390</v>
      </c>
      <c r="K4843" s="1425">
        <v>362.79000000000002</v>
      </c>
    </row>
    <row r="4844" spans="1:11" ht="12.75">
      <c r="A4844" s="1425" t="s">
        <v>1360</v>
      </c>
      <c r="B4844" s="1425" t="s">
        <v>913</v>
      </c>
      <c r="C4844" s="1425" t="s">
        <v>390</v>
      </c>
      <c r="D4844" s="1425" t="s">
        <v>1309</v>
      </c>
      <c r="E4844" s="1425" t="s">
        <v>1471</v>
      </c>
      <c r="F4844" s="1425" t="s">
        <v>390</v>
      </c>
      <c r="G4844" s="1425" t="s">
        <v>1238</v>
      </c>
      <c r="H4844" s="1425" t="s">
        <v>2762</v>
      </c>
      <c r="I4844" s="1425" t="s">
        <v>2768</v>
      </c>
      <c r="J4844" s="1425" t="s">
        <v>390</v>
      </c>
      <c r="K4844" s="1425">
        <v>699.57000000000005</v>
      </c>
    </row>
    <row r="4845" spans="1:11" ht="12.75">
      <c r="A4845" s="1425" t="s">
        <v>1360</v>
      </c>
      <c r="B4845" s="1425" t="s">
        <v>913</v>
      </c>
      <c r="C4845" s="1425" t="s">
        <v>390</v>
      </c>
      <c r="D4845" s="1425" t="s">
        <v>1309</v>
      </c>
      <c r="E4845" s="1425" t="s">
        <v>1471</v>
      </c>
      <c r="F4845" s="1425" t="s">
        <v>390</v>
      </c>
      <c r="G4845" s="1425" t="s">
        <v>1238</v>
      </c>
      <c r="H4845" s="1425" t="s">
        <v>2762</v>
      </c>
      <c r="I4845" s="1425" t="s">
        <v>2769</v>
      </c>
      <c r="J4845" s="1425" t="s">
        <v>390</v>
      </c>
      <c r="K4845" s="1425">
        <v>367.19999999999999</v>
      </c>
    </row>
    <row r="4846" spans="1:11" ht="12.75">
      <c r="A4846" s="1425" t="s">
        <v>1360</v>
      </c>
      <c r="B4846" s="1425" t="s">
        <v>913</v>
      </c>
      <c r="C4846" s="1425" t="s">
        <v>390</v>
      </c>
      <c r="D4846" s="1425" t="s">
        <v>1309</v>
      </c>
      <c r="E4846" s="1425" t="s">
        <v>1471</v>
      </c>
      <c r="F4846" s="1425" t="s">
        <v>390</v>
      </c>
      <c r="G4846" s="1425" t="s">
        <v>1238</v>
      </c>
      <c r="H4846" s="1425" t="s">
        <v>2762</v>
      </c>
      <c r="I4846" s="1425" t="s">
        <v>2770</v>
      </c>
      <c r="J4846" s="1425" t="s">
        <v>390</v>
      </c>
      <c r="K4846" s="1425">
        <v>364.13</v>
      </c>
    </row>
    <row r="4847" spans="1:11" ht="12.75">
      <c r="A4847" s="1425" t="s">
        <v>1360</v>
      </c>
      <c r="B4847" s="1425" t="s">
        <v>913</v>
      </c>
      <c r="C4847" s="1425" t="s">
        <v>390</v>
      </c>
      <c r="D4847" s="1425" t="s">
        <v>1309</v>
      </c>
      <c r="E4847" s="1425" t="s">
        <v>1471</v>
      </c>
      <c r="F4847" s="1425" t="s">
        <v>390</v>
      </c>
      <c r="G4847" s="1425" t="s">
        <v>1238</v>
      </c>
      <c r="H4847" s="1425" t="s">
        <v>2762</v>
      </c>
      <c r="I4847" s="1425" t="s">
        <v>2771</v>
      </c>
      <c r="J4847" s="1425" t="s">
        <v>390</v>
      </c>
      <c r="K4847" s="1425">
        <v>466.11000000000001</v>
      </c>
    </row>
    <row r="4848" spans="1:11" ht="12.75">
      <c r="A4848" s="1425" t="s">
        <v>1360</v>
      </c>
      <c r="B4848" s="1425" t="s">
        <v>913</v>
      </c>
      <c r="C4848" s="1425" t="s">
        <v>390</v>
      </c>
      <c r="D4848" s="1425" t="s">
        <v>1309</v>
      </c>
      <c r="E4848" s="1425" t="s">
        <v>1471</v>
      </c>
      <c r="F4848" s="1425" t="s">
        <v>390</v>
      </c>
      <c r="G4848" s="1425" t="s">
        <v>1238</v>
      </c>
      <c r="H4848" s="1425" t="s">
        <v>1263</v>
      </c>
      <c r="I4848" s="1425" t="s">
        <v>2763</v>
      </c>
      <c r="J4848" s="1425" t="s">
        <v>390</v>
      </c>
      <c r="K4848" s="1425">
        <v>1120.0999999999999</v>
      </c>
    </row>
    <row r="4849" spans="1:11" ht="12.75">
      <c r="A4849" s="1425" t="s">
        <v>1360</v>
      </c>
      <c r="B4849" s="1425" t="s">
        <v>913</v>
      </c>
      <c r="C4849" s="1425" t="s">
        <v>390</v>
      </c>
      <c r="D4849" s="1425" t="s">
        <v>1309</v>
      </c>
      <c r="E4849" s="1425" t="s">
        <v>1471</v>
      </c>
      <c r="F4849" s="1425" t="s">
        <v>390</v>
      </c>
      <c r="G4849" s="1425" t="s">
        <v>1238</v>
      </c>
      <c r="H4849" s="1425" t="s">
        <v>1263</v>
      </c>
      <c r="I4849" s="1425" t="s">
        <v>2764</v>
      </c>
      <c r="J4849" s="1425" t="s">
        <v>390</v>
      </c>
      <c r="K4849" s="1425">
        <v>120.2</v>
      </c>
    </row>
    <row r="4850" spans="1:11" ht="12.75">
      <c r="A4850" s="1425" t="s">
        <v>1360</v>
      </c>
      <c r="B4850" s="1425" t="s">
        <v>913</v>
      </c>
      <c r="C4850" s="1425" t="s">
        <v>390</v>
      </c>
      <c r="D4850" s="1425" t="s">
        <v>1309</v>
      </c>
      <c r="E4850" s="1425" t="s">
        <v>1471</v>
      </c>
      <c r="F4850" s="1425" t="s">
        <v>390</v>
      </c>
      <c r="G4850" s="1425" t="s">
        <v>1238</v>
      </c>
      <c r="H4850" s="1425" t="s">
        <v>1263</v>
      </c>
      <c r="I4850" s="1425" t="s">
        <v>2765</v>
      </c>
      <c r="J4850" s="1425" t="s">
        <v>390</v>
      </c>
      <c r="K4850" s="1425">
        <v>354.19</v>
      </c>
    </row>
    <row r="4851" spans="1:11" ht="12.75">
      <c r="A4851" s="1425" t="s">
        <v>1360</v>
      </c>
      <c r="B4851" s="1425" t="s">
        <v>913</v>
      </c>
      <c r="C4851" s="1425" t="s">
        <v>390</v>
      </c>
      <c r="D4851" s="1425" t="s">
        <v>1309</v>
      </c>
      <c r="E4851" s="1425" t="s">
        <v>1471</v>
      </c>
      <c r="F4851" s="1425" t="s">
        <v>390</v>
      </c>
      <c r="G4851" s="1425" t="s">
        <v>1238</v>
      </c>
      <c r="H4851" s="1425" t="s">
        <v>1263</v>
      </c>
      <c r="I4851" s="1425" t="s">
        <v>2766</v>
      </c>
      <c r="J4851" s="1425" t="s">
        <v>390</v>
      </c>
      <c r="K4851" s="1425">
        <v>473.66000000000003</v>
      </c>
    </row>
    <row r="4852" spans="1:11" ht="12.75">
      <c r="A4852" s="1425" t="s">
        <v>1360</v>
      </c>
      <c r="B4852" s="1425" t="s">
        <v>913</v>
      </c>
      <c r="C4852" s="1425" t="s">
        <v>390</v>
      </c>
      <c r="D4852" s="1425" t="s">
        <v>1309</v>
      </c>
      <c r="E4852" s="1425" t="s">
        <v>1471</v>
      </c>
      <c r="F4852" s="1425" t="s">
        <v>390</v>
      </c>
      <c r="G4852" s="1425" t="s">
        <v>1238</v>
      </c>
      <c r="H4852" s="1425" t="s">
        <v>1263</v>
      </c>
      <c r="I4852" s="1425" t="s">
        <v>2767</v>
      </c>
      <c r="J4852" s="1425" t="s">
        <v>390</v>
      </c>
      <c r="K4852" s="1425">
        <v>359.50999999999999</v>
      </c>
    </row>
    <row r="4853" spans="1:11" ht="12.75">
      <c r="A4853" s="1425" t="s">
        <v>1360</v>
      </c>
      <c r="B4853" s="1425" t="s">
        <v>913</v>
      </c>
      <c r="C4853" s="1425" t="s">
        <v>390</v>
      </c>
      <c r="D4853" s="1425" t="s">
        <v>1309</v>
      </c>
      <c r="E4853" s="1425" t="s">
        <v>1471</v>
      </c>
      <c r="F4853" s="1425" t="s">
        <v>390</v>
      </c>
      <c r="G4853" s="1425" t="s">
        <v>1238</v>
      </c>
      <c r="H4853" s="1425" t="s">
        <v>1263</v>
      </c>
      <c r="I4853" s="1425" t="s">
        <v>2768</v>
      </c>
      <c r="J4853" s="1425" t="s">
        <v>390</v>
      </c>
      <c r="K4853" s="1425">
        <v>720.96000000000004</v>
      </c>
    </row>
    <row r="4854" spans="1:11" ht="12.75">
      <c r="A4854" s="1425" t="s">
        <v>1360</v>
      </c>
      <c r="B4854" s="1425" t="s">
        <v>913</v>
      </c>
      <c r="C4854" s="1425" t="s">
        <v>390</v>
      </c>
      <c r="D4854" s="1425" t="s">
        <v>1309</v>
      </c>
      <c r="E4854" s="1425" t="s">
        <v>1471</v>
      </c>
      <c r="F4854" s="1425" t="s">
        <v>390</v>
      </c>
      <c r="G4854" s="1425" t="s">
        <v>1238</v>
      </c>
      <c r="H4854" s="1425" t="s">
        <v>1263</v>
      </c>
      <c r="I4854" s="1425" t="s">
        <v>2769</v>
      </c>
      <c r="J4854" s="1425" t="s">
        <v>390</v>
      </c>
      <c r="K4854" s="1425">
        <v>366.94</v>
      </c>
    </row>
    <row r="4855" spans="1:11" ht="12.75">
      <c r="A4855" s="1425" t="s">
        <v>1360</v>
      </c>
      <c r="B4855" s="1425" t="s">
        <v>913</v>
      </c>
      <c r="C4855" s="1425" t="s">
        <v>390</v>
      </c>
      <c r="D4855" s="1425" t="s">
        <v>1309</v>
      </c>
      <c r="E4855" s="1425" t="s">
        <v>1471</v>
      </c>
      <c r="F4855" s="1425" t="s">
        <v>390</v>
      </c>
      <c r="G4855" s="1425" t="s">
        <v>1238</v>
      </c>
      <c r="H4855" s="1425" t="s">
        <v>1263</v>
      </c>
      <c r="I4855" s="1425" t="s">
        <v>2770</v>
      </c>
      <c r="J4855" s="1425" t="s">
        <v>390</v>
      </c>
      <c r="K4855" s="1425">
        <v>363.91000000000003</v>
      </c>
    </row>
    <row r="4856" spans="1:11" ht="12.75">
      <c r="A4856" s="1425" t="s">
        <v>1360</v>
      </c>
      <c r="B4856" s="1425" t="s">
        <v>913</v>
      </c>
      <c r="C4856" s="1425" t="s">
        <v>390</v>
      </c>
      <c r="D4856" s="1425" t="s">
        <v>1309</v>
      </c>
      <c r="E4856" s="1425" t="s">
        <v>1471</v>
      </c>
      <c r="F4856" s="1425" t="s">
        <v>390</v>
      </c>
      <c r="G4856" s="1425" t="s">
        <v>1238</v>
      </c>
      <c r="H4856" s="1425" t="s">
        <v>1263</v>
      </c>
      <c r="I4856" s="1425" t="s">
        <v>2771</v>
      </c>
      <c r="J4856" s="1425" t="s">
        <v>390</v>
      </c>
      <c r="K4856" s="1425">
        <v>462.39999999999998</v>
      </c>
    </row>
    <row r="4857" spans="1:11" ht="12.75">
      <c r="A4857" s="1425" t="s">
        <v>1360</v>
      </c>
      <c r="B4857" s="1425" t="s">
        <v>913</v>
      </c>
      <c r="C4857" s="1425" t="s">
        <v>390</v>
      </c>
      <c r="D4857" s="1425" t="s">
        <v>1309</v>
      </c>
      <c r="E4857" s="1425" t="s">
        <v>1471</v>
      </c>
      <c r="F4857" s="1425" t="s">
        <v>390</v>
      </c>
      <c r="G4857" s="1425" t="s">
        <v>1238</v>
      </c>
      <c r="H4857" s="1425" t="s">
        <v>2772</v>
      </c>
      <c r="I4857" s="1425" t="s">
        <v>2763</v>
      </c>
      <c r="J4857" s="1425" t="s">
        <v>390</v>
      </c>
      <c r="K4857" s="1425">
        <v>947.51999999999998</v>
      </c>
    </row>
    <row r="4858" spans="1:11" ht="12.75">
      <c r="A4858" s="1425" t="s">
        <v>1360</v>
      </c>
      <c r="B4858" s="1425" t="s">
        <v>913</v>
      </c>
      <c r="C4858" s="1425" t="s">
        <v>390</v>
      </c>
      <c r="D4858" s="1425" t="s">
        <v>1309</v>
      </c>
      <c r="E4858" s="1425" t="s">
        <v>1471</v>
      </c>
      <c r="F4858" s="1425" t="s">
        <v>390</v>
      </c>
      <c r="G4858" s="1425" t="s">
        <v>1238</v>
      </c>
      <c r="H4858" s="1425" t="s">
        <v>2772</v>
      </c>
      <c r="I4858" s="1425" t="s">
        <v>2764</v>
      </c>
      <c r="J4858" s="1425" t="s">
        <v>390</v>
      </c>
      <c r="K4858" s="1425">
        <v>111.66</v>
      </c>
    </row>
    <row r="4859" spans="1:11" ht="12.75">
      <c r="A4859" s="1425" t="s">
        <v>1360</v>
      </c>
      <c r="B4859" s="1425" t="s">
        <v>913</v>
      </c>
      <c r="C4859" s="1425" t="s">
        <v>390</v>
      </c>
      <c r="D4859" s="1425" t="s">
        <v>1309</v>
      </c>
      <c r="E4859" s="1425" t="s">
        <v>1471</v>
      </c>
      <c r="F4859" s="1425" t="s">
        <v>390</v>
      </c>
      <c r="G4859" s="1425" t="s">
        <v>1238</v>
      </c>
      <c r="H4859" s="1425" t="s">
        <v>2772</v>
      </c>
      <c r="I4859" s="1425" t="s">
        <v>2765</v>
      </c>
      <c r="J4859" s="1425" t="s">
        <v>390</v>
      </c>
      <c r="K4859" s="1425">
        <v>332.50999999999999</v>
      </c>
    </row>
    <row r="4860" spans="1:11" ht="12.75">
      <c r="A4860" s="1425" t="s">
        <v>1360</v>
      </c>
      <c r="B4860" s="1425" t="s">
        <v>913</v>
      </c>
      <c r="C4860" s="1425" t="s">
        <v>390</v>
      </c>
      <c r="D4860" s="1425" t="s">
        <v>1309</v>
      </c>
      <c r="E4860" s="1425" t="s">
        <v>1471</v>
      </c>
      <c r="F4860" s="1425" t="s">
        <v>390</v>
      </c>
      <c r="G4860" s="1425" t="s">
        <v>1238</v>
      </c>
      <c r="H4860" s="1425" t="s">
        <v>2772</v>
      </c>
      <c r="I4860" s="1425" t="s">
        <v>2766</v>
      </c>
      <c r="J4860" s="1425" t="s">
        <v>390</v>
      </c>
      <c r="K4860" s="1425">
        <v>427.36000000000001</v>
      </c>
    </row>
    <row r="4861" spans="1:11" ht="12.75">
      <c r="A4861" s="1425" t="s">
        <v>1360</v>
      </c>
      <c r="B4861" s="1425" t="s">
        <v>913</v>
      </c>
      <c r="C4861" s="1425" t="s">
        <v>390</v>
      </c>
      <c r="D4861" s="1425" t="s">
        <v>1309</v>
      </c>
      <c r="E4861" s="1425" t="s">
        <v>1471</v>
      </c>
      <c r="F4861" s="1425" t="s">
        <v>390</v>
      </c>
      <c r="G4861" s="1425" t="s">
        <v>1238</v>
      </c>
      <c r="H4861" s="1425" t="s">
        <v>2772</v>
      </c>
      <c r="I4861" s="1425" t="s">
        <v>2767</v>
      </c>
      <c r="J4861" s="1425" t="s">
        <v>390</v>
      </c>
      <c r="K4861" s="1425">
        <v>308.48000000000002</v>
      </c>
    </row>
    <row r="4862" spans="1:11" ht="12.75">
      <c r="A4862" s="1425" t="s">
        <v>1360</v>
      </c>
      <c r="B4862" s="1425" t="s">
        <v>913</v>
      </c>
      <c r="C4862" s="1425" t="s">
        <v>390</v>
      </c>
      <c r="D4862" s="1425" t="s">
        <v>1309</v>
      </c>
      <c r="E4862" s="1425" t="s">
        <v>1471</v>
      </c>
      <c r="F4862" s="1425" t="s">
        <v>390</v>
      </c>
      <c r="G4862" s="1425" t="s">
        <v>1238</v>
      </c>
      <c r="H4862" s="1425" t="s">
        <v>2772</v>
      </c>
      <c r="I4862" s="1425" t="s">
        <v>2768</v>
      </c>
      <c r="J4862" s="1425" t="s">
        <v>390</v>
      </c>
      <c r="K4862" s="1425">
        <v>695.01999999999998</v>
      </c>
    </row>
    <row r="4863" spans="1:11" ht="12.75">
      <c r="A4863" s="1425" t="s">
        <v>1360</v>
      </c>
      <c r="B4863" s="1425" t="s">
        <v>913</v>
      </c>
      <c r="C4863" s="1425" t="s">
        <v>390</v>
      </c>
      <c r="D4863" s="1425" t="s">
        <v>1309</v>
      </c>
      <c r="E4863" s="1425" t="s">
        <v>1471</v>
      </c>
      <c r="F4863" s="1425" t="s">
        <v>390</v>
      </c>
      <c r="G4863" s="1425" t="s">
        <v>1238</v>
      </c>
      <c r="H4863" s="1425" t="s">
        <v>2772</v>
      </c>
      <c r="I4863" s="1425" t="s">
        <v>2769</v>
      </c>
      <c r="J4863" s="1425" t="s">
        <v>390</v>
      </c>
      <c r="K4863" s="1425">
        <v>364.86000000000001</v>
      </c>
    </row>
    <row r="4864" spans="1:11" ht="12.75">
      <c r="A4864" s="1425" t="s">
        <v>1360</v>
      </c>
      <c r="B4864" s="1425" t="s">
        <v>913</v>
      </c>
      <c r="C4864" s="1425" t="s">
        <v>390</v>
      </c>
      <c r="D4864" s="1425" t="s">
        <v>1309</v>
      </c>
      <c r="E4864" s="1425" t="s">
        <v>1471</v>
      </c>
      <c r="F4864" s="1425" t="s">
        <v>390</v>
      </c>
      <c r="G4864" s="1425" t="s">
        <v>1238</v>
      </c>
      <c r="H4864" s="1425" t="s">
        <v>2772</v>
      </c>
      <c r="I4864" s="1425" t="s">
        <v>2770</v>
      </c>
      <c r="J4864" s="1425" t="s">
        <v>390</v>
      </c>
      <c r="K4864" s="1425">
        <v>362.18000000000001</v>
      </c>
    </row>
    <row r="4865" spans="1:11" ht="12.75">
      <c r="A4865" s="1425" t="s">
        <v>1360</v>
      </c>
      <c r="B4865" s="1425" t="s">
        <v>913</v>
      </c>
      <c r="C4865" s="1425" t="s">
        <v>390</v>
      </c>
      <c r="D4865" s="1425" t="s">
        <v>1309</v>
      </c>
      <c r="E4865" s="1425" t="s">
        <v>1471</v>
      </c>
      <c r="F4865" s="1425" t="s">
        <v>390</v>
      </c>
      <c r="G4865" s="1425" t="s">
        <v>1238</v>
      </c>
      <c r="H4865" s="1425" t="s">
        <v>2772</v>
      </c>
      <c r="I4865" s="1425" t="s">
        <v>2771</v>
      </c>
      <c r="J4865" s="1425" t="s">
        <v>390</v>
      </c>
      <c r="K4865" s="1425">
        <v>405.29000000000002</v>
      </c>
    </row>
    <row r="4866" spans="1:11" ht="12.75">
      <c r="A4866" s="1425" t="s">
        <v>1360</v>
      </c>
      <c r="B4866" s="1425" t="s">
        <v>913</v>
      </c>
      <c r="C4866" s="1425" t="s">
        <v>390</v>
      </c>
      <c r="D4866" s="1425" t="s">
        <v>1309</v>
      </c>
      <c r="E4866" s="1425" t="s">
        <v>1471</v>
      </c>
      <c r="F4866" s="1425" t="s">
        <v>390</v>
      </c>
      <c r="G4866" s="1425" t="s">
        <v>1238</v>
      </c>
      <c r="H4866" s="1425" t="s">
        <v>2773</v>
      </c>
      <c r="I4866" s="1425" t="s">
        <v>2763</v>
      </c>
      <c r="J4866" s="1425" t="s">
        <v>390</v>
      </c>
      <c r="K4866" s="1425">
        <v>948.76999999999998</v>
      </c>
    </row>
    <row r="4867" spans="1:11" ht="12.75">
      <c r="A4867" s="1425" t="s">
        <v>1360</v>
      </c>
      <c r="B4867" s="1425" t="s">
        <v>913</v>
      </c>
      <c r="C4867" s="1425" t="s">
        <v>390</v>
      </c>
      <c r="D4867" s="1425" t="s">
        <v>1309</v>
      </c>
      <c r="E4867" s="1425" t="s">
        <v>1471</v>
      </c>
      <c r="F4867" s="1425" t="s">
        <v>390</v>
      </c>
      <c r="G4867" s="1425" t="s">
        <v>1238</v>
      </c>
      <c r="H4867" s="1425" t="s">
        <v>2773</v>
      </c>
      <c r="I4867" s="1425" t="s">
        <v>2764</v>
      </c>
      <c r="J4867" s="1425" t="s">
        <v>390</v>
      </c>
      <c r="K4867" s="1425">
        <v>129.13</v>
      </c>
    </row>
    <row r="4868" spans="1:11" ht="12.75">
      <c r="A4868" s="1425" t="s">
        <v>1360</v>
      </c>
      <c r="B4868" s="1425" t="s">
        <v>913</v>
      </c>
      <c r="C4868" s="1425" t="s">
        <v>390</v>
      </c>
      <c r="D4868" s="1425" t="s">
        <v>1309</v>
      </c>
      <c r="E4868" s="1425" t="s">
        <v>1471</v>
      </c>
      <c r="F4868" s="1425" t="s">
        <v>390</v>
      </c>
      <c r="G4868" s="1425" t="s">
        <v>1238</v>
      </c>
      <c r="H4868" s="1425" t="s">
        <v>2773</v>
      </c>
      <c r="I4868" s="1425" t="s">
        <v>2765</v>
      </c>
      <c r="J4868" s="1425" t="s">
        <v>390</v>
      </c>
      <c r="K4868" s="1425">
        <v>336.00999999999999</v>
      </c>
    </row>
    <row r="4869" spans="1:11" ht="12.75">
      <c r="A4869" s="1425" t="s">
        <v>1360</v>
      </c>
      <c r="B4869" s="1425" t="s">
        <v>913</v>
      </c>
      <c r="C4869" s="1425" t="s">
        <v>390</v>
      </c>
      <c r="D4869" s="1425" t="s">
        <v>1309</v>
      </c>
      <c r="E4869" s="1425" t="s">
        <v>1471</v>
      </c>
      <c r="F4869" s="1425" t="s">
        <v>390</v>
      </c>
      <c r="G4869" s="1425" t="s">
        <v>1238</v>
      </c>
      <c r="H4869" s="1425" t="s">
        <v>2773</v>
      </c>
      <c r="I4869" s="1425" t="s">
        <v>2766</v>
      </c>
      <c r="J4869" s="1425" t="s">
        <v>390</v>
      </c>
      <c r="K4869" s="1425">
        <v>433.60000000000002</v>
      </c>
    </row>
    <row r="4870" spans="1:11" ht="12.75">
      <c r="A4870" s="1425" t="s">
        <v>1360</v>
      </c>
      <c r="B4870" s="1425" t="s">
        <v>913</v>
      </c>
      <c r="C4870" s="1425" t="s">
        <v>390</v>
      </c>
      <c r="D4870" s="1425" t="s">
        <v>1309</v>
      </c>
      <c r="E4870" s="1425" t="s">
        <v>1471</v>
      </c>
      <c r="F4870" s="1425" t="s">
        <v>390</v>
      </c>
      <c r="G4870" s="1425" t="s">
        <v>1238</v>
      </c>
      <c r="H4870" s="1425" t="s">
        <v>2773</v>
      </c>
      <c r="I4870" s="1425" t="s">
        <v>2767</v>
      </c>
      <c r="J4870" s="1425" t="s">
        <v>390</v>
      </c>
      <c r="K4870" s="1425">
        <v>412.81</v>
      </c>
    </row>
    <row r="4871" spans="1:11" ht="12.75">
      <c r="A4871" s="1425" t="s">
        <v>1360</v>
      </c>
      <c r="B4871" s="1425" t="s">
        <v>913</v>
      </c>
      <c r="C4871" s="1425" t="s">
        <v>390</v>
      </c>
      <c r="D4871" s="1425" t="s">
        <v>1309</v>
      </c>
      <c r="E4871" s="1425" t="s">
        <v>1471</v>
      </c>
      <c r="F4871" s="1425" t="s">
        <v>390</v>
      </c>
      <c r="G4871" s="1425" t="s">
        <v>1238</v>
      </c>
      <c r="H4871" s="1425" t="s">
        <v>2773</v>
      </c>
      <c r="I4871" s="1425" t="s">
        <v>2768</v>
      </c>
      <c r="J4871" s="1425" t="s">
        <v>390</v>
      </c>
      <c r="K4871" s="1425">
        <v>703.75</v>
      </c>
    </row>
    <row r="4872" spans="1:11" ht="12.75">
      <c r="A4872" s="1425" t="s">
        <v>1360</v>
      </c>
      <c r="B4872" s="1425" t="s">
        <v>913</v>
      </c>
      <c r="C4872" s="1425" t="s">
        <v>390</v>
      </c>
      <c r="D4872" s="1425" t="s">
        <v>1309</v>
      </c>
      <c r="E4872" s="1425" t="s">
        <v>1471</v>
      </c>
      <c r="F4872" s="1425" t="s">
        <v>390</v>
      </c>
      <c r="G4872" s="1425" t="s">
        <v>1238</v>
      </c>
      <c r="H4872" s="1425" t="s">
        <v>2773</v>
      </c>
      <c r="I4872" s="1425" t="s">
        <v>2769</v>
      </c>
      <c r="J4872" s="1425" t="s">
        <v>390</v>
      </c>
      <c r="K4872" s="1425">
        <v>369.33999999999997</v>
      </c>
    </row>
    <row r="4873" spans="1:11" ht="12.75">
      <c r="A4873" s="1425" t="s">
        <v>1360</v>
      </c>
      <c r="B4873" s="1425" t="s">
        <v>913</v>
      </c>
      <c r="C4873" s="1425" t="s">
        <v>390</v>
      </c>
      <c r="D4873" s="1425" t="s">
        <v>1309</v>
      </c>
      <c r="E4873" s="1425" t="s">
        <v>1471</v>
      </c>
      <c r="F4873" s="1425" t="s">
        <v>390</v>
      </c>
      <c r="G4873" s="1425" t="s">
        <v>1238</v>
      </c>
      <c r="H4873" s="1425" t="s">
        <v>2773</v>
      </c>
      <c r="I4873" s="1425" t="s">
        <v>2770</v>
      </c>
      <c r="J4873" s="1425" t="s">
        <v>390</v>
      </c>
      <c r="K4873" s="1425">
        <v>365.91000000000003</v>
      </c>
    </row>
    <row r="4874" spans="1:11" ht="12.75">
      <c r="A4874" s="1425" t="s">
        <v>1360</v>
      </c>
      <c r="B4874" s="1425" t="s">
        <v>913</v>
      </c>
      <c r="C4874" s="1425" t="s">
        <v>390</v>
      </c>
      <c r="D4874" s="1425" t="s">
        <v>1309</v>
      </c>
      <c r="E4874" s="1425" t="s">
        <v>1471</v>
      </c>
      <c r="F4874" s="1425" t="s">
        <v>390</v>
      </c>
      <c r="G4874" s="1425" t="s">
        <v>1238</v>
      </c>
      <c r="H4874" s="1425" t="s">
        <v>2773</v>
      </c>
      <c r="I4874" s="1425" t="s">
        <v>2771</v>
      </c>
      <c r="J4874" s="1425" t="s">
        <v>390</v>
      </c>
      <c r="K4874" s="1425">
        <v>522.07000000000005</v>
      </c>
    </row>
    <row r="4875" spans="1:11" ht="12.75">
      <c r="A4875" s="1425" t="s">
        <v>1360</v>
      </c>
      <c r="B4875" s="1425" t="s">
        <v>913</v>
      </c>
      <c r="C4875" s="1425" t="s">
        <v>390</v>
      </c>
      <c r="D4875" s="1425" t="s">
        <v>1309</v>
      </c>
      <c r="E4875" s="1425" t="s">
        <v>1471</v>
      </c>
      <c r="F4875" s="1425" t="s">
        <v>390</v>
      </c>
      <c r="G4875" s="1425" t="s">
        <v>1238</v>
      </c>
      <c r="H4875" s="1425" t="s">
        <v>1264</v>
      </c>
      <c r="I4875" s="1425" t="s">
        <v>2763</v>
      </c>
      <c r="J4875" s="1425" t="s">
        <v>390</v>
      </c>
      <c r="K4875" s="1425">
        <v>1120.1199999999999</v>
      </c>
    </row>
    <row r="4876" spans="1:11" ht="12.75">
      <c r="A4876" s="1425" t="s">
        <v>1360</v>
      </c>
      <c r="B4876" s="1425" t="s">
        <v>913</v>
      </c>
      <c r="C4876" s="1425" t="s">
        <v>390</v>
      </c>
      <c r="D4876" s="1425" t="s">
        <v>1309</v>
      </c>
      <c r="E4876" s="1425" t="s">
        <v>1471</v>
      </c>
      <c r="F4876" s="1425" t="s">
        <v>390</v>
      </c>
      <c r="G4876" s="1425" t="s">
        <v>1238</v>
      </c>
      <c r="H4876" s="1425" t="s">
        <v>1264</v>
      </c>
      <c r="I4876" s="1425" t="s">
        <v>2764</v>
      </c>
      <c r="J4876" s="1425" t="s">
        <v>390</v>
      </c>
      <c r="K4876" s="1425">
        <v>120.53</v>
      </c>
    </row>
    <row r="4877" spans="1:11" ht="12.75">
      <c r="A4877" s="1425" t="s">
        <v>1360</v>
      </c>
      <c r="B4877" s="1425" t="s">
        <v>913</v>
      </c>
      <c r="C4877" s="1425" t="s">
        <v>390</v>
      </c>
      <c r="D4877" s="1425" t="s">
        <v>1309</v>
      </c>
      <c r="E4877" s="1425" t="s">
        <v>1471</v>
      </c>
      <c r="F4877" s="1425" t="s">
        <v>390</v>
      </c>
      <c r="G4877" s="1425" t="s">
        <v>1238</v>
      </c>
      <c r="H4877" s="1425" t="s">
        <v>1264</v>
      </c>
      <c r="I4877" s="1425" t="s">
        <v>2765</v>
      </c>
      <c r="J4877" s="1425" t="s">
        <v>390</v>
      </c>
      <c r="K4877" s="1425">
        <v>354.25999999999999</v>
      </c>
    </row>
    <row r="4878" spans="1:11" ht="12.75">
      <c r="A4878" s="1425" t="s">
        <v>1360</v>
      </c>
      <c r="B4878" s="1425" t="s">
        <v>913</v>
      </c>
      <c r="C4878" s="1425" t="s">
        <v>390</v>
      </c>
      <c r="D4878" s="1425" t="s">
        <v>1309</v>
      </c>
      <c r="E4878" s="1425" t="s">
        <v>1471</v>
      </c>
      <c r="F4878" s="1425" t="s">
        <v>390</v>
      </c>
      <c r="G4878" s="1425" t="s">
        <v>1238</v>
      </c>
      <c r="H4878" s="1425" t="s">
        <v>1264</v>
      </c>
      <c r="I4878" s="1425" t="s">
        <v>2766</v>
      </c>
      <c r="J4878" s="1425" t="s">
        <v>390</v>
      </c>
      <c r="K4878" s="1425">
        <v>473.77999999999997</v>
      </c>
    </row>
    <row r="4879" spans="1:11" ht="12.75">
      <c r="A4879" s="1425" t="s">
        <v>1360</v>
      </c>
      <c r="B4879" s="1425" t="s">
        <v>913</v>
      </c>
      <c r="C4879" s="1425" t="s">
        <v>390</v>
      </c>
      <c r="D4879" s="1425" t="s">
        <v>1309</v>
      </c>
      <c r="E4879" s="1425" t="s">
        <v>1471</v>
      </c>
      <c r="F4879" s="1425" t="s">
        <v>390</v>
      </c>
      <c r="G4879" s="1425" t="s">
        <v>1238</v>
      </c>
      <c r="H4879" s="1425" t="s">
        <v>1264</v>
      </c>
      <c r="I4879" s="1425" t="s">
        <v>2767</v>
      </c>
      <c r="J4879" s="1425" t="s">
        <v>390</v>
      </c>
      <c r="K4879" s="1425">
        <v>361.44</v>
      </c>
    </row>
    <row r="4880" spans="1:11" ht="12.75">
      <c r="A4880" s="1425" t="s">
        <v>1360</v>
      </c>
      <c r="B4880" s="1425" t="s">
        <v>913</v>
      </c>
      <c r="C4880" s="1425" t="s">
        <v>390</v>
      </c>
      <c r="D4880" s="1425" t="s">
        <v>1309</v>
      </c>
      <c r="E4880" s="1425" t="s">
        <v>1471</v>
      </c>
      <c r="F4880" s="1425" t="s">
        <v>390</v>
      </c>
      <c r="G4880" s="1425" t="s">
        <v>1238</v>
      </c>
      <c r="H4880" s="1425" t="s">
        <v>1264</v>
      </c>
      <c r="I4880" s="1425" t="s">
        <v>2768</v>
      </c>
      <c r="J4880" s="1425" t="s">
        <v>390</v>
      </c>
      <c r="K4880" s="1425">
        <v>721.12</v>
      </c>
    </row>
    <row r="4881" spans="1:11" ht="12.75">
      <c r="A4881" s="1425" t="s">
        <v>1360</v>
      </c>
      <c r="B4881" s="1425" t="s">
        <v>913</v>
      </c>
      <c r="C4881" s="1425" t="s">
        <v>390</v>
      </c>
      <c r="D4881" s="1425" t="s">
        <v>1309</v>
      </c>
      <c r="E4881" s="1425" t="s">
        <v>1471</v>
      </c>
      <c r="F4881" s="1425" t="s">
        <v>390</v>
      </c>
      <c r="G4881" s="1425" t="s">
        <v>1238</v>
      </c>
      <c r="H4881" s="1425" t="s">
        <v>1264</v>
      </c>
      <c r="I4881" s="1425" t="s">
        <v>2769</v>
      </c>
      <c r="J4881" s="1425" t="s">
        <v>390</v>
      </c>
      <c r="K4881" s="1425">
        <v>367.02999999999997</v>
      </c>
    </row>
    <row r="4882" spans="1:11" ht="12.75">
      <c r="A4882" s="1425" t="s">
        <v>1360</v>
      </c>
      <c r="B4882" s="1425" t="s">
        <v>913</v>
      </c>
      <c r="C4882" s="1425" t="s">
        <v>390</v>
      </c>
      <c r="D4882" s="1425" t="s">
        <v>1309</v>
      </c>
      <c r="E4882" s="1425" t="s">
        <v>1471</v>
      </c>
      <c r="F4882" s="1425" t="s">
        <v>390</v>
      </c>
      <c r="G4882" s="1425" t="s">
        <v>1238</v>
      </c>
      <c r="H4882" s="1425" t="s">
        <v>1264</v>
      </c>
      <c r="I4882" s="1425" t="s">
        <v>2770</v>
      </c>
      <c r="J4882" s="1425" t="s">
        <v>390</v>
      </c>
      <c r="K4882" s="1425">
        <v>363.99000000000001</v>
      </c>
    </row>
    <row r="4883" spans="1:11" ht="12.75">
      <c r="A4883" s="1425" t="s">
        <v>1360</v>
      </c>
      <c r="B4883" s="1425" t="s">
        <v>913</v>
      </c>
      <c r="C4883" s="1425" t="s">
        <v>390</v>
      </c>
      <c r="D4883" s="1425" t="s">
        <v>1309</v>
      </c>
      <c r="E4883" s="1425" t="s">
        <v>1471</v>
      </c>
      <c r="F4883" s="1425" t="s">
        <v>390</v>
      </c>
      <c r="G4883" s="1425" t="s">
        <v>1238</v>
      </c>
      <c r="H4883" s="1425" t="s">
        <v>1264</v>
      </c>
      <c r="I4883" s="1425" t="s">
        <v>2771</v>
      </c>
      <c r="J4883" s="1425" t="s">
        <v>390</v>
      </c>
      <c r="K4883" s="1425">
        <v>464.57999999999998</v>
      </c>
    </row>
    <row r="4884" spans="1:11" ht="12.75">
      <c r="A4884" s="1425" t="s">
        <v>1360</v>
      </c>
      <c r="B4884" s="1425" t="s">
        <v>913</v>
      </c>
      <c r="C4884" s="1425" t="s">
        <v>390</v>
      </c>
      <c r="D4884" s="1425" t="s">
        <v>1309</v>
      </c>
      <c r="E4884" s="1425" t="s">
        <v>1471</v>
      </c>
      <c r="F4884" s="1425" t="s">
        <v>390</v>
      </c>
      <c r="G4884" s="1425" t="s">
        <v>1238</v>
      </c>
      <c r="H4884" s="1425" t="s">
        <v>1265</v>
      </c>
      <c r="I4884" s="1425" t="s">
        <v>2763</v>
      </c>
      <c r="J4884" s="1425" t="s">
        <v>390</v>
      </c>
      <c r="K4884" s="1425">
        <v>3011.6999999999998</v>
      </c>
    </row>
    <row r="4885" spans="1:11" ht="12.75">
      <c r="A4885" s="1425" t="s">
        <v>1360</v>
      </c>
      <c r="B4885" s="1425" t="s">
        <v>913</v>
      </c>
      <c r="C4885" s="1425" t="s">
        <v>390</v>
      </c>
      <c r="D4885" s="1425" t="s">
        <v>1309</v>
      </c>
      <c r="E4885" s="1425" t="s">
        <v>1471</v>
      </c>
      <c r="F4885" s="1425" t="s">
        <v>390</v>
      </c>
      <c r="G4885" s="1425" t="s">
        <v>1238</v>
      </c>
      <c r="H4885" s="1425" t="s">
        <v>1265</v>
      </c>
      <c r="I4885" s="1425" t="s">
        <v>2764</v>
      </c>
      <c r="J4885" s="1425" t="s">
        <v>390</v>
      </c>
      <c r="K4885" s="1425">
        <v>120.14</v>
      </c>
    </row>
    <row r="4886" spans="1:11" ht="12.75">
      <c r="A4886" s="1425" t="s">
        <v>1360</v>
      </c>
      <c r="B4886" s="1425" t="s">
        <v>913</v>
      </c>
      <c r="C4886" s="1425" t="s">
        <v>390</v>
      </c>
      <c r="D4886" s="1425" t="s">
        <v>1309</v>
      </c>
      <c r="E4886" s="1425" t="s">
        <v>1471</v>
      </c>
      <c r="F4886" s="1425" t="s">
        <v>390</v>
      </c>
      <c r="G4886" s="1425" t="s">
        <v>1238</v>
      </c>
      <c r="H4886" s="1425" t="s">
        <v>1265</v>
      </c>
      <c r="I4886" s="1425" t="s">
        <v>2765</v>
      </c>
      <c r="J4886" s="1425" t="s">
        <v>390</v>
      </c>
      <c r="K4886" s="1425">
        <v>573.90999999999997</v>
      </c>
    </row>
    <row r="4887" spans="1:11" ht="12.75">
      <c r="A4887" s="1425" t="s">
        <v>1360</v>
      </c>
      <c r="B4887" s="1425" t="s">
        <v>913</v>
      </c>
      <c r="C4887" s="1425" t="s">
        <v>390</v>
      </c>
      <c r="D4887" s="1425" t="s">
        <v>1309</v>
      </c>
      <c r="E4887" s="1425" t="s">
        <v>1471</v>
      </c>
      <c r="F4887" s="1425" t="s">
        <v>390</v>
      </c>
      <c r="G4887" s="1425" t="s">
        <v>1238</v>
      </c>
      <c r="H4887" s="1425" t="s">
        <v>1265</v>
      </c>
      <c r="I4887" s="1425" t="s">
        <v>2766</v>
      </c>
      <c r="J4887" s="1425" t="s">
        <v>390</v>
      </c>
      <c r="K4887" s="1425">
        <v>949.45000000000005</v>
      </c>
    </row>
    <row r="4888" spans="1:11" ht="12.75">
      <c r="A4888" s="1425" t="s">
        <v>1360</v>
      </c>
      <c r="B4888" s="1425" t="s">
        <v>913</v>
      </c>
      <c r="C4888" s="1425" t="s">
        <v>390</v>
      </c>
      <c r="D4888" s="1425" t="s">
        <v>1309</v>
      </c>
      <c r="E4888" s="1425" t="s">
        <v>1471</v>
      </c>
      <c r="F4888" s="1425" t="s">
        <v>390</v>
      </c>
      <c r="G4888" s="1425" t="s">
        <v>1238</v>
      </c>
      <c r="H4888" s="1425" t="s">
        <v>1265</v>
      </c>
      <c r="I4888" s="1425" t="s">
        <v>2767</v>
      </c>
      <c r="J4888" s="1425" t="s">
        <v>390</v>
      </c>
      <c r="K4888" s="1425">
        <v>359.10000000000002</v>
      </c>
    </row>
    <row r="4889" spans="1:11" ht="12.75">
      <c r="A4889" s="1425" t="s">
        <v>1360</v>
      </c>
      <c r="B4889" s="1425" t="s">
        <v>913</v>
      </c>
      <c r="C4889" s="1425" t="s">
        <v>390</v>
      </c>
      <c r="D4889" s="1425" t="s">
        <v>1309</v>
      </c>
      <c r="E4889" s="1425" t="s">
        <v>1471</v>
      </c>
      <c r="F4889" s="1425" t="s">
        <v>390</v>
      </c>
      <c r="G4889" s="1425" t="s">
        <v>1238</v>
      </c>
      <c r="H4889" s="1425" t="s">
        <v>1265</v>
      </c>
      <c r="I4889" s="1425" t="s">
        <v>2768</v>
      </c>
      <c r="J4889" s="1425" t="s">
        <v>390</v>
      </c>
      <c r="K4889" s="1425">
        <v>959.21000000000004</v>
      </c>
    </row>
    <row r="4890" spans="1:11" ht="12.75">
      <c r="A4890" s="1425" t="s">
        <v>1360</v>
      </c>
      <c r="B4890" s="1425" t="s">
        <v>913</v>
      </c>
      <c r="C4890" s="1425" t="s">
        <v>390</v>
      </c>
      <c r="D4890" s="1425" t="s">
        <v>1309</v>
      </c>
      <c r="E4890" s="1425" t="s">
        <v>1471</v>
      </c>
      <c r="F4890" s="1425" t="s">
        <v>390</v>
      </c>
      <c r="G4890" s="1425" t="s">
        <v>1238</v>
      </c>
      <c r="H4890" s="1425" t="s">
        <v>1265</v>
      </c>
      <c r="I4890" s="1425" t="s">
        <v>2769</v>
      </c>
      <c r="J4890" s="1425" t="s">
        <v>390</v>
      </c>
      <c r="K4890" s="1425">
        <v>365.72000000000003</v>
      </c>
    </row>
    <row r="4891" spans="1:11" ht="12.75">
      <c r="A4891" s="1425" t="s">
        <v>1360</v>
      </c>
      <c r="B4891" s="1425" t="s">
        <v>913</v>
      </c>
      <c r="C4891" s="1425" t="s">
        <v>390</v>
      </c>
      <c r="D4891" s="1425" t="s">
        <v>1309</v>
      </c>
      <c r="E4891" s="1425" t="s">
        <v>1471</v>
      </c>
      <c r="F4891" s="1425" t="s">
        <v>390</v>
      </c>
      <c r="G4891" s="1425" t="s">
        <v>1238</v>
      </c>
      <c r="H4891" s="1425" t="s">
        <v>1265</v>
      </c>
      <c r="I4891" s="1425" t="s">
        <v>2770</v>
      </c>
      <c r="J4891" s="1425" t="s">
        <v>390</v>
      </c>
      <c r="K4891" s="1425">
        <v>362.88</v>
      </c>
    </row>
    <row r="4892" spans="1:11" ht="12.75">
      <c r="A4892" s="1425" t="s">
        <v>1360</v>
      </c>
      <c r="B4892" s="1425" t="s">
        <v>913</v>
      </c>
      <c r="C4892" s="1425" t="s">
        <v>390</v>
      </c>
      <c r="D4892" s="1425" t="s">
        <v>1309</v>
      </c>
      <c r="E4892" s="1425" t="s">
        <v>1471</v>
      </c>
      <c r="F4892" s="1425" t="s">
        <v>390</v>
      </c>
      <c r="G4892" s="1425" t="s">
        <v>1238</v>
      </c>
      <c r="H4892" s="1425" t="s">
        <v>1265</v>
      </c>
      <c r="I4892" s="1425" t="s">
        <v>2771</v>
      </c>
      <c r="J4892" s="1425" t="s">
        <v>390</v>
      </c>
      <c r="K4892" s="1425">
        <v>461.94</v>
      </c>
    </row>
    <row r="4893" spans="1:11" ht="12.75">
      <c r="A4893" s="1425" t="s">
        <v>1360</v>
      </c>
      <c r="B4893" s="1425" t="s">
        <v>913</v>
      </c>
      <c r="C4893" s="1425" t="s">
        <v>390</v>
      </c>
      <c r="D4893" s="1425" t="s">
        <v>1309</v>
      </c>
      <c r="E4893" s="1425" t="s">
        <v>1471</v>
      </c>
      <c r="F4893" s="1425" t="s">
        <v>390</v>
      </c>
      <c r="G4893" s="1425" t="s">
        <v>1238</v>
      </c>
      <c r="H4893" s="1425" t="s">
        <v>2774</v>
      </c>
      <c r="I4893" s="1425" t="s">
        <v>2763</v>
      </c>
      <c r="J4893" s="1425" t="s">
        <v>390</v>
      </c>
      <c r="K4893" s="1425">
        <v>948.14999999999998</v>
      </c>
    </row>
    <row r="4894" spans="1:11" ht="12.75">
      <c r="A4894" s="1425" t="s">
        <v>1360</v>
      </c>
      <c r="B4894" s="1425" t="s">
        <v>913</v>
      </c>
      <c r="C4894" s="1425" t="s">
        <v>390</v>
      </c>
      <c r="D4894" s="1425" t="s">
        <v>1309</v>
      </c>
      <c r="E4894" s="1425" t="s">
        <v>1471</v>
      </c>
      <c r="F4894" s="1425" t="s">
        <v>390</v>
      </c>
      <c r="G4894" s="1425" t="s">
        <v>1238</v>
      </c>
      <c r="H4894" s="1425" t="s">
        <v>2774</v>
      </c>
      <c r="I4894" s="1425" t="s">
        <v>2764</v>
      </c>
      <c r="J4894" s="1425" t="s">
        <v>390</v>
      </c>
      <c r="K4894" s="1425">
        <v>120.56</v>
      </c>
    </row>
    <row r="4895" spans="1:11" ht="12.75">
      <c r="A4895" s="1425" t="s">
        <v>1360</v>
      </c>
      <c r="B4895" s="1425" t="s">
        <v>913</v>
      </c>
      <c r="C4895" s="1425" t="s">
        <v>390</v>
      </c>
      <c r="D4895" s="1425" t="s">
        <v>1309</v>
      </c>
      <c r="E4895" s="1425" t="s">
        <v>1471</v>
      </c>
      <c r="F4895" s="1425" t="s">
        <v>390</v>
      </c>
      <c r="G4895" s="1425" t="s">
        <v>1238</v>
      </c>
      <c r="H4895" s="1425" t="s">
        <v>2774</v>
      </c>
      <c r="I4895" s="1425" t="s">
        <v>2765</v>
      </c>
      <c r="J4895" s="1425" t="s">
        <v>390</v>
      </c>
      <c r="K4895" s="1425">
        <v>334.29000000000002</v>
      </c>
    </row>
    <row r="4896" spans="1:11" ht="12.75">
      <c r="A4896" s="1425" t="s">
        <v>1360</v>
      </c>
      <c r="B4896" s="1425" t="s">
        <v>913</v>
      </c>
      <c r="C4896" s="1425" t="s">
        <v>390</v>
      </c>
      <c r="D4896" s="1425" t="s">
        <v>1309</v>
      </c>
      <c r="E4896" s="1425" t="s">
        <v>1471</v>
      </c>
      <c r="F4896" s="1425" t="s">
        <v>390</v>
      </c>
      <c r="G4896" s="1425" t="s">
        <v>1238</v>
      </c>
      <c r="H4896" s="1425" t="s">
        <v>2774</v>
      </c>
      <c r="I4896" s="1425" t="s">
        <v>2766</v>
      </c>
      <c r="J4896" s="1425" t="s">
        <v>390</v>
      </c>
      <c r="K4896" s="1425">
        <v>430.54000000000002</v>
      </c>
    </row>
    <row r="4897" spans="1:11" ht="12.75">
      <c r="A4897" s="1425" t="s">
        <v>1360</v>
      </c>
      <c r="B4897" s="1425" t="s">
        <v>913</v>
      </c>
      <c r="C4897" s="1425" t="s">
        <v>390</v>
      </c>
      <c r="D4897" s="1425" t="s">
        <v>1309</v>
      </c>
      <c r="E4897" s="1425" t="s">
        <v>1471</v>
      </c>
      <c r="F4897" s="1425" t="s">
        <v>390</v>
      </c>
      <c r="G4897" s="1425" t="s">
        <v>1238</v>
      </c>
      <c r="H4897" s="1425" t="s">
        <v>2774</v>
      </c>
      <c r="I4897" s="1425" t="s">
        <v>2767</v>
      </c>
      <c r="J4897" s="1425" t="s">
        <v>390</v>
      </c>
      <c r="K4897" s="1425">
        <v>361.63999999999999</v>
      </c>
    </row>
    <row r="4898" spans="1:11" ht="12.75">
      <c r="A4898" s="1425" t="s">
        <v>1360</v>
      </c>
      <c r="B4898" s="1425" t="s">
        <v>913</v>
      </c>
      <c r="C4898" s="1425" t="s">
        <v>390</v>
      </c>
      <c r="D4898" s="1425" t="s">
        <v>1309</v>
      </c>
      <c r="E4898" s="1425" t="s">
        <v>1471</v>
      </c>
      <c r="F4898" s="1425" t="s">
        <v>390</v>
      </c>
      <c r="G4898" s="1425" t="s">
        <v>1238</v>
      </c>
      <c r="H4898" s="1425" t="s">
        <v>2774</v>
      </c>
      <c r="I4898" s="1425" t="s">
        <v>2768</v>
      </c>
      <c r="J4898" s="1425" t="s">
        <v>390</v>
      </c>
      <c r="K4898" s="1425">
        <v>699.47000000000003</v>
      </c>
    </row>
    <row r="4899" spans="1:11" ht="12.75">
      <c r="A4899" s="1425" t="s">
        <v>1360</v>
      </c>
      <c r="B4899" s="1425" t="s">
        <v>913</v>
      </c>
      <c r="C4899" s="1425" t="s">
        <v>390</v>
      </c>
      <c r="D4899" s="1425" t="s">
        <v>1309</v>
      </c>
      <c r="E4899" s="1425" t="s">
        <v>1471</v>
      </c>
      <c r="F4899" s="1425" t="s">
        <v>390</v>
      </c>
      <c r="G4899" s="1425" t="s">
        <v>1238</v>
      </c>
      <c r="H4899" s="1425" t="s">
        <v>2774</v>
      </c>
      <c r="I4899" s="1425" t="s">
        <v>2769</v>
      </c>
      <c r="J4899" s="1425" t="s">
        <v>390</v>
      </c>
      <c r="K4899" s="1425">
        <v>367.14999999999998</v>
      </c>
    </row>
    <row r="4900" spans="1:11" ht="12.75">
      <c r="A4900" s="1425" t="s">
        <v>1360</v>
      </c>
      <c r="B4900" s="1425" t="s">
        <v>913</v>
      </c>
      <c r="C4900" s="1425" t="s">
        <v>390</v>
      </c>
      <c r="D4900" s="1425" t="s">
        <v>1309</v>
      </c>
      <c r="E4900" s="1425" t="s">
        <v>1471</v>
      </c>
      <c r="F4900" s="1425" t="s">
        <v>390</v>
      </c>
      <c r="G4900" s="1425" t="s">
        <v>1238</v>
      </c>
      <c r="H4900" s="1425" t="s">
        <v>2774</v>
      </c>
      <c r="I4900" s="1425" t="s">
        <v>2770</v>
      </c>
      <c r="J4900" s="1425" t="s">
        <v>390</v>
      </c>
      <c r="K4900" s="1425">
        <v>364.07999999999998</v>
      </c>
    </row>
    <row r="4901" spans="1:11" ht="12.75">
      <c r="A4901" s="1425" t="s">
        <v>1360</v>
      </c>
      <c r="B4901" s="1425" t="s">
        <v>913</v>
      </c>
      <c r="C4901" s="1425" t="s">
        <v>390</v>
      </c>
      <c r="D4901" s="1425" t="s">
        <v>1309</v>
      </c>
      <c r="E4901" s="1425" t="s">
        <v>1471</v>
      </c>
      <c r="F4901" s="1425" t="s">
        <v>390</v>
      </c>
      <c r="G4901" s="1425" t="s">
        <v>1238</v>
      </c>
      <c r="H4901" s="1425" t="s">
        <v>2774</v>
      </c>
      <c r="I4901" s="1425" t="s">
        <v>2771</v>
      </c>
      <c r="J4901" s="1425" t="s">
        <v>390</v>
      </c>
      <c r="K4901" s="1425">
        <v>464.80000000000001</v>
      </c>
    </row>
    <row r="4902" spans="1:11" ht="12.75">
      <c r="A4902" s="1425" t="s">
        <v>1360</v>
      </c>
      <c r="B4902" s="1425" t="s">
        <v>913</v>
      </c>
      <c r="C4902" s="1425" t="s">
        <v>390</v>
      </c>
      <c r="D4902" s="1425" t="s">
        <v>1309</v>
      </c>
      <c r="E4902" s="1425" t="s">
        <v>1471</v>
      </c>
      <c r="F4902" s="1425" t="s">
        <v>390</v>
      </c>
      <c r="G4902" s="1425" t="s">
        <v>1238</v>
      </c>
      <c r="H4902" s="1425" t="s">
        <v>1266</v>
      </c>
      <c r="I4902" s="1425" t="s">
        <v>2763</v>
      </c>
      <c r="J4902" s="1425" t="s">
        <v>390</v>
      </c>
      <c r="K4902" s="1425">
        <v>948.14999999999998</v>
      </c>
    </row>
    <row r="4903" spans="1:11" ht="12.75">
      <c r="A4903" s="1425" t="s">
        <v>1360</v>
      </c>
      <c r="B4903" s="1425" t="s">
        <v>913</v>
      </c>
      <c r="C4903" s="1425" t="s">
        <v>390</v>
      </c>
      <c r="D4903" s="1425" t="s">
        <v>1309</v>
      </c>
      <c r="E4903" s="1425" t="s">
        <v>1471</v>
      </c>
      <c r="F4903" s="1425" t="s">
        <v>390</v>
      </c>
      <c r="G4903" s="1425" t="s">
        <v>1238</v>
      </c>
      <c r="H4903" s="1425" t="s">
        <v>1266</v>
      </c>
      <c r="I4903" s="1425" t="s">
        <v>2764</v>
      </c>
      <c r="J4903" s="1425" t="s">
        <v>390</v>
      </c>
      <c r="K4903" s="1425">
        <v>120.5</v>
      </c>
    </row>
    <row r="4904" spans="1:11" ht="12.75">
      <c r="A4904" s="1425" t="s">
        <v>1360</v>
      </c>
      <c r="B4904" s="1425" t="s">
        <v>913</v>
      </c>
      <c r="C4904" s="1425" t="s">
        <v>390</v>
      </c>
      <c r="D4904" s="1425" t="s">
        <v>1309</v>
      </c>
      <c r="E4904" s="1425" t="s">
        <v>1471</v>
      </c>
      <c r="F4904" s="1425" t="s">
        <v>390</v>
      </c>
      <c r="G4904" s="1425" t="s">
        <v>1238</v>
      </c>
      <c r="H4904" s="1425" t="s">
        <v>1266</v>
      </c>
      <c r="I4904" s="1425" t="s">
        <v>2765</v>
      </c>
      <c r="J4904" s="1425" t="s">
        <v>390</v>
      </c>
      <c r="K4904" s="1425">
        <v>334.27999999999997</v>
      </c>
    </row>
    <row r="4905" spans="1:11" ht="12.75">
      <c r="A4905" s="1425" t="s">
        <v>1360</v>
      </c>
      <c r="B4905" s="1425" t="s">
        <v>913</v>
      </c>
      <c r="C4905" s="1425" t="s">
        <v>390</v>
      </c>
      <c r="D4905" s="1425" t="s">
        <v>1309</v>
      </c>
      <c r="E4905" s="1425" t="s">
        <v>1471</v>
      </c>
      <c r="F4905" s="1425" t="s">
        <v>390</v>
      </c>
      <c r="G4905" s="1425" t="s">
        <v>1238</v>
      </c>
      <c r="H4905" s="1425" t="s">
        <v>1266</v>
      </c>
      <c r="I4905" s="1425" t="s">
        <v>2766</v>
      </c>
      <c r="J4905" s="1425" t="s">
        <v>390</v>
      </c>
      <c r="K4905" s="1425">
        <v>430.51999999999998</v>
      </c>
    </row>
    <row r="4906" spans="1:11" ht="12.75">
      <c r="A4906" s="1425" t="s">
        <v>1360</v>
      </c>
      <c r="B4906" s="1425" t="s">
        <v>913</v>
      </c>
      <c r="C4906" s="1425" t="s">
        <v>390</v>
      </c>
      <c r="D4906" s="1425" t="s">
        <v>1309</v>
      </c>
      <c r="E4906" s="1425" t="s">
        <v>1471</v>
      </c>
      <c r="F4906" s="1425" t="s">
        <v>390</v>
      </c>
      <c r="G4906" s="1425" t="s">
        <v>1238</v>
      </c>
      <c r="H4906" s="1425" t="s">
        <v>1266</v>
      </c>
      <c r="I4906" s="1425" t="s">
        <v>2767</v>
      </c>
      <c r="J4906" s="1425" t="s">
        <v>390</v>
      </c>
      <c r="K4906" s="1425">
        <v>361.26999999999998</v>
      </c>
    </row>
    <row r="4907" spans="1:11" ht="12.75">
      <c r="A4907" s="1425" t="s">
        <v>1360</v>
      </c>
      <c r="B4907" s="1425" t="s">
        <v>913</v>
      </c>
      <c r="C4907" s="1425" t="s">
        <v>390</v>
      </c>
      <c r="D4907" s="1425" t="s">
        <v>1309</v>
      </c>
      <c r="E4907" s="1425" t="s">
        <v>1471</v>
      </c>
      <c r="F4907" s="1425" t="s">
        <v>390</v>
      </c>
      <c r="G4907" s="1425" t="s">
        <v>1238</v>
      </c>
      <c r="H4907" s="1425" t="s">
        <v>1266</v>
      </c>
      <c r="I4907" s="1425" t="s">
        <v>2768</v>
      </c>
      <c r="J4907" s="1425" t="s">
        <v>390</v>
      </c>
      <c r="K4907" s="1425">
        <v>699.44000000000005</v>
      </c>
    </row>
    <row r="4908" spans="1:11" ht="12.75">
      <c r="A4908" s="1425" t="s">
        <v>1360</v>
      </c>
      <c r="B4908" s="1425" t="s">
        <v>913</v>
      </c>
      <c r="C4908" s="1425" t="s">
        <v>390</v>
      </c>
      <c r="D4908" s="1425" t="s">
        <v>1309</v>
      </c>
      <c r="E4908" s="1425" t="s">
        <v>1471</v>
      </c>
      <c r="F4908" s="1425" t="s">
        <v>390</v>
      </c>
      <c r="G4908" s="1425" t="s">
        <v>1238</v>
      </c>
      <c r="H4908" s="1425" t="s">
        <v>1266</v>
      </c>
      <c r="I4908" s="1425" t="s">
        <v>2769</v>
      </c>
      <c r="J4908" s="1425" t="s">
        <v>390</v>
      </c>
      <c r="K4908" s="1425">
        <v>367.13</v>
      </c>
    </row>
    <row r="4909" spans="1:11" ht="12.75">
      <c r="A4909" s="1425" t="s">
        <v>1360</v>
      </c>
      <c r="B4909" s="1425" t="s">
        <v>913</v>
      </c>
      <c r="C4909" s="1425" t="s">
        <v>390</v>
      </c>
      <c r="D4909" s="1425" t="s">
        <v>1309</v>
      </c>
      <c r="E4909" s="1425" t="s">
        <v>1471</v>
      </c>
      <c r="F4909" s="1425" t="s">
        <v>390</v>
      </c>
      <c r="G4909" s="1425" t="s">
        <v>1238</v>
      </c>
      <c r="H4909" s="1425" t="s">
        <v>1266</v>
      </c>
      <c r="I4909" s="1425" t="s">
        <v>2770</v>
      </c>
      <c r="J4909" s="1425" t="s">
        <v>390</v>
      </c>
      <c r="K4909" s="1425">
        <v>364.06999999999999</v>
      </c>
    </row>
    <row r="4910" spans="1:11" ht="12.75">
      <c r="A4910" s="1425" t="s">
        <v>1360</v>
      </c>
      <c r="B4910" s="1425" t="s">
        <v>913</v>
      </c>
      <c r="C4910" s="1425" t="s">
        <v>390</v>
      </c>
      <c r="D4910" s="1425" t="s">
        <v>1309</v>
      </c>
      <c r="E4910" s="1425" t="s">
        <v>1471</v>
      </c>
      <c r="F4910" s="1425" t="s">
        <v>390</v>
      </c>
      <c r="G4910" s="1425" t="s">
        <v>1238</v>
      </c>
      <c r="H4910" s="1425" t="s">
        <v>1266</v>
      </c>
      <c r="I4910" s="1425" t="s">
        <v>2771</v>
      </c>
      <c r="J4910" s="1425" t="s">
        <v>390</v>
      </c>
      <c r="K4910" s="1425">
        <v>464.38999999999999</v>
      </c>
    </row>
    <row r="4911" spans="1:11" ht="12.75">
      <c r="A4911" s="1425" t="s">
        <v>1360</v>
      </c>
      <c r="B4911" s="1425" t="s">
        <v>913</v>
      </c>
      <c r="C4911" s="1425" t="s">
        <v>390</v>
      </c>
      <c r="D4911" s="1425" t="s">
        <v>1309</v>
      </c>
      <c r="E4911" s="1425" t="s">
        <v>1471</v>
      </c>
      <c r="F4911" s="1425" t="s">
        <v>390</v>
      </c>
      <c r="G4911" s="1425" t="s">
        <v>1238</v>
      </c>
      <c r="H4911" s="1425" t="s">
        <v>1267</v>
      </c>
      <c r="I4911" s="1425" t="s">
        <v>2763</v>
      </c>
      <c r="J4911" s="1425" t="s">
        <v>390</v>
      </c>
      <c r="K4911" s="1425">
        <v>1120.1300000000001</v>
      </c>
    </row>
    <row r="4912" spans="1:11" ht="12.75">
      <c r="A4912" s="1425" t="s">
        <v>1360</v>
      </c>
      <c r="B4912" s="1425" t="s">
        <v>913</v>
      </c>
      <c r="C4912" s="1425" t="s">
        <v>390</v>
      </c>
      <c r="D4912" s="1425" t="s">
        <v>1309</v>
      </c>
      <c r="E4912" s="1425" t="s">
        <v>1471</v>
      </c>
      <c r="F4912" s="1425" t="s">
        <v>390</v>
      </c>
      <c r="G4912" s="1425" t="s">
        <v>1238</v>
      </c>
      <c r="H4912" s="1425" t="s">
        <v>1267</v>
      </c>
      <c r="I4912" s="1425" t="s">
        <v>2764</v>
      </c>
      <c r="J4912" s="1425" t="s">
        <v>390</v>
      </c>
      <c r="K4912" s="1425">
        <v>120.73</v>
      </c>
    </row>
    <row r="4913" spans="1:11" ht="12.75">
      <c r="A4913" s="1425" t="s">
        <v>1360</v>
      </c>
      <c r="B4913" s="1425" t="s">
        <v>913</v>
      </c>
      <c r="C4913" s="1425" t="s">
        <v>390</v>
      </c>
      <c r="D4913" s="1425" t="s">
        <v>1309</v>
      </c>
      <c r="E4913" s="1425" t="s">
        <v>1471</v>
      </c>
      <c r="F4913" s="1425" t="s">
        <v>390</v>
      </c>
      <c r="G4913" s="1425" t="s">
        <v>1238</v>
      </c>
      <c r="H4913" s="1425" t="s">
        <v>1267</v>
      </c>
      <c r="I4913" s="1425" t="s">
        <v>2765</v>
      </c>
      <c r="J4913" s="1425" t="s">
        <v>390</v>
      </c>
      <c r="K4913" s="1425">
        <v>354.29000000000002</v>
      </c>
    </row>
    <row r="4914" spans="1:11" ht="12.75">
      <c r="A4914" s="1425" t="s">
        <v>1360</v>
      </c>
      <c r="B4914" s="1425" t="s">
        <v>913</v>
      </c>
      <c r="C4914" s="1425" t="s">
        <v>390</v>
      </c>
      <c r="D4914" s="1425" t="s">
        <v>1309</v>
      </c>
      <c r="E4914" s="1425" t="s">
        <v>1471</v>
      </c>
      <c r="F4914" s="1425" t="s">
        <v>390</v>
      </c>
      <c r="G4914" s="1425" t="s">
        <v>1238</v>
      </c>
      <c r="H4914" s="1425" t="s">
        <v>1267</v>
      </c>
      <c r="I4914" s="1425" t="s">
        <v>2766</v>
      </c>
      <c r="J4914" s="1425" t="s">
        <v>390</v>
      </c>
      <c r="K4914" s="1425">
        <v>473.85000000000002</v>
      </c>
    </row>
    <row r="4915" spans="1:11" ht="12.75">
      <c r="A4915" s="1425" t="s">
        <v>1360</v>
      </c>
      <c r="B4915" s="1425" t="s">
        <v>913</v>
      </c>
      <c r="C4915" s="1425" t="s">
        <v>390</v>
      </c>
      <c r="D4915" s="1425" t="s">
        <v>1309</v>
      </c>
      <c r="E4915" s="1425" t="s">
        <v>1471</v>
      </c>
      <c r="F4915" s="1425" t="s">
        <v>390</v>
      </c>
      <c r="G4915" s="1425" t="s">
        <v>1238</v>
      </c>
      <c r="H4915" s="1425" t="s">
        <v>1267</v>
      </c>
      <c r="I4915" s="1425" t="s">
        <v>2767</v>
      </c>
      <c r="J4915" s="1425" t="s">
        <v>390</v>
      </c>
      <c r="K4915" s="1425">
        <v>362.62</v>
      </c>
    </row>
    <row r="4916" spans="1:11" ht="12.75">
      <c r="A4916" s="1425" t="s">
        <v>1360</v>
      </c>
      <c r="B4916" s="1425" t="s">
        <v>913</v>
      </c>
      <c r="C4916" s="1425" t="s">
        <v>390</v>
      </c>
      <c r="D4916" s="1425" t="s">
        <v>1309</v>
      </c>
      <c r="E4916" s="1425" t="s">
        <v>1471</v>
      </c>
      <c r="F4916" s="1425" t="s">
        <v>390</v>
      </c>
      <c r="G4916" s="1425" t="s">
        <v>1238</v>
      </c>
      <c r="H4916" s="1425" t="s">
        <v>1267</v>
      </c>
      <c r="I4916" s="1425" t="s">
        <v>2768</v>
      </c>
      <c r="J4916" s="1425" t="s">
        <v>390</v>
      </c>
      <c r="K4916" s="1425">
        <v>721.22000000000003</v>
      </c>
    </row>
    <row r="4917" spans="1:11" ht="12.75">
      <c r="A4917" s="1425" t="s">
        <v>1360</v>
      </c>
      <c r="B4917" s="1425" t="s">
        <v>913</v>
      </c>
      <c r="C4917" s="1425" t="s">
        <v>390</v>
      </c>
      <c r="D4917" s="1425" t="s">
        <v>1309</v>
      </c>
      <c r="E4917" s="1425" t="s">
        <v>1471</v>
      </c>
      <c r="F4917" s="1425" t="s">
        <v>390</v>
      </c>
      <c r="G4917" s="1425" t="s">
        <v>1238</v>
      </c>
      <c r="H4917" s="1425" t="s">
        <v>1267</v>
      </c>
      <c r="I4917" s="1425" t="s">
        <v>2769</v>
      </c>
      <c r="J4917" s="1425" t="s">
        <v>390</v>
      </c>
      <c r="K4917" s="1425">
        <v>367.07999999999998</v>
      </c>
    </row>
    <row r="4918" spans="1:11" ht="12.75">
      <c r="A4918" s="1425" t="s">
        <v>1360</v>
      </c>
      <c r="B4918" s="1425" t="s">
        <v>913</v>
      </c>
      <c r="C4918" s="1425" t="s">
        <v>390</v>
      </c>
      <c r="D4918" s="1425" t="s">
        <v>1309</v>
      </c>
      <c r="E4918" s="1425" t="s">
        <v>1471</v>
      </c>
      <c r="F4918" s="1425" t="s">
        <v>390</v>
      </c>
      <c r="G4918" s="1425" t="s">
        <v>1238</v>
      </c>
      <c r="H4918" s="1425" t="s">
        <v>1267</v>
      </c>
      <c r="I4918" s="1425" t="s">
        <v>2770</v>
      </c>
      <c r="J4918" s="1425" t="s">
        <v>390</v>
      </c>
      <c r="K4918" s="1425">
        <v>364.02999999999997</v>
      </c>
    </row>
    <row r="4919" spans="1:11" ht="12.75">
      <c r="A4919" s="1425" t="s">
        <v>1360</v>
      </c>
      <c r="B4919" s="1425" t="s">
        <v>913</v>
      </c>
      <c r="C4919" s="1425" t="s">
        <v>390</v>
      </c>
      <c r="D4919" s="1425" t="s">
        <v>1309</v>
      </c>
      <c r="E4919" s="1425" t="s">
        <v>1471</v>
      </c>
      <c r="F4919" s="1425" t="s">
        <v>390</v>
      </c>
      <c r="G4919" s="1425" t="s">
        <v>1238</v>
      </c>
      <c r="H4919" s="1425" t="s">
        <v>1267</v>
      </c>
      <c r="I4919" s="1425" t="s">
        <v>2771</v>
      </c>
      <c r="J4919" s="1425" t="s">
        <v>390</v>
      </c>
      <c r="K4919" s="1425">
        <v>465.92000000000002</v>
      </c>
    </row>
    <row r="4920" spans="1:11" ht="12.75">
      <c r="A4920" s="1425" t="s">
        <v>1360</v>
      </c>
      <c r="B4920" s="1425" t="s">
        <v>913</v>
      </c>
      <c r="C4920" s="1425" t="s">
        <v>390</v>
      </c>
      <c r="D4920" s="1425" t="s">
        <v>1309</v>
      </c>
      <c r="E4920" s="1425" t="s">
        <v>1471</v>
      </c>
      <c r="F4920" s="1425" t="s">
        <v>390</v>
      </c>
      <c r="G4920" s="1425" t="s">
        <v>116</v>
      </c>
      <c r="H4920" s="1425" t="s">
        <v>2762</v>
      </c>
      <c r="I4920" s="1425" t="s">
        <v>2775</v>
      </c>
      <c r="J4920" s="1425" t="s">
        <v>390</v>
      </c>
      <c r="K4920" s="1425">
        <v>2139.8000000000002</v>
      </c>
    </row>
    <row r="4921" spans="1:11" ht="12.75">
      <c r="A4921" s="1425" t="s">
        <v>1360</v>
      </c>
      <c r="B4921" s="1425" t="s">
        <v>913</v>
      </c>
      <c r="C4921" s="1425" t="s">
        <v>390</v>
      </c>
      <c r="D4921" s="1425" t="s">
        <v>1309</v>
      </c>
      <c r="E4921" s="1425" t="s">
        <v>1471</v>
      </c>
      <c r="F4921" s="1425" t="s">
        <v>390</v>
      </c>
      <c r="G4921" s="1425" t="s">
        <v>116</v>
      </c>
      <c r="H4921" s="1425" t="s">
        <v>2762</v>
      </c>
      <c r="I4921" s="1425" t="s">
        <v>2776</v>
      </c>
      <c r="J4921" s="1425" t="s">
        <v>390</v>
      </c>
      <c r="K4921" s="1425">
        <v>3244.7199999999998</v>
      </c>
    </row>
    <row r="4922" spans="1:11" ht="12.75">
      <c r="A4922" s="1425" t="s">
        <v>1360</v>
      </c>
      <c r="B4922" s="1425" t="s">
        <v>913</v>
      </c>
      <c r="C4922" s="1425" t="s">
        <v>390</v>
      </c>
      <c r="D4922" s="1425" t="s">
        <v>1309</v>
      </c>
      <c r="E4922" s="1425" t="s">
        <v>1471</v>
      </c>
      <c r="F4922" s="1425" t="s">
        <v>390</v>
      </c>
      <c r="G4922" s="1425" t="s">
        <v>116</v>
      </c>
      <c r="H4922" s="1425" t="s">
        <v>2762</v>
      </c>
      <c r="I4922" s="1425" t="s">
        <v>2777</v>
      </c>
      <c r="J4922" s="1425" t="s">
        <v>390</v>
      </c>
      <c r="K4922" s="1425">
        <v>768.16999999999996</v>
      </c>
    </row>
    <row r="4923" spans="1:11" ht="12.75">
      <c r="A4923" s="1425" t="s">
        <v>1360</v>
      </c>
      <c r="B4923" s="1425" t="s">
        <v>913</v>
      </c>
      <c r="C4923" s="1425" t="s">
        <v>390</v>
      </c>
      <c r="D4923" s="1425" t="s">
        <v>1309</v>
      </c>
      <c r="E4923" s="1425" t="s">
        <v>1471</v>
      </c>
      <c r="F4923" s="1425" t="s">
        <v>390</v>
      </c>
      <c r="G4923" s="1425" t="s">
        <v>116</v>
      </c>
      <c r="H4923" s="1425" t="s">
        <v>2762</v>
      </c>
      <c r="I4923" s="1425" t="s">
        <v>2778</v>
      </c>
      <c r="J4923" s="1425" t="s">
        <v>390</v>
      </c>
      <c r="K4923" s="1425">
        <v>3028.5100000000002</v>
      </c>
    </row>
    <row r="4924" spans="1:11" ht="12.75">
      <c r="A4924" s="1425" t="s">
        <v>1360</v>
      </c>
      <c r="B4924" s="1425" t="s">
        <v>913</v>
      </c>
      <c r="C4924" s="1425" t="s">
        <v>390</v>
      </c>
      <c r="D4924" s="1425" t="s">
        <v>1309</v>
      </c>
      <c r="E4924" s="1425" t="s">
        <v>1471</v>
      </c>
      <c r="F4924" s="1425" t="s">
        <v>390</v>
      </c>
      <c r="G4924" s="1425" t="s">
        <v>116</v>
      </c>
      <c r="H4924" s="1425" t="s">
        <v>1263</v>
      </c>
      <c r="I4924" s="1425" t="s">
        <v>2775</v>
      </c>
      <c r="J4924" s="1425" t="s">
        <v>390</v>
      </c>
      <c r="K4924" s="1425">
        <v>2141.79</v>
      </c>
    </row>
    <row r="4925" spans="1:11" ht="12.75">
      <c r="A4925" s="1425" t="s">
        <v>1360</v>
      </c>
      <c r="B4925" s="1425" t="s">
        <v>913</v>
      </c>
      <c r="C4925" s="1425" t="s">
        <v>390</v>
      </c>
      <c r="D4925" s="1425" t="s">
        <v>1309</v>
      </c>
      <c r="E4925" s="1425" t="s">
        <v>1471</v>
      </c>
      <c r="F4925" s="1425" t="s">
        <v>390</v>
      </c>
      <c r="G4925" s="1425" t="s">
        <v>116</v>
      </c>
      <c r="H4925" s="1425" t="s">
        <v>1263</v>
      </c>
      <c r="I4925" s="1425" t="s">
        <v>2776</v>
      </c>
      <c r="J4925" s="1425" t="s">
        <v>390</v>
      </c>
      <c r="K4925" s="1425">
        <v>3247.6799999999998</v>
      </c>
    </row>
    <row r="4926" spans="1:11" ht="12.75">
      <c r="A4926" s="1425" t="s">
        <v>1360</v>
      </c>
      <c r="B4926" s="1425" t="s">
        <v>913</v>
      </c>
      <c r="C4926" s="1425" t="s">
        <v>390</v>
      </c>
      <c r="D4926" s="1425" t="s">
        <v>1309</v>
      </c>
      <c r="E4926" s="1425" t="s">
        <v>1471</v>
      </c>
      <c r="F4926" s="1425" t="s">
        <v>390</v>
      </c>
      <c r="G4926" s="1425" t="s">
        <v>116</v>
      </c>
      <c r="H4926" s="1425" t="s">
        <v>1263</v>
      </c>
      <c r="I4926" s="1425" t="s">
        <v>2777</v>
      </c>
      <c r="J4926" s="1425" t="s">
        <v>390</v>
      </c>
      <c r="K4926" s="1425">
        <v>768.83000000000004</v>
      </c>
    </row>
    <row r="4927" spans="1:11" ht="12.75">
      <c r="A4927" s="1425" t="s">
        <v>1360</v>
      </c>
      <c r="B4927" s="1425" t="s">
        <v>913</v>
      </c>
      <c r="C4927" s="1425" t="s">
        <v>390</v>
      </c>
      <c r="D4927" s="1425" t="s">
        <v>1309</v>
      </c>
      <c r="E4927" s="1425" t="s">
        <v>1471</v>
      </c>
      <c r="F4927" s="1425" t="s">
        <v>390</v>
      </c>
      <c r="G4927" s="1425" t="s">
        <v>116</v>
      </c>
      <c r="H4927" s="1425" t="s">
        <v>1263</v>
      </c>
      <c r="I4927" s="1425" t="s">
        <v>2778</v>
      </c>
      <c r="J4927" s="1425" t="s">
        <v>390</v>
      </c>
      <c r="K4927" s="1425">
        <v>2832.5999999999999</v>
      </c>
    </row>
    <row r="4928" spans="1:11" ht="12.75">
      <c r="A4928" s="1425" t="s">
        <v>1360</v>
      </c>
      <c r="B4928" s="1425" t="s">
        <v>913</v>
      </c>
      <c r="C4928" s="1425" t="s">
        <v>390</v>
      </c>
      <c r="D4928" s="1425" t="s">
        <v>1309</v>
      </c>
      <c r="E4928" s="1425" t="s">
        <v>1471</v>
      </c>
      <c r="F4928" s="1425" t="s">
        <v>390</v>
      </c>
      <c r="G4928" s="1425" t="s">
        <v>116</v>
      </c>
      <c r="H4928" s="1425" t="s">
        <v>2772</v>
      </c>
      <c r="I4928" s="1425" t="s">
        <v>2775</v>
      </c>
      <c r="J4928" s="1425" t="s">
        <v>390</v>
      </c>
      <c r="K4928" s="1425">
        <v>1866.8199999999999</v>
      </c>
    </row>
    <row r="4929" spans="1:11" ht="12.75">
      <c r="A4929" s="1425" t="s">
        <v>1360</v>
      </c>
      <c r="B4929" s="1425" t="s">
        <v>913</v>
      </c>
      <c r="C4929" s="1425" t="s">
        <v>390</v>
      </c>
      <c r="D4929" s="1425" t="s">
        <v>1309</v>
      </c>
      <c r="E4929" s="1425" t="s">
        <v>1471</v>
      </c>
      <c r="F4929" s="1425" t="s">
        <v>390</v>
      </c>
      <c r="G4929" s="1425" t="s">
        <v>116</v>
      </c>
      <c r="H4929" s="1425" t="s">
        <v>2772</v>
      </c>
      <c r="I4929" s="1425" t="s">
        <v>2776</v>
      </c>
      <c r="J4929" s="1425" t="s">
        <v>390</v>
      </c>
      <c r="K4929" s="1425">
        <v>2845.52</v>
      </c>
    </row>
    <row r="4930" spans="1:11" ht="12.75">
      <c r="A4930" s="1425" t="s">
        <v>1360</v>
      </c>
      <c r="B4930" s="1425" t="s">
        <v>913</v>
      </c>
      <c r="C4930" s="1425" t="s">
        <v>390</v>
      </c>
      <c r="D4930" s="1425" t="s">
        <v>1309</v>
      </c>
      <c r="E4930" s="1425" t="s">
        <v>1471</v>
      </c>
      <c r="F4930" s="1425" t="s">
        <v>390</v>
      </c>
      <c r="G4930" s="1425" t="s">
        <v>116</v>
      </c>
      <c r="H4930" s="1425" t="s">
        <v>2772</v>
      </c>
      <c r="I4930" s="1425" t="s">
        <v>2777</v>
      </c>
      <c r="J4930" s="1425" t="s">
        <v>390</v>
      </c>
      <c r="K4930" s="1425">
        <v>676.13999999999999</v>
      </c>
    </row>
    <row r="4931" spans="1:11" ht="12.75">
      <c r="A4931" s="1425" t="s">
        <v>1360</v>
      </c>
      <c r="B4931" s="1425" t="s">
        <v>913</v>
      </c>
      <c r="C4931" s="1425" t="s">
        <v>390</v>
      </c>
      <c r="D4931" s="1425" t="s">
        <v>1309</v>
      </c>
      <c r="E4931" s="1425" t="s">
        <v>1471</v>
      </c>
      <c r="F4931" s="1425" t="s">
        <v>390</v>
      </c>
      <c r="G4931" s="1425" t="s">
        <v>116</v>
      </c>
      <c r="H4931" s="1425" t="s">
        <v>2772</v>
      </c>
      <c r="I4931" s="1425" t="s">
        <v>2778</v>
      </c>
      <c r="J4931" s="1425" t="s">
        <v>390</v>
      </c>
      <c r="K4931" s="1425">
        <v>2639.8800000000001</v>
      </c>
    </row>
    <row r="4932" spans="1:11" ht="12.75">
      <c r="A4932" s="1425" t="s">
        <v>1360</v>
      </c>
      <c r="B4932" s="1425" t="s">
        <v>913</v>
      </c>
      <c r="C4932" s="1425" t="s">
        <v>390</v>
      </c>
      <c r="D4932" s="1425" t="s">
        <v>1309</v>
      </c>
      <c r="E4932" s="1425" t="s">
        <v>1471</v>
      </c>
      <c r="F4932" s="1425" t="s">
        <v>390</v>
      </c>
      <c r="G4932" s="1425" t="s">
        <v>116</v>
      </c>
      <c r="H4932" s="1425" t="s">
        <v>2773</v>
      </c>
      <c r="I4932" s="1425" t="s">
        <v>2775</v>
      </c>
      <c r="J4932" s="1425" t="s">
        <v>390</v>
      </c>
      <c r="K4932" s="1425">
        <v>2415.3800000000001</v>
      </c>
    </row>
    <row r="4933" spans="1:11" ht="12.75">
      <c r="A4933" s="1425" t="s">
        <v>1360</v>
      </c>
      <c r="B4933" s="1425" t="s">
        <v>913</v>
      </c>
      <c r="C4933" s="1425" t="s">
        <v>390</v>
      </c>
      <c r="D4933" s="1425" t="s">
        <v>1309</v>
      </c>
      <c r="E4933" s="1425" t="s">
        <v>1471</v>
      </c>
      <c r="F4933" s="1425" t="s">
        <v>390</v>
      </c>
      <c r="G4933" s="1425" t="s">
        <v>116</v>
      </c>
      <c r="H4933" s="1425" t="s">
        <v>2773</v>
      </c>
      <c r="I4933" s="1425" t="s">
        <v>2776</v>
      </c>
      <c r="J4933" s="1425" t="s">
        <v>390</v>
      </c>
      <c r="K4933" s="1425">
        <v>3647.79</v>
      </c>
    </row>
    <row r="4934" spans="1:11" ht="12.75">
      <c r="A4934" s="1425" t="s">
        <v>1360</v>
      </c>
      <c r="B4934" s="1425" t="s">
        <v>913</v>
      </c>
      <c r="C4934" s="1425" t="s">
        <v>390</v>
      </c>
      <c r="D4934" s="1425" t="s">
        <v>1309</v>
      </c>
      <c r="E4934" s="1425" t="s">
        <v>1471</v>
      </c>
      <c r="F4934" s="1425" t="s">
        <v>390</v>
      </c>
      <c r="G4934" s="1425" t="s">
        <v>116</v>
      </c>
      <c r="H4934" s="1425" t="s">
        <v>2773</v>
      </c>
      <c r="I4934" s="1425" t="s">
        <v>2777</v>
      </c>
      <c r="J4934" s="1425" t="s">
        <v>390</v>
      </c>
      <c r="K4934" s="1425">
        <v>861.05999999999995</v>
      </c>
    </row>
    <row r="4935" spans="1:11" ht="12.75">
      <c r="A4935" s="1425" t="s">
        <v>1360</v>
      </c>
      <c r="B4935" s="1425" t="s">
        <v>913</v>
      </c>
      <c r="C4935" s="1425" t="s">
        <v>390</v>
      </c>
      <c r="D4935" s="1425" t="s">
        <v>1309</v>
      </c>
      <c r="E4935" s="1425" t="s">
        <v>1471</v>
      </c>
      <c r="F4935" s="1425" t="s">
        <v>390</v>
      </c>
      <c r="G4935" s="1425" t="s">
        <v>116</v>
      </c>
      <c r="H4935" s="1425" t="s">
        <v>2773</v>
      </c>
      <c r="I4935" s="1425" t="s">
        <v>2778</v>
      </c>
      <c r="J4935" s="1425" t="s">
        <v>390</v>
      </c>
      <c r="K4935" s="1425">
        <v>3420.8499999999999</v>
      </c>
    </row>
    <row r="4936" spans="1:11" ht="12.75">
      <c r="A4936" s="1425" t="s">
        <v>1360</v>
      </c>
      <c r="B4936" s="1425" t="s">
        <v>913</v>
      </c>
      <c r="C4936" s="1425" t="s">
        <v>390</v>
      </c>
      <c r="D4936" s="1425" t="s">
        <v>1309</v>
      </c>
      <c r="E4936" s="1425" t="s">
        <v>1471</v>
      </c>
      <c r="F4936" s="1425" t="s">
        <v>390</v>
      </c>
      <c r="G4936" s="1425" t="s">
        <v>116</v>
      </c>
      <c r="H4936" s="1425" t="s">
        <v>1264</v>
      </c>
      <c r="I4936" s="1425" t="s">
        <v>2775</v>
      </c>
      <c r="J4936" s="1425" t="s">
        <v>390</v>
      </c>
      <c r="K4936" s="1425">
        <v>2140.6199999999999</v>
      </c>
    </row>
    <row r="4937" spans="1:11" ht="12.75">
      <c r="A4937" s="1425" t="s">
        <v>1360</v>
      </c>
      <c r="B4937" s="1425" t="s">
        <v>913</v>
      </c>
      <c r="C4937" s="1425" t="s">
        <v>390</v>
      </c>
      <c r="D4937" s="1425" t="s">
        <v>1309</v>
      </c>
      <c r="E4937" s="1425" t="s">
        <v>1471</v>
      </c>
      <c r="F4937" s="1425" t="s">
        <v>390</v>
      </c>
      <c r="G4937" s="1425" t="s">
        <v>116</v>
      </c>
      <c r="H4937" s="1425" t="s">
        <v>1264</v>
      </c>
      <c r="I4937" s="1425" t="s">
        <v>2776</v>
      </c>
      <c r="J4937" s="1425" t="s">
        <v>390</v>
      </c>
      <c r="K4937" s="1425">
        <v>3245.9299999999998</v>
      </c>
    </row>
    <row r="4938" spans="1:11" ht="12.75">
      <c r="A4938" s="1425" t="s">
        <v>1360</v>
      </c>
      <c r="B4938" s="1425" t="s">
        <v>913</v>
      </c>
      <c r="C4938" s="1425" t="s">
        <v>390</v>
      </c>
      <c r="D4938" s="1425" t="s">
        <v>1309</v>
      </c>
      <c r="E4938" s="1425" t="s">
        <v>1471</v>
      </c>
      <c r="F4938" s="1425" t="s">
        <v>390</v>
      </c>
      <c r="G4938" s="1425" t="s">
        <v>116</v>
      </c>
      <c r="H4938" s="1425" t="s">
        <v>1264</v>
      </c>
      <c r="I4938" s="1425" t="s">
        <v>2777</v>
      </c>
      <c r="J4938" s="1425" t="s">
        <v>390</v>
      </c>
      <c r="K4938" s="1425">
        <v>768.44000000000005</v>
      </c>
    </row>
    <row r="4939" spans="1:11" ht="12.75">
      <c r="A4939" s="1425" t="s">
        <v>1360</v>
      </c>
      <c r="B4939" s="1425" t="s">
        <v>913</v>
      </c>
      <c r="C4939" s="1425" t="s">
        <v>390</v>
      </c>
      <c r="D4939" s="1425" t="s">
        <v>1309</v>
      </c>
      <c r="E4939" s="1425" t="s">
        <v>1471</v>
      </c>
      <c r="F4939" s="1425" t="s">
        <v>390</v>
      </c>
      <c r="G4939" s="1425" t="s">
        <v>116</v>
      </c>
      <c r="H4939" s="1425" t="s">
        <v>1264</v>
      </c>
      <c r="I4939" s="1425" t="s">
        <v>2778</v>
      </c>
      <c r="J4939" s="1425" t="s">
        <v>390</v>
      </c>
      <c r="K4939" s="1425">
        <v>2830.9299999999998</v>
      </c>
    </row>
    <row r="4940" spans="1:11" ht="12.75">
      <c r="A4940" s="1425" t="s">
        <v>1360</v>
      </c>
      <c r="B4940" s="1425" t="s">
        <v>913</v>
      </c>
      <c r="C4940" s="1425" t="s">
        <v>390</v>
      </c>
      <c r="D4940" s="1425" t="s">
        <v>1309</v>
      </c>
      <c r="E4940" s="1425" t="s">
        <v>1471</v>
      </c>
      <c r="F4940" s="1425" t="s">
        <v>390</v>
      </c>
      <c r="G4940" s="1425" t="s">
        <v>116</v>
      </c>
      <c r="H4940" s="1425" t="s">
        <v>1265</v>
      </c>
      <c r="I4940" s="1425" t="s">
        <v>2775</v>
      </c>
      <c r="J4940" s="1425" t="s">
        <v>390</v>
      </c>
      <c r="K4940" s="1425">
        <v>2142.0300000000002</v>
      </c>
    </row>
    <row r="4941" spans="1:11" ht="12.75">
      <c r="A4941" s="1425" t="s">
        <v>1360</v>
      </c>
      <c r="B4941" s="1425" t="s">
        <v>913</v>
      </c>
      <c r="C4941" s="1425" t="s">
        <v>390</v>
      </c>
      <c r="D4941" s="1425" t="s">
        <v>1309</v>
      </c>
      <c r="E4941" s="1425" t="s">
        <v>1471</v>
      </c>
      <c r="F4941" s="1425" t="s">
        <v>390</v>
      </c>
      <c r="G4941" s="1425" t="s">
        <v>116</v>
      </c>
      <c r="H4941" s="1425" t="s">
        <v>1265</v>
      </c>
      <c r="I4941" s="1425" t="s">
        <v>2776</v>
      </c>
      <c r="J4941" s="1425" t="s">
        <v>390</v>
      </c>
      <c r="K4941" s="1425">
        <v>3248.0500000000002</v>
      </c>
    </row>
    <row r="4942" spans="1:11" ht="12.75">
      <c r="A4942" s="1425" t="s">
        <v>1360</v>
      </c>
      <c r="B4942" s="1425" t="s">
        <v>913</v>
      </c>
      <c r="C4942" s="1425" t="s">
        <v>390</v>
      </c>
      <c r="D4942" s="1425" t="s">
        <v>1309</v>
      </c>
      <c r="E4942" s="1425" t="s">
        <v>1471</v>
      </c>
      <c r="F4942" s="1425" t="s">
        <v>390</v>
      </c>
      <c r="G4942" s="1425" t="s">
        <v>116</v>
      </c>
      <c r="H4942" s="1425" t="s">
        <v>1265</v>
      </c>
      <c r="I4942" s="1425" t="s">
        <v>2777</v>
      </c>
      <c r="J4942" s="1425" t="s">
        <v>390</v>
      </c>
      <c r="K4942" s="1425">
        <v>768.90999999999997</v>
      </c>
    </row>
    <row r="4943" spans="1:11" ht="12.75">
      <c r="A4943" s="1425" t="s">
        <v>1360</v>
      </c>
      <c r="B4943" s="1425" t="s">
        <v>913</v>
      </c>
      <c r="C4943" s="1425" t="s">
        <v>390</v>
      </c>
      <c r="D4943" s="1425" t="s">
        <v>1309</v>
      </c>
      <c r="E4943" s="1425" t="s">
        <v>1471</v>
      </c>
      <c r="F4943" s="1425" t="s">
        <v>390</v>
      </c>
      <c r="G4943" s="1425" t="s">
        <v>116</v>
      </c>
      <c r="H4943" s="1425" t="s">
        <v>1265</v>
      </c>
      <c r="I4943" s="1425" t="s">
        <v>2778</v>
      </c>
      <c r="J4943" s="1425" t="s">
        <v>390</v>
      </c>
      <c r="K4943" s="1425">
        <v>-1738.3</v>
      </c>
    </row>
    <row r="4944" spans="1:11" ht="12.75">
      <c r="A4944" s="1425" t="s">
        <v>1360</v>
      </c>
      <c r="B4944" s="1425" t="s">
        <v>913</v>
      </c>
      <c r="C4944" s="1425" t="s">
        <v>390</v>
      </c>
      <c r="D4944" s="1425" t="s">
        <v>1309</v>
      </c>
      <c r="E4944" s="1425" t="s">
        <v>1471</v>
      </c>
      <c r="F4944" s="1425" t="s">
        <v>390</v>
      </c>
      <c r="G4944" s="1425" t="s">
        <v>116</v>
      </c>
      <c r="H4944" s="1425" t="s">
        <v>2774</v>
      </c>
      <c r="I4944" s="1425" t="s">
        <v>2775</v>
      </c>
      <c r="J4944" s="1425" t="s">
        <v>390</v>
      </c>
      <c r="K4944" s="1425">
        <v>2140.5</v>
      </c>
    </row>
    <row r="4945" spans="1:11" ht="12.75">
      <c r="A4945" s="1425" t="s">
        <v>1360</v>
      </c>
      <c r="B4945" s="1425" t="s">
        <v>913</v>
      </c>
      <c r="C4945" s="1425" t="s">
        <v>390</v>
      </c>
      <c r="D4945" s="1425" t="s">
        <v>1309</v>
      </c>
      <c r="E4945" s="1425" t="s">
        <v>1471</v>
      </c>
      <c r="F4945" s="1425" t="s">
        <v>390</v>
      </c>
      <c r="G4945" s="1425" t="s">
        <v>116</v>
      </c>
      <c r="H4945" s="1425" t="s">
        <v>2774</v>
      </c>
      <c r="I4945" s="1425" t="s">
        <v>2776</v>
      </c>
      <c r="J4945" s="1425" t="s">
        <v>390</v>
      </c>
      <c r="K4945" s="1425">
        <v>3245.77</v>
      </c>
    </row>
    <row r="4946" spans="1:11" ht="12.75">
      <c r="A4946" s="1425" t="s">
        <v>1360</v>
      </c>
      <c r="B4946" s="1425" t="s">
        <v>913</v>
      </c>
      <c r="C4946" s="1425" t="s">
        <v>390</v>
      </c>
      <c r="D4946" s="1425" t="s">
        <v>1309</v>
      </c>
      <c r="E4946" s="1425" t="s">
        <v>1471</v>
      </c>
      <c r="F4946" s="1425" t="s">
        <v>390</v>
      </c>
      <c r="G4946" s="1425" t="s">
        <v>116</v>
      </c>
      <c r="H4946" s="1425" t="s">
        <v>2774</v>
      </c>
      <c r="I4946" s="1425" t="s">
        <v>2777</v>
      </c>
      <c r="J4946" s="1425" t="s">
        <v>390</v>
      </c>
      <c r="K4946" s="1425">
        <v>768.39999999999998</v>
      </c>
    </row>
    <row r="4947" spans="1:11" ht="12.75">
      <c r="A4947" s="1425" t="s">
        <v>1360</v>
      </c>
      <c r="B4947" s="1425" t="s">
        <v>913</v>
      </c>
      <c r="C4947" s="1425" t="s">
        <v>390</v>
      </c>
      <c r="D4947" s="1425" t="s">
        <v>1309</v>
      </c>
      <c r="E4947" s="1425" t="s">
        <v>1471</v>
      </c>
      <c r="F4947" s="1425" t="s">
        <v>390</v>
      </c>
      <c r="G4947" s="1425" t="s">
        <v>116</v>
      </c>
      <c r="H4947" s="1425" t="s">
        <v>2774</v>
      </c>
      <c r="I4947" s="1425" t="s">
        <v>2778</v>
      </c>
      <c r="J4947" s="1425" t="s">
        <v>390</v>
      </c>
      <c r="K4947" s="1425">
        <v>3029.5100000000002</v>
      </c>
    </row>
    <row r="4948" spans="1:11" ht="12.75">
      <c r="A4948" s="1425" t="s">
        <v>1360</v>
      </c>
      <c r="B4948" s="1425" t="s">
        <v>913</v>
      </c>
      <c r="C4948" s="1425" t="s">
        <v>390</v>
      </c>
      <c r="D4948" s="1425" t="s">
        <v>1309</v>
      </c>
      <c r="E4948" s="1425" t="s">
        <v>1471</v>
      </c>
      <c r="F4948" s="1425" t="s">
        <v>390</v>
      </c>
      <c r="G4948" s="1425" t="s">
        <v>116</v>
      </c>
      <c r="H4948" s="1425" t="s">
        <v>1266</v>
      </c>
      <c r="I4948" s="1425" t="s">
        <v>2775</v>
      </c>
      <c r="J4948" s="1425" t="s">
        <v>390</v>
      </c>
      <c r="K4948" s="1425">
        <v>2140.7199999999998</v>
      </c>
    </row>
    <row r="4949" spans="1:11" ht="12.75">
      <c r="A4949" s="1425" t="s">
        <v>1360</v>
      </c>
      <c r="B4949" s="1425" t="s">
        <v>913</v>
      </c>
      <c r="C4949" s="1425" t="s">
        <v>390</v>
      </c>
      <c r="D4949" s="1425" t="s">
        <v>1309</v>
      </c>
      <c r="E4949" s="1425" t="s">
        <v>1471</v>
      </c>
      <c r="F4949" s="1425" t="s">
        <v>390</v>
      </c>
      <c r="G4949" s="1425" t="s">
        <v>116</v>
      </c>
      <c r="H4949" s="1425" t="s">
        <v>1266</v>
      </c>
      <c r="I4949" s="1425" t="s">
        <v>2776</v>
      </c>
      <c r="J4949" s="1425" t="s">
        <v>390</v>
      </c>
      <c r="K4949" s="1425">
        <v>3246.0900000000001</v>
      </c>
    </row>
    <row r="4950" spans="1:11" ht="12.75">
      <c r="A4950" s="1425" t="s">
        <v>1360</v>
      </c>
      <c r="B4950" s="1425" t="s">
        <v>913</v>
      </c>
      <c r="C4950" s="1425" t="s">
        <v>390</v>
      </c>
      <c r="D4950" s="1425" t="s">
        <v>1309</v>
      </c>
      <c r="E4950" s="1425" t="s">
        <v>1471</v>
      </c>
      <c r="F4950" s="1425" t="s">
        <v>390</v>
      </c>
      <c r="G4950" s="1425" t="s">
        <v>116</v>
      </c>
      <c r="H4950" s="1425" t="s">
        <v>1266</v>
      </c>
      <c r="I4950" s="1425" t="s">
        <v>2777</v>
      </c>
      <c r="J4950" s="1425" t="s">
        <v>390</v>
      </c>
      <c r="K4950" s="1425">
        <v>768.47000000000003</v>
      </c>
    </row>
    <row r="4951" spans="1:11" ht="12.75">
      <c r="A4951" s="1425" t="s">
        <v>1360</v>
      </c>
      <c r="B4951" s="1425" t="s">
        <v>913</v>
      </c>
      <c r="C4951" s="1425" t="s">
        <v>390</v>
      </c>
      <c r="D4951" s="1425" t="s">
        <v>1309</v>
      </c>
      <c r="E4951" s="1425" t="s">
        <v>1471</v>
      </c>
      <c r="F4951" s="1425" t="s">
        <v>390</v>
      </c>
      <c r="G4951" s="1425" t="s">
        <v>116</v>
      </c>
      <c r="H4951" s="1425" t="s">
        <v>1266</v>
      </c>
      <c r="I4951" s="1425" t="s">
        <v>2778</v>
      </c>
      <c r="J4951" s="1425" t="s">
        <v>390</v>
      </c>
      <c r="K4951" s="1425">
        <v>3029.8299999999999</v>
      </c>
    </row>
    <row r="4952" spans="1:11" ht="12.75">
      <c r="A4952" s="1425" t="s">
        <v>1360</v>
      </c>
      <c r="B4952" s="1425" t="s">
        <v>913</v>
      </c>
      <c r="C4952" s="1425" t="s">
        <v>390</v>
      </c>
      <c r="D4952" s="1425" t="s">
        <v>1309</v>
      </c>
      <c r="E4952" s="1425" t="s">
        <v>1471</v>
      </c>
      <c r="F4952" s="1425" t="s">
        <v>390</v>
      </c>
      <c r="G4952" s="1425" t="s">
        <v>116</v>
      </c>
      <c r="H4952" s="1425" t="s">
        <v>1267</v>
      </c>
      <c r="I4952" s="1425" t="s">
        <v>2775</v>
      </c>
      <c r="J4952" s="1425" t="s">
        <v>390</v>
      </c>
      <c r="K4952" s="1425">
        <v>2139.9000000000001</v>
      </c>
    </row>
    <row r="4953" spans="1:11" ht="12.75">
      <c r="A4953" s="1425" t="s">
        <v>1360</v>
      </c>
      <c r="B4953" s="1425" t="s">
        <v>913</v>
      </c>
      <c r="C4953" s="1425" t="s">
        <v>390</v>
      </c>
      <c r="D4953" s="1425" t="s">
        <v>1309</v>
      </c>
      <c r="E4953" s="1425" t="s">
        <v>1471</v>
      </c>
      <c r="F4953" s="1425" t="s">
        <v>390</v>
      </c>
      <c r="G4953" s="1425" t="s">
        <v>116</v>
      </c>
      <c r="H4953" s="1425" t="s">
        <v>1267</v>
      </c>
      <c r="I4953" s="1425" t="s">
        <v>2776</v>
      </c>
      <c r="J4953" s="1425" t="s">
        <v>390</v>
      </c>
      <c r="K4953" s="1425">
        <v>3244.9000000000001</v>
      </c>
    </row>
    <row r="4954" spans="1:11" ht="12.75">
      <c r="A4954" s="1425" t="s">
        <v>1360</v>
      </c>
      <c r="B4954" s="1425" t="s">
        <v>913</v>
      </c>
      <c r="C4954" s="1425" t="s">
        <v>390</v>
      </c>
      <c r="D4954" s="1425" t="s">
        <v>1309</v>
      </c>
      <c r="E4954" s="1425" t="s">
        <v>1471</v>
      </c>
      <c r="F4954" s="1425" t="s">
        <v>390</v>
      </c>
      <c r="G4954" s="1425" t="s">
        <v>116</v>
      </c>
      <c r="H4954" s="1425" t="s">
        <v>1267</v>
      </c>
      <c r="I4954" s="1425" t="s">
        <v>2777</v>
      </c>
      <c r="J4954" s="1425" t="s">
        <v>390</v>
      </c>
      <c r="K4954" s="1425">
        <v>768.20000000000005</v>
      </c>
    </row>
    <row r="4955" spans="1:11" ht="12.75">
      <c r="A4955" s="1425" t="s">
        <v>1360</v>
      </c>
      <c r="B4955" s="1425" t="s">
        <v>913</v>
      </c>
      <c r="C4955" s="1425" t="s">
        <v>390</v>
      </c>
      <c r="D4955" s="1425" t="s">
        <v>1309</v>
      </c>
      <c r="E4955" s="1425" t="s">
        <v>1471</v>
      </c>
      <c r="F4955" s="1425" t="s">
        <v>390</v>
      </c>
      <c r="G4955" s="1425" t="s">
        <v>116</v>
      </c>
      <c r="H4955" s="1425" t="s">
        <v>1267</v>
      </c>
      <c r="I4955" s="1425" t="s">
        <v>2778</v>
      </c>
      <c r="J4955" s="1425" t="s">
        <v>390</v>
      </c>
      <c r="K4955" s="1425">
        <v>2829.9000000000001</v>
      </c>
    </row>
    <row r="4956" spans="1:11" ht="12.75">
      <c r="A4956" s="1425" t="s">
        <v>1360</v>
      </c>
      <c r="B4956" s="1425" t="s">
        <v>1311</v>
      </c>
      <c r="C4956" s="1425" t="s">
        <v>1312</v>
      </c>
      <c r="D4956" s="1425" t="s">
        <v>549</v>
      </c>
      <c r="E4956" s="1425" t="s">
        <v>2884</v>
      </c>
      <c r="F4956" s="1425" t="s">
        <v>1273</v>
      </c>
      <c r="G4956" s="1425" t="s">
        <v>1238</v>
      </c>
      <c r="H4956" s="1425" t="s">
        <v>2762</v>
      </c>
      <c r="I4956" s="1425" t="s">
        <v>2763</v>
      </c>
      <c r="J4956" s="1425" t="s">
        <v>1272</v>
      </c>
      <c r="K4956" s="1425">
        <v>27.780000000000001</v>
      </c>
    </row>
    <row r="4957" spans="1:11" ht="12.75">
      <c r="A4957" s="1425" t="s">
        <v>1360</v>
      </c>
      <c r="B4957" s="1425" t="s">
        <v>1311</v>
      </c>
      <c r="C4957" s="1425" t="s">
        <v>1312</v>
      </c>
      <c r="D4957" s="1425" t="s">
        <v>549</v>
      </c>
      <c r="E4957" s="1425" t="s">
        <v>2884</v>
      </c>
      <c r="F4957" s="1425" t="s">
        <v>1273</v>
      </c>
      <c r="G4957" s="1425" t="s">
        <v>1238</v>
      </c>
      <c r="H4957" s="1425" t="s">
        <v>2762</v>
      </c>
      <c r="I4957" s="1425" t="s">
        <v>2764</v>
      </c>
      <c r="J4957" s="1425" t="s">
        <v>1272</v>
      </c>
      <c r="K4957" s="1425">
        <v>365.55000000000001</v>
      </c>
    </row>
    <row r="4958" spans="1:11" ht="12.75">
      <c r="A4958" s="1425" t="s">
        <v>1360</v>
      </c>
      <c r="B4958" s="1425" t="s">
        <v>1311</v>
      </c>
      <c r="C4958" s="1425" t="s">
        <v>1312</v>
      </c>
      <c r="D4958" s="1425" t="s">
        <v>549</v>
      </c>
      <c r="E4958" s="1425" t="s">
        <v>2884</v>
      </c>
      <c r="F4958" s="1425" t="s">
        <v>1273</v>
      </c>
      <c r="G4958" s="1425" t="s">
        <v>1238</v>
      </c>
      <c r="H4958" s="1425" t="s">
        <v>2762</v>
      </c>
      <c r="I4958" s="1425" t="s">
        <v>2765</v>
      </c>
      <c r="J4958" s="1425" t="s">
        <v>1272</v>
      </c>
      <c r="K4958" s="1425">
        <v>72.219999999999999</v>
      </c>
    </row>
    <row r="4959" spans="1:11" ht="12.75">
      <c r="A4959" s="1425" t="s">
        <v>1360</v>
      </c>
      <c r="B4959" s="1425" t="s">
        <v>1311</v>
      </c>
      <c r="C4959" s="1425" t="s">
        <v>1312</v>
      </c>
      <c r="D4959" s="1425" t="s">
        <v>549</v>
      </c>
      <c r="E4959" s="1425" t="s">
        <v>2884</v>
      </c>
      <c r="F4959" s="1425" t="s">
        <v>1273</v>
      </c>
      <c r="G4959" s="1425" t="s">
        <v>1238</v>
      </c>
      <c r="H4959" s="1425" t="s">
        <v>2762</v>
      </c>
      <c r="I4959" s="1425" t="s">
        <v>2766</v>
      </c>
      <c r="J4959" s="1425" t="s">
        <v>1272</v>
      </c>
      <c r="K4959" s="1425">
        <v>127.78</v>
      </c>
    </row>
    <row r="4960" spans="1:11" ht="12.75">
      <c r="A4960" s="1425" t="s">
        <v>1360</v>
      </c>
      <c r="B4960" s="1425" t="s">
        <v>1311</v>
      </c>
      <c r="C4960" s="1425" t="s">
        <v>1312</v>
      </c>
      <c r="D4960" s="1425" t="s">
        <v>549</v>
      </c>
      <c r="E4960" s="1425" t="s">
        <v>2884</v>
      </c>
      <c r="F4960" s="1425" t="s">
        <v>1273</v>
      </c>
      <c r="G4960" s="1425" t="s">
        <v>1238</v>
      </c>
      <c r="H4960" s="1425" t="s">
        <v>2762</v>
      </c>
      <c r="I4960" s="1425" t="s">
        <v>2767</v>
      </c>
      <c r="J4960" s="1425" t="s">
        <v>1272</v>
      </c>
      <c r="K4960" s="1425">
        <v>2179.96</v>
      </c>
    </row>
    <row r="4961" spans="1:11" ht="12.75">
      <c r="A4961" s="1425" t="s">
        <v>1360</v>
      </c>
      <c r="B4961" s="1425" t="s">
        <v>1311</v>
      </c>
      <c r="C4961" s="1425" t="s">
        <v>1312</v>
      </c>
      <c r="D4961" s="1425" t="s">
        <v>549</v>
      </c>
      <c r="E4961" s="1425" t="s">
        <v>2884</v>
      </c>
      <c r="F4961" s="1425" t="s">
        <v>1273</v>
      </c>
      <c r="G4961" s="1425" t="s">
        <v>1238</v>
      </c>
      <c r="H4961" s="1425" t="s">
        <v>2762</v>
      </c>
      <c r="I4961" s="1425" t="s">
        <v>2768</v>
      </c>
      <c r="J4961" s="1425" t="s">
        <v>1272</v>
      </c>
      <c r="K4961" s="1425">
        <v>181.66</v>
      </c>
    </row>
    <row r="4962" spans="1:11" ht="12.75">
      <c r="A4962" s="1425" t="s">
        <v>1360</v>
      </c>
      <c r="B4962" s="1425" t="s">
        <v>1311</v>
      </c>
      <c r="C4962" s="1425" t="s">
        <v>1312</v>
      </c>
      <c r="D4962" s="1425" t="s">
        <v>549</v>
      </c>
      <c r="E4962" s="1425" t="s">
        <v>2884</v>
      </c>
      <c r="F4962" s="1425" t="s">
        <v>1273</v>
      </c>
      <c r="G4962" s="1425" t="s">
        <v>1238</v>
      </c>
      <c r="H4962" s="1425" t="s">
        <v>2762</v>
      </c>
      <c r="I4962" s="1425" t="s">
        <v>2769</v>
      </c>
      <c r="J4962" s="1425" t="s">
        <v>1272</v>
      </c>
      <c r="K4962" s="1425">
        <v>91.670000000000002</v>
      </c>
    </row>
    <row r="4963" spans="1:11" ht="12.75">
      <c r="A4963" s="1425" t="s">
        <v>1360</v>
      </c>
      <c r="B4963" s="1425" t="s">
        <v>1311</v>
      </c>
      <c r="C4963" s="1425" t="s">
        <v>1312</v>
      </c>
      <c r="D4963" s="1425" t="s">
        <v>549</v>
      </c>
      <c r="E4963" s="1425" t="s">
        <v>2884</v>
      </c>
      <c r="F4963" s="1425" t="s">
        <v>1273</v>
      </c>
      <c r="G4963" s="1425" t="s">
        <v>1238</v>
      </c>
      <c r="H4963" s="1425" t="s">
        <v>2762</v>
      </c>
      <c r="I4963" s="1425" t="s">
        <v>2770</v>
      </c>
      <c r="J4963" s="1425" t="s">
        <v>1272</v>
      </c>
      <c r="K4963" s="1425">
        <v>75.549999999999997</v>
      </c>
    </row>
    <row r="4964" spans="1:11" ht="12.75">
      <c r="A4964" s="1425" t="s">
        <v>1360</v>
      </c>
      <c r="B4964" s="1425" t="s">
        <v>1311</v>
      </c>
      <c r="C4964" s="1425" t="s">
        <v>1312</v>
      </c>
      <c r="D4964" s="1425" t="s">
        <v>549</v>
      </c>
      <c r="E4964" s="1425" t="s">
        <v>2884</v>
      </c>
      <c r="F4964" s="1425" t="s">
        <v>1273</v>
      </c>
      <c r="G4964" s="1425" t="s">
        <v>1238</v>
      </c>
      <c r="H4964" s="1425" t="s">
        <v>2762</v>
      </c>
      <c r="I4964" s="1425" t="s">
        <v>2771</v>
      </c>
      <c r="J4964" s="1425" t="s">
        <v>1272</v>
      </c>
      <c r="K4964" s="1425">
        <v>2433.29</v>
      </c>
    </row>
    <row r="4965" spans="1:11" ht="12.75">
      <c r="A4965" s="1425" t="s">
        <v>1360</v>
      </c>
      <c r="B4965" s="1425" t="s">
        <v>1311</v>
      </c>
      <c r="C4965" s="1425" t="s">
        <v>1312</v>
      </c>
      <c r="D4965" s="1425" t="s">
        <v>549</v>
      </c>
      <c r="E4965" s="1425" t="s">
        <v>2884</v>
      </c>
      <c r="F4965" s="1425" t="s">
        <v>1273</v>
      </c>
      <c r="G4965" s="1425" t="s">
        <v>1238</v>
      </c>
      <c r="H4965" s="1425" t="s">
        <v>1263</v>
      </c>
      <c r="I4965" s="1425" t="s">
        <v>2763</v>
      </c>
      <c r="J4965" s="1425" t="s">
        <v>1272</v>
      </c>
      <c r="K4965" s="1425">
        <v>27.780000000000001</v>
      </c>
    </row>
    <row r="4966" spans="1:11" ht="12.75">
      <c r="A4966" s="1425" t="s">
        <v>1360</v>
      </c>
      <c r="B4966" s="1425" t="s">
        <v>1311</v>
      </c>
      <c r="C4966" s="1425" t="s">
        <v>1312</v>
      </c>
      <c r="D4966" s="1425" t="s">
        <v>549</v>
      </c>
      <c r="E4966" s="1425" t="s">
        <v>2884</v>
      </c>
      <c r="F4966" s="1425" t="s">
        <v>1273</v>
      </c>
      <c r="G4966" s="1425" t="s">
        <v>1238</v>
      </c>
      <c r="H4966" s="1425" t="s">
        <v>1263</v>
      </c>
      <c r="I4966" s="1425" t="s">
        <v>2764</v>
      </c>
      <c r="J4966" s="1425" t="s">
        <v>1272</v>
      </c>
      <c r="K4966" s="1425">
        <v>365.55000000000001</v>
      </c>
    </row>
    <row r="4967" spans="1:11" ht="12.75">
      <c r="A4967" s="1425" t="s">
        <v>1360</v>
      </c>
      <c r="B4967" s="1425" t="s">
        <v>1311</v>
      </c>
      <c r="C4967" s="1425" t="s">
        <v>1312</v>
      </c>
      <c r="D4967" s="1425" t="s">
        <v>549</v>
      </c>
      <c r="E4967" s="1425" t="s">
        <v>2884</v>
      </c>
      <c r="F4967" s="1425" t="s">
        <v>1273</v>
      </c>
      <c r="G4967" s="1425" t="s">
        <v>1238</v>
      </c>
      <c r="H4967" s="1425" t="s">
        <v>1263</v>
      </c>
      <c r="I4967" s="1425" t="s">
        <v>2765</v>
      </c>
      <c r="J4967" s="1425" t="s">
        <v>1272</v>
      </c>
      <c r="K4967" s="1425">
        <v>72.219999999999999</v>
      </c>
    </row>
    <row r="4968" spans="1:11" ht="12.75">
      <c r="A4968" s="1425" t="s">
        <v>1360</v>
      </c>
      <c r="B4968" s="1425" t="s">
        <v>1311</v>
      </c>
      <c r="C4968" s="1425" t="s">
        <v>1312</v>
      </c>
      <c r="D4968" s="1425" t="s">
        <v>549</v>
      </c>
      <c r="E4968" s="1425" t="s">
        <v>2884</v>
      </c>
      <c r="F4968" s="1425" t="s">
        <v>1273</v>
      </c>
      <c r="G4968" s="1425" t="s">
        <v>1238</v>
      </c>
      <c r="H4968" s="1425" t="s">
        <v>1263</v>
      </c>
      <c r="I4968" s="1425" t="s">
        <v>2766</v>
      </c>
      <c r="J4968" s="1425" t="s">
        <v>1272</v>
      </c>
      <c r="K4968" s="1425">
        <v>127.78</v>
      </c>
    </row>
    <row r="4969" spans="1:11" ht="12.75">
      <c r="A4969" s="1425" t="s">
        <v>1360</v>
      </c>
      <c r="B4969" s="1425" t="s">
        <v>1311</v>
      </c>
      <c r="C4969" s="1425" t="s">
        <v>1312</v>
      </c>
      <c r="D4969" s="1425" t="s">
        <v>549</v>
      </c>
      <c r="E4969" s="1425" t="s">
        <v>2884</v>
      </c>
      <c r="F4969" s="1425" t="s">
        <v>1273</v>
      </c>
      <c r="G4969" s="1425" t="s">
        <v>1238</v>
      </c>
      <c r="H4969" s="1425" t="s">
        <v>1263</v>
      </c>
      <c r="I4969" s="1425" t="s">
        <v>2767</v>
      </c>
      <c r="J4969" s="1425" t="s">
        <v>1272</v>
      </c>
      <c r="K4969" s="1425">
        <v>2179.96</v>
      </c>
    </row>
    <row r="4970" spans="1:11" ht="12.75">
      <c r="A4970" s="1425" t="s">
        <v>1360</v>
      </c>
      <c r="B4970" s="1425" t="s">
        <v>1311</v>
      </c>
      <c r="C4970" s="1425" t="s">
        <v>1312</v>
      </c>
      <c r="D4970" s="1425" t="s">
        <v>549</v>
      </c>
      <c r="E4970" s="1425" t="s">
        <v>2884</v>
      </c>
      <c r="F4970" s="1425" t="s">
        <v>1273</v>
      </c>
      <c r="G4970" s="1425" t="s">
        <v>1238</v>
      </c>
      <c r="H4970" s="1425" t="s">
        <v>1263</v>
      </c>
      <c r="I4970" s="1425" t="s">
        <v>2768</v>
      </c>
      <c r="J4970" s="1425" t="s">
        <v>1272</v>
      </c>
      <c r="K4970" s="1425">
        <v>181.66</v>
      </c>
    </row>
    <row r="4971" spans="1:11" ht="12.75">
      <c r="A4971" s="1425" t="s">
        <v>1360</v>
      </c>
      <c r="B4971" s="1425" t="s">
        <v>1311</v>
      </c>
      <c r="C4971" s="1425" t="s">
        <v>1312</v>
      </c>
      <c r="D4971" s="1425" t="s">
        <v>549</v>
      </c>
      <c r="E4971" s="1425" t="s">
        <v>2884</v>
      </c>
      <c r="F4971" s="1425" t="s">
        <v>1273</v>
      </c>
      <c r="G4971" s="1425" t="s">
        <v>1238</v>
      </c>
      <c r="H4971" s="1425" t="s">
        <v>1263</v>
      </c>
      <c r="I4971" s="1425" t="s">
        <v>2769</v>
      </c>
      <c r="J4971" s="1425" t="s">
        <v>1272</v>
      </c>
      <c r="K4971" s="1425">
        <v>91.670000000000002</v>
      </c>
    </row>
    <row r="4972" spans="1:11" ht="12.75">
      <c r="A4972" s="1425" t="s">
        <v>1360</v>
      </c>
      <c r="B4972" s="1425" t="s">
        <v>1311</v>
      </c>
      <c r="C4972" s="1425" t="s">
        <v>1312</v>
      </c>
      <c r="D4972" s="1425" t="s">
        <v>549</v>
      </c>
      <c r="E4972" s="1425" t="s">
        <v>2884</v>
      </c>
      <c r="F4972" s="1425" t="s">
        <v>1273</v>
      </c>
      <c r="G4972" s="1425" t="s">
        <v>1238</v>
      </c>
      <c r="H4972" s="1425" t="s">
        <v>1263</v>
      </c>
      <c r="I4972" s="1425" t="s">
        <v>2770</v>
      </c>
      <c r="J4972" s="1425" t="s">
        <v>1272</v>
      </c>
      <c r="K4972" s="1425">
        <v>75.549999999999997</v>
      </c>
    </row>
    <row r="4973" spans="1:11" ht="12.75">
      <c r="A4973" s="1425" t="s">
        <v>1360</v>
      </c>
      <c r="B4973" s="1425" t="s">
        <v>1311</v>
      </c>
      <c r="C4973" s="1425" t="s">
        <v>1312</v>
      </c>
      <c r="D4973" s="1425" t="s">
        <v>549</v>
      </c>
      <c r="E4973" s="1425" t="s">
        <v>2884</v>
      </c>
      <c r="F4973" s="1425" t="s">
        <v>1273</v>
      </c>
      <c r="G4973" s="1425" t="s">
        <v>1238</v>
      </c>
      <c r="H4973" s="1425" t="s">
        <v>1263</v>
      </c>
      <c r="I4973" s="1425" t="s">
        <v>2771</v>
      </c>
      <c r="J4973" s="1425" t="s">
        <v>1272</v>
      </c>
      <c r="K4973" s="1425">
        <v>2433.29</v>
      </c>
    </row>
    <row r="4974" spans="1:11" ht="12.75">
      <c r="A4974" s="1425" t="s">
        <v>1360</v>
      </c>
      <c r="B4974" s="1425" t="s">
        <v>1311</v>
      </c>
      <c r="C4974" s="1425" t="s">
        <v>1312</v>
      </c>
      <c r="D4974" s="1425" t="s">
        <v>549</v>
      </c>
      <c r="E4974" s="1425" t="s">
        <v>2884</v>
      </c>
      <c r="F4974" s="1425" t="s">
        <v>1273</v>
      </c>
      <c r="G4974" s="1425" t="s">
        <v>1238</v>
      </c>
      <c r="H4974" s="1425" t="s">
        <v>2772</v>
      </c>
      <c r="I4974" s="1425" t="s">
        <v>2763</v>
      </c>
      <c r="J4974" s="1425" t="s">
        <v>1272</v>
      </c>
      <c r="K4974" s="1425">
        <v>27.780000000000001</v>
      </c>
    </row>
    <row r="4975" spans="1:11" ht="12.75">
      <c r="A4975" s="1425" t="s">
        <v>1360</v>
      </c>
      <c r="B4975" s="1425" t="s">
        <v>1311</v>
      </c>
      <c r="C4975" s="1425" t="s">
        <v>1312</v>
      </c>
      <c r="D4975" s="1425" t="s">
        <v>549</v>
      </c>
      <c r="E4975" s="1425" t="s">
        <v>2884</v>
      </c>
      <c r="F4975" s="1425" t="s">
        <v>1273</v>
      </c>
      <c r="G4975" s="1425" t="s">
        <v>1238</v>
      </c>
      <c r="H4975" s="1425" t="s">
        <v>2772</v>
      </c>
      <c r="I4975" s="1425" t="s">
        <v>2764</v>
      </c>
      <c r="J4975" s="1425" t="s">
        <v>1272</v>
      </c>
      <c r="K4975" s="1425">
        <v>365.55000000000001</v>
      </c>
    </row>
    <row r="4976" spans="1:11" ht="12.75">
      <c r="A4976" s="1425" t="s">
        <v>1360</v>
      </c>
      <c r="B4976" s="1425" t="s">
        <v>1311</v>
      </c>
      <c r="C4976" s="1425" t="s">
        <v>1312</v>
      </c>
      <c r="D4976" s="1425" t="s">
        <v>549</v>
      </c>
      <c r="E4976" s="1425" t="s">
        <v>2884</v>
      </c>
      <c r="F4976" s="1425" t="s">
        <v>1273</v>
      </c>
      <c r="G4976" s="1425" t="s">
        <v>1238</v>
      </c>
      <c r="H4976" s="1425" t="s">
        <v>2772</v>
      </c>
      <c r="I4976" s="1425" t="s">
        <v>2765</v>
      </c>
      <c r="J4976" s="1425" t="s">
        <v>1272</v>
      </c>
      <c r="K4976" s="1425">
        <v>72.219999999999999</v>
      </c>
    </row>
    <row r="4977" spans="1:11" ht="12.75">
      <c r="A4977" s="1425" t="s">
        <v>1360</v>
      </c>
      <c r="B4977" s="1425" t="s">
        <v>1311</v>
      </c>
      <c r="C4977" s="1425" t="s">
        <v>1312</v>
      </c>
      <c r="D4977" s="1425" t="s">
        <v>549</v>
      </c>
      <c r="E4977" s="1425" t="s">
        <v>2884</v>
      </c>
      <c r="F4977" s="1425" t="s">
        <v>1273</v>
      </c>
      <c r="G4977" s="1425" t="s">
        <v>1238</v>
      </c>
      <c r="H4977" s="1425" t="s">
        <v>2772</v>
      </c>
      <c r="I4977" s="1425" t="s">
        <v>2766</v>
      </c>
      <c r="J4977" s="1425" t="s">
        <v>1272</v>
      </c>
      <c r="K4977" s="1425">
        <v>127.78</v>
      </c>
    </row>
    <row r="4978" spans="1:11" ht="12.75">
      <c r="A4978" s="1425" t="s">
        <v>1360</v>
      </c>
      <c r="B4978" s="1425" t="s">
        <v>1311</v>
      </c>
      <c r="C4978" s="1425" t="s">
        <v>1312</v>
      </c>
      <c r="D4978" s="1425" t="s">
        <v>549</v>
      </c>
      <c r="E4978" s="1425" t="s">
        <v>2884</v>
      </c>
      <c r="F4978" s="1425" t="s">
        <v>1273</v>
      </c>
      <c r="G4978" s="1425" t="s">
        <v>1238</v>
      </c>
      <c r="H4978" s="1425" t="s">
        <v>2772</v>
      </c>
      <c r="I4978" s="1425" t="s">
        <v>2767</v>
      </c>
      <c r="J4978" s="1425" t="s">
        <v>1272</v>
      </c>
      <c r="K4978" s="1425">
        <v>2179.96</v>
      </c>
    </row>
    <row r="4979" spans="1:11" ht="12.75">
      <c r="A4979" s="1425" t="s">
        <v>1360</v>
      </c>
      <c r="B4979" s="1425" t="s">
        <v>1311</v>
      </c>
      <c r="C4979" s="1425" t="s">
        <v>1312</v>
      </c>
      <c r="D4979" s="1425" t="s">
        <v>549</v>
      </c>
      <c r="E4979" s="1425" t="s">
        <v>2884</v>
      </c>
      <c r="F4979" s="1425" t="s">
        <v>1273</v>
      </c>
      <c r="G4979" s="1425" t="s">
        <v>1238</v>
      </c>
      <c r="H4979" s="1425" t="s">
        <v>2772</v>
      </c>
      <c r="I4979" s="1425" t="s">
        <v>2768</v>
      </c>
      <c r="J4979" s="1425" t="s">
        <v>1272</v>
      </c>
      <c r="K4979" s="1425">
        <v>181.66</v>
      </c>
    </row>
    <row r="4980" spans="1:11" ht="12.75">
      <c r="A4980" s="1425" t="s">
        <v>1360</v>
      </c>
      <c r="B4980" s="1425" t="s">
        <v>1311</v>
      </c>
      <c r="C4980" s="1425" t="s">
        <v>1312</v>
      </c>
      <c r="D4980" s="1425" t="s">
        <v>549</v>
      </c>
      <c r="E4980" s="1425" t="s">
        <v>2884</v>
      </c>
      <c r="F4980" s="1425" t="s">
        <v>1273</v>
      </c>
      <c r="G4980" s="1425" t="s">
        <v>1238</v>
      </c>
      <c r="H4980" s="1425" t="s">
        <v>2772</v>
      </c>
      <c r="I4980" s="1425" t="s">
        <v>2769</v>
      </c>
      <c r="J4980" s="1425" t="s">
        <v>1272</v>
      </c>
      <c r="K4980" s="1425">
        <v>91.670000000000002</v>
      </c>
    </row>
    <row r="4981" spans="1:11" ht="12.75">
      <c r="A4981" s="1425" t="s">
        <v>1360</v>
      </c>
      <c r="B4981" s="1425" t="s">
        <v>1311</v>
      </c>
      <c r="C4981" s="1425" t="s">
        <v>1312</v>
      </c>
      <c r="D4981" s="1425" t="s">
        <v>549</v>
      </c>
      <c r="E4981" s="1425" t="s">
        <v>2884</v>
      </c>
      <c r="F4981" s="1425" t="s">
        <v>1273</v>
      </c>
      <c r="G4981" s="1425" t="s">
        <v>1238</v>
      </c>
      <c r="H4981" s="1425" t="s">
        <v>2772</v>
      </c>
      <c r="I4981" s="1425" t="s">
        <v>2770</v>
      </c>
      <c r="J4981" s="1425" t="s">
        <v>1272</v>
      </c>
      <c r="K4981" s="1425">
        <v>75.549999999999997</v>
      </c>
    </row>
    <row r="4982" spans="1:11" ht="12.75">
      <c r="A4982" s="1425" t="s">
        <v>1360</v>
      </c>
      <c r="B4982" s="1425" t="s">
        <v>1311</v>
      </c>
      <c r="C4982" s="1425" t="s">
        <v>1312</v>
      </c>
      <c r="D4982" s="1425" t="s">
        <v>549</v>
      </c>
      <c r="E4982" s="1425" t="s">
        <v>2884</v>
      </c>
      <c r="F4982" s="1425" t="s">
        <v>1273</v>
      </c>
      <c r="G4982" s="1425" t="s">
        <v>1238</v>
      </c>
      <c r="H4982" s="1425" t="s">
        <v>2772</v>
      </c>
      <c r="I4982" s="1425" t="s">
        <v>2771</v>
      </c>
      <c r="J4982" s="1425" t="s">
        <v>1272</v>
      </c>
      <c r="K4982" s="1425">
        <v>2433.29</v>
      </c>
    </row>
    <row r="4983" spans="1:11" ht="12.75">
      <c r="A4983" s="1425" t="s">
        <v>1360</v>
      </c>
      <c r="B4983" s="1425" t="s">
        <v>1311</v>
      </c>
      <c r="C4983" s="1425" t="s">
        <v>1312</v>
      </c>
      <c r="D4983" s="1425" t="s">
        <v>549</v>
      </c>
      <c r="E4983" s="1425" t="s">
        <v>2884</v>
      </c>
      <c r="F4983" s="1425" t="s">
        <v>1273</v>
      </c>
      <c r="G4983" s="1425" t="s">
        <v>1238</v>
      </c>
      <c r="H4983" s="1425" t="s">
        <v>2773</v>
      </c>
      <c r="I4983" s="1425" t="s">
        <v>2763</v>
      </c>
      <c r="J4983" s="1425" t="s">
        <v>1272</v>
      </c>
      <c r="K4983" s="1425">
        <v>27.780000000000001</v>
      </c>
    </row>
    <row r="4984" spans="1:11" ht="12.75">
      <c r="A4984" s="1425" t="s">
        <v>1360</v>
      </c>
      <c r="B4984" s="1425" t="s">
        <v>1311</v>
      </c>
      <c r="C4984" s="1425" t="s">
        <v>1312</v>
      </c>
      <c r="D4984" s="1425" t="s">
        <v>549</v>
      </c>
      <c r="E4984" s="1425" t="s">
        <v>2884</v>
      </c>
      <c r="F4984" s="1425" t="s">
        <v>1273</v>
      </c>
      <c r="G4984" s="1425" t="s">
        <v>1238</v>
      </c>
      <c r="H4984" s="1425" t="s">
        <v>2773</v>
      </c>
      <c r="I4984" s="1425" t="s">
        <v>2764</v>
      </c>
      <c r="J4984" s="1425" t="s">
        <v>1272</v>
      </c>
      <c r="K4984" s="1425">
        <v>365.55000000000001</v>
      </c>
    </row>
    <row r="4985" spans="1:11" ht="12.75">
      <c r="A4985" s="1425" t="s">
        <v>1360</v>
      </c>
      <c r="B4985" s="1425" t="s">
        <v>1311</v>
      </c>
      <c r="C4985" s="1425" t="s">
        <v>1312</v>
      </c>
      <c r="D4985" s="1425" t="s">
        <v>549</v>
      </c>
      <c r="E4985" s="1425" t="s">
        <v>2884</v>
      </c>
      <c r="F4985" s="1425" t="s">
        <v>1273</v>
      </c>
      <c r="G4985" s="1425" t="s">
        <v>1238</v>
      </c>
      <c r="H4985" s="1425" t="s">
        <v>2773</v>
      </c>
      <c r="I4985" s="1425" t="s">
        <v>2765</v>
      </c>
      <c r="J4985" s="1425" t="s">
        <v>1272</v>
      </c>
      <c r="K4985" s="1425">
        <v>72.219999999999999</v>
      </c>
    </row>
    <row r="4986" spans="1:11" ht="12.75">
      <c r="A4986" s="1425" t="s">
        <v>1360</v>
      </c>
      <c r="B4986" s="1425" t="s">
        <v>1311</v>
      </c>
      <c r="C4986" s="1425" t="s">
        <v>1312</v>
      </c>
      <c r="D4986" s="1425" t="s">
        <v>549</v>
      </c>
      <c r="E4986" s="1425" t="s">
        <v>2884</v>
      </c>
      <c r="F4986" s="1425" t="s">
        <v>1273</v>
      </c>
      <c r="G4986" s="1425" t="s">
        <v>1238</v>
      </c>
      <c r="H4986" s="1425" t="s">
        <v>2773</v>
      </c>
      <c r="I4986" s="1425" t="s">
        <v>2766</v>
      </c>
      <c r="J4986" s="1425" t="s">
        <v>1272</v>
      </c>
      <c r="K4986" s="1425">
        <v>127.78</v>
      </c>
    </row>
    <row r="4987" spans="1:11" ht="12.75">
      <c r="A4987" s="1425" t="s">
        <v>1360</v>
      </c>
      <c r="B4987" s="1425" t="s">
        <v>1311</v>
      </c>
      <c r="C4987" s="1425" t="s">
        <v>1312</v>
      </c>
      <c r="D4987" s="1425" t="s">
        <v>549</v>
      </c>
      <c r="E4987" s="1425" t="s">
        <v>2884</v>
      </c>
      <c r="F4987" s="1425" t="s">
        <v>1273</v>
      </c>
      <c r="G4987" s="1425" t="s">
        <v>1238</v>
      </c>
      <c r="H4987" s="1425" t="s">
        <v>2773</v>
      </c>
      <c r="I4987" s="1425" t="s">
        <v>2767</v>
      </c>
      <c r="J4987" s="1425" t="s">
        <v>1272</v>
      </c>
      <c r="K4987" s="1425">
        <v>2179.96</v>
      </c>
    </row>
    <row r="4988" spans="1:11" ht="12.75">
      <c r="A4988" s="1425" t="s">
        <v>1360</v>
      </c>
      <c r="B4988" s="1425" t="s">
        <v>1311</v>
      </c>
      <c r="C4988" s="1425" t="s">
        <v>1312</v>
      </c>
      <c r="D4988" s="1425" t="s">
        <v>549</v>
      </c>
      <c r="E4988" s="1425" t="s">
        <v>2884</v>
      </c>
      <c r="F4988" s="1425" t="s">
        <v>1273</v>
      </c>
      <c r="G4988" s="1425" t="s">
        <v>1238</v>
      </c>
      <c r="H4988" s="1425" t="s">
        <v>2773</v>
      </c>
      <c r="I4988" s="1425" t="s">
        <v>2768</v>
      </c>
      <c r="J4988" s="1425" t="s">
        <v>1272</v>
      </c>
      <c r="K4988" s="1425">
        <v>181.66</v>
      </c>
    </row>
    <row r="4989" spans="1:11" ht="12.75">
      <c r="A4989" s="1425" t="s">
        <v>1360</v>
      </c>
      <c r="B4989" s="1425" t="s">
        <v>1311</v>
      </c>
      <c r="C4989" s="1425" t="s">
        <v>1312</v>
      </c>
      <c r="D4989" s="1425" t="s">
        <v>549</v>
      </c>
      <c r="E4989" s="1425" t="s">
        <v>2884</v>
      </c>
      <c r="F4989" s="1425" t="s">
        <v>1273</v>
      </c>
      <c r="G4989" s="1425" t="s">
        <v>1238</v>
      </c>
      <c r="H4989" s="1425" t="s">
        <v>2773</v>
      </c>
      <c r="I4989" s="1425" t="s">
        <v>2769</v>
      </c>
      <c r="J4989" s="1425" t="s">
        <v>1272</v>
      </c>
      <c r="K4989" s="1425">
        <v>91.670000000000002</v>
      </c>
    </row>
    <row r="4990" spans="1:11" ht="12.75">
      <c r="A4990" s="1425" t="s">
        <v>1360</v>
      </c>
      <c r="B4990" s="1425" t="s">
        <v>1311</v>
      </c>
      <c r="C4990" s="1425" t="s">
        <v>1312</v>
      </c>
      <c r="D4990" s="1425" t="s">
        <v>549</v>
      </c>
      <c r="E4990" s="1425" t="s">
        <v>2884</v>
      </c>
      <c r="F4990" s="1425" t="s">
        <v>1273</v>
      </c>
      <c r="G4990" s="1425" t="s">
        <v>1238</v>
      </c>
      <c r="H4990" s="1425" t="s">
        <v>2773</v>
      </c>
      <c r="I4990" s="1425" t="s">
        <v>2770</v>
      </c>
      <c r="J4990" s="1425" t="s">
        <v>1272</v>
      </c>
      <c r="K4990" s="1425">
        <v>75.549999999999997</v>
      </c>
    </row>
    <row r="4991" spans="1:11" ht="12.75">
      <c r="A4991" s="1425" t="s">
        <v>1360</v>
      </c>
      <c r="B4991" s="1425" t="s">
        <v>1311</v>
      </c>
      <c r="C4991" s="1425" t="s">
        <v>1312</v>
      </c>
      <c r="D4991" s="1425" t="s">
        <v>549</v>
      </c>
      <c r="E4991" s="1425" t="s">
        <v>2884</v>
      </c>
      <c r="F4991" s="1425" t="s">
        <v>1273</v>
      </c>
      <c r="G4991" s="1425" t="s">
        <v>1238</v>
      </c>
      <c r="H4991" s="1425" t="s">
        <v>2773</v>
      </c>
      <c r="I4991" s="1425" t="s">
        <v>2771</v>
      </c>
      <c r="J4991" s="1425" t="s">
        <v>1272</v>
      </c>
      <c r="K4991" s="1425">
        <v>2433.29</v>
      </c>
    </row>
    <row r="4992" spans="1:11" ht="12.75">
      <c r="A4992" s="1425" t="s">
        <v>1360</v>
      </c>
      <c r="B4992" s="1425" t="s">
        <v>1311</v>
      </c>
      <c r="C4992" s="1425" t="s">
        <v>1312</v>
      </c>
      <c r="D4992" s="1425" t="s">
        <v>549</v>
      </c>
      <c r="E4992" s="1425" t="s">
        <v>2884</v>
      </c>
      <c r="F4992" s="1425" t="s">
        <v>1273</v>
      </c>
      <c r="G4992" s="1425" t="s">
        <v>1238</v>
      </c>
      <c r="H4992" s="1425" t="s">
        <v>1264</v>
      </c>
      <c r="I4992" s="1425" t="s">
        <v>2763</v>
      </c>
      <c r="J4992" s="1425" t="s">
        <v>1272</v>
      </c>
      <c r="K4992" s="1425">
        <v>27.780000000000001</v>
      </c>
    </row>
    <row r="4993" spans="1:11" ht="12.75">
      <c r="A4993" s="1425" t="s">
        <v>1360</v>
      </c>
      <c r="B4993" s="1425" t="s">
        <v>1311</v>
      </c>
      <c r="C4993" s="1425" t="s">
        <v>1312</v>
      </c>
      <c r="D4993" s="1425" t="s">
        <v>549</v>
      </c>
      <c r="E4993" s="1425" t="s">
        <v>2884</v>
      </c>
      <c r="F4993" s="1425" t="s">
        <v>1273</v>
      </c>
      <c r="G4993" s="1425" t="s">
        <v>1238</v>
      </c>
      <c r="H4993" s="1425" t="s">
        <v>1264</v>
      </c>
      <c r="I4993" s="1425" t="s">
        <v>2764</v>
      </c>
      <c r="J4993" s="1425" t="s">
        <v>1272</v>
      </c>
      <c r="K4993" s="1425">
        <v>365.55000000000001</v>
      </c>
    </row>
    <row r="4994" spans="1:11" ht="12.75">
      <c r="A4994" s="1425" t="s">
        <v>1360</v>
      </c>
      <c r="B4994" s="1425" t="s">
        <v>1311</v>
      </c>
      <c r="C4994" s="1425" t="s">
        <v>1312</v>
      </c>
      <c r="D4994" s="1425" t="s">
        <v>549</v>
      </c>
      <c r="E4994" s="1425" t="s">
        <v>2884</v>
      </c>
      <c r="F4994" s="1425" t="s">
        <v>1273</v>
      </c>
      <c r="G4994" s="1425" t="s">
        <v>1238</v>
      </c>
      <c r="H4994" s="1425" t="s">
        <v>1264</v>
      </c>
      <c r="I4994" s="1425" t="s">
        <v>2765</v>
      </c>
      <c r="J4994" s="1425" t="s">
        <v>1272</v>
      </c>
      <c r="K4994" s="1425">
        <v>72.219999999999999</v>
      </c>
    </row>
    <row r="4995" spans="1:11" ht="12.75">
      <c r="A4995" s="1425" t="s">
        <v>1360</v>
      </c>
      <c r="B4995" s="1425" t="s">
        <v>1311</v>
      </c>
      <c r="C4995" s="1425" t="s">
        <v>1312</v>
      </c>
      <c r="D4995" s="1425" t="s">
        <v>549</v>
      </c>
      <c r="E4995" s="1425" t="s">
        <v>2884</v>
      </c>
      <c r="F4995" s="1425" t="s">
        <v>1273</v>
      </c>
      <c r="G4995" s="1425" t="s">
        <v>1238</v>
      </c>
      <c r="H4995" s="1425" t="s">
        <v>1264</v>
      </c>
      <c r="I4995" s="1425" t="s">
        <v>2766</v>
      </c>
      <c r="J4995" s="1425" t="s">
        <v>1272</v>
      </c>
      <c r="K4995" s="1425">
        <v>127.78</v>
      </c>
    </row>
    <row r="4996" spans="1:11" ht="12.75">
      <c r="A4996" s="1425" t="s">
        <v>1360</v>
      </c>
      <c r="B4996" s="1425" t="s">
        <v>1311</v>
      </c>
      <c r="C4996" s="1425" t="s">
        <v>1312</v>
      </c>
      <c r="D4996" s="1425" t="s">
        <v>549</v>
      </c>
      <c r="E4996" s="1425" t="s">
        <v>2884</v>
      </c>
      <c r="F4996" s="1425" t="s">
        <v>1273</v>
      </c>
      <c r="G4996" s="1425" t="s">
        <v>1238</v>
      </c>
      <c r="H4996" s="1425" t="s">
        <v>1264</v>
      </c>
      <c r="I4996" s="1425" t="s">
        <v>2767</v>
      </c>
      <c r="J4996" s="1425" t="s">
        <v>1272</v>
      </c>
      <c r="K4996" s="1425">
        <v>2179.96</v>
      </c>
    </row>
    <row r="4997" spans="1:11" ht="12.75">
      <c r="A4997" s="1425" t="s">
        <v>1360</v>
      </c>
      <c r="B4997" s="1425" t="s">
        <v>1311</v>
      </c>
      <c r="C4997" s="1425" t="s">
        <v>1312</v>
      </c>
      <c r="D4997" s="1425" t="s">
        <v>549</v>
      </c>
      <c r="E4997" s="1425" t="s">
        <v>2884</v>
      </c>
      <c r="F4997" s="1425" t="s">
        <v>1273</v>
      </c>
      <c r="G4997" s="1425" t="s">
        <v>1238</v>
      </c>
      <c r="H4997" s="1425" t="s">
        <v>1264</v>
      </c>
      <c r="I4997" s="1425" t="s">
        <v>2768</v>
      </c>
      <c r="J4997" s="1425" t="s">
        <v>1272</v>
      </c>
      <c r="K4997" s="1425">
        <v>181.66</v>
      </c>
    </row>
    <row r="4998" spans="1:11" ht="12.75">
      <c r="A4998" s="1425" t="s">
        <v>1360</v>
      </c>
      <c r="B4998" s="1425" t="s">
        <v>1311</v>
      </c>
      <c r="C4998" s="1425" t="s">
        <v>1312</v>
      </c>
      <c r="D4998" s="1425" t="s">
        <v>549</v>
      </c>
      <c r="E4998" s="1425" t="s">
        <v>2884</v>
      </c>
      <c r="F4998" s="1425" t="s">
        <v>1273</v>
      </c>
      <c r="G4998" s="1425" t="s">
        <v>1238</v>
      </c>
      <c r="H4998" s="1425" t="s">
        <v>1264</v>
      </c>
      <c r="I4998" s="1425" t="s">
        <v>2769</v>
      </c>
      <c r="J4998" s="1425" t="s">
        <v>1272</v>
      </c>
      <c r="K4998" s="1425">
        <v>91.670000000000002</v>
      </c>
    </row>
    <row r="4999" spans="1:11" ht="12.75">
      <c r="A4999" s="1425" t="s">
        <v>1360</v>
      </c>
      <c r="B4999" s="1425" t="s">
        <v>1311</v>
      </c>
      <c r="C4999" s="1425" t="s">
        <v>1312</v>
      </c>
      <c r="D4999" s="1425" t="s">
        <v>549</v>
      </c>
      <c r="E4999" s="1425" t="s">
        <v>2884</v>
      </c>
      <c r="F4999" s="1425" t="s">
        <v>1273</v>
      </c>
      <c r="G4999" s="1425" t="s">
        <v>1238</v>
      </c>
      <c r="H4999" s="1425" t="s">
        <v>1264</v>
      </c>
      <c r="I4999" s="1425" t="s">
        <v>2770</v>
      </c>
      <c r="J4999" s="1425" t="s">
        <v>1272</v>
      </c>
      <c r="K4999" s="1425">
        <v>75.549999999999997</v>
      </c>
    </row>
    <row r="5000" spans="1:11" ht="12.75">
      <c r="A5000" s="1425" t="s">
        <v>1360</v>
      </c>
      <c r="B5000" s="1425" t="s">
        <v>1311</v>
      </c>
      <c r="C5000" s="1425" t="s">
        <v>1312</v>
      </c>
      <c r="D5000" s="1425" t="s">
        <v>549</v>
      </c>
      <c r="E5000" s="1425" t="s">
        <v>2884</v>
      </c>
      <c r="F5000" s="1425" t="s">
        <v>1273</v>
      </c>
      <c r="G5000" s="1425" t="s">
        <v>1238</v>
      </c>
      <c r="H5000" s="1425" t="s">
        <v>1264</v>
      </c>
      <c r="I5000" s="1425" t="s">
        <v>2771</v>
      </c>
      <c r="J5000" s="1425" t="s">
        <v>1272</v>
      </c>
      <c r="K5000" s="1425">
        <v>2433.29</v>
      </c>
    </row>
    <row r="5001" spans="1:11" ht="12.75">
      <c r="A5001" s="1425" t="s">
        <v>1360</v>
      </c>
      <c r="B5001" s="1425" t="s">
        <v>1311</v>
      </c>
      <c r="C5001" s="1425" t="s">
        <v>1312</v>
      </c>
      <c r="D5001" s="1425" t="s">
        <v>549</v>
      </c>
      <c r="E5001" s="1425" t="s">
        <v>2884</v>
      </c>
      <c r="F5001" s="1425" t="s">
        <v>1273</v>
      </c>
      <c r="G5001" s="1425" t="s">
        <v>1238</v>
      </c>
      <c r="H5001" s="1425" t="s">
        <v>1265</v>
      </c>
      <c r="I5001" s="1425" t="s">
        <v>2763</v>
      </c>
      <c r="J5001" s="1425" t="s">
        <v>1272</v>
      </c>
      <c r="K5001" s="1425">
        <v>27.780000000000001</v>
      </c>
    </row>
    <row r="5002" spans="1:11" ht="12.75">
      <c r="A5002" s="1425" t="s">
        <v>1360</v>
      </c>
      <c r="B5002" s="1425" t="s">
        <v>1311</v>
      </c>
      <c r="C5002" s="1425" t="s">
        <v>1312</v>
      </c>
      <c r="D5002" s="1425" t="s">
        <v>549</v>
      </c>
      <c r="E5002" s="1425" t="s">
        <v>2884</v>
      </c>
      <c r="F5002" s="1425" t="s">
        <v>1273</v>
      </c>
      <c r="G5002" s="1425" t="s">
        <v>1238</v>
      </c>
      <c r="H5002" s="1425" t="s">
        <v>1265</v>
      </c>
      <c r="I5002" s="1425" t="s">
        <v>2764</v>
      </c>
      <c r="J5002" s="1425" t="s">
        <v>1272</v>
      </c>
      <c r="K5002" s="1425">
        <v>365.55000000000001</v>
      </c>
    </row>
    <row r="5003" spans="1:11" ht="12.75">
      <c r="A5003" s="1425" t="s">
        <v>1360</v>
      </c>
      <c r="B5003" s="1425" t="s">
        <v>1311</v>
      </c>
      <c r="C5003" s="1425" t="s">
        <v>1312</v>
      </c>
      <c r="D5003" s="1425" t="s">
        <v>549</v>
      </c>
      <c r="E5003" s="1425" t="s">
        <v>2884</v>
      </c>
      <c r="F5003" s="1425" t="s">
        <v>1273</v>
      </c>
      <c r="G5003" s="1425" t="s">
        <v>1238</v>
      </c>
      <c r="H5003" s="1425" t="s">
        <v>1265</v>
      </c>
      <c r="I5003" s="1425" t="s">
        <v>2765</v>
      </c>
      <c r="J5003" s="1425" t="s">
        <v>1272</v>
      </c>
      <c r="K5003" s="1425">
        <v>72.219999999999999</v>
      </c>
    </row>
    <row r="5004" spans="1:11" ht="12.75">
      <c r="A5004" s="1425" t="s">
        <v>1360</v>
      </c>
      <c r="B5004" s="1425" t="s">
        <v>1311</v>
      </c>
      <c r="C5004" s="1425" t="s">
        <v>1312</v>
      </c>
      <c r="D5004" s="1425" t="s">
        <v>549</v>
      </c>
      <c r="E5004" s="1425" t="s">
        <v>2884</v>
      </c>
      <c r="F5004" s="1425" t="s">
        <v>1273</v>
      </c>
      <c r="G5004" s="1425" t="s">
        <v>1238</v>
      </c>
      <c r="H5004" s="1425" t="s">
        <v>1265</v>
      </c>
      <c r="I5004" s="1425" t="s">
        <v>2766</v>
      </c>
      <c r="J5004" s="1425" t="s">
        <v>1272</v>
      </c>
      <c r="K5004" s="1425">
        <v>127.78</v>
      </c>
    </row>
    <row r="5005" spans="1:11" ht="12.75">
      <c r="A5005" s="1425" t="s">
        <v>1360</v>
      </c>
      <c r="B5005" s="1425" t="s">
        <v>1311</v>
      </c>
      <c r="C5005" s="1425" t="s">
        <v>1312</v>
      </c>
      <c r="D5005" s="1425" t="s">
        <v>549</v>
      </c>
      <c r="E5005" s="1425" t="s">
        <v>2884</v>
      </c>
      <c r="F5005" s="1425" t="s">
        <v>1273</v>
      </c>
      <c r="G5005" s="1425" t="s">
        <v>1238</v>
      </c>
      <c r="H5005" s="1425" t="s">
        <v>1265</v>
      </c>
      <c r="I5005" s="1425" t="s">
        <v>2767</v>
      </c>
      <c r="J5005" s="1425" t="s">
        <v>1272</v>
      </c>
      <c r="K5005" s="1425">
        <v>2179.96</v>
      </c>
    </row>
    <row r="5006" spans="1:11" ht="12.75">
      <c r="A5006" s="1425" t="s">
        <v>1360</v>
      </c>
      <c r="B5006" s="1425" t="s">
        <v>1311</v>
      </c>
      <c r="C5006" s="1425" t="s">
        <v>1312</v>
      </c>
      <c r="D5006" s="1425" t="s">
        <v>549</v>
      </c>
      <c r="E5006" s="1425" t="s">
        <v>2884</v>
      </c>
      <c r="F5006" s="1425" t="s">
        <v>1273</v>
      </c>
      <c r="G5006" s="1425" t="s">
        <v>1238</v>
      </c>
      <c r="H5006" s="1425" t="s">
        <v>1265</v>
      </c>
      <c r="I5006" s="1425" t="s">
        <v>2768</v>
      </c>
      <c r="J5006" s="1425" t="s">
        <v>1272</v>
      </c>
      <c r="K5006" s="1425">
        <v>181.66</v>
      </c>
    </row>
    <row r="5007" spans="1:11" ht="12.75">
      <c r="A5007" s="1425" t="s">
        <v>1360</v>
      </c>
      <c r="B5007" s="1425" t="s">
        <v>1311</v>
      </c>
      <c r="C5007" s="1425" t="s">
        <v>1312</v>
      </c>
      <c r="D5007" s="1425" t="s">
        <v>549</v>
      </c>
      <c r="E5007" s="1425" t="s">
        <v>2884</v>
      </c>
      <c r="F5007" s="1425" t="s">
        <v>1273</v>
      </c>
      <c r="G5007" s="1425" t="s">
        <v>1238</v>
      </c>
      <c r="H5007" s="1425" t="s">
        <v>1265</v>
      </c>
      <c r="I5007" s="1425" t="s">
        <v>2769</v>
      </c>
      <c r="J5007" s="1425" t="s">
        <v>1272</v>
      </c>
      <c r="K5007" s="1425">
        <v>91.670000000000002</v>
      </c>
    </row>
    <row r="5008" spans="1:11" ht="12.75">
      <c r="A5008" s="1425" t="s">
        <v>1360</v>
      </c>
      <c r="B5008" s="1425" t="s">
        <v>1311</v>
      </c>
      <c r="C5008" s="1425" t="s">
        <v>1312</v>
      </c>
      <c r="D5008" s="1425" t="s">
        <v>549</v>
      </c>
      <c r="E5008" s="1425" t="s">
        <v>2884</v>
      </c>
      <c r="F5008" s="1425" t="s">
        <v>1273</v>
      </c>
      <c r="G5008" s="1425" t="s">
        <v>1238</v>
      </c>
      <c r="H5008" s="1425" t="s">
        <v>1265</v>
      </c>
      <c r="I5008" s="1425" t="s">
        <v>2770</v>
      </c>
      <c r="J5008" s="1425" t="s">
        <v>1272</v>
      </c>
      <c r="K5008" s="1425">
        <v>75.549999999999997</v>
      </c>
    </row>
    <row r="5009" spans="1:11" ht="12.75">
      <c r="A5009" s="1425" t="s">
        <v>1360</v>
      </c>
      <c r="B5009" s="1425" t="s">
        <v>1311</v>
      </c>
      <c r="C5009" s="1425" t="s">
        <v>1312</v>
      </c>
      <c r="D5009" s="1425" t="s">
        <v>549</v>
      </c>
      <c r="E5009" s="1425" t="s">
        <v>2884</v>
      </c>
      <c r="F5009" s="1425" t="s">
        <v>1273</v>
      </c>
      <c r="G5009" s="1425" t="s">
        <v>1238</v>
      </c>
      <c r="H5009" s="1425" t="s">
        <v>1265</v>
      </c>
      <c r="I5009" s="1425" t="s">
        <v>2771</v>
      </c>
      <c r="J5009" s="1425" t="s">
        <v>1272</v>
      </c>
      <c r="K5009" s="1425">
        <v>2433.29</v>
      </c>
    </row>
    <row r="5010" spans="1:11" ht="12.75">
      <c r="A5010" s="1425" t="s">
        <v>1360</v>
      </c>
      <c r="B5010" s="1425" t="s">
        <v>1311</v>
      </c>
      <c r="C5010" s="1425" t="s">
        <v>1312</v>
      </c>
      <c r="D5010" s="1425" t="s">
        <v>549</v>
      </c>
      <c r="E5010" s="1425" t="s">
        <v>2884</v>
      </c>
      <c r="F5010" s="1425" t="s">
        <v>1273</v>
      </c>
      <c r="G5010" s="1425" t="s">
        <v>1238</v>
      </c>
      <c r="H5010" s="1425" t="s">
        <v>2774</v>
      </c>
      <c r="I5010" s="1425" t="s">
        <v>2763</v>
      </c>
      <c r="J5010" s="1425" t="s">
        <v>1272</v>
      </c>
      <c r="K5010" s="1425">
        <v>27.77</v>
      </c>
    </row>
    <row r="5011" spans="1:11" ht="12.75">
      <c r="A5011" s="1425" t="s">
        <v>1360</v>
      </c>
      <c r="B5011" s="1425" t="s">
        <v>1311</v>
      </c>
      <c r="C5011" s="1425" t="s">
        <v>1312</v>
      </c>
      <c r="D5011" s="1425" t="s">
        <v>549</v>
      </c>
      <c r="E5011" s="1425" t="s">
        <v>2884</v>
      </c>
      <c r="F5011" s="1425" t="s">
        <v>1273</v>
      </c>
      <c r="G5011" s="1425" t="s">
        <v>1238</v>
      </c>
      <c r="H5011" s="1425" t="s">
        <v>2774</v>
      </c>
      <c r="I5011" s="1425" t="s">
        <v>2764</v>
      </c>
      <c r="J5011" s="1425" t="s">
        <v>1272</v>
      </c>
      <c r="K5011" s="1425">
        <v>365.55000000000001</v>
      </c>
    </row>
    <row r="5012" spans="1:11" ht="12.75">
      <c r="A5012" s="1425" t="s">
        <v>1360</v>
      </c>
      <c r="B5012" s="1425" t="s">
        <v>1311</v>
      </c>
      <c r="C5012" s="1425" t="s">
        <v>1312</v>
      </c>
      <c r="D5012" s="1425" t="s">
        <v>549</v>
      </c>
      <c r="E5012" s="1425" t="s">
        <v>2884</v>
      </c>
      <c r="F5012" s="1425" t="s">
        <v>1273</v>
      </c>
      <c r="G5012" s="1425" t="s">
        <v>1238</v>
      </c>
      <c r="H5012" s="1425" t="s">
        <v>2774</v>
      </c>
      <c r="I5012" s="1425" t="s">
        <v>2765</v>
      </c>
      <c r="J5012" s="1425" t="s">
        <v>1272</v>
      </c>
      <c r="K5012" s="1425">
        <v>72.219999999999999</v>
      </c>
    </row>
    <row r="5013" spans="1:11" ht="12.75">
      <c r="A5013" s="1425" t="s">
        <v>1360</v>
      </c>
      <c r="B5013" s="1425" t="s">
        <v>1311</v>
      </c>
      <c r="C5013" s="1425" t="s">
        <v>1312</v>
      </c>
      <c r="D5013" s="1425" t="s">
        <v>549</v>
      </c>
      <c r="E5013" s="1425" t="s">
        <v>2884</v>
      </c>
      <c r="F5013" s="1425" t="s">
        <v>1273</v>
      </c>
      <c r="G5013" s="1425" t="s">
        <v>1238</v>
      </c>
      <c r="H5013" s="1425" t="s">
        <v>2774</v>
      </c>
      <c r="I5013" s="1425" t="s">
        <v>2766</v>
      </c>
      <c r="J5013" s="1425" t="s">
        <v>1272</v>
      </c>
      <c r="K5013" s="1425">
        <v>127.78</v>
      </c>
    </row>
    <row r="5014" spans="1:11" ht="12.75">
      <c r="A5014" s="1425" t="s">
        <v>1360</v>
      </c>
      <c r="B5014" s="1425" t="s">
        <v>1311</v>
      </c>
      <c r="C5014" s="1425" t="s">
        <v>1312</v>
      </c>
      <c r="D5014" s="1425" t="s">
        <v>549</v>
      </c>
      <c r="E5014" s="1425" t="s">
        <v>2884</v>
      </c>
      <c r="F5014" s="1425" t="s">
        <v>1273</v>
      </c>
      <c r="G5014" s="1425" t="s">
        <v>1238</v>
      </c>
      <c r="H5014" s="1425" t="s">
        <v>2774</v>
      </c>
      <c r="I5014" s="1425" t="s">
        <v>2767</v>
      </c>
      <c r="J5014" s="1425" t="s">
        <v>1272</v>
      </c>
      <c r="K5014" s="1425">
        <v>2179.96</v>
      </c>
    </row>
    <row r="5015" spans="1:11" ht="12.75">
      <c r="A5015" s="1425" t="s">
        <v>1360</v>
      </c>
      <c r="B5015" s="1425" t="s">
        <v>1311</v>
      </c>
      <c r="C5015" s="1425" t="s">
        <v>1312</v>
      </c>
      <c r="D5015" s="1425" t="s">
        <v>549</v>
      </c>
      <c r="E5015" s="1425" t="s">
        <v>2884</v>
      </c>
      <c r="F5015" s="1425" t="s">
        <v>1273</v>
      </c>
      <c r="G5015" s="1425" t="s">
        <v>1238</v>
      </c>
      <c r="H5015" s="1425" t="s">
        <v>2774</v>
      </c>
      <c r="I5015" s="1425" t="s">
        <v>2768</v>
      </c>
      <c r="J5015" s="1425" t="s">
        <v>1272</v>
      </c>
      <c r="K5015" s="1425">
        <v>181.66</v>
      </c>
    </row>
    <row r="5016" spans="1:11" ht="12.75">
      <c r="A5016" s="1425" t="s">
        <v>1360</v>
      </c>
      <c r="B5016" s="1425" t="s">
        <v>1311</v>
      </c>
      <c r="C5016" s="1425" t="s">
        <v>1312</v>
      </c>
      <c r="D5016" s="1425" t="s">
        <v>549</v>
      </c>
      <c r="E5016" s="1425" t="s">
        <v>2884</v>
      </c>
      <c r="F5016" s="1425" t="s">
        <v>1273</v>
      </c>
      <c r="G5016" s="1425" t="s">
        <v>1238</v>
      </c>
      <c r="H5016" s="1425" t="s">
        <v>2774</v>
      </c>
      <c r="I5016" s="1425" t="s">
        <v>2769</v>
      </c>
      <c r="J5016" s="1425" t="s">
        <v>1272</v>
      </c>
      <c r="K5016" s="1425">
        <v>91.670000000000002</v>
      </c>
    </row>
    <row r="5017" spans="1:11" ht="12.75">
      <c r="A5017" s="1425" t="s">
        <v>1360</v>
      </c>
      <c r="B5017" s="1425" t="s">
        <v>1311</v>
      </c>
      <c r="C5017" s="1425" t="s">
        <v>1312</v>
      </c>
      <c r="D5017" s="1425" t="s">
        <v>549</v>
      </c>
      <c r="E5017" s="1425" t="s">
        <v>2884</v>
      </c>
      <c r="F5017" s="1425" t="s">
        <v>1273</v>
      </c>
      <c r="G5017" s="1425" t="s">
        <v>1238</v>
      </c>
      <c r="H5017" s="1425" t="s">
        <v>2774</v>
      </c>
      <c r="I5017" s="1425" t="s">
        <v>2770</v>
      </c>
      <c r="J5017" s="1425" t="s">
        <v>1272</v>
      </c>
      <c r="K5017" s="1425">
        <v>75.549999999999997</v>
      </c>
    </row>
    <row r="5018" spans="1:11" ht="12.75">
      <c r="A5018" s="1425" t="s">
        <v>1360</v>
      </c>
      <c r="B5018" s="1425" t="s">
        <v>1311</v>
      </c>
      <c r="C5018" s="1425" t="s">
        <v>1312</v>
      </c>
      <c r="D5018" s="1425" t="s">
        <v>549</v>
      </c>
      <c r="E5018" s="1425" t="s">
        <v>2884</v>
      </c>
      <c r="F5018" s="1425" t="s">
        <v>1273</v>
      </c>
      <c r="G5018" s="1425" t="s">
        <v>1238</v>
      </c>
      <c r="H5018" s="1425" t="s">
        <v>2774</v>
      </c>
      <c r="I5018" s="1425" t="s">
        <v>2771</v>
      </c>
      <c r="J5018" s="1425" t="s">
        <v>1272</v>
      </c>
      <c r="K5018" s="1425">
        <v>2433.3000000000002</v>
      </c>
    </row>
    <row r="5019" spans="1:11" ht="12.75">
      <c r="A5019" s="1425" t="s">
        <v>1360</v>
      </c>
      <c r="B5019" s="1425" t="s">
        <v>1311</v>
      </c>
      <c r="C5019" s="1425" t="s">
        <v>1312</v>
      </c>
      <c r="D5019" s="1425" t="s">
        <v>549</v>
      </c>
      <c r="E5019" s="1425" t="s">
        <v>2884</v>
      </c>
      <c r="F5019" s="1425" t="s">
        <v>1273</v>
      </c>
      <c r="G5019" s="1425" t="s">
        <v>1238</v>
      </c>
      <c r="H5019" s="1425" t="s">
        <v>1266</v>
      </c>
      <c r="I5019" s="1425" t="s">
        <v>2763</v>
      </c>
      <c r="J5019" s="1425" t="s">
        <v>1272</v>
      </c>
      <c r="K5019" s="1425">
        <v>27.780000000000001</v>
      </c>
    </row>
    <row r="5020" spans="1:11" ht="12.75">
      <c r="A5020" s="1425" t="s">
        <v>1360</v>
      </c>
      <c r="B5020" s="1425" t="s">
        <v>1311</v>
      </c>
      <c r="C5020" s="1425" t="s">
        <v>1312</v>
      </c>
      <c r="D5020" s="1425" t="s">
        <v>549</v>
      </c>
      <c r="E5020" s="1425" t="s">
        <v>2884</v>
      </c>
      <c r="F5020" s="1425" t="s">
        <v>1273</v>
      </c>
      <c r="G5020" s="1425" t="s">
        <v>1238</v>
      </c>
      <c r="H5020" s="1425" t="s">
        <v>1266</v>
      </c>
      <c r="I5020" s="1425" t="s">
        <v>2764</v>
      </c>
      <c r="J5020" s="1425" t="s">
        <v>1272</v>
      </c>
      <c r="K5020" s="1425">
        <v>365.55000000000001</v>
      </c>
    </row>
    <row r="5021" spans="1:11" ht="12.75">
      <c r="A5021" s="1425" t="s">
        <v>1360</v>
      </c>
      <c r="B5021" s="1425" t="s">
        <v>1311</v>
      </c>
      <c r="C5021" s="1425" t="s">
        <v>1312</v>
      </c>
      <c r="D5021" s="1425" t="s">
        <v>549</v>
      </c>
      <c r="E5021" s="1425" t="s">
        <v>2884</v>
      </c>
      <c r="F5021" s="1425" t="s">
        <v>1273</v>
      </c>
      <c r="G5021" s="1425" t="s">
        <v>1238</v>
      </c>
      <c r="H5021" s="1425" t="s">
        <v>1266</v>
      </c>
      <c r="I5021" s="1425" t="s">
        <v>2765</v>
      </c>
      <c r="J5021" s="1425" t="s">
        <v>1272</v>
      </c>
      <c r="K5021" s="1425">
        <v>72.219999999999999</v>
      </c>
    </row>
    <row r="5022" spans="1:11" ht="12.75">
      <c r="A5022" s="1425" t="s">
        <v>1360</v>
      </c>
      <c r="B5022" s="1425" t="s">
        <v>1311</v>
      </c>
      <c r="C5022" s="1425" t="s">
        <v>1312</v>
      </c>
      <c r="D5022" s="1425" t="s">
        <v>549</v>
      </c>
      <c r="E5022" s="1425" t="s">
        <v>2884</v>
      </c>
      <c r="F5022" s="1425" t="s">
        <v>1273</v>
      </c>
      <c r="G5022" s="1425" t="s">
        <v>1238</v>
      </c>
      <c r="H5022" s="1425" t="s">
        <v>1266</v>
      </c>
      <c r="I5022" s="1425" t="s">
        <v>2766</v>
      </c>
      <c r="J5022" s="1425" t="s">
        <v>1272</v>
      </c>
      <c r="K5022" s="1425">
        <v>127.78</v>
      </c>
    </row>
    <row r="5023" spans="1:11" ht="12.75">
      <c r="A5023" s="1425" t="s">
        <v>1360</v>
      </c>
      <c r="B5023" s="1425" t="s">
        <v>1311</v>
      </c>
      <c r="C5023" s="1425" t="s">
        <v>1312</v>
      </c>
      <c r="D5023" s="1425" t="s">
        <v>549</v>
      </c>
      <c r="E5023" s="1425" t="s">
        <v>2884</v>
      </c>
      <c r="F5023" s="1425" t="s">
        <v>1273</v>
      </c>
      <c r="G5023" s="1425" t="s">
        <v>1238</v>
      </c>
      <c r="H5023" s="1425" t="s">
        <v>1266</v>
      </c>
      <c r="I5023" s="1425" t="s">
        <v>2767</v>
      </c>
      <c r="J5023" s="1425" t="s">
        <v>1272</v>
      </c>
      <c r="K5023" s="1425">
        <v>2179.96</v>
      </c>
    </row>
    <row r="5024" spans="1:11" ht="12.75">
      <c r="A5024" s="1425" t="s">
        <v>1360</v>
      </c>
      <c r="B5024" s="1425" t="s">
        <v>1311</v>
      </c>
      <c r="C5024" s="1425" t="s">
        <v>1312</v>
      </c>
      <c r="D5024" s="1425" t="s">
        <v>549</v>
      </c>
      <c r="E5024" s="1425" t="s">
        <v>2884</v>
      </c>
      <c r="F5024" s="1425" t="s">
        <v>1273</v>
      </c>
      <c r="G5024" s="1425" t="s">
        <v>1238</v>
      </c>
      <c r="H5024" s="1425" t="s">
        <v>1266</v>
      </c>
      <c r="I5024" s="1425" t="s">
        <v>2768</v>
      </c>
      <c r="J5024" s="1425" t="s">
        <v>1272</v>
      </c>
      <c r="K5024" s="1425">
        <v>181.66</v>
      </c>
    </row>
    <row r="5025" spans="1:11" ht="12.75">
      <c r="A5025" s="1425" t="s">
        <v>1360</v>
      </c>
      <c r="B5025" s="1425" t="s">
        <v>1311</v>
      </c>
      <c r="C5025" s="1425" t="s">
        <v>1312</v>
      </c>
      <c r="D5025" s="1425" t="s">
        <v>549</v>
      </c>
      <c r="E5025" s="1425" t="s">
        <v>2884</v>
      </c>
      <c r="F5025" s="1425" t="s">
        <v>1273</v>
      </c>
      <c r="G5025" s="1425" t="s">
        <v>1238</v>
      </c>
      <c r="H5025" s="1425" t="s">
        <v>1266</v>
      </c>
      <c r="I5025" s="1425" t="s">
        <v>2769</v>
      </c>
      <c r="J5025" s="1425" t="s">
        <v>1272</v>
      </c>
      <c r="K5025" s="1425">
        <v>91.670000000000002</v>
      </c>
    </row>
    <row r="5026" spans="1:11" ht="12.75">
      <c r="A5026" s="1425" t="s">
        <v>1360</v>
      </c>
      <c r="B5026" s="1425" t="s">
        <v>1311</v>
      </c>
      <c r="C5026" s="1425" t="s">
        <v>1312</v>
      </c>
      <c r="D5026" s="1425" t="s">
        <v>549</v>
      </c>
      <c r="E5026" s="1425" t="s">
        <v>2884</v>
      </c>
      <c r="F5026" s="1425" t="s">
        <v>1273</v>
      </c>
      <c r="G5026" s="1425" t="s">
        <v>1238</v>
      </c>
      <c r="H5026" s="1425" t="s">
        <v>1266</v>
      </c>
      <c r="I5026" s="1425" t="s">
        <v>2770</v>
      </c>
      <c r="J5026" s="1425" t="s">
        <v>1272</v>
      </c>
      <c r="K5026" s="1425">
        <v>75.549999999999997</v>
      </c>
    </row>
    <row r="5027" spans="1:11" ht="12.75">
      <c r="A5027" s="1425" t="s">
        <v>1360</v>
      </c>
      <c r="B5027" s="1425" t="s">
        <v>1311</v>
      </c>
      <c r="C5027" s="1425" t="s">
        <v>1312</v>
      </c>
      <c r="D5027" s="1425" t="s">
        <v>549</v>
      </c>
      <c r="E5027" s="1425" t="s">
        <v>2884</v>
      </c>
      <c r="F5027" s="1425" t="s">
        <v>1273</v>
      </c>
      <c r="G5027" s="1425" t="s">
        <v>1238</v>
      </c>
      <c r="H5027" s="1425" t="s">
        <v>1266</v>
      </c>
      <c r="I5027" s="1425" t="s">
        <v>2771</v>
      </c>
      <c r="J5027" s="1425" t="s">
        <v>1272</v>
      </c>
      <c r="K5027" s="1425">
        <v>2433.29</v>
      </c>
    </row>
    <row r="5028" spans="1:11" ht="12.75">
      <c r="A5028" s="1425" t="s">
        <v>1360</v>
      </c>
      <c r="B5028" s="1425" t="s">
        <v>1311</v>
      </c>
      <c r="C5028" s="1425" t="s">
        <v>1312</v>
      </c>
      <c r="D5028" s="1425" t="s">
        <v>549</v>
      </c>
      <c r="E5028" s="1425" t="s">
        <v>2884</v>
      </c>
      <c r="F5028" s="1425" t="s">
        <v>1273</v>
      </c>
      <c r="G5028" s="1425" t="s">
        <v>1238</v>
      </c>
      <c r="H5028" s="1425" t="s">
        <v>1267</v>
      </c>
      <c r="I5028" s="1425" t="s">
        <v>2763</v>
      </c>
      <c r="J5028" s="1425" t="s">
        <v>1272</v>
      </c>
      <c r="K5028" s="1425">
        <v>27.780000000000001</v>
      </c>
    </row>
    <row r="5029" spans="1:11" ht="12.75">
      <c r="A5029" s="1425" t="s">
        <v>1360</v>
      </c>
      <c r="B5029" s="1425" t="s">
        <v>1311</v>
      </c>
      <c r="C5029" s="1425" t="s">
        <v>1312</v>
      </c>
      <c r="D5029" s="1425" t="s">
        <v>549</v>
      </c>
      <c r="E5029" s="1425" t="s">
        <v>2884</v>
      </c>
      <c r="F5029" s="1425" t="s">
        <v>1273</v>
      </c>
      <c r="G5029" s="1425" t="s">
        <v>1238</v>
      </c>
      <c r="H5029" s="1425" t="s">
        <v>1267</v>
      </c>
      <c r="I5029" s="1425" t="s">
        <v>2764</v>
      </c>
      <c r="J5029" s="1425" t="s">
        <v>1272</v>
      </c>
      <c r="K5029" s="1425">
        <v>365.55000000000001</v>
      </c>
    </row>
    <row r="5030" spans="1:11" ht="12.75">
      <c r="A5030" s="1425" t="s">
        <v>1360</v>
      </c>
      <c r="B5030" s="1425" t="s">
        <v>1311</v>
      </c>
      <c r="C5030" s="1425" t="s">
        <v>1312</v>
      </c>
      <c r="D5030" s="1425" t="s">
        <v>549</v>
      </c>
      <c r="E5030" s="1425" t="s">
        <v>2884</v>
      </c>
      <c r="F5030" s="1425" t="s">
        <v>1273</v>
      </c>
      <c r="G5030" s="1425" t="s">
        <v>1238</v>
      </c>
      <c r="H5030" s="1425" t="s">
        <v>1267</v>
      </c>
      <c r="I5030" s="1425" t="s">
        <v>2765</v>
      </c>
      <c r="J5030" s="1425" t="s">
        <v>1272</v>
      </c>
      <c r="K5030" s="1425">
        <v>72.219999999999999</v>
      </c>
    </row>
    <row r="5031" spans="1:11" ht="12.75">
      <c r="A5031" s="1425" t="s">
        <v>1360</v>
      </c>
      <c r="B5031" s="1425" t="s">
        <v>1311</v>
      </c>
      <c r="C5031" s="1425" t="s">
        <v>1312</v>
      </c>
      <c r="D5031" s="1425" t="s">
        <v>549</v>
      </c>
      <c r="E5031" s="1425" t="s">
        <v>2884</v>
      </c>
      <c r="F5031" s="1425" t="s">
        <v>1273</v>
      </c>
      <c r="G5031" s="1425" t="s">
        <v>1238</v>
      </c>
      <c r="H5031" s="1425" t="s">
        <v>1267</v>
      </c>
      <c r="I5031" s="1425" t="s">
        <v>2766</v>
      </c>
      <c r="J5031" s="1425" t="s">
        <v>1272</v>
      </c>
      <c r="K5031" s="1425">
        <v>127.78</v>
      </c>
    </row>
    <row r="5032" spans="1:11" ht="12.75">
      <c r="A5032" s="1425" t="s">
        <v>1360</v>
      </c>
      <c r="B5032" s="1425" t="s">
        <v>1311</v>
      </c>
      <c r="C5032" s="1425" t="s">
        <v>1312</v>
      </c>
      <c r="D5032" s="1425" t="s">
        <v>549</v>
      </c>
      <c r="E5032" s="1425" t="s">
        <v>2884</v>
      </c>
      <c r="F5032" s="1425" t="s">
        <v>1273</v>
      </c>
      <c r="G5032" s="1425" t="s">
        <v>1238</v>
      </c>
      <c r="H5032" s="1425" t="s">
        <v>1267</v>
      </c>
      <c r="I5032" s="1425" t="s">
        <v>2767</v>
      </c>
      <c r="J5032" s="1425" t="s">
        <v>1272</v>
      </c>
      <c r="K5032" s="1425">
        <v>2179.96</v>
      </c>
    </row>
    <row r="5033" spans="1:11" ht="12.75">
      <c r="A5033" s="1425" t="s">
        <v>1360</v>
      </c>
      <c r="B5033" s="1425" t="s">
        <v>1311</v>
      </c>
      <c r="C5033" s="1425" t="s">
        <v>1312</v>
      </c>
      <c r="D5033" s="1425" t="s">
        <v>549</v>
      </c>
      <c r="E5033" s="1425" t="s">
        <v>2884</v>
      </c>
      <c r="F5033" s="1425" t="s">
        <v>1273</v>
      </c>
      <c r="G5033" s="1425" t="s">
        <v>1238</v>
      </c>
      <c r="H5033" s="1425" t="s">
        <v>1267</v>
      </c>
      <c r="I5033" s="1425" t="s">
        <v>2768</v>
      </c>
      <c r="J5033" s="1425" t="s">
        <v>1272</v>
      </c>
      <c r="K5033" s="1425">
        <v>181.66</v>
      </c>
    </row>
    <row r="5034" spans="1:11" ht="12.75">
      <c r="A5034" s="1425" t="s">
        <v>1360</v>
      </c>
      <c r="B5034" s="1425" t="s">
        <v>1311</v>
      </c>
      <c r="C5034" s="1425" t="s">
        <v>1312</v>
      </c>
      <c r="D5034" s="1425" t="s">
        <v>549</v>
      </c>
      <c r="E5034" s="1425" t="s">
        <v>2884</v>
      </c>
      <c r="F5034" s="1425" t="s">
        <v>1273</v>
      </c>
      <c r="G5034" s="1425" t="s">
        <v>1238</v>
      </c>
      <c r="H5034" s="1425" t="s">
        <v>1267</v>
      </c>
      <c r="I5034" s="1425" t="s">
        <v>2769</v>
      </c>
      <c r="J5034" s="1425" t="s">
        <v>1272</v>
      </c>
      <c r="K5034" s="1425">
        <v>91.670000000000002</v>
      </c>
    </row>
    <row r="5035" spans="1:11" ht="12.75">
      <c r="A5035" s="1425" t="s">
        <v>1360</v>
      </c>
      <c r="B5035" s="1425" t="s">
        <v>1311</v>
      </c>
      <c r="C5035" s="1425" t="s">
        <v>1312</v>
      </c>
      <c r="D5035" s="1425" t="s">
        <v>549</v>
      </c>
      <c r="E5035" s="1425" t="s">
        <v>2884</v>
      </c>
      <c r="F5035" s="1425" t="s">
        <v>1273</v>
      </c>
      <c r="G5035" s="1425" t="s">
        <v>1238</v>
      </c>
      <c r="H5035" s="1425" t="s">
        <v>1267</v>
      </c>
      <c r="I5035" s="1425" t="s">
        <v>2770</v>
      </c>
      <c r="J5035" s="1425" t="s">
        <v>1272</v>
      </c>
      <c r="K5035" s="1425">
        <v>75.549999999999997</v>
      </c>
    </row>
    <row r="5036" spans="1:11" ht="12.75">
      <c r="A5036" s="1425" t="s">
        <v>1360</v>
      </c>
      <c r="B5036" s="1425" t="s">
        <v>1311</v>
      </c>
      <c r="C5036" s="1425" t="s">
        <v>1312</v>
      </c>
      <c r="D5036" s="1425" t="s">
        <v>549</v>
      </c>
      <c r="E5036" s="1425" t="s">
        <v>2884</v>
      </c>
      <c r="F5036" s="1425" t="s">
        <v>1273</v>
      </c>
      <c r="G5036" s="1425" t="s">
        <v>1238</v>
      </c>
      <c r="H5036" s="1425" t="s">
        <v>1267</v>
      </c>
      <c r="I5036" s="1425" t="s">
        <v>2771</v>
      </c>
      <c r="J5036" s="1425" t="s">
        <v>1272</v>
      </c>
      <c r="K5036" s="1425">
        <v>2433.29</v>
      </c>
    </row>
    <row r="5037" spans="1:11" ht="12.75">
      <c r="A5037" s="1425" t="s">
        <v>1360</v>
      </c>
      <c r="B5037" s="1425" t="s">
        <v>627</v>
      </c>
      <c r="C5037" s="1425" t="s">
        <v>1313</v>
      </c>
      <c r="D5037" s="1425" t="s">
        <v>1286</v>
      </c>
      <c r="E5037" s="1425" t="s">
        <v>1480</v>
      </c>
      <c r="F5037" s="1425" t="s">
        <v>390</v>
      </c>
      <c r="G5037" s="1425" t="s">
        <v>1238</v>
      </c>
      <c r="H5037" s="1425" t="s">
        <v>2762</v>
      </c>
      <c r="I5037" s="1425" t="s">
        <v>2763</v>
      </c>
      <c r="J5037" s="1425" t="s">
        <v>390</v>
      </c>
      <c r="K5037" s="1425">
        <v>-1159.3599999999999</v>
      </c>
    </row>
    <row r="5038" spans="1:11" ht="12.75">
      <c r="A5038" s="1425" t="s">
        <v>1360</v>
      </c>
      <c r="B5038" s="1425" t="s">
        <v>627</v>
      </c>
      <c r="C5038" s="1425" t="s">
        <v>1313</v>
      </c>
      <c r="D5038" s="1425" t="s">
        <v>1286</v>
      </c>
      <c r="E5038" s="1425" t="s">
        <v>1480</v>
      </c>
      <c r="F5038" s="1425" t="s">
        <v>390</v>
      </c>
      <c r="G5038" s="1425" t="s">
        <v>1238</v>
      </c>
      <c r="H5038" s="1425" t="s">
        <v>2762</v>
      </c>
      <c r="I5038" s="1425" t="s">
        <v>2764</v>
      </c>
      <c r="J5038" s="1425" t="s">
        <v>390</v>
      </c>
      <c r="K5038" s="1425">
        <v>-4946.6899999999996</v>
      </c>
    </row>
    <row r="5039" spans="1:11" ht="12.75">
      <c r="A5039" s="1425" t="s">
        <v>1360</v>
      </c>
      <c r="B5039" s="1425" t="s">
        <v>627</v>
      </c>
      <c r="C5039" s="1425" t="s">
        <v>1313</v>
      </c>
      <c r="D5039" s="1425" t="s">
        <v>1286</v>
      </c>
      <c r="E5039" s="1425" t="s">
        <v>1480</v>
      </c>
      <c r="F5039" s="1425" t="s">
        <v>390</v>
      </c>
      <c r="G5039" s="1425" t="s">
        <v>1238</v>
      </c>
      <c r="H5039" s="1425" t="s">
        <v>2762</v>
      </c>
      <c r="I5039" s="1425" t="s">
        <v>2765</v>
      </c>
      <c r="J5039" s="1425" t="s">
        <v>390</v>
      </c>
      <c r="K5039" s="1425">
        <v>-2657.6799999999998</v>
      </c>
    </row>
    <row r="5040" spans="1:11" ht="12.75">
      <c r="A5040" s="1425" t="s">
        <v>1360</v>
      </c>
      <c r="B5040" s="1425" t="s">
        <v>627</v>
      </c>
      <c r="C5040" s="1425" t="s">
        <v>1313</v>
      </c>
      <c r="D5040" s="1425" t="s">
        <v>1286</v>
      </c>
      <c r="E5040" s="1425" t="s">
        <v>1480</v>
      </c>
      <c r="F5040" s="1425" t="s">
        <v>390</v>
      </c>
      <c r="G5040" s="1425" t="s">
        <v>1238</v>
      </c>
      <c r="H5040" s="1425" t="s">
        <v>2762</v>
      </c>
      <c r="I5040" s="1425" t="s">
        <v>2766</v>
      </c>
      <c r="J5040" s="1425" t="s">
        <v>390</v>
      </c>
      <c r="K5040" s="1425">
        <v>-5470.7299999999996</v>
      </c>
    </row>
    <row r="5041" spans="1:11" ht="12.75">
      <c r="A5041" s="1425" t="s">
        <v>1360</v>
      </c>
      <c r="B5041" s="1425" t="s">
        <v>627</v>
      </c>
      <c r="C5041" s="1425" t="s">
        <v>1313</v>
      </c>
      <c r="D5041" s="1425" t="s">
        <v>1286</v>
      </c>
      <c r="E5041" s="1425" t="s">
        <v>1480</v>
      </c>
      <c r="F5041" s="1425" t="s">
        <v>390</v>
      </c>
      <c r="G5041" s="1425" t="s">
        <v>1238</v>
      </c>
      <c r="H5041" s="1425" t="s">
        <v>2762</v>
      </c>
      <c r="I5041" s="1425" t="s">
        <v>2767</v>
      </c>
      <c r="J5041" s="1425" t="s">
        <v>390</v>
      </c>
      <c r="K5041" s="1425">
        <v>-92567.25</v>
      </c>
    </row>
    <row r="5042" spans="1:11" ht="12.75">
      <c r="A5042" s="1425" t="s">
        <v>1360</v>
      </c>
      <c r="B5042" s="1425" t="s">
        <v>627</v>
      </c>
      <c r="C5042" s="1425" t="s">
        <v>1313</v>
      </c>
      <c r="D5042" s="1425" t="s">
        <v>1286</v>
      </c>
      <c r="E5042" s="1425" t="s">
        <v>1480</v>
      </c>
      <c r="F5042" s="1425" t="s">
        <v>390</v>
      </c>
      <c r="G5042" s="1425" t="s">
        <v>1238</v>
      </c>
      <c r="H5042" s="1425" t="s">
        <v>2762</v>
      </c>
      <c r="I5042" s="1425" t="s">
        <v>2768</v>
      </c>
      <c r="J5042" s="1425" t="s">
        <v>390</v>
      </c>
      <c r="K5042" s="1425">
        <v>-6690.4899999999998</v>
      </c>
    </row>
    <row r="5043" spans="1:11" ht="12.75">
      <c r="A5043" s="1425" t="s">
        <v>1360</v>
      </c>
      <c r="B5043" s="1425" t="s">
        <v>627</v>
      </c>
      <c r="C5043" s="1425" t="s">
        <v>1313</v>
      </c>
      <c r="D5043" s="1425" t="s">
        <v>1286</v>
      </c>
      <c r="E5043" s="1425" t="s">
        <v>1480</v>
      </c>
      <c r="F5043" s="1425" t="s">
        <v>390</v>
      </c>
      <c r="G5043" s="1425" t="s">
        <v>1238</v>
      </c>
      <c r="H5043" s="1425" t="s">
        <v>2762</v>
      </c>
      <c r="I5043" s="1425" t="s">
        <v>2769</v>
      </c>
      <c r="J5043" s="1425" t="s">
        <v>390</v>
      </c>
      <c r="K5043" s="1425">
        <v>-3398.4699999999998</v>
      </c>
    </row>
    <row r="5044" spans="1:11" ht="12.75">
      <c r="A5044" s="1425" t="s">
        <v>1360</v>
      </c>
      <c r="B5044" s="1425" t="s">
        <v>627</v>
      </c>
      <c r="C5044" s="1425" t="s">
        <v>1313</v>
      </c>
      <c r="D5044" s="1425" t="s">
        <v>1286</v>
      </c>
      <c r="E5044" s="1425" t="s">
        <v>1480</v>
      </c>
      <c r="F5044" s="1425" t="s">
        <v>390</v>
      </c>
      <c r="G5044" s="1425" t="s">
        <v>1238</v>
      </c>
      <c r="H5044" s="1425" t="s">
        <v>2762</v>
      </c>
      <c r="I5044" s="1425" t="s">
        <v>2770</v>
      </c>
      <c r="J5044" s="1425" t="s">
        <v>390</v>
      </c>
      <c r="K5044" s="1425">
        <v>-2854.7399999999998</v>
      </c>
    </row>
    <row r="5045" spans="1:11" ht="12.75">
      <c r="A5045" s="1425" t="s">
        <v>1360</v>
      </c>
      <c r="B5045" s="1425" t="s">
        <v>627</v>
      </c>
      <c r="C5045" s="1425" t="s">
        <v>1313</v>
      </c>
      <c r="D5045" s="1425" t="s">
        <v>1286</v>
      </c>
      <c r="E5045" s="1425" t="s">
        <v>1480</v>
      </c>
      <c r="F5045" s="1425" t="s">
        <v>390</v>
      </c>
      <c r="G5045" s="1425" t="s">
        <v>1238</v>
      </c>
      <c r="H5045" s="1425" t="s">
        <v>2762</v>
      </c>
      <c r="I5045" s="1425" t="s">
        <v>2771</v>
      </c>
      <c r="J5045" s="1425" t="s">
        <v>390</v>
      </c>
      <c r="K5045" s="1425">
        <v>-94031.350000000006</v>
      </c>
    </row>
    <row r="5046" spans="1:11" ht="12.75">
      <c r="A5046" s="1425" t="s">
        <v>1360</v>
      </c>
      <c r="B5046" s="1425" t="s">
        <v>627</v>
      </c>
      <c r="C5046" s="1425" t="s">
        <v>1313</v>
      </c>
      <c r="D5046" s="1425" t="s">
        <v>1286</v>
      </c>
      <c r="E5046" s="1425" t="s">
        <v>1480</v>
      </c>
      <c r="F5046" s="1425" t="s">
        <v>390</v>
      </c>
      <c r="G5046" s="1425" t="s">
        <v>1238</v>
      </c>
      <c r="H5046" s="1425" t="s">
        <v>1263</v>
      </c>
      <c r="I5046" s="1425" t="s">
        <v>2763</v>
      </c>
      <c r="J5046" s="1425" t="s">
        <v>390</v>
      </c>
      <c r="K5046" s="1425">
        <v>-1387.02</v>
      </c>
    </row>
    <row r="5047" spans="1:11" ht="12.75">
      <c r="A5047" s="1425" t="s">
        <v>1360</v>
      </c>
      <c r="B5047" s="1425" t="s">
        <v>627</v>
      </c>
      <c r="C5047" s="1425" t="s">
        <v>1313</v>
      </c>
      <c r="D5047" s="1425" t="s">
        <v>1286</v>
      </c>
      <c r="E5047" s="1425" t="s">
        <v>1480</v>
      </c>
      <c r="F5047" s="1425" t="s">
        <v>390</v>
      </c>
      <c r="G5047" s="1425" t="s">
        <v>1238</v>
      </c>
      <c r="H5047" s="1425" t="s">
        <v>1263</v>
      </c>
      <c r="I5047" s="1425" t="s">
        <v>2764</v>
      </c>
      <c r="J5047" s="1425" t="s">
        <v>390</v>
      </c>
      <c r="K5047" s="1425">
        <v>-7624.3299999999999</v>
      </c>
    </row>
    <row r="5048" spans="1:11" ht="12.75">
      <c r="A5048" s="1425" t="s">
        <v>1360</v>
      </c>
      <c r="B5048" s="1425" t="s">
        <v>627</v>
      </c>
      <c r="C5048" s="1425" t="s">
        <v>1313</v>
      </c>
      <c r="D5048" s="1425" t="s">
        <v>1286</v>
      </c>
      <c r="E5048" s="1425" t="s">
        <v>1480</v>
      </c>
      <c r="F5048" s="1425" t="s">
        <v>390</v>
      </c>
      <c r="G5048" s="1425" t="s">
        <v>1238</v>
      </c>
      <c r="H5048" s="1425" t="s">
        <v>1263</v>
      </c>
      <c r="I5048" s="1425" t="s">
        <v>2765</v>
      </c>
      <c r="J5048" s="1425" t="s">
        <v>390</v>
      </c>
      <c r="K5048" s="1425">
        <v>-3177.1199999999999</v>
      </c>
    </row>
    <row r="5049" spans="1:11" ht="12.75">
      <c r="A5049" s="1425" t="s">
        <v>1360</v>
      </c>
      <c r="B5049" s="1425" t="s">
        <v>627</v>
      </c>
      <c r="C5049" s="1425" t="s">
        <v>1313</v>
      </c>
      <c r="D5049" s="1425" t="s">
        <v>1286</v>
      </c>
      <c r="E5049" s="1425" t="s">
        <v>1480</v>
      </c>
      <c r="F5049" s="1425" t="s">
        <v>390</v>
      </c>
      <c r="G5049" s="1425" t="s">
        <v>1238</v>
      </c>
      <c r="H5049" s="1425" t="s">
        <v>1263</v>
      </c>
      <c r="I5049" s="1425" t="s">
        <v>2766</v>
      </c>
      <c r="J5049" s="1425" t="s">
        <v>390</v>
      </c>
      <c r="K5049" s="1425">
        <v>-6749.6999999999998</v>
      </c>
    </row>
    <row r="5050" spans="1:11" ht="12.75">
      <c r="A5050" s="1425" t="s">
        <v>1360</v>
      </c>
      <c r="B5050" s="1425" t="s">
        <v>627</v>
      </c>
      <c r="C5050" s="1425" t="s">
        <v>1313</v>
      </c>
      <c r="D5050" s="1425" t="s">
        <v>1286</v>
      </c>
      <c r="E5050" s="1425" t="s">
        <v>1480</v>
      </c>
      <c r="F5050" s="1425" t="s">
        <v>390</v>
      </c>
      <c r="G5050" s="1425" t="s">
        <v>1238</v>
      </c>
      <c r="H5050" s="1425" t="s">
        <v>1263</v>
      </c>
      <c r="I5050" s="1425" t="s">
        <v>2767</v>
      </c>
      <c r="J5050" s="1425" t="s">
        <v>390</v>
      </c>
      <c r="K5050" s="1425">
        <v>-114627.99000000001</v>
      </c>
    </row>
    <row r="5051" spans="1:11" ht="12.75">
      <c r="A5051" s="1425" t="s">
        <v>1360</v>
      </c>
      <c r="B5051" s="1425" t="s">
        <v>627</v>
      </c>
      <c r="C5051" s="1425" t="s">
        <v>1313</v>
      </c>
      <c r="D5051" s="1425" t="s">
        <v>1286</v>
      </c>
      <c r="E5051" s="1425" t="s">
        <v>1480</v>
      </c>
      <c r="F5051" s="1425" t="s">
        <v>390</v>
      </c>
      <c r="G5051" s="1425" t="s">
        <v>1238</v>
      </c>
      <c r="H5051" s="1425" t="s">
        <v>1263</v>
      </c>
      <c r="I5051" s="1425" t="s">
        <v>2768</v>
      </c>
      <c r="J5051" s="1425" t="s">
        <v>390</v>
      </c>
      <c r="K5051" s="1425">
        <v>-8923.1800000000003</v>
      </c>
    </row>
    <row r="5052" spans="1:11" ht="12.75">
      <c r="A5052" s="1425" t="s">
        <v>1360</v>
      </c>
      <c r="B5052" s="1425" t="s">
        <v>627</v>
      </c>
      <c r="C5052" s="1425" t="s">
        <v>1313</v>
      </c>
      <c r="D5052" s="1425" t="s">
        <v>1286</v>
      </c>
      <c r="E5052" s="1425" t="s">
        <v>1480</v>
      </c>
      <c r="F5052" s="1425" t="s">
        <v>390</v>
      </c>
      <c r="G5052" s="1425" t="s">
        <v>1238</v>
      </c>
      <c r="H5052" s="1425" t="s">
        <v>1263</v>
      </c>
      <c r="I5052" s="1425" t="s">
        <v>2769</v>
      </c>
      <c r="J5052" s="1425" t="s">
        <v>390</v>
      </c>
      <c r="K5052" s="1425">
        <v>-4508.6599999999999</v>
      </c>
    </row>
    <row r="5053" spans="1:11" ht="12.75">
      <c r="A5053" s="1425" t="s">
        <v>1360</v>
      </c>
      <c r="B5053" s="1425" t="s">
        <v>627</v>
      </c>
      <c r="C5053" s="1425" t="s">
        <v>1313</v>
      </c>
      <c r="D5053" s="1425" t="s">
        <v>1286</v>
      </c>
      <c r="E5053" s="1425" t="s">
        <v>1480</v>
      </c>
      <c r="F5053" s="1425" t="s">
        <v>390</v>
      </c>
      <c r="G5053" s="1425" t="s">
        <v>1238</v>
      </c>
      <c r="H5053" s="1425" t="s">
        <v>1263</v>
      </c>
      <c r="I5053" s="1425" t="s">
        <v>2770</v>
      </c>
      <c r="J5053" s="1425" t="s">
        <v>390</v>
      </c>
      <c r="K5053" s="1425">
        <v>-3833.0999999999999</v>
      </c>
    </row>
    <row r="5054" spans="1:11" ht="12.75">
      <c r="A5054" s="1425" t="s">
        <v>1360</v>
      </c>
      <c r="B5054" s="1425" t="s">
        <v>627</v>
      </c>
      <c r="C5054" s="1425" t="s">
        <v>1313</v>
      </c>
      <c r="D5054" s="1425" t="s">
        <v>1286</v>
      </c>
      <c r="E5054" s="1425" t="s">
        <v>1480</v>
      </c>
      <c r="F5054" s="1425" t="s">
        <v>390</v>
      </c>
      <c r="G5054" s="1425" t="s">
        <v>1238</v>
      </c>
      <c r="H5054" s="1425" t="s">
        <v>1263</v>
      </c>
      <c r="I5054" s="1425" t="s">
        <v>2771</v>
      </c>
      <c r="J5054" s="1425" t="s">
        <v>390</v>
      </c>
      <c r="K5054" s="1425">
        <v>-130421.66</v>
      </c>
    </row>
    <row r="5055" spans="1:11" ht="12.75">
      <c r="A5055" s="1425" t="s">
        <v>1360</v>
      </c>
      <c r="B5055" s="1425" t="s">
        <v>627</v>
      </c>
      <c r="C5055" s="1425" t="s">
        <v>1313</v>
      </c>
      <c r="D5055" s="1425" t="s">
        <v>1286</v>
      </c>
      <c r="E5055" s="1425" t="s">
        <v>1480</v>
      </c>
      <c r="F5055" s="1425" t="s">
        <v>390</v>
      </c>
      <c r="G5055" s="1425" t="s">
        <v>1238</v>
      </c>
      <c r="H5055" s="1425" t="s">
        <v>2772</v>
      </c>
      <c r="I5055" s="1425" t="s">
        <v>2763</v>
      </c>
      <c r="J5055" s="1425" t="s">
        <v>390</v>
      </c>
      <c r="K5055" s="1425">
        <v>-1227.2</v>
      </c>
    </row>
    <row r="5056" spans="1:11" ht="12.75">
      <c r="A5056" s="1425" t="s">
        <v>1360</v>
      </c>
      <c r="B5056" s="1425" t="s">
        <v>627</v>
      </c>
      <c r="C5056" s="1425" t="s">
        <v>1313</v>
      </c>
      <c r="D5056" s="1425" t="s">
        <v>1286</v>
      </c>
      <c r="E5056" s="1425" t="s">
        <v>1480</v>
      </c>
      <c r="F5056" s="1425" t="s">
        <v>390</v>
      </c>
      <c r="G5056" s="1425" t="s">
        <v>1238</v>
      </c>
      <c r="H5056" s="1425" t="s">
        <v>2772</v>
      </c>
      <c r="I5056" s="1425" t="s">
        <v>2764</v>
      </c>
      <c r="J5056" s="1425" t="s">
        <v>390</v>
      </c>
      <c r="K5056" s="1425">
        <v>-4908.9700000000003</v>
      </c>
    </row>
    <row r="5057" spans="1:11" ht="12.75">
      <c r="A5057" s="1425" t="s">
        <v>1360</v>
      </c>
      <c r="B5057" s="1425" t="s">
        <v>627</v>
      </c>
      <c r="C5057" s="1425" t="s">
        <v>1313</v>
      </c>
      <c r="D5057" s="1425" t="s">
        <v>1286</v>
      </c>
      <c r="E5057" s="1425" t="s">
        <v>1480</v>
      </c>
      <c r="F5057" s="1425" t="s">
        <v>390</v>
      </c>
      <c r="G5057" s="1425" t="s">
        <v>1238</v>
      </c>
      <c r="H5057" s="1425" t="s">
        <v>2772</v>
      </c>
      <c r="I5057" s="1425" t="s">
        <v>2765</v>
      </c>
      <c r="J5057" s="1425" t="s">
        <v>390</v>
      </c>
      <c r="K5057" s="1425">
        <v>-2622.7199999999998</v>
      </c>
    </row>
    <row r="5058" spans="1:11" ht="12.75">
      <c r="A5058" s="1425" t="s">
        <v>1360</v>
      </c>
      <c r="B5058" s="1425" t="s">
        <v>627</v>
      </c>
      <c r="C5058" s="1425" t="s">
        <v>1313</v>
      </c>
      <c r="D5058" s="1425" t="s">
        <v>1286</v>
      </c>
      <c r="E5058" s="1425" t="s">
        <v>1480</v>
      </c>
      <c r="F5058" s="1425" t="s">
        <v>390</v>
      </c>
      <c r="G5058" s="1425" t="s">
        <v>1238</v>
      </c>
      <c r="H5058" s="1425" t="s">
        <v>2772</v>
      </c>
      <c r="I5058" s="1425" t="s">
        <v>2766</v>
      </c>
      <c r="J5058" s="1425" t="s">
        <v>390</v>
      </c>
      <c r="K5058" s="1425">
        <v>-5790.8500000000004</v>
      </c>
    </row>
    <row r="5059" spans="1:11" ht="12.75">
      <c r="A5059" s="1425" t="s">
        <v>1360</v>
      </c>
      <c r="B5059" s="1425" t="s">
        <v>627</v>
      </c>
      <c r="C5059" s="1425" t="s">
        <v>1313</v>
      </c>
      <c r="D5059" s="1425" t="s">
        <v>1286</v>
      </c>
      <c r="E5059" s="1425" t="s">
        <v>1480</v>
      </c>
      <c r="F5059" s="1425" t="s">
        <v>390</v>
      </c>
      <c r="G5059" s="1425" t="s">
        <v>1238</v>
      </c>
      <c r="H5059" s="1425" t="s">
        <v>2772</v>
      </c>
      <c r="I5059" s="1425" t="s">
        <v>2767</v>
      </c>
      <c r="J5059" s="1425" t="s">
        <v>390</v>
      </c>
      <c r="K5059" s="1425">
        <v>-98093.270000000004</v>
      </c>
    </row>
    <row r="5060" spans="1:11" ht="12.75">
      <c r="A5060" s="1425" t="s">
        <v>1360</v>
      </c>
      <c r="B5060" s="1425" t="s">
        <v>627</v>
      </c>
      <c r="C5060" s="1425" t="s">
        <v>1313</v>
      </c>
      <c r="D5060" s="1425" t="s">
        <v>1286</v>
      </c>
      <c r="E5060" s="1425" t="s">
        <v>1480</v>
      </c>
      <c r="F5060" s="1425" t="s">
        <v>390</v>
      </c>
      <c r="G5060" s="1425" t="s">
        <v>1238</v>
      </c>
      <c r="H5060" s="1425" t="s">
        <v>2772</v>
      </c>
      <c r="I5060" s="1425" t="s">
        <v>2768</v>
      </c>
      <c r="J5060" s="1425" t="s">
        <v>390</v>
      </c>
      <c r="K5060" s="1425">
        <v>-7667.4300000000003</v>
      </c>
    </row>
    <row r="5061" spans="1:11" ht="12.75">
      <c r="A5061" s="1425" t="s">
        <v>1360</v>
      </c>
      <c r="B5061" s="1425" t="s">
        <v>627</v>
      </c>
      <c r="C5061" s="1425" t="s">
        <v>1313</v>
      </c>
      <c r="D5061" s="1425" t="s">
        <v>1286</v>
      </c>
      <c r="E5061" s="1425" t="s">
        <v>1480</v>
      </c>
      <c r="F5061" s="1425" t="s">
        <v>390</v>
      </c>
      <c r="G5061" s="1425" t="s">
        <v>1238</v>
      </c>
      <c r="H5061" s="1425" t="s">
        <v>2772</v>
      </c>
      <c r="I5061" s="1425" t="s">
        <v>2769</v>
      </c>
      <c r="J5061" s="1425" t="s">
        <v>390</v>
      </c>
      <c r="K5061" s="1425">
        <v>-3779.71</v>
      </c>
    </row>
    <row r="5062" spans="1:11" ht="12.75">
      <c r="A5062" s="1425" t="s">
        <v>1360</v>
      </c>
      <c r="B5062" s="1425" t="s">
        <v>627</v>
      </c>
      <c r="C5062" s="1425" t="s">
        <v>1313</v>
      </c>
      <c r="D5062" s="1425" t="s">
        <v>1286</v>
      </c>
      <c r="E5062" s="1425" t="s">
        <v>1480</v>
      </c>
      <c r="F5062" s="1425" t="s">
        <v>390</v>
      </c>
      <c r="G5062" s="1425" t="s">
        <v>1238</v>
      </c>
      <c r="H5062" s="1425" t="s">
        <v>2772</v>
      </c>
      <c r="I5062" s="1425" t="s">
        <v>2770</v>
      </c>
      <c r="J5062" s="1425" t="s">
        <v>390</v>
      </c>
      <c r="K5062" s="1425">
        <v>-3188.2399999999998</v>
      </c>
    </row>
    <row r="5063" spans="1:11" ht="12.75">
      <c r="A5063" s="1425" t="s">
        <v>1360</v>
      </c>
      <c r="B5063" s="1425" t="s">
        <v>627</v>
      </c>
      <c r="C5063" s="1425" t="s">
        <v>1313</v>
      </c>
      <c r="D5063" s="1425" t="s">
        <v>1286</v>
      </c>
      <c r="E5063" s="1425" t="s">
        <v>1480</v>
      </c>
      <c r="F5063" s="1425" t="s">
        <v>390</v>
      </c>
      <c r="G5063" s="1425" t="s">
        <v>1238</v>
      </c>
      <c r="H5063" s="1425" t="s">
        <v>2772</v>
      </c>
      <c r="I5063" s="1425" t="s">
        <v>2771</v>
      </c>
      <c r="J5063" s="1425" t="s">
        <v>390</v>
      </c>
      <c r="K5063" s="1425">
        <v>-103353.56</v>
      </c>
    </row>
    <row r="5064" spans="1:11" ht="12.75">
      <c r="A5064" s="1425" t="s">
        <v>1360</v>
      </c>
      <c r="B5064" s="1425" t="s">
        <v>627</v>
      </c>
      <c r="C5064" s="1425" t="s">
        <v>1313</v>
      </c>
      <c r="D5064" s="1425" t="s">
        <v>1286</v>
      </c>
      <c r="E5064" s="1425" t="s">
        <v>1480</v>
      </c>
      <c r="F5064" s="1425" t="s">
        <v>390</v>
      </c>
      <c r="G5064" s="1425" t="s">
        <v>1238</v>
      </c>
      <c r="H5064" s="1425" t="s">
        <v>2773</v>
      </c>
      <c r="I5064" s="1425" t="s">
        <v>2763</v>
      </c>
      <c r="J5064" s="1425" t="s">
        <v>390</v>
      </c>
      <c r="K5064" s="1425">
        <v>-1091.52</v>
      </c>
    </row>
    <row r="5065" spans="1:11" ht="12.75">
      <c r="A5065" s="1425" t="s">
        <v>1360</v>
      </c>
      <c r="B5065" s="1425" t="s">
        <v>627</v>
      </c>
      <c r="C5065" s="1425" t="s">
        <v>1313</v>
      </c>
      <c r="D5065" s="1425" t="s">
        <v>1286</v>
      </c>
      <c r="E5065" s="1425" t="s">
        <v>1480</v>
      </c>
      <c r="F5065" s="1425" t="s">
        <v>390</v>
      </c>
      <c r="G5065" s="1425" t="s">
        <v>1238</v>
      </c>
      <c r="H5065" s="1425" t="s">
        <v>2773</v>
      </c>
      <c r="I5065" s="1425" t="s">
        <v>2764</v>
      </c>
      <c r="J5065" s="1425" t="s">
        <v>390</v>
      </c>
      <c r="K5065" s="1425">
        <v>-8112.2799999999997</v>
      </c>
    </row>
    <row r="5066" spans="1:11" ht="12.75">
      <c r="A5066" s="1425" t="s">
        <v>1360</v>
      </c>
      <c r="B5066" s="1425" t="s">
        <v>627</v>
      </c>
      <c r="C5066" s="1425" t="s">
        <v>1313</v>
      </c>
      <c r="D5066" s="1425" t="s">
        <v>1286</v>
      </c>
      <c r="E5066" s="1425" t="s">
        <v>1480</v>
      </c>
      <c r="F5066" s="1425" t="s">
        <v>390</v>
      </c>
      <c r="G5066" s="1425" t="s">
        <v>1238</v>
      </c>
      <c r="H5066" s="1425" t="s">
        <v>2773</v>
      </c>
      <c r="I5066" s="1425" t="s">
        <v>2765</v>
      </c>
      <c r="J5066" s="1425" t="s">
        <v>390</v>
      </c>
      <c r="K5066" s="1425">
        <v>-3726.1799999999998</v>
      </c>
    </row>
    <row r="5067" spans="1:11" ht="12.75">
      <c r="A5067" s="1425" t="s">
        <v>1360</v>
      </c>
      <c r="B5067" s="1425" t="s">
        <v>627</v>
      </c>
      <c r="C5067" s="1425" t="s">
        <v>1313</v>
      </c>
      <c r="D5067" s="1425" t="s">
        <v>1286</v>
      </c>
      <c r="E5067" s="1425" t="s">
        <v>1480</v>
      </c>
      <c r="F5067" s="1425" t="s">
        <v>390</v>
      </c>
      <c r="G5067" s="1425" t="s">
        <v>1238</v>
      </c>
      <c r="H5067" s="1425" t="s">
        <v>2773</v>
      </c>
      <c r="I5067" s="1425" t="s">
        <v>2766</v>
      </c>
      <c r="J5067" s="1425" t="s">
        <v>390</v>
      </c>
      <c r="K5067" s="1425">
        <v>-5150.6099999999997</v>
      </c>
    </row>
    <row r="5068" spans="1:11" ht="12.75">
      <c r="A5068" s="1425" t="s">
        <v>1360</v>
      </c>
      <c r="B5068" s="1425" t="s">
        <v>627</v>
      </c>
      <c r="C5068" s="1425" t="s">
        <v>1313</v>
      </c>
      <c r="D5068" s="1425" t="s">
        <v>1286</v>
      </c>
      <c r="E5068" s="1425" t="s">
        <v>1480</v>
      </c>
      <c r="F5068" s="1425" t="s">
        <v>390</v>
      </c>
      <c r="G5068" s="1425" t="s">
        <v>1238</v>
      </c>
      <c r="H5068" s="1425" t="s">
        <v>2773</v>
      </c>
      <c r="I5068" s="1425" t="s">
        <v>2767</v>
      </c>
      <c r="J5068" s="1425" t="s">
        <v>390</v>
      </c>
      <c r="K5068" s="1425">
        <v>-87473.309999999998</v>
      </c>
    </row>
    <row r="5069" spans="1:11" ht="12.75">
      <c r="A5069" s="1425" t="s">
        <v>1360</v>
      </c>
      <c r="B5069" s="1425" t="s">
        <v>627</v>
      </c>
      <c r="C5069" s="1425" t="s">
        <v>1313</v>
      </c>
      <c r="D5069" s="1425" t="s">
        <v>1286</v>
      </c>
      <c r="E5069" s="1425" t="s">
        <v>1480</v>
      </c>
      <c r="F5069" s="1425" t="s">
        <v>390</v>
      </c>
      <c r="G5069" s="1425" t="s">
        <v>1238</v>
      </c>
      <c r="H5069" s="1425" t="s">
        <v>2773</v>
      </c>
      <c r="I5069" s="1425" t="s">
        <v>2768</v>
      </c>
      <c r="J5069" s="1425" t="s">
        <v>390</v>
      </c>
      <c r="K5069" s="1425">
        <v>-8561.3799999999992</v>
      </c>
    </row>
    <row r="5070" spans="1:11" ht="12.75">
      <c r="A5070" s="1425" t="s">
        <v>1360</v>
      </c>
      <c r="B5070" s="1425" t="s">
        <v>627</v>
      </c>
      <c r="C5070" s="1425" t="s">
        <v>1313</v>
      </c>
      <c r="D5070" s="1425" t="s">
        <v>1286</v>
      </c>
      <c r="E5070" s="1425" t="s">
        <v>1480</v>
      </c>
      <c r="F5070" s="1425" t="s">
        <v>390</v>
      </c>
      <c r="G5070" s="1425" t="s">
        <v>1238</v>
      </c>
      <c r="H5070" s="1425" t="s">
        <v>2773</v>
      </c>
      <c r="I5070" s="1425" t="s">
        <v>2769</v>
      </c>
      <c r="J5070" s="1425" t="s">
        <v>390</v>
      </c>
      <c r="K5070" s="1425">
        <v>-4146.4899999999998</v>
      </c>
    </row>
    <row r="5071" spans="1:11" ht="12.75">
      <c r="A5071" s="1425" t="s">
        <v>1360</v>
      </c>
      <c r="B5071" s="1425" t="s">
        <v>627</v>
      </c>
      <c r="C5071" s="1425" t="s">
        <v>1313</v>
      </c>
      <c r="D5071" s="1425" t="s">
        <v>1286</v>
      </c>
      <c r="E5071" s="1425" t="s">
        <v>1480</v>
      </c>
      <c r="F5071" s="1425" t="s">
        <v>390</v>
      </c>
      <c r="G5071" s="1425" t="s">
        <v>1238</v>
      </c>
      <c r="H5071" s="1425" t="s">
        <v>2773</v>
      </c>
      <c r="I5071" s="1425" t="s">
        <v>2770</v>
      </c>
      <c r="J5071" s="1425" t="s">
        <v>390</v>
      </c>
      <c r="K5071" s="1425">
        <v>-3561.3600000000001</v>
      </c>
    </row>
    <row r="5072" spans="1:11" ht="12.75">
      <c r="A5072" s="1425" t="s">
        <v>1360</v>
      </c>
      <c r="B5072" s="1425" t="s">
        <v>627</v>
      </c>
      <c r="C5072" s="1425" t="s">
        <v>1313</v>
      </c>
      <c r="D5072" s="1425" t="s">
        <v>1286</v>
      </c>
      <c r="E5072" s="1425" t="s">
        <v>1480</v>
      </c>
      <c r="F5072" s="1425" t="s">
        <v>390</v>
      </c>
      <c r="G5072" s="1425" t="s">
        <v>1238</v>
      </c>
      <c r="H5072" s="1425" t="s">
        <v>2773</v>
      </c>
      <c r="I5072" s="1425" t="s">
        <v>2771</v>
      </c>
      <c r="J5072" s="1425" t="s">
        <v>390</v>
      </c>
      <c r="K5072" s="1425">
        <v>-99771.360000000001</v>
      </c>
    </row>
    <row r="5073" spans="1:11" ht="12.75">
      <c r="A5073" s="1425" t="s">
        <v>1360</v>
      </c>
      <c r="B5073" s="1425" t="s">
        <v>627</v>
      </c>
      <c r="C5073" s="1425" t="s">
        <v>1313</v>
      </c>
      <c r="D5073" s="1425" t="s">
        <v>1286</v>
      </c>
      <c r="E5073" s="1425" t="s">
        <v>1480</v>
      </c>
      <c r="F5073" s="1425" t="s">
        <v>390</v>
      </c>
      <c r="G5073" s="1425" t="s">
        <v>1238</v>
      </c>
      <c r="H5073" s="1425" t="s">
        <v>1264</v>
      </c>
      <c r="I5073" s="1425" t="s">
        <v>2763</v>
      </c>
      <c r="J5073" s="1425" t="s">
        <v>390</v>
      </c>
      <c r="K5073" s="1425">
        <v>-1227.2</v>
      </c>
    </row>
    <row r="5074" spans="1:11" ht="12.75">
      <c r="A5074" s="1425" t="s">
        <v>1360</v>
      </c>
      <c r="B5074" s="1425" t="s">
        <v>627</v>
      </c>
      <c r="C5074" s="1425" t="s">
        <v>1313</v>
      </c>
      <c r="D5074" s="1425" t="s">
        <v>1286</v>
      </c>
      <c r="E5074" s="1425" t="s">
        <v>1480</v>
      </c>
      <c r="F5074" s="1425" t="s">
        <v>390</v>
      </c>
      <c r="G5074" s="1425" t="s">
        <v>1238</v>
      </c>
      <c r="H5074" s="1425" t="s">
        <v>1264</v>
      </c>
      <c r="I5074" s="1425" t="s">
        <v>2764</v>
      </c>
      <c r="J5074" s="1425" t="s">
        <v>390</v>
      </c>
      <c r="K5074" s="1425">
        <v>-7085.3800000000001</v>
      </c>
    </row>
    <row r="5075" spans="1:11" ht="12.75">
      <c r="A5075" s="1425" t="s">
        <v>1360</v>
      </c>
      <c r="B5075" s="1425" t="s">
        <v>627</v>
      </c>
      <c r="C5075" s="1425" t="s">
        <v>1313</v>
      </c>
      <c r="D5075" s="1425" t="s">
        <v>1286</v>
      </c>
      <c r="E5075" s="1425" t="s">
        <v>1480</v>
      </c>
      <c r="F5075" s="1425" t="s">
        <v>390</v>
      </c>
      <c r="G5075" s="1425" t="s">
        <v>1238</v>
      </c>
      <c r="H5075" s="1425" t="s">
        <v>1264</v>
      </c>
      <c r="I5075" s="1425" t="s">
        <v>2765</v>
      </c>
      <c r="J5075" s="1425" t="s">
        <v>390</v>
      </c>
      <c r="K5075" s="1425">
        <v>-3490.9099999999999</v>
      </c>
    </row>
    <row r="5076" spans="1:11" ht="12.75">
      <c r="A5076" s="1425" t="s">
        <v>1360</v>
      </c>
      <c r="B5076" s="1425" t="s">
        <v>627</v>
      </c>
      <c r="C5076" s="1425" t="s">
        <v>1313</v>
      </c>
      <c r="D5076" s="1425" t="s">
        <v>1286</v>
      </c>
      <c r="E5076" s="1425" t="s">
        <v>1480</v>
      </c>
      <c r="F5076" s="1425" t="s">
        <v>390</v>
      </c>
      <c r="G5076" s="1425" t="s">
        <v>1238</v>
      </c>
      <c r="H5076" s="1425" t="s">
        <v>1264</v>
      </c>
      <c r="I5076" s="1425" t="s">
        <v>2766</v>
      </c>
      <c r="J5076" s="1425" t="s">
        <v>390</v>
      </c>
      <c r="K5076" s="1425">
        <v>-5797.1999999999998</v>
      </c>
    </row>
    <row r="5077" spans="1:11" ht="12.75">
      <c r="A5077" s="1425" t="s">
        <v>1360</v>
      </c>
      <c r="B5077" s="1425" t="s">
        <v>627</v>
      </c>
      <c r="C5077" s="1425" t="s">
        <v>1313</v>
      </c>
      <c r="D5077" s="1425" t="s">
        <v>1286</v>
      </c>
      <c r="E5077" s="1425" t="s">
        <v>1480</v>
      </c>
      <c r="F5077" s="1425" t="s">
        <v>390</v>
      </c>
      <c r="G5077" s="1425" t="s">
        <v>1238</v>
      </c>
      <c r="H5077" s="1425" t="s">
        <v>1264</v>
      </c>
      <c r="I5077" s="1425" t="s">
        <v>2767</v>
      </c>
      <c r="J5077" s="1425" t="s">
        <v>390</v>
      </c>
      <c r="K5077" s="1425">
        <v>-99480.339999999997</v>
      </c>
    </row>
    <row r="5078" spans="1:11" ht="12.75">
      <c r="A5078" s="1425" t="s">
        <v>1360</v>
      </c>
      <c r="B5078" s="1425" t="s">
        <v>627</v>
      </c>
      <c r="C5078" s="1425" t="s">
        <v>1313</v>
      </c>
      <c r="D5078" s="1425" t="s">
        <v>1286</v>
      </c>
      <c r="E5078" s="1425" t="s">
        <v>1480</v>
      </c>
      <c r="F5078" s="1425" t="s">
        <v>390</v>
      </c>
      <c r="G5078" s="1425" t="s">
        <v>1238</v>
      </c>
      <c r="H5078" s="1425" t="s">
        <v>1264</v>
      </c>
      <c r="I5078" s="1425" t="s">
        <v>2768</v>
      </c>
      <c r="J5078" s="1425" t="s">
        <v>390</v>
      </c>
      <c r="K5078" s="1425">
        <v>-8430.9799999999996</v>
      </c>
    </row>
    <row r="5079" spans="1:11" ht="12.75">
      <c r="A5079" s="1425" t="s">
        <v>1360</v>
      </c>
      <c r="B5079" s="1425" t="s">
        <v>627</v>
      </c>
      <c r="C5079" s="1425" t="s">
        <v>1313</v>
      </c>
      <c r="D5079" s="1425" t="s">
        <v>1286</v>
      </c>
      <c r="E5079" s="1425" t="s">
        <v>1480</v>
      </c>
      <c r="F5079" s="1425" t="s">
        <v>390</v>
      </c>
      <c r="G5079" s="1425" t="s">
        <v>1238</v>
      </c>
      <c r="H5079" s="1425" t="s">
        <v>1264</v>
      </c>
      <c r="I5079" s="1425" t="s">
        <v>2769</v>
      </c>
      <c r="J5079" s="1425" t="s">
        <v>390</v>
      </c>
      <c r="K5079" s="1425">
        <v>-4437.3699999999999</v>
      </c>
    </row>
    <row r="5080" spans="1:11" ht="12.75">
      <c r="A5080" s="1425" t="s">
        <v>1360</v>
      </c>
      <c r="B5080" s="1425" t="s">
        <v>627</v>
      </c>
      <c r="C5080" s="1425" t="s">
        <v>1313</v>
      </c>
      <c r="D5080" s="1425" t="s">
        <v>1286</v>
      </c>
      <c r="E5080" s="1425" t="s">
        <v>1480</v>
      </c>
      <c r="F5080" s="1425" t="s">
        <v>390</v>
      </c>
      <c r="G5080" s="1425" t="s">
        <v>1238</v>
      </c>
      <c r="H5080" s="1425" t="s">
        <v>1264</v>
      </c>
      <c r="I5080" s="1425" t="s">
        <v>2770</v>
      </c>
      <c r="J5080" s="1425" t="s">
        <v>390</v>
      </c>
      <c r="K5080" s="1425">
        <v>-3642.3000000000002</v>
      </c>
    </row>
    <row r="5081" spans="1:11" ht="12.75">
      <c r="A5081" s="1425" t="s">
        <v>1360</v>
      </c>
      <c r="B5081" s="1425" t="s">
        <v>627</v>
      </c>
      <c r="C5081" s="1425" t="s">
        <v>1313</v>
      </c>
      <c r="D5081" s="1425" t="s">
        <v>1286</v>
      </c>
      <c r="E5081" s="1425" t="s">
        <v>1480</v>
      </c>
      <c r="F5081" s="1425" t="s">
        <v>390</v>
      </c>
      <c r="G5081" s="1425" t="s">
        <v>1238</v>
      </c>
      <c r="H5081" s="1425" t="s">
        <v>1264</v>
      </c>
      <c r="I5081" s="1425" t="s">
        <v>2771</v>
      </c>
      <c r="J5081" s="1425" t="s">
        <v>390</v>
      </c>
      <c r="K5081" s="1425">
        <v>-130076.83</v>
      </c>
    </row>
    <row r="5082" spans="1:11" ht="12.75">
      <c r="A5082" s="1425" t="s">
        <v>1360</v>
      </c>
      <c r="B5082" s="1425" t="s">
        <v>627</v>
      </c>
      <c r="C5082" s="1425" t="s">
        <v>1313</v>
      </c>
      <c r="D5082" s="1425" t="s">
        <v>1286</v>
      </c>
      <c r="E5082" s="1425" t="s">
        <v>1480</v>
      </c>
      <c r="F5082" s="1425" t="s">
        <v>390</v>
      </c>
      <c r="G5082" s="1425" t="s">
        <v>1238</v>
      </c>
      <c r="H5082" s="1425" t="s">
        <v>1265</v>
      </c>
      <c r="I5082" s="1425" t="s">
        <v>2763</v>
      </c>
      <c r="J5082" s="1425" t="s">
        <v>390</v>
      </c>
      <c r="K5082" s="1425">
        <v>-1024</v>
      </c>
    </row>
    <row r="5083" spans="1:11" ht="12.75">
      <c r="A5083" s="1425" t="s">
        <v>1360</v>
      </c>
      <c r="B5083" s="1425" t="s">
        <v>627</v>
      </c>
      <c r="C5083" s="1425" t="s">
        <v>1313</v>
      </c>
      <c r="D5083" s="1425" t="s">
        <v>1286</v>
      </c>
      <c r="E5083" s="1425" t="s">
        <v>1480</v>
      </c>
      <c r="F5083" s="1425" t="s">
        <v>390</v>
      </c>
      <c r="G5083" s="1425" t="s">
        <v>1238</v>
      </c>
      <c r="H5083" s="1425" t="s">
        <v>1265</v>
      </c>
      <c r="I5083" s="1425" t="s">
        <v>2764</v>
      </c>
      <c r="J5083" s="1425" t="s">
        <v>390</v>
      </c>
      <c r="K5083" s="1425">
        <v>-5003.6800000000003</v>
      </c>
    </row>
    <row r="5084" spans="1:11" ht="12.75">
      <c r="A5084" s="1425" t="s">
        <v>1360</v>
      </c>
      <c r="B5084" s="1425" t="s">
        <v>627</v>
      </c>
      <c r="C5084" s="1425" t="s">
        <v>1313</v>
      </c>
      <c r="D5084" s="1425" t="s">
        <v>1286</v>
      </c>
      <c r="E5084" s="1425" t="s">
        <v>1480</v>
      </c>
      <c r="F5084" s="1425" t="s">
        <v>390</v>
      </c>
      <c r="G5084" s="1425" t="s">
        <v>1238</v>
      </c>
      <c r="H5084" s="1425" t="s">
        <v>1265</v>
      </c>
      <c r="I5084" s="1425" t="s">
        <v>2765</v>
      </c>
      <c r="J5084" s="1425" t="s">
        <v>390</v>
      </c>
      <c r="K5084" s="1425">
        <v>-2682.1599999999999</v>
      </c>
    </row>
    <row r="5085" spans="1:11" ht="12.75">
      <c r="A5085" s="1425" t="s">
        <v>1360</v>
      </c>
      <c r="B5085" s="1425" t="s">
        <v>627</v>
      </c>
      <c r="C5085" s="1425" t="s">
        <v>1313</v>
      </c>
      <c r="D5085" s="1425" t="s">
        <v>1286</v>
      </c>
      <c r="E5085" s="1425" t="s">
        <v>1480</v>
      </c>
      <c r="F5085" s="1425" t="s">
        <v>390</v>
      </c>
      <c r="G5085" s="1425" t="s">
        <v>1238</v>
      </c>
      <c r="H5085" s="1425" t="s">
        <v>1265</v>
      </c>
      <c r="I5085" s="1425" t="s">
        <v>2766</v>
      </c>
      <c r="J5085" s="1425" t="s">
        <v>390</v>
      </c>
      <c r="K5085" s="1425">
        <v>-4829.4799999999996</v>
      </c>
    </row>
    <row r="5086" spans="1:11" ht="12.75">
      <c r="A5086" s="1425" t="s">
        <v>1360</v>
      </c>
      <c r="B5086" s="1425" t="s">
        <v>627</v>
      </c>
      <c r="C5086" s="1425" t="s">
        <v>1313</v>
      </c>
      <c r="D5086" s="1425" t="s">
        <v>1286</v>
      </c>
      <c r="E5086" s="1425" t="s">
        <v>1480</v>
      </c>
      <c r="F5086" s="1425" t="s">
        <v>390</v>
      </c>
      <c r="G5086" s="1425" t="s">
        <v>1238</v>
      </c>
      <c r="H5086" s="1425" t="s">
        <v>1265</v>
      </c>
      <c r="I5086" s="1425" t="s">
        <v>2767</v>
      </c>
      <c r="J5086" s="1425" t="s">
        <v>390</v>
      </c>
      <c r="K5086" s="1425">
        <v>-82029.440000000002</v>
      </c>
    </row>
    <row r="5087" spans="1:11" ht="12.75">
      <c r="A5087" s="1425" t="s">
        <v>1360</v>
      </c>
      <c r="B5087" s="1425" t="s">
        <v>627</v>
      </c>
      <c r="C5087" s="1425" t="s">
        <v>1313</v>
      </c>
      <c r="D5087" s="1425" t="s">
        <v>1286</v>
      </c>
      <c r="E5087" s="1425" t="s">
        <v>1480</v>
      </c>
      <c r="F5087" s="1425" t="s">
        <v>390</v>
      </c>
      <c r="G5087" s="1425" t="s">
        <v>1238</v>
      </c>
      <c r="H5087" s="1425" t="s">
        <v>1265</v>
      </c>
      <c r="I5087" s="1425" t="s">
        <v>2768</v>
      </c>
      <c r="J5087" s="1425" t="s">
        <v>390</v>
      </c>
      <c r="K5087" s="1425">
        <v>-7089.9499999999998</v>
      </c>
    </row>
    <row r="5088" spans="1:11" ht="12.75">
      <c r="A5088" s="1425" t="s">
        <v>1360</v>
      </c>
      <c r="B5088" s="1425" t="s">
        <v>627</v>
      </c>
      <c r="C5088" s="1425" t="s">
        <v>1313</v>
      </c>
      <c r="D5088" s="1425" t="s">
        <v>1286</v>
      </c>
      <c r="E5088" s="1425" t="s">
        <v>1480</v>
      </c>
      <c r="F5088" s="1425" t="s">
        <v>390</v>
      </c>
      <c r="G5088" s="1425" t="s">
        <v>1238</v>
      </c>
      <c r="H5088" s="1425" t="s">
        <v>1265</v>
      </c>
      <c r="I5088" s="1425" t="s">
        <v>2769</v>
      </c>
      <c r="J5088" s="1425" t="s">
        <v>390</v>
      </c>
      <c r="K5088" s="1425">
        <v>-3519.25</v>
      </c>
    </row>
    <row r="5089" spans="1:11" ht="12.75">
      <c r="A5089" s="1425" t="s">
        <v>1360</v>
      </c>
      <c r="B5089" s="1425" t="s">
        <v>627</v>
      </c>
      <c r="C5089" s="1425" t="s">
        <v>1313</v>
      </c>
      <c r="D5089" s="1425" t="s">
        <v>1286</v>
      </c>
      <c r="E5089" s="1425" t="s">
        <v>1480</v>
      </c>
      <c r="F5089" s="1425" t="s">
        <v>390</v>
      </c>
      <c r="G5089" s="1425" t="s">
        <v>1238</v>
      </c>
      <c r="H5089" s="1425" t="s">
        <v>1265</v>
      </c>
      <c r="I5089" s="1425" t="s">
        <v>2770</v>
      </c>
      <c r="J5089" s="1425" t="s">
        <v>390</v>
      </c>
      <c r="K5089" s="1425">
        <v>-3069.9000000000001</v>
      </c>
    </row>
    <row r="5090" spans="1:11" ht="12.75">
      <c r="A5090" s="1425" t="s">
        <v>1360</v>
      </c>
      <c r="B5090" s="1425" t="s">
        <v>627</v>
      </c>
      <c r="C5090" s="1425" t="s">
        <v>1313</v>
      </c>
      <c r="D5090" s="1425" t="s">
        <v>1286</v>
      </c>
      <c r="E5090" s="1425" t="s">
        <v>1480</v>
      </c>
      <c r="F5090" s="1425" t="s">
        <v>390</v>
      </c>
      <c r="G5090" s="1425" t="s">
        <v>1238</v>
      </c>
      <c r="H5090" s="1425" t="s">
        <v>1265</v>
      </c>
      <c r="I5090" s="1425" t="s">
        <v>2771</v>
      </c>
      <c r="J5090" s="1425" t="s">
        <v>390</v>
      </c>
      <c r="K5090" s="1425">
        <v>-116621.84</v>
      </c>
    </row>
    <row r="5091" spans="1:11" ht="12.75">
      <c r="A5091" s="1425" t="s">
        <v>1360</v>
      </c>
      <c r="B5091" s="1425" t="s">
        <v>627</v>
      </c>
      <c r="C5091" s="1425" t="s">
        <v>1313</v>
      </c>
      <c r="D5091" s="1425" t="s">
        <v>1286</v>
      </c>
      <c r="E5091" s="1425" t="s">
        <v>1480</v>
      </c>
      <c r="F5091" s="1425" t="s">
        <v>390</v>
      </c>
      <c r="G5091" s="1425" t="s">
        <v>1238</v>
      </c>
      <c r="H5091" s="1425" t="s">
        <v>2774</v>
      </c>
      <c r="I5091" s="1425" t="s">
        <v>2763</v>
      </c>
      <c r="J5091" s="1425" t="s">
        <v>390</v>
      </c>
      <c r="K5091" s="1425">
        <v>-1430.72</v>
      </c>
    </row>
    <row r="5092" spans="1:11" ht="12.75">
      <c r="A5092" s="1425" t="s">
        <v>1360</v>
      </c>
      <c r="B5092" s="1425" t="s">
        <v>627</v>
      </c>
      <c r="C5092" s="1425" t="s">
        <v>1313</v>
      </c>
      <c r="D5092" s="1425" t="s">
        <v>1286</v>
      </c>
      <c r="E5092" s="1425" t="s">
        <v>1480</v>
      </c>
      <c r="F5092" s="1425" t="s">
        <v>390</v>
      </c>
      <c r="G5092" s="1425" t="s">
        <v>1238</v>
      </c>
      <c r="H5092" s="1425" t="s">
        <v>2774</v>
      </c>
      <c r="I5092" s="1425" t="s">
        <v>2764</v>
      </c>
      <c r="J5092" s="1425" t="s">
        <v>390</v>
      </c>
      <c r="K5092" s="1425">
        <v>-8139.5799999999999</v>
      </c>
    </row>
    <row r="5093" spans="1:11" ht="12.75">
      <c r="A5093" s="1425" t="s">
        <v>1360</v>
      </c>
      <c r="B5093" s="1425" t="s">
        <v>627</v>
      </c>
      <c r="C5093" s="1425" t="s">
        <v>1313</v>
      </c>
      <c r="D5093" s="1425" t="s">
        <v>1286</v>
      </c>
      <c r="E5093" s="1425" t="s">
        <v>1480</v>
      </c>
      <c r="F5093" s="1425" t="s">
        <v>390</v>
      </c>
      <c r="G5093" s="1425" t="s">
        <v>1238</v>
      </c>
      <c r="H5093" s="1425" t="s">
        <v>2774</v>
      </c>
      <c r="I5093" s="1425" t="s">
        <v>2765</v>
      </c>
      <c r="J5093" s="1425" t="s">
        <v>390</v>
      </c>
      <c r="K5093" s="1425">
        <v>-3662</v>
      </c>
    </row>
    <row r="5094" spans="1:11" ht="12.75">
      <c r="A5094" s="1425" t="s">
        <v>1360</v>
      </c>
      <c r="B5094" s="1425" t="s">
        <v>627</v>
      </c>
      <c r="C5094" s="1425" t="s">
        <v>1313</v>
      </c>
      <c r="D5094" s="1425" t="s">
        <v>1286</v>
      </c>
      <c r="E5094" s="1425" t="s">
        <v>1480</v>
      </c>
      <c r="F5094" s="1425" t="s">
        <v>390</v>
      </c>
      <c r="G5094" s="1425" t="s">
        <v>1238</v>
      </c>
      <c r="H5094" s="1425" t="s">
        <v>2774</v>
      </c>
      <c r="I5094" s="1425" t="s">
        <v>2766</v>
      </c>
      <c r="J5094" s="1425" t="s">
        <v>390</v>
      </c>
      <c r="K5094" s="1425">
        <v>-6751.21</v>
      </c>
    </row>
    <row r="5095" spans="1:11" ht="12.75">
      <c r="A5095" s="1425" t="s">
        <v>1360</v>
      </c>
      <c r="B5095" s="1425" t="s">
        <v>627</v>
      </c>
      <c r="C5095" s="1425" t="s">
        <v>1313</v>
      </c>
      <c r="D5095" s="1425" t="s">
        <v>1286</v>
      </c>
      <c r="E5095" s="1425" t="s">
        <v>1480</v>
      </c>
      <c r="F5095" s="1425" t="s">
        <v>390</v>
      </c>
      <c r="G5095" s="1425" t="s">
        <v>1238</v>
      </c>
      <c r="H5095" s="1425" t="s">
        <v>2774</v>
      </c>
      <c r="I5095" s="1425" t="s">
        <v>2767</v>
      </c>
      <c r="J5095" s="1425" t="s">
        <v>390</v>
      </c>
      <c r="K5095" s="1425">
        <v>-112811.06</v>
      </c>
    </row>
    <row r="5096" spans="1:11" ht="12.75">
      <c r="A5096" s="1425" t="s">
        <v>1360</v>
      </c>
      <c r="B5096" s="1425" t="s">
        <v>627</v>
      </c>
      <c r="C5096" s="1425" t="s">
        <v>1313</v>
      </c>
      <c r="D5096" s="1425" t="s">
        <v>1286</v>
      </c>
      <c r="E5096" s="1425" t="s">
        <v>1480</v>
      </c>
      <c r="F5096" s="1425" t="s">
        <v>390</v>
      </c>
      <c r="G5096" s="1425" t="s">
        <v>1238</v>
      </c>
      <c r="H5096" s="1425" t="s">
        <v>2774</v>
      </c>
      <c r="I5096" s="1425" t="s">
        <v>2768</v>
      </c>
      <c r="J5096" s="1425" t="s">
        <v>390</v>
      </c>
      <c r="K5096" s="1425">
        <v>-9796.8899999999994</v>
      </c>
    </row>
    <row r="5097" spans="1:11" ht="12.75">
      <c r="A5097" s="1425" t="s">
        <v>1360</v>
      </c>
      <c r="B5097" s="1425" t="s">
        <v>627</v>
      </c>
      <c r="C5097" s="1425" t="s">
        <v>1313</v>
      </c>
      <c r="D5097" s="1425" t="s">
        <v>1286</v>
      </c>
      <c r="E5097" s="1425" t="s">
        <v>1480</v>
      </c>
      <c r="F5097" s="1425" t="s">
        <v>390</v>
      </c>
      <c r="G5097" s="1425" t="s">
        <v>1238</v>
      </c>
      <c r="H5097" s="1425" t="s">
        <v>2774</v>
      </c>
      <c r="I5097" s="1425" t="s">
        <v>2769</v>
      </c>
      <c r="J5097" s="1425" t="s">
        <v>390</v>
      </c>
      <c r="K5097" s="1425">
        <v>-4271.5100000000002</v>
      </c>
    </row>
    <row r="5098" spans="1:11" ht="12.75">
      <c r="A5098" s="1425" t="s">
        <v>1360</v>
      </c>
      <c r="B5098" s="1425" t="s">
        <v>627</v>
      </c>
      <c r="C5098" s="1425" t="s">
        <v>1313</v>
      </c>
      <c r="D5098" s="1425" t="s">
        <v>1286</v>
      </c>
      <c r="E5098" s="1425" t="s">
        <v>1480</v>
      </c>
      <c r="F5098" s="1425" t="s">
        <v>390</v>
      </c>
      <c r="G5098" s="1425" t="s">
        <v>1238</v>
      </c>
      <c r="H5098" s="1425" t="s">
        <v>2774</v>
      </c>
      <c r="I5098" s="1425" t="s">
        <v>2770</v>
      </c>
      <c r="J5098" s="1425" t="s">
        <v>390</v>
      </c>
      <c r="K5098" s="1425">
        <v>-3934.48</v>
      </c>
    </row>
    <row r="5099" spans="1:11" ht="12.75">
      <c r="A5099" s="1425" t="s">
        <v>1360</v>
      </c>
      <c r="B5099" s="1425" t="s">
        <v>627</v>
      </c>
      <c r="C5099" s="1425" t="s">
        <v>1313</v>
      </c>
      <c r="D5099" s="1425" t="s">
        <v>1286</v>
      </c>
      <c r="E5099" s="1425" t="s">
        <v>1480</v>
      </c>
      <c r="F5099" s="1425" t="s">
        <v>390</v>
      </c>
      <c r="G5099" s="1425" t="s">
        <v>1238</v>
      </c>
      <c r="H5099" s="1425" t="s">
        <v>2774</v>
      </c>
      <c r="I5099" s="1425" t="s">
        <v>2771</v>
      </c>
      <c r="J5099" s="1425" t="s">
        <v>390</v>
      </c>
      <c r="K5099" s="1425">
        <v>-128914.19</v>
      </c>
    </row>
    <row r="5100" spans="1:11" ht="12.75">
      <c r="A5100" s="1425" t="s">
        <v>1360</v>
      </c>
      <c r="B5100" s="1425" t="s">
        <v>627</v>
      </c>
      <c r="C5100" s="1425" t="s">
        <v>1313</v>
      </c>
      <c r="D5100" s="1425" t="s">
        <v>1286</v>
      </c>
      <c r="E5100" s="1425" t="s">
        <v>1480</v>
      </c>
      <c r="F5100" s="1425" t="s">
        <v>390</v>
      </c>
      <c r="G5100" s="1425" t="s">
        <v>1238</v>
      </c>
      <c r="H5100" s="1425" t="s">
        <v>1266</v>
      </c>
      <c r="I5100" s="1425" t="s">
        <v>2763</v>
      </c>
      <c r="J5100" s="1425" t="s">
        <v>390</v>
      </c>
      <c r="K5100" s="1425">
        <v>-1430.4000000000001</v>
      </c>
    </row>
    <row r="5101" spans="1:11" ht="12.75">
      <c r="A5101" s="1425" t="s">
        <v>1360</v>
      </c>
      <c r="B5101" s="1425" t="s">
        <v>627</v>
      </c>
      <c r="C5101" s="1425" t="s">
        <v>1313</v>
      </c>
      <c r="D5101" s="1425" t="s">
        <v>1286</v>
      </c>
      <c r="E5101" s="1425" t="s">
        <v>1480</v>
      </c>
      <c r="F5101" s="1425" t="s">
        <v>390</v>
      </c>
      <c r="G5101" s="1425" t="s">
        <v>1238</v>
      </c>
      <c r="H5101" s="1425" t="s">
        <v>1266</v>
      </c>
      <c r="I5101" s="1425" t="s">
        <v>2764</v>
      </c>
      <c r="J5101" s="1425" t="s">
        <v>390</v>
      </c>
      <c r="K5101" s="1425">
        <v>-8123.9899999999998</v>
      </c>
    </row>
    <row r="5102" spans="1:11" ht="12.75">
      <c r="A5102" s="1425" t="s">
        <v>1360</v>
      </c>
      <c r="B5102" s="1425" t="s">
        <v>627</v>
      </c>
      <c r="C5102" s="1425" t="s">
        <v>1313</v>
      </c>
      <c r="D5102" s="1425" t="s">
        <v>1286</v>
      </c>
      <c r="E5102" s="1425" t="s">
        <v>1480</v>
      </c>
      <c r="F5102" s="1425" t="s">
        <v>390</v>
      </c>
      <c r="G5102" s="1425" t="s">
        <v>1238</v>
      </c>
      <c r="H5102" s="1425" t="s">
        <v>1266</v>
      </c>
      <c r="I5102" s="1425" t="s">
        <v>2765</v>
      </c>
      <c r="J5102" s="1425" t="s">
        <v>390</v>
      </c>
      <c r="K5102" s="1425">
        <v>-4538.9399999999996</v>
      </c>
    </row>
    <row r="5103" spans="1:11" ht="12.75">
      <c r="A5103" s="1425" t="s">
        <v>1360</v>
      </c>
      <c r="B5103" s="1425" t="s">
        <v>627</v>
      </c>
      <c r="C5103" s="1425" t="s">
        <v>1313</v>
      </c>
      <c r="D5103" s="1425" t="s">
        <v>1286</v>
      </c>
      <c r="E5103" s="1425" t="s">
        <v>1480</v>
      </c>
      <c r="F5103" s="1425" t="s">
        <v>390</v>
      </c>
      <c r="G5103" s="1425" t="s">
        <v>1238</v>
      </c>
      <c r="H5103" s="1425" t="s">
        <v>1266</v>
      </c>
      <c r="I5103" s="1425" t="s">
        <v>2766</v>
      </c>
      <c r="J5103" s="1425" t="s">
        <v>390</v>
      </c>
      <c r="K5103" s="1425">
        <v>-6749.6999999999998</v>
      </c>
    </row>
    <row r="5104" spans="1:11" ht="12.75">
      <c r="A5104" s="1425" t="s">
        <v>1360</v>
      </c>
      <c r="B5104" s="1425" t="s">
        <v>627</v>
      </c>
      <c r="C5104" s="1425" t="s">
        <v>1313</v>
      </c>
      <c r="D5104" s="1425" t="s">
        <v>1286</v>
      </c>
      <c r="E5104" s="1425" t="s">
        <v>1480</v>
      </c>
      <c r="F5104" s="1425" t="s">
        <v>390</v>
      </c>
      <c r="G5104" s="1425" t="s">
        <v>1238</v>
      </c>
      <c r="H5104" s="1425" t="s">
        <v>1266</v>
      </c>
      <c r="I5104" s="1425" t="s">
        <v>2767</v>
      </c>
      <c r="J5104" s="1425" t="s">
        <v>390</v>
      </c>
      <c r="K5104" s="1425">
        <v>-114377.92999999999</v>
      </c>
    </row>
    <row r="5105" spans="1:11" ht="12.75">
      <c r="A5105" s="1425" t="s">
        <v>1360</v>
      </c>
      <c r="B5105" s="1425" t="s">
        <v>627</v>
      </c>
      <c r="C5105" s="1425" t="s">
        <v>1313</v>
      </c>
      <c r="D5105" s="1425" t="s">
        <v>1286</v>
      </c>
      <c r="E5105" s="1425" t="s">
        <v>1480</v>
      </c>
      <c r="F5105" s="1425" t="s">
        <v>390</v>
      </c>
      <c r="G5105" s="1425" t="s">
        <v>1238</v>
      </c>
      <c r="H5105" s="1425" t="s">
        <v>1266</v>
      </c>
      <c r="I5105" s="1425" t="s">
        <v>2768</v>
      </c>
      <c r="J5105" s="1425" t="s">
        <v>390</v>
      </c>
      <c r="K5105" s="1425">
        <v>-8475.5799999999999</v>
      </c>
    </row>
    <row r="5106" spans="1:11" ht="12.75">
      <c r="A5106" s="1425" t="s">
        <v>1360</v>
      </c>
      <c r="B5106" s="1425" t="s">
        <v>627</v>
      </c>
      <c r="C5106" s="1425" t="s">
        <v>1313</v>
      </c>
      <c r="D5106" s="1425" t="s">
        <v>1286</v>
      </c>
      <c r="E5106" s="1425" t="s">
        <v>1480</v>
      </c>
      <c r="F5106" s="1425" t="s">
        <v>390</v>
      </c>
      <c r="G5106" s="1425" t="s">
        <v>1238</v>
      </c>
      <c r="H5106" s="1425" t="s">
        <v>1266</v>
      </c>
      <c r="I5106" s="1425" t="s">
        <v>2769</v>
      </c>
      <c r="J5106" s="1425" t="s">
        <v>390</v>
      </c>
      <c r="K5106" s="1425">
        <v>-4095.8699999999999</v>
      </c>
    </row>
    <row r="5107" spans="1:11" ht="12.75">
      <c r="A5107" s="1425" t="s">
        <v>1360</v>
      </c>
      <c r="B5107" s="1425" t="s">
        <v>627</v>
      </c>
      <c r="C5107" s="1425" t="s">
        <v>1313</v>
      </c>
      <c r="D5107" s="1425" t="s">
        <v>1286</v>
      </c>
      <c r="E5107" s="1425" t="s">
        <v>1480</v>
      </c>
      <c r="F5107" s="1425" t="s">
        <v>390</v>
      </c>
      <c r="G5107" s="1425" t="s">
        <v>1238</v>
      </c>
      <c r="H5107" s="1425" t="s">
        <v>1266</v>
      </c>
      <c r="I5107" s="1425" t="s">
        <v>2770</v>
      </c>
      <c r="J5107" s="1425" t="s">
        <v>390</v>
      </c>
      <c r="K5107" s="1425">
        <v>-3709.8600000000001</v>
      </c>
    </row>
    <row r="5108" spans="1:11" ht="12.75">
      <c r="A5108" s="1425" t="s">
        <v>1360</v>
      </c>
      <c r="B5108" s="1425" t="s">
        <v>627</v>
      </c>
      <c r="C5108" s="1425" t="s">
        <v>1313</v>
      </c>
      <c r="D5108" s="1425" t="s">
        <v>1286</v>
      </c>
      <c r="E5108" s="1425" t="s">
        <v>1480</v>
      </c>
      <c r="F5108" s="1425" t="s">
        <v>390</v>
      </c>
      <c r="G5108" s="1425" t="s">
        <v>1238</v>
      </c>
      <c r="H5108" s="1425" t="s">
        <v>1266</v>
      </c>
      <c r="I5108" s="1425" t="s">
        <v>2771</v>
      </c>
      <c r="J5108" s="1425" t="s">
        <v>390</v>
      </c>
      <c r="K5108" s="1425">
        <v>-124135.89999999999</v>
      </c>
    </row>
    <row r="5109" spans="1:11" ht="12.75">
      <c r="A5109" s="1425" t="s">
        <v>1360</v>
      </c>
      <c r="B5109" s="1425" t="s">
        <v>627</v>
      </c>
      <c r="C5109" s="1425" t="s">
        <v>1313</v>
      </c>
      <c r="D5109" s="1425" t="s">
        <v>1286</v>
      </c>
      <c r="E5109" s="1425" t="s">
        <v>1480</v>
      </c>
      <c r="F5109" s="1425" t="s">
        <v>390</v>
      </c>
      <c r="G5109" s="1425" t="s">
        <v>1238</v>
      </c>
      <c r="H5109" s="1425" t="s">
        <v>1267</v>
      </c>
      <c r="I5109" s="1425" t="s">
        <v>2763</v>
      </c>
      <c r="J5109" s="1425" t="s">
        <v>390</v>
      </c>
      <c r="K5109" s="1425">
        <v>-891.37</v>
      </c>
    </row>
    <row r="5110" spans="1:11" ht="12.75">
      <c r="A5110" s="1425" t="s">
        <v>1360</v>
      </c>
      <c r="B5110" s="1425" t="s">
        <v>627</v>
      </c>
      <c r="C5110" s="1425" t="s">
        <v>1313</v>
      </c>
      <c r="D5110" s="1425" t="s">
        <v>1286</v>
      </c>
      <c r="E5110" s="1425" t="s">
        <v>1480</v>
      </c>
      <c r="F5110" s="1425" t="s">
        <v>390</v>
      </c>
      <c r="G5110" s="1425" t="s">
        <v>1238</v>
      </c>
      <c r="H5110" s="1425" t="s">
        <v>1267</v>
      </c>
      <c r="I5110" s="1425" t="s">
        <v>2764</v>
      </c>
      <c r="J5110" s="1425" t="s">
        <v>390</v>
      </c>
      <c r="K5110" s="1425">
        <v>-5470.5799999999999</v>
      </c>
    </row>
    <row r="5111" spans="1:11" ht="12.75">
      <c r="A5111" s="1425" t="s">
        <v>1360</v>
      </c>
      <c r="B5111" s="1425" t="s">
        <v>627</v>
      </c>
      <c r="C5111" s="1425" t="s">
        <v>1313</v>
      </c>
      <c r="D5111" s="1425" t="s">
        <v>1286</v>
      </c>
      <c r="E5111" s="1425" t="s">
        <v>1480</v>
      </c>
      <c r="F5111" s="1425" t="s">
        <v>390</v>
      </c>
      <c r="G5111" s="1425" t="s">
        <v>1238</v>
      </c>
      <c r="H5111" s="1425" t="s">
        <v>1267</v>
      </c>
      <c r="I5111" s="1425" t="s">
        <v>2765</v>
      </c>
      <c r="J5111" s="1425" t="s">
        <v>390</v>
      </c>
      <c r="K5111" s="1425">
        <v>-2864.9200000000001</v>
      </c>
    </row>
    <row r="5112" spans="1:11" ht="12.75">
      <c r="A5112" s="1425" t="s">
        <v>1360</v>
      </c>
      <c r="B5112" s="1425" t="s">
        <v>627</v>
      </c>
      <c r="C5112" s="1425" t="s">
        <v>1313</v>
      </c>
      <c r="D5112" s="1425" t="s">
        <v>1286</v>
      </c>
      <c r="E5112" s="1425" t="s">
        <v>1480</v>
      </c>
      <c r="F5112" s="1425" t="s">
        <v>390</v>
      </c>
      <c r="G5112" s="1425" t="s">
        <v>1238</v>
      </c>
      <c r="H5112" s="1425" t="s">
        <v>1267</v>
      </c>
      <c r="I5112" s="1425" t="s">
        <v>2766</v>
      </c>
      <c r="J5112" s="1425" t="s">
        <v>390</v>
      </c>
      <c r="K5112" s="1425">
        <v>-4511.8800000000001</v>
      </c>
    </row>
    <row r="5113" spans="1:11" ht="12.75">
      <c r="A5113" s="1425" t="s">
        <v>1360</v>
      </c>
      <c r="B5113" s="1425" t="s">
        <v>627</v>
      </c>
      <c r="C5113" s="1425" t="s">
        <v>1313</v>
      </c>
      <c r="D5113" s="1425" t="s">
        <v>1286</v>
      </c>
      <c r="E5113" s="1425" t="s">
        <v>1480</v>
      </c>
      <c r="F5113" s="1425" t="s">
        <v>390</v>
      </c>
      <c r="G5113" s="1425" t="s">
        <v>1238</v>
      </c>
      <c r="H5113" s="1425" t="s">
        <v>1267</v>
      </c>
      <c r="I5113" s="1425" t="s">
        <v>2767</v>
      </c>
      <c r="J5113" s="1425" t="s">
        <v>390</v>
      </c>
      <c r="K5113" s="1425">
        <v>-76123.720000000001</v>
      </c>
    </row>
    <row r="5114" spans="1:11" ht="12.75">
      <c r="A5114" s="1425" t="s">
        <v>1360</v>
      </c>
      <c r="B5114" s="1425" t="s">
        <v>627</v>
      </c>
      <c r="C5114" s="1425" t="s">
        <v>1313</v>
      </c>
      <c r="D5114" s="1425" t="s">
        <v>1286</v>
      </c>
      <c r="E5114" s="1425" t="s">
        <v>1480</v>
      </c>
      <c r="F5114" s="1425" t="s">
        <v>390</v>
      </c>
      <c r="G5114" s="1425" t="s">
        <v>1238</v>
      </c>
      <c r="H5114" s="1425" t="s">
        <v>1267</v>
      </c>
      <c r="I5114" s="1425" t="s">
        <v>2768</v>
      </c>
      <c r="J5114" s="1425" t="s">
        <v>390</v>
      </c>
      <c r="K5114" s="1425">
        <v>-6661.5900000000001</v>
      </c>
    </row>
    <row r="5115" spans="1:11" ht="12.75">
      <c r="A5115" s="1425" t="s">
        <v>1360</v>
      </c>
      <c r="B5115" s="1425" t="s">
        <v>627</v>
      </c>
      <c r="C5115" s="1425" t="s">
        <v>1313</v>
      </c>
      <c r="D5115" s="1425" t="s">
        <v>1286</v>
      </c>
      <c r="E5115" s="1425" t="s">
        <v>1480</v>
      </c>
      <c r="F5115" s="1425" t="s">
        <v>390</v>
      </c>
      <c r="G5115" s="1425" t="s">
        <v>1238</v>
      </c>
      <c r="H5115" s="1425" t="s">
        <v>1267</v>
      </c>
      <c r="I5115" s="1425" t="s">
        <v>2769</v>
      </c>
      <c r="J5115" s="1425" t="s">
        <v>390</v>
      </c>
      <c r="K5115" s="1425">
        <v>-3390.5700000000002</v>
      </c>
    </row>
    <row r="5116" spans="1:11" ht="12.75">
      <c r="A5116" s="1425" t="s">
        <v>1360</v>
      </c>
      <c r="B5116" s="1425" t="s">
        <v>627</v>
      </c>
      <c r="C5116" s="1425" t="s">
        <v>1313</v>
      </c>
      <c r="D5116" s="1425" t="s">
        <v>1286</v>
      </c>
      <c r="E5116" s="1425" t="s">
        <v>1480</v>
      </c>
      <c r="F5116" s="1425" t="s">
        <v>390</v>
      </c>
      <c r="G5116" s="1425" t="s">
        <v>1238</v>
      </c>
      <c r="H5116" s="1425" t="s">
        <v>1267</v>
      </c>
      <c r="I5116" s="1425" t="s">
        <v>2770</v>
      </c>
      <c r="J5116" s="1425" t="s">
        <v>390</v>
      </c>
      <c r="K5116" s="1425">
        <v>-2879.0999999999999</v>
      </c>
    </row>
    <row r="5117" spans="1:11" ht="12.75">
      <c r="A5117" s="1425" t="s">
        <v>1360</v>
      </c>
      <c r="B5117" s="1425" t="s">
        <v>627</v>
      </c>
      <c r="C5117" s="1425" t="s">
        <v>1313</v>
      </c>
      <c r="D5117" s="1425" t="s">
        <v>1286</v>
      </c>
      <c r="E5117" s="1425" t="s">
        <v>1480</v>
      </c>
      <c r="F5117" s="1425" t="s">
        <v>390</v>
      </c>
      <c r="G5117" s="1425" t="s">
        <v>1238</v>
      </c>
      <c r="H5117" s="1425" t="s">
        <v>1267</v>
      </c>
      <c r="I5117" s="1425" t="s">
        <v>2771</v>
      </c>
      <c r="J5117" s="1425" t="s">
        <v>390</v>
      </c>
      <c r="K5117" s="1425">
        <v>-96064</v>
      </c>
    </row>
    <row r="5118" spans="1:11" ht="12.75">
      <c r="A5118" s="1425" t="s">
        <v>1360</v>
      </c>
      <c r="B5118" s="1425" t="s">
        <v>627</v>
      </c>
      <c r="C5118" s="1425" t="s">
        <v>1314</v>
      </c>
      <c r="D5118" s="1425" t="s">
        <v>1286</v>
      </c>
      <c r="E5118" s="1425" t="s">
        <v>2885</v>
      </c>
      <c r="F5118" s="1425" t="s">
        <v>390</v>
      </c>
      <c r="G5118" s="1425" t="s">
        <v>1238</v>
      </c>
      <c r="H5118" s="1425" t="s">
        <v>2762</v>
      </c>
      <c r="I5118" s="1425" t="s">
        <v>2764</v>
      </c>
      <c r="J5118" s="1425" t="s">
        <v>390</v>
      </c>
      <c r="K5118" s="1425">
        <v>-132.44</v>
      </c>
    </row>
    <row r="5119" spans="1:11" ht="12.75">
      <c r="A5119" s="1425" t="s">
        <v>1360</v>
      </c>
      <c r="B5119" s="1425" t="s">
        <v>627</v>
      </c>
      <c r="C5119" s="1425" t="s">
        <v>1314</v>
      </c>
      <c r="D5119" s="1425" t="s">
        <v>1286</v>
      </c>
      <c r="E5119" s="1425" t="s">
        <v>2885</v>
      </c>
      <c r="F5119" s="1425" t="s">
        <v>390</v>
      </c>
      <c r="G5119" s="1425" t="s">
        <v>1238</v>
      </c>
      <c r="H5119" s="1425" t="s">
        <v>1263</v>
      </c>
      <c r="I5119" s="1425" t="s">
        <v>2764</v>
      </c>
      <c r="J5119" s="1425" t="s">
        <v>390</v>
      </c>
      <c r="K5119" s="1425">
        <v>-105.05</v>
      </c>
    </row>
    <row r="5120" spans="1:11" ht="12.75">
      <c r="A5120" s="1425" t="s">
        <v>1360</v>
      </c>
      <c r="B5120" s="1425" t="s">
        <v>627</v>
      </c>
      <c r="C5120" s="1425" t="s">
        <v>1314</v>
      </c>
      <c r="D5120" s="1425" t="s">
        <v>1286</v>
      </c>
      <c r="E5120" s="1425" t="s">
        <v>2885</v>
      </c>
      <c r="F5120" s="1425" t="s">
        <v>390</v>
      </c>
      <c r="G5120" s="1425" t="s">
        <v>1238</v>
      </c>
      <c r="H5120" s="1425" t="s">
        <v>2772</v>
      </c>
      <c r="I5120" s="1425" t="s">
        <v>2764</v>
      </c>
      <c r="J5120" s="1425" t="s">
        <v>390</v>
      </c>
      <c r="K5120" s="1425">
        <v>-164.41999999999999</v>
      </c>
    </row>
    <row r="5121" spans="1:11" ht="12.75">
      <c r="A5121" s="1425" t="s">
        <v>1360</v>
      </c>
      <c r="B5121" s="1425" t="s">
        <v>627</v>
      </c>
      <c r="C5121" s="1425" t="s">
        <v>1314</v>
      </c>
      <c r="D5121" s="1425" t="s">
        <v>1286</v>
      </c>
      <c r="E5121" s="1425" t="s">
        <v>2885</v>
      </c>
      <c r="F5121" s="1425" t="s">
        <v>390</v>
      </c>
      <c r="G5121" s="1425" t="s">
        <v>1238</v>
      </c>
      <c r="H5121" s="1425" t="s">
        <v>2773</v>
      </c>
      <c r="I5121" s="1425" t="s">
        <v>2764</v>
      </c>
      <c r="J5121" s="1425" t="s">
        <v>390</v>
      </c>
      <c r="K5121" s="1425">
        <v>-99.359999999999999</v>
      </c>
    </row>
    <row r="5122" spans="1:11" ht="12.75">
      <c r="A5122" s="1425" t="s">
        <v>1360</v>
      </c>
      <c r="B5122" s="1425" t="s">
        <v>627</v>
      </c>
      <c r="C5122" s="1425" t="s">
        <v>1314</v>
      </c>
      <c r="D5122" s="1425" t="s">
        <v>1286</v>
      </c>
      <c r="E5122" s="1425" t="s">
        <v>2885</v>
      </c>
      <c r="F5122" s="1425" t="s">
        <v>390</v>
      </c>
      <c r="G5122" s="1425" t="s">
        <v>1238</v>
      </c>
      <c r="H5122" s="1425" t="s">
        <v>1264</v>
      </c>
      <c r="I5122" s="1425" t="s">
        <v>2764</v>
      </c>
      <c r="J5122" s="1425" t="s">
        <v>390</v>
      </c>
      <c r="K5122" s="1425">
        <v>-113.45999999999999</v>
      </c>
    </row>
    <row r="5123" spans="1:11" ht="12.75">
      <c r="A5123" s="1425" t="s">
        <v>1360</v>
      </c>
      <c r="B5123" s="1425" t="s">
        <v>627</v>
      </c>
      <c r="C5123" s="1425" t="s">
        <v>1314</v>
      </c>
      <c r="D5123" s="1425" t="s">
        <v>1286</v>
      </c>
      <c r="E5123" s="1425" t="s">
        <v>2885</v>
      </c>
      <c r="F5123" s="1425" t="s">
        <v>390</v>
      </c>
      <c r="G5123" s="1425" t="s">
        <v>1238</v>
      </c>
      <c r="H5123" s="1425" t="s">
        <v>1265</v>
      </c>
      <c r="I5123" s="1425" t="s">
        <v>2764</v>
      </c>
      <c r="J5123" s="1425" t="s">
        <v>390</v>
      </c>
      <c r="K5123" s="1425">
        <v>-123.20999999999999</v>
      </c>
    </row>
    <row r="5124" spans="1:11" ht="12.75">
      <c r="A5124" s="1425" t="s">
        <v>1360</v>
      </c>
      <c r="B5124" s="1425" t="s">
        <v>627</v>
      </c>
      <c r="C5124" s="1425" t="s">
        <v>1314</v>
      </c>
      <c r="D5124" s="1425" t="s">
        <v>1286</v>
      </c>
      <c r="E5124" s="1425" t="s">
        <v>2885</v>
      </c>
      <c r="F5124" s="1425" t="s">
        <v>390</v>
      </c>
      <c r="G5124" s="1425" t="s">
        <v>1238</v>
      </c>
      <c r="H5124" s="1425" t="s">
        <v>2774</v>
      </c>
      <c r="I5124" s="1425" t="s">
        <v>2764</v>
      </c>
      <c r="J5124" s="1425" t="s">
        <v>390</v>
      </c>
      <c r="K5124" s="1425">
        <v>-86.359999999999999</v>
      </c>
    </row>
    <row r="5125" spans="1:11" ht="12.75">
      <c r="A5125" s="1425" t="s">
        <v>1360</v>
      </c>
      <c r="B5125" s="1425" t="s">
        <v>627</v>
      </c>
      <c r="C5125" s="1425" t="s">
        <v>1314</v>
      </c>
      <c r="D5125" s="1425" t="s">
        <v>1286</v>
      </c>
      <c r="E5125" s="1425" t="s">
        <v>2885</v>
      </c>
      <c r="F5125" s="1425" t="s">
        <v>390</v>
      </c>
      <c r="G5125" s="1425" t="s">
        <v>1238</v>
      </c>
      <c r="H5125" s="1425" t="s">
        <v>1266</v>
      </c>
      <c r="I5125" s="1425" t="s">
        <v>2764</v>
      </c>
      <c r="J5125" s="1425" t="s">
        <v>390</v>
      </c>
      <c r="K5125" s="1425">
        <v>-111.83</v>
      </c>
    </row>
    <row r="5126" spans="1:11" ht="12.75">
      <c r="A5126" s="1425" t="s">
        <v>1360</v>
      </c>
      <c r="B5126" s="1425" t="s">
        <v>627</v>
      </c>
      <c r="C5126" s="1425" t="s">
        <v>1314</v>
      </c>
      <c r="D5126" s="1425" t="s">
        <v>1286</v>
      </c>
      <c r="E5126" s="1425" t="s">
        <v>2885</v>
      </c>
      <c r="F5126" s="1425" t="s">
        <v>390</v>
      </c>
      <c r="G5126" s="1425" t="s">
        <v>1238</v>
      </c>
      <c r="H5126" s="1425" t="s">
        <v>1267</v>
      </c>
      <c r="I5126" s="1425" t="s">
        <v>2764</v>
      </c>
      <c r="J5126" s="1425" t="s">
        <v>390</v>
      </c>
      <c r="K5126" s="1425">
        <v>-144.09999999999999</v>
      </c>
    </row>
    <row r="5127" spans="1:11" ht="12.75">
      <c r="A5127" s="1425" t="s">
        <v>1360</v>
      </c>
      <c r="B5127" s="1425" t="s">
        <v>627</v>
      </c>
      <c r="C5127" s="1425" t="s">
        <v>475</v>
      </c>
      <c r="D5127" s="1425" t="s">
        <v>1286</v>
      </c>
      <c r="E5127" s="1425" t="s">
        <v>1481</v>
      </c>
      <c r="F5127" s="1425" t="s">
        <v>390</v>
      </c>
      <c r="G5127" s="1425" t="s">
        <v>116</v>
      </c>
      <c r="H5127" s="1425" t="s">
        <v>2762</v>
      </c>
      <c r="I5127" s="1425" t="s">
        <v>2775</v>
      </c>
      <c r="J5127" s="1425" t="s">
        <v>390</v>
      </c>
      <c r="K5127" s="1425">
        <v>-530405.44999999995</v>
      </c>
    </row>
    <row r="5128" spans="1:11" ht="12.75">
      <c r="A5128" s="1425" t="s">
        <v>1360</v>
      </c>
      <c r="B5128" s="1425" t="s">
        <v>627</v>
      </c>
      <c r="C5128" s="1425" t="s">
        <v>475</v>
      </c>
      <c r="D5128" s="1425" t="s">
        <v>1286</v>
      </c>
      <c r="E5128" s="1425" t="s">
        <v>1481</v>
      </c>
      <c r="F5128" s="1425" t="s">
        <v>390</v>
      </c>
      <c r="G5128" s="1425" t="s">
        <v>116</v>
      </c>
      <c r="H5128" s="1425" t="s">
        <v>2762</v>
      </c>
      <c r="I5128" s="1425" t="s">
        <v>2776</v>
      </c>
      <c r="J5128" s="1425" t="s">
        <v>390</v>
      </c>
      <c r="K5128" s="1425">
        <v>-785357.09999999998</v>
      </c>
    </row>
    <row r="5129" spans="1:11" ht="12.75">
      <c r="A5129" s="1425" t="s">
        <v>1360</v>
      </c>
      <c r="B5129" s="1425" t="s">
        <v>627</v>
      </c>
      <c r="C5129" s="1425" t="s">
        <v>475</v>
      </c>
      <c r="D5129" s="1425" t="s">
        <v>1286</v>
      </c>
      <c r="E5129" s="1425" t="s">
        <v>1481</v>
      </c>
      <c r="F5129" s="1425" t="s">
        <v>390</v>
      </c>
      <c r="G5129" s="1425" t="s">
        <v>116</v>
      </c>
      <c r="H5129" s="1425" t="s">
        <v>2762</v>
      </c>
      <c r="I5129" s="1425" t="s">
        <v>2777</v>
      </c>
      <c r="J5129" s="1425" t="s">
        <v>390</v>
      </c>
      <c r="K5129" s="1425">
        <v>-196023.39999999999</v>
      </c>
    </row>
    <row r="5130" spans="1:11" ht="12.75">
      <c r="A5130" s="1425" t="s">
        <v>1360</v>
      </c>
      <c r="B5130" s="1425" t="s">
        <v>627</v>
      </c>
      <c r="C5130" s="1425" t="s">
        <v>475</v>
      </c>
      <c r="D5130" s="1425" t="s">
        <v>1286</v>
      </c>
      <c r="E5130" s="1425" t="s">
        <v>1481</v>
      </c>
      <c r="F5130" s="1425" t="s">
        <v>390</v>
      </c>
      <c r="G5130" s="1425" t="s">
        <v>116</v>
      </c>
      <c r="H5130" s="1425" t="s">
        <v>2762</v>
      </c>
      <c r="I5130" s="1425" t="s">
        <v>2778</v>
      </c>
      <c r="J5130" s="1425" t="s">
        <v>390</v>
      </c>
      <c r="K5130" s="1425">
        <v>-834086.53000000003</v>
      </c>
    </row>
    <row r="5131" spans="1:11" ht="12.75">
      <c r="A5131" s="1425" t="s">
        <v>1360</v>
      </c>
      <c r="B5131" s="1425" t="s">
        <v>627</v>
      </c>
      <c r="C5131" s="1425" t="s">
        <v>475</v>
      </c>
      <c r="D5131" s="1425" t="s">
        <v>1286</v>
      </c>
      <c r="E5131" s="1425" t="s">
        <v>1481</v>
      </c>
      <c r="F5131" s="1425" t="s">
        <v>390</v>
      </c>
      <c r="G5131" s="1425" t="s">
        <v>116</v>
      </c>
      <c r="H5131" s="1425" t="s">
        <v>1263</v>
      </c>
      <c r="I5131" s="1425" t="s">
        <v>2775</v>
      </c>
      <c r="J5131" s="1425" t="s">
        <v>390</v>
      </c>
      <c r="K5131" s="1425">
        <v>-593169.77000000002</v>
      </c>
    </row>
    <row r="5132" spans="1:11" ht="12.75">
      <c r="A5132" s="1425" t="s">
        <v>1360</v>
      </c>
      <c r="B5132" s="1425" t="s">
        <v>627</v>
      </c>
      <c r="C5132" s="1425" t="s">
        <v>475</v>
      </c>
      <c r="D5132" s="1425" t="s">
        <v>1286</v>
      </c>
      <c r="E5132" s="1425" t="s">
        <v>1481</v>
      </c>
      <c r="F5132" s="1425" t="s">
        <v>390</v>
      </c>
      <c r="G5132" s="1425" t="s">
        <v>116</v>
      </c>
      <c r="H5132" s="1425" t="s">
        <v>1263</v>
      </c>
      <c r="I5132" s="1425" t="s">
        <v>2776</v>
      </c>
      <c r="J5132" s="1425" t="s">
        <v>390</v>
      </c>
      <c r="K5132" s="1425">
        <v>-1073434.95</v>
      </c>
    </row>
    <row r="5133" spans="1:11" ht="12.75">
      <c r="A5133" s="1425" t="s">
        <v>1360</v>
      </c>
      <c r="B5133" s="1425" t="s">
        <v>627</v>
      </c>
      <c r="C5133" s="1425" t="s">
        <v>475</v>
      </c>
      <c r="D5133" s="1425" t="s">
        <v>1286</v>
      </c>
      <c r="E5133" s="1425" t="s">
        <v>1481</v>
      </c>
      <c r="F5133" s="1425" t="s">
        <v>390</v>
      </c>
      <c r="G5133" s="1425" t="s">
        <v>116</v>
      </c>
      <c r="H5133" s="1425" t="s">
        <v>1263</v>
      </c>
      <c r="I5133" s="1425" t="s">
        <v>2777</v>
      </c>
      <c r="J5133" s="1425" t="s">
        <v>390</v>
      </c>
      <c r="K5133" s="1425">
        <v>-310208.46999999997</v>
      </c>
    </row>
    <row r="5134" spans="1:11" ht="12.75">
      <c r="A5134" s="1425" t="s">
        <v>1360</v>
      </c>
      <c r="B5134" s="1425" t="s">
        <v>627</v>
      </c>
      <c r="C5134" s="1425" t="s">
        <v>475</v>
      </c>
      <c r="D5134" s="1425" t="s">
        <v>1286</v>
      </c>
      <c r="E5134" s="1425" t="s">
        <v>1481</v>
      </c>
      <c r="F5134" s="1425" t="s">
        <v>390</v>
      </c>
      <c r="G5134" s="1425" t="s">
        <v>116</v>
      </c>
      <c r="H5134" s="1425" t="s">
        <v>1263</v>
      </c>
      <c r="I5134" s="1425" t="s">
        <v>2778</v>
      </c>
      <c r="J5134" s="1425" t="s">
        <v>390</v>
      </c>
      <c r="K5134" s="1425">
        <v>-1276538.79</v>
      </c>
    </row>
    <row r="5135" spans="1:11" ht="12.75">
      <c r="A5135" s="1425" t="s">
        <v>1360</v>
      </c>
      <c r="B5135" s="1425" t="s">
        <v>627</v>
      </c>
      <c r="C5135" s="1425" t="s">
        <v>475</v>
      </c>
      <c r="D5135" s="1425" t="s">
        <v>1286</v>
      </c>
      <c r="E5135" s="1425" t="s">
        <v>1481</v>
      </c>
      <c r="F5135" s="1425" t="s">
        <v>390</v>
      </c>
      <c r="G5135" s="1425" t="s">
        <v>116</v>
      </c>
      <c r="H5135" s="1425" t="s">
        <v>2772</v>
      </c>
      <c r="I5135" s="1425" t="s">
        <v>2775</v>
      </c>
      <c r="J5135" s="1425" t="s">
        <v>390</v>
      </c>
      <c r="K5135" s="1425">
        <v>-476608.90000000002</v>
      </c>
    </row>
    <row r="5136" spans="1:11" ht="12.75">
      <c r="A5136" s="1425" t="s">
        <v>1360</v>
      </c>
      <c r="B5136" s="1425" t="s">
        <v>627</v>
      </c>
      <c r="C5136" s="1425" t="s">
        <v>475</v>
      </c>
      <c r="D5136" s="1425" t="s">
        <v>1286</v>
      </c>
      <c r="E5136" s="1425" t="s">
        <v>1481</v>
      </c>
      <c r="F5136" s="1425" t="s">
        <v>390</v>
      </c>
      <c r="G5136" s="1425" t="s">
        <v>116</v>
      </c>
      <c r="H5136" s="1425" t="s">
        <v>2772</v>
      </c>
      <c r="I5136" s="1425" t="s">
        <v>2776</v>
      </c>
      <c r="J5136" s="1425" t="s">
        <v>390</v>
      </c>
      <c r="K5136" s="1425">
        <v>-745082.06000000006</v>
      </c>
    </row>
    <row r="5137" spans="1:11" ht="12.75">
      <c r="A5137" s="1425" t="s">
        <v>1360</v>
      </c>
      <c r="B5137" s="1425" t="s">
        <v>627</v>
      </c>
      <c r="C5137" s="1425" t="s">
        <v>475</v>
      </c>
      <c r="D5137" s="1425" t="s">
        <v>1286</v>
      </c>
      <c r="E5137" s="1425" t="s">
        <v>1481</v>
      </c>
      <c r="F5137" s="1425" t="s">
        <v>390</v>
      </c>
      <c r="G5137" s="1425" t="s">
        <v>116</v>
      </c>
      <c r="H5137" s="1425" t="s">
        <v>2772</v>
      </c>
      <c r="I5137" s="1425" t="s">
        <v>2777</v>
      </c>
      <c r="J5137" s="1425" t="s">
        <v>390</v>
      </c>
      <c r="K5137" s="1425">
        <v>-191073.09</v>
      </c>
    </row>
    <row r="5138" spans="1:11" ht="12.75">
      <c r="A5138" s="1425" t="s">
        <v>1360</v>
      </c>
      <c r="B5138" s="1425" t="s">
        <v>627</v>
      </c>
      <c r="C5138" s="1425" t="s">
        <v>475</v>
      </c>
      <c r="D5138" s="1425" t="s">
        <v>1286</v>
      </c>
      <c r="E5138" s="1425" t="s">
        <v>1481</v>
      </c>
      <c r="F5138" s="1425" t="s">
        <v>390</v>
      </c>
      <c r="G5138" s="1425" t="s">
        <v>116</v>
      </c>
      <c r="H5138" s="1425" t="s">
        <v>2772</v>
      </c>
      <c r="I5138" s="1425" t="s">
        <v>2778</v>
      </c>
      <c r="J5138" s="1425" t="s">
        <v>390</v>
      </c>
      <c r="K5138" s="1425">
        <v>-753561.13</v>
      </c>
    </row>
    <row r="5139" spans="1:11" ht="12.75">
      <c r="A5139" s="1425" t="s">
        <v>1360</v>
      </c>
      <c r="B5139" s="1425" t="s">
        <v>627</v>
      </c>
      <c r="C5139" s="1425" t="s">
        <v>475</v>
      </c>
      <c r="D5139" s="1425" t="s">
        <v>1286</v>
      </c>
      <c r="E5139" s="1425" t="s">
        <v>1481</v>
      </c>
      <c r="F5139" s="1425" t="s">
        <v>390</v>
      </c>
      <c r="G5139" s="1425" t="s">
        <v>116</v>
      </c>
      <c r="H5139" s="1425" t="s">
        <v>2773</v>
      </c>
      <c r="I5139" s="1425" t="s">
        <v>2775</v>
      </c>
      <c r="J5139" s="1425" t="s">
        <v>390</v>
      </c>
      <c r="K5139" s="1425">
        <v>-589541.98999999999</v>
      </c>
    </row>
    <row r="5140" spans="1:11" ht="12.75">
      <c r="A5140" s="1425" t="s">
        <v>1360</v>
      </c>
      <c r="B5140" s="1425" t="s">
        <v>627</v>
      </c>
      <c r="C5140" s="1425" t="s">
        <v>475</v>
      </c>
      <c r="D5140" s="1425" t="s">
        <v>1286</v>
      </c>
      <c r="E5140" s="1425" t="s">
        <v>1481</v>
      </c>
      <c r="F5140" s="1425" t="s">
        <v>390</v>
      </c>
      <c r="G5140" s="1425" t="s">
        <v>116</v>
      </c>
      <c r="H5140" s="1425" t="s">
        <v>2773</v>
      </c>
      <c r="I5140" s="1425" t="s">
        <v>2776</v>
      </c>
      <c r="J5140" s="1425" t="s">
        <v>390</v>
      </c>
      <c r="K5140" s="1425">
        <v>-875068.37</v>
      </c>
    </row>
    <row r="5141" spans="1:11" ht="12.75">
      <c r="A5141" s="1425" t="s">
        <v>1360</v>
      </c>
      <c r="B5141" s="1425" t="s">
        <v>627</v>
      </c>
      <c r="C5141" s="1425" t="s">
        <v>475</v>
      </c>
      <c r="D5141" s="1425" t="s">
        <v>1286</v>
      </c>
      <c r="E5141" s="1425" t="s">
        <v>1481</v>
      </c>
      <c r="F5141" s="1425" t="s">
        <v>390</v>
      </c>
      <c r="G5141" s="1425" t="s">
        <v>116</v>
      </c>
      <c r="H5141" s="1425" t="s">
        <v>2773</v>
      </c>
      <c r="I5141" s="1425" t="s">
        <v>2777</v>
      </c>
      <c r="J5141" s="1425" t="s">
        <v>390</v>
      </c>
      <c r="K5141" s="1425">
        <v>-225245.82999999999</v>
      </c>
    </row>
    <row r="5142" spans="1:11" ht="12.75">
      <c r="A5142" s="1425" t="s">
        <v>1360</v>
      </c>
      <c r="B5142" s="1425" t="s">
        <v>627</v>
      </c>
      <c r="C5142" s="1425" t="s">
        <v>475</v>
      </c>
      <c r="D5142" s="1425" t="s">
        <v>1286</v>
      </c>
      <c r="E5142" s="1425" t="s">
        <v>1481</v>
      </c>
      <c r="F5142" s="1425" t="s">
        <v>390</v>
      </c>
      <c r="G5142" s="1425" t="s">
        <v>116</v>
      </c>
      <c r="H5142" s="1425" t="s">
        <v>2773</v>
      </c>
      <c r="I5142" s="1425" t="s">
        <v>2778</v>
      </c>
      <c r="J5142" s="1425" t="s">
        <v>390</v>
      </c>
      <c r="K5142" s="1425">
        <v>-877760.09999999998</v>
      </c>
    </row>
    <row r="5143" spans="1:11" ht="12.75">
      <c r="A5143" s="1425" t="s">
        <v>1360</v>
      </c>
      <c r="B5143" s="1425" t="s">
        <v>627</v>
      </c>
      <c r="C5143" s="1425" t="s">
        <v>475</v>
      </c>
      <c r="D5143" s="1425" t="s">
        <v>1286</v>
      </c>
      <c r="E5143" s="1425" t="s">
        <v>1481</v>
      </c>
      <c r="F5143" s="1425" t="s">
        <v>390</v>
      </c>
      <c r="G5143" s="1425" t="s">
        <v>116</v>
      </c>
      <c r="H5143" s="1425" t="s">
        <v>1264</v>
      </c>
      <c r="I5143" s="1425" t="s">
        <v>2775</v>
      </c>
      <c r="J5143" s="1425" t="s">
        <v>390</v>
      </c>
      <c r="K5143" s="1425">
        <v>-553446.83999999997</v>
      </c>
    </row>
    <row r="5144" spans="1:11" ht="12.75">
      <c r="A5144" s="1425" t="s">
        <v>1360</v>
      </c>
      <c r="B5144" s="1425" t="s">
        <v>627</v>
      </c>
      <c r="C5144" s="1425" t="s">
        <v>475</v>
      </c>
      <c r="D5144" s="1425" t="s">
        <v>1286</v>
      </c>
      <c r="E5144" s="1425" t="s">
        <v>1481</v>
      </c>
      <c r="F5144" s="1425" t="s">
        <v>390</v>
      </c>
      <c r="G5144" s="1425" t="s">
        <v>116</v>
      </c>
      <c r="H5144" s="1425" t="s">
        <v>1264</v>
      </c>
      <c r="I5144" s="1425" t="s">
        <v>2776</v>
      </c>
      <c r="J5144" s="1425" t="s">
        <v>390</v>
      </c>
      <c r="K5144" s="1425">
        <v>-1215396.79</v>
      </c>
    </row>
    <row r="5145" spans="1:11" ht="12.75">
      <c r="A5145" s="1425" t="s">
        <v>1360</v>
      </c>
      <c r="B5145" s="1425" t="s">
        <v>627</v>
      </c>
      <c r="C5145" s="1425" t="s">
        <v>475</v>
      </c>
      <c r="D5145" s="1425" t="s">
        <v>1286</v>
      </c>
      <c r="E5145" s="1425" t="s">
        <v>1481</v>
      </c>
      <c r="F5145" s="1425" t="s">
        <v>390</v>
      </c>
      <c r="G5145" s="1425" t="s">
        <v>116</v>
      </c>
      <c r="H5145" s="1425" t="s">
        <v>1264</v>
      </c>
      <c r="I5145" s="1425" t="s">
        <v>2777</v>
      </c>
      <c r="J5145" s="1425" t="s">
        <v>390</v>
      </c>
      <c r="K5145" s="1425">
        <v>-291622.07000000001</v>
      </c>
    </row>
    <row r="5146" spans="1:11" ht="12.75">
      <c r="A5146" s="1425" t="s">
        <v>1360</v>
      </c>
      <c r="B5146" s="1425" t="s">
        <v>627</v>
      </c>
      <c r="C5146" s="1425" t="s">
        <v>475</v>
      </c>
      <c r="D5146" s="1425" t="s">
        <v>1286</v>
      </c>
      <c r="E5146" s="1425" t="s">
        <v>1481</v>
      </c>
      <c r="F5146" s="1425" t="s">
        <v>390</v>
      </c>
      <c r="G5146" s="1425" t="s">
        <v>116</v>
      </c>
      <c r="H5146" s="1425" t="s">
        <v>1264</v>
      </c>
      <c r="I5146" s="1425" t="s">
        <v>2778</v>
      </c>
      <c r="J5146" s="1425" t="s">
        <v>390</v>
      </c>
      <c r="K5146" s="1425">
        <v>-1177647.6899999999</v>
      </c>
    </row>
    <row r="5147" spans="1:11" ht="12.75">
      <c r="A5147" s="1425" t="s">
        <v>1360</v>
      </c>
      <c r="B5147" s="1425" t="s">
        <v>627</v>
      </c>
      <c r="C5147" s="1425" t="s">
        <v>475</v>
      </c>
      <c r="D5147" s="1425" t="s">
        <v>1286</v>
      </c>
      <c r="E5147" s="1425" t="s">
        <v>1481</v>
      </c>
      <c r="F5147" s="1425" t="s">
        <v>390</v>
      </c>
      <c r="G5147" s="1425" t="s">
        <v>116</v>
      </c>
      <c r="H5147" s="1425" t="s">
        <v>1265</v>
      </c>
      <c r="I5147" s="1425" t="s">
        <v>2775</v>
      </c>
      <c r="J5147" s="1425" t="s">
        <v>390</v>
      </c>
      <c r="K5147" s="1425">
        <v>-640784.58999999997</v>
      </c>
    </row>
    <row r="5148" spans="1:11" ht="12.75">
      <c r="A5148" s="1425" t="s">
        <v>1360</v>
      </c>
      <c r="B5148" s="1425" t="s">
        <v>627</v>
      </c>
      <c r="C5148" s="1425" t="s">
        <v>475</v>
      </c>
      <c r="D5148" s="1425" t="s">
        <v>1286</v>
      </c>
      <c r="E5148" s="1425" t="s">
        <v>1481</v>
      </c>
      <c r="F5148" s="1425" t="s">
        <v>390</v>
      </c>
      <c r="G5148" s="1425" t="s">
        <v>116</v>
      </c>
      <c r="H5148" s="1425" t="s">
        <v>1265</v>
      </c>
      <c r="I5148" s="1425" t="s">
        <v>2776</v>
      </c>
      <c r="J5148" s="1425" t="s">
        <v>390</v>
      </c>
      <c r="K5148" s="1425">
        <v>-1173878.6399999999</v>
      </c>
    </row>
    <row r="5149" spans="1:11" ht="12.75">
      <c r="A5149" s="1425" t="s">
        <v>1360</v>
      </c>
      <c r="B5149" s="1425" t="s">
        <v>627</v>
      </c>
      <c r="C5149" s="1425" t="s">
        <v>475</v>
      </c>
      <c r="D5149" s="1425" t="s">
        <v>1286</v>
      </c>
      <c r="E5149" s="1425" t="s">
        <v>1481</v>
      </c>
      <c r="F5149" s="1425" t="s">
        <v>390</v>
      </c>
      <c r="G5149" s="1425" t="s">
        <v>116</v>
      </c>
      <c r="H5149" s="1425" t="s">
        <v>1265</v>
      </c>
      <c r="I5149" s="1425" t="s">
        <v>2777</v>
      </c>
      <c r="J5149" s="1425" t="s">
        <v>390</v>
      </c>
      <c r="K5149" s="1425">
        <v>-325539.03999999998</v>
      </c>
    </row>
    <row r="5150" spans="1:11" ht="12.75">
      <c r="A5150" s="1425" t="s">
        <v>1360</v>
      </c>
      <c r="B5150" s="1425" t="s">
        <v>627</v>
      </c>
      <c r="C5150" s="1425" t="s">
        <v>475</v>
      </c>
      <c r="D5150" s="1425" t="s">
        <v>1286</v>
      </c>
      <c r="E5150" s="1425" t="s">
        <v>1481</v>
      </c>
      <c r="F5150" s="1425" t="s">
        <v>390</v>
      </c>
      <c r="G5150" s="1425" t="s">
        <v>116</v>
      </c>
      <c r="H5150" s="1425" t="s">
        <v>1265</v>
      </c>
      <c r="I5150" s="1425" t="s">
        <v>2778</v>
      </c>
      <c r="J5150" s="1425" t="s">
        <v>390</v>
      </c>
      <c r="K5150" s="1425">
        <v>-1458994.9399999999</v>
      </c>
    </row>
    <row r="5151" spans="1:11" ht="12.75">
      <c r="A5151" s="1425" t="s">
        <v>1360</v>
      </c>
      <c r="B5151" s="1425" t="s">
        <v>627</v>
      </c>
      <c r="C5151" s="1425" t="s">
        <v>475</v>
      </c>
      <c r="D5151" s="1425" t="s">
        <v>1286</v>
      </c>
      <c r="E5151" s="1425" t="s">
        <v>1481</v>
      </c>
      <c r="F5151" s="1425" t="s">
        <v>390</v>
      </c>
      <c r="G5151" s="1425" t="s">
        <v>116</v>
      </c>
      <c r="H5151" s="1425" t="s">
        <v>2774</v>
      </c>
      <c r="I5151" s="1425" t="s">
        <v>2775</v>
      </c>
      <c r="J5151" s="1425" t="s">
        <v>390</v>
      </c>
      <c r="K5151" s="1425">
        <v>-566046.81999999995</v>
      </c>
    </row>
    <row r="5152" spans="1:11" ht="12.75">
      <c r="A5152" s="1425" t="s">
        <v>1360</v>
      </c>
      <c r="B5152" s="1425" t="s">
        <v>627</v>
      </c>
      <c r="C5152" s="1425" t="s">
        <v>475</v>
      </c>
      <c r="D5152" s="1425" t="s">
        <v>1286</v>
      </c>
      <c r="E5152" s="1425" t="s">
        <v>1481</v>
      </c>
      <c r="F5152" s="1425" t="s">
        <v>390</v>
      </c>
      <c r="G5152" s="1425" t="s">
        <v>116</v>
      </c>
      <c r="H5152" s="1425" t="s">
        <v>2774</v>
      </c>
      <c r="I5152" s="1425" t="s">
        <v>2776</v>
      </c>
      <c r="J5152" s="1425" t="s">
        <v>390</v>
      </c>
      <c r="K5152" s="1425">
        <v>-846118.44999999995</v>
      </c>
    </row>
    <row r="5153" spans="1:11" ht="12.75">
      <c r="A5153" s="1425" t="s">
        <v>1360</v>
      </c>
      <c r="B5153" s="1425" t="s">
        <v>627</v>
      </c>
      <c r="C5153" s="1425" t="s">
        <v>475</v>
      </c>
      <c r="D5153" s="1425" t="s">
        <v>1286</v>
      </c>
      <c r="E5153" s="1425" t="s">
        <v>1481</v>
      </c>
      <c r="F5153" s="1425" t="s">
        <v>390</v>
      </c>
      <c r="G5153" s="1425" t="s">
        <v>116</v>
      </c>
      <c r="H5153" s="1425" t="s">
        <v>2774</v>
      </c>
      <c r="I5153" s="1425" t="s">
        <v>2777</v>
      </c>
      <c r="J5153" s="1425" t="s">
        <v>390</v>
      </c>
      <c r="K5153" s="1425">
        <v>-213346.29000000001</v>
      </c>
    </row>
    <row r="5154" spans="1:11" ht="12.75">
      <c r="A5154" s="1425" t="s">
        <v>1360</v>
      </c>
      <c r="B5154" s="1425" t="s">
        <v>627</v>
      </c>
      <c r="C5154" s="1425" t="s">
        <v>475</v>
      </c>
      <c r="D5154" s="1425" t="s">
        <v>1286</v>
      </c>
      <c r="E5154" s="1425" t="s">
        <v>1481</v>
      </c>
      <c r="F5154" s="1425" t="s">
        <v>390</v>
      </c>
      <c r="G5154" s="1425" t="s">
        <v>116</v>
      </c>
      <c r="H5154" s="1425" t="s">
        <v>2774</v>
      </c>
      <c r="I5154" s="1425" t="s">
        <v>2778</v>
      </c>
      <c r="J5154" s="1425" t="s">
        <v>390</v>
      </c>
      <c r="K5154" s="1425">
        <v>-876231.40000000002</v>
      </c>
    </row>
    <row r="5155" spans="1:11" ht="12.75">
      <c r="A5155" s="1425" t="s">
        <v>1360</v>
      </c>
      <c r="B5155" s="1425" t="s">
        <v>627</v>
      </c>
      <c r="C5155" s="1425" t="s">
        <v>475</v>
      </c>
      <c r="D5155" s="1425" t="s">
        <v>1286</v>
      </c>
      <c r="E5155" s="1425" t="s">
        <v>1481</v>
      </c>
      <c r="F5155" s="1425" t="s">
        <v>390</v>
      </c>
      <c r="G5155" s="1425" t="s">
        <v>116</v>
      </c>
      <c r="H5155" s="1425" t="s">
        <v>1266</v>
      </c>
      <c r="I5155" s="1425" t="s">
        <v>2775</v>
      </c>
      <c r="J5155" s="1425" t="s">
        <v>390</v>
      </c>
      <c r="K5155" s="1425">
        <v>-567438.21999999997</v>
      </c>
    </row>
    <row r="5156" spans="1:11" ht="12.75">
      <c r="A5156" s="1425" t="s">
        <v>1360</v>
      </c>
      <c r="B5156" s="1425" t="s">
        <v>627</v>
      </c>
      <c r="C5156" s="1425" t="s">
        <v>475</v>
      </c>
      <c r="D5156" s="1425" t="s">
        <v>1286</v>
      </c>
      <c r="E5156" s="1425" t="s">
        <v>1481</v>
      </c>
      <c r="F5156" s="1425" t="s">
        <v>390</v>
      </c>
      <c r="G5156" s="1425" t="s">
        <v>116</v>
      </c>
      <c r="H5156" s="1425" t="s">
        <v>1266</v>
      </c>
      <c r="I5156" s="1425" t="s">
        <v>2776</v>
      </c>
      <c r="J5156" s="1425" t="s">
        <v>390</v>
      </c>
      <c r="K5156" s="1425">
        <v>-881987.64000000001</v>
      </c>
    </row>
    <row r="5157" spans="1:11" ht="12.75">
      <c r="A5157" s="1425" t="s">
        <v>1360</v>
      </c>
      <c r="B5157" s="1425" t="s">
        <v>627</v>
      </c>
      <c r="C5157" s="1425" t="s">
        <v>475</v>
      </c>
      <c r="D5157" s="1425" t="s">
        <v>1286</v>
      </c>
      <c r="E5157" s="1425" t="s">
        <v>1481</v>
      </c>
      <c r="F5157" s="1425" t="s">
        <v>390</v>
      </c>
      <c r="G5157" s="1425" t="s">
        <v>116</v>
      </c>
      <c r="H5157" s="1425" t="s">
        <v>1266</v>
      </c>
      <c r="I5157" s="1425" t="s">
        <v>2777</v>
      </c>
      <c r="J5157" s="1425" t="s">
        <v>390</v>
      </c>
      <c r="K5157" s="1425">
        <v>-246976.26999999999</v>
      </c>
    </row>
    <row r="5158" spans="1:11" ht="12.75">
      <c r="A5158" s="1425" t="s">
        <v>1360</v>
      </c>
      <c r="B5158" s="1425" t="s">
        <v>627</v>
      </c>
      <c r="C5158" s="1425" t="s">
        <v>475</v>
      </c>
      <c r="D5158" s="1425" t="s">
        <v>1286</v>
      </c>
      <c r="E5158" s="1425" t="s">
        <v>1481</v>
      </c>
      <c r="F5158" s="1425" t="s">
        <v>390</v>
      </c>
      <c r="G5158" s="1425" t="s">
        <v>116</v>
      </c>
      <c r="H5158" s="1425" t="s">
        <v>1266</v>
      </c>
      <c r="I5158" s="1425" t="s">
        <v>2778</v>
      </c>
      <c r="J5158" s="1425" t="s">
        <v>390</v>
      </c>
      <c r="K5158" s="1425">
        <v>-1026295.3</v>
      </c>
    </row>
    <row r="5159" spans="1:11" ht="12.75">
      <c r="A5159" s="1425" t="s">
        <v>1360</v>
      </c>
      <c r="B5159" s="1425" t="s">
        <v>627</v>
      </c>
      <c r="C5159" s="1425" t="s">
        <v>475</v>
      </c>
      <c r="D5159" s="1425" t="s">
        <v>1286</v>
      </c>
      <c r="E5159" s="1425" t="s">
        <v>1481</v>
      </c>
      <c r="F5159" s="1425" t="s">
        <v>390</v>
      </c>
      <c r="G5159" s="1425" t="s">
        <v>116</v>
      </c>
      <c r="H5159" s="1425" t="s">
        <v>1267</v>
      </c>
      <c r="I5159" s="1425" t="s">
        <v>2775</v>
      </c>
      <c r="J5159" s="1425" t="s">
        <v>390</v>
      </c>
      <c r="K5159" s="1425">
        <v>-546525.53000000003</v>
      </c>
    </row>
    <row r="5160" spans="1:11" ht="12.75">
      <c r="A5160" s="1425" t="s">
        <v>1360</v>
      </c>
      <c r="B5160" s="1425" t="s">
        <v>627</v>
      </c>
      <c r="C5160" s="1425" t="s">
        <v>475</v>
      </c>
      <c r="D5160" s="1425" t="s">
        <v>1286</v>
      </c>
      <c r="E5160" s="1425" t="s">
        <v>1481</v>
      </c>
      <c r="F5160" s="1425" t="s">
        <v>390</v>
      </c>
      <c r="G5160" s="1425" t="s">
        <v>116</v>
      </c>
      <c r="H5160" s="1425" t="s">
        <v>1267</v>
      </c>
      <c r="I5160" s="1425" t="s">
        <v>2776</v>
      </c>
      <c r="J5160" s="1425" t="s">
        <v>390</v>
      </c>
      <c r="K5160" s="1425">
        <v>-975451.20999999996</v>
      </c>
    </row>
    <row r="5161" spans="1:11" ht="12.75">
      <c r="A5161" s="1425" t="s">
        <v>1360</v>
      </c>
      <c r="B5161" s="1425" t="s">
        <v>627</v>
      </c>
      <c r="C5161" s="1425" t="s">
        <v>475</v>
      </c>
      <c r="D5161" s="1425" t="s">
        <v>1286</v>
      </c>
      <c r="E5161" s="1425" t="s">
        <v>1481</v>
      </c>
      <c r="F5161" s="1425" t="s">
        <v>390</v>
      </c>
      <c r="G5161" s="1425" t="s">
        <v>116</v>
      </c>
      <c r="H5161" s="1425" t="s">
        <v>1267</v>
      </c>
      <c r="I5161" s="1425" t="s">
        <v>2777</v>
      </c>
      <c r="J5161" s="1425" t="s">
        <v>390</v>
      </c>
      <c r="K5161" s="1425">
        <v>-287334.20000000001</v>
      </c>
    </row>
    <row r="5162" spans="1:11" ht="12.75">
      <c r="A5162" s="1425" t="s">
        <v>1360</v>
      </c>
      <c r="B5162" s="1425" t="s">
        <v>627</v>
      </c>
      <c r="C5162" s="1425" t="s">
        <v>475</v>
      </c>
      <c r="D5162" s="1425" t="s">
        <v>1286</v>
      </c>
      <c r="E5162" s="1425" t="s">
        <v>1481</v>
      </c>
      <c r="F5162" s="1425" t="s">
        <v>390</v>
      </c>
      <c r="G5162" s="1425" t="s">
        <v>116</v>
      </c>
      <c r="H5162" s="1425" t="s">
        <v>1267</v>
      </c>
      <c r="I5162" s="1425" t="s">
        <v>2778</v>
      </c>
      <c r="J5162" s="1425" t="s">
        <v>390</v>
      </c>
      <c r="K5162" s="1425">
        <v>-1189277.9299999999</v>
      </c>
    </row>
    <row r="5163" spans="1:11" ht="12.75">
      <c r="A5163" s="1425" t="s">
        <v>1360</v>
      </c>
      <c r="B5163" s="1425" t="s">
        <v>791</v>
      </c>
      <c r="C5163" s="1425" t="s">
        <v>390</v>
      </c>
      <c r="D5163" s="1425" t="s">
        <v>549</v>
      </c>
      <c r="E5163" s="1425" t="s">
        <v>1482</v>
      </c>
      <c r="F5163" s="1425" t="s">
        <v>1283</v>
      </c>
      <c r="G5163" s="1425" t="s">
        <v>1238</v>
      </c>
      <c r="H5163" s="1425" t="s">
        <v>2762</v>
      </c>
      <c r="I5163" s="1425" t="s">
        <v>2763</v>
      </c>
      <c r="J5163" s="1425" t="s">
        <v>1284</v>
      </c>
      <c r="K5163" s="1425">
        <v>29259.650000000001</v>
      </c>
    </row>
    <row r="5164" spans="1:11" ht="12.75">
      <c r="A5164" s="1425" t="s">
        <v>1360</v>
      </c>
      <c r="B5164" s="1425" t="s">
        <v>791</v>
      </c>
      <c r="C5164" s="1425" t="s">
        <v>390</v>
      </c>
      <c r="D5164" s="1425" t="s">
        <v>549</v>
      </c>
      <c r="E5164" s="1425" t="s">
        <v>1482</v>
      </c>
      <c r="F5164" s="1425" t="s">
        <v>1283</v>
      </c>
      <c r="G5164" s="1425" t="s">
        <v>1238</v>
      </c>
      <c r="H5164" s="1425" t="s">
        <v>2762</v>
      </c>
      <c r="I5164" s="1425" t="s">
        <v>2766</v>
      </c>
      <c r="J5164" s="1425" t="s">
        <v>1284</v>
      </c>
      <c r="K5164" s="1425">
        <v>693</v>
      </c>
    </row>
    <row r="5165" spans="1:11" ht="12.75">
      <c r="A5165" s="1425" t="s">
        <v>1360</v>
      </c>
      <c r="B5165" s="1425" t="s">
        <v>791</v>
      </c>
      <c r="C5165" s="1425" t="s">
        <v>390</v>
      </c>
      <c r="D5165" s="1425" t="s">
        <v>549</v>
      </c>
      <c r="E5165" s="1425" t="s">
        <v>1482</v>
      </c>
      <c r="F5165" s="1425" t="s">
        <v>1283</v>
      </c>
      <c r="G5165" s="1425" t="s">
        <v>1238</v>
      </c>
      <c r="H5165" s="1425" t="s">
        <v>2762</v>
      </c>
      <c r="I5165" s="1425" t="s">
        <v>2768</v>
      </c>
      <c r="J5165" s="1425" t="s">
        <v>1284</v>
      </c>
      <c r="K5165" s="1425">
        <v>2010</v>
      </c>
    </row>
    <row r="5166" spans="1:11" ht="12.75">
      <c r="A5166" s="1425" t="s">
        <v>1360</v>
      </c>
      <c r="B5166" s="1425" t="s">
        <v>791</v>
      </c>
      <c r="C5166" s="1425" t="s">
        <v>390</v>
      </c>
      <c r="D5166" s="1425" t="s">
        <v>549</v>
      </c>
      <c r="E5166" s="1425" t="s">
        <v>1482</v>
      </c>
      <c r="F5166" s="1425" t="s">
        <v>1283</v>
      </c>
      <c r="G5166" s="1425" t="s">
        <v>1238</v>
      </c>
      <c r="H5166" s="1425" t="s">
        <v>2762</v>
      </c>
      <c r="I5166" s="1425" t="s">
        <v>2769</v>
      </c>
      <c r="J5166" s="1425" t="s">
        <v>1284</v>
      </c>
      <c r="K5166" s="1425">
        <v>2870</v>
      </c>
    </row>
    <row r="5167" spans="1:11" ht="12.75">
      <c r="A5167" s="1425" t="s">
        <v>1360</v>
      </c>
      <c r="B5167" s="1425" t="s">
        <v>791</v>
      </c>
      <c r="C5167" s="1425" t="s">
        <v>390</v>
      </c>
      <c r="D5167" s="1425" t="s">
        <v>549</v>
      </c>
      <c r="E5167" s="1425" t="s">
        <v>1482</v>
      </c>
      <c r="F5167" s="1425" t="s">
        <v>1283</v>
      </c>
      <c r="G5167" s="1425" t="s">
        <v>1238</v>
      </c>
      <c r="H5167" s="1425" t="s">
        <v>2762</v>
      </c>
      <c r="I5167" s="1425" t="s">
        <v>2770</v>
      </c>
      <c r="J5167" s="1425" t="s">
        <v>1284</v>
      </c>
      <c r="K5167" s="1425">
        <v>310</v>
      </c>
    </row>
    <row r="5168" spans="1:11" ht="12.75">
      <c r="A5168" s="1425" t="s">
        <v>1360</v>
      </c>
      <c r="B5168" s="1425" t="s">
        <v>791</v>
      </c>
      <c r="C5168" s="1425" t="s">
        <v>390</v>
      </c>
      <c r="D5168" s="1425" t="s">
        <v>549</v>
      </c>
      <c r="E5168" s="1425" t="s">
        <v>1482</v>
      </c>
      <c r="F5168" s="1425" t="s">
        <v>1283</v>
      </c>
      <c r="G5168" s="1425" t="s">
        <v>1238</v>
      </c>
      <c r="H5168" s="1425" t="s">
        <v>1263</v>
      </c>
      <c r="I5168" s="1425" t="s">
        <v>2763</v>
      </c>
      <c r="J5168" s="1425" t="s">
        <v>1284</v>
      </c>
      <c r="K5168" s="1425">
        <v>2100</v>
      </c>
    </row>
    <row r="5169" spans="1:11" ht="12.75">
      <c r="A5169" s="1425" t="s">
        <v>1360</v>
      </c>
      <c r="B5169" s="1425" t="s">
        <v>791</v>
      </c>
      <c r="C5169" s="1425" t="s">
        <v>390</v>
      </c>
      <c r="D5169" s="1425" t="s">
        <v>549</v>
      </c>
      <c r="E5169" s="1425" t="s">
        <v>1482</v>
      </c>
      <c r="F5169" s="1425" t="s">
        <v>1283</v>
      </c>
      <c r="G5169" s="1425" t="s">
        <v>1238</v>
      </c>
      <c r="H5169" s="1425" t="s">
        <v>1263</v>
      </c>
      <c r="I5169" s="1425" t="s">
        <v>2768</v>
      </c>
      <c r="J5169" s="1425" t="s">
        <v>1284</v>
      </c>
      <c r="K5169" s="1425">
        <v>670</v>
      </c>
    </row>
    <row r="5170" spans="1:11" ht="12.75">
      <c r="A5170" s="1425" t="s">
        <v>1360</v>
      </c>
      <c r="B5170" s="1425" t="s">
        <v>791</v>
      </c>
      <c r="C5170" s="1425" t="s">
        <v>390</v>
      </c>
      <c r="D5170" s="1425" t="s">
        <v>549</v>
      </c>
      <c r="E5170" s="1425" t="s">
        <v>1482</v>
      </c>
      <c r="F5170" s="1425" t="s">
        <v>1283</v>
      </c>
      <c r="G5170" s="1425" t="s">
        <v>1238</v>
      </c>
      <c r="H5170" s="1425" t="s">
        <v>1263</v>
      </c>
      <c r="I5170" s="1425" t="s">
        <v>2769</v>
      </c>
      <c r="J5170" s="1425" t="s">
        <v>1284</v>
      </c>
      <c r="K5170" s="1425">
        <v>2220.6599999999999</v>
      </c>
    </row>
    <row r="5171" spans="1:11" ht="12.75">
      <c r="A5171" s="1425" t="s">
        <v>1360</v>
      </c>
      <c r="B5171" s="1425" t="s">
        <v>791</v>
      </c>
      <c r="C5171" s="1425" t="s">
        <v>390</v>
      </c>
      <c r="D5171" s="1425" t="s">
        <v>549</v>
      </c>
      <c r="E5171" s="1425" t="s">
        <v>1482</v>
      </c>
      <c r="F5171" s="1425" t="s">
        <v>1283</v>
      </c>
      <c r="G5171" s="1425" t="s">
        <v>1238</v>
      </c>
      <c r="H5171" s="1425" t="s">
        <v>1263</v>
      </c>
      <c r="I5171" s="1425" t="s">
        <v>2770</v>
      </c>
      <c r="J5171" s="1425" t="s">
        <v>1284</v>
      </c>
      <c r="K5171" s="1425">
        <v>2285</v>
      </c>
    </row>
    <row r="5172" spans="1:11" ht="12.75">
      <c r="A5172" s="1425" t="s">
        <v>1360</v>
      </c>
      <c r="B5172" s="1425" t="s">
        <v>791</v>
      </c>
      <c r="C5172" s="1425" t="s">
        <v>390</v>
      </c>
      <c r="D5172" s="1425" t="s">
        <v>549</v>
      </c>
      <c r="E5172" s="1425" t="s">
        <v>1482</v>
      </c>
      <c r="F5172" s="1425" t="s">
        <v>1283</v>
      </c>
      <c r="G5172" s="1425" t="s">
        <v>1238</v>
      </c>
      <c r="H5172" s="1425" t="s">
        <v>2772</v>
      </c>
      <c r="I5172" s="1425" t="s">
        <v>2763</v>
      </c>
      <c r="J5172" s="1425" t="s">
        <v>1284</v>
      </c>
      <c r="K5172" s="1425">
        <v>11984</v>
      </c>
    </row>
    <row r="5173" spans="1:11" ht="12.75">
      <c r="A5173" s="1425" t="s">
        <v>1360</v>
      </c>
      <c r="B5173" s="1425" t="s">
        <v>791</v>
      </c>
      <c r="C5173" s="1425" t="s">
        <v>390</v>
      </c>
      <c r="D5173" s="1425" t="s">
        <v>549</v>
      </c>
      <c r="E5173" s="1425" t="s">
        <v>1482</v>
      </c>
      <c r="F5173" s="1425" t="s">
        <v>1283</v>
      </c>
      <c r="G5173" s="1425" t="s">
        <v>1238</v>
      </c>
      <c r="H5173" s="1425" t="s">
        <v>2772</v>
      </c>
      <c r="I5173" s="1425" t="s">
        <v>2766</v>
      </c>
      <c r="J5173" s="1425" t="s">
        <v>1284</v>
      </c>
      <c r="K5173" s="1425">
        <v>693</v>
      </c>
    </row>
    <row r="5174" spans="1:11" ht="12.75">
      <c r="A5174" s="1425" t="s">
        <v>1360</v>
      </c>
      <c r="B5174" s="1425" t="s">
        <v>791</v>
      </c>
      <c r="C5174" s="1425" t="s">
        <v>390</v>
      </c>
      <c r="D5174" s="1425" t="s">
        <v>549</v>
      </c>
      <c r="E5174" s="1425" t="s">
        <v>1482</v>
      </c>
      <c r="F5174" s="1425" t="s">
        <v>1283</v>
      </c>
      <c r="G5174" s="1425" t="s">
        <v>1238</v>
      </c>
      <c r="H5174" s="1425" t="s">
        <v>2772</v>
      </c>
      <c r="I5174" s="1425" t="s">
        <v>2769</v>
      </c>
      <c r="J5174" s="1425" t="s">
        <v>1284</v>
      </c>
      <c r="K5174" s="1425">
        <v>1400</v>
      </c>
    </row>
    <row r="5175" spans="1:11" ht="12.75">
      <c r="A5175" s="1425" t="s">
        <v>1360</v>
      </c>
      <c r="B5175" s="1425" t="s">
        <v>791</v>
      </c>
      <c r="C5175" s="1425" t="s">
        <v>390</v>
      </c>
      <c r="D5175" s="1425" t="s">
        <v>549</v>
      </c>
      <c r="E5175" s="1425" t="s">
        <v>1482</v>
      </c>
      <c r="F5175" s="1425" t="s">
        <v>1283</v>
      </c>
      <c r="G5175" s="1425" t="s">
        <v>1238</v>
      </c>
      <c r="H5175" s="1425" t="s">
        <v>2772</v>
      </c>
      <c r="I5175" s="1425" t="s">
        <v>2770</v>
      </c>
      <c r="J5175" s="1425" t="s">
        <v>1284</v>
      </c>
      <c r="K5175" s="1425">
        <v>680</v>
      </c>
    </row>
    <row r="5176" spans="1:11" ht="12.75">
      <c r="A5176" s="1425" t="s">
        <v>1360</v>
      </c>
      <c r="B5176" s="1425" t="s">
        <v>791</v>
      </c>
      <c r="C5176" s="1425" t="s">
        <v>390</v>
      </c>
      <c r="D5176" s="1425" t="s">
        <v>549</v>
      </c>
      <c r="E5176" s="1425" t="s">
        <v>1482</v>
      </c>
      <c r="F5176" s="1425" t="s">
        <v>1283</v>
      </c>
      <c r="G5176" s="1425" t="s">
        <v>1238</v>
      </c>
      <c r="H5176" s="1425" t="s">
        <v>2773</v>
      </c>
      <c r="I5176" s="1425" t="s">
        <v>2763</v>
      </c>
      <c r="J5176" s="1425" t="s">
        <v>1284</v>
      </c>
      <c r="K5176" s="1425">
        <v>3472</v>
      </c>
    </row>
    <row r="5177" spans="1:11" ht="12.75">
      <c r="A5177" s="1425" t="s">
        <v>1360</v>
      </c>
      <c r="B5177" s="1425" t="s">
        <v>791</v>
      </c>
      <c r="C5177" s="1425" t="s">
        <v>390</v>
      </c>
      <c r="D5177" s="1425" t="s">
        <v>549</v>
      </c>
      <c r="E5177" s="1425" t="s">
        <v>1482</v>
      </c>
      <c r="F5177" s="1425" t="s">
        <v>1283</v>
      </c>
      <c r="G5177" s="1425" t="s">
        <v>1238</v>
      </c>
      <c r="H5177" s="1425" t="s">
        <v>1264</v>
      </c>
      <c r="I5177" s="1425" t="s">
        <v>2763</v>
      </c>
      <c r="J5177" s="1425" t="s">
        <v>1284</v>
      </c>
      <c r="K5177" s="1425">
        <v>29414</v>
      </c>
    </row>
    <row r="5178" spans="1:11" ht="12.75">
      <c r="A5178" s="1425" t="s">
        <v>1360</v>
      </c>
      <c r="B5178" s="1425" t="s">
        <v>791</v>
      </c>
      <c r="C5178" s="1425" t="s">
        <v>390</v>
      </c>
      <c r="D5178" s="1425" t="s">
        <v>549</v>
      </c>
      <c r="E5178" s="1425" t="s">
        <v>1482</v>
      </c>
      <c r="F5178" s="1425" t="s">
        <v>1283</v>
      </c>
      <c r="G5178" s="1425" t="s">
        <v>1238</v>
      </c>
      <c r="H5178" s="1425" t="s">
        <v>1264</v>
      </c>
      <c r="I5178" s="1425" t="s">
        <v>2766</v>
      </c>
      <c r="J5178" s="1425" t="s">
        <v>1284</v>
      </c>
      <c r="K5178" s="1425">
        <v>1386</v>
      </c>
    </row>
    <row r="5179" spans="1:11" ht="12.75">
      <c r="A5179" s="1425" t="s">
        <v>1360</v>
      </c>
      <c r="B5179" s="1425" t="s">
        <v>791</v>
      </c>
      <c r="C5179" s="1425" t="s">
        <v>390</v>
      </c>
      <c r="D5179" s="1425" t="s">
        <v>549</v>
      </c>
      <c r="E5179" s="1425" t="s">
        <v>1482</v>
      </c>
      <c r="F5179" s="1425" t="s">
        <v>1283</v>
      </c>
      <c r="G5179" s="1425" t="s">
        <v>1238</v>
      </c>
      <c r="H5179" s="1425" t="s">
        <v>1264</v>
      </c>
      <c r="I5179" s="1425" t="s">
        <v>2768</v>
      </c>
      <c r="J5179" s="1425" t="s">
        <v>1284</v>
      </c>
      <c r="K5179" s="1425">
        <v>2755</v>
      </c>
    </row>
    <row r="5180" spans="1:11" ht="12.75">
      <c r="A5180" s="1425" t="s">
        <v>1360</v>
      </c>
      <c r="B5180" s="1425" t="s">
        <v>791</v>
      </c>
      <c r="C5180" s="1425" t="s">
        <v>390</v>
      </c>
      <c r="D5180" s="1425" t="s">
        <v>549</v>
      </c>
      <c r="E5180" s="1425" t="s">
        <v>1482</v>
      </c>
      <c r="F5180" s="1425" t="s">
        <v>1283</v>
      </c>
      <c r="G5180" s="1425" t="s">
        <v>1238</v>
      </c>
      <c r="H5180" s="1425" t="s">
        <v>1264</v>
      </c>
      <c r="I5180" s="1425" t="s">
        <v>2769</v>
      </c>
      <c r="J5180" s="1425" t="s">
        <v>1284</v>
      </c>
      <c r="K5180" s="1425">
        <v>1690</v>
      </c>
    </row>
    <row r="5181" spans="1:11" ht="12.75">
      <c r="A5181" s="1425" t="s">
        <v>1360</v>
      </c>
      <c r="B5181" s="1425" t="s">
        <v>791</v>
      </c>
      <c r="C5181" s="1425" t="s">
        <v>390</v>
      </c>
      <c r="D5181" s="1425" t="s">
        <v>549</v>
      </c>
      <c r="E5181" s="1425" t="s">
        <v>1482</v>
      </c>
      <c r="F5181" s="1425" t="s">
        <v>1283</v>
      </c>
      <c r="G5181" s="1425" t="s">
        <v>1238</v>
      </c>
      <c r="H5181" s="1425" t="s">
        <v>1264</v>
      </c>
      <c r="I5181" s="1425" t="s">
        <v>2770</v>
      </c>
      <c r="J5181" s="1425" t="s">
        <v>1284</v>
      </c>
      <c r="K5181" s="1425">
        <v>670</v>
      </c>
    </row>
    <row r="5182" spans="1:11" ht="12.75">
      <c r="A5182" s="1425" t="s">
        <v>1360</v>
      </c>
      <c r="B5182" s="1425" t="s">
        <v>791</v>
      </c>
      <c r="C5182" s="1425" t="s">
        <v>390</v>
      </c>
      <c r="D5182" s="1425" t="s">
        <v>549</v>
      </c>
      <c r="E5182" s="1425" t="s">
        <v>1482</v>
      </c>
      <c r="F5182" s="1425" t="s">
        <v>1283</v>
      </c>
      <c r="G5182" s="1425" t="s">
        <v>1238</v>
      </c>
      <c r="H5182" s="1425" t="s">
        <v>1265</v>
      </c>
      <c r="I5182" s="1425" t="s">
        <v>2763</v>
      </c>
      <c r="J5182" s="1425" t="s">
        <v>1284</v>
      </c>
      <c r="K5182" s="1425">
        <v>11410</v>
      </c>
    </row>
    <row r="5183" spans="1:11" ht="12.75">
      <c r="A5183" s="1425" t="s">
        <v>1360</v>
      </c>
      <c r="B5183" s="1425" t="s">
        <v>791</v>
      </c>
      <c r="C5183" s="1425" t="s">
        <v>390</v>
      </c>
      <c r="D5183" s="1425" t="s">
        <v>549</v>
      </c>
      <c r="E5183" s="1425" t="s">
        <v>1482</v>
      </c>
      <c r="F5183" s="1425" t="s">
        <v>1283</v>
      </c>
      <c r="G5183" s="1425" t="s">
        <v>1238</v>
      </c>
      <c r="H5183" s="1425" t="s">
        <v>1265</v>
      </c>
      <c r="I5183" s="1425" t="s">
        <v>2768</v>
      </c>
      <c r="J5183" s="1425" t="s">
        <v>1284</v>
      </c>
      <c r="K5183" s="1425">
        <v>665</v>
      </c>
    </row>
    <row r="5184" spans="1:11" ht="12.75">
      <c r="A5184" s="1425" t="s">
        <v>1360</v>
      </c>
      <c r="B5184" s="1425" t="s">
        <v>791</v>
      </c>
      <c r="C5184" s="1425" t="s">
        <v>390</v>
      </c>
      <c r="D5184" s="1425" t="s">
        <v>549</v>
      </c>
      <c r="E5184" s="1425" t="s">
        <v>1482</v>
      </c>
      <c r="F5184" s="1425" t="s">
        <v>1283</v>
      </c>
      <c r="G5184" s="1425" t="s">
        <v>1238</v>
      </c>
      <c r="H5184" s="1425" t="s">
        <v>1265</v>
      </c>
      <c r="I5184" s="1425" t="s">
        <v>2769</v>
      </c>
      <c r="J5184" s="1425" t="s">
        <v>1284</v>
      </c>
      <c r="K5184" s="1425">
        <v>3210</v>
      </c>
    </row>
    <row r="5185" spans="1:11" ht="12.75">
      <c r="A5185" s="1425" t="s">
        <v>1360</v>
      </c>
      <c r="B5185" s="1425" t="s">
        <v>791</v>
      </c>
      <c r="C5185" s="1425" t="s">
        <v>390</v>
      </c>
      <c r="D5185" s="1425" t="s">
        <v>549</v>
      </c>
      <c r="E5185" s="1425" t="s">
        <v>1482</v>
      </c>
      <c r="F5185" s="1425" t="s">
        <v>1283</v>
      </c>
      <c r="G5185" s="1425" t="s">
        <v>1238</v>
      </c>
      <c r="H5185" s="1425" t="s">
        <v>1265</v>
      </c>
      <c r="I5185" s="1425" t="s">
        <v>2770</v>
      </c>
      <c r="J5185" s="1425" t="s">
        <v>1284</v>
      </c>
      <c r="K5185" s="1425">
        <v>3145</v>
      </c>
    </row>
    <row r="5186" spans="1:11" ht="12.75">
      <c r="A5186" s="1425" t="s">
        <v>1360</v>
      </c>
      <c r="B5186" s="1425" t="s">
        <v>791</v>
      </c>
      <c r="C5186" s="1425" t="s">
        <v>390</v>
      </c>
      <c r="D5186" s="1425" t="s">
        <v>549</v>
      </c>
      <c r="E5186" s="1425" t="s">
        <v>1482</v>
      </c>
      <c r="F5186" s="1425" t="s">
        <v>1283</v>
      </c>
      <c r="G5186" s="1425" t="s">
        <v>1238</v>
      </c>
      <c r="H5186" s="1425" t="s">
        <v>2774</v>
      </c>
      <c r="I5186" s="1425" t="s">
        <v>2763</v>
      </c>
      <c r="J5186" s="1425" t="s">
        <v>1284</v>
      </c>
      <c r="K5186" s="1425">
        <v>14056</v>
      </c>
    </row>
    <row r="5187" spans="1:11" ht="12.75">
      <c r="A5187" s="1425" t="s">
        <v>1360</v>
      </c>
      <c r="B5187" s="1425" t="s">
        <v>791</v>
      </c>
      <c r="C5187" s="1425" t="s">
        <v>390</v>
      </c>
      <c r="D5187" s="1425" t="s">
        <v>549</v>
      </c>
      <c r="E5187" s="1425" t="s">
        <v>1482</v>
      </c>
      <c r="F5187" s="1425" t="s">
        <v>1283</v>
      </c>
      <c r="G5187" s="1425" t="s">
        <v>1238</v>
      </c>
      <c r="H5187" s="1425" t="s">
        <v>2774</v>
      </c>
      <c r="I5187" s="1425" t="s">
        <v>2766</v>
      </c>
      <c r="J5187" s="1425" t="s">
        <v>1284</v>
      </c>
      <c r="K5187" s="1425">
        <v>1386</v>
      </c>
    </row>
    <row r="5188" spans="1:11" ht="12.75">
      <c r="A5188" s="1425" t="s">
        <v>1360</v>
      </c>
      <c r="B5188" s="1425" t="s">
        <v>791</v>
      </c>
      <c r="C5188" s="1425" t="s">
        <v>390</v>
      </c>
      <c r="D5188" s="1425" t="s">
        <v>549</v>
      </c>
      <c r="E5188" s="1425" t="s">
        <v>1482</v>
      </c>
      <c r="F5188" s="1425" t="s">
        <v>1283</v>
      </c>
      <c r="G5188" s="1425" t="s">
        <v>1238</v>
      </c>
      <c r="H5188" s="1425" t="s">
        <v>2774</v>
      </c>
      <c r="I5188" s="1425" t="s">
        <v>2768</v>
      </c>
      <c r="J5188" s="1425" t="s">
        <v>1284</v>
      </c>
      <c r="K5188" s="1425">
        <v>3390</v>
      </c>
    </row>
    <row r="5189" spans="1:11" ht="12.75">
      <c r="A5189" s="1425" t="s">
        <v>1360</v>
      </c>
      <c r="B5189" s="1425" t="s">
        <v>791</v>
      </c>
      <c r="C5189" s="1425" t="s">
        <v>390</v>
      </c>
      <c r="D5189" s="1425" t="s">
        <v>549</v>
      </c>
      <c r="E5189" s="1425" t="s">
        <v>1482</v>
      </c>
      <c r="F5189" s="1425" t="s">
        <v>1283</v>
      </c>
      <c r="G5189" s="1425" t="s">
        <v>1238</v>
      </c>
      <c r="H5189" s="1425" t="s">
        <v>2774</v>
      </c>
      <c r="I5189" s="1425" t="s">
        <v>2769</v>
      </c>
      <c r="J5189" s="1425" t="s">
        <v>1284</v>
      </c>
      <c r="K5189" s="1425">
        <v>2761.8000000000002</v>
      </c>
    </row>
    <row r="5190" spans="1:11" ht="12.75">
      <c r="A5190" s="1425" t="s">
        <v>1360</v>
      </c>
      <c r="B5190" s="1425" t="s">
        <v>791</v>
      </c>
      <c r="C5190" s="1425" t="s">
        <v>390</v>
      </c>
      <c r="D5190" s="1425" t="s">
        <v>549</v>
      </c>
      <c r="E5190" s="1425" t="s">
        <v>1482</v>
      </c>
      <c r="F5190" s="1425" t="s">
        <v>1283</v>
      </c>
      <c r="G5190" s="1425" t="s">
        <v>1238</v>
      </c>
      <c r="H5190" s="1425" t="s">
        <v>2774</v>
      </c>
      <c r="I5190" s="1425" t="s">
        <v>2770</v>
      </c>
      <c r="J5190" s="1425" t="s">
        <v>1284</v>
      </c>
      <c r="K5190" s="1425">
        <v>150</v>
      </c>
    </row>
    <row r="5191" spans="1:11" ht="12.75">
      <c r="A5191" s="1425" t="s">
        <v>1360</v>
      </c>
      <c r="B5191" s="1425" t="s">
        <v>791</v>
      </c>
      <c r="C5191" s="1425" t="s">
        <v>390</v>
      </c>
      <c r="D5191" s="1425" t="s">
        <v>549</v>
      </c>
      <c r="E5191" s="1425" t="s">
        <v>1482</v>
      </c>
      <c r="F5191" s="1425" t="s">
        <v>1283</v>
      </c>
      <c r="G5191" s="1425" t="s">
        <v>1238</v>
      </c>
      <c r="H5191" s="1425" t="s">
        <v>1266</v>
      </c>
      <c r="I5191" s="1425" t="s">
        <v>2763</v>
      </c>
      <c r="J5191" s="1425" t="s">
        <v>1284</v>
      </c>
      <c r="K5191" s="1425">
        <v>25088</v>
      </c>
    </row>
    <row r="5192" spans="1:11" ht="12.75">
      <c r="A5192" s="1425" t="s">
        <v>1360</v>
      </c>
      <c r="B5192" s="1425" t="s">
        <v>791</v>
      </c>
      <c r="C5192" s="1425" t="s">
        <v>390</v>
      </c>
      <c r="D5192" s="1425" t="s">
        <v>549</v>
      </c>
      <c r="E5192" s="1425" t="s">
        <v>1482</v>
      </c>
      <c r="F5192" s="1425" t="s">
        <v>1283</v>
      </c>
      <c r="G5192" s="1425" t="s">
        <v>1238</v>
      </c>
      <c r="H5192" s="1425" t="s">
        <v>1266</v>
      </c>
      <c r="I5192" s="1425" t="s">
        <v>2766</v>
      </c>
      <c r="J5192" s="1425" t="s">
        <v>1284</v>
      </c>
      <c r="K5192" s="1425">
        <v>2079</v>
      </c>
    </row>
    <row r="5193" spans="1:11" ht="12.75">
      <c r="A5193" s="1425" t="s">
        <v>1360</v>
      </c>
      <c r="B5193" s="1425" t="s">
        <v>791</v>
      </c>
      <c r="C5193" s="1425" t="s">
        <v>390</v>
      </c>
      <c r="D5193" s="1425" t="s">
        <v>549</v>
      </c>
      <c r="E5193" s="1425" t="s">
        <v>1482</v>
      </c>
      <c r="F5193" s="1425" t="s">
        <v>1283</v>
      </c>
      <c r="G5193" s="1425" t="s">
        <v>1238</v>
      </c>
      <c r="H5193" s="1425" t="s">
        <v>1266</v>
      </c>
      <c r="I5193" s="1425" t="s">
        <v>2768</v>
      </c>
      <c r="J5193" s="1425" t="s">
        <v>1284</v>
      </c>
      <c r="K5193" s="1425">
        <v>1340</v>
      </c>
    </row>
    <row r="5194" spans="1:11" ht="12.75">
      <c r="A5194" s="1425" t="s">
        <v>1360</v>
      </c>
      <c r="B5194" s="1425" t="s">
        <v>791</v>
      </c>
      <c r="C5194" s="1425" t="s">
        <v>390</v>
      </c>
      <c r="D5194" s="1425" t="s">
        <v>549</v>
      </c>
      <c r="E5194" s="1425" t="s">
        <v>1482</v>
      </c>
      <c r="F5194" s="1425" t="s">
        <v>1283</v>
      </c>
      <c r="G5194" s="1425" t="s">
        <v>1238</v>
      </c>
      <c r="H5194" s="1425" t="s">
        <v>1266</v>
      </c>
      <c r="I5194" s="1425" t="s">
        <v>2769</v>
      </c>
      <c r="J5194" s="1425" t="s">
        <v>1284</v>
      </c>
      <c r="K5194" s="1425">
        <v>1380</v>
      </c>
    </row>
    <row r="5195" spans="1:11" ht="12.75">
      <c r="A5195" s="1425" t="s">
        <v>1360</v>
      </c>
      <c r="B5195" s="1425" t="s">
        <v>791</v>
      </c>
      <c r="C5195" s="1425" t="s">
        <v>390</v>
      </c>
      <c r="D5195" s="1425" t="s">
        <v>549</v>
      </c>
      <c r="E5195" s="1425" t="s">
        <v>1482</v>
      </c>
      <c r="F5195" s="1425" t="s">
        <v>1283</v>
      </c>
      <c r="G5195" s="1425" t="s">
        <v>1238</v>
      </c>
      <c r="H5195" s="1425" t="s">
        <v>1266</v>
      </c>
      <c r="I5195" s="1425" t="s">
        <v>2770</v>
      </c>
      <c r="J5195" s="1425" t="s">
        <v>1284</v>
      </c>
      <c r="K5195" s="1425">
        <v>3475</v>
      </c>
    </row>
    <row r="5196" spans="1:11" ht="12.75">
      <c r="A5196" s="1425" t="s">
        <v>1360</v>
      </c>
      <c r="B5196" s="1425" t="s">
        <v>791</v>
      </c>
      <c r="C5196" s="1425" t="s">
        <v>390</v>
      </c>
      <c r="D5196" s="1425" t="s">
        <v>549</v>
      </c>
      <c r="E5196" s="1425" t="s">
        <v>1482</v>
      </c>
      <c r="F5196" s="1425" t="s">
        <v>1283</v>
      </c>
      <c r="G5196" s="1425" t="s">
        <v>1238</v>
      </c>
      <c r="H5196" s="1425" t="s">
        <v>1267</v>
      </c>
      <c r="I5196" s="1425" t="s">
        <v>2763</v>
      </c>
      <c r="J5196" s="1425" t="s">
        <v>1284</v>
      </c>
      <c r="K5196" s="1425">
        <v>15247.9</v>
      </c>
    </row>
    <row r="5197" spans="1:11" ht="12.75">
      <c r="A5197" s="1425" t="s">
        <v>1360</v>
      </c>
      <c r="B5197" s="1425" t="s">
        <v>791</v>
      </c>
      <c r="C5197" s="1425" t="s">
        <v>390</v>
      </c>
      <c r="D5197" s="1425" t="s">
        <v>549</v>
      </c>
      <c r="E5197" s="1425" t="s">
        <v>1482</v>
      </c>
      <c r="F5197" s="1425" t="s">
        <v>1283</v>
      </c>
      <c r="G5197" s="1425" t="s">
        <v>1238</v>
      </c>
      <c r="H5197" s="1425" t="s">
        <v>1267</v>
      </c>
      <c r="I5197" s="1425" t="s">
        <v>2767</v>
      </c>
      <c r="J5197" s="1425" t="s">
        <v>1284</v>
      </c>
      <c r="K5197" s="1425">
        <v>5910</v>
      </c>
    </row>
    <row r="5198" spans="1:11" ht="12.75">
      <c r="A5198" s="1425" t="s">
        <v>1360</v>
      </c>
      <c r="B5198" s="1425" t="s">
        <v>791</v>
      </c>
      <c r="C5198" s="1425" t="s">
        <v>390</v>
      </c>
      <c r="D5198" s="1425" t="s">
        <v>549</v>
      </c>
      <c r="E5198" s="1425" t="s">
        <v>1482</v>
      </c>
      <c r="F5198" s="1425" t="s">
        <v>1283</v>
      </c>
      <c r="G5198" s="1425" t="s">
        <v>1238</v>
      </c>
      <c r="H5198" s="1425" t="s">
        <v>1267</v>
      </c>
      <c r="I5198" s="1425" t="s">
        <v>2768</v>
      </c>
      <c r="J5198" s="1425" t="s">
        <v>1284</v>
      </c>
      <c r="K5198" s="1425">
        <v>1340</v>
      </c>
    </row>
    <row r="5199" spans="1:11" ht="12.75">
      <c r="A5199" s="1425" t="s">
        <v>1360</v>
      </c>
      <c r="B5199" s="1425" t="s">
        <v>791</v>
      </c>
      <c r="C5199" s="1425" t="s">
        <v>390</v>
      </c>
      <c r="D5199" s="1425" t="s">
        <v>549</v>
      </c>
      <c r="E5199" s="1425" t="s">
        <v>1482</v>
      </c>
      <c r="F5199" s="1425" t="s">
        <v>1283</v>
      </c>
      <c r="G5199" s="1425" t="s">
        <v>1238</v>
      </c>
      <c r="H5199" s="1425" t="s">
        <v>1267</v>
      </c>
      <c r="I5199" s="1425" t="s">
        <v>2769</v>
      </c>
      <c r="J5199" s="1425" t="s">
        <v>1284</v>
      </c>
      <c r="K5199" s="1425">
        <v>1020</v>
      </c>
    </row>
    <row r="5200" spans="1:11" ht="12.75">
      <c r="A5200" s="1425" t="s">
        <v>1360</v>
      </c>
      <c r="B5200" s="1425" t="s">
        <v>791</v>
      </c>
      <c r="C5200" s="1425" t="s">
        <v>390</v>
      </c>
      <c r="D5200" s="1425" t="s">
        <v>549</v>
      </c>
      <c r="E5200" s="1425" t="s">
        <v>1482</v>
      </c>
      <c r="F5200" s="1425" t="s">
        <v>1283</v>
      </c>
      <c r="G5200" s="1425" t="s">
        <v>1238</v>
      </c>
      <c r="H5200" s="1425" t="s">
        <v>1267</v>
      </c>
      <c r="I5200" s="1425" t="s">
        <v>2770</v>
      </c>
      <c r="J5200" s="1425" t="s">
        <v>1284</v>
      </c>
      <c r="K5200" s="1425">
        <v>670</v>
      </c>
    </row>
    <row r="5201" spans="1:11" ht="12.75">
      <c r="A5201" s="1425" t="s">
        <v>1360</v>
      </c>
      <c r="B5201" s="1425" t="s">
        <v>764</v>
      </c>
      <c r="C5201" s="1425" t="s">
        <v>390</v>
      </c>
      <c r="D5201" s="1425" t="s">
        <v>549</v>
      </c>
      <c r="E5201" s="1425" t="s">
        <v>1483</v>
      </c>
      <c r="F5201" s="1425" t="s">
        <v>1287</v>
      </c>
      <c r="G5201" s="1425" t="s">
        <v>116</v>
      </c>
      <c r="H5201" s="1425" t="s">
        <v>2762</v>
      </c>
      <c r="I5201" s="1425" t="s">
        <v>2775</v>
      </c>
      <c r="J5201" s="1425" t="s">
        <v>1288</v>
      </c>
      <c r="K5201" s="1425">
        <v>332.69</v>
      </c>
    </row>
    <row r="5202" spans="1:11" ht="12.75">
      <c r="A5202" s="1425" t="s">
        <v>1360</v>
      </c>
      <c r="B5202" s="1425" t="s">
        <v>764</v>
      </c>
      <c r="C5202" s="1425" t="s">
        <v>390</v>
      </c>
      <c r="D5202" s="1425" t="s">
        <v>549</v>
      </c>
      <c r="E5202" s="1425" t="s">
        <v>1483</v>
      </c>
      <c r="F5202" s="1425" t="s">
        <v>1287</v>
      </c>
      <c r="G5202" s="1425" t="s">
        <v>116</v>
      </c>
      <c r="H5202" s="1425" t="s">
        <v>2762</v>
      </c>
      <c r="I5202" s="1425" t="s">
        <v>2776</v>
      </c>
      <c r="J5202" s="1425" t="s">
        <v>1288</v>
      </c>
      <c r="K5202" s="1425">
        <v>178.55000000000001</v>
      </c>
    </row>
    <row r="5203" spans="1:11" ht="12.75">
      <c r="A5203" s="1425" t="s">
        <v>1360</v>
      </c>
      <c r="B5203" s="1425" t="s">
        <v>764</v>
      </c>
      <c r="C5203" s="1425" t="s">
        <v>390</v>
      </c>
      <c r="D5203" s="1425" t="s">
        <v>549</v>
      </c>
      <c r="E5203" s="1425" t="s">
        <v>1483</v>
      </c>
      <c r="F5203" s="1425" t="s">
        <v>1287</v>
      </c>
      <c r="G5203" s="1425" t="s">
        <v>116</v>
      </c>
      <c r="H5203" s="1425" t="s">
        <v>2762</v>
      </c>
      <c r="I5203" s="1425" t="s">
        <v>2777</v>
      </c>
      <c r="J5203" s="1425" t="s">
        <v>1288</v>
      </c>
      <c r="K5203" s="1425">
        <v>136.19</v>
      </c>
    </row>
    <row r="5204" spans="1:11" ht="12.75">
      <c r="A5204" s="1425" t="s">
        <v>1360</v>
      </c>
      <c r="B5204" s="1425" t="s">
        <v>764</v>
      </c>
      <c r="C5204" s="1425" t="s">
        <v>390</v>
      </c>
      <c r="D5204" s="1425" t="s">
        <v>549</v>
      </c>
      <c r="E5204" s="1425" t="s">
        <v>1483</v>
      </c>
      <c r="F5204" s="1425" t="s">
        <v>1287</v>
      </c>
      <c r="G5204" s="1425" t="s">
        <v>116</v>
      </c>
      <c r="H5204" s="1425" t="s">
        <v>2762</v>
      </c>
      <c r="I5204" s="1425" t="s">
        <v>2778</v>
      </c>
      <c r="J5204" s="1425" t="s">
        <v>1288</v>
      </c>
      <c r="K5204" s="1425">
        <v>163.28</v>
      </c>
    </row>
    <row r="5205" spans="1:11" ht="12.75">
      <c r="A5205" s="1425" t="s">
        <v>1360</v>
      </c>
      <c r="B5205" s="1425" t="s">
        <v>764</v>
      </c>
      <c r="C5205" s="1425" t="s">
        <v>390</v>
      </c>
      <c r="D5205" s="1425" t="s">
        <v>549</v>
      </c>
      <c r="E5205" s="1425" t="s">
        <v>1483</v>
      </c>
      <c r="F5205" s="1425" t="s">
        <v>1287</v>
      </c>
      <c r="G5205" s="1425" t="s">
        <v>116</v>
      </c>
      <c r="H5205" s="1425" t="s">
        <v>1263</v>
      </c>
      <c r="I5205" s="1425" t="s">
        <v>2775</v>
      </c>
      <c r="J5205" s="1425" t="s">
        <v>1288</v>
      </c>
      <c r="K5205" s="1425">
        <v>640.01999999999998</v>
      </c>
    </row>
    <row r="5206" spans="1:11" ht="12.75">
      <c r="A5206" s="1425" t="s">
        <v>1360</v>
      </c>
      <c r="B5206" s="1425" t="s">
        <v>764</v>
      </c>
      <c r="C5206" s="1425" t="s">
        <v>390</v>
      </c>
      <c r="D5206" s="1425" t="s">
        <v>549</v>
      </c>
      <c r="E5206" s="1425" t="s">
        <v>1483</v>
      </c>
      <c r="F5206" s="1425" t="s">
        <v>1287</v>
      </c>
      <c r="G5206" s="1425" t="s">
        <v>116</v>
      </c>
      <c r="H5206" s="1425" t="s">
        <v>1263</v>
      </c>
      <c r="I5206" s="1425" t="s">
        <v>2776</v>
      </c>
      <c r="J5206" s="1425" t="s">
        <v>1288</v>
      </c>
      <c r="K5206" s="1425">
        <v>2993.8600000000001</v>
      </c>
    </row>
    <row r="5207" spans="1:11" ht="12.75">
      <c r="A5207" s="1425" t="s">
        <v>1360</v>
      </c>
      <c r="B5207" s="1425" t="s">
        <v>764</v>
      </c>
      <c r="C5207" s="1425" t="s">
        <v>390</v>
      </c>
      <c r="D5207" s="1425" t="s">
        <v>549</v>
      </c>
      <c r="E5207" s="1425" t="s">
        <v>1483</v>
      </c>
      <c r="F5207" s="1425" t="s">
        <v>1287</v>
      </c>
      <c r="G5207" s="1425" t="s">
        <v>116</v>
      </c>
      <c r="H5207" s="1425" t="s">
        <v>1263</v>
      </c>
      <c r="I5207" s="1425" t="s">
        <v>2777</v>
      </c>
      <c r="J5207" s="1425" t="s">
        <v>1288</v>
      </c>
      <c r="K5207" s="1425">
        <v>142.19</v>
      </c>
    </row>
    <row r="5208" spans="1:11" ht="12.75">
      <c r="A5208" s="1425" t="s">
        <v>1360</v>
      </c>
      <c r="B5208" s="1425" t="s">
        <v>764</v>
      </c>
      <c r="C5208" s="1425" t="s">
        <v>390</v>
      </c>
      <c r="D5208" s="1425" t="s">
        <v>549</v>
      </c>
      <c r="E5208" s="1425" t="s">
        <v>1483</v>
      </c>
      <c r="F5208" s="1425" t="s">
        <v>1287</v>
      </c>
      <c r="G5208" s="1425" t="s">
        <v>116</v>
      </c>
      <c r="H5208" s="1425" t="s">
        <v>1263</v>
      </c>
      <c r="I5208" s="1425" t="s">
        <v>2778</v>
      </c>
      <c r="J5208" s="1425" t="s">
        <v>1288</v>
      </c>
      <c r="K5208" s="1425">
        <v>2186.5799999999999</v>
      </c>
    </row>
    <row r="5209" spans="1:11" ht="12.75">
      <c r="A5209" s="1425" t="s">
        <v>1360</v>
      </c>
      <c r="B5209" s="1425" t="s">
        <v>764</v>
      </c>
      <c r="C5209" s="1425" t="s">
        <v>390</v>
      </c>
      <c r="D5209" s="1425" t="s">
        <v>549</v>
      </c>
      <c r="E5209" s="1425" t="s">
        <v>1483</v>
      </c>
      <c r="F5209" s="1425" t="s">
        <v>1287</v>
      </c>
      <c r="G5209" s="1425" t="s">
        <v>116</v>
      </c>
      <c r="H5209" s="1425" t="s">
        <v>2772</v>
      </c>
      <c r="I5209" s="1425" t="s">
        <v>2775</v>
      </c>
      <c r="J5209" s="1425" t="s">
        <v>1288</v>
      </c>
      <c r="K5209" s="1425">
        <v>326.88</v>
      </c>
    </row>
    <row r="5210" spans="1:11" ht="12.75">
      <c r="A5210" s="1425" t="s">
        <v>1360</v>
      </c>
      <c r="B5210" s="1425" t="s">
        <v>764</v>
      </c>
      <c r="C5210" s="1425" t="s">
        <v>390</v>
      </c>
      <c r="D5210" s="1425" t="s">
        <v>549</v>
      </c>
      <c r="E5210" s="1425" t="s">
        <v>1483</v>
      </c>
      <c r="F5210" s="1425" t="s">
        <v>1287</v>
      </c>
      <c r="G5210" s="1425" t="s">
        <v>116</v>
      </c>
      <c r="H5210" s="1425" t="s">
        <v>2772</v>
      </c>
      <c r="I5210" s="1425" t="s">
        <v>2776</v>
      </c>
      <c r="J5210" s="1425" t="s">
        <v>1288</v>
      </c>
      <c r="K5210" s="1425">
        <v>270</v>
      </c>
    </row>
    <row r="5211" spans="1:11" ht="12.75">
      <c r="A5211" s="1425" t="s">
        <v>1360</v>
      </c>
      <c r="B5211" s="1425" t="s">
        <v>764</v>
      </c>
      <c r="C5211" s="1425" t="s">
        <v>390</v>
      </c>
      <c r="D5211" s="1425" t="s">
        <v>549</v>
      </c>
      <c r="E5211" s="1425" t="s">
        <v>1483</v>
      </c>
      <c r="F5211" s="1425" t="s">
        <v>1287</v>
      </c>
      <c r="G5211" s="1425" t="s">
        <v>116</v>
      </c>
      <c r="H5211" s="1425" t="s">
        <v>2772</v>
      </c>
      <c r="I5211" s="1425" t="s">
        <v>2777</v>
      </c>
      <c r="J5211" s="1425" t="s">
        <v>1288</v>
      </c>
      <c r="K5211" s="1425">
        <v>137.46000000000001</v>
      </c>
    </row>
    <row r="5212" spans="1:11" ht="12.75">
      <c r="A5212" s="1425" t="s">
        <v>1360</v>
      </c>
      <c r="B5212" s="1425" t="s">
        <v>764</v>
      </c>
      <c r="C5212" s="1425" t="s">
        <v>390</v>
      </c>
      <c r="D5212" s="1425" t="s">
        <v>549</v>
      </c>
      <c r="E5212" s="1425" t="s">
        <v>1483</v>
      </c>
      <c r="F5212" s="1425" t="s">
        <v>1287</v>
      </c>
      <c r="G5212" s="1425" t="s">
        <v>116</v>
      </c>
      <c r="H5212" s="1425" t="s">
        <v>2772</v>
      </c>
      <c r="I5212" s="1425" t="s">
        <v>2778</v>
      </c>
      <c r="J5212" s="1425" t="s">
        <v>1288</v>
      </c>
      <c r="K5212" s="1425">
        <v>138.78</v>
      </c>
    </row>
    <row r="5213" spans="1:11" ht="12.75">
      <c r="A5213" s="1425" t="s">
        <v>1360</v>
      </c>
      <c r="B5213" s="1425" t="s">
        <v>764</v>
      </c>
      <c r="C5213" s="1425" t="s">
        <v>390</v>
      </c>
      <c r="D5213" s="1425" t="s">
        <v>549</v>
      </c>
      <c r="E5213" s="1425" t="s">
        <v>1483</v>
      </c>
      <c r="F5213" s="1425" t="s">
        <v>1287</v>
      </c>
      <c r="G5213" s="1425" t="s">
        <v>116</v>
      </c>
      <c r="H5213" s="1425" t="s">
        <v>2773</v>
      </c>
      <c r="I5213" s="1425" t="s">
        <v>2775</v>
      </c>
      <c r="J5213" s="1425" t="s">
        <v>1288</v>
      </c>
      <c r="K5213" s="1425">
        <v>369.68000000000001</v>
      </c>
    </row>
    <row r="5214" spans="1:11" ht="12.75">
      <c r="A5214" s="1425" t="s">
        <v>1360</v>
      </c>
      <c r="B5214" s="1425" t="s">
        <v>764</v>
      </c>
      <c r="C5214" s="1425" t="s">
        <v>390</v>
      </c>
      <c r="D5214" s="1425" t="s">
        <v>549</v>
      </c>
      <c r="E5214" s="1425" t="s">
        <v>1483</v>
      </c>
      <c r="F5214" s="1425" t="s">
        <v>1287</v>
      </c>
      <c r="G5214" s="1425" t="s">
        <v>116</v>
      </c>
      <c r="H5214" s="1425" t="s">
        <v>2773</v>
      </c>
      <c r="I5214" s="1425" t="s">
        <v>2776</v>
      </c>
      <c r="J5214" s="1425" t="s">
        <v>1288</v>
      </c>
      <c r="K5214" s="1425">
        <v>179.41</v>
      </c>
    </row>
    <row r="5215" spans="1:11" ht="12.75">
      <c r="A5215" s="1425" t="s">
        <v>1360</v>
      </c>
      <c r="B5215" s="1425" t="s">
        <v>764</v>
      </c>
      <c r="C5215" s="1425" t="s">
        <v>390</v>
      </c>
      <c r="D5215" s="1425" t="s">
        <v>549</v>
      </c>
      <c r="E5215" s="1425" t="s">
        <v>1483</v>
      </c>
      <c r="F5215" s="1425" t="s">
        <v>1287</v>
      </c>
      <c r="G5215" s="1425" t="s">
        <v>116</v>
      </c>
      <c r="H5215" s="1425" t="s">
        <v>2773</v>
      </c>
      <c r="I5215" s="1425" t="s">
        <v>2777</v>
      </c>
      <c r="J5215" s="1425" t="s">
        <v>1288</v>
      </c>
      <c r="K5215" s="1425">
        <v>107.16</v>
      </c>
    </row>
    <row r="5216" spans="1:11" ht="12.75">
      <c r="A5216" s="1425" t="s">
        <v>1360</v>
      </c>
      <c r="B5216" s="1425" t="s">
        <v>764</v>
      </c>
      <c r="C5216" s="1425" t="s">
        <v>390</v>
      </c>
      <c r="D5216" s="1425" t="s">
        <v>549</v>
      </c>
      <c r="E5216" s="1425" t="s">
        <v>1483</v>
      </c>
      <c r="F5216" s="1425" t="s">
        <v>1287</v>
      </c>
      <c r="G5216" s="1425" t="s">
        <v>116</v>
      </c>
      <c r="H5216" s="1425" t="s">
        <v>2773</v>
      </c>
      <c r="I5216" s="1425" t="s">
        <v>2778</v>
      </c>
      <c r="J5216" s="1425" t="s">
        <v>1288</v>
      </c>
      <c r="K5216" s="1425">
        <v>829.98000000000002</v>
      </c>
    </row>
    <row r="5217" spans="1:11" ht="12.75">
      <c r="A5217" s="1425" t="s">
        <v>1360</v>
      </c>
      <c r="B5217" s="1425" t="s">
        <v>764</v>
      </c>
      <c r="C5217" s="1425" t="s">
        <v>390</v>
      </c>
      <c r="D5217" s="1425" t="s">
        <v>549</v>
      </c>
      <c r="E5217" s="1425" t="s">
        <v>1483</v>
      </c>
      <c r="F5217" s="1425" t="s">
        <v>1287</v>
      </c>
      <c r="G5217" s="1425" t="s">
        <v>116</v>
      </c>
      <c r="H5217" s="1425" t="s">
        <v>1264</v>
      </c>
      <c r="I5217" s="1425" t="s">
        <v>2775</v>
      </c>
      <c r="J5217" s="1425" t="s">
        <v>1288</v>
      </c>
      <c r="K5217" s="1425">
        <v>1066.6600000000001</v>
      </c>
    </row>
    <row r="5218" spans="1:11" ht="12.75">
      <c r="A5218" s="1425" t="s">
        <v>1360</v>
      </c>
      <c r="B5218" s="1425" t="s">
        <v>764</v>
      </c>
      <c r="C5218" s="1425" t="s">
        <v>390</v>
      </c>
      <c r="D5218" s="1425" t="s">
        <v>549</v>
      </c>
      <c r="E5218" s="1425" t="s">
        <v>1483</v>
      </c>
      <c r="F5218" s="1425" t="s">
        <v>1287</v>
      </c>
      <c r="G5218" s="1425" t="s">
        <v>116</v>
      </c>
      <c r="H5218" s="1425" t="s">
        <v>1264</v>
      </c>
      <c r="I5218" s="1425" t="s">
        <v>2776</v>
      </c>
      <c r="J5218" s="1425" t="s">
        <v>1288</v>
      </c>
      <c r="K5218" s="1425">
        <v>741.64999999999998</v>
      </c>
    </row>
    <row r="5219" spans="1:11" ht="12.75">
      <c r="A5219" s="1425" t="s">
        <v>1360</v>
      </c>
      <c r="B5219" s="1425" t="s">
        <v>764</v>
      </c>
      <c r="C5219" s="1425" t="s">
        <v>390</v>
      </c>
      <c r="D5219" s="1425" t="s">
        <v>549</v>
      </c>
      <c r="E5219" s="1425" t="s">
        <v>1483</v>
      </c>
      <c r="F5219" s="1425" t="s">
        <v>1287</v>
      </c>
      <c r="G5219" s="1425" t="s">
        <v>116</v>
      </c>
      <c r="H5219" s="1425" t="s">
        <v>1264</v>
      </c>
      <c r="I5219" s="1425" t="s">
        <v>2777</v>
      </c>
      <c r="J5219" s="1425" t="s">
        <v>1288</v>
      </c>
      <c r="K5219" s="1425">
        <v>104.06</v>
      </c>
    </row>
    <row r="5220" spans="1:11" ht="12.75">
      <c r="A5220" s="1425" t="s">
        <v>1360</v>
      </c>
      <c r="B5220" s="1425" t="s">
        <v>764</v>
      </c>
      <c r="C5220" s="1425" t="s">
        <v>390</v>
      </c>
      <c r="D5220" s="1425" t="s">
        <v>549</v>
      </c>
      <c r="E5220" s="1425" t="s">
        <v>1483</v>
      </c>
      <c r="F5220" s="1425" t="s">
        <v>1287</v>
      </c>
      <c r="G5220" s="1425" t="s">
        <v>116</v>
      </c>
      <c r="H5220" s="1425" t="s">
        <v>1264</v>
      </c>
      <c r="I5220" s="1425" t="s">
        <v>2778</v>
      </c>
      <c r="J5220" s="1425" t="s">
        <v>1288</v>
      </c>
      <c r="K5220" s="1425">
        <v>147.15000000000001</v>
      </c>
    </row>
    <row r="5221" spans="1:11" ht="12.75">
      <c r="A5221" s="1425" t="s">
        <v>1360</v>
      </c>
      <c r="B5221" s="1425" t="s">
        <v>764</v>
      </c>
      <c r="C5221" s="1425" t="s">
        <v>390</v>
      </c>
      <c r="D5221" s="1425" t="s">
        <v>549</v>
      </c>
      <c r="E5221" s="1425" t="s">
        <v>1483</v>
      </c>
      <c r="F5221" s="1425" t="s">
        <v>1287</v>
      </c>
      <c r="G5221" s="1425" t="s">
        <v>116</v>
      </c>
      <c r="H5221" s="1425" t="s">
        <v>1265</v>
      </c>
      <c r="I5221" s="1425" t="s">
        <v>2775</v>
      </c>
      <c r="J5221" s="1425" t="s">
        <v>1288</v>
      </c>
      <c r="K5221" s="1425">
        <v>345.81</v>
      </c>
    </row>
    <row r="5222" spans="1:11" ht="12.75">
      <c r="A5222" s="1425" t="s">
        <v>1360</v>
      </c>
      <c r="B5222" s="1425" t="s">
        <v>764</v>
      </c>
      <c r="C5222" s="1425" t="s">
        <v>390</v>
      </c>
      <c r="D5222" s="1425" t="s">
        <v>549</v>
      </c>
      <c r="E5222" s="1425" t="s">
        <v>1483</v>
      </c>
      <c r="F5222" s="1425" t="s">
        <v>1287</v>
      </c>
      <c r="G5222" s="1425" t="s">
        <v>116</v>
      </c>
      <c r="H5222" s="1425" t="s">
        <v>1265</v>
      </c>
      <c r="I5222" s="1425" t="s">
        <v>2776</v>
      </c>
      <c r="J5222" s="1425" t="s">
        <v>1288</v>
      </c>
      <c r="K5222" s="1425">
        <v>171.33000000000001</v>
      </c>
    </row>
    <row r="5223" spans="1:11" ht="12.75">
      <c r="A5223" s="1425" t="s">
        <v>1360</v>
      </c>
      <c r="B5223" s="1425" t="s">
        <v>764</v>
      </c>
      <c r="C5223" s="1425" t="s">
        <v>390</v>
      </c>
      <c r="D5223" s="1425" t="s">
        <v>549</v>
      </c>
      <c r="E5223" s="1425" t="s">
        <v>1483</v>
      </c>
      <c r="F5223" s="1425" t="s">
        <v>1287</v>
      </c>
      <c r="G5223" s="1425" t="s">
        <v>116</v>
      </c>
      <c r="H5223" s="1425" t="s">
        <v>1265</v>
      </c>
      <c r="I5223" s="1425" t="s">
        <v>2777</v>
      </c>
      <c r="J5223" s="1425" t="s">
        <v>1288</v>
      </c>
      <c r="K5223" s="1425">
        <v>-4057.25</v>
      </c>
    </row>
    <row r="5224" spans="1:11" ht="12.75">
      <c r="A5224" s="1425" t="s">
        <v>1360</v>
      </c>
      <c r="B5224" s="1425" t="s">
        <v>764</v>
      </c>
      <c r="C5224" s="1425" t="s">
        <v>390</v>
      </c>
      <c r="D5224" s="1425" t="s">
        <v>549</v>
      </c>
      <c r="E5224" s="1425" t="s">
        <v>1483</v>
      </c>
      <c r="F5224" s="1425" t="s">
        <v>1287</v>
      </c>
      <c r="G5224" s="1425" t="s">
        <v>116</v>
      </c>
      <c r="H5224" s="1425" t="s">
        <v>1265</v>
      </c>
      <c r="I5224" s="1425" t="s">
        <v>2778</v>
      </c>
      <c r="J5224" s="1425" t="s">
        <v>1288</v>
      </c>
      <c r="K5224" s="1425">
        <v>144.77000000000001</v>
      </c>
    </row>
    <row r="5225" spans="1:11" ht="12.75">
      <c r="A5225" s="1425" t="s">
        <v>1360</v>
      </c>
      <c r="B5225" s="1425" t="s">
        <v>764</v>
      </c>
      <c r="C5225" s="1425" t="s">
        <v>390</v>
      </c>
      <c r="D5225" s="1425" t="s">
        <v>549</v>
      </c>
      <c r="E5225" s="1425" t="s">
        <v>1483</v>
      </c>
      <c r="F5225" s="1425" t="s">
        <v>1287</v>
      </c>
      <c r="G5225" s="1425" t="s">
        <v>116</v>
      </c>
      <c r="H5225" s="1425" t="s">
        <v>2774</v>
      </c>
      <c r="I5225" s="1425" t="s">
        <v>2775</v>
      </c>
      <c r="J5225" s="1425" t="s">
        <v>1288</v>
      </c>
      <c r="K5225" s="1425">
        <v>452.58999999999997</v>
      </c>
    </row>
    <row r="5226" spans="1:11" ht="12.75">
      <c r="A5226" s="1425" t="s">
        <v>1360</v>
      </c>
      <c r="B5226" s="1425" t="s">
        <v>764</v>
      </c>
      <c r="C5226" s="1425" t="s">
        <v>390</v>
      </c>
      <c r="D5226" s="1425" t="s">
        <v>549</v>
      </c>
      <c r="E5226" s="1425" t="s">
        <v>1483</v>
      </c>
      <c r="F5226" s="1425" t="s">
        <v>1287</v>
      </c>
      <c r="G5226" s="1425" t="s">
        <v>116</v>
      </c>
      <c r="H5226" s="1425" t="s">
        <v>2774</v>
      </c>
      <c r="I5226" s="1425" t="s">
        <v>2776</v>
      </c>
      <c r="J5226" s="1425" t="s">
        <v>1288</v>
      </c>
      <c r="K5226" s="1425">
        <v>660.46000000000004</v>
      </c>
    </row>
    <row r="5227" spans="1:11" ht="12.75">
      <c r="A5227" s="1425" t="s">
        <v>1360</v>
      </c>
      <c r="B5227" s="1425" t="s">
        <v>764</v>
      </c>
      <c r="C5227" s="1425" t="s">
        <v>390</v>
      </c>
      <c r="D5227" s="1425" t="s">
        <v>549</v>
      </c>
      <c r="E5227" s="1425" t="s">
        <v>1483</v>
      </c>
      <c r="F5227" s="1425" t="s">
        <v>1287</v>
      </c>
      <c r="G5227" s="1425" t="s">
        <v>116</v>
      </c>
      <c r="H5227" s="1425" t="s">
        <v>2774</v>
      </c>
      <c r="I5227" s="1425" t="s">
        <v>2777</v>
      </c>
      <c r="J5227" s="1425" t="s">
        <v>1288</v>
      </c>
      <c r="K5227" s="1425">
        <v>125.15000000000001</v>
      </c>
    </row>
    <row r="5228" spans="1:11" ht="12.75">
      <c r="A5228" s="1425" t="s">
        <v>1360</v>
      </c>
      <c r="B5228" s="1425" t="s">
        <v>764</v>
      </c>
      <c r="C5228" s="1425" t="s">
        <v>390</v>
      </c>
      <c r="D5228" s="1425" t="s">
        <v>549</v>
      </c>
      <c r="E5228" s="1425" t="s">
        <v>1483</v>
      </c>
      <c r="F5228" s="1425" t="s">
        <v>1287</v>
      </c>
      <c r="G5228" s="1425" t="s">
        <v>116</v>
      </c>
      <c r="H5228" s="1425" t="s">
        <v>2774</v>
      </c>
      <c r="I5228" s="1425" t="s">
        <v>2778</v>
      </c>
      <c r="J5228" s="1425" t="s">
        <v>1288</v>
      </c>
      <c r="K5228" s="1425">
        <v>166.63999999999999</v>
      </c>
    </row>
    <row r="5229" spans="1:11" ht="12.75">
      <c r="A5229" s="1425" t="s">
        <v>1360</v>
      </c>
      <c r="B5229" s="1425" t="s">
        <v>764</v>
      </c>
      <c r="C5229" s="1425" t="s">
        <v>390</v>
      </c>
      <c r="D5229" s="1425" t="s">
        <v>549</v>
      </c>
      <c r="E5229" s="1425" t="s">
        <v>1483</v>
      </c>
      <c r="F5229" s="1425" t="s">
        <v>1287</v>
      </c>
      <c r="G5229" s="1425" t="s">
        <v>116</v>
      </c>
      <c r="H5229" s="1425" t="s">
        <v>1266</v>
      </c>
      <c r="I5229" s="1425" t="s">
        <v>2775</v>
      </c>
      <c r="J5229" s="1425" t="s">
        <v>1288</v>
      </c>
      <c r="K5229" s="1425">
        <v>283.80000000000001</v>
      </c>
    </row>
    <row r="5230" spans="1:11" ht="12.75">
      <c r="A5230" s="1425" t="s">
        <v>1360</v>
      </c>
      <c r="B5230" s="1425" t="s">
        <v>764</v>
      </c>
      <c r="C5230" s="1425" t="s">
        <v>390</v>
      </c>
      <c r="D5230" s="1425" t="s">
        <v>549</v>
      </c>
      <c r="E5230" s="1425" t="s">
        <v>1483</v>
      </c>
      <c r="F5230" s="1425" t="s">
        <v>1287</v>
      </c>
      <c r="G5230" s="1425" t="s">
        <v>116</v>
      </c>
      <c r="H5230" s="1425" t="s">
        <v>1266</v>
      </c>
      <c r="I5230" s="1425" t="s">
        <v>2776</v>
      </c>
      <c r="J5230" s="1425" t="s">
        <v>1288</v>
      </c>
      <c r="K5230" s="1425">
        <v>170.13</v>
      </c>
    </row>
    <row r="5231" spans="1:11" ht="12.75">
      <c r="A5231" s="1425" t="s">
        <v>1360</v>
      </c>
      <c r="B5231" s="1425" t="s">
        <v>764</v>
      </c>
      <c r="C5231" s="1425" t="s">
        <v>390</v>
      </c>
      <c r="D5231" s="1425" t="s">
        <v>549</v>
      </c>
      <c r="E5231" s="1425" t="s">
        <v>1483</v>
      </c>
      <c r="F5231" s="1425" t="s">
        <v>1287</v>
      </c>
      <c r="G5231" s="1425" t="s">
        <v>116</v>
      </c>
      <c r="H5231" s="1425" t="s">
        <v>1266</v>
      </c>
      <c r="I5231" s="1425" t="s">
        <v>2777</v>
      </c>
      <c r="J5231" s="1425" t="s">
        <v>1288</v>
      </c>
      <c r="K5231" s="1425">
        <v>98.909999999999997</v>
      </c>
    </row>
    <row r="5232" spans="1:11" ht="12.75">
      <c r="A5232" s="1425" t="s">
        <v>1360</v>
      </c>
      <c r="B5232" s="1425" t="s">
        <v>764</v>
      </c>
      <c r="C5232" s="1425" t="s">
        <v>390</v>
      </c>
      <c r="D5232" s="1425" t="s">
        <v>549</v>
      </c>
      <c r="E5232" s="1425" t="s">
        <v>1483</v>
      </c>
      <c r="F5232" s="1425" t="s">
        <v>1287</v>
      </c>
      <c r="G5232" s="1425" t="s">
        <v>116</v>
      </c>
      <c r="H5232" s="1425" t="s">
        <v>1266</v>
      </c>
      <c r="I5232" s="1425" t="s">
        <v>2778</v>
      </c>
      <c r="J5232" s="1425" t="s">
        <v>1288</v>
      </c>
      <c r="K5232" s="1425">
        <v>198.72999999999999</v>
      </c>
    </row>
    <row r="5233" spans="1:11" ht="12.75">
      <c r="A5233" s="1425" t="s">
        <v>1360</v>
      </c>
      <c r="B5233" s="1425" t="s">
        <v>764</v>
      </c>
      <c r="C5233" s="1425" t="s">
        <v>390</v>
      </c>
      <c r="D5233" s="1425" t="s">
        <v>549</v>
      </c>
      <c r="E5233" s="1425" t="s">
        <v>1483</v>
      </c>
      <c r="F5233" s="1425" t="s">
        <v>1287</v>
      </c>
      <c r="G5233" s="1425" t="s">
        <v>116</v>
      </c>
      <c r="H5233" s="1425" t="s">
        <v>1267</v>
      </c>
      <c r="I5233" s="1425" t="s">
        <v>2775</v>
      </c>
      <c r="J5233" s="1425" t="s">
        <v>1288</v>
      </c>
      <c r="K5233" s="1425">
        <v>1847.3299999999999</v>
      </c>
    </row>
    <row r="5234" spans="1:11" ht="12.75">
      <c r="A5234" s="1425" t="s">
        <v>1360</v>
      </c>
      <c r="B5234" s="1425" t="s">
        <v>764</v>
      </c>
      <c r="C5234" s="1425" t="s">
        <v>390</v>
      </c>
      <c r="D5234" s="1425" t="s">
        <v>549</v>
      </c>
      <c r="E5234" s="1425" t="s">
        <v>1483</v>
      </c>
      <c r="F5234" s="1425" t="s">
        <v>1287</v>
      </c>
      <c r="G5234" s="1425" t="s">
        <v>116</v>
      </c>
      <c r="H5234" s="1425" t="s">
        <v>1267</v>
      </c>
      <c r="I5234" s="1425" t="s">
        <v>2776</v>
      </c>
      <c r="J5234" s="1425" t="s">
        <v>1288</v>
      </c>
      <c r="K5234" s="1425">
        <v>867.35000000000002</v>
      </c>
    </row>
    <row r="5235" spans="1:11" ht="12.75">
      <c r="A5235" s="1425" t="s">
        <v>1360</v>
      </c>
      <c r="B5235" s="1425" t="s">
        <v>764</v>
      </c>
      <c r="C5235" s="1425" t="s">
        <v>390</v>
      </c>
      <c r="D5235" s="1425" t="s">
        <v>549</v>
      </c>
      <c r="E5235" s="1425" t="s">
        <v>1483</v>
      </c>
      <c r="F5235" s="1425" t="s">
        <v>1287</v>
      </c>
      <c r="G5235" s="1425" t="s">
        <v>116</v>
      </c>
      <c r="H5235" s="1425" t="s">
        <v>1267</v>
      </c>
      <c r="I5235" s="1425" t="s">
        <v>2777</v>
      </c>
      <c r="J5235" s="1425" t="s">
        <v>1288</v>
      </c>
      <c r="K5235" s="1425">
        <v>106.20999999999999</v>
      </c>
    </row>
    <row r="5236" spans="1:11" ht="12.75">
      <c r="A5236" s="1425" t="s">
        <v>1360</v>
      </c>
      <c r="B5236" s="1425" t="s">
        <v>764</v>
      </c>
      <c r="C5236" s="1425" t="s">
        <v>390</v>
      </c>
      <c r="D5236" s="1425" t="s">
        <v>549</v>
      </c>
      <c r="E5236" s="1425" t="s">
        <v>1483</v>
      </c>
      <c r="F5236" s="1425" t="s">
        <v>1287</v>
      </c>
      <c r="G5236" s="1425" t="s">
        <v>116</v>
      </c>
      <c r="H5236" s="1425" t="s">
        <v>1267</v>
      </c>
      <c r="I5236" s="1425" t="s">
        <v>2778</v>
      </c>
      <c r="J5236" s="1425" t="s">
        <v>1288</v>
      </c>
      <c r="K5236" s="1425">
        <v>153.91999999999999</v>
      </c>
    </row>
    <row r="5237" spans="1:11" ht="12.75">
      <c r="A5237" s="1425" t="s">
        <v>1360</v>
      </c>
      <c r="B5237" s="1425" t="s">
        <v>764</v>
      </c>
      <c r="C5237" s="1425" t="s">
        <v>390</v>
      </c>
      <c r="D5237" s="1425" t="s">
        <v>549</v>
      </c>
      <c r="E5237" s="1425" t="s">
        <v>2886</v>
      </c>
      <c r="F5237" s="1425" t="s">
        <v>1289</v>
      </c>
      <c r="G5237" s="1425" t="s">
        <v>116</v>
      </c>
      <c r="H5237" s="1425" t="s">
        <v>2762</v>
      </c>
      <c r="I5237" s="1425" t="s">
        <v>2775</v>
      </c>
      <c r="J5237" s="1425" t="s">
        <v>1290</v>
      </c>
      <c r="K5237" s="1425">
        <v>203.68000000000001</v>
      </c>
    </row>
    <row r="5238" spans="1:11" ht="12.75">
      <c r="A5238" s="1425" t="s">
        <v>1360</v>
      </c>
      <c r="B5238" s="1425" t="s">
        <v>764</v>
      </c>
      <c r="C5238" s="1425" t="s">
        <v>390</v>
      </c>
      <c r="D5238" s="1425" t="s">
        <v>549</v>
      </c>
      <c r="E5238" s="1425" t="s">
        <v>2886</v>
      </c>
      <c r="F5238" s="1425" t="s">
        <v>1289</v>
      </c>
      <c r="G5238" s="1425" t="s">
        <v>116</v>
      </c>
      <c r="H5238" s="1425" t="s">
        <v>2762</v>
      </c>
      <c r="I5238" s="1425" t="s">
        <v>2776</v>
      </c>
      <c r="J5238" s="1425" t="s">
        <v>1290</v>
      </c>
      <c r="K5238" s="1425">
        <v>2.98</v>
      </c>
    </row>
    <row r="5239" spans="1:11" ht="12.75">
      <c r="A5239" s="1425" t="s">
        <v>1360</v>
      </c>
      <c r="B5239" s="1425" t="s">
        <v>764</v>
      </c>
      <c r="C5239" s="1425" t="s">
        <v>390</v>
      </c>
      <c r="D5239" s="1425" t="s">
        <v>549</v>
      </c>
      <c r="E5239" s="1425" t="s">
        <v>2886</v>
      </c>
      <c r="F5239" s="1425" t="s">
        <v>1289</v>
      </c>
      <c r="G5239" s="1425" t="s">
        <v>116</v>
      </c>
      <c r="H5239" s="1425" t="s">
        <v>2762</v>
      </c>
      <c r="I5239" s="1425" t="s">
        <v>2778</v>
      </c>
      <c r="J5239" s="1425" t="s">
        <v>1290</v>
      </c>
      <c r="K5239" s="1425">
        <v>1305.6700000000001</v>
      </c>
    </row>
    <row r="5240" spans="1:11" ht="12.75">
      <c r="A5240" s="1425" t="s">
        <v>1360</v>
      </c>
      <c r="B5240" s="1425" t="s">
        <v>764</v>
      </c>
      <c r="C5240" s="1425" t="s">
        <v>390</v>
      </c>
      <c r="D5240" s="1425" t="s">
        <v>549</v>
      </c>
      <c r="E5240" s="1425" t="s">
        <v>2886</v>
      </c>
      <c r="F5240" s="1425" t="s">
        <v>1289</v>
      </c>
      <c r="G5240" s="1425" t="s">
        <v>116</v>
      </c>
      <c r="H5240" s="1425" t="s">
        <v>1263</v>
      </c>
      <c r="I5240" s="1425" t="s">
        <v>2775</v>
      </c>
      <c r="J5240" s="1425" t="s">
        <v>1290</v>
      </c>
      <c r="K5240" s="1425">
        <v>1780.75</v>
      </c>
    </row>
    <row r="5241" spans="1:11" ht="12.75">
      <c r="A5241" s="1425" t="s">
        <v>1360</v>
      </c>
      <c r="B5241" s="1425" t="s">
        <v>764</v>
      </c>
      <c r="C5241" s="1425" t="s">
        <v>390</v>
      </c>
      <c r="D5241" s="1425" t="s">
        <v>549</v>
      </c>
      <c r="E5241" s="1425" t="s">
        <v>2886</v>
      </c>
      <c r="F5241" s="1425" t="s">
        <v>1289</v>
      </c>
      <c r="G5241" s="1425" t="s">
        <v>116</v>
      </c>
      <c r="H5241" s="1425" t="s">
        <v>1263</v>
      </c>
      <c r="I5241" s="1425" t="s">
        <v>2776</v>
      </c>
      <c r="J5241" s="1425" t="s">
        <v>1290</v>
      </c>
      <c r="K5241" s="1425">
        <v>2013.3599999999999</v>
      </c>
    </row>
    <row r="5242" spans="1:11" ht="12.75">
      <c r="A5242" s="1425" t="s">
        <v>1360</v>
      </c>
      <c r="B5242" s="1425" t="s">
        <v>764</v>
      </c>
      <c r="C5242" s="1425" t="s">
        <v>390</v>
      </c>
      <c r="D5242" s="1425" t="s">
        <v>549</v>
      </c>
      <c r="E5242" s="1425" t="s">
        <v>2886</v>
      </c>
      <c r="F5242" s="1425" t="s">
        <v>1289</v>
      </c>
      <c r="G5242" s="1425" t="s">
        <v>116</v>
      </c>
      <c r="H5242" s="1425" t="s">
        <v>1263</v>
      </c>
      <c r="I5242" s="1425" t="s">
        <v>2777</v>
      </c>
      <c r="J5242" s="1425" t="s">
        <v>1290</v>
      </c>
      <c r="K5242" s="1425">
        <v>63.75</v>
      </c>
    </row>
    <row r="5243" spans="1:11" ht="12.75">
      <c r="A5243" s="1425" t="s">
        <v>1360</v>
      </c>
      <c r="B5243" s="1425" t="s">
        <v>764</v>
      </c>
      <c r="C5243" s="1425" t="s">
        <v>390</v>
      </c>
      <c r="D5243" s="1425" t="s">
        <v>549</v>
      </c>
      <c r="E5243" s="1425" t="s">
        <v>2886</v>
      </c>
      <c r="F5243" s="1425" t="s">
        <v>1289</v>
      </c>
      <c r="G5243" s="1425" t="s">
        <v>116</v>
      </c>
      <c r="H5243" s="1425" t="s">
        <v>1263</v>
      </c>
      <c r="I5243" s="1425" t="s">
        <v>2778</v>
      </c>
      <c r="J5243" s="1425" t="s">
        <v>1290</v>
      </c>
      <c r="K5243" s="1425">
        <v>2401.1100000000001</v>
      </c>
    </row>
    <row r="5244" spans="1:11" ht="12.75">
      <c r="A5244" s="1425" t="s">
        <v>1360</v>
      </c>
      <c r="B5244" s="1425" t="s">
        <v>764</v>
      </c>
      <c r="C5244" s="1425" t="s">
        <v>390</v>
      </c>
      <c r="D5244" s="1425" t="s">
        <v>549</v>
      </c>
      <c r="E5244" s="1425" t="s">
        <v>2886</v>
      </c>
      <c r="F5244" s="1425" t="s">
        <v>1289</v>
      </c>
      <c r="G5244" s="1425" t="s">
        <v>116</v>
      </c>
      <c r="H5244" s="1425" t="s">
        <v>2772</v>
      </c>
      <c r="I5244" s="1425" t="s">
        <v>2775</v>
      </c>
      <c r="J5244" s="1425" t="s">
        <v>1290</v>
      </c>
      <c r="K5244" s="1425">
        <v>162.90000000000001</v>
      </c>
    </row>
    <row r="5245" spans="1:11" ht="12.75">
      <c r="A5245" s="1425" t="s">
        <v>1360</v>
      </c>
      <c r="B5245" s="1425" t="s">
        <v>764</v>
      </c>
      <c r="C5245" s="1425" t="s">
        <v>390</v>
      </c>
      <c r="D5245" s="1425" t="s">
        <v>549</v>
      </c>
      <c r="E5245" s="1425" t="s">
        <v>2886</v>
      </c>
      <c r="F5245" s="1425" t="s">
        <v>1289</v>
      </c>
      <c r="G5245" s="1425" t="s">
        <v>116</v>
      </c>
      <c r="H5245" s="1425" t="s">
        <v>2772</v>
      </c>
      <c r="I5245" s="1425" t="s">
        <v>2776</v>
      </c>
      <c r="J5245" s="1425" t="s">
        <v>1290</v>
      </c>
      <c r="K5245" s="1425">
        <v>6.9000000000000004</v>
      </c>
    </row>
    <row r="5246" spans="1:11" ht="12.75">
      <c r="A5246" s="1425" t="s">
        <v>1360</v>
      </c>
      <c r="B5246" s="1425" t="s">
        <v>764</v>
      </c>
      <c r="C5246" s="1425" t="s">
        <v>390</v>
      </c>
      <c r="D5246" s="1425" t="s">
        <v>549</v>
      </c>
      <c r="E5246" s="1425" t="s">
        <v>2886</v>
      </c>
      <c r="F5246" s="1425" t="s">
        <v>1289</v>
      </c>
      <c r="G5246" s="1425" t="s">
        <v>116</v>
      </c>
      <c r="H5246" s="1425" t="s">
        <v>2772</v>
      </c>
      <c r="I5246" s="1425" t="s">
        <v>2777</v>
      </c>
      <c r="J5246" s="1425" t="s">
        <v>1290</v>
      </c>
      <c r="K5246" s="1425">
        <v>5.2599999999999998</v>
      </c>
    </row>
    <row r="5247" spans="1:11" ht="12.75">
      <c r="A5247" s="1425" t="s">
        <v>1360</v>
      </c>
      <c r="B5247" s="1425" t="s">
        <v>764</v>
      </c>
      <c r="C5247" s="1425" t="s">
        <v>390</v>
      </c>
      <c r="D5247" s="1425" t="s">
        <v>549</v>
      </c>
      <c r="E5247" s="1425" t="s">
        <v>2886</v>
      </c>
      <c r="F5247" s="1425" t="s">
        <v>1289</v>
      </c>
      <c r="G5247" s="1425" t="s">
        <v>116</v>
      </c>
      <c r="H5247" s="1425" t="s">
        <v>2772</v>
      </c>
      <c r="I5247" s="1425" t="s">
        <v>2778</v>
      </c>
      <c r="J5247" s="1425" t="s">
        <v>1290</v>
      </c>
      <c r="K5247" s="1425">
        <v>690.59000000000003</v>
      </c>
    </row>
    <row r="5248" spans="1:11" ht="12.75">
      <c r="A5248" s="1425" t="s">
        <v>1360</v>
      </c>
      <c r="B5248" s="1425" t="s">
        <v>764</v>
      </c>
      <c r="C5248" s="1425" t="s">
        <v>390</v>
      </c>
      <c r="D5248" s="1425" t="s">
        <v>549</v>
      </c>
      <c r="E5248" s="1425" t="s">
        <v>2886</v>
      </c>
      <c r="F5248" s="1425" t="s">
        <v>1289</v>
      </c>
      <c r="G5248" s="1425" t="s">
        <v>116</v>
      </c>
      <c r="H5248" s="1425" t="s">
        <v>2773</v>
      </c>
      <c r="I5248" s="1425" t="s">
        <v>2775</v>
      </c>
      <c r="J5248" s="1425" t="s">
        <v>1290</v>
      </c>
      <c r="K5248" s="1425">
        <v>1.75</v>
      </c>
    </row>
    <row r="5249" spans="1:11" ht="12.75">
      <c r="A5249" s="1425" t="s">
        <v>1360</v>
      </c>
      <c r="B5249" s="1425" t="s">
        <v>764</v>
      </c>
      <c r="C5249" s="1425" t="s">
        <v>390</v>
      </c>
      <c r="D5249" s="1425" t="s">
        <v>549</v>
      </c>
      <c r="E5249" s="1425" t="s">
        <v>2886</v>
      </c>
      <c r="F5249" s="1425" t="s">
        <v>1289</v>
      </c>
      <c r="G5249" s="1425" t="s">
        <v>116</v>
      </c>
      <c r="H5249" s="1425" t="s">
        <v>2773</v>
      </c>
      <c r="I5249" s="1425" t="s">
        <v>2776</v>
      </c>
      <c r="J5249" s="1425" t="s">
        <v>1290</v>
      </c>
      <c r="K5249" s="1425">
        <v>7.0700000000000003</v>
      </c>
    </row>
    <row r="5250" spans="1:11" ht="12.75">
      <c r="A5250" s="1425" t="s">
        <v>1360</v>
      </c>
      <c r="B5250" s="1425" t="s">
        <v>764</v>
      </c>
      <c r="C5250" s="1425" t="s">
        <v>390</v>
      </c>
      <c r="D5250" s="1425" t="s">
        <v>549</v>
      </c>
      <c r="E5250" s="1425" t="s">
        <v>2886</v>
      </c>
      <c r="F5250" s="1425" t="s">
        <v>1289</v>
      </c>
      <c r="G5250" s="1425" t="s">
        <v>116</v>
      </c>
      <c r="H5250" s="1425" t="s">
        <v>2773</v>
      </c>
      <c r="I5250" s="1425" t="s">
        <v>2777</v>
      </c>
      <c r="J5250" s="1425" t="s">
        <v>1290</v>
      </c>
      <c r="K5250" s="1425">
        <v>9.1699999999999999</v>
      </c>
    </row>
    <row r="5251" spans="1:11" ht="12.75">
      <c r="A5251" s="1425" t="s">
        <v>1360</v>
      </c>
      <c r="B5251" s="1425" t="s">
        <v>764</v>
      </c>
      <c r="C5251" s="1425" t="s">
        <v>390</v>
      </c>
      <c r="D5251" s="1425" t="s">
        <v>549</v>
      </c>
      <c r="E5251" s="1425" t="s">
        <v>2886</v>
      </c>
      <c r="F5251" s="1425" t="s">
        <v>1289</v>
      </c>
      <c r="G5251" s="1425" t="s">
        <v>116</v>
      </c>
      <c r="H5251" s="1425" t="s">
        <v>2773</v>
      </c>
      <c r="I5251" s="1425" t="s">
        <v>2778</v>
      </c>
      <c r="J5251" s="1425" t="s">
        <v>1290</v>
      </c>
      <c r="K5251" s="1425">
        <v>270.31</v>
      </c>
    </row>
    <row r="5252" spans="1:11" ht="12.75">
      <c r="A5252" s="1425" t="s">
        <v>1360</v>
      </c>
      <c r="B5252" s="1425" t="s">
        <v>764</v>
      </c>
      <c r="C5252" s="1425" t="s">
        <v>390</v>
      </c>
      <c r="D5252" s="1425" t="s">
        <v>549</v>
      </c>
      <c r="E5252" s="1425" t="s">
        <v>2886</v>
      </c>
      <c r="F5252" s="1425" t="s">
        <v>1289</v>
      </c>
      <c r="G5252" s="1425" t="s">
        <v>116</v>
      </c>
      <c r="H5252" s="1425" t="s">
        <v>1264</v>
      </c>
      <c r="I5252" s="1425" t="s">
        <v>2775</v>
      </c>
      <c r="J5252" s="1425" t="s">
        <v>1290</v>
      </c>
      <c r="K5252" s="1425">
        <v>365.50999999999999</v>
      </c>
    </row>
    <row r="5253" spans="1:11" ht="12.75">
      <c r="A5253" s="1425" t="s">
        <v>1360</v>
      </c>
      <c r="B5253" s="1425" t="s">
        <v>764</v>
      </c>
      <c r="C5253" s="1425" t="s">
        <v>390</v>
      </c>
      <c r="D5253" s="1425" t="s">
        <v>549</v>
      </c>
      <c r="E5253" s="1425" t="s">
        <v>2886</v>
      </c>
      <c r="F5253" s="1425" t="s">
        <v>1289</v>
      </c>
      <c r="G5253" s="1425" t="s">
        <v>116</v>
      </c>
      <c r="H5253" s="1425" t="s">
        <v>1264</v>
      </c>
      <c r="I5253" s="1425" t="s">
        <v>2776</v>
      </c>
      <c r="J5253" s="1425" t="s">
        <v>1290</v>
      </c>
      <c r="K5253" s="1425">
        <v>181.63999999999999</v>
      </c>
    </row>
    <row r="5254" spans="1:11" ht="12.75">
      <c r="A5254" s="1425" t="s">
        <v>1360</v>
      </c>
      <c r="B5254" s="1425" t="s">
        <v>764</v>
      </c>
      <c r="C5254" s="1425" t="s">
        <v>390</v>
      </c>
      <c r="D5254" s="1425" t="s">
        <v>549</v>
      </c>
      <c r="E5254" s="1425" t="s">
        <v>2886</v>
      </c>
      <c r="F5254" s="1425" t="s">
        <v>1289</v>
      </c>
      <c r="G5254" s="1425" t="s">
        <v>116</v>
      </c>
      <c r="H5254" s="1425" t="s">
        <v>1264</v>
      </c>
      <c r="I5254" s="1425" t="s">
        <v>2777</v>
      </c>
      <c r="J5254" s="1425" t="s">
        <v>1290</v>
      </c>
      <c r="K5254" s="1425">
        <v>1.0700000000000001</v>
      </c>
    </row>
    <row r="5255" spans="1:11" ht="12.75">
      <c r="A5255" s="1425" t="s">
        <v>1360</v>
      </c>
      <c r="B5255" s="1425" t="s">
        <v>764</v>
      </c>
      <c r="C5255" s="1425" t="s">
        <v>390</v>
      </c>
      <c r="D5255" s="1425" t="s">
        <v>549</v>
      </c>
      <c r="E5255" s="1425" t="s">
        <v>2886</v>
      </c>
      <c r="F5255" s="1425" t="s">
        <v>1289</v>
      </c>
      <c r="G5255" s="1425" t="s">
        <v>116</v>
      </c>
      <c r="H5255" s="1425" t="s">
        <v>1264</v>
      </c>
      <c r="I5255" s="1425" t="s">
        <v>2778</v>
      </c>
      <c r="J5255" s="1425" t="s">
        <v>1290</v>
      </c>
      <c r="K5255" s="1425">
        <v>11.550000000000001</v>
      </c>
    </row>
    <row r="5256" spans="1:11" ht="12.75">
      <c r="A5256" s="1425" t="s">
        <v>1360</v>
      </c>
      <c r="B5256" s="1425" t="s">
        <v>764</v>
      </c>
      <c r="C5256" s="1425" t="s">
        <v>390</v>
      </c>
      <c r="D5256" s="1425" t="s">
        <v>549</v>
      </c>
      <c r="E5256" s="1425" t="s">
        <v>2886</v>
      </c>
      <c r="F5256" s="1425" t="s">
        <v>1289</v>
      </c>
      <c r="G5256" s="1425" t="s">
        <v>116</v>
      </c>
      <c r="H5256" s="1425" t="s">
        <v>1265</v>
      </c>
      <c r="I5256" s="1425" t="s">
        <v>2775</v>
      </c>
      <c r="J5256" s="1425" t="s">
        <v>1290</v>
      </c>
      <c r="K5256" s="1425">
        <v>2847.7199999999998</v>
      </c>
    </row>
    <row r="5257" spans="1:11" ht="12.75">
      <c r="A5257" s="1425" t="s">
        <v>1360</v>
      </c>
      <c r="B5257" s="1425" t="s">
        <v>764</v>
      </c>
      <c r="C5257" s="1425" t="s">
        <v>390</v>
      </c>
      <c r="D5257" s="1425" t="s">
        <v>549</v>
      </c>
      <c r="E5257" s="1425" t="s">
        <v>2886</v>
      </c>
      <c r="F5257" s="1425" t="s">
        <v>1289</v>
      </c>
      <c r="G5257" s="1425" t="s">
        <v>116</v>
      </c>
      <c r="H5257" s="1425" t="s">
        <v>1265</v>
      </c>
      <c r="I5257" s="1425" t="s">
        <v>2776</v>
      </c>
      <c r="J5257" s="1425" t="s">
        <v>1290</v>
      </c>
      <c r="K5257" s="1425">
        <v>367.41000000000003</v>
      </c>
    </row>
    <row r="5258" spans="1:11" ht="12.75">
      <c r="A5258" s="1425" t="s">
        <v>1360</v>
      </c>
      <c r="B5258" s="1425" t="s">
        <v>764</v>
      </c>
      <c r="C5258" s="1425" t="s">
        <v>390</v>
      </c>
      <c r="D5258" s="1425" t="s">
        <v>549</v>
      </c>
      <c r="E5258" s="1425" t="s">
        <v>2886</v>
      </c>
      <c r="F5258" s="1425" t="s">
        <v>1289</v>
      </c>
      <c r="G5258" s="1425" t="s">
        <v>116</v>
      </c>
      <c r="H5258" s="1425" t="s">
        <v>1265</v>
      </c>
      <c r="I5258" s="1425" t="s">
        <v>2777</v>
      </c>
      <c r="J5258" s="1425" t="s">
        <v>1290</v>
      </c>
      <c r="K5258" s="1425">
        <v>-7033.5</v>
      </c>
    </row>
    <row r="5259" spans="1:11" ht="12.75">
      <c r="A5259" s="1425" t="s">
        <v>1360</v>
      </c>
      <c r="B5259" s="1425" t="s">
        <v>764</v>
      </c>
      <c r="C5259" s="1425" t="s">
        <v>390</v>
      </c>
      <c r="D5259" s="1425" t="s">
        <v>549</v>
      </c>
      <c r="E5259" s="1425" t="s">
        <v>2886</v>
      </c>
      <c r="F5259" s="1425" t="s">
        <v>1289</v>
      </c>
      <c r="G5259" s="1425" t="s">
        <v>116</v>
      </c>
      <c r="H5259" s="1425" t="s">
        <v>1265</v>
      </c>
      <c r="I5259" s="1425" t="s">
        <v>2778</v>
      </c>
      <c r="J5259" s="1425" t="s">
        <v>1290</v>
      </c>
      <c r="K5259" s="1425">
        <v>13.289999999999999</v>
      </c>
    </row>
    <row r="5260" spans="1:11" ht="12.75">
      <c r="A5260" s="1425" t="s">
        <v>1360</v>
      </c>
      <c r="B5260" s="1425" t="s">
        <v>764</v>
      </c>
      <c r="C5260" s="1425" t="s">
        <v>390</v>
      </c>
      <c r="D5260" s="1425" t="s">
        <v>549</v>
      </c>
      <c r="E5260" s="1425" t="s">
        <v>2886</v>
      </c>
      <c r="F5260" s="1425" t="s">
        <v>1289</v>
      </c>
      <c r="G5260" s="1425" t="s">
        <v>116</v>
      </c>
      <c r="H5260" s="1425" t="s">
        <v>2774</v>
      </c>
      <c r="I5260" s="1425" t="s">
        <v>2775</v>
      </c>
      <c r="J5260" s="1425" t="s">
        <v>1290</v>
      </c>
      <c r="K5260" s="1425">
        <v>0.050000000000000003</v>
      </c>
    </row>
    <row r="5261" spans="1:11" ht="12.75">
      <c r="A5261" s="1425" t="s">
        <v>1360</v>
      </c>
      <c r="B5261" s="1425" t="s">
        <v>764</v>
      </c>
      <c r="C5261" s="1425" t="s">
        <v>390</v>
      </c>
      <c r="D5261" s="1425" t="s">
        <v>549</v>
      </c>
      <c r="E5261" s="1425" t="s">
        <v>2886</v>
      </c>
      <c r="F5261" s="1425" t="s">
        <v>1289</v>
      </c>
      <c r="G5261" s="1425" t="s">
        <v>116</v>
      </c>
      <c r="H5261" s="1425" t="s">
        <v>2774</v>
      </c>
      <c r="I5261" s="1425" t="s">
        <v>2776</v>
      </c>
      <c r="J5261" s="1425" t="s">
        <v>1290</v>
      </c>
      <c r="K5261" s="1425">
        <v>2.8100000000000001</v>
      </c>
    </row>
    <row r="5262" spans="1:11" ht="12.75">
      <c r="A5262" s="1425" t="s">
        <v>1360</v>
      </c>
      <c r="B5262" s="1425" t="s">
        <v>764</v>
      </c>
      <c r="C5262" s="1425" t="s">
        <v>390</v>
      </c>
      <c r="D5262" s="1425" t="s">
        <v>549</v>
      </c>
      <c r="E5262" s="1425" t="s">
        <v>2886</v>
      </c>
      <c r="F5262" s="1425" t="s">
        <v>1289</v>
      </c>
      <c r="G5262" s="1425" t="s">
        <v>116</v>
      </c>
      <c r="H5262" s="1425" t="s">
        <v>2774</v>
      </c>
      <c r="I5262" s="1425" t="s">
        <v>2777</v>
      </c>
      <c r="J5262" s="1425" t="s">
        <v>1290</v>
      </c>
      <c r="K5262" s="1425">
        <v>248.49000000000001</v>
      </c>
    </row>
    <row r="5263" spans="1:11" ht="12.75">
      <c r="A5263" s="1425" t="s">
        <v>1360</v>
      </c>
      <c r="B5263" s="1425" t="s">
        <v>764</v>
      </c>
      <c r="C5263" s="1425" t="s">
        <v>390</v>
      </c>
      <c r="D5263" s="1425" t="s">
        <v>549</v>
      </c>
      <c r="E5263" s="1425" t="s">
        <v>2886</v>
      </c>
      <c r="F5263" s="1425" t="s">
        <v>1289</v>
      </c>
      <c r="G5263" s="1425" t="s">
        <v>116</v>
      </c>
      <c r="H5263" s="1425" t="s">
        <v>2774</v>
      </c>
      <c r="I5263" s="1425" t="s">
        <v>2778</v>
      </c>
      <c r="J5263" s="1425" t="s">
        <v>1290</v>
      </c>
      <c r="K5263" s="1425">
        <v>1070.05</v>
      </c>
    </row>
    <row r="5264" spans="1:11" ht="12.75">
      <c r="A5264" s="1425" t="s">
        <v>1360</v>
      </c>
      <c r="B5264" s="1425" t="s">
        <v>764</v>
      </c>
      <c r="C5264" s="1425" t="s">
        <v>390</v>
      </c>
      <c r="D5264" s="1425" t="s">
        <v>549</v>
      </c>
      <c r="E5264" s="1425" t="s">
        <v>2886</v>
      </c>
      <c r="F5264" s="1425" t="s">
        <v>1289</v>
      </c>
      <c r="G5264" s="1425" t="s">
        <v>116</v>
      </c>
      <c r="H5264" s="1425" t="s">
        <v>1266</v>
      </c>
      <c r="I5264" s="1425" t="s">
        <v>2775</v>
      </c>
      <c r="J5264" s="1425" t="s">
        <v>1290</v>
      </c>
      <c r="K5264" s="1425">
        <v>2186.4400000000001</v>
      </c>
    </row>
    <row r="5265" spans="1:11" ht="12.75">
      <c r="A5265" s="1425" t="s">
        <v>1360</v>
      </c>
      <c r="B5265" s="1425" t="s">
        <v>764</v>
      </c>
      <c r="C5265" s="1425" t="s">
        <v>390</v>
      </c>
      <c r="D5265" s="1425" t="s">
        <v>549</v>
      </c>
      <c r="E5265" s="1425" t="s">
        <v>2886</v>
      </c>
      <c r="F5265" s="1425" t="s">
        <v>1289</v>
      </c>
      <c r="G5265" s="1425" t="s">
        <v>116</v>
      </c>
      <c r="H5265" s="1425" t="s">
        <v>1266</v>
      </c>
      <c r="I5265" s="1425" t="s">
        <v>2776</v>
      </c>
      <c r="J5265" s="1425" t="s">
        <v>1290</v>
      </c>
      <c r="K5265" s="1425">
        <v>5.9000000000000004</v>
      </c>
    </row>
    <row r="5266" spans="1:11" ht="12.75">
      <c r="A5266" s="1425" t="s">
        <v>1360</v>
      </c>
      <c r="B5266" s="1425" t="s">
        <v>764</v>
      </c>
      <c r="C5266" s="1425" t="s">
        <v>390</v>
      </c>
      <c r="D5266" s="1425" t="s">
        <v>549</v>
      </c>
      <c r="E5266" s="1425" t="s">
        <v>2886</v>
      </c>
      <c r="F5266" s="1425" t="s">
        <v>1289</v>
      </c>
      <c r="G5266" s="1425" t="s">
        <v>116</v>
      </c>
      <c r="H5266" s="1425" t="s">
        <v>1266</v>
      </c>
      <c r="I5266" s="1425" t="s">
        <v>2777</v>
      </c>
      <c r="J5266" s="1425" t="s">
        <v>1290</v>
      </c>
      <c r="K5266" s="1425">
        <v>7033.5</v>
      </c>
    </row>
    <row r="5267" spans="1:11" ht="12.75">
      <c r="A5267" s="1425" t="s">
        <v>1360</v>
      </c>
      <c r="B5267" s="1425" t="s">
        <v>764</v>
      </c>
      <c r="C5267" s="1425" t="s">
        <v>390</v>
      </c>
      <c r="D5267" s="1425" t="s">
        <v>549</v>
      </c>
      <c r="E5267" s="1425" t="s">
        <v>2886</v>
      </c>
      <c r="F5267" s="1425" t="s">
        <v>1289</v>
      </c>
      <c r="G5267" s="1425" t="s">
        <v>116</v>
      </c>
      <c r="H5267" s="1425" t="s">
        <v>1266</v>
      </c>
      <c r="I5267" s="1425" t="s">
        <v>2778</v>
      </c>
      <c r="J5267" s="1425" t="s">
        <v>1290</v>
      </c>
      <c r="K5267" s="1425">
        <v>883.28999999999996</v>
      </c>
    </row>
    <row r="5268" spans="1:11" ht="12.75">
      <c r="A5268" s="1425" t="s">
        <v>1360</v>
      </c>
      <c r="B5268" s="1425" t="s">
        <v>764</v>
      </c>
      <c r="C5268" s="1425" t="s">
        <v>390</v>
      </c>
      <c r="D5268" s="1425" t="s">
        <v>549</v>
      </c>
      <c r="E5268" s="1425" t="s">
        <v>2886</v>
      </c>
      <c r="F5268" s="1425" t="s">
        <v>1289</v>
      </c>
      <c r="G5268" s="1425" t="s">
        <v>116</v>
      </c>
      <c r="H5268" s="1425" t="s">
        <v>1267</v>
      </c>
      <c r="I5268" s="1425" t="s">
        <v>2775</v>
      </c>
      <c r="J5268" s="1425" t="s">
        <v>1290</v>
      </c>
      <c r="K5268" s="1425">
        <v>9.0600000000000005</v>
      </c>
    </row>
    <row r="5269" spans="1:11" ht="12.75">
      <c r="A5269" s="1425" t="s">
        <v>1360</v>
      </c>
      <c r="B5269" s="1425" t="s">
        <v>764</v>
      </c>
      <c r="C5269" s="1425" t="s">
        <v>390</v>
      </c>
      <c r="D5269" s="1425" t="s">
        <v>549</v>
      </c>
      <c r="E5269" s="1425" t="s">
        <v>2886</v>
      </c>
      <c r="F5269" s="1425" t="s">
        <v>1289</v>
      </c>
      <c r="G5269" s="1425" t="s">
        <v>116</v>
      </c>
      <c r="H5269" s="1425" t="s">
        <v>1267</v>
      </c>
      <c r="I5269" s="1425" t="s">
        <v>2776</v>
      </c>
      <c r="J5269" s="1425" t="s">
        <v>1290</v>
      </c>
      <c r="K5269" s="1425">
        <v>-9.3800000000000008</v>
      </c>
    </row>
    <row r="5270" spans="1:11" ht="12.75">
      <c r="A5270" s="1425" t="s">
        <v>1360</v>
      </c>
      <c r="B5270" s="1425" t="s">
        <v>764</v>
      </c>
      <c r="C5270" s="1425" t="s">
        <v>390</v>
      </c>
      <c r="D5270" s="1425" t="s">
        <v>549</v>
      </c>
      <c r="E5270" s="1425" t="s">
        <v>2886</v>
      </c>
      <c r="F5270" s="1425" t="s">
        <v>1289</v>
      </c>
      <c r="G5270" s="1425" t="s">
        <v>116</v>
      </c>
      <c r="H5270" s="1425" t="s">
        <v>1267</v>
      </c>
      <c r="I5270" s="1425" t="s">
        <v>2777</v>
      </c>
      <c r="J5270" s="1425" t="s">
        <v>1290</v>
      </c>
      <c r="K5270" s="1425">
        <v>517.74000000000001</v>
      </c>
    </row>
    <row r="5271" spans="1:11" ht="12.75">
      <c r="A5271" s="1425" t="s">
        <v>1360</v>
      </c>
      <c r="B5271" s="1425" t="s">
        <v>764</v>
      </c>
      <c r="C5271" s="1425" t="s">
        <v>390</v>
      </c>
      <c r="D5271" s="1425" t="s">
        <v>549</v>
      </c>
      <c r="E5271" s="1425" t="s">
        <v>2886</v>
      </c>
      <c r="F5271" s="1425" t="s">
        <v>1289</v>
      </c>
      <c r="G5271" s="1425" t="s">
        <v>116</v>
      </c>
      <c r="H5271" s="1425" t="s">
        <v>1267</v>
      </c>
      <c r="I5271" s="1425" t="s">
        <v>2778</v>
      </c>
      <c r="J5271" s="1425" t="s">
        <v>1290</v>
      </c>
      <c r="K5271" s="1425">
        <v>92.810000000000002</v>
      </c>
    </row>
    <row r="5272" spans="1:11" ht="12.75">
      <c r="A5272" s="1425" t="s">
        <v>1360</v>
      </c>
      <c r="B5272" s="1425" t="s">
        <v>764</v>
      </c>
      <c r="C5272" s="1425" t="s">
        <v>390</v>
      </c>
      <c r="D5272" s="1425" t="s">
        <v>549</v>
      </c>
      <c r="E5272" s="1425" t="s">
        <v>2887</v>
      </c>
      <c r="F5272" s="1425" t="s">
        <v>1277</v>
      </c>
      <c r="G5272" s="1425" t="s">
        <v>116</v>
      </c>
      <c r="H5272" s="1425" t="s">
        <v>2762</v>
      </c>
      <c r="I5272" s="1425" t="s">
        <v>2776</v>
      </c>
      <c r="J5272" s="1425" t="s">
        <v>1278</v>
      </c>
      <c r="K5272" s="1425">
        <v>4.9800000000000004</v>
      </c>
    </row>
    <row r="5273" spans="1:11" ht="12.75">
      <c r="A5273" s="1425" t="s">
        <v>1360</v>
      </c>
      <c r="B5273" s="1425" t="s">
        <v>764</v>
      </c>
      <c r="C5273" s="1425" t="s">
        <v>390</v>
      </c>
      <c r="D5273" s="1425" t="s">
        <v>549</v>
      </c>
      <c r="E5273" s="1425" t="s">
        <v>2887</v>
      </c>
      <c r="F5273" s="1425" t="s">
        <v>1277</v>
      </c>
      <c r="G5273" s="1425" t="s">
        <v>116</v>
      </c>
      <c r="H5273" s="1425" t="s">
        <v>2762</v>
      </c>
      <c r="I5273" s="1425" t="s">
        <v>2778</v>
      </c>
      <c r="J5273" s="1425" t="s">
        <v>1278</v>
      </c>
      <c r="K5273" s="1425">
        <v>20.460000000000001</v>
      </c>
    </row>
    <row r="5274" spans="1:11" ht="12.75">
      <c r="A5274" s="1425" t="s">
        <v>1360</v>
      </c>
      <c r="B5274" s="1425" t="s">
        <v>764</v>
      </c>
      <c r="C5274" s="1425" t="s">
        <v>390</v>
      </c>
      <c r="D5274" s="1425" t="s">
        <v>549</v>
      </c>
      <c r="E5274" s="1425" t="s">
        <v>2887</v>
      </c>
      <c r="F5274" s="1425" t="s">
        <v>1277</v>
      </c>
      <c r="G5274" s="1425" t="s">
        <v>116</v>
      </c>
      <c r="H5274" s="1425" t="s">
        <v>1263</v>
      </c>
      <c r="I5274" s="1425" t="s">
        <v>2776</v>
      </c>
      <c r="J5274" s="1425" t="s">
        <v>1278</v>
      </c>
      <c r="K5274" s="1425">
        <v>574.91999999999996</v>
      </c>
    </row>
    <row r="5275" spans="1:11" ht="12.75">
      <c r="A5275" s="1425" t="s">
        <v>1360</v>
      </c>
      <c r="B5275" s="1425" t="s">
        <v>764</v>
      </c>
      <c r="C5275" s="1425" t="s">
        <v>390</v>
      </c>
      <c r="D5275" s="1425" t="s">
        <v>549</v>
      </c>
      <c r="E5275" s="1425" t="s">
        <v>2887</v>
      </c>
      <c r="F5275" s="1425" t="s">
        <v>1277</v>
      </c>
      <c r="G5275" s="1425" t="s">
        <v>116</v>
      </c>
      <c r="H5275" s="1425" t="s">
        <v>1263</v>
      </c>
      <c r="I5275" s="1425" t="s">
        <v>2778</v>
      </c>
      <c r="J5275" s="1425" t="s">
        <v>1278</v>
      </c>
      <c r="K5275" s="1425">
        <v>3334.4000000000001</v>
      </c>
    </row>
    <row r="5276" spans="1:11" ht="12.75">
      <c r="A5276" s="1425" t="s">
        <v>1360</v>
      </c>
      <c r="B5276" s="1425" t="s">
        <v>764</v>
      </c>
      <c r="C5276" s="1425" t="s">
        <v>390</v>
      </c>
      <c r="D5276" s="1425" t="s">
        <v>549</v>
      </c>
      <c r="E5276" s="1425" t="s">
        <v>2887</v>
      </c>
      <c r="F5276" s="1425" t="s">
        <v>1277</v>
      </c>
      <c r="G5276" s="1425" t="s">
        <v>116</v>
      </c>
      <c r="H5276" s="1425" t="s">
        <v>2772</v>
      </c>
      <c r="I5276" s="1425" t="s">
        <v>2775</v>
      </c>
      <c r="J5276" s="1425" t="s">
        <v>1278</v>
      </c>
      <c r="K5276" s="1425">
        <v>62.350000000000001</v>
      </c>
    </row>
    <row r="5277" spans="1:11" ht="12.75">
      <c r="A5277" s="1425" t="s">
        <v>1360</v>
      </c>
      <c r="B5277" s="1425" t="s">
        <v>764</v>
      </c>
      <c r="C5277" s="1425" t="s">
        <v>390</v>
      </c>
      <c r="D5277" s="1425" t="s">
        <v>549</v>
      </c>
      <c r="E5277" s="1425" t="s">
        <v>2887</v>
      </c>
      <c r="F5277" s="1425" t="s">
        <v>1277</v>
      </c>
      <c r="G5277" s="1425" t="s">
        <v>116</v>
      </c>
      <c r="H5277" s="1425" t="s">
        <v>2772</v>
      </c>
      <c r="I5277" s="1425" t="s">
        <v>2776</v>
      </c>
      <c r="J5277" s="1425" t="s">
        <v>1278</v>
      </c>
      <c r="K5277" s="1425">
        <v>974.28999999999996</v>
      </c>
    </row>
    <row r="5278" spans="1:11" ht="12.75">
      <c r="A5278" s="1425" t="s">
        <v>1360</v>
      </c>
      <c r="B5278" s="1425" t="s">
        <v>764</v>
      </c>
      <c r="C5278" s="1425" t="s">
        <v>390</v>
      </c>
      <c r="D5278" s="1425" t="s">
        <v>549</v>
      </c>
      <c r="E5278" s="1425" t="s">
        <v>2887</v>
      </c>
      <c r="F5278" s="1425" t="s">
        <v>1277</v>
      </c>
      <c r="G5278" s="1425" t="s">
        <v>116</v>
      </c>
      <c r="H5278" s="1425" t="s">
        <v>2772</v>
      </c>
      <c r="I5278" s="1425" t="s">
        <v>2778</v>
      </c>
      <c r="J5278" s="1425" t="s">
        <v>1278</v>
      </c>
      <c r="K5278" s="1425">
        <v>30.449999999999999</v>
      </c>
    </row>
    <row r="5279" spans="1:11" ht="12.75">
      <c r="A5279" s="1425" t="s">
        <v>1360</v>
      </c>
      <c r="B5279" s="1425" t="s">
        <v>764</v>
      </c>
      <c r="C5279" s="1425" t="s">
        <v>390</v>
      </c>
      <c r="D5279" s="1425" t="s">
        <v>549</v>
      </c>
      <c r="E5279" s="1425" t="s">
        <v>2887</v>
      </c>
      <c r="F5279" s="1425" t="s">
        <v>1277</v>
      </c>
      <c r="G5279" s="1425" t="s">
        <v>116</v>
      </c>
      <c r="H5279" s="1425" t="s">
        <v>2773</v>
      </c>
      <c r="I5279" s="1425" t="s">
        <v>2776</v>
      </c>
      <c r="J5279" s="1425" t="s">
        <v>1278</v>
      </c>
      <c r="K5279" s="1425">
        <v>-5123.9200000000001</v>
      </c>
    </row>
    <row r="5280" spans="1:11" ht="12.75">
      <c r="A5280" s="1425" t="s">
        <v>1360</v>
      </c>
      <c r="B5280" s="1425" t="s">
        <v>764</v>
      </c>
      <c r="C5280" s="1425" t="s">
        <v>390</v>
      </c>
      <c r="D5280" s="1425" t="s">
        <v>549</v>
      </c>
      <c r="E5280" s="1425" t="s">
        <v>2887</v>
      </c>
      <c r="F5280" s="1425" t="s">
        <v>1277</v>
      </c>
      <c r="G5280" s="1425" t="s">
        <v>116</v>
      </c>
      <c r="H5280" s="1425" t="s">
        <v>2773</v>
      </c>
      <c r="I5280" s="1425" t="s">
        <v>2778</v>
      </c>
      <c r="J5280" s="1425" t="s">
        <v>1278</v>
      </c>
      <c r="K5280" s="1425">
        <v>39.810000000000002</v>
      </c>
    </row>
    <row r="5281" spans="1:11" ht="12.75">
      <c r="A5281" s="1425" t="s">
        <v>1360</v>
      </c>
      <c r="B5281" s="1425" t="s">
        <v>764</v>
      </c>
      <c r="C5281" s="1425" t="s">
        <v>390</v>
      </c>
      <c r="D5281" s="1425" t="s">
        <v>549</v>
      </c>
      <c r="E5281" s="1425" t="s">
        <v>2887</v>
      </c>
      <c r="F5281" s="1425" t="s">
        <v>1277</v>
      </c>
      <c r="G5281" s="1425" t="s">
        <v>116</v>
      </c>
      <c r="H5281" s="1425" t="s">
        <v>1264</v>
      </c>
      <c r="I5281" s="1425" t="s">
        <v>2776</v>
      </c>
      <c r="J5281" s="1425" t="s">
        <v>1278</v>
      </c>
      <c r="K5281" s="1425">
        <v>2.3799999999999999</v>
      </c>
    </row>
    <row r="5282" spans="1:11" ht="12.75">
      <c r="A5282" s="1425" t="s">
        <v>1360</v>
      </c>
      <c r="B5282" s="1425" t="s">
        <v>764</v>
      </c>
      <c r="C5282" s="1425" t="s">
        <v>390</v>
      </c>
      <c r="D5282" s="1425" t="s">
        <v>549</v>
      </c>
      <c r="E5282" s="1425" t="s">
        <v>2887</v>
      </c>
      <c r="F5282" s="1425" t="s">
        <v>1277</v>
      </c>
      <c r="G5282" s="1425" t="s">
        <v>116</v>
      </c>
      <c r="H5282" s="1425" t="s">
        <v>1264</v>
      </c>
      <c r="I5282" s="1425" t="s">
        <v>2777</v>
      </c>
      <c r="J5282" s="1425" t="s">
        <v>1278</v>
      </c>
      <c r="K5282" s="1425">
        <v>1.27</v>
      </c>
    </row>
    <row r="5283" spans="1:11" ht="12.75">
      <c r="A5283" s="1425" t="s">
        <v>1360</v>
      </c>
      <c r="B5283" s="1425" t="s">
        <v>764</v>
      </c>
      <c r="C5283" s="1425" t="s">
        <v>390</v>
      </c>
      <c r="D5283" s="1425" t="s">
        <v>549</v>
      </c>
      <c r="E5283" s="1425" t="s">
        <v>2887</v>
      </c>
      <c r="F5283" s="1425" t="s">
        <v>1277</v>
      </c>
      <c r="G5283" s="1425" t="s">
        <v>116</v>
      </c>
      <c r="H5283" s="1425" t="s">
        <v>1264</v>
      </c>
      <c r="I5283" s="1425" t="s">
        <v>2778</v>
      </c>
      <c r="J5283" s="1425" t="s">
        <v>1278</v>
      </c>
      <c r="K5283" s="1425">
        <v>35.700000000000003</v>
      </c>
    </row>
    <row r="5284" spans="1:11" ht="12.75">
      <c r="A5284" s="1425" t="s">
        <v>1360</v>
      </c>
      <c r="B5284" s="1425" t="s">
        <v>764</v>
      </c>
      <c r="C5284" s="1425" t="s">
        <v>390</v>
      </c>
      <c r="D5284" s="1425" t="s">
        <v>549</v>
      </c>
      <c r="E5284" s="1425" t="s">
        <v>2887</v>
      </c>
      <c r="F5284" s="1425" t="s">
        <v>1277</v>
      </c>
      <c r="G5284" s="1425" t="s">
        <v>116</v>
      </c>
      <c r="H5284" s="1425" t="s">
        <v>1265</v>
      </c>
      <c r="I5284" s="1425" t="s">
        <v>2775</v>
      </c>
      <c r="J5284" s="1425" t="s">
        <v>1278</v>
      </c>
      <c r="K5284" s="1425">
        <v>-8555.2999999999993</v>
      </c>
    </row>
    <row r="5285" spans="1:11" ht="12.75">
      <c r="A5285" s="1425" t="s">
        <v>1360</v>
      </c>
      <c r="B5285" s="1425" t="s">
        <v>764</v>
      </c>
      <c r="C5285" s="1425" t="s">
        <v>390</v>
      </c>
      <c r="D5285" s="1425" t="s">
        <v>549</v>
      </c>
      <c r="E5285" s="1425" t="s">
        <v>2887</v>
      </c>
      <c r="F5285" s="1425" t="s">
        <v>1277</v>
      </c>
      <c r="G5285" s="1425" t="s">
        <v>116</v>
      </c>
      <c r="H5285" s="1425" t="s">
        <v>1265</v>
      </c>
      <c r="I5285" s="1425" t="s">
        <v>2776</v>
      </c>
      <c r="J5285" s="1425" t="s">
        <v>1278</v>
      </c>
      <c r="K5285" s="1425">
        <v>13.369999999999999</v>
      </c>
    </row>
    <row r="5286" spans="1:11" ht="12.75">
      <c r="A5286" s="1425" t="s">
        <v>1360</v>
      </c>
      <c r="B5286" s="1425" t="s">
        <v>764</v>
      </c>
      <c r="C5286" s="1425" t="s">
        <v>390</v>
      </c>
      <c r="D5286" s="1425" t="s">
        <v>549</v>
      </c>
      <c r="E5286" s="1425" t="s">
        <v>2887</v>
      </c>
      <c r="F5286" s="1425" t="s">
        <v>1277</v>
      </c>
      <c r="G5286" s="1425" t="s">
        <v>116</v>
      </c>
      <c r="H5286" s="1425" t="s">
        <v>1265</v>
      </c>
      <c r="I5286" s="1425" t="s">
        <v>2778</v>
      </c>
      <c r="J5286" s="1425" t="s">
        <v>1278</v>
      </c>
      <c r="K5286" s="1425">
        <v>30.190000000000001</v>
      </c>
    </row>
    <row r="5287" spans="1:11" ht="12.75">
      <c r="A5287" s="1425" t="s">
        <v>1360</v>
      </c>
      <c r="B5287" s="1425" t="s">
        <v>764</v>
      </c>
      <c r="C5287" s="1425" t="s">
        <v>390</v>
      </c>
      <c r="D5287" s="1425" t="s">
        <v>549</v>
      </c>
      <c r="E5287" s="1425" t="s">
        <v>2887</v>
      </c>
      <c r="F5287" s="1425" t="s">
        <v>1277</v>
      </c>
      <c r="G5287" s="1425" t="s">
        <v>116</v>
      </c>
      <c r="H5287" s="1425" t="s">
        <v>2774</v>
      </c>
      <c r="I5287" s="1425" t="s">
        <v>2776</v>
      </c>
      <c r="J5287" s="1425" t="s">
        <v>1278</v>
      </c>
      <c r="K5287" s="1425">
        <v>1</v>
      </c>
    </row>
    <row r="5288" spans="1:11" ht="12.75">
      <c r="A5288" s="1425" t="s">
        <v>1360</v>
      </c>
      <c r="B5288" s="1425" t="s">
        <v>764</v>
      </c>
      <c r="C5288" s="1425" t="s">
        <v>390</v>
      </c>
      <c r="D5288" s="1425" t="s">
        <v>549</v>
      </c>
      <c r="E5288" s="1425" t="s">
        <v>2887</v>
      </c>
      <c r="F5288" s="1425" t="s">
        <v>1277</v>
      </c>
      <c r="G5288" s="1425" t="s">
        <v>116</v>
      </c>
      <c r="H5288" s="1425" t="s">
        <v>2774</v>
      </c>
      <c r="I5288" s="1425" t="s">
        <v>2778</v>
      </c>
      <c r="J5288" s="1425" t="s">
        <v>1278</v>
      </c>
      <c r="K5288" s="1425">
        <v>-573.59000000000003</v>
      </c>
    </row>
    <row r="5289" spans="1:11" ht="12.75">
      <c r="A5289" s="1425" t="s">
        <v>1360</v>
      </c>
      <c r="B5289" s="1425" t="s">
        <v>764</v>
      </c>
      <c r="C5289" s="1425" t="s">
        <v>390</v>
      </c>
      <c r="D5289" s="1425" t="s">
        <v>549</v>
      </c>
      <c r="E5289" s="1425" t="s">
        <v>2887</v>
      </c>
      <c r="F5289" s="1425" t="s">
        <v>1277</v>
      </c>
      <c r="G5289" s="1425" t="s">
        <v>116</v>
      </c>
      <c r="H5289" s="1425" t="s">
        <v>1266</v>
      </c>
      <c r="I5289" s="1425" t="s">
        <v>2778</v>
      </c>
      <c r="J5289" s="1425" t="s">
        <v>1278</v>
      </c>
      <c r="K5289" s="1425">
        <v>28.789999999999999</v>
      </c>
    </row>
    <row r="5290" spans="1:11" ht="12.75">
      <c r="A5290" s="1425" t="s">
        <v>1360</v>
      </c>
      <c r="B5290" s="1425" t="s">
        <v>764</v>
      </c>
      <c r="C5290" s="1425" t="s">
        <v>390</v>
      </c>
      <c r="D5290" s="1425" t="s">
        <v>549</v>
      </c>
      <c r="E5290" s="1425" t="s">
        <v>2887</v>
      </c>
      <c r="F5290" s="1425" t="s">
        <v>1277</v>
      </c>
      <c r="G5290" s="1425" t="s">
        <v>116</v>
      </c>
      <c r="H5290" s="1425" t="s">
        <v>1267</v>
      </c>
      <c r="I5290" s="1425" t="s">
        <v>2776</v>
      </c>
      <c r="J5290" s="1425" t="s">
        <v>1278</v>
      </c>
      <c r="K5290" s="1425">
        <v>4573.5200000000004</v>
      </c>
    </row>
    <row r="5291" spans="1:11" ht="12.75">
      <c r="A5291" s="1425" t="s">
        <v>1360</v>
      </c>
      <c r="B5291" s="1425" t="s">
        <v>764</v>
      </c>
      <c r="C5291" s="1425" t="s">
        <v>390</v>
      </c>
      <c r="D5291" s="1425" t="s">
        <v>549</v>
      </c>
      <c r="E5291" s="1425" t="s">
        <v>2887</v>
      </c>
      <c r="F5291" s="1425" t="s">
        <v>1277</v>
      </c>
      <c r="G5291" s="1425" t="s">
        <v>116</v>
      </c>
      <c r="H5291" s="1425" t="s">
        <v>1267</v>
      </c>
      <c r="I5291" s="1425" t="s">
        <v>2777</v>
      </c>
      <c r="J5291" s="1425" t="s">
        <v>1278</v>
      </c>
      <c r="K5291" s="1425">
        <v>-4571.7600000000002</v>
      </c>
    </row>
    <row r="5292" spans="1:11" ht="12.75">
      <c r="A5292" s="1425" t="s">
        <v>1360</v>
      </c>
      <c r="B5292" s="1425" t="s">
        <v>764</v>
      </c>
      <c r="C5292" s="1425" t="s">
        <v>390</v>
      </c>
      <c r="D5292" s="1425" t="s">
        <v>549</v>
      </c>
      <c r="E5292" s="1425" t="s">
        <v>2887</v>
      </c>
      <c r="F5292" s="1425" t="s">
        <v>1277</v>
      </c>
      <c r="G5292" s="1425" t="s">
        <v>116</v>
      </c>
      <c r="H5292" s="1425" t="s">
        <v>1267</v>
      </c>
      <c r="I5292" s="1425" t="s">
        <v>2778</v>
      </c>
      <c r="J5292" s="1425" t="s">
        <v>1278</v>
      </c>
      <c r="K5292" s="1425">
        <v>44.600000000000001</v>
      </c>
    </row>
    <row r="5293" spans="1:11" ht="12.75">
      <c r="A5293" s="1425" t="s">
        <v>1360</v>
      </c>
      <c r="B5293" s="1425" t="s">
        <v>764</v>
      </c>
      <c r="C5293" s="1425" t="s">
        <v>390</v>
      </c>
      <c r="D5293" s="1425" t="s">
        <v>549</v>
      </c>
      <c r="E5293" s="1425" t="s">
        <v>2888</v>
      </c>
      <c r="F5293" s="1425" t="s">
        <v>1279</v>
      </c>
      <c r="G5293" s="1425" t="s">
        <v>116</v>
      </c>
      <c r="H5293" s="1425" t="s">
        <v>2762</v>
      </c>
      <c r="I5293" s="1425" t="s">
        <v>2775</v>
      </c>
      <c r="J5293" s="1425" t="s">
        <v>1280</v>
      </c>
      <c r="K5293" s="1425">
        <v>761.45000000000005</v>
      </c>
    </row>
    <row r="5294" spans="1:11" ht="12.75">
      <c r="A5294" s="1425" t="s">
        <v>1360</v>
      </c>
      <c r="B5294" s="1425" t="s">
        <v>764</v>
      </c>
      <c r="C5294" s="1425" t="s">
        <v>390</v>
      </c>
      <c r="D5294" s="1425" t="s">
        <v>549</v>
      </c>
      <c r="E5294" s="1425" t="s">
        <v>2888</v>
      </c>
      <c r="F5294" s="1425" t="s">
        <v>1279</v>
      </c>
      <c r="G5294" s="1425" t="s">
        <v>116</v>
      </c>
      <c r="H5294" s="1425" t="s">
        <v>2762</v>
      </c>
      <c r="I5294" s="1425" t="s">
        <v>2776</v>
      </c>
      <c r="J5294" s="1425" t="s">
        <v>1280</v>
      </c>
      <c r="K5294" s="1425">
        <v>11.92</v>
      </c>
    </row>
    <row r="5295" spans="1:11" ht="12.75">
      <c r="A5295" s="1425" t="s">
        <v>1360</v>
      </c>
      <c r="B5295" s="1425" t="s">
        <v>764</v>
      </c>
      <c r="C5295" s="1425" t="s">
        <v>390</v>
      </c>
      <c r="D5295" s="1425" t="s">
        <v>549</v>
      </c>
      <c r="E5295" s="1425" t="s">
        <v>2888</v>
      </c>
      <c r="F5295" s="1425" t="s">
        <v>1279</v>
      </c>
      <c r="G5295" s="1425" t="s">
        <v>116</v>
      </c>
      <c r="H5295" s="1425" t="s">
        <v>2762</v>
      </c>
      <c r="I5295" s="1425" t="s">
        <v>2777</v>
      </c>
      <c r="J5295" s="1425" t="s">
        <v>1280</v>
      </c>
      <c r="K5295" s="1425">
        <v>901.95000000000005</v>
      </c>
    </row>
    <row r="5296" spans="1:11" ht="12.75">
      <c r="A5296" s="1425" t="s">
        <v>1360</v>
      </c>
      <c r="B5296" s="1425" t="s">
        <v>764</v>
      </c>
      <c r="C5296" s="1425" t="s">
        <v>390</v>
      </c>
      <c r="D5296" s="1425" t="s">
        <v>549</v>
      </c>
      <c r="E5296" s="1425" t="s">
        <v>2888</v>
      </c>
      <c r="F5296" s="1425" t="s">
        <v>1279</v>
      </c>
      <c r="G5296" s="1425" t="s">
        <v>116</v>
      </c>
      <c r="H5296" s="1425" t="s">
        <v>2762</v>
      </c>
      <c r="I5296" s="1425" t="s">
        <v>2778</v>
      </c>
      <c r="J5296" s="1425" t="s">
        <v>1280</v>
      </c>
      <c r="K5296" s="1425">
        <v>680.04999999999995</v>
      </c>
    </row>
    <row r="5297" spans="1:11" ht="12.75">
      <c r="A5297" s="1425" t="s">
        <v>1360</v>
      </c>
      <c r="B5297" s="1425" t="s">
        <v>764</v>
      </c>
      <c r="C5297" s="1425" t="s">
        <v>390</v>
      </c>
      <c r="D5297" s="1425" t="s">
        <v>549</v>
      </c>
      <c r="E5297" s="1425" t="s">
        <v>2888</v>
      </c>
      <c r="F5297" s="1425" t="s">
        <v>1279</v>
      </c>
      <c r="G5297" s="1425" t="s">
        <v>116</v>
      </c>
      <c r="H5297" s="1425" t="s">
        <v>1263</v>
      </c>
      <c r="I5297" s="1425" t="s">
        <v>2775</v>
      </c>
      <c r="J5297" s="1425" t="s">
        <v>1280</v>
      </c>
      <c r="K5297" s="1425">
        <v>8.3200000000000003</v>
      </c>
    </row>
    <row r="5298" spans="1:11" ht="12.75">
      <c r="A5298" s="1425" t="s">
        <v>1360</v>
      </c>
      <c r="B5298" s="1425" t="s">
        <v>764</v>
      </c>
      <c r="C5298" s="1425" t="s">
        <v>390</v>
      </c>
      <c r="D5298" s="1425" t="s">
        <v>549</v>
      </c>
      <c r="E5298" s="1425" t="s">
        <v>2888</v>
      </c>
      <c r="F5298" s="1425" t="s">
        <v>1279</v>
      </c>
      <c r="G5298" s="1425" t="s">
        <v>116</v>
      </c>
      <c r="H5298" s="1425" t="s">
        <v>1263</v>
      </c>
      <c r="I5298" s="1425" t="s">
        <v>2776</v>
      </c>
      <c r="J5298" s="1425" t="s">
        <v>1280</v>
      </c>
      <c r="K5298" s="1425">
        <v>5.6299999999999999</v>
      </c>
    </row>
    <row r="5299" spans="1:11" ht="12.75">
      <c r="A5299" s="1425" t="s">
        <v>1360</v>
      </c>
      <c r="B5299" s="1425" t="s">
        <v>764</v>
      </c>
      <c r="C5299" s="1425" t="s">
        <v>390</v>
      </c>
      <c r="D5299" s="1425" t="s">
        <v>549</v>
      </c>
      <c r="E5299" s="1425" t="s">
        <v>2888</v>
      </c>
      <c r="F5299" s="1425" t="s">
        <v>1279</v>
      </c>
      <c r="G5299" s="1425" t="s">
        <v>116</v>
      </c>
      <c r="H5299" s="1425" t="s">
        <v>1263</v>
      </c>
      <c r="I5299" s="1425" t="s">
        <v>2778</v>
      </c>
      <c r="J5299" s="1425" t="s">
        <v>1280</v>
      </c>
      <c r="K5299" s="1425">
        <v>1947.3599999999999</v>
      </c>
    </row>
    <row r="5300" spans="1:11" ht="12.75">
      <c r="A5300" s="1425" t="s">
        <v>1360</v>
      </c>
      <c r="B5300" s="1425" t="s">
        <v>764</v>
      </c>
      <c r="C5300" s="1425" t="s">
        <v>390</v>
      </c>
      <c r="D5300" s="1425" t="s">
        <v>549</v>
      </c>
      <c r="E5300" s="1425" t="s">
        <v>2888</v>
      </c>
      <c r="F5300" s="1425" t="s">
        <v>1279</v>
      </c>
      <c r="G5300" s="1425" t="s">
        <v>116</v>
      </c>
      <c r="H5300" s="1425" t="s">
        <v>2772</v>
      </c>
      <c r="I5300" s="1425" t="s">
        <v>2775</v>
      </c>
      <c r="J5300" s="1425" t="s">
        <v>1280</v>
      </c>
      <c r="K5300" s="1425">
        <v>1857.02</v>
      </c>
    </row>
    <row r="5301" spans="1:11" ht="12.75">
      <c r="A5301" s="1425" t="s">
        <v>1360</v>
      </c>
      <c r="B5301" s="1425" t="s">
        <v>764</v>
      </c>
      <c r="C5301" s="1425" t="s">
        <v>390</v>
      </c>
      <c r="D5301" s="1425" t="s">
        <v>549</v>
      </c>
      <c r="E5301" s="1425" t="s">
        <v>2888</v>
      </c>
      <c r="F5301" s="1425" t="s">
        <v>1279</v>
      </c>
      <c r="G5301" s="1425" t="s">
        <v>116</v>
      </c>
      <c r="H5301" s="1425" t="s">
        <v>2772</v>
      </c>
      <c r="I5301" s="1425" t="s">
        <v>2776</v>
      </c>
      <c r="J5301" s="1425" t="s">
        <v>1280</v>
      </c>
      <c r="K5301" s="1425">
        <v>1704.6900000000001</v>
      </c>
    </row>
    <row r="5302" spans="1:11" ht="12.75">
      <c r="A5302" s="1425" t="s">
        <v>1360</v>
      </c>
      <c r="B5302" s="1425" t="s">
        <v>764</v>
      </c>
      <c r="C5302" s="1425" t="s">
        <v>390</v>
      </c>
      <c r="D5302" s="1425" t="s">
        <v>549</v>
      </c>
      <c r="E5302" s="1425" t="s">
        <v>2888</v>
      </c>
      <c r="F5302" s="1425" t="s">
        <v>1279</v>
      </c>
      <c r="G5302" s="1425" t="s">
        <v>116</v>
      </c>
      <c r="H5302" s="1425" t="s">
        <v>2772</v>
      </c>
      <c r="I5302" s="1425" t="s">
        <v>2778</v>
      </c>
      <c r="J5302" s="1425" t="s">
        <v>1280</v>
      </c>
      <c r="K5302" s="1425">
        <v>922.08000000000004</v>
      </c>
    </row>
    <row r="5303" spans="1:11" ht="12.75">
      <c r="A5303" s="1425" t="s">
        <v>1360</v>
      </c>
      <c r="B5303" s="1425" t="s">
        <v>764</v>
      </c>
      <c r="C5303" s="1425" t="s">
        <v>390</v>
      </c>
      <c r="D5303" s="1425" t="s">
        <v>549</v>
      </c>
      <c r="E5303" s="1425" t="s">
        <v>2888</v>
      </c>
      <c r="F5303" s="1425" t="s">
        <v>1279</v>
      </c>
      <c r="G5303" s="1425" t="s">
        <v>116</v>
      </c>
      <c r="H5303" s="1425" t="s">
        <v>2773</v>
      </c>
      <c r="I5303" s="1425" t="s">
        <v>2775</v>
      </c>
      <c r="J5303" s="1425" t="s">
        <v>1280</v>
      </c>
      <c r="K5303" s="1425">
        <v>5.4000000000000004</v>
      </c>
    </row>
    <row r="5304" spans="1:11" ht="12.75">
      <c r="A5304" s="1425" t="s">
        <v>1360</v>
      </c>
      <c r="B5304" s="1425" t="s">
        <v>764</v>
      </c>
      <c r="C5304" s="1425" t="s">
        <v>390</v>
      </c>
      <c r="D5304" s="1425" t="s">
        <v>549</v>
      </c>
      <c r="E5304" s="1425" t="s">
        <v>2888</v>
      </c>
      <c r="F5304" s="1425" t="s">
        <v>1279</v>
      </c>
      <c r="G5304" s="1425" t="s">
        <v>116</v>
      </c>
      <c r="H5304" s="1425" t="s">
        <v>2773</v>
      </c>
      <c r="I5304" s="1425" t="s">
        <v>2776</v>
      </c>
      <c r="J5304" s="1425" t="s">
        <v>1280</v>
      </c>
      <c r="K5304" s="1425">
        <v>13.67</v>
      </c>
    </row>
    <row r="5305" spans="1:11" ht="12.75">
      <c r="A5305" s="1425" t="s">
        <v>1360</v>
      </c>
      <c r="B5305" s="1425" t="s">
        <v>764</v>
      </c>
      <c r="C5305" s="1425" t="s">
        <v>390</v>
      </c>
      <c r="D5305" s="1425" t="s">
        <v>549</v>
      </c>
      <c r="E5305" s="1425" t="s">
        <v>2888</v>
      </c>
      <c r="F5305" s="1425" t="s">
        <v>1279</v>
      </c>
      <c r="G5305" s="1425" t="s">
        <v>116</v>
      </c>
      <c r="H5305" s="1425" t="s">
        <v>2773</v>
      </c>
      <c r="I5305" s="1425" t="s">
        <v>2777</v>
      </c>
      <c r="J5305" s="1425" t="s">
        <v>1280</v>
      </c>
      <c r="K5305" s="1425">
        <v>1.1100000000000001</v>
      </c>
    </row>
    <row r="5306" spans="1:11" ht="12.75">
      <c r="A5306" s="1425" t="s">
        <v>1360</v>
      </c>
      <c r="B5306" s="1425" t="s">
        <v>764</v>
      </c>
      <c r="C5306" s="1425" t="s">
        <v>390</v>
      </c>
      <c r="D5306" s="1425" t="s">
        <v>549</v>
      </c>
      <c r="E5306" s="1425" t="s">
        <v>2888</v>
      </c>
      <c r="F5306" s="1425" t="s">
        <v>1279</v>
      </c>
      <c r="G5306" s="1425" t="s">
        <v>116</v>
      </c>
      <c r="H5306" s="1425" t="s">
        <v>2773</v>
      </c>
      <c r="I5306" s="1425" t="s">
        <v>2778</v>
      </c>
      <c r="J5306" s="1425" t="s">
        <v>1280</v>
      </c>
      <c r="K5306" s="1425">
        <v>1795.98</v>
      </c>
    </row>
    <row r="5307" spans="1:11" ht="12.75">
      <c r="A5307" s="1425" t="s">
        <v>1360</v>
      </c>
      <c r="B5307" s="1425" t="s">
        <v>764</v>
      </c>
      <c r="C5307" s="1425" t="s">
        <v>390</v>
      </c>
      <c r="D5307" s="1425" t="s">
        <v>549</v>
      </c>
      <c r="E5307" s="1425" t="s">
        <v>2888</v>
      </c>
      <c r="F5307" s="1425" t="s">
        <v>1279</v>
      </c>
      <c r="G5307" s="1425" t="s">
        <v>116</v>
      </c>
      <c r="H5307" s="1425" t="s">
        <v>1264</v>
      </c>
      <c r="I5307" s="1425" t="s">
        <v>2775</v>
      </c>
      <c r="J5307" s="1425" t="s">
        <v>1280</v>
      </c>
      <c r="K5307" s="1425">
        <v>101.92</v>
      </c>
    </row>
    <row r="5308" spans="1:11" ht="12.75">
      <c r="A5308" s="1425" t="s">
        <v>1360</v>
      </c>
      <c r="B5308" s="1425" t="s">
        <v>764</v>
      </c>
      <c r="C5308" s="1425" t="s">
        <v>390</v>
      </c>
      <c r="D5308" s="1425" t="s">
        <v>549</v>
      </c>
      <c r="E5308" s="1425" t="s">
        <v>2888</v>
      </c>
      <c r="F5308" s="1425" t="s">
        <v>1279</v>
      </c>
      <c r="G5308" s="1425" t="s">
        <v>116</v>
      </c>
      <c r="H5308" s="1425" t="s">
        <v>1264</v>
      </c>
      <c r="I5308" s="1425" t="s">
        <v>2776</v>
      </c>
      <c r="J5308" s="1425" t="s">
        <v>1280</v>
      </c>
      <c r="K5308" s="1425">
        <v>753.76999999999998</v>
      </c>
    </row>
    <row r="5309" spans="1:11" ht="12.75">
      <c r="A5309" s="1425" t="s">
        <v>1360</v>
      </c>
      <c r="B5309" s="1425" t="s">
        <v>764</v>
      </c>
      <c r="C5309" s="1425" t="s">
        <v>390</v>
      </c>
      <c r="D5309" s="1425" t="s">
        <v>549</v>
      </c>
      <c r="E5309" s="1425" t="s">
        <v>2888</v>
      </c>
      <c r="F5309" s="1425" t="s">
        <v>1279</v>
      </c>
      <c r="G5309" s="1425" t="s">
        <v>116</v>
      </c>
      <c r="H5309" s="1425" t="s">
        <v>1264</v>
      </c>
      <c r="I5309" s="1425" t="s">
        <v>2778</v>
      </c>
      <c r="J5309" s="1425" t="s">
        <v>1280</v>
      </c>
      <c r="K5309" s="1425">
        <v>6.4199999999999999</v>
      </c>
    </row>
    <row r="5310" spans="1:11" ht="12.75">
      <c r="A5310" s="1425" t="s">
        <v>1360</v>
      </c>
      <c r="B5310" s="1425" t="s">
        <v>764</v>
      </c>
      <c r="C5310" s="1425" t="s">
        <v>390</v>
      </c>
      <c r="D5310" s="1425" t="s">
        <v>549</v>
      </c>
      <c r="E5310" s="1425" t="s">
        <v>2888</v>
      </c>
      <c r="F5310" s="1425" t="s">
        <v>1279</v>
      </c>
      <c r="G5310" s="1425" t="s">
        <v>116</v>
      </c>
      <c r="H5310" s="1425" t="s">
        <v>1265</v>
      </c>
      <c r="I5310" s="1425" t="s">
        <v>2776</v>
      </c>
      <c r="J5310" s="1425" t="s">
        <v>1280</v>
      </c>
      <c r="K5310" s="1425">
        <v>0.65000000000000002</v>
      </c>
    </row>
    <row r="5311" spans="1:11" ht="12.75">
      <c r="A5311" s="1425" t="s">
        <v>1360</v>
      </c>
      <c r="B5311" s="1425" t="s">
        <v>764</v>
      </c>
      <c r="C5311" s="1425" t="s">
        <v>390</v>
      </c>
      <c r="D5311" s="1425" t="s">
        <v>549</v>
      </c>
      <c r="E5311" s="1425" t="s">
        <v>2888</v>
      </c>
      <c r="F5311" s="1425" t="s">
        <v>1279</v>
      </c>
      <c r="G5311" s="1425" t="s">
        <v>116</v>
      </c>
      <c r="H5311" s="1425" t="s">
        <v>1265</v>
      </c>
      <c r="I5311" s="1425" t="s">
        <v>2778</v>
      </c>
      <c r="J5311" s="1425" t="s">
        <v>1280</v>
      </c>
      <c r="K5311" s="1425">
        <v>1.6200000000000001</v>
      </c>
    </row>
    <row r="5312" spans="1:11" ht="12.75">
      <c r="A5312" s="1425" t="s">
        <v>1360</v>
      </c>
      <c r="B5312" s="1425" t="s">
        <v>764</v>
      </c>
      <c r="C5312" s="1425" t="s">
        <v>390</v>
      </c>
      <c r="D5312" s="1425" t="s">
        <v>549</v>
      </c>
      <c r="E5312" s="1425" t="s">
        <v>2888</v>
      </c>
      <c r="F5312" s="1425" t="s">
        <v>1279</v>
      </c>
      <c r="G5312" s="1425" t="s">
        <v>116</v>
      </c>
      <c r="H5312" s="1425" t="s">
        <v>2774</v>
      </c>
      <c r="I5312" s="1425" t="s">
        <v>2775</v>
      </c>
      <c r="J5312" s="1425" t="s">
        <v>1280</v>
      </c>
      <c r="K5312" s="1425">
        <v>0.02</v>
      </c>
    </row>
    <row r="5313" spans="1:11" ht="12.75">
      <c r="A5313" s="1425" t="s">
        <v>1360</v>
      </c>
      <c r="B5313" s="1425" t="s">
        <v>764</v>
      </c>
      <c r="C5313" s="1425" t="s">
        <v>390</v>
      </c>
      <c r="D5313" s="1425" t="s">
        <v>549</v>
      </c>
      <c r="E5313" s="1425" t="s">
        <v>2888</v>
      </c>
      <c r="F5313" s="1425" t="s">
        <v>1279</v>
      </c>
      <c r="G5313" s="1425" t="s">
        <v>116</v>
      </c>
      <c r="H5313" s="1425" t="s">
        <v>2774</v>
      </c>
      <c r="I5313" s="1425" t="s">
        <v>2776</v>
      </c>
      <c r="J5313" s="1425" t="s">
        <v>1280</v>
      </c>
      <c r="K5313" s="1425">
        <v>1.3799999999999999</v>
      </c>
    </row>
    <row r="5314" spans="1:11" ht="12.75">
      <c r="A5314" s="1425" t="s">
        <v>1360</v>
      </c>
      <c r="B5314" s="1425" t="s">
        <v>764</v>
      </c>
      <c r="C5314" s="1425" t="s">
        <v>390</v>
      </c>
      <c r="D5314" s="1425" t="s">
        <v>549</v>
      </c>
      <c r="E5314" s="1425" t="s">
        <v>2888</v>
      </c>
      <c r="F5314" s="1425" t="s">
        <v>1279</v>
      </c>
      <c r="G5314" s="1425" t="s">
        <v>116</v>
      </c>
      <c r="H5314" s="1425" t="s">
        <v>2774</v>
      </c>
      <c r="I5314" s="1425" t="s">
        <v>2777</v>
      </c>
      <c r="J5314" s="1425" t="s">
        <v>1280</v>
      </c>
      <c r="K5314" s="1425">
        <v>3</v>
      </c>
    </row>
    <row r="5315" spans="1:11" ht="12.75">
      <c r="A5315" s="1425" t="s">
        <v>1360</v>
      </c>
      <c r="B5315" s="1425" t="s">
        <v>764</v>
      </c>
      <c r="C5315" s="1425" t="s">
        <v>390</v>
      </c>
      <c r="D5315" s="1425" t="s">
        <v>549</v>
      </c>
      <c r="E5315" s="1425" t="s">
        <v>2888</v>
      </c>
      <c r="F5315" s="1425" t="s">
        <v>1279</v>
      </c>
      <c r="G5315" s="1425" t="s">
        <v>116</v>
      </c>
      <c r="H5315" s="1425" t="s">
        <v>2774</v>
      </c>
      <c r="I5315" s="1425" t="s">
        <v>2778</v>
      </c>
      <c r="J5315" s="1425" t="s">
        <v>1280</v>
      </c>
      <c r="K5315" s="1425">
        <v>710.60000000000002</v>
      </c>
    </row>
    <row r="5316" spans="1:11" ht="12.75">
      <c r="A5316" s="1425" t="s">
        <v>1360</v>
      </c>
      <c r="B5316" s="1425" t="s">
        <v>764</v>
      </c>
      <c r="C5316" s="1425" t="s">
        <v>390</v>
      </c>
      <c r="D5316" s="1425" t="s">
        <v>549</v>
      </c>
      <c r="E5316" s="1425" t="s">
        <v>2888</v>
      </c>
      <c r="F5316" s="1425" t="s">
        <v>1279</v>
      </c>
      <c r="G5316" s="1425" t="s">
        <v>116</v>
      </c>
      <c r="H5316" s="1425" t="s">
        <v>1266</v>
      </c>
      <c r="I5316" s="1425" t="s">
        <v>2775</v>
      </c>
      <c r="J5316" s="1425" t="s">
        <v>1280</v>
      </c>
      <c r="K5316" s="1425">
        <v>711.45000000000005</v>
      </c>
    </row>
    <row r="5317" spans="1:11" ht="12.75">
      <c r="A5317" s="1425" t="s">
        <v>1360</v>
      </c>
      <c r="B5317" s="1425" t="s">
        <v>764</v>
      </c>
      <c r="C5317" s="1425" t="s">
        <v>390</v>
      </c>
      <c r="D5317" s="1425" t="s">
        <v>549</v>
      </c>
      <c r="E5317" s="1425" t="s">
        <v>2888</v>
      </c>
      <c r="F5317" s="1425" t="s">
        <v>1279</v>
      </c>
      <c r="G5317" s="1425" t="s">
        <v>116</v>
      </c>
      <c r="H5317" s="1425" t="s">
        <v>1266</v>
      </c>
      <c r="I5317" s="1425" t="s">
        <v>2776</v>
      </c>
      <c r="J5317" s="1425" t="s">
        <v>1280</v>
      </c>
      <c r="K5317" s="1425">
        <v>1457.3199999999999</v>
      </c>
    </row>
    <row r="5318" spans="1:11" ht="12.75">
      <c r="A5318" s="1425" t="s">
        <v>1360</v>
      </c>
      <c r="B5318" s="1425" t="s">
        <v>764</v>
      </c>
      <c r="C5318" s="1425" t="s">
        <v>390</v>
      </c>
      <c r="D5318" s="1425" t="s">
        <v>549</v>
      </c>
      <c r="E5318" s="1425" t="s">
        <v>2888</v>
      </c>
      <c r="F5318" s="1425" t="s">
        <v>1279</v>
      </c>
      <c r="G5318" s="1425" t="s">
        <v>116</v>
      </c>
      <c r="H5318" s="1425" t="s">
        <v>1266</v>
      </c>
      <c r="I5318" s="1425" t="s">
        <v>2778</v>
      </c>
      <c r="J5318" s="1425" t="s">
        <v>1280</v>
      </c>
      <c r="K5318" s="1425">
        <v>0.02</v>
      </c>
    </row>
    <row r="5319" spans="1:11" ht="12.75">
      <c r="A5319" s="1425" t="s">
        <v>1360</v>
      </c>
      <c r="B5319" s="1425" t="s">
        <v>764</v>
      </c>
      <c r="C5319" s="1425" t="s">
        <v>390</v>
      </c>
      <c r="D5319" s="1425" t="s">
        <v>549</v>
      </c>
      <c r="E5319" s="1425" t="s">
        <v>2888</v>
      </c>
      <c r="F5319" s="1425" t="s">
        <v>1279</v>
      </c>
      <c r="G5319" s="1425" t="s">
        <v>116</v>
      </c>
      <c r="H5319" s="1425" t="s">
        <v>1267</v>
      </c>
      <c r="I5319" s="1425" t="s">
        <v>2775</v>
      </c>
      <c r="J5319" s="1425" t="s">
        <v>1280</v>
      </c>
      <c r="K5319" s="1425">
        <v>2.8300000000000001</v>
      </c>
    </row>
    <row r="5320" spans="1:11" ht="12.75">
      <c r="A5320" s="1425" t="s">
        <v>1360</v>
      </c>
      <c r="B5320" s="1425" t="s">
        <v>764</v>
      </c>
      <c r="C5320" s="1425" t="s">
        <v>390</v>
      </c>
      <c r="D5320" s="1425" t="s">
        <v>549</v>
      </c>
      <c r="E5320" s="1425" t="s">
        <v>2888</v>
      </c>
      <c r="F5320" s="1425" t="s">
        <v>1279</v>
      </c>
      <c r="G5320" s="1425" t="s">
        <v>116</v>
      </c>
      <c r="H5320" s="1425" t="s">
        <v>1267</v>
      </c>
      <c r="I5320" s="1425" t="s">
        <v>2776</v>
      </c>
      <c r="J5320" s="1425" t="s">
        <v>1280</v>
      </c>
      <c r="K5320" s="1425">
        <v>1199.79</v>
      </c>
    </row>
    <row r="5321" spans="1:11" ht="12.75">
      <c r="A5321" s="1425" t="s">
        <v>1360</v>
      </c>
      <c r="B5321" s="1425" t="s">
        <v>764</v>
      </c>
      <c r="C5321" s="1425" t="s">
        <v>390</v>
      </c>
      <c r="D5321" s="1425" t="s">
        <v>549</v>
      </c>
      <c r="E5321" s="1425" t="s">
        <v>2888</v>
      </c>
      <c r="F5321" s="1425" t="s">
        <v>1279</v>
      </c>
      <c r="G5321" s="1425" t="s">
        <v>116</v>
      </c>
      <c r="H5321" s="1425" t="s">
        <v>1267</v>
      </c>
      <c r="I5321" s="1425" t="s">
        <v>2778</v>
      </c>
      <c r="J5321" s="1425" t="s">
        <v>1280</v>
      </c>
      <c r="K5321" s="1425">
        <v>1468.5</v>
      </c>
    </row>
    <row r="5322" spans="1:11" ht="12.75">
      <c r="A5322" s="1425" t="s">
        <v>1360</v>
      </c>
      <c r="B5322" s="1425" t="s">
        <v>764</v>
      </c>
      <c r="C5322" s="1425" t="s">
        <v>390</v>
      </c>
      <c r="D5322" s="1425" t="s">
        <v>549</v>
      </c>
      <c r="E5322" s="1425" t="s">
        <v>2889</v>
      </c>
      <c r="F5322" s="1425" t="s">
        <v>1291</v>
      </c>
      <c r="G5322" s="1425" t="s">
        <v>116</v>
      </c>
      <c r="H5322" s="1425" t="s">
        <v>2762</v>
      </c>
      <c r="I5322" s="1425" t="s">
        <v>2775</v>
      </c>
      <c r="J5322" s="1425" t="s">
        <v>1292</v>
      </c>
      <c r="K5322" s="1425">
        <v>88.989999999999995</v>
      </c>
    </row>
    <row r="5323" spans="1:11" ht="12.75">
      <c r="A5323" s="1425" t="s">
        <v>1360</v>
      </c>
      <c r="B5323" s="1425" t="s">
        <v>764</v>
      </c>
      <c r="C5323" s="1425" t="s">
        <v>390</v>
      </c>
      <c r="D5323" s="1425" t="s">
        <v>549</v>
      </c>
      <c r="E5323" s="1425" t="s">
        <v>2889</v>
      </c>
      <c r="F5323" s="1425" t="s">
        <v>1291</v>
      </c>
      <c r="G5323" s="1425" t="s">
        <v>116</v>
      </c>
      <c r="H5323" s="1425" t="s">
        <v>2762</v>
      </c>
      <c r="I5323" s="1425" t="s">
        <v>2776</v>
      </c>
      <c r="J5323" s="1425" t="s">
        <v>1292</v>
      </c>
      <c r="K5323" s="1425">
        <v>114.62</v>
      </c>
    </row>
    <row r="5324" spans="1:11" ht="12.75">
      <c r="A5324" s="1425" t="s">
        <v>1360</v>
      </c>
      <c r="B5324" s="1425" t="s">
        <v>764</v>
      </c>
      <c r="C5324" s="1425" t="s">
        <v>390</v>
      </c>
      <c r="D5324" s="1425" t="s">
        <v>549</v>
      </c>
      <c r="E5324" s="1425" t="s">
        <v>2889</v>
      </c>
      <c r="F5324" s="1425" t="s">
        <v>1291</v>
      </c>
      <c r="G5324" s="1425" t="s">
        <v>116</v>
      </c>
      <c r="H5324" s="1425" t="s">
        <v>2762</v>
      </c>
      <c r="I5324" s="1425" t="s">
        <v>2777</v>
      </c>
      <c r="J5324" s="1425" t="s">
        <v>1292</v>
      </c>
      <c r="K5324" s="1425">
        <v>2.6600000000000001</v>
      </c>
    </row>
    <row r="5325" spans="1:11" ht="12.75">
      <c r="A5325" s="1425" t="s">
        <v>1360</v>
      </c>
      <c r="B5325" s="1425" t="s">
        <v>764</v>
      </c>
      <c r="C5325" s="1425" t="s">
        <v>390</v>
      </c>
      <c r="D5325" s="1425" t="s">
        <v>549</v>
      </c>
      <c r="E5325" s="1425" t="s">
        <v>2889</v>
      </c>
      <c r="F5325" s="1425" t="s">
        <v>1291</v>
      </c>
      <c r="G5325" s="1425" t="s">
        <v>116</v>
      </c>
      <c r="H5325" s="1425" t="s">
        <v>2762</v>
      </c>
      <c r="I5325" s="1425" t="s">
        <v>2778</v>
      </c>
      <c r="J5325" s="1425" t="s">
        <v>1292</v>
      </c>
      <c r="K5325" s="1425">
        <v>39.240000000000002</v>
      </c>
    </row>
    <row r="5326" spans="1:11" ht="12.75">
      <c r="A5326" s="1425" t="s">
        <v>1360</v>
      </c>
      <c r="B5326" s="1425" t="s">
        <v>764</v>
      </c>
      <c r="C5326" s="1425" t="s">
        <v>390</v>
      </c>
      <c r="D5326" s="1425" t="s">
        <v>549</v>
      </c>
      <c r="E5326" s="1425" t="s">
        <v>2889</v>
      </c>
      <c r="F5326" s="1425" t="s">
        <v>1291</v>
      </c>
      <c r="G5326" s="1425" t="s">
        <v>116</v>
      </c>
      <c r="H5326" s="1425" t="s">
        <v>1263</v>
      </c>
      <c r="I5326" s="1425" t="s">
        <v>2775</v>
      </c>
      <c r="J5326" s="1425" t="s">
        <v>1292</v>
      </c>
      <c r="K5326" s="1425">
        <v>119.26000000000001</v>
      </c>
    </row>
    <row r="5327" spans="1:11" ht="12.75">
      <c r="A5327" s="1425" t="s">
        <v>1360</v>
      </c>
      <c r="B5327" s="1425" t="s">
        <v>764</v>
      </c>
      <c r="C5327" s="1425" t="s">
        <v>390</v>
      </c>
      <c r="D5327" s="1425" t="s">
        <v>549</v>
      </c>
      <c r="E5327" s="1425" t="s">
        <v>2889</v>
      </c>
      <c r="F5327" s="1425" t="s">
        <v>1291</v>
      </c>
      <c r="G5327" s="1425" t="s">
        <v>116</v>
      </c>
      <c r="H5327" s="1425" t="s">
        <v>1263</v>
      </c>
      <c r="I5327" s="1425" t="s">
        <v>2776</v>
      </c>
      <c r="J5327" s="1425" t="s">
        <v>1292</v>
      </c>
      <c r="K5327" s="1425">
        <v>152.08000000000001</v>
      </c>
    </row>
    <row r="5328" spans="1:11" ht="12.75">
      <c r="A5328" s="1425" t="s">
        <v>1360</v>
      </c>
      <c r="B5328" s="1425" t="s">
        <v>764</v>
      </c>
      <c r="C5328" s="1425" t="s">
        <v>390</v>
      </c>
      <c r="D5328" s="1425" t="s">
        <v>549</v>
      </c>
      <c r="E5328" s="1425" t="s">
        <v>2889</v>
      </c>
      <c r="F5328" s="1425" t="s">
        <v>1291</v>
      </c>
      <c r="G5328" s="1425" t="s">
        <v>116</v>
      </c>
      <c r="H5328" s="1425" t="s">
        <v>1263</v>
      </c>
      <c r="I5328" s="1425" t="s">
        <v>2777</v>
      </c>
      <c r="J5328" s="1425" t="s">
        <v>1292</v>
      </c>
      <c r="K5328" s="1425">
        <v>-0.56999999999999995</v>
      </c>
    </row>
    <row r="5329" spans="1:11" ht="12.75">
      <c r="A5329" s="1425" t="s">
        <v>1360</v>
      </c>
      <c r="B5329" s="1425" t="s">
        <v>764</v>
      </c>
      <c r="C5329" s="1425" t="s">
        <v>390</v>
      </c>
      <c r="D5329" s="1425" t="s">
        <v>549</v>
      </c>
      <c r="E5329" s="1425" t="s">
        <v>2889</v>
      </c>
      <c r="F5329" s="1425" t="s">
        <v>1291</v>
      </c>
      <c r="G5329" s="1425" t="s">
        <v>116</v>
      </c>
      <c r="H5329" s="1425" t="s">
        <v>1263</v>
      </c>
      <c r="I5329" s="1425" t="s">
        <v>2778</v>
      </c>
      <c r="J5329" s="1425" t="s">
        <v>1292</v>
      </c>
      <c r="K5329" s="1425">
        <v>1242.3</v>
      </c>
    </row>
    <row r="5330" spans="1:11" ht="12.75">
      <c r="A5330" s="1425" t="s">
        <v>1360</v>
      </c>
      <c r="B5330" s="1425" t="s">
        <v>764</v>
      </c>
      <c r="C5330" s="1425" t="s">
        <v>390</v>
      </c>
      <c r="D5330" s="1425" t="s">
        <v>549</v>
      </c>
      <c r="E5330" s="1425" t="s">
        <v>2889</v>
      </c>
      <c r="F5330" s="1425" t="s">
        <v>1291</v>
      </c>
      <c r="G5330" s="1425" t="s">
        <v>116</v>
      </c>
      <c r="H5330" s="1425" t="s">
        <v>2772</v>
      </c>
      <c r="I5330" s="1425" t="s">
        <v>2775</v>
      </c>
      <c r="J5330" s="1425" t="s">
        <v>1292</v>
      </c>
      <c r="K5330" s="1425">
        <v>85.810000000000002</v>
      </c>
    </row>
    <row r="5331" spans="1:11" ht="12.75">
      <c r="A5331" s="1425" t="s">
        <v>1360</v>
      </c>
      <c r="B5331" s="1425" t="s">
        <v>764</v>
      </c>
      <c r="C5331" s="1425" t="s">
        <v>390</v>
      </c>
      <c r="D5331" s="1425" t="s">
        <v>549</v>
      </c>
      <c r="E5331" s="1425" t="s">
        <v>2889</v>
      </c>
      <c r="F5331" s="1425" t="s">
        <v>1291</v>
      </c>
      <c r="G5331" s="1425" t="s">
        <v>116</v>
      </c>
      <c r="H5331" s="1425" t="s">
        <v>2772</v>
      </c>
      <c r="I5331" s="1425" t="s">
        <v>2776</v>
      </c>
      <c r="J5331" s="1425" t="s">
        <v>1292</v>
      </c>
      <c r="K5331" s="1425">
        <v>91.620000000000005</v>
      </c>
    </row>
    <row r="5332" spans="1:11" ht="12.75">
      <c r="A5332" s="1425" t="s">
        <v>1360</v>
      </c>
      <c r="B5332" s="1425" t="s">
        <v>764</v>
      </c>
      <c r="C5332" s="1425" t="s">
        <v>390</v>
      </c>
      <c r="D5332" s="1425" t="s">
        <v>549</v>
      </c>
      <c r="E5332" s="1425" t="s">
        <v>2889</v>
      </c>
      <c r="F5332" s="1425" t="s">
        <v>1291</v>
      </c>
      <c r="G5332" s="1425" t="s">
        <v>116</v>
      </c>
      <c r="H5332" s="1425" t="s">
        <v>2772</v>
      </c>
      <c r="I5332" s="1425" t="s">
        <v>2777</v>
      </c>
      <c r="J5332" s="1425" t="s">
        <v>1292</v>
      </c>
      <c r="K5332" s="1425">
        <v>0.70999999999999996</v>
      </c>
    </row>
    <row r="5333" spans="1:11" ht="12.75">
      <c r="A5333" s="1425" t="s">
        <v>1360</v>
      </c>
      <c r="B5333" s="1425" t="s">
        <v>764</v>
      </c>
      <c r="C5333" s="1425" t="s">
        <v>390</v>
      </c>
      <c r="D5333" s="1425" t="s">
        <v>549</v>
      </c>
      <c r="E5333" s="1425" t="s">
        <v>2889</v>
      </c>
      <c r="F5333" s="1425" t="s">
        <v>1291</v>
      </c>
      <c r="G5333" s="1425" t="s">
        <v>116</v>
      </c>
      <c r="H5333" s="1425" t="s">
        <v>2772</v>
      </c>
      <c r="I5333" s="1425" t="s">
        <v>2778</v>
      </c>
      <c r="J5333" s="1425" t="s">
        <v>1292</v>
      </c>
      <c r="K5333" s="1425">
        <v>13.460000000000001</v>
      </c>
    </row>
    <row r="5334" spans="1:11" ht="12.75">
      <c r="A5334" s="1425" t="s">
        <v>1360</v>
      </c>
      <c r="B5334" s="1425" t="s">
        <v>764</v>
      </c>
      <c r="C5334" s="1425" t="s">
        <v>390</v>
      </c>
      <c r="D5334" s="1425" t="s">
        <v>549</v>
      </c>
      <c r="E5334" s="1425" t="s">
        <v>2889</v>
      </c>
      <c r="F5334" s="1425" t="s">
        <v>1291</v>
      </c>
      <c r="G5334" s="1425" t="s">
        <v>116</v>
      </c>
      <c r="H5334" s="1425" t="s">
        <v>2773</v>
      </c>
      <c r="I5334" s="1425" t="s">
        <v>2775</v>
      </c>
      <c r="J5334" s="1425" t="s">
        <v>1292</v>
      </c>
      <c r="K5334" s="1425">
        <v>85.780000000000001</v>
      </c>
    </row>
    <row r="5335" spans="1:11" ht="12.75">
      <c r="A5335" s="1425" t="s">
        <v>1360</v>
      </c>
      <c r="B5335" s="1425" t="s">
        <v>764</v>
      </c>
      <c r="C5335" s="1425" t="s">
        <v>390</v>
      </c>
      <c r="D5335" s="1425" t="s">
        <v>549</v>
      </c>
      <c r="E5335" s="1425" t="s">
        <v>2889</v>
      </c>
      <c r="F5335" s="1425" t="s">
        <v>1291</v>
      </c>
      <c r="G5335" s="1425" t="s">
        <v>116</v>
      </c>
      <c r="H5335" s="1425" t="s">
        <v>2773</v>
      </c>
      <c r="I5335" s="1425" t="s">
        <v>2776</v>
      </c>
      <c r="J5335" s="1425" t="s">
        <v>1292</v>
      </c>
      <c r="K5335" s="1425">
        <v>157.94</v>
      </c>
    </row>
    <row r="5336" spans="1:11" ht="12.75">
      <c r="A5336" s="1425" t="s">
        <v>1360</v>
      </c>
      <c r="B5336" s="1425" t="s">
        <v>764</v>
      </c>
      <c r="C5336" s="1425" t="s">
        <v>390</v>
      </c>
      <c r="D5336" s="1425" t="s">
        <v>549</v>
      </c>
      <c r="E5336" s="1425" t="s">
        <v>2889</v>
      </c>
      <c r="F5336" s="1425" t="s">
        <v>1291</v>
      </c>
      <c r="G5336" s="1425" t="s">
        <v>116</v>
      </c>
      <c r="H5336" s="1425" t="s">
        <v>2773</v>
      </c>
      <c r="I5336" s="1425" t="s">
        <v>2777</v>
      </c>
      <c r="J5336" s="1425" t="s">
        <v>1292</v>
      </c>
      <c r="K5336" s="1425">
        <v>16.98</v>
      </c>
    </row>
    <row r="5337" spans="1:11" ht="12.75">
      <c r="A5337" s="1425" t="s">
        <v>1360</v>
      </c>
      <c r="B5337" s="1425" t="s">
        <v>764</v>
      </c>
      <c r="C5337" s="1425" t="s">
        <v>390</v>
      </c>
      <c r="D5337" s="1425" t="s">
        <v>549</v>
      </c>
      <c r="E5337" s="1425" t="s">
        <v>2889</v>
      </c>
      <c r="F5337" s="1425" t="s">
        <v>1291</v>
      </c>
      <c r="G5337" s="1425" t="s">
        <v>116</v>
      </c>
      <c r="H5337" s="1425" t="s">
        <v>2773</v>
      </c>
      <c r="I5337" s="1425" t="s">
        <v>2778</v>
      </c>
      <c r="J5337" s="1425" t="s">
        <v>1292</v>
      </c>
      <c r="K5337" s="1425">
        <v>1462.0699999999999</v>
      </c>
    </row>
    <row r="5338" spans="1:11" ht="12.75">
      <c r="A5338" s="1425" t="s">
        <v>1360</v>
      </c>
      <c r="B5338" s="1425" t="s">
        <v>764</v>
      </c>
      <c r="C5338" s="1425" t="s">
        <v>390</v>
      </c>
      <c r="D5338" s="1425" t="s">
        <v>549</v>
      </c>
      <c r="E5338" s="1425" t="s">
        <v>2889</v>
      </c>
      <c r="F5338" s="1425" t="s">
        <v>1291</v>
      </c>
      <c r="G5338" s="1425" t="s">
        <v>116</v>
      </c>
      <c r="H5338" s="1425" t="s">
        <v>1264</v>
      </c>
      <c r="I5338" s="1425" t="s">
        <v>2775</v>
      </c>
      <c r="J5338" s="1425" t="s">
        <v>1292</v>
      </c>
      <c r="K5338" s="1425">
        <v>96.519999999999996</v>
      </c>
    </row>
    <row r="5339" spans="1:11" ht="12.75">
      <c r="A5339" s="1425" t="s">
        <v>1360</v>
      </c>
      <c r="B5339" s="1425" t="s">
        <v>764</v>
      </c>
      <c r="C5339" s="1425" t="s">
        <v>390</v>
      </c>
      <c r="D5339" s="1425" t="s">
        <v>549</v>
      </c>
      <c r="E5339" s="1425" t="s">
        <v>2889</v>
      </c>
      <c r="F5339" s="1425" t="s">
        <v>1291</v>
      </c>
      <c r="G5339" s="1425" t="s">
        <v>116</v>
      </c>
      <c r="H5339" s="1425" t="s">
        <v>1264</v>
      </c>
      <c r="I5339" s="1425" t="s">
        <v>2776</v>
      </c>
      <c r="J5339" s="1425" t="s">
        <v>1292</v>
      </c>
      <c r="K5339" s="1425">
        <v>88.810000000000002</v>
      </c>
    </row>
    <row r="5340" spans="1:11" ht="12.75">
      <c r="A5340" s="1425" t="s">
        <v>1360</v>
      </c>
      <c r="B5340" s="1425" t="s">
        <v>764</v>
      </c>
      <c r="C5340" s="1425" t="s">
        <v>390</v>
      </c>
      <c r="D5340" s="1425" t="s">
        <v>549</v>
      </c>
      <c r="E5340" s="1425" t="s">
        <v>2889</v>
      </c>
      <c r="F5340" s="1425" t="s">
        <v>1291</v>
      </c>
      <c r="G5340" s="1425" t="s">
        <v>116</v>
      </c>
      <c r="H5340" s="1425" t="s">
        <v>1264</v>
      </c>
      <c r="I5340" s="1425" t="s">
        <v>2777</v>
      </c>
      <c r="J5340" s="1425" t="s">
        <v>1292</v>
      </c>
      <c r="K5340" s="1425">
        <v>2.3900000000000001</v>
      </c>
    </row>
    <row r="5341" spans="1:11" ht="12.75">
      <c r="A5341" s="1425" t="s">
        <v>1360</v>
      </c>
      <c r="B5341" s="1425" t="s">
        <v>764</v>
      </c>
      <c r="C5341" s="1425" t="s">
        <v>390</v>
      </c>
      <c r="D5341" s="1425" t="s">
        <v>549</v>
      </c>
      <c r="E5341" s="1425" t="s">
        <v>2889</v>
      </c>
      <c r="F5341" s="1425" t="s">
        <v>1291</v>
      </c>
      <c r="G5341" s="1425" t="s">
        <v>116</v>
      </c>
      <c r="H5341" s="1425" t="s">
        <v>1264</v>
      </c>
      <c r="I5341" s="1425" t="s">
        <v>2778</v>
      </c>
      <c r="J5341" s="1425" t="s">
        <v>1292</v>
      </c>
      <c r="K5341" s="1425">
        <v>44.329999999999998</v>
      </c>
    </row>
    <row r="5342" spans="1:11" ht="12.75">
      <c r="A5342" s="1425" t="s">
        <v>1360</v>
      </c>
      <c r="B5342" s="1425" t="s">
        <v>764</v>
      </c>
      <c r="C5342" s="1425" t="s">
        <v>390</v>
      </c>
      <c r="D5342" s="1425" t="s">
        <v>549</v>
      </c>
      <c r="E5342" s="1425" t="s">
        <v>2889</v>
      </c>
      <c r="F5342" s="1425" t="s">
        <v>1291</v>
      </c>
      <c r="G5342" s="1425" t="s">
        <v>116</v>
      </c>
      <c r="H5342" s="1425" t="s">
        <v>1265</v>
      </c>
      <c r="I5342" s="1425" t="s">
        <v>2775</v>
      </c>
      <c r="J5342" s="1425" t="s">
        <v>1292</v>
      </c>
      <c r="K5342" s="1425">
        <v>82.269999999999996</v>
      </c>
    </row>
    <row r="5343" spans="1:11" ht="12.75">
      <c r="A5343" s="1425" t="s">
        <v>1360</v>
      </c>
      <c r="B5343" s="1425" t="s">
        <v>764</v>
      </c>
      <c r="C5343" s="1425" t="s">
        <v>390</v>
      </c>
      <c r="D5343" s="1425" t="s">
        <v>549</v>
      </c>
      <c r="E5343" s="1425" t="s">
        <v>2889</v>
      </c>
      <c r="F5343" s="1425" t="s">
        <v>1291</v>
      </c>
      <c r="G5343" s="1425" t="s">
        <v>116</v>
      </c>
      <c r="H5343" s="1425" t="s">
        <v>1265</v>
      </c>
      <c r="I5343" s="1425" t="s">
        <v>2776</v>
      </c>
      <c r="J5343" s="1425" t="s">
        <v>1292</v>
      </c>
      <c r="K5343" s="1425">
        <v>46.609999999999999</v>
      </c>
    </row>
    <row r="5344" spans="1:11" ht="12.75">
      <c r="A5344" s="1425" t="s">
        <v>1360</v>
      </c>
      <c r="B5344" s="1425" t="s">
        <v>764</v>
      </c>
      <c r="C5344" s="1425" t="s">
        <v>390</v>
      </c>
      <c r="D5344" s="1425" t="s">
        <v>549</v>
      </c>
      <c r="E5344" s="1425" t="s">
        <v>2889</v>
      </c>
      <c r="F5344" s="1425" t="s">
        <v>1291</v>
      </c>
      <c r="G5344" s="1425" t="s">
        <v>116</v>
      </c>
      <c r="H5344" s="1425" t="s">
        <v>1265</v>
      </c>
      <c r="I5344" s="1425" t="s">
        <v>2778</v>
      </c>
      <c r="J5344" s="1425" t="s">
        <v>1292</v>
      </c>
      <c r="K5344" s="1425">
        <v>77.329999999999998</v>
      </c>
    </row>
    <row r="5345" spans="1:11" ht="12.75">
      <c r="A5345" s="1425" t="s">
        <v>1360</v>
      </c>
      <c r="B5345" s="1425" t="s">
        <v>764</v>
      </c>
      <c r="C5345" s="1425" t="s">
        <v>390</v>
      </c>
      <c r="D5345" s="1425" t="s">
        <v>549</v>
      </c>
      <c r="E5345" s="1425" t="s">
        <v>2889</v>
      </c>
      <c r="F5345" s="1425" t="s">
        <v>1291</v>
      </c>
      <c r="G5345" s="1425" t="s">
        <v>116</v>
      </c>
      <c r="H5345" s="1425" t="s">
        <v>2774</v>
      </c>
      <c r="I5345" s="1425" t="s">
        <v>2775</v>
      </c>
      <c r="J5345" s="1425" t="s">
        <v>1292</v>
      </c>
      <c r="K5345" s="1425">
        <v>96.379999999999995</v>
      </c>
    </row>
    <row r="5346" spans="1:11" ht="12.75">
      <c r="A5346" s="1425" t="s">
        <v>1360</v>
      </c>
      <c r="B5346" s="1425" t="s">
        <v>764</v>
      </c>
      <c r="C5346" s="1425" t="s">
        <v>390</v>
      </c>
      <c r="D5346" s="1425" t="s">
        <v>549</v>
      </c>
      <c r="E5346" s="1425" t="s">
        <v>2889</v>
      </c>
      <c r="F5346" s="1425" t="s">
        <v>1291</v>
      </c>
      <c r="G5346" s="1425" t="s">
        <v>116</v>
      </c>
      <c r="H5346" s="1425" t="s">
        <v>2774</v>
      </c>
      <c r="I5346" s="1425" t="s">
        <v>2776</v>
      </c>
      <c r="J5346" s="1425" t="s">
        <v>1292</v>
      </c>
      <c r="K5346" s="1425">
        <v>82.069999999999993</v>
      </c>
    </row>
    <row r="5347" spans="1:11" ht="12.75">
      <c r="A5347" s="1425" t="s">
        <v>1360</v>
      </c>
      <c r="B5347" s="1425" t="s">
        <v>764</v>
      </c>
      <c r="C5347" s="1425" t="s">
        <v>390</v>
      </c>
      <c r="D5347" s="1425" t="s">
        <v>549</v>
      </c>
      <c r="E5347" s="1425" t="s">
        <v>2889</v>
      </c>
      <c r="F5347" s="1425" t="s">
        <v>1291</v>
      </c>
      <c r="G5347" s="1425" t="s">
        <v>116</v>
      </c>
      <c r="H5347" s="1425" t="s">
        <v>2774</v>
      </c>
      <c r="I5347" s="1425" t="s">
        <v>2777</v>
      </c>
      <c r="J5347" s="1425" t="s">
        <v>1292</v>
      </c>
      <c r="K5347" s="1425">
        <v>0.23999999999999999</v>
      </c>
    </row>
    <row r="5348" spans="1:11" ht="12.75">
      <c r="A5348" s="1425" t="s">
        <v>1360</v>
      </c>
      <c r="B5348" s="1425" t="s">
        <v>764</v>
      </c>
      <c r="C5348" s="1425" t="s">
        <v>390</v>
      </c>
      <c r="D5348" s="1425" t="s">
        <v>549</v>
      </c>
      <c r="E5348" s="1425" t="s">
        <v>2889</v>
      </c>
      <c r="F5348" s="1425" t="s">
        <v>1291</v>
      </c>
      <c r="G5348" s="1425" t="s">
        <v>116</v>
      </c>
      <c r="H5348" s="1425" t="s">
        <v>2774</v>
      </c>
      <c r="I5348" s="1425" t="s">
        <v>2778</v>
      </c>
      <c r="J5348" s="1425" t="s">
        <v>1292</v>
      </c>
      <c r="K5348" s="1425">
        <v>1653.48</v>
      </c>
    </row>
    <row r="5349" spans="1:11" ht="12.75">
      <c r="A5349" s="1425" t="s">
        <v>1360</v>
      </c>
      <c r="B5349" s="1425" t="s">
        <v>764</v>
      </c>
      <c r="C5349" s="1425" t="s">
        <v>390</v>
      </c>
      <c r="D5349" s="1425" t="s">
        <v>549</v>
      </c>
      <c r="E5349" s="1425" t="s">
        <v>2889</v>
      </c>
      <c r="F5349" s="1425" t="s">
        <v>1291</v>
      </c>
      <c r="G5349" s="1425" t="s">
        <v>116</v>
      </c>
      <c r="H5349" s="1425" t="s">
        <v>1266</v>
      </c>
      <c r="I5349" s="1425" t="s">
        <v>2775</v>
      </c>
      <c r="J5349" s="1425" t="s">
        <v>1292</v>
      </c>
      <c r="K5349" s="1425">
        <v>124.39</v>
      </c>
    </row>
    <row r="5350" spans="1:11" ht="12.75">
      <c r="A5350" s="1425" t="s">
        <v>1360</v>
      </c>
      <c r="B5350" s="1425" t="s">
        <v>764</v>
      </c>
      <c r="C5350" s="1425" t="s">
        <v>390</v>
      </c>
      <c r="D5350" s="1425" t="s">
        <v>549</v>
      </c>
      <c r="E5350" s="1425" t="s">
        <v>2889</v>
      </c>
      <c r="F5350" s="1425" t="s">
        <v>1291</v>
      </c>
      <c r="G5350" s="1425" t="s">
        <v>116</v>
      </c>
      <c r="H5350" s="1425" t="s">
        <v>1266</v>
      </c>
      <c r="I5350" s="1425" t="s">
        <v>2776</v>
      </c>
      <c r="J5350" s="1425" t="s">
        <v>1292</v>
      </c>
      <c r="K5350" s="1425">
        <v>149.40000000000001</v>
      </c>
    </row>
    <row r="5351" spans="1:11" ht="12.75">
      <c r="A5351" s="1425" t="s">
        <v>1360</v>
      </c>
      <c r="B5351" s="1425" t="s">
        <v>764</v>
      </c>
      <c r="C5351" s="1425" t="s">
        <v>390</v>
      </c>
      <c r="D5351" s="1425" t="s">
        <v>549</v>
      </c>
      <c r="E5351" s="1425" t="s">
        <v>2889</v>
      </c>
      <c r="F5351" s="1425" t="s">
        <v>1291</v>
      </c>
      <c r="G5351" s="1425" t="s">
        <v>116</v>
      </c>
      <c r="H5351" s="1425" t="s">
        <v>1266</v>
      </c>
      <c r="I5351" s="1425" t="s">
        <v>2777</v>
      </c>
      <c r="J5351" s="1425" t="s">
        <v>1292</v>
      </c>
      <c r="K5351" s="1425">
        <v>0.67000000000000004</v>
      </c>
    </row>
    <row r="5352" spans="1:11" ht="12.75">
      <c r="A5352" s="1425" t="s">
        <v>1360</v>
      </c>
      <c r="B5352" s="1425" t="s">
        <v>764</v>
      </c>
      <c r="C5352" s="1425" t="s">
        <v>390</v>
      </c>
      <c r="D5352" s="1425" t="s">
        <v>549</v>
      </c>
      <c r="E5352" s="1425" t="s">
        <v>2889</v>
      </c>
      <c r="F5352" s="1425" t="s">
        <v>1291</v>
      </c>
      <c r="G5352" s="1425" t="s">
        <v>116</v>
      </c>
      <c r="H5352" s="1425" t="s">
        <v>1266</v>
      </c>
      <c r="I5352" s="1425" t="s">
        <v>2778</v>
      </c>
      <c r="J5352" s="1425" t="s">
        <v>1292</v>
      </c>
      <c r="K5352" s="1425">
        <v>44.75</v>
      </c>
    </row>
    <row r="5353" spans="1:11" ht="12.75">
      <c r="A5353" s="1425" t="s">
        <v>1360</v>
      </c>
      <c r="B5353" s="1425" t="s">
        <v>764</v>
      </c>
      <c r="C5353" s="1425" t="s">
        <v>390</v>
      </c>
      <c r="D5353" s="1425" t="s">
        <v>549</v>
      </c>
      <c r="E5353" s="1425" t="s">
        <v>2889</v>
      </c>
      <c r="F5353" s="1425" t="s">
        <v>1291</v>
      </c>
      <c r="G5353" s="1425" t="s">
        <v>116</v>
      </c>
      <c r="H5353" s="1425" t="s">
        <v>1267</v>
      </c>
      <c r="I5353" s="1425" t="s">
        <v>2775</v>
      </c>
      <c r="J5353" s="1425" t="s">
        <v>1292</v>
      </c>
      <c r="K5353" s="1425">
        <v>103.19</v>
      </c>
    </row>
    <row r="5354" spans="1:11" ht="12.75">
      <c r="A5354" s="1425" t="s">
        <v>1360</v>
      </c>
      <c r="B5354" s="1425" t="s">
        <v>764</v>
      </c>
      <c r="C5354" s="1425" t="s">
        <v>390</v>
      </c>
      <c r="D5354" s="1425" t="s">
        <v>549</v>
      </c>
      <c r="E5354" s="1425" t="s">
        <v>2889</v>
      </c>
      <c r="F5354" s="1425" t="s">
        <v>1291</v>
      </c>
      <c r="G5354" s="1425" t="s">
        <v>116</v>
      </c>
      <c r="H5354" s="1425" t="s">
        <v>1267</v>
      </c>
      <c r="I5354" s="1425" t="s">
        <v>2776</v>
      </c>
      <c r="J5354" s="1425" t="s">
        <v>1292</v>
      </c>
      <c r="K5354" s="1425">
        <v>116.23999999999999</v>
      </c>
    </row>
    <row r="5355" spans="1:11" ht="12.75">
      <c r="A5355" s="1425" t="s">
        <v>1360</v>
      </c>
      <c r="B5355" s="1425" t="s">
        <v>764</v>
      </c>
      <c r="C5355" s="1425" t="s">
        <v>390</v>
      </c>
      <c r="D5355" s="1425" t="s">
        <v>549</v>
      </c>
      <c r="E5355" s="1425" t="s">
        <v>2889</v>
      </c>
      <c r="F5355" s="1425" t="s">
        <v>1291</v>
      </c>
      <c r="G5355" s="1425" t="s">
        <v>116</v>
      </c>
      <c r="H5355" s="1425" t="s">
        <v>1267</v>
      </c>
      <c r="I5355" s="1425" t="s">
        <v>2777</v>
      </c>
      <c r="J5355" s="1425" t="s">
        <v>1292</v>
      </c>
      <c r="K5355" s="1425">
        <v>0.46000000000000002</v>
      </c>
    </row>
    <row r="5356" spans="1:11" ht="12.75">
      <c r="A5356" s="1425" t="s">
        <v>1360</v>
      </c>
      <c r="B5356" s="1425" t="s">
        <v>764</v>
      </c>
      <c r="C5356" s="1425" t="s">
        <v>390</v>
      </c>
      <c r="D5356" s="1425" t="s">
        <v>549</v>
      </c>
      <c r="E5356" s="1425" t="s">
        <v>2889</v>
      </c>
      <c r="F5356" s="1425" t="s">
        <v>1291</v>
      </c>
      <c r="G5356" s="1425" t="s">
        <v>116</v>
      </c>
      <c r="H5356" s="1425" t="s">
        <v>1267</v>
      </c>
      <c r="I5356" s="1425" t="s">
        <v>2778</v>
      </c>
      <c r="J5356" s="1425" t="s">
        <v>1292</v>
      </c>
      <c r="K5356" s="1425">
        <v>40.899999999999999</v>
      </c>
    </row>
    <row r="5357" spans="1:11" ht="12.75">
      <c r="A5357" s="1425" t="s">
        <v>1360</v>
      </c>
      <c r="B5357" s="1425" t="s">
        <v>764</v>
      </c>
      <c r="C5357" s="1425" t="s">
        <v>390</v>
      </c>
      <c r="D5357" s="1425" t="s">
        <v>549</v>
      </c>
      <c r="E5357" s="1425" t="s">
        <v>2890</v>
      </c>
      <c r="F5357" s="1425" t="s">
        <v>1293</v>
      </c>
      <c r="G5357" s="1425" t="s">
        <v>116</v>
      </c>
      <c r="H5357" s="1425" t="s">
        <v>2762</v>
      </c>
      <c r="I5357" s="1425" t="s">
        <v>2775</v>
      </c>
      <c r="J5357" s="1425" t="s">
        <v>1294</v>
      </c>
      <c r="K5357" s="1425">
        <v>0.01</v>
      </c>
    </row>
    <row r="5358" spans="1:11" ht="12.75">
      <c r="A5358" s="1425" t="s">
        <v>1360</v>
      </c>
      <c r="B5358" s="1425" t="s">
        <v>764</v>
      </c>
      <c r="C5358" s="1425" t="s">
        <v>390</v>
      </c>
      <c r="D5358" s="1425" t="s">
        <v>549</v>
      </c>
      <c r="E5358" s="1425" t="s">
        <v>2890</v>
      </c>
      <c r="F5358" s="1425" t="s">
        <v>1293</v>
      </c>
      <c r="G5358" s="1425" t="s">
        <v>116</v>
      </c>
      <c r="H5358" s="1425" t="s">
        <v>2762</v>
      </c>
      <c r="I5358" s="1425" t="s">
        <v>2776</v>
      </c>
      <c r="J5358" s="1425" t="s">
        <v>1294</v>
      </c>
      <c r="K5358" s="1425">
        <v>1576.8900000000001</v>
      </c>
    </row>
    <row r="5359" spans="1:11" ht="12.75">
      <c r="A5359" s="1425" t="s">
        <v>1360</v>
      </c>
      <c r="B5359" s="1425" t="s">
        <v>764</v>
      </c>
      <c r="C5359" s="1425" t="s">
        <v>390</v>
      </c>
      <c r="D5359" s="1425" t="s">
        <v>549</v>
      </c>
      <c r="E5359" s="1425" t="s">
        <v>2890</v>
      </c>
      <c r="F5359" s="1425" t="s">
        <v>1293</v>
      </c>
      <c r="G5359" s="1425" t="s">
        <v>116</v>
      </c>
      <c r="H5359" s="1425" t="s">
        <v>2762</v>
      </c>
      <c r="I5359" s="1425" t="s">
        <v>2778</v>
      </c>
      <c r="J5359" s="1425" t="s">
        <v>1294</v>
      </c>
      <c r="K5359" s="1425">
        <v>4173.6499999999996</v>
      </c>
    </row>
    <row r="5360" spans="1:11" ht="12.75">
      <c r="A5360" s="1425" t="s">
        <v>1360</v>
      </c>
      <c r="B5360" s="1425" t="s">
        <v>764</v>
      </c>
      <c r="C5360" s="1425" t="s">
        <v>390</v>
      </c>
      <c r="D5360" s="1425" t="s">
        <v>549</v>
      </c>
      <c r="E5360" s="1425" t="s">
        <v>2890</v>
      </c>
      <c r="F5360" s="1425" t="s">
        <v>1293</v>
      </c>
      <c r="G5360" s="1425" t="s">
        <v>116</v>
      </c>
      <c r="H5360" s="1425" t="s">
        <v>1263</v>
      </c>
      <c r="I5360" s="1425" t="s">
        <v>2775</v>
      </c>
      <c r="J5360" s="1425" t="s">
        <v>1294</v>
      </c>
      <c r="K5360" s="1425">
        <v>43.609999999999999</v>
      </c>
    </row>
    <row r="5361" spans="1:11" ht="12.75">
      <c r="A5361" s="1425" t="s">
        <v>1360</v>
      </c>
      <c r="B5361" s="1425" t="s">
        <v>764</v>
      </c>
      <c r="C5361" s="1425" t="s">
        <v>390</v>
      </c>
      <c r="D5361" s="1425" t="s">
        <v>549</v>
      </c>
      <c r="E5361" s="1425" t="s">
        <v>2890</v>
      </c>
      <c r="F5361" s="1425" t="s">
        <v>1293</v>
      </c>
      <c r="G5361" s="1425" t="s">
        <v>116</v>
      </c>
      <c r="H5361" s="1425" t="s">
        <v>1263</v>
      </c>
      <c r="I5361" s="1425" t="s">
        <v>2776</v>
      </c>
      <c r="J5361" s="1425" t="s">
        <v>1294</v>
      </c>
      <c r="K5361" s="1425">
        <v>-1315.76</v>
      </c>
    </row>
    <row r="5362" spans="1:11" ht="12.75">
      <c r="A5362" s="1425" t="s">
        <v>1360</v>
      </c>
      <c r="B5362" s="1425" t="s">
        <v>764</v>
      </c>
      <c r="C5362" s="1425" t="s">
        <v>390</v>
      </c>
      <c r="D5362" s="1425" t="s">
        <v>549</v>
      </c>
      <c r="E5362" s="1425" t="s">
        <v>2890</v>
      </c>
      <c r="F5362" s="1425" t="s">
        <v>1293</v>
      </c>
      <c r="G5362" s="1425" t="s">
        <v>116</v>
      </c>
      <c r="H5362" s="1425" t="s">
        <v>1263</v>
      </c>
      <c r="I5362" s="1425" t="s">
        <v>2778</v>
      </c>
      <c r="J5362" s="1425" t="s">
        <v>1294</v>
      </c>
      <c r="K5362" s="1425">
        <v>56.619999999999997</v>
      </c>
    </row>
    <row r="5363" spans="1:11" ht="12.75">
      <c r="A5363" s="1425" t="s">
        <v>1360</v>
      </c>
      <c r="B5363" s="1425" t="s">
        <v>764</v>
      </c>
      <c r="C5363" s="1425" t="s">
        <v>390</v>
      </c>
      <c r="D5363" s="1425" t="s">
        <v>549</v>
      </c>
      <c r="E5363" s="1425" t="s">
        <v>2890</v>
      </c>
      <c r="F5363" s="1425" t="s">
        <v>1293</v>
      </c>
      <c r="G5363" s="1425" t="s">
        <v>116</v>
      </c>
      <c r="H5363" s="1425" t="s">
        <v>2772</v>
      </c>
      <c r="I5363" s="1425" t="s">
        <v>2776</v>
      </c>
      <c r="J5363" s="1425" t="s">
        <v>1294</v>
      </c>
      <c r="K5363" s="1425">
        <v>501.42000000000002</v>
      </c>
    </row>
    <row r="5364" spans="1:11" ht="12.75">
      <c r="A5364" s="1425" t="s">
        <v>1360</v>
      </c>
      <c r="B5364" s="1425" t="s">
        <v>764</v>
      </c>
      <c r="C5364" s="1425" t="s">
        <v>390</v>
      </c>
      <c r="D5364" s="1425" t="s">
        <v>549</v>
      </c>
      <c r="E5364" s="1425" t="s">
        <v>2890</v>
      </c>
      <c r="F5364" s="1425" t="s">
        <v>1293</v>
      </c>
      <c r="G5364" s="1425" t="s">
        <v>116</v>
      </c>
      <c r="H5364" s="1425" t="s">
        <v>2772</v>
      </c>
      <c r="I5364" s="1425" t="s">
        <v>2778</v>
      </c>
      <c r="J5364" s="1425" t="s">
        <v>1294</v>
      </c>
      <c r="K5364" s="1425">
        <v>1163.48</v>
      </c>
    </row>
    <row r="5365" spans="1:11" ht="12.75">
      <c r="A5365" s="1425" t="s">
        <v>1360</v>
      </c>
      <c r="B5365" s="1425" t="s">
        <v>764</v>
      </c>
      <c r="C5365" s="1425" t="s">
        <v>390</v>
      </c>
      <c r="D5365" s="1425" t="s">
        <v>549</v>
      </c>
      <c r="E5365" s="1425" t="s">
        <v>2890</v>
      </c>
      <c r="F5365" s="1425" t="s">
        <v>1293</v>
      </c>
      <c r="G5365" s="1425" t="s">
        <v>116</v>
      </c>
      <c r="H5365" s="1425" t="s">
        <v>2773</v>
      </c>
      <c r="I5365" s="1425" t="s">
        <v>2775</v>
      </c>
      <c r="J5365" s="1425" t="s">
        <v>1294</v>
      </c>
      <c r="K5365" s="1425">
        <v>2.2599999999999998</v>
      </c>
    </row>
    <row r="5366" spans="1:11" ht="12.75">
      <c r="A5366" s="1425" t="s">
        <v>1360</v>
      </c>
      <c r="B5366" s="1425" t="s">
        <v>764</v>
      </c>
      <c r="C5366" s="1425" t="s">
        <v>390</v>
      </c>
      <c r="D5366" s="1425" t="s">
        <v>549</v>
      </c>
      <c r="E5366" s="1425" t="s">
        <v>2890</v>
      </c>
      <c r="F5366" s="1425" t="s">
        <v>1293</v>
      </c>
      <c r="G5366" s="1425" t="s">
        <v>116</v>
      </c>
      <c r="H5366" s="1425" t="s">
        <v>2773</v>
      </c>
      <c r="I5366" s="1425" t="s">
        <v>2776</v>
      </c>
      <c r="J5366" s="1425" t="s">
        <v>1294</v>
      </c>
      <c r="K5366" s="1425">
        <v>147.34999999999999</v>
      </c>
    </row>
    <row r="5367" spans="1:11" ht="12.75">
      <c r="A5367" s="1425" t="s">
        <v>1360</v>
      </c>
      <c r="B5367" s="1425" t="s">
        <v>764</v>
      </c>
      <c r="C5367" s="1425" t="s">
        <v>390</v>
      </c>
      <c r="D5367" s="1425" t="s">
        <v>549</v>
      </c>
      <c r="E5367" s="1425" t="s">
        <v>2890</v>
      </c>
      <c r="F5367" s="1425" t="s">
        <v>1293</v>
      </c>
      <c r="G5367" s="1425" t="s">
        <v>116</v>
      </c>
      <c r="H5367" s="1425" t="s">
        <v>2773</v>
      </c>
      <c r="I5367" s="1425" t="s">
        <v>2778</v>
      </c>
      <c r="J5367" s="1425" t="s">
        <v>1294</v>
      </c>
      <c r="K5367" s="1425">
        <v>33.689999999999998</v>
      </c>
    </row>
    <row r="5368" spans="1:11" ht="12.75">
      <c r="A5368" s="1425" t="s">
        <v>1360</v>
      </c>
      <c r="B5368" s="1425" t="s">
        <v>764</v>
      </c>
      <c r="C5368" s="1425" t="s">
        <v>390</v>
      </c>
      <c r="D5368" s="1425" t="s">
        <v>549</v>
      </c>
      <c r="E5368" s="1425" t="s">
        <v>2890</v>
      </c>
      <c r="F5368" s="1425" t="s">
        <v>1293</v>
      </c>
      <c r="G5368" s="1425" t="s">
        <v>116</v>
      </c>
      <c r="H5368" s="1425" t="s">
        <v>1264</v>
      </c>
      <c r="I5368" s="1425" t="s">
        <v>2775</v>
      </c>
      <c r="J5368" s="1425" t="s">
        <v>1294</v>
      </c>
      <c r="K5368" s="1425">
        <v>20.399999999999999</v>
      </c>
    </row>
    <row r="5369" spans="1:11" ht="12.75">
      <c r="A5369" s="1425" t="s">
        <v>1360</v>
      </c>
      <c r="B5369" s="1425" t="s">
        <v>764</v>
      </c>
      <c r="C5369" s="1425" t="s">
        <v>390</v>
      </c>
      <c r="D5369" s="1425" t="s">
        <v>549</v>
      </c>
      <c r="E5369" s="1425" t="s">
        <v>2890</v>
      </c>
      <c r="F5369" s="1425" t="s">
        <v>1293</v>
      </c>
      <c r="G5369" s="1425" t="s">
        <v>116</v>
      </c>
      <c r="H5369" s="1425" t="s">
        <v>1264</v>
      </c>
      <c r="I5369" s="1425" t="s">
        <v>2776</v>
      </c>
      <c r="J5369" s="1425" t="s">
        <v>1294</v>
      </c>
      <c r="K5369" s="1425">
        <v>1867.1500000000001</v>
      </c>
    </row>
    <row r="5370" spans="1:11" ht="12.75">
      <c r="A5370" s="1425" t="s">
        <v>1360</v>
      </c>
      <c r="B5370" s="1425" t="s">
        <v>764</v>
      </c>
      <c r="C5370" s="1425" t="s">
        <v>390</v>
      </c>
      <c r="D5370" s="1425" t="s">
        <v>549</v>
      </c>
      <c r="E5370" s="1425" t="s">
        <v>2890</v>
      </c>
      <c r="F5370" s="1425" t="s">
        <v>1293</v>
      </c>
      <c r="G5370" s="1425" t="s">
        <v>116</v>
      </c>
      <c r="H5370" s="1425" t="s">
        <v>1264</v>
      </c>
      <c r="I5370" s="1425" t="s">
        <v>2777</v>
      </c>
      <c r="J5370" s="1425" t="s">
        <v>1294</v>
      </c>
      <c r="K5370" s="1425">
        <v>-14.210000000000001</v>
      </c>
    </row>
    <row r="5371" spans="1:11" ht="12.75">
      <c r="A5371" s="1425" t="s">
        <v>1360</v>
      </c>
      <c r="B5371" s="1425" t="s">
        <v>764</v>
      </c>
      <c r="C5371" s="1425" t="s">
        <v>390</v>
      </c>
      <c r="D5371" s="1425" t="s">
        <v>549</v>
      </c>
      <c r="E5371" s="1425" t="s">
        <v>2890</v>
      </c>
      <c r="F5371" s="1425" t="s">
        <v>1293</v>
      </c>
      <c r="G5371" s="1425" t="s">
        <v>116</v>
      </c>
      <c r="H5371" s="1425" t="s">
        <v>1264</v>
      </c>
      <c r="I5371" s="1425" t="s">
        <v>2778</v>
      </c>
      <c r="J5371" s="1425" t="s">
        <v>1294</v>
      </c>
      <c r="K5371" s="1425">
        <v>23.120000000000001</v>
      </c>
    </row>
    <row r="5372" spans="1:11" ht="12.75">
      <c r="A5372" s="1425" t="s">
        <v>1360</v>
      </c>
      <c r="B5372" s="1425" t="s">
        <v>764</v>
      </c>
      <c r="C5372" s="1425" t="s">
        <v>390</v>
      </c>
      <c r="D5372" s="1425" t="s">
        <v>549</v>
      </c>
      <c r="E5372" s="1425" t="s">
        <v>2890</v>
      </c>
      <c r="F5372" s="1425" t="s">
        <v>1293</v>
      </c>
      <c r="G5372" s="1425" t="s">
        <v>116</v>
      </c>
      <c r="H5372" s="1425" t="s">
        <v>1265</v>
      </c>
      <c r="I5372" s="1425" t="s">
        <v>2775</v>
      </c>
      <c r="J5372" s="1425" t="s">
        <v>1294</v>
      </c>
      <c r="K5372" s="1425">
        <v>2291.71</v>
      </c>
    </row>
    <row r="5373" spans="1:11" ht="12.75">
      <c r="A5373" s="1425" t="s">
        <v>1360</v>
      </c>
      <c r="B5373" s="1425" t="s">
        <v>764</v>
      </c>
      <c r="C5373" s="1425" t="s">
        <v>390</v>
      </c>
      <c r="D5373" s="1425" t="s">
        <v>549</v>
      </c>
      <c r="E5373" s="1425" t="s">
        <v>2890</v>
      </c>
      <c r="F5373" s="1425" t="s">
        <v>1293</v>
      </c>
      <c r="G5373" s="1425" t="s">
        <v>116</v>
      </c>
      <c r="H5373" s="1425" t="s">
        <v>1265</v>
      </c>
      <c r="I5373" s="1425" t="s">
        <v>2776</v>
      </c>
      <c r="J5373" s="1425" t="s">
        <v>1294</v>
      </c>
      <c r="K5373" s="1425">
        <v>6363.8100000000004</v>
      </c>
    </row>
    <row r="5374" spans="1:11" ht="12.75">
      <c r="A5374" s="1425" t="s">
        <v>1360</v>
      </c>
      <c r="B5374" s="1425" t="s">
        <v>764</v>
      </c>
      <c r="C5374" s="1425" t="s">
        <v>390</v>
      </c>
      <c r="D5374" s="1425" t="s">
        <v>549</v>
      </c>
      <c r="E5374" s="1425" t="s">
        <v>2890</v>
      </c>
      <c r="F5374" s="1425" t="s">
        <v>1293</v>
      </c>
      <c r="G5374" s="1425" t="s">
        <v>116</v>
      </c>
      <c r="H5374" s="1425" t="s">
        <v>1265</v>
      </c>
      <c r="I5374" s="1425" t="s">
        <v>2777</v>
      </c>
      <c r="J5374" s="1425" t="s">
        <v>1294</v>
      </c>
      <c r="K5374" s="1425">
        <v>780.96000000000004</v>
      </c>
    </row>
    <row r="5375" spans="1:11" ht="12.75">
      <c r="A5375" s="1425" t="s">
        <v>1360</v>
      </c>
      <c r="B5375" s="1425" t="s">
        <v>764</v>
      </c>
      <c r="C5375" s="1425" t="s">
        <v>390</v>
      </c>
      <c r="D5375" s="1425" t="s">
        <v>549</v>
      </c>
      <c r="E5375" s="1425" t="s">
        <v>2890</v>
      </c>
      <c r="F5375" s="1425" t="s">
        <v>1293</v>
      </c>
      <c r="G5375" s="1425" t="s">
        <v>116</v>
      </c>
      <c r="H5375" s="1425" t="s">
        <v>1265</v>
      </c>
      <c r="I5375" s="1425" t="s">
        <v>2778</v>
      </c>
      <c r="J5375" s="1425" t="s">
        <v>1294</v>
      </c>
      <c r="K5375" s="1425">
        <v>936.67999999999995</v>
      </c>
    </row>
    <row r="5376" spans="1:11" ht="12.75">
      <c r="A5376" s="1425" t="s">
        <v>1360</v>
      </c>
      <c r="B5376" s="1425" t="s">
        <v>764</v>
      </c>
      <c r="C5376" s="1425" t="s">
        <v>390</v>
      </c>
      <c r="D5376" s="1425" t="s">
        <v>549</v>
      </c>
      <c r="E5376" s="1425" t="s">
        <v>2890</v>
      </c>
      <c r="F5376" s="1425" t="s">
        <v>1293</v>
      </c>
      <c r="G5376" s="1425" t="s">
        <v>116</v>
      </c>
      <c r="H5376" s="1425" t="s">
        <v>2774</v>
      </c>
      <c r="I5376" s="1425" t="s">
        <v>2776</v>
      </c>
      <c r="J5376" s="1425" t="s">
        <v>1294</v>
      </c>
      <c r="K5376" s="1425">
        <v>1213.1400000000001</v>
      </c>
    </row>
    <row r="5377" spans="1:11" ht="12.75">
      <c r="A5377" s="1425" t="s">
        <v>1360</v>
      </c>
      <c r="B5377" s="1425" t="s">
        <v>764</v>
      </c>
      <c r="C5377" s="1425" t="s">
        <v>390</v>
      </c>
      <c r="D5377" s="1425" t="s">
        <v>549</v>
      </c>
      <c r="E5377" s="1425" t="s">
        <v>2890</v>
      </c>
      <c r="F5377" s="1425" t="s">
        <v>1293</v>
      </c>
      <c r="G5377" s="1425" t="s">
        <v>116</v>
      </c>
      <c r="H5377" s="1425" t="s">
        <v>2774</v>
      </c>
      <c r="I5377" s="1425" t="s">
        <v>2778</v>
      </c>
      <c r="J5377" s="1425" t="s">
        <v>1294</v>
      </c>
      <c r="K5377" s="1425">
        <v>81.040000000000006</v>
      </c>
    </row>
    <row r="5378" spans="1:11" ht="12.75">
      <c r="A5378" s="1425" t="s">
        <v>1360</v>
      </c>
      <c r="B5378" s="1425" t="s">
        <v>764</v>
      </c>
      <c r="C5378" s="1425" t="s">
        <v>390</v>
      </c>
      <c r="D5378" s="1425" t="s">
        <v>549</v>
      </c>
      <c r="E5378" s="1425" t="s">
        <v>2890</v>
      </c>
      <c r="F5378" s="1425" t="s">
        <v>1293</v>
      </c>
      <c r="G5378" s="1425" t="s">
        <v>116</v>
      </c>
      <c r="H5378" s="1425" t="s">
        <v>1266</v>
      </c>
      <c r="I5378" s="1425" t="s">
        <v>2775</v>
      </c>
      <c r="J5378" s="1425" t="s">
        <v>1294</v>
      </c>
      <c r="K5378" s="1425">
        <v>1.27</v>
      </c>
    </row>
    <row r="5379" spans="1:11" ht="12.75">
      <c r="A5379" s="1425" t="s">
        <v>1360</v>
      </c>
      <c r="B5379" s="1425" t="s">
        <v>764</v>
      </c>
      <c r="C5379" s="1425" t="s">
        <v>390</v>
      </c>
      <c r="D5379" s="1425" t="s">
        <v>549</v>
      </c>
      <c r="E5379" s="1425" t="s">
        <v>2890</v>
      </c>
      <c r="F5379" s="1425" t="s">
        <v>1293</v>
      </c>
      <c r="G5379" s="1425" t="s">
        <v>116</v>
      </c>
      <c r="H5379" s="1425" t="s">
        <v>1266</v>
      </c>
      <c r="I5379" s="1425" t="s">
        <v>2776</v>
      </c>
      <c r="J5379" s="1425" t="s">
        <v>1294</v>
      </c>
      <c r="K5379" s="1425">
        <v>-896.72000000000003</v>
      </c>
    </row>
    <row r="5380" spans="1:11" ht="12.75">
      <c r="A5380" s="1425" t="s">
        <v>1360</v>
      </c>
      <c r="B5380" s="1425" t="s">
        <v>764</v>
      </c>
      <c r="C5380" s="1425" t="s">
        <v>390</v>
      </c>
      <c r="D5380" s="1425" t="s">
        <v>549</v>
      </c>
      <c r="E5380" s="1425" t="s">
        <v>2890</v>
      </c>
      <c r="F5380" s="1425" t="s">
        <v>1293</v>
      </c>
      <c r="G5380" s="1425" t="s">
        <v>116</v>
      </c>
      <c r="H5380" s="1425" t="s">
        <v>1266</v>
      </c>
      <c r="I5380" s="1425" t="s">
        <v>2778</v>
      </c>
      <c r="J5380" s="1425" t="s">
        <v>1294</v>
      </c>
      <c r="K5380" s="1425">
        <v>34.840000000000003</v>
      </c>
    </row>
    <row r="5381" spans="1:11" ht="12.75">
      <c r="A5381" s="1425" t="s">
        <v>1360</v>
      </c>
      <c r="B5381" s="1425" t="s">
        <v>764</v>
      </c>
      <c r="C5381" s="1425" t="s">
        <v>390</v>
      </c>
      <c r="D5381" s="1425" t="s">
        <v>549</v>
      </c>
      <c r="E5381" s="1425" t="s">
        <v>2890</v>
      </c>
      <c r="F5381" s="1425" t="s">
        <v>1293</v>
      </c>
      <c r="G5381" s="1425" t="s">
        <v>116</v>
      </c>
      <c r="H5381" s="1425" t="s">
        <v>1267</v>
      </c>
      <c r="I5381" s="1425" t="s">
        <v>2775</v>
      </c>
      <c r="J5381" s="1425" t="s">
        <v>1294</v>
      </c>
      <c r="K5381" s="1425">
        <v>58.100000000000001</v>
      </c>
    </row>
    <row r="5382" spans="1:11" ht="12.75">
      <c r="A5382" s="1425" t="s">
        <v>1360</v>
      </c>
      <c r="B5382" s="1425" t="s">
        <v>764</v>
      </c>
      <c r="C5382" s="1425" t="s">
        <v>390</v>
      </c>
      <c r="D5382" s="1425" t="s">
        <v>549</v>
      </c>
      <c r="E5382" s="1425" t="s">
        <v>2890</v>
      </c>
      <c r="F5382" s="1425" t="s">
        <v>1293</v>
      </c>
      <c r="G5382" s="1425" t="s">
        <v>116</v>
      </c>
      <c r="H5382" s="1425" t="s">
        <v>1267</v>
      </c>
      <c r="I5382" s="1425" t="s">
        <v>2776</v>
      </c>
      <c r="J5382" s="1425" t="s">
        <v>1294</v>
      </c>
      <c r="K5382" s="1425">
        <v>604.98000000000002</v>
      </c>
    </row>
    <row r="5383" spans="1:11" ht="12.75">
      <c r="A5383" s="1425" t="s">
        <v>1360</v>
      </c>
      <c r="B5383" s="1425" t="s">
        <v>764</v>
      </c>
      <c r="C5383" s="1425" t="s">
        <v>390</v>
      </c>
      <c r="D5383" s="1425" t="s">
        <v>549</v>
      </c>
      <c r="E5383" s="1425" t="s">
        <v>2890</v>
      </c>
      <c r="F5383" s="1425" t="s">
        <v>1293</v>
      </c>
      <c r="G5383" s="1425" t="s">
        <v>116</v>
      </c>
      <c r="H5383" s="1425" t="s">
        <v>1267</v>
      </c>
      <c r="I5383" s="1425" t="s">
        <v>2778</v>
      </c>
      <c r="J5383" s="1425" t="s">
        <v>1294</v>
      </c>
      <c r="K5383" s="1425">
        <v>8086.0900000000001</v>
      </c>
    </row>
    <row r="5384" spans="1:11" ht="12.75">
      <c r="A5384" s="1425" t="s">
        <v>1360</v>
      </c>
      <c r="B5384" s="1425" t="s">
        <v>764</v>
      </c>
      <c r="C5384" s="1425" t="s">
        <v>390</v>
      </c>
      <c r="D5384" s="1425" t="s">
        <v>549</v>
      </c>
      <c r="E5384" s="1425" t="s">
        <v>2891</v>
      </c>
      <c r="F5384" s="1425" t="s">
        <v>1274</v>
      </c>
      <c r="G5384" s="1425" t="s">
        <v>116</v>
      </c>
      <c r="H5384" s="1425" t="s">
        <v>2762</v>
      </c>
      <c r="I5384" s="1425" t="s">
        <v>2775</v>
      </c>
      <c r="J5384" s="1425" t="s">
        <v>1275</v>
      </c>
      <c r="K5384" s="1425">
        <v>188.66</v>
      </c>
    </row>
    <row r="5385" spans="1:11" ht="12.75">
      <c r="A5385" s="1425" t="s">
        <v>1360</v>
      </c>
      <c r="B5385" s="1425" t="s">
        <v>764</v>
      </c>
      <c r="C5385" s="1425" t="s">
        <v>390</v>
      </c>
      <c r="D5385" s="1425" t="s">
        <v>549</v>
      </c>
      <c r="E5385" s="1425" t="s">
        <v>2891</v>
      </c>
      <c r="F5385" s="1425" t="s">
        <v>1274</v>
      </c>
      <c r="G5385" s="1425" t="s">
        <v>116</v>
      </c>
      <c r="H5385" s="1425" t="s">
        <v>2762</v>
      </c>
      <c r="I5385" s="1425" t="s">
        <v>2776</v>
      </c>
      <c r="J5385" s="1425" t="s">
        <v>1275</v>
      </c>
      <c r="K5385" s="1425">
        <v>226.47</v>
      </c>
    </row>
    <row r="5386" spans="1:11" ht="12.75">
      <c r="A5386" s="1425" t="s">
        <v>1360</v>
      </c>
      <c r="B5386" s="1425" t="s">
        <v>764</v>
      </c>
      <c r="C5386" s="1425" t="s">
        <v>390</v>
      </c>
      <c r="D5386" s="1425" t="s">
        <v>549</v>
      </c>
      <c r="E5386" s="1425" t="s">
        <v>2891</v>
      </c>
      <c r="F5386" s="1425" t="s">
        <v>1274</v>
      </c>
      <c r="G5386" s="1425" t="s">
        <v>116</v>
      </c>
      <c r="H5386" s="1425" t="s">
        <v>2762</v>
      </c>
      <c r="I5386" s="1425" t="s">
        <v>2777</v>
      </c>
      <c r="J5386" s="1425" t="s">
        <v>1275</v>
      </c>
      <c r="K5386" s="1425">
        <v>27.52</v>
      </c>
    </row>
    <row r="5387" spans="1:11" ht="12.75">
      <c r="A5387" s="1425" t="s">
        <v>1360</v>
      </c>
      <c r="B5387" s="1425" t="s">
        <v>764</v>
      </c>
      <c r="C5387" s="1425" t="s">
        <v>390</v>
      </c>
      <c r="D5387" s="1425" t="s">
        <v>549</v>
      </c>
      <c r="E5387" s="1425" t="s">
        <v>2891</v>
      </c>
      <c r="F5387" s="1425" t="s">
        <v>1274</v>
      </c>
      <c r="G5387" s="1425" t="s">
        <v>116</v>
      </c>
      <c r="H5387" s="1425" t="s">
        <v>2762</v>
      </c>
      <c r="I5387" s="1425" t="s">
        <v>2778</v>
      </c>
      <c r="J5387" s="1425" t="s">
        <v>1275</v>
      </c>
      <c r="K5387" s="1425">
        <v>238.83000000000001</v>
      </c>
    </row>
    <row r="5388" spans="1:11" ht="12.75">
      <c r="A5388" s="1425" t="s">
        <v>1360</v>
      </c>
      <c r="B5388" s="1425" t="s">
        <v>764</v>
      </c>
      <c r="C5388" s="1425" t="s">
        <v>390</v>
      </c>
      <c r="D5388" s="1425" t="s">
        <v>549</v>
      </c>
      <c r="E5388" s="1425" t="s">
        <v>2891</v>
      </c>
      <c r="F5388" s="1425" t="s">
        <v>1274</v>
      </c>
      <c r="G5388" s="1425" t="s">
        <v>116</v>
      </c>
      <c r="H5388" s="1425" t="s">
        <v>1263</v>
      </c>
      <c r="I5388" s="1425" t="s">
        <v>2775</v>
      </c>
      <c r="J5388" s="1425" t="s">
        <v>1275</v>
      </c>
      <c r="K5388" s="1425">
        <v>191.24000000000001</v>
      </c>
    </row>
    <row r="5389" spans="1:11" ht="12.75">
      <c r="A5389" s="1425" t="s">
        <v>1360</v>
      </c>
      <c r="B5389" s="1425" t="s">
        <v>764</v>
      </c>
      <c r="C5389" s="1425" t="s">
        <v>390</v>
      </c>
      <c r="D5389" s="1425" t="s">
        <v>549</v>
      </c>
      <c r="E5389" s="1425" t="s">
        <v>2891</v>
      </c>
      <c r="F5389" s="1425" t="s">
        <v>1274</v>
      </c>
      <c r="G5389" s="1425" t="s">
        <v>116</v>
      </c>
      <c r="H5389" s="1425" t="s">
        <v>1263</v>
      </c>
      <c r="I5389" s="1425" t="s">
        <v>2776</v>
      </c>
      <c r="J5389" s="1425" t="s">
        <v>1275</v>
      </c>
      <c r="K5389" s="1425">
        <v>141.93000000000001</v>
      </c>
    </row>
    <row r="5390" spans="1:11" ht="12.75">
      <c r="A5390" s="1425" t="s">
        <v>1360</v>
      </c>
      <c r="B5390" s="1425" t="s">
        <v>764</v>
      </c>
      <c r="C5390" s="1425" t="s">
        <v>390</v>
      </c>
      <c r="D5390" s="1425" t="s">
        <v>549</v>
      </c>
      <c r="E5390" s="1425" t="s">
        <v>2891</v>
      </c>
      <c r="F5390" s="1425" t="s">
        <v>1274</v>
      </c>
      <c r="G5390" s="1425" t="s">
        <v>116</v>
      </c>
      <c r="H5390" s="1425" t="s">
        <v>1263</v>
      </c>
      <c r="I5390" s="1425" t="s">
        <v>2777</v>
      </c>
      <c r="J5390" s="1425" t="s">
        <v>1275</v>
      </c>
      <c r="K5390" s="1425">
        <v>61.770000000000003</v>
      </c>
    </row>
    <row r="5391" spans="1:11" ht="12.75">
      <c r="A5391" s="1425" t="s">
        <v>1360</v>
      </c>
      <c r="B5391" s="1425" t="s">
        <v>764</v>
      </c>
      <c r="C5391" s="1425" t="s">
        <v>390</v>
      </c>
      <c r="D5391" s="1425" t="s">
        <v>549</v>
      </c>
      <c r="E5391" s="1425" t="s">
        <v>2891</v>
      </c>
      <c r="F5391" s="1425" t="s">
        <v>1274</v>
      </c>
      <c r="G5391" s="1425" t="s">
        <v>116</v>
      </c>
      <c r="H5391" s="1425" t="s">
        <v>1263</v>
      </c>
      <c r="I5391" s="1425" t="s">
        <v>2778</v>
      </c>
      <c r="J5391" s="1425" t="s">
        <v>1275</v>
      </c>
      <c r="K5391" s="1425">
        <v>339.01999999999998</v>
      </c>
    </row>
    <row r="5392" spans="1:11" ht="12.75">
      <c r="A5392" s="1425" t="s">
        <v>1360</v>
      </c>
      <c r="B5392" s="1425" t="s">
        <v>764</v>
      </c>
      <c r="C5392" s="1425" t="s">
        <v>390</v>
      </c>
      <c r="D5392" s="1425" t="s">
        <v>549</v>
      </c>
      <c r="E5392" s="1425" t="s">
        <v>2891</v>
      </c>
      <c r="F5392" s="1425" t="s">
        <v>1274</v>
      </c>
      <c r="G5392" s="1425" t="s">
        <v>116</v>
      </c>
      <c r="H5392" s="1425" t="s">
        <v>2772</v>
      </c>
      <c r="I5392" s="1425" t="s">
        <v>2775</v>
      </c>
      <c r="J5392" s="1425" t="s">
        <v>1275</v>
      </c>
      <c r="K5392" s="1425">
        <v>274.18000000000001</v>
      </c>
    </row>
    <row r="5393" spans="1:11" ht="12.75">
      <c r="A5393" s="1425" t="s">
        <v>1360</v>
      </c>
      <c r="B5393" s="1425" t="s">
        <v>764</v>
      </c>
      <c r="C5393" s="1425" t="s">
        <v>390</v>
      </c>
      <c r="D5393" s="1425" t="s">
        <v>549</v>
      </c>
      <c r="E5393" s="1425" t="s">
        <v>2891</v>
      </c>
      <c r="F5393" s="1425" t="s">
        <v>1274</v>
      </c>
      <c r="G5393" s="1425" t="s">
        <v>116</v>
      </c>
      <c r="H5393" s="1425" t="s">
        <v>2772</v>
      </c>
      <c r="I5393" s="1425" t="s">
        <v>2776</v>
      </c>
      <c r="J5393" s="1425" t="s">
        <v>1275</v>
      </c>
      <c r="K5393" s="1425">
        <v>285.37</v>
      </c>
    </row>
    <row r="5394" spans="1:11" ht="12.75">
      <c r="A5394" s="1425" t="s">
        <v>1360</v>
      </c>
      <c r="B5394" s="1425" t="s">
        <v>764</v>
      </c>
      <c r="C5394" s="1425" t="s">
        <v>390</v>
      </c>
      <c r="D5394" s="1425" t="s">
        <v>549</v>
      </c>
      <c r="E5394" s="1425" t="s">
        <v>2891</v>
      </c>
      <c r="F5394" s="1425" t="s">
        <v>1274</v>
      </c>
      <c r="G5394" s="1425" t="s">
        <v>116</v>
      </c>
      <c r="H5394" s="1425" t="s">
        <v>2772</v>
      </c>
      <c r="I5394" s="1425" t="s">
        <v>2777</v>
      </c>
      <c r="J5394" s="1425" t="s">
        <v>1275</v>
      </c>
      <c r="K5394" s="1425">
        <v>64.319999999999993</v>
      </c>
    </row>
    <row r="5395" spans="1:11" ht="12.75">
      <c r="A5395" s="1425" t="s">
        <v>1360</v>
      </c>
      <c r="B5395" s="1425" t="s">
        <v>764</v>
      </c>
      <c r="C5395" s="1425" t="s">
        <v>390</v>
      </c>
      <c r="D5395" s="1425" t="s">
        <v>549</v>
      </c>
      <c r="E5395" s="1425" t="s">
        <v>2891</v>
      </c>
      <c r="F5395" s="1425" t="s">
        <v>1274</v>
      </c>
      <c r="G5395" s="1425" t="s">
        <v>116</v>
      </c>
      <c r="H5395" s="1425" t="s">
        <v>2772</v>
      </c>
      <c r="I5395" s="1425" t="s">
        <v>2778</v>
      </c>
      <c r="J5395" s="1425" t="s">
        <v>1275</v>
      </c>
      <c r="K5395" s="1425">
        <v>272.14999999999998</v>
      </c>
    </row>
    <row r="5396" spans="1:11" ht="12.75">
      <c r="A5396" s="1425" t="s">
        <v>1360</v>
      </c>
      <c r="B5396" s="1425" t="s">
        <v>764</v>
      </c>
      <c r="C5396" s="1425" t="s">
        <v>390</v>
      </c>
      <c r="D5396" s="1425" t="s">
        <v>549</v>
      </c>
      <c r="E5396" s="1425" t="s">
        <v>2891</v>
      </c>
      <c r="F5396" s="1425" t="s">
        <v>1274</v>
      </c>
      <c r="G5396" s="1425" t="s">
        <v>116</v>
      </c>
      <c r="H5396" s="1425" t="s">
        <v>2773</v>
      </c>
      <c r="I5396" s="1425" t="s">
        <v>2775</v>
      </c>
      <c r="J5396" s="1425" t="s">
        <v>1275</v>
      </c>
      <c r="K5396" s="1425">
        <v>204.25999999999999</v>
      </c>
    </row>
    <row r="5397" spans="1:11" ht="12.75">
      <c r="A5397" s="1425" t="s">
        <v>1360</v>
      </c>
      <c r="B5397" s="1425" t="s">
        <v>764</v>
      </c>
      <c r="C5397" s="1425" t="s">
        <v>390</v>
      </c>
      <c r="D5397" s="1425" t="s">
        <v>549</v>
      </c>
      <c r="E5397" s="1425" t="s">
        <v>2891</v>
      </c>
      <c r="F5397" s="1425" t="s">
        <v>1274</v>
      </c>
      <c r="G5397" s="1425" t="s">
        <v>116</v>
      </c>
      <c r="H5397" s="1425" t="s">
        <v>2773</v>
      </c>
      <c r="I5397" s="1425" t="s">
        <v>2776</v>
      </c>
      <c r="J5397" s="1425" t="s">
        <v>1275</v>
      </c>
      <c r="K5397" s="1425">
        <v>332.11000000000001</v>
      </c>
    </row>
    <row r="5398" spans="1:11" ht="12.75">
      <c r="A5398" s="1425" t="s">
        <v>1360</v>
      </c>
      <c r="B5398" s="1425" t="s">
        <v>764</v>
      </c>
      <c r="C5398" s="1425" t="s">
        <v>390</v>
      </c>
      <c r="D5398" s="1425" t="s">
        <v>549</v>
      </c>
      <c r="E5398" s="1425" t="s">
        <v>2891</v>
      </c>
      <c r="F5398" s="1425" t="s">
        <v>1274</v>
      </c>
      <c r="G5398" s="1425" t="s">
        <v>116</v>
      </c>
      <c r="H5398" s="1425" t="s">
        <v>2773</v>
      </c>
      <c r="I5398" s="1425" t="s">
        <v>2777</v>
      </c>
      <c r="J5398" s="1425" t="s">
        <v>1275</v>
      </c>
      <c r="K5398" s="1425">
        <v>64.25</v>
      </c>
    </row>
    <row r="5399" spans="1:11" ht="12.75">
      <c r="A5399" s="1425" t="s">
        <v>1360</v>
      </c>
      <c r="B5399" s="1425" t="s">
        <v>764</v>
      </c>
      <c r="C5399" s="1425" t="s">
        <v>390</v>
      </c>
      <c r="D5399" s="1425" t="s">
        <v>549</v>
      </c>
      <c r="E5399" s="1425" t="s">
        <v>2891</v>
      </c>
      <c r="F5399" s="1425" t="s">
        <v>1274</v>
      </c>
      <c r="G5399" s="1425" t="s">
        <v>116</v>
      </c>
      <c r="H5399" s="1425" t="s">
        <v>2773</v>
      </c>
      <c r="I5399" s="1425" t="s">
        <v>2778</v>
      </c>
      <c r="J5399" s="1425" t="s">
        <v>1275</v>
      </c>
      <c r="K5399" s="1425">
        <v>338.18000000000001</v>
      </c>
    </row>
    <row r="5400" spans="1:11" ht="12.75">
      <c r="A5400" s="1425" t="s">
        <v>1360</v>
      </c>
      <c r="B5400" s="1425" t="s">
        <v>764</v>
      </c>
      <c r="C5400" s="1425" t="s">
        <v>390</v>
      </c>
      <c r="D5400" s="1425" t="s">
        <v>549</v>
      </c>
      <c r="E5400" s="1425" t="s">
        <v>2891</v>
      </c>
      <c r="F5400" s="1425" t="s">
        <v>1274</v>
      </c>
      <c r="G5400" s="1425" t="s">
        <v>116</v>
      </c>
      <c r="H5400" s="1425" t="s">
        <v>1264</v>
      </c>
      <c r="I5400" s="1425" t="s">
        <v>2775</v>
      </c>
      <c r="J5400" s="1425" t="s">
        <v>1275</v>
      </c>
      <c r="K5400" s="1425">
        <v>223.40000000000001</v>
      </c>
    </row>
    <row r="5401" spans="1:11" ht="12.75">
      <c r="A5401" s="1425" t="s">
        <v>1360</v>
      </c>
      <c r="B5401" s="1425" t="s">
        <v>764</v>
      </c>
      <c r="C5401" s="1425" t="s">
        <v>390</v>
      </c>
      <c r="D5401" s="1425" t="s">
        <v>549</v>
      </c>
      <c r="E5401" s="1425" t="s">
        <v>2891</v>
      </c>
      <c r="F5401" s="1425" t="s">
        <v>1274</v>
      </c>
      <c r="G5401" s="1425" t="s">
        <v>116</v>
      </c>
      <c r="H5401" s="1425" t="s">
        <v>1264</v>
      </c>
      <c r="I5401" s="1425" t="s">
        <v>2776</v>
      </c>
      <c r="J5401" s="1425" t="s">
        <v>1275</v>
      </c>
      <c r="K5401" s="1425">
        <v>118.2</v>
      </c>
    </row>
    <row r="5402" spans="1:11" ht="12.75">
      <c r="A5402" s="1425" t="s">
        <v>1360</v>
      </c>
      <c r="B5402" s="1425" t="s">
        <v>764</v>
      </c>
      <c r="C5402" s="1425" t="s">
        <v>390</v>
      </c>
      <c r="D5402" s="1425" t="s">
        <v>549</v>
      </c>
      <c r="E5402" s="1425" t="s">
        <v>2891</v>
      </c>
      <c r="F5402" s="1425" t="s">
        <v>1274</v>
      </c>
      <c r="G5402" s="1425" t="s">
        <v>116</v>
      </c>
      <c r="H5402" s="1425" t="s">
        <v>1264</v>
      </c>
      <c r="I5402" s="1425" t="s">
        <v>2777</v>
      </c>
      <c r="J5402" s="1425" t="s">
        <v>1275</v>
      </c>
      <c r="K5402" s="1425">
        <v>43.659999999999997</v>
      </c>
    </row>
    <row r="5403" spans="1:11" ht="12.75">
      <c r="A5403" s="1425" t="s">
        <v>1360</v>
      </c>
      <c r="B5403" s="1425" t="s">
        <v>764</v>
      </c>
      <c r="C5403" s="1425" t="s">
        <v>390</v>
      </c>
      <c r="D5403" s="1425" t="s">
        <v>549</v>
      </c>
      <c r="E5403" s="1425" t="s">
        <v>2891</v>
      </c>
      <c r="F5403" s="1425" t="s">
        <v>1274</v>
      </c>
      <c r="G5403" s="1425" t="s">
        <v>116</v>
      </c>
      <c r="H5403" s="1425" t="s">
        <v>1264</v>
      </c>
      <c r="I5403" s="1425" t="s">
        <v>2778</v>
      </c>
      <c r="J5403" s="1425" t="s">
        <v>1275</v>
      </c>
      <c r="K5403" s="1425">
        <v>274.97000000000003</v>
      </c>
    </row>
    <row r="5404" spans="1:11" ht="12.75">
      <c r="A5404" s="1425" t="s">
        <v>1360</v>
      </c>
      <c r="B5404" s="1425" t="s">
        <v>764</v>
      </c>
      <c r="C5404" s="1425" t="s">
        <v>390</v>
      </c>
      <c r="D5404" s="1425" t="s">
        <v>549</v>
      </c>
      <c r="E5404" s="1425" t="s">
        <v>2891</v>
      </c>
      <c r="F5404" s="1425" t="s">
        <v>1274</v>
      </c>
      <c r="G5404" s="1425" t="s">
        <v>116</v>
      </c>
      <c r="H5404" s="1425" t="s">
        <v>1265</v>
      </c>
      <c r="I5404" s="1425" t="s">
        <v>2775</v>
      </c>
      <c r="J5404" s="1425" t="s">
        <v>1275</v>
      </c>
      <c r="K5404" s="1425">
        <v>237.71000000000001</v>
      </c>
    </row>
    <row r="5405" spans="1:11" ht="12.75">
      <c r="A5405" s="1425" t="s">
        <v>1360</v>
      </c>
      <c r="B5405" s="1425" t="s">
        <v>764</v>
      </c>
      <c r="C5405" s="1425" t="s">
        <v>390</v>
      </c>
      <c r="D5405" s="1425" t="s">
        <v>549</v>
      </c>
      <c r="E5405" s="1425" t="s">
        <v>2891</v>
      </c>
      <c r="F5405" s="1425" t="s">
        <v>1274</v>
      </c>
      <c r="G5405" s="1425" t="s">
        <v>116</v>
      </c>
      <c r="H5405" s="1425" t="s">
        <v>1265</v>
      </c>
      <c r="I5405" s="1425" t="s">
        <v>2776</v>
      </c>
      <c r="J5405" s="1425" t="s">
        <v>1275</v>
      </c>
      <c r="K5405" s="1425">
        <v>237.31999999999999</v>
      </c>
    </row>
    <row r="5406" spans="1:11" ht="12.75">
      <c r="A5406" s="1425" t="s">
        <v>1360</v>
      </c>
      <c r="B5406" s="1425" t="s">
        <v>764</v>
      </c>
      <c r="C5406" s="1425" t="s">
        <v>390</v>
      </c>
      <c r="D5406" s="1425" t="s">
        <v>549</v>
      </c>
      <c r="E5406" s="1425" t="s">
        <v>2891</v>
      </c>
      <c r="F5406" s="1425" t="s">
        <v>1274</v>
      </c>
      <c r="G5406" s="1425" t="s">
        <v>116</v>
      </c>
      <c r="H5406" s="1425" t="s">
        <v>1265</v>
      </c>
      <c r="I5406" s="1425" t="s">
        <v>2777</v>
      </c>
      <c r="J5406" s="1425" t="s">
        <v>1275</v>
      </c>
      <c r="K5406" s="1425">
        <v>55.799999999999997</v>
      </c>
    </row>
    <row r="5407" spans="1:11" ht="12.75">
      <c r="A5407" s="1425" t="s">
        <v>1360</v>
      </c>
      <c r="B5407" s="1425" t="s">
        <v>764</v>
      </c>
      <c r="C5407" s="1425" t="s">
        <v>390</v>
      </c>
      <c r="D5407" s="1425" t="s">
        <v>549</v>
      </c>
      <c r="E5407" s="1425" t="s">
        <v>2891</v>
      </c>
      <c r="F5407" s="1425" t="s">
        <v>1274</v>
      </c>
      <c r="G5407" s="1425" t="s">
        <v>116</v>
      </c>
      <c r="H5407" s="1425" t="s">
        <v>1265</v>
      </c>
      <c r="I5407" s="1425" t="s">
        <v>2778</v>
      </c>
      <c r="J5407" s="1425" t="s">
        <v>1275</v>
      </c>
      <c r="K5407" s="1425">
        <v>289.94999999999999</v>
      </c>
    </row>
    <row r="5408" spans="1:11" ht="12.75">
      <c r="A5408" s="1425" t="s">
        <v>1360</v>
      </c>
      <c r="B5408" s="1425" t="s">
        <v>764</v>
      </c>
      <c r="C5408" s="1425" t="s">
        <v>390</v>
      </c>
      <c r="D5408" s="1425" t="s">
        <v>549</v>
      </c>
      <c r="E5408" s="1425" t="s">
        <v>2891</v>
      </c>
      <c r="F5408" s="1425" t="s">
        <v>1274</v>
      </c>
      <c r="G5408" s="1425" t="s">
        <v>116</v>
      </c>
      <c r="H5408" s="1425" t="s">
        <v>2774</v>
      </c>
      <c r="I5408" s="1425" t="s">
        <v>2775</v>
      </c>
      <c r="J5408" s="1425" t="s">
        <v>1275</v>
      </c>
      <c r="K5408" s="1425">
        <v>285.24000000000001</v>
      </c>
    </row>
    <row r="5409" spans="1:11" ht="12.75">
      <c r="A5409" s="1425" t="s">
        <v>1360</v>
      </c>
      <c r="B5409" s="1425" t="s">
        <v>764</v>
      </c>
      <c r="C5409" s="1425" t="s">
        <v>390</v>
      </c>
      <c r="D5409" s="1425" t="s">
        <v>549</v>
      </c>
      <c r="E5409" s="1425" t="s">
        <v>2891</v>
      </c>
      <c r="F5409" s="1425" t="s">
        <v>1274</v>
      </c>
      <c r="G5409" s="1425" t="s">
        <v>116</v>
      </c>
      <c r="H5409" s="1425" t="s">
        <v>2774</v>
      </c>
      <c r="I5409" s="1425" t="s">
        <v>2776</v>
      </c>
      <c r="J5409" s="1425" t="s">
        <v>1275</v>
      </c>
      <c r="K5409" s="1425">
        <v>237.58000000000001</v>
      </c>
    </row>
    <row r="5410" spans="1:11" ht="12.75">
      <c r="A5410" s="1425" t="s">
        <v>1360</v>
      </c>
      <c r="B5410" s="1425" t="s">
        <v>764</v>
      </c>
      <c r="C5410" s="1425" t="s">
        <v>390</v>
      </c>
      <c r="D5410" s="1425" t="s">
        <v>549</v>
      </c>
      <c r="E5410" s="1425" t="s">
        <v>2891</v>
      </c>
      <c r="F5410" s="1425" t="s">
        <v>1274</v>
      </c>
      <c r="G5410" s="1425" t="s">
        <v>116</v>
      </c>
      <c r="H5410" s="1425" t="s">
        <v>2774</v>
      </c>
      <c r="I5410" s="1425" t="s">
        <v>2777</v>
      </c>
      <c r="J5410" s="1425" t="s">
        <v>1275</v>
      </c>
      <c r="K5410" s="1425">
        <v>64.049999999999997</v>
      </c>
    </row>
    <row r="5411" spans="1:11" ht="12.75">
      <c r="A5411" s="1425" t="s">
        <v>1360</v>
      </c>
      <c r="B5411" s="1425" t="s">
        <v>764</v>
      </c>
      <c r="C5411" s="1425" t="s">
        <v>390</v>
      </c>
      <c r="D5411" s="1425" t="s">
        <v>549</v>
      </c>
      <c r="E5411" s="1425" t="s">
        <v>2891</v>
      </c>
      <c r="F5411" s="1425" t="s">
        <v>1274</v>
      </c>
      <c r="G5411" s="1425" t="s">
        <v>116</v>
      </c>
      <c r="H5411" s="1425" t="s">
        <v>2774</v>
      </c>
      <c r="I5411" s="1425" t="s">
        <v>2778</v>
      </c>
      <c r="J5411" s="1425" t="s">
        <v>1275</v>
      </c>
      <c r="K5411" s="1425">
        <v>365.02999999999997</v>
      </c>
    </row>
    <row r="5412" spans="1:11" ht="12.75">
      <c r="A5412" s="1425" t="s">
        <v>1360</v>
      </c>
      <c r="B5412" s="1425" t="s">
        <v>764</v>
      </c>
      <c r="C5412" s="1425" t="s">
        <v>390</v>
      </c>
      <c r="D5412" s="1425" t="s">
        <v>549</v>
      </c>
      <c r="E5412" s="1425" t="s">
        <v>2891</v>
      </c>
      <c r="F5412" s="1425" t="s">
        <v>1274</v>
      </c>
      <c r="G5412" s="1425" t="s">
        <v>116</v>
      </c>
      <c r="H5412" s="1425" t="s">
        <v>1266</v>
      </c>
      <c r="I5412" s="1425" t="s">
        <v>2775</v>
      </c>
      <c r="J5412" s="1425" t="s">
        <v>1275</v>
      </c>
      <c r="K5412" s="1425">
        <v>242.68000000000001</v>
      </c>
    </row>
    <row r="5413" spans="1:11" ht="12.75">
      <c r="A5413" s="1425" t="s">
        <v>1360</v>
      </c>
      <c r="B5413" s="1425" t="s">
        <v>764</v>
      </c>
      <c r="C5413" s="1425" t="s">
        <v>390</v>
      </c>
      <c r="D5413" s="1425" t="s">
        <v>549</v>
      </c>
      <c r="E5413" s="1425" t="s">
        <v>2891</v>
      </c>
      <c r="F5413" s="1425" t="s">
        <v>1274</v>
      </c>
      <c r="G5413" s="1425" t="s">
        <v>116</v>
      </c>
      <c r="H5413" s="1425" t="s">
        <v>1266</v>
      </c>
      <c r="I5413" s="1425" t="s">
        <v>2776</v>
      </c>
      <c r="J5413" s="1425" t="s">
        <v>1275</v>
      </c>
      <c r="K5413" s="1425">
        <v>230.22</v>
      </c>
    </row>
    <row r="5414" spans="1:11" ht="12.75">
      <c r="A5414" s="1425" t="s">
        <v>1360</v>
      </c>
      <c r="B5414" s="1425" t="s">
        <v>764</v>
      </c>
      <c r="C5414" s="1425" t="s">
        <v>390</v>
      </c>
      <c r="D5414" s="1425" t="s">
        <v>549</v>
      </c>
      <c r="E5414" s="1425" t="s">
        <v>2891</v>
      </c>
      <c r="F5414" s="1425" t="s">
        <v>1274</v>
      </c>
      <c r="G5414" s="1425" t="s">
        <v>116</v>
      </c>
      <c r="H5414" s="1425" t="s">
        <v>1266</v>
      </c>
      <c r="I5414" s="1425" t="s">
        <v>2777</v>
      </c>
      <c r="J5414" s="1425" t="s">
        <v>1275</v>
      </c>
      <c r="K5414" s="1425">
        <v>1634.9300000000001</v>
      </c>
    </row>
    <row r="5415" spans="1:11" ht="12.75">
      <c r="A5415" s="1425" t="s">
        <v>1360</v>
      </c>
      <c r="B5415" s="1425" t="s">
        <v>764</v>
      </c>
      <c r="C5415" s="1425" t="s">
        <v>390</v>
      </c>
      <c r="D5415" s="1425" t="s">
        <v>549</v>
      </c>
      <c r="E5415" s="1425" t="s">
        <v>2891</v>
      </c>
      <c r="F5415" s="1425" t="s">
        <v>1274</v>
      </c>
      <c r="G5415" s="1425" t="s">
        <v>116</v>
      </c>
      <c r="H5415" s="1425" t="s">
        <v>1266</v>
      </c>
      <c r="I5415" s="1425" t="s">
        <v>2778</v>
      </c>
      <c r="J5415" s="1425" t="s">
        <v>1275</v>
      </c>
      <c r="K5415" s="1425">
        <v>264.01999999999998</v>
      </c>
    </row>
    <row r="5416" spans="1:11" ht="12.75">
      <c r="A5416" s="1425" t="s">
        <v>1360</v>
      </c>
      <c r="B5416" s="1425" t="s">
        <v>764</v>
      </c>
      <c r="C5416" s="1425" t="s">
        <v>390</v>
      </c>
      <c r="D5416" s="1425" t="s">
        <v>549</v>
      </c>
      <c r="E5416" s="1425" t="s">
        <v>2891</v>
      </c>
      <c r="F5416" s="1425" t="s">
        <v>1274</v>
      </c>
      <c r="G5416" s="1425" t="s">
        <v>116</v>
      </c>
      <c r="H5416" s="1425" t="s">
        <v>1267</v>
      </c>
      <c r="I5416" s="1425" t="s">
        <v>2775</v>
      </c>
      <c r="J5416" s="1425" t="s">
        <v>1275</v>
      </c>
      <c r="K5416" s="1425">
        <v>136.25999999999999</v>
      </c>
    </row>
    <row r="5417" spans="1:11" ht="12.75">
      <c r="A5417" s="1425" t="s">
        <v>1360</v>
      </c>
      <c r="B5417" s="1425" t="s">
        <v>764</v>
      </c>
      <c r="C5417" s="1425" t="s">
        <v>390</v>
      </c>
      <c r="D5417" s="1425" t="s">
        <v>549</v>
      </c>
      <c r="E5417" s="1425" t="s">
        <v>2891</v>
      </c>
      <c r="F5417" s="1425" t="s">
        <v>1274</v>
      </c>
      <c r="G5417" s="1425" t="s">
        <v>116</v>
      </c>
      <c r="H5417" s="1425" t="s">
        <v>1267</v>
      </c>
      <c r="I5417" s="1425" t="s">
        <v>2776</v>
      </c>
      <c r="J5417" s="1425" t="s">
        <v>1275</v>
      </c>
      <c r="K5417" s="1425">
        <v>115.08</v>
      </c>
    </row>
    <row r="5418" spans="1:11" ht="12.75">
      <c r="A5418" s="1425" t="s">
        <v>1360</v>
      </c>
      <c r="B5418" s="1425" t="s">
        <v>764</v>
      </c>
      <c r="C5418" s="1425" t="s">
        <v>390</v>
      </c>
      <c r="D5418" s="1425" t="s">
        <v>549</v>
      </c>
      <c r="E5418" s="1425" t="s">
        <v>2891</v>
      </c>
      <c r="F5418" s="1425" t="s">
        <v>1274</v>
      </c>
      <c r="G5418" s="1425" t="s">
        <v>116</v>
      </c>
      <c r="H5418" s="1425" t="s">
        <v>1267</v>
      </c>
      <c r="I5418" s="1425" t="s">
        <v>2777</v>
      </c>
      <c r="J5418" s="1425" t="s">
        <v>1275</v>
      </c>
      <c r="K5418" s="1425">
        <v>54</v>
      </c>
    </row>
    <row r="5419" spans="1:11" ht="12.75">
      <c r="A5419" s="1425" t="s">
        <v>1360</v>
      </c>
      <c r="B5419" s="1425" t="s">
        <v>764</v>
      </c>
      <c r="C5419" s="1425" t="s">
        <v>390</v>
      </c>
      <c r="D5419" s="1425" t="s">
        <v>549</v>
      </c>
      <c r="E5419" s="1425" t="s">
        <v>2891</v>
      </c>
      <c r="F5419" s="1425" t="s">
        <v>1274</v>
      </c>
      <c r="G5419" s="1425" t="s">
        <v>116</v>
      </c>
      <c r="H5419" s="1425" t="s">
        <v>1267</v>
      </c>
      <c r="I5419" s="1425" t="s">
        <v>2778</v>
      </c>
      <c r="J5419" s="1425" t="s">
        <v>1275</v>
      </c>
      <c r="K5419" s="1425">
        <v>272.62</v>
      </c>
    </row>
    <row r="5420" spans="1:11" ht="12.75">
      <c r="A5420" s="1425" t="s">
        <v>1360</v>
      </c>
      <c r="B5420" s="1425" t="s">
        <v>764</v>
      </c>
      <c r="C5420" s="1425" t="s">
        <v>390</v>
      </c>
      <c r="D5420" s="1425" t="s">
        <v>549</v>
      </c>
      <c r="E5420" s="1425" t="s">
        <v>2892</v>
      </c>
      <c r="F5420" s="1425" t="s">
        <v>1271</v>
      </c>
      <c r="G5420" s="1425" t="s">
        <v>116</v>
      </c>
      <c r="H5420" s="1425" t="s">
        <v>2762</v>
      </c>
      <c r="I5420" s="1425" t="s">
        <v>2775</v>
      </c>
      <c r="J5420" s="1425" t="s">
        <v>1272</v>
      </c>
      <c r="K5420" s="1425">
        <v>76.359999999999999</v>
      </c>
    </row>
    <row r="5421" spans="1:11" ht="12.75">
      <c r="A5421" s="1425" t="s">
        <v>1360</v>
      </c>
      <c r="B5421" s="1425" t="s">
        <v>764</v>
      </c>
      <c r="C5421" s="1425" t="s">
        <v>390</v>
      </c>
      <c r="D5421" s="1425" t="s">
        <v>549</v>
      </c>
      <c r="E5421" s="1425" t="s">
        <v>2892</v>
      </c>
      <c r="F5421" s="1425" t="s">
        <v>1271</v>
      </c>
      <c r="G5421" s="1425" t="s">
        <v>116</v>
      </c>
      <c r="H5421" s="1425" t="s">
        <v>2762</v>
      </c>
      <c r="I5421" s="1425" t="s">
        <v>2776</v>
      </c>
      <c r="J5421" s="1425" t="s">
        <v>1272</v>
      </c>
      <c r="K5421" s="1425">
        <v>-167.5</v>
      </c>
    </row>
    <row r="5422" spans="1:11" ht="12.75">
      <c r="A5422" s="1425" t="s">
        <v>1360</v>
      </c>
      <c r="B5422" s="1425" t="s">
        <v>764</v>
      </c>
      <c r="C5422" s="1425" t="s">
        <v>390</v>
      </c>
      <c r="D5422" s="1425" t="s">
        <v>549</v>
      </c>
      <c r="E5422" s="1425" t="s">
        <v>2892</v>
      </c>
      <c r="F5422" s="1425" t="s">
        <v>1271</v>
      </c>
      <c r="G5422" s="1425" t="s">
        <v>116</v>
      </c>
      <c r="H5422" s="1425" t="s">
        <v>2762</v>
      </c>
      <c r="I5422" s="1425" t="s">
        <v>2777</v>
      </c>
      <c r="J5422" s="1425" t="s">
        <v>1272</v>
      </c>
      <c r="K5422" s="1425">
        <v>-71.590000000000003</v>
      </c>
    </row>
    <row r="5423" spans="1:11" ht="12.75">
      <c r="A5423" s="1425" t="s">
        <v>1360</v>
      </c>
      <c r="B5423" s="1425" t="s">
        <v>764</v>
      </c>
      <c r="C5423" s="1425" t="s">
        <v>390</v>
      </c>
      <c r="D5423" s="1425" t="s">
        <v>549</v>
      </c>
      <c r="E5423" s="1425" t="s">
        <v>2892</v>
      </c>
      <c r="F5423" s="1425" t="s">
        <v>1271</v>
      </c>
      <c r="G5423" s="1425" t="s">
        <v>116</v>
      </c>
      <c r="H5423" s="1425" t="s">
        <v>2762</v>
      </c>
      <c r="I5423" s="1425" t="s">
        <v>2778</v>
      </c>
      <c r="J5423" s="1425" t="s">
        <v>1272</v>
      </c>
      <c r="K5423" s="1425">
        <v>709.32000000000005</v>
      </c>
    </row>
    <row r="5424" spans="1:11" ht="12.75">
      <c r="A5424" s="1425" t="s">
        <v>1360</v>
      </c>
      <c r="B5424" s="1425" t="s">
        <v>764</v>
      </c>
      <c r="C5424" s="1425" t="s">
        <v>390</v>
      </c>
      <c r="D5424" s="1425" t="s">
        <v>549</v>
      </c>
      <c r="E5424" s="1425" t="s">
        <v>2892</v>
      </c>
      <c r="F5424" s="1425" t="s">
        <v>1271</v>
      </c>
      <c r="G5424" s="1425" t="s">
        <v>116</v>
      </c>
      <c r="H5424" s="1425" t="s">
        <v>1263</v>
      </c>
      <c r="I5424" s="1425" t="s">
        <v>2775</v>
      </c>
      <c r="J5424" s="1425" t="s">
        <v>1272</v>
      </c>
      <c r="K5424" s="1425">
        <v>3174.9200000000001</v>
      </c>
    </row>
    <row r="5425" spans="1:11" ht="12.75">
      <c r="A5425" s="1425" t="s">
        <v>1360</v>
      </c>
      <c r="B5425" s="1425" t="s">
        <v>764</v>
      </c>
      <c r="C5425" s="1425" t="s">
        <v>390</v>
      </c>
      <c r="D5425" s="1425" t="s">
        <v>549</v>
      </c>
      <c r="E5425" s="1425" t="s">
        <v>2892</v>
      </c>
      <c r="F5425" s="1425" t="s">
        <v>1271</v>
      </c>
      <c r="G5425" s="1425" t="s">
        <v>116</v>
      </c>
      <c r="H5425" s="1425" t="s">
        <v>1263</v>
      </c>
      <c r="I5425" s="1425" t="s">
        <v>2776</v>
      </c>
      <c r="J5425" s="1425" t="s">
        <v>1272</v>
      </c>
      <c r="K5425" s="1425">
        <v>3258.0799999999999</v>
      </c>
    </row>
    <row r="5426" spans="1:11" ht="12.75">
      <c r="A5426" s="1425" t="s">
        <v>1360</v>
      </c>
      <c r="B5426" s="1425" t="s">
        <v>764</v>
      </c>
      <c r="C5426" s="1425" t="s">
        <v>390</v>
      </c>
      <c r="D5426" s="1425" t="s">
        <v>549</v>
      </c>
      <c r="E5426" s="1425" t="s">
        <v>2892</v>
      </c>
      <c r="F5426" s="1425" t="s">
        <v>1271</v>
      </c>
      <c r="G5426" s="1425" t="s">
        <v>116</v>
      </c>
      <c r="H5426" s="1425" t="s">
        <v>1263</v>
      </c>
      <c r="I5426" s="1425" t="s">
        <v>2777</v>
      </c>
      <c r="J5426" s="1425" t="s">
        <v>1272</v>
      </c>
      <c r="K5426" s="1425">
        <v>656.95000000000005</v>
      </c>
    </row>
    <row r="5427" spans="1:11" ht="12.75">
      <c r="A5427" s="1425" t="s">
        <v>1360</v>
      </c>
      <c r="B5427" s="1425" t="s">
        <v>764</v>
      </c>
      <c r="C5427" s="1425" t="s">
        <v>390</v>
      </c>
      <c r="D5427" s="1425" t="s">
        <v>549</v>
      </c>
      <c r="E5427" s="1425" t="s">
        <v>2892</v>
      </c>
      <c r="F5427" s="1425" t="s">
        <v>1271</v>
      </c>
      <c r="G5427" s="1425" t="s">
        <v>116</v>
      </c>
      <c r="H5427" s="1425" t="s">
        <v>1263</v>
      </c>
      <c r="I5427" s="1425" t="s">
        <v>2778</v>
      </c>
      <c r="J5427" s="1425" t="s">
        <v>1272</v>
      </c>
      <c r="K5427" s="1425">
        <v>3350.4200000000001</v>
      </c>
    </row>
    <row r="5428" spans="1:11" ht="12.75">
      <c r="A5428" s="1425" t="s">
        <v>1360</v>
      </c>
      <c r="B5428" s="1425" t="s">
        <v>764</v>
      </c>
      <c r="C5428" s="1425" t="s">
        <v>390</v>
      </c>
      <c r="D5428" s="1425" t="s">
        <v>549</v>
      </c>
      <c r="E5428" s="1425" t="s">
        <v>2892</v>
      </c>
      <c r="F5428" s="1425" t="s">
        <v>1271</v>
      </c>
      <c r="G5428" s="1425" t="s">
        <v>116</v>
      </c>
      <c r="H5428" s="1425" t="s">
        <v>2772</v>
      </c>
      <c r="I5428" s="1425" t="s">
        <v>2775</v>
      </c>
      <c r="J5428" s="1425" t="s">
        <v>1272</v>
      </c>
      <c r="K5428" s="1425">
        <v>-338.00999999999999</v>
      </c>
    </row>
    <row r="5429" spans="1:11" ht="12.75">
      <c r="A5429" s="1425" t="s">
        <v>1360</v>
      </c>
      <c r="B5429" s="1425" t="s">
        <v>764</v>
      </c>
      <c r="C5429" s="1425" t="s">
        <v>390</v>
      </c>
      <c r="D5429" s="1425" t="s">
        <v>549</v>
      </c>
      <c r="E5429" s="1425" t="s">
        <v>2892</v>
      </c>
      <c r="F5429" s="1425" t="s">
        <v>1271</v>
      </c>
      <c r="G5429" s="1425" t="s">
        <v>116</v>
      </c>
      <c r="H5429" s="1425" t="s">
        <v>2772</v>
      </c>
      <c r="I5429" s="1425" t="s">
        <v>2776</v>
      </c>
      <c r="J5429" s="1425" t="s">
        <v>1272</v>
      </c>
      <c r="K5429" s="1425">
        <v>-979.86000000000001</v>
      </c>
    </row>
    <row r="5430" spans="1:11" ht="12.75">
      <c r="A5430" s="1425" t="s">
        <v>1360</v>
      </c>
      <c r="B5430" s="1425" t="s">
        <v>764</v>
      </c>
      <c r="C5430" s="1425" t="s">
        <v>390</v>
      </c>
      <c r="D5430" s="1425" t="s">
        <v>549</v>
      </c>
      <c r="E5430" s="1425" t="s">
        <v>2892</v>
      </c>
      <c r="F5430" s="1425" t="s">
        <v>1271</v>
      </c>
      <c r="G5430" s="1425" t="s">
        <v>116</v>
      </c>
      <c r="H5430" s="1425" t="s">
        <v>2772</v>
      </c>
      <c r="I5430" s="1425" t="s">
        <v>2777</v>
      </c>
      <c r="J5430" s="1425" t="s">
        <v>1272</v>
      </c>
      <c r="K5430" s="1425">
        <v>-53.090000000000003</v>
      </c>
    </row>
    <row r="5431" spans="1:11" ht="12.75">
      <c r="A5431" s="1425" t="s">
        <v>1360</v>
      </c>
      <c r="B5431" s="1425" t="s">
        <v>764</v>
      </c>
      <c r="C5431" s="1425" t="s">
        <v>390</v>
      </c>
      <c r="D5431" s="1425" t="s">
        <v>549</v>
      </c>
      <c r="E5431" s="1425" t="s">
        <v>2892</v>
      </c>
      <c r="F5431" s="1425" t="s">
        <v>1271</v>
      </c>
      <c r="G5431" s="1425" t="s">
        <v>116</v>
      </c>
      <c r="H5431" s="1425" t="s">
        <v>2772</v>
      </c>
      <c r="I5431" s="1425" t="s">
        <v>2778</v>
      </c>
      <c r="J5431" s="1425" t="s">
        <v>1272</v>
      </c>
      <c r="K5431" s="1425">
        <v>-285.41000000000003</v>
      </c>
    </row>
    <row r="5432" spans="1:11" ht="12.75">
      <c r="A5432" s="1425" t="s">
        <v>1360</v>
      </c>
      <c r="B5432" s="1425" t="s">
        <v>764</v>
      </c>
      <c r="C5432" s="1425" t="s">
        <v>390</v>
      </c>
      <c r="D5432" s="1425" t="s">
        <v>549</v>
      </c>
      <c r="E5432" s="1425" t="s">
        <v>2892</v>
      </c>
      <c r="F5432" s="1425" t="s">
        <v>1271</v>
      </c>
      <c r="G5432" s="1425" t="s">
        <v>116</v>
      </c>
      <c r="H5432" s="1425" t="s">
        <v>2773</v>
      </c>
      <c r="I5432" s="1425" t="s">
        <v>2775</v>
      </c>
      <c r="J5432" s="1425" t="s">
        <v>1272</v>
      </c>
      <c r="K5432" s="1425">
        <v>1081.6600000000001</v>
      </c>
    </row>
    <row r="5433" spans="1:11" ht="12.75">
      <c r="A5433" s="1425" t="s">
        <v>1360</v>
      </c>
      <c r="B5433" s="1425" t="s">
        <v>764</v>
      </c>
      <c r="C5433" s="1425" t="s">
        <v>390</v>
      </c>
      <c r="D5433" s="1425" t="s">
        <v>549</v>
      </c>
      <c r="E5433" s="1425" t="s">
        <v>2892</v>
      </c>
      <c r="F5433" s="1425" t="s">
        <v>1271</v>
      </c>
      <c r="G5433" s="1425" t="s">
        <v>116</v>
      </c>
      <c r="H5433" s="1425" t="s">
        <v>2773</v>
      </c>
      <c r="I5433" s="1425" t="s">
        <v>2776</v>
      </c>
      <c r="J5433" s="1425" t="s">
        <v>1272</v>
      </c>
      <c r="K5433" s="1425">
        <v>1869.9400000000001</v>
      </c>
    </row>
    <row r="5434" spans="1:11" ht="12.75">
      <c r="A5434" s="1425" t="s">
        <v>1360</v>
      </c>
      <c r="B5434" s="1425" t="s">
        <v>764</v>
      </c>
      <c r="C5434" s="1425" t="s">
        <v>390</v>
      </c>
      <c r="D5434" s="1425" t="s">
        <v>549</v>
      </c>
      <c r="E5434" s="1425" t="s">
        <v>2892</v>
      </c>
      <c r="F5434" s="1425" t="s">
        <v>1271</v>
      </c>
      <c r="G5434" s="1425" t="s">
        <v>116</v>
      </c>
      <c r="H5434" s="1425" t="s">
        <v>2773</v>
      </c>
      <c r="I5434" s="1425" t="s">
        <v>2777</v>
      </c>
      <c r="J5434" s="1425" t="s">
        <v>1272</v>
      </c>
      <c r="K5434" s="1425">
        <v>475.80000000000001</v>
      </c>
    </row>
    <row r="5435" spans="1:11" ht="12.75">
      <c r="A5435" s="1425" t="s">
        <v>1360</v>
      </c>
      <c r="B5435" s="1425" t="s">
        <v>764</v>
      </c>
      <c r="C5435" s="1425" t="s">
        <v>390</v>
      </c>
      <c r="D5435" s="1425" t="s">
        <v>549</v>
      </c>
      <c r="E5435" s="1425" t="s">
        <v>2892</v>
      </c>
      <c r="F5435" s="1425" t="s">
        <v>1271</v>
      </c>
      <c r="G5435" s="1425" t="s">
        <v>116</v>
      </c>
      <c r="H5435" s="1425" t="s">
        <v>2773</v>
      </c>
      <c r="I5435" s="1425" t="s">
        <v>2778</v>
      </c>
      <c r="J5435" s="1425" t="s">
        <v>1272</v>
      </c>
      <c r="K5435" s="1425">
        <v>1042.9000000000001</v>
      </c>
    </row>
    <row r="5436" spans="1:11" ht="12.75">
      <c r="A5436" s="1425" t="s">
        <v>1360</v>
      </c>
      <c r="B5436" s="1425" t="s">
        <v>764</v>
      </c>
      <c r="C5436" s="1425" t="s">
        <v>390</v>
      </c>
      <c r="D5436" s="1425" t="s">
        <v>549</v>
      </c>
      <c r="E5436" s="1425" t="s">
        <v>2892</v>
      </c>
      <c r="F5436" s="1425" t="s">
        <v>1271</v>
      </c>
      <c r="G5436" s="1425" t="s">
        <v>116</v>
      </c>
      <c r="H5436" s="1425" t="s">
        <v>1264</v>
      </c>
      <c r="I5436" s="1425" t="s">
        <v>2775</v>
      </c>
      <c r="J5436" s="1425" t="s">
        <v>1272</v>
      </c>
      <c r="K5436" s="1425">
        <v>777.40999999999997</v>
      </c>
    </row>
    <row r="5437" spans="1:11" ht="12.75">
      <c r="A5437" s="1425" t="s">
        <v>1360</v>
      </c>
      <c r="B5437" s="1425" t="s">
        <v>764</v>
      </c>
      <c r="C5437" s="1425" t="s">
        <v>390</v>
      </c>
      <c r="D5437" s="1425" t="s">
        <v>549</v>
      </c>
      <c r="E5437" s="1425" t="s">
        <v>2892</v>
      </c>
      <c r="F5437" s="1425" t="s">
        <v>1271</v>
      </c>
      <c r="G5437" s="1425" t="s">
        <v>116</v>
      </c>
      <c r="H5437" s="1425" t="s">
        <v>1264</v>
      </c>
      <c r="I5437" s="1425" t="s">
        <v>2776</v>
      </c>
      <c r="J5437" s="1425" t="s">
        <v>1272</v>
      </c>
      <c r="K5437" s="1425">
        <v>605.80999999999995</v>
      </c>
    </row>
    <row r="5438" spans="1:11" ht="12.75">
      <c r="A5438" s="1425" t="s">
        <v>1360</v>
      </c>
      <c r="B5438" s="1425" t="s">
        <v>764</v>
      </c>
      <c r="C5438" s="1425" t="s">
        <v>390</v>
      </c>
      <c r="D5438" s="1425" t="s">
        <v>549</v>
      </c>
      <c r="E5438" s="1425" t="s">
        <v>2892</v>
      </c>
      <c r="F5438" s="1425" t="s">
        <v>1271</v>
      </c>
      <c r="G5438" s="1425" t="s">
        <v>116</v>
      </c>
      <c r="H5438" s="1425" t="s">
        <v>1264</v>
      </c>
      <c r="I5438" s="1425" t="s">
        <v>2777</v>
      </c>
      <c r="J5438" s="1425" t="s">
        <v>1272</v>
      </c>
      <c r="K5438" s="1425">
        <v>49.390000000000001</v>
      </c>
    </row>
    <row r="5439" spans="1:11" ht="12.75">
      <c r="A5439" s="1425" t="s">
        <v>1360</v>
      </c>
      <c r="B5439" s="1425" t="s">
        <v>764</v>
      </c>
      <c r="C5439" s="1425" t="s">
        <v>390</v>
      </c>
      <c r="D5439" s="1425" t="s">
        <v>549</v>
      </c>
      <c r="E5439" s="1425" t="s">
        <v>2892</v>
      </c>
      <c r="F5439" s="1425" t="s">
        <v>1271</v>
      </c>
      <c r="G5439" s="1425" t="s">
        <v>116</v>
      </c>
      <c r="H5439" s="1425" t="s">
        <v>1264</v>
      </c>
      <c r="I5439" s="1425" t="s">
        <v>2778</v>
      </c>
      <c r="J5439" s="1425" t="s">
        <v>1272</v>
      </c>
      <c r="K5439" s="1425">
        <v>97.780000000000001</v>
      </c>
    </row>
    <row r="5440" spans="1:11" ht="12.75">
      <c r="A5440" s="1425" t="s">
        <v>1360</v>
      </c>
      <c r="B5440" s="1425" t="s">
        <v>764</v>
      </c>
      <c r="C5440" s="1425" t="s">
        <v>390</v>
      </c>
      <c r="D5440" s="1425" t="s">
        <v>549</v>
      </c>
      <c r="E5440" s="1425" t="s">
        <v>2892</v>
      </c>
      <c r="F5440" s="1425" t="s">
        <v>1271</v>
      </c>
      <c r="G5440" s="1425" t="s">
        <v>116</v>
      </c>
      <c r="H5440" s="1425" t="s">
        <v>1265</v>
      </c>
      <c r="I5440" s="1425" t="s">
        <v>2775</v>
      </c>
      <c r="J5440" s="1425" t="s">
        <v>1272</v>
      </c>
      <c r="K5440" s="1425">
        <v>4406.1400000000003</v>
      </c>
    </row>
    <row r="5441" spans="1:11" ht="12.75">
      <c r="A5441" s="1425" t="s">
        <v>1360</v>
      </c>
      <c r="B5441" s="1425" t="s">
        <v>764</v>
      </c>
      <c r="C5441" s="1425" t="s">
        <v>390</v>
      </c>
      <c r="D5441" s="1425" t="s">
        <v>549</v>
      </c>
      <c r="E5441" s="1425" t="s">
        <v>2892</v>
      </c>
      <c r="F5441" s="1425" t="s">
        <v>1271</v>
      </c>
      <c r="G5441" s="1425" t="s">
        <v>116</v>
      </c>
      <c r="H5441" s="1425" t="s">
        <v>1265</v>
      </c>
      <c r="I5441" s="1425" t="s">
        <v>2776</v>
      </c>
      <c r="J5441" s="1425" t="s">
        <v>1272</v>
      </c>
      <c r="K5441" s="1425">
        <v>4930.5500000000002</v>
      </c>
    </row>
    <row r="5442" spans="1:11" ht="12.75">
      <c r="A5442" s="1425" t="s">
        <v>1360</v>
      </c>
      <c r="B5442" s="1425" t="s">
        <v>764</v>
      </c>
      <c r="C5442" s="1425" t="s">
        <v>390</v>
      </c>
      <c r="D5442" s="1425" t="s">
        <v>549</v>
      </c>
      <c r="E5442" s="1425" t="s">
        <v>2892</v>
      </c>
      <c r="F5442" s="1425" t="s">
        <v>1271</v>
      </c>
      <c r="G5442" s="1425" t="s">
        <v>116</v>
      </c>
      <c r="H5442" s="1425" t="s">
        <v>1265</v>
      </c>
      <c r="I5442" s="1425" t="s">
        <v>2777</v>
      </c>
      <c r="J5442" s="1425" t="s">
        <v>1272</v>
      </c>
      <c r="K5442" s="1425">
        <v>1061.46</v>
      </c>
    </row>
    <row r="5443" spans="1:11" ht="12.75">
      <c r="A5443" s="1425" t="s">
        <v>1360</v>
      </c>
      <c r="B5443" s="1425" t="s">
        <v>764</v>
      </c>
      <c r="C5443" s="1425" t="s">
        <v>390</v>
      </c>
      <c r="D5443" s="1425" t="s">
        <v>549</v>
      </c>
      <c r="E5443" s="1425" t="s">
        <v>2892</v>
      </c>
      <c r="F5443" s="1425" t="s">
        <v>1271</v>
      </c>
      <c r="G5443" s="1425" t="s">
        <v>116</v>
      </c>
      <c r="H5443" s="1425" t="s">
        <v>1265</v>
      </c>
      <c r="I5443" s="1425" t="s">
        <v>2778</v>
      </c>
      <c r="J5443" s="1425" t="s">
        <v>1272</v>
      </c>
      <c r="K5443" s="1425">
        <v>9550.6499999999996</v>
      </c>
    </row>
    <row r="5444" spans="1:11" ht="12.75">
      <c r="A5444" s="1425" t="s">
        <v>1360</v>
      </c>
      <c r="B5444" s="1425" t="s">
        <v>764</v>
      </c>
      <c r="C5444" s="1425" t="s">
        <v>390</v>
      </c>
      <c r="D5444" s="1425" t="s">
        <v>549</v>
      </c>
      <c r="E5444" s="1425" t="s">
        <v>2892</v>
      </c>
      <c r="F5444" s="1425" t="s">
        <v>1271</v>
      </c>
      <c r="G5444" s="1425" t="s">
        <v>116</v>
      </c>
      <c r="H5444" s="1425" t="s">
        <v>2774</v>
      </c>
      <c r="I5444" s="1425" t="s">
        <v>2775</v>
      </c>
      <c r="J5444" s="1425" t="s">
        <v>1272</v>
      </c>
      <c r="K5444" s="1425">
        <v>5149.8500000000004</v>
      </c>
    </row>
    <row r="5445" spans="1:11" ht="12.75">
      <c r="A5445" s="1425" t="s">
        <v>1360</v>
      </c>
      <c r="B5445" s="1425" t="s">
        <v>764</v>
      </c>
      <c r="C5445" s="1425" t="s">
        <v>390</v>
      </c>
      <c r="D5445" s="1425" t="s">
        <v>549</v>
      </c>
      <c r="E5445" s="1425" t="s">
        <v>2892</v>
      </c>
      <c r="F5445" s="1425" t="s">
        <v>1271</v>
      </c>
      <c r="G5445" s="1425" t="s">
        <v>116</v>
      </c>
      <c r="H5445" s="1425" t="s">
        <v>2774</v>
      </c>
      <c r="I5445" s="1425" t="s">
        <v>2776</v>
      </c>
      <c r="J5445" s="1425" t="s">
        <v>1272</v>
      </c>
      <c r="K5445" s="1425">
        <v>5091.7700000000004</v>
      </c>
    </row>
    <row r="5446" spans="1:11" ht="12.75">
      <c r="A5446" s="1425" t="s">
        <v>1360</v>
      </c>
      <c r="B5446" s="1425" t="s">
        <v>764</v>
      </c>
      <c r="C5446" s="1425" t="s">
        <v>390</v>
      </c>
      <c r="D5446" s="1425" t="s">
        <v>549</v>
      </c>
      <c r="E5446" s="1425" t="s">
        <v>2892</v>
      </c>
      <c r="F5446" s="1425" t="s">
        <v>1271</v>
      </c>
      <c r="G5446" s="1425" t="s">
        <v>116</v>
      </c>
      <c r="H5446" s="1425" t="s">
        <v>2774</v>
      </c>
      <c r="I5446" s="1425" t="s">
        <v>2777</v>
      </c>
      <c r="J5446" s="1425" t="s">
        <v>1272</v>
      </c>
      <c r="K5446" s="1425">
        <v>1058.8599999999999</v>
      </c>
    </row>
    <row r="5447" spans="1:11" ht="12.75">
      <c r="A5447" s="1425" t="s">
        <v>1360</v>
      </c>
      <c r="B5447" s="1425" t="s">
        <v>764</v>
      </c>
      <c r="C5447" s="1425" t="s">
        <v>390</v>
      </c>
      <c r="D5447" s="1425" t="s">
        <v>549</v>
      </c>
      <c r="E5447" s="1425" t="s">
        <v>2892</v>
      </c>
      <c r="F5447" s="1425" t="s">
        <v>1271</v>
      </c>
      <c r="G5447" s="1425" t="s">
        <v>116</v>
      </c>
      <c r="H5447" s="1425" t="s">
        <v>2774</v>
      </c>
      <c r="I5447" s="1425" t="s">
        <v>2778</v>
      </c>
      <c r="J5447" s="1425" t="s">
        <v>1272</v>
      </c>
      <c r="K5447" s="1425">
        <v>4491.46</v>
      </c>
    </row>
    <row r="5448" spans="1:11" ht="12.75">
      <c r="A5448" s="1425" t="s">
        <v>1360</v>
      </c>
      <c r="B5448" s="1425" t="s">
        <v>764</v>
      </c>
      <c r="C5448" s="1425" t="s">
        <v>390</v>
      </c>
      <c r="D5448" s="1425" t="s">
        <v>549</v>
      </c>
      <c r="E5448" s="1425" t="s">
        <v>2892</v>
      </c>
      <c r="F5448" s="1425" t="s">
        <v>1271</v>
      </c>
      <c r="G5448" s="1425" t="s">
        <v>116</v>
      </c>
      <c r="H5448" s="1425" t="s">
        <v>1266</v>
      </c>
      <c r="I5448" s="1425" t="s">
        <v>2775</v>
      </c>
      <c r="J5448" s="1425" t="s">
        <v>1272</v>
      </c>
      <c r="K5448" s="1425">
        <v>1486.22</v>
      </c>
    </row>
    <row r="5449" spans="1:11" ht="12.75">
      <c r="A5449" s="1425" t="s">
        <v>1360</v>
      </c>
      <c r="B5449" s="1425" t="s">
        <v>764</v>
      </c>
      <c r="C5449" s="1425" t="s">
        <v>390</v>
      </c>
      <c r="D5449" s="1425" t="s">
        <v>549</v>
      </c>
      <c r="E5449" s="1425" t="s">
        <v>2892</v>
      </c>
      <c r="F5449" s="1425" t="s">
        <v>1271</v>
      </c>
      <c r="G5449" s="1425" t="s">
        <v>116</v>
      </c>
      <c r="H5449" s="1425" t="s">
        <v>1266</v>
      </c>
      <c r="I5449" s="1425" t="s">
        <v>2776</v>
      </c>
      <c r="J5449" s="1425" t="s">
        <v>1272</v>
      </c>
      <c r="K5449" s="1425">
        <v>1422.97</v>
      </c>
    </row>
    <row r="5450" spans="1:11" ht="12.75">
      <c r="A5450" s="1425" t="s">
        <v>1360</v>
      </c>
      <c r="B5450" s="1425" t="s">
        <v>764</v>
      </c>
      <c r="C5450" s="1425" t="s">
        <v>390</v>
      </c>
      <c r="D5450" s="1425" t="s">
        <v>549</v>
      </c>
      <c r="E5450" s="1425" t="s">
        <v>2892</v>
      </c>
      <c r="F5450" s="1425" t="s">
        <v>1271</v>
      </c>
      <c r="G5450" s="1425" t="s">
        <v>116</v>
      </c>
      <c r="H5450" s="1425" t="s">
        <v>1266</v>
      </c>
      <c r="I5450" s="1425" t="s">
        <v>2777</v>
      </c>
      <c r="J5450" s="1425" t="s">
        <v>1272</v>
      </c>
      <c r="K5450" s="1425">
        <v>1085.55</v>
      </c>
    </row>
    <row r="5451" spans="1:11" ht="12.75">
      <c r="A5451" s="1425" t="s">
        <v>1360</v>
      </c>
      <c r="B5451" s="1425" t="s">
        <v>764</v>
      </c>
      <c r="C5451" s="1425" t="s">
        <v>390</v>
      </c>
      <c r="D5451" s="1425" t="s">
        <v>549</v>
      </c>
      <c r="E5451" s="1425" t="s">
        <v>2892</v>
      </c>
      <c r="F5451" s="1425" t="s">
        <v>1271</v>
      </c>
      <c r="G5451" s="1425" t="s">
        <v>116</v>
      </c>
      <c r="H5451" s="1425" t="s">
        <v>1266</v>
      </c>
      <c r="I5451" s="1425" t="s">
        <v>2778</v>
      </c>
      <c r="J5451" s="1425" t="s">
        <v>1272</v>
      </c>
      <c r="K5451" s="1425">
        <v>1727.1199999999999</v>
      </c>
    </row>
    <row r="5452" spans="1:11" ht="12.75">
      <c r="A5452" s="1425" t="s">
        <v>1360</v>
      </c>
      <c r="B5452" s="1425" t="s">
        <v>764</v>
      </c>
      <c r="C5452" s="1425" t="s">
        <v>390</v>
      </c>
      <c r="D5452" s="1425" t="s">
        <v>549</v>
      </c>
      <c r="E5452" s="1425" t="s">
        <v>2892</v>
      </c>
      <c r="F5452" s="1425" t="s">
        <v>1271</v>
      </c>
      <c r="G5452" s="1425" t="s">
        <v>116</v>
      </c>
      <c r="H5452" s="1425" t="s">
        <v>1267</v>
      </c>
      <c r="I5452" s="1425" t="s">
        <v>2775</v>
      </c>
      <c r="J5452" s="1425" t="s">
        <v>1272</v>
      </c>
      <c r="K5452" s="1425">
        <v>1077.6400000000001</v>
      </c>
    </row>
    <row r="5453" spans="1:11" ht="12.75">
      <c r="A5453" s="1425" t="s">
        <v>1360</v>
      </c>
      <c r="B5453" s="1425" t="s">
        <v>764</v>
      </c>
      <c r="C5453" s="1425" t="s">
        <v>390</v>
      </c>
      <c r="D5453" s="1425" t="s">
        <v>549</v>
      </c>
      <c r="E5453" s="1425" t="s">
        <v>2892</v>
      </c>
      <c r="F5453" s="1425" t="s">
        <v>1271</v>
      </c>
      <c r="G5453" s="1425" t="s">
        <v>116</v>
      </c>
      <c r="H5453" s="1425" t="s">
        <v>1267</v>
      </c>
      <c r="I5453" s="1425" t="s">
        <v>2776</v>
      </c>
      <c r="J5453" s="1425" t="s">
        <v>1272</v>
      </c>
      <c r="K5453" s="1425">
        <v>2202.3899999999999</v>
      </c>
    </row>
    <row r="5454" spans="1:11" ht="12.75">
      <c r="A5454" s="1425" t="s">
        <v>1360</v>
      </c>
      <c r="B5454" s="1425" t="s">
        <v>764</v>
      </c>
      <c r="C5454" s="1425" t="s">
        <v>390</v>
      </c>
      <c r="D5454" s="1425" t="s">
        <v>549</v>
      </c>
      <c r="E5454" s="1425" t="s">
        <v>2892</v>
      </c>
      <c r="F5454" s="1425" t="s">
        <v>1271</v>
      </c>
      <c r="G5454" s="1425" t="s">
        <v>116</v>
      </c>
      <c r="H5454" s="1425" t="s">
        <v>1267</v>
      </c>
      <c r="I5454" s="1425" t="s">
        <v>2777</v>
      </c>
      <c r="J5454" s="1425" t="s">
        <v>1272</v>
      </c>
      <c r="K5454" s="1425">
        <v>104.16</v>
      </c>
    </row>
    <row r="5455" spans="1:11" ht="12.75">
      <c r="A5455" s="1425" t="s">
        <v>1360</v>
      </c>
      <c r="B5455" s="1425" t="s">
        <v>764</v>
      </c>
      <c r="C5455" s="1425" t="s">
        <v>390</v>
      </c>
      <c r="D5455" s="1425" t="s">
        <v>549</v>
      </c>
      <c r="E5455" s="1425" t="s">
        <v>2892</v>
      </c>
      <c r="F5455" s="1425" t="s">
        <v>1271</v>
      </c>
      <c r="G5455" s="1425" t="s">
        <v>116</v>
      </c>
      <c r="H5455" s="1425" t="s">
        <v>1267</v>
      </c>
      <c r="I5455" s="1425" t="s">
        <v>2778</v>
      </c>
      <c r="J5455" s="1425" t="s">
        <v>1272</v>
      </c>
      <c r="K5455" s="1425">
        <v>729.47000000000003</v>
      </c>
    </row>
    <row r="5456" spans="1:11" ht="12.75">
      <c r="A5456" s="1425" t="s">
        <v>1360</v>
      </c>
      <c r="B5456" s="1425" t="s">
        <v>764</v>
      </c>
      <c r="C5456" s="1425" t="s">
        <v>390</v>
      </c>
      <c r="D5456" s="1425" t="s">
        <v>549</v>
      </c>
      <c r="E5456" s="1425" t="s">
        <v>2893</v>
      </c>
      <c r="F5456" s="1425" t="s">
        <v>1281</v>
      </c>
      <c r="G5456" s="1425" t="s">
        <v>1238</v>
      </c>
      <c r="H5456" s="1425" t="s">
        <v>2762</v>
      </c>
      <c r="I5456" s="1425" t="s">
        <v>2764</v>
      </c>
      <c r="J5456" s="1425" t="s">
        <v>1282</v>
      </c>
      <c r="K5456" s="1425">
        <v>0.02</v>
      </c>
    </row>
    <row r="5457" spans="1:11" ht="12.75">
      <c r="A5457" s="1425" t="s">
        <v>1360</v>
      </c>
      <c r="B5457" s="1425" t="s">
        <v>764</v>
      </c>
      <c r="C5457" s="1425" t="s">
        <v>390</v>
      </c>
      <c r="D5457" s="1425" t="s">
        <v>549</v>
      </c>
      <c r="E5457" s="1425" t="s">
        <v>2893</v>
      </c>
      <c r="F5457" s="1425" t="s">
        <v>1281</v>
      </c>
      <c r="G5457" s="1425" t="s">
        <v>1238</v>
      </c>
      <c r="H5457" s="1425" t="s">
        <v>2762</v>
      </c>
      <c r="I5457" s="1425" t="s">
        <v>2767</v>
      </c>
      <c r="J5457" s="1425" t="s">
        <v>1282</v>
      </c>
      <c r="K5457" s="1425">
        <v>7.54</v>
      </c>
    </row>
    <row r="5458" spans="1:11" ht="12.75">
      <c r="A5458" s="1425" t="s">
        <v>1360</v>
      </c>
      <c r="B5458" s="1425" t="s">
        <v>764</v>
      </c>
      <c r="C5458" s="1425" t="s">
        <v>390</v>
      </c>
      <c r="D5458" s="1425" t="s">
        <v>549</v>
      </c>
      <c r="E5458" s="1425" t="s">
        <v>2893</v>
      </c>
      <c r="F5458" s="1425" t="s">
        <v>1281</v>
      </c>
      <c r="G5458" s="1425" t="s">
        <v>1238</v>
      </c>
      <c r="H5458" s="1425" t="s">
        <v>2762</v>
      </c>
      <c r="I5458" s="1425" t="s">
        <v>2768</v>
      </c>
      <c r="J5458" s="1425" t="s">
        <v>1282</v>
      </c>
      <c r="K5458" s="1425">
        <v>0.52000000000000002</v>
      </c>
    </row>
    <row r="5459" spans="1:11" ht="12.75">
      <c r="A5459" s="1425" t="s">
        <v>1360</v>
      </c>
      <c r="B5459" s="1425" t="s">
        <v>764</v>
      </c>
      <c r="C5459" s="1425" t="s">
        <v>390</v>
      </c>
      <c r="D5459" s="1425" t="s">
        <v>549</v>
      </c>
      <c r="E5459" s="1425" t="s">
        <v>2893</v>
      </c>
      <c r="F5459" s="1425" t="s">
        <v>1281</v>
      </c>
      <c r="G5459" s="1425" t="s">
        <v>1238</v>
      </c>
      <c r="H5459" s="1425" t="s">
        <v>2762</v>
      </c>
      <c r="I5459" s="1425" t="s">
        <v>2769</v>
      </c>
      <c r="J5459" s="1425" t="s">
        <v>1282</v>
      </c>
      <c r="K5459" s="1425">
        <v>1.2</v>
      </c>
    </row>
    <row r="5460" spans="1:11" ht="12.75">
      <c r="A5460" s="1425" t="s">
        <v>1360</v>
      </c>
      <c r="B5460" s="1425" t="s">
        <v>764</v>
      </c>
      <c r="C5460" s="1425" t="s">
        <v>390</v>
      </c>
      <c r="D5460" s="1425" t="s">
        <v>549</v>
      </c>
      <c r="E5460" s="1425" t="s">
        <v>2893</v>
      </c>
      <c r="F5460" s="1425" t="s">
        <v>1281</v>
      </c>
      <c r="G5460" s="1425" t="s">
        <v>1238</v>
      </c>
      <c r="H5460" s="1425" t="s">
        <v>2762</v>
      </c>
      <c r="I5460" s="1425" t="s">
        <v>2770</v>
      </c>
      <c r="J5460" s="1425" t="s">
        <v>1282</v>
      </c>
      <c r="K5460" s="1425">
        <v>1.1399999999999999</v>
      </c>
    </row>
    <row r="5461" spans="1:11" ht="12.75">
      <c r="A5461" s="1425" t="s">
        <v>1360</v>
      </c>
      <c r="B5461" s="1425" t="s">
        <v>764</v>
      </c>
      <c r="C5461" s="1425" t="s">
        <v>390</v>
      </c>
      <c r="D5461" s="1425" t="s">
        <v>549</v>
      </c>
      <c r="E5461" s="1425" t="s">
        <v>2893</v>
      </c>
      <c r="F5461" s="1425" t="s">
        <v>1281</v>
      </c>
      <c r="G5461" s="1425" t="s">
        <v>1238</v>
      </c>
      <c r="H5461" s="1425" t="s">
        <v>2762</v>
      </c>
      <c r="I5461" s="1425" t="s">
        <v>2771</v>
      </c>
      <c r="J5461" s="1425" t="s">
        <v>1282</v>
      </c>
      <c r="K5461" s="1425">
        <v>57.649999999999999</v>
      </c>
    </row>
    <row r="5462" spans="1:11" ht="12.75">
      <c r="A5462" s="1425" t="s">
        <v>1360</v>
      </c>
      <c r="B5462" s="1425" t="s">
        <v>764</v>
      </c>
      <c r="C5462" s="1425" t="s">
        <v>390</v>
      </c>
      <c r="D5462" s="1425" t="s">
        <v>549</v>
      </c>
      <c r="E5462" s="1425" t="s">
        <v>2893</v>
      </c>
      <c r="F5462" s="1425" t="s">
        <v>1281</v>
      </c>
      <c r="G5462" s="1425" t="s">
        <v>1238</v>
      </c>
      <c r="H5462" s="1425" t="s">
        <v>1263</v>
      </c>
      <c r="I5462" s="1425" t="s">
        <v>2764</v>
      </c>
      <c r="J5462" s="1425" t="s">
        <v>1282</v>
      </c>
      <c r="K5462" s="1425">
        <v>0.050000000000000003</v>
      </c>
    </row>
    <row r="5463" spans="1:11" ht="12.75">
      <c r="A5463" s="1425" t="s">
        <v>1360</v>
      </c>
      <c r="B5463" s="1425" t="s">
        <v>764</v>
      </c>
      <c r="C5463" s="1425" t="s">
        <v>390</v>
      </c>
      <c r="D5463" s="1425" t="s">
        <v>549</v>
      </c>
      <c r="E5463" s="1425" t="s">
        <v>2893</v>
      </c>
      <c r="F5463" s="1425" t="s">
        <v>1281</v>
      </c>
      <c r="G5463" s="1425" t="s">
        <v>1238</v>
      </c>
      <c r="H5463" s="1425" t="s">
        <v>1263</v>
      </c>
      <c r="I5463" s="1425" t="s">
        <v>2766</v>
      </c>
      <c r="J5463" s="1425" t="s">
        <v>1282</v>
      </c>
      <c r="K5463" s="1425">
        <v>4.0099999999999998</v>
      </c>
    </row>
    <row r="5464" spans="1:11" ht="12.75">
      <c r="A5464" s="1425" t="s">
        <v>1360</v>
      </c>
      <c r="B5464" s="1425" t="s">
        <v>764</v>
      </c>
      <c r="C5464" s="1425" t="s">
        <v>390</v>
      </c>
      <c r="D5464" s="1425" t="s">
        <v>549</v>
      </c>
      <c r="E5464" s="1425" t="s">
        <v>2893</v>
      </c>
      <c r="F5464" s="1425" t="s">
        <v>1281</v>
      </c>
      <c r="G5464" s="1425" t="s">
        <v>1238</v>
      </c>
      <c r="H5464" s="1425" t="s">
        <v>1263</v>
      </c>
      <c r="I5464" s="1425" t="s">
        <v>2767</v>
      </c>
      <c r="J5464" s="1425" t="s">
        <v>1282</v>
      </c>
      <c r="K5464" s="1425">
        <v>6.7400000000000002</v>
      </c>
    </row>
    <row r="5465" spans="1:11" ht="12.75">
      <c r="A5465" s="1425" t="s">
        <v>1360</v>
      </c>
      <c r="B5465" s="1425" t="s">
        <v>764</v>
      </c>
      <c r="C5465" s="1425" t="s">
        <v>390</v>
      </c>
      <c r="D5465" s="1425" t="s">
        <v>549</v>
      </c>
      <c r="E5465" s="1425" t="s">
        <v>2893</v>
      </c>
      <c r="F5465" s="1425" t="s">
        <v>1281</v>
      </c>
      <c r="G5465" s="1425" t="s">
        <v>1238</v>
      </c>
      <c r="H5465" s="1425" t="s">
        <v>1263</v>
      </c>
      <c r="I5465" s="1425" t="s">
        <v>2768</v>
      </c>
      <c r="J5465" s="1425" t="s">
        <v>1282</v>
      </c>
      <c r="K5465" s="1425">
        <v>-0.63</v>
      </c>
    </row>
    <row r="5466" spans="1:11" ht="12.75">
      <c r="A5466" s="1425" t="s">
        <v>1360</v>
      </c>
      <c r="B5466" s="1425" t="s">
        <v>764</v>
      </c>
      <c r="C5466" s="1425" t="s">
        <v>390</v>
      </c>
      <c r="D5466" s="1425" t="s">
        <v>549</v>
      </c>
      <c r="E5466" s="1425" t="s">
        <v>2893</v>
      </c>
      <c r="F5466" s="1425" t="s">
        <v>1281</v>
      </c>
      <c r="G5466" s="1425" t="s">
        <v>1238</v>
      </c>
      <c r="H5466" s="1425" t="s">
        <v>1263</v>
      </c>
      <c r="I5466" s="1425" t="s">
        <v>2769</v>
      </c>
      <c r="J5466" s="1425" t="s">
        <v>1282</v>
      </c>
      <c r="K5466" s="1425">
        <v>0.34000000000000002</v>
      </c>
    </row>
    <row r="5467" spans="1:11" ht="12.75">
      <c r="A5467" s="1425" t="s">
        <v>1360</v>
      </c>
      <c r="B5467" s="1425" t="s">
        <v>764</v>
      </c>
      <c r="C5467" s="1425" t="s">
        <v>390</v>
      </c>
      <c r="D5467" s="1425" t="s">
        <v>549</v>
      </c>
      <c r="E5467" s="1425" t="s">
        <v>2893</v>
      </c>
      <c r="F5467" s="1425" t="s">
        <v>1281</v>
      </c>
      <c r="G5467" s="1425" t="s">
        <v>1238</v>
      </c>
      <c r="H5467" s="1425" t="s">
        <v>1263</v>
      </c>
      <c r="I5467" s="1425" t="s">
        <v>2770</v>
      </c>
      <c r="J5467" s="1425" t="s">
        <v>1282</v>
      </c>
      <c r="K5467" s="1425">
        <v>1.73</v>
      </c>
    </row>
    <row r="5468" spans="1:11" ht="12.75">
      <c r="A5468" s="1425" t="s">
        <v>1360</v>
      </c>
      <c r="B5468" s="1425" t="s">
        <v>764</v>
      </c>
      <c r="C5468" s="1425" t="s">
        <v>390</v>
      </c>
      <c r="D5468" s="1425" t="s">
        <v>549</v>
      </c>
      <c r="E5468" s="1425" t="s">
        <v>2893</v>
      </c>
      <c r="F5468" s="1425" t="s">
        <v>1281</v>
      </c>
      <c r="G5468" s="1425" t="s">
        <v>1238</v>
      </c>
      <c r="H5468" s="1425" t="s">
        <v>1263</v>
      </c>
      <c r="I5468" s="1425" t="s">
        <v>2771</v>
      </c>
      <c r="J5468" s="1425" t="s">
        <v>1282</v>
      </c>
      <c r="K5468" s="1425">
        <v>46.960000000000001</v>
      </c>
    </row>
    <row r="5469" spans="1:11" ht="12.75">
      <c r="A5469" s="1425" t="s">
        <v>1360</v>
      </c>
      <c r="B5469" s="1425" t="s">
        <v>764</v>
      </c>
      <c r="C5469" s="1425" t="s">
        <v>390</v>
      </c>
      <c r="D5469" s="1425" t="s">
        <v>549</v>
      </c>
      <c r="E5469" s="1425" t="s">
        <v>2893</v>
      </c>
      <c r="F5469" s="1425" t="s">
        <v>1281</v>
      </c>
      <c r="G5469" s="1425" t="s">
        <v>1238</v>
      </c>
      <c r="H5469" s="1425" t="s">
        <v>2772</v>
      </c>
      <c r="I5469" s="1425" t="s">
        <v>2765</v>
      </c>
      <c r="J5469" s="1425" t="s">
        <v>1282</v>
      </c>
      <c r="K5469" s="1425">
        <v>0.20999999999999999</v>
      </c>
    </row>
    <row r="5470" spans="1:11" ht="12.75">
      <c r="A5470" s="1425" t="s">
        <v>1360</v>
      </c>
      <c r="B5470" s="1425" t="s">
        <v>764</v>
      </c>
      <c r="C5470" s="1425" t="s">
        <v>390</v>
      </c>
      <c r="D5470" s="1425" t="s">
        <v>549</v>
      </c>
      <c r="E5470" s="1425" t="s">
        <v>2893</v>
      </c>
      <c r="F5470" s="1425" t="s">
        <v>1281</v>
      </c>
      <c r="G5470" s="1425" t="s">
        <v>1238</v>
      </c>
      <c r="H5470" s="1425" t="s">
        <v>2772</v>
      </c>
      <c r="I5470" s="1425" t="s">
        <v>2767</v>
      </c>
      <c r="J5470" s="1425" t="s">
        <v>1282</v>
      </c>
      <c r="K5470" s="1425">
        <v>6.4000000000000004</v>
      </c>
    </row>
    <row r="5471" spans="1:11" ht="12.75">
      <c r="A5471" s="1425" t="s">
        <v>1360</v>
      </c>
      <c r="B5471" s="1425" t="s">
        <v>764</v>
      </c>
      <c r="C5471" s="1425" t="s">
        <v>390</v>
      </c>
      <c r="D5471" s="1425" t="s">
        <v>549</v>
      </c>
      <c r="E5471" s="1425" t="s">
        <v>2893</v>
      </c>
      <c r="F5471" s="1425" t="s">
        <v>1281</v>
      </c>
      <c r="G5471" s="1425" t="s">
        <v>1238</v>
      </c>
      <c r="H5471" s="1425" t="s">
        <v>2772</v>
      </c>
      <c r="I5471" s="1425" t="s">
        <v>2768</v>
      </c>
      <c r="J5471" s="1425" t="s">
        <v>1282</v>
      </c>
      <c r="K5471" s="1425">
        <v>2.1499999999999999</v>
      </c>
    </row>
    <row r="5472" spans="1:11" ht="12.75">
      <c r="A5472" s="1425" t="s">
        <v>1360</v>
      </c>
      <c r="B5472" s="1425" t="s">
        <v>764</v>
      </c>
      <c r="C5472" s="1425" t="s">
        <v>390</v>
      </c>
      <c r="D5472" s="1425" t="s">
        <v>549</v>
      </c>
      <c r="E5472" s="1425" t="s">
        <v>2893</v>
      </c>
      <c r="F5472" s="1425" t="s">
        <v>1281</v>
      </c>
      <c r="G5472" s="1425" t="s">
        <v>1238</v>
      </c>
      <c r="H5472" s="1425" t="s">
        <v>2772</v>
      </c>
      <c r="I5472" s="1425" t="s">
        <v>2769</v>
      </c>
      <c r="J5472" s="1425" t="s">
        <v>1282</v>
      </c>
      <c r="K5472" s="1425">
        <v>0.75</v>
      </c>
    </row>
    <row r="5473" spans="1:11" ht="12.75">
      <c r="A5473" s="1425" t="s">
        <v>1360</v>
      </c>
      <c r="B5473" s="1425" t="s">
        <v>764</v>
      </c>
      <c r="C5473" s="1425" t="s">
        <v>390</v>
      </c>
      <c r="D5473" s="1425" t="s">
        <v>549</v>
      </c>
      <c r="E5473" s="1425" t="s">
        <v>2893</v>
      </c>
      <c r="F5473" s="1425" t="s">
        <v>1281</v>
      </c>
      <c r="G5473" s="1425" t="s">
        <v>1238</v>
      </c>
      <c r="H5473" s="1425" t="s">
        <v>2772</v>
      </c>
      <c r="I5473" s="1425" t="s">
        <v>2770</v>
      </c>
      <c r="J5473" s="1425" t="s">
        <v>1282</v>
      </c>
      <c r="K5473" s="1425">
        <v>4.2999999999999998</v>
      </c>
    </row>
    <row r="5474" spans="1:11" ht="12.75">
      <c r="A5474" s="1425" t="s">
        <v>1360</v>
      </c>
      <c r="B5474" s="1425" t="s">
        <v>764</v>
      </c>
      <c r="C5474" s="1425" t="s">
        <v>390</v>
      </c>
      <c r="D5474" s="1425" t="s">
        <v>549</v>
      </c>
      <c r="E5474" s="1425" t="s">
        <v>2893</v>
      </c>
      <c r="F5474" s="1425" t="s">
        <v>1281</v>
      </c>
      <c r="G5474" s="1425" t="s">
        <v>1238</v>
      </c>
      <c r="H5474" s="1425" t="s">
        <v>2772</v>
      </c>
      <c r="I5474" s="1425" t="s">
        <v>2771</v>
      </c>
      <c r="J5474" s="1425" t="s">
        <v>1282</v>
      </c>
      <c r="K5474" s="1425">
        <v>51.399999999999999</v>
      </c>
    </row>
    <row r="5475" spans="1:11" ht="12.75">
      <c r="A5475" s="1425" t="s">
        <v>1360</v>
      </c>
      <c r="B5475" s="1425" t="s">
        <v>764</v>
      </c>
      <c r="C5475" s="1425" t="s">
        <v>390</v>
      </c>
      <c r="D5475" s="1425" t="s">
        <v>549</v>
      </c>
      <c r="E5475" s="1425" t="s">
        <v>2893</v>
      </c>
      <c r="F5475" s="1425" t="s">
        <v>1281</v>
      </c>
      <c r="G5475" s="1425" t="s">
        <v>1238</v>
      </c>
      <c r="H5475" s="1425" t="s">
        <v>2773</v>
      </c>
      <c r="I5475" s="1425" t="s">
        <v>2765</v>
      </c>
      <c r="J5475" s="1425" t="s">
        <v>1282</v>
      </c>
      <c r="K5475" s="1425">
        <v>1.8999999999999999</v>
      </c>
    </row>
    <row r="5476" spans="1:11" ht="12.75">
      <c r="A5476" s="1425" t="s">
        <v>1360</v>
      </c>
      <c r="B5476" s="1425" t="s">
        <v>764</v>
      </c>
      <c r="C5476" s="1425" t="s">
        <v>390</v>
      </c>
      <c r="D5476" s="1425" t="s">
        <v>549</v>
      </c>
      <c r="E5476" s="1425" t="s">
        <v>2893</v>
      </c>
      <c r="F5476" s="1425" t="s">
        <v>1281</v>
      </c>
      <c r="G5476" s="1425" t="s">
        <v>1238</v>
      </c>
      <c r="H5476" s="1425" t="s">
        <v>2773</v>
      </c>
      <c r="I5476" s="1425" t="s">
        <v>2767</v>
      </c>
      <c r="J5476" s="1425" t="s">
        <v>1282</v>
      </c>
      <c r="K5476" s="1425">
        <v>7.3799999999999999</v>
      </c>
    </row>
    <row r="5477" spans="1:11" ht="12.75">
      <c r="A5477" s="1425" t="s">
        <v>1360</v>
      </c>
      <c r="B5477" s="1425" t="s">
        <v>764</v>
      </c>
      <c r="C5477" s="1425" t="s">
        <v>390</v>
      </c>
      <c r="D5477" s="1425" t="s">
        <v>549</v>
      </c>
      <c r="E5477" s="1425" t="s">
        <v>2893</v>
      </c>
      <c r="F5477" s="1425" t="s">
        <v>1281</v>
      </c>
      <c r="G5477" s="1425" t="s">
        <v>1238</v>
      </c>
      <c r="H5477" s="1425" t="s">
        <v>2773</v>
      </c>
      <c r="I5477" s="1425" t="s">
        <v>2768</v>
      </c>
      <c r="J5477" s="1425" t="s">
        <v>1282</v>
      </c>
      <c r="K5477" s="1425">
        <v>1.21</v>
      </c>
    </row>
    <row r="5478" spans="1:11" ht="12.75">
      <c r="A5478" s="1425" t="s">
        <v>1360</v>
      </c>
      <c r="B5478" s="1425" t="s">
        <v>764</v>
      </c>
      <c r="C5478" s="1425" t="s">
        <v>390</v>
      </c>
      <c r="D5478" s="1425" t="s">
        <v>549</v>
      </c>
      <c r="E5478" s="1425" t="s">
        <v>2893</v>
      </c>
      <c r="F5478" s="1425" t="s">
        <v>1281</v>
      </c>
      <c r="G5478" s="1425" t="s">
        <v>1238</v>
      </c>
      <c r="H5478" s="1425" t="s">
        <v>2773</v>
      </c>
      <c r="I5478" s="1425" t="s">
        <v>2769</v>
      </c>
      <c r="J5478" s="1425" t="s">
        <v>1282</v>
      </c>
      <c r="K5478" s="1425">
        <v>3.0800000000000001</v>
      </c>
    </row>
    <row r="5479" spans="1:11" ht="12.75">
      <c r="A5479" s="1425" t="s">
        <v>1360</v>
      </c>
      <c r="B5479" s="1425" t="s">
        <v>764</v>
      </c>
      <c r="C5479" s="1425" t="s">
        <v>390</v>
      </c>
      <c r="D5479" s="1425" t="s">
        <v>549</v>
      </c>
      <c r="E5479" s="1425" t="s">
        <v>2893</v>
      </c>
      <c r="F5479" s="1425" t="s">
        <v>1281</v>
      </c>
      <c r="G5479" s="1425" t="s">
        <v>1238</v>
      </c>
      <c r="H5479" s="1425" t="s">
        <v>2773</v>
      </c>
      <c r="I5479" s="1425" t="s">
        <v>2770</v>
      </c>
      <c r="J5479" s="1425" t="s">
        <v>1282</v>
      </c>
      <c r="K5479" s="1425">
        <v>1.5</v>
      </c>
    </row>
    <row r="5480" spans="1:11" ht="12.75">
      <c r="A5480" s="1425" t="s">
        <v>1360</v>
      </c>
      <c r="B5480" s="1425" t="s">
        <v>764</v>
      </c>
      <c r="C5480" s="1425" t="s">
        <v>390</v>
      </c>
      <c r="D5480" s="1425" t="s">
        <v>549</v>
      </c>
      <c r="E5480" s="1425" t="s">
        <v>2893</v>
      </c>
      <c r="F5480" s="1425" t="s">
        <v>1281</v>
      </c>
      <c r="G5480" s="1425" t="s">
        <v>1238</v>
      </c>
      <c r="H5480" s="1425" t="s">
        <v>2773</v>
      </c>
      <c r="I5480" s="1425" t="s">
        <v>2771</v>
      </c>
      <c r="J5480" s="1425" t="s">
        <v>1282</v>
      </c>
      <c r="K5480" s="1425">
        <v>57.509999999999998</v>
      </c>
    </row>
    <row r="5481" spans="1:11" ht="12.75">
      <c r="A5481" s="1425" t="s">
        <v>1360</v>
      </c>
      <c r="B5481" s="1425" t="s">
        <v>764</v>
      </c>
      <c r="C5481" s="1425" t="s">
        <v>390</v>
      </c>
      <c r="D5481" s="1425" t="s">
        <v>549</v>
      </c>
      <c r="E5481" s="1425" t="s">
        <v>2893</v>
      </c>
      <c r="F5481" s="1425" t="s">
        <v>1281</v>
      </c>
      <c r="G5481" s="1425" t="s">
        <v>1238</v>
      </c>
      <c r="H5481" s="1425" t="s">
        <v>1264</v>
      </c>
      <c r="I5481" s="1425" t="s">
        <v>2764</v>
      </c>
      <c r="J5481" s="1425" t="s">
        <v>1282</v>
      </c>
      <c r="K5481" s="1425">
        <v>2.1499999999999999</v>
      </c>
    </row>
    <row r="5482" spans="1:11" ht="12.75">
      <c r="A5482" s="1425" t="s">
        <v>1360</v>
      </c>
      <c r="B5482" s="1425" t="s">
        <v>764</v>
      </c>
      <c r="C5482" s="1425" t="s">
        <v>390</v>
      </c>
      <c r="D5482" s="1425" t="s">
        <v>549</v>
      </c>
      <c r="E5482" s="1425" t="s">
        <v>2893</v>
      </c>
      <c r="F5482" s="1425" t="s">
        <v>1281</v>
      </c>
      <c r="G5482" s="1425" t="s">
        <v>1238</v>
      </c>
      <c r="H5482" s="1425" t="s">
        <v>1264</v>
      </c>
      <c r="I5482" s="1425" t="s">
        <v>2765</v>
      </c>
      <c r="J5482" s="1425" t="s">
        <v>1282</v>
      </c>
      <c r="K5482" s="1425">
        <v>2.3599999999999999</v>
      </c>
    </row>
    <row r="5483" spans="1:11" ht="12.75">
      <c r="A5483" s="1425" t="s">
        <v>1360</v>
      </c>
      <c r="B5483" s="1425" t="s">
        <v>764</v>
      </c>
      <c r="C5483" s="1425" t="s">
        <v>390</v>
      </c>
      <c r="D5483" s="1425" t="s">
        <v>549</v>
      </c>
      <c r="E5483" s="1425" t="s">
        <v>2893</v>
      </c>
      <c r="F5483" s="1425" t="s">
        <v>1281</v>
      </c>
      <c r="G5483" s="1425" t="s">
        <v>1238</v>
      </c>
      <c r="H5483" s="1425" t="s">
        <v>1264</v>
      </c>
      <c r="I5483" s="1425" t="s">
        <v>2767</v>
      </c>
      <c r="J5483" s="1425" t="s">
        <v>1282</v>
      </c>
      <c r="K5483" s="1425">
        <v>9.6899999999999995</v>
      </c>
    </row>
    <row r="5484" spans="1:11" ht="12.75">
      <c r="A5484" s="1425" t="s">
        <v>1360</v>
      </c>
      <c r="B5484" s="1425" t="s">
        <v>764</v>
      </c>
      <c r="C5484" s="1425" t="s">
        <v>390</v>
      </c>
      <c r="D5484" s="1425" t="s">
        <v>549</v>
      </c>
      <c r="E5484" s="1425" t="s">
        <v>2893</v>
      </c>
      <c r="F5484" s="1425" t="s">
        <v>1281</v>
      </c>
      <c r="G5484" s="1425" t="s">
        <v>1238</v>
      </c>
      <c r="H5484" s="1425" t="s">
        <v>1264</v>
      </c>
      <c r="I5484" s="1425" t="s">
        <v>2768</v>
      </c>
      <c r="J5484" s="1425" t="s">
        <v>1282</v>
      </c>
      <c r="K5484" s="1425">
        <v>3.48</v>
      </c>
    </row>
    <row r="5485" spans="1:11" ht="12.75">
      <c r="A5485" s="1425" t="s">
        <v>1360</v>
      </c>
      <c r="B5485" s="1425" t="s">
        <v>764</v>
      </c>
      <c r="C5485" s="1425" t="s">
        <v>390</v>
      </c>
      <c r="D5485" s="1425" t="s">
        <v>549</v>
      </c>
      <c r="E5485" s="1425" t="s">
        <v>2893</v>
      </c>
      <c r="F5485" s="1425" t="s">
        <v>1281</v>
      </c>
      <c r="G5485" s="1425" t="s">
        <v>1238</v>
      </c>
      <c r="H5485" s="1425" t="s">
        <v>1264</v>
      </c>
      <c r="I5485" s="1425" t="s">
        <v>2769</v>
      </c>
      <c r="J5485" s="1425" t="s">
        <v>1282</v>
      </c>
      <c r="K5485" s="1425">
        <v>0.059999999999999998</v>
      </c>
    </row>
    <row r="5486" spans="1:11" ht="12.75">
      <c r="A5486" s="1425" t="s">
        <v>1360</v>
      </c>
      <c r="B5486" s="1425" t="s">
        <v>764</v>
      </c>
      <c r="C5486" s="1425" t="s">
        <v>390</v>
      </c>
      <c r="D5486" s="1425" t="s">
        <v>549</v>
      </c>
      <c r="E5486" s="1425" t="s">
        <v>2893</v>
      </c>
      <c r="F5486" s="1425" t="s">
        <v>1281</v>
      </c>
      <c r="G5486" s="1425" t="s">
        <v>1238</v>
      </c>
      <c r="H5486" s="1425" t="s">
        <v>1264</v>
      </c>
      <c r="I5486" s="1425" t="s">
        <v>2770</v>
      </c>
      <c r="J5486" s="1425" t="s">
        <v>1282</v>
      </c>
      <c r="K5486" s="1425">
        <v>1.0800000000000001</v>
      </c>
    </row>
    <row r="5487" spans="1:11" ht="12.75">
      <c r="A5487" s="1425" t="s">
        <v>1360</v>
      </c>
      <c r="B5487" s="1425" t="s">
        <v>764</v>
      </c>
      <c r="C5487" s="1425" t="s">
        <v>390</v>
      </c>
      <c r="D5487" s="1425" t="s">
        <v>549</v>
      </c>
      <c r="E5487" s="1425" t="s">
        <v>2893</v>
      </c>
      <c r="F5487" s="1425" t="s">
        <v>1281</v>
      </c>
      <c r="G5487" s="1425" t="s">
        <v>1238</v>
      </c>
      <c r="H5487" s="1425" t="s">
        <v>1264</v>
      </c>
      <c r="I5487" s="1425" t="s">
        <v>2771</v>
      </c>
      <c r="J5487" s="1425" t="s">
        <v>1282</v>
      </c>
      <c r="K5487" s="1425">
        <v>73.909999999999997</v>
      </c>
    </row>
    <row r="5488" spans="1:11" ht="12.75">
      <c r="A5488" s="1425" t="s">
        <v>1360</v>
      </c>
      <c r="B5488" s="1425" t="s">
        <v>764</v>
      </c>
      <c r="C5488" s="1425" t="s">
        <v>390</v>
      </c>
      <c r="D5488" s="1425" t="s">
        <v>549</v>
      </c>
      <c r="E5488" s="1425" t="s">
        <v>2893</v>
      </c>
      <c r="F5488" s="1425" t="s">
        <v>1281</v>
      </c>
      <c r="G5488" s="1425" t="s">
        <v>1238</v>
      </c>
      <c r="H5488" s="1425" t="s">
        <v>1265</v>
      </c>
      <c r="I5488" s="1425" t="s">
        <v>2767</v>
      </c>
      <c r="J5488" s="1425" t="s">
        <v>1282</v>
      </c>
      <c r="K5488" s="1425">
        <v>8.5999999999999996</v>
      </c>
    </row>
    <row r="5489" spans="1:11" ht="12.75">
      <c r="A5489" s="1425" t="s">
        <v>1360</v>
      </c>
      <c r="B5489" s="1425" t="s">
        <v>764</v>
      </c>
      <c r="C5489" s="1425" t="s">
        <v>390</v>
      </c>
      <c r="D5489" s="1425" t="s">
        <v>549</v>
      </c>
      <c r="E5489" s="1425" t="s">
        <v>2893</v>
      </c>
      <c r="F5489" s="1425" t="s">
        <v>1281</v>
      </c>
      <c r="G5489" s="1425" t="s">
        <v>1238</v>
      </c>
      <c r="H5489" s="1425" t="s">
        <v>1265</v>
      </c>
      <c r="I5489" s="1425" t="s">
        <v>2768</v>
      </c>
      <c r="J5489" s="1425" t="s">
        <v>1282</v>
      </c>
      <c r="K5489" s="1425">
        <v>3.23</v>
      </c>
    </row>
    <row r="5490" spans="1:11" ht="12.75">
      <c r="A5490" s="1425" t="s">
        <v>1360</v>
      </c>
      <c r="B5490" s="1425" t="s">
        <v>764</v>
      </c>
      <c r="C5490" s="1425" t="s">
        <v>390</v>
      </c>
      <c r="D5490" s="1425" t="s">
        <v>549</v>
      </c>
      <c r="E5490" s="1425" t="s">
        <v>2893</v>
      </c>
      <c r="F5490" s="1425" t="s">
        <v>1281</v>
      </c>
      <c r="G5490" s="1425" t="s">
        <v>1238</v>
      </c>
      <c r="H5490" s="1425" t="s">
        <v>1265</v>
      </c>
      <c r="I5490" s="1425" t="s">
        <v>2769</v>
      </c>
      <c r="J5490" s="1425" t="s">
        <v>1282</v>
      </c>
      <c r="K5490" s="1425">
        <v>3.6899999999999999</v>
      </c>
    </row>
    <row r="5491" spans="1:11" ht="12.75">
      <c r="A5491" s="1425" t="s">
        <v>1360</v>
      </c>
      <c r="B5491" s="1425" t="s">
        <v>764</v>
      </c>
      <c r="C5491" s="1425" t="s">
        <v>390</v>
      </c>
      <c r="D5491" s="1425" t="s">
        <v>549</v>
      </c>
      <c r="E5491" s="1425" t="s">
        <v>2893</v>
      </c>
      <c r="F5491" s="1425" t="s">
        <v>1281</v>
      </c>
      <c r="G5491" s="1425" t="s">
        <v>1238</v>
      </c>
      <c r="H5491" s="1425" t="s">
        <v>1265</v>
      </c>
      <c r="I5491" s="1425" t="s">
        <v>2770</v>
      </c>
      <c r="J5491" s="1425" t="s">
        <v>1282</v>
      </c>
      <c r="K5491" s="1425">
        <v>1.5900000000000001</v>
      </c>
    </row>
    <row r="5492" spans="1:11" ht="12.75">
      <c r="A5492" s="1425" t="s">
        <v>1360</v>
      </c>
      <c r="B5492" s="1425" t="s">
        <v>764</v>
      </c>
      <c r="C5492" s="1425" t="s">
        <v>390</v>
      </c>
      <c r="D5492" s="1425" t="s">
        <v>549</v>
      </c>
      <c r="E5492" s="1425" t="s">
        <v>2893</v>
      </c>
      <c r="F5492" s="1425" t="s">
        <v>1281</v>
      </c>
      <c r="G5492" s="1425" t="s">
        <v>1238</v>
      </c>
      <c r="H5492" s="1425" t="s">
        <v>1265</v>
      </c>
      <c r="I5492" s="1425" t="s">
        <v>2771</v>
      </c>
      <c r="J5492" s="1425" t="s">
        <v>1282</v>
      </c>
      <c r="K5492" s="1425">
        <v>46.079999999999998</v>
      </c>
    </row>
    <row r="5493" spans="1:11" ht="12.75">
      <c r="A5493" s="1425" t="s">
        <v>1360</v>
      </c>
      <c r="B5493" s="1425" t="s">
        <v>764</v>
      </c>
      <c r="C5493" s="1425" t="s">
        <v>390</v>
      </c>
      <c r="D5493" s="1425" t="s">
        <v>549</v>
      </c>
      <c r="E5493" s="1425" t="s">
        <v>2893</v>
      </c>
      <c r="F5493" s="1425" t="s">
        <v>1281</v>
      </c>
      <c r="G5493" s="1425" t="s">
        <v>1238</v>
      </c>
      <c r="H5493" s="1425" t="s">
        <v>2774</v>
      </c>
      <c r="I5493" s="1425" t="s">
        <v>2764</v>
      </c>
      <c r="J5493" s="1425" t="s">
        <v>1282</v>
      </c>
      <c r="K5493" s="1425">
        <v>0.34000000000000002</v>
      </c>
    </row>
    <row r="5494" spans="1:11" ht="12.75">
      <c r="A5494" s="1425" t="s">
        <v>1360</v>
      </c>
      <c r="B5494" s="1425" t="s">
        <v>764</v>
      </c>
      <c r="C5494" s="1425" t="s">
        <v>390</v>
      </c>
      <c r="D5494" s="1425" t="s">
        <v>549</v>
      </c>
      <c r="E5494" s="1425" t="s">
        <v>2893</v>
      </c>
      <c r="F5494" s="1425" t="s">
        <v>1281</v>
      </c>
      <c r="G5494" s="1425" t="s">
        <v>1238</v>
      </c>
      <c r="H5494" s="1425" t="s">
        <v>2774</v>
      </c>
      <c r="I5494" s="1425" t="s">
        <v>2767</v>
      </c>
      <c r="J5494" s="1425" t="s">
        <v>1282</v>
      </c>
      <c r="K5494" s="1425">
        <v>9.5199999999999996</v>
      </c>
    </row>
    <row r="5495" spans="1:11" ht="12.75">
      <c r="A5495" s="1425" t="s">
        <v>1360</v>
      </c>
      <c r="B5495" s="1425" t="s">
        <v>764</v>
      </c>
      <c r="C5495" s="1425" t="s">
        <v>390</v>
      </c>
      <c r="D5495" s="1425" t="s">
        <v>549</v>
      </c>
      <c r="E5495" s="1425" t="s">
        <v>2893</v>
      </c>
      <c r="F5495" s="1425" t="s">
        <v>1281</v>
      </c>
      <c r="G5495" s="1425" t="s">
        <v>1238</v>
      </c>
      <c r="H5495" s="1425" t="s">
        <v>2774</v>
      </c>
      <c r="I5495" s="1425" t="s">
        <v>2768</v>
      </c>
      <c r="J5495" s="1425" t="s">
        <v>1282</v>
      </c>
      <c r="K5495" s="1425">
        <v>0.25</v>
      </c>
    </row>
    <row r="5496" spans="1:11" ht="12.75">
      <c r="A5496" s="1425" t="s">
        <v>1360</v>
      </c>
      <c r="B5496" s="1425" t="s">
        <v>764</v>
      </c>
      <c r="C5496" s="1425" t="s">
        <v>390</v>
      </c>
      <c r="D5496" s="1425" t="s">
        <v>549</v>
      </c>
      <c r="E5496" s="1425" t="s">
        <v>2893</v>
      </c>
      <c r="F5496" s="1425" t="s">
        <v>1281</v>
      </c>
      <c r="G5496" s="1425" t="s">
        <v>1238</v>
      </c>
      <c r="H5496" s="1425" t="s">
        <v>2774</v>
      </c>
      <c r="I5496" s="1425" t="s">
        <v>2769</v>
      </c>
      <c r="J5496" s="1425" t="s">
        <v>1282</v>
      </c>
      <c r="K5496" s="1425">
        <v>1.29</v>
      </c>
    </row>
    <row r="5497" spans="1:11" ht="12.75">
      <c r="A5497" s="1425" t="s">
        <v>1360</v>
      </c>
      <c r="B5497" s="1425" t="s">
        <v>764</v>
      </c>
      <c r="C5497" s="1425" t="s">
        <v>390</v>
      </c>
      <c r="D5497" s="1425" t="s">
        <v>549</v>
      </c>
      <c r="E5497" s="1425" t="s">
        <v>2893</v>
      </c>
      <c r="F5497" s="1425" t="s">
        <v>1281</v>
      </c>
      <c r="G5497" s="1425" t="s">
        <v>1238</v>
      </c>
      <c r="H5497" s="1425" t="s">
        <v>2774</v>
      </c>
      <c r="I5497" s="1425" t="s">
        <v>2770</v>
      </c>
      <c r="J5497" s="1425" t="s">
        <v>1282</v>
      </c>
      <c r="K5497" s="1425">
        <v>5.9800000000000004</v>
      </c>
    </row>
    <row r="5498" spans="1:11" ht="12.75">
      <c r="A5498" s="1425" t="s">
        <v>1360</v>
      </c>
      <c r="B5498" s="1425" t="s">
        <v>764</v>
      </c>
      <c r="C5498" s="1425" t="s">
        <v>390</v>
      </c>
      <c r="D5498" s="1425" t="s">
        <v>549</v>
      </c>
      <c r="E5498" s="1425" t="s">
        <v>2893</v>
      </c>
      <c r="F5498" s="1425" t="s">
        <v>1281</v>
      </c>
      <c r="G5498" s="1425" t="s">
        <v>1238</v>
      </c>
      <c r="H5498" s="1425" t="s">
        <v>2774</v>
      </c>
      <c r="I5498" s="1425" t="s">
        <v>2771</v>
      </c>
      <c r="J5498" s="1425" t="s">
        <v>1282</v>
      </c>
      <c r="K5498" s="1425">
        <v>49.07</v>
      </c>
    </row>
    <row r="5499" spans="1:11" ht="12.75">
      <c r="A5499" s="1425" t="s">
        <v>1360</v>
      </c>
      <c r="B5499" s="1425" t="s">
        <v>764</v>
      </c>
      <c r="C5499" s="1425" t="s">
        <v>390</v>
      </c>
      <c r="D5499" s="1425" t="s">
        <v>549</v>
      </c>
      <c r="E5499" s="1425" t="s">
        <v>2893</v>
      </c>
      <c r="F5499" s="1425" t="s">
        <v>1281</v>
      </c>
      <c r="G5499" s="1425" t="s">
        <v>1238</v>
      </c>
      <c r="H5499" s="1425" t="s">
        <v>1266</v>
      </c>
      <c r="I5499" s="1425" t="s">
        <v>2767</v>
      </c>
      <c r="J5499" s="1425" t="s">
        <v>1282</v>
      </c>
      <c r="K5499" s="1425">
        <v>8.1600000000000001</v>
      </c>
    </row>
    <row r="5500" spans="1:11" ht="12.75">
      <c r="A5500" s="1425" t="s">
        <v>1360</v>
      </c>
      <c r="B5500" s="1425" t="s">
        <v>764</v>
      </c>
      <c r="C5500" s="1425" t="s">
        <v>390</v>
      </c>
      <c r="D5500" s="1425" t="s">
        <v>549</v>
      </c>
      <c r="E5500" s="1425" t="s">
        <v>2893</v>
      </c>
      <c r="F5500" s="1425" t="s">
        <v>1281</v>
      </c>
      <c r="G5500" s="1425" t="s">
        <v>1238</v>
      </c>
      <c r="H5500" s="1425" t="s">
        <v>1266</v>
      </c>
      <c r="I5500" s="1425" t="s">
        <v>2768</v>
      </c>
      <c r="J5500" s="1425" t="s">
        <v>1282</v>
      </c>
      <c r="K5500" s="1425">
        <v>1.0700000000000001</v>
      </c>
    </row>
    <row r="5501" spans="1:11" ht="12.75">
      <c r="A5501" s="1425" t="s">
        <v>1360</v>
      </c>
      <c r="B5501" s="1425" t="s">
        <v>764</v>
      </c>
      <c r="C5501" s="1425" t="s">
        <v>390</v>
      </c>
      <c r="D5501" s="1425" t="s">
        <v>549</v>
      </c>
      <c r="E5501" s="1425" t="s">
        <v>2893</v>
      </c>
      <c r="F5501" s="1425" t="s">
        <v>1281</v>
      </c>
      <c r="G5501" s="1425" t="s">
        <v>1238</v>
      </c>
      <c r="H5501" s="1425" t="s">
        <v>1266</v>
      </c>
      <c r="I5501" s="1425" t="s">
        <v>2769</v>
      </c>
      <c r="J5501" s="1425" t="s">
        <v>1282</v>
      </c>
      <c r="K5501" s="1425">
        <v>0.33000000000000002</v>
      </c>
    </row>
    <row r="5502" spans="1:11" ht="12.75">
      <c r="A5502" s="1425" t="s">
        <v>1360</v>
      </c>
      <c r="B5502" s="1425" t="s">
        <v>764</v>
      </c>
      <c r="C5502" s="1425" t="s">
        <v>390</v>
      </c>
      <c r="D5502" s="1425" t="s">
        <v>549</v>
      </c>
      <c r="E5502" s="1425" t="s">
        <v>2893</v>
      </c>
      <c r="F5502" s="1425" t="s">
        <v>1281</v>
      </c>
      <c r="G5502" s="1425" t="s">
        <v>1238</v>
      </c>
      <c r="H5502" s="1425" t="s">
        <v>1266</v>
      </c>
      <c r="I5502" s="1425" t="s">
        <v>2770</v>
      </c>
      <c r="J5502" s="1425" t="s">
        <v>1282</v>
      </c>
      <c r="K5502" s="1425">
        <v>0.5</v>
      </c>
    </row>
    <row r="5503" spans="1:11" ht="12.75">
      <c r="A5503" s="1425" t="s">
        <v>1360</v>
      </c>
      <c r="B5503" s="1425" t="s">
        <v>764</v>
      </c>
      <c r="C5503" s="1425" t="s">
        <v>390</v>
      </c>
      <c r="D5503" s="1425" t="s">
        <v>549</v>
      </c>
      <c r="E5503" s="1425" t="s">
        <v>2893</v>
      </c>
      <c r="F5503" s="1425" t="s">
        <v>1281</v>
      </c>
      <c r="G5503" s="1425" t="s">
        <v>1238</v>
      </c>
      <c r="H5503" s="1425" t="s">
        <v>1266</v>
      </c>
      <c r="I5503" s="1425" t="s">
        <v>2771</v>
      </c>
      <c r="J5503" s="1425" t="s">
        <v>1282</v>
      </c>
      <c r="K5503" s="1425">
        <v>62.039999999999999</v>
      </c>
    </row>
    <row r="5504" spans="1:11" ht="12.75">
      <c r="A5504" s="1425" t="s">
        <v>1360</v>
      </c>
      <c r="B5504" s="1425" t="s">
        <v>764</v>
      </c>
      <c r="C5504" s="1425" t="s">
        <v>390</v>
      </c>
      <c r="D5504" s="1425" t="s">
        <v>549</v>
      </c>
      <c r="E5504" s="1425" t="s">
        <v>2893</v>
      </c>
      <c r="F5504" s="1425" t="s">
        <v>1281</v>
      </c>
      <c r="G5504" s="1425" t="s">
        <v>1238</v>
      </c>
      <c r="H5504" s="1425" t="s">
        <v>1267</v>
      </c>
      <c r="I5504" s="1425" t="s">
        <v>2765</v>
      </c>
      <c r="J5504" s="1425" t="s">
        <v>1282</v>
      </c>
      <c r="K5504" s="1425">
        <v>3.6200000000000001</v>
      </c>
    </row>
    <row r="5505" spans="1:11" ht="12.75">
      <c r="A5505" s="1425" t="s">
        <v>1360</v>
      </c>
      <c r="B5505" s="1425" t="s">
        <v>764</v>
      </c>
      <c r="C5505" s="1425" t="s">
        <v>390</v>
      </c>
      <c r="D5505" s="1425" t="s">
        <v>549</v>
      </c>
      <c r="E5505" s="1425" t="s">
        <v>2893</v>
      </c>
      <c r="F5505" s="1425" t="s">
        <v>1281</v>
      </c>
      <c r="G5505" s="1425" t="s">
        <v>1238</v>
      </c>
      <c r="H5505" s="1425" t="s">
        <v>1267</v>
      </c>
      <c r="I5505" s="1425" t="s">
        <v>2767</v>
      </c>
      <c r="J5505" s="1425" t="s">
        <v>1282</v>
      </c>
      <c r="K5505" s="1425">
        <v>7.6699999999999999</v>
      </c>
    </row>
    <row r="5506" spans="1:11" ht="12.75">
      <c r="A5506" s="1425" t="s">
        <v>1360</v>
      </c>
      <c r="B5506" s="1425" t="s">
        <v>764</v>
      </c>
      <c r="C5506" s="1425" t="s">
        <v>390</v>
      </c>
      <c r="D5506" s="1425" t="s">
        <v>549</v>
      </c>
      <c r="E5506" s="1425" t="s">
        <v>2893</v>
      </c>
      <c r="F5506" s="1425" t="s">
        <v>1281</v>
      </c>
      <c r="G5506" s="1425" t="s">
        <v>1238</v>
      </c>
      <c r="H5506" s="1425" t="s">
        <v>1267</v>
      </c>
      <c r="I5506" s="1425" t="s">
        <v>2768</v>
      </c>
      <c r="J5506" s="1425" t="s">
        <v>1282</v>
      </c>
      <c r="K5506" s="1425">
        <v>0.98999999999999999</v>
      </c>
    </row>
    <row r="5507" spans="1:11" ht="12.75">
      <c r="A5507" s="1425" t="s">
        <v>1360</v>
      </c>
      <c r="B5507" s="1425" t="s">
        <v>764</v>
      </c>
      <c r="C5507" s="1425" t="s">
        <v>390</v>
      </c>
      <c r="D5507" s="1425" t="s">
        <v>549</v>
      </c>
      <c r="E5507" s="1425" t="s">
        <v>2893</v>
      </c>
      <c r="F5507" s="1425" t="s">
        <v>1281</v>
      </c>
      <c r="G5507" s="1425" t="s">
        <v>1238</v>
      </c>
      <c r="H5507" s="1425" t="s">
        <v>1267</v>
      </c>
      <c r="I5507" s="1425" t="s">
        <v>2769</v>
      </c>
      <c r="J5507" s="1425" t="s">
        <v>1282</v>
      </c>
      <c r="K5507" s="1425">
        <v>0.35999999999999999</v>
      </c>
    </row>
    <row r="5508" spans="1:11" ht="12.75">
      <c r="A5508" s="1425" t="s">
        <v>1360</v>
      </c>
      <c r="B5508" s="1425" t="s">
        <v>764</v>
      </c>
      <c r="C5508" s="1425" t="s">
        <v>390</v>
      </c>
      <c r="D5508" s="1425" t="s">
        <v>549</v>
      </c>
      <c r="E5508" s="1425" t="s">
        <v>2893</v>
      </c>
      <c r="F5508" s="1425" t="s">
        <v>1281</v>
      </c>
      <c r="G5508" s="1425" t="s">
        <v>1238</v>
      </c>
      <c r="H5508" s="1425" t="s">
        <v>1267</v>
      </c>
      <c r="I5508" s="1425" t="s">
        <v>2770</v>
      </c>
      <c r="J5508" s="1425" t="s">
        <v>1282</v>
      </c>
      <c r="K5508" s="1425">
        <v>1.25</v>
      </c>
    </row>
    <row r="5509" spans="1:11" ht="12.75">
      <c r="A5509" s="1425" t="s">
        <v>1360</v>
      </c>
      <c r="B5509" s="1425" t="s">
        <v>764</v>
      </c>
      <c r="C5509" s="1425" t="s">
        <v>390</v>
      </c>
      <c r="D5509" s="1425" t="s">
        <v>549</v>
      </c>
      <c r="E5509" s="1425" t="s">
        <v>2893</v>
      </c>
      <c r="F5509" s="1425" t="s">
        <v>1281</v>
      </c>
      <c r="G5509" s="1425" t="s">
        <v>1238</v>
      </c>
      <c r="H5509" s="1425" t="s">
        <v>1267</v>
      </c>
      <c r="I5509" s="1425" t="s">
        <v>2771</v>
      </c>
      <c r="J5509" s="1425" t="s">
        <v>1282</v>
      </c>
      <c r="K5509" s="1425">
        <v>53.539999999999999</v>
      </c>
    </row>
    <row r="5510" spans="1:11" ht="12.75">
      <c r="A5510" s="1425" t="s">
        <v>1360</v>
      </c>
      <c r="B5510" s="1425" t="s">
        <v>764</v>
      </c>
      <c r="C5510" s="1425" t="s">
        <v>390</v>
      </c>
      <c r="D5510" s="1425" t="s">
        <v>549</v>
      </c>
      <c r="E5510" s="1425" t="s">
        <v>2894</v>
      </c>
      <c r="F5510" s="1425" t="s">
        <v>1295</v>
      </c>
      <c r="G5510" s="1425" t="s">
        <v>1238</v>
      </c>
      <c r="H5510" s="1425" t="s">
        <v>2762</v>
      </c>
      <c r="I5510" s="1425" t="s">
        <v>2768</v>
      </c>
      <c r="J5510" s="1425" t="s">
        <v>1296</v>
      </c>
      <c r="K5510" s="1425">
        <v>4470.5</v>
      </c>
    </row>
    <row r="5511" spans="1:11" ht="12.75">
      <c r="A5511" s="1425" t="s">
        <v>1360</v>
      </c>
      <c r="B5511" s="1425" t="s">
        <v>764</v>
      </c>
      <c r="C5511" s="1425" t="s">
        <v>390</v>
      </c>
      <c r="D5511" s="1425" t="s">
        <v>549</v>
      </c>
      <c r="E5511" s="1425" t="s">
        <v>2894</v>
      </c>
      <c r="F5511" s="1425" t="s">
        <v>1295</v>
      </c>
      <c r="G5511" s="1425" t="s">
        <v>1238</v>
      </c>
      <c r="H5511" s="1425" t="s">
        <v>1263</v>
      </c>
      <c r="I5511" s="1425" t="s">
        <v>2768</v>
      </c>
      <c r="J5511" s="1425" t="s">
        <v>1296</v>
      </c>
      <c r="K5511" s="1425">
        <v>1012.35</v>
      </c>
    </row>
    <row r="5512" spans="1:11" ht="12.75">
      <c r="A5512" s="1425" t="s">
        <v>1360</v>
      </c>
      <c r="B5512" s="1425" t="s">
        <v>764</v>
      </c>
      <c r="C5512" s="1425" t="s">
        <v>390</v>
      </c>
      <c r="D5512" s="1425" t="s">
        <v>549</v>
      </c>
      <c r="E5512" s="1425" t="s">
        <v>2894</v>
      </c>
      <c r="F5512" s="1425" t="s">
        <v>1295</v>
      </c>
      <c r="G5512" s="1425" t="s">
        <v>1238</v>
      </c>
      <c r="H5512" s="1425" t="s">
        <v>1263</v>
      </c>
      <c r="I5512" s="1425" t="s">
        <v>2771</v>
      </c>
      <c r="J5512" s="1425" t="s">
        <v>1296</v>
      </c>
      <c r="K5512" s="1425">
        <v>0.40000000000000002</v>
      </c>
    </row>
    <row r="5513" spans="1:11" ht="12.75">
      <c r="A5513" s="1425" t="s">
        <v>1360</v>
      </c>
      <c r="B5513" s="1425" t="s">
        <v>764</v>
      </c>
      <c r="C5513" s="1425" t="s">
        <v>390</v>
      </c>
      <c r="D5513" s="1425" t="s">
        <v>549</v>
      </c>
      <c r="E5513" s="1425" t="s">
        <v>2894</v>
      </c>
      <c r="F5513" s="1425" t="s">
        <v>1295</v>
      </c>
      <c r="G5513" s="1425" t="s">
        <v>1238</v>
      </c>
      <c r="H5513" s="1425" t="s">
        <v>2772</v>
      </c>
      <c r="I5513" s="1425" t="s">
        <v>2768</v>
      </c>
      <c r="J5513" s="1425" t="s">
        <v>1296</v>
      </c>
      <c r="K5513" s="1425">
        <v>629.80999999999995</v>
      </c>
    </row>
    <row r="5514" spans="1:11" ht="12.75">
      <c r="A5514" s="1425" t="s">
        <v>1360</v>
      </c>
      <c r="B5514" s="1425" t="s">
        <v>764</v>
      </c>
      <c r="C5514" s="1425" t="s">
        <v>390</v>
      </c>
      <c r="D5514" s="1425" t="s">
        <v>549</v>
      </c>
      <c r="E5514" s="1425" t="s">
        <v>2894</v>
      </c>
      <c r="F5514" s="1425" t="s">
        <v>1295</v>
      </c>
      <c r="G5514" s="1425" t="s">
        <v>1238</v>
      </c>
      <c r="H5514" s="1425" t="s">
        <v>2773</v>
      </c>
      <c r="I5514" s="1425" t="s">
        <v>2767</v>
      </c>
      <c r="J5514" s="1425" t="s">
        <v>1296</v>
      </c>
      <c r="K5514" s="1425">
        <v>-0.13</v>
      </c>
    </row>
    <row r="5515" spans="1:11" ht="12.75">
      <c r="A5515" s="1425" t="s">
        <v>1360</v>
      </c>
      <c r="B5515" s="1425" t="s">
        <v>764</v>
      </c>
      <c r="C5515" s="1425" t="s">
        <v>390</v>
      </c>
      <c r="D5515" s="1425" t="s">
        <v>549</v>
      </c>
      <c r="E5515" s="1425" t="s">
        <v>2894</v>
      </c>
      <c r="F5515" s="1425" t="s">
        <v>1295</v>
      </c>
      <c r="G5515" s="1425" t="s">
        <v>1238</v>
      </c>
      <c r="H5515" s="1425" t="s">
        <v>2773</v>
      </c>
      <c r="I5515" s="1425" t="s">
        <v>2771</v>
      </c>
      <c r="J5515" s="1425" t="s">
        <v>1296</v>
      </c>
      <c r="K5515" s="1425">
        <v>2.3100000000000001</v>
      </c>
    </row>
    <row r="5516" spans="1:11" ht="12.75">
      <c r="A5516" s="1425" t="s">
        <v>1360</v>
      </c>
      <c r="B5516" s="1425" t="s">
        <v>764</v>
      </c>
      <c r="C5516" s="1425" t="s">
        <v>390</v>
      </c>
      <c r="D5516" s="1425" t="s">
        <v>549</v>
      </c>
      <c r="E5516" s="1425" t="s">
        <v>2894</v>
      </c>
      <c r="F5516" s="1425" t="s">
        <v>1295</v>
      </c>
      <c r="G5516" s="1425" t="s">
        <v>1238</v>
      </c>
      <c r="H5516" s="1425" t="s">
        <v>1264</v>
      </c>
      <c r="I5516" s="1425" t="s">
        <v>2770</v>
      </c>
      <c r="J5516" s="1425" t="s">
        <v>1296</v>
      </c>
      <c r="K5516" s="1425">
        <v>0.01</v>
      </c>
    </row>
    <row r="5517" spans="1:11" ht="12.75">
      <c r="A5517" s="1425" t="s">
        <v>1360</v>
      </c>
      <c r="B5517" s="1425" t="s">
        <v>764</v>
      </c>
      <c r="C5517" s="1425" t="s">
        <v>390</v>
      </c>
      <c r="D5517" s="1425" t="s">
        <v>549</v>
      </c>
      <c r="E5517" s="1425" t="s">
        <v>2894</v>
      </c>
      <c r="F5517" s="1425" t="s">
        <v>1295</v>
      </c>
      <c r="G5517" s="1425" t="s">
        <v>1238</v>
      </c>
      <c r="H5517" s="1425" t="s">
        <v>1264</v>
      </c>
      <c r="I5517" s="1425" t="s">
        <v>2771</v>
      </c>
      <c r="J5517" s="1425" t="s">
        <v>1296</v>
      </c>
      <c r="K5517" s="1425">
        <v>0.02</v>
      </c>
    </row>
    <row r="5518" spans="1:11" ht="12.75">
      <c r="A5518" s="1425" t="s">
        <v>1360</v>
      </c>
      <c r="B5518" s="1425" t="s">
        <v>764</v>
      </c>
      <c r="C5518" s="1425" t="s">
        <v>390</v>
      </c>
      <c r="D5518" s="1425" t="s">
        <v>549</v>
      </c>
      <c r="E5518" s="1425" t="s">
        <v>2894</v>
      </c>
      <c r="F5518" s="1425" t="s">
        <v>1295</v>
      </c>
      <c r="G5518" s="1425" t="s">
        <v>1238</v>
      </c>
      <c r="H5518" s="1425" t="s">
        <v>1265</v>
      </c>
      <c r="I5518" s="1425" t="s">
        <v>2768</v>
      </c>
      <c r="J5518" s="1425" t="s">
        <v>1296</v>
      </c>
      <c r="K5518" s="1425">
        <v>33.82</v>
      </c>
    </row>
    <row r="5519" spans="1:11" ht="12.75">
      <c r="A5519" s="1425" t="s">
        <v>1360</v>
      </c>
      <c r="B5519" s="1425" t="s">
        <v>764</v>
      </c>
      <c r="C5519" s="1425" t="s">
        <v>390</v>
      </c>
      <c r="D5519" s="1425" t="s">
        <v>549</v>
      </c>
      <c r="E5519" s="1425" t="s">
        <v>2894</v>
      </c>
      <c r="F5519" s="1425" t="s">
        <v>1295</v>
      </c>
      <c r="G5519" s="1425" t="s">
        <v>1238</v>
      </c>
      <c r="H5519" s="1425" t="s">
        <v>1265</v>
      </c>
      <c r="I5519" s="1425" t="s">
        <v>2771</v>
      </c>
      <c r="J5519" s="1425" t="s">
        <v>1296</v>
      </c>
      <c r="K5519" s="1425">
        <v>5.6900000000000004</v>
      </c>
    </row>
    <row r="5520" spans="1:11" ht="12.75">
      <c r="A5520" s="1425" t="s">
        <v>1360</v>
      </c>
      <c r="B5520" s="1425" t="s">
        <v>764</v>
      </c>
      <c r="C5520" s="1425" t="s">
        <v>390</v>
      </c>
      <c r="D5520" s="1425" t="s">
        <v>549</v>
      </c>
      <c r="E5520" s="1425" t="s">
        <v>2894</v>
      </c>
      <c r="F5520" s="1425" t="s">
        <v>1295</v>
      </c>
      <c r="G5520" s="1425" t="s">
        <v>1238</v>
      </c>
      <c r="H5520" s="1425" t="s">
        <v>2774</v>
      </c>
      <c r="I5520" s="1425" t="s">
        <v>2768</v>
      </c>
      <c r="J5520" s="1425" t="s">
        <v>1296</v>
      </c>
      <c r="K5520" s="1425">
        <v>2499.7199999999998</v>
      </c>
    </row>
    <row r="5521" spans="1:11" ht="12.75">
      <c r="A5521" s="1425" t="s">
        <v>1360</v>
      </c>
      <c r="B5521" s="1425" t="s">
        <v>764</v>
      </c>
      <c r="C5521" s="1425" t="s">
        <v>390</v>
      </c>
      <c r="D5521" s="1425" t="s">
        <v>549</v>
      </c>
      <c r="E5521" s="1425" t="s">
        <v>2894</v>
      </c>
      <c r="F5521" s="1425" t="s">
        <v>1295</v>
      </c>
      <c r="G5521" s="1425" t="s">
        <v>1238</v>
      </c>
      <c r="H5521" s="1425" t="s">
        <v>1267</v>
      </c>
      <c r="I5521" s="1425" t="s">
        <v>2771</v>
      </c>
      <c r="J5521" s="1425" t="s">
        <v>1296</v>
      </c>
      <c r="K5521" s="1425">
        <v>0.059999999999999998</v>
      </c>
    </row>
    <row r="5522" spans="1:11" ht="12.75">
      <c r="A5522" s="1425" t="s">
        <v>1360</v>
      </c>
      <c r="B5522" s="1425" t="s">
        <v>764</v>
      </c>
      <c r="C5522" s="1425" t="s">
        <v>390</v>
      </c>
      <c r="D5522" s="1425" t="s">
        <v>549</v>
      </c>
      <c r="E5522" s="1425" t="s">
        <v>2895</v>
      </c>
      <c r="F5522" s="1425" t="s">
        <v>1297</v>
      </c>
      <c r="G5522" s="1425" t="s">
        <v>1238</v>
      </c>
      <c r="H5522" s="1425" t="s">
        <v>2762</v>
      </c>
      <c r="I5522" s="1425" t="s">
        <v>2767</v>
      </c>
      <c r="J5522" s="1425" t="s">
        <v>1298</v>
      </c>
      <c r="K5522" s="1425">
        <v>1.25</v>
      </c>
    </row>
    <row r="5523" spans="1:11" ht="12.75">
      <c r="A5523" s="1425" t="s">
        <v>1360</v>
      </c>
      <c r="B5523" s="1425" t="s">
        <v>764</v>
      </c>
      <c r="C5523" s="1425" t="s">
        <v>390</v>
      </c>
      <c r="D5523" s="1425" t="s">
        <v>549</v>
      </c>
      <c r="E5523" s="1425" t="s">
        <v>2895</v>
      </c>
      <c r="F5523" s="1425" t="s">
        <v>1297</v>
      </c>
      <c r="G5523" s="1425" t="s">
        <v>1238</v>
      </c>
      <c r="H5523" s="1425" t="s">
        <v>2762</v>
      </c>
      <c r="I5523" s="1425" t="s">
        <v>2770</v>
      </c>
      <c r="J5523" s="1425" t="s">
        <v>1298</v>
      </c>
      <c r="K5523" s="1425">
        <v>3.1099999999999999</v>
      </c>
    </row>
    <row r="5524" spans="1:11" ht="12.75">
      <c r="A5524" s="1425" t="s">
        <v>1360</v>
      </c>
      <c r="B5524" s="1425" t="s">
        <v>764</v>
      </c>
      <c r="C5524" s="1425" t="s">
        <v>390</v>
      </c>
      <c r="D5524" s="1425" t="s">
        <v>549</v>
      </c>
      <c r="E5524" s="1425" t="s">
        <v>2895</v>
      </c>
      <c r="F5524" s="1425" t="s">
        <v>1297</v>
      </c>
      <c r="G5524" s="1425" t="s">
        <v>1238</v>
      </c>
      <c r="H5524" s="1425" t="s">
        <v>1263</v>
      </c>
      <c r="I5524" s="1425" t="s">
        <v>2767</v>
      </c>
      <c r="J5524" s="1425" t="s">
        <v>1298</v>
      </c>
      <c r="K5524" s="1425">
        <v>2.1800000000000002</v>
      </c>
    </row>
    <row r="5525" spans="1:11" ht="12.75">
      <c r="A5525" s="1425" t="s">
        <v>1360</v>
      </c>
      <c r="B5525" s="1425" t="s">
        <v>764</v>
      </c>
      <c r="C5525" s="1425" t="s">
        <v>390</v>
      </c>
      <c r="D5525" s="1425" t="s">
        <v>549</v>
      </c>
      <c r="E5525" s="1425" t="s">
        <v>2895</v>
      </c>
      <c r="F5525" s="1425" t="s">
        <v>1297</v>
      </c>
      <c r="G5525" s="1425" t="s">
        <v>1238</v>
      </c>
      <c r="H5525" s="1425" t="s">
        <v>2772</v>
      </c>
      <c r="I5525" s="1425" t="s">
        <v>2767</v>
      </c>
      <c r="J5525" s="1425" t="s">
        <v>1298</v>
      </c>
      <c r="K5525" s="1425">
        <v>1.1899999999999999</v>
      </c>
    </row>
    <row r="5526" spans="1:11" ht="12.75">
      <c r="A5526" s="1425" t="s">
        <v>1360</v>
      </c>
      <c r="B5526" s="1425" t="s">
        <v>764</v>
      </c>
      <c r="C5526" s="1425" t="s">
        <v>390</v>
      </c>
      <c r="D5526" s="1425" t="s">
        <v>549</v>
      </c>
      <c r="E5526" s="1425" t="s">
        <v>2895</v>
      </c>
      <c r="F5526" s="1425" t="s">
        <v>1297</v>
      </c>
      <c r="G5526" s="1425" t="s">
        <v>1238</v>
      </c>
      <c r="H5526" s="1425" t="s">
        <v>2772</v>
      </c>
      <c r="I5526" s="1425" t="s">
        <v>2769</v>
      </c>
      <c r="J5526" s="1425" t="s">
        <v>1298</v>
      </c>
      <c r="K5526" s="1425">
        <v>0.070000000000000007</v>
      </c>
    </row>
    <row r="5527" spans="1:11" ht="12.75">
      <c r="A5527" s="1425" t="s">
        <v>1360</v>
      </c>
      <c r="B5527" s="1425" t="s">
        <v>764</v>
      </c>
      <c r="C5527" s="1425" t="s">
        <v>390</v>
      </c>
      <c r="D5527" s="1425" t="s">
        <v>549</v>
      </c>
      <c r="E5527" s="1425" t="s">
        <v>2895</v>
      </c>
      <c r="F5527" s="1425" t="s">
        <v>1297</v>
      </c>
      <c r="G5527" s="1425" t="s">
        <v>1238</v>
      </c>
      <c r="H5527" s="1425" t="s">
        <v>1264</v>
      </c>
      <c r="I5527" s="1425" t="s">
        <v>2767</v>
      </c>
      <c r="J5527" s="1425" t="s">
        <v>1298</v>
      </c>
      <c r="K5527" s="1425">
        <v>1.7</v>
      </c>
    </row>
    <row r="5528" spans="1:11" ht="12.75">
      <c r="A5528" s="1425" t="s">
        <v>1360</v>
      </c>
      <c r="B5528" s="1425" t="s">
        <v>764</v>
      </c>
      <c r="C5528" s="1425" t="s">
        <v>390</v>
      </c>
      <c r="D5528" s="1425" t="s">
        <v>549</v>
      </c>
      <c r="E5528" s="1425" t="s">
        <v>2895</v>
      </c>
      <c r="F5528" s="1425" t="s">
        <v>1297</v>
      </c>
      <c r="G5528" s="1425" t="s">
        <v>1238</v>
      </c>
      <c r="H5528" s="1425" t="s">
        <v>2774</v>
      </c>
      <c r="I5528" s="1425" t="s">
        <v>2767</v>
      </c>
      <c r="J5528" s="1425" t="s">
        <v>1298</v>
      </c>
      <c r="K5528" s="1425">
        <v>592.88999999999999</v>
      </c>
    </row>
    <row r="5529" spans="1:11" ht="12.75">
      <c r="A5529" s="1425" t="s">
        <v>1360</v>
      </c>
      <c r="B5529" s="1425" t="s">
        <v>764</v>
      </c>
      <c r="C5529" s="1425" t="s">
        <v>390</v>
      </c>
      <c r="D5529" s="1425" t="s">
        <v>549</v>
      </c>
      <c r="E5529" s="1425" t="s">
        <v>2895</v>
      </c>
      <c r="F5529" s="1425" t="s">
        <v>1297</v>
      </c>
      <c r="G5529" s="1425" t="s">
        <v>1238</v>
      </c>
      <c r="H5529" s="1425" t="s">
        <v>1266</v>
      </c>
      <c r="I5529" s="1425" t="s">
        <v>2767</v>
      </c>
      <c r="J5529" s="1425" t="s">
        <v>1298</v>
      </c>
      <c r="K5529" s="1425">
        <v>0.91000000000000003</v>
      </c>
    </row>
    <row r="5530" spans="1:11" ht="12.75">
      <c r="A5530" s="1425" t="s">
        <v>1360</v>
      </c>
      <c r="B5530" s="1425" t="s">
        <v>764</v>
      </c>
      <c r="C5530" s="1425" t="s">
        <v>390</v>
      </c>
      <c r="D5530" s="1425" t="s">
        <v>549</v>
      </c>
      <c r="E5530" s="1425" t="s">
        <v>2895</v>
      </c>
      <c r="F5530" s="1425" t="s">
        <v>1297</v>
      </c>
      <c r="G5530" s="1425" t="s">
        <v>1238</v>
      </c>
      <c r="H5530" s="1425" t="s">
        <v>1266</v>
      </c>
      <c r="I5530" s="1425" t="s">
        <v>2770</v>
      </c>
      <c r="J5530" s="1425" t="s">
        <v>1298</v>
      </c>
      <c r="K5530" s="1425">
        <v>2.1400000000000001</v>
      </c>
    </row>
    <row r="5531" spans="1:11" ht="12.75">
      <c r="A5531" s="1425" t="s">
        <v>1360</v>
      </c>
      <c r="B5531" s="1425" t="s">
        <v>764</v>
      </c>
      <c r="C5531" s="1425" t="s">
        <v>390</v>
      </c>
      <c r="D5531" s="1425" t="s">
        <v>549</v>
      </c>
      <c r="E5531" s="1425" t="s">
        <v>2896</v>
      </c>
      <c r="F5531" s="1425" t="s">
        <v>1299</v>
      </c>
      <c r="G5531" s="1425" t="s">
        <v>1238</v>
      </c>
      <c r="H5531" s="1425" t="s">
        <v>1263</v>
      </c>
      <c r="I5531" s="1425" t="s">
        <v>2767</v>
      </c>
      <c r="J5531" s="1425" t="s">
        <v>1300</v>
      </c>
      <c r="K5531" s="1425">
        <v>0.14000000000000001</v>
      </c>
    </row>
    <row r="5532" spans="1:11" ht="12.75">
      <c r="A5532" s="1425" t="s">
        <v>1360</v>
      </c>
      <c r="B5532" s="1425" t="s">
        <v>764</v>
      </c>
      <c r="C5532" s="1425" t="s">
        <v>390</v>
      </c>
      <c r="D5532" s="1425" t="s">
        <v>549</v>
      </c>
      <c r="E5532" s="1425" t="s">
        <v>2896</v>
      </c>
      <c r="F5532" s="1425" t="s">
        <v>1299</v>
      </c>
      <c r="G5532" s="1425" t="s">
        <v>1238</v>
      </c>
      <c r="H5532" s="1425" t="s">
        <v>2772</v>
      </c>
      <c r="I5532" s="1425" t="s">
        <v>2767</v>
      </c>
      <c r="J5532" s="1425" t="s">
        <v>1300</v>
      </c>
      <c r="K5532" s="1425">
        <v>2.2400000000000002</v>
      </c>
    </row>
    <row r="5533" spans="1:11" ht="12.75">
      <c r="A5533" s="1425" t="s">
        <v>1360</v>
      </c>
      <c r="B5533" s="1425" t="s">
        <v>764</v>
      </c>
      <c r="C5533" s="1425" t="s">
        <v>390</v>
      </c>
      <c r="D5533" s="1425" t="s">
        <v>549</v>
      </c>
      <c r="E5533" s="1425" t="s">
        <v>2896</v>
      </c>
      <c r="F5533" s="1425" t="s">
        <v>1299</v>
      </c>
      <c r="G5533" s="1425" t="s">
        <v>1238</v>
      </c>
      <c r="H5533" s="1425" t="s">
        <v>2772</v>
      </c>
      <c r="I5533" s="1425" t="s">
        <v>2768</v>
      </c>
      <c r="J5533" s="1425" t="s">
        <v>1300</v>
      </c>
      <c r="K5533" s="1425">
        <v>0.72999999999999998</v>
      </c>
    </row>
    <row r="5534" spans="1:11" ht="12.75">
      <c r="A5534" s="1425" t="s">
        <v>1360</v>
      </c>
      <c r="B5534" s="1425" t="s">
        <v>764</v>
      </c>
      <c r="C5534" s="1425" t="s">
        <v>390</v>
      </c>
      <c r="D5534" s="1425" t="s">
        <v>549</v>
      </c>
      <c r="E5534" s="1425" t="s">
        <v>2896</v>
      </c>
      <c r="F5534" s="1425" t="s">
        <v>1299</v>
      </c>
      <c r="G5534" s="1425" t="s">
        <v>1238</v>
      </c>
      <c r="H5534" s="1425" t="s">
        <v>2773</v>
      </c>
      <c r="I5534" s="1425" t="s">
        <v>2769</v>
      </c>
      <c r="J5534" s="1425" t="s">
        <v>1300</v>
      </c>
      <c r="K5534" s="1425">
        <v>0.85999999999999999</v>
      </c>
    </row>
    <row r="5535" spans="1:11" ht="12.75">
      <c r="A5535" s="1425" t="s">
        <v>1360</v>
      </c>
      <c r="B5535" s="1425" t="s">
        <v>764</v>
      </c>
      <c r="C5535" s="1425" t="s">
        <v>390</v>
      </c>
      <c r="D5535" s="1425" t="s">
        <v>549</v>
      </c>
      <c r="E5535" s="1425" t="s">
        <v>2896</v>
      </c>
      <c r="F5535" s="1425" t="s">
        <v>1299</v>
      </c>
      <c r="G5535" s="1425" t="s">
        <v>1238</v>
      </c>
      <c r="H5535" s="1425" t="s">
        <v>1265</v>
      </c>
      <c r="I5535" s="1425" t="s">
        <v>2770</v>
      </c>
      <c r="J5535" s="1425" t="s">
        <v>1300</v>
      </c>
      <c r="K5535" s="1425">
        <v>0.13</v>
      </c>
    </row>
    <row r="5536" spans="1:11" ht="12.75">
      <c r="A5536" s="1425" t="s">
        <v>1360</v>
      </c>
      <c r="B5536" s="1425" t="s">
        <v>764</v>
      </c>
      <c r="C5536" s="1425" t="s">
        <v>390</v>
      </c>
      <c r="D5536" s="1425" t="s">
        <v>549</v>
      </c>
      <c r="E5536" s="1425" t="s">
        <v>2896</v>
      </c>
      <c r="F5536" s="1425" t="s">
        <v>1299</v>
      </c>
      <c r="G5536" s="1425" t="s">
        <v>1238</v>
      </c>
      <c r="H5536" s="1425" t="s">
        <v>2774</v>
      </c>
      <c r="I5536" s="1425" t="s">
        <v>2770</v>
      </c>
      <c r="J5536" s="1425" t="s">
        <v>1300</v>
      </c>
      <c r="K5536" s="1425">
        <v>6.4199999999999999</v>
      </c>
    </row>
    <row r="5537" spans="1:11" ht="12.75">
      <c r="A5537" s="1425" t="s">
        <v>1360</v>
      </c>
      <c r="B5537" s="1425" t="s">
        <v>764</v>
      </c>
      <c r="C5537" s="1425" t="s">
        <v>390</v>
      </c>
      <c r="D5537" s="1425" t="s">
        <v>549</v>
      </c>
      <c r="E5537" s="1425" t="s">
        <v>2896</v>
      </c>
      <c r="F5537" s="1425" t="s">
        <v>1299</v>
      </c>
      <c r="G5537" s="1425" t="s">
        <v>1238</v>
      </c>
      <c r="H5537" s="1425" t="s">
        <v>2774</v>
      </c>
      <c r="I5537" s="1425" t="s">
        <v>2771</v>
      </c>
      <c r="J5537" s="1425" t="s">
        <v>1300</v>
      </c>
      <c r="K5537" s="1425">
        <v>1.9099999999999999</v>
      </c>
    </row>
    <row r="5538" spans="1:11" ht="12.75">
      <c r="A5538" s="1425" t="s">
        <v>1360</v>
      </c>
      <c r="B5538" s="1425" t="s">
        <v>764</v>
      </c>
      <c r="C5538" s="1425" t="s">
        <v>390</v>
      </c>
      <c r="D5538" s="1425" t="s">
        <v>549</v>
      </c>
      <c r="E5538" s="1425" t="s">
        <v>2896</v>
      </c>
      <c r="F5538" s="1425" t="s">
        <v>1299</v>
      </c>
      <c r="G5538" s="1425" t="s">
        <v>1238</v>
      </c>
      <c r="H5538" s="1425" t="s">
        <v>1267</v>
      </c>
      <c r="I5538" s="1425" t="s">
        <v>2770</v>
      </c>
      <c r="J5538" s="1425" t="s">
        <v>1300</v>
      </c>
      <c r="K5538" s="1425">
        <v>921.10000000000002</v>
      </c>
    </row>
    <row r="5539" spans="1:11" ht="12.75">
      <c r="A5539" s="1425" t="s">
        <v>1360</v>
      </c>
      <c r="B5539" s="1425" t="s">
        <v>764</v>
      </c>
      <c r="C5539" s="1425" t="s">
        <v>390</v>
      </c>
      <c r="D5539" s="1425" t="s">
        <v>549</v>
      </c>
      <c r="E5539" s="1425" t="s">
        <v>2897</v>
      </c>
      <c r="F5539" s="1425" t="s">
        <v>1283</v>
      </c>
      <c r="G5539" s="1425" t="s">
        <v>1238</v>
      </c>
      <c r="H5539" s="1425" t="s">
        <v>2762</v>
      </c>
      <c r="I5539" s="1425" t="s">
        <v>2769</v>
      </c>
      <c r="J5539" s="1425" t="s">
        <v>1284</v>
      </c>
      <c r="K5539" s="1425">
        <v>36.409999999999997</v>
      </c>
    </row>
    <row r="5540" spans="1:11" ht="12.75">
      <c r="A5540" s="1425" t="s">
        <v>1360</v>
      </c>
      <c r="B5540" s="1425" t="s">
        <v>764</v>
      </c>
      <c r="C5540" s="1425" t="s">
        <v>390</v>
      </c>
      <c r="D5540" s="1425" t="s">
        <v>549</v>
      </c>
      <c r="E5540" s="1425" t="s">
        <v>2897</v>
      </c>
      <c r="F5540" s="1425" t="s">
        <v>1283</v>
      </c>
      <c r="G5540" s="1425" t="s">
        <v>1238</v>
      </c>
      <c r="H5540" s="1425" t="s">
        <v>2762</v>
      </c>
      <c r="I5540" s="1425" t="s">
        <v>2770</v>
      </c>
      <c r="J5540" s="1425" t="s">
        <v>1284</v>
      </c>
      <c r="K5540" s="1425">
        <v>34.729999999999997</v>
      </c>
    </row>
    <row r="5541" spans="1:11" ht="12.75">
      <c r="A5541" s="1425" t="s">
        <v>1360</v>
      </c>
      <c r="B5541" s="1425" t="s">
        <v>764</v>
      </c>
      <c r="C5541" s="1425" t="s">
        <v>390</v>
      </c>
      <c r="D5541" s="1425" t="s">
        <v>549</v>
      </c>
      <c r="E5541" s="1425" t="s">
        <v>2897</v>
      </c>
      <c r="F5541" s="1425" t="s">
        <v>1283</v>
      </c>
      <c r="G5541" s="1425" t="s">
        <v>1238</v>
      </c>
      <c r="H5541" s="1425" t="s">
        <v>1263</v>
      </c>
      <c r="I5541" s="1425" t="s">
        <v>2767</v>
      </c>
      <c r="J5541" s="1425" t="s">
        <v>1284</v>
      </c>
      <c r="K5541" s="1425">
        <v>4.3099999999999996</v>
      </c>
    </row>
    <row r="5542" spans="1:11" ht="12.75">
      <c r="A5542" s="1425" t="s">
        <v>1360</v>
      </c>
      <c r="B5542" s="1425" t="s">
        <v>764</v>
      </c>
      <c r="C5542" s="1425" t="s">
        <v>390</v>
      </c>
      <c r="D5542" s="1425" t="s">
        <v>549</v>
      </c>
      <c r="E5542" s="1425" t="s">
        <v>2897</v>
      </c>
      <c r="F5542" s="1425" t="s">
        <v>1283</v>
      </c>
      <c r="G5542" s="1425" t="s">
        <v>1238</v>
      </c>
      <c r="H5542" s="1425" t="s">
        <v>1263</v>
      </c>
      <c r="I5542" s="1425" t="s">
        <v>2768</v>
      </c>
      <c r="J5542" s="1425" t="s">
        <v>1284</v>
      </c>
      <c r="K5542" s="1425">
        <v>612.78999999999996</v>
      </c>
    </row>
    <row r="5543" spans="1:11" ht="12.75">
      <c r="A5543" s="1425" t="s">
        <v>1360</v>
      </c>
      <c r="B5543" s="1425" t="s">
        <v>764</v>
      </c>
      <c r="C5543" s="1425" t="s">
        <v>390</v>
      </c>
      <c r="D5543" s="1425" t="s">
        <v>549</v>
      </c>
      <c r="E5543" s="1425" t="s">
        <v>2897</v>
      </c>
      <c r="F5543" s="1425" t="s">
        <v>1283</v>
      </c>
      <c r="G5543" s="1425" t="s">
        <v>1238</v>
      </c>
      <c r="H5543" s="1425" t="s">
        <v>1263</v>
      </c>
      <c r="I5543" s="1425" t="s">
        <v>2769</v>
      </c>
      <c r="J5543" s="1425" t="s">
        <v>1284</v>
      </c>
      <c r="K5543" s="1425">
        <v>645.77999999999997</v>
      </c>
    </row>
    <row r="5544" spans="1:11" ht="12.75">
      <c r="A5544" s="1425" t="s">
        <v>1360</v>
      </c>
      <c r="B5544" s="1425" t="s">
        <v>764</v>
      </c>
      <c r="C5544" s="1425" t="s">
        <v>390</v>
      </c>
      <c r="D5544" s="1425" t="s">
        <v>549</v>
      </c>
      <c r="E5544" s="1425" t="s">
        <v>2897</v>
      </c>
      <c r="F5544" s="1425" t="s">
        <v>1283</v>
      </c>
      <c r="G5544" s="1425" t="s">
        <v>1238</v>
      </c>
      <c r="H5544" s="1425" t="s">
        <v>1263</v>
      </c>
      <c r="I5544" s="1425" t="s">
        <v>2770</v>
      </c>
      <c r="J5544" s="1425" t="s">
        <v>1284</v>
      </c>
      <c r="K5544" s="1425">
        <v>1527.8</v>
      </c>
    </row>
    <row r="5545" spans="1:11" ht="12.75">
      <c r="A5545" s="1425" t="s">
        <v>1360</v>
      </c>
      <c r="B5545" s="1425" t="s">
        <v>764</v>
      </c>
      <c r="C5545" s="1425" t="s">
        <v>390</v>
      </c>
      <c r="D5545" s="1425" t="s">
        <v>549</v>
      </c>
      <c r="E5545" s="1425" t="s">
        <v>2897</v>
      </c>
      <c r="F5545" s="1425" t="s">
        <v>1283</v>
      </c>
      <c r="G5545" s="1425" t="s">
        <v>1238</v>
      </c>
      <c r="H5545" s="1425" t="s">
        <v>2772</v>
      </c>
      <c r="I5545" s="1425" t="s">
        <v>2767</v>
      </c>
      <c r="J5545" s="1425" t="s">
        <v>1284</v>
      </c>
      <c r="K5545" s="1425">
        <v>1.1100000000000001</v>
      </c>
    </row>
    <row r="5546" spans="1:11" ht="12.75">
      <c r="A5546" s="1425" t="s">
        <v>1360</v>
      </c>
      <c r="B5546" s="1425" t="s">
        <v>764</v>
      </c>
      <c r="C5546" s="1425" t="s">
        <v>390</v>
      </c>
      <c r="D5546" s="1425" t="s">
        <v>549</v>
      </c>
      <c r="E5546" s="1425" t="s">
        <v>2897</v>
      </c>
      <c r="F5546" s="1425" t="s">
        <v>1283</v>
      </c>
      <c r="G5546" s="1425" t="s">
        <v>1238</v>
      </c>
      <c r="H5546" s="1425" t="s">
        <v>2772</v>
      </c>
      <c r="I5546" s="1425" t="s">
        <v>2768</v>
      </c>
      <c r="J5546" s="1425" t="s">
        <v>1284</v>
      </c>
      <c r="K5546" s="1425">
        <v>491.94999999999999</v>
      </c>
    </row>
    <row r="5547" spans="1:11" ht="12.75">
      <c r="A5547" s="1425" t="s">
        <v>1360</v>
      </c>
      <c r="B5547" s="1425" t="s">
        <v>764</v>
      </c>
      <c r="C5547" s="1425" t="s">
        <v>390</v>
      </c>
      <c r="D5547" s="1425" t="s">
        <v>549</v>
      </c>
      <c r="E5547" s="1425" t="s">
        <v>2897</v>
      </c>
      <c r="F5547" s="1425" t="s">
        <v>1283</v>
      </c>
      <c r="G5547" s="1425" t="s">
        <v>1238</v>
      </c>
      <c r="H5547" s="1425" t="s">
        <v>2772</v>
      </c>
      <c r="I5547" s="1425" t="s">
        <v>2769</v>
      </c>
      <c r="J5547" s="1425" t="s">
        <v>1284</v>
      </c>
      <c r="K5547" s="1425">
        <v>43.75</v>
      </c>
    </row>
    <row r="5548" spans="1:11" ht="12.75">
      <c r="A5548" s="1425" t="s">
        <v>1360</v>
      </c>
      <c r="B5548" s="1425" t="s">
        <v>764</v>
      </c>
      <c r="C5548" s="1425" t="s">
        <v>390</v>
      </c>
      <c r="D5548" s="1425" t="s">
        <v>549</v>
      </c>
      <c r="E5548" s="1425" t="s">
        <v>2897</v>
      </c>
      <c r="F5548" s="1425" t="s">
        <v>1283</v>
      </c>
      <c r="G5548" s="1425" t="s">
        <v>1238</v>
      </c>
      <c r="H5548" s="1425" t="s">
        <v>2772</v>
      </c>
      <c r="I5548" s="1425" t="s">
        <v>2770</v>
      </c>
      <c r="J5548" s="1425" t="s">
        <v>1284</v>
      </c>
      <c r="K5548" s="1425">
        <v>46.149999999999999</v>
      </c>
    </row>
    <row r="5549" spans="1:11" ht="12.75">
      <c r="A5549" s="1425" t="s">
        <v>1360</v>
      </c>
      <c r="B5549" s="1425" t="s">
        <v>764</v>
      </c>
      <c r="C5549" s="1425" t="s">
        <v>390</v>
      </c>
      <c r="D5549" s="1425" t="s">
        <v>549</v>
      </c>
      <c r="E5549" s="1425" t="s">
        <v>2897</v>
      </c>
      <c r="F5549" s="1425" t="s">
        <v>1283</v>
      </c>
      <c r="G5549" s="1425" t="s">
        <v>1238</v>
      </c>
      <c r="H5549" s="1425" t="s">
        <v>2773</v>
      </c>
      <c r="I5549" s="1425" t="s">
        <v>2769</v>
      </c>
      <c r="J5549" s="1425" t="s">
        <v>1284</v>
      </c>
      <c r="K5549" s="1425">
        <v>46.259999999999998</v>
      </c>
    </row>
    <row r="5550" spans="1:11" ht="12.75">
      <c r="A5550" s="1425" t="s">
        <v>1360</v>
      </c>
      <c r="B5550" s="1425" t="s">
        <v>764</v>
      </c>
      <c r="C5550" s="1425" t="s">
        <v>390</v>
      </c>
      <c r="D5550" s="1425" t="s">
        <v>549</v>
      </c>
      <c r="E5550" s="1425" t="s">
        <v>2897</v>
      </c>
      <c r="F5550" s="1425" t="s">
        <v>1283</v>
      </c>
      <c r="G5550" s="1425" t="s">
        <v>1238</v>
      </c>
      <c r="H5550" s="1425" t="s">
        <v>2773</v>
      </c>
      <c r="I5550" s="1425" t="s">
        <v>2770</v>
      </c>
      <c r="J5550" s="1425" t="s">
        <v>1284</v>
      </c>
      <c r="K5550" s="1425">
        <v>39.649999999999999</v>
      </c>
    </row>
    <row r="5551" spans="1:11" ht="12.75">
      <c r="A5551" s="1425" t="s">
        <v>1360</v>
      </c>
      <c r="B5551" s="1425" t="s">
        <v>764</v>
      </c>
      <c r="C5551" s="1425" t="s">
        <v>390</v>
      </c>
      <c r="D5551" s="1425" t="s">
        <v>549</v>
      </c>
      <c r="E5551" s="1425" t="s">
        <v>2897</v>
      </c>
      <c r="F5551" s="1425" t="s">
        <v>1283</v>
      </c>
      <c r="G5551" s="1425" t="s">
        <v>1238</v>
      </c>
      <c r="H5551" s="1425" t="s">
        <v>1264</v>
      </c>
      <c r="I5551" s="1425" t="s">
        <v>2769</v>
      </c>
      <c r="J5551" s="1425" t="s">
        <v>1284</v>
      </c>
      <c r="K5551" s="1425">
        <v>28.550000000000001</v>
      </c>
    </row>
    <row r="5552" spans="1:11" ht="12.75">
      <c r="A5552" s="1425" t="s">
        <v>1360</v>
      </c>
      <c r="B5552" s="1425" t="s">
        <v>764</v>
      </c>
      <c r="C5552" s="1425" t="s">
        <v>390</v>
      </c>
      <c r="D5552" s="1425" t="s">
        <v>549</v>
      </c>
      <c r="E5552" s="1425" t="s">
        <v>2897</v>
      </c>
      <c r="F5552" s="1425" t="s">
        <v>1283</v>
      </c>
      <c r="G5552" s="1425" t="s">
        <v>1238</v>
      </c>
      <c r="H5552" s="1425" t="s">
        <v>1264</v>
      </c>
      <c r="I5552" s="1425" t="s">
        <v>2770</v>
      </c>
      <c r="J5552" s="1425" t="s">
        <v>1284</v>
      </c>
      <c r="K5552" s="1425">
        <v>39.189999999999998</v>
      </c>
    </row>
    <row r="5553" spans="1:11" ht="12.75">
      <c r="A5553" s="1425" t="s">
        <v>1360</v>
      </c>
      <c r="B5553" s="1425" t="s">
        <v>764</v>
      </c>
      <c r="C5553" s="1425" t="s">
        <v>390</v>
      </c>
      <c r="D5553" s="1425" t="s">
        <v>549</v>
      </c>
      <c r="E5553" s="1425" t="s">
        <v>2897</v>
      </c>
      <c r="F5553" s="1425" t="s">
        <v>1283</v>
      </c>
      <c r="G5553" s="1425" t="s">
        <v>1238</v>
      </c>
      <c r="H5553" s="1425" t="s">
        <v>1265</v>
      </c>
      <c r="I5553" s="1425" t="s">
        <v>2769</v>
      </c>
      <c r="J5553" s="1425" t="s">
        <v>1284</v>
      </c>
      <c r="K5553" s="1425">
        <v>44.259999999999998</v>
      </c>
    </row>
    <row r="5554" spans="1:11" ht="12.75">
      <c r="A5554" s="1425" t="s">
        <v>1360</v>
      </c>
      <c r="B5554" s="1425" t="s">
        <v>764</v>
      </c>
      <c r="C5554" s="1425" t="s">
        <v>390</v>
      </c>
      <c r="D5554" s="1425" t="s">
        <v>549</v>
      </c>
      <c r="E5554" s="1425" t="s">
        <v>2897</v>
      </c>
      <c r="F5554" s="1425" t="s">
        <v>1283</v>
      </c>
      <c r="G5554" s="1425" t="s">
        <v>1238</v>
      </c>
      <c r="H5554" s="1425" t="s">
        <v>1265</v>
      </c>
      <c r="I5554" s="1425" t="s">
        <v>2770</v>
      </c>
      <c r="J5554" s="1425" t="s">
        <v>1284</v>
      </c>
      <c r="K5554" s="1425">
        <v>39.200000000000003</v>
      </c>
    </row>
    <row r="5555" spans="1:11" ht="12.75">
      <c r="A5555" s="1425" t="s">
        <v>1360</v>
      </c>
      <c r="B5555" s="1425" t="s">
        <v>764</v>
      </c>
      <c r="C5555" s="1425" t="s">
        <v>390</v>
      </c>
      <c r="D5555" s="1425" t="s">
        <v>549</v>
      </c>
      <c r="E5555" s="1425" t="s">
        <v>2897</v>
      </c>
      <c r="F5555" s="1425" t="s">
        <v>1283</v>
      </c>
      <c r="G5555" s="1425" t="s">
        <v>1238</v>
      </c>
      <c r="H5555" s="1425" t="s">
        <v>2774</v>
      </c>
      <c r="I5555" s="1425" t="s">
        <v>2767</v>
      </c>
      <c r="J5555" s="1425" t="s">
        <v>1284</v>
      </c>
      <c r="K5555" s="1425">
        <v>1585.77</v>
      </c>
    </row>
    <row r="5556" spans="1:11" ht="12.75">
      <c r="A5556" s="1425" t="s">
        <v>1360</v>
      </c>
      <c r="B5556" s="1425" t="s">
        <v>764</v>
      </c>
      <c r="C5556" s="1425" t="s">
        <v>390</v>
      </c>
      <c r="D5556" s="1425" t="s">
        <v>549</v>
      </c>
      <c r="E5556" s="1425" t="s">
        <v>2897</v>
      </c>
      <c r="F5556" s="1425" t="s">
        <v>1283</v>
      </c>
      <c r="G5556" s="1425" t="s">
        <v>1238</v>
      </c>
      <c r="H5556" s="1425" t="s">
        <v>2774</v>
      </c>
      <c r="I5556" s="1425" t="s">
        <v>2768</v>
      </c>
      <c r="J5556" s="1425" t="s">
        <v>1284</v>
      </c>
      <c r="K5556" s="1425">
        <v>398.20999999999998</v>
      </c>
    </row>
    <row r="5557" spans="1:11" ht="12.75">
      <c r="A5557" s="1425" t="s">
        <v>1360</v>
      </c>
      <c r="B5557" s="1425" t="s">
        <v>764</v>
      </c>
      <c r="C5557" s="1425" t="s">
        <v>390</v>
      </c>
      <c r="D5557" s="1425" t="s">
        <v>549</v>
      </c>
      <c r="E5557" s="1425" t="s">
        <v>2897</v>
      </c>
      <c r="F5557" s="1425" t="s">
        <v>1283</v>
      </c>
      <c r="G5557" s="1425" t="s">
        <v>1238</v>
      </c>
      <c r="H5557" s="1425" t="s">
        <v>2774</v>
      </c>
      <c r="I5557" s="1425" t="s">
        <v>2769</v>
      </c>
      <c r="J5557" s="1425" t="s">
        <v>1284</v>
      </c>
      <c r="K5557" s="1425">
        <v>46.899999999999999</v>
      </c>
    </row>
    <row r="5558" spans="1:11" ht="12.75">
      <c r="A5558" s="1425" t="s">
        <v>1360</v>
      </c>
      <c r="B5558" s="1425" t="s">
        <v>764</v>
      </c>
      <c r="C5558" s="1425" t="s">
        <v>390</v>
      </c>
      <c r="D5558" s="1425" t="s">
        <v>549</v>
      </c>
      <c r="E5558" s="1425" t="s">
        <v>2897</v>
      </c>
      <c r="F5558" s="1425" t="s">
        <v>1283</v>
      </c>
      <c r="G5558" s="1425" t="s">
        <v>1238</v>
      </c>
      <c r="H5558" s="1425" t="s">
        <v>2774</v>
      </c>
      <c r="I5558" s="1425" t="s">
        <v>2770</v>
      </c>
      <c r="J5558" s="1425" t="s">
        <v>1284</v>
      </c>
      <c r="K5558" s="1425">
        <v>37.920000000000002</v>
      </c>
    </row>
    <row r="5559" spans="1:11" ht="12.75">
      <c r="A5559" s="1425" t="s">
        <v>1360</v>
      </c>
      <c r="B5559" s="1425" t="s">
        <v>764</v>
      </c>
      <c r="C5559" s="1425" t="s">
        <v>390</v>
      </c>
      <c r="D5559" s="1425" t="s">
        <v>549</v>
      </c>
      <c r="E5559" s="1425" t="s">
        <v>2897</v>
      </c>
      <c r="F5559" s="1425" t="s">
        <v>1283</v>
      </c>
      <c r="G5559" s="1425" t="s">
        <v>1238</v>
      </c>
      <c r="H5559" s="1425" t="s">
        <v>1266</v>
      </c>
      <c r="I5559" s="1425" t="s">
        <v>2769</v>
      </c>
      <c r="J5559" s="1425" t="s">
        <v>1284</v>
      </c>
      <c r="K5559" s="1425">
        <v>38.770000000000003</v>
      </c>
    </row>
    <row r="5560" spans="1:11" ht="12.75">
      <c r="A5560" s="1425" t="s">
        <v>1360</v>
      </c>
      <c r="B5560" s="1425" t="s">
        <v>764</v>
      </c>
      <c r="C5560" s="1425" t="s">
        <v>390</v>
      </c>
      <c r="D5560" s="1425" t="s">
        <v>549</v>
      </c>
      <c r="E5560" s="1425" t="s">
        <v>2897</v>
      </c>
      <c r="F5560" s="1425" t="s">
        <v>1283</v>
      </c>
      <c r="G5560" s="1425" t="s">
        <v>1238</v>
      </c>
      <c r="H5560" s="1425" t="s">
        <v>1266</v>
      </c>
      <c r="I5560" s="1425" t="s">
        <v>2770</v>
      </c>
      <c r="J5560" s="1425" t="s">
        <v>1284</v>
      </c>
      <c r="K5560" s="1425">
        <v>36.520000000000003</v>
      </c>
    </row>
    <row r="5561" spans="1:11" ht="12.75">
      <c r="A5561" s="1425" t="s">
        <v>1360</v>
      </c>
      <c r="B5561" s="1425" t="s">
        <v>764</v>
      </c>
      <c r="C5561" s="1425" t="s">
        <v>390</v>
      </c>
      <c r="D5561" s="1425" t="s">
        <v>549</v>
      </c>
      <c r="E5561" s="1425" t="s">
        <v>2897</v>
      </c>
      <c r="F5561" s="1425" t="s">
        <v>1283</v>
      </c>
      <c r="G5561" s="1425" t="s">
        <v>1238</v>
      </c>
      <c r="H5561" s="1425" t="s">
        <v>1267</v>
      </c>
      <c r="I5561" s="1425" t="s">
        <v>2765</v>
      </c>
      <c r="J5561" s="1425" t="s">
        <v>1284</v>
      </c>
      <c r="K5561" s="1425">
        <v>0.93000000000000005</v>
      </c>
    </row>
    <row r="5562" spans="1:11" ht="12.75">
      <c r="A5562" s="1425" t="s">
        <v>1360</v>
      </c>
      <c r="B5562" s="1425" t="s">
        <v>764</v>
      </c>
      <c r="C5562" s="1425" t="s">
        <v>390</v>
      </c>
      <c r="D5562" s="1425" t="s">
        <v>549</v>
      </c>
      <c r="E5562" s="1425" t="s">
        <v>2897</v>
      </c>
      <c r="F5562" s="1425" t="s">
        <v>1283</v>
      </c>
      <c r="G5562" s="1425" t="s">
        <v>1238</v>
      </c>
      <c r="H5562" s="1425" t="s">
        <v>1267</v>
      </c>
      <c r="I5562" s="1425" t="s">
        <v>2767</v>
      </c>
      <c r="J5562" s="1425" t="s">
        <v>1284</v>
      </c>
      <c r="K5562" s="1425">
        <v>3.25</v>
      </c>
    </row>
    <row r="5563" spans="1:11" ht="12.75">
      <c r="A5563" s="1425" t="s">
        <v>1360</v>
      </c>
      <c r="B5563" s="1425" t="s">
        <v>764</v>
      </c>
      <c r="C5563" s="1425" t="s">
        <v>390</v>
      </c>
      <c r="D5563" s="1425" t="s">
        <v>549</v>
      </c>
      <c r="E5563" s="1425" t="s">
        <v>2897</v>
      </c>
      <c r="F5563" s="1425" t="s">
        <v>1283</v>
      </c>
      <c r="G5563" s="1425" t="s">
        <v>1238</v>
      </c>
      <c r="H5563" s="1425" t="s">
        <v>1267</v>
      </c>
      <c r="I5563" s="1425" t="s">
        <v>2768</v>
      </c>
      <c r="J5563" s="1425" t="s">
        <v>1284</v>
      </c>
      <c r="K5563" s="1425">
        <v>0.93999999999999995</v>
      </c>
    </row>
    <row r="5564" spans="1:11" ht="12.75">
      <c r="A5564" s="1425" t="s">
        <v>1360</v>
      </c>
      <c r="B5564" s="1425" t="s">
        <v>764</v>
      </c>
      <c r="C5564" s="1425" t="s">
        <v>390</v>
      </c>
      <c r="D5564" s="1425" t="s">
        <v>549</v>
      </c>
      <c r="E5564" s="1425" t="s">
        <v>2897</v>
      </c>
      <c r="F5564" s="1425" t="s">
        <v>1283</v>
      </c>
      <c r="G5564" s="1425" t="s">
        <v>1238</v>
      </c>
      <c r="H5564" s="1425" t="s">
        <v>1267</v>
      </c>
      <c r="I5564" s="1425" t="s">
        <v>2769</v>
      </c>
      <c r="J5564" s="1425" t="s">
        <v>1284</v>
      </c>
      <c r="K5564" s="1425">
        <v>29.359999999999999</v>
      </c>
    </row>
    <row r="5565" spans="1:11" ht="12.75">
      <c r="A5565" s="1425" t="s">
        <v>1360</v>
      </c>
      <c r="B5565" s="1425" t="s">
        <v>764</v>
      </c>
      <c r="C5565" s="1425" t="s">
        <v>390</v>
      </c>
      <c r="D5565" s="1425" t="s">
        <v>549</v>
      </c>
      <c r="E5565" s="1425" t="s">
        <v>2897</v>
      </c>
      <c r="F5565" s="1425" t="s">
        <v>1283</v>
      </c>
      <c r="G5565" s="1425" t="s">
        <v>1238</v>
      </c>
      <c r="H5565" s="1425" t="s">
        <v>1267</v>
      </c>
      <c r="I5565" s="1425" t="s">
        <v>2770</v>
      </c>
      <c r="J5565" s="1425" t="s">
        <v>1284</v>
      </c>
      <c r="K5565" s="1425">
        <v>31.050000000000001</v>
      </c>
    </row>
    <row r="5566" spans="1:11" ht="12.75">
      <c r="A5566" s="1425" t="s">
        <v>1360</v>
      </c>
      <c r="B5566" s="1425" t="s">
        <v>764</v>
      </c>
      <c r="C5566" s="1425" t="s">
        <v>390</v>
      </c>
      <c r="D5566" s="1425" t="s">
        <v>549</v>
      </c>
      <c r="E5566" s="1425" t="s">
        <v>2898</v>
      </c>
      <c r="F5566" s="1425" t="s">
        <v>1301</v>
      </c>
      <c r="G5566" s="1425" t="s">
        <v>1238</v>
      </c>
      <c r="H5566" s="1425" t="s">
        <v>2762</v>
      </c>
      <c r="I5566" s="1425" t="s">
        <v>2770</v>
      </c>
      <c r="J5566" s="1425" t="s">
        <v>1302</v>
      </c>
      <c r="K5566" s="1425">
        <v>0.89000000000000001</v>
      </c>
    </row>
    <row r="5567" spans="1:11" ht="12.75">
      <c r="A5567" s="1425" t="s">
        <v>1360</v>
      </c>
      <c r="B5567" s="1425" t="s">
        <v>764</v>
      </c>
      <c r="C5567" s="1425" t="s">
        <v>390</v>
      </c>
      <c r="D5567" s="1425" t="s">
        <v>549</v>
      </c>
      <c r="E5567" s="1425" t="s">
        <v>2898</v>
      </c>
      <c r="F5567" s="1425" t="s">
        <v>1301</v>
      </c>
      <c r="G5567" s="1425" t="s">
        <v>1238</v>
      </c>
      <c r="H5567" s="1425" t="s">
        <v>1263</v>
      </c>
      <c r="I5567" s="1425" t="s">
        <v>2767</v>
      </c>
      <c r="J5567" s="1425" t="s">
        <v>1302</v>
      </c>
      <c r="K5567" s="1425">
        <v>0.02</v>
      </c>
    </row>
    <row r="5568" spans="1:11" ht="12.75">
      <c r="A5568" s="1425" t="s">
        <v>1360</v>
      </c>
      <c r="B5568" s="1425" t="s">
        <v>764</v>
      </c>
      <c r="C5568" s="1425" t="s">
        <v>390</v>
      </c>
      <c r="D5568" s="1425" t="s">
        <v>549</v>
      </c>
      <c r="E5568" s="1425" t="s">
        <v>2898</v>
      </c>
      <c r="F5568" s="1425" t="s">
        <v>1301</v>
      </c>
      <c r="G5568" s="1425" t="s">
        <v>1238</v>
      </c>
      <c r="H5568" s="1425" t="s">
        <v>1263</v>
      </c>
      <c r="I5568" s="1425" t="s">
        <v>2770</v>
      </c>
      <c r="J5568" s="1425" t="s">
        <v>1302</v>
      </c>
      <c r="K5568" s="1425">
        <v>116.83</v>
      </c>
    </row>
    <row r="5569" spans="1:11" ht="12.75">
      <c r="A5569" s="1425" t="s">
        <v>1360</v>
      </c>
      <c r="B5569" s="1425" t="s">
        <v>764</v>
      </c>
      <c r="C5569" s="1425" t="s">
        <v>390</v>
      </c>
      <c r="D5569" s="1425" t="s">
        <v>549</v>
      </c>
      <c r="E5569" s="1425" t="s">
        <v>2898</v>
      </c>
      <c r="F5569" s="1425" t="s">
        <v>1301</v>
      </c>
      <c r="G5569" s="1425" t="s">
        <v>1238</v>
      </c>
      <c r="H5569" s="1425" t="s">
        <v>2772</v>
      </c>
      <c r="I5569" s="1425" t="s">
        <v>2769</v>
      </c>
      <c r="J5569" s="1425" t="s">
        <v>1302</v>
      </c>
      <c r="K5569" s="1425">
        <v>2.71</v>
      </c>
    </row>
    <row r="5570" spans="1:11" ht="12.75">
      <c r="A5570" s="1425" t="s">
        <v>1360</v>
      </c>
      <c r="B5570" s="1425" t="s">
        <v>764</v>
      </c>
      <c r="C5570" s="1425" t="s">
        <v>390</v>
      </c>
      <c r="D5570" s="1425" t="s">
        <v>549</v>
      </c>
      <c r="E5570" s="1425" t="s">
        <v>2898</v>
      </c>
      <c r="F5570" s="1425" t="s">
        <v>1301</v>
      </c>
      <c r="G5570" s="1425" t="s">
        <v>1238</v>
      </c>
      <c r="H5570" s="1425" t="s">
        <v>2773</v>
      </c>
      <c r="I5570" s="1425" t="s">
        <v>2770</v>
      </c>
      <c r="J5570" s="1425" t="s">
        <v>1302</v>
      </c>
      <c r="K5570" s="1425">
        <v>2.1600000000000001</v>
      </c>
    </row>
    <row r="5571" spans="1:11" ht="12.75">
      <c r="A5571" s="1425" t="s">
        <v>1360</v>
      </c>
      <c r="B5571" s="1425" t="s">
        <v>764</v>
      </c>
      <c r="C5571" s="1425" t="s">
        <v>390</v>
      </c>
      <c r="D5571" s="1425" t="s">
        <v>549</v>
      </c>
      <c r="E5571" s="1425" t="s">
        <v>2898</v>
      </c>
      <c r="F5571" s="1425" t="s">
        <v>1301</v>
      </c>
      <c r="G5571" s="1425" t="s">
        <v>1238</v>
      </c>
      <c r="H5571" s="1425" t="s">
        <v>1265</v>
      </c>
      <c r="I5571" s="1425" t="s">
        <v>2770</v>
      </c>
      <c r="J5571" s="1425" t="s">
        <v>1302</v>
      </c>
      <c r="K5571" s="1425">
        <v>0.14999999999999999</v>
      </c>
    </row>
    <row r="5572" spans="1:11" ht="12.75">
      <c r="A5572" s="1425" t="s">
        <v>1360</v>
      </c>
      <c r="B5572" s="1425" t="s">
        <v>764</v>
      </c>
      <c r="C5572" s="1425" t="s">
        <v>390</v>
      </c>
      <c r="D5572" s="1425" t="s">
        <v>549</v>
      </c>
      <c r="E5572" s="1425" t="s">
        <v>2898</v>
      </c>
      <c r="F5572" s="1425" t="s">
        <v>1301</v>
      </c>
      <c r="G5572" s="1425" t="s">
        <v>1238</v>
      </c>
      <c r="H5572" s="1425" t="s">
        <v>2774</v>
      </c>
      <c r="I5572" s="1425" t="s">
        <v>2769</v>
      </c>
      <c r="J5572" s="1425" t="s">
        <v>1302</v>
      </c>
      <c r="K5572" s="1425">
        <v>1.0600000000000001</v>
      </c>
    </row>
    <row r="5573" spans="1:11" ht="12.75">
      <c r="A5573" s="1425" t="s">
        <v>1360</v>
      </c>
      <c r="B5573" s="1425" t="s">
        <v>764</v>
      </c>
      <c r="C5573" s="1425" t="s">
        <v>390</v>
      </c>
      <c r="D5573" s="1425" t="s">
        <v>549</v>
      </c>
      <c r="E5573" s="1425" t="s">
        <v>2898</v>
      </c>
      <c r="F5573" s="1425" t="s">
        <v>1301</v>
      </c>
      <c r="G5573" s="1425" t="s">
        <v>1238</v>
      </c>
      <c r="H5573" s="1425" t="s">
        <v>2774</v>
      </c>
      <c r="I5573" s="1425" t="s">
        <v>2770</v>
      </c>
      <c r="J5573" s="1425" t="s">
        <v>1302</v>
      </c>
      <c r="K5573" s="1425">
        <v>269.75</v>
      </c>
    </row>
    <row r="5574" spans="1:11" ht="12.75">
      <c r="A5574" s="1425" t="s">
        <v>1360</v>
      </c>
      <c r="B5574" s="1425" t="s">
        <v>764</v>
      </c>
      <c r="C5574" s="1425" t="s">
        <v>390</v>
      </c>
      <c r="D5574" s="1425" t="s">
        <v>549</v>
      </c>
      <c r="E5574" s="1425" t="s">
        <v>2898</v>
      </c>
      <c r="F5574" s="1425" t="s">
        <v>1301</v>
      </c>
      <c r="G5574" s="1425" t="s">
        <v>1238</v>
      </c>
      <c r="H5574" s="1425" t="s">
        <v>1267</v>
      </c>
      <c r="I5574" s="1425" t="s">
        <v>2770</v>
      </c>
      <c r="J5574" s="1425" t="s">
        <v>1302</v>
      </c>
      <c r="K5574" s="1425">
        <v>8.3499999999999996</v>
      </c>
    </row>
    <row r="5575" spans="1:11" ht="12.75">
      <c r="A5575" s="1425" t="s">
        <v>1360</v>
      </c>
      <c r="B5575" s="1425" t="s">
        <v>764</v>
      </c>
      <c r="C5575" s="1425" t="s">
        <v>390</v>
      </c>
      <c r="D5575" s="1425" t="s">
        <v>549</v>
      </c>
      <c r="E5575" s="1425" t="s">
        <v>2899</v>
      </c>
      <c r="F5575" s="1425" t="s">
        <v>1276</v>
      </c>
      <c r="G5575" s="1425" t="s">
        <v>1238</v>
      </c>
      <c r="H5575" s="1425" t="s">
        <v>2762</v>
      </c>
      <c r="I5575" s="1425" t="s">
        <v>2766</v>
      </c>
      <c r="J5575" s="1425" t="s">
        <v>1275</v>
      </c>
      <c r="K5575" s="1425">
        <v>0.02</v>
      </c>
    </row>
    <row r="5576" spans="1:11" ht="12.75">
      <c r="A5576" s="1425" t="s">
        <v>1360</v>
      </c>
      <c r="B5576" s="1425" t="s">
        <v>764</v>
      </c>
      <c r="C5576" s="1425" t="s">
        <v>390</v>
      </c>
      <c r="D5576" s="1425" t="s">
        <v>549</v>
      </c>
      <c r="E5576" s="1425" t="s">
        <v>2899</v>
      </c>
      <c r="F5576" s="1425" t="s">
        <v>1276</v>
      </c>
      <c r="G5576" s="1425" t="s">
        <v>1238</v>
      </c>
      <c r="H5576" s="1425" t="s">
        <v>2762</v>
      </c>
      <c r="I5576" s="1425" t="s">
        <v>2767</v>
      </c>
      <c r="J5576" s="1425" t="s">
        <v>1275</v>
      </c>
      <c r="K5576" s="1425">
        <v>3.1000000000000001</v>
      </c>
    </row>
    <row r="5577" spans="1:11" ht="12.75">
      <c r="A5577" s="1425" t="s">
        <v>1360</v>
      </c>
      <c r="B5577" s="1425" t="s">
        <v>764</v>
      </c>
      <c r="C5577" s="1425" t="s">
        <v>390</v>
      </c>
      <c r="D5577" s="1425" t="s">
        <v>549</v>
      </c>
      <c r="E5577" s="1425" t="s">
        <v>2899</v>
      </c>
      <c r="F5577" s="1425" t="s">
        <v>1276</v>
      </c>
      <c r="G5577" s="1425" t="s">
        <v>1238</v>
      </c>
      <c r="H5577" s="1425" t="s">
        <v>1263</v>
      </c>
      <c r="I5577" s="1425" t="s">
        <v>2767</v>
      </c>
      <c r="J5577" s="1425" t="s">
        <v>1275</v>
      </c>
      <c r="K5577" s="1425">
        <v>7.1100000000000003</v>
      </c>
    </row>
    <row r="5578" spans="1:11" ht="12.75">
      <c r="A5578" s="1425" t="s">
        <v>1360</v>
      </c>
      <c r="B5578" s="1425" t="s">
        <v>764</v>
      </c>
      <c r="C5578" s="1425" t="s">
        <v>390</v>
      </c>
      <c r="D5578" s="1425" t="s">
        <v>549</v>
      </c>
      <c r="E5578" s="1425" t="s">
        <v>2899</v>
      </c>
      <c r="F5578" s="1425" t="s">
        <v>1276</v>
      </c>
      <c r="G5578" s="1425" t="s">
        <v>1238</v>
      </c>
      <c r="H5578" s="1425" t="s">
        <v>2772</v>
      </c>
      <c r="I5578" s="1425" t="s">
        <v>2767</v>
      </c>
      <c r="J5578" s="1425" t="s">
        <v>1275</v>
      </c>
      <c r="K5578" s="1425">
        <v>2.6299999999999999</v>
      </c>
    </row>
    <row r="5579" spans="1:11" ht="12.75">
      <c r="A5579" s="1425" t="s">
        <v>1360</v>
      </c>
      <c r="B5579" s="1425" t="s">
        <v>764</v>
      </c>
      <c r="C5579" s="1425" t="s">
        <v>390</v>
      </c>
      <c r="D5579" s="1425" t="s">
        <v>549</v>
      </c>
      <c r="E5579" s="1425" t="s">
        <v>2899</v>
      </c>
      <c r="F5579" s="1425" t="s">
        <v>1276</v>
      </c>
      <c r="G5579" s="1425" t="s">
        <v>1238</v>
      </c>
      <c r="H5579" s="1425" t="s">
        <v>2773</v>
      </c>
      <c r="I5579" s="1425" t="s">
        <v>2767</v>
      </c>
      <c r="J5579" s="1425" t="s">
        <v>1275</v>
      </c>
      <c r="K5579" s="1425">
        <v>0.10000000000000001</v>
      </c>
    </row>
    <row r="5580" spans="1:11" ht="12.75">
      <c r="A5580" s="1425" t="s">
        <v>1360</v>
      </c>
      <c r="B5580" s="1425" t="s">
        <v>764</v>
      </c>
      <c r="C5580" s="1425" t="s">
        <v>390</v>
      </c>
      <c r="D5580" s="1425" t="s">
        <v>549</v>
      </c>
      <c r="E5580" s="1425" t="s">
        <v>2899</v>
      </c>
      <c r="F5580" s="1425" t="s">
        <v>1276</v>
      </c>
      <c r="G5580" s="1425" t="s">
        <v>1238</v>
      </c>
      <c r="H5580" s="1425" t="s">
        <v>1264</v>
      </c>
      <c r="I5580" s="1425" t="s">
        <v>2767</v>
      </c>
      <c r="J5580" s="1425" t="s">
        <v>1275</v>
      </c>
      <c r="K5580" s="1425">
        <v>9.5399999999999991</v>
      </c>
    </row>
    <row r="5581" spans="1:11" ht="12.75">
      <c r="A5581" s="1425" t="s">
        <v>1360</v>
      </c>
      <c r="B5581" s="1425" t="s">
        <v>764</v>
      </c>
      <c r="C5581" s="1425" t="s">
        <v>390</v>
      </c>
      <c r="D5581" s="1425" t="s">
        <v>549</v>
      </c>
      <c r="E5581" s="1425" t="s">
        <v>2899</v>
      </c>
      <c r="F5581" s="1425" t="s">
        <v>1276</v>
      </c>
      <c r="G5581" s="1425" t="s">
        <v>1238</v>
      </c>
      <c r="H5581" s="1425" t="s">
        <v>1265</v>
      </c>
      <c r="I5581" s="1425" t="s">
        <v>2763</v>
      </c>
      <c r="J5581" s="1425" t="s">
        <v>1275</v>
      </c>
      <c r="K5581" s="1425">
        <v>0.02</v>
      </c>
    </row>
    <row r="5582" spans="1:11" ht="12.75">
      <c r="A5582" s="1425" t="s">
        <v>1360</v>
      </c>
      <c r="B5582" s="1425" t="s">
        <v>764</v>
      </c>
      <c r="C5582" s="1425" t="s">
        <v>390</v>
      </c>
      <c r="D5582" s="1425" t="s">
        <v>549</v>
      </c>
      <c r="E5582" s="1425" t="s">
        <v>2899</v>
      </c>
      <c r="F5582" s="1425" t="s">
        <v>1276</v>
      </c>
      <c r="G5582" s="1425" t="s">
        <v>1238</v>
      </c>
      <c r="H5582" s="1425" t="s">
        <v>1265</v>
      </c>
      <c r="I5582" s="1425" t="s">
        <v>2767</v>
      </c>
      <c r="J5582" s="1425" t="s">
        <v>1275</v>
      </c>
      <c r="K5582" s="1425">
        <v>11.699999999999999</v>
      </c>
    </row>
    <row r="5583" spans="1:11" ht="12.75">
      <c r="A5583" s="1425" t="s">
        <v>1360</v>
      </c>
      <c r="B5583" s="1425" t="s">
        <v>764</v>
      </c>
      <c r="C5583" s="1425" t="s">
        <v>390</v>
      </c>
      <c r="D5583" s="1425" t="s">
        <v>549</v>
      </c>
      <c r="E5583" s="1425" t="s">
        <v>2899</v>
      </c>
      <c r="F5583" s="1425" t="s">
        <v>1276</v>
      </c>
      <c r="G5583" s="1425" t="s">
        <v>1238</v>
      </c>
      <c r="H5583" s="1425" t="s">
        <v>2774</v>
      </c>
      <c r="I5583" s="1425" t="s">
        <v>2767</v>
      </c>
      <c r="J5583" s="1425" t="s">
        <v>1275</v>
      </c>
      <c r="K5583" s="1425">
        <v>12.300000000000001</v>
      </c>
    </row>
    <row r="5584" spans="1:11" ht="12.75">
      <c r="A5584" s="1425" t="s">
        <v>1360</v>
      </c>
      <c r="B5584" s="1425" t="s">
        <v>764</v>
      </c>
      <c r="C5584" s="1425" t="s">
        <v>390</v>
      </c>
      <c r="D5584" s="1425" t="s">
        <v>549</v>
      </c>
      <c r="E5584" s="1425" t="s">
        <v>2899</v>
      </c>
      <c r="F5584" s="1425" t="s">
        <v>1276</v>
      </c>
      <c r="G5584" s="1425" t="s">
        <v>1238</v>
      </c>
      <c r="H5584" s="1425" t="s">
        <v>1266</v>
      </c>
      <c r="I5584" s="1425" t="s">
        <v>2763</v>
      </c>
      <c r="J5584" s="1425" t="s">
        <v>1275</v>
      </c>
      <c r="K5584" s="1425">
        <v>0.02</v>
      </c>
    </row>
    <row r="5585" spans="1:11" ht="12.75">
      <c r="A5585" s="1425" t="s">
        <v>1360</v>
      </c>
      <c r="B5585" s="1425" t="s">
        <v>764</v>
      </c>
      <c r="C5585" s="1425" t="s">
        <v>390</v>
      </c>
      <c r="D5585" s="1425" t="s">
        <v>549</v>
      </c>
      <c r="E5585" s="1425" t="s">
        <v>2899</v>
      </c>
      <c r="F5585" s="1425" t="s">
        <v>1276</v>
      </c>
      <c r="G5585" s="1425" t="s">
        <v>1238</v>
      </c>
      <c r="H5585" s="1425" t="s">
        <v>1266</v>
      </c>
      <c r="I5585" s="1425" t="s">
        <v>2767</v>
      </c>
      <c r="J5585" s="1425" t="s">
        <v>1275</v>
      </c>
      <c r="K5585" s="1425">
        <v>2.98</v>
      </c>
    </row>
    <row r="5586" spans="1:11" ht="12.75">
      <c r="A5586" s="1425" t="s">
        <v>1360</v>
      </c>
      <c r="B5586" s="1425" t="s">
        <v>764</v>
      </c>
      <c r="C5586" s="1425" t="s">
        <v>390</v>
      </c>
      <c r="D5586" s="1425" t="s">
        <v>549</v>
      </c>
      <c r="E5586" s="1425" t="s">
        <v>2899</v>
      </c>
      <c r="F5586" s="1425" t="s">
        <v>1276</v>
      </c>
      <c r="G5586" s="1425" t="s">
        <v>1238</v>
      </c>
      <c r="H5586" s="1425" t="s">
        <v>1267</v>
      </c>
      <c r="I5586" s="1425" t="s">
        <v>2767</v>
      </c>
      <c r="J5586" s="1425" t="s">
        <v>1275</v>
      </c>
      <c r="K5586" s="1425">
        <v>16.219999999999999</v>
      </c>
    </row>
    <row r="5587" spans="1:11" ht="12.75">
      <c r="A5587" s="1425" t="s">
        <v>1360</v>
      </c>
      <c r="B5587" s="1425" t="s">
        <v>764</v>
      </c>
      <c r="C5587" s="1425" t="s">
        <v>390</v>
      </c>
      <c r="D5587" s="1425" t="s">
        <v>549</v>
      </c>
      <c r="E5587" s="1425" t="s">
        <v>2900</v>
      </c>
      <c r="F5587" s="1425" t="s">
        <v>1273</v>
      </c>
      <c r="G5587" s="1425" t="s">
        <v>1238</v>
      </c>
      <c r="H5587" s="1425" t="s">
        <v>2762</v>
      </c>
      <c r="I5587" s="1425" t="s">
        <v>2763</v>
      </c>
      <c r="J5587" s="1425" t="s">
        <v>1272</v>
      </c>
      <c r="K5587" s="1425">
        <v>-1.05</v>
      </c>
    </row>
    <row r="5588" spans="1:11" ht="12.75">
      <c r="A5588" s="1425" t="s">
        <v>1360</v>
      </c>
      <c r="B5588" s="1425" t="s">
        <v>764</v>
      </c>
      <c r="C5588" s="1425" t="s">
        <v>390</v>
      </c>
      <c r="D5588" s="1425" t="s">
        <v>549</v>
      </c>
      <c r="E5588" s="1425" t="s">
        <v>2900</v>
      </c>
      <c r="F5588" s="1425" t="s">
        <v>1273</v>
      </c>
      <c r="G5588" s="1425" t="s">
        <v>1238</v>
      </c>
      <c r="H5588" s="1425" t="s">
        <v>2762</v>
      </c>
      <c r="I5588" s="1425" t="s">
        <v>2764</v>
      </c>
      <c r="J5588" s="1425" t="s">
        <v>1272</v>
      </c>
      <c r="K5588" s="1425">
        <v>-14.74</v>
      </c>
    </row>
    <row r="5589" spans="1:11" ht="12.75">
      <c r="A5589" s="1425" t="s">
        <v>1360</v>
      </c>
      <c r="B5589" s="1425" t="s">
        <v>764</v>
      </c>
      <c r="C5589" s="1425" t="s">
        <v>390</v>
      </c>
      <c r="D5589" s="1425" t="s">
        <v>549</v>
      </c>
      <c r="E5589" s="1425" t="s">
        <v>2900</v>
      </c>
      <c r="F5589" s="1425" t="s">
        <v>1273</v>
      </c>
      <c r="G5589" s="1425" t="s">
        <v>1238</v>
      </c>
      <c r="H5589" s="1425" t="s">
        <v>2762</v>
      </c>
      <c r="I5589" s="1425" t="s">
        <v>2765</v>
      </c>
      <c r="J5589" s="1425" t="s">
        <v>1272</v>
      </c>
      <c r="K5589" s="1425">
        <v>-2.96</v>
      </c>
    </row>
    <row r="5590" spans="1:11" ht="12.75">
      <c r="A5590" s="1425" t="s">
        <v>1360</v>
      </c>
      <c r="B5590" s="1425" t="s">
        <v>764</v>
      </c>
      <c r="C5590" s="1425" t="s">
        <v>390</v>
      </c>
      <c r="D5590" s="1425" t="s">
        <v>549</v>
      </c>
      <c r="E5590" s="1425" t="s">
        <v>2900</v>
      </c>
      <c r="F5590" s="1425" t="s">
        <v>1273</v>
      </c>
      <c r="G5590" s="1425" t="s">
        <v>1238</v>
      </c>
      <c r="H5590" s="1425" t="s">
        <v>2762</v>
      </c>
      <c r="I5590" s="1425" t="s">
        <v>2766</v>
      </c>
      <c r="J5590" s="1425" t="s">
        <v>1272</v>
      </c>
      <c r="K5590" s="1425">
        <v>-5.2599999999999998</v>
      </c>
    </row>
    <row r="5591" spans="1:11" ht="12.75">
      <c r="A5591" s="1425" t="s">
        <v>1360</v>
      </c>
      <c r="B5591" s="1425" t="s">
        <v>764</v>
      </c>
      <c r="C5591" s="1425" t="s">
        <v>390</v>
      </c>
      <c r="D5591" s="1425" t="s">
        <v>549</v>
      </c>
      <c r="E5591" s="1425" t="s">
        <v>2900</v>
      </c>
      <c r="F5591" s="1425" t="s">
        <v>1273</v>
      </c>
      <c r="G5591" s="1425" t="s">
        <v>1238</v>
      </c>
      <c r="H5591" s="1425" t="s">
        <v>2762</v>
      </c>
      <c r="I5591" s="1425" t="s">
        <v>2767</v>
      </c>
      <c r="J5591" s="1425" t="s">
        <v>1272</v>
      </c>
      <c r="K5591" s="1425">
        <v>-88.049999999999997</v>
      </c>
    </row>
    <row r="5592" spans="1:11" ht="12.75">
      <c r="A5592" s="1425" t="s">
        <v>1360</v>
      </c>
      <c r="B5592" s="1425" t="s">
        <v>764</v>
      </c>
      <c r="C5592" s="1425" t="s">
        <v>390</v>
      </c>
      <c r="D5592" s="1425" t="s">
        <v>549</v>
      </c>
      <c r="E5592" s="1425" t="s">
        <v>2900</v>
      </c>
      <c r="F5592" s="1425" t="s">
        <v>1273</v>
      </c>
      <c r="G5592" s="1425" t="s">
        <v>1238</v>
      </c>
      <c r="H5592" s="1425" t="s">
        <v>2762</v>
      </c>
      <c r="I5592" s="1425" t="s">
        <v>2768</v>
      </c>
      <c r="J5592" s="1425" t="s">
        <v>1272</v>
      </c>
      <c r="K5592" s="1425">
        <v>-7.3700000000000001</v>
      </c>
    </row>
    <row r="5593" spans="1:11" ht="12.75">
      <c r="A5593" s="1425" t="s">
        <v>1360</v>
      </c>
      <c r="B5593" s="1425" t="s">
        <v>764</v>
      </c>
      <c r="C5593" s="1425" t="s">
        <v>390</v>
      </c>
      <c r="D5593" s="1425" t="s">
        <v>549</v>
      </c>
      <c r="E5593" s="1425" t="s">
        <v>2900</v>
      </c>
      <c r="F5593" s="1425" t="s">
        <v>1273</v>
      </c>
      <c r="G5593" s="1425" t="s">
        <v>1238</v>
      </c>
      <c r="H5593" s="1425" t="s">
        <v>2762</v>
      </c>
      <c r="I5593" s="1425" t="s">
        <v>2769</v>
      </c>
      <c r="J5593" s="1425" t="s">
        <v>1272</v>
      </c>
      <c r="K5593" s="1425">
        <v>-3.79</v>
      </c>
    </row>
    <row r="5594" spans="1:11" ht="12.75">
      <c r="A5594" s="1425" t="s">
        <v>1360</v>
      </c>
      <c r="B5594" s="1425" t="s">
        <v>764</v>
      </c>
      <c r="C5594" s="1425" t="s">
        <v>390</v>
      </c>
      <c r="D5594" s="1425" t="s">
        <v>549</v>
      </c>
      <c r="E5594" s="1425" t="s">
        <v>2900</v>
      </c>
      <c r="F5594" s="1425" t="s">
        <v>1273</v>
      </c>
      <c r="G5594" s="1425" t="s">
        <v>1238</v>
      </c>
      <c r="H5594" s="1425" t="s">
        <v>2762</v>
      </c>
      <c r="I5594" s="1425" t="s">
        <v>2770</v>
      </c>
      <c r="J5594" s="1425" t="s">
        <v>1272</v>
      </c>
      <c r="K5594" s="1425">
        <v>-3.1499999999999999</v>
      </c>
    </row>
    <row r="5595" spans="1:11" ht="12.75">
      <c r="A5595" s="1425" t="s">
        <v>1360</v>
      </c>
      <c r="B5595" s="1425" t="s">
        <v>764</v>
      </c>
      <c r="C5595" s="1425" t="s">
        <v>390</v>
      </c>
      <c r="D5595" s="1425" t="s">
        <v>549</v>
      </c>
      <c r="E5595" s="1425" t="s">
        <v>2900</v>
      </c>
      <c r="F5595" s="1425" t="s">
        <v>1273</v>
      </c>
      <c r="G5595" s="1425" t="s">
        <v>1238</v>
      </c>
      <c r="H5595" s="1425" t="s">
        <v>2762</v>
      </c>
      <c r="I5595" s="1425" t="s">
        <v>2771</v>
      </c>
      <c r="J5595" s="1425" t="s">
        <v>1272</v>
      </c>
      <c r="K5595" s="1425">
        <v>-96.040000000000006</v>
      </c>
    </row>
    <row r="5596" spans="1:11" ht="12.75">
      <c r="A5596" s="1425" t="s">
        <v>1360</v>
      </c>
      <c r="B5596" s="1425" t="s">
        <v>764</v>
      </c>
      <c r="C5596" s="1425" t="s">
        <v>390</v>
      </c>
      <c r="D5596" s="1425" t="s">
        <v>549</v>
      </c>
      <c r="E5596" s="1425" t="s">
        <v>2900</v>
      </c>
      <c r="F5596" s="1425" t="s">
        <v>1273</v>
      </c>
      <c r="G5596" s="1425" t="s">
        <v>1238</v>
      </c>
      <c r="H5596" s="1425" t="s">
        <v>1263</v>
      </c>
      <c r="I5596" s="1425" t="s">
        <v>2763</v>
      </c>
      <c r="J5596" s="1425" t="s">
        <v>1272</v>
      </c>
      <c r="K5596" s="1425">
        <v>4</v>
      </c>
    </row>
    <row r="5597" spans="1:11" ht="12.75">
      <c r="A5597" s="1425" t="s">
        <v>1360</v>
      </c>
      <c r="B5597" s="1425" t="s">
        <v>764</v>
      </c>
      <c r="C5597" s="1425" t="s">
        <v>390</v>
      </c>
      <c r="D5597" s="1425" t="s">
        <v>549</v>
      </c>
      <c r="E5597" s="1425" t="s">
        <v>2900</v>
      </c>
      <c r="F5597" s="1425" t="s">
        <v>1273</v>
      </c>
      <c r="G5597" s="1425" t="s">
        <v>1238</v>
      </c>
      <c r="H5597" s="1425" t="s">
        <v>1263</v>
      </c>
      <c r="I5597" s="1425" t="s">
        <v>2764</v>
      </c>
      <c r="J5597" s="1425" t="s">
        <v>1272</v>
      </c>
      <c r="K5597" s="1425">
        <v>55.890000000000001</v>
      </c>
    </row>
    <row r="5598" spans="1:11" ht="12.75">
      <c r="A5598" s="1425" t="s">
        <v>1360</v>
      </c>
      <c r="B5598" s="1425" t="s">
        <v>764</v>
      </c>
      <c r="C5598" s="1425" t="s">
        <v>390</v>
      </c>
      <c r="D5598" s="1425" t="s">
        <v>549</v>
      </c>
      <c r="E5598" s="1425" t="s">
        <v>2900</v>
      </c>
      <c r="F5598" s="1425" t="s">
        <v>1273</v>
      </c>
      <c r="G5598" s="1425" t="s">
        <v>1238</v>
      </c>
      <c r="H5598" s="1425" t="s">
        <v>1263</v>
      </c>
      <c r="I5598" s="1425" t="s">
        <v>2765</v>
      </c>
      <c r="J5598" s="1425" t="s">
        <v>1272</v>
      </c>
      <c r="K5598" s="1425">
        <v>11.19</v>
      </c>
    </row>
    <row r="5599" spans="1:11" ht="12.75">
      <c r="A5599" s="1425" t="s">
        <v>1360</v>
      </c>
      <c r="B5599" s="1425" t="s">
        <v>764</v>
      </c>
      <c r="C5599" s="1425" t="s">
        <v>390</v>
      </c>
      <c r="D5599" s="1425" t="s">
        <v>549</v>
      </c>
      <c r="E5599" s="1425" t="s">
        <v>2900</v>
      </c>
      <c r="F5599" s="1425" t="s">
        <v>1273</v>
      </c>
      <c r="G5599" s="1425" t="s">
        <v>1238</v>
      </c>
      <c r="H5599" s="1425" t="s">
        <v>1263</v>
      </c>
      <c r="I5599" s="1425" t="s">
        <v>2766</v>
      </c>
      <c r="J5599" s="1425" t="s">
        <v>1272</v>
      </c>
      <c r="K5599" s="1425">
        <v>19.940000000000001</v>
      </c>
    </row>
    <row r="5600" spans="1:11" ht="12.75">
      <c r="A5600" s="1425" t="s">
        <v>1360</v>
      </c>
      <c r="B5600" s="1425" t="s">
        <v>764</v>
      </c>
      <c r="C5600" s="1425" t="s">
        <v>390</v>
      </c>
      <c r="D5600" s="1425" t="s">
        <v>549</v>
      </c>
      <c r="E5600" s="1425" t="s">
        <v>2900</v>
      </c>
      <c r="F5600" s="1425" t="s">
        <v>1273</v>
      </c>
      <c r="G5600" s="1425" t="s">
        <v>1238</v>
      </c>
      <c r="H5600" s="1425" t="s">
        <v>1263</v>
      </c>
      <c r="I5600" s="1425" t="s">
        <v>2767</v>
      </c>
      <c r="J5600" s="1425" t="s">
        <v>1272</v>
      </c>
      <c r="K5600" s="1425">
        <v>1120.02</v>
      </c>
    </row>
    <row r="5601" spans="1:11" ht="12.75">
      <c r="A5601" s="1425" t="s">
        <v>1360</v>
      </c>
      <c r="B5601" s="1425" t="s">
        <v>764</v>
      </c>
      <c r="C5601" s="1425" t="s">
        <v>390</v>
      </c>
      <c r="D5601" s="1425" t="s">
        <v>549</v>
      </c>
      <c r="E5601" s="1425" t="s">
        <v>2900</v>
      </c>
      <c r="F5601" s="1425" t="s">
        <v>1273</v>
      </c>
      <c r="G5601" s="1425" t="s">
        <v>1238</v>
      </c>
      <c r="H5601" s="1425" t="s">
        <v>1263</v>
      </c>
      <c r="I5601" s="1425" t="s">
        <v>2768</v>
      </c>
      <c r="J5601" s="1425" t="s">
        <v>1272</v>
      </c>
      <c r="K5601" s="1425">
        <v>25.93</v>
      </c>
    </row>
    <row r="5602" spans="1:11" ht="12.75">
      <c r="A5602" s="1425" t="s">
        <v>1360</v>
      </c>
      <c r="B5602" s="1425" t="s">
        <v>764</v>
      </c>
      <c r="C5602" s="1425" t="s">
        <v>390</v>
      </c>
      <c r="D5602" s="1425" t="s">
        <v>549</v>
      </c>
      <c r="E5602" s="1425" t="s">
        <v>2900</v>
      </c>
      <c r="F5602" s="1425" t="s">
        <v>1273</v>
      </c>
      <c r="G5602" s="1425" t="s">
        <v>1238</v>
      </c>
      <c r="H5602" s="1425" t="s">
        <v>1263</v>
      </c>
      <c r="I5602" s="1425" t="s">
        <v>2769</v>
      </c>
      <c r="J5602" s="1425" t="s">
        <v>1272</v>
      </c>
      <c r="K5602" s="1425">
        <v>13.33</v>
      </c>
    </row>
    <row r="5603" spans="1:11" ht="12.75">
      <c r="A5603" s="1425" t="s">
        <v>1360</v>
      </c>
      <c r="B5603" s="1425" t="s">
        <v>764</v>
      </c>
      <c r="C5603" s="1425" t="s">
        <v>390</v>
      </c>
      <c r="D5603" s="1425" t="s">
        <v>549</v>
      </c>
      <c r="E5603" s="1425" t="s">
        <v>2900</v>
      </c>
      <c r="F5603" s="1425" t="s">
        <v>1273</v>
      </c>
      <c r="G5603" s="1425" t="s">
        <v>1238</v>
      </c>
      <c r="H5603" s="1425" t="s">
        <v>1263</v>
      </c>
      <c r="I5603" s="1425" t="s">
        <v>2770</v>
      </c>
      <c r="J5603" s="1425" t="s">
        <v>1272</v>
      </c>
      <c r="K5603" s="1425">
        <v>11.08</v>
      </c>
    </row>
    <row r="5604" spans="1:11" ht="12.75">
      <c r="A5604" s="1425" t="s">
        <v>1360</v>
      </c>
      <c r="B5604" s="1425" t="s">
        <v>764</v>
      </c>
      <c r="C5604" s="1425" t="s">
        <v>390</v>
      </c>
      <c r="D5604" s="1425" t="s">
        <v>549</v>
      </c>
      <c r="E5604" s="1425" t="s">
        <v>2900</v>
      </c>
      <c r="F5604" s="1425" t="s">
        <v>1273</v>
      </c>
      <c r="G5604" s="1425" t="s">
        <v>1238</v>
      </c>
      <c r="H5604" s="1425" t="s">
        <v>1263</v>
      </c>
      <c r="I5604" s="1425" t="s">
        <v>2771</v>
      </c>
      <c r="J5604" s="1425" t="s">
        <v>1272</v>
      </c>
      <c r="K5604" s="1425">
        <v>250.22</v>
      </c>
    </row>
    <row r="5605" spans="1:11" ht="12.75">
      <c r="A5605" s="1425" t="s">
        <v>1360</v>
      </c>
      <c r="B5605" s="1425" t="s">
        <v>764</v>
      </c>
      <c r="C5605" s="1425" t="s">
        <v>390</v>
      </c>
      <c r="D5605" s="1425" t="s">
        <v>549</v>
      </c>
      <c r="E5605" s="1425" t="s">
        <v>2900</v>
      </c>
      <c r="F5605" s="1425" t="s">
        <v>1273</v>
      </c>
      <c r="G5605" s="1425" t="s">
        <v>1238</v>
      </c>
      <c r="H5605" s="1425" t="s">
        <v>2772</v>
      </c>
      <c r="I5605" s="1425" t="s">
        <v>2763</v>
      </c>
      <c r="J5605" s="1425" t="s">
        <v>1272</v>
      </c>
      <c r="K5605" s="1425">
        <v>-2.3500000000000001</v>
      </c>
    </row>
    <row r="5606" spans="1:11" ht="12.75">
      <c r="A5606" s="1425" t="s">
        <v>1360</v>
      </c>
      <c r="B5606" s="1425" t="s">
        <v>764</v>
      </c>
      <c r="C5606" s="1425" t="s">
        <v>390</v>
      </c>
      <c r="D5606" s="1425" t="s">
        <v>549</v>
      </c>
      <c r="E5606" s="1425" t="s">
        <v>2900</v>
      </c>
      <c r="F5606" s="1425" t="s">
        <v>1273</v>
      </c>
      <c r="G5606" s="1425" t="s">
        <v>1238</v>
      </c>
      <c r="H5606" s="1425" t="s">
        <v>2772</v>
      </c>
      <c r="I5606" s="1425" t="s">
        <v>2764</v>
      </c>
      <c r="J5606" s="1425" t="s">
        <v>1272</v>
      </c>
      <c r="K5606" s="1425">
        <v>-33.049999999999997</v>
      </c>
    </row>
    <row r="5607" spans="1:11" ht="12.75">
      <c r="A5607" s="1425" t="s">
        <v>1360</v>
      </c>
      <c r="B5607" s="1425" t="s">
        <v>764</v>
      </c>
      <c r="C5607" s="1425" t="s">
        <v>390</v>
      </c>
      <c r="D5607" s="1425" t="s">
        <v>549</v>
      </c>
      <c r="E5607" s="1425" t="s">
        <v>2900</v>
      </c>
      <c r="F5607" s="1425" t="s">
        <v>1273</v>
      </c>
      <c r="G5607" s="1425" t="s">
        <v>1238</v>
      </c>
      <c r="H5607" s="1425" t="s">
        <v>2772</v>
      </c>
      <c r="I5607" s="1425" t="s">
        <v>2765</v>
      </c>
      <c r="J5607" s="1425" t="s">
        <v>1272</v>
      </c>
      <c r="K5607" s="1425">
        <v>-6.6299999999999999</v>
      </c>
    </row>
    <row r="5608" spans="1:11" ht="12.75">
      <c r="A5608" s="1425" t="s">
        <v>1360</v>
      </c>
      <c r="B5608" s="1425" t="s">
        <v>764</v>
      </c>
      <c r="C5608" s="1425" t="s">
        <v>390</v>
      </c>
      <c r="D5608" s="1425" t="s">
        <v>549</v>
      </c>
      <c r="E5608" s="1425" t="s">
        <v>2900</v>
      </c>
      <c r="F5608" s="1425" t="s">
        <v>1273</v>
      </c>
      <c r="G5608" s="1425" t="s">
        <v>1238</v>
      </c>
      <c r="H5608" s="1425" t="s">
        <v>2772</v>
      </c>
      <c r="I5608" s="1425" t="s">
        <v>2766</v>
      </c>
      <c r="J5608" s="1425" t="s">
        <v>1272</v>
      </c>
      <c r="K5608" s="1425">
        <v>-11.84</v>
      </c>
    </row>
    <row r="5609" spans="1:11" ht="12.75">
      <c r="A5609" s="1425" t="s">
        <v>1360</v>
      </c>
      <c r="B5609" s="1425" t="s">
        <v>764</v>
      </c>
      <c r="C5609" s="1425" t="s">
        <v>390</v>
      </c>
      <c r="D5609" s="1425" t="s">
        <v>549</v>
      </c>
      <c r="E5609" s="1425" t="s">
        <v>2900</v>
      </c>
      <c r="F5609" s="1425" t="s">
        <v>1273</v>
      </c>
      <c r="G5609" s="1425" t="s">
        <v>1238</v>
      </c>
      <c r="H5609" s="1425" t="s">
        <v>2772</v>
      </c>
      <c r="I5609" s="1425" t="s">
        <v>2767</v>
      </c>
      <c r="J5609" s="1425" t="s">
        <v>1272</v>
      </c>
      <c r="K5609" s="1425">
        <v>-163.44</v>
      </c>
    </row>
    <row r="5610" spans="1:11" ht="12.75">
      <c r="A5610" s="1425" t="s">
        <v>1360</v>
      </c>
      <c r="B5610" s="1425" t="s">
        <v>764</v>
      </c>
      <c r="C5610" s="1425" t="s">
        <v>390</v>
      </c>
      <c r="D5610" s="1425" t="s">
        <v>549</v>
      </c>
      <c r="E5610" s="1425" t="s">
        <v>2900</v>
      </c>
      <c r="F5610" s="1425" t="s">
        <v>1273</v>
      </c>
      <c r="G5610" s="1425" t="s">
        <v>1238</v>
      </c>
      <c r="H5610" s="1425" t="s">
        <v>2772</v>
      </c>
      <c r="I5610" s="1425" t="s">
        <v>2768</v>
      </c>
      <c r="J5610" s="1425" t="s">
        <v>1272</v>
      </c>
      <c r="K5610" s="1425">
        <v>-13.74</v>
      </c>
    </row>
    <row r="5611" spans="1:11" ht="12.75">
      <c r="A5611" s="1425" t="s">
        <v>1360</v>
      </c>
      <c r="B5611" s="1425" t="s">
        <v>764</v>
      </c>
      <c r="C5611" s="1425" t="s">
        <v>390</v>
      </c>
      <c r="D5611" s="1425" t="s">
        <v>549</v>
      </c>
      <c r="E5611" s="1425" t="s">
        <v>2900</v>
      </c>
      <c r="F5611" s="1425" t="s">
        <v>1273</v>
      </c>
      <c r="G5611" s="1425" t="s">
        <v>1238</v>
      </c>
      <c r="H5611" s="1425" t="s">
        <v>2772</v>
      </c>
      <c r="I5611" s="1425" t="s">
        <v>2769</v>
      </c>
      <c r="J5611" s="1425" t="s">
        <v>1272</v>
      </c>
      <c r="K5611" s="1425">
        <v>-7.1200000000000001</v>
      </c>
    </row>
    <row r="5612" spans="1:11" ht="12.75">
      <c r="A5612" s="1425" t="s">
        <v>1360</v>
      </c>
      <c r="B5612" s="1425" t="s">
        <v>764</v>
      </c>
      <c r="C5612" s="1425" t="s">
        <v>390</v>
      </c>
      <c r="D5612" s="1425" t="s">
        <v>549</v>
      </c>
      <c r="E5612" s="1425" t="s">
        <v>2900</v>
      </c>
      <c r="F5612" s="1425" t="s">
        <v>1273</v>
      </c>
      <c r="G5612" s="1425" t="s">
        <v>1238</v>
      </c>
      <c r="H5612" s="1425" t="s">
        <v>2772</v>
      </c>
      <c r="I5612" s="1425" t="s">
        <v>2770</v>
      </c>
      <c r="J5612" s="1425" t="s">
        <v>1272</v>
      </c>
      <c r="K5612" s="1425">
        <v>-5.8899999999999997</v>
      </c>
    </row>
    <row r="5613" spans="1:11" ht="12.75">
      <c r="A5613" s="1425" t="s">
        <v>1360</v>
      </c>
      <c r="B5613" s="1425" t="s">
        <v>764</v>
      </c>
      <c r="C5613" s="1425" t="s">
        <v>390</v>
      </c>
      <c r="D5613" s="1425" t="s">
        <v>549</v>
      </c>
      <c r="E5613" s="1425" t="s">
        <v>2900</v>
      </c>
      <c r="F5613" s="1425" t="s">
        <v>1273</v>
      </c>
      <c r="G5613" s="1425" t="s">
        <v>1238</v>
      </c>
      <c r="H5613" s="1425" t="s">
        <v>2772</v>
      </c>
      <c r="I5613" s="1425" t="s">
        <v>2771</v>
      </c>
      <c r="J5613" s="1425" t="s">
        <v>1272</v>
      </c>
      <c r="K5613" s="1425">
        <v>-250.34999999999999</v>
      </c>
    </row>
    <row r="5614" spans="1:11" ht="12.75">
      <c r="A5614" s="1425" t="s">
        <v>1360</v>
      </c>
      <c r="B5614" s="1425" t="s">
        <v>764</v>
      </c>
      <c r="C5614" s="1425" t="s">
        <v>390</v>
      </c>
      <c r="D5614" s="1425" t="s">
        <v>549</v>
      </c>
      <c r="E5614" s="1425" t="s">
        <v>2900</v>
      </c>
      <c r="F5614" s="1425" t="s">
        <v>1273</v>
      </c>
      <c r="G5614" s="1425" t="s">
        <v>1238</v>
      </c>
      <c r="H5614" s="1425" t="s">
        <v>2773</v>
      </c>
      <c r="I5614" s="1425" t="s">
        <v>2763</v>
      </c>
      <c r="J5614" s="1425" t="s">
        <v>1272</v>
      </c>
      <c r="K5614" s="1425">
        <v>1.8600000000000001</v>
      </c>
    </row>
    <row r="5615" spans="1:11" ht="12.75">
      <c r="A5615" s="1425" t="s">
        <v>1360</v>
      </c>
      <c r="B5615" s="1425" t="s">
        <v>764</v>
      </c>
      <c r="C5615" s="1425" t="s">
        <v>390</v>
      </c>
      <c r="D5615" s="1425" t="s">
        <v>549</v>
      </c>
      <c r="E5615" s="1425" t="s">
        <v>2900</v>
      </c>
      <c r="F5615" s="1425" t="s">
        <v>1273</v>
      </c>
      <c r="G5615" s="1425" t="s">
        <v>1238</v>
      </c>
      <c r="H5615" s="1425" t="s">
        <v>2773</v>
      </c>
      <c r="I5615" s="1425" t="s">
        <v>2764</v>
      </c>
      <c r="J5615" s="1425" t="s">
        <v>1272</v>
      </c>
      <c r="K5615" s="1425">
        <v>25.02</v>
      </c>
    </row>
    <row r="5616" spans="1:11" ht="12.75">
      <c r="A5616" s="1425" t="s">
        <v>1360</v>
      </c>
      <c r="B5616" s="1425" t="s">
        <v>764</v>
      </c>
      <c r="C5616" s="1425" t="s">
        <v>390</v>
      </c>
      <c r="D5616" s="1425" t="s">
        <v>549</v>
      </c>
      <c r="E5616" s="1425" t="s">
        <v>2900</v>
      </c>
      <c r="F5616" s="1425" t="s">
        <v>1273</v>
      </c>
      <c r="G5616" s="1425" t="s">
        <v>1238</v>
      </c>
      <c r="H5616" s="1425" t="s">
        <v>2773</v>
      </c>
      <c r="I5616" s="1425" t="s">
        <v>2765</v>
      </c>
      <c r="J5616" s="1425" t="s">
        <v>1272</v>
      </c>
      <c r="K5616" s="1425">
        <v>4.96</v>
      </c>
    </row>
    <row r="5617" spans="1:11" ht="12.75">
      <c r="A5617" s="1425" t="s">
        <v>1360</v>
      </c>
      <c r="B5617" s="1425" t="s">
        <v>764</v>
      </c>
      <c r="C5617" s="1425" t="s">
        <v>390</v>
      </c>
      <c r="D5617" s="1425" t="s">
        <v>549</v>
      </c>
      <c r="E5617" s="1425" t="s">
        <v>2900</v>
      </c>
      <c r="F5617" s="1425" t="s">
        <v>1273</v>
      </c>
      <c r="G5617" s="1425" t="s">
        <v>1238</v>
      </c>
      <c r="H5617" s="1425" t="s">
        <v>2773</v>
      </c>
      <c r="I5617" s="1425" t="s">
        <v>2766</v>
      </c>
      <c r="J5617" s="1425" t="s">
        <v>1272</v>
      </c>
      <c r="K5617" s="1425">
        <v>8.8100000000000005</v>
      </c>
    </row>
    <row r="5618" spans="1:11" ht="12.75">
      <c r="A5618" s="1425" t="s">
        <v>1360</v>
      </c>
      <c r="B5618" s="1425" t="s">
        <v>764</v>
      </c>
      <c r="C5618" s="1425" t="s">
        <v>390</v>
      </c>
      <c r="D5618" s="1425" t="s">
        <v>549</v>
      </c>
      <c r="E5618" s="1425" t="s">
        <v>2900</v>
      </c>
      <c r="F5618" s="1425" t="s">
        <v>1273</v>
      </c>
      <c r="G5618" s="1425" t="s">
        <v>1238</v>
      </c>
      <c r="H5618" s="1425" t="s">
        <v>2773</v>
      </c>
      <c r="I5618" s="1425" t="s">
        <v>2767</v>
      </c>
      <c r="J5618" s="1425" t="s">
        <v>1272</v>
      </c>
      <c r="K5618" s="1425">
        <v>208.78999999999999</v>
      </c>
    </row>
    <row r="5619" spans="1:11" ht="12.75">
      <c r="A5619" s="1425" t="s">
        <v>1360</v>
      </c>
      <c r="B5619" s="1425" t="s">
        <v>764</v>
      </c>
      <c r="C5619" s="1425" t="s">
        <v>390</v>
      </c>
      <c r="D5619" s="1425" t="s">
        <v>549</v>
      </c>
      <c r="E5619" s="1425" t="s">
        <v>2900</v>
      </c>
      <c r="F5619" s="1425" t="s">
        <v>1273</v>
      </c>
      <c r="G5619" s="1425" t="s">
        <v>1238</v>
      </c>
      <c r="H5619" s="1425" t="s">
        <v>2773</v>
      </c>
      <c r="I5619" s="1425" t="s">
        <v>2768</v>
      </c>
      <c r="J5619" s="1425" t="s">
        <v>1272</v>
      </c>
      <c r="K5619" s="1425">
        <v>17.359999999999999</v>
      </c>
    </row>
    <row r="5620" spans="1:11" ht="12.75">
      <c r="A5620" s="1425" t="s">
        <v>1360</v>
      </c>
      <c r="B5620" s="1425" t="s">
        <v>764</v>
      </c>
      <c r="C5620" s="1425" t="s">
        <v>390</v>
      </c>
      <c r="D5620" s="1425" t="s">
        <v>549</v>
      </c>
      <c r="E5620" s="1425" t="s">
        <v>2900</v>
      </c>
      <c r="F5620" s="1425" t="s">
        <v>1273</v>
      </c>
      <c r="G5620" s="1425" t="s">
        <v>1238</v>
      </c>
      <c r="H5620" s="1425" t="s">
        <v>2773</v>
      </c>
      <c r="I5620" s="1425" t="s">
        <v>2769</v>
      </c>
      <c r="J5620" s="1425" t="s">
        <v>1272</v>
      </c>
      <c r="K5620" s="1425">
        <v>8.8100000000000005</v>
      </c>
    </row>
    <row r="5621" spans="1:11" ht="12.75">
      <c r="A5621" s="1425" t="s">
        <v>1360</v>
      </c>
      <c r="B5621" s="1425" t="s">
        <v>764</v>
      </c>
      <c r="C5621" s="1425" t="s">
        <v>390</v>
      </c>
      <c r="D5621" s="1425" t="s">
        <v>549</v>
      </c>
      <c r="E5621" s="1425" t="s">
        <v>2900</v>
      </c>
      <c r="F5621" s="1425" t="s">
        <v>1273</v>
      </c>
      <c r="G5621" s="1425" t="s">
        <v>1238</v>
      </c>
      <c r="H5621" s="1425" t="s">
        <v>2773</v>
      </c>
      <c r="I5621" s="1425" t="s">
        <v>2770</v>
      </c>
      <c r="J5621" s="1425" t="s">
        <v>1272</v>
      </c>
      <c r="K5621" s="1425">
        <v>7.3600000000000003</v>
      </c>
    </row>
    <row r="5622" spans="1:11" ht="12.75">
      <c r="A5622" s="1425" t="s">
        <v>1360</v>
      </c>
      <c r="B5622" s="1425" t="s">
        <v>764</v>
      </c>
      <c r="C5622" s="1425" t="s">
        <v>390</v>
      </c>
      <c r="D5622" s="1425" t="s">
        <v>549</v>
      </c>
      <c r="E5622" s="1425" t="s">
        <v>2900</v>
      </c>
      <c r="F5622" s="1425" t="s">
        <v>1273</v>
      </c>
      <c r="G5622" s="1425" t="s">
        <v>1238</v>
      </c>
      <c r="H5622" s="1425" t="s">
        <v>2773</v>
      </c>
      <c r="I5622" s="1425" t="s">
        <v>2771</v>
      </c>
      <c r="J5622" s="1425" t="s">
        <v>1272</v>
      </c>
      <c r="K5622" s="1425">
        <v>79.840000000000003</v>
      </c>
    </row>
    <row r="5623" spans="1:11" ht="12.75">
      <c r="A5623" s="1425" t="s">
        <v>1360</v>
      </c>
      <c r="B5623" s="1425" t="s">
        <v>764</v>
      </c>
      <c r="C5623" s="1425" t="s">
        <v>390</v>
      </c>
      <c r="D5623" s="1425" t="s">
        <v>549</v>
      </c>
      <c r="E5623" s="1425" t="s">
        <v>2900</v>
      </c>
      <c r="F5623" s="1425" t="s">
        <v>1273</v>
      </c>
      <c r="G5623" s="1425" t="s">
        <v>1238</v>
      </c>
      <c r="H5623" s="1425" t="s">
        <v>1264</v>
      </c>
      <c r="I5623" s="1425" t="s">
        <v>2763</v>
      </c>
      <c r="J5623" s="1425" t="s">
        <v>1272</v>
      </c>
      <c r="K5623" s="1425">
        <v>0.28000000000000003</v>
      </c>
    </row>
    <row r="5624" spans="1:11" ht="12.75">
      <c r="A5624" s="1425" t="s">
        <v>1360</v>
      </c>
      <c r="B5624" s="1425" t="s">
        <v>764</v>
      </c>
      <c r="C5624" s="1425" t="s">
        <v>390</v>
      </c>
      <c r="D5624" s="1425" t="s">
        <v>549</v>
      </c>
      <c r="E5624" s="1425" t="s">
        <v>2900</v>
      </c>
      <c r="F5624" s="1425" t="s">
        <v>1273</v>
      </c>
      <c r="G5624" s="1425" t="s">
        <v>1238</v>
      </c>
      <c r="H5624" s="1425" t="s">
        <v>1264</v>
      </c>
      <c r="I5624" s="1425" t="s">
        <v>2764</v>
      </c>
      <c r="J5624" s="1425" t="s">
        <v>1272</v>
      </c>
      <c r="K5624" s="1425">
        <v>3.8599999999999999</v>
      </c>
    </row>
    <row r="5625" spans="1:11" ht="12.75">
      <c r="A5625" s="1425" t="s">
        <v>1360</v>
      </c>
      <c r="B5625" s="1425" t="s">
        <v>764</v>
      </c>
      <c r="C5625" s="1425" t="s">
        <v>390</v>
      </c>
      <c r="D5625" s="1425" t="s">
        <v>549</v>
      </c>
      <c r="E5625" s="1425" t="s">
        <v>2900</v>
      </c>
      <c r="F5625" s="1425" t="s">
        <v>1273</v>
      </c>
      <c r="G5625" s="1425" t="s">
        <v>1238</v>
      </c>
      <c r="H5625" s="1425" t="s">
        <v>1264</v>
      </c>
      <c r="I5625" s="1425" t="s">
        <v>2765</v>
      </c>
      <c r="J5625" s="1425" t="s">
        <v>1272</v>
      </c>
      <c r="K5625" s="1425">
        <v>0.77000000000000002</v>
      </c>
    </row>
    <row r="5626" spans="1:11" ht="12.75">
      <c r="A5626" s="1425" t="s">
        <v>1360</v>
      </c>
      <c r="B5626" s="1425" t="s">
        <v>764</v>
      </c>
      <c r="C5626" s="1425" t="s">
        <v>390</v>
      </c>
      <c r="D5626" s="1425" t="s">
        <v>549</v>
      </c>
      <c r="E5626" s="1425" t="s">
        <v>2900</v>
      </c>
      <c r="F5626" s="1425" t="s">
        <v>1273</v>
      </c>
      <c r="G5626" s="1425" t="s">
        <v>1238</v>
      </c>
      <c r="H5626" s="1425" t="s">
        <v>1264</v>
      </c>
      <c r="I5626" s="1425" t="s">
        <v>2766</v>
      </c>
      <c r="J5626" s="1425" t="s">
        <v>1272</v>
      </c>
      <c r="K5626" s="1425">
        <v>1.3799999999999999</v>
      </c>
    </row>
    <row r="5627" spans="1:11" ht="12.75">
      <c r="A5627" s="1425" t="s">
        <v>1360</v>
      </c>
      <c r="B5627" s="1425" t="s">
        <v>764</v>
      </c>
      <c r="C5627" s="1425" t="s">
        <v>390</v>
      </c>
      <c r="D5627" s="1425" t="s">
        <v>549</v>
      </c>
      <c r="E5627" s="1425" t="s">
        <v>2900</v>
      </c>
      <c r="F5627" s="1425" t="s">
        <v>1273</v>
      </c>
      <c r="G5627" s="1425" t="s">
        <v>1238</v>
      </c>
      <c r="H5627" s="1425" t="s">
        <v>1264</v>
      </c>
      <c r="I5627" s="1425" t="s">
        <v>2767</v>
      </c>
      <c r="J5627" s="1425" t="s">
        <v>1272</v>
      </c>
      <c r="K5627" s="1425">
        <v>47.579999999999998</v>
      </c>
    </row>
    <row r="5628" spans="1:11" ht="12.75">
      <c r="A5628" s="1425" t="s">
        <v>1360</v>
      </c>
      <c r="B5628" s="1425" t="s">
        <v>764</v>
      </c>
      <c r="C5628" s="1425" t="s">
        <v>390</v>
      </c>
      <c r="D5628" s="1425" t="s">
        <v>549</v>
      </c>
      <c r="E5628" s="1425" t="s">
        <v>2900</v>
      </c>
      <c r="F5628" s="1425" t="s">
        <v>1273</v>
      </c>
      <c r="G5628" s="1425" t="s">
        <v>1238</v>
      </c>
      <c r="H5628" s="1425" t="s">
        <v>1264</v>
      </c>
      <c r="I5628" s="1425" t="s">
        <v>2768</v>
      </c>
      <c r="J5628" s="1425" t="s">
        <v>1272</v>
      </c>
      <c r="K5628" s="1425">
        <v>3.9700000000000002</v>
      </c>
    </row>
    <row r="5629" spans="1:11" ht="12.75">
      <c r="A5629" s="1425" t="s">
        <v>1360</v>
      </c>
      <c r="B5629" s="1425" t="s">
        <v>764</v>
      </c>
      <c r="C5629" s="1425" t="s">
        <v>390</v>
      </c>
      <c r="D5629" s="1425" t="s">
        <v>549</v>
      </c>
      <c r="E5629" s="1425" t="s">
        <v>2900</v>
      </c>
      <c r="F5629" s="1425" t="s">
        <v>1273</v>
      </c>
      <c r="G5629" s="1425" t="s">
        <v>1238</v>
      </c>
      <c r="H5629" s="1425" t="s">
        <v>1264</v>
      </c>
      <c r="I5629" s="1425" t="s">
        <v>2769</v>
      </c>
      <c r="J5629" s="1425" t="s">
        <v>1272</v>
      </c>
      <c r="K5629" s="1425">
        <v>2.0099999999999998</v>
      </c>
    </row>
    <row r="5630" spans="1:11" ht="12.75">
      <c r="A5630" s="1425" t="s">
        <v>1360</v>
      </c>
      <c r="B5630" s="1425" t="s">
        <v>764</v>
      </c>
      <c r="C5630" s="1425" t="s">
        <v>390</v>
      </c>
      <c r="D5630" s="1425" t="s">
        <v>549</v>
      </c>
      <c r="E5630" s="1425" t="s">
        <v>2900</v>
      </c>
      <c r="F5630" s="1425" t="s">
        <v>1273</v>
      </c>
      <c r="G5630" s="1425" t="s">
        <v>1238</v>
      </c>
      <c r="H5630" s="1425" t="s">
        <v>1264</v>
      </c>
      <c r="I5630" s="1425" t="s">
        <v>2770</v>
      </c>
      <c r="J5630" s="1425" t="s">
        <v>1272</v>
      </c>
      <c r="K5630" s="1425">
        <v>1.6799999999999999</v>
      </c>
    </row>
    <row r="5631" spans="1:11" ht="12.75">
      <c r="A5631" s="1425" t="s">
        <v>1360</v>
      </c>
      <c r="B5631" s="1425" t="s">
        <v>764</v>
      </c>
      <c r="C5631" s="1425" t="s">
        <v>390</v>
      </c>
      <c r="D5631" s="1425" t="s">
        <v>549</v>
      </c>
      <c r="E5631" s="1425" t="s">
        <v>2900</v>
      </c>
      <c r="F5631" s="1425" t="s">
        <v>1273</v>
      </c>
      <c r="G5631" s="1425" t="s">
        <v>1238</v>
      </c>
      <c r="H5631" s="1425" t="s">
        <v>1264</v>
      </c>
      <c r="I5631" s="1425" t="s">
        <v>2771</v>
      </c>
      <c r="J5631" s="1425" t="s">
        <v>1272</v>
      </c>
      <c r="K5631" s="1425">
        <v>25.760000000000002</v>
      </c>
    </row>
    <row r="5632" spans="1:11" ht="12.75">
      <c r="A5632" s="1425" t="s">
        <v>1360</v>
      </c>
      <c r="B5632" s="1425" t="s">
        <v>764</v>
      </c>
      <c r="C5632" s="1425" t="s">
        <v>390</v>
      </c>
      <c r="D5632" s="1425" t="s">
        <v>549</v>
      </c>
      <c r="E5632" s="1425" t="s">
        <v>2900</v>
      </c>
      <c r="F5632" s="1425" t="s">
        <v>1273</v>
      </c>
      <c r="G5632" s="1425" t="s">
        <v>1238</v>
      </c>
      <c r="H5632" s="1425" t="s">
        <v>1265</v>
      </c>
      <c r="I5632" s="1425" t="s">
        <v>2763</v>
      </c>
      <c r="J5632" s="1425" t="s">
        <v>1272</v>
      </c>
      <c r="K5632" s="1425">
        <v>3.6000000000000001</v>
      </c>
    </row>
    <row r="5633" spans="1:11" ht="12.75">
      <c r="A5633" s="1425" t="s">
        <v>1360</v>
      </c>
      <c r="B5633" s="1425" t="s">
        <v>764</v>
      </c>
      <c r="C5633" s="1425" t="s">
        <v>390</v>
      </c>
      <c r="D5633" s="1425" t="s">
        <v>549</v>
      </c>
      <c r="E5633" s="1425" t="s">
        <v>2900</v>
      </c>
      <c r="F5633" s="1425" t="s">
        <v>1273</v>
      </c>
      <c r="G5633" s="1425" t="s">
        <v>1238</v>
      </c>
      <c r="H5633" s="1425" t="s">
        <v>1265</v>
      </c>
      <c r="I5633" s="1425" t="s">
        <v>2764</v>
      </c>
      <c r="J5633" s="1425" t="s">
        <v>1272</v>
      </c>
      <c r="K5633" s="1425">
        <v>54.810000000000002</v>
      </c>
    </row>
    <row r="5634" spans="1:11" ht="12.75">
      <c r="A5634" s="1425" t="s">
        <v>1360</v>
      </c>
      <c r="B5634" s="1425" t="s">
        <v>764</v>
      </c>
      <c r="C5634" s="1425" t="s">
        <v>390</v>
      </c>
      <c r="D5634" s="1425" t="s">
        <v>549</v>
      </c>
      <c r="E5634" s="1425" t="s">
        <v>2900</v>
      </c>
      <c r="F5634" s="1425" t="s">
        <v>1273</v>
      </c>
      <c r="G5634" s="1425" t="s">
        <v>1238</v>
      </c>
      <c r="H5634" s="1425" t="s">
        <v>1265</v>
      </c>
      <c r="I5634" s="1425" t="s">
        <v>2765</v>
      </c>
      <c r="J5634" s="1425" t="s">
        <v>1272</v>
      </c>
      <c r="K5634" s="1425">
        <v>11.19</v>
      </c>
    </row>
    <row r="5635" spans="1:11" ht="12.75">
      <c r="A5635" s="1425" t="s">
        <v>1360</v>
      </c>
      <c r="B5635" s="1425" t="s">
        <v>764</v>
      </c>
      <c r="C5635" s="1425" t="s">
        <v>390</v>
      </c>
      <c r="D5635" s="1425" t="s">
        <v>549</v>
      </c>
      <c r="E5635" s="1425" t="s">
        <v>2900</v>
      </c>
      <c r="F5635" s="1425" t="s">
        <v>1273</v>
      </c>
      <c r="G5635" s="1425" t="s">
        <v>1238</v>
      </c>
      <c r="H5635" s="1425" t="s">
        <v>1265</v>
      </c>
      <c r="I5635" s="1425" t="s">
        <v>2766</v>
      </c>
      <c r="J5635" s="1425" t="s">
        <v>1272</v>
      </c>
      <c r="K5635" s="1425">
        <v>20.100000000000001</v>
      </c>
    </row>
    <row r="5636" spans="1:11" ht="12.75">
      <c r="A5636" s="1425" t="s">
        <v>1360</v>
      </c>
      <c r="B5636" s="1425" t="s">
        <v>764</v>
      </c>
      <c r="C5636" s="1425" t="s">
        <v>390</v>
      </c>
      <c r="D5636" s="1425" t="s">
        <v>549</v>
      </c>
      <c r="E5636" s="1425" t="s">
        <v>2900</v>
      </c>
      <c r="F5636" s="1425" t="s">
        <v>1273</v>
      </c>
      <c r="G5636" s="1425" t="s">
        <v>1238</v>
      </c>
      <c r="H5636" s="1425" t="s">
        <v>1265</v>
      </c>
      <c r="I5636" s="1425" t="s">
        <v>2767</v>
      </c>
      <c r="J5636" s="1425" t="s">
        <v>1272</v>
      </c>
      <c r="K5636" s="1425">
        <v>608.75999999999999</v>
      </c>
    </row>
    <row r="5637" spans="1:11" ht="12.75">
      <c r="A5637" s="1425" t="s">
        <v>1360</v>
      </c>
      <c r="B5637" s="1425" t="s">
        <v>764</v>
      </c>
      <c r="C5637" s="1425" t="s">
        <v>390</v>
      </c>
      <c r="D5637" s="1425" t="s">
        <v>549</v>
      </c>
      <c r="E5637" s="1425" t="s">
        <v>2900</v>
      </c>
      <c r="F5637" s="1425" t="s">
        <v>1273</v>
      </c>
      <c r="G5637" s="1425" t="s">
        <v>1238</v>
      </c>
      <c r="H5637" s="1425" t="s">
        <v>1265</v>
      </c>
      <c r="I5637" s="1425" t="s">
        <v>2768</v>
      </c>
      <c r="J5637" s="1425" t="s">
        <v>1272</v>
      </c>
      <c r="K5637" s="1425">
        <v>51.100000000000001</v>
      </c>
    </row>
    <row r="5638" spans="1:11" ht="12.75">
      <c r="A5638" s="1425" t="s">
        <v>1360</v>
      </c>
      <c r="B5638" s="1425" t="s">
        <v>764</v>
      </c>
      <c r="C5638" s="1425" t="s">
        <v>390</v>
      </c>
      <c r="D5638" s="1425" t="s">
        <v>549</v>
      </c>
      <c r="E5638" s="1425" t="s">
        <v>2900</v>
      </c>
      <c r="F5638" s="1425" t="s">
        <v>1273</v>
      </c>
      <c r="G5638" s="1425" t="s">
        <v>1238</v>
      </c>
      <c r="H5638" s="1425" t="s">
        <v>1265</v>
      </c>
      <c r="I5638" s="1425" t="s">
        <v>2769</v>
      </c>
      <c r="J5638" s="1425" t="s">
        <v>1272</v>
      </c>
      <c r="K5638" s="1425">
        <v>26.350000000000001</v>
      </c>
    </row>
    <row r="5639" spans="1:11" ht="12.75">
      <c r="A5639" s="1425" t="s">
        <v>1360</v>
      </c>
      <c r="B5639" s="1425" t="s">
        <v>764</v>
      </c>
      <c r="C5639" s="1425" t="s">
        <v>390</v>
      </c>
      <c r="D5639" s="1425" t="s">
        <v>549</v>
      </c>
      <c r="E5639" s="1425" t="s">
        <v>2900</v>
      </c>
      <c r="F5639" s="1425" t="s">
        <v>1273</v>
      </c>
      <c r="G5639" s="1425" t="s">
        <v>1238</v>
      </c>
      <c r="H5639" s="1425" t="s">
        <v>1265</v>
      </c>
      <c r="I5639" s="1425" t="s">
        <v>2770</v>
      </c>
      <c r="J5639" s="1425" t="s">
        <v>1272</v>
      </c>
      <c r="K5639" s="1425">
        <v>21.879999999999999</v>
      </c>
    </row>
    <row r="5640" spans="1:11" ht="12.75">
      <c r="A5640" s="1425" t="s">
        <v>1360</v>
      </c>
      <c r="B5640" s="1425" t="s">
        <v>764</v>
      </c>
      <c r="C5640" s="1425" t="s">
        <v>390</v>
      </c>
      <c r="D5640" s="1425" t="s">
        <v>549</v>
      </c>
      <c r="E5640" s="1425" t="s">
        <v>2900</v>
      </c>
      <c r="F5640" s="1425" t="s">
        <v>1273</v>
      </c>
      <c r="G5640" s="1425" t="s">
        <v>1238</v>
      </c>
      <c r="H5640" s="1425" t="s">
        <v>1265</v>
      </c>
      <c r="I5640" s="1425" t="s">
        <v>2771</v>
      </c>
      <c r="J5640" s="1425" t="s">
        <v>1272</v>
      </c>
      <c r="K5640" s="1425">
        <v>827.89999999999998</v>
      </c>
    </row>
    <row r="5641" spans="1:11" ht="12.75">
      <c r="A5641" s="1425" t="s">
        <v>1360</v>
      </c>
      <c r="B5641" s="1425" t="s">
        <v>764</v>
      </c>
      <c r="C5641" s="1425" t="s">
        <v>390</v>
      </c>
      <c r="D5641" s="1425" t="s">
        <v>549</v>
      </c>
      <c r="E5641" s="1425" t="s">
        <v>2900</v>
      </c>
      <c r="F5641" s="1425" t="s">
        <v>1273</v>
      </c>
      <c r="G5641" s="1425" t="s">
        <v>1238</v>
      </c>
      <c r="H5641" s="1425" t="s">
        <v>2774</v>
      </c>
      <c r="I5641" s="1425" t="s">
        <v>2763</v>
      </c>
      <c r="J5641" s="1425" t="s">
        <v>1272</v>
      </c>
      <c r="K5641" s="1425">
        <v>11.1</v>
      </c>
    </row>
    <row r="5642" spans="1:11" ht="12.75">
      <c r="A5642" s="1425" t="s">
        <v>1360</v>
      </c>
      <c r="B5642" s="1425" t="s">
        <v>764</v>
      </c>
      <c r="C5642" s="1425" t="s">
        <v>390</v>
      </c>
      <c r="D5642" s="1425" t="s">
        <v>549</v>
      </c>
      <c r="E5642" s="1425" t="s">
        <v>2900</v>
      </c>
      <c r="F5642" s="1425" t="s">
        <v>1273</v>
      </c>
      <c r="G5642" s="1425" t="s">
        <v>1238</v>
      </c>
      <c r="H5642" s="1425" t="s">
        <v>2774</v>
      </c>
      <c r="I5642" s="1425" t="s">
        <v>2764</v>
      </c>
      <c r="J5642" s="1425" t="s">
        <v>1272</v>
      </c>
      <c r="K5642" s="1425">
        <v>151.81</v>
      </c>
    </row>
    <row r="5643" spans="1:11" ht="12.75">
      <c r="A5643" s="1425" t="s">
        <v>1360</v>
      </c>
      <c r="B5643" s="1425" t="s">
        <v>764</v>
      </c>
      <c r="C5643" s="1425" t="s">
        <v>390</v>
      </c>
      <c r="D5643" s="1425" t="s">
        <v>549</v>
      </c>
      <c r="E5643" s="1425" t="s">
        <v>2900</v>
      </c>
      <c r="F5643" s="1425" t="s">
        <v>1273</v>
      </c>
      <c r="G5643" s="1425" t="s">
        <v>1238</v>
      </c>
      <c r="H5643" s="1425" t="s">
        <v>2774</v>
      </c>
      <c r="I5643" s="1425" t="s">
        <v>2765</v>
      </c>
      <c r="J5643" s="1425" t="s">
        <v>1272</v>
      </c>
      <c r="K5643" s="1425">
        <v>30.199999999999999</v>
      </c>
    </row>
    <row r="5644" spans="1:11" ht="12.75">
      <c r="A5644" s="1425" t="s">
        <v>1360</v>
      </c>
      <c r="B5644" s="1425" t="s">
        <v>764</v>
      </c>
      <c r="C5644" s="1425" t="s">
        <v>390</v>
      </c>
      <c r="D5644" s="1425" t="s">
        <v>549</v>
      </c>
      <c r="E5644" s="1425" t="s">
        <v>2900</v>
      </c>
      <c r="F5644" s="1425" t="s">
        <v>1273</v>
      </c>
      <c r="G5644" s="1425" t="s">
        <v>1238</v>
      </c>
      <c r="H5644" s="1425" t="s">
        <v>2774</v>
      </c>
      <c r="I5644" s="1425" t="s">
        <v>2766</v>
      </c>
      <c r="J5644" s="1425" t="s">
        <v>1272</v>
      </c>
      <c r="K5644" s="1425">
        <v>53.789999999999999</v>
      </c>
    </row>
    <row r="5645" spans="1:11" ht="12.75">
      <c r="A5645" s="1425" t="s">
        <v>1360</v>
      </c>
      <c r="B5645" s="1425" t="s">
        <v>764</v>
      </c>
      <c r="C5645" s="1425" t="s">
        <v>390</v>
      </c>
      <c r="D5645" s="1425" t="s">
        <v>549</v>
      </c>
      <c r="E5645" s="1425" t="s">
        <v>2900</v>
      </c>
      <c r="F5645" s="1425" t="s">
        <v>1273</v>
      </c>
      <c r="G5645" s="1425" t="s">
        <v>1238</v>
      </c>
      <c r="H5645" s="1425" t="s">
        <v>2774</v>
      </c>
      <c r="I5645" s="1425" t="s">
        <v>2767</v>
      </c>
      <c r="J5645" s="1425" t="s">
        <v>1272</v>
      </c>
      <c r="K5645" s="1425">
        <v>689.10000000000002</v>
      </c>
    </row>
    <row r="5646" spans="1:11" ht="12.75">
      <c r="A5646" s="1425" t="s">
        <v>1360</v>
      </c>
      <c r="B5646" s="1425" t="s">
        <v>764</v>
      </c>
      <c r="C5646" s="1425" t="s">
        <v>390</v>
      </c>
      <c r="D5646" s="1425" t="s">
        <v>549</v>
      </c>
      <c r="E5646" s="1425" t="s">
        <v>2900</v>
      </c>
      <c r="F5646" s="1425" t="s">
        <v>1273</v>
      </c>
      <c r="G5646" s="1425" t="s">
        <v>1238</v>
      </c>
      <c r="H5646" s="1425" t="s">
        <v>2774</v>
      </c>
      <c r="I5646" s="1425" t="s">
        <v>2768</v>
      </c>
      <c r="J5646" s="1425" t="s">
        <v>1272</v>
      </c>
      <c r="K5646" s="1425">
        <v>44.579999999999998</v>
      </c>
    </row>
    <row r="5647" spans="1:11" ht="12.75">
      <c r="A5647" s="1425" t="s">
        <v>1360</v>
      </c>
      <c r="B5647" s="1425" t="s">
        <v>764</v>
      </c>
      <c r="C5647" s="1425" t="s">
        <v>390</v>
      </c>
      <c r="D5647" s="1425" t="s">
        <v>549</v>
      </c>
      <c r="E5647" s="1425" t="s">
        <v>2900</v>
      </c>
      <c r="F5647" s="1425" t="s">
        <v>1273</v>
      </c>
      <c r="G5647" s="1425" t="s">
        <v>1238</v>
      </c>
      <c r="H5647" s="1425" t="s">
        <v>2774</v>
      </c>
      <c r="I5647" s="1425" t="s">
        <v>2769</v>
      </c>
      <c r="J5647" s="1425" t="s">
        <v>1272</v>
      </c>
      <c r="K5647" s="1425">
        <v>22.960000000000001</v>
      </c>
    </row>
    <row r="5648" spans="1:11" ht="12.75">
      <c r="A5648" s="1425" t="s">
        <v>1360</v>
      </c>
      <c r="B5648" s="1425" t="s">
        <v>764</v>
      </c>
      <c r="C5648" s="1425" t="s">
        <v>390</v>
      </c>
      <c r="D5648" s="1425" t="s">
        <v>549</v>
      </c>
      <c r="E5648" s="1425" t="s">
        <v>2900</v>
      </c>
      <c r="F5648" s="1425" t="s">
        <v>1273</v>
      </c>
      <c r="G5648" s="1425" t="s">
        <v>1238</v>
      </c>
      <c r="H5648" s="1425" t="s">
        <v>2774</v>
      </c>
      <c r="I5648" s="1425" t="s">
        <v>2770</v>
      </c>
      <c r="J5648" s="1425" t="s">
        <v>1272</v>
      </c>
      <c r="K5648" s="1425">
        <v>863.42999999999995</v>
      </c>
    </row>
    <row r="5649" spans="1:11" ht="12.75">
      <c r="A5649" s="1425" t="s">
        <v>1360</v>
      </c>
      <c r="B5649" s="1425" t="s">
        <v>764</v>
      </c>
      <c r="C5649" s="1425" t="s">
        <v>390</v>
      </c>
      <c r="D5649" s="1425" t="s">
        <v>549</v>
      </c>
      <c r="E5649" s="1425" t="s">
        <v>2900</v>
      </c>
      <c r="F5649" s="1425" t="s">
        <v>1273</v>
      </c>
      <c r="G5649" s="1425" t="s">
        <v>1238</v>
      </c>
      <c r="H5649" s="1425" t="s">
        <v>2774</v>
      </c>
      <c r="I5649" s="1425" t="s">
        <v>2771</v>
      </c>
      <c r="J5649" s="1425" t="s">
        <v>1272</v>
      </c>
      <c r="K5649" s="1425">
        <v>667.39999999999998</v>
      </c>
    </row>
    <row r="5650" spans="1:11" ht="12.75">
      <c r="A5650" s="1425" t="s">
        <v>1360</v>
      </c>
      <c r="B5650" s="1425" t="s">
        <v>764</v>
      </c>
      <c r="C5650" s="1425" t="s">
        <v>390</v>
      </c>
      <c r="D5650" s="1425" t="s">
        <v>549</v>
      </c>
      <c r="E5650" s="1425" t="s">
        <v>2900</v>
      </c>
      <c r="F5650" s="1425" t="s">
        <v>1273</v>
      </c>
      <c r="G5650" s="1425" t="s">
        <v>1238</v>
      </c>
      <c r="H5650" s="1425" t="s">
        <v>1266</v>
      </c>
      <c r="I5650" s="1425" t="s">
        <v>2763</v>
      </c>
      <c r="J5650" s="1425" t="s">
        <v>1272</v>
      </c>
      <c r="K5650" s="1425">
        <v>1.5</v>
      </c>
    </row>
    <row r="5651" spans="1:11" ht="12.75">
      <c r="A5651" s="1425" t="s">
        <v>1360</v>
      </c>
      <c r="B5651" s="1425" t="s">
        <v>764</v>
      </c>
      <c r="C5651" s="1425" t="s">
        <v>390</v>
      </c>
      <c r="D5651" s="1425" t="s">
        <v>549</v>
      </c>
      <c r="E5651" s="1425" t="s">
        <v>2900</v>
      </c>
      <c r="F5651" s="1425" t="s">
        <v>1273</v>
      </c>
      <c r="G5651" s="1425" t="s">
        <v>1238</v>
      </c>
      <c r="H5651" s="1425" t="s">
        <v>1266</v>
      </c>
      <c r="I5651" s="1425" t="s">
        <v>2764</v>
      </c>
      <c r="J5651" s="1425" t="s">
        <v>1272</v>
      </c>
      <c r="K5651" s="1425">
        <v>20.850000000000001</v>
      </c>
    </row>
    <row r="5652" spans="1:11" ht="12.75">
      <c r="A5652" s="1425" t="s">
        <v>1360</v>
      </c>
      <c r="B5652" s="1425" t="s">
        <v>764</v>
      </c>
      <c r="C5652" s="1425" t="s">
        <v>390</v>
      </c>
      <c r="D5652" s="1425" t="s">
        <v>549</v>
      </c>
      <c r="E5652" s="1425" t="s">
        <v>2900</v>
      </c>
      <c r="F5652" s="1425" t="s">
        <v>1273</v>
      </c>
      <c r="G5652" s="1425" t="s">
        <v>1238</v>
      </c>
      <c r="H5652" s="1425" t="s">
        <v>1266</v>
      </c>
      <c r="I5652" s="1425" t="s">
        <v>2765</v>
      </c>
      <c r="J5652" s="1425" t="s">
        <v>1272</v>
      </c>
      <c r="K5652" s="1425">
        <v>4.1600000000000001</v>
      </c>
    </row>
    <row r="5653" spans="1:11" ht="12.75">
      <c r="A5653" s="1425" t="s">
        <v>1360</v>
      </c>
      <c r="B5653" s="1425" t="s">
        <v>764</v>
      </c>
      <c r="C5653" s="1425" t="s">
        <v>390</v>
      </c>
      <c r="D5653" s="1425" t="s">
        <v>549</v>
      </c>
      <c r="E5653" s="1425" t="s">
        <v>2900</v>
      </c>
      <c r="F5653" s="1425" t="s">
        <v>1273</v>
      </c>
      <c r="G5653" s="1425" t="s">
        <v>1238</v>
      </c>
      <c r="H5653" s="1425" t="s">
        <v>1266</v>
      </c>
      <c r="I5653" s="1425" t="s">
        <v>2766</v>
      </c>
      <c r="J5653" s="1425" t="s">
        <v>1272</v>
      </c>
      <c r="K5653" s="1425">
        <v>7.4500000000000002</v>
      </c>
    </row>
    <row r="5654" spans="1:11" ht="12.75">
      <c r="A5654" s="1425" t="s">
        <v>1360</v>
      </c>
      <c r="B5654" s="1425" t="s">
        <v>764</v>
      </c>
      <c r="C5654" s="1425" t="s">
        <v>390</v>
      </c>
      <c r="D5654" s="1425" t="s">
        <v>549</v>
      </c>
      <c r="E5654" s="1425" t="s">
        <v>2900</v>
      </c>
      <c r="F5654" s="1425" t="s">
        <v>1273</v>
      </c>
      <c r="G5654" s="1425" t="s">
        <v>1238</v>
      </c>
      <c r="H5654" s="1425" t="s">
        <v>1266</v>
      </c>
      <c r="I5654" s="1425" t="s">
        <v>2767</v>
      </c>
      <c r="J5654" s="1425" t="s">
        <v>1272</v>
      </c>
      <c r="K5654" s="1425">
        <v>124.45999999999999</v>
      </c>
    </row>
    <row r="5655" spans="1:11" ht="12.75">
      <c r="A5655" s="1425" t="s">
        <v>1360</v>
      </c>
      <c r="B5655" s="1425" t="s">
        <v>764</v>
      </c>
      <c r="C5655" s="1425" t="s">
        <v>390</v>
      </c>
      <c r="D5655" s="1425" t="s">
        <v>549</v>
      </c>
      <c r="E5655" s="1425" t="s">
        <v>2900</v>
      </c>
      <c r="F5655" s="1425" t="s">
        <v>1273</v>
      </c>
      <c r="G5655" s="1425" t="s">
        <v>1238</v>
      </c>
      <c r="H5655" s="1425" t="s">
        <v>1266</v>
      </c>
      <c r="I5655" s="1425" t="s">
        <v>2768</v>
      </c>
      <c r="J5655" s="1425" t="s">
        <v>1272</v>
      </c>
      <c r="K5655" s="1425">
        <v>10.41</v>
      </c>
    </row>
    <row r="5656" spans="1:11" ht="12.75">
      <c r="A5656" s="1425" t="s">
        <v>1360</v>
      </c>
      <c r="B5656" s="1425" t="s">
        <v>764</v>
      </c>
      <c r="C5656" s="1425" t="s">
        <v>390</v>
      </c>
      <c r="D5656" s="1425" t="s">
        <v>549</v>
      </c>
      <c r="E5656" s="1425" t="s">
        <v>2900</v>
      </c>
      <c r="F5656" s="1425" t="s">
        <v>1273</v>
      </c>
      <c r="G5656" s="1425" t="s">
        <v>1238</v>
      </c>
      <c r="H5656" s="1425" t="s">
        <v>1266</v>
      </c>
      <c r="I5656" s="1425" t="s">
        <v>2769</v>
      </c>
      <c r="J5656" s="1425" t="s">
        <v>1272</v>
      </c>
      <c r="K5656" s="1425">
        <v>5.3499999999999996</v>
      </c>
    </row>
    <row r="5657" spans="1:11" ht="12.75">
      <c r="A5657" s="1425" t="s">
        <v>1360</v>
      </c>
      <c r="B5657" s="1425" t="s">
        <v>764</v>
      </c>
      <c r="C5657" s="1425" t="s">
        <v>390</v>
      </c>
      <c r="D5657" s="1425" t="s">
        <v>549</v>
      </c>
      <c r="E5657" s="1425" t="s">
        <v>2900</v>
      </c>
      <c r="F5657" s="1425" t="s">
        <v>1273</v>
      </c>
      <c r="G5657" s="1425" t="s">
        <v>1238</v>
      </c>
      <c r="H5657" s="1425" t="s">
        <v>1266</v>
      </c>
      <c r="I5657" s="1425" t="s">
        <v>2770</v>
      </c>
      <c r="J5657" s="1425" t="s">
        <v>1272</v>
      </c>
      <c r="K5657" s="1425">
        <v>4.4500000000000002</v>
      </c>
    </row>
    <row r="5658" spans="1:11" ht="12.75">
      <c r="A5658" s="1425" t="s">
        <v>1360</v>
      </c>
      <c r="B5658" s="1425" t="s">
        <v>764</v>
      </c>
      <c r="C5658" s="1425" t="s">
        <v>390</v>
      </c>
      <c r="D5658" s="1425" t="s">
        <v>549</v>
      </c>
      <c r="E5658" s="1425" t="s">
        <v>2900</v>
      </c>
      <c r="F5658" s="1425" t="s">
        <v>1273</v>
      </c>
      <c r="G5658" s="1425" t="s">
        <v>1238</v>
      </c>
      <c r="H5658" s="1425" t="s">
        <v>1266</v>
      </c>
      <c r="I5658" s="1425" t="s">
        <v>2771</v>
      </c>
      <c r="J5658" s="1425" t="s">
        <v>1272</v>
      </c>
      <c r="K5658" s="1425">
        <v>139.31999999999999</v>
      </c>
    </row>
    <row r="5659" spans="1:11" ht="12.75">
      <c r="A5659" s="1425" t="s">
        <v>1360</v>
      </c>
      <c r="B5659" s="1425" t="s">
        <v>764</v>
      </c>
      <c r="C5659" s="1425" t="s">
        <v>390</v>
      </c>
      <c r="D5659" s="1425" t="s">
        <v>549</v>
      </c>
      <c r="E5659" s="1425" t="s">
        <v>2900</v>
      </c>
      <c r="F5659" s="1425" t="s">
        <v>1273</v>
      </c>
      <c r="G5659" s="1425" t="s">
        <v>1238</v>
      </c>
      <c r="H5659" s="1425" t="s">
        <v>1267</v>
      </c>
      <c r="I5659" s="1425" t="s">
        <v>2763</v>
      </c>
      <c r="J5659" s="1425" t="s">
        <v>1272</v>
      </c>
      <c r="K5659" s="1425">
        <v>0.46000000000000002</v>
      </c>
    </row>
    <row r="5660" spans="1:11" ht="12.75">
      <c r="A5660" s="1425" t="s">
        <v>1360</v>
      </c>
      <c r="B5660" s="1425" t="s">
        <v>764</v>
      </c>
      <c r="C5660" s="1425" t="s">
        <v>390</v>
      </c>
      <c r="D5660" s="1425" t="s">
        <v>549</v>
      </c>
      <c r="E5660" s="1425" t="s">
        <v>2900</v>
      </c>
      <c r="F5660" s="1425" t="s">
        <v>1273</v>
      </c>
      <c r="G5660" s="1425" t="s">
        <v>1238</v>
      </c>
      <c r="H5660" s="1425" t="s">
        <v>1267</v>
      </c>
      <c r="I5660" s="1425" t="s">
        <v>2764</v>
      </c>
      <c r="J5660" s="1425" t="s">
        <v>1272</v>
      </c>
      <c r="K5660" s="1425">
        <v>6.46</v>
      </c>
    </row>
    <row r="5661" spans="1:11" ht="12.75">
      <c r="A5661" s="1425" t="s">
        <v>1360</v>
      </c>
      <c r="B5661" s="1425" t="s">
        <v>764</v>
      </c>
      <c r="C5661" s="1425" t="s">
        <v>390</v>
      </c>
      <c r="D5661" s="1425" t="s">
        <v>549</v>
      </c>
      <c r="E5661" s="1425" t="s">
        <v>2900</v>
      </c>
      <c r="F5661" s="1425" t="s">
        <v>1273</v>
      </c>
      <c r="G5661" s="1425" t="s">
        <v>1238</v>
      </c>
      <c r="H5661" s="1425" t="s">
        <v>1267</v>
      </c>
      <c r="I5661" s="1425" t="s">
        <v>2765</v>
      </c>
      <c r="J5661" s="1425" t="s">
        <v>1272</v>
      </c>
      <c r="K5661" s="1425">
        <v>1.29</v>
      </c>
    </row>
    <row r="5662" spans="1:11" ht="12.75">
      <c r="A5662" s="1425" t="s">
        <v>1360</v>
      </c>
      <c r="B5662" s="1425" t="s">
        <v>764</v>
      </c>
      <c r="C5662" s="1425" t="s">
        <v>390</v>
      </c>
      <c r="D5662" s="1425" t="s">
        <v>549</v>
      </c>
      <c r="E5662" s="1425" t="s">
        <v>2900</v>
      </c>
      <c r="F5662" s="1425" t="s">
        <v>1273</v>
      </c>
      <c r="G5662" s="1425" t="s">
        <v>1238</v>
      </c>
      <c r="H5662" s="1425" t="s">
        <v>1267</v>
      </c>
      <c r="I5662" s="1425" t="s">
        <v>2766</v>
      </c>
      <c r="J5662" s="1425" t="s">
        <v>1272</v>
      </c>
      <c r="K5662" s="1425">
        <v>2.3100000000000001</v>
      </c>
    </row>
    <row r="5663" spans="1:11" ht="12.75">
      <c r="A5663" s="1425" t="s">
        <v>1360</v>
      </c>
      <c r="B5663" s="1425" t="s">
        <v>764</v>
      </c>
      <c r="C5663" s="1425" t="s">
        <v>390</v>
      </c>
      <c r="D5663" s="1425" t="s">
        <v>549</v>
      </c>
      <c r="E5663" s="1425" t="s">
        <v>2900</v>
      </c>
      <c r="F5663" s="1425" t="s">
        <v>1273</v>
      </c>
      <c r="G5663" s="1425" t="s">
        <v>1238</v>
      </c>
      <c r="H5663" s="1425" t="s">
        <v>1267</v>
      </c>
      <c r="I5663" s="1425" t="s">
        <v>2767</v>
      </c>
      <c r="J5663" s="1425" t="s">
        <v>1272</v>
      </c>
      <c r="K5663" s="1425">
        <v>38.530000000000001</v>
      </c>
    </row>
    <row r="5664" spans="1:11" ht="12.75">
      <c r="A5664" s="1425" t="s">
        <v>1360</v>
      </c>
      <c r="B5664" s="1425" t="s">
        <v>764</v>
      </c>
      <c r="C5664" s="1425" t="s">
        <v>390</v>
      </c>
      <c r="D5664" s="1425" t="s">
        <v>549</v>
      </c>
      <c r="E5664" s="1425" t="s">
        <v>2900</v>
      </c>
      <c r="F5664" s="1425" t="s">
        <v>1273</v>
      </c>
      <c r="G5664" s="1425" t="s">
        <v>1238</v>
      </c>
      <c r="H5664" s="1425" t="s">
        <v>1267</v>
      </c>
      <c r="I5664" s="1425" t="s">
        <v>2768</v>
      </c>
      <c r="J5664" s="1425" t="s">
        <v>1272</v>
      </c>
      <c r="K5664" s="1425">
        <v>3.23</v>
      </c>
    </row>
    <row r="5665" spans="1:11" ht="12.75">
      <c r="A5665" s="1425" t="s">
        <v>1360</v>
      </c>
      <c r="B5665" s="1425" t="s">
        <v>764</v>
      </c>
      <c r="C5665" s="1425" t="s">
        <v>390</v>
      </c>
      <c r="D5665" s="1425" t="s">
        <v>549</v>
      </c>
      <c r="E5665" s="1425" t="s">
        <v>2900</v>
      </c>
      <c r="F5665" s="1425" t="s">
        <v>1273</v>
      </c>
      <c r="G5665" s="1425" t="s">
        <v>1238</v>
      </c>
      <c r="H5665" s="1425" t="s">
        <v>1267</v>
      </c>
      <c r="I5665" s="1425" t="s">
        <v>2769</v>
      </c>
      <c r="J5665" s="1425" t="s">
        <v>1272</v>
      </c>
      <c r="K5665" s="1425">
        <v>1.6599999999999999</v>
      </c>
    </row>
    <row r="5666" spans="1:11" ht="12.75">
      <c r="A5666" s="1425" t="s">
        <v>1360</v>
      </c>
      <c r="B5666" s="1425" t="s">
        <v>764</v>
      </c>
      <c r="C5666" s="1425" t="s">
        <v>390</v>
      </c>
      <c r="D5666" s="1425" t="s">
        <v>549</v>
      </c>
      <c r="E5666" s="1425" t="s">
        <v>2900</v>
      </c>
      <c r="F5666" s="1425" t="s">
        <v>1273</v>
      </c>
      <c r="G5666" s="1425" t="s">
        <v>1238</v>
      </c>
      <c r="H5666" s="1425" t="s">
        <v>1267</v>
      </c>
      <c r="I5666" s="1425" t="s">
        <v>2770</v>
      </c>
      <c r="J5666" s="1425" t="s">
        <v>1272</v>
      </c>
      <c r="K5666" s="1425">
        <v>1.3700000000000001</v>
      </c>
    </row>
    <row r="5667" spans="1:11" ht="12.75">
      <c r="A5667" s="1425" t="s">
        <v>1360</v>
      </c>
      <c r="B5667" s="1425" t="s">
        <v>764</v>
      </c>
      <c r="C5667" s="1425" t="s">
        <v>390</v>
      </c>
      <c r="D5667" s="1425" t="s">
        <v>549</v>
      </c>
      <c r="E5667" s="1425" t="s">
        <v>2900</v>
      </c>
      <c r="F5667" s="1425" t="s">
        <v>1273</v>
      </c>
      <c r="G5667" s="1425" t="s">
        <v>1238</v>
      </c>
      <c r="H5667" s="1425" t="s">
        <v>1267</v>
      </c>
      <c r="I5667" s="1425" t="s">
        <v>2771</v>
      </c>
      <c r="J5667" s="1425" t="s">
        <v>1272</v>
      </c>
      <c r="K5667" s="1425">
        <v>166.58000000000001</v>
      </c>
    </row>
    <row r="5668" spans="1:11" ht="12.75">
      <c r="A5668" s="1425" t="s">
        <v>1360</v>
      </c>
      <c r="B5668" s="1425" t="s">
        <v>1315</v>
      </c>
      <c r="C5668" s="1425" t="s">
        <v>406</v>
      </c>
      <c r="D5668" s="1425" t="s">
        <v>1309</v>
      </c>
      <c r="E5668" s="1425" t="s">
        <v>2785</v>
      </c>
      <c r="F5668" s="1425" t="s">
        <v>390</v>
      </c>
      <c r="G5668" s="1425" t="s">
        <v>1238</v>
      </c>
      <c r="H5668" s="1425" t="s">
        <v>2762</v>
      </c>
      <c r="I5668" s="1425" t="s">
        <v>2763</v>
      </c>
      <c r="J5668" s="1425" t="s">
        <v>390</v>
      </c>
      <c r="K5668" s="1425">
        <v>77.189999999999998</v>
      </c>
    </row>
    <row r="5669" spans="1:11" ht="12.75">
      <c r="A5669" s="1425" t="s">
        <v>1360</v>
      </c>
      <c r="B5669" s="1425" t="s">
        <v>1315</v>
      </c>
      <c r="C5669" s="1425" t="s">
        <v>406</v>
      </c>
      <c r="D5669" s="1425" t="s">
        <v>1309</v>
      </c>
      <c r="E5669" s="1425" t="s">
        <v>2785</v>
      </c>
      <c r="F5669" s="1425" t="s">
        <v>390</v>
      </c>
      <c r="G5669" s="1425" t="s">
        <v>1238</v>
      </c>
      <c r="H5669" s="1425" t="s">
        <v>2762</v>
      </c>
      <c r="I5669" s="1425" t="s">
        <v>2764</v>
      </c>
      <c r="J5669" s="1425" t="s">
        <v>390</v>
      </c>
      <c r="K5669" s="1425">
        <v>1015.78</v>
      </c>
    </row>
    <row r="5670" spans="1:11" ht="12.75">
      <c r="A5670" s="1425" t="s">
        <v>1360</v>
      </c>
      <c r="B5670" s="1425" t="s">
        <v>1315</v>
      </c>
      <c r="C5670" s="1425" t="s">
        <v>406</v>
      </c>
      <c r="D5670" s="1425" t="s">
        <v>1309</v>
      </c>
      <c r="E5670" s="1425" t="s">
        <v>2785</v>
      </c>
      <c r="F5670" s="1425" t="s">
        <v>390</v>
      </c>
      <c r="G5670" s="1425" t="s">
        <v>1238</v>
      </c>
      <c r="H5670" s="1425" t="s">
        <v>2762</v>
      </c>
      <c r="I5670" s="1425" t="s">
        <v>2765</v>
      </c>
      <c r="J5670" s="1425" t="s">
        <v>390</v>
      </c>
      <c r="K5670" s="1425">
        <v>200.69</v>
      </c>
    </row>
    <row r="5671" spans="1:11" ht="12.75">
      <c r="A5671" s="1425" t="s">
        <v>1360</v>
      </c>
      <c r="B5671" s="1425" t="s">
        <v>1315</v>
      </c>
      <c r="C5671" s="1425" t="s">
        <v>406</v>
      </c>
      <c r="D5671" s="1425" t="s">
        <v>1309</v>
      </c>
      <c r="E5671" s="1425" t="s">
        <v>2785</v>
      </c>
      <c r="F5671" s="1425" t="s">
        <v>390</v>
      </c>
      <c r="G5671" s="1425" t="s">
        <v>1238</v>
      </c>
      <c r="H5671" s="1425" t="s">
        <v>2762</v>
      </c>
      <c r="I5671" s="1425" t="s">
        <v>2766</v>
      </c>
      <c r="J5671" s="1425" t="s">
        <v>390</v>
      </c>
      <c r="K5671" s="1425">
        <v>355.06</v>
      </c>
    </row>
    <row r="5672" spans="1:11" ht="12.75">
      <c r="A5672" s="1425" t="s">
        <v>1360</v>
      </c>
      <c r="B5672" s="1425" t="s">
        <v>1315</v>
      </c>
      <c r="C5672" s="1425" t="s">
        <v>406</v>
      </c>
      <c r="D5672" s="1425" t="s">
        <v>1309</v>
      </c>
      <c r="E5672" s="1425" t="s">
        <v>2785</v>
      </c>
      <c r="F5672" s="1425" t="s">
        <v>390</v>
      </c>
      <c r="G5672" s="1425" t="s">
        <v>1238</v>
      </c>
      <c r="H5672" s="1425" t="s">
        <v>2762</v>
      </c>
      <c r="I5672" s="1425" t="s">
        <v>2767</v>
      </c>
      <c r="J5672" s="1425" t="s">
        <v>390</v>
      </c>
      <c r="K5672" s="1425">
        <v>6057.6499999999996</v>
      </c>
    </row>
    <row r="5673" spans="1:11" ht="12.75">
      <c r="A5673" s="1425" t="s">
        <v>1360</v>
      </c>
      <c r="B5673" s="1425" t="s">
        <v>1315</v>
      </c>
      <c r="C5673" s="1425" t="s">
        <v>406</v>
      </c>
      <c r="D5673" s="1425" t="s">
        <v>1309</v>
      </c>
      <c r="E5673" s="1425" t="s">
        <v>2785</v>
      </c>
      <c r="F5673" s="1425" t="s">
        <v>390</v>
      </c>
      <c r="G5673" s="1425" t="s">
        <v>1238</v>
      </c>
      <c r="H5673" s="1425" t="s">
        <v>2762</v>
      </c>
      <c r="I5673" s="1425" t="s">
        <v>2768</v>
      </c>
      <c r="J5673" s="1425" t="s">
        <v>390</v>
      </c>
      <c r="K5673" s="1425">
        <v>504.80000000000001</v>
      </c>
    </row>
    <row r="5674" spans="1:11" ht="12.75">
      <c r="A5674" s="1425" t="s">
        <v>1360</v>
      </c>
      <c r="B5674" s="1425" t="s">
        <v>1315</v>
      </c>
      <c r="C5674" s="1425" t="s">
        <v>406</v>
      </c>
      <c r="D5674" s="1425" t="s">
        <v>1309</v>
      </c>
      <c r="E5674" s="1425" t="s">
        <v>2785</v>
      </c>
      <c r="F5674" s="1425" t="s">
        <v>390</v>
      </c>
      <c r="G5674" s="1425" t="s">
        <v>1238</v>
      </c>
      <c r="H5674" s="1425" t="s">
        <v>2762</v>
      </c>
      <c r="I5674" s="1425" t="s">
        <v>2769</v>
      </c>
      <c r="J5674" s="1425" t="s">
        <v>390</v>
      </c>
      <c r="K5674" s="1425">
        <v>254.71000000000001</v>
      </c>
    </row>
    <row r="5675" spans="1:11" ht="12.75">
      <c r="A5675" s="1425" t="s">
        <v>1360</v>
      </c>
      <c r="B5675" s="1425" t="s">
        <v>1315</v>
      </c>
      <c r="C5675" s="1425" t="s">
        <v>406</v>
      </c>
      <c r="D5675" s="1425" t="s">
        <v>1309</v>
      </c>
      <c r="E5675" s="1425" t="s">
        <v>2785</v>
      </c>
      <c r="F5675" s="1425" t="s">
        <v>390</v>
      </c>
      <c r="G5675" s="1425" t="s">
        <v>1238</v>
      </c>
      <c r="H5675" s="1425" t="s">
        <v>2762</v>
      </c>
      <c r="I5675" s="1425" t="s">
        <v>2770</v>
      </c>
      <c r="J5675" s="1425" t="s">
        <v>390</v>
      </c>
      <c r="K5675" s="1425">
        <v>209.94999999999999</v>
      </c>
    </row>
    <row r="5676" spans="1:11" ht="12.75">
      <c r="A5676" s="1425" t="s">
        <v>1360</v>
      </c>
      <c r="B5676" s="1425" t="s">
        <v>1315</v>
      </c>
      <c r="C5676" s="1425" t="s">
        <v>406</v>
      </c>
      <c r="D5676" s="1425" t="s">
        <v>1309</v>
      </c>
      <c r="E5676" s="1425" t="s">
        <v>2785</v>
      </c>
      <c r="F5676" s="1425" t="s">
        <v>390</v>
      </c>
      <c r="G5676" s="1425" t="s">
        <v>1238</v>
      </c>
      <c r="H5676" s="1425" t="s">
        <v>2762</v>
      </c>
      <c r="I5676" s="1425" t="s">
        <v>2771</v>
      </c>
      <c r="J5676" s="1425" t="s">
        <v>390</v>
      </c>
      <c r="K5676" s="1425">
        <v>6761.5900000000001</v>
      </c>
    </row>
    <row r="5677" spans="1:11" ht="12.75">
      <c r="A5677" s="1425" t="s">
        <v>1360</v>
      </c>
      <c r="B5677" s="1425" t="s">
        <v>1315</v>
      </c>
      <c r="C5677" s="1425" t="s">
        <v>406</v>
      </c>
      <c r="D5677" s="1425" t="s">
        <v>1309</v>
      </c>
      <c r="E5677" s="1425" t="s">
        <v>2785</v>
      </c>
      <c r="F5677" s="1425" t="s">
        <v>390</v>
      </c>
      <c r="G5677" s="1425" t="s">
        <v>1238</v>
      </c>
      <c r="H5677" s="1425" t="s">
        <v>1263</v>
      </c>
      <c r="I5677" s="1425" t="s">
        <v>2763</v>
      </c>
      <c r="J5677" s="1425" t="s">
        <v>390</v>
      </c>
      <c r="K5677" s="1425">
        <v>77.260000000000005</v>
      </c>
    </row>
    <row r="5678" spans="1:11" ht="12.75">
      <c r="A5678" s="1425" t="s">
        <v>1360</v>
      </c>
      <c r="B5678" s="1425" t="s">
        <v>1315</v>
      </c>
      <c r="C5678" s="1425" t="s">
        <v>406</v>
      </c>
      <c r="D5678" s="1425" t="s">
        <v>1309</v>
      </c>
      <c r="E5678" s="1425" t="s">
        <v>2785</v>
      </c>
      <c r="F5678" s="1425" t="s">
        <v>390</v>
      </c>
      <c r="G5678" s="1425" t="s">
        <v>1238</v>
      </c>
      <c r="H5678" s="1425" t="s">
        <v>1263</v>
      </c>
      <c r="I5678" s="1425" t="s">
        <v>2764</v>
      </c>
      <c r="J5678" s="1425" t="s">
        <v>390</v>
      </c>
      <c r="K5678" s="1425">
        <v>1016.75</v>
      </c>
    </row>
    <row r="5679" spans="1:11" ht="12.75">
      <c r="A5679" s="1425" t="s">
        <v>1360</v>
      </c>
      <c r="B5679" s="1425" t="s">
        <v>1315</v>
      </c>
      <c r="C5679" s="1425" t="s">
        <v>406</v>
      </c>
      <c r="D5679" s="1425" t="s">
        <v>1309</v>
      </c>
      <c r="E5679" s="1425" t="s">
        <v>2785</v>
      </c>
      <c r="F5679" s="1425" t="s">
        <v>390</v>
      </c>
      <c r="G5679" s="1425" t="s">
        <v>1238</v>
      </c>
      <c r="H5679" s="1425" t="s">
        <v>1263</v>
      </c>
      <c r="I5679" s="1425" t="s">
        <v>2765</v>
      </c>
      <c r="J5679" s="1425" t="s">
        <v>390</v>
      </c>
      <c r="K5679" s="1425">
        <v>200.88</v>
      </c>
    </row>
    <row r="5680" spans="1:11" ht="12.75">
      <c r="A5680" s="1425" t="s">
        <v>1360</v>
      </c>
      <c r="B5680" s="1425" t="s">
        <v>1315</v>
      </c>
      <c r="C5680" s="1425" t="s">
        <v>406</v>
      </c>
      <c r="D5680" s="1425" t="s">
        <v>1309</v>
      </c>
      <c r="E5680" s="1425" t="s">
        <v>2785</v>
      </c>
      <c r="F5680" s="1425" t="s">
        <v>390</v>
      </c>
      <c r="G5680" s="1425" t="s">
        <v>1238</v>
      </c>
      <c r="H5680" s="1425" t="s">
        <v>1263</v>
      </c>
      <c r="I5680" s="1425" t="s">
        <v>2766</v>
      </c>
      <c r="J5680" s="1425" t="s">
        <v>390</v>
      </c>
      <c r="K5680" s="1425">
        <v>355.39999999999998</v>
      </c>
    </row>
    <row r="5681" spans="1:11" ht="12.75">
      <c r="A5681" s="1425" t="s">
        <v>1360</v>
      </c>
      <c r="B5681" s="1425" t="s">
        <v>1315</v>
      </c>
      <c r="C5681" s="1425" t="s">
        <v>406</v>
      </c>
      <c r="D5681" s="1425" t="s">
        <v>1309</v>
      </c>
      <c r="E5681" s="1425" t="s">
        <v>2785</v>
      </c>
      <c r="F5681" s="1425" t="s">
        <v>390</v>
      </c>
      <c r="G5681" s="1425" t="s">
        <v>1238</v>
      </c>
      <c r="H5681" s="1425" t="s">
        <v>1263</v>
      </c>
      <c r="I5681" s="1425" t="s">
        <v>2767</v>
      </c>
      <c r="J5681" s="1425" t="s">
        <v>390</v>
      </c>
      <c r="K5681" s="1425">
        <v>6063.4200000000001</v>
      </c>
    </row>
    <row r="5682" spans="1:11" ht="12.75">
      <c r="A5682" s="1425" t="s">
        <v>1360</v>
      </c>
      <c r="B5682" s="1425" t="s">
        <v>1315</v>
      </c>
      <c r="C5682" s="1425" t="s">
        <v>406</v>
      </c>
      <c r="D5682" s="1425" t="s">
        <v>1309</v>
      </c>
      <c r="E5682" s="1425" t="s">
        <v>2785</v>
      </c>
      <c r="F5682" s="1425" t="s">
        <v>390</v>
      </c>
      <c r="G5682" s="1425" t="s">
        <v>1238</v>
      </c>
      <c r="H5682" s="1425" t="s">
        <v>1263</v>
      </c>
      <c r="I5682" s="1425" t="s">
        <v>2768</v>
      </c>
      <c r="J5682" s="1425" t="s">
        <v>390</v>
      </c>
      <c r="K5682" s="1425">
        <v>505.27999999999997</v>
      </c>
    </row>
    <row r="5683" spans="1:11" ht="12.75">
      <c r="A5683" s="1425" t="s">
        <v>1360</v>
      </c>
      <c r="B5683" s="1425" t="s">
        <v>1315</v>
      </c>
      <c r="C5683" s="1425" t="s">
        <v>406</v>
      </c>
      <c r="D5683" s="1425" t="s">
        <v>1309</v>
      </c>
      <c r="E5683" s="1425" t="s">
        <v>2785</v>
      </c>
      <c r="F5683" s="1425" t="s">
        <v>390</v>
      </c>
      <c r="G5683" s="1425" t="s">
        <v>1238</v>
      </c>
      <c r="H5683" s="1425" t="s">
        <v>1263</v>
      </c>
      <c r="I5683" s="1425" t="s">
        <v>2769</v>
      </c>
      <c r="J5683" s="1425" t="s">
        <v>390</v>
      </c>
      <c r="K5683" s="1425">
        <v>254.96000000000001</v>
      </c>
    </row>
    <row r="5684" spans="1:11" ht="12.75">
      <c r="A5684" s="1425" t="s">
        <v>1360</v>
      </c>
      <c r="B5684" s="1425" t="s">
        <v>1315</v>
      </c>
      <c r="C5684" s="1425" t="s">
        <v>406</v>
      </c>
      <c r="D5684" s="1425" t="s">
        <v>1309</v>
      </c>
      <c r="E5684" s="1425" t="s">
        <v>2785</v>
      </c>
      <c r="F5684" s="1425" t="s">
        <v>390</v>
      </c>
      <c r="G5684" s="1425" t="s">
        <v>1238</v>
      </c>
      <c r="H5684" s="1425" t="s">
        <v>1263</v>
      </c>
      <c r="I5684" s="1425" t="s">
        <v>2770</v>
      </c>
      <c r="J5684" s="1425" t="s">
        <v>390</v>
      </c>
      <c r="K5684" s="1425">
        <v>210.15000000000001</v>
      </c>
    </row>
    <row r="5685" spans="1:11" ht="12.75">
      <c r="A5685" s="1425" t="s">
        <v>1360</v>
      </c>
      <c r="B5685" s="1425" t="s">
        <v>1315</v>
      </c>
      <c r="C5685" s="1425" t="s">
        <v>406</v>
      </c>
      <c r="D5685" s="1425" t="s">
        <v>1309</v>
      </c>
      <c r="E5685" s="1425" t="s">
        <v>2785</v>
      </c>
      <c r="F5685" s="1425" t="s">
        <v>390</v>
      </c>
      <c r="G5685" s="1425" t="s">
        <v>1238</v>
      </c>
      <c r="H5685" s="1425" t="s">
        <v>1263</v>
      </c>
      <c r="I5685" s="1425" t="s">
        <v>2771</v>
      </c>
      <c r="J5685" s="1425" t="s">
        <v>390</v>
      </c>
      <c r="K5685" s="1425">
        <v>6768.0299999999997</v>
      </c>
    </row>
    <row r="5686" spans="1:11" ht="12.75">
      <c r="A5686" s="1425" t="s">
        <v>1360</v>
      </c>
      <c r="B5686" s="1425" t="s">
        <v>1315</v>
      </c>
      <c r="C5686" s="1425" t="s">
        <v>406</v>
      </c>
      <c r="D5686" s="1425" t="s">
        <v>1309</v>
      </c>
      <c r="E5686" s="1425" t="s">
        <v>2785</v>
      </c>
      <c r="F5686" s="1425" t="s">
        <v>390</v>
      </c>
      <c r="G5686" s="1425" t="s">
        <v>1238</v>
      </c>
      <c r="H5686" s="1425" t="s">
        <v>2772</v>
      </c>
      <c r="I5686" s="1425" t="s">
        <v>2763</v>
      </c>
      <c r="J5686" s="1425" t="s">
        <v>390</v>
      </c>
      <c r="K5686" s="1425">
        <v>118.14</v>
      </c>
    </row>
    <row r="5687" spans="1:11" ht="12.75">
      <c r="A5687" s="1425" t="s">
        <v>1360</v>
      </c>
      <c r="B5687" s="1425" t="s">
        <v>1315</v>
      </c>
      <c r="C5687" s="1425" t="s">
        <v>406</v>
      </c>
      <c r="D5687" s="1425" t="s">
        <v>1309</v>
      </c>
      <c r="E5687" s="1425" t="s">
        <v>2785</v>
      </c>
      <c r="F5687" s="1425" t="s">
        <v>390</v>
      </c>
      <c r="G5687" s="1425" t="s">
        <v>1238</v>
      </c>
      <c r="H5687" s="1425" t="s">
        <v>2772</v>
      </c>
      <c r="I5687" s="1425" t="s">
        <v>2764</v>
      </c>
      <c r="J5687" s="1425" t="s">
        <v>390</v>
      </c>
      <c r="K5687" s="1425">
        <v>1554.77</v>
      </c>
    </row>
    <row r="5688" spans="1:11" ht="12.75">
      <c r="A5688" s="1425" t="s">
        <v>1360</v>
      </c>
      <c r="B5688" s="1425" t="s">
        <v>1315</v>
      </c>
      <c r="C5688" s="1425" t="s">
        <v>406</v>
      </c>
      <c r="D5688" s="1425" t="s">
        <v>1309</v>
      </c>
      <c r="E5688" s="1425" t="s">
        <v>2785</v>
      </c>
      <c r="F5688" s="1425" t="s">
        <v>390</v>
      </c>
      <c r="G5688" s="1425" t="s">
        <v>1238</v>
      </c>
      <c r="H5688" s="1425" t="s">
        <v>2772</v>
      </c>
      <c r="I5688" s="1425" t="s">
        <v>2765</v>
      </c>
      <c r="J5688" s="1425" t="s">
        <v>390</v>
      </c>
      <c r="K5688" s="1425">
        <v>307.17000000000002</v>
      </c>
    </row>
    <row r="5689" spans="1:11" ht="12.75">
      <c r="A5689" s="1425" t="s">
        <v>1360</v>
      </c>
      <c r="B5689" s="1425" t="s">
        <v>1315</v>
      </c>
      <c r="C5689" s="1425" t="s">
        <v>406</v>
      </c>
      <c r="D5689" s="1425" t="s">
        <v>1309</v>
      </c>
      <c r="E5689" s="1425" t="s">
        <v>2785</v>
      </c>
      <c r="F5689" s="1425" t="s">
        <v>390</v>
      </c>
      <c r="G5689" s="1425" t="s">
        <v>1238</v>
      </c>
      <c r="H5689" s="1425" t="s">
        <v>2772</v>
      </c>
      <c r="I5689" s="1425" t="s">
        <v>2766</v>
      </c>
      <c r="J5689" s="1425" t="s">
        <v>390</v>
      </c>
      <c r="K5689" s="1425">
        <v>543.46000000000004</v>
      </c>
    </row>
    <row r="5690" spans="1:11" ht="12.75">
      <c r="A5690" s="1425" t="s">
        <v>1360</v>
      </c>
      <c r="B5690" s="1425" t="s">
        <v>1315</v>
      </c>
      <c r="C5690" s="1425" t="s">
        <v>406</v>
      </c>
      <c r="D5690" s="1425" t="s">
        <v>1309</v>
      </c>
      <c r="E5690" s="1425" t="s">
        <v>2785</v>
      </c>
      <c r="F5690" s="1425" t="s">
        <v>390</v>
      </c>
      <c r="G5690" s="1425" t="s">
        <v>1238</v>
      </c>
      <c r="H5690" s="1425" t="s">
        <v>2772</v>
      </c>
      <c r="I5690" s="1425" t="s">
        <v>2767</v>
      </c>
      <c r="J5690" s="1425" t="s">
        <v>390</v>
      </c>
      <c r="K5690" s="1425">
        <v>9271.9099999999999</v>
      </c>
    </row>
    <row r="5691" spans="1:11" ht="12.75">
      <c r="A5691" s="1425" t="s">
        <v>1360</v>
      </c>
      <c r="B5691" s="1425" t="s">
        <v>1315</v>
      </c>
      <c r="C5691" s="1425" t="s">
        <v>406</v>
      </c>
      <c r="D5691" s="1425" t="s">
        <v>1309</v>
      </c>
      <c r="E5691" s="1425" t="s">
        <v>2785</v>
      </c>
      <c r="F5691" s="1425" t="s">
        <v>390</v>
      </c>
      <c r="G5691" s="1425" t="s">
        <v>1238</v>
      </c>
      <c r="H5691" s="1425" t="s">
        <v>2772</v>
      </c>
      <c r="I5691" s="1425" t="s">
        <v>2768</v>
      </c>
      <c r="J5691" s="1425" t="s">
        <v>390</v>
      </c>
      <c r="K5691" s="1425">
        <v>772.65999999999997</v>
      </c>
    </row>
    <row r="5692" spans="1:11" ht="12.75">
      <c r="A5692" s="1425" t="s">
        <v>1360</v>
      </c>
      <c r="B5692" s="1425" t="s">
        <v>1315</v>
      </c>
      <c r="C5692" s="1425" t="s">
        <v>406</v>
      </c>
      <c r="D5692" s="1425" t="s">
        <v>1309</v>
      </c>
      <c r="E5692" s="1425" t="s">
        <v>2785</v>
      </c>
      <c r="F5692" s="1425" t="s">
        <v>390</v>
      </c>
      <c r="G5692" s="1425" t="s">
        <v>1238</v>
      </c>
      <c r="H5692" s="1425" t="s">
        <v>2772</v>
      </c>
      <c r="I5692" s="1425" t="s">
        <v>2769</v>
      </c>
      <c r="J5692" s="1425" t="s">
        <v>390</v>
      </c>
      <c r="K5692" s="1425">
        <v>389.87</v>
      </c>
    </row>
    <row r="5693" spans="1:11" ht="12.75">
      <c r="A5693" s="1425" t="s">
        <v>1360</v>
      </c>
      <c r="B5693" s="1425" t="s">
        <v>1315</v>
      </c>
      <c r="C5693" s="1425" t="s">
        <v>406</v>
      </c>
      <c r="D5693" s="1425" t="s">
        <v>1309</v>
      </c>
      <c r="E5693" s="1425" t="s">
        <v>2785</v>
      </c>
      <c r="F5693" s="1425" t="s">
        <v>390</v>
      </c>
      <c r="G5693" s="1425" t="s">
        <v>1238</v>
      </c>
      <c r="H5693" s="1425" t="s">
        <v>2772</v>
      </c>
      <c r="I5693" s="1425" t="s">
        <v>2770</v>
      </c>
      <c r="J5693" s="1425" t="s">
        <v>390</v>
      </c>
      <c r="K5693" s="1425">
        <v>321.35000000000002</v>
      </c>
    </row>
    <row r="5694" spans="1:11" ht="12.75">
      <c r="A5694" s="1425" t="s">
        <v>1360</v>
      </c>
      <c r="B5694" s="1425" t="s">
        <v>1315</v>
      </c>
      <c r="C5694" s="1425" t="s">
        <v>406</v>
      </c>
      <c r="D5694" s="1425" t="s">
        <v>1309</v>
      </c>
      <c r="E5694" s="1425" t="s">
        <v>2785</v>
      </c>
      <c r="F5694" s="1425" t="s">
        <v>390</v>
      </c>
      <c r="G5694" s="1425" t="s">
        <v>1238</v>
      </c>
      <c r="H5694" s="1425" t="s">
        <v>2772</v>
      </c>
      <c r="I5694" s="1425" t="s">
        <v>2771</v>
      </c>
      <c r="J5694" s="1425" t="s">
        <v>390</v>
      </c>
      <c r="K5694" s="1425">
        <v>10349.379999999999</v>
      </c>
    </row>
    <row r="5695" spans="1:11" ht="12.75">
      <c r="A5695" s="1425" t="s">
        <v>1360</v>
      </c>
      <c r="B5695" s="1425" t="s">
        <v>1315</v>
      </c>
      <c r="C5695" s="1425" t="s">
        <v>406</v>
      </c>
      <c r="D5695" s="1425" t="s">
        <v>1309</v>
      </c>
      <c r="E5695" s="1425" t="s">
        <v>2785</v>
      </c>
      <c r="F5695" s="1425" t="s">
        <v>390</v>
      </c>
      <c r="G5695" s="1425" t="s">
        <v>1238</v>
      </c>
      <c r="H5695" s="1425" t="s">
        <v>2773</v>
      </c>
      <c r="I5695" s="1425" t="s">
        <v>2763</v>
      </c>
      <c r="J5695" s="1425" t="s">
        <v>390</v>
      </c>
      <c r="K5695" s="1425">
        <v>73.459999999999994</v>
      </c>
    </row>
    <row r="5696" spans="1:11" ht="12.75">
      <c r="A5696" s="1425" t="s">
        <v>1360</v>
      </c>
      <c r="B5696" s="1425" t="s">
        <v>1315</v>
      </c>
      <c r="C5696" s="1425" t="s">
        <v>406</v>
      </c>
      <c r="D5696" s="1425" t="s">
        <v>1309</v>
      </c>
      <c r="E5696" s="1425" t="s">
        <v>2785</v>
      </c>
      <c r="F5696" s="1425" t="s">
        <v>390</v>
      </c>
      <c r="G5696" s="1425" t="s">
        <v>1238</v>
      </c>
      <c r="H5696" s="1425" t="s">
        <v>2773</v>
      </c>
      <c r="I5696" s="1425" t="s">
        <v>2764</v>
      </c>
      <c r="J5696" s="1425" t="s">
        <v>390</v>
      </c>
      <c r="K5696" s="1425">
        <v>966.73000000000002</v>
      </c>
    </row>
    <row r="5697" spans="1:11" ht="12.75">
      <c r="A5697" s="1425" t="s">
        <v>1360</v>
      </c>
      <c r="B5697" s="1425" t="s">
        <v>1315</v>
      </c>
      <c r="C5697" s="1425" t="s">
        <v>406</v>
      </c>
      <c r="D5697" s="1425" t="s">
        <v>1309</v>
      </c>
      <c r="E5697" s="1425" t="s">
        <v>2785</v>
      </c>
      <c r="F5697" s="1425" t="s">
        <v>390</v>
      </c>
      <c r="G5697" s="1425" t="s">
        <v>1238</v>
      </c>
      <c r="H5697" s="1425" t="s">
        <v>2773</v>
      </c>
      <c r="I5697" s="1425" t="s">
        <v>2765</v>
      </c>
      <c r="J5697" s="1425" t="s">
        <v>390</v>
      </c>
      <c r="K5697" s="1425">
        <v>191</v>
      </c>
    </row>
    <row r="5698" spans="1:11" ht="12.75">
      <c r="A5698" s="1425" t="s">
        <v>1360</v>
      </c>
      <c r="B5698" s="1425" t="s">
        <v>1315</v>
      </c>
      <c r="C5698" s="1425" t="s">
        <v>406</v>
      </c>
      <c r="D5698" s="1425" t="s">
        <v>1309</v>
      </c>
      <c r="E5698" s="1425" t="s">
        <v>2785</v>
      </c>
      <c r="F5698" s="1425" t="s">
        <v>390</v>
      </c>
      <c r="G5698" s="1425" t="s">
        <v>1238</v>
      </c>
      <c r="H5698" s="1425" t="s">
        <v>2773</v>
      </c>
      <c r="I5698" s="1425" t="s">
        <v>2766</v>
      </c>
      <c r="J5698" s="1425" t="s">
        <v>390</v>
      </c>
      <c r="K5698" s="1425">
        <v>337.92000000000002</v>
      </c>
    </row>
    <row r="5699" spans="1:11" ht="12.75">
      <c r="A5699" s="1425" t="s">
        <v>1360</v>
      </c>
      <c r="B5699" s="1425" t="s">
        <v>1315</v>
      </c>
      <c r="C5699" s="1425" t="s">
        <v>406</v>
      </c>
      <c r="D5699" s="1425" t="s">
        <v>1309</v>
      </c>
      <c r="E5699" s="1425" t="s">
        <v>2785</v>
      </c>
      <c r="F5699" s="1425" t="s">
        <v>390</v>
      </c>
      <c r="G5699" s="1425" t="s">
        <v>1238</v>
      </c>
      <c r="H5699" s="1425" t="s">
        <v>2773</v>
      </c>
      <c r="I5699" s="1425" t="s">
        <v>2767</v>
      </c>
      <c r="J5699" s="1425" t="s">
        <v>390</v>
      </c>
      <c r="K5699" s="1425">
        <v>5765.1599999999999</v>
      </c>
    </row>
    <row r="5700" spans="1:11" ht="12.75">
      <c r="A5700" s="1425" t="s">
        <v>1360</v>
      </c>
      <c r="B5700" s="1425" t="s">
        <v>1315</v>
      </c>
      <c r="C5700" s="1425" t="s">
        <v>406</v>
      </c>
      <c r="D5700" s="1425" t="s">
        <v>1309</v>
      </c>
      <c r="E5700" s="1425" t="s">
        <v>2785</v>
      </c>
      <c r="F5700" s="1425" t="s">
        <v>390</v>
      </c>
      <c r="G5700" s="1425" t="s">
        <v>1238</v>
      </c>
      <c r="H5700" s="1425" t="s">
        <v>2773</v>
      </c>
      <c r="I5700" s="1425" t="s">
        <v>2768</v>
      </c>
      <c r="J5700" s="1425" t="s">
        <v>390</v>
      </c>
      <c r="K5700" s="1425">
        <v>480.43000000000001</v>
      </c>
    </row>
    <row r="5701" spans="1:11" ht="12.75">
      <c r="A5701" s="1425" t="s">
        <v>1360</v>
      </c>
      <c r="B5701" s="1425" t="s">
        <v>1315</v>
      </c>
      <c r="C5701" s="1425" t="s">
        <v>406</v>
      </c>
      <c r="D5701" s="1425" t="s">
        <v>1309</v>
      </c>
      <c r="E5701" s="1425" t="s">
        <v>2785</v>
      </c>
      <c r="F5701" s="1425" t="s">
        <v>390</v>
      </c>
      <c r="G5701" s="1425" t="s">
        <v>1238</v>
      </c>
      <c r="H5701" s="1425" t="s">
        <v>2773</v>
      </c>
      <c r="I5701" s="1425" t="s">
        <v>2769</v>
      </c>
      <c r="J5701" s="1425" t="s">
        <v>390</v>
      </c>
      <c r="K5701" s="1425">
        <v>242.41999999999999</v>
      </c>
    </row>
    <row r="5702" spans="1:11" ht="12.75">
      <c r="A5702" s="1425" t="s">
        <v>1360</v>
      </c>
      <c r="B5702" s="1425" t="s">
        <v>1315</v>
      </c>
      <c r="C5702" s="1425" t="s">
        <v>406</v>
      </c>
      <c r="D5702" s="1425" t="s">
        <v>1309</v>
      </c>
      <c r="E5702" s="1425" t="s">
        <v>2785</v>
      </c>
      <c r="F5702" s="1425" t="s">
        <v>390</v>
      </c>
      <c r="G5702" s="1425" t="s">
        <v>1238</v>
      </c>
      <c r="H5702" s="1425" t="s">
        <v>2773</v>
      </c>
      <c r="I5702" s="1425" t="s">
        <v>2770</v>
      </c>
      <c r="J5702" s="1425" t="s">
        <v>390</v>
      </c>
      <c r="K5702" s="1425">
        <v>199.81</v>
      </c>
    </row>
    <row r="5703" spans="1:11" ht="12.75">
      <c r="A5703" s="1425" t="s">
        <v>1360</v>
      </c>
      <c r="B5703" s="1425" t="s">
        <v>1315</v>
      </c>
      <c r="C5703" s="1425" t="s">
        <v>406</v>
      </c>
      <c r="D5703" s="1425" t="s">
        <v>1309</v>
      </c>
      <c r="E5703" s="1425" t="s">
        <v>2785</v>
      </c>
      <c r="F5703" s="1425" t="s">
        <v>390</v>
      </c>
      <c r="G5703" s="1425" t="s">
        <v>1238</v>
      </c>
      <c r="H5703" s="1425" t="s">
        <v>2773</v>
      </c>
      <c r="I5703" s="1425" t="s">
        <v>2771</v>
      </c>
      <c r="J5703" s="1425" t="s">
        <v>390</v>
      </c>
      <c r="K5703" s="1425">
        <v>6435.1099999999997</v>
      </c>
    </row>
    <row r="5704" spans="1:11" ht="12.75">
      <c r="A5704" s="1425" t="s">
        <v>1360</v>
      </c>
      <c r="B5704" s="1425" t="s">
        <v>1315</v>
      </c>
      <c r="C5704" s="1425" t="s">
        <v>406</v>
      </c>
      <c r="D5704" s="1425" t="s">
        <v>1309</v>
      </c>
      <c r="E5704" s="1425" t="s">
        <v>2785</v>
      </c>
      <c r="F5704" s="1425" t="s">
        <v>390</v>
      </c>
      <c r="G5704" s="1425" t="s">
        <v>1238</v>
      </c>
      <c r="H5704" s="1425" t="s">
        <v>1264</v>
      </c>
      <c r="I5704" s="1425" t="s">
        <v>2763</v>
      </c>
      <c r="J5704" s="1425" t="s">
        <v>390</v>
      </c>
      <c r="K5704" s="1425">
        <v>77.239999999999995</v>
      </c>
    </row>
    <row r="5705" spans="1:11" ht="12.75">
      <c r="A5705" s="1425" t="s">
        <v>1360</v>
      </c>
      <c r="B5705" s="1425" t="s">
        <v>1315</v>
      </c>
      <c r="C5705" s="1425" t="s">
        <v>406</v>
      </c>
      <c r="D5705" s="1425" t="s">
        <v>1309</v>
      </c>
      <c r="E5705" s="1425" t="s">
        <v>2785</v>
      </c>
      <c r="F5705" s="1425" t="s">
        <v>390</v>
      </c>
      <c r="G5705" s="1425" t="s">
        <v>1238</v>
      </c>
      <c r="H5705" s="1425" t="s">
        <v>1264</v>
      </c>
      <c r="I5705" s="1425" t="s">
        <v>2764</v>
      </c>
      <c r="J5705" s="1425" t="s">
        <v>390</v>
      </c>
      <c r="K5705" s="1425">
        <v>1016.52</v>
      </c>
    </row>
    <row r="5706" spans="1:11" ht="12.75">
      <c r="A5706" s="1425" t="s">
        <v>1360</v>
      </c>
      <c r="B5706" s="1425" t="s">
        <v>1315</v>
      </c>
      <c r="C5706" s="1425" t="s">
        <v>406</v>
      </c>
      <c r="D5706" s="1425" t="s">
        <v>1309</v>
      </c>
      <c r="E5706" s="1425" t="s">
        <v>2785</v>
      </c>
      <c r="F5706" s="1425" t="s">
        <v>390</v>
      </c>
      <c r="G5706" s="1425" t="s">
        <v>1238</v>
      </c>
      <c r="H5706" s="1425" t="s">
        <v>1264</v>
      </c>
      <c r="I5706" s="1425" t="s">
        <v>2765</v>
      </c>
      <c r="J5706" s="1425" t="s">
        <v>390</v>
      </c>
      <c r="K5706" s="1425">
        <v>200.83000000000001</v>
      </c>
    </row>
    <row r="5707" spans="1:11" ht="12.75">
      <c r="A5707" s="1425" t="s">
        <v>1360</v>
      </c>
      <c r="B5707" s="1425" t="s">
        <v>1315</v>
      </c>
      <c r="C5707" s="1425" t="s">
        <v>406</v>
      </c>
      <c r="D5707" s="1425" t="s">
        <v>1309</v>
      </c>
      <c r="E5707" s="1425" t="s">
        <v>2785</v>
      </c>
      <c r="F5707" s="1425" t="s">
        <v>390</v>
      </c>
      <c r="G5707" s="1425" t="s">
        <v>1238</v>
      </c>
      <c r="H5707" s="1425" t="s">
        <v>1264</v>
      </c>
      <c r="I5707" s="1425" t="s">
        <v>2766</v>
      </c>
      <c r="J5707" s="1425" t="s">
        <v>390</v>
      </c>
      <c r="K5707" s="1425">
        <v>355.31</v>
      </c>
    </row>
    <row r="5708" spans="1:11" ht="12.75">
      <c r="A5708" s="1425" t="s">
        <v>1360</v>
      </c>
      <c r="B5708" s="1425" t="s">
        <v>1315</v>
      </c>
      <c r="C5708" s="1425" t="s">
        <v>406</v>
      </c>
      <c r="D5708" s="1425" t="s">
        <v>1309</v>
      </c>
      <c r="E5708" s="1425" t="s">
        <v>2785</v>
      </c>
      <c r="F5708" s="1425" t="s">
        <v>390</v>
      </c>
      <c r="G5708" s="1425" t="s">
        <v>1238</v>
      </c>
      <c r="H5708" s="1425" t="s">
        <v>1264</v>
      </c>
      <c r="I5708" s="1425" t="s">
        <v>2767</v>
      </c>
      <c r="J5708" s="1425" t="s">
        <v>390</v>
      </c>
      <c r="K5708" s="1425">
        <v>6062</v>
      </c>
    </row>
    <row r="5709" spans="1:11" ht="12.75">
      <c r="A5709" s="1425" t="s">
        <v>1360</v>
      </c>
      <c r="B5709" s="1425" t="s">
        <v>1315</v>
      </c>
      <c r="C5709" s="1425" t="s">
        <v>406</v>
      </c>
      <c r="D5709" s="1425" t="s">
        <v>1309</v>
      </c>
      <c r="E5709" s="1425" t="s">
        <v>2785</v>
      </c>
      <c r="F5709" s="1425" t="s">
        <v>390</v>
      </c>
      <c r="G5709" s="1425" t="s">
        <v>1238</v>
      </c>
      <c r="H5709" s="1425" t="s">
        <v>1264</v>
      </c>
      <c r="I5709" s="1425" t="s">
        <v>2768</v>
      </c>
      <c r="J5709" s="1425" t="s">
        <v>390</v>
      </c>
      <c r="K5709" s="1425">
        <v>505.17000000000002</v>
      </c>
    </row>
    <row r="5710" spans="1:11" ht="12.75">
      <c r="A5710" s="1425" t="s">
        <v>1360</v>
      </c>
      <c r="B5710" s="1425" t="s">
        <v>1315</v>
      </c>
      <c r="C5710" s="1425" t="s">
        <v>406</v>
      </c>
      <c r="D5710" s="1425" t="s">
        <v>1309</v>
      </c>
      <c r="E5710" s="1425" t="s">
        <v>2785</v>
      </c>
      <c r="F5710" s="1425" t="s">
        <v>390</v>
      </c>
      <c r="G5710" s="1425" t="s">
        <v>1238</v>
      </c>
      <c r="H5710" s="1425" t="s">
        <v>1264</v>
      </c>
      <c r="I5710" s="1425" t="s">
        <v>2769</v>
      </c>
      <c r="J5710" s="1425" t="s">
        <v>390</v>
      </c>
      <c r="K5710" s="1425">
        <v>254.90000000000001</v>
      </c>
    </row>
    <row r="5711" spans="1:11" ht="12.75">
      <c r="A5711" s="1425" t="s">
        <v>1360</v>
      </c>
      <c r="B5711" s="1425" t="s">
        <v>1315</v>
      </c>
      <c r="C5711" s="1425" t="s">
        <v>406</v>
      </c>
      <c r="D5711" s="1425" t="s">
        <v>1309</v>
      </c>
      <c r="E5711" s="1425" t="s">
        <v>2785</v>
      </c>
      <c r="F5711" s="1425" t="s">
        <v>390</v>
      </c>
      <c r="G5711" s="1425" t="s">
        <v>1238</v>
      </c>
      <c r="H5711" s="1425" t="s">
        <v>1264</v>
      </c>
      <c r="I5711" s="1425" t="s">
        <v>2770</v>
      </c>
      <c r="J5711" s="1425" t="s">
        <v>390</v>
      </c>
      <c r="K5711" s="1425">
        <v>210.09999999999999</v>
      </c>
    </row>
    <row r="5712" spans="1:11" ht="12.75">
      <c r="A5712" s="1425" t="s">
        <v>1360</v>
      </c>
      <c r="B5712" s="1425" t="s">
        <v>1315</v>
      </c>
      <c r="C5712" s="1425" t="s">
        <v>406</v>
      </c>
      <c r="D5712" s="1425" t="s">
        <v>1309</v>
      </c>
      <c r="E5712" s="1425" t="s">
        <v>2785</v>
      </c>
      <c r="F5712" s="1425" t="s">
        <v>390</v>
      </c>
      <c r="G5712" s="1425" t="s">
        <v>1238</v>
      </c>
      <c r="H5712" s="1425" t="s">
        <v>1264</v>
      </c>
      <c r="I5712" s="1425" t="s">
        <v>2771</v>
      </c>
      <c r="J5712" s="1425" t="s">
        <v>390</v>
      </c>
      <c r="K5712" s="1425">
        <v>6766.4700000000003</v>
      </c>
    </row>
    <row r="5713" spans="1:11" ht="12.75">
      <c r="A5713" s="1425" t="s">
        <v>1360</v>
      </c>
      <c r="B5713" s="1425" t="s">
        <v>1315</v>
      </c>
      <c r="C5713" s="1425" t="s">
        <v>406</v>
      </c>
      <c r="D5713" s="1425" t="s">
        <v>1309</v>
      </c>
      <c r="E5713" s="1425" t="s">
        <v>2785</v>
      </c>
      <c r="F5713" s="1425" t="s">
        <v>390</v>
      </c>
      <c r="G5713" s="1425" t="s">
        <v>1238</v>
      </c>
      <c r="H5713" s="1425" t="s">
        <v>1265</v>
      </c>
      <c r="I5713" s="1425" t="s">
        <v>2763</v>
      </c>
      <c r="J5713" s="1425" t="s">
        <v>390</v>
      </c>
      <c r="K5713" s="1425">
        <v>77.219999999999999</v>
      </c>
    </row>
    <row r="5714" spans="1:11" ht="12.75">
      <c r="A5714" s="1425" t="s">
        <v>1360</v>
      </c>
      <c r="B5714" s="1425" t="s">
        <v>1315</v>
      </c>
      <c r="C5714" s="1425" t="s">
        <v>406</v>
      </c>
      <c r="D5714" s="1425" t="s">
        <v>1309</v>
      </c>
      <c r="E5714" s="1425" t="s">
        <v>2785</v>
      </c>
      <c r="F5714" s="1425" t="s">
        <v>390</v>
      </c>
      <c r="G5714" s="1425" t="s">
        <v>1238</v>
      </c>
      <c r="H5714" s="1425" t="s">
        <v>1265</v>
      </c>
      <c r="I5714" s="1425" t="s">
        <v>2764</v>
      </c>
      <c r="J5714" s="1425" t="s">
        <v>390</v>
      </c>
      <c r="K5714" s="1425">
        <v>1016.14</v>
      </c>
    </row>
    <row r="5715" spans="1:11" ht="12.75">
      <c r="A5715" s="1425" t="s">
        <v>1360</v>
      </c>
      <c r="B5715" s="1425" t="s">
        <v>1315</v>
      </c>
      <c r="C5715" s="1425" t="s">
        <v>406</v>
      </c>
      <c r="D5715" s="1425" t="s">
        <v>1309</v>
      </c>
      <c r="E5715" s="1425" t="s">
        <v>2785</v>
      </c>
      <c r="F5715" s="1425" t="s">
        <v>390</v>
      </c>
      <c r="G5715" s="1425" t="s">
        <v>1238</v>
      </c>
      <c r="H5715" s="1425" t="s">
        <v>1265</v>
      </c>
      <c r="I5715" s="1425" t="s">
        <v>2765</v>
      </c>
      <c r="J5715" s="1425" t="s">
        <v>390</v>
      </c>
      <c r="K5715" s="1425">
        <v>200.75999999999999</v>
      </c>
    </row>
    <row r="5716" spans="1:11" ht="12.75">
      <c r="A5716" s="1425" t="s">
        <v>1360</v>
      </c>
      <c r="B5716" s="1425" t="s">
        <v>1315</v>
      </c>
      <c r="C5716" s="1425" t="s">
        <v>406</v>
      </c>
      <c r="D5716" s="1425" t="s">
        <v>1309</v>
      </c>
      <c r="E5716" s="1425" t="s">
        <v>2785</v>
      </c>
      <c r="F5716" s="1425" t="s">
        <v>390</v>
      </c>
      <c r="G5716" s="1425" t="s">
        <v>1238</v>
      </c>
      <c r="H5716" s="1425" t="s">
        <v>1265</v>
      </c>
      <c r="I5716" s="1425" t="s">
        <v>2766</v>
      </c>
      <c r="J5716" s="1425" t="s">
        <v>390</v>
      </c>
      <c r="K5716" s="1425">
        <v>355.18000000000001</v>
      </c>
    </row>
    <row r="5717" spans="1:11" ht="12.75">
      <c r="A5717" s="1425" t="s">
        <v>1360</v>
      </c>
      <c r="B5717" s="1425" t="s">
        <v>1315</v>
      </c>
      <c r="C5717" s="1425" t="s">
        <v>406</v>
      </c>
      <c r="D5717" s="1425" t="s">
        <v>1309</v>
      </c>
      <c r="E5717" s="1425" t="s">
        <v>2785</v>
      </c>
      <c r="F5717" s="1425" t="s">
        <v>390</v>
      </c>
      <c r="G5717" s="1425" t="s">
        <v>1238</v>
      </c>
      <c r="H5717" s="1425" t="s">
        <v>1265</v>
      </c>
      <c r="I5717" s="1425" t="s">
        <v>2767</v>
      </c>
      <c r="J5717" s="1425" t="s">
        <v>390</v>
      </c>
      <c r="K5717" s="1425">
        <v>6059.7399999999998</v>
      </c>
    </row>
    <row r="5718" spans="1:11" ht="12.75">
      <c r="A5718" s="1425" t="s">
        <v>1360</v>
      </c>
      <c r="B5718" s="1425" t="s">
        <v>1315</v>
      </c>
      <c r="C5718" s="1425" t="s">
        <v>406</v>
      </c>
      <c r="D5718" s="1425" t="s">
        <v>1309</v>
      </c>
      <c r="E5718" s="1425" t="s">
        <v>2785</v>
      </c>
      <c r="F5718" s="1425" t="s">
        <v>390</v>
      </c>
      <c r="G5718" s="1425" t="s">
        <v>1238</v>
      </c>
      <c r="H5718" s="1425" t="s">
        <v>1265</v>
      </c>
      <c r="I5718" s="1425" t="s">
        <v>2768</v>
      </c>
      <c r="J5718" s="1425" t="s">
        <v>390</v>
      </c>
      <c r="K5718" s="1425">
        <v>504.97000000000003</v>
      </c>
    </row>
    <row r="5719" spans="1:11" ht="12.75">
      <c r="A5719" s="1425" t="s">
        <v>1360</v>
      </c>
      <c r="B5719" s="1425" t="s">
        <v>1315</v>
      </c>
      <c r="C5719" s="1425" t="s">
        <v>406</v>
      </c>
      <c r="D5719" s="1425" t="s">
        <v>1309</v>
      </c>
      <c r="E5719" s="1425" t="s">
        <v>2785</v>
      </c>
      <c r="F5719" s="1425" t="s">
        <v>390</v>
      </c>
      <c r="G5719" s="1425" t="s">
        <v>1238</v>
      </c>
      <c r="H5719" s="1425" t="s">
        <v>1265</v>
      </c>
      <c r="I5719" s="1425" t="s">
        <v>2769</v>
      </c>
      <c r="J5719" s="1425" t="s">
        <v>390</v>
      </c>
      <c r="K5719" s="1425">
        <v>254.81</v>
      </c>
    </row>
    <row r="5720" spans="1:11" ht="12.75">
      <c r="A5720" s="1425" t="s">
        <v>1360</v>
      </c>
      <c r="B5720" s="1425" t="s">
        <v>1315</v>
      </c>
      <c r="C5720" s="1425" t="s">
        <v>406</v>
      </c>
      <c r="D5720" s="1425" t="s">
        <v>1309</v>
      </c>
      <c r="E5720" s="1425" t="s">
        <v>2785</v>
      </c>
      <c r="F5720" s="1425" t="s">
        <v>390</v>
      </c>
      <c r="G5720" s="1425" t="s">
        <v>1238</v>
      </c>
      <c r="H5720" s="1425" t="s">
        <v>1265</v>
      </c>
      <c r="I5720" s="1425" t="s">
        <v>2770</v>
      </c>
      <c r="J5720" s="1425" t="s">
        <v>390</v>
      </c>
      <c r="K5720" s="1425">
        <v>210.02000000000001</v>
      </c>
    </row>
    <row r="5721" spans="1:11" ht="12.75">
      <c r="A5721" s="1425" t="s">
        <v>1360</v>
      </c>
      <c r="B5721" s="1425" t="s">
        <v>1315</v>
      </c>
      <c r="C5721" s="1425" t="s">
        <v>406</v>
      </c>
      <c r="D5721" s="1425" t="s">
        <v>1309</v>
      </c>
      <c r="E5721" s="1425" t="s">
        <v>2785</v>
      </c>
      <c r="F5721" s="1425" t="s">
        <v>390</v>
      </c>
      <c r="G5721" s="1425" t="s">
        <v>1238</v>
      </c>
      <c r="H5721" s="1425" t="s">
        <v>1265</v>
      </c>
      <c r="I5721" s="1425" t="s">
        <v>2771</v>
      </c>
      <c r="J5721" s="1425" t="s">
        <v>390</v>
      </c>
      <c r="K5721" s="1425">
        <v>6763.9200000000001</v>
      </c>
    </row>
    <row r="5722" spans="1:11" ht="12.75">
      <c r="A5722" s="1425" t="s">
        <v>1360</v>
      </c>
      <c r="B5722" s="1425" t="s">
        <v>1315</v>
      </c>
      <c r="C5722" s="1425" t="s">
        <v>406</v>
      </c>
      <c r="D5722" s="1425" t="s">
        <v>1309</v>
      </c>
      <c r="E5722" s="1425" t="s">
        <v>2785</v>
      </c>
      <c r="F5722" s="1425" t="s">
        <v>390</v>
      </c>
      <c r="G5722" s="1425" t="s">
        <v>1238</v>
      </c>
      <c r="H5722" s="1425" t="s">
        <v>2774</v>
      </c>
      <c r="I5722" s="1425" t="s">
        <v>2763</v>
      </c>
      <c r="J5722" s="1425" t="s">
        <v>390</v>
      </c>
      <c r="K5722" s="1425">
        <v>39.840000000000003</v>
      </c>
    </row>
    <row r="5723" spans="1:11" ht="12.75">
      <c r="A5723" s="1425" t="s">
        <v>1360</v>
      </c>
      <c r="B5723" s="1425" t="s">
        <v>1315</v>
      </c>
      <c r="C5723" s="1425" t="s">
        <v>406</v>
      </c>
      <c r="D5723" s="1425" t="s">
        <v>1309</v>
      </c>
      <c r="E5723" s="1425" t="s">
        <v>2785</v>
      </c>
      <c r="F5723" s="1425" t="s">
        <v>390</v>
      </c>
      <c r="G5723" s="1425" t="s">
        <v>1238</v>
      </c>
      <c r="H5723" s="1425" t="s">
        <v>2774</v>
      </c>
      <c r="I5723" s="1425" t="s">
        <v>2764</v>
      </c>
      <c r="J5723" s="1425" t="s">
        <v>390</v>
      </c>
      <c r="K5723" s="1425">
        <v>524.39999999999998</v>
      </c>
    </row>
    <row r="5724" spans="1:11" ht="12.75">
      <c r="A5724" s="1425" t="s">
        <v>1360</v>
      </c>
      <c r="B5724" s="1425" t="s">
        <v>1315</v>
      </c>
      <c r="C5724" s="1425" t="s">
        <v>406</v>
      </c>
      <c r="D5724" s="1425" t="s">
        <v>1309</v>
      </c>
      <c r="E5724" s="1425" t="s">
        <v>2785</v>
      </c>
      <c r="F5724" s="1425" t="s">
        <v>390</v>
      </c>
      <c r="G5724" s="1425" t="s">
        <v>1238</v>
      </c>
      <c r="H5724" s="1425" t="s">
        <v>2774</v>
      </c>
      <c r="I5724" s="1425" t="s">
        <v>2765</v>
      </c>
      <c r="J5724" s="1425" t="s">
        <v>390</v>
      </c>
      <c r="K5724" s="1425">
        <v>103.59999999999999</v>
      </c>
    </row>
    <row r="5725" spans="1:11" ht="12.75">
      <c r="A5725" s="1425" t="s">
        <v>1360</v>
      </c>
      <c r="B5725" s="1425" t="s">
        <v>1315</v>
      </c>
      <c r="C5725" s="1425" t="s">
        <v>406</v>
      </c>
      <c r="D5725" s="1425" t="s">
        <v>1309</v>
      </c>
      <c r="E5725" s="1425" t="s">
        <v>2785</v>
      </c>
      <c r="F5725" s="1425" t="s">
        <v>390</v>
      </c>
      <c r="G5725" s="1425" t="s">
        <v>1238</v>
      </c>
      <c r="H5725" s="1425" t="s">
        <v>2774</v>
      </c>
      <c r="I5725" s="1425" t="s">
        <v>2766</v>
      </c>
      <c r="J5725" s="1425" t="s">
        <v>390</v>
      </c>
      <c r="K5725" s="1425">
        <v>183.30000000000001</v>
      </c>
    </row>
    <row r="5726" spans="1:11" ht="12.75">
      <c r="A5726" s="1425" t="s">
        <v>1360</v>
      </c>
      <c r="B5726" s="1425" t="s">
        <v>1315</v>
      </c>
      <c r="C5726" s="1425" t="s">
        <v>406</v>
      </c>
      <c r="D5726" s="1425" t="s">
        <v>1309</v>
      </c>
      <c r="E5726" s="1425" t="s">
        <v>2785</v>
      </c>
      <c r="F5726" s="1425" t="s">
        <v>390</v>
      </c>
      <c r="G5726" s="1425" t="s">
        <v>1238</v>
      </c>
      <c r="H5726" s="1425" t="s">
        <v>2774</v>
      </c>
      <c r="I5726" s="1425" t="s">
        <v>2767</v>
      </c>
      <c r="J5726" s="1425" t="s">
        <v>390</v>
      </c>
      <c r="K5726" s="1425">
        <v>3127.27</v>
      </c>
    </row>
    <row r="5727" spans="1:11" ht="12.75">
      <c r="A5727" s="1425" t="s">
        <v>1360</v>
      </c>
      <c r="B5727" s="1425" t="s">
        <v>1315</v>
      </c>
      <c r="C5727" s="1425" t="s">
        <v>406</v>
      </c>
      <c r="D5727" s="1425" t="s">
        <v>1309</v>
      </c>
      <c r="E5727" s="1425" t="s">
        <v>2785</v>
      </c>
      <c r="F5727" s="1425" t="s">
        <v>390</v>
      </c>
      <c r="G5727" s="1425" t="s">
        <v>1238</v>
      </c>
      <c r="H5727" s="1425" t="s">
        <v>2774</v>
      </c>
      <c r="I5727" s="1425" t="s">
        <v>2768</v>
      </c>
      <c r="J5727" s="1425" t="s">
        <v>390</v>
      </c>
      <c r="K5727" s="1425">
        <v>260.61000000000001</v>
      </c>
    </row>
    <row r="5728" spans="1:11" ht="12.75">
      <c r="A5728" s="1425" t="s">
        <v>1360</v>
      </c>
      <c r="B5728" s="1425" t="s">
        <v>1315</v>
      </c>
      <c r="C5728" s="1425" t="s">
        <v>406</v>
      </c>
      <c r="D5728" s="1425" t="s">
        <v>1309</v>
      </c>
      <c r="E5728" s="1425" t="s">
        <v>2785</v>
      </c>
      <c r="F5728" s="1425" t="s">
        <v>390</v>
      </c>
      <c r="G5728" s="1425" t="s">
        <v>1238</v>
      </c>
      <c r="H5728" s="1425" t="s">
        <v>2774</v>
      </c>
      <c r="I5728" s="1425" t="s">
        <v>2769</v>
      </c>
      <c r="J5728" s="1425" t="s">
        <v>390</v>
      </c>
      <c r="K5728" s="1425">
        <v>131.5</v>
      </c>
    </row>
    <row r="5729" spans="1:11" ht="12.75">
      <c r="A5729" s="1425" t="s">
        <v>1360</v>
      </c>
      <c r="B5729" s="1425" t="s">
        <v>1315</v>
      </c>
      <c r="C5729" s="1425" t="s">
        <v>406</v>
      </c>
      <c r="D5729" s="1425" t="s">
        <v>1309</v>
      </c>
      <c r="E5729" s="1425" t="s">
        <v>2785</v>
      </c>
      <c r="F5729" s="1425" t="s">
        <v>390</v>
      </c>
      <c r="G5729" s="1425" t="s">
        <v>1238</v>
      </c>
      <c r="H5729" s="1425" t="s">
        <v>2774</v>
      </c>
      <c r="I5729" s="1425" t="s">
        <v>2770</v>
      </c>
      <c r="J5729" s="1425" t="s">
        <v>390</v>
      </c>
      <c r="K5729" s="1425">
        <v>108.39</v>
      </c>
    </row>
    <row r="5730" spans="1:11" ht="12.75">
      <c r="A5730" s="1425" t="s">
        <v>1360</v>
      </c>
      <c r="B5730" s="1425" t="s">
        <v>1315</v>
      </c>
      <c r="C5730" s="1425" t="s">
        <v>406</v>
      </c>
      <c r="D5730" s="1425" t="s">
        <v>1309</v>
      </c>
      <c r="E5730" s="1425" t="s">
        <v>2785</v>
      </c>
      <c r="F5730" s="1425" t="s">
        <v>390</v>
      </c>
      <c r="G5730" s="1425" t="s">
        <v>1238</v>
      </c>
      <c r="H5730" s="1425" t="s">
        <v>2774</v>
      </c>
      <c r="I5730" s="1425" t="s">
        <v>2771</v>
      </c>
      <c r="J5730" s="1425" t="s">
        <v>390</v>
      </c>
      <c r="K5730" s="1425">
        <v>3490.6799999999998</v>
      </c>
    </row>
    <row r="5731" spans="1:11" ht="12.75">
      <c r="A5731" s="1425" t="s">
        <v>1360</v>
      </c>
      <c r="B5731" s="1425" t="s">
        <v>1315</v>
      </c>
      <c r="C5731" s="1425" t="s">
        <v>406</v>
      </c>
      <c r="D5731" s="1425" t="s">
        <v>1309</v>
      </c>
      <c r="E5731" s="1425" t="s">
        <v>2785</v>
      </c>
      <c r="F5731" s="1425" t="s">
        <v>390</v>
      </c>
      <c r="G5731" s="1425" t="s">
        <v>1238</v>
      </c>
      <c r="H5731" s="1425" t="s">
        <v>1266</v>
      </c>
      <c r="I5731" s="1425" t="s">
        <v>2763</v>
      </c>
      <c r="J5731" s="1425" t="s">
        <v>390</v>
      </c>
      <c r="K5731" s="1425">
        <v>77.200000000000003</v>
      </c>
    </row>
    <row r="5732" spans="1:11" ht="12.75">
      <c r="A5732" s="1425" t="s">
        <v>1360</v>
      </c>
      <c r="B5732" s="1425" t="s">
        <v>1315</v>
      </c>
      <c r="C5732" s="1425" t="s">
        <v>406</v>
      </c>
      <c r="D5732" s="1425" t="s">
        <v>1309</v>
      </c>
      <c r="E5732" s="1425" t="s">
        <v>2785</v>
      </c>
      <c r="F5732" s="1425" t="s">
        <v>390</v>
      </c>
      <c r="G5732" s="1425" t="s">
        <v>1238</v>
      </c>
      <c r="H5732" s="1425" t="s">
        <v>1266</v>
      </c>
      <c r="I5732" s="1425" t="s">
        <v>2764</v>
      </c>
      <c r="J5732" s="1425" t="s">
        <v>390</v>
      </c>
      <c r="K5732" s="1425">
        <v>1016.03</v>
      </c>
    </row>
    <row r="5733" spans="1:11" ht="12.75">
      <c r="A5733" s="1425" t="s">
        <v>1360</v>
      </c>
      <c r="B5733" s="1425" t="s">
        <v>1315</v>
      </c>
      <c r="C5733" s="1425" t="s">
        <v>406</v>
      </c>
      <c r="D5733" s="1425" t="s">
        <v>1309</v>
      </c>
      <c r="E5733" s="1425" t="s">
        <v>2785</v>
      </c>
      <c r="F5733" s="1425" t="s">
        <v>390</v>
      </c>
      <c r="G5733" s="1425" t="s">
        <v>1238</v>
      </c>
      <c r="H5733" s="1425" t="s">
        <v>1266</v>
      </c>
      <c r="I5733" s="1425" t="s">
        <v>2765</v>
      </c>
      <c r="J5733" s="1425" t="s">
        <v>390</v>
      </c>
      <c r="K5733" s="1425">
        <v>200.72999999999999</v>
      </c>
    </row>
    <row r="5734" spans="1:11" ht="12.75">
      <c r="A5734" s="1425" t="s">
        <v>1360</v>
      </c>
      <c r="B5734" s="1425" t="s">
        <v>1315</v>
      </c>
      <c r="C5734" s="1425" t="s">
        <v>406</v>
      </c>
      <c r="D5734" s="1425" t="s">
        <v>1309</v>
      </c>
      <c r="E5734" s="1425" t="s">
        <v>2785</v>
      </c>
      <c r="F5734" s="1425" t="s">
        <v>390</v>
      </c>
      <c r="G5734" s="1425" t="s">
        <v>1238</v>
      </c>
      <c r="H5734" s="1425" t="s">
        <v>1266</v>
      </c>
      <c r="I5734" s="1425" t="s">
        <v>2766</v>
      </c>
      <c r="J5734" s="1425" t="s">
        <v>390</v>
      </c>
      <c r="K5734" s="1425">
        <v>355.14999999999998</v>
      </c>
    </row>
    <row r="5735" spans="1:11" ht="12.75">
      <c r="A5735" s="1425" t="s">
        <v>1360</v>
      </c>
      <c r="B5735" s="1425" t="s">
        <v>1315</v>
      </c>
      <c r="C5735" s="1425" t="s">
        <v>406</v>
      </c>
      <c r="D5735" s="1425" t="s">
        <v>1309</v>
      </c>
      <c r="E5735" s="1425" t="s">
        <v>2785</v>
      </c>
      <c r="F5735" s="1425" t="s">
        <v>390</v>
      </c>
      <c r="G5735" s="1425" t="s">
        <v>1238</v>
      </c>
      <c r="H5735" s="1425" t="s">
        <v>1266</v>
      </c>
      <c r="I5735" s="1425" t="s">
        <v>2767</v>
      </c>
      <c r="J5735" s="1425" t="s">
        <v>390</v>
      </c>
      <c r="K5735" s="1425">
        <v>6059.1099999999997</v>
      </c>
    </row>
    <row r="5736" spans="1:11" ht="12.75">
      <c r="A5736" s="1425" t="s">
        <v>1360</v>
      </c>
      <c r="B5736" s="1425" t="s">
        <v>1315</v>
      </c>
      <c r="C5736" s="1425" t="s">
        <v>406</v>
      </c>
      <c r="D5736" s="1425" t="s">
        <v>1309</v>
      </c>
      <c r="E5736" s="1425" t="s">
        <v>2785</v>
      </c>
      <c r="F5736" s="1425" t="s">
        <v>390</v>
      </c>
      <c r="G5736" s="1425" t="s">
        <v>1238</v>
      </c>
      <c r="H5736" s="1425" t="s">
        <v>1266</v>
      </c>
      <c r="I5736" s="1425" t="s">
        <v>2768</v>
      </c>
      <c r="J5736" s="1425" t="s">
        <v>390</v>
      </c>
      <c r="K5736" s="1425">
        <v>504.92000000000002</v>
      </c>
    </row>
    <row r="5737" spans="1:11" ht="12.75">
      <c r="A5737" s="1425" t="s">
        <v>1360</v>
      </c>
      <c r="B5737" s="1425" t="s">
        <v>1315</v>
      </c>
      <c r="C5737" s="1425" t="s">
        <v>406</v>
      </c>
      <c r="D5737" s="1425" t="s">
        <v>1309</v>
      </c>
      <c r="E5737" s="1425" t="s">
        <v>2785</v>
      </c>
      <c r="F5737" s="1425" t="s">
        <v>390</v>
      </c>
      <c r="G5737" s="1425" t="s">
        <v>1238</v>
      </c>
      <c r="H5737" s="1425" t="s">
        <v>1266</v>
      </c>
      <c r="I5737" s="1425" t="s">
        <v>2769</v>
      </c>
      <c r="J5737" s="1425" t="s">
        <v>390</v>
      </c>
      <c r="K5737" s="1425">
        <v>254.78</v>
      </c>
    </row>
    <row r="5738" spans="1:11" ht="12.75">
      <c r="A5738" s="1425" t="s">
        <v>1360</v>
      </c>
      <c r="B5738" s="1425" t="s">
        <v>1315</v>
      </c>
      <c r="C5738" s="1425" t="s">
        <v>406</v>
      </c>
      <c r="D5738" s="1425" t="s">
        <v>1309</v>
      </c>
      <c r="E5738" s="1425" t="s">
        <v>2785</v>
      </c>
      <c r="F5738" s="1425" t="s">
        <v>390</v>
      </c>
      <c r="G5738" s="1425" t="s">
        <v>1238</v>
      </c>
      <c r="H5738" s="1425" t="s">
        <v>1266</v>
      </c>
      <c r="I5738" s="1425" t="s">
        <v>2770</v>
      </c>
      <c r="J5738" s="1425" t="s">
        <v>390</v>
      </c>
      <c r="K5738" s="1425">
        <v>210</v>
      </c>
    </row>
    <row r="5739" spans="1:11" ht="12.75">
      <c r="A5739" s="1425" t="s">
        <v>1360</v>
      </c>
      <c r="B5739" s="1425" t="s">
        <v>1315</v>
      </c>
      <c r="C5739" s="1425" t="s">
        <v>406</v>
      </c>
      <c r="D5739" s="1425" t="s">
        <v>1309</v>
      </c>
      <c r="E5739" s="1425" t="s">
        <v>2785</v>
      </c>
      <c r="F5739" s="1425" t="s">
        <v>390</v>
      </c>
      <c r="G5739" s="1425" t="s">
        <v>1238</v>
      </c>
      <c r="H5739" s="1425" t="s">
        <v>1266</v>
      </c>
      <c r="I5739" s="1425" t="s">
        <v>2771</v>
      </c>
      <c r="J5739" s="1425" t="s">
        <v>390</v>
      </c>
      <c r="K5739" s="1425">
        <v>6763.2299999999996</v>
      </c>
    </row>
    <row r="5740" spans="1:11" ht="12.75">
      <c r="A5740" s="1425" t="s">
        <v>1360</v>
      </c>
      <c r="B5740" s="1425" t="s">
        <v>1315</v>
      </c>
      <c r="C5740" s="1425" t="s">
        <v>406</v>
      </c>
      <c r="D5740" s="1425" t="s">
        <v>1309</v>
      </c>
      <c r="E5740" s="1425" t="s">
        <v>2785</v>
      </c>
      <c r="F5740" s="1425" t="s">
        <v>390</v>
      </c>
      <c r="G5740" s="1425" t="s">
        <v>1238</v>
      </c>
      <c r="H5740" s="1425" t="s">
        <v>1267</v>
      </c>
      <c r="I5740" s="1425" t="s">
        <v>2763</v>
      </c>
      <c r="J5740" s="1425" t="s">
        <v>390</v>
      </c>
      <c r="K5740" s="1425">
        <v>77.280000000000001</v>
      </c>
    </row>
    <row r="5741" spans="1:11" ht="12.75">
      <c r="A5741" s="1425" t="s">
        <v>1360</v>
      </c>
      <c r="B5741" s="1425" t="s">
        <v>1315</v>
      </c>
      <c r="C5741" s="1425" t="s">
        <v>406</v>
      </c>
      <c r="D5741" s="1425" t="s">
        <v>1309</v>
      </c>
      <c r="E5741" s="1425" t="s">
        <v>2785</v>
      </c>
      <c r="F5741" s="1425" t="s">
        <v>390</v>
      </c>
      <c r="G5741" s="1425" t="s">
        <v>1238</v>
      </c>
      <c r="H5741" s="1425" t="s">
        <v>1267</v>
      </c>
      <c r="I5741" s="1425" t="s">
        <v>2764</v>
      </c>
      <c r="J5741" s="1425" t="s">
        <v>390</v>
      </c>
      <c r="K5741" s="1425">
        <v>1017</v>
      </c>
    </row>
    <row r="5742" spans="1:11" ht="12.75">
      <c r="A5742" s="1425" t="s">
        <v>1360</v>
      </c>
      <c r="B5742" s="1425" t="s">
        <v>1315</v>
      </c>
      <c r="C5742" s="1425" t="s">
        <v>406</v>
      </c>
      <c r="D5742" s="1425" t="s">
        <v>1309</v>
      </c>
      <c r="E5742" s="1425" t="s">
        <v>2785</v>
      </c>
      <c r="F5742" s="1425" t="s">
        <v>390</v>
      </c>
      <c r="G5742" s="1425" t="s">
        <v>1238</v>
      </c>
      <c r="H5742" s="1425" t="s">
        <v>1267</v>
      </c>
      <c r="I5742" s="1425" t="s">
        <v>2765</v>
      </c>
      <c r="J5742" s="1425" t="s">
        <v>390</v>
      </c>
      <c r="K5742" s="1425">
        <v>200.91999999999999</v>
      </c>
    </row>
    <row r="5743" spans="1:11" ht="12.75">
      <c r="A5743" s="1425" t="s">
        <v>1360</v>
      </c>
      <c r="B5743" s="1425" t="s">
        <v>1315</v>
      </c>
      <c r="C5743" s="1425" t="s">
        <v>406</v>
      </c>
      <c r="D5743" s="1425" t="s">
        <v>1309</v>
      </c>
      <c r="E5743" s="1425" t="s">
        <v>2785</v>
      </c>
      <c r="F5743" s="1425" t="s">
        <v>390</v>
      </c>
      <c r="G5743" s="1425" t="s">
        <v>1238</v>
      </c>
      <c r="H5743" s="1425" t="s">
        <v>1267</v>
      </c>
      <c r="I5743" s="1425" t="s">
        <v>2766</v>
      </c>
      <c r="J5743" s="1425" t="s">
        <v>390</v>
      </c>
      <c r="K5743" s="1425">
        <v>355.49000000000001</v>
      </c>
    </row>
    <row r="5744" spans="1:11" ht="12.75">
      <c r="A5744" s="1425" t="s">
        <v>1360</v>
      </c>
      <c r="B5744" s="1425" t="s">
        <v>1315</v>
      </c>
      <c r="C5744" s="1425" t="s">
        <v>406</v>
      </c>
      <c r="D5744" s="1425" t="s">
        <v>1309</v>
      </c>
      <c r="E5744" s="1425" t="s">
        <v>2785</v>
      </c>
      <c r="F5744" s="1425" t="s">
        <v>390</v>
      </c>
      <c r="G5744" s="1425" t="s">
        <v>1238</v>
      </c>
      <c r="H5744" s="1425" t="s">
        <v>1267</v>
      </c>
      <c r="I5744" s="1425" t="s">
        <v>2767</v>
      </c>
      <c r="J5744" s="1425" t="s">
        <v>390</v>
      </c>
      <c r="K5744" s="1425">
        <v>6064.8800000000001</v>
      </c>
    </row>
    <row r="5745" spans="1:11" ht="12.75">
      <c r="A5745" s="1425" t="s">
        <v>1360</v>
      </c>
      <c r="B5745" s="1425" t="s">
        <v>1315</v>
      </c>
      <c r="C5745" s="1425" t="s">
        <v>406</v>
      </c>
      <c r="D5745" s="1425" t="s">
        <v>1309</v>
      </c>
      <c r="E5745" s="1425" t="s">
        <v>2785</v>
      </c>
      <c r="F5745" s="1425" t="s">
        <v>390</v>
      </c>
      <c r="G5745" s="1425" t="s">
        <v>1238</v>
      </c>
      <c r="H5745" s="1425" t="s">
        <v>1267</v>
      </c>
      <c r="I5745" s="1425" t="s">
        <v>2768</v>
      </c>
      <c r="J5745" s="1425" t="s">
        <v>390</v>
      </c>
      <c r="K5745" s="1425">
        <v>505.39999999999998</v>
      </c>
    </row>
    <row r="5746" spans="1:11" ht="12.75">
      <c r="A5746" s="1425" t="s">
        <v>1360</v>
      </c>
      <c r="B5746" s="1425" t="s">
        <v>1315</v>
      </c>
      <c r="C5746" s="1425" t="s">
        <v>406</v>
      </c>
      <c r="D5746" s="1425" t="s">
        <v>1309</v>
      </c>
      <c r="E5746" s="1425" t="s">
        <v>2785</v>
      </c>
      <c r="F5746" s="1425" t="s">
        <v>390</v>
      </c>
      <c r="G5746" s="1425" t="s">
        <v>1238</v>
      </c>
      <c r="H5746" s="1425" t="s">
        <v>1267</v>
      </c>
      <c r="I5746" s="1425" t="s">
        <v>2769</v>
      </c>
      <c r="J5746" s="1425" t="s">
        <v>390</v>
      </c>
      <c r="K5746" s="1425">
        <v>255.03</v>
      </c>
    </row>
    <row r="5747" spans="1:11" ht="12.75">
      <c r="A5747" s="1425" t="s">
        <v>1360</v>
      </c>
      <c r="B5747" s="1425" t="s">
        <v>1315</v>
      </c>
      <c r="C5747" s="1425" t="s">
        <v>406</v>
      </c>
      <c r="D5747" s="1425" t="s">
        <v>1309</v>
      </c>
      <c r="E5747" s="1425" t="s">
        <v>2785</v>
      </c>
      <c r="F5747" s="1425" t="s">
        <v>390</v>
      </c>
      <c r="G5747" s="1425" t="s">
        <v>1238</v>
      </c>
      <c r="H5747" s="1425" t="s">
        <v>1267</v>
      </c>
      <c r="I5747" s="1425" t="s">
        <v>2770</v>
      </c>
      <c r="J5747" s="1425" t="s">
        <v>390</v>
      </c>
      <c r="K5747" s="1425">
        <v>210.19999999999999</v>
      </c>
    </row>
    <row r="5748" spans="1:11" ht="12.75">
      <c r="A5748" s="1425" t="s">
        <v>1360</v>
      </c>
      <c r="B5748" s="1425" t="s">
        <v>1315</v>
      </c>
      <c r="C5748" s="1425" t="s">
        <v>406</v>
      </c>
      <c r="D5748" s="1425" t="s">
        <v>1309</v>
      </c>
      <c r="E5748" s="1425" t="s">
        <v>2785</v>
      </c>
      <c r="F5748" s="1425" t="s">
        <v>390</v>
      </c>
      <c r="G5748" s="1425" t="s">
        <v>1238</v>
      </c>
      <c r="H5748" s="1425" t="s">
        <v>1267</v>
      </c>
      <c r="I5748" s="1425" t="s">
        <v>2771</v>
      </c>
      <c r="J5748" s="1425" t="s">
        <v>390</v>
      </c>
      <c r="K5748" s="1425">
        <v>6769.6700000000001</v>
      </c>
    </row>
    <row r="5749" spans="1:11" ht="12.75">
      <c r="A5749" s="1425" t="s">
        <v>1360</v>
      </c>
      <c r="B5749" s="1425" t="s">
        <v>1315</v>
      </c>
      <c r="C5749" s="1425" t="s">
        <v>406</v>
      </c>
      <c r="D5749" s="1425" t="s">
        <v>1309</v>
      </c>
      <c r="E5749" s="1425" t="s">
        <v>2785</v>
      </c>
      <c r="F5749" s="1425" t="s">
        <v>390</v>
      </c>
      <c r="G5749" s="1425" t="s">
        <v>116</v>
      </c>
      <c r="H5749" s="1425" t="s">
        <v>2762</v>
      </c>
      <c r="I5749" s="1425" t="s">
        <v>2775</v>
      </c>
      <c r="J5749" s="1425" t="s">
        <v>390</v>
      </c>
      <c r="K5749" s="1425">
        <v>43589.57</v>
      </c>
    </row>
    <row r="5750" spans="1:11" ht="12.75">
      <c r="A5750" s="1425" t="s">
        <v>1360</v>
      </c>
      <c r="B5750" s="1425" t="s">
        <v>1315</v>
      </c>
      <c r="C5750" s="1425" t="s">
        <v>406</v>
      </c>
      <c r="D5750" s="1425" t="s">
        <v>1309</v>
      </c>
      <c r="E5750" s="1425" t="s">
        <v>2785</v>
      </c>
      <c r="F5750" s="1425" t="s">
        <v>390</v>
      </c>
      <c r="G5750" s="1425" t="s">
        <v>116</v>
      </c>
      <c r="H5750" s="1425" t="s">
        <v>2762</v>
      </c>
      <c r="I5750" s="1425" t="s">
        <v>2776</v>
      </c>
      <c r="J5750" s="1425" t="s">
        <v>390</v>
      </c>
      <c r="K5750" s="1425">
        <v>70776.639999999999</v>
      </c>
    </row>
    <row r="5751" spans="1:11" ht="12.75">
      <c r="A5751" s="1425" t="s">
        <v>1360</v>
      </c>
      <c r="B5751" s="1425" t="s">
        <v>1315</v>
      </c>
      <c r="C5751" s="1425" t="s">
        <v>406</v>
      </c>
      <c r="D5751" s="1425" t="s">
        <v>1309</v>
      </c>
      <c r="E5751" s="1425" t="s">
        <v>2785</v>
      </c>
      <c r="F5751" s="1425" t="s">
        <v>390</v>
      </c>
      <c r="G5751" s="1425" t="s">
        <v>116</v>
      </c>
      <c r="H5751" s="1425" t="s">
        <v>2762</v>
      </c>
      <c r="I5751" s="1425" t="s">
        <v>2777</v>
      </c>
      <c r="J5751" s="1425" t="s">
        <v>390</v>
      </c>
      <c r="K5751" s="1425">
        <v>14219.290000000001</v>
      </c>
    </row>
    <row r="5752" spans="1:11" ht="12.75">
      <c r="A5752" s="1425" t="s">
        <v>1360</v>
      </c>
      <c r="B5752" s="1425" t="s">
        <v>1315</v>
      </c>
      <c r="C5752" s="1425" t="s">
        <v>406</v>
      </c>
      <c r="D5752" s="1425" t="s">
        <v>1309</v>
      </c>
      <c r="E5752" s="1425" t="s">
        <v>2785</v>
      </c>
      <c r="F5752" s="1425" t="s">
        <v>390</v>
      </c>
      <c r="G5752" s="1425" t="s">
        <v>116</v>
      </c>
      <c r="H5752" s="1425" t="s">
        <v>2762</v>
      </c>
      <c r="I5752" s="1425" t="s">
        <v>2778</v>
      </c>
      <c r="J5752" s="1425" t="s">
        <v>390</v>
      </c>
      <c r="K5752" s="1425">
        <v>66845</v>
      </c>
    </row>
    <row r="5753" spans="1:11" ht="12.75">
      <c r="A5753" s="1425" t="s">
        <v>1360</v>
      </c>
      <c r="B5753" s="1425" t="s">
        <v>1315</v>
      </c>
      <c r="C5753" s="1425" t="s">
        <v>406</v>
      </c>
      <c r="D5753" s="1425" t="s">
        <v>1309</v>
      </c>
      <c r="E5753" s="1425" t="s">
        <v>2785</v>
      </c>
      <c r="F5753" s="1425" t="s">
        <v>390</v>
      </c>
      <c r="G5753" s="1425" t="s">
        <v>116</v>
      </c>
      <c r="H5753" s="1425" t="s">
        <v>1263</v>
      </c>
      <c r="I5753" s="1425" t="s">
        <v>2775</v>
      </c>
      <c r="J5753" s="1425" t="s">
        <v>390</v>
      </c>
      <c r="K5753" s="1425">
        <v>58094.790000000001</v>
      </c>
    </row>
    <row r="5754" spans="1:11" ht="12.75">
      <c r="A5754" s="1425" t="s">
        <v>1360</v>
      </c>
      <c r="B5754" s="1425" t="s">
        <v>1315</v>
      </c>
      <c r="C5754" s="1425" t="s">
        <v>406</v>
      </c>
      <c r="D5754" s="1425" t="s">
        <v>1309</v>
      </c>
      <c r="E5754" s="1425" t="s">
        <v>2785</v>
      </c>
      <c r="F5754" s="1425" t="s">
        <v>390</v>
      </c>
      <c r="G5754" s="1425" t="s">
        <v>116</v>
      </c>
      <c r="H5754" s="1425" t="s">
        <v>1263</v>
      </c>
      <c r="I5754" s="1425" t="s">
        <v>2776</v>
      </c>
      <c r="J5754" s="1425" t="s">
        <v>390</v>
      </c>
      <c r="K5754" s="1425">
        <v>94328.850000000006</v>
      </c>
    </row>
    <row r="5755" spans="1:11" ht="12.75">
      <c r="A5755" s="1425" t="s">
        <v>1360</v>
      </c>
      <c r="B5755" s="1425" t="s">
        <v>1315</v>
      </c>
      <c r="C5755" s="1425" t="s">
        <v>406</v>
      </c>
      <c r="D5755" s="1425" t="s">
        <v>1309</v>
      </c>
      <c r="E5755" s="1425" t="s">
        <v>2785</v>
      </c>
      <c r="F5755" s="1425" t="s">
        <v>390</v>
      </c>
      <c r="G5755" s="1425" t="s">
        <v>116</v>
      </c>
      <c r="H5755" s="1425" t="s">
        <v>1263</v>
      </c>
      <c r="I5755" s="1425" t="s">
        <v>2777</v>
      </c>
      <c r="J5755" s="1425" t="s">
        <v>390</v>
      </c>
      <c r="K5755" s="1425">
        <v>18951</v>
      </c>
    </row>
    <row r="5756" spans="1:11" ht="12.75">
      <c r="A5756" s="1425" t="s">
        <v>1360</v>
      </c>
      <c r="B5756" s="1425" t="s">
        <v>1315</v>
      </c>
      <c r="C5756" s="1425" t="s">
        <v>406</v>
      </c>
      <c r="D5756" s="1425" t="s">
        <v>1309</v>
      </c>
      <c r="E5756" s="1425" t="s">
        <v>2785</v>
      </c>
      <c r="F5756" s="1425" t="s">
        <v>390</v>
      </c>
      <c r="G5756" s="1425" t="s">
        <v>116</v>
      </c>
      <c r="H5756" s="1425" t="s">
        <v>1263</v>
      </c>
      <c r="I5756" s="1425" t="s">
        <v>2778</v>
      </c>
      <c r="J5756" s="1425" t="s">
        <v>390</v>
      </c>
      <c r="K5756" s="1425">
        <v>89088.880000000005</v>
      </c>
    </row>
    <row r="5757" spans="1:11" ht="12.75">
      <c r="A5757" s="1425" t="s">
        <v>1360</v>
      </c>
      <c r="B5757" s="1425" t="s">
        <v>1315</v>
      </c>
      <c r="C5757" s="1425" t="s">
        <v>406</v>
      </c>
      <c r="D5757" s="1425" t="s">
        <v>1309</v>
      </c>
      <c r="E5757" s="1425" t="s">
        <v>2785</v>
      </c>
      <c r="F5757" s="1425" t="s">
        <v>390</v>
      </c>
      <c r="G5757" s="1425" t="s">
        <v>116</v>
      </c>
      <c r="H5757" s="1425" t="s">
        <v>2772</v>
      </c>
      <c r="I5757" s="1425" t="s">
        <v>2775</v>
      </c>
      <c r="J5757" s="1425" t="s">
        <v>390</v>
      </c>
      <c r="K5757" s="1425">
        <v>43402.18</v>
      </c>
    </row>
    <row r="5758" spans="1:11" ht="12.75">
      <c r="A5758" s="1425" t="s">
        <v>1360</v>
      </c>
      <c r="B5758" s="1425" t="s">
        <v>1315</v>
      </c>
      <c r="C5758" s="1425" t="s">
        <v>406</v>
      </c>
      <c r="D5758" s="1425" t="s">
        <v>1309</v>
      </c>
      <c r="E5758" s="1425" t="s">
        <v>2785</v>
      </c>
      <c r="F5758" s="1425" t="s">
        <v>390</v>
      </c>
      <c r="G5758" s="1425" t="s">
        <v>116</v>
      </c>
      <c r="H5758" s="1425" t="s">
        <v>2772</v>
      </c>
      <c r="I5758" s="1425" t="s">
        <v>2776</v>
      </c>
      <c r="J5758" s="1425" t="s">
        <v>390</v>
      </c>
      <c r="K5758" s="1425">
        <v>70472.369999999995</v>
      </c>
    </row>
    <row r="5759" spans="1:11" ht="12.75">
      <c r="A5759" s="1425" t="s">
        <v>1360</v>
      </c>
      <c r="B5759" s="1425" t="s">
        <v>1315</v>
      </c>
      <c r="C5759" s="1425" t="s">
        <v>406</v>
      </c>
      <c r="D5759" s="1425" t="s">
        <v>1309</v>
      </c>
      <c r="E5759" s="1425" t="s">
        <v>2785</v>
      </c>
      <c r="F5759" s="1425" t="s">
        <v>390</v>
      </c>
      <c r="G5759" s="1425" t="s">
        <v>116</v>
      </c>
      <c r="H5759" s="1425" t="s">
        <v>2772</v>
      </c>
      <c r="I5759" s="1425" t="s">
        <v>2777</v>
      </c>
      <c r="J5759" s="1425" t="s">
        <v>390</v>
      </c>
      <c r="K5759" s="1425">
        <v>14158.15</v>
      </c>
    </row>
    <row r="5760" spans="1:11" ht="12.75">
      <c r="A5760" s="1425" t="s">
        <v>1360</v>
      </c>
      <c r="B5760" s="1425" t="s">
        <v>1315</v>
      </c>
      <c r="C5760" s="1425" t="s">
        <v>406</v>
      </c>
      <c r="D5760" s="1425" t="s">
        <v>1309</v>
      </c>
      <c r="E5760" s="1425" t="s">
        <v>2785</v>
      </c>
      <c r="F5760" s="1425" t="s">
        <v>390</v>
      </c>
      <c r="G5760" s="1425" t="s">
        <v>116</v>
      </c>
      <c r="H5760" s="1425" t="s">
        <v>2772</v>
      </c>
      <c r="I5760" s="1425" t="s">
        <v>2778</v>
      </c>
      <c r="J5760" s="1425" t="s">
        <v>390</v>
      </c>
      <c r="K5760" s="1425">
        <v>66557.639999999999</v>
      </c>
    </row>
    <row r="5761" spans="1:11" ht="12.75">
      <c r="A5761" s="1425" t="s">
        <v>1360</v>
      </c>
      <c r="B5761" s="1425" t="s">
        <v>1315</v>
      </c>
      <c r="C5761" s="1425" t="s">
        <v>406</v>
      </c>
      <c r="D5761" s="1425" t="s">
        <v>1309</v>
      </c>
      <c r="E5761" s="1425" t="s">
        <v>2785</v>
      </c>
      <c r="F5761" s="1425" t="s">
        <v>390</v>
      </c>
      <c r="G5761" s="1425" t="s">
        <v>116</v>
      </c>
      <c r="H5761" s="1425" t="s">
        <v>2773</v>
      </c>
      <c r="I5761" s="1425" t="s">
        <v>2775</v>
      </c>
      <c r="J5761" s="1425" t="s">
        <v>390</v>
      </c>
      <c r="K5761" s="1425">
        <v>44713.360000000001</v>
      </c>
    </row>
    <row r="5762" spans="1:11" ht="12.75">
      <c r="A5762" s="1425" t="s">
        <v>1360</v>
      </c>
      <c r="B5762" s="1425" t="s">
        <v>1315</v>
      </c>
      <c r="C5762" s="1425" t="s">
        <v>406</v>
      </c>
      <c r="D5762" s="1425" t="s">
        <v>1309</v>
      </c>
      <c r="E5762" s="1425" t="s">
        <v>2785</v>
      </c>
      <c r="F5762" s="1425" t="s">
        <v>390</v>
      </c>
      <c r="G5762" s="1425" t="s">
        <v>116</v>
      </c>
      <c r="H5762" s="1425" t="s">
        <v>2773</v>
      </c>
      <c r="I5762" s="1425" t="s">
        <v>2776</v>
      </c>
      <c r="J5762" s="1425" t="s">
        <v>390</v>
      </c>
      <c r="K5762" s="1425">
        <v>72601.350000000006</v>
      </c>
    </row>
    <row r="5763" spans="1:11" ht="12.75">
      <c r="A5763" s="1425" t="s">
        <v>1360</v>
      </c>
      <c r="B5763" s="1425" t="s">
        <v>1315</v>
      </c>
      <c r="C5763" s="1425" t="s">
        <v>406</v>
      </c>
      <c r="D5763" s="1425" t="s">
        <v>1309</v>
      </c>
      <c r="E5763" s="1425" t="s">
        <v>2785</v>
      </c>
      <c r="F5763" s="1425" t="s">
        <v>390</v>
      </c>
      <c r="G5763" s="1425" t="s">
        <v>116</v>
      </c>
      <c r="H5763" s="1425" t="s">
        <v>2773</v>
      </c>
      <c r="I5763" s="1425" t="s">
        <v>2777</v>
      </c>
      <c r="J5763" s="1425" t="s">
        <v>390</v>
      </c>
      <c r="K5763" s="1425">
        <v>14585.860000000001</v>
      </c>
    </row>
    <row r="5764" spans="1:11" ht="12.75">
      <c r="A5764" s="1425" t="s">
        <v>1360</v>
      </c>
      <c r="B5764" s="1425" t="s">
        <v>1315</v>
      </c>
      <c r="C5764" s="1425" t="s">
        <v>406</v>
      </c>
      <c r="D5764" s="1425" t="s">
        <v>1309</v>
      </c>
      <c r="E5764" s="1425" t="s">
        <v>2785</v>
      </c>
      <c r="F5764" s="1425" t="s">
        <v>390</v>
      </c>
      <c r="G5764" s="1425" t="s">
        <v>116</v>
      </c>
      <c r="H5764" s="1425" t="s">
        <v>2773</v>
      </c>
      <c r="I5764" s="1425" t="s">
        <v>2778</v>
      </c>
      <c r="J5764" s="1425" t="s">
        <v>390</v>
      </c>
      <c r="K5764" s="1425">
        <v>68568.339999999997</v>
      </c>
    </row>
    <row r="5765" spans="1:11" ht="12.75">
      <c r="A5765" s="1425" t="s">
        <v>1360</v>
      </c>
      <c r="B5765" s="1425" t="s">
        <v>1315</v>
      </c>
      <c r="C5765" s="1425" t="s">
        <v>406</v>
      </c>
      <c r="D5765" s="1425" t="s">
        <v>1309</v>
      </c>
      <c r="E5765" s="1425" t="s">
        <v>2785</v>
      </c>
      <c r="F5765" s="1425" t="s">
        <v>390</v>
      </c>
      <c r="G5765" s="1425" t="s">
        <v>116</v>
      </c>
      <c r="H5765" s="1425" t="s">
        <v>1264</v>
      </c>
      <c r="I5765" s="1425" t="s">
        <v>2775</v>
      </c>
      <c r="J5765" s="1425" t="s">
        <v>390</v>
      </c>
      <c r="K5765" s="1425">
        <v>58691.389999999999</v>
      </c>
    </row>
    <row r="5766" spans="1:11" ht="12.75">
      <c r="A5766" s="1425" t="s">
        <v>1360</v>
      </c>
      <c r="B5766" s="1425" t="s">
        <v>1315</v>
      </c>
      <c r="C5766" s="1425" t="s">
        <v>406</v>
      </c>
      <c r="D5766" s="1425" t="s">
        <v>1309</v>
      </c>
      <c r="E5766" s="1425" t="s">
        <v>2785</v>
      </c>
      <c r="F5766" s="1425" t="s">
        <v>390</v>
      </c>
      <c r="G5766" s="1425" t="s">
        <v>116</v>
      </c>
      <c r="H5766" s="1425" t="s">
        <v>1264</v>
      </c>
      <c r="I5766" s="1425" t="s">
        <v>2776</v>
      </c>
      <c r="J5766" s="1425" t="s">
        <v>390</v>
      </c>
      <c r="K5766" s="1425">
        <v>95297.559999999998</v>
      </c>
    </row>
    <row r="5767" spans="1:11" ht="12.75">
      <c r="A5767" s="1425" t="s">
        <v>1360</v>
      </c>
      <c r="B5767" s="1425" t="s">
        <v>1315</v>
      </c>
      <c r="C5767" s="1425" t="s">
        <v>406</v>
      </c>
      <c r="D5767" s="1425" t="s">
        <v>1309</v>
      </c>
      <c r="E5767" s="1425" t="s">
        <v>2785</v>
      </c>
      <c r="F5767" s="1425" t="s">
        <v>390</v>
      </c>
      <c r="G5767" s="1425" t="s">
        <v>116</v>
      </c>
      <c r="H5767" s="1425" t="s">
        <v>1264</v>
      </c>
      <c r="I5767" s="1425" t="s">
        <v>2777</v>
      </c>
      <c r="J5767" s="1425" t="s">
        <v>390</v>
      </c>
      <c r="K5767" s="1425">
        <v>19145.610000000001</v>
      </c>
    </row>
    <row r="5768" spans="1:11" ht="12.75">
      <c r="A5768" s="1425" t="s">
        <v>1360</v>
      </c>
      <c r="B5768" s="1425" t="s">
        <v>1315</v>
      </c>
      <c r="C5768" s="1425" t="s">
        <v>406</v>
      </c>
      <c r="D5768" s="1425" t="s">
        <v>1309</v>
      </c>
      <c r="E5768" s="1425" t="s">
        <v>2785</v>
      </c>
      <c r="F5768" s="1425" t="s">
        <v>390</v>
      </c>
      <c r="G5768" s="1425" t="s">
        <v>116</v>
      </c>
      <c r="H5768" s="1425" t="s">
        <v>1264</v>
      </c>
      <c r="I5768" s="1425" t="s">
        <v>2778</v>
      </c>
      <c r="J5768" s="1425" t="s">
        <v>390</v>
      </c>
      <c r="K5768" s="1425">
        <v>90003.759999999995</v>
      </c>
    </row>
    <row r="5769" spans="1:11" ht="12.75">
      <c r="A5769" s="1425" t="s">
        <v>1360</v>
      </c>
      <c r="B5769" s="1425" t="s">
        <v>1315</v>
      </c>
      <c r="C5769" s="1425" t="s">
        <v>406</v>
      </c>
      <c r="D5769" s="1425" t="s">
        <v>1309</v>
      </c>
      <c r="E5769" s="1425" t="s">
        <v>2785</v>
      </c>
      <c r="F5769" s="1425" t="s">
        <v>390</v>
      </c>
      <c r="G5769" s="1425" t="s">
        <v>116</v>
      </c>
      <c r="H5769" s="1425" t="s">
        <v>1265</v>
      </c>
      <c r="I5769" s="1425" t="s">
        <v>2775</v>
      </c>
      <c r="J5769" s="1425" t="s">
        <v>390</v>
      </c>
      <c r="K5769" s="1425">
        <v>52161.650000000001</v>
      </c>
    </row>
    <row r="5770" spans="1:11" ht="12.75">
      <c r="A5770" s="1425" t="s">
        <v>1360</v>
      </c>
      <c r="B5770" s="1425" t="s">
        <v>1315</v>
      </c>
      <c r="C5770" s="1425" t="s">
        <v>406</v>
      </c>
      <c r="D5770" s="1425" t="s">
        <v>1309</v>
      </c>
      <c r="E5770" s="1425" t="s">
        <v>2785</v>
      </c>
      <c r="F5770" s="1425" t="s">
        <v>390</v>
      </c>
      <c r="G5770" s="1425" t="s">
        <v>116</v>
      </c>
      <c r="H5770" s="1425" t="s">
        <v>1265</v>
      </c>
      <c r="I5770" s="1425" t="s">
        <v>2776</v>
      </c>
      <c r="J5770" s="1425" t="s">
        <v>390</v>
      </c>
      <c r="K5770" s="1425">
        <v>84695.179999999993</v>
      </c>
    </row>
    <row r="5771" spans="1:11" ht="12.75">
      <c r="A5771" s="1425" t="s">
        <v>1360</v>
      </c>
      <c r="B5771" s="1425" t="s">
        <v>1315</v>
      </c>
      <c r="C5771" s="1425" t="s">
        <v>406</v>
      </c>
      <c r="D5771" s="1425" t="s">
        <v>1309</v>
      </c>
      <c r="E5771" s="1425" t="s">
        <v>2785</v>
      </c>
      <c r="F5771" s="1425" t="s">
        <v>390</v>
      </c>
      <c r="G5771" s="1425" t="s">
        <v>116</v>
      </c>
      <c r="H5771" s="1425" t="s">
        <v>1265</v>
      </c>
      <c r="I5771" s="1425" t="s">
        <v>2777</v>
      </c>
      <c r="J5771" s="1425" t="s">
        <v>390</v>
      </c>
      <c r="K5771" s="1425">
        <v>17015.560000000001</v>
      </c>
    </row>
    <row r="5772" spans="1:11" ht="12.75">
      <c r="A5772" s="1425" t="s">
        <v>1360</v>
      </c>
      <c r="B5772" s="1425" t="s">
        <v>1315</v>
      </c>
      <c r="C5772" s="1425" t="s">
        <v>406</v>
      </c>
      <c r="D5772" s="1425" t="s">
        <v>1309</v>
      </c>
      <c r="E5772" s="1425" t="s">
        <v>2785</v>
      </c>
      <c r="F5772" s="1425" t="s">
        <v>390</v>
      </c>
      <c r="G5772" s="1425" t="s">
        <v>116</v>
      </c>
      <c r="H5772" s="1425" t="s">
        <v>1265</v>
      </c>
      <c r="I5772" s="1425" t="s">
        <v>2778</v>
      </c>
      <c r="J5772" s="1425" t="s">
        <v>390</v>
      </c>
      <c r="K5772" s="1425">
        <v>79990.350000000006</v>
      </c>
    </row>
    <row r="5773" spans="1:11" ht="12.75">
      <c r="A5773" s="1425" t="s">
        <v>1360</v>
      </c>
      <c r="B5773" s="1425" t="s">
        <v>1315</v>
      </c>
      <c r="C5773" s="1425" t="s">
        <v>406</v>
      </c>
      <c r="D5773" s="1425" t="s">
        <v>1309</v>
      </c>
      <c r="E5773" s="1425" t="s">
        <v>2785</v>
      </c>
      <c r="F5773" s="1425" t="s">
        <v>390</v>
      </c>
      <c r="G5773" s="1425" t="s">
        <v>116</v>
      </c>
      <c r="H5773" s="1425" t="s">
        <v>2774</v>
      </c>
      <c r="I5773" s="1425" t="s">
        <v>2775</v>
      </c>
      <c r="J5773" s="1425" t="s">
        <v>390</v>
      </c>
      <c r="K5773" s="1425">
        <v>41859.199999999997</v>
      </c>
    </row>
    <row r="5774" spans="1:11" ht="12.75">
      <c r="A5774" s="1425" t="s">
        <v>1360</v>
      </c>
      <c r="B5774" s="1425" t="s">
        <v>1315</v>
      </c>
      <c r="C5774" s="1425" t="s">
        <v>406</v>
      </c>
      <c r="D5774" s="1425" t="s">
        <v>1309</v>
      </c>
      <c r="E5774" s="1425" t="s">
        <v>2785</v>
      </c>
      <c r="F5774" s="1425" t="s">
        <v>390</v>
      </c>
      <c r="G5774" s="1425" t="s">
        <v>116</v>
      </c>
      <c r="H5774" s="1425" t="s">
        <v>2774</v>
      </c>
      <c r="I5774" s="1425" t="s">
        <v>2776</v>
      </c>
      <c r="J5774" s="1425" t="s">
        <v>390</v>
      </c>
      <c r="K5774" s="1425">
        <v>67967.039999999994</v>
      </c>
    </row>
    <row r="5775" spans="1:11" ht="12.75">
      <c r="A5775" s="1425" t="s">
        <v>1360</v>
      </c>
      <c r="B5775" s="1425" t="s">
        <v>1315</v>
      </c>
      <c r="C5775" s="1425" t="s">
        <v>406</v>
      </c>
      <c r="D5775" s="1425" t="s">
        <v>1309</v>
      </c>
      <c r="E5775" s="1425" t="s">
        <v>2785</v>
      </c>
      <c r="F5775" s="1425" t="s">
        <v>390</v>
      </c>
      <c r="G5775" s="1425" t="s">
        <v>116</v>
      </c>
      <c r="H5775" s="1425" t="s">
        <v>2774</v>
      </c>
      <c r="I5775" s="1425" t="s">
        <v>2777</v>
      </c>
      <c r="J5775" s="1425" t="s">
        <v>390</v>
      </c>
      <c r="K5775" s="1425">
        <v>13654.809999999999</v>
      </c>
    </row>
    <row r="5776" spans="1:11" ht="12.75">
      <c r="A5776" s="1425" t="s">
        <v>1360</v>
      </c>
      <c r="B5776" s="1425" t="s">
        <v>1315</v>
      </c>
      <c r="C5776" s="1425" t="s">
        <v>406</v>
      </c>
      <c r="D5776" s="1425" t="s">
        <v>1309</v>
      </c>
      <c r="E5776" s="1425" t="s">
        <v>2785</v>
      </c>
      <c r="F5776" s="1425" t="s">
        <v>390</v>
      </c>
      <c r="G5776" s="1425" t="s">
        <v>116</v>
      </c>
      <c r="H5776" s="1425" t="s">
        <v>2774</v>
      </c>
      <c r="I5776" s="1425" t="s">
        <v>2778</v>
      </c>
      <c r="J5776" s="1425" t="s">
        <v>390</v>
      </c>
      <c r="K5776" s="1425">
        <v>64191.459999999999</v>
      </c>
    </row>
    <row r="5777" spans="1:11" ht="12.75">
      <c r="A5777" s="1425" t="s">
        <v>1360</v>
      </c>
      <c r="B5777" s="1425" t="s">
        <v>1315</v>
      </c>
      <c r="C5777" s="1425" t="s">
        <v>406</v>
      </c>
      <c r="D5777" s="1425" t="s">
        <v>1309</v>
      </c>
      <c r="E5777" s="1425" t="s">
        <v>2785</v>
      </c>
      <c r="F5777" s="1425" t="s">
        <v>390</v>
      </c>
      <c r="G5777" s="1425" t="s">
        <v>116</v>
      </c>
      <c r="H5777" s="1425" t="s">
        <v>1266</v>
      </c>
      <c r="I5777" s="1425" t="s">
        <v>2775</v>
      </c>
      <c r="J5777" s="1425" t="s">
        <v>390</v>
      </c>
      <c r="K5777" s="1425">
        <v>44855.309999999998</v>
      </c>
    </row>
    <row r="5778" spans="1:11" ht="12.75">
      <c r="A5778" s="1425" t="s">
        <v>1360</v>
      </c>
      <c r="B5778" s="1425" t="s">
        <v>1315</v>
      </c>
      <c r="C5778" s="1425" t="s">
        <v>406</v>
      </c>
      <c r="D5778" s="1425" t="s">
        <v>1309</v>
      </c>
      <c r="E5778" s="1425" t="s">
        <v>2785</v>
      </c>
      <c r="F5778" s="1425" t="s">
        <v>390</v>
      </c>
      <c r="G5778" s="1425" t="s">
        <v>116</v>
      </c>
      <c r="H5778" s="1425" t="s">
        <v>1266</v>
      </c>
      <c r="I5778" s="1425" t="s">
        <v>2776</v>
      </c>
      <c r="J5778" s="1425" t="s">
        <v>390</v>
      </c>
      <c r="K5778" s="1425">
        <v>72831.860000000001</v>
      </c>
    </row>
    <row r="5779" spans="1:11" ht="12.75">
      <c r="A5779" s="1425" t="s">
        <v>1360</v>
      </c>
      <c r="B5779" s="1425" t="s">
        <v>1315</v>
      </c>
      <c r="C5779" s="1425" t="s">
        <v>406</v>
      </c>
      <c r="D5779" s="1425" t="s">
        <v>1309</v>
      </c>
      <c r="E5779" s="1425" t="s">
        <v>2785</v>
      </c>
      <c r="F5779" s="1425" t="s">
        <v>390</v>
      </c>
      <c r="G5779" s="1425" t="s">
        <v>116</v>
      </c>
      <c r="H5779" s="1425" t="s">
        <v>1266</v>
      </c>
      <c r="I5779" s="1425" t="s">
        <v>2777</v>
      </c>
      <c r="J5779" s="1425" t="s">
        <v>390</v>
      </c>
      <c r="K5779" s="1425">
        <v>14632.18</v>
      </c>
    </row>
    <row r="5780" spans="1:11" ht="12.75">
      <c r="A5780" s="1425" t="s">
        <v>1360</v>
      </c>
      <c r="B5780" s="1425" t="s">
        <v>1315</v>
      </c>
      <c r="C5780" s="1425" t="s">
        <v>406</v>
      </c>
      <c r="D5780" s="1425" t="s">
        <v>1309</v>
      </c>
      <c r="E5780" s="1425" t="s">
        <v>2785</v>
      </c>
      <c r="F5780" s="1425" t="s">
        <v>390</v>
      </c>
      <c r="G5780" s="1425" t="s">
        <v>116</v>
      </c>
      <c r="H5780" s="1425" t="s">
        <v>1266</v>
      </c>
      <c r="I5780" s="1425" t="s">
        <v>2778</v>
      </c>
      <c r="J5780" s="1425" t="s">
        <v>390</v>
      </c>
      <c r="K5780" s="1425">
        <v>68786.029999999999</v>
      </c>
    </row>
    <row r="5781" spans="1:11" ht="12.75">
      <c r="A5781" s="1425" t="s">
        <v>1360</v>
      </c>
      <c r="B5781" s="1425" t="s">
        <v>1315</v>
      </c>
      <c r="C5781" s="1425" t="s">
        <v>406</v>
      </c>
      <c r="D5781" s="1425" t="s">
        <v>1309</v>
      </c>
      <c r="E5781" s="1425" t="s">
        <v>2785</v>
      </c>
      <c r="F5781" s="1425" t="s">
        <v>390</v>
      </c>
      <c r="G5781" s="1425" t="s">
        <v>116</v>
      </c>
      <c r="H5781" s="1425" t="s">
        <v>1267</v>
      </c>
      <c r="I5781" s="1425" t="s">
        <v>2775</v>
      </c>
      <c r="J5781" s="1425" t="s">
        <v>390</v>
      </c>
      <c r="K5781" s="1425">
        <v>55187.669999999998</v>
      </c>
    </row>
    <row r="5782" spans="1:11" ht="12.75">
      <c r="A5782" s="1425" t="s">
        <v>1360</v>
      </c>
      <c r="B5782" s="1425" t="s">
        <v>1315</v>
      </c>
      <c r="C5782" s="1425" t="s">
        <v>406</v>
      </c>
      <c r="D5782" s="1425" t="s">
        <v>1309</v>
      </c>
      <c r="E5782" s="1425" t="s">
        <v>2785</v>
      </c>
      <c r="F5782" s="1425" t="s">
        <v>390</v>
      </c>
      <c r="G5782" s="1425" t="s">
        <v>116</v>
      </c>
      <c r="H5782" s="1425" t="s">
        <v>1267</v>
      </c>
      <c r="I5782" s="1425" t="s">
        <v>2776</v>
      </c>
      <c r="J5782" s="1425" t="s">
        <v>390</v>
      </c>
      <c r="K5782" s="1425">
        <v>89608.559999999998</v>
      </c>
    </row>
    <row r="5783" spans="1:11" ht="12.75">
      <c r="A5783" s="1425" t="s">
        <v>1360</v>
      </c>
      <c r="B5783" s="1425" t="s">
        <v>1315</v>
      </c>
      <c r="C5783" s="1425" t="s">
        <v>406</v>
      </c>
      <c r="D5783" s="1425" t="s">
        <v>1309</v>
      </c>
      <c r="E5783" s="1425" t="s">
        <v>2785</v>
      </c>
      <c r="F5783" s="1425" t="s">
        <v>390</v>
      </c>
      <c r="G5783" s="1425" t="s">
        <v>116</v>
      </c>
      <c r="H5783" s="1425" t="s">
        <v>1267</v>
      </c>
      <c r="I5783" s="1425" t="s">
        <v>2777</v>
      </c>
      <c r="J5783" s="1425" t="s">
        <v>390</v>
      </c>
      <c r="K5783" s="1425">
        <v>18002.66</v>
      </c>
    </row>
    <row r="5784" spans="1:11" ht="12.75">
      <c r="A5784" s="1425" t="s">
        <v>1360</v>
      </c>
      <c r="B5784" s="1425" t="s">
        <v>1315</v>
      </c>
      <c r="C5784" s="1425" t="s">
        <v>406</v>
      </c>
      <c r="D5784" s="1425" t="s">
        <v>1309</v>
      </c>
      <c r="E5784" s="1425" t="s">
        <v>2785</v>
      </c>
      <c r="F5784" s="1425" t="s">
        <v>390</v>
      </c>
      <c r="G5784" s="1425" t="s">
        <v>116</v>
      </c>
      <c r="H5784" s="1425" t="s">
        <v>1267</v>
      </c>
      <c r="I5784" s="1425" t="s">
        <v>2778</v>
      </c>
      <c r="J5784" s="1425" t="s">
        <v>390</v>
      </c>
      <c r="K5784" s="1425">
        <v>84630.800000000003</v>
      </c>
    </row>
    <row r="5785" spans="1:11" ht="12.75">
      <c r="A5785" s="1425" t="s">
        <v>1360</v>
      </c>
      <c r="B5785" s="1425" t="s">
        <v>780</v>
      </c>
      <c r="C5785" s="1425" t="s">
        <v>390</v>
      </c>
      <c r="D5785" s="1425" t="s">
        <v>549</v>
      </c>
      <c r="E5785" s="1425" t="s">
        <v>2901</v>
      </c>
      <c r="F5785" s="1425" t="s">
        <v>1287</v>
      </c>
      <c r="G5785" s="1425" t="s">
        <v>116</v>
      </c>
      <c r="H5785" s="1425" t="s">
        <v>2762</v>
      </c>
      <c r="I5785" s="1425" t="s">
        <v>2775</v>
      </c>
      <c r="J5785" s="1425" t="s">
        <v>1288</v>
      </c>
      <c r="K5785" s="1425">
        <v>614.63999999999999</v>
      </c>
    </row>
    <row r="5786" spans="1:11" ht="12.75">
      <c r="A5786" s="1425" t="s">
        <v>1360</v>
      </c>
      <c r="B5786" s="1425" t="s">
        <v>780</v>
      </c>
      <c r="C5786" s="1425" t="s">
        <v>390</v>
      </c>
      <c r="D5786" s="1425" t="s">
        <v>549</v>
      </c>
      <c r="E5786" s="1425" t="s">
        <v>2901</v>
      </c>
      <c r="F5786" s="1425" t="s">
        <v>1287</v>
      </c>
      <c r="G5786" s="1425" t="s">
        <v>116</v>
      </c>
      <c r="H5786" s="1425" t="s">
        <v>2762</v>
      </c>
      <c r="I5786" s="1425" t="s">
        <v>2776</v>
      </c>
      <c r="J5786" s="1425" t="s">
        <v>1288</v>
      </c>
      <c r="K5786" s="1425">
        <v>329.87</v>
      </c>
    </row>
    <row r="5787" spans="1:11" ht="12.75">
      <c r="A5787" s="1425" t="s">
        <v>1360</v>
      </c>
      <c r="B5787" s="1425" t="s">
        <v>780</v>
      </c>
      <c r="C5787" s="1425" t="s">
        <v>390</v>
      </c>
      <c r="D5787" s="1425" t="s">
        <v>549</v>
      </c>
      <c r="E5787" s="1425" t="s">
        <v>2901</v>
      </c>
      <c r="F5787" s="1425" t="s">
        <v>1287</v>
      </c>
      <c r="G5787" s="1425" t="s">
        <v>116</v>
      </c>
      <c r="H5787" s="1425" t="s">
        <v>2762</v>
      </c>
      <c r="I5787" s="1425" t="s">
        <v>2777</v>
      </c>
      <c r="J5787" s="1425" t="s">
        <v>1288</v>
      </c>
      <c r="K5787" s="1425">
        <v>251.58000000000001</v>
      </c>
    </row>
    <row r="5788" spans="1:11" ht="12.75">
      <c r="A5788" s="1425" t="s">
        <v>1360</v>
      </c>
      <c r="B5788" s="1425" t="s">
        <v>780</v>
      </c>
      <c r="C5788" s="1425" t="s">
        <v>390</v>
      </c>
      <c r="D5788" s="1425" t="s">
        <v>549</v>
      </c>
      <c r="E5788" s="1425" t="s">
        <v>2901</v>
      </c>
      <c r="F5788" s="1425" t="s">
        <v>1287</v>
      </c>
      <c r="G5788" s="1425" t="s">
        <v>116</v>
      </c>
      <c r="H5788" s="1425" t="s">
        <v>2762</v>
      </c>
      <c r="I5788" s="1425" t="s">
        <v>2778</v>
      </c>
      <c r="J5788" s="1425" t="s">
        <v>1288</v>
      </c>
      <c r="K5788" s="1425">
        <v>301.69999999999999</v>
      </c>
    </row>
    <row r="5789" spans="1:11" ht="12.75">
      <c r="A5789" s="1425" t="s">
        <v>1360</v>
      </c>
      <c r="B5789" s="1425" t="s">
        <v>780</v>
      </c>
      <c r="C5789" s="1425" t="s">
        <v>390</v>
      </c>
      <c r="D5789" s="1425" t="s">
        <v>549</v>
      </c>
      <c r="E5789" s="1425" t="s">
        <v>2901</v>
      </c>
      <c r="F5789" s="1425" t="s">
        <v>1287</v>
      </c>
      <c r="G5789" s="1425" t="s">
        <v>116</v>
      </c>
      <c r="H5789" s="1425" t="s">
        <v>1263</v>
      </c>
      <c r="I5789" s="1425" t="s">
        <v>2775</v>
      </c>
      <c r="J5789" s="1425" t="s">
        <v>1288</v>
      </c>
      <c r="K5789" s="1425">
        <v>631.03999999999996</v>
      </c>
    </row>
    <row r="5790" spans="1:11" ht="12.75">
      <c r="A5790" s="1425" t="s">
        <v>1360</v>
      </c>
      <c r="B5790" s="1425" t="s">
        <v>780</v>
      </c>
      <c r="C5790" s="1425" t="s">
        <v>390</v>
      </c>
      <c r="D5790" s="1425" t="s">
        <v>549</v>
      </c>
      <c r="E5790" s="1425" t="s">
        <v>2901</v>
      </c>
      <c r="F5790" s="1425" t="s">
        <v>1287</v>
      </c>
      <c r="G5790" s="1425" t="s">
        <v>116</v>
      </c>
      <c r="H5790" s="1425" t="s">
        <v>1263</v>
      </c>
      <c r="I5790" s="1425" t="s">
        <v>2776</v>
      </c>
      <c r="J5790" s="1425" t="s">
        <v>1288</v>
      </c>
      <c r="K5790" s="1425">
        <v>387.75999999999999</v>
      </c>
    </row>
    <row r="5791" spans="1:11" ht="12.75">
      <c r="A5791" s="1425" t="s">
        <v>1360</v>
      </c>
      <c r="B5791" s="1425" t="s">
        <v>780</v>
      </c>
      <c r="C5791" s="1425" t="s">
        <v>390</v>
      </c>
      <c r="D5791" s="1425" t="s">
        <v>549</v>
      </c>
      <c r="E5791" s="1425" t="s">
        <v>2901</v>
      </c>
      <c r="F5791" s="1425" t="s">
        <v>1287</v>
      </c>
      <c r="G5791" s="1425" t="s">
        <v>116</v>
      </c>
      <c r="H5791" s="1425" t="s">
        <v>1263</v>
      </c>
      <c r="I5791" s="1425" t="s">
        <v>2777</v>
      </c>
      <c r="J5791" s="1425" t="s">
        <v>1288</v>
      </c>
      <c r="K5791" s="1425">
        <v>262.63999999999999</v>
      </c>
    </row>
    <row r="5792" spans="1:11" ht="12.75">
      <c r="A5792" s="1425" t="s">
        <v>1360</v>
      </c>
      <c r="B5792" s="1425" t="s">
        <v>780</v>
      </c>
      <c r="C5792" s="1425" t="s">
        <v>390</v>
      </c>
      <c r="D5792" s="1425" t="s">
        <v>549</v>
      </c>
      <c r="E5792" s="1425" t="s">
        <v>2901</v>
      </c>
      <c r="F5792" s="1425" t="s">
        <v>1287</v>
      </c>
      <c r="G5792" s="1425" t="s">
        <v>116</v>
      </c>
      <c r="H5792" s="1425" t="s">
        <v>1263</v>
      </c>
      <c r="I5792" s="1425" t="s">
        <v>2778</v>
      </c>
      <c r="J5792" s="1425" t="s">
        <v>1288</v>
      </c>
      <c r="K5792" s="1425">
        <v>319.38</v>
      </c>
    </row>
    <row r="5793" spans="1:11" ht="12.75">
      <c r="A5793" s="1425" t="s">
        <v>1360</v>
      </c>
      <c r="B5793" s="1425" t="s">
        <v>780</v>
      </c>
      <c r="C5793" s="1425" t="s">
        <v>390</v>
      </c>
      <c r="D5793" s="1425" t="s">
        <v>549</v>
      </c>
      <c r="E5793" s="1425" t="s">
        <v>2901</v>
      </c>
      <c r="F5793" s="1425" t="s">
        <v>1287</v>
      </c>
      <c r="G5793" s="1425" t="s">
        <v>116</v>
      </c>
      <c r="H5793" s="1425" t="s">
        <v>2772</v>
      </c>
      <c r="I5793" s="1425" t="s">
        <v>2775</v>
      </c>
      <c r="J5793" s="1425" t="s">
        <v>1288</v>
      </c>
      <c r="K5793" s="1425">
        <v>603.73000000000002</v>
      </c>
    </row>
    <row r="5794" spans="1:11" ht="12.75">
      <c r="A5794" s="1425" t="s">
        <v>1360</v>
      </c>
      <c r="B5794" s="1425" t="s">
        <v>780</v>
      </c>
      <c r="C5794" s="1425" t="s">
        <v>390</v>
      </c>
      <c r="D5794" s="1425" t="s">
        <v>549</v>
      </c>
      <c r="E5794" s="1425" t="s">
        <v>2901</v>
      </c>
      <c r="F5794" s="1425" t="s">
        <v>1287</v>
      </c>
      <c r="G5794" s="1425" t="s">
        <v>116</v>
      </c>
      <c r="H5794" s="1425" t="s">
        <v>2772</v>
      </c>
      <c r="I5794" s="1425" t="s">
        <v>2776</v>
      </c>
      <c r="J5794" s="1425" t="s">
        <v>1288</v>
      </c>
      <c r="K5794" s="1425">
        <v>304.44</v>
      </c>
    </row>
    <row r="5795" spans="1:11" ht="12.75">
      <c r="A5795" s="1425" t="s">
        <v>1360</v>
      </c>
      <c r="B5795" s="1425" t="s">
        <v>780</v>
      </c>
      <c r="C5795" s="1425" t="s">
        <v>390</v>
      </c>
      <c r="D5795" s="1425" t="s">
        <v>549</v>
      </c>
      <c r="E5795" s="1425" t="s">
        <v>2901</v>
      </c>
      <c r="F5795" s="1425" t="s">
        <v>1287</v>
      </c>
      <c r="G5795" s="1425" t="s">
        <v>116</v>
      </c>
      <c r="H5795" s="1425" t="s">
        <v>2772</v>
      </c>
      <c r="I5795" s="1425" t="s">
        <v>2777</v>
      </c>
      <c r="J5795" s="1425" t="s">
        <v>1288</v>
      </c>
      <c r="K5795" s="1425">
        <v>254</v>
      </c>
    </row>
    <row r="5796" spans="1:11" ht="12.75">
      <c r="A5796" s="1425" t="s">
        <v>1360</v>
      </c>
      <c r="B5796" s="1425" t="s">
        <v>780</v>
      </c>
      <c r="C5796" s="1425" t="s">
        <v>390</v>
      </c>
      <c r="D5796" s="1425" t="s">
        <v>549</v>
      </c>
      <c r="E5796" s="1425" t="s">
        <v>2901</v>
      </c>
      <c r="F5796" s="1425" t="s">
        <v>1287</v>
      </c>
      <c r="G5796" s="1425" t="s">
        <v>116</v>
      </c>
      <c r="H5796" s="1425" t="s">
        <v>2772</v>
      </c>
      <c r="I5796" s="1425" t="s">
        <v>2778</v>
      </c>
      <c r="J5796" s="1425" t="s">
        <v>1288</v>
      </c>
      <c r="K5796" s="1425">
        <v>256.33999999999997</v>
      </c>
    </row>
    <row r="5797" spans="1:11" ht="12.75">
      <c r="A5797" s="1425" t="s">
        <v>1360</v>
      </c>
      <c r="B5797" s="1425" t="s">
        <v>780</v>
      </c>
      <c r="C5797" s="1425" t="s">
        <v>390</v>
      </c>
      <c r="D5797" s="1425" t="s">
        <v>549</v>
      </c>
      <c r="E5797" s="1425" t="s">
        <v>2901</v>
      </c>
      <c r="F5797" s="1425" t="s">
        <v>1287</v>
      </c>
      <c r="G5797" s="1425" t="s">
        <v>116</v>
      </c>
      <c r="H5797" s="1425" t="s">
        <v>2773</v>
      </c>
      <c r="I5797" s="1425" t="s">
        <v>2775</v>
      </c>
      <c r="J5797" s="1425" t="s">
        <v>1288</v>
      </c>
      <c r="K5797" s="1425">
        <v>695.15999999999997</v>
      </c>
    </row>
    <row r="5798" spans="1:11" ht="12.75">
      <c r="A5798" s="1425" t="s">
        <v>1360</v>
      </c>
      <c r="B5798" s="1425" t="s">
        <v>780</v>
      </c>
      <c r="C5798" s="1425" t="s">
        <v>390</v>
      </c>
      <c r="D5798" s="1425" t="s">
        <v>549</v>
      </c>
      <c r="E5798" s="1425" t="s">
        <v>2901</v>
      </c>
      <c r="F5798" s="1425" t="s">
        <v>1287</v>
      </c>
      <c r="G5798" s="1425" t="s">
        <v>116</v>
      </c>
      <c r="H5798" s="1425" t="s">
        <v>2773</v>
      </c>
      <c r="I5798" s="1425" t="s">
        <v>2776</v>
      </c>
      <c r="J5798" s="1425" t="s">
        <v>1288</v>
      </c>
      <c r="K5798" s="1425">
        <v>331.42000000000002</v>
      </c>
    </row>
    <row r="5799" spans="1:11" ht="12.75">
      <c r="A5799" s="1425" t="s">
        <v>1360</v>
      </c>
      <c r="B5799" s="1425" t="s">
        <v>780</v>
      </c>
      <c r="C5799" s="1425" t="s">
        <v>390</v>
      </c>
      <c r="D5799" s="1425" t="s">
        <v>549</v>
      </c>
      <c r="E5799" s="1425" t="s">
        <v>2901</v>
      </c>
      <c r="F5799" s="1425" t="s">
        <v>1287</v>
      </c>
      <c r="G5799" s="1425" t="s">
        <v>116</v>
      </c>
      <c r="H5799" s="1425" t="s">
        <v>2773</v>
      </c>
      <c r="I5799" s="1425" t="s">
        <v>2777</v>
      </c>
      <c r="J5799" s="1425" t="s">
        <v>1288</v>
      </c>
      <c r="K5799" s="1425">
        <v>198.00999999999999</v>
      </c>
    </row>
    <row r="5800" spans="1:11" ht="12.75">
      <c r="A5800" s="1425" t="s">
        <v>1360</v>
      </c>
      <c r="B5800" s="1425" t="s">
        <v>780</v>
      </c>
      <c r="C5800" s="1425" t="s">
        <v>390</v>
      </c>
      <c r="D5800" s="1425" t="s">
        <v>549</v>
      </c>
      <c r="E5800" s="1425" t="s">
        <v>2901</v>
      </c>
      <c r="F5800" s="1425" t="s">
        <v>1287</v>
      </c>
      <c r="G5800" s="1425" t="s">
        <v>116</v>
      </c>
      <c r="H5800" s="1425" t="s">
        <v>2773</v>
      </c>
      <c r="I5800" s="1425" t="s">
        <v>2778</v>
      </c>
      <c r="J5800" s="1425" t="s">
        <v>1288</v>
      </c>
      <c r="K5800" s="1425">
        <v>279.24000000000001</v>
      </c>
    </row>
    <row r="5801" spans="1:11" ht="12.75">
      <c r="A5801" s="1425" t="s">
        <v>1360</v>
      </c>
      <c r="B5801" s="1425" t="s">
        <v>780</v>
      </c>
      <c r="C5801" s="1425" t="s">
        <v>390</v>
      </c>
      <c r="D5801" s="1425" t="s">
        <v>549</v>
      </c>
      <c r="E5801" s="1425" t="s">
        <v>2901</v>
      </c>
      <c r="F5801" s="1425" t="s">
        <v>1287</v>
      </c>
      <c r="G5801" s="1425" t="s">
        <v>116</v>
      </c>
      <c r="H5801" s="1425" t="s">
        <v>1264</v>
      </c>
      <c r="I5801" s="1425" t="s">
        <v>2775</v>
      </c>
      <c r="J5801" s="1425" t="s">
        <v>1288</v>
      </c>
      <c r="K5801" s="1425">
        <v>592.38</v>
      </c>
    </row>
    <row r="5802" spans="1:11" ht="12.75">
      <c r="A5802" s="1425" t="s">
        <v>1360</v>
      </c>
      <c r="B5802" s="1425" t="s">
        <v>780</v>
      </c>
      <c r="C5802" s="1425" t="s">
        <v>390</v>
      </c>
      <c r="D5802" s="1425" t="s">
        <v>549</v>
      </c>
      <c r="E5802" s="1425" t="s">
        <v>2901</v>
      </c>
      <c r="F5802" s="1425" t="s">
        <v>1287</v>
      </c>
      <c r="G5802" s="1425" t="s">
        <v>116</v>
      </c>
      <c r="H5802" s="1425" t="s">
        <v>1264</v>
      </c>
      <c r="I5802" s="1425" t="s">
        <v>2776</v>
      </c>
      <c r="J5802" s="1425" t="s">
        <v>1288</v>
      </c>
      <c r="K5802" s="1425">
        <v>313.01999999999998</v>
      </c>
    </row>
    <row r="5803" spans="1:11" ht="12.75">
      <c r="A5803" s="1425" t="s">
        <v>1360</v>
      </c>
      <c r="B5803" s="1425" t="s">
        <v>780</v>
      </c>
      <c r="C5803" s="1425" t="s">
        <v>390</v>
      </c>
      <c r="D5803" s="1425" t="s">
        <v>549</v>
      </c>
      <c r="E5803" s="1425" t="s">
        <v>2901</v>
      </c>
      <c r="F5803" s="1425" t="s">
        <v>1287</v>
      </c>
      <c r="G5803" s="1425" t="s">
        <v>116</v>
      </c>
      <c r="H5803" s="1425" t="s">
        <v>1264</v>
      </c>
      <c r="I5803" s="1425" t="s">
        <v>2777</v>
      </c>
      <c r="J5803" s="1425" t="s">
        <v>1288</v>
      </c>
      <c r="K5803" s="1425">
        <v>192.21000000000001</v>
      </c>
    </row>
    <row r="5804" spans="1:11" ht="12.75">
      <c r="A5804" s="1425" t="s">
        <v>1360</v>
      </c>
      <c r="B5804" s="1425" t="s">
        <v>780</v>
      </c>
      <c r="C5804" s="1425" t="s">
        <v>390</v>
      </c>
      <c r="D5804" s="1425" t="s">
        <v>549</v>
      </c>
      <c r="E5804" s="1425" t="s">
        <v>2901</v>
      </c>
      <c r="F5804" s="1425" t="s">
        <v>1287</v>
      </c>
      <c r="G5804" s="1425" t="s">
        <v>116</v>
      </c>
      <c r="H5804" s="1425" t="s">
        <v>1264</v>
      </c>
      <c r="I5804" s="1425" t="s">
        <v>2778</v>
      </c>
      <c r="J5804" s="1425" t="s">
        <v>1288</v>
      </c>
      <c r="K5804" s="1425">
        <v>271.75</v>
      </c>
    </row>
    <row r="5805" spans="1:11" ht="12.75">
      <c r="A5805" s="1425" t="s">
        <v>1360</v>
      </c>
      <c r="B5805" s="1425" t="s">
        <v>780</v>
      </c>
      <c r="C5805" s="1425" t="s">
        <v>390</v>
      </c>
      <c r="D5805" s="1425" t="s">
        <v>549</v>
      </c>
      <c r="E5805" s="1425" t="s">
        <v>2901</v>
      </c>
      <c r="F5805" s="1425" t="s">
        <v>1287</v>
      </c>
      <c r="G5805" s="1425" t="s">
        <v>116</v>
      </c>
      <c r="H5805" s="1425" t="s">
        <v>1265</v>
      </c>
      <c r="I5805" s="1425" t="s">
        <v>2775</v>
      </c>
      <c r="J5805" s="1425" t="s">
        <v>1288</v>
      </c>
      <c r="K5805" s="1425">
        <v>638.88</v>
      </c>
    </row>
    <row r="5806" spans="1:11" ht="12.75">
      <c r="A5806" s="1425" t="s">
        <v>1360</v>
      </c>
      <c r="B5806" s="1425" t="s">
        <v>780</v>
      </c>
      <c r="C5806" s="1425" t="s">
        <v>390</v>
      </c>
      <c r="D5806" s="1425" t="s">
        <v>549</v>
      </c>
      <c r="E5806" s="1425" t="s">
        <v>2901</v>
      </c>
      <c r="F5806" s="1425" t="s">
        <v>1287</v>
      </c>
      <c r="G5806" s="1425" t="s">
        <v>116</v>
      </c>
      <c r="H5806" s="1425" t="s">
        <v>1265</v>
      </c>
      <c r="I5806" s="1425" t="s">
        <v>2776</v>
      </c>
      <c r="J5806" s="1425" t="s">
        <v>1288</v>
      </c>
      <c r="K5806" s="1425">
        <v>316.63</v>
      </c>
    </row>
    <row r="5807" spans="1:11" ht="12.75">
      <c r="A5807" s="1425" t="s">
        <v>1360</v>
      </c>
      <c r="B5807" s="1425" t="s">
        <v>780</v>
      </c>
      <c r="C5807" s="1425" t="s">
        <v>390</v>
      </c>
      <c r="D5807" s="1425" t="s">
        <v>549</v>
      </c>
      <c r="E5807" s="1425" t="s">
        <v>2901</v>
      </c>
      <c r="F5807" s="1425" t="s">
        <v>1287</v>
      </c>
      <c r="G5807" s="1425" t="s">
        <v>116</v>
      </c>
      <c r="H5807" s="1425" t="s">
        <v>1265</v>
      </c>
      <c r="I5807" s="1425" t="s">
        <v>2777</v>
      </c>
      <c r="J5807" s="1425" t="s">
        <v>1288</v>
      </c>
      <c r="K5807" s="1425">
        <v>221.78</v>
      </c>
    </row>
    <row r="5808" spans="1:11" ht="12.75">
      <c r="A5808" s="1425" t="s">
        <v>1360</v>
      </c>
      <c r="B5808" s="1425" t="s">
        <v>780</v>
      </c>
      <c r="C5808" s="1425" t="s">
        <v>390</v>
      </c>
      <c r="D5808" s="1425" t="s">
        <v>549</v>
      </c>
      <c r="E5808" s="1425" t="s">
        <v>2901</v>
      </c>
      <c r="F5808" s="1425" t="s">
        <v>1287</v>
      </c>
      <c r="G5808" s="1425" t="s">
        <v>116</v>
      </c>
      <c r="H5808" s="1425" t="s">
        <v>1265</v>
      </c>
      <c r="I5808" s="1425" t="s">
        <v>2778</v>
      </c>
      <c r="J5808" s="1425" t="s">
        <v>1288</v>
      </c>
      <c r="K5808" s="1425">
        <v>267.29000000000002</v>
      </c>
    </row>
    <row r="5809" spans="1:11" ht="12.75">
      <c r="A5809" s="1425" t="s">
        <v>1360</v>
      </c>
      <c r="B5809" s="1425" t="s">
        <v>780</v>
      </c>
      <c r="C5809" s="1425" t="s">
        <v>390</v>
      </c>
      <c r="D5809" s="1425" t="s">
        <v>549</v>
      </c>
      <c r="E5809" s="1425" t="s">
        <v>2901</v>
      </c>
      <c r="F5809" s="1425" t="s">
        <v>1287</v>
      </c>
      <c r="G5809" s="1425" t="s">
        <v>116</v>
      </c>
      <c r="H5809" s="1425" t="s">
        <v>2774</v>
      </c>
      <c r="I5809" s="1425" t="s">
        <v>2775</v>
      </c>
      <c r="J5809" s="1425" t="s">
        <v>1288</v>
      </c>
      <c r="K5809" s="1425">
        <v>836.13999999999999</v>
      </c>
    </row>
    <row r="5810" spans="1:11" ht="12.75">
      <c r="A5810" s="1425" t="s">
        <v>1360</v>
      </c>
      <c r="B5810" s="1425" t="s">
        <v>780</v>
      </c>
      <c r="C5810" s="1425" t="s">
        <v>390</v>
      </c>
      <c r="D5810" s="1425" t="s">
        <v>549</v>
      </c>
      <c r="E5810" s="1425" t="s">
        <v>2901</v>
      </c>
      <c r="F5810" s="1425" t="s">
        <v>1287</v>
      </c>
      <c r="G5810" s="1425" t="s">
        <v>116</v>
      </c>
      <c r="H5810" s="1425" t="s">
        <v>2774</v>
      </c>
      <c r="I5810" s="1425" t="s">
        <v>2776</v>
      </c>
      <c r="J5810" s="1425" t="s">
        <v>1288</v>
      </c>
      <c r="K5810" s="1425">
        <v>337.61000000000001</v>
      </c>
    </row>
    <row r="5811" spans="1:11" ht="12.75">
      <c r="A5811" s="1425" t="s">
        <v>1360</v>
      </c>
      <c r="B5811" s="1425" t="s">
        <v>780</v>
      </c>
      <c r="C5811" s="1425" t="s">
        <v>390</v>
      </c>
      <c r="D5811" s="1425" t="s">
        <v>549</v>
      </c>
      <c r="E5811" s="1425" t="s">
        <v>2901</v>
      </c>
      <c r="F5811" s="1425" t="s">
        <v>1287</v>
      </c>
      <c r="G5811" s="1425" t="s">
        <v>116</v>
      </c>
      <c r="H5811" s="1425" t="s">
        <v>2774</v>
      </c>
      <c r="I5811" s="1425" t="s">
        <v>2777</v>
      </c>
      <c r="J5811" s="1425" t="s">
        <v>1288</v>
      </c>
      <c r="K5811" s="1425">
        <v>231.27000000000001</v>
      </c>
    </row>
    <row r="5812" spans="1:11" ht="12.75">
      <c r="A5812" s="1425" t="s">
        <v>1360</v>
      </c>
      <c r="B5812" s="1425" t="s">
        <v>780</v>
      </c>
      <c r="C5812" s="1425" t="s">
        <v>390</v>
      </c>
      <c r="D5812" s="1425" t="s">
        <v>549</v>
      </c>
      <c r="E5812" s="1425" t="s">
        <v>2901</v>
      </c>
      <c r="F5812" s="1425" t="s">
        <v>1287</v>
      </c>
      <c r="G5812" s="1425" t="s">
        <v>116</v>
      </c>
      <c r="H5812" s="1425" t="s">
        <v>2774</v>
      </c>
      <c r="I5812" s="1425" t="s">
        <v>2778</v>
      </c>
      <c r="J5812" s="1425" t="s">
        <v>1288</v>
      </c>
      <c r="K5812" s="1425">
        <v>307.88999999999999</v>
      </c>
    </row>
    <row r="5813" spans="1:11" ht="12.75">
      <c r="A5813" s="1425" t="s">
        <v>1360</v>
      </c>
      <c r="B5813" s="1425" t="s">
        <v>780</v>
      </c>
      <c r="C5813" s="1425" t="s">
        <v>390</v>
      </c>
      <c r="D5813" s="1425" t="s">
        <v>549</v>
      </c>
      <c r="E5813" s="1425" t="s">
        <v>2901</v>
      </c>
      <c r="F5813" s="1425" t="s">
        <v>1287</v>
      </c>
      <c r="G5813" s="1425" t="s">
        <v>116</v>
      </c>
      <c r="H5813" s="1425" t="s">
        <v>1266</v>
      </c>
      <c r="I5813" s="1425" t="s">
        <v>2775</v>
      </c>
      <c r="J5813" s="1425" t="s">
        <v>1288</v>
      </c>
      <c r="K5813" s="1425">
        <v>524.42999999999995</v>
      </c>
    </row>
    <row r="5814" spans="1:11" ht="12.75">
      <c r="A5814" s="1425" t="s">
        <v>1360</v>
      </c>
      <c r="B5814" s="1425" t="s">
        <v>780</v>
      </c>
      <c r="C5814" s="1425" t="s">
        <v>390</v>
      </c>
      <c r="D5814" s="1425" t="s">
        <v>549</v>
      </c>
      <c r="E5814" s="1425" t="s">
        <v>2901</v>
      </c>
      <c r="F5814" s="1425" t="s">
        <v>1287</v>
      </c>
      <c r="G5814" s="1425" t="s">
        <v>116</v>
      </c>
      <c r="H5814" s="1425" t="s">
        <v>1266</v>
      </c>
      <c r="I5814" s="1425" t="s">
        <v>2776</v>
      </c>
      <c r="J5814" s="1425" t="s">
        <v>1288</v>
      </c>
      <c r="K5814" s="1425">
        <v>314.25</v>
      </c>
    </row>
    <row r="5815" spans="1:11" ht="12.75">
      <c r="A5815" s="1425" t="s">
        <v>1360</v>
      </c>
      <c r="B5815" s="1425" t="s">
        <v>780</v>
      </c>
      <c r="C5815" s="1425" t="s">
        <v>390</v>
      </c>
      <c r="D5815" s="1425" t="s">
        <v>549</v>
      </c>
      <c r="E5815" s="1425" t="s">
        <v>2901</v>
      </c>
      <c r="F5815" s="1425" t="s">
        <v>1287</v>
      </c>
      <c r="G5815" s="1425" t="s">
        <v>116</v>
      </c>
      <c r="H5815" s="1425" t="s">
        <v>1266</v>
      </c>
      <c r="I5815" s="1425" t="s">
        <v>2777</v>
      </c>
      <c r="J5815" s="1425" t="s">
        <v>1288</v>
      </c>
      <c r="K5815" s="1425">
        <v>182.78</v>
      </c>
    </row>
    <row r="5816" spans="1:11" ht="12.75">
      <c r="A5816" s="1425" t="s">
        <v>1360</v>
      </c>
      <c r="B5816" s="1425" t="s">
        <v>780</v>
      </c>
      <c r="C5816" s="1425" t="s">
        <v>390</v>
      </c>
      <c r="D5816" s="1425" t="s">
        <v>549</v>
      </c>
      <c r="E5816" s="1425" t="s">
        <v>2901</v>
      </c>
      <c r="F5816" s="1425" t="s">
        <v>1287</v>
      </c>
      <c r="G5816" s="1425" t="s">
        <v>116</v>
      </c>
      <c r="H5816" s="1425" t="s">
        <v>1266</v>
      </c>
      <c r="I5816" s="1425" t="s">
        <v>2778</v>
      </c>
      <c r="J5816" s="1425" t="s">
        <v>1288</v>
      </c>
      <c r="K5816" s="1425">
        <v>367.02999999999997</v>
      </c>
    </row>
    <row r="5817" spans="1:11" ht="12.75">
      <c r="A5817" s="1425" t="s">
        <v>1360</v>
      </c>
      <c r="B5817" s="1425" t="s">
        <v>780</v>
      </c>
      <c r="C5817" s="1425" t="s">
        <v>390</v>
      </c>
      <c r="D5817" s="1425" t="s">
        <v>549</v>
      </c>
      <c r="E5817" s="1425" t="s">
        <v>2901</v>
      </c>
      <c r="F5817" s="1425" t="s">
        <v>1287</v>
      </c>
      <c r="G5817" s="1425" t="s">
        <v>116</v>
      </c>
      <c r="H5817" s="1425" t="s">
        <v>1267</v>
      </c>
      <c r="I5817" s="1425" t="s">
        <v>2775</v>
      </c>
      <c r="J5817" s="1425" t="s">
        <v>1288</v>
      </c>
      <c r="K5817" s="1425">
        <v>610.33000000000004</v>
      </c>
    </row>
    <row r="5818" spans="1:11" ht="12.75">
      <c r="A5818" s="1425" t="s">
        <v>1360</v>
      </c>
      <c r="B5818" s="1425" t="s">
        <v>780</v>
      </c>
      <c r="C5818" s="1425" t="s">
        <v>390</v>
      </c>
      <c r="D5818" s="1425" t="s">
        <v>549</v>
      </c>
      <c r="E5818" s="1425" t="s">
        <v>2901</v>
      </c>
      <c r="F5818" s="1425" t="s">
        <v>1287</v>
      </c>
      <c r="G5818" s="1425" t="s">
        <v>116</v>
      </c>
      <c r="H5818" s="1425" t="s">
        <v>1267</v>
      </c>
      <c r="I5818" s="1425" t="s">
        <v>2776</v>
      </c>
      <c r="J5818" s="1425" t="s">
        <v>1288</v>
      </c>
      <c r="K5818" s="1425">
        <v>288.10000000000002</v>
      </c>
    </row>
    <row r="5819" spans="1:11" ht="12.75">
      <c r="A5819" s="1425" t="s">
        <v>1360</v>
      </c>
      <c r="B5819" s="1425" t="s">
        <v>780</v>
      </c>
      <c r="C5819" s="1425" t="s">
        <v>390</v>
      </c>
      <c r="D5819" s="1425" t="s">
        <v>549</v>
      </c>
      <c r="E5819" s="1425" t="s">
        <v>2901</v>
      </c>
      <c r="F5819" s="1425" t="s">
        <v>1287</v>
      </c>
      <c r="G5819" s="1425" t="s">
        <v>116</v>
      </c>
      <c r="H5819" s="1425" t="s">
        <v>1267</v>
      </c>
      <c r="I5819" s="1425" t="s">
        <v>2777</v>
      </c>
      <c r="J5819" s="1425" t="s">
        <v>1288</v>
      </c>
      <c r="K5819" s="1425">
        <v>196.24000000000001</v>
      </c>
    </row>
    <row r="5820" spans="1:11" ht="12.75">
      <c r="A5820" s="1425" t="s">
        <v>1360</v>
      </c>
      <c r="B5820" s="1425" t="s">
        <v>780</v>
      </c>
      <c r="C5820" s="1425" t="s">
        <v>390</v>
      </c>
      <c r="D5820" s="1425" t="s">
        <v>549</v>
      </c>
      <c r="E5820" s="1425" t="s">
        <v>2901</v>
      </c>
      <c r="F5820" s="1425" t="s">
        <v>1287</v>
      </c>
      <c r="G5820" s="1425" t="s">
        <v>116</v>
      </c>
      <c r="H5820" s="1425" t="s">
        <v>1267</v>
      </c>
      <c r="I5820" s="1425" t="s">
        <v>2778</v>
      </c>
      <c r="J5820" s="1425" t="s">
        <v>1288</v>
      </c>
      <c r="K5820" s="1425">
        <v>284.25999999999999</v>
      </c>
    </row>
    <row r="5821" spans="1:11" ht="12.75">
      <c r="A5821" s="1425" t="s">
        <v>1360</v>
      </c>
      <c r="B5821" s="1425" t="s">
        <v>780</v>
      </c>
      <c r="C5821" s="1425" t="s">
        <v>390</v>
      </c>
      <c r="D5821" s="1425" t="s">
        <v>549</v>
      </c>
      <c r="E5821" s="1425" t="s">
        <v>1486</v>
      </c>
      <c r="F5821" s="1425" t="s">
        <v>1289</v>
      </c>
      <c r="G5821" s="1425" t="s">
        <v>116</v>
      </c>
      <c r="H5821" s="1425" t="s">
        <v>2762</v>
      </c>
      <c r="I5821" s="1425" t="s">
        <v>2776</v>
      </c>
      <c r="J5821" s="1425" t="s">
        <v>1290</v>
      </c>
      <c r="K5821" s="1425">
        <v>5.5</v>
      </c>
    </row>
    <row r="5822" spans="1:11" ht="12.75">
      <c r="A5822" s="1425" t="s">
        <v>1360</v>
      </c>
      <c r="B5822" s="1425" t="s">
        <v>780</v>
      </c>
      <c r="C5822" s="1425" t="s">
        <v>390</v>
      </c>
      <c r="D5822" s="1425" t="s">
        <v>549</v>
      </c>
      <c r="E5822" s="1425" t="s">
        <v>1486</v>
      </c>
      <c r="F5822" s="1425" t="s">
        <v>1289</v>
      </c>
      <c r="G5822" s="1425" t="s">
        <v>116</v>
      </c>
      <c r="H5822" s="1425" t="s">
        <v>2762</v>
      </c>
      <c r="I5822" s="1425" t="s">
        <v>2778</v>
      </c>
      <c r="J5822" s="1425" t="s">
        <v>1290</v>
      </c>
      <c r="K5822" s="1425">
        <v>13.960000000000001</v>
      </c>
    </row>
    <row r="5823" spans="1:11" ht="12.75">
      <c r="A5823" s="1425" t="s">
        <v>1360</v>
      </c>
      <c r="B5823" s="1425" t="s">
        <v>780</v>
      </c>
      <c r="C5823" s="1425" t="s">
        <v>390</v>
      </c>
      <c r="D5823" s="1425" t="s">
        <v>549</v>
      </c>
      <c r="E5823" s="1425" t="s">
        <v>1486</v>
      </c>
      <c r="F5823" s="1425" t="s">
        <v>1289</v>
      </c>
      <c r="G5823" s="1425" t="s">
        <v>116</v>
      </c>
      <c r="H5823" s="1425" t="s">
        <v>1263</v>
      </c>
      <c r="I5823" s="1425" t="s">
        <v>2775</v>
      </c>
      <c r="J5823" s="1425" t="s">
        <v>1290</v>
      </c>
      <c r="K5823" s="1425">
        <v>0.050000000000000003</v>
      </c>
    </row>
    <row r="5824" spans="1:11" ht="12.75">
      <c r="A5824" s="1425" t="s">
        <v>1360</v>
      </c>
      <c r="B5824" s="1425" t="s">
        <v>780</v>
      </c>
      <c r="C5824" s="1425" t="s">
        <v>390</v>
      </c>
      <c r="D5824" s="1425" t="s">
        <v>549</v>
      </c>
      <c r="E5824" s="1425" t="s">
        <v>1486</v>
      </c>
      <c r="F5824" s="1425" t="s">
        <v>1289</v>
      </c>
      <c r="G5824" s="1425" t="s">
        <v>116</v>
      </c>
      <c r="H5824" s="1425" t="s">
        <v>1263</v>
      </c>
      <c r="I5824" s="1425" t="s">
        <v>2776</v>
      </c>
      <c r="J5824" s="1425" t="s">
        <v>1290</v>
      </c>
      <c r="K5824" s="1425">
        <v>4.4299999999999997</v>
      </c>
    </row>
    <row r="5825" spans="1:11" ht="12.75">
      <c r="A5825" s="1425" t="s">
        <v>1360</v>
      </c>
      <c r="B5825" s="1425" t="s">
        <v>780</v>
      </c>
      <c r="C5825" s="1425" t="s">
        <v>390</v>
      </c>
      <c r="D5825" s="1425" t="s">
        <v>549</v>
      </c>
      <c r="E5825" s="1425" t="s">
        <v>1486</v>
      </c>
      <c r="F5825" s="1425" t="s">
        <v>1289</v>
      </c>
      <c r="G5825" s="1425" t="s">
        <v>116</v>
      </c>
      <c r="H5825" s="1425" t="s">
        <v>1263</v>
      </c>
      <c r="I5825" s="1425" t="s">
        <v>2778</v>
      </c>
      <c r="J5825" s="1425" t="s">
        <v>1290</v>
      </c>
      <c r="K5825" s="1425">
        <v>42.289999999999999</v>
      </c>
    </row>
    <row r="5826" spans="1:11" ht="12.75">
      <c r="A5826" s="1425" t="s">
        <v>1360</v>
      </c>
      <c r="B5826" s="1425" t="s">
        <v>780</v>
      </c>
      <c r="C5826" s="1425" t="s">
        <v>390</v>
      </c>
      <c r="D5826" s="1425" t="s">
        <v>549</v>
      </c>
      <c r="E5826" s="1425" t="s">
        <v>1486</v>
      </c>
      <c r="F5826" s="1425" t="s">
        <v>1289</v>
      </c>
      <c r="G5826" s="1425" t="s">
        <v>116</v>
      </c>
      <c r="H5826" s="1425" t="s">
        <v>2772</v>
      </c>
      <c r="I5826" s="1425" t="s">
        <v>2775</v>
      </c>
      <c r="J5826" s="1425" t="s">
        <v>1290</v>
      </c>
      <c r="K5826" s="1425">
        <v>79.530000000000001</v>
      </c>
    </row>
    <row r="5827" spans="1:11" ht="12.75">
      <c r="A5827" s="1425" t="s">
        <v>1360</v>
      </c>
      <c r="B5827" s="1425" t="s">
        <v>780</v>
      </c>
      <c r="C5827" s="1425" t="s">
        <v>390</v>
      </c>
      <c r="D5827" s="1425" t="s">
        <v>549</v>
      </c>
      <c r="E5827" s="1425" t="s">
        <v>1486</v>
      </c>
      <c r="F5827" s="1425" t="s">
        <v>1289</v>
      </c>
      <c r="G5827" s="1425" t="s">
        <v>116</v>
      </c>
      <c r="H5827" s="1425" t="s">
        <v>2772</v>
      </c>
      <c r="I5827" s="1425" t="s">
        <v>2776</v>
      </c>
      <c r="J5827" s="1425" t="s">
        <v>1290</v>
      </c>
      <c r="K5827" s="1425">
        <v>12.73</v>
      </c>
    </row>
    <row r="5828" spans="1:11" ht="12.75">
      <c r="A5828" s="1425" t="s">
        <v>1360</v>
      </c>
      <c r="B5828" s="1425" t="s">
        <v>780</v>
      </c>
      <c r="C5828" s="1425" t="s">
        <v>390</v>
      </c>
      <c r="D5828" s="1425" t="s">
        <v>549</v>
      </c>
      <c r="E5828" s="1425" t="s">
        <v>1486</v>
      </c>
      <c r="F5828" s="1425" t="s">
        <v>1289</v>
      </c>
      <c r="G5828" s="1425" t="s">
        <v>116</v>
      </c>
      <c r="H5828" s="1425" t="s">
        <v>2772</v>
      </c>
      <c r="I5828" s="1425" t="s">
        <v>2777</v>
      </c>
      <c r="J5828" s="1425" t="s">
        <v>1290</v>
      </c>
      <c r="K5828" s="1425">
        <v>9.7100000000000009</v>
      </c>
    </row>
    <row r="5829" spans="1:11" ht="12.75">
      <c r="A5829" s="1425" t="s">
        <v>1360</v>
      </c>
      <c r="B5829" s="1425" t="s">
        <v>780</v>
      </c>
      <c r="C5829" s="1425" t="s">
        <v>390</v>
      </c>
      <c r="D5829" s="1425" t="s">
        <v>549</v>
      </c>
      <c r="E5829" s="1425" t="s">
        <v>1486</v>
      </c>
      <c r="F5829" s="1425" t="s">
        <v>1289</v>
      </c>
      <c r="G5829" s="1425" t="s">
        <v>116</v>
      </c>
      <c r="H5829" s="1425" t="s">
        <v>2772</v>
      </c>
      <c r="I5829" s="1425" t="s">
        <v>2778</v>
      </c>
      <c r="J5829" s="1425" t="s">
        <v>1290</v>
      </c>
      <c r="K5829" s="1425">
        <v>52.030000000000001</v>
      </c>
    </row>
    <row r="5830" spans="1:11" ht="12.75">
      <c r="A5830" s="1425" t="s">
        <v>1360</v>
      </c>
      <c r="B5830" s="1425" t="s">
        <v>780</v>
      </c>
      <c r="C5830" s="1425" t="s">
        <v>390</v>
      </c>
      <c r="D5830" s="1425" t="s">
        <v>549</v>
      </c>
      <c r="E5830" s="1425" t="s">
        <v>1486</v>
      </c>
      <c r="F5830" s="1425" t="s">
        <v>1289</v>
      </c>
      <c r="G5830" s="1425" t="s">
        <v>116</v>
      </c>
      <c r="H5830" s="1425" t="s">
        <v>2773</v>
      </c>
      <c r="I5830" s="1425" t="s">
        <v>2775</v>
      </c>
      <c r="J5830" s="1425" t="s">
        <v>1290</v>
      </c>
      <c r="K5830" s="1425">
        <v>3.3199999999999998</v>
      </c>
    </row>
    <row r="5831" spans="1:11" ht="12.75">
      <c r="A5831" s="1425" t="s">
        <v>1360</v>
      </c>
      <c r="B5831" s="1425" t="s">
        <v>780</v>
      </c>
      <c r="C5831" s="1425" t="s">
        <v>390</v>
      </c>
      <c r="D5831" s="1425" t="s">
        <v>549</v>
      </c>
      <c r="E5831" s="1425" t="s">
        <v>1486</v>
      </c>
      <c r="F5831" s="1425" t="s">
        <v>1289</v>
      </c>
      <c r="G5831" s="1425" t="s">
        <v>116</v>
      </c>
      <c r="H5831" s="1425" t="s">
        <v>2773</v>
      </c>
      <c r="I5831" s="1425" t="s">
        <v>2776</v>
      </c>
      <c r="J5831" s="1425" t="s">
        <v>1290</v>
      </c>
      <c r="K5831" s="1425">
        <v>13.029999999999999</v>
      </c>
    </row>
    <row r="5832" spans="1:11" ht="12.75">
      <c r="A5832" s="1425" t="s">
        <v>1360</v>
      </c>
      <c r="B5832" s="1425" t="s">
        <v>780</v>
      </c>
      <c r="C5832" s="1425" t="s">
        <v>390</v>
      </c>
      <c r="D5832" s="1425" t="s">
        <v>549</v>
      </c>
      <c r="E5832" s="1425" t="s">
        <v>1486</v>
      </c>
      <c r="F5832" s="1425" t="s">
        <v>1289</v>
      </c>
      <c r="G5832" s="1425" t="s">
        <v>116</v>
      </c>
      <c r="H5832" s="1425" t="s">
        <v>2773</v>
      </c>
      <c r="I5832" s="1425" t="s">
        <v>2777</v>
      </c>
      <c r="J5832" s="1425" t="s">
        <v>1290</v>
      </c>
      <c r="K5832" s="1425">
        <v>16.949999999999999</v>
      </c>
    </row>
    <row r="5833" spans="1:11" ht="12.75">
      <c r="A5833" s="1425" t="s">
        <v>1360</v>
      </c>
      <c r="B5833" s="1425" t="s">
        <v>780</v>
      </c>
      <c r="C5833" s="1425" t="s">
        <v>390</v>
      </c>
      <c r="D5833" s="1425" t="s">
        <v>549</v>
      </c>
      <c r="E5833" s="1425" t="s">
        <v>1486</v>
      </c>
      <c r="F5833" s="1425" t="s">
        <v>1289</v>
      </c>
      <c r="G5833" s="1425" t="s">
        <v>116</v>
      </c>
      <c r="H5833" s="1425" t="s">
        <v>2773</v>
      </c>
      <c r="I5833" s="1425" t="s">
        <v>2778</v>
      </c>
      <c r="J5833" s="1425" t="s">
        <v>1290</v>
      </c>
      <c r="K5833" s="1425">
        <v>16.940000000000001</v>
      </c>
    </row>
    <row r="5834" spans="1:11" ht="12.75">
      <c r="A5834" s="1425" t="s">
        <v>1360</v>
      </c>
      <c r="B5834" s="1425" t="s">
        <v>780</v>
      </c>
      <c r="C5834" s="1425" t="s">
        <v>390</v>
      </c>
      <c r="D5834" s="1425" t="s">
        <v>549</v>
      </c>
      <c r="E5834" s="1425" t="s">
        <v>1486</v>
      </c>
      <c r="F5834" s="1425" t="s">
        <v>1289</v>
      </c>
      <c r="G5834" s="1425" t="s">
        <v>116</v>
      </c>
      <c r="H5834" s="1425" t="s">
        <v>1264</v>
      </c>
      <c r="I5834" s="1425" t="s">
        <v>2775</v>
      </c>
      <c r="J5834" s="1425" t="s">
        <v>1290</v>
      </c>
      <c r="K5834" s="1425">
        <v>7.6100000000000003</v>
      </c>
    </row>
    <row r="5835" spans="1:11" ht="12.75">
      <c r="A5835" s="1425" t="s">
        <v>1360</v>
      </c>
      <c r="B5835" s="1425" t="s">
        <v>780</v>
      </c>
      <c r="C5835" s="1425" t="s">
        <v>390</v>
      </c>
      <c r="D5835" s="1425" t="s">
        <v>549</v>
      </c>
      <c r="E5835" s="1425" t="s">
        <v>1486</v>
      </c>
      <c r="F5835" s="1425" t="s">
        <v>1289</v>
      </c>
      <c r="G5835" s="1425" t="s">
        <v>116</v>
      </c>
      <c r="H5835" s="1425" t="s">
        <v>1264</v>
      </c>
      <c r="I5835" s="1425" t="s">
        <v>2776</v>
      </c>
      <c r="J5835" s="1425" t="s">
        <v>1290</v>
      </c>
      <c r="K5835" s="1425">
        <v>9.6899999999999995</v>
      </c>
    </row>
    <row r="5836" spans="1:11" ht="12.75">
      <c r="A5836" s="1425" t="s">
        <v>1360</v>
      </c>
      <c r="B5836" s="1425" t="s">
        <v>780</v>
      </c>
      <c r="C5836" s="1425" t="s">
        <v>390</v>
      </c>
      <c r="D5836" s="1425" t="s">
        <v>549</v>
      </c>
      <c r="E5836" s="1425" t="s">
        <v>1486</v>
      </c>
      <c r="F5836" s="1425" t="s">
        <v>1289</v>
      </c>
      <c r="G5836" s="1425" t="s">
        <v>116</v>
      </c>
      <c r="H5836" s="1425" t="s">
        <v>1264</v>
      </c>
      <c r="I5836" s="1425" t="s">
        <v>2777</v>
      </c>
      <c r="J5836" s="1425" t="s">
        <v>1290</v>
      </c>
      <c r="K5836" s="1425">
        <v>1.98</v>
      </c>
    </row>
    <row r="5837" spans="1:11" ht="12.75">
      <c r="A5837" s="1425" t="s">
        <v>1360</v>
      </c>
      <c r="B5837" s="1425" t="s">
        <v>780</v>
      </c>
      <c r="C5837" s="1425" t="s">
        <v>390</v>
      </c>
      <c r="D5837" s="1425" t="s">
        <v>549</v>
      </c>
      <c r="E5837" s="1425" t="s">
        <v>1486</v>
      </c>
      <c r="F5837" s="1425" t="s">
        <v>1289</v>
      </c>
      <c r="G5837" s="1425" t="s">
        <v>116</v>
      </c>
      <c r="H5837" s="1425" t="s">
        <v>1264</v>
      </c>
      <c r="I5837" s="1425" t="s">
        <v>2778</v>
      </c>
      <c r="J5837" s="1425" t="s">
        <v>1290</v>
      </c>
      <c r="K5837" s="1425">
        <v>21.350000000000001</v>
      </c>
    </row>
    <row r="5838" spans="1:11" ht="12.75">
      <c r="A5838" s="1425" t="s">
        <v>1360</v>
      </c>
      <c r="B5838" s="1425" t="s">
        <v>780</v>
      </c>
      <c r="C5838" s="1425" t="s">
        <v>390</v>
      </c>
      <c r="D5838" s="1425" t="s">
        <v>549</v>
      </c>
      <c r="E5838" s="1425" t="s">
        <v>1486</v>
      </c>
      <c r="F5838" s="1425" t="s">
        <v>1289</v>
      </c>
      <c r="G5838" s="1425" t="s">
        <v>116</v>
      </c>
      <c r="H5838" s="1425" t="s">
        <v>1265</v>
      </c>
      <c r="I5838" s="1425" t="s">
        <v>2775</v>
      </c>
      <c r="J5838" s="1425" t="s">
        <v>1290</v>
      </c>
      <c r="K5838" s="1425">
        <v>0.040000000000000001</v>
      </c>
    </row>
    <row r="5839" spans="1:11" ht="12.75">
      <c r="A5839" s="1425" t="s">
        <v>1360</v>
      </c>
      <c r="B5839" s="1425" t="s">
        <v>780</v>
      </c>
      <c r="C5839" s="1425" t="s">
        <v>390</v>
      </c>
      <c r="D5839" s="1425" t="s">
        <v>549</v>
      </c>
      <c r="E5839" s="1425" t="s">
        <v>1486</v>
      </c>
      <c r="F5839" s="1425" t="s">
        <v>1289</v>
      </c>
      <c r="G5839" s="1425" t="s">
        <v>116</v>
      </c>
      <c r="H5839" s="1425" t="s">
        <v>1265</v>
      </c>
      <c r="I5839" s="1425" t="s">
        <v>2776</v>
      </c>
      <c r="J5839" s="1425" t="s">
        <v>1290</v>
      </c>
      <c r="K5839" s="1425">
        <v>2.2000000000000002</v>
      </c>
    </row>
    <row r="5840" spans="1:11" ht="12.75">
      <c r="A5840" s="1425" t="s">
        <v>1360</v>
      </c>
      <c r="B5840" s="1425" t="s">
        <v>780</v>
      </c>
      <c r="C5840" s="1425" t="s">
        <v>390</v>
      </c>
      <c r="D5840" s="1425" t="s">
        <v>549</v>
      </c>
      <c r="E5840" s="1425" t="s">
        <v>1486</v>
      </c>
      <c r="F5840" s="1425" t="s">
        <v>1289</v>
      </c>
      <c r="G5840" s="1425" t="s">
        <v>116</v>
      </c>
      <c r="H5840" s="1425" t="s">
        <v>1265</v>
      </c>
      <c r="I5840" s="1425" t="s">
        <v>2778</v>
      </c>
      <c r="J5840" s="1425" t="s">
        <v>1290</v>
      </c>
      <c r="K5840" s="1425">
        <v>24.530000000000001</v>
      </c>
    </row>
    <row r="5841" spans="1:11" ht="12.75">
      <c r="A5841" s="1425" t="s">
        <v>1360</v>
      </c>
      <c r="B5841" s="1425" t="s">
        <v>780</v>
      </c>
      <c r="C5841" s="1425" t="s">
        <v>390</v>
      </c>
      <c r="D5841" s="1425" t="s">
        <v>549</v>
      </c>
      <c r="E5841" s="1425" t="s">
        <v>1486</v>
      </c>
      <c r="F5841" s="1425" t="s">
        <v>1289</v>
      </c>
      <c r="G5841" s="1425" t="s">
        <v>116</v>
      </c>
      <c r="H5841" s="1425" t="s">
        <v>2774</v>
      </c>
      <c r="I5841" s="1425" t="s">
        <v>2775</v>
      </c>
      <c r="J5841" s="1425" t="s">
        <v>1290</v>
      </c>
      <c r="K5841" s="1425">
        <v>-79.290000000000006</v>
      </c>
    </row>
    <row r="5842" spans="1:11" ht="12.75">
      <c r="A5842" s="1425" t="s">
        <v>1360</v>
      </c>
      <c r="B5842" s="1425" t="s">
        <v>780</v>
      </c>
      <c r="C5842" s="1425" t="s">
        <v>390</v>
      </c>
      <c r="D5842" s="1425" t="s">
        <v>549</v>
      </c>
      <c r="E5842" s="1425" t="s">
        <v>1486</v>
      </c>
      <c r="F5842" s="1425" t="s">
        <v>1289</v>
      </c>
      <c r="G5842" s="1425" t="s">
        <v>116</v>
      </c>
      <c r="H5842" s="1425" t="s">
        <v>2774</v>
      </c>
      <c r="I5842" s="1425" t="s">
        <v>2776</v>
      </c>
      <c r="J5842" s="1425" t="s">
        <v>1290</v>
      </c>
      <c r="K5842" s="1425">
        <v>5.2000000000000002</v>
      </c>
    </row>
    <row r="5843" spans="1:11" ht="12.75">
      <c r="A5843" s="1425" t="s">
        <v>1360</v>
      </c>
      <c r="B5843" s="1425" t="s">
        <v>780</v>
      </c>
      <c r="C5843" s="1425" t="s">
        <v>390</v>
      </c>
      <c r="D5843" s="1425" t="s">
        <v>549</v>
      </c>
      <c r="E5843" s="1425" t="s">
        <v>1486</v>
      </c>
      <c r="F5843" s="1425" t="s">
        <v>1289</v>
      </c>
      <c r="G5843" s="1425" t="s">
        <v>116</v>
      </c>
      <c r="H5843" s="1425" t="s">
        <v>2774</v>
      </c>
      <c r="I5843" s="1425" t="s">
        <v>2777</v>
      </c>
      <c r="J5843" s="1425" t="s">
        <v>1290</v>
      </c>
      <c r="K5843" s="1425">
        <v>0.10000000000000001</v>
      </c>
    </row>
    <row r="5844" spans="1:11" ht="12.75">
      <c r="A5844" s="1425" t="s">
        <v>1360</v>
      </c>
      <c r="B5844" s="1425" t="s">
        <v>780</v>
      </c>
      <c r="C5844" s="1425" t="s">
        <v>390</v>
      </c>
      <c r="D5844" s="1425" t="s">
        <v>549</v>
      </c>
      <c r="E5844" s="1425" t="s">
        <v>1486</v>
      </c>
      <c r="F5844" s="1425" t="s">
        <v>1289</v>
      </c>
      <c r="G5844" s="1425" t="s">
        <v>116</v>
      </c>
      <c r="H5844" s="1425" t="s">
        <v>2774</v>
      </c>
      <c r="I5844" s="1425" t="s">
        <v>2778</v>
      </c>
      <c r="J5844" s="1425" t="s">
        <v>1290</v>
      </c>
      <c r="K5844" s="1425">
        <v>58.25</v>
      </c>
    </row>
    <row r="5845" spans="1:11" ht="12.75">
      <c r="A5845" s="1425" t="s">
        <v>1360</v>
      </c>
      <c r="B5845" s="1425" t="s">
        <v>780</v>
      </c>
      <c r="C5845" s="1425" t="s">
        <v>390</v>
      </c>
      <c r="D5845" s="1425" t="s">
        <v>549</v>
      </c>
      <c r="E5845" s="1425" t="s">
        <v>1486</v>
      </c>
      <c r="F5845" s="1425" t="s">
        <v>1289</v>
      </c>
      <c r="G5845" s="1425" t="s">
        <v>116</v>
      </c>
      <c r="H5845" s="1425" t="s">
        <v>1266</v>
      </c>
      <c r="I5845" s="1425" t="s">
        <v>2776</v>
      </c>
      <c r="J5845" s="1425" t="s">
        <v>1290</v>
      </c>
      <c r="K5845" s="1425">
        <v>10.92</v>
      </c>
    </row>
    <row r="5846" spans="1:11" ht="12.75">
      <c r="A5846" s="1425" t="s">
        <v>1360</v>
      </c>
      <c r="B5846" s="1425" t="s">
        <v>780</v>
      </c>
      <c r="C5846" s="1425" t="s">
        <v>390</v>
      </c>
      <c r="D5846" s="1425" t="s">
        <v>549</v>
      </c>
      <c r="E5846" s="1425" t="s">
        <v>1486</v>
      </c>
      <c r="F5846" s="1425" t="s">
        <v>1289</v>
      </c>
      <c r="G5846" s="1425" t="s">
        <v>116</v>
      </c>
      <c r="H5846" s="1425" t="s">
        <v>1266</v>
      </c>
      <c r="I5846" s="1425" t="s">
        <v>2778</v>
      </c>
      <c r="J5846" s="1425" t="s">
        <v>1290</v>
      </c>
      <c r="K5846" s="1425">
        <v>0.10000000000000001</v>
      </c>
    </row>
    <row r="5847" spans="1:11" ht="12.75">
      <c r="A5847" s="1425" t="s">
        <v>1360</v>
      </c>
      <c r="B5847" s="1425" t="s">
        <v>780</v>
      </c>
      <c r="C5847" s="1425" t="s">
        <v>390</v>
      </c>
      <c r="D5847" s="1425" t="s">
        <v>549</v>
      </c>
      <c r="E5847" s="1425" t="s">
        <v>1486</v>
      </c>
      <c r="F5847" s="1425" t="s">
        <v>1289</v>
      </c>
      <c r="G5847" s="1425" t="s">
        <v>116</v>
      </c>
      <c r="H5847" s="1425" t="s">
        <v>1267</v>
      </c>
      <c r="I5847" s="1425" t="s">
        <v>2775</v>
      </c>
      <c r="J5847" s="1425" t="s">
        <v>1290</v>
      </c>
      <c r="K5847" s="1425">
        <v>16.739999999999998</v>
      </c>
    </row>
    <row r="5848" spans="1:11" ht="12.75">
      <c r="A5848" s="1425" t="s">
        <v>1360</v>
      </c>
      <c r="B5848" s="1425" t="s">
        <v>780</v>
      </c>
      <c r="C5848" s="1425" t="s">
        <v>390</v>
      </c>
      <c r="D5848" s="1425" t="s">
        <v>549</v>
      </c>
      <c r="E5848" s="1425" t="s">
        <v>1486</v>
      </c>
      <c r="F5848" s="1425" t="s">
        <v>1289</v>
      </c>
      <c r="G5848" s="1425" t="s">
        <v>116</v>
      </c>
      <c r="H5848" s="1425" t="s">
        <v>1267</v>
      </c>
      <c r="I5848" s="1425" t="s">
        <v>2776</v>
      </c>
      <c r="J5848" s="1425" t="s">
        <v>1290</v>
      </c>
      <c r="K5848" s="1425">
        <v>14.23</v>
      </c>
    </row>
    <row r="5849" spans="1:11" ht="12.75">
      <c r="A5849" s="1425" t="s">
        <v>1360</v>
      </c>
      <c r="B5849" s="1425" t="s">
        <v>780</v>
      </c>
      <c r="C5849" s="1425" t="s">
        <v>390</v>
      </c>
      <c r="D5849" s="1425" t="s">
        <v>549</v>
      </c>
      <c r="E5849" s="1425" t="s">
        <v>1486</v>
      </c>
      <c r="F5849" s="1425" t="s">
        <v>1289</v>
      </c>
      <c r="G5849" s="1425" t="s">
        <v>116</v>
      </c>
      <c r="H5849" s="1425" t="s">
        <v>1267</v>
      </c>
      <c r="I5849" s="1425" t="s">
        <v>2778</v>
      </c>
      <c r="J5849" s="1425" t="s">
        <v>1290</v>
      </c>
      <c r="K5849" s="1425">
        <v>13.550000000000001</v>
      </c>
    </row>
    <row r="5850" spans="1:11" ht="12.75">
      <c r="A5850" s="1425" t="s">
        <v>1360</v>
      </c>
      <c r="B5850" s="1425" t="s">
        <v>780</v>
      </c>
      <c r="C5850" s="1425" t="s">
        <v>390</v>
      </c>
      <c r="D5850" s="1425" t="s">
        <v>549</v>
      </c>
      <c r="E5850" s="1425" t="s">
        <v>2902</v>
      </c>
      <c r="F5850" s="1425" t="s">
        <v>1277</v>
      </c>
      <c r="G5850" s="1425" t="s">
        <v>116</v>
      </c>
      <c r="H5850" s="1425" t="s">
        <v>2762</v>
      </c>
      <c r="I5850" s="1425" t="s">
        <v>2776</v>
      </c>
      <c r="J5850" s="1425" t="s">
        <v>1278</v>
      </c>
      <c r="K5850" s="1425">
        <v>9.1999999999999993</v>
      </c>
    </row>
    <row r="5851" spans="1:11" ht="12.75">
      <c r="A5851" s="1425" t="s">
        <v>1360</v>
      </c>
      <c r="B5851" s="1425" t="s">
        <v>780</v>
      </c>
      <c r="C5851" s="1425" t="s">
        <v>390</v>
      </c>
      <c r="D5851" s="1425" t="s">
        <v>549</v>
      </c>
      <c r="E5851" s="1425" t="s">
        <v>2902</v>
      </c>
      <c r="F5851" s="1425" t="s">
        <v>1277</v>
      </c>
      <c r="G5851" s="1425" t="s">
        <v>116</v>
      </c>
      <c r="H5851" s="1425" t="s">
        <v>2762</v>
      </c>
      <c r="I5851" s="1425" t="s">
        <v>2778</v>
      </c>
      <c r="J5851" s="1425" t="s">
        <v>1278</v>
      </c>
      <c r="K5851" s="1425">
        <v>37.789999999999999</v>
      </c>
    </row>
    <row r="5852" spans="1:11" ht="12.75">
      <c r="A5852" s="1425" t="s">
        <v>1360</v>
      </c>
      <c r="B5852" s="1425" t="s">
        <v>780</v>
      </c>
      <c r="C5852" s="1425" t="s">
        <v>390</v>
      </c>
      <c r="D5852" s="1425" t="s">
        <v>549</v>
      </c>
      <c r="E5852" s="1425" t="s">
        <v>2902</v>
      </c>
      <c r="F5852" s="1425" t="s">
        <v>1277</v>
      </c>
      <c r="G5852" s="1425" t="s">
        <v>116</v>
      </c>
      <c r="H5852" s="1425" t="s">
        <v>1263</v>
      </c>
      <c r="I5852" s="1425" t="s">
        <v>2776</v>
      </c>
      <c r="J5852" s="1425" t="s">
        <v>1278</v>
      </c>
      <c r="K5852" s="1425">
        <v>12.890000000000001</v>
      </c>
    </row>
    <row r="5853" spans="1:11" ht="12.75">
      <c r="A5853" s="1425" t="s">
        <v>1360</v>
      </c>
      <c r="B5853" s="1425" t="s">
        <v>780</v>
      </c>
      <c r="C5853" s="1425" t="s">
        <v>390</v>
      </c>
      <c r="D5853" s="1425" t="s">
        <v>549</v>
      </c>
      <c r="E5853" s="1425" t="s">
        <v>2902</v>
      </c>
      <c r="F5853" s="1425" t="s">
        <v>1277</v>
      </c>
      <c r="G5853" s="1425" t="s">
        <v>116</v>
      </c>
      <c r="H5853" s="1425" t="s">
        <v>1263</v>
      </c>
      <c r="I5853" s="1425" t="s">
        <v>2778</v>
      </c>
      <c r="J5853" s="1425" t="s">
        <v>1278</v>
      </c>
      <c r="K5853" s="1425">
        <v>35.770000000000003</v>
      </c>
    </row>
    <row r="5854" spans="1:11" ht="12.75">
      <c r="A5854" s="1425" t="s">
        <v>1360</v>
      </c>
      <c r="B5854" s="1425" t="s">
        <v>780</v>
      </c>
      <c r="C5854" s="1425" t="s">
        <v>390</v>
      </c>
      <c r="D5854" s="1425" t="s">
        <v>549</v>
      </c>
      <c r="E5854" s="1425" t="s">
        <v>2902</v>
      </c>
      <c r="F5854" s="1425" t="s">
        <v>1277</v>
      </c>
      <c r="G5854" s="1425" t="s">
        <v>116</v>
      </c>
      <c r="H5854" s="1425" t="s">
        <v>2772</v>
      </c>
      <c r="I5854" s="1425" t="s">
        <v>2775</v>
      </c>
      <c r="J5854" s="1425" t="s">
        <v>1278</v>
      </c>
      <c r="K5854" s="1425">
        <v>336.14999999999998</v>
      </c>
    </row>
    <row r="5855" spans="1:11" ht="12.75">
      <c r="A5855" s="1425" t="s">
        <v>1360</v>
      </c>
      <c r="B5855" s="1425" t="s">
        <v>780</v>
      </c>
      <c r="C5855" s="1425" t="s">
        <v>390</v>
      </c>
      <c r="D5855" s="1425" t="s">
        <v>549</v>
      </c>
      <c r="E5855" s="1425" t="s">
        <v>2902</v>
      </c>
      <c r="F5855" s="1425" t="s">
        <v>1277</v>
      </c>
      <c r="G5855" s="1425" t="s">
        <v>116</v>
      </c>
      <c r="H5855" s="1425" t="s">
        <v>2772</v>
      </c>
      <c r="I5855" s="1425" t="s">
        <v>2776</v>
      </c>
      <c r="J5855" s="1425" t="s">
        <v>1278</v>
      </c>
      <c r="K5855" s="1425">
        <v>5.5199999999999996</v>
      </c>
    </row>
    <row r="5856" spans="1:11" ht="12.75">
      <c r="A5856" s="1425" t="s">
        <v>1360</v>
      </c>
      <c r="B5856" s="1425" t="s">
        <v>780</v>
      </c>
      <c r="C5856" s="1425" t="s">
        <v>390</v>
      </c>
      <c r="D5856" s="1425" t="s">
        <v>549</v>
      </c>
      <c r="E5856" s="1425" t="s">
        <v>2902</v>
      </c>
      <c r="F5856" s="1425" t="s">
        <v>1277</v>
      </c>
      <c r="G5856" s="1425" t="s">
        <v>116</v>
      </c>
      <c r="H5856" s="1425" t="s">
        <v>2772</v>
      </c>
      <c r="I5856" s="1425" t="s">
        <v>2778</v>
      </c>
      <c r="J5856" s="1425" t="s">
        <v>1278</v>
      </c>
      <c r="K5856" s="1425">
        <v>32.68</v>
      </c>
    </row>
    <row r="5857" spans="1:11" ht="12.75">
      <c r="A5857" s="1425" t="s">
        <v>1360</v>
      </c>
      <c r="B5857" s="1425" t="s">
        <v>780</v>
      </c>
      <c r="C5857" s="1425" t="s">
        <v>390</v>
      </c>
      <c r="D5857" s="1425" t="s">
        <v>549</v>
      </c>
      <c r="E5857" s="1425" t="s">
        <v>2902</v>
      </c>
      <c r="F5857" s="1425" t="s">
        <v>1277</v>
      </c>
      <c r="G5857" s="1425" t="s">
        <v>116</v>
      </c>
      <c r="H5857" s="1425" t="s">
        <v>2773</v>
      </c>
      <c r="I5857" s="1425" t="s">
        <v>2776</v>
      </c>
      <c r="J5857" s="1425" t="s">
        <v>1278</v>
      </c>
      <c r="K5857" s="1425">
        <v>1.3</v>
      </c>
    </row>
    <row r="5858" spans="1:11" ht="12.75">
      <c r="A5858" s="1425" t="s">
        <v>1360</v>
      </c>
      <c r="B5858" s="1425" t="s">
        <v>780</v>
      </c>
      <c r="C5858" s="1425" t="s">
        <v>390</v>
      </c>
      <c r="D5858" s="1425" t="s">
        <v>549</v>
      </c>
      <c r="E5858" s="1425" t="s">
        <v>2902</v>
      </c>
      <c r="F5858" s="1425" t="s">
        <v>1277</v>
      </c>
      <c r="G5858" s="1425" t="s">
        <v>116</v>
      </c>
      <c r="H5858" s="1425" t="s">
        <v>2773</v>
      </c>
      <c r="I5858" s="1425" t="s">
        <v>2778</v>
      </c>
      <c r="J5858" s="1425" t="s">
        <v>1278</v>
      </c>
      <c r="K5858" s="1425">
        <v>73.549999999999997</v>
      </c>
    </row>
    <row r="5859" spans="1:11" ht="12.75">
      <c r="A5859" s="1425" t="s">
        <v>1360</v>
      </c>
      <c r="B5859" s="1425" t="s">
        <v>780</v>
      </c>
      <c r="C5859" s="1425" t="s">
        <v>390</v>
      </c>
      <c r="D5859" s="1425" t="s">
        <v>549</v>
      </c>
      <c r="E5859" s="1425" t="s">
        <v>2902</v>
      </c>
      <c r="F5859" s="1425" t="s">
        <v>1277</v>
      </c>
      <c r="G5859" s="1425" t="s">
        <v>116</v>
      </c>
      <c r="H5859" s="1425" t="s">
        <v>1264</v>
      </c>
      <c r="I5859" s="1425" t="s">
        <v>2776</v>
      </c>
      <c r="J5859" s="1425" t="s">
        <v>1278</v>
      </c>
      <c r="K5859" s="1425">
        <v>4.3899999999999997</v>
      </c>
    </row>
    <row r="5860" spans="1:11" ht="12.75">
      <c r="A5860" s="1425" t="s">
        <v>1360</v>
      </c>
      <c r="B5860" s="1425" t="s">
        <v>780</v>
      </c>
      <c r="C5860" s="1425" t="s">
        <v>390</v>
      </c>
      <c r="D5860" s="1425" t="s">
        <v>549</v>
      </c>
      <c r="E5860" s="1425" t="s">
        <v>2902</v>
      </c>
      <c r="F5860" s="1425" t="s">
        <v>1277</v>
      </c>
      <c r="G5860" s="1425" t="s">
        <v>116</v>
      </c>
      <c r="H5860" s="1425" t="s">
        <v>1264</v>
      </c>
      <c r="I5860" s="1425" t="s">
        <v>2777</v>
      </c>
      <c r="J5860" s="1425" t="s">
        <v>1278</v>
      </c>
      <c r="K5860" s="1425">
        <v>2.3500000000000001</v>
      </c>
    </row>
    <row r="5861" spans="1:11" ht="12.75">
      <c r="A5861" s="1425" t="s">
        <v>1360</v>
      </c>
      <c r="B5861" s="1425" t="s">
        <v>780</v>
      </c>
      <c r="C5861" s="1425" t="s">
        <v>390</v>
      </c>
      <c r="D5861" s="1425" t="s">
        <v>549</v>
      </c>
      <c r="E5861" s="1425" t="s">
        <v>2902</v>
      </c>
      <c r="F5861" s="1425" t="s">
        <v>1277</v>
      </c>
      <c r="G5861" s="1425" t="s">
        <v>116</v>
      </c>
      <c r="H5861" s="1425" t="s">
        <v>1264</v>
      </c>
      <c r="I5861" s="1425" t="s">
        <v>2778</v>
      </c>
      <c r="J5861" s="1425" t="s">
        <v>1278</v>
      </c>
      <c r="K5861" s="1425">
        <v>65.939999999999998</v>
      </c>
    </row>
    <row r="5862" spans="1:11" ht="12.75">
      <c r="A5862" s="1425" t="s">
        <v>1360</v>
      </c>
      <c r="B5862" s="1425" t="s">
        <v>780</v>
      </c>
      <c r="C5862" s="1425" t="s">
        <v>390</v>
      </c>
      <c r="D5862" s="1425" t="s">
        <v>549</v>
      </c>
      <c r="E5862" s="1425" t="s">
        <v>2902</v>
      </c>
      <c r="F5862" s="1425" t="s">
        <v>1277</v>
      </c>
      <c r="G5862" s="1425" t="s">
        <v>116</v>
      </c>
      <c r="H5862" s="1425" t="s">
        <v>1265</v>
      </c>
      <c r="I5862" s="1425" t="s">
        <v>2776</v>
      </c>
      <c r="J5862" s="1425" t="s">
        <v>1278</v>
      </c>
      <c r="K5862" s="1425">
        <v>24.690000000000001</v>
      </c>
    </row>
    <row r="5863" spans="1:11" ht="12.75">
      <c r="A5863" s="1425" t="s">
        <v>1360</v>
      </c>
      <c r="B5863" s="1425" t="s">
        <v>780</v>
      </c>
      <c r="C5863" s="1425" t="s">
        <v>390</v>
      </c>
      <c r="D5863" s="1425" t="s">
        <v>549</v>
      </c>
      <c r="E5863" s="1425" t="s">
        <v>2902</v>
      </c>
      <c r="F5863" s="1425" t="s">
        <v>1277</v>
      </c>
      <c r="G5863" s="1425" t="s">
        <v>116</v>
      </c>
      <c r="H5863" s="1425" t="s">
        <v>1265</v>
      </c>
      <c r="I5863" s="1425" t="s">
        <v>2778</v>
      </c>
      <c r="J5863" s="1425" t="s">
        <v>1278</v>
      </c>
      <c r="K5863" s="1425">
        <v>55.770000000000003</v>
      </c>
    </row>
    <row r="5864" spans="1:11" ht="12.75">
      <c r="A5864" s="1425" t="s">
        <v>1360</v>
      </c>
      <c r="B5864" s="1425" t="s">
        <v>780</v>
      </c>
      <c r="C5864" s="1425" t="s">
        <v>390</v>
      </c>
      <c r="D5864" s="1425" t="s">
        <v>549</v>
      </c>
      <c r="E5864" s="1425" t="s">
        <v>2902</v>
      </c>
      <c r="F5864" s="1425" t="s">
        <v>1277</v>
      </c>
      <c r="G5864" s="1425" t="s">
        <v>116</v>
      </c>
      <c r="H5864" s="1425" t="s">
        <v>2774</v>
      </c>
      <c r="I5864" s="1425" t="s">
        <v>2775</v>
      </c>
      <c r="J5864" s="1425" t="s">
        <v>1278</v>
      </c>
      <c r="K5864" s="1425">
        <v>-336.14999999999998</v>
      </c>
    </row>
    <row r="5865" spans="1:11" ht="12.75">
      <c r="A5865" s="1425" t="s">
        <v>1360</v>
      </c>
      <c r="B5865" s="1425" t="s">
        <v>780</v>
      </c>
      <c r="C5865" s="1425" t="s">
        <v>390</v>
      </c>
      <c r="D5865" s="1425" t="s">
        <v>549</v>
      </c>
      <c r="E5865" s="1425" t="s">
        <v>2902</v>
      </c>
      <c r="F5865" s="1425" t="s">
        <v>1277</v>
      </c>
      <c r="G5865" s="1425" t="s">
        <v>116</v>
      </c>
      <c r="H5865" s="1425" t="s">
        <v>2774</v>
      </c>
      <c r="I5865" s="1425" t="s">
        <v>2776</v>
      </c>
      <c r="J5865" s="1425" t="s">
        <v>1278</v>
      </c>
      <c r="K5865" s="1425">
        <v>1.8500000000000001</v>
      </c>
    </row>
    <row r="5866" spans="1:11" ht="12.75">
      <c r="A5866" s="1425" t="s">
        <v>1360</v>
      </c>
      <c r="B5866" s="1425" t="s">
        <v>780</v>
      </c>
      <c r="C5866" s="1425" t="s">
        <v>390</v>
      </c>
      <c r="D5866" s="1425" t="s">
        <v>549</v>
      </c>
      <c r="E5866" s="1425" t="s">
        <v>2902</v>
      </c>
      <c r="F5866" s="1425" t="s">
        <v>1277</v>
      </c>
      <c r="G5866" s="1425" t="s">
        <v>116</v>
      </c>
      <c r="H5866" s="1425" t="s">
        <v>2774</v>
      </c>
      <c r="I5866" s="1425" t="s">
        <v>2778</v>
      </c>
      <c r="J5866" s="1425" t="s">
        <v>1278</v>
      </c>
      <c r="K5866" s="1425">
        <v>50.859999999999999</v>
      </c>
    </row>
    <row r="5867" spans="1:11" ht="12.75">
      <c r="A5867" s="1425" t="s">
        <v>1360</v>
      </c>
      <c r="B5867" s="1425" t="s">
        <v>780</v>
      </c>
      <c r="C5867" s="1425" t="s">
        <v>390</v>
      </c>
      <c r="D5867" s="1425" t="s">
        <v>549</v>
      </c>
      <c r="E5867" s="1425" t="s">
        <v>2902</v>
      </c>
      <c r="F5867" s="1425" t="s">
        <v>1277</v>
      </c>
      <c r="G5867" s="1425" t="s">
        <v>116</v>
      </c>
      <c r="H5867" s="1425" t="s">
        <v>1266</v>
      </c>
      <c r="I5867" s="1425" t="s">
        <v>2778</v>
      </c>
      <c r="J5867" s="1425" t="s">
        <v>1278</v>
      </c>
      <c r="K5867" s="1425">
        <v>53.18</v>
      </c>
    </row>
    <row r="5868" spans="1:11" ht="12.75">
      <c r="A5868" s="1425" t="s">
        <v>1360</v>
      </c>
      <c r="B5868" s="1425" t="s">
        <v>780</v>
      </c>
      <c r="C5868" s="1425" t="s">
        <v>390</v>
      </c>
      <c r="D5868" s="1425" t="s">
        <v>549</v>
      </c>
      <c r="E5868" s="1425" t="s">
        <v>2902</v>
      </c>
      <c r="F5868" s="1425" t="s">
        <v>1277</v>
      </c>
      <c r="G5868" s="1425" t="s">
        <v>116</v>
      </c>
      <c r="H5868" s="1425" t="s">
        <v>1267</v>
      </c>
      <c r="I5868" s="1425" t="s">
        <v>2776</v>
      </c>
      <c r="J5868" s="1425" t="s">
        <v>1278</v>
      </c>
      <c r="K5868" s="1425">
        <v>3.2599999999999998</v>
      </c>
    </row>
    <row r="5869" spans="1:11" ht="12.75">
      <c r="A5869" s="1425" t="s">
        <v>1360</v>
      </c>
      <c r="B5869" s="1425" t="s">
        <v>780</v>
      </c>
      <c r="C5869" s="1425" t="s">
        <v>390</v>
      </c>
      <c r="D5869" s="1425" t="s">
        <v>549</v>
      </c>
      <c r="E5869" s="1425" t="s">
        <v>2902</v>
      </c>
      <c r="F5869" s="1425" t="s">
        <v>1277</v>
      </c>
      <c r="G5869" s="1425" t="s">
        <v>116</v>
      </c>
      <c r="H5869" s="1425" t="s">
        <v>1267</v>
      </c>
      <c r="I5869" s="1425" t="s">
        <v>2778</v>
      </c>
      <c r="J5869" s="1425" t="s">
        <v>1278</v>
      </c>
      <c r="K5869" s="1425">
        <v>82.390000000000001</v>
      </c>
    </row>
    <row r="5870" spans="1:11" ht="12.75">
      <c r="A5870" s="1425" t="s">
        <v>1360</v>
      </c>
      <c r="B5870" s="1425" t="s">
        <v>780</v>
      </c>
      <c r="C5870" s="1425" t="s">
        <v>390</v>
      </c>
      <c r="D5870" s="1425" t="s">
        <v>549</v>
      </c>
      <c r="E5870" s="1425" t="s">
        <v>2903</v>
      </c>
      <c r="F5870" s="1425" t="s">
        <v>1279</v>
      </c>
      <c r="G5870" s="1425" t="s">
        <v>116</v>
      </c>
      <c r="H5870" s="1425" t="s">
        <v>2762</v>
      </c>
      <c r="I5870" s="1425" t="s">
        <v>2776</v>
      </c>
      <c r="J5870" s="1425" t="s">
        <v>1280</v>
      </c>
      <c r="K5870" s="1425">
        <v>22.050000000000001</v>
      </c>
    </row>
    <row r="5871" spans="1:11" ht="12.75">
      <c r="A5871" s="1425" t="s">
        <v>1360</v>
      </c>
      <c r="B5871" s="1425" t="s">
        <v>780</v>
      </c>
      <c r="C5871" s="1425" t="s">
        <v>390</v>
      </c>
      <c r="D5871" s="1425" t="s">
        <v>549</v>
      </c>
      <c r="E5871" s="1425" t="s">
        <v>2903</v>
      </c>
      <c r="F5871" s="1425" t="s">
        <v>1279</v>
      </c>
      <c r="G5871" s="1425" t="s">
        <v>116</v>
      </c>
      <c r="H5871" s="1425" t="s">
        <v>2762</v>
      </c>
      <c r="I5871" s="1425" t="s">
        <v>2778</v>
      </c>
      <c r="J5871" s="1425" t="s">
        <v>1280</v>
      </c>
      <c r="K5871" s="1425">
        <v>2.1200000000000001</v>
      </c>
    </row>
    <row r="5872" spans="1:11" ht="12.75">
      <c r="A5872" s="1425" t="s">
        <v>1360</v>
      </c>
      <c r="B5872" s="1425" t="s">
        <v>780</v>
      </c>
      <c r="C5872" s="1425" t="s">
        <v>390</v>
      </c>
      <c r="D5872" s="1425" t="s">
        <v>549</v>
      </c>
      <c r="E5872" s="1425" t="s">
        <v>2903</v>
      </c>
      <c r="F5872" s="1425" t="s">
        <v>1279</v>
      </c>
      <c r="G5872" s="1425" t="s">
        <v>116</v>
      </c>
      <c r="H5872" s="1425" t="s">
        <v>1263</v>
      </c>
      <c r="I5872" s="1425" t="s">
        <v>2775</v>
      </c>
      <c r="J5872" s="1425" t="s">
        <v>1280</v>
      </c>
      <c r="K5872" s="1425">
        <v>15.390000000000001</v>
      </c>
    </row>
    <row r="5873" spans="1:11" ht="12.75">
      <c r="A5873" s="1425" t="s">
        <v>1360</v>
      </c>
      <c r="B5873" s="1425" t="s">
        <v>780</v>
      </c>
      <c r="C5873" s="1425" t="s">
        <v>390</v>
      </c>
      <c r="D5873" s="1425" t="s">
        <v>549</v>
      </c>
      <c r="E5873" s="1425" t="s">
        <v>2903</v>
      </c>
      <c r="F5873" s="1425" t="s">
        <v>1279</v>
      </c>
      <c r="G5873" s="1425" t="s">
        <v>116</v>
      </c>
      <c r="H5873" s="1425" t="s">
        <v>1263</v>
      </c>
      <c r="I5873" s="1425" t="s">
        <v>2776</v>
      </c>
      <c r="J5873" s="1425" t="s">
        <v>1280</v>
      </c>
      <c r="K5873" s="1425">
        <v>10.390000000000001</v>
      </c>
    </row>
    <row r="5874" spans="1:11" ht="12.75">
      <c r="A5874" s="1425" t="s">
        <v>1360</v>
      </c>
      <c r="B5874" s="1425" t="s">
        <v>780</v>
      </c>
      <c r="C5874" s="1425" t="s">
        <v>390</v>
      </c>
      <c r="D5874" s="1425" t="s">
        <v>549</v>
      </c>
      <c r="E5874" s="1425" t="s">
        <v>2903</v>
      </c>
      <c r="F5874" s="1425" t="s">
        <v>1279</v>
      </c>
      <c r="G5874" s="1425" t="s">
        <v>116</v>
      </c>
      <c r="H5874" s="1425" t="s">
        <v>1263</v>
      </c>
      <c r="I5874" s="1425" t="s">
        <v>2778</v>
      </c>
      <c r="J5874" s="1425" t="s">
        <v>1280</v>
      </c>
      <c r="K5874" s="1425">
        <v>32.210000000000001</v>
      </c>
    </row>
    <row r="5875" spans="1:11" ht="12.75">
      <c r="A5875" s="1425" t="s">
        <v>1360</v>
      </c>
      <c r="B5875" s="1425" t="s">
        <v>780</v>
      </c>
      <c r="C5875" s="1425" t="s">
        <v>390</v>
      </c>
      <c r="D5875" s="1425" t="s">
        <v>549</v>
      </c>
      <c r="E5875" s="1425" t="s">
        <v>2903</v>
      </c>
      <c r="F5875" s="1425" t="s">
        <v>1279</v>
      </c>
      <c r="G5875" s="1425" t="s">
        <v>116</v>
      </c>
      <c r="H5875" s="1425" t="s">
        <v>2772</v>
      </c>
      <c r="I5875" s="1425" t="s">
        <v>2775</v>
      </c>
      <c r="J5875" s="1425" t="s">
        <v>1280</v>
      </c>
      <c r="K5875" s="1425">
        <v>0.029999999999999999</v>
      </c>
    </row>
    <row r="5876" spans="1:11" ht="12.75">
      <c r="A5876" s="1425" t="s">
        <v>1360</v>
      </c>
      <c r="B5876" s="1425" t="s">
        <v>780</v>
      </c>
      <c r="C5876" s="1425" t="s">
        <v>390</v>
      </c>
      <c r="D5876" s="1425" t="s">
        <v>549</v>
      </c>
      <c r="E5876" s="1425" t="s">
        <v>2903</v>
      </c>
      <c r="F5876" s="1425" t="s">
        <v>1279</v>
      </c>
      <c r="G5876" s="1425" t="s">
        <v>116</v>
      </c>
      <c r="H5876" s="1425" t="s">
        <v>2772</v>
      </c>
      <c r="I5876" s="1425" t="s">
        <v>2776</v>
      </c>
      <c r="J5876" s="1425" t="s">
        <v>1280</v>
      </c>
      <c r="K5876" s="1425">
        <v>29.649999999999999</v>
      </c>
    </row>
    <row r="5877" spans="1:11" ht="12.75">
      <c r="A5877" s="1425" t="s">
        <v>1360</v>
      </c>
      <c r="B5877" s="1425" t="s">
        <v>780</v>
      </c>
      <c r="C5877" s="1425" t="s">
        <v>390</v>
      </c>
      <c r="D5877" s="1425" t="s">
        <v>549</v>
      </c>
      <c r="E5877" s="1425" t="s">
        <v>2903</v>
      </c>
      <c r="F5877" s="1425" t="s">
        <v>1279</v>
      </c>
      <c r="G5877" s="1425" t="s">
        <v>116</v>
      </c>
      <c r="H5877" s="1425" t="s">
        <v>2772</v>
      </c>
      <c r="I5877" s="1425" t="s">
        <v>2778</v>
      </c>
      <c r="J5877" s="1425" t="s">
        <v>1280</v>
      </c>
      <c r="K5877" s="1425">
        <v>24.210000000000001</v>
      </c>
    </row>
    <row r="5878" spans="1:11" ht="12.75">
      <c r="A5878" s="1425" t="s">
        <v>1360</v>
      </c>
      <c r="B5878" s="1425" t="s">
        <v>780</v>
      </c>
      <c r="C5878" s="1425" t="s">
        <v>390</v>
      </c>
      <c r="D5878" s="1425" t="s">
        <v>549</v>
      </c>
      <c r="E5878" s="1425" t="s">
        <v>2903</v>
      </c>
      <c r="F5878" s="1425" t="s">
        <v>1279</v>
      </c>
      <c r="G5878" s="1425" t="s">
        <v>116</v>
      </c>
      <c r="H5878" s="1425" t="s">
        <v>2773</v>
      </c>
      <c r="I5878" s="1425" t="s">
        <v>2775</v>
      </c>
      <c r="J5878" s="1425" t="s">
        <v>1280</v>
      </c>
      <c r="K5878" s="1425">
        <v>10</v>
      </c>
    </row>
    <row r="5879" spans="1:11" ht="12.75">
      <c r="A5879" s="1425" t="s">
        <v>1360</v>
      </c>
      <c r="B5879" s="1425" t="s">
        <v>780</v>
      </c>
      <c r="C5879" s="1425" t="s">
        <v>390</v>
      </c>
      <c r="D5879" s="1425" t="s">
        <v>549</v>
      </c>
      <c r="E5879" s="1425" t="s">
        <v>2903</v>
      </c>
      <c r="F5879" s="1425" t="s">
        <v>1279</v>
      </c>
      <c r="G5879" s="1425" t="s">
        <v>116</v>
      </c>
      <c r="H5879" s="1425" t="s">
        <v>2773</v>
      </c>
      <c r="I5879" s="1425" t="s">
        <v>2776</v>
      </c>
      <c r="J5879" s="1425" t="s">
        <v>1280</v>
      </c>
      <c r="K5879" s="1425">
        <v>25.23</v>
      </c>
    </row>
    <row r="5880" spans="1:11" ht="12.75">
      <c r="A5880" s="1425" t="s">
        <v>1360</v>
      </c>
      <c r="B5880" s="1425" t="s">
        <v>780</v>
      </c>
      <c r="C5880" s="1425" t="s">
        <v>390</v>
      </c>
      <c r="D5880" s="1425" t="s">
        <v>549</v>
      </c>
      <c r="E5880" s="1425" t="s">
        <v>2903</v>
      </c>
      <c r="F5880" s="1425" t="s">
        <v>1279</v>
      </c>
      <c r="G5880" s="1425" t="s">
        <v>116</v>
      </c>
      <c r="H5880" s="1425" t="s">
        <v>2773</v>
      </c>
      <c r="I5880" s="1425" t="s">
        <v>2777</v>
      </c>
      <c r="J5880" s="1425" t="s">
        <v>1280</v>
      </c>
      <c r="K5880" s="1425">
        <v>2.0499999999999998</v>
      </c>
    </row>
    <row r="5881" spans="1:11" ht="12.75">
      <c r="A5881" s="1425" t="s">
        <v>1360</v>
      </c>
      <c r="B5881" s="1425" t="s">
        <v>780</v>
      </c>
      <c r="C5881" s="1425" t="s">
        <v>390</v>
      </c>
      <c r="D5881" s="1425" t="s">
        <v>549</v>
      </c>
      <c r="E5881" s="1425" t="s">
        <v>2903</v>
      </c>
      <c r="F5881" s="1425" t="s">
        <v>1279</v>
      </c>
      <c r="G5881" s="1425" t="s">
        <v>116</v>
      </c>
      <c r="H5881" s="1425" t="s">
        <v>2773</v>
      </c>
      <c r="I5881" s="1425" t="s">
        <v>2778</v>
      </c>
      <c r="J5881" s="1425" t="s">
        <v>1280</v>
      </c>
      <c r="K5881" s="1425">
        <v>6.5899999999999999</v>
      </c>
    </row>
    <row r="5882" spans="1:11" ht="12.75">
      <c r="A5882" s="1425" t="s">
        <v>1360</v>
      </c>
      <c r="B5882" s="1425" t="s">
        <v>780</v>
      </c>
      <c r="C5882" s="1425" t="s">
        <v>390</v>
      </c>
      <c r="D5882" s="1425" t="s">
        <v>549</v>
      </c>
      <c r="E5882" s="1425" t="s">
        <v>2903</v>
      </c>
      <c r="F5882" s="1425" t="s">
        <v>1279</v>
      </c>
      <c r="G5882" s="1425" t="s">
        <v>116</v>
      </c>
      <c r="H5882" s="1425" t="s">
        <v>1264</v>
      </c>
      <c r="I5882" s="1425" t="s">
        <v>2775</v>
      </c>
      <c r="J5882" s="1425" t="s">
        <v>1280</v>
      </c>
      <c r="K5882" s="1425">
        <v>4.0700000000000003</v>
      </c>
    </row>
    <row r="5883" spans="1:11" ht="12.75">
      <c r="A5883" s="1425" t="s">
        <v>1360</v>
      </c>
      <c r="B5883" s="1425" t="s">
        <v>780</v>
      </c>
      <c r="C5883" s="1425" t="s">
        <v>390</v>
      </c>
      <c r="D5883" s="1425" t="s">
        <v>549</v>
      </c>
      <c r="E5883" s="1425" t="s">
        <v>2903</v>
      </c>
      <c r="F5883" s="1425" t="s">
        <v>1279</v>
      </c>
      <c r="G5883" s="1425" t="s">
        <v>116</v>
      </c>
      <c r="H5883" s="1425" t="s">
        <v>1264</v>
      </c>
      <c r="I5883" s="1425" t="s">
        <v>2776</v>
      </c>
      <c r="J5883" s="1425" t="s">
        <v>1280</v>
      </c>
      <c r="K5883" s="1425">
        <v>15.94</v>
      </c>
    </row>
    <row r="5884" spans="1:11" ht="12.75">
      <c r="A5884" s="1425" t="s">
        <v>1360</v>
      </c>
      <c r="B5884" s="1425" t="s">
        <v>780</v>
      </c>
      <c r="C5884" s="1425" t="s">
        <v>390</v>
      </c>
      <c r="D5884" s="1425" t="s">
        <v>549</v>
      </c>
      <c r="E5884" s="1425" t="s">
        <v>2903</v>
      </c>
      <c r="F5884" s="1425" t="s">
        <v>1279</v>
      </c>
      <c r="G5884" s="1425" t="s">
        <v>116</v>
      </c>
      <c r="H5884" s="1425" t="s">
        <v>1264</v>
      </c>
      <c r="I5884" s="1425" t="s">
        <v>2778</v>
      </c>
      <c r="J5884" s="1425" t="s">
        <v>1280</v>
      </c>
      <c r="K5884" s="1425">
        <v>11.85</v>
      </c>
    </row>
    <row r="5885" spans="1:11" ht="12.75">
      <c r="A5885" s="1425" t="s">
        <v>1360</v>
      </c>
      <c r="B5885" s="1425" t="s">
        <v>780</v>
      </c>
      <c r="C5885" s="1425" t="s">
        <v>390</v>
      </c>
      <c r="D5885" s="1425" t="s">
        <v>549</v>
      </c>
      <c r="E5885" s="1425" t="s">
        <v>2903</v>
      </c>
      <c r="F5885" s="1425" t="s">
        <v>1279</v>
      </c>
      <c r="G5885" s="1425" t="s">
        <v>116</v>
      </c>
      <c r="H5885" s="1425" t="s">
        <v>1265</v>
      </c>
      <c r="I5885" s="1425" t="s">
        <v>2776</v>
      </c>
      <c r="J5885" s="1425" t="s">
        <v>1280</v>
      </c>
      <c r="K5885" s="1425">
        <v>1.2</v>
      </c>
    </row>
    <row r="5886" spans="1:11" ht="12.75">
      <c r="A5886" s="1425" t="s">
        <v>1360</v>
      </c>
      <c r="B5886" s="1425" t="s">
        <v>780</v>
      </c>
      <c r="C5886" s="1425" t="s">
        <v>390</v>
      </c>
      <c r="D5886" s="1425" t="s">
        <v>549</v>
      </c>
      <c r="E5886" s="1425" t="s">
        <v>2903</v>
      </c>
      <c r="F5886" s="1425" t="s">
        <v>1279</v>
      </c>
      <c r="G5886" s="1425" t="s">
        <v>116</v>
      </c>
      <c r="H5886" s="1425" t="s">
        <v>1265</v>
      </c>
      <c r="I5886" s="1425" t="s">
        <v>2778</v>
      </c>
      <c r="J5886" s="1425" t="s">
        <v>1280</v>
      </c>
      <c r="K5886" s="1425">
        <v>2.98</v>
      </c>
    </row>
    <row r="5887" spans="1:11" ht="12.75">
      <c r="A5887" s="1425" t="s">
        <v>1360</v>
      </c>
      <c r="B5887" s="1425" t="s">
        <v>780</v>
      </c>
      <c r="C5887" s="1425" t="s">
        <v>390</v>
      </c>
      <c r="D5887" s="1425" t="s">
        <v>549</v>
      </c>
      <c r="E5887" s="1425" t="s">
        <v>2903</v>
      </c>
      <c r="F5887" s="1425" t="s">
        <v>1279</v>
      </c>
      <c r="G5887" s="1425" t="s">
        <v>116</v>
      </c>
      <c r="H5887" s="1425" t="s">
        <v>2774</v>
      </c>
      <c r="I5887" s="1425" t="s">
        <v>2775</v>
      </c>
      <c r="J5887" s="1425" t="s">
        <v>1280</v>
      </c>
      <c r="K5887" s="1425">
        <v>0.040000000000000001</v>
      </c>
    </row>
    <row r="5888" spans="1:11" ht="12.75">
      <c r="A5888" s="1425" t="s">
        <v>1360</v>
      </c>
      <c r="B5888" s="1425" t="s">
        <v>780</v>
      </c>
      <c r="C5888" s="1425" t="s">
        <v>390</v>
      </c>
      <c r="D5888" s="1425" t="s">
        <v>549</v>
      </c>
      <c r="E5888" s="1425" t="s">
        <v>2903</v>
      </c>
      <c r="F5888" s="1425" t="s">
        <v>1279</v>
      </c>
      <c r="G5888" s="1425" t="s">
        <v>116</v>
      </c>
      <c r="H5888" s="1425" t="s">
        <v>2774</v>
      </c>
      <c r="I5888" s="1425" t="s">
        <v>2776</v>
      </c>
      <c r="J5888" s="1425" t="s">
        <v>1280</v>
      </c>
      <c r="K5888" s="1425">
        <v>2.5499999999999998</v>
      </c>
    </row>
    <row r="5889" spans="1:11" ht="12.75">
      <c r="A5889" s="1425" t="s">
        <v>1360</v>
      </c>
      <c r="B5889" s="1425" t="s">
        <v>780</v>
      </c>
      <c r="C5889" s="1425" t="s">
        <v>390</v>
      </c>
      <c r="D5889" s="1425" t="s">
        <v>549</v>
      </c>
      <c r="E5889" s="1425" t="s">
        <v>2903</v>
      </c>
      <c r="F5889" s="1425" t="s">
        <v>1279</v>
      </c>
      <c r="G5889" s="1425" t="s">
        <v>116</v>
      </c>
      <c r="H5889" s="1425" t="s">
        <v>2774</v>
      </c>
      <c r="I5889" s="1425" t="s">
        <v>2777</v>
      </c>
      <c r="J5889" s="1425" t="s">
        <v>1280</v>
      </c>
      <c r="K5889" s="1425">
        <v>5.5599999999999996</v>
      </c>
    </row>
    <row r="5890" spans="1:11" ht="12.75">
      <c r="A5890" s="1425" t="s">
        <v>1360</v>
      </c>
      <c r="B5890" s="1425" t="s">
        <v>780</v>
      </c>
      <c r="C5890" s="1425" t="s">
        <v>390</v>
      </c>
      <c r="D5890" s="1425" t="s">
        <v>549</v>
      </c>
      <c r="E5890" s="1425" t="s">
        <v>2903</v>
      </c>
      <c r="F5890" s="1425" t="s">
        <v>1279</v>
      </c>
      <c r="G5890" s="1425" t="s">
        <v>116</v>
      </c>
      <c r="H5890" s="1425" t="s">
        <v>2774</v>
      </c>
      <c r="I5890" s="1425" t="s">
        <v>2778</v>
      </c>
      <c r="J5890" s="1425" t="s">
        <v>1280</v>
      </c>
      <c r="K5890" s="1425">
        <v>5.1200000000000001</v>
      </c>
    </row>
    <row r="5891" spans="1:11" ht="12.75">
      <c r="A5891" s="1425" t="s">
        <v>1360</v>
      </c>
      <c r="B5891" s="1425" t="s">
        <v>780</v>
      </c>
      <c r="C5891" s="1425" t="s">
        <v>390</v>
      </c>
      <c r="D5891" s="1425" t="s">
        <v>549</v>
      </c>
      <c r="E5891" s="1425" t="s">
        <v>2903</v>
      </c>
      <c r="F5891" s="1425" t="s">
        <v>1279</v>
      </c>
      <c r="G5891" s="1425" t="s">
        <v>116</v>
      </c>
      <c r="H5891" s="1425" t="s">
        <v>1266</v>
      </c>
      <c r="I5891" s="1425" t="s">
        <v>2775</v>
      </c>
      <c r="J5891" s="1425" t="s">
        <v>1280</v>
      </c>
      <c r="K5891" s="1425">
        <v>0.050000000000000003</v>
      </c>
    </row>
    <row r="5892" spans="1:11" ht="12.75">
      <c r="A5892" s="1425" t="s">
        <v>1360</v>
      </c>
      <c r="B5892" s="1425" t="s">
        <v>780</v>
      </c>
      <c r="C5892" s="1425" t="s">
        <v>390</v>
      </c>
      <c r="D5892" s="1425" t="s">
        <v>549</v>
      </c>
      <c r="E5892" s="1425" t="s">
        <v>2903</v>
      </c>
      <c r="F5892" s="1425" t="s">
        <v>1279</v>
      </c>
      <c r="G5892" s="1425" t="s">
        <v>116</v>
      </c>
      <c r="H5892" s="1425" t="s">
        <v>1266</v>
      </c>
      <c r="I5892" s="1425" t="s">
        <v>2776</v>
      </c>
      <c r="J5892" s="1425" t="s">
        <v>1280</v>
      </c>
      <c r="K5892" s="1425">
        <v>11.210000000000001</v>
      </c>
    </row>
    <row r="5893" spans="1:11" ht="12.75">
      <c r="A5893" s="1425" t="s">
        <v>1360</v>
      </c>
      <c r="B5893" s="1425" t="s">
        <v>780</v>
      </c>
      <c r="C5893" s="1425" t="s">
        <v>390</v>
      </c>
      <c r="D5893" s="1425" t="s">
        <v>549</v>
      </c>
      <c r="E5893" s="1425" t="s">
        <v>2903</v>
      </c>
      <c r="F5893" s="1425" t="s">
        <v>1279</v>
      </c>
      <c r="G5893" s="1425" t="s">
        <v>116</v>
      </c>
      <c r="H5893" s="1425" t="s">
        <v>1266</v>
      </c>
      <c r="I5893" s="1425" t="s">
        <v>2778</v>
      </c>
      <c r="J5893" s="1425" t="s">
        <v>1280</v>
      </c>
      <c r="K5893" s="1425">
        <v>0.040000000000000001</v>
      </c>
    </row>
    <row r="5894" spans="1:11" ht="12.75">
      <c r="A5894" s="1425" t="s">
        <v>1360</v>
      </c>
      <c r="B5894" s="1425" t="s">
        <v>780</v>
      </c>
      <c r="C5894" s="1425" t="s">
        <v>390</v>
      </c>
      <c r="D5894" s="1425" t="s">
        <v>549</v>
      </c>
      <c r="E5894" s="1425" t="s">
        <v>2903</v>
      </c>
      <c r="F5894" s="1425" t="s">
        <v>1279</v>
      </c>
      <c r="G5894" s="1425" t="s">
        <v>116</v>
      </c>
      <c r="H5894" s="1425" t="s">
        <v>1267</v>
      </c>
      <c r="I5894" s="1425" t="s">
        <v>2775</v>
      </c>
      <c r="J5894" s="1425" t="s">
        <v>1280</v>
      </c>
      <c r="K5894" s="1425">
        <v>5.2300000000000004</v>
      </c>
    </row>
    <row r="5895" spans="1:11" ht="12.75">
      <c r="A5895" s="1425" t="s">
        <v>1360</v>
      </c>
      <c r="B5895" s="1425" t="s">
        <v>780</v>
      </c>
      <c r="C5895" s="1425" t="s">
        <v>390</v>
      </c>
      <c r="D5895" s="1425" t="s">
        <v>549</v>
      </c>
      <c r="E5895" s="1425" t="s">
        <v>2903</v>
      </c>
      <c r="F5895" s="1425" t="s">
        <v>1279</v>
      </c>
      <c r="G5895" s="1425" t="s">
        <v>116</v>
      </c>
      <c r="H5895" s="1425" t="s">
        <v>1267</v>
      </c>
      <c r="I5895" s="1425" t="s">
        <v>2776</v>
      </c>
      <c r="J5895" s="1425" t="s">
        <v>1280</v>
      </c>
      <c r="K5895" s="1425">
        <v>5.2000000000000002</v>
      </c>
    </row>
    <row r="5896" spans="1:11" ht="12.75">
      <c r="A5896" s="1425" t="s">
        <v>1360</v>
      </c>
      <c r="B5896" s="1425" t="s">
        <v>780</v>
      </c>
      <c r="C5896" s="1425" t="s">
        <v>390</v>
      </c>
      <c r="D5896" s="1425" t="s">
        <v>549</v>
      </c>
      <c r="E5896" s="1425" t="s">
        <v>2903</v>
      </c>
      <c r="F5896" s="1425" t="s">
        <v>1279</v>
      </c>
      <c r="G5896" s="1425" t="s">
        <v>116</v>
      </c>
      <c r="H5896" s="1425" t="s">
        <v>1267</v>
      </c>
      <c r="I5896" s="1425" t="s">
        <v>2778</v>
      </c>
      <c r="J5896" s="1425" t="s">
        <v>1280</v>
      </c>
      <c r="K5896" s="1425">
        <v>16.129999999999999</v>
      </c>
    </row>
    <row r="5897" spans="1:11" ht="12.75">
      <c r="A5897" s="1425" t="s">
        <v>1360</v>
      </c>
      <c r="B5897" s="1425" t="s">
        <v>780</v>
      </c>
      <c r="C5897" s="1425" t="s">
        <v>390</v>
      </c>
      <c r="D5897" s="1425" t="s">
        <v>549</v>
      </c>
      <c r="E5897" s="1425" t="s">
        <v>2904</v>
      </c>
      <c r="F5897" s="1425" t="s">
        <v>1291</v>
      </c>
      <c r="G5897" s="1425" t="s">
        <v>116</v>
      </c>
      <c r="H5897" s="1425" t="s">
        <v>2762</v>
      </c>
      <c r="I5897" s="1425" t="s">
        <v>2775</v>
      </c>
      <c r="J5897" s="1425" t="s">
        <v>1292</v>
      </c>
      <c r="K5897" s="1425">
        <v>164.46000000000001</v>
      </c>
    </row>
    <row r="5898" spans="1:11" ht="12.75">
      <c r="A5898" s="1425" t="s">
        <v>1360</v>
      </c>
      <c r="B5898" s="1425" t="s">
        <v>780</v>
      </c>
      <c r="C5898" s="1425" t="s">
        <v>390</v>
      </c>
      <c r="D5898" s="1425" t="s">
        <v>549</v>
      </c>
      <c r="E5898" s="1425" t="s">
        <v>2904</v>
      </c>
      <c r="F5898" s="1425" t="s">
        <v>1291</v>
      </c>
      <c r="G5898" s="1425" t="s">
        <v>116</v>
      </c>
      <c r="H5898" s="1425" t="s">
        <v>2762</v>
      </c>
      <c r="I5898" s="1425" t="s">
        <v>2776</v>
      </c>
      <c r="J5898" s="1425" t="s">
        <v>1292</v>
      </c>
      <c r="K5898" s="1425">
        <v>211.65000000000001</v>
      </c>
    </row>
    <row r="5899" spans="1:11" ht="12.75">
      <c r="A5899" s="1425" t="s">
        <v>1360</v>
      </c>
      <c r="B5899" s="1425" t="s">
        <v>780</v>
      </c>
      <c r="C5899" s="1425" t="s">
        <v>390</v>
      </c>
      <c r="D5899" s="1425" t="s">
        <v>549</v>
      </c>
      <c r="E5899" s="1425" t="s">
        <v>2904</v>
      </c>
      <c r="F5899" s="1425" t="s">
        <v>1291</v>
      </c>
      <c r="G5899" s="1425" t="s">
        <v>116</v>
      </c>
      <c r="H5899" s="1425" t="s">
        <v>2762</v>
      </c>
      <c r="I5899" s="1425" t="s">
        <v>2777</v>
      </c>
      <c r="J5899" s="1425" t="s">
        <v>1292</v>
      </c>
      <c r="K5899" s="1425">
        <v>4.9199999999999999</v>
      </c>
    </row>
    <row r="5900" spans="1:11" ht="12.75">
      <c r="A5900" s="1425" t="s">
        <v>1360</v>
      </c>
      <c r="B5900" s="1425" t="s">
        <v>780</v>
      </c>
      <c r="C5900" s="1425" t="s">
        <v>390</v>
      </c>
      <c r="D5900" s="1425" t="s">
        <v>549</v>
      </c>
      <c r="E5900" s="1425" t="s">
        <v>2904</v>
      </c>
      <c r="F5900" s="1425" t="s">
        <v>1291</v>
      </c>
      <c r="G5900" s="1425" t="s">
        <v>116</v>
      </c>
      <c r="H5900" s="1425" t="s">
        <v>2762</v>
      </c>
      <c r="I5900" s="1425" t="s">
        <v>2778</v>
      </c>
      <c r="J5900" s="1425" t="s">
        <v>1292</v>
      </c>
      <c r="K5900" s="1425">
        <v>72.700000000000003</v>
      </c>
    </row>
    <row r="5901" spans="1:11" ht="12.75">
      <c r="A5901" s="1425" t="s">
        <v>1360</v>
      </c>
      <c r="B5901" s="1425" t="s">
        <v>780</v>
      </c>
      <c r="C5901" s="1425" t="s">
        <v>390</v>
      </c>
      <c r="D5901" s="1425" t="s">
        <v>549</v>
      </c>
      <c r="E5901" s="1425" t="s">
        <v>2904</v>
      </c>
      <c r="F5901" s="1425" t="s">
        <v>1291</v>
      </c>
      <c r="G5901" s="1425" t="s">
        <v>116</v>
      </c>
      <c r="H5901" s="1425" t="s">
        <v>1263</v>
      </c>
      <c r="I5901" s="1425" t="s">
        <v>2775</v>
      </c>
      <c r="J5901" s="1425" t="s">
        <v>1292</v>
      </c>
      <c r="K5901" s="1425">
        <v>220.28</v>
      </c>
    </row>
    <row r="5902" spans="1:11" ht="12.75">
      <c r="A5902" s="1425" t="s">
        <v>1360</v>
      </c>
      <c r="B5902" s="1425" t="s">
        <v>780</v>
      </c>
      <c r="C5902" s="1425" t="s">
        <v>390</v>
      </c>
      <c r="D5902" s="1425" t="s">
        <v>549</v>
      </c>
      <c r="E5902" s="1425" t="s">
        <v>2904</v>
      </c>
      <c r="F5902" s="1425" t="s">
        <v>1291</v>
      </c>
      <c r="G5902" s="1425" t="s">
        <v>116</v>
      </c>
      <c r="H5902" s="1425" t="s">
        <v>1263</v>
      </c>
      <c r="I5902" s="1425" t="s">
        <v>2776</v>
      </c>
      <c r="J5902" s="1425" t="s">
        <v>1292</v>
      </c>
      <c r="K5902" s="1425">
        <v>221.91</v>
      </c>
    </row>
    <row r="5903" spans="1:11" ht="12.75">
      <c r="A5903" s="1425" t="s">
        <v>1360</v>
      </c>
      <c r="B5903" s="1425" t="s">
        <v>780</v>
      </c>
      <c r="C5903" s="1425" t="s">
        <v>390</v>
      </c>
      <c r="D5903" s="1425" t="s">
        <v>549</v>
      </c>
      <c r="E5903" s="1425" t="s">
        <v>2904</v>
      </c>
      <c r="F5903" s="1425" t="s">
        <v>1291</v>
      </c>
      <c r="G5903" s="1425" t="s">
        <v>116</v>
      </c>
      <c r="H5903" s="1425" t="s">
        <v>1263</v>
      </c>
      <c r="I5903" s="1425" t="s">
        <v>2777</v>
      </c>
      <c r="J5903" s="1425" t="s">
        <v>1292</v>
      </c>
      <c r="K5903" s="1425">
        <v>-1.05</v>
      </c>
    </row>
    <row r="5904" spans="1:11" ht="12.75">
      <c r="A5904" s="1425" t="s">
        <v>1360</v>
      </c>
      <c r="B5904" s="1425" t="s">
        <v>780</v>
      </c>
      <c r="C5904" s="1425" t="s">
        <v>390</v>
      </c>
      <c r="D5904" s="1425" t="s">
        <v>549</v>
      </c>
      <c r="E5904" s="1425" t="s">
        <v>2904</v>
      </c>
      <c r="F5904" s="1425" t="s">
        <v>1291</v>
      </c>
      <c r="G5904" s="1425" t="s">
        <v>116</v>
      </c>
      <c r="H5904" s="1425" t="s">
        <v>1263</v>
      </c>
      <c r="I5904" s="1425" t="s">
        <v>2778</v>
      </c>
      <c r="J5904" s="1425" t="s">
        <v>1292</v>
      </c>
      <c r="K5904" s="1425">
        <v>50.219999999999999</v>
      </c>
    </row>
    <row r="5905" spans="1:11" ht="12.75">
      <c r="A5905" s="1425" t="s">
        <v>1360</v>
      </c>
      <c r="B5905" s="1425" t="s">
        <v>780</v>
      </c>
      <c r="C5905" s="1425" t="s">
        <v>390</v>
      </c>
      <c r="D5905" s="1425" t="s">
        <v>549</v>
      </c>
      <c r="E5905" s="1425" t="s">
        <v>2904</v>
      </c>
      <c r="F5905" s="1425" t="s">
        <v>1291</v>
      </c>
      <c r="G5905" s="1425" t="s">
        <v>116</v>
      </c>
      <c r="H5905" s="1425" t="s">
        <v>2772</v>
      </c>
      <c r="I5905" s="1425" t="s">
        <v>2775</v>
      </c>
      <c r="J5905" s="1425" t="s">
        <v>1292</v>
      </c>
      <c r="K5905" s="1425">
        <v>158.63</v>
      </c>
    </row>
    <row r="5906" spans="1:11" ht="12.75">
      <c r="A5906" s="1425" t="s">
        <v>1360</v>
      </c>
      <c r="B5906" s="1425" t="s">
        <v>780</v>
      </c>
      <c r="C5906" s="1425" t="s">
        <v>390</v>
      </c>
      <c r="D5906" s="1425" t="s">
        <v>549</v>
      </c>
      <c r="E5906" s="1425" t="s">
        <v>2904</v>
      </c>
      <c r="F5906" s="1425" t="s">
        <v>1291</v>
      </c>
      <c r="G5906" s="1425" t="s">
        <v>116</v>
      </c>
      <c r="H5906" s="1425" t="s">
        <v>2772</v>
      </c>
      <c r="I5906" s="1425" t="s">
        <v>2776</v>
      </c>
      <c r="J5906" s="1425" t="s">
        <v>1292</v>
      </c>
      <c r="K5906" s="1425">
        <v>169.33000000000001</v>
      </c>
    </row>
    <row r="5907" spans="1:11" ht="12.75">
      <c r="A5907" s="1425" t="s">
        <v>1360</v>
      </c>
      <c r="B5907" s="1425" t="s">
        <v>780</v>
      </c>
      <c r="C5907" s="1425" t="s">
        <v>390</v>
      </c>
      <c r="D5907" s="1425" t="s">
        <v>549</v>
      </c>
      <c r="E5907" s="1425" t="s">
        <v>2904</v>
      </c>
      <c r="F5907" s="1425" t="s">
        <v>1291</v>
      </c>
      <c r="G5907" s="1425" t="s">
        <v>116</v>
      </c>
      <c r="H5907" s="1425" t="s">
        <v>2772</v>
      </c>
      <c r="I5907" s="1425" t="s">
        <v>2777</v>
      </c>
      <c r="J5907" s="1425" t="s">
        <v>1292</v>
      </c>
      <c r="K5907" s="1425">
        <v>1.3300000000000001</v>
      </c>
    </row>
    <row r="5908" spans="1:11" ht="12.75">
      <c r="A5908" s="1425" t="s">
        <v>1360</v>
      </c>
      <c r="B5908" s="1425" t="s">
        <v>780</v>
      </c>
      <c r="C5908" s="1425" t="s">
        <v>390</v>
      </c>
      <c r="D5908" s="1425" t="s">
        <v>549</v>
      </c>
      <c r="E5908" s="1425" t="s">
        <v>2904</v>
      </c>
      <c r="F5908" s="1425" t="s">
        <v>1291</v>
      </c>
      <c r="G5908" s="1425" t="s">
        <v>116</v>
      </c>
      <c r="H5908" s="1425" t="s">
        <v>2772</v>
      </c>
      <c r="I5908" s="1425" t="s">
        <v>2778</v>
      </c>
      <c r="J5908" s="1425" t="s">
        <v>1292</v>
      </c>
      <c r="K5908" s="1425">
        <v>24.960000000000001</v>
      </c>
    </row>
    <row r="5909" spans="1:11" ht="12.75">
      <c r="A5909" s="1425" t="s">
        <v>1360</v>
      </c>
      <c r="B5909" s="1425" t="s">
        <v>780</v>
      </c>
      <c r="C5909" s="1425" t="s">
        <v>390</v>
      </c>
      <c r="D5909" s="1425" t="s">
        <v>549</v>
      </c>
      <c r="E5909" s="1425" t="s">
        <v>2904</v>
      </c>
      <c r="F5909" s="1425" t="s">
        <v>1291</v>
      </c>
      <c r="G5909" s="1425" t="s">
        <v>116</v>
      </c>
      <c r="H5909" s="1425" t="s">
        <v>2773</v>
      </c>
      <c r="I5909" s="1425" t="s">
        <v>2775</v>
      </c>
      <c r="J5909" s="1425" t="s">
        <v>1292</v>
      </c>
      <c r="K5909" s="1425">
        <v>158.55000000000001</v>
      </c>
    </row>
    <row r="5910" spans="1:11" ht="12.75">
      <c r="A5910" s="1425" t="s">
        <v>1360</v>
      </c>
      <c r="B5910" s="1425" t="s">
        <v>780</v>
      </c>
      <c r="C5910" s="1425" t="s">
        <v>390</v>
      </c>
      <c r="D5910" s="1425" t="s">
        <v>549</v>
      </c>
      <c r="E5910" s="1425" t="s">
        <v>2904</v>
      </c>
      <c r="F5910" s="1425" t="s">
        <v>1291</v>
      </c>
      <c r="G5910" s="1425" t="s">
        <v>116</v>
      </c>
      <c r="H5910" s="1425" t="s">
        <v>2773</v>
      </c>
      <c r="I5910" s="1425" t="s">
        <v>2776</v>
      </c>
      <c r="J5910" s="1425" t="s">
        <v>1292</v>
      </c>
      <c r="K5910" s="1425">
        <v>291.76999999999998</v>
      </c>
    </row>
    <row r="5911" spans="1:11" ht="12.75">
      <c r="A5911" s="1425" t="s">
        <v>1360</v>
      </c>
      <c r="B5911" s="1425" t="s">
        <v>780</v>
      </c>
      <c r="C5911" s="1425" t="s">
        <v>390</v>
      </c>
      <c r="D5911" s="1425" t="s">
        <v>549</v>
      </c>
      <c r="E5911" s="1425" t="s">
        <v>2904</v>
      </c>
      <c r="F5911" s="1425" t="s">
        <v>1291</v>
      </c>
      <c r="G5911" s="1425" t="s">
        <v>116</v>
      </c>
      <c r="H5911" s="1425" t="s">
        <v>2773</v>
      </c>
      <c r="I5911" s="1425" t="s">
        <v>2777</v>
      </c>
      <c r="J5911" s="1425" t="s">
        <v>1292</v>
      </c>
      <c r="K5911" s="1425">
        <v>31.359999999999999</v>
      </c>
    </row>
    <row r="5912" spans="1:11" ht="12.75">
      <c r="A5912" s="1425" t="s">
        <v>1360</v>
      </c>
      <c r="B5912" s="1425" t="s">
        <v>780</v>
      </c>
      <c r="C5912" s="1425" t="s">
        <v>390</v>
      </c>
      <c r="D5912" s="1425" t="s">
        <v>549</v>
      </c>
      <c r="E5912" s="1425" t="s">
        <v>2904</v>
      </c>
      <c r="F5912" s="1425" t="s">
        <v>1291</v>
      </c>
      <c r="G5912" s="1425" t="s">
        <v>116</v>
      </c>
      <c r="H5912" s="1425" t="s">
        <v>2773</v>
      </c>
      <c r="I5912" s="1425" t="s">
        <v>2778</v>
      </c>
      <c r="J5912" s="1425" t="s">
        <v>1292</v>
      </c>
      <c r="K5912" s="1425">
        <v>48.710000000000001</v>
      </c>
    </row>
    <row r="5913" spans="1:11" ht="12.75">
      <c r="A5913" s="1425" t="s">
        <v>1360</v>
      </c>
      <c r="B5913" s="1425" t="s">
        <v>780</v>
      </c>
      <c r="C5913" s="1425" t="s">
        <v>390</v>
      </c>
      <c r="D5913" s="1425" t="s">
        <v>549</v>
      </c>
      <c r="E5913" s="1425" t="s">
        <v>2904</v>
      </c>
      <c r="F5913" s="1425" t="s">
        <v>1291</v>
      </c>
      <c r="G5913" s="1425" t="s">
        <v>116</v>
      </c>
      <c r="H5913" s="1425" t="s">
        <v>1264</v>
      </c>
      <c r="I5913" s="1425" t="s">
        <v>2775</v>
      </c>
      <c r="J5913" s="1425" t="s">
        <v>1292</v>
      </c>
      <c r="K5913" s="1425">
        <v>178.28999999999999</v>
      </c>
    </row>
    <row r="5914" spans="1:11" ht="12.75">
      <c r="A5914" s="1425" t="s">
        <v>1360</v>
      </c>
      <c r="B5914" s="1425" t="s">
        <v>780</v>
      </c>
      <c r="C5914" s="1425" t="s">
        <v>390</v>
      </c>
      <c r="D5914" s="1425" t="s">
        <v>549</v>
      </c>
      <c r="E5914" s="1425" t="s">
        <v>2904</v>
      </c>
      <c r="F5914" s="1425" t="s">
        <v>1291</v>
      </c>
      <c r="G5914" s="1425" t="s">
        <v>116</v>
      </c>
      <c r="H5914" s="1425" t="s">
        <v>1264</v>
      </c>
      <c r="I5914" s="1425" t="s">
        <v>2776</v>
      </c>
      <c r="J5914" s="1425" t="s">
        <v>1292</v>
      </c>
      <c r="K5914" s="1425">
        <v>164.06</v>
      </c>
    </row>
    <row r="5915" spans="1:11" ht="12.75">
      <c r="A5915" s="1425" t="s">
        <v>1360</v>
      </c>
      <c r="B5915" s="1425" t="s">
        <v>780</v>
      </c>
      <c r="C5915" s="1425" t="s">
        <v>390</v>
      </c>
      <c r="D5915" s="1425" t="s">
        <v>549</v>
      </c>
      <c r="E5915" s="1425" t="s">
        <v>2904</v>
      </c>
      <c r="F5915" s="1425" t="s">
        <v>1291</v>
      </c>
      <c r="G5915" s="1425" t="s">
        <v>116</v>
      </c>
      <c r="H5915" s="1425" t="s">
        <v>1264</v>
      </c>
      <c r="I5915" s="1425" t="s">
        <v>2777</v>
      </c>
      <c r="J5915" s="1425" t="s">
        <v>1292</v>
      </c>
      <c r="K5915" s="1425">
        <v>4.4100000000000001</v>
      </c>
    </row>
    <row r="5916" spans="1:11" ht="12.75">
      <c r="A5916" s="1425" t="s">
        <v>1360</v>
      </c>
      <c r="B5916" s="1425" t="s">
        <v>780</v>
      </c>
      <c r="C5916" s="1425" t="s">
        <v>390</v>
      </c>
      <c r="D5916" s="1425" t="s">
        <v>549</v>
      </c>
      <c r="E5916" s="1425" t="s">
        <v>2904</v>
      </c>
      <c r="F5916" s="1425" t="s">
        <v>1291</v>
      </c>
      <c r="G5916" s="1425" t="s">
        <v>116</v>
      </c>
      <c r="H5916" s="1425" t="s">
        <v>1264</v>
      </c>
      <c r="I5916" s="1425" t="s">
        <v>2778</v>
      </c>
      <c r="J5916" s="1425" t="s">
        <v>1292</v>
      </c>
      <c r="K5916" s="1425">
        <v>81.849999999999994</v>
      </c>
    </row>
    <row r="5917" spans="1:11" ht="12.75">
      <c r="A5917" s="1425" t="s">
        <v>1360</v>
      </c>
      <c r="B5917" s="1425" t="s">
        <v>780</v>
      </c>
      <c r="C5917" s="1425" t="s">
        <v>390</v>
      </c>
      <c r="D5917" s="1425" t="s">
        <v>549</v>
      </c>
      <c r="E5917" s="1425" t="s">
        <v>2904</v>
      </c>
      <c r="F5917" s="1425" t="s">
        <v>1291</v>
      </c>
      <c r="G5917" s="1425" t="s">
        <v>116</v>
      </c>
      <c r="H5917" s="1425" t="s">
        <v>1265</v>
      </c>
      <c r="I5917" s="1425" t="s">
        <v>2775</v>
      </c>
      <c r="J5917" s="1425" t="s">
        <v>1292</v>
      </c>
      <c r="K5917" s="1425">
        <v>152.03999999999999</v>
      </c>
    </row>
    <row r="5918" spans="1:11" ht="12.75">
      <c r="A5918" s="1425" t="s">
        <v>1360</v>
      </c>
      <c r="B5918" s="1425" t="s">
        <v>780</v>
      </c>
      <c r="C5918" s="1425" t="s">
        <v>390</v>
      </c>
      <c r="D5918" s="1425" t="s">
        <v>549</v>
      </c>
      <c r="E5918" s="1425" t="s">
        <v>2904</v>
      </c>
      <c r="F5918" s="1425" t="s">
        <v>1291</v>
      </c>
      <c r="G5918" s="1425" t="s">
        <v>116</v>
      </c>
      <c r="H5918" s="1425" t="s">
        <v>1265</v>
      </c>
      <c r="I5918" s="1425" t="s">
        <v>2776</v>
      </c>
      <c r="J5918" s="1425" t="s">
        <v>1292</v>
      </c>
      <c r="K5918" s="1425">
        <v>86.129999999999995</v>
      </c>
    </row>
    <row r="5919" spans="1:11" ht="12.75">
      <c r="A5919" s="1425" t="s">
        <v>1360</v>
      </c>
      <c r="B5919" s="1425" t="s">
        <v>780</v>
      </c>
      <c r="C5919" s="1425" t="s">
        <v>390</v>
      </c>
      <c r="D5919" s="1425" t="s">
        <v>549</v>
      </c>
      <c r="E5919" s="1425" t="s">
        <v>2904</v>
      </c>
      <c r="F5919" s="1425" t="s">
        <v>1291</v>
      </c>
      <c r="G5919" s="1425" t="s">
        <v>116</v>
      </c>
      <c r="H5919" s="1425" t="s">
        <v>1265</v>
      </c>
      <c r="I5919" s="1425" t="s">
        <v>2778</v>
      </c>
      <c r="J5919" s="1425" t="s">
        <v>1292</v>
      </c>
      <c r="K5919" s="1425">
        <v>59.140000000000001</v>
      </c>
    </row>
    <row r="5920" spans="1:11" ht="12.75">
      <c r="A5920" s="1425" t="s">
        <v>1360</v>
      </c>
      <c r="B5920" s="1425" t="s">
        <v>780</v>
      </c>
      <c r="C5920" s="1425" t="s">
        <v>390</v>
      </c>
      <c r="D5920" s="1425" t="s">
        <v>549</v>
      </c>
      <c r="E5920" s="1425" t="s">
        <v>2904</v>
      </c>
      <c r="F5920" s="1425" t="s">
        <v>1291</v>
      </c>
      <c r="G5920" s="1425" t="s">
        <v>116</v>
      </c>
      <c r="H5920" s="1425" t="s">
        <v>2774</v>
      </c>
      <c r="I5920" s="1425" t="s">
        <v>2775</v>
      </c>
      <c r="J5920" s="1425" t="s">
        <v>1292</v>
      </c>
      <c r="K5920" s="1425">
        <v>178.03</v>
      </c>
    </row>
    <row r="5921" spans="1:11" ht="12.75">
      <c r="A5921" s="1425" t="s">
        <v>1360</v>
      </c>
      <c r="B5921" s="1425" t="s">
        <v>780</v>
      </c>
      <c r="C5921" s="1425" t="s">
        <v>390</v>
      </c>
      <c r="D5921" s="1425" t="s">
        <v>549</v>
      </c>
      <c r="E5921" s="1425" t="s">
        <v>2904</v>
      </c>
      <c r="F5921" s="1425" t="s">
        <v>1291</v>
      </c>
      <c r="G5921" s="1425" t="s">
        <v>116</v>
      </c>
      <c r="H5921" s="1425" t="s">
        <v>2774</v>
      </c>
      <c r="I5921" s="1425" t="s">
        <v>2776</v>
      </c>
      <c r="J5921" s="1425" t="s">
        <v>1292</v>
      </c>
      <c r="K5921" s="1425">
        <v>151.58000000000001</v>
      </c>
    </row>
    <row r="5922" spans="1:11" ht="12.75">
      <c r="A5922" s="1425" t="s">
        <v>1360</v>
      </c>
      <c r="B5922" s="1425" t="s">
        <v>780</v>
      </c>
      <c r="C5922" s="1425" t="s">
        <v>390</v>
      </c>
      <c r="D5922" s="1425" t="s">
        <v>549</v>
      </c>
      <c r="E5922" s="1425" t="s">
        <v>2904</v>
      </c>
      <c r="F5922" s="1425" t="s">
        <v>1291</v>
      </c>
      <c r="G5922" s="1425" t="s">
        <v>116</v>
      </c>
      <c r="H5922" s="1425" t="s">
        <v>2774</v>
      </c>
      <c r="I5922" s="1425" t="s">
        <v>2777</v>
      </c>
      <c r="J5922" s="1425" t="s">
        <v>1292</v>
      </c>
      <c r="K5922" s="1425">
        <v>0.44</v>
      </c>
    </row>
    <row r="5923" spans="1:11" ht="12.75">
      <c r="A5923" s="1425" t="s">
        <v>1360</v>
      </c>
      <c r="B5923" s="1425" t="s">
        <v>780</v>
      </c>
      <c r="C5923" s="1425" t="s">
        <v>390</v>
      </c>
      <c r="D5923" s="1425" t="s">
        <v>549</v>
      </c>
      <c r="E5923" s="1425" t="s">
        <v>2904</v>
      </c>
      <c r="F5923" s="1425" t="s">
        <v>1291</v>
      </c>
      <c r="G5923" s="1425" t="s">
        <v>116</v>
      </c>
      <c r="H5923" s="1425" t="s">
        <v>2774</v>
      </c>
      <c r="I5923" s="1425" t="s">
        <v>2778</v>
      </c>
      <c r="J5923" s="1425" t="s">
        <v>1292</v>
      </c>
      <c r="K5923" s="1425">
        <v>61.109999999999999</v>
      </c>
    </row>
    <row r="5924" spans="1:11" ht="12.75">
      <c r="A5924" s="1425" t="s">
        <v>1360</v>
      </c>
      <c r="B5924" s="1425" t="s">
        <v>780</v>
      </c>
      <c r="C5924" s="1425" t="s">
        <v>390</v>
      </c>
      <c r="D5924" s="1425" t="s">
        <v>549</v>
      </c>
      <c r="E5924" s="1425" t="s">
        <v>2904</v>
      </c>
      <c r="F5924" s="1425" t="s">
        <v>1291</v>
      </c>
      <c r="G5924" s="1425" t="s">
        <v>116</v>
      </c>
      <c r="H5924" s="1425" t="s">
        <v>1266</v>
      </c>
      <c r="I5924" s="1425" t="s">
        <v>2775</v>
      </c>
      <c r="J5924" s="1425" t="s">
        <v>1292</v>
      </c>
      <c r="K5924" s="1425">
        <v>229.80000000000001</v>
      </c>
    </row>
    <row r="5925" spans="1:11" ht="12.75">
      <c r="A5925" s="1425" t="s">
        <v>1360</v>
      </c>
      <c r="B5925" s="1425" t="s">
        <v>780</v>
      </c>
      <c r="C5925" s="1425" t="s">
        <v>390</v>
      </c>
      <c r="D5925" s="1425" t="s">
        <v>549</v>
      </c>
      <c r="E5925" s="1425" t="s">
        <v>2904</v>
      </c>
      <c r="F5925" s="1425" t="s">
        <v>1291</v>
      </c>
      <c r="G5925" s="1425" t="s">
        <v>116</v>
      </c>
      <c r="H5925" s="1425" t="s">
        <v>1266</v>
      </c>
      <c r="I5925" s="1425" t="s">
        <v>2776</v>
      </c>
      <c r="J5925" s="1425" t="s">
        <v>1292</v>
      </c>
      <c r="K5925" s="1425">
        <v>275.98000000000002</v>
      </c>
    </row>
    <row r="5926" spans="1:11" ht="12.75">
      <c r="A5926" s="1425" t="s">
        <v>1360</v>
      </c>
      <c r="B5926" s="1425" t="s">
        <v>780</v>
      </c>
      <c r="C5926" s="1425" t="s">
        <v>390</v>
      </c>
      <c r="D5926" s="1425" t="s">
        <v>549</v>
      </c>
      <c r="E5926" s="1425" t="s">
        <v>2904</v>
      </c>
      <c r="F5926" s="1425" t="s">
        <v>1291</v>
      </c>
      <c r="G5926" s="1425" t="s">
        <v>116</v>
      </c>
      <c r="H5926" s="1425" t="s">
        <v>1266</v>
      </c>
      <c r="I5926" s="1425" t="s">
        <v>2777</v>
      </c>
      <c r="J5926" s="1425" t="s">
        <v>1292</v>
      </c>
      <c r="K5926" s="1425">
        <v>1.24</v>
      </c>
    </row>
    <row r="5927" spans="1:11" ht="12.75">
      <c r="A5927" s="1425" t="s">
        <v>1360</v>
      </c>
      <c r="B5927" s="1425" t="s">
        <v>780</v>
      </c>
      <c r="C5927" s="1425" t="s">
        <v>390</v>
      </c>
      <c r="D5927" s="1425" t="s">
        <v>549</v>
      </c>
      <c r="E5927" s="1425" t="s">
        <v>2904</v>
      </c>
      <c r="F5927" s="1425" t="s">
        <v>1291</v>
      </c>
      <c r="G5927" s="1425" t="s">
        <v>116</v>
      </c>
      <c r="H5927" s="1425" t="s">
        <v>1266</v>
      </c>
      <c r="I5927" s="1425" t="s">
        <v>2778</v>
      </c>
      <c r="J5927" s="1425" t="s">
        <v>1292</v>
      </c>
      <c r="K5927" s="1425">
        <v>82.879999999999995</v>
      </c>
    </row>
    <row r="5928" spans="1:11" ht="12.75">
      <c r="A5928" s="1425" t="s">
        <v>1360</v>
      </c>
      <c r="B5928" s="1425" t="s">
        <v>780</v>
      </c>
      <c r="C5928" s="1425" t="s">
        <v>390</v>
      </c>
      <c r="D5928" s="1425" t="s">
        <v>549</v>
      </c>
      <c r="E5928" s="1425" t="s">
        <v>2904</v>
      </c>
      <c r="F5928" s="1425" t="s">
        <v>1291</v>
      </c>
      <c r="G5928" s="1425" t="s">
        <v>116</v>
      </c>
      <c r="H5928" s="1425" t="s">
        <v>1267</v>
      </c>
      <c r="I5928" s="1425" t="s">
        <v>2775</v>
      </c>
      <c r="J5928" s="1425" t="s">
        <v>1292</v>
      </c>
      <c r="K5928" s="1425">
        <v>190.69</v>
      </c>
    </row>
    <row r="5929" spans="1:11" ht="12.75">
      <c r="A5929" s="1425" t="s">
        <v>1360</v>
      </c>
      <c r="B5929" s="1425" t="s">
        <v>780</v>
      </c>
      <c r="C5929" s="1425" t="s">
        <v>390</v>
      </c>
      <c r="D5929" s="1425" t="s">
        <v>549</v>
      </c>
      <c r="E5929" s="1425" t="s">
        <v>2904</v>
      </c>
      <c r="F5929" s="1425" t="s">
        <v>1291</v>
      </c>
      <c r="G5929" s="1425" t="s">
        <v>116</v>
      </c>
      <c r="H5929" s="1425" t="s">
        <v>1267</v>
      </c>
      <c r="I5929" s="1425" t="s">
        <v>2776</v>
      </c>
      <c r="J5929" s="1425" t="s">
        <v>1292</v>
      </c>
      <c r="K5929" s="1425">
        <v>214.69999999999999</v>
      </c>
    </row>
    <row r="5930" spans="1:11" ht="12.75">
      <c r="A5930" s="1425" t="s">
        <v>1360</v>
      </c>
      <c r="B5930" s="1425" t="s">
        <v>780</v>
      </c>
      <c r="C5930" s="1425" t="s">
        <v>390</v>
      </c>
      <c r="D5930" s="1425" t="s">
        <v>549</v>
      </c>
      <c r="E5930" s="1425" t="s">
        <v>2904</v>
      </c>
      <c r="F5930" s="1425" t="s">
        <v>1291</v>
      </c>
      <c r="G5930" s="1425" t="s">
        <v>116</v>
      </c>
      <c r="H5930" s="1425" t="s">
        <v>1267</v>
      </c>
      <c r="I5930" s="1425" t="s">
        <v>2777</v>
      </c>
      <c r="J5930" s="1425" t="s">
        <v>1292</v>
      </c>
      <c r="K5930" s="1425">
        <v>0.84999999999999998</v>
      </c>
    </row>
    <row r="5931" spans="1:11" ht="12.75">
      <c r="A5931" s="1425" t="s">
        <v>1360</v>
      </c>
      <c r="B5931" s="1425" t="s">
        <v>780</v>
      </c>
      <c r="C5931" s="1425" t="s">
        <v>390</v>
      </c>
      <c r="D5931" s="1425" t="s">
        <v>549</v>
      </c>
      <c r="E5931" s="1425" t="s">
        <v>2904</v>
      </c>
      <c r="F5931" s="1425" t="s">
        <v>1291</v>
      </c>
      <c r="G5931" s="1425" t="s">
        <v>116</v>
      </c>
      <c r="H5931" s="1425" t="s">
        <v>1267</v>
      </c>
      <c r="I5931" s="1425" t="s">
        <v>2778</v>
      </c>
      <c r="J5931" s="1425" t="s">
        <v>1292</v>
      </c>
      <c r="K5931" s="1425">
        <v>81.859999999999999</v>
      </c>
    </row>
    <row r="5932" spans="1:11" ht="12.75">
      <c r="A5932" s="1425" t="s">
        <v>1360</v>
      </c>
      <c r="B5932" s="1425" t="s">
        <v>780</v>
      </c>
      <c r="C5932" s="1425" t="s">
        <v>390</v>
      </c>
      <c r="D5932" s="1425" t="s">
        <v>549</v>
      </c>
      <c r="E5932" s="1425" t="s">
        <v>2905</v>
      </c>
      <c r="F5932" s="1425" t="s">
        <v>1293</v>
      </c>
      <c r="G5932" s="1425" t="s">
        <v>116</v>
      </c>
      <c r="H5932" s="1425" t="s">
        <v>2762</v>
      </c>
      <c r="I5932" s="1425" t="s">
        <v>2775</v>
      </c>
      <c r="J5932" s="1425" t="s">
        <v>1294</v>
      </c>
      <c r="K5932" s="1425">
        <v>0.02</v>
      </c>
    </row>
    <row r="5933" spans="1:11" ht="12.75">
      <c r="A5933" s="1425" t="s">
        <v>1360</v>
      </c>
      <c r="B5933" s="1425" t="s">
        <v>780</v>
      </c>
      <c r="C5933" s="1425" t="s">
        <v>390</v>
      </c>
      <c r="D5933" s="1425" t="s">
        <v>549</v>
      </c>
      <c r="E5933" s="1425" t="s">
        <v>2905</v>
      </c>
      <c r="F5933" s="1425" t="s">
        <v>1293</v>
      </c>
      <c r="G5933" s="1425" t="s">
        <v>116</v>
      </c>
      <c r="H5933" s="1425" t="s">
        <v>2762</v>
      </c>
      <c r="I5933" s="1425" t="s">
        <v>2776</v>
      </c>
      <c r="J5933" s="1425" t="s">
        <v>1294</v>
      </c>
      <c r="K5933" s="1425">
        <v>86.700000000000003</v>
      </c>
    </row>
    <row r="5934" spans="1:11" ht="12.75">
      <c r="A5934" s="1425" t="s">
        <v>1360</v>
      </c>
      <c r="B5934" s="1425" t="s">
        <v>780</v>
      </c>
      <c r="C5934" s="1425" t="s">
        <v>390</v>
      </c>
      <c r="D5934" s="1425" t="s">
        <v>549</v>
      </c>
      <c r="E5934" s="1425" t="s">
        <v>2905</v>
      </c>
      <c r="F5934" s="1425" t="s">
        <v>1293</v>
      </c>
      <c r="G5934" s="1425" t="s">
        <v>116</v>
      </c>
      <c r="H5934" s="1425" t="s">
        <v>2762</v>
      </c>
      <c r="I5934" s="1425" t="s">
        <v>2778</v>
      </c>
      <c r="J5934" s="1425" t="s">
        <v>1294</v>
      </c>
      <c r="K5934" s="1425">
        <v>134.28</v>
      </c>
    </row>
    <row r="5935" spans="1:11" ht="12.75">
      <c r="A5935" s="1425" t="s">
        <v>1360</v>
      </c>
      <c r="B5935" s="1425" t="s">
        <v>780</v>
      </c>
      <c r="C5935" s="1425" t="s">
        <v>390</v>
      </c>
      <c r="D5935" s="1425" t="s">
        <v>549</v>
      </c>
      <c r="E5935" s="1425" t="s">
        <v>2905</v>
      </c>
      <c r="F5935" s="1425" t="s">
        <v>1293</v>
      </c>
      <c r="G5935" s="1425" t="s">
        <v>116</v>
      </c>
      <c r="H5935" s="1425" t="s">
        <v>1263</v>
      </c>
      <c r="I5935" s="1425" t="s">
        <v>2775</v>
      </c>
      <c r="J5935" s="1425" t="s">
        <v>1294</v>
      </c>
      <c r="K5935" s="1425">
        <v>80.590000000000003</v>
      </c>
    </row>
    <row r="5936" spans="1:11" ht="12.75">
      <c r="A5936" s="1425" t="s">
        <v>1360</v>
      </c>
      <c r="B5936" s="1425" t="s">
        <v>780</v>
      </c>
      <c r="C5936" s="1425" t="s">
        <v>390</v>
      </c>
      <c r="D5936" s="1425" t="s">
        <v>549</v>
      </c>
      <c r="E5936" s="1425" t="s">
        <v>2905</v>
      </c>
      <c r="F5936" s="1425" t="s">
        <v>1293</v>
      </c>
      <c r="G5936" s="1425" t="s">
        <v>116</v>
      </c>
      <c r="H5936" s="1425" t="s">
        <v>1263</v>
      </c>
      <c r="I5936" s="1425" t="s">
        <v>2776</v>
      </c>
      <c r="J5936" s="1425" t="s">
        <v>1294</v>
      </c>
      <c r="K5936" s="1425">
        <v>221.88</v>
      </c>
    </row>
    <row r="5937" spans="1:11" ht="12.75">
      <c r="A5937" s="1425" t="s">
        <v>1360</v>
      </c>
      <c r="B5937" s="1425" t="s">
        <v>780</v>
      </c>
      <c r="C5937" s="1425" t="s">
        <v>390</v>
      </c>
      <c r="D5937" s="1425" t="s">
        <v>549</v>
      </c>
      <c r="E5937" s="1425" t="s">
        <v>2905</v>
      </c>
      <c r="F5937" s="1425" t="s">
        <v>1293</v>
      </c>
      <c r="G5937" s="1425" t="s">
        <v>116</v>
      </c>
      <c r="H5937" s="1425" t="s">
        <v>1263</v>
      </c>
      <c r="I5937" s="1425" t="s">
        <v>2778</v>
      </c>
      <c r="J5937" s="1425" t="s">
        <v>1294</v>
      </c>
      <c r="K5937" s="1425">
        <v>104.56999999999999</v>
      </c>
    </row>
    <row r="5938" spans="1:11" ht="12.75">
      <c r="A5938" s="1425" t="s">
        <v>1360</v>
      </c>
      <c r="B5938" s="1425" t="s">
        <v>780</v>
      </c>
      <c r="C5938" s="1425" t="s">
        <v>390</v>
      </c>
      <c r="D5938" s="1425" t="s">
        <v>549</v>
      </c>
      <c r="E5938" s="1425" t="s">
        <v>2905</v>
      </c>
      <c r="F5938" s="1425" t="s">
        <v>1293</v>
      </c>
      <c r="G5938" s="1425" t="s">
        <v>116</v>
      </c>
      <c r="H5938" s="1425" t="s">
        <v>2772</v>
      </c>
      <c r="I5938" s="1425" t="s">
        <v>2776</v>
      </c>
      <c r="J5938" s="1425" t="s">
        <v>1294</v>
      </c>
      <c r="K5938" s="1425">
        <v>108.72</v>
      </c>
    </row>
    <row r="5939" spans="1:11" ht="12.75">
      <c r="A5939" s="1425" t="s">
        <v>1360</v>
      </c>
      <c r="B5939" s="1425" t="s">
        <v>780</v>
      </c>
      <c r="C5939" s="1425" t="s">
        <v>390</v>
      </c>
      <c r="D5939" s="1425" t="s">
        <v>549</v>
      </c>
      <c r="E5939" s="1425" t="s">
        <v>2905</v>
      </c>
      <c r="F5939" s="1425" t="s">
        <v>1293</v>
      </c>
      <c r="G5939" s="1425" t="s">
        <v>116</v>
      </c>
      <c r="H5939" s="1425" t="s">
        <v>2772</v>
      </c>
      <c r="I5939" s="1425" t="s">
        <v>2778</v>
      </c>
      <c r="J5939" s="1425" t="s">
        <v>1294</v>
      </c>
      <c r="K5939" s="1425">
        <v>81.430000000000007</v>
      </c>
    </row>
    <row r="5940" spans="1:11" ht="12.75">
      <c r="A5940" s="1425" t="s">
        <v>1360</v>
      </c>
      <c r="B5940" s="1425" t="s">
        <v>780</v>
      </c>
      <c r="C5940" s="1425" t="s">
        <v>390</v>
      </c>
      <c r="D5940" s="1425" t="s">
        <v>549</v>
      </c>
      <c r="E5940" s="1425" t="s">
        <v>2905</v>
      </c>
      <c r="F5940" s="1425" t="s">
        <v>1293</v>
      </c>
      <c r="G5940" s="1425" t="s">
        <v>116</v>
      </c>
      <c r="H5940" s="1425" t="s">
        <v>2773</v>
      </c>
      <c r="I5940" s="1425" t="s">
        <v>2775</v>
      </c>
      <c r="J5940" s="1425" t="s">
        <v>1294</v>
      </c>
      <c r="K5940" s="1425">
        <v>4.21</v>
      </c>
    </row>
    <row r="5941" spans="1:11" ht="12.75">
      <c r="A5941" s="1425" t="s">
        <v>1360</v>
      </c>
      <c r="B5941" s="1425" t="s">
        <v>780</v>
      </c>
      <c r="C5941" s="1425" t="s">
        <v>390</v>
      </c>
      <c r="D5941" s="1425" t="s">
        <v>549</v>
      </c>
      <c r="E5941" s="1425" t="s">
        <v>2905</v>
      </c>
      <c r="F5941" s="1425" t="s">
        <v>1293</v>
      </c>
      <c r="G5941" s="1425" t="s">
        <v>116</v>
      </c>
      <c r="H5941" s="1425" t="s">
        <v>2773</v>
      </c>
      <c r="I5941" s="1425" t="s">
        <v>2776</v>
      </c>
      <c r="J5941" s="1425" t="s">
        <v>1294</v>
      </c>
      <c r="K5941" s="1425">
        <v>134.21000000000001</v>
      </c>
    </row>
    <row r="5942" spans="1:11" ht="12.75">
      <c r="A5942" s="1425" t="s">
        <v>1360</v>
      </c>
      <c r="B5942" s="1425" t="s">
        <v>780</v>
      </c>
      <c r="C5942" s="1425" t="s">
        <v>390</v>
      </c>
      <c r="D5942" s="1425" t="s">
        <v>549</v>
      </c>
      <c r="E5942" s="1425" t="s">
        <v>2905</v>
      </c>
      <c r="F5942" s="1425" t="s">
        <v>1293</v>
      </c>
      <c r="G5942" s="1425" t="s">
        <v>116</v>
      </c>
      <c r="H5942" s="1425" t="s">
        <v>2773</v>
      </c>
      <c r="I5942" s="1425" t="s">
        <v>2778</v>
      </c>
      <c r="J5942" s="1425" t="s">
        <v>1294</v>
      </c>
      <c r="K5942" s="1425">
        <v>62.359999999999999</v>
      </c>
    </row>
    <row r="5943" spans="1:11" ht="12.75">
      <c r="A5943" s="1425" t="s">
        <v>1360</v>
      </c>
      <c r="B5943" s="1425" t="s">
        <v>780</v>
      </c>
      <c r="C5943" s="1425" t="s">
        <v>390</v>
      </c>
      <c r="D5943" s="1425" t="s">
        <v>549</v>
      </c>
      <c r="E5943" s="1425" t="s">
        <v>2905</v>
      </c>
      <c r="F5943" s="1425" t="s">
        <v>1293</v>
      </c>
      <c r="G5943" s="1425" t="s">
        <v>116</v>
      </c>
      <c r="H5943" s="1425" t="s">
        <v>1264</v>
      </c>
      <c r="I5943" s="1425" t="s">
        <v>2775</v>
      </c>
      <c r="J5943" s="1425" t="s">
        <v>1294</v>
      </c>
      <c r="K5943" s="1425">
        <v>37.710000000000001</v>
      </c>
    </row>
    <row r="5944" spans="1:11" ht="12.75">
      <c r="A5944" s="1425" t="s">
        <v>1360</v>
      </c>
      <c r="B5944" s="1425" t="s">
        <v>780</v>
      </c>
      <c r="C5944" s="1425" t="s">
        <v>390</v>
      </c>
      <c r="D5944" s="1425" t="s">
        <v>549</v>
      </c>
      <c r="E5944" s="1425" t="s">
        <v>2905</v>
      </c>
      <c r="F5944" s="1425" t="s">
        <v>1293</v>
      </c>
      <c r="G5944" s="1425" t="s">
        <v>116</v>
      </c>
      <c r="H5944" s="1425" t="s">
        <v>1264</v>
      </c>
      <c r="I5944" s="1425" t="s">
        <v>2776</v>
      </c>
      <c r="J5944" s="1425" t="s">
        <v>1294</v>
      </c>
      <c r="K5944" s="1425">
        <v>65.769999999999996</v>
      </c>
    </row>
    <row r="5945" spans="1:11" ht="12.75">
      <c r="A5945" s="1425" t="s">
        <v>1360</v>
      </c>
      <c r="B5945" s="1425" t="s">
        <v>780</v>
      </c>
      <c r="C5945" s="1425" t="s">
        <v>390</v>
      </c>
      <c r="D5945" s="1425" t="s">
        <v>549</v>
      </c>
      <c r="E5945" s="1425" t="s">
        <v>2905</v>
      </c>
      <c r="F5945" s="1425" t="s">
        <v>1293</v>
      </c>
      <c r="G5945" s="1425" t="s">
        <v>116</v>
      </c>
      <c r="H5945" s="1425" t="s">
        <v>1264</v>
      </c>
      <c r="I5945" s="1425" t="s">
        <v>2778</v>
      </c>
      <c r="J5945" s="1425" t="s">
        <v>1294</v>
      </c>
      <c r="K5945" s="1425">
        <v>42.780000000000001</v>
      </c>
    </row>
    <row r="5946" spans="1:11" ht="12.75">
      <c r="A5946" s="1425" t="s">
        <v>1360</v>
      </c>
      <c r="B5946" s="1425" t="s">
        <v>780</v>
      </c>
      <c r="C5946" s="1425" t="s">
        <v>390</v>
      </c>
      <c r="D5946" s="1425" t="s">
        <v>549</v>
      </c>
      <c r="E5946" s="1425" t="s">
        <v>2905</v>
      </c>
      <c r="F5946" s="1425" t="s">
        <v>1293</v>
      </c>
      <c r="G5946" s="1425" t="s">
        <v>116</v>
      </c>
      <c r="H5946" s="1425" t="s">
        <v>1265</v>
      </c>
      <c r="I5946" s="1425" t="s">
        <v>2775</v>
      </c>
      <c r="J5946" s="1425" t="s">
        <v>1294</v>
      </c>
      <c r="K5946" s="1425">
        <v>10.449999999999999</v>
      </c>
    </row>
    <row r="5947" spans="1:11" ht="12.75">
      <c r="A5947" s="1425" t="s">
        <v>1360</v>
      </c>
      <c r="B5947" s="1425" t="s">
        <v>780</v>
      </c>
      <c r="C5947" s="1425" t="s">
        <v>390</v>
      </c>
      <c r="D5947" s="1425" t="s">
        <v>549</v>
      </c>
      <c r="E5947" s="1425" t="s">
        <v>2905</v>
      </c>
      <c r="F5947" s="1425" t="s">
        <v>1293</v>
      </c>
      <c r="G5947" s="1425" t="s">
        <v>116</v>
      </c>
      <c r="H5947" s="1425" t="s">
        <v>1265</v>
      </c>
      <c r="I5947" s="1425" t="s">
        <v>2776</v>
      </c>
      <c r="J5947" s="1425" t="s">
        <v>1294</v>
      </c>
      <c r="K5947" s="1425">
        <v>125.91</v>
      </c>
    </row>
    <row r="5948" spans="1:11" ht="12.75">
      <c r="A5948" s="1425" t="s">
        <v>1360</v>
      </c>
      <c r="B5948" s="1425" t="s">
        <v>780</v>
      </c>
      <c r="C5948" s="1425" t="s">
        <v>390</v>
      </c>
      <c r="D5948" s="1425" t="s">
        <v>549</v>
      </c>
      <c r="E5948" s="1425" t="s">
        <v>2905</v>
      </c>
      <c r="F5948" s="1425" t="s">
        <v>1293</v>
      </c>
      <c r="G5948" s="1425" t="s">
        <v>116</v>
      </c>
      <c r="H5948" s="1425" t="s">
        <v>1265</v>
      </c>
      <c r="I5948" s="1425" t="s">
        <v>2777</v>
      </c>
      <c r="J5948" s="1425" t="s">
        <v>1294</v>
      </c>
      <c r="K5948" s="1425">
        <v>7.2000000000000002</v>
      </c>
    </row>
    <row r="5949" spans="1:11" ht="12.75">
      <c r="A5949" s="1425" t="s">
        <v>1360</v>
      </c>
      <c r="B5949" s="1425" t="s">
        <v>780</v>
      </c>
      <c r="C5949" s="1425" t="s">
        <v>390</v>
      </c>
      <c r="D5949" s="1425" t="s">
        <v>549</v>
      </c>
      <c r="E5949" s="1425" t="s">
        <v>2905</v>
      </c>
      <c r="F5949" s="1425" t="s">
        <v>1293</v>
      </c>
      <c r="G5949" s="1425" t="s">
        <v>116</v>
      </c>
      <c r="H5949" s="1425" t="s">
        <v>1265</v>
      </c>
      <c r="I5949" s="1425" t="s">
        <v>2778</v>
      </c>
      <c r="J5949" s="1425" t="s">
        <v>1294</v>
      </c>
      <c r="K5949" s="1425">
        <v>61.390000000000001</v>
      </c>
    </row>
    <row r="5950" spans="1:11" ht="12.75">
      <c r="A5950" s="1425" t="s">
        <v>1360</v>
      </c>
      <c r="B5950" s="1425" t="s">
        <v>780</v>
      </c>
      <c r="C5950" s="1425" t="s">
        <v>390</v>
      </c>
      <c r="D5950" s="1425" t="s">
        <v>549</v>
      </c>
      <c r="E5950" s="1425" t="s">
        <v>2905</v>
      </c>
      <c r="F5950" s="1425" t="s">
        <v>1293</v>
      </c>
      <c r="G5950" s="1425" t="s">
        <v>116</v>
      </c>
      <c r="H5950" s="1425" t="s">
        <v>2774</v>
      </c>
      <c r="I5950" s="1425" t="s">
        <v>2776</v>
      </c>
      <c r="J5950" s="1425" t="s">
        <v>1294</v>
      </c>
      <c r="K5950" s="1425">
        <v>48.159999999999997</v>
      </c>
    </row>
    <row r="5951" spans="1:11" ht="12.75">
      <c r="A5951" s="1425" t="s">
        <v>1360</v>
      </c>
      <c r="B5951" s="1425" t="s">
        <v>780</v>
      </c>
      <c r="C5951" s="1425" t="s">
        <v>390</v>
      </c>
      <c r="D5951" s="1425" t="s">
        <v>549</v>
      </c>
      <c r="E5951" s="1425" t="s">
        <v>2905</v>
      </c>
      <c r="F5951" s="1425" t="s">
        <v>1293</v>
      </c>
      <c r="G5951" s="1425" t="s">
        <v>116</v>
      </c>
      <c r="H5951" s="1425" t="s">
        <v>2774</v>
      </c>
      <c r="I5951" s="1425" t="s">
        <v>2778</v>
      </c>
      <c r="J5951" s="1425" t="s">
        <v>1294</v>
      </c>
      <c r="K5951" s="1425">
        <v>150.03</v>
      </c>
    </row>
    <row r="5952" spans="1:11" ht="12.75">
      <c r="A5952" s="1425" t="s">
        <v>1360</v>
      </c>
      <c r="B5952" s="1425" t="s">
        <v>780</v>
      </c>
      <c r="C5952" s="1425" t="s">
        <v>390</v>
      </c>
      <c r="D5952" s="1425" t="s">
        <v>549</v>
      </c>
      <c r="E5952" s="1425" t="s">
        <v>2905</v>
      </c>
      <c r="F5952" s="1425" t="s">
        <v>1293</v>
      </c>
      <c r="G5952" s="1425" t="s">
        <v>116</v>
      </c>
      <c r="H5952" s="1425" t="s">
        <v>1266</v>
      </c>
      <c r="I5952" s="1425" t="s">
        <v>2775</v>
      </c>
      <c r="J5952" s="1425" t="s">
        <v>1294</v>
      </c>
      <c r="K5952" s="1425">
        <v>2.3500000000000001</v>
      </c>
    </row>
    <row r="5953" spans="1:11" ht="12.75">
      <c r="A5953" s="1425" t="s">
        <v>1360</v>
      </c>
      <c r="B5953" s="1425" t="s">
        <v>780</v>
      </c>
      <c r="C5953" s="1425" t="s">
        <v>390</v>
      </c>
      <c r="D5953" s="1425" t="s">
        <v>549</v>
      </c>
      <c r="E5953" s="1425" t="s">
        <v>2905</v>
      </c>
      <c r="F5953" s="1425" t="s">
        <v>1293</v>
      </c>
      <c r="G5953" s="1425" t="s">
        <v>116</v>
      </c>
      <c r="H5953" s="1425" t="s">
        <v>1266</v>
      </c>
      <c r="I5953" s="1425" t="s">
        <v>2776</v>
      </c>
      <c r="J5953" s="1425" t="s">
        <v>1294</v>
      </c>
      <c r="K5953" s="1425">
        <v>183.03</v>
      </c>
    </row>
    <row r="5954" spans="1:11" ht="12.75">
      <c r="A5954" s="1425" t="s">
        <v>1360</v>
      </c>
      <c r="B5954" s="1425" t="s">
        <v>780</v>
      </c>
      <c r="C5954" s="1425" t="s">
        <v>390</v>
      </c>
      <c r="D5954" s="1425" t="s">
        <v>549</v>
      </c>
      <c r="E5954" s="1425" t="s">
        <v>2905</v>
      </c>
      <c r="F5954" s="1425" t="s">
        <v>1293</v>
      </c>
      <c r="G5954" s="1425" t="s">
        <v>116</v>
      </c>
      <c r="H5954" s="1425" t="s">
        <v>1266</v>
      </c>
      <c r="I5954" s="1425" t="s">
        <v>2778</v>
      </c>
      <c r="J5954" s="1425" t="s">
        <v>1294</v>
      </c>
      <c r="K5954" s="1425">
        <v>64.609999999999999</v>
      </c>
    </row>
    <row r="5955" spans="1:11" ht="12.75">
      <c r="A5955" s="1425" t="s">
        <v>1360</v>
      </c>
      <c r="B5955" s="1425" t="s">
        <v>780</v>
      </c>
      <c r="C5955" s="1425" t="s">
        <v>390</v>
      </c>
      <c r="D5955" s="1425" t="s">
        <v>549</v>
      </c>
      <c r="E5955" s="1425" t="s">
        <v>2905</v>
      </c>
      <c r="F5955" s="1425" t="s">
        <v>1293</v>
      </c>
      <c r="G5955" s="1425" t="s">
        <v>116</v>
      </c>
      <c r="H5955" s="1425" t="s">
        <v>1267</v>
      </c>
      <c r="I5955" s="1425" t="s">
        <v>2775</v>
      </c>
      <c r="J5955" s="1425" t="s">
        <v>1294</v>
      </c>
      <c r="K5955" s="1425">
        <v>107.41</v>
      </c>
    </row>
    <row r="5956" spans="1:11" ht="12.75">
      <c r="A5956" s="1425" t="s">
        <v>1360</v>
      </c>
      <c r="B5956" s="1425" t="s">
        <v>780</v>
      </c>
      <c r="C5956" s="1425" t="s">
        <v>390</v>
      </c>
      <c r="D5956" s="1425" t="s">
        <v>549</v>
      </c>
      <c r="E5956" s="1425" t="s">
        <v>2905</v>
      </c>
      <c r="F5956" s="1425" t="s">
        <v>1293</v>
      </c>
      <c r="G5956" s="1425" t="s">
        <v>116</v>
      </c>
      <c r="H5956" s="1425" t="s">
        <v>1267</v>
      </c>
      <c r="I5956" s="1425" t="s">
        <v>2776</v>
      </c>
      <c r="J5956" s="1425" t="s">
        <v>1294</v>
      </c>
      <c r="K5956" s="1425">
        <v>211.05000000000001</v>
      </c>
    </row>
    <row r="5957" spans="1:11" ht="12.75">
      <c r="A5957" s="1425" t="s">
        <v>1360</v>
      </c>
      <c r="B5957" s="1425" t="s">
        <v>780</v>
      </c>
      <c r="C5957" s="1425" t="s">
        <v>390</v>
      </c>
      <c r="D5957" s="1425" t="s">
        <v>549</v>
      </c>
      <c r="E5957" s="1425" t="s">
        <v>2905</v>
      </c>
      <c r="F5957" s="1425" t="s">
        <v>1293</v>
      </c>
      <c r="G5957" s="1425" t="s">
        <v>116</v>
      </c>
      <c r="H5957" s="1425" t="s">
        <v>1267</v>
      </c>
      <c r="I5957" s="1425" t="s">
        <v>2778</v>
      </c>
      <c r="J5957" s="1425" t="s">
        <v>1294</v>
      </c>
      <c r="K5957" s="1425">
        <v>70.400000000000006</v>
      </c>
    </row>
    <row r="5958" spans="1:11" ht="12.75">
      <c r="A5958" s="1425" t="s">
        <v>1360</v>
      </c>
      <c r="B5958" s="1425" t="s">
        <v>780</v>
      </c>
      <c r="C5958" s="1425" t="s">
        <v>390</v>
      </c>
      <c r="D5958" s="1425" t="s">
        <v>549</v>
      </c>
      <c r="E5958" s="1425" t="s">
        <v>2906</v>
      </c>
      <c r="F5958" s="1425" t="s">
        <v>1274</v>
      </c>
      <c r="G5958" s="1425" t="s">
        <v>116</v>
      </c>
      <c r="H5958" s="1425" t="s">
        <v>2762</v>
      </c>
      <c r="I5958" s="1425" t="s">
        <v>2775</v>
      </c>
      <c r="J5958" s="1425" t="s">
        <v>1275</v>
      </c>
      <c r="K5958" s="1425">
        <v>348.49000000000001</v>
      </c>
    </row>
    <row r="5959" spans="1:11" ht="12.75">
      <c r="A5959" s="1425" t="s">
        <v>1360</v>
      </c>
      <c r="B5959" s="1425" t="s">
        <v>780</v>
      </c>
      <c r="C5959" s="1425" t="s">
        <v>390</v>
      </c>
      <c r="D5959" s="1425" t="s">
        <v>549</v>
      </c>
      <c r="E5959" s="1425" t="s">
        <v>2906</v>
      </c>
      <c r="F5959" s="1425" t="s">
        <v>1274</v>
      </c>
      <c r="G5959" s="1425" t="s">
        <v>116</v>
      </c>
      <c r="H5959" s="1425" t="s">
        <v>2762</v>
      </c>
      <c r="I5959" s="1425" t="s">
        <v>2776</v>
      </c>
      <c r="J5959" s="1425" t="s">
        <v>1275</v>
      </c>
      <c r="K5959" s="1425">
        <v>418.32999999999998</v>
      </c>
    </row>
    <row r="5960" spans="1:11" ht="12.75">
      <c r="A5960" s="1425" t="s">
        <v>1360</v>
      </c>
      <c r="B5960" s="1425" t="s">
        <v>780</v>
      </c>
      <c r="C5960" s="1425" t="s">
        <v>390</v>
      </c>
      <c r="D5960" s="1425" t="s">
        <v>549</v>
      </c>
      <c r="E5960" s="1425" t="s">
        <v>2906</v>
      </c>
      <c r="F5960" s="1425" t="s">
        <v>1274</v>
      </c>
      <c r="G5960" s="1425" t="s">
        <v>116</v>
      </c>
      <c r="H5960" s="1425" t="s">
        <v>2762</v>
      </c>
      <c r="I5960" s="1425" t="s">
        <v>2777</v>
      </c>
      <c r="J5960" s="1425" t="s">
        <v>1275</v>
      </c>
      <c r="K5960" s="1425">
        <v>50.840000000000003</v>
      </c>
    </row>
    <row r="5961" spans="1:11" ht="12.75">
      <c r="A5961" s="1425" t="s">
        <v>1360</v>
      </c>
      <c r="B5961" s="1425" t="s">
        <v>780</v>
      </c>
      <c r="C5961" s="1425" t="s">
        <v>390</v>
      </c>
      <c r="D5961" s="1425" t="s">
        <v>549</v>
      </c>
      <c r="E5961" s="1425" t="s">
        <v>2906</v>
      </c>
      <c r="F5961" s="1425" t="s">
        <v>1274</v>
      </c>
      <c r="G5961" s="1425" t="s">
        <v>116</v>
      </c>
      <c r="H5961" s="1425" t="s">
        <v>2762</v>
      </c>
      <c r="I5961" s="1425" t="s">
        <v>2778</v>
      </c>
      <c r="J5961" s="1425" t="s">
        <v>1275</v>
      </c>
      <c r="K5961" s="1425">
        <v>441.14999999999998</v>
      </c>
    </row>
    <row r="5962" spans="1:11" ht="12.75">
      <c r="A5962" s="1425" t="s">
        <v>1360</v>
      </c>
      <c r="B5962" s="1425" t="s">
        <v>780</v>
      </c>
      <c r="C5962" s="1425" t="s">
        <v>390</v>
      </c>
      <c r="D5962" s="1425" t="s">
        <v>549</v>
      </c>
      <c r="E5962" s="1425" t="s">
        <v>2906</v>
      </c>
      <c r="F5962" s="1425" t="s">
        <v>1274</v>
      </c>
      <c r="G5962" s="1425" t="s">
        <v>116</v>
      </c>
      <c r="H5962" s="1425" t="s">
        <v>1263</v>
      </c>
      <c r="I5962" s="1425" t="s">
        <v>2775</v>
      </c>
      <c r="J5962" s="1425" t="s">
        <v>1275</v>
      </c>
      <c r="K5962" s="1425">
        <v>353.25</v>
      </c>
    </row>
    <row r="5963" spans="1:11" ht="12.75">
      <c r="A5963" s="1425" t="s">
        <v>1360</v>
      </c>
      <c r="B5963" s="1425" t="s">
        <v>780</v>
      </c>
      <c r="C5963" s="1425" t="s">
        <v>390</v>
      </c>
      <c r="D5963" s="1425" t="s">
        <v>549</v>
      </c>
      <c r="E5963" s="1425" t="s">
        <v>2906</v>
      </c>
      <c r="F5963" s="1425" t="s">
        <v>1274</v>
      </c>
      <c r="G5963" s="1425" t="s">
        <v>116</v>
      </c>
      <c r="H5963" s="1425" t="s">
        <v>1263</v>
      </c>
      <c r="I5963" s="1425" t="s">
        <v>2776</v>
      </c>
      <c r="J5963" s="1425" t="s">
        <v>1275</v>
      </c>
      <c r="K5963" s="1425">
        <v>262.16000000000003</v>
      </c>
    </row>
    <row r="5964" spans="1:11" ht="12.75">
      <c r="A5964" s="1425" t="s">
        <v>1360</v>
      </c>
      <c r="B5964" s="1425" t="s">
        <v>780</v>
      </c>
      <c r="C5964" s="1425" t="s">
        <v>390</v>
      </c>
      <c r="D5964" s="1425" t="s">
        <v>549</v>
      </c>
      <c r="E5964" s="1425" t="s">
        <v>2906</v>
      </c>
      <c r="F5964" s="1425" t="s">
        <v>1274</v>
      </c>
      <c r="G5964" s="1425" t="s">
        <v>116</v>
      </c>
      <c r="H5964" s="1425" t="s">
        <v>1263</v>
      </c>
      <c r="I5964" s="1425" t="s">
        <v>2777</v>
      </c>
      <c r="J5964" s="1425" t="s">
        <v>1275</v>
      </c>
      <c r="K5964" s="1425">
        <v>114.09999999999999</v>
      </c>
    </row>
    <row r="5965" spans="1:11" ht="12.75">
      <c r="A5965" s="1425" t="s">
        <v>1360</v>
      </c>
      <c r="B5965" s="1425" t="s">
        <v>780</v>
      </c>
      <c r="C5965" s="1425" t="s">
        <v>390</v>
      </c>
      <c r="D5965" s="1425" t="s">
        <v>549</v>
      </c>
      <c r="E5965" s="1425" t="s">
        <v>2906</v>
      </c>
      <c r="F5965" s="1425" t="s">
        <v>1274</v>
      </c>
      <c r="G5965" s="1425" t="s">
        <v>116</v>
      </c>
      <c r="H5965" s="1425" t="s">
        <v>1263</v>
      </c>
      <c r="I5965" s="1425" t="s">
        <v>2778</v>
      </c>
      <c r="J5965" s="1425" t="s">
        <v>1275</v>
      </c>
      <c r="K5965" s="1425">
        <v>626.22000000000003</v>
      </c>
    </row>
    <row r="5966" spans="1:11" ht="12.75">
      <c r="A5966" s="1425" t="s">
        <v>1360</v>
      </c>
      <c r="B5966" s="1425" t="s">
        <v>780</v>
      </c>
      <c r="C5966" s="1425" t="s">
        <v>390</v>
      </c>
      <c r="D5966" s="1425" t="s">
        <v>549</v>
      </c>
      <c r="E5966" s="1425" t="s">
        <v>2906</v>
      </c>
      <c r="F5966" s="1425" t="s">
        <v>1274</v>
      </c>
      <c r="G5966" s="1425" t="s">
        <v>116</v>
      </c>
      <c r="H5966" s="1425" t="s">
        <v>2772</v>
      </c>
      <c r="I5966" s="1425" t="s">
        <v>2775</v>
      </c>
      <c r="J5966" s="1425" t="s">
        <v>1275</v>
      </c>
      <c r="K5966" s="1425">
        <v>506.44999999999999</v>
      </c>
    </row>
    <row r="5967" spans="1:11" ht="12.75">
      <c r="A5967" s="1425" t="s">
        <v>1360</v>
      </c>
      <c r="B5967" s="1425" t="s">
        <v>780</v>
      </c>
      <c r="C5967" s="1425" t="s">
        <v>390</v>
      </c>
      <c r="D5967" s="1425" t="s">
        <v>549</v>
      </c>
      <c r="E5967" s="1425" t="s">
        <v>2906</v>
      </c>
      <c r="F5967" s="1425" t="s">
        <v>1274</v>
      </c>
      <c r="G5967" s="1425" t="s">
        <v>116</v>
      </c>
      <c r="H5967" s="1425" t="s">
        <v>2772</v>
      </c>
      <c r="I5967" s="1425" t="s">
        <v>2776</v>
      </c>
      <c r="J5967" s="1425" t="s">
        <v>1275</v>
      </c>
      <c r="K5967" s="1425">
        <v>527.12</v>
      </c>
    </row>
    <row r="5968" spans="1:11" ht="12.75">
      <c r="A5968" s="1425" t="s">
        <v>1360</v>
      </c>
      <c r="B5968" s="1425" t="s">
        <v>780</v>
      </c>
      <c r="C5968" s="1425" t="s">
        <v>390</v>
      </c>
      <c r="D5968" s="1425" t="s">
        <v>549</v>
      </c>
      <c r="E5968" s="1425" t="s">
        <v>2906</v>
      </c>
      <c r="F5968" s="1425" t="s">
        <v>1274</v>
      </c>
      <c r="G5968" s="1425" t="s">
        <v>116</v>
      </c>
      <c r="H5968" s="1425" t="s">
        <v>2772</v>
      </c>
      <c r="I5968" s="1425" t="s">
        <v>2777</v>
      </c>
      <c r="J5968" s="1425" t="s">
        <v>1275</v>
      </c>
      <c r="K5968" s="1425">
        <v>118.8</v>
      </c>
    </row>
    <row r="5969" spans="1:11" ht="12.75">
      <c r="A5969" s="1425" t="s">
        <v>1360</v>
      </c>
      <c r="B5969" s="1425" t="s">
        <v>780</v>
      </c>
      <c r="C5969" s="1425" t="s">
        <v>390</v>
      </c>
      <c r="D5969" s="1425" t="s">
        <v>549</v>
      </c>
      <c r="E5969" s="1425" t="s">
        <v>2906</v>
      </c>
      <c r="F5969" s="1425" t="s">
        <v>1274</v>
      </c>
      <c r="G5969" s="1425" t="s">
        <v>116</v>
      </c>
      <c r="H5969" s="1425" t="s">
        <v>2772</v>
      </c>
      <c r="I5969" s="1425" t="s">
        <v>2778</v>
      </c>
      <c r="J5969" s="1425" t="s">
        <v>1275</v>
      </c>
      <c r="K5969" s="1425">
        <v>502.69999999999999</v>
      </c>
    </row>
    <row r="5970" spans="1:11" ht="12.75">
      <c r="A5970" s="1425" t="s">
        <v>1360</v>
      </c>
      <c r="B5970" s="1425" t="s">
        <v>780</v>
      </c>
      <c r="C5970" s="1425" t="s">
        <v>390</v>
      </c>
      <c r="D5970" s="1425" t="s">
        <v>549</v>
      </c>
      <c r="E5970" s="1425" t="s">
        <v>2906</v>
      </c>
      <c r="F5970" s="1425" t="s">
        <v>1274</v>
      </c>
      <c r="G5970" s="1425" t="s">
        <v>116</v>
      </c>
      <c r="H5970" s="1425" t="s">
        <v>2773</v>
      </c>
      <c r="I5970" s="1425" t="s">
        <v>2775</v>
      </c>
      <c r="J5970" s="1425" t="s">
        <v>1275</v>
      </c>
      <c r="K5970" s="1425">
        <v>377.30000000000001</v>
      </c>
    </row>
    <row r="5971" spans="1:11" ht="12.75">
      <c r="A5971" s="1425" t="s">
        <v>1360</v>
      </c>
      <c r="B5971" s="1425" t="s">
        <v>780</v>
      </c>
      <c r="C5971" s="1425" t="s">
        <v>390</v>
      </c>
      <c r="D5971" s="1425" t="s">
        <v>549</v>
      </c>
      <c r="E5971" s="1425" t="s">
        <v>2906</v>
      </c>
      <c r="F5971" s="1425" t="s">
        <v>1274</v>
      </c>
      <c r="G5971" s="1425" t="s">
        <v>116</v>
      </c>
      <c r="H5971" s="1425" t="s">
        <v>2773</v>
      </c>
      <c r="I5971" s="1425" t="s">
        <v>2776</v>
      </c>
      <c r="J5971" s="1425" t="s">
        <v>1275</v>
      </c>
      <c r="K5971" s="1425">
        <v>613.44000000000005</v>
      </c>
    </row>
    <row r="5972" spans="1:11" ht="12.75">
      <c r="A5972" s="1425" t="s">
        <v>1360</v>
      </c>
      <c r="B5972" s="1425" t="s">
        <v>780</v>
      </c>
      <c r="C5972" s="1425" t="s">
        <v>390</v>
      </c>
      <c r="D5972" s="1425" t="s">
        <v>549</v>
      </c>
      <c r="E5972" s="1425" t="s">
        <v>2906</v>
      </c>
      <c r="F5972" s="1425" t="s">
        <v>1274</v>
      </c>
      <c r="G5972" s="1425" t="s">
        <v>116</v>
      </c>
      <c r="H5972" s="1425" t="s">
        <v>2773</v>
      </c>
      <c r="I5972" s="1425" t="s">
        <v>2777</v>
      </c>
      <c r="J5972" s="1425" t="s">
        <v>1275</v>
      </c>
      <c r="K5972" s="1425">
        <v>118.69</v>
      </c>
    </row>
    <row r="5973" spans="1:11" ht="12.75">
      <c r="A5973" s="1425" t="s">
        <v>1360</v>
      </c>
      <c r="B5973" s="1425" t="s">
        <v>780</v>
      </c>
      <c r="C5973" s="1425" t="s">
        <v>390</v>
      </c>
      <c r="D5973" s="1425" t="s">
        <v>549</v>
      </c>
      <c r="E5973" s="1425" t="s">
        <v>2906</v>
      </c>
      <c r="F5973" s="1425" t="s">
        <v>1274</v>
      </c>
      <c r="G5973" s="1425" t="s">
        <v>116</v>
      </c>
      <c r="H5973" s="1425" t="s">
        <v>2773</v>
      </c>
      <c r="I5973" s="1425" t="s">
        <v>2778</v>
      </c>
      <c r="J5973" s="1425" t="s">
        <v>1275</v>
      </c>
      <c r="K5973" s="1425">
        <v>624.65999999999997</v>
      </c>
    </row>
    <row r="5974" spans="1:11" ht="12.75">
      <c r="A5974" s="1425" t="s">
        <v>1360</v>
      </c>
      <c r="B5974" s="1425" t="s">
        <v>780</v>
      </c>
      <c r="C5974" s="1425" t="s">
        <v>390</v>
      </c>
      <c r="D5974" s="1425" t="s">
        <v>549</v>
      </c>
      <c r="E5974" s="1425" t="s">
        <v>2906</v>
      </c>
      <c r="F5974" s="1425" t="s">
        <v>1274</v>
      </c>
      <c r="G5974" s="1425" t="s">
        <v>116</v>
      </c>
      <c r="H5974" s="1425" t="s">
        <v>1264</v>
      </c>
      <c r="I5974" s="1425" t="s">
        <v>2775</v>
      </c>
      <c r="J5974" s="1425" t="s">
        <v>1275</v>
      </c>
      <c r="K5974" s="1425">
        <v>412.66000000000003</v>
      </c>
    </row>
    <row r="5975" spans="1:11" ht="12.75">
      <c r="A5975" s="1425" t="s">
        <v>1360</v>
      </c>
      <c r="B5975" s="1425" t="s">
        <v>780</v>
      </c>
      <c r="C5975" s="1425" t="s">
        <v>390</v>
      </c>
      <c r="D5975" s="1425" t="s">
        <v>549</v>
      </c>
      <c r="E5975" s="1425" t="s">
        <v>2906</v>
      </c>
      <c r="F5975" s="1425" t="s">
        <v>1274</v>
      </c>
      <c r="G5975" s="1425" t="s">
        <v>116</v>
      </c>
      <c r="H5975" s="1425" t="s">
        <v>1264</v>
      </c>
      <c r="I5975" s="1425" t="s">
        <v>2776</v>
      </c>
      <c r="J5975" s="1425" t="s">
        <v>1275</v>
      </c>
      <c r="K5975" s="1425">
        <v>218.34</v>
      </c>
    </row>
    <row r="5976" spans="1:11" ht="12.75">
      <c r="A5976" s="1425" t="s">
        <v>1360</v>
      </c>
      <c r="B5976" s="1425" t="s">
        <v>780</v>
      </c>
      <c r="C5976" s="1425" t="s">
        <v>390</v>
      </c>
      <c r="D5976" s="1425" t="s">
        <v>549</v>
      </c>
      <c r="E5976" s="1425" t="s">
        <v>2906</v>
      </c>
      <c r="F5976" s="1425" t="s">
        <v>1274</v>
      </c>
      <c r="G5976" s="1425" t="s">
        <v>116</v>
      </c>
      <c r="H5976" s="1425" t="s">
        <v>1264</v>
      </c>
      <c r="I5976" s="1425" t="s">
        <v>2777</v>
      </c>
      <c r="J5976" s="1425" t="s">
        <v>1275</v>
      </c>
      <c r="K5976" s="1425">
        <v>80.650000000000006</v>
      </c>
    </row>
    <row r="5977" spans="1:11" ht="12.75">
      <c r="A5977" s="1425" t="s">
        <v>1360</v>
      </c>
      <c r="B5977" s="1425" t="s">
        <v>780</v>
      </c>
      <c r="C5977" s="1425" t="s">
        <v>390</v>
      </c>
      <c r="D5977" s="1425" t="s">
        <v>549</v>
      </c>
      <c r="E5977" s="1425" t="s">
        <v>2906</v>
      </c>
      <c r="F5977" s="1425" t="s">
        <v>1274</v>
      </c>
      <c r="G5977" s="1425" t="s">
        <v>116</v>
      </c>
      <c r="H5977" s="1425" t="s">
        <v>1264</v>
      </c>
      <c r="I5977" s="1425" t="s">
        <v>2778</v>
      </c>
      <c r="J5977" s="1425" t="s">
        <v>1275</v>
      </c>
      <c r="K5977" s="1425">
        <v>507.92000000000002</v>
      </c>
    </row>
    <row r="5978" spans="1:11" ht="12.75">
      <c r="A5978" s="1425" t="s">
        <v>1360</v>
      </c>
      <c r="B5978" s="1425" t="s">
        <v>780</v>
      </c>
      <c r="C5978" s="1425" t="s">
        <v>390</v>
      </c>
      <c r="D5978" s="1425" t="s">
        <v>549</v>
      </c>
      <c r="E5978" s="1425" t="s">
        <v>2906</v>
      </c>
      <c r="F5978" s="1425" t="s">
        <v>1274</v>
      </c>
      <c r="G5978" s="1425" t="s">
        <v>116</v>
      </c>
      <c r="H5978" s="1425" t="s">
        <v>1265</v>
      </c>
      <c r="I5978" s="1425" t="s">
        <v>2775</v>
      </c>
      <c r="J5978" s="1425" t="s">
        <v>1275</v>
      </c>
      <c r="K5978" s="1425">
        <v>439.07999999999998</v>
      </c>
    </row>
    <row r="5979" spans="1:11" ht="12.75">
      <c r="A5979" s="1425" t="s">
        <v>1360</v>
      </c>
      <c r="B5979" s="1425" t="s">
        <v>780</v>
      </c>
      <c r="C5979" s="1425" t="s">
        <v>390</v>
      </c>
      <c r="D5979" s="1425" t="s">
        <v>549</v>
      </c>
      <c r="E5979" s="1425" t="s">
        <v>2906</v>
      </c>
      <c r="F5979" s="1425" t="s">
        <v>1274</v>
      </c>
      <c r="G5979" s="1425" t="s">
        <v>116</v>
      </c>
      <c r="H5979" s="1425" t="s">
        <v>1265</v>
      </c>
      <c r="I5979" s="1425" t="s">
        <v>2776</v>
      </c>
      <c r="J5979" s="1425" t="s">
        <v>1275</v>
      </c>
      <c r="K5979" s="1425">
        <v>438.37</v>
      </c>
    </row>
    <row r="5980" spans="1:11" ht="12.75">
      <c r="A5980" s="1425" t="s">
        <v>1360</v>
      </c>
      <c r="B5980" s="1425" t="s">
        <v>780</v>
      </c>
      <c r="C5980" s="1425" t="s">
        <v>390</v>
      </c>
      <c r="D5980" s="1425" t="s">
        <v>549</v>
      </c>
      <c r="E5980" s="1425" t="s">
        <v>2906</v>
      </c>
      <c r="F5980" s="1425" t="s">
        <v>1274</v>
      </c>
      <c r="G5980" s="1425" t="s">
        <v>116</v>
      </c>
      <c r="H5980" s="1425" t="s">
        <v>1265</v>
      </c>
      <c r="I5980" s="1425" t="s">
        <v>2777</v>
      </c>
      <c r="J5980" s="1425" t="s">
        <v>1275</v>
      </c>
      <c r="K5980" s="1425">
        <v>103.08</v>
      </c>
    </row>
    <row r="5981" spans="1:11" ht="12.75">
      <c r="A5981" s="1425" t="s">
        <v>1360</v>
      </c>
      <c r="B5981" s="1425" t="s">
        <v>780</v>
      </c>
      <c r="C5981" s="1425" t="s">
        <v>390</v>
      </c>
      <c r="D5981" s="1425" t="s">
        <v>549</v>
      </c>
      <c r="E5981" s="1425" t="s">
        <v>2906</v>
      </c>
      <c r="F5981" s="1425" t="s">
        <v>1274</v>
      </c>
      <c r="G5981" s="1425" t="s">
        <v>116</v>
      </c>
      <c r="H5981" s="1425" t="s">
        <v>1265</v>
      </c>
      <c r="I5981" s="1425" t="s">
        <v>2778</v>
      </c>
      <c r="J5981" s="1425" t="s">
        <v>1275</v>
      </c>
      <c r="K5981" s="1425">
        <v>535.59000000000003</v>
      </c>
    </row>
    <row r="5982" spans="1:11" ht="12.75">
      <c r="A5982" s="1425" t="s">
        <v>1360</v>
      </c>
      <c r="B5982" s="1425" t="s">
        <v>780</v>
      </c>
      <c r="C5982" s="1425" t="s">
        <v>390</v>
      </c>
      <c r="D5982" s="1425" t="s">
        <v>549</v>
      </c>
      <c r="E5982" s="1425" t="s">
        <v>2906</v>
      </c>
      <c r="F5982" s="1425" t="s">
        <v>1274</v>
      </c>
      <c r="G5982" s="1425" t="s">
        <v>116</v>
      </c>
      <c r="H5982" s="1425" t="s">
        <v>2774</v>
      </c>
      <c r="I5982" s="1425" t="s">
        <v>2775</v>
      </c>
      <c r="J5982" s="1425" t="s">
        <v>1275</v>
      </c>
      <c r="K5982" s="1425">
        <v>526.87</v>
      </c>
    </row>
    <row r="5983" spans="1:11" ht="12.75">
      <c r="A5983" s="1425" t="s">
        <v>1360</v>
      </c>
      <c r="B5983" s="1425" t="s">
        <v>780</v>
      </c>
      <c r="C5983" s="1425" t="s">
        <v>390</v>
      </c>
      <c r="D5983" s="1425" t="s">
        <v>549</v>
      </c>
      <c r="E5983" s="1425" t="s">
        <v>2906</v>
      </c>
      <c r="F5983" s="1425" t="s">
        <v>1274</v>
      </c>
      <c r="G5983" s="1425" t="s">
        <v>116</v>
      </c>
      <c r="H5983" s="1425" t="s">
        <v>2774</v>
      </c>
      <c r="I5983" s="1425" t="s">
        <v>2776</v>
      </c>
      <c r="J5983" s="1425" t="s">
        <v>1275</v>
      </c>
      <c r="K5983" s="1425">
        <v>438.85000000000002</v>
      </c>
    </row>
    <row r="5984" spans="1:11" ht="12.75">
      <c r="A5984" s="1425" t="s">
        <v>1360</v>
      </c>
      <c r="B5984" s="1425" t="s">
        <v>780</v>
      </c>
      <c r="C5984" s="1425" t="s">
        <v>390</v>
      </c>
      <c r="D5984" s="1425" t="s">
        <v>549</v>
      </c>
      <c r="E5984" s="1425" t="s">
        <v>2906</v>
      </c>
      <c r="F5984" s="1425" t="s">
        <v>1274</v>
      </c>
      <c r="G5984" s="1425" t="s">
        <v>116</v>
      </c>
      <c r="H5984" s="1425" t="s">
        <v>2774</v>
      </c>
      <c r="I5984" s="1425" t="s">
        <v>2777</v>
      </c>
      <c r="J5984" s="1425" t="s">
        <v>1275</v>
      </c>
      <c r="K5984" s="1425">
        <v>118.31</v>
      </c>
    </row>
    <row r="5985" spans="1:11" ht="12.75">
      <c r="A5985" s="1425" t="s">
        <v>1360</v>
      </c>
      <c r="B5985" s="1425" t="s">
        <v>780</v>
      </c>
      <c r="C5985" s="1425" t="s">
        <v>390</v>
      </c>
      <c r="D5985" s="1425" t="s">
        <v>549</v>
      </c>
      <c r="E5985" s="1425" t="s">
        <v>2906</v>
      </c>
      <c r="F5985" s="1425" t="s">
        <v>1274</v>
      </c>
      <c r="G5985" s="1425" t="s">
        <v>116</v>
      </c>
      <c r="H5985" s="1425" t="s">
        <v>2774</v>
      </c>
      <c r="I5985" s="1425" t="s">
        <v>2778</v>
      </c>
      <c r="J5985" s="1425" t="s">
        <v>1275</v>
      </c>
      <c r="K5985" s="1425">
        <v>674.25999999999999</v>
      </c>
    </row>
    <row r="5986" spans="1:11" ht="12.75">
      <c r="A5986" s="1425" t="s">
        <v>1360</v>
      </c>
      <c r="B5986" s="1425" t="s">
        <v>780</v>
      </c>
      <c r="C5986" s="1425" t="s">
        <v>390</v>
      </c>
      <c r="D5986" s="1425" t="s">
        <v>549</v>
      </c>
      <c r="E5986" s="1425" t="s">
        <v>2906</v>
      </c>
      <c r="F5986" s="1425" t="s">
        <v>1274</v>
      </c>
      <c r="G5986" s="1425" t="s">
        <v>116</v>
      </c>
      <c r="H5986" s="1425" t="s">
        <v>1266</v>
      </c>
      <c r="I5986" s="1425" t="s">
        <v>2775</v>
      </c>
      <c r="J5986" s="1425" t="s">
        <v>1275</v>
      </c>
      <c r="K5986" s="1425">
        <v>448.26999999999998</v>
      </c>
    </row>
    <row r="5987" spans="1:11" ht="12.75">
      <c r="A5987" s="1425" t="s">
        <v>1360</v>
      </c>
      <c r="B5987" s="1425" t="s">
        <v>780</v>
      </c>
      <c r="C5987" s="1425" t="s">
        <v>390</v>
      </c>
      <c r="D5987" s="1425" t="s">
        <v>549</v>
      </c>
      <c r="E5987" s="1425" t="s">
        <v>2906</v>
      </c>
      <c r="F5987" s="1425" t="s">
        <v>1274</v>
      </c>
      <c r="G5987" s="1425" t="s">
        <v>116</v>
      </c>
      <c r="H5987" s="1425" t="s">
        <v>1266</v>
      </c>
      <c r="I5987" s="1425" t="s">
        <v>2776</v>
      </c>
      <c r="J5987" s="1425" t="s">
        <v>1275</v>
      </c>
      <c r="K5987" s="1425">
        <v>425.25999999999999</v>
      </c>
    </row>
    <row r="5988" spans="1:11" ht="12.75">
      <c r="A5988" s="1425" t="s">
        <v>1360</v>
      </c>
      <c r="B5988" s="1425" t="s">
        <v>780</v>
      </c>
      <c r="C5988" s="1425" t="s">
        <v>390</v>
      </c>
      <c r="D5988" s="1425" t="s">
        <v>549</v>
      </c>
      <c r="E5988" s="1425" t="s">
        <v>2906</v>
      </c>
      <c r="F5988" s="1425" t="s">
        <v>1274</v>
      </c>
      <c r="G5988" s="1425" t="s">
        <v>116</v>
      </c>
      <c r="H5988" s="1425" t="s">
        <v>1266</v>
      </c>
      <c r="I5988" s="1425" t="s">
        <v>2777</v>
      </c>
      <c r="J5988" s="1425" t="s">
        <v>1275</v>
      </c>
      <c r="K5988" s="1425">
        <v>107.93000000000001</v>
      </c>
    </row>
    <row r="5989" spans="1:11" ht="12.75">
      <c r="A5989" s="1425" t="s">
        <v>1360</v>
      </c>
      <c r="B5989" s="1425" t="s">
        <v>780</v>
      </c>
      <c r="C5989" s="1425" t="s">
        <v>390</v>
      </c>
      <c r="D5989" s="1425" t="s">
        <v>549</v>
      </c>
      <c r="E5989" s="1425" t="s">
        <v>2906</v>
      </c>
      <c r="F5989" s="1425" t="s">
        <v>1274</v>
      </c>
      <c r="G5989" s="1425" t="s">
        <v>116</v>
      </c>
      <c r="H5989" s="1425" t="s">
        <v>1266</v>
      </c>
      <c r="I5989" s="1425" t="s">
        <v>2778</v>
      </c>
      <c r="J5989" s="1425" t="s">
        <v>1275</v>
      </c>
      <c r="K5989" s="1425">
        <v>487.68000000000001</v>
      </c>
    </row>
    <row r="5990" spans="1:11" ht="12.75">
      <c r="A5990" s="1425" t="s">
        <v>1360</v>
      </c>
      <c r="B5990" s="1425" t="s">
        <v>780</v>
      </c>
      <c r="C5990" s="1425" t="s">
        <v>390</v>
      </c>
      <c r="D5990" s="1425" t="s">
        <v>549</v>
      </c>
      <c r="E5990" s="1425" t="s">
        <v>2906</v>
      </c>
      <c r="F5990" s="1425" t="s">
        <v>1274</v>
      </c>
      <c r="G5990" s="1425" t="s">
        <v>116</v>
      </c>
      <c r="H5990" s="1425" t="s">
        <v>1267</v>
      </c>
      <c r="I5990" s="1425" t="s">
        <v>2775</v>
      </c>
      <c r="J5990" s="1425" t="s">
        <v>1275</v>
      </c>
      <c r="K5990" s="1425">
        <v>251.69</v>
      </c>
    </row>
    <row r="5991" spans="1:11" ht="12.75">
      <c r="A5991" s="1425" t="s">
        <v>1360</v>
      </c>
      <c r="B5991" s="1425" t="s">
        <v>780</v>
      </c>
      <c r="C5991" s="1425" t="s">
        <v>390</v>
      </c>
      <c r="D5991" s="1425" t="s">
        <v>549</v>
      </c>
      <c r="E5991" s="1425" t="s">
        <v>2906</v>
      </c>
      <c r="F5991" s="1425" t="s">
        <v>1274</v>
      </c>
      <c r="G5991" s="1425" t="s">
        <v>116</v>
      </c>
      <c r="H5991" s="1425" t="s">
        <v>1267</v>
      </c>
      <c r="I5991" s="1425" t="s">
        <v>2776</v>
      </c>
      <c r="J5991" s="1425" t="s">
        <v>1275</v>
      </c>
      <c r="K5991" s="1425">
        <v>212.56999999999999</v>
      </c>
    </row>
    <row r="5992" spans="1:11" ht="12.75">
      <c r="A5992" s="1425" t="s">
        <v>1360</v>
      </c>
      <c r="B5992" s="1425" t="s">
        <v>780</v>
      </c>
      <c r="C5992" s="1425" t="s">
        <v>390</v>
      </c>
      <c r="D5992" s="1425" t="s">
        <v>549</v>
      </c>
      <c r="E5992" s="1425" t="s">
        <v>2906</v>
      </c>
      <c r="F5992" s="1425" t="s">
        <v>1274</v>
      </c>
      <c r="G5992" s="1425" t="s">
        <v>116</v>
      </c>
      <c r="H5992" s="1425" t="s">
        <v>1267</v>
      </c>
      <c r="I5992" s="1425" t="s">
        <v>2777</v>
      </c>
      <c r="J5992" s="1425" t="s">
        <v>1275</v>
      </c>
      <c r="K5992" s="1425">
        <v>99.75</v>
      </c>
    </row>
    <row r="5993" spans="1:11" ht="12.75">
      <c r="A5993" s="1425" t="s">
        <v>1360</v>
      </c>
      <c r="B5993" s="1425" t="s">
        <v>780</v>
      </c>
      <c r="C5993" s="1425" t="s">
        <v>390</v>
      </c>
      <c r="D5993" s="1425" t="s">
        <v>549</v>
      </c>
      <c r="E5993" s="1425" t="s">
        <v>2906</v>
      </c>
      <c r="F5993" s="1425" t="s">
        <v>1274</v>
      </c>
      <c r="G5993" s="1425" t="s">
        <v>116</v>
      </c>
      <c r="H5993" s="1425" t="s">
        <v>1267</v>
      </c>
      <c r="I5993" s="1425" t="s">
        <v>2778</v>
      </c>
      <c r="J5993" s="1425" t="s">
        <v>1275</v>
      </c>
      <c r="K5993" s="1425">
        <v>503.56999999999999</v>
      </c>
    </row>
    <row r="5994" spans="1:11" ht="12.75">
      <c r="A5994" s="1425" t="s">
        <v>1360</v>
      </c>
      <c r="B5994" s="1425" t="s">
        <v>780</v>
      </c>
      <c r="C5994" s="1425" t="s">
        <v>390</v>
      </c>
      <c r="D5994" s="1425" t="s">
        <v>549</v>
      </c>
      <c r="E5994" s="1425" t="s">
        <v>1488</v>
      </c>
      <c r="F5994" s="1425" t="s">
        <v>1271</v>
      </c>
      <c r="G5994" s="1425" t="s">
        <v>116</v>
      </c>
      <c r="H5994" s="1425" t="s">
        <v>2762</v>
      </c>
      <c r="I5994" s="1425" t="s">
        <v>2775</v>
      </c>
      <c r="J5994" s="1425" t="s">
        <v>1272</v>
      </c>
      <c r="K5994" s="1425">
        <v>1843.6099999999999</v>
      </c>
    </row>
    <row r="5995" spans="1:11" ht="12.75">
      <c r="A5995" s="1425" t="s">
        <v>1360</v>
      </c>
      <c r="B5995" s="1425" t="s">
        <v>780</v>
      </c>
      <c r="C5995" s="1425" t="s">
        <v>390</v>
      </c>
      <c r="D5995" s="1425" t="s">
        <v>549</v>
      </c>
      <c r="E5995" s="1425" t="s">
        <v>1488</v>
      </c>
      <c r="F5995" s="1425" t="s">
        <v>1271</v>
      </c>
      <c r="G5995" s="1425" t="s">
        <v>116</v>
      </c>
      <c r="H5995" s="1425" t="s">
        <v>2762</v>
      </c>
      <c r="I5995" s="1425" t="s">
        <v>2776</v>
      </c>
      <c r="J5995" s="1425" t="s">
        <v>1272</v>
      </c>
      <c r="K5995" s="1425">
        <v>2481.4499999999998</v>
      </c>
    </row>
    <row r="5996" spans="1:11" ht="12.75">
      <c r="A5996" s="1425" t="s">
        <v>1360</v>
      </c>
      <c r="B5996" s="1425" t="s">
        <v>780</v>
      </c>
      <c r="C5996" s="1425" t="s">
        <v>390</v>
      </c>
      <c r="D5996" s="1425" t="s">
        <v>549</v>
      </c>
      <c r="E5996" s="1425" t="s">
        <v>1488</v>
      </c>
      <c r="F5996" s="1425" t="s">
        <v>1271</v>
      </c>
      <c r="G5996" s="1425" t="s">
        <v>116</v>
      </c>
      <c r="H5996" s="1425" t="s">
        <v>2762</v>
      </c>
      <c r="I5996" s="1425" t="s">
        <v>2777</v>
      </c>
      <c r="J5996" s="1425" t="s">
        <v>1272</v>
      </c>
      <c r="K5996" s="1425">
        <v>260.35000000000002</v>
      </c>
    </row>
    <row r="5997" spans="1:11" ht="12.75">
      <c r="A5997" s="1425" t="s">
        <v>1360</v>
      </c>
      <c r="B5997" s="1425" t="s">
        <v>780</v>
      </c>
      <c r="C5997" s="1425" t="s">
        <v>390</v>
      </c>
      <c r="D5997" s="1425" t="s">
        <v>549</v>
      </c>
      <c r="E5997" s="1425" t="s">
        <v>1488</v>
      </c>
      <c r="F5997" s="1425" t="s">
        <v>1271</v>
      </c>
      <c r="G5997" s="1425" t="s">
        <v>116</v>
      </c>
      <c r="H5997" s="1425" t="s">
        <v>2762</v>
      </c>
      <c r="I5997" s="1425" t="s">
        <v>2778</v>
      </c>
      <c r="J5997" s="1425" t="s">
        <v>1272</v>
      </c>
      <c r="K5997" s="1425">
        <v>2856.6500000000001</v>
      </c>
    </row>
    <row r="5998" spans="1:11" ht="12.75">
      <c r="A5998" s="1425" t="s">
        <v>1360</v>
      </c>
      <c r="B5998" s="1425" t="s">
        <v>780</v>
      </c>
      <c r="C5998" s="1425" t="s">
        <v>390</v>
      </c>
      <c r="D5998" s="1425" t="s">
        <v>549</v>
      </c>
      <c r="E5998" s="1425" t="s">
        <v>1488</v>
      </c>
      <c r="F5998" s="1425" t="s">
        <v>1271</v>
      </c>
      <c r="G5998" s="1425" t="s">
        <v>116</v>
      </c>
      <c r="H5998" s="1425" t="s">
        <v>1263</v>
      </c>
      <c r="I5998" s="1425" t="s">
        <v>2775</v>
      </c>
      <c r="J5998" s="1425" t="s">
        <v>1272</v>
      </c>
      <c r="K5998" s="1425">
        <v>3138.98</v>
      </c>
    </row>
    <row r="5999" spans="1:11" ht="12.75">
      <c r="A5999" s="1425" t="s">
        <v>1360</v>
      </c>
      <c r="B5999" s="1425" t="s">
        <v>780</v>
      </c>
      <c r="C5999" s="1425" t="s">
        <v>390</v>
      </c>
      <c r="D5999" s="1425" t="s">
        <v>549</v>
      </c>
      <c r="E5999" s="1425" t="s">
        <v>1488</v>
      </c>
      <c r="F5999" s="1425" t="s">
        <v>1271</v>
      </c>
      <c r="G5999" s="1425" t="s">
        <v>116</v>
      </c>
      <c r="H5999" s="1425" t="s">
        <v>1263</v>
      </c>
      <c r="I5999" s="1425" t="s">
        <v>2776</v>
      </c>
      <c r="J5999" s="1425" t="s">
        <v>1272</v>
      </c>
      <c r="K5999" s="1425">
        <v>4219.2299999999996</v>
      </c>
    </row>
    <row r="6000" spans="1:11" ht="12.75">
      <c r="A6000" s="1425" t="s">
        <v>1360</v>
      </c>
      <c r="B6000" s="1425" t="s">
        <v>780</v>
      </c>
      <c r="C6000" s="1425" t="s">
        <v>390</v>
      </c>
      <c r="D6000" s="1425" t="s">
        <v>549</v>
      </c>
      <c r="E6000" s="1425" t="s">
        <v>1488</v>
      </c>
      <c r="F6000" s="1425" t="s">
        <v>1271</v>
      </c>
      <c r="G6000" s="1425" t="s">
        <v>116</v>
      </c>
      <c r="H6000" s="1425" t="s">
        <v>1263</v>
      </c>
      <c r="I6000" s="1425" t="s">
        <v>2777</v>
      </c>
      <c r="J6000" s="1425" t="s">
        <v>1272</v>
      </c>
      <c r="K6000" s="1425">
        <v>750.54999999999995</v>
      </c>
    </row>
    <row r="6001" spans="1:11" ht="12.75">
      <c r="A6001" s="1425" t="s">
        <v>1360</v>
      </c>
      <c r="B6001" s="1425" t="s">
        <v>780</v>
      </c>
      <c r="C6001" s="1425" t="s">
        <v>390</v>
      </c>
      <c r="D6001" s="1425" t="s">
        <v>549</v>
      </c>
      <c r="E6001" s="1425" t="s">
        <v>1488</v>
      </c>
      <c r="F6001" s="1425" t="s">
        <v>1271</v>
      </c>
      <c r="G6001" s="1425" t="s">
        <v>116</v>
      </c>
      <c r="H6001" s="1425" t="s">
        <v>1263</v>
      </c>
      <c r="I6001" s="1425" t="s">
        <v>2778</v>
      </c>
      <c r="J6001" s="1425" t="s">
        <v>1272</v>
      </c>
      <c r="K6001" s="1425">
        <v>4348.3400000000001</v>
      </c>
    </row>
    <row r="6002" spans="1:11" ht="12.75">
      <c r="A6002" s="1425" t="s">
        <v>1360</v>
      </c>
      <c r="B6002" s="1425" t="s">
        <v>780</v>
      </c>
      <c r="C6002" s="1425" t="s">
        <v>390</v>
      </c>
      <c r="D6002" s="1425" t="s">
        <v>549</v>
      </c>
      <c r="E6002" s="1425" t="s">
        <v>1488</v>
      </c>
      <c r="F6002" s="1425" t="s">
        <v>1271</v>
      </c>
      <c r="G6002" s="1425" t="s">
        <v>116</v>
      </c>
      <c r="H6002" s="1425" t="s">
        <v>2772</v>
      </c>
      <c r="I6002" s="1425" t="s">
        <v>2775</v>
      </c>
      <c r="J6002" s="1425" t="s">
        <v>1272</v>
      </c>
      <c r="K6002" s="1425">
        <v>3613.4699999999998</v>
      </c>
    </row>
    <row r="6003" spans="1:11" ht="12.75">
      <c r="A6003" s="1425" t="s">
        <v>1360</v>
      </c>
      <c r="B6003" s="1425" t="s">
        <v>780</v>
      </c>
      <c r="C6003" s="1425" t="s">
        <v>390</v>
      </c>
      <c r="D6003" s="1425" t="s">
        <v>549</v>
      </c>
      <c r="E6003" s="1425" t="s">
        <v>1488</v>
      </c>
      <c r="F6003" s="1425" t="s">
        <v>1271</v>
      </c>
      <c r="G6003" s="1425" t="s">
        <v>116</v>
      </c>
      <c r="H6003" s="1425" t="s">
        <v>2772</v>
      </c>
      <c r="I6003" s="1425" t="s">
        <v>2776</v>
      </c>
      <c r="J6003" s="1425" t="s">
        <v>1272</v>
      </c>
      <c r="K6003" s="1425">
        <v>4790.3000000000002</v>
      </c>
    </row>
    <row r="6004" spans="1:11" ht="12.75">
      <c r="A6004" s="1425" t="s">
        <v>1360</v>
      </c>
      <c r="B6004" s="1425" t="s">
        <v>780</v>
      </c>
      <c r="C6004" s="1425" t="s">
        <v>390</v>
      </c>
      <c r="D6004" s="1425" t="s">
        <v>549</v>
      </c>
      <c r="E6004" s="1425" t="s">
        <v>1488</v>
      </c>
      <c r="F6004" s="1425" t="s">
        <v>1271</v>
      </c>
      <c r="G6004" s="1425" t="s">
        <v>116</v>
      </c>
      <c r="H6004" s="1425" t="s">
        <v>2772</v>
      </c>
      <c r="I6004" s="1425" t="s">
        <v>2777</v>
      </c>
      <c r="J6004" s="1425" t="s">
        <v>1272</v>
      </c>
      <c r="K6004" s="1425">
        <v>888.19000000000005</v>
      </c>
    </row>
    <row r="6005" spans="1:11" ht="12.75">
      <c r="A6005" s="1425" t="s">
        <v>1360</v>
      </c>
      <c r="B6005" s="1425" t="s">
        <v>780</v>
      </c>
      <c r="C6005" s="1425" t="s">
        <v>390</v>
      </c>
      <c r="D6005" s="1425" t="s">
        <v>549</v>
      </c>
      <c r="E6005" s="1425" t="s">
        <v>1488</v>
      </c>
      <c r="F6005" s="1425" t="s">
        <v>1271</v>
      </c>
      <c r="G6005" s="1425" t="s">
        <v>116</v>
      </c>
      <c r="H6005" s="1425" t="s">
        <v>2772</v>
      </c>
      <c r="I6005" s="1425" t="s">
        <v>2778</v>
      </c>
      <c r="J6005" s="1425" t="s">
        <v>1272</v>
      </c>
      <c r="K6005" s="1425">
        <v>5054.5299999999997</v>
      </c>
    </row>
    <row r="6006" spans="1:11" ht="12.75">
      <c r="A6006" s="1425" t="s">
        <v>1360</v>
      </c>
      <c r="B6006" s="1425" t="s">
        <v>780</v>
      </c>
      <c r="C6006" s="1425" t="s">
        <v>390</v>
      </c>
      <c r="D6006" s="1425" t="s">
        <v>549</v>
      </c>
      <c r="E6006" s="1425" t="s">
        <v>1488</v>
      </c>
      <c r="F6006" s="1425" t="s">
        <v>1271</v>
      </c>
      <c r="G6006" s="1425" t="s">
        <v>116</v>
      </c>
      <c r="H6006" s="1425" t="s">
        <v>2773</v>
      </c>
      <c r="I6006" s="1425" t="s">
        <v>2775</v>
      </c>
      <c r="J6006" s="1425" t="s">
        <v>1272</v>
      </c>
      <c r="K6006" s="1425">
        <v>1260.8299999999999</v>
      </c>
    </row>
    <row r="6007" spans="1:11" ht="12.75">
      <c r="A6007" s="1425" t="s">
        <v>1360</v>
      </c>
      <c r="B6007" s="1425" t="s">
        <v>780</v>
      </c>
      <c r="C6007" s="1425" t="s">
        <v>390</v>
      </c>
      <c r="D6007" s="1425" t="s">
        <v>549</v>
      </c>
      <c r="E6007" s="1425" t="s">
        <v>1488</v>
      </c>
      <c r="F6007" s="1425" t="s">
        <v>1271</v>
      </c>
      <c r="G6007" s="1425" t="s">
        <v>116</v>
      </c>
      <c r="H6007" s="1425" t="s">
        <v>2773</v>
      </c>
      <c r="I6007" s="1425" t="s">
        <v>2776</v>
      </c>
      <c r="J6007" s="1425" t="s">
        <v>1272</v>
      </c>
      <c r="K6007" s="1425">
        <v>1799.71</v>
      </c>
    </row>
    <row r="6008" spans="1:11" ht="12.75">
      <c r="A6008" s="1425" t="s">
        <v>1360</v>
      </c>
      <c r="B6008" s="1425" t="s">
        <v>780</v>
      </c>
      <c r="C6008" s="1425" t="s">
        <v>390</v>
      </c>
      <c r="D6008" s="1425" t="s">
        <v>549</v>
      </c>
      <c r="E6008" s="1425" t="s">
        <v>1488</v>
      </c>
      <c r="F6008" s="1425" t="s">
        <v>1271</v>
      </c>
      <c r="G6008" s="1425" t="s">
        <v>116</v>
      </c>
      <c r="H6008" s="1425" t="s">
        <v>2773</v>
      </c>
      <c r="I6008" s="1425" t="s">
        <v>2777</v>
      </c>
      <c r="J6008" s="1425" t="s">
        <v>1272</v>
      </c>
      <c r="K6008" s="1425">
        <v>96.659999999999997</v>
      </c>
    </row>
    <row r="6009" spans="1:11" ht="12.75">
      <c r="A6009" s="1425" t="s">
        <v>1360</v>
      </c>
      <c r="B6009" s="1425" t="s">
        <v>780</v>
      </c>
      <c r="C6009" s="1425" t="s">
        <v>390</v>
      </c>
      <c r="D6009" s="1425" t="s">
        <v>549</v>
      </c>
      <c r="E6009" s="1425" t="s">
        <v>1488</v>
      </c>
      <c r="F6009" s="1425" t="s">
        <v>1271</v>
      </c>
      <c r="G6009" s="1425" t="s">
        <v>116</v>
      </c>
      <c r="H6009" s="1425" t="s">
        <v>2773</v>
      </c>
      <c r="I6009" s="1425" t="s">
        <v>2778</v>
      </c>
      <c r="J6009" s="1425" t="s">
        <v>1272</v>
      </c>
      <c r="K6009" s="1425">
        <v>1723.23</v>
      </c>
    </row>
    <row r="6010" spans="1:11" ht="12.75">
      <c r="A6010" s="1425" t="s">
        <v>1360</v>
      </c>
      <c r="B6010" s="1425" t="s">
        <v>780</v>
      </c>
      <c r="C6010" s="1425" t="s">
        <v>390</v>
      </c>
      <c r="D6010" s="1425" t="s">
        <v>549</v>
      </c>
      <c r="E6010" s="1425" t="s">
        <v>1488</v>
      </c>
      <c r="F6010" s="1425" t="s">
        <v>1271</v>
      </c>
      <c r="G6010" s="1425" t="s">
        <v>116</v>
      </c>
      <c r="H6010" s="1425" t="s">
        <v>1264</v>
      </c>
      <c r="I6010" s="1425" t="s">
        <v>2775</v>
      </c>
      <c r="J6010" s="1425" t="s">
        <v>1272</v>
      </c>
      <c r="K6010" s="1425">
        <v>5625.6599999999999</v>
      </c>
    </row>
    <row r="6011" spans="1:11" ht="12.75">
      <c r="A6011" s="1425" t="s">
        <v>1360</v>
      </c>
      <c r="B6011" s="1425" t="s">
        <v>780</v>
      </c>
      <c r="C6011" s="1425" t="s">
        <v>390</v>
      </c>
      <c r="D6011" s="1425" t="s">
        <v>549</v>
      </c>
      <c r="E6011" s="1425" t="s">
        <v>1488</v>
      </c>
      <c r="F6011" s="1425" t="s">
        <v>1271</v>
      </c>
      <c r="G6011" s="1425" t="s">
        <v>116</v>
      </c>
      <c r="H6011" s="1425" t="s">
        <v>1264</v>
      </c>
      <c r="I6011" s="1425" t="s">
        <v>2776</v>
      </c>
      <c r="J6011" s="1425" t="s">
        <v>1272</v>
      </c>
      <c r="K6011" s="1425">
        <v>7805.6499999999996</v>
      </c>
    </row>
    <row r="6012" spans="1:11" ht="12.75">
      <c r="A6012" s="1425" t="s">
        <v>1360</v>
      </c>
      <c r="B6012" s="1425" t="s">
        <v>780</v>
      </c>
      <c r="C6012" s="1425" t="s">
        <v>390</v>
      </c>
      <c r="D6012" s="1425" t="s">
        <v>549</v>
      </c>
      <c r="E6012" s="1425" t="s">
        <v>1488</v>
      </c>
      <c r="F6012" s="1425" t="s">
        <v>1271</v>
      </c>
      <c r="G6012" s="1425" t="s">
        <v>116</v>
      </c>
      <c r="H6012" s="1425" t="s">
        <v>1264</v>
      </c>
      <c r="I6012" s="1425" t="s">
        <v>2777</v>
      </c>
      <c r="J6012" s="1425" t="s">
        <v>1272</v>
      </c>
      <c r="K6012" s="1425">
        <v>1544.1400000000001</v>
      </c>
    </row>
    <row r="6013" spans="1:11" ht="12.75">
      <c r="A6013" s="1425" t="s">
        <v>1360</v>
      </c>
      <c r="B6013" s="1425" t="s">
        <v>780</v>
      </c>
      <c r="C6013" s="1425" t="s">
        <v>390</v>
      </c>
      <c r="D6013" s="1425" t="s">
        <v>549</v>
      </c>
      <c r="E6013" s="1425" t="s">
        <v>1488</v>
      </c>
      <c r="F6013" s="1425" t="s">
        <v>1271</v>
      </c>
      <c r="G6013" s="1425" t="s">
        <v>116</v>
      </c>
      <c r="H6013" s="1425" t="s">
        <v>1264</v>
      </c>
      <c r="I6013" s="1425" t="s">
        <v>2778</v>
      </c>
      <c r="J6013" s="1425" t="s">
        <v>1272</v>
      </c>
      <c r="K6013" s="1425">
        <v>7515.1599999999999</v>
      </c>
    </row>
    <row r="6014" spans="1:11" ht="12.75">
      <c r="A6014" s="1425" t="s">
        <v>1360</v>
      </c>
      <c r="B6014" s="1425" t="s">
        <v>780</v>
      </c>
      <c r="C6014" s="1425" t="s">
        <v>390</v>
      </c>
      <c r="D6014" s="1425" t="s">
        <v>549</v>
      </c>
      <c r="E6014" s="1425" t="s">
        <v>1488</v>
      </c>
      <c r="F6014" s="1425" t="s">
        <v>1271</v>
      </c>
      <c r="G6014" s="1425" t="s">
        <v>116</v>
      </c>
      <c r="H6014" s="1425" t="s">
        <v>1265</v>
      </c>
      <c r="I6014" s="1425" t="s">
        <v>2775</v>
      </c>
      <c r="J6014" s="1425" t="s">
        <v>1272</v>
      </c>
      <c r="K6014" s="1425">
        <v>3441.3299999999999</v>
      </c>
    </row>
    <row r="6015" spans="1:11" ht="12.75">
      <c r="A6015" s="1425" t="s">
        <v>1360</v>
      </c>
      <c r="B6015" s="1425" t="s">
        <v>780</v>
      </c>
      <c r="C6015" s="1425" t="s">
        <v>390</v>
      </c>
      <c r="D6015" s="1425" t="s">
        <v>549</v>
      </c>
      <c r="E6015" s="1425" t="s">
        <v>1488</v>
      </c>
      <c r="F6015" s="1425" t="s">
        <v>1271</v>
      </c>
      <c r="G6015" s="1425" t="s">
        <v>116</v>
      </c>
      <c r="H6015" s="1425" t="s">
        <v>1265</v>
      </c>
      <c r="I6015" s="1425" t="s">
        <v>2776</v>
      </c>
      <c r="J6015" s="1425" t="s">
        <v>1272</v>
      </c>
      <c r="K6015" s="1425">
        <v>4347.29</v>
      </c>
    </row>
    <row r="6016" spans="1:11" ht="12.75">
      <c r="A6016" s="1425" t="s">
        <v>1360</v>
      </c>
      <c r="B6016" s="1425" t="s">
        <v>780</v>
      </c>
      <c r="C6016" s="1425" t="s">
        <v>390</v>
      </c>
      <c r="D6016" s="1425" t="s">
        <v>549</v>
      </c>
      <c r="E6016" s="1425" t="s">
        <v>1488</v>
      </c>
      <c r="F6016" s="1425" t="s">
        <v>1271</v>
      </c>
      <c r="G6016" s="1425" t="s">
        <v>116</v>
      </c>
      <c r="H6016" s="1425" t="s">
        <v>1265</v>
      </c>
      <c r="I6016" s="1425" t="s">
        <v>2777</v>
      </c>
      <c r="J6016" s="1425" t="s">
        <v>1272</v>
      </c>
      <c r="K6016" s="1425">
        <v>696.60000000000002</v>
      </c>
    </row>
    <row r="6017" spans="1:11" ht="12.75">
      <c r="A6017" s="1425" t="s">
        <v>1360</v>
      </c>
      <c r="B6017" s="1425" t="s">
        <v>780</v>
      </c>
      <c r="C6017" s="1425" t="s">
        <v>390</v>
      </c>
      <c r="D6017" s="1425" t="s">
        <v>549</v>
      </c>
      <c r="E6017" s="1425" t="s">
        <v>1488</v>
      </c>
      <c r="F6017" s="1425" t="s">
        <v>1271</v>
      </c>
      <c r="G6017" s="1425" t="s">
        <v>116</v>
      </c>
      <c r="H6017" s="1425" t="s">
        <v>1265</v>
      </c>
      <c r="I6017" s="1425" t="s">
        <v>2778</v>
      </c>
      <c r="J6017" s="1425" t="s">
        <v>1272</v>
      </c>
      <c r="K6017" s="1425">
        <v>5234.1300000000001</v>
      </c>
    </row>
    <row r="6018" spans="1:11" ht="12.75">
      <c r="A6018" s="1425" t="s">
        <v>1360</v>
      </c>
      <c r="B6018" s="1425" t="s">
        <v>780</v>
      </c>
      <c r="C6018" s="1425" t="s">
        <v>390</v>
      </c>
      <c r="D6018" s="1425" t="s">
        <v>549</v>
      </c>
      <c r="E6018" s="1425" t="s">
        <v>1488</v>
      </c>
      <c r="F6018" s="1425" t="s">
        <v>1271</v>
      </c>
      <c r="G6018" s="1425" t="s">
        <v>116</v>
      </c>
      <c r="H6018" s="1425" t="s">
        <v>2774</v>
      </c>
      <c r="I6018" s="1425" t="s">
        <v>2775</v>
      </c>
      <c r="J6018" s="1425" t="s">
        <v>1272</v>
      </c>
      <c r="K6018" s="1425">
        <v>1336.5599999999999</v>
      </c>
    </row>
    <row r="6019" spans="1:11" ht="12.75">
      <c r="A6019" s="1425" t="s">
        <v>1360</v>
      </c>
      <c r="B6019" s="1425" t="s">
        <v>780</v>
      </c>
      <c r="C6019" s="1425" t="s">
        <v>390</v>
      </c>
      <c r="D6019" s="1425" t="s">
        <v>549</v>
      </c>
      <c r="E6019" s="1425" t="s">
        <v>1488</v>
      </c>
      <c r="F6019" s="1425" t="s">
        <v>1271</v>
      </c>
      <c r="G6019" s="1425" t="s">
        <v>116</v>
      </c>
      <c r="H6019" s="1425" t="s">
        <v>2774</v>
      </c>
      <c r="I6019" s="1425" t="s">
        <v>2776</v>
      </c>
      <c r="J6019" s="1425" t="s">
        <v>1272</v>
      </c>
      <c r="K6019" s="1425">
        <v>569.47000000000003</v>
      </c>
    </row>
    <row r="6020" spans="1:11" ht="12.75">
      <c r="A6020" s="1425" t="s">
        <v>1360</v>
      </c>
      <c r="B6020" s="1425" t="s">
        <v>780</v>
      </c>
      <c r="C6020" s="1425" t="s">
        <v>390</v>
      </c>
      <c r="D6020" s="1425" t="s">
        <v>549</v>
      </c>
      <c r="E6020" s="1425" t="s">
        <v>1488</v>
      </c>
      <c r="F6020" s="1425" t="s">
        <v>1271</v>
      </c>
      <c r="G6020" s="1425" t="s">
        <v>116</v>
      </c>
      <c r="H6020" s="1425" t="s">
        <v>2774</v>
      </c>
      <c r="I6020" s="1425" t="s">
        <v>2777</v>
      </c>
      <c r="J6020" s="1425" t="s">
        <v>1272</v>
      </c>
      <c r="K6020" s="1425">
        <v>-23.300000000000001</v>
      </c>
    </row>
    <row r="6021" spans="1:11" ht="12.75">
      <c r="A6021" s="1425" t="s">
        <v>1360</v>
      </c>
      <c r="B6021" s="1425" t="s">
        <v>780</v>
      </c>
      <c r="C6021" s="1425" t="s">
        <v>390</v>
      </c>
      <c r="D6021" s="1425" t="s">
        <v>549</v>
      </c>
      <c r="E6021" s="1425" t="s">
        <v>1488</v>
      </c>
      <c r="F6021" s="1425" t="s">
        <v>1271</v>
      </c>
      <c r="G6021" s="1425" t="s">
        <v>116</v>
      </c>
      <c r="H6021" s="1425" t="s">
        <v>2774</v>
      </c>
      <c r="I6021" s="1425" t="s">
        <v>2778</v>
      </c>
      <c r="J6021" s="1425" t="s">
        <v>1272</v>
      </c>
      <c r="K6021" s="1425">
        <v>1674.5899999999999</v>
      </c>
    </row>
    <row r="6022" spans="1:11" ht="12.75">
      <c r="A6022" s="1425" t="s">
        <v>1360</v>
      </c>
      <c r="B6022" s="1425" t="s">
        <v>780</v>
      </c>
      <c r="C6022" s="1425" t="s">
        <v>390</v>
      </c>
      <c r="D6022" s="1425" t="s">
        <v>549</v>
      </c>
      <c r="E6022" s="1425" t="s">
        <v>1488</v>
      </c>
      <c r="F6022" s="1425" t="s">
        <v>1271</v>
      </c>
      <c r="G6022" s="1425" t="s">
        <v>116</v>
      </c>
      <c r="H6022" s="1425" t="s">
        <v>1266</v>
      </c>
      <c r="I6022" s="1425" t="s">
        <v>2775</v>
      </c>
      <c r="J6022" s="1425" t="s">
        <v>1272</v>
      </c>
      <c r="K6022" s="1425">
        <v>3206.5300000000002</v>
      </c>
    </row>
    <row r="6023" spans="1:11" ht="12.75">
      <c r="A6023" s="1425" t="s">
        <v>1360</v>
      </c>
      <c r="B6023" s="1425" t="s">
        <v>780</v>
      </c>
      <c r="C6023" s="1425" t="s">
        <v>390</v>
      </c>
      <c r="D6023" s="1425" t="s">
        <v>549</v>
      </c>
      <c r="E6023" s="1425" t="s">
        <v>1488</v>
      </c>
      <c r="F6023" s="1425" t="s">
        <v>1271</v>
      </c>
      <c r="G6023" s="1425" t="s">
        <v>116</v>
      </c>
      <c r="H6023" s="1425" t="s">
        <v>1266</v>
      </c>
      <c r="I6023" s="1425" t="s">
        <v>2776</v>
      </c>
      <c r="J6023" s="1425" t="s">
        <v>1272</v>
      </c>
      <c r="K6023" s="1425">
        <v>4157.7399999999998</v>
      </c>
    </row>
    <row r="6024" spans="1:11" ht="12.75">
      <c r="A6024" s="1425" t="s">
        <v>1360</v>
      </c>
      <c r="B6024" s="1425" t="s">
        <v>780</v>
      </c>
      <c r="C6024" s="1425" t="s">
        <v>390</v>
      </c>
      <c r="D6024" s="1425" t="s">
        <v>549</v>
      </c>
      <c r="E6024" s="1425" t="s">
        <v>1488</v>
      </c>
      <c r="F6024" s="1425" t="s">
        <v>1271</v>
      </c>
      <c r="G6024" s="1425" t="s">
        <v>116</v>
      </c>
      <c r="H6024" s="1425" t="s">
        <v>1266</v>
      </c>
      <c r="I6024" s="1425" t="s">
        <v>2777</v>
      </c>
      <c r="J6024" s="1425" t="s">
        <v>1272</v>
      </c>
      <c r="K6024" s="1425">
        <v>666.95000000000005</v>
      </c>
    </row>
    <row r="6025" spans="1:11" ht="12.75">
      <c r="A6025" s="1425" t="s">
        <v>1360</v>
      </c>
      <c r="B6025" s="1425" t="s">
        <v>780</v>
      </c>
      <c r="C6025" s="1425" t="s">
        <v>390</v>
      </c>
      <c r="D6025" s="1425" t="s">
        <v>549</v>
      </c>
      <c r="E6025" s="1425" t="s">
        <v>1488</v>
      </c>
      <c r="F6025" s="1425" t="s">
        <v>1271</v>
      </c>
      <c r="G6025" s="1425" t="s">
        <v>116</v>
      </c>
      <c r="H6025" s="1425" t="s">
        <v>1266</v>
      </c>
      <c r="I6025" s="1425" t="s">
        <v>2778</v>
      </c>
      <c r="J6025" s="1425" t="s">
        <v>1272</v>
      </c>
      <c r="K6025" s="1425">
        <v>4861.8400000000001</v>
      </c>
    </row>
    <row r="6026" spans="1:11" ht="12.75">
      <c r="A6026" s="1425" t="s">
        <v>1360</v>
      </c>
      <c r="B6026" s="1425" t="s">
        <v>780</v>
      </c>
      <c r="C6026" s="1425" t="s">
        <v>390</v>
      </c>
      <c r="D6026" s="1425" t="s">
        <v>549</v>
      </c>
      <c r="E6026" s="1425" t="s">
        <v>1488</v>
      </c>
      <c r="F6026" s="1425" t="s">
        <v>1271</v>
      </c>
      <c r="G6026" s="1425" t="s">
        <v>116</v>
      </c>
      <c r="H6026" s="1425" t="s">
        <v>1267</v>
      </c>
      <c r="I6026" s="1425" t="s">
        <v>2775</v>
      </c>
      <c r="J6026" s="1425" t="s">
        <v>1272</v>
      </c>
      <c r="K6026" s="1425">
        <v>3154.5</v>
      </c>
    </row>
    <row r="6027" spans="1:11" ht="12.75">
      <c r="A6027" s="1425" t="s">
        <v>1360</v>
      </c>
      <c r="B6027" s="1425" t="s">
        <v>780</v>
      </c>
      <c r="C6027" s="1425" t="s">
        <v>390</v>
      </c>
      <c r="D6027" s="1425" t="s">
        <v>549</v>
      </c>
      <c r="E6027" s="1425" t="s">
        <v>1488</v>
      </c>
      <c r="F6027" s="1425" t="s">
        <v>1271</v>
      </c>
      <c r="G6027" s="1425" t="s">
        <v>116</v>
      </c>
      <c r="H6027" s="1425" t="s">
        <v>1267</v>
      </c>
      <c r="I6027" s="1425" t="s">
        <v>2776</v>
      </c>
      <c r="J6027" s="1425" t="s">
        <v>1272</v>
      </c>
      <c r="K6027" s="1425">
        <v>4757.9799999999996</v>
      </c>
    </row>
    <row r="6028" spans="1:11" ht="12.75">
      <c r="A6028" s="1425" t="s">
        <v>1360</v>
      </c>
      <c r="B6028" s="1425" t="s">
        <v>780</v>
      </c>
      <c r="C6028" s="1425" t="s">
        <v>390</v>
      </c>
      <c r="D6028" s="1425" t="s">
        <v>549</v>
      </c>
      <c r="E6028" s="1425" t="s">
        <v>1488</v>
      </c>
      <c r="F6028" s="1425" t="s">
        <v>1271</v>
      </c>
      <c r="G6028" s="1425" t="s">
        <v>116</v>
      </c>
      <c r="H6028" s="1425" t="s">
        <v>1267</v>
      </c>
      <c r="I6028" s="1425" t="s">
        <v>2777</v>
      </c>
      <c r="J6028" s="1425" t="s">
        <v>1272</v>
      </c>
      <c r="K6028" s="1425">
        <v>805.40999999999997</v>
      </c>
    </row>
    <row r="6029" spans="1:11" ht="12.75">
      <c r="A6029" s="1425" t="s">
        <v>1360</v>
      </c>
      <c r="B6029" s="1425" t="s">
        <v>780</v>
      </c>
      <c r="C6029" s="1425" t="s">
        <v>390</v>
      </c>
      <c r="D6029" s="1425" t="s">
        <v>549</v>
      </c>
      <c r="E6029" s="1425" t="s">
        <v>1488</v>
      </c>
      <c r="F6029" s="1425" t="s">
        <v>1271</v>
      </c>
      <c r="G6029" s="1425" t="s">
        <v>116</v>
      </c>
      <c r="H6029" s="1425" t="s">
        <v>1267</v>
      </c>
      <c r="I6029" s="1425" t="s">
        <v>2778</v>
      </c>
      <c r="J6029" s="1425" t="s">
        <v>1272</v>
      </c>
      <c r="K6029" s="1425">
        <v>4510.6300000000001</v>
      </c>
    </row>
    <row r="6030" spans="1:11" ht="12.75">
      <c r="A6030" s="1425" t="s">
        <v>1360</v>
      </c>
      <c r="B6030" s="1425" t="s">
        <v>780</v>
      </c>
      <c r="C6030" s="1425" t="s">
        <v>390</v>
      </c>
      <c r="D6030" s="1425" t="s">
        <v>549</v>
      </c>
      <c r="E6030" s="1425" t="s">
        <v>2907</v>
      </c>
      <c r="F6030" s="1425" t="s">
        <v>1281</v>
      </c>
      <c r="G6030" s="1425" t="s">
        <v>1238</v>
      </c>
      <c r="H6030" s="1425" t="s">
        <v>2762</v>
      </c>
      <c r="I6030" s="1425" t="s">
        <v>2764</v>
      </c>
      <c r="J6030" s="1425" t="s">
        <v>1282</v>
      </c>
      <c r="K6030" s="1425">
        <v>0.040000000000000001</v>
      </c>
    </row>
    <row r="6031" spans="1:11" ht="12.75">
      <c r="A6031" s="1425" t="s">
        <v>1360</v>
      </c>
      <c r="B6031" s="1425" t="s">
        <v>780</v>
      </c>
      <c r="C6031" s="1425" t="s">
        <v>390</v>
      </c>
      <c r="D6031" s="1425" t="s">
        <v>549</v>
      </c>
      <c r="E6031" s="1425" t="s">
        <v>2907</v>
      </c>
      <c r="F6031" s="1425" t="s">
        <v>1281</v>
      </c>
      <c r="G6031" s="1425" t="s">
        <v>1238</v>
      </c>
      <c r="H6031" s="1425" t="s">
        <v>2762</v>
      </c>
      <c r="I6031" s="1425" t="s">
        <v>2767</v>
      </c>
      <c r="J6031" s="1425" t="s">
        <v>1282</v>
      </c>
      <c r="K6031" s="1425">
        <v>13.949999999999999</v>
      </c>
    </row>
    <row r="6032" spans="1:11" ht="12.75">
      <c r="A6032" s="1425" t="s">
        <v>1360</v>
      </c>
      <c r="B6032" s="1425" t="s">
        <v>780</v>
      </c>
      <c r="C6032" s="1425" t="s">
        <v>390</v>
      </c>
      <c r="D6032" s="1425" t="s">
        <v>549</v>
      </c>
      <c r="E6032" s="1425" t="s">
        <v>2907</v>
      </c>
      <c r="F6032" s="1425" t="s">
        <v>1281</v>
      </c>
      <c r="G6032" s="1425" t="s">
        <v>1238</v>
      </c>
      <c r="H6032" s="1425" t="s">
        <v>2762</v>
      </c>
      <c r="I6032" s="1425" t="s">
        <v>2768</v>
      </c>
      <c r="J6032" s="1425" t="s">
        <v>1282</v>
      </c>
      <c r="K6032" s="1425">
        <v>0.96999999999999997</v>
      </c>
    </row>
    <row r="6033" spans="1:11" ht="12.75">
      <c r="A6033" s="1425" t="s">
        <v>1360</v>
      </c>
      <c r="B6033" s="1425" t="s">
        <v>780</v>
      </c>
      <c r="C6033" s="1425" t="s">
        <v>390</v>
      </c>
      <c r="D6033" s="1425" t="s">
        <v>549</v>
      </c>
      <c r="E6033" s="1425" t="s">
        <v>2907</v>
      </c>
      <c r="F6033" s="1425" t="s">
        <v>1281</v>
      </c>
      <c r="G6033" s="1425" t="s">
        <v>1238</v>
      </c>
      <c r="H6033" s="1425" t="s">
        <v>2762</v>
      </c>
      <c r="I6033" s="1425" t="s">
        <v>2769</v>
      </c>
      <c r="J6033" s="1425" t="s">
        <v>1282</v>
      </c>
      <c r="K6033" s="1425">
        <v>2.2000000000000002</v>
      </c>
    </row>
    <row r="6034" spans="1:11" ht="12.75">
      <c r="A6034" s="1425" t="s">
        <v>1360</v>
      </c>
      <c r="B6034" s="1425" t="s">
        <v>780</v>
      </c>
      <c r="C6034" s="1425" t="s">
        <v>390</v>
      </c>
      <c r="D6034" s="1425" t="s">
        <v>549</v>
      </c>
      <c r="E6034" s="1425" t="s">
        <v>2907</v>
      </c>
      <c r="F6034" s="1425" t="s">
        <v>1281</v>
      </c>
      <c r="G6034" s="1425" t="s">
        <v>1238</v>
      </c>
      <c r="H6034" s="1425" t="s">
        <v>2762</v>
      </c>
      <c r="I6034" s="1425" t="s">
        <v>2770</v>
      </c>
      <c r="J6034" s="1425" t="s">
        <v>1282</v>
      </c>
      <c r="K6034" s="1425">
        <v>2.1299999999999999</v>
      </c>
    </row>
    <row r="6035" spans="1:11" ht="12.75">
      <c r="A6035" s="1425" t="s">
        <v>1360</v>
      </c>
      <c r="B6035" s="1425" t="s">
        <v>780</v>
      </c>
      <c r="C6035" s="1425" t="s">
        <v>390</v>
      </c>
      <c r="D6035" s="1425" t="s">
        <v>549</v>
      </c>
      <c r="E6035" s="1425" t="s">
        <v>2907</v>
      </c>
      <c r="F6035" s="1425" t="s">
        <v>1281</v>
      </c>
      <c r="G6035" s="1425" t="s">
        <v>1238</v>
      </c>
      <c r="H6035" s="1425" t="s">
        <v>2762</v>
      </c>
      <c r="I6035" s="1425" t="s">
        <v>2771</v>
      </c>
      <c r="J6035" s="1425" t="s">
        <v>1282</v>
      </c>
      <c r="K6035" s="1425">
        <v>106.62</v>
      </c>
    </row>
    <row r="6036" spans="1:11" ht="12.75">
      <c r="A6036" s="1425" t="s">
        <v>1360</v>
      </c>
      <c r="B6036" s="1425" t="s">
        <v>780</v>
      </c>
      <c r="C6036" s="1425" t="s">
        <v>390</v>
      </c>
      <c r="D6036" s="1425" t="s">
        <v>549</v>
      </c>
      <c r="E6036" s="1425" t="s">
        <v>2907</v>
      </c>
      <c r="F6036" s="1425" t="s">
        <v>1281</v>
      </c>
      <c r="G6036" s="1425" t="s">
        <v>1238</v>
      </c>
      <c r="H6036" s="1425" t="s">
        <v>1263</v>
      </c>
      <c r="I6036" s="1425" t="s">
        <v>2764</v>
      </c>
      <c r="J6036" s="1425" t="s">
        <v>1282</v>
      </c>
      <c r="K6036" s="1425">
        <v>0.10000000000000001</v>
      </c>
    </row>
    <row r="6037" spans="1:11" ht="12.75">
      <c r="A6037" s="1425" t="s">
        <v>1360</v>
      </c>
      <c r="B6037" s="1425" t="s">
        <v>780</v>
      </c>
      <c r="C6037" s="1425" t="s">
        <v>390</v>
      </c>
      <c r="D6037" s="1425" t="s">
        <v>549</v>
      </c>
      <c r="E6037" s="1425" t="s">
        <v>2907</v>
      </c>
      <c r="F6037" s="1425" t="s">
        <v>1281</v>
      </c>
      <c r="G6037" s="1425" t="s">
        <v>1238</v>
      </c>
      <c r="H6037" s="1425" t="s">
        <v>1263</v>
      </c>
      <c r="I6037" s="1425" t="s">
        <v>2766</v>
      </c>
      <c r="J6037" s="1425" t="s">
        <v>1282</v>
      </c>
      <c r="K6037" s="1425">
        <v>7.4000000000000004</v>
      </c>
    </row>
    <row r="6038" spans="1:11" ht="12.75">
      <c r="A6038" s="1425" t="s">
        <v>1360</v>
      </c>
      <c r="B6038" s="1425" t="s">
        <v>780</v>
      </c>
      <c r="C6038" s="1425" t="s">
        <v>390</v>
      </c>
      <c r="D6038" s="1425" t="s">
        <v>549</v>
      </c>
      <c r="E6038" s="1425" t="s">
        <v>2907</v>
      </c>
      <c r="F6038" s="1425" t="s">
        <v>1281</v>
      </c>
      <c r="G6038" s="1425" t="s">
        <v>1238</v>
      </c>
      <c r="H6038" s="1425" t="s">
        <v>1263</v>
      </c>
      <c r="I6038" s="1425" t="s">
        <v>2767</v>
      </c>
      <c r="J6038" s="1425" t="s">
        <v>1282</v>
      </c>
      <c r="K6038" s="1425">
        <v>12.449999999999999</v>
      </c>
    </row>
    <row r="6039" spans="1:11" ht="12.75">
      <c r="A6039" s="1425" t="s">
        <v>1360</v>
      </c>
      <c r="B6039" s="1425" t="s">
        <v>780</v>
      </c>
      <c r="C6039" s="1425" t="s">
        <v>390</v>
      </c>
      <c r="D6039" s="1425" t="s">
        <v>549</v>
      </c>
      <c r="E6039" s="1425" t="s">
        <v>2907</v>
      </c>
      <c r="F6039" s="1425" t="s">
        <v>1281</v>
      </c>
      <c r="G6039" s="1425" t="s">
        <v>1238</v>
      </c>
      <c r="H6039" s="1425" t="s">
        <v>1263</v>
      </c>
      <c r="I6039" s="1425" t="s">
        <v>2768</v>
      </c>
      <c r="J6039" s="1425" t="s">
        <v>1282</v>
      </c>
      <c r="K6039" s="1425">
        <v>-1.1599999999999999</v>
      </c>
    </row>
    <row r="6040" spans="1:11" ht="12.75">
      <c r="A6040" s="1425" t="s">
        <v>1360</v>
      </c>
      <c r="B6040" s="1425" t="s">
        <v>780</v>
      </c>
      <c r="C6040" s="1425" t="s">
        <v>390</v>
      </c>
      <c r="D6040" s="1425" t="s">
        <v>549</v>
      </c>
      <c r="E6040" s="1425" t="s">
        <v>2907</v>
      </c>
      <c r="F6040" s="1425" t="s">
        <v>1281</v>
      </c>
      <c r="G6040" s="1425" t="s">
        <v>1238</v>
      </c>
      <c r="H6040" s="1425" t="s">
        <v>1263</v>
      </c>
      <c r="I6040" s="1425" t="s">
        <v>2769</v>
      </c>
      <c r="J6040" s="1425" t="s">
        <v>1282</v>
      </c>
      <c r="K6040" s="1425">
        <v>0.64000000000000001</v>
      </c>
    </row>
    <row r="6041" spans="1:11" ht="12.75">
      <c r="A6041" s="1425" t="s">
        <v>1360</v>
      </c>
      <c r="B6041" s="1425" t="s">
        <v>780</v>
      </c>
      <c r="C6041" s="1425" t="s">
        <v>390</v>
      </c>
      <c r="D6041" s="1425" t="s">
        <v>549</v>
      </c>
      <c r="E6041" s="1425" t="s">
        <v>2907</v>
      </c>
      <c r="F6041" s="1425" t="s">
        <v>1281</v>
      </c>
      <c r="G6041" s="1425" t="s">
        <v>1238</v>
      </c>
      <c r="H6041" s="1425" t="s">
        <v>1263</v>
      </c>
      <c r="I6041" s="1425" t="s">
        <v>2770</v>
      </c>
      <c r="J6041" s="1425" t="s">
        <v>1282</v>
      </c>
      <c r="K6041" s="1425">
        <v>3.1800000000000002</v>
      </c>
    </row>
    <row r="6042" spans="1:11" ht="12.75">
      <c r="A6042" s="1425" t="s">
        <v>1360</v>
      </c>
      <c r="B6042" s="1425" t="s">
        <v>780</v>
      </c>
      <c r="C6042" s="1425" t="s">
        <v>390</v>
      </c>
      <c r="D6042" s="1425" t="s">
        <v>549</v>
      </c>
      <c r="E6042" s="1425" t="s">
        <v>2907</v>
      </c>
      <c r="F6042" s="1425" t="s">
        <v>1281</v>
      </c>
      <c r="G6042" s="1425" t="s">
        <v>1238</v>
      </c>
      <c r="H6042" s="1425" t="s">
        <v>1263</v>
      </c>
      <c r="I6042" s="1425" t="s">
        <v>2771</v>
      </c>
      <c r="J6042" s="1425" t="s">
        <v>1282</v>
      </c>
      <c r="K6042" s="1425">
        <v>86.760000000000005</v>
      </c>
    </row>
    <row r="6043" spans="1:11" ht="12.75">
      <c r="A6043" s="1425" t="s">
        <v>1360</v>
      </c>
      <c r="B6043" s="1425" t="s">
        <v>780</v>
      </c>
      <c r="C6043" s="1425" t="s">
        <v>390</v>
      </c>
      <c r="D6043" s="1425" t="s">
        <v>549</v>
      </c>
      <c r="E6043" s="1425" t="s">
        <v>2907</v>
      </c>
      <c r="F6043" s="1425" t="s">
        <v>1281</v>
      </c>
      <c r="G6043" s="1425" t="s">
        <v>1238</v>
      </c>
      <c r="H6043" s="1425" t="s">
        <v>2772</v>
      </c>
      <c r="I6043" s="1425" t="s">
        <v>2765</v>
      </c>
      <c r="J6043" s="1425" t="s">
        <v>1282</v>
      </c>
      <c r="K6043" s="1425">
        <v>0.40000000000000002</v>
      </c>
    </row>
    <row r="6044" spans="1:11" ht="12.75">
      <c r="A6044" s="1425" t="s">
        <v>1360</v>
      </c>
      <c r="B6044" s="1425" t="s">
        <v>780</v>
      </c>
      <c r="C6044" s="1425" t="s">
        <v>390</v>
      </c>
      <c r="D6044" s="1425" t="s">
        <v>549</v>
      </c>
      <c r="E6044" s="1425" t="s">
        <v>2907</v>
      </c>
      <c r="F6044" s="1425" t="s">
        <v>1281</v>
      </c>
      <c r="G6044" s="1425" t="s">
        <v>1238</v>
      </c>
      <c r="H6044" s="1425" t="s">
        <v>2772</v>
      </c>
      <c r="I6044" s="1425" t="s">
        <v>2767</v>
      </c>
      <c r="J6044" s="1425" t="s">
        <v>1282</v>
      </c>
      <c r="K6044" s="1425">
        <v>11.84</v>
      </c>
    </row>
    <row r="6045" spans="1:11" ht="12.75">
      <c r="A6045" s="1425" t="s">
        <v>1360</v>
      </c>
      <c r="B6045" s="1425" t="s">
        <v>780</v>
      </c>
      <c r="C6045" s="1425" t="s">
        <v>390</v>
      </c>
      <c r="D6045" s="1425" t="s">
        <v>549</v>
      </c>
      <c r="E6045" s="1425" t="s">
        <v>2907</v>
      </c>
      <c r="F6045" s="1425" t="s">
        <v>1281</v>
      </c>
      <c r="G6045" s="1425" t="s">
        <v>1238</v>
      </c>
      <c r="H6045" s="1425" t="s">
        <v>2772</v>
      </c>
      <c r="I6045" s="1425" t="s">
        <v>2768</v>
      </c>
      <c r="J6045" s="1425" t="s">
        <v>1282</v>
      </c>
      <c r="K6045" s="1425">
        <v>3.9900000000000002</v>
      </c>
    </row>
    <row r="6046" spans="1:11" ht="12.75">
      <c r="A6046" s="1425" t="s">
        <v>1360</v>
      </c>
      <c r="B6046" s="1425" t="s">
        <v>780</v>
      </c>
      <c r="C6046" s="1425" t="s">
        <v>390</v>
      </c>
      <c r="D6046" s="1425" t="s">
        <v>549</v>
      </c>
      <c r="E6046" s="1425" t="s">
        <v>2907</v>
      </c>
      <c r="F6046" s="1425" t="s">
        <v>1281</v>
      </c>
      <c r="G6046" s="1425" t="s">
        <v>1238</v>
      </c>
      <c r="H6046" s="1425" t="s">
        <v>2772</v>
      </c>
      <c r="I6046" s="1425" t="s">
        <v>2769</v>
      </c>
      <c r="J6046" s="1425" t="s">
        <v>1282</v>
      </c>
      <c r="K6046" s="1425">
        <v>1.3899999999999999</v>
      </c>
    </row>
    <row r="6047" spans="1:11" ht="12.75">
      <c r="A6047" s="1425" t="s">
        <v>1360</v>
      </c>
      <c r="B6047" s="1425" t="s">
        <v>780</v>
      </c>
      <c r="C6047" s="1425" t="s">
        <v>390</v>
      </c>
      <c r="D6047" s="1425" t="s">
        <v>549</v>
      </c>
      <c r="E6047" s="1425" t="s">
        <v>2907</v>
      </c>
      <c r="F6047" s="1425" t="s">
        <v>1281</v>
      </c>
      <c r="G6047" s="1425" t="s">
        <v>1238</v>
      </c>
      <c r="H6047" s="1425" t="s">
        <v>2772</v>
      </c>
      <c r="I6047" s="1425" t="s">
        <v>2770</v>
      </c>
      <c r="J6047" s="1425" t="s">
        <v>1282</v>
      </c>
      <c r="K6047" s="1425">
        <v>7.9500000000000002</v>
      </c>
    </row>
    <row r="6048" spans="1:11" ht="12.75">
      <c r="A6048" s="1425" t="s">
        <v>1360</v>
      </c>
      <c r="B6048" s="1425" t="s">
        <v>780</v>
      </c>
      <c r="C6048" s="1425" t="s">
        <v>390</v>
      </c>
      <c r="D6048" s="1425" t="s">
        <v>549</v>
      </c>
      <c r="E6048" s="1425" t="s">
        <v>2907</v>
      </c>
      <c r="F6048" s="1425" t="s">
        <v>1281</v>
      </c>
      <c r="G6048" s="1425" t="s">
        <v>1238</v>
      </c>
      <c r="H6048" s="1425" t="s">
        <v>2772</v>
      </c>
      <c r="I6048" s="1425" t="s">
        <v>2771</v>
      </c>
      <c r="J6048" s="1425" t="s">
        <v>1282</v>
      </c>
      <c r="K6048" s="1425">
        <v>95.079999999999998</v>
      </c>
    </row>
    <row r="6049" spans="1:11" ht="12.75">
      <c r="A6049" s="1425" t="s">
        <v>1360</v>
      </c>
      <c r="B6049" s="1425" t="s">
        <v>780</v>
      </c>
      <c r="C6049" s="1425" t="s">
        <v>390</v>
      </c>
      <c r="D6049" s="1425" t="s">
        <v>549</v>
      </c>
      <c r="E6049" s="1425" t="s">
        <v>2907</v>
      </c>
      <c r="F6049" s="1425" t="s">
        <v>1281</v>
      </c>
      <c r="G6049" s="1425" t="s">
        <v>1238</v>
      </c>
      <c r="H6049" s="1425" t="s">
        <v>2773</v>
      </c>
      <c r="I6049" s="1425" t="s">
        <v>2765</v>
      </c>
      <c r="J6049" s="1425" t="s">
        <v>1282</v>
      </c>
      <c r="K6049" s="1425">
        <v>3.52</v>
      </c>
    </row>
    <row r="6050" spans="1:11" ht="12.75">
      <c r="A6050" s="1425" t="s">
        <v>1360</v>
      </c>
      <c r="B6050" s="1425" t="s">
        <v>780</v>
      </c>
      <c r="C6050" s="1425" t="s">
        <v>390</v>
      </c>
      <c r="D6050" s="1425" t="s">
        <v>549</v>
      </c>
      <c r="E6050" s="1425" t="s">
        <v>2907</v>
      </c>
      <c r="F6050" s="1425" t="s">
        <v>1281</v>
      </c>
      <c r="G6050" s="1425" t="s">
        <v>1238</v>
      </c>
      <c r="H6050" s="1425" t="s">
        <v>2773</v>
      </c>
      <c r="I6050" s="1425" t="s">
        <v>2767</v>
      </c>
      <c r="J6050" s="1425" t="s">
        <v>1282</v>
      </c>
      <c r="K6050" s="1425">
        <v>13.6</v>
      </c>
    </row>
    <row r="6051" spans="1:11" ht="12.75">
      <c r="A6051" s="1425" t="s">
        <v>1360</v>
      </c>
      <c r="B6051" s="1425" t="s">
        <v>780</v>
      </c>
      <c r="C6051" s="1425" t="s">
        <v>390</v>
      </c>
      <c r="D6051" s="1425" t="s">
        <v>549</v>
      </c>
      <c r="E6051" s="1425" t="s">
        <v>2907</v>
      </c>
      <c r="F6051" s="1425" t="s">
        <v>1281</v>
      </c>
      <c r="G6051" s="1425" t="s">
        <v>1238</v>
      </c>
      <c r="H6051" s="1425" t="s">
        <v>2773</v>
      </c>
      <c r="I6051" s="1425" t="s">
        <v>2768</v>
      </c>
      <c r="J6051" s="1425" t="s">
        <v>1282</v>
      </c>
      <c r="K6051" s="1425">
        <v>2.2200000000000002</v>
      </c>
    </row>
    <row r="6052" spans="1:11" ht="12.75">
      <c r="A6052" s="1425" t="s">
        <v>1360</v>
      </c>
      <c r="B6052" s="1425" t="s">
        <v>780</v>
      </c>
      <c r="C6052" s="1425" t="s">
        <v>390</v>
      </c>
      <c r="D6052" s="1425" t="s">
        <v>549</v>
      </c>
      <c r="E6052" s="1425" t="s">
        <v>2907</v>
      </c>
      <c r="F6052" s="1425" t="s">
        <v>1281</v>
      </c>
      <c r="G6052" s="1425" t="s">
        <v>1238</v>
      </c>
      <c r="H6052" s="1425" t="s">
        <v>2773</v>
      </c>
      <c r="I6052" s="1425" t="s">
        <v>2769</v>
      </c>
      <c r="J6052" s="1425" t="s">
        <v>1282</v>
      </c>
      <c r="K6052" s="1425">
        <v>5.7000000000000002</v>
      </c>
    </row>
    <row r="6053" spans="1:11" ht="12.75">
      <c r="A6053" s="1425" t="s">
        <v>1360</v>
      </c>
      <c r="B6053" s="1425" t="s">
        <v>780</v>
      </c>
      <c r="C6053" s="1425" t="s">
        <v>390</v>
      </c>
      <c r="D6053" s="1425" t="s">
        <v>549</v>
      </c>
      <c r="E6053" s="1425" t="s">
        <v>2907</v>
      </c>
      <c r="F6053" s="1425" t="s">
        <v>1281</v>
      </c>
      <c r="G6053" s="1425" t="s">
        <v>1238</v>
      </c>
      <c r="H6053" s="1425" t="s">
        <v>2773</v>
      </c>
      <c r="I6053" s="1425" t="s">
        <v>2770</v>
      </c>
      <c r="J6053" s="1425" t="s">
        <v>1282</v>
      </c>
      <c r="K6053" s="1425">
        <v>2.7999999999999998</v>
      </c>
    </row>
    <row r="6054" spans="1:11" ht="12.75">
      <c r="A6054" s="1425" t="s">
        <v>1360</v>
      </c>
      <c r="B6054" s="1425" t="s">
        <v>780</v>
      </c>
      <c r="C6054" s="1425" t="s">
        <v>390</v>
      </c>
      <c r="D6054" s="1425" t="s">
        <v>549</v>
      </c>
      <c r="E6054" s="1425" t="s">
        <v>2907</v>
      </c>
      <c r="F6054" s="1425" t="s">
        <v>1281</v>
      </c>
      <c r="G6054" s="1425" t="s">
        <v>1238</v>
      </c>
      <c r="H6054" s="1425" t="s">
        <v>2773</v>
      </c>
      <c r="I6054" s="1425" t="s">
        <v>2771</v>
      </c>
      <c r="J6054" s="1425" t="s">
        <v>1282</v>
      </c>
      <c r="K6054" s="1425">
        <v>106.37</v>
      </c>
    </row>
    <row r="6055" spans="1:11" ht="12.75">
      <c r="A6055" s="1425" t="s">
        <v>1360</v>
      </c>
      <c r="B6055" s="1425" t="s">
        <v>780</v>
      </c>
      <c r="C6055" s="1425" t="s">
        <v>390</v>
      </c>
      <c r="D6055" s="1425" t="s">
        <v>549</v>
      </c>
      <c r="E6055" s="1425" t="s">
        <v>2907</v>
      </c>
      <c r="F6055" s="1425" t="s">
        <v>1281</v>
      </c>
      <c r="G6055" s="1425" t="s">
        <v>1238</v>
      </c>
      <c r="H6055" s="1425" t="s">
        <v>1264</v>
      </c>
      <c r="I6055" s="1425" t="s">
        <v>2764</v>
      </c>
      <c r="J6055" s="1425" t="s">
        <v>1282</v>
      </c>
      <c r="K6055" s="1425">
        <v>3.8900000000000001</v>
      </c>
    </row>
    <row r="6056" spans="1:11" ht="12.75">
      <c r="A6056" s="1425" t="s">
        <v>1360</v>
      </c>
      <c r="B6056" s="1425" t="s">
        <v>780</v>
      </c>
      <c r="C6056" s="1425" t="s">
        <v>390</v>
      </c>
      <c r="D6056" s="1425" t="s">
        <v>549</v>
      </c>
      <c r="E6056" s="1425" t="s">
        <v>2907</v>
      </c>
      <c r="F6056" s="1425" t="s">
        <v>1281</v>
      </c>
      <c r="G6056" s="1425" t="s">
        <v>1238</v>
      </c>
      <c r="H6056" s="1425" t="s">
        <v>1264</v>
      </c>
      <c r="I6056" s="1425" t="s">
        <v>2765</v>
      </c>
      <c r="J6056" s="1425" t="s">
        <v>1282</v>
      </c>
      <c r="K6056" s="1425">
        <v>4.3799999999999999</v>
      </c>
    </row>
    <row r="6057" spans="1:11" ht="12.75">
      <c r="A6057" s="1425" t="s">
        <v>1360</v>
      </c>
      <c r="B6057" s="1425" t="s">
        <v>780</v>
      </c>
      <c r="C6057" s="1425" t="s">
        <v>390</v>
      </c>
      <c r="D6057" s="1425" t="s">
        <v>549</v>
      </c>
      <c r="E6057" s="1425" t="s">
        <v>2907</v>
      </c>
      <c r="F6057" s="1425" t="s">
        <v>1281</v>
      </c>
      <c r="G6057" s="1425" t="s">
        <v>1238</v>
      </c>
      <c r="H6057" s="1425" t="s">
        <v>1264</v>
      </c>
      <c r="I6057" s="1425" t="s">
        <v>2767</v>
      </c>
      <c r="J6057" s="1425" t="s">
        <v>1282</v>
      </c>
      <c r="K6057" s="1425">
        <v>17.91</v>
      </c>
    </row>
    <row r="6058" spans="1:11" ht="12.75">
      <c r="A6058" s="1425" t="s">
        <v>1360</v>
      </c>
      <c r="B6058" s="1425" t="s">
        <v>780</v>
      </c>
      <c r="C6058" s="1425" t="s">
        <v>390</v>
      </c>
      <c r="D6058" s="1425" t="s">
        <v>549</v>
      </c>
      <c r="E6058" s="1425" t="s">
        <v>2907</v>
      </c>
      <c r="F6058" s="1425" t="s">
        <v>1281</v>
      </c>
      <c r="G6058" s="1425" t="s">
        <v>1238</v>
      </c>
      <c r="H6058" s="1425" t="s">
        <v>1264</v>
      </c>
      <c r="I6058" s="1425" t="s">
        <v>2768</v>
      </c>
      <c r="J6058" s="1425" t="s">
        <v>1282</v>
      </c>
      <c r="K6058" s="1425">
        <v>6.4100000000000001</v>
      </c>
    </row>
    <row r="6059" spans="1:11" ht="12.75">
      <c r="A6059" s="1425" t="s">
        <v>1360</v>
      </c>
      <c r="B6059" s="1425" t="s">
        <v>780</v>
      </c>
      <c r="C6059" s="1425" t="s">
        <v>390</v>
      </c>
      <c r="D6059" s="1425" t="s">
        <v>549</v>
      </c>
      <c r="E6059" s="1425" t="s">
        <v>2907</v>
      </c>
      <c r="F6059" s="1425" t="s">
        <v>1281</v>
      </c>
      <c r="G6059" s="1425" t="s">
        <v>1238</v>
      </c>
      <c r="H6059" s="1425" t="s">
        <v>1264</v>
      </c>
      <c r="I6059" s="1425" t="s">
        <v>2769</v>
      </c>
      <c r="J6059" s="1425" t="s">
        <v>1282</v>
      </c>
      <c r="K6059" s="1425">
        <v>0.12</v>
      </c>
    </row>
    <row r="6060" spans="1:11" ht="12.75">
      <c r="A6060" s="1425" t="s">
        <v>1360</v>
      </c>
      <c r="B6060" s="1425" t="s">
        <v>780</v>
      </c>
      <c r="C6060" s="1425" t="s">
        <v>390</v>
      </c>
      <c r="D6060" s="1425" t="s">
        <v>549</v>
      </c>
      <c r="E6060" s="1425" t="s">
        <v>2907</v>
      </c>
      <c r="F6060" s="1425" t="s">
        <v>1281</v>
      </c>
      <c r="G6060" s="1425" t="s">
        <v>1238</v>
      </c>
      <c r="H6060" s="1425" t="s">
        <v>1264</v>
      </c>
      <c r="I6060" s="1425" t="s">
        <v>2770</v>
      </c>
      <c r="J6060" s="1425" t="s">
        <v>1282</v>
      </c>
      <c r="K6060" s="1425">
        <v>2.02</v>
      </c>
    </row>
    <row r="6061" spans="1:11" ht="12.75">
      <c r="A6061" s="1425" t="s">
        <v>1360</v>
      </c>
      <c r="B6061" s="1425" t="s">
        <v>780</v>
      </c>
      <c r="C6061" s="1425" t="s">
        <v>390</v>
      </c>
      <c r="D6061" s="1425" t="s">
        <v>549</v>
      </c>
      <c r="E6061" s="1425" t="s">
        <v>2907</v>
      </c>
      <c r="F6061" s="1425" t="s">
        <v>1281</v>
      </c>
      <c r="G6061" s="1425" t="s">
        <v>1238</v>
      </c>
      <c r="H6061" s="1425" t="s">
        <v>1264</v>
      </c>
      <c r="I6061" s="1425" t="s">
        <v>2771</v>
      </c>
      <c r="J6061" s="1425" t="s">
        <v>1282</v>
      </c>
      <c r="K6061" s="1425">
        <v>136.5</v>
      </c>
    </row>
    <row r="6062" spans="1:11" ht="12.75">
      <c r="A6062" s="1425" t="s">
        <v>1360</v>
      </c>
      <c r="B6062" s="1425" t="s">
        <v>780</v>
      </c>
      <c r="C6062" s="1425" t="s">
        <v>390</v>
      </c>
      <c r="D6062" s="1425" t="s">
        <v>549</v>
      </c>
      <c r="E6062" s="1425" t="s">
        <v>2907</v>
      </c>
      <c r="F6062" s="1425" t="s">
        <v>1281</v>
      </c>
      <c r="G6062" s="1425" t="s">
        <v>1238</v>
      </c>
      <c r="H6062" s="1425" t="s">
        <v>1265</v>
      </c>
      <c r="I6062" s="1425" t="s">
        <v>2767</v>
      </c>
      <c r="J6062" s="1425" t="s">
        <v>1282</v>
      </c>
      <c r="K6062" s="1425">
        <v>15.9</v>
      </c>
    </row>
    <row r="6063" spans="1:11" ht="12.75">
      <c r="A6063" s="1425" t="s">
        <v>1360</v>
      </c>
      <c r="B6063" s="1425" t="s">
        <v>780</v>
      </c>
      <c r="C6063" s="1425" t="s">
        <v>390</v>
      </c>
      <c r="D6063" s="1425" t="s">
        <v>549</v>
      </c>
      <c r="E6063" s="1425" t="s">
        <v>2907</v>
      </c>
      <c r="F6063" s="1425" t="s">
        <v>1281</v>
      </c>
      <c r="G6063" s="1425" t="s">
        <v>1238</v>
      </c>
      <c r="H6063" s="1425" t="s">
        <v>1265</v>
      </c>
      <c r="I6063" s="1425" t="s">
        <v>2768</v>
      </c>
      <c r="J6063" s="1425" t="s">
        <v>1282</v>
      </c>
      <c r="K6063" s="1425">
        <v>5.9800000000000004</v>
      </c>
    </row>
    <row r="6064" spans="1:11" ht="12.75">
      <c r="A6064" s="1425" t="s">
        <v>1360</v>
      </c>
      <c r="B6064" s="1425" t="s">
        <v>780</v>
      </c>
      <c r="C6064" s="1425" t="s">
        <v>390</v>
      </c>
      <c r="D6064" s="1425" t="s">
        <v>549</v>
      </c>
      <c r="E6064" s="1425" t="s">
        <v>2907</v>
      </c>
      <c r="F6064" s="1425" t="s">
        <v>1281</v>
      </c>
      <c r="G6064" s="1425" t="s">
        <v>1238</v>
      </c>
      <c r="H6064" s="1425" t="s">
        <v>1265</v>
      </c>
      <c r="I6064" s="1425" t="s">
        <v>2769</v>
      </c>
      <c r="J6064" s="1425" t="s">
        <v>1282</v>
      </c>
      <c r="K6064" s="1425">
        <v>6.8200000000000003</v>
      </c>
    </row>
    <row r="6065" spans="1:11" ht="12.75">
      <c r="A6065" s="1425" t="s">
        <v>1360</v>
      </c>
      <c r="B6065" s="1425" t="s">
        <v>780</v>
      </c>
      <c r="C6065" s="1425" t="s">
        <v>390</v>
      </c>
      <c r="D6065" s="1425" t="s">
        <v>549</v>
      </c>
      <c r="E6065" s="1425" t="s">
        <v>2907</v>
      </c>
      <c r="F6065" s="1425" t="s">
        <v>1281</v>
      </c>
      <c r="G6065" s="1425" t="s">
        <v>1238</v>
      </c>
      <c r="H6065" s="1425" t="s">
        <v>1265</v>
      </c>
      <c r="I6065" s="1425" t="s">
        <v>2770</v>
      </c>
      <c r="J6065" s="1425" t="s">
        <v>1282</v>
      </c>
      <c r="K6065" s="1425">
        <v>2.9399999999999999</v>
      </c>
    </row>
    <row r="6066" spans="1:11" ht="12.75">
      <c r="A6066" s="1425" t="s">
        <v>1360</v>
      </c>
      <c r="B6066" s="1425" t="s">
        <v>780</v>
      </c>
      <c r="C6066" s="1425" t="s">
        <v>390</v>
      </c>
      <c r="D6066" s="1425" t="s">
        <v>549</v>
      </c>
      <c r="E6066" s="1425" t="s">
        <v>2907</v>
      </c>
      <c r="F6066" s="1425" t="s">
        <v>1281</v>
      </c>
      <c r="G6066" s="1425" t="s">
        <v>1238</v>
      </c>
      <c r="H6066" s="1425" t="s">
        <v>1265</v>
      </c>
      <c r="I6066" s="1425" t="s">
        <v>2771</v>
      </c>
      <c r="J6066" s="1425" t="s">
        <v>1282</v>
      </c>
      <c r="K6066" s="1425">
        <v>85.170000000000002</v>
      </c>
    </row>
    <row r="6067" spans="1:11" ht="12.75">
      <c r="A6067" s="1425" t="s">
        <v>1360</v>
      </c>
      <c r="B6067" s="1425" t="s">
        <v>780</v>
      </c>
      <c r="C6067" s="1425" t="s">
        <v>390</v>
      </c>
      <c r="D6067" s="1425" t="s">
        <v>549</v>
      </c>
      <c r="E6067" s="1425" t="s">
        <v>2907</v>
      </c>
      <c r="F6067" s="1425" t="s">
        <v>1281</v>
      </c>
      <c r="G6067" s="1425" t="s">
        <v>1238</v>
      </c>
      <c r="H6067" s="1425" t="s">
        <v>2774</v>
      </c>
      <c r="I6067" s="1425" t="s">
        <v>2764</v>
      </c>
      <c r="J6067" s="1425" t="s">
        <v>1282</v>
      </c>
      <c r="K6067" s="1425">
        <v>0.63</v>
      </c>
    </row>
    <row r="6068" spans="1:11" ht="12.75">
      <c r="A6068" s="1425" t="s">
        <v>1360</v>
      </c>
      <c r="B6068" s="1425" t="s">
        <v>780</v>
      </c>
      <c r="C6068" s="1425" t="s">
        <v>390</v>
      </c>
      <c r="D6068" s="1425" t="s">
        <v>549</v>
      </c>
      <c r="E6068" s="1425" t="s">
        <v>2907</v>
      </c>
      <c r="F6068" s="1425" t="s">
        <v>1281</v>
      </c>
      <c r="G6068" s="1425" t="s">
        <v>1238</v>
      </c>
      <c r="H6068" s="1425" t="s">
        <v>2774</v>
      </c>
      <c r="I6068" s="1425" t="s">
        <v>2767</v>
      </c>
      <c r="J6068" s="1425" t="s">
        <v>1282</v>
      </c>
      <c r="K6068" s="1425">
        <v>17.579999999999998</v>
      </c>
    </row>
    <row r="6069" spans="1:11" ht="12.75">
      <c r="A6069" s="1425" t="s">
        <v>1360</v>
      </c>
      <c r="B6069" s="1425" t="s">
        <v>780</v>
      </c>
      <c r="C6069" s="1425" t="s">
        <v>390</v>
      </c>
      <c r="D6069" s="1425" t="s">
        <v>549</v>
      </c>
      <c r="E6069" s="1425" t="s">
        <v>2907</v>
      </c>
      <c r="F6069" s="1425" t="s">
        <v>1281</v>
      </c>
      <c r="G6069" s="1425" t="s">
        <v>1238</v>
      </c>
      <c r="H6069" s="1425" t="s">
        <v>2774</v>
      </c>
      <c r="I6069" s="1425" t="s">
        <v>2768</v>
      </c>
      <c r="J6069" s="1425" t="s">
        <v>1282</v>
      </c>
      <c r="K6069" s="1425">
        <v>0.47999999999999998</v>
      </c>
    </row>
    <row r="6070" spans="1:11" ht="12.75">
      <c r="A6070" s="1425" t="s">
        <v>1360</v>
      </c>
      <c r="B6070" s="1425" t="s">
        <v>780</v>
      </c>
      <c r="C6070" s="1425" t="s">
        <v>390</v>
      </c>
      <c r="D6070" s="1425" t="s">
        <v>549</v>
      </c>
      <c r="E6070" s="1425" t="s">
        <v>2907</v>
      </c>
      <c r="F6070" s="1425" t="s">
        <v>1281</v>
      </c>
      <c r="G6070" s="1425" t="s">
        <v>1238</v>
      </c>
      <c r="H6070" s="1425" t="s">
        <v>2774</v>
      </c>
      <c r="I6070" s="1425" t="s">
        <v>2769</v>
      </c>
      <c r="J6070" s="1425" t="s">
        <v>1282</v>
      </c>
      <c r="K6070" s="1425">
        <v>2.3900000000000001</v>
      </c>
    </row>
    <row r="6071" spans="1:11" ht="12.75">
      <c r="A6071" s="1425" t="s">
        <v>1360</v>
      </c>
      <c r="B6071" s="1425" t="s">
        <v>780</v>
      </c>
      <c r="C6071" s="1425" t="s">
        <v>390</v>
      </c>
      <c r="D6071" s="1425" t="s">
        <v>549</v>
      </c>
      <c r="E6071" s="1425" t="s">
        <v>2907</v>
      </c>
      <c r="F6071" s="1425" t="s">
        <v>1281</v>
      </c>
      <c r="G6071" s="1425" t="s">
        <v>1238</v>
      </c>
      <c r="H6071" s="1425" t="s">
        <v>2774</v>
      </c>
      <c r="I6071" s="1425" t="s">
        <v>2770</v>
      </c>
      <c r="J6071" s="1425" t="s">
        <v>1282</v>
      </c>
      <c r="K6071" s="1425">
        <v>11.039999999999999</v>
      </c>
    </row>
    <row r="6072" spans="1:11" ht="12.75">
      <c r="A6072" s="1425" t="s">
        <v>1360</v>
      </c>
      <c r="B6072" s="1425" t="s">
        <v>780</v>
      </c>
      <c r="C6072" s="1425" t="s">
        <v>390</v>
      </c>
      <c r="D6072" s="1425" t="s">
        <v>549</v>
      </c>
      <c r="E6072" s="1425" t="s">
        <v>2907</v>
      </c>
      <c r="F6072" s="1425" t="s">
        <v>1281</v>
      </c>
      <c r="G6072" s="1425" t="s">
        <v>1238</v>
      </c>
      <c r="H6072" s="1425" t="s">
        <v>2774</v>
      </c>
      <c r="I6072" s="1425" t="s">
        <v>2771</v>
      </c>
      <c r="J6072" s="1425" t="s">
        <v>1282</v>
      </c>
      <c r="K6072" s="1425">
        <v>90.810000000000002</v>
      </c>
    </row>
    <row r="6073" spans="1:11" ht="12.75">
      <c r="A6073" s="1425" t="s">
        <v>1360</v>
      </c>
      <c r="B6073" s="1425" t="s">
        <v>780</v>
      </c>
      <c r="C6073" s="1425" t="s">
        <v>390</v>
      </c>
      <c r="D6073" s="1425" t="s">
        <v>549</v>
      </c>
      <c r="E6073" s="1425" t="s">
        <v>2907</v>
      </c>
      <c r="F6073" s="1425" t="s">
        <v>1281</v>
      </c>
      <c r="G6073" s="1425" t="s">
        <v>1238</v>
      </c>
      <c r="H6073" s="1425" t="s">
        <v>1266</v>
      </c>
      <c r="I6073" s="1425" t="s">
        <v>2767</v>
      </c>
      <c r="J6073" s="1425" t="s">
        <v>1282</v>
      </c>
      <c r="K6073" s="1425">
        <v>15.07</v>
      </c>
    </row>
    <row r="6074" spans="1:11" ht="12.75">
      <c r="A6074" s="1425" t="s">
        <v>1360</v>
      </c>
      <c r="B6074" s="1425" t="s">
        <v>780</v>
      </c>
      <c r="C6074" s="1425" t="s">
        <v>390</v>
      </c>
      <c r="D6074" s="1425" t="s">
        <v>549</v>
      </c>
      <c r="E6074" s="1425" t="s">
        <v>2907</v>
      </c>
      <c r="F6074" s="1425" t="s">
        <v>1281</v>
      </c>
      <c r="G6074" s="1425" t="s">
        <v>1238</v>
      </c>
      <c r="H6074" s="1425" t="s">
        <v>1266</v>
      </c>
      <c r="I6074" s="1425" t="s">
        <v>2768</v>
      </c>
      <c r="J6074" s="1425" t="s">
        <v>1282</v>
      </c>
      <c r="K6074" s="1425">
        <v>1.97</v>
      </c>
    </row>
    <row r="6075" spans="1:11" ht="12.75">
      <c r="A6075" s="1425" t="s">
        <v>1360</v>
      </c>
      <c r="B6075" s="1425" t="s">
        <v>780</v>
      </c>
      <c r="C6075" s="1425" t="s">
        <v>390</v>
      </c>
      <c r="D6075" s="1425" t="s">
        <v>549</v>
      </c>
      <c r="E6075" s="1425" t="s">
        <v>2907</v>
      </c>
      <c r="F6075" s="1425" t="s">
        <v>1281</v>
      </c>
      <c r="G6075" s="1425" t="s">
        <v>1238</v>
      </c>
      <c r="H6075" s="1425" t="s">
        <v>1266</v>
      </c>
      <c r="I6075" s="1425" t="s">
        <v>2769</v>
      </c>
      <c r="J6075" s="1425" t="s">
        <v>1282</v>
      </c>
      <c r="K6075" s="1425">
        <v>0.60999999999999999</v>
      </c>
    </row>
    <row r="6076" spans="1:11" ht="12.75">
      <c r="A6076" s="1425" t="s">
        <v>1360</v>
      </c>
      <c r="B6076" s="1425" t="s">
        <v>780</v>
      </c>
      <c r="C6076" s="1425" t="s">
        <v>390</v>
      </c>
      <c r="D6076" s="1425" t="s">
        <v>549</v>
      </c>
      <c r="E6076" s="1425" t="s">
        <v>2907</v>
      </c>
      <c r="F6076" s="1425" t="s">
        <v>1281</v>
      </c>
      <c r="G6076" s="1425" t="s">
        <v>1238</v>
      </c>
      <c r="H6076" s="1425" t="s">
        <v>1266</v>
      </c>
      <c r="I6076" s="1425" t="s">
        <v>2770</v>
      </c>
      <c r="J6076" s="1425" t="s">
        <v>1282</v>
      </c>
      <c r="K6076" s="1425">
        <v>0.92000000000000004</v>
      </c>
    </row>
    <row r="6077" spans="1:11" ht="12.75">
      <c r="A6077" s="1425" t="s">
        <v>1360</v>
      </c>
      <c r="B6077" s="1425" t="s">
        <v>780</v>
      </c>
      <c r="C6077" s="1425" t="s">
        <v>390</v>
      </c>
      <c r="D6077" s="1425" t="s">
        <v>549</v>
      </c>
      <c r="E6077" s="1425" t="s">
        <v>2907</v>
      </c>
      <c r="F6077" s="1425" t="s">
        <v>1281</v>
      </c>
      <c r="G6077" s="1425" t="s">
        <v>1238</v>
      </c>
      <c r="H6077" s="1425" t="s">
        <v>1266</v>
      </c>
      <c r="I6077" s="1425" t="s">
        <v>2771</v>
      </c>
      <c r="J6077" s="1425" t="s">
        <v>1282</v>
      </c>
      <c r="K6077" s="1425">
        <v>114.70999999999999</v>
      </c>
    </row>
    <row r="6078" spans="1:11" ht="12.75">
      <c r="A6078" s="1425" t="s">
        <v>1360</v>
      </c>
      <c r="B6078" s="1425" t="s">
        <v>780</v>
      </c>
      <c r="C6078" s="1425" t="s">
        <v>390</v>
      </c>
      <c r="D6078" s="1425" t="s">
        <v>549</v>
      </c>
      <c r="E6078" s="1425" t="s">
        <v>2907</v>
      </c>
      <c r="F6078" s="1425" t="s">
        <v>1281</v>
      </c>
      <c r="G6078" s="1425" t="s">
        <v>1238</v>
      </c>
      <c r="H6078" s="1425" t="s">
        <v>1267</v>
      </c>
      <c r="I6078" s="1425" t="s">
        <v>2765</v>
      </c>
      <c r="J6078" s="1425" t="s">
        <v>1282</v>
      </c>
      <c r="K6078" s="1425">
        <v>6.6799999999999997</v>
      </c>
    </row>
    <row r="6079" spans="1:11" ht="12.75">
      <c r="A6079" s="1425" t="s">
        <v>1360</v>
      </c>
      <c r="B6079" s="1425" t="s">
        <v>780</v>
      </c>
      <c r="C6079" s="1425" t="s">
        <v>390</v>
      </c>
      <c r="D6079" s="1425" t="s">
        <v>549</v>
      </c>
      <c r="E6079" s="1425" t="s">
        <v>2907</v>
      </c>
      <c r="F6079" s="1425" t="s">
        <v>1281</v>
      </c>
      <c r="G6079" s="1425" t="s">
        <v>1238</v>
      </c>
      <c r="H6079" s="1425" t="s">
        <v>1267</v>
      </c>
      <c r="I6079" s="1425" t="s">
        <v>2767</v>
      </c>
      <c r="J6079" s="1425" t="s">
        <v>1282</v>
      </c>
      <c r="K6079" s="1425">
        <v>14.17</v>
      </c>
    </row>
    <row r="6080" spans="1:11" ht="12.75">
      <c r="A6080" s="1425" t="s">
        <v>1360</v>
      </c>
      <c r="B6080" s="1425" t="s">
        <v>780</v>
      </c>
      <c r="C6080" s="1425" t="s">
        <v>390</v>
      </c>
      <c r="D6080" s="1425" t="s">
        <v>549</v>
      </c>
      <c r="E6080" s="1425" t="s">
        <v>2907</v>
      </c>
      <c r="F6080" s="1425" t="s">
        <v>1281</v>
      </c>
      <c r="G6080" s="1425" t="s">
        <v>1238</v>
      </c>
      <c r="H6080" s="1425" t="s">
        <v>1267</v>
      </c>
      <c r="I6080" s="1425" t="s">
        <v>2768</v>
      </c>
      <c r="J6080" s="1425" t="s">
        <v>1282</v>
      </c>
      <c r="K6080" s="1425">
        <v>1.8300000000000001</v>
      </c>
    </row>
    <row r="6081" spans="1:11" ht="12.75">
      <c r="A6081" s="1425" t="s">
        <v>1360</v>
      </c>
      <c r="B6081" s="1425" t="s">
        <v>780</v>
      </c>
      <c r="C6081" s="1425" t="s">
        <v>390</v>
      </c>
      <c r="D6081" s="1425" t="s">
        <v>549</v>
      </c>
      <c r="E6081" s="1425" t="s">
        <v>2907</v>
      </c>
      <c r="F6081" s="1425" t="s">
        <v>1281</v>
      </c>
      <c r="G6081" s="1425" t="s">
        <v>1238</v>
      </c>
      <c r="H6081" s="1425" t="s">
        <v>1267</v>
      </c>
      <c r="I6081" s="1425" t="s">
        <v>2769</v>
      </c>
      <c r="J6081" s="1425" t="s">
        <v>1282</v>
      </c>
      <c r="K6081" s="1425">
        <v>0.68000000000000005</v>
      </c>
    </row>
    <row r="6082" spans="1:11" ht="12.75">
      <c r="A6082" s="1425" t="s">
        <v>1360</v>
      </c>
      <c r="B6082" s="1425" t="s">
        <v>780</v>
      </c>
      <c r="C6082" s="1425" t="s">
        <v>390</v>
      </c>
      <c r="D6082" s="1425" t="s">
        <v>549</v>
      </c>
      <c r="E6082" s="1425" t="s">
        <v>2907</v>
      </c>
      <c r="F6082" s="1425" t="s">
        <v>1281</v>
      </c>
      <c r="G6082" s="1425" t="s">
        <v>1238</v>
      </c>
      <c r="H6082" s="1425" t="s">
        <v>1267</v>
      </c>
      <c r="I6082" s="1425" t="s">
        <v>2770</v>
      </c>
      <c r="J6082" s="1425" t="s">
        <v>1282</v>
      </c>
      <c r="K6082" s="1425">
        <v>2.3199999999999998</v>
      </c>
    </row>
    <row r="6083" spans="1:11" ht="12.75">
      <c r="A6083" s="1425" t="s">
        <v>1360</v>
      </c>
      <c r="B6083" s="1425" t="s">
        <v>780</v>
      </c>
      <c r="C6083" s="1425" t="s">
        <v>390</v>
      </c>
      <c r="D6083" s="1425" t="s">
        <v>549</v>
      </c>
      <c r="E6083" s="1425" t="s">
        <v>2907</v>
      </c>
      <c r="F6083" s="1425" t="s">
        <v>1281</v>
      </c>
      <c r="G6083" s="1425" t="s">
        <v>1238</v>
      </c>
      <c r="H6083" s="1425" t="s">
        <v>1267</v>
      </c>
      <c r="I6083" s="1425" t="s">
        <v>2771</v>
      </c>
      <c r="J6083" s="1425" t="s">
        <v>1282</v>
      </c>
      <c r="K6083" s="1425">
        <v>99.010000000000005</v>
      </c>
    </row>
    <row r="6084" spans="1:11" ht="12.75">
      <c r="A6084" s="1425" t="s">
        <v>1360</v>
      </c>
      <c r="B6084" s="1425" t="s">
        <v>780</v>
      </c>
      <c r="C6084" s="1425" t="s">
        <v>390</v>
      </c>
      <c r="D6084" s="1425" t="s">
        <v>549</v>
      </c>
      <c r="E6084" s="1425" t="s">
        <v>2908</v>
      </c>
      <c r="F6084" s="1425" t="s">
        <v>1295</v>
      </c>
      <c r="G6084" s="1425" t="s">
        <v>1238</v>
      </c>
      <c r="H6084" s="1425" t="s">
        <v>1263</v>
      </c>
      <c r="I6084" s="1425" t="s">
        <v>2771</v>
      </c>
      <c r="J6084" s="1425" t="s">
        <v>1296</v>
      </c>
      <c r="K6084" s="1425">
        <v>0.72999999999999998</v>
      </c>
    </row>
    <row r="6085" spans="1:11" ht="12.75">
      <c r="A6085" s="1425" t="s">
        <v>1360</v>
      </c>
      <c r="B6085" s="1425" t="s">
        <v>780</v>
      </c>
      <c r="C6085" s="1425" t="s">
        <v>390</v>
      </c>
      <c r="D6085" s="1425" t="s">
        <v>549</v>
      </c>
      <c r="E6085" s="1425" t="s">
        <v>2908</v>
      </c>
      <c r="F6085" s="1425" t="s">
        <v>1295</v>
      </c>
      <c r="G6085" s="1425" t="s">
        <v>1238</v>
      </c>
      <c r="H6085" s="1425" t="s">
        <v>2772</v>
      </c>
      <c r="I6085" s="1425" t="s">
        <v>2768</v>
      </c>
      <c r="J6085" s="1425" t="s">
        <v>1296</v>
      </c>
      <c r="K6085" s="1425">
        <v>809.12</v>
      </c>
    </row>
    <row r="6086" spans="1:11" ht="12.75">
      <c r="A6086" s="1425" t="s">
        <v>1360</v>
      </c>
      <c r="B6086" s="1425" t="s">
        <v>780</v>
      </c>
      <c r="C6086" s="1425" t="s">
        <v>390</v>
      </c>
      <c r="D6086" s="1425" t="s">
        <v>549</v>
      </c>
      <c r="E6086" s="1425" t="s">
        <v>2908</v>
      </c>
      <c r="F6086" s="1425" t="s">
        <v>1295</v>
      </c>
      <c r="G6086" s="1425" t="s">
        <v>1238</v>
      </c>
      <c r="H6086" s="1425" t="s">
        <v>2773</v>
      </c>
      <c r="I6086" s="1425" t="s">
        <v>2767</v>
      </c>
      <c r="J6086" s="1425" t="s">
        <v>1296</v>
      </c>
      <c r="K6086" s="1425">
        <v>-0.25</v>
      </c>
    </row>
    <row r="6087" spans="1:11" ht="12.75">
      <c r="A6087" s="1425" t="s">
        <v>1360</v>
      </c>
      <c r="B6087" s="1425" t="s">
        <v>780</v>
      </c>
      <c r="C6087" s="1425" t="s">
        <v>390</v>
      </c>
      <c r="D6087" s="1425" t="s">
        <v>549</v>
      </c>
      <c r="E6087" s="1425" t="s">
        <v>2908</v>
      </c>
      <c r="F6087" s="1425" t="s">
        <v>1295</v>
      </c>
      <c r="G6087" s="1425" t="s">
        <v>1238</v>
      </c>
      <c r="H6087" s="1425" t="s">
        <v>2773</v>
      </c>
      <c r="I6087" s="1425" t="s">
        <v>2771</v>
      </c>
      <c r="J6087" s="1425" t="s">
        <v>1296</v>
      </c>
      <c r="K6087" s="1425">
        <v>4.2699999999999996</v>
      </c>
    </row>
    <row r="6088" spans="1:11" ht="12.75">
      <c r="A6088" s="1425" t="s">
        <v>1360</v>
      </c>
      <c r="B6088" s="1425" t="s">
        <v>780</v>
      </c>
      <c r="C6088" s="1425" t="s">
        <v>390</v>
      </c>
      <c r="D6088" s="1425" t="s">
        <v>549</v>
      </c>
      <c r="E6088" s="1425" t="s">
        <v>2908</v>
      </c>
      <c r="F6088" s="1425" t="s">
        <v>1295</v>
      </c>
      <c r="G6088" s="1425" t="s">
        <v>1238</v>
      </c>
      <c r="H6088" s="1425" t="s">
        <v>1264</v>
      </c>
      <c r="I6088" s="1425" t="s">
        <v>2770</v>
      </c>
      <c r="J6088" s="1425" t="s">
        <v>1296</v>
      </c>
      <c r="K6088" s="1425">
        <v>0.02</v>
      </c>
    </row>
    <row r="6089" spans="1:11" ht="12.75">
      <c r="A6089" s="1425" t="s">
        <v>1360</v>
      </c>
      <c r="B6089" s="1425" t="s">
        <v>780</v>
      </c>
      <c r="C6089" s="1425" t="s">
        <v>390</v>
      </c>
      <c r="D6089" s="1425" t="s">
        <v>549</v>
      </c>
      <c r="E6089" s="1425" t="s">
        <v>2908</v>
      </c>
      <c r="F6089" s="1425" t="s">
        <v>1295</v>
      </c>
      <c r="G6089" s="1425" t="s">
        <v>1238</v>
      </c>
      <c r="H6089" s="1425" t="s">
        <v>1264</v>
      </c>
      <c r="I6089" s="1425" t="s">
        <v>2771</v>
      </c>
      <c r="J6089" s="1425" t="s">
        <v>1296</v>
      </c>
      <c r="K6089" s="1425">
        <v>0.040000000000000001</v>
      </c>
    </row>
    <row r="6090" spans="1:11" ht="12.75">
      <c r="A6090" s="1425" t="s">
        <v>1360</v>
      </c>
      <c r="B6090" s="1425" t="s">
        <v>780</v>
      </c>
      <c r="C6090" s="1425" t="s">
        <v>390</v>
      </c>
      <c r="D6090" s="1425" t="s">
        <v>549</v>
      </c>
      <c r="E6090" s="1425" t="s">
        <v>2908</v>
      </c>
      <c r="F6090" s="1425" t="s">
        <v>1295</v>
      </c>
      <c r="G6090" s="1425" t="s">
        <v>1238</v>
      </c>
      <c r="H6090" s="1425" t="s">
        <v>1265</v>
      </c>
      <c r="I6090" s="1425" t="s">
        <v>2771</v>
      </c>
      <c r="J6090" s="1425" t="s">
        <v>1296</v>
      </c>
      <c r="K6090" s="1425">
        <v>10.5</v>
      </c>
    </row>
    <row r="6091" spans="1:11" ht="12.75">
      <c r="A6091" s="1425" t="s">
        <v>1360</v>
      </c>
      <c r="B6091" s="1425" t="s">
        <v>780</v>
      </c>
      <c r="C6091" s="1425" t="s">
        <v>390</v>
      </c>
      <c r="D6091" s="1425" t="s">
        <v>549</v>
      </c>
      <c r="E6091" s="1425" t="s">
        <v>2908</v>
      </c>
      <c r="F6091" s="1425" t="s">
        <v>1295</v>
      </c>
      <c r="G6091" s="1425" t="s">
        <v>1238</v>
      </c>
      <c r="H6091" s="1425" t="s">
        <v>2774</v>
      </c>
      <c r="I6091" s="1425" t="s">
        <v>2768</v>
      </c>
      <c r="J6091" s="1425" t="s">
        <v>1296</v>
      </c>
      <c r="K6091" s="1425">
        <v>-809.12</v>
      </c>
    </row>
    <row r="6092" spans="1:11" ht="12.75">
      <c r="A6092" s="1425" t="s">
        <v>1360</v>
      </c>
      <c r="B6092" s="1425" t="s">
        <v>780</v>
      </c>
      <c r="C6092" s="1425" t="s">
        <v>390</v>
      </c>
      <c r="D6092" s="1425" t="s">
        <v>549</v>
      </c>
      <c r="E6092" s="1425" t="s">
        <v>2908</v>
      </c>
      <c r="F6092" s="1425" t="s">
        <v>1295</v>
      </c>
      <c r="G6092" s="1425" t="s">
        <v>1238</v>
      </c>
      <c r="H6092" s="1425" t="s">
        <v>1267</v>
      </c>
      <c r="I6092" s="1425" t="s">
        <v>2771</v>
      </c>
      <c r="J6092" s="1425" t="s">
        <v>1296</v>
      </c>
      <c r="K6092" s="1425">
        <v>0.12</v>
      </c>
    </row>
    <row r="6093" spans="1:11" ht="12.75">
      <c r="A6093" s="1425" t="s">
        <v>1360</v>
      </c>
      <c r="B6093" s="1425" t="s">
        <v>780</v>
      </c>
      <c r="C6093" s="1425" t="s">
        <v>390</v>
      </c>
      <c r="D6093" s="1425" t="s">
        <v>549</v>
      </c>
      <c r="E6093" s="1425" t="s">
        <v>2909</v>
      </c>
      <c r="F6093" s="1425" t="s">
        <v>1297</v>
      </c>
      <c r="G6093" s="1425" t="s">
        <v>1238</v>
      </c>
      <c r="H6093" s="1425" t="s">
        <v>2762</v>
      </c>
      <c r="I6093" s="1425" t="s">
        <v>2767</v>
      </c>
      <c r="J6093" s="1425" t="s">
        <v>1298</v>
      </c>
      <c r="K6093" s="1425">
        <v>2.3199999999999998</v>
      </c>
    </row>
    <row r="6094" spans="1:11" ht="12.75">
      <c r="A6094" s="1425" t="s">
        <v>1360</v>
      </c>
      <c r="B6094" s="1425" t="s">
        <v>780</v>
      </c>
      <c r="C6094" s="1425" t="s">
        <v>390</v>
      </c>
      <c r="D6094" s="1425" t="s">
        <v>549</v>
      </c>
      <c r="E6094" s="1425" t="s">
        <v>2909</v>
      </c>
      <c r="F6094" s="1425" t="s">
        <v>1297</v>
      </c>
      <c r="G6094" s="1425" t="s">
        <v>1238</v>
      </c>
      <c r="H6094" s="1425" t="s">
        <v>2762</v>
      </c>
      <c r="I6094" s="1425" t="s">
        <v>2770</v>
      </c>
      <c r="J6094" s="1425" t="s">
        <v>1298</v>
      </c>
      <c r="K6094" s="1425">
        <v>5.7400000000000002</v>
      </c>
    </row>
    <row r="6095" spans="1:11" ht="12.75">
      <c r="A6095" s="1425" t="s">
        <v>1360</v>
      </c>
      <c r="B6095" s="1425" t="s">
        <v>780</v>
      </c>
      <c r="C6095" s="1425" t="s">
        <v>390</v>
      </c>
      <c r="D6095" s="1425" t="s">
        <v>549</v>
      </c>
      <c r="E6095" s="1425" t="s">
        <v>2909</v>
      </c>
      <c r="F6095" s="1425" t="s">
        <v>1297</v>
      </c>
      <c r="G6095" s="1425" t="s">
        <v>1238</v>
      </c>
      <c r="H6095" s="1425" t="s">
        <v>1263</v>
      </c>
      <c r="I6095" s="1425" t="s">
        <v>2767</v>
      </c>
      <c r="J6095" s="1425" t="s">
        <v>1298</v>
      </c>
      <c r="K6095" s="1425">
        <v>4.0300000000000002</v>
      </c>
    </row>
    <row r="6096" spans="1:11" ht="12.75">
      <c r="A6096" s="1425" t="s">
        <v>1360</v>
      </c>
      <c r="B6096" s="1425" t="s">
        <v>780</v>
      </c>
      <c r="C6096" s="1425" t="s">
        <v>390</v>
      </c>
      <c r="D6096" s="1425" t="s">
        <v>549</v>
      </c>
      <c r="E6096" s="1425" t="s">
        <v>2909</v>
      </c>
      <c r="F6096" s="1425" t="s">
        <v>1297</v>
      </c>
      <c r="G6096" s="1425" t="s">
        <v>1238</v>
      </c>
      <c r="H6096" s="1425" t="s">
        <v>2772</v>
      </c>
      <c r="I6096" s="1425" t="s">
        <v>2767</v>
      </c>
      <c r="J6096" s="1425" t="s">
        <v>1298</v>
      </c>
      <c r="K6096" s="1425">
        <v>2.2000000000000002</v>
      </c>
    </row>
    <row r="6097" spans="1:11" ht="12.75">
      <c r="A6097" s="1425" t="s">
        <v>1360</v>
      </c>
      <c r="B6097" s="1425" t="s">
        <v>780</v>
      </c>
      <c r="C6097" s="1425" t="s">
        <v>390</v>
      </c>
      <c r="D6097" s="1425" t="s">
        <v>549</v>
      </c>
      <c r="E6097" s="1425" t="s">
        <v>2909</v>
      </c>
      <c r="F6097" s="1425" t="s">
        <v>1297</v>
      </c>
      <c r="G6097" s="1425" t="s">
        <v>1238</v>
      </c>
      <c r="H6097" s="1425" t="s">
        <v>2772</v>
      </c>
      <c r="I6097" s="1425" t="s">
        <v>2769</v>
      </c>
      <c r="J6097" s="1425" t="s">
        <v>1298</v>
      </c>
      <c r="K6097" s="1425">
        <v>0.13</v>
      </c>
    </row>
    <row r="6098" spans="1:11" ht="12.75">
      <c r="A6098" s="1425" t="s">
        <v>1360</v>
      </c>
      <c r="B6098" s="1425" t="s">
        <v>780</v>
      </c>
      <c r="C6098" s="1425" t="s">
        <v>390</v>
      </c>
      <c r="D6098" s="1425" t="s">
        <v>549</v>
      </c>
      <c r="E6098" s="1425" t="s">
        <v>2909</v>
      </c>
      <c r="F6098" s="1425" t="s">
        <v>1297</v>
      </c>
      <c r="G6098" s="1425" t="s">
        <v>1238</v>
      </c>
      <c r="H6098" s="1425" t="s">
        <v>1264</v>
      </c>
      <c r="I6098" s="1425" t="s">
        <v>2767</v>
      </c>
      <c r="J6098" s="1425" t="s">
        <v>1298</v>
      </c>
      <c r="K6098" s="1425">
        <v>3.1400000000000001</v>
      </c>
    </row>
    <row r="6099" spans="1:11" ht="12.75">
      <c r="A6099" s="1425" t="s">
        <v>1360</v>
      </c>
      <c r="B6099" s="1425" t="s">
        <v>780</v>
      </c>
      <c r="C6099" s="1425" t="s">
        <v>390</v>
      </c>
      <c r="D6099" s="1425" t="s">
        <v>549</v>
      </c>
      <c r="E6099" s="1425" t="s">
        <v>2909</v>
      </c>
      <c r="F6099" s="1425" t="s">
        <v>1297</v>
      </c>
      <c r="G6099" s="1425" t="s">
        <v>1238</v>
      </c>
      <c r="H6099" s="1425" t="s">
        <v>1266</v>
      </c>
      <c r="I6099" s="1425" t="s">
        <v>2767</v>
      </c>
      <c r="J6099" s="1425" t="s">
        <v>1298</v>
      </c>
      <c r="K6099" s="1425">
        <v>1.6899999999999999</v>
      </c>
    </row>
    <row r="6100" spans="1:11" ht="12.75">
      <c r="A6100" s="1425" t="s">
        <v>1360</v>
      </c>
      <c r="B6100" s="1425" t="s">
        <v>780</v>
      </c>
      <c r="C6100" s="1425" t="s">
        <v>390</v>
      </c>
      <c r="D6100" s="1425" t="s">
        <v>549</v>
      </c>
      <c r="E6100" s="1425" t="s">
        <v>2909</v>
      </c>
      <c r="F6100" s="1425" t="s">
        <v>1297</v>
      </c>
      <c r="G6100" s="1425" t="s">
        <v>1238</v>
      </c>
      <c r="H6100" s="1425" t="s">
        <v>1266</v>
      </c>
      <c r="I6100" s="1425" t="s">
        <v>2770</v>
      </c>
      <c r="J6100" s="1425" t="s">
        <v>1298</v>
      </c>
      <c r="K6100" s="1425">
        <v>3.9399999999999999</v>
      </c>
    </row>
    <row r="6101" spans="1:11" ht="12.75">
      <c r="A6101" s="1425" t="s">
        <v>1360</v>
      </c>
      <c r="B6101" s="1425" t="s">
        <v>780</v>
      </c>
      <c r="C6101" s="1425" t="s">
        <v>390</v>
      </c>
      <c r="D6101" s="1425" t="s">
        <v>549</v>
      </c>
      <c r="E6101" s="1425" t="s">
        <v>2910</v>
      </c>
      <c r="F6101" s="1425" t="s">
        <v>1299</v>
      </c>
      <c r="G6101" s="1425" t="s">
        <v>1238</v>
      </c>
      <c r="H6101" s="1425" t="s">
        <v>1263</v>
      </c>
      <c r="I6101" s="1425" t="s">
        <v>2767</v>
      </c>
      <c r="J6101" s="1425" t="s">
        <v>1300</v>
      </c>
      <c r="K6101" s="1425">
        <v>0.26000000000000001</v>
      </c>
    </row>
    <row r="6102" spans="1:11" ht="12.75">
      <c r="A6102" s="1425" t="s">
        <v>1360</v>
      </c>
      <c r="B6102" s="1425" t="s">
        <v>780</v>
      </c>
      <c r="C6102" s="1425" t="s">
        <v>390</v>
      </c>
      <c r="D6102" s="1425" t="s">
        <v>549</v>
      </c>
      <c r="E6102" s="1425" t="s">
        <v>2910</v>
      </c>
      <c r="F6102" s="1425" t="s">
        <v>1299</v>
      </c>
      <c r="G6102" s="1425" t="s">
        <v>1238</v>
      </c>
      <c r="H6102" s="1425" t="s">
        <v>2772</v>
      </c>
      <c r="I6102" s="1425" t="s">
        <v>2767</v>
      </c>
      <c r="J6102" s="1425" t="s">
        <v>1300</v>
      </c>
      <c r="K6102" s="1425">
        <v>4.1299999999999999</v>
      </c>
    </row>
    <row r="6103" spans="1:11" ht="12.75">
      <c r="A6103" s="1425" t="s">
        <v>1360</v>
      </c>
      <c r="B6103" s="1425" t="s">
        <v>780</v>
      </c>
      <c r="C6103" s="1425" t="s">
        <v>390</v>
      </c>
      <c r="D6103" s="1425" t="s">
        <v>549</v>
      </c>
      <c r="E6103" s="1425" t="s">
        <v>2910</v>
      </c>
      <c r="F6103" s="1425" t="s">
        <v>1299</v>
      </c>
      <c r="G6103" s="1425" t="s">
        <v>1238</v>
      </c>
      <c r="H6103" s="1425" t="s">
        <v>2772</v>
      </c>
      <c r="I6103" s="1425" t="s">
        <v>2768</v>
      </c>
      <c r="J6103" s="1425" t="s">
        <v>1300</v>
      </c>
      <c r="K6103" s="1425">
        <v>1.3500000000000001</v>
      </c>
    </row>
    <row r="6104" spans="1:11" ht="12.75">
      <c r="A6104" s="1425" t="s">
        <v>1360</v>
      </c>
      <c r="B6104" s="1425" t="s">
        <v>780</v>
      </c>
      <c r="C6104" s="1425" t="s">
        <v>390</v>
      </c>
      <c r="D6104" s="1425" t="s">
        <v>549</v>
      </c>
      <c r="E6104" s="1425" t="s">
        <v>2910</v>
      </c>
      <c r="F6104" s="1425" t="s">
        <v>1299</v>
      </c>
      <c r="G6104" s="1425" t="s">
        <v>1238</v>
      </c>
      <c r="H6104" s="1425" t="s">
        <v>2773</v>
      </c>
      <c r="I6104" s="1425" t="s">
        <v>2769</v>
      </c>
      <c r="J6104" s="1425" t="s">
        <v>1300</v>
      </c>
      <c r="K6104" s="1425">
        <v>1.5900000000000001</v>
      </c>
    </row>
    <row r="6105" spans="1:11" ht="12.75">
      <c r="A6105" s="1425" t="s">
        <v>1360</v>
      </c>
      <c r="B6105" s="1425" t="s">
        <v>780</v>
      </c>
      <c r="C6105" s="1425" t="s">
        <v>390</v>
      </c>
      <c r="D6105" s="1425" t="s">
        <v>549</v>
      </c>
      <c r="E6105" s="1425" t="s">
        <v>2910</v>
      </c>
      <c r="F6105" s="1425" t="s">
        <v>1299</v>
      </c>
      <c r="G6105" s="1425" t="s">
        <v>1238</v>
      </c>
      <c r="H6105" s="1425" t="s">
        <v>1265</v>
      </c>
      <c r="I6105" s="1425" t="s">
        <v>2770</v>
      </c>
      <c r="J6105" s="1425" t="s">
        <v>1300</v>
      </c>
      <c r="K6105" s="1425">
        <v>0.23999999999999999</v>
      </c>
    </row>
    <row r="6106" spans="1:11" ht="12.75">
      <c r="A6106" s="1425" t="s">
        <v>1360</v>
      </c>
      <c r="B6106" s="1425" t="s">
        <v>780</v>
      </c>
      <c r="C6106" s="1425" t="s">
        <v>390</v>
      </c>
      <c r="D6106" s="1425" t="s">
        <v>549</v>
      </c>
      <c r="E6106" s="1425" t="s">
        <v>2910</v>
      </c>
      <c r="F6106" s="1425" t="s">
        <v>1299</v>
      </c>
      <c r="G6106" s="1425" t="s">
        <v>1238</v>
      </c>
      <c r="H6106" s="1425" t="s">
        <v>2774</v>
      </c>
      <c r="I6106" s="1425" t="s">
        <v>2771</v>
      </c>
      <c r="J6106" s="1425" t="s">
        <v>1300</v>
      </c>
      <c r="K6106" s="1425">
        <v>3.52</v>
      </c>
    </row>
    <row r="6107" spans="1:11" ht="12.75">
      <c r="A6107" s="1425" t="s">
        <v>1360</v>
      </c>
      <c r="B6107" s="1425" t="s">
        <v>780</v>
      </c>
      <c r="C6107" s="1425" t="s">
        <v>390</v>
      </c>
      <c r="D6107" s="1425" t="s">
        <v>549</v>
      </c>
      <c r="E6107" s="1425" t="s">
        <v>2910</v>
      </c>
      <c r="F6107" s="1425" t="s">
        <v>1299</v>
      </c>
      <c r="G6107" s="1425" t="s">
        <v>1238</v>
      </c>
      <c r="H6107" s="1425" t="s">
        <v>1267</v>
      </c>
      <c r="I6107" s="1425" t="s">
        <v>2770</v>
      </c>
      <c r="J6107" s="1425" t="s">
        <v>1300</v>
      </c>
      <c r="K6107" s="1425">
        <v>0.040000000000000001</v>
      </c>
    </row>
    <row r="6108" spans="1:11" ht="12.75">
      <c r="A6108" s="1425" t="s">
        <v>1360</v>
      </c>
      <c r="B6108" s="1425" t="s">
        <v>780</v>
      </c>
      <c r="C6108" s="1425" t="s">
        <v>390</v>
      </c>
      <c r="D6108" s="1425" t="s">
        <v>549</v>
      </c>
      <c r="E6108" s="1425" t="s">
        <v>2911</v>
      </c>
      <c r="F6108" s="1425" t="s">
        <v>1283</v>
      </c>
      <c r="G6108" s="1425" t="s">
        <v>1238</v>
      </c>
      <c r="H6108" s="1425" t="s">
        <v>2762</v>
      </c>
      <c r="I6108" s="1425" t="s">
        <v>2769</v>
      </c>
      <c r="J6108" s="1425" t="s">
        <v>1284</v>
      </c>
      <c r="K6108" s="1425">
        <v>67.230000000000004</v>
      </c>
    </row>
    <row r="6109" spans="1:11" ht="12.75">
      <c r="A6109" s="1425" t="s">
        <v>1360</v>
      </c>
      <c r="B6109" s="1425" t="s">
        <v>780</v>
      </c>
      <c r="C6109" s="1425" t="s">
        <v>390</v>
      </c>
      <c r="D6109" s="1425" t="s">
        <v>549</v>
      </c>
      <c r="E6109" s="1425" t="s">
        <v>2911</v>
      </c>
      <c r="F6109" s="1425" t="s">
        <v>1283</v>
      </c>
      <c r="G6109" s="1425" t="s">
        <v>1238</v>
      </c>
      <c r="H6109" s="1425" t="s">
        <v>2762</v>
      </c>
      <c r="I6109" s="1425" t="s">
        <v>2770</v>
      </c>
      <c r="J6109" s="1425" t="s">
        <v>1284</v>
      </c>
      <c r="K6109" s="1425">
        <v>64.180000000000007</v>
      </c>
    </row>
    <row r="6110" spans="1:11" ht="12.75">
      <c r="A6110" s="1425" t="s">
        <v>1360</v>
      </c>
      <c r="B6110" s="1425" t="s">
        <v>780</v>
      </c>
      <c r="C6110" s="1425" t="s">
        <v>390</v>
      </c>
      <c r="D6110" s="1425" t="s">
        <v>549</v>
      </c>
      <c r="E6110" s="1425" t="s">
        <v>2911</v>
      </c>
      <c r="F6110" s="1425" t="s">
        <v>1283</v>
      </c>
      <c r="G6110" s="1425" t="s">
        <v>1238</v>
      </c>
      <c r="H6110" s="1425" t="s">
        <v>1263</v>
      </c>
      <c r="I6110" s="1425" t="s">
        <v>2767</v>
      </c>
      <c r="J6110" s="1425" t="s">
        <v>1284</v>
      </c>
      <c r="K6110" s="1425">
        <v>7.96</v>
      </c>
    </row>
    <row r="6111" spans="1:11" ht="12.75">
      <c r="A6111" s="1425" t="s">
        <v>1360</v>
      </c>
      <c r="B6111" s="1425" t="s">
        <v>780</v>
      </c>
      <c r="C6111" s="1425" t="s">
        <v>390</v>
      </c>
      <c r="D6111" s="1425" t="s">
        <v>549</v>
      </c>
      <c r="E6111" s="1425" t="s">
        <v>2911</v>
      </c>
      <c r="F6111" s="1425" t="s">
        <v>1283</v>
      </c>
      <c r="G6111" s="1425" t="s">
        <v>1238</v>
      </c>
      <c r="H6111" s="1425" t="s">
        <v>1263</v>
      </c>
      <c r="I6111" s="1425" t="s">
        <v>2768</v>
      </c>
      <c r="J6111" s="1425" t="s">
        <v>1284</v>
      </c>
      <c r="K6111" s="1425">
        <v>0.91000000000000003</v>
      </c>
    </row>
    <row r="6112" spans="1:11" ht="12.75">
      <c r="A6112" s="1425" t="s">
        <v>1360</v>
      </c>
      <c r="B6112" s="1425" t="s">
        <v>780</v>
      </c>
      <c r="C6112" s="1425" t="s">
        <v>390</v>
      </c>
      <c r="D6112" s="1425" t="s">
        <v>549</v>
      </c>
      <c r="E6112" s="1425" t="s">
        <v>2911</v>
      </c>
      <c r="F6112" s="1425" t="s">
        <v>1283</v>
      </c>
      <c r="G6112" s="1425" t="s">
        <v>1238</v>
      </c>
      <c r="H6112" s="1425" t="s">
        <v>1263</v>
      </c>
      <c r="I6112" s="1425" t="s">
        <v>2769</v>
      </c>
      <c r="J6112" s="1425" t="s">
        <v>1284</v>
      </c>
      <c r="K6112" s="1425">
        <v>68.480000000000004</v>
      </c>
    </row>
    <row r="6113" spans="1:11" ht="12.75">
      <c r="A6113" s="1425" t="s">
        <v>1360</v>
      </c>
      <c r="B6113" s="1425" t="s">
        <v>780</v>
      </c>
      <c r="C6113" s="1425" t="s">
        <v>390</v>
      </c>
      <c r="D6113" s="1425" t="s">
        <v>549</v>
      </c>
      <c r="E6113" s="1425" t="s">
        <v>2911</v>
      </c>
      <c r="F6113" s="1425" t="s">
        <v>1283</v>
      </c>
      <c r="G6113" s="1425" t="s">
        <v>1238</v>
      </c>
      <c r="H6113" s="1425" t="s">
        <v>1263</v>
      </c>
      <c r="I6113" s="1425" t="s">
        <v>2770</v>
      </c>
      <c r="J6113" s="1425" t="s">
        <v>1284</v>
      </c>
      <c r="K6113" s="1425">
        <v>92.519999999999996</v>
      </c>
    </row>
    <row r="6114" spans="1:11" ht="12.75">
      <c r="A6114" s="1425" t="s">
        <v>1360</v>
      </c>
      <c r="B6114" s="1425" t="s">
        <v>780</v>
      </c>
      <c r="C6114" s="1425" t="s">
        <v>390</v>
      </c>
      <c r="D6114" s="1425" t="s">
        <v>549</v>
      </c>
      <c r="E6114" s="1425" t="s">
        <v>2911</v>
      </c>
      <c r="F6114" s="1425" t="s">
        <v>1283</v>
      </c>
      <c r="G6114" s="1425" t="s">
        <v>1238</v>
      </c>
      <c r="H6114" s="1425" t="s">
        <v>2772</v>
      </c>
      <c r="I6114" s="1425" t="s">
        <v>2767</v>
      </c>
      <c r="J6114" s="1425" t="s">
        <v>1284</v>
      </c>
      <c r="K6114" s="1425">
        <v>2.0499999999999998</v>
      </c>
    </row>
    <row r="6115" spans="1:11" ht="12.75">
      <c r="A6115" s="1425" t="s">
        <v>1360</v>
      </c>
      <c r="B6115" s="1425" t="s">
        <v>780</v>
      </c>
      <c r="C6115" s="1425" t="s">
        <v>390</v>
      </c>
      <c r="D6115" s="1425" t="s">
        <v>549</v>
      </c>
      <c r="E6115" s="1425" t="s">
        <v>2911</v>
      </c>
      <c r="F6115" s="1425" t="s">
        <v>1283</v>
      </c>
      <c r="G6115" s="1425" t="s">
        <v>1238</v>
      </c>
      <c r="H6115" s="1425" t="s">
        <v>2772</v>
      </c>
      <c r="I6115" s="1425" t="s">
        <v>2768</v>
      </c>
      <c r="J6115" s="1425" t="s">
        <v>1284</v>
      </c>
      <c r="K6115" s="1425">
        <v>6.5499999999999998</v>
      </c>
    </row>
    <row r="6116" spans="1:11" ht="12.75">
      <c r="A6116" s="1425" t="s">
        <v>1360</v>
      </c>
      <c r="B6116" s="1425" t="s">
        <v>780</v>
      </c>
      <c r="C6116" s="1425" t="s">
        <v>390</v>
      </c>
      <c r="D6116" s="1425" t="s">
        <v>549</v>
      </c>
      <c r="E6116" s="1425" t="s">
        <v>2911</v>
      </c>
      <c r="F6116" s="1425" t="s">
        <v>1283</v>
      </c>
      <c r="G6116" s="1425" t="s">
        <v>1238</v>
      </c>
      <c r="H6116" s="1425" t="s">
        <v>2772</v>
      </c>
      <c r="I6116" s="1425" t="s">
        <v>2769</v>
      </c>
      <c r="J6116" s="1425" t="s">
        <v>1284</v>
      </c>
      <c r="K6116" s="1425">
        <v>80.810000000000002</v>
      </c>
    </row>
    <row r="6117" spans="1:11" ht="12.75">
      <c r="A6117" s="1425" t="s">
        <v>1360</v>
      </c>
      <c r="B6117" s="1425" t="s">
        <v>780</v>
      </c>
      <c r="C6117" s="1425" t="s">
        <v>390</v>
      </c>
      <c r="D6117" s="1425" t="s">
        <v>549</v>
      </c>
      <c r="E6117" s="1425" t="s">
        <v>2911</v>
      </c>
      <c r="F6117" s="1425" t="s">
        <v>1283</v>
      </c>
      <c r="G6117" s="1425" t="s">
        <v>1238</v>
      </c>
      <c r="H6117" s="1425" t="s">
        <v>2772</v>
      </c>
      <c r="I6117" s="1425" t="s">
        <v>2770</v>
      </c>
      <c r="J6117" s="1425" t="s">
        <v>1284</v>
      </c>
      <c r="K6117" s="1425">
        <v>85.219999999999999</v>
      </c>
    </row>
    <row r="6118" spans="1:11" ht="12.75">
      <c r="A6118" s="1425" t="s">
        <v>1360</v>
      </c>
      <c r="B6118" s="1425" t="s">
        <v>780</v>
      </c>
      <c r="C6118" s="1425" t="s">
        <v>390</v>
      </c>
      <c r="D6118" s="1425" t="s">
        <v>549</v>
      </c>
      <c r="E6118" s="1425" t="s">
        <v>2911</v>
      </c>
      <c r="F6118" s="1425" t="s">
        <v>1283</v>
      </c>
      <c r="G6118" s="1425" t="s">
        <v>1238</v>
      </c>
      <c r="H6118" s="1425" t="s">
        <v>2773</v>
      </c>
      <c r="I6118" s="1425" t="s">
        <v>2769</v>
      </c>
      <c r="J6118" s="1425" t="s">
        <v>1284</v>
      </c>
      <c r="K6118" s="1425">
        <v>85.420000000000002</v>
      </c>
    </row>
    <row r="6119" spans="1:11" ht="12.75">
      <c r="A6119" s="1425" t="s">
        <v>1360</v>
      </c>
      <c r="B6119" s="1425" t="s">
        <v>780</v>
      </c>
      <c r="C6119" s="1425" t="s">
        <v>390</v>
      </c>
      <c r="D6119" s="1425" t="s">
        <v>549</v>
      </c>
      <c r="E6119" s="1425" t="s">
        <v>2911</v>
      </c>
      <c r="F6119" s="1425" t="s">
        <v>1283</v>
      </c>
      <c r="G6119" s="1425" t="s">
        <v>1238</v>
      </c>
      <c r="H6119" s="1425" t="s">
        <v>2773</v>
      </c>
      <c r="I6119" s="1425" t="s">
        <v>2770</v>
      </c>
      <c r="J6119" s="1425" t="s">
        <v>1284</v>
      </c>
      <c r="K6119" s="1425">
        <v>73.25</v>
      </c>
    </row>
    <row r="6120" spans="1:11" ht="12.75">
      <c r="A6120" s="1425" t="s">
        <v>1360</v>
      </c>
      <c r="B6120" s="1425" t="s">
        <v>780</v>
      </c>
      <c r="C6120" s="1425" t="s">
        <v>390</v>
      </c>
      <c r="D6120" s="1425" t="s">
        <v>549</v>
      </c>
      <c r="E6120" s="1425" t="s">
        <v>2911</v>
      </c>
      <c r="F6120" s="1425" t="s">
        <v>1283</v>
      </c>
      <c r="G6120" s="1425" t="s">
        <v>1238</v>
      </c>
      <c r="H6120" s="1425" t="s">
        <v>1264</v>
      </c>
      <c r="I6120" s="1425" t="s">
        <v>2769</v>
      </c>
      <c r="J6120" s="1425" t="s">
        <v>1284</v>
      </c>
      <c r="K6120" s="1425">
        <v>52.759999999999998</v>
      </c>
    </row>
    <row r="6121" spans="1:11" ht="12.75">
      <c r="A6121" s="1425" t="s">
        <v>1360</v>
      </c>
      <c r="B6121" s="1425" t="s">
        <v>780</v>
      </c>
      <c r="C6121" s="1425" t="s">
        <v>390</v>
      </c>
      <c r="D6121" s="1425" t="s">
        <v>549</v>
      </c>
      <c r="E6121" s="1425" t="s">
        <v>2911</v>
      </c>
      <c r="F6121" s="1425" t="s">
        <v>1283</v>
      </c>
      <c r="G6121" s="1425" t="s">
        <v>1238</v>
      </c>
      <c r="H6121" s="1425" t="s">
        <v>1264</v>
      </c>
      <c r="I6121" s="1425" t="s">
        <v>2770</v>
      </c>
      <c r="J6121" s="1425" t="s">
        <v>1284</v>
      </c>
      <c r="K6121" s="1425">
        <v>72.400000000000006</v>
      </c>
    </row>
    <row r="6122" spans="1:11" ht="12.75">
      <c r="A6122" s="1425" t="s">
        <v>1360</v>
      </c>
      <c r="B6122" s="1425" t="s">
        <v>780</v>
      </c>
      <c r="C6122" s="1425" t="s">
        <v>390</v>
      </c>
      <c r="D6122" s="1425" t="s">
        <v>549</v>
      </c>
      <c r="E6122" s="1425" t="s">
        <v>2911</v>
      </c>
      <c r="F6122" s="1425" t="s">
        <v>1283</v>
      </c>
      <c r="G6122" s="1425" t="s">
        <v>1238</v>
      </c>
      <c r="H6122" s="1425" t="s">
        <v>1265</v>
      </c>
      <c r="I6122" s="1425" t="s">
        <v>2769</v>
      </c>
      <c r="J6122" s="1425" t="s">
        <v>1284</v>
      </c>
      <c r="K6122" s="1425">
        <v>81.810000000000002</v>
      </c>
    </row>
    <row r="6123" spans="1:11" ht="12.75">
      <c r="A6123" s="1425" t="s">
        <v>1360</v>
      </c>
      <c r="B6123" s="1425" t="s">
        <v>780</v>
      </c>
      <c r="C6123" s="1425" t="s">
        <v>390</v>
      </c>
      <c r="D6123" s="1425" t="s">
        <v>549</v>
      </c>
      <c r="E6123" s="1425" t="s">
        <v>2911</v>
      </c>
      <c r="F6123" s="1425" t="s">
        <v>1283</v>
      </c>
      <c r="G6123" s="1425" t="s">
        <v>1238</v>
      </c>
      <c r="H6123" s="1425" t="s">
        <v>1265</v>
      </c>
      <c r="I6123" s="1425" t="s">
        <v>2770</v>
      </c>
      <c r="J6123" s="1425" t="s">
        <v>1284</v>
      </c>
      <c r="K6123" s="1425">
        <v>72.439999999999998</v>
      </c>
    </row>
    <row r="6124" spans="1:11" ht="12.75">
      <c r="A6124" s="1425" t="s">
        <v>1360</v>
      </c>
      <c r="B6124" s="1425" t="s">
        <v>780</v>
      </c>
      <c r="C6124" s="1425" t="s">
        <v>390</v>
      </c>
      <c r="D6124" s="1425" t="s">
        <v>549</v>
      </c>
      <c r="E6124" s="1425" t="s">
        <v>2911</v>
      </c>
      <c r="F6124" s="1425" t="s">
        <v>1283</v>
      </c>
      <c r="G6124" s="1425" t="s">
        <v>1238</v>
      </c>
      <c r="H6124" s="1425" t="s">
        <v>2774</v>
      </c>
      <c r="I6124" s="1425" t="s">
        <v>2767</v>
      </c>
      <c r="J6124" s="1425" t="s">
        <v>1284</v>
      </c>
      <c r="K6124" s="1425">
        <v>2.1299999999999999</v>
      </c>
    </row>
    <row r="6125" spans="1:11" ht="12.75">
      <c r="A6125" s="1425" t="s">
        <v>1360</v>
      </c>
      <c r="B6125" s="1425" t="s">
        <v>780</v>
      </c>
      <c r="C6125" s="1425" t="s">
        <v>390</v>
      </c>
      <c r="D6125" s="1425" t="s">
        <v>549</v>
      </c>
      <c r="E6125" s="1425" t="s">
        <v>2911</v>
      </c>
      <c r="F6125" s="1425" t="s">
        <v>1283</v>
      </c>
      <c r="G6125" s="1425" t="s">
        <v>1238</v>
      </c>
      <c r="H6125" s="1425" t="s">
        <v>2774</v>
      </c>
      <c r="I6125" s="1425" t="s">
        <v>2768</v>
      </c>
      <c r="J6125" s="1425" t="s">
        <v>1284</v>
      </c>
      <c r="K6125" s="1425">
        <v>1.1299999999999999</v>
      </c>
    </row>
    <row r="6126" spans="1:11" ht="12.75">
      <c r="A6126" s="1425" t="s">
        <v>1360</v>
      </c>
      <c r="B6126" s="1425" t="s">
        <v>780</v>
      </c>
      <c r="C6126" s="1425" t="s">
        <v>390</v>
      </c>
      <c r="D6126" s="1425" t="s">
        <v>549</v>
      </c>
      <c r="E6126" s="1425" t="s">
        <v>2911</v>
      </c>
      <c r="F6126" s="1425" t="s">
        <v>1283</v>
      </c>
      <c r="G6126" s="1425" t="s">
        <v>1238</v>
      </c>
      <c r="H6126" s="1425" t="s">
        <v>2774</v>
      </c>
      <c r="I6126" s="1425" t="s">
        <v>2769</v>
      </c>
      <c r="J6126" s="1425" t="s">
        <v>1284</v>
      </c>
      <c r="K6126" s="1425">
        <v>86.670000000000002</v>
      </c>
    </row>
    <row r="6127" spans="1:11" ht="12.75">
      <c r="A6127" s="1425" t="s">
        <v>1360</v>
      </c>
      <c r="B6127" s="1425" t="s">
        <v>780</v>
      </c>
      <c r="C6127" s="1425" t="s">
        <v>390</v>
      </c>
      <c r="D6127" s="1425" t="s">
        <v>549</v>
      </c>
      <c r="E6127" s="1425" t="s">
        <v>2911</v>
      </c>
      <c r="F6127" s="1425" t="s">
        <v>1283</v>
      </c>
      <c r="G6127" s="1425" t="s">
        <v>1238</v>
      </c>
      <c r="H6127" s="1425" t="s">
        <v>2774</v>
      </c>
      <c r="I6127" s="1425" t="s">
        <v>2770</v>
      </c>
      <c r="J6127" s="1425" t="s">
        <v>1284</v>
      </c>
      <c r="K6127" s="1425">
        <v>70.040000000000006</v>
      </c>
    </row>
    <row r="6128" spans="1:11" ht="12.75">
      <c r="A6128" s="1425" t="s">
        <v>1360</v>
      </c>
      <c r="B6128" s="1425" t="s">
        <v>780</v>
      </c>
      <c r="C6128" s="1425" t="s">
        <v>390</v>
      </c>
      <c r="D6128" s="1425" t="s">
        <v>549</v>
      </c>
      <c r="E6128" s="1425" t="s">
        <v>2911</v>
      </c>
      <c r="F6128" s="1425" t="s">
        <v>1283</v>
      </c>
      <c r="G6128" s="1425" t="s">
        <v>1238</v>
      </c>
      <c r="H6128" s="1425" t="s">
        <v>1266</v>
      </c>
      <c r="I6128" s="1425" t="s">
        <v>2769</v>
      </c>
      <c r="J6128" s="1425" t="s">
        <v>1284</v>
      </c>
      <c r="K6128" s="1425">
        <v>71.590000000000003</v>
      </c>
    </row>
    <row r="6129" spans="1:11" ht="12.75">
      <c r="A6129" s="1425" t="s">
        <v>1360</v>
      </c>
      <c r="B6129" s="1425" t="s">
        <v>780</v>
      </c>
      <c r="C6129" s="1425" t="s">
        <v>390</v>
      </c>
      <c r="D6129" s="1425" t="s">
        <v>549</v>
      </c>
      <c r="E6129" s="1425" t="s">
        <v>2911</v>
      </c>
      <c r="F6129" s="1425" t="s">
        <v>1283</v>
      </c>
      <c r="G6129" s="1425" t="s">
        <v>1238</v>
      </c>
      <c r="H6129" s="1425" t="s">
        <v>1266</v>
      </c>
      <c r="I6129" s="1425" t="s">
        <v>2770</v>
      </c>
      <c r="J6129" s="1425" t="s">
        <v>1284</v>
      </c>
      <c r="K6129" s="1425">
        <v>67.469999999999999</v>
      </c>
    </row>
    <row r="6130" spans="1:11" ht="12.75">
      <c r="A6130" s="1425" t="s">
        <v>1360</v>
      </c>
      <c r="B6130" s="1425" t="s">
        <v>780</v>
      </c>
      <c r="C6130" s="1425" t="s">
        <v>390</v>
      </c>
      <c r="D6130" s="1425" t="s">
        <v>549</v>
      </c>
      <c r="E6130" s="1425" t="s">
        <v>2911</v>
      </c>
      <c r="F6130" s="1425" t="s">
        <v>1283</v>
      </c>
      <c r="G6130" s="1425" t="s">
        <v>1238</v>
      </c>
      <c r="H6130" s="1425" t="s">
        <v>1267</v>
      </c>
      <c r="I6130" s="1425" t="s">
        <v>2765</v>
      </c>
      <c r="J6130" s="1425" t="s">
        <v>1284</v>
      </c>
      <c r="K6130" s="1425">
        <v>1.72</v>
      </c>
    </row>
    <row r="6131" spans="1:11" ht="12.75">
      <c r="A6131" s="1425" t="s">
        <v>1360</v>
      </c>
      <c r="B6131" s="1425" t="s">
        <v>780</v>
      </c>
      <c r="C6131" s="1425" t="s">
        <v>390</v>
      </c>
      <c r="D6131" s="1425" t="s">
        <v>549</v>
      </c>
      <c r="E6131" s="1425" t="s">
        <v>2911</v>
      </c>
      <c r="F6131" s="1425" t="s">
        <v>1283</v>
      </c>
      <c r="G6131" s="1425" t="s">
        <v>1238</v>
      </c>
      <c r="H6131" s="1425" t="s">
        <v>1267</v>
      </c>
      <c r="I6131" s="1425" t="s">
        <v>2767</v>
      </c>
      <c r="J6131" s="1425" t="s">
        <v>1284</v>
      </c>
      <c r="K6131" s="1425">
        <v>6.0099999999999998</v>
      </c>
    </row>
    <row r="6132" spans="1:11" ht="12.75">
      <c r="A6132" s="1425" t="s">
        <v>1360</v>
      </c>
      <c r="B6132" s="1425" t="s">
        <v>780</v>
      </c>
      <c r="C6132" s="1425" t="s">
        <v>390</v>
      </c>
      <c r="D6132" s="1425" t="s">
        <v>549</v>
      </c>
      <c r="E6132" s="1425" t="s">
        <v>2911</v>
      </c>
      <c r="F6132" s="1425" t="s">
        <v>1283</v>
      </c>
      <c r="G6132" s="1425" t="s">
        <v>1238</v>
      </c>
      <c r="H6132" s="1425" t="s">
        <v>1267</v>
      </c>
      <c r="I6132" s="1425" t="s">
        <v>2768</v>
      </c>
      <c r="J6132" s="1425" t="s">
        <v>1284</v>
      </c>
      <c r="K6132" s="1425">
        <v>1.73</v>
      </c>
    </row>
    <row r="6133" spans="1:11" ht="12.75">
      <c r="A6133" s="1425" t="s">
        <v>1360</v>
      </c>
      <c r="B6133" s="1425" t="s">
        <v>780</v>
      </c>
      <c r="C6133" s="1425" t="s">
        <v>390</v>
      </c>
      <c r="D6133" s="1425" t="s">
        <v>549</v>
      </c>
      <c r="E6133" s="1425" t="s">
        <v>2911</v>
      </c>
      <c r="F6133" s="1425" t="s">
        <v>1283</v>
      </c>
      <c r="G6133" s="1425" t="s">
        <v>1238</v>
      </c>
      <c r="H6133" s="1425" t="s">
        <v>1267</v>
      </c>
      <c r="I6133" s="1425" t="s">
        <v>2769</v>
      </c>
      <c r="J6133" s="1425" t="s">
        <v>1284</v>
      </c>
      <c r="K6133" s="1425">
        <v>54.210000000000001</v>
      </c>
    </row>
    <row r="6134" spans="1:11" ht="12.75">
      <c r="A6134" s="1425" t="s">
        <v>1360</v>
      </c>
      <c r="B6134" s="1425" t="s">
        <v>780</v>
      </c>
      <c r="C6134" s="1425" t="s">
        <v>390</v>
      </c>
      <c r="D6134" s="1425" t="s">
        <v>549</v>
      </c>
      <c r="E6134" s="1425" t="s">
        <v>2911</v>
      </c>
      <c r="F6134" s="1425" t="s">
        <v>1283</v>
      </c>
      <c r="G6134" s="1425" t="s">
        <v>1238</v>
      </c>
      <c r="H6134" s="1425" t="s">
        <v>1267</v>
      </c>
      <c r="I6134" s="1425" t="s">
        <v>2770</v>
      </c>
      <c r="J6134" s="1425" t="s">
        <v>1284</v>
      </c>
      <c r="K6134" s="1425">
        <v>57.350000000000001</v>
      </c>
    </row>
    <row r="6135" spans="1:11" ht="12.75">
      <c r="A6135" s="1425" t="s">
        <v>1360</v>
      </c>
      <c r="B6135" s="1425" t="s">
        <v>780</v>
      </c>
      <c r="C6135" s="1425" t="s">
        <v>390</v>
      </c>
      <c r="D6135" s="1425" t="s">
        <v>549</v>
      </c>
      <c r="E6135" s="1425" t="s">
        <v>2912</v>
      </c>
      <c r="F6135" s="1425" t="s">
        <v>1301</v>
      </c>
      <c r="G6135" s="1425" t="s">
        <v>1238</v>
      </c>
      <c r="H6135" s="1425" t="s">
        <v>2762</v>
      </c>
      <c r="I6135" s="1425" t="s">
        <v>2770</v>
      </c>
      <c r="J6135" s="1425" t="s">
        <v>1302</v>
      </c>
      <c r="K6135" s="1425">
        <v>1.6499999999999999</v>
      </c>
    </row>
    <row r="6136" spans="1:11" ht="12.75">
      <c r="A6136" s="1425" t="s">
        <v>1360</v>
      </c>
      <c r="B6136" s="1425" t="s">
        <v>780</v>
      </c>
      <c r="C6136" s="1425" t="s">
        <v>390</v>
      </c>
      <c r="D6136" s="1425" t="s">
        <v>549</v>
      </c>
      <c r="E6136" s="1425" t="s">
        <v>2912</v>
      </c>
      <c r="F6136" s="1425" t="s">
        <v>1301</v>
      </c>
      <c r="G6136" s="1425" t="s">
        <v>1238</v>
      </c>
      <c r="H6136" s="1425" t="s">
        <v>1263</v>
      </c>
      <c r="I6136" s="1425" t="s">
        <v>2767</v>
      </c>
      <c r="J6136" s="1425" t="s">
        <v>1302</v>
      </c>
      <c r="K6136" s="1425">
        <v>0.040000000000000001</v>
      </c>
    </row>
    <row r="6137" spans="1:11" ht="12.75">
      <c r="A6137" s="1425" t="s">
        <v>1360</v>
      </c>
      <c r="B6137" s="1425" t="s">
        <v>780</v>
      </c>
      <c r="C6137" s="1425" t="s">
        <v>390</v>
      </c>
      <c r="D6137" s="1425" t="s">
        <v>549</v>
      </c>
      <c r="E6137" s="1425" t="s">
        <v>2912</v>
      </c>
      <c r="F6137" s="1425" t="s">
        <v>1301</v>
      </c>
      <c r="G6137" s="1425" t="s">
        <v>1238</v>
      </c>
      <c r="H6137" s="1425" t="s">
        <v>2772</v>
      </c>
      <c r="I6137" s="1425" t="s">
        <v>2769</v>
      </c>
      <c r="J6137" s="1425" t="s">
        <v>1302</v>
      </c>
      <c r="K6137" s="1425">
        <v>5</v>
      </c>
    </row>
    <row r="6138" spans="1:11" ht="12.75">
      <c r="A6138" s="1425" t="s">
        <v>1360</v>
      </c>
      <c r="B6138" s="1425" t="s">
        <v>780</v>
      </c>
      <c r="C6138" s="1425" t="s">
        <v>390</v>
      </c>
      <c r="D6138" s="1425" t="s">
        <v>549</v>
      </c>
      <c r="E6138" s="1425" t="s">
        <v>2912</v>
      </c>
      <c r="F6138" s="1425" t="s">
        <v>1301</v>
      </c>
      <c r="G6138" s="1425" t="s">
        <v>1238</v>
      </c>
      <c r="H6138" s="1425" t="s">
        <v>2773</v>
      </c>
      <c r="I6138" s="1425" t="s">
        <v>2770</v>
      </c>
      <c r="J6138" s="1425" t="s">
        <v>1302</v>
      </c>
      <c r="K6138" s="1425">
        <v>3.9900000000000002</v>
      </c>
    </row>
    <row r="6139" spans="1:11" ht="12.75">
      <c r="A6139" s="1425" t="s">
        <v>1360</v>
      </c>
      <c r="B6139" s="1425" t="s">
        <v>780</v>
      </c>
      <c r="C6139" s="1425" t="s">
        <v>390</v>
      </c>
      <c r="D6139" s="1425" t="s">
        <v>549</v>
      </c>
      <c r="E6139" s="1425" t="s">
        <v>2912</v>
      </c>
      <c r="F6139" s="1425" t="s">
        <v>1301</v>
      </c>
      <c r="G6139" s="1425" t="s">
        <v>1238</v>
      </c>
      <c r="H6139" s="1425" t="s">
        <v>1265</v>
      </c>
      <c r="I6139" s="1425" t="s">
        <v>2770</v>
      </c>
      <c r="J6139" s="1425" t="s">
        <v>1302</v>
      </c>
      <c r="K6139" s="1425">
        <v>0.28000000000000003</v>
      </c>
    </row>
    <row r="6140" spans="1:11" ht="12.75">
      <c r="A6140" s="1425" t="s">
        <v>1360</v>
      </c>
      <c r="B6140" s="1425" t="s">
        <v>780</v>
      </c>
      <c r="C6140" s="1425" t="s">
        <v>390</v>
      </c>
      <c r="D6140" s="1425" t="s">
        <v>549</v>
      </c>
      <c r="E6140" s="1425" t="s">
        <v>2912</v>
      </c>
      <c r="F6140" s="1425" t="s">
        <v>1301</v>
      </c>
      <c r="G6140" s="1425" t="s">
        <v>1238</v>
      </c>
      <c r="H6140" s="1425" t="s">
        <v>2774</v>
      </c>
      <c r="I6140" s="1425" t="s">
        <v>2769</v>
      </c>
      <c r="J6140" s="1425" t="s">
        <v>1302</v>
      </c>
      <c r="K6140" s="1425">
        <v>1.95</v>
      </c>
    </row>
    <row r="6141" spans="1:11" ht="12.75">
      <c r="A6141" s="1425" t="s">
        <v>1360</v>
      </c>
      <c r="B6141" s="1425" t="s">
        <v>780</v>
      </c>
      <c r="C6141" s="1425" t="s">
        <v>390</v>
      </c>
      <c r="D6141" s="1425" t="s">
        <v>549</v>
      </c>
      <c r="E6141" s="1425" t="s">
        <v>2912</v>
      </c>
      <c r="F6141" s="1425" t="s">
        <v>1301</v>
      </c>
      <c r="G6141" s="1425" t="s">
        <v>1238</v>
      </c>
      <c r="H6141" s="1425" t="s">
        <v>2774</v>
      </c>
      <c r="I6141" s="1425" t="s">
        <v>2770</v>
      </c>
      <c r="J6141" s="1425" t="s">
        <v>1302</v>
      </c>
      <c r="K6141" s="1425">
        <v>2.3599999999999999</v>
      </c>
    </row>
    <row r="6142" spans="1:11" ht="12.75">
      <c r="A6142" s="1425" t="s">
        <v>1360</v>
      </c>
      <c r="B6142" s="1425" t="s">
        <v>780</v>
      </c>
      <c r="C6142" s="1425" t="s">
        <v>390</v>
      </c>
      <c r="D6142" s="1425" t="s">
        <v>549</v>
      </c>
      <c r="E6142" s="1425" t="s">
        <v>2912</v>
      </c>
      <c r="F6142" s="1425" t="s">
        <v>1301</v>
      </c>
      <c r="G6142" s="1425" t="s">
        <v>1238</v>
      </c>
      <c r="H6142" s="1425" t="s">
        <v>1267</v>
      </c>
      <c r="I6142" s="1425" t="s">
        <v>2770</v>
      </c>
      <c r="J6142" s="1425" t="s">
        <v>1302</v>
      </c>
      <c r="K6142" s="1425">
        <v>15.43</v>
      </c>
    </row>
    <row r="6143" spans="1:11" ht="12.75">
      <c r="A6143" s="1425" t="s">
        <v>1360</v>
      </c>
      <c r="B6143" s="1425" t="s">
        <v>780</v>
      </c>
      <c r="C6143" s="1425" t="s">
        <v>390</v>
      </c>
      <c r="D6143" s="1425" t="s">
        <v>549</v>
      </c>
      <c r="E6143" s="1425" t="s">
        <v>2913</v>
      </c>
      <c r="F6143" s="1425" t="s">
        <v>1276</v>
      </c>
      <c r="G6143" s="1425" t="s">
        <v>1238</v>
      </c>
      <c r="H6143" s="1425" t="s">
        <v>2762</v>
      </c>
      <c r="I6143" s="1425" t="s">
        <v>2766</v>
      </c>
      <c r="J6143" s="1425" t="s">
        <v>1275</v>
      </c>
      <c r="K6143" s="1425">
        <v>0.040000000000000001</v>
      </c>
    </row>
    <row r="6144" spans="1:11" ht="12.75">
      <c r="A6144" s="1425" t="s">
        <v>1360</v>
      </c>
      <c r="B6144" s="1425" t="s">
        <v>780</v>
      </c>
      <c r="C6144" s="1425" t="s">
        <v>390</v>
      </c>
      <c r="D6144" s="1425" t="s">
        <v>549</v>
      </c>
      <c r="E6144" s="1425" t="s">
        <v>2913</v>
      </c>
      <c r="F6144" s="1425" t="s">
        <v>1276</v>
      </c>
      <c r="G6144" s="1425" t="s">
        <v>1238</v>
      </c>
      <c r="H6144" s="1425" t="s">
        <v>2762</v>
      </c>
      <c r="I6144" s="1425" t="s">
        <v>2767</v>
      </c>
      <c r="J6144" s="1425" t="s">
        <v>1275</v>
      </c>
      <c r="K6144" s="1425">
        <v>5.7300000000000004</v>
      </c>
    </row>
    <row r="6145" spans="1:11" ht="12.75">
      <c r="A6145" s="1425" t="s">
        <v>1360</v>
      </c>
      <c r="B6145" s="1425" t="s">
        <v>780</v>
      </c>
      <c r="C6145" s="1425" t="s">
        <v>390</v>
      </c>
      <c r="D6145" s="1425" t="s">
        <v>549</v>
      </c>
      <c r="E6145" s="1425" t="s">
        <v>2913</v>
      </c>
      <c r="F6145" s="1425" t="s">
        <v>1276</v>
      </c>
      <c r="G6145" s="1425" t="s">
        <v>1238</v>
      </c>
      <c r="H6145" s="1425" t="s">
        <v>1263</v>
      </c>
      <c r="I6145" s="1425" t="s">
        <v>2767</v>
      </c>
      <c r="J6145" s="1425" t="s">
        <v>1275</v>
      </c>
      <c r="K6145" s="1425">
        <v>13.119999999999999</v>
      </c>
    </row>
    <row r="6146" spans="1:11" ht="12.75">
      <c r="A6146" s="1425" t="s">
        <v>1360</v>
      </c>
      <c r="B6146" s="1425" t="s">
        <v>780</v>
      </c>
      <c r="C6146" s="1425" t="s">
        <v>390</v>
      </c>
      <c r="D6146" s="1425" t="s">
        <v>549</v>
      </c>
      <c r="E6146" s="1425" t="s">
        <v>2913</v>
      </c>
      <c r="F6146" s="1425" t="s">
        <v>1276</v>
      </c>
      <c r="G6146" s="1425" t="s">
        <v>1238</v>
      </c>
      <c r="H6146" s="1425" t="s">
        <v>2772</v>
      </c>
      <c r="I6146" s="1425" t="s">
        <v>2767</v>
      </c>
      <c r="J6146" s="1425" t="s">
        <v>1275</v>
      </c>
      <c r="K6146" s="1425">
        <v>4.8499999999999996</v>
      </c>
    </row>
    <row r="6147" spans="1:11" ht="12.75">
      <c r="A6147" s="1425" t="s">
        <v>1360</v>
      </c>
      <c r="B6147" s="1425" t="s">
        <v>780</v>
      </c>
      <c r="C6147" s="1425" t="s">
        <v>390</v>
      </c>
      <c r="D6147" s="1425" t="s">
        <v>549</v>
      </c>
      <c r="E6147" s="1425" t="s">
        <v>2913</v>
      </c>
      <c r="F6147" s="1425" t="s">
        <v>1276</v>
      </c>
      <c r="G6147" s="1425" t="s">
        <v>1238</v>
      </c>
      <c r="H6147" s="1425" t="s">
        <v>2773</v>
      </c>
      <c r="I6147" s="1425" t="s">
        <v>2767</v>
      </c>
      <c r="J6147" s="1425" t="s">
        <v>1275</v>
      </c>
      <c r="K6147" s="1425">
        <v>0.19</v>
      </c>
    </row>
    <row r="6148" spans="1:11" ht="12.75">
      <c r="A6148" s="1425" t="s">
        <v>1360</v>
      </c>
      <c r="B6148" s="1425" t="s">
        <v>780</v>
      </c>
      <c r="C6148" s="1425" t="s">
        <v>390</v>
      </c>
      <c r="D6148" s="1425" t="s">
        <v>549</v>
      </c>
      <c r="E6148" s="1425" t="s">
        <v>2913</v>
      </c>
      <c r="F6148" s="1425" t="s">
        <v>1276</v>
      </c>
      <c r="G6148" s="1425" t="s">
        <v>1238</v>
      </c>
      <c r="H6148" s="1425" t="s">
        <v>1264</v>
      </c>
      <c r="I6148" s="1425" t="s">
        <v>2767</v>
      </c>
      <c r="J6148" s="1425" t="s">
        <v>1275</v>
      </c>
      <c r="K6148" s="1425">
        <v>17.629999999999999</v>
      </c>
    </row>
    <row r="6149" spans="1:11" ht="12.75">
      <c r="A6149" s="1425" t="s">
        <v>1360</v>
      </c>
      <c r="B6149" s="1425" t="s">
        <v>780</v>
      </c>
      <c r="C6149" s="1425" t="s">
        <v>390</v>
      </c>
      <c r="D6149" s="1425" t="s">
        <v>549</v>
      </c>
      <c r="E6149" s="1425" t="s">
        <v>2913</v>
      </c>
      <c r="F6149" s="1425" t="s">
        <v>1276</v>
      </c>
      <c r="G6149" s="1425" t="s">
        <v>1238</v>
      </c>
      <c r="H6149" s="1425" t="s">
        <v>1265</v>
      </c>
      <c r="I6149" s="1425" t="s">
        <v>2763</v>
      </c>
      <c r="J6149" s="1425" t="s">
        <v>1275</v>
      </c>
      <c r="K6149" s="1425">
        <v>0.040000000000000001</v>
      </c>
    </row>
    <row r="6150" spans="1:11" ht="12.75">
      <c r="A6150" s="1425" t="s">
        <v>1360</v>
      </c>
      <c r="B6150" s="1425" t="s">
        <v>780</v>
      </c>
      <c r="C6150" s="1425" t="s">
        <v>390</v>
      </c>
      <c r="D6150" s="1425" t="s">
        <v>549</v>
      </c>
      <c r="E6150" s="1425" t="s">
        <v>2913</v>
      </c>
      <c r="F6150" s="1425" t="s">
        <v>1276</v>
      </c>
      <c r="G6150" s="1425" t="s">
        <v>1238</v>
      </c>
      <c r="H6150" s="1425" t="s">
        <v>1265</v>
      </c>
      <c r="I6150" s="1425" t="s">
        <v>2767</v>
      </c>
      <c r="J6150" s="1425" t="s">
        <v>1275</v>
      </c>
      <c r="K6150" s="1425">
        <v>21.620000000000001</v>
      </c>
    </row>
    <row r="6151" spans="1:11" ht="12.75">
      <c r="A6151" s="1425" t="s">
        <v>1360</v>
      </c>
      <c r="B6151" s="1425" t="s">
        <v>780</v>
      </c>
      <c r="C6151" s="1425" t="s">
        <v>390</v>
      </c>
      <c r="D6151" s="1425" t="s">
        <v>549</v>
      </c>
      <c r="E6151" s="1425" t="s">
        <v>2913</v>
      </c>
      <c r="F6151" s="1425" t="s">
        <v>1276</v>
      </c>
      <c r="G6151" s="1425" t="s">
        <v>1238</v>
      </c>
      <c r="H6151" s="1425" t="s">
        <v>2774</v>
      </c>
      <c r="I6151" s="1425" t="s">
        <v>2767</v>
      </c>
      <c r="J6151" s="1425" t="s">
        <v>1275</v>
      </c>
      <c r="K6151" s="1425">
        <v>22.719999999999999</v>
      </c>
    </row>
    <row r="6152" spans="1:11" ht="12.75">
      <c r="A6152" s="1425" t="s">
        <v>1360</v>
      </c>
      <c r="B6152" s="1425" t="s">
        <v>780</v>
      </c>
      <c r="C6152" s="1425" t="s">
        <v>390</v>
      </c>
      <c r="D6152" s="1425" t="s">
        <v>549</v>
      </c>
      <c r="E6152" s="1425" t="s">
        <v>2913</v>
      </c>
      <c r="F6152" s="1425" t="s">
        <v>1276</v>
      </c>
      <c r="G6152" s="1425" t="s">
        <v>1238</v>
      </c>
      <c r="H6152" s="1425" t="s">
        <v>1266</v>
      </c>
      <c r="I6152" s="1425" t="s">
        <v>2763</v>
      </c>
      <c r="J6152" s="1425" t="s">
        <v>1275</v>
      </c>
      <c r="K6152" s="1425">
        <v>0.040000000000000001</v>
      </c>
    </row>
    <row r="6153" spans="1:11" ht="12.75">
      <c r="A6153" s="1425" t="s">
        <v>1360</v>
      </c>
      <c r="B6153" s="1425" t="s">
        <v>780</v>
      </c>
      <c r="C6153" s="1425" t="s">
        <v>390</v>
      </c>
      <c r="D6153" s="1425" t="s">
        <v>549</v>
      </c>
      <c r="E6153" s="1425" t="s">
        <v>2913</v>
      </c>
      <c r="F6153" s="1425" t="s">
        <v>1276</v>
      </c>
      <c r="G6153" s="1425" t="s">
        <v>1238</v>
      </c>
      <c r="H6153" s="1425" t="s">
        <v>1266</v>
      </c>
      <c r="I6153" s="1425" t="s">
        <v>2767</v>
      </c>
      <c r="J6153" s="1425" t="s">
        <v>1275</v>
      </c>
      <c r="K6153" s="1425">
        <v>5.5</v>
      </c>
    </row>
    <row r="6154" spans="1:11" ht="12.75">
      <c r="A6154" s="1425" t="s">
        <v>1360</v>
      </c>
      <c r="B6154" s="1425" t="s">
        <v>780</v>
      </c>
      <c r="C6154" s="1425" t="s">
        <v>390</v>
      </c>
      <c r="D6154" s="1425" t="s">
        <v>549</v>
      </c>
      <c r="E6154" s="1425" t="s">
        <v>2913</v>
      </c>
      <c r="F6154" s="1425" t="s">
        <v>1276</v>
      </c>
      <c r="G6154" s="1425" t="s">
        <v>1238</v>
      </c>
      <c r="H6154" s="1425" t="s">
        <v>1267</v>
      </c>
      <c r="I6154" s="1425" t="s">
        <v>2767</v>
      </c>
      <c r="J6154" s="1425" t="s">
        <v>1275</v>
      </c>
      <c r="K6154" s="1425">
        <v>29.960000000000001</v>
      </c>
    </row>
    <row r="6155" spans="1:11" ht="12.75">
      <c r="A6155" s="1425" t="s">
        <v>1360</v>
      </c>
      <c r="B6155" s="1425" t="s">
        <v>780</v>
      </c>
      <c r="C6155" s="1425" t="s">
        <v>390</v>
      </c>
      <c r="D6155" s="1425" t="s">
        <v>549</v>
      </c>
      <c r="E6155" s="1425" t="s">
        <v>2914</v>
      </c>
      <c r="F6155" s="1425" t="s">
        <v>1273</v>
      </c>
      <c r="G6155" s="1425" t="s">
        <v>1238</v>
      </c>
      <c r="H6155" s="1425" t="s">
        <v>2762</v>
      </c>
      <c r="I6155" s="1425" t="s">
        <v>2763</v>
      </c>
      <c r="J6155" s="1425" t="s">
        <v>1272</v>
      </c>
      <c r="K6155" s="1425">
        <v>2.8500000000000001</v>
      </c>
    </row>
    <row r="6156" spans="1:11" ht="12.75">
      <c r="A6156" s="1425" t="s">
        <v>1360</v>
      </c>
      <c r="B6156" s="1425" t="s">
        <v>780</v>
      </c>
      <c r="C6156" s="1425" t="s">
        <v>390</v>
      </c>
      <c r="D6156" s="1425" t="s">
        <v>549</v>
      </c>
      <c r="E6156" s="1425" t="s">
        <v>2914</v>
      </c>
      <c r="F6156" s="1425" t="s">
        <v>1273</v>
      </c>
      <c r="G6156" s="1425" t="s">
        <v>1238</v>
      </c>
      <c r="H6156" s="1425" t="s">
        <v>2762</v>
      </c>
      <c r="I6156" s="1425" t="s">
        <v>2764</v>
      </c>
      <c r="J6156" s="1425" t="s">
        <v>1272</v>
      </c>
      <c r="K6156" s="1425">
        <v>39.079999999999998</v>
      </c>
    </row>
    <row r="6157" spans="1:11" ht="12.75">
      <c r="A6157" s="1425" t="s">
        <v>1360</v>
      </c>
      <c r="B6157" s="1425" t="s">
        <v>780</v>
      </c>
      <c r="C6157" s="1425" t="s">
        <v>390</v>
      </c>
      <c r="D6157" s="1425" t="s">
        <v>549</v>
      </c>
      <c r="E6157" s="1425" t="s">
        <v>2914</v>
      </c>
      <c r="F6157" s="1425" t="s">
        <v>1273</v>
      </c>
      <c r="G6157" s="1425" t="s">
        <v>1238</v>
      </c>
      <c r="H6157" s="1425" t="s">
        <v>2762</v>
      </c>
      <c r="I6157" s="1425" t="s">
        <v>2765</v>
      </c>
      <c r="J6157" s="1425" t="s">
        <v>1272</v>
      </c>
      <c r="K6157" s="1425">
        <v>7.7699999999999996</v>
      </c>
    </row>
    <row r="6158" spans="1:11" ht="12.75">
      <c r="A6158" s="1425" t="s">
        <v>1360</v>
      </c>
      <c r="B6158" s="1425" t="s">
        <v>780</v>
      </c>
      <c r="C6158" s="1425" t="s">
        <v>390</v>
      </c>
      <c r="D6158" s="1425" t="s">
        <v>549</v>
      </c>
      <c r="E6158" s="1425" t="s">
        <v>2914</v>
      </c>
      <c r="F6158" s="1425" t="s">
        <v>1273</v>
      </c>
      <c r="G6158" s="1425" t="s">
        <v>1238</v>
      </c>
      <c r="H6158" s="1425" t="s">
        <v>2762</v>
      </c>
      <c r="I6158" s="1425" t="s">
        <v>2766</v>
      </c>
      <c r="J6158" s="1425" t="s">
        <v>1272</v>
      </c>
      <c r="K6158" s="1425">
        <v>13.84</v>
      </c>
    </row>
    <row r="6159" spans="1:11" ht="12.75">
      <c r="A6159" s="1425" t="s">
        <v>1360</v>
      </c>
      <c r="B6159" s="1425" t="s">
        <v>780</v>
      </c>
      <c r="C6159" s="1425" t="s">
        <v>390</v>
      </c>
      <c r="D6159" s="1425" t="s">
        <v>549</v>
      </c>
      <c r="E6159" s="1425" t="s">
        <v>2914</v>
      </c>
      <c r="F6159" s="1425" t="s">
        <v>1273</v>
      </c>
      <c r="G6159" s="1425" t="s">
        <v>1238</v>
      </c>
      <c r="H6159" s="1425" t="s">
        <v>2762</v>
      </c>
      <c r="I6159" s="1425" t="s">
        <v>2767</v>
      </c>
      <c r="J6159" s="1425" t="s">
        <v>1272</v>
      </c>
      <c r="K6159" s="1425">
        <v>205.69</v>
      </c>
    </row>
    <row r="6160" spans="1:11" ht="12.75">
      <c r="A6160" s="1425" t="s">
        <v>1360</v>
      </c>
      <c r="B6160" s="1425" t="s">
        <v>780</v>
      </c>
      <c r="C6160" s="1425" t="s">
        <v>390</v>
      </c>
      <c r="D6160" s="1425" t="s">
        <v>549</v>
      </c>
      <c r="E6160" s="1425" t="s">
        <v>2914</v>
      </c>
      <c r="F6160" s="1425" t="s">
        <v>1273</v>
      </c>
      <c r="G6160" s="1425" t="s">
        <v>1238</v>
      </c>
      <c r="H6160" s="1425" t="s">
        <v>2762</v>
      </c>
      <c r="I6160" s="1425" t="s">
        <v>2768</v>
      </c>
      <c r="J6160" s="1425" t="s">
        <v>1272</v>
      </c>
      <c r="K6160" s="1425">
        <v>17.170000000000002</v>
      </c>
    </row>
    <row r="6161" spans="1:11" ht="12.75">
      <c r="A6161" s="1425" t="s">
        <v>1360</v>
      </c>
      <c r="B6161" s="1425" t="s">
        <v>780</v>
      </c>
      <c r="C6161" s="1425" t="s">
        <v>390</v>
      </c>
      <c r="D6161" s="1425" t="s">
        <v>549</v>
      </c>
      <c r="E6161" s="1425" t="s">
        <v>2914</v>
      </c>
      <c r="F6161" s="1425" t="s">
        <v>1273</v>
      </c>
      <c r="G6161" s="1425" t="s">
        <v>1238</v>
      </c>
      <c r="H6161" s="1425" t="s">
        <v>2762</v>
      </c>
      <c r="I6161" s="1425" t="s">
        <v>2769</v>
      </c>
      <c r="J6161" s="1425" t="s">
        <v>1272</v>
      </c>
      <c r="K6161" s="1425">
        <v>8.7899999999999991</v>
      </c>
    </row>
    <row r="6162" spans="1:11" ht="12.75">
      <c r="A6162" s="1425" t="s">
        <v>1360</v>
      </c>
      <c r="B6162" s="1425" t="s">
        <v>780</v>
      </c>
      <c r="C6162" s="1425" t="s">
        <v>390</v>
      </c>
      <c r="D6162" s="1425" t="s">
        <v>549</v>
      </c>
      <c r="E6162" s="1425" t="s">
        <v>2914</v>
      </c>
      <c r="F6162" s="1425" t="s">
        <v>1273</v>
      </c>
      <c r="G6162" s="1425" t="s">
        <v>1238</v>
      </c>
      <c r="H6162" s="1425" t="s">
        <v>2762</v>
      </c>
      <c r="I6162" s="1425" t="s">
        <v>2770</v>
      </c>
      <c r="J6162" s="1425" t="s">
        <v>1272</v>
      </c>
      <c r="K6162" s="1425">
        <v>7.3200000000000003</v>
      </c>
    </row>
    <row r="6163" spans="1:11" ht="12.75">
      <c r="A6163" s="1425" t="s">
        <v>1360</v>
      </c>
      <c r="B6163" s="1425" t="s">
        <v>780</v>
      </c>
      <c r="C6163" s="1425" t="s">
        <v>390</v>
      </c>
      <c r="D6163" s="1425" t="s">
        <v>549</v>
      </c>
      <c r="E6163" s="1425" t="s">
        <v>2914</v>
      </c>
      <c r="F6163" s="1425" t="s">
        <v>1273</v>
      </c>
      <c r="G6163" s="1425" t="s">
        <v>1238</v>
      </c>
      <c r="H6163" s="1425" t="s">
        <v>2762</v>
      </c>
      <c r="I6163" s="1425" t="s">
        <v>2771</v>
      </c>
      <c r="J6163" s="1425" t="s">
        <v>1272</v>
      </c>
      <c r="K6163" s="1425">
        <v>185.66</v>
      </c>
    </row>
    <row r="6164" spans="1:11" ht="12.75">
      <c r="A6164" s="1425" t="s">
        <v>1360</v>
      </c>
      <c r="B6164" s="1425" t="s">
        <v>780</v>
      </c>
      <c r="C6164" s="1425" t="s">
        <v>390</v>
      </c>
      <c r="D6164" s="1425" t="s">
        <v>549</v>
      </c>
      <c r="E6164" s="1425" t="s">
        <v>2914</v>
      </c>
      <c r="F6164" s="1425" t="s">
        <v>1273</v>
      </c>
      <c r="G6164" s="1425" t="s">
        <v>1238</v>
      </c>
      <c r="H6164" s="1425" t="s">
        <v>1263</v>
      </c>
      <c r="I6164" s="1425" t="s">
        <v>2763</v>
      </c>
      <c r="J6164" s="1425" t="s">
        <v>1272</v>
      </c>
      <c r="K6164" s="1425">
        <v>4.6799999999999997</v>
      </c>
    </row>
    <row r="6165" spans="1:11" ht="12.75">
      <c r="A6165" s="1425" t="s">
        <v>1360</v>
      </c>
      <c r="B6165" s="1425" t="s">
        <v>780</v>
      </c>
      <c r="C6165" s="1425" t="s">
        <v>390</v>
      </c>
      <c r="D6165" s="1425" t="s">
        <v>549</v>
      </c>
      <c r="E6165" s="1425" t="s">
        <v>2914</v>
      </c>
      <c r="F6165" s="1425" t="s">
        <v>1273</v>
      </c>
      <c r="G6165" s="1425" t="s">
        <v>1238</v>
      </c>
      <c r="H6165" s="1425" t="s">
        <v>1263</v>
      </c>
      <c r="I6165" s="1425" t="s">
        <v>2764</v>
      </c>
      <c r="J6165" s="1425" t="s">
        <v>1272</v>
      </c>
      <c r="K6165" s="1425">
        <v>65.079999999999998</v>
      </c>
    </row>
    <row r="6166" spans="1:11" ht="12.75">
      <c r="A6166" s="1425" t="s">
        <v>1360</v>
      </c>
      <c r="B6166" s="1425" t="s">
        <v>780</v>
      </c>
      <c r="C6166" s="1425" t="s">
        <v>390</v>
      </c>
      <c r="D6166" s="1425" t="s">
        <v>549</v>
      </c>
      <c r="E6166" s="1425" t="s">
        <v>2914</v>
      </c>
      <c r="F6166" s="1425" t="s">
        <v>1273</v>
      </c>
      <c r="G6166" s="1425" t="s">
        <v>1238</v>
      </c>
      <c r="H6166" s="1425" t="s">
        <v>1263</v>
      </c>
      <c r="I6166" s="1425" t="s">
        <v>2765</v>
      </c>
      <c r="J6166" s="1425" t="s">
        <v>1272</v>
      </c>
      <c r="K6166" s="1425">
        <v>13.01</v>
      </c>
    </row>
    <row r="6167" spans="1:11" ht="12.75">
      <c r="A6167" s="1425" t="s">
        <v>1360</v>
      </c>
      <c r="B6167" s="1425" t="s">
        <v>780</v>
      </c>
      <c r="C6167" s="1425" t="s">
        <v>390</v>
      </c>
      <c r="D6167" s="1425" t="s">
        <v>549</v>
      </c>
      <c r="E6167" s="1425" t="s">
        <v>2914</v>
      </c>
      <c r="F6167" s="1425" t="s">
        <v>1273</v>
      </c>
      <c r="G6167" s="1425" t="s">
        <v>1238</v>
      </c>
      <c r="H6167" s="1425" t="s">
        <v>1263</v>
      </c>
      <c r="I6167" s="1425" t="s">
        <v>2766</v>
      </c>
      <c r="J6167" s="1425" t="s">
        <v>1272</v>
      </c>
      <c r="K6167" s="1425">
        <v>23.190000000000001</v>
      </c>
    </row>
    <row r="6168" spans="1:11" ht="12.75">
      <c r="A6168" s="1425" t="s">
        <v>1360</v>
      </c>
      <c r="B6168" s="1425" t="s">
        <v>780</v>
      </c>
      <c r="C6168" s="1425" t="s">
        <v>390</v>
      </c>
      <c r="D6168" s="1425" t="s">
        <v>549</v>
      </c>
      <c r="E6168" s="1425" t="s">
        <v>2914</v>
      </c>
      <c r="F6168" s="1425" t="s">
        <v>1273</v>
      </c>
      <c r="G6168" s="1425" t="s">
        <v>1238</v>
      </c>
      <c r="H6168" s="1425" t="s">
        <v>1263</v>
      </c>
      <c r="I6168" s="1425" t="s">
        <v>2767</v>
      </c>
      <c r="J6168" s="1425" t="s">
        <v>1272</v>
      </c>
      <c r="K6168" s="1425">
        <v>429.80000000000001</v>
      </c>
    </row>
    <row r="6169" spans="1:11" ht="12.75">
      <c r="A6169" s="1425" t="s">
        <v>1360</v>
      </c>
      <c r="B6169" s="1425" t="s">
        <v>780</v>
      </c>
      <c r="C6169" s="1425" t="s">
        <v>390</v>
      </c>
      <c r="D6169" s="1425" t="s">
        <v>549</v>
      </c>
      <c r="E6169" s="1425" t="s">
        <v>2914</v>
      </c>
      <c r="F6169" s="1425" t="s">
        <v>1273</v>
      </c>
      <c r="G6169" s="1425" t="s">
        <v>1238</v>
      </c>
      <c r="H6169" s="1425" t="s">
        <v>1263</v>
      </c>
      <c r="I6169" s="1425" t="s">
        <v>2768</v>
      </c>
      <c r="J6169" s="1425" t="s">
        <v>1272</v>
      </c>
      <c r="K6169" s="1425">
        <v>35.149999999999999</v>
      </c>
    </row>
    <row r="6170" spans="1:11" ht="12.75">
      <c r="A6170" s="1425" t="s">
        <v>1360</v>
      </c>
      <c r="B6170" s="1425" t="s">
        <v>780</v>
      </c>
      <c r="C6170" s="1425" t="s">
        <v>390</v>
      </c>
      <c r="D6170" s="1425" t="s">
        <v>549</v>
      </c>
      <c r="E6170" s="1425" t="s">
        <v>2914</v>
      </c>
      <c r="F6170" s="1425" t="s">
        <v>1273</v>
      </c>
      <c r="G6170" s="1425" t="s">
        <v>1238</v>
      </c>
      <c r="H6170" s="1425" t="s">
        <v>1263</v>
      </c>
      <c r="I6170" s="1425" t="s">
        <v>2769</v>
      </c>
      <c r="J6170" s="1425" t="s">
        <v>1272</v>
      </c>
      <c r="K6170" s="1425">
        <v>18.039999999999999</v>
      </c>
    </row>
    <row r="6171" spans="1:11" ht="12.75">
      <c r="A6171" s="1425" t="s">
        <v>1360</v>
      </c>
      <c r="B6171" s="1425" t="s">
        <v>780</v>
      </c>
      <c r="C6171" s="1425" t="s">
        <v>390</v>
      </c>
      <c r="D6171" s="1425" t="s">
        <v>549</v>
      </c>
      <c r="E6171" s="1425" t="s">
        <v>2914</v>
      </c>
      <c r="F6171" s="1425" t="s">
        <v>1273</v>
      </c>
      <c r="G6171" s="1425" t="s">
        <v>1238</v>
      </c>
      <c r="H6171" s="1425" t="s">
        <v>1263</v>
      </c>
      <c r="I6171" s="1425" t="s">
        <v>2770</v>
      </c>
      <c r="J6171" s="1425" t="s">
        <v>1272</v>
      </c>
      <c r="K6171" s="1425">
        <v>14.98</v>
      </c>
    </row>
    <row r="6172" spans="1:11" ht="12.75">
      <c r="A6172" s="1425" t="s">
        <v>1360</v>
      </c>
      <c r="B6172" s="1425" t="s">
        <v>780</v>
      </c>
      <c r="C6172" s="1425" t="s">
        <v>390</v>
      </c>
      <c r="D6172" s="1425" t="s">
        <v>549</v>
      </c>
      <c r="E6172" s="1425" t="s">
        <v>2914</v>
      </c>
      <c r="F6172" s="1425" t="s">
        <v>1273</v>
      </c>
      <c r="G6172" s="1425" t="s">
        <v>1238</v>
      </c>
      <c r="H6172" s="1425" t="s">
        <v>1263</v>
      </c>
      <c r="I6172" s="1425" t="s">
        <v>2771</v>
      </c>
      <c r="J6172" s="1425" t="s">
        <v>1272</v>
      </c>
      <c r="K6172" s="1425">
        <v>470.06999999999999</v>
      </c>
    </row>
    <row r="6173" spans="1:11" ht="12.75">
      <c r="A6173" s="1425" t="s">
        <v>1360</v>
      </c>
      <c r="B6173" s="1425" t="s">
        <v>780</v>
      </c>
      <c r="C6173" s="1425" t="s">
        <v>390</v>
      </c>
      <c r="D6173" s="1425" t="s">
        <v>549</v>
      </c>
      <c r="E6173" s="1425" t="s">
        <v>2914</v>
      </c>
      <c r="F6173" s="1425" t="s">
        <v>1273</v>
      </c>
      <c r="G6173" s="1425" t="s">
        <v>1238</v>
      </c>
      <c r="H6173" s="1425" t="s">
        <v>2772</v>
      </c>
      <c r="I6173" s="1425" t="s">
        <v>2763</v>
      </c>
      <c r="J6173" s="1425" t="s">
        <v>1272</v>
      </c>
      <c r="K6173" s="1425">
        <v>7.0499999999999998</v>
      </c>
    </row>
    <row r="6174" spans="1:11" ht="12.75">
      <c r="A6174" s="1425" t="s">
        <v>1360</v>
      </c>
      <c r="B6174" s="1425" t="s">
        <v>780</v>
      </c>
      <c r="C6174" s="1425" t="s">
        <v>390</v>
      </c>
      <c r="D6174" s="1425" t="s">
        <v>549</v>
      </c>
      <c r="E6174" s="1425" t="s">
        <v>2914</v>
      </c>
      <c r="F6174" s="1425" t="s">
        <v>1273</v>
      </c>
      <c r="G6174" s="1425" t="s">
        <v>1238</v>
      </c>
      <c r="H6174" s="1425" t="s">
        <v>2772</v>
      </c>
      <c r="I6174" s="1425" t="s">
        <v>2764</v>
      </c>
      <c r="J6174" s="1425" t="s">
        <v>1272</v>
      </c>
      <c r="K6174" s="1425">
        <v>97.620000000000005</v>
      </c>
    </row>
    <row r="6175" spans="1:11" ht="12.75">
      <c r="A6175" s="1425" t="s">
        <v>1360</v>
      </c>
      <c r="B6175" s="1425" t="s">
        <v>780</v>
      </c>
      <c r="C6175" s="1425" t="s">
        <v>390</v>
      </c>
      <c r="D6175" s="1425" t="s">
        <v>549</v>
      </c>
      <c r="E6175" s="1425" t="s">
        <v>2914</v>
      </c>
      <c r="F6175" s="1425" t="s">
        <v>1273</v>
      </c>
      <c r="G6175" s="1425" t="s">
        <v>1238</v>
      </c>
      <c r="H6175" s="1425" t="s">
        <v>2772</v>
      </c>
      <c r="I6175" s="1425" t="s">
        <v>2765</v>
      </c>
      <c r="J6175" s="1425" t="s">
        <v>1272</v>
      </c>
      <c r="K6175" s="1425">
        <v>19.489999999999998</v>
      </c>
    </row>
    <row r="6176" spans="1:11" ht="12.75">
      <c r="A6176" s="1425" t="s">
        <v>1360</v>
      </c>
      <c r="B6176" s="1425" t="s">
        <v>780</v>
      </c>
      <c r="C6176" s="1425" t="s">
        <v>390</v>
      </c>
      <c r="D6176" s="1425" t="s">
        <v>549</v>
      </c>
      <c r="E6176" s="1425" t="s">
        <v>2914</v>
      </c>
      <c r="F6176" s="1425" t="s">
        <v>1273</v>
      </c>
      <c r="G6176" s="1425" t="s">
        <v>1238</v>
      </c>
      <c r="H6176" s="1425" t="s">
        <v>2772</v>
      </c>
      <c r="I6176" s="1425" t="s">
        <v>2766</v>
      </c>
      <c r="J6176" s="1425" t="s">
        <v>1272</v>
      </c>
      <c r="K6176" s="1425">
        <v>34.719999999999999</v>
      </c>
    </row>
    <row r="6177" spans="1:11" ht="12.75">
      <c r="A6177" s="1425" t="s">
        <v>1360</v>
      </c>
      <c r="B6177" s="1425" t="s">
        <v>780</v>
      </c>
      <c r="C6177" s="1425" t="s">
        <v>390</v>
      </c>
      <c r="D6177" s="1425" t="s">
        <v>549</v>
      </c>
      <c r="E6177" s="1425" t="s">
        <v>2914</v>
      </c>
      <c r="F6177" s="1425" t="s">
        <v>1273</v>
      </c>
      <c r="G6177" s="1425" t="s">
        <v>1238</v>
      </c>
      <c r="H6177" s="1425" t="s">
        <v>2772</v>
      </c>
      <c r="I6177" s="1425" t="s">
        <v>2767</v>
      </c>
      <c r="J6177" s="1425" t="s">
        <v>1272</v>
      </c>
      <c r="K6177" s="1425">
        <v>558.13</v>
      </c>
    </row>
    <row r="6178" spans="1:11" ht="12.75">
      <c r="A6178" s="1425" t="s">
        <v>1360</v>
      </c>
      <c r="B6178" s="1425" t="s">
        <v>780</v>
      </c>
      <c r="C6178" s="1425" t="s">
        <v>390</v>
      </c>
      <c r="D6178" s="1425" t="s">
        <v>549</v>
      </c>
      <c r="E6178" s="1425" t="s">
        <v>2914</v>
      </c>
      <c r="F6178" s="1425" t="s">
        <v>1273</v>
      </c>
      <c r="G6178" s="1425" t="s">
        <v>1238</v>
      </c>
      <c r="H6178" s="1425" t="s">
        <v>2772</v>
      </c>
      <c r="I6178" s="1425" t="s">
        <v>2768</v>
      </c>
      <c r="J6178" s="1425" t="s">
        <v>1272</v>
      </c>
      <c r="K6178" s="1425">
        <v>46.68</v>
      </c>
    </row>
    <row r="6179" spans="1:11" ht="12.75">
      <c r="A6179" s="1425" t="s">
        <v>1360</v>
      </c>
      <c r="B6179" s="1425" t="s">
        <v>780</v>
      </c>
      <c r="C6179" s="1425" t="s">
        <v>390</v>
      </c>
      <c r="D6179" s="1425" t="s">
        <v>549</v>
      </c>
      <c r="E6179" s="1425" t="s">
        <v>2914</v>
      </c>
      <c r="F6179" s="1425" t="s">
        <v>1273</v>
      </c>
      <c r="G6179" s="1425" t="s">
        <v>1238</v>
      </c>
      <c r="H6179" s="1425" t="s">
        <v>2772</v>
      </c>
      <c r="I6179" s="1425" t="s">
        <v>2769</v>
      </c>
      <c r="J6179" s="1425" t="s">
        <v>1272</v>
      </c>
      <c r="K6179" s="1425">
        <v>23.93</v>
      </c>
    </row>
    <row r="6180" spans="1:11" ht="12.75">
      <c r="A6180" s="1425" t="s">
        <v>1360</v>
      </c>
      <c r="B6180" s="1425" t="s">
        <v>780</v>
      </c>
      <c r="C6180" s="1425" t="s">
        <v>390</v>
      </c>
      <c r="D6180" s="1425" t="s">
        <v>549</v>
      </c>
      <c r="E6180" s="1425" t="s">
        <v>2914</v>
      </c>
      <c r="F6180" s="1425" t="s">
        <v>1273</v>
      </c>
      <c r="G6180" s="1425" t="s">
        <v>1238</v>
      </c>
      <c r="H6180" s="1425" t="s">
        <v>2772</v>
      </c>
      <c r="I6180" s="1425" t="s">
        <v>2770</v>
      </c>
      <c r="J6180" s="1425" t="s">
        <v>1272</v>
      </c>
      <c r="K6180" s="1425">
        <v>19.93</v>
      </c>
    </row>
    <row r="6181" spans="1:11" ht="12.75">
      <c r="A6181" s="1425" t="s">
        <v>1360</v>
      </c>
      <c r="B6181" s="1425" t="s">
        <v>780</v>
      </c>
      <c r="C6181" s="1425" t="s">
        <v>390</v>
      </c>
      <c r="D6181" s="1425" t="s">
        <v>549</v>
      </c>
      <c r="E6181" s="1425" t="s">
        <v>2914</v>
      </c>
      <c r="F6181" s="1425" t="s">
        <v>1273</v>
      </c>
      <c r="G6181" s="1425" t="s">
        <v>1238</v>
      </c>
      <c r="H6181" s="1425" t="s">
        <v>2772</v>
      </c>
      <c r="I6181" s="1425" t="s">
        <v>2771</v>
      </c>
      <c r="J6181" s="1425" t="s">
        <v>1272</v>
      </c>
      <c r="K6181" s="1425">
        <v>613.41999999999996</v>
      </c>
    </row>
    <row r="6182" spans="1:11" ht="12.75">
      <c r="A6182" s="1425" t="s">
        <v>1360</v>
      </c>
      <c r="B6182" s="1425" t="s">
        <v>780</v>
      </c>
      <c r="C6182" s="1425" t="s">
        <v>390</v>
      </c>
      <c r="D6182" s="1425" t="s">
        <v>549</v>
      </c>
      <c r="E6182" s="1425" t="s">
        <v>2914</v>
      </c>
      <c r="F6182" s="1425" t="s">
        <v>1273</v>
      </c>
      <c r="G6182" s="1425" t="s">
        <v>1238</v>
      </c>
      <c r="H6182" s="1425" t="s">
        <v>2773</v>
      </c>
      <c r="I6182" s="1425" t="s">
        <v>2763</v>
      </c>
      <c r="J6182" s="1425" t="s">
        <v>1272</v>
      </c>
      <c r="K6182" s="1425">
        <v>1.6599999999999999</v>
      </c>
    </row>
    <row r="6183" spans="1:11" ht="12.75">
      <c r="A6183" s="1425" t="s">
        <v>1360</v>
      </c>
      <c r="B6183" s="1425" t="s">
        <v>780</v>
      </c>
      <c r="C6183" s="1425" t="s">
        <v>390</v>
      </c>
      <c r="D6183" s="1425" t="s">
        <v>549</v>
      </c>
      <c r="E6183" s="1425" t="s">
        <v>2914</v>
      </c>
      <c r="F6183" s="1425" t="s">
        <v>1273</v>
      </c>
      <c r="G6183" s="1425" t="s">
        <v>1238</v>
      </c>
      <c r="H6183" s="1425" t="s">
        <v>2773</v>
      </c>
      <c r="I6183" s="1425" t="s">
        <v>2764</v>
      </c>
      <c r="J6183" s="1425" t="s">
        <v>1272</v>
      </c>
      <c r="K6183" s="1425">
        <v>22.170000000000002</v>
      </c>
    </row>
    <row r="6184" spans="1:11" ht="12.75">
      <c r="A6184" s="1425" t="s">
        <v>1360</v>
      </c>
      <c r="B6184" s="1425" t="s">
        <v>780</v>
      </c>
      <c r="C6184" s="1425" t="s">
        <v>390</v>
      </c>
      <c r="D6184" s="1425" t="s">
        <v>549</v>
      </c>
      <c r="E6184" s="1425" t="s">
        <v>2914</v>
      </c>
      <c r="F6184" s="1425" t="s">
        <v>1273</v>
      </c>
      <c r="G6184" s="1425" t="s">
        <v>1238</v>
      </c>
      <c r="H6184" s="1425" t="s">
        <v>2773</v>
      </c>
      <c r="I6184" s="1425" t="s">
        <v>2765</v>
      </c>
      <c r="J6184" s="1425" t="s">
        <v>1272</v>
      </c>
      <c r="K6184" s="1425">
        <v>4.3700000000000001</v>
      </c>
    </row>
    <row r="6185" spans="1:11" ht="12.75">
      <c r="A6185" s="1425" t="s">
        <v>1360</v>
      </c>
      <c r="B6185" s="1425" t="s">
        <v>780</v>
      </c>
      <c r="C6185" s="1425" t="s">
        <v>390</v>
      </c>
      <c r="D6185" s="1425" t="s">
        <v>549</v>
      </c>
      <c r="E6185" s="1425" t="s">
        <v>2914</v>
      </c>
      <c r="F6185" s="1425" t="s">
        <v>1273</v>
      </c>
      <c r="G6185" s="1425" t="s">
        <v>1238</v>
      </c>
      <c r="H6185" s="1425" t="s">
        <v>2773</v>
      </c>
      <c r="I6185" s="1425" t="s">
        <v>2766</v>
      </c>
      <c r="J6185" s="1425" t="s">
        <v>1272</v>
      </c>
      <c r="K6185" s="1425">
        <v>7.7999999999999998</v>
      </c>
    </row>
    <row r="6186" spans="1:11" ht="12.75">
      <c r="A6186" s="1425" t="s">
        <v>1360</v>
      </c>
      <c r="B6186" s="1425" t="s">
        <v>780</v>
      </c>
      <c r="C6186" s="1425" t="s">
        <v>390</v>
      </c>
      <c r="D6186" s="1425" t="s">
        <v>549</v>
      </c>
      <c r="E6186" s="1425" t="s">
        <v>2914</v>
      </c>
      <c r="F6186" s="1425" t="s">
        <v>1273</v>
      </c>
      <c r="G6186" s="1425" t="s">
        <v>1238</v>
      </c>
      <c r="H6186" s="1425" t="s">
        <v>2773</v>
      </c>
      <c r="I6186" s="1425" t="s">
        <v>2767</v>
      </c>
      <c r="J6186" s="1425" t="s">
        <v>1272</v>
      </c>
      <c r="K6186" s="1425">
        <v>164.25</v>
      </c>
    </row>
    <row r="6187" spans="1:11" ht="12.75">
      <c r="A6187" s="1425" t="s">
        <v>1360</v>
      </c>
      <c r="B6187" s="1425" t="s">
        <v>780</v>
      </c>
      <c r="C6187" s="1425" t="s">
        <v>390</v>
      </c>
      <c r="D6187" s="1425" t="s">
        <v>549</v>
      </c>
      <c r="E6187" s="1425" t="s">
        <v>2914</v>
      </c>
      <c r="F6187" s="1425" t="s">
        <v>1273</v>
      </c>
      <c r="G6187" s="1425" t="s">
        <v>1238</v>
      </c>
      <c r="H6187" s="1425" t="s">
        <v>2773</v>
      </c>
      <c r="I6187" s="1425" t="s">
        <v>2768</v>
      </c>
      <c r="J6187" s="1425" t="s">
        <v>1272</v>
      </c>
      <c r="K6187" s="1425">
        <v>13.65</v>
      </c>
    </row>
    <row r="6188" spans="1:11" ht="12.75">
      <c r="A6188" s="1425" t="s">
        <v>1360</v>
      </c>
      <c r="B6188" s="1425" t="s">
        <v>780</v>
      </c>
      <c r="C6188" s="1425" t="s">
        <v>390</v>
      </c>
      <c r="D6188" s="1425" t="s">
        <v>549</v>
      </c>
      <c r="E6188" s="1425" t="s">
        <v>2914</v>
      </c>
      <c r="F6188" s="1425" t="s">
        <v>1273</v>
      </c>
      <c r="G6188" s="1425" t="s">
        <v>1238</v>
      </c>
      <c r="H6188" s="1425" t="s">
        <v>2773</v>
      </c>
      <c r="I6188" s="1425" t="s">
        <v>2769</v>
      </c>
      <c r="J6188" s="1425" t="s">
        <v>1272</v>
      </c>
      <c r="K6188" s="1425">
        <v>6.9100000000000001</v>
      </c>
    </row>
    <row r="6189" spans="1:11" ht="12.75">
      <c r="A6189" s="1425" t="s">
        <v>1360</v>
      </c>
      <c r="B6189" s="1425" t="s">
        <v>780</v>
      </c>
      <c r="C6189" s="1425" t="s">
        <v>390</v>
      </c>
      <c r="D6189" s="1425" t="s">
        <v>549</v>
      </c>
      <c r="E6189" s="1425" t="s">
        <v>2914</v>
      </c>
      <c r="F6189" s="1425" t="s">
        <v>1273</v>
      </c>
      <c r="G6189" s="1425" t="s">
        <v>1238</v>
      </c>
      <c r="H6189" s="1425" t="s">
        <v>2773</v>
      </c>
      <c r="I6189" s="1425" t="s">
        <v>2770</v>
      </c>
      <c r="J6189" s="1425" t="s">
        <v>1272</v>
      </c>
      <c r="K6189" s="1425">
        <v>5.79</v>
      </c>
    </row>
    <row r="6190" spans="1:11" ht="12.75">
      <c r="A6190" s="1425" t="s">
        <v>1360</v>
      </c>
      <c r="B6190" s="1425" t="s">
        <v>780</v>
      </c>
      <c r="C6190" s="1425" t="s">
        <v>390</v>
      </c>
      <c r="D6190" s="1425" t="s">
        <v>549</v>
      </c>
      <c r="E6190" s="1425" t="s">
        <v>2914</v>
      </c>
      <c r="F6190" s="1425" t="s">
        <v>1273</v>
      </c>
      <c r="G6190" s="1425" t="s">
        <v>1238</v>
      </c>
      <c r="H6190" s="1425" t="s">
        <v>2773</v>
      </c>
      <c r="I6190" s="1425" t="s">
        <v>2771</v>
      </c>
      <c r="J6190" s="1425" t="s">
        <v>1272</v>
      </c>
      <c r="K6190" s="1425">
        <v>118.58</v>
      </c>
    </row>
    <row r="6191" spans="1:11" ht="12.75">
      <c r="A6191" s="1425" t="s">
        <v>1360</v>
      </c>
      <c r="B6191" s="1425" t="s">
        <v>780</v>
      </c>
      <c r="C6191" s="1425" t="s">
        <v>390</v>
      </c>
      <c r="D6191" s="1425" t="s">
        <v>549</v>
      </c>
      <c r="E6191" s="1425" t="s">
        <v>2914</v>
      </c>
      <c r="F6191" s="1425" t="s">
        <v>1273</v>
      </c>
      <c r="G6191" s="1425" t="s">
        <v>1238</v>
      </c>
      <c r="H6191" s="1425" t="s">
        <v>1264</v>
      </c>
      <c r="I6191" s="1425" t="s">
        <v>2763</v>
      </c>
      <c r="J6191" s="1425" t="s">
        <v>1272</v>
      </c>
      <c r="K6191" s="1425">
        <v>10.890000000000001</v>
      </c>
    </row>
    <row r="6192" spans="1:11" ht="12.75">
      <c r="A6192" s="1425" t="s">
        <v>1360</v>
      </c>
      <c r="B6192" s="1425" t="s">
        <v>780</v>
      </c>
      <c r="C6192" s="1425" t="s">
        <v>390</v>
      </c>
      <c r="D6192" s="1425" t="s">
        <v>549</v>
      </c>
      <c r="E6192" s="1425" t="s">
        <v>2914</v>
      </c>
      <c r="F6192" s="1425" t="s">
        <v>1273</v>
      </c>
      <c r="G6192" s="1425" t="s">
        <v>1238</v>
      </c>
      <c r="H6192" s="1425" t="s">
        <v>1264</v>
      </c>
      <c r="I6192" s="1425" t="s">
        <v>2764</v>
      </c>
      <c r="J6192" s="1425" t="s">
        <v>1272</v>
      </c>
      <c r="K6192" s="1425">
        <v>151.55000000000001</v>
      </c>
    </row>
    <row r="6193" spans="1:11" ht="12.75">
      <c r="A6193" s="1425" t="s">
        <v>1360</v>
      </c>
      <c r="B6193" s="1425" t="s">
        <v>780</v>
      </c>
      <c r="C6193" s="1425" t="s">
        <v>390</v>
      </c>
      <c r="D6193" s="1425" t="s">
        <v>549</v>
      </c>
      <c r="E6193" s="1425" t="s">
        <v>2914</v>
      </c>
      <c r="F6193" s="1425" t="s">
        <v>1273</v>
      </c>
      <c r="G6193" s="1425" t="s">
        <v>1238</v>
      </c>
      <c r="H6193" s="1425" t="s">
        <v>1264</v>
      </c>
      <c r="I6193" s="1425" t="s">
        <v>2765</v>
      </c>
      <c r="J6193" s="1425" t="s">
        <v>1272</v>
      </c>
      <c r="K6193" s="1425">
        <v>30.289999999999999</v>
      </c>
    </row>
    <row r="6194" spans="1:11" ht="12.75">
      <c r="A6194" s="1425" t="s">
        <v>1360</v>
      </c>
      <c r="B6194" s="1425" t="s">
        <v>780</v>
      </c>
      <c r="C6194" s="1425" t="s">
        <v>390</v>
      </c>
      <c r="D6194" s="1425" t="s">
        <v>549</v>
      </c>
      <c r="E6194" s="1425" t="s">
        <v>2914</v>
      </c>
      <c r="F6194" s="1425" t="s">
        <v>1273</v>
      </c>
      <c r="G6194" s="1425" t="s">
        <v>1238</v>
      </c>
      <c r="H6194" s="1425" t="s">
        <v>1264</v>
      </c>
      <c r="I6194" s="1425" t="s">
        <v>2766</v>
      </c>
      <c r="J6194" s="1425" t="s">
        <v>1272</v>
      </c>
      <c r="K6194" s="1425">
        <v>54.039999999999999</v>
      </c>
    </row>
    <row r="6195" spans="1:11" ht="12.75">
      <c r="A6195" s="1425" t="s">
        <v>1360</v>
      </c>
      <c r="B6195" s="1425" t="s">
        <v>780</v>
      </c>
      <c r="C6195" s="1425" t="s">
        <v>390</v>
      </c>
      <c r="D6195" s="1425" t="s">
        <v>549</v>
      </c>
      <c r="E6195" s="1425" t="s">
        <v>2914</v>
      </c>
      <c r="F6195" s="1425" t="s">
        <v>1273</v>
      </c>
      <c r="G6195" s="1425" t="s">
        <v>1238</v>
      </c>
      <c r="H6195" s="1425" t="s">
        <v>1264</v>
      </c>
      <c r="I6195" s="1425" t="s">
        <v>2767</v>
      </c>
      <c r="J6195" s="1425" t="s">
        <v>1272</v>
      </c>
      <c r="K6195" s="1425">
        <v>911.95000000000005</v>
      </c>
    </row>
    <row r="6196" spans="1:11" ht="12.75">
      <c r="A6196" s="1425" t="s">
        <v>1360</v>
      </c>
      <c r="B6196" s="1425" t="s">
        <v>780</v>
      </c>
      <c r="C6196" s="1425" t="s">
        <v>390</v>
      </c>
      <c r="D6196" s="1425" t="s">
        <v>549</v>
      </c>
      <c r="E6196" s="1425" t="s">
        <v>2914</v>
      </c>
      <c r="F6196" s="1425" t="s">
        <v>1273</v>
      </c>
      <c r="G6196" s="1425" t="s">
        <v>1238</v>
      </c>
      <c r="H6196" s="1425" t="s">
        <v>1264</v>
      </c>
      <c r="I6196" s="1425" t="s">
        <v>2768</v>
      </c>
      <c r="J6196" s="1425" t="s">
        <v>1272</v>
      </c>
      <c r="K6196" s="1425">
        <v>76.310000000000002</v>
      </c>
    </row>
    <row r="6197" spans="1:11" ht="12.75">
      <c r="A6197" s="1425" t="s">
        <v>1360</v>
      </c>
      <c r="B6197" s="1425" t="s">
        <v>780</v>
      </c>
      <c r="C6197" s="1425" t="s">
        <v>390</v>
      </c>
      <c r="D6197" s="1425" t="s">
        <v>549</v>
      </c>
      <c r="E6197" s="1425" t="s">
        <v>2914</v>
      </c>
      <c r="F6197" s="1425" t="s">
        <v>1273</v>
      </c>
      <c r="G6197" s="1425" t="s">
        <v>1238</v>
      </c>
      <c r="H6197" s="1425" t="s">
        <v>1264</v>
      </c>
      <c r="I6197" s="1425" t="s">
        <v>2769</v>
      </c>
      <c r="J6197" s="1425" t="s">
        <v>1272</v>
      </c>
      <c r="K6197" s="1425">
        <v>39.18</v>
      </c>
    </row>
    <row r="6198" spans="1:11" ht="12.75">
      <c r="A6198" s="1425" t="s">
        <v>1360</v>
      </c>
      <c r="B6198" s="1425" t="s">
        <v>780</v>
      </c>
      <c r="C6198" s="1425" t="s">
        <v>390</v>
      </c>
      <c r="D6198" s="1425" t="s">
        <v>549</v>
      </c>
      <c r="E6198" s="1425" t="s">
        <v>2914</v>
      </c>
      <c r="F6198" s="1425" t="s">
        <v>1273</v>
      </c>
      <c r="G6198" s="1425" t="s">
        <v>1238</v>
      </c>
      <c r="H6198" s="1425" t="s">
        <v>1264</v>
      </c>
      <c r="I6198" s="1425" t="s">
        <v>2770</v>
      </c>
      <c r="J6198" s="1425" t="s">
        <v>1272</v>
      </c>
      <c r="K6198" s="1425">
        <v>32.609999999999999</v>
      </c>
    </row>
    <row r="6199" spans="1:11" ht="12.75">
      <c r="A6199" s="1425" t="s">
        <v>1360</v>
      </c>
      <c r="B6199" s="1425" t="s">
        <v>780</v>
      </c>
      <c r="C6199" s="1425" t="s">
        <v>390</v>
      </c>
      <c r="D6199" s="1425" t="s">
        <v>549</v>
      </c>
      <c r="E6199" s="1425" t="s">
        <v>2914</v>
      </c>
      <c r="F6199" s="1425" t="s">
        <v>1273</v>
      </c>
      <c r="G6199" s="1425" t="s">
        <v>1238</v>
      </c>
      <c r="H6199" s="1425" t="s">
        <v>1264</v>
      </c>
      <c r="I6199" s="1425" t="s">
        <v>2771</v>
      </c>
      <c r="J6199" s="1425" t="s">
        <v>1272</v>
      </c>
      <c r="K6199" s="1425">
        <v>1036.9400000000001</v>
      </c>
    </row>
    <row r="6200" spans="1:11" ht="12.75">
      <c r="A6200" s="1425" t="s">
        <v>1360</v>
      </c>
      <c r="B6200" s="1425" t="s">
        <v>780</v>
      </c>
      <c r="C6200" s="1425" t="s">
        <v>390</v>
      </c>
      <c r="D6200" s="1425" t="s">
        <v>549</v>
      </c>
      <c r="E6200" s="1425" t="s">
        <v>2914</v>
      </c>
      <c r="F6200" s="1425" t="s">
        <v>1273</v>
      </c>
      <c r="G6200" s="1425" t="s">
        <v>1238</v>
      </c>
      <c r="H6200" s="1425" t="s">
        <v>1265</v>
      </c>
      <c r="I6200" s="1425" t="s">
        <v>2763</v>
      </c>
      <c r="J6200" s="1425" t="s">
        <v>1272</v>
      </c>
      <c r="K6200" s="1425">
        <v>5.8499999999999996</v>
      </c>
    </row>
    <row r="6201" spans="1:11" ht="12.75">
      <c r="A6201" s="1425" t="s">
        <v>1360</v>
      </c>
      <c r="B6201" s="1425" t="s">
        <v>780</v>
      </c>
      <c r="C6201" s="1425" t="s">
        <v>390</v>
      </c>
      <c r="D6201" s="1425" t="s">
        <v>549</v>
      </c>
      <c r="E6201" s="1425" t="s">
        <v>2914</v>
      </c>
      <c r="F6201" s="1425" t="s">
        <v>1273</v>
      </c>
      <c r="G6201" s="1425" t="s">
        <v>1238</v>
      </c>
      <c r="H6201" s="1425" t="s">
        <v>1265</v>
      </c>
      <c r="I6201" s="1425" t="s">
        <v>2764</v>
      </c>
      <c r="J6201" s="1425" t="s">
        <v>1272</v>
      </c>
      <c r="K6201" s="1425">
        <v>80.730000000000004</v>
      </c>
    </row>
    <row r="6202" spans="1:11" ht="12.75">
      <c r="A6202" s="1425" t="s">
        <v>1360</v>
      </c>
      <c r="B6202" s="1425" t="s">
        <v>780</v>
      </c>
      <c r="C6202" s="1425" t="s">
        <v>390</v>
      </c>
      <c r="D6202" s="1425" t="s">
        <v>549</v>
      </c>
      <c r="E6202" s="1425" t="s">
        <v>2914</v>
      </c>
      <c r="F6202" s="1425" t="s">
        <v>1273</v>
      </c>
      <c r="G6202" s="1425" t="s">
        <v>1238</v>
      </c>
      <c r="H6202" s="1425" t="s">
        <v>1265</v>
      </c>
      <c r="I6202" s="1425" t="s">
        <v>2765</v>
      </c>
      <c r="J6202" s="1425" t="s">
        <v>1272</v>
      </c>
      <c r="K6202" s="1425">
        <v>16.109999999999999</v>
      </c>
    </row>
    <row r="6203" spans="1:11" ht="12.75">
      <c r="A6203" s="1425" t="s">
        <v>1360</v>
      </c>
      <c r="B6203" s="1425" t="s">
        <v>780</v>
      </c>
      <c r="C6203" s="1425" t="s">
        <v>390</v>
      </c>
      <c r="D6203" s="1425" t="s">
        <v>549</v>
      </c>
      <c r="E6203" s="1425" t="s">
        <v>2914</v>
      </c>
      <c r="F6203" s="1425" t="s">
        <v>1273</v>
      </c>
      <c r="G6203" s="1425" t="s">
        <v>1238</v>
      </c>
      <c r="H6203" s="1425" t="s">
        <v>1265</v>
      </c>
      <c r="I6203" s="1425" t="s">
        <v>2766</v>
      </c>
      <c r="J6203" s="1425" t="s">
        <v>1272</v>
      </c>
      <c r="K6203" s="1425">
        <v>28.68</v>
      </c>
    </row>
    <row r="6204" spans="1:11" ht="12.75">
      <c r="A6204" s="1425" t="s">
        <v>1360</v>
      </c>
      <c r="B6204" s="1425" t="s">
        <v>780</v>
      </c>
      <c r="C6204" s="1425" t="s">
        <v>390</v>
      </c>
      <c r="D6204" s="1425" t="s">
        <v>549</v>
      </c>
      <c r="E6204" s="1425" t="s">
        <v>2914</v>
      </c>
      <c r="F6204" s="1425" t="s">
        <v>1273</v>
      </c>
      <c r="G6204" s="1425" t="s">
        <v>1238</v>
      </c>
      <c r="H6204" s="1425" t="s">
        <v>1265</v>
      </c>
      <c r="I6204" s="1425" t="s">
        <v>2767</v>
      </c>
      <c r="J6204" s="1425" t="s">
        <v>1272</v>
      </c>
      <c r="K6204" s="1425">
        <v>446.24000000000001</v>
      </c>
    </row>
    <row r="6205" spans="1:11" ht="12.75">
      <c r="A6205" s="1425" t="s">
        <v>1360</v>
      </c>
      <c r="B6205" s="1425" t="s">
        <v>780</v>
      </c>
      <c r="C6205" s="1425" t="s">
        <v>390</v>
      </c>
      <c r="D6205" s="1425" t="s">
        <v>549</v>
      </c>
      <c r="E6205" s="1425" t="s">
        <v>2914</v>
      </c>
      <c r="F6205" s="1425" t="s">
        <v>1273</v>
      </c>
      <c r="G6205" s="1425" t="s">
        <v>1238</v>
      </c>
      <c r="H6205" s="1425" t="s">
        <v>1265</v>
      </c>
      <c r="I6205" s="1425" t="s">
        <v>2768</v>
      </c>
      <c r="J6205" s="1425" t="s">
        <v>1272</v>
      </c>
      <c r="K6205" s="1425">
        <v>37.299999999999997</v>
      </c>
    </row>
    <row r="6206" spans="1:11" ht="12.75">
      <c r="A6206" s="1425" t="s">
        <v>1360</v>
      </c>
      <c r="B6206" s="1425" t="s">
        <v>780</v>
      </c>
      <c r="C6206" s="1425" t="s">
        <v>390</v>
      </c>
      <c r="D6206" s="1425" t="s">
        <v>549</v>
      </c>
      <c r="E6206" s="1425" t="s">
        <v>2914</v>
      </c>
      <c r="F6206" s="1425" t="s">
        <v>1273</v>
      </c>
      <c r="G6206" s="1425" t="s">
        <v>1238</v>
      </c>
      <c r="H6206" s="1425" t="s">
        <v>1265</v>
      </c>
      <c r="I6206" s="1425" t="s">
        <v>2769</v>
      </c>
      <c r="J6206" s="1425" t="s">
        <v>1272</v>
      </c>
      <c r="K6206" s="1425">
        <v>19.140000000000001</v>
      </c>
    </row>
    <row r="6207" spans="1:11" ht="12.75">
      <c r="A6207" s="1425" t="s">
        <v>1360</v>
      </c>
      <c r="B6207" s="1425" t="s">
        <v>780</v>
      </c>
      <c r="C6207" s="1425" t="s">
        <v>390</v>
      </c>
      <c r="D6207" s="1425" t="s">
        <v>549</v>
      </c>
      <c r="E6207" s="1425" t="s">
        <v>2914</v>
      </c>
      <c r="F6207" s="1425" t="s">
        <v>1273</v>
      </c>
      <c r="G6207" s="1425" t="s">
        <v>1238</v>
      </c>
      <c r="H6207" s="1425" t="s">
        <v>1265</v>
      </c>
      <c r="I6207" s="1425" t="s">
        <v>2770</v>
      </c>
      <c r="J6207" s="1425" t="s">
        <v>1272</v>
      </c>
      <c r="K6207" s="1425">
        <v>15.93</v>
      </c>
    </row>
    <row r="6208" spans="1:11" ht="12.75">
      <c r="A6208" s="1425" t="s">
        <v>1360</v>
      </c>
      <c r="B6208" s="1425" t="s">
        <v>780</v>
      </c>
      <c r="C6208" s="1425" t="s">
        <v>390</v>
      </c>
      <c r="D6208" s="1425" t="s">
        <v>549</v>
      </c>
      <c r="E6208" s="1425" t="s">
        <v>2914</v>
      </c>
      <c r="F6208" s="1425" t="s">
        <v>1273</v>
      </c>
      <c r="G6208" s="1425" t="s">
        <v>1238</v>
      </c>
      <c r="H6208" s="1425" t="s">
        <v>1265</v>
      </c>
      <c r="I6208" s="1425" t="s">
        <v>2771</v>
      </c>
      <c r="J6208" s="1425" t="s">
        <v>1272</v>
      </c>
      <c r="K6208" s="1425">
        <v>522.49000000000001</v>
      </c>
    </row>
    <row r="6209" spans="1:11" ht="12.75">
      <c r="A6209" s="1425" t="s">
        <v>1360</v>
      </c>
      <c r="B6209" s="1425" t="s">
        <v>780</v>
      </c>
      <c r="C6209" s="1425" t="s">
        <v>390</v>
      </c>
      <c r="D6209" s="1425" t="s">
        <v>549</v>
      </c>
      <c r="E6209" s="1425" t="s">
        <v>2914</v>
      </c>
      <c r="F6209" s="1425" t="s">
        <v>1273</v>
      </c>
      <c r="G6209" s="1425" t="s">
        <v>1238</v>
      </c>
      <c r="H6209" s="1425" t="s">
        <v>2774</v>
      </c>
      <c r="I6209" s="1425" t="s">
        <v>2763</v>
      </c>
      <c r="J6209" s="1425" t="s">
        <v>1272</v>
      </c>
      <c r="K6209" s="1425">
        <v>1.1899999999999999</v>
      </c>
    </row>
    <row r="6210" spans="1:11" ht="12.75">
      <c r="A6210" s="1425" t="s">
        <v>1360</v>
      </c>
      <c r="B6210" s="1425" t="s">
        <v>780</v>
      </c>
      <c r="C6210" s="1425" t="s">
        <v>390</v>
      </c>
      <c r="D6210" s="1425" t="s">
        <v>549</v>
      </c>
      <c r="E6210" s="1425" t="s">
        <v>2914</v>
      </c>
      <c r="F6210" s="1425" t="s">
        <v>1273</v>
      </c>
      <c r="G6210" s="1425" t="s">
        <v>1238</v>
      </c>
      <c r="H6210" s="1425" t="s">
        <v>2774</v>
      </c>
      <c r="I6210" s="1425" t="s">
        <v>2764</v>
      </c>
      <c r="J6210" s="1425" t="s">
        <v>1272</v>
      </c>
      <c r="K6210" s="1425">
        <v>15.609999999999999</v>
      </c>
    </row>
    <row r="6211" spans="1:11" ht="12.75">
      <c r="A6211" s="1425" t="s">
        <v>1360</v>
      </c>
      <c r="B6211" s="1425" t="s">
        <v>780</v>
      </c>
      <c r="C6211" s="1425" t="s">
        <v>390</v>
      </c>
      <c r="D6211" s="1425" t="s">
        <v>549</v>
      </c>
      <c r="E6211" s="1425" t="s">
        <v>2914</v>
      </c>
      <c r="F6211" s="1425" t="s">
        <v>1273</v>
      </c>
      <c r="G6211" s="1425" t="s">
        <v>1238</v>
      </c>
      <c r="H6211" s="1425" t="s">
        <v>2774</v>
      </c>
      <c r="I6211" s="1425" t="s">
        <v>2765</v>
      </c>
      <c r="J6211" s="1425" t="s">
        <v>1272</v>
      </c>
      <c r="K6211" s="1425">
        <v>3.0600000000000001</v>
      </c>
    </row>
    <row r="6212" spans="1:11" ht="12.75">
      <c r="A6212" s="1425" t="s">
        <v>1360</v>
      </c>
      <c r="B6212" s="1425" t="s">
        <v>780</v>
      </c>
      <c r="C6212" s="1425" t="s">
        <v>390</v>
      </c>
      <c r="D6212" s="1425" t="s">
        <v>549</v>
      </c>
      <c r="E6212" s="1425" t="s">
        <v>2914</v>
      </c>
      <c r="F6212" s="1425" t="s">
        <v>1273</v>
      </c>
      <c r="G6212" s="1425" t="s">
        <v>1238</v>
      </c>
      <c r="H6212" s="1425" t="s">
        <v>2774</v>
      </c>
      <c r="I6212" s="1425" t="s">
        <v>2766</v>
      </c>
      <c r="J6212" s="1425" t="s">
        <v>1272</v>
      </c>
      <c r="K6212" s="1425">
        <v>5.46</v>
      </c>
    </row>
    <row r="6213" spans="1:11" ht="12.75">
      <c r="A6213" s="1425" t="s">
        <v>1360</v>
      </c>
      <c r="B6213" s="1425" t="s">
        <v>780</v>
      </c>
      <c r="C6213" s="1425" t="s">
        <v>390</v>
      </c>
      <c r="D6213" s="1425" t="s">
        <v>549</v>
      </c>
      <c r="E6213" s="1425" t="s">
        <v>2914</v>
      </c>
      <c r="F6213" s="1425" t="s">
        <v>1273</v>
      </c>
      <c r="G6213" s="1425" t="s">
        <v>1238</v>
      </c>
      <c r="H6213" s="1425" t="s">
        <v>2774</v>
      </c>
      <c r="I6213" s="1425" t="s">
        <v>2767</v>
      </c>
      <c r="J6213" s="1425" t="s">
        <v>1272</v>
      </c>
      <c r="K6213" s="1425">
        <v>-9.1300000000000008</v>
      </c>
    </row>
    <row r="6214" spans="1:11" ht="12.75">
      <c r="A6214" s="1425" t="s">
        <v>1360</v>
      </c>
      <c r="B6214" s="1425" t="s">
        <v>780</v>
      </c>
      <c r="C6214" s="1425" t="s">
        <v>390</v>
      </c>
      <c r="D6214" s="1425" t="s">
        <v>549</v>
      </c>
      <c r="E6214" s="1425" t="s">
        <v>2914</v>
      </c>
      <c r="F6214" s="1425" t="s">
        <v>1273</v>
      </c>
      <c r="G6214" s="1425" t="s">
        <v>1238</v>
      </c>
      <c r="H6214" s="1425" t="s">
        <v>2774</v>
      </c>
      <c r="I6214" s="1425" t="s">
        <v>2768</v>
      </c>
      <c r="J6214" s="1425" t="s">
        <v>1272</v>
      </c>
      <c r="K6214" s="1425">
        <v>-0.77000000000000002</v>
      </c>
    </row>
    <row r="6215" spans="1:11" ht="12.75">
      <c r="A6215" s="1425" t="s">
        <v>1360</v>
      </c>
      <c r="B6215" s="1425" t="s">
        <v>780</v>
      </c>
      <c r="C6215" s="1425" t="s">
        <v>390</v>
      </c>
      <c r="D6215" s="1425" t="s">
        <v>549</v>
      </c>
      <c r="E6215" s="1425" t="s">
        <v>2914</v>
      </c>
      <c r="F6215" s="1425" t="s">
        <v>1273</v>
      </c>
      <c r="G6215" s="1425" t="s">
        <v>1238</v>
      </c>
      <c r="H6215" s="1425" t="s">
        <v>2774</v>
      </c>
      <c r="I6215" s="1425" t="s">
        <v>2769</v>
      </c>
      <c r="J6215" s="1425" t="s">
        <v>1272</v>
      </c>
      <c r="K6215" s="1425">
        <v>-0.38</v>
      </c>
    </row>
    <row r="6216" spans="1:11" ht="12.75">
      <c r="A6216" s="1425" t="s">
        <v>1360</v>
      </c>
      <c r="B6216" s="1425" t="s">
        <v>780</v>
      </c>
      <c r="C6216" s="1425" t="s">
        <v>390</v>
      </c>
      <c r="D6216" s="1425" t="s">
        <v>549</v>
      </c>
      <c r="E6216" s="1425" t="s">
        <v>2914</v>
      </c>
      <c r="F6216" s="1425" t="s">
        <v>1273</v>
      </c>
      <c r="G6216" s="1425" t="s">
        <v>1238</v>
      </c>
      <c r="H6216" s="1425" t="s">
        <v>2774</v>
      </c>
      <c r="I6216" s="1425" t="s">
        <v>2770</v>
      </c>
      <c r="J6216" s="1425" t="s">
        <v>1272</v>
      </c>
      <c r="K6216" s="1425">
        <v>-0.34000000000000002</v>
      </c>
    </row>
    <row r="6217" spans="1:11" ht="12.75">
      <c r="A6217" s="1425" t="s">
        <v>1360</v>
      </c>
      <c r="B6217" s="1425" t="s">
        <v>780</v>
      </c>
      <c r="C6217" s="1425" t="s">
        <v>390</v>
      </c>
      <c r="D6217" s="1425" t="s">
        <v>549</v>
      </c>
      <c r="E6217" s="1425" t="s">
        <v>2914</v>
      </c>
      <c r="F6217" s="1425" t="s">
        <v>1273</v>
      </c>
      <c r="G6217" s="1425" t="s">
        <v>1238</v>
      </c>
      <c r="H6217" s="1425" t="s">
        <v>2774</v>
      </c>
      <c r="I6217" s="1425" t="s">
        <v>2771</v>
      </c>
      <c r="J6217" s="1425" t="s">
        <v>1272</v>
      </c>
      <c r="K6217" s="1425">
        <v>24.899999999999999</v>
      </c>
    </row>
    <row r="6218" spans="1:11" ht="12.75">
      <c r="A6218" s="1425" t="s">
        <v>1360</v>
      </c>
      <c r="B6218" s="1425" t="s">
        <v>780</v>
      </c>
      <c r="C6218" s="1425" t="s">
        <v>390</v>
      </c>
      <c r="D6218" s="1425" t="s">
        <v>549</v>
      </c>
      <c r="E6218" s="1425" t="s">
        <v>2914</v>
      </c>
      <c r="F6218" s="1425" t="s">
        <v>1273</v>
      </c>
      <c r="G6218" s="1425" t="s">
        <v>1238</v>
      </c>
      <c r="H6218" s="1425" t="s">
        <v>1266</v>
      </c>
      <c r="I6218" s="1425" t="s">
        <v>2763</v>
      </c>
      <c r="J6218" s="1425" t="s">
        <v>1272</v>
      </c>
      <c r="K6218" s="1425">
        <v>5.7400000000000002</v>
      </c>
    </row>
    <row r="6219" spans="1:11" ht="12.75">
      <c r="A6219" s="1425" t="s">
        <v>1360</v>
      </c>
      <c r="B6219" s="1425" t="s">
        <v>780</v>
      </c>
      <c r="C6219" s="1425" t="s">
        <v>390</v>
      </c>
      <c r="D6219" s="1425" t="s">
        <v>549</v>
      </c>
      <c r="E6219" s="1425" t="s">
        <v>2914</v>
      </c>
      <c r="F6219" s="1425" t="s">
        <v>1273</v>
      </c>
      <c r="G6219" s="1425" t="s">
        <v>1238</v>
      </c>
      <c r="H6219" s="1425" t="s">
        <v>1266</v>
      </c>
      <c r="I6219" s="1425" t="s">
        <v>2764</v>
      </c>
      <c r="J6219" s="1425" t="s">
        <v>1272</v>
      </c>
      <c r="K6219" s="1425">
        <v>79.060000000000002</v>
      </c>
    </row>
    <row r="6220" spans="1:11" ht="12.75">
      <c r="A6220" s="1425" t="s">
        <v>1360</v>
      </c>
      <c r="B6220" s="1425" t="s">
        <v>780</v>
      </c>
      <c r="C6220" s="1425" t="s">
        <v>390</v>
      </c>
      <c r="D6220" s="1425" t="s">
        <v>549</v>
      </c>
      <c r="E6220" s="1425" t="s">
        <v>2914</v>
      </c>
      <c r="F6220" s="1425" t="s">
        <v>1273</v>
      </c>
      <c r="G6220" s="1425" t="s">
        <v>1238</v>
      </c>
      <c r="H6220" s="1425" t="s">
        <v>1266</v>
      </c>
      <c r="I6220" s="1425" t="s">
        <v>2765</v>
      </c>
      <c r="J6220" s="1425" t="s">
        <v>1272</v>
      </c>
      <c r="K6220" s="1425">
        <v>15.76</v>
      </c>
    </row>
    <row r="6221" spans="1:11" ht="12.75">
      <c r="A6221" s="1425" t="s">
        <v>1360</v>
      </c>
      <c r="B6221" s="1425" t="s">
        <v>780</v>
      </c>
      <c r="C6221" s="1425" t="s">
        <v>390</v>
      </c>
      <c r="D6221" s="1425" t="s">
        <v>549</v>
      </c>
      <c r="E6221" s="1425" t="s">
        <v>2914</v>
      </c>
      <c r="F6221" s="1425" t="s">
        <v>1273</v>
      </c>
      <c r="G6221" s="1425" t="s">
        <v>1238</v>
      </c>
      <c r="H6221" s="1425" t="s">
        <v>1266</v>
      </c>
      <c r="I6221" s="1425" t="s">
        <v>2766</v>
      </c>
      <c r="J6221" s="1425" t="s">
        <v>1272</v>
      </c>
      <c r="K6221" s="1425">
        <v>28.079999999999998</v>
      </c>
    </row>
    <row r="6222" spans="1:11" ht="12.75">
      <c r="A6222" s="1425" t="s">
        <v>1360</v>
      </c>
      <c r="B6222" s="1425" t="s">
        <v>780</v>
      </c>
      <c r="C6222" s="1425" t="s">
        <v>390</v>
      </c>
      <c r="D6222" s="1425" t="s">
        <v>549</v>
      </c>
      <c r="E6222" s="1425" t="s">
        <v>2914</v>
      </c>
      <c r="F6222" s="1425" t="s">
        <v>1273</v>
      </c>
      <c r="G6222" s="1425" t="s">
        <v>1238</v>
      </c>
      <c r="H6222" s="1425" t="s">
        <v>1266</v>
      </c>
      <c r="I6222" s="1425" t="s">
        <v>2767</v>
      </c>
      <c r="J6222" s="1425" t="s">
        <v>1272</v>
      </c>
      <c r="K6222" s="1425">
        <v>431.69</v>
      </c>
    </row>
    <row r="6223" spans="1:11" ht="12.75">
      <c r="A6223" s="1425" t="s">
        <v>1360</v>
      </c>
      <c r="B6223" s="1425" t="s">
        <v>780</v>
      </c>
      <c r="C6223" s="1425" t="s">
        <v>390</v>
      </c>
      <c r="D6223" s="1425" t="s">
        <v>549</v>
      </c>
      <c r="E6223" s="1425" t="s">
        <v>2914</v>
      </c>
      <c r="F6223" s="1425" t="s">
        <v>1273</v>
      </c>
      <c r="G6223" s="1425" t="s">
        <v>1238</v>
      </c>
      <c r="H6223" s="1425" t="s">
        <v>1266</v>
      </c>
      <c r="I6223" s="1425" t="s">
        <v>2768</v>
      </c>
      <c r="J6223" s="1425" t="s">
        <v>1272</v>
      </c>
      <c r="K6223" s="1425">
        <v>36.090000000000003</v>
      </c>
    </row>
    <row r="6224" spans="1:11" ht="12.75">
      <c r="A6224" s="1425" t="s">
        <v>1360</v>
      </c>
      <c r="B6224" s="1425" t="s">
        <v>780</v>
      </c>
      <c r="C6224" s="1425" t="s">
        <v>390</v>
      </c>
      <c r="D6224" s="1425" t="s">
        <v>549</v>
      </c>
      <c r="E6224" s="1425" t="s">
        <v>2914</v>
      </c>
      <c r="F6224" s="1425" t="s">
        <v>1273</v>
      </c>
      <c r="G6224" s="1425" t="s">
        <v>1238</v>
      </c>
      <c r="H6224" s="1425" t="s">
        <v>1266</v>
      </c>
      <c r="I6224" s="1425" t="s">
        <v>2769</v>
      </c>
      <c r="J6224" s="1425" t="s">
        <v>1272</v>
      </c>
      <c r="K6224" s="1425">
        <v>18.5</v>
      </c>
    </row>
    <row r="6225" spans="1:11" ht="12.75">
      <c r="A6225" s="1425" t="s">
        <v>1360</v>
      </c>
      <c r="B6225" s="1425" t="s">
        <v>780</v>
      </c>
      <c r="C6225" s="1425" t="s">
        <v>390</v>
      </c>
      <c r="D6225" s="1425" t="s">
        <v>549</v>
      </c>
      <c r="E6225" s="1425" t="s">
        <v>2914</v>
      </c>
      <c r="F6225" s="1425" t="s">
        <v>1273</v>
      </c>
      <c r="G6225" s="1425" t="s">
        <v>1238</v>
      </c>
      <c r="H6225" s="1425" t="s">
        <v>1266</v>
      </c>
      <c r="I6225" s="1425" t="s">
        <v>2770</v>
      </c>
      <c r="J6225" s="1425" t="s">
        <v>1272</v>
      </c>
      <c r="K6225" s="1425">
        <v>15.42</v>
      </c>
    </row>
    <row r="6226" spans="1:11" ht="12.75">
      <c r="A6226" s="1425" t="s">
        <v>1360</v>
      </c>
      <c r="B6226" s="1425" t="s">
        <v>780</v>
      </c>
      <c r="C6226" s="1425" t="s">
        <v>390</v>
      </c>
      <c r="D6226" s="1425" t="s">
        <v>549</v>
      </c>
      <c r="E6226" s="1425" t="s">
        <v>2914</v>
      </c>
      <c r="F6226" s="1425" t="s">
        <v>1273</v>
      </c>
      <c r="G6226" s="1425" t="s">
        <v>1238</v>
      </c>
      <c r="H6226" s="1425" t="s">
        <v>1266</v>
      </c>
      <c r="I6226" s="1425" t="s">
        <v>2771</v>
      </c>
      <c r="J6226" s="1425" t="s">
        <v>1272</v>
      </c>
      <c r="K6226" s="1425">
        <v>448.75</v>
      </c>
    </row>
    <row r="6227" spans="1:11" ht="12.75">
      <c r="A6227" s="1425" t="s">
        <v>1360</v>
      </c>
      <c r="B6227" s="1425" t="s">
        <v>780</v>
      </c>
      <c r="C6227" s="1425" t="s">
        <v>390</v>
      </c>
      <c r="D6227" s="1425" t="s">
        <v>549</v>
      </c>
      <c r="E6227" s="1425" t="s">
        <v>2914</v>
      </c>
      <c r="F6227" s="1425" t="s">
        <v>1273</v>
      </c>
      <c r="G6227" s="1425" t="s">
        <v>1238</v>
      </c>
      <c r="H6227" s="1425" t="s">
        <v>1267</v>
      </c>
      <c r="I6227" s="1425" t="s">
        <v>2763</v>
      </c>
      <c r="J6227" s="1425" t="s">
        <v>1272</v>
      </c>
      <c r="K6227" s="1425">
        <v>5.3899999999999997</v>
      </c>
    </row>
    <row r="6228" spans="1:11" ht="12.75">
      <c r="A6228" s="1425" t="s">
        <v>1360</v>
      </c>
      <c r="B6228" s="1425" t="s">
        <v>780</v>
      </c>
      <c r="C6228" s="1425" t="s">
        <v>390</v>
      </c>
      <c r="D6228" s="1425" t="s">
        <v>549</v>
      </c>
      <c r="E6228" s="1425" t="s">
        <v>2914</v>
      </c>
      <c r="F6228" s="1425" t="s">
        <v>1273</v>
      </c>
      <c r="G6228" s="1425" t="s">
        <v>1238</v>
      </c>
      <c r="H6228" s="1425" t="s">
        <v>1267</v>
      </c>
      <c r="I6228" s="1425" t="s">
        <v>2764</v>
      </c>
      <c r="J6228" s="1425" t="s">
        <v>1272</v>
      </c>
      <c r="K6228" s="1425">
        <v>74.989999999999995</v>
      </c>
    </row>
    <row r="6229" spans="1:11" ht="12.75">
      <c r="A6229" s="1425" t="s">
        <v>1360</v>
      </c>
      <c r="B6229" s="1425" t="s">
        <v>780</v>
      </c>
      <c r="C6229" s="1425" t="s">
        <v>390</v>
      </c>
      <c r="D6229" s="1425" t="s">
        <v>549</v>
      </c>
      <c r="E6229" s="1425" t="s">
        <v>2914</v>
      </c>
      <c r="F6229" s="1425" t="s">
        <v>1273</v>
      </c>
      <c r="G6229" s="1425" t="s">
        <v>1238</v>
      </c>
      <c r="H6229" s="1425" t="s">
        <v>1267</v>
      </c>
      <c r="I6229" s="1425" t="s">
        <v>2765</v>
      </c>
      <c r="J6229" s="1425" t="s">
        <v>1272</v>
      </c>
      <c r="K6229" s="1425">
        <v>14.98</v>
      </c>
    </row>
    <row r="6230" spans="1:11" ht="12.75">
      <c r="A6230" s="1425" t="s">
        <v>1360</v>
      </c>
      <c r="B6230" s="1425" t="s">
        <v>780</v>
      </c>
      <c r="C6230" s="1425" t="s">
        <v>390</v>
      </c>
      <c r="D6230" s="1425" t="s">
        <v>549</v>
      </c>
      <c r="E6230" s="1425" t="s">
        <v>2914</v>
      </c>
      <c r="F6230" s="1425" t="s">
        <v>1273</v>
      </c>
      <c r="G6230" s="1425" t="s">
        <v>1238</v>
      </c>
      <c r="H6230" s="1425" t="s">
        <v>1267</v>
      </c>
      <c r="I6230" s="1425" t="s">
        <v>2766</v>
      </c>
      <c r="J6230" s="1425" t="s">
        <v>1272</v>
      </c>
      <c r="K6230" s="1425">
        <v>26.719999999999999</v>
      </c>
    </row>
    <row r="6231" spans="1:11" ht="12.75">
      <c r="A6231" s="1425" t="s">
        <v>1360</v>
      </c>
      <c r="B6231" s="1425" t="s">
        <v>780</v>
      </c>
      <c r="C6231" s="1425" t="s">
        <v>390</v>
      </c>
      <c r="D6231" s="1425" t="s">
        <v>549</v>
      </c>
      <c r="E6231" s="1425" t="s">
        <v>2914</v>
      </c>
      <c r="F6231" s="1425" t="s">
        <v>1273</v>
      </c>
      <c r="G6231" s="1425" t="s">
        <v>1238</v>
      </c>
      <c r="H6231" s="1425" t="s">
        <v>1267</v>
      </c>
      <c r="I6231" s="1425" t="s">
        <v>2767</v>
      </c>
      <c r="J6231" s="1425" t="s">
        <v>1272</v>
      </c>
      <c r="K6231" s="1425">
        <v>461.64999999999998</v>
      </c>
    </row>
    <row r="6232" spans="1:11" ht="12.75">
      <c r="A6232" s="1425" t="s">
        <v>1360</v>
      </c>
      <c r="B6232" s="1425" t="s">
        <v>780</v>
      </c>
      <c r="C6232" s="1425" t="s">
        <v>390</v>
      </c>
      <c r="D6232" s="1425" t="s">
        <v>549</v>
      </c>
      <c r="E6232" s="1425" t="s">
        <v>2914</v>
      </c>
      <c r="F6232" s="1425" t="s">
        <v>1273</v>
      </c>
      <c r="G6232" s="1425" t="s">
        <v>1238</v>
      </c>
      <c r="H6232" s="1425" t="s">
        <v>1267</v>
      </c>
      <c r="I6232" s="1425" t="s">
        <v>2768</v>
      </c>
      <c r="J6232" s="1425" t="s">
        <v>1272</v>
      </c>
      <c r="K6232" s="1425">
        <v>38.630000000000003</v>
      </c>
    </row>
    <row r="6233" spans="1:11" ht="12.75">
      <c r="A6233" s="1425" t="s">
        <v>1360</v>
      </c>
      <c r="B6233" s="1425" t="s">
        <v>780</v>
      </c>
      <c r="C6233" s="1425" t="s">
        <v>390</v>
      </c>
      <c r="D6233" s="1425" t="s">
        <v>549</v>
      </c>
      <c r="E6233" s="1425" t="s">
        <v>2914</v>
      </c>
      <c r="F6233" s="1425" t="s">
        <v>1273</v>
      </c>
      <c r="G6233" s="1425" t="s">
        <v>1238</v>
      </c>
      <c r="H6233" s="1425" t="s">
        <v>1267</v>
      </c>
      <c r="I6233" s="1425" t="s">
        <v>2769</v>
      </c>
      <c r="J6233" s="1425" t="s">
        <v>1272</v>
      </c>
      <c r="K6233" s="1425">
        <v>19.82</v>
      </c>
    </row>
    <row r="6234" spans="1:11" ht="12.75">
      <c r="A6234" s="1425" t="s">
        <v>1360</v>
      </c>
      <c r="B6234" s="1425" t="s">
        <v>780</v>
      </c>
      <c r="C6234" s="1425" t="s">
        <v>390</v>
      </c>
      <c r="D6234" s="1425" t="s">
        <v>549</v>
      </c>
      <c r="E6234" s="1425" t="s">
        <v>2914</v>
      </c>
      <c r="F6234" s="1425" t="s">
        <v>1273</v>
      </c>
      <c r="G6234" s="1425" t="s">
        <v>1238</v>
      </c>
      <c r="H6234" s="1425" t="s">
        <v>1267</v>
      </c>
      <c r="I6234" s="1425" t="s">
        <v>2770</v>
      </c>
      <c r="J6234" s="1425" t="s">
        <v>1272</v>
      </c>
      <c r="K6234" s="1425">
        <v>16.48</v>
      </c>
    </row>
    <row r="6235" spans="1:11" ht="12.75">
      <c r="A6235" s="1425" t="s">
        <v>1360</v>
      </c>
      <c r="B6235" s="1425" t="s">
        <v>780</v>
      </c>
      <c r="C6235" s="1425" t="s">
        <v>390</v>
      </c>
      <c r="D6235" s="1425" t="s">
        <v>549</v>
      </c>
      <c r="E6235" s="1425" t="s">
        <v>2914</v>
      </c>
      <c r="F6235" s="1425" t="s">
        <v>1273</v>
      </c>
      <c r="G6235" s="1425" t="s">
        <v>1238</v>
      </c>
      <c r="H6235" s="1425" t="s">
        <v>1267</v>
      </c>
      <c r="I6235" s="1425" t="s">
        <v>2771</v>
      </c>
      <c r="J6235" s="1425" t="s">
        <v>1272</v>
      </c>
      <c r="K6235" s="1425">
        <v>524.36000000000001</v>
      </c>
    </row>
  </sheetData>
  <autoFilter ref="A1:K6235"/>
  <pageMargins left="0.7" right="0.7" top="0.75" bottom="0.75" header="0.3" footer="0.3"/>
  <pageSetup orientation="portrait"/>
  <customProperties>
    <customPr name="_pios_id" r:id="rId1"/>
  </customPropertie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95EA369B-E14C-4B4F-91DB-E9C92D3BE9B5}">
  <sheetPr>
    <tabColor theme="2" tint="-0.249970003962517"/>
  </sheetPr>
  <dimension ref="A1:J2557"/>
  <sheetViews>
    <sheetView workbookViewId="0" topLeftCell="A1"/>
  </sheetViews>
  <sheetFormatPr defaultColWidth="8.85428571428571" defaultRowHeight="12.75"/>
  <cols>
    <col min="1" max="1" width="13" style="962" bestFit="1" customWidth="1"/>
    <col min="2" max="2" width="43" bestFit="1" customWidth="1"/>
    <col min="3" max="3" width="27.5714285714286" bestFit="1" customWidth="1"/>
    <col min="4" max="4" width="14.4285714285714" bestFit="1" customWidth="1"/>
    <col min="5" max="5" width="11.4285714285714" bestFit="1" customWidth="1"/>
    <col min="6" max="6" width="11.2857142857143" bestFit="1" customWidth="1"/>
    <col min="7" max="7" width="8.57142857142857" bestFit="1" customWidth="1"/>
    <col min="8" max="8" width="9.71428571428571" bestFit="1" customWidth="1"/>
    <col min="9" max="9" width="13.8571428571429" bestFit="1" customWidth="1"/>
    <col min="10" max="10" width="12.8571428571429" bestFit="1" customWidth="1"/>
    <col min="11" max="11" width="8.71428571428571" bestFit="1" customWidth="1"/>
    <col min="12" max="12" width="9" bestFit="1" customWidth="1"/>
    <col min="14" max="14" width="9" bestFit="1" customWidth="1"/>
  </cols>
  <sheetData>
    <row r="1" spans="1:10" ht="12.75">
      <c r="A1" s="1417" t="s">
        <v>60</v>
      </c>
      <c r="B1" s="1418" t="s">
        <v>1249</v>
      </c>
      <c r="C1" s="1418" t="s">
        <v>1258</v>
      </c>
      <c r="D1" s="1418" t="s">
        <v>1259</v>
      </c>
      <c r="E1" s="1418" t="s">
        <v>1260</v>
      </c>
      <c r="F1" s="1418" t="s">
        <v>1231</v>
      </c>
      <c r="G1" s="1418" t="s">
        <v>1250</v>
      </c>
      <c r="H1" s="1418" t="s">
        <v>520</v>
      </c>
      <c r="J1" s="1227">
        <f>SUBTOTAL(9,H:H)</f>
        <v>-14500386</v>
      </c>
    </row>
    <row r="2" spans="1:8" ht="12.75">
      <c r="A2" s="962" t="s">
        <v>1360</v>
      </c>
      <c r="B2" t="s">
        <v>390</v>
      </c>
      <c r="C2" t="s">
        <v>390</v>
      </c>
      <c r="D2" t="s">
        <v>390</v>
      </c>
      <c r="E2" t="s">
        <v>390</v>
      </c>
      <c r="F2" t="s">
        <v>1238</v>
      </c>
      <c r="G2" t="s">
        <v>1350</v>
      </c>
      <c r="H2">
        <v>-77</v>
      </c>
    </row>
    <row r="3" spans="1:8" ht="12.75">
      <c r="A3" s="962" t="s">
        <v>1360</v>
      </c>
      <c r="B3" t="s">
        <v>390</v>
      </c>
      <c r="C3" t="s">
        <v>390</v>
      </c>
      <c r="D3" t="s">
        <v>390</v>
      </c>
      <c r="E3" t="s">
        <v>390</v>
      </c>
      <c r="F3" t="s">
        <v>1238</v>
      </c>
      <c r="G3" t="s">
        <v>1361</v>
      </c>
      <c r="H3">
        <v>-77</v>
      </c>
    </row>
    <row r="4" spans="1:8" ht="12.75">
      <c r="A4" s="962" t="s">
        <v>1360</v>
      </c>
      <c r="B4" t="s">
        <v>390</v>
      </c>
      <c r="C4" t="s">
        <v>390</v>
      </c>
      <c r="D4" t="s">
        <v>390</v>
      </c>
      <c r="E4" t="s">
        <v>390</v>
      </c>
      <c r="F4" t="s">
        <v>1238</v>
      </c>
      <c r="G4" t="s">
        <v>1362</v>
      </c>
      <c r="H4">
        <v>-77</v>
      </c>
    </row>
    <row r="5" spans="1:8" ht="12.75">
      <c r="A5" s="962" t="s">
        <v>1360</v>
      </c>
      <c r="B5" t="s">
        <v>390</v>
      </c>
      <c r="C5" t="s">
        <v>390</v>
      </c>
      <c r="D5" t="s">
        <v>390</v>
      </c>
      <c r="E5" t="s">
        <v>390</v>
      </c>
      <c r="F5" t="s">
        <v>1238</v>
      </c>
      <c r="G5" t="s">
        <v>1351</v>
      </c>
      <c r="H5">
        <v>-77</v>
      </c>
    </row>
    <row r="6" spans="1:8" ht="12.75">
      <c r="A6" s="962" t="s">
        <v>1360</v>
      </c>
      <c r="B6" t="s">
        <v>390</v>
      </c>
      <c r="C6" t="s">
        <v>390</v>
      </c>
      <c r="D6" t="s">
        <v>390</v>
      </c>
      <c r="E6" t="s">
        <v>390</v>
      </c>
      <c r="F6" t="s">
        <v>1238</v>
      </c>
      <c r="G6" t="s">
        <v>1352</v>
      </c>
      <c r="H6">
        <v>-77</v>
      </c>
    </row>
    <row r="7" spans="1:8" ht="12.75">
      <c r="A7" s="962" t="s">
        <v>1360</v>
      </c>
      <c r="B7" t="s">
        <v>390</v>
      </c>
      <c r="C7" t="s">
        <v>390</v>
      </c>
      <c r="D7" t="s">
        <v>390</v>
      </c>
      <c r="E7" t="s">
        <v>390</v>
      </c>
      <c r="F7" t="s">
        <v>1238</v>
      </c>
      <c r="G7" t="s">
        <v>1363</v>
      </c>
      <c r="H7">
        <v>-77</v>
      </c>
    </row>
    <row r="8" spans="1:8" ht="12.75">
      <c r="A8" s="962" t="s">
        <v>1360</v>
      </c>
      <c r="B8" t="s">
        <v>390</v>
      </c>
      <c r="C8" t="s">
        <v>390</v>
      </c>
      <c r="D8" t="s">
        <v>390</v>
      </c>
      <c r="E8" t="s">
        <v>390</v>
      </c>
      <c r="F8" t="s">
        <v>1238</v>
      </c>
      <c r="G8" t="s">
        <v>1364</v>
      </c>
      <c r="H8">
        <v>-77</v>
      </c>
    </row>
    <row r="9" spans="1:8" ht="12.75">
      <c r="A9" s="962" t="s">
        <v>1360</v>
      </c>
      <c r="B9" t="s">
        <v>390</v>
      </c>
      <c r="C9" t="s">
        <v>390</v>
      </c>
      <c r="D9" t="s">
        <v>390</v>
      </c>
      <c r="E9" t="s">
        <v>390</v>
      </c>
      <c r="F9" t="s">
        <v>1238</v>
      </c>
      <c r="G9" t="s">
        <v>1353</v>
      </c>
      <c r="H9">
        <v>-77</v>
      </c>
    </row>
    <row r="10" spans="1:8" ht="12.75">
      <c r="A10" s="962" t="s">
        <v>1360</v>
      </c>
      <c r="B10" t="s">
        <v>390</v>
      </c>
      <c r="C10" t="s">
        <v>390</v>
      </c>
      <c r="D10" t="s">
        <v>390</v>
      </c>
      <c r="E10" t="s">
        <v>390</v>
      </c>
      <c r="F10" t="s">
        <v>1238</v>
      </c>
      <c r="G10" t="s">
        <v>1365</v>
      </c>
      <c r="H10">
        <v>-77</v>
      </c>
    </row>
    <row r="11" spans="1:8" ht="12.75">
      <c r="A11" s="962" t="s">
        <v>1360</v>
      </c>
      <c r="B11" t="s">
        <v>390</v>
      </c>
      <c r="C11" t="s">
        <v>390</v>
      </c>
      <c r="D11" t="s">
        <v>390</v>
      </c>
      <c r="E11" t="s">
        <v>390</v>
      </c>
      <c r="F11" t="s">
        <v>1238</v>
      </c>
      <c r="G11" t="s">
        <v>1366</v>
      </c>
      <c r="H11">
        <v>-77</v>
      </c>
    </row>
    <row r="12" spans="1:8" ht="12.75">
      <c r="A12" s="962" t="s">
        <v>1360</v>
      </c>
      <c r="B12" t="s">
        <v>390</v>
      </c>
      <c r="C12" t="s">
        <v>390</v>
      </c>
      <c r="D12" t="s">
        <v>390</v>
      </c>
      <c r="E12" t="s">
        <v>390</v>
      </c>
      <c r="F12" t="s">
        <v>1238</v>
      </c>
      <c r="G12" t="s">
        <v>1367</v>
      </c>
      <c r="H12">
        <v>-77</v>
      </c>
    </row>
    <row r="13" spans="1:8" ht="12.75">
      <c r="A13" s="962" t="s">
        <v>1360</v>
      </c>
      <c r="B13" t="s">
        <v>390</v>
      </c>
      <c r="C13" t="s">
        <v>390</v>
      </c>
      <c r="D13" t="s">
        <v>390</v>
      </c>
      <c r="E13" t="s">
        <v>390</v>
      </c>
      <c r="F13" t="s">
        <v>1238</v>
      </c>
      <c r="G13" t="s">
        <v>1368</v>
      </c>
      <c r="H13">
        <v>-77</v>
      </c>
    </row>
    <row r="14" spans="1:8" ht="12.75">
      <c r="A14" s="962" t="s">
        <v>1360</v>
      </c>
      <c r="B14" t="s">
        <v>1262</v>
      </c>
      <c r="C14" t="s">
        <v>390</v>
      </c>
      <c r="D14" t="s">
        <v>809</v>
      </c>
      <c r="E14" t="s">
        <v>1369</v>
      </c>
      <c r="F14" t="s">
        <v>115</v>
      </c>
      <c r="G14" t="s">
        <v>1350</v>
      </c>
      <c r="H14">
        <v>-2204</v>
      </c>
    </row>
    <row r="15" spans="1:8" ht="12.75">
      <c r="A15" s="962" t="s">
        <v>1360</v>
      </c>
      <c r="B15" t="s">
        <v>1262</v>
      </c>
      <c r="C15" t="s">
        <v>390</v>
      </c>
      <c r="D15" t="s">
        <v>809</v>
      </c>
      <c r="E15" t="s">
        <v>1369</v>
      </c>
      <c r="F15" t="s">
        <v>115</v>
      </c>
      <c r="G15" t="s">
        <v>1361</v>
      </c>
      <c r="H15">
        <v>-2272</v>
      </c>
    </row>
    <row r="16" spans="1:8" ht="12.75">
      <c r="A16" s="962" t="s">
        <v>1360</v>
      </c>
      <c r="B16" t="s">
        <v>1262</v>
      </c>
      <c r="C16" t="s">
        <v>390</v>
      </c>
      <c r="D16" t="s">
        <v>809</v>
      </c>
      <c r="E16" t="s">
        <v>1369</v>
      </c>
      <c r="F16" t="s">
        <v>115</v>
      </c>
      <c r="G16" t="s">
        <v>1362</v>
      </c>
      <c r="H16">
        <v>-2158</v>
      </c>
    </row>
    <row r="17" spans="1:8" ht="12.75">
      <c r="A17" s="962" t="s">
        <v>1360</v>
      </c>
      <c r="B17" t="s">
        <v>1262</v>
      </c>
      <c r="C17" t="s">
        <v>390</v>
      </c>
      <c r="D17" t="s">
        <v>809</v>
      </c>
      <c r="E17" t="s">
        <v>1369</v>
      </c>
      <c r="F17" t="s">
        <v>115</v>
      </c>
      <c r="G17" t="s">
        <v>1351</v>
      </c>
      <c r="H17">
        <v>-2058</v>
      </c>
    </row>
    <row r="18" spans="1:8" ht="12.75">
      <c r="A18" s="962" t="s">
        <v>1360</v>
      </c>
      <c r="B18" t="s">
        <v>1262</v>
      </c>
      <c r="C18" t="s">
        <v>390</v>
      </c>
      <c r="D18" t="s">
        <v>809</v>
      </c>
      <c r="E18" t="s">
        <v>1369</v>
      </c>
      <c r="F18" t="s">
        <v>115</v>
      </c>
      <c r="G18" t="s">
        <v>1352</v>
      </c>
      <c r="H18">
        <v>-1929</v>
      </c>
    </row>
    <row r="19" spans="1:8" ht="12.75">
      <c r="A19" s="962" t="s">
        <v>1360</v>
      </c>
      <c r="B19" t="s">
        <v>1262</v>
      </c>
      <c r="C19" t="s">
        <v>390</v>
      </c>
      <c r="D19" t="s">
        <v>809</v>
      </c>
      <c r="E19" t="s">
        <v>1369</v>
      </c>
      <c r="F19" t="s">
        <v>115</v>
      </c>
      <c r="G19" t="s">
        <v>1363</v>
      </c>
      <c r="H19">
        <v>-2303</v>
      </c>
    </row>
    <row r="20" spans="1:8" ht="12.75">
      <c r="A20" s="962" t="s">
        <v>1360</v>
      </c>
      <c r="B20" t="s">
        <v>1262</v>
      </c>
      <c r="C20" t="s">
        <v>390</v>
      </c>
      <c r="D20" t="s">
        <v>809</v>
      </c>
      <c r="E20" t="s">
        <v>1369</v>
      </c>
      <c r="F20" t="s">
        <v>115</v>
      </c>
      <c r="G20" t="s">
        <v>1364</v>
      </c>
      <c r="H20">
        <v>-2334</v>
      </c>
    </row>
    <row r="21" spans="1:8" ht="12.75">
      <c r="A21" s="962" t="s">
        <v>1360</v>
      </c>
      <c r="B21" t="s">
        <v>1262</v>
      </c>
      <c r="C21" t="s">
        <v>390</v>
      </c>
      <c r="D21" t="s">
        <v>809</v>
      </c>
      <c r="E21" t="s">
        <v>1369</v>
      </c>
      <c r="F21" t="s">
        <v>115</v>
      </c>
      <c r="G21" t="s">
        <v>1353</v>
      </c>
      <c r="H21">
        <v>-2195</v>
      </c>
    </row>
    <row r="22" spans="1:8" ht="12.75">
      <c r="A22" s="962" t="s">
        <v>1360</v>
      </c>
      <c r="B22" t="s">
        <v>1262</v>
      </c>
      <c r="C22" t="s">
        <v>390</v>
      </c>
      <c r="D22" t="s">
        <v>809</v>
      </c>
      <c r="E22" t="s">
        <v>1369</v>
      </c>
      <c r="F22" t="s">
        <v>115</v>
      </c>
      <c r="G22" t="s">
        <v>1365</v>
      </c>
      <c r="H22">
        <v>-2302</v>
      </c>
    </row>
    <row r="23" spans="1:8" ht="12.75">
      <c r="A23" s="962" t="s">
        <v>1360</v>
      </c>
      <c r="B23" t="s">
        <v>1262</v>
      </c>
      <c r="C23" t="s">
        <v>390</v>
      </c>
      <c r="D23" t="s">
        <v>809</v>
      </c>
      <c r="E23" t="s">
        <v>1369</v>
      </c>
      <c r="F23" t="s">
        <v>115</v>
      </c>
      <c r="G23" t="s">
        <v>1366</v>
      </c>
      <c r="H23">
        <v>-2197</v>
      </c>
    </row>
    <row r="24" spans="1:8" ht="12.75">
      <c r="A24" s="962" t="s">
        <v>1360</v>
      </c>
      <c r="B24" t="s">
        <v>1262</v>
      </c>
      <c r="C24" t="s">
        <v>390</v>
      </c>
      <c r="D24" t="s">
        <v>809</v>
      </c>
      <c r="E24" t="s">
        <v>1369</v>
      </c>
      <c r="F24" t="s">
        <v>115</v>
      </c>
      <c r="G24" t="s">
        <v>1367</v>
      </c>
      <c r="H24">
        <v>-2223</v>
      </c>
    </row>
    <row r="25" spans="1:8" ht="12.75">
      <c r="A25" s="962" t="s">
        <v>1360</v>
      </c>
      <c r="B25" t="s">
        <v>1262</v>
      </c>
      <c r="C25" t="s">
        <v>390</v>
      </c>
      <c r="D25" t="s">
        <v>809</v>
      </c>
      <c r="E25" t="s">
        <v>1369</v>
      </c>
      <c r="F25" t="s">
        <v>115</v>
      </c>
      <c r="G25" t="s">
        <v>1368</v>
      </c>
      <c r="H25">
        <v>-2239</v>
      </c>
    </row>
    <row r="26" spans="1:8" ht="12.75">
      <c r="A26" s="962" t="s">
        <v>1360</v>
      </c>
      <c r="B26" t="s">
        <v>1262</v>
      </c>
      <c r="C26" t="s">
        <v>390</v>
      </c>
      <c r="D26" t="s">
        <v>809</v>
      </c>
      <c r="E26" t="s">
        <v>1369</v>
      </c>
      <c r="F26" t="s">
        <v>1238</v>
      </c>
      <c r="G26" t="s">
        <v>1350</v>
      </c>
      <c r="H26">
        <v>-56991</v>
      </c>
    </row>
    <row r="27" spans="1:8" ht="12.75">
      <c r="A27" s="962" t="s">
        <v>1360</v>
      </c>
      <c r="B27" t="s">
        <v>1262</v>
      </c>
      <c r="C27" t="s">
        <v>390</v>
      </c>
      <c r="D27" t="s">
        <v>809</v>
      </c>
      <c r="E27" t="s">
        <v>1369</v>
      </c>
      <c r="F27" t="s">
        <v>1238</v>
      </c>
      <c r="G27" t="s">
        <v>1361</v>
      </c>
      <c r="H27">
        <v>-58753</v>
      </c>
    </row>
    <row r="28" spans="1:8" ht="12.75">
      <c r="A28" s="962" t="s">
        <v>1360</v>
      </c>
      <c r="B28" t="s">
        <v>1262</v>
      </c>
      <c r="C28" t="s">
        <v>390</v>
      </c>
      <c r="D28" t="s">
        <v>809</v>
      </c>
      <c r="E28" t="s">
        <v>1369</v>
      </c>
      <c r="F28" t="s">
        <v>1238</v>
      </c>
      <c r="G28" t="s">
        <v>1362</v>
      </c>
      <c r="H28">
        <v>-55824</v>
      </c>
    </row>
    <row r="29" spans="1:8" ht="12.75">
      <c r="A29" s="962" t="s">
        <v>1360</v>
      </c>
      <c r="B29" t="s">
        <v>1262</v>
      </c>
      <c r="C29" t="s">
        <v>390</v>
      </c>
      <c r="D29" t="s">
        <v>809</v>
      </c>
      <c r="E29" t="s">
        <v>1369</v>
      </c>
      <c r="F29" t="s">
        <v>1238</v>
      </c>
      <c r="G29" t="s">
        <v>1351</v>
      </c>
      <c r="H29">
        <v>-53210</v>
      </c>
    </row>
    <row r="30" spans="1:8" ht="12.75">
      <c r="A30" s="962" t="s">
        <v>1360</v>
      </c>
      <c r="B30" t="s">
        <v>1262</v>
      </c>
      <c r="C30" t="s">
        <v>390</v>
      </c>
      <c r="D30" t="s">
        <v>809</v>
      </c>
      <c r="E30" t="s">
        <v>1369</v>
      </c>
      <c r="F30" t="s">
        <v>1238</v>
      </c>
      <c r="G30" t="s">
        <v>1352</v>
      </c>
      <c r="H30">
        <v>-49891</v>
      </c>
    </row>
    <row r="31" spans="1:8" ht="12.75">
      <c r="A31" s="962" t="s">
        <v>1360</v>
      </c>
      <c r="B31" t="s">
        <v>1262</v>
      </c>
      <c r="C31" t="s">
        <v>390</v>
      </c>
      <c r="D31" t="s">
        <v>809</v>
      </c>
      <c r="E31" t="s">
        <v>1369</v>
      </c>
      <c r="F31" t="s">
        <v>1238</v>
      </c>
      <c r="G31" t="s">
        <v>1363</v>
      </c>
      <c r="H31">
        <v>-59555</v>
      </c>
    </row>
    <row r="32" spans="1:8" ht="12.75">
      <c r="A32" s="962" t="s">
        <v>1360</v>
      </c>
      <c r="B32" t="s">
        <v>1262</v>
      </c>
      <c r="C32" t="s">
        <v>390</v>
      </c>
      <c r="D32" t="s">
        <v>809</v>
      </c>
      <c r="E32" t="s">
        <v>1369</v>
      </c>
      <c r="F32" t="s">
        <v>1238</v>
      </c>
      <c r="G32" t="s">
        <v>1364</v>
      </c>
      <c r="H32">
        <v>-60368</v>
      </c>
    </row>
    <row r="33" spans="1:8" ht="12.75">
      <c r="A33" s="962" t="s">
        <v>1360</v>
      </c>
      <c r="B33" t="s">
        <v>1262</v>
      </c>
      <c r="C33" t="s">
        <v>390</v>
      </c>
      <c r="D33" t="s">
        <v>809</v>
      </c>
      <c r="E33" t="s">
        <v>1369</v>
      </c>
      <c r="F33" t="s">
        <v>1238</v>
      </c>
      <c r="G33" t="s">
        <v>1353</v>
      </c>
      <c r="H33">
        <v>-56764</v>
      </c>
    </row>
    <row r="34" spans="1:8" ht="12.75">
      <c r="A34" s="962" t="s">
        <v>1360</v>
      </c>
      <c r="B34" t="s">
        <v>1262</v>
      </c>
      <c r="C34" t="s">
        <v>390</v>
      </c>
      <c r="D34" t="s">
        <v>809</v>
      </c>
      <c r="E34" t="s">
        <v>1369</v>
      </c>
      <c r="F34" t="s">
        <v>1238</v>
      </c>
      <c r="G34" t="s">
        <v>1365</v>
      </c>
      <c r="H34">
        <v>-59527</v>
      </c>
    </row>
    <row r="35" spans="1:8" ht="12.75">
      <c r="A35" s="962" t="s">
        <v>1360</v>
      </c>
      <c r="B35" t="s">
        <v>1262</v>
      </c>
      <c r="C35" t="s">
        <v>390</v>
      </c>
      <c r="D35" t="s">
        <v>809</v>
      </c>
      <c r="E35" t="s">
        <v>1369</v>
      </c>
      <c r="F35" t="s">
        <v>1238</v>
      </c>
      <c r="G35" t="s">
        <v>1366</v>
      </c>
      <c r="H35">
        <v>-56825</v>
      </c>
    </row>
    <row r="36" spans="1:8" ht="12.75">
      <c r="A36" s="962" t="s">
        <v>1360</v>
      </c>
      <c r="B36" t="s">
        <v>1262</v>
      </c>
      <c r="C36" t="s">
        <v>390</v>
      </c>
      <c r="D36" t="s">
        <v>809</v>
      </c>
      <c r="E36" t="s">
        <v>1369</v>
      </c>
      <c r="F36" t="s">
        <v>1238</v>
      </c>
      <c r="G36" t="s">
        <v>1367</v>
      </c>
      <c r="H36">
        <v>-57482</v>
      </c>
    </row>
    <row r="37" spans="1:8" ht="12.75">
      <c r="A37" s="962" t="s">
        <v>1360</v>
      </c>
      <c r="B37" t="s">
        <v>1262</v>
      </c>
      <c r="C37" t="s">
        <v>390</v>
      </c>
      <c r="D37" t="s">
        <v>809</v>
      </c>
      <c r="E37" t="s">
        <v>1369</v>
      </c>
      <c r="F37" t="s">
        <v>1238</v>
      </c>
      <c r="G37" t="s">
        <v>1368</v>
      </c>
      <c r="H37">
        <v>-57906</v>
      </c>
    </row>
    <row r="38" spans="1:8" ht="12.75">
      <c r="A38" s="962" t="s">
        <v>1360</v>
      </c>
      <c r="B38" t="s">
        <v>1262</v>
      </c>
      <c r="C38" t="s">
        <v>390</v>
      </c>
      <c r="D38" t="s">
        <v>809</v>
      </c>
      <c r="E38" t="s">
        <v>1369</v>
      </c>
      <c r="F38" t="s">
        <v>116</v>
      </c>
      <c r="G38" t="s">
        <v>1350</v>
      </c>
      <c r="H38">
        <v>-22330</v>
      </c>
    </row>
    <row r="39" spans="1:8" ht="12.75">
      <c r="A39" s="962" t="s">
        <v>1360</v>
      </c>
      <c r="B39" t="s">
        <v>1262</v>
      </c>
      <c r="C39" t="s">
        <v>390</v>
      </c>
      <c r="D39" t="s">
        <v>809</v>
      </c>
      <c r="E39" t="s">
        <v>1369</v>
      </c>
      <c r="F39" t="s">
        <v>116</v>
      </c>
      <c r="G39" t="s">
        <v>1361</v>
      </c>
      <c r="H39">
        <v>-23020</v>
      </c>
    </row>
    <row r="40" spans="1:8" ht="12.75">
      <c r="A40" s="962" t="s">
        <v>1360</v>
      </c>
      <c r="B40" t="s">
        <v>1262</v>
      </c>
      <c r="C40" t="s">
        <v>390</v>
      </c>
      <c r="D40" t="s">
        <v>809</v>
      </c>
      <c r="E40" t="s">
        <v>1369</v>
      </c>
      <c r="F40" t="s">
        <v>116</v>
      </c>
      <c r="G40" t="s">
        <v>1362</v>
      </c>
      <c r="H40">
        <v>-21871</v>
      </c>
    </row>
    <row r="41" spans="1:8" ht="12.75">
      <c r="A41" s="962" t="s">
        <v>1360</v>
      </c>
      <c r="B41" t="s">
        <v>1262</v>
      </c>
      <c r="C41" t="s">
        <v>390</v>
      </c>
      <c r="D41" t="s">
        <v>809</v>
      </c>
      <c r="E41" t="s">
        <v>1369</v>
      </c>
      <c r="F41" t="s">
        <v>116</v>
      </c>
      <c r="G41" t="s">
        <v>1351</v>
      </c>
      <c r="H41">
        <v>-20848</v>
      </c>
    </row>
    <row r="42" spans="1:8" ht="12.75">
      <c r="A42" s="962" t="s">
        <v>1360</v>
      </c>
      <c r="B42" t="s">
        <v>1262</v>
      </c>
      <c r="C42" t="s">
        <v>390</v>
      </c>
      <c r="D42" t="s">
        <v>809</v>
      </c>
      <c r="E42" t="s">
        <v>1369</v>
      </c>
      <c r="F42" t="s">
        <v>116</v>
      </c>
      <c r="G42" t="s">
        <v>1352</v>
      </c>
      <c r="H42">
        <v>-19547</v>
      </c>
    </row>
    <row r="43" spans="1:8" ht="12.75">
      <c r="A43" s="962" t="s">
        <v>1360</v>
      </c>
      <c r="B43" t="s">
        <v>1262</v>
      </c>
      <c r="C43" t="s">
        <v>390</v>
      </c>
      <c r="D43" t="s">
        <v>809</v>
      </c>
      <c r="E43" t="s">
        <v>1369</v>
      </c>
      <c r="F43" t="s">
        <v>116</v>
      </c>
      <c r="G43" t="s">
        <v>1363</v>
      </c>
      <c r="H43">
        <v>-23334</v>
      </c>
    </row>
    <row r="44" spans="1:8" ht="12.75">
      <c r="A44" s="962" t="s">
        <v>1360</v>
      </c>
      <c r="B44" t="s">
        <v>1262</v>
      </c>
      <c r="C44" t="s">
        <v>390</v>
      </c>
      <c r="D44" t="s">
        <v>809</v>
      </c>
      <c r="E44" t="s">
        <v>1369</v>
      </c>
      <c r="F44" t="s">
        <v>116</v>
      </c>
      <c r="G44" t="s">
        <v>1364</v>
      </c>
      <c r="H44">
        <v>-23652</v>
      </c>
    </row>
    <row r="45" spans="1:8" ht="12.75">
      <c r="A45" s="962" t="s">
        <v>1360</v>
      </c>
      <c r="B45" t="s">
        <v>1262</v>
      </c>
      <c r="C45" t="s">
        <v>390</v>
      </c>
      <c r="D45" t="s">
        <v>809</v>
      </c>
      <c r="E45" t="s">
        <v>1369</v>
      </c>
      <c r="F45" t="s">
        <v>116</v>
      </c>
      <c r="G45" t="s">
        <v>1353</v>
      </c>
      <c r="H45">
        <v>-22240</v>
      </c>
    </row>
    <row r="46" spans="1:8" ht="12.75">
      <c r="A46" s="962" t="s">
        <v>1360</v>
      </c>
      <c r="B46" t="s">
        <v>1262</v>
      </c>
      <c r="C46" t="s">
        <v>390</v>
      </c>
      <c r="D46" t="s">
        <v>809</v>
      </c>
      <c r="E46" t="s">
        <v>1369</v>
      </c>
      <c r="F46" t="s">
        <v>116</v>
      </c>
      <c r="G46" t="s">
        <v>1365</v>
      </c>
      <c r="H46">
        <v>-23324</v>
      </c>
    </row>
    <row r="47" spans="1:8" ht="12.75">
      <c r="A47" s="962" t="s">
        <v>1360</v>
      </c>
      <c r="B47" t="s">
        <v>1262</v>
      </c>
      <c r="C47" t="s">
        <v>390</v>
      </c>
      <c r="D47" t="s">
        <v>809</v>
      </c>
      <c r="E47" t="s">
        <v>1369</v>
      </c>
      <c r="F47" t="s">
        <v>116</v>
      </c>
      <c r="G47" t="s">
        <v>1366</v>
      </c>
      <c r="H47">
        <v>-22264</v>
      </c>
    </row>
    <row r="48" spans="1:8" ht="12.75">
      <c r="A48" s="962" t="s">
        <v>1360</v>
      </c>
      <c r="B48" t="s">
        <v>1262</v>
      </c>
      <c r="C48" t="s">
        <v>390</v>
      </c>
      <c r="D48" t="s">
        <v>809</v>
      </c>
      <c r="E48" t="s">
        <v>1369</v>
      </c>
      <c r="F48" t="s">
        <v>116</v>
      </c>
      <c r="G48" t="s">
        <v>1367</v>
      </c>
      <c r="H48">
        <v>-22522</v>
      </c>
    </row>
    <row r="49" spans="1:8" ht="12.75">
      <c r="A49" s="962" t="s">
        <v>1360</v>
      </c>
      <c r="B49" t="s">
        <v>1262</v>
      </c>
      <c r="C49" t="s">
        <v>390</v>
      </c>
      <c r="D49" t="s">
        <v>809</v>
      </c>
      <c r="E49" t="s">
        <v>1369</v>
      </c>
      <c r="F49" t="s">
        <v>116</v>
      </c>
      <c r="G49" t="s">
        <v>1368</v>
      </c>
      <c r="H49">
        <v>-22688</v>
      </c>
    </row>
    <row r="50" spans="1:8" ht="12.75">
      <c r="A50" s="962" t="s">
        <v>1360</v>
      </c>
      <c r="B50" t="s">
        <v>1262</v>
      </c>
      <c r="C50" t="s">
        <v>390</v>
      </c>
      <c r="D50" t="s">
        <v>1269</v>
      </c>
      <c r="E50" t="s">
        <v>1369</v>
      </c>
      <c r="F50" t="s">
        <v>116</v>
      </c>
      <c r="G50" t="s">
        <v>1350</v>
      </c>
      <c r="H50">
        <v>-43654</v>
      </c>
    </row>
    <row r="51" spans="1:8" ht="12.75">
      <c r="A51" s="962" t="s">
        <v>1360</v>
      </c>
      <c r="B51" t="s">
        <v>1262</v>
      </c>
      <c r="C51" t="s">
        <v>390</v>
      </c>
      <c r="D51" t="s">
        <v>1269</v>
      </c>
      <c r="E51" t="s">
        <v>1369</v>
      </c>
      <c r="F51" t="s">
        <v>116</v>
      </c>
      <c r="G51" t="s">
        <v>1361</v>
      </c>
      <c r="H51">
        <v>-41940</v>
      </c>
    </row>
    <row r="52" spans="1:8" ht="12.75">
      <c r="A52" s="962" t="s">
        <v>1360</v>
      </c>
      <c r="B52" t="s">
        <v>1262</v>
      </c>
      <c r="C52" t="s">
        <v>390</v>
      </c>
      <c r="D52" t="s">
        <v>1269</v>
      </c>
      <c r="E52" t="s">
        <v>1369</v>
      </c>
      <c r="F52" t="s">
        <v>116</v>
      </c>
      <c r="G52" t="s">
        <v>1362</v>
      </c>
      <c r="H52">
        <v>-37779</v>
      </c>
    </row>
    <row r="53" spans="1:8" ht="12.75">
      <c r="A53" s="962" t="s">
        <v>1360</v>
      </c>
      <c r="B53" t="s">
        <v>1262</v>
      </c>
      <c r="C53" t="s">
        <v>390</v>
      </c>
      <c r="D53" t="s">
        <v>1269</v>
      </c>
      <c r="E53" t="s">
        <v>1369</v>
      </c>
      <c r="F53" t="s">
        <v>116</v>
      </c>
      <c r="G53" t="s">
        <v>1351</v>
      </c>
      <c r="H53">
        <v>-43313</v>
      </c>
    </row>
    <row r="54" spans="1:8" ht="12.75">
      <c r="A54" s="962" t="s">
        <v>1360</v>
      </c>
      <c r="B54" t="s">
        <v>1262</v>
      </c>
      <c r="C54" t="s">
        <v>390</v>
      </c>
      <c r="D54" t="s">
        <v>1269</v>
      </c>
      <c r="E54" t="s">
        <v>1369</v>
      </c>
      <c r="F54" t="s">
        <v>116</v>
      </c>
      <c r="G54" t="s">
        <v>1352</v>
      </c>
      <c r="H54">
        <v>-43145</v>
      </c>
    </row>
    <row r="55" spans="1:8" ht="12.75">
      <c r="A55" s="962" t="s">
        <v>1360</v>
      </c>
      <c r="B55" t="s">
        <v>1262</v>
      </c>
      <c r="C55" t="s">
        <v>390</v>
      </c>
      <c r="D55" t="s">
        <v>1269</v>
      </c>
      <c r="E55" t="s">
        <v>1369</v>
      </c>
      <c r="F55" t="s">
        <v>116</v>
      </c>
      <c r="G55" t="s">
        <v>1363</v>
      </c>
      <c r="H55">
        <v>-42971</v>
      </c>
    </row>
    <row r="56" spans="1:8" ht="12.75">
      <c r="A56" s="962" t="s">
        <v>1360</v>
      </c>
      <c r="B56" t="s">
        <v>1262</v>
      </c>
      <c r="C56" t="s">
        <v>390</v>
      </c>
      <c r="D56" t="s">
        <v>1269</v>
      </c>
      <c r="E56" t="s">
        <v>1369</v>
      </c>
      <c r="F56" t="s">
        <v>116</v>
      </c>
      <c r="G56" t="s">
        <v>1364</v>
      </c>
      <c r="H56">
        <v>-43996</v>
      </c>
    </row>
    <row r="57" spans="1:8" ht="12.75">
      <c r="A57" s="962" t="s">
        <v>1360</v>
      </c>
      <c r="B57" t="s">
        <v>1262</v>
      </c>
      <c r="C57" t="s">
        <v>390</v>
      </c>
      <c r="D57" t="s">
        <v>1269</v>
      </c>
      <c r="E57" t="s">
        <v>1369</v>
      </c>
      <c r="F57" t="s">
        <v>116</v>
      </c>
      <c r="G57" t="s">
        <v>1353</v>
      </c>
      <c r="H57">
        <v>-43483</v>
      </c>
    </row>
    <row r="58" spans="1:8" ht="12.75">
      <c r="A58" s="962" t="s">
        <v>1360</v>
      </c>
      <c r="B58" t="s">
        <v>1262</v>
      </c>
      <c r="C58" t="s">
        <v>390</v>
      </c>
      <c r="D58" t="s">
        <v>1269</v>
      </c>
      <c r="E58" t="s">
        <v>1369</v>
      </c>
      <c r="F58" t="s">
        <v>116</v>
      </c>
      <c r="G58" t="s">
        <v>1365</v>
      </c>
      <c r="H58">
        <v>-43825</v>
      </c>
    </row>
    <row r="59" spans="1:8" ht="12.75">
      <c r="A59" s="962" t="s">
        <v>1360</v>
      </c>
      <c r="B59" t="s">
        <v>1262</v>
      </c>
      <c r="C59" t="s">
        <v>390</v>
      </c>
      <c r="D59" t="s">
        <v>1269</v>
      </c>
      <c r="E59" t="s">
        <v>1369</v>
      </c>
      <c r="F59" t="s">
        <v>116</v>
      </c>
      <c r="G59" t="s">
        <v>1366</v>
      </c>
      <c r="H59">
        <v>-38825</v>
      </c>
    </row>
    <row r="60" spans="1:8" ht="12.75">
      <c r="A60" s="962" t="s">
        <v>1360</v>
      </c>
      <c r="B60" t="s">
        <v>1262</v>
      </c>
      <c r="C60" t="s">
        <v>390</v>
      </c>
      <c r="D60" t="s">
        <v>1269</v>
      </c>
      <c r="E60" t="s">
        <v>1369</v>
      </c>
      <c r="F60" t="s">
        <v>116</v>
      </c>
      <c r="G60" t="s">
        <v>1367</v>
      </c>
      <c r="H60">
        <v>-39868</v>
      </c>
    </row>
    <row r="61" spans="1:8" ht="12.75">
      <c r="A61" s="962" t="s">
        <v>1360</v>
      </c>
      <c r="B61" t="s">
        <v>1262</v>
      </c>
      <c r="C61" t="s">
        <v>390</v>
      </c>
      <c r="D61" t="s">
        <v>1269</v>
      </c>
      <c r="E61" t="s">
        <v>1369</v>
      </c>
      <c r="F61" t="s">
        <v>116</v>
      </c>
      <c r="G61" t="s">
        <v>1368</v>
      </c>
      <c r="H61">
        <v>-40906</v>
      </c>
    </row>
    <row r="62" spans="1:8" ht="12.75">
      <c r="A62" s="962" t="s">
        <v>1360</v>
      </c>
      <c r="B62" t="s">
        <v>1268</v>
      </c>
      <c r="C62" t="s">
        <v>390</v>
      </c>
      <c r="D62" t="s">
        <v>809</v>
      </c>
      <c r="E62" t="s">
        <v>1370</v>
      </c>
      <c r="F62" t="s">
        <v>115</v>
      </c>
      <c r="G62" t="s">
        <v>1350</v>
      </c>
      <c r="H62">
        <v>-179</v>
      </c>
    </row>
    <row r="63" spans="1:8" ht="12.75">
      <c r="A63" s="962" t="s">
        <v>1360</v>
      </c>
      <c r="B63" t="s">
        <v>1268</v>
      </c>
      <c r="C63" t="s">
        <v>390</v>
      </c>
      <c r="D63" t="s">
        <v>809</v>
      </c>
      <c r="E63" t="s">
        <v>1370</v>
      </c>
      <c r="F63" t="s">
        <v>115</v>
      </c>
      <c r="G63" t="s">
        <v>1361</v>
      </c>
      <c r="H63">
        <v>-151</v>
      </c>
    </row>
    <row r="64" spans="1:8" ht="12.75">
      <c r="A64" s="962" t="s">
        <v>1360</v>
      </c>
      <c r="B64" t="s">
        <v>1268</v>
      </c>
      <c r="C64" t="s">
        <v>390</v>
      </c>
      <c r="D64" t="s">
        <v>809</v>
      </c>
      <c r="E64" t="s">
        <v>1370</v>
      </c>
      <c r="F64" t="s">
        <v>115</v>
      </c>
      <c r="G64" t="s">
        <v>1362</v>
      </c>
      <c r="H64">
        <v>-122</v>
      </c>
    </row>
    <row r="65" spans="1:8" ht="12.75">
      <c r="A65" s="962" t="s">
        <v>1360</v>
      </c>
      <c r="B65" t="s">
        <v>1268</v>
      </c>
      <c r="C65" t="s">
        <v>390</v>
      </c>
      <c r="D65" t="s">
        <v>809</v>
      </c>
      <c r="E65" t="s">
        <v>1370</v>
      </c>
      <c r="F65" t="s">
        <v>115</v>
      </c>
      <c r="G65" t="s">
        <v>1351</v>
      </c>
      <c r="H65">
        <v>-193</v>
      </c>
    </row>
    <row r="66" spans="1:8" ht="12.75">
      <c r="A66" s="962" t="s">
        <v>1360</v>
      </c>
      <c r="B66" t="s">
        <v>1268</v>
      </c>
      <c r="C66" t="s">
        <v>390</v>
      </c>
      <c r="D66" t="s">
        <v>809</v>
      </c>
      <c r="E66" t="s">
        <v>1370</v>
      </c>
      <c r="F66" t="s">
        <v>115</v>
      </c>
      <c r="G66" t="s">
        <v>1352</v>
      </c>
      <c r="H66">
        <v>-201</v>
      </c>
    </row>
    <row r="67" spans="1:8" ht="12.75">
      <c r="A67" s="962" t="s">
        <v>1360</v>
      </c>
      <c r="B67" t="s">
        <v>1268</v>
      </c>
      <c r="C67" t="s">
        <v>390</v>
      </c>
      <c r="D67" t="s">
        <v>809</v>
      </c>
      <c r="E67" t="s">
        <v>1370</v>
      </c>
      <c r="F67" t="s">
        <v>115</v>
      </c>
      <c r="G67" t="s">
        <v>1363</v>
      </c>
      <c r="H67">
        <v>-158</v>
      </c>
    </row>
    <row r="68" spans="1:8" ht="12.75">
      <c r="A68" s="962" t="s">
        <v>1360</v>
      </c>
      <c r="B68" t="s">
        <v>1268</v>
      </c>
      <c r="C68" t="s">
        <v>390</v>
      </c>
      <c r="D68" t="s">
        <v>809</v>
      </c>
      <c r="E68" t="s">
        <v>1370</v>
      </c>
      <c r="F68" t="s">
        <v>115</v>
      </c>
      <c r="G68" t="s">
        <v>1364</v>
      </c>
      <c r="H68">
        <v>-165</v>
      </c>
    </row>
    <row r="69" spans="1:8" ht="12.75">
      <c r="A69" s="962" t="s">
        <v>1360</v>
      </c>
      <c r="B69" t="s">
        <v>1268</v>
      </c>
      <c r="C69" t="s">
        <v>390</v>
      </c>
      <c r="D69" t="s">
        <v>809</v>
      </c>
      <c r="E69" t="s">
        <v>1370</v>
      </c>
      <c r="F69" t="s">
        <v>115</v>
      </c>
      <c r="G69" t="s">
        <v>1353</v>
      </c>
      <c r="H69">
        <v>-186</v>
      </c>
    </row>
    <row r="70" spans="1:8" ht="12.75">
      <c r="A70" s="962" t="s">
        <v>1360</v>
      </c>
      <c r="B70" t="s">
        <v>1268</v>
      </c>
      <c r="C70" t="s">
        <v>390</v>
      </c>
      <c r="D70" t="s">
        <v>809</v>
      </c>
      <c r="E70" t="s">
        <v>1370</v>
      </c>
      <c r="F70" t="s">
        <v>115</v>
      </c>
      <c r="G70" t="s">
        <v>1365</v>
      </c>
      <c r="H70">
        <v>-172</v>
      </c>
    </row>
    <row r="71" spans="1:8" ht="12.75">
      <c r="A71" s="962" t="s">
        <v>1360</v>
      </c>
      <c r="B71" t="s">
        <v>1268</v>
      </c>
      <c r="C71" t="s">
        <v>390</v>
      </c>
      <c r="D71" t="s">
        <v>809</v>
      </c>
      <c r="E71" t="s">
        <v>1370</v>
      </c>
      <c r="F71" t="s">
        <v>115</v>
      </c>
      <c r="G71" t="s">
        <v>1366</v>
      </c>
      <c r="H71">
        <v>-129</v>
      </c>
    </row>
    <row r="72" spans="1:8" ht="12.75">
      <c r="A72" s="962" t="s">
        <v>1360</v>
      </c>
      <c r="B72" t="s">
        <v>1268</v>
      </c>
      <c r="C72" t="s">
        <v>390</v>
      </c>
      <c r="D72" t="s">
        <v>809</v>
      </c>
      <c r="E72" t="s">
        <v>1370</v>
      </c>
      <c r="F72" t="s">
        <v>115</v>
      </c>
      <c r="G72" t="s">
        <v>1367</v>
      </c>
      <c r="H72">
        <v>-136</v>
      </c>
    </row>
    <row r="73" spans="1:8" ht="12.75">
      <c r="A73" s="962" t="s">
        <v>1360</v>
      </c>
      <c r="B73" t="s">
        <v>1268</v>
      </c>
      <c r="C73" t="s">
        <v>390</v>
      </c>
      <c r="D73" t="s">
        <v>809</v>
      </c>
      <c r="E73" t="s">
        <v>1370</v>
      </c>
      <c r="F73" t="s">
        <v>115</v>
      </c>
      <c r="G73" t="s">
        <v>1368</v>
      </c>
      <c r="H73">
        <v>-143</v>
      </c>
    </row>
    <row r="74" spans="1:8" ht="12.75">
      <c r="A74" s="962" t="s">
        <v>1360</v>
      </c>
      <c r="B74" t="s">
        <v>1268</v>
      </c>
      <c r="C74" t="s">
        <v>390</v>
      </c>
      <c r="D74" t="s">
        <v>809</v>
      </c>
      <c r="E74" t="s">
        <v>1370</v>
      </c>
      <c r="F74" t="s">
        <v>1238</v>
      </c>
      <c r="G74" t="s">
        <v>1350</v>
      </c>
      <c r="H74">
        <v>-4635</v>
      </c>
    </row>
    <row r="75" spans="1:8" ht="12.75">
      <c r="A75" s="962" t="s">
        <v>1360</v>
      </c>
      <c r="B75" t="s">
        <v>1268</v>
      </c>
      <c r="C75" t="s">
        <v>390</v>
      </c>
      <c r="D75" t="s">
        <v>809</v>
      </c>
      <c r="E75" t="s">
        <v>1370</v>
      </c>
      <c r="F75" t="s">
        <v>1238</v>
      </c>
      <c r="G75" t="s">
        <v>1361</v>
      </c>
      <c r="H75">
        <v>-3893</v>
      </c>
    </row>
    <row r="76" spans="1:8" ht="12.75">
      <c r="A76" s="962" t="s">
        <v>1360</v>
      </c>
      <c r="B76" t="s">
        <v>1268</v>
      </c>
      <c r="C76" t="s">
        <v>390</v>
      </c>
      <c r="D76" t="s">
        <v>809</v>
      </c>
      <c r="E76" t="s">
        <v>1370</v>
      </c>
      <c r="F76" t="s">
        <v>1238</v>
      </c>
      <c r="G76" t="s">
        <v>1362</v>
      </c>
      <c r="H76">
        <v>-3154</v>
      </c>
    </row>
    <row r="77" spans="1:8" ht="12.75">
      <c r="A77" s="962" t="s">
        <v>1360</v>
      </c>
      <c r="B77" t="s">
        <v>1268</v>
      </c>
      <c r="C77" t="s">
        <v>390</v>
      </c>
      <c r="D77" t="s">
        <v>809</v>
      </c>
      <c r="E77" t="s">
        <v>1370</v>
      </c>
      <c r="F77" t="s">
        <v>1238</v>
      </c>
      <c r="G77" t="s">
        <v>1351</v>
      </c>
      <c r="H77">
        <v>-5004</v>
      </c>
    </row>
    <row r="78" spans="1:8" ht="12.75">
      <c r="A78" s="962" t="s">
        <v>1360</v>
      </c>
      <c r="B78" t="s">
        <v>1268</v>
      </c>
      <c r="C78" t="s">
        <v>390</v>
      </c>
      <c r="D78" t="s">
        <v>809</v>
      </c>
      <c r="E78" t="s">
        <v>1370</v>
      </c>
      <c r="F78" t="s">
        <v>1238</v>
      </c>
      <c r="G78" t="s">
        <v>1352</v>
      </c>
      <c r="H78">
        <v>-5189</v>
      </c>
    </row>
    <row r="79" spans="1:8" ht="12.75">
      <c r="A79" s="962" t="s">
        <v>1360</v>
      </c>
      <c r="B79" t="s">
        <v>1268</v>
      </c>
      <c r="C79" t="s">
        <v>390</v>
      </c>
      <c r="D79" t="s">
        <v>809</v>
      </c>
      <c r="E79" t="s">
        <v>1370</v>
      </c>
      <c r="F79" t="s">
        <v>1238</v>
      </c>
      <c r="G79" t="s">
        <v>1363</v>
      </c>
      <c r="H79">
        <v>-4079</v>
      </c>
    </row>
    <row r="80" spans="1:8" ht="12.75">
      <c r="A80" s="962" t="s">
        <v>1360</v>
      </c>
      <c r="B80" t="s">
        <v>1268</v>
      </c>
      <c r="C80" t="s">
        <v>390</v>
      </c>
      <c r="D80" t="s">
        <v>809</v>
      </c>
      <c r="E80" t="s">
        <v>1370</v>
      </c>
      <c r="F80" t="s">
        <v>1238</v>
      </c>
      <c r="G80" t="s">
        <v>1364</v>
      </c>
      <c r="H80">
        <v>-4265</v>
      </c>
    </row>
    <row r="81" spans="1:8" ht="12.75">
      <c r="A81" s="962" t="s">
        <v>1360</v>
      </c>
      <c r="B81" t="s">
        <v>1268</v>
      </c>
      <c r="C81" t="s">
        <v>390</v>
      </c>
      <c r="D81" t="s">
        <v>809</v>
      </c>
      <c r="E81" t="s">
        <v>1370</v>
      </c>
      <c r="F81" t="s">
        <v>1238</v>
      </c>
      <c r="G81" t="s">
        <v>1353</v>
      </c>
      <c r="H81">
        <v>-4819</v>
      </c>
    </row>
    <row r="82" spans="1:8" ht="12.75">
      <c r="A82" s="962" t="s">
        <v>1360</v>
      </c>
      <c r="B82" t="s">
        <v>1268</v>
      </c>
      <c r="C82" t="s">
        <v>390</v>
      </c>
      <c r="D82" t="s">
        <v>809</v>
      </c>
      <c r="E82" t="s">
        <v>1370</v>
      </c>
      <c r="F82" t="s">
        <v>1238</v>
      </c>
      <c r="G82" t="s">
        <v>1365</v>
      </c>
      <c r="H82">
        <v>-4449</v>
      </c>
    </row>
    <row r="83" spans="1:8" ht="12.75">
      <c r="A83" s="962" t="s">
        <v>1360</v>
      </c>
      <c r="B83" t="s">
        <v>1268</v>
      </c>
      <c r="C83" t="s">
        <v>390</v>
      </c>
      <c r="D83" t="s">
        <v>809</v>
      </c>
      <c r="E83" t="s">
        <v>1370</v>
      </c>
      <c r="F83" t="s">
        <v>1238</v>
      </c>
      <c r="G83" t="s">
        <v>1366</v>
      </c>
      <c r="H83">
        <v>-3339</v>
      </c>
    </row>
    <row r="84" spans="1:8" ht="12.75">
      <c r="A84" s="962" t="s">
        <v>1360</v>
      </c>
      <c r="B84" t="s">
        <v>1268</v>
      </c>
      <c r="C84" t="s">
        <v>390</v>
      </c>
      <c r="D84" t="s">
        <v>809</v>
      </c>
      <c r="E84" t="s">
        <v>1370</v>
      </c>
      <c r="F84" t="s">
        <v>1238</v>
      </c>
      <c r="G84" t="s">
        <v>1367</v>
      </c>
      <c r="H84">
        <v>-3523</v>
      </c>
    </row>
    <row r="85" spans="1:8" ht="12.75">
      <c r="A85" s="962" t="s">
        <v>1360</v>
      </c>
      <c r="B85" t="s">
        <v>1268</v>
      </c>
      <c r="C85" t="s">
        <v>390</v>
      </c>
      <c r="D85" t="s">
        <v>809</v>
      </c>
      <c r="E85" t="s">
        <v>1370</v>
      </c>
      <c r="F85" t="s">
        <v>1238</v>
      </c>
      <c r="G85" t="s">
        <v>1368</v>
      </c>
      <c r="H85">
        <v>-3709</v>
      </c>
    </row>
    <row r="86" spans="1:8" ht="12.75">
      <c r="A86" s="962" t="s">
        <v>1360</v>
      </c>
      <c r="B86" t="s">
        <v>1268</v>
      </c>
      <c r="C86" t="s">
        <v>390</v>
      </c>
      <c r="D86" t="s">
        <v>809</v>
      </c>
      <c r="E86" t="s">
        <v>1370</v>
      </c>
      <c r="F86" t="s">
        <v>116</v>
      </c>
      <c r="G86" t="s">
        <v>1350</v>
      </c>
      <c r="H86">
        <v>-1815</v>
      </c>
    </row>
    <row r="87" spans="1:8" ht="12.75">
      <c r="A87" s="962" t="s">
        <v>1360</v>
      </c>
      <c r="B87" t="s">
        <v>1268</v>
      </c>
      <c r="C87" t="s">
        <v>390</v>
      </c>
      <c r="D87" t="s">
        <v>809</v>
      </c>
      <c r="E87" t="s">
        <v>1370</v>
      </c>
      <c r="F87" t="s">
        <v>116</v>
      </c>
      <c r="G87" t="s">
        <v>1361</v>
      </c>
      <c r="H87">
        <v>-1526</v>
      </c>
    </row>
    <row r="88" spans="1:8" ht="12.75">
      <c r="A88" s="962" t="s">
        <v>1360</v>
      </c>
      <c r="B88" t="s">
        <v>1268</v>
      </c>
      <c r="C88" t="s">
        <v>390</v>
      </c>
      <c r="D88" t="s">
        <v>809</v>
      </c>
      <c r="E88" t="s">
        <v>1370</v>
      </c>
      <c r="F88" t="s">
        <v>116</v>
      </c>
      <c r="G88" t="s">
        <v>1362</v>
      </c>
      <c r="H88">
        <v>-1236</v>
      </c>
    </row>
    <row r="89" spans="1:8" ht="12.75">
      <c r="A89" s="962" t="s">
        <v>1360</v>
      </c>
      <c r="B89" t="s">
        <v>1268</v>
      </c>
      <c r="C89" t="s">
        <v>390</v>
      </c>
      <c r="D89" t="s">
        <v>809</v>
      </c>
      <c r="E89" t="s">
        <v>1370</v>
      </c>
      <c r="F89" t="s">
        <v>116</v>
      </c>
      <c r="G89" t="s">
        <v>1351</v>
      </c>
      <c r="H89">
        <v>-1960</v>
      </c>
    </row>
    <row r="90" spans="1:8" ht="12.75">
      <c r="A90" s="962" t="s">
        <v>1360</v>
      </c>
      <c r="B90" t="s">
        <v>1268</v>
      </c>
      <c r="C90" t="s">
        <v>390</v>
      </c>
      <c r="D90" t="s">
        <v>809</v>
      </c>
      <c r="E90" t="s">
        <v>1370</v>
      </c>
      <c r="F90" t="s">
        <v>116</v>
      </c>
      <c r="G90" t="s">
        <v>1352</v>
      </c>
      <c r="H90">
        <v>-2033</v>
      </c>
    </row>
    <row r="91" spans="1:8" ht="12.75">
      <c r="A91" s="962" t="s">
        <v>1360</v>
      </c>
      <c r="B91" t="s">
        <v>1268</v>
      </c>
      <c r="C91" t="s">
        <v>390</v>
      </c>
      <c r="D91" t="s">
        <v>809</v>
      </c>
      <c r="E91" t="s">
        <v>1370</v>
      </c>
      <c r="F91" t="s">
        <v>116</v>
      </c>
      <c r="G91" t="s">
        <v>1363</v>
      </c>
      <c r="H91">
        <v>-1598</v>
      </c>
    </row>
    <row r="92" spans="1:8" ht="12.75">
      <c r="A92" s="962" t="s">
        <v>1360</v>
      </c>
      <c r="B92" t="s">
        <v>1268</v>
      </c>
      <c r="C92" t="s">
        <v>390</v>
      </c>
      <c r="D92" t="s">
        <v>809</v>
      </c>
      <c r="E92" t="s">
        <v>1370</v>
      </c>
      <c r="F92" t="s">
        <v>116</v>
      </c>
      <c r="G92" t="s">
        <v>1364</v>
      </c>
      <c r="H92">
        <v>-1670</v>
      </c>
    </row>
    <row r="93" spans="1:8" ht="12.75">
      <c r="A93" s="962" t="s">
        <v>1360</v>
      </c>
      <c r="B93" t="s">
        <v>1268</v>
      </c>
      <c r="C93" t="s">
        <v>390</v>
      </c>
      <c r="D93" t="s">
        <v>809</v>
      </c>
      <c r="E93" t="s">
        <v>1370</v>
      </c>
      <c r="F93" t="s">
        <v>116</v>
      </c>
      <c r="G93" t="s">
        <v>1353</v>
      </c>
      <c r="H93">
        <v>-1888</v>
      </c>
    </row>
    <row r="94" spans="1:8" ht="12.75">
      <c r="A94" s="962" t="s">
        <v>1360</v>
      </c>
      <c r="B94" t="s">
        <v>1268</v>
      </c>
      <c r="C94" t="s">
        <v>390</v>
      </c>
      <c r="D94" t="s">
        <v>809</v>
      </c>
      <c r="E94" t="s">
        <v>1370</v>
      </c>
      <c r="F94" t="s">
        <v>116</v>
      </c>
      <c r="G94" t="s">
        <v>1365</v>
      </c>
      <c r="H94">
        <v>-1742</v>
      </c>
    </row>
    <row r="95" spans="1:8" ht="12.75">
      <c r="A95" s="962" t="s">
        <v>1360</v>
      </c>
      <c r="B95" t="s">
        <v>1268</v>
      </c>
      <c r="C95" t="s">
        <v>390</v>
      </c>
      <c r="D95" t="s">
        <v>809</v>
      </c>
      <c r="E95" t="s">
        <v>1370</v>
      </c>
      <c r="F95" t="s">
        <v>116</v>
      </c>
      <c r="G95" t="s">
        <v>1366</v>
      </c>
      <c r="H95">
        <v>-1308</v>
      </c>
    </row>
    <row r="96" spans="1:8" ht="12.75">
      <c r="A96" s="962" t="s">
        <v>1360</v>
      </c>
      <c r="B96" t="s">
        <v>1268</v>
      </c>
      <c r="C96" t="s">
        <v>390</v>
      </c>
      <c r="D96" t="s">
        <v>809</v>
      </c>
      <c r="E96" t="s">
        <v>1370</v>
      </c>
      <c r="F96" t="s">
        <v>116</v>
      </c>
      <c r="G96" t="s">
        <v>1367</v>
      </c>
      <c r="H96">
        <v>-1381</v>
      </c>
    </row>
    <row r="97" spans="1:8" ht="12.75">
      <c r="A97" s="962" t="s">
        <v>1360</v>
      </c>
      <c r="B97" t="s">
        <v>1268</v>
      </c>
      <c r="C97" t="s">
        <v>390</v>
      </c>
      <c r="D97" t="s">
        <v>809</v>
      </c>
      <c r="E97" t="s">
        <v>1370</v>
      </c>
      <c r="F97" t="s">
        <v>116</v>
      </c>
      <c r="G97" t="s">
        <v>1368</v>
      </c>
      <c r="H97">
        <v>-1453</v>
      </c>
    </row>
    <row r="98" spans="1:8" ht="12.75">
      <c r="A98" s="962" t="s">
        <v>1360</v>
      </c>
      <c r="B98" t="s">
        <v>1332</v>
      </c>
      <c r="C98" t="s">
        <v>390</v>
      </c>
      <c r="D98" t="s">
        <v>809</v>
      </c>
      <c r="E98" t="s">
        <v>1371</v>
      </c>
      <c r="F98" t="s">
        <v>115</v>
      </c>
      <c r="G98" t="s">
        <v>1350</v>
      </c>
      <c r="H98">
        <v>0</v>
      </c>
    </row>
    <row r="99" spans="1:8" ht="12.75">
      <c r="A99" s="962" t="s">
        <v>1360</v>
      </c>
      <c r="B99" t="s">
        <v>1332</v>
      </c>
      <c r="C99" t="s">
        <v>390</v>
      </c>
      <c r="D99" t="s">
        <v>809</v>
      </c>
      <c r="E99" t="s">
        <v>1371</v>
      </c>
      <c r="F99" t="s">
        <v>115</v>
      </c>
      <c r="G99" t="s">
        <v>1361</v>
      </c>
      <c r="H99">
        <v>0</v>
      </c>
    </row>
    <row r="100" spans="1:8" ht="12.75">
      <c r="A100" s="962" t="s">
        <v>1360</v>
      </c>
      <c r="B100" t="s">
        <v>1332</v>
      </c>
      <c r="C100" t="s">
        <v>390</v>
      </c>
      <c r="D100" t="s">
        <v>809</v>
      </c>
      <c r="E100" t="s">
        <v>1371</v>
      </c>
      <c r="F100" t="s">
        <v>115</v>
      </c>
      <c r="G100" t="s">
        <v>1362</v>
      </c>
      <c r="H100">
        <v>15500</v>
      </c>
    </row>
    <row r="101" spans="1:8" ht="12.75">
      <c r="A101" s="962" t="s">
        <v>1360</v>
      </c>
      <c r="B101" t="s">
        <v>1332</v>
      </c>
      <c r="C101" t="s">
        <v>390</v>
      </c>
      <c r="D101" t="s">
        <v>809</v>
      </c>
      <c r="E101" t="s">
        <v>1371</v>
      </c>
      <c r="F101" t="s">
        <v>115</v>
      </c>
      <c r="G101" t="s">
        <v>1351</v>
      </c>
      <c r="H101">
        <v>0</v>
      </c>
    </row>
    <row r="102" spans="1:8" ht="12.75">
      <c r="A102" s="962" t="s">
        <v>1360</v>
      </c>
      <c r="B102" t="s">
        <v>1332</v>
      </c>
      <c r="C102" t="s">
        <v>390</v>
      </c>
      <c r="D102" t="s">
        <v>809</v>
      </c>
      <c r="E102" t="s">
        <v>1371</v>
      </c>
      <c r="F102" t="s">
        <v>115</v>
      </c>
      <c r="G102" t="s">
        <v>1352</v>
      </c>
      <c r="H102">
        <v>0</v>
      </c>
    </row>
    <row r="103" spans="1:8" ht="12.75">
      <c r="A103" s="962" t="s">
        <v>1360</v>
      </c>
      <c r="B103" t="s">
        <v>1332</v>
      </c>
      <c r="C103" t="s">
        <v>390</v>
      </c>
      <c r="D103" t="s">
        <v>809</v>
      </c>
      <c r="E103" t="s">
        <v>1371</v>
      </c>
      <c r="F103" t="s">
        <v>115</v>
      </c>
      <c r="G103" t="s">
        <v>1363</v>
      </c>
      <c r="H103">
        <v>0</v>
      </c>
    </row>
    <row r="104" spans="1:8" ht="12.75">
      <c r="A104" s="962" t="s">
        <v>1360</v>
      </c>
      <c r="B104" t="s">
        <v>1332</v>
      </c>
      <c r="C104" t="s">
        <v>390</v>
      </c>
      <c r="D104" t="s">
        <v>809</v>
      </c>
      <c r="E104" t="s">
        <v>1371</v>
      </c>
      <c r="F104" t="s">
        <v>115</v>
      </c>
      <c r="G104" t="s">
        <v>1364</v>
      </c>
      <c r="H104">
        <v>15500</v>
      </c>
    </row>
    <row r="105" spans="1:8" ht="12.75">
      <c r="A105" s="962" t="s">
        <v>1360</v>
      </c>
      <c r="B105" t="s">
        <v>1332</v>
      </c>
      <c r="C105" t="s">
        <v>390</v>
      </c>
      <c r="D105" t="s">
        <v>809</v>
      </c>
      <c r="E105" t="s">
        <v>1371</v>
      </c>
      <c r="F105" t="s">
        <v>115</v>
      </c>
      <c r="G105" t="s">
        <v>1353</v>
      </c>
      <c r="H105">
        <v>15500</v>
      </c>
    </row>
    <row r="106" spans="1:8" ht="12.75">
      <c r="A106" s="962" t="s">
        <v>1360</v>
      </c>
      <c r="B106" t="s">
        <v>1332</v>
      </c>
      <c r="C106" t="s">
        <v>390</v>
      </c>
      <c r="D106" t="s">
        <v>809</v>
      </c>
      <c r="E106" t="s">
        <v>1371</v>
      </c>
      <c r="F106" t="s">
        <v>115</v>
      </c>
      <c r="G106" t="s">
        <v>1365</v>
      </c>
      <c r="H106">
        <v>0</v>
      </c>
    </row>
    <row r="107" spans="1:8" ht="12.75">
      <c r="A107" s="962" t="s">
        <v>1360</v>
      </c>
      <c r="B107" t="s">
        <v>1332</v>
      </c>
      <c r="C107" t="s">
        <v>390</v>
      </c>
      <c r="D107" t="s">
        <v>809</v>
      </c>
      <c r="E107" t="s">
        <v>1371</v>
      </c>
      <c r="F107" t="s">
        <v>115</v>
      </c>
      <c r="G107" t="s">
        <v>1366</v>
      </c>
      <c r="H107">
        <v>0</v>
      </c>
    </row>
    <row r="108" spans="1:8" ht="12.75">
      <c r="A108" s="962" t="s">
        <v>1360</v>
      </c>
      <c r="B108" t="s">
        <v>1332</v>
      </c>
      <c r="C108" t="s">
        <v>390</v>
      </c>
      <c r="D108" t="s">
        <v>809</v>
      </c>
      <c r="E108" t="s">
        <v>1371</v>
      </c>
      <c r="F108" t="s">
        <v>115</v>
      </c>
      <c r="G108" t="s">
        <v>1367</v>
      </c>
      <c r="H108">
        <v>0</v>
      </c>
    </row>
    <row r="109" spans="1:8" ht="12.75">
      <c r="A109" s="962" t="s">
        <v>1360</v>
      </c>
      <c r="B109" t="s">
        <v>1332</v>
      </c>
      <c r="C109" t="s">
        <v>390</v>
      </c>
      <c r="D109" t="s">
        <v>809</v>
      </c>
      <c r="E109" t="s">
        <v>1371</v>
      </c>
      <c r="F109" t="s">
        <v>115</v>
      </c>
      <c r="G109" t="s">
        <v>1368</v>
      </c>
      <c r="H109">
        <v>15500</v>
      </c>
    </row>
    <row r="110" spans="1:8" ht="12.75">
      <c r="A110" s="962" t="s">
        <v>1360</v>
      </c>
      <c r="B110" t="s">
        <v>1270</v>
      </c>
      <c r="C110" t="s">
        <v>390</v>
      </c>
      <c r="D110" t="s">
        <v>549</v>
      </c>
      <c r="E110" t="s">
        <v>1372</v>
      </c>
      <c r="F110" t="s">
        <v>115</v>
      </c>
      <c r="G110" t="s">
        <v>1350</v>
      </c>
      <c r="H110">
        <v>0</v>
      </c>
    </row>
    <row r="111" spans="1:8" ht="12.75">
      <c r="A111" s="962" t="s">
        <v>1360</v>
      </c>
      <c r="B111" t="s">
        <v>1270</v>
      </c>
      <c r="C111" t="s">
        <v>390</v>
      </c>
      <c r="D111" t="s">
        <v>549</v>
      </c>
      <c r="E111" t="s">
        <v>1372</v>
      </c>
      <c r="F111" t="s">
        <v>115</v>
      </c>
      <c r="G111" t="s">
        <v>1361</v>
      </c>
      <c r="H111">
        <v>1300</v>
      </c>
    </row>
    <row r="112" spans="1:8" ht="12.75">
      <c r="A112" s="962" t="s">
        <v>1360</v>
      </c>
      <c r="B112" t="s">
        <v>1270</v>
      </c>
      <c r="C112" t="s">
        <v>390</v>
      </c>
      <c r="D112" t="s">
        <v>549</v>
      </c>
      <c r="E112" t="s">
        <v>1372</v>
      </c>
      <c r="F112" t="s">
        <v>115</v>
      </c>
      <c r="G112" t="s">
        <v>1362</v>
      </c>
      <c r="H112">
        <v>2000</v>
      </c>
    </row>
    <row r="113" spans="1:8" ht="12.75">
      <c r="A113" s="962" t="s">
        <v>1360</v>
      </c>
      <c r="B113" t="s">
        <v>1270</v>
      </c>
      <c r="C113" t="s">
        <v>390</v>
      </c>
      <c r="D113" t="s">
        <v>549</v>
      </c>
      <c r="E113" t="s">
        <v>1372</v>
      </c>
      <c r="F113" t="s">
        <v>115</v>
      </c>
      <c r="G113" t="s">
        <v>1351</v>
      </c>
      <c r="H113">
        <v>0</v>
      </c>
    </row>
    <row r="114" spans="1:8" ht="12.75">
      <c r="A114" s="962" t="s">
        <v>1360</v>
      </c>
      <c r="B114" t="s">
        <v>1270</v>
      </c>
      <c r="C114" t="s">
        <v>390</v>
      </c>
      <c r="D114" t="s">
        <v>549</v>
      </c>
      <c r="E114" t="s">
        <v>1372</v>
      </c>
      <c r="F114" t="s">
        <v>115</v>
      </c>
      <c r="G114" t="s">
        <v>1352</v>
      </c>
      <c r="H114">
        <v>0</v>
      </c>
    </row>
    <row r="115" spans="1:8" ht="12.75">
      <c r="A115" s="962" t="s">
        <v>1360</v>
      </c>
      <c r="B115" t="s">
        <v>1270</v>
      </c>
      <c r="C115" t="s">
        <v>390</v>
      </c>
      <c r="D115" t="s">
        <v>549</v>
      </c>
      <c r="E115" t="s">
        <v>1372</v>
      </c>
      <c r="F115" t="s">
        <v>115</v>
      </c>
      <c r="G115" t="s">
        <v>1363</v>
      </c>
      <c r="H115">
        <v>0</v>
      </c>
    </row>
    <row r="116" spans="1:8" ht="12.75">
      <c r="A116" s="962" t="s">
        <v>1360</v>
      </c>
      <c r="B116" t="s">
        <v>1270</v>
      </c>
      <c r="C116" t="s">
        <v>390</v>
      </c>
      <c r="D116" t="s">
        <v>549</v>
      </c>
      <c r="E116" t="s">
        <v>1372</v>
      </c>
      <c r="F116" t="s">
        <v>115</v>
      </c>
      <c r="G116" t="s">
        <v>1364</v>
      </c>
      <c r="H116">
        <v>9725</v>
      </c>
    </row>
    <row r="117" spans="1:8" ht="12.75">
      <c r="A117" s="962" t="s">
        <v>1360</v>
      </c>
      <c r="B117" t="s">
        <v>1270</v>
      </c>
      <c r="C117" t="s">
        <v>390</v>
      </c>
      <c r="D117" t="s">
        <v>549</v>
      </c>
      <c r="E117" t="s">
        <v>1372</v>
      </c>
      <c r="F117" t="s">
        <v>115</v>
      </c>
      <c r="G117" t="s">
        <v>1353</v>
      </c>
      <c r="H117">
        <v>6000</v>
      </c>
    </row>
    <row r="118" spans="1:8" ht="12.75">
      <c r="A118" s="962" t="s">
        <v>1360</v>
      </c>
      <c r="B118" t="s">
        <v>1270</v>
      </c>
      <c r="C118" t="s">
        <v>390</v>
      </c>
      <c r="D118" t="s">
        <v>549</v>
      </c>
      <c r="E118" t="s">
        <v>1372</v>
      </c>
      <c r="F118" t="s">
        <v>115</v>
      </c>
      <c r="G118" t="s">
        <v>1365</v>
      </c>
      <c r="H118">
        <v>9900</v>
      </c>
    </row>
    <row r="119" spans="1:8" ht="12.75">
      <c r="A119" s="962" t="s">
        <v>1360</v>
      </c>
      <c r="B119" t="s">
        <v>1270</v>
      </c>
      <c r="C119" t="s">
        <v>390</v>
      </c>
      <c r="D119" t="s">
        <v>549</v>
      </c>
      <c r="E119" t="s">
        <v>1372</v>
      </c>
      <c r="F119" t="s">
        <v>115</v>
      </c>
      <c r="G119" t="s">
        <v>1366</v>
      </c>
      <c r="H119">
        <v>4300</v>
      </c>
    </row>
    <row r="120" spans="1:8" ht="12.75">
      <c r="A120" s="962" t="s">
        <v>1360</v>
      </c>
      <c r="B120" t="s">
        <v>1270</v>
      </c>
      <c r="C120" t="s">
        <v>390</v>
      </c>
      <c r="D120" t="s">
        <v>549</v>
      </c>
      <c r="E120" t="s">
        <v>1372</v>
      </c>
      <c r="F120" t="s">
        <v>115</v>
      </c>
      <c r="G120" t="s">
        <v>1367</v>
      </c>
      <c r="H120">
        <v>9600</v>
      </c>
    </row>
    <row r="121" spans="1:8" ht="12.75">
      <c r="A121" s="962" t="s">
        <v>1360</v>
      </c>
      <c r="B121" t="s">
        <v>1270</v>
      </c>
      <c r="C121" t="s">
        <v>390</v>
      </c>
      <c r="D121" t="s">
        <v>549</v>
      </c>
      <c r="E121" t="s">
        <v>1372</v>
      </c>
      <c r="F121" t="s">
        <v>115</v>
      </c>
      <c r="G121" t="s">
        <v>1368</v>
      </c>
      <c r="H121">
        <v>10500</v>
      </c>
    </row>
    <row r="122" spans="1:8" ht="12.75">
      <c r="A122" s="962" t="s">
        <v>1360</v>
      </c>
      <c r="B122" t="s">
        <v>488</v>
      </c>
      <c r="C122" t="s">
        <v>390</v>
      </c>
      <c r="D122" t="s">
        <v>1269</v>
      </c>
      <c r="E122" t="s">
        <v>1373</v>
      </c>
      <c r="F122" t="s">
        <v>115</v>
      </c>
      <c r="G122" t="s">
        <v>1350</v>
      </c>
      <c r="H122">
        <v>1895</v>
      </c>
    </row>
    <row r="123" spans="1:8" ht="12.75">
      <c r="A123" s="962" t="s">
        <v>1360</v>
      </c>
      <c r="B123" t="s">
        <v>488</v>
      </c>
      <c r="C123" t="s">
        <v>390</v>
      </c>
      <c r="D123" t="s">
        <v>1269</v>
      </c>
      <c r="E123" t="s">
        <v>1373</v>
      </c>
      <c r="F123" t="s">
        <v>115</v>
      </c>
      <c r="G123" t="s">
        <v>1361</v>
      </c>
      <c r="H123">
        <v>1895</v>
      </c>
    </row>
    <row r="124" spans="1:8" ht="12.75">
      <c r="A124" s="962" t="s">
        <v>1360</v>
      </c>
      <c r="B124" t="s">
        <v>488</v>
      </c>
      <c r="C124" t="s">
        <v>390</v>
      </c>
      <c r="D124" t="s">
        <v>1269</v>
      </c>
      <c r="E124" t="s">
        <v>1373</v>
      </c>
      <c r="F124" t="s">
        <v>115</v>
      </c>
      <c r="G124" t="s">
        <v>1362</v>
      </c>
      <c r="H124">
        <v>1895</v>
      </c>
    </row>
    <row r="125" spans="1:8" ht="12.75">
      <c r="A125" s="962" t="s">
        <v>1360</v>
      </c>
      <c r="B125" t="s">
        <v>488</v>
      </c>
      <c r="C125" t="s">
        <v>390</v>
      </c>
      <c r="D125" t="s">
        <v>1269</v>
      </c>
      <c r="E125" t="s">
        <v>1373</v>
      </c>
      <c r="F125" t="s">
        <v>115</v>
      </c>
      <c r="G125" t="s">
        <v>1351</v>
      </c>
      <c r="H125">
        <v>1895</v>
      </c>
    </row>
    <row r="126" spans="1:8" ht="12.75">
      <c r="A126" s="962" t="s">
        <v>1360</v>
      </c>
      <c r="B126" t="s">
        <v>488</v>
      </c>
      <c r="C126" t="s">
        <v>390</v>
      </c>
      <c r="D126" t="s">
        <v>1269</v>
      </c>
      <c r="E126" t="s">
        <v>1373</v>
      </c>
      <c r="F126" t="s">
        <v>115</v>
      </c>
      <c r="G126" t="s">
        <v>1352</v>
      </c>
      <c r="H126">
        <v>1895</v>
      </c>
    </row>
    <row r="127" spans="1:8" ht="12.75">
      <c r="A127" s="962" t="s">
        <v>1360</v>
      </c>
      <c r="B127" t="s">
        <v>488</v>
      </c>
      <c r="C127" t="s">
        <v>390</v>
      </c>
      <c r="D127" t="s">
        <v>1269</v>
      </c>
      <c r="E127" t="s">
        <v>1373</v>
      </c>
      <c r="F127" t="s">
        <v>115</v>
      </c>
      <c r="G127" t="s">
        <v>1363</v>
      </c>
      <c r="H127">
        <v>1895</v>
      </c>
    </row>
    <row r="128" spans="1:8" ht="12.75">
      <c r="A128" s="962" t="s">
        <v>1360</v>
      </c>
      <c r="B128" t="s">
        <v>488</v>
      </c>
      <c r="C128" t="s">
        <v>390</v>
      </c>
      <c r="D128" t="s">
        <v>1269</v>
      </c>
      <c r="E128" t="s">
        <v>1373</v>
      </c>
      <c r="F128" t="s">
        <v>115</v>
      </c>
      <c r="G128" t="s">
        <v>1364</v>
      </c>
      <c r="H128">
        <v>1895</v>
      </c>
    </row>
    <row r="129" spans="1:8" ht="12.75">
      <c r="A129" s="962" t="s">
        <v>1360</v>
      </c>
      <c r="B129" t="s">
        <v>488</v>
      </c>
      <c r="C129" t="s">
        <v>390</v>
      </c>
      <c r="D129" t="s">
        <v>1269</v>
      </c>
      <c r="E129" t="s">
        <v>1373</v>
      </c>
      <c r="F129" t="s">
        <v>115</v>
      </c>
      <c r="G129" t="s">
        <v>1353</v>
      </c>
      <c r="H129">
        <v>1895</v>
      </c>
    </row>
    <row r="130" spans="1:8" ht="12.75">
      <c r="A130" s="962" t="s">
        <v>1360</v>
      </c>
      <c r="B130" t="s">
        <v>488</v>
      </c>
      <c r="C130" t="s">
        <v>390</v>
      </c>
      <c r="D130" t="s">
        <v>1269</v>
      </c>
      <c r="E130" t="s">
        <v>1373</v>
      </c>
      <c r="F130" t="s">
        <v>115</v>
      </c>
      <c r="G130" t="s">
        <v>1365</v>
      </c>
      <c r="H130">
        <v>1895</v>
      </c>
    </row>
    <row r="131" spans="1:8" ht="12.75">
      <c r="A131" s="962" t="s">
        <v>1360</v>
      </c>
      <c r="B131" t="s">
        <v>488</v>
      </c>
      <c r="C131" t="s">
        <v>390</v>
      </c>
      <c r="D131" t="s">
        <v>1269</v>
      </c>
      <c r="E131" t="s">
        <v>1373</v>
      </c>
      <c r="F131" t="s">
        <v>115</v>
      </c>
      <c r="G131" t="s">
        <v>1366</v>
      </c>
      <c r="H131">
        <v>1895</v>
      </c>
    </row>
    <row r="132" spans="1:8" ht="12.75">
      <c r="A132" s="962" t="s">
        <v>1360</v>
      </c>
      <c r="B132" t="s">
        <v>488</v>
      </c>
      <c r="C132" t="s">
        <v>390</v>
      </c>
      <c r="D132" t="s">
        <v>1269</v>
      </c>
      <c r="E132" t="s">
        <v>1373</v>
      </c>
      <c r="F132" t="s">
        <v>115</v>
      </c>
      <c r="G132" t="s">
        <v>1367</v>
      </c>
      <c r="H132">
        <v>1895</v>
      </c>
    </row>
    <row r="133" spans="1:8" ht="12.75">
      <c r="A133" s="962" t="s">
        <v>1360</v>
      </c>
      <c r="B133" t="s">
        <v>488</v>
      </c>
      <c r="C133" t="s">
        <v>390</v>
      </c>
      <c r="D133" t="s">
        <v>1269</v>
      </c>
      <c r="E133" t="s">
        <v>1373</v>
      </c>
      <c r="F133" t="s">
        <v>115</v>
      </c>
      <c r="G133" t="s">
        <v>1368</v>
      </c>
      <c r="H133">
        <v>1895</v>
      </c>
    </row>
    <row r="134" spans="1:8" ht="12.75">
      <c r="A134" s="962" t="s">
        <v>1360</v>
      </c>
      <c r="B134" t="s">
        <v>488</v>
      </c>
      <c r="C134" t="s">
        <v>390</v>
      </c>
      <c r="D134" t="s">
        <v>1269</v>
      </c>
      <c r="E134" t="s">
        <v>1373</v>
      </c>
      <c r="F134" t="s">
        <v>1238</v>
      </c>
      <c r="G134" t="s">
        <v>1350</v>
      </c>
      <c r="H134">
        <v>-4579</v>
      </c>
    </row>
    <row r="135" spans="1:8" ht="12.75">
      <c r="A135" s="962" t="s">
        <v>1360</v>
      </c>
      <c r="B135" t="s">
        <v>488</v>
      </c>
      <c r="C135" t="s">
        <v>390</v>
      </c>
      <c r="D135" t="s">
        <v>1269</v>
      </c>
      <c r="E135" t="s">
        <v>1373</v>
      </c>
      <c r="F135" t="s">
        <v>1238</v>
      </c>
      <c r="G135" t="s">
        <v>1361</v>
      </c>
      <c r="H135">
        <v>-4579</v>
      </c>
    </row>
    <row r="136" spans="1:8" ht="12.75">
      <c r="A136" s="962" t="s">
        <v>1360</v>
      </c>
      <c r="B136" t="s">
        <v>488</v>
      </c>
      <c r="C136" t="s">
        <v>390</v>
      </c>
      <c r="D136" t="s">
        <v>1269</v>
      </c>
      <c r="E136" t="s">
        <v>1373</v>
      </c>
      <c r="F136" t="s">
        <v>1238</v>
      </c>
      <c r="G136" t="s">
        <v>1362</v>
      </c>
      <c r="H136">
        <v>-4579</v>
      </c>
    </row>
    <row r="137" spans="1:8" ht="12.75">
      <c r="A137" s="962" t="s">
        <v>1360</v>
      </c>
      <c r="B137" t="s">
        <v>488</v>
      </c>
      <c r="C137" t="s">
        <v>390</v>
      </c>
      <c r="D137" t="s">
        <v>1269</v>
      </c>
      <c r="E137" t="s">
        <v>1373</v>
      </c>
      <c r="F137" t="s">
        <v>1238</v>
      </c>
      <c r="G137" t="s">
        <v>1351</v>
      </c>
      <c r="H137">
        <v>-4579</v>
      </c>
    </row>
    <row r="138" spans="1:8" ht="12.75">
      <c r="A138" s="962" t="s">
        <v>1360</v>
      </c>
      <c r="B138" t="s">
        <v>488</v>
      </c>
      <c r="C138" t="s">
        <v>390</v>
      </c>
      <c r="D138" t="s">
        <v>1269</v>
      </c>
      <c r="E138" t="s">
        <v>1373</v>
      </c>
      <c r="F138" t="s">
        <v>1238</v>
      </c>
      <c r="G138" t="s">
        <v>1352</v>
      </c>
      <c r="H138">
        <v>-4579</v>
      </c>
    </row>
    <row r="139" spans="1:8" ht="12.75">
      <c r="A139" s="962" t="s">
        <v>1360</v>
      </c>
      <c r="B139" t="s">
        <v>488</v>
      </c>
      <c r="C139" t="s">
        <v>390</v>
      </c>
      <c r="D139" t="s">
        <v>1269</v>
      </c>
      <c r="E139" t="s">
        <v>1373</v>
      </c>
      <c r="F139" t="s">
        <v>1238</v>
      </c>
      <c r="G139" t="s">
        <v>1363</v>
      </c>
      <c r="H139">
        <v>-4579</v>
      </c>
    </row>
    <row r="140" spans="1:8" ht="12.75">
      <c r="A140" s="962" t="s">
        <v>1360</v>
      </c>
      <c r="B140" t="s">
        <v>488</v>
      </c>
      <c r="C140" t="s">
        <v>390</v>
      </c>
      <c r="D140" t="s">
        <v>1269</v>
      </c>
      <c r="E140" t="s">
        <v>1373</v>
      </c>
      <c r="F140" t="s">
        <v>1238</v>
      </c>
      <c r="G140" t="s">
        <v>1364</v>
      </c>
      <c r="H140">
        <v>-4579</v>
      </c>
    </row>
    <row r="141" spans="1:8" ht="12.75">
      <c r="A141" s="962" t="s">
        <v>1360</v>
      </c>
      <c r="B141" t="s">
        <v>488</v>
      </c>
      <c r="C141" t="s">
        <v>390</v>
      </c>
      <c r="D141" t="s">
        <v>1269</v>
      </c>
      <c r="E141" t="s">
        <v>1373</v>
      </c>
      <c r="F141" t="s">
        <v>1238</v>
      </c>
      <c r="G141" t="s">
        <v>1353</v>
      </c>
      <c r="H141">
        <v>-4579</v>
      </c>
    </row>
    <row r="142" spans="1:8" ht="12.75">
      <c r="A142" s="962" t="s">
        <v>1360</v>
      </c>
      <c r="B142" t="s">
        <v>488</v>
      </c>
      <c r="C142" t="s">
        <v>390</v>
      </c>
      <c r="D142" t="s">
        <v>1269</v>
      </c>
      <c r="E142" t="s">
        <v>1373</v>
      </c>
      <c r="F142" t="s">
        <v>1238</v>
      </c>
      <c r="G142" t="s">
        <v>1365</v>
      </c>
      <c r="H142">
        <v>-4579</v>
      </c>
    </row>
    <row r="143" spans="1:8" ht="12.75">
      <c r="A143" s="962" t="s">
        <v>1360</v>
      </c>
      <c r="B143" t="s">
        <v>488</v>
      </c>
      <c r="C143" t="s">
        <v>390</v>
      </c>
      <c r="D143" t="s">
        <v>1269</v>
      </c>
      <c r="E143" t="s">
        <v>1373</v>
      </c>
      <c r="F143" t="s">
        <v>1238</v>
      </c>
      <c r="G143" t="s">
        <v>1366</v>
      </c>
      <c r="H143">
        <v>-4579</v>
      </c>
    </row>
    <row r="144" spans="1:8" ht="12.75">
      <c r="A144" s="962" t="s">
        <v>1360</v>
      </c>
      <c r="B144" t="s">
        <v>488</v>
      </c>
      <c r="C144" t="s">
        <v>390</v>
      </c>
      <c r="D144" t="s">
        <v>1269</v>
      </c>
      <c r="E144" t="s">
        <v>1373</v>
      </c>
      <c r="F144" t="s">
        <v>1238</v>
      </c>
      <c r="G144" t="s">
        <v>1367</v>
      </c>
      <c r="H144">
        <v>-4579</v>
      </c>
    </row>
    <row r="145" spans="1:8" ht="12.75">
      <c r="A145" s="962" t="s">
        <v>1360</v>
      </c>
      <c r="B145" t="s">
        <v>488</v>
      </c>
      <c r="C145" t="s">
        <v>390</v>
      </c>
      <c r="D145" t="s">
        <v>1269</v>
      </c>
      <c r="E145" t="s">
        <v>1373</v>
      </c>
      <c r="F145" t="s">
        <v>1238</v>
      </c>
      <c r="G145" t="s">
        <v>1368</v>
      </c>
      <c r="H145">
        <v>-4579</v>
      </c>
    </row>
    <row r="146" spans="1:8" ht="12.75">
      <c r="A146" s="962" t="s">
        <v>1360</v>
      </c>
      <c r="B146" t="s">
        <v>488</v>
      </c>
      <c r="C146" t="s">
        <v>390</v>
      </c>
      <c r="D146" t="s">
        <v>1269</v>
      </c>
      <c r="E146" t="s">
        <v>1373</v>
      </c>
      <c r="F146" t="s">
        <v>116</v>
      </c>
      <c r="G146" t="s">
        <v>1350</v>
      </c>
      <c r="H146">
        <v>-6200</v>
      </c>
    </row>
    <row r="147" spans="1:8" ht="12.75">
      <c r="A147" s="962" t="s">
        <v>1360</v>
      </c>
      <c r="B147" t="s">
        <v>488</v>
      </c>
      <c r="C147" t="s">
        <v>390</v>
      </c>
      <c r="D147" t="s">
        <v>1269</v>
      </c>
      <c r="E147" t="s">
        <v>1373</v>
      </c>
      <c r="F147" t="s">
        <v>116</v>
      </c>
      <c r="G147" t="s">
        <v>1361</v>
      </c>
      <c r="H147">
        <v>-6200</v>
      </c>
    </row>
    <row r="148" spans="1:8" ht="12.75">
      <c r="A148" s="962" t="s">
        <v>1360</v>
      </c>
      <c r="B148" t="s">
        <v>488</v>
      </c>
      <c r="C148" t="s">
        <v>390</v>
      </c>
      <c r="D148" t="s">
        <v>1269</v>
      </c>
      <c r="E148" t="s">
        <v>1373</v>
      </c>
      <c r="F148" t="s">
        <v>116</v>
      </c>
      <c r="G148" t="s">
        <v>1362</v>
      </c>
      <c r="H148">
        <v>-6200</v>
      </c>
    </row>
    <row r="149" spans="1:8" ht="12.75">
      <c r="A149" s="962" t="s">
        <v>1360</v>
      </c>
      <c r="B149" t="s">
        <v>488</v>
      </c>
      <c r="C149" t="s">
        <v>390</v>
      </c>
      <c r="D149" t="s">
        <v>1269</v>
      </c>
      <c r="E149" t="s">
        <v>1373</v>
      </c>
      <c r="F149" t="s">
        <v>116</v>
      </c>
      <c r="G149" t="s">
        <v>1351</v>
      </c>
      <c r="H149">
        <v>-6200</v>
      </c>
    </row>
    <row r="150" spans="1:8" ht="12.75">
      <c r="A150" s="962" t="s">
        <v>1360</v>
      </c>
      <c r="B150" t="s">
        <v>488</v>
      </c>
      <c r="C150" t="s">
        <v>390</v>
      </c>
      <c r="D150" t="s">
        <v>1269</v>
      </c>
      <c r="E150" t="s">
        <v>1373</v>
      </c>
      <c r="F150" t="s">
        <v>116</v>
      </c>
      <c r="G150" t="s">
        <v>1352</v>
      </c>
      <c r="H150">
        <v>-6200</v>
      </c>
    </row>
    <row r="151" spans="1:8" ht="12.75">
      <c r="A151" s="962" t="s">
        <v>1360</v>
      </c>
      <c r="B151" t="s">
        <v>488</v>
      </c>
      <c r="C151" t="s">
        <v>390</v>
      </c>
      <c r="D151" t="s">
        <v>1269</v>
      </c>
      <c r="E151" t="s">
        <v>1373</v>
      </c>
      <c r="F151" t="s">
        <v>116</v>
      </c>
      <c r="G151" t="s">
        <v>1363</v>
      </c>
      <c r="H151">
        <v>-6200</v>
      </c>
    </row>
    <row r="152" spans="1:8" ht="12.75">
      <c r="A152" s="962" t="s">
        <v>1360</v>
      </c>
      <c r="B152" t="s">
        <v>488</v>
      </c>
      <c r="C152" t="s">
        <v>390</v>
      </c>
      <c r="D152" t="s">
        <v>1269</v>
      </c>
      <c r="E152" t="s">
        <v>1373</v>
      </c>
      <c r="F152" t="s">
        <v>116</v>
      </c>
      <c r="G152" t="s">
        <v>1364</v>
      </c>
      <c r="H152">
        <v>-6200</v>
      </c>
    </row>
    <row r="153" spans="1:8" ht="12.75">
      <c r="A153" s="962" t="s">
        <v>1360</v>
      </c>
      <c r="B153" t="s">
        <v>488</v>
      </c>
      <c r="C153" t="s">
        <v>390</v>
      </c>
      <c r="D153" t="s">
        <v>1269</v>
      </c>
      <c r="E153" t="s">
        <v>1373</v>
      </c>
      <c r="F153" t="s">
        <v>116</v>
      </c>
      <c r="G153" t="s">
        <v>1353</v>
      </c>
      <c r="H153">
        <v>-6200</v>
      </c>
    </row>
    <row r="154" spans="1:8" ht="12.75">
      <c r="A154" s="962" t="s">
        <v>1360</v>
      </c>
      <c r="B154" t="s">
        <v>488</v>
      </c>
      <c r="C154" t="s">
        <v>390</v>
      </c>
      <c r="D154" t="s">
        <v>1269</v>
      </c>
      <c r="E154" t="s">
        <v>1373</v>
      </c>
      <c r="F154" t="s">
        <v>116</v>
      </c>
      <c r="G154" t="s">
        <v>1365</v>
      </c>
      <c r="H154">
        <v>-6200</v>
      </c>
    </row>
    <row r="155" spans="1:8" ht="12.75">
      <c r="A155" s="962" t="s">
        <v>1360</v>
      </c>
      <c r="B155" t="s">
        <v>488</v>
      </c>
      <c r="C155" t="s">
        <v>390</v>
      </c>
      <c r="D155" t="s">
        <v>1269</v>
      </c>
      <c r="E155" t="s">
        <v>1373</v>
      </c>
      <c r="F155" t="s">
        <v>116</v>
      </c>
      <c r="G155" t="s">
        <v>1366</v>
      </c>
      <c r="H155">
        <v>-6200</v>
      </c>
    </row>
    <row r="156" spans="1:8" ht="12.75">
      <c r="A156" s="962" t="s">
        <v>1360</v>
      </c>
      <c r="B156" t="s">
        <v>488</v>
      </c>
      <c r="C156" t="s">
        <v>390</v>
      </c>
      <c r="D156" t="s">
        <v>1269</v>
      </c>
      <c r="E156" t="s">
        <v>1373</v>
      </c>
      <c r="F156" t="s">
        <v>116</v>
      </c>
      <c r="G156" t="s">
        <v>1367</v>
      </c>
      <c r="H156">
        <v>-6200</v>
      </c>
    </row>
    <row r="157" spans="1:8" ht="12.75">
      <c r="A157" s="962" t="s">
        <v>1360</v>
      </c>
      <c r="B157" t="s">
        <v>488</v>
      </c>
      <c r="C157" t="s">
        <v>390</v>
      </c>
      <c r="D157" t="s">
        <v>1269</v>
      </c>
      <c r="E157" t="s">
        <v>1373</v>
      </c>
      <c r="F157" t="s">
        <v>116</v>
      </c>
      <c r="G157" t="s">
        <v>1368</v>
      </c>
      <c r="H157">
        <v>-6200</v>
      </c>
    </row>
    <row r="158" spans="1:8" ht="12.75">
      <c r="A158" s="962" t="s">
        <v>1360</v>
      </c>
      <c r="B158" t="s">
        <v>488</v>
      </c>
      <c r="C158" t="s">
        <v>390</v>
      </c>
      <c r="D158" t="s">
        <v>1269</v>
      </c>
      <c r="E158" t="s">
        <v>1374</v>
      </c>
      <c r="F158" t="s">
        <v>115</v>
      </c>
      <c r="G158" t="s">
        <v>1350</v>
      </c>
      <c r="H158">
        <v>0</v>
      </c>
    </row>
    <row r="159" spans="1:8" ht="12.75">
      <c r="A159" s="962" t="s">
        <v>1360</v>
      </c>
      <c r="B159" t="s">
        <v>488</v>
      </c>
      <c r="C159" t="s">
        <v>390</v>
      </c>
      <c r="D159" t="s">
        <v>1269</v>
      </c>
      <c r="E159" t="s">
        <v>1374</v>
      </c>
      <c r="F159" t="s">
        <v>115</v>
      </c>
      <c r="G159" t="s">
        <v>1361</v>
      </c>
      <c r="H159">
        <v>31346</v>
      </c>
    </row>
    <row r="160" spans="1:8" ht="12.75">
      <c r="A160" s="962" t="s">
        <v>1360</v>
      </c>
      <c r="B160" t="s">
        <v>488</v>
      </c>
      <c r="C160" t="s">
        <v>390</v>
      </c>
      <c r="D160" t="s">
        <v>1269</v>
      </c>
      <c r="E160" t="s">
        <v>1374</v>
      </c>
      <c r="F160" t="s">
        <v>115</v>
      </c>
      <c r="G160" t="s">
        <v>1362</v>
      </c>
      <c r="H160">
        <v>31346</v>
      </c>
    </row>
    <row r="161" spans="1:8" ht="12.75">
      <c r="A161" s="962" t="s">
        <v>1360</v>
      </c>
      <c r="B161" t="s">
        <v>488</v>
      </c>
      <c r="C161" t="s">
        <v>390</v>
      </c>
      <c r="D161" t="s">
        <v>1269</v>
      </c>
      <c r="E161" t="s">
        <v>1374</v>
      </c>
      <c r="F161" t="s">
        <v>115</v>
      </c>
      <c r="G161" t="s">
        <v>1351</v>
      </c>
      <c r="H161">
        <v>0</v>
      </c>
    </row>
    <row r="162" spans="1:8" ht="12.75">
      <c r="A162" s="962" t="s">
        <v>1360</v>
      </c>
      <c r="B162" t="s">
        <v>488</v>
      </c>
      <c r="C162" t="s">
        <v>390</v>
      </c>
      <c r="D162" t="s">
        <v>1269</v>
      </c>
      <c r="E162" t="s">
        <v>1374</v>
      </c>
      <c r="F162" t="s">
        <v>115</v>
      </c>
      <c r="G162" t="s">
        <v>1352</v>
      </c>
      <c r="H162">
        <v>0</v>
      </c>
    </row>
    <row r="163" spans="1:8" ht="12.75">
      <c r="A163" s="962" t="s">
        <v>1360</v>
      </c>
      <c r="B163" t="s">
        <v>488</v>
      </c>
      <c r="C163" t="s">
        <v>390</v>
      </c>
      <c r="D163" t="s">
        <v>1269</v>
      </c>
      <c r="E163" t="s">
        <v>1374</v>
      </c>
      <c r="F163" t="s">
        <v>115</v>
      </c>
      <c r="G163" t="s">
        <v>1363</v>
      </c>
      <c r="H163">
        <v>31346</v>
      </c>
    </row>
    <row r="164" spans="1:8" ht="12.75">
      <c r="A164" s="962" t="s">
        <v>1360</v>
      </c>
      <c r="B164" t="s">
        <v>488</v>
      </c>
      <c r="C164" t="s">
        <v>390</v>
      </c>
      <c r="D164" t="s">
        <v>1269</v>
      </c>
      <c r="E164" t="s">
        <v>1374</v>
      </c>
      <c r="F164" t="s">
        <v>115</v>
      </c>
      <c r="G164" t="s">
        <v>1364</v>
      </c>
      <c r="H164">
        <v>0</v>
      </c>
    </row>
    <row r="165" spans="1:8" ht="12.75">
      <c r="A165" s="962" t="s">
        <v>1360</v>
      </c>
      <c r="B165" t="s">
        <v>488</v>
      </c>
      <c r="C165" t="s">
        <v>390</v>
      </c>
      <c r="D165" t="s">
        <v>1269</v>
      </c>
      <c r="E165" t="s">
        <v>1374</v>
      </c>
      <c r="F165" t="s">
        <v>115</v>
      </c>
      <c r="G165" t="s">
        <v>1353</v>
      </c>
      <c r="H165">
        <v>0</v>
      </c>
    </row>
    <row r="166" spans="1:8" ht="12.75">
      <c r="A166" s="962" t="s">
        <v>1360</v>
      </c>
      <c r="B166" t="s">
        <v>488</v>
      </c>
      <c r="C166" t="s">
        <v>390</v>
      </c>
      <c r="D166" t="s">
        <v>1269</v>
      </c>
      <c r="E166" t="s">
        <v>1374</v>
      </c>
      <c r="F166" t="s">
        <v>115</v>
      </c>
      <c r="G166" t="s">
        <v>1365</v>
      </c>
      <c r="H166">
        <v>-215000</v>
      </c>
    </row>
    <row r="167" spans="1:8" ht="12.75">
      <c r="A167" s="962" t="s">
        <v>1360</v>
      </c>
      <c r="B167" t="s">
        <v>488</v>
      </c>
      <c r="C167" t="s">
        <v>390</v>
      </c>
      <c r="D167" t="s">
        <v>1269</v>
      </c>
      <c r="E167" t="s">
        <v>1374</v>
      </c>
      <c r="F167" t="s">
        <v>115</v>
      </c>
      <c r="G167" t="s">
        <v>1366</v>
      </c>
      <c r="H167">
        <v>31346</v>
      </c>
    </row>
    <row r="168" spans="1:8" ht="12.75">
      <c r="A168" s="962" t="s">
        <v>1360</v>
      </c>
      <c r="B168" t="s">
        <v>488</v>
      </c>
      <c r="C168" t="s">
        <v>390</v>
      </c>
      <c r="D168" t="s">
        <v>1269</v>
      </c>
      <c r="E168" t="s">
        <v>1374</v>
      </c>
      <c r="F168" t="s">
        <v>115</v>
      </c>
      <c r="G168" t="s">
        <v>1367</v>
      </c>
      <c r="H168">
        <v>31346</v>
      </c>
    </row>
    <row r="169" spans="1:8" ht="12.75">
      <c r="A169" s="962" t="s">
        <v>1360</v>
      </c>
      <c r="B169" t="s">
        <v>488</v>
      </c>
      <c r="C169" t="s">
        <v>390</v>
      </c>
      <c r="D169" t="s">
        <v>1269</v>
      </c>
      <c r="E169" t="s">
        <v>1374</v>
      </c>
      <c r="F169" t="s">
        <v>115</v>
      </c>
      <c r="G169" t="s">
        <v>1368</v>
      </c>
      <c r="H169">
        <v>31346</v>
      </c>
    </row>
    <row r="170" spans="1:8" ht="12.75">
      <c r="A170" s="962" t="s">
        <v>1360</v>
      </c>
      <c r="B170" t="s">
        <v>488</v>
      </c>
      <c r="C170" t="s">
        <v>390</v>
      </c>
      <c r="D170" t="s">
        <v>1269</v>
      </c>
      <c r="E170" t="s">
        <v>1374</v>
      </c>
      <c r="F170" t="s">
        <v>116</v>
      </c>
      <c r="G170" t="s">
        <v>1350</v>
      </c>
      <c r="H170">
        <v>0</v>
      </c>
    </row>
    <row r="171" spans="1:8" ht="12.75">
      <c r="A171" s="962" t="s">
        <v>1360</v>
      </c>
      <c r="B171" t="s">
        <v>488</v>
      </c>
      <c r="C171" t="s">
        <v>390</v>
      </c>
      <c r="D171" t="s">
        <v>1269</v>
      </c>
      <c r="E171" t="s">
        <v>1374</v>
      </c>
      <c r="F171" t="s">
        <v>116</v>
      </c>
      <c r="G171" t="s">
        <v>1361</v>
      </c>
      <c r="H171">
        <v>305991</v>
      </c>
    </row>
    <row r="172" spans="1:8" ht="12.75">
      <c r="A172" s="962" t="s">
        <v>1360</v>
      </c>
      <c r="B172" t="s">
        <v>488</v>
      </c>
      <c r="C172" t="s">
        <v>390</v>
      </c>
      <c r="D172" t="s">
        <v>1269</v>
      </c>
      <c r="E172" t="s">
        <v>1374</v>
      </c>
      <c r="F172" t="s">
        <v>116</v>
      </c>
      <c r="G172" t="s">
        <v>1362</v>
      </c>
      <c r="H172">
        <v>305991</v>
      </c>
    </row>
    <row r="173" spans="1:8" ht="12.75">
      <c r="A173" s="962" t="s">
        <v>1360</v>
      </c>
      <c r="B173" t="s">
        <v>488</v>
      </c>
      <c r="C173" t="s">
        <v>390</v>
      </c>
      <c r="D173" t="s">
        <v>1269</v>
      </c>
      <c r="E173" t="s">
        <v>1374</v>
      </c>
      <c r="F173" t="s">
        <v>116</v>
      </c>
      <c r="G173" t="s">
        <v>1351</v>
      </c>
      <c r="H173">
        <v>0</v>
      </c>
    </row>
    <row r="174" spans="1:8" ht="12.75">
      <c r="A174" s="962" t="s">
        <v>1360</v>
      </c>
      <c r="B174" t="s">
        <v>488</v>
      </c>
      <c r="C174" t="s">
        <v>390</v>
      </c>
      <c r="D174" t="s">
        <v>1269</v>
      </c>
      <c r="E174" t="s">
        <v>1374</v>
      </c>
      <c r="F174" t="s">
        <v>116</v>
      </c>
      <c r="G174" t="s">
        <v>1352</v>
      </c>
      <c r="H174">
        <v>0</v>
      </c>
    </row>
    <row r="175" spans="1:8" ht="12.75">
      <c r="A175" s="962" t="s">
        <v>1360</v>
      </c>
      <c r="B175" t="s">
        <v>488</v>
      </c>
      <c r="C175" t="s">
        <v>390</v>
      </c>
      <c r="D175" t="s">
        <v>1269</v>
      </c>
      <c r="E175" t="s">
        <v>1374</v>
      </c>
      <c r="F175" t="s">
        <v>116</v>
      </c>
      <c r="G175" t="s">
        <v>1363</v>
      </c>
      <c r="H175">
        <v>305991</v>
      </c>
    </row>
    <row r="176" spans="1:8" ht="12.75">
      <c r="A176" s="962" t="s">
        <v>1360</v>
      </c>
      <c r="B176" t="s">
        <v>488</v>
      </c>
      <c r="C176" t="s">
        <v>390</v>
      </c>
      <c r="D176" t="s">
        <v>1269</v>
      </c>
      <c r="E176" t="s">
        <v>1374</v>
      </c>
      <c r="F176" t="s">
        <v>116</v>
      </c>
      <c r="G176" t="s">
        <v>1364</v>
      </c>
      <c r="H176">
        <v>0</v>
      </c>
    </row>
    <row r="177" spans="1:8" ht="12.75">
      <c r="A177" s="962" t="s">
        <v>1360</v>
      </c>
      <c r="B177" t="s">
        <v>488</v>
      </c>
      <c r="C177" t="s">
        <v>390</v>
      </c>
      <c r="D177" t="s">
        <v>1269</v>
      </c>
      <c r="E177" t="s">
        <v>1374</v>
      </c>
      <c r="F177" t="s">
        <v>116</v>
      </c>
      <c r="G177" t="s">
        <v>1353</v>
      </c>
      <c r="H177">
        <v>0</v>
      </c>
    </row>
    <row r="178" spans="1:8" ht="12.75">
      <c r="A178" s="962" t="s">
        <v>1360</v>
      </c>
      <c r="B178" t="s">
        <v>488</v>
      </c>
      <c r="C178" t="s">
        <v>390</v>
      </c>
      <c r="D178" t="s">
        <v>1269</v>
      </c>
      <c r="E178" t="s">
        <v>1374</v>
      </c>
      <c r="F178" t="s">
        <v>116</v>
      </c>
      <c r="G178" t="s">
        <v>1365</v>
      </c>
      <c r="H178">
        <v>0</v>
      </c>
    </row>
    <row r="179" spans="1:8" ht="12.75">
      <c r="A179" s="962" t="s">
        <v>1360</v>
      </c>
      <c r="B179" t="s">
        <v>488</v>
      </c>
      <c r="C179" t="s">
        <v>390</v>
      </c>
      <c r="D179" t="s">
        <v>1269</v>
      </c>
      <c r="E179" t="s">
        <v>1374</v>
      </c>
      <c r="F179" t="s">
        <v>116</v>
      </c>
      <c r="G179" t="s">
        <v>1366</v>
      </c>
      <c r="H179">
        <v>305991</v>
      </c>
    </row>
    <row r="180" spans="1:8" ht="12.75">
      <c r="A180" s="962" t="s">
        <v>1360</v>
      </c>
      <c r="B180" t="s">
        <v>488</v>
      </c>
      <c r="C180" t="s">
        <v>390</v>
      </c>
      <c r="D180" t="s">
        <v>1269</v>
      </c>
      <c r="E180" t="s">
        <v>1374</v>
      </c>
      <c r="F180" t="s">
        <v>116</v>
      </c>
      <c r="G180" t="s">
        <v>1367</v>
      </c>
      <c r="H180">
        <v>305991</v>
      </c>
    </row>
    <row r="181" spans="1:8" ht="12.75">
      <c r="A181" s="962" t="s">
        <v>1360</v>
      </c>
      <c r="B181" t="s">
        <v>488</v>
      </c>
      <c r="C181" t="s">
        <v>390</v>
      </c>
      <c r="D181" t="s">
        <v>1269</v>
      </c>
      <c r="E181" t="s">
        <v>1374</v>
      </c>
      <c r="F181" t="s">
        <v>116</v>
      </c>
      <c r="G181" t="s">
        <v>1368</v>
      </c>
      <c r="H181">
        <v>305991</v>
      </c>
    </row>
    <row r="182" spans="1:8" ht="12.75">
      <c r="A182" s="962" t="s">
        <v>1360</v>
      </c>
      <c r="B182" t="s">
        <v>614</v>
      </c>
      <c r="C182" t="s">
        <v>390</v>
      </c>
      <c r="D182" t="s">
        <v>549</v>
      </c>
      <c r="E182" t="s">
        <v>1375</v>
      </c>
      <c r="F182" t="s">
        <v>1238</v>
      </c>
      <c r="G182" t="s">
        <v>1350</v>
      </c>
      <c r="H182">
        <v>1813</v>
      </c>
    </row>
    <row r="183" spans="1:8" ht="12.75">
      <c r="A183" s="962" t="s">
        <v>1360</v>
      </c>
      <c r="B183" t="s">
        <v>614</v>
      </c>
      <c r="C183" t="s">
        <v>390</v>
      </c>
      <c r="D183" t="s">
        <v>549</v>
      </c>
      <c r="E183" t="s">
        <v>1375</v>
      </c>
      <c r="F183" t="s">
        <v>1238</v>
      </c>
      <c r="G183" t="s">
        <v>1361</v>
      </c>
      <c r="H183">
        <v>1823</v>
      </c>
    </row>
    <row r="184" spans="1:8" ht="12.75">
      <c r="A184" s="962" t="s">
        <v>1360</v>
      </c>
      <c r="B184" t="s">
        <v>614</v>
      </c>
      <c r="C184" t="s">
        <v>390</v>
      </c>
      <c r="D184" t="s">
        <v>549</v>
      </c>
      <c r="E184" t="s">
        <v>1375</v>
      </c>
      <c r="F184" t="s">
        <v>1238</v>
      </c>
      <c r="G184" t="s">
        <v>1362</v>
      </c>
      <c r="H184">
        <v>1833</v>
      </c>
    </row>
    <row r="185" spans="1:8" ht="12.75">
      <c r="A185" s="962" t="s">
        <v>1360</v>
      </c>
      <c r="B185" t="s">
        <v>614</v>
      </c>
      <c r="C185" t="s">
        <v>390</v>
      </c>
      <c r="D185" t="s">
        <v>549</v>
      </c>
      <c r="E185" t="s">
        <v>1375</v>
      </c>
      <c r="F185" t="s">
        <v>1238</v>
      </c>
      <c r="G185" t="s">
        <v>1351</v>
      </c>
      <c r="H185">
        <v>1808</v>
      </c>
    </row>
    <row r="186" spans="1:8" ht="12.75">
      <c r="A186" s="962" t="s">
        <v>1360</v>
      </c>
      <c r="B186" t="s">
        <v>614</v>
      </c>
      <c r="C186" t="s">
        <v>390</v>
      </c>
      <c r="D186" t="s">
        <v>549</v>
      </c>
      <c r="E186" t="s">
        <v>1375</v>
      </c>
      <c r="F186" t="s">
        <v>1238</v>
      </c>
      <c r="G186" t="s">
        <v>1352</v>
      </c>
      <c r="H186">
        <v>1805</v>
      </c>
    </row>
    <row r="187" spans="1:8" ht="12.75">
      <c r="A187" s="962" t="s">
        <v>1360</v>
      </c>
      <c r="B187" t="s">
        <v>614</v>
      </c>
      <c r="C187" t="s">
        <v>390</v>
      </c>
      <c r="D187" t="s">
        <v>549</v>
      </c>
      <c r="E187" t="s">
        <v>1375</v>
      </c>
      <c r="F187" t="s">
        <v>1238</v>
      </c>
      <c r="G187" t="s">
        <v>1363</v>
      </c>
      <c r="H187">
        <v>1821</v>
      </c>
    </row>
    <row r="188" spans="1:8" ht="12.75">
      <c r="A188" s="962" t="s">
        <v>1360</v>
      </c>
      <c r="B188" t="s">
        <v>614</v>
      </c>
      <c r="C188" t="s">
        <v>390</v>
      </c>
      <c r="D188" t="s">
        <v>549</v>
      </c>
      <c r="E188" t="s">
        <v>1375</v>
      </c>
      <c r="F188" t="s">
        <v>1238</v>
      </c>
      <c r="G188" t="s">
        <v>1364</v>
      </c>
      <c r="H188">
        <v>1818</v>
      </c>
    </row>
    <row r="189" spans="1:8" ht="12.75">
      <c r="A189" s="962" t="s">
        <v>1360</v>
      </c>
      <c r="B189" t="s">
        <v>614</v>
      </c>
      <c r="C189" t="s">
        <v>390</v>
      </c>
      <c r="D189" t="s">
        <v>549</v>
      </c>
      <c r="E189" t="s">
        <v>1375</v>
      </c>
      <c r="F189" t="s">
        <v>1238</v>
      </c>
      <c r="G189" t="s">
        <v>1353</v>
      </c>
      <c r="H189">
        <v>1810</v>
      </c>
    </row>
    <row r="190" spans="1:8" ht="12.75">
      <c r="A190" s="962" t="s">
        <v>1360</v>
      </c>
      <c r="B190" t="s">
        <v>614</v>
      </c>
      <c r="C190" t="s">
        <v>390</v>
      </c>
      <c r="D190" t="s">
        <v>549</v>
      </c>
      <c r="E190" t="s">
        <v>1375</v>
      </c>
      <c r="F190" t="s">
        <v>1238</v>
      </c>
      <c r="G190" t="s">
        <v>1365</v>
      </c>
      <c r="H190">
        <v>1815</v>
      </c>
    </row>
    <row r="191" spans="1:8" ht="12.75">
      <c r="A191" s="962" t="s">
        <v>1360</v>
      </c>
      <c r="B191" t="s">
        <v>614</v>
      </c>
      <c r="C191" t="s">
        <v>390</v>
      </c>
      <c r="D191" t="s">
        <v>549</v>
      </c>
      <c r="E191" t="s">
        <v>1375</v>
      </c>
      <c r="F191" t="s">
        <v>1238</v>
      </c>
      <c r="G191" t="s">
        <v>1366</v>
      </c>
      <c r="H191">
        <v>1831</v>
      </c>
    </row>
    <row r="192" spans="1:8" ht="12.75">
      <c r="A192" s="962" t="s">
        <v>1360</v>
      </c>
      <c r="B192" t="s">
        <v>614</v>
      </c>
      <c r="C192" t="s">
        <v>390</v>
      </c>
      <c r="D192" t="s">
        <v>549</v>
      </c>
      <c r="E192" t="s">
        <v>1375</v>
      </c>
      <c r="F192" t="s">
        <v>1238</v>
      </c>
      <c r="G192" t="s">
        <v>1367</v>
      </c>
      <c r="H192">
        <v>1828</v>
      </c>
    </row>
    <row r="193" spans="1:8" ht="12.75">
      <c r="A193" s="962" t="s">
        <v>1360</v>
      </c>
      <c r="B193" t="s">
        <v>614</v>
      </c>
      <c r="C193" t="s">
        <v>390</v>
      </c>
      <c r="D193" t="s">
        <v>549</v>
      </c>
      <c r="E193" t="s">
        <v>1375</v>
      </c>
      <c r="F193" t="s">
        <v>1238</v>
      </c>
      <c r="G193" t="s">
        <v>1368</v>
      </c>
      <c r="H193">
        <v>1826</v>
      </c>
    </row>
    <row r="194" spans="1:8" ht="12.75">
      <c r="A194" s="962" t="s">
        <v>1360</v>
      </c>
      <c r="B194" t="s">
        <v>614</v>
      </c>
      <c r="C194" t="s">
        <v>390</v>
      </c>
      <c r="D194" t="s">
        <v>549</v>
      </c>
      <c r="E194" t="s">
        <v>1375</v>
      </c>
      <c r="F194" t="s">
        <v>116</v>
      </c>
      <c r="G194" t="s">
        <v>1350</v>
      </c>
      <c r="H194">
        <v>12031</v>
      </c>
    </row>
    <row r="195" spans="1:8" ht="12.75">
      <c r="A195" s="962" t="s">
        <v>1360</v>
      </c>
      <c r="B195" t="s">
        <v>614</v>
      </c>
      <c r="C195" t="s">
        <v>390</v>
      </c>
      <c r="D195" t="s">
        <v>549</v>
      </c>
      <c r="E195" t="s">
        <v>1375</v>
      </c>
      <c r="F195" t="s">
        <v>116</v>
      </c>
      <c r="G195" t="s">
        <v>1361</v>
      </c>
      <c r="H195">
        <v>16706</v>
      </c>
    </row>
    <row r="196" spans="1:8" ht="12.75">
      <c r="A196" s="962" t="s">
        <v>1360</v>
      </c>
      <c r="B196" t="s">
        <v>614</v>
      </c>
      <c r="C196" t="s">
        <v>390</v>
      </c>
      <c r="D196" t="s">
        <v>549</v>
      </c>
      <c r="E196" t="s">
        <v>1375</v>
      </c>
      <c r="F196" t="s">
        <v>116</v>
      </c>
      <c r="G196" t="s">
        <v>1362</v>
      </c>
      <c r="H196">
        <v>12505</v>
      </c>
    </row>
    <row r="197" spans="1:8" ht="12.75">
      <c r="A197" s="962" t="s">
        <v>1360</v>
      </c>
      <c r="B197" t="s">
        <v>614</v>
      </c>
      <c r="C197" t="s">
        <v>390</v>
      </c>
      <c r="D197" t="s">
        <v>549</v>
      </c>
      <c r="E197" t="s">
        <v>1375</v>
      </c>
      <c r="F197" t="s">
        <v>116</v>
      </c>
      <c r="G197" t="s">
        <v>1351</v>
      </c>
      <c r="H197">
        <v>12167</v>
      </c>
    </row>
    <row r="198" spans="1:8" ht="12.75">
      <c r="A198" s="962" t="s">
        <v>1360</v>
      </c>
      <c r="B198" t="s">
        <v>614</v>
      </c>
      <c r="C198" t="s">
        <v>390</v>
      </c>
      <c r="D198" t="s">
        <v>549</v>
      </c>
      <c r="E198" t="s">
        <v>1375</v>
      </c>
      <c r="F198" t="s">
        <v>116</v>
      </c>
      <c r="G198" t="s">
        <v>1352</v>
      </c>
      <c r="H198">
        <v>12196</v>
      </c>
    </row>
    <row r="199" spans="1:8" ht="12.75">
      <c r="A199" s="962" t="s">
        <v>1360</v>
      </c>
      <c r="B199" t="s">
        <v>614</v>
      </c>
      <c r="C199" t="s">
        <v>390</v>
      </c>
      <c r="D199" t="s">
        <v>549</v>
      </c>
      <c r="E199" t="s">
        <v>1375</v>
      </c>
      <c r="F199" t="s">
        <v>116</v>
      </c>
      <c r="G199" t="s">
        <v>1363</v>
      </c>
      <c r="H199">
        <v>16345</v>
      </c>
    </row>
    <row r="200" spans="1:8" ht="12.75">
      <c r="A200" s="962" t="s">
        <v>1360</v>
      </c>
      <c r="B200" t="s">
        <v>614</v>
      </c>
      <c r="C200" t="s">
        <v>390</v>
      </c>
      <c r="D200" t="s">
        <v>549</v>
      </c>
      <c r="E200" t="s">
        <v>1375</v>
      </c>
      <c r="F200" t="s">
        <v>116</v>
      </c>
      <c r="G200" t="s">
        <v>1364</v>
      </c>
      <c r="H200">
        <v>14411</v>
      </c>
    </row>
    <row r="201" spans="1:8" ht="12.75">
      <c r="A201" s="962" t="s">
        <v>1360</v>
      </c>
      <c r="B201" t="s">
        <v>614</v>
      </c>
      <c r="C201" t="s">
        <v>390</v>
      </c>
      <c r="D201" t="s">
        <v>549</v>
      </c>
      <c r="E201" t="s">
        <v>1375</v>
      </c>
      <c r="F201" t="s">
        <v>116</v>
      </c>
      <c r="G201" t="s">
        <v>1353</v>
      </c>
      <c r="H201">
        <v>11623</v>
      </c>
    </row>
    <row r="202" spans="1:8" ht="12.75">
      <c r="A202" s="962" t="s">
        <v>1360</v>
      </c>
      <c r="B202" t="s">
        <v>614</v>
      </c>
      <c r="C202" t="s">
        <v>390</v>
      </c>
      <c r="D202" t="s">
        <v>549</v>
      </c>
      <c r="E202" t="s">
        <v>1375</v>
      </c>
      <c r="F202" t="s">
        <v>116</v>
      </c>
      <c r="G202" t="s">
        <v>1365</v>
      </c>
      <c r="H202">
        <v>12385</v>
      </c>
    </row>
    <row r="203" spans="1:8" ht="12.75">
      <c r="A203" s="962" t="s">
        <v>1360</v>
      </c>
      <c r="B203" t="s">
        <v>614</v>
      </c>
      <c r="C203" t="s">
        <v>390</v>
      </c>
      <c r="D203" t="s">
        <v>549</v>
      </c>
      <c r="E203" t="s">
        <v>1375</v>
      </c>
      <c r="F203" t="s">
        <v>116</v>
      </c>
      <c r="G203" t="s">
        <v>1366</v>
      </c>
      <c r="H203">
        <v>13298</v>
      </c>
    </row>
    <row r="204" spans="1:8" ht="12.75">
      <c r="A204" s="962" t="s">
        <v>1360</v>
      </c>
      <c r="B204" t="s">
        <v>614</v>
      </c>
      <c r="C204" t="s">
        <v>390</v>
      </c>
      <c r="D204" t="s">
        <v>549</v>
      </c>
      <c r="E204" t="s">
        <v>1375</v>
      </c>
      <c r="F204" t="s">
        <v>116</v>
      </c>
      <c r="G204" t="s">
        <v>1367</v>
      </c>
      <c r="H204">
        <v>14565</v>
      </c>
    </row>
    <row r="205" spans="1:8" ht="12.75">
      <c r="A205" s="962" t="s">
        <v>1360</v>
      </c>
      <c r="B205" t="s">
        <v>614</v>
      </c>
      <c r="C205" t="s">
        <v>390</v>
      </c>
      <c r="D205" t="s">
        <v>549</v>
      </c>
      <c r="E205" t="s">
        <v>1375</v>
      </c>
      <c r="F205" t="s">
        <v>116</v>
      </c>
      <c r="G205" t="s">
        <v>1368</v>
      </c>
      <c r="H205">
        <v>15767</v>
      </c>
    </row>
    <row r="206" spans="1:8" ht="12.75">
      <c r="A206" s="962" t="s">
        <v>1360</v>
      </c>
      <c r="B206" t="s">
        <v>1354</v>
      </c>
      <c r="C206" t="s">
        <v>1354</v>
      </c>
      <c r="D206" t="s">
        <v>1286</v>
      </c>
      <c r="E206" t="s">
        <v>1376</v>
      </c>
      <c r="F206" t="s">
        <v>115</v>
      </c>
      <c r="G206" t="s">
        <v>1350</v>
      </c>
      <c r="H206">
        <v>0</v>
      </c>
    </row>
    <row r="207" spans="1:8" ht="12.75">
      <c r="A207" s="962" t="s">
        <v>1360</v>
      </c>
      <c r="B207" t="s">
        <v>1354</v>
      </c>
      <c r="C207" t="s">
        <v>1354</v>
      </c>
      <c r="D207" t="s">
        <v>1286</v>
      </c>
      <c r="E207" t="s">
        <v>1376</v>
      </c>
      <c r="F207" t="s">
        <v>115</v>
      </c>
      <c r="G207" t="s">
        <v>1361</v>
      </c>
      <c r="H207">
        <v>-13429</v>
      </c>
    </row>
    <row r="208" spans="1:8" ht="12.75">
      <c r="A208" s="962" t="s">
        <v>1360</v>
      </c>
      <c r="B208" t="s">
        <v>1354</v>
      </c>
      <c r="C208" t="s">
        <v>1354</v>
      </c>
      <c r="D208" t="s">
        <v>1286</v>
      </c>
      <c r="E208" t="s">
        <v>1376</v>
      </c>
      <c r="F208" t="s">
        <v>115</v>
      </c>
      <c r="G208" t="s">
        <v>1362</v>
      </c>
      <c r="H208">
        <v>-13429</v>
      </c>
    </row>
    <row r="209" spans="1:8" ht="12.75">
      <c r="A209" s="962" t="s">
        <v>1360</v>
      </c>
      <c r="B209" t="s">
        <v>1354</v>
      </c>
      <c r="C209" t="s">
        <v>1354</v>
      </c>
      <c r="D209" t="s">
        <v>1286</v>
      </c>
      <c r="E209" t="s">
        <v>1376</v>
      </c>
      <c r="F209" t="s">
        <v>115</v>
      </c>
      <c r="G209" t="s">
        <v>1351</v>
      </c>
      <c r="H209">
        <v>0</v>
      </c>
    </row>
    <row r="210" spans="1:8" ht="12.75">
      <c r="A210" s="962" t="s">
        <v>1360</v>
      </c>
      <c r="B210" t="s">
        <v>1354</v>
      </c>
      <c r="C210" t="s">
        <v>1354</v>
      </c>
      <c r="D210" t="s">
        <v>1286</v>
      </c>
      <c r="E210" t="s">
        <v>1376</v>
      </c>
      <c r="F210" t="s">
        <v>115</v>
      </c>
      <c r="G210" t="s">
        <v>1352</v>
      </c>
      <c r="H210">
        <v>0</v>
      </c>
    </row>
    <row r="211" spans="1:8" ht="12.75">
      <c r="A211" s="962" t="s">
        <v>1360</v>
      </c>
      <c r="B211" t="s">
        <v>1354</v>
      </c>
      <c r="C211" t="s">
        <v>1354</v>
      </c>
      <c r="D211" t="s">
        <v>1286</v>
      </c>
      <c r="E211" t="s">
        <v>1376</v>
      </c>
      <c r="F211" t="s">
        <v>115</v>
      </c>
      <c r="G211" t="s">
        <v>1363</v>
      </c>
      <c r="H211">
        <v>-13429</v>
      </c>
    </row>
    <row r="212" spans="1:8" ht="12.75">
      <c r="A212" s="962" t="s">
        <v>1360</v>
      </c>
      <c r="B212" t="s">
        <v>1354</v>
      </c>
      <c r="C212" t="s">
        <v>1354</v>
      </c>
      <c r="D212" t="s">
        <v>1286</v>
      </c>
      <c r="E212" t="s">
        <v>1376</v>
      </c>
      <c r="F212" t="s">
        <v>115</v>
      </c>
      <c r="G212" t="s">
        <v>1364</v>
      </c>
      <c r="H212">
        <v>0</v>
      </c>
    </row>
    <row r="213" spans="1:8" ht="12.75">
      <c r="A213" s="962" t="s">
        <v>1360</v>
      </c>
      <c r="B213" t="s">
        <v>1354</v>
      </c>
      <c r="C213" t="s">
        <v>1354</v>
      </c>
      <c r="D213" t="s">
        <v>1286</v>
      </c>
      <c r="E213" t="s">
        <v>1376</v>
      </c>
      <c r="F213" t="s">
        <v>115</v>
      </c>
      <c r="G213" t="s">
        <v>1353</v>
      </c>
      <c r="H213">
        <v>0</v>
      </c>
    </row>
    <row r="214" spans="1:8" ht="12.75">
      <c r="A214" s="962" t="s">
        <v>1360</v>
      </c>
      <c r="B214" t="s">
        <v>1354</v>
      </c>
      <c r="C214" t="s">
        <v>1354</v>
      </c>
      <c r="D214" t="s">
        <v>1286</v>
      </c>
      <c r="E214" t="s">
        <v>1376</v>
      </c>
      <c r="F214" t="s">
        <v>115</v>
      </c>
      <c r="G214" t="s">
        <v>1365</v>
      </c>
      <c r="H214">
        <v>0</v>
      </c>
    </row>
    <row r="215" spans="1:8" ht="12.75">
      <c r="A215" s="962" t="s">
        <v>1360</v>
      </c>
      <c r="B215" t="s">
        <v>1354</v>
      </c>
      <c r="C215" t="s">
        <v>1354</v>
      </c>
      <c r="D215" t="s">
        <v>1286</v>
      </c>
      <c r="E215" t="s">
        <v>1376</v>
      </c>
      <c r="F215" t="s">
        <v>115</v>
      </c>
      <c r="G215" t="s">
        <v>1366</v>
      </c>
      <c r="H215">
        <v>-13429</v>
      </c>
    </row>
    <row r="216" spans="1:8" ht="12.75">
      <c r="A216" s="962" t="s">
        <v>1360</v>
      </c>
      <c r="B216" t="s">
        <v>1354</v>
      </c>
      <c r="C216" t="s">
        <v>1354</v>
      </c>
      <c r="D216" t="s">
        <v>1286</v>
      </c>
      <c r="E216" t="s">
        <v>1376</v>
      </c>
      <c r="F216" t="s">
        <v>115</v>
      </c>
      <c r="G216" t="s">
        <v>1367</v>
      </c>
      <c r="H216">
        <v>-13429</v>
      </c>
    </row>
    <row r="217" spans="1:8" ht="12.75">
      <c r="A217" s="962" t="s">
        <v>1360</v>
      </c>
      <c r="B217" t="s">
        <v>1354</v>
      </c>
      <c r="C217" t="s">
        <v>1354</v>
      </c>
      <c r="D217" t="s">
        <v>1286</v>
      </c>
      <c r="E217" t="s">
        <v>1376</v>
      </c>
      <c r="F217" t="s">
        <v>115</v>
      </c>
      <c r="G217" t="s">
        <v>1368</v>
      </c>
      <c r="H217">
        <v>-13429</v>
      </c>
    </row>
    <row r="218" spans="1:8" ht="12.75">
      <c r="A218" s="962" t="s">
        <v>1360</v>
      </c>
      <c r="B218" t="s">
        <v>1355</v>
      </c>
      <c r="C218" t="s">
        <v>1355</v>
      </c>
      <c r="D218" t="s">
        <v>1286</v>
      </c>
      <c r="E218" t="s">
        <v>1377</v>
      </c>
      <c r="F218" t="s">
        <v>115</v>
      </c>
      <c r="G218" t="s">
        <v>1350</v>
      </c>
      <c r="H218">
        <v>0</v>
      </c>
    </row>
    <row r="219" spans="1:8" ht="12.75">
      <c r="A219" s="962" t="s">
        <v>1360</v>
      </c>
      <c r="B219" t="s">
        <v>1355</v>
      </c>
      <c r="C219" t="s">
        <v>1355</v>
      </c>
      <c r="D219" t="s">
        <v>1286</v>
      </c>
      <c r="E219" t="s">
        <v>1377</v>
      </c>
      <c r="F219" t="s">
        <v>115</v>
      </c>
      <c r="G219" t="s">
        <v>1361</v>
      </c>
      <c r="H219">
        <v>-17917</v>
      </c>
    </row>
    <row r="220" spans="1:8" ht="12.75">
      <c r="A220" s="962" t="s">
        <v>1360</v>
      </c>
      <c r="B220" t="s">
        <v>1355</v>
      </c>
      <c r="C220" t="s">
        <v>1355</v>
      </c>
      <c r="D220" t="s">
        <v>1286</v>
      </c>
      <c r="E220" t="s">
        <v>1377</v>
      </c>
      <c r="F220" t="s">
        <v>115</v>
      </c>
      <c r="G220" t="s">
        <v>1362</v>
      </c>
      <c r="H220">
        <v>-17917</v>
      </c>
    </row>
    <row r="221" spans="1:8" ht="12.75">
      <c r="A221" s="962" t="s">
        <v>1360</v>
      </c>
      <c r="B221" t="s">
        <v>1355</v>
      </c>
      <c r="C221" t="s">
        <v>1355</v>
      </c>
      <c r="D221" t="s">
        <v>1286</v>
      </c>
      <c r="E221" t="s">
        <v>1377</v>
      </c>
      <c r="F221" t="s">
        <v>115</v>
      </c>
      <c r="G221" t="s">
        <v>1351</v>
      </c>
      <c r="H221">
        <v>0</v>
      </c>
    </row>
    <row r="222" spans="1:8" ht="12.75">
      <c r="A222" s="962" t="s">
        <v>1360</v>
      </c>
      <c r="B222" t="s">
        <v>1355</v>
      </c>
      <c r="C222" t="s">
        <v>1355</v>
      </c>
      <c r="D222" t="s">
        <v>1286</v>
      </c>
      <c r="E222" t="s">
        <v>1377</v>
      </c>
      <c r="F222" t="s">
        <v>115</v>
      </c>
      <c r="G222" t="s">
        <v>1352</v>
      </c>
      <c r="H222">
        <v>0</v>
      </c>
    </row>
    <row r="223" spans="1:8" ht="12.75">
      <c r="A223" s="962" t="s">
        <v>1360</v>
      </c>
      <c r="B223" t="s">
        <v>1355</v>
      </c>
      <c r="C223" t="s">
        <v>1355</v>
      </c>
      <c r="D223" t="s">
        <v>1286</v>
      </c>
      <c r="E223" t="s">
        <v>1377</v>
      </c>
      <c r="F223" t="s">
        <v>115</v>
      </c>
      <c r="G223" t="s">
        <v>1363</v>
      </c>
      <c r="H223">
        <v>-17917</v>
      </c>
    </row>
    <row r="224" spans="1:8" ht="12.75">
      <c r="A224" s="962" t="s">
        <v>1360</v>
      </c>
      <c r="B224" t="s">
        <v>1355</v>
      </c>
      <c r="C224" t="s">
        <v>1355</v>
      </c>
      <c r="D224" t="s">
        <v>1286</v>
      </c>
      <c r="E224" t="s">
        <v>1377</v>
      </c>
      <c r="F224" t="s">
        <v>115</v>
      </c>
      <c r="G224" t="s">
        <v>1364</v>
      </c>
      <c r="H224">
        <v>0</v>
      </c>
    </row>
    <row r="225" spans="1:8" ht="12.75">
      <c r="A225" s="962" t="s">
        <v>1360</v>
      </c>
      <c r="B225" t="s">
        <v>1355</v>
      </c>
      <c r="C225" t="s">
        <v>1355</v>
      </c>
      <c r="D225" t="s">
        <v>1286</v>
      </c>
      <c r="E225" t="s">
        <v>1377</v>
      </c>
      <c r="F225" t="s">
        <v>115</v>
      </c>
      <c r="G225" t="s">
        <v>1353</v>
      </c>
      <c r="H225">
        <v>0</v>
      </c>
    </row>
    <row r="226" spans="1:8" ht="12.75">
      <c r="A226" s="962" t="s">
        <v>1360</v>
      </c>
      <c r="B226" t="s">
        <v>1355</v>
      </c>
      <c r="C226" t="s">
        <v>1355</v>
      </c>
      <c r="D226" t="s">
        <v>1286</v>
      </c>
      <c r="E226" t="s">
        <v>1377</v>
      </c>
      <c r="F226" t="s">
        <v>115</v>
      </c>
      <c r="G226" t="s">
        <v>1365</v>
      </c>
      <c r="H226">
        <v>0</v>
      </c>
    </row>
    <row r="227" spans="1:8" ht="12.75">
      <c r="A227" s="962" t="s">
        <v>1360</v>
      </c>
      <c r="B227" t="s">
        <v>1355</v>
      </c>
      <c r="C227" t="s">
        <v>1355</v>
      </c>
      <c r="D227" t="s">
        <v>1286</v>
      </c>
      <c r="E227" t="s">
        <v>1377</v>
      </c>
      <c r="F227" t="s">
        <v>115</v>
      </c>
      <c r="G227" t="s">
        <v>1366</v>
      </c>
      <c r="H227">
        <v>-17917</v>
      </c>
    </row>
    <row r="228" spans="1:8" ht="12.75">
      <c r="A228" s="962" t="s">
        <v>1360</v>
      </c>
      <c r="B228" t="s">
        <v>1355</v>
      </c>
      <c r="C228" t="s">
        <v>1355</v>
      </c>
      <c r="D228" t="s">
        <v>1286</v>
      </c>
      <c r="E228" t="s">
        <v>1377</v>
      </c>
      <c r="F228" t="s">
        <v>115</v>
      </c>
      <c r="G228" t="s">
        <v>1367</v>
      </c>
      <c r="H228">
        <v>-17917</v>
      </c>
    </row>
    <row r="229" spans="1:8" ht="12.75">
      <c r="A229" s="962" t="s">
        <v>1360</v>
      </c>
      <c r="B229" t="s">
        <v>1355</v>
      </c>
      <c r="C229" t="s">
        <v>1355</v>
      </c>
      <c r="D229" t="s">
        <v>1286</v>
      </c>
      <c r="E229" t="s">
        <v>1377</v>
      </c>
      <c r="F229" t="s">
        <v>115</v>
      </c>
      <c r="G229" t="s">
        <v>1368</v>
      </c>
      <c r="H229">
        <v>-17917</v>
      </c>
    </row>
    <row r="230" spans="1:8" ht="12.75">
      <c r="A230" s="962" t="s">
        <v>1360</v>
      </c>
      <c r="B230" t="s">
        <v>763</v>
      </c>
      <c r="C230" t="s">
        <v>390</v>
      </c>
      <c r="D230" t="s">
        <v>549</v>
      </c>
      <c r="E230" t="s">
        <v>1378</v>
      </c>
      <c r="F230" t="s">
        <v>116</v>
      </c>
      <c r="G230" t="s">
        <v>1350</v>
      </c>
      <c r="H230">
        <v>41438</v>
      </c>
    </row>
    <row r="231" spans="1:8" ht="12.75">
      <c r="A231" s="962" t="s">
        <v>1360</v>
      </c>
      <c r="B231" t="s">
        <v>763</v>
      </c>
      <c r="C231" t="s">
        <v>390</v>
      </c>
      <c r="D231" t="s">
        <v>549</v>
      </c>
      <c r="E231" t="s">
        <v>1378</v>
      </c>
      <c r="F231" t="s">
        <v>116</v>
      </c>
      <c r="G231" t="s">
        <v>1361</v>
      </c>
      <c r="H231">
        <v>63386</v>
      </c>
    </row>
    <row r="232" spans="1:8" ht="12.75">
      <c r="A232" s="962" t="s">
        <v>1360</v>
      </c>
      <c r="B232" t="s">
        <v>763</v>
      </c>
      <c r="C232" t="s">
        <v>390</v>
      </c>
      <c r="D232" t="s">
        <v>549</v>
      </c>
      <c r="E232" t="s">
        <v>1378</v>
      </c>
      <c r="F232" t="s">
        <v>116</v>
      </c>
      <c r="G232" t="s">
        <v>1362</v>
      </c>
      <c r="H232">
        <v>42324</v>
      </c>
    </row>
    <row r="233" spans="1:8" ht="12.75">
      <c r="A233" s="962" t="s">
        <v>1360</v>
      </c>
      <c r="B233" t="s">
        <v>763</v>
      </c>
      <c r="C233" t="s">
        <v>390</v>
      </c>
      <c r="D233" t="s">
        <v>549</v>
      </c>
      <c r="E233" t="s">
        <v>1378</v>
      </c>
      <c r="F233" t="s">
        <v>116</v>
      </c>
      <c r="G233" t="s">
        <v>1351</v>
      </c>
      <c r="H233">
        <v>38743</v>
      </c>
    </row>
    <row r="234" spans="1:8" ht="12.75">
      <c r="A234" s="962" t="s">
        <v>1360</v>
      </c>
      <c r="B234" t="s">
        <v>763</v>
      </c>
      <c r="C234" t="s">
        <v>390</v>
      </c>
      <c r="D234" t="s">
        <v>549</v>
      </c>
      <c r="E234" t="s">
        <v>1378</v>
      </c>
      <c r="F234" t="s">
        <v>116</v>
      </c>
      <c r="G234" t="s">
        <v>1352</v>
      </c>
      <c r="H234">
        <v>41658</v>
      </c>
    </row>
    <row r="235" spans="1:8" ht="12.75">
      <c r="A235" s="962" t="s">
        <v>1360</v>
      </c>
      <c r="B235" t="s">
        <v>763</v>
      </c>
      <c r="C235" t="s">
        <v>390</v>
      </c>
      <c r="D235" t="s">
        <v>549</v>
      </c>
      <c r="E235" t="s">
        <v>1378</v>
      </c>
      <c r="F235" t="s">
        <v>116</v>
      </c>
      <c r="G235" t="s">
        <v>1363</v>
      </c>
      <c r="H235">
        <v>62125</v>
      </c>
    </row>
    <row r="236" spans="1:8" ht="12.75">
      <c r="A236" s="962" t="s">
        <v>1360</v>
      </c>
      <c r="B236" t="s">
        <v>763</v>
      </c>
      <c r="C236" t="s">
        <v>390</v>
      </c>
      <c r="D236" t="s">
        <v>549</v>
      </c>
      <c r="E236" t="s">
        <v>1378</v>
      </c>
      <c r="F236" t="s">
        <v>116</v>
      </c>
      <c r="G236" t="s">
        <v>1364</v>
      </c>
      <c r="H236">
        <v>57365</v>
      </c>
    </row>
    <row r="237" spans="1:8" ht="12.75">
      <c r="A237" s="962" t="s">
        <v>1360</v>
      </c>
      <c r="B237" t="s">
        <v>763</v>
      </c>
      <c r="C237" t="s">
        <v>390</v>
      </c>
      <c r="D237" t="s">
        <v>549</v>
      </c>
      <c r="E237" t="s">
        <v>1378</v>
      </c>
      <c r="F237" t="s">
        <v>116</v>
      </c>
      <c r="G237" t="s">
        <v>1353</v>
      </c>
      <c r="H237">
        <v>39439</v>
      </c>
    </row>
    <row r="238" spans="1:8" ht="12.75">
      <c r="A238" s="962" t="s">
        <v>1360</v>
      </c>
      <c r="B238" t="s">
        <v>763</v>
      </c>
      <c r="C238" t="s">
        <v>390</v>
      </c>
      <c r="D238" t="s">
        <v>549</v>
      </c>
      <c r="E238" t="s">
        <v>1378</v>
      </c>
      <c r="F238" t="s">
        <v>116</v>
      </c>
      <c r="G238" t="s">
        <v>1365</v>
      </c>
      <c r="H238">
        <v>46024</v>
      </c>
    </row>
    <row r="239" spans="1:8" ht="12.75">
      <c r="A239" s="962" t="s">
        <v>1360</v>
      </c>
      <c r="B239" t="s">
        <v>763</v>
      </c>
      <c r="C239" t="s">
        <v>390</v>
      </c>
      <c r="D239" t="s">
        <v>549</v>
      </c>
      <c r="E239" t="s">
        <v>1378</v>
      </c>
      <c r="F239" t="s">
        <v>116</v>
      </c>
      <c r="G239" t="s">
        <v>1366</v>
      </c>
      <c r="H239">
        <v>53206</v>
      </c>
    </row>
    <row r="240" spans="1:8" ht="12.75">
      <c r="A240" s="962" t="s">
        <v>1360</v>
      </c>
      <c r="B240" t="s">
        <v>763</v>
      </c>
      <c r="C240" t="s">
        <v>390</v>
      </c>
      <c r="D240" t="s">
        <v>549</v>
      </c>
      <c r="E240" t="s">
        <v>1378</v>
      </c>
      <c r="F240" t="s">
        <v>116</v>
      </c>
      <c r="G240" t="s">
        <v>1367</v>
      </c>
      <c r="H240">
        <v>56460</v>
      </c>
    </row>
    <row r="241" spans="1:8" ht="12.75">
      <c r="A241" s="962" t="s">
        <v>1360</v>
      </c>
      <c r="B241" t="s">
        <v>763</v>
      </c>
      <c r="C241" t="s">
        <v>390</v>
      </c>
      <c r="D241" t="s">
        <v>549</v>
      </c>
      <c r="E241" t="s">
        <v>1378</v>
      </c>
      <c r="F241" t="s">
        <v>116</v>
      </c>
      <c r="G241" t="s">
        <v>1368</v>
      </c>
      <c r="H241">
        <v>59363</v>
      </c>
    </row>
    <row r="242" spans="1:8" ht="12.75">
      <c r="A242" s="962" t="s">
        <v>1360</v>
      </c>
      <c r="B242" t="s">
        <v>763</v>
      </c>
      <c r="C242" t="s">
        <v>390</v>
      </c>
      <c r="D242" t="s">
        <v>549</v>
      </c>
      <c r="E242" t="s">
        <v>1379</v>
      </c>
      <c r="F242" t="s">
        <v>116</v>
      </c>
      <c r="G242" t="s">
        <v>1350</v>
      </c>
      <c r="H242">
        <v>4929</v>
      </c>
    </row>
    <row r="243" spans="1:8" ht="12.75">
      <c r="A243" s="962" t="s">
        <v>1360</v>
      </c>
      <c r="B243" t="s">
        <v>763</v>
      </c>
      <c r="C243" t="s">
        <v>390</v>
      </c>
      <c r="D243" t="s">
        <v>549</v>
      </c>
      <c r="E243" t="s">
        <v>1379</v>
      </c>
      <c r="F243" t="s">
        <v>116</v>
      </c>
      <c r="G243" t="s">
        <v>1361</v>
      </c>
      <c r="H243">
        <v>7943</v>
      </c>
    </row>
    <row r="244" spans="1:8" ht="12.75">
      <c r="A244" s="962" t="s">
        <v>1360</v>
      </c>
      <c r="B244" t="s">
        <v>763</v>
      </c>
      <c r="C244" t="s">
        <v>390</v>
      </c>
      <c r="D244" t="s">
        <v>549</v>
      </c>
      <c r="E244" t="s">
        <v>1379</v>
      </c>
      <c r="F244" t="s">
        <v>116</v>
      </c>
      <c r="G244" t="s">
        <v>1362</v>
      </c>
      <c r="H244">
        <v>4887</v>
      </c>
    </row>
    <row r="245" spans="1:8" ht="12.75">
      <c r="A245" s="962" t="s">
        <v>1360</v>
      </c>
      <c r="B245" t="s">
        <v>763</v>
      </c>
      <c r="C245" t="s">
        <v>390</v>
      </c>
      <c r="D245" t="s">
        <v>549</v>
      </c>
      <c r="E245" t="s">
        <v>1379</v>
      </c>
      <c r="F245" t="s">
        <v>116</v>
      </c>
      <c r="G245" t="s">
        <v>1351</v>
      </c>
      <c r="H245">
        <v>4958</v>
      </c>
    </row>
    <row r="246" spans="1:8" ht="12.75">
      <c r="A246" s="962" t="s">
        <v>1360</v>
      </c>
      <c r="B246" t="s">
        <v>763</v>
      </c>
      <c r="C246" t="s">
        <v>390</v>
      </c>
      <c r="D246" t="s">
        <v>549</v>
      </c>
      <c r="E246" t="s">
        <v>1379</v>
      </c>
      <c r="F246" t="s">
        <v>116</v>
      </c>
      <c r="G246" t="s">
        <v>1352</v>
      </c>
      <c r="H246">
        <v>5177</v>
      </c>
    </row>
    <row r="247" spans="1:8" ht="12.75">
      <c r="A247" s="962" t="s">
        <v>1360</v>
      </c>
      <c r="B247" t="s">
        <v>763</v>
      </c>
      <c r="C247" t="s">
        <v>390</v>
      </c>
      <c r="D247" t="s">
        <v>549</v>
      </c>
      <c r="E247" t="s">
        <v>1379</v>
      </c>
      <c r="F247" t="s">
        <v>116</v>
      </c>
      <c r="G247" t="s">
        <v>1363</v>
      </c>
      <c r="H247">
        <v>7487</v>
      </c>
    </row>
    <row r="248" spans="1:8" ht="12.75">
      <c r="A248" s="962" t="s">
        <v>1360</v>
      </c>
      <c r="B248" t="s">
        <v>763</v>
      </c>
      <c r="C248" t="s">
        <v>390</v>
      </c>
      <c r="D248" t="s">
        <v>549</v>
      </c>
      <c r="E248" t="s">
        <v>1379</v>
      </c>
      <c r="F248" t="s">
        <v>116</v>
      </c>
      <c r="G248" t="s">
        <v>1364</v>
      </c>
      <c r="H248">
        <v>6277</v>
      </c>
    </row>
    <row r="249" spans="1:8" ht="12.75">
      <c r="A249" s="962" t="s">
        <v>1360</v>
      </c>
      <c r="B249" t="s">
        <v>763</v>
      </c>
      <c r="C249" t="s">
        <v>390</v>
      </c>
      <c r="D249" t="s">
        <v>549</v>
      </c>
      <c r="E249" t="s">
        <v>1379</v>
      </c>
      <c r="F249" t="s">
        <v>116</v>
      </c>
      <c r="G249" t="s">
        <v>1353</v>
      </c>
      <c r="H249">
        <v>4745</v>
      </c>
    </row>
    <row r="250" spans="1:8" ht="12.75">
      <c r="A250" s="962" t="s">
        <v>1360</v>
      </c>
      <c r="B250" t="s">
        <v>763</v>
      </c>
      <c r="C250" t="s">
        <v>390</v>
      </c>
      <c r="D250" t="s">
        <v>549</v>
      </c>
      <c r="E250" t="s">
        <v>1379</v>
      </c>
      <c r="F250" t="s">
        <v>116</v>
      </c>
      <c r="G250" t="s">
        <v>1365</v>
      </c>
      <c r="H250">
        <v>5044</v>
      </c>
    </row>
    <row r="251" spans="1:8" ht="12.75">
      <c r="A251" s="962" t="s">
        <v>1360</v>
      </c>
      <c r="B251" t="s">
        <v>763</v>
      </c>
      <c r="C251" t="s">
        <v>390</v>
      </c>
      <c r="D251" t="s">
        <v>549</v>
      </c>
      <c r="E251" t="s">
        <v>1379</v>
      </c>
      <c r="F251" t="s">
        <v>116</v>
      </c>
      <c r="G251" t="s">
        <v>1366</v>
      </c>
      <c r="H251">
        <v>5781</v>
      </c>
    </row>
    <row r="252" spans="1:8" ht="12.75">
      <c r="A252" s="962" t="s">
        <v>1360</v>
      </c>
      <c r="B252" t="s">
        <v>763</v>
      </c>
      <c r="C252" t="s">
        <v>390</v>
      </c>
      <c r="D252" t="s">
        <v>549</v>
      </c>
      <c r="E252" t="s">
        <v>1379</v>
      </c>
      <c r="F252" t="s">
        <v>116</v>
      </c>
      <c r="G252" t="s">
        <v>1367</v>
      </c>
      <c r="H252">
        <v>7036</v>
      </c>
    </row>
    <row r="253" spans="1:8" ht="12.75">
      <c r="A253" s="962" t="s">
        <v>1360</v>
      </c>
      <c r="B253" t="s">
        <v>763</v>
      </c>
      <c r="C253" t="s">
        <v>390</v>
      </c>
      <c r="D253" t="s">
        <v>549</v>
      </c>
      <c r="E253" t="s">
        <v>1379</v>
      </c>
      <c r="F253" t="s">
        <v>116</v>
      </c>
      <c r="G253" t="s">
        <v>1368</v>
      </c>
      <c r="H253">
        <v>7634</v>
      </c>
    </row>
    <row r="254" spans="1:8" ht="12.75">
      <c r="A254" s="962" t="s">
        <v>1360</v>
      </c>
      <c r="B254" t="s">
        <v>763</v>
      </c>
      <c r="C254" t="s">
        <v>390</v>
      </c>
      <c r="D254" t="s">
        <v>549</v>
      </c>
      <c r="E254" t="s">
        <v>1380</v>
      </c>
      <c r="F254" t="s">
        <v>116</v>
      </c>
      <c r="G254" t="s">
        <v>1350</v>
      </c>
      <c r="H254">
        <v>27913</v>
      </c>
    </row>
    <row r="255" spans="1:8" ht="12.75">
      <c r="A255" s="962" t="s">
        <v>1360</v>
      </c>
      <c r="B255" t="s">
        <v>763</v>
      </c>
      <c r="C255" t="s">
        <v>390</v>
      </c>
      <c r="D255" t="s">
        <v>549</v>
      </c>
      <c r="E255" t="s">
        <v>1380</v>
      </c>
      <c r="F255" t="s">
        <v>116</v>
      </c>
      <c r="G255" t="s">
        <v>1361</v>
      </c>
      <c r="H255">
        <v>43286</v>
      </c>
    </row>
    <row r="256" spans="1:8" ht="12.75">
      <c r="A256" s="962" t="s">
        <v>1360</v>
      </c>
      <c r="B256" t="s">
        <v>763</v>
      </c>
      <c r="C256" t="s">
        <v>390</v>
      </c>
      <c r="D256" t="s">
        <v>549</v>
      </c>
      <c r="E256" t="s">
        <v>1380</v>
      </c>
      <c r="F256" t="s">
        <v>116</v>
      </c>
      <c r="G256" t="s">
        <v>1362</v>
      </c>
      <c r="H256">
        <v>28197</v>
      </c>
    </row>
    <row r="257" spans="1:8" ht="12.75">
      <c r="A257" s="962" t="s">
        <v>1360</v>
      </c>
      <c r="B257" t="s">
        <v>763</v>
      </c>
      <c r="C257" t="s">
        <v>390</v>
      </c>
      <c r="D257" t="s">
        <v>549</v>
      </c>
      <c r="E257" t="s">
        <v>1380</v>
      </c>
      <c r="F257" t="s">
        <v>116</v>
      </c>
      <c r="G257" t="s">
        <v>1351</v>
      </c>
      <c r="H257">
        <v>25242</v>
      </c>
    </row>
    <row r="258" spans="1:8" ht="12.75">
      <c r="A258" s="962" t="s">
        <v>1360</v>
      </c>
      <c r="B258" t="s">
        <v>763</v>
      </c>
      <c r="C258" t="s">
        <v>390</v>
      </c>
      <c r="D258" t="s">
        <v>549</v>
      </c>
      <c r="E258" t="s">
        <v>1380</v>
      </c>
      <c r="F258" t="s">
        <v>116</v>
      </c>
      <c r="G258" t="s">
        <v>1352</v>
      </c>
      <c r="H258">
        <v>27299</v>
      </c>
    </row>
    <row r="259" spans="1:8" ht="12.75">
      <c r="A259" s="962" t="s">
        <v>1360</v>
      </c>
      <c r="B259" t="s">
        <v>763</v>
      </c>
      <c r="C259" t="s">
        <v>390</v>
      </c>
      <c r="D259" t="s">
        <v>549</v>
      </c>
      <c r="E259" t="s">
        <v>1380</v>
      </c>
      <c r="F259" t="s">
        <v>116</v>
      </c>
      <c r="G259" t="s">
        <v>1363</v>
      </c>
      <c r="H259">
        <v>45491</v>
      </c>
    </row>
    <row r="260" spans="1:8" ht="12.75">
      <c r="A260" s="962" t="s">
        <v>1360</v>
      </c>
      <c r="B260" t="s">
        <v>763</v>
      </c>
      <c r="C260" t="s">
        <v>390</v>
      </c>
      <c r="D260" t="s">
        <v>549</v>
      </c>
      <c r="E260" t="s">
        <v>1380</v>
      </c>
      <c r="F260" t="s">
        <v>116</v>
      </c>
      <c r="G260" t="s">
        <v>1364</v>
      </c>
      <c r="H260">
        <v>41072</v>
      </c>
    </row>
    <row r="261" spans="1:8" ht="12.75">
      <c r="A261" s="962" t="s">
        <v>1360</v>
      </c>
      <c r="B261" t="s">
        <v>763</v>
      </c>
      <c r="C261" t="s">
        <v>390</v>
      </c>
      <c r="D261" t="s">
        <v>549</v>
      </c>
      <c r="E261" t="s">
        <v>1380</v>
      </c>
      <c r="F261" t="s">
        <v>116</v>
      </c>
      <c r="G261" t="s">
        <v>1353</v>
      </c>
      <c r="H261">
        <v>26639</v>
      </c>
    </row>
    <row r="262" spans="1:8" ht="12.75">
      <c r="A262" s="962" t="s">
        <v>1360</v>
      </c>
      <c r="B262" t="s">
        <v>763</v>
      </c>
      <c r="C262" t="s">
        <v>390</v>
      </c>
      <c r="D262" t="s">
        <v>549</v>
      </c>
      <c r="E262" t="s">
        <v>1380</v>
      </c>
      <c r="F262" t="s">
        <v>116</v>
      </c>
      <c r="G262" t="s">
        <v>1365</v>
      </c>
      <c r="H262">
        <v>33962</v>
      </c>
    </row>
    <row r="263" spans="1:8" ht="12.75">
      <c r="A263" s="962" t="s">
        <v>1360</v>
      </c>
      <c r="B263" t="s">
        <v>763</v>
      </c>
      <c r="C263" t="s">
        <v>390</v>
      </c>
      <c r="D263" t="s">
        <v>549</v>
      </c>
      <c r="E263" t="s">
        <v>1380</v>
      </c>
      <c r="F263" t="s">
        <v>116</v>
      </c>
      <c r="G263" t="s">
        <v>1366</v>
      </c>
      <c r="H263">
        <v>28871</v>
      </c>
    </row>
    <row r="264" spans="1:8" ht="12.75">
      <c r="A264" s="962" t="s">
        <v>1360</v>
      </c>
      <c r="B264" t="s">
        <v>763</v>
      </c>
      <c r="C264" t="s">
        <v>390</v>
      </c>
      <c r="D264" t="s">
        <v>549</v>
      </c>
      <c r="E264" t="s">
        <v>1380</v>
      </c>
      <c r="F264" t="s">
        <v>116</v>
      </c>
      <c r="G264" t="s">
        <v>1367</v>
      </c>
      <c r="H264">
        <v>33998</v>
      </c>
    </row>
    <row r="265" spans="1:8" ht="12.75">
      <c r="A265" s="962" t="s">
        <v>1360</v>
      </c>
      <c r="B265" t="s">
        <v>763</v>
      </c>
      <c r="C265" t="s">
        <v>390</v>
      </c>
      <c r="D265" t="s">
        <v>549</v>
      </c>
      <c r="E265" t="s">
        <v>1380</v>
      </c>
      <c r="F265" t="s">
        <v>116</v>
      </c>
      <c r="G265" t="s">
        <v>1368</v>
      </c>
      <c r="H265">
        <v>38061</v>
      </c>
    </row>
    <row r="266" spans="1:8" ht="12.75">
      <c r="A266" s="962" t="s">
        <v>1360</v>
      </c>
      <c r="B266" t="s">
        <v>763</v>
      </c>
      <c r="C266" t="s">
        <v>390</v>
      </c>
      <c r="D266" t="s">
        <v>549</v>
      </c>
      <c r="E266" t="s">
        <v>1381</v>
      </c>
      <c r="F266" t="s">
        <v>116</v>
      </c>
      <c r="G266" t="s">
        <v>1350</v>
      </c>
      <c r="H266">
        <v>21575</v>
      </c>
    </row>
    <row r="267" spans="1:8" ht="12.75">
      <c r="A267" s="962" t="s">
        <v>1360</v>
      </c>
      <c r="B267" t="s">
        <v>763</v>
      </c>
      <c r="C267" t="s">
        <v>390</v>
      </c>
      <c r="D267" t="s">
        <v>549</v>
      </c>
      <c r="E267" t="s">
        <v>1381</v>
      </c>
      <c r="F267" t="s">
        <v>116</v>
      </c>
      <c r="G267" t="s">
        <v>1361</v>
      </c>
      <c r="H267">
        <v>33604</v>
      </c>
    </row>
    <row r="268" spans="1:8" ht="12.75">
      <c r="A268" s="962" t="s">
        <v>1360</v>
      </c>
      <c r="B268" t="s">
        <v>763</v>
      </c>
      <c r="C268" t="s">
        <v>390</v>
      </c>
      <c r="D268" t="s">
        <v>549</v>
      </c>
      <c r="E268" t="s">
        <v>1381</v>
      </c>
      <c r="F268" t="s">
        <v>116</v>
      </c>
      <c r="G268" t="s">
        <v>1362</v>
      </c>
      <c r="H268">
        <v>21186</v>
      </c>
    </row>
    <row r="269" spans="1:8" ht="12.75">
      <c r="A269" s="962" t="s">
        <v>1360</v>
      </c>
      <c r="B269" t="s">
        <v>763</v>
      </c>
      <c r="C269" t="s">
        <v>390</v>
      </c>
      <c r="D269" t="s">
        <v>549</v>
      </c>
      <c r="E269" t="s">
        <v>1381</v>
      </c>
      <c r="F269" t="s">
        <v>116</v>
      </c>
      <c r="G269" t="s">
        <v>1351</v>
      </c>
      <c r="H269">
        <v>20373</v>
      </c>
    </row>
    <row r="270" spans="1:8" ht="12.75">
      <c r="A270" s="962" t="s">
        <v>1360</v>
      </c>
      <c r="B270" t="s">
        <v>763</v>
      </c>
      <c r="C270" t="s">
        <v>390</v>
      </c>
      <c r="D270" t="s">
        <v>549</v>
      </c>
      <c r="E270" t="s">
        <v>1381</v>
      </c>
      <c r="F270" t="s">
        <v>116</v>
      </c>
      <c r="G270" t="s">
        <v>1352</v>
      </c>
      <c r="H270">
        <v>21565</v>
      </c>
    </row>
    <row r="271" spans="1:8" ht="12.75">
      <c r="A271" s="962" t="s">
        <v>1360</v>
      </c>
      <c r="B271" t="s">
        <v>763</v>
      </c>
      <c r="C271" t="s">
        <v>390</v>
      </c>
      <c r="D271" t="s">
        <v>549</v>
      </c>
      <c r="E271" t="s">
        <v>1381</v>
      </c>
      <c r="F271" t="s">
        <v>116</v>
      </c>
      <c r="G271" t="s">
        <v>1363</v>
      </c>
      <c r="H271">
        <v>33550</v>
      </c>
    </row>
    <row r="272" spans="1:8" ht="12.75">
      <c r="A272" s="962" t="s">
        <v>1360</v>
      </c>
      <c r="B272" t="s">
        <v>763</v>
      </c>
      <c r="C272" t="s">
        <v>390</v>
      </c>
      <c r="D272" t="s">
        <v>549</v>
      </c>
      <c r="E272" t="s">
        <v>1381</v>
      </c>
      <c r="F272" t="s">
        <v>116</v>
      </c>
      <c r="G272" t="s">
        <v>1364</v>
      </c>
      <c r="H272">
        <v>30160</v>
      </c>
    </row>
    <row r="273" spans="1:8" ht="12.75">
      <c r="A273" s="962" t="s">
        <v>1360</v>
      </c>
      <c r="B273" t="s">
        <v>763</v>
      </c>
      <c r="C273" t="s">
        <v>390</v>
      </c>
      <c r="D273" t="s">
        <v>549</v>
      </c>
      <c r="E273" t="s">
        <v>1381</v>
      </c>
      <c r="F273" t="s">
        <v>116</v>
      </c>
      <c r="G273" t="s">
        <v>1353</v>
      </c>
      <c r="H273">
        <v>20447</v>
      </c>
    </row>
    <row r="274" spans="1:8" ht="12.75">
      <c r="A274" s="962" t="s">
        <v>1360</v>
      </c>
      <c r="B274" t="s">
        <v>763</v>
      </c>
      <c r="C274" t="s">
        <v>390</v>
      </c>
      <c r="D274" t="s">
        <v>549</v>
      </c>
      <c r="E274" t="s">
        <v>1381</v>
      </c>
      <c r="F274" t="s">
        <v>116</v>
      </c>
      <c r="G274" t="s">
        <v>1365</v>
      </c>
      <c r="H274">
        <v>24402</v>
      </c>
    </row>
    <row r="275" spans="1:8" ht="12.75">
      <c r="A275" s="962" t="s">
        <v>1360</v>
      </c>
      <c r="B275" t="s">
        <v>763</v>
      </c>
      <c r="C275" t="s">
        <v>390</v>
      </c>
      <c r="D275" t="s">
        <v>549</v>
      </c>
      <c r="E275" t="s">
        <v>1381</v>
      </c>
      <c r="F275" t="s">
        <v>116</v>
      </c>
      <c r="G275" t="s">
        <v>1366</v>
      </c>
      <c r="H275">
        <v>23866</v>
      </c>
    </row>
    <row r="276" spans="1:8" ht="12.75">
      <c r="A276" s="962" t="s">
        <v>1360</v>
      </c>
      <c r="B276" t="s">
        <v>763</v>
      </c>
      <c r="C276" t="s">
        <v>390</v>
      </c>
      <c r="D276" t="s">
        <v>549</v>
      </c>
      <c r="E276" t="s">
        <v>1381</v>
      </c>
      <c r="F276" t="s">
        <v>116</v>
      </c>
      <c r="G276" t="s">
        <v>1367</v>
      </c>
      <c r="H276">
        <v>27655</v>
      </c>
    </row>
    <row r="277" spans="1:8" ht="12.75">
      <c r="A277" s="962" t="s">
        <v>1360</v>
      </c>
      <c r="B277" t="s">
        <v>763</v>
      </c>
      <c r="C277" t="s">
        <v>390</v>
      </c>
      <c r="D277" t="s">
        <v>549</v>
      </c>
      <c r="E277" t="s">
        <v>1381</v>
      </c>
      <c r="F277" t="s">
        <v>116</v>
      </c>
      <c r="G277" t="s">
        <v>1368</v>
      </c>
      <c r="H277">
        <v>30647</v>
      </c>
    </row>
    <row r="278" spans="1:8" ht="12.75">
      <c r="A278" s="962" t="s">
        <v>1360</v>
      </c>
      <c r="B278" t="s">
        <v>763</v>
      </c>
      <c r="C278" t="s">
        <v>390</v>
      </c>
      <c r="D278" t="s">
        <v>549</v>
      </c>
      <c r="E278" t="s">
        <v>1382</v>
      </c>
      <c r="F278" t="s">
        <v>116</v>
      </c>
      <c r="G278" t="s">
        <v>1350</v>
      </c>
      <c r="H278">
        <v>717</v>
      </c>
    </row>
    <row r="279" spans="1:8" ht="12.75">
      <c r="A279" s="962" t="s">
        <v>1360</v>
      </c>
      <c r="B279" t="s">
        <v>763</v>
      </c>
      <c r="C279" t="s">
        <v>390</v>
      </c>
      <c r="D279" t="s">
        <v>549</v>
      </c>
      <c r="E279" t="s">
        <v>1382</v>
      </c>
      <c r="F279" t="s">
        <v>116</v>
      </c>
      <c r="G279" t="s">
        <v>1361</v>
      </c>
      <c r="H279">
        <v>877</v>
      </c>
    </row>
    <row r="280" spans="1:8" ht="12.75">
      <c r="A280" s="962" t="s">
        <v>1360</v>
      </c>
      <c r="B280" t="s">
        <v>763</v>
      </c>
      <c r="C280" t="s">
        <v>390</v>
      </c>
      <c r="D280" t="s">
        <v>549</v>
      </c>
      <c r="E280" t="s">
        <v>1382</v>
      </c>
      <c r="F280" t="s">
        <v>116</v>
      </c>
      <c r="G280" t="s">
        <v>1362</v>
      </c>
      <c r="H280">
        <v>617</v>
      </c>
    </row>
    <row r="281" spans="1:8" ht="12.75">
      <c r="A281" s="962" t="s">
        <v>1360</v>
      </c>
      <c r="B281" t="s">
        <v>763</v>
      </c>
      <c r="C281" t="s">
        <v>390</v>
      </c>
      <c r="D281" t="s">
        <v>549</v>
      </c>
      <c r="E281" t="s">
        <v>1382</v>
      </c>
      <c r="F281" t="s">
        <v>116</v>
      </c>
      <c r="G281" t="s">
        <v>1351</v>
      </c>
      <c r="H281">
        <v>610</v>
      </c>
    </row>
    <row r="282" spans="1:8" ht="12.75">
      <c r="A282" s="962" t="s">
        <v>1360</v>
      </c>
      <c r="B282" t="s">
        <v>763</v>
      </c>
      <c r="C282" t="s">
        <v>390</v>
      </c>
      <c r="D282" t="s">
        <v>549</v>
      </c>
      <c r="E282" t="s">
        <v>1382</v>
      </c>
      <c r="F282" t="s">
        <v>116</v>
      </c>
      <c r="G282" t="s">
        <v>1352</v>
      </c>
      <c r="H282">
        <v>693</v>
      </c>
    </row>
    <row r="283" spans="1:8" ht="12.75">
      <c r="A283" s="962" t="s">
        <v>1360</v>
      </c>
      <c r="B283" t="s">
        <v>763</v>
      </c>
      <c r="C283" t="s">
        <v>390</v>
      </c>
      <c r="D283" t="s">
        <v>549</v>
      </c>
      <c r="E283" t="s">
        <v>1382</v>
      </c>
      <c r="F283" t="s">
        <v>116</v>
      </c>
      <c r="G283" t="s">
        <v>1363</v>
      </c>
      <c r="H283">
        <v>996</v>
      </c>
    </row>
    <row r="284" spans="1:8" ht="12.75">
      <c r="A284" s="962" t="s">
        <v>1360</v>
      </c>
      <c r="B284" t="s">
        <v>763</v>
      </c>
      <c r="C284" t="s">
        <v>390</v>
      </c>
      <c r="D284" t="s">
        <v>549</v>
      </c>
      <c r="E284" t="s">
        <v>1382</v>
      </c>
      <c r="F284" t="s">
        <v>116</v>
      </c>
      <c r="G284" t="s">
        <v>1364</v>
      </c>
      <c r="H284">
        <v>927</v>
      </c>
    </row>
    <row r="285" spans="1:8" ht="12.75">
      <c r="A285" s="962" t="s">
        <v>1360</v>
      </c>
      <c r="B285" t="s">
        <v>763</v>
      </c>
      <c r="C285" t="s">
        <v>390</v>
      </c>
      <c r="D285" t="s">
        <v>549</v>
      </c>
      <c r="E285" t="s">
        <v>1382</v>
      </c>
      <c r="F285" t="s">
        <v>116</v>
      </c>
      <c r="G285" t="s">
        <v>1353</v>
      </c>
      <c r="H285">
        <v>703</v>
      </c>
    </row>
    <row r="286" spans="1:8" ht="12.75">
      <c r="A286" s="962" t="s">
        <v>1360</v>
      </c>
      <c r="B286" t="s">
        <v>763</v>
      </c>
      <c r="C286" t="s">
        <v>390</v>
      </c>
      <c r="D286" t="s">
        <v>549</v>
      </c>
      <c r="E286" t="s">
        <v>1382</v>
      </c>
      <c r="F286" t="s">
        <v>116</v>
      </c>
      <c r="G286" t="s">
        <v>1365</v>
      </c>
      <c r="H286">
        <v>938</v>
      </c>
    </row>
    <row r="287" spans="1:8" ht="12.75">
      <c r="A287" s="962" t="s">
        <v>1360</v>
      </c>
      <c r="B287" t="s">
        <v>763</v>
      </c>
      <c r="C287" t="s">
        <v>390</v>
      </c>
      <c r="D287" t="s">
        <v>549</v>
      </c>
      <c r="E287" t="s">
        <v>1382</v>
      </c>
      <c r="F287" t="s">
        <v>116</v>
      </c>
      <c r="G287" t="s">
        <v>1366</v>
      </c>
      <c r="H287">
        <v>565</v>
      </c>
    </row>
    <row r="288" spans="1:8" ht="12.75">
      <c r="A288" s="962" t="s">
        <v>1360</v>
      </c>
      <c r="B288" t="s">
        <v>763</v>
      </c>
      <c r="C288" t="s">
        <v>390</v>
      </c>
      <c r="D288" t="s">
        <v>549</v>
      </c>
      <c r="E288" t="s">
        <v>1382</v>
      </c>
      <c r="F288" t="s">
        <v>116</v>
      </c>
      <c r="G288" t="s">
        <v>1367</v>
      </c>
      <c r="H288">
        <v>777</v>
      </c>
    </row>
    <row r="289" spans="1:8" ht="12.75">
      <c r="A289" s="962" t="s">
        <v>1360</v>
      </c>
      <c r="B289" t="s">
        <v>763</v>
      </c>
      <c r="C289" t="s">
        <v>390</v>
      </c>
      <c r="D289" t="s">
        <v>549</v>
      </c>
      <c r="E289" t="s">
        <v>1382</v>
      </c>
      <c r="F289" t="s">
        <v>116</v>
      </c>
      <c r="G289" t="s">
        <v>1368</v>
      </c>
      <c r="H289">
        <v>832</v>
      </c>
    </row>
    <row r="290" spans="1:8" ht="12.75">
      <c r="A290" s="962" t="s">
        <v>1360</v>
      </c>
      <c r="B290" t="s">
        <v>763</v>
      </c>
      <c r="C290" t="s">
        <v>390</v>
      </c>
      <c r="D290" t="s">
        <v>549</v>
      </c>
      <c r="E290" t="s">
        <v>1383</v>
      </c>
      <c r="F290" t="s">
        <v>1238</v>
      </c>
      <c r="G290" t="s">
        <v>1350</v>
      </c>
      <c r="H290">
        <v>1670</v>
      </c>
    </row>
    <row r="291" spans="1:8" ht="12.75">
      <c r="A291" s="962" t="s">
        <v>1360</v>
      </c>
      <c r="B291" t="s">
        <v>763</v>
      </c>
      <c r="C291" t="s">
        <v>390</v>
      </c>
      <c r="D291" t="s">
        <v>549</v>
      </c>
      <c r="E291" t="s">
        <v>1383</v>
      </c>
      <c r="F291" t="s">
        <v>1238</v>
      </c>
      <c r="G291" t="s">
        <v>1361</v>
      </c>
      <c r="H291">
        <v>1670</v>
      </c>
    </row>
    <row r="292" spans="1:8" ht="12.75">
      <c r="A292" s="962" t="s">
        <v>1360</v>
      </c>
      <c r="B292" t="s">
        <v>763</v>
      </c>
      <c r="C292" t="s">
        <v>390</v>
      </c>
      <c r="D292" t="s">
        <v>549</v>
      </c>
      <c r="E292" t="s">
        <v>1383</v>
      </c>
      <c r="F292" t="s">
        <v>1238</v>
      </c>
      <c r="G292" t="s">
        <v>1362</v>
      </c>
      <c r="H292">
        <v>1670</v>
      </c>
    </row>
    <row r="293" spans="1:8" ht="12.75">
      <c r="A293" s="962" t="s">
        <v>1360</v>
      </c>
      <c r="B293" t="s">
        <v>763</v>
      </c>
      <c r="C293" t="s">
        <v>390</v>
      </c>
      <c r="D293" t="s">
        <v>549</v>
      </c>
      <c r="E293" t="s">
        <v>1383</v>
      </c>
      <c r="F293" t="s">
        <v>1238</v>
      </c>
      <c r="G293" t="s">
        <v>1351</v>
      </c>
      <c r="H293">
        <v>1670</v>
      </c>
    </row>
    <row r="294" spans="1:8" ht="12.75">
      <c r="A294" s="962" t="s">
        <v>1360</v>
      </c>
      <c r="B294" t="s">
        <v>763</v>
      </c>
      <c r="C294" t="s">
        <v>390</v>
      </c>
      <c r="D294" t="s">
        <v>549</v>
      </c>
      <c r="E294" t="s">
        <v>1383</v>
      </c>
      <c r="F294" t="s">
        <v>1238</v>
      </c>
      <c r="G294" t="s">
        <v>1352</v>
      </c>
      <c r="H294">
        <v>1670</v>
      </c>
    </row>
    <row r="295" spans="1:8" ht="12.75">
      <c r="A295" s="962" t="s">
        <v>1360</v>
      </c>
      <c r="B295" t="s">
        <v>763</v>
      </c>
      <c r="C295" t="s">
        <v>390</v>
      </c>
      <c r="D295" t="s">
        <v>549</v>
      </c>
      <c r="E295" t="s">
        <v>1383</v>
      </c>
      <c r="F295" t="s">
        <v>1238</v>
      </c>
      <c r="G295" t="s">
        <v>1363</v>
      </c>
      <c r="H295">
        <v>1670</v>
      </c>
    </row>
    <row r="296" spans="1:8" ht="12.75">
      <c r="A296" s="962" t="s">
        <v>1360</v>
      </c>
      <c r="B296" t="s">
        <v>763</v>
      </c>
      <c r="C296" t="s">
        <v>390</v>
      </c>
      <c r="D296" t="s">
        <v>549</v>
      </c>
      <c r="E296" t="s">
        <v>1383</v>
      </c>
      <c r="F296" t="s">
        <v>1238</v>
      </c>
      <c r="G296" t="s">
        <v>1364</v>
      </c>
      <c r="H296">
        <v>1670</v>
      </c>
    </row>
    <row r="297" spans="1:8" ht="12.75">
      <c r="A297" s="962" t="s">
        <v>1360</v>
      </c>
      <c r="B297" t="s">
        <v>763</v>
      </c>
      <c r="C297" t="s">
        <v>390</v>
      </c>
      <c r="D297" t="s">
        <v>549</v>
      </c>
      <c r="E297" t="s">
        <v>1383</v>
      </c>
      <c r="F297" t="s">
        <v>1238</v>
      </c>
      <c r="G297" t="s">
        <v>1353</v>
      </c>
      <c r="H297">
        <v>1670</v>
      </c>
    </row>
    <row r="298" spans="1:8" ht="12.75">
      <c r="A298" s="962" t="s">
        <v>1360</v>
      </c>
      <c r="B298" t="s">
        <v>763</v>
      </c>
      <c r="C298" t="s">
        <v>390</v>
      </c>
      <c r="D298" t="s">
        <v>549</v>
      </c>
      <c r="E298" t="s">
        <v>1383</v>
      </c>
      <c r="F298" t="s">
        <v>1238</v>
      </c>
      <c r="G298" t="s">
        <v>1365</v>
      </c>
      <c r="H298">
        <v>1670</v>
      </c>
    </row>
    <row r="299" spans="1:8" ht="12.75">
      <c r="A299" s="962" t="s">
        <v>1360</v>
      </c>
      <c r="B299" t="s">
        <v>763</v>
      </c>
      <c r="C299" t="s">
        <v>390</v>
      </c>
      <c r="D299" t="s">
        <v>549</v>
      </c>
      <c r="E299" t="s">
        <v>1383</v>
      </c>
      <c r="F299" t="s">
        <v>1238</v>
      </c>
      <c r="G299" t="s">
        <v>1366</v>
      </c>
      <c r="H299">
        <v>1670</v>
      </c>
    </row>
    <row r="300" spans="1:8" ht="12.75">
      <c r="A300" s="962" t="s">
        <v>1360</v>
      </c>
      <c r="B300" t="s">
        <v>763</v>
      </c>
      <c r="C300" t="s">
        <v>390</v>
      </c>
      <c r="D300" t="s">
        <v>549</v>
      </c>
      <c r="E300" t="s">
        <v>1383</v>
      </c>
      <c r="F300" t="s">
        <v>1238</v>
      </c>
      <c r="G300" t="s">
        <v>1367</v>
      </c>
      <c r="H300">
        <v>1670</v>
      </c>
    </row>
    <row r="301" spans="1:8" ht="12.75">
      <c r="A301" s="962" t="s">
        <v>1360</v>
      </c>
      <c r="B301" t="s">
        <v>763</v>
      </c>
      <c r="C301" t="s">
        <v>390</v>
      </c>
      <c r="D301" t="s">
        <v>549</v>
      </c>
      <c r="E301" t="s">
        <v>1383</v>
      </c>
      <c r="F301" t="s">
        <v>1238</v>
      </c>
      <c r="G301" t="s">
        <v>1368</v>
      </c>
      <c r="H301">
        <v>1670</v>
      </c>
    </row>
    <row r="302" spans="1:8" ht="12.75">
      <c r="A302" s="962" t="s">
        <v>1360</v>
      </c>
      <c r="B302" t="s">
        <v>631</v>
      </c>
      <c r="C302" t="s">
        <v>1323</v>
      </c>
      <c r="D302" t="s">
        <v>1286</v>
      </c>
      <c r="E302" t="s">
        <v>1384</v>
      </c>
      <c r="F302" t="s">
        <v>1238</v>
      </c>
      <c r="G302" t="s">
        <v>1350</v>
      </c>
      <c r="H302">
        <v>-39281</v>
      </c>
    </row>
    <row r="303" spans="1:8" ht="12.75">
      <c r="A303" s="962" t="s">
        <v>1360</v>
      </c>
      <c r="B303" t="s">
        <v>631</v>
      </c>
      <c r="C303" t="s">
        <v>1323</v>
      </c>
      <c r="D303" t="s">
        <v>1286</v>
      </c>
      <c r="E303" t="s">
        <v>1384</v>
      </c>
      <c r="F303" t="s">
        <v>1238</v>
      </c>
      <c r="G303" t="s">
        <v>1361</v>
      </c>
      <c r="H303">
        <v>-39281</v>
      </c>
    </row>
    <row r="304" spans="1:8" ht="12.75">
      <c r="A304" s="962" t="s">
        <v>1360</v>
      </c>
      <c r="B304" t="s">
        <v>631</v>
      </c>
      <c r="C304" t="s">
        <v>1323</v>
      </c>
      <c r="D304" t="s">
        <v>1286</v>
      </c>
      <c r="E304" t="s">
        <v>1384</v>
      </c>
      <c r="F304" t="s">
        <v>1238</v>
      </c>
      <c r="G304" t="s">
        <v>1362</v>
      </c>
      <c r="H304">
        <v>-39281</v>
      </c>
    </row>
    <row r="305" spans="1:8" ht="12.75">
      <c r="A305" s="962" t="s">
        <v>1360</v>
      </c>
      <c r="B305" t="s">
        <v>631</v>
      </c>
      <c r="C305" t="s">
        <v>1323</v>
      </c>
      <c r="D305" t="s">
        <v>1286</v>
      </c>
      <c r="E305" t="s">
        <v>1384</v>
      </c>
      <c r="F305" t="s">
        <v>1238</v>
      </c>
      <c r="G305" t="s">
        <v>1351</v>
      </c>
      <c r="H305">
        <v>-39281</v>
      </c>
    </row>
    <row r="306" spans="1:8" ht="12.75">
      <c r="A306" s="962" t="s">
        <v>1360</v>
      </c>
      <c r="B306" t="s">
        <v>631</v>
      </c>
      <c r="C306" t="s">
        <v>1323</v>
      </c>
      <c r="D306" t="s">
        <v>1286</v>
      </c>
      <c r="E306" t="s">
        <v>1384</v>
      </c>
      <c r="F306" t="s">
        <v>1238</v>
      </c>
      <c r="G306" t="s">
        <v>1352</v>
      </c>
      <c r="H306">
        <v>-39281</v>
      </c>
    </row>
    <row r="307" spans="1:8" ht="12.75">
      <c r="A307" s="962" t="s">
        <v>1360</v>
      </c>
      <c r="B307" t="s">
        <v>631</v>
      </c>
      <c r="C307" t="s">
        <v>1323</v>
      </c>
      <c r="D307" t="s">
        <v>1286</v>
      </c>
      <c r="E307" t="s">
        <v>1384</v>
      </c>
      <c r="F307" t="s">
        <v>1238</v>
      </c>
      <c r="G307" t="s">
        <v>1363</v>
      </c>
      <c r="H307">
        <v>-39281</v>
      </c>
    </row>
    <row r="308" spans="1:8" ht="12.75">
      <c r="A308" s="962" t="s">
        <v>1360</v>
      </c>
      <c r="B308" t="s">
        <v>631</v>
      </c>
      <c r="C308" t="s">
        <v>1323</v>
      </c>
      <c r="D308" t="s">
        <v>1286</v>
      </c>
      <c r="E308" t="s">
        <v>1384</v>
      </c>
      <c r="F308" t="s">
        <v>1238</v>
      </c>
      <c r="G308" t="s">
        <v>1364</v>
      </c>
      <c r="H308">
        <v>-39281</v>
      </c>
    </row>
    <row r="309" spans="1:8" ht="12.75">
      <c r="A309" s="962" t="s">
        <v>1360</v>
      </c>
      <c r="B309" t="s">
        <v>631</v>
      </c>
      <c r="C309" t="s">
        <v>1323</v>
      </c>
      <c r="D309" t="s">
        <v>1286</v>
      </c>
      <c r="E309" t="s">
        <v>1384</v>
      </c>
      <c r="F309" t="s">
        <v>1238</v>
      </c>
      <c r="G309" t="s">
        <v>1353</v>
      </c>
      <c r="H309">
        <v>-39281</v>
      </c>
    </row>
    <row r="310" spans="1:8" ht="12.75">
      <c r="A310" s="962" t="s">
        <v>1360</v>
      </c>
      <c r="B310" t="s">
        <v>631</v>
      </c>
      <c r="C310" t="s">
        <v>1323</v>
      </c>
      <c r="D310" t="s">
        <v>1286</v>
      </c>
      <c r="E310" t="s">
        <v>1384</v>
      </c>
      <c r="F310" t="s">
        <v>1238</v>
      </c>
      <c r="G310" t="s">
        <v>1365</v>
      </c>
      <c r="H310">
        <v>-39281</v>
      </c>
    </row>
    <row r="311" spans="1:8" ht="12.75">
      <c r="A311" s="962" t="s">
        <v>1360</v>
      </c>
      <c r="B311" t="s">
        <v>631</v>
      </c>
      <c r="C311" t="s">
        <v>1323</v>
      </c>
      <c r="D311" t="s">
        <v>1286</v>
      </c>
      <c r="E311" t="s">
        <v>1384</v>
      </c>
      <c r="F311" t="s">
        <v>1238</v>
      </c>
      <c r="G311" t="s">
        <v>1366</v>
      </c>
      <c r="H311">
        <v>-39281</v>
      </c>
    </row>
    <row r="312" spans="1:8" ht="12.75">
      <c r="A312" s="962" t="s">
        <v>1360</v>
      </c>
      <c r="B312" t="s">
        <v>631</v>
      </c>
      <c r="C312" t="s">
        <v>1323</v>
      </c>
      <c r="D312" t="s">
        <v>1286</v>
      </c>
      <c r="E312" t="s">
        <v>1384</v>
      </c>
      <c r="F312" t="s">
        <v>1238</v>
      </c>
      <c r="G312" t="s">
        <v>1367</v>
      </c>
      <c r="H312">
        <v>-39281</v>
      </c>
    </row>
    <row r="313" spans="1:8" ht="12.75">
      <c r="A313" s="962" t="s">
        <v>1360</v>
      </c>
      <c r="B313" t="s">
        <v>631</v>
      </c>
      <c r="C313" t="s">
        <v>1323</v>
      </c>
      <c r="D313" t="s">
        <v>1286</v>
      </c>
      <c r="E313" t="s">
        <v>1384</v>
      </c>
      <c r="F313" t="s">
        <v>1238</v>
      </c>
      <c r="G313" t="s">
        <v>1368</v>
      </c>
      <c r="H313">
        <v>-39281</v>
      </c>
    </row>
    <row r="314" spans="1:8" ht="12.75">
      <c r="A314" s="962" t="s">
        <v>1360</v>
      </c>
      <c r="B314" t="s">
        <v>631</v>
      </c>
      <c r="C314" t="s">
        <v>475</v>
      </c>
      <c r="D314" t="s">
        <v>1286</v>
      </c>
      <c r="E314" t="s">
        <v>1385</v>
      </c>
      <c r="F314" t="s">
        <v>116</v>
      </c>
      <c r="G314" t="s">
        <v>1350</v>
      </c>
      <c r="H314">
        <v>-500682</v>
      </c>
    </row>
    <row r="315" spans="1:8" ht="12.75">
      <c r="A315" s="962" t="s">
        <v>1360</v>
      </c>
      <c r="B315" t="s">
        <v>631</v>
      </c>
      <c r="C315" t="s">
        <v>475</v>
      </c>
      <c r="D315" t="s">
        <v>1286</v>
      </c>
      <c r="E315" t="s">
        <v>1385</v>
      </c>
      <c r="F315" t="s">
        <v>116</v>
      </c>
      <c r="G315" t="s">
        <v>1361</v>
      </c>
      <c r="H315">
        <v>-780191</v>
      </c>
    </row>
    <row r="316" spans="1:8" ht="12.75">
      <c r="A316" s="962" t="s">
        <v>1360</v>
      </c>
      <c r="B316" t="s">
        <v>631</v>
      </c>
      <c r="C316" t="s">
        <v>475</v>
      </c>
      <c r="D316" t="s">
        <v>1286</v>
      </c>
      <c r="E316" t="s">
        <v>1385</v>
      </c>
      <c r="F316" t="s">
        <v>116</v>
      </c>
      <c r="G316" t="s">
        <v>1362</v>
      </c>
      <c r="H316">
        <v>-555939</v>
      </c>
    </row>
    <row r="317" spans="1:8" ht="12.75">
      <c r="A317" s="962" t="s">
        <v>1360</v>
      </c>
      <c r="B317" t="s">
        <v>631</v>
      </c>
      <c r="C317" t="s">
        <v>475</v>
      </c>
      <c r="D317" t="s">
        <v>1286</v>
      </c>
      <c r="E317" t="s">
        <v>1385</v>
      </c>
      <c r="F317" t="s">
        <v>116</v>
      </c>
      <c r="G317" t="s">
        <v>1351</v>
      </c>
      <c r="H317">
        <v>-507785</v>
      </c>
    </row>
    <row r="318" spans="1:8" ht="12.75">
      <c r="A318" s="962" t="s">
        <v>1360</v>
      </c>
      <c r="B318" t="s">
        <v>631</v>
      </c>
      <c r="C318" t="s">
        <v>475</v>
      </c>
      <c r="D318" t="s">
        <v>1286</v>
      </c>
      <c r="E318" t="s">
        <v>1385</v>
      </c>
      <c r="F318" t="s">
        <v>116</v>
      </c>
      <c r="G318" t="s">
        <v>1352</v>
      </c>
      <c r="H318">
        <v>-509791</v>
      </c>
    </row>
    <row r="319" spans="1:8" ht="12.75">
      <c r="A319" s="962" t="s">
        <v>1360</v>
      </c>
      <c r="B319" t="s">
        <v>631</v>
      </c>
      <c r="C319" t="s">
        <v>475</v>
      </c>
      <c r="D319" t="s">
        <v>1286</v>
      </c>
      <c r="E319" t="s">
        <v>1385</v>
      </c>
      <c r="F319" t="s">
        <v>116</v>
      </c>
      <c r="G319" t="s">
        <v>1363</v>
      </c>
      <c r="H319">
        <v>-685141</v>
      </c>
    </row>
    <row r="320" spans="1:8" ht="12.75">
      <c r="A320" s="962" t="s">
        <v>1360</v>
      </c>
      <c r="B320" t="s">
        <v>631</v>
      </c>
      <c r="C320" t="s">
        <v>475</v>
      </c>
      <c r="D320" t="s">
        <v>1286</v>
      </c>
      <c r="E320" t="s">
        <v>1385</v>
      </c>
      <c r="F320" t="s">
        <v>116</v>
      </c>
      <c r="G320" t="s">
        <v>1364</v>
      </c>
      <c r="H320">
        <v>-615477</v>
      </c>
    </row>
    <row r="321" spans="1:8" ht="12.75">
      <c r="A321" s="962" t="s">
        <v>1360</v>
      </c>
      <c r="B321" t="s">
        <v>631</v>
      </c>
      <c r="C321" t="s">
        <v>475</v>
      </c>
      <c r="D321" t="s">
        <v>1286</v>
      </c>
      <c r="E321" t="s">
        <v>1385</v>
      </c>
      <c r="F321" t="s">
        <v>116</v>
      </c>
      <c r="G321" t="s">
        <v>1353</v>
      </c>
      <c r="H321">
        <v>-480723</v>
      </c>
    </row>
    <row r="322" spans="1:8" ht="12.75">
      <c r="A322" s="962" t="s">
        <v>1360</v>
      </c>
      <c r="B322" t="s">
        <v>631</v>
      </c>
      <c r="C322" t="s">
        <v>475</v>
      </c>
      <c r="D322" t="s">
        <v>1286</v>
      </c>
      <c r="E322" t="s">
        <v>1385</v>
      </c>
      <c r="F322" t="s">
        <v>116</v>
      </c>
      <c r="G322" t="s">
        <v>1365</v>
      </c>
      <c r="H322">
        <v>-516550</v>
      </c>
    </row>
    <row r="323" spans="1:8" ht="12.75">
      <c r="A323" s="962" t="s">
        <v>1360</v>
      </c>
      <c r="B323" t="s">
        <v>631</v>
      </c>
      <c r="C323" t="s">
        <v>475</v>
      </c>
      <c r="D323" t="s">
        <v>1286</v>
      </c>
      <c r="E323" t="s">
        <v>1385</v>
      </c>
      <c r="F323" t="s">
        <v>116</v>
      </c>
      <c r="G323" t="s">
        <v>1366</v>
      </c>
      <c r="H323">
        <v>-600606</v>
      </c>
    </row>
    <row r="324" spans="1:8" ht="12.75">
      <c r="A324" s="962" t="s">
        <v>1360</v>
      </c>
      <c r="B324" t="s">
        <v>631</v>
      </c>
      <c r="C324" t="s">
        <v>475</v>
      </c>
      <c r="D324" t="s">
        <v>1286</v>
      </c>
      <c r="E324" t="s">
        <v>1385</v>
      </c>
      <c r="F324" t="s">
        <v>116</v>
      </c>
      <c r="G324" t="s">
        <v>1367</v>
      </c>
      <c r="H324">
        <v>-670883</v>
      </c>
    </row>
    <row r="325" spans="1:8" ht="12.75">
      <c r="A325" s="962" t="s">
        <v>1360</v>
      </c>
      <c r="B325" t="s">
        <v>631</v>
      </c>
      <c r="C325" t="s">
        <v>475</v>
      </c>
      <c r="D325" t="s">
        <v>1286</v>
      </c>
      <c r="E325" t="s">
        <v>1385</v>
      </c>
      <c r="F325" t="s">
        <v>116</v>
      </c>
      <c r="G325" t="s">
        <v>1368</v>
      </c>
      <c r="H325">
        <v>-733061</v>
      </c>
    </row>
    <row r="326" spans="1:8" ht="12.75">
      <c r="A326" s="962" t="s">
        <v>1360</v>
      </c>
      <c r="B326" t="s">
        <v>631</v>
      </c>
      <c r="C326" t="s">
        <v>475</v>
      </c>
      <c r="D326" t="s">
        <v>1286</v>
      </c>
      <c r="E326" t="s">
        <v>1386</v>
      </c>
      <c r="F326" t="s">
        <v>116</v>
      </c>
      <c r="G326" t="s">
        <v>1350</v>
      </c>
      <c r="H326">
        <v>-3424</v>
      </c>
    </row>
    <row r="327" spans="1:8" ht="12.75">
      <c r="A327" s="962" t="s">
        <v>1360</v>
      </c>
      <c r="B327" t="s">
        <v>631</v>
      </c>
      <c r="C327" t="s">
        <v>475</v>
      </c>
      <c r="D327" t="s">
        <v>1286</v>
      </c>
      <c r="E327" t="s">
        <v>1386</v>
      </c>
      <c r="F327" t="s">
        <v>116</v>
      </c>
      <c r="G327" t="s">
        <v>1361</v>
      </c>
      <c r="H327">
        <v>-14408</v>
      </c>
    </row>
    <row r="328" spans="1:8" ht="12.75">
      <c r="A328" s="962" t="s">
        <v>1360</v>
      </c>
      <c r="B328" t="s">
        <v>631</v>
      </c>
      <c r="C328" t="s">
        <v>475</v>
      </c>
      <c r="D328" t="s">
        <v>1286</v>
      </c>
      <c r="E328" t="s">
        <v>1386</v>
      </c>
      <c r="F328" t="s">
        <v>116</v>
      </c>
      <c r="G328" t="s">
        <v>1362</v>
      </c>
      <c r="H328">
        <v>-2080</v>
      </c>
    </row>
    <row r="329" spans="1:8" ht="12.75">
      <c r="A329" s="962" t="s">
        <v>1360</v>
      </c>
      <c r="B329" t="s">
        <v>631</v>
      </c>
      <c r="C329" t="s">
        <v>475</v>
      </c>
      <c r="D329" t="s">
        <v>1286</v>
      </c>
      <c r="E329" t="s">
        <v>1386</v>
      </c>
      <c r="F329" t="s">
        <v>116</v>
      </c>
      <c r="G329" t="s">
        <v>1351</v>
      </c>
      <c r="H329">
        <v>-1904</v>
      </c>
    </row>
    <row r="330" spans="1:8" ht="12.75">
      <c r="A330" s="962" t="s">
        <v>1360</v>
      </c>
      <c r="B330" t="s">
        <v>631</v>
      </c>
      <c r="C330" t="s">
        <v>475</v>
      </c>
      <c r="D330" t="s">
        <v>1286</v>
      </c>
      <c r="E330" t="s">
        <v>1386</v>
      </c>
      <c r="F330" t="s">
        <v>116</v>
      </c>
      <c r="G330" t="s">
        <v>1352</v>
      </c>
      <c r="H330">
        <v>-2072</v>
      </c>
    </row>
    <row r="331" spans="1:8" ht="12.75">
      <c r="A331" s="962" t="s">
        <v>1360</v>
      </c>
      <c r="B331" t="s">
        <v>631</v>
      </c>
      <c r="C331" t="s">
        <v>475</v>
      </c>
      <c r="D331" t="s">
        <v>1286</v>
      </c>
      <c r="E331" t="s">
        <v>1386</v>
      </c>
      <c r="F331" t="s">
        <v>116</v>
      </c>
      <c r="G331" t="s">
        <v>1363</v>
      </c>
      <c r="H331">
        <v>-10014</v>
      </c>
    </row>
    <row r="332" spans="1:8" ht="12.75">
      <c r="A332" s="962" t="s">
        <v>1360</v>
      </c>
      <c r="B332" t="s">
        <v>631</v>
      </c>
      <c r="C332" t="s">
        <v>475</v>
      </c>
      <c r="D332" t="s">
        <v>1286</v>
      </c>
      <c r="E332" t="s">
        <v>1386</v>
      </c>
      <c r="F332" t="s">
        <v>116</v>
      </c>
      <c r="G332" t="s">
        <v>1364</v>
      </c>
      <c r="H332">
        <v>-14300</v>
      </c>
    </row>
    <row r="333" spans="1:8" ht="12.75">
      <c r="A333" s="962" t="s">
        <v>1360</v>
      </c>
      <c r="B333" t="s">
        <v>631</v>
      </c>
      <c r="C333" t="s">
        <v>475</v>
      </c>
      <c r="D333" t="s">
        <v>1286</v>
      </c>
      <c r="E333" t="s">
        <v>1386</v>
      </c>
      <c r="F333" t="s">
        <v>116</v>
      </c>
      <c r="G333" t="s">
        <v>1353</v>
      </c>
      <c r="H333">
        <v>-1646</v>
      </c>
    </row>
    <row r="334" spans="1:8" ht="12.75">
      <c r="A334" s="962" t="s">
        <v>1360</v>
      </c>
      <c r="B334" t="s">
        <v>631</v>
      </c>
      <c r="C334" t="s">
        <v>475</v>
      </c>
      <c r="D334" t="s">
        <v>1286</v>
      </c>
      <c r="E334" t="s">
        <v>1386</v>
      </c>
      <c r="F334" t="s">
        <v>116</v>
      </c>
      <c r="G334" t="s">
        <v>1365</v>
      </c>
      <c r="H334">
        <v>-4389</v>
      </c>
    </row>
    <row r="335" spans="1:8" ht="12.75">
      <c r="A335" s="962" t="s">
        <v>1360</v>
      </c>
      <c r="B335" t="s">
        <v>631</v>
      </c>
      <c r="C335" t="s">
        <v>475</v>
      </c>
      <c r="D335" t="s">
        <v>1286</v>
      </c>
      <c r="E335" t="s">
        <v>1386</v>
      </c>
      <c r="F335" t="s">
        <v>116</v>
      </c>
      <c r="G335" t="s">
        <v>1366</v>
      </c>
      <c r="H335">
        <v>-5908</v>
      </c>
    </row>
    <row r="336" spans="1:8" ht="12.75">
      <c r="A336" s="962" t="s">
        <v>1360</v>
      </c>
      <c r="B336" t="s">
        <v>631</v>
      </c>
      <c r="C336" t="s">
        <v>475</v>
      </c>
      <c r="D336" t="s">
        <v>1286</v>
      </c>
      <c r="E336" t="s">
        <v>1386</v>
      </c>
      <c r="F336" t="s">
        <v>116</v>
      </c>
      <c r="G336" t="s">
        <v>1367</v>
      </c>
      <c r="H336">
        <v>-7703</v>
      </c>
    </row>
    <row r="337" spans="1:8" ht="12.75">
      <c r="A337" s="962" t="s">
        <v>1360</v>
      </c>
      <c r="B337" t="s">
        <v>631</v>
      </c>
      <c r="C337" t="s">
        <v>475</v>
      </c>
      <c r="D337" t="s">
        <v>1286</v>
      </c>
      <c r="E337" t="s">
        <v>1386</v>
      </c>
      <c r="F337" t="s">
        <v>116</v>
      </c>
      <c r="G337" t="s">
        <v>1368</v>
      </c>
      <c r="H337">
        <v>-9541</v>
      </c>
    </row>
    <row r="338" spans="1:8" ht="12.75">
      <c r="A338" s="962" t="s">
        <v>1360</v>
      </c>
      <c r="B338" t="s">
        <v>631</v>
      </c>
      <c r="C338" t="s">
        <v>1356</v>
      </c>
      <c r="D338" t="s">
        <v>1286</v>
      </c>
      <c r="E338" t="s">
        <v>1387</v>
      </c>
      <c r="F338" t="s">
        <v>1238</v>
      </c>
      <c r="G338" t="s">
        <v>1350</v>
      </c>
      <c r="H338">
        <v>-4978</v>
      </c>
    </row>
    <row r="339" spans="1:8" ht="12.75">
      <c r="A339" s="962" t="s">
        <v>1360</v>
      </c>
      <c r="B339" t="s">
        <v>631</v>
      </c>
      <c r="C339" t="s">
        <v>1356</v>
      </c>
      <c r="D339" t="s">
        <v>1286</v>
      </c>
      <c r="E339" t="s">
        <v>1387</v>
      </c>
      <c r="F339" t="s">
        <v>1238</v>
      </c>
      <c r="G339" t="s">
        <v>1361</v>
      </c>
      <c r="H339">
        <v>-4978</v>
      </c>
    </row>
    <row r="340" spans="1:8" ht="12.75">
      <c r="A340" s="962" t="s">
        <v>1360</v>
      </c>
      <c r="B340" t="s">
        <v>631</v>
      </c>
      <c r="C340" t="s">
        <v>1356</v>
      </c>
      <c r="D340" t="s">
        <v>1286</v>
      </c>
      <c r="E340" t="s">
        <v>1387</v>
      </c>
      <c r="F340" t="s">
        <v>1238</v>
      </c>
      <c r="G340" t="s">
        <v>1362</v>
      </c>
      <c r="H340">
        <v>-4978</v>
      </c>
    </row>
    <row r="341" spans="1:8" ht="12.75">
      <c r="A341" s="962" t="s">
        <v>1360</v>
      </c>
      <c r="B341" t="s">
        <v>631</v>
      </c>
      <c r="C341" t="s">
        <v>1356</v>
      </c>
      <c r="D341" t="s">
        <v>1286</v>
      </c>
      <c r="E341" t="s">
        <v>1387</v>
      </c>
      <c r="F341" t="s">
        <v>1238</v>
      </c>
      <c r="G341" t="s">
        <v>1351</v>
      </c>
      <c r="H341">
        <v>-4978</v>
      </c>
    </row>
    <row r="342" spans="1:8" ht="12.75">
      <c r="A342" s="962" t="s">
        <v>1360</v>
      </c>
      <c r="B342" t="s">
        <v>631</v>
      </c>
      <c r="C342" t="s">
        <v>1356</v>
      </c>
      <c r="D342" t="s">
        <v>1286</v>
      </c>
      <c r="E342" t="s">
        <v>1387</v>
      </c>
      <c r="F342" t="s">
        <v>1238</v>
      </c>
      <c r="G342" t="s">
        <v>1352</v>
      </c>
      <c r="H342">
        <v>-4978</v>
      </c>
    </row>
    <row r="343" spans="1:8" ht="12.75">
      <c r="A343" s="962" t="s">
        <v>1360</v>
      </c>
      <c r="B343" t="s">
        <v>631</v>
      </c>
      <c r="C343" t="s">
        <v>1356</v>
      </c>
      <c r="D343" t="s">
        <v>1286</v>
      </c>
      <c r="E343" t="s">
        <v>1387</v>
      </c>
      <c r="F343" t="s">
        <v>1238</v>
      </c>
      <c r="G343" t="s">
        <v>1363</v>
      </c>
      <c r="H343">
        <v>-4978</v>
      </c>
    </row>
    <row r="344" spans="1:8" ht="12.75">
      <c r="A344" s="962" t="s">
        <v>1360</v>
      </c>
      <c r="B344" t="s">
        <v>631</v>
      </c>
      <c r="C344" t="s">
        <v>1356</v>
      </c>
      <c r="D344" t="s">
        <v>1286</v>
      </c>
      <c r="E344" t="s">
        <v>1387</v>
      </c>
      <c r="F344" t="s">
        <v>1238</v>
      </c>
      <c r="G344" t="s">
        <v>1364</v>
      </c>
      <c r="H344">
        <v>-4978</v>
      </c>
    </row>
    <row r="345" spans="1:8" ht="12.75">
      <c r="A345" s="962" t="s">
        <v>1360</v>
      </c>
      <c r="B345" t="s">
        <v>631</v>
      </c>
      <c r="C345" t="s">
        <v>1356</v>
      </c>
      <c r="D345" t="s">
        <v>1286</v>
      </c>
      <c r="E345" t="s">
        <v>1387</v>
      </c>
      <c r="F345" t="s">
        <v>1238</v>
      </c>
      <c r="G345" t="s">
        <v>1353</v>
      </c>
      <c r="H345">
        <v>-4978</v>
      </c>
    </row>
    <row r="346" spans="1:8" ht="12.75">
      <c r="A346" s="962" t="s">
        <v>1360</v>
      </c>
      <c r="B346" t="s">
        <v>631</v>
      </c>
      <c r="C346" t="s">
        <v>1356</v>
      </c>
      <c r="D346" t="s">
        <v>1286</v>
      </c>
      <c r="E346" t="s">
        <v>1387</v>
      </c>
      <c r="F346" t="s">
        <v>1238</v>
      </c>
      <c r="G346" t="s">
        <v>1365</v>
      </c>
      <c r="H346">
        <v>-4978</v>
      </c>
    </row>
    <row r="347" spans="1:8" ht="12.75">
      <c r="A347" s="962" t="s">
        <v>1360</v>
      </c>
      <c r="B347" t="s">
        <v>631</v>
      </c>
      <c r="C347" t="s">
        <v>1356</v>
      </c>
      <c r="D347" t="s">
        <v>1286</v>
      </c>
      <c r="E347" t="s">
        <v>1387</v>
      </c>
      <c r="F347" t="s">
        <v>1238</v>
      </c>
      <c r="G347" t="s">
        <v>1366</v>
      </c>
      <c r="H347">
        <v>-4978</v>
      </c>
    </row>
    <row r="348" spans="1:8" ht="12.75">
      <c r="A348" s="962" t="s">
        <v>1360</v>
      </c>
      <c r="B348" t="s">
        <v>631</v>
      </c>
      <c r="C348" t="s">
        <v>1356</v>
      </c>
      <c r="D348" t="s">
        <v>1286</v>
      </c>
      <c r="E348" t="s">
        <v>1387</v>
      </c>
      <c r="F348" t="s">
        <v>1238</v>
      </c>
      <c r="G348" t="s">
        <v>1367</v>
      </c>
      <c r="H348">
        <v>-4978</v>
      </c>
    </row>
    <row r="349" spans="1:8" ht="12.75">
      <c r="A349" s="962" t="s">
        <v>1360</v>
      </c>
      <c r="B349" t="s">
        <v>631</v>
      </c>
      <c r="C349" t="s">
        <v>1356</v>
      </c>
      <c r="D349" t="s">
        <v>1286</v>
      </c>
      <c r="E349" t="s">
        <v>1387</v>
      </c>
      <c r="F349" t="s">
        <v>1238</v>
      </c>
      <c r="G349" t="s">
        <v>1368</v>
      </c>
      <c r="H349">
        <v>-4978</v>
      </c>
    </row>
    <row r="350" spans="1:8" ht="12.75">
      <c r="A350" s="962" t="s">
        <v>1360</v>
      </c>
      <c r="B350" t="s">
        <v>189</v>
      </c>
      <c r="C350" t="s">
        <v>477</v>
      </c>
      <c r="D350" t="s">
        <v>1286</v>
      </c>
      <c r="E350" t="s">
        <v>1388</v>
      </c>
      <c r="F350" t="s">
        <v>116</v>
      </c>
      <c r="G350" t="s">
        <v>1350</v>
      </c>
      <c r="H350">
        <v>-168197</v>
      </c>
    </row>
    <row r="351" spans="1:8" ht="12.75">
      <c r="A351" s="962" t="s">
        <v>1360</v>
      </c>
      <c r="B351" t="s">
        <v>189</v>
      </c>
      <c r="C351" t="s">
        <v>477</v>
      </c>
      <c r="D351" t="s">
        <v>1286</v>
      </c>
      <c r="E351" t="s">
        <v>1388</v>
      </c>
      <c r="F351" t="s">
        <v>116</v>
      </c>
      <c r="G351" t="s">
        <v>1361</v>
      </c>
      <c r="H351">
        <v>0</v>
      </c>
    </row>
    <row r="352" spans="1:8" ht="12.75">
      <c r="A352" s="962" t="s">
        <v>1360</v>
      </c>
      <c r="B352" t="s">
        <v>189</v>
      </c>
      <c r="C352" t="s">
        <v>477</v>
      </c>
      <c r="D352" t="s">
        <v>1286</v>
      </c>
      <c r="E352" t="s">
        <v>1388</v>
      </c>
      <c r="F352" t="s">
        <v>116</v>
      </c>
      <c r="G352" t="s">
        <v>1362</v>
      </c>
      <c r="H352">
        <v>0</v>
      </c>
    </row>
    <row r="353" spans="1:8" ht="12.75">
      <c r="A353" s="962" t="s">
        <v>1360</v>
      </c>
      <c r="B353" t="s">
        <v>189</v>
      </c>
      <c r="C353" t="s">
        <v>477</v>
      </c>
      <c r="D353" t="s">
        <v>1286</v>
      </c>
      <c r="E353" t="s">
        <v>1388</v>
      </c>
      <c r="F353" t="s">
        <v>116</v>
      </c>
      <c r="G353" t="s">
        <v>1351</v>
      </c>
      <c r="H353">
        <v>-170038</v>
      </c>
    </row>
    <row r="354" spans="1:8" ht="12.75">
      <c r="A354" s="962" t="s">
        <v>1360</v>
      </c>
      <c r="B354" t="s">
        <v>189</v>
      </c>
      <c r="C354" t="s">
        <v>477</v>
      </c>
      <c r="D354" t="s">
        <v>1286</v>
      </c>
      <c r="E354" t="s">
        <v>1388</v>
      </c>
      <c r="F354" t="s">
        <v>116</v>
      </c>
      <c r="G354" t="s">
        <v>1352</v>
      </c>
      <c r="H354">
        <v>-170265</v>
      </c>
    </row>
    <row r="355" spans="1:8" ht="12.75">
      <c r="A355" s="962" t="s">
        <v>1360</v>
      </c>
      <c r="B355" t="s">
        <v>189</v>
      </c>
      <c r="C355" t="s">
        <v>477</v>
      </c>
      <c r="D355" t="s">
        <v>1286</v>
      </c>
      <c r="E355" t="s">
        <v>1388</v>
      </c>
      <c r="F355" t="s">
        <v>116</v>
      </c>
      <c r="G355" t="s">
        <v>1363</v>
      </c>
      <c r="H355">
        <v>-220204</v>
      </c>
    </row>
    <row r="356" spans="1:8" ht="12.75">
      <c r="A356" s="962" t="s">
        <v>1360</v>
      </c>
      <c r="B356" t="s">
        <v>189</v>
      </c>
      <c r="C356" t="s">
        <v>477</v>
      </c>
      <c r="D356" t="s">
        <v>1286</v>
      </c>
      <c r="E356" t="s">
        <v>1388</v>
      </c>
      <c r="F356" t="s">
        <v>116</v>
      </c>
      <c r="G356" t="s">
        <v>1364</v>
      </c>
      <c r="H356">
        <v>-201523</v>
      </c>
    </row>
    <row r="357" spans="1:8" ht="12.75">
      <c r="A357" s="962" t="s">
        <v>1360</v>
      </c>
      <c r="B357" t="s">
        <v>189</v>
      </c>
      <c r="C357" t="s">
        <v>477</v>
      </c>
      <c r="D357" t="s">
        <v>1286</v>
      </c>
      <c r="E357" t="s">
        <v>1388</v>
      </c>
      <c r="F357" t="s">
        <v>116</v>
      </c>
      <c r="G357" t="s">
        <v>1353</v>
      </c>
      <c r="H357">
        <v>-162443</v>
      </c>
    </row>
    <row r="358" spans="1:8" ht="12.75">
      <c r="A358" s="962" t="s">
        <v>1360</v>
      </c>
      <c r="B358" t="s">
        <v>189</v>
      </c>
      <c r="C358" t="s">
        <v>477</v>
      </c>
      <c r="D358" t="s">
        <v>1286</v>
      </c>
      <c r="E358" t="s">
        <v>1388</v>
      </c>
      <c r="F358" t="s">
        <v>116</v>
      </c>
      <c r="G358" t="s">
        <v>1365</v>
      </c>
      <c r="H358">
        <v>-173139</v>
      </c>
    </row>
    <row r="359" spans="1:8" ht="12.75">
      <c r="A359" s="962" t="s">
        <v>1360</v>
      </c>
      <c r="B359" t="s">
        <v>189</v>
      </c>
      <c r="C359" t="s">
        <v>477</v>
      </c>
      <c r="D359" t="s">
        <v>1286</v>
      </c>
      <c r="E359" t="s">
        <v>1388</v>
      </c>
      <c r="F359" t="s">
        <v>116</v>
      </c>
      <c r="G359" t="s">
        <v>1366</v>
      </c>
      <c r="H359">
        <v>0</v>
      </c>
    </row>
    <row r="360" spans="1:8" ht="12.75">
      <c r="A360" s="962" t="s">
        <v>1360</v>
      </c>
      <c r="B360" t="s">
        <v>189</v>
      </c>
      <c r="C360" t="s">
        <v>477</v>
      </c>
      <c r="D360" t="s">
        <v>1286</v>
      </c>
      <c r="E360" t="s">
        <v>1388</v>
      </c>
      <c r="F360" t="s">
        <v>116</v>
      </c>
      <c r="G360" t="s">
        <v>1367</v>
      </c>
      <c r="H360">
        <v>0</v>
      </c>
    </row>
    <row r="361" spans="1:8" ht="12.75">
      <c r="A361" s="962" t="s">
        <v>1360</v>
      </c>
      <c r="B361" t="s">
        <v>189</v>
      </c>
      <c r="C361" t="s">
        <v>477</v>
      </c>
      <c r="D361" t="s">
        <v>1286</v>
      </c>
      <c r="E361" t="s">
        <v>1388</v>
      </c>
      <c r="F361" t="s">
        <v>116</v>
      </c>
      <c r="G361" t="s">
        <v>1368</v>
      </c>
      <c r="H361">
        <v>0</v>
      </c>
    </row>
    <row r="362" spans="1:8" ht="12.75">
      <c r="A362" s="962" t="s">
        <v>1360</v>
      </c>
      <c r="B362" t="s">
        <v>398</v>
      </c>
      <c r="C362" t="s">
        <v>88</v>
      </c>
      <c r="D362" t="s">
        <v>549</v>
      </c>
      <c r="E362" t="s">
        <v>1389</v>
      </c>
      <c r="F362" t="s">
        <v>1238</v>
      </c>
      <c r="G362" t="s">
        <v>1350</v>
      </c>
      <c r="H362">
        <v>-11502</v>
      </c>
    </row>
    <row r="363" spans="1:8" ht="12.75">
      <c r="A363" s="962" t="s">
        <v>1360</v>
      </c>
      <c r="B363" t="s">
        <v>398</v>
      </c>
      <c r="C363" t="s">
        <v>88</v>
      </c>
      <c r="D363" t="s">
        <v>549</v>
      </c>
      <c r="E363" t="s">
        <v>1389</v>
      </c>
      <c r="F363" t="s">
        <v>1238</v>
      </c>
      <c r="G363" t="s">
        <v>1361</v>
      </c>
      <c r="H363">
        <v>-11502</v>
      </c>
    </row>
    <row r="364" spans="1:8" ht="12.75">
      <c r="A364" s="962" t="s">
        <v>1360</v>
      </c>
      <c r="B364" t="s">
        <v>398</v>
      </c>
      <c r="C364" t="s">
        <v>88</v>
      </c>
      <c r="D364" t="s">
        <v>549</v>
      </c>
      <c r="E364" t="s">
        <v>1389</v>
      </c>
      <c r="F364" t="s">
        <v>1238</v>
      </c>
      <c r="G364" t="s">
        <v>1362</v>
      </c>
      <c r="H364">
        <v>-11502</v>
      </c>
    </row>
    <row r="365" spans="1:8" ht="12.75">
      <c r="A365" s="962" t="s">
        <v>1360</v>
      </c>
      <c r="B365" t="s">
        <v>398</v>
      </c>
      <c r="C365" t="s">
        <v>88</v>
      </c>
      <c r="D365" t="s">
        <v>549</v>
      </c>
      <c r="E365" t="s">
        <v>1389</v>
      </c>
      <c r="F365" t="s">
        <v>1238</v>
      </c>
      <c r="G365" t="s">
        <v>1351</v>
      </c>
      <c r="H365">
        <v>-11502</v>
      </c>
    </row>
    <row r="366" spans="1:8" ht="12.75">
      <c r="A366" s="962" t="s">
        <v>1360</v>
      </c>
      <c r="B366" t="s">
        <v>398</v>
      </c>
      <c r="C366" t="s">
        <v>88</v>
      </c>
      <c r="D366" t="s">
        <v>549</v>
      </c>
      <c r="E366" t="s">
        <v>1389</v>
      </c>
      <c r="F366" t="s">
        <v>1238</v>
      </c>
      <c r="G366" t="s">
        <v>1352</v>
      </c>
      <c r="H366">
        <v>-11502</v>
      </c>
    </row>
    <row r="367" spans="1:8" ht="12.75">
      <c r="A367" s="962" t="s">
        <v>1360</v>
      </c>
      <c r="B367" t="s">
        <v>398</v>
      </c>
      <c r="C367" t="s">
        <v>88</v>
      </c>
      <c r="D367" t="s">
        <v>549</v>
      </c>
      <c r="E367" t="s">
        <v>1389</v>
      </c>
      <c r="F367" t="s">
        <v>1238</v>
      </c>
      <c r="G367" t="s">
        <v>1363</v>
      </c>
      <c r="H367">
        <v>-11502</v>
      </c>
    </row>
    <row r="368" spans="1:8" ht="12.75">
      <c r="A368" s="962" t="s">
        <v>1360</v>
      </c>
      <c r="B368" t="s">
        <v>398</v>
      </c>
      <c r="C368" t="s">
        <v>88</v>
      </c>
      <c r="D368" t="s">
        <v>549</v>
      </c>
      <c r="E368" t="s">
        <v>1389</v>
      </c>
      <c r="F368" t="s">
        <v>1238</v>
      </c>
      <c r="G368" t="s">
        <v>1364</v>
      </c>
      <c r="H368">
        <v>-11502</v>
      </c>
    </row>
    <row r="369" spans="1:8" ht="12.75">
      <c r="A369" s="962" t="s">
        <v>1360</v>
      </c>
      <c r="B369" t="s">
        <v>398</v>
      </c>
      <c r="C369" t="s">
        <v>88</v>
      </c>
      <c r="D369" t="s">
        <v>549</v>
      </c>
      <c r="E369" t="s">
        <v>1389</v>
      </c>
      <c r="F369" t="s">
        <v>1238</v>
      </c>
      <c r="G369" t="s">
        <v>1353</v>
      </c>
      <c r="H369">
        <v>-11502</v>
      </c>
    </row>
    <row r="370" spans="1:8" ht="12.75">
      <c r="A370" s="962" t="s">
        <v>1360</v>
      </c>
      <c r="B370" t="s">
        <v>398</v>
      </c>
      <c r="C370" t="s">
        <v>88</v>
      </c>
      <c r="D370" t="s">
        <v>549</v>
      </c>
      <c r="E370" t="s">
        <v>1389</v>
      </c>
      <c r="F370" t="s">
        <v>1238</v>
      </c>
      <c r="G370" t="s">
        <v>1365</v>
      </c>
      <c r="H370">
        <v>-11502</v>
      </c>
    </row>
    <row r="371" spans="1:8" ht="12.75">
      <c r="A371" s="962" t="s">
        <v>1360</v>
      </c>
      <c r="B371" t="s">
        <v>398</v>
      </c>
      <c r="C371" t="s">
        <v>88</v>
      </c>
      <c r="D371" t="s">
        <v>549</v>
      </c>
      <c r="E371" t="s">
        <v>1389</v>
      </c>
      <c r="F371" t="s">
        <v>1238</v>
      </c>
      <c r="G371" t="s">
        <v>1366</v>
      </c>
      <c r="H371">
        <v>-11502</v>
      </c>
    </row>
    <row r="372" spans="1:8" ht="12.75">
      <c r="A372" s="962" t="s">
        <v>1360</v>
      </c>
      <c r="B372" t="s">
        <v>398</v>
      </c>
      <c r="C372" t="s">
        <v>88</v>
      </c>
      <c r="D372" t="s">
        <v>549</v>
      </c>
      <c r="E372" t="s">
        <v>1389</v>
      </c>
      <c r="F372" t="s">
        <v>1238</v>
      </c>
      <c r="G372" t="s">
        <v>1367</v>
      </c>
      <c r="H372">
        <v>-11502</v>
      </c>
    </row>
    <row r="373" spans="1:8" ht="12.75">
      <c r="A373" s="962" t="s">
        <v>1360</v>
      </c>
      <c r="B373" t="s">
        <v>398</v>
      </c>
      <c r="C373" t="s">
        <v>88</v>
      </c>
      <c r="D373" t="s">
        <v>549</v>
      </c>
      <c r="E373" t="s">
        <v>1389</v>
      </c>
      <c r="F373" t="s">
        <v>1238</v>
      </c>
      <c r="G373" t="s">
        <v>1368</v>
      </c>
      <c r="H373">
        <v>-11502</v>
      </c>
    </row>
    <row r="374" spans="1:8" ht="12.75">
      <c r="A374" s="962" t="s">
        <v>1360</v>
      </c>
      <c r="B374" t="s">
        <v>398</v>
      </c>
      <c r="C374" t="s">
        <v>88</v>
      </c>
      <c r="D374" t="s">
        <v>549</v>
      </c>
      <c r="E374" t="s">
        <v>1389</v>
      </c>
      <c r="F374" t="s">
        <v>116</v>
      </c>
      <c r="G374" t="s">
        <v>1350</v>
      </c>
      <c r="H374">
        <v>-118396</v>
      </c>
    </row>
    <row r="375" spans="1:8" ht="12.75">
      <c r="A375" s="962" t="s">
        <v>1360</v>
      </c>
      <c r="B375" t="s">
        <v>398</v>
      </c>
      <c r="C375" t="s">
        <v>88</v>
      </c>
      <c r="D375" t="s">
        <v>549</v>
      </c>
      <c r="E375" t="s">
        <v>1389</v>
      </c>
      <c r="F375" t="s">
        <v>116</v>
      </c>
      <c r="G375" t="s">
        <v>1361</v>
      </c>
      <c r="H375">
        <v>-118396</v>
      </c>
    </row>
    <row r="376" spans="1:8" ht="12.75">
      <c r="A376" s="962" t="s">
        <v>1360</v>
      </c>
      <c r="B376" t="s">
        <v>398</v>
      </c>
      <c r="C376" t="s">
        <v>88</v>
      </c>
      <c r="D376" t="s">
        <v>549</v>
      </c>
      <c r="E376" t="s">
        <v>1389</v>
      </c>
      <c r="F376" t="s">
        <v>116</v>
      </c>
      <c r="G376" t="s">
        <v>1362</v>
      </c>
      <c r="H376">
        <v>-118396</v>
      </c>
    </row>
    <row r="377" spans="1:8" ht="12.75">
      <c r="A377" s="962" t="s">
        <v>1360</v>
      </c>
      <c r="B377" t="s">
        <v>398</v>
      </c>
      <c r="C377" t="s">
        <v>88</v>
      </c>
      <c r="D377" t="s">
        <v>549</v>
      </c>
      <c r="E377" t="s">
        <v>1389</v>
      </c>
      <c r="F377" t="s">
        <v>116</v>
      </c>
      <c r="G377" t="s">
        <v>1351</v>
      </c>
      <c r="H377">
        <v>-118396</v>
      </c>
    </row>
    <row r="378" spans="1:8" ht="12.75">
      <c r="A378" s="962" t="s">
        <v>1360</v>
      </c>
      <c r="B378" t="s">
        <v>398</v>
      </c>
      <c r="C378" t="s">
        <v>88</v>
      </c>
      <c r="D378" t="s">
        <v>549</v>
      </c>
      <c r="E378" t="s">
        <v>1389</v>
      </c>
      <c r="F378" t="s">
        <v>116</v>
      </c>
      <c r="G378" t="s">
        <v>1352</v>
      </c>
      <c r="H378">
        <v>-118396</v>
      </c>
    </row>
    <row r="379" spans="1:8" ht="12.75">
      <c r="A379" s="962" t="s">
        <v>1360</v>
      </c>
      <c r="B379" t="s">
        <v>398</v>
      </c>
      <c r="C379" t="s">
        <v>88</v>
      </c>
      <c r="D379" t="s">
        <v>549</v>
      </c>
      <c r="E379" t="s">
        <v>1389</v>
      </c>
      <c r="F379" t="s">
        <v>116</v>
      </c>
      <c r="G379" t="s">
        <v>1363</v>
      </c>
      <c r="H379">
        <v>-118396</v>
      </c>
    </row>
    <row r="380" spans="1:8" ht="12.75">
      <c r="A380" s="962" t="s">
        <v>1360</v>
      </c>
      <c r="B380" t="s">
        <v>398</v>
      </c>
      <c r="C380" t="s">
        <v>88</v>
      </c>
      <c r="D380" t="s">
        <v>549</v>
      </c>
      <c r="E380" t="s">
        <v>1389</v>
      </c>
      <c r="F380" t="s">
        <v>116</v>
      </c>
      <c r="G380" t="s">
        <v>1364</v>
      </c>
      <c r="H380">
        <v>-118396</v>
      </c>
    </row>
    <row r="381" spans="1:8" ht="12.75">
      <c r="A381" s="962" t="s">
        <v>1360</v>
      </c>
      <c r="B381" t="s">
        <v>398</v>
      </c>
      <c r="C381" t="s">
        <v>88</v>
      </c>
      <c r="D381" t="s">
        <v>549</v>
      </c>
      <c r="E381" t="s">
        <v>1389</v>
      </c>
      <c r="F381" t="s">
        <v>116</v>
      </c>
      <c r="G381" t="s">
        <v>1353</v>
      </c>
      <c r="H381">
        <v>-118396</v>
      </c>
    </row>
    <row r="382" spans="1:8" ht="12.75">
      <c r="A382" s="962" t="s">
        <v>1360</v>
      </c>
      <c r="B382" t="s">
        <v>398</v>
      </c>
      <c r="C382" t="s">
        <v>88</v>
      </c>
      <c r="D382" t="s">
        <v>549</v>
      </c>
      <c r="E382" t="s">
        <v>1389</v>
      </c>
      <c r="F382" t="s">
        <v>116</v>
      </c>
      <c r="G382" t="s">
        <v>1365</v>
      </c>
      <c r="H382">
        <v>-118396</v>
      </c>
    </row>
    <row r="383" spans="1:8" ht="12.75">
      <c r="A383" s="962" t="s">
        <v>1360</v>
      </c>
      <c r="B383" t="s">
        <v>398</v>
      </c>
      <c r="C383" t="s">
        <v>88</v>
      </c>
      <c r="D383" t="s">
        <v>549</v>
      </c>
      <c r="E383" t="s">
        <v>1389</v>
      </c>
      <c r="F383" t="s">
        <v>116</v>
      </c>
      <c r="G383" t="s">
        <v>1366</v>
      </c>
      <c r="H383">
        <v>-118396</v>
      </c>
    </row>
    <row r="384" spans="1:8" ht="12.75">
      <c r="A384" s="962" t="s">
        <v>1360</v>
      </c>
      <c r="B384" t="s">
        <v>398</v>
      </c>
      <c r="C384" t="s">
        <v>88</v>
      </c>
      <c r="D384" t="s">
        <v>549</v>
      </c>
      <c r="E384" t="s">
        <v>1389</v>
      </c>
      <c r="F384" t="s">
        <v>116</v>
      </c>
      <c r="G384" t="s">
        <v>1367</v>
      </c>
      <c r="H384">
        <v>-118396</v>
      </c>
    </row>
    <row r="385" spans="1:8" ht="12.75">
      <c r="A385" s="962" t="s">
        <v>1360</v>
      </c>
      <c r="B385" t="s">
        <v>398</v>
      </c>
      <c r="C385" t="s">
        <v>88</v>
      </c>
      <c r="D385" t="s">
        <v>549</v>
      </c>
      <c r="E385" t="s">
        <v>1389</v>
      </c>
      <c r="F385" t="s">
        <v>116</v>
      </c>
      <c r="G385" t="s">
        <v>1368</v>
      </c>
      <c r="H385">
        <v>-118396</v>
      </c>
    </row>
    <row r="386" spans="1:8" ht="12.75">
      <c r="A386" s="962" t="s">
        <v>1360</v>
      </c>
      <c r="B386" t="s">
        <v>398</v>
      </c>
      <c r="C386" t="s">
        <v>88</v>
      </c>
      <c r="D386" t="s">
        <v>1269</v>
      </c>
      <c r="E386" t="s">
        <v>1390</v>
      </c>
      <c r="F386" t="s">
        <v>114</v>
      </c>
      <c r="G386" t="s">
        <v>1350</v>
      </c>
      <c r="H386">
        <v>1264</v>
      </c>
    </row>
    <row r="387" spans="1:8" ht="12.75">
      <c r="A387" s="962" t="s">
        <v>1360</v>
      </c>
      <c r="B387" t="s">
        <v>398</v>
      </c>
      <c r="C387" t="s">
        <v>88</v>
      </c>
      <c r="D387" t="s">
        <v>1269</v>
      </c>
      <c r="E387" t="s">
        <v>1390</v>
      </c>
      <c r="F387" t="s">
        <v>114</v>
      </c>
      <c r="G387" t="s">
        <v>1361</v>
      </c>
      <c r="H387">
        <v>3371</v>
      </c>
    </row>
    <row r="388" spans="1:8" ht="12.75">
      <c r="A388" s="962" t="s">
        <v>1360</v>
      </c>
      <c r="B388" t="s">
        <v>398</v>
      </c>
      <c r="C388" t="s">
        <v>88</v>
      </c>
      <c r="D388" t="s">
        <v>1269</v>
      </c>
      <c r="E388" t="s">
        <v>1390</v>
      </c>
      <c r="F388" t="s">
        <v>114</v>
      </c>
      <c r="G388" t="s">
        <v>1362</v>
      </c>
      <c r="H388">
        <v>7164</v>
      </c>
    </row>
    <row r="389" spans="1:8" ht="12.75">
      <c r="A389" s="962" t="s">
        <v>1360</v>
      </c>
      <c r="B389" t="s">
        <v>398</v>
      </c>
      <c r="C389" t="s">
        <v>88</v>
      </c>
      <c r="D389" t="s">
        <v>1269</v>
      </c>
      <c r="E389" t="s">
        <v>1390</v>
      </c>
      <c r="F389" t="s">
        <v>114</v>
      </c>
      <c r="G389" t="s">
        <v>1351</v>
      </c>
      <c r="H389">
        <v>0</v>
      </c>
    </row>
    <row r="390" spans="1:8" ht="12.75">
      <c r="A390" s="962" t="s">
        <v>1360</v>
      </c>
      <c r="B390" t="s">
        <v>398</v>
      </c>
      <c r="C390" t="s">
        <v>88</v>
      </c>
      <c r="D390" t="s">
        <v>1269</v>
      </c>
      <c r="E390" t="s">
        <v>1390</v>
      </c>
      <c r="F390" t="s">
        <v>114</v>
      </c>
      <c r="G390" t="s">
        <v>1352</v>
      </c>
      <c r="H390">
        <v>0</v>
      </c>
    </row>
    <row r="391" spans="1:8" ht="12.75">
      <c r="A391" s="962" t="s">
        <v>1360</v>
      </c>
      <c r="B391" t="s">
        <v>398</v>
      </c>
      <c r="C391" t="s">
        <v>88</v>
      </c>
      <c r="D391" t="s">
        <v>1269</v>
      </c>
      <c r="E391" t="s">
        <v>1390</v>
      </c>
      <c r="F391" t="s">
        <v>114</v>
      </c>
      <c r="G391" t="s">
        <v>1363</v>
      </c>
      <c r="H391">
        <v>3371</v>
      </c>
    </row>
    <row r="392" spans="1:8" ht="12.75">
      <c r="A392" s="962" t="s">
        <v>1360</v>
      </c>
      <c r="B392" t="s">
        <v>398</v>
      </c>
      <c r="C392" t="s">
        <v>88</v>
      </c>
      <c r="D392" t="s">
        <v>1269</v>
      </c>
      <c r="E392" t="s">
        <v>1390</v>
      </c>
      <c r="F392" t="s">
        <v>114</v>
      </c>
      <c r="G392" t="s">
        <v>1364</v>
      </c>
      <c r="H392">
        <v>1264</v>
      </c>
    </row>
    <row r="393" spans="1:8" ht="12.75">
      <c r="A393" s="962" t="s">
        <v>1360</v>
      </c>
      <c r="B393" t="s">
        <v>398</v>
      </c>
      <c r="C393" t="s">
        <v>88</v>
      </c>
      <c r="D393" t="s">
        <v>1269</v>
      </c>
      <c r="E393" t="s">
        <v>1390</v>
      </c>
      <c r="F393" t="s">
        <v>114</v>
      </c>
      <c r="G393" t="s">
        <v>1353</v>
      </c>
      <c r="H393">
        <v>0</v>
      </c>
    </row>
    <row r="394" spans="1:8" ht="12.75">
      <c r="A394" s="962" t="s">
        <v>1360</v>
      </c>
      <c r="B394" t="s">
        <v>398</v>
      </c>
      <c r="C394" t="s">
        <v>88</v>
      </c>
      <c r="D394" t="s">
        <v>1269</v>
      </c>
      <c r="E394" t="s">
        <v>1390</v>
      </c>
      <c r="F394" t="s">
        <v>114</v>
      </c>
      <c r="G394" t="s">
        <v>1365</v>
      </c>
      <c r="H394">
        <v>1264</v>
      </c>
    </row>
    <row r="395" spans="1:8" ht="12.75">
      <c r="A395" s="962" t="s">
        <v>1360</v>
      </c>
      <c r="B395" t="s">
        <v>398</v>
      </c>
      <c r="C395" t="s">
        <v>88</v>
      </c>
      <c r="D395" t="s">
        <v>1269</v>
      </c>
      <c r="E395" t="s">
        <v>1390</v>
      </c>
      <c r="F395" t="s">
        <v>114</v>
      </c>
      <c r="G395" t="s">
        <v>1366</v>
      </c>
      <c r="H395">
        <v>5478</v>
      </c>
    </row>
    <row r="396" spans="1:8" ht="12.75">
      <c r="A396" s="962" t="s">
        <v>1360</v>
      </c>
      <c r="B396" t="s">
        <v>398</v>
      </c>
      <c r="C396" t="s">
        <v>88</v>
      </c>
      <c r="D396" t="s">
        <v>1269</v>
      </c>
      <c r="E396" t="s">
        <v>1390</v>
      </c>
      <c r="F396" t="s">
        <v>114</v>
      </c>
      <c r="G396" t="s">
        <v>1367</v>
      </c>
      <c r="H396">
        <v>5478</v>
      </c>
    </row>
    <row r="397" spans="1:8" ht="12.75">
      <c r="A397" s="962" t="s">
        <v>1360</v>
      </c>
      <c r="B397" t="s">
        <v>398</v>
      </c>
      <c r="C397" t="s">
        <v>88</v>
      </c>
      <c r="D397" t="s">
        <v>1269</v>
      </c>
      <c r="E397" t="s">
        <v>1390</v>
      </c>
      <c r="F397" t="s">
        <v>114</v>
      </c>
      <c r="G397" t="s">
        <v>1368</v>
      </c>
      <c r="H397">
        <v>3371</v>
      </c>
    </row>
    <row r="398" spans="1:8" ht="12.75">
      <c r="A398" s="962" t="s">
        <v>1360</v>
      </c>
      <c r="B398" t="s">
        <v>398</v>
      </c>
      <c r="C398" t="s">
        <v>88</v>
      </c>
      <c r="D398" t="s">
        <v>1269</v>
      </c>
      <c r="E398" t="s">
        <v>1390</v>
      </c>
      <c r="F398" t="s">
        <v>115</v>
      </c>
      <c r="G398" t="s">
        <v>1350</v>
      </c>
      <c r="H398">
        <v>146468</v>
      </c>
    </row>
    <row r="399" spans="1:8" ht="12.75">
      <c r="A399" s="962" t="s">
        <v>1360</v>
      </c>
      <c r="B399" t="s">
        <v>398</v>
      </c>
      <c r="C399" t="s">
        <v>88</v>
      </c>
      <c r="D399" t="s">
        <v>1269</v>
      </c>
      <c r="E399" t="s">
        <v>1390</v>
      </c>
      <c r="F399" t="s">
        <v>115</v>
      </c>
      <c r="G399" t="s">
        <v>1361</v>
      </c>
      <c r="H399">
        <v>155622</v>
      </c>
    </row>
    <row r="400" spans="1:8" ht="12.75">
      <c r="A400" s="962" t="s">
        <v>1360</v>
      </c>
      <c r="B400" t="s">
        <v>398</v>
      </c>
      <c r="C400" t="s">
        <v>88</v>
      </c>
      <c r="D400" t="s">
        <v>1269</v>
      </c>
      <c r="E400" t="s">
        <v>1390</v>
      </c>
      <c r="F400" t="s">
        <v>115</v>
      </c>
      <c r="G400" t="s">
        <v>1362</v>
      </c>
      <c r="H400">
        <v>172100</v>
      </c>
    </row>
    <row r="401" spans="1:8" ht="12.75">
      <c r="A401" s="962" t="s">
        <v>1360</v>
      </c>
      <c r="B401" t="s">
        <v>398</v>
      </c>
      <c r="C401" t="s">
        <v>88</v>
      </c>
      <c r="D401" t="s">
        <v>1269</v>
      </c>
      <c r="E401" t="s">
        <v>1390</v>
      </c>
      <c r="F401" t="s">
        <v>115</v>
      </c>
      <c r="G401" t="s">
        <v>1351</v>
      </c>
      <c r="H401">
        <v>140976</v>
      </c>
    </row>
    <row r="402" spans="1:8" ht="12.75">
      <c r="A402" s="962" t="s">
        <v>1360</v>
      </c>
      <c r="B402" t="s">
        <v>398</v>
      </c>
      <c r="C402" t="s">
        <v>88</v>
      </c>
      <c r="D402" t="s">
        <v>1269</v>
      </c>
      <c r="E402" t="s">
        <v>1390</v>
      </c>
      <c r="F402" t="s">
        <v>115</v>
      </c>
      <c r="G402" t="s">
        <v>1352</v>
      </c>
      <c r="H402">
        <v>140976</v>
      </c>
    </row>
    <row r="403" spans="1:8" ht="12.75">
      <c r="A403" s="962" t="s">
        <v>1360</v>
      </c>
      <c r="B403" t="s">
        <v>398</v>
      </c>
      <c r="C403" t="s">
        <v>88</v>
      </c>
      <c r="D403" t="s">
        <v>1269</v>
      </c>
      <c r="E403" t="s">
        <v>1390</v>
      </c>
      <c r="F403" t="s">
        <v>115</v>
      </c>
      <c r="G403" t="s">
        <v>1363</v>
      </c>
      <c r="H403">
        <v>155622</v>
      </c>
    </row>
    <row r="404" spans="1:8" ht="12.75">
      <c r="A404" s="962" t="s">
        <v>1360</v>
      </c>
      <c r="B404" t="s">
        <v>398</v>
      </c>
      <c r="C404" t="s">
        <v>88</v>
      </c>
      <c r="D404" t="s">
        <v>1269</v>
      </c>
      <c r="E404" t="s">
        <v>1390</v>
      </c>
      <c r="F404" t="s">
        <v>115</v>
      </c>
      <c r="G404" t="s">
        <v>1364</v>
      </c>
      <c r="H404">
        <v>146468</v>
      </c>
    </row>
    <row r="405" spans="1:8" ht="12.75">
      <c r="A405" s="962" t="s">
        <v>1360</v>
      </c>
      <c r="B405" t="s">
        <v>398</v>
      </c>
      <c r="C405" t="s">
        <v>88</v>
      </c>
      <c r="D405" t="s">
        <v>1269</v>
      </c>
      <c r="E405" t="s">
        <v>1390</v>
      </c>
      <c r="F405" t="s">
        <v>115</v>
      </c>
      <c r="G405" t="s">
        <v>1353</v>
      </c>
      <c r="H405">
        <v>140976</v>
      </c>
    </row>
    <row r="406" spans="1:8" ht="12.75">
      <c r="A406" s="962" t="s">
        <v>1360</v>
      </c>
      <c r="B406" t="s">
        <v>398</v>
      </c>
      <c r="C406" t="s">
        <v>88</v>
      </c>
      <c r="D406" t="s">
        <v>1269</v>
      </c>
      <c r="E406" t="s">
        <v>1390</v>
      </c>
      <c r="F406" t="s">
        <v>115</v>
      </c>
      <c r="G406" t="s">
        <v>1365</v>
      </c>
      <c r="H406">
        <v>146468</v>
      </c>
    </row>
    <row r="407" spans="1:8" ht="12.75">
      <c r="A407" s="962" t="s">
        <v>1360</v>
      </c>
      <c r="B407" t="s">
        <v>398</v>
      </c>
      <c r="C407" t="s">
        <v>88</v>
      </c>
      <c r="D407" t="s">
        <v>1269</v>
      </c>
      <c r="E407" t="s">
        <v>1390</v>
      </c>
      <c r="F407" t="s">
        <v>115</v>
      </c>
      <c r="G407" t="s">
        <v>1366</v>
      </c>
      <c r="H407">
        <v>164777</v>
      </c>
    </row>
    <row r="408" spans="1:8" ht="12.75">
      <c r="A408" s="962" t="s">
        <v>1360</v>
      </c>
      <c r="B408" t="s">
        <v>398</v>
      </c>
      <c r="C408" t="s">
        <v>88</v>
      </c>
      <c r="D408" t="s">
        <v>1269</v>
      </c>
      <c r="E408" t="s">
        <v>1390</v>
      </c>
      <c r="F408" t="s">
        <v>115</v>
      </c>
      <c r="G408" t="s">
        <v>1367</v>
      </c>
      <c r="H408">
        <v>164777</v>
      </c>
    </row>
    <row r="409" spans="1:8" ht="12.75">
      <c r="A409" s="962" t="s">
        <v>1360</v>
      </c>
      <c r="B409" t="s">
        <v>398</v>
      </c>
      <c r="C409" t="s">
        <v>88</v>
      </c>
      <c r="D409" t="s">
        <v>1269</v>
      </c>
      <c r="E409" t="s">
        <v>1390</v>
      </c>
      <c r="F409" t="s">
        <v>115</v>
      </c>
      <c r="G409" t="s">
        <v>1368</v>
      </c>
      <c r="H409">
        <v>155622</v>
      </c>
    </row>
    <row r="410" spans="1:8" ht="12.75">
      <c r="A410" s="962" t="s">
        <v>1360</v>
      </c>
      <c r="B410" t="s">
        <v>398</v>
      </c>
      <c r="C410" t="s">
        <v>88</v>
      </c>
      <c r="D410" t="s">
        <v>1269</v>
      </c>
      <c r="E410" t="s">
        <v>1390</v>
      </c>
      <c r="F410" t="s">
        <v>1238</v>
      </c>
      <c r="G410" t="s">
        <v>1350</v>
      </c>
      <c r="H410">
        <v>48786</v>
      </c>
    </row>
    <row r="411" spans="1:8" ht="12.75">
      <c r="A411" s="962" t="s">
        <v>1360</v>
      </c>
      <c r="B411" t="s">
        <v>398</v>
      </c>
      <c r="C411" t="s">
        <v>88</v>
      </c>
      <c r="D411" t="s">
        <v>1269</v>
      </c>
      <c r="E411" t="s">
        <v>1390</v>
      </c>
      <c r="F411" t="s">
        <v>1238</v>
      </c>
      <c r="G411" t="s">
        <v>1361</v>
      </c>
      <c r="H411">
        <v>51836</v>
      </c>
    </row>
    <row r="412" spans="1:8" ht="12.75">
      <c r="A412" s="962" t="s">
        <v>1360</v>
      </c>
      <c r="B412" t="s">
        <v>398</v>
      </c>
      <c r="C412" t="s">
        <v>88</v>
      </c>
      <c r="D412" t="s">
        <v>1269</v>
      </c>
      <c r="E412" t="s">
        <v>1390</v>
      </c>
      <c r="F412" t="s">
        <v>1238</v>
      </c>
      <c r="G412" t="s">
        <v>1362</v>
      </c>
      <c r="H412">
        <v>57325</v>
      </c>
    </row>
    <row r="413" spans="1:8" ht="12.75">
      <c r="A413" s="962" t="s">
        <v>1360</v>
      </c>
      <c r="B413" t="s">
        <v>398</v>
      </c>
      <c r="C413" t="s">
        <v>88</v>
      </c>
      <c r="D413" t="s">
        <v>1269</v>
      </c>
      <c r="E413" t="s">
        <v>1390</v>
      </c>
      <c r="F413" t="s">
        <v>1238</v>
      </c>
      <c r="G413" t="s">
        <v>1351</v>
      </c>
      <c r="H413">
        <v>46957</v>
      </c>
    </row>
    <row r="414" spans="1:8" ht="12.75">
      <c r="A414" s="962" t="s">
        <v>1360</v>
      </c>
      <c r="B414" t="s">
        <v>398</v>
      </c>
      <c r="C414" t="s">
        <v>88</v>
      </c>
      <c r="D414" t="s">
        <v>1269</v>
      </c>
      <c r="E414" t="s">
        <v>1390</v>
      </c>
      <c r="F414" t="s">
        <v>1238</v>
      </c>
      <c r="G414" t="s">
        <v>1352</v>
      </c>
      <c r="H414">
        <v>46957</v>
      </c>
    </row>
    <row r="415" spans="1:8" ht="12.75">
      <c r="A415" s="962" t="s">
        <v>1360</v>
      </c>
      <c r="B415" t="s">
        <v>398</v>
      </c>
      <c r="C415" t="s">
        <v>88</v>
      </c>
      <c r="D415" t="s">
        <v>1269</v>
      </c>
      <c r="E415" t="s">
        <v>1390</v>
      </c>
      <c r="F415" t="s">
        <v>1238</v>
      </c>
      <c r="G415" t="s">
        <v>1363</v>
      </c>
      <c r="H415">
        <v>51836</v>
      </c>
    </row>
    <row r="416" spans="1:8" ht="12.75">
      <c r="A416" s="962" t="s">
        <v>1360</v>
      </c>
      <c r="B416" t="s">
        <v>398</v>
      </c>
      <c r="C416" t="s">
        <v>88</v>
      </c>
      <c r="D416" t="s">
        <v>1269</v>
      </c>
      <c r="E416" t="s">
        <v>1390</v>
      </c>
      <c r="F416" t="s">
        <v>1238</v>
      </c>
      <c r="G416" t="s">
        <v>1364</v>
      </c>
      <c r="H416">
        <v>48786</v>
      </c>
    </row>
    <row r="417" spans="1:8" ht="12.75">
      <c r="A417" s="962" t="s">
        <v>1360</v>
      </c>
      <c r="B417" t="s">
        <v>398</v>
      </c>
      <c r="C417" t="s">
        <v>88</v>
      </c>
      <c r="D417" t="s">
        <v>1269</v>
      </c>
      <c r="E417" t="s">
        <v>1390</v>
      </c>
      <c r="F417" t="s">
        <v>1238</v>
      </c>
      <c r="G417" t="s">
        <v>1353</v>
      </c>
      <c r="H417">
        <v>46957</v>
      </c>
    </row>
    <row r="418" spans="1:8" ht="12.75">
      <c r="A418" s="962" t="s">
        <v>1360</v>
      </c>
      <c r="B418" t="s">
        <v>398</v>
      </c>
      <c r="C418" t="s">
        <v>88</v>
      </c>
      <c r="D418" t="s">
        <v>1269</v>
      </c>
      <c r="E418" t="s">
        <v>1390</v>
      </c>
      <c r="F418" t="s">
        <v>1238</v>
      </c>
      <c r="G418" t="s">
        <v>1365</v>
      </c>
      <c r="H418">
        <v>48786</v>
      </c>
    </row>
    <row r="419" spans="1:8" ht="12.75">
      <c r="A419" s="962" t="s">
        <v>1360</v>
      </c>
      <c r="B419" t="s">
        <v>398</v>
      </c>
      <c r="C419" t="s">
        <v>88</v>
      </c>
      <c r="D419" t="s">
        <v>1269</v>
      </c>
      <c r="E419" t="s">
        <v>1390</v>
      </c>
      <c r="F419" t="s">
        <v>1238</v>
      </c>
      <c r="G419" t="s">
        <v>1366</v>
      </c>
      <c r="H419">
        <v>54885</v>
      </c>
    </row>
    <row r="420" spans="1:8" ht="12.75">
      <c r="A420" s="962" t="s">
        <v>1360</v>
      </c>
      <c r="B420" t="s">
        <v>398</v>
      </c>
      <c r="C420" t="s">
        <v>88</v>
      </c>
      <c r="D420" t="s">
        <v>1269</v>
      </c>
      <c r="E420" t="s">
        <v>1390</v>
      </c>
      <c r="F420" t="s">
        <v>1238</v>
      </c>
      <c r="G420" t="s">
        <v>1367</v>
      </c>
      <c r="H420">
        <v>54885</v>
      </c>
    </row>
    <row r="421" spans="1:8" ht="12.75">
      <c r="A421" s="962" t="s">
        <v>1360</v>
      </c>
      <c r="B421" t="s">
        <v>398</v>
      </c>
      <c r="C421" t="s">
        <v>88</v>
      </c>
      <c r="D421" t="s">
        <v>1269</v>
      </c>
      <c r="E421" t="s">
        <v>1390</v>
      </c>
      <c r="F421" t="s">
        <v>1238</v>
      </c>
      <c r="G421" t="s">
        <v>1368</v>
      </c>
      <c r="H421">
        <v>51836</v>
      </c>
    </row>
    <row r="422" spans="1:8" ht="12.75">
      <c r="A422" s="962" t="s">
        <v>1360</v>
      </c>
      <c r="B422" t="s">
        <v>398</v>
      </c>
      <c r="C422" t="s">
        <v>88</v>
      </c>
      <c r="D422" t="s">
        <v>1269</v>
      </c>
      <c r="E422" t="s">
        <v>1390</v>
      </c>
      <c r="F422" t="s">
        <v>116</v>
      </c>
      <c r="G422" t="s">
        <v>1350</v>
      </c>
      <c r="H422">
        <v>910414</v>
      </c>
    </row>
    <row r="423" spans="1:8" ht="12.75">
      <c r="A423" s="962" t="s">
        <v>1360</v>
      </c>
      <c r="B423" t="s">
        <v>398</v>
      </c>
      <c r="C423" t="s">
        <v>88</v>
      </c>
      <c r="D423" t="s">
        <v>1269</v>
      </c>
      <c r="E423" t="s">
        <v>1390</v>
      </c>
      <c r="F423" t="s">
        <v>116</v>
      </c>
      <c r="G423" t="s">
        <v>1361</v>
      </c>
      <c r="H423">
        <v>967315</v>
      </c>
    </row>
    <row r="424" spans="1:8" ht="12.75">
      <c r="A424" s="962" t="s">
        <v>1360</v>
      </c>
      <c r="B424" t="s">
        <v>398</v>
      </c>
      <c r="C424" t="s">
        <v>88</v>
      </c>
      <c r="D424" t="s">
        <v>1269</v>
      </c>
      <c r="E424" t="s">
        <v>1390</v>
      </c>
      <c r="F424" t="s">
        <v>116</v>
      </c>
      <c r="G424" t="s">
        <v>1362</v>
      </c>
      <c r="H424">
        <v>1069737</v>
      </c>
    </row>
    <row r="425" spans="1:8" ht="12.75">
      <c r="A425" s="962" t="s">
        <v>1360</v>
      </c>
      <c r="B425" t="s">
        <v>398</v>
      </c>
      <c r="C425" t="s">
        <v>88</v>
      </c>
      <c r="D425" t="s">
        <v>1269</v>
      </c>
      <c r="E425" t="s">
        <v>1390</v>
      </c>
      <c r="F425" t="s">
        <v>116</v>
      </c>
      <c r="G425" t="s">
        <v>1351</v>
      </c>
      <c r="H425">
        <v>876274</v>
      </c>
    </row>
    <row r="426" spans="1:8" ht="12.75">
      <c r="A426" s="962" t="s">
        <v>1360</v>
      </c>
      <c r="B426" t="s">
        <v>398</v>
      </c>
      <c r="C426" t="s">
        <v>88</v>
      </c>
      <c r="D426" t="s">
        <v>1269</v>
      </c>
      <c r="E426" t="s">
        <v>1390</v>
      </c>
      <c r="F426" t="s">
        <v>116</v>
      </c>
      <c r="G426" t="s">
        <v>1352</v>
      </c>
      <c r="H426">
        <v>876274</v>
      </c>
    </row>
    <row r="427" spans="1:8" ht="12.75">
      <c r="A427" s="962" t="s">
        <v>1360</v>
      </c>
      <c r="B427" t="s">
        <v>398</v>
      </c>
      <c r="C427" t="s">
        <v>88</v>
      </c>
      <c r="D427" t="s">
        <v>1269</v>
      </c>
      <c r="E427" t="s">
        <v>1390</v>
      </c>
      <c r="F427" t="s">
        <v>116</v>
      </c>
      <c r="G427" t="s">
        <v>1363</v>
      </c>
      <c r="H427">
        <v>967315</v>
      </c>
    </row>
    <row r="428" spans="1:8" ht="12.75">
      <c r="A428" s="962" t="s">
        <v>1360</v>
      </c>
      <c r="B428" t="s">
        <v>398</v>
      </c>
      <c r="C428" t="s">
        <v>88</v>
      </c>
      <c r="D428" t="s">
        <v>1269</v>
      </c>
      <c r="E428" t="s">
        <v>1390</v>
      </c>
      <c r="F428" t="s">
        <v>116</v>
      </c>
      <c r="G428" t="s">
        <v>1364</v>
      </c>
      <c r="H428">
        <v>910414</v>
      </c>
    </row>
    <row r="429" spans="1:8" ht="12.75">
      <c r="A429" s="962" t="s">
        <v>1360</v>
      </c>
      <c r="B429" t="s">
        <v>398</v>
      </c>
      <c r="C429" t="s">
        <v>88</v>
      </c>
      <c r="D429" t="s">
        <v>1269</v>
      </c>
      <c r="E429" t="s">
        <v>1390</v>
      </c>
      <c r="F429" t="s">
        <v>116</v>
      </c>
      <c r="G429" t="s">
        <v>1353</v>
      </c>
      <c r="H429">
        <v>876274</v>
      </c>
    </row>
    <row r="430" spans="1:8" ht="12.75">
      <c r="A430" s="962" t="s">
        <v>1360</v>
      </c>
      <c r="B430" t="s">
        <v>398</v>
      </c>
      <c r="C430" t="s">
        <v>88</v>
      </c>
      <c r="D430" t="s">
        <v>1269</v>
      </c>
      <c r="E430" t="s">
        <v>1390</v>
      </c>
      <c r="F430" t="s">
        <v>116</v>
      </c>
      <c r="G430" t="s">
        <v>1365</v>
      </c>
      <c r="H430">
        <v>910414</v>
      </c>
    </row>
    <row r="431" spans="1:8" ht="12.75">
      <c r="A431" s="962" t="s">
        <v>1360</v>
      </c>
      <c r="B431" t="s">
        <v>398</v>
      </c>
      <c r="C431" t="s">
        <v>88</v>
      </c>
      <c r="D431" t="s">
        <v>1269</v>
      </c>
      <c r="E431" t="s">
        <v>1390</v>
      </c>
      <c r="F431" t="s">
        <v>116</v>
      </c>
      <c r="G431" t="s">
        <v>1366</v>
      </c>
      <c r="H431">
        <v>1024215</v>
      </c>
    </row>
    <row r="432" spans="1:8" ht="12.75">
      <c r="A432" s="962" t="s">
        <v>1360</v>
      </c>
      <c r="B432" t="s">
        <v>398</v>
      </c>
      <c r="C432" t="s">
        <v>88</v>
      </c>
      <c r="D432" t="s">
        <v>1269</v>
      </c>
      <c r="E432" t="s">
        <v>1390</v>
      </c>
      <c r="F432" t="s">
        <v>116</v>
      </c>
      <c r="G432" t="s">
        <v>1367</v>
      </c>
      <c r="H432">
        <v>1024215</v>
      </c>
    </row>
    <row r="433" spans="1:8" ht="12.75">
      <c r="A433" s="962" t="s">
        <v>1360</v>
      </c>
      <c r="B433" t="s">
        <v>398</v>
      </c>
      <c r="C433" t="s">
        <v>88</v>
      </c>
      <c r="D433" t="s">
        <v>1269</v>
      </c>
      <c r="E433" t="s">
        <v>1390</v>
      </c>
      <c r="F433" t="s">
        <v>116</v>
      </c>
      <c r="G433" t="s">
        <v>1368</v>
      </c>
      <c r="H433">
        <v>967315</v>
      </c>
    </row>
    <row r="434" spans="1:8" ht="12.75">
      <c r="A434" s="962" t="s">
        <v>1360</v>
      </c>
      <c r="B434" t="s">
        <v>1336</v>
      </c>
      <c r="C434" t="s">
        <v>390</v>
      </c>
      <c r="D434" t="s">
        <v>809</v>
      </c>
      <c r="E434" t="s">
        <v>1391</v>
      </c>
      <c r="F434" t="s">
        <v>115</v>
      </c>
      <c r="G434" t="s">
        <v>1350</v>
      </c>
      <c r="H434">
        <v>0</v>
      </c>
    </row>
    <row r="435" spans="1:8" ht="12.75">
      <c r="A435" s="962" t="s">
        <v>1360</v>
      </c>
      <c r="B435" t="s">
        <v>1336</v>
      </c>
      <c r="C435" t="s">
        <v>390</v>
      </c>
      <c r="D435" t="s">
        <v>809</v>
      </c>
      <c r="E435" t="s">
        <v>1391</v>
      </c>
      <c r="F435" t="s">
        <v>115</v>
      </c>
      <c r="G435" t="s">
        <v>1361</v>
      </c>
      <c r="H435">
        <v>1125</v>
      </c>
    </row>
    <row r="436" spans="1:8" ht="12.75">
      <c r="A436" s="962" t="s">
        <v>1360</v>
      </c>
      <c r="B436" t="s">
        <v>1336</v>
      </c>
      <c r="C436" t="s">
        <v>390</v>
      </c>
      <c r="D436" t="s">
        <v>809</v>
      </c>
      <c r="E436" t="s">
        <v>1391</v>
      </c>
      <c r="F436" t="s">
        <v>115</v>
      </c>
      <c r="G436" t="s">
        <v>1362</v>
      </c>
      <c r="H436">
        <v>562</v>
      </c>
    </row>
    <row r="437" spans="1:8" ht="12.75">
      <c r="A437" s="962" t="s">
        <v>1360</v>
      </c>
      <c r="B437" t="s">
        <v>1336</v>
      </c>
      <c r="C437" t="s">
        <v>390</v>
      </c>
      <c r="D437" t="s">
        <v>809</v>
      </c>
      <c r="E437" t="s">
        <v>1391</v>
      </c>
      <c r="F437" t="s">
        <v>115</v>
      </c>
      <c r="G437" t="s">
        <v>1351</v>
      </c>
      <c r="H437">
        <v>0</v>
      </c>
    </row>
    <row r="438" spans="1:8" ht="12.75">
      <c r="A438" s="962" t="s">
        <v>1360</v>
      </c>
      <c r="B438" t="s">
        <v>1336</v>
      </c>
      <c r="C438" t="s">
        <v>390</v>
      </c>
      <c r="D438" t="s">
        <v>809</v>
      </c>
      <c r="E438" t="s">
        <v>1391</v>
      </c>
      <c r="F438" t="s">
        <v>115</v>
      </c>
      <c r="G438" t="s">
        <v>1352</v>
      </c>
      <c r="H438">
        <v>0</v>
      </c>
    </row>
    <row r="439" spans="1:8" ht="12.75">
      <c r="A439" s="962" t="s">
        <v>1360</v>
      </c>
      <c r="B439" t="s">
        <v>1336</v>
      </c>
      <c r="C439" t="s">
        <v>390</v>
      </c>
      <c r="D439" t="s">
        <v>809</v>
      </c>
      <c r="E439" t="s">
        <v>1391</v>
      </c>
      <c r="F439" t="s">
        <v>115</v>
      </c>
      <c r="G439" t="s">
        <v>1363</v>
      </c>
      <c r="H439">
        <v>0</v>
      </c>
    </row>
    <row r="440" spans="1:8" ht="12.75">
      <c r="A440" s="962" t="s">
        <v>1360</v>
      </c>
      <c r="B440" t="s">
        <v>1336</v>
      </c>
      <c r="C440" t="s">
        <v>390</v>
      </c>
      <c r="D440" t="s">
        <v>809</v>
      </c>
      <c r="E440" t="s">
        <v>1391</v>
      </c>
      <c r="F440" t="s">
        <v>115</v>
      </c>
      <c r="G440" t="s">
        <v>1364</v>
      </c>
      <c r="H440">
        <v>4063</v>
      </c>
    </row>
    <row r="441" spans="1:8" ht="12.75">
      <c r="A441" s="962" t="s">
        <v>1360</v>
      </c>
      <c r="B441" t="s">
        <v>1336</v>
      </c>
      <c r="C441" t="s">
        <v>390</v>
      </c>
      <c r="D441" t="s">
        <v>809</v>
      </c>
      <c r="E441" t="s">
        <v>1391</v>
      </c>
      <c r="F441" t="s">
        <v>115</v>
      </c>
      <c r="G441" t="s">
        <v>1353</v>
      </c>
      <c r="H441">
        <v>563</v>
      </c>
    </row>
    <row r="442" spans="1:8" ht="12.75">
      <c r="A442" s="962" t="s">
        <v>1360</v>
      </c>
      <c r="B442" t="s">
        <v>1336</v>
      </c>
      <c r="C442" t="s">
        <v>390</v>
      </c>
      <c r="D442" t="s">
        <v>809</v>
      </c>
      <c r="E442" t="s">
        <v>1391</v>
      </c>
      <c r="F442" t="s">
        <v>115</v>
      </c>
      <c r="G442" t="s">
        <v>1365</v>
      </c>
      <c r="H442">
        <v>0</v>
      </c>
    </row>
    <row r="443" spans="1:8" ht="12.75">
      <c r="A443" s="962" t="s">
        <v>1360</v>
      </c>
      <c r="B443" t="s">
        <v>1336</v>
      </c>
      <c r="C443" t="s">
        <v>390</v>
      </c>
      <c r="D443" t="s">
        <v>809</v>
      </c>
      <c r="E443" t="s">
        <v>1391</v>
      </c>
      <c r="F443" t="s">
        <v>115</v>
      </c>
      <c r="G443" t="s">
        <v>1366</v>
      </c>
      <c r="H443">
        <v>0</v>
      </c>
    </row>
    <row r="444" spans="1:8" ht="12.75">
      <c r="A444" s="962" t="s">
        <v>1360</v>
      </c>
      <c r="B444" t="s">
        <v>1336</v>
      </c>
      <c r="C444" t="s">
        <v>390</v>
      </c>
      <c r="D444" t="s">
        <v>809</v>
      </c>
      <c r="E444" t="s">
        <v>1391</v>
      </c>
      <c r="F444" t="s">
        <v>115</v>
      </c>
      <c r="G444" t="s">
        <v>1367</v>
      </c>
      <c r="H444">
        <v>0</v>
      </c>
    </row>
    <row r="445" spans="1:8" ht="12.75">
      <c r="A445" s="962" t="s">
        <v>1360</v>
      </c>
      <c r="B445" t="s">
        <v>1336</v>
      </c>
      <c r="C445" t="s">
        <v>390</v>
      </c>
      <c r="D445" t="s">
        <v>809</v>
      </c>
      <c r="E445" t="s">
        <v>1391</v>
      </c>
      <c r="F445" t="s">
        <v>115</v>
      </c>
      <c r="G445" t="s">
        <v>1368</v>
      </c>
      <c r="H445">
        <v>4062</v>
      </c>
    </row>
    <row r="446" spans="1:8" ht="12.75">
      <c r="A446" s="962" t="s">
        <v>1360</v>
      </c>
      <c r="B446" t="s">
        <v>759</v>
      </c>
      <c r="C446" t="s">
        <v>390</v>
      </c>
      <c r="D446" t="s">
        <v>549</v>
      </c>
      <c r="E446" t="s">
        <v>390</v>
      </c>
      <c r="F446" t="s">
        <v>115</v>
      </c>
      <c r="G446" t="s">
        <v>1350</v>
      </c>
      <c r="H446">
        <v>79</v>
      </c>
    </row>
    <row r="447" spans="1:8" ht="12.75">
      <c r="A447" s="962" t="s">
        <v>1360</v>
      </c>
      <c r="B447" t="s">
        <v>759</v>
      </c>
      <c r="C447" t="s">
        <v>390</v>
      </c>
      <c r="D447" t="s">
        <v>549</v>
      </c>
      <c r="E447" t="s">
        <v>390</v>
      </c>
      <c r="F447" t="s">
        <v>115</v>
      </c>
      <c r="G447" t="s">
        <v>1361</v>
      </c>
      <c r="H447">
        <v>79</v>
      </c>
    </row>
    <row r="448" spans="1:8" ht="12.75">
      <c r="A448" s="962" t="s">
        <v>1360</v>
      </c>
      <c r="B448" t="s">
        <v>759</v>
      </c>
      <c r="C448" t="s">
        <v>390</v>
      </c>
      <c r="D448" t="s">
        <v>549</v>
      </c>
      <c r="E448" t="s">
        <v>390</v>
      </c>
      <c r="F448" t="s">
        <v>115</v>
      </c>
      <c r="G448" t="s">
        <v>1362</v>
      </c>
      <c r="H448">
        <v>79</v>
      </c>
    </row>
    <row r="449" spans="1:8" ht="12.75">
      <c r="A449" s="962" t="s">
        <v>1360</v>
      </c>
      <c r="B449" t="s">
        <v>759</v>
      </c>
      <c r="C449" t="s">
        <v>390</v>
      </c>
      <c r="D449" t="s">
        <v>549</v>
      </c>
      <c r="E449" t="s">
        <v>390</v>
      </c>
      <c r="F449" t="s">
        <v>115</v>
      </c>
      <c r="G449" t="s">
        <v>1351</v>
      </c>
      <c r="H449">
        <v>79</v>
      </c>
    </row>
    <row r="450" spans="1:8" ht="12.75">
      <c r="A450" s="962" t="s">
        <v>1360</v>
      </c>
      <c r="B450" t="s">
        <v>759</v>
      </c>
      <c r="C450" t="s">
        <v>390</v>
      </c>
      <c r="D450" t="s">
        <v>549</v>
      </c>
      <c r="E450" t="s">
        <v>390</v>
      </c>
      <c r="F450" t="s">
        <v>115</v>
      </c>
      <c r="G450" t="s">
        <v>1352</v>
      </c>
      <c r="H450">
        <v>79</v>
      </c>
    </row>
    <row r="451" spans="1:8" ht="12.75">
      <c r="A451" s="962" t="s">
        <v>1360</v>
      </c>
      <c r="B451" t="s">
        <v>759</v>
      </c>
      <c r="C451" t="s">
        <v>390</v>
      </c>
      <c r="D451" t="s">
        <v>549</v>
      </c>
      <c r="E451" t="s">
        <v>390</v>
      </c>
      <c r="F451" t="s">
        <v>115</v>
      </c>
      <c r="G451" t="s">
        <v>1363</v>
      </c>
      <c r="H451">
        <v>79</v>
      </c>
    </row>
    <row r="452" spans="1:8" ht="12.75">
      <c r="A452" s="962" t="s">
        <v>1360</v>
      </c>
      <c r="B452" t="s">
        <v>759</v>
      </c>
      <c r="C452" t="s">
        <v>390</v>
      </c>
      <c r="D452" t="s">
        <v>549</v>
      </c>
      <c r="E452" t="s">
        <v>390</v>
      </c>
      <c r="F452" t="s">
        <v>115</v>
      </c>
      <c r="G452" t="s">
        <v>1364</v>
      </c>
      <c r="H452">
        <v>79</v>
      </c>
    </row>
    <row r="453" spans="1:8" ht="12.75">
      <c r="A453" s="962" t="s">
        <v>1360</v>
      </c>
      <c r="B453" t="s">
        <v>759</v>
      </c>
      <c r="C453" t="s">
        <v>390</v>
      </c>
      <c r="D453" t="s">
        <v>549</v>
      </c>
      <c r="E453" t="s">
        <v>390</v>
      </c>
      <c r="F453" t="s">
        <v>115</v>
      </c>
      <c r="G453" t="s">
        <v>1353</v>
      </c>
      <c r="H453">
        <v>79</v>
      </c>
    </row>
    <row r="454" spans="1:8" ht="12.75">
      <c r="A454" s="962" t="s">
        <v>1360</v>
      </c>
      <c r="B454" t="s">
        <v>759</v>
      </c>
      <c r="C454" t="s">
        <v>390</v>
      </c>
      <c r="D454" t="s">
        <v>549</v>
      </c>
      <c r="E454" t="s">
        <v>390</v>
      </c>
      <c r="F454" t="s">
        <v>115</v>
      </c>
      <c r="G454" t="s">
        <v>1365</v>
      </c>
      <c r="H454">
        <v>79</v>
      </c>
    </row>
    <row r="455" spans="1:8" ht="12.75">
      <c r="A455" s="962" t="s">
        <v>1360</v>
      </c>
      <c r="B455" t="s">
        <v>759</v>
      </c>
      <c r="C455" t="s">
        <v>390</v>
      </c>
      <c r="D455" t="s">
        <v>549</v>
      </c>
      <c r="E455" t="s">
        <v>390</v>
      </c>
      <c r="F455" t="s">
        <v>115</v>
      </c>
      <c r="G455" t="s">
        <v>1366</v>
      </c>
      <c r="H455">
        <v>79</v>
      </c>
    </row>
    <row r="456" spans="1:8" ht="12.75">
      <c r="A456" s="962" t="s">
        <v>1360</v>
      </c>
      <c r="B456" t="s">
        <v>759</v>
      </c>
      <c r="C456" t="s">
        <v>390</v>
      </c>
      <c r="D456" t="s">
        <v>549</v>
      </c>
      <c r="E456" t="s">
        <v>390</v>
      </c>
      <c r="F456" t="s">
        <v>115</v>
      </c>
      <c r="G456" t="s">
        <v>1367</v>
      </c>
      <c r="H456">
        <v>79</v>
      </c>
    </row>
    <row r="457" spans="1:8" ht="12.75">
      <c r="A457" s="962" t="s">
        <v>1360</v>
      </c>
      <c r="B457" t="s">
        <v>759</v>
      </c>
      <c r="C457" t="s">
        <v>390</v>
      </c>
      <c r="D457" t="s">
        <v>549</v>
      </c>
      <c r="E457" t="s">
        <v>390</v>
      </c>
      <c r="F457" t="s">
        <v>115</v>
      </c>
      <c r="G457" t="s">
        <v>1368</v>
      </c>
      <c r="H457">
        <v>79</v>
      </c>
    </row>
    <row r="458" spans="1:8" ht="12.75">
      <c r="A458" s="962" t="s">
        <v>1360</v>
      </c>
      <c r="B458" t="s">
        <v>759</v>
      </c>
      <c r="C458" t="s">
        <v>390</v>
      </c>
      <c r="D458" t="s">
        <v>549</v>
      </c>
      <c r="E458" t="s">
        <v>390</v>
      </c>
      <c r="F458" t="s">
        <v>1238</v>
      </c>
      <c r="G458" t="s">
        <v>1350</v>
      </c>
      <c r="H458">
        <v>16</v>
      </c>
    </row>
    <row r="459" spans="1:8" ht="12.75">
      <c r="A459" s="962" t="s">
        <v>1360</v>
      </c>
      <c r="B459" t="s">
        <v>759</v>
      </c>
      <c r="C459" t="s">
        <v>390</v>
      </c>
      <c r="D459" t="s">
        <v>549</v>
      </c>
      <c r="E459" t="s">
        <v>390</v>
      </c>
      <c r="F459" t="s">
        <v>1238</v>
      </c>
      <c r="G459" t="s">
        <v>1361</v>
      </c>
      <c r="H459">
        <v>16</v>
      </c>
    </row>
    <row r="460" spans="1:8" ht="12.75">
      <c r="A460" s="962" t="s">
        <v>1360</v>
      </c>
      <c r="B460" t="s">
        <v>759</v>
      </c>
      <c r="C460" t="s">
        <v>390</v>
      </c>
      <c r="D460" t="s">
        <v>549</v>
      </c>
      <c r="E460" t="s">
        <v>390</v>
      </c>
      <c r="F460" t="s">
        <v>1238</v>
      </c>
      <c r="G460" t="s">
        <v>1362</v>
      </c>
      <c r="H460">
        <v>16</v>
      </c>
    </row>
    <row r="461" spans="1:8" ht="12.75">
      <c r="A461" s="962" t="s">
        <v>1360</v>
      </c>
      <c r="B461" t="s">
        <v>759</v>
      </c>
      <c r="C461" t="s">
        <v>390</v>
      </c>
      <c r="D461" t="s">
        <v>549</v>
      </c>
      <c r="E461" t="s">
        <v>390</v>
      </c>
      <c r="F461" t="s">
        <v>1238</v>
      </c>
      <c r="G461" t="s">
        <v>1351</v>
      </c>
      <c r="H461">
        <v>16</v>
      </c>
    </row>
    <row r="462" spans="1:8" ht="12.75">
      <c r="A462" s="962" t="s">
        <v>1360</v>
      </c>
      <c r="B462" t="s">
        <v>759</v>
      </c>
      <c r="C462" t="s">
        <v>390</v>
      </c>
      <c r="D462" t="s">
        <v>549</v>
      </c>
      <c r="E462" t="s">
        <v>390</v>
      </c>
      <c r="F462" t="s">
        <v>1238</v>
      </c>
      <c r="G462" t="s">
        <v>1352</v>
      </c>
      <c r="H462">
        <v>16</v>
      </c>
    </row>
    <row r="463" spans="1:8" ht="12.75">
      <c r="A463" s="962" t="s">
        <v>1360</v>
      </c>
      <c r="B463" t="s">
        <v>759</v>
      </c>
      <c r="C463" t="s">
        <v>390</v>
      </c>
      <c r="D463" t="s">
        <v>549</v>
      </c>
      <c r="E463" t="s">
        <v>390</v>
      </c>
      <c r="F463" t="s">
        <v>1238</v>
      </c>
      <c r="G463" t="s">
        <v>1363</v>
      </c>
      <c r="H463">
        <v>16</v>
      </c>
    </row>
    <row r="464" spans="1:8" ht="12.75">
      <c r="A464" s="962" t="s">
        <v>1360</v>
      </c>
      <c r="B464" t="s">
        <v>759</v>
      </c>
      <c r="C464" t="s">
        <v>390</v>
      </c>
      <c r="D464" t="s">
        <v>549</v>
      </c>
      <c r="E464" t="s">
        <v>390</v>
      </c>
      <c r="F464" t="s">
        <v>1238</v>
      </c>
      <c r="G464" t="s">
        <v>1364</v>
      </c>
      <c r="H464">
        <v>16</v>
      </c>
    </row>
    <row r="465" spans="1:8" ht="12.75">
      <c r="A465" s="962" t="s">
        <v>1360</v>
      </c>
      <c r="B465" t="s">
        <v>759</v>
      </c>
      <c r="C465" t="s">
        <v>390</v>
      </c>
      <c r="D465" t="s">
        <v>549</v>
      </c>
      <c r="E465" t="s">
        <v>390</v>
      </c>
      <c r="F465" t="s">
        <v>1238</v>
      </c>
      <c r="G465" t="s">
        <v>1353</v>
      </c>
      <c r="H465">
        <v>16</v>
      </c>
    </row>
    <row r="466" spans="1:8" ht="12.75">
      <c r="A466" s="962" t="s">
        <v>1360</v>
      </c>
      <c r="B466" t="s">
        <v>759</v>
      </c>
      <c r="C466" t="s">
        <v>390</v>
      </c>
      <c r="D466" t="s">
        <v>549</v>
      </c>
      <c r="E466" t="s">
        <v>390</v>
      </c>
      <c r="F466" t="s">
        <v>1238</v>
      </c>
      <c r="G466" t="s">
        <v>1365</v>
      </c>
      <c r="H466">
        <v>16</v>
      </c>
    </row>
    <row r="467" spans="1:8" ht="12.75">
      <c r="A467" s="962" t="s">
        <v>1360</v>
      </c>
      <c r="B467" t="s">
        <v>759</v>
      </c>
      <c r="C467" t="s">
        <v>390</v>
      </c>
      <c r="D467" t="s">
        <v>549</v>
      </c>
      <c r="E467" t="s">
        <v>390</v>
      </c>
      <c r="F467" t="s">
        <v>1238</v>
      </c>
      <c r="G467" t="s">
        <v>1366</v>
      </c>
      <c r="H467">
        <v>16</v>
      </c>
    </row>
    <row r="468" spans="1:8" ht="12.75">
      <c r="A468" s="962" t="s">
        <v>1360</v>
      </c>
      <c r="B468" t="s">
        <v>759</v>
      </c>
      <c r="C468" t="s">
        <v>390</v>
      </c>
      <c r="D468" t="s">
        <v>549</v>
      </c>
      <c r="E468" t="s">
        <v>390</v>
      </c>
      <c r="F468" t="s">
        <v>1238</v>
      </c>
      <c r="G468" t="s">
        <v>1367</v>
      </c>
      <c r="H468">
        <v>16</v>
      </c>
    </row>
    <row r="469" spans="1:8" ht="12.75">
      <c r="A469" s="962" t="s">
        <v>1360</v>
      </c>
      <c r="B469" t="s">
        <v>759</v>
      </c>
      <c r="C469" t="s">
        <v>390</v>
      </c>
      <c r="D469" t="s">
        <v>549</v>
      </c>
      <c r="E469" t="s">
        <v>390</v>
      </c>
      <c r="F469" t="s">
        <v>1238</v>
      </c>
      <c r="G469" t="s">
        <v>1368</v>
      </c>
      <c r="H469">
        <v>16</v>
      </c>
    </row>
    <row r="470" spans="1:8" ht="12.75">
      <c r="A470" s="962" t="s">
        <v>1360</v>
      </c>
      <c r="B470" t="s">
        <v>759</v>
      </c>
      <c r="C470" t="s">
        <v>390</v>
      </c>
      <c r="D470" t="s">
        <v>549</v>
      </c>
      <c r="E470" t="s">
        <v>390</v>
      </c>
      <c r="F470" t="s">
        <v>116</v>
      </c>
      <c r="G470" t="s">
        <v>1350</v>
      </c>
      <c r="H470">
        <v>299</v>
      </c>
    </row>
    <row r="471" spans="1:8" ht="12.75">
      <c r="A471" s="962" t="s">
        <v>1360</v>
      </c>
      <c r="B471" t="s">
        <v>759</v>
      </c>
      <c r="C471" t="s">
        <v>390</v>
      </c>
      <c r="D471" t="s">
        <v>549</v>
      </c>
      <c r="E471" t="s">
        <v>390</v>
      </c>
      <c r="F471" t="s">
        <v>116</v>
      </c>
      <c r="G471" t="s">
        <v>1361</v>
      </c>
      <c r="H471">
        <v>299</v>
      </c>
    </row>
    <row r="472" spans="1:8" ht="12.75">
      <c r="A472" s="962" t="s">
        <v>1360</v>
      </c>
      <c r="B472" t="s">
        <v>759</v>
      </c>
      <c r="C472" t="s">
        <v>390</v>
      </c>
      <c r="D472" t="s">
        <v>549</v>
      </c>
      <c r="E472" t="s">
        <v>390</v>
      </c>
      <c r="F472" t="s">
        <v>116</v>
      </c>
      <c r="G472" t="s">
        <v>1362</v>
      </c>
      <c r="H472">
        <v>299</v>
      </c>
    </row>
    <row r="473" spans="1:8" ht="12.75">
      <c r="A473" s="962" t="s">
        <v>1360</v>
      </c>
      <c r="B473" t="s">
        <v>759</v>
      </c>
      <c r="C473" t="s">
        <v>390</v>
      </c>
      <c r="D473" t="s">
        <v>549</v>
      </c>
      <c r="E473" t="s">
        <v>390</v>
      </c>
      <c r="F473" t="s">
        <v>116</v>
      </c>
      <c r="G473" t="s">
        <v>1351</v>
      </c>
      <c r="H473">
        <v>299</v>
      </c>
    </row>
    <row r="474" spans="1:8" ht="12.75">
      <c r="A474" s="962" t="s">
        <v>1360</v>
      </c>
      <c r="B474" t="s">
        <v>759</v>
      </c>
      <c r="C474" t="s">
        <v>390</v>
      </c>
      <c r="D474" t="s">
        <v>549</v>
      </c>
      <c r="E474" t="s">
        <v>390</v>
      </c>
      <c r="F474" t="s">
        <v>116</v>
      </c>
      <c r="G474" t="s">
        <v>1352</v>
      </c>
      <c r="H474">
        <v>299</v>
      </c>
    </row>
    <row r="475" spans="1:8" ht="12.75">
      <c r="A475" s="962" t="s">
        <v>1360</v>
      </c>
      <c r="B475" t="s">
        <v>759</v>
      </c>
      <c r="C475" t="s">
        <v>390</v>
      </c>
      <c r="D475" t="s">
        <v>549</v>
      </c>
      <c r="E475" t="s">
        <v>390</v>
      </c>
      <c r="F475" t="s">
        <v>116</v>
      </c>
      <c r="G475" t="s">
        <v>1363</v>
      </c>
      <c r="H475">
        <v>299</v>
      </c>
    </row>
    <row r="476" spans="1:8" ht="12.75">
      <c r="A476" s="962" t="s">
        <v>1360</v>
      </c>
      <c r="B476" t="s">
        <v>759</v>
      </c>
      <c r="C476" t="s">
        <v>390</v>
      </c>
      <c r="D476" t="s">
        <v>549</v>
      </c>
      <c r="E476" t="s">
        <v>390</v>
      </c>
      <c r="F476" t="s">
        <v>116</v>
      </c>
      <c r="G476" t="s">
        <v>1364</v>
      </c>
      <c r="H476">
        <v>299</v>
      </c>
    </row>
    <row r="477" spans="1:8" ht="12.75">
      <c r="A477" s="962" t="s">
        <v>1360</v>
      </c>
      <c r="B477" t="s">
        <v>759</v>
      </c>
      <c r="C477" t="s">
        <v>390</v>
      </c>
      <c r="D477" t="s">
        <v>549</v>
      </c>
      <c r="E477" t="s">
        <v>390</v>
      </c>
      <c r="F477" t="s">
        <v>116</v>
      </c>
      <c r="G477" t="s">
        <v>1353</v>
      </c>
      <c r="H477">
        <v>299</v>
      </c>
    </row>
    <row r="478" spans="1:8" ht="12.75">
      <c r="A478" s="962" t="s">
        <v>1360</v>
      </c>
      <c r="B478" t="s">
        <v>759</v>
      </c>
      <c r="C478" t="s">
        <v>390</v>
      </c>
      <c r="D478" t="s">
        <v>549</v>
      </c>
      <c r="E478" t="s">
        <v>390</v>
      </c>
      <c r="F478" t="s">
        <v>116</v>
      </c>
      <c r="G478" t="s">
        <v>1365</v>
      </c>
      <c r="H478">
        <v>299</v>
      </c>
    </row>
    <row r="479" spans="1:8" ht="12.75">
      <c r="A479" s="962" t="s">
        <v>1360</v>
      </c>
      <c r="B479" t="s">
        <v>759</v>
      </c>
      <c r="C479" t="s">
        <v>390</v>
      </c>
      <c r="D479" t="s">
        <v>549</v>
      </c>
      <c r="E479" t="s">
        <v>390</v>
      </c>
      <c r="F479" t="s">
        <v>116</v>
      </c>
      <c r="G479" t="s">
        <v>1366</v>
      </c>
      <c r="H479">
        <v>299</v>
      </c>
    </row>
    <row r="480" spans="1:8" ht="12.75">
      <c r="A480" s="962" t="s">
        <v>1360</v>
      </c>
      <c r="B480" t="s">
        <v>759</v>
      </c>
      <c r="C480" t="s">
        <v>390</v>
      </c>
      <c r="D480" t="s">
        <v>549</v>
      </c>
      <c r="E480" t="s">
        <v>390</v>
      </c>
      <c r="F480" t="s">
        <v>116</v>
      </c>
      <c r="G480" t="s">
        <v>1367</v>
      </c>
      <c r="H480">
        <v>299</v>
      </c>
    </row>
    <row r="481" spans="1:8" ht="12.75">
      <c r="A481" s="962" t="s">
        <v>1360</v>
      </c>
      <c r="B481" t="s">
        <v>759</v>
      </c>
      <c r="C481" t="s">
        <v>390</v>
      </c>
      <c r="D481" t="s">
        <v>549</v>
      </c>
      <c r="E481" t="s">
        <v>390</v>
      </c>
      <c r="F481" t="s">
        <v>116</v>
      </c>
      <c r="G481" t="s">
        <v>1368</v>
      </c>
      <c r="H481">
        <v>299</v>
      </c>
    </row>
    <row r="482" spans="1:8" ht="12.75">
      <c r="A482" s="962" t="s">
        <v>1360</v>
      </c>
      <c r="B482" t="s">
        <v>759</v>
      </c>
      <c r="C482" t="s">
        <v>390</v>
      </c>
      <c r="D482" t="s">
        <v>549</v>
      </c>
      <c r="E482" t="s">
        <v>1392</v>
      </c>
      <c r="F482" t="s">
        <v>115</v>
      </c>
      <c r="G482" t="s">
        <v>1350</v>
      </c>
      <c r="H482">
        <v>-6922</v>
      </c>
    </row>
    <row r="483" spans="1:8" ht="12.75">
      <c r="A483" s="962" t="s">
        <v>1360</v>
      </c>
      <c r="B483" t="s">
        <v>759</v>
      </c>
      <c r="C483" t="s">
        <v>390</v>
      </c>
      <c r="D483" t="s">
        <v>549</v>
      </c>
      <c r="E483" t="s">
        <v>1392</v>
      </c>
      <c r="F483" t="s">
        <v>115</v>
      </c>
      <c r="G483" t="s">
        <v>1361</v>
      </c>
      <c r="H483">
        <v>-6922</v>
      </c>
    </row>
    <row r="484" spans="1:8" ht="12.75">
      <c r="A484" s="962" t="s">
        <v>1360</v>
      </c>
      <c r="B484" t="s">
        <v>759</v>
      </c>
      <c r="C484" t="s">
        <v>390</v>
      </c>
      <c r="D484" t="s">
        <v>549</v>
      </c>
      <c r="E484" t="s">
        <v>1392</v>
      </c>
      <c r="F484" t="s">
        <v>115</v>
      </c>
      <c r="G484" t="s">
        <v>1362</v>
      </c>
      <c r="H484">
        <v>-6922</v>
      </c>
    </row>
    <row r="485" spans="1:8" ht="12.75">
      <c r="A485" s="962" t="s">
        <v>1360</v>
      </c>
      <c r="B485" t="s">
        <v>759</v>
      </c>
      <c r="C485" t="s">
        <v>390</v>
      </c>
      <c r="D485" t="s">
        <v>549</v>
      </c>
      <c r="E485" t="s">
        <v>1392</v>
      </c>
      <c r="F485" t="s">
        <v>115</v>
      </c>
      <c r="G485" t="s">
        <v>1351</v>
      </c>
      <c r="H485">
        <v>-6922</v>
      </c>
    </row>
    <row r="486" spans="1:8" ht="12.75">
      <c r="A486" s="962" t="s">
        <v>1360</v>
      </c>
      <c r="B486" t="s">
        <v>759</v>
      </c>
      <c r="C486" t="s">
        <v>390</v>
      </c>
      <c r="D486" t="s">
        <v>549</v>
      </c>
      <c r="E486" t="s">
        <v>1392</v>
      </c>
      <c r="F486" t="s">
        <v>115</v>
      </c>
      <c r="G486" t="s">
        <v>1352</v>
      </c>
      <c r="H486">
        <v>-6922</v>
      </c>
    </row>
    <row r="487" spans="1:8" ht="12.75">
      <c r="A487" s="962" t="s">
        <v>1360</v>
      </c>
      <c r="B487" t="s">
        <v>759</v>
      </c>
      <c r="C487" t="s">
        <v>390</v>
      </c>
      <c r="D487" t="s">
        <v>549</v>
      </c>
      <c r="E487" t="s">
        <v>1392</v>
      </c>
      <c r="F487" t="s">
        <v>115</v>
      </c>
      <c r="G487" t="s">
        <v>1363</v>
      </c>
      <c r="H487">
        <v>-6922</v>
      </c>
    </row>
    <row r="488" spans="1:8" ht="12.75">
      <c r="A488" s="962" t="s">
        <v>1360</v>
      </c>
      <c r="B488" t="s">
        <v>759</v>
      </c>
      <c r="C488" t="s">
        <v>390</v>
      </c>
      <c r="D488" t="s">
        <v>549</v>
      </c>
      <c r="E488" t="s">
        <v>1392</v>
      </c>
      <c r="F488" t="s">
        <v>115</v>
      </c>
      <c r="G488" t="s">
        <v>1364</v>
      </c>
      <c r="H488">
        <v>-6922</v>
      </c>
    </row>
    <row r="489" spans="1:8" ht="12.75">
      <c r="A489" s="962" t="s">
        <v>1360</v>
      </c>
      <c r="B489" t="s">
        <v>759</v>
      </c>
      <c r="C489" t="s">
        <v>390</v>
      </c>
      <c r="D489" t="s">
        <v>549</v>
      </c>
      <c r="E489" t="s">
        <v>1392</v>
      </c>
      <c r="F489" t="s">
        <v>115</v>
      </c>
      <c r="G489" t="s">
        <v>1353</v>
      </c>
      <c r="H489">
        <v>-6922</v>
      </c>
    </row>
    <row r="490" spans="1:8" ht="12.75">
      <c r="A490" s="962" t="s">
        <v>1360</v>
      </c>
      <c r="B490" t="s">
        <v>759</v>
      </c>
      <c r="C490" t="s">
        <v>390</v>
      </c>
      <c r="D490" t="s">
        <v>549</v>
      </c>
      <c r="E490" t="s">
        <v>1392</v>
      </c>
      <c r="F490" t="s">
        <v>115</v>
      </c>
      <c r="G490" t="s">
        <v>1365</v>
      </c>
      <c r="H490">
        <v>-6922</v>
      </c>
    </row>
    <row r="491" spans="1:8" ht="12.75">
      <c r="A491" s="962" t="s">
        <v>1360</v>
      </c>
      <c r="B491" t="s">
        <v>759</v>
      </c>
      <c r="C491" t="s">
        <v>390</v>
      </c>
      <c r="D491" t="s">
        <v>549</v>
      </c>
      <c r="E491" t="s">
        <v>1392</v>
      </c>
      <c r="F491" t="s">
        <v>115</v>
      </c>
      <c r="G491" t="s">
        <v>1366</v>
      </c>
      <c r="H491">
        <v>-6922</v>
      </c>
    </row>
    <row r="492" spans="1:8" ht="12.75">
      <c r="A492" s="962" t="s">
        <v>1360</v>
      </c>
      <c r="B492" t="s">
        <v>759</v>
      </c>
      <c r="C492" t="s">
        <v>390</v>
      </c>
      <c r="D492" t="s">
        <v>549</v>
      </c>
      <c r="E492" t="s">
        <v>1392</v>
      </c>
      <c r="F492" t="s">
        <v>115</v>
      </c>
      <c r="G492" t="s">
        <v>1367</v>
      </c>
      <c r="H492">
        <v>-6922</v>
      </c>
    </row>
    <row r="493" spans="1:8" ht="12.75">
      <c r="A493" s="962" t="s">
        <v>1360</v>
      </c>
      <c r="B493" t="s">
        <v>759</v>
      </c>
      <c r="C493" t="s">
        <v>390</v>
      </c>
      <c r="D493" t="s">
        <v>549</v>
      </c>
      <c r="E493" t="s">
        <v>1392</v>
      </c>
      <c r="F493" t="s">
        <v>115</v>
      </c>
      <c r="G493" t="s">
        <v>1368</v>
      </c>
      <c r="H493">
        <v>-6922</v>
      </c>
    </row>
    <row r="494" spans="1:8" ht="12.75">
      <c r="A494" s="962" t="s">
        <v>1360</v>
      </c>
      <c r="B494" t="s">
        <v>759</v>
      </c>
      <c r="C494" t="s">
        <v>390</v>
      </c>
      <c r="D494" t="s">
        <v>549</v>
      </c>
      <c r="E494" t="s">
        <v>1392</v>
      </c>
      <c r="F494" t="s">
        <v>1238</v>
      </c>
      <c r="G494" t="s">
        <v>1350</v>
      </c>
      <c r="H494">
        <v>-552</v>
      </c>
    </row>
    <row r="495" spans="1:8" ht="12.75">
      <c r="A495" s="962" t="s">
        <v>1360</v>
      </c>
      <c r="B495" t="s">
        <v>759</v>
      </c>
      <c r="C495" t="s">
        <v>390</v>
      </c>
      <c r="D495" t="s">
        <v>549</v>
      </c>
      <c r="E495" t="s">
        <v>1392</v>
      </c>
      <c r="F495" t="s">
        <v>1238</v>
      </c>
      <c r="G495" t="s">
        <v>1361</v>
      </c>
      <c r="H495">
        <v>-552</v>
      </c>
    </row>
    <row r="496" spans="1:8" ht="12.75">
      <c r="A496" s="962" t="s">
        <v>1360</v>
      </c>
      <c r="B496" t="s">
        <v>759</v>
      </c>
      <c r="C496" t="s">
        <v>390</v>
      </c>
      <c r="D496" t="s">
        <v>549</v>
      </c>
      <c r="E496" t="s">
        <v>1392</v>
      </c>
      <c r="F496" t="s">
        <v>1238</v>
      </c>
      <c r="G496" t="s">
        <v>1362</v>
      </c>
      <c r="H496">
        <v>-552</v>
      </c>
    </row>
    <row r="497" spans="1:8" ht="12.75">
      <c r="A497" s="962" t="s">
        <v>1360</v>
      </c>
      <c r="B497" t="s">
        <v>759</v>
      </c>
      <c r="C497" t="s">
        <v>390</v>
      </c>
      <c r="D497" t="s">
        <v>549</v>
      </c>
      <c r="E497" t="s">
        <v>1392</v>
      </c>
      <c r="F497" t="s">
        <v>1238</v>
      </c>
      <c r="G497" t="s">
        <v>1351</v>
      </c>
      <c r="H497">
        <v>-552</v>
      </c>
    </row>
    <row r="498" spans="1:8" ht="12.75">
      <c r="A498" s="962" t="s">
        <v>1360</v>
      </c>
      <c r="B498" t="s">
        <v>759</v>
      </c>
      <c r="C498" t="s">
        <v>390</v>
      </c>
      <c r="D498" t="s">
        <v>549</v>
      </c>
      <c r="E498" t="s">
        <v>1392</v>
      </c>
      <c r="F498" t="s">
        <v>1238</v>
      </c>
      <c r="G498" t="s">
        <v>1352</v>
      </c>
      <c r="H498">
        <v>-552</v>
      </c>
    </row>
    <row r="499" spans="1:8" ht="12.75">
      <c r="A499" s="962" t="s">
        <v>1360</v>
      </c>
      <c r="B499" t="s">
        <v>759</v>
      </c>
      <c r="C499" t="s">
        <v>390</v>
      </c>
      <c r="D499" t="s">
        <v>549</v>
      </c>
      <c r="E499" t="s">
        <v>1392</v>
      </c>
      <c r="F499" t="s">
        <v>1238</v>
      </c>
      <c r="G499" t="s">
        <v>1363</v>
      </c>
      <c r="H499">
        <v>-552</v>
      </c>
    </row>
    <row r="500" spans="1:8" ht="12.75">
      <c r="A500" s="962" t="s">
        <v>1360</v>
      </c>
      <c r="B500" t="s">
        <v>759</v>
      </c>
      <c r="C500" t="s">
        <v>390</v>
      </c>
      <c r="D500" t="s">
        <v>549</v>
      </c>
      <c r="E500" t="s">
        <v>1392</v>
      </c>
      <c r="F500" t="s">
        <v>1238</v>
      </c>
      <c r="G500" t="s">
        <v>1364</v>
      </c>
      <c r="H500">
        <v>-552</v>
      </c>
    </row>
    <row r="501" spans="1:8" ht="12.75">
      <c r="A501" s="962" t="s">
        <v>1360</v>
      </c>
      <c r="B501" t="s">
        <v>759</v>
      </c>
      <c r="C501" t="s">
        <v>390</v>
      </c>
      <c r="D501" t="s">
        <v>549</v>
      </c>
      <c r="E501" t="s">
        <v>1392</v>
      </c>
      <c r="F501" t="s">
        <v>1238</v>
      </c>
      <c r="G501" t="s">
        <v>1353</v>
      </c>
      <c r="H501">
        <v>-552</v>
      </c>
    </row>
    <row r="502" spans="1:8" ht="12.75">
      <c r="A502" s="962" t="s">
        <v>1360</v>
      </c>
      <c r="B502" t="s">
        <v>759</v>
      </c>
      <c r="C502" t="s">
        <v>390</v>
      </c>
      <c r="D502" t="s">
        <v>549</v>
      </c>
      <c r="E502" t="s">
        <v>1392</v>
      </c>
      <c r="F502" t="s">
        <v>1238</v>
      </c>
      <c r="G502" t="s">
        <v>1365</v>
      </c>
      <c r="H502">
        <v>-552</v>
      </c>
    </row>
    <row r="503" spans="1:8" ht="12.75">
      <c r="A503" s="962" t="s">
        <v>1360</v>
      </c>
      <c r="B503" t="s">
        <v>759</v>
      </c>
      <c r="C503" t="s">
        <v>390</v>
      </c>
      <c r="D503" t="s">
        <v>549</v>
      </c>
      <c r="E503" t="s">
        <v>1392</v>
      </c>
      <c r="F503" t="s">
        <v>1238</v>
      </c>
      <c r="G503" t="s">
        <v>1366</v>
      </c>
      <c r="H503">
        <v>-552</v>
      </c>
    </row>
    <row r="504" spans="1:8" ht="12.75">
      <c r="A504" s="962" t="s">
        <v>1360</v>
      </c>
      <c r="B504" t="s">
        <v>759</v>
      </c>
      <c r="C504" t="s">
        <v>390</v>
      </c>
      <c r="D504" t="s">
        <v>549</v>
      </c>
      <c r="E504" t="s">
        <v>1392</v>
      </c>
      <c r="F504" t="s">
        <v>1238</v>
      </c>
      <c r="G504" t="s">
        <v>1367</v>
      </c>
      <c r="H504">
        <v>-552</v>
      </c>
    </row>
    <row r="505" spans="1:8" ht="12.75">
      <c r="A505" s="962" t="s">
        <v>1360</v>
      </c>
      <c r="B505" t="s">
        <v>759</v>
      </c>
      <c r="C505" t="s">
        <v>390</v>
      </c>
      <c r="D505" t="s">
        <v>549</v>
      </c>
      <c r="E505" t="s">
        <v>1392</v>
      </c>
      <c r="F505" t="s">
        <v>1238</v>
      </c>
      <c r="G505" t="s">
        <v>1368</v>
      </c>
      <c r="H505">
        <v>-552</v>
      </c>
    </row>
    <row r="506" spans="1:8" ht="12.75">
      <c r="A506" s="962" t="s">
        <v>1360</v>
      </c>
      <c r="B506" t="s">
        <v>759</v>
      </c>
      <c r="C506" t="s">
        <v>390</v>
      </c>
      <c r="D506" t="s">
        <v>549</v>
      </c>
      <c r="E506" t="s">
        <v>1392</v>
      </c>
      <c r="F506" t="s">
        <v>116</v>
      </c>
      <c r="G506" t="s">
        <v>1350</v>
      </c>
      <c r="H506">
        <v>-10690</v>
      </c>
    </row>
    <row r="507" spans="1:8" ht="12.75">
      <c r="A507" s="962" t="s">
        <v>1360</v>
      </c>
      <c r="B507" t="s">
        <v>759</v>
      </c>
      <c r="C507" t="s">
        <v>390</v>
      </c>
      <c r="D507" t="s">
        <v>549</v>
      </c>
      <c r="E507" t="s">
        <v>1392</v>
      </c>
      <c r="F507" t="s">
        <v>116</v>
      </c>
      <c r="G507" t="s">
        <v>1361</v>
      </c>
      <c r="H507">
        <v>-10690</v>
      </c>
    </row>
    <row r="508" spans="1:8" ht="12.75">
      <c r="A508" s="962" t="s">
        <v>1360</v>
      </c>
      <c r="B508" t="s">
        <v>759</v>
      </c>
      <c r="C508" t="s">
        <v>390</v>
      </c>
      <c r="D508" t="s">
        <v>549</v>
      </c>
      <c r="E508" t="s">
        <v>1392</v>
      </c>
      <c r="F508" t="s">
        <v>116</v>
      </c>
      <c r="G508" t="s">
        <v>1362</v>
      </c>
      <c r="H508">
        <v>-10690</v>
      </c>
    </row>
    <row r="509" spans="1:8" ht="12.75">
      <c r="A509" s="962" t="s">
        <v>1360</v>
      </c>
      <c r="B509" t="s">
        <v>759</v>
      </c>
      <c r="C509" t="s">
        <v>390</v>
      </c>
      <c r="D509" t="s">
        <v>549</v>
      </c>
      <c r="E509" t="s">
        <v>1392</v>
      </c>
      <c r="F509" t="s">
        <v>116</v>
      </c>
      <c r="G509" t="s">
        <v>1351</v>
      </c>
      <c r="H509">
        <v>-10690</v>
      </c>
    </row>
    <row r="510" spans="1:8" ht="12.75">
      <c r="A510" s="962" t="s">
        <v>1360</v>
      </c>
      <c r="B510" t="s">
        <v>759</v>
      </c>
      <c r="C510" t="s">
        <v>390</v>
      </c>
      <c r="D510" t="s">
        <v>549</v>
      </c>
      <c r="E510" t="s">
        <v>1392</v>
      </c>
      <c r="F510" t="s">
        <v>116</v>
      </c>
      <c r="G510" t="s">
        <v>1352</v>
      </c>
      <c r="H510">
        <v>-10690</v>
      </c>
    </row>
    <row r="511" spans="1:8" ht="12.75">
      <c r="A511" s="962" t="s">
        <v>1360</v>
      </c>
      <c r="B511" t="s">
        <v>759</v>
      </c>
      <c r="C511" t="s">
        <v>390</v>
      </c>
      <c r="D511" t="s">
        <v>549</v>
      </c>
      <c r="E511" t="s">
        <v>1392</v>
      </c>
      <c r="F511" t="s">
        <v>116</v>
      </c>
      <c r="G511" t="s">
        <v>1363</v>
      </c>
      <c r="H511">
        <v>-10690</v>
      </c>
    </row>
    <row r="512" spans="1:8" ht="12.75">
      <c r="A512" s="962" t="s">
        <v>1360</v>
      </c>
      <c r="B512" t="s">
        <v>759</v>
      </c>
      <c r="C512" t="s">
        <v>390</v>
      </c>
      <c r="D512" t="s">
        <v>549</v>
      </c>
      <c r="E512" t="s">
        <v>1392</v>
      </c>
      <c r="F512" t="s">
        <v>116</v>
      </c>
      <c r="G512" t="s">
        <v>1364</v>
      </c>
      <c r="H512">
        <v>-10690</v>
      </c>
    </row>
    <row r="513" spans="1:8" ht="12.75">
      <c r="A513" s="962" t="s">
        <v>1360</v>
      </c>
      <c r="B513" t="s">
        <v>759</v>
      </c>
      <c r="C513" t="s">
        <v>390</v>
      </c>
      <c r="D513" t="s">
        <v>549</v>
      </c>
      <c r="E513" t="s">
        <v>1392</v>
      </c>
      <c r="F513" t="s">
        <v>116</v>
      </c>
      <c r="G513" t="s">
        <v>1353</v>
      </c>
      <c r="H513">
        <v>-10690</v>
      </c>
    </row>
    <row r="514" spans="1:8" ht="12.75">
      <c r="A514" s="962" t="s">
        <v>1360</v>
      </c>
      <c r="B514" t="s">
        <v>759</v>
      </c>
      <c r="C514" t="s">
        <v>390</v>
      </c>
      <c r="D514" t="s">
        <v>549</v>
      </c>
      <c r="E514" t="s">
        <v>1392</v>
      </c>
      <c r="F514" t="s">
        <v>116</v>
      </c>
      <c r="G514" t="s">
        <v>1365</v>
      </c>
      <c r="H514">
        <v>-10690</v>
      </c>
    </row>
    <row r="515" spans="1:8" ht="12.75">
      <c r="A515" s="962" t="s">
        <v>1360</v>
      </c>
      <c r="B515" t="s">
        <v>759</v>
      </c>
      <c r="C515" t="s">
        <v>390</v>
      </c>
      <c r="D515" t="s">
        <v>549</v>
      </c>
      <c r="E515" t="s">
        <v>1392</v>
      </c>
      <c r="F515" t="s">
        <v>116</v>
      </c>
      <c r="G515" t="s">
        <v>1366</v>
      </c>
      <c r="H515">
        <v>-10690</v>
      </c>
    </row>
    <row r="516" spans="1:8" ht="12.75">
      <c r="A516" s="962" t="s">
        <v>1360</v>
      </c>
      <c r="B516" t="s">
        <v>759</v>
      </c>
      <c r="C516" t="s">
        <v>390</v>
      </c>
      <c r="D516" t="s">
        <v>549</v>
      </c>
      <c r="E516" t="s">
        <v>1392</v>
      </c>
      <c r="F516" t="s">
        <v>116</v>
      </c>
      <c r="G516" t="s">
        <v>1367</v>
      </c>
      <c r="H516">
        <v>-10690</v>
      </c>
    </row>
    <row r="517" spans="1:8" ht="12.75">
      <c r="A517" s="962" t="s">
        <v>1360</v>
      </c>
      <c r="B517" t="s">
        <v>759</v>
      </c>
      <c r="C517" t="s">
        <v>390</v>
      </c>
      <c r="D517" t="s">
        <v>549</v>
      </c>
      <c r="E517" t="s">
        <v>1392</v>
      </c>
      <c r="F517" t="s">
        <v>116</v>
      </c>
      <c r="G517" t="s">
        <v>1368</v>
      </c>
      <c r="H517">
        <v>-10690</v>
      </c>
    </row>
    <row r="518" spans="1:8" ht="12.75">
      <c r="A518" s="962" t="s">
        <v>1360</v>
      </c>
      <c r="B518" t="s">
        <v>759</v>
      </c>
      <c r="C518" t="s">
        <v>390</v>
      </c>
      <c r="D518" t="s">
        <v>549</v>
      </c>
      <c r="E518" t="s">
        <v>1393</v>
      </c>
      <c r="F518" t="s">
        <v>115</v>
      </c>
      <c r="G518" t="s">
        <v>1350</v>
      </c>
      <c r="H518">
        <v>7916</v>
      </c>
    </row>
    <row r="519" spans="1:8" ht="12.75">
      <c r="A519" s="962" t="s">
        <v>1360</v>
      </c>
      <c r="B519" t="s">
        <v>759</v>
      </c>
      <c r="C519" t="s">
        <v>390</v>
      </c>
      <c r="D519" t="s">
        <v>549</v>
      </c>
      <c r="E519" t="s">
        <v>1393</v>
      </c>
      <c r="F519" t="s">
        <v>115</v>
      </c>
      <c r="G519" t="s">
        <v>1361</v>
      </c>
      <c r="H519">
        <v>7916</v>
      </c>
    </row>
    <row r="520" spans="1:8" ht="12.75">
      <c r="A520" s="962" t="s">
        <v>1360</v>
      </c>
      <c r="B520" t="s">
        <v>759</v>
      </c>
      <c r="C520" t="s">
        <v>390</v>
      </c>
      <c r="D520" t="s">
        <v>549</v>
      </c>
      <c r="E520" t="s">
        <v>1393</v>
      </c>
      <c r="F520" t="s">
        <v>115</v>
      </c>
      <c r="G520" t="s">
        <v>1362</v>
      </c>
      <c r="H520">
        <v>7916</v>
      </c>
    </row>
    <row r="521" spans="1:8" ht="12.75">
      <c r="A521" s="962" t="s">
        <v>1360</v>
      </c>
      <c r="B521" t="s">
        <v>759</v>
      </c>
      <c r="C521" t="s">
        <v>390</v>
      </c>
      <c r="D521" t="s">
        <v>549</v>
      </c>
      <c r="E521" t="s">
        <v>1393</v>
      </c>
      <c r="F521" t="s">
        <v>115</v>
      </c>
      <c r="G521" t="s">
        <v>1351</v>
      </c>
      <c r="H521">
        <v>7916</v>
      </c>
    </row>
    <row r="522" spans="1:8" ht="12.75">
      <c r="A522" s="962" t="s">
        <v>1360</v>
      </c>
      <c r="B522" t="s">
        <v>759</v>
      </c>
      <c r="C522" t="s">
        <v>390</v>
      </c>
      <c r="D522" t="s">
        <v>549</v>
      </c>
      <c r="E522" t="s">
        <v>1393</v>
      </c>
      <c r="F522" t="s">
        <v>115</v>
      </c>
      <c r="G522" t="s">
        <v>1352</v>
      </c>
      <c r="H522">
        <v>7916</v>
      </c>
    </row>
    <row r="523" spans="1:8" ht="12.75">
      <c r="A523" s="962" t="s">
        <v>1360</v>
      </c>
      <c r="B523" t="s">
        <v>759</v>
      </c>
      <c r="C523" t="s">
        <v>390</v>
      </c>
      <c r="D523" t="s">
        <v>549</v>
      </c>
      <c r="E523" t="s">
        <v>1393</v>
      </c>
      <c r="F523" t="s">
        <v>115</v>
      </c>
      <c r="G523" t="s">
        <v>1363</v>
      </c>
      <c r="H523">
        <v>7916</v>
      </c>
    </row>
    <row r="524" spans="1:8" ht="12.75">
      <c r="A524" s="962" t="s">
        <v>1360</v>
      </c>
      <c r="B524" t="s">
        <v>759</v>
      </c>
      <c r="C524" t="s">
        <v>390</v>
      </c>
      <c r="D524" t="s">
        <v>549</v>
      </c>
      <c r="E524" t="s">
        <v>1393</v>
      </c>
      <c r="F524" t="s">
        <v>115</v>
      </c>
      <c r="G524" t="s">
        <v>1364</v>
      </c>
      <c r="H524">
        <v>7916</v>
      </c>
    </row>
    <row r="525" spans="1:8" ht="12.75">
      <c r="A525" s="962" t="s">
        <v>1360</v>
      </c>
      <c r="B525" t="s">
        <v>759</v>
      </c>
      <c r="C525" t="s">
        <v>390</v>
      </c>
      <c r="D525" t="s">
        <v>549</v>
      </c>
      <c r="E525" t="s">
        <v>1393</v>
      </c>
      <c r="F525" t="s">
        <v>115</v>
      </c>
      <c r="G525" t="s">
        <v>1353</v>
      </c>
      <c r="H525">
        <v>7916</v>
      </c>
    </row>
    <row r="526" spans="1:8" ht="12.75">
      <c r="A526" s="962" t="s">
        <v>1360</v>
      </c>
      <c r="B526" t="s">
        <v>759</v>
      </c>
      <c r="C526" t="s">
        <v>390</v>
      </c>
      <c r="D526" t="s">
        <v>549</v>
      </c>
      <c r="E526" t="s">
        <v>1393</v>
      </c>
      <c r="F526" t="s">
        <v>115</v>
      </c>
      <c r="G526" t="s">
        <v>1365</v>
      </c>
      <c r="H526">
        <v>7916</v>
      </c>
    </row>
    <row r="527" spans="1:8" ht="12.75">
      <c r="A527" s="962" t="s">
        <v>1360</v>
      </c>
      <c r="B527" t="s">
        <v>759</v>
      </c>
      <c r="C527" t="s">
        <v>390</v>
      </c>
      <c r="D527" t="s">
        <v>549</v>
      </c>
      <c r="E527" t="s">
        <v>1393</v>
      </c>
      <c r="F527" t="s">
        <v>115</v>
      </c>
      <c r="G527" t="s">
        <v>1366</v>
      </c>
      <c r="H527">
        <v>7916</v>
      </c>
    </row>
    <row r="528" spans="1:8" ht="12.75">
      <c r="A528" s="962" t="s">
        <v>1360</v>
      </c>
      <c r="B528" t="s">
        <v>759</v>
      </c>
      <c r="C528" t="s">
        <v>390</v>
      </c>
      <c r="D528" t="s">
        <v>549</v>
      </c>
      <c r="E528" t="s">
        <v>1393</v>
      </c>
      <c r="F528" t="s">
        <v>115</v>
      </c>
      <c r="G528" t="s">
        <v>1367</v>
      </c>
      <c r="H528">
        <v>7916</v>
      </c>
    </row>
    <row r="529" spans="1:8" ht="12.75">
      <c r="A529" s="962" t="s">
        <v>1360</v>
      </c>
      <c r="B529" t="s">
        <v>759</v>
      </c>
      <c r="C529" t="s">
        <v>390</v>
      </c>
      <c r="D529" t="s">
        <v>549</v>
      </c>
      <c r="E529" t="s">
        <v>1393</v>
      </c>
      <c r="F529" t="s">
        <v>115</v>
      </c>
      <c r="G529" t="s">
        <v>1368</v>
      </c>
      <c r="H529">
        <v>7916</v>
      </c>
    </row>
    <row r="530" spans="1:8" ht="12.75">
      <c r="A530" s="962" t="s">
        <v>1360</v>
      </c>
      <c r="B530" t="s">
        <v>759</v>
      </c>
      <c r="C530" t="s">
        <v>390</v>
      </c>
      <c r="D530" t="s">
        <v>549</v>
      </c>
      <c r="E530" t="s">
        <v>1393</v>
      </c>
      <c r="F530" t="s">
        <v>1238</v>
      </c>
      <c r="G530" t="s">
        <v>1350</v>
      </c>
      <c r="H530">
        <v>2000</v>
      </c>
    </row>
    <row r="531" spans="1:8" ht="12.75">
      <c r="A531" s="962" t="s">
        <v>1360</v>
      </c>
      <c r="B531" t="s">
        <v>759</v>
      </c>
      <c r="C531" t="s">
        <v>390</v>
      </c>
      <c r="D531" t="s">
        <v>549</v>
      </c>
      <c r="E531" t="s">
        <v>1393</v>
      </c>
      <c r="F531" t="s">
        <v>1238</v>
      </c>
      <c r="G531" t="s">
        <v>1361</v>
      </c>
      <c r="H531">
        <v>2000</v>
      </c>
    </row>
    <row r="532" spans="1:8" ht="12.75">
      <c r="A532" s="962" t="s">
        <v>1360</v>
      </c>
      <c r="B532" t="s">
        <v>759</v>
      </c>
      <c r="C532" t="s">
        <v>390</v>
      </c>
      <c r="D532" t="s">
        <v>549</v>
      </c>
      <c r="E532" t="s">
        <v>1393</v>
      </c>
      <c r="F532" t="s">
        <v>1238</v>
      </c>
      <c r="G532" t="s">
        <v>1362</v>
      </c>
      <c r="H532">
        <v>2000</v>
      </c>
    </row>
    <row r="533" spans="1:8" ht="12.75">
      <c r="A533" s="962" t="s">
        <v>1360</v>
      </c>
      <c r="B533" t="s">
        <v>759</v>
      </c>
      <c r="C533" t="s">
        <v>390</v>
      </c>
      <c r="D533" t="s">
        <v>549</v>
      </c>
      <c r="E533" t="s">
        <v>1393</v>
      </c>
      <c r="F533" t="s">
        <v>1238</v>
      </c>
      <c r="G533" t="s">
        <v>1351</v>
      </c>
      <c r="H533">
        <v>2000</v>
      </c>
    </row>
    <row r="534" spans="1:8" ht="12.75">
      <c r="A534" s="962" t="s">
        <v>1360</v>
      </c>
      <c r="B534" t="s">
        <v>759</v>
      </c>
      <c r="C534" t="s">
        <v>390</v>
      </c>
      <c r="D534" t="s">
        <v>549</v>
      </c>
      <c r="E534" t="s">
        <v>1393</v>
      </c>
      <c r="F534" t="s">
        <v>1238</v>
      </c>
      <c r="G534" t="s">
        <v>1352</v>
      </c>
      <c r="H534">
        <v>2000</v>
      </c>
    </row>
    <row r="535" spans="1:8" ht="12.75">
      <c r="A535" s="962" t="s">
        <v>1360</v>
      </c>
      <c r="B535" t="s">
        <v>759</v>
      </c>
      <c r="C535" t="s">
        <v>390</v>
      </c>
      <c r="D535" t="s">
        <v>549</v>
      </c>
      <c r="E535" t="s">
        <v>1393</v>
      </c>
      <c r="F535" t="s">
        <v>1238</v>
      </c>
      <c r="G535" t="s">
        <v>1363</v>
      </c>
      <c r="H535">
        <v>2000</v>
      </c>
    </row>
    <row r="536" spans="1:8" ht="12.75">
      <c r="A536" s="962" t="s">
        <v>1360</v>
      </c>
      <c r="B536" t="s">
        <v>759</v>
      </c>
      <c r="C536" t="s">
        <v>390</v>
      </c>
      <c r="D536" t="s">
        <v>549</v>
      </c>
      <c r="E536" t="s">
        <v>1393</v>
      </c>
      <c r="F536" t="s">
        <v>1238</v>
      </c>
      <c r="G536" t="s">
        <v>1364</v>
      </c>
      <c r="H536">
        <v>2000</v>
      </c>
    </row>
    <row r="537" spans="1:8" ht="12.75">
      <c r="A537" s="962" t="s">
        <v>1360</v>
      </c>
      <c r="B537" t="s">
        <v>759</v>
      </c>
      <c r="C537" t="s">
        <v>390</v>
      </c>
      <c r="D537" t="s">
        <v>549</v>
      </c>
      <c r="E537" t="s">
        <v>1393</v>
      </c>
      <c r="F537" t="s">
        <v>1238</v>
      </c>
      <c r="G537" t="s">
        <v>1353</v>
      </c>
      <c r="H537">
        <v>2000</v>
      </c>
    </row>
    <row r="538" spans="1:8" ht="12.75">
      <c r="A538" s="962" t="s">
        <v>1360</v>
      </c>
      <c r="B538" t="s">
        <v>759</v>
      </c>
      <c r="C538" t="s">
        <v>390</v>
      </c>
      <c r="D538" t="s">
        <v>549</v>
      </c>
      <c r="E538" t="s">
        <v>1393</v>
      </c>
      <c r="F538" t="s">
        <v>1238</v>
      </c>
      <c r="G538" t="s">
        <v>1365</v>
      </c>
      <c r="H538">
        <v>2000</v>
      </c>
    </row>
    <row r="539" spans="1:8" ht="12.75">
      <c r="A539" s="962" t="s">
        <v>1360</v>
      </c>
      <c r="B539" t="s">
        <v>759</v>
      </c>
      <c r="C539" t="s">
        <v>390</v>
      </c>
      <c r="D539" t="s">
        <v>549</v>
      </c>
      <c r="E539" t="s">
        <v>1393</v>
      </c>
      <c r="F539" t="s">
        <v>1238</v>
      </c>
      <c r="G539" t="s">
        <v>1366</v>
      </c>
      <c r="H539">
        <v>2000</v>
      </c>
    </row>
    <row r="540" spans="1:8" ht="12.75">
      <c r="A540" s="962" t="s">
        <v>1360</v>
      </c>
      <c r="B540" t="s">
        <v>759</v>
      </c>
      <c r="C540" t="s">
        <v>390</v>
      </c>
      <c r="D540" t="s">
        <v>549</v>
      </c>
      <c r="E540" t="s">
        <v>1393</v>
      </c>
      <c r="F540" t="s">
        <v>1238</v>
      </c>
      <c r="G540" t="s">
        <v>1367</v>
      </c>
      <c r="H540">
        <v>2000</v>
      </c>
    </row>
    <row r="541" spans="1:8" ht="12.75">
      <c r="A541" s="962" t="s">
        <v>1360</v>
      </c>
      <c r="B541" t="s">
        <v>759</v>
      </c>
      <c r="C541" t="s">
        <v>390</v>
      </c>
      <c r="D541" t="s">
        <v>549</v>
      </c>
      <c r="E541" t="s">
        <v>1393</v>
      </c>
      <c r="F541" t="s">
        <v>1238</v>
      </c>
      <c r="G541" t="s">
        <v>1368</v>
      </c>
      <c r="H541">
        <v>2000</v>
      </c>
    </row>
    <row r="542" spans="1:8" ht="12.75">
      <c r="A542" s="962" t="s">
        <v>1360</v>
      </c>
      <c r="B542" t="s">
        <v>759</v>
      </c>
      <c r="C542" t="s">
        <v>390</v>
      </c>
      <c r="D542" t="s">
        <v>549</v>
      </c>
      <c r="E542" t="s">
        <v>1393</v>
      </c>
      <c r="F542" t="s">
        <v>116</v>
      </c>
      <c r="G542" t="s">
        <v>1350</v>
      </c>
      <c r="H542">
        <v>31988</v>
      </c>
    </row>
    <row r="543" spans="1:8" ht="12.75">
      <c r="A543" s="962" t="s">
        <v>1360</v>
      </c>
      <c r="B543" t="s">
        <v>759</v>
      </c>
      <c r="C543" t="s">
        <v>390</v>
      </c>
      <c r="D543" t="s">
        <v>549</v>
      </c>
      <c r="E543" t="s">
        <v>1393</v>
      </c>
      <c r="F543" t="s">
        <v>116</v>
      </c>
      <c r="G543" t="s">
        <v>1361</v>
      </c>
      <c r="H543">
        <v>31988</v>
      </c>
    </row>
    <row r="544" spans="1:8" ht="12.75">
      <c r="A544" s="962" t="s">
        <v>1360</v>
      </c>
      <c r="B544" t="s">
        <v>759</v>
      </c>
      <c r="C544" t="s">
        <v>390</v>
      </c>
      <c r="D544" t="s">
        <v>549</v>
      </c>
      <c r="E544" t="s">
        <v>1393</v>
      </c>
      <c r="F544" t="s">
        <v>116</v>
      </c>
      <c r="G544" t="s">
        <v>1362</v>
      </c>
      <c r="H544">
        <v>31988</v>
      </c>
    </row>
    <row r="545" spans="1:8" ht="12.75">
      <c r="A545" s="962" t="s">
        <v>1360</v>
      </c>
      <c r="B545" t="s">
        <v>759</v>
      </c>
      <c r="C545" t="s">
        <v>390</v>
      </c>
      <c r="D545" t="s">
        <v>549</v>
      </c>
      <c r="E545" t="s">
        <v>1393</v>
      </c>
      <c r="F545" t="s">
        <v>116</v>
      </c>
      <c r="G545" t="s">
        <v>1351</v>
      </c>
      <c r="H545">
        <v>31988</v>
      </c>
    </row>
    <row r="546" spans="1:8" ht="12.75">
      <c r="A546" s="962" t="s">
        <v>1360</v>
      </c>
      <c r="B546" t="s">
        <v>759</v>
      </c>
      <c r="C546" t="s">
        <v>390</v>
      </c>
      <c r="D546" t="s">
        <v>549</v>
      </c>
      <c r="E546" t="s">
        <v>1393</v>
      </c>
      <c r="F546" t="s">
        <v>116</v>
      </c>
      <c r="G546" t="s">
        <v>1352</v>
      </c>
      <c r="H546">
        <v>31988</v>
      </c>
    </row>
    <row r="547" spans="1:8" ht="12.75">
      <c r="A547" s="962" t="s">
        <v>1360</v>
      </c>
      <c r="B547" t="s">
        <v>759</v>
      </c>
      <c r="C547" t="s">
        <v>390</v>
      </c>
      <c r="D547" t="s">
        <v>549</v>
      </c>
      <c r="E547" t="s">
        <v>1393</v>
      </c>
      <c r="F547" t="s">
        <v>116</v>
      </c>
      <c r="G547" t="s">
        <v>1363</v>
      </c>
      <c r="H547">
        <v>31988</v>
      </c>
    </row>
    <row r="548" spans="1:8" ht="12.75">
      <c r="A548" s="962" t="s">
        <v>1360</v>
      </c>
      <c r="B548" t="s">
        <v>759</v>
      </c>
      <c r="C548" t="s">
        <v>390</v>
      </c>
      <c r="D548" t="s">
        <v>549</v>
      </c>
      <c r="E548" t="s">
        <v>1393</v>
      </c>
      <c r="F548" t="s">
        <v>116</v>
      </c>
      <c r="G548" t="s">
        <v>1364</v>
      </c>
      <c r="H548">
        <v>31988</v>
      </c>
    </row>
    <row r="549" spans="1:8" ht="12.75">
      <c r="A549" s="962" t="s">
        <v>1360</v>
      </c>
      <c r="B549" t="s">
        <v>759</v>
      </c>
      <c r="C549" t="s">
        <v>390</v>
      </c>
      <c r="D549" t="s">
        <v>549</v>
      </c>
      <c r="E549" t="s">
        <v>1393</v>
      </c>
      <c r="F549" t="s">
        <v>116</v>
      </c>
      <c r="G549" t="s">
        <v>1353</v>
      </c>
      <c r="H549">
        <v>31988</v>
      </c>
    </row>
    <row r="550" spans="1:8" ht="12.75">
      <c r="A550" s="962" t="s">
        <v>1360</v>
      </c>
      <c r="B550" t="s">
        <v>759</v>
      </c>
      <c r="C550" t="s">
        <v>390</v>
      </c>
      <c r="D550" t="s">
        <v>549</v>
      </c>
      <c r="E550" t="s">
        <v>1393</v>
      </c>
      <c r="F550" t="s">
        <v>116</v>
      </c>
      <c r="G550" t="s">
        <v>1365</v>
      </c>
      <c r="H550">
        <v>31988</v>
      </c>
    </row>
    <row r="551" spans="1:8" ht="12.75">
      <c r="A551" s="962" t="s">
        <v>1360</v>
      </c>
      <c r="B551" t="s">
        <v>759</v>
      </c>
      <c r="C551" t="s">
        <v>390</v>
      </c>
      <c r="D551" t="s">
        <v>549</v>
      </c>
      <c r="E551" t="s">
        <v>1393</v>
      </c>
      <c r="F551" t="s">
        <v>116</v>
      </c>
      <c r="G551" t="s">
        <v>1366</v>
      </c>
      <c r="H551">
        <v>31988</v>
      </c>
    </row>
    <row r="552" spans="1:8" ht="12.75">
      <c r="A552" s="962" t="s">
        <v>1360</v>
      </c>
      <c r="B552" t="s">
        <v>759</v>
      </c>
      <c r="C552" t="s">
        <v>390</v>
      </c>
      <c r="D552" t="s">
        <v>549</v>
      </c>
      <c r="E552" t="s">
        <v>1393</v>
      </c>
      <c r="F552" t="s">
        <v>116</v>
      </c>
      <c r="G552" t="s">
        <v>1367</v>
      </c>
      <c r="H552">
        <v>31988</v>
      </c>
    </row>
    <row r="553" spans="1:8" ht="12.75">
      <c r="A553" s="962" t="s">
        <v>1360</v>
      </c>
      <c r="B553" t="s">
        <v>759</v>
      </c>
      <c r="C553" t="s">
        <v>390</v>
      </c>
      <c r="D553" t="s">
        <v>549</v>
      </c>
      <c r="E553" t="s">
        <v>1393</v>
      </c>
      <c r="F553" t="s">
        <v>116</v>
      </c>
      <c r="G553" t="s">
        <v>1368</v>
      </c>
      <c r="H553">
        <v>31988</v>
      </c>
    </row>
    <row r="554" spans="1:8" ht="12.75">
      <c r="A554" s="962" t="s">
        <v>1360</v>
      </c>
      <c r="B554" t="s">
        <v>759</v>
      </c>
      <c r="C554" t="s">
        <v>390</v>
      </c>
      <c r="D554" t="s">
        <v>549</v>
      </c>
      <c r="E554" t="s">
        <v>1394</v>
      </c>
      <c r="F554" t="s">
        <v>115</v>
      </c>
      <c r="G554" t="s">
        <v>1350</v>
      </c>
      <c r="H554">
        <v>451</v>
      </c>
    </row>
    <row r="555" spans="1:8" ht="12.75">
      <c r="A555" s="962" t="s">
        <v>1360</v>
      </c>
      <c r="B555" t="s">
        <v>759</v>
      </c>
      <c r="C555" t="s">
        <v>390</v>
      </c>
      <c r="D555" t="s">
        <v>549</v>
      </c>
      <c r="E555" t="s">
        <v>1394</v>
      </c>
      <c r="F555" t="s">
        <v>115</v>
      </c>
      <c r="G555" t="s">
        <v>1361</v>
      </c>
      <c r="H555">
        <v>451</v>
      </c>
    </row>
    <row r="556" spans="1:8" ht="12.75">
      <c r="A556" s="962" t="s">
        <v>1360</v>
      </c>
      <c r="B556" t="s">
        <v>759</v>
      </c>
      <c r="C556" t="s">
        <v>390</v>
      </c>
      <c r="D556" t="s">
        <v>549</v>
      </c>
      <c r="E556" t="s">
        <v>1394</v>
      </c>
      <c r="F556" t="s">
        <v>115</v>
      </c>
      <c r="G556" t="s">
        <v>1362</v>
      </c>
      <c r="H556">
        <v>451</v>
      </c>
    </row>
    <row r="557" spans="1:8" ht="12.75">
      <c r="A557" s="962" t="s">
        <v>1360</v>
      </c>
      <c r="B557" t="s">
        <v>759</v>
      </c>
      <c r="C557" t="s">
        <v>390</v>
      </c>
      <c r="D557" t="s">
        <v>549</v>
      </c>
      <c r="E557" t="s">
        <v>1394</v>
      </c>
      <c r="F557" t="s">
        <v>115</v>
      </c>
      <c r="G557" t="s">
        <v>1351</v>
      </c>
      <c r="H557">
        <v>451</v>
      </c>
    </row>
    <row r="558" spans="1:8" ht="12.75">
      <c r="A558" s="962" t="s">
        <v>1360</v>
      </c>
      <c r="B558" t="s">
        <v>759</v>
      </c>
      <c r="C558" t="s">
        <v>390</v>
      </c>
      <c r="D558" t="s">
        <v>549</v>
      </c>
      <c r="E558" t="s">
        <v>1394</v>
      </c>
      <c r="F558" t="s">
        <v>115</v>
      </c>
      <c r="G558" t="s">
        <v>1352</v>
      </c>
      <c r="H558">
        <v>451</v>
      </c>
    </row>
    <row r="559" spans="1:8" ht="12.75">
      <c r="A559" s="962" t="s">
        <v>1360</v>
      </c>
      <c r="B559" t="s">
        <v>759</v>
      </c>
      <c r="C559" t="s">
        <v>390</v>
      </c>
      <c r="D559" t="s">
        <v>549</v>
      </c>
      <c r="E559" t="s">
        <v>1394</v>
      </c>
      <c r="F559" t="s">
        <v>115</v>
      </c>
      <c r="G559" t="s">
        <v>1363</v>
      </c>
      <c r="H559">
        <v>451</v>
      </c>
    </row>
    <row r="560" spans="1:8" ht="12.75">
      <c r="A560" s="962" t="s">
        <v>1360</v>
      </c>
      <c r="B560" t="s">
        <v>759</v>
      </c>
      <c r="C560" t="s">
        <v>390</v>
      </c>
      <c r="D560" t="s">
        <v>549</v>
      </c>
      <c r="E560" t="s">
        <v>1394</v>
      </c>
      <c r="F560" t="s">
        <v>115</v>
      </c>
      <c r="G560" t="s">
        <v>1364</v>
      </c>
      <c r="H560">
        <v>451</v>
      </c>
    </row>
    <row r="561" spans="1:8" ht="12.75">
      <c r="A561" s="962" t="s">
        <v>1360</v>
      </c>
      <c r="B561" t="s">
        <v>759</v>
      </c>
      <c r="C561" t="s">
        <v>390</v>
      </c>
      <c r="D561" t="s">
        <v>549</v>
      </c>
      <c r="E561" t="s">
        <v>1394</v>
      </c>
      <c r="F561" t="s">
        <v>115</v>
      </c>
      <c r="G561" t="s">
        <v>1353</v>
      </c>
      <c r="H561">
        <v>451</v>
      </c>
    </row>
    <row r="562" spans="1:8" ht="12.75">
      <c r="A562" s="962" t="s">
        <v>1360</v>
      </c>
      <c r="B562" t="s">
        <v>759</v>
      </c>
      <c r="C562" t="s">
        <v>390</v>
      </c>
      <c r="D562" t="s">
        <v>549</v>
      </c>
      <c r="E562" t="s">
        <v>1394</v>
      </c>
      <c r="F562" t="s">
        <v>115</v>
      </c>
      <c r="G562" t="s">
        <v>1365</v>
      </c>
      <c r="H562">
        <v>451</v>
      </c>
    </row>
    <row r="563" spans="1:8" ht="12.75">
      <c r="A563" s="962" t="s">
        <v>1360</v>
      </c>
      <c r="B563" t="s">
        <v>759</v>
      </c>
      <c r="C563" t="s">
        <v>390</v>
      </c>
      <c r="D563" t="s">
        <v>549</v>
      </c>
      <c r="E563" t="s">
        <v>1394</v>
      </c>
      <c r="F563" t="s">
        <v>115</v>
      </c>
      <c r="G563" t="s">
        <v>1366</v>
      </c>
      <c r="H563">
        <v>451</v>
      </c>
    </row>
    <row r="564" spans="1:8" ht="12.75">
      <c r="A564" s="962" t="s">
        <v>1360</v>
      </c>
      <c r="B564" t="s">
        <v>759</v>
      </c>
      <c r="C564" t="s">
        <v>390</v>
      </c>
      <c r="D564" t="s">
        <v>549</v>
      </c>
      <c r="E564" t="s">
        <v>1394</v>
      </c>
      <c r="F564" t="s">
        <v>115</v>
      </c>
      <c r="G564" t="s">
        <v>1367</v>
      </c>
      <c r="H564">
        <v>451</v>
      </c>
    </row>
    <row r="565" spans="1:8" ht="12.75">
      <c r="A565" s="962" t="s">
        <v>1360</v>
      </c>
      <c r="B565" t="s">
        <v>759</v>
      </c>
      <c r="C565" t="s">
        <v>390</v>
      </c>
      <c r="D565" t="s">
        <v>549</v>
      </c>
      <c r="E565" t="s">
        <v>1394</v>
      </c>
      <c r="F565" t="s">
        <v>115</v>
      </c>
      <c r="G565" t="s">
        <v>1368</v>
      </c>
      <c r="H565">
        <v>451</v>
      </c>
    </row>
    <row r="566" spans="1:8" ht="12.75">
      <c r="A566" s="962" t="s">
        <v>1360</v>
      </c>
      <c r="B566" t="s">
        <v>759</v>
      </c>
      <c r="C566" t="s">
        <v>390</v>
      </c>
      <c r="D566" t="s">
        <v>549</v>
      </c>
      <c r="E566" t="s">
        <v>1394</v>
      </c>
      <c r="F566" t="s">
        <v>1238</v>
      </c>
      <c r="G566" t="s">
        <v>1350</v>
      </c>
      <c r="H566">
        <v>56</v>
      </c>
    </row>
    <row r="567" spans="1:8" ht="12.75">
      <c r="A567" s="962" t="s">
        <v>1360</v>
      </c>
      <c r="B567" t="s">
        <v>759</v>
      </c>
      <c r="C567" t="s">
        <v>390</v>
      </c>
      <c r="D567" t="s">
        <v>549</v>
      </c>
      <c r="E567" t="s">
        <v>1394</v>
      </c>
      <c r="F567" t="s">
        <v>1238</v>
      </c>
      <c r="G567" t="s">
        <v>1361</v>
      </c>
      <c r="H567">
        <v>56</v>
      </c>
    </row>
    <row r="568" spans="1:8" ht="12.75">
      <c r="A568" s="962" t="s">
        <v>1360</v>
      </c>
      <c r="B568" t="s">
        <v>759</v>
      </c>
      <c r="C568" t="s">
        <v>390</v>
      </c>
      <c r="D568" t="s">
        <v>549</v>
      </c>
      <c r="E568" t="s">
        <v>1394</v>
      </c>
      <c r="F568" t="s">
        <v>1238</v>
      </c>
      <c r="G568" t="s">
        <v>1362</v>
      </c>
      <c r="H568">
        <v>56</v>
      </c>
    </row>
    <row r="569" spans="1:8" ht="12.75">
      <c r="A569" s="962" t="s">
        <v>1360</v>
      </c>
      <c r="B569" t="s">
        <v>759</v>
      </c>
      <c r="C569" t="s">
        <v>390</v>
      </c>
      <c r="D569" t="s">
        <v>549</v>
      </c>
      <c r="E569" t="s">
        <v>1394</v>
      </c>
      <c r="F569" t="s">
        <v>1238</v>
      </c>
      <c r="G569" t="s">
        <v>1351</v>
      </c>
      <c r="H569">
        <v>56</v>
      </c>
    </row>
    <row r="570" spans="1:8" ht="12.75">
      <c r="A570" s="962" t="s">
        <v>1360</v>
      </c>
      <c r="B570" t="s">
        <v>759</v>
      </c>
      <c r="C570" t="s">
        <v>390</v>
      </c>
      <c r="D570" t="s">
        <v>549</v>
      </c>
      <c r="E570" t="s">
        <v>1394</v>
      </c>
      <c r="F570" t="s">
        <v>1238</v>
      </c>
      <c r="G570" t="s">
        <v>1352</v>
      </c>
      <c r="H570">
        <v>56</v>
      </c>
    </row>
    <row r="571" spans="1:8" ht="12.75">
      <c r="A571" s="962" t="s">
        <v>1360</v>
      </c>
      <c r="B571" t="s">
        <v>759</v>
      </c>
      <c r="C571" t="s">
        <v>390</v>
      </c>
      <c r="D571" t="s">
        <v>549</v>
      </c>
      <c r="E571" t="s">
        <v>1394</v>
      </c>
      <c r="F571" t="s">
        <v>1238</v>
      </c>
      <c r="G571" t="s">
        <v>1363</v>
      </c>
      <c r="H571">
        <v>56</v>
      </c>
    </row>
    <row r="572" spans="1:8" ht="12.75">
      <c r="A572" s="962" t="s">
        <v>1360</v>
      </c>
      <c r="B572" t="s">
        <v>759</v>
      </c>
      <c r="C572" t="s">
        <v>390</v>
      </c>
      <c r="D572" t="s">
        <v>549</v>
      </c>
      <c r="E572" t="s">
        <v>1394</v>
      </c>
      <c r="F572" t="s">
        <v>1238</v>
      </c>
      <c r="G572" t="s">
        <v>1364</v>
      </c>
      <c r="H572">
        <v>56</v>
      </c>
    </row>
    <row r="573" spans="1:8" ht="12.75">
      <c r="A573" s="962" t="s">
        <v>1360</v>
      </c>
      <c r="B573" t="s">
        <v>759</v>
      </c>
      <c r="C573" t="s">
        <v>390</v>
      </c>
      <c r="D573" t="s">
        <v>549</v>
      </c>
      <c r="E573" t="s">
        <v>1394</v>
      </c>
      <c r="F573" t="s">
        <v>1238</v>
      </c>
      <c r="G573" t="s">
        <v>1353</v>
      </c>
      <c r="H573">
        <v>56</v>
      </c>
    </row>
    <row r="574" spans="1:8" ht="12.75">
      <c r="A574" s="962" t="s">
        <v>1360</v>
      </c>
      <c r="B574" t="s">
        <v>759</v>
      </c>
      <c r="C574" t="s">
        <v>390</v>
      </c>
      <c r="D574" t="s">
        <v>549</v>
      </c>
      <c r="E574" t="s">
        <v>1394</v>
      </c>
      <c r="F574" t="s">
        <v>1238</v>
      </c>
      <c r="G574" t="s">
        <v>1365</v>
      </c>
      <c r="H574">
        <v>56</v>
      </c>
    </row>
    <row r="575" spans="1:8" ht="12.75">
      <c r="A575" s="962" t="s">
        <v>1360</v>
      </c>
      <c r="B575" t="s">
        <v>759</v>
      </c>
      <c r="C575" t="s">
        <v>390</v>
      </c>
      <c r="D575" t="s">
        <v>549</v>
      </c>
      <c r="E575" t="s">
        <v>1394</v>
      </c>
      <c r="F575" t="s">
        <v>1238</v>
      </c>
      <c r="G575" t="s">
        <v>1366</v>
      </c>
      <c r="H575">
        <v>56</v>
      </c>
    </row>
    <row r="576" spans="1:8" ht="12.75">
      <c r="A576" s="962" t="s">
        <v>1360</v>
      </c>
      <c r="B576" t="s">
        <v>759</v>
      </c>
      <c r="C576" t="s">
        <v>390</v>
      </c>
      <c r="D576" t="s">
        <v>549</v>
      </c>
      <c r="E576" t="s">
        <v>1394</v>
      </c>
      <c r="F576" t="s">
        <v>1238</v>
      </c>
      <c r="G576" t="s">
        <v>1367</v>
      </c>
      <c r="H576">
        <v>56</v>
      </c>
    </row>
    <row r="577" spans="1:8" ht="12.75">
      <c r="A577" s="962" t="s">
        <v>1360</v>
      </c>
      <c r="B577" t="s">
        <v>759</v>
      </c>
      <c r="C577" t="s">
        <v>390</v>
      </c>
      <c r="D577" t="s">
        <v>549</v>
      </c>
      <c r="E577" t="s">
        <v>1394</v>
      </c>
      <c r="F577" t="s">
        <v>1238</v>
      </c>
      <c r="G577" t="s">
        <v>1368</v>
      </c>
      <c r="H577">
        <v>56</v>
      </c>
    </row>
    <row r="578" spans="1:8" ht="12.75">
      <c r="A578" s="962" t="s">
        <v>1360</v>
      </c>
      <c r="B578" t="s">
        <v>759</v>
      </c>
      <c r="C578" t="s">
        <v>390</v>
      </c>
      <c r="D578" t="s">
        <v>549</v>
      </c>
      <c r="E578" t="s">
        <v>1394</v>
      </c>
      <c r="F578" t="s">
        <v>116</v>
      </c>
      <c r="G578" t="s">
        <v>1350</v>
      </c>
      <c r="H578">
        <v>1774</v>
      </c>
    </row>
    <row r="579" spans="1:8" ht="12.75">
      <c r="A579" s="962" t="s">
        <v>1360</v>
      </c>
      <c r="B579" t="s">
        <v>759</v>
      </c>
      <c r="C579" t="s">
        <v>390</v>
      </c>
      <c r="D579" t="s">
        <v>549</v>
      </c>
      <c r="E579" t="s">
        <v>1394</v>
      </c>
      <c r="F579" t="s">
        <v>116</v>
      </c>
      <c r="G579" t="s">
        <v>1361</v>
      </c>
      <c r="H579">
        <v>1774</v>
      </c>
    </row>
    <row r="580" spans="1:8" ht="12.75">
      <c r="A580" s="962" t="s">
        <v>1360</v>
      </c>
      <c r="B580" t="s">
        <v>759</v>
      </c>
      <c r="C580" t="s">
        <v>390</v>
      </c>
      <c r="D580" t="s">
        <v>549</v>
      </c>
      <c r="E580" t="s">
        <v>1394</v>
      </c>
      <c r="F580" t="s">
        <v>116</v>
      </c>
      <c r="G580" t="s">
        <v>1362</v>
      </c>
      <c r="H580">
        <v>1774</v>
      </c>
    </row>
    <row r="581" spans="1:8" ht="12.75">
      <c r="A581" s="962" t="s">
        <v>1360</v>
      </c>
      <c r="B581" t="s">
        <v>759</v>
      </c>
      <c r="C581" t="s">
        <v>390</v>
      </c>
      <c r="D581" t="s">
        <v>549</v>
      </c>
      <c r="E581" t="s">
        <v>1394</v>
      </c>
      <c r="F581" t="s">
        <v>116</v>
      </c>
      <c r="G581" t="s">
        <v>1351</v>
      </c>
      <c r="H581">
        <v>1774</v>
      </c>
    </row>
    <row r="582" spans="1:8" ht="12.75">
      <c r="A582" s="962" t="s">
        <v>1360</v>
      </c>
      <c r="B582" t="s">
        <v>759</v>
      </c>
      <c r="C582" t="s">
        <v>390</v>
      </c>
      <c r="D582" t="s">
        <v>549</v>
      </c>
      <c r="E582" t="s">
        <v>1394</v>
      </c>
      <c r="F582" t="s">
        <v>116</v>
      </c>
      <c r="G582" t="s">
        <v>1352</v>
      </c>
      <c r="H582">
        <v>1774</v>
      </c>
    </row>
    <row r="583" spans="1:8" ht="12.75">
      <c r="A583" s="962" t="s">
        <v>1360</v>
      </c>
      <c r="B583" t="s">
        <v>759</v>
      </c>
      <c r="C583" t="s">
        <v>390</v>
      </c>
      <c r="D583" t="s">
        <v>549</v>
      </c>
      <c r="E583" t="s">
        <v>1394</v>
      </c>
      <c r="F583" t="s">
        <v>116</v>
      </c>
      <c r="G583" t="s">
        <v>1363</v>
      </c>
      <c r="H583">
        <v>1774</v>
      </c>
    </row>
    <row r="584" spans="1:8" ht="12.75">
      <c r="A584" s="962" t="s">
        <v>1360</v>
      </c>
      <c r="B584" t="s">
        <v>759</v>
      </c>
      <c r="C584" t="s">
        <v>390</v>
      </c>
      <c r="D584" t="s">
        <v>549</v>
      </c>
      <c r="E584" t="s">
        <v>1394</v>
      </c>
      <c r="F584" t="s">
        <v>116</v>
      </c>
      <c r="G584" t="s">
        <v>1364</v>
      </c>
      <c r="H584">
        <v>1774</v>
      </c>
    </row>
    <row r="585" spans="1:8" ht="12.75">
      <c r="A585" s="962" t="s">
        <v>1360</v>
      </c>
      <c r="B585" t="s">
        <v>759</v>
      </c>
      <c r="C585" t="s">
        <v>390</v>
      </c>
      <c r="D585" t="s">
        <v>549</v>
      </c>
      <c r="E585" t="s">
        <v>1394</v>
      </c>
      <c r="F585" t="s">
        <v>116</v>
      </c>
      <c r="G585" t="s">
        <v>1353</v>
      </c>
      <c r="H585">
        <v>1774</v>
      </c>
    </row>
    <row r="586" spans="1:8" ht="12.75">
      <c r="A586" s="962" t="s">
        <v>1360</v>
      </c>
      <c r="B586" t="s">
        <v>759</v>
      </c>
      <c r="C586" t="s">
        <v>390</v>
      </c>
      <c r="D586" t="s">
        <v>549</v>
      </c>
      <c r="E586" t="s">
        <v>1394</v>
      </c>
      <c r="F586" t="s">
        <v>116</v>
      </c>
      <c r="G586" t="s">
        <v>1365</v>
      </c>
      <c r="H586">
        <v>1774</v>
      </c>
    </row>
    <row r="587" spans="1:8" ht="12.75">
      <c r="A587" s="962" t="s">
        <v>1360</v>
      </c>
      <c r="B587" t="s">
        <v>759</v>
      </c>
      <c r="C587" t="s">
        <v>390</v>
      </c>
      <c r="D587" t="s">
        <v>549</v>
      </c>
      <c r="E587" t="s">
        <v>1394</v>
      </c>
      <c r="F587" t="s">
        <v>116</v>
      </c>
      <c r="G587" t="s">
        <v>1366</v>
      </c>
      <c r="H587">
        <v>1774</v>
      </c>
    </row>
    <row r="588" spans="1:8" ht="12.75">
      <c r="A588" s="962" t="s">
        <v>1360</v>
      </c>
      <c r="B588" t="s">
        <v>759</v>
      </c>
      <c r="C588" t="s">
        <v>390</v>
      </c>
      <c r="D588" t="s">
        <v>549</v>
      </c>
      <c r="E588" t="s">
        <v>1394</v>
      </c>
      <c r="F588" t="s">
        <v>116</v>
      </c>
      <c r="G588" t="s">
        <v>1367</v>
      </c>
      <c r="H588">
        <v>1774</v>
      </c>
    </row>
    <row r="589" spans="1:8" ht="12.75">
      <c r="A589" s="962" t="s">
        <v>1360</v>
      </c>
      <c r="B589" t="s">
        <v>759</v>
      </c>
      <c r="C589" t="s">
        <v>390</v>
      </c>
      <c r="D589" t="s">
        <v>549</v>
      </c>
      <c r="E589" t="s">
        <v>1394</v>
      </c>
      <c r="F589" t="s">
        <v>116</v>
      </c>
      <c r="G589" t="s">
        <v>1368</v>
      </c>
      <c r="H589">
        <v>1774</v>
      </c>
    </row>
    <row r="590" spans="1:8" ht="12.75">
      <c r="A590" s="962" t="s">
        <v>1360</v>
      </c>
      <c r="B590" t="s">
        <v>759</v>
      </c>
      <c r="C590" t="s">
        <v>390</v>
      </c>
      <c r="D590" t="s">
        <v>549</v>
      </c>
      <c r="E590" t="s">
        <v>1395</v>
      </c>
      <c r="F590" t="s">
        <v>115</v>
      </c>
      <c r="G590" t="s">
        <v>1350</v>
      </c>
      <c r="H590">
        <v>4421</v>
      </c>
    </row>
    <row r="591" spans="1:8" ht="12.75">
      <c r="A591" s="962" t="s">
        <v>1360</v>
      </c>
      <c r="B591" t="s">
        <v>759</v>
      </c>
      <c r="C591" t="s">
        <v>390</v>
      </c>
      <c r="D591" t="s">
        <v>549</v>
      </c>
      <c r="E591" t="s">
        <v>1395</v>
      </c>
      <c r="F591" t="s">
        <v>115</v>
      </c>
      <c r="G591" t="s">
        <v>1361</v>
      </c>
      <c r="H591">
        <v>4421</v>
      </c>
    </row>
    <row r="592" spans="1:8" ht="12.75">
      <c r="A592" s="962" t="s">
        <v>1360</v>
      </c>
      <c r="B592" t="s">
        <v>759</v>
      </c>
      <c r="C592" t="s">
        <v>390</v>
      </c>
      <c r="D592" t="s">
        <v>549</v>
      </c>
      <c r="E592" t="s">
        <v>1395</v>
      </c>
      <c r="F592" t="s">
        <v>115</v>
      </c>
      <c r="G592" t="s">
        <v>1362</v>
      </c>
      <c r="H592">
        <v>4421</v>
      </c>
    </row>
    <row r="593" spans="1:8" ht="12.75">
      <c r="A593" s="962" t="s">
        <v>1360</v>
      </c>
      <c r="B593" t="s">
        <v>759</v>
      </c>
      <c r="C593" t="s">
        <v>390</v>
      </c>
      <c r="D593" t="s">
        <v>549</v>
      </c>
      <c r="E593" t="s">
        <v>1395</v>
      </c>
      <c r="F593" t="s">
        <v>115</v>
      </c>
      <c r="G593" t="s">
        <v>1351</v>
      </c>
      <c r="H593">
        <v>4421</v>
      </c>
    </row>
    <row r="594" spans="1:8" ht="12.75">
      <c r="A594" s="962" t="s">
        <v>1360</v>
      </c>
      <c r="B594" t="s">
        <v>759</v>
      </c>
      <c r="C594" t="s">
        <v>390</v>
      </c>
      <c r="D594" t="s">
        <v>549</v>
      </c>
      <c r="E594" t="s">
        <v>1395</v>
      </c>
      <c r="F594" t="s">
        <v>115</v>
      </c>
      <c r="G594" t="s">
        <v>1352</v>
      </c>
      <c r="H594">
        <v>4421</v>
      </c>
    </row>
    <row r="595" spans="1:8" ht="12.75">
      <c r="A595" s="962" t="s">
        <v>1360</v>
      </c>
      <c r="B595" t="s">
        <v>759</v>
      </c>
      <c r="C595" t="s">
        <v>390</v>
      </c>
      <c r="D595" t="s">
        <v>549</v>
      </c>
      <c r="E595" t="s">
        <v>1395</v>
      </c>
      <c r="F595" t="s">
        <v>115</v>
      </c>
      <c r="G595" t="s">
        <v>1363</v>
      </c>
      <c r="H595">
        <v>4421</v>
      </c>
    </row>
    <row r="596" spans="1:8" ht="12.75">
      <c r="A596" s="962" t="s">
        <v>1360</v>
      </c>
      <c r="B596" t="s">
        <v>759</v>
      </c>
      <c r="C596" t="s">
        <v>390</v>
      </c>
      <c r="D596" t="s">
        <v>549</v>
      </c>
      <c r="E596" t="s">
        <v>1395</v>
      </c>
      <c r="F596" t="s">
        <v>115</v>
      </c>
      <c r="G596" t="s">
        <v>1364</v>
      </c>
      <c r="H596">
        <v>4421</v>
      </c>
    </row>
    <row r="597" spans="1:8" ht="12.75">
      <c r="A597" s="962" t="s">
        <v>1360</v>
      </c>
      <c r="B597" t="s">
        <v>759</v>
      </c>
      <c r="C597" t="s">
        <v>390</v>
      </c>
      <c r="D597" t="s">
        <v>549</v>
      </c>
      <c r="E597" t="s">
        <v>1395</v>
      </c>
      <c r="F597" t="s">
        <v>115</v>
      </c>
      <c r="G597" t="s">
        <v>1353</v>
      </c>
      <c r="H597">
        <v>4421</v>
      </c>
    </row>
    <row r="598" spans="1:8" ht="12.75">
      <c r="A598" s="962" t="s">
        <v>1360</v>
      </c>
      <c r="B598" t="s">
        <v>759</v>
      </c>
      <c r="C598" t="s">
        <v>390</v>
      </c>
      <c r="D598" t="s">
        <v>549</v>
      </c>
      <c r="E598" t="s">
        <v>1395</v>
      </c>
      <c r="F598" t="s">
        <v>115</v>
      </c>
      <c r="G598" t="s">
        <v>1365</v>
      </c>
      <c r="H598">
        <v>4421</v>
      </c>
    </row>
    <row r="599" spans="1:8" ht="12.75">
      <c r="A599" s="962" t="s">
        <v>1360</v>
      </c>
      <c r="B599" t="s">
        <v>759</v>
      </c>
      <c r="C599" t="s">
        <v>390</v>
      </c>
      <c r="D599" t="s">
        <v>549</v>
      </c>
      <c r="E599" t="s">
        <v>1395</v>
      </c>
      <c r="F599" t="s">
        <v>115</v>
      </c>
      <c r="G599" t="s">
        <v>1366</v>
      </c>
      <c r="H599">
        <v>4421</v>
      </c>
    </row>
    <row r="600" spans="1:8" ht="12.75">
      <c r="A600" s="962" t="s">
        <v>1360</v>
      </c>
      <c r="B600" t="s">
        <v>759</v>
      </c>
      <c r="C600" t="s">
        <v>390</v>
      </c>
      <c r="D600" t="s">
        <v>549</v>
      </c>
      <c r="E600" t="s">
        <v>1395</v>
      </c>
      <c r="F600" t="s">
        <v>115</v>
      </c>
      <c r="G600" t="s">
        <v>1367</v>
      </c>
      <c r="H600">
        <v>4421</v>
      </c>
    </row>
    <row r="601" spans="1:8" ht="12.75">
      <c r="A601" s="962" t="s">
        <v>1360</v>
      </c>
      <c r="B601" t="s">
        <v>759</v>
      </c>
      <c r="C601" t="s">
        <v>390</v>
      </c>
      <c r="D601" t="s">
        <v>549</v>
      </c>
      <c r="E601" t="s">
        <v>1395</v>
      </c>
      <c r="F601" t="s">
        <v>115</v>
      </c>
      <c r="G601" t="s">
        <v>1368</v>
      </c>
      <c r="H601">
        <v>4421</v>
      </c>
    </row>
    <row r="602" spans="1:8" ht="12.75">
      <c r="A602" s="962" t="s">
        <v>1360</v>
      </c>
      <c r="B602" t="s">
        <v>759</v>
      </c>
      <c r="C602" t="s">
        <v>390</v>
      </c>
      <c r="D602" t="s">
        <v>549</v>
      </c>
      <c r="E602" t="s">
        <v>1395</v>
      </c>
      <c r="F602" t="s">
        <v>1238</v>
      </c>
      <c r="G602" t="s">
        <v>1350</v>
      </c>
      <c r="H602">
        <v>410</v>
      </c>
    </row>
    <row r="603" spans="1:8" ht="12.75">
      <c r="A603" s="962" t="s">
        <v>1360</v>
      </c>
      <c r="B603" t="s">
        <v>759</v>
      </c>
      <c r="C603" t="s">
        <v>390</v>
      </c>
      <c r="D603" t="s">
        <v>549</v>
      </c>
      <c r="E603" t="s">
        <v>1395</v>
      </c>
      <c r="F603" t="s">
        <v>1238</v>
      </c>
      <c r="G603" t="s">
        <v>1361</v>
      </c>
      <c r="H603">
        <v>410</v>
      </c>
    </row>
    <row r="604" spans="1:8" ht="12.75">
      <c r="A604" s="962" t="s">
        <v>1360</v>
      </c>
      <c r="B604" t="s">
        <v>759</v>
      </c>
      <c r="C604" t="s">
        <v>390</v>
      </c>
      <c r="D604" t="s">
        <v>549</v>
      </c>
      <c r="E604" t="s">
        <v>1395</v>
      </c>
      <c r="F604" t="s">
        <v>1238</v>
      </c>
      <c r="G604" t="s">
        <v>1362</v>
      </c>
      <c r="H604">
        <v>410</v>
      </c>
    </row>
    <row r="605" spans="1:8" ht="12.75">
      <c r="A605" s="962" t="s">
        <v>1360</v>
      </c>
      <c r="B605" t="s">
        <v>759</v>
      </c>
      <c r="C605" t="s">
        <v>390</v>
      </c>
      <c r="D605" t="s">
        <v>549</v>
      </c>
      <c r="E605" t="s">
        <v>1395</v>
      </c>
      <c r="F605" t="s">
        <v>1238</v>
      </c>
      <c r="G605" t="s">
        <v>1351</v>
      </c>
      <c r="H605">
        <v>410</v>
      </c>
    </row>
    <row r="606" spans="1:8" ht="12.75">
      <c r="A606" s="962" t="s">
        <v>1360</v>
      </c>
      <c r="B606" t="s">
        <v>759</v>
      </c>
      <c r="C606" t="s">
        <v>390</v>
      </c>
      <c r="D606" t="s">
        <v>549</v>
      </c>
      <c r="E606" t="s">
        <v>1395</v>
      </c>
      <c r="F606" t="s">
        <v>1238</v>
      </c>
      <c r="G606" t="s">
        <v>1352</v>
      </c>
      <c r="H606">
        <v>410</v>
      </c>
    </row>
    <row r="607" spans="1:8" ht="12.75">
      <c r="A607" s="962" t="s">
        <v>1360</v>
      </c>
      <c r="B607" t="s">
        <v>759</v>
      </c>
      <c r="C607" t="s">
        <v>390</v>
      </c>
      <c r="D607" t="s">
        <v>549</v>
      </c>
      <c r="E607" t="s">
        <v>1395</v>
      </c>
      <c r="F607" t="s">
        <v>1238</v>
      </c>
      <c r="G607" t="s">
        <v>1363</v>
      </c>
      <c r="H607">
        <v>410</v>
      </c>
    </row>
    <row r="608" spans="1:8" ht="12.75">
      <c r="A608" s="962" t="s">
        <v>1360</v>
      </c>
      <c r="B608" t="s">
        <v>759</v>
      </c>
      <c r="C608" t="s">
        <v>390</v>
      </c>
      <c r="D608" t="s">
        <v>549</v>
      </c>
      <c r="E608" t="s">
        <v>1395</v>
      </c>
      <c r="F608" t="s">
        <v>1238</v>
      </c>
      <c r="G608" t="s">
        <v>1364</v>
      </c>
      <c r="H608">
        <v>410</v>
      </c>
    </row>
    <row r="609" spans="1:8" ht="12.75">
      <c r="A609" s="962" t="s">
        <v>1360</v>
      </c>
      <c r="B609" t="s">
        <v>759</v>
      </c>
      <c r="C609" t="s">
        <v>390</v>
      </c>
      <c r="D609" t="s">
        <v>549</v>
      </c>
      <c r="E609" t="s">
        <v>1395</v>
      </c>
      <c r="F609" t="s">
        <v>1238</v>
      </c>
      <c r="G609" t="s">
        <v>1353</v>
      </c>
      <c r="H609">
        <v>410</v>
      </c>
    </row>
    <row r="610" spans="1:8" ht="12.75">
      <c r="A610" s="962" t="s">
        <v>1360</v>
      </c>
      <c r="B610" t="s">
        <v>759</v>
      </c>
      <c r="C610" t="s">
        <v>390</v>
      </c>
      <c r="D610" t="s">
        <v>549</v>
      </c>
      <c r="E610" t="s">
        <v>1395</v>
      </c>
      <c r="F610" t="s">
        <v>1238</v>
      </c>
      <c r="G610" t="s">
        <v>1365</v>
      </c>
      <c r="H610">
        <v>410</v>
      </c>
    </row>
    <row r="611" spans="1:8" ht="12.75">
      <c r="A611" s="962" t="s">
        <v>1360</v>
      </c>
      <c r="B611" t="s">
        <v>759</v>
      </c>
      <c r="C611" t="s">
        <v>390</v>
      </c>
      <c r="D611" t="s">
        <v>549</v>
      </c>
      <c r="E611" t="s">
        <v>1395</v>
      </c>
      <c r="F611" t="s">
        <v>1238</v>
      </c>
      <c r="G611" t="s">
        <v>1366</v>
      </c>
      <c r="H611">
        <v>410</v>
      </c>
    </row>
    <row r="612" spans="1:8" ht="12.75">
      <c r="A612" s="962" t="s">
        <v>1360</v>
      </c>
      <c r="B612" t="s">
        <v>759</v>
      </c>
      <c r="C612" t="s">
        <v>390</v>
      </c>
      <c r="D612" t="s">
        <v>549</v>
      </c>
      <c r="E612" t="s">
        <v>1395</v>
      </c>
      <c r="F612" t="s">
        <v>1238</v>
      </c>
      <c r="G612" t="s">
        <v>1367</v>
      </c>
      <c r="H612">
        <v>410</v>
      </c>
    </row>
    <row r="613" spans="1:8" ht="12.75">
      <c r="A613" s="962" t="s">
        <v>1360</v>
      </c>
      <c r="B613" t="s">
        <v>759</v>
      </c>
      <c r="C613" t="s">
        <v>390</v>
      </c>
      <c r="D613" t="s">
        <v>549</v>
      </c>
      <c r="E613" t="s">
        <v>1395</v>
      </c>
      <c r="F613" t="s">
        <v>1238</v>
      </c>
      <c r="G613" t="s">
        <v>1368</v>
      </c>
      <c r="H613">
        <v>410</v>
      </c>
    </row>
    <row r="614" spans="1:8" ht="12.75">
      <c r="A614" s="962" t="s">
        <v>1360</v>
      </c>
      <c r="B614" t="s">
        <v>759</v>
      </c>
      <c r="C614" t="s">
        <v>390</v>
      </c>
      <c r="D614" t="s">
        <v>549</v>
      </c>
      <c r="E614" t="s">
        <v>1395</v>
      </c>
      <c r="F614" t="s">
        <v>116</v>
      </c>
      <c r="G614" t="s">
        <v>1350</v>
      </c>
      <c r="H614">
        <v>9491</v>
      </c>
    </row>
    <row r="615" spans="1:8" ht="12.75">
      <c r="A615" s="962" t="s">
        <v>1360</v>
      </c>
      <c r="B615" t="s">
        <v>759</v>
      </c>
      <c r="C615" t="s">
        <v>390</v>
      </c>
      <c r="D615" t="s">
        <v>549</v>
      </c>
      <c r="E615" t="s">
        <v>1395</v>
      </c>
      <c r="F615" t="s">
        <v>116</v>
      </c>
      <c r="G615" t="s">
        <v>1361</v>
      </c>
      <c r="H615">
        <v>9491</v>
      </c>
    </row>
    <row r="616" spans="1:8" ht="12.75">
      <c r="A616" s="962" t="s">
        <v>1360</v>
      </c>
      <c r="B616" t="s">
        <v>759</v>
      </c>
      <c r="C616" t="s">
        <v>390</v>
      </c>
      <c r="D616" t="s">
        <v>549</v>
      </c>
      <c r="E616" t="s">
        <v>1395</v>
      </c>
      <c r="F616" t="s">
        <v>116</v>
      </c>
      <c r="G616" t="s">
        <v>1362</v>
      </c>
      <c r="H616">
        <v>9491</v>
      </c>
    </row>
    <row r="617" spans="1:8" ht="12.75">
      <c r="A617" s="962" t="s">
        <v>1360</v>
      </c>
      <c r="B617" t="s">
        <v>759</v>
      </c>
      <c r="C617" t="s">
        <v>390</v>
      </c>
      <c r="D617" t="s">
        <v>549</v>
      </c>
      <c r="E617" t="s">
        <v>1395</v>
      </c>
      <c r="F617" t="s">
        <v>116</v>
      </c>
      <c r="G617" t="s">
        <v>1351</v>
      </c>
      <c r="H617">
        <v>9491</v>
      </c>
    </row>
    <row r="618" spans="1:8" ht="12.75">
      <c r="A618" s="962" t="s">
        <v>1360</v>
      </c>
      <c r="B618" t="s">
        <v>759</v>
      </c>
      <c r="C618" t="s">
        <v>390</v>
      </c>
      <c r="D618" t="s">
        <v>549</v>
      </c>
      <c r="E618" t="s">
        <v>1395</v>
      </c>
      <c r="F618" t="s">
        <v>116</v>
      </c>
      <c r="G618" t="s">
        <v>1352</v>
      </c>
      <c r="H618">
        <v>9491</v>
      </c>
    </row>
    <row r="619" spans="1:8" ht="12.75">
      <c r="A619" s="962" t="s">
        <v>1360</v>
      </c>
      <c r="B619" t="s">
        <v>759</v>
      </c>
      <c r="C619" t="s">
        <v>390</v>
      </c>
      <c r="D619" t="s">
        <v>549</v>
      </c>
      <c r="E619" t="s">
        <v>1395</v>
      </c>
      <c r="F619" t="s">
        <v>116</v>
      </c>
      <c r="G619" t="s">
        <v>1363</v>
      </c>
      <c r="H619">
        <v>9491</v>
      </c>
    </row>
    <row r="620" spans="1:8" ht="12.75">
      <c r="A620" s="962" t="s">
        <v>1360</v>
      </c>
      <c r="B620" t="s">
        <v>759</v>
      </c>
      <c r="C620" t="s">
        <v>390</v>
      </c>
      <c r="D620" t="s">
        <v>549</v>
      </c>
      <c r="E620" t="s">
        <v>1395</v>
      </c>
      <c r="F620" t="s">
        <v>116</v>
      </c>
      <c r="G620" t="s">
        <v>1364</v>
      </c>
      <c r="H620">
        <v>9491</v>
      </c>
    </row>
    <row r="621" spans="1:8" ht="12.75">
      <c r="A621" s="962" t="s">
        <v>1360</v>
      </c>
      <c r="B621" t="s">
        <v>759</v>
      </c>
      <c r="C621" t="s">
        <v>390</v>
      </c>
      <c r="D621" t="s">
        <v>549</v>
      </c>
      <c r="E621" t="s">
        <v>1395</v>
      </c>
      <c r="F621" t="s">
        <v>116</v>
      </c>
      <c r="G621" t="s">
        <v>1353</v>
      </c>
      <c r="H621">
        <v>9491</v>
      </c>
    </row>
    <row r="622" spans="1:8" ht="12.75">
      <c r="A622" s="962" t="s">
        <v>1360</v>
      </c>
      <c r="B622" t="s">
        <v>759</v>
      </c>
      <c r="C622" t="s">
        <v>390</v>
      </c>
      <c r="D622" t="s">
        <v>549</v>
      </c>
      <c r="E622" t="s">
        <v>1395</v>
      </c>
      <c r="F622" t="s">
        <v>116</v>
      </c>
      <c r="G622" t="s">
        <v>1365</v>
      </c>
      <c r="H622">
        <v>9491</v>
      </c>
    </row>
    <row r="623" spans="1:8" ht="12.75">
      <c r="A623" s="962" t="s">
        <v>1360</v>
      </c>
      <c r="B623" t="s">
        <v>759</v>
      </c>
      <c r="C623" t="s">
        <v>390</v>
      </c>
      <c r="D623" t="s">
        <v>549</v>
      </c>
      <c r="E623" t="s">
        <v>1395</v>
      </c>
      <c r="F623" t="s">
        <v>116</v>
      </c>
      <c r="G623" t="s">
        <v>1366</v>
      </c>
      <c r="H623">
        <v>9491</v>
      </c>
    </row>
    <row r="624" spans="1:8" ht="12.75">
      <c r="A624" s="962" t="s">
        <v>1360</v>
      </c>
      <c r="B624" t="s">
        <v>759</v>
      </c>
      <c r="C624" t="s">
        <v>390</v>
      </c>
      <c r="D624" t="s">
        <v>549</v>
      </c>
      <c r="E624" t="s">
        <v>1395</v>
      </c>
      <c r="F624" t="s">
        <v>116</v>
      </c>
      <c r="G624" t="s">
        <v>1367</v>
      </c>
      <c r="H624">
        <v>9491</v>
      </c>
    </row>
    <row r="625" spans="1:8" ht="12.75">
      <c r="A625" s="962" t="s">
        <v>1360</v>
      </c>
      <c r="B625" t="s">
        <v>759</v>
      </c>
      <c r="C625" t="s">
        <v>390</v>
      </c>
      <c r="D625" t="s">
        <v>549</v>
      </c>
      <c r="E625" t="s">
        <v>1395</v>
      </c>
      <c r="F625" t="s">
        <v>116</v>
      </c>
      <c r="G625" t="s">
        <v>1368</v>
      </c>
      <c r="H625">
        <v>9491</v>
      </c>
    </row>
    <row r="626" spans="1:8" ht="12.75">
      <c r="A626" s="962" t="s">
        <v>1360</v>
      </c>
      <c r="B626" t="s">
        <v>759</v>
      </c>
      <c r="C626" t="s">
        <v>390</v>
      </c>
      <c r="D626" t="s">
        <v>549</v>
      </c>
      <c r="E626" t="s">
        <v>1396</v>
      </c>
      <c r="F626" t="s">
        <v>115</v>
      </c>
      <c r="G626" t="s">
        <v>1350</v>
      </c>
      <c r="H626">
        <v>3065</v>
      </c>
    </row>
    <row r="627" spans="1:8" ht="12.75">
      <c r="A627" s="962" t="s">
        <v>1360</v>
      </c>
      <c r="B627" t="s">
        <v>759</v>
      </c>
      <c r="C627" t="s">
        <v>390</v>
      </c>
      <c r="D627" t="s">
        <v>549</v>
      </c>
      <c r="E627" t="s">
        <v>1396</v>
      </c>
      <c r="F627" t="s">
        <v>115</v>
      </c>
      <c r="G627" t="s">
        <v>1361</v>
      </c>
      <c r="H627">
        <v>3065</v>
      </c>
    </row>
    <row r="628" spans="1:8" ht="12.75">
      <c r="A628" s="962" t="s">
        <v>1360</v>
      </c>
      <c r="B628" t="s">
        <v>759</v>
      </c>
      <c r="C628" t="s">
        <v>390</v>
      </c>
      <c r="D628" t="s">
        <v>549</v>
      </c>
      <c r="E628" t="s">
        <v>1396</v>
      </c>
      <c r="F628" t="s">
        <v>115</v>
      </c>
      <c r="G628" t="s">
        <v>1362</v>
      </c>
      <c r="H628">
        <v>3065</v>
      </c>
    </row>
    <row r="629" spans="1:8" ht="12.75">
      <c r="A629" s="962" t="s">
        <v>1360</v>
      </c>
      <c r="B629" t="s">
        <v>759</v>
      </c>
      <c r="C629" t="s">
        <v>390</v>
      </c>
      <c r="D629" t="s">
        <v>549</v>
      </c>
      <c r="E629" t="s">
        <v>1396</v>
      </c>
      <c r="F629" t="s">
        <v>115</v>
      </c>
      <c r="G629" t="s">
        <v>1351</v>
      </c>
      <c r="H629">
        <v>3065</v>
      </c>
    </row>
    <row r="630" spans="1:8" ht="12.75">
      <c r="A630" s="962" t="s">
        <v>1360</v>
      </c>
      <c r="B630" t="s">
        <v>759</v>
      </c>
      <c r="C630" t="s">
        <v>390</v>
      </c>
      <c r="D630" t="s">
        <v>549</v>
      </c>
      <c r="E630" t="s">
        <v>1396</v>
      </c>
      <c r="F630" t="s">
        <v>115</v>
      </c>
      <c r="G630" t="s">
        <v>1352</v>
      </c>
      <c r="H630">
        <v>3065</v>
      </c>
    </row>
    <row r="631" spans="1:8" ht="12.75">
      <c r="A631" s="962" t="s">
        <v>1360</v>
      </c>
      <c r="B631" t="s">
        <v>759</v>
      </c>
      <c r="C631" t="s">
        <v>390</v>
      </c>
      <c r="D631" t="s">
        <v>549</v>
      </c>
      <c r="E631" t="s">
        <v>1396</v>
      </c>
      <c r="F631" t="s">
        <v>115</v>
      </c>
      <c r="G631" t="s">
        <v>1363</v>
      </c>
      <c r="H631">
        <v>3065</v>
      </c>
    </row>
    <row r="632" spans="1:8" ht="12.75">
      <c r="A632" s="962" t="s">
        <v>1360</v>
      </c>
      <c r="B632" t="s">
        <v>759</v>
      </c>
      <c r="C632" t="s">
        <v>390</v>
      </c>
      <c r="D632" t="s">
        <v>549</v>
      </c>
      <c r="E632" t="s">
        <v>1396</v>
      </c>
      <c r="F632" t="s">
        <v>115</v>
      </c>
      <c r="G632" t="s">
        <v>1364</v>
      </c>
      <c r="H632">
        <v>3065</v>
      </c>
    </row>
    <row r="633" spans="1:8" ht="12.75">
      <c r="A633" s="962" t="s">
        <v>1360</v>
      </c>
      <c r="B633" t="s">
        <v>759</v>
      </c>
      <c r="C633" t="s">
        <v>390</v>
      </c>
      <c r="D633" t="s">
        <v>549</v>
      </c>
      <c r="E633" t="s">
        <v>1396</v>
      </c>
      <c r="F633" t="s">
        <v>115</v>
      </c>
      <c r="G633" t="s">
        <v>1353</v>
      </c>
      <c r="H633">
        <v>3065</v>
      </c>
    </row>
    <row r="634" spans="1:8" ht="12.75">
      <c r="A634" s="962" t="s">
        <v>1360</v>
      </c>
      <c r="B634" t="s">
        <v>759</v>
      </c>
      <c r="C634" t="s">
        <v>390</v>
      </c>
      <c r="D634" t="s">
        <v>549</v>
      </c>
      <c r="E634" t="s">
        <v>1396</v>
      </c>
      <c r="F634" t="s">
        <v>115</v>
      </c>
      <c r="G634" t="s">
        <v>1365</v>
      </c>
      <c r="H634">
        <v>3065</v>
      </c>
    </row>
    <row r="635" spans="1:8" ht="12.75">
      <c r="A635" s="962" t="s">
        <v>1360</v>
      </c>
      <c r="B635" t="s">
        <v>759</v>
      </c>
      <c r="C635" t="s">
        <v>390</v>
      </c>
      <c r="D635" t="s">
        <v>549</v>
      </c>
      <c r="E635" t="s">
        <v>1396</v>
      </c>
      <c r="F635" t="s">
        <v>115</v>
      </c>
      <c r="G635" t="s">
        <v>1366</v>
      </c>
      <c r="H635">
        <v>3065</v>
      </c>
    </row>
    <row r="636" spans="1:8" ht="12.75">
      <c r="A636" s="962" t="s">
        <v>1360</v>
      </c>
      <c r="B636" t="s">
        <v>759</v>
      </c>
      <c r="C636" t="s">
        <v>390</v>
      </c>
      <c r="D636" t="s">
        <v>549</v>
      </c>
      <c r="E636" t="s">
        <v>1396</v>
      </c>
      <c r="F636" t="s">
        <v>115</v>
      </c>
      <c r="G636" t="s">
        <v>1367</v>
      </c>
      <c r="H636">
        <v>3065</v>
      </c>
    </row>
    <row r="637" spans="1:8" ht="12.75">
      <c r="A637" s="962" t="s">
        <v>1360</v>
      </c>
      <c r="B637" t="s">
        <v>759</v>
      </c>
      <c r="C637" t="s">
        <v>390</v>
      </c>
      <c r="D637" t="s">
        <v>549</v>
      </c>
      <c r="E637" t="s">
        <v>1396</v>
      </c>
      <c r="F637" t="s">
        <v>115</v>
      </c>
      <c r="G637" t="s">
        <v>1368</v>
      </c>
      <c r="H637">
        <v>3065</v>
      </c>
    </row>
    <row r="638" spans="1:8" ht="12.75">
      <c r="A638" s="962" t="s">
        <v>1360</v>
      </c>
      <c r="B638" t="s">
        <v>759</v>
      </c>
      <c r="C638" t="s">
        <v>390</v>
      </c>
      <c r="D638" t="s">
        <v>549</v>
      </c>
      <c r="E638" t="s">
        <v>1396</v>
      </c>
      <c r="F638" t="s">
        <v>1238</v>
      </c>
      <c r="G638" t="s">
        <v>1350</v>
      </c>
      <c r="H638">
        <v>343</v>
      </c>
    </row>
    <row r="639" spans="1:8" ht="12.75">
      <c r="A639" s="962" t="s">
        <v>1360</v>
      </c>
      <c r="B639" t="s">
        <v>759</v>
      </c>
      <c r="C639" t="s">
        <v>390</v>
      </c>
      <c r="D639" t="s">
        <v>549</v>
      </c>
      <c r="E639" t="s">
        <v>1396</v>
      </c>
      <c r="F639" t="s">
        <v>1238</v>
      </c>
      <c r="G639" t="s">
        <v>1361</v>
      </c>
      <c r="H639">
        <v>343</v>
      </c>
    </row>
    <row r="640" spans="1:8" ht="12.75">
      <c r="A640" s="962" t="s">
        <v>1360</v>
      </c>
      <c r="B640" t="s">
        <v>759</v>
      </c>
      <c r="C640" t="s">
        <v>390</v>
      </c>
      <c r="D640" t="s">
        <v>549</v>
      </c>
      <c r="E640" t="s">
        <v>1396</v>
      </c>
      <c r="F640" t="s">
        <v>1238</v>
      </c>
      <c r="G640" t="s">
        <v>1362</v>
      </c>
      <c r="H640">
        <v>343</v>
      </c>
    </row>
    <row r="641" spans="1:8" ht="12.75">
      <c r="A641" s="962" t="s">
        <v>1360</v>
      </c>
      <c r="B641" t="s">
        <v>759</v>
      </c>
      <c r="C641" t="s">
        <v>390</v>
      </c>
      <c r="D641" t="s">
        <v>549</v>
      </c>
      <c r="E641" t="s">
        <v>1396</v>
      </c>
      <c r="F641" t="s">
        <v>1238</v>
      </c>
      <c r="G641" t="s">
        <v>1351</v>
      </c>
      <c r="H641">
        <v>343</v>
      </c>
    </row>
    <row r="642" spans="1:8" ht="12.75">
      <c r="A642" s="962" t="s">
        <v>1360</v>
      </c>
      <c r="B642" t="s">
        <v>759</v>
      </c>
      <c r="C642" t="s">
        <v>390</v>
      </c>
      <c r="D642" t="s">
        <v>549</v>
      </c>
      <c r="E642" t="s">
        <v>1396</v>
      </c>
      <c r="F642" t="s">
        <v>1238</v>
      </c>
      <c r="G642" t="s">
        <v>1352</v>
      </c>
      <c r="H642">
        <v>343</v>
      </c>
    </row>
    <row r="643" spans="1:8" ht="12.75">
      <c r="A643" s="962" t="s">
        <v>1360</v>
      </c>
      <c r="B643" t="s">
        <v>759</v>
      </c>
      <c r="C643" t="s">
        <v>390</v>
      </c>
      <c r="D643" t="s">
        <v>549</v>
      </c>
      <c r="E643" t="s">
        <v>1396</v>
      </c>
      <c r="F643" t="s">
        <v>1238</v>
      </c>
      <c r="G643" t="s">
        <v>1363</v>
      </c>
      <c r="H643">
        <v>343</v>
      </c>
    </row>
    <row r="644" spans="1:8" ht="12.75">
      <c r="A644" s="962" t="s">
        <v>1360</v>
      </c>
      <c r="B644" t="s">
        <v>759</v>
      </c>
      <c r="C644" t="s">
        <v>390</v>
      </c>
      <c r="D644" t="s">
        <v>549</v>
      </c>
      <c r="E644" t="s">
        <v>1396</v>
      </c>
      <c r="F644" t="s">
        <v>1238</v>
      </c>
      <c r="G644" t="s">
        <v>1364</v>
      </c>
      <c r="H644">
        <v>343</v>
      </c>
    </row>
    <row r="645" spans="1:8" ht="12.75">
      <c r="A645" s="962" t="s">
        <v>1360</v>
      </c>
      <c r="B645" t="s">
        <v>759</v>
      </c>
      <c r="C645" t="s">
        <v>390</v>
      </c>
      <c r="D645" t="s">
        <v>549</v>
      </c>
      <c r="E645" t="s">
        <v>1396</v>
      </c>
      <c r="F645" t="s">
        <v>1238</v>
      </c>
      <c r="G645" t="s">
        <v>1353</v>
      </c>
      <c r="H645">
        <v>343</v>
      </c>
    </row>
    <row r="646" spans="1:8" ht="12.75">
      <c r="A646" s="962" t="s">
        <v>1360</v>
      </c>
      <c r="B646" t="s">
        <v>759</v>
      </c>
      <c r="C646" t="s">
        <v>390</v>
      </c>
      <c r="D646" t="s">
        <v>549</v>
      </c>
      <c r="E646" t="s">
        <v>1396</v>
      </c>
      <c r="F646" t="s">
        <v>1238</v>
      </c>
      <c r="G646" t="s">
        <v>1365</v>
      </c>
      <c r="H646">
        <v>343</v>
      </c>
    </row>
    <row r="647" spans="1:8" ht="12.75">
      <c r="A647" s="962" t="s">
        <v>1360</v>
      </c>
      <c r="B647" t="s">
        <v>759</v>
      </c>
      <c r="C647" t="s">
        <v>390</v>
      </c>
      <c r="D647" t="s">
        <v>549</v>
      </c>
      <c r="E647" t="s">
        <v>1396</v>
      </c>
      <c r="F647" t="s">
        <v>1238</v>
      </c>
      <c r="G647" t="s">
        <v>1366</v>
      </c>
      <c r="H647">
        <v>343</v>
      </c>
    </row>
    <row r="648" spans="1:8" ht="12.75">
      <c r="A648" s="962" t="s">
        <v>1360</v>
      </c>
      <c r="B648" t="s">
        <v>759</v>
      </c>
      <c r="C648" t="s">
        <v>390</v>
      </c>
      <c r="D648" t="s">
        <v>549</v>
      </c>
      <c r="E648" t="s">
        <v>1396</v>
      </c>
      <c r="F648" t="s">
        <v>1238</v>
      </c>
      <c r="G648" t="s">
        <v>1367</v>
      </c>
      <c r="H648">
        <v>343</v>
      </c>
    </row>
    <row r="649" spans="1:8" ht="12.75">
      <c r="A649" s="962" t="s">
        <v>1360</v>
      </c>
      <c r="B649" t="s">
        <v>759</v>
      </c>
      <c r="C649" t="s">
        <v>390</v>
      </c>
      <c r="D649" t="s">
        <v>549</v>
      </c>
      <c r="E649" t="s">
        <v>1396</v>
      </c>
      <c r="F649" t="s">
        <v>1238</v>
      </c>
      <c r="G649" t="s">
        <v>1368</v>
      </c>
      <c r="H649">
        <v>343</v>
      </c>
    </row>
    <row r="650" spans="1:8" ht="12.75">
      <c r="A650" s="962" t="s">
        <v>1360</v>
      </c>
      <c r="B650" t="s">
        <v>759</v>
      </c>
      <c r="C650" t="s">
        <v>390</v>
      </c>
      <c r="D650" t="s">
        <v>549</v>
      </c>
      <c r="E650" t="s">
        <v>1396</v>
      </c>
      <c r="F650" t="s">
        <v>116</v>
      </c>
      <c r="G650" t="s">
        <v>1350</v>
      </c>
      <c r="H650">
        <v>7158</v>
      </c>
    </row>
    <row r="651" spans="1:8" ht="12.75">
      <c r="A651" s="962" t="s">
        <v>1360</v>
      </c>
      <c r="B651" t="s">
        <v>759</v>
      </c>
      <c r="C651" t="s">
        <v>390</v>
      </c>
      <c r="D651" t="s">
        <v>549</v>
      </c>
      <c r="E651" t="s">
        <v>1396</v>
      </c>
      <c r="F651" t="s">
        <v>116</v>
      </c>
      <c r="G651" t="s">
        <v>1361</v>
      </c>
      <c r="H651">
        <v>7158</v>
      </c>
    </row>
    <row r="652" spans="1:8" ht="12.75">
      <c r="A652" s="962" t="s">
        <v>1360</v>
      </c>
      <c r="B652" t="s">
        <v>759</v>
      </c>
      <c r="C652" t="s">
        <v>390</v>
      </c>
      <c r="D652" t="s">
        <v>549</v>
      </c>
      <c r="E652" t="s">
        <v>1396</v>
      </c>
      <c r="F652" t="s">
        <v>116</v>
      </c>
      <c r="G652" t="s">
        <v>1362</v>
      </c>
      <c r="H652">
        <v>7158</v>
      </c>
    </row>
    <row r="653" spans="1:8" ht="12.75">
      <c r="A653" s="962" t="s">
        <v>1360</v>
      </c>
      <c r="B653" t="s">
        <v>759</v>
      </c>
      <c r="C653" t="s">
        <v>390</v>
      </c>
      <c r="D653" t="s">
        <v>549</v>
      </c>
      <c r="E653" t="s">
        <v>1396</v>
      </c>
      <c r="F653" t="s">
        <v>116</v>
      </c>
      <c r="G653" t="s">
        <v>1351</v>
      </c>
      <c r="H653">
        <v>7158</v>
      </c>
    </row>
    <row r="654" spans="1:8" ht="12.75">
      <c r="A654" s="962" t="s">
        <v>1360</v>
      </c>
      <c r="B654" t="s">
        <v>759</v>
      </c>
      <c r="C654" t="s">
        <v>390</v>
      </c>
      <c r="D654" t="s">
        <v>549</v>
      </c>
      <c r="E654" t="s">
        <v>1396</v>
      </c>
      <c r="F654" t="s">
        <v>116</v>
      </c>
      <c r="G654" t="s">
        <v>1352</v>
      </c>
      <c r="H654">
        <v>7158</v>
      </c>
    </row>
    <row r="655" spans="1:8" ht="12.75">
      <c r="A655" s="962" t="s">
        <v>1360</v>
      </c>
      <c r="B655" t="s">
        <v>759</v>
      </c>
      <c r="C655" t="s">
        <v>390</v>
      </c>
      <c r="D655" t="s">
        <v>549</v>
      </c>
      <c r="E655" t="s">
        <v>1396</v>
      </c>
      <c r="F655" t="s">
        <v>116</v>
      </c>
      <c r="G655" t="s">
        <v>1363</v>
      </c>
      <c r="H655">
        <v>7158</v>
      </c>
    </row>
    <row r="656" spans="1:8" ht="12.75">
      <c r="A656" s="962" t="s">
        <v>1360</v>
      </c>
      <c r="B656" t="s">
        <v>759</v>
      </c>
      <c r="C656" t="s">
        <v>390</v>
      </c>
      <c r="D656" t="s">
        <v>549</v>
      </c>
      <c r="E656" t="s">
        <v>1396</v>
      </c>
      <c r="F656" t="s">
        <v>116</v>
      </c>
      <c r="G656" t="s">
        <v>1364</v>
      </c>
      <c r="H656">
        <v>7158</v>
      </c>
    </row>
    <row r="657" spans="1:8" ht="12.75">
      <c r="A657" s="962" t="s">
        <v>1360</v>
      </c>
      <c r="B657" t="s">
        <v>759</v>
      </c>
      <c r="C657" t="s">
        <v>390</v>
      </c>
      <c r="D657" t="s">
        <v>549</v>
      </c>
      <c r="E657" t="s">
        <v>1396</v>
      </c>
      <c r="F657" t="s">
        <v>116</v>
      </c>
      <c r="G657" t="s">
        <v>1353</v>
      </c>
      <c r="H657">
        <v>7158</v>
      </c>
    </row>
    <row r="658" spans="1:8" ht="12.75">
      <c r="A658" s="962" t="s">
        <v>1360</v>
      </c>
      <c r="B658" t="s">
        <v>759</v>
      </c>
      <c r="C658" t="s">
        <v>390</v>
      </c>
      <c r="D658" t="s">
        <v>549</v>
      </c>
      <c r="E658" t="s">
        <v>1396</v>
      </c>
      <c r="F658" t="s">
        <v>116</v>
      </c>
      <c r="G658" t="s">
        <v>1365</v>
      </c>
      <c r="H658">
        <v>7158</v>
      </c>
    </row>
    <row r="659" spans="1:8" ht="12.75">
      <c r="A659" s="962" t="s">
        <v>1360</v>
      </c>
      <c r="B659" t="s">
        <v>759</v>
      </c>
      <c r="C659" t="s">
        <v>390</v>
      </c>
      <c r="D659" t="s">
        <v>549</v>
      </c>
      <c r="E659" t="s">
        <v>1396</v>
      </c>
      <c r="F659" t="s">
        <v>116</v>
      </c>
      <c r="G659" t="s">
        <v>1366</v>
      </c>
      <c r="H659">
        <v>7158</v>
      </c>
    </row>
    <row r="660" spans="1:8" ht="12.75">
      <c r="A660" s="962" t="s">
        <v>1360</v>
      </c>
      <c r="B660" t="s">
        <v>759</v>
      </c>
      <c r="C660" t="s">
        <v>390</v>
      </c>
      <c r="D660" t="s">
        <v>549</v>
      </c>
      <c r="E660" t="s">
        <v>1396</v>
      </c>
      <c r="F660" t="s">
        <v>116</v>
      </c>
      <c r="G660" t="s">
        <v>1367</v>
      </c>
      <c r="H660">
        <v>7158</v>
      </c>
    </row>
    <row r="661" spans="1:8" ht="12.75">
      <c r="A661" s="962" t="s">
        <v>1360</v>
      </c>
      <c r="B661" t="s">
        <v>759</v>
      </c>
      <c r="C661" t="s">
        <v>390</v>
      </c>
      <c r="D661" t="s">
        <v>549</v>
      </c>
      <c r="E661" t="s">
        <v>1396</v>
      </c>
      <c r="F661" t="s">
        <v>116</v>
      </c>
      <c r="G661" t="s">
        <v>1368</v>
      </c>
      <c r="H661">
        <v>7158</v>
      </c>
    </row>
    <row r="662" spans="1:8" ht="12.75">
      <c r="A662" s="962" t="s">
        <v>1360</v>
      </c>
      <c r="B662" t="s">
        <v>759</v>
      </c>
      <c r="C662" t="s">
        <v>390</v>
      </c>
      <c r="D662" t="s">
        <v>549</v>
      </c>
      <c r="E662" t="s">
        <v>1397</v>
      </c>
      <c r="F662" t="s">
        <v>115</v>
      </c>
      <c r="G662" t="s">
        <v>1350</v>
      </c>
      <c r="H662">
        <v>557</v>
      </c>
    </row>
    <row r="663" spans="1:8" ht="12.75">
      <c r="A663" s="962" t="s">
        <v>1360</v>
      </c>
      <c r="B663" t="s">
        <v>759</v>
      </c>
      <c r="C663" t="s">
        <v>390</v>
      </c>
      <c r="D663" t="s">
        <v>549</v>
      </c>
      <c r="E663" t="s">
        <v>1397</v>
      </c>
      <c r="F663" t="s">
        <v>115</v>
      </c>
      <c r="G663" t="s">
        <v>1361</v>
      </c>
      <c r="H663">
        <v>557</v>
      </c>
    </row>
    <row r="664" spans="1:8" ht="12.75">
      <c r="A664" s="962" t="s">
        <v>1360</v>
      </c>
      <c r="B664" t="s">
        <v>759</v>
      </c>
      <c r="C664" t="s">
        <v>390</v>
      </c>
      <c r="D664" t="s">
        <v>549</v>
      </c>
      <c r="E664" t="s">
        <v>1397</v>
      </c>
      <c r="F664" t="s">
        <v>115</v>
      </c>
      <c r="G664" t="s">
        <v>1362</v>
      </c>
      <c r="H664">
        <v>557</v>
      </c>
    </row>
    <row r="665" spans="1:8" ht="12.75">
      <c r="A665" s="962" t="s">
        <v>1360</v>
      </c>
      <c r="B665" t="s">
        <v>759</v>
      </c>
      <c r="C665" t="s">
        <v>390</v>
      </c>
      <c r="D665" t="s">
        <v>549</v>
      </c>
      <c r="E665" t="s">
        <v>1397</v>
      </c>
      <c r="F665" t="s">
        <v>115</v>
      </c>
      <c r="G665" t="s">
        <v>1351</v>
      </c>
      <c r="H665">
        <v>557</v>
      </c>
    </row>
    <row r="666" spans="1:8" ht="12.75">
      <c r="A666" s="962" t="s">
        <v>1360</v>
      </c>
      <c r="B666" t="s">
        <v>759</v>
      </c>
      <c r="C666" t="s">
        <v>390</v>
      </c>
      <c r="D666" t="s">
        <v>549</v>
      </c>
      <c r="E666" t="s">
        <v>1397</v>
      </c>
      <c r="F666" t="s">
        <v>115</v>
      </c>
      <c r="G666" t="s">
        <v>1352</v>
      </c>
      <c r="H666">
        <v>557</v>
      </c>
    </row>
    <row r="667" spans="1:8" ht="12.75">
      <c r="A667" s="962" t="s">
        <v>1360</v>
      </c>
      <c r="B667" t="s">
        <v>759</v>
      </c>
      <c r="C667" t="s">
        <v>390</v>
      </c>
      <c r="D667" t="s">
        <v>549</v>
      </c>
      <c r="E667" t="s">
        <v>1397</v>
      </c>
      <c r="F667" t="s">
        <v>115</v>
      </c>
      <c r="G667" t="s">
        <v>1363</v>
      </c>
      <c r="H667">
        <v>557</v>
      </c>
    </row>
    <row r="668" spans="1:8" ht="12.75">
      <c r="A668" s="962" t="s">
        <v>1360</v>
      </c>
      <c r="B668" t="s">
        <v>759</v>
      </c>
      <c r="C668" t="s">
        <v>390</v>
      </c>
      <c r="D668" t="s">
        <v>549</v>
      </c>
      <c r="E668" t="s">
        <v>1397</v>
      </c>
      <c r="F668" t="s">
        <v>115</v>
      </c>
      <c r="G668" t="s">
        <v>1364</v>
      </c>
      <c r="H668">
        <v>557</v>
      </c>
    </row>
    <row r="669" spans="1:8" ht="12.75">
      <c r="A669" s="962" t="s">
        <v>1360</v>
      </c>
      <c r="B669" t="s">
        <v>759</v>
      </c>
      <c r="C669" t="s">
        <v>390</v>
      </c>
      <c r="D669" t="s">
        <v>549</v>
      </c>
      <c r="E669" t="s">
        <v>1397</v>
      </c>
      <c r="F669" t="s">
        <v>115</v>
      </c>
      <c r="G669" t="s">
        <v>1353</v>
      </c>
      <c r="H669">
        <v>557</v>
      </c>
    </row>
    <row r="670" spans="1:8" ht="12.75">
      <c r="A670" s="962" t="s">
        <v>1360</v>
      </c>
      <c r="B670" t="s">
        <v>759</v>
      </c>
      <c r="C670" t="s">
        <v>390</v>
      </c>
      <c r="D670" t="s">
        <v>549</v>
      </c>
      <c r="E670" t="s">
        <v>1397</v>
      </c>
      <c r="F670" t="s">
        <v>115</v>
      </c>
      <c r="G670" t="s">
        <v>1365</v>
      </c>
      <c r="H670">
        <v>557</v>
      </c>
    </row>
    <row r="671" spans="1:8" ht="12.75">
      <c r="A671" s="962" t="s">
        <v>1360</v>
      </c>
      <c r="B671" t="s">
        <v>759</v>
      </c>
      <c r="C671" t="s">
        <v>390</v>
      </c>
      <c r="D671" t="s">
        <v>549</v>
      </c>
      <c r="E671" t="s">
        <v>1397</v>
      </c>
      <c r="F671" t="s">
        <v>115</v>
      </c>
      <c r="G671" t="s">
        <v>1366</v>
      </c>
      <c r="H671">
        <v>557</v>
      </c>
    </row>
    <row r="672" spans="1:8" ht="12.75">
      <c r="A672" s="962" t="s">
        <v>1360</v>
      </c>
      <c r="B672" t="s">
        <v>759</v>
      </c>
      <c r="C672" t="s">
        <v>390</v>
      </c>
      <c r="D672" t="s">
        <v>549</v>
      </c>
      <c r="E672" t="s">
        <v>1397</v>
      </c>
      <c r="F672" t="s">
        <v>115</v>
      </c>
      <c r="G672" t="s">
        <v>1367</v>
      </c>
      <c r="H672">
        <v>557</v>
      </c>
    </row>
    <row r="673" spans="1:8" ht="12.75">
      <c r="A673" s="962" t="s">
        <v>1360</v>
      </c>
      <c r="B673" t="s">
        <v>759</v>
      </c>
      <c r="C673" t="s">
        <v>390</v>
      </c>
      <c r="D673" t="s">
        <v>549</v>
      </c>
      <c r="E673" t="s">
        <v>1397</v>
      </c>
      <c r="F673" t="s">
        <v>115</v>
      </c>
      <c r="G673" t="s">
        <v>1368</v>
      </c>
      <c r="H673">
        <v>557</v>
      </c>
    </row>
    <row r="674" spans="1:8" ht="12.75">
      <c r="A674" s="962" t="s">
        <v>1360</v>
      </c>
      <c r="B674" t="s">
        <v>759</v>
      </c>
      <c r="C674" t="s">
        <v>390</v>
      </c>
      <c r="D674" t="s">
        <v>549</v>
      </c>
      <c r="E674" t="s">
        <v>1397</v>
      </c>
      <c r="F674" t="s">
        <v>1238</v>
      </c>
      <c r="G674" t="s">
        <v>1350</v>
      </c>
      <c r="H674">
        <v>31</v>
      </c>
    </row>
    <row r="675" spans="1:8" ht="12.75">
      <c r="A675" s="962" t="s">
        <v>1360</v>
      </c>
      <c r="B675" t="s">
        <v>759</v>
      </c>
      <c r="C675" t="s">
        <v>390</v>
      </c>
      <c r="D675" t="s">
        <v>549</v>
      </c>
      <c r="E675" t="s">
        <v>1397</v>
      </c>
      <c r="F675" t="s">
        <v>1238</v>
      </c>
      <c r="G675" t="s">
        <v>1361</v>
      </c>
      <c r="H675">
        <v>31</v>
      </c>
    </row>
    <row r="676" spans="1:8" ht="12.75">
      <c r="A676" s="962" t="s">
        <v>1360</v>
      </c>
      <c r="B676" t="s">
        <v>759</v>
      </c>
      <c r="C676" t="s">
        <v>390</v>
      </c>
      <c r="D676" t="s">
        <v>549</v>
      </c>
      <c r="E676" t="s">
        <v>1397</v>
      </c>
      <c r="F676" t="s">
        <v>1238</v>
      </c>
      <c r="G676" t="s">
        <v>1362</v>
      </c>
      <c r="H676">
        <v>31</v>
      </c>
    </row>
    <row r="677" spans="1:8" ht="12.75">
      <c r="A677" s="962" t="s">
        <v>1360</v>
      </c>
      <c r="B677" t="s">
        <v>759</v>
      </c>
      <c r="C677" t="s">
        <v>390</v>
      </c>
      <c r="D677" t="s">
        <v>549</v>
      </c>
      <c r="E677" t="s">
        <v>1397</v>
      </c>
      <c r="F677" t="s">
        <v>1238</v>
      </c>
      <c r="G677" t="s">
        <v>1351</v>
      </c>
      <c r="H677">
        <v>31</v>
      </c>
    </row>
    <row r="678" spans="1:8" ht="12.75">
      <c r="A678" s="962" t="s">
        <v>1360</v>
      </c>
      <c r="B678" t="s">
        <v>759</v>
      </c>
      <c r="C678" t="s">
        <v>390</v>
      </c>
      <c r="D678" t="s">
        <v>549</v>
      </c>
      <c r="E678" t="s">
        <v>1397</v>
      </c>
      <c r="F678" t="s">
        <v>1238</v>
      </c>
      <c r="G678" t="s">
        <v>1352</v>
      </c>
      <c r="H678">
        <v>31</v>
      </c>
    </row>
    <row r="679" spans="1:8" ht="12.75">
      <c r="A679" s="962" t="s">
        <v>1360</v>
      </c>
      <c r="B679" t="s">
        <v>759</v>
      </c>
      <c r="C679" t="s">
        <v>390</v>
      </c>
      <c r="D679" t="s">
        <v>549</v>
      </c>
      <c r="E679" t="s">
        <v>1397</v>
      </c>
      <c r="F679" t="s">
        <v>1238</v>
      </c>
      <c r="G679" t="s">
        <v>1363</v>
      </c>
      <c r="H679">
        <v>31</v>
      </c>
    </row>
    <row r="680" spans="1:8" ht="12.75">
      <c r="A680" s="962" t="s">
        <v>1360</v>
      </c>
      <c r="B680" t="s">
        <v>759</v>
      </c>
      <c r="C680" t="s">
        <v>390</v>
      </c>
      <c r="D680" t="s">
        <v>549</v>
      </c>
      <c r="E680" t="s">
        <v>1397</v>
      </c>
      <c r="F680" t="s">
        <v>1238</v>
      </c>
      <c r="G680" t="s">
        <v>1364</v>
      </c>
      <c r="H680">
        <v>31</v>
      </c>
    </row>
    <row r="681" spans="1:8" ht="12.75">
      <c r="A681" s="962" t="s">
        <v>1360</v>
      </c>
      <c r="B681" t="s">
        <v>759</v>
      </c>
      <c r="C681" t="s">
        <v>390</v>
      </c>
      <c r="D681" t="s">
        <v>549</v>
      </c>
      <c r="E681" t="s">
        <v>1397</v>
      </c>
      <c r="F681" t="s">
        <v>1238</v>
      </c>
      <c r="G681" t="s">
        <v>1353</v>
      </c>
      <c r="H681">
        <v>31</v>
      </c>
    </row>
    <row r="682" spans="1:8" ht="12.75">
      <c r="A682" s="962" t="s">
        <v>1360</v>
      </c>
      <c r="B682" t="s">
        <v>759</v>
      </c>
      <c r="C682" t="s">
        <v>390</v>
      </c>
      <c r="D682" t="s">
        <v>549</v>
      </c>
      <c r="E682" t="s">
        <v>1397</v>
      </c>
      <c r="F682" t="s">
        <v>1238</v>
      </c>
      <c r="G682" t="s">
        <v>1365</v>
      </c>
      <c r="H682">
        <v>31</v>
      </c>
    </row>
    <row r="683" spans="1:8" ht="12.75">
      <c r="A683" s="962" t="s">
        <v>1360</v>
      </c>
      <c r="B683" t="s">
        <v>759</v>
      </c>
      <c r="C683" t="s">
        <v>390</v>
      </c>
      <c r="D683" t="s">
        <v>549</v>
      </c>
      <c r="E683" t="s">
        <v>1397</v>
      </c>
      <c r="F683" t="s">
        <v>1238</v>
      </c>
      <c r="G683" t="s">
        <v>1366</v>
      </c>
      <c r="H683">
        <v>31</v>
      </c>
    </row>
    <row r="684" spans="1:8" ht="12.75">
      <c r="A684" s="962" t="s">
        <v>1360</v>
      </c>
      <c r="B684" t="s">
        <v>759</v>
      </c>
      <c r="C684" t="s">
        <v>390</v>
      </c>
      <c r="D684" t="s">
        <v>549</v>
      </c>
      <c r="E684" t="s">
        <v>1397</v>
      </c>
      <c r="F684" t="s">
        <v>1238</v>
      </c>
      <c r="G684" t="s">
        <v>1367</v>
      </c>
      <c r="H684">
        <v>31</v>
      </c>
    </row>
    <row r="685" spans="1:8" ht="12.75">
      <c r="A685" s="962" t="s">
        <v>1360</v>
      </c>
      <c r="B685" t="s">
        <v>759</v>
      </c>
      <c r="C685" t="s">
        <v>390</v>
      </c>
      <c r="D685" t="s">
        <v>549</v>
      </c>
      <c r="E685" t="s">
        <v>1397</v>
      </c>
      <c r="F685" t="s">
        <v>1238</v>
      </c>
      <c r="G685" t="s">
        <v>1368</v>
      </c>
      <c r="H685">
        <v>31</v>
      </c>
    </row>
    <row r="686" spans="1:8" ht="12.75">
      <c r="A686" s="962" t="s">
        <v>1360</v>
      </c>
      <c r="B686" t="s">
        <v>759</v>
      </c>
      <c r="C686" t="s">
        <v>390</v>
      </c>
      <c r="D686" t="s">
        <v>549</v>
      </c>
      <c r="E686" t="s">
        <v>1397</v>
      </c>
      <c r="F686" t="s">
        <v>116</v>
      </c>
      <c r="G686" t="s">
        <v>1350</v>
      </c>
      <c r="H686">
        <v>778</v>
      </c>
    </row>
    <row r="687" spans="1:8" ht="12.75">
      <c r="A687" s="962" t="s">
        <v>1360</v>
      </c>
      <c r="B687" t="s">
        <v>759</v>
      </c>
      <c r="C687" t="s">
        <v>390</v>
      </c>
      <c r="D687" t="s">
        <v>549</v>
      </c>
      <c r="E687" t="s">
        <v>1397</v>
      </c>
      <c r="F687" t="s">
        <v>116</v>
      </c>
      <c r="G687" t="s">
        <v>1361</v>
      </c>
      <c r="H687">
        <v>778</v>
      </c>
    </row>
    <row r="688" spans="1:8" ht="12.75">
      <c r="A688" s="962" t="s">
        <v>1360</v>
      </c>
      <c r="B688" t="s">
        <v>759</v>
      </c>
      <c r="C688" t="s">
        <v>390</v>
      </c>
      <c r="D688" t="s">
        <v>549</v>
      </c>
      <c r="E688" t="s">
        <v>1397</v>
      </c>
      <c r="F688" t="s">
        <v>116</v>
      </c>
      <c r="G688" t="s">
        <v>1362</v>
      </c>
      <c r="H688">
        <v>778</v>
      </c>
    </row>
    <row r="689" spans="1:8" ht="12.75">
      <c r="A689" s="962" t="s">
        <v>1360</v>
      </c>
      <c r="B689" t="s">
        <v>759</v>
      </c>
      <c r="C689" t="s">
        <v>390</v>
      </c>
      <c r="D689" t="s">
        <v>549</v>
      </c>
      <c r="E689" t="s">
        <v>1397</v>
      </c>
      <c r="F689" t="s">
        <v>116</v>
      </c>
      <c r="G689" t="s">
        <v>1351</v>
      </c>
      <c r="H689">
        <v>778</v>
      </c>
    </row>
    <row r="690" spans="1:8" ht="12.75">
      <c r="A690" s="962" t="s">
        <v>1360</v>
      </c>
      <c r="B690" t="s">
        <v>759</v>
      </c>
      <c r="C690" t="s">
        <v>390</v>
      </c>
      <c r="D690" t="s">
        <v>549</v>
      </c>
      <c r="E690" t="s">
        <v>1397</v>
      </c>
      <c r="F690" t="s">
        <v>116</v>
      </c>
      <c r="G690" t="s">
        <v>1352</v>
      </c>
      <c r="H690">
        <v>778</v>
      </c>
    </row>
    <row r="691" spans="1:8" ht="12.75">
      <c r="A691" s="962" t="s">
        <v>1360</v>
      </c>
      <c r="B691" t="s">
        <v>759</v>
      </c>
      <c r="C691" t="s">
        <v>390</v>
      </c>
      <c r="D691" t="s">
        <v>549</v>
      </c>
      <c r="E691" t="s">
        <v>1397</v>
      </c>
      <c r="F691" t="s">
        <v>116</v>
      </c>
      <c r="G691" t="s">
        <v>1363</v>
      </c>
      <c r="H691">
        <v>778</v>
      </c>
    </row>
    <row r="692" spans="1:8" ht="12.75">
      <c r="A692" s="962" t="s">
        <v>1360</v>
      </c>
      <c r="B692" t="s">
        <v>759</v>
      </c>
      <c r="C692" t="s">
        <v>390</v>
      </c>
      <c r="D692" t="s">
        <v>549</v>
      </c>
      <c r="E692" t="s">
        <v>1397</v>
      </c>
      <c r="F692" t="s">
        <v>116</v>
      </c>
      <c r="G692" t="s">
        <v>1364</v>
      </c>
      <c r="H692">
        <v>778</v>
      </c>
    </row>
    <row r="693" spans="1:8" ht="12.75">
      <c r="A693" s="962" t="s">
        <v>1360</v>
      </c>
      <c r="B693" t="s">
        <v>759</v>
      </c>
      <c r="C693" t="s">
        <v>390</v>
      </c>
      <c r="D693" t="s">
        <v>549</v>
      </c>
      <c r="E693" t="s">
        <v>1397</v>
      </c>
      <c r="F693" t="s">
        <v>116</v>
      </c>
      <c r="G693" t="s">
        <v>1353</v>
      </c>
      <c r="H693">
        <v>778</v>
      </c>
    </row>
    <row r="694" spans="1:8" ht="12.75">
      <c r="A694" s="962" t="s">
        <v>1360</v>
      </c>
      <c r="B694" t="s">
        <v>759</v>
      </c>
      <c r="C694" t="s">
        <v>390</v>
      </c>
      <c r="D694" t="s">
        <v>549</v>
      </c>
      <c r="E694" t="s">
        <v>1397</v>
      </c>
      <c r="F694" t="s">
        <v>116</v>
      </c>
      <c r="G694" t="s">
        <v>1365</v>
      </c>
      <c r="H694">
        <v>778</v>
      </c>
    </row>
    <row r="695" spans="1:8" ht="12.75">
      <c r="A695" s="962" t="s">
        <v>1360</v>
      </c>
      <c r="B695" t="s">
        <v>759</v>
      </c>
      <c r="C695" t="s">
        <v>390</v>
      </c>
      <c r="D695" t="s">
        <v>549</v>
      </c>
      <c r="E695" t="s">
        <v>1397</v>
      </c>
      <c r="F695" t="s">
        <v>116</v>
      </c>
      <c r="G695" t="s">
        <v>1366</v>
      </c>
      <c r="H695">
        <v>778</v>
      </c>
    </row>
    <row r="696" spans="1:8" ht="12.75">
      <c r="A696" s="962" t="s">
        <v>1360</v>
      </c>
      <c r="B696" t="s">
        <v>759</v>
      </c>
      <c r="C696" t="s">
        <v>390</v>
      </c>
      <c r="D696" t="s">
        <v>549</v>
      </c>
      <c r="E696" t="s">
        <v>1397</v>
      </c>
      <c r="F696" t="s">
        <v>116</v>
      </c>
      <c r="G696" t="s">
        <v>1367</v>
      </c>
      <c r="H696">
        <v>778</v>
      </c>
    </row>
    <row r="697" spans="1:8" ht="12.75">
      <c r="A697" s="962" t="s">
        <v>1360</v>
      </c>
      <c r="B697" t="s">
        <v>759</v>
      </c>
      <c r="C697" t="s">
        <v>390</v>
      </c>
      <c r="D697" t="s">
        <v>549</v>
      </c>
      <c r="E697" t="s">
        <v>1397</v>
      </c>
      <c r="F697" t="s">
        <v>116</v>
      </c>
      <c r="G697" t="s">
        <v>1368</v>
      </c>
      <c r="H697">
        <v>778</v>
      </c>
    </row>
    <row r="698" spans="1:8" ht="12.75">
      <c r="A698" s="962" t="s">
        <v>1360</v>
      </c>
      <c r="B698" t="s">
        <v>759</v>
      </c>
      <c r="C698" t="s">
        <v>390</v>
      </c>
      <c r="D698" t="s">
        <v>549</v>
      </c>
      <c r="E698" t="s">
        <v>1398</v>
      </c>
      <c r="F698" t="s">
        <v>115</v>
      </c>
      <c r="G698" t="s">
        <v>1350</v>
      </c>
      <c r="H698">
        <v>282</v>
      </c>
    </row>
    <row r="699" spans="1:8" ht="12.75">
      <c r="A699" s="962" t="s">
        <v>1360</v>
      </c>
      <c r="B699" t="s">
        <v>759</v>
      </c>
      <c r="C699" t="s">
        <v>390</v>
      </c>
      <c r="D699" t="s">
        <v>549</v>
      </c>
      <c r="E699" t="s">
        <v>1398</v>
      </c>
      <c r="F699" t="s">
        <v>115</v>
      </c>
      <c r="G699" t="s">
        <v>1361</v>
      </c>
      <c r="H699">
        <v>282</v>
      </c>
    </row>
    <row r="700" spans="1:8" ht="12.75">
      <c r="A700" s="962" t="s">
        <v>1360</v>
      </c>
      <c r="B700" t="s">
        <v>759</v>
      </c>
      <c r="C700" t="s">
        <v>390</v>
      </c>
      <c r="D700" t="s">
        <v>549</v>
      </c>
      <c r="E700" t="s">
        <v>1398</v>
      </c>
      <c r="F700" t="s">
        <v>115</v>
      </c>
      <c r="G700" t="s">
        <v>1362</v>
      </c>
      <c r="H700">
        <v>282</v>
      </c>
    </row>
    <row r="701" spans="1:8" ht="12.75">
      <c r="A701" s="962" t="s">
        <v>1360</v>
      </c>
      <c r="B701" t="s">
        <v>759</v>
      </c>
      <c r="C701" t="s">
        <v>390</v>
      </c>
      <c r="D701" t="s">
        <v>549</v>
      </c>
      <c r="E701" t="s">
        <v>1398</v>
      </c>
      <c r="F701" t="s">
        <v>115</v>
      </c>
      <c r="G701" t="s">
        <v>1351</v>
      </c>
      <c r="H701">
        <v>282</v>
      </c>
    </row>
    <row r="702" spans="1:8" ht="12.75">
      <c r="A702" s="962" t="s">
        <v>1360</v>
      </c>
      <c r="B702" t="s">
        <v>759</v>
      </c>
      <c r="C702" t="s">
        <v>390</v>
      </c>
      <c r="D702" t="s">
        <v>549</v>
      </c>
      <c r="E702" t="s">
        <v>1398</v>
      </c>
      <c r="F702" t="s">
        <v>115</v>
      </c>
      <c r="G702" t="s">
        <v>1352</v>
      </c>
      <c r="H702">
        <v>282</v>
      </c>
    </row>
    <row r="703" spans="1:8" ht="12.75">
      <c r="A703" s="962" t="s">
        <v>1360</v>
      </c>
      <c r="B703" t="s">
        <v>759</v>
      </c>
      <c r="C703" t="s">
        <v>390</v>
      </c>
      <c r="D703" t="s">
        <v>549</v>
      </c>
      <c r="E703" t="s">
        <v>1398</v>
      </c>
      <c r="F703" t="s">
        <v>115</v>
      </c>
      <c r="G703" t="s">
        <v>1363</v>
      </c>
      <c r="H703">
        <v>282</v>
      </c>
    </row>
    <row r="704" spans="1:8" ht="12.75">
      <c r="A704" s="962" t="s">
        <v>1360</v>
      </c>
      <c r="B704" t="s">
        <v>759</v>
      </c>
      <c r="C704" t="s">
        <v>390</v>
      </c>
      <c r="D704" t="s">
        <v>549</v>
      </c>
      <c r="E704" t="s">
        <v>1398</v>
      </c>
      <c r="F704" t="s">
        <v>115</v>
      </c>
      <c r="G704" t="s">
        <v>1364</v>
      </c>
      <c r="H704">
        <v>282</v>
      </c>
    </row>
    <row r="705" spans="1:8" ht="12.75">
      <c r="A705" s="962" t="s">
        <v>1360</v>
      </c>
      <c r="B705" t="s">
        <v>759</v>
      </c>
      <c r="C705" t="s">
        <v>390</v>
      </c>
      <c r="D705" t="s">
        <v>549</v>
      </c>
      <c r="E705" t="s">
        <v>1398</v>
      </c>
      <c r="F705" t="s">
        <v>115</v>
      </c>
      <c r="G705" t="s">
        <v>1353</v>
      </c>
      <c r="H705">
        <v>282</v>
      </c>
    </row>
    <row r="706" spans="1:8" ht="12.75">
      <c r="A706" s="962" t="s">
        <v>1360</v>
      </c>
      <c r="B706" t="s">
        <v>759</v>
      </c>
      <c r="C706" t="s">
        <v>390</v>
      </c>
      <c r="D706" t="s">
        <v>549</v>
      </c>
      <c r="E706" t="s">
        <v>1398</v>
      </c>
      <c r="F706" t="s">
        <v>115</v>
      </c>
      <c r="G706" t="s">
        <v>1365</v>
      </c>
      <c r="H706">
        <v>282</v>
      </c>
    </row>
    <row r="707" spans="1:8" ht="12.75">
      <c r="A707" s="962" t="s">
        <v>1360</v>
      </c>
      <c r="B707" t="s">
        <v>759</v>
      </c>
      <c r="C707" t="s">
        <v>390</v>
      </c>
      <c r="D707" t="s">
        <v>549</v>
      </c>
      <c r="E707" t="s">
        <v>1398</v>
      </c>
      <c r="F707" t="s">
        <v>115</v>
      </c>
      <c r="G707" t="s">
        <v>1366</v>
      </c>
      <c r="H707">
        <v>282</v>
      </c>
    </row>
    <row r="708" spans="1:8" ht="12.75">
      <c r="A708" s="962" t="s">
        <v>1360</v>
      </c>
      <c r="B708" t="s">
        <v>759</v>
      </c>
      <c r="C708" t="s">
        <v>390</v>
      </c>
      <c r="D708" t="s">
        <v>549</v>
      </c>
      <c r="E708" t="s">
        <v>1398</v>
      </c>
      <c r="F708" t="s">
        <v>115</v>
      </c>
      <c r="G708" t="s">
        <v>1367</v>
      </c>
      <c r="H708">
        <v>282</v>
      </c>
    </row>
    <row r="709" spans="1:8" ht="12.75">
      <c r="A709" s="962" t="s">
        <v>1360</v>
      </c>
      <c r="B709" t="s">
        <v>759</v>
      </c>
      <c r="C709" t="s">
        <v>390</v>
      </c>
      <c r="D709" t="s">
        <v>549</v>
      </c>
      <c r="E709" t="s">
        <v>1398</v>
      </c>
      <c r="F709" t="s">
        <v>115</v>
      </c>
      <c r="G709" t="s">
        <v>1368</v>
      </c>
      <c r="H709">
        <v>282</v>
      </c>
    </row>
    <row r="710" spans="1:8" ht="12.75">
      <c r="A710" s="962" t="s">
        <v>1360</v>
      </c>
      <c r="B710" t="s">
        <v>759</v>
      </c>
      <c r="C710" t="s">
        <v>390</v>
      </c>
      <c r="D710" t="s">
        <v>549</v>
      </c>
      <c r="E710" t="s">
        <v>1398</v>
      </c>
      <c r="F710" t="s">
        <v>1238</v>
      </c>
      <c r="G710" t="s">
        <v>1350</v>
      </c>
      <c r="H710">
        <v>34</v>
      </c>
    </row>
    <row r="711" spans="1:8" ht="12.75">
      <c r="A711" s="962" t="s">
        <v>1360</v>
      </c>
      <c r="B711" t="s">
        <v>759</v>
      </c>
      <c r="C711" t="s">
        <v>390</v>
      </c>
      <c r="D711" t="s">
        <v>549</v>
      </c>
      <c r="E711" t="s">
        <v>1398</v>
      </c>
      <c r="F711" t="s">
        <v>1238</v>
      </c>
      <c r="G711" t="s">
        <v>1361</v>
      </c>
      <c r="H711">
        <v>34</v>
      </c>
    </row>
    <row r="712" spans="1:8" ht="12.75">
      <c r="A712" s="962" t="s">
        <v>1360</v>
      </c>
      <c r="B712" t="s">
        <v>759</v>
      </c>
      <c r="C712" t="s">
        <v>390</v>
      </c>
      <c r="D712" t="s">
        <v>549</v>
      </c>
      <c r="E712" t="s">
        <v>1398</v>
      </c>
      <c r="F712" t="s">
        <v>1238</v>
      </c>
      <c r="G712" t="s">
        <v>1362</v>
      </c>
      <c r="H712">
        <v>34</v>
      </c>
    </row>
    <row r="713" spans="1:8" ht="12.75">
      <c r="A713" s="962" t="s">
        <v>1360</v>
      </c>
      <c r="B713" t="s">
        <v>759</v>
      </c>
      <c r="C713" t="s">
        <v>390</v>
      </c>
      <c r="D713" t="s">
        <v>549</v>
      </c>
      <c r="E713" t="s">
        <v>1398</v>
      </c>
      <c r="F713" t="s">
        <v>1238</v>
      </c>
      <c r="G713" t="s">
        <v>1351</v>
      </c>
      <c r="H713">
        <v>34</v>
      </c>
    </row>
    <row r="714" spans="1:8" ht="12.75">
      <c r="A714" s="962" t="s">
        <v>1360</v>
      </c>
      <c r="B714" t="s">
        <v>759</v>
      </c>
      <c r="C714" t="s">
        <v>390</v>
      </c>
      <c r="D714" t="s">
        <v>549</v>
      </c>
      <c r="E714" t="s">
        <v>1398</v>
      </c>
      <c r="F714" t="s">
        <v>1238</v>
      </c>
      <c r="G714" t="s">
        <v>1352</v>
      </c>
      <c r="H714">
        <v>34</v>
      </c>
    </row>
    <row r="715" spans="1:8" ht="12.75">
      <c r="A715" s="962" t="s">
        <v>1360</v>
      </c>
      <c r="B715" t="s">
        <v>759</v>
      </c>
      <c r="C715" t="s">
        <v>390</v>
      </c>
      <c r="D715" t="s">
        <v>549</v>
      </c>
      <c r="E715" t="s">
        <v>1398</v>
      </c>
      <c r="F715" t="s">
        <v>1238</v>
      </c>
      <c r="G715" t="s">
        <v>1363</v>
      </c>
      <c r="H715">
        <v>34</v>
      </c>
    </row>
    <row r="716" spans="1:8" ht="12.75">
      <c r="A716" s="962" t="s">
        <v>1360</v>
      </c>
      <c r="B716" t="s">
        <v>759</v>
      </c>
      <c r="C716" t="s">
        <v>390</v>
      </c>
      <c r="D716" t="s">
        <v>549</v>
      </c>
      <c r="E716" t="s">
        <v>1398</v>
      </c>
      <c r="F716" t="s">
        <v>1238</v>
      </c>
      <c r="G716" t="s">
        <v>1364</v>
      </c>
      <c r="H716">
        <v>34</v>
      </c>
    </row>
    <row r="717" spans="1:8" ht="12.75">
      <c r="A717" s="962" t="s">
        <v>1360</v>
      </c>
      <c r="B717" t="s">
        <v>759</v>
      </c>
      <c r="C717" t="s">
        <v>390</v>
      </c>
      <c r="D717" t="s">
        <v>549</v>
      </c>
      <c r="E717" t="s">
        <v>1398</v>
      </c>
      <c r="F717" t="s">
        <v>1238</v>
      </c>
      <c r="G717" t="s">
        <v>1353</v>
      </c>
      <c r="H717">
        <v>34</v>
      </c>
    </row>
    <row r="718" spans="1:8" ht="12.75">
      <c r="A718" s="962" t="s">
        <v>1360</v>
      </c>
      <c r="B718" t="s">
        <v>759</v>
      </c>
      <c r="C718" t="s">
        <v>390</v>
      </c>
      <c r="D718" t="s">
        <v>549</v>
      </c>
      <c r="E718" t="s">
        <v>1398</v>
      </c>
      <c r="F718" t="s">
        <v>1238</v>
      </c>
      <c r="G718" t="s">
        <v>1365</v>
      </c>
      <c r="H718">
        <v>34</v>
      </c>
    </row>
    <row r="719" spans="1:8" ht="12.75">
      <c r="A719" s="962" t="s">
        <v>1360</v>
      </c>
      <c r="B719" t="s">
        <v>759</v>
      </c>
      <c r="C719" t="s">
        <v>390</v>
      </c>
      <c r="D719" t="s">
        <v>549</v>
      </c>
      <c r="E719" t="s">
        <v>1398</v>
      </c>
      <c r="F719" t="s">
        <v>1238</v>
      </c>
      <c r="G719" t="s">
        <v>1366</v>
      </c>
      <c r="H719">
        <v>34</v>
      </c>
    </row>
    <row r="720" spans="1:8" ht="12.75">
      <c r="A720" s="962" t="s">
        <v>1360</v>
      </c>
      <c r="B720" t="s">
        <v>759</v>
      </c>
      <c r="C720" t="s">
        <v>390</v>
      </c>
      <c r="D720" t="s">
        <v>549</v>
      </c>
      <c r="E720" t="s">
        <v>1398</v>
      </c>
      <c r="F720" t="s">
        <v>1238</v>
      </c>
      <c r="G720" t="s">
        <v>1367</v>
      </c>
      <c r="H720">
        <v>34</v>
      </c>
    </row>
    <row r="721" spans="1:8" ht="12.75">
      <c r="A721" s="962" t="s">
        <v>1360</v>
      </c>
      <c r="B721" t="s">
        <v>759</v>
      </c>
      <c r="C721" t="s">
        <v>390</v>
      </c>
      <c r="D721" t="s">
        <v>549</v>
      </c>
      <c r="E721" t="s">
        <v>1398</v>
      </c>
      <c r="F721" t="s">
        <v>1238</v>
      </c>
      <c r="G721" t="s">
        <v>1368</v>
      </c>
      <c r="H721">
        <v>34</v>
      </c>
    </row>
    <row r="722" spans="1:8" ht="12.75">
      <c r="A722" s="962" t="s">
        <v>1360</v>
      </c>
      <c r="B722" t="s">
        <v>759</v>
      </c>
      <c r="C722" t="s">
        <v>390</v>
      </c>
      <c r="D722" t="s">
        <v>549</v>
      </c>
      <c r="E722" t="s">
        <v>1398</v>
      </c>
      <c r="F722" t="s">
        <v>116</v>
      </c>
      <c r="G722" t="s">
        <v>1350</v>
      </c>
      <c r="H722">
        <v>609</v>
      </c>
    </row>
    <row r="723" spans="1:8" ht="12.75">
      <c r="A723" s="962" t="s">
        <v>1360</v>
      </c>
      <c r="B723" t="s">
        <v>759</v>
      </c>
      <c r="C723" t="s">
        <v>390</v>
      </c>
      <c r="D723" t="s">
        <v>549</v>
      </c>
      <c r="E723" t="s">
        <v>1398</v>
      </c>
      <c r="F723" t="s">
        <v>116</v>
      </c>
      <c r="G723" t="s">
        <v>1361</v>
      </c>
      <c r="H723">
        <v>609</v>
      </c>
    </row>
    <row r="724" spans="1:8" ht="12.75">
      <c r="A724" s="962" t="s">
        <v>1360</v>
      </c>
      <c r="B724" t="s">
        <v>759</v>
      </c>
      <c r="C724" t="s">
        <v>390</v>
      </c>
      <c r="D724" t="s">
        <v>549</v>
      </c>
      <c r="E724" t="s">
        <v>1398</v>
      </c>
      <c r="F724" t="s">
        <v>116</v>
      </c>
      <c r="G724" t="s">
        <v>1362</v>
      </c>
      <c r="H724">
        <v>609</v>
      </c>
    </row>
    <row r="725" spans="1:8" ht="12.75">
      <c r="A725" s="962" t="s">
        <v>1360</v>
      </c>
      <c r="B725" t="s">
        <v>759</v>
      </c>
      <c r="C725" t="s">
        <v>390</v>
      </c>
      <c r="D725" t="s">
        <v>549</v>
      </c>
      <c r="E725" t="s">
        <v>1398</v>
      </c>
      <c r="F725" t="s">
        <v>116</v>
      </c>
      <c r="G725" t="s">
        <v>1351</v>
      </c>
      <c r="H725">
        <v>609</v>
      </c>
    </row>
    <row r="726" spans="1:8" ht="12.75">
      <c r="A726" s="962" t="s">
        <v>1360</v>
      </c>
      <c r="B726" t="s">
        <v>759</v>
      </c>
      <c r="C726" t="s">
        <v>390</v>
      </c>
      <c r="D726" t="s">
        <v>549</v>
      </c>
      <c r="E726" t="s">
        <v>1398</v>
      </c>
      <c r="F726" t="s">
        <v>116</v>
      </c>
      <c r="G726" t="s">
        <v>1352</v>
      </c>
      <c r="H726">
        <v>609</v>
      </c>
    </row>
    <row r="727" spans="1:8" ht="12.75">
      <c r="A727" s="962" t="s">
        <v>1360</v>
      </c>
      <c r="B727" t="s">
        <v>759</v>
      </c>
      <c r="C727" t="s">
        <v>390</v>
      </c>
      <c r="D727" t="s">
        <v>549</v>
      </c>
      <c r="E727" t="s">
        <v>1398</v>
      </c>
      <c r="F727" t="s">
        <v>116</v>
      </c>
      <c r="G727" t="s">
        <v>1363</v>
      </c>
      <c r="H727">
        <v>609</v>
      </c>
    </row>
    <row r="728" spans="1:8" ht="12.75">
      <c r="A728" s="962" t="s">
        <v>1360</v>
      </c>
      <c r="B728" t="s">
        <v>759</v>
      </c>
      <c r="C728" t="s">
        <v>390</v>
      </c>
      <c r="D728" t="s">
        <v>549</v>
      </c>
      <c r="E728" t="s">
        <v>1398</v>
      </c>
      <c r="F728" t="s">
        <v>116</v>
      </c>
      <c r="G728" t="s">
        <v>1364</v>
      </c>
      <c r="H728">
        <v>609</v>
      </c>
    </row>
    <row r="729" spans="1:8" ht="12.75">
      <c r="A729" s="962" t="s">
        <v>1360</v>
      </c>
      <c r="B729" t="s">
        <v>759</v>
      </c>
      <c r="C729" t="s">
        <v>390</v>
      </c>
      <c r="D729" t="s">
        <v>549</v>
      </c>
      <c r="E729" t="s">
        <v>1398</v>
      </c>
      <c r="F729" t="s">
        <v>116</v>
      </c>
      <c r="G729" t="s">
        <v>1353</v>
      </c>
      <c r="H729">
        <v>609</v>
      </c>
    </row>
    <row r="730" spans="1:8" ht="12.75">
      <c r="A730" s="962" t="s">
        <v>1360</v>
      </c>
      <c r="B730" t="s">
        <v>759</v>
      </c>
      <c r="C730" t="s">
        <v>390</v>
      </c>
      <c r="D730" t="s">
        <v>549</v>
      </c>
      <c r="E730" t="s">
        <v>1398</v>
      </c>
      <c r="F730" t="s">
        <v>116</v>
      </c>
      <c r="G730" t="s">
        <v>1365</v>
      </c>
      <c r="H730">
        <v>609</v>
      </c>
    </row>
    <row r="731" spans="1:8" ht="12.75">
      <c r="A731" s="962" t="s">
        <v>1360</v>
      </c>
      <c r="B731" t="s">
        <v>759</v>
      </c>
      <c r="C731" t="s">
        <v>390</v>
      </c>
      <c r="D731" t="s">
        <v>549</v>
      </c>
      <c r="E731" t="s">
        <v>1398</v>
      </c>
      <c r="F731" t="s">
        <v>116</v>
      </c>
      <c r="G731" t="s">
        <v>1366</v>
      </c>
      <c r="H731">
        <v>609</v>
      </c>
    </row>
    <row r="732" spans="1:8" ht="12.75">
      <c r="A732" s="962" t="s">
        <v>1360</v>
      </c>
      <c r="B732" t="s">
        <v>759</v>
      </c>
      <c r="C732" t="s">
        <v>390</v>
      </c>
      <c r="D732" t="s">
        <v>549</v>
      </c>
      <c r="E732" t="s">
        <v>1398</v>
      </c>
      <c r="F732" t="s">
        <v>116</v>
      </c>
      <c r="G732" t="s">
        <v>1367</v>
      </c>
      <c r="H732">
        <v>609</v>
      </c>
    </row>
    <row r="733" spans="1:8" ht="12.75">
      <c r="A733" s="962" t="s">
        <v>1360</v>
      </c>
      <c r="B733" t="s">
        <v>759</v>
      </c>
      <c r="C733" t="s">
        <v>390</v>
      </c>
      <c r="D733" t="s">
        <v>549</v>
      </c>
      <c r="E733" t="s">
        <v>1398</v>
      </c>
      <c r="F733" t="s">
        <v>116</v>
      </c>
      <c r="G733" t="s">
        <v>1368</v>
      </c>
      <c r="H733">
        <v>609</v>
      </c>
    </row>
    <row r="734" spans="1:8" ht="12.75">
      <c r="A734" s="962" t="s">
        <v>1360</v>
      </c>
      <c r="B734" t="s">
        <v>759</v>
      </c>
      <c r="C734" t="s">
        <v>390</v>
      </c>
      <c r="D734" t="s">
        <v>549</v>
      </c>
      <c r="E734" t="s">
        <v>1400</v>
      </c>
      <c r="F734" t="s">
        <v>115</v>
      </c>
      <c r="G734" t="s">
        <v>1350</v>
      </c>
      <c r="H734">
        <v>94</v>
      </c>
    </row>
    <row r="735" spans="1:8" ht="12.75">
      <c r="A735" s="962" t="s">
        <v>1360</v>
      </c>
      <c r="B735" t="s">
        <v>759</v>
      </c>
      <c r="C735" t="s">
        <v>390</v>
      </c>
      <c r="D735" t="s">
        <v>549</v>
      </c>
      <c r="E735" t="s">
        <v>1400</v>
      </c>
      <c r="F735" t="s">
        <v>115</v>
      </c>
      <c r="G735" t="s">
        <v>1361</v>
      </c>
      <c r="H735">
        <v>94</v>
      </c>
    </row>
    <row r="736" spans="1:8" ht="12.75">
      <c r="A736" s="962" t="s">
        <v>1360</v>
      </c>
      <c r="B736" t="s">
        <v>759</v>
      </c>
      <c r="C736" t="s">
        <v>390</v>
      </c>
      <c r="D736" t="s">
        <v>549</v>
      </c>
      <c r="E736" t="s">
        <v>1400</v>
      </c>
      <c r="F736" t="s">
        <v>115</v>
      </c>
      <c r="G736" t="s">
        <v>1362</v>
      </c>
      <c r="H736">
        <v>94</v>
      </c>
    </row>
    <row r="737" spans="1:8" ht="12.75">
      <c r="A737" s="962" t="s">
        <v>1360</v>
      </c>
      <c r="B737" t="s">
        <v>759</v>
      </c>
      <c r="C737" t="s">
        <v>390</v>
      </c>
      <c r="D737" t="s">
        <v>549</v>
      </c>
      <c r="E737" t="s">
        <v>1400</v>
      </c>
      <c r="F737" t="s">
        <v>115</v>
      </c>
      <c r="G737" t="s">
        <v>1351</v>
      </c>
      <c r="H737">
        <v>94</v>
      </c>
    </row>
    <row r="738" spans="1:8" ht="12.75">
      <c r="A738" s="962" t="s">
        <v>1360</v>
      </c>
      <c r="B738" t="s">
        <v>759</v>
      </c>
      <c r="C738" t="s">
        <v>390</v>
      </c>
      <c r="D738" t="s">
        <v>549</v>
      </c>
      <c r="E738" t="s">
        <v>1400</v>
      </c>
      <c r="F738" t="s">
        <v>115</v>
      </c>
      <c r="G738" t="s">
        <v>1352</v>
      </c>
      <c r="H738">
        <v>94</v>
      </c>
    </row>
    <row r="739" spans="1:8" ht="12.75">
      <c r="A739" s="962" t="s">
        <v>1360</v>
      </c>
      <c r="B739" t="s">
        <v>759</v>
      </c>
      <c r="C739" t="s">
        <v>390</v>
      </c>
      <c r="D739" t="s">
        <v>549</v>
      </c>
      <c r="E739" t="s">
        <v>1400</v>
      </c>
      <c r="F739" t="s">
        <v>115</v>
      </c>
      <c r="G739" t="s">
        <v>1363</v>
      </c>
      <c r="H739">
        <v>94</v>
      </c>
    </row>
    <row r="740" spans="1:8" ht="12.75">
      <c r="A740" s="962" t="s">
        <v>1360</v>
      </c>
      <c r="B740" t="s">
        <v>759</v>
      </c>
      <c r="C740" t="s">
        <v>390</v>
      </c>
      <c r="D740" t="s">
        <v>549</v>
      </c>
      <c r="E740" t="s">
        <v>1400</v>
      </c>
      <c r="F740" t="s">
        <v>115</v>
      </c>
      <c r="G740" t="s">
        <v>1364</v>
      </c>
      <c r="H740">
        <v>94</v>
      </c>
    </row>
    <row r="741" spans="1:8" ht="12.75">
      <c r="A741" s="962" t="s">
        <v>1360</v>
      </c>
      <c r="B741" t="s">
        <v>759</v>
      </c>
      <c r="C741" t="s">
        <v>390</v>
      </c>
      <c r="D741" t="s">
        <v>549</v>
      </c>
      <c r="E741" t="s">
        <v>1400</v>
      </c>
      <c r="F741" t="s">
        <v>115</v>
      </c>
      <c r="G741" t="s">
        <v>1353</v>
      </c>
      <c r="H741">
        <v>94</v>
      </c>
    </row>
    <row r="742" spans="1:8" ht="12.75">
      <c r="A742" s="962" t="s">
        <v>1360</v>
      </c>
      <c r="B742" t="s">
        <v>759</v>
      </c>
      <c r="C742" t="s">
        <v>390</v>
      </c>
      <c r="D742" t="s">
        <v>549</v>
      </c>
      <c r="E742" t="s">
        <v>1400</v>
      </c>
      <c r="F742" t="s">
        <v>115</v>
      </c>
      <c r="G742" t="s">
        <v>1365</v>
      </c>
      <c r="H742">
        <v>94</v>
      </c>
    </row>
    <row r="743" spans="1:8" ht="12.75">
      <c r="A743" s="962" t="s">
        <v>1360</v>
      </c>
      <c r="B743" t="s">
        <v>759</v>
      </c>
      <c r="C743" t="s">
        <v>390</v>
      </c>
      <c r="D743" t="s">
        <v>549</v>
      </c>
      <c r="E743" t="s">
        <v>1400</v>
      </c>
      <c r="F743" t="s">
        <v>115</v>
      </c>
      <c r="G743" t="s">
        <v>1366</v>
      </c>
      <c r="H743">
        <v>94</v>
      </c>
    </row>
    <row r="744" spans="1:8" ht="12.75">
      <c r="A744" s="962" t="s">
        <v>1360</v>
      </c>
      <c r="B744" t="s">
        <v>759</v>
      </c>
      <c r="C744" t="s">
        <v>390</v>
      </c>
      <c r="D744" t="s">
        <v>549</v>
      </c>
      <c r="E744" t="s">
        <v>1400</v>
      </c>
      <c r="F744" t="s">
        <v>115</v>
      </c>
      <c r="G744" t="s">
        <v>1367</v>
      </c>
      <c r="H744">
        <v>94</v>
      </c>
    </row>
    <row r="745" spans="1:8" ht="12.75">
      <c r="A745" s="962" t="s">
        <v>1360</v>
      </c>
      <c r="B745" t="s">
        <v>759</v>
      </c>
      <c r="C745" t="s">
        <v>390</v>
      </c>
      <c r="D745" t="s">
        <v>549</v>
      </c>
      <c r="E745" t="s">
        <v>1400</v>
      </c>
      <c r="F745" t="s">
        <v>115</v>
      </c>
      <c r="G745" t="s">
        <v>1368</v>
      </c>
      <c r="H745">
        <v>94</v>
      </c>
    </row>
    <row r="746" spans="1:8" ht="12.75">
      <c r="A746" s="962" t="s">
        <v>1360</v>
      </c>
      <c r="B746" t="s">
        <v>759</v>
      </c>
      <c r="C746" t="s">
        <v>390</v>
      </c>
      <c r="D746" t="s">
        <v>549</v>
      </c>
      <c r="E746" t="s">
        <v>1400</v>
      </c>
      <c r="F746" t="s">
        <v>1238</v>
      </c>
      <c r="G746" t="s">
        <v>1350</v>
      </c>
      <c r="H746">
        <v>14</v>
      </c>
    </row>
    <row r="747" spans="1:8" ht="12.75">
      <c r="A747" s="962" t="s">
        <v>1360</v>
      </c>
      <c r="B747" t="s">
        <v>759</v>
      </c>
      <c r="C747" t="s">
        <v>390</v>
      </c>
      <c r="D747" t="s">
        <v>549</v>
      </c>
      <c r="E747" t="s">
        <v>1400</v>
      </c>
      <c r="F747" t="s">
        <v>1238</v>
      </c>
      <c r="G747" t="s">
        <v>1361</v>
      </c>
      <c r="H747">
        <v>14</v>
      </c>
    </row>
    <row r="748" spans="1:8" ht="12.75">
      <c r="A748" s="962" t="s">
        <v>1360</v>
      </c>
      <c r="B748" t="s">
        <v>759</v>
      </c>
      <c r="C748" t="s">
        <v>390</v>
      </c>
      <c r="D748" t="s">
        <v>549</v>
      </c>
      <c r="E748" t="s">
        <v>1400</v>
      </c>
      <c r="F748" t="s">
        <v>1238</v>
      </c>
      <c r="G748" t="s">
        <v>1362</v>
      </c>
      <c r="H748">
        <v>14</v>
      </c>
    </row>
    <row r="749" spans="1:8" ht="12.75">
      <c r="A749" s="962" t="s">
        <v>1360</v>
      </c>
      <c r="B749" t="s">
        <v>759</v>
      </c>
      <c r="C749" t="s">
        <v>390</v>
      </c>
      <c r="D749" t="s">
        <v>549</v>
      </c>
      <c r="E749" t="s">
        <v>1400</v>
      </c>
      <c r="F749" t="s">
        <v>1238</v>
      </c>
      <c r="G749" t="s">
        <v>1351</v>
      </c>
      <c r="H749">
        <v>14</v>
      </c>
    </row>
    <row r="750" spans="1:8" ht="12.75">
      <c r="A750" s="962" t="s">
        <v>1360</v>
      </c>
      <c r="B750" t="s">
        <v>759</v>
      </c>
      <c r="C750" t="s">
        <v>390</v>
      </c>
      <c r="D750" t="s">
        <v>549</v>
      </c>
      <c r="E750" t="s">
        <v>1400</v>
      </c>
      <c r="F750" t="s">
        <v>1238</v>
      </c>
      <c r="G750" t="s">
        <v>1352</v>
      </c>
      <c r="H750">
        <v>14</v>
      </c>
    </row>
    <row r="751" spans="1:8" ht="12.75">
      <c r="A751" s="962" t="s">
        <v>1360</v>
      </c>
      <c r="B751" t="s">
        <v>759</v>
      </c>
      <c r="C751" t="s">
        <v>390</v>
      </c>
      <c r="D751" t="s">
        <v>549</v>
      </c>
      <c r="E751" t="s">
        <v>1400</v>
      </c>
      <c r="F751" t="s">
        <v>1238</v>
      </c>
      <c r="G751" t="s">
        <v>1363</v>
      </c>
      <c r="H751">
        <v>14</v>
      </c>
    </row>
    <row r="752" spans="1:8" ht="12.75">
      <c r="A752" s="962" t="s">
        <v>1360</v>
      </c>
      <c r="B752" t="s">
        <v>759</v>
      </c>
      <c r="C752" t="s">
        <v>390</v>
      </c>
      <c r="D752" t="s">
        <v>549</v>
      </c>
      <c r="E752" t="s">
        <v>1400</v>
      </c>
      <c r="F752" t="s">
        <v>1238</v>
      </c>
      <c r="G752" t="s">
        <v>1364</v>
      </c>
      <c r="H752">
        <v>14</v>
      </c>
    </row>
    <row r="753" spans="1:8" ht="12.75">
      <c r="A753" s="962" t="s">
        <v>1360</v>
      </c>
      <c r="B753" t="s">
        <v>759</v>
      </c>
      <c r="C753" t="s">
        <v>390</v>
      </c>
      <c r="D753" t="s">
        <v>549</v>
      </c>
      <c r="E753" t="s">
        <v>1400</v>
      </c>
      <c r="F753" t="s">
        <v>1238</v>
      </c>
      <c r="G753" t="s">
        <v>1353</v>
      </c>
      <c r="H753">
        <v>14</v>
      </c>
    </row>
    <row r="754" spans="1:8" ht="12.75">
      <c r="A754" s="962" t="s">
        <v>1360</v>
      </c>
      <c r="B754" t="s">
        <v>759</v>
      </c>
      <c r="C754" t="s">
        <v>390</v>
      </c>
      <c r="D754" t="s">
        <v>549</v>
      </c>
      <c r="E754" t="s">
        <v>1400</v>
      </c>
      <c r="F754" t="s">
        <v>1238</v>
      </c>
      <c r="G754" t="s">
        <v>1365</v>
      </c>
      <c r="H754">
        <v>14</v>
      </c>
    </row>
    <row r="755" spans="1:8" ht="12.75">
      <c r="A755" s="962" t="s">
        <v>1360</v>
      </c>
      <c r="B755" t="s">
        <v>759</v>
      </c>
      <c r="C755" t="s">
        <v>390</v>
      </c>
      <c r="D755" t="s">
        <v>549</v>
      </c>
      <c r="E755" t="s">
        <v>1400</v>
      </c>
      <c r="F755" t="s">
        <v>1238</v>
      </c>
      <c r="G755" t="s">
        <v>1366</v>
      </c>
      <c r="H755">
        <v>14</v>
      </c>
    </row>
    <row r="756" spans="1:8" ht="12.75">
      <c r="A756" s="962" t="s">
        <v>1360</v>
      </c>
      <c r="B756" t="s">
        <v>759</v>
      </c>
      <c r="C756" t="s">
        <v>390</v>
      </c>
      <c r="D756" t="s">
        <v>549</v>
      </c>
      <c r="E756" t="s">
        <v>1400</v>
      </c>
      <c r="F756" t="s">
        <v>1238</v>
      </c>
      <c r="G756" t="s">
        <v>1367</v>
      </c>
      <c r="H756">
        <v>14</v>
      </c>
    </row>
    <row r="757" spans="1:8" ht="12.75">
      <c r="A757" s="962" t="s">
        <v>1360</v>
      </c>
      <c r="B757" t="s">
        <v>759</v>
      </c>
      <c r="C757" t="s">
        <v>390</v>
      </c>
      <c r="D757" t="s">
        <v>549</v>
      </c>
      <c r="E757" t="s">
        <v>1400</v>
      </c>
      <c r="F757" t="s">
        <v>1238</v>
      </c>
      <c r="G757" t="s">
        <v>1368</v>
      </c>
      <c r="H757">
        <v>14</v>
      </c>
    </row>
    <row r="758" spans="1:8" ht="12.75">
      <c r="A758" s="962" t="s">
        <v>1360</v>
      </c>
      <c r="B758" t="s">
        <v>759</v>
      </c>
      <c r="C758" t="s">
        <v>390</v>
      </c>
      <c r="D758" t="s">
        <v>549</v>
      </c>
      <c r="E758" t="s">
        <v>1400</v>
      </c>
      <c r="F758" t="s">
        <v>116</v>
      </c>
      <c r="G758" t="s">
        <v>1350</v>
      </c>
      <c r="H758">
        <v>253</v>
      </c>
    </row>
    <row r="759" spans="1:8" ht="12.75">
      <c r="A759" s="962" t="s">
        <v>1360</v>
      </c>
      <c r="B759" t="s">
        <v>759</v>
      </c>
      <c r="C759" t="s">
        <v>390</v>
      </c>
      <c r="D759" t="s">
        <v>549</v>
      </c>
      <c r="E759" t="s">
        <v>1400</v>
      </c>
      <c r="F759" t="s">
        <v>116</v>
      </c>
      <c r="G759" t="s">
        <v>1361</v>
      </c>
      <c r="H759">
        <v>253</v>
      </c>
    </row>
    <row r="760" spans="1:8" ht="12.75">
      <c r="A760" s="962" t="s">
        <v>1360</v>
      </c>
      <c r="B760" t="s">
        <v>759</v>
      </c>
      <c r="C760" t="s">
        <v>390</v>
      </c>
      <c r="D760" t="s">
        <v>549</v>
      </c>
      <c r="E760" t="s">
        <v>1400</v>
      </c>
      <c r="F760" t="s">
        <v>116</v>
      </c>
      <c r="G760" t="s">
        <v>1362</v>
      </c>
      <c r="H760">
        <v>253</v>
      </c>
    </row>
    <row r="761" spans="1:8" ht="12.75">
      <c r="A761" s="962" t="s">
        <v>1360</v>
      </c>
      <c r="B761" t="s">
        <v>759</v>
      </c>
      <c r="C761" t="s">
        <v>390</v>
      </c>
      <c r="D761" t="s">
        <v>549</v>
      </c>
      <c r="E761" t="s">
        <v>1400</v>
      </c>
      <c r="F761" t="s">
        <v>116</v>
      </c>
      <c r="G761" t="s">
        <v>1351</v>
      </c>
      <c r="H761">
        <v>253</v>
      </c>
    </row>
    <row r="762" spans="1:8" ht="12.75">
      <c r="A762" s="962" t="s">
        <v>1360</v>
      </c>
      <c r="B762" t="s">
        <v>759</v>
      </c>
      <c r="C762" t="s">
        <v>390</v>
      </c>
      <c r="D762" t="s">
        <v>549</v>
      </c>
      <c r="E762" t="s">
        <v>1400</v>
      </c>
      <c r="F762" t="s">
        <v>116</v>
      </c>
      <c r="G762" t="s">
        <v>1352</v>
      </c>
      <c r="H762">
        <v>253</v>
      </c>
    </row>
    <row r="763" spans="1:8" ht="12.75">
      <c r="A763" s="962" t="s">
        <v>1360</v>
      </c>
      <c r="B763" t="s">
        <v>759</v>
      </c>
      <c r="C763" t="s">
        <v>390</v>
      </c>
      <c r="D763" t="s">
        <v>549</v>
      </c>
      <c r="E763" t="s">
        <v>1400</v>
      </c>
      <c r="F763" t="s">
        <v>116</v>
      </c>
      <c r="G763" t="s">
        <v>1363</v>
      </c>
      <c r="H763">
        <v>253</v>
      </c>
    </row>
    <row r="764" spans="1:8" ht="12.75">
      <c r="A764" s="962" t="s">
        <v>1360</v>
      </c>
      <c r="B764" t="s">
        <v>759</v>
      </c>
      <c r="C764" t="s">
        <v>390</v>
      </c>
      <c r="D764" t="s">
        <v>549</v>
      </c>
      <c r="E764" t="s">
        <v>1400</v>
      </c>
      <c r="F764" t="s">
        <v>116</v>
      </c>
      <c r="G764" t="s">
        <v>1364</v>
      </c>
      <c r="H764">
        <v>253</v>
      </c>
    </row>
    <row r="765" spans="1:8" ht="12.75">
      <c r="A765" s="962" t="s">
        <v>1360</v>
      </c>
      <c r="B765" t="s">
        <v>759</v>
      </c>
      <c r="C765" t="s">
        <v>390</v>
      </c>
      <c r="D765" t="s">
        <v>549</v>
      </c>
      <c r="E765" t="s">
        <v>1400</v>
      </c>
      <c r="F765" t="s">
        <v>116</v>
      </c>
      <c r="G765" t="s">
        <v>1353</v>
      </c>
      <c r="H765">
        <v>253</v>
      </c>
    </row>
    <row r="766" spans="1:8" ht="12.75">
      <c r="A766" s="962" t="s">
        <v>1360</v>
      </c>
      <c r="B766" t="s">
        <v>759</v>
      </c>
      <c r="C766" t="s">
        <v>390</v>
      </c>
      <c r="D766" t="s">
        <v>549</v>
      </c>
      <c r="E766" t="s">
        <v>1400</v>
      </c>
      <c r="F766" t="s">
        <v>116</v>
      </c>
      <c r="G766" t="s">
        <v>1365</v>
      </c>
      <c r="H766">
        <v>253</v>
      </c>
    </row>
    <row r="767" spans="1:8" ht="12.75">
      <c r="A767" s="962" t="s">
        <v>1360</v>
      </c>
      <c r="B767" t="s">
        <v>759</v>
      </c>
      <c r="C767" t="s">
        <v>390</v>
      </c>
      <c r="D767" t="s">
        <v>549</v>
      </c>
      <c r="E767" t="s">
        <v>1400</v>
      </c>
      <c r="F767" t="s">
        <v>116</v>
      </c>
      <c r="G767" t="s">
        <v>1366</v>
      </c>
      <c r="H767">
        <v>253</v>
      </c>
    </row>
    <row r="768" spans="1:8" ht="12.75">
      <c r="A768" s="962" t="s">
        <v>1360</v>
      </c>
      <c r="B768" t="s">
        <v>759</v>
      </c>
      <c r="C768" t="s">
        <v>390</v>
      </c>
      <c r="D768" t="s">
        <v>549</v>
      </c>
      <c r="E768" t="s">
        <v>1400</v>
      </c>
      <c r="F768" t="s">
        <v>116</v>
      </c>
      <c r="G768" t="s">
        <v>1367</v>
      </c>
      <c r="H768">
        <v>253</v>
      </c>
    </row>
    <row r="769" spans="1:8" ht="12.75">
      <c r="A769" s="962" t="s">
        <v>1360</v>
      </c>
      <c r="B769" t="s">
        <v>759</v>
      </c>
      <c r="C769" t="s">
        <v>390</v>
      </c>
      <c r="D769" t="s">
        <v>549</v>
      </c>
      <c r="E769" t="s">
        <v>1400</v>
      </c>
      <c r="F769" t="s">
        <v>116</v>
      </c>
      <c r="G769" t="s">
        <v>1368</v>
      </c>
      <c r="H769">
        <v>253</v>
      </c>
    </row>
    <row r="770" spans="1:8" ht="12.75">
      <c r="A770" s="962" t="s">
        <v>1360</v>
      </c>
      <c r="B770" t="s">
        <v>759</v>
      </c>
      <c r="C770" t="s">
        <v>390</v>
      </c>
      <c r="D770" t="s">
        <v>549</v>
      </c>
      <c r="E770" t="s">
        <v>1401</v>
      </c>
      <c r="F770" t="s">
        <v>115</v>
      </c>
      <c r="G770" t="s">
        <v>1350</v>
      </c>
      <c r="H770">
        <v>350</v>
      </c>
    </row>
    <row r="771" spans="1:8" ht="12.75">
      <c r="A771" s="962" t="s">
        <v>1360</v>
      </c>
      <c r="B771" t="s">
        <v>759</v>
      </c>
      <c r="C771" t="s">
        <v>390</v>
      </c>
      <c r="D771" t="s">
        <v>549</v>
      </c>
      <c r="E771" t="s">
        <v>1401</v>
      </c>
      <c r="F771" t="s">
        <v>115</v>
      </c>
      <c r="G771" t="s">
        <v>1361</v>
      </c>
      <c r="H771">
        <v>350</v>
      </c>
    </row>
    <row r="772" spans="1:8" ht="12.75">
      <c r="A772" s="962" t="s">
        <v>1360</v>
      </c>
      <c r="B772" t="s">
        <v>759</v>
      </c>
      <c r="C772" t="s">
        <v>390</v>
      </c>
      <c r="D772" t="s">
        <v>549</v>
      </c>
      <c r="E772" t="s">
        <v>1401</v>
      </c>
      <c r="F772" t="s">
        <v>115</v>
      </c>
      <c r="G772" t="s">
        <v>1362</v>
      </c>
      <c r="H772">
        <v>350</v>
      </c>
    </row>
    <row r="773" spans="1:8" ht="12.75">
      <c r="A773" s="962" t="s">
        <v>1360</v>
      </c>
      <c r="B773" t="s">
        <v>759</v>
      </c>
      <c r="C773" t="s">
        <v>390</v>
      </c>
      <c r="D773" t="s">
        <v>549</v>
      </c>
      <c r="E773" t="s">
        <v>1401</v>
      </c>
      <c r="F773" t="s">
        <v>115</v>
      </c>
      <c r="G773" t="s">
        <v>1351</v>
      </c>
      <c r="H773">
        <v>350</v>
      </c>
    </row>
    <row r="774" spans="1:8" ht="12.75">
      <c r="A774" s="962" t="s">
        <v>1360</v>
      </c>
      <c r="B774" t="s">
        <v>759</v>
      </c>
      <c r="C774" t="s">
        <v>390</v>
      </c>
      <c r="D774" t="s">
        <v>549</v>
      </c>
      <c r="E774" t="s">
        <v>1401</v>
      </c>
      <c r="F774" t="s">
        <v>115</v>
      </c>
      <c r="G774" t="s">
        <v>1352</v>
      </c>
      <c r="H774">
        <v>350</v>
      </c>
    </row>
    <row r="775" spans="1:8" ht="12.75">
      <c r="A775" s="962" t="s">
        <v>1360</v>
      </c>
      <c r="B775" t="s">
        <v>759</v>
      </c>
      <c r="C775" t="s">
        <v>390</v>
      </c>
      <c r="D775" t="s">
        <v>549</v>
      </c>
      <c r="E775" t="s">
        <v>1401</v>
      </c>
      <c r="F775" t="s">
        <v>115</v>
      </c>
      <c r="G775" t="s">
        <v>1363</v>
      </c>
      <c r="H775">
        <v>350</v>
      </c>
    </row>
    <row r="776" spans="1:8" ht="12.75">
      <c r="A776" s="962" t="s">
        <v>1360</v>
      </c>
      <c r="B776" t="s">
        <v>759</v>
      </c>
      <c r="C776" t="s">
        <v>390</v>
      </c>
      <c r="D776" t="s">
        <v>549</v>
      </c>
      <c r="E776" t="s">
        <v>1401</v>
      </c>
      <c r="F776" t="s">
        <v>115</v>
      </c>
      <c r="G776" t="s">
        <v>1364</v>
      </c>
      <c r="H776">
        <v>350</v>
      </c>
    </row>
    <row r="777" spans="1:8" ht="12.75">
      <c r="A777" s="962" t="s">
        <v>1360</v>
      </c>
      <c r="B777" t="s">
        <v>759</v>
      </c>
      <c r="C777" t="s">
        <v>390</v>
      </c>
      <c r="D777" t="s">
        <v>549</v>
      </c>
      <c r="E777" t="s">
        <v>1401</v>
      </c>
      <c r="F777" t="s">
        <v>115</v>
      </c>
      <c r="G777" t="s">
        <v>1353</v>
      </c>
      <c r="H777">
        <v>350</v>
      </c>
    </row>
    <row r="778" spans="1:8" ht="12.75">
      <c r="A778" s="962" t="s">
        <v>1360</v>
      </c>
      <c r="B778" t="s">
        <v>759</v>
      </c>
      <c r="C778" t="s">
        <v>390</v>
      </c>
      <c r="D778" t="s">
        <v>549</v>
      </c>
      <c r="E778" t="s">
        <v>1401</v>
      </c>
      <c r="F778" t="s">
        <v>115</v>
      </c>
      <c r="G778" t="s">
        <v>1365</v>
      </c>
      <c r="H778">
        <v>350</v>
      </c>
    </row>
    <row r="779" spans="1:8" ht="12.75">
      <c r="A779" s="962" t="s">
        <v>1360</v>
      </c>
      <c r="B779" t="s">
        <v>759</v>
      </c>
      <c r="C779" t="s">
        <v>390</v>
      </c>
      <c r="D779" t="s">
        <v>549</v>
      </c>
      <c r="E779" t="s">
        <v>1401</v>
      </c>
      <c r="F779" t="s">
        <v>115</v>
      </c>
      <c r="G779" t="s">
        <v>1366</v>
      </c>
      <c r="H779">
        <v>350</v>
      </c>
    </row>
    <row r="780" spans="1:8" ht="12.75">
      <c r="A780" s="962" t="s">
        <v>1360</v>
      </c>
      <c r="B780" t="s">
        <v>759</v>
      </c>
      <c r="C780" t="s">
        <v>390</v>
      </c>
      <c r="D780" t="s">
        <v>549</v>
      </c>
      <c r="E780" t="s">
        <v>1401</v>
      </c>
      <c r="F780" t="s">
        <v>115</v>
      </c>
      <c r="G780" t="s">
        <v>1367</v>
      </c>
      <c r="H780">
        <v>350</v>
      </c>
    </row>
    <row r="781" spans="1:8" ht="12.75">
      <c r="A781" s="962" t="s">
        <v>1360</v>
      </c>
      <c r="B781" t="s">
        <v>759</v>
      </c>
      <c r="C781" t="s">
        <v>390</v>
      </c>
      <c r="D781" t="s">
        <v>549</v>
      </c>
      <c r="E781" t="s">
        <v>1401</v>
      </c>
      <c r="F781" t="s">
        <v>115</v>
      </c>
      <c r="G781" t="s">
        <v>1368</v>
      </c>
      <c r="H781">
        <v>350</v>
      </c>
    </row>
    <row r="782" spans="1:8" ht="12.75">
      <c r="A782" s="962" t="s">
        <v>1360</v>
      </c>
      <c r="B782" t="s">
        <v>759</v>
      </c>
      <c r="C782" t="s">
        <v>390</v>
      </c>
      <c r="D782" t="s">
        <v>549</v>
      </c>
      <c r="E782" t="s">
        <v>1403</v>
      </c>
      <c r="F782" t="s">
        <v>115</v>
      </c>
      <c r="G782" t="s">
        <v>1350</v>
      </c>
      <c r="H782">
        <v>0</v>
      </c>
    </row>
    <row r="783" spans="1:8" ht="12.75">
      <c r="A783" s="962" t="s">
        <v>1360</v>
      </c>
      <c r="B783" t="s">
        <v>759</v>
      </c>
      <c r="C783" t="s">
        <v>390</v>
      </c>
      <c r="D783" t="s">
        <v>549</v>
      </c>
      <c r="E783" t="s">
        <v>1403</v>
      </c>
      <c r="F783" t="s">
        <v>115</v>
      </c>
      <c r="G783" t="s">
        <v>1361</v>
      </c>
      <c r="H783">
        <v>0</v>
      </c>
    </row>
    <row r="784" spans="1:8" ht="12.75">
      <c r="A784" s="962" t="s">
        <v>1360</v>
      </c>
      <c r="B784" t="s">
        <v>759</v>
      </c>
      <c r="C784" t="s">
        <v>390</v>
      </c>
      <c r="D784" t="s">
        <v>549</v>
      </c>
      <c r="E784" t="s">
        <v>1403</v>
      </c>
      <c r="F784" t="s">
        <v>115</v>
      </c>
      <c r="G784" t="s">
        <v>1362</v>
      </c>
      <c r="H784">
        <v>0</v>
      </c>
    </row>
    <row r="785" spans="1:8" ht="12.75">
      <c r="A785" s="962" t="s">
        <v>1360</v>
      </c>
      <c r="B785" t="s">
        <v>759</v>
      </c>
      <c r="C785" t="s">
        <v>390</v>
      </c>
      <c r="D785" t="s">
        <v>549</v>
      </c>
      <c r="E785" t="s">
        <v>1403</v>
      </c>
      <c r="F785" t="s">
        <v>115</v>
      </c>
      <c r="G785" t="s">
        <v>1351</v>
      </c>
      <c r="H785">
        <v>0</v>
      </c>
    </row>
    <row r="786" spans="1:8" ht="12.75">
      <c r="A786" s="962" t="s">
        <v>1360</v>
      </c>
      <c r="B786" t="s">
        <v>759</v>
      </c>
      <c r="C786" t="s">
        <v>390</v>
      </c>
      <c r="D786" t="s">
        <v>549</v>
      </c>
      <c r="E786" t="s">
        <v>1403</v>
      </c>
      <c r="F786" t="s">
        <v>115</v>
      </c>
      <c r="G786" t="s">
        <v>1352</v>
      </c>
      <c r="H786">
        <v>6000</v>
      </c>
    </row>
    <row r="787" spans="1:8" ht="12.75">
      <c r="A787" s="962" t="s">
        <v>1360</v>
      </c>
      <c r="B787" t="s">
        <v>759</v>
      </c>
      <c r="C787" t="s">
        <v>390</v>
      </c>
      <c r="D787" t="s">
        <v>549</v>
      </c>
      <c r="E787" t="s">
        <v>1403</v>
      </c>
      <c r="F787" t="s">
        <v>115</v>
      </c>
      <c r="G787" t="s">
        <v>1363</v>
      </c>
      <c r="H787">
        <v>0</v>
      </c>
    </row>
    <row r="788" spans="1:8" ht="12.75">
      <c r="A788" s="962" t="s">
        <v>1360</v>
      </c>
      <c r="B788" t="s">
        <v>759</v>
      </c>
      <c r="C788" t="s">
        <v>390</v>
      </c>
      <c r="D788" t="s">
        <v>549</v>
      </c>
      <c r="E788" t="s">
        <v>1403</v>
      </c>
      <c r="F788" t="s">
        <v>115</v>
      </c>
      <c r="G788" t="s">
        <v>1364</v>
      </c>
      <c r="H788">
        <v>0</v>
      </c>
    </row>
    <row r="789" spans="1:8" ht="12.75">
      <c r="A789" s="962" t="s">
        <v>1360</v>
      </c>
      <c r="B789" t="s">
        <v>759</v>
      </c>
      <c r="C789" t="s">
        <v>390</v>
      </c>
      <c r="D789" t="s">
        <v>549</v>
      </c>
      <c r="E789" t="s">
        <v>1403</v>
      </c>
      <c r="F789" t="s">
        <v>115</v>
      </c>
      <c r="G789" t="s">
        <v>1353</v>
      </c>
      <c r="H789">
        <v>500</v>
      </c>
    </row>
    <row r="790" spans="1:8" ht="12.75">
      <c r="A790" s="962" t="s">
        <v>1360</v>
      </c>
      <c r="B790" t="s">
        <v>759</v>
      </c>
      <c r="C790" t="s">
        <v>390</v>
      </c>
      <c r="D790" t="s">
        <v>549</v>
      </c>
      <c r="E790" t="s">
        <v>1403</v>
      </c>
      <c r="F790" t="s">
        <v>115</v>
      </c>
      <c r="G790" t="s">
        <v>1365</v>
      </c>
      <c r="H790">
        <v>0</v>
      </c>
    </row>
    <row r="791" spans="1:8" ht="12.75">
      <c r="A791" s="962" t="s">
        <v>1360</v>
      </c>
      <c r="B791" t="s">
        <v>759</v>
      </c>
      <c r="C791" t="s">
        <v>390</v>
      </c>
      <c r="D791" t="s">
        <v>549</v>
      </c>
      <c r="E791" t="s">
        <v>1403</v>
      </c>
      <c r="F791" t="s">
        <v>115</v>
      </c>
      <c r="G791" t="s">
        <v>1366</v>
      </c>
      <c r="H791">
        <v>0</v>
      </c>
    </row>
    <row r="792" spans="1:8" ht="12.75">
      <c r="A792" s="962" t="s">
        <v>1360</v>
      </c>
      <c r="B792" t="s">
        <v>759</v>
      </c>
      <c r="C792" t="s">
        <v>390</v>
      </c>
      <c r="D792" t="s">
        <v>549</v>
      </c>
      <c r="E792" t="s">
        <v>1403</v>
      </c>
      <c r="F792" t="s">
        <v>115</v>
      </c>
      <c r="G792" t="s">
        <v>1367</v>
      </c>
      <c r="H792">
        <v>0</v>
      </c>
    </row>
    <row r="793" spans="1:8" ht="12.75">
      <c r="A793" s="962" t="s">
        <v>1360</v>
      </c>
      <c r="B793" t="s">
        <v>759</v>
      </c>
      <c r="C793" t="s">
        <v>390</v>
      </c>
      <c r="D793" t="s">
        <v>549</v>
      </c>
      <c r="E793" t="s">
        <v>1403</v>
      </c>
      <c r="F793" t="s">
        <v>115</v>
      </c>
      <c r="G793" t="s">
        <v>1368</v>
      </c>
      <c r="H793">
        <v>0</v>
      </c>
    </row>
    <row r="794" spans="1:8" ht="12.75">
      <c r="A794" s="962" t="s">
        <v>1360</v>
      </c>
      <c r="B794" t="s">
        <v>759</v>
      </c>
      <c r="C794" t="s">
        <v>390</v>
      </c>
      <c r="D794" t="s">
        <v>549</v>
      </c>
      <c r="E794" t="s">
        <v>1404</v>
      </c>
      <c r="F794" t="s">
        <v>115</v>
      </c>
      <c r="G794" t="s">
        <v>1350</v>
      </c>
      <c r="H794">
        <v>2400</v>
      </c>
    </row>
    <row r="795" spans="1:8" ht="12.75">
      <c r="A795" s="962" t="s">
        <v>1360</v>
      </c>
      <c r="B795" t="s">
        <v>759</v>
      </c>
      <c r="C795" t="s">
        <v>390</v>
      </c>
      <c r="D795" t="s">
        <v>549</v>
      </c>
      <c r="E795" t="s">
        <v>1404</v>
      </c>
      <c r="F795" t="s">
        <v>115</v>
      </c>
      <c r="G795" t="s">
        <v>1361</v>
      </c>
      <c r="H795">
        <v>2400</v>
      </c>
    </row>
    <row r="796" spans="1:8" ht="12.75">
      <c r="A796" s="962" t="s">
        <v>1360</v>
      </c>
      <c r="B796" t="s">
        <v>759</v>
      </c>
      <c r="C796" t="s">
        <v>390</v>
      </c>
      <c r="D796" t="s">
        <v>549</v>
      </c>
      <c r="E796" t="s">
        <v>1404</v>
      </c>
      <c r="F796" t="s">
        <v>115</v>
      </c>
      <c r="G796" t="s">
        <v>1362</v>
      </c>
      <c r="H796">
        <v>0</v>
      </c>
    </row>
    <row r="797" spans="1:8" ht="12.75">
      <c r="A797" s="962" t="s">
        <v>1360</v>
      </c>
      <c r="B797" t="s">
        <v>759</v>
      </c>
      <c r="C797" t="s">
        <v>390</v>
      </c>
      <c r="D797" t="s">
        <v>549</v>
      </c>
      <c r="E797" t="s">
        <v>1404</v>
      </c>
      <c r="F797" t="s">
        <v>115</v>
      </c>
      <c r="G797" t="s">
        <v>1351</v>
      </c>
      <c r="H797">
        <v>0</v>
      </c>
    </row>
    <row r="798" spans="1:8" ht="12.75">
      <c r="A798" s="962" t="s">
        <v>1360</v>
      </c>
      <c r="B798" t="s">
        <v>759</v>
      </c>
      <c r="C798" t="s">
        <v>390</v>
      </c>
      <c r="D798" t="s">
        <v>549</v>
      </c>
      <c r="E798" t="s">
        <v>1404</v>
      </c>
      <c r="F798" t="s">
        <v>115</v>
      </c>
      <c r="G798" t="s">
        <v>1352</v>
      </c>
      <c r="H798">
        <v>0</v>
      </c>
    </row>
    <row r="799" spans="1:8" ht="12.75">
      <c r="A799" s="962" t="s">
        <v>1360</v>
      </c>
      <c r="B799" t="s">
        <v>759</v>
      </c>
      <c r="C799" t="s">
        <v>390</v>
      </c>
      <c r="D799" t="s">
        <v>549</v>
      </c>
      <c r="E799" t="s">
        <v>1404</v>
      </c>
      <c r="F799" t="s">
        <v>115</v>
      </c>
      <c r="G799" t="s">
        <v>1363</v>
      </c>
      <c r="H799">
        <v>0</v>
      </c>
    </row>
    <row r="800" spans="1:8" ht="12.75">
      <c r="A800" s="962" t="s">
        <v>1360</v>
      </c>
      <c r="B800" t="s">
        <v>759</v>
      </c>
      <c r="C800" t="s">
        <v>390</v>
      </c>
      <c r="D800" t="s">
        <v>549</v>
      </c>
      <c r="E800" t="s">
        <v>1404</v>
      </c>
      <c r="F800" t="s">
        <v>115</v>
      </c>
      <c r="G800" t="s">
        <v>1364</v>
      </c>
      <c r="H800">
        <v>0</v>
      </c>
    </row>
    <row r="801" spans="1:8" ht="12.75">
      <c r="A801" s="962" t="s">
        <v>1360</v>
      </c>
      <c r="B801" t="s">
        <v>759</v>
      </c>
      <c r="C801" t="s">
        <v>390</v>
      </c>
      <c r="D801" t="s">
        <v>549</v>
      </c>
      <c r="E801" t="s">
        <v>1404</v>
      </c>
      <c r="F801" t="s">
        <v>115</v>
      </c>
      <c r="G801" t="s">
        <v>1353</v>
      </c>
      <c r="H801">
        <v>0</v>
      </c>
    </row>
    <row r="802" spans="1:8" ht="12.75">
      <c r="A802" s="962" t="s">
        <v>1360</v>
      </c>
      <c r="B802" t="s">
        <v>759</v>
      </c>
      <c r="C802" t="s">
        <v>390</v>
      </c>
      <c r="D802" t="s">
        <v>549</v>
      </c>
      <c r="E802" t="s">
        <v>1404</v>
      </c>
      <c r="F802" t="s">
        <v>115</v>
      </c>
      <c r="G802" t="s">
        <v>1365</v>
      </c>
      <c r="H802">
        <v>0</v>
      </c>
    </row>
    <row r="803" spans="1:8" ht="12.75">
      <c r="A803" s="962" t="s">
        <v>1360</v>
      </c>
      <c r="B803" t="s">
        <v>759</v>
      </c>
      <c r="C803" t="s">
        <v>390</v>
      </c>
      <c r="D803" t="s">
        <v>549</v>
      </c>
      <c r="E803" t="s">
        <v>1404</v>
      </c>
      <c r="F803" t="s">
        <v>115</v>
      </c>
      <c r="G803" t="s">
        <v>1366</v>
      </c>
      <c r="H803">
        <v>0</v>
      </c>
    </row>
    <row r="804" spans="1:8" ht="12.75">
      <c r="A804" s="962" t="s">
        <v>1360</v>
      </c>
      <c r="B804" t="s">
        <v>759</v>
      </c>
      <c r="C804" t="s">
        <v>390</v>
      </c>
      <c r="D804" t="s">
        <v>549</v>
      </c>
      <c r="E804" t="s">
        <v>1404</v>
      </c>
      <c r="F804" t="s">
        <v>115</v>
      </c>
      <c r="G804" t="s">
        <v>1367</v>
      </c>
      <c r="H804">
        <v>0</v>
      </c>
    </row>
    <row r="805" spans="1:8" ht="12.75">
      <c r="A805" s="962" t="s">
        <v>1360</v>
      </c>
      <c r="B805" t="s">
        <v>759</v>
      </c>
      <c r="C805" t="s">
        <v>390</v>
      </c>
      <c r="D805" t="s">
        <v>549</v>
      </c>
      <c r="E805" t="s">
        <v>1404</v>
      </c>
      <c r="F805" t="s">
        <v>115</v>
      </c>
      <c r="G805" t="s">
        <v>1368</v>
      </c>
      <c r="H805">
        <v>0</v>
      </c>
    </row>
    <row r="806" spans="1:8" ht="12.75">
      <c r="A806" s="962" t="s">
        <v>1360</v>
      </c>
      <c r="B806" t="s">
        <v>612</v>
      </c>
      <c r="C806" t="s">
        <v>390</v>
      </c>
      <c r="D806" t="s">
        <v>1309</v>
      </c>
      <c r="E806" t="s">
        <v>1405</v>
      </c>
      <c r="F806" t="s">
        <v>1256</v>
      </c>
      <c r="G806" t="s">
        <v>1350</v>
      </c>
      <c r="H806">
        <v>4168</v>
      </c>
    </row>
    <row r="807" spans="1:8" ht="12.75">
      <c r="A807" s="962" t="s">
        <v>1360</v>
      </c>
      <c r="B807" t="s">
        <v>612</v>
      </c>
      <c r="C807" t="s">
        <v>390</v>
      </c>
      <c r="D807" t="s">
        <v>1309</v>
      </c>
      <c r="E807" t="s">
        <v>1405</v>
      </c>
      <c r="F807" t="s">
        <v>1256</v>
      </c>
      <c r="G807" t="s">
        <v>1361</v>
      </c>
      <c r="H807">
        <v>4172</v>
      </c>
    </row>
    <row r="808" spans="1:8" ht="12.75">
      <c r="A808" s="962" t="s">
        <v>1360</v>
      </c>
      <c r="B808" t="s">
        <v>612</v>
      </c>
      <c r="C808" t="s">
        <v>390</v>
      </c>
      <c r="D808" t="s">
        <v>1309</v>
      </c>
      <c r="E808" t="s">
        <v>1405</v>
      </c>
      <c r="F808" t="s">
        <v>1256</v>
      </c>
      <c r="G808" t="s">
        <v>1362</v>
      </c>
      <c r="H808">
        <v>4176</v>
      </c>
    </row>
    <row r="809" spans="1:8" ht="12.75">
      <c r="A809" s="962" t="s">
        <v>1360</v>
      </c>
      <c r="B809" t="s">
        <v>612</v>
      </c>
      <c r="C809" t="s">
        <v>390</v>
      </c>
      <c r="D809" t="s">
        <v>1309</v>
      </c>
      <c r="E809" t="s">
        <v>1405</v>
      </c>
      <c r="F809" t="s">
        <v>1256</v>
      </c>
      <c r="G809" t="s">
        <v>1351</v>
      </c>
      <c r="H809">
        <v>4166</v>
      </c>
    </row>
    <row r="810" spans="1:8" ht="12.75">
      <c r="A810" s="962" t="s">
        <v>1360</v>
      </c>
      <c r="B810" t="s">
        <v>612</v>
      </c>
      <c r="C810" t="s">
        <v>390</v>
      </c>
      <c r="D810" t="s">
        <v>1309</v>
      </c>
      <c r="E810" t="s">
        <v>1405</v>
      </c>
      <c r="F810" t="s">
        <v>1256</v>
      </c>
      <c r="G810" t="s">
        <v>1352</v>
      </c>
      <c r="H810">
        <v>4165</v>
      </c>
    </row>
    <row r="811" spans="1:8" ht="12.75">
      <c r="A811" s="962" t="s">
        <v>1360</v>
      </c>
      <c r="B811" t="s">
        <v>612</v>
      </c>
      <c r="C811" t="s">
        <v>390</v>
      </c>
      <c r="D811" t="s">
        <v>1309</v>
      </c>
      <c r="E811" t="s">
        <v>1405</v>
      </c>
      <c r="F811" t="s">
        <v>1256</v>
      </c>
      <c r="G811" t="s">
        <v>1363</v>
      </c>
      <c r="H811">
        <v>4171</v>
      </c>
    </row>
    <row r="812" spans="1:8" ht="12.75">
      <c r="A812" s="962" t="s">
        <v>1360</v>
      </c>
      <c r="B812" t="s">
        <v>612</v>
      </c>
      <c r="C812" t="s">
        <v>390</v>
      </c>
      <c r="D812" t="s">
        <v>1309</v>
      </c>
      <c r="E812" t="s">
        <v>1405</v>
      </c>
      <c r="F812" t="s">
        <v>1256</v>
      </c>
      <c r="G812" t="s">
        <v>1364</v>
      </c>
      <c r="H812">
        <v>4170</v>
      </c>
    </row>
    <row r="813" spans="1:8" ht="12.75">
      <c r="A813" s="962" t="s">
        <v>1360</v>
      </c>
      <c r="B813" t="s">
        <v>612</v>
      </c>
      <c r="C813" t="s">
        <v>390</v>
      </c>
      <c r="D813" t="s">
        <v>1309</v>
      </c>
      <c r="E813" t="s">
        <v>1405</v>
      </c>
      <c r="F813" t="s">
        <v>1256</v>
      </c>
      <c r="G813" t="s">
        <v>1353</v>
      </c>
      <c r="H813">
        <v>4167</v>
      </c>
    </row>
    <row r="814" spans="1:8" ht="12.75">
      <c r="A814" s="962" t="s">
        <v>1360</v>
      </c>
      <c r="B814" t="s">
        <v>612</v>
      </c>
      <c r="C814" t="s">
        <v>390</v>
      </c>
      <c r="D814" t="s">
        <v>1309</v>
      </c>
      <c r="E814" t="s">
        <v>1405</v>
      </c>
      <c r="F814" t="s">
        <v>1256</v>
      </c>
      <c r="G814" t="s">
        <v>1365</v>
      </c>
      <c r="H814">
        <v>4169</v>
      </c>
    </row>
    <row r="815" spans="1:8" ht="12.75">
      <c r="A815" s="962" t="s">
        <v>1360</v>
      </c>
      <c r="B815" t="s">
        <v>612</v>
      </c>
      <c r="C815" t="s">
        <v>390</v>
      </c>
      <c r="D815" t="s">
        <v>1309</v>
      </c>
      <c r="E815" t="s">
        <v>1405</v>
      </c>
      <c r="F815" t="s">
        <v>1256</v>
      </c>
      <c r="G815" t="s">
        <v>1366</v>
      </c>
      <c r="H815">
        <v>4175</v>
      </c>
    </row>
    <row r="816" spans="1:8" ht="12.75">
      <c r="A816" s="962" t="s">
        <v>1360</v>
      </c>
      <c r="B816" t="s">
        <v>612</v>
      </c>
      <c r="C816" t="s">
        <v>390</v>
      </c>
      <c r="D816" t="s">
        <v>1309</v>
      </c>
      <c r="E816" t="s">
        <v>1405</v>
      </c>
      <c r="F816" t="s">
        <v>1256</v>
      </c>
      <c r="G816" t="s">
        <v>1367</v>
      </c>
      <c r="H816">
        <v>4174</v>
      </c>
    </row>
    <row r="817" spans="1:8" ht="12.75">
      <c r="A817" s="962" t="s">
        <v>1360</v>
      </c>
      <c r="B817" t="s">
        <v>612</v>
      </c>
      <c r="C817" t="s">
        <v>390</v>
      </c>
      <c r="D817" t="s">
        <v>1309</v>
      </c>
      <c r="E817" t="s">
        <v>1405</v>
      </c>
      <c r="F817" t="s">
        <v>1256</v>
      </c>
      <c r="G817" t="s">
        <v>1368</v>
      </c>
      <c r="H817">
        <v>4173</v>
      </c>
    </row>
    <row r="818" spans="1:8" ht="12.75">
      <c r="A818" s="962" t="s">
        <v>1360</v>
      </c>
      <c r="B818" t="s">
        <v>612</v>
      </c>
      <c r="C818" t="s">
        <v>390</v>
      </c>
      <c r="D818" t="s">
        <v>1309</v>
      </c>
      <c r="E818" t="s">
        <v>1405</v>
      </c>
      <c r="F818" t="s">
        <v>115</v>
      </c>
      <c r="G818" t="s">
        <v>1350</v>
      </c>
      <c r="H818">
        <v>50859</v>
      </c>
    </row>
    <row r="819" spans="1:8" ht="12.75">
      <c r="A819" s="962" t="s">
        <v>1360</v>
      </c>
      <c r="B819" t="s">
        <v>612</v>
      </c>
      <c r="C819" t="s">
        <v>390</v>
      </c>
      <c r="D819" t="s">
        <v>1309</v>
      </c>
      <c r="E819" t="s">
        <v>1405</v>
      </c>
      <c r="F819" t="s">
        <v>115</v>
      </c>
      <c r="G819" t="s">
        <v>1361</v>
      </c>
      <c r="H819">
        <v>67783</v>
      </c>
    </row>
    <row r="820" spans="1:8" ht="12.75">
      <c r="A820" s="962" t="s">
        <v>1360</v>
      </c>
      <c r="B820" t="s">
        <v>612</v>
      </c>
      <c r="C820" t="s">
        <v>390</v>
      </c>
      <c r="D820" t="s">
        <v>1309</v>
      </c>
      <c r="E820" t="s">
        <v>1405</v>
      </c>
      <c r="F820" t="s">
        <v>115</v>
      </c>
      <c r="G820" t="s">
        <v>1362</v>
      </c>
      <c r="H820">
        <v>52141</v>
      </c>
    </row>
    <row r="821" spans="1:8" ht="12.75">
      <c r="A821" s="962" t="s">
        <v>1360</v>
      </c>
      <c r="B821" t="s">
        <v>612</v>
      </c>
      <c r="C821" t="s">
        <v>390</v>
      </c>
      <c r="D821" t="s">
        <v>1309</v>
      </c>
      <c r="E821" t="s">
        <v>1405</v>
      </c>
      <c r="F821" t="s">
        <v>115</v>
      </c>
      <c r="G821" t="s">
        <v>1351</v>
      </c>
      <c r="H821">
        <v>51174</v>
      </c>
    </row>
    <row r="822" spans="1:8" ht="12.75">
      <c r="A822" s="962" t="s">
        <v>1360</v>
      </c>
      <c r="B822" t="s">
        <v>612</v>
      </c>
      <c r="C822" t="s">
        <v>390</v>
      </c>
      <c r="D822" t="s">
        <v>1309</v>
      </c>
      <c r="E822" t="s">
        <v>1405</v>
      </c>
      <c r="F822" t="s">
        <v>115</v>
      </c>
      <c r="G822" t="s">
        <v>1352</v>
      </c>
      <c r="H822">
        <v>51636</v>
      </c>
    </row>
    <row r="823" spans="1:8" ht="12.75">
      <c r="A823" s="962" t="s">
        <v>1360</v>
      </c>
      <c r="B823" t="s">
        <v>612</v>
      </c>
      <c r="C823" t="s">
        <v>390</v>
      </c>
      <c r="D823" t="s">
        <v>1309</v>
      </c>
      <c r="E823" t="s">
        <v>1405</v>
      </c>
      <c r="F823" t="s">
        <v>115</v>
      </c>
      <c r="G823" t="s">
        <v>1363</v>
      </c>
      <c r="H823">
        <v>68479</v>
      </c>
    </row>
    <row r="824" spans="1:8" ht="12.75">
      <c r="A824" s="962" t="s">
        <v>1360</v>
      </c>
      <c r="B824" t="s">
        <v>612</v>
      </c>
      <c r="C824" t="s">
        <v>390</v>
      </c>
      <c r="D824" t="s">
        <v>1309</v>
      </c>
      <c r="E824" t="s">
        <v>1405</v>
      </c>
      <c r="F824" t="s">
        <v>115</v>
      </c>
      <c r="G824" t="s">
        <v>1364</v>
      </c>
      <c r="H824">
        <v>60860</v>
      </c>
    </row>
    <row r="825" spans="1:8" ht="12.75">
      <c r="A825" s="962" t="s">
        <v>1360</v>
      </c>
      <c r="B825" t="s">
        <v>612</v>
      </c>
      <c r="C825" t="s">
        <v>390</v>
      </c>
      <c r="D825" t="s">
        <v>1309</v>
      </c>
      <c r="E825" t="s">
        <v>1405</v>
      </c>
      <c r="F825" t="s">
        <v>115</v>
      </c>
      <c r="G825" t="s">
        <v>1353</v>
      </c>
      <c r="H825">
        <v>48840</v>
      </c>
    </row>
    <row r="826" spans="1:8" ht="12.75">
      <c r="A826" s="962" t="s">
        <v>1360</v>
      </c>
      <c r="B826" t="s">
        <v>612</v>
      </c>
      <c r="C826" t="s">
        <v>390</v>
      </c>
      <c r="D826" t="s">
        <v>1309</v>
      </c>
      <c r="E826" t="s">
        <v>1405</v>
      </c>
      <c r="F826" t="s">
        <v>115</v>
      </c>
      <c r="G826" t="s">
        <v>1365</v>
      </c>
      <c r="H826">
        <v>52335</v>
      </c>
    </row>
    <row r="827" spans="1:8" ht="12.75">
      <c r="A827" s="962" t="s">
        <v>1360</v>
      </c>
      <c r="B827" t="s">
        <v>612</v>
      </c>
      <c r="C827" t="s">
        <v>390</v>
      </c>
      <c r="D827" t="s">
        <v>1309</v>
      </c>
      <c r="E827" t="s">
        <v>1405</v>
      </c>
      <c r="F827" t="s">
        <v>115</v>
      </c>
      <c r="G827" t="s">
        <v>1366</v>
      </c>
      <c r="H827">
        <v>55760</v>
      </c>
    </row>
    <row r="828" spans="1:8" ht="12.75">
      <c r="A828" s="962" t="s">
        <v>1360</v>
      </c>
      <c r="B828" t="s">
        <v>612</v>
      </c>
      <c r="C828" t="s">
        <v>390</v>
      </c>
      <c r="D828" t="s">
        <v>1309</v>
      </c>
      <c r="E828" t="s">
        <v>1405</v>
      </c>
      <c r="F828" t="s">
        <v>115</v>
      </c>
      <c r="G828" t="s">
        <v>1367</v>
      </c>
      <c r="H828">
        <v>60523</v>
      </c>
    </row>
    <row r="829" spans="1:8" ht="12.75">
      <c r="A829" s="962" t="s">
        <v>1360</v>
      </c>
      <c r="B829" t="s">
        <v>612</v>
      </c>
      <c r="C829" t="s">
        <v>390</v>
      </c>
      <c r="D829" t="s">
        <v>1309</v>
      </c>
      <c r="E829" t="s">
        <v>1405</v>
      </c>
      <c r="F829" t="s">
        <v>115</v>
      </c>
      <c r="G829" t="s">
        <v>1368</v>
      </c>
      <c r="H829">
        <v>64391</v>
      </c>
    </row>
    <row r="830" spans="1:8" ht="12.75">
      <c r="A830" s="962" t="s">
        <v>1360</v>
      </c>
      <c r="B830" t="s">
        <v>1337</v>
      </c>
      <c r="C830" t="s">
        <v>1337</v>
      </c>
      <c r="D830" t="s">
        <v>809</v>
      </c>
      <c r="E830" t="s">
        <v>1406</v>
      </c>
      <c r="F830" t="s">
        <v>115</v>
      </c>
      <c r="G830" t="s">
        <v>1350</v>
      </c>
      <c r="H830">
        <v>-179747</v>
      </c>
    </row>
    <row r="831" spans="1:8" ht="12.75">
      <c r="A831" s="962" t="s">
        <v>1360</v>
      </c>
      <c r="B831" t="s">
        <v>1337</v>
      </c>
      <c r="C831" t="s">
        <v>1337</v>
      </c>
      <c r="D831" t="s">
        <v>809</v>
      </c>
      <c r="E831" t="s">
        <v>1406</v>
      </c>
      <c r="F831" t="s">
        <v>115</v>
      </c>
      <c r="G831" t="s">
        <v>1361</v>
      </c>
      <c r="H831">
        <v>-522196</v>
      </c>
    </row>
    <row r="832" spans="1:8" ht="12.75">
      <c r="A832" s="962" t="s">
        <v>1360</v>
      </c>
      <c r="B832" t="s">
        <v>1337</v>
      </c>
      <c r="C832" t="s">
        <v>1337</v>
      </c>
      <c r="D832" t="s">
        <v>809</v>
      </c>
      <c r="E832" t="s">
        <v>1406</v>
      </c>
      <c r="F832" t="s">
        <v>115</v>
      </c>
      <c r="G832" t="s">
        <v>1362</v>
      </c>
      <c r="H832">
        <v>-149379</v>
      </c>
    </row>
    <row r="833" spans="1:8" ht="12.75">
      <c r="A833" s="962" t="s">
        <v>1360</v>
      </c>
      <c r="B833" t="s">
        <v>1337</v>
      </c>
      <c r="C833" t="s">
        <v>1337</v>
      </c>
      <c r="D833" t="s">
        <v>809</v>
      </c>
      <c r="E833" t="s">
        <v>1406</v>
      </c>
      <c r="F833" t="s">
        <v>115</v>
      </c>
      <c r="G833" t="s">
        <v>1351</v>
      </c>
      <c r="H833">
        <v>-203795</v>
      </c>
    </row>
    <row r="834" spans="1:8" ht="12.75">
      <c r="A834" s="962" t="s">
        <v>1360</v>
      </c>
      <c r="B834" t="s">
        <v>1337</v>
      </c>
      <c r="C834" t="s">
        <v>1337</v>
      </c>
      <c r="D834" t="s">
        <v>809</v>
      </c>
      <c r="E834" t="s">
        <v>1406</v>
      </c>
      <c r="F834" t="s">
        <v>115</v>
      </c>
      <c r="G834" t="s">
        <v>1352</v>
      </c>
      <c r="H834">
        <v>-195907</v>
      </c>
    </row>
    <row r="835" spans="1:8" ht="12.75">
      <c r="A835" s="962" t="s">
        <v>1360</v>
      </c>
      <c r="B835" t="s">
        <v>1337</v>
      </c>
      <c r="C835" t="s">
        <v>1337</v>
      </c>
      <c r="D835" t="s">
        <v>809</v>
      </c>
      <c r="E835" t="s">
        <v>1406</v>
      </c>
      <c r="F835" t="s">
        <v>115</v>
      </c>
      <c r="G835" t="s">
        <v>1363</v>
      </c>
      <c r="H835">
        <v>-394810</v>
      </c>
    </row>
    <row r="836" spans="1:8" ht="12.75">
      <c r="A836" s="962" t="s">
        <v>1360</v>
      </c>
      <c r="B836" t="s">
        <v>1337</v>
      </c>
      <c r="C836" t="s">
        <v>1337</v>
      </c>
      <c r="D836" t="s">
        <v>809</v>
      </c>
      <c r="E836" t="s">
        <v>1406</v>
      </c>
      <c r="F836" t="s">
        <v>115</v>
      </c>
      <c r="G836" t="s">
        <v>1364</v>
      </c>
      <c r="H836">
        <v>-311828</v>
      </c>
    </row>
    <row r="837" spans="1:8" ht="12.75">
      <c r="A837" s="962" t="s">
        <v>1360</v>
      </c>
      <c r="B837" t="s">
        <v>1337</v>
      </c>
      <c r="C837" t="s">
        <v>1337</v>
      </c>
      <c r="D837" t="s">
        <v>809</v>
      </c>
      <c r="E837" t="s">
        <v>1406</v>
      </c>
      <c r="F837" t="s">
        <v>115</v>
      </c>
      <c r="G837" t="s">
        <v>1353</v>
      </c>
      <c r="H837">
        <v>-132930</v>
      </c>
    </row>
    <row r="838" spans="1:8" ht="12.75">
      <c r="A838" s="962" t="s">
        <v>1360</v>
      </c>
      <c r="B838" t="s">
        <v>1337</v>
      </c>
      <c r="C838" t="s">
        <v>1337</v>
      </c>
      <c r="D838" t="s">
        <v>809</v>
      </c>
      <c r="E838" t="s">
        <v>1406</v>
      </c>
      <c r="F838" t="s">
        <v>115</v>
      </c>
      <c r="G838" t="s">
        <v>1365</v>
      </c>
      <c r="H838">
        <v>-264430</v>
      </c>
    </row>
    <row r="839" spans="1:8" ht="12.75">
      <c r="A839" s="962" t="s">
        <v>1360</v>
      </c>
      <c r="B839" t="s">
        <v>1337</v>
      </c>
      <c r="C839" t="s">
        <v>1337</v>
      </c>
      <c r="D839" t="s">
        <v>809</v>
      </c>
      <c r="E839" t="s">
        <v>1406</v>
      </c>
      <c r="F839" t="s">
        <v>115</v>
      </c>
      <c r="G839" t="s">
        <v>1366</v>
      </c>
      <c r="H839">
        <v>-257666</v>
      </c>
    </row>
    <row r="840" spans="1:8" ht="12.75">
      <c r="A840" s="962" t="s">
        <v>1360</v>
      </c>
      <c r="B840" t="s">
        <v>1337</v>
      </c>
      <c r="C840" t="s">
        <v>1337</v>
      </c>
      <c r="D840" t="s">
        <v>809</v>
      </c>
      <c r="E840" t="s">
        <v>1406</v>
      </c>
      <c r="F840" t="s">
        <v>115</v>
      </c>
      <c r="G840" t="s">
        <v>1367</v>
      </c>
      <c r="H840">
        <v>-313992</v>
      </c>
    </row>
    <row r="841" spans="1:8" ht="12.75">
      <c r="A841" s="962" t="s">
        <v>1360</v>
      </c>
      <c r="B841" t="s">
        <v>1337</v>
      </c>
      <c r="C841" t="s">
        <v>1337</v>
      </c>
      <c r="D841" t="s">
        <v>809</v>
      </c>
      <c r="E841" t="s">
        <v>1406</v>
      </c>
      <c r="F841" t="s">
        <v>115</v>
      </c>
      <c r="G841" t="s">
        <v>1368</v>
      </c>
      <c r="H841">
        <v>-410423</v>
      </c>
    </row>
    <row r="842" spans="1:8" ht="12.75">
      <c r="A842" s="962" t="s">
        <v>1360</v>
      </c>
      <c r="B842" t="s">
        <v>1320</v>
      </c>
      <c r="C842" t="s">
        <v>390</v>
      </c>
      <c r="D842" t="s">
        <v>1309</v>
      </c>
      <c r="E842" t="s">
        <v>1407</v>
      </c>
      <c r="F842" t="s">
        <v>1256</v>
      </c>
      <c r="G842" t="s">
        <v>1350</v>
      </c>
      <c r="H842">
        <v>11321</v>
      </c>
    </row>
    <row r="843" spans="1:8" ht="12.75">
      <c r="A843" s="962" t="s">
        <v>1360</v>
      </c>
      <c r="B843" t="s">
        <v>1320</v>
      </c>
      <c r="C843" t="s">
        <v>390</v>
      </c>
      <c r="D843" t="s">
        <v>1309</v>
      </c>
      <c r="E843" t="s">
        <v>1407</v>
      </c>
      <c r="F843" t="s">
        <v>1256</v>
      </c>
      <c r="G843" t="s">
        <v>1361</v>
      </c>
      <c r="H843">
        <v>11332</v>
      </c>
    </row>
    <row r="844" spans="1:8" ht="12.75">
      <c r="A844" s="962" t="s">
        <v>1360</v>
      </c>
      <c r="B844" t="s">
        <v>1320</v>
      </c>
      <c r="C844" t="s">
        <v>390</v>
      </c>
      <c r="D844" t="s">
        <v>1309</v>
      </c>
      <c r="E844" t="s">
        <v>1407</v>
      </c>
      <c r="F844" t="s">
        <v>1256</v>
      </c>
      <c r="G844" t="s">
        <v>1362</v>
      </c>
      <c r="H844">
        <v>11342</v>
      </c>
    </row>
    <row r="845" spans="1:8" ht="12.75">
      <c r="A845" s="962" t="s">
        <v>1360</v>
      </c>
      <c r="B845" t="s">
        <v>1320</v>
      </c>
      <c r="C845" t="s">
        <v>390</v>
      </c>
      <c r="D845" t="s">
        <v>1309</v>
      </c>
      <c r="E845" t="s">
        <v>1407</v>
      </c>
      <c r="F845" t="s">
        <v>1256</v>
      </c>
      <c r="G845" t="s">
        <v>1351</v>
      </c>
      <c r="H845">
        <v>11315</v>
      </c>
    </row>
    <row r="846" spans="1:8" ht="12.75">
      <c r="A846" s="962" t="s">
        <v>1360</v>
      </c>
      <c r="B846" t="s">
        <v>1320</v>
      </c>
      <c r="C846" t="s">
        <v>390</v>
      </c>
      <c r="D846" t="s">
        <v>1309</v>
      </c>
      <c r="E846" t="s">
        <v>1407</v>
      </c>
      <c r="F846" t="s">
        <v>1256</v>
      </c>
      <c r="G846" t="s">
        <v>1352</v>
      </c>
      <c r="H846">
        <v>11313</v>
      </c>
    </row>
    <row r="847" spans="1:8" ht="12.75">
      <c r="A847" s="962" t="s">
        <v>1360</v>
      </c>
      <c r="B847" t="s">
        <v>1320</v>
      </c>
      <c r="C847" t="s">
        <v>390</v>
      </c>
      <c r="D847" t="s">
        <v>1309</v>
      </c>
      <c r="E847" t="s">
        <v>1407</v>
      </c>
      <c r="F847" t="s">
        <v>1256</v>
      </c>
      <c r="G847" t="s">
        <v>1363</v>
      </c>
      <c r="H847">
        <v>11329</v>
      </c>
    </row>
    <row r="848" spans="1:8" ht="12.75">
      <c r="A848" s="962" t="s">
        <v>1360</v>
      </c>
      <c r="B848" t="s">
        <v>1320</v>
      </c>
      <c r="C848" t="s">
        <v>390</v>
      </c>
      <c r="D848" t="s">
        <v>1309</v>
      </c>
      <c r="E848" t="s">
        <v>1407</v>
      </c>
      <c r="F848" t="s">
        <v>1256</v>
      </c>
      <c r="G848" t="s">
        <v>1364</v>
      </c>
      <c r="H848">
        <v>11326</v>
      </c>
    </row>
    <row r="849" spans="1:8" ht="12.75">
      <c r="A849" s="962" t="s">
        <v>1360</v>
      </c>
      <c r="B849" t="s">
        <v>1320</v>
      </c>
      <c r="C849" t="s">
        <v>390</v>
      </c>
      <c r="D849" t="s">
        <v>1309</v>
      </c>
      <c r="E849" t="s">
        <v>1407</v>
      </c>
      <c r="F849" t="s">
        <v>1256</v>
      </c>
      <c r="G849" t="s">
        <v>1353</v>
      </c>
      <c r="H849">
        <v>11318</v>
      </c>
    </row>
    <row r="850" spans="1:8" ht="12.75">
      <c r="A850" s="962" t="s">
        <v>1360</v>
      </c>
      <c r="B850" t="s">
        <v>1320</v>
      </c>
      <c r="C850" t="s">
        <v>390</v>
      </c>
      <c r="D850" t="s">
        <v>1309</v>
      </c>
      <c r="E850" t="s">
        <v>1407</v>
      </c>
      <c r="F850" t="s">
        <v>1256</v>
      </c>
      <c r="G850" t="s">
        <v>1365</v>
      </c>
      <c r="H850">
        <v>11324</v>
      </c>
    </row>
    <row r="851" spans="1:8" ht="12.75">
      <c r="A851" s="962" t="s">
        <v>1360</v>
      </c>
      <c r="B851" t="s">
        <v>1320</v>
      </c>
      <c r="C851" t="s">
        <v>390</v>
      </c>
      <c r="D851" t="s">
        <v>1309</v>
      </c>
      <c r="E851" t="s">
        <v>1407</v>
      </c>
      <c r="F851" t="s">
        <v>1256</v>
      </c>
      <c r="G851" t="s">
        <v>1366</v>
      </c>
      <c r="H851">
        <v>11340</v>
      </c>
    </row>
    <row r="852" spans="1:8" ht="12.75">
      <c r="A852" s="962" t="s">
        <v>1360</v>
      </c>
      <c r="B852" t="s">
        <v>1320</v>
      </c>
      <c r="C852" t="s">
        <v>390</v>
      </c>
      <c r="D852" t="s">
        <v>1309</v>
      </c>
      <c r="E852" t="s">
        <v>1407</v>
      </c>
      <c r="F852" t="s">
        <v>1256</v>
      </c>
      <c r="G852" t="s">
        <v>1367</v>
      </c>
      <c r="H852">
        <v>11337</v>
      </c>
    </row>
    <row r="853" spans="1:8" ht="12.75">
      <c r="A853" s="962" t="s">
        <v>1360</v>
      </c>
      <c r="B853" t="s">
        <v>1320</v>
      </c>
      <c r="C853" t="s">
        <v>390</v>
      </c>
      <c r="D853" t="s">
        <v>1309</v>
      </c>
      <c r="E853" t="s">
        <v>1407</v>
      </c>
      <c r="F853" t="s">
        <v>1256</v>
      </c>
      <c r="G853" t="s">
        <v>1368</v>
      </c>
      <c r="H853">
        <v>11334</v>
      </c>
    </row>
    <row r="854" spans="1:8" ht="12.75">
      <c r="A854" s="962" t="s">
        <v>1360</v>
      </c>
      <c r="B854" t="s">
        <v>1320</v>
      </c>
      <c r="C854" t="s">
        <v>390</v>
      </c>
      <c r="D854" t="s">
        <v>1309</v>
      </c>
      <c r="E854" t="s">
        <v>1407</v>
      </c>
      <c r="F854" t="s">
        <v>115</v>
      </c>
      <c r="G854" t="s">
        <v>1350</v>
      </c>
      <c r="H854">
        <v>151176</v>
      </c>
    </row>
    <row r="855" spans="1:8" ht="12.75">
      <c r="A855" s="962" t="s">
        <v>1360</v>
      </c>
      <c r="B855" t="s">
        <v>1320</v>
      </c>
      <c r="C855" t="s">
        <v>390</v>
      </c>
      <c r="D855" t="s">
        <v>1309</v>
      </c>
      <c r="E855" t="s">
        <v>1407</v>
      </c>
      <c r="F855" t="s">
        <v>115</v>
      </c>
      <c r="G855" t="s">
        <v>1361</v>
      </c>
      <c r="H855">
        <v>201483</v>
      </c>
    </row>
    <row r="856" spans="1:8" ht="12.75">
      <c r="A856" s="962" t="s">
        <v>1360</v>
      </c>
      <c r="B856" t="s">
        <v>1320</v>
      </c>
      <c r="C856" t="s">
        <v>390</v>
      </c>
      <c r="D856" t="s">
        <v>1309</v>
      </c>
      <c r="E856" t="s">
        <v>1407</v>
      </c>
      <c r="F856" t="s">
        <v>115</v>
      </c>
      <c r="G856" t="s">
        <v>1362</v>
      </c>
      <c r="H856">
        <v>154987</v>
      </c>
    </row>
    <row r="857" spans="1:8" ht="12.75">
      <c r="A857" s="962" t="s">
        <v>1360</v>
      </c>
      <c r="B857" t="s">
        <v>1320</v>
      </c>
      <c r="C857" t="s">
        <v>390</v>
      </c>
      <c r="D857" t="s">
        <v>1309</v>
      </c>
      <c r="E857" t="s">
        <v>1407</v>
      </c>
      <c r="F857" t="s">
        <v>115</v>
      </c>
      <c r="G857" t="s">
        <v>1351</v>
      </c>
      <c r="H857">
        <v>152112</v>
      </c>
    </row>
    <row r="858" spans="1:8" ht="12.75">
      <c r="A858" s="962" t="s">
        <v>1360</v>
      </c>
      <c r="B858" t="s">
        <v>1320</v>
      </c>
      <c r="C858" t="s">
        <v>390</v>
      </c>
      <c r="D858" t="s">
        <v>1309</v>
      </c>
      <c r="E858" t="s">
        <v>1407</v>
      </c>
      <c r="F858" t="s">
        <v>115</v>
      </c>
      <c r="G858" t="s">
        <v>1352</v>
      </c>
      <c r="H858">
        <v>153487</v>
      </c>
    </row>
    <row r="859" spans="1:8" ht="12.75">
      <c r="A859" s="962" t="s">
        <v>1360</v>
      </c>
      <c r="B859" t="s">
        <v>1320</v>
      </c>
      <c r="C859" t="s">
        <v>390</v>
      </c>
      <c r="D859" t="s">
        <v>1309</v>
      </c>
      <c r="E859" t="s">
        <v>1407</v>
      </c>
      <c r="F859" t="s">
        <v>115</v>
      </c>
      <c r="G859" t="s">
        <v>1363</v>
      </c>
      <c r="H859">
        <v>203552</v>
      </c>
    </row>
    <row r="860" spans="1:8" ht="12.75">
      <c r="A860" s="962" t="s">
        <v>1360</v>
      </c>
      <c r="B860" t="s">
        <v>1320</v>
      </c>
      <c r="C860" t="s">
        <v>390</v>
      </c>
      <c r="D860" t="s">
        <v>1309</v>
      </c>
      <c r="E860" t="s">
        <v>1407</v>
      </c>
      <c r="F860" t="s">
        <v>115</v>
      </c>
      <c r="G860" t="s">
        <v>1364</v>
      </c>
      <c r="H860">
        <v>180906</v>
      </c>
    </row>
    <row r="861" spans="1:8" ht="12.75">
      <c r="A861" s="962" t="s">
        <v>1360</v>
      </c>
      <c r="B861" t="s">
        <v>1320</v>
      </c>
      <c r="C861" t="s">
        <v>390</v>
      </c>
      <c r="D861" t="s">
        <v>1309</v>
      </c>
      <c r="E861" t="s">
        <v>1407</v>
      </c>
      <c r="F861" t="s">
        <v>115</v>
      </c>
      <c r="G861" t="s">
        <v>1353</v>
      </c>
      <c r="H861">
        <v>145175</v>
      </c>
    </row>
    <row r="862" spans="1:8" ht="12.75">
      <c r="A862" s="962" t="s">
        <v>1360</v>
      </c>
      <c r="B862" t="s">
        <v>1320</v>
      </c>
      <c r="C862" t="s">
        <v>390</v>
      </c>
      <c r="D862" t="s">
        <v>1309</v>
      </c>
      <c r="E862" t="s">
        <v>1407</v>
      </c>
      <c r="F862" t="s">
        <v>115</v>
      </c>
      <c r="G862" t="s">
        <v>1365</v>
      </c>
      <c r="H862">
        <v>155566</v>
      </c>
    </row>
    <row r="863" spans="1:8" ht="12.75">
      <c r="A863" s="962" t="s">
        <v>1360</v>
      </c>
      <c r="B863" t="s">
        <v>1320</v>
      </c>
      <c r="C863" t="s">
        <v>390</v>
      </c>
      <c r="D863" t="s">
        <v>1309</v>
      </c>
      <c r="E863" t="s">
        <v>1407</v>
      </c>
      <c r="F863" t="s">
        <v>115</v>
      </c>
      <c r="G863" t="s">
        <v>1366</v>
      </c>
      <c r="H863">
        <v>165746</v>
      </c>
    </row>
    <row r="864" spans="1:8" ht="12.75">
      <c r="A864" s="962" t="s">
        <v>1360</v>
      </c>
      <c r="B864" t="s">
        <v>1320</v>
      </c>
      <c r="C864" t="s">
        <v>390</v>
      </c>
      <c r="D864" t="s">
        <v>1309</v>
      </c>
      <c r="E864" t="s">
        <v>1407</v>
      </c>
      <c r="F864" t="s">
        <v>115</v>
      </c>
      <c r="G864" t="s">
        <v>1367</v>
      </c>
      <c r="H864">
        <v>179903</v>
      </c>
    </row>
    <row r="865" spans="1:8" ht="12.75">
      <c r="A865" s="962" t="s">
        <v>1360</v>
      </c>
      <c r="B865" t="s">
        <v>1320</v>
      </c>
      <c r="C865" t="s">
        <v>390</v>
      </c>
      <c r="D865" t="s">
        <v>1309</v>
      </c>
      <c r="E865" t="s">
        <v>1407</v>
      </c>
      <c r="F865" t="s">
        <v>115</v>
      </c>
      <c r="G865" t="s">
        <v>1368</v>
      </c>
      <c r="H865">
        <v>191400</v>
      </c>
    </row>
    <row r="866" spans="1:8" ht="12.75">
      <c r="A866" s="962" t="s">
        <v>1360</v>
      </c>
      <c r="B866" t="s">
        <v>1303</v>
      </c>
      <c r="C866" t="s">
        <v>390</v>
      </c>
      <c r="D866" t="s">
        <v>549</v>
      </c>
      <c r="E866" t="s">
        <v>1408</v>
      </c>
      <c r="F866" t="s">
        <v>1238</v>
      </c>
      <c r="G866" t="s">
        <v>1350</v>
      </c>
      <c r="H866">
        <v>560</v>
      </c>
    </row>
    <row r="867" spans="1:8" ht="12.75">
      <c r="A867" s="962" t="s">
        <v>1360</v>
      </c>
      <c r="B867" t="s">
        <v>1303</v>
      </c>
      <c r="C867" t="s">
        <v>390</v>
      </c>
      <c r="D867" t="s">
        <v>549</v>
      </c>
      <c r="E867" t="s">
        <v>1408</v>
      </c>
      <c r="F867" t="s">
        <v>1238</v>
      </c>
      <c r="G867" t="s">
        <v>1361</v>
      </c>
      <c r="H867">
        <v>561</v>
      </c>
    </row>
    <row r="868" spans="1:8" ht="12.75">
      <c r="A868" s="962" t="s">
        <v>1360</v>
      </c>
      <c r="B868" t="s">
        <v>1303</v>
      </c>
      <c r="C868" t="s">
        <v>390</v>
      </c>
      <c r="D868" t="s">
        <v>549</v>
      </c>
      <c r="E868" t="s">
        <v>1408</v>
      </c>
      <c r="F868" t="s">
        <v>1238</v>
      </c>
      <c r="G868" t="s">
        <v>1362</v>
      </c>
      <c r="H868">
        <v>842</v>
      </c>
    </row>
    <row r="869" spans="1:8" ht="12.75">
      <c r="A869" s="962" t="s">
        <v>1360</v>
      </c>
      <c r="B869" t="s">
        <v>1303</v>
      </c>
      <c r="C869" t="s">
        <v>390</v>
      </c>
      <c r="D869" t="s">
        <v>549</v>
      </c>
      <c r="E869" t="s">
        <v>1408</v>
      </c>
      <c r="F869" t="s">
        <v>1238</v>
      </c>
      <c r="G869" t="s">
        <v>1351</v>
      </c>
      <c r="H869">
        <v>861</v>
      </c>
    </row>
    <row r="870" spans="1:8" ht="12.75">
      <c r="A870" s="962" t="s">
        <v>1360</v>
      </c>
      <c r="B870" t="s">
        <v>1303</v>
      </c>
      <c r="C870" t="s">
        <v>390</v>
      </c>
      <c r="D870" t="s">
        <v>549</v>
      </c>
      <c r="E870" t="s">
        <v>1408</v>
      </c>
      <c r="F870" t="s">
        <v>1238</v>
      </c>
      <c r="G870" t="s">
        <v>1352</v>
      </c>
      <c r="H870">
        <v>901</v>
      </c>
    </row>
    <row r="871" spans="1:8" ht="12.75">
      <c r="A871" s="962" t="s">
        <v>1360</v>
      </c>
      <c r="B871" t="s">
        <v>1303</v>
      </c>
      <c r="C871" t="s">
        <v>390</v>
      </c>
      <c r="D871" t="s">
        <v>549</v>
      </c>
      <c r="E871" t="s">
        <v>1408</v>
      </c>
      <c r="F871" t="s">
        <v>1238</v>
      </c>
      <c r="G871" t="s">
        <v>1363</v>
      </c>
      <c r="H871">
        <v>788</v>
      </c>
    </row>
    <row r="872" spans="1:8" ht="12.75">
      <c r="A872" s="962" t="s">
        <v>1360</v>
      </c>
      <c r="B872" t="s">
        <v>1303</v>
      </c>
      <c r="C872" t="s">
        <v>390</v>
      </c>
      <c r="D872" t="s">
        <v>549</v>
      </c>
      <c r="E872" t="s">
        <v>1408</v>
      </c>
      <c r="F872" t="s">
        <v>1238</v>
      </c>
      <c r="G872" t="s">
        <v>1364</v>
      </c>
      <c r="H872">
        <v>418</v>
      </c>
    </row>
    <row r="873" spans="1:8" ht="12.75">
      <c r="A873" s="962" t="s">
        <v>1360</v>
      </c>
      <c r="B873" t="s">
        <v>1303</v>
      </c>
      <c r="C873" t="s">
        <v>390</v>
      </c>
      <c r="D873" t="s">
        <v>549</v>
      </c>
      <c r="E873" t="s">
        <v>1408</v>
      </c>
      <c r="F873" t="s">
        <v>1238</v>
      </c>
      <c r="G873" t="s">
        <v>1353</v>
      </c>
      <c r="H873">
        <v>663</v>
      </c>
    </row>
    <row r="874" spans="1:8" ht="12.75">
      <c r="A874" s="962" t="s">
        <v>1360</v>
      </c>
      <c r="B874" t="s">
        <v>1303</v>
      </c>
      <c r="C874" t="s">
        <v>390</v>
      </c>
      <c r="D874" t="s">
        <v>549</v>
      </c>
      <c r="E874" t="s">
        <v>1408</v>
      </c>
      <c r="F874" t="s">
        <v>1238</v>
      </c>
      <c r="G874" t="s">
        <v>1365</v>
      </c>
      <c r="H874">
        <v>451</v>
      </c>
    </row>
    <row r="875" spans="1:8" ht="12.75">
      <c r="A875" s="962" t="s">
        <v>1360</v>
      </c>
      <c r="B875" t="s">
        <v>1303</v>
      </c>
      <c r="C875" t="s">
        <v>390</v>
      </c>
      <c r="D875" t="s">
        <v>549</v>
      </c>
      <c r="E875" t="s">
        <v>1408</v>
      </c>
      <c r="F875" t="s">
        <v>1238</v>
      </c>
      <c r="G875" t="s">
        <v>1366</v>
      </c>
      <c r="H875">
        <v>716</v>
      </c>
    </row>
    <row r="876" spans="1:8" ht="12.75">
      <c r="A876" s="962" t="s">
        <v>1360</v>
      </c>
      <c r="B876" t="s">
        <v>1303</v>
      </c>
      <c r="C876" t="s">
        <v>390</v>
      </c>
      <c r="D876" t="s">
        <v>549</v>
      </c>
      <c r="E876" t="s">
        <v>1408</v>
      </c>
      <c r="F876" t="s">
        <v>1238</v>
      </c>
      <c r="G876" t="s">
        <v>1367</v>
      </c>
      <c r="H876">
        <v>479</v>
      </c>
    </row>
    <row r="877" spans="1:8" ht="12.75">
      <c r="A877" s="962" t="s">
        <v>1360</v>
      </c>
      <c r="B877" t="s">
        <v>1303</v>
      </c>
      <c r="C877" t="s">
        <v>390</v>
      </c>
      <c r="D877" t="s">
        <v>549</v>
      </c>
      <c r="E877" t="s">
        <v>1408</v>
      </c>
      <c r="F877" t="s">
        <v>1238</v>
      </c>
      <c r="G877" t="s">
        <v>1368</v>
      </c>
      <c r="H877">
        <v>472</v>
      </c>
    </row>
    <row r="878" spans="1:8" ht="12.75">
      <c r="A878" s="962" t="s">
        <v>1360</v>
      </c>
      <c r="B878" t="s">
        <v>1303</v>
      </c>
      <c r="C878" t="s">
        <v>390</v>
      </c>
      <c r="D878" t="s">
        <v>549</v>
      </c>
      <c r="E878" t="s">
        <v>1408</v>
      </c>
      <c r="F878" t="s">
        <v>116</v>
      </c>
      <c r="G878" t="s">
        <v>1350</v>
      </c>
      <c r="H878">
        <v>4695</v>
      </c>
    </row>
    <row r="879" spans="1:8" ht="12.75">
      <c r="A879" s="962" t="s">
        <v>1360</v>
      </c>
      <c r="B879" t="s">
        <v>1303</v>
      </c>
      <c r="C879" t="s">
        <v>390</v>
      </c>
      <c r="D879" t="s">
        <v>549</v>
      </c>
      <c r="E879" t="s">
        <v>1408</v>
      </c>
      <c r="F879" t="s">
        <v>116</v>
      </c>
      <c r="G879" t="s">
        <v>1361</v>
      </c>
      <c r="H879">
        <v>850</v>
      </c>
    </row>
    <row r="880" spans="1:8" ht="12.75">
      <c r="A880" s="962" t="s">
        <v>1360</v>
      </c>
      <c r="B880" t="s">
        <v>1303</v>
      </c>
      <c r="C880" t="s">
        <v>390</v>
      </c>
      <c r="D880" t="s">
        <v>549</v>
      </c>
      <c r="E880" t="s">
        <v>1408</v>
      </c>
      <c r="F880" t="s">
        <v>116</v>
      </c>
      <c r="G880" t="s">
        <v>1362</v>
      </c>
      <c r="H880">
        <v>8209</v>
      </c>
    </row>
    <row r="881" spans="1:8" ht="12.75">
      <c r="A881" s="962" t="s">
        <v>1360</v>
      </c>
      <c r="B881" t="s">
        <v>1303</v>
      </c>
      <c r="C881" t="s">
        <v>390</v>
      </c>
      <c r="D881" t="s">
        <v>549</v>
      </c>
      <c r="E881" t="s">
        <v>1408</v>
      </c>
      <c r="F881" t="s">
        <v>116</v>
      </c>
      <c r="G881" t="s">
        <v>1351</v>
      </c>
      <c r="H881">
        <v>9678</v>
      </c>
    </row>
    <row r="882" spans="1:8" ht="12.75">
      <c r="A882" s="962" t="s">
        <v>1360</v>
      </c>
      <c r="B882" t="s">
        <v>1303</v>
      </c>
      <c r="C882" t="s">
        <v>390</v>
      </c>
      <c r="D882" t="s">
        <v>549</v>
      </c>
      <c r="E882" t="s">
        <v>1408</v>
      </c>
      <c r="F882" t="s">
        <v>116</v>
      </c>
      <c r="G882" t="s">
        <v>1352</v>
      </c>
      <c r="H882">
        <v>13385</v>
      </c>
    </row>
    <row r="883" spans="1:8" ht="12.75">
      <c r="A883" s="962" t="s">
        <v>1360</v>
      </c>
      <c r="B883" t="s">
        <v>1303</v>
      </c>
      <c r="C883" t="s">
        <v>390</v>
      </c>
      <c r="D883" t="s">
        <v>549</v>
      </c>
      <c r="E883" t="s">
        <v>1408</v>
      </c>
      <c r="F883" t="s">
        <v>116</v>
      </c>
      <c r="G883" t="s">
        <v>1363</v>
      </c>
      <c r="H883">
        <v>3658</v>
      </c>
    </row>
    <row r="884" spans="1:8" ht="12.75">
      <c r="A884" s="962" t="s">
        <v>1360</v>
      </c>
      <c r="B884" t="s">
        <v>1303</v>
      </c>
      <c r="C884" t="s">
        <v>390</v>
      </c>
      <c r="D884" t="s">
        <v>549</v>
      </c>
      <c r="E884" t="s">
        <v>1408</v>
      </c>
      <c r="F884" t="s">
        <v>116</v>
      </c>
      <c r="G884" t="s">
        <v>1364</v>
      </c>
      <c r="H884">
        <v>1338</v>
      </c>
    </row>
    <row r="885" spans="1:8" ht="12.75">
      <c r="A885" s="962" t="s">
        <v>1360</v>
      </c>
      <c r="B885" t="s">
        <v>1303</v>
      </c>
      <c r="C885" t="s">
        <v>390</v>
      </c>
      <c r="D885" t="s">
        <v>549</v>
      </c>
      <c r="E885" t="s">
        <v>1408</v>
      </c>
      <c r="F885" t="s">
        <v>116</v>
      </c>
      <c r="G885" t="s">
        <v>1353</v>
      </c>
      <c r="H885">
        <v>8238</v>
      </c>
    </row>
    <row r="886" spans="1:8" ht="12.75">
      <c r="A886" s="962" t="s">
        <v>1360</v>
      </c>
      <c r="B886" t="s">
        <v>1303</v>
      </c>
      <c r="C886" t="s">
        <v>390</v>
      </c>
      <c r="D886" t="s">
        <v>549</v>
      </c>
      <c r="E886" t="s">
        <v>1408</v>
      </c>
      <c r="F886" t="s">
        <v>116</v>
      </c>
      <c r="G886" t="s">
        <v>1365</v>
      </c>
      <c r="H886">
        <v>3394</v>
      </c>
    </row>
    <row r="887" spans="1:8" ht="12.75">
      <c r="A887" s="962" t="s">
        <v>1360</v>
      </c>
      <c r="B887" t="s">
        <v>1303</v>
      </c>
      <c r="C887" t="s">
        <v>390</v>
      </c>
      <c r="D887" t="s">
        <v>549</v>
      </c>
      <c r="E887" t="s">
        <v>1408</v>
      </c>
      <c r="F887" t="s">
        <v>116</v>
      </c>
      <c r="G887" t="s">
        <v>1366</v>
      </c>
      <c r="H887">
        <v>5548</v>
      </c>
    </row>
    <row r="888" spans="1:8" ht="12.75">
      <c r="A888" s="962" t="s">
        <v>1360</v>
      </c>
      <c r="B888" t="s">
        <v>1303</v>
      </c>
      <c r="C888" t="s">
        <v>390</v>
      </c>
      <c r="D888" t="s">
        <v>549</v>
      </c>
      <c r="E888" t="s">
        <v>1408</v>
      </c>
      <c r="F888" t="s">
        <v>116</v>
      </c>
      <c r="G888" t="s">
        <v>1367</v>
      </c>
      <c r="H888">
        <v>2703</v>
      </c>
    </row>
    <row r="889" spans="1:8" ht="12.75">
      <c r="A889" s="962" t="s">
        <v>1360</v>
      </c>
      <c r="B889" t="s">
        <v>1303</v>
      </c>
      <c r="C889" t="s">
        <v>390</v>
      </c>
      <c r="D889" t="s">
        <v>549</v>
      </c>
      <c r="E889" t="s">
        <v>1408</v>
      </c>
      <c r="F889" t="s">
        <v>116</v>
      </c>
      <c r="G889" t="s">
        <v>1368</v>
      </c>
      <c r="H889">
        <v>1290</v>
      </c>
    </row>
    <row r="890" spans="1:8" ht="12.75">
      <c r="A890" s="962" t="s">
        <v>1360</v>
      </c>
      <c r="B890" t="s">
        <v>403</v>
      </c>
      <c r="C890" t="s">
        <v>403</v>
      </c>
      <c r="D890" t="s">
        <v>809</v>
      </c>
      <c r="E890" t="s">
        <v>1409</v>
      </c>
      <c r="F890" t="s">
        <v>115</v>
      </c>
      <c r="G890" t="s">
        <v>1350</v>
      </c>
      <c r="H890">
        <v>37028</v>
      </c>
    </row>
    <row r="891" spans="1:8" ht="12.75">
      <c r="A891" s="962" t="s">
        <v>1360</v>
      </c>
      <c r="B891" t="s">
        <v>403</v>
      </c>
      <c r="C891" t="s">
        <v>403</v>
      </c>
      <c r="D891" t="s">
        <v>809</v>
      </c>
      <c r="E891" t="s">
        <v>1409</v>
      </c>
      <c r="F891" t="s">
        <v>115</v>
      </c>
      <c r="G891" t="s">
        <v>1361</v>
      </c>
      <c r="H891">
        <v>107574</v>
      </c>
    </row>
    <row r="892" spans="1:8" ht="12.75">
      <c r="A892" s="962" t="s">
        <v>1360</v>
      </c>
      <c r="B892" t="s">
        <v>403</v>
      </c>
      <c r="C892" t="s">
        <v>403</v>
      </c>
      <c r="D892" t="s">
        <v>809</v>
      </c>
      <c r="E892" t="s">
        <v>1409</v>
      </c>
      <c r="F892" t="s">
        <v>115</v>
      </c>
      <c r="G892" t="s">
        <v>1362</v>
      </c>
      <c r="H892">
        <v>30772</v>
      </c>
    </row>
    <row r="893" spans="1:8" ht="12.75">
      <c r="A893" s="962" t="s">
        <v>1360</v>
      </c>
      <c r="B893" t="s">
        <v>403</v>
      </c>
      <c r="C893" t="s">
        <v>403</v>
      </c>
      <c r="D893" t="s">
        <v>809</v>
      </c>
      <c r="E893" t="s">
        <v>1409</v>
      </c>
      <c r="F893" t="s">
        <v>115</v>
      </c>
      <c r="G893" t="s">
        <v>1351</v>
      </c>
      <c r="H893">
        <v>41982</v>
      </c>
    </row>
    <row r="894" spans="1:8" ht="12.75">
      <c r="A894" s="962" t="s">
        <v>1360</v>
      </c>
      <c r="B894" t="s">
        <v>403</v>
      </c>
      <c r="C894" t="s">
        <v>403</v>
      </c>
      <c r="D894" t="s">
        <v>809</v>
      </c>
      <c r="E894" t="s">
        <v>1409</v>
      </c>
      <c r="F894" t="s">
        <v>115</v>
      </c>
      <c r="G894" t="s">
        <v>1352</v>
      </c>
      <c r="H894">
        <v>40357</v>
      </c>
    </row>
    <row r="895" spans="1:8" ht="12.75">
      <c r="A895" s="962" t="s">
        <v>1360</v>
      </c>
      <c r="B895" t="s">
        <v>403</v>
      </c>
      <c r="C895" t="s">
        <v>403</v>
      </c>
      <c r="D895" t="s">
        <v>809</v>
      </c>
      <c r="E895" t="s">
        <v>1409</v>
      </c>
      <c r="F895" t="s">
        <v>115</v>
      </c>
      <c r="G895" t="s">
        <v>1363</v>
      </c>
      <c r="H895">
        <v>81332</v>
      </c>
    </row>
    <row r="896" spans="1:8" ht="12.75">
      <c r="A896" s="962" t="s">
        <v>1360</v>
      </c>
      <c r="B896" t="s">
        <v>403</v>
      </c>
      <c r="C896" t="s">
        <v>403</v>
      </c>
      <c r="D896" t="s">
        <v>809</v>
      </c>
      <c r="E896" t="s">
        <v>1409</v>
      </c>
      <c r="F896" t="s">
        <v>115</v>
      </c>
      <c r="G896" t="s">
        <v>1364</v>
      </c>
      <c r="H896">
        <v>64237</v>
      </c>
    </row>
    <row r="897" spans="1:8" ht="12.75">
      <c r="A897" s="962" t="s">
        <v>1360</v>
      </c>
      <c r="B897" t="s">
        <v>403</v>
      </c>
      <c r="C897" t="s">
        <v>403</v>
      </c>
      <c r="D897" t="s">
        <v>809</v>
      </c>
      <c r="E897" t="s">
        <v>1409</v>
      </c>
      <c r="F897" t="s">
        <v>115</v>
      </c>
      <c r="G897" t="s">
        <v>1353</v>
      </c>
      <c r="H897">
        <v>27384</v>
      </c>
    </row>
    <row r="898" spans="1:8" ht="12.75">
      <c r="A898" s="962" t="s">
        <v>1360</v>
      </c>
      <c r="B898" t="s">
        <v>403</v>
      </c>
      <c r="C898" t="s">
        <v>403</v>
      </c>
      <c r="D898" t="s">
        <v>809</v>
      </c>
      <c r="E898" t="s">
        <v>1409</v>
      </c>
      <c r="F898" t="s">
        <v>115</v>
      </c>
      <c r="G898" t="s">
        <v>1365</v>
      </c>
      <c r="H898">
        <v>54473</v>
      </c>
    </row>
    <row r="899" spans="1:8" ht="12.75">
      <c r="A899" s="962" t="s">
        <v>1360</v>
      </c>
      <c r="B899" t="s">
        <v>403</v>
      </c>
      <c r="C899" t="s">
        <v>403</v>
      </c>
      <c r="D899" t="s">
        <v>809</v>
      </c>
      <c r="E899" t="s">
        <v>1409</v>
      </c>
      <c r="F899" t="s">
        <v>115</v>
      </c>
      <c r="G899" t="s">
        <v>1366</v>
      </c>
      <c r="H899">
        <v>53080</v>
      </c>
    </row>
    <row r="900" spans="1:8" ht="12.75">
      <c r="A900" s="962" t="s">
        <v>1360</v>
      </c>
      <c r="B900" t="s">
        <v>403</v>
      </c>
      <c r="C900" t="s">
        <v>403</v>
      </c>
      <c r="D900" t="s">
        <v>809</v>
      </c>
      <c r="E900" t="s">
        <v>1409</v>
      </c>
      <c r="F900" t="s">
        <v>115</v>
      </c>
      <c r="G900" t="s">
        <v>1367</v>
      </c>
      <c r="H900">
        <v>64683</v>
      </c>
    </row>
    <row r="901" spans="1:8" ht="12.75">
      <c r="A901" s="962" t="s">
        <v>1360</v>
      </c>
      <c r="B901" t="s">
        <v>403</v>
      </c>
      <c r="C901" t="s">
        <v>403</v>
      </c>
      <c r="D901" t="s">
        <v>809</v>
      </c>
      <c r="E901" t="s">
        <v>1409</v>
      </c>
      <c r="F901" t="s">
        <v>115</v>
      </c>
      <c r="G901" t="s">
        <v>1368</v>
      </c>
      <c r="H901">
        <v>84548</v>
      </c>
    </row>
    <row r="902" spans="1:8" ht="12.75">
      <c r="A902" s="962" t="s">
        <v>1360</v>
      </c>
      <c r="B902" t="s">
        <v>634</v>
      </c>
      <c r="C902" t="s">
        <v>475</v>
      </c>
      <c r="D902" t="s">
        <v>1286</v>
      </c>
      <c r="E902" t="s">
        <v>1410</v>
      </c>
      <c r="F902" t="s">
        <v>116</v>
      </c>
      <c r="G902" t="s">
        <v>1350</v>
      </c>
      <c r="H902">
        <v>-45034</v>
      </c>
    </row>
    <row r="903" spans="1:8" ht="12.75">
      <c r="A903" s="962" t="s">
        <v>1360</v>
      </c>
      <c r="B903" t="s">
        <v>634</v>
      </c>
      <c r="C903" t="s">
        <v>475</v>
      </c>
      <c r="D903" t="s">
        <v>1286</v>
      </c>
      <c r="E903" t="s">
        <v>1410</v>
      </c>
      <c r="F903" t="s">
        <v>116</v>
      </c>
      <c r="G903" t="s">
        <v>1361</v>
      </c>
      <c r="H903">
        <v>-58848</v>
      </c>
    </row>
    <row r="904" spans="1:8" ht="12.75">
      <c r="A904" s="962" t="s">
        <v>1360</v>
      </c>
      <c r="B904" t="s">
        <v>634</v>
      </c>
      <c r="C904" t="s">
        <v>475</v>
      </c>
      <c r="D904" t="s">
        <v>1286</v>
      </c>
      <c r="E904" t="s">
        <v>1410</v>
      </c>
      <c r="F904" t="s">
        <v>116</v>
      </c>
      <c r="G904" t="s">
        <v>1362</v>
      </c>
      <c r="H904">
        <v>-48215</v>
      </c>
    </row>
    <row r="905" spans="1:8" ht="12.75">
      <c r="A905" s="962" t="s">
        <v>1360</v>
      </c>
      <c r="B905" t="s">
        <v>634</v>
      </c>
      <c r="C905" t="s">
        <v>475</v>
      </c>
      <c r="D905" t="s">
        <v>1286</v>
      </c>
      <c r="E905" t="s">
        <v>1410</v>
      </c>
      <c r="F905" t="s">
        <v>116</v>
      </c>
      <c r="G905" t="s">
        <v>1351</v>
      </c>
      <c r="H905">
        <v>-45101</v>
      </c>
    </row>
    <row r="906" spans="1:8" ht="12.75">
      <c r="A906" s="962" t="s">
        <v>1360</v>
      </c>
      <c r="B906" t="s">
        <v>634</v>
      </c>
      <c r="C906" t="s">
        <v>475</v>
      </c>
      <c r="D906" t="s">
        <v>1286</v>
      </c>
      <c r="E906" t="s">
        <v>1410</v>
      </c>
      <c r="F906" t="s">
        <v>116</v>
      </c>
      <c r="G906" t="s">
        <v>1352</v>
      </c>
      <c r="H906">
        <v>-44386</v>
      </c>
    </row>
    <row r="907" spans="1:8" ht="12.75">
      <c r="A907" s="962" t="s">
        <v>1360</v>
      </c>
      <c r="B907" t="s">
        <v>634</v>
      </c>
      <c r="C907" t="s">
        <v>475</v>
      </c>
      <c r="D907" t="s">
        <v>1286</v>
      </c>
      <c r="E907" t="s">
        <v>1410</v>
      </c>
      <c r="F907" t="s">
        <v>116</v>
      </c>
      <c r="G907" t="s">
        <v>1363</v>
      </c>
      <c r="H907">
        <v>-55618</v>
      </c>
    </row>
    <row r="908" spans="1:8" ht="12.75">
      <c r="A908" s="962" t="s">
        <v>1360</v>
      </c>
      <c r="B908" t="s">
        <v>634</v>
      </c>
      <c r="C908" t="s">
        <v>475</v>
      </c>
      <c r="D908" t="s">
        <v>1286</v>
      </c>
      <c r="E908" t="s">
        <v>1410</v>
      </c>
      <c r="F908" t="s">
        <v>116</v>
      </c>
      <c r="G908" t="s">
        <v>1364</v>
      </c>
      <c r="H908">
        <v>-51944</v>
      </c>
    </row>
    <row r="909" spans="1:8" ht="12.75">
      <c r="A909" s="962" t="s">
        <v>1360</v>
      </c>
      <c r="B909" t="s">
        <v>634</v>
      </c>
      <c r="C909" t="s">
        <v>475</v>
      </c>
      <c r="D909" t="s">
        <v>1286</v>
      </c>
      <c r="E909" t="s">
        <v>1410</v>
      </c>
      <c r="F909" t="s">
        <v>116</v>
      </c>
      <c r="G909" t="s">
        <v>1353</v>
      </c>
      <c r="H909">
        <v>-41479</v>
      </c>
    </row>
    <row r="910" spans="1:8" ht="12.75">
      <c r="A910" s="962" t="s">
        <v>1360</v>
      </c>
      <c r="B910" t="s">
        <v>634</v>
      </c>
      <c r="C910" t="s">
        <v>475</v>
      </c>
      <c r="D910" t="s">
        <v>1286</v>
      </c>
      <c r="E910" t="s">
        <v>1410</v>
      </c>
      <c r="F910" t="s">
        <v>116</v>
      </c>
      <c r="G910" t="s">
        <v>1365</v>
      </c>
      <c r="H910">
        <v>-45403</v>
      </c>
    </row>
    <row r="911" spans="1:8" ht="12.75">
      <c r="A911" s="962" t="s">
        <v>1360</v>
      </c>
      <c r="B911" t="s">
        <v>634</v>
      </c>
      <c r="C911" t="s">
        <v>475</v>
      </c>
      <c r="D911" t="s">
        <v>1286</v>
      </c>
      <c r="E911" t="s">
        <v>1410</v>
      </c>
      <c r="F911" t="s">
        <v>116</v>
      </c>
      <c r="G911" t="s">
        <v>1366</v>
      </c>
      <c r="H911">
        <v>-50294</v>
      </c>
    </row>
    <row r="912" spans="1:8" ht="12.75">
      <c r="A912" s="962" t="s">
        <v>1360</v>
      </c>
      <c r="B912" t="s">
        <v>634</v>
      </c>
      <c r="C912" t="s">
        <v>475</v>
      </c>
      <c r="D912" t="s">
        <v>1286</v>
      </c>
      <c r="E912" t="s">
        <v>1410</v>
      </c>
      <c r="F912" t="s">
        <v>116</v>
      </c>
      <c r="G912" t="s">
        <v>1367</v>
      </c>
      <c r="H912">
        <v>-51364</v>
      </c>
    </row>
    <row r="913" spans="1:8" ht="12.75">
      <c r="A913" s="962" t="s">
        <v>1360</v>
      </c>
      <c r="B913" t="s">
        <v>634</v>
      </c>
      <c r="C913" t="s">
        <v>475</v>
      </c>
      <c r="D913" t="s">
        <v>1286</v>
      </c>
      <c r="E913" t="s">
        <v>1410</v>
      </c>
      <c r="F913" t="s">
        <v>116</v>
      </c>
      <c r="G913" t="s">
        <v>1368</v>
      </c>
      <c r="H913">
        <v>-57883</v>
      </c>
    </row>
    <row r="914" spans="1:8" ht="12.75">
      <c r="A914" s="962" t="s">
        <v>1360</v>
      </c>
      <c r="B914" t="s">
        <v>781</v>
      </c>
      <c r="C914" t="s">
        <v>390</v>
      </c>
      <c r="D914" t="s">
        <v>549</v>
      </c>
      <c r="E914" t="s">
        <v>1411</v>
      </c>
      <c r="F914" t="s">
        <v>1256</v>
      </c>
      <c r="G914" t="s">
        <v>1350</v>
      </c>
      <c r="H914">
        <v>48</v>
      </c>
    </row>
    <row r="915" spans="1:8" ht="12.75">
      <c r="A915" s="962" t="s">
        <v>1360</v>
      </c>
      <c r="B915" t="s">
        <v>781</v>
      </c>
      <c r="C915" t="s">
        <v>390</v>
      </c>
      <c r="D915" t="s">
        <v>549</v>
      </c>
      <c r="E915" t="s">
        <v>1411</v>
      </c>
      <c r="F915" t="s">
        <v>1256</v>
      </c>
      <c r="G915" t="s">
        <v>1361</v>
      </c>
      <c r="H915">
        <v>48</v>
      </c>
    </row>
    <row r="916" spans="1:8" ht="12.75">
      <c r="A916" s="962" t="s">
        <v>1360</v>
      </c>
      <c r="B916" t="s">
        <v>781</v>
      </c>
      <c r="C916" t="s">
        <v>390</v>
      </c>
      <c r="D916" t="s">
        <v>549</v>
      </c>
      <c r="E916" t="s">
        <v>1411</v>
      </c>
      <c r="F916" t="s">
        <v>1256</v>
      </c>
      <c r="G916" t="s">
        <v>1362</v>
      </c>
      <c r="H916">
        <v>48</v>
      </c>
    </row>
    <row r="917" spans="1:8" ht="12.75">
      <c r="A917" s="962" t="s">
        <v>1360</v>
      </c>
      <c r="B917" t="s">
        <v>781</v>
      </c>
      <c r="C917" t="s">
        <v>390</v>
      </c>
      <c r="D917" t="s">
        <v>549</v>
      </c>
      <c r="E917" t="s">
        <v>1411</v>
      </c>
      <c r="F917" t="s">
        <v>1256</v>
      </c>
      <c r="G917" t="s">
        <v>1351</v>
      </c>
      <c r="H917">
        <v>48</v>
      </c>
    </row>
    <row r="918" spans="1:8" ht="12.75">
      <c r="A918" s="962" t="s">
        <v>1360</v>
      </c>
      <c r="B918" t="s">
        <v>781</v>
      </c>
      <c r="C918" t="s">
        <v>390</v>
      </c>
      <c r="D918" t="s">
        <v>549</v>
      </c>
      <c r="E918" t="s">
        <v>1411</v>
      </c>
      <c r="F918" t="s">
        <v>1256</v>
      </c>
      <c r="G918" t="s">
        <v>1352</v>
      </c>
      <c r="H918">
        <v>48</v>
      </c>
    </row>
    <row r="919" spans="1:8" ht="12.75">
      <c r="A919" s="962" t="s">
        <v>1360</v>
      </c>
      <c r="B919" t="s">
        <v>781</v>
      </c>
      <c r="C919" t="s">
        <v>390</v>
      </c>
      <c r="D919" t="s">
        <v>549</v>
      </c>
      <c r="E919" t="s">
        <v>1411</v>
      </c>
      <c r="F919" t="s">
        <v>1256</v>
      </c>
      <c r="G919" t="s">
        <v>1363</v>
      </c>
      <c r="H919">
        <v>48</v>
      </c>
    </row>
    <row r="920" spans="1:8" ht="12.75">
      <c r="A920" s="962" t="s">
        <v>1360</v>
      </c>
      <c r="B920" t="s">
        <v>781</v>
      </c>
      <c r="C920" t="s">
        <v>390</v>
      </c>
      <c r="D920" t="s">
        <v>549</v>
      </c>
      <c r="E920" t="s">
        <v>1411</v>
      </c>
      <c r="F920" t="s">
        <v>1256</v>
      </c>
      <c r="G920" t="s">
        <v>1364</v>
      </c>
      <c r="H920">
        <v>48</v>
      </c>
    </row>
    <row r="921" spans="1:8" ht="12.75">
      <c r="A921" s="962" t="s">
        <v>1360</v>
      </c>
      <c r="B921" t="s">
        <v>781</v>
      </c>
      <c r="C921" t="s">
        <v>390</v>
      </c>
      <c r="D921" t="s">
        <v>549</v>
      </c>
      <c r="E921" t="s">
        <v>1411</v>
      </c>
      <c r="F921" t="s">
        <v>1256</v>
      </c>
      <c r="G921" t="s">
        <v>1353</v>
      </c>
      <c r="H921">
        <v>48</v>
      </c>
    </row>
    <row r="922" spans="1:8" ht="12.75">
      <c r="A922" s="962" t="s">
        <v>1360</v>
      </c>
      <c r="B922" t="s">
        <v>781</v>
      </c>
      <c r="C922" t="s">
        <v>390</v>
      </c>
      <c r="D922" t="s">
        <v>549</v>
      </c>
      <c r="E922" t="s">
        <v>1411</v>
      </c>
      <c r="F922" t="s">
        <v>1256</v>
      </c>
      <c r="G922" t="s">
        <v>1365</v>
      </c>
      <c r="H922">
        <v>48</v>
      </c>
    </row>
    <row r="923" spans="1:8" ht="12.75">
      <c r="A923" s="962" t="s">
        <v>1360</v>
      </c>
      <c r="B923" t="s">
        <v>781</v>
      </c>
      <c r="C923" t="s">
        <v>390</v>
      </c>
      <c r="D923" t="s">
        <v>549</v>
      </c>
      <c r="E923" t="s">
        <v>1411</v>
      </c>
      <c r="F923" t="s">
        <v>1256</v>
      </c>
      <c r="G923" t="s">
        <v>1366</v>
      </c>
      <c r="H923">
        <v>48</v>
      </c>
    </row>
    <row r="924" spans="1:8" ht="12.75">
      <c r="A924" s="962" t="s">
        <v>1360</v>
      </c>
      <c r="B924" t="s">
        <v>781</v>
      </c>
      <c r="C924" t="s">
        <v>390</v>
      </c>
      <c r="D924" t="s">
        <v>549</v>
      </c>
      <c r="E924" t="s">
        <v>1411</v>
      </c>
      <c r="F924" t="s">
        <v>1256</v>
      </c>
      <c r="G924" t="s">
        <v>1367</v>
      </c>
      <c r="H924">
        <v>48</v>
      </c>
    </row>
    <row r="925" spans="1:8" ht="12.75">
      <c r="A925" s="962" t="s">
        <v>1360</v>
      </c>
      <c r="B925" t="s">
        <v>781</v>
      </c>
      <c r="C925" t="s">
        <v>390</v>
      </c>
      <c r="D925" t="s">
        <v>549</v>
      </c>
      <c r="E925" t="s">
        <v>1411</v>
      </c>
      <c r="F925" t="s">
        <v>1256</v>
      </c>
      <c r="G925" t="s">
        <v>1368</v>
      </c>
      <c r="H925">
        <v>48</v>
      </c>
    </row>
    <row r="926" spans="1:8" ht="12.75">
      <c r="A926" s="962" t="s">
        <v>1360</v>
      </c>
      <c r="B926" t="s">
        <v>781</v>
      </c>
      <c r="C926" t="s">
        <v>390</v>
      </c>
      <c r="D926" t="s">
        <v>549</v>
      </c>
      <c r="E926" t="s">
        <v>1411</v>
      </c>
      <c r="F926" t="s">
        <v>115</v>
      </c>
      <c r="G926" t="s">
        <v>1350</v>
      </c>
      <c r="H926">
        <v>394</v>
      </c>
    </row>
    <row r="927" spans="1:8" ht="12.75">
      <c r="A927" s="962" t="s">
        <v>1360</v>
      </c>
      <c r="B927" t="s">
        <v>781</v>
      </c>
      <c r="C927" t="s">
        <v>390</v>
      </c>
      <c r="D927" t="s">
        <v>549</v>
      </c>
      <c r="E927" t="s">
        <v>1411</v>
      </c>
      <c r="F927" t="s">
        <v>115</v>
      </c>
      <c r="G927" t="s">
        <v>1361</v>
      </c>
      <c r="H927">
        <v>394</v>
      </c>
    </row>
    <row r="928" spans="1:8" ht="12.75">
      <c r="A928" s="962" t="s">
        <v>1360</v>
      </c>
      <c r="B928" t="s">
        <v>781</v>
      </c>
      <c r="C928" t="s">
        <v>390</v>
      </c>
      <c r="D928" t="s">
        <v>549</v>
      </c>
      <c r="E928" t="s">
        <v>1411</v>
      </c>
      <c r="F928" t="s">
        <v>115</v>
      </c>
      <c r="G928" t="s">
        <v>1362</v>
      </c>
      <c r="H928">
        <v>394</v>
      </c>
    </row>
    <row r="929" spans="1:8" ht="12.75">
      <c r="A929" s="962" t="s">
        <v>1360</v>
      </c>
      <c r="B929" t="s">
        <v>781</v>
      </c>
      <c r="C929" t="s">
        <v>390</v>
      </c>
      <c r="D929" t="s">
        <v>549</v>
      </c>
      <c r="E929" t="s">
        <v>1411</v>
      </c>
      <c r="F929" t="s">
        <v>115</v>
      </c>
      <c r="G929" t="s">
        <v>1351</v>
      </c>
      <c r="H929">
        <v>394</v>
      </c>
    </row>
    <row r="930" spans="1:8" ht="12.75">
      <c r="A930" s="962" t="s">
        <v>1360</v>
      </c>
      <c r="B930" t="s">
        <v>781</v>
      </c>
      <c r="C930" t="s">
        <v>390</v>
      </c>
      <c r="D930" t="s">
        <v>549</v>
      </c>
      <c r="E930" t="s">
        <v>1411</v>
      </c>
      <c r="F930" t="s">
        <v>115</v>
      </c>
      <c r="G930" t="s">
        <v>1352</v>
      </c>
      <c r="H930">
        <v>394</v>
      </c>
    </row>
    <row r="931" spans="1:8" ht="12.75">
      <c r="A931" s="962" t="s">
        <v>1360</v>
      </c>
      <c r="B931" t="s">
        <v>781</v>
      </c>
      <c r="C931" t="s">
        <v>390</v>
      </c>
      <c r="D931" t="s">
        <v>549</v>
      </c>
      <c r="E931" t="s">
        <v>1411</v>
      </c>
      <c r="F931" t="s">
        <v>115</v>
      </c>
      <c r="G931" t="s">
        <v>1363</v>
      </c>
      <c r="H931">
        <v>394</v>
      </c>
    </row>
    <row r="932" spans="1:8" ht="12.75">
      <c r="A932" s="962" t="s">
        <v>1360</v>
      </c>
      <c r="B932" t="s">
        <v>781</v>
      </c>
      <c r="C932" t="s">
        <v>390</v>
      </c>
      <c r="D932" t="s">
        <v>549</v>
      </c>
      <c r="E932" t="s">
        <v>1411</v>
      </c>
      <c r="F932" t="s">
        <v>115</v>
      </c>
      <c r="G932" t="s">
        <v>1364</v>
      </c>
      <c r="H932">
        <v>394</v>
      </c>
    </row>
    <row r="933" spans="1:8" ht="12.75">
      <c r="A933" s="962" t="s">
        <v>1360</v>
      </c>
      <c r="B933" t="s">
        <v>781</v>
      </c>
      <c r="C933" t="s">
        <v>390</v>
      </c>
      <c r="D933" t="s">
        <v>549</v>
      </c>
      <c r="E933" t="s">
        <v>1411</v>
      </c>
      <c r="F933" t="s">
        <v>115</v>
      </c>
      <c r="G933" t="s">
        <v>1353</v>
      </c>
      <c r="H933">
        <v>394</v>
      </c>
    </row>
    <row r="934" spans="1:8" ht="12.75">
      <c r="A934" s="962" t="s">
        <v>1360</v>
      </c>
      <c r="B934" t="s">
        <v>781</v>
      </c>
      <c r="C934" t="s">
        <v>390</v>
      </c>
      <c r="D934" t="s">
        <v>549</v>
      </c>
      <c r="E934" t="s">
        <v>1411</v>
      </c>
      <c r="F934" t="s">
        <v>115</v>
      </c>
      <c r="G934" t="s">
        <v>1365</v>
      </c>
      <c r="H934">
        <v>394</v>
      </c>
    </row>
    <row r="935" spans="1:8" ht="12.75">
      <c r="A935" s="962" t="s">
        <v>1360</v>
      </c>
      <c r="B935" t="s">
        <v>781</v>
      </c>
      <c r="C935" t="s">
        <v>390</v>
      </c>
      <c r="D935" t="s">
        <v>549</v>
      </c>
      <c r="E935" t="s">
        <v>1411</v>
      </c>
      <c r="F935" t="s">
        <v>115</v>
      </c>
      <c r="G935" t="s">
        <v>1366</v>
      </c>
      <c r="H935">
        <v>394</v>
      </c>
    </row>
    <row r="936" spans="1:8" ht="12.75">
      <c r="A936" s="962" t="s">
        <v>1360</v>
      </c>
      <c r="B936" t="s">
        <v>781</v>
      </c>
      <c r="C936" t="s">
        <v>390</v>
      </c>
      <c r="D936" t="s">
        <v>549</v>
      </c>
      <c r="E936" t="s">
        <v>1411</v>
      </c>
      <c r="F936" t="s">
        <v>115</v>
      </c>
      <c r="G936" t="s">
        <v>1367</v>
      </c>
      <c r="H936">
        <v>394</v>
      </c>
    </row>
    <row r="937" spans="1:8" ht="12.75">
      <c r="A937" s="962" t="s">
        <v>1360</v>
      </c>
      <c r="B937" t="s">
        <v>781</v>
      </c>
      <c r="C937" t="s">
        <v>390</v>
      </c>
      <c r="D937" t="s">
        <v>549</v>
      </c>
      <c r="E937" t="s">
        <v>1411</v>
      </c>
      <c r="F937" t="s">
        <v>115</v>
      </c>
      <c r="G937" t="s">
        <v>1368</v>
      </c>
      <c r="H937">
        <v>394</v>
      </c>
    </row>
    <row r="938" spans="1:8" ht="12.75">
      <c r="A938" s="962" t="s">
        <v>1360</v>
      </c>
      <c r="B938" t="s">
        <v>781</v>
      </c>
      <c r="C938" t="s">
        <v>390</v>
      </c>
      <c r="D938" t="s">
        <v>549</v>
      </c>
      <c r="E938" t="s">
        <v>1413</v>
      </c>
      <c r="F938" t="s">
        <v>1256</v>
      </c>
      <c r="G938" t="s">
        <v>1350</v>
      </c>
      <c r="H938">
        <v>3826</v>
      </c>
    </row>
    <row r="939" spans="1:8" ht="12.75">
      <c r="A939" s="962" t="s">
        <v>1360</v>
      </c>
      <c r="B939" t="s">
        <v>781</v>
      </c>
      <c r="C939" t="s">
        <v>390</v>
      </c>
      <c r="D939" t="s">
        <v>549</v>
      </c>
      <c r="E939" t="s">
        <v>1413</v>
      </c>
      <c r="F939" t="s">
        <v>1256</v>
      </c>
      <c r="G939" t="s">
        <v>1361</v>
      </c>
      <c r="H939">
        <v>3826</v>
      </c>
    </row>
    <row r="940" spans="1:8" ht="12.75">
      <c r="A940" s="962" t="s">
        <v>1360</v>
      </c>
      <c r="B940" t="s">
        <v>781</v>
      </c>
      <c r="C940" t="s">
        <v>390</v>
      </c>
      <c r="D940" t="s">
        <v>549</v>
      </c>
      <c r="E940" t="s">
        <v>1413</v>
      </c>
      <c r="F940" t="s">
        <v>1256</v>
      </c>
      <c r="G940" t="s">
        <v>1362</v>
      </c>
      <c r="H940">
        <v>3826</v>
      </c>
    </row>
    <row r="941" spans="1:8" ht="12.75">
      <c r="A941" s="962" t="s">
        <v>1360</v>
      </c>
      <c r="B941" t="s">
        <v>781</v>
      </c>
      <c r="C941" t="s">
        <v>390</v>
      </c>
      <c r="D941" t="s">
        <v>549</v>
      </c>
      <c r="E941" t="s">
        <v>1413</v>
      </c>
      <c r="F941" t="s">
        <v>1256</v>
      </c>
      <c r="G941" t="s">
        <v>1351</v>
      </c>
      <c r="H941">
        <v>3826</v>
      </c>
    </row>
    <row r="942" spans="1:8" ht="12.75">
      <c r="A942" s="962" t="s">
        <v>1360</v>
      </c>
      <c r="B942" t="s">
        <v>781</v>
      </c>
      <c r="C942" t="s">
        <v>390</v>
      </c>
      <c r="D942" t="s">
        <v>549</v>
      </c>
      <c r="E942" t="s">
        <v>1413</v>
      </c>
      <c r="F942" t="s">
        <v>1256</v>
      </c>
      <c r="G942" t="s">
        <v>1352</v>
      </c>
      <c r="H942">
        <v>3826</v>
      </c>
    </row>
    <row r="943" spans="1:8" ht="12.75">
      <c r="A943" s="962" t="s">
        <v>1360</v>
      </c>
      <c r="B943" t="s">
        <v>781</v>
      </c>
      <c r="C943" t="s">
        <v>390</v>
      </c>
      <c r="D943" t="s">
        <v>549</v>
      </c>
      <c r="E943" t="s">
        <v>1413</v>
      </c>
      <c r="F943" t="s">
        <v>1256</v>
      </c>
      <c r="G943" t="s">
        <v>1363</v>
      </c>
      <c r="H943">
        <v>3826</v>
      </c>
    </row>
    <row r="944" spans="1:8" ht="12.75">
      <c r="A944" s="962" t="s">
        <v>1360</v>
      </c>
      <c r="B944" t="s">
        <v>781</v>
      </c>
      <c r="C944" t="s">
        <v>390</v>
      </c>
      <c r="D944" t="s">
        <v>549</v>
      </c>
      <c r="E944" t="s">
        <v>1413</v>
      </c>
      <c r="F944" t="s">
        <v>1256</v>
      </c>
      <c r="G944" t="s">
        <v>1364</v>
      </c>
      <c r="H944">
        <v>3826</v>
      </c>
    </row>
    <row r="945" spans="1:8" ht="12.75">
      <c r="A945" s="962" t="s">
        <v>1360</v>
      </c>
      <c r="B945" t="s">
        <v>781</v>
      </c>
      <c r="C945" t="s">
        <v>390</v>
      </c>
      <c r="D945" t="s">
        <v>549</v>
      </c>
      <c r="E945" t="s">
        <v>1413</v>
      </c>
      <c r="F945" t="s">
        <v>1256</v>
      </c>
      <c r="G945" t="s">
        <v>1353</v>
      </c>
      <c r="H945">
        <v>3826</v>
      </c>
    </row>
    <row r="946" spans="1:8" ht="12.75">
      <c r="A946" s="962" t="s">
        <v>1360</v>
      </c>
      <c r="B946" t="s">
        <v>781</v>
      </c>
      <c r="C946" t="s">
        <v>390</v>
      </c>
      <c r="D946" t="s">
        <v>549</v>
      </c>
      <c r="E946" t="s">
        <v>1413</v>
      </c>
      <c r="F946" t="s">
        <v>1256</v>
      </c>
      <c r="G946" t="s">
        <v>1365</v>
      </c>
      <c r="H946">
        <v>3826</v>
      </c>
    </row>
    <row r="947" spans="1:8" ht="12.75">
      <c r="A947" s="962" t="s">
        <v>1360</v>
      </c>
      <c r="B947" t="s">
        <v>781</v>
      </c>
      <c r="C947" t="s">
        <v>390</v>
      </c>
      <c r="D947" t="s">
        <v>549</v>
      </c>
      <c r="E947" t="s">
        <v>1413</v>
      </c>
      <c r="F947" t="s">
        <v>1256</v>
      </c>
      <c r="G947" t="s">
        <v>1366</v>
      </c>
      <c r="H947">
        <v>3826</v>
      </c>
    </row>
    <row r="948" spans="1:8" ht="12.75">
      <c r="A948" s="962" t="s">
        <v>1360</v>
      </c>
      <c r="B948" t="s">
        <v>781</v>
      </c>
      <c r="C948" t="s">
        <v>390</v>
      </c>
      <c r="D948" t="s">
        <v>549</v>
      </c>
      <c r="E948" t="s">
        <v>1413</v>
      </c>
      <c r="F948" t="s">
        <v>1256</v>
      </c>
      <c r="G948" t="s">
        <v>1367</v>
      </c>
      <c r="H948">
        <v>3826</v>
      </c>
    </row>
    <row r="949" spans="1:8" ht="12.75">
      <c r="A949" s="962" t="s">
        <v>1360</v>
      </c>
      <c r="B949" t="s">
        <v>781</v>
      </c>
      <c r="C949" t="s">
        <v>390</v>
      </c>
      <c r="D949" t="s">
        <v>549</v>
      </c>
      <c r="E949" t="s">
        <v>1413</v>
      </c>
      <c r="F949" t="s">
        <v>1256</v>
      </c>
      <c r="G949" t="s">
        <v>1368</v>
      </c>
      <c r="H949">
        <v>3826</v>
      </c>
    </row>
    <row r="950" spans="1:8" ht="12.75">
      <c r="A950" s="962" t="s">
        <v>1360</v>
      </c>
      <c r="B950" t="s">
        <v>781</v>
      </c>
      <c r="C950" t="s">
        <v>390</v>
      </c>
      <c r="D950" t="s">
        <v>549</v>
      </c>
      <c r="E950" t="s">
        <v>1413</v>
      </c>
      <c r="F950" t="s">
        <v>115</v>
      </c>
      <c r="G950" t="s">
        <v>1350</v>
      </c>
      <c r="H950">
        <v>31694</v>
      </c>
    </row>
    <row r="951" spans="1:8" ht="12.75">
      <c r="A951" s="962" t="s">
        <v>1360</v>
      </c>
      <c r="B951" t="s">
        <v>781</v>
      </c>
      <c r="C951" t="s">
        <v>390</v>
      </c>
      <c r="D951" t="s">
        <v>549</v>
      </c>
      <c r="E951" t="s">
        <v>1413</v>
      </c>
      <c r="F951" t="s">
        <v>115</v>
      </c>
      <c r="G951" t="s">
        <v>1361</v>
      </c>
      <c r="H951">
        <v>31694</v>
      </c>
    </row>
    <row r="952" spans="1:8" ht="12.75">
      <c r="A952" s="962" t="s">
        <v>1360</v>
      </c>
      <c r="B952" t="s">
        <v>781</v>
      </c>
      <c r="C952" t="s">
        <v>390</v>
      </c>
      <c r="D952" t="s">
        <v>549</v>
      </c>
      <c r="E952" t="s">
        <v>1413</v>
      </c>
      <c r="F952" t="s">
        <v>115</v>
      </c>
      <c r="G952" t="s">
        <v>1362</v>
      </c>
      <c r="H952">
        <v>31694</v>
      </c>
    </row>
    <row r="953" spans="1:8" ht="12.75">
      <c r="A953" s="962" t="s">
        <v>1360</v>
      </c>
      <c r="B953" t="s">
        <v>781</v>
      </c>
      <c r="C953" t="s">
        <v>390</v>
      </c>
      <c r="D953" t="s">
        <v>549</v>
      </c>
      <c r="E953" t="s">
        <v>1413</v>
      </c>
      <c r="F953" t="s">
        <v>115</v>
      </c>
      <c r="G953" t="s">
        <v>1351</v>
      </c>
      <c r="H953">
        <v>31694</v>
      </c>
    </row>
    <row r="954" spans="1:8" ht="12.75">
      <c r="A954" s="962" t="s">
        <v>1360</v>
      </c>
      <c r="B954" t="s">
        <v>781</v>
      </c>
      <c r="C954" t="s">
        <v>390</v>
      </c>
      <c r="D954" t="s">
        <v>549</v>
      </c>
      <c r="E954" t="s">
        <v>1413</v>
      </c>
      <c r="F954" t="s">
        <v>115</v>
      </c>
      <c r="G954" t="s">
        <v>1352</v>
      </c>
      <c r="H954">
        <v>31694</v>
      </c>
    </row>
    <row r="955" spans="1:8" ht="12.75">
      <c r="A955" s="962" t="s">
        <v>1360</v>
      </c>
      <c r="B955" t="s">
        <v>781</v>
      </c>
      <c r="C955" t="s">
        <v>390</v>
      </c>
      <c r="D955" t="s">
        <v>549</v>
      </c>
      <c r="E955" t="s">
        <v>1413</v>
      </c>
      <c r="F955" t="s">
        <v>115</v>
      </c>
      <c r="G955" t="s">
        <v>1363</v>
      </c>
      <c r="H955">
        <v>31694</v>
      </c>
    </row>
    <row r="956" spans="1:8" ht="12.75">
      <c r="A956" s="962" t="s">
        <v>1360</v>
      </c>
      <c r="B956" t="s">
        <v>781</v>
      </c>
      <c r="C956" t="s">
        <v>390</v>
      </c>
      <c r="D956" t="s">
        <v>549</v>
      </c>
      <c r="E956" t="s">
        <v>1413</v>
      </c>
      <c r="F956" t="s">
        <v>115</v>
      </c>
      <c r="G956" t="s">
        <v>1364</v>
      </c>
      <c r="H956">
        <v>31694</v>
      </c>
    </row>
    <row r="957" spans="1:8" ht="12.75">
      <c r="A957" s="962" t="s">
        <v>1360</v>
      </c>
      <c r="B957" t="s">
        <v>781</v>
      </c>
      <c r="C957" t="s">
        <v>390</v>
      </c>
      <c r="D957" t="s">
        <v>549</v>
      </c>
      <c r="E957" t="s">
        <v>1413</v>
      </c>
      <c r="F957" t="s">
        <v>115</v>
      </c>
      <c r="G957" t="s">
        <v>1353</v>
      </c>
      <c r="H957">
        <v>31694</v>
      </c>
    </row>
    <row r="958" spans="1:8" ht="12.75">
      <c r="A958" s="962" t="s">
        <v>1360</v>
      </c>
      <c r="B958" t="s">
        <v>781</v>
      </c>
      <c r="C958" t="s">
        <v>390</v>
      </c>
      <c r="D958" t="s">
        <v>549</v>
      </c>
      <c r="E958" t="s">
        <v>1413</v>
      </c>
      <c r="F958" t="s">
        <v>115</v>
      </c>
      <c r="G958" t="s">
        <v>1365</v>
      </c>
      <c r="H958">
        <v>31694</v>
      </c>
    </row>
    <row r="959" spans="1:8" ht="12.75">
      <c r="A959" s="962" t="s">
        <v>1360</v>
      </c>
      <c r="B959" t="s">
        <v>781</v>
      </c>
      <c r="C959" t="s">
        <v>390</v>
      </c>
      <c r="D959" t="s">
        <v>549</v>
      </c>
      <c r="E959" t="s">
        <v>1413</v>
      </c>
      <c r="F959" t="s">
        <v>115</v>
      </c>
      <c r="G959" t="s">
        <v>1366</v>
      </c>
      <c r="H959">
        <v>31694</v>
      </c>
    </row>
    <row r="960" spans="1:8" ht="12.75">
      <c r="A960" s="962" t="s">
        <v>1360</v>
      </c>
      <c r="B960" t="s">
        <v>781</v>
      </c>
      <c r="C960" t="s">
        <v>390</v>
      </c>
      <c r="D960" t="s">
        <v>549</v>
      </c>
      <c r="E960" t="s">
        <v>1413</v>
      </c>
      <c r="F960" t="s">
        <v>115</v>
      </c>
      <c r="G960" t="s">
        <v>1367</v>
      </c>
      <c r="H960">
        <v>31694</v>
      </c>
    </row>
    <row r="961" spans="1:8" ht="12.75">
      <c r="A961" s="962" t="s">
        <v>1360</v>
      </c>
      <c r="B961" t="s">
        <v>781</v>
      </c>
      <c r="C961" t="s">
        <v>390</v>
      </c>
      <c r="D961" t="s">
        <v>549</v>
      </c>
      <c r="E961" t="s">
        <v>1413</v>
      </c>
      <c r="F961" t="s">
        <v>115</v>
      </c>
      <c r="G961" t="s">
        <v>1368</v>
      </c>
      <c r="H961">
        <v>31694</v>
      </c>
    </row>
    <row r="962" spans="1:8" ht="12.75">
      <c r="A962" s="962" t="s">
        <v>1360</v>
      </c>
      <c r="B962" t="s">
        <v>781</v>
      </c>
      <c r="C962" t="s">
        <v>390</v>
      </c>
      <c r="D962" t="s">
        <v>549</v>
      </c>
      <c r="E962" t="s">
        <v>1414</v>
      </c>
      <c r="F962" t="s">
        <v>1256</v>
      </c>
      <c r="G962" t="s">
        <v>1350</v>
      </c>
      <c r="H962">
        <v>651</v>
      </c>
    </row>
    <row r="963" spans="1:8" ht="12.75">
      <c r="A963" s="962" t="s">
        <v>1360</v>
      </c>
      <c r="B963" t="s">
        <v>781</v>
      </c>
      <c r="C963" t="s">
        <v>390</v>
      </c>
      <c r="D963" t="s">
        <v>549</v>
      </c>
      <c r="E963" t="s">
        <v>1414</v>
      </c>
      <c r="F963" t="s">
        <v>1256</v>
      </c>
      <c r="G963" t="s">
        <v>1361</v>
      </c>
      <c r="H963">
        <v>651</v>
      </c>
    </row>
    <row r="964" spans="1:8" ht="12.75">
      <c r="A964" s="962" t="s">
        <v>1360</v>
      </c>
      <c r="B964" t="s">
        <v>781</v>
      </c>
      <c r="C964" t="s">
        <v>390</v>
      </c>
      <c r="D964" t="s">
        <v>549</v>
      </c>
      <c r="E964" t="s">
        <v>1414</v>
      </c>
      <c r="F964" t="s">
        <v>1256</v>
      </c>
      <c r="G964" t="s">
        <v>1362</v>
      </c>
      <c r="H964">
        <v>651</v>
      </c>
    </row>
    <row r="965" spans="1:8" ht="12.75">
      <c r="A965" s="962" t="s">
        <v>1360</v>
      </c>
      <c r="B965" t="s">
        <v>781</v>
      </c>
      <c r="C965" t="s">
        <v>390</v>
      </c>
      <c r="D965" t="s">
        <v>549</v>
      </c>
      <c r="E965" t="s">
        <v>1414</v>
      </c>
      <c r="F965" t="s">
        <v>1256</v>
      </c>
      <c r="G965" t="s">
        <v>1351</v>
      </c>
      <c r="H965">
        <v>651</v>
      </c>
    </row>
    <row r="966" spans="1:8" ht="12.75">
      <c r="A966" s="962" t="s">
        <v>1360</v>
      </c>
      <c r="B966" t="s">
        <v>781</v>
      </c>
      <c r="C966" t="s">
        <v>390</v>
      </c>
      <c r="D966" t="s">
        <v>549</v>
      </c>
      <c r="E966" t="s">
        <v>1414</v>
      </c>
      <c r="F966" t="s">
        <v>1256</v>
      </c>
      <c r="G966" t="s">
        <v>1352</v>
      </c>
      <c r="H966">
        <v>651</v>
      </c>
    </row>
    <row r="967" spans="1:8" ht="12.75">
      <c r="A967" s="962" t="s">
        <v>1360</v>
      </c>
      <c r="B967" t="s">
        <v>781</v>
      </c>
      <c r="C967" t="s">
        <v>390</v>
      </c>
      <c r="D967" t="s">
        <v>549</v>
      </c>
      <c r="E967" t="s">
        <v>1414</v>
      </c>
      <c r="F967" t="s">
        <v>1256</v>
      </c>
      <c r="G967" t="s">
        <v>1363</v>
      </c>
      <c r="H967">
        <v>651</v>
      </c>
    </row>
    <row r="968" spans="1:8" ht="12.75">
      <c r="A968" s="962" t="s">
        <v>1360</v>
      </c>
      <c r="B968" t="s">
        <v>781</v>
      </c>
      <c r="C968" t="s">
        <v>390</v>
      </c>
      <c r="D968" t="s">
        <v>549</v>
      </c>
      <c r="E968" t="s">
        <v>1414</v>
      </c>
      <c r="F968" t="s">
        <v>1256</v>
      </c>
      <c r="G968" t="s">
        <v>1364</v>
      </c>
      <c r="H968">
        <v>651</v>
      </c>
    </row>
    <row r="969" spans="1:8" ht="12.75">
      <c r="A969" s="962" t="s">
        <v>1360</v>
      </c>
      <c r="B969" t="s">
        <v>781</v>
      </c>
      <c r="C969" t="s">
        <v>390</v>
      </c>
      <c r="D969" t="s">
        <v>549</v>
      </c>
      <c r="E969" t="s">
        <v>1414</v>
      </c>
      <c r="F969" t="s">
        <v>1256</v>
      </c>
      <c r="G969" t="s">
        <v>1353</v>
      </c>
      <c r="H969">
        <v>651</v>
      </c>
    </row>
    <row r="970" spans="1:8" ht="12.75">
      <c r="A970" s="962" t="s">
        <v>1360</v>
      </c>
      <c r="B970" t="s">
        <v>781</v>
      </c>
      <c r="C970" t="s">
        <v>390</v>
      </c>
      <c r="D970" t="s">
        <v>549</v>
      </c>
      <c r="E970" t="s">
        <v>1414</v>
      </c>
      <c r="F970" t="s">
        <v>1256</v>
      </c>
      <c r="G970" t="s">
        <v>1365</v>
      </c>
      <c r="H970">
        <v>651</v>
      </c>
    </row>
    <row r="971" spans="1:8" ht="12.75">
      <c r="A971" s="962" t="s">
        <v>1360</v>
      </c>
      <c r="B971" t="s">
        <v>781</v>
      </c>
      <c r="C971" t="s">
        <v>390</v>
      </c>
      <c r="D971" t="s">
        <v>549</v>
      </c>
      <c r="E971" t="s">
        <v>1414</v>
      </c>
      <c r="F971" t="s">
        <v>1256</v>
      </c>
      <c r="G971" t="s">
        <v>1366</v>
      </c>
      <c r="H971">
        <v>651</v>
      </c>
    </row>
    <row r="972" spans="1:8" ht="12.75">
      <c r="A972" s="962" t="s">
        <v>1360</v>
      </c>
      <c r="B972" t="s">
        <v>781</v>
      </c>
      <c r="C972" t="s">
        <v>390</v>
      </c>
      <c r="D972" t="s">
        <v>549</v>
      </c>
      <c r="E972" t="s">
        <v>1414</v>
      </c>
      <c r="F972" t="s">
        <v>1256</v>
      </c>
      <c r="G972" t="s">
        <v>1367</v>
      </c>
      <c r="H972">
        <v>651</v>
      </c>
    </row>
    <row r="973" spans="1:8" ht="12.75">
      <c r="A973" s="962" t="s">
        <v>1360</v>
      </c>
      <c r="B973" t="s">
        <v>781</v>
      </c>
      <c r="C973" t="s">
        <v>390</v>
      </c>
      <c r="D973" t="s">
        <v>549</v>
      </c>
      <c r="E973" t="s">
        <v>1414</v>
      </c>
      <c r="F973" t="s">
        <v>1256</v>
      </c>
      <c r="G973" t="s">
        <v>1368</v>
      </c>
      <c r="H973">
        <v>651</v>
      </c>
    </row>
    <row r="974" spans="1:8" ht="12.75">
      <c r="A974" s="962" t="s">
        <v>1360</v>
      </c>
      <c r="B974" t="s">
        <v>781</v>
      </c>
      <c r="C974" t="s">
        <v>390</v>
      </c>
      <c r="D974" t="s">
        <v>549</v>
      </c>
      <c r="E974" t="s">
        <v>1414</v>
      </c>
      <c r="F974" t="s">
        <v>115</v>
      </c>
      <c r="G974" t="s">
        <v>1350</v>
      </c>
      <c r="H974">
        <v>5394</v>
      </c>
    </row>
    <row r="975" spans="1:8" ht="12.75">
      <c r="A975" s="962" t="s">
        <v>1360</v>
      </c>
      <c r="B975" t="s">
        <v>781</v>
      </c>
      <c r="C975" t="s">
        <v>390</v>
      </c>
      <c r="D975" t="s">
        <v>549</v>
      </c>
      <c r="E975" t="s">
        <v>1414</v>
      </c>
      <c r="F975" t="s">
        <v>115</v>
      </c>
      <c r="G975" t="s">
        <v>1361</v>
      </c>
      <c r="H975">
        <v>5394</v>
      </c>
    </row>
    <row r="976" spans="1:8" ht="12.75">
      <c r="A976" s="962" t="s">
        <v>1360</v>
      </c>
      <c r="B976" t="s">
        <v>781</v>
      </c>
      <c r="C976" t="s">
        <v>390</v>
      </c>
      <c r="D976" t="s">
        <v>549</v>
      </c>
      <c r="E976" t="s">
        <v>1414</v>
      </c>
      <c r="F976" t="s">
        <v>115</v>
      </c>
      <c r="G976" t="s">
        <v>1362</v>
      </c>
      <c r="H976">
        <v>5394</v>
      </c>
    </row>
    <row r="977" spans="1:8" ht="12.75">
      <c r="A977" s="962" t="s">
        <v>1360</v>
      </c>
      <c r="B977" t="s">
        <v>781</v>
      </c>
      <c r="C977" t="s">
        <v>390</v>
      </c>
      <c r="D977" t="s">
        <v>549</v>
      </c>
      <c r="E977" t="s">
        <v>1414</v>
      </c>
      <c r="F977" t="s">
        <v>115</v>
      </c>
      <c r="G977" t="s">
        <v>1351</v>
      </c>
      <c r="H977">
        <v>5394</v>
      </c>
    </row>
    <row r="978" spans="1:8" ht="12.75">
      <c r="A978" s="962" t="s">
        <v>1360</v>
      </c>
      <c r="B978" t="s">
        <v>781</v>
      </c>
      <c r="C978" t="s">
        <v>390</v>
      </c>
      <c r="D978" t="s">
        <v>549</v>
      </c>
      <c r="E978" t="s">
        <v>1414</v>
      </c>
      <c r="F978" t="s">
        <v>115</v>
      </c>
      <c r="G978" t="s">
        <v>1352</v>
      </c>
      <c r="H978">
        <v>5394</v>
      </c>
    </row>
    <row r="979" spans="1:8" ht="12.75">
      <c r="A979" s="962" t="s">
        <v>1360</v>
      </c>
      <c r="B979" t="s">
        <v>781</v>
      </c>
      <c r="C979" t="s">
        <v>390</v>
      </c>
      <c r="D979" t="s">
        <v>549</v>
      </c>
      <c r="E979" t="s">
        <v>1414</v>
      </c>
      <c r="F979" t="s">
        <v>115</v>
      </c>
      <c r="G979" t="s">
        <v>1363</v>
      </c>
      <c r="H979">
        <v>5394</v>
      </c>
    </row>
    <row r="980" spans="1:8" ht="12.75">
      <c r="A980" s="962" t="s">
        <v>1360</v>
      </c>
      <c r="B980" t="s">
        <v>781</v>
      </c>
      <c r="C980" t="s">
        <v>390</v>
      </c>
      <c r="D980" t="s">
        <v>549</v>
      </c>
      <c r="E980" t="s">
        <v>1414</v>
      </c>
      <c r="F980" t="s">
        <v>115</v>
      </c>
      <c r="G980" t="s">
        <v>1364</v>
      </c>
      <c r="H980">
        <v>5394</v>
      </c>
    </row>
    <row r="981" spans="1:8" ht="12.75">
      <c r="A981" s="962" t="s">
        <v>1360</v>
      </c>
      <c r="B981" t="s">
        <v>781</v>
      </c>
      <c r="C981" t="s">
        <v>390</v>
      </c>
      <c r="D981" t="s">
        <v>549</v>
      </c>
      <c r="E981" t="s">
        <v>1414</v>
      </c>
      <c r="F981" t="s">
        <v>115</v>
      </c>
      <c r="G981" t="s">
        <v>1353</v>
      </c>
      <c r="H981">
        <v>5394</v>
      </c>
    </row>
    <row r="982" spans="1:8" ht="12.75">
      <c r="A982" s="962" t="s">
        <v>1360</v>
      </c>
      <c r="B982" t="s">
        <v>781</v>
      </c>
      <c r="C982" t="s">
        <v>390</v>
      </c>
      <c r="D982" t="s">
        <v>549</v>
      </c>
      <c r="E982" t="s">
        <v>1414</v>
      </c>
      <c r="F982" t="s">
        <v>115</v>
      </c>
      <c r="G982" t="s">
        <v>1365</v>
      </c>
      <c r="H982">
        <v>5394</v>
      </c>
    </row>
    <row r="983" spans="1:8" ht="12.75">
      <c r="A983" s="962" t="s">
        <v>1360</v>
      </c>
      <c r="B983" t="s">
        <v>781</v>
      </c>
      <c r="C983" t="s">
        <v>390</v>
      </c>
      <c r="D983" t="s">
        <v>549</v>
      </c>
      <c r="E983" t="s">
        <v>1414</v>
      </c>
      <c r="F983" t="s">
        <v>115</v>
      </c>
      <c r="G983" t="s">
        <v>1366</v>
      </c>
      <c r="H983">
        <v>5394</v>
      </c>
    </row>
    <row r="984" spans="1:8" ht="12.75">
      <c r="A984" s="962" t="s">
        <v>1360</v>
      </c>
      <c r="B984" t="s">
        <v>781</v>
      </c>
      <c r="C984" t="s">
        <v>390</v>
      </c>
      <c r="D984" t="s">
        <v>549</v>
      </c>
      <c r="E984" t="s">
        <v>1414</v>
      </c>
      <c r="F984" t="s">
        <v>115</v>
      </c>
      <c r="G984" t="s">
        <v>1367</v>
      </c>
      <c r="H984">
        <v>5394</v>
      </c>
    </row>
    <row r="985" spans="1:8" ht="12.75">
      <c r="A985" s="962" t="s">
        <v>1360</v>
      </c>
      <c r="B985" t="s">
        <v>781</v>
      </c>
      <c r="C985" t="s">
        <v>390</v>
      </c>
      <c r="D985" t="s">
        <v>549</v>
      </c>
      <c r="E985" t="s">
        <v>1414</v>
      </c>
      <c r="F985" t="s">
        <v>115</v>
      </c>
      <c r="G985" t="s">
        <v>1368</v>
      </c>
      <c r="H985">
        <v>5394</v>
      </c>
    </row>
    <row r="986" spans="1:8" ht="12.75">
      <c r="A986" s="962" t="s">
        <v>1360</v>
      </c>
      <c r="B986" t="s">
        <v>781</v>
      </c>
      <c r="C986" t="s">
        <v>390</v>
      </c>
      <c r="D986" t="s">
        <v>549</v>
      </c>
      <c r="E986" t="s">
        <v>1415</v>
      </c>
      <c r="F986" t="s">
        <v>1256</v>
      </c>
      <c r="G986" t="s">
        <v>1350</v>
      </c>
      <c r="H986">
        <v>1058</v>
      </c>
    </row>
    <row r="987" spans="1:8" ht="12.75">
      <c r="A987" s="962" t="s">
        <v>1360</v>
      </c>
      <c r="B987" t="s">
        <v>781</v>
      </c>
      <c r="C987" t="s">
        <v>390</v>
      </c>
      <c r="D987" t="s">
        <v>549</v>
      </c>
      <c r="E987" t="s">
        <v>1415</v>
      </c>
      <c r="F987" t="s">
        <v>1256</v>
      </c>
      <c r="G987" t="s">
        <v>1361</v>
      </c>
      <c r="H987">
        <v>1058</v>
      </c>
    </row>
    <row r="988" spans="1:8" ht="12.75">
      <c r="A988" s="962" t="s">
        <v>1360</v>
      </c>
      <c r="B988" t="s">
        <v>781</v>
      </c>
      <c r="C988" t="s">
        <v>390</v>
      </c>
      <c r="D988" t="s">
        <v>549</v>
      </c>
      <c r="E988" t="s">
        <v>1415</v>
      </c>
      <c r="F988" t="s">
        <v>1256</v>
      </c>
      <c r="G988" t="s">
        <v>1362</v>
      </c>
      <c r="H988">
        <v>1058</v>
      </c>
    </row>
    <row r="989" spans="1:8" ht="12.75">
      <c r="A989" s="962" t="s">
        <v>1360</v>
      </c>
      <c r="B989" t="s">
        <v>781</v>
      </c>
      <c r="C989" t="s">
        <v>390</v>
      </c>
      <c r="D989" t="s">
        <v>549</v>
      </c>
      <c r="E989" t="s">
        <v>1415</v>
      </c>
      <c r="F989" t="s">
        <v>1256</v>
      </c>
      <c r="G989" t="s">
        <v>1351</v>
      </c>
      <c r="H989">
        <v>1058</v>
      </c>
    </row>
    <row r="990" spans="1:8" ht="12.75">
      <c r="A990" s="962" t="s">
        <v>1360</v>
      </c>
      <c r="B990" t="s">
        <v>781</v>
      </c>
      <c r="C990" t="s">
        <v>390</v>
      </c>
      <c r="D990" t="s">
        <v>549</v>
      </c>
      <c r="E990" t="s">
        <v>1415</v>
      </c>
      <c r="F990" t="s">
        <v>1256</v>
      </c>
      <c r="G990" t="s">
        <v>1352</v>
      </c>
      <c r="H990">
        <v>1058</v>
      </c>
    </row>
    <row r="991" spans="1:8" ht="12.75">
      <c r="A991" s="962" t="s">
        <v>1360</v>
      </c>
      <c r="B991" t="s">
        <v>781</v>
      </c>
      <c r="C991" t="s">
        <v>390</v>
      </c>
      <c r="D991" t="s">
        <v>549</v>
      </c>
      <c r="E991" t="s">
        <v>1415</v>
      </c>
      <c r="F991" t="s">
        <v>1256</v>
      </c>
      <c r="G991" t="s">
        <v>1363</v>
      </c>
      <c r="H991">
        <v>1058</v>
      </c>
    </row>
    <row r="992" spans="1:8" ht="12.75">
      <c r="A992" s="962" t="s">
        <v>1360</v>
      </c>
      <c r="B992" t="s">
        <v>781</v>
      </c>
      <c r="C992" t="s">
        <v>390</v>
      </c>
      <c r="D992" t="s">
        <v>549</v>
      </c>
      <c r="E992" t="s">
        <v>1415</v>
      </c>
      <c r="F992" t="s">
        <v>1256</v>
      </c>
      <c r="G992" t="s">
        <v>1364</v>
      </c>
      <c r="H992">
        <v>1058</v>
      </c>
    </row>
    <row r="993" spans="1:8" ht="12.75">
      <c r="A993" s="962" t="s">
        <v>1360</v>
      </c>
      <c r="B993" t="s">
        <v>781</v>
      </c>
      <c r="C993" t="s">
        <v>390</v>
      </c>
      <c r="D993" t="s">
        <v>549</v>
      </c>
      <c r="E993" t="s">
        <v>1415</v>
      </c>
      <c r="F993" t="s">
        <v>1256</v>
      </c>
      <c r="G993" t="s">
        <v>1353</v>
      </c>
      <c r="H993">
        <v>1058</v>
      </c>
    </row>
    <row r="994" spans="1:8" ht="12.75">
      <c r="A994" s="962" t="s">
        <v>1360</v>
      </c>
      <c r="B994" t="s">
        <v>781</v>
      </c>
      <c r="C994" t="s">
        <v>390</v>
      </c>
      <c r="D994" t="s">
        <v>549</v>
      </c>
      <c r="E994" t="s">
        <v>1415</v>
      </c>
      <c r="F994" t="s">
        <v>1256</v>
      </c>
      <c r="G994" t="s">
        <v>1365</v>
      </c>
      <c r="H994">
        <v>1058</v>
      </c>
    </row>
    <row r="995" spans="1:8" ht="12.75">
      <c r="A995" s="962" t="s">
        <v>1360</v>
      </c>
      <c r="B995" t="s">
        <v>781</v>
      </c>
      <c r="C995" t="s">
        <v>390</v>
      </c>
      <c r="D995" t="s">
        <v>549</v>
      </c>
      <c r="E995" t="s">
        <v>1415</v>
      </c>
      <c r="F995" t="s">
        <v>1256</v>
      </c>
      <c r="G995" t="s">
        <v>1366</v>
      </c>
      <c r="H995">
        <v>1058</v>
      </c>
    </row>
    <row r="996" spans="1:8" ht="12.75">
      <c r="A996" s="962" t="s">
        <v>1360</v>
      </c>
      <c r="B996" t="s">
        <v>781</v>
      </c>
      <c r="C996" t="s">
        <v>390</v>
      </c>
      <c r="D996" t="s">
        <v>549</v>
      </c>
      <c r="E996" t="s">
        <v>1415</v>
      </c>
      <c r="F996" t="s">
        <v>1256</v>
      </c>
      <c r="G996" t="s">
        <v>1367</v>
      </c>
      <c r="H996">
        <v>1058</v>
      </c>
    </row>
    <row r="997" spans="1:8" ht="12.75">
      <c r="A997" s="962" t="s">
        <v>1360</v>
      </c>
      <c r="B997" t="s">
        <v>781</v>
      </c>
      <c r="C997" t="s">
        <v>390</v>
      </c>
      <c r="D997" t="s">
        <v>549</v>
      </c>
      <c r="E997" t="s">
        <v>1415</v>
      </c>
      <c r="F997" t="s">
        <v>1256</v>
      </c>
      <c r="G997" t="s">
        <v>1368</v>
      </c>
      <c r="H997">
        <v>1058</v>
      </c>
    </row>
    <row r="998" spans="1:8" ht="12.75">
      <c r="A998" s="962" t="s">
        <v>1360</v>
      </c>
      <c r="B998" t="s">
        <v>781</v>
      </c>
      <c r="C998" t="s">
        <v>390</v>
      </c>
      <c r="D998" t="s">
        <v>549</v>
      </c>
      <c r="E998" t="s">
        <v>1415</v>
      </c>
      <c r="F998" t="s">
        <v>115</v>
      </c>
      <c r="G998" t="s">
        <v>1350</v>
      </c>
      <c r="H998">
        <v>8763</v>
      </c>
    </row>
    <row r="999" spans="1:8" ht="12.75">
      <c r="A999" s="962" t="s">
        <v>1360</v>
      </c>
      <c r="B999" t="s">
        <v>781</v>
      </c>
      <c r="C999" t="s">
        <v>390</v>
      </c>
      <c r="D999" t="s">
        <v>549</v>
      </c>
      <c r="E999" t="s">
        <v>1415</v>
      </c>
      <c r="F999" t="s">
        <v>115</v>
      </c>
      <c r="G999" t="s">
        <v>1361</v>
      </c>
      <c r="H999">
        <v>8763</v>
      </c>
    </row>
    <row r="1000" spans="1:8" ht="12.75">
      <c r="A1000" s="962" t="s">
        <v>1360</v>
      </c>
      <c r="B1000" t="s">
        <v>781</v>
      </c>
      <c r="C1000" t="s">
        <v>390</v>
      </c>
      <c r="D1000" t="s">
        <v>549</v>
      </c>
      <c r="E1000" t="s">
        <v>1415</v>
      </c>
      <c r="F1000" t="s">
        <v>115</v>
      </c>
      <c r="G1000" t="s">
        <v>1362</v>
      </c>
      <c r="H1000">
        <v>8763</v>
      </c>
    </row>
    <row r="1001" spans="1:8" ht="12.75">
      <c r="A1001" s="962" t="s">
        <v>1360</v>
      </c>
      <c r="B1001" t="s">
        <v>781</v>
      </c>
      <c r="C1001" t="s">
        <v>390</v>
      </c>
      <c r="D1001" t="s">
        <v>549</v>
      </c>
      <c r="E1001" t="s">
        <v>1415</v>
      </c>
      <c r="F1001" t="s">
        <v>115</v>
      </c>
      <c r="G1001" t="s">
        <v>1351</v>
      </c>
      <c r="H1001">
        <v>8763</v>
      </c>
    </row>
    <row r="1002" spans="1:8" ht="12.75">
      <c r="A1002" s="962" t="s">
        <v>1360</v>
      </c>
      <c r="B1002" t="s">
        <v>781</v>
      </c>
      <c r="C1002" t="s">
        <v>390</v>
      </c>
      <c r="D1002" t="s">
        <v>549</v>
      </c>
      <c r="E1002" t="s">
        <v>1415</v>
      </c>
      <c r="F1002" t="s">
        <v>115</v>
      </c>
      <c r="G1002" t="s">
        <v>1352</v>
      </c>
      <c r="H1002">
        <v>8763</v>
      </c>
    </row>
    <row r="1003" spans="1:8" ht="12.75">
      <c r="A1003" s="962" t="s">
        <v>1360</v>
      </c>
      <c r="B1003" t="s">
        <v>781</v>
      </c>
      <c r="C1003" t="s">
        <v>390</v>
      </c>
      <c r="D1003" t="s">
        <v>549</v>
      </c>
      <c r="E1003" t="s">
        <v>1415</v>
      </c>
      <c r="F1003" t="s">
        <v>115</v>
      </c>
      <c r="G1003" t="s">
        <v>1363</v>
      </c>
      <c r="H1003">
        <v>8763</v>
      </c>
    </row>
    <row r="1004" spans="1:8" ht="12.75">
      <c r="A1004" s="962" t="s">
        <v>1360</v>
      </c>
      <c r="B1004" t="s">
        <v>781</v>
      </c>
      <c r="C1004" t="s">
        <v>390</v>
      </c>
      <c r="D1004" t="s">
        <v>549</v>
      </c>
      <c r="E1004" t="s">
        <v>1415</v>
      </c>
      <c r="F1004" t="s">
        <v>115</v>
      </c>
      <c r="G1004" t="s">
        <v>1364</v>
      </c>
      <c r="H1004">
        <v>8763</v>
      </c>
    </row>
    <row r="1005" spans="1:8" ht="12.75">
      <c r="A1005" s="962" t="s">
        <v>1360</v>
      </c>
      <c r="B1005" t="s">
        <v>781</v>
      </c>
      <c r="C1005" t="s">
        <v>390</v>
      </c>
      <c r="D1005" t="s">
        <v>549</v>
      </c>
      <c r="E1005" t="s">
        <v>1415</v>
      </c>
      <c r="F1005" t="s">
        <v>115</v>
      </c>
      <c r="G1005" t="s">
        <v>1353</v>
      </c>
      <c r="H1005">
        <v>8763</v>
      </c>
    </row>
    <row r="1006" spans="1:8" ht="12.75">
      <c r="A1006" s="962" t="s">
        <v>1360</v>
      </c>
      <c r="B1006" t="s">
        <v>781</v>
      </c>
      <c r="C1006" t="s">
        <v>390</v>
      </c>
      <c r="D1006" t="s">
        <v>549</v>
      </c>
      <c r="E1006" t="s">
        <v>1415</v>
      </c>
      <c r="F1006" t="s">
        <v>115</v>
      </c>
      <c r="G1006" t="s">
        <v>1365</v>
      </c>
      <c r="H1006">
        <v>8763</v>
      </c>
    </row>
    <row r="1007" spans="1:8" ht="12.75">
      <c r="A1007" s="962" t="s">
        <v>1360</v>
      </c>
      <c r="B1007" t="s">
        <v>781</v>
      </c>
      <c r="C1007" t="s">
        <v>390</v>
      </c>
      <c r="D1007" t="s">
        <v>549</v>
      </c>
      <c r="E1007" t="s">
        <v>1415</v>
      </c>
      <c r="F1007" t="s">
        <v>115</v>
      </c>
      <c r="G1007" t="s">
        <v>1366</v>
      </c>
      <c r="H1007">
        <v>8763</v>
      </c>
    </row>
    <row r="1008" spans="1:8" ht="12.75">
      <c r="A1008" s="962" t="s">
        <v>1360</v>
      </c>
      <c r="B1008" t="s">
        <v>781</v>
      </c>
      <c r="C1008" t="s">
        <v>390</v>
      </c>
      <c r="D1008" t="s">
        <v>549</v>
      </c>
      <c r="E1008" t="s">
        <v>1415</v>
      </c>
      <c r="F1008" t="s">
        <v>115</v>
      </c>
      <c r="G1008" t="s">
        <v>1367</v>
      </c>
      <c r="H1008">
        <v>8763</v>
      </c>
    </row>
    <row r="1009" spans="1:8" ht="12.75">
      <c r="A1009" s="962" t="s">
        <v>1360</v>
      </c>
      <c r="B1009" t="s">
        <v>781</v>
      </c>
      <c r="C1009" t="s">
        <v>390</v>
      </c>
      <c r="D1009" t="s">
        <v>549</v>
      </c>
      <c r="E1009" t="s">
        <v>1415</v>
      </c>
      <c r="F1009" t="s">
        <v>115</v>
      </c>
      <c r="G1009" t="s">
        <v>1368</v>
      </c>
      <c r="H1009">
        <v>8763</v>
      </c>
    </row>
    <row r="1010" spans="1:8" ht="12.75">
      <c r="A1010" s="962" t="s">
        <v>1360</v>
      </c>
      <c r="B1010" t="s">
        <v>1038</v>
      </c>
      <c r="C1010" t="s">
        <v>390</v>
      </c>
      <c r="D1010" t="s">
        <v>1269</v>
      </c>
      <c r="E1010" t="s">
        <v>1416</v>
      </c>
      <c r="F1010" t="s">
        <v>115</v>
      </c>
      <c r="G1010" t="s">
        <v>1350</v>
      </c>
      <c r="H1010">
        <v>53463</v>
      </c>
    </row>
    <row r="1011" spans="1:8" ht="12.75">
      <c r="A1011" s="962" t="s">
        <v>1360</v>
      </c>
      <c r="B1011" t="s">
        <v>1038</v>
      </c>
      <c r="C1011" t="s">
        <v>390</v>
      </c>
      <c r="D1011" t="s">
        <v>1269</v>
      </c>
      <c r="E1011" t="s">
        <v>1416</v>
      </c>
      <c r="F1011" t="s">
        <v>115</v>
      </c>
      <c r="G1011" t="s">
        <v>1361</v>
      </c>
      <c r="H1011">
        <v>52545</v>
      </c>
    </row>
    <row r="1012" spans="1:8" ht="12.75">
      <c r="A1012" s="962" t="s">
        <v>1360</v>
      </c>
      <c r="B1012" t="s">
        <v>1038</v>
      </c>
      <c r="C1012" t="s">
        <v>390</v>
      </c>
      <c r="D1012" t="s">
        <v>1269</v>
      </c>
      <c r="E1012" t="s">
        <v>1416</v>
      </c>
      <c r="F1012" t="s">
        <v>115</v>
      </c>
      <c r="G1012" t="s">
        <v>1362</v>
      </c>
      <c r="H1012">
        <v>52545</v>
      </c>
    </row>
    <row r="1013" spans="1:8" ht="12.75">
      <c r="A1013" s="962" t="s">
        <v>1360</v>
      </c>
      <c r="B1013" t="s">
        <v>1038</v>
      </c>
      <c r="C1013" t="s">
        <v>390</v>
      </c>
      <c r="D1013" t="s">
        <v>1269</v>
      </c>
      <c r="E1013" t="s">
        <v>1416</v>
      </c>
      <c r="F1013" t="s">
        <v>115</v>
      </c>
      <c r="G1013" t="s">
        <v>1351</v>
      </c>
      <c r="H1013">
        <v>53463</v>
      </c>
    </row>
    <row r="1014" spans="1:8" ht="12.75">
      <c r="A1014" s="962" t="s">
        <v>1360</v>
      </c>
      <c r="B1014" t="s">
        <v>1038</v>
      </c>
      <c r="C1014" t="s">
        <v>390</v>
      </c>
      <c r="D1014" t="s">
        <v>1269</v>
      </c>
      <c r="E1014" t="s">
        <v>1416</v>
      </c>
      <c r="F1014" t="s">
        <v>115</v>
      </c>
      <c r="G1014" t="s">
        <v>1352</v>
      </c>
      <c r="H1014">
        <v>53463</v>
      </c>
    </row>
    <row r="1015" spans="1:8" ht="12.75">
      <c r="A1015" s="962" t="s">
        <v>1360</v>
      </c>
      <c r="B1015" t="s">
        <v>1038</v>
      </c>
      <c r="C1015" t="s">
        <v>390</v>
      </c>
      <c r="D1015" t="s">
        <v>1269</v>
      </c>
      <c r="E1015" t="s">
        <v>1416</v>
      </c>
      <c r="F1015" t="s">
        <v>115</v>
      </c>
      <c r="G1015" t="s">
        <v>1363</v>
      </c>
      <c r="H1015">
        <v>53463</v>
      </c>
    </row>
    <row r="1016" spans="1:8" ht="12.75">
      <c r="A1016" s="962" t="s">
        <v>1360</v>
      </c>
      <c r="B1016" t="s">
        <v>1038</v>
      </c>
      <c r="C1016" t="s">
        <v>390</v>
      </c>
      <c r="D1016" t="s">
        <v>1269</v>
      </c>
      <c r="E1016" t="s">
        <v>1416</v>
      </c>
      <c r="F1016" t="s">
        <v>115</v>
      </c>
      <c r="G1016" t="s">
        <v>1364</v>
      </c>
      <c r="H1016">
        <v>53463</v>
      </c>
    </row>
    <row r="1017" spans="1:8" ht="12.75">
      <c r="A1017" s="962" t="s">
        <v>1360</v>
      </c>
      <c r="B1017" t="s">
        <v>1038</v>
      </c>
      <c r="C1017" t="s">
        <v>390</v>
      </c>
      <c r="D1017" t="s">
        <v>1269</v>
      </c>
      <c r="E1017" t="s">
        <v>1416</v>
      </c>
      <c r="F1017" t="s">
        <v>115</v>
      </c>
      <c r="G1017" t="s">
        <v>1353</v>
      </c>
      <c r="H1017">
        <v>53463</v>
      </c>
    </row>
    <row r="1018" spans="1:8" ht="12.75">
      <c r="A1018" s="962" t="s">
        <v>1360</v>
      </c>
      <c r="B1018" t="s">
        <v>1038</v>
      </c>
      <c r="C1018" t="s">
        <v>390</v>
      </c>
      <c r="D1018" t="s">
        <v>1269</v>
      </c>
      <c r="E1018" t="s">
        <v>1416</v>
      </c>
      <c r="F1018" t="s">
        <v>115</v>
      </c>
      <c r="G1018" t="s">
        <v>1365</v>
      </c>
      <c r="H1018">
        <v>53463</v>
      </c>
    </row>
    <row r="1019" spans="1:8" ht="12.75">
      <c r="A1019" s="962" t="s">
        <v>1360</v>
      </c>
      <c r="B1019" t="s">
        <v>1038</v>
      </c>
      <c r="C1019" t="s">
        <v>390</v>
      </c>
      <c r="D1019" t="s">
        <v>1269</v>
      </c>
      <c r="E1019" t="s">
        <v>1416</v>
      </c>
      <c r="F1019" t="s">
        <v>115</v>
      </c>
      <c r="G1019" t="s">
        <v>1366</v>
      </c>
      <c r="H1019">
        <v>52545</v>
      </c>
    </row>
    <row r="1020" spans="1:8" ht="12.75">
      <c r="A1020" s="962" t="s">
        <v>1360</v>
      </c>
      <c r="B1020" t="s">
        <v>1038</v>
      </c>
      <c r="C1020" t="s">
        <v>390</v>
      </c>
      <c r="D1020" t="s">
        <v>1269</v>
      </c>
      <c r="E1020" t="s">
        <v>1416</v>
      </c>
      <c r="F1020" t="s">
        <v>115</v>
      </c>
      <c r="G1020" t="s">
        <v>1367</v>
      </c>
      <c r="H1020">
        <v>52545</v>
      </c>
    </row>
    <row r="1021" spans="1:8" ht="12.75">
      <c r="A1021" s="962" t="s">
        <v>1360</v>
      </c>
      <c r="B1021" t="s">
        <v>1038</v>
      </c>
      <c r="C1021" t="s">
        <v>390</v>
      </c>
      <c r="D1021" t="s">
        <v>1269</v>
      </c>
      <c r="E1021" t="s">
        <v>1416</v>
      </c>
      <c r="F1021" t="s">
        <v>115</v>
      </c>
      <c r="G1021" t="s">
        <v>1368</v>
      </c>
      <c r="H1021">
        <v>52545</v>
      </c>
    </row>
    <row r="1022" spans="1:8" ht="12.75">
      <c r="A1022" s="962" t="s">
        <v>1360</v>
      </c>
      <c r="B1022" t="s">
        <v>1038</v>
      </c>
      <c r="C1022" t="s">
        <v>1038</v>
      </c>
      <c r="D1022" t="s">
        <v>1269</v>
      </c>
      <c r="E1022" t="s">
        <v>1417</v>
      </c>
      <c r="F1022" t="s">
        <v>115</v>
      </c>
      <c r="G1022" t="s">
        <v>1350</v>
      </c>
      <c r="H1022">
        <v>416668</v>
      </c>
    </row>
    <row r="1023" spans="1:8" ht="12.75">
      <c r="A1023" s="962" t="s">
        <v>1360</v>
      </c>
      <c r="B1023" t="s">
        <v>1038</v>
      </c>
      <c r="C1023" t="s">
        <v>1038</v>
      </c>
      <c r="D1023" t="s">
        <v>1269</v>
      </c>
      <c r="E1023" t="s">
        <v>1417</v>
      </c>
      <c r="F1023" t="s">
        <v>115</v>
      </c>
      <c r="G1023" t="s">
        <v>1361</v>
      </c>
      <c r="H1023">
        <v>416668</v>
      </c>
    </row>
    <row r="1024" spans="1:8" ht="12.75">
      <c r="A1024" s="962" t="s">
        <v>1360</v>
      </c>
      <c r="B1024" t="s">
        <v>1038</v>
      </c>
      <c r="C1024" t="s">
        <v>1038</v>
      </c>
      <c r="D1024" t="s">
        <v>1269</v>
      </c>
      <c r="E1024" t="s">
        <v>1417</v>
      </c>
      <c r="F1024" t="s">
        <v>115</v>
      </c>
      <c r="G1024" t="s">
        <v>1362</v>
      </c>
      <c r="H1024">
        <v>416668</v>
      </c>
    </row>
    <row r="1025" spans="1:8" ht="12.75">
      <c r="A1025" s="962" t="s">
        <v>1360</v>
      </c>
      <c r="B1025" t="s">
        <v>1038</v>
      </c>
      <c r="C1025" t="s">
        <v>1038</v>
      </c>
      <c r="D1025" t="s">
        <v>1269</v>
      </c>
      <c r="E1025" t="s">
        <v>1417</v>
      </c>
      <c r="F1025" t="s">
        <v>115</v>
      </c>
      <c r="G1025" t="s">
        <v>1351</v>
      </c>
      <c r="H1025">
        <v>416668</v>
      </c>
    </row>
    <row r="1026" spans="1:8" ht="12.75">
      <c r="A1026" s="962" t="s">
        <v>1360</v>
      </c>
      <c r="B1026" t="s">
        <v>1038</v>
      </c>
      <c r="C1026" t="s">
        <v>1038</v>
      </c>
      <c r="D1026" t="s">
        <v>1269</v>
      </c>
      <c r="E1026" t="s">
        <v>1417</v>
      </c>
      <c r="F1026" t="s">
        <v>115</v>
      </c>
      <c r="G1026" t="s">
        <v>1352</v>
      </c>
      <c r="H1026">
        <v>416668</v>
      </c>
    </row>
    <row r="1027" spans="1:8" ht="12.75">
      <c r="A1027" s="962" t="s">
        <v>1360</v>
      </c>
      <c r="B1027" t="s">
        <v>1038</v>
      </c>
      <c r="C1027" t="s">
        <v>1038</v>
      </c>
      <c r="D1027" t="s">
        <v>1269</v>
      </c>
      <c r="E1027" t="s">
        <v>1417</v>
      </c>
      <c r="F1027" t="s">
        <v>115</v>
      </c>
      <c r="G1027" t="s">
        <v>1363</v>
      </c>
      <c r="H1027">
        <v>416668</v>
      </c>
    </row>
    <row r="1028" spans="1:8" ht="12.75">
      <c r="A1028" s="962" t="s">
        <v>1360</v>
      </c>
      <c r="B1028" t="s">
        <v>1038</v>
      </c>
      <c r="C1028" t="s">
        <v>1038</v>
      </c>
      <c r="D1028" t="s">
        <v>1269</v>
      </c>
      <c r="E1028" t="s">
        <v>1417</v>
      </c>
      <c r="F1028" t="s">
        <v>115</v>
      </c>
      <c r="G1028" t="s">
        <v>1364</v>
      </c>
      <c r="H1028">
        <v>416668</v>
      </c>
    </row>
    <row r="1029" spans="1:8" ht="12.75">
      <c r="A1029" s="962" t="s">
        <v>1360</v>
      </c>
      <c r="B1029" t="s">
        <v>1038</v>
      </c>
      <c r="C1029" t="s">
        <v>1038</v>
      </c>
      <c r="D1029" t="s">
        <v>1269</v>
      </c>
      <c r="E1029" t="s">
        <v>1417</v>
      </c>
      <c r="F1029" t="s">
        <v>115</v>
      </c>
      <c r="G1029" t="s">
        <v>1353</v>
      </c>
      <c r="H1029">
        <v>416668</v>
      </c>
    </row>
    <row r="1030" spans="1:8" ht="12.75">
      <c r="A1030" s="962" t="s">
        <v>1360</v>
      </c>
      <c r="B1030" t="s">
        <v>1038</v>
      </c>
      <c r="C1030" t="s">
        <v>1038</v>
      </c>
      <c r="D1030" t="s">
        <v>1269</v>
      </c>
      <c r="E1030" t="s">
        <v>1417</v>
      </c>
      <c r="F1030" t="s">
        <v>115</v>
      </c>
      <c r="G1030" t="s">
        <v>1365</v>
      </c>
      <c r="H1030">
        <v>416668</v>
      </c>
    </row>
    <row r="1031" spans="1:8" ht="12.75">
      <c r="A1031" s="962" t="s">
        <v>1360</v>
      </c>
      <c r="B1031" t="s">
        <v>1038</v>
      </c>
      <c r="C1031" t="s">
        <v>1038</v>
      </c>
      <c r="D1031" t="s">
        <v>1269</v>
      </c>
      <c r="E1031" t="s">
        <v>1417</v>
      </c>
      <c r="F1031" t="s">
        <v>115</v>
      </c>
      <c r="G1031" t="s">
        <v>1366</v>
      </c>
      <c r="H1031">
        <v>416668</v>
      </c>
    </row>
    <row r="1032" spans="1:8" ht="12.75">
      <c r="A1032" s="962" t="s">
        <v>1360</v>
      </c>
      <c r="B1032" t="s">
        <v>1038</v>
      </c>
      <c r="C1032" t="s">
        <v>1038</v>
      </c>
      <c r="D1032" t="s">
        <v>1269</v>
      </c>
      <c r="E1032" t="s">
        <v>1417</v>
      </c>
      <c r="F1032" t="s">
        <v>115</v>
      </c>
      <c r="G1032" t="s">
        <v>1367</v>
      </c>
      <c r="H1032">
        <v>416668</v>
      </c>
    </row>
    <row r="1033" spans="1:8" ht="12.75">
      <c r="A1033" s="962" t="s">
        <v>1360</v>
      </c>
      <c r="B1033" t="s">
        <v>1038</v>
      </c>
      <c r="C1033" t="s">
        <v>1038</v>
      </c>
      <c r="D1033" t="s">
        <v>1269</v>
      </c>
      <c r="E1033" t="s">
        <v>1417</v>
      </c>
      <c r="F1033" t="s">
        <v>115</v>
      </c>
      <c r="G1033" t="s">
        <v>1368</v>
      </c>
      <c r="H1033">
        <v>416668</v>
      </c>
    </row>
    <row r="1034" spans="1:8" ht="12.75">
      <c r="A1034" s="962" t="s">
        <v>1360</v>
      </c>
      <c r="B1034" t="s">
        <v>1038</v>
      </c>
      <c r="C1034" t="s">
        <v>1038</v>
      </c>
      <c r="D1034" t="s">
        <v>1269</v>
      </c>
      <c r="E1034" t="s">
        <v>1418</v>
      </c>
      <c r="F1034" t="s">
        <v>115</v>
      </c>
      <c r="G1034" t="s">
        <v>1350</v>
      </c>
      <c r="H1034">
        <v>11721</v>
      </c>
    </row>
    <row r="1035" spans="1:8" ht="12.75">
      <c r="A1035" s="962" t="s">
        <v>1360</v>
      </c>
      <c r="B1035" t="s">
        <v>1038</v>
      </c>
      <c r="C1035" t="s">
        <v>1038</v>
      </c>
      <c r="D1035" t="s">
        <v>1269</v>
      </c>
      <c r="E1035" t="s">
        <v>1418</v>
      </c>
      <c r="F1035" t="s">
        <v>115</v>
      </c>
      <c r="G1035" t="s">
        <v>1361</v>
      </c>
      <c r="H1035">
        <v>11721</v>
      </c>
    </row>
    <row r="1036" spans="1:8" ht="12.75">
      <c r="A1036" s="962" t="s">
        <v>1360</v>
      </c>
      <c r="B1036" t="s">
        <v>1038</v>
      </c>
      <c r="C1036" t="s">
        <v>1038</v>
      </c>
      <c r="D1036" t="s">
        <v>1269</v>
      </c>
      <c r="E1036" t="s">
        <v>1418</v>
      </c>
      <c r="F1036" t="s">
        <v>115</v>
      </c>
      <c r="G1036" t="s">
        <v>1362</v>
      </c>
      <c r="H1036">
        <v>11721</v>
      </c>
    </row>
    <row r="1037" spans="1:8" ht="12.75">
      <c r="A1037" s="962" t="s">
        <v>1360</v>
      </c>
      <c r="B1037" t="s">
        <v>1038</v>
      </c>
      <c r="C1037" t="s">
        <v>1038</v>
      </c>
      <c r="D1037" t="s">
        <v>1269</v>
      </c>
      <c r="E1037" t="s">
        <v>1418</v>
      </c>
      <c r="F1037" t="s">
        <v>115</v>
      </c>
      <c r="G1037" t="s">
        <v>1351</v>
      </c>
      <c r="H1037">
        <v>11721</v>
      </c>
    </row>
    <row r="1038" spans="1:8" ht="12.75">
      <c r="A1038" s="962" t="s">
        <v>1360</v>
      </c>
      <c r="B1038" t="s">
        <v>1038</v>
      </c>
      <c r="C1038" t="s">
        <v>1038</v>
      </c>
      <c r="D1038" t="s">
        <v>1269</v>
      </c>
      <c r="E1038" t="s">
        <v>1418</v>
      </c>
      <c r="F1038" t="s">
        <v>115</v>
      </c>
      <c r="G1038" t="s">
        <v>1352</v>
      </c>
      <c r="H1038">
        <v>11721</v>
      </c>
    </row>
    <row r="1039" spans="1:8" ht="12.75">
      <c r="A1039" s="962" t="s">
        <v>1360</v>
      </c>
      <c r="B1039" t="s">
        <v>1038</v>
      </c>
      <c r="C1039" t="s">
        <v>1038</v>
      </c>
      <c r="D1039" t="s">
        <v>1269</v>
      </c>
      <c r="E1039" t="s">
        <v>1418</v>
      </c>
      <c r="F1039" t="s">
        <v>115</v>
      </c>
      <c r="G1039" t="s">
        <v>1363</v>
      </c>
      <c r="H1039">
        <v>11721</v>
      </c>
    </row>
    <row r="1040" spans="1:8" ht="12.75">
      <c r="A1040" s="962" t="s">
        <v>1360</v>
      </c>
      <c r="B1040" t="s">
        <v>1038</v>
      </c>
      <c r="C1040" t="s">
        <v>1038</v>
      </c>
      <c r="D1040" t="s">
        <v>1269</v>
      </c>
      <c r="E1040" t="s">
        <v>1418</v>
      </c>
      <c r="F1040" t="s">
        <v>115</v>
      </c>
      <c r="G1040" t="s">
        <v>1364</v>
      </c>
      <c r="H1040">
        <v>11721</v>
      </c>
    </row>
    <row r="1041" spans="1:8" ht="12.75">
      <c r="A1041" s="962" t="s">
        <v>1360</v>
      </c>
      <c r="B1041" t="s">
        <v>1038</v>
      </c>
      <c r="C1041" t="s">
        <v>1038</v>
      </c>
      <c r="D1041" t="s">
        <v>1269</v>
      </c>
      <c r="E1041" t="s">
        <v>1418</v>
      </c>
      <c r="F1041" t="s">
        <v>115</v>
      </c>
      <c r="G1041" t="s">
        <v>1353</v>
      </c>
      <c r="H1041">
        <v>11721</v>
      </c>
    </row>
    <row r="1042" spans="1:8" ht="12.75">
      <c r="A1042" s="962" t="s">
        <v>1360</v>
      </c>
      <c r="B1042" t="s">
        <v>1038</v>
      </c>
      <c r="C1042" t="s">
        <v>1038</v>
      </c>
      <c r="D1042" t="s">
        <v>1269</v>
      </c>
      <c r="E1042" t="s">
        <v>1418</v>
      </c>
      <c r="F1042" t="s">
        <v>115</v>
      </c>
      <c r="G1042" t="s">
        <v>1365</v>
      </c>
      <c r="H1042">
        <v>11721</v>
      </c>
    </row>
    <row r="1043" spans="1:8" ht="12.75">
      <c r="A1043" s="962" t="s">
        <v>1360</v>
      </c>
      <c r="B1043" t="s">
        <v>1038</v>
      </c>
      <c r="C1043" t="s">
        <v>1038</v>
      </c>
      <c r="D1043" t="s">
        <v>1269</v>
      </c>
      <c r="E1043" t="s">
        <v>1418</v>
      </c>
      <c r="F1043" t="s">
        <v>115</v>
      </c>
      <c r="G1043" t="s">
        <v>1366</v>
      </c>
      <c r="H1043">
        <v>11721</v>
      </c>
    </row>
    <row r="1044" spans="1:8" ht="12.75">
      <c r="A1044" s="962" t="s">
        <v>1360</v>
      </c>
      <c r="B1044" t="s">
        <v>1038</v>
      </c>
      <c r="C1044" t="s">
        <v>1038</v>
      </c>
      <c r="D1044" t="s">
        <v>1269</v>
      </c>
      <c r="E1044" t="s">
        <v>1418</v>
      </c>
      <c r="F1044" t="s">
        <v>115</v>
      </c>
      <c r="G1044" t="s">
        <v>1367</v>
      </c>
      <c r="H1044">
        <v>11721</v>
      </c>
    </row>
    <row r="1045" spans="1:8" ht="12.75">
      <c r="A1045" s="962" t="s">
        <v>1360</v>
      </c>
      <c r="B1045" t="s">
        <v>1038</v>
      </c>
      <c r="C1045" t="s">
        <v>1038</v>
      </c>
      <c r="D1045" t="s">
        <v>1269</v>
      </c>
      <c r="E1045" t="s">
        <v>1418</v>
      </c>
      <c r="F1045" t="s">
        <v>115</v>
      </c>
      <c r="G1045" t="s">
        <v>1368</v>
      </c>
      <c r="H1045">
        <v>11721</v>
      </c>
    </row>
    <row r="1046" spans="1:8" ht="12.75">
      <c r="A1046" s="962" t="s">
        <v>1360</v>
      </c>
      <c r="B1046" t="s">
        <v>757</v>
      </c>
      <c r="C1046" t="s">
        <v>390</v>
      </c>
      <c r="D1046" t="s">
        <v>549</v>
      </c>
      <c r="E1046" t="s">
        <v>390</v>
      </c>
      <c r="F1046" t="s">
        <v>116</v>
      </c>
      <c r="G1046" t="s">
        <v>1350</v>
      </c>
      <c r="H1046">
        <v>0</v>
      </c>
    </row>
    <row r="1047" spans="1:8" ht="12.75">
      <c r="A1047" s="962" t="s">
        <v>1360</v>
      </c>
      <c r="B1047" t="s">
        <v>757</v>
      </c>
      <c r="C1047" t="s">
        <v>390</v>
      </c>
      <c r="D1047" t="s">
        <v>549</v>
      </c>
      <c r="E1047" t="s">
        <v>390</v>
      </c>
      <c r="F1047" t="s">
        <v>116</v>
      </c>
      <c r="G1047" t="s">
        <v>1361</v>
      </c>
      <c r="H1047">
        <v>0</v>
      </c>
    </row>
    <row r="1048" spans="1:8" ht="12.75">
      <c r="A1048" s="962" t="s">
        <v>1360</v>
      </c>
      <c r="B1048" t="s">
        <v>757</v>
      </c>
      <c r="C1048" t="s">
        <v>390</v>
      </c>
      <c r="D1048" t="s">
        <v>549</v>
      </c>
      <c r="E1048" t="s">
        <v>390</v>
      </c>
      <c r="F1048" t="s">
        <v>116</v>
      </c>
      <c r="G1048" t="s">
        <v>1362</v>
      </c>
      <c r="H1048">
        <v>0</v>
      </c>
    </row>
    <row r="1049" spans="1:8" ht="12.75">
      <c r="A1049" s="962" t="s">
        <v>1360</v>
      </c>
      <c r="B1049" t="s">
        <v>757</v>
      </c>
      <c r="C1049" t="s">
        <v>390</v>
      </c>
      <c r="D1049" t="s">
        <v>549</v>
      </c>
      <c r="E1049" t="s">
        <v>390</v>
      </c>
      <c r="F1049" t="s">
        <v>116</v>
      </c>
      <c r="G1049" t="s">
        <v>1351</v>
      </c>
      <c r="H1049">
        <v>0</v>
      </c>
    </row>
    <row r="1050" spans="1:8" ht="12.75">
      <c r="A1050" s="962" t="s">
        <v>1360</v>
      </c>
      <c r="B1050" t="s">
        <v>757</v>
      </c>
      <c r="C1050" t="s">
        <v>390</v>
      </c>
      <c r="D1050" t="s">
        <v>549</v>
      </c>
      <c r="E1050" t="s">
        <v>390</v>
      </c>
      <c r="F1050" t="s">
        <v>116</v>
      </c>
      <c r="G1050" t="s">
        <v>1352</v>
      </c>
      <c r="H1050">
        <v>0</v>
      </c>
    </row>
    <row r="1051" spans="1:8" ht="12.75">
      <c r="A1051" s="962" t="s">
        <v>1360</v>
      </c>
      <c r="B1051" t="s">
        <v>757</v>
      </c>
      <c r="C1051" t="s">
        <v>390</v>
      </c>
      <c r="D1051" t="s">
        <v>549</v>
      </c>
      <c r="E1051" t="s">
        <v>390</v>
      </c>
      <c r="F1051" t="s">
        <v>116</v>
      </c>
      <c r="G1051" t="s">
        <v>1363</v>
      </c>
      <c r="H1051">
        <v>0</v>
      </c>
    </row>
    <row r="1052" spans="1:8" ht="12.75">
      <c r="A1052" s="962" t="s">
        <v>1360</v>
      </c>
      <c r="B1052" t="s">
        <v>757</v>
      </c>
      <c r="C1052" t="s">
        <v>390</v>
      </c>
      <c r="D1052" t="s">
        <v>549</v>
      </c>
      <c r="E1052" t="s">
        <v>390</v>
      </c>
      <c r="F1052" t="s">
        <v>116</v>
      </c>
      <c r="G1052" t="s">
        <v>1364</v>
      </c>
      <c r="H1052">
        <v>11550</v>
      </c>
    </row>
    <row r="1053" spans="1:8" ht="12.75">
      <c r="A1053" s="962" t="s">
        <v>1360</v>
      </c>
      <c r="B1053" t="s">
        <v>757</v>
      </c>
      <c r="C1053" t="s">
        <v>390</v>
      </c>
      <c r="D1053" t="s">
        <v>549</v>
      </c>
      <c r="E1053" t="s">
        <v>390</v>
      </c>
      <c r="F1053" t="s">
        <v>116</v>
      </c>
      <c r="G1053" t="s">
        <v>1353</v>
      </c>
      <c r="H1053">
        <v>0</v>
      </c>
    </row>
    <row r="1054" spans="1:8" ht="12.75">
      <c r="A1054" s="962" t="s">
        <v>1360</v>
      </c>
      <c r="B1054" t="s">
        <v>757</v>
      </c>
      <c r="C1054" t="s">
        <v>390</v>
      </c>
      <c r="D1054" t="s">
        <v>549</v>
      </c>
      <c r="E1054" t="s">
        <v>390</v>
      </c>
      <c r="F1054" t="s">
        <v>116</v>
      </c>
      <c r="G1054" t="s">
        <v>1365</v>
      </c>
      <c r="H1054">
        <v>0</v>
      </c>
    </row>
    <row r="1055" spans="1:8" ht="12.75">
      <c r="A1055" s="962" t="s">
        <v>1360</v>
      </c>
      <c r="B1055" t="s">
        <v>757</v>
      </c>
      <c r="C1055" t="s">
        <v>390</v>
      </c>
      <c r="D1055" t="s">
        <v>549</v>
      </c>
      <c r="E1055" t="s">
        <v>390</v>
      </c>
      <c r="F1055" t="s">
        <v>116</v>
      </c>
      <c r="G1055" t="s">
        <v>1366</v>
      </c>
      <c r="H1055">
        <v>0</v>
      </c>
    </row>
    <row r="1056" spans="1:8" ht="12.75">
      <c r="A1056" s="962" t="s">
        <v>1360</v>
      </c>
      <c r="B1056" t="s">
        <v>757</v>
      </c>
      <c r="C1056" t="s">
        <v>390</v>
      </c>
      <c r="D1056" t="s">
        <v>549</v>
      </c>
      <c r="E1056" t="s">
        <v>390</v>
      </c>
      <c r="F1056" t="s">
        <v>116</v>
      </c>
      <c r="G1056" t="s">
        <v>1367</v>
      </c>
      <c r="H1056">
        <v>0</v>
      </c>
    </row>
    <row r="1057" spans="1:8" ht="12.75">
      <c r="A1057" s="962" t="s">
        <v>1360</v>
      </c>
      <c r="B1057" t="s">
        <v>757</v>
      </c>
      <c r="C1057" t="s">
        <v>390</v>
      </c>
      <c r="D1057" t="s">
        <v>549</v>
      </c>
      <c r="E1057" t="s">
        <v>390</v>
      </c>
      <c r="F1057" t="s">
        <v>116</v>
      </c>
      <c r="G1057" t="s">
        <v>1368</v>
      </c>
      <c r="H1057">
        <v>0</v>
      </c>
    </row>
    <row r="1058" spans="1:8" ht="12.75">
      <c r="A1058" s="962" t="s">
        <v>1360</v>
      </c>
      <c r="B1058" t="s">
        <v>757</v>
      </c>
      <c r="C1058" t="s">
        <v>390</v>
      </c>
      <c r="D1058" t="s">
        <v>549</v>
      </c>
      <c r="E1058" t="s">
        <v>1419</v>
      </c>
      <c r="F1058" t="s">
        <v>115</v>
      </c>
      <c r="G1058" t="s">
        <v>1350</v>
      </c>
      <c r="H1058">
        <v>-47667</v>
      </c>
    </row>
    <row r="1059" spans="1:8" ht="12.75">
      <c r="A1059" s="962" t="s">
        <v>1360</v>
      </c>
      <c r="B1059" t="s">
        <v>757</v>
      </c>
      <c r="C1059" t="s">
        <v>390</v>
      </c>
      <c r="D1059" t="s">
        <v>549</v>
      </c>
      <c r="E1059" t="s">
        <v>1419</v>
      </c>
      <c r="F1059" t="s">
        <v>115</v>
      </c>
      <c r="G1059" t="s">
        <v>1361</v>
      </c>
      <c r="H1059">
        <v>-47806</v>
      </c>
    </row>
    <row r="1060" spans="1:8" ht="12.75">
      <c r="A1060" s="962" t="s">
        <v>1360</v>
      </c>
      <c r="B1060" t="s">
        <v>757</v>
      </c>
      <c r="C1060" t="s">
        <v>390</v>
      </c>
      <c r="D1060" t="s">
        <v>549</v>
      </c>
      <c r="E1060" t="s">
        <v>1419</v>
      </c>
      <c r="F1060" t="s">
        <v>115</v>
      </c>
      <c r="G1060" t="s">
        <v>1362</v>
      </c>
      <c r="H1060">
        <v>-47207</v>
      </c>
    </row>
    <row r="1061" spans="1:8" ht="12.75">
      <c r="A1061" s="962" t="s">
        <v>1360</v>
      </c>
      <c r="B1061" t="s">
        <v>757</v>
      </c>
      <c r="C1061" t="s">
        <v>390</v>
      </c>
      <c r="D1061" t="s">
        <v>549</v>
      </c>
      <c r="E1061" t="s">
        <v>1419</v>
      </c>
      <c r="F1061" t="s">
        <v>115</v>
      </c>
      <c r="G1061" t="s">
        <v>1351</v>
      </c>
      <c r="H1061">
        <v>-46972</v>
      </c>
    </row>
    <row r="1062" spans="1:8" ht="12.75">
      <c r="A1062" s="962" t="s">
        <v>1360</v>
      </c>
      <c r="B1062" t="s">
        <v>757</v>
      </c>
      <c r="C1062" t="s">
        <v>390</v>
      </c>
      <c r="D1062" t="s">
        <v>549</v>
      </c>
      <c r="E1062" t="s">
        <v>1419</v>
      </c>
      <c r="F1062" t="s">
        <v>115</v>
      </c>
      <c r="G1062" t="s">
        <v>1352</v>
      </c>
      <c r="H1062">
        <v>-46819</v>
      </c>
    </row>
    <row r="1063" spans="1:8" ht="12.75">
      <c r="A1063" s="962" t="s">
        <v>1360</v>
      </c>
      <c r="B1063" t="s">
        <v>757</v>
      </c>
      <c r="C1063" t="s">
        <v>390</v>
      </c>
      <c r="D1063" t="s">
        <v>549</v>
      </c>
      <c r="E1063" t="s">
        <v>1419</v>
      </c>
      <c r="F1063" t="s">
        <v>115</v>
      </c>
      <c r="G1063" t="s">
        <v>1363</v>
      </c>
      <c r="H1063">
        <v>-47712</v>
      </c>
    </row>
    <row r="1064" spans="1:8" ht="12.75">
      <c r="A1064" s="962" t="s">
        <v>1360</v>
      </c>
      <c r="B1064" t="s">
        <v>757</v>
      </c>
      <c r="C1064" t="s">
        <v>390</v>
      </c>
      <c r="D1064" t="s">
        <v>549</v>
      </c>
      <c r="E1064" t="s">
        <v>1419</v>
      </c>
      <c r="F1064" t="s">
        <v>115</v>
      </c>
      <c r="G1064" t="s">
        <v>1364</v>
      </c>
      <c r="H1064">
        <v>-48002</v>
      </c>
    </row>
    <row r="1065" spans="1:8" ht="12.75">
      <c r="A1065" s="962" t="s">
        <v>1360</v>
      </c>
      <c r="B1065" t="s">
        <v>757</v>
      </c>
      <c r="C1065" t="s">
        <v>390</v>
      </c>
      <c r="D1065" t="s">
        <v>549</v>
      </c>
      <c r="E1065" t="s">
        <v>1419</v>
      </c>
      <c r="F1065" t="s">
        <v>115</v>
      </c>
      <c r="G1065" t="s">
        <v>1353</v>
      </c>
      <c r="H1065">
        <v>-47213</v>
      </c>
    </row>
    <row r="1066" spans="1:8" ht="12.75">
      <c r="A1066" s="962" t="s">
        <v>1360</v>
      </c>
      <c r="B1066" t="s">
        <v>757</v>
      </c>
      <c r="C1066" t="s">
        <v>390</v>
      </c>
      <c r="D1066" t="s">
        <v>549</v>
      </c>
      <c r="E1066" t="s">
        <v>1419</v>
      </c>
      <c r="F1066" t="s">
        <v>115</v>
      </c>
      <c r="G1066" t="s">
        <v>1365</v>
      </c>
      <c r="H1066">
        <v>-47545</v>
      </c>
    </row>
    <row r="1067" spans="1:8" ht="12.75">
      <c r="A1067" s="962" t="s">
        <v>1360</v>
      </c>
      <c r="B1067" t="s">
        <v>757</v>
      </c>
      <c r="C1067" t="s">
        <v>390</v>
      </c>
      <c r="D1067" t="s">
        <v>549</v>
      </c>
      <c r="E1067" t="s">
        <v>1419</v>
      </c>
      <c r="F1067" t="s">
        <v>115</v>
      </c>
      <c r="G1067" t="s">
        <v>1366</v>
      </c>
      <c r="H1067">
        <v>-47284</v>
      </c>
    </row>
    <row r="1068" spans="1:8" ht="12.75">
      <c r="A1068" s="962" t="s">
        <v>1360</v>
      </c>
      <c r="B1068" t="s">
        <v>757</v>
      </c>
      <c r="C1068" t="s">
        <v>390</v>
      </c>
      <c r="D1068" t="s">
        <v>549</v>
      </c>
      <c r="E1068" t="s">
        <v>1419</v>
      </c>
      <c r="F1068" t="s">
        <v>115</v>
      </c>
      <c r="G1068" t="s">
        <v>1367</v>
      </c>
      <c r="H1068">
        <v>-47136</v>
      </c>
    </row>
    <row r="1069" spans="1:8" ht="12.75">
      <c r="A1069" s="962" t="s">
        <v>1360</v>
      </c>
      <c r="B1069" t="s">
        <v>757</v>
      </c>
      <c r="C1069" t="s">
        <v>390</v>
      </c>
      <c r="D1069" t="s">
        <v>549</v>
      </c>
      <c r="E1069" t="s">
        <v>1419</v>
      </c>
      <c r="F1069" t="s">
        <v>115</v>
      </c>
      <c r="G1069" t="s">
        <v>1368</v>
      </c>
      <c r="H1069">
        <v>-47752</v>
      </c>
    </row>
    <row r="1070" spans="1:8" ht="12.75">
      <c r="A1070" s="962" t="s">
        <v>1360</v>
      </c>
      <c r="B1070" t="s">
        <v>757</v>
      </c>
      <c r="C1070" t="s">
        <v>390</v>
      </c>
      <c r="D1070" t="s">
        <v>549</v>
      </c>
      <c r="E1070" t="s">
        <v>1419</v>
      </c>
      <c r="F1070" t="s">
        <v>1238</v>
      </c>
      <c r="G1070" t="s">
        <v>1350</v>
      </c>
      <c r="H1070">
        <v>-2879</v>
      </c>
    </row>
    <row r="1071" spans="1:8" ht="12.75">
      <c r="A1071" s="962" t="s">
        <v>1360</v>
      </c>
      <c r="B1071" t="s">
        <v>757</v>
      </c>
      <c r="C1071" t="s">
        <v>390</v>
      </c>
      <c r="D1071" t="s">
        <v>549</v>
      </c>
      <c r="E1071" t="s">
        <v>1419</v>
      </c>
      <c r="F1071" t="s">
        <v>1238</v>
      </c>
      <c r="G1071" t="s">
        <v>1361</v>
      </c>
      <c r="H1071">
        <v>-3598</v>
      </c>
    </row>
    <row r="1072" spans="1:8" ht="12.75">
      <c r="A1072" s="962" t="s">
        <v>1360</v>
      </c>
      <c r="B1072" t="s">
        <v>757</v>
      </c>
      <c r="C1072" t="s">
        <v>390</v>
      </c>
      <c r="D1072" t="s">
        <v>549</v>
      </c>
      <c r="E1072" t="s">
        <v>1419</v>
      </c>
      <c r="F1072" t="s">
        <v>1238</v>
      </c>
      <c r="G1072" t="s">
        <v>1362</v>
      </c>
      <c r="H1072">
        <v>-1439</v>
      </c>
    </row>
    <row r="1073" spans="1:8" ht="12.75">
      <c r="A1073" s="962" t="s">
        <v>1360</v>
      </c>
      <c r="B1073" t="s">
        <v>757</v>
      </c>
      <c r="C1073" t="s">
        <v>390</v>
      </c>
      <c r="D1073" t="s">
        <v>549</v>
      </c>
      <c r="E1073" t="s">
        <v>1419</v>
      </c>
      <c r="F1073" t="s">
        <v>1238</v>
      </c>
      <c r="G1073" t="s">
        <v>1351</v>
      </c>
      <c r="H1073">
        <v>-1439</v>
      </c>
    </row>
    <row r="1074" spans="1:8" ht="12.75">
      <c r="A1074" s="962" t="s">
        <v>1360</v>
      </c>
      <c r="B1074" t="s">
        <v>757</v>
      </c>
      <c r="C1074" t="s">
        <v>390</v>
      </c>
      <c r="D1074" t="s">
        <v>549</v>
      </c>
      <c r="E1074" t="s">
        <v>1419</v>
      </c>
      <c r="F1074" t="s">
        <v>1238</v>
      </c>
      <c r="G1074" t="s">
        <v>1352</v>
      </c>
      <c r="H1074">
        <v>-1439</v>
      </c>
    </row>
    <row r="1075" spans="1:8" ht="12.75">
      <c r="A1075" s="962" t="s">
        <v>1360</v>
      </c>
      <c r="B1075" t="s">
        <v>757</v>
      </c>
      <c r="C1075" t="s">
        <v>390</v>
      </c>
      <c r="D1075" t="s">
        <v>549</v>
      </c>
      <c r="E1075" t="s">
        <v>1419</v>
      </c>
      <c r="F1075" t="s">
        <v>1238</v>
      </c>
      <c r="G1075" t="s">
        <v>1363</v>
      </c>
      <c r="H1075">
        <v>-3598</v>
      </c>
    </row>
    <row r="1076" spans="1:8" ht="12.75">
      <c r="A1076" s="962" t="s">
        <v>1360</v>
      </c>
      <c r="B1076" t="s">
        <v>757</v>
      </c>
      <c r="C1076" t="s">
        <v>390</v>
      </c>
      <c r="D1076" t="s">
        <v>549</v>
      </c>
      <c r="E1076" t="s">
        <v>1419</v>
      </c>
      <c r="F1076" t="s">
        <v>1238</v>
      </c>
      <c r="G1076" t="s">
        <v>1364</v>
      </c>
      <c r="H1076">
        <v>-3598</v>
      </c>
    </row>
    <row r="1077" spans="1:8" ht="12.75">
      <c r="A1077" s="962" t="s">
        <v>1360</v>
      </c>
      <c r="B1077" t="s">
        <v>757</v>
      </c>
      <c r="C1077" t="s">
        <v>390</v>
      </c>
      <c r="D1077" t="s">
        <v>549</v>
      </c>
      <c r="E1077" t="s">
        <v>1419</v>
      </c>
      <c r="F1077" t="s">
        <v>1238</v>
      </c>
      <c r="G1077" t="s">
        <v>1353</v>
      </c>
      <c r="H1077">
        <v>-2158</v>
      </c>
    </row>
    <row r="1078" spans="1:8" ht="12.75">
      <c r="A1078" s="962" t="s">
        <v>1360</v>
      </c>
      <c r="B1078" t="s">
        <v>757</v>
      </c>
      <c r="C1078" t="s">
        <v>390</v>
      </c>
      <c r="D1078" t="s">
        <v>549</v>
      </c>
      <c r="E1078" t="s">
        <v>1419</v>
      </c>
      <c r="F1078" t="s">
        <v>1238</v>
      </c>
      <c r="G1078" t="s">
        <v>1365</v>
      </c>
      <c r="H1078">
        <v>-2879</v>
      </c>
    </row>
    <row r="1079" spans="1:8" ht="12.75">
      <c r="A1079" s="962" t="s">
        <v>1360</v>
      </c>
      <c r="B1079" t="s">
        <v>757</v>
      </c>
      <c r="C1079" t="s">
        <v>390</v>
      </c>
      <c r="D1079" t="s">
        <v>549</v>
      </c>
      <c r="E1079" t="s">
        <v>1419</v>
      </c>
      <c r="F1079" t="s">
        <v>1238</v>
      </c>
      <c r="G1079" t="s">
        <v>1366</v>
      </c>
      <c r="H1079">
        <v>-1439</v>
      </c>
    </row>
    <row r="1080" spans="1:8" ht="12.75">
      <c r="A1080" s="962" t="s">
        <v>1360</v>
      </c>
      <c r="B1080" t="s">
        <v>757</v>
      </c>
      <c r="C1080" t="s">
        <v>390</v>
      </c>
      <c r="D1080" t="s">
        <v>549</v>
      </c>
      <c r="E1080" t="s">
        <v>1419</v>
      </c>
      <c r="F1080" t="s">
        <v>1238</v>
      </c>
      <c r="G1080" t="s">
        <v>1367</v>
      </c>
      <c r="H1080">
        <v>-1439</v>
      </c>
    </row>
    <row r="1081" spans="1:8" ht="12.75">
      <c r="A1081" s="962" t="s">
        <v>1360</v>
      </c>
      <c r="B1081" t="s">
        <v>757</v>
      </c>
      <c r="C1081" t="s">
        <v>390</v>
      </c>
      <c r="D1081" t="s">
        <v>549</v>
      </c>
      <c r="E1081" t="s">
        <v>1419</v>
      </c>
      <c r="F1081" t="s">
        <v>1238</v>
      </c>
      <c r="G1081" t="s">
        <v>1368</v>
      </c>
      <c r="H1081">
        <v>-2879</v>
      </c>
    </row>
    <row r="1082" spans="1:8" ht="12.75">
      <c r="A1082" s="962" t="s">
        <v>1360</v>
      </c>
      <c r="B1082" t="s">
        <v>757</v>
      </c>
      <c r="C1082" t="s">
        <v>390</v>
      </c>
      <c r="D1082" t="s">
        <v>549</v>
      </c>
      <c r="E1082" t="s">
        <v>1419</v>
      </c>
      <c r="F1082" t="s">
        <v>116</v>
      </c>
      <c r="G1082" t="s">
        <v>1350</v>
      </c>
      <c r="H1082">
        <v>-56079</v>
      </c>
    </row>
    <row r="1083" spans="1:8" ht="12.75">
      <c r="A1083" s="962" t="s">
        <v>1360</v>
      </c>
      <c r="B1083" t="s">
        <v>757</v>
      </c>
      <c r="C1083" t="s">
        <v>390</v>
      </c>
      <c r="D1083" t="s">
        <v>549</v>
      </c>
      <c r="E1083" t="s">
        <v>1419</v>
      </c>
      <c r="F1083" t="s">
        <v>116</v>
      </c>
      <c r="G1083" t="s">
        <v>1361</v>
      </c>
      <c r="H1083">
        <v>-68363</v>
      </c>
    </row>
    <row r="1084" spans="1:8" ht="12.75">
      <c r="A1084" s="962" t="s">
        <v>1360</v>
      </c>
      <c r="B1084" t="s">
        <v>757</v>
      </c>
      <c r="C1084" t="s">
        <v>390</v>
      </c>
      <c r="D1084" t="s">
        <v>549</v>
      </c>
      <c r="E1084" t="s">
        <v>1419</v>
      </c>
      <c r="F1084" t="s">
        <v>116</v>
      </c>
      <c r="G1084" t="s">
        <v>1362</v>
      </c>
      <c r="H1084">
        <v>-31440</v>
      </c>
    </row>
    <row r="1085" spans="1:8" ht="12.75">
      <c r="A1085" s="962" t="s">
        <v>1360</v>
      </c>
      <c r="B1085" t="s">
        <v>757</v>
      </c>
      <c r="C1085" t="s">
        <v>390</v>
      </c>
      <c r="D1085" t="s">
        <v>549</v>
      </c>
      <c r="E1085" t="s">
        <v>1419</v>
      </c>
      <c r="F1085" t="s">
        <v>116</v>
      </c>
      <c r="G1085" t="s">
        <v>1351</v>
      </c>
      <c r="H1085">
        <v>-31479</v>
      </c>
    </row>
    <row r="1086" spans="1:8" ht="12.75">
      <c r="A1086" s="962" t="s">
        <v>1360</v>
      </c>
      <c r="B1086" t="s">
        <v>757</v>
      </c>
      <c r="C1086" t="s">
        <v>390</v>
      </c>
      <c r="D1086" t="s">
        <v>549</v>
      </c>
      <c r="E1086" t="s">
        <v>1419</v>
      </c>
      <c r="F1086" t="s">
        <v>116</v>
      </c>
      <c r="G1086" t="s">
        <v>1352</v>
      </c>
      <c r="H1086">
        <v>-31432</v>
      </c>
    </row>
    <row r="1087" spans="1:8" ht="12.75">
      <c r="A1087" s="962" t="s">
        <v>1360</v>
      </c>
      <c r="B1087" t="s">
        <v>757</v>
      </c>
      <c r="C1087" t="s">
        <v>390</v>
      </c>
      <c r="D1087" t="s">
        <v>549</v>
      </c>
      <c r="E1087" t="s">
        <v>1419</v>
      </c>
      <c r="F1087" t="s">
        <v>116</v>
      </c>
      <c r="G1087" t="s">
        <v>1363</v>
      </c>
      <c r="H1087">
        <v>-68334</v>
      </c>
    </row>
    <row r="1088" spans="1:8" ht="12.75">
      <c r="A1088" s="962" t="s">
        <v>1360</v>
      </c>
      <c r="B1088" t="s">
        <v>757</v>
      </c>
      <c r="C1088" t="s">
        <v>390</v>
      </c>
      <c r="D1088" t="s">
        <v>549</v>
      </c>
      <c r="E1088" t="s">
        <v>1419</v>
      </c>
      <c r="F1088" t="s">
        <v>116</v>
      </c>
      <c r="G1088" t="s">
        <v>1364</v>
      </c>
      <c r="H1088">
        <v>-68429</v>
      </c>
    </row>
    <row r="1089" spans="1:8" ht="12.75">
      <c r="A1089" s="962" t="s">
        <v>1360</v>
      </c>
      <c r="B1089" t="s">
        <v>757</v>
      </c>
      <c r="C1089" t="s">
        <v>390</v>
      </c>
      <c r="D1089" t="s">
        <v>549</v>
      </c>
      <c r="E1089" t="s">
        <v>1419</v>
      </c>
      <c r="F1089" t="s">
        <v>116</v>
      </c>
      <c r="G1089" t="s">
        <v>1353</v>
      </c>
      <c r="H1089">
        <v>-43801</v>
      </c>
    </row>
    <row r="1090" spans="1:8" ht="12.75">
      <c r="A1090" s="962" t="s">
        <v>1360</v>
      </c>
      <c r="B1090" t="s">
        <v>757</v>
      </c>
      <c r="C1090" t="s">
        <v>390</v>
      </c>
      <c r="D1090" t="s">
        <v>549</v>
      </c>
      <c r="E1090" t="s">
        <v>1419</v>
      </c>
      <c r="F1090" t="s">
        <v>116</v>
      </c>
      <c r="G1090" t="s">
        <v>1365</v>
      </c>
      <c r="H1090">
        <v>-56042</v>
      </c>
    </row>
    <row r="1091" spans="1:8" ht="12.75">
      <c r="A1091" s="962" t="s">
        <v>1360</v>
      </c>
      <c r="B1091" t="s">
        <v>757</v>
      </c>
      <c r="C1091" t="s">
        <v>390</v>
      </c>
      <c r="D1091" t="s">
        <v>549</v>
      </c>
      <c r="E1091" t="s">
        <v>1419</v>
      </c>
      <c r="F1091" t="s">
        <v>116</v>
      </c>
      <c r="G1091" t="s">
        <v>1366</v>
      </c>
      <c r="H1091">
        <v>-31463</v>
      </c>
    </row>
    <row r="1092" spans="1:8" ht="12.75">
      <c r="A1092" s="962" t="s">
        <v>1360</v>
      </c>
      <c r="B1092" t="s">
        <v>757</v>
      </c>
      <c r="C1092" t="s">
        <v>390</v>
      </c>
      <c r="D1092" t="s">
        <v>549</v>
      </c>
      <c r="E1092" t="s">
        <v>1419</v>
      </c>
      <c r="F1092" t="s">
        <v>116</v>
      </c>
      <c r="G1092" t="s">
        <v>1367</v>
      </c>
      <c r="H1092">
        <v>-31418</v>
      </c>
    </row>
    <row r="1093" spans="1:8" ht="12.75">
      <c r="A1093" s="962" t="s">
        <v>1360</v>
      </c>
      <c r="B1093" t="s">
        <v>757</v>
      </c>
      <c r="C1093" t="s">
        <v>390</v>
      </c>
      <c r="D1093" t="s">
        <v>549</v>
      </c>
      <c r="E1093" t="s">
        <v>1419</v>
      </c>
      <c r="F1093" t="s">
        <v>116</v>
      </c>
      <c r="G1093" t="s">
        <v>1368</v>
      </c>
      <c r="H1093">
        <v>-56100</v>
      </c>
    </row>
    <row r="1094" spans="1:8" ht="12.75">
      <c r="A1094" s="962" t="s">
        <v>1360</v>
      </c>
      <c r="B1094" t="s">
        <v>757</v>
      </c>
      <c r="C1094" t="s">
        <v>390</v>
      </c>
      <c r="D1094" t="s">
        <v>549</v>
      </c>
      <c r="E1094" t="s">
        <v>1420</v>
      </c>
      <c r="F1094" t="s">
        <v>115</v>
      </c>
      <c r="G1094" t="s">
        <v>1350</v>
      </c>
      <c r="H1094">
        <v>106334</v>
      </c>
    </row>
    <row r="1095" spans="1:8" ht="12.75">
      <c r="A1095" s="962" t="s">
        <v>1360</v>
      </c>
      <c r="B1095" t="s">
        <v>757</v>
      </c>
      <c r="C1095" t="s">
        <v>390</v>
      </c>
      <c r="D1095" t="s">
        <v>549</v>
      </c>
      <c r="E1095" t="s">
        <v>1420</v>
      </c>
      <c r="F1095" t="s">
        <v>115</v>
      </c>
      <c r="G1095" t="s">
        <v>1361</v>
      </c>
      <c r="H1095">
        <v>115014</v>
      </c>
    </row>
    <row r="1096" spans="1:8" ht="12.75">
      <c r="A1096" s="962" t="s">
        <v>1360</v>
      </c>
      <c r="B1096" t="s">
        <v>757</v>
      </c>
      <c r="C1096" t="s">
        <v>390</v>
      </c>
      <c r="D1096" t="s">
        <v>549</v>
      </c>
      <c r="E1096" t="s">
        <v>1420</v>
      </c>
      <c r="F1096" t="s">
        <v>115</v>
      </c>
      <c r="G1096" t="s">
        <v>1362</v>
      </c>
      <c r="H1096">
        <v>106334</v>
      </c>
    </row>
    <row r="1097" spans="1:8" ht="12.75">
      <c r="A1097" s="962" t="s">
        <v>1360</v>
      </c>
      <c r="B1097" t="s">
        <v>757</v>
      </c>
      <c r="C1097" t="s">
        <v>390</v>
      </c>
      <c r="D1097" t="s">
        <v>549</v>
      </c>
      <c r="E1097" t="s">
        <v>1420</v>
      </c>
      <c r="F1097" t="s">
        <v>115</v>
      </c>
      <c r="G1097" t="s">
        <v>1351</v>
      </c>
      <c r="H1097">
        <v>98025</v>
      </c>
    </row>
    <row r="1098" spans="1:8" ht="12.75">
      <c r="A1098" s="962" t="s">
        <v>1360</v>
      </c>
      <c r="B1098" t="s">
        <v>757</v>
      </c>
      <c r="C1098" t="s">
        <v>390</v>
      </c>
      <c r="D1098" t="s">
        <v>549</v>
      </c>
      <c r="E1098" t="s">
        <v>1420</v>
      </c>
      <c r="F1098" t="s">
        <v>115</v>
      </c>
      <c r="G1098" t="s">
        <v>1352</v>
      </c>
      <c r="H1098">
        <v>107360</v>
      </c>
    </row>
    <row r="1099" spans="1:8" ht="12.75">
      <c r="A1099" s="962" t="s">
        <v>1360</v>
      </c>
      <c r="B1099" t="s">
        <v>757</v>
      </c>
      <c r="C1099" t="s">
        <v>390</v>
      </c>
      <c r="D1099" t="s">
        <v>549</v>
      </c>
      <c r="E1099" t="s">
        <v>1420</v>
      </c>
      <c r="F1099" t="s">
        <v>115</v>
      </c>
      <c r="G1099" t="s">
        <v>1363</v>
      </c>
      <c r="H1099">
        <v>119847</v>
      </c>
    </row>
    <row r="1100" spans="1:8" ht="12.75">
      <c r="A1100" s="962" t="s">
        <v>1360</v>
      </c>
      <c r="B1100" t="s">
        <v>757</v>
      </c>
      <c r="C1100" t="s">
        <v>390</v>
      </c>
      <c r="D1100" t="s">
        <v>549</v>
      </c>
      <c r="E1100" t="s">
        <v>1420</v>
      </c>
      <c r="F1100" t="s">
        <v>115</v>
      </c>
      <c r="G1100" t="s">
        <v>1364</v>
      </c>
      <c r="H1100">
        <v>105347</v>
      </c>
    </row>
    <row r="1101" spans="1:8" ht="12.75">
      <c r="A1101" s="962" t="s">
        <v>1360</v>
      </c>
      <c r="B1101" t="s">
        <v>757</v>
      </c>
      <c r="C1101" t="s">
        <v>390</v>
      </c>
      <c r="D1101" t="s">
        <v>549</v>
      </c>
      <c r="E1101" t="s">
        <v>1420</v>
      </c>
      <c r="F1101" t="s">
        <v>115</v>
      </c>
      <c r="G1101" t="s">
        <v>1353</v>
      </c>
      <c r="H1101">
        <v>98025</v>
      </c>
    </row>
    <row r="1102" spans="1:8" ht="12.75">
      <c r="A1102" s="962" t="s">
        <v>1360</v>
      </c>
      <c r="B1102" t="s">
        <v>757</v>
      </c>
      <c r="C1102" t="s">
        <v>390</v>
      </c>
      <c r="D1102" t="s">
        <v>549</v>
      </c>
      <c r="E1102" t="s">
        <v>1420</v>
      </c>
      <c r="F1102" t="s">
        <v>115</v>
      </c>
      <c r="G1102" t="s">
        <v>1365</v>
      </c>
      <c r="H1102">
        <v>111167</v>
      </c>
    </row>
    <row r="1103" spans="1:8" ht="12.75">
      <c r="A1103" s="962" t="s">
        <v>1360</v>
      </c>
      <c r="B1103" t="s">
        <v>757</v>
      </c>
      <c r="C1103" t="s">
        <v>390</v>
      </c>
      <c r="D1103" t="s">
        <v>549</v>
      </c>
      <c r="E1103" t="s">
        <v>1420</v>
      </c>
      <c r="F1103" t="s">
        <v>115</v>
      </c>
      <c r="G1103" t="s">
        <v>1366</v>
      </c>
      <c r="H1103">
        <v>101500</v>
      </c>
    </row>
    <row r="1104" spans="1:8" ht="12.75">
      <c r="A1104" s="962" t="s">
        <v>1360</v>
      </c>
      <c r="B1104" t="s">
        <v>757</v>
      </c>
      <c r="C1104" t="s">
        <v>390</v>
      </c>
      <c r="D1104" t="s">
        <v>549</v>
      </c>
      <c r="E1104" t="s">
        <v>1420</v>
      </c>
      <c r="F1104" t="s">
        <v>115</v>
      </c>
      <c r="G1104" t="s">
        <v>1367</v>
      </c>
      <c r="H1104">
        <v>111167</v>
      </c>
    </row>
    <row r="1105" spans="1:8" ht="12.75">
      <c r="A1105" s="962" t="s">
        <v>1360</v>
      </c>
      <c r="B1105" t="s">
        <v>757</v>
      </c>
      <c r="C1105" t="s">
        <v>390</v>
      </c>
      <c r="D1105" t="s">
        <v>549</v>
      </c>
      <c r="E1105" t="s">
        <v>1420</v>
      </c>
      <c r="F1105" t="s">
        <v>115</v>
      </c>
      <c r="G1105" t="s">
        <v>1368</v>
      </c>
      <c r="H1105">
        <v>101500</v>
      </c>
    </row>
    <row r="1106" spans="1:8" ht="12.75">
      <c r="A1106" s="962" t="s">
        <v>1360</v>
      </c>
      <c r="B1106" t="s">
        <v>757</v>
      </c>
      <c r="C1106" t="s">
        <v>390</v>
      </c>
      <c r="D1106" t="s">
        <v>549</v>
      </c>
      <c r="E1106" t="s">
        <v>1420</v>
      </c>
      <c r="F1106" t="s">
        <v>1238</v>
      </c>
      <c r="G1106" t="s">
        <v>1350</v>
      </c>
      <c r="H1106">
        <v>11213</v>
      </c>
    </row>
    <row r="1107" spans="1:8" ht="12.75">
      <c r="A1107" s="962" t="s">
        <v>1360</v>
      </c>
      <c r="B1107" t="s">
        <v>757</v>
      </c>
      <c r="C1107" t="s">
        <v>390</v>
      </c>
      <c r="D1107" t="s">
        <v>549</v>
      </c>
      <c r="E1107" t="s">
        <v>1420</v>
      </c>
      <c r="F1107" t="s">
        <v>1238</v>
      </c>
      <c r="G1107" t="s">
        <v>1361</v>
      </c>
      <c r="H1107">
        <v>11521</v>
      </c>
    </row>
    <row r="1108" spans="1:8" ht="12.75">
      <c r="A1108" s="962" t="s">
        <v>1360</v>
      </c>
      <c r="B1108" t="s">
        <v>757</v>
      </c>
      <c r="C1108" t="s">
        <v>390</v>
      </c>
      <c r="D1108" t="s">
        <v>549</v>
      </c>
      <c r="E1108" t="s">
        <v>1420</v>
      </c>
      <c r="F1108" t="s">
        <v>1238</v>
      </c>
      <c r="G1108" t="s">
        <v>1362</v>
      </c>
      <c r="H1108">
        <v>11521</v>
      </c>
    </row>
    <row r="1109" spans="1:8" ht="12.75">
      <c r="A1109" s="962" t="s">
        <v>1360</v>
      </c>
      <c r="B1109" t="s">
        <v>757</v>
      </c>
      <c r="C1109" t="s">
        <v>390</v>
      </c>
      <c r="D1109" t="s">
        <v>549</v>
      </c>
      <c r="E1109" t="s">
        <v>1420</v>
      </c>
      <c r="F1109" t="s">
        <v>1238</v>
      </c>
      <c r="G1109" t="s">
        <v>1351</v>
      </c>
      <c r="H1109">
        <v>10703</v>
      </c>
    </row>
    <row r="1110" spans="1:8" ht="12.75">
      <c r="A1110" s="962" t="s">
        <v>1360</v>
      </c>
      <c r="B1110" t="s">
        <v>757</v>
      </c>
      <c r="C1110" t="s">
        <v>390</v>
      </c>
      <c r="D1110" t="s">
        <v>549</v>
      </c>
      <c r="E1110" t="s">
        <v>1420</v>
      </c>
      <c r="F1110" t="s">
        <v>1238</v>
      </c>
      <c r="G1110" t="s">
        <v>1352</v>
      </c>
      <c r="H1110">
        <v>11722</v>
      </c>
    </row>
    <row r="1111" spans="1:8" ht="12.75">
      <c r="A1111" s="962" t="s">
        <v>1360</v>
      </c>
      <c r="B1111" t="s">
        <v>757</v>
      </c>
      <c r="C1111" t="s">
        <v>390</v>
      </c>
      <c r="D1111" t="s">
        <v>549</v>
      </c>
      <c r="E1111" t="s">
        <v>1420</v>
      </c>
      <c r="F1111" t="s">
        <v>1238</v>
      </c>
      <c r="G1111" t="s">
        <v>1363</v>
      </c>
      <c r="H1111">
        <v>12045</v>
      </c>
    </row>
    <row r="1112" spans="1:8" ht="12.75">
      <c r="A1112" s="962" t="s">
        <v>1360</v>
      </c>
      <c r="B1112" t="s">
        <v>757</v>
      </c>
      <c r="C1112" t="s">
        <v>390</v>
      </c>
      <c r="D1112" t="s">
        <v>549</v>
      </c>
      <c r="E1112" t="s">
        <v>1420</v>
      </c>
      <c r="F1112" t="s">
        <v>1238</v>
      </c>
      <c r="G1112" t="s">
        <v>1364</v>
      </c>
      <c r="H1112">
        <v>10474</v>
      </c>
    </row>
    <row r="1113" spans="1:8" ht="12.75">
      <c r="A1113" s="962" t="s">
        <v>1360</v>
      </c>
      <c r="B1113" t="s">
        <v>757</v>
      </c>
      <c r="C1113" t="s">
        <v>390</v>
      </c>
      <c r="D1113" t="s">
        <v>549</v>
      </c>
      <c r="E1113" t="s">
        <v>1420</v>
      </c>
      <c r="F1113" t="s">
        <v>1238</v>
      </c>
      <c r="G1113" t="s">
        <v>1353</v>
      </c>
      <c r="H1113">
        <v>10703</v>
      </c>
    </row>
    <row r="1114" spans="1:8" ht="12.75">
      <c r="A1114" s="962" t="s">
        <v>1360</v>
      </c>
      <c r="B1114" t="s">
        <v>757</v>
      </c>
      <c r="C1114" t="s">
        <v>390</v>
      </c>
      <c r="D1114" t="s">
        <v>549</v>
      </c>
      <c r="E1114" t="s">
        <v>1420</v>
      </c>
      <c r="F1114" t="s">
        <v>1238</v>
      </c>
      <c r="G1114" t="s">
        <v>1365</v>
      </c>
      <c r="H1114">
        <v>12045</v>
      </c>
    </row>
    <row r="1115" spans="1:8" ht="12.75">
      <c r="A1115" s="962" t="s">
        <v>1360</v>
      </c>
      <c r="B1115" t="s">
        <v>757</v>
      </c>
      <c r="C1115" t="s">
        <v>390</v>
      </c>
      <c r="D1115" t="s">
        <v>549</v>
      </c>
      <c r="E1115" t="s">
        <v>1420</v>
      </c>
      <c r="F1115" t="s">
        <v>1238</v>
      </c>
      <c r="G1115" t="s">
        <v>1366</v>
      </c>
      <c r="H1115">
        <v>10997</v>
      </c>
    </row>
    <row r="1116" spans="1:8" ht="12.75">
      <c r="A1116" s="962" t="s">
        <v>1360</v>
      </c>
      <c r="B1116" t="s">
        <v>757</v>
      </c>
      <c r="C1116" t="s">
        <v>390</v>
      </c>
      <c r="D1116" t="s">
        <v>549</v>
      </c>
      <c r="E1116" t="s">
        <v>1420</v>
      </c>
      <c r="F1116" t="s">
        <v>1238</v>
      </c>
      <c r="G1116" t="s">
        <v>1367</v>
      </c>
      <c r="H1116">
        <v>12045</v>
      </c>
    </row>
    <row r="1117" spans="1:8" ht="12.75">
      <c r="A1117" s="962" t="s">
        <v>1360</v>
      </c>
      <c r="B1117" t="s">
        <v>757</v>
      </c>
      <c r="C1117" t="s">
        <v>390</v>
      </c>
      <c r="D1117" t="s">
        <v>549</v>
      </c>
      <c r="E1117" t="s">
        <v>1420</v>
      </c>
      <c r="F1117" t="s">
        <v>1238</v>
      </c>
      <c r="G1117" t="s">
        <v>1368</v>
      </c>
      <c r="H1117">
        <v>10997</v>
      </c>
    </row>
    <row r="1118" spans="1:8" ht="12.75">
      <c r="A1118" s="962" t="s">
        <v>1360</v>
      </c>
      <c r="B1118" t="s">
        <v>757</v>
      </c>
      <c r="C1118" t="s">
        <v>390</v>
      </c>
      <c r="D1118" t="s">
        <v>549</v>
      </c>
      <c r="E1118" t="s">
        <v>1420</v>
      </c>
      <c r="F1118" t="s">
        <v>116</v>
      </c>
      <c r="G1118" t="s">
        <v>1350</v>
      </c>
      <c r="H1118">
        <v>246535</v>
      </c>
    </row>
    <row r="1119" spans="1:8" ht="12.75">
      <c r="A1119" s="962" t="s">
        <v>1360</v>
      </c>
      <c r="B1119" t="s">
        <v>757</v>
      </c>
      <c r="C1119" t="s">
        <v>390</v>
      </c>
      <c r="D1119" t="s">
        <v>549</v>
      </c>
      <c r="E1119" t="s">
        <v>1420</v>
      </c>
      <c r="F1119" t="s">
        <v>116</v>
      </c>
      <c r="G1119" t="s">
        <v>1361</v>
      </c>
      <c r="H1119">
        <v>254983</v>
      </c>
    </row>
    <row r="1120" spans="1:8" ht="12.75">
      <c r="A1120" s="962" t="s">
        <v>1360</v>
      </c>
      <c r="B1120" t="s">
        <v>757</v>
      </c>
      <c r="C1120" t="s">
        <v>390</v>
      </c>
      <c r="D1120" t="s">
        <v>549</v>
      </c>
      <c r="E1120" t="s">
        <v>1420</v>
      </c>
      <c r="F1120" t="s">
        <v>116</v>
      </c>
      <c r="G1120" t="s">
        <v>1362</v>
      </c>
      <c r="H1120">
        <v>252183</v>
      </c>
    </row>
    <row r="1121" spans="1:8" ht="12.75">
      <c r="A1121" s="962" t="s">
        <v>1360</v>
      </c>
      <c r="B1121" t="s">
        <v>757</v>
      </c>
      <c r="C1121" t="s">
        <v>390</v>
      </c>
      <c r="D1121" t="s">
        <v>549</v>
      </c>
      <c r="E1121" t="s">
        <v>1420</v>
      </c>
      <c r="F1121" t="s">
        <v>116</v>
      </c>
      <c r="G1121" t="s">
        <v>1351</v>
      </c>
      <c r="H1121">
        <v>233770</v>
      </c>
    </row>
    <row r="1122" spans="1:8" ht="12.75">
      <c r="A1122" s="962" t="s">
        <v>1360</v>
      </c>
      <c r="B1122" t="s">
        <v>757</v>
      </c>
      <c r="C1122" t="s">
        <v>390</v>
      </c>
      <c r="D1122" t="s">
        <v>549</v>
      </c>
      <c r="E1122" t="s">
        <v>1420</v>
      </c>
      <c r="F1122" t="s">
        <v>116</v>
      </c>
      <c r="G1122" t="s">
        <v>1352</v>
      </c>
      <c r="H1122">
        <v>256164</v>
      </c>
    </row>
    <row r="1123" spans="1:8" ht="12.75">
      <c r="A1123" s="962" t="s">
        <v>1360</v>
      </c>
      <c r="B1123" t="s">
        <v>757</v>
      </c>
      <c r="C1123" t="s">
        <v>390</v>
      </c>
      <c r="D1123" t="s">
        <v>549</v>
      </c>
      <c r="E1123" t="s">
        <v>1420</v>
      </c>
      <c r="F1123" t="s">
        <v>116</v>
      </c>
      <c r="G1123" t="s">
        <v>1363</v>
      </c>
      <c r="H1123">
        <v>265897</v>
      </c>
    </row>
    <row r="1124" spans="1:8" ht="12.75">
      <c r="A1124" s="962" t="s">
        <v>1360</v>
      </c>
      <c r="B1124" t="s">
        <v>757</v>
      </c>
      <c r="C1124" t="s">
        <v>390</v>
      </c>
      <c r="D1124" t="s">
        <v>549</v>
      </c>
      <c r="E1124" t="s">
        <v>1420</v>
      </c>
      <c r="F1124" t="s">
        <v>116</v>
      </c>
      <c r="G1124" t="s">
        <v>1364</v>
      </c>
      <c r="H1124">
        <v>232764</v>
      </c>
    </row>
    <row r="1125" spans="1:8" ht="12.75">
      <c r="A1125" s="962" t="s">
        <v>1360</v>
      </c>
      <c r="B1125" t="s">
        <v>757</v>
      </c>
      <c r="C1125" t="s">
        <v>390</v>
      </c>
      <c r="D1125" t="s">
        <v>549</v>
      </c>
      <c r="E1125" t="s">
        <v>1420</v>
      </c>
      <c r="F1125" t="s">
        <v>116</v>
      </c>
      <c r="G1125" t="s">
        <v>1353</v>
      </c>
      <c r="H1125">
        <v>234938</v>
      </c>
    </row>
    <row r="1126" spans="1:8" ht="12.75">
      <c r="A1126" s="962" t="s">
        <v>1360</v>
      </c>
      <c r="B1126" t="s">
        <v>757</v>
      </c>
      <c r="C1126" t="s">
        <v>390</v>
      </c>
      <c r="D1126" t="s">
        <v>549</v>
      </c>
      <c r="E1126" t="s">
        <v>1420</v>
      </c>
      <c r="F1126" t="s">
        <v>116</v>
      </c>
      <c r="G1126" t="s">
        <v>1365</v>
      </c>
      <c r="H1126">
        <v>263097</v>
      </c>
    </row>
    <row r="1127" spans="1:8" ht="12.75">
      <c r="A1127" s="962" t="s">
        <v>1360</v>
      </c>
      <c r="B1127" t="s">
        <v>757</v>
      </c>
      <c r="C1127" t="s">
        <v>390</v>
      </c>
      <c r="D1127" t="s">
        <v>549</v>
      </c>
      <c r="E1127" t="s">
        <v>1420</v>
      </c>
      <c r="F1127" t="s">
        <v>116</v>
      </c>
      <c r="G1127" t="s">
        <v>1366</v>
      </c>
      <c r="H1127">
        <v>240879</v>
      </c>
    </row>
    <row r="1128" spans="1:8" ht="12.75">
      <c r="A1128" s="962" t="s">
        <v>1360</v>
      </c>
      <c r="B1128" t="s">
        <v>757</v>
      </c>
      <c r="C1128" t="s">
        <v>390</v>
      </c>
      <c r="D1128" t="s">
        <v>549</v>
      </c>
      <c r="E1128" t="s">
        <v>1420</v>
      </c>
      <c r="F1128" t="s">
        <v>116</v>
      </c>
      <c r="G1128" t="s">
        <v>1367</v>
      </c>
      <c r="H1128">
        <v>263097</v>
      </c>
    </row>
    <row r="1129" spans="1:8" ht="12.75">
      <c r="A1129" s="962" t="s">
        <v>1360</v>
      </c>
      <c r="B1129" t="s">
        <v>757</v>
      </c>
      <c r="C1129" t="s">
        <v>390</v>
      </c>
      <c r="D1129" t="s">
        <v>549</v>
      </c>
      <c r="E1129" t="s">
        <v>1420</v>
      </c>
      <c r="F1129" t="s">
        <v>116</v>
      </c>
      <c r="G1129" t="s">
        <v>1368</v>
      </c>
      <c r="H1129">
        <v>240879</v>
      </c>
    </row>
    <row r="1130" spans="1:8" ht="12.75">
      <c r="A1130" s="962" t="s">
        <v>1360</v>
      </c>
      <c r="B1130" t="s">
        <v>757</v>
      </c>
      <c r="C1130" t="s">
        <v>390</v>
      </c>
      <c r="D1130" t="s">
        <v>549</v>
      </c>
      <c r="E1130" t="s">
        <v>1421</v>
      </c>
      <c r="F1130" t="s">
        <v>1238</v>
      </c>
      <c r="G1130" t="s">
        <v>1350</v>
      </c>
      <c r="H1130">
        <v>1885</v>
      </c>
    </row>
    <row r="1131" spans="1:8" ht="12.75">
      <c r="A1131" s="962" t="s">
        <v>1360</v>
      </c>
      <c r="B1131" t="s">
        <v>757</v>
      </c>
      <c r="C1131" t="s">
        <v>390</v>
      </c>
      <c r="D1131" t="s">
        <v>549</v>
      </c>
      <c r="E1131" t="s">
        <v>1421</v>
      </c>
      <c r="F1131" t="s">
        <v>1238</v>
      </c>
      <c r="G1131" t="s">
        <v>1361</v>
      </c>
      <c r="H1131">
        <v>1885</v>
      </c>
    </row>
    <row r="1132" spans="1:8" ht="12.75">
      <c r="A1132" s="962" t="s">
        <v>1360</v>
      </c>
      <c r="B1132" t="s">
        <v>757</v>
      </c>
      <c r="C1132" t="s">
        <v>390</v>
      </c>
      <c r="D1132" t="s">
        <v>549</v>
      </c>
      <c r="E1132" t="s">
        <v>1421</v>
      </c>
      <c r="F1132" t="s">
        <v>1238</v>
      </c>
      <c r="G1132" t="s">
        <v>1362</v>
      </c>
      <c r="H1132">
        <v>1885</v>
      </c>
    </row>
    <row r="1133" spans="1:8" ht="12.75">
      <c r="A1133" s="962" t="s">
        <v>1360</v>
      </c>
      <c r="B1133" t="s">
        <v>757</v>
      </c>
      <c r="C1133" t="s">
        <v>390</v>
      </c>
      <c r="D1133" t="s">
        <v>549</v>
      </c>
      <c r="E1133" t="s">
        <v>1421</v>
      </c>
      <c r="F1133" t="s">
        <v>1238</v>
      </c>
      <c r="G1133" t="s">
        <v>1351</v>
      </c>
      <c r="H1133">
        <v>1885</v>
      </c>
    </row>
    <row r="1134" spans="1:8" ht="12.75">
      <c r="A1134" s="962" t="s">
        <v>1360</v>
      </c>
      <c r="B1134" t="s">
        <v>757</v>
      </c>
      <c r="C1134" t="s">
        <v>390</v>
      </c>
      <c r="D1134" t="s">
        <v>549</v>
      </c>
      <c r="E1134" t="s">
        <v>1421</v>
      </c>
      <c r="F1134" t="s">
        <v>1238</v>
      </c>
      <c r="G1134" t="s">
        <v>1352</v>
      </c>
      <c r="H1134">
        <v>1885</v>
      </c>
    </row>
    <row r="1135" spans="1:8" ht="12.75">
      <c r="A1135" s="962" t="s">
        <v>1360</v>
      </c>
      <c r="B1135" t="s">
        <v>757</v>
      </c>
      <c r="C1135" t="s">
        <v>390</v>
      </c>
      <c r="D1135" t="s">
        <v>549</v>
      </c>
      <c r="E1135" t="s">
        <v>1421</v>
      </c>
      <c r="F1135" t="s">
        <v>1238</v>
      </c>
      <c r="G1135" t="s">
        <v>1363</v>
      </c>
      <c r="H1135">
        <v>1885</v>
      </c>
    </row>
    <row r="1136" spans="1:8" ht="12.75">
      <c r="A1136" s="962" t="s">
        <v>1360</v>
      </c>
      <c r="B1136" t="s">
        <v>757</v>
      </c>
      <c r="C1136" t="s">
        <v>390</v>
      </c>
      <c r="D1136" t="s">
        <v>549</v>
      </c>
      <c r="E1136" t="s">
        <v>1421</v>
      </c>
      <c r="F1136" t="s">
        <v>1238</v>
      </c>
      <c r="G1136" t="s">
        <v>1364</v>
      </c>
      <c r="H1136">
        <v>1885</v>
      </c>
    </row>
    <row r="1137" spans="1:8" ht="12.75">
      <c r="A1137" s="962" t="s">
        <v>1360</v>
      </c>
      <c r="B1137" t="s">
        <v>757</v>
      </c>
      <c r="C1137" t="s">
        <v>390</v>
      </c>
      <c r="D1137" t="s">
        <v>549</v>
      </c>
      <c r="E1137" t="s">
        <v>1421</v>
      </c>
      <c r="F1137" t="s">
        <v>1238</v>
      </c>
      <c r="G1137" t="s">
        <v>1353</v>
      </c>
      <c r="H1137">
        <v>1885</v>
      </c>
    </row>
    <row r="1138" spans="1:8" ht="12.75">
      <c r="A1138" s="962" t="s">
        <v>1360</v>
      </c>
      <c r="B1138" t="s">
        <v>757</v>
      </c>
      <c r="C1138" t="s">
        <v>390</v>
      </c>
      <c r="D1138" t="s">
        <v>549</v>
      </c>
      <c r="E1138" t="s">
        <v>1421</v>
      </c>
      <c r="F1138" t="s">
        <v>1238</v>
      </c>
      <c r="G1138" t="s">
        <v>1365</v>
      </c>
      <c r="H1138">
        <v>1885</v>
      </c>
    </row>
    <row r="1139" spans="1:8" ht="12.75">
      <c r="A1139" s="962" t="s">
        <v>1360</v>
      </c>
      <c r="B1139" t="s">
        <v>757</v>
      </c>
      <c r="C1139" t="s">
        <v>390</v>
      </c>
      <c r="D1139" t="s">
        <v>549</v>
      </c>
      <c r="E1139" t="s">
        <v>1421</v>
      </c>
      <c r="F1139" t="s">
        <v>1238</v>
      </c>
      <c r="G1139" t="s">
        <v>1366</v>
      </c>
      <c r="H1139">
        <v>1885</v>
      </c>
    </row>
    <row r="1140" spans="1:8" ht="12.75">
      <c r="A1140" s="962" t="s">
        <v>1360</v>
      </c>
      <c r="B1140" t="s">
        <v>757</v>
      </c>
      <c r="C1140" t="s">
        <v>390</v>
      </c>
      <c r="D1140" t="s">
        <v>549</v>
      </c>
      <c r="E1140" t="s">
        <v>1421</v>
      </c>
      <c r="F1140" t="s">
        <v>1238</v>
      </c>
      <c r="G1140" t="s">
        <v>1367</v>
      </c>
      <c r="H1140">
        <v>1885</v>
      </c>
    </row>
    <row r="1141" spans="1:8" ht="12.75">
      <c r="A1141" s="962" t="s">
        <v>1360</v>
      </c>
      <c r="B1141" t="s">
        <v>757</v>
      </c>
      <c r="C1141" t="s">
        <v>390</v>
      </c>
      <c r="D1141" t="s">
        <v>549</v>
      </c>
      <c r="E1141" t="s">
        <v>1421</v>
      </c>
      <c r="F1141" t="s">
        <v>1238</v>
      </c>
      <c r="G1141" t="s">
        <v>1368</v>
      </c>
      <c r="H1141">
        <v>1885</v>
      </c>
    </row>
    <row r="1142" spans="1:8" ht="12.75">
      <c r="A1142" s="962" t="s">
        <v>1360</v>
      </c>
      <c r="B1142" t="s">
        <v>757</v>
      </c>
      <c r="C1142" t="s">
        <v>390</v>
      </c>
      <c r="D1142" t="s">
        <v>549</v>
      </c>
      <c r="E1142" t="s">
        <v>1421</v>
      </c>
      <c r="F1142" t="s">
        <v>116</v>
      </c>
      <c r="G1142" t="s">
        <v>1350</v>
      </c>
      <c r="H1142">
        <v>31612</v>
      </c>
    </row>
    <row r="1143" spans="1:8" ht="12.75">
      <c r="A1143" s="962" t="s">
        <v>1360</v>
      </c>
      <c r="B1143" t="s">
        <v>757</v>
      </c>
      <c r="C1143" t="s">
        <v>390</v>
      </c>
      <c r="D1143" t="s">
        <v>549</v>
      </c>
      <c r="E1143" t="s">
        <v>1421</v>
      </c>
      <c r="F1143" t="s">
        <v>116</v>
      </c>
      <c r="G1143" t="s">
        <v>1361</v>
      </c>
      <c r="H1143">
        <v>31612</v>
      </c>
    </row>
    <row r="1144" spans="1:8" ht="12.75">
      <c r="A1144" s="962" t="s">
        <v>1360</v>
      </c>
      <c r="B1144" t="s">
        <v>757</v>
      </c>
      <c r="C1144" t="s">
        <v>390</v>
      </c>
      <c r="D1144" t="s">
        <v>549</v>
      </c>
      <c r="E1144" t="s">
        <v>1421</v>
      </c>
      <c r="F1144" t="s">
        <v>116</v>
      </c>
      <c r="G1144" t="s">
        <v>1362</v>
      </c>
      <c r="H1144">
        <v>31612</v>
      </c>
    </row>
    <row r="1145" spans="1:8" ht="12.75">
      <c r="A1145" s="962" t="s">
        <v>1360</v>
      </c>
      <c r="B1145" t="s">
        <v>757</v>
      </c>
      <c r="C1145" t="s">
        <v>390</v>
      </c>
      <c r="D1145" t="s">
        <v>549</v>
      </c>
      <c r="E1145" t="s">
        <v>1421</v>
      </c>
      <c r="F1145" t="s">
        <v>116</v>
      </c>
      <c r="G1145" t="s">
        <v>1351</v>
      </c>
      <c r="H1145">
        <v>31612</v>
      </c>
    </row>
    <row r="1146" spans="1:8" ht="12.75">
      <c r="A1146" s="962" t="s">
        <v>1360</v>
      </c>
      <c r="B1146" t="s">
        <v>757</v>
      </c>
      <c r="C1146" t="s">
        <v>390</v>
      </c>
      <c r="D1146" t="s">
        <v>549</v>
      </c>
      <c r="E1146" t="s">
        <v>1421</v>
      </c>
      <c r="F1146" t="s">
        <v>116</v>
      </c>
      <c r="G1146" t="s">
        <v>1352</v>
      </c>
      <c r="H1146">
        <v>31612</v>
      </c>
    </row>
    <row r="1147" spans="1:8" ht="12.75">
      <c r="A1147" s="962" t="s">
        <v>1360</v>
      </c>
      <c r="B1147" t="s">
        <v>757</v>
      </c>
      <c r="C1147" t="s">
        <v>390</v>
      </c>
      <c r="D1147" t="s">
        <v>549</v>
      </c>
      <c r="E1147" t="s">
        <v>1421</v>
      </c>
      <c r="F1147" t="s">
        <v>116</v>
      </c>
      <c r="G1147" t="s">
        <v>1363</v>
      </c>
      <c r="H1147">
        <v>31612</v>
      </c>
    </row>
    <row r="1148" spans="1:8" ht="12.75">
      <c r="A1148" s="962" t="s">
        <v>1360</v>
      </c>
      <c r="B1148" t="s">
        <v>757</v>
      </c>
      <c r="C1148" t="s">
        <v>390</v>
      </c>
      <c r="D1148" t="s">
        <v>549</v>
      </c>
      <c r="E1148" t="s">
        <v>1421</v>
      </c>
      <c r="F1148" t="s">
        <v>116</v>
      </c>
      <c r="G1148" t="s">
        <v>1364</v>
      </c>
      <c r="H1148">
        <v>31612</v>
      </c>
    </row>
    <row r="1149" spans="1:8" ht="12.75">
      <c r="A1149" s="962" t="s">
        <v>1360</v>
      </c>
      <c r="B1149" t="s">
        <v>757</v>
      </c>
      <c r="C1149" t="s">
        <v>390</v>
      </c>
      <c r="D1149" t="s">
        <v>549</v>
      </c>
      <c r="E1149" t="s">
        <v>1421</v>
      </c>
      <c r="F1149" t="s">
        <v>116</v>
      </c>
      <c r="G1149" t="s">
        <v>1353</v>
      </c>
      <c r="H1149">
        <v>31612</v>
      </c>
    </row>
    <row r="1150" spans="1:8" ht="12.75">
      <c r="A1150" s="962" t="s">
        <v>1360</v>
      </c>
      <c r="B1150" t="s">
        <v>757</v>
      </c>
      <c r="C1150" t="s">
        <v>390</v>
      </c>
      <c r="D1150" t="s">
        <v>549</v>
      </c>
      <c r="E1150" t="s">
        <v>1421</v>
      </c>
      <c r="F1150" t="s">
        <v>116</v>
      </c>
      <c r="G1150" t="s">
        <v>1365</v>
      </c>
      <c r="H1150">
        <v>31612</v>
      </c>
    </row>
    <row r="1151" spans="1:8" ht="12.75">
      <c r="A1151" s="962" t="s">
        <v>1360</v>
      </c>
      <c r="B1151" t="s">
        <v>757</v>
      </c>
      <c r="C1151" t="s">
        <v>390</v>
      </c>
      <c r="D1151" t="s">
        <v>549</v>
      </c>
      <c r="E1151" t="s">
        <v>1421</v>
      </c>
      <c r="F1151" t="s">
        <v>116</v>
      </c>
      <c r="G1151" t="s">
        <v>1366</v>
      </c>
      <c r="H1151">
        <v>31612</v>
      </c>
    </row>
    <row r="1152" spans="1:8" ht="12.75">
      <c r="A1152" s="962" t="s">
        <v>1360</v>
      </c>
      <c r="B1152" t="s">
        <v>757</v>
      </c>
      <c r="C1152" t="s">
        <v>390</v>
      </c>
      <c r="D1152" t="s">
        <v>549</v>
      </c>
      <c r="E1152" t="s">
        <v>1421</v>
      </c>
      <c r="F1152" t="s">
        <v>116</v>
      </c>
      <c r="G1152" t="s">
        <v>1367</v>
      </c>
      <c r="H1152">
        <v>31612</v>
      </c>
    </row>
    <row r="1153" spans="1:8" ht="12.75">
      <c r="A1153" s="962" t="s">
        <v>1360</v>
      </c>
      <c r="B1153" t="s">
        <v>757</v>
      </c>
      <c r="C1153" t="s">
        <v>390</v>
      </c>
      <c r="D1153" t="s">
        <v>549</v>
      </c>
      <c r="E1153" t="s">
        <v>1421</v>
      </c>
      <c r="F1153" t="s">
        <v>116</v>
      </c>
      <c r="G1153" t="s">
        <v>1368</v>
      </c>
      <c r="H1153">
        <v>31612</v>
      </c>
    </row>
    <row r="1154" spans="1:8" ht="12.75">
      <c r="A1154" s="962" t="s">
        <v>1360</v>
      </c>
      <c r="B1154" t="s">
        <v>757</v>
      </c>
      <c r="C1154" t="s">
        <v>390</v>
      </c>
      <c r="D1154" t="s">
        <v>549</v>
      </c>
      <c r="E1154" t="s">
        <v>1422</v>
      </c>
      <c r="F1154" t="s">
        <v>115</v>
      </c>
      <c r="G1154" t="s">
        <v>1350</v>
      </c>
      <c r="H1154">
        <v>8324</v>
      </c>
    </row>
    <row r="1155" spans="1:8" ht="12.75">
      <c r="A1155" s="962" t="s">
        <v>1360</v>
      </c>
      <c r="B1155" t="s">
        <v>757</v>
      </c>
      <c r="C1155" t="s">
        <v>390</v>
      </c>
      <c r="D1155" t="s">
        <v>549</v>
      </c>
      <c r="E1155" t="s">
        <v>1422</v>
      </c>
      <c r="F1155" t="s">
        <v>115</v>
      </c>
      <c r="G1155" t="s">
        <v>1361</v>
      </c>
      <c r="H1155">
        <v>8324</v>
      </c>
    </row>
    <row r="1156" spans="1:8" ht="12.75">
      <c r="A1156" s="962" t="s">
        <v>1360</v>
      </c>
      <c r="B1156" t="s">
        <v>757</v>
      </c>
      <c r="C1156" t="s">
        <v>390</v>
      </c>
      <c r="D1156" t="s">
        <v>549</v>
      </c>
      <c r="E1156" t="s">
        <v>1422</v>
      </c>
      <c r="F1156" t="s">
        <v>115</v>
      </c>
      <c r="G1156" t="s">
        <v>1362</v>
      </c>
      <c r="H1156">
        <v>8324</v>
      </c>
    </row>
    <row r="1157" spans="1:8" ht="12.75">
      <c r="A1157" s="962" t="s">
        <v>1360</v>
      </c>
      <c r="B1157" t="s">
        <v>757</v>
      </c>
      <c r="C1157" t="s">
        <v>390</v>
      </c>
      <c r="D1157" t="s">
        <v>549</v>
      </c>
      <c r="E1157" t="s">
        <v>1422</v>
      </c>
      <c r="F1157" t="s">
        <v>115</v>
      </c>
      <c r="G1157" t="s">
        <v>1351</v>
      </c>
      <c r="H1157">
        <v>8324</v>
      </c>
    </row>
    <row r="1158" spans="1:8" ht="12.75">
      <c r="A1158" s="962" t="s">
        <v>1360</v>
      </c>
      <c r="B1158" t="s">
        <v>757</v>
      </c>
      <c r="C1158" t="s">
        <v>390</v>
      </c>
      <c r="D1158" t="s">
        <v>549</v>
      </c>
      <c r="E1158" t="s">
        <v>1422</v>
      </c>
      <c r="F1158" t="s">
        <v>115</v>
      </c>
      <c r="G1158" t="s">
        <v>1352</v>
      </c>
      <c r="H1158">
        <v>8324</v>
      </c>
    </row>
    <row r="1159" spans="1:8" ht="12.75">
      <c r="A1159" s="962" t="s">
        <v>1360</v>
      </c>
      <c r="B1159" t="s">
        <v>757</v>
      </c>
      <c r="C1159" t="s">
        <v>390</v>
      </c>
      <c r="D1159" t="s">
        <v>549</v>
      </c>
      <c r="E1159" t="s">
        <v>1422</v>
      </c>
      <c r="F1159" t="s">
        <v>115</v>
      </c>
      <c r="G1159" t="s">
        <v>1363</v>
      </c>
      <c r="H1159">
        <v>8324</v>
      </c>
    </row>
    <row r="1160" spans="1:8" ht="12.75">
      <c r="A1160" s="962" t="s">
        <v>1360</v>
      </c>
      <c r="B1160" t="s">
        <v>757</v>
      </c>
      <c r="C1160" t="s">
        <v>390</v>
      </c>
      <c r="D1160" t="s">
        <v>549</v>
      </c>
      <c r="E1160" t="s">
        <v>1422</v>
      </c>
      <c r="F1160" t="s">
        <v>115</v>
      </c>
      <c r="G1160" t="s">
        <v>1364</v>
      </c>
      <c r="H1160">
        <v>8324</v>
      </c>
    </row>
    <row r="1161" spans="1:8" ht="12.75">
      <c r="A1161" s="962" t="s">
        <v>1360</v>
      </c>
      <c r="B1161" t="s">
        <v>757</v>
      </c>
      <c r="C1161" t="s">
        <v>390</v>
      </c>
      <c r="D1161" t="s">
        <v>549</v>
      </c>
      <c r="E1161" t="s">
        <v>1422</v>
      </c>
      <c r="F1161" t="s">
        <v>115</v>
      </c>
      <c r="G1161" t="s">
        <v>1353</v>
      </c>
      <c r="H1161">
        <v>8324</v>
      </c>
    </row>
    <row r="1162" spans="1:8" ht="12.75">
      <c r="A1162" s="962" t="s">
        <v>1360</v>
      </c>
      <c r="B1162" t="s">
        <v>757</v>
      </c>
      <c r="C1162" t="s">
        <v>390</v>
      </c>
      <c r="D1162" t="s">
        <v>549</v>
      </c>
      <c r="E1162" t="s">
        <v>1422</v>
      </c>
      <c r="F1162" t="s">
        <v>115</v>
      </c>
      <c r="G1162" t="s">
        <v>1365</v>
      </c>
      <c r="H1162">
        <v>8324</v>
      </c>
    </row>
    <row r="1163" spans="1:8" ht="12.75">
      <c r="A1163" s="962" t="s">
        <v>1360</v>
      </c>
      <c r="B1163" t="s">
        <v>757</v>
      </c>
      <c r="C1163" t="s">
        <v>390</v>
      </c>
      <c r="D1163" t="s">
        <v>549</v>
      </c>
      <c r="E1163" t="s">
        <v>1422</v>
      </c>
      <c r="F1163" t="s">
        <v>115</v>
      </c>
      <c r="G1163" t="s">
        <v>1366</v>
      </c>
      <c r="H1163">
        <v>8324</v>
      </c>
    </row>
    <row r="1164" spans="1:8" ht="12.75">
      <c r="A1164" s="962" t="s">
        <v>1360</v>
      </c>
      <c r="B1164" t="s">
        <v>757</v>
      </c>
      <c r="C1164" t="s">
        <v>390</v>
      </c>
      <c r="D1164" t="s">
        <v>549</v>
      </c>
      <c r="E1164" t="s">
        <v>1422</v>
      </c>
      <c r="F1164" t="s">
        <v>115</v>
      </c>
      <c r="G1164" t="s">
        <v>1367</v>
      </c>
      <c r="H1164">
        <v>8324</v>
      </c>
    </row>
    <row r="1165" spans="1:8" ht="12.75">
      <c r="A1165" s="962" t="s">
        <v>1360</v>
      </c>
      <c r="B1165" t="s">
        <v>757</v>
      </c>
      <c r="C1165" t="s">
        <v>390</v>
      </c>
      <c r="D1165" t="s">
        <v>549</v>
      </c>
      <c r="E1165" t="s">
        <v>1422</v>
      </c>
      <c r="F1165" t="s">
        <v>115</v>
      </c>
      <c r="G1165" t="s">
        <v>1368</v>
      </c>
      <c r="H1165">
        <v>8324</v>
      </c>
    </row>
    <row r="1166" spans="1:8" ht="12.75">
      <c r="A1166" s="962" t="s">
        <v>1360</v>
      </c>
      <c r="B1166" t="s">
        <v>757</v>
      </c>
      <c r="C1166" t="s">
        <v>390</v>
      </c>
      <c r="D1166" t="s">
        <v>549</v>
      </c>
      <c r="E1166" t="s">
        <v>1422</v>
      </c>
      <c r="F1166" t="s">
        <v>116</v>
      </c>
      <c r="G1166" t="s">
        <v>1350</v>
      </c>
      <c r="H1166">
        <v>2541</v>
      </c>
    </row>
    <row r="1167" spans="1:8" ht="12.75">
      <c r="A1167" s="962" t="s">
        <v>1360</v>
      </c>
      <c r="B1167" t="s">
        <v>757</v>
      </c>
      <c r="C1167" t="s">
        <v>390</v>
      </c>
      <c r="D1167" t="s">
        <v>549</v>
      </c>
      <c r="E1167" t="s">
        <v>1422</v>
      </c>
      <c r="F1167" t="s">
        <v>116</v>
      </c>
      <c r="G1167" t="s">
        <v>1361</v>
      </c>
      <c r="H1167">
        <v>2541</v>
      </c>
    </row>
    <row r="1168" spans="1:8" ht="12.75">
      <c r="A1168" s="962" t="s">
        <v>1360</v>
      </c>
      <c r="B1168" t="s">
        <v>757</v>
      </c>
      <c r="C1168" t="s">
        <v>390</v>
      </c>
      <c r="D1168" t="s">
        <v>549</v>
      </c>
      <c r="E1168" t="s">
        <v>1422</v>
      </c>
      <c r="F1168" t="s">
        <v>116</v>
      </c>
      <c r="G1168" t="s">
        <v>1362</v>
      </c>
      <c r="H1168">
        <v>2541</v>
      </c>
    </row>
    <row r="1169" spans="1:8" ht="12.75">
      <c r="A1169" s="962" t="s">
        <v>1360</v>
      </c>
      <c r="B1169" t="s">
        <v>757</v>
      </c>
      <c r="C1169" t="s">
        <v>390</v>
      </c>
      <c r="D1169" t="s">
        <v>549</v>
      </c>
      <c r="E1169" t="s">
        <v>1422</v>
      </c>
      <c r="F1169" t="s">
        <v>116</v>
      </c>
      <c r="G1169" t="s">
        <v>1351</v>
      </c>
      <c r="H1169">
        <v>2541</v>
      </c>
    </row>
    <row r="1170" spans="1:8" ht="12.75">
      <c r="A1170" s="962" t="s">
        <v>1360</v>
      </c>
      <c r="B1170" t="s">
        <v>757</v>
      </c>
      <c r="C1170" t="s">
        <v>390</v>
      </c>
      <c r="D1170" t="s">
        <v>549</v>
      </c>
      <c r="E1170" t="s">
        <v>1422</v>
      </c>
      <c r="F1170" t="s">
        <v>116</v>
      </c>
      <c r="G1170" t="s">
        <v>1352</v>
      </c>
      <c r="H1170">
        <v>2541</v>
      </c>
    </row>
    <row r="1171" spans="1:8" ht="12.75">
      <c r="A1171" s="962" t="s">
        <v>1360</v>
      </c>
      <c r="B1171" t="s">
        <v>757</v>
      </c>
      <c r="C1171" t="s">
        <v>390</v>
      </c>
      <c r="D1171" t="s">
        <v>549</v>
      </c>
      <c r="E1171" t="s">
        <v>1422</v>
      </c>
      <c r="F1171" t="s">
        <v>116</v>
      </c>
      <c r="G1171" t="s">
        <v>1363</v>
      </c>
      <c r="H1171">
        <v>2541</v>
      </c>
    </row>
    <row r="1172" spans="1:8" ht="12.75">
      <c r="A1172" s="962" t="s">
        <v>1360</v>
      </c>
      <c r="B1172" t="s">
        <v>757</v>
      </c>
      <c r="C1172" t="s">
        <v>390</v>
      </c>
      <c r="D1172" t="s">
        <v>549</v>
      </c>
      <c r="E1172" t="s">
        <v>1422</v>
      </c>
      <c r="F1172" t="s">
        <v>116</v>
      </c>
      <c r="G1172" t="s">
        <v>1364</v>
      </c>
      <c r="H1172">
        <v>2541</v>
      </c>
    </row>
    <row r="1173" spans="1:8" ht="12.75">
      <c r="A1173" s="962" t="s">
        <v>1360</v>
      </c>
      <c r="B1173" t="s">
        <v>757</v>
      </c>
      <c r="C1173" t="s">
        <v>390</v>
      </c>
      <c r="D1173" t="s">
        <v>549</v>
      </c>
      <c r="E1173" t="s">
        <v>1422</v>
      </c>
      <c r="F1173" t="s">
        <v>116</v>
      </c>
      <c r="G1173" t="s">
        <v>1353</v>
      </c>
      <c r="H1173">
        <v>2541</v>
      </c>
    </row>
    <row r="1174" spans="1:8" ht="12.75">
      <c r="A1174" s="962" t="s">
        <v>1360</v>
      </c>
      <c r="B1174" t="s">
        <v>757</v>
      </c>
      <c r="C1174" t="s">
        <v>390</v>
      </c>
      <c r="D1174" t="s">
        <v>549</v>
      </c>
      <c r="E1174" t="s">
        <v>1422</v>
      </c>
      <c r="F1174" t="s">
        <v>116</v>
      </c>
      <c r="G1174" t="s">
        <v>1365</v>
      </c>
      <c r="H1174">
        <v>2541</v>
      </c>
    </row>
    <row r="1175" spans="1:8" ht="12.75">
      <c r="A1175" s="962" t="s">
        <v>1360</v>
      </c>
      <c r="B1175" t="s">
        <v>757</v>
      </c>
      <c r="C1175" t="s">
        <v>390</v>
      </c>
      <c r="D1175" t="s">
        <v>549</v>
      </c>
      <c r="E1175" t="s">
        <v>1422</v>
      </c>
      <c r="F1175" t="s">
        <v>116</v>
      </c>
      <c r="G1175" t="s">
        <v>1366</v>
      </c>
      <c r="H1175">
        <v>2541</v>
      </c>
    </row>
    <row r="1176" spans="1:8" ht="12.75">
      <c r="A1176" s="962" t="s">
        <v>1360</v>
      </c>
      <c r="B1176" t="s">
        <v>757</v>
      </c>
      <c r="C1176" t="s">
        <v>390</v>
      </c>
      <c r="D1176" t="s">
        <v>549</v>
      </c>
      <c r="E1176" t="s">
        <v>1422</v>
      </c>
      <c r="F1176" t="s">
        <v>116</v>
      </c>
      <c r="G1176" t="s">
        <v>1367</v>
      </c>
      <c r="H1176">
        <v>2541</v>
      </c>
    </row>
    <row r="1177" spans="1:8" ht="12.75">
      <c r="A1177" s="962" t="s">
        <v>1360</v>
      </c>
      <c r="B1177" t="s">
        <v>757</v>
      </c>
      <c r="C1177" t="s">
        <v>390</v>
      </c>
      <c r="D1177" t="s">
        <v>549</v>
      </c>
      <c r="E1177" t="s">
        <v>1422</v>
      </c>
      <c r="F1177" t="s">
        <v>116</v>
      </c>
      <c r="G1177" t="s">
        <v>1368</v>
      </c>
      <c r="H1177">
        <v>2541</v>
      </c>
    </row>
    <row r="1178" spans="1:8" ht="12.75">
      <c r="A1178" s="962" t="s">
        <v>1360</v>
      </c>
      <c r="B1178" t="s">
        <v>757</v>
      </c>
      <c r="C1178" t="s">
        <v>390</v>
      </c>
      <c r="D1178" t="s">
        <v>549</v>
      </c>
      <c r="E1178" t="s">
        <v>1423</v>
      </c>
      <c r="F1178" t="s">
        <v>115</v>
      </c>
      <c r="G1178" t="s">
        <v>1350</v>
      </c>
      <c r="H1178">
        <v>422</v>
      </c>
    </row>
    <row r="1179" spans="1:8" ht="12.75">
      <c r="A1179" s="962" t="s">
        <v>1360</v>
      </c>
      <c r="B1179" t="s">
        <v>757</v>
      </c>
      <c r="C1179" t="s">
        <v>390</v>
      </c>
      <c r="D1179" t="s">
        <v>549</v>
      </c>
      <c r="E1179" t="s">
        <v>1423</v>
      </c>
      <c r="F1179" t="s">
        <v>115</v>
      </c>
      <c r="G1179" t="s">
        <v>1361</v>
      </c>
      <c r="H1179">
        <v>426</v>
      </c>
    </row>
    <row r="1180" spans="1:8" ht="12.75">
      <c r="A1180" s="962" t="s">
        <v>1360</v>
      </c>
      <c r="B1180" t="s">
        <v>757</v>
      </c>
      <c r="C1180" t="s">
        <v>390</v>
      </c>
      <c r="D1180" t="s">
        <v>549</v>
      </c>
      <c r="E1180" t="s">
        <v>1423</v>
      </c>
      <c r="F1180" t="s">
        <v>115</v>
      </c>
      <c r="G1180" t="s">
        <v>1362</v>
      </c>
      <c r="H1180">
        <v>426</v>
      </c>
    </row>
    <row r="1181" spans="1:8" ht="12.75">
      <c r="A1181" s="962" t="s">
        <v>1360</v>
      </c>
      <c r="B1181" t="s">
        <v>757</v>
      </c>
      <c r="C1181" t="s">
        <v>390</v>
      </c>
      <c r="D1181" t="s">
        <v>549</v>
      </c>
      <c r="E1181" t="s">
        <v>1423</v>
      </c>
      <c r="F1181" t="s">
        <v>115</v>
      </c>
      <c r="G1181" t="s">
        <v>1351</v>
      </c>
      <c r="H1181">
        <v>274</v>
      </c>
    </row>
    <row r="1182" spans="1:8" ht="12.75">
      <c r="A1182" s="962" t="s">
        <v>1360</v>
      </c>
      <c r="B1182" t="s">
        <v>757</v>
      </c>
      <c r="C1182" t="s">
        <v>390</v>
      </c>
      <c r="D1182" t="s">
        <v>549</v>
      </c>
      <c r="E1182" t="s">
        <v>1423</v>
      </c>
      <c r="F1182" t="s">
        <v>115</v>
      </c>
      <c r="G1182" t="s">
        <v>1352</v>
      </c>
      <c r="H1182">
        <v>274</v>
      </c>
    </row>
    <row r="1183" spans="1:8" ht="12.75">
      <c r="A1183" s="962" t="s">
        <v>1360</v>
      </c>
      <c r="B1183" t="s">
        <v>757</v>
      </c>
      <c r="C1183" t="s">
        <v>390</v>
      </c>
      <c r="D1183" t="s">
        <v>549</v>
      </c>
      <c r="E1183" t="s">
        <v>1423</v>
      </c>
      <c r="F1183" t="s">
        <v>115</v>
      </c>
      <c r="G1183" t="s">
        <v>1363</v>
      </c>
      <c r="H1183">
        <v>426</v>
      </c>
    </row>
    <row r="1184" spans="1:8" ht="12.75">
      <c r="A1184" s="962" t="s">
        <v>1360</v>
      </c>
      <c r="B1184" t="s">
        <v>757</v>
      </c>
      <c r="C1184" t="s">
        <v>390</v>
      </c>
      <c r="D1184" t="s">
        <v>549</v>
      </c>
      <c r="E1184" t="s">
        <v>1423</v>
      </c>
      <c r="F1184" t="s">
        <v>115</v>
      </c>
      <c r="G1184" t="s">
        <v>1364</v>
      </c>
      <c r="H1184">
        <v>422</v>
      </c>
    </row>
    <row r="1185" spans="1:8" ht="12.75">
      <c r="A1185" s="962" t="s">
        <v>1360</v>
      </c>
      <c r="B1185" t="s">
        <v>757</v>
      </c>
      <c r="C1185" t="s">
        <v>390</v>
      </c>
      <c r="D1185" t="s">
        <v>549</v>
      </c>
      <c r="E1185" t="s">
        <v>1423</v>
      </c>
      <c r="F1185" t="s">
        <v>115</v>
      </c>
      <c r="G1185" t="s">
        <v>1353</v>
      </c>
      <c r="H1185">
        <v>273</v>
      </c>
    </row>
    <row r="1186" spans="1:8" ht="12.75">
      <c r="A1186" s="962" t="s">
        <v>1360</v>
      </c>
      <c r="B1186" t="s">
        <v>757</v>
      </c>
      <c r="C1186" t="s">
        <v>390</v>
      </c>
      <c r="D1186" t="s">
        <v>549</v>
      </c>
      <c r="E1186" t="s">
        <v>1423</v>
      </c>
      <c r="F1186" t="s">
        <v>115</v>
      </c>
      <c r="G1186" t="s">
        <v>1365</v>
      </c>
      <c r="H1186">
        <v>422</v>
      </c>
    </row>
    <row r="1187" spans="1:8" ht="12.75">
      <c r="A1187" s="962" t="s">
        <v>1360</v>
      </c>
      <c r="B1187" t="s">
        <v>757</v>
      </c>
      <c r="C1187" t="s">
        <v>390</v>
      </c>
      <c r="D1187" t="s">
        <v>549</v>
      </c>
      <c r="E1187" t="s">
        <v>1423</v>
      </c>
      <c r="F1187" t="s">
        <v>115</v>
      </c>
      <c r="G1187" t="s">
        <v>1366</v>
      </c>
      <c r="H1187">
        <v>426</v>
      </c>
    </row>
    <row r="1188" spans="1:8" ht="12.75">
      <c r="A1188" s="962" t="s">
        <v>1360</v>
      </c>
      <c r="B1188" t="s">
        <v>757</v>
      </c>
      <c r="C1188" t="s">
        <v>390</v>
      </c>
      <c r="D1188" t="s">
        <v>549</v>
      </c>
      <c r="E1188" t="s">
        <v>1423</v>
      </c>
      <c r="F1188" t="s">
        <v>115</v>
      </c>
      <c r="G1188" t="s">
        <v>1367</v>
      </c>
      <c r="H1188">
        <v>426</v>
      </c>
    </row>
    <row r="1189" spans="1:8" ht="12.75">
      <c r="A1189" s="962" t="s">
        <v>1360</v>
      </c>
      <c r="B1189" t="s">
        <v>757</v>
      </c>
      <c r="C1189" t="s">
        <v>390</v>
      </c>
      <c r="D1189" t="s">
        <v>549</v>
      </c>
      <c r="E1189" t="s">
        <v>1423</v>
      </c>
      <c r="F1189" t="s">
        <v>115</v>
      </c>
      <c r="G1189" t="s">
        <v>1368</v>
      </c>
      <c r="H1189">
        <v>426</v>
      </c>
    </row>
    <row r="1190" spans="1:8" ht="12.75">
      <c r="A1190" s="962" t="s">
        <v>1360</v>
      </c>
      <c r="B1190" t="s">
        <v>757</v>
      </c>
      <c r="C1190" t="s">
        <v>390</v>
      </c>
      <c r="D1190" t="s">
        <v>549</v>
      </c>
      <c r="E1190" t="s">
        <v>1424</v>
      </c>
      <c r="F1190" t="s">
        <v>115</v>
      </c>
      <c r="G1190" t="s">
        <v>1350</v>
      </c>
      <c r="H1190">
        <v>2516</v>
      </c>
    </row>
    <row r="1191" spans="1:8" ht="12.75">
      <c r="A1191" s="962" t="s">
        <v>1360</v>
      </c>
      <c r="B1191" t="s">
        <v>757</v>
      </c>
      <c r="C1191" t="s">
        <v>390</v>
      </c>
      <c r="D1191" t="s">
        <v>549</v>
      </c>
      <c r="E1191" t="s">
        <v>1424</v>
      </c>
      <c r="F1191" t="s">
        <v>115</v>
      </c>
      <c r="G1191" t="s">
        <v>1361</v>
      </c>
      <c r="H1191">
        <v>2543</v>
      </c>
    </row>
    <row r="1192" spans="1:8" ht="12.75">
      <c r="A1192" s="962" t="s">
        <v>1360</v>
      </c>
      <c r="B1192" t="s">
        <v>757</v>
      </c>
      <c r="C1192" t="s">
        <v>390</v>
      </c>
      <c r="D1192" t="s">
        <v>549</v>
      </c>
      <c r="E1192" t="s">
        <v>1424</v>
      </c>
      <c r="F1192" t="s">
        <v>115</v>
      </c>
      <c r="G1192" t="s">
        <v>1362</v>
      </c>
      <c r="H1192">
        <v>2543</v>
      </c>
    </row>
    <row r="1193" spans="1:8" ht="12.75">
      <c r="A1193" s="962" t="s">
        <v>1360</v>
      </c>
      <c r="B1193" t="s">
        <v>757</v>
      </c>
      <c r="C1193" t="s">
        <v>390</v>
      </c>
      <c r="D1193" t="s">
        <v>549</v>
      </c>
      <c r="E1193" t="s">
        <v>1424</v>
      </c>
      <c r="F1193" t="s">
        <v>115</v>
      </c>
      <c r="G1193" t="s">
        <v>1351</v>
      </c>
      <c r="H1193">
        <v>1993</v>
      </c>
    </row>
    <row r="1194" spans="1:8" ht="12.75">
      <c r="A1194" s="962" t="s">
        <v>1360</v>
      </c>
      <c r="B1194" t="s">
        <v>757</v>
      </c>
      <c r="C1194" t="s">
        <v>390</v>
      </c>
      <c r="D1194" t="s">
        <v>549</v>
      </c>
      <c r="E1194" t="s">
        <v>1424</v>
      </c>
      <c r="F1194" t="s">
        <v>115</v>
      </c>
      <c r="G1194" t="s">
        <v>1352</v>
      </c>
      <c r="H1194">
        <v>1993</v>
      </c>
    </row>
    <row r="1195" spans="1:8" ht="12.75">
      <c r="A1195" s="962" t="s">
        <v>1360</v>
      </c>
      <c r="B1195" t="s">
        <v>757</v>
      </c>
      <c r="C1195" t="s">
        <v>390</v>
      </c>
      <c r="D1195" t="s">
        <v>549</v>
      </c>
      <c r="E1195" t="s">
        <v>1424</v>
      </c>
      <c r="F1195" t="s">
        <v>115</v>
      </c>
      <c r="G1195" t="s">
        <v>1363</v>
      </c>
      <c r="H1195">
        <v>2543</v>
      </c>
    </row>
    <row r="1196" spans="1:8" ht="12.75">
      <c r="A1196" s="962" t="s">
        <v>1360</v>
      </c>
      <c r="B1196" t="s">
        <v>757</v>
      </c>
      <c r="C1196" t="s">
        <v>390</v>
      </c>
      <c r="D1196" t="s">
        <v>549</v>
      </c>
      <c r="E1196" t="s">
        <v>1424</v>
      </c>
      <c r="F1196" t="s">
        <v>115</v>
      </c>
      <c r="G1196" t="s">
        <v>1364</v>
      </c>
      <c r="H1196">
        <v>2516</v>
      </c>
    </row>
    <row r="1197" spans="1:8" ht="12.75">
      <c r="A1197" s="962" t="s">
        <v>1360</v>
      </c>
      <c r="B1197" t="s">
        <v>757</v>
      </c>
      <c r="C1197" t="s">
        <v>390</v>
      </c>
      <c r="D1197" t="s">
        <v>549</v>
      </c>
      <c r="E1197" t="s">
        <v>1424</v>
      </c>
      <c r="F1197" t="s">
        <v>115</v>
      </c>
      <c r="G1197" t="s">
        <v>1353</v>
      </c>
      <c r="H1197">
        <v>1993</v>
      </c>
    </row>
    <row r="1198" spans="1:8" ht="12.75">
      <c r="A1198" s="962" t="s">
        <v>1360</v>
      </c>
      <c r="B1198" t="s">
        <v>757</v>
      </c>
      <c r="C1198" t="s">
        <v>390</v>
      </c>
      <c r="D1198" t="s">
        <v>549</v>
      </c>
      <c r="E1198" t="s">
        <v>1424</v>
      </c>
      <c r="F1198" t="s">
        <v>115</v>
      </c>
      <c r="G1198" t="s">
        <v>1365</v>
      </c>
      <c r="H1198">
        <v>2516</v>
      </c>
    </row>
    <row r="1199" spans="1:8" ht="12.75">
      <c r="A1199" s="962" t="s">
        <v>1360</v>
      </c>
      <c r="B1199" t="s">
        <v>757</v>
      </c>
      <c r="C1199" t="s">
        <v>390</v>
      </c>
      <c r="D1199" t="s">
        <v>549</v>
      </c>
      <c r="E1199" t="s">
        <v>1424</v>
      </c>
      <c r="F1199" t="s">
        <v>115</v>
      </c>
      <c r="G1199" t="s">
        <v>1366</v>
      </c>
      <c r="H1199">
        <v>2543</v>
      </c>
    </row>
    <row r="1200" spans="1:8" ht="12.75">
      <c r="A1200" s="962" t="s">
        <v>1360</v>
      </c>
      <c r="B1200" t="s">
        <v>757</v>
      </c>
      <c r="C1200" t="s">
        <v>390</v>
      </c>
      <c r="D1200" t="s">
        <v>549</v>
      </c>
      <c r="E1200" t="s">
        <v>1424</v>
      </c>
      <c r="F1200" t="s">
        <v>115</v>
      </c>
      <c r="G1200" t="s">
        <v>1367</v>
      </c>
      <c r="H1200">
        <v>2543</v>
      </c>
    </row>
    <row r="1201" spans="1:8" ht="12.75">
      <c r="A1201" s="962" t="s">
        <v>1360</v>
      </c>
      <c r="B1201" t="s">
        <v>757</v>
      </c>
      <c r="C1201" t="s">
        <v>390</v>
      </c>
      <c r="D1201" t="s">
        <v>549</v>
      </c>
      <c r="E1201" t="s">
        <v>1424</v>
      </c>
      <c r="F1201" t="s">
        <v>115</v>
      </c>
      <c r="G1201" t="s">
        <v>1368</v>
      </c>
      <c r="H1201">
        <v>2543</v>
      </c>
    </row>
    <row r="1202" spans="1:8" ht="12.75">
      <c r="A1202" s="962" t="s">
        <v>1360</v>
      </c>
      <c r="B1202" t="s">
        <v>757</v>
      </c>
      <c r="C1202" t="s">
        <v>390</v>
      </c>
      <c r="D1202" t="s">
        <v>549</v>
      </c>
      <c r="E1202" t="s">
        <v>1425</v>
      </c>
      <c r="F1202" t="s">
        <v>115</v>
      </c>
      <c r="G1202" t="s">
        <v>1350</v>
      </c>
      <c r="H1202">
        <v>6048</v>
      </c>
    </row>
    <row r="1203" spans="1:8" ht="12.75">
      <c r="A1203" s="962" t="s">
        <v>1360</v>
      </c>
      <c r="B1203" t="s">
        <v>757</v>
      </c>
      <c r="C1203" t="s">
        <v>390</v>
      </c>
      <c r="D1203" t="s">
        <v>549</v>
      </c>
      <c r="E1203" t="s">
        <v>1425</v>
      </c>
      <c r="F1203" t="s">
        <v>115</v>
      </c>
      <c r="G1203" t="s">
        <v>1361</v>
      </c>
      <c r="H1203">
        <v>6114</v>
      </c>
    </row>
    <row r="1204" spans="1:8" ht="12.75">
      <c r="A1204" s="962" t="s">
        <v>1360</v>
      </c>
      <c r="B1204" t="s">
        <v>757</v>
      </c>
      <c r="C1204" t="s">
        <v>390</v>
      </c>
      <c r="D1204" t="s">
        <v>549</v>
      </c>
      <c r="E1204" t="s">
        <v>1425</v>
      </c>
      <c r="F1204" t="s">
        <v>115</v>
      </c>
      <c r="G1204" t="s">
        <v>1362</v>
      </c>
      <c r="H1204">
        <v>6114</v>
      </c>
    </row>
    <row r="1205" spans="1:8" ht="12.75">
      <c r="A1205" s="962" t="s">
        <v>1360</v>
      </c>
      <c r="B1205" t="s">
        <v>757</v>
      </c>
      <c r="C1205" t="s">
        <v>390</v>
      </c>
      <c r="D1205" t="s">
        <v>549</v>
      </c>
      <c r="E1205" t="s">
        <v>1425</v>
      </c>
      <c r="F1205" t="s">
        <v>115</v>
      </c>
      <c r="G1205" t="s">
        <v>1351</v>
      </c>
      <c r="H1205">
        <v>4927</v>
      </c>
    </row>
    <row r="1206" spans="1:8" ht="12.75">
      <c r="A1206" s="962" t="s">
        <v>1360</v>
      </c>
      <c r="B1206" t="s">
        <v>757</v>
      </c>
      <c r="C1206" t="s">
        <v>390</v>
      </c>
      <c r="D1206" t="s">
        <v>549</v>
      </c>
      <c r="E1206" t="s">
        <v>1425</v>
      </c>
      <c r="F1206" t="s">
        <v>115</v>
      </c>
      <c r="G1206" t="s">
        <v>1352</v>
      </c>
      <c r="H1206">
        <v>4927</v>
      </c>
    </row>
    <row r="1207" spans="1:8" ht="12.75">
      <c r="A1207" s="962" t="s">
        <v>1360</v>
      </c>
      <c r="B1207" t="s">
        <v>757</v>
      </c>
      <c r="C1207" t="s">
        <v>390</v>
      </c>
      <c r="D1207" t="s">
        <v>549</v>
      </c>
      <c r="E1207" t="s">
        <v>1425</v>
      </c>
      <c r="F1207" t="s">
        <v>115</v>
      </c>
      <c r="G1207" t="s">
        <v>1363</v>
      </c>
      <c r="H1207">
        <v>6114</v>
      </c>
    </row>
    <row r="1208" spans="1:8" ht="12.75">
      <c r="A1208" s="962" t="s">
        <v>1360</v>
      </c>
      <c r="B1208" t="s">
        <v>757</v>
      </c>
      <c r="C1208" t="s">
        <v>390</v>
      </c>
      <c r="D1208" t="s">
        <v>549</v>
      </c>
      <c r="E1208" t="s">
        <v>1425</v>
      </c>
      <c r="F1208" t="s">
        <v>115</v>
      </c>
      <c r="G1208" t="s">
        <v>1364</v>
      </c>
      <c r="H1208">
        <v>6048</v>
      </c>
    </row>
    <row r="1209" spans="1:8" ht="12.75">
      <c r="A1209" s="962" t="s">
        <v>1360</v>
      </c>
      <c r="B1209" t="s">
        <v>757</v>
      </c>
      <c r="C1209" t="s">
        <v>390</v>
      </c>
      <c r="D1209" t="s">
        <v>549</v>
      </c>
      <c r="E1209" t="s">
        <v>1425</v>
      </c>
      <c r="F1209" t="s">
        <v>115</v>
      </c>
      <c r="G1209" t="s">
        <v>1353</v>
      </c>
      <c r="H1209">
        <v>4927</v>
      </c>
    </row>
    <row r="1210" spans="1:8" ht="12.75">
      <c r="A1210" s="962" t="s">
        <v>1360</v>
      </c>
      <c r="B1210" t="s">
        <v>757</v>
      </c>
      <c r="C1210" t="s">
        <v>390</v>
      </c>
      <c r="D1210" t="s">
        <v>549</v>
      </c>
      <c r="E1210" t="s">
        <v>1425</v>
      </c>
      <c r="F1210" t="s">
        <v>115</v>
      </c>
      <c r="G1210" t="s">
        <v>1365</v>
      </c>
      <c r="H1210">
        <v>6048</v>
      </c>
    </row>
    <row r="1211" spans="1:8" ht="12.75">
      <c r="A1211" s="962" t="s">
        <v>1360</v>
      </c>
      <c r="B1211" t="s">
        <v>757</v>
      </c>
      <c r="C1211" t="s">
        <v>390</v>
      </c>
      <c r="D1211" t="s">
        <v>549</v>
      </c>
      <c r="E1211" t="s">
        <v>1425</v>
      </c>
      <c r="F1211" t="s">
        <v>115</v>
      </c>
      <c r="G1211" t="s">
        <v>1366</v>
      </c>
      <c r="H1211">
        <v>6114</v>
      </c>
    </row>
    <row r="1212" spans="1:8" ht="12.75">
      <c r="A1212" s="962" t="s">
        <v>1360</v>
      </c>
      <c r="B1212" t="s">
        <v>757</v>
      </c>
      <c r="C1212" t="s">
        <v>390</v>
      </c>
      <c r="D1212" t="s">
        <v>549</v>
      </c>
      <c r="E1212" t="s">
        <v>1425</v>
      </c>
      <c r="F1212" t="s">
        <v>115</v>
      </c>
      <c r="G1212" t="s">
        <v>1367</v>
      </c>
      <c r="H1212">
        <v>6114</v>
      </c>
    </row>
    <row r="1213" spans="1:8" ht="12.75">
      <c r="A1213" s="962" t="s">
        <v>1360</v>
      </c>
      <c r="B1213" t="s">
        <v>757</v>
      </c>
      <c r="C1213" t="s">
        <v>390</v>
      </c>
      <c r="D1213" t="s">
        <v>549</v>
      </c>
      <c r="E1213" t="s">
        <v>1425</v>
      </c>
      <c r="F1213" t="s">
        <v>115</v>
      </c>
      <c r="G1213" t="s">
        <v>1368</v>
      </c>
      <c r="H1213">
        <v>6114</v>
      </c>
    </row>
    <row r="1214" spans="1:8" ht="12.75">
      <c r="A1214" s="962" t="s">
        <v>1360</v>
      </c>
      <c r="B1214" t="s">
        <v>778</v>
      </c>
      <c r="C1214" t="s">
        <v>390</v>
      </c>
      <c r="D1214" t="s">
        <v>549</v>
      </c>
      <c r="E1214" t="s">
        <v>1426</v>
      </c>
      <c r="F1214" t="s">
        <v>116</v>
      </c>
      <c r="G1214" t="s">
        <v>1350</v>
      </c>
      <c r="H1214">
        <v>149</v>
      </c>
    </row>
    <row r="1215" spans="1:8" ht="12.75">
      <c r="A1215" s="962" t="s">
        <v>1360</v>
      </c>
      <c r="B1215" t="s">
        <v>778</v>
      </c>
      <c r="C1215" t="s">
        <v>390</v>
      </c>
      <c r="D1215" t="s">
        <v>549</v>
      </c>
      <c r="E1215" t="s">
        <v>1426</v>
      </c>
      <c r="F1215" t="s">
        <v>116</v>
      </c>
      <c r="G1215" t="s">
        <v>1361</v>
      </c>
      <c r="H1215">
        <v>149</v>
      </c>
    </row>
    <row r="1216" spans="1:8" ht="12.75">
      <c r="A1216" s="962" t="s">
        <v>1360</v>
      </c>
      <c r="B1216" t="s">
        <v>778</v>
      </c>
      <c r="C1216" t="s">
        <v>390</v>
      </c>
      <c r="D1216" t="s">
        <v>549</v>
      </c>
      <c r="E1216" t="s">
        <v>1426</v>
      </c>
      <c r="F1216" t="s">
        <v>116</v>
      </c>
      <c r="G1216" t="s">
        <v>1362</v>
      </c>
      <c r="H1216">
        <v>409</v>
      </c>
    </row>
    <row r="1217" spans="1:8" ht="12.75">
      <c r="A1217" s="962" t="s">
        <v>1360</v>
      </c>
      <c r="B1217" t="s">
        <v>778</v>
      </c>
      <c r="C1217" t="s">
        <v>390</v>
      </c>
      <c r="D1217" t="s">
        <v>549</v>
      </c>
      <c r="E1217" t="s">
        <v>1426</v>
      </c>
      <c r="F1217" t="s">
        <v>116</v>
      </c>
      <c r="G1217" t="s">
        <v>1351</v>
      </c>
      <c r="H1217">
        <v>587</v>
      </c>
    </row>
    <row r="1218" spans="1:8" ht="12.75">
      <c r="A1218" s="962" t="s">
        <v>1360</v>
      </c>
      <c r="B1218" t="s">
        <v>778</v>
      </c>
      <c r="C1218" t="s">
        <v>390</v>
      </c>
      <c r="D1218" t="s">
        <v>549</v>
      </c>
      <c r="E1218" t="s">
        <v>1426</v>
      </c>
      <c r="F1218" t="s">
        <v>116</v>
      </c>
      <c r="G1218" t="s">
        <v>1352</v>
      </c>
      <c r="H1218">
        <v>149</v>
      </c>
    </row>
    <row r="1219" spans="1:8" ht="12.75">
      <c r="A1219" s="962" t="s">
        <v>1360</v>
      </c>
      <c r="B1219" t="s">
        <v>778</v>
      </c>
      <c r="C1219" t="s">
        <v>390</v>
      </c>
      <c r="D1219" t="s">
        <v>549</v>
      </c>
      <c r="E1219" t="s">
        <v>1426</v>
      </c>
      <c r="F1219" t="s">
        <v>116</v>
      </c>
      <c r="G1219" t="s">
        <v>1363</v>
      </c>
      <c r="H1219">
        <v>149</v>
      </c>
    </row>
    <row r="1220" spans="1:8" ht="12.75">
      <c r="A1220" s="962" t="s">
        <v>1360</v>
      </c>
      <c r="B1220" t="s">
        <v>778</v>
      </c>
      <c r="C1220" t="s">
        <v>390</v>
      </c>
      <c r="D1220" t="s">
        <v>549</v>
      </c>
      <c r="E1220" t="s">
        <v>1426</v>
      </c>
      <c r="F1220" t="s">
        <v>116</v>
      </c>
      <c r="G1220" t="s">
        <v>1364</v>
      </c>
      <c r="H1220">
        <v>409</v>
      </c>
    </row>
    <row r="1221" spans="1:8" ht="12.75">
      <c r="A1221" s="962" t="s">
        <v>1360</v>
      </c>
      <c r="B1221" t="s">
        <v>778</v>
      </c>
      <c r="C1221" t="s">
        <v>390</v>
      </c>
      <c r="D1221" t="s">
        <v>549</v>
      </c>
      <c r="E1221" t="s">
        <v>1426</v>
      </c>
      <c r="F1221" t="s">
        <v>116</v>
      </c>
      <c r="G1221" t="s">
        <v>1353</v>
      </c>
      <c r="H1221">
        <v>409</v>
      </c>
    </row>
    <row r="1222" spans="1:8" ht="12.75">
      <c r="A1222" s="962" t="s">
        <v>1360</v>
      </c>
      <c r="B1222" t="s">
        <v>778</v>
      </c>
      <c r="C1222" t="s">
        <v>390</v>
      </c>
      <c r="D1222" t="s">
        <v>549</v>
      </c>
      <c r="E1222" t="s">
        <v>1426</v>
      </c>
      <c r="F1222" t="s">
        <v>116</v>
      </c>
      <c r="G1222" t="s">
        <v>1365</v>
      </c>
      <c r="H1222">
        <v>149</v>
      </c>
    </row>
    <row r="1223" spans="1:8" ht="12.75">
      <c r="A1223" s="962" t="s">
        <v>1360</v>
      </c>
      <c r="B1223" t="s">
        <v>778</v>
      </c>
      <c r="C1223" t="s">
        <v>390</v>
      </c>
      <c r="D1223" t="s">
        <v>549</v>
      </c>
      <c r="E1223" t="s">
        <v>1426</v>
      </c>
      <c r="F1223" t="s">
        <v>116</v>
      </c>
      <c r="G1223" t="s">
        <v>1366</v>
      </c>
      <c r="H1223">
        <v>149</v>
      </c>
    </row>
    <row r="1224" spans="1:8" ht="12.75">
      <c r="A1224" s="962" t="s">
        <v>1360</v>
      </c>
      <c r="B1224" t="s">
        <v>778</v>
      </c>
      <c r="C1224" t="s">
        <v>390</v>
      </c>
      <c r="D1224" t="s">
        <v>549</v>
      </c>
      <c r="E1224" t="s">
        <v>1426</v>
      </c>
      <c r="F1224" t="s">
        <v>116</v>
      </c>
      <c r="G1224" t="s">
        <v>1367</v>
      </c>
      <c r="H1224">
        <v>149</v>
      </c>
    </row>
    <row r="1225" spans="1:8" ht="12.75">
      <c r="A1225" s="962" t="s">
        <v>1360</v>
      </c>
      <c r="B1225" t="s">
        <v>778</v>
      </c>
      <c r="C1225" t="s">
        <v>390</v>
      </c>
      <c r="D1225" t="s">
        <v>549</v>
      </c>
      <c r="E1225" t="s">
        <v>1426</v>
      </c>
      <c r="F1225" t="s">
        <v>116</v>
      </c>
      <c r="G1225" t="s">
        <v>1368</v>
      </c>
      <c r="H1225">
        <v>559</v>
      </c>
    </row>
    <row r="1226" spans="1:8" ht="12.75">
      <c r="A1226" s="962" t="s">
        <v>1360</v>
      </c>
      <c r="B1226" t="s">
        <v>777</v>
      </c>
      <c r="C1226" t="s">
        <v>390</v>
      </c>
      <c r="D1226" t="s">
        <v>549</v>
      </c>
      <c r="E1226" t="s">
        <v>1419</v>
      </c>
      <c r="F1226" t="s">
        <v>1256</v>
      </c>
      <c r="G1226" t="s">
        <v>1350</v>
      </c>
      <c r="H1226">
        <v>34549</v>
      </c>
    </row>
    <row r="1227" spans="1:8" ht="12.75">
      <c r="A1227" s="962" t="s">
        <v>1360</v>
      </c>
      <c r="B1227" t="s">
        <v>777</v>
      </c>
      <c r="C1227" t="s">
        <v>390</v>
      </c>
      <c r="D1227" t="s">
        <v>549</v>
      </c>
      <c r="E1227" t="s">
        <v>1419</v>
      </c>
      <c r="F1227" t="s">
        <v>1256</v>
      </c>
      <c r="G1227" t="s">
        <v>1361</v>
      </c>
      <c r="H1227">
        <v>32698</v>
      </c>
    </row>
    <row r="1228" spans="1:8" ht="12.75">
      <c r="A1228" s="962" t="s">
        <v>1360</v>
      </c>
      <c r="B1228" t="s">
        <v>777</v>
      </c>
      <c r="C1228" t="s">
        <v>390</v>
      </c>
      <c r="D1228" t="s">
        <v>549</v>
      </c>
      <c r="E1228" t="s">
        <v>1419</v>
      </c>
      <c r="F1228" t="s">
        <v>1256</v>
      </c>
      <c r="G1228" t="s">
        <v>1362</v>
      </c>
      <c r="H1228">
        <v>33435</v>
      </c>
    </row>
    <row r="1229" spans="1:8" ht="12.75">
      <c r="A1229" s="962" t="s">
        <v>1360</v>
      </c>
      <c r="B1229" t="s">
        <v>777</v>
      </c>
      <c r="C1229" t="s">
        <v>390</v>
      </c>
      <c r="D1229" t="s">
        <v>549</v>
      </c>
      <c r="E1229" t="s">
        <v>1419</v>
      </c>
      <c r="F1229" t="s">
        <v>1256</v>
      </c>
      <c r="G1229" t="s">
        <v>1351</v>
      </c>
      <c r="H1229">
        <v>34284</v>
      </c>
    </row>
    <row r="1230" spans="1:8" ht="12.75">
      <c r="A1230" s="962" t="s">
        <v>1360</v>
      </c>
      <c r="B1230" t="s">
        <v>777</v>
      </c>
      <c r="C1230" t="s">
        <v>390</v>
      </c>
      <c r="D1230" t="s">
        <v>549</v>
      </c>
      <c r="E1230" t="s">
        <v>1419</v>
      </c>
      <c r="F1230" t="s">
        <v>1256</v>
      </c>
      <c r="G1230" t="s">
        <v>1352</v>
      </c>
      <c r="H1230">
        <v>34244</v>
      </c>
    </row>
    <row r="1231" spans="1:8" ht="12.75">
      <c r="A1231" s="962" t="s">
        <v>1360</v>
      </c>
      <c r="B1231" t="s">
        <v>777</v>
      </c>
      <c r="C1231" t="s">
        <v>390</v>
      </c>
      <c r="D1231" t="s">
        <v>549</v>
      </c>
      <c r="E1231" t="s">
        <v>1419</v>
      </c>
      <c r="F1231" t="s">
        <v>1256</v>
      </c>
      <c r="G1231" t="s">
        <v>1363</v>
      </c>
      <c r="H1231">
        <v>32798</v>
      </c>
    </row>
    <row r="1232" spans="1:8" ht="12.75">
      <c r="A1232" s="962" t="s">
        <v>1360</v>
      </c>
      <c r="B1232" t="s">
        <v>777</v>
      </c>
      <c r="C1232" t="s">
        <v>390</v>
      </c>
      <c r="D1232" t="s">
        <v>549</v>
      </c>
      <c r="E1232" t="s">
        <v>1419</v>
      </c>
      <c r="F1232" t="s">
        <v>1256</v>
      </c>
      <c r="G1232" t="s">
        <v>1364</v>
      </c>
      <c r="H1232">
        <v>35071</v>
      </c>
    </row>
    <row r="1233" spans="1:8" ht="12.75">
      <c r="A1233" s="962" t="s">
        <v>1360</v>
      </c>
      <c r="B1233" t="s">
        <v>777</v>
      </c>
      <c r="C1233" t="s">
        <v>390</v>
      </c>
      <c r="D1233" t="s">
        <v>549</v>
      </c>
      <c r="E1233" t="s">
        <v>1419</v>
      </c>
      <c r="F1233" t="s">
        <v>1256</v>
      </c>
      <c r="G1233" t="s">
        <v>1353</v>
      </c>
      <c r="H1233">
        <v>36348</v>
      </c>
    </row>
    <row r="1234" spans="1:8" ht="12.75">
      <c r="A1234" s="962" t="s">
        <v>1360</v>
      </c>
      <c r="B1234" t="s">
        <v>777</v>
      </c>
      <c r="C1234" t="s">
        <v>390</v>
      </c>
      <c r="D1234" t="s">
        <v>549</v>
      </c>
      <c r="E1234" t="s">
        <v>1419</v>
      </c>
      <c r="F1234" t="s">
        <v>1256</v>
      </c>
      <c r="G1234" t="s">
        <v>1365</v>
      </c>
      <c r="H1234">
        <v>33290</v>
      </c>
    </row>
    <row r="1235" spans="1:8" ht="12.75">
      <c r="A1235" s="962" t="s">
        <v>1360</v>
      </c>
      <c r="B1235" t="s">
        <v>777</v>
      </c>
      <c r="C1235" t="s">
        <v>390</v>
      </c>
      <c r="D1235" t="s">
        <v>549</v>
      </c>
      <c r="E1235" t="s">
        <v>1419</v>
      </c>
      <c r="F1235" t="s">
        <v>1256</v>
      </c>
      <c r="G1235" t="s">
        <v>1366</v>
      </c>
      <c r="H1235">
        <v>31455</v>
      </c>
    </row>
    <row r="1236" spans="1:8" ht="12.75">
      <c r="A1236" s="962" t="s">
        <v>1360</v>
      </c>
      <c r="B1236" t="s">
        <v>777</v>
      </c>
      <c r="C1236" t="s">
        <v>390</v>
      </c>
      <c r="D1236" t="s">
        <v>549</v>
      </c>
      <c r="E1236" t="s">
        <v>1419</v>
      </c>
      <c r="F1236" t="s">
        <v>1256</v>
      </c>
      <c r="G1236" t="s">
        <v>1367</v>
      </c>
      <c r="H1236">
        <v>34121</v>
      </c>
    </row>
    <row r="1237" spans="1:8" ht="12.75">
      <c r="A1237" s="962" t="s">
        <v>1360</v>
      </c>
      <c r="B1237" t="s">
        <v>777</v>
      </c>
      <c r="C1237" t="s">
        <v>390</v>
      </c>
      <c r="D1237" t="s">
        <v>549</v>
      </c>
      <c r="E1237" t="s">
        <v>1419</v>
      </c>
      <c r="F1237" t="s">
        <v>1256</v>
      </c>
      <c r="G1237" t="s">
        <v>1368</v>
      </c>
      <c r="H1237">
        <v>33856</v>
      </c>
    </row>
    <row r="1238" spans="1:8" ht="12.75">
      <c r="A1238" s="962" t="s">
        <v>1360</v>
      </c>
      <c r="B1238" t="s">
        <v>777</v>
      </c>
      <c r="C1238" t="s">
        <v>390</v>
      </c>
      <c r="D1238" t="s">
        <v>549</v>
      </c>
      <c r="E1238" t="s">
        <v>1419</v>
      </c>
      <c r="F1238" t="s">
        <v>115</v>
      </c>
      <c r="G1238" t="s">
        <v>1350</v>
      </c>
      <c r="H1238">
        <v>286199</v>
      </c>
    </row>
    <row r="1239" spans="1:8" ht="12.75">
      <c r="A1239" s="962" t="s">
        <v>1360</v>
      </c>
      <c r="B1239" t="s">
        <v>777</v>
      </c>
      <c r="C1239" t="s">
        <v>390</v>
      </c>
      <c r="D1239" t="s">
        <v>549</v>
      </c>
      <c r="E1239" t="s">
        <v>1419</v>
      </c>
      <c r="F1239" t="s">
        <v>115</v>
      </c>
      <c r="G1239" t="s">
        <v>1361</v>
      </c>
      <c r="H1239">
        <v>270868</v>
      </c>
    </row>
    <row r="1240" spans="1:8" ht="12.75">
      <c r="A1240" s="962" t="s">
        <v>1360</v>
      </c>
      <c r="B1240" t="s">
        <v>777</v>
      </c>
      <c r="C1240" t="s">
        <v>390</v>
      </c>
      <c r="D1240" t="s">
        <v>549</v>
      </c>
      <c r="E1240" t="s">
        <v>1419</v>
      </c>
      <c r="F1240" t="s">
        <v>115</v>
      </c>
      <c r="G1240" t="s">
        <v>1362</v>
      </c>
      <c r="H1240">
        <v>276969</v>
      </c>
    </row>
    <row r="1241" spans="1:8" ht="12.75">
      <c r="A1241" s="962" t="s">
        <v>1360</v>
      </c>
      <c r="B1241" t="s">
        <v>777</v>
      </c>
      <c r="C1241" t="s">
        <v>390</v>
      </c>
      <c r="D1241" t="s">
        <v>549</v>
      </c>
      <c r="E1241" t="s">
        <v>1419</v>
      </c>
      <c r="F1241" t="s">
        <v>115</v>
      </c>
      <c r="G1241" t="s">
        <v>1351</v>
      </c>
      <c r="H1241">
        <v>284002</v>
      </c>
    </row>
    <row r="1242" spans="1:8" ht="12.75">
      <c r="A1242" s="962" t="s">
        <v>1360</v>
      </c>
      <c r="B1242" t="s">
        <v>777</v>
      </c>
      <c r="C1242" t="s">
        <v>390</v>
      </c>
      <c r="D1242" t="s">
        <v>549</v>
      </c>
      <c r="E1242" t="s">
        <v>1419</v>
      </c>
      <c r="F1242" t="s">
        <v>115</v>
      </c>
      <c r="G1242" t="s">
        <v>1352</v>
      </c>
      <c r="H1242">
        <v>283672</v>
      </c>
    </row>
    <row r="1243" spans="1:8" ht="12.75">
      <c r="A1243" s="962" t="s">
        <v>1360</v>
      </c>
      <c r="B1243" t="s">
        <v>777</v>
      </c>
      <c r="C1243" t="s">
        <v>390</v>
      </c>
      <c r="D1243" t="s">
        <v>549</v>
      </c>
      <c r="E1243" t="s">
        <v>1419</v>
      </c>
      <c r="F1243" t="s">
        <v>115</v>
      </c>
      <c r="G1243" t="s">
        <v>1363</v>
      </c>
      <c r="H1243">
        <v>271692</v>
      </c>
    </row>
    <row r="1244" spans="1:8" ht="12.75">
      <c r="A1244" s="962" t="s">
        <v>1360</v>
      </c>
      <c r="B1244" t="s">
        <v>777</v>
      </c>
      <c r="C1244" t="s">
        <v>390</v>
      </c>
      <c r="D1244" t="s">
        <v>549</v>
      </c>
      <c r="E1244" t="s">
        <v>1419</v>
      </c>
      <c r="F1244" t="s">
        <v>115</v>
      </c>
      <c r="G1244" t="s">
        <v>1364</v>
      </c>
      <c r="H1244">
        <v>290520</v>
      </c>
    </row>
    <row r="1245" spans="1:8" ht="12.75">
      <c r="A1245" s="962" t="s">
        <v>1360</v>
      </c>
      <c r="B1245" t="s">
        <v>777</v>
      </c>
      <c r="C1245" t="s">
        <v>390</v>
      </c>
      <c r="D1245" t="s">
        <v>549</v>
      </c>
      <c r="E1245" t="s">
        <v>1419</v>
      </c>
      <c r="F1245" t="s">
        <v>115</v>
      </c>
      <c r="G1245" t="s">
        <v>1353</v>
      </c>
      <c r="H1245">
        <v>301106</v>
      </c>
    </row>
    <row r="1246" spans="1:8" ht="12.75">
      <c r="A1246" s="962" t="s">
        <v>1360</v>
      </c>
      <c r="B1246" t="s">
        <v>777</v>
      </c>
      <c r="C1246" t="s">
        <v>390</v>
      </c>
      <c r="D1246" t="s">
        <v>549</v>
      </c>
      <c r="E1246" t="s">
        <v>1419</v>
      </c>
      <c r="F1246" t="s">
        <v>115</v>
      </c>
      <c r="G1246" t="s">
        <v>1365</v>
      </c>
      <c r="H1246">
        <v>275772</v>
      </c>
    </row>
    <row r="1247" spans="1:8" ht="12.75">
      <c r="A1247" s="962" t="s">
        <v>1360</v>
      </c>
      <c r="B1247" t="s">
        <v>777</v>
      </c>
      <c r="C1247" t="s">
        <v>390</v>
      </c>
      <c r="D1247" t="s">
        <v>549</v>
      </c>
      <c r="E1247" t="s">
        <v>1419</v>
      </c>
      <c r="F1247" t="s">
        <v>115</v>
      </c>
      <c r="G1247" t="s">
        <v>1366</v>
      </c>
      <c r="H1247">
        <v>260566</v>
      </c>
    </row>
    <row r="1248" spans="1:8" ht="12.75">
      <c r="A1248" s="962" t="s">
        <v>1360</v>
      </c>
      <c r="B1248" t="s">
        <v>777</v>
      </c>
      <c r="C1248" t="s">
        <v>390</v>
      </c>
      <c r="D1248" t="s">
        <v>549</v>
      </c>
      <c r="E1248" t="s">
        <v>1419</v>
      </c>
      <c r="F1248" t="s">
        <v>115</v>
      </c>
      <c r="G1248" t="s">
        <v>1367</v>
      </c>
      <c r="H1248">
        <v>282652</v>
      </c>
    </row>
    <row r="1249" spans="1:8" ht="12.75">
      <c r="A1249" s="962" t="s">
        <v>1360</v>
      </c>
      <c r="B1249" t="s">
        <v>777</v>
      </c>
      <c r="C1249" t="s">
        <v>390</v>
      </c>
      <c r="D1249" t="s">
        <v>549</v>
      </c>
      <c r="E1249" t="s">
        <v>1419</v>
      </c>
      <c r="F1249" t="s">
        <v>115</v>
      </c>
      <c r="G1249" t="s">
        <v>1368</v>
      </c>
      <c r="H1249">
        <v>280461</v>
      </c>
    </row>
    <row r="1250" spans="1:8" ht="12.75">
      <c r="A1250" s="962" t="s">
        <v>1360</v>
      </c>
      <c r="B1250" t="s">
        <v>1340</v>
      </c>
      <c r="C1250" t="s">
        <v>390</v>
      </c>
      <c r="D1250" t="s">
        <v>809</v>
      </c>
      <c r="E1250" t="s">
        <v>1428</v>
      </c>
      <c r="F1250" t="s">
        <v>115</v>
      </c>
      <c r="G1250" t="s">
        <v>1350</v>
      </c>
      <c r="H1250">
        <v>5600</v>
      </c>
    </row>
    <row r="1251" spans="1:8" ht="12.75">
      <c r="A1251" s="962" t="s">
        <v>1360</v>
      </c>
      <c r="B1251" t="s">
        <v>1340</v>
      </c>
      <c r="C1251" t="s">
        <v>390</v>
      </c>
      <c r="D1251" t="s">
        <v>809</v>
      </c>
      <c r="E1251" t="s">
        <v>1428</v>
      </c>
      <c r="F1251" t="s">
        <v>115</v>
      </c>
      <c r="G1251" t="s">
        <v>1361</v>
      </c>
      <c r="H1251">
        <v>5600</v>
      </c>
    </row>
    <row r="1252" spans="1:8" ht="12.75">
      <c r="A1252" s="962" t="s">
        <v>1360</v>
      </c>
      <c r="B1252" t="s">
        <v>1340</v>
      </c>
      <c r="C1252" t="s">
        <v>390</v>
      </c>
      <c r="D1252" t="s">
        <v>809</v>
      </c>
      <c r="E1252" t="s">
        <v>1428</v>
      </c>
      <c r="F1252" t="s">
        <v>115</v>
      </c>
      <c r="G1252" t="s">
        <v>1362</v>
      </c>
      <c r="H1252">
        <v>5600</v>
      </c>
    </row>
    <row r="1253" spans="1:8" ht="12.75">
      <c r="A1253" s="962" t="s">
        <v>1360</v>
      </c>
      <c r="B1253" t="s">
        <v>1340</v>
      </c>
      <c r="C1253" t="s">
        <v>390</v>
      </c>
      <c r="D1253" t="s">
        <v>809</v>
      </c>
      <c r="E1253" t="s">
        <v>1428</v>
      </c>
      <c r="F1253" t="s">
        <v>115</v>
      </c>
      <c r="G1253" t="s">
        <v>1351</v>
      </c>
      <c r="H1253">
        <v>5600</v>
      </c>
    </row>
    <row r="1254" spans="1:8" ht="12.75">
      <c r="A1254" s="962" t="s">
        <v>1360</v>
      </c>
      <c r="B1254" t="s">
        <v>1340</v>
      </c>
      <c r="C1254" t="s">
        <v>390</v>
      </c>
      <c r="D1254" t="s">
        <v>809</v>
      </c>
      <c r="E1254" t="s">
        <v>1428</v>
      </c>
      <c r="F1254" t="s">
        <v>115</v>
      </c>
      <c r="G1254" t="s">
        <v>1352</v>
      </c>
      <c r="H1254">
        <v>5600</v>
      </c>
    </row>
    <row r="1255" spans="1:8" ht="12.75">
      <c r="A1255" s="962" t="s">
        <v>1360</v>
      </c>
      <c r="B1255" t="s">
        <v>1340</v>
      </c>
      <c r="C1255" t="s">
        <v>390</v>
      </c>
      <c r="D1255" t="s">
        <v>809</v>
      </c>
      <c r="E1255" t="s">
        <v>1428</v>
      </c>
      <c r="F1255" t="s">
        <v>115</v>
      </c>
      <c r="G1255" t="s">
        <v>1363</v>
      </c>
      <c r="H1255">
        <v>5600</v>
      </c>
    </row>
    <row r="1256" spans="1:8" ht="12.75">
      <c r="A1256" s="962" t="s">
        <v>1360</v>
      </c>
      <c r="B1256" t="s">
        <v>1340</v>
      </c>
      <c r="C1256" t="s">
        <v>390</v>
      </c>
      <c r="D1256" t="s">
        <v>809</v>
      </c>
      <c r="E1256" t="s">
        <v>1428</v>
      </c>
      <c r="F1256" t="s">
        <v>115</v>
      </c>
      <c r="G1256" t="s">
        <v>1364</v>
      </c>
      <c r="H1256">
        <v>5600</v>
      </c>
    </row>
    <row r="1257" spans="1:8" ht="12.75">
      <c r="A1257" s="962" t="s">
        <v>1360</v>
      </c>
      <c r="B1257" t="s">
        <v>1340</v>
      </c>
      <c r="C1257" t="s">
        <v>390</v>
      </c>
      <c r="D1257" t="s">
        <v>809</v>
      </c>
      <c r="E1257" t="s">
        <v>1428</v>
      </c>
      <c r="F1257" t="s">
        <v>115</v>
      </c>
      <c r="G1257" t="s">
        <v>1353</v>
      </c>
      <c r="H1257">
        <v>5600</v>
      </c>
    </row>
    <row r="1258" spans="1:8" ht="12.75">
      <c r="A1258" s="962" t="s">
        <v>1360</v>
      </c>
      <c r="B1258" t="s">
        <v>1340</v>
      </c>
      <c r="C1258" t="s">
        <v>390</v>
      </c>
      <c r="D1258" t="s">
        <v>809</v>
      </c>
      <c r="E1258" t="s">
        <v>1428</v>
      </c>
      <c r="F1258" t="s">
        <v>115</v>
      </c>
      <c r="G1258" t="s">
        <v>1365</v>
      </c>
      <c r="H1258">
        <v>5600</v>
      </c>
    </row>
    <row r="1259" spans="1:8" ht="12.75">
      <c r="A1259" s="962" t="s">
        <v>1360</v>
      </c>
      <c r="B1259" t="s">
        <v>1340</v>
      </c>
      <c r="C1259" t="s">
        <v>390</v>
      </c>
      <c r="D1259" t="s">
        <v>809</v>
      </c>
      <c r="E1259" t="s">
        <v>1428</v>
      </c>
      <c r="F1259" t="s">
        <v>115</v>
      </c>
      <c r="G1259" t="s">
        <v>1366</v>
      </c>
      <c r="H1259">
        <v>5600</v>
      </c>
    </row>
    <row r="1260" spans="1:8" ht="12.75">
      <c r="A1260" s="962" t="s">
        <v>1360</v>
      </c>
      <c r="B1260" t="s">
        <v>1340</v>
      </c>
      <c r="C1260" t="s">
        <v>390</v>
      </c>
      <c r="D1260" t="s">
        <v>809</v>
      </c>
      <c r="E1260" t="s">
        <v>1428</v>
      </c>
      <c r="F1260" t="s">
        <v>115</v>
      </c>
      <c r="G1260" t="s">
        <v>1367</v>
      </c>
      <c r="H1260">
        <v>5600</v>
      </c>
    </row>
    <row r="1261" spans="1:8" ht="12.75">
      <c r="A1261" s="962" t="s">
        <v>1360</v>
      </c>
      <c r="B1261" t="s">
        <v>1340</v>
      </c>
      <c r="C1261" t="s">
        <v>390</v>
      </c>
      <c r="D1261" t="s">
        <v>809</v>
      </c>
      <c r="E1261" t="s">
        <v>1428</v>
      </c>
      <c r="F1261" t="s">
        <v>115</v>
      </c>
      <c r="G1261" t="s">
        <v>1368</v>
      </c>
      <c r="H1261">
        <v>5600</v>
      </c>
    </row>
    <row r="1262" spans="1:8" ht="12.75">
      <c r="A1262" s="962" t="s">
        <v>1360</v>
      </c>
      <c r="B1262" t="s">
        <v>480</v>
      </c>
      <c r="C1262" t="s">
        <v>480</v>
      </c>
      <c r="D1262" t="s">
        <v>1286</v>
      </c>
      <c r="E1262" t="s">
        <v>1429</v>
      </c>
      <c r="F1262" t="s">
        <v>116</v>
      </c>
      <c r="G1262" t="s">
        <v>1350</v>
      </c>
      <c r="H1262">
        <v>-6395</v>
      </c>
    </row>
    <row r="1263" spans="1:8" ht="12.75">
      <c r="A1263" s="962" t="s">
        <v>1360</v>
      </c>
      <c r="B1263" t="s">
        <v>480</v>
      </c>
      <c r="C1263" t="s">
        <v>480</v>
      </c>
      <c r="D1263" t="s">
        <v>1286</v>
      </c>
      <c r="E1263" t="s">
        <v>1429</v>
      </c>
      <c r="F1263" t="s">
        <v>116</v>
      </c>
      <c r="G1263" t="s">
        <v>1361</v>
      </c>
      <c r="H1263">
        <v>-10174</v>
      </c>
    </row>
    <row r="1264" spans="1:8" ht="12.75">
      <c r="A1264" s="962" t="s">
        <v>1360</v>
      </c>
      <c r="B1264" t="s">
        <v>480</v>
      </c>
      <c r="C1264" t="s">
        <v>480</v>
      </c>
      <c r="D1264" t="s">
        <v>1286</v>
      </c>
      <c r="E1264" t="s">
        <v>1429</v>
      </c>
      <c r="F1264" t="s">
        <v>116</v>
      </c>
      <c r="G1264" t="s">
        <v>1362</v>
      </c>
      <c r="H1264">
        <v>-4367</v>
      </c>
    </row>
    <row r="1265" spans="1:8" ht="12.75">
      <c r="A1265" s="962" t="s">
        <v>1360</v>
      </c>
      <c r="B1265" t="s">
        <v>480</v>
      </c>
      <c r="C1265" t="s">
        <v>480</v>
      </c>
      <c r="D1265" t="s">
        <v>1286</v>
      </c>
      <c r="E1265" t="s">
        <v>1429</v>
      </c>
      <c r="F1265" t="s">
        <v>116</v>
      </c>
      <c r="G1265" t="s">
        <v>1351</v>
      </c>
      <c r="H1265">
        <v>-7500</v>
      </c>
    </row>
    <row r="1266" spans="1:8" ht="12.75">
      <c r="A1266" s="962" t="s">
        <v>1360</v>
      </c>
      <c r="B1266" t="s">
        <v>480</v>
      </c>
      <c r="C1266" t="s">
        <v>480</v>
      </c>
      <c r="D1266" t="s">
        <v>1286</v>
      </c>
      <c r="E1266" t="s">
        <v>1429</v>
      </c>
      <c r="F1266" t="s">
        <v>116</v>
      </c>
      <c r="G1266" t="s">
        <v>1352</v>
      </c>
      <c r="H1266">
        <v>-11634</v>
      </c>
    </row>
    <row r="1267" spans="1:8" ht="12.75">
      <c r="A1267" s="962" t="s">
        <v>1360</v>
      </c>
      <c r="B1267" t="s">
        <v>480</v>
      </c>
      <c r="C1267" t="s">
        <v>480</v>
      </c>
      <c r="D1267" t="s">
        <v>1286</v>
      </c>
      <c r="E1267" t="s">
        <v>1429</v>
      </c>
      <c r="F1267" t="s">
        <v>116</v>
      </c>
      <c r="G1267" t="s">
        <v>1363</v>
      </c>
      <c r="H1267">
        <v>-6317</v>
      </c>
    </row>
    <row r="1268" spans="1:8" ht="12.75">
      <c r="A1268" s="962" t="s">
        <v>1360</v>
      </c>
      <c r="B1268" t="s">
        <v>480</v>
      </c>
      <c r="C1268" t="s">
        <v>480</v>
      </c>
      <c r="D1268" t="s">
        <v>1286</v>
      </c>
      <c r="E1268" t="s">
        <v>1429</v>
      </c>
      <c r="F1268" t="s">
        <v>116</v>
      </c>
      <c r="G1268" t="s">
        <v>1364</v>
      </c>
      <c r="H1268">
        <v>-6233</v>
      </c>
    </row>
    <row r="1269" spans="1:8" ht="12.75">
      <c r="A1269" s="962" t="s">
        <v>1360</v>
      </c>
      <c r="B1269" t="s">
        <v>480</v>
      </c>
      <c r="C1269" t="s">
        <v>480</v>
      </c>
      <c r="D1269" t="s">
        <v>1286</v>
      </c>
      <c r="E1269" t="s">
        <v>1429</v>
      </c>
      <c r="F1269" t="s">
        <v>116</v>
      </c>
      <c r="G1269" t="s">
        <v>1353</v>
      </c>
      <c r="H1269">
        <v>-7116</v>
      </c>
    </row>
    <row r="1270" spans="1:8" ht="12.75">
      <c r="A1270" s="962" t="s">
        <v>1360</v>
      </c>
      <c r="B1270" t="s">
        <v>480</v>
      </c>
      <c r="C1270" t="s">
        <v>480</v>
      </c>
      <c r="D1270" t="s">
        <v>1286</v>
      </c>
      <c r="E1270" t="s">
        <v>1429</v>
      </c>
      <c r="F1270" t="s">
        <v>116</v>
      </c>
      <c r="G1270" t="s">
        <v>1365</v>
      </c>
      <c r="H1270">
        <v>-6488</v>
      </c>
    </row>
    <row r="1271" spans="1:8" ht="12.75">
      <c r="A1271" s="962" t="s">
        <v>1360</v>
      </c>
      <c r="B1271" t="s">
        <v>480</v>
      </c>
      <c r="C1271" t="s">
        <v>480</v>
      </c>
      <c r="D1271" t="s">
        <v>1286</v>
      </c>
      <c r="E1271" t="s">
        <v>1429</v>
      </c>
      <c r="F1271" t="s">
        <v>116</v>
      </c>
      <c r="G1271" t="s">
        <v>1366</v>
      </c>
      <c r="H1271">
        <v>-8477</v>
      </c>
    </row>
    <row r="1272" spans="1:8" ht="12.75">
      <c r="A1272" s="962" t="s">
        <v>1360</v>
      </c>
      <c r="B1272" t="s">
        <v>480</v>
      </c>
      <c r="C1272" t="s">
        <v>480</v>
      </c>
      <c r="D1272" t="s">
        <v>1286</v>
      </c>
      <c r="E1272" t="s">
        <v>1429</v>
      </c>
      <c r="F1272" t="s">
        <v>116</v>
      </c>
      <c r="G1272" t="s">
        <v>1367</v>
      </c>
      <c r="H1272">
        <v>-8809</v>
      </c>
    </row>
    <row r="1273" spans="1:8" ht="12.75">
      <c r="A1273" s="962" t="s">
        <v>1360</v>
      </c>
      <c r="B1273" t="s">
        <v>480</v>
      </c>
      <c r="C1273" t="s">
        <v>480</v>
      </c>
      <c r="D1273" t="s">
        <v>1286</v>
      </c>
      <c r="E1273" t="s">
        <v>1429</v>
      </c>
      <c r="F1273" t="s">
        <v>116</v>
      </c>
      <c r="G1273" t="s">
        <v>1368</v>
      </c>
      <c r="H1273">
        <v>-8458</v>
      </c>
    </row>
    <row r="1274" spans="1:8" ht="12.75">
      <c r="A1274" s="962" t="s">
        <v>1360</v>
      </c>
      <c r="B1274" t="s">
        <v>480</v>
      </c>
      <c r="C1274" t="s">
        <v>1307</v>
      </c>
      <c r="D1274" t="s">
        <v>1286</v>
      </c>
      <c r="E1274" t="s">
        <v>1430</v>
      </c>
      <c r="F1274" t="s">
        <v>1238</v>
      </c>
      <c r="G1274" t="s">
        <v>1350</v>
      </c>
      <c r="H1274">
        <v>-201931</v>
      </c>
    </row>
    <row r="1275" spans="1:8" ht="12.75">
      <c r="A1275" s="962" t="s">
        <v>1360</v>
      </c>
      <c r="B1275" t="s">
        <v>480</v>
      </c>
      <c r="C1275" t="s">
        <v>1307</v>
      </c>
      <c r="D1275" t="s">
        <v>1286</v>
      </c>
      <c r="E1275" t="s">
        <v>1430</v>
      </c>
      <c r="F1275" t="s">
        <v>1238</v>
      </c>
      <c r="G1275" t="s">
        <v>1361</v>
      </c>
      <c r="H1275">
        <v>-203058</v>
      </c>
    </row>
    <row r="1276" spans="1:8" ht="12.75">
      <c r="A1276" s="962" t="s">
        <v>1360</v>
      </c>
      <c r="B1276" t="s">
        <v>480</v>
      </c>
      <c r="C1276" t="s">
        <v>1307</v>
      </c>
      <c r="D1276" t="s">
        <v>1286</v>
      </c>
      <c r="E1276" t="s">
        <v>1430</v>
      </c>
      <c r="F1276" t="s">
        <v>1238</v>
      </c>
      <c r="G1276" t="s">
        <v>1362</v>
      </c>
      <c r="H1276">
        <v>-204184</v>
      </c>
    </row>
    <row r="1277" spans="1:8" ht="12.75">
      <c r="A1277" s="962" t="s">
        <v>1360</v>
      </c>
      <c r="B1277" t="s">
        <v>480</v>
      </c>
      <c r="C1277" t="s">
        <v>1307</v>
      </c>
      <c r="D1277" t="s">
        <v>1286</v>
      </c>
      <c r="E1277" t="s">
        <v>1430</v>
      </c>
      <c r="F1277" t="s">
        <v>1238</v>
      </c>
      <c r="G1277" t="s">
        <v>1351</v>
      </c>
      <c r="H1277">
        <v>-201368</v>
      </c>
    </row>
    <row r="1278" spans="1:8" ht="12.75">
      <c r="A1278" s="962" t="s">
        <v>1360</v>
      </c>
      <c r="B1278" t="s">
        <v>480</v>
      </c>
      <c r="C1278" t="s">
        <v>1307</v>
      </c>
      <c r="D1278" t="s">
        <v>1286</v>
      </c>
      <c r="E1278" t="s">
        <v>1430</v>
      </c>
      <c r="F1278" t="s">
        <v>1238</v>
      </c>
      <c r="G1278" t="s">
        <v>1352</v>
      </c>
      <c r="H1278">
        <v>-201086</v>
      </c>
    </row>
    <row r="1279" spans="1:8" ht="12.75">
      <c r="A1279" s="962" t="s">
        <v>1360</v>
      </c>
      <c r="B1279" t="s">
        <v>480</v>
      </c>
      <c r="C1279" t="s">
        <v>1307</v>
      </c>
      <c r="D1279" t="s">
        <v>1286</v>
      </c>
      <c r="E1279" t="s">
        <v>1430</v>
      </c>
      <c r="F1279" t="s">
        <v>1238</v>
      </c>
      <c r="G1279" t="s">
        <v>1363</v>
      </c>
      <c r="H1279">
        <v>-202776</v>
      </c>
    </row>
    <row r="1280" spans="1:8" ht="12.75">
      <c r="A1280" s="962" t="s">
        <v>1360</v>
      </c>
      <c r="B1280" t="s">
        <v>480</v>
      </c>
      <c r="C1280" t="s">
        <v>1307</v>
      </c>
      <c r="D1280" t="s">
        <v>1286</v>
      </c>
      <c r="E1280" t="s">
        <v>1430</v>
      </c>
      <c r="F1280" t="s">
        <v>1238</v>
      </c>
      <c r="G1280" t="s">
        <v>1364</v>
      </c>
      <c r="H1280">
        <v>-202494</v>
      </c>
    </row>
    <row r="1281" spans="1:8" ht="12.75">
      <c r="A1281" s="962" t="s">
        <v>1360</v>
      </c>
      <c r="B1281" t="s">
        <v>480</v>
      </c>
      <c r="C1281" t="s">
        <v>1307</v>
      </c>
      <c r="D1281" t="s">
        <v>1286</v>
      </c>
      <c r="E1281" t="s">
        <v>1430</v>
      </c>
      <c r="F1281" t="s">
        <v>1238</v>
      </c>
      <c r="G1281" t="s">
        <v>1353</v>
      </c>
      <c r="H1281">
        <v>-201649</v>
      </c>
    </row>
    <row r="1282" spans="1:8" ht="12.75">
      <c r="A1282" s="962" t="s">
        <v>1360</v>
      </c>
      <c r="B1282" t="s">
        <v>480</v>
      </c>
      <c r="C1282" t="s">
        <v>1307</v>
      </c>
      <c r="D1282" t="s">
        <v>1286</v>
      </c>
      <c r="E1282" t="s">
        <v>1430</v>
      </c>
      <c r="F1282" t="s">
        <v>1238</v>
      </c>
      <c r="G1282" t="s">
        <v>1365</v>
      </c>
      <c r="H1282">
        <v>-202213</v>
      </c>
    </row>
    <row r="1283" spans="1:8" ht="12.75">
      <c r="A1283" s="962" t="s">
        <v>1360</v>
      </c>
      <c r="B1283" t="s">
        <v>480</v>
      </c>
      <c r="C1283" t="s">
        <v>1307</v>
      </c>
      <c r="D1283" t="s">
        <v>1286</v>
      </c>
      <c r="E1283" t="s">
        <v>1430</v>
      </c>
      <c r="F1283" t="s">
        <v>1238</v>
      </c>
      <c r="G1283" t="s">
        <v>1366</v>
      </c>
      <c r="H1283">
        <v>-203903</v>
      </c>
    </row>
    <row r="1284" spans="1:8" ht="12.75">
      <c r="A1284" s="962" t="s">
        <v>1360</v>
      </c>
      <c r="B1284" t="s">
        <v>480</v>
      </c>
      <c r="C1284" t="s">
        <v>1307</v>
      </c>
      <c r="D1284" t="s">
        <v>1286</v>
      </c>
      <c r="E1284" t="s">
        <v>1430</v>
      </c>
      <c r="F1284" t="s">
        <v>1238</v>
      </c>
      <c r="G1284" t="s">
        <v>1367</v>
      </c>
      <c r="H1284">
        <v>-203621</v>
      </c>
    </row>
    <row r="1285" spans="1:8" ht="12.75">
      <c r="A1285" s="962" t="s">
        <v>1360</v>
      </c>
      <c r="B1285" t="s">
        <v>480</v>
      </c>
      <c r="C1285" t="s">
        <v>1307</v>
      </c>
      <c r="D1285" t="s">
        <v>1286</v>
      </c>
      <c r="E1285" t="s">
        <v>1430</v>
      </c>
      <c r="F1285" t="s">
        <v>1238</v>
      </c>
      <c r="G1285" t="s">
        <v>1368</v>
      </c>
      <c r="H1285">
        <v>-203339</v>
      </c>
    </row>
    <row r="1286" spans="1:8" ht="12.75">
      <c r="A1286" s="962" t="s">
        <v>1360</v>
      </c>
      <c r="B1286" t="s">
        <v>504</v>
      </c>
      <c r="C1286" t="s">
        <v>481</v>
      </c>
      <c r="D1286" t="s">
        <v>1286</v>
      </c>
      <c r="E1286" t="s">
        <v>1431</v>
      </c>
      <c r="F1286" t="s">
        <v>116</v>
      </c>
      <c r="G1286" t="s">
        <v>1350</v>
      </c>
      <c r="H1286">
        <v>-27275</v>
      </c>
    </row>
    <row r="1287" spans="1:8" ht="12.75">
      <c r="A1287" s="962" t="s">
        <v>1360</v>
      </c>
      <c r="B1287" t="s">
        <v>504</v>
      </c>
      <c r="C1287" t="s">
        <v>481</v>
      </c>
      <c r="D1287" t="s">
        <v>1286</v>
      </c>
      <c r="E1287" t="s">
        <v>1431</v>
      </c>
      <c r="F1287" t="s">
        <v>116</v>
      </c>
      <c r="G1287" t="s">
        <v>1361</v>
      </c>
      <c r="H1287">
        <v>-27399</v>
      </c>
    </row>
    <row r="1288" spans="1:8" ht="12.75">
      <c r="A1288" s="962" t="s">
        <v>1360</v>
      </c>
      <c r="B1288" t="s">
        <v>504</v>
      </c>
      <c r="C1288" t="s">
        <v>481</v>
      </c>
      <c r="D1288" t="s">
        <v>1286</v>
      </c>
      <c r="E1288" t="s">
        <v>1431</v>
      </c>
      <c r="F1288" t="s">
        <v>116</v>
      </c>
      <c r="G1288" t="s">
        <v>1362</v>
      </c>
      <c r="H1288">
        <v>-27691</v>
      </c>
    </row>
    <row r="1289" spans="1:8" ht="12.75">
      <c r="A1289" s="962" t="s">
        <v>1360</v>
      </c>
      <c r="B1289" t="s">
        <v>504</v>
      </c>
      <c r="C1289" t="s">
        <v>481</v>
      </c>
      <c r="D1289" t="s">
        <v>1286</v>
      </c>
      <c r="E1289" t="s">
        <v>1431</v>
      </c>
      <c r="F1289" t="s">
        <v>116</v>
      </c>
      <c r="G1289" t="s">
        <v>1351</v>
      </c>
      <c r="H1289">
        <v>-27275</v>
      </c>
    </row>
    <row r="1290" spans="1:8" ht="12.75">
      <c r="A1290" s="962" t="s">
        <v>1360</v>
      </c>
      <c r="B1290" t="s">
        <v>504</v>
      </c>
      <c r="C1290" t="s">
        <v>481</v>
      </c>
      <c r="D1290" t="s">
        <v>1286</v>
      </c>
      <c r="E1290" t="s">
        <v>1431</v>
      </c>
      <c r="F1290" t="s">
        <v>116</v>
      </c>
      <c r="G1290" t="s">
        <v>1352</v>
      </c>
      <c r="H1290">
        <v>-27109</v>
      </c>
    </row>
    <row r="1291" spans="1:8" ht="12.75">
      <c r="A1291" s="962" t="s">
        <v>1360</v>
      </c>
      <c r="B1291" t="s">
        <v>504</v>
      </c>
      <c r="C1291" t="s">
        <v>481</v>
      </c>
      <c r="D1291" t="s">
        <v>1286</v>
      </c>
      <c r="E1291" t="s">
        <v>1431</v>
      </c>
      <c r="F1291" t="s">
        <v>116</v>
      </c>
      <c r="G1291" t="s">
        <v>1363</v>
      </c>
      <c r="H1291">
        <v>-27399</v>
      </c>
    </row>
    <row r="1292" spans="1:8" ht="12.75">
      <c r="A1292" s="962" t="s">
        <v>1360</v>
      </c>
      <c r="B1292" t="s">
        <v>504</v>
      </c>
      <c r="C1292" t="s">
        <v>481</v>
      </c>
      <c r="D1292" t="s">
        <v>1286</v>
      </c>
      <c r="E1292" t="s">
        <v>1431</v>
      </c>
      <c r="F1292" t="s">
        <v>116</v>
      </c>
      <c r="G1292" t="s">
        <v>1364</v>
      </c>
      <c r="H1292">
        <v>-27307</v>
      </c>
    </row>
    <row r="1293" spans="1:8" ht="12.75">
      <c r="A1293" s="962" t="s">
        <v>1360</v>
      </c>
      <c r="B1293" t="s">
        <v>504</v>
      </c>
      <c r="C1293" t="s">
        <v>481</v>
      </c>
      <c r="D1293" t="s">
        <v>1286</v>
      </c>
      <c r="E1293" t="s">
        <v>1431</v>
      </c>
      <c r="F1293" t="s">
        <v>116</v>
      </c>
      <c r="G1293" t="s">
        <v>1353</v>
      </c>
      <c r="H1293">
        <v>-27275</v>
      </c>
    </row>
    <row r="1294" spans="1:8" ht="12.75">
      <c r="A1294" s="962" t="s">
        <v>1360</v>
      </c>
      <c r="B1294" t="s">
        <v>504</v>
      </c>
      <c r="C1294" t="s">
        <v>481</v>
      </c>
      <c r="D1294" t="s">
        <v>1286</v>
      </c>
      <c r="E1294" t="s">
        <v>1431</v>
      </c>
      <c r="F1294" t="s">
        <v>116</v>
      </c>
      <c r="G1294" t="s">
        <v>1365</v>
      </c>
      <c r="H1294">
        <v>-27307</v>
      </c>
    </row>
    <row r="1295" spans="1:8" ht="12.75">
      <c r="A1295" s="962" t="s">
        <v>1360</v>
      </c>
      <c r="B1295" t="s">
        <v>504</v>
      </c>
      <c r="C1295" t="s">
        <v>481</v>
      </c>
      <c r="D1295" t="s">
        <v>1286</v>
      </c>
      <c r="E1295" t="s">
        <v>1431</v>
      </c>
      <c r="F1295" t="s">
        <v>116</v>
      </c>
      <c r="G1295" t="s">
        <v>1366</v>
      </c>
      <c r="H1295">
        <v>-27691</v>
      </c>
    </row>
    <row r="1296" spans="1:8" ht="12.75">
      <c r="A1296" s="962" t="s">
        <v>1360</v>
      </c>
      <c r="B1296" t="s">
        <v>504</v>
      </c>
      <c r="C1296" t="s">
        <v>481</v>
      </c>
      <c r="D1296" t="s">
        <v>1286</v>
      </c>
      <c r="E1296" t="s">
        <v>1431</v>
      </c>
      <c r="F1296" t="s">
        <v>116</v>
      </c>
      <c r="G1296" t="s">
        <v>1367</v>
      </c>
      <c r="H1296">
        <v>-27616</v>
      </c>
    </row>
    <row r="1297" spans="1:8" ht="12.75">
      <c r="A1297" s="962" t="s">
        <v>1360</v>
      </c>
      <c r="B1297" t="s">
        <v>504</v>
      </c>
      <c r="C1297" t="s">
        <v>481</v>
      </c>
      <c r="D1297" t="s">
        <v>1286</v>
      </c>
      <c r="E1297" t="s">
        <v>1431</v>
      </c>
      <c r="F1297" t="s">
        <v>116</v>
      </c>
      <c r="G1297" t="s">
        <v>1368</v>
      </c>
      <c r="H1297">
        <v>-27507</v>
      </c>
    </row>
    <row r="1298" spans="1:8" ht="12.75">
      <c r="A1298" s="962" t="s">
        <v>1360</v>
      </c>
      <c r="B1298" t="s">
        <v>505</v>
      </c>
      <c r="C1298" t="s">
        <v>1342</v>
      </c>
      <c r="D1298" t="s">
        <v>1286</v>
      </c>
      <c r="E1298" t="s">
        <v>1432</v>
      </c>
      <c r="F1298" t="s">
        <v>116</v>
      </c>
      <c r="G1298" t="s">
        <v>1350</v>
      </c>
      <c r="H1298">
        <v>-10094</v>
      </c>
    </row>
    <row r="1299" spans="1:8" ht="12.75">
      <c r="A1299" s="962" t="s">
        <v>1360</v>
      </c>
      <c r="B1299" t="s">
        <v>505</v>
      </c>
      <c r="C1299" t="s">
        <v>1342</v>
      </c>
      <c r="D1299" t="s">
        <v>1286</v>
      </c>
      <c r="E1299" t="s">
        <v>1432</v>
      </c>
      <c r="F1299" t="s">
        <v>116</v>
      </c>
      <c r="G1299" t="s">
        <v>1361</v>
      </c>
      <c r="H1299">
        <v>-11226</v>
      </c>
    </row>
    <row r="1300" spans="1:8" ht="12.75">
      <c r="A1300" s="962" t="s">
        <v>1360</v>
      </c>
      <c r="B1300" t="s">
        <v>505</v>
      </c>
      <c r="C1300" t="s">
        <v>1342</v>
      </c>
      <c r="D1300" t="s">
        <v>1286</v>
      </c>
      <c r="E1300" t="s">
        <v>1432</v>
      </c>
      <c r="F1300" t="s">
        <v>116</v>
      </c>
      <c r="G1300" t="s">
        <v>1362</v>
      </c>
      <c r="H1300">
        <v>-5970</v>
      </c>
    </row>
    <row r="1301" spans="1:8" ht="12.75">
      <c r="A1301" s="962" t="s">
        <v>1360</v>
      </c>
      <c r="B1301" t="s">
        <v>505</v>
      </c>
      <c r="C1301" t="s">
        <v>1342</v>
      </c>
      <c r="D1301" t="s">
        <v>1286</v>
      </c>
      <c r="E1301" t="s">
        <v>1432</v>
      </c>
      <c r="F1301" t="s">
        <v>116</v>
      </c>
      <c r="G1301" t="s">
        <v>1351</v>
      </c>
      <c r="H1301">
        <v>-5676</v>
      </c>
    </row>
    <row r="1302" spans="1:8" ht="12.75">
      <c r="A1302" s="962" t="s">
        <v>1360</v>
      </c>
      <c r="B1302" t="s">
        <v>505</v>
      </c>
      <c r="C1302" t="s">
        <v>1342</v>
      </c>
      <c r="D1302" t="s">
        <v>1286</v>
      </c>
      <c r="E1302" t="s">
        <v>1432</v>
      </c>
      <c r="F1302" t="s">
        <v>116</v>
      </c>
      <c r="G1302" t="s">
        <v>1352</v>
      </c>
      <c r="H1302">
        <v>-4934</v>
      </c>
    </row>
    <row r="1303" spans="1:8" ht="12.75">
      <c r="A1303" s="962" t="s">
        <v>1360</v>
      </c>
      <c r="B1303" t="s">
        <v>505</v>
      </c>
      <c r="C1303" t="s">
        <v>1342</v>
      </c>
      <c r="D1303" t="s">
        <v>1286</v>
      </c>
      <c r="E1303" t="s">
        <v>1432</v>
      </c>
      <c r="F1303" t="s">
        <v>116</v>
      </c>
      <c r="G1303" t="s">
        <v>1363</v>
      </c>
      <c r="H1303">
        <v>-11497</v>
      </c>
    </row>
    <row r="1304" spans="1:8" ht="12.75">
      <c r="A1304" s="962" t="s">
        <v>1360</v>
      </c>
      <c r="B1304" t="s">
        <v>505</v>
      </c>
      <c r="C1304" t="s">
        <v>1342</v>
      </c>
      <c r="D1304" t="s">
        <v>1286</v>
      </c>
      <c r="E1304" t="s">
        <v>1432</v>
      </c>
      <c r="F1304" t="s">
        <v>116</v>
      </c>
      <c r="G1304" t="s">
        <v>1364</v>
      </c>
      <c r="H1304">
        <v>-10176</v>
      </c>
    </row>
    <row r="1305" spans="1:8" ht="12.75">
      <c r="A1305" s="962" t="s">
        <v>1360</v>
      </c>
      <c r="B1305" t="s">
        <v>505</v>
      </c>
      <c r="C1305" t="s">
        <v>1342</v>
      </c>
      <c r="D1305" t="s">
        <v>1286</v>
      </c>
      <c r="E1305" t="s">
        <v>1432</v>
      </c>
      <c r="F1305" t="s">
        <v>116</v>
      </c>
      <c r="G1305" t="s">
        <v>1353</v>
      </c>
      <c r="H1305">
        <v>-9597</v>
      </c>
    </row>
    <row r="1306" spans="1:8" ht="12.75">
      <c r="A1306" s="962" t="s">
        <v>1360</v>
      </c>
      <c r="B1306" t="s">
        <v>505</v>
      </c>
      <c r="C1306" t="s">
        <v>1342</v>
      </c>
      <c r="D1306" t="s">
        <v>1286</v>
      </c>
      <c r="E1306" t="s">
        <v>1432</v>
      </c>
      <c r="F1306" t="s">
        <v>116</v>
      </c>
      <c r="G1306" t="s">
        <v>1365</v>
      </c>
      <c r="H1306">
        <v>-10885</v>
      </c>
    </row>
    <row r="1307" spans="1:8" ht="12.75">
      <c r="A1307" s="962" t="s">
        <v>1360</v>
      </c>
      <c r="B1307" t="s">
        <v>505</v>
      </c>
      <c r="C1307" t="s">
        <v>1342</v>
      </c>
      <c r="D1307" t="s">
        <v>1286</v>
      </c>
      <c r="E1307" t="s">
        <v>1432</v>
      </c>
      <c r="F1307" t="s">
        <v>116</v>
      </c>
      <c r="G1307" t="s">
        <v>1366</v>
      </c>
      <c r="H1307">
        <v>-7905</v>
      </c>
    </row>
    <row r="1308" spans="1:8" ht="12.75">
      <c r="A1308" s="962" t="s">
        <v>1360</v>
      </c>
      <c r="B1308" t="s">
        <v>505</v>
      </c>
      <c r="C1308" t="s">
        <v>1342</v>
      </c>
      <c r="D1308" t="s">
        <v>1286</v>
      </c>
      <c r="E1308" t="s">
        <v>1432</v>
      </c>
      <c r="F1308" t="s">
        <v>116</v>
      </c>
      <c r="G1308" t="s">
        <v>1367</v>
      </c>
      <c r="H1308">
        <v>-8199</v>
      </c>
    </row>
    <row r="1309" spans="1:8" ht="12.75">
      <c r="A1309" s="962" t="s">
        <v>1360</v>
      </c>
      <c r="B1309" t="s">
        <v>505</v>
      </c>
      <c r="C1309" t="s">
        <v>1342</v>
      </c>
      <c r="D1309" t="s">
        <v>1286</v>
      </c>
      <c r="E1309" t="s">
        <v>1432</v>
      </c>
      <c r="F1309" t="s">
        <v>116</v>
      </c>
      <c r="G1309" t="s">
        <v>1368</v>
      </c>
      <c r="H1309">
        <v>-10339</v>
      </c>
    </row>
    <row r="1310" spans="1:8" ht="12.75">
      <c r="A1310" s="962" t="s">
        <v>1360</v>
      </c>
      <c r="B1310" t="s">
        <v>315</v>
      </c>
      <c r="C1310" t="s">
        <v>390</v>
      </c>
      <c r="D1310" t="s">
        <v>809</v>
      </c>
      <c r="E1310" t="s">
        <v>1433</v>
      </c>
      <c r="F1310" t="s">
        <v>115</v>
      </c>
      <c r="G1310" t="s">
        <v>1350</v>
      </c>
      <c r="H1310">
        <v>5989</v>
      </c>
    </row>
    <row r="1311" spans="1:8" ht="12.75">
      <c r="A1311" s="962" t="s">
        <v>1360</v>
      </c>
      <c r="B1311" t="s">
        <v>315</v>
      </c>
      <c r="C1311" t="s">
        <v>390</v>
      </c>
      <c r="D1311" t="s">
        <v>809</v>
      </c>
      <c r="E1311" t="s">
        <v>1433</v>
      </c>
      <c r="F1311" t="s">
        <v>115</v>
      </c>
      <c r="G1311" t="s">
        <v>1361</v>
      </c>
      <c r="H1311">
        <v>5989</v>
      </c>
    </row>
    <row r="1312" spans="1:8" ht="12.75">
      <c r="A1312" s="962" t="s">
        <v>1360</v>
      </c>
      <c r="B1312" t="s">
        <v>315</v>
      </c>
      <c r="C1312" t="s">
        <v>390</v>
      </c>
      <c r="D1312" t="s">
        <v>809</v>
      </c>
      <c r="E1312" t="s">
        <v>1433</v>
      </c>
      <c r="F1312" t="s">
        <v>115</v>
      </c>
      <c r="G1312" t="s">
        <v>1362</v>
      </c>
      <c r="H1312">
        <v>6984</v>
      </c>
    </row>
    <row r="1313" spans="1:8" ht="12.75">
      <c r="A1313" s="962" t="s">
        <v>1360</v>
      </c>
      <c r="B1313" t="s">
        <v>315</v>
      </c>
      <c r="C1313" t="s">
        <v>390</v>
      </c>
      <c r="D1313" t="s">
        <v>809</v>
      </c>
      <c r="E1313" t="s">
        <v>1433</v>
      </c>
      <c r="F1313" t="s">
        <v>115</v>
      </c>
      <c r="G1313" t="s">
        <v>1351</v>
      </c>
      <c r="H1313">
        <v>5989</v>
      </c>
    </row>
    <row r="1314" spans="1:8" ht="12.75">
      <c r="A1314" s="962" t="s">
        <v>1360</v>
      </c>
      <c r="B1314" t="s">
        <v>315</v>
      </c>
      <c r="C1314" t="s">
        <v>390</v>
      </c>
      <c r="D1314" t="s">
        <v>809</v>
      </c>
      <c r="E1314" t="s">
        <v>1433</v>
      </c>
      <c r="F1314" t="s">
        <v>115</v>
      </c>
      <c r="G1314" t="s">
        <v>1352</v>
      </c>
      <c r="H1314">
        <v>5989</v>
      </c>
    </row>
    <row r="1315" spans="1:8" ht="12.75">
      <c r="A1315" s="962" t="s">
        <v>1360</v>
      </c>
      <c r="B1315" t="s">
        <v>315</v>
      </c>
      <c r="C1315" t="s">
        <v>390</v>
      </c>
      <c r="D1315" t="s">
        <v>809</v>
      </c>
      <c r="E1315" t="s">
        <v>1433</v>
      </c>
      <c r="F1315" t="s">
        <v>115</v>
      </c>
      <c r="G1315" t="s">
        <v>1363</v>
      </c>
      <c r="H1315">
        <v>5989</v>
      </c>
    </row>
    <row r="1316" spans="1:8" ht="12.75">
      <c r="A1316" s="962" t="s">
        <v>1360</v>
      </c>
      <c r="B1316" t="s">
        <v>315</v>
      </c>
      <c r="C1316" t="s">
        <v>390</v>
      </c>
      <c r="D1316" t="s">
        <v>809</v>
      </c>
      <c r="E1316" t="s">
        <v>1433</v>
      </c>
      <c r="F1316" t="s">
        <v>115</v>
      </c>
      <c r="G1316" t="s">
        <v>1364</v>
      </c>
      <c r="H1316">
        <v>5989</v>
      </c>
    </row>
    <row r="1317" spans="1:8" ht="12.75">
      <c r="A1317" s="962" t="s">
        <v>1360</v>
      </c>
      <c r="B1317" t="s">
        <v>315</v>
      </c>
      <c r="C1317" t="s">
        <v>390</v>
      </c>
      <c r="D1317" t="s">
        <v>809</v>
      </c>
      <c r="E1317" t="s">
        <v>1433</v>
      </c>
      <c r="F1317" t="s">
        <v>115</v>
      </c>
      <c r="G1317" t="s">
        <v>1353</v>
      </c>
      <c r="H1317">
        <v>5989</v>
      </c>
    </row>
    <row r="1318" spans="1:8" ht="12.75">
      <c r="A1318" s="962" t="s">
        <v>1360</v>
      </c>
      <c r="B1318" t="s">
        <v>315</v>
      </c>
      <c r="C1318" t="s">
        <v>390</v>
      </c>
      <c r="D1318" t="s">
        <v>809</v>
      </c>
      <c r="E1318" t="s">
        <v>1433</v>
      </c>
      <c r="F1318" t="s">
        <v>115</v>
      </c>
      <c r="G1318" t="s">
        <v>1365</v>
      </c>
      <c r="H1318">
        <v>5989</v>
      </c>
    </row>
    <row r="1319" spans="1:8" ht="12.75">
      <c r="A1319" s="962" t="s">
        <v>1360</v>
      </c>
      <c r="B1319" t="s">
        <v>315</v>
      </c>
      <c r="C1319" t="s">
        <v>390</v>
      </c>
      <c r="D1319" t="s">
        <v>809</v>
      </c>
      <c r="E1319" t="s">
        <v>1433</v>
      </c>
      <c r="F1319" t="s">
        <v>115</v>
      </c>
      <c r="G1319" t="s">
        <v>1366</v>
      </c>
      <c r="H1319">
        <v>6984</v>
      </c>
    </row>
    <row r="1320" spans="1:8" ht="12.75">
      <c r="A1320" s="962" t="s">
        <v>1360</v>
      </c>
      <c r="B1320" t="s">
        <v>315</v>
      </c>
      <c r="C1320" t="s">
        <v>390</v>
      </c>
      <c r="D1320" t="s">
        <v>809</v>
      </c>
      <c r="E1320" t="s">
        <v>1433</v>
      </c>
      <c r="F1320" t="s">
        <v>115</v>
      </c>
      <c r="G1320" t="s">
        <v>1367</v>
      </c>
      <c r="H1320">
        <v>6984</v>
      </c>
    </row>
    <row r="1321" spans="1:8" ht="12.75">
      <c r="A1321" s="962" t="s">
        <v>1360</v>
      </c>
      <c r="B1321" t="s">
        <v>315</v>
      </c>
      <c r="C1321" t="s">
        <v>390</v>
      </c>
      <c r="D1321" t="s">
        <v>809</v>
      </c>
      <c r="E1321" t="s">
        <v>1433</v>
      </c>
      <c r="F1321" t="s">
        <v>115</v>
      </c>
      <c r="G1321" t="s">
        <v>1368</v>
      </c>
      <c r="H1321">
        <v>5989</v>
      </c>
    </row>
    <row r="1322" spans="1:8" ht="12.75">
      <c r="A1322" s="962" t="s">
        <v>1360</v>
      </c>
      <c r="B1322" t="s">
        <v>315</v>
      </c>
      <c r="C1322" t="s">
        <v>390</v>
      </c>
      <c r="D1322" t="s">
        <v>549</v>
      </c>
      <c r="E1322" t="s">
        <v>1434</v>
      </c>
      <c r="F1322" t="s">
        <v>115</v>
      </c>
      <c r="G1322" t="s">
        <v>1350</v>
      </c>
      <c r="H1322">
        <v>734</v>
      </c>
    </row>
    <row r="1323" spans="1:8" ht="12.75">
      <c r="A1323" s="962" t="s">
        <v>1360</v>
      </c>
      <c r="B1323" t="s">
        <v>315</v>
      </c>
      <c r="C1323" t="s">
        <v>390</v>
      </c>
      <c r="D1323" t="s">
        <v>549</v>
      </c>
      <c r="E1323" t="s">
        <v>1434</v>
      </c>
      <c r="F1323" t="s">
        <v>115</v>
      </c>
      <c r="G1323" t="s">
        <v>1361</v>
      </c>
      <c r="H1323">
        <v>734</v>
      </c>
    </row>
    <row r="1324" spans="1:8" ht="12.75">
      <c r="A1324" s="962" t="s">
        <v>1360</v>
      </c>
      <c r="B1324" t="s">
        <v>315</v>
      </c>
      <c r="C1324" t="s">
        <v>390</v>
      </c>
      <c r="D1324" t="s">
        <v>549</v>
      </c>
      <c r="E1324" t="s">
        <v>1434</v>
      </c>
      <c r="F1324" t="s">
        <v>115</v>
      </c>
      <c r="G1324" t="s">
        <v>1362</v>
      </c>
      <c r="H1324">
        <v>734</v>
      </c>
    </row>
    <row r="1325" spans="1:8" ht="12.75">
      <c r="A1325" s="962" t="s">
        <v>1360</v>
      </c>
      <c r="B1325" t="s">
        <v>315</v>
      </c>
      <c r="C1325" t="s">
        <v>390</v>
      </c>
      <c r="D1325" t="s">
        <v>549</v>
      </c>
      <c r="E1325" t="s">
        <v>1434</v>
      </c>
      <c r="F1325" t="s">
        <v>115</v>
      </c>
      <c r="G1325" t="s">
        <v>1351</v>
      </c>
      <c r="H1325">
        <v>734</v>
      </c>
    </row>
    <row r="1326" spans="1:8" ht="12.75">
      <c r="A1326" s="962" t="s">
        <v>1360</v>
      </c>
      <c r="B1326" t="s">
        <v>315</v>
      </c>
      <c r="C1326" t="s">
        <v>390</v>
      </c>
      <c r="D1326" t="s">
        <v>549</v>
      </c>
      <c r="E1326" t="s">
        <v>1434</v>
      </c>
      <c r="F1326" t="s">
        <v>115</v>
      </c>
      <c r="G1326" t="s">
        <v>1352</v>
      </c>
      <c r="H1326">
        <v>734</v>
      </c>
    </row>
    <row r="1327" spans="1:8" ht="12.75">
      <c r="A1327" s="962" t="s">
        <v>1360</v>
      </c>
      <c r="B1327" t="s">
        <v>315</v>
      </c>
      <c r="C1327" t="s">
        <v>390</v>
      </c>
      <c r="D1327" t="s">
        <v>549</v>
      </c>
      <c r="E1327" t="s">
        <v>1434</v>
      </c>
      <c r="F1327" t="s">
        <v>115</v>
      </c>
      <c r="G1327" t="s">
        <v>1363</v>
      </c>
      <c r="H1327">
        <v>734</v>
      </c>
    </row>
    <row r="1328" spans="1:8" ht="12.75">
      <c r="A1328" s="962" t="s">
        <v>1360</v>
      </c>
      <c r="B1328" t="s">
        <v>315</v>
      </c>
      <c r="C1328" t="s">
        <v>390</v>
      </c>
      <c r="D1328" t="s">
        <v>549</v>
      </c>
      <c r="E1328" t="s">
        <v>1434</v>
      </c>
      <c r="F1328" t="s">
        <v>115</v>
      </c>
      <c r="G1328" t="s">
        <v>1364</v>
      </c>
      <c r="H1328">
        <v>734</v>
      </c>
    </row>
    <row r="1329" spans="1:8" ht="12.75">
      <c r="A1329" s="962" t="s">
        <v>1360</v>
      </c>
      <c r="B1329" t="s">
        <v>315</v>
      </c>
      <c r="C1329" t="s">
        <v>390</v>
      </c>
      <c r="D1329" t="s">
        <v>549</v>
      </c>
      <c r="E1329" t="s">
        <v>1434</v>
      </c>
      <c r="F1329" t="s">
        <v>115</v>
      </c>
      <c r="G1329" t="s">
        <v>1353</v>
      </c>
      <c r="H1329">
        <v>734</v>
      </c>
    </row>
    <row r="1330" spans="1:8" ht="12.75">
      <c r="A1330" s="962" t="s">
        <v>1360</v>
      </c>
      <c r="B1330" t="s">
        <v>315</v>
      </c>
      <c r="C1330" t="s">
        <v>390</v>
      </c>
      <c r="D1330" t="s">
        <v>549</v>
      </c>
      <c r="E1330" t="s">
        <v>1434</v>
      </c>
      <c r="F1330" t="s">
        <v>115</v>
      </c>
      <c r="G1330" t="s">
        <v>1365</v>
      </c>
      <c r="H1330">
        <v>734</v>
      </c>
    </row>
    <row r="1331" spans="1:8" ht="12.75">
      <c r="A1331" s="962" t="s">
        <v>1360</v>
      </c>
      <c r="B1331" t="s">
        <v>315</v>
      </c>
      <c r="C1331" t="s">
        <v>390</v>
      </c>
      <c r="D1331" t="s">
        <v>549</v>
      </c>
      <c r="E1331" t="s">
        <v>1434</v>
      </c>
      <c r="F1331" t="s">
        <v>115</v>
      </c>
      <c r="G1331" t="s">
        <v>1366</v>
      </c>
      <c r="H1331">
        <v>734</v>
      </c>
    </row>
    <row r="1332" spans="1:8" ht="12.75">
      <c r="A1332" s="962" t="s">
        <v>1360</v>
      </c>
      <c r="B1332" t="s">
        <v>315</v>
      </c>
      <c r="C1332" t="s">
        <v>390</v>
      </c>
      <c r="D1332" t="s">
        <v>549</v>
      </c>
      <c r="E1332" t="s">
        <v>1434</v>
      </c>
      <c r="F1332" t="s">
        <v>115</v>
      </c>
      <c r="G1332" t="s">
        <v>1367</v>
      </c>
      <c r="H1332">
        <v>734</v>
      </c>
    </row>
    <row r="1333" spans="1:8" ht="12.75">
      <c r="A1333" s="962" t="s">
        <v>1360</v>
      </c>
      <c r="B1333" t="s">
        <v>315</v>
      </c>
      <c r="C1333" t="s">
        <v>390</v>
      </c>
      <c r="D1333" t="s">
        <v>549</v>
      </c>
      <c r="E1333" t="s">
        <v>1434</v>
      </c>
      <c r="F1333" t="s">
        <v>115</v>
      </c>
      <c r="G1333" t="s">
        <v>1368</v>
      </c>
      <c r="H1333">
        <v>734</v>
      </c>
    </row>
    <row r="1334" spans="1:8" ht="12.75">
      <c r="A1334" s="962" t="s">
        <v>1360</v>
      </c>
      <c r="B1334" t="s">
        <v>315</v>
      </c>
      <c r="C1334" t="s">
        <v>390</v>
      </c>
      <c r="D1334" t="s">
        <v>549</v>
      </c>
      <c r="E1334" t="s">
        <v>1434</v>
      </c>
      <c r="F1334" t="s">
        <v>116</v>
      </c>
      <c r="G1334" t="s">
        <v>1350</v>
      </c>
      <c r="H1334">
        <v>3498</v>
      </c>
    </row>
    <row r="1335" spans="1:8" ht="12.75">
      <c r="A1335" s="962" t="s">
        <v>1360</v>
      </c>
      <c r="B1335" t="s">
        <v>315</v>
      </c>
      <c r="C1335" t="s">
        <v>390</v>
      </c>
      <c r="D1335" t="s">
        <v>549</v>
      </c>
      <c r="E1335" t="s">
        <v>1434</v>
      </c>
      <c r="F1335" t="s">
        <v>116</v>
      </c>
      <c r="G1335" t="s">
        <v>1361</v>
      </c>
      <c r="H1335">
        <v>3498</v>
      </c>
    </row>
    <row r="1336" spans="1:8" ht="12.75">
      <c r="A1336" s="962" t="s">
        <v>1360</v>
      </c>
      <c r="B1336" t="s">
        <v>315</v>
      </c>
      <c r="C1336" t="s">
        <v>390</v>
      </c>
      <c r="D1336" t="s">
        <v>549</v>
      </c>
      <c r="E1336" t="s">
        <v>1434</v>
      </c>
      <c r="F1336" t="s">
        <v>116</v>
      </c>
      <c r="G1336" t="s">
        <v>1362</v>
      </c>
      <c r="H1336">
        <v>3498</v>
      </c>
    </row>
    <row r="1337" spans="1:8" ht="12.75">
      <c r="A1337" s="962" t="s">
        <v>1360</v>
      </c>
      <c r="B1337" t="s">
        <v>315</v>
      </c>
      <c r="C1337" t="s">
        <v>390</v>
      </c>
      <c r="D1337" t="s">
        <v>549</v>
      </c>
      <c r="E1337" t="s">
        <v>1434</v>
      </c>
      <c r="F1337" t="s">
        <v>116</v>
      </c>
      <c r="G1337" t="s">
        <v>1351</v>
      </c>
      <c r="H1337">
        <v>3498</v>
      </c>
    </row>
    <row r="1338" spans="1:8" ht="12.75">
      <c r="A1338" s="962" t="s">
        <v>1360</v>
      </c>
      <c r="B1338" t="s">
        <v>315</v>
      </c>
      <c r="C1338" t="s">
        <v>390</v>
      </c>
      <c r="D1338" t="s">
        <v>549</v>
      </c>
      <c r="E1338" t="s">
        <v>1434</v>
      </c>
      <c r="F1338" t="s">
        <v>116</v>
      </c>
      <c r="G1338" t="s">
        <v>1352</v>
      </c>
      <c r="H1338">
        <v>3498</v>
      </c>
    </row>
    <row r="1339" spans="1:8" ht="12.75">
      <c r="A1339" s="962" t="s">
        <v>1360</v>
      </c>
      <c r="B1339" t="s">
        <v>315</v>
      </c>
      <c r="C1339" t="s">
        <v>390</v>
      </c>
      <c r="D1339" t="s">
        <v>549</v>
      </c>
      <c r="E1339" t="s">
        <v>1434</v>
      </c>
      <c r="F1339" t="s">
        <v>116</v>
      </c>
      <c r="G1339" t="s">
        <v>1363</v>
      </c>
      <c r="H1339">
        <v>3498</v>
      </c>
    </row>
    <row r="1340" spans="1:8" ht="12.75">
      <c r="A1340" s="962" t="s">
        <v>1360</v>
      </c>
      <c r="B1340" t="s">
        <v>315</v>
      </c>
      <c r="C1340" t="s">
        <v>390</v>
      </c>
      <c r="D1340" t="s">
        <v>549</v>
      </c>
      <c r="E1340" t="s">
        <v>1434</v>
      </c>
      <c r="F1340" t="s">
        <v>116</v>
      </c>
      <c r="G1340" t="s">
        <v>1364</v>
      </c>
      <c r="H1340">
        <v>3498</v>
      </c>
    </row>
    <row r="1341" spans="1:8" ht="12.75">
      <c r="A1341" s="962" t="s">
        <v>1360</v>
      </c>
      <c r="B1341" t="s">
        <v>315</v>
      </c>
      <c r="C1341" t="s">
        <v>390</v>
      </c>
      <c r="D1341" t="s">
        <v>549</v>
      </c>
      <c r="E1341" t="s">
        <v>1434</v>
      </c>
      <c r="F1341" t="s">
        <v>116</v>
      </c>
      <c r="G1341" t="s">
        <v>1353</v>
      </c>
      <c r="H1341">
        <v>3498</v>
      </c>
    </row>
    <row r="1342" spans="1:8" ht="12.75">
      <c r="A1342" s="962" t="s">
        <v>1360</v>
      </c>
      <c r="B1342" t="s">
        <v>315</v>
      </c>
      <c r="C1342" t="s">
        <v>390</v>
      </c>
      <c r="D1342" t="s">
        <v>549</v>
      </c>
      <c r="E1342" t="s">
        <v>1434</v>
      </c>
      <c r="F1342" t="s">
        <v>116</v>
      </c>
      <c r="G1342" t="s">
        <v>1365</v>
      </c>
      <c r="H1342">
        <v>3498</v>
      </c>
    </row>
    <row r="1343" spans="1:8" ht="12.75">
      <c r="A1343" s="962" t="s">
        <v>1360</v>
      </c>
      <c r="B1343" t="s">
        <v>315</v>
      </c>
      <c r="C1343" t="s">
        <v>390</v>
      </c>
      <c r="D1343" t="s">
        <v>549</v>
      </c>
      <c r="E1343" t="s">
        <v>1434</v>
      </c>
      <c r="F1343" t="s">
        <v>116</v>
      </c>
      <c r="G1343" t="s">
        <v>1366</v>
      </c>
      <c r="H1343">
        <v>3498</v>
      </c>
    </row>
    <row r="1344" spans="1:8" ht="12.75">
      <c r="A1344" s="962" t="s">
        <v>1360</v>
      </c>
      <c r="B1344" t="s">
        <v>315</v>
      </c>
      <c r="C1344" t="s">
        <v>390</v>
      </c>
      <c r="D1344" t="s">
        <v>549</v>
      </c>
      <c r="E1344" t="s">
        <v>1434</v>
      </c>
      <c r="F1344" t="s">
        <v>116</v>
      </c>
      <c r="G1344" t="s">
        <v>1367</v>
      </c>
      <c r="H1344">
        <v>3498</v>
      </c>
    </row>
    <row r="1345" spans="1:8" ht="12.75">
      <c r="A1345" s="962" t="s">
        <v>1360</v>
      </c>
      <c r="B1345" t="s">
        <v>315</v>
      </c>
      <c r="C1345" t="s">
        <v>390</v>
      </c>
      <c r="D1345" t="s">
        <v>549</v>
      </c>
      <c r="E1345" t="s">
        <v>1434</v>
      </c>
      <c r="F1345" t="s">
        <v>116</v>
      </c>
      <c r="G1345" t="s">
        <v>1368</v>
      </c>
      <c r="H1345">
        <v>3498</v>
      </c>
    </row>
    <row r="1346" spans="1:8" ht="12.75">
      <c r="A1346" s="962" t="s">
        <v>1360</v>
      </c>
      <c r="B1346" t="s">
        <v>315</v>
      </c>
      <c r="C1346" t="s">
        <v>390</v>
      </c>
      <c r="D1346" t="s">
        <v>549</v>
      </c>
      <c r="E1346" t="s">
        <v>1435</v>
      </c>
      <c r="F1346" t="s">
        <v>115</v>
      </c>
      <c r="G1346" t="s">
        <v>1350</v>
      </c>
      <c r="H1346">
        <v>6390</v>
      </c>
    </row>
    <row r="1347" spans="1:8" ht="12.75">
      <c r="A1347" s="962" t="s">
        <v>1360</v>
      </c>
      <c r="B1347" t="s">
        <v>315</v>
      </c>
      <c r="C1347" t="s">
        <v>390</v>
      </c>
      <c r="D1347" t="s">
        <v>549</v>
      </c>
      <c r="E1347" t="s">
        <v>1435</v>
      </c>
      <c r="F1347" t="s">
        <v>115</v>
      </c>
      <c r="G1347" t="s">
        <v>1361</v>
      </c>
      <c r="H1347">
        <v>6390</v>
      </c>
    </row>
    <row r="1348" spans="1:8" ht="12.75">
      <c r="A1348" s="962" t="s">
        <v>1360</v>
      </c>
      <c r="B1348" t="s">
        <v>315</v>
      </c>
      <c r="C1348" t="s">
        <v>390</v>
      </c>
      <c r="D1348" t="s">
        <v>549</v>
      </c>
      <c r="E1348" t="s">
        <v>1435</v>
      </c>
      <c r="F1348" t="s">
        <v>115</v>
      </c>
      <c r="G1348" t="s">
        <v>1362</v>
      </c>
      <c r="H1348">
        <v>6390</v>
      </c>
    </row>
    <row r="1349" spans="1:8" ht="12.75">
      <c r="A1349" s="962" t="s">
        <v>1360</v>
      </c>
      <c r="B1349" t="s">
        <v>315</v>
      </c>
      <c r="C1349" t="s">
        <v>390</v>
      </c>
      <c r="D1349" t="s">
        <v>549</v>
      </c>
      <c r="E1349" t="s">
        <v>1435</v>
      </c>
      <c r="F1349" t="s">
        <v>115</v>
      </c>
      <c r="G1349" t="s">
        <v>1351</v>
      </c>
      <c r="H1349">
        <v>6672</v>
      </c>
    </row>
    <row r="1350" spans="1:8" ht="12.75">
      <c r="A1350" s="962" t="s">
        <v>1360</v>
      </c>
      <c r="B1350" t="s">
        <v>315</v>
      </c>
      <c r="C1350" t="s">
        <v>390</v>
      </c>
      <c r="D1350" t="s">
        <v>549</v>
      </c>
      <c r="E1350" t="s">
        <v>1435</v>
      </c>
      <c r="F1350" t="s">
        <v>115</v>
      </c>
      <c r="G1350" t="s">
        <v>1352</v>
      </c>
      <c r="H1350">
        <v>6390</v>
      </c>
    </row>
    <row r="1351" spans="1:8" ht="12.75">
      <c r="A1351" s="962" t="s">
        <v>1360</v>
      </c>
      <c r="B1351" t="s">
        <v>315</v>
      </c>
      <c r="C1351" t="s">
        <v>390</v>
      </c>
      <c r="D1351" t="s">
        <v>549</v>
      </c>
      <c r="E1351" t="s">
        <v>1435</v>
      </c>
      <c r="F1351" t="s">
        <v>115</v>
      </c>
      <c r="G1351" t="s">
        <v>1363</v>
      </c>
      <c r="H1351">
        <v>6955</v>
      </c>
    </row>
    <row r="1352" spans="1:8" ht="12.75">
      <c r="A1352" s="962" t="s">
        <v>1360</v>
      </c>
      <c r="B1352" t="s">
        <v>315</v>
      </c>
      <c r="C1352" t="s">
        <v>390</v>
      </c>
      <c r="D1352" t="s">
        <v>549</v>
      </c>
      <c r="E1352" t="s">
        <v>1435</v>
      </c>
      <c r="F1352" t="s">
        <v>115</v>
      </c>
      <c r="G1352" t="s">
        <v>1364</v>
      </c>
      <c r="H1352">
        <v>6616</v>
      </c>
    </row>
    <row r="1353" spans="1:8" ht="12.75">
      <c r="A1353" s="962" t="s">
        <v>1360</v>
      </c>
      <c r="B1353" t="s">
        <v>315</v>
      </c>
      <c r="C1353" t="s">
        <v>390</v>
      </c>
      <c r="D1353" t="s">
        <v>549</v>
      </c>
      <c r="E1353" t="s">
        <v>1435</v>
      </c>
      <c r="F1353" t="s">
        <v>115</v>
      </c>
      <c r="G1353" t="s">
        <v>1353</v>
      </c>
      <c r="H1353">
        <v>6390</v>
      </c>
    </row>
    <row r="1354" spans="1:8" ht="12.75">
      <c r="A1354" s="962" t="s">
        <v>1360</v>
      </c>
      <c r="B1354" t="s">
        <v>315</v>
      </c>
      <c r="C1354" t="s">
        <v>390</v>
      </c>
      <c r="D1354" t="s">
        <v>549</v>
      </c>
      <c r="E1354" t="s">
        <v>1435</v>
      </c>
      <c r="F1354" t="s">
        <v>115</v>
      </c>
      <c r="G1354" t="s">
        <v>1365</v>
      </c>
      <c r="H1354">
        <v>6390</v>
      </c>
    </row>
    <row r="1355" spans="1:8" ht="12.75">
      <c r="A1355" s="962" t="s">
        <v>1360</v>
      </c>
      <c r="B1355" t="s">
        <v>315</v>
      </c>
      <c r="C1355" t="s">
        <v>390</v>
      </c>
      <c r="D1355" t="s">
        <v>549</v>
      </c>
      <c r="E1355" t="s">
        <v>1435</v>
      </c>
      <c r="F1355" t="s">
        <v>115</v>
      </c>
      <c r="G1355" t="s">
        <v>1366</v>
      </c>
      <c r="H1355">
        <v>6390</v>
      </c>
    </row>
    <row r="1356" spans="1:8" ht="12.75">
      <c r="A1356" s="962" t="s">
        <v>1360</v>
      </c>
      <c r="B1356" t="s">
        <v>315</v>
      </c>
      <c r="C1356" t="s">
        <v>390</v>
      </c>
      <c r="D1356" t="s">
        <v>549</v>
      </c>
      <c r="E1356" t="s">
        <v>1435</v>
      </c>
      <c r="F1356" t="s">
        <v>115</v>
      </c>
      <c r="G1356" t="s">
        <v>1367</v>
      </c>
      <c r="H1356">
        <v>6390</v>
      </c>
    </row>
    <row r="1357" spans="1:8" ht="12.75">
      <c r="A1357" s="962" t="s">
        <v>1360</v>
      </c>
      <c r="B1357" t="s">
        <v>315</v>
      </c>
      <c r="C1357" t="s">
        <v>390</v>
      </c>
      <c r="D1357" t="s">
        <v>549</v>
      </c>
      <c r="E1357" t="s">
        <v>1435</v>
      </c>
      <c r="F1357" t="s">
        <v>115</v>
      </c>
      <c r="G1357" t="s">
        <v>1368</v>
      </c>
      <c r="H1357">
        <v>6390</v>
      </c>
    </row>
    <row r="1358" spans="1:8" ht="12.75">
      <c r="A1358" s="962" t="s">
        <v>1360</v>
      </c>
      <c r="B1358" t="s">
        <v>315</v>
      </c>
      <c r="C1358" t="s">
        <v>390</v>
      </c>
      <c r="D1358" t="s">
        <v>549</v>
      </c>
      <c r="E1358" t="s">
        <v>1435</v>
      </c>
      <c r="F1358" t="s">
        <v>1238</v>
      </c>
      <c r="G1358" t="s">
        <v>1350</v>
      </c>
      <c r="H1358">
        <v>372</v>
      </c>
    </row>
    <row r="1359" spans="1:8" ht="12.75">
      <c r="A1359" s="962" t="s">
        <v>1360</v>
      </c>
      <c r="B1359" t="s">
        <v>315</v>
      </c>
      <c r="C1359" t="s">
        <v>390</v>
      </c>
      <c r="D1359" t="s">
        <v>549</v>
      </c>
      <c r="E1359" t="s">
        <v>1435</v>
      </c>
      <c r="F1359" t="s">
        <v>1238</v>
      </c>
      <c r="G1359" t="s">
        <v>1361</v>
      </c>
      <c r="H1359">
        <v>372</v>
      </c>
    </row>
    <row r="1360" spans="1:8" ht="12.75">
      <c r="A1360" s="962" t="s">
        <v>1360</v>
      </c>
      <c r="B1360" t="s">
        <v>315</v>
      </c>
      <c r="C1360" t="s">
        <v>390</v>
      </c>
      <c r="D1360" t="s">
        <v>549</v>
      </c>
      <c r="E1360" t="s">
        <v>1435</v>
      </c>
      <c r="F1360" t="s">
        <v>1238</v>
      </c>
      <c r="G1360" t="s">
        <v>1362</v>
      </c>
      <c r="H1360">
        <v>372</v>
      </c>
    </row>
    <row r="1361" spans="1:8" ht="12.75">
      <c r="A1361" s="962" t="s">
        <v>1360</v>
      </c>
      <c r="B1361" t="s">
        <v>315</v>
      </c>
      <c r="C1361" t="s">
        <v>390</v>
      </c>
      <c r="D1361" t="s">
        <v>549</v>
      </c>
      <c r="E1361" t="s">
        <v>1435</v>
      </c>
      <c r="F1361" t="s">
        <v>1238</v>
      </c>
      <c r="G1361" t="s">
        <v>1351</v>
      </c>
      <c r="H1361">
        <v>372</v>
      </c>
    </row>
    <row r="1362" spans="1:8" ht="12.75">
      <c r="A1362" s="962" t="s">
        <v>1360</v>
      </c>
      <c r="B1362" t="s">
        <v>315</v>
      </c>
      <c r="C1362" t="s">
        <v>390</v>
      </c>
      <c r="D1362" t="s">
        <v>549</v>
      </c>
      <c r="E1362" t="s">
        <v>1435</v>
      </c>
      <c r="F1362" t="s">
        <v>1238</v>
      </c>
      <c r="G1362" t="s">
        <v>1352</v>
      </c>
      <c r="H1362">
        <v>372</v>
      </c>
    </row>
    <row r="1363" spans="1:8" ht="12.75">
      <c r="A1363" s="962" t="s">
        <v>1360</v>
      </c>
      <c r="B1363" t="s">
        <v>315</v>
      </c>
      <c r="C1363" t="s">
        <v>390</v>
      </c>
      <c r="D1363" t="s">
        <v>549</v>
      </c>
      <c r="E1363" t="s">
        <v>1435</v>
      </c>
      <c r="F1363" t="s">
        <v>1238</v>
      </c>
      <c r="G1363" t="s">
        <v>1363</v>
      </c>
      <c r="H1363">
        <v>372</v>
      </c>
    </row>
    <row r="1364" spans="1:8" ht="12.75">
      <c r="A1364" s="962" t="s">
        <v>1360</v>
      </c>
      <c r="B1364" t="s">
        <v>315</v>
      </c>
      <c r="C1364" t="s">
        <v>390</v>
      </c>
      <c r="D1364" t="s">
        <v>549</v>
      </c>
      <c r="E1364" t="s">
        <v>1435</v>
      </c>
      <c r="F1364" t="s">
        <v>1238</v>
      </c>
      <c r="G1364" t="s">
        <v>1364</v>
      </c>
      <c r="H1364">
        <v>372</v>
      </c>
    </row>
    <row r="1365" spans="1:8" ht="12.75">
      <c r="A1365" s="962" t="s">
        <v>1360</v>
      </c>
      <c r="B1365" t="s">
        <v>315</v>
      </c>
      <c r="C1365" t="s">
        <v>390</v>
      </c>
      <c r="D1365" t="s">
        <v>549</v>
      </c>
      <c r="E1365" t="s">
        <v>1435</v>
      </c>
      <c r="F1365" t="s">
        <v>1238</v>
      </c>
      <c r="G1365" t="s">
        <v>1353</v>
      </c>
      <c r="H1365">
        <v>372</v>
      </c>
    </row>
    <row r="1366" spans="1:8" ht="12.75">
      <c r="A1366" s="962" t="s">
        <v>1360</v>
      </c>
      <c r="B1366" t="s">
        <v>315</v>
      </c>
      <c r="C1366" t="s">
        <v>390</v>
      </c>
      <c r="D1366" t="s">
        <v>549</v>
      </c>
      <c r="E1366" t="s">
        <v>1435</v>
      </c>
      <c r="F1366" t="s">
        <v>1238</v>
      </c>
      <c r="G1366" t="s">
        <v>1365</v>
      </c>
      <c r="H1366">
        <v>372</v>
      </c>
    </row>
    <row r="1367" spans="1:8" ht="12.75">
      <c r="A1367" s="962" t="s">
        <v>1360</v>
      </c>
      <c r="B1367" t="s">
        <v>315</v>
      </c>
      <c r="C1367" t="s">
        <v>390</v>
      </c>
      <c r="D1367" t="s">
        <v>549</v>
      </c>
      <c r="E1367" t="s">
        <v>1435</v>
      </c>
      <c r="F1367" t="s">
        <v>1238</v>
      </c>
      <c r="G1367" t="s">
        <v>1366</v>
      </c>
      <c r="H1367">
        <v>372</v>
      </c>
    </row>
    <row r="1368" spans="1:8" ht="12.75">
      <c r="A1368" s="962" t="s">
        <v>1360</v>
      </c>
      <c r="B1368" t="s">
        <v>315</v>
      </c>
      <c r="C1368" t="s">
        <v>390</v>
      </c>
      <c r="D1368" t="s">
        <v>549</v>
      </c>
      <c r="E1368" t="s">
        <v>1435</v>
      </c>
      <c r="F1368" t="s">
        <v>1238</v>
      </c>
      <c r="G1368" t="s">
        <v>1367</v>
      </c>
      <c r="H1368">
        <v>372</v>
      </c>
    </row>
    <row r="1369" spans="1:8" ht="12.75">
      <c r="A1369" s="962" t="s">
        <v>1360</v>
      </c>
      <c r="B1369" t="s">
        <v>315</v>
      </c>
      <c r="C1369" t="s">
        <v>390</v>
      </c>
      <c r="D1369" t="s">
        <v>549</v>
      </c>
      <c r="E1369" t="s">
        <v>1435</v>
      </c>
      <c r="F1369" t="s">
        <v>1238</v>
      </c>
      <c r="G1369" t="s">
        <v>1368</v>
      </c>
      <c r="H1369">
        <v>372</v>
      </c>
    </row>
    <row r="1370" spans="1:8" ht="12.75">
      <c r="A1370" s="962" t="s">
        <v>1360</v>
      </c>
      <c r="B1370" t="s">
        <v>315</v>
      </c>
      <c r="C1370" t="s">
        <v>390</v>
      </c>
      <c r="D1370" t="s">
        <v>549</v>
      </c>
      <c r="E1370" t="s">
        <v>1435</v>
      </c>
      <c r="F1370" t="s">
        <v>116</v>
      </c>
      <c r="G1370" t="s">
        <v>1350</v>
      </c>
      <c r="H1370">
        <v>350</v>
      </c>
    </row>
    <row r="1371" spans="1:8" ht="12.75">
      <c r="A1371" s="962" t="s">
        <v>1360</v>
      </c>
      <c r="B1371" t="s">
        <v>315</v>
      </c>
      <c r="C1371" t="s">
        <v>390</v>
      </c>
      <c r="D1371" t="s">
        <v>549</v>
      </c>
      <c r="E1371" t="s">
        <v>1435</v>
      </c>
      <c r="F1371" t="s">
        <v>116</v>
      </c>
      <c r="G1371" t="s">
        <v>1361</v>
      </c>
      <c r="H1371">
        <v>350</v>
      </c>
    </row>
    <row r="1372" spans="1:8" ht="12.75">
      <c r="A1372" s="962" t="s">
        <v>1360</v>
      </c>
      <c r="B1372" t="s">
        <v>315</v>
      </c>
      <c r="C1372" t="s">
        <v>390</v>
      </c>
      <c r="D1372" t="s">
        <v>549</v>
      </c>
      <c r="E1372" t="s">
        <v>1435</v>
      </c>
      <c r="F1372" t="s">
        <v>116</v>
      </c>
      <c r="G1372" t="s">
        <v>1362</v>
      </c>
      <c r="H1372">
        <v>7250</v>
      </c>
    </row>
    <row r="1373" spans="1:8" ht="12.75">
      <c r="A1373" s="962" t="s">
        <v>1360</v>
      </c>
      <c r="B1373" t="s">
        <v>315</v>
      </c>
      <c r="C1373" t="s">
        <v>390</v>
      </c>
      <c r="D1373" t="s">
        <v>549</v>
      </c>
      <c r="E1373" t="s">
        <v>1435</v>
      </c>
      <c r="F1373" t="s">
        <v>116</v>
      </c>
      <c r="G1373" t="s">
        <v>1351</v>
      </c>
      <c r="H1373">
        <v>350</v>
      </c>
    </row>
    <row r="1374" spans="1:8" ht="12.75">
      <c r="A1374" s="962" t="s">
        <v>1360</v>
      </c>
      <c r="B1374" t="s">
        <v>315</v>
      </c>
      <c r="C1374" t="s">
        <v>390</v>
      </c>
      <c r="D1374" t="s">
        <v>549</v>
      </c>
      <c r="E1374" t="s">
        <v>1435</v>
      </c>
      <c r="F1374" t="s">
        <v>116</v>
      </c>
      <c r="G1374" t="s">
        <v>1352</v>
      </c>
      <c r="H1374">
        <v>350</v>
      </c>
    </row>
    <row r="1375" spans="1:8" ht="12.75">
      <c r="A1375" s="962" t="s">
        <v>1360</v>
      </c>
      <c r="B1375" t="s">
        <v>315</v>
      </c>
      <c r="C1375" t="s">
        <v>390</v>
      </c>
      <c r="D1375" t="s">
        <v>549</v>
      </c>
      <c r="E1375" t="s">
        <v>1435</v>
      </c>
      <c r="F1375" t="s">
        <v>116</v>
      </c>
      <c r="G1375" t="s">
        <v>1363</v>
      </c>
      <c r="H1375">
        <v>350</v>
      </c>
    </row>
    <row r="1376" spans="1:8" ht="12.75">
      <c r="A1376" s="962" t="s">
        <v>1360</v>
      </c>
      <c r="B1376" t="s">
        <v>315</v>
      </c>
      <c r="C1376" t="s">
        <v>390</v>
      </c>
      <c r="D1376" t="s">
        <v>549</v>
      </c>
      <c r="E1376" t="s">
        <v>1435</v>
      </c>
      <c r="F1376" t="s">
        <v>116</v>
      </c>
      <c r="G1376" t="s">
        <v>1364</v>
      </c>
      <c r="H1376">
        <v>7250</v>
      </c>
    </row>
    <row r="1377" spans="1:8" ht="12.75">
      <c r="A1377" s="962" t="s">
        <v>1360</v>
      </c>
      <c r="B1377" t="s">
        <v>315</v>
      </c>
      <c r="C1377" t="s">
        <v>390</v>
      </c>
      <c r="D1377" t="s">
        <v>549</v>
      </c>
      <c r="E1377" t="s">
        <v>1435</v>
      </c>
      <c r="F1377" t="s">
        <v>116</v>
      </c>
      <c r="G1377" t="s">
        <v>1353</v>
      </c>
      <c r="H1377">
        <v>7250</v>
      </c>
    </row>
    <row r="1378" spans="1:8" ht="12.75">
      <c r="A1378" s="962" t="s">
        <v>1360</v>
      </c>
      <c r="B1378" t="s">
        <v>315</v>
      </c>
      <c r="C1378" t="s">
        <v>390</v>
      </c>
      <c r="D1378" t="s">
        <v>549</v>
      </c>
      <c r="E1378" t="s">
        <v>1435</v>
      </c>
      <c r="F1378" t="s">
        <v>116</v>
      </c>
      <c r="G1378" t="s">
        <v>1365</v>
      </c>
      <c r="H1378">
        <v>350</v>
      </c>
    </row>
    <row r="1379" spans="1:8" ht="12.75">
      <c r="A1379" s="962" t="s">
        <v>1360</v>
      </c>
      <c r="B1379" t="s">
        <v>315</v>
      </c>
      <c r="C1379" t="s">
        <v>390</v>
      </c>
      <c r="D1379" t="s">
        <v>549</v>
      </c>
      <c r="E1379" t="s">
        <v>1435</v>
      </c>
      <c r="F1379" t="s">
        <v>116</v>
      </c>
      <c r="G1379" t="s">
        <v>1366</v>
      </c>
      <c r="H1379">
        <v>350</v>
      </c>
    </row>
    <row r="1380" spans="1:8" ht="12.75">
      <c r="A1380" s="962" t="s">
        <v>1360</v>
      </c>
      <c r="B1380" t="s">
        <v>315</v>
      </c>
      <c r="C1380" t="s">
        <v>390</v>
      </c>
      <c r="D1380" t="s">
        <v>549</v>
      </c>
      <c r="E1380" t="s">
        <v>1435</v>
      </c>
      <c r="F1380" t="s">
        <v>116</v>
      </c>
      <c r="G1380" t="s">
        <v>1367</v>
      </c>
      <c r="H1380">
        <v>350</v>
      </c>
    </row>
    <row r="1381" spans="1:8" ht="12.75">
      <c r="A1381" s="962" t="s">
        <v>1360</v>
      </c>
      <c r="B1381" t="s">
        <v>315</v>
      </c>
      <c r="C1381" t="s">
        <v>390</v>
      </c>
      <c r="D1381" t="s">
        <v>549</v>
      </c>
      <c r="E1381" t="s">
        <v>1435</v>
      </c>
      <c r="F1381" t="s">
        <v>116</v>
      </c>
      <c r="G1381" t="s">
        <v>1368</v>
      </c>
      <c r="H1381">
        <v>7250</v>
      </c>
    </row>
    <row r="1382" spans="1:8" ht="12.75">
      <c r="A1382" s="962" t="s">
        <v>1360</v>
      </c>
      <c r="B1382" t="s">
        <v>315</v>
      </c>
      <c r="C1382" t="s">
        <v>390</v>
      </c>
      <c r="D1382" t="s">
        <v>549</v>
      </c>
      <c r="E1382" t="s">
        <v>1436</v>
      </c>
      <c r="F1382" t="s">
        <v>115</v>
      </c>
      <c r="G1382" t="s">
        <v>1350</v>
      </c>
      <c r="H1382">
        <v>-15750</v>
      </c>
    </row>
    <row r="1383" spans="1:8" ht="12.75">
      <c r="A1383" s="962" t="s">
        <v>1360</v>
      </c>
      <c r="B1383" t="s">
        <v>315</v>
      </c>
      <c r="C1383" t="s">
        <v>390</v>
      </c>
      <c r="D1383" t="s">
        <v>549</v>
      </c>
      <c r="E1383" t="s">
        <v>1436</v>
      </c>
      <c r="F1383" t="s">
        <v>115</v>
      </c>
      <c r="G1383" t="s">
        <v>1361</v>
      </c>
      <c r="H1383">
        <v>-15750</v>
      </c>
    </row>
    <row r="1384" spans="1:8" ht="12.75">
      <c r="A1384" s="962" t="s">
        <v>1360</v>
      </c>
      <c r="B1384" t="s">
        <v>315</v>
      </c>
      <c r="C1384" t="s">
        <v>390</v>
      </c>
      <c r="D1384" t="s">
        <v>549</v>
      </c>
      <c r="E1384" t="s">
        <v>1436</v>
      </c>
      <c r="F1384" t="s">
        <v>115</v>
      </c>
      <c r="G1384" t="s">
        <v>1362</v>
      </c>
      <c r="H1384">
        <v>-15750</v>
      </c>
    </row>
    <row r="1385" spans="1:8" ht="12.75">
      <c r="A1385" s="962" t="s">
        <v>1360</v>
      </c>
      <c r="B1385" t="s">
        <v>315</v>
      </c>
      <c r="C1385" t="s">
        <v>390</v>
      </c>
      <c r="D1385" t="s">
        <v>549</v>
      </c>
      <c r="E1385" t="s">
        <v>1436</v>
      </c>
      <c r="F1385" t="s">
        <v>115</v>
      </c>
      <c r="G1385" t="s">
        <v>1351</v>
      </c>
      <c r="H1385">
        <v>-15750</v>
      </c>
    </row>
    <row r="1386" spans="1:8" ht="12.75">
      <c r="A1386" s="962" t="s">
        <v>1360</v>
      </c>
      <c r="B1386" t="s">
        <v>315</v>
      </c>
      <c r="C1386" t="s">
        <v>390</v>
      </c>
      <c r="D1386" t="s">
        <v>549</v>
      </c>
      <c r="E1386" t="s">
        <v>1436</v>
      </c>
      <c r="F1386" t="s">
        <v>115</v>
      </c>
      <c r="G1386" t="s">
        <v>1352</v>
      </c>
      <c r="H1386">
        <v>-15750</v>
      </c>
    </row>
    <row r="1387" spans="1:8" ht="12.75">
      <c r="A1387" s="962" t="s">
        <v>1360</v>
      </c>
      <c r="B1387" t="s">
        <v>315</v>
      </c>
      <c r="C1387" t="s">
        <v>390</v>
      </c>
      <c r="D1387" t="s">
        <v>549</v>
      </c>
      <c r="E1387" t="s">
        <v>1436</v>
      </c>
      <c r="F1387" t="s">
        <v>115</v>
      </c>
      <c r="G1387" t="s">
        <v>1363</v>
      </c>
      <c r="H1387">
        <v>-15750</v>
      </c>
    </row>
    <row r="1388" spans="1:8" ht="12.75">
      <c r="A1388" s="962" t="s">
        <v>1360</v>
      </c>
      <c r="B1388" t="s">
        <v>315</v>
      </c>
      <c r="C1388" t="s">
        <v>390</v>
      </c>
      <c r="D1388" t="s">
        <v>549</v>
      </c>
      <c r="E1388" t="s">
        <v>1436</v>
      </c>
      <c r="F1388" t="s">
        <v>115</v>
      </c>
      <c r="G1388" t="s">
        <v>1364</v>
      </c>
      <c r="H1388">
        <v>-15750</v>
      </c>
    </row>
    <row r="1389" spans="1:8" ht="12.75">
      <c r="A1389" s="962" t="s">
        <v>1360</v>
      </c>
      <c r="B1389" t="s">
        <v>315</v>
      </c>
      <c r="C1389" t="s">
        <v>390</v>
      </c>
      <c r="D1389" t="s">
        <v>549</v>
      </c>
      <c r="E1389" t="s">
        <v>1436</v>
      </c>
      <c r="F1389" t="s">
        <v>115</v>
      </c>
      <c r="G1389" t="s">
        <v>1353</v>
      </c>
      <c r="H1389">
        <v>-15750</v>
      </c>
    </row>
    <row r="1390" spans="1:8" ht="12.75">
      <c r="A1390" s="962" t="s">
        <v>1360</v>
      </c>
      <c r="B1390" t="s">
        <v>315</v>
      </c>
      <c r="C1390" t="s">
        <v>390</v>
      </c>
      <c r="D1390" t="s">
        <v>549</v>
      </c>
      <c r="E1390" t="s">
        <v>1436</v>
      </c>
      <c r="F1390" t="s">
        <v>115</v>
      </c>
      <c r="G1390" t="s">
        <v>1365</v>
      </c>
      <c r="H1390">
        <v>-15750</v>
      </c>
    </row>
    <row r="1391" spans="1:8" ht="12.75">
      <c r="A1391" s="962" t="s">
        <v>1360</v>
      </c>
      <c r="B1391" t="s">
        <v>315</v>
      </c>
      <c r="C1391" t="s">
        <v>390</v>
      </c>
      <c r="D1391" t="s">
        <v>549</v>
      </c>
      <c r="E1391" t="s">
        <v>1436</v>
      </c>
      <c r="F1391" t="s">
        <v>115</v>
      </c>
      <c r="G1391" t="s">
        <v>1366</v>
      </c>
      <c r="H1391">
        <v>-15750</v>
      </c>
    </row>
    <row r="1392" spans="1:8" ht="12.75">
      <c r="A1392" s="962" t="s">
        <v>1360</v>
      </c>
      <c r="B1392" t="s">
        <v>315</v>
      </c>
      <c r="C1392" t="s">
        <v>390</v>
      </c>
      <c r="D1392" t="s">
        <v>549</v>
      </c>
      <c r="E1392" t="s">
        <v>1436</v>
      </c>
      <c r="F1392" t="s">
        <v>115</v>
      </c>
      <c r="G1392" t="s">
        <v>1367</v>
      </c>
      <c r="H1392">
        <v>-15750</v>
      </c>
    </row>
    <row r="1393" spans="1:8" ht="12.75">
      <c r="A1393" s="962" t="s">
        <v>1360</v>
      </c>
      <c r="B1393" t="s">
        <v>315</v>
      </c>
      <c r="C1393" t="s">
        <v>390</v>
      </c>
      <c r="D1393" t="s">
        <v>549</v>
      </c>
      <c r="E1393" t="s">
        <v>1436</v>
      </c>
      <c r="F1393" t="s">
        <v>115</v>
      </c>
      <c r="G1393" t="s">
        <v>1368</v>
      </c>
      <c r="H1393">
        <v>-15750</v>
      </c>
    </row>
    <row r="1394" spans="1:8" ht="12.75">
      <c r="A1394" s="962" t="s">
        <v>1360</v>
      </c>
      <c r="B1394" t="s">
        <v>315</v>
      </c>
      <c r="C1394" t="s">
        <v>390</v>
      </c>
      <c r="D1394" t="s">
        <v>549</v>
      </c>
      <c r="E1394" t="s">
        <v>1433</v>
      </c>
      <c r="F1394" t="s">
        <v>115</v>
      </c>
      <c r="G1394" t="s">
        <v>1350</v>
      </c>
      <c r="H1394">
        <v>2600</v>
      </c>
    </row>
    <row r="1395" spans="1:8" ht="12.75">
      <c r="A1395" s="962" t="s">
        <v>1360</v>
      </c>
      <c r="B1395" t="s">
        <v>315</v>
      </c>
      <c r="C1395" t="s">
        <v>390</v>
      </c>
      <c r="D1395" t="s">
        <v>549</v>
      </c>
      <c r="E1395" t="s">
        <v>1433</v>
      </c>
      <c r="F1395" t="s">
        <v>115</v>
      </c>
      <c r="G1395" t="s">
        <v>1361</v>
      </c>
      <c r="H1395">
        <v>100</v>
      </c>
    </row>
    <row r="1396" spans="1:8" ht="12.75">
      <c r="A1396" s="962" t="s">
        <v>1360</v>
      </c>
      <c r="B1396" t="s">
        <v>315</v>
      </c>
      <c r="C1396" t="s">
        <v>390</v>
      </c>
      <c r="D1396" t="s">
        <v>549</v>
      </c>
      <c r="E1396" t="s">
        <v>1433</v>
      </c>
      <c r="F1396" t="s">
        <v>115</v>
      </c>
      <c r="G1396" t="s">
        <v>1362</v>
      </c>
      <c r="H1396">
        <v>100</v>
      </c>
    </row>
    <row r="1397" spans="1:8" ht="12.75">
      <c r="A1397" s="962" t="s">
        <v>1360</v>
      </c>
      <c r="B1397" t="s">
        <v>315</v>
      </c>
      <c r="C1397" t="s">
        <v>390</v>
      </c>
      <c r="D1397" t="s">
        <v>549</v>
      </c>
      <c r="E1397" t="s">
        <v>1433</v>
      </c>
      <c r="F1397" t="s">
        <v>115</v>
      </c>
      <c r="G1397" t="s">
        <v>1351</v>
      </c>
      <c r="H1397">
        <v>100</v>
      </c>
    </row>
    <row r="1398" spans="1:8" ht="12.75">
      <c r="A1398" s="962" t="s">
        <v>1360</v>
      </c>
      <c r="B1398" t="s">
        <v>315</v>
      </c>
      <c r="C1398" t="s">
        <v>390</v>
      </c>
      <c r="D1398" t="s">
        <v>549</v>
      </c>
      <c r="E1398" t="s">
        <v>1433</v>
      </c>
      <c r="F1398" t="s">
        <v>115</v>
      </c>
      <c r="G1398" t="s">
        <v>1352</v>
      </c>
      <c r="H1398">
        <v>2600</v>
      </c>
    </row>
    <row r="1399" spans="1:8" ht="12.75">
      <c r="A1399" s="962" t="s">
        <v>1360</v>
      </c>
      <c r="B1399" t="s">
        <v>315</v>
      </c>
      <c r="C1399" t="s">
        <v>390</v>
      </c>
      <c r="D1399" t="s">
        <v>549</v>
      </c>
      <c r="E1399" t="s">
        <v>1433</v>
      </c>
      <c r="F1399" t="s">
        <v>115</v>
      </c>
      <c r="G1399" t="s">
        <v>1363</v>
      </c>
      <c r="H1399">
        <v>2600</v>
      </c>
    </row>
    <row r="1400" spans="1:8" ht="12.75">
      <c r="A1400" s="962" t="s">
        <v>1360</v>
      </c>
      <c r="B1400" t="s">
        <v>315</v>
      </c>
      <c r="C1400" t="s">
        <v>390</v>
      </c>
      <c r="D1400" t="s">
        <v>549</v>
      </c>
      <c r="E1400" t="s">
        <v>1433</v>
      </c>
      <c r="F1400" t="s">
        <v>115</v>
      </c>
      <c r="G1400" t="s">
        <v>1364</v>
      </c>
      <c r="H1400">
        <v>100</v>
      </c>
    </row>
    <row r="1401" spans="1:8" ht="12.75">
      <c r="A1401" s="962" t="s">
        <v>1360</v>
      </c>
      <c r="B1401" t="s">
        <v>315</v>
      </c>
      <c r="C1401" t="s">
        <v>390</v>
      </c>
      <c r="D1401" t="s">
        <v>549</v>
      </c>
      <c r="E1401" t="s">
        <v>1433</v>
      </c>
      <c r="F1401" t="s">
        <v>115</v>
      </c>
      <c r="G1401" t="s">
        <v>1353</v>
      </c>
      <c r="H1401">
        <v>100</v>
      </c>
    </row>
    <row r="1402" spans="1:8" ht="12.75">
      <c r="A1402" s="962" t="s">
        <v>1360</v>
      </c>
      <c r="B1402" t="s">
        <v>315</v>
      </c>
      <c r="C1402" t="s">
        <v>390</v>
      </c>
      <c r="D1402" t="s">
        <v>549</v>
      </c>
      <c r="E1402" t="s">
        <v>1433</v>
      </c>
      <c r="F1402" t="s">
        <v>115</v>
      </c>
      <c r="G1402" t="s">
        <v>1365</v>
      </c>
      <c r="H1402">
        <v>100</v>
      </c>
    </row>
    <row r="1403" spans="1:8" ht="12.75">
      <c r="A1403" s="962" t="s">
        <v>1360</v>
      </c>
      <c r="B1403" t="s">
        <v>315</v>
      </c>
      <c r="C1403" t="s">
        <v>390</v>
      </c>
      <c r="D1403" t="s">
        <v>549</v>
      </c>
      <c r="E1403" t="s">
        <v>1433</v>
      </c>
      <c r="F1403" t="s">
        <v>115</v>
      </c>
      <c r="G1403" t="s">
        <v>1366</v>
      </c>
      <c r="H1403">
        <v>100</v>
      </c>
    </row>
    <row r="1404" spans="1:8" ht="12.75">
      <c r="A1404" s="962" t="s">
        <v>1360</v>
      </c>
      <c r="B1404" t="s">
        <v>315</v>
      </c>
      <c r="C1404" t="s">
        <v>390</v>
      </c>
      <c r="D1404" t="s">
        <v>549</v>
      </c>
      <c r="E1404" t="s">
        <v>1433</v>
      </c>
      <c r="F1404" t="s">
        <v>115</v>
      </c>
      <c r="G1404" t="s">
        <v>1367</v>
      </c>
      <c r="H1404">
        <v>2600</v>
      </c>
    </row>
    <row r="1405" spans="1:8" ht="12.75">
      <c r="A1405" s="962" t="s">
        <v>1360</v>
      </c>
      <c r="B1405" t="s">
        <v>315</v>
      </c>
      <c r="C1405" t="s">
        <v>390</v>
      </c>
      <c r="D1405" t="s">
        <v>549</v>
      </c>
      <c r="E1405" t="s">
        <v>1433</v>
      </c>
      <c r="F1405" t="s">
        <v>115</v>
      </c>
      <c r="G1405" t="s">
        <v>1368</v>
      </c>
      <c r="H1405">
        <v>100</v>
      </c>
    </row>
    <row r="1406" spans="1:8" ht="12.75">
      <c r="A1406" s="962" t="s">
        <v>1360</v>
      </c>
      <c r="B1406" t="s">
        <v>315</v>
      </c>
      <c r="C1406" t="s">
        <v>390</v>
      </c>
      <c r="D1406" t="s">
        <v>549</v>
      </c>
      <c r="E1406" t="s">
        <v>1433</v>
      </c>
      <c r="F1406" t="s">
        <v>1238</v>
      </c>
      <c r="G1406" t="s">
        <v>1350</v>
      </c>
      <c r="H1406">
        <v>0</v>
      </c>
    </row>
    <row r="1407" spans="1:8" ht="12.75">
      <c r="A1407" s="962" t="s">
        <v>1360</v>
      </c>
      <c r="B1407" t="s">
        <v>315</v>
      </c>
      <c r="C1407" t="s">
        <v>390</v>
      </c>
      <c r="D1407" t="s">
        <v>549</v>
      </c>
      <c r="E1407" t="s">
        <v>1433</v>
      </c>
      <c r="F1407" t="s">
        <v>1238</v>
      </c>
      <c r="G1407" t="s">
        <v>1361</v>
      </c>
      <c r="H1407">
        <v>0</v>
      </c>
    </row>
    <row r="1408" spans="1:8" ht="12.75">
      <c r="A1408" s="962" t="s">
        <v>1360</v>
      </c>
      <c r="B1408" t="s">
        <v>315</v>
      </c>
      <c r="C1408" t="s">
        <v>390</v>
      </c>
      <c r="D1408" t="s">
        <v>549</v>
      </c>
      <c r="E1408" t="s">
        <v>1433</v>
      </c>
      <c r="F1408" t="s">
        <v>1238</v>
      </c>
      <c r="G1408" t="s">
        <v>1362</v>
      </c>
      <c r="H1408">
        <v>0</v>
      </c>
    </row>
    <row r="1409" spans="1:8" ht="12.75">
      <c r="A1409" s="962" t="s">
        <v>1360</v>
      </c>
      <c r="B1409" t="s">
        <v>315</v>
      </c>
      <c r="C1409" t="s">
        <v>390</v>
      </c>
      <c r="D1409" t="s">
        <v>549</v>
      </c>
      <c r="E1409" t="s">
        <v>1433</v>
      </c>
      <c r="F1409" t="s">
        <v>1238</v>
      </c>
      <c r="G1409" t="s">
        <v>1351</v>
      </c>
      <c r="H1409">
        <v>1720</v>
      </c>
    </row>
    <row r="1410" spans="1:8" ht="12.75">
      <c r="A1410" s="962" t="s">
        <v>1360</v>
      </c>
      <c r="B1410" t="s">
        <v>315</v>
      </c>
      <c r="C1410" t="s">
        <v>390</v>
      </c>
      <c r="D1410" t="s">
        <v>549</v>
      </c>
      <c r="E1410" t="s">
        <v>1433</v>
      </c>
      <c r="F1410" t="s">
        <v>1238</v>
      </c>
      <c r="G1410" t="s">
        <v>1352</v>
      </c>
      <c r="H1410">
        <v>0</v>
      </c>
    </row>
    <row r="1411" spans="1:8" ht="12.75">
      <c r="A1411" s="962" t="s">
        <v>1360</v>
      </c>
      <c r="B1411" t="s">
        <v>315</v>
      </c>
      <c r="C1411" t="s">
        <v>390</v>
      </c>
      <c r="D1411" t="s">
        <v>549</v>
      </c>
      <c r="E1411" t="s">
        <v>1433</v>
      </c>
      <c r="F1411" t="s">
        <v>1238</v>
      </c>
      <c r="G1411" t="s">
        <v>1363</v>
      </c>
      <c r="H1411">
        <v>0</v>
      </c>
    </row>
    <row r="1412" spans="1:8" ht="12.75">
      <c r="A1412" s="962" t="s">
        <v>1360</v>
      </c>
      <c r="B1412" t="s">
        <v>315</v>
      </c>
      <c r="C1412" t="s">
        <v>390</v>
      </c>
      <c r="D1412" t="s">
        <v>549</v>
      </c>
      <c r="E1412" t="s">
        <v>1433</v>
      </c>
      <c r="F1412" t="s">
        <v>1238</v>
      </c>
      <c r="G1412" t="s">
        <v>1364</v>
      </c>
      <c r="H1412">
        <v>0</v>
      </c>
    </row>
    <row r="1413" spans="1:8" ht="12.75">
      <c r="A1413" s="962" t="s">
        <v>1360</v>
      </c>
      <c r="B1413" t="s">
        <v>315</v>
      </c>
      <c r="C1413" t="s">
        <v>390</v>
      </c>
      <c r="D1413" t="s">
        <v>549</v>
      </c>
      <c r="E1413" t="s">
        <v>1433</v>
      </c>
      <c r="F1413" t="s">
        <v>1238</v>
      </c>
      <c r="G1413" t="s">
        <v>1353</v>
      </c>
      <c r="H1413">
        <v>0</v>
      </c>
    </row>
    <row r="1414" spans="1:8" ht="12.75">
      <c r="A1414" s="962" t="s">
        <v>1360</v>
      </c>
      <c r="B1414" t="s">
        <v>315</v>
      </c>
      <c r="C1414" t="s">
        <v>390</v>
      </c>
      <c r="D1414" t="s">
        <v>549</v>
      </c>
      <c r="E1414" t="s">
        <v>1433</v>
      </c>
      <c r="F1414" t="s">
        <v>1238</v>
      </c>
      <c r="G1414" t="s">
        <v>1365</v>
      </c>
      <c r="H1414">
        <v>0</v>
      </c>
    </row>
    <row r="1415" spans="1:8" ht="12.75">
      <c r="A1415" s="962" t="s">
        <v>1360</v>
      </c>
      <c r="B1415" t="s">
        <v>315</v>
      </c>
      <c r="C1415" t="s">
        <v>390</v>
      </c>
      <c r="D1415" t="s">
        <v>549</v>
      </c>
      <c r="E1415" t="s">
        <v>1433</v>
      </c>
      <c r="F1415" t="s">
        <v>1238</v>
      </c>
      <c r="G1415" t="s">
        <v>1366</v>
      </c>
      <c r="H1415">
        <v>0</v>
      </c>
    </row>
    <row r="1416" spans="1:8" ht="12.75">
      <c r="A1416" s="962" t="s">
        <v>1360</v>
      </c>
      <c r="B1416" t="s">
        <v>315</v>
      </c>
      <c r="C1416" t="s">
        <v>390</v>
      </c>
      <c r="D1416" t="s">
        <v>549</v>
      </c>
      <c r="E1416" t="s">
        <v>1433</v>
      </c>
      <c r="F1416" t="s">
        <v>1238</v>
      </c>
      <c r="G1416" t="s">
        <v>1367</v>
      </c>
      <c r="H1416">
        <v>0</v>
      </c>
    </row>
    <row r="1417" spans="1:8" ht="12.75">
      <c r="A1417" s="962" t="s">
        <v>1360</v>
      </c>
      <c r="B1417" t="s">
        <v>315</v>
      </c>
      <c r="C1417" t="s">
        <v>390</v>
      </c>
      <c r="D1417" t="s">
        <v>549</v>
      </c>
      <c r="E1417" t="s">
        <v>1433</v>
      </c>
      <c r="F1417" t="s">
        <v>1238</v>
      </c>
      <c r="G1417" t="s">
        <v>1368</v>
      </c>
      <c r="H1417">
        <v>0</v>
      </c>
    </row>
    <row r="1418" spans="1:8" ht="12.75">
      <c r="A1418" s="962" t="s">
        <v>1360</v>
      </c>
      <c r="B1418" t="s">
        <v>315</v>
      </c>
      <c r="C1418" t="s">
        <v>390</v>
      </c>
      <c r="D1418" t="s">
        <v>549</v>
      </c>
      <c r="E1418" t="s">
        <v>1433</v>
      </c>
      <c r="F1418" t="s">
        <v>116</v>
      </c>
      <c r="G1418" t="s">
        <v>1350</v>
      </c>
      <c r="H1418">
        <v>1413</v>
      </c>
    </row>
    <row r="1419" spans="1:8" ht="12.75">
      <c r="A1419" s="962" t="s">
        <v>1360</v>
      </c>
      <c r="B1419" t="s">
        <v>315</v>
      </c>
      <c r="C1419" t="s">
        <v>390</v>
      </c>
      <c r="D1419" t="s">
        <v>549</v>
      </c>
      <c r="E1419" t="s">
        <v>1433</v>
      </c>
      <c r="F1419" t="s">
        <v>116</v>
      </c>
      <c r="G1419" t="s">
        <v>1361</v>
      </c>
      <c r="H1419">
        <v>1367</v>
      </c>
    </row>
    <row r="1420" spans="1:8" ht="12.75">
      <c r="A1420" s="962" t="s">
        <v>1360</v>
      </c>
      <c r="B1420" t="s">
        <v>315</v>
      </c>
      <c r="C1420" t="s">
        <v>390</v>
      </c>
      <c r="D1420" t="s">
        <v>549</v>
      </c>
      <c r="E1420" t="s">
        <v>1433</v>
      </c>
      <c r="F1420" t="s">
        <v>116</v>
      </c>
      <c r="G1420" t="s">
        <v>1362</v>
      </c>
      <c r="H1420">
        <v>1367</v>
      </c>
    </row>
    <row r="1421" spans="1:8" ht="12.75">
      <c r="A1421" s="962" t="s">
        <v>1360</v>
      </c>
      <c r="B1421" t="s">
        <v>315</v>
      </c>
      <c r="C1421" t="s">
        <v>390</v>
      </c>
      <c r="D1421" t="s">
        <v>549</v>
      </c>
      <c r="E1421" t="s">
        <v>1433</v>
      </c>
      <c r="F1421" t="s">
        <v>116</v>
      </c>
      <c r="G1421" t="s">
        <v>1351</v>
      </c>
      <c r="H1421">
        <v>1367</v>
      </c>
    </row>
    <row r="1422" spans="1:8" ht="12.75">
      <c r="A1422" s="962" t="s">
        <v>1360</v>
      </c>
      <c r="B1422" t="s">
        <v>315</v>
      </c>
      <c r="C1422" t="s">
        <v>390</v>
      </c>
      <c r="D1422" t="s">
        <v>549</v>
      </c>
      <c r="E1422" t="s">
        <v>1433</v>
      </c>
      <c r="F1422" t="s">
        <v>116</v>
      </c>
      <c r="G1422" t="s">
        <v>1352</v>
      </c>
      <c r="H1422">
        <v>1413</v>
      </c>
    </row>
    <row r="1423" spans="1:8" ht="12.75">
      <c r="A1423" s="962" t="s">
        <v>1360</v>
      </c>
      <c r="B1423" t="s">
        <v>315</v>
      </c>
      <c r="C1423" t="s">
        <v>390</v>
      </c>
      <c r="D1423" t="s">
        <v>549</v>
      </c>
      <c r="E1423" t="s">
        <v>1433</v>
      </c>
      <c r="F1423" t="s">
        <v>116</v>
      </c>
      <c r="G1423" t="s">
        <v>1363</v>
      </c>
      <c r="H1423">
        <v>1413</v>
      </c>
    </row>
    <row r="1424" spans="1:8" ht="12.75">
      <c r="A1424" s="962" t="s">
        <v>1360</v>
      </c>
      <c r="B1424" t="s">
        <v>315</v>
      </c>
      <c r="C1424" t="s">
        <v>390</v>
      </c>
      <c r="D1424" t="s">
        <v>549</v>
      </c>
      <c r="E1424" t="s">
        <v>1433</v>
      </c>
      <c r="F1424" t="s">
        <v>116</v>
      </c>
      <c r="G1424" t="s">
        <v>1364</v>
      </c>
      <c r="H1424">
        <v>1367</v>
      </c>
    </row>
    <row r="1425" spans="1:8" ht="12.75">
      <c r="A1425" s="962" t="s">
        <v>1360</v>
      </c>
      <c r="B1425" t="s">
        <v>315</v>
      </c>
      <c r="C1425" t="s">
        <v>390</v>
      </c>
      <c r="D1425" t="s">
        <v>549</v>
      </c>
      <c r="E1425" t="s">
        <v>1433</v>
      </c>
      <c r="F1425" t="s">
        <v>116</v>
      </c>
      <c r="G1425" t="s">
        <v>1353</v>
      </c>
      <c r="H1425">
        <v>1367</v>
      </c>
    </row>
    <row r="1426" spans="1:8" ht="12.75">
      <c r="A1426" s="962" t="s">
        <v>1360</v>
      </c>
      <c r="B1426" t="s">
        <v>315</v>
      </c>
      <c r="C1426" t="s">
        <v>390</v>
      </c>
      <c r="D1426" t="s">
        <v>549</v>
      </c>
      <c r="E1426" t="s">
        <v>1433</v>
      </c>
      <c r="F1426" t="s">
        <v>116</v>
      </c>
      <c r="G1426" t="s">
        <v>1365</v>
      </c>
      <c r="H1426">
        <v>1367</v>
      </c>
    </row>
    <row r="1427" spans="1:8" ht="12.75">
      <c r="A1427" s="962" t="s">
        <v>1360</v>
      </c>
      <c r="B1427" t="s">
        <v>315</v>
      </c>
      <c r="C1427" t="s">
        <v>390</v>
      </c>
      <c r="D1427" t="s">
        <v>549</v>
      </c>
      <c r="E1427" t="s">
        <v>1433</v>
      </c>
      <c r="F1427" t="s">
        <v>116</v>
      </c>
      <c r="G1427" t="s">
        <v>1366</v>
      </c>
      <c r="H1427">
        <v>1367</v>
      </c>
    </row>
    <row r="1428" spans="1:8" ht="12.75">
      <c r="A1428" s="962" t="s">
        <v>1360</v>
      </c>
      <c r="B1428" t="s">
        <v>315</v>
      </c>
      <c r="C1428" t="s">
        <v>390</v>
      </c>
      <c r="D1428" t="s">
        <v>549</v>
      </c>
      <c r="E1428" t="s">
        <v>1433</v>
      </c>
      <c r="F1428" t="s">
        <v>116</v>
      </c>
      <c r="G1428" t="s">
        <v>1367</v>
      </c>
      <c r="H1428">
        <v>1413</v>
      </c>
    </row>
    <row r="1429" spans="1:8" ht="12.75">
      <c r="A1429" s="962" t="s">
        <v>1360</v>
      </c>
      <c r="B1429" t="s">
        <v>315</v>
      </c>
      <c r="C1429" t="s">
        <v>390</v>
      </c>
      <c r="D1429" t="s">
        <v>549</v>
      </c>
      <c r="E1429" t="s">
        <v>1433</v>
      </c>
      <c r="F1429" t="s">
        <v>116</v>
      </c>
      <c r="G1429" t="s">
        <v>1368</v>
      </c>
      <c r="H1429">
        <v>1367</v>
      </c>
    </row>
    <row r="1430" spans="1:8" ht="12.75">
      <c r="A1430" s="962" t="s">
        <v>1360</v>
      </c>
      <c r="B1430" t="s">
        <v>315</v>
      </c>
      <c r="C1430" t="s">
        <v>390</v>
      </c>
      <c r="D1430" t="s">
        <v>549</v>
      </c>
      <c r="E1430" t="s">
        <v>1437</v>
      </c>
      <c r="F1430" t="s">
        <v>115</v>
      </c>
      <c r="G1430" t="s">
        <v>1350</v>
      </c>
      <c r="H1430">
        <v>150</v>
      </c>
    </row>
    <row r="1431" spans="1:8" ht="12.75">
      <c r="A1431" s="962" t="s">
        <v>1360</v>
      </c>
      <c r="B1431" t="s">
        <v>315</v>
      </c>
      <c r="C1431" t="s">
        <v>390</v>
      </c>
      <c r="D1431" t="s">
        <v>549</v>
      </c>
      <c r="E1431" t="s">
        <v>1437</v>
      </c>
      <c r="F1431" t="s">
        <v>115</v>
      </c>
      <c r="G1431" t="s">
        <v>1361</v>
      </c>
      <c r="H1431">
        <v>150</v>
      </c>
    </row>
    <row r="1432" spans="1:8" ht="12.75">
      <c r="A1432" s="962" t="s">
        <v>1360</v>
      </c>
      <c r="B1432" t="s">
        <v>315</v>
      </c>
      <c r="C1432" t="s">
        <v>390</v>
      </c>
      <c r="D1432" t="s">
        <v>549</v>
      </c>
      <c r="E1432" t="s">
        <v>1437</v>
      </c>
      <c r="F1432" t="s">
        <v>115</v>
      </c>
      <c r="G1432" t="s">
        <v>1362</v>
      </c>
      <c r="H1432">
        <v>150</v>
      </c>
    </row>
    <row r="1433" spans="1:8" ht="12.75">
      <c r="A1433" s="962" t="s">
        <v>1360</v>
      </c>
      <c r="B1433" t="s">
        <v>315</v>
      </c>
      <c r="C1433" t="s">
        <v>390</v>
      </c>
      <c r="D1433" t="s">
        <v>549</v>
      </c>
      <c r="E1433" t="s">
        <v>1437</v>
      </c>
      <c r="F1433" t="s">
        <v>115</v>
      </c>
      <c r="G1433" t="s">
        <v>1351</v>
      </c>
      <c r="H1433">
        <v>150</v>
      </c>
    </row>
    <row r="1434" spans="1:8" ht="12.75">
      <c r="A1434" s="962" t="s">
        <v>1360</v>
      </c>
      <c r="B1434" t="s">
        <v>315</v>
      </c>
      <c r="C1434" t="s">
        <v>390</v>
      </c>
      <c r="D1434" t="s">
        <v>549</v>
      </c>
      <c r="E1434" t="s">
        <v>1437</v>
      </c>
      <c r="F1434" t="s">
        <v>115</v>
      </c>
      <c r="G1434" t="s">
        <v>1352</v>
      </c>
      <c r="H1434">
        <v>150</v>
      </c>
    </row>
    <row r="1435" spans="1:8" ht="12.75">
      <c r="A1435" s="962" t="s">
        <v>1360</v>
      </c>
      <c r="B1435" t="s">
        <v>315</v>
      </c>
      <c r="C1435" t="s">
        <v>390</v>
      </c>
      <c r="D1435" t="s">
        <v>549</v>
      </c>
      <c r="E1435" t="s">
        <v>1437</v>
      </c>
      <c r="F1435" t="s">
        <v>115</v>
      </c>
      <c r="G1435" t="s">
        <v>1363</v>
      </c>
      <c r="H1435">
        <v>150</v>
      </c>
    </row>
    <row r="1436" spans="1:8" ht="12.75">
      <c r="A1436" s="962" t="s">
        <v>1360</v>
      </c>
      <c r="B1436" t="s">
        <v>315</v>
      </c>
      <c r="C1436" t="s">
        <v>390</v>
      </c>
      <c r="D1436" t="s">
        <v>549</v>
      </c>
      <c r="E1436" t="s">
        <v>1437</v>
      </c>
      <c r="F1436" t="s">
        <v>115</v>
      </c>
      <c r="G1436" t="s">
        <v>1364</v>
      </c>
      <c r="H1436">
        <v>150</v>
      </c>
    </row>
    <row r="1437" spans="1:8" ht="12.75">
      <c r="A1437" s="962" t="s">
        <v>1360</v>
      </c>
      <c r="B1437" t="s">
        <v>315</v>
      </c>
      <c r="C1437" t="s">
        <v>390</v>
      </c>
      <c r="D1437" t="s">
        <v>549</v>
      </c>
      <c r="E1437" t="s">
        <v>1437</v>
      </c>
      <c r="F1437" t="s">
        <v>115</v>
      </c>
      <c r="G1437" t="s">
        <v>1353</v>
      </c>
      <c r="H1437">
        <v>150</v>
      </c>
    </row>
    <row r="1438" spans="1:8" ht="12.75">
      <c r="A1438" s="962" t="s">
        <v>1360</v>
      </c>
      <c r="B1438" t="s">
        <v>315</v>
      </c>
      <c r="C1438" t="s">
        <v>390</v>
      </c>
      <c r="D1438" t="s">
        <v>549</v>
      </c>
      <c r="E1438" t="s">
        <v>1437</v>
      </c>
      <c r="F1438" t="s">
        <v>115</v>
      </c>
      <c r="G1438" t="s">
        <v>1365</v>
      </c>
      <c r="H1438">
        <v>150</v>
      </c>
    </row>
    <row r="1439" spans="1:8" ht="12.75">
      <c r="A1439" s="962" t="s">
        <v>1360</v>
      </c>
      <c r="B1439" t="s">
        <v>315</v>
      </c>
      <c r="C1439" t="s">
        <v>390</v>
      </c>
      <c r="D1439" t="s">
        <v>549</v>
      </c>
      <c r="E1439" t="s">
        <v>1437</v>
      </c>
      <c r="F1439" t="s">
        <v>115</v>
      </c>
      <c r="G1439" t="s">
        <v>1366</v>
      </c>
      <c r="H1439">
        <v>150</v>
      </c>
    </row>
    <row r="1440" spans="1:8" ht="12.75">
      <c r="A1440" s="962" t="s">
        <v>1360</v>
      </c>
      <c r="B1440" t="s">
        <v>315</v>
      </c>
      <c r="C1440" t="s">
        <v>390</v>
      </c>
      <c r="D1440" t="s">
        <v>549</v>
      </c>
      <c r="E1440" t="s">
        <v>1437</v>
      </c>
      <c r="F1440" t="s">
        <v>115</v>
      </c>
      <c r="G1440" t="s">
        <v>1367</v>
      </c>
      <c r="H1440">
        <v>150</v>
      </c>
    </row>
    <row r="1441" spans="1:8" ht="12.75">
      <c r="A1441" s="962" t="s">
        <v>1360</v>
      </c>
      <c r="B1441" t="s">
        <v>315</v>
      </c>
      <c r="C1441" t="s">
        <v>390</v>
      </c>
      <c r="D1441" t="s">
        <v>549</v>
      </c>
      <c r="E1441" t="s">
        <v>1437</v>
      </c>
      <c r="F1441" t="s">
        <v>115</v>
      </c>
      <c r="G1441" t="s">
        <v>1368</v>
      </c>
      <c r="H1441">
        <v>150</v>
      </c>
    </row>
    <row r="1442" spans="1:8" ht="12.75">
      <c r="A1442" s="962" t="s">
        <v>1360</v>
      </c>
      <c r="B1442" t="s">
        <v>315</v>
      </c>
      <c r="C1442" t="s">
        <v>390</v>
      </c>
      <c r="D1442" t="s">
        <v>549</v>
      </c>
      <c r="E1442" t="s">
        <v>1438</v>
      </c>
      <c r="F1442" t="s">
        <v>115</v>
      </c>
      <c r="G1442" t="s">
        <v>1350</v>
      </c>
      <c r="H1442">
        <v>2000</v>
      </c>
    </row>
    <row r="1443" spans="1:8" ht="12.75">
      <c r="A1443" s="962" t="s">
        <v>1360</v>
      </c>
      <c r="B1443" t="s">
        <v>315</v>
      </c>
      <c r="C1443" t="s">
        <v>390</v>
      </c>
      <c r="D1443" t="s">
        <v>549</v>
      </c>
      <c r="E1443" t="s">
        <v>1438</v>
      </c>
      <c r="F1443" t="s">
        <v>115</v>
      </c>
      <c r="G1443" t="s">
        <v>1361</v>
      </c>
      <c r="H1443">
        <v>0</v>
      </c>
    </row>
    <row r="1444" spans="1:8" ht="12.75">
      <c r="A1444" s="962" t="s">
        <v>1360</v>
      </c>
      <c r="B1444" t="s">
        <v>315</v>
      </c>
      <c r="C1444" t="s">
        <v>390</v>
      </c>
      <c r="D1444" t="s">
        <v>549</v>
      </c>
      <c r="E1444" t="s">
        <v>1438</v>
      </c>
      <c r="F1444" t="s">
        <v>115</v>
      </c>
      <c r="G1444" t="s">
        <v>1362</v>
      </c>
      <c r="H1444">
        <v>0</v>
      </c>
    </row>
    <row r="1445" spans="1:8" ht="12.75">
      <c r="A1445" s="962" t="s">
        <v>1360</v>
      </c>
      <c r="B1445" t="s">
        <v>315</v>
      </c>
      <c r="C1445" t="s">
        <v>390</v>
      </c>
      <c r="D1445" t="s">
        <v>549</v>
      </c>
      <c r="E1445" t="s">
        <v>1438</v>
      </c>
      <c r="F1445" t="s">
        <v>115</v>
      </c>
      <c r="G1445" t="s">
        <v>1351</v>
      </c>
      <c r="H1445">
        <v>0</v>
      </c>
    </row>
    <row r="1446" spans="1:8" ht="12.75">
      <c r="A1446" s="962" t="s">
        <v>1360</v>
      </c>
      <c r="B1446" t="s">
        <v>315</v>
      </c>
      <c r="C1446" t="s">
        <v>390</v>
      </c>
      <c r="D1446" t="s">
        <v>549</v>
      </c>
      <c r="E1446" t="s">
        <v>1438</v>
      </c>
      <c r="F1446" t="s">
        <v>115</v>
      </c>
      <c r="G1446" t="s">
        <v>1352</v>
      </c>
      <c r="H1446">
        <v>650</v>
      </c>
    </row>
    <row r="1447" spans="1:8" ht="12.75">
      <c r="A1447" s="962" t="s">
        <v>1360</v>
      </c>
      <c r="B1447" t="s">
        <v>315</v>
      </c>
      <c r="C1447" t="s">
        <v>390</v>
      </c>
      <c r="D1447" t="s">
        <v>549</v>
      </c>
      <c r="E1447" t="s">
        <v>1438</v>
      </c>
      <c r="F1447" t="s">
        <v>115</v>
      </c>
      <c r="G1447" t="s">
        <v>1363</v>
      </c>
      <c r="H1447">
        <v>0</v>
      </c>
    </row>
    <row r="1448" spans="1:8" ht="12.75">
      <c r="A1448" s="962" t="s">
        <v>1360</v>
      </c>
      <c r="B1448" t="s">
        <v>315</v>
      </c>
      <c r="C1448" t="s">
        <v>390</v>
      </c>
      <c r="D1448" t="s">
        <v>549</v>
      </c>
      <c r="E1448" t="s">
        <v>1438</v>
      </c>
      <c r="F1448" t="s">
        <v>115</v>
      </c>
      <c r="G1448" t="s">
        <v>1364</v>
      </c>
      <c r="H1448">
        <v>5000</v>
      </c>
    </row>
    <row r="1449" spans="1:8" ht="12.75">
      <c r="A1449" s="962" t="s">
        <v>1360</v>
      </c>
      <c r="B1449" t="s">
        <v>315</v>
      </c>
      <c r="C1449" t="s">
        <v>390</v>
      </c>
      <c r="D1449" t="s">
        <v>549</v>
      </c>
      <c r="E1449" t="s">
        <v>1438</v>
      </c>
      <c r="F1449" t="s">
        <v>115</v>
      </c>
      <c r="G1449" t="s">
        <v>1353</v>
      </c>
      <c r="H1449">
        <v>2525</v>
      </c>
    </row>
    <row r="1450" spans="1:8" ht="12.75">
      <c r="A1450" s="962" t="s">
        <v>1360</v>
      </c>
      <c r="B1450" t="s">
        <v>315</v>
      </c>
      <c r="C1450" t="s">
        <v>390</v>
      </c>
      <c r="D1450" t="s">
        <v>549</v>
      </c>
      <c r="E1450" t="s">
        <v>1438</v>
      </c>
      <c r="F1450" t="s">
        <v>115</v>
      </c>
      <c r="G1450" t="s">
        <v>1365</v>
      </c>
      <c r="H1450">
        <v>3500</v>
      </c>
    </row>
    <row r="1451" spans="1:8" ht="12.75">
      <c r="A1451" s="962" t="s">
        <v>1360</v>
      </c>
      <c r="B1451" t="s">
        <v>315</v>
      </c>
      <c r="C1451" t="s">
        <v>390</v>
      </c>
      <c r="D1451" t="s">
        <v>549</v>
      </c>
      <c r="E1451" t="s">
        <v>1438</v>
      </c>
      <c r="F1451" t="s">
        <v>115</v>
      </c>
      <c r="G1451" t="s">
        <v>1366</v>
      </c>
      <c r="H1451">
        <v>4100</v>
      </c>
    </row>
    <row r="1452" spans="1:8" ht="12.75">
      <c r="A1452" s="962" t="s">
        <v>1360</v>
      </c>
      <c r="B1452" t="s">
        <v>315</v>
      </c>
      <c r="C1452" t="s">
        <v>390</v>
      </c>
      <c r="D1452" t="s">
        <v>549</v>
      </c>
      <c r="E1452" t="s">
        <v>1438</v>
      </c>
      <c r="F1452" t="s">
        <v>115</v>
      </c>
      <c r="G1452" t="s">
        <v>1367</v>
      </c>
      <c r="H1452">
        <v>774</v>
      </c>
    </row>
    <row r="1453" spans="1:8" ht="12.75">
      <c r="A1453" s="962" t="s">
        <v>1360</v>
      </c>
      <c r="B1453" t="s">
        <v>315</v>
      </c>
      <c r="C1453" t="s">
        <v>390</v>
      </c>
      <c r="D1453" t="s">
        <v>549</v>
      </c>
      <c r="E1453" t="s">
        <v>1438</v>
      </c>
      <c r="F1453" t="s">
        <v>115</v>
      </c>
      <c r="G1453" t="s">
        <v>1368</v>
      </c>
      <c r="H1453">
        <v>0</v>
      </c>
    </row>
    <row r="1454" spans="1:8" ht="12.75">
      <c r="A1454" s="962" t="s">
        <v>1360</v>
      </c>
      <c r="B1454" t="s">
        <v>315</v>
      </c>
      <c r="C1454" t="s">
        <v>390</v>
      </c>
      <c r="D1454" t="s">
        <v>549</v>
      </c>
      <c r="E1454" t="s">
        <v>1439</v>
      </c>
      <c r="F1454" t="s">
        <v>115</v>
      </c>
      <c r="G1454" t="s">
        <v>1350</v>
      </c>
      <c r="H1454">
        <v>3656</v>
      </c>
    </row>
    <row r="1455" spans="1:8" ht="12.75">
      <c r="A1455" s="962" t="s">
        <v>1360</v>
      </c>
      <c r="B1455" t="s">
        <v>315</v>
      </c>
      <c r="C1455" t="s">
        <v>390</v>
      </c>
      <c r="D1455" t="s">
        <v>549</v>
      </c>
      <c r="E1455" t="s">
        <v>1439</v>
      </c>
      <c r="F1455" t="s">
        <v>115</v>
      </c>
      <c r="G1455" t="s">
        <v>1361</v>
      </c>
      <c r="H1455">
        <v>3656</v>
      </c>
    </row>
    <row r="1456" spans="1:8" ht="12.75">
      <c r="A1456" s="962" t="s">
        <v>1360</v>
      </c>
      <c r="B1456" t="s">
        <v>315</v>
      </c>
      <c r="C1456" t="s">
        <v>390</v>
      </c>
      <c r="D1456" t="s">
        <v>549</v>
      </c>
      <c r="E1456" t="s">
        <v>1439</v>
      </c>
      <c r="F1456" t="s">
        <v>115</v>
      </c>
      <c r="G1456" t="s">
        <v>1362</v>
      </c>
      <c r="H1456">
        <v>3656</v>
      </c>
    </row>
    <row r="1457" spans="1:8" ht="12.75">
      <c r="A1457" s="962" t="s">
        <v>1360</v>
      </c>
      <c r="B1457" t="s">
        <v>315</v>
      </c>
      <c r="C1457" t="s">
        <v>390</v>
      </c>
      <c r="D1457" t="s">
        <v>549</v>
      </c>
      <c r="E1457" t="s">
        <v>1439</v>
      </c>
      <c r="F1457" t="s">
        <v>115</v>
      </c>
      <c r="G1457" t="s">
        <v>1351</v>
      </c>
      <c r="H1457">
        <v>3656</v>
      </c>
    </row>
    <row r="1458" spans="1:8" ht="12.75">
      <c r="A1458" s="962" t="s">
        <v>1360</v>
      </c>
      <c r="B1458" t="s">
        <v>315</v>
      </c>
      <c r="C1458" t="s">
        <v>390</v>
      </c>
      <c r="D1458" t="s">
        <v>549</v>
      </c>
      <c r="E1458" t="s">
        <v>1439</v>
      </c>
      <c r="F1458" t="s">
        <v>115</v>
      </c>
      <c r="G1458" t="s">
        <v>1352</v>
      </c>
      <c r="H1458">
        <v>3656</v>
      </c>
    </row>
    <row r="1459" spans="1:8" ht="12.75">
      <c r="A1459" s="962" t="s">
        <v>1360</v>
      </c>
      <c r="B1459" t="s">
        <v>315</v>
      </c>
      <c r="C1459" t="s">
        <v>390</v>
      </c>
      <c r="D1459" t="s">
        <v>549</v>
      </c>
      <c r="E1459" t="s">
        <v>1439</v>
      </c>
      <c r="F1459" t="s">
        <v>115</v>
      </c>
      <c r="G1459" t="s">
        <v>1363</v>
      </c>
      <c r="H1459">
        <v>3656</v>
      </c>
    </row>
    <row r="1460" spans="1:8" ht="12.75">
      <c r="A1460" s="962" t="s">
        <v>1360</v>
      </c>
      <c r="B1460" t="s">
        <v>315</v>
      </c>
      <c r="C1460" t="s">
        <v>390</v>
      </c>
      <c r="D1460" t="s">
        <v>549</v>
      </c>
      <c r="E1460" t="s">
        <v>1439</v>
      </c>
      <c r="F1460" t="s">
        <v>115</v>
      </c>
      <c r="G1460" t="s">
        <v>1364</v>
      </c>
      <c r="H1460">
        <v>3656</v>
      </c>
    </row>
    <row r="1461" spans="1:8" ht="12.75">
      <c r="A1461" s="962" t="s">
        <v>1360</v>
      </c>
      <c r="B1461" t="s">
        <v>315</v>
      </c>
      <c r="C1461" t="s">
        <v>390</v>
      </c>
      <c r="D1461" t="s">
        <v>549</v>
      </c>
      <c r="E1461" t="s">
        <v>1439</v>
      </c>
      <c r="F1461" t="s">
        <v>115</v>
      </c>
      <c r="G1461" t="s">
        <v>1353</v>
      </c>
      <c r="H1461">
        <v>3656</v>
      </c>
    </row>
    <row r="1462" spans="1:8" ht="12.75">
      <c r="A1462" s="962" t="s">
        <v>1360</v>
      </c>
      <c r="B1462" t="s">
        <v>315</v>
      </c>
      <c r="C1462" t="s">
        <v>390</v>
      </c>
      <c r="D1462" t="s">
        <v>549</v>
      </c>
      <c r="E1462" t="s">
        <v>1439</v>
      </c>
      <c r="F1462" t="s">
        <v>115</v>
      </c>
      <c r="G1462" t="s">
        <v>1365</v>
      </c>
      <c r="H1462">
        <v>3656</v>
      </c>
    </row>
    <row r="1463" spans="1:8" ht="12.75">
      <c r="A1463" s="962" t="s">
        <v>1360</v>
      </c>
      <c r="B1463" t="s">
        <v>315</v>
      </c>
      <c r="C1463" t="s">
        <v>390</v>
      </c>
      <c r="D1463" t="s">
        <v>549</v>
      </c>
      <c r="E1463" t="s">
        <v>1439</v>
      </c>
      <c r="F1463" t="s">
        <v>115</v>
      </c>
      <c r="G1463" t="s">
        <v>1366</v>
      </c>
      <c r="H1463">
        <v>3656</v>
      </c>
    </row>
    <row r="1464" spans="1:8" ht="12.75">
      <c r="A1464" s="962" t="s">
        <v>1360</v>
      </c>
      <c r="B1464" t="s">
        <v>315</v>
      </c>
      <c r="C1464" t="s">
        <v>390</v>
      </c>
      <c r="D1464" t="s">
        <v>549</v>
      </c>
      <c r="E1464" t="s">
        <v>1439</v>
      </c>
      <c r="F1464" t="s">
        <v>115</v>
      </c>
      <c r="G1464" t="s">
        <v>1367</v>
      </c>
      <c r="H1464">
        <v>3656</v>
      </c>
    </row>
    <row r="1465" spans="1:8" ht="12.75">
      <c r="A1465" s="962" t="s">
        <v>1360</v>
      </c>
      <c r="B1465" t="s">
        <v>315</v>
      </c>
      <c r="C1465" t="s">
        <v>390</v>
      </c>
      <c r="D1465" t="s">
        <v>549</v>
      </c>
      <c r="E1465" t="s">
        <v>1439</v>
      </c>
      <c r="F1465" t="s">
        <v>115</v>
      </c>
      <c r="G1465" t="s">
        <v>1368</v>
      </c>
      <c r="H1465">
        <v>3656</v>
      </c>
    </row>
    <row r="1466" spans="1:8" ht="12.75">
      <c r="A1466" s="962" t="s">
        <v>1360</v>
      </c>
      <c r="B1466" t="s">
        <v>315</v>
      </c>
      <c r="C1466" t="s">
        <v>390</v>
      </c>
      <c r="D1466" t="s">
        <v>549</v>
      </c>
      <c r="E1466" t="s">
        <v>1439</v>
      </c>
      <c r="F1466" t="s">
        <v>1238</v>
      </c>
      <c r="G1466" t="s">
        <v>1350</v>
      </c>
      <c r="H1466">
        <v>901</v>
      </c>
    </row>
    <row r="1467" spans="1:8" ht="12.75">
      <c r="A1467" s="962" t="s">
        <v>1360</v>
      </c>
      <c r="B1467" t="s">
        <v>315</v>
      </c>
      <c r="C1467" t="s">
        <v>390</v>
      </c>
      <c r="D1467" t="s">
        <v>549</v>
      </c>
      <c r="E1467" t="s">
        <v>1439</v>
      </c>
      <c r="F1467" t="s">
        <v>1238</v>
      </c>
      <c r="G1467" t="s">
        <v>1361</v>
      </c>
      <c r="H1467">
        <v>901</v>
      </c>
    </row>
    <row r="1468" spans="1:8" ht="12.75">
      <c r="A1468" s="962" t="s">
        <v>1360</v>
      </c>
      <c r="B1468" t="s">
        <v>315</v>
      </c>
      <c r="C1468" t="s">
        <v>390</v>
      </c>
      <c r="D1468" t="s">
        <v>549</v>
      </c>
      <c r="E1468" t="s">
        <v>1439</v>
      </c>
      <c r="F1468" t="s">
        <v>1238</v>
      </c>
      <c r="G1468" t="s">
        <v>1362</v>
      </c>
      <c r="H1468">
        <v>901</v>
      </c>
    </row>
    <row r="1469" spans="1:8" ht="12.75">
      <c r="A1469" s="962" t="s">
        <v>1360</v>
      </c>
      <c r="B1469" t="s">
        <v>315</v>
      </c>
      <c r="C1469" t="s">
        <v>390</v>
      </c>
      <c r="D1469" t="s">
        <v>549</v>
      </c>
      <c r="E1469" t="s">
        <v>1439</v>
      </c>
      <c r="F1469" t="s">
        <v>1238</v>
      </c>
      <c r="G1469" t="s">
        <v>1351</v>
      </c>
      <c r="H1469">
        <v>901</v>
      </c>
    </row>
    <row r="1470" spans="1:8" ht="12.75">
      <c r="A1470" s="962" t="s">
        <v>1360</v>
      </c>
      <c r="B1470" t="s">
        <v>315</v>
      </c>
      <c r="C1470" t="s">
        <v>390</v>
      </c>
      <c r="D1470" t="s">
        <v>549</v>
      </c>
      <c r="E1470" t="s">
        <v>1439</v>
      </c>
      <c r="F1470" t="s">
        <v>1238</v>
      </c>
      <c r="G1470" t="s">
        <v>1352</v>
      </c>
      <c r="H1470">
        <v>901</v>
      </c>
    </row>
    <row r="1471" spans="1:8" ht="12.75">
      <c r="A1471" s="962" t="s">
        <v>1360</v>
      </c>
      <c r="B1471" t="s">
        <v>315</v>
      </c>
      <c r="C1471" t="s">
        <v>390</v>
      </c>
      <c r="D1471" t="s">
        <v>549</v>
      </c>
      <c r="E1471" t="s">
        <v>1439</v>
      </c>
      <c r="F1471" t="s">
        <v>1238</v>
      </c>
      <c r="G1471" t="s">
        <v>1363</v>
      </c>
      <c r="H1471">
        <v>901</v>
      </c>
    </row>
    <row r="1472" spans="1:8" ht="12.75">
      <c r="A1472" s="962" t="s">
        <v>1360</v>
      </c>
      <c r="B1472" t="s">
        <v>315</v>
      </c>
      <c r="C1472" t="s">
        <v>390</v>
      </c>
      <c r="D1472" t="s">
        <v>549</v>
      </c>
      <c r="E1472" t="s">
        <v>1439</v>
      </c>
      <c r="F1472" t="s">
        <v>1238</v>
      </c>
      <c r="G1472" t="s">
        <v>1364</v>
      </c>
      <c r="H1472">
        <v>901</v>
      </c>
    </row>
    <row r="1473" spans="1:8" ht="12.75">
      <c r="A1473" s="962" t="s">
        <v>1360</v>
      </c>
      <c r="B1473" t="s">
        <v>315</v>
      </c>
      <c r="C1473" t="s">
        <v>390</v>
      </c>
      <c r="D1473" t="s">
        <v>549</v>
      </c>
      <c r="E1473" t="s">
        <v>1439</v>
      </c>
      <c r="F1473" t="s">
        <v>1238</v>
      </c>
      <c r="G1473" t="s">
        <v>1353</v>
      </c>
      <c r="H1473">
        <v>901</v>
      </c>
    </row>
    <row r="1474" spans="1:8" ht="12.75">
      <c r="A1474" s="962" t="s">
        <v>1360</v>
      </c>
      <c r="B1474" t="s">
        <v>315</v>
      </c>
      <c r="C1474" t="s">
        <v>390</v>
      </c>
      <c r="D1474" t="s">
        <v>549</v>
      </c>
      <c r="E1474" t="s">
        <v>1439</v>
      </c>
      <c r="F1474" t="s">
        <v>1238</v>
      </c>
      <c r="G1474" t="s">
        <v>1365</v>
      </c>
      <c r="H1474">
        <v>901</v>
      </c>
    </row>
    <row r="1475" spans="1:8" ht="12.75">
      <c r="A1475" s="962" t="s">
        <v>1360</v>
      </c>
      <c r="B1475" t="s">
        <v>315</v>
      </c>
      <c r="C1475" t="s">
        <v>390</v>
      </c>
      <c r="D1475" t="s">
        <v>549</v>
      </c>
      <c r="E1475" t="s">
        <v>1439</v>
      </c>
      <c r="F1475" t="s">
        <v>1238</v>
      </c>
      <c r="G1475" t="s">
        <v>1366</v>
      </c>
      <c r="H1475">
        <v>901</v>
      </c>
    </row>
    <row r="1476" spans="1:8" ht="12.75">
      <c r="A1476" s="962" t="s">
        <v>1360</v>
      </c>
      <c r="B1476" t="s">
        <v>315</v>
      </c>
      <c r="C1476" t="s">
        <v>390</v>
      </c>
      <c r="D1476" t="s">
        <v>549</v>
      </c>
      <c r="E1476" t="s">
        <v>1439</v>
      </c>
      <c r="F1476" t="s">
        <v>1238</v>
      </c>
      <c r="G1476" t="s">
        <v>1367</v>
      </c>
      <c r="H1476">
        <v>901</v>
      </c>
    </row>
    <row r="1477" spans="1:8" ht="12.75">
      <c r="A1477" s="962" t="s">
        <v>1360</v>
      </c>
      <c r="B1477" t="s">
        <v>315</v>
      </c>
      <c r="C1477" t="s">
        <v>390</v>
      </c>
      <c r="D1477" t="s">
        <v>549</v>
      </c>
      <c r="E1477" t="s">
        <v>1439</v>
      </c>
      <c r="F1477" t="s">
        <v>1238</v>
      </c>
      <c r="G1477" t="s">
        <v>1368</v>
      </c>
      <c r="H1477">
        <v>901</v>
      </c>
    </row>
    <row r="1478" spans="1:8" ht="12.75">
      <c r="A1478" s="962" t="s">
        <v>1360</v>
      </c>
      <c r="B1478" t="s">
        <v>315</v>
      </c>
      <c r="C1478" t="s">
        <v>390</v>
      </c>
      <c r="D1478" t="s">
        <v>549</v>
      </c>
      <c r="E1478" t="s">
        <v>1439</v>
      </c>
      <c r="F1478" t="s">
        <v>116</v>
      </c>
      <c r="G1478" t="s">
        <v>1350</v>
      </c>
      <c r="H1478">
        <v>11706</v>
      </c>
    </row>
    <row r="1479" spans="1:8" ht="12.75">
      <c r="A1479" s="962" t="s">
        <v>1360</v>
      </c>
      <c r="B1479" t="s">
        <v>315</v>
      </c>
      <c r="C1479" t="s">
        <v>390</v>
      </c>
      <c r="D1479" t="s">
        <v>549</v>
      </c>
      <c r="E1479" t="s">
        <v>1439</v>
      </c>
      <c r="F1479" t="s">
        <v>116</v>
      </c>
      <c r="G1479" t="s">
        <v>1361</v>
      </c>
      <c r="H1479">
        <v>11706</v>
      </c>
    </row>
    <row r="1480" spans="1:8" ht="12.75">
      <c r="A1480" s="962" t="s">
        <v>1360</v>
      </c>
      <c r="B1480" t="s">
        <v>315</v>
      </c>
      <c r="C1480" t="s">
        <v>390</v>
      </c>
      <c r="D1480" t="s">
        <v>549</v>
      </c>
      <c r="E1480" t="s">
        <v>1439</v>
      </c>
      <c r="F1480" t="s">
        <v>116</v>
      </c>
      <c r="G1480" t="s">
        <v>1362</v>
      </c>
      <c r="H1480">
        <v>11706</v>
      </c>
    </row>
    <row r="1481" spans="1:8" ht="12.75">
      <c r="A1481" s="962" t="s">
        <v>1360</v>
      </c>
      <c r="B1481" t="s">
        <v>315</v>
      </c>
      <c r="C1481" t="s">
        <v>390</v>
      </c>
      <c r="D1481" t="s">
        <v>549</v>
      </c>
      <c r="E1481" t="s">
        <v>1439</v>
      </c>
      <c r="F1481" t="s">
        <v>116</v>
      </c>
      <c r="G1481" t="s">
        <v>1351</v>
      </c>
      <c r="H1481">
        <v>11706</v>
      </c>
    </row>
    <row r="1482" spans="1:8" ht="12.75">
      <c r="A1482" s="962" t="s">
        <v>1360</v>
      </c>
      <c r="B1482" t="s">
        <v>315</v>
      </c>
      <c r="C1482" t="s">
        <v>390</v>
      </c>
      <c r="D1482" t="s">
        <v>549</v>
      </c>
      <c r="E1482" t="s">
        <v>1439</v>
      </c>
      <c r="F1482" t="s">
        <v>116</v>
      </c>
      <c r="G1482" t="s">
        <v>1352</v>
      </c>
      <c r="H1482">
        <v>11706</v>
      </c>
    </row>
    <row r="1483" spans="1:8" ht="12.75">
      <c r="A1483" s="962" t="s">
        <v>1360</v>
      </c>
      <c r="B1483" t="s">
        <v>315</v>
      </c>
      <c r="C1483" t="s">
        <v>390</v>
      </c>
      <c r="D1483" t="s">
        <v>549</v>
      </c>
      <c r="E1483" t="s">
        <v>1439</v>
      </c>
      <c r="F1483" t="s">
        <v>116</v>
      </c>
      <c r="G1483" t="s">
        <v>1363</v>
      </c>
      <c r="H1483">
        <v>11706</v>
      </c>
    </row>
    <row r="1484" spans="1:8" ht="12.75">
      <c r="A1484" s="962" t="s">
        <v>1360</v>
      </c>
      <c r="B1484" t="s">
        <v>315</v>
      </c>
      <c r="C1484" t="s">
        <v>390</v>
      </c>
      <c r="D1484" t="s">
        <v>549</v>
      </c>
      <c r="E1484" t="s">
        <v>1439</v>
      </c>
      <c r="F1484" t="s">
        <v>116</v>
      </c>
      <c r="G1484" t="s">
        <v>1364</v>
      </c>
      <c r="H1484">
        <v>11706</v>
      </c>
    </row>
    <row r="1485" spans="1:8" ht="12.75">
      <c r="A1485" s="962" t="s">
        <v>1360</v>
      </c>
      <c r="B1485" t="s">
        <v>315</v>
      </c>
      <c r="C1485" t="s">
        <v>390</v>
      </c>
      <c r="D1485" t="s">
        <v>549</v>
      </c>
      <c r="E1485" t="s">
        <v>1439</v>
      </c>
      <c r="F1485" t="s">
        <v>116</v>
      </c>
      <c r="G1485" t="s">
        <v>1353</v>
      </c>
      <c r="H1485">
        <v>11706</v>
      </c>
    </row>
    <row r="1486" spans="1:8" ht="12.75">
      <c r="A1486" s="962" t="s">
        <v>1360</v>
      </c>
      <c r="B1486" t="s">
        <v>315</v>
      </c>
      <c r="C1486" t="s">
        <v>390</v>
      </c>
      <c r="D1486" t="s">
        <v>549</v>
      </c>
      <c r="E1486" t="s">
        <v>1439</v>
      </c>
      <c r="F1486" t="s">
        <v>116</v>
      </c>
      <c r="G1486" t="s">
        <v>1365</v>
      </c>
      <c r="H1486">
        <v>11706</v>
      </c>
    </row>
    <row r="1487" spans="1:8" ht="12.75">
      <c r="A1487" s="962" t="s">
        <v>1360</v>
      </c>
      <c r="B1487" t="s">
        <v>315</v>
      </c>
      <c r="C1487" t="s">
        <v>390</v>
      </c>
      <c r="D1487" t="s">
        <v>549</v>
      </c>
      <c r="E1487" t="s">
        <v>1439</v>
      </c>
      <c r="F1487" t="s">
        <v>116</v>
      </c>
      <c r="G1487" t="s">
        <v>1366</v>
      </c>
      <c r="H1487">
        <v>11706</v>
      </c>
    </row>
    <row r="1488" spans="1:8" ht="12.75">
      <c r="A1488" s="962" t="s">
        <v>1360</v>
      </c>
      <c r="B1488" t="s">
        <v>315</v>
      </c>
      <c r="C1488" t="s">
        <v>390</v>
      </c>
      <c r="D1488" t="s">
        <v>549</v>
      </c>
      <c r="E1488" t="s">
        <v>1439</v>
      </c>
      <c r="F1488" t="s">
        <v>116</v>
      </c>
      <c r="G1488" t="s">
        <v>1367</v>
      </c>
      <c r="H1488">
        <v>11706</v>
      </c>
    </row>
    <row r="1489" spans="1:8" ht="12.75">
      <c r="A1489" s="962" t="s">
        <v>1360</v>
      </c>
      <c r="B1489" t="s">
        <v>315</v>
      </c>
      <c r="C1489" t="s">
        <v>390</v>
      </c>
      <c r="D1489" t="s">
        <v>549</v>
      </c>
      <c r="E1489" t="s">
        <v>1439</v>
      </c>
      <c r="F1489" t="s">
        <v>116</v>
      </c>
      <c r="G1489" t="s">
        <v>1368</v>
      </c>
      <c r="H1489">
        <v>11706</v>
      </c>
    </row>
    <row r="1490" spans="1:8" ht="12.75">
      <c r="A1490" s="962" t="s">
        <v>1360</v>
      </c>
      <c r="B1490" t="s">
        <v>315</v>
      </c>
      <c r="C1490" t="s">
        <v>390</v>
      </c>
      <c r="D1490" t="s">
        <v>549</v>
      </c>
      <c r="E1490" t="s">
        <v>1440</v>
      </c>
      <c r="F1490" t="s">
        <v>115</v>
      </c>
      <c r="G1490" t="s">
        <v>1350</v>
      </c>
      <c r="H1490">
        <v>660</v>
      </c>
    </row>
    <row r="1491" spans="1:8" ht="12.75">
      <c r="A1491" s="962" t="s">
        <v>1360</v>
      </c>
      <c r="B1491" t="s">
        <v>315</v>
      </c>
      <c r="C1491" t="s">
        <v>390</v>
      </c>
      <c r="D1491" t="s">
        <v>549</v>
      </c>
      <c r="E1491" t="s">
        <v>1440</v>
      </c>
      <c r="F1491" t="s">
        <v>115</v>
      </c>
      <c r="G1491" t="s">
        <v>1361</v>
      </c>
      <c r="H1491">
        <v>1445</v>
      </c>
    </row>
    <row r="1492" spans="1:8" ht="12.75">
      <c r="A1492" s="962" t="s">
        <v>1360</v>
      </c>
      <c r="B1492" t="s">
        <v>315</v>
      </c>
      <c r="C1492" t="s">
        <v>390</v>
      </c>
      <c r="D1492" t="s">
        <v>549</v>
      </c>
      <c r="E1492" t="s">
        <v>1440</v>
      </c>
      <c r="F1492" t="s">
        <v>115</v>
      </c>
      <c r="G1492" t="s">
        <v>1362</v>
      </c>
      <c r="H1492">
        <v>0</v>
      </c>
    </row>
    <row r="1493" spans="1:8" ht="12.75">
      <c r="A1493" s="962" t="s">
        <v>1360</v>
      </c>
      <c r="B1493" t="s">
        <v>315</v>
      </c>
      <c r="C1493" t="s">
        <v>390</v>
      </c>
      <c r="D1493" t="s">
        <v>549</v>
      </c>
      <c r="E1493" t="s">
        <v>1440</v>
      </c>
      <c r="F1493" t="s">
        <v>115</v>
      </c>
      <c r="G1493" t="s">
        <v>1351</v>
      </c>
      <c r="H1493">
        <v>0</v>
      </c>
    </row>
    <row r="1494" spans="1:8" ht="12.75">
      <c r="A1494" s="962" t="s">
        <v>1360</v>
      </c>
      <c r="B1494" t="s">
        <v>315</v>
      </c>
      <c r="C1494" t="s">
        <v>390</v>
      </c>
      <c r="D1494" t="s">
        <v>549</v>
      </c>
      <c r="E1494" t="s">
        <v>1440</v>
      </c>
      <c r="F1494" t="s">
        <v>115</v>
      </c>
      <c r="G1494" t="s">
        <v>1352</v>
      </c>
      <c r="H1494">
        <v>0</v>
      </c>
    </row>
    <row r="1495" spans="1:8" ht="12.75">
      <c r="A1495" s="962" t="s">
        <v>1360</v>
      </c>
      <c r="B1495" t="s">
        <v>315</v>
      </c>
      <c r="C1495" t="s">
        <v>390</v>
      </c>
      <c r="D1495" t="s">
        <v>549</v>
      </c>
      <c r="E1495" t="s">
        <v>1440</v>
      </c>
      <c r="F1495" t="s">
        <v>115</v>
      </c>
      <c r="G1495" t="s">
        <v>1363</v>
      </c>
      <c r="H1495">
        <v>0</v>
      </c>
    </row>
    <row r="1496" spans="1:8" ht="12.75">
      <c r="A1496" s="962" t="s">
        <v>1360</v>
      </c>
      <c r="B1496" t="s">
        <v>315</v>
      </c>
      <c r="C1496" t="s">
        <v>390</v>
      </c>
      <c r="D1496" t="s">
        <v>549</v>
      </c>
      <c r="E1496" t="s">
        <v>1440</v>
      </c>
      <c r="F1496" t="s">
        <v>115</v>
      </c>
      <c r="G1496" t="s">
        <v>1364</v>
      </c>
      <c r="H1496">
        <v>1000</v>
      </c>
    </row>
    <row r="1497" spans="1:8" ht="12.75">
      <c r="A1497" s="962" t="s">
        <v>1360</v>
      </c>
      <c r="B1497" t="s">
        <v>315</v>
      </c>
      <c r="C1497" t="s">
        <v>390</v>
      </c>
      <c r="D1497" t="s">
        <v>549</v>
      </c>
      <c r="E1497" t="s">
        <v>1440</v>
      </c>
      <c r="F1497" t="s">
        <v>115</v>
      </c>
      <c r="G1497" t="s">
        <v>1353</v>
      </c>
      <c r="H1497">
        <v>1200</v>
      </c>
    </row>
    <row r="1498" spans="1:8" ht="12.75">
      <c r="A1498" s="962" t="s">
        <v>1360</v>
      </c>
      <c r="B1498" t="s">
        <v>315</v>
      </c>
      <c r="C1498" t="s">
        <v>390</v>
      </c>
      <c r="D1498" t="s">
        <v>549</v>
      </c>
      <c r="E1498" t="s">
        <v>1440</v>
      </c>
      <c r="F1498" t="s">
        <v>115</v>
      </c>
      <c r="G1498" t="s">
        <v>1365</v>
      </c>
      <c r="H1498">
        <v>0</v>
      </c>
    </row>
    <row r="1499" spans="1:8" ht="12.75">
      <c r="A1499" s="962" t="s">
        <v>1360</v>
      </c>
      <c r="B1499" t="s">
        <v>315</v>
      </c>
      <c r="C1499" t="s">
        <v>390</v>
      </c>
      <c r="D1499" t="s">
        <v>549</v>
      </c>
      <c r="E1499" t="s">
        <v>1440</v>
      </c>
      <c r="F1499" t="s">
        <v>115</v>
      </c>
      <c r="G1499" t="s">
        <v>1366</v>
      </c>
      <c r="H1499">
        <v>0</v>
      </c>
    </row>
    <row r="1500" spans="1:8" ht="12.75">
      <c r="A1500" s="962" t="s">
        <v>1360</v>
      </c>
      <c r="B1500" t="s">
        <v>315</v>
      </c>
      <c r="C1500" t="s">
        <v>390</v>
      </c>
      <c r="D1500" t="s">
        <v>549</v>
      </c>
      <c r="E1500" t="s">
        <v>1440</v>
      </c>
      <c r="F1500" t="s">
        <v>115</v>
      </c>
      <c r="G1500" t="s">
        <v>1367</v>
      </c>
      <c r="H1500">
        <v>0</v>
      </c>
    </row>
    <row r="1501" spans="1:8" ht="12.75">
      <c r="A1501" s="962" t="s">
        <v>1360</v>
      </c>
      <c r="B1501" t="s">
        <v>315</v>
      </c>
      <c r="C1501" t="s">
        <v>390</v>
      </c>
      <c r="D1501" t="s">
        <v>549</v>
      </c>
      <c r="E1501" t="s">
        <v>1440</v>
      </c>
      <c r="F1501" t="s">
        <v>115</v>
      </c>
      <c r="G1501" t="s">
        <v>1368</v>
      </c>
      <c r="H1501">
        <v>0</v>
      </c>
    </row>
    <row r="1502" spans="1:8" ht="12.75">
      <c r="A1502" s="962" t="s">
        <v>1360</v>
      </c>
      <c r="B1502" t="s">
        <v>315</v>
      </c>
      <c r="C1502" t="s">
        <v>390</v>
      </c>
      <c r="D1502" t="s">
        <v>549</v>
      </c>
      <c r="E1502" t="s">
        <v>1441</v>
      </c>
      <c r="F1502" t="s">
        <v>115</v>
      </c>
      <c r="G1502" t="s">
        <v>1350</v>
      </c>
      <c r="H1502">
        <v>2333</v>
      </c>
    </row>
    <row r="1503" spans="1:8" ht="12.75">
      <c r="A1503" s="962" t="s">
        <v>1360</v>
      </c>
      <c r="B1503" t="s">
        <v>315</v>
      </c>
      <c r="C1503" t="s">
        <v>390</v>
      </c>
      <c r="D1503" t="s">
        <v>549</v>
      </c>
      <c r="E1503" t="s">
        <v>1441</v>
      </c>
      <c r="F1503" t="s">
        <v>115</v>
      </c>
      <c r="G1503" t="s">
        <v>1361</v>
      </c>
      <c r="H1503">
        <v>0</v>
      </c>
    </row>
    <row r="1504" spans="1:8" ht="12.75">
      <c r="A1504" s="962" t="s">
        <v>1360</v>
      </c>
      <c r="B1504" t="s">
        <v>315</v>
      </c>
      <c r="C1504" t="s">
        <v>390</v>
      </c>
      <c r="D1504" t="s">
        <v>549</v>
      </c>
      <c r="E1504" t="s">
        <v>1441</v>
      </c>
      <c r="F1504" t="s">
        <v>115</v>
      </c>
      <c r="G1504" t="s">
        <v>1362</v>
      </c>
      <c r="H1504">
        <v>0</v>
      </c>
    </row>
    <row r="1505" spans="1:8" ht="12.75">
      <c r="A1505" s="962" t="s">
        <v>1360</v>
      </c>
      <c r="B1505" t="s">
        <v>315</v>
      </c>
      <c r="C1505" t="s">
        <v>390</v>
      </c>
      <c r="D1505" t="s">
        <v>549</v>
      </c>
      <c r="E1505" t="s">
        <v>1441</v>
      </c>
      <c r="F1505" t="s">
        <v>115</v>
      </c>
      <c r="G1505" t="s">
        <v>1351</v>
      </c>
      <c r="H1505">
        <v>0</v>
      </c>
    </row>
    <row r="1506" spans="1:8" ht="12.75">
      <c r="A1506" s="962" t="s">
        <v>1360</v>
      </c>
      <c r="B1506" t="s">
        <v>315</v>
      </c>
      <c r="C1506" t="s">
        <v>390</v>
      </c>
      <c r="D1506" t="s">
        <v>549</v>
      </c>
      <c r="E1506" t="s">
        <v>1441</v>
      </c>
      <c r="F1506" t="s">
        <v>115</v>
      </c>
      <c r="G1506" t="s">
        <v>1352</v>
      </c>
      <c r="H1506">
        <v>0</v>
      </c>
    </row>
    <row r="1507" spans="1:8" ht="12.75">
      <c r="A1507" s="962" t="s">
        <v>1360</v>
      </c>
      <c r="B1507" t="s">
        <v>315</v>
      </c>
      <c r="C1507" t="s">
        <v>390</v>
      </c>
      <c r="D1507" t="s">
        <v>549</v>
      </c>
      <c r="E1507" t="s">
        <v>1441</v>
      </c>
      <c r="F1507" t="s">
        <v>115</v>
      </c>
      <c r="G1507" t="s">
        <v>1363</v>
      </c>
      <c r="H1507">
        <v>4000</v>
      </c>
    </row>
    <row r="1508" spans="1:8" ht="12.75">
      <c r="A1508" s="962" t="s">
        <v>1360</v>
      </c>
      <c r="B1508" t="s">
        <v>315</v>
      </c>
      <c r="C1508" t="s">
        <v>390</v>
      </c>
      <c r="D1508" t="s">
        <v>549</v>
      </c>
      <c r="E1508" t="s">
        <v>1441</v>
      </c>
      <c r="F1508" t="s">
        <v>115</v>
      </c>
      <c r="G1508" t="s">
        <v>1364</v>
      </c>
      <c r="H1508">
        <v>0</v>
      </c>
    </row>
    <row r="1509" spans="1:8" ht="12.75">
      <c r="A1509" s="962" t="s">
        <v>1360</v>
      </c>
      <c r="B1509" t="s">
        <v>315</v>
      </c>
      <c r="C1509" t="s">
        <v>390</v>
      </c>
      <c r="D1509" t="s">
        <v>549</v>
      </c>
      <c r="E1509" t="s">
        <v>1441</v>
      </c>
      <c r="F1509" t="s">
        <v>115</v>
      </c>
      <c r="G1509" t="s">
        <v>1353</v>
      </c>
      <c r="H1509">
        <v>2333</v>
      </c>
    </row>
    <row r="1510" spans="1:8" ht="12.75">
      <c r="A1510" s="962" t="s">
        <v>1360</v>
      </c>
      <c r="B1510" t="s">
        <v>315</v>
      </c>
      <c r="C1510" t="s">
        <v>390</v>
      </c>
      <c r="D1510" t="s">
        <v>549</v>
      </c>
      <c r="E1510" t="s">
        <v>1441</v>
      </c>
      <c r="F1510" t="s">
        <v>115</v>
      </c>
      <c r="G1510" t="s">
        <v>1365</v>
      </c>
      <c r="H1510">
        <v>0</v>
      </c>
    </row>
    <row r="1511" spans="1:8" ht="12.75">
      <c r="A1511" s="962" t="s">
        <v>1360</v>
      </c>
      <c r="B1511" t="s">
        <v>315</v>
      </c>
      <c r="C1511" t="s">
        <v>390</v>
      </c>
      <c r="D1511" t="s">
        <v>549</v>
      </c>
      <c r="E1511" t="s">
        <v>1441</v>
      </c>
      <c r="F1511" t="s">
        <v>115</v>
      </c>
      <c r="G1511" t="s">
        <v>1366</v>
      </c>
      <c r="H1511">
        <v>2583</v>
      </c>
    </row>
    <row r="1512" spans="1:8" ht="12.75">
      <c r="A1512" s="962" t="s">
        <v>1360</v>
      </c>
      <c r="B1512" t="s">
        <v>315</v>
      </c>
      <c r="C1512" t="s">
        <v>390</v>
      </c>
      <c r="D1512" t="s">
        <v>549</v>
      </c>
      <c r="E1512" t="s">
        <v>1441</v>
      </c>
      <c r="F1512" t="s">
        <v>115</v>
      </c>
      <c r="G1512" t="s">
        <v>1367</v>
      </c>
      <c r="H1512">
        <v>0</v>
      </c>
    </row>
    <row r="1513" spans="1:8" ht="12.75">
      <c r="A1513" s="962" t="s">
        <v>1360</v>
      </c>
      <c r="B1513" t="s">
        <v>315</v>
      </c>
      <c r="C1513" t="s">
        <v>390</v>
      </c>
      <c r="D1513" t="s">
        <v>549</v>
      </c>
      <c r="E1513" t="s">
        <v>1441</v>
      </c>
      <c r="F1513" t="s">
        <v>115</v>
      </c>
      <c r="G1513" t="s">
        <v>1368</v>
      </c>
      <c r="H1513">
        <v>250</v>
      </c>
    </row>
    <row r="1514" spans="1:8" ht="12.75">
      <c r="A1514" s="962" t="s">
        <v>1360</v>
      </c>
      <c r="B1514" t="s">
        <v>315</v>
      </c>
      <c r="C1514" t="s">
        <v>390</v>
      </c>
      <c r="D1514" t="s">
        <v>549</v>
      </c>
      <c r="E1514" t="s">
        <v>1442</v>
      </c>
      <c r="F1514" t="s">
        <v>115</v>
      </c>
      <c r="G1514" t="s">
        <v>1350</v>
      </c>
      <c r="H1514">
        <v>450</v>
      </c>
    </row>
    <row r="1515" spans="1:8" ht="12.75">
      <c r="A1515" s="962" t="s">
        <v>1360</v>
      </c>
      <c r="B1515" t="s">
        <v>315</v>
      </c>
      <c r="C1515" t="s">
        <v>390</v>
      </c>
      <c r="D1515" t="s">
        <v>549</v>
      </c>
      <c r="E1515" t="s">
        <v>1442</v>
      </c>
      <c r="F1515" t="s">
        <v>115</v>
      </c>
      <c r="G1515" t="s">
        <v>1361</v>
      </c>
      <c r="H1515">
        <v>450</v>
      </c>
    </row>
    <row r="1516" spans="1:8" ht="12.75">
      <c r="A1516" s="962" t="s">
        <v>1360</v>
      </c>
      <c r="B1516" t="s">
        <v>315</v>
      </c>
      <c r="C1516" t="s">
        <v>390</v>
      </c>
      <c r="D1516" t="s">
        <v>549</v>
      </c>
      <c r="E1516" t="s">
        <v>1442</v>
      </c>
      <c r="F1516" t="s">
        <v>115</v>
      </c>
      <c r="G1516" t="s">
        <v>1362</v>
      </c>
      <c r="H1516">
        <v>450</v>
      </c>
    </row>
    <row r="1517" spans="1:8" ht="12.75">
      <c r="A1517" s="962" t="s">
        <v>1360</v>
      </c>
      <c r="B1517" t="s">
        <v>315</v>
      </c>
      <c r="C1517" t="s">
        <v>390</v>
      </c>
      <c r="D1517" t="s">
        <v>549</v>
      </c>
      <c r="E1517" t="s">
        <v>1442</v>
      </c>
      <c r="F1517" t="s">
        <v>115</v>
      </c>
      <c r="G1517" t="s">
        <v>1351</v>
      </c>
      <c r="H1517">
        <v>450</v>
      </c>
    </row>
    <row r="1518" spans="1:8" ht="12.75">
      <c r="A1518" s="962" t="s">
        <v>1360</v>
      </c>
      <c r="B1518" t="s">
        <v>315</v>
      </c>
      <c r="C1518" t="s">
        <v>390</v>
      </c>
      <c r="D1518" t="s">
        <v>549</v>
      </c>
      <c r="E1518" t="s">
        <v>1442</v>
      </c>
      <c r="F1518" t="s">
        <v>115</v>
      </c>
      <c r="G1518" t="s">
        <v>1352</v>
      </c>
      <c r="H1518">
        <v>450</v>
      </c>
    </row>
    <row r="1519" spans="1:8" ht="12.75">
      <c r="A1519" s="962" t="s">
        <v>1360</v>
      </c>
      <c r="B1519" t="s">
        <v>315</v>
      </c>
      <c r="C1519" t="s">
        <v>390</v>
      </c>
      <c r="D1519" t="s">
        <v>549</v>
      </c>
      <c r="E1519" t="s">
        <v>1442</v>
      </c>
      <c r="F1519" t="s">
        <v>115</v>
      </c>
      <c r="G1519" t="s">
        <v>1363</v>
      </c>
      <c r="H1519">
        <v>450</v>
      </c>
    </row>
    <row r="1520" spans="1:8" ht="12.75">
      <c r="A1520" s="962" t="s">
        <v>1360</v>
      </c>
      <c r="B1520" t="s">
        <v>315</v>
      </c>
      <c r="C1520" t="s">
        <v>390</v>
      </c>
      <c r="D1520" t="s">
        <v>549</v>
      </c>
      <c r="E1520" t="s">
        <v>1442</v>
      </c>
      <c r="F1520" t="s">
        <v>115</v>
      </c>
      <c r="G1520" t="s">
        <v>1364</v>
      </c>
      <c r="H1520">
        <v>450</v>
      </c>
    </row>
    <row r="1521" spans="1:8" ht="12.75">
      <c r="A1521" s="962" t="s">
        <v>1360</v>
      </c>
      <c r="B1521" t="s">
        <v>315</v>
      </c>
      <c r="C1521" t="s">
        <v>390</v>
      </c>
      <c r="D1521" t="s">
        <v>549</v>
      </c>
      <c r="E1521" t="s">
        <v>1442</v>
      </c>
      <c r="F1521" t="s">
        <v>115</v>
      </c>
      <c r="G1521" t="s">
        <v>1353</v>
      </c>
      <c r="H1521">
        <v>450</v>
      </c>
    </row>
    <row r="1522" spans="1:8" ht="12.75">
      <c r="A1522" s="962" t="s">
        <v>1360</v>
      </c>
      <c r="B1522" t="s">
        <v>315</v>
      </c>
      <c r="C1522" t="s">
        <v>390</v>
      </c>
      <c r="D1522" t="s">
        <v>549</v>
      </c>
      <c r="E1522" t="s">
        <v>1442</v>
      </c>
      <c r="F1522" t="s">
        <v>115</v>
      </c>
      <c r="G1522" t="s">
        <v>1365</v>
      </c>
      <c r="H1522">
        <v>450</v>
      </c>
    </row>
    <row r="1523" spans="1:8" ht="12.75">
      <c r="A1523" s="962" t="s">
        <v>1360</v>
      </c>
      <c r="B1523" t="s">
        <v>315</v>
      </c>
      <c r="C1523" t="s">
        <v>390</v>
      </c>
      <c r="D1523" t="s">
        <v>549</v>
      </c>
      <c r="E1523" t="s">
        <v>1442</v>
      </c>
      <c r="F1523" t="s">
        <v>115</v>
      </c>
      <c r="G1523" t="s">
        <v>1366</v>
      </c>
      <c r="H1523">
        <v>450</v>
      </c>
    </row>
    <row r="1524" spans="1:8" ht="12.75">
      <c r="A1524" s="962" t="s">
        <v>1360</v>
      </c>
      <c r="B1524" t="s">
        <v>315</v>
      </c>
      <c r="C1524" t="s">
        <v>390</v>
      </c>
      <c r="D1524" t="s">
        <v>549</v>
      </c>
      <c r="E1524" t="s">
        <v>1442</v>
      </c>
      <c r="F1524" t="s">
        <v>115</v>
      </c>
      <c r="G1524" t="s">
        <v>1367</v>
      </c>
      <c r="H1524">
        <v>450</v>
      </c>
    </row>
    <row r="1525" spans="1:8" ht="12.75">
      <c r="A1525" s="962" t="s">
        <v>1360</v>
      </c>
      <c r="B1525" t="s">
        <v>315</v>
      </c>
      <c r="C1525" t="s">
        <v>390</v>
      </c>
      <c r="D1525" t="s">
        <v>549</v>
      </c>
      <c r="E1525" t="s">
        <v>1442</v>
      </c>
      <c r="F1525" t="s">
        <v>115</v>
      </c>
      <c r="G1525" t="s">
        <v>1368</v>
      </c>
      <c r="H1525">
        <v>450</v>
      </c>
    </row>
    <row r="1526" spans="1:8" ht="12.75">
      <c r="A1526" s="962" t="s">
        <v>1360</v>
      </c>
      <c r="B1526" t="s">
        <v>315</v>
      </c>
      <c r="C1526" t="s">
        <v>390</v>
      </c>
      <c r="D1526" t="s">
        <v>549</v>
      </c>
      <c r="E1526" t="s">
        <v>1442</v>
      </c>
      <c r="F1526" t="s">
        <v>116</v>
      </c>
      <c r="G1526" t="s">
        <v>1350</v>
      </c>
      <c r="H1526">
        <v>350</v>
      </c>
    </row>
    <row r="1527" spans="1:8" ht="12.75">
      <c r="A1527" s="962" t="s">
        <v>1360</v>
      </c>
      <c r="B1527" t="s">
        <v>315</v>
      </c>
      <c r="C1527" t="s">
        <v>390</v>
      </c>
      <c r="D1527" t="s">
        <v>549</v>
      </c>
      <c r="E1527" t="s">
        <v>1442</v>
      </c>
      <c r="F1527" t="s">
        <v>116</v>
      </c>
      <c r="G1527" t="s">
        <v>1361</v>
      </c>
      <c r="H1527">
        <v>350</v>
      </c>
    </row>
    <row r="1528" spans="1:8" ht="12.75">
      <c r="A1528" s="962" t="s">
        <v>1360</v>
      </c>
      <c r="B1528" t="s">
        <v>315</v>
      </c>
      <c r="C1528" t="s">
        <v>390</v>
      </c>
      <c r="D1528" t="s">
        <v>549</v>
      </c>
      <c r="E1528" t="s">
        <v>1442</v>
      </c>
      <c r="F1528" t="s">
        <v>116</v>
      </c>
      <c r="G1528" t="s">
        <v>1362</v>
      </c>
      <c r="H1528">
        <v>350</v>
      </c>
    </row>
    <row r="1529" spans="1:8" ht="12.75">
      <c r="A1529" s="962" t="s">
        <v>1360</v>
      </c>
      <c r="B1529" t="s">
        <v>315</v>
      </c>
      <c r="C1529" t="s">
        <v>390</v>
      </c>
      <c r="D1529" t="s">
        <v>549</v>
      </c>
      <c r="E1529" t="s">
        <v>1442</v>
      </c>
      <c r="F1529" t="s">
        <v>116</v>
      </c>
      <c r="G1529" t="s">
        <v>1351</v>
      </c>
      <c r="H1529">
        <v>350</v>
      </c>
    </row>
    <row r="1530" spans="1:8" ht="12.75">
      <c r="A1530" s="962" t="s">
        <v>1360</v>
      </c>
      <c r="B1530" t="s">
        <v>315</v>
      </c>
      <c r="C1530" t="s">
        <v>390</v>
      </c>
      <c r="D1530" t="s">
        <v>549</v>
      </c>
      <c r="E1530" t="s">
        <v>1442</v>
      </c>
      <c r="F1530" t="s">
        <v>116</v>
      </c>
      <c r="G1530" t="s">
        <v>1352</v>
      </c>
      <c r="H1530">
        <v>350</v>
      </c>
    </row>
    <row r="1531" spans="1:8" ht="12.75">
      <c r="A1531" s="962" t="s">
        <v>1360</v>
      </c>
      <c r="B1531" t="s">
        <v>315</v>
      </c>
      <c r="C1531" t="s">
        <v>390</v>
      </c>
      <c r="D1531" t="s">
        <v>549</v>
      </c>
      <c r="E1531" t="s">
        <v>1442</v>
      </c>
      <c r="F1531" t="s">
        <v>116</v>
      </c>
      <c r="G1531" t="s">
        <v>1363</v>
      </c>
      <c r="H1531">
        <v>350</v>
      </c>
    </row>
    <row r="1532" spans="1:8" ht="12.75">
      <c r="A1532" s="962" t="s">
        <v>1360</v>
      </c>
      <c r="B1532" t="s">
        <v>315</v>
      </c>
      <c r="C1532" t="s">
        <v>390</v>
      </c>
      <c r="D1532" t="s">
        <v>549</v>
      </c>
      <c r="E1532" t="s">
        <v>1442</v>
      </c>
      <c r="F1532" t="s">
        <v>116</v>
      </c>
      <c r="G1532" t="s">
        <v>1364</v>
      </c>
      <c r="H1532">
        <v>350</v>
      </c>
    </row>
    <row r="1533" spans="1:8" ht="12.75">
      <c r="A1533" s="962" t="s">
        <v>1360</v>
      </c>
      <c r="B1533" t="s">
        <v>315</v>
      </c>
      <c r="C1533" t="s">
        <v>390</v>
      </c>
      <c r="D1533" t="s">
        <v>549</v>
      </c>
      <c r="E1533" t="s">
        <v>1442</v>
      </c>
      <c r="F1533" t="s">
        <v>116</v>
      </c>
      <c r="G1533" t="s">
        <v>1353</v>
      </c>
      <c r="H1533">
        <v>350</v>
      </c>
    </row>
    <row r="1534" spans="1:8" ht="12.75">
      <c r="A1534" s="962" t="s">
        <v>1360</v>
      </c>
      <c r="B1534" t="s">
        <v>315</v>
      </c>
      <c r="C1534" t="s">
        <v>390</v>
      </c>
      <c r="D1534" t="s">
        <v>549</v>
      </c>
      <c r="E1534" t="s">
        <v>1442</v>
      </c>
      <c r="F1534" t="s">
        <v>116</v>
      </c>
      <c r="G1534" t="s">
        <v>1365</v>
      </c>
      <c r="H1534">
        <v>350</v>
      </c>
    </row>
    <row r="1535" spans="1:8" ht="12.75">
      <c r="A1535" s="962" t="s">
        <v>1360</v>
      </c>
      <c r="B1535" t="s">
        <v>315</v>
      </c>
      <c r="C1535" t="s">
        <v>390</v>
      </c>
      <c r="D1535" t="s">
        <v>549</v>
      </c>
      <c r="E1535" t="s">
        <v>1442</v>
      </c>
      <c r="F1535" t="s">
        <v>116</v>
      </c>
      <c r="G1535" t="s">
        <v>1366</v>
      </c>
      <c r="H1535">
        <v>350</v>
      </c>
    </row>
    <row r="1536" spans="1:8" ht="12.75">
      <c r="A1536" s="962" t="s">
        <v>1360</v>
      </c>
      <c r="B1536" t="s">
        <v>315</v>
      </c>
      <c r="C1536" t="s">
        <v>390</v>
      </c>
      <c r="D1536" t="s">
        <v>549</v>
      </c>
      <c r="E1536" t="s">
        <v>1442</v>
      </c>
      <c r="F1536" t="s">
        <v>116</v>
      </c>
      <c r="G1536" t="s">
        <v>1367</v>
      </c>
      <c r="H1536">
        <v>350</v>
      </c>
    </row>
    <row r="1537" spans="1:8" ht="12.75">
      <c r="A1537" s="962" t="s">
        <v>1360</v>
      </c>
      <c r="B1537" t="s">
        <v>315</v>
      </c>
      <c r="C1537" t="s">
        <v>390</v>
      </c>
      <c r="D1537" t="s">
        <v>549</v>
      </c>
      <c r="E1537" t="s">
        <v>1442</v>
      </c>
      <c r="F1537" t="s">
        <v>116</v>
      </c>
      <c r="G1537" t="s">
        <v>1368</v>
      </c>
      <c r="H1537">
        <v>350</v>
      </c>
    </row>
    <row r="1538" spans="1:8" ht="12.75">
      <c r="A1538" s="962" t="s">
        <v>1360</v>
      </c>
      <c r="B1538" t="s">
        <v>315</v>
      </c>
      <c r="C1538" t="s">
        <v>390</v>
      </c>
      <c r="D1538" t="s">
        <v>549</v>
      </c>
      <c r="E1538" t="s">
        <v>1443</v>
      </c>
      <c r="F1538" t="s">
        <v>115</v>
      </c>
      <c r="G1538" t="s">
        <v>1350</v>
      </c>
      <c r="H1538">
        <v>36</v>
      </c>
    </row>
    <row r="1539" spans="1:8" ht="12.75">
      <c r="A1539" s="962" t="s">
        <v>1360</v>
      </c>
      <c r="B1539" t="s">
        <v>315</v>
      </c>
      <c r="C1539" t="s">
        <v>390</v>
      </c>
      <c r="D1539" t="s">
        <v>549</v>
      </c>
      <c r="E1539" t="s">
        <v>1443</v>
      </c>
      <c r="F1539" t="s">
        <v>115</v>
      </c>
      <c r="G1539" t="s">
        <v>1361</v>
      </c>
      <c r="H1539">
        <v>36</v>
      </c>
    </row>
    <row r="1540" spans="1:8" ht="12.75">
      <c r="A1540" s="962" t="s">
        <v>1360</v>
      </c>
      <c r="B1540" t="s">
        <v>315</v>
      </c>
      <c r="C1540" t="s">
        <v>390</v>
      </c>
      <c r="D1540" t="s">
        <v>549</v>
      </c>
      <c r="E1540" t="s">
        <v>1443</v>
      </c>
      <c r="F1540" t="s">
        <v>115</v>
      </c>
      <c r="G1540" t="s">
        <v>1362</v>
      </c>
      <c r="H1540">
        <v>36</v>
      </c>
    </row>
    <row r="1541" spans="1:8" ht="12.75">
      <c r="A1541" s="962" t="s">
        <v>1360</v>
      </c>
      <c r="B1541" t="s">
        <v>315</v>
      </c>
      <c r="C1541" t="s">
        <v>390</v>
      </c>
      <c r="D1541" t="s">
        <v>549</v>
      </c>
      <c r="E1541" t="s">
        <v>1443</v>
      </c>
      <c r="F1541" t="s">
        <v>115</v>
      </c>
      <c r="G1541" t="s">
        <v>1351</v>
      </c>
      <c r="H1541">
        <v>36</v>
      </c>
    </row>
    <row r="1542" spans="1:8" ht="12.75">
      <c r="A1542" s="962" t="s">
        <v>1360</v>
      </c>
      <c r="B1542" t="s">
        <v>315</v>
      </c>
      <c r="C1542" t="s">
        <v>390</v>
      </c>
      <c r="D1542" t="s">
        <v>549</v>
      </c>
      <c r="E1542" t="s">
        <v>1443</v>
      </c>
      <c r="F1542" t="s">
        <v>115</v>
      </c>
      <c r="G1542" t="s">
        <v>1352</v>
      </c>
      <c r="H1542">
        <v>36</v>
      </c>
    </row>
    <row r="1543" spans="1:8" ht="12.75">
      <c r="A1543" s="962" t="s">
        <v>1360</v>
      </c>
      <c r="B1543" t="s">
        <v>315</v>
      </c>
      <c r="C1543" t="s">
        <v>390</v>
      </c>
      <c r="D1543" t="s">
        <v>549</v>
      </c>
      <c r="E1543" t="s">
        <v>1443</v>
      </c>
      <c r="F1543" t="s">
        <v>115</v>
      </c>
      <c r="G1543" t="s">
        <v>1363</v>
      </c>
      <c r="H1543">
        <v>36</v>
      </c>
    </row>
    <row r="1544" spans="1:8" ht="12.75">
      <c r="A1544" s="962" t="s">
        <v>1360</v>
      </c>
      <c r="B1544" t="s">
        <v>315</v>
      </c>
      <c r="C1544" t="s">
        <v>390</v>
      </c>
      <c r="D1544" t="s">
        <v>549</v>
      </c>
      <c r="E1544" t="s">
        <v>1443</v>
      </c>
      <c r="F1544" t="s">
        <v>115</v>
      </c>
      <c r="G1544" t="s">
        <v>1364</v>
      </c>
      <c r="H1544">
        <v>686</v>
      </c>
    </row>
    <row r="1545" spans="1:8" ht="12.75">
      <c r="A1545" s="962" t="s">
        <v>1360</v>
      </c>
      <c r="B1545" t="s">
        <v>315</v>
      </c>
      <c r="C1545" t="s">
        <v>390</v>
      </c>
      <c r="D1545" t="s">
        <v>549</v>
      </c>
      <c r="E1545" t="s">
        <v>1443</v>
      </c>
      <c r="F1545" t="s">
        <v>115</v>
      </c>
      <c r="G1545" t="s">
        <v>1353</v>
      </c>
      <c r="H1545">
        <v>355</v>
      </c>
    </row>
    <row r="1546" spans="1:8" ht="12.75">
      <c r="A1546" s="962" t="s">
        <v>1360</v>
      </c>
      <c r="B1546" t="s">
        <v>315</v>
      </c>
      <c r="C1546" t="s">
        <v>390</v>
      </c>
      <c r="D1546" t="s">
        <v>549</v>
      </c>
      <c r="E1546" t="s">
        <v>1443</v>
      </c>
      <c r="F1546" t="s">
        <v>115</v>
      </c>
      <c r="G1546" t="s">
        <v>1365</v>
      </c>
      <c r="H1546">
        <v>36</v>
      </c>
    </row>
    <row r="1547" spans="1:8" ht="12.75">
      <c r="A1547" s="962" t="s">
        <v>1360</v>
      </c>
      <c r="B1547" t="s">
        <v>315</v>
      </c>
      <c r="C1547" t="s">
        <v>390</v>
      </c>
      <c r="D1547" t="s">
        <v>549</v>
      </c>
      <c r="E1547" t="s">
        <v>1443</v>
      </c>
      <c r="F1547" t="s">
        <v>115</v>
      </c>
      <c r="G1547" t="s">
        <v>1366</v>
      </c>
      <c r="H1547">
        <v>36</v>
      </c>
    </row>
    <row r="1548" spans="1:8" ht="12.75">
      <c r="A1548" s="962" t="s">
        <v>1360</v>
      </c>
      <c r="B1548" t="s">
        <v>315</v>
      </c>
      <c r="C1548" t="s">
        <v>390</v>
      </c>
      <c r="D1548" t="s">
        <v>549</v>
      </c>
      <c r="E1548" t="s">
        <v>1443</v>
      </c>
      <c r="F1548" t="s">
        <v>115</v>
      </c>
      <c r="G1548" t="s">
        <v>1367</v>
      </c>
      <c r="H1548">
        <v>36</v>
      </c>
    </row>
    <row r="1549" spans="1:8" ht="12.75">
      <c r="A1549" s="962" t="s">
        <v>1360</v>
      </c>
      <c r="B1549" t="s">
        <v>315</v>
      </c>
      <c r="C1549" t="s">
        <v>390</v>
      </c>
      <c r="D1549" t="s">
        <v>549</v>
      </c>
      <c r="E1549" t="s">
        <v>1443</v>
      </c>
      <c r="F1549" t="s">
        <v>115</v>
      </c>
      <c r="G1549" t="s">
        <v>1368</v>
      </c>
      <c r="H1549">
        <v>36</v>
      </c>
    </row>
    <row r="1550" spans="1:8" ht="12.75">
      <c r="A1550" s="962" t="s">
        <v>1360</v>
      </c>
      <c r="B1550" t="s">
        <v>315</v>
      </c>
      <c r="C1550" t="s">
        <v>390</v>
      </c>
      <c r="D1550" t="s">
        <v>549</v>
      </c>
      <c r="E1550" t="s">
        <v>1444</v>
      </c>
      <c r="F1550" t="s">
        <v>115</v>
      </c>
      <c r="G1550" t="s">
        <v>1350</v>
      </c>
      <c r="H1550">
        <v>2496</v>
      </c>
    </row>
    <row r="1551" spans="1:8" ht="12.75">
      <c r="A1551" s="962" t="s">
        <v>1360</v>
      </c>
      <c r="B1551" t="s">
        <v>315</v>
      </c>
      <c r="C1551" t="s">
        <v>390</v>
      </c>
      <c r="D1551" t="s">
        <v>549</v>
      </c>
      <c r="E1551" t="s">
        <v>1444</v>
      </c>
      <c r="F1551" t="s">
        <v>115</v>
      </c>
      <c r="G1551" t="s">
        <v>1361</v>
      </c>
      <c r="H1551">
        <v>1680</v>
      </c>
    </row>
    <row r="1552" spans="1:8" ht="12.75">
      <c r="A1552" s="962" t="s">
        <v>1360</v>
      </c>
      <c r="B1552" t="s">
        <v>315</v>
      </c>
      <c r="C1552" t="s">
        <v>390</v>
      </c>
      <c r="D1552" t="s">
        <v>549</v>
      </c>
      <c r="E1552" t="s">
        <v>1444</v>
      </c>
      <c r="F1552" t="s">
        <v>115</v>
      </c>
      <c r="G1552" t="s">
        <v>1362</v>
      </c>
      <c r="H1552">
        <v>5161</v>
      </c>
    </row>
    <row r="1553" spans="1:8" ht="12.75">
      <c r="A1553" s="962" t="s">
        <v>1360</v>
      </c>
      <c r="B1553" t="s">
        <v>315</v>
      </c>
      <c r="C1553" t="s">
        <v>390</v>
      </c>
      <c r="D1553" t="s">
        <v>549</v>
      </c>
      <c r="E1553" t="s">
        <v>1444</v>
      </c>
      <c r="F1553" t="s">
        <v>115</v>
      </c>
      <c r="G1553" t="s">
        <v>1351</v>
      </c>
      <c r="H1553">
        <v>472</v>
      </c>
    </row>
    <row r="1554" spans="1:8" ht="12.75">
      <c r="A1554" s="962" t="s">
        <v>1360</v>
      </c>
      <c r="B1554" t="s">
        <v>315</v>
      </c>
      <c r="C1554" t="s">
        <v>390</v>
      </c>
      <c r="D1554" t="s">
        <v>549</v>
      </c>
      <c r="E1554" t="s">
        <v>1444</v>
      </c>
      <c r="F1554" t="s">
        <v>115</v>
      </c>
      <c r="G1554" t="s">
        <v>1352</v>
      </c>
      <c r="H1554">
        <v>1065</v>
      </c>
    </row>
    <row r="1555" spans="1:8" ht="12.75">
      <c r="A1555" s="962" t="s">
        <v>1360</v>
      </c>
      <c r="B1555" t="s">
        <v>315</v>
      </c>
      <c r="C1555" t="s">
        <v>390</v>
      </c>
      <c r="D1555" t="s">
        <v>549</v>
      </c>
      <c r="E1555" t="s">
        <v>1444</v>
      </c>
      <c r="F1555" t="s">
        <v>115</v>
      </c>
      <c r="G1555" t="s">
        <v>1363</v>
      </c>
      <c r="H1555">
        <v>2197</v>
      </c>
    </row>
    <row r="1556" spans="1:8" ht="12.75">
      <c r="A1556" s="962" t="s">
        <v>1360</v>
      </c>
      <c r="B1556" t="s">
        <v>315</v>
      </c>
      <c r="C1556" t="s">
        <v>390</v>
      </c>
      <c r="D1556" t="s">
        <v>549</v>
      </c>
      <c r="E1556" t="s">
        <v>1444</v>
      </c>
      <c r="F1556" t="s">
        <v>115</v>
      </c>
      <c r="G1556" t="s">
        <v>1364</v>
      </c>
      <c r="H1556">
        <v>3157</v>
      </c>
    </row>
    <row r="1557" spans="1:8" ht="12.75">
      <c r="A1557" s="962" t="s">
        <v>1360</v>
      </c>
      <c r="B1557" t="s">
        <v>315</v>
      </c>
      <c r="C1557" t="s">
        <v>390</v>
      </c>
      <c r="D1557" t="s">
        <v>549</v>
      </c>
      <c r="E1557" t="s">
        <v>1444</v>
      </c>
      <c r="F1557" t="s">
        <v>115</v>
      </c>
      <c r="G1557" t="s">
        <v>1353</v>
      </c>
      <c r="H1557">
        <v>1337</v>
      </c>
    </row>
    <row r="1558" spans="1:8" ht="12.75">
      <c r="A1558" s="962" t="s">
        <v>1360</v>
      </c>
      <c r="B1558" t="s">
        <v>315</v>
      </c>
      <c r="C1558" t="s">
        <v>390</v>
      </c>
      <c r="D1558" t="s">
        <v>549</v>
      </c>
      <c r="E1558" t="s">
        <v>1444</v>
      </c>
      <c r="F1558" t="s">
        <v>115</v>
      </c>
      <c r="G1558" t="s">
        <v>1365</v>
      </c>
      <c r="H1558">
        <v>861</v>
      </c>
    </row>
    <row r="1559" spans="1:8" ht="12.75">
      <c r="A1559" s="962" t="s">
        <v>1360</v>
      </c>
      <c r="B1559" t="s">
        <v>315</v>
      </c>
      <c r="C1559" t="s">
        <v>390</v>
      </c>
      <c r="D1559" t="s">
        <v>549</v>
      </c>
      <c r="E1559" t="s">
        <v>1444</v>
      </c>
      <c r="F1559" t="s">
        <v>115</v>
      </c>
      <c r="G1559" t="s">
        <v>1366</v>
      </c>
      <c r="H1559">
        <v>1168</v>
      </c>
    </row>
    <row r="1560" spans="1:8" ht="12.75">
      <c r="A1560" s="962" t="s">
        <v>1360</v>
      </c>
      <c r="B1560" t="s">
        <v>315</v>
      </c>
      <c r="C1560" t="s">
        <v>390</v>
      </c>
      <c r="D1560" t="s">
        <v>549</v>
      </c>
      <c r="E1560" t="s">
        <v>1444</v>
      </c>
      <c r="F1560" t="s">
        <v>115</v>
      </c>
      <c r="G1560" t="s">
        <v>1367</v>
      </c>
      <c r="H1560">
        <v>1472</v>
      </c>
    </row>
    <row r="1561" spans="1:8" ht="12.75">
      <c r="A1561" s="962" t="s">
        <v>1360</v>
      </c>
      <c r="B1561" t="s">
        <v>315</v>
      </c>
      <c r="C1561" t="s">
        <v>390</v>
      </c>
      <c r="D1561" t="s">
        <v>549</v>
      </c>
      <c r="E1561" t="s">
        <v>1444</v>
      </c>
      <c r="F1561" t="s">
        <v>115</v>
      </c>
      <c r="G1561" t="s">
        <v>1368</v>
      </c>
      <c r="H1561">
        <v>1550</v>
      </c>
    </row>
    <row r="1562" spans="1:8" ht="12.75">
      <c r="A1562" s="962" t="s">
        <v>1360</v>
      </c>
      <c r="B1562" t="s">
        <v>315</v>
      </c>
      <c r="C1562" t="s">
        <v>390</v>
      </c>
      <c r="D1562" t="s">
        <v>549</v>
      </c>
      <c r="E1562" t="s">
        <v>1444</v>
      </c>
      <c r="F1562" t="s">
        <v>116</v>
      </c>
      <c r="G1562" t="s">
        <v>1350</v>
      </c>
      <c r="H1562">
        <v>300</v>
      </c>
    </row>
    <row r="1563" spans="1:8" ht="12.75">
      <c r="A1563" s="962" t="s">
        <v>1360</v>
      </c>
      <c r="B1563" t="s">
        <v>315</v>
      </c>
      <c r="C1563" t="s">
        <v>390</v>
      </c>
      <c r="D1563" t="s">
        <v>549</v>
      </c>
      <c r="E1563" t="s">
        <v>1444</v>
      </c>
      <c r="F1563" t="s">
        <v>116</v>
      </c>
      <c r="G1563" t="s">
        <v>1361</v>
      </c>
      <c r="H1563">
        <v>300</v>
      </c>
    </row>
    <row r="1564" spans="1:8" ht="12.75">
      <c r="A1564" s="962" t="s">
        <v>1360</v>
      </c>
      <c r="B1564" t="s">
        <v>315</v>
      </c>
      <c r="C1564" t="s">
        <v>390</v>
      </c>
      <c r="D1564" t="s">
        <v>549</v>
      </c>
      <c r="E1564" t="s">
        <v>1444</v>
      </c>
      <c r="F1564" t="s">
        <v>116</v>
      </c>
      <c r="G1564" t="s">
        <v>1362</v>
      </c>
      <c r="H1564">
        <v>300</v>
      </c>
    </row>
    <row r="1565" spans="1:8" ht="12.75">
      <c r="A1565" s="962" t="s">
        <v>1360</v>
      </c>
      <c r="B1565" t="s">
        <v>315</v>
      </c>
      <c r="C1565" t="s">
        <v>390</v>
      </c>
      <c r="D1565" t="s">
        <v>549</v>
      </c>
      <c r="E1565" t="s">
        <v>1444</v>
      </c>
      <c r="F1565" t="s">
        <v>116</v>
      </c>
      <c r="G1565" t="s">
        <v>1351</v>
      </c>
      <c r="H1565">
        <v>300</v>
      </c>
    </row>
    <row r="1566" spans="1:8" ht="12.75">
      <c r="A1566" s="962" t="s">
        <v>1360</v>
      </c>
      <c r="B1566" t="s">
        <v>315</v>
      </c>
      <c r="C1566" t="s">
        <v>390</v>
      </c>
      <c r="D1566" t="s">
        <v>549</v>
      </c>
      <c r="E1566" t="s">
        <v>1444</v>
      </c>
      <c r="F1566" t="s">
        <v>116</v>
      </c>
      <c r="G1566" t="s">
        <v>1352</v>
      </c>
      <c r="H1566">
        <v>300</v>
      </c>
    </row>
    <row r="1567" spans="1:8" ht="12.75">
      <c r="A1567" s="962" t="s">
        <v>1360</v>
      </c>
      <c r="B1567" t="s">
        <v>315</v>
      </c>
      <c r="C1567" t="s">
        <v>390</v>
      </c>
      <c r="D1567" t="s">
        <v>549</v>
      </c>
      <c r="E1567" t="s">
        <v>1444</v>
      </c>
      <c r="F1567" t="s">
        <v>116</v>
      </c>
      <c r="G1567" t="s">
        <v>1363</v>
      </c>
      <c r="H1567">
        <v>300</v>
      </c>
    </row>
    <row r="1568" spans="1:8" ht="12.75">
      <c r="A1568" s="962" t="s">
        <v>1360</v>
      </c>
      <c r="B1568" t="s">
        <v>315</v>
      </c>
      <c r="C1568" t="s">
        <v>390</v>
      </c>
      <c r="D1568" t="s">
        <v>549</v>
      </c>
      <c r="E1568" t="s">
        <v>1444</v>
      </c>
      <c r="F1568" t="s">
        <v>116</v>
      </c>
      <c r="G1568" t="s">
        <v>1364</v>
      </c>
      <c r="H1568">
        <v>300</v>
      </c>
    </row>
    <row r="1569" spans="1:8" ht="12.75">
      <c r="A1569" s="962" t="s">
        <v>1360</v>
      </c>
      <c r="B1569" t="s">
        <v>315</v>
      </c>
      <c r="C1569" t="s">
        <v>390</v>
      </c>
      <c r="D1569" t="s">
        <v>549</v>
      </c>
      <c r="E1569" t="s">
        <v>1444</v>
      </c>
      <c r="F1569" t="s">
        <v>116</v>
      </c>
      <c r="G1569" t="s">
        <v>1353</v>
      </c>
      <c r="H1569">
        <v>300</v>
      </c>
    </row>
    <row r="1570" spans="1:8" ht="12.75">
      <c r="A1570" s="962" t="s">
        <v>1360</v>
      </c>
      <c r="B1570" t="s">
        <v>315</v>
      </c>
      <c r="C1570" t="s">
        <v>390</v>
      </c>
      <c r="D1570" t="s">
        <v>549</v>
      </c>
      <c r="E1570" t="s">
        <v>1444</v>
      </c>
      <c r="F1570" t="s">
        <v>116</v>
      </c>
      <c r="G1570" t="s">
        <v>1365</v>
      </c>
      <c r="H1570">
        <v>300</v>
      </c>
    </row>
    <row r="1571" spans="1:8" ht="12.75">
      <c r="A1571" s="962" t="s">
        <v>1360</v>
      </c>
      <c r="B1571" t="s">
        <v>315</v>
      </c>
      <c r="C1571" t="s">
        <v>390</v>
      </c>
      <c r="D1571" t="s">
        <v>549</v>
      </c>
      <c r="E1571" t="s">
        <v>1444</v>
      </c>
      <c r="F1571" t="s">
        <v>116</v>
      </c>
      <c r="G1571" t="s">
        <v>1366</v>
      </c>
      <c r="H1571">
        <v>300</v>
      </c>
    </row>
    <row r="1572" spans="1:8" ht="12.75">
      <c r="A1572" s="962" t="s">
        <v>1360</v>
      </c>
      <c r="B1572" t="s">
        <v>315</v>
      </c>
      <c r="C1572" t="s">
        <v>390</v>
      </c>
      <c r="D1572" t="s">
        <v>549</v>
      </c>
      <c r="E1572" t="s">
        <v>1444</v>
      </c>
      <c r="F1572" t="s">
        <v>116</v>
      </c>
      <c r="G1572" t="s">
        <v>1367</v>
      </c>
      <c r="H1572">
        <v>300</v>
      </c>
    </row>
    <row r="1573" spans="1:8" ht="12.75">
      <c r="A1573" s="962" t="s">
        <v>1360</v>
      </c>
      <c r="B1573" t="s">
        <v>315</v>
      </c>
      <c r="C1573" t="s">
        <v>390</v>
      </c>
      <c r="D1573" t="s">
        <v>549</v>
      </c>
      <c r="E1573" t="s">
        <v>1444</v>
      </c>
      <c r="F1573" t="s">
        <v>116</v>
      </c>
      <c r="G1573" t="s">
        <v>1368</v>
      </c>
      <c r="H1573">
        <v>300</v>
      </c>
    </row>
    <row r="1574" spans="1:8" ht="12.75">
      <c r="A1574" s="962" t="s">
        <v>1360</v>
      </c>
      <c r="B1574" t="s">
        <v>315</v>
      </c>
      <c r="C1574" t="s">
        <v>390</v>
      </c>
      <c r="D1574" t="s">
        <v>549</v>
      </c>
      <c r="E1574" t="s">
        <v>1445</v>
      </c>
      <c r="F1574" t="s">
        <v>1238</v>
      </c>
      <c r="G1574" t="s">
        <v>1350</v>
      </c>
      <c r="H1574">
        <v>55</v>
      </c>
    </row>
    <row r="1575" spans="1:8" ht="12.75">
      <c r="A1575" s="962" t="s">
        <v>1360</v>
      </c>
      <c r="B1575" t="s">
        <v>315</v>
      </c>
      <c r="C1575" t="s">
        <v>390</v>
      </c>
      <c r="D1575" t="s">
        <v>549</v>
      </c>
      <c r="E1575" t="s">
        <v>1445</v>
      </c>
      <c r="F1575" t="s">
        <v>1238</v>
      </c>
      <c r="G1575" t="s">
        <v>1361</v>
      </c>
      <c r="H1575">
        <v>55</v>
      </c>
    </row>
    <row r="1576" spans="1:8" ht="12.75">
      <c r="A1576" s="962" t="s">
        <v>1360</v>
      </c>
      <c r="B1576" t="s">
        <v>315</v>
      </c>
      <c r="C1576" t="s">
        <v>390</v>
      </c>
      <c r="D1576" t="s">
        <v>549</v>
      </c>
      <c r="E1576" t="s">
        <v>1445</v>
      </c>
      <c r="F1576" t="s">
        <v>1238</v>
      </c>
      <c r="G1576" t="s">
        <v>1362</v>
      </c>
      <c r="H1576">
        <v>55</v>
      </c>
    </row>
    <row r="1577" spans="1:8" ht="12.75">
      <c r="A1577" s="962" t="s">
        <v>1360</v>
      </c>
      <c r="B1577" t="s">
        <v>315</v>
      </c>
      <c r="C1577" t="s">
        <v>390</v>
      </c>
      <c r="D1577" t="s">
        <v>549</v>
      </c>
      <c r="E1577" t="s">
        <v>1445</v>
      </c>
      <c r="F1577" t="s">
        <v>1238</v>
      </c>
      <c r="G1577" t="s">
        <v>1351</v>
      </c>
      <c r="H1577">
        <v>55</v>
      </c>
    </row>
    <row r="1578" spans="1:8" ht="12.75">
      <c r="A1578" s="962" t="s">
        <v>1360</v>
      </c>
      <c r="B1578" t="s">
        <v>315</v>
      </c>
      <c r="C1578" t="s">
        <v>390</v>
      </c>
      <c r="D1578" t="s">
        <v>549</v>
      </c>
      <c r="E1578" t="s">
        <v>1445</v>
      </c>
      <c r="F1578" t="s">
        <v>1238</v>
      </c>
      <c r="G1578" t="s">
        <v>1352</v>
      </c>
      <c r="H1578">
        <v>55</v>
      </c>
    </row>
    <row r="1579" spans="1:8" ht="12.75">
      <c r="A1579" s="962" t="s">
        <v>1360</v>
      </c>
      <c r="B1579" t="s">
        <v>315</v>
      </c>
      <c r="C1579" t="s">
        <v>390</v>
      </c>
      <c r="D1579" t="s">
        <v>549</v>
      </c>
      <c r="E1579" t="s">
        <v>1445</v>
      </c>
      <c r="F1579" t="s">
        <v>1238</v>
      </c>
      <c r="G1579" t="s">
        <v>1363</v>
      </c>
      <c r="H1579">
        <v>55</v>
      </c>
    </row>
    <row r="1580" spans="1:8" ht="12.75">
      <c r="A1580" s="962" t="s">
        <v>1360</v>
      </c>
      <c r="B1580" t="s">
        <v>315</v>
      </c>
      <c r="C1580" t="s">
        <v>390</v>
      </c>
      <c r="D1580" t="s">
        <v>549</v>
      </c>
      <c r="E1580" t="s">
        <v>1445</v>
      </c>
      <c r="F1580" t="s">
        <v>1238</v>
      </c>
      <c r="G1580" t="s">
        <v>1364</v>
      </c>
      <c r="H1580">
        <v>55</v>
      </c>
    </row>
    <row r="1581" spans="1:8" ht="12.75">
      <c r="A1581" s="962" t="s">
        <v>1360</v>
      </c>
      <c r="B1581" t="s">
        <v>315</v>
      </c>
      <c r="C1581" t="s">
        <v>390</v>
      </c>
      <c r="D1581" t="s">
        <v>549</v>
      </c>
      <c r="E1581" t="s">
        <v>1445</v>
      </c>
      <c r="F1581" t="s">
        <v>1238</v>
      </c>
      <c r="G1581" t="s">
        <v>1353</v>
      </c>
      <c r="H1581">
        <v>55</v>
      </c>
    </row>
    <row r="1582" spans="1:8" ht="12.75">
      <c r="A1582" s="962" t="s">
        <v>1360</v>
      </c>
      <c r="B1582" t="s">
        <v>315</v>
      </c>
      <c r="C1582" t="s">
        <v>390</v>
      </c>
      <c r="D1582" t="s">
        <v>549</v>
      </c>
      <c r="E1582" t="s">
        <v>1445</v>
      </c>
      <c r="F1582" t="s">
        <v>1238</v>
      </c>
      <c r="G1582" t="s">
        <v>1365</v>
      </c>
      <c r="H1582">
        <v>55</v>
      </c>
    </row>
    <row r="1583" spans="1:8" ht="12.75">
      <c r="A1583" s="962" t="s">
        <v>1360</v>
      </c>
      <c r="B1583" t="s">
        <v>315</v>
      </c>
      <c r="C1583" t="s">
        <v>390</v>
      </c>
      <c r="D1583" t="s">
        <v>549</v>
      </c>
      <c r="E1583" t="s">
        <v>1445</v>
      </c>
      <c r="F1583" t="s">
        <v>1238</v>
      </c>
      <c r="G1583" t="s">
        <v>1366</v>
      </c>
      <c r="H1583">
        <v>55</v>
      </c>
    </row>
    <row r="1584" spans="1:8" ht="12.75">
      <c r="A1584" s="962" t="s">
        <v>1360</v>
      </c>
      <c r="B1584" t="s">
        <v>315</v>
      </c>
      <c r="C1584" t="s">
        <v>390</v>
      </c>
      <c r="D1584" t="s">
        <v>549</v>
      </c>
      <c r="E1584" t="s">
        <v>1445</v>
      </c>
      <c r="F1584" t="s">
        <v>1238</v>
      </c>
      <c r="G1584" t="s">
        <v>1367</v>
      </c>
      <c r="H1584">
        <v>55</v>
      </c>
    </row>
    <row r="1585" spans="1:8" ht="12.75">
      <c r="A1585" s="962" t="s">
        <v>1360</v>
      </c>
      <c r="B1585" t="s">
        <v>315</v>
      </c>
      <c r="C1585" t="s">
        <v>390</v>
      </c>
      <c r="D1585" t="s">
        <v>549</v>
      </c>
      <c r="E1585" t="s">
        <v>1445</v>
      </c>
      <c r="F1585" t="s">
        <v>1238</v>
      </c>
      <c r="G1585" t="s">
        <v>1368</v>
      </c>
      <c r="H1585">
        <v>55</v>
      </c>
    </row>
    <row r="1586" spans="1:8" ht="12.75">
      <c r="A1586" s="962" t="s">
        <v>1360</v>
      </c>
      <c r="B1586" t="s">
        <v>1343</v>
      </c>
      <c r="C1586" t="s">
        <v>390</v>
      </c>
      <c r="D1586" t="s">
        <v>809</v>
      </c>
      <c r="E1586" t="s">
        <v>1446</v>
      </c>
      <c r="F1586" t="s">
        <v>115</v>
      </c>
      <c r="G1586" t="s">
        <v>1350</v>
      </c>
      <c r="H1586">
        <v>7000</v>
      </c>
    </row>
    <row r="1587" spans="1:8" ht="12.75">
      <c r="A1587" s="962" t="s">
        <v>1360</v>
      </c>
      <c r="B1587" t="s">
        <v>1343</v>
      </c>
      <c r="C1587" t="s">
        <v>390</v>
      </c>
      <c r="D1587" t="s">
        <v>809</v>
      </c>
      <c r="E1587" t="s">
        <v>1446</v>
      </c>
      <c r="F1587" t="s">
        <v>115</v>
      </c>
      <c r="G1587" t="s">
        <v>1361</v>
      </c>
      <c r="H1587">
        <v>7000</v>
      </c>
    </row>
    <row r="1588" spans="1:8" ht="12.75">
      <c r="A1588" s="962" t="s">
        <v>1360</v>
      </c>
      <c r="B1588" t="s">
        <v>1343</v>
      </c>
      <c r="C1588" t="s">
        <v>390</v>
      </c>
      <c r="D1588" t="s">
        <v>809</v>
      </c>
      <c r="E1588" t="s">
        <v>1446</v>
      </c>
      <c r="F1588" t="s">
        <v>115</v>
      </c>
      <c r="G1588" t="s">
        <v>1362</v>
      </c>
      <c r="H1588">
        <v>7000</v>
      </c>
    </row>
    <row r="1589" spans="1:8" ht="12.75">
      <c r="A1589" s="962" t="s">
        <v>1360</v>
      </c>
      <c r="B1589" t="s">
        <v>1343</v>
      </c>
      <c r="C1589" t="s">
        <v>390</v>
      </c>
      <c r="D1589" t="s">
        <v>809</v>
      </c>
      <c r="E1589" t="s">
        <v>1446</v>
      </c>
      <c r="F1589" t="s">
        <v>115</v>
      </c>
      <c r="G1589" t="s">
        <v>1351</v>
      </c>
      <c r="H1589">
        <v>7000</v>
      </c>
    </row>
    <row r="1590" spans="1:8" ht="12.75">
      <c r="A1590" s="962" t="s">
        <v>1360</v>
      </c>
      <c r="B1590" t="s">
        <v>1343</v>
      </c>
      <c r="C1590" t="s">
        <v>390</v>
      </c>
      <c r="D1590" t="s">
        <v>809</v>
      </c>
      <c r="E1590" t="s">
        <v>1446</v>
      </c>
      <c r="F1590" t="s">
        <v>115</v>
      </c>
      <c r="G1590" t="s">
        <v>1352</v>
      </c>
      <c r="H1590">
        <v>7000</v>
      </c>
    </row>
    <row r="1591" spans="1:8" ht="12.75">
      <c r="A1591" s="962" t="s">
        <v>1360</v>
      </c>
      <c r="B1591" t="s">
        <v>1343</v>
      </c>
      <c r="C1591" t="s">
        <v>390</v>
      </c>
      <c r="D1591" t="s">
        <v>809</v>
      </c>
      <c r="E1591" t="s">
        <v>1446</v>
      </c>
      <c r="F1591" t="s">
        <v>115</v>
      </c>
      <c r="G1591" t="s">
        <v>1363</v>
      </c>
      <c r="H1591">
        <v>7000</v>
      </c>
    </row>
    <row r="1592" spans="1:8" ht="12.75">
      <c r="A1592" s="962" t="s">
        <v>1360</v>
      </c>
      <c r="B1592" t="s">
        <v>1343</v>
      </c>
      <c r="C1592" t="s">
        <v>390</v>
      </c>
      <c r="D1592" t="s">
        <v>809</v>
      </c>
      <c r="E1592" t="s">
        <v>1446</v>
      </c>
      <c r="F1592" t="s">
        <v>115</v>
      </c>
      <c r="G1592" t="s">
        <v>1364</v>
      </c>
      <c r="H1592">
        <v>7000</v>
      </c>
    </row>
    <row r="1593" spans="1:8" ht="12.75">
      <c r="A1593" s="962" t="s">
        <v>1360</v>
      </c>
      <c r="B1593" t="s">
        <v>1343</v>
      </c>
      <c r="C1593" t="s">
        <v>390</v>
      </c>
      <c r="D1593" t="s">
        <v>809</v>
      </c>
      <c r="E1593" t="s">
        <v>1446</v>
      </c>
      <c r="F1593" t="s">
        <v>115</v>
      </c>
      <c r="G1593" t="s">
        <v>1353</v>
      </c>
      <c r="H1593">
        <v>7000</v>
      </c>
    </row>
    <row r="1594" spans="1:8" ht="12.75">
      <c r="A1594" s="962" t="s">
        <v>1360</v>
      </c>
      <c r="B1594" t="s">
        <v>1343</v>
      </c>
      <c r="C1594" t="s">
        <v>390</v>
      </c>
      <c r="D1594" t="s">
        <v>809</v>
      </c>
      <c r="E1594" t="s">
        <v>1446</v>
      </c>
      <c r="F1594" t="s">
        <v>115</v>
      </c>
      <c r="G1594" t="s">
        <v>1365</v>
      </c>
      <c r="H1594">
        <v>7000</v>
      </c>
    </row>
    <row r="1595" spans="1:8" ht="12.75">
      <c r="A1595" s="962" t="s">
        <v>1360</v>
      </c>
      <c r="B1595" t="s">
        <v>1343</v>
      </c>
      <c r="C1595" t="s">
        <v>390</v>
      </c>
      <c r="D1595" t="s">
        <v>809</v>
      </c>
      <c r="E1595" t="s">
        <v>1446</v>
      </c>
      <c r="F1595" t="s">
        <v>115</v>
      </c>
      <c r="G1595" t="s">
        <v>1366</v>
      </c>
      <c r="H1595">
        <v>7000</v>
      </c>
    </row>
    <row r="1596" spans="1:8" ht="12.75">
      <c r="A1596" s="962" t="s">
        <v>1360</v>
      </c>
      <c r="B1596" t="s">
        <v>1343</v>
      </c>
      <c r="C1596" t="s">
        <v>390</v>
      </c>
      <c r="D1596" t="s">
        <v>809</v>
      </c>
      <c r="E1596" t="s">
        <v>1446</v>
      </c>
      <c r="F1596" t="s">
        <v>115</v>
      </c>
      <c r="G1596" t="s">
        <v>1367</v>
      </c>
      <c r="H1596">
        <v>7000</v>
      </c>
    </row>
    <row r="1597" spans="1:8" ht="12.75">
      <c r="A1597" s="962" t="s">
        <v>1360</v>
      </c>
      <c r="B1597" t="s">
        <v>1343</v>
      </c>
      <c r="C1597" t="s">
        <v>390</v>
      </c>
      <c r="D1597" t="s">
        <v>809</v>
      </c>
      <c r="E1597" t="s">
        <v>1446</v>
      </c>
      <c r="F1597" t="s">
        <v>115</v>
      </c>
      <c r="G1597" t="s">
        <v>1368</v>
      </c>
      <c r="H1597">
        <v>7000</v>
      </c>
    </row>
    <row r="1598" spans="1:8" ht="12.75">
      <c r="A1598" s="962" t="s">
        <v>1360</v>
      </c>
      <c r="B1598" t="s">
        <v>1344</v>
      </c>
      <c r="C1598" t="s">
        <v>390</v>
      </c>
      <c r="D1598" t="s">
        <v>809</v>
      </c>
      <c r="E1598" t="s">
        <v>1446</v>
      </c>
      <c r="F1598" t="s">
        <v>115</v>
      </c>
      <c r="G1598" t="s">
        <v>1350</v>
      </c>
      <c r="H1598">
        <v>-833</v>
      </c>
    </row>
    <row r="1599" spans="1:8" ht="12.75">
      <c r="A1599" s="962" t="s">
        <v>1360</v>
      </c>
      <c r="B1599" t="s">
        <v>1344</v>
      </c>
      <c r="C1599" t="s">
        <v>390</v>
      </c>
      <c r="D1599" t="s">
        <v>809</v>
      </c>
      <c r="E1599" t="s">
        <v>1446</v>
      </c>
      <c r="F1599" t="s">
        <v>115</v>
      </c>
      <c r="G1599" t="s">
        <v>1361</v>
      </c>
      <c r="H1599">
        <v>-833</v>
      </c>
    </row>
    <row r="1600" spans="1:8" ht="12.75">
      <c r="A1600" s="962" t="s">
        <v>1360</v>
      </c>
      <c r="B1600" t="s">
        <v>1344</v>
      </c>
      <c r="C1600" t="s">
        <v>390</v>
      </c>
      <c r="D1600" t="s">
        <v>809</v>
      </c>
      <c r="E1600" t="s">
        <v>1446</v>
      </c>
      <c r="F1600" t="s">
        <v>115</v>
      </c>
      <c r="G1600" t="s">
        <v>1362</v>
      </c>
      <c r="H1600">
        <v>-833</v>
      </c>
    </row>
    <row r="1601" spans="1:8" ht="12.75">
      <c r="A1601" s="962" t="s">
        <v>1360</v>
      </c>
      <c r="B1601" t="s">
        <v>1344</v>
      </c>
      <c r="C1601" t="s">
        <v>390</v>
      </c>
      <c r="D1601" t="s">
        <v>809</v>
      </c>
      <c r="E1601" t="s">
        <v>1446</v>
      </c>
      <c r="F1601" t="s">
        <v>115</v>
      </c>
      <c r="G1601" t="s">
        <v>1351</v>
      </c>
      <c r="H1601">
        <v>-833</v>
      </c>
    </row>
    <row r="1602" spans="1:8" ht="12.75">
      <c r="A1602" s="962" t="s">
        <v>1360</v>
      </c>
      <c r="B1602" t="s">
        <v>1344</v>
      </c>
      <c r="C1602" t="s">
        <v>390</v>
      </c>
      <c r="D1602" t="s">
        <v>809</v>
      </c>
      <c r="E1602" t="s">
        <v>1446</v>
      </c>
      <c r="F1602" t="s">
        <v>115</v>
      </c>
      <c r="G1602" t="s">
        <v>1352</v>
      </c>
      <c r="H1602">
        <v>-833</v>
      </c>
    </row>
    <row r="1603" spans="1:8" ht="12.75">
      <c r="A1603" s="962" t="s">
        <v>1360</v>
      </c>
      <c r="B1603" t="s">
        <v>1344</v>
      </c>
      <c r="C1603" t="s">
        <v>390</v>
      </c>
      <c r="D1603" t="s">
        <v>809</v>
      </c>
      <c r="E1603" t="s">
        <v>1446</v>
      </c>
      <c r="F1603" t="s">
        <v>115</v>
      </c>
      <c r="G1603" t="s">
        <v>1363</v>
      </c>
      <c r="H1603">
        <v>-833</v>
      </c>
    </row>
    <row r="1604" spans="1:8" ht="12.75">
      <c r="A1604" s="962" t="s">
        <v>1360</v>
      </c>
      <c r="B1604" t="s">
        <v>1344</v>
      </c>
      <c r="C1604" t="s">
        <v>390</v>
      </c>
      <c r="D1604" t="s">
        <v>809</v>
      </c>
      <c r="E1604" t="s">
        <v>1446</v>
      </c>
      <c r="F1604" t="s">
        <v>115</v>
      </c>
      <c r="G1604" t="s">
        <v>1364</v>
      </c>
      <c r="H1604">
        <v>-833</v>
      </c>
    </row>
    <row r="1605" spans="1:8" ht="12.75">
      <c r="A1605" s="962" t="s">
        <v>1360</v>
      </c>
      <c r="B1605" t="s">
        <v>1344</v>
      </c>
      <c r="C1605" t="s">
        <v>390</v>
      </c>
      <c r="D1605" t="s">
        <v>809</v>
      </c>
      <c r="E1605" t="s">
        <v>1446</v>
      </c>
      <c r="F1605" t="s">
        <v>115</v>
      </c>
      <c r="G1605" t="s">
        <v>1353</v>
      </c>
      <c r="H1605">
        <v>-833</v>
      </c>
    </row>
    <row r="1606" spans="1:8" ht="12.75">
      <c r="A1606" s="962" t="s">
        <v>1360</v>
      </c>
      <c r="B1606" t="s">
        <v>1344</v>
      </c>
      <c r="C1606" t="s">
        <v>390</v>
      </c>
      <c r="D1606" t="s">
        <v>809</v>
      </c>
      <c r="E1606" t="s">
        <v>1446</v>
      </c>
      <c r="F1606" t="s">
        <v>115</v>
      </c>
      <c r="G1606" t="s">
        <v>1365</v>
      </c>
      <c r="H1606">
        <v>-833</v>
      </c>
    </row>
    <row r="1607" spans="1:8" ht="12.75">
      <c r="A1607" s="962" t="s">
        <v>1360</v>
      </c>
      <c r="B1607" t="s">
        <v>1344</v>
      </c>
      <c r="C1607" t="s">
        <v>390</v>
      </c>
      <c r="D1607" t="s">
        <v>809</v>
      </c>
      <c r="E1607" t="s">
        <v>1446</v>
      </c>
      <c r="F1607" t="s">
        <v>115</v>
      </c>
      <c r="G1607" t="s">
        <v>1366</v>
      </c>
      <c r="H1607">
        <v>-833</v>
      </c>
    </row>
    <row r="1608" spans="1:8" ht="12.75">
      <c r="A1608" s="962" t="s">
        <v>1360</v>
      </c>
      <c r="B1608" t="s">
        <v>1344</v>
      </c>
      <c r="C1608" t="s">
        <v>390</v>
      </c>
      <c r="D1608" t="s">
        <v>809</v>
      </c>
      <c r="E1608" t="s">
        <v>1446</v>
      </c>
      <c r="F1608" t="s">
        <v>115</v>
      </c>
      <c r="G1608" t="s">
        <v>1367</v>
      </c>
      <c r="H1608">
        <v>-833</v>
      </c>
    </row>
    <row r="1609" spans="1:8" ht="12.75">
      <c r="A1609" s="962" t="s">
        <v>1360</v>
      </c>
      <c r="B1609" t="s">
        <v>1344</v>
      </c>
      <c r="C1609" t="s">
        <v>390</v>
      </c>
      <c r="D1609" t="s">
        <v>809</v>
      </c>
      <c r="E1609" t="s">
        <v>1446</v>
      </c>
      <c r="F1609" t="s">
        <v>115</v>
      </c>
      <c r="G1609" t="s">
        <v>1368</v>
      </c>
      <c r="H1609">
        <v>-833</v>
      </c>
    </row>
    <row r="1610" spans="1:8" ht="12.75">
      <c r="A1610" s="962" t="s">
        <v>1360</v>
      </c>
      <c r="B1610" t="s">
        <v>1345</v>
      </c>
      <c r="C1610" t="s">
        <v>1038</v>
      </c>
      <c r="D1610" t="s">
        <v>1269</v>
      </c>
      <c r="E1610" t="s">
        <v>1447</v>
      </c>
      <c r="F1610" t="s">
        <v>116</v>
      </c>
      <c r="G1610" t="s">
        <v>1350</v>
      </c>
      <c r="H1610">
        <v>94</v>
      </c>
    </row>
    <row r="1611" spans="1:8" ht="12.75">
      <c r="A1611" s="962" t="s">
        <v>1360</v>
      </c>
      <c r="B1611" t="s">
        <v>1345</v>
      </c>
      <c r="C1611" t="s">
        <v>1038</v>
      </c>
      <c r="D1611" t="s">
        <v>1269</v>
      </c>
      <c r="E1611" t="s">
        <v>1447</v>
      </c>
      <c r="F1611" t="s">
        <v>116</v>
      </c>
      <c r="G1611" t="s">
        <v>1361</v>
      </c>
      <c r="H1611">
        <v>94</v>
      </c>
    </row>
    <row r="1612" spans="1:8" ht="12.75">
      <c r="A1612" s="962" t="s">
        <v>1360</v>
      </c>
      <c r="B1612" t="s">
        <v>1345</v>
      </c>
      <c r="C1612" t="s">
        <v>1038</v>
      </c>
      <c r="D1612" t="s">
        <v>1269</v>
      </c>
      <c r="E1612" t="s">
        <v>1447</v>
      </c>
      <c r="F1612" t="s">
        <v>116</v>
      </c>
      <c r="G1612" t="s">
        <v>1362</v>
      </c>
      <c r="H1612">
        <v>94</v>
      </c>
    </row>
    <row r="1613" spans="1:8" ht="12.75">
      <c r="A1613" s="962" t="s">
        <v>1360</v>
      </c>
      <c r="B1613" t="s">
        <v>1345</v>
      </c>
      <c r="C1613" t="s">
        <v>1038</v>
      </c>
      <c r="D1613" t="s">
        <v>1269</v>
      </c>
      <c r="E1613" t="s">
        <v>1447</v>
      </c>
      <c r="F1613" t="s">
        <v>116</v>
      </c>
      <c r="G1613" t="s">
        <v>1351</v>
      </c>
      <c r="H1613">
        <v>94</v>
      </c>
    </row>
    <row r="1614" spans="1:8" ht="12.75">
      <c r="A1614" s="962" t="s">
        <v>1360</v>
      </c>
      <c r="B1614" t="s">
        <v>1345</v>
      </c>
      <c r="C1614" t="s">
        <v>1038</v>
      </c>
      <c r="D1614" t="s">
        <v>1269</v>
      </c>
      <c r="E1614" t="s">
        <v>1447</v>
      </c>
      <c r="F1614" t="s">
        <v>116</v>
      </c>
      <c r="G1614" t="s">
        <v>1352</v>
      </c>
      <c r="H1614">
        <v>94</v>
      </c>
    </row>
    <row r="1615" spans="1:8" ht="12.75">
      <c r="A1615" s="962" t="s">
        <v>1360</v>
      </c>
      <c r="B1615" t="s">
        <v>1345</v>
      </c>
      <c r="C1615" t="s">
        <v>1038</v>
      </c>
      <c r="D1615" t="s">
        <v>1269</v>
      </c>
      <c r="E1615" t="s">
        <v>1447</v>
      </c>
      <c r="F1615" t="s">
        <v>116</v>
      </c>
      <c r="G1615" t="s">
        <v>1363</v>
      </c>
      <c r="H1615">
        <v>94</v>
      </c>
    </row>
    <row r="1616" spans="1:8" ht="12.75">
      <c r="A1616" s="962" t="s">
        <v>1360</v>
      </c>
      <c r="B1616" t="s">
        <v>1345</v>
      </c>
      <c r="C1616" t="s">
        <v>1038</v>
      </c>
      <c r="D1616" t="s">
        <v>1269</v>
      </c>
      <c r="E1616" t="s">
        <v>1447</v>
      </c>
      <c r="F1616" t="s">
        <v>116</v>
      </c>
      <c r="G1616" t="s">
        <v>1364</v>
      </c>
      <c r="H1616">
        <v>94</v>
      </c>
    </row>
    <row r="1617" spans="1:8" ht="12.75">
      <c r="A1617" s="962" t="s">
        <v>1360</v>
      </c>
      <c r="B1617" t="s">
        <v>1345</v>
      </c>
      <c r="C1617" t="s">
        <v>1038</v>
      </c>
      <c r="D1617" t="s">
        <v>1269</v>
      </c>
      <c r="E1617" t="s">
        <v>1447</v>
      </c>
      <c r="F1617" t="s">
        <v>116</v>
      </c>
      <c r="G1617" t="s">
        <v>1353</v>
      </c>
      <c r="H1617">
        <v>94</v>
      </c>
    </row>
    <row r="1618" spans="1:8" ht="12.75">
      <c r="A1618" s="962" t="s">
        <v>1360</v>
      </c>
      <c r="B1618" t="s">
        <v>1345</v>
      </c>
      <c r="C1618" t="s">
        <v>1038</v>
      </c>
      <c r="D1618" t="s">
        <v>1269</v>
      </c>
      <c r="E1618" t="s">
        <v>1447</v>
      </c>
      <c r="F1618" t="s">
        <v>116</v>
      </c>
      <c r="G1618" t="s">
        <v>1365</v>
      </c>
      <c r="H1618">
        <v>94</v>
      </c>
    </row>
    <row r="1619" spans="1:8" ht="12.75">
      <c r="A1619" s="962" t="s">
        <v>1360</v>
      </c>
      <c r="B1619" t="s">
        <v>1345</v>
      </c>
      <c r="C1619" t="s">
        <v>1038</v>
      </c>
      <c r="D1619" t="s">
        <v>1269</v>
      </c>
      <c r="E1619" t="s">
        <v>1447</v>
      </c>
      <c r="F1619" t="s">
        <v>116</v>
      </c>
      <c r="G1619" t="s">
        <v>1366</v>
      </c>
      <c r="H1619">
        <v>94</v>
      </c>
    </row>
    <row r="1620" spans="1:8" ht="12.75">
      <c r="A1620" s="962" t="s">
        <v>1360</v>
      </c>
      <c r="B1620" t="s">
        <v>1345</v>
      </c>
      <c r="C1620" t="s">
        <v>1038</v>
      </c>
      <c r="D1620" t="s">
        <v>1269</v>
      </c>
      <c r="E1620" t="s">
        <v>1447</v>
      </c>
      <c r="F1620" t="s">
        <v>116</v>
      </c>
      <c r="G1620" t="s">
        <v>1367</v>
      </c>
      <c r="H1620">
        <v>94</v>
      </c>
    </row>
    <row r="1621" spans="1:8" ht="12.75">
      <c r="A1621" s="962" t="s">
        <v>1360</v>
      </c>
      <c r="B1621" t="s">
        <v>1345</v>
      </c>
      <c r="C1621" t="s">
        <v>1038</v>
      </c>
      <c r="D1621" t="s">
        <v>1269</v>
      </c>
      <c r="E1621" t="s">
        <v>1447</v>
      </c>
      <c r="F1621" t="s">
        <v>116</v>
      </c>
      <c r="G1621" t="s">
        <v>1368</v>
      </c>
      <c r="H1621">
        <v>94</v>
      </c>
    </row>
    <row r="1622" spans="1:8" ht="12.75">
      <c r="A1622" s="962" t="s">
        <v>1360</v>
      </c>
      <c r="B1622" t="s">
        <v>1002</v>
      </c>
      <c r="C1622" t="s">
        <v>390</v>
      </c>
      <c r="D1622" t="s">
        <v>1309</v>
      </c>
      <c r="E1622" t="s">
        <v>1448</v>
      </c>
      <c r="F1622" t="s">
        <v>116</v>
      </c>
      <c r="G1622" t="s">
        <v>1350</v>
      </c>
      <c r="H1622">
        <v>9443</v>
      </c>
    </row>
    <row r="1623" spans="1:8" ht="12.75">
      <c r="A1623" s="962" t="s">
        <v>1360</v>
      </c>
      <c r="B1623" t="s">
        <v>1002</v>
      </c>
      <c r="C1623" t="s">
        <v>390</v>
      </c>
      <c r="D1623" t="s">
        <v>1309</v>
      </c>
      <c r="E1623" t="s">
        <v>1448</v>
      </c>
      <c r="F1623" t="s">
        <v>116</v>
      </c>
      <c r="G1623" t="s">
        <v>1361</v>
      </c>
      <c r="H1623">
        <v>9443</v>
      </c>
    </row>
    <row r="1624" spans="1:8" ht="12.75">
      <c r="A1624" s="962" t="s">
        <v>1360</v>
      </c>
      <c r="B1624" t="s">
        <v>1002</v>
      </c>
      <c r="C1624" t="s">
        <v>390</v>
      </c>
      <c r="D1624" t="s">
        <v>1309</v>
      </c>
      <c r="E1624" t="s">
        <v>1448</v>
      </c>
      <c r="F1624" t="s">
        <v>116</v>
      </c>
      <c r="G1624" t="s">
        <v>1362</v>
      </c>
      <c r="H1624">
        <v>9443</v>
      </c>
    </row>
    <row r="1625" spans="1:8" ht="12.75">
      <c r="A1625" s="962" t="s">
        <v>1360</v>
      </c>
      <c r="B1625" t="s">
        <v>1002</v>
      </c>
      <c r="C1625" t="s">
        <v>390</v>
      </c>
      <c r="D1625" t="s">
        <v>1309</v>
      </c>
      <c r="E1625" t="s">
        <v>1448</v>
      </c>
      <c r="F1625" t="s">
        <v>116</v>
      </c>
      <c r="G1625" t="s">
        <v>1351</v>
      </c>
      <c r="H1625">
        <v>9443</v>
      </c>
    </row>
    <row r="1626" spans="1:8" ht="12.75">
      <c r="A1626" s="962" t="s">
        <v>1360</v>
      </c>
      <c r="B1626" t="s">
        <v>1002</v>
      </c>
      <c r="C1626" t="s">
        <v>390</v>
      </c>
      <c r="D1626" t="s">
        <v>1309</v>
      </c>
      <c r="E1626" t="s">
        <v>1448</v>
      </c>
      <c r="F1626" t="s">
        <v>116</v>
      </c>
      <c r="G1626" t="s">
        <v>1352</v>
      </c>
      <c r="H1626">
        <v>9443</v>
      </c>
    </row>
    <row r="1627" spans="1:8" ht="12.75">
      <c r="A1627" s="962" t="s">
        <v>1360</v>
      </c>
      <c r="B1627" t="s">
        <v>1002</v>
      </c>
      <c r="C1627" t="s">
        <v>390</v>
      </c>
      <c r="D1627" t="s">
        <v>1309</v>
      </c>
      <c r="E1627" t="s">
        <v>1448</v>
      </c>
      <c r="F1627" t="s">
        <v>116</v>
      </c>
      <c r="G1627" t="s">
        <v>1363</v>
      </c>
      <c r="H1627">
        <v>9443</v>
      </c>
    </row>
    <row r="1628" spans="1:8" ht="12.75">
      <c r="A1628" s="962" t="s">
        <v>1360</v>
      </c>
      <c r="B1628" t="s">
        <v>1002</v>
      </c>
      <c r="C1628" t="s">
        <v>390</v>
      </c>
      <c r="D1628" t="s">
        <v>1309</v>
      </c>
      <c r="E1628" t="s">
        <v>1448</v>
      </c>
      <c r="F1628" t="s">
        <v>116</v>
      </c>
      <c r="G1628" t="s">
        <v>1364</v>
      </c>
      <c r="H1628">
        <v>9443</v>
      </c>
    </row>
    <row r="1629" spans="1:8" ht="12.75">
      <c r="A1629" s="962" t="s">
        <v>1360</v>
      </c>
      <c r="B1629" t="s">
        <v>1002</v>
      </c>
      <c r="C1629" t="s">
        <v>390</v>
      </c>
      <c r="D1629" t="s">
        <v>1309</v>
      </c>
      <c r="E1629" t="s">
        <v>1448</v>
      </c>
      <c r="F1629" t="s">
        <v>116</v>
      </c>
      <c r="G1629" t="s">
        <v>1353</v>
      </c>
      <c r="H1629">
        <v>9443</v>
      </c>
    </row>
    <row r="1630" spans="1:8" ht="12.75">
      <c r="A1630" s="962" t="s">
        <v>1360</v>
      </c>
      <c r="B1630" t="s">
        <v>1002</v>
      </c>
      <c r="C1630" t="s">
        <v>390</v>
      </c>
      <c r="D1630" t="s">
        <v>1309</v>
      </c>
      <c r="E1630" t="s">
        <v>1448</v>
      </c>
      <c r="F1630" t="s">
        <v>116</v>
      </c>
      <c r="G1630" t="s">
        <v>1365</v>
      </c>
      <c r="H1630">
        <v>9443</v>
      </c>
    </row>
    <row r="1631" spans="1:8" ht="12.75">
      <c r="A1631" s="962" t="s">
        <v>1360</v>
      </c>
      <c r="B1631" t="s">
        <v>1002</v>
      </c>
      <c r="C1631" t="s">
        <v>390</v>
      </c>
      <c r="D1631" t="s">
        <v>1309</v>
      </c>
      <c r="E1631" t="s">
        <v>1448</v>
      </c>
      <c r="F1631" t="s">
        <v>116</v>
      </c>
      <c r="G1631" t="s">
        <v>1366</v>
      </c>
      <c r="H1631">
        <v>9443</v>
      </c>
    </row>
    <row r="1632" spans="1:8" ht="12.75">
      <c r="A1632" s="962" t="s">
        <v>1360</v>
      </c>
      <c r="B1632" t="s">
        <v>1002</v>
      </c>
      <c r="C1632" t="s">
        <v>390</v>
      </c>
      <c r="D1632" t="s">
        <v>1309</v>
      </c>
      <c r="E1632" t="s">
        <v>1448</v>
      </c>
      <c r="F1632" t="s">
        <v>116</v>
      </c>
      <c r="G1632" t="s">
        <v>1367</v>
      </c>
      <c r="H1632">
        <v>9443</v>
      </c>
    </row>
    <row r="1633" spans="1:8" ht="12.75">
      <c r="A1633" s="962" t="s">
        <v>1360</v>
      </c>
      <c r="B1633" t="s">
        <v>1002</v>
      </c>
      <c r="C1633" t="s">
        <v>390</v>
      </c>
      <c r="D1633" t="s">
        <v>1309</v>
      </c>
      <c r="E1633" t="s">
        <v>1448</v>
      </c>
      <c r="F1633" t="s">
        <v>116</v>
      </c>
      <c r="G1633" t="s">
        <v>1368</v>
      </c>
      <c r="H1633">
        <v>9443</v>
      </c>
    </row>
    <row r="1634" spans="1:8" ht="12.75">
      <c r="A1634" s="962" t="s">
        <v>1360</v>
      </c>
      <c r="B1634" t="s">
        <v>1321</v>
      </c>
      <c r="C1634" t="s">
        <v>390</v>
      </c>
      <c r="D1634" t="s">
        <v>1309</v>
      </c>
      <c r="E1634" t="s">
        <v>1449</v>
      </c>
      <c r="F1634" t="s">
        <v>1256</v>
      </c>
      <c r="G1634" t="s">
        <v>1350</v>
      </c>
      <c r="H1634">
        <v>22025</v>
      </c>
    </row>
    <row r="1635" spans="1:8" ht="12.75">
      <c r="A1635" s="962" t="s">
        <v>1360</v>
      </c>
      <c r="B1635" t="s">
        <v>1321</v>
      </c>
      <c r="C1635" t="s">
        <v>390</v>
      </c>
      <c r="D1635" t="s">
        <v>1309</v>
      </c>
      <c r="E1635" t="s">
        <v>1449</v>
      </c>
      <c r="F1635" t="s">
        <v>1256</v>
      </c>
      <c r="G1635" t="s">
        <v>1361</v>
      </c>
      <c r="H1635">
        <v>22046</v>
      </c>
    </row>
    <row r="1636" spans="1:8" ht="12.75">
      <c r="A1636" s="962" t="s">
        <v>1360</v>
      </c>
      <c r="B1636" t="s">
        <v>1321</v>
      </c>
      <c r="C1636" t="s">
        <v>390</v>
      </c>
      <c r="D1636" t="s">
        <v>1309</v>
      </c>
      <c r="E1636" t="s">
        <v>1449</v>
      </c>
      <c r="F1636" t="s">
        <v>1256</v>
      </c>
      <c r="G1636" t="s">
        <v>1362</v>
      </c>
      <c r="H1636">
        <v>22067</v>
      </c>
    </row>
    <row r="1637" spans="1:8" ht="12.75">
      <c r="A1637" s="962" t="s">
        <v>1360</v>
      </c>
      <c r="B1637" t="s">
        <v>1321</v>
      </c>
      <c r="C1637" t="s">
        <v>390</v>
      </c>
      <c r="D1637" t="s">
        <v>1309</v>
      </c>
      <c r="E1637" t="s">
        <v>1449</v>
      </c>
      <c r="F1637" t="s">
        <v>1256</v>
      </c>
      <c r="G1637" t="s">
        <v>1351</v>
      </c>
      <c r="H1637">
        <v>22014</v>
      </c>
    </row>
    <row r="1638" spans="1:8" ht="12.75">
      <c r="A1638" s="962" t="s">
        <v>1360</v>
      </c>
      <c r="B1638" t="s">
        <v>1321</v>
      </c>
      <c r="C1638" t="s">
        <v>390</v>
      </c>
      <c r="D1638" t="s">
        <v>1309</v>
      </c>
      <c r="E1638" t="s">
        <v>1449</v>
      </c>
      <c r="F1638" t="s">
        <v>1256</v>
      </c>
      <c r="G1638" t="s">
        <v>1352</v>
      </c>
      <c r="H1638">
        <v>22009</v>
      </c>
    </row>
    <row r="1639" spans="1:8" ht="12.75">
      <c r="A1639" s="962" t="s">
        <v>1360</v>
      </c>
      <c r="B1639" t="s">
        <v>1321</v>
      </c>
      <c r="C1639" t="s">
        <v>390</v>
      </c>
      <c r="D1639" t="s">
        <v>1309</v>
      </c>
      <c r="E1639" t="s">
        <v>1449</v>
      </c>
      <c r="F1639" t="s">
        <v>1256</v>
      </c>
      <c r="G1639" t="s">
        <v>1363</v>
      </c>
      <c r="H1639">
        <v>22041</v>
      </c>
    </row>
    <row r="1640" spans="1:8" ht="12.75">
      <c r="A1640" s="962" t="s">
        <v>1360</v>
      </c>
      <c r="B1640" t="s">
        <v>1321</v>
      </c>
      <c r="C1640" t="s">
        <v>390</v>
      </c>
      <c r="D1640" t="s">
        <v>1309</v>
      </c>
      <c r="E1640" t="s">
        <v>1449</v>
      </c>
      <c r="F1640" t="s">
        <v>1256</v>
      </c>
      <c r="G1640" t="s">
        <v>1364</v>
      </c>
      <c r="H1640">
        <v>22035</v>
      </c>
    </row>
    <row r="1641" spans="1:8" ht="12.75">
      <c r="A1641" s="962" t="s">
        <v>1360</v>
      </c>
      <c r="B1641" t="s">
        <v>1321</v>
      </c>
      <c r="C1641" t="s">
        <v>390</v>
      </c>
      <c r="D1641" t="s">
        <v>1309</v>
      </c>
      <c r="E1641" t="s">
        <v>1449</v>
      </c>
      <c r="F1641" t="s">
        <v>1256</v>
      </c>
      <c r="G1641" t="s">
        <v>1353</v>
      </c>
      <c r="H1641">
        <v>22019</v>
      </c>
    </row>
    <row r="1642" spans="1:8" ht="12.75">
      <c r="A1642" s="962" t="s">
        <v>1360</v>
      </c>
      <c r="B1642" t="s">
        <v>1321</v>
      </c>
      <c r="C1642" t="s">
        <v>390</v>
      </c>
      <c r="D1642" t="s">
        <v>1309</v>
      </c>
      <c r="E1642" t="s">
        <v>1449</v>
      </c>
      <c r="F1642" t="s">
        <v>1256</v>
      </c>
      <c r="G1642" t="s">
        <v>1365</v>
      </c>
      <c r="H1642">
        <v>22030</v>
      </c>
    </row>
    <row r="1643" spans="1:8" ht="12.75">
      <c r="A1643" s="962" t="s">
        <v>1360</v>
      </c>
      <c r="B1643" t="s">
        <v>1321</v>
      </c>
      <c r="C1643" t="s">
        <v>390</v>
      </c>
      <c r="D1643" t="s">
        <v>1309</v>
      </c>
      <c r="E1643" t="s">
        <v>1449</v>
      </c>
      <c r="F1643" t="s">
        <v>1256</v>
      </c>
      <c r="G1643" t="s">
        <v>1366</v>
      </c>
      <c r="H1643">
        <v>22061</v>
      </c>
    </row>
    <row r="1644" spans="1:8" ht="12.75">
      <c r="A1644" s="962" t="s">
        <v>1360</v>
      </c>
      <c r="B1644" t="s">
        <v>1321</v>
      </c>
      <c r="C1644" t="s">
        <v>390</v>
      </c>
      <c r="D1644" t="s">
        <v>1309</v>
      </c>
      <c r="E1644" t="s">
        <v>1449</v>
      </c>
      <c r="F1644" t="s">
        <v>1256</v>
      </c>
      <c r="G1644" t="s">
        <v>1367</v>
      </c>
      <c r="H1644">
        <v>22056</v>
      </c>
    </row>
    <row r="1645" spans="1:8" ht="12.75">
      <c r="A1645" s="962" t="s">
        <v>1360</v>
      </c>
      <c r="B1645" t="s">
        <v>1321</v>
      </c>
      <c r="C1645" t="s">
        <v>390</v>
      </c>
      <c r="D1645" t="s">
        <v>1309</v>
      </c>
      <c r="E1645" t="s">
        <v>1449</v>
      </c>
      <c r="F1645" t="s">
        <v>1256</v>
      </c>
      <c r="G1645" t="s">
        <v>1368</v>
      </c>
      <c r="H1645">
        <v>22051</v>
      </c>
    </row>
    <row r="1646" spans="1:8" ht="12.75">
      <c r="A1646" s="962" t="s">
        <v>1360</v>
      </c>
      <c r="B1646" t="s">
        <v>1321</v>
      </c>
      <c r="C1646" t="s">
        <v>390</v>
      </c>
      <c r="D1646" t="s">
        <v>1309</v>
      </c>
      <c r="E1646" t="s">
        <v>1449</v>
      </c>
      <c r="F1646" t="s">
        <v>115</v>
      </c>
      <c r="G1646" t="s">
        <v>1350</v>
      </c>
      <c r="H1646">
        <v>255693</v>
      </c>
    </row>
    <row r="1647" spans="1:8" ht="12.75">
      <c r="A1647" s="962" t="s">
        <v>1360</v>
      </c>
      <c r="B1647" t="s">
        <v>1321</v>
      </c>
      <c r="C1647" t="s">
        <v>390</v>
      </c>
      <c r="D1647" t="s">
        <v>1309</v>
      </c>
      <c r="E1647" t="s">
        <v>1449</v>
      </c>
      <c r="F1647" t="s">
        <v>115</v>
      </c>
      <c r="G1647" t="s">
        <v>1361</v>
      </c>
      <c r="H1647">
        <v>340779</v>
      </c>
    </row>
    <row r="1648" spans="1:8" ht="12.75">
      <c r="A1648" s="962" t="s">
        <v>1360</v>
      </c>
      <c r="B1648" t="s">
        <v>1321</v>
      </c>
      <c r="C1648" t="s">
        <v>390</v>
      </c>
      <c r="D1648" t="s">
        <v>1309</v>
      </c>
      <c r="E1648" t="s">
        <v>1449</v>
      </c>
      <c r="F1648" t="s">
        <v>115</v>
      </c>
      <c r="G1648" t="s">
        <v>1362</v>
      </c>
      <c r="H1648">
        <v>262139</v>
      </c>
    </row>
    <row r="1649" spans="1:8" ht="12.75">
      <c r="A1649" s="962" t="s">
        <v>1360</v>
      </c>
      <c r="B1649" t="s">
        <v>1321</v>
      </c>
      <c r="C1649" t="s">
        <v>390</v>
      </c>
      <c r="D1649" t="s">
        <v>1309</v>
      </c>
      <c r="E1649" t="s">
        <v>1449</v>
      </c>
      <c r="F1649" t="s">
        <v>115</v>
      </c>
      <c r="G1649" t="s">
        <v>1351</v>
      </c>
      <c r="H1649">
        <v>257276</v>
      </c>
    </row>
    <row r="1650" spans="1:8" ht="12.75">
      <c r="A1650" s="962" t="s">
        <v>1360</v>
      </c>
      <c r="B1650" t="s">
        <v>1321</v>
      </c>
      <c r="C1650" t="s">
        <v>390</v>
      </c>
      <c r="D1650" t="s">
        <v>1309</v>
      </c>
      <c r="E1650" t="s">
        <v>1449</v>
      </c>
      <c r="F1650" t="s">
        <v>115</v>
      </c>
      <c r="G1650" t="s">
        <v>1352</v>
      </c>
      <c r="H1650">
        <v>259602</v>
      </c>
    </row>
    <row r="1651" spans="1:8" ht="12.75">
      <c r="A1651" s="962" t="s">
        <v>1360</v>
      </c>
      <c r="B1651" t="s">
        <v>1321</v>
      </c>
      <c r="C1651" t="s">
        <v>390</v>
      </c>
      <c r="D1651" t="s">
        <v>1309</v>
      </c>
      <c r="E1651" t="s">
        <v>1449</v>
      </c>
      <c r="F1651" t="s">
        <v>115</v>
      </c>
      <c r="G1651" t="s">
        <v>1363</v>
      </c>
      <c r="H1651">
        <v>344279</v>
      </c>
    </row>
    <row r="1652" spans="1:8" ht="12.75">
      <c r="A1652" s="962" t="s">
        <v>1360</v>
      </c>
      <c r="B1652" t="s">
        <v>1321</v>
      </c>
      <c r="C1652" t="s">
        <v>390</v>
      </c>
      <c r="D1652" t="s">
        <v>1309</v>
      </c>
      <c r="E1652" t="s">
        <v>1449</v>
      </c>
      <c r="F1652" t="s">
        <v>115</v>
      </c>
      <c r="G1652" t="s">
        <v>1364</v>
      </c>
      <c r="H1652">
        <v>305976</v>
      </c>
    </row>
    <row r="1653" spans="1:8" ht="12.75">
      <c r="A1653" s="962" t="s">
        <v>1360</v>
      </c>
      <c r="B1653" t="s">
        <v>1321</v>
      </c>
      <c r="C1653" t="s">
        <v>390</v>
      </c>
      <c r="D1653" t="s">
        <v>1309</v>
      </c>
      <c r="E1653" t="s">
        <v>1449</v>
      </c>
      <c r="F1653" t="s">
        <v>115</v>
      </c>
      <c r="G1653" t="s">
        <v>1353</v>
      </c>
      <c r="H1653">
        <v>245543</v>
      </c>
    </row>
    <row r="1654" spans="1:8" ht="12.75">
      <c r="A1654" s="962" t="s">
        <v>1360</v>
      </c>
      <c r="B1654" t="s">
        <v>1321</v>
      </c>
      <c r="C1654" t="s">
        <v>390</v>
      </c>
      <c r="D1654" t="s">
        <v>1309</v>
      </c>
      <c r="E1654" t="s">
        <v>1449</v>
      </c>
      <c r="F1654" t="s">
        <v>115</v>
      </c>
      <c r="G1654" t="s">
        <v>1365</v>
      </c>
      <c r="H1654">
        <v>263118</v>
      </c>
    </row>
    <row r="1655" spans="1:8" ht="12.75">
      <c r="A1655" s="962" t="s">
        <v>1360</v>
      </c>
      <c r="B1655" t="s">
        <v>1321</v>
      </c>
      <c r="C1655" t="s">
        <v>390</v>
      </c>
      <c r="D1655" t="s">
        <v>1309</v>
      </c>
      <c r="E1655" t="s">
        <v>1449</v>
      </c>
      <c r="F1655" t="s">
        <v>115</v>
      </c>
      <c r="G1655" t="s">
        <v>1366</v>
      </c>
      <c r="H1655">
        <v>280335</v>
      </c>
    </row>
    <row r="1656" spans="1:8" ht="12.75">
      <c r="A1656" s="962" t="s">
        <v>1360</v>
      </c>
      <c r="B1656" t="s">
        <v>1321</v>
      </c>
      <c r="C1656" t="s">
        <v>390</v>
      </c>
      <c r="D1656" t="s">
        <v>1309</v>
      </c>
      <c r="E1656" t="s">
        <v>1449</v>
      </c>
      <c r="F1656" t="s">
        <v>115</v>
      </c>
      <c r="G1656" t="s">
        <v>1367</v>
      </c>
      <c r="H1656">
        <v>304280</v>
      </c>
    </row>
    <row r="1657" spans="1:8" ht="12.75">
      <c r="A1657" s="962" t="s">
        <v>1360</v>
      </c>
      <c r="B1657" t="s">
        <v>1321</v>
      </c>
      <c r="C1657" t="s">
        <v>390</v>
      </c>
      <c r="D1657" t="s">
        <v>1309</v>
      </c>
      <c r="E1657" t="s">
        <v>1449</v>
      </c>
      <c r="F1657" t="s">
        <v>115</v>
      </c>
      <c r="G1657" t="s">
        <v>1368</v>
      </c>
      <c r="H1657">
        <v>323726</v>
      </c>
    </row>
    <row r="1658" spans="1:8" ht="12.75">
      <c r="A1658" s="962" t="s">
        <v>1360</v>
      </c>
      <c r="B1658" t="s">
        <v>1001</v>
      </c>
      <c r="C1658" t="s">
        <v>390</v>
      </c>
      <c r="D1658" t="s">
        <v>1309</v>
      </c>
      <c r="E1658" t="s">
        <v>1450</v>
      </c>
      <c r="F1658" t="s">
        <v>116</v>
      </c>
      <c r="G1658" t="s">
        <v>1350</v>
      </c>
      <c r="H1658">
        <v>2916</v>
      </c>
    </row>
    <row r="1659" spans="1:8" ht="12.75">
      <c r="A1659" s="962" t="s">
        <v>1360</v>
      </c>
      <c r="B1659" t="s">
        <v>1001</v>
      </c>
      <c r="C1659" t="s">
        <v>390</v>
      </c>
      <c r="D1659" t="s">
        <v>1309</v>
      </c>
      <c r="E1659" t="s">
        <v>1450</v>
      </c>
      <c r="F1659" t="s">
        <v>116</v>
      </c>
      <c r="G1659" t="s">
        <v>1361</v>
      </c>
      <c r="H1659">
        <v>4704</v>
      </c>
    </row>
    <row r="1660" spans="1:8" ht="12.75">
      <c r="A1660" s="962" t="s">
        <v>1360</v>
      </c>
      <c r="B1660" t="s">
        <v>1001</v>
      </c>
      <c r="C1660" t="s">
        <v>390</v>
      </c>
      <c r="D1660" t="s">
        <v>1309</v>
      </c>
      <c r="E1660" t="s">
        <v>1450</v>
      </c>
      <c r="F1660" t="s">
        <v>116</v>
      </c>
      <c r="G1660" t="s">
        <v>1362</v>
      </c>
      <c r="H1660">
        <v>2924</v>
      </c>
    </row>
    <row r="1661" spans="1:8" ht="12.75">
      <c r="A1661" s="962" t="s">
        <v>1360</v>
      </c>
      <c r="B1661" t="s">
        <v>1001</v>
      </c>
      <c r="C1661" t="s">
        <v>390</v>
      </c>
      <c r="D1661" t="s">
        <v>1309</v>
      </c>
      <c r="E1661" t="s">
        <v>1450</v>
      </c>
      <c r="F1661" t="s">
        <v>116</v>
      </c>
      <c r="G1661" t="s">
        <v>1351</v>
      </c>
      <c r="H1661">
        <v>2865</v>
      </c>
    </row>
    <row r="1662" spans="1:8" ht="12.75">
      <c r="A1662" s="962" t="s">
        <v>1360</v>
      </c>
      <c r="B1662" t="s">
        <v>1001</v>
      </c>
      <c r="C1662" t="s">
        <v>390</v>
      </c>
      <c r="D1662" t="s">
        <v>1309</v>
      </c>
      <c r="E1662" t="s">
        <v>1450</v>
      </c>
      <c r="F1662" t="s">
        <v>116</v>
      </c>
      <c r="G1662" t="s">
        <v>1352</v>
      </c>
      <c r="H1662">
        <v>2930</v>
      </c>
    </row>
    <row r="1663" spans="1:8" ht="12.75">
      <c r="A1663" s="962" t="s">
        <v>1360</v>
      </c>
      <c r="B1663" t="s">
        <v>1001</v>
      </c>
      <c r="C1663" t="s">
        <v>390</v>
      </c>
      <c r="D1663" t="s">
        <v>1309</v>
      </c>
      <c r="E1663" t="s">
        <v>1450</v>
      </c>
      <c r="F1663" t="s">
        <v>116</v>
      </c>
      <c r="G1663" t="s">
        <v>1363</v>
      </c>
      <c r="H1663">
        <v>4565</v>
      </c>
    </row>
    <row r="1664" spans="1:8" ht="12.75">
      <c r="A1664" s="962" t="s">
        <v>1360</v>
      </c>
      <c r="B1664" t="s">
        <v>1001</v>
      </c>
      <c r="C1664" t="s">
        <v>390</v>
      </c>
      <c r="D1664" t="s">
        <v>1309</v>
      </c>
      <c r="E1664" t="s">
        <v>1450</v>
      </c>
      <c r="F1664" t="s">
        <v>116</v>
      </c>
      <c r="G1664" t="s">
        <v>1364</v>
      </c>
      <c r="H1664">
        <v>3950</v>
      </c>
    </row>
    <row r="1665" spans="1:8" ht="12.75">
      <c r="A1665" s="962" t="s">
        <v>1360</v>
      </c>
      <c r="B1665" t="s">
        <v>1001</v>
      </c>
      <c r="C1665" t="s">
        <v>390</v>
      </c>
      <c r="D1665" t="s">
        <v>1309</v>
      </c>
      <c r="E1665" t="s">
        <v>1450</v>
      </c>
      <c r="F1665" t="s">
        <v>116</v>
      </c>
      <c r="G1665" t="s">
        <v>1353</v>
      </c>
      <c r="H1665">
        <v>2697</v>
      </c>
    </row>
    <row r="1666" spans="1:8" ht="12.75">
      <c r="A1666" s="962" t="s">
        <v>1360</v>
      </c>
      <c r="B1666" t="s">
        <v>1001</v>
      </c>
      <c r="C1666" t="s">
        <v>390</v>
      </c>
      <c r="D1666" t="s">
        <v>1309</v>
      </c>
      <c r="E1666" t="s">
        <v>1450</v>
      </c>
      <c r="F1666" t="s">
        <v>116</v>
      </c>
      <c r="G1666" t="s">
        <v>1365</v>
      </c>
      <c r="H1666">
        <v>3007</v>
      </c>
    </row>
    <row r="1667" spans="1:8" ht="12.75">
      <c r="A1667" s="962" t="s">
        <v>1360</v>
      </c>
      <c r="B1667" t="s">
        <v>1001</v>
      </c>
      <c r="C1667" t="s">
        <v>390</v>
      </c>
      <c r="D1667" t="s">
        <v>1309</v>
      </c>
      <c r="E1667" t="s">
        <v>1450</v>
      </c>
      <c r="F1667" t="s">
        <v>116</v>
      </c>
      <c r="G1667" t="s">
        <v>1366</v>
      </c>
      <c r="H1667">
        <v>3121</v>
      </c>
    </row>
    <row r="1668" spans="1:8" ht="12.75">
      <c r="A1668" s="962" t="s">
        <v>1360</v>
      </c>
      <c r="B1668" t="s">
        <v>1001</v>
      </c>
      <c r="C1668" t="s">
        <v>390</v>
      </c>
      <c r="D1668" t="s">
        <v>1309</v>
      </c>
      <c r="E1668" t="s">
        <v>1450</v>
      </c>
      <c r="F1668" t="s">
        <v>116</v>
      </c>
      <c r="G1668" t="s">
        <v>1367</v>
      </c>
      <c r="H1668">
        <v>3810</v>
      </c>
    </row>
    <row r="1669" spans="1:8" ht="12.75">
      <c r="A1669" s="962" t="s">
        <v>1360</v>
      </c>
      <c r="B1669" t="s">
        <v>1001</v>
      </c>
      <c r="C1669" t="s">
        <v>390</v>
      </c>
      <c r="D1669" t="s">
        <v>1309</v>
      </c>
      <c r="E1669" t="s">
        <v>1450</v>
      </c>
      <c r="F1669" t="s">
        <v>116</v>
      </c>
      <c r="G1669" t="s">
        <v>1368</v>
      </c>
      <c r="H1669">
        <v>4171</v>
      </c>
    </row>
    <row r="1670" spans="1:8" ht="12.75">
      <c r="A1670" s="962" t="s">
        <v>1360</v>
      </c>
      <c r="B1670" t="s">
        <v>1357</v>
      </c>
      <c r="C1670" t="s">
        <v>1357</v>
      </c>
      <c r="D1670" t="s">
        <v>1286</v>
      </c>
      <c r="E1670" t="s">
        <v>1451</v>
      </c>
      <c r="F1670" t="s">
        <v>116</v>
      </c>
      <c r="G1670" t="s">
        <v>1350</v>
      </c>
      <c r="H1670">
        <v>0</v>
      </c>
    </row>
    <row r="1671" spans="1:8" ht="12.75">
      <c r="A1671" s="962" t="s">
        <v>1360</v>
      </c>
      <c r="B1671" t="s">
        <v>1357</v>
      </c>
      <c r="C1671" t="s">
        <v>1357</v>
      </c>
      <c r="D1671" t="s">
        <v>1286</v>
      </c>
      <c r="E1671" t="s">
        <v>1451</v>
      </c>
      <c r="F1671" t="s">
        <v>116</v>
      </c>
      <c r="G1671" t="s">
        <v>1361</v>
      </c>
      <c r="H1671">
        <v>-305991</v>
      </c>
    </row>
    <row r="1672" spans="1:8" ht="12.75">
      <c r="A1672" s="962" t="s">
        <v>1360</v>
      </c>
      <c r="B1672" t="s">
        <v>1357</v>
      </c>
      <c r="C1672" t="s">
        <v>1357</v>
      </c>
      <c r="D1672" t="s">
        <v>1286</v>
      </c>
      <c r="E1672" t="s">
        <v>1451</v>
      </c>
      <c r="F1672" t="s">
        <v>116</v>
      </c>
      <c r="G1672" t="s">
        <v>1362</v>
      </c>
      <c r="H1672">
        <v>-305991</v>
      </c>
    </row>
    <row r="1673" spans="1:8" ht="12.75">
      <c r="A1673" s="962" t="s">
        <v>1360</v>
      </c>
      <c r="B1673" t="s">
        <v>1357</v>
      </c>
      <c r="C1673" t="s">
        <v>1357</v>
      </c>
      <c r="D1673" t="s">
        <v>1286</v>
      </c>
      <c r="E1673" t="s">
        <v>1451</v>
      </c>
      <c r="F1673" t="s">
        <v>116</v>
      </c>
      <c r="G1673" t="s">
        <v>1351</v>
      </c>
      <c r="H1673">
        <v>0</v>
      </c>
    </row>
    <row r="1674" spans="1:8" ht="12.75">
      <c r="A1674" s="962" t="s">
        <v>1360</v>
      </c>
      <c r="B1674" t="s">
        <v>1357</v>
      </c>
      <c r="C1674" t="s">
        <v>1357</v>
      </c>
      <c r="D1674" t="s">
        <v>1286</v>
      </c>
      <c r="E1674" t="s">
        <v>1451</v>
      </c>
      <c r="F1674" t="s">
        <v>116</v>
      </c>
      <c r="G1674" t="s">
        <v>1352</v>
      </c>
      <c r="H1674">
        <v>0</v>
      </c>
    </row>
    <row r="1675" spans="1:8" ht="12.75">
      <c r="A1675" s="962" t="s">
        <v>1360</v>
      </c>
      <c r="B1675" t="s">
        <v>1357</v>
      </c>
      <c r="C1675" t="s">
        <v>1357</v>
      </c>
      <c r="D1675" t="s">
        <v>1286</v>
      </c>
      <c r="E1675" t="s">
        <v>1451</v>
      </c>
      <c r="F1675" t="s">
        <v>116</v>
      </c>
      <c r="G1675" t="s">
        <v>1363</v>
      </c>
      <c r="H1675">
        <v>-305991</v>
      </c>
    </row>
    <row r="1676" spans="1:8" ht="12.75">
      <c r="A1676" s="962" t="s">
        <v>1360</v>
      </c>
      <c r="B1676" t="s">
        <v>1357</v>
      </c>
      <c r="C1676" t="s">
        <v>1357</v>
      </c>
      <c r="D1676" t="s">
        <v>1286</v>
      </c>
      <c r="E1676" t="s">
        <v>1451</v>
      </c>
      <c r="F1676" t="s">
        <v>116</v>
      </c>
      <c r="G1676" t="s">
        <v>1364</v>
      </c>
      <c r="H1676">
        <v>0</v>
      </c>
    </row>
    <row r="1677" spans="1:8" ht="12.75">
      <c r="A1677" s="962" t="s">
        <v>1360</v>
      </c>
      <c r="B1677" t="s">
        <v>1357</v>
      </c>
      <c r="C1677" t="s">
        <v>1357</v>
      </c>
      <c r="D1677" t="s">
        <v>1286</v>
      </c>
      <c r="E1677" t="s">
        <v>1451</v>
      </c>
      <c r="F1677" t="s">
        <v>116</v>
      </c>
      <c r="G1677" t="s">
        <v>1353</v>
      </c>
      <c r="H1677">
        <v>0</v>
      </c>
    </row>
    <row r="1678" spans="1:8" ht="12.75">
      <c r="A1678" s="962" t="s">
        <v>1360</v>
      </c>
      <c r="B1678" t="s">
        <v>1357</v>
      </c>
      <c r="C1678" t="s">
        <v>1357</v>
      </c>
      <c r="D1678" t="s">
        <v>1286</v>
      </c>
      <c r="E1678" t="s">
        <v>1451</v>
      </c>
      <c r="F1678" t="s">
        <v>116</v>
      </c>
      <c r="G1678" t="s">
        <v>1365</v>
      </c>
      <c r="H1678">
        <v>0</v>
      </c>
    </row>
    <row r="1679" spans="1:8" ht="12.75">
      <c r="A1679" s="962" t="s">
        <v>1360</v>
      </c>
      <c r="B1679" t="s">
        <v>1357</v>
      </c>
      <c r="C1679" t="s">
        <v>1357</v>
      </c>
      <c r="D1679" t="s">
        <v>1286</v>
      </c>
      <c r="E1679" t="s">
        <v>1451</v>
      </c>
      <c r="F1679" t="s">
        <v>116</v>
      </c>
      <c r="G1679" t="s">
        <v>1366</v>
      </c>
      <c r="H1679">
        <v>-305991</v>
      </c>
    </row>
    <row r="1680" spans="1:8" ht="12.75">
      <c r="A1680" s="962" t="s">
        <v>1360</v>
      </c>
      <c r="B1680" t="s">
        <v>1357</v>
      </c>
      <c r="C1680" t="s">
        <v>1357</v>
      </c>
      <c r="D1680" t="s">
        <v>1286</v>
      </c>
      <c r="E1680" t="s">
        <v>1451</v>
      </c>
      <c r="F1680" t="s">
        <v>116</v>
      </c>
      <c r="G1680" t="s">
        <v>1367</v>
      </c>
      <c r="H1680">
        <v>-305991</v>
      </c>
    </row>
    <row r="1681" spans="1:8" ht="12.75">
      <c r="A1681" s="962" t="s">
        <v>1360</v>
      </c>
      <c r="B1681" t="s">
        <v>1357</v>
      </c>
      <c r="C1681" t="s">
        <v>1357</v>
      </c>
      <c r="D1681" t="s">
        <v>1286</v>
      </c>
      <c r="E1681" t="s">
        <v>1451</v>
      </c>
      <c r="F1681" t="s">
        <v>116</v>
      </c>
      <c r="G1681" t="s">
        <v>1368</v>
      </c>
      <c r="H1681">
        <v>-305991</v>
      </c>
    </row>
    <row r="1682" spans="1:8" ht="12.75">
      <c r="A1682" s="962" t="s">
        <v>1360</v>
      </c>
      <c r="B1682" t="s">
        <v>767</v>
      </c>
      <c r="C1682" t="s">
        <v>390</v>
      </c>
      <c r="D1682" t="s">
        <v>549</v>
      </c>
      <c r="E1682" t="s">
        <v>1452</v>
      </c>
      <c r="F1682" t="s">
        <v>1256</v>
      </c>
      <c r="G1682" t="s">
        <v>1350</v>
      </c>
      <c r="H1682">
        <v>825</v>
      </c>
    </row>
    <row r="1683" spans="1:8" ht="12.75">
      <c r="A1683" s="962" t="s">
        <v>1360</v>
      </c>
      <c r="B1683" t="s">
        <v>767</v>
      </c>
      <c r="C1683" t="s">
        <v>390</v>
      </c>
      <c r="D1683" t="s">
        <v>549</v>
      </c>
      <c r="E1683" t="s">
        <v>1452</v>
      </c>
      <c r="F1683" t="s">
        <v>1256</v>
      </c>
      <c r="G1683" t="s">
        <v>1361</v>
      </c>
      <c r="H1683">
        <v>825</v>
      </c>
    </row>
    <row r="1684" spans="1:8" ht="12.75">
      <c r="A1684" s="962" t="s">
        <v>1360</v>
      </c>
      <c r="B1684" t="s">
        <v>767</v>
      </c>
      <c r="C1684" t="s">
        <v>390</v>
      </c>
      <c r="D1684" t="s">
        <v>549</v>
      </c>
      <c r="E1684" t="s">
        <v>1452</v>
      </c>
      <c r="F1684" t="s">
        <v>1256</v>
      </c>
      <c r="G1684" t="s">
        <v>1362</v>
      </c>
      <c r="H1684">
        <v>825</v>
      </c>
    </row>
    <row r="1685" spans="1:8" ht="12.75">
      <c r="A1685" s="962" t="s">
        <v>1360</v>
      </c>
      <c r="B1685" t="s">
        <v>767</v>
      </c>
      <c r="C1685" t="s">
        <v>390</v>
      </c>
      <c r="D1685" t="s">
        <v>549</v>
      </c>
      <c r="E1685" t="s">
        <v>1452</v>
      </c>
      <c r="F1685" t="s">
        <v>1256</v>
      </c>
      <c r="G1685" t="s">
        <v>1351</v>
      </c>
      <c r="H1685">
        <v>825</v>
      </c>
    </row>
    <row r="1686" spans="1:8" ht="12.75">
      <c r="A1686" s="962" t="s">
        <v>1360</v>
      </c>
      <c r="B1686" t="s">
        <v>767</v>
      </c>
      <c r="C1686" t="s">
        <v>390</v>
      </c>
      <c r="D1686" t="s">
        <v>549</v>
      </c>
      <c r="E1686" t="s">
        <v>1452</v>
      </c>
      <c r="F1686" t="s">
        <v>1256</v>
      </c>
      <c r="G1686" t="s">
        <v>1352</v>
      </c>
      <c r="H1686">
        <v>825</v>
      </c>
    </row>
    <row r="1687" spans="1:8" ht="12.75">
      <c r="A1687" s="962" t="s">
        <v>1360</v>
      </c>
      <c r="B1687" t="s">
        <v>767</v>
      </c>
      <c r="C1687" t="s">
        <v>390</v>
      </c>
      <c r="D1687" t="s">
        <v>549</v>
      </c>
      <c r="E1687" t="s">
        <v>1452</v>
      </c>
      <c r="F1687" t="s">
        <v>1256</v>
      </c>
      <c r="G1687" t="s">
        <v>1363</v>
      </c>
      <c r="H1687">
        <v>825</v>
      </c>
    </row>
    <row r="1688" spans="1:8" ht="12.75">
      <c r="A1688" s="962" t="s">
        <v>1360</v>
      </c>
      <c r="B1688" t="s">
        <v>767</v>
      </c>
      <c r="C1688" t="s">
        <v>390</v>
      </c>
      <c r="D1688" t="s">
        <v>549</v>
      </c>
      <c r="E1688" t="s">
        <v>1452</v>
      </c>
      <c r="F1688" t="s">
        <v>1256</v>
      </c>
      <c r="G1688" t="s">
        <v>1364</v>
      </c>
      <c r="H1688">
        <v>825</v>
      </c>
    </row>
    <row r="1689" spans="1:8" ht="12.75">
      <c r="A1689" s="962" t="s">
        <v>1360</v>
      </c>
      <c r="B1689" t="s">
        <v>767</v>
      </c>
      <c r="C1689" t="s">
        <v>390</v>
      </c>
      <c r="D1689" t="s">
        <v>549</v>
      </c>
      <c r="E1689" t="s">
        <v>1452</v>
      </c>
      <c r="F1689" t="s">
        <v>1256</v>
      </c>
      <c r="G1689" t="s">
        <v>1353</v>
      </c>
      <c r="H1689">
        <v>825</v>
      </c>
    </row>
    <row r="1690" spans="1:8" ht="12.75">
      <c r="A1690" s="962" t="s">
        <v>1360</v>
      </c>
      <c r="B1690" t="s">
        <v>767</v>
      </c>
      <c r="C1690" t="s">
        <v>390</v>
      </c>
      <c r="D1690" t="s">
        <v>549</v>
      </c>
      <c r="E1690" t="s">
        <v>1452</v>
      </c>
      <c r="F1690" t="s">
        <v>1256</v>
      </c>
      <c r="G1690" t="s">
        <v>1365</v>
      </c>
      <c r="H1690">
        <v>825</v>
      </c>
    </row>
    <row r="1691" spans="1:8" ht="12.75">
      <c r="A1691" s="962" t="s">
        <v>1360</v>
      </c>
      <c r="B1691" t="s">
        <v>767</v>
      </c>
      <c r="C1691" t="s">
        <v>390</v>
      </c>
      <c r="D1691" t="s">
        <v>549</v>
      </c>
      <c r="E1691" t="s">
        <v>1452</v>
      </c>
      <c r="F1691" t="s">
        <v>1256</v>
      </c>
      <c r="G1691" t="s">
        <v>1366</v>
      </c>
      <c r="H1691">
        <v>825</v>
      </c>
    </row>
    <row r="1692" spans="1:8" ht="12.75">
      <c r="A1692" s="962" t="s">
        <v>1360</v>
      </c>
      <c r="B1692" t="s">
        <v>767</v>
      </c>
      <c r="C1692" t="s">
        <v>390</v>
      </c>
      <c r="D1692" t="s">
        <v>549</v>
      </c>
      <c r="E1692" t="s">
        <v>1452</v>
      </c>
      <c r="F1692" t="s">
        <v>1256</v>
      </c>
      <c r="G1692" t="s">
        <v>1367</v>
      </c>
      <c r="H1692">
        <v>825</v>
      </c>
    </row>
    <row r="1693" spans="1:8" ht="12.75">
      <c r="A1693" s="962" t="s">
        <v>1360</v>
      </c>
      <c r="B1693" t="s">
        <v>767</v>
      </c>
      <c r="C1693" t="s">
        <v>390</v>
      </c>
      <c r="D1693" t="s">
        <v>549</v>
      </c>
      <c r="E1693" t="s">
        <v>1452</v>
      </c>
      <c r="F1693" t="s">
        <v>1256</v>
      </c>
      <c r="G1693" t="s">
        <v>1368</v>
      </c>
      <c r="H1693">
        <v>825</v>
      </c>
    </row>
    <row r="1694" spans="1:8" ht="12.75">
      <c r="A1694" s="962" t="s">
        <v>1360</v>
      </c>
      <c r="B1694" t="s">
        <v>767</v>
      </c>
      <c r="C1694" t="s">
        <v>390</v>
      </c>
      <c r="D1694" t="s">
        <v>549</v>
      </c>
      <c r="E1694" t="s">
        <v>1452</v>
      </c>
      <c r="F1694" t="s">
        <v>115</v>
      </c>
      <c r="G1694" t="s">
        <v>1350</v>
      </c>
      <c r="H1694">
        <v>7426</v>
      </c>
    </row>
    <row r="1695" spans="1:8" ht="12.75">
      <c r="A1695" s="962" t="s">
        <v>1360</v>
      </c>
      <c r="B1695" t="s">
        <v>767</v>
      </c>
      <c r="C1695" t="s">
        <v>390</v>
      </c>
      <c r="D1695" t="s">
        <v>549</v>
      </c>
      <c r="E1695" t="s">
        <v>1452</v>
      </c>
      <c r="F1695" t="s">
        <v>115</v>
      </c>
      <c r="G1695" t="s">
        <v>1361</v>
      </c>
      <c r="H1695">
        <v>7426</v>
      </c>
    </row>
    <row r="1696" spans="1:8" ht="12.75">
      <c r="A1696" s="962" t="s">
        <v>1360</v>
      </c>
      <c r="B1696" t="s">
        <v>767</v>
      </c>
      <c r="C1696" t="s">
        <v>390</v>
      </c>
      <c r="D1696" t="s">
        <v>549</v>
      </c>
      <c r="E1696" t="s">
        <v>1452</v>
      </c>
      <c r="F1696" t="s">
        <v>115</v>
      </c>
      <c r="G1696" t="s">
        <v>1362</v>
      </c>
      <c r="H1696">
        <v>7426</v>
      </c>
    </row>
    <row r="1697" spans="1:8" ht="12.75">
      <c r="A1697" s="962" t="s">
        <v>1360</v>
      </c>
      <c r="B1697" t="s">
        <v>767</v>
      </c>
      <c r="C1697" t="s">
        <v>390</v>
      </c>
      <c r="D1697" t="s">
        <v>549</v>
      </c>
      <c r="E1697" t="s">
        <v>1452</v>
      </c>
      <c r="F1697" t="s">
        <v>115</v>
      </c>
      <c r="G1697" t="s">
        <v>1351</v>
      </c>
      <c r="H1697">
        <v>7426</v>
      </c>
    </row>
    <row r="1698" spans="1:8" ht="12.75">
      <c r="A1698" s="962" t="s">
        <v>1360</v>
      </c>
      <c r="B1698" t="s">
        <v>767</v>
      </c>
      <c r="C1698" t="s">
        <v>390</v>
      </c>
      <c r="D1698" t="s">
        <v>549</v>
      </c>
      <c r="E1698" t="s">
        <v>1452</v>
      </c>
      <c r="F1698" t="s">
        <v>115</v>
      </c>
      <c r="G1698" t="s">
        <v>1352</v>
      </c>
      <c r="H1698">
        <v>7426</v>
      </c>
    </row>
    <row r="1699" spans="1:8" ht="12.75">
      <c r="A1699" s="962" t="s">
        <v>1360</v>
      </c>
      <c r="B1699" t="s">
        <v>767</v>
      </c>
      <c r="C1699" t="s">
        <v>390</v>
      </c>
      <c r="D1699" t="s">
        <v>549</v>
      </c>
      <c r="E1699" t="s">
        <v>1452</v>
      </c>
      <c r="F1699" t="s">
        <v>115</v>
      </c>
      <c r="G1699" t="s">
        <v>1363</v>
      </c>
      <c r="H1699">
        <v>7426</v>
      </c>
    </row>
    <row r="1700" spans="1:8" ht="12.75">
      <c r="A1700" s="962" t="s">
        <v>1360</v>
      </c>
      <c r="B1700" t="s">
        <v>767</v>
      </c>
      <c r="C1700" t="s">
        <v>390</v>
      </c>
      <c r="D1700" t="s">
        <v>549</v>
      </c>
      <c r="E1700" t="s">
        <v>1452</v>
      </c>
      <c r="F1700" t="s">
        <v>115</v>
      </c>
      <c r="G1700" t="s">
        <v>1364</v>
      </c>
      <c r="H1700">
        <v>7426</v>
      </c>
    </row>
    <row r="1701" spans="1:8" ht="12.75">
      <c r="A1701" s="962" t="s">
        <v>1360</v>
      </c>
      <c r="B1701" t="s">
        <v>767</v>
      </c>
      <c r="C1701" t="s">
        <v>390</v>
      </c>
      <c r="D1701" t="s">
        <v>549</v>
      </c>
      <c r="E1701" t="s">
        <v>1452</v>
      </c>
      <c r="F1701" t="s">
        <v>115</v>
      </c>
      <c r="G1701" t="s">
        <v>1353</v>
      </c>
      <c r="H1701">
        <v>7426</v>
      </c>
    </row>
    <row r="1702" spans="1:8" ht="12.75">
      <c r="A1702" s="962" t="s">
        <v>1360</v>
      </c>
      <c r="B1702" t="s">
        <v>767</v>
      </c>
      <c r="C1702" t="s">
        <v>390</v>
      </c>
      <c r="D1702" t="s">
        <v>549</v>
      </c>
      <c r="E1702" t="s">
        <v>1452</v>
      </c>
      <c r="F1702" t="s">
        <v>115</v>
      </c>
      <c r="G1702" t="s">
        <v>1365</v>
      </c>
      <c r="H1702">
        <v>7426</v>
      </c>
    </row>
    <row r="1703" spans="1:8" ht="12.75">
      <c r="A1703" s="962" t="s">
        <v>1360</v>
      </c>
      <c r="B1703" t="s">
        <v>767</v>
      </c>
      <c r="C1703" t="s">
        <v>390</v>
      </c>
      <c r="D1703" t="s">
        <v>549</v>
      </c>
      <c r="E1703" t="s">
        <v>1452</v>
      </c>
      <c r="F1703" t="s">
        <v>115</v>
      </c>
      <c r="G1703" t="s">
        <v>1366</v>
      </c>
      <c r="H1703">
        <v>7426</v>
      </c>
    </row>
    <row r="1704" spans="1:8" ht="12.75">
      <c r="A1704" s="962" t="s">
        <v>1360</v>
      </c>
      <c r="B1704" t="s">
        <v>767</v>
      </c>
      <c r="C1704" t="s">
        <v>390</v>
      </c>
      <c r="D1704" t="s">
        <v>549</v>
      </c>
      <c r="E1704" t="s">
        <v>1452</v>
      </c>
      <c r="F1704" t="s">
        <v>115</v>
      </c>
      <c r="G1704" t="s">
        <v>1367</v>
      </c>
      <c r="H1704">
        <v>7426</v>
      </c>
    </row>
    <row r="1705" spans="1:8" ht="12.75">
      <c r="A1705" s="962" t="s">
        <v>1360</v>
      </c>
      <c r="B1705" t="s">
        <v>767</v>
      </c>
      <c r="C1705" t="s">
        <v>390</v>
      </c>
      <c r="D1705" t="s">
        <v>549</v>
      </c>
      <c r="E1705" t="s">
        <v>1452</v>
      </c>
      <c r="F1705" t="s">
        <v>115</v>
      </c>
      <c r="G1705" t="s">
        <v>1368</v>
      </c>
      <c r="H1705">
        <v>7426</v>
      </c>
    </row>
    <row r="1706" spans="1:8" ht="12.75">
      <c r="A1706" s="962" t="s">
        <v>1360</v>
      </c>
      <c r="B1706" t="s">
        <v>771</v>
      </c>
      <c r="C1706" t="s">
        <v>390</v>
      </c>
      <c r="D1706" t="s">
        <v>549</v>
      </c>
      <c r="E1706" t="s">
        <v>1453</v>
      </c>
      <c r="F1706" t="s">
        <v>116</v>
      </c>
      <c r="G1706" t="s">
        <v>1350</v>
      </c>
      <c r="H1706">
        <v>0</v>
      </c>
    </row>
    <row r="1707" spans="1:8" ht="12.75">
      <c r="A1707" s="962" t="s">
        <v>1360</v>
      </c>
      <c r="B1707" t="s">
        <v>771</v>
      </c>
      <c r="C1707" t="s">
        <v>390</v>
      </c>
      <c r="D1707" t="s">
        <v>549</v>
      </c>
      <c r="E1707" t="s">
        <v>1453</v>
      </c>
      <c r="F1707" t="s">
        <v>116</v>
      </c>
      <c r="G1707" t="s">
        <v>1361</v>
      </c>
      <c r="H1707">
        <v>0</v>
      </c>
    </row>
    <row r="1708" spans="1:8" ht="12.75">
      <c r="A1708" s="962" t="s">
        <v>1360</v>
      </c>
      <c r="B1708" t="s">
        <v>771</v>
      </c>
      <c r="C1708" t="s">
        <v>390</v>
      </c>
      <c r="D1708" t="s">
        <v>549</v>
      </c>
      <c r="E1708" t="s">
        <v>1453</v>
      </c>
      <c r="F1708" t="s">
        <v>116</v>
      </c>
      <c r="G1708" t="s">
        <v>1362</v>
      </c>
      <c r="H1708">
        <v>7425</v>
      </c>
    </row>
    <row r="1709" spans="1:8" ht="12.75">
      <c r="A1709" s="962" t="s">
        <v>1360</v>
      </c>
      <c r="B1709" t="s">
        <v>771</v>
      </c>
      <c r="C1709" t="s">
        <v>390</v>
      </c>
      <c r="D1709" t="s">
        <v>549</v>
      </c>
      <c r="E1709" t="s">
        <v>1453</v>
      </c>
      <c r="F1709" t="s">
        <v>116</v>
      </c>
      <c r="G1709" t="s">
        <v>1351</v>
      </c>
      <c r="H1709">
        <v>0</v>
      </c>
    </row>
    <row r="1710" spans="1:8" ht="12.75">
      <c r="A1710" s="962" t="s">
        <v>1360</v>
      </c>
      <c r="B1710" t="s">
        <v>771</v>
      </c>
      <c r="C1710" t="s">
        <v>390</v>
      </c>
      <c r="D1710" t="s">
        <v>549</v>
      </c>
      <c r="E1710" t="s">
        <v>1453</v>
      </c>
      <c r="F1710" t="s">
        <v>116</v>
      </c>
      <c r="G1710" t="s">
        <v>1352</v>
      </c>
      <c r="H1710">
        <v>0</v>
      </c>
    </row>
    <row r="1711" spans="1:8" ht="12.75">
      <c r="A1711" s="962" t="s">
        <v>1360</v>
      </c>
      <c r="B1711" t="s">
        <v>771</v>
      </c>
      <c r="C1711" t="s">
        <v>390</v>
      </c>
      <c r="D1711" t="s">
        <v>549</v>
      </c>
      <c r="E1711" t="s">
        <v>1453</v>
      </c>
      <c r="F1711" t="s">
        <v>116</v>
      </c>
      <c r="G1711" t="s">
        <v>1363</v>
      </c>
      <c r="H1711">
        <v>0</v>
      </c>
    </row>
    <row r="1712" spans="1:8" ht="12.75">
      <c r="A1712" s="962" t="s">
        <v>1360</v>
      </c>
      <c r="B1712" t="s">
        <v>771</v>
      </c>
      <c r="C1712" t="s">
        <v>390</v>
      </c>
      <c r="D1712" t="s">
        <v>549</v>
      </c>
      <c r="E1712" t="s">
        <v>1453</v>
      </c>
      <c r="F1712" t="s">
        <v>116</v>
      </c>
      <c r="G1712" t="s">
        <v>1364</v>
      </c>
      <c r="H1712">
        <v>7425</v>
      </c>
    </row>
    <row r="1713" spans="1:8" ht="12.75">
      <c r="A1713" s="962" t="s">
        <v>1360</v>
      </c>
      <c r="B1713" t="s">
        <v>771</v>
      </c>
      <c r="C1713" t="s">
        <v>390</v>
      </c>
      <c r="D1713" t="s">
        <v>549</v>
      </c>
      <c r="E1713" t="s">
        <v>1453</v>
      </c>
      <c r="F1713" t="s">
        <v>116</v>
      </c>
      <c r="G1713" t="s">
        <v>1353</v>
      </c>
      <c r="H1713">
        <v>7425</v>
      </c>
    </row>
    <row r="1714" spans="1:8" ht="12.75">
      <c r="A1714" s="962" t="s">
        <v>1360</v>
      </c>
      <c r="B1714" t="s">
        <v>771</v>
      </c>
      <c r="C1714" t="s">
        <v>390</v>
      </c>
      <c r="D1714" t="s">
        <v>549</v>
      </c>
      <c r="E1714" t="s">
        <v>1453</v>
      </c>
      <c r="F1714" t="s">
        <v>116</v>
      </c>
      <c r="G1714" t="s">
        <v>1365</v>
      </c>
      <c r="H1714">
        <v>0</v>
      </c>
    </row>
    <row r="1715" spans="1:8" ht="12.75">
      <c r="A1715" s="962" t="s">
        <v>1360</v>
      </c>
      <c r="B1715" t="s">
        <v>771</v>
      </c>
      <c r="C1715" t="s">
        <v>390</v>
      </c>
      <c r="D1715" t="s">
        <v>549</v>
      </c>
      <c r="E1715" t="s">
        <v>1453</v>
      </c>
      <c r="F1715" t="s">
        <v>116</v>
      </c>
      <c r="G1715" t="s">
        <v>1366</v>
      </c>
      <c r="H1715">
        <v>0</v>
      </c>
    </row>
    <row r="1716" spans="1:8" ht="12.75">
      <c r="A1716" s="962" t="s">
        <v>1360</v>
      </c>
      <c r="B1716" t="s">
        <v>771</v>
      </c>
      <c r="C1716" t="s">
        <v>390</v>
      </c>
      <c r="D1716" t="s">
        <v>549</v>
      </c>
      <c r="E1716" t="s">
        <v>1453</v>
      </c>
      <c r="F1716" t="s">
        <v>116</v>
      </c>
      <c r="G1716" t="s">
        <v>1367</v>
      </c>
      <c r="H1716">
        <v>0</v>
      </c>
    </row>
    <row r="1717" spans="1:8" ht="12.75">
      <c r="A1717" s="962" t="s">
        <v>1360</v>
      </c>
      <c r="B1717" t="s">
        <v>771</v>
      </c>
      <c r="C1717" t="s">
        <v>390</v>
      </c>
      <c r="D1717" t="s">
        <v>549</v>
      </c>
      <c r="E1717" t="s">
        <v>1453</v>
      </c>
      <c r="F1717" t="s">
        <v>116</v>
      </c>
      <c r="G1717" t="s">
        <v>1368</v>
      </c>
      <c r="H1717">
        <v>7425</v>
      </c>
    </row>
    <row r="1718" spans="1:8" ht="12.75">
      <c r="A1718" s="962" t="s">
        <v>1360</v>
      </c>
      <c r="B1718" t="s">
        <v>771</v>
      </c>
      <c r="C1718" t="s">
        <v>390</v>
      </c>
      <c r="D1718" t="s">
        <v>549</v>
      </c>
      <c r="E1718" t="s">
        <v>1454</v>
      </c>
      <c r="F1718" t="s">
        <v>1238</v>
      </c>
      <c r="G1718" t="s">
        <v>1350</v>
      </c>
      <c r="H1718">
        <v>3574</v>
      </c>
    </row>
    <row r="1719" spans="1:8" ht="12.75">
      <c r="A1719" s="962" t="s">
        <v>1360</v>
      </c>
      <c r="B1719" t="s">
        <v>771</v>
      </c>
      <c r="C1719" t="s">
        <v>390</v>
      </c>
      <c r="D1719" t="s">
        <v>549</v>
      </c>
      <c r="E1719" t="s">
        <v>1454</v>
      </c>
      <c r="F1719" t="s">
        <v>1238</v>
      </c>
      <c r="G1719" t="s">
        <v>1361</v>
      </c>
      <c r="H1719">
        <v>3711</v>
      </c>
    </row>
    <row r="1720" spans="1:8" ht="12.75">
      <c r="A1720" s="962" t="s">
        <v>1360</v>
      </c>
      <c r="B1720" t="s">
        <v>771</v>
      </c>
      <c r="C1720" t="s">
        <v>390</v>
      </c>
      <c r="D1720" t="s">
        <v>549</v>
      </c>
      <c r="E1720" t="s">
        <v>1454</v>
      </c>
      <c r="F1720" t="s">
        <v>1238</v>
      </c>
      <c r="G1720" t="s">
        <v>1362</v>
      </c>
      <c r="H1720">
        <v>5516</v>
      </c>
    </row>
    <row r="1721" spans="1:8" ht="12.75">
      <c r="A1721" s="962" t="s">
        <v>1360</v>
      </c>
      <c r="B1721" t="s">
        <v>771</v>
      </c>
      <c r="C1721" t="s">
        <v>390</v>
      </c>
      <c r="D1721" t="s">
        <v>549</v>
      </c>
      <c r="E1721" t="s">
        <v>1454</v>
      </c>
      <c r="F1721" t="s">
        <v>1238</v>
      </c>
      <c r="G1721" t="s">
        <v>1351</v>
      </c>
      <c r="H1721">
        <v>1811</v>
      </c>
    </row>
    <row r="1722" spans="1:8" ht="12.75">
      <c r="A1722" s="962" t="s">
        <v>1360</v>
      </c>
      <c r="B1722" t="s">
        <v>771</v>
      </c>
      <c r="C1722" t="s">
        <v>390</v>
      </c>
      <c r="D1722" t="s">
        <v>549</v>
      </c>
      <c r="E1722" t="s">
        <v>1454</v>
      </c>
      <c r="F1722" t="s">
        <v>1238</v>
      </c>
      <c r="G1722" t="s">
        <v>1352</v>
      </c>
      <c r="H1722">
        <v>2309</v>
      </c>
    </row>
    <row r="1723" spans="1:8" ht="12.75">
      <c r="A1723" s="962" t="s">
        <v>1360</v>
      </c>
      <c r="B1723" t="s">
        <v>771</v>
      </c>
      <c r="C1723" t="s">
        <v>390</v>
      </c>
      <c r="D1723" t="s">
        <v>549</v>
      </c>
      <c r="E1723" t="s">
        <v>1454</v>
      </c>
      <c r="F1723" t="s">
        <v>1238</v>
      </c>
      <c r="G1723" t="s">
        <v>1363</v>
      </c>
      <c r="H1723">
        <v>2309</v>
      </c>
    </row>
    <row r="1724" spans="1:8" ht="12.75">
      <c r="A1724" s="962" t="s">
        <v>1360</v>
      </c>
      <c r="B1724" t="s">
        <v>771</v>
      </c>
      <c r="C1724" t="s">
        <v>390</v>
      </c>
      <c r="D1724" t="s">
        <v>549</v>
      </c>
      <c r="E1724" t="s">
        <v>1454</v>
      </c>
      <c r="F1724" t="s">
        <v>1238</v>
      </c>
      <c r="G1724" t="s">
        <v>1364</v>
      </c>
      <c r="H1724">
        <v>5516</v>
      </c>
    </row>
    <row r="1725" spans="1:8" ht="12.75">
      <c r="A1725" s="962" t="s">
        <v>1360</v>
      </c>
      <c r="B1725" t="s">
        <v>771</v>
      </c>
      <c r="C1725" t="s">
        <v>390</v>
      </c>
      <c r="D1725" t="s">
        <v>549</v>
      </c>
      <c r="E1725" t="s">
        <v>1454</v>
      </c>
      <c r="F1725" t="s">
        <v>1238</v>
      </c>
      <c r="G1725" t="s">
        <v>1353</v>
      </c>
      <c r="H1725">
        <v>5516</v>
      </c>
    </row>
    <row r="1726" spans="1:8" ht="12.75">
      <c r="A1726" s="962" t="s">
        <v>1360</v>
      </c>
      <c r="B1726" t="s">
        <v>771</v>
      </c>
      <c r="C1726" t="s">
        <v>390</v>
      </c>
      <c r="D1726" t="s">
        <v>549</v>
      </c>
      <c r="E1726" t="s">
        <v>1454</v>
      </c>
      <c r="F1726" t="s">
        <v>1238</v>
      </c>
      <c r="G1726" t="s">
        <v>1365</v>
      </c>
      <c r="H1726">
        <v>1811</v>
      </c>
    </row>
    <row r="1727" spans="1:8" ht="12.75">
      <c r="A1727" s="962" t="s">
        <v>1360</v>
      </c>
      <c r="B1727" t="s">
        <v>771</v>
      </c>
      <c r="C1727" t="s">
        <v>390</v>
      </c>
      <c r="D1727" t="s">
        <v>549</v>
      </c>
      <c r="E1727" t="s">
        <v>1454</v>
      </c>
      <c r="F1727" t="s">
        <v>1238</v>
      </c>
      <c r="G1727" t="s">
        <v>1366</v>
      </c>
      <c r="H1727">
        <v>3711</v>
      </c>
    </row>
    <row r="1728" spans="1:8" ht="12.75">
      <c r="A1728" s="962" t="s">
        <v>1360</v>
      </c>
      <c r="B1728" t="s">
        <v>771</v>
      </c>
      <c r="C1728" t="s">
        <v>390</v>
      </c>
      <c r="D1728" t="s">
        <v>549</v>
      </c>
      <c r="E1728" t="s">
        <v>1454</v>
      </c>
      <c r="F1728" t="s">
        <v>1238</v>
      </c>
      <c r="G1728" t="s">
        <v>1367</v>
      </c>
      <c r="H1728">
        <v>2944</v>
      </c>
    </row>
    <row r="1729" spans="1:8" ht="12.75">
      <c r="A1729" s="962" t="s">
        <v>1360</v>
      </c>
      <c r="B1729" t="s">
        <v>771</v>
      </c>
      <c r="C1729" t="s">
        <v>390</v>
      </c>
      <c r="D1729" t="s">
        <v>549</v>
      </c>
      <c r="E1729" t="s">
        <v>1454</v>
      </c>
      <c r="F1729" t="s">
        <v>1238</v>
      </c>
      <c r="G1729" t="s">
        <v>1368</v>
      </c>
      <c r="H1729">
        <v>4946</v>
      </c>
    </row>
    <row r="1730" spans="1:8" ht="12.75">
      <c r="A1730" s="962" t="s">
        <v>1360</v>
      </c>
      <c r="B1730" t="s">
        <v>771</v>
      </c>
      <c r="C1730" t="s">
        <v>390</v>
      </c>
      <c r="D1730" t="s">
        <v>549</v>
      </c>
      <c r="E1730" t="s">
        <v>1454</v>
      </c>
      <c r="F1730" t="s">
        <v>116</v>
      </c>
      <c r="G1730" t="s">
        <v>1350</v>
      </c>
      <c r="H1730">
        <v>11645</v>
      </c>
    </row>
    <row r="1731" spans="1:8" ht="12.75">
      <c r="A1731" s="962" t="s">
        <v>1360</v>
      </c>
      <c r="B1731" t="s">
        <v>771</v>
      </c>
      <c r="C1731" t="s">
        <v>390</v>
      </c>
      <c r="D1731" t="s">
        <v>549</v>
      </c>
      <c r="E1731" t="s">
        <v>1454</v>
      </c>
      <c r="F1731" t="s">
        <v>116</v>
      </c>
      <c r="G1731" t="s">
        <v>1361</v>
      </c>
      <c r="H1731">
        <v>13908</v>
      </c>
    </row>
    <row r="1732" spans="1:8" ht="12.75">
      <c r="A1732" s="962" t="s">
        <v>1360</v>
      </c>
      <c r="B1732" t="s">
        <v>771</v>
      </c>
      <c r="C1732" t="s">
        <v>390</v>
      </c>
      <c r="D1732" t="s">
        <v>549</v>
      </c>
      <c r="E1732" t="s">
        <v>1454</v>
      </c>
      <c r="F1732" t="s">
        <v>116</v>
      </c>
      <c r="G1732" t="s">
        <v>1362</v>
      </c>
      <c r="H1732">
        <v>39084</v>
      </c>
    </row>
    <row r="1733" spans="1:8" ht="12.75">
      <c r="A1733" s="962" t="s">
        <v>1360</v>
      </c>
      <c r="B1733" t="s">
        <v>771</v>
      </c>
      <c r="C1733" t="s">
        <v>390</v>
      </c>
      <c r="D1733" t="s">
        <v>549</v>
      </c>
      <c r="E1733" t="s">
        <v>1454</v>
      </c>
      <c r="F1733" t="s">
        <v>116</v>
      </c>
      <c r="G1733" t="s">
        <v>1351</v>
      </c>
      <c r="H1733">
        <v>12014</v>
      </c>
    </row>
    <row r="1734" spans="1:8" ht="12.75">
      <c r="A1734" s="962" t="s">
        <v>1360</v>
      </c>
      <c r="B1734" t="s">
        <v>771</v>
      </c>
      <c r="C1734" t="s">
        <v>390</v>
      </c>
      <c r="D1734" t="s">
        <v>549</v>
      </c>
      <c r="E1734" t="s">
        <v>1454</v>
      </c>
      <c r="F1734" t="s">
        <v>116</v>
      </c>
      <c r="G1734" t="s">
        <v>1352</v>
      </c>
      <c r="H1734">
        <v>11384</v>
      </c>
    </row>
    <row r="1735" spans="1:8" ht="12.75">
      <c r="A1735" s="962" t="s">
        <v>1360</v>
      </c>
      <c r="B1735" t="s">
        <v>771</v>
      </c>
      <c r="C1735" t="s">
        <v>390</v>
      </c>
      <c r="D1735" t="s">
        <v>549</v>
      </c>
      <c r="E1735" t="s">
        <v>1454</v>
      </c>
      <c r="F1735" t="s">
        <v>116</v>
      </c>
      <c r="G1735" t="s">
        <v>1363</v>
      </c>
      <c r="H1735">
        <v>13716</v>
      </c>
    </row>
    <row r="1736" spans="1:8" ht="12.75">
      <c r="A1736" s="962" t="s">
        <v>1360</v>
      </c>
      <c r="B1736" t="s">
        <v>771</v>
      </c>
      <c r="C1736" t="s">
        <v>390</v>
      </c>
      <c r="D1736" t="s">
        <v>549</v>
      </c>
      <c r="E1736" t="s">
        <v>1454</v>
      </c>
      <c r="F1736" t="s">
        <v>116</v>
      </c>
      <c r="G1736" t="s">
        <v>1364</v>
      </c>
      <c r="H1736">
        <v>23809</v>
      </c>
    </row>
    <row r="1737" spans="1:8" ht="12.75">
      <c r="A1737" s="962" t="s">
        <v>1360</v>
      </c>
      <c r="B1737" t="s">
        <v>771</v>
      </c>
      <c r="C1737" t="s">
        <v>390</v>
      </c>
      <c r="D1737" t="s">
        <v>549</v>
      </c>
      <c r="E1737" t="s">
        <v>1454</v>
      </c>
      <c r="F1737" t="s">
        <v>116</v>
      </c>
      <c r="G1737" t="s">
        <v>1353</v>
      </c>
      <c r="H1737">
        <v>20409</v>
      </c>
    </row>
    <row r="1738" spans="1:8" ht="12.75">
      <c r="A1738" s="962" t="s">
        <v>1360</v>
      </c>
      <c r="B1738" t="s">
        <v>771</v>
      </c>
      <c r="C1738" t="s">
        <v>390</v>
      </c>
      <c r="D1738" t="s">
        <v>549</v>
      </c>
      <c r="E1738" t="s">
        <v>1454</v>
      </c>
      <c r="F1738" t="s">
        <v>116</v>
      </c>
      <c r="G1738" t="s">
        <v>1365</v>
      </c>
      <c r="H1738">
        <v>10874</v>
      </c>
    </row>
    <row r="1739" spans="1:8" ht="12.75">
      <c r="A1739" s="962" t="s">
        <v>1360</v>
      </c>
      <c r="B1739" t="s">
        <v>771</v>
      </c>
      <c r="C1739" t="s">
        <v>390</v>
      </c>
      <c r="D1739" t="s">
        <v>549</v>
      </c>
      <c r="E1739" t="s">
        <v>1454</v>
      </c>
      <c r="F1739" t="s">
        <v>116</v>
      </c>
      <c r="G1739" t="s">
        <v>1366</v>
      </c>
      <c r="H1739">
        <v>10875</v>
      </c>
    </row>
    <row r="1740" spans="1:8" ht="12.75">
      <c r="A1740" s="962" t="s">
        <v>1360</v>
      </c>
      <c r="B1740" t="s">
        <v>771</v>
      </c>
      <c r="C1740" t="s">
        <v>390</v>
      </c>
      <c r="D1740" t="s">
        <v>549</v>
      </c>
      <c r="E1740" t="s">
        <v>1454</v>
      </c>
      <c r="F1740" t="s">
        <v>116</v>
      </c>
      <c r="G1740" t="s">
        <v>1367</v>
      </c>
      <c r="H1740">
        <v>10965</v>
      </c>
    </row>
    <row r="1741" spans="1:8" ht="12.75">
      <c r="A1741" s="962" t="s">
        <v>1360</v>
      </c>
      <c r="B1741" t="s">
        <v>771</v>
      </c>
      <c r="C1741" t="s">
        <v>390</v>
      </c>
      <c r="D1741" t="s">
        <v>549</v>
      </c>
      <c r="E1741" t="s">
        <v>1454</v>
      </c>
      <c r="F1741" t="s">
        <v>116</v>
      </c>
      <c r="G1741" t="s">
        <v>1368</v>
      </c>
      <c r="H1741">
        <v>31881</v>
      </c>
    </row>
    <row r="1742" spans="1:8" ht="12.75">
      <c r="A1742" s="962" t="s">
        <v>1360</v>
      </c>
      <c r="B1742" t="s">
        <v>769</v>
      </c>
      <c r="C1742" t="s">
        <v>390</v>
      </c>
      <c r="D1742" t="s">
        <v>549</v>
      </c>
      <c r="E1742" t="s">
        <v>1455</v>
      </c>
      <c r="F1742" t="s">
        <v>115</v>
      </c>
      <c r="G1742" t="s">
        <v>1350</v>
      </c>
      <c r="H1742">
        <v>16680</v>
      </c>
    </row>
    <row r="1743" spans="1:8" ht="12.75">
      <c r="A1743" s="962" t="s">
        <v>1360</v>
      </c>
      <c r="B1743" t="s">
        <v>769</v>
      </c>
      <c r="C1743" t="s">
        <v>390</v>
      </c>
      <c r="D1743" t="s">
        <v>549</v>
      </c>
      <c r="E1743" t="s">
        <v>1455</v>
      </c>
      <c r="F1743" t="s">
        <v>115</v>
      </c>
      <c r="G1743" t="s">
        <v>1361</v>
      </c>
      <c r="H1743">
        <v>16680</v>
      </c>
    </row>
    <row r="1744" spans="1:8" ht="12.75">
      <c r="A1744" s="962" t="s">
        <v>1360</v>
      </c>
      <c r="B1744" t="s">
        <v>769</v>
      </c>
      <c r="C1744" t="s">
        <v>390</v>
      </c>
      <c r="D1744" t="s">
        <v>549</v>
      </c>
      <c r="E1744" t="s">
        <v>1455</v>
      </c>
      <c r="F1744" t="s">
        <v>115</v>
      </c>
      <c r="G1744" t="s">
        <v>1362</v>
      </c>
      <c r="H1744">
        <v>16680</v>
      </c>
    </row>
    <row r="1745" spans="1:8" ht="12.75">
      <c r="A1745" s="962" t="s">
        <v>1360</v>
      </c>
      <c r="B1745" t="s">
        <v>769</v>
      </c>
      <c r="C1745" t="s">
        <v>390</v>
      </c>
      <c r="D1745" t="s">
        <v>549</v>
      </c>
      <c r="E1745" t="s">
        <v>1455</v>
      </c>
      <c r="F1745" t="s">
        <v>115</v>
      </c>
      <c r="G1745" t="s">
        <v>1351</v>
      </c>
      <c r="H1745">
        <v>16680</v>
      </c>
    </row>
    <row r="1746" spans="1:8" ht="12.75">
      <c r="A1746" s="962" t="s">
        <v>1360</v>
      </c>
      <c r="B1746" t="s">
        <v>769</v>
      </c>
      <c r="C1746" t="s">
        <v>390</v>
      </c>
      <c r="D1746" t="s">
        <v>549</v>
      </c>
      <c r="E1746" t="s">
        <v>1455</v>
      </c>
      <c r="F1746" t="s">
        <v>115</v>
      </c>
      <c r="G1746" t="s">
        <v>1352</v>
      </c>
      <c r="H1746">
        <v>16680</v>
      </c>
    </row>
    <row r="1747" spans="1:8" ht="12.75">
      <c r="A1747" s="962" t="s">
        <v>1360</v>
      </c>
      <c r="B1747" t="s">
        <v>769</v>
      </c>
      <c r="C1747" t="s">
        <v>390</v>
      </c>
      <c r="D1747" t="s">
        <v>549</v>
      </c>
      <c r="E1747" t="s">
        <v>1455</v>
      </c>
      <c r="F1747" t="s">
        <v>115</v>
      </c>
      <c r="G1747" t="s">
        <v>1363</v>
      </c>
      <c r="H1747">
        <v>16680</v>
      </c>
    </row>
    <row r="1748" spans="1:8" ht="12.75">
      <c r="A1748" s="962" t="s">
        <v>1360</v>
      </c>
      <c r="B1748" t="s">
        <v>769</v>
      </c>
      <c r="C1748" t="s">
        <v>390</v>
      </c>
      <c r="D1748" t="s">
        <v>549</v>
      </c>
      <c r="E1748" t="s">
        <v>1455</v>
      </c>
      <c r="F1748" t="s">
        <v>115</v>
      </c>
      <c r="G1748" t="s">
        <v>1364</v>
      </c>
      <c r="H1748">
        <v>16680</v>
      </c>
    </row>
    <row r="1749" spans="1:8" ht="12.75">
      <c r="A1749" s="962" t="s">
        <v>1360</v>
      </c>
      <c r="B1749" t="s">
        <v>769</v>
      </c>
      <c r="C1749" t="s">
        <v>390</v>
      </c>
      <c r="D1749" t="s">
        <v>549</v>
      </c>
      <c r="E1749" t="s">
        <v>1455</v>
      </c>
      <c r="F1749" t="s">
        <v>115</v>
      </c>
      <c r="G1749" t="s">
        <v>1353</v>
      </c>
      <c r="H1749">
        <v>16680</v>
      </c>
    </row>
    <row r="1750" spans="1:8" ht="12.75">
      <c r="A1750" s="962" t="s">
        <v>1360</v>
      </c>
      <c r="B1750" t="s">
        <v>769</v>
      </c>
      <c r="C1750" t="s">
        <v>390</v>
      </c>
      <c r="D1750" t="s">
        <v>549</v>
      </c>
      <c r="E1750" t="s">
        <v>1455</v>
      </c>
      <c r="F1750" t="s">
        <v>115</v>
      </c>
      <c r="G1750" t="s">
        <v>1365</v>
      </c>
      <c r="H1750">
        <v>16680</v>
      </c>
    </row>
    <row r="1751" spans="1:8" ht="12.75">
      <c r="A1751" s="962" t="s">
        <v>1360</v>
      </c>
      <c r="B1751" t="s">
        <v>769</v>
      </c>
      <c r="C1751" t="s">
        <v>390</v>
      </c>
      <c r="D1751" t="s">
        <v>549</v>
      </c>
      <c r="E1751" t="s">
        <v>1455</v>
      </c>
      <c r="F1751" t="s">
        <v>115</v>
      </c>
      <c r="G1751" t="s">
        <v>1366</v>
      </c>
      <c r="H1751">
        <v>16680</v>
      </c>
    </row>
    <row r="1752" spans="1:8" ht="12.75">
      <c r="A1752" s="962" t="s">
        <v>1360</v>
      </c>
      <c r="B1752" t="s">
        <v>769</v>
      </c>
      <c r="C1752" t="s">
        <v>390</v>
      </c>
      <c r="D1752" t="s">
        <v>549</v>
      </c>
      <c r="E1752" t="s">
        <v>1455</v>
      </c>
      <c r="F1752" t="s">
        <v>115</v>
      </c>
      <c r="G1752" t="s">
        <v>1367</v>
      </c>
      <c r="H1752">
        <v>16680</v>
      </c>
    </row>
    <row r="1753" spans="1:8" ht="12.75">
      <c r="A1753" s="962" t="s">
        <v>1360</v>
      </c>
      <c r="B1753" t="s">
        <v>769</v>
      </c>
      <c r="C1753" t="s">
        <v>390</v>
      </c>
      <c r="D1753" t="s">
        <v>549</v>
      </c>
      <c r="E1753" t="s">
        <v>1455</v>
      </c>
      <c r="F1753" t="s">
        <v>115</v>
      </c>
      <c r="G1753" t="s">
        <v>1368</v>
      </c>
      <c r="H1753">
        <v>16680</v>
      </c>
    </row>
    <row r="1754" spans="1:8" ht="12.75">
      <c r="A1754" s="962" t="s">
        <v>1360</v>
      </c>
      <c r="B1754" t="s">
        <v>776</v>
      </c>
      <c r="C1754" t="s">
        <v>390</v>
      </c>
      <c r="D1754" t="s">
        <v>549</v>
      </c>
      <c r="E1754" t="s">
        <v>390</v>
      </c>
      <c r="F1754" t="s">
        <v>116</v>
      </c>
      <c r="G1754" t="s">
        <v>1350</v>
      </c>
      <c r="H1754">
        <v>111313</v>
      </c>
    </row>
    <row r="1755" spans="1:8" ht="12.75">
      <c r="A1755" s="962" t="s">
        <v>1360</v>
      </c>
      <c r="B1755" t="s">
        <v>776</v>
      </c>
      <c r="C1755" t="s">
        <v>390</v>
      </c>
      <c r="D1755" t="s">
        <v>549</v>
      </c>
      <c r="E1755" t="s">
        <v>390</v>
      </c>
      <c r="F1755" t="s">
        <v>116</v>
      </c>
      <c r="G1755" t="s">
        <v>1361</v>
      </c>
      <c r="H1755">
        <v>72898</v>
      </c>
    </row>
    <row r="1756" spans="1:8" ht="12.75">
      <c r="A1756" s="962" t="s">
        <v>1360</v>
      </c>
      <c r="B1756" t="s">
        <v>776</v>
      </c>
      <c r="C1756" t="s">
        <v>390</v>
      </c>
      <c r="D1756" t="s">
        <v>549</v>
      </c>
      <c r="E1756" t="s">
        <v>390</v>
      </c>
      <c r="F1756" t="s">
        <v>116</v>
      </c>
      <c r="G1756" t="s">
        <v>1362</v>
      </c>
      <c r="H1756">
        <v>124673</v>
      </c>
    </row>
    <row r="1757" spans="1:8" ht="12.75">
      <c r="A1757" s="962" t="s">
        <v>1360</v>
      </c>
      <c r="B1757" t="s">
        <v>776</v>
      </c>
      <c r="C1757" t="s">
        <v>390</v>
      </c>
      <c r="D1757" t="s">
        <v>549</v>
      </c>
      <c r="E1757" t="s">
        <v>390</v>
      </c>
      <c r="F1757" t="s">
        <v>116</v>
      </c>
      <c r="G1757" t="s">
        <v>1351</v>
      </c>
      <c r="H1757">
        <v>122063</v>
      </c>
    </row>
    <row r="1758" spans="1:8" ht="12.75">
      <c r="A1758" s="962" t="s">
        <v>1360</v>
      </c>
      <c r="B1758" t="s">
        <v>776</v>
      </c>
      <c r="C1758" t="s">
        <v>390</v>
      </c>
      <c r="D1758" t="s">
        <v>549</v>
      </c>
      <c r="E1758" t="s">
        <v>390</v>
      </c>
      <c r="F1758" t="s">
        <v>116</v>
      </c>
      <c r="G1758" t="s">
        <v>1352</v>
      </c>
      <c r="H1758">
        <v>108098</v>
      </c>
    </row>
    <row r="1759" spans="1:8" ht="12.75">
      <c r="A1759" s="962" t="s">
        <v>1360</v>
      </c>
      <c r="B1759" t="s">
        <v>776</v>
      </c>
      <c r="C1759" t="s">
        <v>390</v>
      </c>
      <c r="D1759" t="s">
        <v>549</v>
      </c>
      <c r="E1759" t="s">
        <v>390</v>
      </c>
      <c r="F1759" t="s">
        <v>116</v>
      </c>
      <c r="G1759" t="s">
        <v>1363</v>
      </c>
      <c r="H1759">
        <v>82258</v>
      </c>
    </row>
    <row r="1760" spans="1:8" ht="12.75">
      <c r="A1760" s="962" t="s">
        <v>1360</v>
      </c>
      <c r="B1760" t="s">
        <v>776</v>
      </c>
      <c r="C1760" t="s">
        <v>390</v>
      </c>
      <c r="D1760" t="s">
        <v>549</v>
      </c>
      <c r="E1760" t="s">
        <v>390</v>
      </c>
      <c r="F1760" t="s">
        <v>116</v>
      </c>
      <c r="G1760" t="s">
        <v>1364</v>
      </c>
      <c r="H1760">
        <v>86383</v>
      </c>
    </row>
    <row r="1761" spans="1:8" ht="12.75">
      <c r="A1761" s="962" t="s">
        <v>1360</v>
      </c>
      <c r="B1761" t="s">
        <v>776</v>
      </c>
      <c r="C1761" t="s">
        <v>390</v>
      </c>
      <c r="D1761" t="s">
        <v>549</v>
      </c>
      <c r="E1761" t="s">
        <v>390</v>
      </c>
      <c r="F1761" t="s">
        <v>116</v>
      </c>
      <c r="G1761" t="s">
        <v>1353</v>
      </c>
      <c r="H1761">
        <v>121313</v>
      </c>
    </row>
    <row r="1762" spans="1:8" ht="12.75">
      <c r="A1762" s="962" t="s">
        <v>1360</v>
      </c>
      <c r="B1762" t="s">
        <v>776</v>
      </c>
      <c r="C1762" t="s">
        <v>390</v>
      </c>
      <c r="D1762" t="s">
        <v>549</v>
      </c>
      <c r="E1762" t="s">
        <v>390</v>
      </c>
      <c r="F1762" t="s">
        <v>116</v>
      </c>
      <c r="G1762" t="s">
        <v>1365</v>
      </c>
      <c r="H1762">
        <v>104413</v>
      </c>
    </row>
    <row r="1763" spans="1:8" ht="12.75">
      <c r="A1763" s="962" t="s">
        <v>1360</v>
      </c>
      <c r="B1763" t="s">
        <v>776</v>
      </c>
      <c r="C1763" t="s">
        <v>390</v>
      </c>
      <c r="D1763" t="s">
        <v>549</v>
      </c>
      <c r="E1763" t="s">
        <v>390</v>
      </c>
      <c r="F1763" t="s">
        <v>116</v>
      </c>
      <c r="G1763" t="s">
        <v>1366</v>
      </c>
      <c r="H1763">
        <v>118098</v>
      </c>
    </row>
    <row r="1764" spans="1:8" ht="12.75">
      <c r="A1764" s="962" t="s">
        <v>1360</v>
      </c>
      <c r="B1764" t="s">
        <v>776</v>
      </c>
      <c r="C1764" t="s">
        <v>390</v>
      </c>
      <c r="D1764" t="s">
        <v>549</v>
      </c>
      <c r="E1764" t="s">
        <v>390</v>
      </c>
      <c r="F1764" t="s">
        <v>116</v>
      </c>
      <c r="G1764" t="s">
        <v>1367</v>
      </c>
      <c r="H1764">
        <v>122798</v>
      </c>
    </row>
    <row r="1765" spans="1:8" ht="12.75">
      <c r="A1765" s="962" t="s">
        <v>1360</v>
      </c>
      <c r="B1765" t="s">
        <v>776</v>
      </c>
      <c r="C1765" t="s">
        <v>390</v>
      </c>
      <c r="D1765" t="s">
        <v>549</v>
      </c>
      <c r="E1765" t="s">
        <v>390</v>
      </c>
      <c r="F1765" t="s">
        <v>116</v>
      </c>
      <c r="G1765" t="s">
        <v>1368</v>
      </c>
      <c r="H1765">
        <v>98273</v>
      </c>
    </row>
    <row r="1766" spans="1:8" ht="12.75">
      <c r="A1766" s="962" t="s">
        <v>1360</v>
      </c>
      <c r="B1766" t="s">
        <v>776</v>
      </c>
      <c r="C1766" t="s">
        <v>390</v>
      </c>
      <c r="D1766" t="s">
        <v>549</v>
      </c>
      <c r="E1766" t="s">
        <v>1456</v>
      </c>
      <c r="F1766" t="s">
        <v>1238</v>
      </c>
      <c r="G1766" t="s">
        <v>1350</v>
      </c>
      <c r="H1766">
        <v>25255</v>
      </c>
    </row>
    <row r="1767" spans="1:8" ht="12.75">
      <c r="A1767" s="962" t="s">
        <v>1360</v>
      </c>
      <c r="B1767" t="s">
        <v>776</v>
      </c>
      <c r="C1767" t="s">
        <v>390</v>
      </c>
      <c r="D1767" t="s">
        <v>549</v>
      </c>
      <c r="E1767" t="s">
        <v>1456</v>
      </c>
      <c r="F1767" t="s">
        <v>1238</v>
      </c>
      <c r="G1767" t="s">
        <v>1361</v>
      </c>
      <c r="H1767">
        <v>7375</v>
      </c>
    </row>
    <row r="1768" spans="1:8" ht="12.75">
      <c r="A1768" s="962" t="s">
        <v>1360</v>
      </c>
      <c r="B1768" t="s">
        <v>776</v>
      </c>
      <c r="C1768" t="s">
        <v>390</v>
      </c>
      <c r="D1768" t="s">
        <v>549</v>
      </c>
      <c r="E1768" t="s">
        <v>1456</v>
      </c>
      <c r="F1768" t="s">
        <v>1238</v>
      </c>
      <c r="G1768" t="s">
        <v>1362</v>
      </c>
      <c r="H1768">
        <v>16761</v>
      </c>
    </row>
    <row r="1769" spans="1:8" ht="12.75">
      <c r="A1769" s="962" t="s">
        <v>1360</v>
      </c>
      <c r="B1769" t="s">
        <v>776</v>
      </c>
      <c r="C1769" t="s">
        <v>390</v>
      </c>
      <c r="D1769" t="s">
        <v>549</v>
      </c>
      <c r="E1769" t="s">
        <v>1456</v>
      </c>
      <c r="F1769" t="s">
        <v>1238</v>
      </c>
      <c r="G1769" t="s">
        <v>1351</v>
      </c>
      <c r="H1769">
        <v>6025</v>
      </c>
    </row>
    <row r="1770" spans="1:8" ht="12.75">
      <c r="A1770" s="962" t="s">
        <v>1360</v>
      </c>
      <c r="B1770" t="s">
        <v>776</v>
      </c>
      <c r="C1770" t="s">
        <v>390</v>
      </c>
      <c r="D1770" t="s">
        <v>549</v>
      </c>
      <c r="E1770" t="s">
        <v>1456</v>
      </c>
      <c r="F1770" t="s">
        <v>1238</v>
      </c>
      <c r="G1770" t="s">
        <v>1352</v>
      </c>
      <c r="H1770">
        <v>5475</v>
      </c>
    </row>
    <row r="1771" spans="1:8" ht="12.75">
      <c r="A1771" s="962" t="s">
        <v>1360</v>
      </c>
      <c r="B1771" t="s">
        <v>776</v>
      </c>
      <c r="C1771" t="s">
        <v>390</v>
      </c>
      <c r="D1771" t="s">
        <v>549</v>
      </c>
      <c r="E1771" t="s">
        <v>1456</v>
      </c>
      <c r="F1771" t="s">
        <v>1238</v>
      </c>
      <c r="G1771" t="s">
        <v>1363</v>
      </c>
      <c r="H1771">
        <v>15125</v>
      </c>
    </row>
    <row r="1772" spans="1:8" ht="12.75">
      <c r="A1772" s="962" t="s">
        <v>1360</v>
      </c>
      <c r="B1772" t="s">
        <v>776</v>
      </c>
      <c r="C1772" t="s">
        <v>390</v>
      </c>
      <c r="D1772" t="s">
        <v>549</v>
      </c>
      <c r="E1772" t="s">
        <v>1456</v>
      </c>
      <c r="F1772" t="s">
        <v>1238</v>
      </c>
      <c r="G1772" t="s">
        <v>1364</v>
      </c>
      <c r="H1772">
        <v>15661</v>
      </c>
    </row>
    <row r="1773" spans="1:8" ht="12.75">
      <c r="A1773" s="962" t="s">
        <v>1360</v>
      </c>
      <c r="B1773" t="s">
        <v>776</v>
      </c>
      <c r="C1773" t="s">
        <v>390</v>
      </c>
      <c r="D1773" t="s">
        <v>549</v>
      </c>
      <c r="E1773" t="s">
        <v>1456</v>
      </c>
      <c r="F1773" t="s">
        <v>1238</v>
      </c>
      <c r="G1773" t="s">
        <v>1353</v>
      </c>
      <c r="H1773">
        <v>16061</v>
      </c>
    </row>
    <row r="1774" spans="1:8" ht="12.75">
      <c r="A1774" s="962" t="s">
        <v>1360</v>
      </c>
      <c r="B1774" t="s">
        <v>776</v>
      </c>
      <c r="C1774" t="s">
        <v>390</v>
      </c>
      <c r="D1774" t="s">
        <v>549</v>
      </c>
      <c r="E1774" t="s">
        <v>1456</v>
      </c>
      <c r="F1774" t="s">
        <v>1238</v>
      </c>
      <c r="G1774" t="s">
        <v>1365</v>
      </c>
      <c r="H1774">
        <v>17050</v>
      </c>
    </row>
    <row r="1775" spans="1:8" ht="12.75">
      <c r="A1775" s="962" t="s">
        <v>1360</v>
      </c>
      <c r="B1775" t="s">
        <v>776</v>
      </c>
      <c r="C1775" t="s">
        <v>390</v>
      </c>
      <c r="D1775" t="s">
        <v>549</v>
      </c>
      <c r="E1775" t="s">
        <v>1456</v>
      </c>
      <c r="F1775" t="s">
        <v>1238</v>
      </c>
      <c r="G1775" t="s">
        <v>1366</v>
      </c>
      <c r="H1775">
        <v>5025</v>
      </c>
    </row>
    <row r="1776" spans="1:8" ht="12.75">
      <c r="A1776" s="962" t="s">
        <v>1360</v>
      </c>
      <c r="B1776" t="s">
        <v>776</v>
      </c>
      <c r="C1776" t="s">
        <v>390</v>
      </c>
      <c r="D1776" t="s">
        <v>549</v>
      </c>
      <c r="E1776" t="s">
        <v>1456</v>
      </c>
      <c r="F1776" t="s">
        <v>1238</v>
      </c>
      <c r="G1776" t="s">
        <v>1367</v>
      </c>
      <c r="H1776">
        <v>13705</v>
      </c>
    </row>
    <row r="1777" spans="1:8" ht="12.75">
      <c r="A1777" s="962" t="s">
        <v>1360</v>
      </c>
      <c r="B1777" t="s">
        <v>776</v>
      </c>
      <c r="C1777" t="s">
        <v>390</v>
      </c>
      <c r="D1777" t="s">
        <v>549</v>
      </c>
      <c r="E1777" t="s">
        <v>1456</v>
      </c>
      <c r="F1777" t="s">
        <v>1238</v>
      </c>
      <c r="G1777" t="s">
        <v>1368</v>
      </c>
      <c r="H1777">
        <v>33711</v>
      </c>
    </row>
    <row r="1778" spans="1:8" ht="12.75">
      <c r="A1778" s="962" t="s">
        <v>1360</v>
      </c>
      <c r="B1778" t="s">
        <v>776</v>
      </c>
      <c r="C1778" t="s">
        <v>390</v>
      </c>
      <c r="D1778" t="s">
        <v>549</v>
      </c>
      <c r="E1778" t="s">
        <v>1456</v>
      </c>
      <c r="F1778" t="s">
        <v>116</v>
      </c>
      <c r="G1778" t="s">
        <v>1350</v>
      </c>
      <c r="H1778">
        <v>9125</v>
      </c>
    </row>
    <row r="1779" spans="1:8" ht="12.75">
      <c r="A1779" s="962" t="s">
        <v>1360</v>
      </c>
      <c r="B1779" t="s">
        <v>776</v>
      </c>
      <c r="C1779" t="s">
        <v>390</v>
      </c>
      <c r="D1779" t="s">
        <v>549</v>
      </c>
      <c r="E1779" t="s">
        <v>1456</v>
      </c>
      <c r="F1779" t="s">
        <v>116</v>
      </c>
      <c r="G1779" t="s">
        <v>1361</v>
      </c>
      <c r="H1779">
        <v>400</v>
      </c>
    </row>
    <row r="1780" spans="1:8" ht="12.75">
      <c r="A1780" s="962" t="s">
        <v>1360</v>
      </c>
      <c r="B1780" t="s">
        <v>776</v>
      </c>
      <c r="C1780" t="s">
        <v>390</v>
      </c>
      <c r="D1780" t="s">
        <v>549</v>
      </c>
      <c r="E1780" t="s">
        <v>1456</v>
      </c>
      <c r="F1780" t="s">
        <v>116</v>
      </c>
      <c r="G1780" t="s">
        <v>1362</v>
      </c>
      <c r="H1780">
        <v>2800</v>
      </c>
    </row>
    <row r="1781" spans="1:8" ht="12.75">
      <c r="A1781" s="962" t="s">
        <v>1360</v>
      </c>
      <c r="B1781" t="s">
        <v>776</v>
      </c>
      <c r="C1781" t="s">
        <v>390</v>
      </c>
      <c r="D1781" t="s">
        <v>549</v>
      </c>
      <c r="E1781" t="s">
        <v>1456</v>
      </c>
      <c r="F1781" t="s">
        <v>116</v>
      </c>
      <c r="G1781" t="s">
        <v>1351</v>
      </c>
      <c r="H1781">
        <v>400</v>
      </c>
    </row>
    <row r="1782" spans="1:8" ht="12.75">
      <c r="A1782" s="962" t="s">
        <v>1360</v>
      </c>
      <c r="B1782" t="s">
        <v>776</v>
      </c>
      <c r="C1782" t="s">
        <v>390</v>
      </c>
      <c r="D1782" t="s">
        <v>549</v>
      </c>
      <c r="E1782" t="s">
        <v>1456</v>
      </c>
      <c r="F1782" t="s">
        <v>116</v>
      </c>
      <c r="G1782" t="s">
        <v>1352</v>
      </c>
      <c r="H1782">
        <v>3375</v>
      </c>
    </row>
    <row r="1783" spans="1:8" ht="12.75">
      <c r="A1783" s="962" t="s">
        <v>1360</v>
      </c>
      <c r="B1783" t="s">
        <v>776</v>
      </c>
      <c r="C1783" t="s">
        <v>390</v>
      </c>
      <c r="D1783" t="s">
        <v>549</v>
      </c>
      <c r="E1783" t="s">
        <v>1456</v>
      </c>
      <c r="F1783" t="s">
        <v>116</v>
      </c>
      <c r="G1783" t="s">
        <v>1363</v>
      </c>
      <c r="H1783">
        <v>5425</v>
      </c>
    </row>
    <row r="1784" spans="1:8" ht="12.75">
      <c r="A1784" s="962" t="s">
        <v>1360</v>
      </c>
      <c r="B1784" t="s">
        <v>776</v>
      </c>
      <c r="C1784" t="s">
        <v>390</v>
      </c>
      <c r="D1784" t="s">
        <v>549</v>
      </c>
      <c r="E1784" t="s">
        <v>1456</v>
      </c>
      <c r="F1784" t="s">
        <v>116</v>
      </c>
      <c r="G1784" t="s">
        <v>1364</v>
      </c>
      <c r="H1784">
        <v>3850</v>
      </c>
    </row>
    <row r="1785" spans="1:8" ht="12.75">
      <c r="A1785" s="962" t="s">
        <v>1360</v>
      </c>
      <c r="B1785" t="s">
        <v>776</v>
      </c>
      <c r="C1785" t="s">
        <v>390</v>
      </c>
      <c r="D1785" t="s">
        <v>549</v>
      </c>
      <c r="E1785" t="s">
        <v>1456</v>
      </c>
      <c r="F1785" t="s">
        <v>116</v>
      </c>
      <c r="G1785" t="s">
        <v>1353</v>
      </c>
      <c r="H1785">
        <v>22830</v>
      </c>
    </row>
    <row r="1786" spans="1:8" ht="12.75">
      <c r="A1786" s="962" t="s">
        <v>1360</v>
      </c>
      <c r="B1786" t="s">
        <v>776</v>
      </c>
      <c r="C1786" t="s">
        <v>390</v>
      </c>
      <c r="D1786" t="s">
        <v>549</v>
      </c>
      <c r="E1786" t="s">
        <v>1456</v>
      </c>
      <c r="F1786" t="s">
        <v>116</v>
      </c>
      <c r="G1786" t="s">
        <v>1365</v>
      </c>
      <c r="H1786">
        <v>6650</v>
      </c>
    </row>
    <row r="1787" spans="1:8" ht="12.75">
      <c r="A1787" s="962" t="s">
        <v>1360</v>
      </c>
      <c r="B1787" t="s">
        <v>776</v>
      </c>
      <c r="C1787" t="s">
        <v>390</v>
      </c>
      <c r="D1787" t="s">
        <v>549</v>
      </c>
      <c r="E1787" t="s">
        <v>1456</v>
      </c>
      <c r="F1787" t="s">
        <v>116</v>
      </c>
      <c r="G1787" t="s">
        <v>1366</v>
      </c>
      <c r="H1787">
        <v>1150</v>
      </c>
    </row>
    <row r="1788" spans="1:8" ht="12.75">
      <c r="A1788" s="962" t="s">
        <v>1360</v>
      </c>
      <c r="B1788" t="s">
        <v>776</v>
      </c>
      <c r="C1788" t="s">
        <v>390</v>
      </c>
      <c r="D1788" t="s">
        <v>549</v>
      </c>
      <c r="E1788" t="s">
        <v>1456</v>
      </c>
      <c r="F1788" t="s">
        <v>116</v>
      </c>
      <c r="G1788" t="s">
        <v>1367</v>
      </c>
      <c r="H1788">
        <v>7425</v>
      </c>
    </row>
    <row r="1789" spans="1:8" ht="12.75">
      <c r="A1789" s="962" t="s">
        <v>1360</v>
      </c>
      <c r="B1789" t="s">
        <v>776</v>
      </c>
      <c r="C1789" t="s">
        <v>390</v>
      </c>
      <c r="D1789" t="s">
        <v>549</v>
      </c>
      <c r="E1789" t="s">
        <v>1456</v>
      </c>
      <c r="F1789" t="s">
        <v>116</v>
      </c>
      <c r="G1789" t="s">
        <v>1368</v>
      </c>
      <c r="H1789">
        <v>9950</v>
      </c>
    </row>
    <row r="1790" spans="1:8" ht="12.75">
      <c r="A1790" s="962" t="s">
        <v>1360</v>
      </c>
      <c r="B1790" t="s">
        <v>776</v>
      </c>
      <c r="C1790" t="s">
        <v>390</v>
      </c>
      <c r="D1790" t="s">
        <v>549</v>
      </c>
      <c r="E1790" t="s">
        <v>1457</v>
      </c>
      <c r="F1790" t="s">
        <v>116</v>
      </c>
      <c r="G1790" t="s">
        <v>1350</v>
      </c>
      <c r="H1790">
        <v>11677</v>
      </c>
    </row>
    <row r="1791" spans="1:8" ht="12.75">
      <c r="A1791" s="962" t="s">
        <v>1360</v>
      </c>
      <c r="B1791" t="s">
        <v>776</v>
      </c>
      <c r="C1791" t="s">
        <v>390</v>
      </c>
      <c r="D1791" t="s">
        <v>549</v>
      </c>
      <c r="E1791" t="s">
        <v>1457</v>
      </c>
      <c r="F1791" t="s">
        <v>116</v>
      </c>
      <c r="G1791" t="s">
        <v>1361</v>
      </c>
      <c r="H1791">
        <v>5877</v>
      </c>
    </row>
    <row r="1792" spans="1:8" ht="12.75">
      <c r="A1792" s="962" t="s">
        <v>1360</v>
      </c>
      <c r="B1792" t="s">
        <v>776</v>
      </c>
      <c r="C1792" t="s">
        <v>390</v>
      </c>
      <c r="D1792" t="s">
        <v>549</v>
      </c>
      <c r="E1792" t="s">
        <v>1457</v>
      </c>
      <c r="F1792" t="s">
        <v>116</v>
      </c>
      <c r="G1792" t="s">
        <v>1362</v>
      </c>
      <c r="H1792">
        <v>10377</v>
      </c>
    </row>
    <row r="1793" spans="1:8" ht="12.75">
      <c r="A1793" s="962" t="s">
        <v>1360</v>
      </c>
      <c r="B1793" t="s">
        <v>776</v>
      </c>
      <c r="C1793" t="s">
        <v>390</v>
      </c>
      <c r="D1793" t="s">
        <v>549</v>
      </c>
      <c r="E1793" t="s">
        <v>1457</v>
      </c>
      <c r="F1793" t="s">
        <v>116</v>
      </c>
      <c r="G1793" t="s">
        <v>1351</v>
      </c>
      <c r="H1793">
        <v>3877</v>
      </c>
    </row>
    <row r="1794" spans="1:8" ht="12.75">
      <c r="A1794" s="962" t="s">
        <v>1360</v>
      </c>
      <c r="B1794" t="s">
        <v>776</v>
      </c>
      <c r="C1794" t="s">
        <v>390</v>
      </c>
      <c r="D1794" t="s">
        <v>549</v>
      </c>
      <c r="E1794" t="s">
        <v>1457</v>
      </c>
      <c r="F1794" t="s">
        <v>116</v>
      </c>
      <c r="G1794" t="s">
        <v>1352</v>
      </c>
      <c r="H1794">
        <v>3877</v>
      </c>
    </row>
    <row r="1795" spans="1:8" ht="12.75">
      <c r="A1795" s="962" t="s">
        <v>1360</v>
      </c>
      <c r="B1795" t="s">
        <v>776</v>
      </c>
      <c r="C1795" t="s">
        <v>390</v>
      </c>
      <c r="D1795" t="s">
        <v>549</v>
      </c>
      <c r="E1795" t="s">
        <v>1457</v>
      </c>
      <c r="F1795" t="s">
        <v>116</v>
      </c>
      <c r="G1795" t="s">
        <v>1363</v>
      </c>
      <c r="H1795">
        <v>5877</v>
      </c>
    </row>
    <row r="1796" spans="1:8" ht="12.75">
      <c r="A1796" s="962" t="s">
        <v>1360</v>
      </c>
      <c r="B1796" t="s">
        <v>776</v>
      </c>
      <c r="C1796" t="s">
        <v>390</v>
      </c>
      <c r="D1796" t="s">
        <v>549</v>
      </c>
      <c r="E1796" t="s">
        <v>1457</v>
      </c>
      <c r="F1796" t="s">
        <v>116</v>
      </c>
      <c r="G1796" t="s">
        <v>1364</v>
      </c>
      <c r="H1796">
        <v>12377</v>
      </c>
    </row>
    <row r="1797" spans="1:8" ht="12.75">
      <c r="A1797" s="962" t="s">
        <v>1360</v>
      </c>
      <c r="B1797" t="s">
        <v>776</v>
      </c>
      <c r="C1797" t="s">
        <v>390</v>
      </c>
      <c r="D1797" t="s">
        <v>549</v>
      </c>
      <c r="E1797" t="s">
        <v>1457</v>
      </c>
      <c r="F1797" t="s">
        <v>116</v>
      </c>
      <c r="G1797" t="s">
        <v>1353</v>
      </c>
      <c r="H1797">
        <v>10377</v>
      </c>
    </row>
    <row r="1798" spans="1:8" ht="12.75">
      <c r="A1798" s="962" t="s">
        <v>1360</v>
      </c>
      <c r="B1798" t="s">
        <v>776</v>
      </c>
      <c r="C1798" t="s">
        <v>390</v>
      </c>
      <c r="D1798" t="s">
        <v>549</v>
      </c>
      <c r="E1798" t="s">
        <v>1457</v>
      </c>
      <c r="F1798" t="s">
        <v>116</v>
      </c>
      <c r="G1798" t="s">
        <v>1365</v>
      </c>
      <c r="H1798">
        <v>3877</v>
      </c>
    </row>
    <row r="1799" spans="1:8" ht="12.75">
      <c r="A1799" s="962" t="s">
        <v>1360</v>
      </c>
      <c r="B1799" t="s">
        <v>776</v>
      </c>
      <c r="C1799" t="s">
        <v>390</v>
      </c>
      <c r="D1799" t="s">
        <v>549</v>
      </c>
      <c r="E1799" t="s">
        <v>1457</v>
      </c>
      <c r="F1799" t="s">
        <v>116</v>
      </c>
      <c r="G1799" t="s">
        <v>1366</v>
      </c>
      <c r="H1799">
        <v>3877</v>
      </c>
    </row>
    <row r="1800" spans="1:8" ht="12.75">
      <c r="A1800" s="962" t="s">
        <v>1360</v>
      </c>
      <c r="B1800" t="s">
        <v>776</v>
      </c>
      <c r="C1800" t="s">
        <v>390</v>
      </c>
      <c r="D1800" t="s">
        <v>549</v>
      </c>
      <c r="E1800" t="s">
        <v>1457</v>
      </c>
      <c r="F1800" t="s">
        <v>116</v>
      </c>
      <c r="G1800" t="s">
        <v>1367</v>
      </c>
      <c r="H1800">
        <v>6877</v>
      </c>
    </row>
    <row r="1801" spans="1:8" ht="12.75">
      <c r="A1801" s="962" t="s">
        <v>1360</v>
      </c>
      <c r="B1801" t="s">
        <v>776</v>
      </c>
      <c r="C1801" t="s">
        <v>390</v>
      </c>
      <c r="D1801" t="s">
        <v>549</v>
      </c>
      <c r="E1801" t="s">
        <v>1457</v>
      </c>
      <c r="F1801" t="s">
        <v>116</v>
      </c>
      <c r="G1801" t="s">
        <v>1368</v>
      </c>
      <c r="H1801">
        <v>13377</v>
      </c>
    </row>
    <row r="1802" spans="1:8" ht="12.75">
      <c r="A1802" s="962" t="s">
        <v>1360</v>
      </c>
      <c r="B1802" t="s">
        <v>776</v>
      </c>
      <c r="C1802" t="s">
        <v>390</v>
      </c>
      <c r="D1802" t="s">
        <v>549</v>
      </c>
      <c r="E1802" t="s">
        <v>1458</v>
      </c>
      <c r="F1802" t="s">
        <v>1238</v>
      </c>
      <c r="G1802" t="s">
        <v>1350</v>
      </c>
      <c r="H1802">
        <v>100</v>
      </c>
    </row>
    <row r="1803" spans="1:8" ht="12.75">
      <c r="A1803" s="962" t="s">
        <v>1360</v>
      </c>
      <c r="B1803" t="s">
        <v>776</v>
      </c>
      <c r="C1803" t="s">
        <v>390</v>
      </c>
      <c r="D1803" t="s">
        <v>549</v>
      </c>
      <c r="E1803" t="s">
        <v>1458</v>
      </c>
      <c r="F1803" t="s">
        <v>1238</v>
      </c>
      <c r="G1803" t="s">
        <v>1361</v>
      </c>
      <c r="H1803">
        <v>100</v>
      </c>
    </row>
    <row r="1804" spans="1:8" ht="12.75">
      <c r="A1804" s="962" t="s">
        <v>1360</v>
      </c>
      <c r="B1804" t="s">
        <v>776</v>
      </c>
      <c r="C1804" t="s">
        <v>390</v>
      </c>
      <c r="D1804" t="s">
        <v>549</v>
      </c>
      <c r="E1804" t="s">
        <v>1458</v>
      </c>
      <c r="F1804" t="s">
        <v>1238</v>
      </c>
      <c r="G1804" t="s">
        <v>1362</v>
      </c>
      <c r="H1804">
        <v>100</v>
      </c>
    </row>
    <row r="1805" spans="1:8" ht="12.75">
      <c r="A1805" s="962" t="s">
        <v>1360</v>
      </c>
      <c r="B1805" t="s">
        <v>776</v>
      </c>
      <c r="C1805" t="s">
        <v>390</v>
      </c>
      <c r="D1805" t="s">
        <v>549</v>
      </c>
      <c r="E1805" t="s">
        <v>1458</v>
      </c>
      <c r="F1805" t="s">
        <v>1238</v>
      </c>
      <c r="G1805" t="s">
        <v>1351</v>
      </c>
      <c r="H1805">
        <v>100</v>
      </c>
    </row>
    <row r="1806" spans="1:8" ht="12.75">
      <c r="A1806" s="962" t="s">
        <v>1360</v>
      </c>
      <c r="B1806" t="s">
        <v>776</v>
      </c>
      <c r="C1806" t="s">
        <v>390</v>
      </c>
      <c r="D1806" t="s">
        <v>549</v>
      </c>
      <c r="E1806" t="s">
        <v>1458</v>
      </c>
      <c r="F1806" t="s">
        <v>1238</v>
      </c>
      <c r="G1806" t="s">
        <v>1352</v>
      </c>
      <c r="H1806">
        <v>100</v>
      </c>
    </row>
    <row r="1807" spans="1:8" ht="12.75">
      <c r="A1807" s="962" t="s">
        <v>1360</v>
      </c>
      <c r="B1807" t="s">
        <v>776</v>
      </c>
      <c r="C1807" t="s">
        <v>390</v>
      </c>
      <c r="D1807" t="s">
        <v>549</v>
      </c>
      <c r="E1807" t="s">
        <v>1458</v>
      </c>
      <c r="F1807" t="s">
        <v>1238</v>
      </c>
      <c r="G1807" t="s">
        <v>1363</v>
      </c>
      <c r="H1807">
        <v>100</v>
      </c>
    </row>
    <row r="1808" spans="1:8" ht="12.75">
      <c r="A1808" s="962" t="s">
        <v>1360</v>
      </c>
      <c r="B1808" t="s">
        <v>776</v>
      </c>
      <c r="C1808" t="s">
        <v>390</v>
      </c>
      <c r="D1808" t="s">
        <v>549</v>
      </c>
      <c r="E1808" t="s">
        <v>1458</v>
      </c>
      <c r="F1808" t="s">
        <v>1238</v>
      </c>
      <c r="G1808" t="s">
        <v>1364</v>
      </c>
      <c r="H1808">
        <v>100</v>
      </c>
    </row>
    <row r="1809" spans="1:8" ht="12.75">
      <c r="A1809" s="962" t="s">
        <v>1360</v>
      </c>
      <c r="B1809" t="s">
        <v>776</v>
      </c>
      <c r="C1809" t="s">
        <v>390</v>
      </c>
      <c r="D1809" t="s">
        <v>549</v>
      </c>
      <c r="E1809" t="s">
        <v>1458</v>
      </c>
      <c r="F1809" t="s">
        <v>1238</v>
      </c>
      <c r="G1809" t="s">
        <v>1353</v>
      </c>
      <c r="H1809">
        <v>100</v>
      </c>
    </row>
    <row r="1810" spans="1:8" ht="12.75">
      <c r="A1810" s="962" t="s">
        <v>1360</v>
      </c>
      <c r="B1810" t="s">
        <v>776</v>
      </c>
      <c r="C1810" t="s">
        <v>390</v>
      </c>
      <c r="D1810" t="s">
        <v>549</v>
      </c>
      <c r="E1810" t="s">
        <v>1458</v>
      </c>
      <c r="F1810" t="s">
        <v>1238</v>
      </c>
      <c r="G1810" t="s">
        <v>1365</v>
      </c>
      <c r="H1810">
        <v>100</v>
      </c>
    </row>
    <row r="1811" spans="1:8" ht="12.75">
      <c r="A1811" s="962" t="s">
        <v>1360</v>
      </c>
      <c r="B1811" t="s">
        <v>776</v>
      </c>
      <c r="C1811" t="s">
        <v>390</v>
      </c>
      <c r="D1811" t="s">
        <v>549</v>
      </c>
      <c r="E1811" t="s">
        <v>1458</v>
      </c>
      <c r="F1811" t="s">
        <v>1238</v>
      </c>
      <c r="G1811" t="s">
        <v>1366</v>
      </c>
      <c r="H1811">
        <v>100</v>
      </c>
    </row>
    <row r="1812" spans="1:8" ht="12.75">
      <c r="A1812" s="962" t="s">
        <v>1360</v>
      </c>
      <c r="B1812" t="s">
        <v>776</v>
      </c>
      <c r="C1812" t="s">
        <v>390</v>
      </c>
      <c r="D1812" t="s">
        <v>549</v>
      </c>
      <c r="E1812" t="s">
        <v>1458</v>
      </c>
      <c r="F1812" t="s">
        <v>1238</v>
      </c>
      <c r="G1812" t="s">
        <v>1367</v>
      </c>
      <c r="H1812">
        <v>100</v>
      </c>
    </row>
    <row r="1813" spans="1:8" ht="12.75">
      <c r="A1813" s="962" t="s">
        <v>1360</v>
      </c>
      <c r="B1813" t="s">
        <v>776</v>
      </c>
      <c r="C1813" t="s">
        <v>390</v>
      </c>
      <c r="D1813" t="s">
        <v>549</v>
      </c>
      <c r="E1813" t="s">
        <v>1458</v>
      </c>
      <c r="F1813" t="s">
        <v>1238</v>
      </c>
      <c r="G1813" t="s">
        <v>1368</v>
      </c>
      <c r="H1813">
        <v>100</v>
      </c>
    </row>
    <row r="1814" spans="1:8" ht="12.75">
      <c r="A1814" s="962" t="s">
        <v>1360</v>
      </c>
      <c r="B1814" t="s">
        <v>776</v>
      </c>
      <c r="C1814" t="s">
        <v>390</v>
      </c>
      <c r="D1814" t="s">
        <v>549</v>
      </c>
      <c r="E1814" t="s">
        <v>1458</v>
      </c>
      <c r="F1814" t="s">
        <v>116</v>
      </c>
      <c r="G1814" t="s">
        <v>1350</v>
      </c>
      <c r="H1814">
        <v>8415</v>
      </c>
    </row>
    <row r="1815" spans="1:8" ht="12.75">
      <c r="A1815" s="962" t="s">
        <v>1360</v>
      </c>
      <c r="B1815" t="s">
        <v>776</v>
      </c>
      <c r="C1815" t="s">
        <v>390</v>
      </c>
      <c r="D1815" t="s">
        <v>549</v>
      </c>
      <c r="E1815" t="s">
        <v>1458</v>
      </c>
      <c r="F1815" t="s">
        <v>116</v>
      </c>
      <c r="G1815" t="s">
        <v>1361</v>
      </c>
      <c r="H1815">
        <v>12015</v>
      </c>
    </row>
    <row r="1816" spans="1:8" ht="12.75">
      <c r="A1816" s="962" t="s">
        <v>1360</v>
      </c>
      <c r="B1816" t="s">
        <v>776</v>
      </c>
      <c r="C1816" t="s">
        <v>390</v>
      </c>
      <c r="D1816" t="s">
        <v>549</v>
      </c>
      <c r="E1816" t="s">
        <v>1458</v>
      </c>
      <c r="F1816" t="s">
        <v>116</v>
      </c>
      <c r="G1816" t="s">
        <v>1362</v>
      </c>
      <c r="H1816">
        <v>5415</v>
      </c>
    </row>
    <row r="1817" spans="1:8" ht="12.75">
      <c r="A1817" s="962" t="s">
        <v>1360</v>
      </c>
      <c r="B1817" t="s">
        <v>776</v>
      </c>
      <c r="C1817" t="s">
        <v>390</v>
      </c>
      <c r="D1817" t="s">
        <v>549</v>
      </c>
      <c r="E1817" t="s">
        <v>1458</v>
      </c>
      <c r="F1817" t="s">
        <v>116</v>
      </c>
      <c r="G1817" t="s">
        <v>1351</v>
      </c>
      <c r="H1817">
        <v>12065</v>
      </c>
    </row>
    <row r="1818" spans="1:8" ht="12.75">
      <c r="A1818" s="962" t="s">
        <v>1360</v>
      </c>
      <c r="B1818" t="s">
        <v>776</v>
      </c>
      <c r="C1818" t="s">
        <v>390</v>
      </c>
      <c r="D1818" t="s">
        <v>549</v>
      </c>
      <c r="E1818" t="s">
        <v>1458</v>
      </c>
      <c r="F1818" t="s">
        <v>116</v>
      </c>
      <c r="G1818" t="s">
        <v>1352</v>
      </c>
      <c r="H1818">
        <v>7915</v>
      </c>
    </row>
    <row r="1819" spans="1:8" ht="12.75">
      <c r="A1819" s="962" t="s">
        <v>1360</v>
      </c>
      <c r="B1819" t="s">
        <v>776</v>
      </c>
      <c r="C1819" t="s">
        <v>390</v>
      </c>
      <c r="D1819" t="s">
        <v>549</v>
      </c>
      <c r="E1819" t="s">
        <v>1458</v>
      </c>
      <c r="F1819" t="s">
        <v>116</v>
      </c>
      <c r="G1819" t="s">
        <v>1363</v>
      </c>
      <c r="H1819">
        <v>9015</v>
      </c>
    </row>
    <row r="1820" spans="1:8" ht="12.75">
      <c r="A1820" s="962" t="s">
        <v>1360</v>
      </c>
      <c r="B1820" t="s">
        <v>776</v>
      </c>
      <c r="C1820" t="s">
        <v>390</v>
      </c>
      <c r="D1820" t="s">
        <v>549</v>
      </c>
      <c r="E1820" t="s">
        <v>1458</v>
      </c>
      <c r="F1820" t="s">
        <v>116</v>
      </c>
      <c r="G1820" t="s">
        <v>1364</v>
      </c>
      <c r="H1820">
        <v>13015</v>
      </c>
    </row>
    <row r="1821" spans="1:8" ht="12.75">
      <c r="A1821" s="962" t="s">
        <v>1360</v>
      </c>
      <c r="B1821" t="s">
        <v>776</v>
      </c>
      <c r="C1821" t="s">
        <v>390</v>
      </c>
      <c r="D1821" t="s">
        <v>549</v>
      </c>
      <c r="E1821" t="s">
        <v>1458</v>
      </c>
      <c r="F1821" t="s">
        <v>116</v>
      </c>
      <c r="G1821" t="s">
        <v>1353</v>
      </c>
      <c r="H1821">
        <v>17915</v>
      </c>
    </row>
    <row r="1822" spans="1:8" ht="12.75">
      <c r="A1822" s="962" t="s">
        <v>1360</v>
      </c>
      <c r="B1822" t="s">
        <v>776</v>
      </c>
      <c r="C1822" t="s">
        <v>390</v>
      </c>
      <c r="D1822" t="s">
        <v>549</v>
      </c>
      <c r="E1822" t="s">
        <v>1458</v>
      </c>
      <c r="F1822" t="s">
        <v>116</v>
      </c>
      <c r="G1822" t="s">
        <v>1365</v>
      </c>
      <c r="H1822">
        <v>8415</v>
      </c>
    </row>
    <row r="1823" spans="1:8" ht="12.75">
      <c r="A1823" s="962" t="s">
        <v>1360</v>
      </c>
      <c r="B1823" t="s">
        <v>776</v>
      </c>
      <c r="C1823" t="s">
        <v>390</v>
      </c>
      <c r="D1823" t="s">
        <v>549</v>
      </c>
      <c r="E1823" t="s">
        <v>1458</v>
      </c>
      <c r="F1823" t="s">
        <v>116</v>
      </c>
      <c r="G1823" t="s">
        <v>1366</v>
      </c>
      <c r="H1823">
        <v>13015</v>
      </c>
    </row>
    <row r="1824" spans="1:8" ht="12.75">
      <c r="A1824" s="962" t="s">
        <v>1360</v>
      </c>
      <c r="B1824" t="s">
        <v>776</v>
      </c>
      <c r="C1824" t="s">
        <v>390</v>
      </c>
      <c r="D1824" t="s">
        <v>549</v>
      </c>
      <c r="E1824" t="s">
        <v>1458</v>
      </c>
      <c r="F1824" t="s">
        <v>116</v>
      </c>
      <c r="G1824" t="s">
        <v>1367</v>
      </c>
      <c r="H1824">
        <v>9815</v>
      </c>
    </row>
    <row r="1825" spans="1:8" ht="12.75">
      <c r="A1825" s="962" t="s">
        <v>1360</v>
      </c>
      <c r="B1825" t="s">
        <v>776</v>
      </c>
      <c r="C1825" t="s">
        <v>390</v>
      </c>
      <c r="D1825" t="s">
        <v>549</v>
      </c>
      <c r="E1825" t="s">
        <v>1458</v>
      </c>
      <c r="F1825" t="s">
        <v>116</v>
      </c>
      <c r="G1825" t="s">
        <v>1368</v>
      </c>
      <c r="H1825">
        <v>9015</v>
      </c>
    </row>
    <row r="1826" spans="1:8" ht="12.75">
      <c r="A1826" s="962" t="s">
        <v>1360</v>
      </c>
      <c r="B1826" t="s">
        <v>776</v>
      </c>
      <c r="C1826" t="s">
        <v>390</v>
      </c>
      <c r="D1826" t="s">
        <v>549</v>
      </c>
      <c r="E1826" t="s">
        <v>1459</v>
      </c>
      <c r="F1826" t="s">
        <v>1238</v>
      </c>
      <c r="G1826" t="s">
        <v>1350</v>
      </c>
      <c r="H1826">
        <v>0</v>
      </c>
    </row>
    <row r="1827" spans="1:8" ht="12.75">
      <c r="A1827" s="962" t="s">
        <v>1360</v>
      </c>
      <c r="B1827" t="s">
        <v>776</v>
      </c>
      <c r="C1827" t="s">
        <v>390</v>
      </c>
      <c r="D1827" t="s">
        <v>549</v>
      </c>
      <c r="E1827" t="s">
        <v>1459</v>
      </c>
      <c r="F1827" t="s">
        <v>1238</v>
      </c>
      <c r="G1827" t="s">
        <v>1361</v>
      </c>
      <c r="H1827">
        <v>0</v>
      </c>
    </row>
    <row r="1828" spans="1:8" ht="12.75">
      <c r="A1828" s="962" t="s">
        <v>1360</v>
      </c>
      <c r="B1828" t="s">
        <v>776</v>
      </c>
      <c r="C1828" t="s">
        <v>390</v>
      </c>
      <c r="D1828" t="s">
        <v>549</v>
      </c>
      <c r="E1828" t="s">
        <v>1459</v>
      </c>
      <c r="F1828" t="s">
        <v>1238</v>
      </c>
      <c r="G1828" t="s">
        <v>1362</v>
      </c>
      <c r="H1828">
        <v>0</v>
      </c>
    </row>
    <row r="1829" spans="1:8" ht="12.75">
      <c r="A1829" s="962" t="s">
        <v>1360</v>
      </c>
      <c r="B1829" t="s">
        <v>776</v>
      </c>
      <c r="C1829" t="s">
        <v>390</v>
      </c>
      <c r="D1829" t="s">
        <v>549</v>
      </c>
      <c r="E1829" t="s">
        <v>1459</v>
      </c>
      <c r="F1829" t="s">
        <v>1238</v>
      </c>
      <c r="G1829" t="s">
        <v>1351</v>
      </c>
      <c r="H1829">
        <v>0</v>
      </c>
    </row>
    <row r="1830" spans="1:8" ht="12.75">
      <c r="A1830" s="962" t="s">
        <v>1360</v>
      </c>
      <c r="B1830" t="s">
        <v>776</v>
      </c>
      <c r="C1830" t="s">
        <v>390</v>
      </c>
      <c r="D1830" t="s">
        <v>549</v>
      </c>
      <c r="E1830" t="s">
        <v>1459</v>
      </c>
      <c r="F1830" t="s">
        <v>1238</v>
      </c>
      <c r="G1830" t="s">
        <v>1352</v>
      </c>
      <c r="H1830">
        <v>0</v>
      </c>
    </row>
    <row r="1831" spans="1:8" ht="12.75">
      <c r="A1831" s="962" t="s">
        <v>1360</v>
      </c>
      <c r="B1831" t="s">
        <v>776</v>
      </c>
      <c r="C1831" t="s">
        <v>390</v>
      </c>
      <c r="D1831" t="s">
        <v>549</v>
      </c>
      <c r="E1831" t="s">
        <v>1459</v>
      </c>
      <c r="F1831" t="s">
        <v>1238</v>
      </c>
      <c r="G1831" t="s">
        <v>1363</v>
      </c>
      <c r="H1831">
        <v>1500</v>
      </c>
    </row>
    <row r="1832" spans="1:8" ht="12.75">
      <c r="A1832" s="962" t="s">
        <v>1360</v>
      </c>
      <c r="B1832" t="s">
        <v>776</v>
      </c>
      <c r="C1832" t="s">
        <v>390</v>
      </c>
      <c r="D1832" t="s">
        <v>549</v>
      </c>
      <c r="E1832" t="s">
        <v>1459</v>
      </c>
      <c r="F1832" t="s">
        <v>1238</v>
      </c>
      <c r="G1832" t="s">
        <v>1364</v>
      </c>
      <c r="H1832">
        <v>0</v>
      </c>
    </row>
    <row r="1833" spans="1:8" ht="12.75">
      <c r="A1833" s="962" t="s">
        <v>1360</v>
      </c>
      <c r="B1833" t="s">
        <v>776</v>
      </c>
      <c r="C1833" t="s">
        <v>390</v>
      </c>
      <c r="D1833" t="s">
        <v>549</v>
      </c>
      <c r="E1833" t="s">
        <v>1459</v>
      </c>
      <c r="F1833" t="s">
        <v>1238</v>
      </c>
      <c r="G1833" t="s">
        <v>1353</v>
      </c>
      <c r="H1833">
        <v>1500</v>
      </c>
    </row>
    <row r="1834" spans="1:8" ht="12.75">
      <c r="A1834" s="962" t="s">
        <v>1360</v>
      </c>
      <c r="B1834" t="s">
        <v>776</v>
      </c>
      <c r="C1834" t="s">
        <v>390</v>
      </c>
      <c r="D1834" t="s">
        <v>549</v>
      </c>
      <c r="E1834" t="s">
        <v>1459</v>
      </c>
      <c r="F1834" t="s">
        <v>1238</v>
      </c>
      <c r="G1834" t="s">
        <v>1365</v>
      </c>
      <c r="H1834">
        <v>0</v>
      </c>
    </row>
    <row r="1835" spans="1:8" ht="12.75">
      <c r="A1835" s="962" t="s">
        <v>1360</v>
      </c>
      <c r="B1835" t="s">
        <v>776</v>
      </c>
      <c r="C1835" t="s">
        <v>390</v>
      </c>
      <c r="D1835" t="s">
        <v>549</v>
      </c>
      <c r="E1835" t="s">
        <v>1459</v>
      </c>
      <c r="F1835" t="s">
        <v>1238</v>
      </c>
      <c r="G1835" t="s">
        <v>1366</v>
      </c>
      <c r="H1835">
        <v>0</v>
      </c>
    </row>
    <row r="1836" spans="1:8" ht="12.75">
      <c r="A1836" s="962" t="s">
        <v>1360</v>
      </c>
      <c r="B1836" t="s">
        <v>776</v>
      </c>
      <c r="C1836" t="s">
        <v>390</v>
      </c>
      <c r="D1836" t="s">
        <v>549</v>
      </c>
      <c r="E1836" t="s">
        <v>1459</v>
      </c>
      <c r="F1836" t="s">
        <v>1238</v>
      </c>
      <c r="G1836" t="s">
        <v>1367</v>
      </c>
      <c r="H1836">
        <v>0</v>
      </c>
    </row>
    <row r="1837" spans="1:8" ht="12.75">
      <c r="A1837" s="962" t="s">
        <v>1360</v>
      </c>
      <c r="B1837" t="s">
        <v>776</v>
      </c>
      <c r="C1837" t="s">
        <v>390</v>
      </c>
      <c r="D1837" t="s">
        <v>549</v>
      </c>
      <c r="E1837" t="s">
        <v>1459</v>
      </c>
      <c r="F1837" t="s">
        <v>1238</v>
      </c>
      <c r="G1837" t="s">
        <v>1368</v>
      </c>
      <c r="H1837">
        <v>0</v>
      </c>
    </row>
    <row r="1838" spans="1:8" ht="12.75">
      <c r="A1838" s="962" t="s">
        <v>1360</v>
      </c>
      <c r="B1838" t="s">
        <v>776</v>
      </c>
      <c r="C1838" t="s">
        <v>390</v>
      </c>
      <c r="D1838" t="s">
        <v>549</v>
      </c>
      <c r="E1838" t="s">
        <v>1459</v>
      </c>
      <c r="F1838" t="s">
        <v>116</v>
      </c>
      <c r="G1838" t="s">
        <v>1350</v>
      </c>
      <c r="H1838">
        <v>11020</v>
      </c>
    </row>
    <row r="1839" spans="1:8" ht="12.75">
      <c r="A1839" s="962" t="s">
        <v>1360</v>
      </c>
      <c r="B1839" t="s">
        <v>776</v>
      </c>
      <c r="C1839" t="s">
        <v>390</v>
      </c>
      <c r="D1839" t="s">
        <v>549</v>
      </c>
      <c r="E1839" t="s">
        <v>1459</v>
      </c>
      <c r="F1839" t="s">
        <v>116</v>
      </c>
      <c r="G1839" t="s">
        <v>1361</v>
      </c>
      <c r="H1839">
        <v>13020</v>
      </c>
    </row>
    <row r="1840" spans="1:8" ht="12.75">
      <c r="A1840" s="962" t="s">
        <v>1360</v>
      </c>
      <c r="B1840" t="s">
        <v>776</v>
      </c>
      <c r="C1840" t="s">
        <v>390</v>
      </c>
      <c r="D1840" t="s">
        <v>549</v>
      </c>
      <c r="E1840" t="s">
        <v>1459</v>
      </c>
      <c r="F1840" t="s">
        <v>116</v>
      </c>
      <c r="G1840" t="s">
        <v>1362</v>
      </c>
      <c r="H1840">
        <v>4500</v>
      </c>
    </row>
    <row r="1841" spans="1:8" ht="12.75">
      <c r="A1841" s="962" t="s">
        <v>1360</v>
      </c>
      <c r="B1841" t="s">
        <v>776</v>
      </c>
      <c r="C1841" t="s">
        <v>390</v>
      </c>
      <c r="D1841" t="s">
        <v>549</v>
      </c>
      <c r="E1841" t="s">
        <v>1459</v>
      </c>
      <c r="F1841" t="s">
        <v>116</v>
      </c>
      <c r="G1841" t="s">
        <v>1351</v>
      </c>
      <c r="H1841">
        <v>4500</v>
      </c>
    </row>
    <row r="1842" spans="1:8" ht="12.75">
      <c r="A1842" s="962" t="s">
        <v>1360</v>
      </c>
      <c r="B1842" t="s">
        <v>776</v>
      </c>
      <c r="C1842" t="s">
        <v>390</v>
      </c>
      <c r="D1842" t="s">
        <v>549</v>
      </c>
      <c r="E1842" t="s">
        <v>1459</v>
      </c>
      <c r="F1842" t="s">
        <v>116</v>
      </c>
      <c r="G1842" t="s">
        <v>1352</v>
      </c>
      <c r="H1842">
        <v>4500</v>
      </c>
    </row>
    <row r="1843" spans="1:8" ht="12.75">
      <c r="A1843" s="962" t="s">
        <v>1360</v>
      </c>
      <c r="B1843" t="s">
        <v>776</v>
      </c>
      <c r="C1843" t="s">
        <v>390</v>
      </c>
      <c r="D1843" t="s">
        <v>549</v>
      </c>
      <c r="E1843" t="s">
        <v>1459</v>
      </c>
      <c r="F1843" t="s">
        <v>116</v>
      </c>
      <c r="G1843" t="s">
        <v>1363</v>
      </c>
      <c r="H1843">
        <v>12020</v>
      </c>
    </row>
    <row r="1844" spans="1:8" ht="12.75">
      <c r="A1844" s="962" t="s">
        <v>1360</v>
      </c>
      <c r="B1844" t="s">
        <v>776</v>
      </c>
      <c r="C1844" t="s">
        <v>390</v>
      </c>
      <c r="D1844" t="s">
        <v>549</v>
      </c>
      <c r="E1844" t="s">
        <v>1459</v>
      </c>
      <c r="F1844" t="s">
        <v>116</v>
      </c>
      <c r="G1844" t="s">
        <v>1364</v>
      </c>
      <c r="H1844">
        <v>42020</v>
      </c>
    </row>
    <row r="1845" spans="1:8" ht="12.75">
      <c r="A1845" s="962" t="s">
        <v>1360</v>
      </c>
      <c r="B1845" t="s">
        <v>776</v>
      </c>
      <c r="C1845" t="s">
        <v>390</v>
      </c>
      <c r="D1845" t="s">
        <v>549</v>
      </c>
      <c r="E1845" t="s">
        <v>1459</v>
      </c>
      <c r="F1845" t="s">
        <v>116</v>
      </c>
      <c r="G1845" t="s">
        <v>1353</v>
      </c>
      <c r="H1845">
        <v>8800</v>
      </c>
    </row>
    <row r="1846" spans="1:8" ht="12.75">
      <c r="A1846" s="962" t="s">
        <v>1360</v>
      </c>
      <c r="B1846" t="s">
        <v>776</v>
      </c>
      <c r="C1846" t="s">
        <v>390</v>
      </c>
      <c r="D1846" t="s">
        <v>549</v>
      </c>
      <c r="E1846" t="s">
        <v>1459</v>
      </c>
      <c r="F1846" t="s">
        <v>116</v>
      </c>
      <c r="G1846" t="s">
        <v>1365</v>
      </c>
      <c r="H1846">
        <v>11020</v>
      </c>
    </row>
    <row r="1847" spans="1:8" ht="12.75">
      <c r="A1847" s="962" t="s">
        <v>1360</v>
      </c>
      <c r="B1847" t="s">
        <v>776</v>
      </c>
      <c r="C1847" t="s">
        <v>390</v>
      </c>
      <c r="D1847" t="s">
        <v>549</v>
      </c>
      <c r="E1847" t="s">
        <v>1459</v>
      </c>
      <c r="F1847" t="s">
        <v>116</v>
      </c>
      <c r="G1847" t="s">
        <v>1366</v>
      </c>
      <c r="H1847">
        <v>3000</v>
      </c>
    </row>
    <row r="1848" spans="1:8" ht="12.75">
      <c r="A1848" s="962" t="s">
        <v>1360</v>
      </c>
      <c r="B1848" t="s">
        <v>776</v>
      </c>
      <c r="C1848" t="s">
        <v>390</v>
      </c>
      <c r="D1848" t="s">
        <v>549</v>
      </c>
      <c r="E1848" t="s">
        <v>1459</v>
      </c>
      <c r="F1848" t="s">
        <v>116</v>
      </c>
      <c r="G1848" t="s">
        <v>1367</v>
      </c>
      <c r="H1848">
        <v>10420</v>
      </c>
    </row>
    <row r="1849" spans="1:8" ht="12.75">
      <c r="A1849" s="962" t="s">
        <v>1360</v>
      </c>
      <c r="B1849" t="s">
        <v>776</v>
      </c>
      <c r="C1849" t="s">
        <v>390</v>
      </c>
      <c r="D1849" t="s">
        <v>549</v>
      </c>
      <c r="E1849" t="s">
        <v>1459</v>
      </c>
      <c r="F1849" t="s">
        <v>116</v>
      </c>
      <c r="G1849" t="s">
        <v>1368</v>
      </c>
      <c r="H1849">
        <v>12020</v>
      </c>
    </row>
    <row r="1850" spans="1:8" ht="12.75">
      <c r="A1850" s="962" t="s">
        <v>1360</v>
      </c>
      <c r="B1850" t="s">
        <v>776</v>
      </c>
      <c r="C1850" t="s">
        <v>390</v>
      </c>
      <c r="D1850" t="s">
        <v>549</v>
      </c>
      <c r="E1850" t="s">
        <v>1460</v>
      </c>
      <c r="F1850" t="s">
        <v>116</v>
      </c>
      <c r="G1850" t="s">
        <v>1350</v>
      </c>
      <c r="H1850">
        <v>0</v>
      </c>
    </row>
    <row r="1851" spans="1:8" ht="12.75">
      <c r="A1851" s="962" t="s">
        <v>1360</v>
      </c>
      <c r="B1851" t="s">
        <v>776</v>
      </c>
      <c r="C1851" t="s">
        <v>390</v>
      </c>
      <c r="D1851" t="s">
        <v>549</v>
      </c>
      <c r="E1851" t="s">
        <v>1460</v>
      </c>
      <c r="F1851" t="s">
        <v>116</v>
      </c>
      <c r="G1851" t="s">
        <v>1361</v>
      </c>
      <c r="H1851">
        <v>0</v>
      </c>
    </row>
    <row r="1852" spans="1:8" ht="12.75">
      <c r="A1852" s="962" t="s">
        <v>1360</v>
      </c>
      <c r="B1852" t="s">
        <v>776</v>
      </c>
      <c r="C1852" t="s">
        <v>390</v>
      </c>
      <c r="D1852" t="s">
        <v>549</v>
      </c>
      <c r="E1852" t="s">
        <v>1460</v>
      </c>
      <c r="F1852" t="s">
        <v>116</v>
      </c>
      <c r="G1852" t="s">
        <v>1362</v>
      </c>
      <c r="H1852">
        <v>0</v>
      </c>
    </row>
    <row r="1853" spans="1:8" ht="12.75">
      <c r="A1853" s="962" t="s">
        <v>1360</v>
      </c>
      <c r="B1853" t="s">
        <v>776</v>
      </c>
      <c r="C1853" t="s">
        <v>390</v>
      </c>
      <c r="D1853" t="s">
        <v>549</v>
      </c>
      <c r="E1853" t="s">
        <v>1460</v>
      </c>
      <c r="F1853" t="s">
        <v>116</v>
      </c>
      <c r="G1853" t="s">
        <v>1351</v>
      </c>
      <c r="H1853">
        <v>0</v>
      </c>
    </row>
    <row r="1854" spans="1:8" ht="12.75">
      <c r="A1854" s="962" t="s">
        <v>1360</v>
      </c>
      <c r="B1854" t="s">
        <v>776</v>
      </c>
      <c r="C1854" t="s">
        <v>390</v>
      </c>
      <c r="D1854" t="s">
        <v>549</v>
      </c>
      <c r="E1854" t="s">
        <v>1460</v>
      </c>
      <c r="F1854" t="s">
        <v>116</v>
      </c>
      <c r="G1854" t="s">
        <v>1352</v>
      </c>
      <c r="H1854">
        <v>0</v>
      </c>
    </row>
    <row r="1855" spans="1:8" ht="12.75">
      <c r="A1855" s="962" t="s">
        <v>1360</v>
      </c>
      <c r="B1855" t="s">
        <v>776</v>
      </c>
      <c r="C1855" t="s">
        <v>390</v>
      </c>
      <c r="D1855" t="s">
        <v>549</v>
      </c>
      <c r="E1855" t="s">
        <v>1460</v>
      </c>
      <c r="F1855" t="s">
        <v>116</v>
      </c>
      <c r="G1855" t="s">
        <v>1363</v>
      </c>
      <c r="H1855">
        <v>0</v>
      </c>
    </row>
    <row r="1856" spans="1:8" ht="12.75">
      <c r="A1856" s="962" t="s">
        <v>1360</v>
      </c>
      <c r="B1856" t="s">
        <v>776</v>
      </c>
      <c r="C1856" t="s">
        <v>390</v>
      </c>
      <c r="D1856" t="s">
        <v>549</v>
      </c>
      <c r="E1856" t="s">
        <v>1460</v>
      </c>
      <c r="F1856" t="s">
        <v>116</v>
      </c>
      <c r="G1856" t="s">
        <v>1364</v>
      </c>
      <c r="H1856">
        <v>6803</v>
      </c>
    </row>
    <row r="1857" spans="1:8" ht="12.75">
      <c r="A1857" s="962" t="s">
        <v>1360</v>
      </c>
      <c r="B1857" t="s">
        <v>776</v>
      </c>
      <c r="C1857" t="s">
        <v>390</v>
      </c>
      <c r="D1857" t="s">
        <v>549</v>
      </c>
      <c r="E1857" t="s">
        <v>1460</v>
      </c>
      <c r="F1857" t="s">
        <v>116</v>
      </c>
      <c r="G1857" t="s">
        <v>1353</v>
      </c>
      <c r="H1857">
        <v>26666</v>
      </c>
    </row>
    <row r="1858" spans="1:8" ht="12.75">
      <c r="A1858" s="962" t="s">
        <v>1360</v>
      </c>
      <c r="B1858" t="s">
        <v>776</v>
      </c>
      <c r="C1858" t="s">
        <v>390</v>
      </c>
      <c r="D1858" t="s">
        <v>549</v>
      </c>
      <c r="E1858" t="s">
        <v>1460</v>
      </c>
      <c r="F1858" t="s">
        <v>116</v>
      </c>
      <c r="G1858" t="s">
        <v>1365</v>
      </c>
      <c r="H1858">
        <v>0</v>
      </c>
    </row>
    <row r="1859" spans="1:8" ht="12.75">
      <c r="A1859" s="962" t="s">
        <v>1360</v>
      </c>
      <c r="B1859" t="s">
        <v>776</v>
      </c>
      <c r="C1859" t="s">
        <v>390</v>
      </c>
      <c r="D1859" t="s">
        <v>549</v>
      </c>
      <c r="E1859" t="s">
        <v>1460</v>
      </c>
      <c r="F1859" t="s">
        <v>116</v>
      </c>
      <c r="G1859" t="s">
        <v>1366</v>
      </c>
      <c r="H1859">
        <v>0</v>
      </c>
    </row>
    <row r="1860" spans="1:8" ht="12.75">
      <c r="A1860" s="962" t="s">
        <v>1360</v>
      </c>
      <c r="B1860" t="s">
        <v>776</v>
      </c>
      <c r="C1860" t="s">
        <v>390</v>
      </c>
      <c r="D1860" t="s">
        <v>549</v>
      </c>
      <c r="E1860" t="s">
        <v>1460</v>
      </c>
      <c r="F1860" t="s">
        <v>116</v>
      </c>
      <c r="G1860" t="s">
        <v>1367</v>
      </c>
      <c r="H1860">
        <v>0</v>
      </c>
    </row>
    <row r="1861" spans="1:8" ht="12.75">
      <c r="A1861" s="962" t="s">
        <v>1360</v>
      </c>
      <c r="B1861" t="s">
        <v>776</v>
      </c>
      <c r="C1861" t="s">
        <v>390</v>
      </c>
      <c r="D1861" t="s">
        <v>549</v>
      </c>
      <c r="E1861" t="s">
        <v>1460</v>
      </c>
      <c r="F1861" t="s">
        <v>116</v>
      </c>
      <c r="G1861" t="s">
        <v>1368</v>
      </c>
      <c r="H1861">
        <v>6802</v>
      </c>
    </row>
    <row r="1862" spans="1:8" ht="12.75">
      <c r="A1862" s="962" t="s">
        <v>1360</v>
      </c>
      <c r="B1862" t="s">
        <v>776</v>
      </c>
      <c r="C1862" t="s">
        <v>390</v>
      </c>
      <c r="D1862" t="s">
        <v>549</v>
      </c>
      <c r="E1862" t="s">
        <v>1461</v>
      </c>
      <c r="F1862" t="s">
        <v>1238</v>
      </c>
      <c r="G1862" t="s">
        <v>1350</v>
      </c>
      <c r="H1862">
        <v>14800</v>
      </c>
    </row>
    <row r="1863" spans="1:8" ht="12.75">
      <c r="A1863" s="962" t="s">
        <v>1360</v>
      </c>
      <c r="B1863" t="s">
        <v>776</v>
      </c>
      <c r="C1863" t="s">
        <v>390</v>
      </c>
      <c r="D1863" t="s">
        <v>549</v>
      </c>
      <c r="E1863" t="s">
        <v>1461</v>
      </c>
      <c r="F1863" t="s">
        <v>1238</v>
      </c>
      <c r="G1863" t="s">
        <v>1361</v>
      </c>
      <c r="H1863">
        <v>14800</v>
      </c>
    </row>
    <row r="1864" spans="1:8" ht="12.75">
      <c r="A1864" s="962" t="s">
        <v>1360</v>
      </c>
      <c r="B1864" t="s">
        <v>776</v>
      </c>
      <c r="C1864" t="s">
        <v>390</v>
      </c>
      <c r="D1864" t="s">
        <v>549</v>
      </c>
      <c r="E1864" t="s">
        <v>1461</v>
      </c>
      <c r="F1864" t="s">
        <v>1238</v>
      </c>
      <c r="G1864" t="s">
        <v>1362</v>
      </c>
      <c r="H1864">
        <v>14800</v>
      </c>
    </row>
    <row r="1865" spans="1:8" ht="12.75">
      <c r="A1865" s="962" t="s">
        <v>1360</v>
      </c>
      <c r="B1865" t="s">
        <v>776</v>
      </c>
      <c r="C1865" t="s">
        <v>390</v>
      </c>
      <c r="D1865" t="s">
        <v>549</v>
      </c>
      <c r="E1865" t="s">
        <v>1461</v>
      </c>
      <c r="F1865" t="s">
        <v>1238</v>
      </c>
      <c r="G1865" t="s">
        <v>1351</v>
      </c>
      <c r="H1865">
        <v>14800</v>
      </c>
    </row>
    <row r="1866" spans="1:8" ht="12.75">
      <c r="A1866" s="962" t="s">
        <v>1360</v>
      </c>
      <c r="B1866" t="s">
        <v>776</v>
      </c>
      <c r="C1866" t="s">
        <v>390</v>
      </c>
      <c r="D1866" t="s">
        <v>549</v>
      </c>
      <c r="E1866" t="s">
        <v>1461</v>
      </c>
      <c r="F1866" t="s">
        <v>1238</v>
      </c>
      <c r="G1866" t="s">
        <v>1352</v>
      </c>
      <c r="H1866">
        <v>14800</v>
      </c>
    </row>
    <row r="1867" spans="1:8" ht="12.75">
      <c r="A1867" s="962" t="s">
        <v>1360</v>
      </c>
      <c r="B1867" t="s">
        <v>776</v>
      </c>
      <c r="C1867" t="s">
        <v>390</v>
      </c>
      <c r="D1867" t="s">
        <v>549</v>
      </c>
      <c r="E1867" t="s">
        <v>1461</v>
      </c>
      <c r="F1867" t="s">
        <v>1238</v>
      </c>
      <c r="G1867" t="s">
        <v>1363</v>
      </c>
      <c r="H1867">
        <v>14800</v>
      </c>
    </row>
    <row r="1868" spans="1:8" ht="12.75">
      <c r="A1868" s="962" t="s">
        <v>1360</v>
      </c>
      <c r="B1868" t="s">
        <v>776</v>
      </c>
      <c r="C1868" t="s">
        <v>390</v>
      </c>
      <c r="D1868" t="s">
        <v>549</v>
      </c>
      <c r="E1868" t="s">
        <v>1461</v>
      </c>
      <c r="F1868" t="s">
        <v>1238</v>
      </c>
      <c r="G1868" t="s">
        <v>1364</v>
      </c>
      <c r="H1868">
        <v>14800</v>
      </c>
    </row>
    <row r="1869" spans="1:8" ht="12.75">
      <c r="A1869" s="962" t="s">
        <v>1360</v>
      </c>
      <c r="B1869" t="s">
        <v>776</v>
      </c>
      <c r="C1869" t="s">
        <v>390</v>
      </c>
      <c r="D1869" t="s">
        <v>549</v>
      </c>
      <c r="E1869" t="s">
        <v>1461</v>
      </c>
      <c r="F1869" t="s">
        <v>1238</v>
      </c>
      <c r="G1869" t="s">
        <v>1353</v>
      </c>
      <c r="H1869">
        <v>14800</v>
      </c>
    </row>
    <row r="1870" spans="1:8" ht="12.75">
      <c r="A1870" s="962" t="s">
        <v>1360</v>
      </c>
      <c r="B1870" t="s">
        <v>776</v>
      </c>
      <c r="C1870" t="s">
        <v>390</v>
      </c>
      <c r="D1870" t="s">
        <v>549</v>
      </c>
      <c r="E1870" t="s">
        <v>1461</v>
      </c>
      <c r="F1870" t="s">
        <v>1238</v>
      </c>
      <c r="G1870" t="s">
        <v>1365</v>
      </c>
      <c r="H1870">
        <v>14800</v>
      </c>
    </row>
    <row r="1871" spans="1:8" ht="12.75">
      <c r="A1871" s="962" t="s">
        <v>1360</v>
      </c>
      <c r="B1871" t="s">
        <v>776</v>
      </c>
      <c r="C1871" t="s">
        <v>390</v>
      </c>
      <c r="D1871" t="s">
        <v>549</v>
      </c>
      <c r="E1871" t="s">
        <v>1461</v>
      </c>
      <c r="F1871" t="s">
        <v>1238</v>
      </c>
      <c r="G1871" t="s">
        <v>1366</v>
      </c>
      <c r="H1871">
        <v>14800</v>
      </c>
    </row>
    <row r="1872" spans="1:8" ht="12.75">
      <c r="A1872" s="962" t="s">
        <v>1360</v>
      </c>
      <c r="B1872" t="s">
        <v>776</v>
      </c>
      <c r="C1872" t="s">
        <v>390</v>
      </c>
      <c r="D1872" t="s">
        <v>549</v>
      </c>
      <c r="E1872" t="s">
        <v>1461</v>
      </c>
      <c r="F1872" t="s">
        <v>1238</v>
      </c>
      <c r="G1872" t="s">
        <v>1367</v>
      </c>
      <c r="H1872">
        <v>14800</v>
      </c>
    </row>
    <row r="1873" spans="1:8" ht="12.75">
      <c r="A1873" s="962" t="s">
        <v>1360</v>
      </c>
      <c r="B1873" t="s">
        <v>776</v>
      </c>
      <c r="C1873" t="s">
        <v>390</v>
      </c>
      <c r="D1873" t="s">
        <v>549</v>
      </c>
      <c r="E1873" t="s">
        <v>1461</v>
      </c>
      <c r="F1873" t="s">
        <v>1238</v>
      </c>
      <c r="G1873" t="s">
        <v>1368</v>
      </c>
      <c r="H1873">
        <v>14800</v>
      </c>
    </row>
    <row r="1874" spans="1:8" ht="12.75">
      <c r="A1874" s="962" t="s">
        <v>1360</v>
      </c>
      <c r="B1874" t="s">
        <v>776</v>
      </c>
      <c r="C1874" t="s">
        <v>390</v>
      </c>
      <c r="D1874" t="s">
        <v>549</v>
      </c>
      <c r="E1874" t="s">
        <v>1462</v>
      </c>
      <c r="F1874" t="s">
        <v>1238</v>
      </c>
      <c r="G1874" t="s">
        <v>1350</v>
      </c>
      <c r="H1874">
        <v>0</v>
      </c>
    </row>
    <row r="1875" spans="1:8" ht="12.75">
      <c r="A1875" s="962" t="s">
        <v>1360</v>
      </c>
      <c r="B1875" t="s">
        <v>776</v>
      </c>
      <c r="C1875" t="s">
        <v>390</v>
      </c>
      <c r="D1875" t="s">
        <v>549</v>
      </c>
      <c r="E1875" t="s">
        <v>1462</v>
      </c>
      <c r="F1875" t="s">
        <v>1238</v>
      </c>
      <c r="G1875" t="s">
        <v>1361</v>
      </c>
      <c r="H1875">
        <v>17500</v>
      </c>
    </row>
    <row r="1876" spans="1:8" ht="12.75">
      <c r="A1876" s="962" t="s">
        <v>1360</v>
      </c>
      <c r="B1876" t="s">
        <v>776</v>
      </c>
      <c r="C1876" t="s">
        <v>390</v>
      </c>
      <c r="D1876" t="s">
        <v>549</v>
      </c>
      <c r="E1876" t="s">
        <v>1462</v>
      </c>
      <c r="F1876" t="s">
        <v>1238</v>
      </c>
      <c r="G1876" t="s">
        <v>1362</v>
      </c>
      <c r="H1876">
        <v>3640</v>
      </c>
    </row>
    <row r="1877" spans="1:8" ht="12.75">
      <c r="A1877" s="962" t="s">
        <v>1360</v>
      </c>
      <c r="B1877" t="s">
        <v>776</v>
      </c>
      <c r="C1877" t="s">
        <v>390</v>
      </c>
      <c r="D1877" t="s">
        <v>549</v>
      </c>
      <c r="E1877" t="s">
        <v>1462</v>
      </c>
      <c r="F1877" t="s">
        <v>1238</v>
      </c>
      <c r="G1877" t="s">
        <v>1351</v>
      </c>
      <c r="H1877">
        <v>0</v>
      </c>
    </row>
    <row r="1878" spans="1:8" ht="12.75">
      <c r="A1878" s="962" t="s">
        <v>1360</v>
      </c>
      <c r="B1878" t="s">
        <v>776</v>
      </c>
      <c r="C1878" t="s">
        <v>390</v>
      </c>
      <c r="D1878" t="s">
        <v>549</v>
      </c>
      <c r="E1878" t="s">
        <v>1462</v>
      </c>
      <c r="F1878" t="s">
        <v>1238</v>
      </c>
      <c r="G1878" t="s">
        <v>1352</v>
      </c>
      <c r="H1878">
        <v>0</v>
      </c>
    </row>
    <row r="1879" spans="1:8" ht="12.75">
      <c r="A1879" s="962" t="s">
        <v>1360</v>
      </c>
      <c r="B1879" t="s">
        <v>776</v>
      </c>
      <c r="C1879" t="s">
        <v>390</v>
      </c>
      <c r="D1879" t="s">
        <v>549</v>
      </c>
      <c r="E1879" t="s">
        <v>1462</v>
      </c>
      <c r="F1879" t="s">
        <v>1238</v>
      </c>
      <c r="G1879" t="s">
        <v>1363</v>
      </c>
      <c r="H1879">
        <v>32501</v>
      </c>
    </row>
    <row r="1880" spans="1:8" ht="12.75">
      <c r="A1880" s="962" t="s">
        <v>1360</v>
      </c>
      <c r="B1880" t="s">
        <v>776</v>
      </c>
      <c r="C1880" t="s">
        <v>390</v>
      </c>
      <c r="D1880" t="s">
        <v>549</v>
      </c>
      <c r="E1880" t="s">
        <v>1462</v>
      </c>
      <c r="F1880" t="s">
        <v>1238</v>
      </c>
      <c r="G1880" t="s">
        <v>1364</v>
      </c>
      <c r="H1880">
        <v>28640</v>
      </c>
    </row>
    <row r="1881" spans="1:8" ht="12.75">
      <c r="A1881" s="962" t="s">
        <v>1360</v>
      </c>
      <c r="B1881" t="s">
        <v>776</v>
      </c>
      <c r="C1881" t="s">
        <v>390</v>
      </c>
      <c r="D1881" t="s">
        <v>549</v>
      </c>
      <c r="E1881" t="s">
        <v>1462</v>
      </c>
      <c r="F1881" t="s">
        <v>1238</v>
      </c>
      <c r="G1881" t="s">
        <v>1353</v>
      </c>
      <c r="H1881">
        <v>3640</v>
      </c>
    </row>
    <row r="1882" spans="1:8" ht="12.75">
      <c r="A1882" s="962" t="s">
        <v>1360</v>
      </c>
      <c r="B1882" t="s">
        <v>776</v>
      </c>
      <c r="C1882" t="s">
        <v>390</v>
      </c>
      <c r="D1882" t="s">
        <v>549</v>
      </c>
      <c r="E1882" t="s">
        <v>1462</v>
      </c>
      <c r="F1882" t="s">
        <v>1238</v>
      </c>
      <c r="G1882" t="s">
        <v>1365</v>
      </c>
      <c r="H1882">
        <v>0</v>
      </c>
    </row>
    <row r="1883" spans="1:8" ht="12.75">
      <c r="A1883" s="962" t="s">
        <v>1360</v>
      </c>
      <c r="B1883" t="s">
        <v>776</v>
      </c>
      <c r="C1883" t="s">
        <v>390</v>
      </c>
      <c r="D1883" t="s">
        <v>549</v>
      </c>
      <c r="E1883" t="s">
        <v>1462</v>
      </c>
      <c r="F1883" t="s">
        <v>1238</v>
      </c>
      <c r="G1883" t="s">
        <v>1366</v>
      </c>
      <c r="H1883">
        <v>0</v>
      </c>
    </row>
    <row r="1884" spans="1:8" ht="12.75">
      <c r="A1884" s="962" t="s">
        <v>1360</v>
      </c>
      <c r="B1884" t="s">
        <v>776</v>
      </c>
      <c r="C1884" t="s">
        <v>390</v>
      </c>
      <c r="D1884" t="s">
        <v>549</v>
      </c>
      <c r="E1884" t="s">
        <v>1462</v>
      </c>
      <c r="F1884" t="s">
        <v>1238</v>
      </c>
      <c r="G1884" t="s">
        <v>1367</v>
      </c>
      <c r="H1884">
        <v>15000</v>
      </c>
    </row>
    <row r="1885" spans="1:8" ht="12.75">
      <c r="A1885" s="962" t="s">
        <v>1360</v>
      </c>
      <c r="B1885" t="s">
        <v>776</v>
      </c>
      <c r="C1885" t="s">
        <v>390</v>
      </c>
      <c r="D1885" t="s">
        <v>549</v>
      </c>
      <c r="E1885" t="s">
        <v>1462</v>
      </c>
      <c r="F1885" t="s">
        <v>1238</v>
      </c>
      <c r="G1885" t="s">
        <v>1368</v>
      </c>
      <c r="H1885">
        <v>42140</v>
      </c>
    </row>
    <row r="1886" spans="1:8" ht="12.75">
      <c r="A1886" s="962" t="s">
        <v>1360</v>
      </c>
      <c r="B1886" t="s">
        <v>773</v>
      </c>
      <c r="C1886" t="s">
        <v>390</v>
      </c>
      <c r="D1886" t="s">
        <v>549</v>
      </c>
      <c r="E1886" t="s">
        <v>1463</v>
      </c>
      <c r="F1886" t="s">
        <v>115</v>
      </c>
      <c r="G1886" t="s">
        <v>1350</v>
      </c>
      <c r="H1886">
        <v>520</v>
      </c>
    </row>
    <row r="1887" spans="1:8" ht="12.75">
      <c r="A1887" s="962" t="s">
        <v>1360</v>
      </c>
      <c r="B1887" t="s">
        <v>773</v>
      </c>
      <c r="C1887" t="s">
        <v>390</v>
      </c>
      <c r="D1887" t="s">
        <v>549</v>
      </c>
      <c r="E1887" t="s">
        <v>1463</v>
      </c>
      <c r="F1887" t="s">
        <v>115</v>
      </c>
      <c r="G1887" t="s">
        <v>1361</v>
      </c>
      <c r="H1887">
        <v>520</v>
      </c>
    </row>
    <row r="1888" spans="1:8" ht="12.75">
      <c r="A1888" s="962" t="s">
        <v>1360</v>
      </c>
      <c r="B1888" t="s">
        <v>773</v>
      </c>
      <c r="C1888" t="s">
        <v>390</v>
      </c>
      <c r="D1888" t="s">
        <v>549</v>
      </c>
      <c r="E1888" t="s">
        <v>1463</v>
      </c>
      <c r="F1888" t="s">
        <v>115</v>
      </c>
      <c r="G1888" t="s">
        <v>1362</v>
      </c>
      <c r="H1888">
        <v>520</v>
      </c>
    </row>
    <row r="1889" spans="1:8" ht="12.75">
      <c r="A1889" s="962" t="s">
        <v>1360</v>
      </c>
      <c r="B1889" t="s">
        <v>773</v>
      </c>
      <c r="C1889" t="s">
        <v>390</v>
      </c>
      <c r="D1889" t="s">
        <v>549</v>
      </c>
      <c r="E1889" t="s">
        <v>1463</v>
      </c>
      <c r="F1889" t="s">
        <v>115</v>
      </c>
      <c r="G1889" t="s">
        <v>1351</v>
      </c>
      <c r="H1889">
        <v>520</v>
      </c>
    </row>
    <row r="1890" spans="1:8" ht="12.75">
      <c r="A1890" s="962" t="s">
        <v>1360</v>
      </c>
      <c r="B1890" t="s">
        <v>773</v>
      </c>
      <c r="C1890" t="s">
        <v>390</v>
      </c>
      <c r="D1890" t="s">
        <v>549</v>
      </c>
      <c r="E1890" t="s">
        <v>1463</v>
      </c>
      <c r="F1890" t="s">
        <v>115</v>
      </c>
      <c r="G1890" t="s">
        <v>1352</v>
      </c>
      <c r="H1890">
        <v>520</v>
      </c>
    </row>
    <row r="1891" spans="1:8" ht="12.75">
      <c r="A1891" s="962" t="s">
        <v>1360</v>
      </c>
      <c r="B1891" t="s">
        <v>773</v>
      </c>
      <c r="C1891" t="s">
        <v>390</v>
      </c>
      <c r="D1891" t="s">
        <v>549</v>
      </c>
      <c r="E1891" t="s">
        <v>1463</v>
      </c>
      <c r="F1891" t="s">
        <v>115</v>
      </c>
      <c r="G1891" t="s">
        <v>1363</v>
      </c>
      <c r="H1891">
        <v>520</v>
      </c>
    </row>
    <row r="1892" spans="1:8" ht="12.75">
      <c r="A1892" s="962" t="s">
        <v>1360</v>
      </c>
      <c r="B1892" t="s">
        <v>773</v>
      </c>
      <c r="C1892" t="s">
        <v>390</v>
      </c>
      <c r="D1892" t="s">
        <v>549</v>
      </c>
      <c r="E1892" t="s">
        <v>1463</v>
      </c>
      <c r="F1892" t="s">
        <v>115</v>
      </c>
      <c r="G1892" t="s">
        <v>1364</v>
      </c>
      <c r="H1892">
        <v>520</v>
      </c>
    </row>
    <row r="1893" spans="1:8" ht="12.75">
      <c r="A1893" s="962" t="s">
        <v>1360</v>
      </c>
      <c r="B1893" t="s">
        <v>773</v>
      </c>
      <c r="C1893" t="s">
        <v>390</v>
      </c>
      <c r="D1893" t="s">
        <v>549</v>
      </c>
      <c r="E1893" t="s">
        <v>1463</v>
      </c>
      <c r="F1893" t="s">
        <v>115</v>
      </c>
      <c r="G1893" t="s">
        <v>1353</v>
      </c>
      <c r="H1893">
        <v>520</v>
      </c>
    </row>
    <row r="1894" spans="1:8" ht="12.75">
      <c r="A1894" s="962" t="s">
        <v>1360</v>
      </c>
      <c r="B1894" t="s">
        <v>773</v>
      </c>
      <c r="C1894" t="s">
        <v>390</v>
      </c>
      <c r="D1894" t="s">
        <v>549</v>
      </c>
      <c r="E1894" t="s">
        <v>1463</v>
      </c>
      <c r="F1894" t="s">
        <v>115</v>
      </c>
      <c r="G1894" t="s">
        <v>1365</v>
      </c>
      <c r="H1894">
        <v>520</v>
      </c>
    </row>
    <row r="1895" spans="1:8" ht="12.75">
      <c r="A1895" s="962" t="s">
        <v>1360</v>
      </c>
      <c r="B1895" t="s">
        <v>773</v>
      </c>
      <c r="C1895" t="s">
        <v>390</v>
      </c>
      <c r="D1895" t="s">
        <v>549</v>
      </c>
      <c r="E1895" t="s">
        <v>1463</v>
      </c>
      <c r="F1895" t="s">
        <v>115</v>
      </c>
      <c r="G1895" t="s">
        <v>1366</v>
      </c>
      <c r="H1895">
        <v>520</v>
      </c>
    </row>
    <row r="1896" spans="1:8" ht="12.75">
      <c r="A1896" s="962" t="s">
        <v>1360</v>
      </c>
      <c r="B1896" t="s">
        <v>773</v>
      </c>
      <c r="C1896" t="s">
        <v>390</v>
      </c>
      <c r="D1896" t="s">
        <v>549</v>
      </c>
      <c r="E1896" t="s">
        <v>1463</v>
      </c>
      <c r="F1896" t="s">
        <v>115</v>
      </c>
      <c r="G1896" t="s">
        <v>1367</v>
      </c>
      <c r="H1896">
        <v>520</v>
      </c>
    </row>
    <row r="1897" spans="1:8" ht="12.75">
      <c r="A1897" s="962" t="s">
        <v>1360</v>
      </c>
      <c r="B1897" t="s">
        <v>773</v>
      </c>
      <c r="C1897" t="s">
        <v>390</v>
      </c>
      <c r="D1897" t="s">
        <v>549</v>
      </c>
      <c r="E1897" t="s">
        <v>1463</v>
      </c>
      <c r="F1897" t="s">
        <v>115</v>
      </c>
      <c r="G1897" t="s">
        <v>1368</v>
      </c>
      <c r="H1897">
        <v>520</v>
      </c>
    </row>
    <row r="1898" spans="1:8" ht="12.75">
      <c r="A1898" s="962" t="s">
        <v>1360</v>
      </c>
      <c r="B1898" t="s">
        <v>773</v>
      </c>
      <c r="C1898" t="s">
        <v>390</v>
      </c>
      <c r="D1898" t="s">
        <v>549</v>
      </c>
      <c r="E1898" t="s">
        <v>1463</v>
      </c>
      <c r="F1898" t="s">
        <v>1238</v>
      </c>
      <c r="G1898" t="s">
        <v>1350</v>
      </c>
      <c r="H1898">
        <v>173</v>
      </c>
    </row>
    <row r="1899" spans="1:8" ht="12.75">
      <c r="A1899" s="962" t="s">
        <v>1360</v>
      </c>
      <c r="B1899" t="s">
        <v>773</v>
      </c>
      <c r="C1899" t="s">
        <v>390</v>
      </c>
      <c r="D1899" t="s">
        <v>549</v>
      </c>
      <c r="E1899" t="s">
        <v>1463</v>
      </c>
      <c r="F1899" t="s">
        <v>1238</v>
      </c>
      <c r="G1899" t="s">
        <v>1361</v>
      </c>
      <c r="H1899">
        <v>173</v>
      </c>
    </row>
    <row r="1900" spans="1:8" ht="12.75">
      <c r="A1900" s="962" t="s">
        <v>1360</v>
      </c>
      <c r="B1900" t="s">
        <v>773</v>
      </c>
      <c r="C1900" t="s">
        <v>390</v>
      </c>
      <c r="D1900" t="s">
        <v>549</v>
      </c>
      <c r="E1900" t="s">
        <v>1463</v>
      </c>
      <c r="F1900" t="s">
        <v>1238</v>
      </c>
      <c r="G1900" t="s">
        <v>1362</v>
      </c>
      <c r="H1900">
        <v>173</v>
      </c>
    </row>
    <row r="1901" spans="1:8" ht="12.75">
      <c r="A1901" s="962" t="s">
        <v>1360</v>
      </c>
      <c r="B1901" t="s">
        <v>773</v>
      </c>
      <c r="C1901" t="s">
        <v>390</v>
      </c>
      <c r="D1901" t="s">
        <v>549</v>
      </c>
      <c r="E1901" t="s">
        <v>1463</v>
      </c>
      <c r="F1901" t="s">
        <v>1238</v>
      </c>
      <c r="G1901" t="s">
        <v>1351</v>
      </c>
      <c r="H1901">
        <v>173</v>
      </c>
    </row>
    <row r="1902" spans="1:8" ht="12.75">
      <c r="A1902" s="962" t="s">
        <v>1360</v>
      </c>
      <c r="B1902" t="s">
        <v>773</v>
      </c>
      <c r="C1902" t="s">
        <v>390</v>
      </c>
      <c r="D1902" t="s">
        <v>549</v>
      </c>
      <c r="E1902" t="s">
        <v>1463</v>
      </c>
      <c r="F1902" t="s">
        <v>1238</v>
      </c>
      <c r="G1902" t="s">
        <v>1352</v>
      </c>
      <c r="H1902">
        <v>173</v>
      </c>
    </row>
    <row r="1903" spans="1:8" ht="12.75">
      <c r="A1903" s="962" t="s">
        <v>1360</v>
      </c>
      <c r="B1903" t="s">
        <v>773</v>
      </c>
      <c r="C1903" t="s">
        <v>390</v>
      </c>
      <c r="D1903" t="s">
        <v>549</v>
      </c>
      <c r="E1903" t="s">
        <v>1463</v>
      </c>
      <c r="F1903" t="s">
        <v>1238</v>
      </c>
      <c r="G1903" t="s">
        <v>1363</v>
      </c>
      <c r="H1903">
        <v>173</v>
      </c>
    </row>
    <row r="1904" spans="1:8" ht="12.75">
      <c r="A1904" s="962" t="s">
        <v>1360</v>
      </c>
      <c r="B1904" t="s">
        <v>773</v>
      </c>
      <c r="C1904" t="s">
        <v>390</v>
      </c>
      <c r="D1904" t="s">
        <v>549</v>
      </c>
      <c r="E1904" t="s">
        <v>1463</v>
      </c>
      <c r="F1904" t="s">
        <v>1238</v>
      </c>
      <c r="G1904" t="s">
        <v>1364</v>
      </c>
      <c r="H1904">
        <v>173</v>
      </c>
    </row>
    <row r="1905" spans="1:8" ht="12.75">
      <c r="A1905" s="962" t="s">
        <v>1360</v>
      </c>
      <c r="B1905" t="s">
        <v>773</v>
      </c>
      <c r="C1905" t="s">
        <v>390</v>
      </c>
      <c r="D1905" t="s">
        <v>549</v>
      </c>
      <c r="E1905" t="s">
        <v>1463</v>
      </c>
      <c r="F1905" t="s">
        <v>1238</v>
      </c>
      <c r="G1905" t="s">
        <v>1353</v>
      </c>
      <c r="H1905">
        <v>173</v>
      </c>
    </row>
    <row r="1906" spans="1:8" ht="12.75">
      <c r="A1906" s="962" t="s">
        <v>1360</v>
      </c>
      <c r="B1906" t="s">
        <v>773</v>
      </c>
      <c r="C1906" t="s">
        <v>390</v>
      </c>
      <c r="D1906" t="s">
        <v>549</v>
      </c>
      <c r="E1906" t="s">
        <v>1463</v>
      </c>
      <c r="F1906" t="s">
        <v>1238</v>
      </c>
      <c r="G1906" t="s">
        <v>1365</v>
      </c>
      <c r="H1906">
        <v>173</v>
      </c>
    </row>
    <row r="1907" spans="1:8" ht="12.75">
      <c r="A1907" s="962" t="s">
        <v>1360</v>
      </c>
      <c r="B1907" t="s">
        <v>773</v>
      </c>
      <c r="C1907" t="s">
        <v>390</v>
      </c>
      <c r="D1907" t="s">
        <v>549</v>
      </c>
      <c r="E1907" t="s">
        <v>1463</v>
      </c>
      <c r="F1907" t="s">
        <v>1238</v>
      </c>
      <c r="G1907" t="s">
        <v>1366</v>
      </c>
      <c r="H1907">
        <v>173</v>
      </c>
    </row>
    <row r="1908" spans="1:8" ht="12.75">
      <c r="A1908" s="962" t="s">
        <v>1360</v>
      </c>
      <c r="B1908" t="s">
        <v>773</v>
      </c>
      <c r="C1908" t="s">
        <v>390</v>
      </c>
      <c r="D1908" t="s">
        <v>549</v>
      </c>
      <c r="E1908" t="s">
        <v>1463</v>
      </c>
      <c r="F1908" t="s">
        <v>1238</v>
      </c>
      <c r="G1908" t="s">
        <v>1367</v>
      </c>
      <c r="H1908">
        <v>173</v>
      </c>
    </row>
    <row r="1909" spans="1:8" ht="12.75">
      <c r="A1909" s="962" t="s">
        <v>1360</v>
      </c>
      <c r="B1909" t="s">
        <v>773</v>
      </c>
      <c r="C1909" t="s">
        <v>390</v>
      </c>
      <c r="D1909" t="s">
        <v>549</v>
      </c>
      <c r="E1909" t="s">
        <v>1463</v>
      </c>
      <c r="F1909" t="s">
        <v>1238</v>
      </c>
      <c r="G1909" t="s">
        <v>1368</v>
      </c>
      <c r="H1909">
        <v>173</v>
      </c>
    </row>
    <row r="1910" spans="1:8" ht="12.75">
      <c r="A1910" s="962" t="s">
        <v>1360</v>
      </c>
      <c r="B1910" t="s">
        <v>773</v>
      </c>
      <c r="C1910" t="s">
        <v>390</v>
      </c>
      <c r="D1910" t="s">
        <v>549</v>
      </c>
      <c r="E1910" t="s">
        <v>1463</v>
      </c>
      <c r="F1910" t="s">
        <v>116</v>
      </c>
      <c r="G1910" t="s">
        <v>1350</v>
      </c>
      <c r="H1910">
        <v>4516</v>
      </c>
    </row>
    <row r="1911" spans="1:8" ht="12.75">
      <c r="A1911" s="962" t="s">
        <v>1360</v>
      </c>
      <c r="B1911" t="s">
        <v>773</v>
      </c>
      <c r="C1911" t="s">
        <v>390</v>
      </c>
      <c r="D1911" t="s">
        <v>549</v>
      </c>
      <c r="E1911" t="s">
        <v>1463</v>
      </c>
      <c r="F1911" t="s">
        <v>116</v>
      </c>
      <c r="G1911" t="s">
        <v>1361</v>
      </c>
      <c r="H1911">
        <v>4516</v>
      </c>
    </row>
    <row r="1912" spans="1:8" ht="12.75">
      <c r="A1912" s="962" t="s">
        <v>1360</v>
      </c>
      <c r="B1912" t="s">
        <v>773</v>
      </c>
      <c r="C1912" t="s">
        <v>390</v>
      </c>
      <c r="D1912" t="s">
        <v>549</v>
      </c>
      <c r="E1912" t="s">
        <v>1463</v>
      </c>
      <c r="F1912" t="s">
        <v>116</v>
      </c>
      <c r="G1912" t="s">
        <v>1362</v>
      </c>
      <c r="H1912">
        <v>4516</v>
      </c>
    </row>
    <row r="1913" spans="1:8" ht="12.75">
      <c r="A1913" s="962" t="s">
        <v>1360</v>
      </c>
      <c r="B1913" t="s">
        <v>773</v>
      </c>
      <c r="C1913" t="s">
        <v>390</v>
      </c>
      <c r="D1913" t="s">
        <v>549</v>
      </c>
      <c r="E1913" t="s">
        <v>1463</v>
      </c>
      <c r="F1913" t="s">
        <v>116</v>
      </c>
      <c r="G1913" t="s">
        <v>1351</v>
      </c>
      <c r="H1913">
        <v>4516</v>
      </c>
    </row>
    <row r="1914" spans="1:8" ht="12.75">
      <c r="A1914" s="962" t="s">
        <v>1360</v>
      </c>
      <c r="B1914" t="s">
        <v>773</v>
      </c>
      <c r="C1914" t="s">
        <v>390</v>
      </c>
      <c r="D1914" t="s">
        <v>549</v>
      </c>
      <c r="E1914" t="s">
        <v>1463</v>
      </c>
      <c r="F1914" t="s">
        <v>116</v>
      </c>
      <c r="G1914" t="s">
        <v>1352</v>
      </c>
      <c r="H1914">
        <v>4516</v>
      </c>
    </row>
    <row r="1915" spans="1:8" ht="12.75">
      <c r="A1915" s="962" t="s">
        <v>1360</v>
      </c>
      <c r="B1915" t="s">
        <v>773</v>
      </c>
      <c r="C1915" t="s">
        <v>390</v>
      </c>
      <c r="D1915" t="s">
        <v>549</v>
      </c>
      <c r="E1915" t="s">
        <v>1463</v>
      </c>
      <c r="F1915" t="s">
        <v>116</v>
      </c>
      <c r="G1915" t="s">
        <v>1363</v>
      </c>
      <c r="H1915">
        <v>4516</v>
      </c>
    </row>
    <row r="1916" spans="1:8" ht="12.75">
      <c r="A1916" s="962" t="s">
        <v>1360</v>
      </c>
      <c r="B1916" t="s">
        <v>773</v>
      </c>
      <c r="C1916" t="s">
        <v>390</v>
      </c>
      <c r="D1916" t="s">
        <v>549</v>
      </c>
      <c r="E1916" t="s">
        <v>1463</v>
      </c>
      <c r="F1916" t="s">
        <v>116</v>
      </c>
      <c r="G1916" t="s">
        <v>1364</v>
      </c>
      <c r="H1916">
        <v>4517</v>
      </c>
    </row>
    <row r="1917" spans="1:8" ht="12.75">
      <c r="A1917" s="962" t="s">
        <v>1360</v>
      </c>
      <c r="B1917" t="s">
        <v>773</v>
      </c>
      <c r="C1917" t="s">
        <v>390</v>
      </c>
      <c r="D1917" t="s">
        <v>549</v>
      </c>
      <c r="E1917" t="s">
        <v>1463</v>
      </c>
      <c r="F1917" t="s">
        <v>116</v>
      </c>
      <c r="G1917" t="s">
        <v>1353</v>
      </c>
      <c r="H1917">
        <v>4516</v>
      </c>
    </row>
    <row r="1918" spans="1:8" ht="12.75">
      <c r="A1918" s="962" t="s">
        <v>1360</v>
      </c>
      <c r="B1918" t="s">
        <v>773</v>
      </c>
      <c r="C1918" t="s">
        <v>390</v>
      </c>
      <c r="D1918" t="s">
        <v>549</v>
      </c>
      <c r="E1918" t="s">
        <v>1463</v>
      </c>
      <c r="F1918" t="s">
        <v>116</v>
      </c>
      <c r="G1918" t="s">
        <v>1365</v>
      </c>
      <c r="H1918">
        <v>4516</v>
      </c>
    </row>
    <row r="1919" spans="1:8" ht="12.75">
      <c r="A1919" s="962" t="s">
        <v>1360</v>
      </c>
      <c r="B1919" t="s">
        <v>773</v>
      </c>
      <c r="C1919" t="s">
        <v>390</v>
      </c>
      <c r="D1919" t="s">
        <v>549</v>
      </c>
      <c r="E1919" t="s">
        <v>1463</v>
      </c>
      <c r="F1919" t="s">
        <v>116</v>
      </c>
      <c r="G1919" t="s">
        <v>1366</v>
      </c>
      <c r="H1919">
        <v>4516</v>
      </c>
    </row>
    <row r="1920" spans="1:8" ht="12.75">
      <c r="A1920" s="962" t="s">
        <v>1360</v>
      </c>
      <c r="B1920" t="s">
        <v>773</v>
      </c>
      <c r="C1920" t="s">
        <v>390</v>
      </c>
      <c r="D1920" t="s">
        <v>549</v>
      </c>
      <c r="E1920" t="s">
        <v>1463</v>
      </c>
      <c r="F1920" t="s">
        <v>116</v>
      </c>
      <c r="G1920" t="s">
        <v>1367</v>
      </c>
      <c r="H1920">
        <v>4516</v>
      </c>
    </row>
    <row r="1921" spans="1:8" ht="12.75">
      <c r="A1921" s="962" t="s">
        <v>1360</v>
      </c>
      <c r="B1921" t="s">
        <v>773</v>
      </c>
      <c r="C1921" t="s">
        <v>390</v>
      </c>
      <c r="D1921" t="s">
        <v>549</v>
      </c>
      <c r="E1921" t="s">
        <v>1463</v>
      </c>
      <c r="F1921" t="s">
        <v>116</v>
      </c>
      <c r="G1921" t="s">
        <v>1368</v>
      </c>
      <c r="H1921">
        <v>4516</v>
      </c>
    </row>
    <row r="1922" spans="1:8" ht="12.75">
      <c r="A1922" s="962" t="s">
        <v>1360</v>
      </c>
      <c r="B1922" t="s">
        <v>773</v>
      </c>
      <c r="C1922" t="s">
        <v>390</v>
      </c>
      <c r="D1922" t="s">
        <v>549</v>
      </c>
      <c r="E1922" t="s">
        <v>1464</v>
      </c>
      <c r="F1922" t="s">
        <v>116</v>
      </c>
      <c r="G1922" t="s">
        <v>1350</v>
      </c>
      <c r="H1922">
        <v>0</v>
      </c>
    </row>
    <row r="1923" spans="1:8" ht="12.75">
      <c r="A1923" s="962" t="s">
        <v>1360</v>
      </c>
      <c r="B1923" t="s">
        <v>773</v>
      </c>
      <c r="C1923" t="s">
        <v>390</v>
      </c>
      <c r="D1923" t="s">
        <v>549</v>
      </c>
      <c r="E1923" t="s">
        <v>1464</v>
      </c>
      <c r="F1923" t="s">
        <v>116</v>
      </c>
      <c r="G1923" t="s">
        <v>1361</v>
      </c>
      <c r="H1923">
        <v>0</v>
      </c>
    </row>
    <row r="1924" spans="1:8" ht="12.75">
      <c r="A1924" s="962" t="s">
        <v>1360</v>
      </c>
      <c r="B1924" t="s">
        <v>773</v>
      </c>
      <c r="C1924" t="s">
        <v>390</v>
      </c>
      <c r="D1924" t="s">
        <v>549</v>
      </c>
      <c r="E1924" t="s">
        <v>1464</v>
      </c>
      <c r="F1924" t="s">
        <v>116</v>
      </c>
      <c r="G1924" t="s">
        <v>1362</v>
      </c>
      <c r="H1924">
        <v>850</v>
      </c>
    </row>
    <row r="1925" spans="1:8" ht="12.75">
      <c r="A1925" s="962" t="s">
        <v>1360</v>
      </c>
      <c r="B1925" t="s">
        <v>773</v>
      </c>
      <c r="C1925" t="s">
        <v>390</v>
      </c>
      <c r="D1925" t="s">
        <v>549</v>
      </c>
      <c r="E1925" t="s">
        <v>1464</v>
      </c>
      <c r="F1925" t="s">
        <v>116</v>
      </c>
      <c r="G1925" t="s">
        <v>1351</v>
      </c>
      <c r="H1925">
        <v>200</v>
      </c>
    </row>
    <row r="1926" spans="1:8" ht="12.75">
      <c r="A1926" s="962" t="s">
        <v>1360</v>
      </c>
      <c r="B1926" t="s">
        <v>773</v>
      </c>
      <c r="C1926" t="s">
        <v>390</v>
      </c>
      <c r="D1926" t="s">
        <v>549</v>
      </c>
      <c r="E1926" t="s">
        <v>1464</v>
      </c>
      <c r="F1926" t="s">
        <v>116</v>
      </c>
      <c r="G1926" t="s">
        <v>1352</v>
      </c>
      <c r="H1926">
        <v>300</v>
      </c>
    </row>
    <row r="1927" spans="1:8" ht="12.75">
      <c r="A1927" s="962" t="s">
        <v>1360</v>
      </c>
      <c r="B1927" t="s">
        <v>773</v>
      </c>
      <c r="C1927" t="s">
        <v>390</v>
      </c>
      <c r="D1927" t="s">
        <v>549</v>
      </c>
      <c r="E1927" t="s">
        <v>1464</v>
      </c>
      <c r="F1927" t="s">
        <v>116</v>
      </c>
      <c r="G1927" t="s">
        <v>1363</v>
      </c>
      <c r="H1927">
        <v>6419</v>
      </c>
    </row>
    <row r="1928" spans="1:8" ht="12.75">
      <c r="A1928" s="962" t="s">
        <v>1360</v>
      </c>
      <c r="B1928" t="s">
        <v>773</v>
      </c>
      <c r="C1928" t="s">
        <v>390</v>
      </c>
      <c r="D1928" t="s">
        <v>549</v>
      </c>
      <c r="E1928" t="s">
        <v>1464</v>
      </c>
      <c r="F1928" t="s">
        <v>116</v>
      </c>
      <c r="G1928" t="s">
        <v>1364</v>
      </c>
      <c r="H1928">
        <v>3550</v>
      </c>
    </row>
    <row r="1929" spans="1:8" ht="12.75">
      <c r="A1929" s="962" t="s">
        <v>1360</v>
      </c>
      <c r="B1929" t="s">
        <v>773</v>
      </c>
      <c r="C1929" t="s">
        <v>390</v>
      </c>
      <c r="D1929" t="s">
        <v>549</v>
      </c>
      <c r="E1929" t="s">
        <v>1464</v>
      </c>
      <c r="F1929" t="s">
        <v>116</v>
      </c>
      <c r="G1929" t="s">
        <v>1353</v>
      </c>
      <c r="H1929">
        <v>1162</v>
      </c>
    </row>
    <row r="1930" spans="1:8" ht="12.75">
      <c r="A1930" s="962" t="s">
        <v>1360</v>
      </c>
      <c r="B1930" t="s">
        <v>773</v>
      </c>
      <c r="C1930" t="s">
        <v>390</v>
      </c>
      <c r="D1930" t="s">
        <v>549</v>
      </c>
      <c r="E1930" t="s">
        <v>1464</v>
      </c>
      <c r="F1930" t="s">
        <v>116</v>
      </c>
      <c r="G1930" t="s">
        <v>1365</v>
      </c>
      <c r="H1930">
        <v>1308</v>
      </c>
    </row>
    <row r="1931" spans="1:8" ht="12.75">
      <c r="A1931" s="962" t="s">
        <v>1360</v>
      </c>
      <c r="B1931" t="s">
        <v>773</v>
      </c>
      <c r="C1931" t="s">
        <v>390</v>
      </c>
      <c r="D1931" t="s">
        <v>549</v>
      </c>
      <c r="E1931" t="s">
        <v>1464</v>
      </c>
      <c r="F1931" t="s">
        <v>116</v>
      </c>
      <c r="G1931" t="s">
        <v>1366</v>
      </c>
      <c r="H1931">
        <v>0</v>
      </c>
    </row>
    <row r="1932" spans="1:8" ht="12.75">
      <c r="A1932" s="962" t="s">
        <v>1360</v>
      </c>
      <c r="B1932" t="s">
        <v>773</v>
      </c>
      <c r="C1932" t="s">
        <v>390</v>
      </c>
      <c r="D1932" t="s">
        <v>549</v>
      </c>
      <c r="E1932" t="s">
        <v>1464</v>
      </c>
      <c r="F1932" t="s">
        <v>116</v>
      </c>
      <c r="G1932" t="s">
        <v>1367</v>
      </c>
      <c r="H1932">
        <v>0</v>
      </c>
    </row>
    <row r="1933" spans="1:8" ht="12.75">
      <c r="A1933" s="962" t="s">
        <v>1360</v>
      </c>
      <c r="B1933" t="s">
        <v>773</v>
      </c>
      <c r="C1933" t="s">
        <v>390</v>
      </c>
      <c r="D1933" t="s">
        <v>549</v>
      </c>
      <c r="E1933" t="s">
        <v>1464</v>
      </c>
      <c r="F1933" t="s">
        <v>116</v>
      </c>
      <c r="G1933" t="s">
        <v>1368</v>
      </c>
      <c r="H1933">
        <v>850</v>
      </c>
    </row>
    <row r="1934" spans="1:8" ht="12.75">
      <c r="A1934" s="962" t="s">
        <v>1360</v>
      </c>
      <c r="B1934" t="s">
        <v>773</v>
      </c>
      <c r="C1934" t="s">
        <v>390</v>
      </c>
      <c r="D1934" t="s">
        <v>549</v>
      </c>
      <c r="E1934" t="s">
        <v>1465</v>
      </c>
      <c r="F1934" t="s">
        <v>115</v>
      </c>
      <c r="G1934" t="s">
        <v>1350</v>
      </c>
      <c r="H1934">
        <v>1870</v>
      </c>
    </row>
    <row r="1935" spans="1:8" ht="12.75">
      <c r="A1935" s="962" t="s">
        <v>1360</v>
      </c>
      <c r="B1935" t="s">
        <v>773</v>
      </c>
      <c r="C1935" t="s">
        <v>390</v>
      </c>
      <c r="D1935" t="s">
        <v>549</v>
      </c>
      <c r="E1935" t="s">
        <v>1465</v>
      </c>
      <c r="F1935" t="s">
        <v>115</v>
      </c>
      <c r="G1935" t="s">
        <v>1361</v>
      </c>
      <c r="H1935">
        <v>1870</v>
      </c>
    </row>
    <row r="1936" spans="1:8" ht="12.75">
      <c r="A1936" s="962" t="s">
        <v>1360</v>
      </c>
      <c r="B1936" t="s">
        <v>773</v>
      </c>
      <c r="C1936" t="s">
        <v>390</v>
      </c>
      <c r="D1936" t="s">
        <v>549</v>
      </c>
      <c r="E1936" t="s">
        <v>1465</v>
      </c>
      <c r="F1936" t="s">
        <v>115</v>
      </c>
      <c r="G1936" t="s">
        <v>1362</v>
      </c>
      <c r="H1936">
        <v>1870</v>
      </c>
    </row>
    <row r="1937" spans="1:8" ht="12.75">
      <c r="A1937" s="962" t="s">
        <v>1360</v>
      </c>
      <c r="B1937" t="s">
        <v>773</v>
      </c>
      <c r="C1937" t="s">
        <v>390</v>
      </c>
      <c r="D1937" t="s">
        <v>549</v>
      </c>
      <c r="E1937" t="s">
        <v>1465</v>
      </c>
      <c r="F1937" t="s">
        <v>115</v>
      </c>
      <c r="G1937" t="s">
        <v>1351</v>
      </c>
      <c r="H1937">
        <v>1870</v>
      </c>
    </row>
    <row r="1938" spans="1:8" ht="12.75">
      <c r="A1938" s="962" t="s">
        <v>1360</v>
      </c>
      <c r="B1938" t="s">
        <v>773</v>
      </c>
      <c r="C1938" t="s">
        <v>390</v>
      </c>
      <c r="D1938" t="s">
        <v>549</v>
      </c>
      <c r="E1938" t="s">
        <v>1465</v>
      </c>
      <c r="F1938" t="s">
        <v>115</v>
      </c>
      <c r="G1938" t="s">
        <v>1352</v>
      </c>
      <c r="H1938">
        <v>1870</v>
      </c>
    </row>
    <row r="1939" spans="1:8" ht="12.75">
      <c r="A1939" s="962" t="s">
        <v>1360</v>
      </c>
      <c r="B1939" t="s">
        <v>773</v>
      </c>
      <c r="C1939" t="s">
        <v>390</v>
      </c>
      <c r="D1939" t="s">
        <v>549</v>
      </c>
      <c r="E1939" t="s">
        <v>1465</v>
      </c>
      <c r="F1939" t="s">
        <v>115</v>
      </c>
      <c r="G1939" t="s">
        <v>1363</v>
      </c>
      <c r="H1939">
        <v>1870</v>
      </c>
    </row>
    <row r="1940" spans="1:8" ht="12.75">
      <c r="A1940" s="962" t="s">
        <v>1360</v>
      </c>
      <c r="B1940" t="s">
        <v>773</v>
      </c>
      <c r="C1940" t="s">
        <v>390</v>
      </c>
      <c r="D1940" t="s">
        <v>549</v>
      </c>
      <c r="E1940" t="s">
        <v>1465</v>
      </c>
      <c r="F1940" t="s">
        <v>115</v>
      </c>
      <c r="G1940" t="s">
        <v>1364</v>
      </c>
      <c r="H1940">
        <v>1870</v>
      </c>
    </row>
    <row r="1941" spans="1:8" ht="12.75">
      <c r="A1941" s="962" t="s">
        <v>1360</v>
      </c>
      <c r="B1941" t="s">
        <v>773</v>
      </c>
      <c r="C1941" t="s">
        <v>390</v>
      </c>
      <c r="D1941" t="s">
        <v>549</v>
      </c>
      <c r="E1941" t="s">
        <v>1465</v>
      </c>
      <c r="F1941" t="s">
        <v>115</v>
      </c>
      <c r="G1941" t="s">
        <v>1353</v>
      </c>
      <c r="H1941">
        <v>1870</v>
      </c>
    </row>
    <row r="1942" spans="1:8" ht="12.75">
      <c r="A1942" s="962" t="s">
        <v>1360</v>
      </c>
      <c r="B1942" t="s">
        <v>773</v>
      </c>
      <c r="C1942" t="s">
        <v>390</v>
      </c>
      <c r="D1942" t="s">
        <v>549</v>
      </c>
      <c r="E1942" t="s">
        <v>1465</v>
      </c>
      <c r="F1942" t="s">
        <v>115</v>
      </c>
      <c r="G1942" t="s">
        <v>1365</v>
      </c>
      <c r="H1942">
        <v>1870</v>
      </c>
    </row>
    <row r="1943" spans="1:8" ht="12.75">
      <c r="A1943" s="962" t="s">
        <v>1360</v>
      </c>
      <c r="B1943" t="s">
        <v>773</v>
      </c>
      <c r="C1943" t="s">
        <v>390</v>
      </c>
      <c r="D1943" t="s">
        <v>549</v>
      </c>
      <c r="E1943" t="s">
        <v>1465</v>
      </c>
      <c r="F1943" t="s">
        <v>115</v>
      </c>
      <c r="G1943" t="s">
        <v>1366</v>
      </c>
      <c r="H1943">
        <v>1870</v>
      </c>
    </row>
    <row r="1944" spans="1:8" ht="12.75">
      <c r="A1944" s="962" t="s">
        <v>1360</v>
      </c>
      <c r="B1944" t="s">
        <v>773</v>
      </c>
      <c r="C1944" t="s">
        <v>390</v>
      </c>
      <c r="D1944" t="s">
        <v>549</v>
      </c>
      <c r="E1944" t="s">
        <v>1465</v>
      </c>
      <c r="F1944" t="s">
        <v>115</v>
      </c>
      <c r="G1944" t="s">
        <v>1367</v>
      </c>
      <c r="H1944">
        <v>1870</v>
      </c>
    </row>
    <row r="1945" spans="1:8" ht="12.75">
      <c r="A1945" s="962" t="s">
        <v>1360</v>
      </c>
      <c r="B1945" t="s">
        <v>773</v>
      </c>
      <c r="C1945" t="s">
        <v>390</v>
      </c>
      <c r="D1945" t="s">
        <v>549</v>
      </c>
      <c r="E1945" t="s">
        <v>1465</v>
      </c>
      <c r="F1945" t="s">
        <v>115</v>
      </c>
      <c r="G1945" t="s">
        <v>1368</v>
      </c>
      <c r="H1945">
        <v>1870</v>
      </c>
    </row>
    <row r="1946" spans="1:8" ht="12.75">
      <c r="A1946" s="962" t="s">
        <v>1360</v>
      </c>
      <c r="B1946" t="s">
        <v>773</v>
      </c>
      <c r="C1946" t="s">
        <v>390</v>
      </c>
      <c r="D1946" t="s">
        <v>549</v>
      </c>
      <c r="E1946" t="s">
        <v>1465</v>
      </c>
      <c r="F1946" t="s">
        <v>1238</v>
      </c>
      <c r="G1946" t="s">
        <v>1350</v>
      </c>
      <c r="H1946">
        <v>226</v>
      </c>
    </row>
    <row r="1947" spans="1:8" ht="12.75">
      <c r="A1947" s="962" t="s">
        <v>1360</v>
      </c>
      <c r="B1947" t="s">
        <v>773</v>
      </c>
      <c r="C1947" t="s">
        <v>390</v>
      </c>
      <c r="D1947" t="s">
        <v>549</v>
      </c>
      <c r="E1947" t="s">
        <v>1465</v>
      </c>
      <c r="F1947" t="s">
        <v>1238</v>
      </c>
      <c r="G1947" t="s">
        <v>1361</v>
      </c>
      <c r="H1947">
        <v>226</v>
      </c>
    </row>
    <row r="1948" spans="1:8" ht="12.75">
      <c r="A1948" s="962" t="s">
        <v>1360</v>
      </c>
      <c r="B1948" t="s">
        <v>773</v>
      </c>
      <c r="C1948" t="s">
        <v>390</v>
      </c>
      <c r="D1948" t="s">
        <v>549</v>
      </c>
      <c r="E1948" t="s">
        <v>1465</v>
      </c>
      <c r="F1948" t="s">
        <v>1238</v>
      </c>
      <c r="G1948" t="s">
        <v>1362</v>
      </c>
      <c r="H1948">
        <v>226</v>
      </c>
    </row>
    <row r="1949" spans="1:8" ht="12.75">
      <c r="A1949" s="962" t="s">
        <v>1360</v>
      </c>
      <c r="B1949" t="s">
        <v>773</v>
      </c>
      <c r="C1949" t="s">
        <v>390</v>
      </c>
      <c r="D1949" t="s">
        <v>549</v>
      </c>
      <c r="E1949" t="s">
        <v>1465</v>
      </c>
      <c r="F1949" t="s">
        <v>1238</v>
      </c>
      <c r="G1949" t="s">
        <v>1351</v>
      </c>
      <c r="H1949">
        <v>226</v>
      </c>
    </row>
    <row r="1950" spans="1:8" ht="12.75">
      <c r="A1950" s="962" t="s">
        <v>1360</v>
      </c>
      <c r="B1950" t="s">
        <v>773</v>
      </c>
      <c r="C1950" t="s">
        <v>390</v>
      </c>
      <c r="D1950" t="s">
        <v>549</v>
      </c>
      <c r="E1950" t="s">
        <v>1465</v>
      </c>
      <c r="F1950" t="s">
        <v>1238</v>
      </c>
      <c r="G1950" t="s">
        <v>1352</v>
      </c>
      <c r="H1950">
        <v>226</v>
      </c>
    </row>
    <row r="1951" spans="1:8" ht="12.75">
      <c r="A1951" s="962" t="s">
        <v>1360</v>
      </c>
      <c r="B1951" t="s">
        <v>773</v>
      </c>
      <c r="C1951" t="s">
        <v>390</v>
      </c>
      <c r="D1951" t="s">
        <v>549</v>
      </c>
      <c r="E1951" t="s">
        <v>1465</v>
      </c>
      <c r="F1951" t="s">
        <v>1238</v>
      </c>
      <c r="G1951" t="s">
        <v>1363</v>
      </c>
      <c r="H1951">
        <v>226</v>
      </c>
    </row>
    <row r="1952" spans="1:8" ht="12.75">
      <c r="A1952" s="962" t="s">
        <v>1360</v>
      </c>
      <c r="B1952" t="s">
        <v>773</v>
      </c>
      <c r="C1952" t="s">
        <v>390</v>
      </c>
      <c r="D1952" t="s">
        <v>549</v>
      </c>
      <c r="E1952" t="s">
        <v>1465</v>
      </c>
      <c r="F1952" t="s">
        <v>1238</v>
      </c>
      <c r="G1952" t="s">
        <v>1364</v>
      </c>
      <c r="H1952">
        <v>226</v>
      </c>
    </row>
    <row r="1953" spans="1:8" ht="12.75">
      <c r="A1953" s="962" t="s">
        <v>1360</v>
      </c>
      <c r="B1953" t="s">
        <v>773</v>
      </c>
      <c r="C1953" t="s">
        <v>390</v>
      </c>
      <c r="D1953" t="s">
        <v>549</v>
      </c>
      <c r="E1953" t="s">
        <v>1465</v>
      </c>
      <c r="F1953" t="s">
        <v>1238</v>
      </c>
      <c r="G1953" t="s">
        <v>1353</v>
      </c>
      <c r="H1953">
        <v>226</v>
      </c>
    </row>
    <row r="1954" spans="1:8" ht="12.75">
      <c r="A1954" s="962" t="s">
        <v>1360</v>
      </c>
      <c r="B1954" t="s">
        <v>773</v>
      </c>
      <c r="C1954" t="s">
        <v>390</v>
      </c>
      <c r="D1954" t="s">
        <v>549</v>
      </c>
      <c r="E1954" t="s">
        <v>1465</v>
      </c>
      <c r="F1954" t="s">
        <v>1238</v>
      </c>
      <c r="G1954" t="s">
        <v>1365</v>
      </c>
      <c r="H1954">
        <v>226</v>
      </c>
    </row>
    <row r="1955" spans="1:8" ht="12.75">
      <c r="A1955" s="962" t="s">
        <v>1360</v>
      </c>
      <c r="B1955" t="s">
        <v>773</v>
      </c>
      <c r="C1955" t="s">
        <v>390</v>
      </c>
      <c r="D1955" t="s">
        <v>549</v>
      </c>
      <c r="E1955" t="s">
        <v>1465</v>
      </c>
      <c r="F1955" t="s">
        <v>1238</v>
      </c>
      <c r="G1955" t="s">
        <v>1366</v>
      </c>
      <c r="H1955">
        <v>226</v>
      </c>
    </row>
    <row r="1956" spans="1:8" ht="12.75">
      <c r="A1956" s="962" t="s">
        <v>1360</v>
      </c>
      <c r="B1956" t="s">
        <v>773</v>
      </c>
      <c r="C1956" t="s">
        <v>390</v>
      </c>
      <c r="D1956" t="s">
        <v>549</v>
      </c>
      <c r="E1956" t="s">
        <v>1465</v>
      </c>
      <c r="F1956" t="s">
        <v>1238</v>
      </c>
      <c r="G1956" t="s">
        <v>1367</v>
      </c>
      <c r="H1956">
        <v>226</v>
      </c>
    </row>
    <row r="1957" spans="1:8" ht="12.75">
      <c r="A1957" s="962" t="s">
        <v>1360</v>
      </c>
      <c r="B1957" t="s">
        <v>773</v>
      </c>
      <c r="C1957" t="s">
        <v>390</v>
      </c>
      <c r="D1957" t="s">
        <v>549</v>
      </c>
      <c r="E1957" t="s">
        <v>1465</v>
      </c>
      <c r="F1957" t="s">
        <v>1238</v>
      </c>
      <c r="G1957" t="s">
        <v>1368</v>
      </c>
      <c r="H1957">
        <v>226</v>
      </c>
    </row>
    <row r="1958" spans="1:8" ht="12.75">
      <c r="A1958" s="962" t="s">
        <v>1360</v>
      </c>
      <c r="B1958" t="s">
        <v>773</v>
      </c>
      <c r="C1958" t="s">
        <v>390</v>
      </c>
      <c r="D1958" t="s">
        <v>549</v>
      </c>
      <c r="E1958" t="s">
        <v>1466</v>
      </c>
      <c r="F1958" t="s">
        <v>115</v>
      </c>
      <c r="G1958" t="s">
        <v>1350</v>
      </c>
      <c r="H1958">
        <v>16477</v>
      </c>
    </row>
    <row r="1959" spans="1:8" ht="12.75">
      <c r="A1959" s="962" t="s">
        <v>1360</v>
      </c>
      <c r="B1959" t="s">
        <v>773</v>
      </c>
      <c r="C1959" t="s">
        <v>390</v>
      </c>
      <c r="D1959" t="s">
        <v>549</v>
      </c>
      <c r="E1959" t="s">
        <v>1466</v>
      </c>
      <c r="F1959" t="s">
        <v>115</v>
      </c>
      <c r="G1959" t="s">
        <v>1361</v>
      </c>
      <c r="H1959">
        <v>16477</v>
      </c>
    </row>
    <row r="1960" spans="1:8" ht="12.75">
      <c r="A1960" s="962" t="s">
        <v>1360</v>
      </c>
      <c r="B1960" t="s">
        <v>773</v>
      </c>
      <c r="C1960" t="s">
        <v>390</v>
      </c>
      <c r="D1960" t="s">
        <v>549</v>
      </c>
      <c r="E1960" t="s">
        <v>1466</v>
      </c>
      <c r="F1960" t="s">
        <v>115</v>
      </c>
      <c r="G1960" t="s">
        <v>1362</v>
      </c>
      <c r="H1960">
        <v>16477</v>
      </c>
    </row>
    <row r="1961" spans="1:8" ht="12.75">
      <c r="A1961" s="962" t="s">
        <v>1360</v>
      </c>
      <c r="B1961" t="s">
        <v>773</v>
      </c>
      <c r="C1961" t="s">
        <v>390</v>
      </c>
      <c r="D1961" t="s">
        <v>549</v>
      </c>
      <c r="E1961" t="s">
        <v>1466</v>
      </c>
      <c r="F1961" t="s">
        <v>115</v>
      </c>
      <c r="G1961" t="s">
        <v>1351</v>
      </c>
      <c r="H1961">
        <v>16477</v>
      </c>
    </row>
    <row r="1962" spans="1:8" ht="12.75">
      <c r="A1962" s="962" t="s">
        <v>1360</v>
      </c>
      <c r="B1962" t="s">
        <v>773</v>
      </c>
      <c r="C1962" t="s">
        <v>390</v>
      </c>
      <c r="D1962" t="s">
        <v>549</v>
      </c>
      <c r="E1962" t="s">
        <v>1466</v>
      </c>
      <c r="F1962" t="s">
        <v>115</v>
      </c>
      <c r="G1962" t="s">
        <v>1352</v>
      </c>
      <c r="H1962">
        <v>16477</v>
      </c>
    </row>
    <row r="1963" spans="1:8" ht="12.75">
      <c r="A1963" s="962" t="s">
        <v>1360</v>
      </c>
      <c r="B1963" t="s">
        <v>773</v>
      </c>
      <c r="C1963" t="s">
        <v>390</v>
      </c>
      <c r="D1963" t="s">
        <v>549</v>
      </c>
      <c r="E1963" t="s">
        <v>1466</v>
      </c>
      <c r="F1963" t="s">
        <v>115</v>
      </c>
      <c r="G1963" t="s">
        <v>1363</v>
      </c>
      <c r="H1963">
        <v>16477</v>
      </c>
    </row>
    <row r="1964" spans="1:8" ht="12.75">
      <c r="A1964" s="962" t="s">
        <v>1360</v>
      </c>
      <c r="B1964" t="s">
        <v>773</v>
      </c>
      <c r="C1964" t="s">
        <v>390</v>
      </c>
      <c r="D1964" t="s">
        <v>549</v>
      </c>
      <c r="E1964" t="s">
        <v>1466</v>
      </c>
      <c r="F1964" t="s">
        <v>115</v>
      </c>
      <c r="G1964" t="s">
        <v>1364</v>
      </c>
      <c r="H1964">
        <v>16477</v>
      </c>
    </row>
    <row r="1965" spans="1:8" ht="12.75">
      <c r="A1965" s="962" t="s">
        <v>1360</v>
      </c>
      <c r="B1965" t="s">
        <v>773</v>
      </c>
      <c r="C1965" t="s">
        <v>390</v>
      </c>
      <c r="D1965" t="s">
        <v>549</v>
      </c>
      <c r="E1965" t="s">
        <v>1466</v>
      </c>
      <c r="F1965" t="s">
        <v>115</v>
      </c>
      <c r="G1965" t="s">
        <v>1353</v>
      </c>
      <c r="H1965">
        <v>16477</v>
      </c>
    </row>
    <row r="1966" spans="1:8" ht="12.75">
      <c r="A1966" s="962" t="s">
        <v>1360</v>
      </c>
      <c r="B1966" t="s">
        <v>773</v>
      </c>
      <c r="C1966" t="s">
        <v>390</v>
      </c>
      <c r="D1966" t="s">
        <v>549</v>
      </c>
      <c r="E1966" t="s">
        <v>1466</v>
      </c>
      <c r="F1966" t="s">
        <v>115</v>
      </c>
      <c r="G1966" t="s">
        <v>1365</v>
      </c>
      <c r="H1966">
        <v>16477</v>
      </c>
    </row>
    <row r="1967" spans="1:8" ht="12.75">
      <c r="A1967" s="962" t="s">
        <v>1360</v>
      </c>
      <c r="B1967" t="s">
        <v>773</v>
      </c>
      <c r="C1967" t="s">
        <v>390</v>
      </c>
      <c r="D1967" t="s">
        <v>549</v>
      </c>
      <c r="E1967" t="s">
        <v>1466</v>
      </c>
      <c r="F1967" t="s">
        <v>115</v>
      </c>
      <c r="G1967" t="s">
        <v>1366</v>
      </c>
      <c r="H1967">
        <v>16477</v>
      </c>
    </row>
    <row r="1968" spans="1:8" ht="12.75">
      <c r="A1968" s="962" t="s">
        <v>1360</v>
      </c>
      <c r="B1968" t="s">
        <v>773</v>
      </c>
      <c r="C1968" t="s">
        <v>390</v>
      </c>
      <c r="D1968" t="s">
        <v>549</v>
      </c>
      <c r="E1968" t="s">
        <v>1466</v>
      </c>
      <c r="F1968" t="s">
        <v>115</v>
      </c>
      <c r="G1968" t="s">
        <v>1367</v>
      </c>
      <c r="H1968">
        <v>16477</v>
      </c>
    </row>
    <row r="1969" spans="1:8" ht="12.75">
      <c r="A1969" s="962" t="s">
        <v>1360</v>
      </c>
      <c r="B1969" t="s">
        <v>773</v>
      </c>
      <c r="C1969" t="s">
        <v>390</v>
      </c>
      <c r="D1969" t="s">
        <v>549</v>
      </c>
      <c r="E1969" t="s">
        <v>1466</v>
      </c>
      <c r="F1969" t="s">
        <v>115</v>
      </c>
      <c r="G1969" t="s">
        <v>1368</v>
      </c>
      <c r="H1969">
        <v>16477</v>
      </c>
    </row>
    <row r="1970" spans="1:8" ht="12.75">
      <c r="A1970" s="962" t="s">
        <v>1360</v>
      </c>
      <c r="B1970" t="s">
        <v>773</v>
      </c>
      <c r="C1970" t="s">
        <v>390</v>
      </c>
      <c r="D1970" t="s">
        <v>549</v>
      </c>
      <c r="E1970" t="s">
        <v>1466</v>
      </c>
      <c r="F1970" t="s">
        <v>1238</v>
      </c>
      <c r="G1970" t="s">
        <v>1350</v>
      </c>
      <c r="H1970">
        <v>1989</v>
      </c>
    </row>
    <row r="1971" spans="1:8" ht="12.75">
      <c r="A1971" s="962" t="s">
        <v>1360</v>
      </c>
      <c r="B1971" t="s">
        <v>773</v>
      </c>
      <c r="C1971" t="s">
        <v>390</v>
      </c>
      <c r="D1971" t="s">
        <v>549</v>
      </c>
      <c r="E1971" t="s">
        <v>1466</v>
      </c>
      <c r="F1971" t="s">
        <v>1238</v>
      </c>
      <c r="G1971" t="s">
        <v>1361</v>
      </c>
      <c r="H1971">
        <v>1989</v>
      </c>
    </row>
    <row r="1972" spans="1:8" ht="12.75">
      <c r="A1972" s="962" t="s">
        <v>1360</v>
      </c>
      <c r="B1972" t="s">
        <v>773</v>
      </c>
      <c r="C1972" t="s">
        <v>390</v>
      </c>
      <c r="D1972" t="s">
        <v>549</v>
      </c>
      <c r="E1972" t="s">
        <v>1466</v>
      </c>
      <c r="F1972" t="s">
        <v>1238</v>
      </c>
      <c r="G1972" t="s">
        <v>1362</v>
      </c>
      <c r="H1972">
        <v>1989</v>
      </c>
    </row>
    <row r="1973" spans="1:8" ht="12.75">
      <c r="A1973" s="962" t="s">
        <v>1360</v>
      </c>
      <c r="B1973" t="s">
        <v>773</v>
      </c>
      <c r="C1973" t="s">
        <v>390</v>
      </c>
      <c r="D1973" t="s">
        <v>549</v>
      </c>
      <c r="E1973" t="s">
        <v>1466</v>
      </c>
      <c r="F1973" t="s">
        <v>1238</v>
      </c>
      <c r="G1973" t="s">
        <v>1351</v>
      </c>
      <c r="H1973">
        <v>1989</v>
      </c>
    </row>
    <row r="1974" spans="1:8" ht="12.75">
      <c r="A1974" s="962" t="s">
        <v>1360</v>
      </c>
      <c r="B1974" t="s">
        <v>773</v>
      </c>
      <c r="C1974" t="s">
        <v>390</v>
      </c>
      <c r="D1974" t="s">
        <v>549</v>
      </c>
      <c r="E1974" t="s">
        <v>1466</v>
      </c>
      <c r="F1974" t="s">
        <v>1238</v>
      </c>
      <c r="G1974" t="s">
        <v>1352</v>
      </c>
      <c r="H1974">
        <v>1989</v>
      </c>
    </row>
    <row r="1975" spans="1:8" ht="12.75">
      <c r="A1975" s="962" t="s">
        <v>1360</v>
      </c>
      <c r="B1975" t="s">
        <v>773</v>
      </c>
      <c r="C1975" t="s">
        <v>390</v>
      </c>
      <c r="D1975" t="s">
        <v>549</v>
      </c>
      <c r="E1975" t="s">
        <v>1466</v>
      </c>
      <c r="F1975" t="s">
        <v>1238</v>
      </c>
      <c r="G1975" t="s">
        <v>1363</v>
      </c>
      <c r="H1975">
        <v>1989</v>
      </c>
    </row>
    <row r="1976" spans="1:8" ht="12.75">
      <c r="A1976" s="962" t="s">
        <v>1360</v>
      </c>
      <c r="B1976" t="s">
        <v>773</v>
      </c>
      <c r="C1976" t="s">
        <v>390</v>
      </c>
      <c r="D1976" t="s">
        <v>549</v>
      </c>
      <c r="E1976" t="s">
        <v>1466</v>
      </c>
      <c r="F1976" t="s">
        <v>1238</v>
      </c>
      <c r="G1976" t="s">
        <v>1364</v>
      </c>
      <c r="H1976">
        <v>1989</v>
      </c>
    </row>
    <row r="1977" spans="1:8" ht="12.75">
      <c r="A1977" s="962" t="s">
        <v>1360</v>
      </c>
      <c r="B1977" t="s">
        <v>773</v>
      </c>
      <c r="C1977" t="s">
        <v>390</v>
      </c>
      <c r="D1977" t="s">
        <v>549</v>
      </c>
      <c r="E1977" t="s">
        <v>1466</v>
      </c>
      <c r="F1977" t="s">
        <v>1238</v>
      </c>
      <c r="G1977" t="s">
        <v>1353</v>
      </c>
      <c r="H1977">
        <v>1989</v>
      </c>
    </row>
    <row r="1978" spans="1:8" ht="12.75">
      <c r="A1978" s="962" t="s">
        <v>1360</v>
      </c>
      <c r="B1978" t="s">
        <v>773</v>
      </c>
      <c r="C1978" t="s">
        <v>390</v>
      </c>
      <c r="D1978" t="s">
        <v>549</v>
      </c>
      <c r="E1978" t="s">
        <v>1466</v>
      </c>
      <c r="F1978" t="s">
        <v>1238</v>
      </c>
      <c r="G1978" t="s">
        <v>1365</v>
      </c>
      <c r="H1978">
        <v>1989</v>
      </c>
    </row>
    <row r="1979" spans="1:8" ht="12.75">
      <c r="A1979" s="962" t="s">
        <v>1360</v>
      </c>
      <c r="B1979" t="s">
        <v>773</v>
      </c>
      <c r="C1979" t="s">
        <v>390</v>
      </c>
      <c r="D1979" t="s">
        <v>549</v>
      </c>
      <c r="E1979" t="s">
        <v>1466</v>
      </c>
      <c r="F1979" t="s">
        <v>1238</v>
      </c>
      <c r="G1979" t="s">
        <v>1366</v>
      </c>
      <c r="H1979">
        <v>1989</v>
      </c>
    </row>
    <row r="1980" spans="1:8" ht="12.75">
      <c r="A1980" s="962" t="s">
        <v>1360</v>
      </c>
      <c r="B1980" t="s">
        <v>773</v>
      </c>
      <c r="C1980" t="s">
        <v>390</v>
      </c>
      <c r="D1980" t="s">
        <v>549</v>
      </c>
      <c r="E1980" t="s">
        <v>1466</v>
      </c>
      <c r="F1980" t="s">
        <v>1238</v>
      </c>
      <c r="G1980" t="s">
        <v>1367</v>
      </c>
      <c r="H1980">
        <v>1989</v>
      </c>
    </row>
    <row r="1981" spans="1:8" ht="12.75">
      <c r="A1981" s="962" t="s">
        <v>1360</v>
      </c>
      <c r="B1981" t="s">
        <v>773</v>
      </c>
      <c r="C1981" t="s">
        <v>390</v>
      </c>
      <c r="D1981" t="s">
        <v>549</v>
      </c>
      <c r="E1981" t="s">
        <v>1466</v>
      </c>
      <c r="F1981" t="s">
        <v>1238</v>
      </c>
      <c r="G1981" t="s">
        <v>1368</v>
      </c>
      <c r="H1981">
        <v>1989</v>
      </c>
    </row>
    <row r="1982" spans="1:8" ht="12.75">
      <c r="A1982" s="962" t="s">
        <v>1360</v>
      </c>
      <c r="B1982" t="s">
        <v>773</v>
      </c>
      <c r="C1982" t="s">
        <v>390</v>
      </c>
      <c r="D1982" t="s">
        <v>549</v>
      </c>
      <c r="E1982" t="s">
        <v>1467</v>
      </c>
      <c r="F1982" t="s">
        <v>115</v>
      </c>
      <c r="G1982" t="s">
        <v>1350</v>
      </c>
      <c r="H1982">
        <v>15325</v>
      </c>
    </row>
    <row r="1983" spans="1:8" ht="12.75">
      <c r="A1983" s="962" t="s">
        <v>1360</v>
      </c>
      <c r="B1983" t="s">
        <v>773</v>
      </c>
      <c r="C1983" t="s">
        <v>390</v>
      </c>
      <c r="D1983" t="s">
        <v>549</v>
      </c>
      <c r="E1983" t="s">
        <v>1467</v>
      </c>
      <c r="F1983" t="s">
        <v>115</v>
      </c>
      <c r="G1983" t="s">
        <v>1361</v>
      </c>
      <c r="H1983">
        <v>15325</v>
      </c>
    </row>
    <row r="1984" spans="1:8" ht="12.75">
      <c r="A1984" s="962" t="s">
        <v>1360</v>
      </c>
      <c r="B1984" t="s">
        <v>773</v>
      </c>
      <c r="C1984" t="s">
        <v>390</v>
      </c>
      <c r="D1984" t="s">
        <v>549</v>
      </c>
      <c r="E1984" t="s">
        <v>1467</v>
      </c>
      <c r="F1984" t="s">
        <v>115</v>
      </c>
      <c r="G1984" t="s">
        <v>1362</v>
      </c>
      <c r="H1984">
        <v>15325</v>
      </c>
    </row>
    <row r="1985" spans="1:8" ht="12.75">
      <c r="A1985" s="962" t="s">
        <v>1360</v>
      </c>
      <c r="B1985" t="s">
        <v>773</v>
      </c>
      <c r="C1985" t="s">
        <v>390</v>
      </c>
      <c r="D1985" t="s">
        <v>549</v>
      </c>
      <c r="E1985" t="s">
        <v>1467</v>
      </c>
      <c r="F1985" t="s">
        <v>115</v>
      </c>
      <c r="G1985" t="s">
        <v>1351</v>
      </c>
      <c r="H1985">
        <v>15325</v>
      </c>
    </row>
    <row r="1986" spans="1:8" ht="12.75">
      <c r="A1986" s="962" t="s">
        <v>1360</v>
      </c>
      <c r="B1986" t="s">
        <v>773</v>
      </c>
      <c r="C1986" t="s">
        <v>390</v>
      </c>
      <c r="D1986" t="s">
        <v>549</v>
      </c>
      <c r="E1986" t="s">
        <v>1467</v>
      </c>
      <c r="F1986" t="s">
        <v>115</v>
      </c>
      <c r="G1986" t="s">
        <v>1352</v>
      </c>
      <c r="H1986">
        <v>15325</v>
      </c>
    </row>
    <row r="1987" spans="1:8" ht="12.75">
      <c r="A1987" s="962" t="s">
        <v>1360</v>
      </c>
      <c r="B1987" t="s">
        <v>773</v>
      </c>
      <c r="C1987" t="s">
        <v>390</v>
      </c>
      <c r="D1987" t="s">
        <v>549</v>
      </c>
      <c r="E1987" t="s">
        <v>1467</v>
      </c>
      <c r="F1987" t="s">
        <v>115</v>
      </c>
      <c r="G1987" t="s">
        <v>1363</v>
      </c>
      <c r="H1987">
        <v>15325</v>
      </c>
    </row>
    <row r="1988" spans="1:8" ht="12.75">
      <c r="A1988" s="962" t="s">
        <v>1360</v>
      </c>
      <c r="B1988" t="s">
        <v>773</v>
      </c>
      <c r="C1988" t="s">
        <v>390</v>
      </c>
      <c r="D1988" t="s">
        <v>549</v>
      </c>
      <c r="E1988" t="s">
        <v>1467</v>
      </c>
      <c r="F1988" t="s">
        <v>115</v>
      </c>
      <c r="G1988" t="s">
        <v>1364</v>
      </c>
      <c r="H1988">
        <v>15325</v>
      </c>
    </row>
    <row r="1989" spans="1:8" ht="12.75">
      <c r="A1989" s="962" t="s">
        <v>1360</v>
      </c>
      <c r="B1989" t="s">
        <v>773</v>
      </c>
      <c r="C1989" t="s">
        <v>390</v>
      </c>
      <c r="D1989" t="s">
        <v>549</v>
      </c>
      <c r="E1989" t="s">
        <v>1467</v>
      </c>
      <c r="F1989" t="s">
        <v>115</v>
      </c>
      <c r="G1989" t="s">
        <v>1353</v>
      </c>
      <c r="H1989">
        <v>15325</v>
      </c>
    </row>
    <row r="1990" spans="1:8" ht="12.75">
      <c r="A1990" s="962" t="s">
        <v>1360</v>
      </c>
      <c r="B1990" t="s">
        <v>773</v>
      </c>
      <c r="C1990" t="s">
        <v>390</v>
      </c>
      <c r="D1990" t="s">
        <v>549</v>
      </c>
      <c r="E1990" t="s">
        <v>1467</v>
      </c>
      <c r="F1990" t="s">
        <v>115</v>
      </c>
      <c r="G1990" t="s">
        <v>1365</v>
      </c>
      <c r="H1990">
        <v>15325</v>
      </c>
    </row>
    <row r="1991" spans="1:8" ht="12.75">
      <c r="A1991" s="962" t="s">
        <v>1360</v>
      </c>
      <c r="B1991" t="s">
        <v>773</v>
      </c>
      <c r="C1991" t="s">
        <v>390</v>
      </c>
      <c r="D1991" t="s">
        <v>549</v>
      </c>
      <c r="E1991" t="s">
        <v>1467</v>
      </c>
      <c r="F1991" t="s">
        <v>115</v>
      </c>
      <c r="G1991" t="s">
        <v>1366</v>
      </c>
      <c r="H1991">
        <v>15325</v>
      </c>
    </row>
    <row r="1992" spans="1:8" ht="12.75">
      <c r="A1992" s="962" t="s">
        <v>1360</v>
      </c>
      <c r="B1992" t="s">
        <v>773</v>
      </c>
      <c r="C1992" t="s">
        <v>390</v>
      </c>
      <c r="D1992" t="s">
        <v>549</v>
      </c>
      <c r="E1992" t="s">
        <v>1467</v>
      </c>
      <c r="F1992" t="s">
        <v>115</v>
      </c>
      <c r="G1992" t="s">
        <v>1367</v>
      </c>
      <c r="H1992">
        <v>15325</v>
      </c>
    </row>
    <row r="1993" spans="1:8" ht="12.75">
      <c r="A1993" s="962" t="s">
        <v>1360</v>
      </c>
      <c r="B1993" t="s">
        <v>773</v>
      </c>
      <c r="C1993" t="s">
        <v>390</v>
      </c>
      <c r="D1993" t="s">
        <v>549</v>
      </c>
      <c r="E1993" t="s">
        <v>1467</v>
      </c>
      <c r="F1993" t="s">
        <v>115</v>
      </c>
      <c r="G1993" t="s">
        <v>1368</v>
      </c>
      <c r="H1993">
        <v>15325</v>
      </c>
    </row>
    <row r="1994" spans="1:8" ht="12.75">
      <c r="A1994" s="962" t="s">
        <v>1360</v>
      </c>
      <c r="B1994" t="s">
        <v>773</v>
      </c>
      <c r="C1994" t="s">
        <v>390</v>
      </c>
      <c r="D1994" t="s">
        <v>549</v>
      </c>
      <c r="E1994" t="s">
        <v>1467</v>
      </c>
      <c r="F1994" t="s">
        <v>1238</v>
      </c>
      <c r="G1994" t="s">
        <v>1350</v>
      </c>
      <c r="H1994">
        <v>1850</v>
      </c>
    </row>
    <row r="1995" spans="1:8" ht="12.75">
      <c r="A1995" s="962" t="s">
        <v>1360</v>
      </c>
      <c r="B1995" t="s">
        <v>773</v>
      </c>
      <c r="C1995" t="s">
        <v>390</v>
      </c>
      <c r="D1995" t="s">
        <v>549</v>
      </c>
      <c r="E1995" t="s">
        <v>1467</v>
      </c>
      <c r="F1995" t="s">
        <v>1238</v>
      </c>
      <c r="G1995" t="s">
        <v>1361</v>
      </c>
      <c r="H1995">
        <v>1850</v>
      </c>
    </row>
    <row r="1996" spans="1:8" ht="12.75">
      <c r="A1996" s="962" t="s">
        <v>1360</v>
      </c>
      <c r="B1996" t="s">
        <v>773</v>
      </c>
      <c r="C1996" t="s">
        <v>390</v>
      </c>
      <c r="D1996" t="s">
        <v>549</v>
      </c>
      <c r="E1996" t="s">
        <v>1467</v>
      </c>
      <c r="F1996" t="s">
        <v>1238</v>
      </c>
      <c r="G1996" t="s">
        <v>1362</v>
      </c>
      <c r="H1996">
        <v>1850</v>
      </c>
    </row>
    <row r="1997" spans="1:8" ht="12.75">
      <c r="A1997" s="962" t="s">
        <v>1360</v>
      </c>
      <c r="B1997" t="s">
        <v>773</v>
      </c>
      <c r="C1997" t="s">
        <v>390</v>
      </c>
      <c r="D1997" t="s">
        <v>549</v>
      </c>
      <c r="E1997" t="s">
        <v>1467</v>
      </c>
      <c r="F1997" t="s">
        <v>1238</v>
      </c>
      <c r="G1997" t="s">
        <v>1351</v>
      </c>
      <c r="H1997">
        <v>1850</v>
      </c>
    </row>
    <row r="1998" spans="1:8" ht="12.75">
      <c r="A1998" s="962" t="s">
        <v>1360</v>
      </c>
      <c r="B1998" t="s">
        <v>773</v>
      </c>
      <c r="C1998" t="s">
        <v>390</v>
      </c>
      <c r="D1998" t="s">
        <v>549</v>
      </c>
      <c r="E1998" t="s">
        <v>1467</v>
      </c>
      <c r="F1998" t="s">
        <v>1238</v>
      </c>
      <c r="G1998" t="s">
        <v>1352</v>
      </c>
      <c r="H1998">
        <v>1850</v>
      </c>
    </row>
    <row r="1999" spans="1:8" ht="12.75">
      <c r="A1999" s="962" t="s">
        <v>1360</v>
      </c>
      <c r="B1999" t="s">
        <v>773</v>
      </c>
      <c r="C1999" t="s">
        <v>390</v>
      </c>
      <c r="D1999" t="s">
        <v>549</v>
      </c>
      <c r="E1999" t="s">
        <v>1467</v>
      </c>
      <c r="F1999" t="s">
        <v>1238</v>
      </c>
      <c r="G1999" t="s">
        <v>1363</v>
      </c>
      <c r="H1999">
        <v>1850</v>
      </c>
    </row>
    <row r="2000" spans="1:8" ht="12.75">
      <c r="A2000" s="962" t="s">
        <v>1360</v>
      </c>
      <c r="B2000" t="s">
        <v>773</v>
      </c>
      <c r="C2000" t="s">
        <v>390</v>
      </c>
      <c r="D2000" t="s">
        <v>549</v>
      </c>
      <c r="E2000" t="s">
        <v>1467</v>
      </c>
      <c r="F2000" t="s">
        <v>1238</v>
      </c>
      <c r="G2000" t="s">
        <v>1364</v>
      </c>
      <c r="H2000">
        <v>1850</v>
      </c>
    </row>
    <row r="2001" spans="1:8" ht="12.75">
      <c r="A2001" s="962" t="s">
        <v>1360</v>
      </c>
      <c r="B2001" t="s">
        <v>773</v>
      </c>
      <c r="C2001" t="s">
        <v>390</v>
      </c>
      <c r="D2001" t="s">
        <v>549</v>
      </c>
      <c r="E2001" t="s">
        <v>1467</v>
      </c>
      <c r="F2001" t="s">
        <v>1238</v>
      </c>
      <c r="G2001" t="s">
        <v>1353</v>
      </c>
      <c r="H2001">
        <v>1850</v>
      </c>
    </row>
    <row r="2002" spans="1:8" ht="12.75">
      <c r="A2002" s="962" t="s">
        <v>1360</v>
      </c>
      <c r="B2002" t="s">
        <v>773</v>
      </c>
      <c r="C2002" t="s">
        <v>390</v>
      </c>
      <c r="D2002" t="s">
        <v>549</v>
      </c>
      <c r="E2002" t="s">
        <v>1467</v>
      </c>
      <c r="F2002" t="s">
        <v>1238</v>
      </c>
      <c r="G2002" t="s">
        <v>1365</v>
      </c>
      <c r="H2002">
        <v>1850</v>
      </c>
    </row>
    <row r="2003" spans="1:8" ht="12.75">
      <c r="A2003" s="962" t="s">
        <v>1360</v>
      </c>
      <c r="B2003" t="s">
        <v>773</v>
      </c>
      <c r="C2003" t="s">
        <v>390</v>
      </c>
      <c r="D2003" t="s">
        <v>549</v>
      </c>
      <c r="E2003" t="s">
        <v>1467</v>
      </c>
      <c r="F2003" t="s">
        <v>1238</v>
      </c>
      <c r="G2003" t="s">
        <v>1366</v>
      </c>
      <c r="H2003">
        <v>1850</v>
      </c>
    </row>
    <row r="2004" spans="1:8" ht="12.75">
      <c r="A2004" s="962" t="s">
        <v>1360</v>
      </c>
      <c r="B2004" t="s">
        <v>773</v>
      </c>
      <c r="C2004" t="s">
        <v>390</v>
      </c>
      <c r="D2004" t="s">
        <v>549</v>
      </c>
      <c r="E2004" t="s">
        <v>1467</v>
      </c>
      <c r="F2004" t="s">
        <v>1238</v>
      </c>
      <c r="G2004" t="s">
        <v>1367</v>
      </c>
      <c r="H2004">
        <v>1850</v>
      </c>
    </row>
    <row r="2005" spans="1:8" ht="12.75">
      <c r="A2005" s="962" t="s">
        <v>1360</v>
      </c>
      <c r="B2005" t="s">
        <v>773</v>
      </c>
      <c r="C2005" t="s">
        <v>390</v>
      </c>
      <c r="D2005" t="s">
        <v>549</v>
      </c>
      <c r="E2005" t="s">
        <v>1467</v>
      </c>
      <c r="F2005" t="s">
        <v>1238</v>
      </c>
      <c r="G2005" t="s">
        <v>1368</v>
      </c>
      <c r="H2005">
        <v>1850</v>
      </c>
    </row>
    <row r="2006" spans="1:8" ht="12.75">
      <c r="A2006" s="962" t="s">
        <v>1360</v>
      </c>
      <c r="B2006" t="s">
        <v>773</v>
      </c>
      <c r="C2006" t="s">
        <v>390</v>
      </c>
      <c r="D2006" t="s">
        <v>549</v>
      </c>
      <c r="E2006" t="s">
        <v>1468</v>
      </c>
      <c r="F2006" t="s">
        <v>115</v>
      </c>
      <c r="G2006" t="s">
        <v>1350</v>
      </c>
      <c r="H2006">
        <v>5727</v>
      </c>
    </row>
    <row r="2007" spans="1:8" ht="12.75">
      <c r="A2007" s="962" t="s">
        <v>1360</v>
      </c>
      <c r="B2007" t="s">
        <v>773</v>
      </c>
      <c r="C2007" t="s">
        <v>390</v>
      </c>
      <c r="D2007" t="s">
        <v>549</v>
      </c>
      <c r="E2007" t="s">
        <v>1468</v>
      </c>
      <c r="F2007" t="s">
        <v>115</v>
      </c>
      <c r="G2007" t="s">
        <v>1361</v>
      </c>
      <c r="H2007">
        <v>5727</v>
      </c>
    </row>
    <row r="2008" spans="1:8" ht="12.75">
      <c r="A2008" s="962" t="s">
        <v>1360</v>
      </c>
      <c r="B2008" t="s">
        <v>773</v>
      </c>
      <c r="C2008" t="s">
        <v>390</v>
      </c>
      <c r="D2008" t="s">
        <v>549</v>
      </c>
      <c r="E2008" t="s">
        <v>1468</v>
      </c>
      <c r="F2008" t="s">
        <v>115</v>
      </c>
      <c r="G2008" t="s">
        <v>1362</v>
      </c>
      <c r="H2008">
        <v>5727</v>
      </c>
    </row>
    <row r="2009" spans="1:8" ht="12.75">
      <c r="A2009" s="962" t="s">
        <v>1360</v>
      </c>
      <c r="B2009" t="s">
        <v>773</v>
      </c>
      <c r="C2009" t="s">
        <v>390</v>
      </c>
      <c r="D2009" t="s">
        <v>549</v>
      </c>
      <c r="E2009" t="s">
        <v>1468</v>
      </c>
      <c r="F2009" t="s">
        <v>115</v>
      </c>
      <c r="G2009" t="s">
        <v>1351</v>
      </c>
      <c r="H2009">
        <v>5727</v>
      </c>
    </row>
    <row r="2010" spans="1:8" ht="12.75">
      <c r="A2010" s="962" t="s">
        <v>1360</v>
      </c>
      <c r="B2010" t="s">
        <v>773</v>
      </c>
      <c r="C2010" t="s">
        <v>390</v>
      </c>
      <c r="D2010" t="s">
        <v>549</v>
      </c>
      <c r="E2010" t="s">
        <v>1468</v>
      </c>
      <c r="F2010" t="s">
        <v>115</v>
      </c>
      <c r="G2010" t="s">
        <v>1352</v>
      </c>
      <c r="H2010">
        <v>5727</v>
      </c>
    </row>
    <row r="2011" spans="1:8" ht="12.75">
      <c r="A2011" s="962" t="s">
        <v>1360</v>
      </c>
      <c r="B2011" t="s">
        <v>773</v>
      </c>
      <c r="C2011" t="s">
        <v>390</v>
      </c>
      <c r="D2011" t="s">
        <v>549</v>
      </c>
      <c r="E2011" t="s">
        <v>1468</v>
      </c>
      <c r="F2011" t="s">
        <v>115</v>
      </c>
      <c r="G2011" t="s">
        <v>1363</v>
      </c>
      <c r="H2011">
        <v>5727</v>
      </c>
    </row>
    <row r="2012" spans="1:8" ht="12.75">
      <c r="A2012" s="962" t="s">
        <v>1360</v>
      </c>
      <c r="B2012" t="s">
        <v>773</v>
      </c>
      <c r="C2012" t="s">
        <v>390</v>
      </c>
      <c r="D2012" t="s">
        <v>549</v>
      </c>
      <c r="E2012" t="s">
        <v>1468</v>
      </c>
      <c r="F2012" t="s">
        <v>115</v>
      </c>
      <c r="G2012" t="s">
        <v>1364</v>
      </c>
      <c r="H2012">
        <v>5727</v>
      </c>
    </row>
    <row r="2013" spans="1:8" ht="12.75">
      <c r="A2013" s="962" t="s">
        <v>1360</v>
      </c>
      <c r="B2013" t="s">
        <v>773</v>
      </c>
      <c r="C2013" t="s">
        <v>390</v>
      </c>
      <c r="D2013" t="s">
        <v>549</v>
      </c>
      <c r="E2013" t="s">
        <v>1468</v>
      </c>
      <c r="F2013" t="s">
        <v>115</v>
      </c>
      <c r="G2013" t="s">
        <v>1353</v>
      </c>
      <c r="H2013">
        <v>5727</v>
      </c>
    </row>
    <row r="2014" spans="1:8" ht="12.75">
      <c r="A2014" s="962" t="s">
        <v>1360</v>
      </c>
      <c r="B2014" t="s">
        <v>773</v>
      </c>
      <c r="C2014" t="s">
        <v>390</v>
      </c>
      <c r="D2014" t="s">
        <v>549</v>
      </c>
      <c r="E2014" t="s">
        <v>1468</v>
      </c>
      <c r="F2014" t="s">
        <v>115</v>
      </c>
      <c r="G2014" t="s">
        <v>1365</v>
      </c>
      <c r="H2014">
        <v>5727</v>
      </c>
    </row>
    <row r="2015" spans="1:8" ht="12.75">
      <c r="A2015" s="962" t="s">
        <v>1360</v>
      </c>
      <c r="B2015" t="s">
        <v>773</v>
      </c>
      <c r="C2015" t="s">
        <v>390</v>
      </c>
      <c r="D2015" t="s">
        <v>549</v>
      </c>
      <c r="E2015" t="s">
        <v>1468</v>
      </c>
      <c r="F2015" t="s">
        <v>115</v>
      </c>
      <c r="G2015" t="s">
        <v>1366</v>
      </c>
      <c r="H2015">
        <v>5727</v>
      </c>
    </row>
    <row r="2016" spans="1:8" ht="12.75">
      <c r="A2016" s="962" t="s">
        <v>1360</v>
      </c>
      <c r="B2016" t="s">
        <v>773</v>
      </c>
      <c r="C2016" t="s">
        <v>390</v>
      </c>
      <c r="D2016" t="s">
        <v>549</v>
      </c>
      <c r="E2016" t="s">
        <v>1468</v>
      </c>
      <c r="F2016" t="s">
        <v>115</v>
      </c>
      <c r="G2016" t="s">
        <v>1367</v>
      </c>
      <c r="H2016">
        <v>5727</v>
      </c>
    </row>
    <row r="2017" spans="1:8" ht="12.75">
      <c r="A2017" s="962" t="s">
        <v>1360</v>
      </c>
      <c r="B2017" t="s">
        <v>773</v>
      </c>
      <c r="C2017" t="s">
        <v>390</v>
      </c>
      <c r="D2017" t="s">
        <v>549</v>
      </c>
      <c r="E2017" t="s">
        <v>1468</v>
      </c>
      <c r="F2017" t="s">
        <v>115</v>
      </c>
      <c r="G2017" t="s">
        <v>1368</v>
      </c>
      <c r="H2017">
        <v>5727</v>
      </c>
    </row>
    <row r="2018" spans="1:8" ht="12.75">
      <c r="A2018" s="962" t="s">
        <v>1360</v>
      </c>
      <c r="B2018" t="s">
        <v>773</v>
      </c>
      <c r="C2018" t="s">
        <v>390</v>
      </c>
      <c r="D2018" t="s">
        <v>549</v>
      </c>
      <c r="E2018" t="s">
        <v>1468</v>
      </c>
      <c r="F2018" t="s">
        <v>1238</v>
      </c>
      <c r="G2018" t="s">
        <v>1350</v>
      </c>
      <c r="H2018">
        <v>690</v>
      </c>
    </row>
    <row r="2019" spans="1:8" ht="12.75">
      <c r="A2019" s="962" t="s">
        <v>1360</v>
      </c>
      <c r="B2019" t="s">
        <v>773</v>
      </c>
      <c r="C2019" t="s">
        <v>390</v>
      </c>
      <c r="D2019" t="s">
        <v>549</v>
      </c>
      <c r="E2019" t="s">
        <v>1468</v>
      </c>
      <c r="F2019" t="s">
        <v>1238</v>
      </c>
      <c r="G2019" t="s">
        <v>1361</v>
      </c>
      <c r="H2019">
        <v>690</v>
      </c>
    </row>
    <row r="2020" spans="1:8" ht="12.75">
      <c r="A2020" s="962" t="s">
        <v>1360</v>
      </c>
      <c r="B2020" t="s">
        <v>773</v>
      </c>
      <c r="C2020" t="s">
        <v>390</v>
      </c>
      <c r="D2020" t="s">
        <v>549</v>
      </c>
      <c r="E2020" t="s">
        <v>1468</v>
      </c>
      <c r="F2020" t="s">
        <v>1238</v>
      </c>
      <c r="G2020" t="s">
        <v>1362</v>
      </c>
      <c r="H2020">
        <v>690</v>
      </c>
    </row>
    <row r="2021" spans="1:8" ht="12.75">
      <c r="A2021" s="962" t="s">
        <v>1360</v>
      </c>
      <c r="B2021" t="s">
        <v>773</v>
      </c>
      <c r="C2021" t="s">
        <v>390</v>
      </c>
      <c r="D2021" t="s">
        <v>549</v>
      </c>
      <c r="E2021" t="s">
        <v>1468</v>
      </c>
      <c r="F2021" t="s">
        <v>1238</v>
      </c>
      <c r="G2021" t="s">
        <v>1351</v>
      </c>
      <c r="H2021">
        <v>690</v>
      </c>
    </row>
    <row r="2022" spans="1:8" ht="12.75">
      <c r="A2022" s="962" t="s">
        <v>1360</v>
      </c>
      <c r="B2022" t="s">
        <v>773</v>
      </c>
      <c r="C2022" t="s">
        <v>390</v>
      </c>
      <c r="D2022" t="s">
        <v>549</v>
      </c>
      <c r="E2022" t="s">
        <v>1468</v>
      </c>
      <c r="F2022" t="s">
        <v>1238</v>
      </c>
      <c r="G2022" t="s">
        <v>1352</v>
      </c>
      <c r="H2022">
        <v>690</v>
      </c>
    </row>
    <row r="2023" spans="1:8" ht="12.75">
      <c r="A2023" s="962" t="s">
        <v>1360</v>
      </c>
      <c r="B2023" t="s">
        <v>773</v>
      </c>
      <c r="C2023" t="s">
        <v>390</v>
      </c>
      <c r="D2023" t="s">
        <v>549</v>
      </c>
      <c r="E2023" t="s">
        <v>1468</v>
      </c>
      <c r="F2023" t="s">
        <v>1238</v>
      </c>
      <c r="G2023" t="s">
        <v>1363</v>
      </c>
      <c r="H2023">
        <v>690</v>
      </c>
    </row>
    <row r="2024" spans="1:8" ht="12.75">
      <c r="A2024" s="962" t="s">
        <v>1360</v>
      </c>
      <c r="B2024" t="s">
        <v>773</v>
      </c>
      <c r="C2024" t="s">
        <v>390</v>
      </c>
      <c r="D2024" t="s">
        <v>549</v>
      </c>
      <c r="E2024" t="s">
        <v>1468</v>
      </c>
      <c r="F2024" t="s">
        <v>1238</v>
      </c>
      <c r="G2024" t="s">
        <v>1364</v>
      </c>
      <c r="H2024">
        <v>690</v>
      </c>
    </row>
    <row r="2025" spans="1:8" ht="12.75">
      <c r="A2025" s="962" t="s">
        <v>1360</v>
      </c>
      <c r="B2025" t="s">
        <v>773</v>
      </c>
      <c r="C2025" t="s">
        <v>390</v>
      </c>
      <c r="D2025" t="s">
        <v>549</v>
      </c>
      <c r="E2025" t="s">
        <v>1468</v>
      </c>
      <c r="F2025" t="s">
        <v>1238</v>
      </c>
      <c r="G2025" t="s">
        <v>1353</v>
      </c>
      <c r="H2025">
        <v>690</v>
      </c>
    </row>
    <row r="2026" spans="1:8" ht="12.75">
      <c r="A2026" s="962" t="s">
        <v>1360</v>
      </c>
      <c r="B2026" t="s">
        <v>773</v>
      </c>
      <c r="C2026" t="s">
        <v>390</v>
      </c>
      <c r="D2026" t="s">
        <v>549</v>
      </c>
      <c r="E2026" t="s">
        <v>1468</v>
      </c>
      <c r="F2026" t="s">
        <v>1238</v>
      </c>
      <c r="G2026" t="s">
        <v>1365</v>
      </c>
      <c r="H2026">
        <v>690</v>
      </c>
    </row>
    <row r="2027" spans="1:8" ht="12.75">
      <c r="A2027" s="962" t="s">
        <v>1360</v>
      </c>
      <c r="B2027" t="s">
        <v>773</v>
      </c>
      <c r="C2027" t="s">
        <v>390</v>
      </c>
      <c r="D2027" t="s">
        <v>549</v>
      </c>
      <c r="E2027" t="s">
        <v>1468</v>
      </c>
      <c r="F2027" t="s">
        <v>1238</v>
      </c>
      <c r="G2027" t="s">
        <v>1366</v>
      </c>
      <c r="H2027">
        <v>690</v>
      </c>
    </row>
    <row r="2028" spans="1:8" ht="12.75">
      <c r="A2028" s="962" t="s">
        <v>1360</v>
      </c>
      <c r="B2028" t="s">
        <v>773</v>
      </c>
      <c r="C2028" t="s">
        <v>390</v>
      </c>
      <c r="D2028" t="s">
        <v>549</v>
      </c>
      <c r="E2028" t="s">
        <v>1468</v>
      </c>
      <c r="F2028" t="s">
        <v>1238</v>
      </c>
      <c r="G2028" t="s">
        <v>1367</v>
      </c>
      <c r="H2028">
        <v>690</v>
      </c>
    </row>
    <row r="2029" spans="1:8" ht="12.75">
      <c r="A2029" s="962" t="s">
        <v>1360</v>
      </c>
      <c r="B2029" t="s">
        <v>773</v>
      </c>
      <c r="C2029" t="s">
        <v>390</v>
      </c>
      <c r="D2029" t="s">
        <v>549</v>
      </c>
      <c r="E2029" t="s">
        <v>1468</v>
      </c>
      <c r="F2029" t="s">
        <v>1238</v>
      </c>
      <c r="G2029" t="s">
        <v>1368</v>
      </c>
      <c r="H2029">
        <v>690</v>
      </c>
    </row>
    <row r="2030" spans="1:8" ht="12.75">
      <c r="A2030" s="962" t="s">
        <v>1360</v>
      </c>
      <c r="B2030" t="s">
        <v>917</v>
      </c>
      <c r="C2030" t="s">
        <v>390</v>
      </c>
      <c r="D2030" t="s">
        <v>1309</v>
      </c>
      <c r="E2030" t="s">
        <v>1469</v>
      </c>
      <c r="F2030" t="s">
        <v>115</v>
      </c>
      <c r="G2030" t="s">
        <v>1350</v>
      </c>
      <c r="H2030">
        <v>4884</v>
      </c>
    </row>
    <row r="2031" spans="1:8" ht="12.75">
      <c r="A2031" s="962" t="s">
        <v>1360</v>
      </c>
      <c r="B2031" t="s">
        <v>917</v>
      </c>
      <c r="C2031" t="s">
        <v>390</v>
      </c>
      <c r="D2031" t="s">
        <v>1309</v>
      </c>
      <c r="E2031" t="s">
        <v>1469</v>
      </c>
      <c r="F2031" t="s">
        <v>115</v>
      </c>
      <c r="G2031" t="s">
        <v>1361</v>
      </c>
      <c r="H2031">
        <v>4548</v>
      </c>
    </row>
    <row r="2032" spans="1:8" ht="12.75">
      <c r="A2032" s="962" t="s">
        <v>1360</v>
      </c>
      <c r="B2032" t="s">
        <v>917</v>
      </c>
      <c r="C2032" t="s">
        <v>390</v>
      </c>
      <c r="D2032" t="s">
        <v>1309</v>
      </c>
      <c r="E2032" t="s">
        <v>1469</v>
      </c>
      <c r="F2032" t="s">
        <v>115</v>
      </c>
      <c r="G2032" t="s">
        <v>1362</v>
      </c>
      <c r="H2032">
        <v>3204</v>
      </c>
    </row>
    <row r="2033" spans="1:8" ht="12.75">
      <c r="A2033" s="962" t="s">
        <v>1360</v>
      </c>
      <c r="B2033" t="s">
        <v>917</v>
      </c>
      <c r="C2033" t="s">
        <v>390</v>
      </c>
      <c r="D2033" t="s">
        <v>1309</v>
      </c>
      <c r="E2033" t="s">
        <v>1469</v>
      </c>
      <c r="F2033" t="s">
        <v>115</v>
      </c>
      <c r="G2033" t="s">
        <v>1351</v>
      </c>
      <c r="H2033">
        <v>4652</v>
      </c>
    </row>
    <row r="2034" spans="1:8" ht="12.75">
      <c r="A2034" s="962" t="s">
        <v>1360</v>
      </c>
      <c r="B2034" t="s">
        <v>917</v>
      </c>
      <c r="C2034" t="s">
        <v>390</v>
      </c>
      <c r="D2034" t="s">
        <v>1309</v>
      </c>
      <c r="E2034" t="s">
        <v>1469</v>
      </c>
      <c r="F2034" t="s">
        <v>115</v>
      </c>
      <c r="G2034" t="s">
        <v>1352</v>
      </c>
      <c r="H2034">
        <v>5038</v>
      </c>
    </row>
    <row r="2035" spans="1:8" ht="12.75">
      <c r="A2035" s="962" t="s">
        <v>1360</v>
      </c>
      <c r="B2035" t="s">
        <v>917</v>
      </c>
      <c r="C2035" t="s">
        <v>390</v>
      </c>
      <c r="D2035" t="s">
        <v>1309</v>
      </c>
      <c r="E2035" t="s">
        <v>1469</v>
      </c>
      <c r="F2035" t="s">
        <v>115</v>
      </c>
      <c r="G2035" t="s">
        <v>1363</v>
      </c>
      <c r="H2035">
        <v>4829</v>
      </c>
    </row>
    <row r="2036" spans="1:8" ht="12.75">
      <c r="A2036" s="962" t="s">
        <v>1360</v>
      </c>
      <c r="B2036" t="s">
        <v>917</v>
      </c>
      <c r="C2036" t="s">
        <v>390</v>
      </c>
      <c r="D2036" t="s">
        <v>1309</v>
      </c>
      <c r="E2036" t="s">
        <v>1469</v>
      </c>
      <c r="F2036" t="s">
        <v>115</v>
      </c>
      <c r="G2036" t="s">
        <v>1364</v>
      </c>
      <c r="H2036">
        <v>4417</v>
      </c>
    </row>
    <row r="2037" spans="1:8" ht="12.75">
      <c r="A2037" s="962" t="s">
        <v>1360</v>
      </c>
      <c r="B2037" t="s">
        <v>917</v>
      </c>
      <c r="C2037" t="s">
        <v>390</v>
      </c>
      <c r="D2037" t="s">
        <v>1309</v>
      </c>
      <c r="E2037" t="s">
        <v>1469</v>
      </c>
      <c r="F2037" t="s">
        <v>115</v>
      </c>
      <c r="G2037" t="s">
        <v>1353</v>
      </c>
      <c r="H2037">
        <v>12762</v>
      </c>
    </row>
    <row r="2038" spans="1:8" ht="12.75">
      <c r="A2038" s="962" t="s">
        <v>1360</v>
      </c>
      <c r="B2038" t="s">
        <v>917</v>
      </c>
      <c r="C2038" t="s">
        <v>390</v>
      </c>
      <c r="D2038" t="s">
        <v>1309</v>
      </c>
      <c r="E2038" t="s">
        <v>1469</v>
      </c>
      <c r="F2038" t="s">
        <v>115</v>
      </c>
      <c r="G2038" t="s">
        <v>1365</v>
      </c>
      <c r="H2038">
        <v>5029</v>
      </c>
    </row>
    <row r="2039" spans="1:8" ht="12.75">
      <c r="A2039" s="962" t="s">
        <v>1360</v>
      </c>
      <c r="B2039" t="s">
        <v>917</v>
      </c>
      <c r="C2039" t="s">
        <v>390</v>
      </c>
      <c r="D2039" t="s">
        <v>1309</v>
      </c>
      <c r="E2039" t="s">
        <v>1469</v>
      </c>
      <c r="F2039" t="s">
        <v>115</v>
      </c>
      <c r="G2039" t="s">
        <v>1366</v>
      </c>
      <c r="H2039">
        <v>3035</v>
      </c>
    </row>
    <row r="2040" spans="1:8" ht="12.75">
      <c r="A2040" s="962" t="s">
        <v>1360</v>
      </c>
      <c r="B2040" t="s">
        <v>917</v>
      </c>
      <c r="C2040" t="s">
        <v>390</v>
      </c>
      <c r="D2040" t="s">
        <v>1309</v>
      </c>
      <c r="E2040" t="s">
        <v>1469</v>
      </c>
      <c r="F2040" t="s">
        <v>115</v>
      </c>
      <c r="G2040" t="s">
        <v>1367</v>
      </c>
      <c r="H2040">
        <v>3842</v>
      </c>
    </row>
    <row r="2041" spans="1:8" ht="12.75">
      <c r="A2041" s="962" t="s">
        <v>1360</v>
      </c>
      <c r="B2041" t="s">
        <v>917</v>
      </c>
      <c r="C2041" t="s">
        <v>390</v>
      </c>
      <c r="D2041" t="s">
        <v>1309</v>
      </c>
      <c r="E2041" t="s">
        <v>1469</v>
      </c>
      <c r="F2041" t="s">
        <v>115</v>
      </c>
      <c r="G2041" t="s">
        <v>1368</v>
      </c>
      <c r="H2041">
        <v>3944</v>
      </c>
    </row>
    <row r="2042" spans="1:8" ht="12.75">
      <c r="A2042" s="962" t="s">
        <v>1360</v>
      </c>
      <c r="B2042" t="s">
        <v>917</v>
      </c>
      <c r="C2042" t="s">
        <v>390</v>
      </c>
      <c r="D2042" t="s">
        <v>1309</v>
      </c>
      <c r="E2042" t="s">
        <v>1469</v>
      </c>
      <c r="F2042" t="s">
        <v>1238</v>
      </c>
      <c r="G2042" t="s">
        <v>1350</v>
      </c>
      <c r="H2042">
        <v>857</v>
      </c>
    </row>
    <row r="2043" spans="1:8" ht="12.75">
      <c r="A2043" s="962" t="s">
        <v>1360</v>
      </c>
      <c r="B2043" t="s">
        <v>917</v>
      </c>
      <c r="C2043" t="s">
        <v>390</v>
      </c>
      <c r="D2043" t="s">
        <v>1309</v>
      </c>
      <c r="E2043" t="s">
        <v>1469</v>
      </c>
      <c r="F2043" t="s">
        <v>1238</v>
      </c>
      <c r="G2043" t="s">
        <v>1361</v>
      </c>
      <c r="H2043">
        <v>839</v>
      </c>
    </row>
    <row r="2044" spans="1:8" ht="12.75">
      <c r="A2044" s="962" t="s">
        <v>1360</v>
      </c>
      <c r="B2044" t="s">
        <v>917</v>
      </c>
      <c r="C2044" t="s">
        <v>390</v>
      </c>
      <c r="D2044" t="s">
        <v>1309</v>
      </c>
      <c r="E2044" t="s">
        <v>1469</v>
      </c>
      <c r="F2044" t="s">
        <v>1238</v>
      </c>
      <c r="G2044" t="s">
        <v>1362</v>
      </c>
      <c r="H2044">
        <v>831</v>
      </c>
    </row>
    <row r="2045" spans="1:8" ht="12.75">
      <c r="A2045" s="962" t="s">
        <v>1360</v>
      </c>
      <c r="B2045" t="s">
        <v>917</v>
      </c>
      <c r="C2045" t="s">
        <v>390</v>
      </c>
      <c r="D2045" t="s">
        <v>1309</v>
      </c>
      <c r="E2045" t="s">
        <v>1469</v>
      </c>
      <c r="F2045" t="s">
        <v>1238</v>
      </c>
      <c r="G2045" t="s">
        <v>1351</v>
      </c>
      <c r="H2045">
        <v>830</v>
      </c>
    </row>
    <row r="2046" spans="1:8" ht="12.75">
      <c r="A2046" s="962" t="s">
        <v>1360</v>
      </c>
      <c r="B2046" t="s">
        <v>917</v>
      </c>
      <c r="C2046" t="s">
        <v>390</v>
      </c>
      <c r="D2046" t="s">
        <v>1309</v>
      </c>
      <c r="E2046" t="s">
        <v>1469</v>
      </c>
      <c r="F2046" t="s">
        <v>1238</v>
      </c>
      <c r="G2046" t="s">
        <v>1352</v>
      </c>
      <c r="H2046">
        <v>952</v>
      </c>
    </row>
    <row r="2047" spans="1:8" ht="12.75">
      <c r="A2047" s="962" t="s">
        <v>1360</v>
      </c>
      <c r="B2047" t="s">
        <v>917</v>
      </c>
      <c r="C2047" t="s">
        <v>390</v>
      </c>
      <c r="D2047" t="s">
        <v>1309</v>
      </c>
      <c r="E2047" t="s">
        <v>1469</v>
      </c>
      <c r="F2047" t="s">
        <v>1238</v>
      </c>
      <c r="G2047" t="s">
        <v>1363</v>
      </c>
      <c r="H2047">
        <v>884</v>
      </c>
    </row>
    <row r="2048" spans="1:8" ht="12.75">
      <c r="A2048" s="962" t="s">
        <v>1360</v>
      </c>
      <c r="B2048" t="s">
        <v>917</v>
      </c>
      <c r="C2048" t="s">
        <v>390</v>
      </c>
      <c r="D2048" t="s">
        <v>1309</v>
      </c>
      <c r="E2048" t="s">
        <v>1469</v>
      </c>
      <c r="F2048" t="s">
        <v>1238</v>
      </c>
      <c r="G2048" t="s">
        <v>1364</v>
      </c>
      <c r="H2048">
        <v>793</v>
      </c>
    </row>
    <row r="2049" spans="1:8" ht="12.75">
      <c r="A2049" s="962" t="s">
        <v>1360</v>
      </c>
      <c r="B2049" t="s">
        <v>917</v>
      </c>
      <c r="C2049" t="s">
        <v>390</v>
      </c>
      <c r="D2049" t="s">
        <v>1309</v>
      </c>
      <c r="E2049" t="s">
        <v>1469</v>
      </c>
      <c r="F2049" t="s">
        <v>1238</v>
      </c>
      <c r="G2049" t="s">
        <v>1353</v>
      </c>
      <c r="H2049">
        <v>823</v>
      </c>
    </row>
    <row r="2050" spans="1:8" ht="12.75">
      <c r="A2050" s="962" t="s">
        <v>1360</v>
      </c>
      <c r="B2050" t="s">
        <v>917</v>
      </c>
      <c r="C2050" t="s">
        <v>390</v>
      </c>
      <c r="D2050" t="s">
        <v>1309</v>
      </c>
      <c r="E2050" t="s">
        <v>1469</v>
      </c>
      <c r="F2050" t="s">
        <v>1238</v>
      </c>
      <c r="G2050" t="s">
        <v>1365</v>
      </c>
      <c r="H2050">
        <v>912</v>
      </c>
    </row>
    <row r="2051" spans="1:8" ht="12.75">
      <c r="A2051" s="962" t="s">
        <v>1360</v>
      </c>
      <c r="B2051" t="s">
        <v>917</v>
      </c>
      <c r="C2051" t="s">
        <v>390</v>
      </c>
      <c r="D2051" t="s">
        <v>1309</v>
      </c>
      <c r="E2051" t="s">
        <v>1469</v>
      </c>
      <c r="F2051" t="s">
        <v>1238</v>
      </c>
      <c r="G2051" t="s">
        <v>1366</v>
      </c>
      <c r="H2051">
        <v>798</v>
      </c>
    </row>
    <row r="2052" spans="1:8" ht="12.75">
      <c r="A2052" s="962" t="s">
        <v>1360</v>
      </c>
      <c r="B2052" t="s">
        <v>917</v>
      </c>
      <c r="C2052" t="s">
        <v>390</v>
      </c>
      <c r="D2052" t="s">
        <v>1309</v>
      </c>
      <c r="E2052" t="s">
        <v>1469</v>
      </c>
      <c r="F2052" t="s">
        <v>1238</v>
      </c>
      <c r="G2052" t="s">
        <v>1367</v>
      </c>
      <c r="H2052">
        <v>863</v>
      </c>
    </row>
    <row r="2053" spans="1:8" ht="12.75">
      <c r="A2053" s="962" t="s">
        <v>1360</v>
      </c>
      <c r="B2053" t="s">
        <v>917</v>
      </c>
      <c r="C2053" t="s">
        <v>390</v>
      </c>
      <c r="D2053" t="s">
        <v>1309</v>
      </c>
      <c r="E2053" t="s">
        <v>1469</v>
      </c>
      <c r="F2053" t="s">
        <v>1238</v>
      </c>
      <c r="G2053" t="s">
        <v>1368</v>
      </c>
      <c r="H2053">
        <v>798</v>
      </c>
    </row>
    <row r="2054" spans="1:8" ht="12.75">
      <c r="A2054" s="962" t="s">
        <v>1360</v>
      </c>
      <c r="B2054" t="s">
        <v>917</v>
      </c>
      <c r="C2054" t="s">
        <v>390</v>
      </c>
      <c r="D2054" t="s">
        <v>1309</v>
      </c>
      <c r="E2054" t="s">
        <v>1469</v>
      </c>
      <c r="F2054" t="s">
        <v>116</v>
      </c>
      <c r="G2054" t="s">
        <v>1350</v>
      </c>
      <c r="H2054">
        <v>17010</v>
      </c>
    </row>
    <row r="2055" spans="1:8" ht="12.75">
      <c r="A2055" s="962" t="s">
        <v>1360</v>
      </c>
      <c r="B2055" t="s">
        <v>917</v>
      </c>
      <c r="C2055" t="s">
        <v>390</v>
      </c>
      <c r="D2055" t="s">
        <v>1309</v>
      </c>
      <c r="E2055" t="s">
        <v>1469</v>
      </c>
      <c r="F2055" t="s">
        <v>116</v>
      </c>
      <c r="G2055" t="s">
        <v>1361</v>
      </c>
      <c r="H2055">
        <v>16819</v>
      </c>
    </row>
    <row r="2056" spans="1:8" ht="12.75">
      <c r="A2056" s="962" t="s">
        <v>1360</v>
      </c>
      <c r="B2056" t="s">
        <v>917</v>
      </c>
      <c r="C2056" t="s">
        <v>390</v>
      </c>
      <c r="D2056" t="s">
        <v>1309</v>
      </c>
      <c r="E2056" t="s">
        <v>1469</v>
      </c>
      <c r="F2056" t="s">
        <v>116</v>
      </c>
      <c r="G2056" t="s">
        <v>1362</v>
      </c>
      <c r="H2056">
        <v>16519</v>
      </c>
    </row>
    <row r="2057" spans="1:8" ht="12.75">
      <c r="A2057" s="962" t="s">
        <v>1360</v>
      </c>
      <c r="B2057" t="s">
        <v>917</v>
      </c>
      <c r="C2057" t="s">
        <v>390</v>
      </c>
      <c r="D2057" t="s">
        <v>1309</v>
      </c>
      <c r="E2057" t="s">
        <v>1469</v>
      </c>
      <c r="F2057" t="s">
        <v>116</v>
      </c>
      <c r="G2057" t="s">
        <v>1351</v>
      </c>
      <c r="H2057">
        <v>16434</v>
      </c>
    </row>
    <row r="2058" spans="1:8" ht="12.75">
      <c r="A2058" s="962" t="s">
        <v>1360</v>
      </c>
      <c r="B2058" t="s">
        <v>917</v>
      </c>
      <c r="C2058" t="s">
        <v>390</v>
      </c>
      <c r="D2058" t="s">
        <v>1309</v>
      </c>
      <c r="E2058" t="s">
        <v>1469</v>
      </c>
      <c r="F2058" t="s">
        <v>116</v>
      </c>
      <c r="G2058" t="s">
        <v>1352</v>
      </c>
      <c r="H2058">
        <v>18732</v>
      </c>
    </row>
    <row r="2059" spans="1:8" ht="12.75">
      <c r="A2059" s="962" t="s">
        <v>1360</v>
      </c>
      <c r="B2059" t="s">
        <v>917</v>
      </c>
      <c r="C2059" t="s">
        <v>390</v>
      </c>
      <c r="D2059" t="s">
        <v>1309</v>
      </c>
      <c r="E2059" t="s">
        <v>1469</v>
      </c>
      <c r="F2059" t="s">
        <v>116</v>
      </c>
      <c r="G2059" t="s">
        <v>1363</v>
      </c>
      <c r="H2059">
        <v>17563</v>
      </c>
    </row>
    <row r="2060" spans="1:8" ht="12.75">
      <c r="A2060" s="962" t="s">
        <v>1360</v>
      </c>
      <c r="B2060" t="s">
        <v>917</v>
      </c>
      <c r="C2060" t="s">
        <v>390</v>
      </c>
      <c r="D2060" t="s">
        <v>1309</v>
      </c>
      <c r="E2060" t="s">
        <v>1469</v>
      </c>
      <c r="F2060" t="s">
        <v>116</v>
      </c>
      <c r="G2060" t="s">
        <v>1364</v>
      </c>
      <c r="H2060">
        <v>15764</v>
      </c>
    </row>
    <row r="2061" spans="1:8" ht="12.75">
      <c r="A2061" s="962" t="s">
        <v>1360</v>
      </c>
      <c r="B2061" t="s">
        <v>917</v>
      </c>
      <c r="C2061" t="s">
        <v>390</v>
      </c>
      <c r="D2061" t="s">
        <v>1309</v>
      </c>
      <c r="E2061" t="s">
        <v>1469</v>
      </c>
      <c r="F2061" t="s">
        <v>116</v>
      </c>
      <c r="G2061" t="s">
        <v>1353</v>
      </c>
      <c r="H2061">
        <v>19119</v>
      </c>
    </row>
    <row r="2062" spans="1:8" ht="12.75">
      <c r="A2062" s="962" t="s">
        <v>1360</v>
      </c>
      <c r="B2062" t="s">
        <v>917</v>
      </c>
      <c r="C2062" t="s">
        <v>390</v>
      </c>
      <c r="D2062" t="s">
        <v>1309</v>
      </c>
      <c r="E2062" t="s">
        <v>1469</v>
      </c>
      <c r="F2062" t="s">
        <v>116</v>
      </c>
      <c r="G2062" t="s">
        <v>1365</v>
      </c>
      <c r="H2062">
        <v>17993</v>
      </c>
    </row>
    <row r="2063" spans="1:8" ht="12.75">
      <c r="A2063" s="962" t="s">
        <v>1360</v>
      </c>
      <c r="B2063" t="s">
        <v>917</v>
      </c>
      <c r="C2063" t="s">
        <v>390</v>
      </c>
      <c r="D2063" t="s">
        <v>1309</v>
      </c>
      <c r="E2063" t="s">
        <v>1469</v>
      </c>
      <c r="F2063" t="s">
        <v>116</v>
      </c>
      <c r="G2063" t="s">
        <v>1366</v>
      </c>
      <c r="H2063">
        <v>15865</v>
      </c>
    </row>
    <row r="2064" spans="1:8" ht="12.75">
      <c r="A2064" s="962" t="s">
        <v>1360</v>
      </c>
      <c r="B2064" t="s">
        <v>917</v>
      </c>
      <c r="C2064" t="s">
        <v>390</v>
      </c>
      <c r="D2064" t="s">
        <v>1309</v>
      </c>
      <c r="E2064" t="s">
        <v>1469</v>
      </c>
      <c r="F2064" t="s">
        <v>116</v>
      </c>
      <c r="G2064" t="s">
        <v>1367</v>
      </c>
      <c r="H2064">
        <v>17184</v>
      </c>
    </row>
    <row r="2065" spans="1:8" ht="12.75">
      <c r="A2065" s="962" t="s">
        <v>1360</v>
      </c>
      <c r="B2065" t="s">
        <v>917</v>
      </c>
      <c r="C2065" t="s">
        <v>390</v>
      </c>
      <c r="D2065" t="s">
        <v>1309</v>
      </c>
      <c r="E2065" t="s">
        <v>1469</v>
      </c>
      <c r="F2065" t="s">
        <v>116</v>
      </c>
      <c r="G2065" t="s">
        <v>1368</v>
      </c>
      <c r="H2065">
        <v>15901</v>
      </c>
    </row>
    <row r="2066" spans="1:8" ht="12.75">
      <c r="A2066" s="962" t="s">
        <v>1360</v>
      </c>
      <c r="B2066" t="s">
        <v>478</v>
      </c>
      <c r="C2066" t="s">
        <v>478</v>
      </c>
      <c r="D2066" t="s">
        <v>1286</v>
      </c>
      <c r="E2066" t="s">
        <v>1470</v>
      </c>
      <c r="F2066" t="s">
        <v>116</v>
      </c>
      <c r="G2066" t="s">
        <v>1350</v>
      </c>
      <c r="H2066">
        <v>-149845</v>
      </c>
    </row>
    <row r="2067" spans="1:8" ht="12.75">
      <c r="A2067" s="962" t="s">
        <v>1360</v>
      </c>
      <c r="B2067" t="s">
        <v>478</v>
      </c>
      <c r="C2067" t="s">
        <v>478</v>
      </c>
      <c r="D2067" t="s">
        <v>1286</v>
      </c>
      <c r="E2067" t="s">
        <v>1470</v>
      </c>
      <c r="F2067" t="s">
        <v>116</v>
      </c>
      <c r="G2067" t="s">
        <v>1361</v>
      </c>
      <c r="H2067">
        <v>-166389</v>
      </c>
    </row>
    <row r="2068" spans="1:8" ht="12.75">
      <c r="A2068" s="962" t="s">
        <v>1360</v>
      </c>
      <c r="B2068" t="s">
        <v>478</v>
      </c>
      <c r="C2068" t="s">
        <v>478</v>
      </c>
      <c r="D2068" t="s">
        <v>1286</v>
      </c>
      <c r="E2068" t="s">
        <v>1470</v>
      </c>
      <c r="F2068" t="s">
        <v>116</v>
      </c>
      <c r="G2068" t="s">
        <v>1362</v>
      </c>
      <c r="H2068">
        <v>-166389</v>
      </c>
    </row>
    <row r="2069" spans="1:8" ht="12.75">
      <c r="A2069" s="962" t="s">
        <v>1360</v>
      </c>
      <c r="B2069" t="s">
        <v>478</v>
      </c>
      <c r="C2069" t="s">
        <v>478</v>
      </c>
      <c r="D2069" t="s">
        <v>1286</v>
      </c>
      <c r="E2069" t="s">
        <v>1470</v>
      </c>
      <c r="F2069" t="s">
        <v>116</v>
      </c>
      <c r="G2069" t="s">
        <v>1351</v>
      </c>
      <c r="H2069">
        <v>-149845</v>
      </c>
    </row>
    <row r="2070" spans="1:8" ht="12.75">
      <c r="A2070" s="962" t="s">
        <v>1360</v>
      </c>
      <c r="B2070" t="s">
        <v>478</v>
      </c>
      <c r="C2070" t="s">
        <v>478</v>
      </c>
      <c r="D2070" t="s">
        <v>1286</v>
      </c>
      <c r="E2070" t="s">
        <v>1470</v>
      </c>
      <c r="F2070" t="s">
        <v>116</v>
      </c>
      <c r="G2070" t="s">
        <v>1352</v>
      </c>
      <c r="H2070">
        <v>-149845</v>
      </c>
    </row>
    <row r="2071" spans="1:8" ht="12.75">
      <c r="A2071" s="962" t="s">
        <v>1360</v>
      </c>
      <c r="B2071" t="s">
        <v>478</v>
      </c>
      <c r="C2071" t="s">
        <v>478</v>
      </c>
      <c r="D2071" t="s">
        <v>1286</v>
      </c>
      <c r="E2071" t="s">
        <v>1470</v>
      </c>
      <c r="F2071" t="s">
        <v>116</v>
      </c>
      <c r="G2071" t="s">
        <v>1363</v>
      </c>
      <c r="H2071">
        <v>-149845</v>
      </c>
    </row>
    <row r="2072" spans="1:8" ht="12.75">
      <c r="A2072" s="962" t="s">
        <v>1360</v>
      </c>
      <c r="B2072" t="s">
        <v>478</v>
      </c>
      <c r="C2072" t="s">
        <v>478</v>
      </c>
      <c r="D2072" t="s">
        <v>1286</v>
      </c>
      <c r="E2072" t="s">
        <v>1470</v>
      </c>
      <c r="F2072" t="s">
        <v>116</v>
      </c>
      <c r="G2072" t="s">
        <v>1364</v>
      </c>
      <c r="H2072">
        <v>-149845</v>
      </c>
    </row>
    <row r="2073" spans="1:8" ht="12.75">
      <c r="A2073" s="962" t="s">
        <v>1360</v>
      </c>
      <c r="B2073" t="s">
        <v>478</v>
      </c>
      <c r="C2073" t="s">
        <v>478</v>
      </c>
      <c r="D2073" t="s">
        <v>1286</v>
      </c>
      <c r="E2073" t="s">
        <v>1470</v>
      </c>
      <c r="F2073" t="s">
        <v>116</v>
      </c>
      <c r="G2073" t="s">
        <v>1353</v>
      </c>
      <c r="H2073">
        <v>-149845</v>
      </c>
    </row>
    <row r="2074" spans="1:8" ht="12.75">
      <c r="A2074" s="962" t="s">
        <v>1360</v>
      </c>
      <c r="B2074" t="s">
        <v>478</v>
      </c>
      <c r="C2074" t="s">
        <v>478</v>
      </c>
      <c r="D2074" t="s">
        <v>1286</v>
      </c>
      <c r="E2074" t="s">
        <v>1470</v>
      </c>
      <c r="F2074" t="s">
        <v>116</v>
      </c>
      <c r="G2074" t="s">
        <v>1365</v>
      </c>
      <c r="H2074">
        <v>-149845</v>
      </c>
    </row>
    <row r="2075" spans="1:8" ht="12.75">
      <c r="A2075" s="962" t="s">
        <v>1360</v>
      </c>
      <c r="B2075" t="s">
        <v>478</v>
      </c>
      <c r="C2075" t="s">
        <v>478</v>
      </c>
      <c r="D2075" t="s">
        <v>1286</v>
      </c>
      <c r="E2075" t="s">
        <v>1470</v>
      </c>
      <c r="F2075" t="s">
        <v>116</v>
      </c>
      <c r="G2075" t="s">
        <v>1366</v>
      </c>
      <c r="H2075">
        <v>-166389</v>
      </c>
    </row>
    <row r="2076" spans="1:8" ht="12.75">
      <c r="A2076" s="962" t="s">
        <v>1360</v>
      </c>
      <c r="B2076" t="s">
        <v>478</v>
      </c>
      <c r="C2076" t="s">
        <v>478</v>
      </c>
      <c r="D2076" t="s">
        <v>1286</v>
      </c>
      <c r="E2076" t="s">
        <v>1470</v>
      </c>
      <c r="F2076" t="s">
        <v>116</v>
      </c>
      <c r="G2076" t="s">
        <v>1367</v>
      </c>
      <c r="H2076">
        <v>-166389</v>
      </c>
    </row>
    <row r="2077" spans="1:8" ht="12.75">
      <c r="A2077" s="962" t="s">
        <v>1360</v>
      </c>
      <c r="B2077" t="s">
        <v>478</v>
      </c>
      <c r="C2077" t="s">
        <v>478</v>
      </c>
      <c r="D2077" t="s">
        <v>1286</v>
      </c>
      <c r="E2077" t="s">
        <v>1470</v>
      </c>
      <c r="F2077" t="s">
        <v>116</v>
      </c>
      <c r="G2077" t="s">
        <v>1368</v>
      </c>
      <c r="H2077">
        <v>-166389</v>
      </c>
    </row>
    <row r="2078" spans="1:8" ht="12.75">
      <c r="A2078" s="962" t="s">
        <v>1360</v>
      </c>
      <c r="B2078" t="s">
        <v>915</v>
      </c>
      <c r="C2078" t="s">
        <v>390</v>
      </c>
      <c r="D2078" t="s">
        <v>1309</v>
      </c>
      <c r="E2078" t="s">
        <v>1471</v>
      </c>
      <c r="F2078" t="s">
        <v>1238</v>
      </c>
      <c r="G2078" t="s">
        <v>1350</v>
      </c>
      <c r="H2078">
        <v>547</v>
      </c>
    </row>
    <row r="2079" spans="1:8" ht="12.75">
      <c r="A2079" s="962" t="s">
        <v>1360</v>
      </c>
      <c r="B2079" t="s">
        <v>915</v>
      </c>
      <c r="C2079" t="s">
        <v>390</v>
      </c>
      <c r="D2079" t="s">
        <v>1309</v>
      </c>
      <c r="E2079" t="s">
        <v>1471</v>
      </c>
      <c r="F2079" t="s">
        <v>1238</v>
      </c>
      <c r="G2079" t="s">
        <v>1361</v>
      </c>
      <c r="H2079">
        <v>563</v>
      </c>
    </row>
    <row r="2080" spans="1:8" ht="12.75">
      <c r="A2080" s="962" t="s">
        <v>1360</v>
      </c>
      <c r="B2080" t="s">
        <v>915</v>
      </c>
      <c r="C2080" t="s">
        <v>390</v>
      </c>
      <c r="D2080" t="s">
        <v>1309</v>
      </c>
      <c r="E2080" t="s">
        <v>1471</v>
      </c>
      <c r="F2080" t="s">
        <v>1238</v>
      </c>
      <c r="G2080" t="s">
        <v>1362</v>
      </c>
      <c r="H2080">
        <v>563</v>
      </c>
    </row>
    <row r="2081" spans="1:8" ht="12.75">
      <c r="A2081" s="962" t="s">
        <v>1360</v>
      </c>
      <c r="B2081" t="s">
        <v>915</v>
      </c>
      <c r="C2081" t="s">
        <v>390</v>
      </c>
      <c r="D2081" t="s">
        <v>1309</v>
      </c>
      <c r="E2081" t="s">
        <v>1471</v>
      </c>
      <c r="F2081" t="s">
        <v>1238</v>
      </c>
      <c r="G2081" t="s">
        <v>1351</v>
      </c>
      <c r="H2081">
        <v>547</v>
      </c>
    </row>
    <row r="2082" spans="1:8" ht="12.75">
      <c r="A2082" s="962" t="s">
        <v>1360</v>
      </c>
      <c r="B2082" t="s">
        <v>915</v>
      </c>
      <c r="C2082" t="s">
        <v>390</v>
      </c>
      <c r="D2082" t="s">
        <v>1309</v>
      </c>
      <c r="E2082" t="s">
        <v>1471</v>
      </c>
      <c r="F2082" t="s">
        <v>1238</v>
      </c>
      <c r="G2082" t="s">
        <v>1352</v>
      </c>
      <c r="H2082">
        <v>547</v>
      </c>
    </row>
    <row r="2083" spans="1:8" ht="12.75">
      <c r="A2083" s="962" t="s">
        <v>1360</v>
      </c>
      <c r="B2083" t="s">
        <v>915</v>
      </c>
      <c r="C2083" t="s">
        <v>390</v>
      </c>
      <c r="D2083" t="s">
        <v>1309</v>
      </c>
      <c r="E2083" t="s">
        <v>1471</v>
      </c>
      <c r="F2083" t="s">
        <v>1238</v>
      </c>
      <c r="G2083" t="s">
        <v>1363</v>
      </c>
      <c r="H2083">
        <v>563</v>
      </c>
    </row>
    <row r="2084" spans="1:8" ht="12.75">
      <c r="A2084" s="962" t="s">
        <v>1360</v>
      </c>
      <c r="B2084" t="s">
        <v>915</v>
      </c>
      <c r="C2084" t="s">
        <v>390</v>
      </c>
      <c r="D2084" t="s">
        <v>1309</v>
      </c>
      <c r="E2084" t="s">
        <v>1471</v>
      </c>
      <c r="F2084" t="s">
        <v>1238</v>
      </c>
      <c r="G2084" t="s">
        <v>1364</v>
      </c>
      <c r="H2084">
        <v>547</v>
      </c>
    </row>
    <row r="2085" spans="1:8" ht="12.75">
      <c r="A2085" s="962" t="s">
        <v>1360</v>
      </c>
      <c r="B2085" t="s">
        <v>915</v>
      </c>
      <c r="C2085" t="s">
        <v>390</v>
      </c>
      <c r="D2085" t="s">
        <v>1309</v>
      </c>
      <c r="E2085" t="s">
        <v>1471</v>
      </c>
      <c r="F2085" t="s">
        <v>1238</v>
      </c>
      <c r="G2085" t="s">
        <v>1353</v>
      </c>
      <c r="H2085">
        <v>547</v>
      </c>
    </row>
    <row r="2086" spans="1:8" ht="12.75">
      <c r="A2086" s="962" t="s">
        <v>1360</v>
      </c>
      <c r="B2086" t="s">
        <v>915</v>
      </c>
      <c r="C2086" t="s">
        <v>390</v>
      </c>
      <c r="D2086" t="s">
        <v>1309</v>
      </c>
      <c r="E2086" t="s">
        <v>1471</v>
      </c>
      <c r="F2086" t="s">
        <v>1238</v>
      </c>
      <c r="G2086" t="s">
        <v>1365</v>
      </c>
      <c r="H2086">
        <v>547</v>
      </c>
    </row>
    <row r="2087" spans="1:8" ht="12.75">
      <c r="A2087" s="962" t="s">
        <v>1360</v>
      </c>
      <c r="B2087" t="s">
        <v>915</v>
      </c>
      <c r="C2087" t="s">
        <v>390</v>
      </c>
      <c r="D2087" t="s">
        <v>1309</v>
      </c>
      <c r="E2087" t="s">
        <v>1471</v>
      </c>
      <c r="F2087" t="s">
        <v>1238</v>
      </c>
      <c r="G2087" t="s">
        <v>1366</v>
      </c>
      <c r="H2087">
        <v>563</v>
      </c>
    </row>
    <row r="2088" spans="1:8" ht="12.75">
      <c r="A2088" s="962" t="s">
        <v>1360</v>
      </c>
      <c r="B2088" t="s">
        <v>915</v>
      </c>
      <c r="C2088" t="s">
        <v>390</v>
      </c>
      <c r="D2088" t="s">
        <v>1309</v>
      </c>
      <c r="E2088" t="s">
        <v>1471</v>
      </c>
      <c r="F2088" t="s">
        <v>1238</v>
      </c>
      <c r="G2088" t="s">
        <v>1367</v>
      </c>
      <c r="H2088">
        <v>563</v>
      </c>
    </row>
    <row r="2089" spans="1:8" ht="12.75">
      <c r="A2089" s="962" t="s">
        <v>1360</v>
      </c>
      <c r="B2089" t="s">
        <v>915</v>
      </c>
      <c r="C2089" t="s">
        <v>390</v>
      </c>
      <c r="D2089" t="s">
        <v>1309</v>
      </c>
      <c r="E2089" t="s">
        <v>1471</v>
      </c>
      <c r="F2089" t="s">
        <v>1238</v>
      </c>
      <c r="G2089" t="s">
        <v>1368</v>
      </c>
      <c r="H2089">
        <v>563</v>
      </c>
    </row>
    <row r="2090" spans="1:8" ht="12.75">
      <c r="A2090" s="962" t="s">
        <v>1360</v>
      </c>
      <c r="B2090" t="s">
        <v>915</v>
      </c>
      <c r="C2090" t="s">
        <v>390</v>
      </c>
      <c r="D2090" t="s">
        <v>1309</v>
      </c>
      <c r="E2090" t="s">
        <v>1471</v>
      </c>
      <c r="F2090" t="s">
        <v>116</v>
      </c>
      <c r="G2090" t="s">
        <v>1350</v>
      </c>
      <c r="H2090">
        <v>29370</v>
      </c>
    </row>
    <row r="2091" spans="1:8" ht="12.75">
      <c r="A2091" s="962" t="s">
        <v>1360</v>
      </c>
      <c r="B2091" t="s">
        <v>915</v>
      </c>
      <c r="C2091" t="s">
        <v>390</v>
      </c>
      <c r="D2091" t="s">
        <v>1309</v>
      </c>
      <c r="E2091" t="s">
        <v>1471</v>
      </c>
      <c r="F2091" t="s">
        <v>116</v>
      </c>
      <c r="G2091" t="s">
        <v>1361</v>
      </c>
      <c r="H2091">
        <v>30251</v>
      </c>
    </row>
    <row r="2092" spans="1:8" ht="12.75">
      <c r="A2092" s="962" t="s">
        <v>1360</v>
      </c>
      <c r="B2092" t="s">
        <v>915</v>
      </c>
      <c r="C2092" t="s">
        <v>390</v>
      </c>
      <c r="D2092" t="s">
        <v>1309</v>
      </c>
      <c r="E2092" t="s">
        <v>1471</v>
      </c>
      <c r="F2092" t="s">
        <v>116</v>
      </c>
      <c r="G2092" t="s">
        <v>1362</v>
      </c>
      <c r="H2092">
        <v>30251</v>
      </c>
    </row>
    <row r="2093" spans="1:8" ht="12.75">
      <c r="A2093" s="962" t="s">
        <v>1360</v>
      </c>
      <c r="B2093" t="s">
        <v>915</v>
      </c>
      <c r="C2093" t="s">
        <v>390</v>
      </c>
      <c r="D2093" t="s">
        <v>1309</v>
      </c>
      <c r="E2093" t="s">
        <v>1471</v>
      </c>
      <c r="F2093" t="s">
        <v>116</v>
      </c>
      <c r="G2093" t="s">
        <v>1351</v>
      </c>
      <c r="H2093">
        <v>29370</v>
      </c>
    </row>
    <row r="2094" spans="1:8" ht="12.75">
      <c r="A2094" s="962" t="s">
        <v>1360</v>
      </c>
      <c r="B2094" t="s">
        <v>915</v>
      </c>
      <c r="C2094" t="s">
        <v>390</v>
      </c>
      <c r="D2094" t="s">
        <v>1309</v>
      </c>
      <c r="E2094" t="s">
        <v>1471</v>
      </c>
      <c r="F2094" t="s">
        <v>116</v>
      </c>
      <c r="G2094" t="s">
        <v>1352</v>
      </c>
      <c r="H2094">
        <v>29370</v>
      </c>
    </row>
    <row r="2095" spans="1:8" ht="12.75">
      <c r="A2095" s="962" t="s">
        <v>1360</v>
      </c>
      <c r="B2095" t="s">
        <v>915</v>
      </c>
      <c r="C2095" t="s">
        <v>390</v>
      </c>
      <c r="D2095" t="s">
        <v>1309</v>
      </c>
      <c r="E2095" t="s">
        <v>1471</v>
      </c>
      <c r="F2095" t="s">
        <v>116</v>
      </c>
      <c r="G2095" t="s">
        <v>1363</v>
      </c>
      <c r="H2095">
        <v>30251</v>
      </c>
    </row>
    <row r="2096" spans="1:8" ht="12.75">
      <c r="A2096" s="962" t="s">
        <v>1360</v>
      </c>
      <c r="B2096" t="s">
        <v>915</v>
      </c>
      <c r="C2096" t="s">
        <v>390</v>
      </c>
      <c r="D2096" t="s">
        <v>1309</v>
      </c>
      <c r="E2096" t="s">
        <v>1471</v>
      </c>
      <c r="F2096" t="s">
        <v>116</v>
      </c>
      <c r="G2096" t="s">
        <v>1364</v>
      </c>
      <c r="H2096">
        <v>29370</v>
      </c>
    </row>
    <row r="2097" spans="1:8" ht="12.75">
      <c r="A2097" s="962" t="s">
        <v>1360</v>
      </c>
      <c r="B2097" t="s">
        <v>915</v>
      </c>
      <c r="C2097" t="s">
        <v>390</v>
      </c>
      <c r="D2097" t="s">
        <v>1309</v>
      </c>
      <c r="E2097" t="s">
        <v>1471</v>
      </c>
      <c r="F2097" t="s">
        <v>116</v>
      </c>
      <c r="G2097" t="s">
        <v>1353</v>
      </c>
      <c r="H2097">
        <v>29370</v>
      </c>
    </row>
    <row r="2098" spans="1:8" ht="12.75">
      <c r="A2098" s="962" t="s">
        <v>1360</v>
      </c>
      <c r="B2098" t="s">
        <v>915</v>
      </c>
      <c r="C2098" t="s">
        <v>390</v>
      </c>
      <c r="D2098" t="s">
        <v>1309</v>
      </c>
      <c r="E2098" t="s">
        <v>1471</v>
      </c>
      <c r="F2098" t="s">
        <v>116</v>
      </c>
      <c r="G2098" t="s">
        <v>1365</v>
      </c>
      <c r="H2098">
        <v>29370</v>
      </c>
    </row>
    <row r="2099" spans="1:8" ht="12.75">
      <c r="A2099" s="962" t="s">
        <v>1360</v>
      </c>
      <c r="B2099" t="s">
        <v>915</v>
      </c>
      <c r="C2099" t="s">
        <v>390</v>
      </c>
      <c r="D2099" t="s">
        <v>1309</v>
      </c>
      <c r="E2099" t="s">
        <v>1471</v>
      </c>
      <c r="F2099" t="s">
        <v>116</v>
      </c>
      <c r="G2099" t="s">
        <v>1366</v>
      </c>
      <c r="H2099">
        <v>30251</v>
      </c>
    </row>
    <row r="2100" spans="1:8" ht="12.75">
      <c r="A2100" s="962" t="s">
        <v>1360</v>
      </c>
      <c r="B2100" t="s">
        <v>915</v>
      </c>
      <c r="C2100" t="s">
        <v>390</v>
      </c>
      <c r="D2100" t="s">
        <v>1309</v>
      </c>
      <c r="E2100" t="s">
        <v>1471</v>
      </c>
      <c r="F2100" t="s">
        <v>116</v>
      </c>
      <c r="G2100" t="s">
        <v>1367</v>
      </c>
      <c r="H2100">
        <v>30251</v>
      </c>
    </row>
    <row r="2101" spans="1:8" ht="12.75">
      <c r="A2101" s="962" t="s">
        <v>1360</v>
      </c>
      <c r="B2101" t="s">
        <v>915</v>
      </c>
      <c r="C2101" t="s">
        <v>390</v>
      </c>
      <c r="D2101" t="s">
        <v>1309</v>
      </c>
      <c r="E2101" t="s">
        <v>1471</v>
      </c>
      <c r="F2101" t="s">
        <v>116</v>
      </c>
      <c r="G2101" t="s">
        <v>1368</v>
      </c>
      <c r="H2101">
        <v>30251</v>
      </c>
    </row>
    <row r="2102" spans="1:8" ht="12.75">
      <c r="A2102" s="962" t="s">
        <v>1360</v>
      </c>
      <c r="B2102" t="s">
        <v>638</v>
      </c>
      <c r="C2102" t="s">
        <v>475</v>
      </c>
      <c r="D2102" t="s">
        <v>1286</v>
      </c>
      <c r="E2102" t="s">
        <v>1472</v>
      </c>
      <c r="F2102" t="s">
        <v>116</v>
      </c>
      <c r="G2102" t="s">
        <v>1350</v>
      </c>
      <c r="H2102">
        <v>-43972</v>
      </c>
    </row>
    <row r="2103" spans="1:8" ht="12.75">
      <c r="A2103" s="962" t="s">
        <v>1360</v>
      </c>
      <c r="B2103" t="s">
        <v>638</v>
      </c>
      <c r="C2103" t="s">
        <v>475</v>
      </c>
      <c r="D2103" t="s">
        <v>1286</v>
      </c>
      <c r="E2103" t="s">
        <v>1472</v>
      </c>
      <c r="F2103" t="s">
        <v>116</v>
      </c>
      <c r="G2103" t="s">
        <v>1361</v>
      </c>
      <c r="H2103">
        <v>-61478</v>
      </c>
    </row>
    <row r="2104" spans="1:8" ht="12.75">
      <c r="A2104" s="962" t="s">
        <v>1360</v>
      </c>
      <c r="B2104" t="s">
        <v>638</v>
      </c>
      <c r="C2104" t="s">
        <v>475</v>
      </c>
      <c r="D2104" t="s">
        <v>1286</v>
      </c>
      <c r="E2104" t="s">
        <v>1472</v>
      </c>
      <c r="F2104" t="s">
        <v>116</v>
      </c>
      <c r="G2104" t="s">
        <v>1362</v>
      </c>
      <c r="H2104">
        <v>-48777</v>
      </c>
    </row>
    <row r="2105" spans="1:8" ht="12.75">
      <c r="A2105" s="962" t="s">
        <v>1360</v>
      </c>
      <c r="B2105" t="s">
        <v>638</v>
      </c>
      <c r="C2105" t="s">
        <v>475</v>
      </c>
      <c r="D2105" t="s">
        <v>1286</v>
      </c>
      <c r="E2105" t="s">
        <v>1472</v>
      </c>
      <c r="F2105" t="s">
        <v>116</v>
      </c>
      <c r="G2105" t="s">
        <v>1351</v>
      </c>
      <c r="H2105">
        <v>-44302</v>
      </c>
    </row>
    <row r="2106" spans="1:8" ht="12.75">
      <c r="A2106" s="962" t="s">
        <v>1360</v>
      </c>
      <c r="B2106" t="s">
        <v>638</v>
      </c>
      <c r="C2106" t="s">
        <v>475</v>
      </c>
      <c r="D2106" t="s">
        <v>1286</v>
      </c>
      <c r="E2106" t="s">
        <v>1472</v>
      </c>
      <c r="F2106" t="s">
        <v>116</v>
      </c>
      <c r="G2106" t="s">
        <v>1352</v>
      </c>
      <c r="H2106">
        <v>-44497</v>
      </c>
    </row>
    <row r="2107" spans="1:8" ht="12.75">
      <c r="A2107" s="962" t="s">
        <v>1360</v>
      </c>
      <c r="B2107" t="s">
        <v>638</v>
      </c>
      <c r="C2107" t="s">
        <v>475</v>
      </c>
      <c r="D2107" t="s">
        <v>1286</v>
      </c>
      <c r="E2107" t="s">
        <v>1472</v>
      </c>
      <c r="F2107" t="s">
        <v>116</v>
      </c>
      <c r="G2107" t="s">
        <v>1363</v>
      </c>
      <c r="H2107">
        <v>-54352</v>
      </c>
    </row>
    <row r="2108" spans="1:8" ht="12.75">
      <c r="A2108" s="962" t="s">
        <v>1360</v>
      </c>
      <c r="B2108" t="s">
        <v>638</v>
      </c>
      <c r="C2108" t="s">
        <v>475</v>
      </c>
      <c r="D2108" t="s">
        <v>1286</v>
      </c>
      <c r="E2108" t="s">
        <v>1472</v>
      </c>
      <c r="F2108" t="s">
        <v>116</v>
      </c>
      <c r="G2108" t="s">
        <v>1364</v>
      </c>
      <c r="H2108">
        <v>-50348</v>
      </c>
    </row>
    <row r="2109" spans="1:8" ht="12.75">
      <c r="A2109" s="962" t="s">
        <v>1360</v>
      </c>
      <c r="B2109" t="s">
        <v>638</v>
      </c>
      <c r="C2109" t="s">
        <v>475</v>
      </c>
      <c r="D2109" t="s">
        <v>1286</v>
      </c>
      <c r="E2109" t="s">
        <v>1472</v>
      </c>
      <c r="F2109" t="s">
        <v>116</v>
      </c>
      <c r="G2109" t="s">
        <v>1353</v>
      </c>
      <c r="H2109">
        <v>-42859</v>
      </c>
    </row>
    <row r="2110" spans="1:8" ht="12.75">
      <c r="A2110" s="962" t="s">
        <v>1360</v>
      </c>
      <c r="B2110" t="s">
        <v>638</v>
      </c>
      <c r="C2110" t="s">
        <v>475</v>
      </c>
      <c r="D2110" t="s">
        <v>1286</v>
      </c>
      <c r="E2110" t="s">
        <v>1472</v>
      </c>
      <c r="F2110" t="s">
        <v>116</v>
      </c>
      <c r="G2110" t="s">
        <v>1365</v>
      </c>
      <c r="H2110">
        <v>-44842</v>
      </c>
    </row>
    <row r="2111" spans="1:8" ht="12.75">
      <c r="A2111" s="962" t="s">
        <v>1360</v>
      </c>
      <c r="B2111" t="s">
        <v>638</v>
      </c>
      <c r="C2111" t="s">
        <v>475</v>
      </c>
      <c r="D2111" t="s">
        <v>1286</v>
      </c>
      <c r="E2111" t="s">
        <v>1472</v>
      </c>
      <c r="F2111" t="s">
        <v>116</v>
      </c>
      <c r="G2111" t="s">
        <v>1366</v>
      </c>
      <c r="H2111">
        <v>-51413</v>
      </c>
    </row>
    <row r="2112" spans="1:8" ht="12.75">
      <c r="A2112" s="962" t="s">
        <v>1360</v>
      </c>
      <c r="B2112" t="s">
        <v>638</v>
      </c>
      <c r="C2112" t="s">
        <v>475</v>
      </c>
      <c r="D2112" t="s">
        <v>1286</v>
      </c>
      <c r="E2112" t="s">
        <v>1472</v>
      </c>
      <c r="F2112" t="s">
        <v>116</v>
      </c>
      <c r="G2112" t="s">
        <v>1367</v>
      </c>
      <c r="H2112">
        <v>-55512</v>
      </c>
    </row>
    <row r="2113" spans="1:8" ht="12.75">
      <c r="A2113" s="962" t="s">
        <v>1360</v>
      </c>
      <c r="B2113" t="s">
        <v>638</v>
      </c>
      <c r="C2113" t="s">
        <v>475</v>
      </c>
      <c r="D2113" t="s">
        <v>1286</v>
      </c>
      <c r="E2113" t="s">
        <v>1472</v>
      </c>
      <c r="F2113" t="s">
        <v>116</v>
      </c>
      <c r="G2113" t="s">
        <v>1368</v>
      </c>
      <c r="H2113">
        <v>-59022</v>
      </c>
    </row>
    <row r="2114" spans="1:8" ht="12.75">
      <c r="A2114" s="962" t="s">
        <v>1360</v>
      </c>
      <c r="B2114" t="s">
        <v>479</v>
      </c>
      <c r="C2114" t="s">
        <v>479</v>
      </c>
      <c r="D2114" t="s">
        <v>1286</v>
      </c>
      <c r="E2114" t="s">
        <v>1473</v>
      </c>
      <c r="F2114" t="s">
        <v>116</v>
      </c>
      <c r="G2114" t="s">
        <v>1350</v>
      </c>
      <c r="H2114">
        <v>-193496</v>
      </c>
    </row>
    <row r="2115" spans="1:8" ht="12.75">
      <c r="A2115" s="962" t="s">
        <v>1360</v>
      </c>
      <c r="B2115" t="s">
        <v>479</v>
      </c>
      <c r="C2115" t="s">
        <v>479</v>
      </c>
      <c r="D2115" t="s">
        <v>1286</v>
      </c>
      <c r="E2115" t="s">
        <v>1473</v>
      </c>
      <c r="F2115" t="s">
        <v>116</v>
      </c>
      <c r="G2115" t="s">
        <v>1361</v>
      </c>
      <c r="H2115">
        <v>-214857</v>
      </c>
    </row>
    <row r="2116" spans="1:8" ht="12.75">
      <c r="A2116" s="962" t="s">
        <v>1360</v>
      </c>
      <c r="B2116" t="s">
        <v>479</v>
      </c>
      <c r="C2116" t="s">
        <v>479</v>
      </c>
      <c r="D2116" t="s">
        <v>1286</v>
      </c>
      <c r="E2116" t="s">
        <v>1473</v>
      </c>
      <c r="F2116" t="s">
        <v>116</v>
      </c>
      <c r="G2116" t="s">
        <v>1362</v>
      </c>
      <c r="H2116">
        <v>-214857</v>
      </c>
    </row>
    <row r="2117" spans="1:8" ht="12.75">
      <c r="A2117" s="962" t="s">
        <v>1360</v>
      </c>
      <c r="B2117" t="s">
        <v>479</v>
      </c>
      <c r="C2117" t="s">
        <v>479</v>
      </c>
      <c r="D2117" t="s">
        <v>1286</v>
      </c>
      <c r="E2117" t="s">
        <v>1473</v>
      </c>
      <c r="F2117" t="s">
        <v>116</v>
      </c>
      <c r="G2117" t="s">
        <v>1351</v>
      </c>
      <c r="H2117">
        <v>-193496</v>
      </c>
    </row>
    <row r="2118" spans="1:8" ht="12.75">
      <c r="A2118" s="962" t="s">
        <v>1360</v>
      </c>
      <c r="B2118" t="s">
        <v>479</v>
      </c>
      <c r="C2118" t="s">
        <v>479</v>
      </c>
      <c r="D2118" t="s">
        <v>1286</v>
      </c>
      <c r="E2118" t="s">
        <v>1473</v>
      </c>
      <c r="F2118" t="s">
        <v>116</v>
      </c>
      <c r="G2118" t="s">
        <v>1352</v>
      </c>
      <c r="H2118">
        <v>-193496</v>
      </c>
    </row>
    <row r="2119" spans="1:8" ht="12.75">
      <c r="A2119" s="962" t="s">
        <v>1360</v>
      </c>
      <c r="B2119" t="s">
        <v>479</v>
      </c>
      <c r="C2119" t="s">
        <v>479</v>
      </c>
      <c r="D2119" t="s">
        <v>1286</v>
      </c>
      <c r="E2119" t="s">
        <v>1473</v>
      </c>
      <c r="F2119" t="s">
        <v>116</v>
      </c>
      <c r="G2119" t="s">
        <v>1363</v>
      </c>
      <c r="H2119">
        <v>-193496</v>
      </c>
    </row>
    <row r="2120" spans="1:8" ht="12.75">
      <c r="A2120" s="962" t="s">
        <v>1360</v>
      </c>
      <c r="B2120" t="s">
        <v>479</v>
      </c>
      <c r="C2120" t="s">
        <v>479</v>
      </c>
      <c r="D2120" t="s">
        <v>1286</v>
      </c>
      <c r="E2120" t="s">
        <v>1473</v>
      </c>
      <c r="F2120" t="s">
        <v>116</v>
      </c>
      <c r="G2120" t="s">
        <v>1364</v>
      </c>
      <c r="H2120">
        <v>-193496</v>
      </c>
    </row>
    <row r="2121" spans="1:8" ht="12.75">
      <c r="A2121" s="962" t="s">
        <v>1360</v>
      </c>
      <c r="B2121" t="s">
        <v>479</v>
      </c>
      <c r="C2121" t="s">
        <v>479</v>
      </c>
      <c r="D2121" t="s">
        <v>1286</v>
      </c>
      <c r="E2121" t="s">
        <v>1473</v>
      </c>
      <c r="F2121" t="s">
        <v>116</v>
      </c>
      <c r="G2121" t="s">
        <v>1353</v>
      </c>
      <c r="H2121">
        <v>-193496</v>
      </c>
    </row>
    <row r="2122" spans="1:8" ht="12.75">
      <c r="A2122" s="962" t="s">
        <v>1360</v>
      </c>
      <c r="B2122" t="s">
        <v>479</v>
      </c>
      <c r="C2122" t="s">
        <v>479</v>
      </c>
      <c r="D2122" t="s">
        <v>1286</v>
      </c>
      <c r="E2122" t="s">
        <v>1473</v>
      </c>
      <c r="F2122" t="s">
        <v>116</v>
      </c>
      <c r="G2122" t="s">
        <v>1365</v>
      </c>
      <c r="H2122">
        <v>-193496</v>
      </c>
    </row>
    <row r="2123" spans="1:8" ht="12.75">
      <c r="A2123" s="962" t="s">
        <v>1360</v>
      </c>
      <c r="B2123" t="s">
        <v>479</v>
      </c>
      <c r="C2123" t="s">
        <v>479</v>
      </c>
      <c r="D2123" t="s">
        <v>1286</v>
      </c>
      <c r="E2123" t="s">
        <v>1473</v>
      </c>
      <c r="F2123" t="s">
        <v>116</v>
      </c>
      <c r="G2123" t="s">
        <v>1366</v>
      </c>
      <c r="H2123">
        <v>-214857</v>
      </c>
    </row>
    <row r="2124" spans="1:8" ht="12.75">
      <c r="A2124" s="962" t="s">
        <v>1360</v>
      </c>
      <c r="B2124" t="s">
        <v>479</v>
      </c>
      <c r="C2124" t="s">
        <v>479</v>
      </c>
      <c r="D2124" t="s">
        <v>1286</v>
      </c>
      <c r="E2124" t="s">
        <v>1473</v>
      </c>
      <c r="F2124" t="s">
        <v>116</v>
      </c>
      <c r="G2124" t="s">
        <v>1367</v>
      </c>
      <c r="H2124">
        <v>-214857</v>
      </c>
    </row>
    <row r="2125" spans="1:8" ht="12.75">
      <c r="A2125" s="962" t="s">
        <v>1360</v>
      </c>
      <c r="B2125" t="s">
        <v>479</v>
      </c>
      <c r="C2125" t="s">
        <v>479</v>
      </c>
      <c r="D2125" t="s">
        <v>1286</v>
      </c>
      <c r="E2125" t="s">
        <v>1473</v>
      </c>
      <c r="F2125" t="s">
        <v>116</v>
      </c>
      <c r="G2125" t="s">
        <v>1368</v>
      </c>
      <c r="H2125">
        <v>-214857</v>
      </c>
    </row>
    <row r="2126" spans="1:8" ht="12.75">
      <c r="A2126" s="962" t="s">
        <v>1360</v>
      </c>
      <c r="B2126" t="s">
        <v>762</v>
      </c>
      <c r="C2126" t="s">
        <v>390</v>
      </c>
      <c r="D2126" t="s">
        <v>549</v>
      </c>
      <c r="E2126" t="s">
        <v>1474</v>
      </c>
      <c r="F2126" t="s">
        <v>1238</v>
      </c>
      <c r="G2126" t="s">
        <v>1350</v>
      </c>
      <c r="H2126">
        <v>14821</v>
      </c>
    </row>
    <row r="2127" spans="1:8" ht="12.75">
      <c r="A2127" s="962" t="s">
        <v>1360</v>
      </c>
      <c r="B2127" t="s">
        <v>762</v>
      </c>
      <c r="C2127" t="s">
        <v>390</v>
      </c>
      <c r="D2127" t="s">
        <v>549</v>
      </c>
      <c r="E2127" t="s">
        <v>1474</v>
      </c>
      <c r="F2127" t="s">
        <v>1238</v>
      </c>
      <c r="G2127" t="s">
        <v>1361</v>
      </c>
      <c r="H2127">
        <v>15091</v>
      </c>
    </row>
    <row r="2128" spans="1:8" ht="12.75">
      <c r="A2128" s="962" t="s">
        <v>1360</v>
      </c>
      <c r="B2128" t="s">
        <v>762</v>
      </c>
      <c r="C2128" t="s">
        <v>390</v>
      </c>
      <c r="D2128" t="s">
        <v>549</v>
      </c>
      <c r="E2128" t="s">
        <v>1474</v>
      </c>
      <c r="F2128" t="s">
        <v>1238</v>
      </c>
      <c r="G2128" t="s">
        <v>1362</v>
      </c>
      <c r="H2128">
        <v>16209</v>
      </c>
    </row>
    <row r="2129" spans="1:8" ht="12.75">
      <c r="A2129" s="962" t="s">
        <v>1360</v>
      </c>
      <c r="B2129" t="s">
        <v>762</v>
      </c>
      <c r="C2129" t="s">
        <v>390</v>
      </c>
      <c r="D2129" t="s">
        <v>549</v>
      </c>
      <c r="E2129" t="s">
        <v>1474</v>
      </c>
      <c r="F2129" t="s">
        <v>1238</v>
      </c>
      <c r="G2129" t="s">
        <v>1351</v>
      </c>
      <c r="H2129">
        <v>22200</v>
      </c>
    </row>
    <row r="2130" spans="1:8" ht="12.75">
      <c r="A2130" s="962" t="s">
        <v>1360</v>
      </c>
      <c r="B2130" t="s">
        <v>762</v>
      </c>
      <c r="C2130" t="s">
        <v>390</v>
      </c>
      <c r="D2130" t="s">
        <v>549</v>
      </c>
      <c r="E2130" t="s">
        <v>1474</v>
      </c>
      <c r="F2130" t="s">
        <v>1238</v>
      </c>
      <c r="G2130" t="s">
        <v>1352</v>
      </c>
      <c r="H2130">
        <v>19891</v>
      </c>
    </row>
    <row r="2131" spans="1:8" ht="12.75">
      <c r="A2131" s="962" t="s">
        <v>1360</v>
      </c>
      <c r="B2131" t="s">
        <v>762</v>
      </c>
      <c r="C2131" t="s">
        <v>390</v>
      </c>
      <c r="D2131" t="s">
        <v>549</v>
      </c>
      <c r="E2131" t="s">
        <v>1474</v>
      </c>
      <c r="F2131" t="s">
        <v>1238</v>
      </c>
      <c r="G2131" t="s">
        <v>1363</v>
      </c>
      <c r="H2131">
        <v>15388</v>
      </c>
    </row>
    <row r="2132" spans="1:8" ht="12.75">
      <c r="A2132" s="962" t="s">
        <v>1360</v>
      </c>
      <c r="B2132" t="s">
        <v>762</v>
      </c>
      <c r="C2132" t="s">
        <v>390</v>
      </c>
      <c r="D2132" t="s">
        <v>549</v>
      </c>
      <c r="E2132" t="s">
        <v>1474</v>
      </c>
      <c r="F2132" t="s">
        <v>1238</v>
      </c>
      <c r="G2132" t="s">
        <v>1364</v>
      </c>
      <c r="H2132">
        <v>14957</v>
      </c>
    </row>
    <row r="2133" spans="1:8" ht="12.75">
      <c r="A2133" s="962" t="s">
        <v>1360</v>
      </c>
      <c r="B2133" t="s">
        <v>762</v>
      </c>
      <c r="C2133" t="s">
        <v>390</v>
      </c>
      <c r="D2133" t="s">
        <v>549</v>
      </c>
      <c r="E2133" t="s">
        <v>1474</v>
      </c>
      <c r="F2133" t="s">
        <v>1238</v>
      </c>
      <c r="G2133" t="s">
        <v>1353</v>
      </c>
      <c r="H2133">
        <v>15626</v>
      </c>
    </row>
    <row r="2134" spans="1:8" ht="12.75">
      <c r="A2134" s="962" t="s">
        <v>1360</v>
      </c>
      <c r="B2134" t="s">
        <v>762</v>
      </c>
      <c r="C2134" t="s">
        <v>390</v>
      </c>
      <c r="D2134" t="s">
        <v>549</v>
      </c>
      <c r="E2134" t="s">
        <v>1474</v>
      </c>
      <c r="F2134" t="s">
        <v>1238</v>
      </c>
      <c r="G2134" t="s">
        <v>1365</v>
      </c>
      <c r="H2134">
        <v>14382</v>
      </c>
    </row>
    <row r="2135" spans="1:8" ht="12.75">
      <c r="A2135" s="962" t="s">
        <v>1360</v>
      </c>
      <c r="B2135" t="s">
        <v>762</v>
      </c>
      <c r="C2135" t="s">
        <v>390</v>
      </c>
      <c r="D2135" t="s">
        <v>549</v>
      </c>
      <c r="E2135" t="s">
        <v>1474</v>
      </c>
      <c r="F2135" t="s">
        <v>1238</v>
      </c>
      <c r="G2135" t="s">
        <v>1366</v>
      </c>
      <c r="H2135">
        <v>16655</v>
      </c>
    </row>
    <row r="2136" spans="1:8" ht="12.75">
      <c r="A2136" s="962" t="s">
        <v>1360</v>
      </c>
      <c r="B2136" t="s">
        <v>762</v>
      </c>
      <c r="C2136" t="s">
        <v>390</v>
      </c>
      <c r="D2136" t="s">
        <v>549</v>
      </c>
      <c r="E2136" t="s">
        <v>1474</v>
      </c>
      <c r="F2136" t="s">
        <v>1238</v>
      </c>
      <c r="G2136" t="s">
        <v>1367</v>
      </c>
      <c r="H2136">
        <v>19610</v>
      </c>
    </row>
    <row r="2137" spans="1:8" ht="12.75">
      <c r="A2137" s="962" t="s">
        <v>1360</v>
      </c>
      <c r="B2137" t="s">
        <v>762</v>
      </c>
      <c r="C2137" t="s">
        <v>390</v>
      </c>
      <c r="D2137" t="s">
        <v>549</v>
      </c>
      <c r="E2137" t="s">
        <v>1474</v>
      </c>
      <c r="F2137" t="s">
        <v>1238</v>
      </c>
      <c r="G2137" t="s">
        <v>1368</v>
      </c>
      <c r="H2137">
        <v>12844</v>
      </c>
    </row>
    <row r="2138" spans="1:8" ht="12.75">
      <c r="A2138" s="962" t="s">
        <v>1360</v>
      </c>
      <c r="B2138" t="s">
        <v>762</v>
      </c>
      <c r="C2138" t="s">
        <v>390</v>
      </c>
      <c r="D2138" t="s">
        <v>549</v>
      </c>
      <c r="E2138" t="s">
        <v>1474</v>
      </c>
      <c r="F2138" t="s">
        <v>116</v>
      </c>
      <c r="G2138" t="s">
        <v>1350</v>
      </c>
      <c r="H2138">
        <v>98501</v>
      </c>
    </row>
    <row r="2139" spans="1:8" ht="12.75">
      <c r="A2139" s="962" t="s">
        <v>1360</v>
      </c>
      <c r="B2139" t="s">
        <v>762</v>
      </c>
      <c r="C2139" t="s">
        <v>390</v>
      </c>
      <c r="D2139" t="s">
        <v>549</v>
      </c>
      <c r="E2139" t="s">
        <v>1474</v>
      </c>
      <c r="F2139" t="s">
        <v>116</v>
      </c>
      <c r="G2139" t="s">
        <v>1361</v>
      </c>
      <c r="H2139">
        <v>105819</v>
      </c>
    </row>
    <row r="2140" spans="1:8" ht="12.75">
      <c r="A2140" s="962" t="s">
        <v>1360</v>
      </c>
      <c r="B2140" t="s">
        <v>762</v>
      </c>
      <c r="C2140" t="s">
        <v>390</v>
      </c>
      <c r="D2140" t="s">
        <v>549</v>
      </c>
      <c r="E2140" t="s">
        <v>1474</v>
      </c>
      <c r="F2140" t="s">
        <v>116</v>
      </c>
      <c r="G2140" t="s">
        <v>1362</v>
      </c>
      <c r="H2140">
        <v>101357</v>
      </c>
    </row>
    <row r="2141" spans="1:8" ht="12.75">
      <c r="A2141" s="962" t="s">
        <v>1360</v>
      </c>
      <c r="B2141" t="s">
        <v>762</v>
      </c>
      <c r="C2141" t="s">
        <v>390</v>
      </c>
      <c r="D2141" t="s">
        <v>549</v>
      </c>
      <c r="E2141" t="s">
        <v>1474</v>
      </c>
      <c r="F2141" t="s">
        <v>116</v>
      </c>
      <c r="G2141" t="s">
        <v>1351</v>
      </c>
      <c r="H2141">
        <v>115812</v>
      </c>
    </row>
    <row r="2142" spans="1:8" ht="12.75">
      <c r="A2142" s="962" t="s">
        <v>1360</v>
      </c>
      <c r="B2142" t="s">
        <v>762</v>
      </c>
      <c r="C2142" t="s">
        <v>390</v>
      </c>
      <c r="D2142" t="s">
        <v>549</v>
      </c>
      <c r="E2142" t="s">
        <v>1474</v>
      </c>
      <c r="F2142" t="s">
        <v>116</v>
      </c>
      <c r="G2142" t="s">
        <v>1352</v>
      </c>
      <c r="H2142">
        <v>107021</v>
      </c>
    </row>
    <row r="2143" spans="1:8" ht="12.75">
      <c r="A2143" s="962" t="s">
        <v>1360</v>
      </c>
      <c r="B2143" t="s">
        <v>762</v>
      </c>
      <c r="C2143" t="s">
        <v>390</v>
      </c>
      <c r="D2143" t="s">
        <v>549</v>
      </c>
      <c r="E2143" t="s">
        <v>1474</v>
      </c>
      <c r="F2143" t="s">
        <v>116</v>
      </c>
      <c r="G2143" t="s">
        <v>1363</v>
      </c>
      <c r="H2143">
        <v>117903</v>
      </c>
    </row>
    <row r="2144" spans="1:8" ht="12.75">
      <c r="A2144" s="962" t="s">
        <v>1360</v>
      </c>
      <c r="B2144" t="s">
        <v>762</v>
      </c>
      <c r="C2144" t="s">
        <v>390</v>
      </c>
      <c r="D2144" t="s">
        <v>549</v>
      </c>
      <c r="E2144" t="s">
        <v>1474</v>
      </c>
      <c r="F2144" t="s">
        <v>116</v>
      </c>
      <c r="G2144" t="s">
        <v>1364</v>
      </c>
      <c r="H2144">
        <v>111862</v>
      </c>
    </row>
    <row r="2145" spans="1:8" ht="12.75">
      <c r="A2145" s="962" t="s">
        <v>1360</v>
      </c>
      <c r="B2145" t="s">
        <v>762</v>
      </c>
      <c r="C2145" t="s">
        <v>390</v>
      </c>
      <c r="D2145" t="s">
        <v>549</v>
      </c>
      <c r="E2145" t="s">
        <v>1474</v>
      </c>
      <c r="F2145" t="s">
        <v>116</v>
      </c>
      <c r="G2145" t="s">
        <v>1353</v>
      </c>
      <c r="H2145">
        <v>101379</v>
      </c>
    </row>
    <row r="2146" spans="1:8" ht="12.75">
      <c r="A2146" s="962" t="s">
        <v>1360</v>
      </c>
      <c r="B2146" t="s">
        <v>762</v>
      </c>
      <c r="C2146" t="s">
        <v>390</v>
      </c>
      <c r="D2146" t="s">
        <v>549</v>
      </c>
      <c r="E2146" t="s">
        <v>1474</v>
      </c>
      <c r="F2146" t="s">
        <v>116</v>
      </c>
      <c r="G2146" t="s">
        <v>1365</v>
      </c>
      <c r="H2146">
        <v>103942</v>
      </c>
    </row>
    <row r="2147" spans="1:8" ht="12.75">
      <c r="A2147" s="962" t="s">
        <v>1360</v>
      </c>
      <c r="B2147" t="s">
        <v>762</v>
      </c>
      <c r="C2147" t="s">
        <v>390</v>
      </c>
      <c r="D2147" t="s">
        <v>549</v>
      </c>
      <c r="E2147" t="s">
        <v>1474</v>
      </c>
      <c r="F2147" t="s">
        <v>116</v>
      </c>
      <c r="G2147" t="s">
        <v>1366</v>
      </c>
      <c r="H2147">
        <v>86953</v>
      </c>
    </row>
    <row r="2148" spans="1:8" ht="12.75">
      <c r="A2148" s="962" t="s">
        <v>1360</v>
      </c>
      <c r="B2148" t="s">
        <v>762</v>
      </c>
      <c r="C2148" t="s">
        <v>390</v>
      </c>
      <c r="D2148" t="s">
        <v>549</v>
      </c>
      <c r="E2148" t="s">
        <v>1474</v>
      </c>
      <c r="F2148" t="s">
        <v>116</v>
      </c>
      <c r="G2148" t="s">
        <v>1367</v>
      </c>
      <c r="H2148">
        <v>108839</v>
      </c>
    </row>
    <row r="2149" spans="1:8" ht="12.75">
      <c r="A2149" s="962" t="s">
        <v>1360</v>
      </c>
      <c r="B2149" t="s">
        <v>762</v>
      </c>
      <c r="C2149" t="s">
        <v>390</v>
      </c>
      <c r="D2149" t="s">
        <v>549</v>
      </c>
      <c r="E2149" t="s">
        <v>1474</v>
      </c>
      <c r="F2149" t="s">
        <v>116</v>
      </c>
      <c r="G2149" t="s">
        <v>1368</v>
      </c>
      <c r="H2149">
        <v>118846</v>
      </c>
    </row>
    <row r="2150" spans="1:8" ht="12.75">
      <c r="A2150" s="962" t="s">
        <v>1360</v>
      </c>
      <c r="B2150" t="s">
        <v>1310</v>
      </c>
      <c r="C2150" t="s">
        <v>390</v>
      </c>
      <c r="D2150" t="s">
        <v>549</v>
      </c>
      <c r="E2150" t="s">
        <v>1475</v>
      </c>
      <c r="F2150" t="s">
        <v>1238</v>
      </c>
      <c r="G2150" t="s">
        <v>1350</v>
      </c>
      <c r="H2150">
        <v>204564</v>
      </c>
    </row>
    <row r="2151" spans="1:8" ht="12.75">
      <c r="A2151" s="962" t="s">
        <v>1360</v>
      </c>
      <c r="B2151" t="s">
        <v>1310</v>
      </c>
      <c r="C2151" t="s">
        <v>390</v>
      </c>
      <c r="D2151" t="s">
        <v>549</v>
      </c>
      <c r="E2151" t="s">
        <v>1475</v>
      </c>
      <c r="F2151" t="s">
        <v>1238</v>
      </c>
      <c r="G2151" t="s">
        <v>1361</v>
      </c>
      <c r="H2151">
        <v>205958</v>
      </c>
    </row>
    <row r="2152" spans="1:8" ht="12.75">
      <c r="A2152" s="962" t="s">
        <v>1360</v>
      </c>
      <c r="B2152" t="s">
        <v>1310</v>
      </c>
      <c r="C2152" t="s">
        <v>390</v>
      </c>
      <c r="D2152" t="s">
        <v>549</v>
      </c>
      <c r="E2152" t="s">
        <v>1475</v>
      </c>
      <c r="F2152" t="s">
        <v>1238</v>
      </c>
      <c r="G2152" t="s">
        <v>1362</v>
      </c>
      <c r="H2152">
        <v>207351</v>
      </c>
    </row>
    <row r="2153" spans="1:8" ht="12.75">
      <c r="A2153" s="962" t="s">
        <v>1360</v>
      </c>
      <c r="B2153" t="s">
        <v>1310</v>
      </c>
      <c r="C2153" t="s">
        <v>390</v>
      </c>
      <c r="D2153" t="s">
        <v>549</v>
      </c>
      <c r="E2153" t="s">
        <v>1475</v>
      </c>
      <c r="F2153" t="s">
        <v>1238</v>
      </c>
      <c r="G2153" t="s">
        <v>1351</v>
      </c>
      <c r="H2153">
        <v>203867</v>
      </c>
    </row>
    <row r="2154" spans="1:8" ht="12.75">
      <c r="A2154" s="962" t="s">
        <v>1360</v>
      </c>
      <c r="B2154" t="s">
        <v>1310</v>
      </c>
      <c r="C2154" t="s">
        <v>390</v>
      </c>
      <c r="D2154" t="s">
        <v>549</v>
      </c>
      <c r="E2154" t="s">
        <v>1475</v>
      </c>
      <c r="F2154" t="s">
        <v>1238</v>
      </c>
      <c r="G2154" t="s">
        <v>1352</v>
      </c>
      <c r="H2154">
        <v>203519</v>
      </c>
    </row>
    <row r="2155" spans="1:8" ht="12.75">
      <c r="A2155" s="962" t="s">
        <v>1360</v>
      </c>
      <c r="B2155" t="s">
        <v>1310</v>
      </c>
      <c r="C2155" t="s">
        <v>390</v>
      </c>
      <c r="D2155" t="s">
        <v>549</v>
      </c>
      <c r="E2155" t="s">
        <v>1475</v>
      </c>
      <c r="F2155" t="s">
        <v>1238</v>
      </c>
      <c r="G2155" t="s">
        <v>1363</v>
      </c>
      <c r="H2155">
        <v>205609</v>
      </c>
    </row>
    <row r="2156" spans="1:8" ht="12.75">
      <c r="A2156" s="962" t="s">
        <v>1360</v>
      </c>
      <c r="B2156" t="s">
        <v>1310</v>
      </c>
      <c r="C2156" t="s">
        <v>390</v>
      </c>
      <c r="D2156" t="s">
        <v>549</v>
      </c>
      <c r="E2156" t="s">
        <v>1475</v>
      </c>
      <c r="F2156" t="s">
        <v>1238</v>
      </c>
      <c r="G2156" t="s">
        <v>1364</v>
      </c>
      <c r="H2156">
        <v>205261</v>
      </c>
    </row>
    <row r="2157" spans="1:8" ht="12.75">
      <c r="A2157" s="962" t="s">
        <v>1360</v>
      </c>
      <c r="B2157" t="s">
        <v>1310</v>
      </c>
      <c r="C2157" t="s">
        <v>390</v>
      </c>
      <c r="D2157" t="s">
        <v>549</v>
      </c>
      <c r="E2157" t="s">
        <v>1475</v>
      </c>
      <c r="F2157" t="s">
        <v>1238</v>
      </c>
      <c r="G2157" t="s">
        <v>1353</v>
      </c>
      <c r="H2157">
        <v>204216</v>
      </c>
    </row>
    <row r="2158" spans="1:8" ht="12.75">
      <c r="A2158" s="962" t="s">
        <v>1360</v>
      </c>
      <c r="B2158" t="s">
        <v>1310</v>
      </c>
      <c r="C2158" t="s">
        <v>390</v>
      </c>
      <c r="D2158" t="s">
        <v>549</v>
      </c>
      <c r="E2158" t="s">
        <v>1475</v>
      </c>
      <c r="F2158" t="s">
        <v>1238</v>
      </c>
      <c r="G2158" t="s">
        <v>1365</v>
      </c>
      <c r="H2158">
        <v>204913</v>
      </c>
    </row>
    <row r="2159" spans="1:8" ht="12.75">
      <c r="A2159" s="962" t="s">
        <v>1360</v>
      </c>
      <c r="B2159" t="s">
        <v>1310</v>
      </c>
      <c r="C2159" t="s">
        <v>390</v>
      </c>
      <c r="D2159" t="s">
        <v>549</v>
      </c>
      <c r="E2159" t="s">
        <v>1475</v>
      </c>
      <c r="F2159" t="s">
        <v>1238</v>
      </c>
      <c r="G2159" t="s">
        <v>1366</v>
      </c>
      <c r="H2159">
        <v>207003</v>
      </c>
    </row>
    <row r="2160" spans="1:8" ht="12.75">
      <c r="A2160" s="962" t="s">
        <v>1360</v>
      </c>
      <c r="B2160" t="s">
        <v>1310</v>
      </c>
      <c r="C2160" t="s">
        <v>390</v>
      </c>
      <c r="D2160" t="s">
        <v>549</v>
      </c>
      <c r="E2160" t="s">
        <v>1475</v>
      </c>
      <c r="F2160" t="s">
        <v>1238</v>
      </c>
      <c r="G2160" t="s">
        <v>1367</v>
      </c>
      <c r="H2160">
        <v>206654</v>
      </c>
    </row>
    <row r="2161" spans="1:8" ht="12.75">
      <c r="A2161" s="962" t="s">
        <v>1360</v>
      </c>
      <c r="B2161" t="s">
        <v>1310</v>
      </c>
      <c r="C2161" t="s">
        <v>390</v>
      </c>
      <c r="D2161" t="s">
        <v>549</v>
      </c>
      <c r="E2161" t="s">
        <v>1475</v>
      </c>
      <c r="F2161" t="s">
        <v>1238</v>
      </c>
      <c r="G2161" t="s">
        <v>1368</v>
      </c>
      <c r="H2161">
        <v>206306</v>
      </c>
    </row>
    <row r="2162" spans="1:8" ht="12.75">
      <c r="A2162" s="962" t="s">
        <v>1360</v>
      </c>
      <c r="B2162" t="s">
        <v>761</v>
      </c>
      <c r="C2162" t="s">
        <v>390</v>
      </c>
      <c r="D2162" t="s">
        <v>549</v>
      </c>
      <c r="E2162" t="s">
        <v>1476</v>
      </c>
      <c r="F2162" t="s">
        <v>116</v>
      </c>
      <c r="G2162" t="s">
        <v>1350</v>
      </c>
      <c r="H2162">
        <v>66450</v>
      </c>
    </row>
    <row r="2163" spans="1:8" ht="12.75">
      <c r="A2163" s="962" t="s">
        <v>1360</v>
      </c>
      <c r="B2163" t="s">
        <v>761</v>
      </c>
      <c r="C2163" t="s">
        <v>390</v>
      </c>
      <c r="D2163" t="s">
        <v>549</v>
      </c>
      <c r="E2163" t="s">
        <v>1476</v>
      </c>
      <c r="F2163" t="s">
        <v>116</v>
      </c>
      <c r="G2163" t="s">
        <v>1361</v>
      </c>
      <c r="H2163">
        <v>80004</v>
      </c>
    </row>
    <row r="2164" spans="1:8" ht="12.75">
      <c r="A2164" s="962" t="s">
        <v>1360</v>
      </c>
      <c r="B2164" t="s">
        <v>761</v>
      </c>
      <c r="C2164" t="s">
        <v>390</v>
      </c>
      <c r="D2164" t="s">
        <v>549</v>
      </c>
      <c r="E2164" t="s">
        <v>1476</v>
      </c>
      <c r="F2164" t="s">
        <v>116</v>
      </c>
      <c r="G2164" t="s">
        <v>1362</v>
      </c>
      <c r="H2164">
        <v>63891</v>
      </c>
    </row>
    <row r="2165" spans="1:8" ht="12.75">
      <c r="A2165" s="962" t="s">
        <v>1360</v>
      </c>
      <c r="B2165" t="s">
        <v>761</v>
      </c>
      <c r="C2165" t="s">
        <v>390</v>
      </c>
      <c r="D2165" t="s">
        <v>549</v>
      </c>
      <c r="E2165" t="s">
        <v>1476</v>
      </c>
      <c r="F2165" t="s">
        <v>116</v>
      </c>
      <c r="G2165" t="s">
        <v>1351</v>
      </c>
      <c r="H2165">
        <v>65504</v>
      </c>
    </row>
    <row r="2166" spans="1:8" ht="12.75">
      <c r="A2166" s="962" t="s">
        <v>1360</v>
      </c>
      <c r="B2166" t="s">
        <v>761</v>
      </c>
      <c r="C2166" t="s">
        <v>390</v>
      </c>
      <c r="D2166" t="s">
        <v>549</v>
      </c>
      <c r="E2166" t="s">
        <v>1476</v>
      </c>
      <c r="F2166" t="s">
        <v>116</v>
      </c>
      <c r="G2166" t="s">
        <v>1352</v>
      </c>
      <c r="H2166">
        <v>70026</v>
      </c>
    </row>
    <row r="2167" spans="1:8" ht="12.75">
      <c r="A2167" s="962" t="s">
        <v>1360</v>
      </c>
      <c r="B2167" t="s">
        <v>761</v>
      </c>
      <c r="C2167" t="s">
        <v>390</v>
      </c>
      <c r="D2167" t="s">
        <v>549</v>
      </c>
      <c r="E2167" t="s">
        <v>1476</v>
      </c>
      <c r="F2167" t="s">
        <v>116</v>
      </c>
      <c r="G2167" t="s">
        <v>1363</v>
      </c>
      <c r="H2167">
        <v>82634</v>
      </c>
    </row>
    <row r="2168" spans="1:8" ht="12.75">
      <c r="A2168" s="962" t="s">
        <v>1360</v>
      </c>
      <c r="B2168" t="s">
        <v>761</v>
      </c>
      <c r="C2168" t="s">
        <v>390</v>
      </c>
      <c r="D2168" t="s">
        <v>549</v>
      </c>
      <c r="E2168" t="s">
        <v>1476</v>
      </c>
      <c r="F2168" t="s">
        <v>116</v>
      </c>
      <c r="G2168" t="s">
        <v>1364</v>
      </c>
      <c r="H2168">
        <v>80062</v>
      </c>
    </row>
    <row r="2169" spans="1:8" ht="12.75">
      <c r="A2169" s="962" t="s">
        <v>1360</v>
      </c>
      <c r="B2169" t="s">
        <v>761</v>
      </c>
      <c r="C2169" t="s">
        <v>390</v>
      </c>
      <c r="D2169" t="s">
        <v>549</v>
      </c>
      <c r="E2169" t="s">
        <v>1476</v>
      </c>
      <c r="F2169" t="s">
        <v>116</v>
      </c>
      <c r="G2169" t="s">
        <v>1353</v>
      </c>
      <c r="H2169">
        <v>59424</v>
      </c>
    </row>
    <row r="2170" spans="1:8" ht="12.75">
      <c r="A2170" s="962" t="s">
        <v>1360</v>
      </c>
      <c r="B2170" t="s">
        <v>761</v>
      </c>
      <c r="C2170" t="s">
        <v>390</v>
      </c>
      <c r="D2170" t="s">
        <v>549</v>
      </c>
      <c r="E2170" t="s">
        <v>1476</v>
      </c>
      <c r="F2170" t="s">
        <v>116</v>
      </c>
      <c r="G2170" t="s">
        <v>1365</v>
      </c>
      <c r="H2170">
        <v>66620</v>
      </c>
    </row>
    <row r="2171" spans="1:8" ht="12.75">
      <c r="A2171" s="962" t="s">
        <v>1360</v>
      </c>
      <c r="B2171" t="s">
        <v>761</v>
      </c>
      <c r="C2171" t="s">
        <v>390</v>
      </c>
      <c r="D2171" t="s">
        <v>549</v>
      </c>
      <c r="E2171" t="s">
        <v>1476</v>
      </c>
      <c r="F2171" t="s">
        <v>116</v>
      </c>
      <c r="G2171" t="s">
        <v>1366</v>
      </c>
      <c r="H2171">
        <v>67648</v>
      </c>
    </row>
    <row r="2172" spans="1:8" ht="12.75">
      <c r="A2172" s="962" t="s">
        <v>1360</v>
      </c>
      <c r="B2172" t="s">
        <v>761</v>
      </c>
      <c r="C2172" t="s">
        <v>390</v>
      </c>
      <c r="D2172" t="s">
        <v>549</v>
      </c>
      <c r="E2172" t="s">
        <v>1476</v>
      </c>
      <c r="F2172" t="s">
        <v>116</v>
      </c>
      <c r="G2172" t="s">
        <v>1367</v>
      </c>
      <c r="H2172">
        <v>75248</v>
      </c>
    </row>
    <row r="2173" spans="1:8" ht="12.75">
      <c r="A2173" s="962" t="s">
        <v>1360</v>
      </c>
      <c r="B2173" t="s">
        <v>761</v>
      </c>
      <c r="C2173" t="s">
        <v>390</v>
      </c>
      <c r="D2173" t="s">
        <v>549</v>
      </c>
      <c r="E2173" t="s">
        <v>1476</v>
      </c>
      <c r="F2173" t="s">
        <v>116</v>
      </c>
      <c r="G2173" t="s">
        <v>1368</v>
      </c>
      <c r="H2173">
        <v>80271</v>
      </c>
    </row>
    <row r="2174" spans="1:8" ht="12.75">
      <c r="A2174" s="962" t="s">
        <v>1360</v>
      </c>
      <c r="B2174" t="s">
        <v>1346</v>
      </c>
      <c r="C2174" t="s">
        <v>390</v>
      </c>
      <c r="D2174" t="s">
        <v>549</v>
      </c>
      <c r="E2174" t="s">
        <v>1477</v>
      </c>
      <c r="F2174" t="s">
        <v>1256</v>
      </c>
      <c r="G2174" t="s">
        <v>1350</v>
      </c>
      <c r="H2174">
        <v>0</v>
      </c>
    </row>
    <row r="2175" spans="1:8" ht="12.75">
      <c r="A2175" s="962" t="s">
        <v>1360</v>
      </c>
      <c r="B2175" t="s">
        <v>1346</v>
      </c>
      <c r="C2175" t="s">
        <v>390</v>
      </c>
      <c r="D2175" t="s">
        <v>549</v>
      </c>
      <c r="E2175" t="s">
        <v>1477</v>
      </c>
      <c r="F2175" t="s">
        <v>1256</v>
      </c>
      <c r="G2175" t="s">
        <v>1361</v>
      </c>
      <c r="H2175">
        <v>7000</v>
      </c>
    </row>
    <row r="2176" spans="1:8" ht="12.75">
      <c r="A2176" s="962" t="s">
        <v>1360</v>
      </c>
      <c r="B2176" t="s">
        <v>1346</v>
      </c>
      <c r="C2176" t="s">
        <v>390</v>
      </c>
      <c r="D2176" t="s">
        <v>549</v>
      </c>
      <c r="E2176" t="s">
        <v>1477</v>
      </c>
      <c r="F2176" t="s">
        <v>1256</v>
      </c>
      <c r="G2176" t="s">
        <v>1362</v>
      </c>
      <c r="H2176">
        <v>7000</v>
      </c>
    </row>
    <row r="2177" spans="1:8" ht="12.75">
      <c r="A2177" s="962" t="s">
        <v>1360</v>
      </c>
      <c r="B2177" t="s">
        <v>1346</v>
      </c>
      <c r="C2177" t="s">
        <v>390</v>
      </c>
      <c r="D2177" t="s">
        <v>549</v>
      </c>
      <c r="E2177" t="s">
        <v>1477</v>
      </c>
      <c r="F2177" t="s">
        <v>1256</v>
      </c>
      <c r="G2177" t="s">
        <v>1351</v>
      </c>
      <c r="H2177">
        <v>0</v>
      </c>
    </row>
    <row r="2178" spans="1:8" ht="12.75">
      <c r="A2178" s="962" t="s">
        <v>1360</v>
      </c>
      <c r="B2178" t="s">
        <v>1346</v>
      </c>
      <c r="C2178" t="s">
        <v>390</v>
      </c>
      <c r="D2178" t="s">
        <v>549</v>
      </c>
      <c r="E2178" t="s">
        <v>1477</v>
      </c>
      <c r="F2178" t="s">
        <v>1256</v>
      </c>
      <c r="G2178" t="s">
        <v>1352</v>
      </c>
      <c r="H2178">
        <v>0</v>
      </c>
    </row>
    <row r="2179" spans="1:8" ht="12.75">
      <c r="A2179" s="962" t="s">
        <v>1360</v>
      </c>
      <c r="B2179" t="s">
        <v>1346</v>
      </c>
      <c r="C2179" t="s">
        <v>390</v>
      </c>
      <c r="D2179" t="s">
        <v>549</v>
      </c>
      <c r="E2179" t="s">
        <v>1477</v>
      </c>
      <c r="F2179" t="s">
        <v>1256</v>
      </c>
      <c r="G2179" t="s">
        <v>1363</v>
      </c>
      <c r="H2179">
        <v>7000</v>
      </c>
    </row>
    <row r="2180" spans="1:8" ht="12.75">
      <c r="A2180" s="962" t="s">
        <v>1360</v>
      </c>
      <c r="B2180" t="s">
        <v>1346</v>
      </c>
      <c r="C2180" t="s">
        <v>390</v>
      </c>
      <c r="D2180" t="s">
        <v>549</v>
      </c>
      <c r="E2180" t="s">
        <v>1477</v>
      </c>
      <c r="F2180" t="s">
        <v>1256</v>
      </c>
      <c r="G2180" t="s">
        <v>1364</v>
      </c>
      <c r="H2180">
        <v>0</v>
      </c>
    </row>
    <row r="2181" spans="1:8" ht="12.75">
      <c r="A2181" s="962" t="s">
        <v>1360</v>
      </c>
      <c r="B2181" t="s">
        <v>1346</v>
      </c>
      <c r="C2181" t="s">
        <v>390</v>
      </c>
      <c r="D2181" t="s">
        <v>549</v>
      </c>
      <c r="E2181" t="s">
        <v>1477</v>
      </c>
      <c r="F2181" t="s">
        <v>1256</v>
      </c>
      <c r="G2181" t="s">
        <v>1353</v>
      </c>
      <c r="H2181">
        <v>0</v>
      </c>
    </row>
    <row r="2182" spans="1:8" ht="12.75">
      <c r="A2182" s="962" t="s">
        <v>1360</v>
      </c>
      <c r="B2182" t="s">
        <v>1346</v>
      </c>
      <c r="C2182" t="s">
        <v>390</v>
      </c>
      <c r="D2182" t="s">
        <v>549</v>
      </c>
      <c r="E2182" t="s">
        <v>1477</v>
      </c>
      <c r="F2182" t="s">
        <v>1256</v>
      </c>
      <c r="G2182" t="s">
        <v>1365</v>
      </c>
      <c r="H2182">
        <v>0</v>
      </c>
    </row>
    <row r="2183" spans="1:8" ht="12.75">
      <c r="A2183" s="962" t="s">
        <v>1360</v>
      </c>
      <c r="B2183" t="s">
        <v>1346</v>
      </c>
      <c r="C2183" t="s">
        <v>390</v>
      </c>
      <c r="D2183" t="s">
        <v>549</v>
      </c>
      <c r="E2183" t="s">
        <v>1477</v>
      </c>
      <c r="F2183" t="s">
        <v>1256</v>
      </c>
      <c r="G2183" t="s">
        <v>1366</v>
      </c>
      <c r="H2183">
        <v>7000</v>
      </c>
    </row>
    <row r="2184" spans="1:8" ht="12.75">
      <c r="A2184" s="962" t="s">
        <v>1360</v>
      </c>
      <c r="B2184" t="s">
        <v>1346</v>
      </c>
      <c r="C2184" t="s">
        <v>390</v>
      </c>
      <c r="D2184" t="s">
        <v>549</v>
      </c>
      <c r="E2184" t="s">
        <v>1477</v>
      </c>
      <c r="F2184" t="s">
        <v>1256</v>
      </c>
      <c r="G2184" t="s">
        <v>1367</v>
      </c>
      <c r="H2184">
        <v>7000</v>
      </c>
    </row>
    <row r="2185" spans="1:8" ht="12.75">
      <c r="A2185" s="962" t="s">
        <v>1360</v>
      </c>
      <c r="B2185" t="s">
        <v>1346</v>
      </c>
      <c r="C2185" t="s">
        <v>390</v>
      </c>
      <c r="D2185" t="s">
        <v>549</v>
      </c>
      <c r="E2185" t="s">
        <v>1477</v>
      </c>
      <c r="F2185" t="s">
        <v>1256</v>
      </c>
      <c r="G2185" t="s">
        <v>1368</v>
      </c>
      <c r="H2185">
        <v>7000</v>
      </c>
    </row>
    <row r="2186" spans="1:8" ht="12.75">
      <c r="A2186" s="962" t="s">
        <v>1360</v>
      </c>
      <c r="B2186" t="s">
        <v>913</v>
      </c>
      <c r="C2186" t="s">
        <v>934</v>
      </c>
      <c r="D2186" t="s">
        <v>1309</v>
      </c>
      <c r="E2186" t="s">
        <v>1478</v>
      </c>
      <c r="F2186" t="s">
        <v>1238</v>
      </c>
      <c r="G2186" t="s">
        <v>1350</v>
      </c>
      <c r="H2186">
        <v>221</v>
      </c>
    </row>
    <row r="2187" spans="1:8" ht="12.75">
      <c r="A2187" s="962" t="s">
        <v>1360</v>
      </c>
      <c r="B2187" t="s">
        <v>913</v>
      </c>
      <c r="C2187" t="s">
        <v>934</v>
      </c>
      <c r="D2187" t="s">
        <v>1309</v>
      </c>
      <c r="E2187" t="s">
        <v>1478</v>
      </c>
      <c r="F2187" t="s">
        <v>1238</v>
      </c>
      <c r="G2187" t="s">
        <v>1361</v>
      </c>
      <c r="H2187">
        <v>221</v>
      </c>
    </row>
    <row r="2188" spans="1:8" ht="12.75">
      <c r="A2188" s="962" t="s">
        <v>1360</v>
      </c>
      <c r="B2188" t="s">
        <v>913</v>
      </c>
      <c r="C2188" t="s">
        <v>934</v>
      </c>
      <c r="D2188" t="s">
        <v>1309</v>
      </c>
      <c r="E2188" t="s">
        <v>1478</v>
      </c>
      <c r="F2188" t="s">
        <v>1238</v>
      </c>
      <c r="G2188" t="s">
        <v>1362</v>
      </c>
      <c r="H2188">
        <v>221</v>
      </c>
    </row>
    <row r="2189" spans="1:8" ht="12.75">
      <c r="A2189" s="962" t="s">
        <v>1360</v>
      </c>
      <c r="B2189" t="s">
        <v>913</v>
      </c>
      <c r="C2189" t="s">
        <v>934</v>
      </c>
      <c r="D2189" t="s">
        <v>1309</v>
      </c>
      <c r="E2189" t="s">
        <v>1478</v>
      </c>
      <c r="F2189" t="s">
        <v>1238</v>
      </c>
      <c r="G2189" t="s">
        <v>1351</v>
      </c>
      <c r="H2189">
        <v>221</v>
      </c>
    </row>
    <row r="2190" spans="1:8" ht="12.75">
      <c r="A2190" s="962" t="s">
        <v>1360</v>
      </c>
      <c r="B2190" t="s">
        <v>913</v>
      </c>
      <c r="C2190" t="s">
        <v>934</v>
      </c>
      <c r="D2190" t="s">
        <v>1309</v>
      </c>
      <c r="E2190" t="s">
        <v>1478</v>
      </c>
      <c r="F2190" t="s">
        <v>1238</v>
      </c>
      <c r="G2190" t="s">
        <v>1352</v>
      </c>
      <c r="H2190">
        <v>221</v>
      </c>
    </row>
    <row r="2191" spans="1:8" ht="12.75">
      <c r="A2191" s="962" t="s">
        <v>1360</v>
      </c>
      <c r="B2191" t="s">
        <v>913</v>
      </c>
      <c r="C2191" t="s">
        <v>934</v>
      </c>
      <c r="D2191" t="s">
        <v>1309</v>
      </c>
      <c r="E2191" t="s">
        <v>1478</v>
      </c>
      <c r="F2191" t="s">
        <v>1238</v>
      </c>
      <c r="G2191" t="s">
        <v>1363</v>
      </c>
      <c r="H2191">
        <v>221</v>
      </c>
    </row>
    <row r="2192" spans="1:8" ht="12.75">
      <c r="A2192" s="962" t="s">
        <v>1360</v>
      </c>
      <c r="B2192" t="s">
        <v>913</v>
      </c>
      <c r="C2192" t="s">
        <v>934</v>
      </c>
      <c r="D2192" t="s">
        <v>1309</v>
      </c>
      <c r="E2192" t="s">
        <v>1478</v>
      </c>
      <c r="F2192" t="s">
        <v>1238</v>
      </c>
      <c r="G2192" t="s">
        <v>1364</v>
      </c>
      <c r="H2192">
        <v>221</v>
      </c>
    </row>
    <row r="2193" spans="1:8" ht="12.75">
      <c r="A2193" s="962" t="s">
        <v>1360</v>
      </c>
      <c r="B2193" t="s">
        <v>913</v>
      </c>
      <c r="C2193" t="s">
        <v>934</v>
      </c>
      <c r="D2193" t="s">
        <v>1309</v>
      </c>
      <c r="E2193" t="s">
        <v>1478</v>
      </c>
      <c r="F2193" t="s">
        <v>1238</v>
      </c>
      <c r="G2193" t="s">
        <v>1353</v>
      </c>
      <c r="H2193">
        <v>221</v>
      </c>
    </row>
    <row r="2194" spans="1:8" ht="12.75">
      <c r="A2194" s="962" t="s">
        <v>1360</v>
      </c>
      <c r="B2194" t="s">
        <v>913</v>
      </c>
      <c r="C2194" t="s">
        <v>934</v>
      </c>
      <c r="D2194" t="s">
        <v>1309</v>
      </c>
      <c r="E2194" t="s">
        <v>1478</v>
      </c>
      <c r="F2194" t="s">
        <v>1238</v>
      </c>
      <c r="G2194" t="s">
        <v>1365</v>
      </c>
      <c r="H2194">
        <v>221</v>
      </c>
    </row>
    <row r="2195" spans="1:8" ht="12.75">
      <c r="A2195" s="962" t="s">
        <v>1360</v>
      </c>
      <c r="B2195" t="s">
        <v>913</v>
      </c>
      <c r="C2195" t="s">
        <v>934</v>
      </c>
      <c r="D2195" t="s">
        <v>1309</v>
      </c>
      <c r="E2195" t="s">
        <v>1478</v>
      </c>
      <c r="F2195" t="s">
        <v>1238</v>
      </c>
      <c r="G2195" t="s">
        <v>1366</v>
      </c>
      <c r="H2195">
        <v>221</v>
      </c>
    </row>
    <row r="2196" spans="1:8" ht="12.75">
      <c r="A2196" s="962" t="s">
        <v>1360</v>
      </c>
      <c r="B2196" t="s">
        <v>913</v>
      </c>
      <c r="C2196" t="s">
        <v>934</v>
      </c>
      <c r="D2196" t="s">
        <v>1309</v>
      </c>
      <c r="E2196" t="s">
        <v>1478</v>
      </c>
      <c r="F2196" t="s">
        <v>1238</v>
      </c>
      <c r="G2196" t="s">
        <v>1367</v>
      </c>
      <c r="H2196">
        <v>221</v>
      </c>
    </row>
    <row r="2197" spans="1:8" ht="12.75">
      <c r="A2197" s="962" t="s">
        <v>1360</v>
      </c>
      <c r="B2197" t="s">
        <v>913</v>
      </c>
      <c r="C2197" t="s">
        <v>934</v>
      </c>
      <c r="D2197" t="s">
        <v>1309</v>
      </c>
      <c r="E2197" t="s">
        <v>1478</v>
      </c>
      <c r="F2197" t="s">
        <v>1238</v>
      </c>
      <c r="G2197" t="s">
        <v>1368</v>
      </c>
      <c r="H2197">
        <v>221</v>
      </c>
    </row>
    <row r="2198" spans="1:8" ht="12.75">
      <c r="A2198" s="962" t="s">
        <v>1360</v>
      </c>
      <c r="B2198" t="s">
        <v>913</v>
      </c>
      <c r="C2198" t="s">
        <v>934</v>
      </c>
      <c r="D2198" t="s">
        <v>1309</v>
      </c>
      <c r="E2198" t="s">
        <v>1478</v>
      </c>
      <c r="F2198" t="s">
        <v>116</v>
      </c>
      <c r="G2198" t="s">
        <v>1350</v>
      </c>
      <c r="H2198">
        <v>1940</v>
      </c>
    </row>
    <row r="2199" spans="1:8" ht="12.75">
      <c r="A2199" s="962" t="s">
        <v>1360</v>
      </c>
      <c r="B2199" t="s">
        <v>913</v>
      </c>
      <c r="C2199" t="s">
        <v>934</v>
      </c>
      <c r="D2199" t="s">
        <v>1309</v>
      </c>
      <c r="E2199" t="s">
        <v>1478</v>
      </c>
      <c r="F2199" t="s">
        <v>116</v>
      </c>
      <c r="G2199" t="s">
        <v>1361</v>
      </c>
      <c r="H2199">
        <v>1940</v>
      </c>
    </row>
    <row r="2200" spans="1:8" ht="12.75">
      <c r="A2200" s="962" t="s">
        <v>1360</v>
      </c>
      <c r="B2200" t="s">
        <v>913</v>
      </c>
      <c r="C2200" t="s">
        <v>934</v>
      </c>
      <c r="D2200" t="s">
        <v>1309</v>
      </c>
      <c r="E2200" t="s">
        <v>1478</v>
      </c>
      <c r="F2200" t="s">
        <v>116</v>
      </c>
      <c r="G2200" t="s">
        <v>1362</v>
      </c>
      <c r="H2200">
        <v>1940</v>
      </c>
    </row>
    <row r="2201" spans="1:8" ht="12.75">
      <c r="A2201" s="962" t="s">
        <v>1360</v>
      </c>
      <c r="B2201" t="s">
        <v>913</v>
      </c>
      <c r="C2201" t="s">
        <v>934</v>
      </c>
      <c r="D2201" t="s">
        <v>1309</v>
      </c>
      <c r="E2201" t="s">
        <v>1478</v>
      </c>
      <c r="F2201" t="s">
        <v>116</v>
      </c>
      <c r="G2201" t="s">
        <v>1351</v>
      </c>
      <c r="H2201">
        <v>1940</v>
      </c>
    </row>
    <row r="2202" spans="1:8" ht="12.75">
      <c r="A2202" s="962" t="s">
        <v>1360</v>
      </c>
      <c r="B2202" t="s">
        <v>913</v>
      </c>
      <c r="C2202" t="s">
        <v>934</v>
      </c>
      <c r="D2202" t="s">
        <v>1309</v>
      </c>
      <c r="E2202" t="s">
        <v>1478</v>
      </c>
      <c r="F2202" t="s">
        <v>116</v>
      </c>
      <c r="G2202" t="s">
        <v>1352</v>
      </c>
      <c r="H2202">
        <v>1940</v>
      </c>
    </row>
    <row r="2203" spans="1:8" ht="12.75">
      <c r="A2203" s="962" t="s">
        <v>1360</v>
      </c>
      <c r="B2203" t="s">
        <v>913</v>
      </c>
      <c r="C2203" t="s">
        <v>934</v>
      </c>
      <c r="D2203" t="s">
        <v>1309</v>
      </c>
      <c r="E2203" t="s">
        <v>1478</v>
      </c>
      <c r="F2203" t="s">
        <v>116</v>
      </c>
      <c r="G2203" t="s">
        <v>1363</v>
      </c>
      <c r="H2203">
        <v>1940</v>
      </c>
    </row>
    <row r="2204" spans="1:8" ht="12.75">
      <c r="A2204" s="962" t="s">
        <v>1360</v>
      </c>
      <c r="B2204" t="s">
        <v>913</v>
      </c>
      <c r="C2204" t="s">
        <v>934</v>
      </c>
      <c r="D2204" t="s">
        <v>1309</v>
      </c>
      <c r="E2204" t="s">
        <v>1478</v>
      </c>
      <c r="F2204" t="s">
        <v>116</v>
      </c>
      <c r="G2204" t="s">
        <v>1364</v>
      </c>
      <c r="H2204">
        <v>1940</v>
      </c>
    </row>
    <row r="2205" spans="1:8" ht="12.75">
      <c r="A2205" s="962" t="s">
        <v>1360</v>
      </c>
      <c r="B2205" t="s">
        <v>913</v>
      </c>
      <c r="C2205" t="s">
        <v>934</v>
      </c>
      <c r="D2205" t="s">
        <v>1309</v>
      </c>
      <c r="E2205" t="s">
        <v>1478</v>
      </c>
      <c r="F2205" t="s">
        <v>116</v>
      </c>
      <c r="G2205" t="s">
        <v>1353</v>
      </c>
      <c r="H2205">
        <v>1940</v>
      </c>
    </row>
    <row r="2206" spans="1:8" ht="12.75">
      <c r="A2206" s="962" t="s">
        <v>1360</v>
      </c>
      <c r="B2206" t="s">
        <v>913</v>
      </c>
      <c r="C2206" t="s">
        <v>934</v>
      </c>
      <c r="D2206" t="s">
        <v>1309</v>
      </c>
      <c r="E2206" t="s">
        <v>1478</v>
      </c>
      <c r="F2206" t="s">
        <v>116</v>
      </c>
      <c r="G2206" t="s">
        <v>1365</v>
      </c>
      <c r="H2206">
        <v>1940</v>
      </c>
    </row>
    <row r="2207" spans="1:8" ht="12.75">
      <c r="A2207" s="962" t="s">
        <v>1360</v>
      </c>
      <c r="B2207" t="s">
        <v>913</v>
      </c>
      <c r="C2207" t="s">
        <v>934</v>
      </c>
      <c r="D2207" t="s">
        <v>1309</v>
      </c>
      <c r="E2207" t="s">
        <v>1478</v>
      </c>
      <c r="F2207" t="s">
        <v>116</v>
      </c>
      <c r="G2207" t="s">
        <v>1366</v>
      </c>
      <c r="H2207">
        <v>1940</v>
      </c>
    </row>
    <row r="2208" spans="1:8" ht="12.75">
      <c r="A2208" s="962" t="s">
        <v>1360</v>
      </c>
      <c r="B2208" t="s">
        <v>913</v>
      </c>
      <c r="C2208" t="s">
        <v>934</v>
      </c>
      <c r="D2208" t="s">
        <v>1309</v>
      </c>
      <c r="E2208" t="s">
        <v>1478</v>
      </c>
      <c r="F2208" t="s">
        <v>116</v>
      </c>
      <c r="G2208" t="s">
        <v>1367</v>
      </c>
      <c r="H2208">
        <v>1940</v>
      </c>
    </row>
    <row r="2209" spans="1:8" ht="12.75">
      <c r="A2209" s="962" t="s">
        <v>1360</v>
      </c>
      <c r="B2209" t="s">
        <v>913</v>
      </c>
      <c r="C2209" t="s">
        <v>934</v>
      </c>
      <c r="D2209" t="s">
        <v>1309</v>
      </c>
      <c r="E2209" t="s">
        <v>1478</v>
      </c>
      <c r="F2209" t="s">
        <v>116</v>
      </c>
      <c r="G2209" t="s">
        <v>1368</v>
      </c>
      <c r="H2209">
        <v>1940</v>
      </c>
    </row>
    <row r="2210" spans="1:8" ht="12.75">
      <c r="A2210" s="962" t="s">
        <v>1360</v>
      </c>
      <c r="B2210" t="s">
        <v>913</v>
      </c>
      <c r="C2210" t="s">
        <v>1005</v>
      </c>
      <c r="D2210" t="s">
        <v>1309</v>
      </c>
      <c r="E2210" t="s">
        <v>1479</v>
      </c>
      <c r="F2210" t="s">
        <v>115</v>
      </c>
      <c r="G2210" t="s">
        <v>1350</v>
      </c>
      <c r="H2210">
        <v>9168</v>
      </c>
    </row>
    <row r="2211" spans="1:8" ht="12.75">
      <c r="A2211" s="962" t="s">
        <v>1360</v>
      </c>
      <c r="B2211" t="s">
        <v>913</v>
      </c>
      <c r="C2211" t="s">
        <v>1005</v>
      </c>
      <c r="D2211" t="s">
        <v>1309</v>
      </c>
      <c r="E2211" t="s">
        <v>1479</v>
      </c>
      <c r="F2211" t="s">
        <v>115</v>
      </c>
      <c r="G2211" t="s">
        <v>1361</v>
      </c>
      <c r="H2211">
        <v>9168</v>
      </c>
    </row>
    <row r="2212" spans="1:8" ht="12.75">
      <c r="A2212" s="962" t="s">
        <v>1360</v>
      </c>
      <c r="B2212" t="s">
        <v>913</v>
      </c>
      <c r="C2212" t="s">
        <v>1005</v>
      </c>
      <c r="D2212" t="s">
        <v>1309</v>
      </c>
      <c r="E2212" t="s">
        <v>1479</v>
      </c>
      <c r="F2212" t="s">
        <v>115</v>
      </c>
      <c r="G2212" t="s">
        <v>1362</v>
      </c>
      <c r="H2212">
        <v>9168</v>
      </c>
    </row>
    <row r="2213" spans="1:8" ht="12.75">
      <c r="A2213" s="962" t="s">
        <v>1360</v>
      </c>
      <c r="B2213" t="s">
        <v>913</v>
      </c>
      <c r="C2213" t="s">
        <v>1005</v>
      </c>
      <c r="D2213" t="s">
        <v>1309</v>
      </c>
      <c r="E2213" t="s">
        <v>1479</v>
      </c>
      <c r="F2213" t="s">
        <v>115</v>
      </c>
      <c r="G2213" t="s">
        <v>1351</v>
      </c>
      <c r="H2213">
        <v>9168</v>
      </c>
    </row>
    <row r="2214" spans="1:8" ht="12.75">
      <c r="A2214" s="962" t="s">
        <v>1360</v>
      </c>
      <c r="B2214" t="s">
        <v>913</v>
      </c>
      <c r="C2214" t="s">
        <v>1005</v>
      </c>
      <c r="D2214" t="s">
        <v>1309</v>
      </c>
      <c r="E2214" t="s">
        <v>1479</v>
      </c>
      <c r="F2214" t="s">
        <v>115</v>
      </c>
      <c r="G2214" t="s">
        <v>1352</v>
      </c>
      <c r="H2214">
        <v>9168</v>
      </c>
    </row>
    <row r="2215" spans="1:8" ht="12.75">
      <c r="A2215" s="962" t="s">
        <v>1360</v>
      </c>
      <c r="B2215" t="s">
        <v>913</v>
      </c>
      <c r="C2215" t="s">
        <v>1005</v>
      </c>
      <c r="D2215" t="s">
        <v>1309</v>
      </c>
      <c r="E2215" t="s">
        <v>1479</v>
      </c>
      <c r="F2215" t="s">
        <v>115</v>
      </c>
      <c r="G2215" t="s">
        <v>1363</v>
      </c>
      <c r="H2215">
        <v>9168</v>
      </c>
    </row>
    <row r="2216" spans="1:8" ht="12.75">
      <c r="A2216" s="962" t="s">
        <v>1360</v>
      </c>
      <c r="B2216" t="s">
        <v>913</v>
      </c>
      <c r="C2216" t="s">
        <v>1005</v>
      </c>
      <c r="D2216" t="s">
        <v>1309</v>
      </c>
      <c r="E2216" t="s">
        <v>1479</v>
      </c>
      <c r="F2216" t="s">
        <v>115</v>
      </c>
      <c r="G2216" t="s">
        <v>1364</v>
      </c>
      <c r="H2216">
        <v>9168</v>
      </c>
    </row>
    <row r="2217" spans="1:8" ht="12.75">
      <c r="A2217" s="962" t="s">
        <v>1360</v>
      </c>
      <c r="B2217" t="s">
        <v>913</v>
      </c>
      <c r="C2217" t="s">
        <v>1005</v>
      </c>
      <c r="D2217" t="s">
        <v>1309</v>
      </c>
      <c r="E2217" t="s">
        <v>1479</v>
      </c>
      <c r="F2217" t="s">
        <v>115</v>
      </c>
      <c r="G2217" t="s">
        <v>1353</v>
      </c>
      <c r="H2217">
        <v>9168</v>
      </c>
    </row>
    <row r="2218" spans="1:8" ht="12.75">
      <c r="A2218" s="962" t="s">
        <v>1360</v>
      </c>
      <c r="B2218" t="s">
        <v>913</v>
      </c>
      <c r="C2218" t="s">
        <v>1005</v>
      </c>
      <c r="D2218" t="s">
        <v>1309</v>
      </c>
      <c r="E2218" t="s">
        <v>1479</v>
      </c>
      <c r="F2218" t="s">
        <v>115</v>
      </c>
      <c r="G2218" t="s">
        <v>1365</v>
      </c>
      <c r="H2218">
        <v>9168</v>
      </c>
    </row>
    <row r="2219" spans="1:8" ht="12.75">
      <c r="A2219" s="962" t="s">
        <v>1360</v>
      </c>
      <c r="B2219" t="s">
        <v>913</v>
      </c>
      <c r="C2219" t="s">
        <v>1005</v>
      </c>
      <c r="D2219" t="s">
        <v>1309</v>
      </c>
      <c r="E2219" t="s">
        <v>1479</v>
      </c>
      <c r="F2219" t="s">
        <v>115</v>
      </c>
      <c r="G2219" t="s">
        <v>1366</v>
      </c>
      <c r="H2219">
        <v>9168</v>
      </c>
    </row>
    <row r="2220" spans="1:8" ht="12.75">
      <c r="A2220" s="962" t="s">
        <v>1360</v>
      </c>
      <c r="B2220" t="s">
        <v>913</v>
      </c>
      <c r="C2220" t="s">
        <v>1005</v>
      </c>
      <c r="D2220" t="s">
        <v>1309</v>
      </c>
      <c r="E2220" t="s">
        <v>1479</v>
      </c>
      <c r="F2220" t="s">
        <v>115</v>
      </c>
      <c r="G2220" t="s">
        <v>1367</v>
      </c>
      <c r="H2220">
        <v>9168</v>
      </c>
    </row>
    <row r="2221" spans="1:8" ht="12.75">
      <c r="A2221" s="962" t="s">
        <v>1360</v>
      </c>
      <c r="B2221" t="s">
        <v>913</v>
      </c>
      <c r="C2221" t="s">
        <v>1005</v>
      </c>
      <c r="D2221" t="s">
        <v>1309</v>
      </c>
      <c r="E2221" t="s">
        <v>1479</v>
      </c>
      <c r="F2221" t="s">
        <v>115</v>
      </c>
      <c r="G2221" t="s">
        <v>1368</v>
      </c>
      <c r="H2221">
        <v>9168</v>
      </c>
    </row>
    <row r="2222" spans="1:8" ht="12.75">
      <c r="A2222" s="962" t="s">
        <v>1360</v>
      </c>
      <c r="B2222" t="s">
        <v>913</v>
      </c>
      <c r="C2222" t="s">
        <v>1005</v>
      </c>
      <c r="D2222" t="s">
        <v>1309</v>
      </c>
      <c r="E2222" t="s">
        <v>1479</v>
      </c>
      <c r="F2222" t="s">
        <v>1238</v>
      </c>
      <c r="G2222" t="s">
        <v>1350</v>
      </c>
      <c r="H2222">
        <v>3527</v>
      </c>
    </row>
    <row r="2223" spans="1:8" ht="12.75">
      <c r="A2223" s="962" t="s">
        <v>1360</v>
      </c>
      <c r="B2223" t="s">
        <v>913</v>
      </c>
      <c r="C2223" t="s">
        <v>1005</v>
      </c>
      <c r="D2223" t="s">
        <v>1309</v>
      </c>
      <c r="E2223" t="s">
        <v>1479</v>
      </c>
      <c r="F2223" t="s">
        <v>1238</v>
      </c>
      <c r="G2223" t="s">
        <v>1361</v>
      </c>
      <c r="H2223">
        <v>3527</v>
      </c>
    </row>
    <row r="2224" spans="1:8" ht="12.75">
      <c r="A2224" s="962" t="s">
        <v>1360</v>
      </c>
      <c r="B2224" t="s">
        <v>913</v>
      </c>
      <c r="C2224" t="s">
        <v>1005</v>
      </c>
      <c r="D2224" t="s">
        <v>1309</v>
      </c>
      <c r="E2224" t="s">
        <v>1479</v>
      </c>
      <c r="F2224" t="s">
        <v>1238</v>
      </c>
      <c r="G2224" t="s">
        <v>1362</v>
      </c>
      <c r="H2224">
        <v>3527</v>
      </c>
    </row>
    <row r="2225" spans="1:8" ht="12.75">
      <c r="A2225" s="962" t="s">
        <v>1360</v>
      </c>
      <c r="B2225" t="s">
        <v>913</v>
      </c>
      <c r="C2225" t="s">
        <v>1005</v>
      </c>
      <c r="D2225" t="s">
        <v>1309</v>
      </c>
      <c r="E2225" t="s">
        <v>1479</v>
      </c>
      <c r="F2225" t="s">
        <v>1238</v>
      </c>
      <c r="G2225" t="s">
        <v>1351</v>
      </c>
      <c r="H2225">
        <v>3527</v>
      </c>
    </row>
    <row r="2226" spans="1:8" ht="12.75">
      <c r="A2226" s="962" t="s">
        <v>1360</v>
      </c>
      <c r="B2226" t="s">
        <v>913</v>
      </c>
      <c r="C2226" t="s">
        <v>1005</v>
      </c>
      <c r="D2226" t="s">
        <v>1309</v>
      </c>
      <c r="E2226" t="s">
        <v>1479</v>
      </c>
      <c r="F2226" t="s">
        <v>1238</v>
      </c>
      <c r="G2226" t="s">
        <v>1352</v>
      </c>
      <c r="H2226">
        <v>3527</v>
      </c>
    </row>
    <row r="2227" spans="1:8" ht="12.75">
      <c r="A2227" s="962" t="s">
        <v>1360</v>
      </c>
      <c r="B2227" t="s">
        <v>913</v>
      </c>
      <c r="C2227" t="s">
        <v>1005</v>
      </c>
      <c r="D2227" t="s">
        <v>1309</v>
      </c>
      <c r="E2227" t="s">
        <v>1479</v>
      </c>
      <c r="F2227" t="s">
        <v>1238</v>
      </c>
      <c r="G2227" t="s">
        <v>1363</v>
      </c>
      <c r="H2227">
        <v>3527</v>
      </c>
    </row>
    <row r="2228" spans="1:8" ht="12.75">
      <c r="A2228" s="962" t="s">
        <v>1360</v>
      </c>
      <c r="B2228" t="s">
        <v>913</v>
      </c>
      <c r="C2228" t="s">
        <v>1005</v>
      </c>
      <c r="D2228" t="s">
        <v>1309</v>
      </c>
      <c r="E2228" t="s">
        <v>1479</v>
      </c>
      <c r="F2228" t="s">
        <v>1238</v>
      </c>
      <c r="G2228" t="s">
        <v>1364</v>
      </c>
      <c r="H2228">
        <v>3527</v>
      </c>
    </row>
    <row r="2229" spans="1:8" ht="12.75">
      <c r="A2229" s="962" t="s">
        <v>1360</v>
      </c>
      <c r="B2229" t="s">
        <v>913</v>
      </c>
      <c r="C2229" t="s">
        <v>1005</v>
      </c>
      <c r="D2229" t="s">
        <v>1309</v>
      </c>
      <c r="E2229" t="s">
        <v>1479</v>
      </c>
      <c r="F2229" t="s">
        <v>1238</v>
      </c>
      <c r="G2229" t="s">
        <v>1353</v>
      </c>
      <c r="H2229">
        <v>3527</v>
      </c>
    </row>
    <row r="2230" spans="1:8" ht="12.75">
      <c r="A2230" s="962" t="s">
        <v>1360</v>
      </c>
      <c r="B2230" t="s">
        <v>913</v>
      </c>
      <c r="C2230" t="s">
        <v>1005</v>
      </c>
      <c r="D2230" t="s">
        <v>1309</v>
      </c>
      <c r="E2230" t="s">
        <v>1479</v>
      </c>
      <c r="F2230" t="s">
        <v>1238</v>
      </c>
      <c r="G2230" t="s">
        <v>1365</v>
      </c>
      <c r="H2230">
        <v>3527</v>
      </c>
    </row>
    <row r="2231" spans="1:8" ht="12.75">
      <c r="A2231" s="962" t="s">
        <v>1360</v>
      </c>
      <c r="B2231" t="s">
        <v>913</v>
      </c>
      <c r="C2231" t="s">
        <v>1005</v>
      </c>
      <c r="D2231" t="s">
        <v>1309</v>
      </c>
      <c r="E2231" t="s">
        <v>1479</v>
      </c>
      <c r="F2231" t="s">
        <v>1238</v>
      </c>
      <c r="G2231" t="s">
        <v>1366</v>
      </c>
      <c r="H2231">
        <v>3527</v>
      </c>
    </row>
    <row r="2232" spans="1:8" ht="12.75">
      <c r="A2232" s="962" t="s">
        <v>1360</v>
      </c>
      <c r="B2232" t="s">
        <v>913</v>
      </c>
      <c r="C2232" t="s">
        <v>1005</v>
      </c>
      <c r="D2232" t="s">
        <v>1309</v>
      </c>
      <c r="E2232" t="s">
        <v>1479</v>
      </c>
      <c r="F2232" t="s">
        <v>1238</v>
      </c>
      <c r="G2232" t="s">
        <v>1367</v>
      </c>
      <c r="H2232">
        <v>3527</v>
      </c>
    </row>
    <row r="2233" spans="1:8" ht="12.75">
      <c r="A2233" s="962" t="s">
        <v>1360</v>
      </c>
      <c r="B2233" t="s">
        <v>913</v>
      </c>
      <c r="C2233" t="s">
        <v>1005</v>
      </c>
      <c r="D2233" t="s">
        <v>1309</v>
      </c>
      <c r="E2233" t="s">
        <v>1479</v>
      </c>
      <c r="F2233" t="s">
        <v>1238</v>
      </c>
      <c r="G2233" t="s">
        <v>1368</v>
      </c>
      <c r="H2233">
        <v>3527</v>
      </c>
    </row>
    <row r="2234" spans="1:8" ht="12.75">
      <c r="A2234" s="962" t="s">
        <v>1360</v>
      </c>
      <c r="B2234" t="s">
        <v>913</v>
      </c>
      <c r="C2234" t="s">
        <v>1005</v>
      </c>
      <c r="D2234" t="s">
        <v>1309</v>
      </c>
      <c r="E2234" t="s">
        <v>1479</v>
      </c>
      <c r="F2234" t="s">
        <v>116</v>
      </c>
      <c r="G2234" t="s">
        <v>1350</v>
      </c>
      <c r="H2234">
        <v>1039</v>
      </c>
    </row>
    <row r="2235" spans="1:8" ht="12.75">
      <c r="A2235" s="962" t="s">
        <v>1360</v>
      </c>
      <c r="B2235" t="s">
        <v>913</v>
      </c>
      <c r="C2235" t="s">
        <v>1005</v>
      </c>
      <c r="D2235" t="s">
        <v>1309</v>
      </c>
      <c r="E2235" t="s">
        <v>1479</v>
      </c>
      <c r="F2235" t="s">
        <v>116</v>
      </c>
      <c r="G2235" t="s">
        <v>1361</v>
      </c>
      <c r="H2235">
        <v>1039</v>
      </c>
    </row>
    <row r="2236" spans="1:8" ht="12.75">
      <c r="A2236" s="962" t="s">
        <v>1360</v>
      </c>
      <c r="B2236" t="s">
        <v>913</v>
      </c>
      <c r="C2236" t="s">
        <v>1005</v>
      </c>
      <c r="D2236" t="s">
        <v>1309</v>
      </c>
      <c r="E2236" t="s">
        <v>1479</v>
      </c>
      <c r="F2236" t="s">
        <v>116</v>
      </c>
      <c r="G2236" t="s">
        <v>1362</v>
      </c>
      <c r="H2236">
        <v>1039</v>
      </c>
    </row>
    <row r="2237" spans="1:8" ht="12.75">
      <c r="A2237" s="962" t="s">
        <v>1360</v>
      </c>
      <c r="B2237" t="s">
        <v>913</v>
      </c>
      <c r="C2237" t="s">
        <v>1005</v>
      </c>
      <c r="D2237" t="s">
        <v>1309</v>
      </c>
      <c r="E2237" t="s">
        <v>1479</v>
      </c>
      <c r="F2237" t="s">
        <v>116</v>
      </c>
      <c r="G2237" t="s">
        <v>1351</v>
      </c>
      <c r="H2237">
        <v>1039</v>
      </c>
    </row>
    <row r="2238" spans="1:8" ht="12.75">
      <c r="A2238" s="962" t="s">
        <v>1360</v>
      </c>
      <c r="B2238" t="s">
        <v>913</v>
      </c>
      <c r="C2238" t="s">
        <v>1005</v>
      </c>
      <c r="D2238" t="s">
        <v>1309</v>
      </c>
      <c r="E2238" t="s">
        <v>1479</v>
      </c>
      <c r="F2238" t="s">
        <v>116</v>
      </c>
      <c r="G2238" t="s">
        <v>1352</v>
      </c>
      <c r="H2238">
        <v>1039</v>
      </c>
    </row>
    <row r="2239" spans="1:8" ht="12.75">
      <c r="A2239" s="962" t="s">
        <v>1360</v>
      </c>
      <c r="B2239" t="s">
        <v>913</v>
      </c>
      <c r="C2239" t="s">
        <v>1005</v>
      </c>
      <c r="D2239" t="s">
        <v>1309</v>
      </c>
      <c r="E2239" t="s">
        <v>1479</v>
      </c>
      <c r="F2239" t="s">
        <v>116</v>
      </c>
      <c r="G2239" t="s">
        <v>1363</v>
      </c>
      <c r="H2239">
        <v>1039</v>
      </c>
    </row>
    <row r="2240" spans="1:8" ht="12.75">
      <c r="A2240" s="962" t="s">
        <v>1360</v>
      </c>
      <c r="B2240" t="s">
        <v>913</v>
      </c>
      <c r="C2240" t="s">
        <v>1005</v>
      </c>
      <c r="D2240" t="s">
        <v>1309</v>
      </c>
      <c r="E2240" t="s">
        <v>1479</v>
      </c>
      <c r="F2240" t="s">
        <v>116</v>
      </c>
      <c r="G2240" t="s">
        <v>1364</v>
      </c>
      <c r="H2240">
        <v>1039</v>
      </c>
    </row>
    <row r="2241" spans="1:8" ht="12.75">
      <c r="A2241" s="962" t="s">
        <v>1360</v>
      </c>
      <c r="B2241" t="s">
        <v>913</v>
      </c>
      <c r="C2241" t="s">
        <v>1005</v>
      </c>
      <c r="D2241" t="s">
        <v>1309</v>
      </c>
      <c r="E2241" t="s">
        <v>1479</v>
      </c>
      <c r="F2241" t="s">
        <v>116</v>
      </c>
      <c r="G2241" t="s">
        <v>1353</v>
      </c>
      <c r="H2241">
        <v>1039</v>
      </c>
    </row>
    <row r="2242" spans="1:8" ht="12.75">
      <c r="A2242" s="962" t="s">
        <v>1360</v>
      </c>
      <c r="B2242" t="s">
        <v>913</v>
      </c>
      <c r="C2242" t="s">
        <v>1005</v>
      </c>
      <c r="D2242" t="s">
        <v>1309</v>
      </c>
      <c r="E2242" t="s">
        <v>1479</v>
      </c>
      <c r="F2242" t="s">
        <v>116</v>
      </c>
      <c r="G2242" t="s">
        <v>1365</v>
      </c>
      <c r="H2242">
        <v>1039</v>
      </c>
    </row>
    <row r="2243" spans="1:8" ht="12.75">
      <c r="A2243" s="962" t="s">
        <v>1360</v>
      </c>
      <c r="B2243" t="s">
        <v>913</v>
      </c>
      <c r="C2243" t="s">
        <v>1005</v>
      </c>
      <c r="D2243" t="s">
        <v>1309</v>
      </c>
      <c r="E2243" t="s">
        <v>1479</v>
      </c>
      <c r="F2243" t="s">
        <v>116</v>
      </c>
      <c r="G2243" t="s">
        <v>1366</v>
      </c>
      <c r="H2243">
        <v>1039</v>
      </c>
    </row>
    <row r="2244" spans="1:8" ht="12.75">
      <c r="A2244" s="962" t="s">
        <v>1360</v>
      </c>
      <c r="B2244" t="s">
        <v>913</v>
      </c>
      <c r="C2244" t="s">
        <v>1005</v>
      </c>
      <c r="D2244" t="s">
        <v>1309</v>
      </c>
      <c r="E2244" t="s">
        <v>1479</v>
      </c>
      <c r="F2244" t="s">
        <v>116</v>
      </c>
      <c r="G2244" t="s">
        <v>1367</v>
      </c>
      <c r="H2244">
        <v>1039</v>
      </c>
    </row>
    <row r="2245" spans="1:8" ht="12.75">
      <c r="A2245" s="962" t="s">
        <v>1360</v>
      </c>
      <c r="B2245" t="s">
        <v>913</v>
      </c>
      <c r="C2245" t="s">
        <v>1005</v>
      </c>
      <c r="D2245" t="s">
        <v>1309</v>
      </c>
      <c r="E2245" t="s">
        <v>1479</v>
      </c>
      <c r="F2245" t="s">
        <v>116</v>
      </c>
      <c r="G2245" t="s">
        <v>1368</v>
      </c>
      <c r="H2245">
        <v>1039</v>
      </c>
    </row>
    <row r="2246" spans="1:8" ht="12.75">
      <c r="A2246" s="962" t="s">
        <v>1360</v>
      </c>
      <c r="B2246" t="s">
        <v>627</v>
      </c>
      <c r="C2246" t="s">
        <v>1322</v>
      </c>
      <c r="D2246" t="s">
        <v>1286</v>
      </c>
      <c r="E2246" t="s">
        <v>1480</v>
      </c>
      <c r="F2246" t="s">
        <v>1238</v>
      </c>
      <c r="G2246" t="s">
        <v>1350</v>
      </c>
      <c r="H2246">
        <v>-248145</v>
      </c>
    </row>
    <row r="2247" spans="1:8" ht="12.75">
      <c r="A2247" s="962" t="s">
        <v>1360</v>
      </c>
      <c r="B2247" t="s">
        <v>627</v>
      </c>
      <c r="C2247" t="s">
        <v>1322</v>
      </c>
      <c r="D2247" t="s">
        <v>1286</v>
      </c>
      <c r="E2247" t="s">
        <v>1480</v>
      </c>
      <c r="F2247" t="s">
        <v>1238</v>
      </c>
      <c r="G2247" t="s">
        <v>1361</v>
      </c>
      <c r="H2247">
        <v>-249832</v>
      </c>
    </row>
    <row r="2248" spans="1:8" ht="12.75">
      <c r="A2248" s="962" t="s">
        <v>1360</v>
      </c>
      <c r="B2248" t="s">
        <v>627</v>
      </c>
      <c r="C2248" t="s">
        <v>1322</v>
      </c>
      <c r="D2248" t="s">
        <v>1286</v>
      </c>
      <c r="E2248" t="s">
        <v>1480</v>
      </c>
      <c r="F2248" t="s">
        <v>1238</v>
      </c>
      <c r="G2248" t="s">
        <v>1362</v>
      </c>
      <c r="H2248">
        <v>-251520</v>
      </c>
    </row>
    <row r="2249" spans="1:8" ht="12.75">
      <c r="A2249" s="962" t="s">
        <v>1360</v>
      </c>
      <c r="B2249" t="s">
        <v>627</v>
      </c>
      <c r="C2249" t="s">
        <v>1322</v>
      </c>
      <c r="D2249" t="s">
        <v>1286</v>
      </c>
      <c r="E2249" t="s">
        <v>1480</v>
      </c>
      <c r="F2249" t="s">
        <v>1238</v>
      </c>
      <c r="G2249" t="s">
        <v>1351</v>
      </c>
      <c r="H2249">
        <v>-247301</v>
      </c>
    </row>
    <row r="2250" spans="1:8" ht="12.75">
      <c r="A2250" s="962" t="s">
        <v>1360</v>
      </c>
      <c r="B2250" t="s">
        <v>627</v>
      </c>
      <c r="C2250" t="s">
        <v>1322</v>
      </c>
      <c r="D2250" t="s">
        <v>1286</v>
      </c>
      <c r="E2250" t="s">
        <v>1480</v>
      </c>
      <c r="F2250" t="s">
        <v>1238</v>
      </c>
      <c r="G2250" t="s">
        <v>1352</v>
      </c>
      <c r="H2250">
        <v>-246879</v>
      </c>
    </row>
    <row r="2251" spans="1:8" ht="12.75">
      <c r="A2251" s="962" t="s">
        <v>1360</v>
      </c>
      <c r="B2251" t="s">
        <v>627</v>
      </c>
      <c r="C2251" t="s">
        <v>1322</v>
      </c>
      <c r="D2251" t="s">
        <v>1286</v>
      </c>
      <c r="E2251" t="s">
        <v>1480</v>
      </c>
      <c r="F2251" t="s">
        <v>1238</v>
      </c>
      <c r="G2251" t="s">
        <v>1363</v>
      </c>
      <c r="H2251">
        <v>-249410</v>
      </c>
    </row>
    <row r="2252" spans="1:8" ht="12.75">
      <c r="A2252" s="962" t="s">
        <v>1360</v>
      </c>
      <c r="B2252" t="s">
        <v>627</v>
      </c>
      <c r="C2252" t="s">
        <v>1322</v>
      </c>
      <c r="D2252" t="s">
        <v>1286</v>
      </c>
      <c r="E2252" t="s">
        <v>1480</v>
      </c>
      <c r="F2252" t="s">
        <v>1238</v>
      </c>
      <c r="G2252" t="s">
        <v>1364</v>
      </c>
      <c r="H2252">
        <v>-248989</v>
      </c>
    </row>
    <row r="2253" spans="1:8" ht="12.75">
      <c r="A2253" s="962" t="s">
        <v>1360</v>
      </c>
      <c r="B2253" t="s">
        <v>627</v>
      </c>
      <c r="C2253" t="s">
        <v>1322</v>
      </c>
      <c r="D2253" t="s">
        <v>1286</v>
      </c>
      <c r="E2253" t="s">
        <v>1480</v>
      </c>
      <c r="F2253" t="s">
        <v>1238</v>
      </c>
      <c r="G2253" t="s">
        <v>1353</v>
      </c>
      <c r="H2253">
        <v>-247723</v>
      </c>
    </row>
    <row r="2254" spans="1:8" ht="12.75">
      <c r="A2254" s="962" t="s">
        <v>1360</v>
      </c>
      <c r="B2254" t="s">
        <v>627</v>
      </c>
      <c r="C2254" t="s">
        <v>1322</v>
      </c>
      <c r="D2254" t="s">
        <v>1286</v>
      </c>
      <c r="E2254" t="s">
        <v>1480</v>
      </c>
      <c r="F2254" t="s">
        <v>1238</v>
      </c>
      <c r="G2254" t="s">
        <v>1365</v>
      </c>
      <c r="H2254">
        <v>-248567</v>
      </c>
    </row>
    <row r="2255" spans="1:8" ht="12.75">
      <c r="A2255" s="962" t="s">
        <v>1360</v>
      </c>
      <c r="B2255" t="s">
        <v>627</v>
      </c>
      <c r="C2255" t="s">
        <v>1322</v>
      </c>
      <c r="D2255" t="s">
        <v>1286</v>
      </c>
      <c r="E2255" t="s">
        <v>1480</v>
      </c>
      <c r="F2255" t="s">
        <v>1238</v>
      </c>
      <c r="G2255" t="s">
        <v>1366</v>
      </c>
      <c r="H2255">
        <v>-251098</v>
      </c>
    </row>
    <row r="2256" spans="1:8" ht="12.75">
      <c r="A2256" s="962" t="s">
        <v>1360</v>
      </c>
      <c r="B2256" t="s">
        <v>627</v>
      </c>
      <c r="C2256" t="s">
        <v>1322</v>
      </c>
      <c r="D2256" t="s">
        <v>1286</v>
      </c>
      <c r="E2256" t="s">
        <v>1480</v>
      </c>
      <c r="F2256" t="s">
        <v>1238</v>
      </c>
      <c r="G2256" t="s">
        <v>1367</v>
      </c>
      <c r="H2256">
        <v>-250676</v>
      </c>
    </row>
    <row r="2257" spans="1:8" ht="12.75">
      <c r="A2257" s="962" t="s">
        <v>1360</v>
      </c>
      <c r="B2257" t="s">
        <v>627</v>
      </c>
      <c r="C2257" t="s">
        <v>1322</v>
      </c>
      <c r="D2257" t="s">
        <v>1286</v>
      </c>
      <c r="E2257" t="s">
        <v>1480</v>
      </c>
      <c r="F2257" t="s">
        <v>1238</v>
      </c>
      <c r="G2257" t="s">
        <v>1368</v>
      </c>
      <c r="H2257">
        <v>-250254</v>
      </c>
    </row>
    <row r="2258" spans="1:8" ht="12.75">
      <c r="A2258" s="962" t="s">
        <v>1360</v>
      </c>
      <c r="B2258" t="s">
        <v>627</v>
      </c>
      <c r="C2258" t="s">
        <v>475</v>
      </c>
      <c r="D2258" t="s">
        <v>1286</v>
      </c>
      <c r="E2258" t="s">
        <v>1481</v>
      </c>
      <c r="F2258" t="s">
        <v>116</v>
      </c>
      <c r="G2258" t="s">
        <v>1350</v>
      </c>
      <c r="H2258">
        <v>-2427471</v>
      </c>
    </row>
    <row r="2259" spans="1:8" ht="12.75">
      <c r="A2259" s="962" t="s">
        <v>1360</v>
      </c>
      <c r="B2259" t="s">
        <v>627</v>
      </c>
      <c r="C2259" t="s">
        <v>475</v>
      </c>
      <c r="D2259" t="s">
        <v>1286</v>
      </c>
      <c r="E2259" t="s">
        <v>1481</v>
      </c>
      <c r="F2259" t="s">
        <v>116</v>
      </c>
      <c r="G2259" t="s">
        <v>1361</v>
      </c>
      <c r="H2259">
        <v>-3698870</v>
      </c>
    </row>
    <row r="2260" spans="1:8" ht="12.75">
      <c r="A2260" s="962" t="s">
        <v>1360</v>
      </c>
      <c r="B2260" t="s">
        <v>627</v>
      </c>
      <c r="C2260" t="s">
        <v>475</v>
      </c>
      <c r="D2260" t="s">
        <v>1286</v>
      </c>
      <c r="E2260" t="s">
        <v>1481</v>
      </c>
      <c r="F2260" t="s">
        <v>116</v>
      </c>
      <c r="G2260" t="s">
        <v>1362</v>
      </c>
      <c r="H2260">
        <v>-2706037</v>
      </c>
    </row>
    <row r="2261" spans="1:8" ht="12.75">
      <c r="A2261" s="962" t="s">
        <v>1360</v>
      </c>
      <c r="B2261" t="s">
        <v>627</v>
      </c>
      <c r="C2261" t="s">
        <v>475</v>
      </c>
      <c r="D2261" t="s">
        <v>1286</v>
      </c>
      <c r="E2261" t="s">
        <v>1481</v>
      </c>
      <c r="F2261" t="s">
        <v>116</v>
      </c>
      <c r="G2261" t="s">
        <v>1351</v>
      </c>
      <c r="H2261">
        <v>-2458342</v>
      </c>
    </row>
    <row r="2262" spans="1:8" ht="12.75">
      <c r="A2262" s="962" t="s">
        <v>1360</v>
      </c>
      <c r="B2262" t="s">
        <v>627</v>
      </c>
      <c r="C2262" t="s">
        <v>475</v>
      </c>
      <c r="D2262" t="s">
        <v>1286</v>
      </c>
      <c r="E2262" t="s">
        <v>1481</v>
      </c>
      <c r="F2262" t="s">
        <v>116</v>
      </c>
      <c r="G2262" t="s">
        <v>1352</v>
      </c>
      <c r="H2262">
        <v>-2461217</v>
      </c>
    </row>
    <row r="2263" spans="1:8" ht="12.75">
      <c r="A2263" s="962" t="s">
        <v>1360</v>
      </c>
      <c r="B2263" t="s">
        <v>627</v>
      </c>
      <c r="C2263" t="s">
        <v>475</v>
      </c>
      <c r="D2263" t="s">
        <v>1286</v>
      </c>
      <c r="E2263" t="s">
        <v>1481</v>
      </c>
      <c r="F2263" t="s">
        <v>116</v>
      </c>
      <c r="G2263" t="s">
        <v>1363</v>
      </c>
      <c r="H2263">
        <v>-3255625</v>
      </c>
    </row>
    <row r="2264" spans="1:8" ht="12.75">
      <c r="A2264" s="962" t="s">
        <v>1360</v>
      </c>
      <c r="B2264" t="s">
        <v>627</v>
      </c>
      <c r="C2264" t="s">
        <v>475</v>
      </c>
      <c r="D2264" t="s">
        <v>1286</v>
      </c>
      <c r="E2264" t="s">
        <v>1481</v>
      </c>
      <c r="F2264" t="s">
        <v>116</v>
      </c>
      <c r="G2264" t="s">
        <v>1364</v>
      </c>
      <c r="H2264">
        <v>-2955057</v>
      </c>
    </row>
    <row r="2265" spans="1:8" ht="12.75">
      <c r="A2265" s="962" t="s">
        <v>1360</v>
      </c>
      <c r="B2265" t="s">
        <v>627</v>
      </c>
      <c r="C2265" t="s">
        <v>475</v>
      </c>
      <c r="D2265" t="s">
        <v>1286</v>
      </c>
      <c r="E2265" t="s">
        <v>1481</v>
      </c>
      <c r="F2265" t="s">
        <v>116</v>
      </c>
      <c r="G2265" t="s">
        <v>1353</v>
      </c>
      <c r="H2265">
        <v>-2338806</v>
      </c>
    </row>
    <row r="2266" spans="1:8" ht="12.75">
      <c r="A2266" s="962" t="s">
        <v>1360</v>
      </c>
      <c r="B2266" t="s">
        <v>627</v>
      </c>
      <c r="C2266" t="s">
        <v>475</v>
      </c>
      <c r="D2266" t="s">
        <v>1286</v>
      </c>
      <c r="E2266" t="s">
        <v>1481</v>
      </c>
      <c r="F2266" t="s">
        <v>116</v>
      </c>
      <c r="G2266" t="s">
        <v>1365</v>
      </c>
      <c r="H2266">
        <v>-2508262</v>
      </c>
    </row>
    <row r="2267" spans="1:8" ht="12.75">
      <c r="A2267" s="962" t="s">
        <v>1360</v>
      </c>
      <c r="B2267" t="s">
        <v>627</v>
      </c>
      <c r="C2267" t="s">
        <v>475</v>
      </c>
      <c r="D2267" t="s">
        <v>1286</v>
      </c>
      <c r="E2267" t="s">
        <v>1481</v>
      </c>
      <c r="F2267" t="s">
        <v>116</v>
      </c>
      <c r="G2267" t="s">
        <v>1366</v>
      </c>
      <c r="H2267">
        <v>-2886394</v>
      </c>
    </row>
    <row r="2268" spans="1:8" ht="12.75">
      <c r="A2268" s="962" t="s">
        <v>1360</v>
      </c>
      <c r="B2268" t="s">
        <v>627</v>
      </c>
      <c r="C2268" t="s">
        <v>475</v>
      </c>
      <c r="D2268" t="s">
        <v>1286</v>
      </c>
      <c r="E2268" t="s">
        <v>1481</v>
      </c>
      <c r="F2268" t="s">
        <v>116</v>
      </c>
      <c r="G2268" t="s">
        <v>1367</v>
      </c>
      <c r="H2268">
        <v>-3188303</v>
      </c>
    </row>
    <row r="2269" spans="1:8" ht="12.75">
      <c r="A2269" s="962" t="s">
        <v>1360</v>
      </c>
      <c r="B2269" t="s">
        <v>627</v>
      </c>
      <c r="C2269" t="s">
        <v>475</v>
      </c>
      <c r="D2269" t="s">
        <v>1286</v>
      </c>
      <c r="E2269" t="s">
        <v>1481</v>
      </c>
      <c r="F2269" t="s">
        <v>116</v>
      </c>
      <c r="G2269" t="s">
        <v>1368</v>
      </c>
      <c r="H2269">
        <v>-3474882</v>
      </c>
    </row>
    <row r="2270" spans="1:8" ht="12.75">
      <c r="A2270" s="962" t="s">
        <v>1360</v>
      </c>
      <c r="B2270" t="s">
        <v>791</v>
      </c>
      <c r="C2270" t="s">
        <v>390</v>
      </c>
      <c r="D2270" t="s">
        <v>549</v>
      </c>
      <c r="E2270" t="s">
        <v>1482</v>
      </c>
      <c r="F2270" t="s">
        <v>1238</v>
      </c>
      <c r="G2270" t="s">
        <v>1350</v>
      </c>
      <c r="H2270">
        <v>19218</v>
      </c>
    </row>
    <row r="2271" spans="1:8" ht="12.75">
      <c r="A2271" s="962" t="s">
        <v>1360</v>
      </c>
      <c r="B2271" t="s">
        <v>791</v>
      </c>
      <c r="C2271" t="s">
        <v>390</v>
      </c>
      <c r="D2271" t="s">
        <v>549</v>
      </c>
      <c r="E2271" t="s">
        <v>1482</v>
      </c>
      <c r="F2271" t="s">
        <v>1238</v>
      </c>
      <c r="G2271" t="s">
        <v>1361</v>
      </c>
      <c r="H2271">
        <v>19218</v>
      </c>
    </row>
    <row r="2272" spans="1:8" ht="12.75">
      <c r="A2272" s="962" t="s">
        <v>1360</v>
      </c>
      <c r="B2272" t="s">
        <v>791</v>
      </c>
      <c r="C2272" t="s">
        <v>390</v>
      </c>
      <c r="D2272" t="s">
        <v>549</v>
      </c>
      <c r="E2272" t="s">
        <v>1482</v>
      </c>
      <c r="F2272" t="s">
        <v>1238</v>
      </c>
      <c r="G2272" t="s">
        <v>1362</v>
      </c>
      <c r="H2272">
        <v>19025</v>
      </c>
    </row>
    <row r="2273" spans="1:8" ht="12.75">
      <c r="A2273" s="962" t="s">
        <v>1360</v>
      </c>
      <c r="B2273" t="s">
        <v>791</v>
      </c>
      <c r="C2273" t="s">
        <v>390</v>
      </c>
      <c r="D2273" t="s">
        <v>549</v>
      </c>
      <c r="E2273" t="s">
        <v>1482</v>
      </c>
      <c r="F2273" t="s">
        <v>1238</v>
      </c>
      <c r="G2273" t="s">
        <v>1351</v>
      </c>
      <c r="H2273">
        <v>17868</v>
      </c>
    </row>
    <row r="2274" spans="1:8" ht="12.75">
      <c r="A2274" s="962" t="s">
        <v>1360</v>
      </c>
      <c r="B2274" t="s">
        <v>791</v>
      </c>
      <c r="C2274" t="s">
        <v>390</v>
      </c>
      <c r="D2274" t="s">
        <v>549</v>
      </c>
      <c r="E2274" t="s">
        <v>1482</v>
      </c>
      <c r="F2274" t="s">
        <v>1238</v>
      </c>
      <c r="G2274" t="s">
        <v>1352</v>
      </c>
      <c r="H2274">
        <v>17175</v>
      </c>
    </row>
    <row r="2275" spans="1:8" ht="12.75">
      <c r="A2275" s="962" t="s">
        <v>1360</v>
      </c>
      <c r="B2275" t="s">
        <v>791</v>
      </c>
      <c r="C2275" t="s">
        <v>390</v>
      </c>
      <c r="D2275" t="s">
        <v>549</v>
      </c>
      <c r="E2275" t="s">
        <v>1482</v>
      </c>
      <c r="F2275" t="s">
        <v>1238</v>
      </c>
      <c r="G2275" t="s">
        <v>1363</v>
      </c>
      <c r="H2275">
        <v>19218</v>
      </c>
    </row>
    <row r="2276" spans="1:8" ht="12.75">
      <c r="A2276" s="962" t="s">
        <v>1360</v>
      </c>
      <c r="B2276" t="s">
        <v>791</v>
      </c>
      <c r="C2276" t="s">
        <v>390</v>
      </c>
      <c r="D2276" t="s">
        <v>549</v>
      </c>
      <c r="E2276" t="s">
        <v>1482</v>
      </c>
      <c r="F2276" t="s">
        <v>1238</v>
      </c>
      <c r="G2276" t="s">
        <v>1364</v>
      </c>
      <c r="H2276">
        <v>23118</v>
      </c>
    </row>
    <row r="2277" spans="1:8" ht="12.75">
      <c r="A2277" s="962" t="s">
        <v>1360</v>
      </c>
      <c r="B2277" t="s">
        <v>791</v>
      </c>
      <c r="C2277" t="s">
        <v>390</v>
      </c>
      <c r="D2277" t="s">
        <v>549</v>
      </c>
      <c r="E2277" t="s">
        <v>1482</v>
      </c>
      <c r="F2277" t="s">
        <v>1238</v>
      </c>
      <c r="G2277" t="s">
        <v>1353</v>
      </c>
      <c r="H2277">
        <v>23118</v>
      </c>
    </row>
    <row r="2278" spans="1:8" ht="12.75">
      <c r="A2278" s="962" t="s">
        <v>1360</v>
      </c>
      <c r="B2278" t="s">
        <v>791</v>
      </c>
      <c r="C2278" t="s">
        <v>390</v>
      </c>
      <c r="D2278" t="s">
        <v>549</v>
      </c>
      <c r="E2278" t="s">
        <v>1482</v>
      </c>
      <c r="F2278" t="s">
        <v>1238</v>
      </c>
      <c r="G2278" t="s">
        <v>1365</v>
      </c>
      <c r="H2278">
        <v>19218</v>
      </c>
    </row>
    <row r="2279" spans="1:8" ht="12.75">
      <c r="A2279" s="962" t="s">
        <v>1360</v>
      </c>
      <c r="B2279" t="s">
        <v>791</v>
      </c>
      <c r="C2279" t="s">
        <v>390</v>
      </c>
      <c r="D2279" t="s">
        <v>549</v>
      </c>
      <c r="E2279" t="s">
        <v>1482</v>
      </c>
      <c r="F2279" t="s">
        <v>1238</v>
      </c>
      <c r="G2279" t="s">
        <v>1366</v>
      </c>
      <c r="H2279">
        <v>17175</v>
      </c>
    </row>
    <row r="2280" spans="1:8" ht="12.75">
      <c r="A2280" s="962" t="s">
        <v>1360</v>
      </c>
      <c r="B2280" t="s">
        <v>791</v>
      </c>
      <c r="C2280" t="s">
        <v>390</v>
      </c>
      <c r="D2280" t="s">
        <v>549</v>
      </c>
      <c r="E2280" t="s">
        <v>1482</v>
      </c>
      <c r="F2280" t="s">
        <v>1238</v>
      </c>
      <c r="G2280" t="s">
        <v>1367</v>
      </c>
      <c r="H2280">
        <v>17175</v>
      </c>
    </row>
    <row r="2281" spans="1:8" ht="12.75">
      <c r="A2281" s="962" t="s">
        <v>1360</v>
      </c>
      <c r="B2281" t="s">
        <v>791</v>
      </c>
      <c r="C2281" t="s">
        <v>390</v>
      </c>
      <c r="D2281" t="s">
        <v>549</v>
      </c>
      <c r="E2281" t="s">
        <v>1482</v>
      </c>
      <c r="F2281" t="s">
        <v>1238</v>
      </c>
      <c r="G2281" t="s">
        <v>1368</v>
      </c>
      <c r="H2281">
        <v>21543</v>
      </c>
    </row>
    <row r="2282" spans="1:8" ht="12.75">
      <c r="A2282" s="962" t="s">
        <v>1360</v>
      </c>
      <c r="B2282" t="s">
        <v>764</v>
      </c>
      <c r="C2282" t="s">
        <v>390</v>
      </c>
      <c r="D2282" t="s">
        <v>549</v>
      </c>
      <c r="E2282" t="s">
        <v>1434</v>
      </c>
      <c r="F2282" t="s">
        <v>115</v>
      </c>
      <c r="G2282" t="s">
        <v>1350</v>
      </c>
      <c r="H2282">
        <v>-1000</v>
      </c>
    </row>
    <row r="2283" spans="1:8" ht="12.75">
      <c r="A2283" s="962" t="s">
        <v>1360</v>
      </c>
      <c r="B2283" t="s">
        <v>764</v>
      </c>
      <c r="C2283" t="s">
        <v>390</v>
      </c>
      <c r="D2283" t="s">
        <v>549</v>
      </c>
      <c r="E2283" t="s">
        <v>1434</v>
      </c>
      <c r="F2283" t="s">
        <v>115</v>
      </c>
      <c r="G2283" t="s">
        <v>1361</v>
      </c>
      <c r="H2283">
        <v>-1000</v>
      </c>
    </row>
    <row r="2284" spans="1:8" ht="12.75">
      <c r="A2284" s="962" t="s">
        <v>1360</v>
      </c>
      <c r="B2284" t="s">
        <v>764</v>
      </c>
      <c r="C2284" t="s">
        <v>390</v>
      </c>
      <c r="D2284" t="s">
        <v>549</v>
      </c>
      <c r="E2284" t="s">
        <v>1434</v>
      </c>
      <c r="F2284" t="s">
        <v>115</v>
      </c>
      <c r="G2284" t="s">
        <v>1362</v>
      </c>
      <c r="H2284">
        <v>-1000</v>
      </c>
    </row>
    <row r="2285" spans="1:8" ht="12.75">
      <c r="A2285" s="962" t="s">
        <v>1360</v>
      </c>
      <c r="B2285" t="s">
        <v>764</v>
      </c>
      <c r="C2285" t="s">
        <v>390</v>
      </c>
      <c r="D2285" t="s">
        <v>549</v>
      </c>
      <c r="E2285" t="s">
        <v>1434</v>
      </c>
      <c r="F2285" t="s">
        <v>115</v>
      </c>
      <c r="G2285" t="s">
        <v>1351</v>
      </c>
      <c r="H2285">
        <v>-1000</v>
      </c>
    </row>
    <row r="2286" spans="1:8" ht="12.75">
      <c r="A2286" s="962" t="s">
        <v>1360</v>
      </c>
      <c r="B2286" t="s">
        <v>764</v>
      </c>
      <c r="C2286" t="s">
        <v>390</v>
      </c>
      <c r="D2286" t="s">
        <v>549</v>
      </c>
      <c r="E2286" t="s">
        <v>1434</v>
      </c>
      <c r="F2286" t="s">
        <v>115</v>
      </c>
      <c r="G2286" t="s">
        <v>1352</v>
      </c>
      <c r="H2286">
        <v>-1000</v>
      </c>
    </row>
    <row r="2287" spans="1:8" ht="12.75">
      <c r="A2287" s="962" t="s">
        <v>1360</v>
      </c>
      <c r="B2287" t="s">
        <v>764</v>
      </c>
      <c r="C2287" t="s">
        <v>390</v>
      </c>
      <c r="D2287" t="s">
        <v>549</v>
      </c>
      <c r="E2287" t="s">
        <v>1434</v>
      </c>
      <c r="F2287" t="s">
        <v>115</v>
      </c>
      <c r="G2287" t="s">
        <v>1363</v>
      </c>
      <c r="H2287">
        <v>-1000</v>
      </c>
    </row>
    <row r="2288" spans="1:8" ht="12.75">
      <c r="A2288" s="962" t="s">
        <v>1360</v>
      </c>
      <c r="B2288" t="s">
        <v>764</v>
      </c>
      <c r="C2288" t="s">
        <v>390</v>
      </c>
      <c r="D2288" t="s">
        <v>549</v>
      </c>
      <c r="E2288" t="s">
        <v>1434</v>
      </c>
      <c r="F2288" t="s">
        <v>115</v>
      </c>
      <c r="G2288" t="s">
        <v>1364</v>
      </c>
      <c r="H2288">
        <v>-1000</v>
      </c>
    </row>
    <row r="2289" spans="1:8" ht="12.75">
      <c r="A2289" s="962" t="s">
        <v>1360</v>
      </c>
      <c r="B2289" t="s">
        <v>764</v>
      </c>
      <c r="C2289" t="s">
        <v>390</v>
      </c>
      <c r="D2289" t="s">
        <v>549</v>
      </c>
      <c r="E2289" t="s">
        <v>1434</v>
      </c>
      <c r="F2289" t="s">
        <v>115</v>
      </c>
      <c r="G2289" t="s">
        <v>1353</v>
      </c>
      <c r="H2289">
        <v>-1000</v>
      </c>
    </row>
    <row r="2290" spans="1:8" ht="12.75">
      <c r="A2290" s="962" t="s">
        <v>1360</v>
      </c>
      <c r="B2290" t="s">
        <v>764</v>
      </c>
      <c r="C2290" t="s">
        <v>390</v>
      </c>
      <c r="D2290" t="s">
        <v>549</v>
      </c>
      <c r="E2290" t="s">
        <v>1434</v>
      </c>
      <c r="F2290" t="s">
        <v>115</v>
      </c>
      <c r="G2290" t="s">
        <v>1365</v>
      </c>
      <c r="H2290">
        <v>-1000</v>
      </c>
    </row>
    <row r="2291" spans="1:8" ht="12.75">
      <c r="A2291" s="962" t="s">
        <v>1360</v>
      </c>
      <c r="B2291" t="s">
        <v>764</v>
      </c>
      <c r="C2291" t="s">
        <v>390</v>
      </c>
      <c r="D2291" t="s">
        <v>549</v>
      </c>
      <c r="E2291" t="s">
        <v>1434</v>
      </c>
      <c r="F2291" t="s">
        <v>115</v>
      </c>
      <c r="G2291" t="s">
        <v>1366</v>
      </c>
      <c r="H2291">
        <v>-1000</v>
      </c>
    </row>
    <row r="2292" spans="1:8" ht="12.75">
      <c r="A2292" s="962" t="s">
        <v>1360</v>
      </c>
      <c r="B2292" t="s">
        <v>764</v>
      </c>
      <c r="C2292" t="s">
        <v>390</v>
      </c>
      <c r="D2292" t="s">
        <v>549</v>
      </c>
      <c r="E2292" t="s">
        <v>1434</v>
      </c>
      <c r="F2292" t="s">
        <v>115</v>
      </c>
      <c r="G2292" t="s">
        <v>1367</v>
      </c>
      <c r="H2292">
        <v>-1000</v>
      </c>
    </row>
    <row r="2293" spans="1:8" ht="12.75">
      <c r="A2293" s="962" t="s">
        <v>1360</v>
      </c>
      <c r="B2293" t="s">
        <v>764</v>
      </c>
      <c r="C2293" t="s">
        <v>390</v>
      </c>
      <c r="D2293" t="s">
        <v>549</v>
      </c>
      <c r="E2293" t="s">
        <v>1434</v>
      </c>
      <c r="F2293" t="s">
        <v>115</v>
      </c>
      <c r="G2293" t="s">
        <v>1368</v>
      </c>
      <c r="H2293">
        <v>-1000</v>
      </c>
    </row>
    <row r="2294" spans="1:8" ht="12.75">
      <c r="A2294" s="962" t="s">
        <v>1360</v>
      </c>
      <c r="B2294" t="s">
        <v>764</v>
      </c>
      <c r="C2294" t="s">
        <v>390</v>
      </c>
      <c r="D2294" t="s">
        <v>549</v>
      </c>
      <c r="E2294" t="s">
        <v>1434</v>
      </c>
      <c r="F2294" t="s">
        <v>116</v>
      </c>
      <c r="G2294" t="s">
        <v>1350</v>
      </c>
      <c r="H2294">
        <v>400</v>
      </c>
    </row>
    <row r="2295" spans="1:8" ht="12.75">
      <c r="A2295" s="962" t="s">
        <v>1360</v>
      </c>
      <c r="B2295" t="s">
        <v>764</v>
      </c>
      <c r="C2295" t="s">
        <v>390</v>
      </c>
      <c r="D2295" t="s">
        <v>549</v>
      </c>
      <c r="E2295" t="s">
        <v>1434</v>
      </c>
      <c r="F2295" t="s">
        <v>116</v>
      </c>
      <c r="G2295" t="s">
        <v>1361</v>
      </c>
      <c r="H2295">
        <v>400</v>
      </c>
    </row>
    <row r="2296" spans="1:8" ht="12.75">
      <c r="A2296" s="962" t="s">
        <v>1360</v>
      </c>
      <c r="B2296" t="s">
        <v>764</v>
      </c>
      <c r="C2296" t="s">
        <v>390</v>
      </c>
      <c r="D2296" t="s">
        <v>549</v>
      </c>
      <c r="E2296" t="s">
        <v>1434</v>
      </c>
      <c r="F2296" t="s">
        <v>116</v>
      </c>
      <c r="G2296" t="s">
        <v>1362</v>
      </c>
      <c r="H2296">
        <v>400</v>
      </c>
    </row>
    <row r="2297" spans="1:8" ht="12.75">
      <c r="A2297" s="962" t="s">
        <v>1360</v>
      </c>
      <c r="B2297" t="s">
        <v>764</v>
      </c>
      <c r="C2297" t="s">
        <v>390</v>
      </c>
      <c r="D2297" t="s">
        <v>549</v>
      </c>
      <c r="E2297" t="s">
        <v>1434</v>
      </c>
      <c r="F2297" t="s">
        <v>116</v>
      </c>
      <c r="G2297" t="s">
        <v>1351</v>
      </c>
      <c r="H2297">
        <v>400</v>
      </c>
    </row>
    <row r="2298" spans="1:8" ht="12.75">
      <c r="A2298" s="962" t="s">
        <v>1360</v>
      </c>
      <c r="B2298" t="s">
        <v>764</v>
      </c>
      <c r="C2298" t="s">
        <v>390</v>
      </c>
      <c r="D2298" t="s">
        <v>549</v>
      </c>
      <c r="E2298" t="s">
        <v>1434</v>
      </c>
      <c r="F2298" t="s">
        <v>116</v>
      </c>
      <c r="G2298" t="s">
        <v>1352</v>
      </c>
      <c r="H2298">
        <v>400</v>
      </c>
    </row>
    <row r="2299" spans="1:8" ht="12.75">
      <c r="A2299" s="962" t="s">
        <v>1360</v>
      </c>
      <c r="B2299" t="s">
        <v>764</v>
      </c>
      <c r="C2299" t="s">
        <v>390</v>
      </c>
      <c r="D2299" t="s">
        <v>549</v>
      </c>
      <c r="E2299" t="s">
        <v>1434</v>
      </c>
      <c r="F2299" t="s">
        <v>116</v>
      </c>
      <c r="G2299" t="s">
        <v>1363</v>
      </c>
      <c r="H2299">
        <v>400</v>
      </c>
    </row>
    <row r="2300" spans="1:8" ht="12.75">
      <c r="A2300" s="962" t="s">
        <v>1360</v>
      </c>
      <c r="B2300" t="s">
        <v>764</v>
      </c>
      <c r="C2300" t="s">
        <v>390</v>
      </c>
      <c r="D2300" t="s">
        <v>549</v>
      </c>
      <c r="E2300" t="s">
        <v>1434</v>
      </c>
      <c r="F2300" t="s">
        <v>116</v>
      </c>
      <c r="G2300" t="s">
        <v>1364</v>
      </c>
      <c r="H2300">
        <v>400</v>
      </c>
    </row>
    <row r="2301" spans="1:8" ht="12.75">
      <c r="A2301" s="962" t="s">
        <v>1360</v>
      </c>
      <c r="B2301" t="s">
        <v>764</v>
      </c>
      <c r="C2301" t="s">
        <v>390</v>
      </c>
      <c r="D2301" t="s">
        <v>549</v>
      </c>
      <c r="E2301" t="s">
        <v>1434</v>
      </c>
      <c r="F2301" t="s">
        <v>116</v>
      </c>
      <c r="G2301" t="s">
        <v>1353</v>
      </c>
      <c r="H2301">
        <v>400</v>
      </c>
    </row>
    <row r="2302" spans="1:8" ht="12.75">
      <c r="A2302" s="962" t="s">
        <v>1360</v>
      </c>
      <c r="B2302" t="s">
        <v>764</v>
      </c>
      <c r="C2302" t="s">
        <v>390</v>
      </c>
      <c r="D2302" t="s">
        <v>549</v>
      </c>
      <c r="E2302" t="s">
        <v>1434</v>
      </c>
      <c r="F2302" t="s">
        <v>116</v>
      </c>
      <c r="G2302" t="s">
        <v>1365</v>
      </c>
      <c r="H2302">
        <v>400</v>
      </c>
    </row>
    <row r="2303" spans="1:8" ht="12.75">
      <c r="A2303" s="962" t="s">
        <v>1360</v>
      </c>
      <c r="B2303" t="s">
        <v>764</v>
      </c>
      <c r="C2303" t="s">
        <v>390</v>
      </c>
      <c r="D2303" t="s">
        <v>549</v>
      </c>
      <c r="E2303" t="s">
        <v>1434</v>
      </c>
      <c r="F2303" t="s">
        <v>116</v>
      </c>
      <c r="G2303" t="s">
        <v>1366</v>
      </c>
      <c r="H2303">
        <v>400</v>
      </c>
    </row>
    <row r="2304" spans="1:8" ht="12.75">
      <c r="A2304" s="962" t="s">
        <v>1360</v>
      </c>
      <c r="B2304" t="s">
        <v>764</v>
      </c>
      <c r="C2304" t="s">
        <v>390</v>
      </c>
      <c r="D2304" t="s">
        <v>549</v>
      </c>
      <c r="E2304" t="s">
        <v>1434</v>
      </c>
      <c r="F2304" t="s">
        <v>116</v>
      </c>
      <c r="G2304" t="s">
        <v>1367</v>
      </c>
      <c r="H2304">
        <v>400</v>
      </c>
    </row>
    <row r="2305" spans="1:8" ht="12.75">
      <c r="A2305" s="962" t="s">
        <v>1360</v>
      </c>
      <c r="B2305" t="s">
        <v>764</v>
      </c>
      <c r="C2305" t="s">
        <v>390</v>
      </c>
      <c r="D2305" t="s">
        <v>549</v>
      </c>
      <c r="E2305" t="s">
        <v>1434</v>
      </c>
      <c r="F2305" t="s">
        <v>116</v>
      </c>
      <c r="G2305" t="s">
        <v>1368</v>
      </c>
      <c r="H2305">
        <v>400</v>
      </c>
    </row>
    <row r="2306" spans="1:8" ht="12.75">
      <c r="A2306" s="962" t="s">
        <v>1360</v>
      </c>
      <c r="B2306" t="s">
        <v>764</v>
      </c>
      <c r="C2306" t="s">
        <v>390</v>
      </c>
      <c r="D2306" t="s">
        <v>549</v>
      </c>
      <c r="E2306" t="s">
        <v>1483</v>
      </c>
      <c r="F2306" t="s">
        <v>115</v>
      </c>
      <c r="G2306" t="s">
        <v>1350</v>
      </c>
      <c r="H2306">
        <v>50</v>
      </c>
    </row>
    <row r="2307" spans="1:8" ht="12.75">
      <c r="A2307" s="962" t="s">
        <v>1360</v>
      </c>
      <c r="B2307" t="s">
        <v>764</v>
      </c>
      <c r="C2307" t="s">
        <v>390</v>
      </c>
      <c r="D2307" t="s">
        <v>549</v>
      </c>
      <c r="E2307" t="s">
        <v>1483</v>
      </c>
      <c r="F2307" t="s">
        <v>115</v>
      </c>
      <c r="G2307" t="s">
        <v>1361</v>
      </c>
      <c r="H2307">
        <v>50</v>
      </c>
    </row>
    <row r="2308" spans="1:8" ht="12.75">
      <c r="A2308" s="962" t="s">
        <v>1360</v>
      </c>
      <c r="B2308" t="s">
        <v>764</v>
      </c>
      <c r="C2308" t="s">
        <v>390</v>
      </c>
      <c r="D2308" t="s">
        <v>549</v>
      </c>
      <c r="E2308" t="s">
        <v>1483</v>
      </c>
      <c r="F2308" t="s">
        <v>115</v>
      </c>
      <c r="G2308" t="s">
        <v>1362</v>
      </c>
      <c r="H2308">
        <v>50</v>
      </c>
    </row>
    <row r="2309" spans="1:8" ht="12.75">
      <c r="A2309" s="962" t="s">
        <v>1360</v>
      </c>
      <c r="B2309" t="s">
        <v>764</v>
      </c>
      <c r="C2309" t="s">
        <v>390</v>
      </c>
      <c r="D2309" t="s">
        <v>549</v>
      </c>
      <c r="E2309" t="s">
        <v>1483</v>
      </c>
      <c r="F2309" t="s">
        <v>115</v>
      </c>
      <c r="G2309" t="s">
        <v>1351</v>
      </c>
      <c r="H2309">
        <v>50</v>
      </c>
    </row>
    <row r="2310" spans="1:8" ht="12.75">
      <c r="A2310" s="962" t="s">
        <v>1360</v>
      </c>
      <c r="B2310" t="s">
        <v>764</v>
      </c>
      <c r="C2310" t="s">
        <v>390</v>
      </c>
      <c r="D2310" t="s">
        <v>549</v>
      </c>
      <c r="E2310" t="s">
        <v>1483</v>
      </c>
      <c r="F2310" t="s">
        <v>115</v>
      </c>
      <c r="G2310" t="s">
        <v>1352</v>
      </c>
      <c r="H2310">
        <v>50</v>
      </c>
    </row>
    <row r="2311" spans="1:8" ht="12.75">
      <c r="A2311" s="962" t="s">
        <v>1360</v>
      </c>
      <c r="B2311" t="s">
        <v>764</v>
      </c>
      <c r="C2311" t="s">
        <v>390</v>
      </c>
      <c r="D2311" t="s">
        <v>549</v>
      </c>
      <c r="E2311" t="s">
        <v>1483</v>
      </c>
      <c r="F2311" t="s">
        <v>115</v>
      </c>
      <c r="G2311" t="s">
        <v>1363</v>
      </c>
      <c r="H2311">
        <v>50</v>
      </c>
    </row>
    <row r="2312" spans="1:8" ht="12.75">
      <c r="A2312" s="962" t="s">
        <v>1360</v>
      </c>
      <c r="B2312" t="s">
        <v>764</v>
      </c>
      <c r="C2312" t="s">
        <v>390</v>
      </c>
      <c r="D2312" t="s">
        <v>549</v>
      </c>
      <c r="E2312" t="s">
        <v>1483</v>
      </c>
      <c r="F2312" t="s">
        <v>115</v>
      </c>
      <c r="G2312" t="s">
        <v>1364</v>
      </c>
      <c r="H2312">
        <v>50</v>
      </c>
    </row>
    <row r="2313" spans="1:8" ht="12.75">
      <c r="A2313" s="962" t="s">
        <v>1360</v>
      </c>
      <c r="B2313" t="s">
        <v>764</v>
      </c>
      <c r="C2313" t="s">
        <v>390</v>
      </c>
      <c r="D2313" t="s">
        <v>549</v>
      </c>
      <c r="E2313" t="s">
        <v>1483</v>
      </c>
      <c r="F2313" t="s">
        <v>115</v>
      </c>
      <c r="G2313" t="s">
        <v>1353</v>
      </c>
      <c r="H2313">
        <v>50</v>
      </c>
    </row>
    <row r="2314" spans="1:8" ht="12.75">
      <c r="A2314" s="962" t="s">
        <v>1360</v>
      </c>
      <c r="B2314" t="s">
        <v>764</v>
      </c>
      <c r="C2314" t="s">
        <v>390</v>
      </c>
      <c r="D2314" t="s">
        <v>549</v>
      </c>
      <c r="E2314" t="s">
        <v>1483</v>
      </c>
      <c r="F2314" t="s">
        <v>115</v>
      </c>
      <c r="G2314" t="s">
        <v>1365</v>
      </c>
      <c r="H2314">
        <v>50</v>
      </c>
    </row>
    <row r="2315" spans="1:8" ht="12.75">
      <c r="A2315" s="962" t="s">
        <v>1360</v>
      </c>
      <c r="B2315" t="s">
        <v>764</v>
      </c>
      <c r="C2315" t="s">
        <v>390</v>
      </c>
      <c r="D2315" t="s">
        <v>549</v>
      </c>
      <c r="E2315" t="s">
        <v>1483</v>
      </c>
      <c r="F2315" t="s">
        <v>115</v>
      </c>
      <c r="G2315" t="s">
        <v>1366</v>
      </c>
      <c r="H2315">
        <v>50</v>
      </c>
    </row>
    <row r="2316" spans="1:8" ht="12.75">
      <c r="A2316" s="962" t="s">
        <v>1360</v>
      </c>
      <c r="B2316" t="s">
        <v>764</v>
      </c>
      <c r="C2316" t="s">
        <v>390</v>
      </c>
      <c r="D2316" t="s">
        <v>549</v>
      </c>
      <c r="E2316" t="s">
        <v>1483</v>
      </c>
      <c r="F2316" t="s">
        <v>115</v>
      </c>
      <c r="G2316" t="s">
        <v>1367</v>
      </c>
      <c r="H2316">
        <v>50</v>
      </c>
    </row>
    <row r="2317" spans="1:8" ht="12.75">
      <c r="A2317" s="962" t="s">
        <v>1360</v>
      </c>
      <c r="B2317" t="s">
        <v>764</v>
      </c>
      <c r="C2317" t="s">
        <v>390</v>
      </c>
      <c r="D2317" t="s">
        <v>549</v>
      </c>
      <c r="E2317" t="s">
        <v>1483</v>
      </c>
      <c r="F2317" t="s">
        <v>115</v>
      </c>
      <c r="G2317" t="s">
        <v>1368</v>
      </c>
      <c r="H2317">
        <v>50</v>
      </c>
    </row>
    <row r="2318" spans="1:8" ht="12.75">
      <c r="A2318" s="962" t="s">
        <v>1360</v>
      </c>
      <c r="B2318" t="s">
        <v>764</v>
      </c>
      <c r="C2318" t="s">
        <v>390</v>
      </c>
      <c r="D2318" t="s">
        <v>549</v>
      </c>
      <c r="E2318" t="s">
        <v>1483</v>
      </c>
      <c r="F2318" t="s">
        <v>1238</v>
      </c>
      <c r="G2318" t="s">
        <v>1350</v>
      </c>
      <c r="H2318">
        <v>1147</v>
      </c>
    </row>
    <row r="2319" spans="1:8" ht="12.75">
      <c r="A2319" s="962" t="s">
        <v>1360</v>
      </c>
      <c r="B2319" t="s">
        <v>764</v>
      </c>
      <c r="C2319" t="s">
        <v>390</v>
      </c>
      <c r="D2319" t="s">
        <v>549</v>
      </c>
      <c r="E2319" t="s">
        <v>1483</v>
      </c>
      <c r="F2319" t="s">
        <v>1238</v>
      </c>
      <c r="G2319" t="s">
        <v>1361</v>
      </c>
      <c r="H2319">
        <v>1147</v>
      </c>
    </row>
    <row r="2320" spans="1:8" ht="12.75">
      <c r="A2320" s="962" t="s">
        <v>1360</v>
      </c>
      <c r="B2320" t="s">
        <v>764</v>
      </c>
      <c r="C2320" t="s">
        <v>390</v>
      </c>
      <c r="D2320" t="s">
        <v>549</v>
      </c>
      <c r="E2320" t="s">
        <v>1483</v>
      </c>
      <c r="F2320" t="s">
        <v>1238</v>
      </c>
      <c r="G2320" t="s">
        <v>1362</v>
      </c>
      <c r="H2320">
        <v>1147</v>
      </c>
    </row>
    <row r="2321" spans="1:8" ht="12.75">
      <c r="A2321" s="962" t="s">
        <v>1360</v>
      </c>
      <c r="B2321" t="s">
        <v>764</v>
      </c>
      <c r="C2321" t="s">
        <v>390</v>
      </c>
      <c r="D2321" t="s">
        <v>549</v>
      </c>
      <c r="E2321" t="s">
        <v>1483</v>
      </c>
      <c r="F2321" t="s">
        <v>1238</v>
      </c>
      <c r="G2321" t="s">
        <v>1351</v>
      </c>
      <c r="H2321">
        <v>1147</v>
      </c>
    </row>
    <row r="2322" spans="1:8" ht="12.75">
      <c r="A2322" s="962" t="s">
        <v>1360</v>
      </c>
      <c r="B2322" t="s">
        <v>764</v>
      </c>
      <c r="C2322" t="s">
        <v>390</v>
      </c>
      <c r="D2322" t="s">
        <v>549</v>
      </c>
      <c r="E2322" t="s">
        <v>1483</v>
      </c>
      <c r="F2322" t="s">
        <v>1238</v>
      </c>
      <c r="G2322" t="s">
        <v>1352</v>
      </c>
      <c r="H2322">
        <v>1147</v>
      </c>
    </row>
    <row r="2323" spans="1:8" ht="12.75">
      <c r="A2323" s="962" t="s">
        <v>1360</v>
      </c>
      <c r="B2323" t="s">
        <v>764</v>
      </c>
      <c r="C2323" t="s">
        <v>390</v>
      </c>
      <c r="D2323" t="s">
        <v>549</v>
      </c>
      <c r="E2323" t="s">
        <v>1483</v>
      </c>
      <c r="F2323" t="s">
        <v>1238</v>
      </c>
      <c r="G2323" t="s">
        <v>1363</v>
      </c>
      <c r="H2323">
        <v>1147</v>
      </c>
    </row>
    <row r="2324" spans="1:8" ht="12.75">
      <c r="A2324" s="962" t="s">
        <v>1360</v>
      </c>
      <c r="B2324" t="s">
        <v>764</v>
      </c>
      <c r="C2324" t="s">
        <v>390</v>
      </c>
      <c r="D2324" t="s">
        <v>549</v>
      </c>
      <c r="E2324" t="s">
        <v>1483</v>
      </c>
      <c r="F2324" t="s">
        <v>1238</v>
      </c>
      <c r="G2324" t="s">
        <v>1364</v>
      </c>
      <c r="H2324">
        <v>1147</v>
      </c>
    </row>
    <row r="2325" spans="1:8" ht="12.75">
      <c r="A2325" s="962" t="s">
        <v>1360</v>
      </c>
      <c r="B2325" t="s">
        <v>764</v>
      </c>
      <c r="C2325" t="s">
        <v>390</v>
      </c>
      <c r="D2325" t="s">
        <v>549</v>
      </c>
      <c r="E2325" t="s">
        <v>1483</v>
      </c>
      <c r="F2325" t="s">
        <v>1238</v>
      </c>
      <c r="G2325" t="s">
        <v>1353</v>
      </c>
      <c r="H2325">
        <v>1147</v>
      </c>
    </row>
    <row r="2326" spans="1:8" ht="12.75">
      <c r="A2326" s="962" t="s">
        <v>1360</v>
      </c>
      <c r="B2326" t="s">
        <v>764</v>
      </c>
      <c r="C2326" t="s">
        <v>390</v>
      </c>
      <c r="D2326" t="s">
        <v>549</v>
      </c>
      <c r="E2326" t="s">
        <v>1483</v>
      </c>
      <c r="F2326" t="s">
        <v>1238</v>
      </c>
      <c r="G2326" t="s">
        <v>1365</v>
      </c>
      <c r="H2326">
        <v>1147</v>
      </c>
    </row>
    <row r="2327" spans="1:8" ht="12.75">
      <c r="A2327" s="962" t="s">
        <v>1360</v>
      </c>
      <c r="B2327" t="s">
        <v>764</v>
      </c>
      <c r="C2327" t="s">
        <v>390</v>
      </c>
      <c r="D2327" t="s">
        <v>549</v>
      </c>
      <c r="E2327" t="s">
        <v>1483</v>
      </c>
      <c r="F2327" t="s">
        <v>1238</v>
      </c>
      <c r="G2327" t="s">
        <v>1366</v>
      </c>
      <c r="H2327">
        <v>1147</v>
      </c>
    </row>
    <row r="2328" spans="1:8" ht="12.75">
      <c r="A2328" s="962" t="s">
        <v>1360</v>
      </c>
      <c r="B2328" t="s">
        <v>764</v>
      </c>
      <c r="C2328" t="s">
        <v>390</v>
      </c>
      <c r="D2328" t="s">
        <v>549</v>
      </c>
      <c r="E2328" t="s">
        <v>1483</v>
      </c>
      <c r="F2328" t="s">
        <v>1238</v>
      </c>
      <c r="G2328" t="s">
        <v>1367</v>
      </c>
      <c r="H2328">
        <v>1147</v>
      </c>
    </row>
    <row r="2329" spans="1:8" ht="12.75">
      <c r="A2329" s="962" t="s">
        <v>1360</v>
      </c>
      <c r="B2329" t="s">
        <v>764</v>
      </c>
      <c r="C2329" t="s">
        <v>390</v>
      </c>
      <c r="D2329" t="s">
        <v>549</v>
      </c>
      <c r="E2329" t="s">
        <v>1483</v>
      </c>
      <c r="F2329" t="s">
        <v>1238</v>
      </c>
      <c r="G2329" t="s">
        <v>1368</v>
      </c>
      <c r="H2329">
        <v>1147</v>
      </c>
    </row>
    <row r="2330" spans="1:8" ht="12.75">
      <c r="A2330" s="962" t="s">
        <v>1360</v>
      </c>
      <c r="B2330" t="s">
        <v>764</v>
      </c>
      <c r="C2330" t="s">
        <v>390</v>
      </c>
      <c r="D2330" t="s">
        <v>549</v>
      </c>
      <c r="E2330" t="s">
        <v>1483</v>
      </c>
      <c r="F2330" t="s">
        <v>116</v>
      </c>
      <c r="G2330" t="s">
        <v>1350</v>
      </c>
      <c r="H2330">
        <v>13714</v>
      </c>
    </row>
    <row r="2331" spans="1:8" ht="12.75">
      <c r="A2331" s="962" t="s">
        <v>1360</v>
      </c>
      <c r="B2331" t="s">
        <v>764</v>
      </c>
      <c r="C2331" t="s">
        <v>390</v>
      </c>
      <c r="D2331" t="s">
        <v>549</v>
      </c>
      <c r="E2331" t="s">
        <v>1483</v>
      </c>
      <c r="F2331" t="s">
        <v>116</v>
      </c>
      <c r="G2331" t="s">
        <v>1361</v>
      </c>
      <c r="H2331">
        <v>13714</v>
      </c>
    </row>
    <row r="2332" spans="1:8" ht="12.75">
      <c r="A2332" s="962" t="s">
        <v>1360</v>
      </c>
      <c r="B2332" t="s">
        <v>764</v>
      </c>
      <c r="C2332" t="s">
        <v>390</v>
      </c>
      <c r="D2332" t="s">
        <v>549</v>
      </c>
      <c r="E2332" t="s">
        <v>1483</v>
      </c>
      <c r="F2332" t="s">
        <v>116</v>
      </c>
      <c r="G2332" t="s">
        <v>1362</v>
      </c>
      <c r="H2332">
        <v>13714</v>
      </c>
    </row>
    <row r="2333" spans="1:8" ht="12.75">
      <c r="A2333" s="962" t="s">
        <v>1360</v>
      </c>
      <c r="B2333" t="s">
        <v>764</v>
      </c>
      <c r="C2333" t="s">
        <v>390</v>
      </c>
      <c r="D2333" t="s">
        <v>549</v>
      </c>
      <c r="E2333" t="s">
        <v>1483</v>
      </c>
      <c r="F2333" t="s">
        <v>116</v>
      </c>
      <c r="G2333" t="s">
        <v>1351</v>
      </c>
      <c r="H2333">
        <v>13714</v>
      </c>
    </row>
    <row r="2334" spans="1:8" ht="12.75">
      <c r="A2334" s="962" t="s">
        <v>1360</v>
      </c>
      <c r="B2334" t="s">
        <v>764</v>
      </c>
      <c r="C2334" t="s">
        <v>390</v>
      </c>
      <c r="D2334" t="s">
        <v>549</v>
      </c>
      <c r="E2334" t="s">
        <v>1483</v>
      </c>
      <c r="F2334" t="s">
        <v>116</v>
      </c>
      <c r="G2334" t="s">
        <v>1352</v>
      </c>
      <c r="H2334">
        <v>13714</v>
      </c>
    </row>
    <row r="2335" spans="1:8" ht="12.75">
      <c r="A2335" s="962" t="s">
        <v>1360</v>
      </c>
      <c r="B2335" t="s">
        <v>764</v>
      </c>
      <c r="C2335" t="s">
        <v>390</v>
      </c>
      <c r="D2335" t="s">
        <v>549</v>
      </c>
      <c r="E2335" t="s">
        <v>1483</v>
      </c>
      <c r="F2335" t="s">
        <v>116</v>
      </c>
      <c r="G2335" t="s">
        <v>1363</v>
      </c>
      <c r="H2335">
        <v>13714</v>
      </c>
    </row>
    <row r="2336" spans="1:8" ht="12.75">
      <c r="A2336" s="962" t="s">
        <v>1360</v>
      </c>
      <c r="B2336" t="s">
        <v>764</v>
      </c>
      <c r="C2336" t="s">
        <v>390</v>
      </c>
      <c r="D2336" t="s">
        <v>549</v>
      </c>
      <c r="E2336" t="s">
        <v>1483</v>
      </c>
      <c r="F2336" t="s">
        <v>116</v>
      </c>
      <c r="G2336" t="s">
        <v>1364</v>
      </c>
      <c r="H2336">
        <v>13714</v>
      </c>
    </row>
    <row r="2337" spans="1:8" ht="12.75">
      <c r="A2337" s="962" t="s">
        <v>1360</v>
      </c>
      <c r="B2337" t="s">
        <v>764</v>
      </c>
      <c r="C2337" t="s">
        <v>390</v>
      </c>
      <c r="D2337" t="s">
        <v>549</v>
      </c>
      <c r="E2337" t="s">
        <v>1483</v>
      </c>
      <c r="F2337" t="s">
        <v>116</v>
      </c>
      <c r="G2337" t="s">
        <v>1353</v>
      </c>
      <c r="H2337">
        <v>13714</v>
      </c>
    </row>
    <row r="2338" spans="1:8" ht="12.75">
      <c r="A2338" s="962" t="s">
        <v>1360</v>
      </c>
      <c r="B2338" t="s">
        <v>764</v>
      </c>
      <c r="C2338" t="s">
        <v>390</v>
      </c>
      <c r="D2338" t="s">
        <v>549</v>
      </c>
      <c r="E2338" t="s">
        <v>1483</v>
      </c>
      <c r="F2338" t="s">
        <v>116</v>
      </c>
      <c r="G2338" t="s">
        <v>1365</v>
      </c>
      <c r="H2338">
        <v>13714</v>
      </c>
    </row>
    <row r="2339" spans="1:8" ht="12.75">
      <c r="A2339" s="962" t="s">
        <v>1360</v>
      </c>
      <c r="B2339" t="s">
        <v>764</v>
      </c>
      <c r="C2339" t="s">
        <v>390</v>
      </c>
      <c r="D2339" t="s">
        <v>549</v>
      </c>
      <c r="E2339" t="s">
        <v>1483</v>
      </c>
      <c r="F2339" t="s">
        <v>116</v>
      </c>
      <c r="G2339" t="s">
        <v>1366</v>
      </c>
      <c r="H2339">
        <v>13714</v>
      </c>
    </row>
    <row r="2340" spans="1:8" ht="12.75">
      <c r="A2340" s="962" t="s">
        <v>1360</v>
      </c>
      <c r="B2340" t="s">
        <v>764</v>
      </c>
      <c r="C2340" t="s">
        <v>390</v>
      </c>
      <c r="D2340" t="s">
        <v>549</v>
      </c>
      <c r="E2340" t="s">
        <v>1483</v>
      </c>
      <c r="F2340" t="s">
        <v>116</v>
      </c>
      <c r="G2340" t="s">
        <v>1367</v>
      </c>
      <c r="H2340">
        <v>13714</v>
      </c>
    </row>
    <row r="2341" spans="1:8" ht="12.75">
      <c r="A2341" s="962" t="s">
        <v>1360</v>
      </c>
      <c r="B2341" t="s">
        <v>764</v>
      </c>
      <c r="C2341" t="s">
        <v>390</v>
      </c>
      <c r="D2341" t="s">
        <v>549</v>
      </c>
      <c r="E2341" t="s">
        <v>1483</v>
      </c>
      <c r="F2341" t="s">
        <v>116</v>
      </c>
      <c r="G2341" t="s">
        <v>1368</v>
      </c>
      <c r="H2341">
        <v>13714</v>
      </c>
    </row>
    <row r="2342" spans="1:8" ht="12.75">
      <c r="A2342" s="962" t="s">
        <v>1360</v>
      </c>
      <c r="B2342" t="s">
        <v>787</v>
      </c>
      <c r="C2342" t="s">
        <v>390</v>
      </c>
      <c r="D2342" t="s">
        <v>1269</v>
      </c>
      <c r="E2342" t="s">
        <v>1484</v>
      </c>
      <c r="F2342" t="s">
        <v>115</v>
      </c>
      <c r="G2342" t="s">
        <v>1350</v>
      </c>
      <c r="H2342">
        <v>39737</v>
      </c>
    </row>
    <row r="2343" spans="1:8" ht="12.75">
      <c r="A2343" s="962" t="s">
        <v>1360</v>
      </c>
      <c r="B2343" t="s">
        <v>787</v>
      </c>
      <c r="C2343" t="s">
        <v>390</v>
      </c>
      <c r="D2343" t="s">
        <v>1269</v>
      </c>
      <c r="E2343" t="s">
        <v>1484</v>
      </c>
      <c r="F2343" t="s">
        <v>115</v>
      </c>
      <c r="G2343" t="s">
        <v>1361</v>
      </c>
      <c r="H2343">
        <v>39737</v>
      </c>
    </row>
    <row r="2344" spans="1:8" ht="12.75">
      <c r="A2344" s="962" t="s">
        <v>1360</v>
      </c>
      <c r="B2344" t="s">
        <v>787</v>
      </c>
      <c r="C2344" t="s">
        <v>390</v>
      </c>
      <c r="D2344" t="s">
        <v>1269</v>
      </c>
      <c r="E2344" t="s">
        <v>1484</v>
      </c>
      <c r="F2344" t="s">
        <v>115</v>
      </c>
      <c r="G2344" t="s">
        <v>1362</v>
      </c>
      <c r="H2344">
        <v>39737</v>
      </c>
    </row>
    <row r="2345" spans="1:8" ht="12.75">
      <c r="A2345" s="962" t="s">
        <v>1360</v>
      </c>
      <c r="B2345" t="s">
        <v>787</v>
      </c>
      <c r="C2345" t="s">
        <v>390</v>
      </c>
      <c r="D2345" t="s">
        <v>1269</v>
      </c>
      <c r="E2345" t="s">
        <v>1484</v>
      </c>
      <c r="F2345" t="s">
        <v>115</v>
      </c>
      <c r="G2345" t="s">
        <v>1351</v>
      </c>
      <c r="H2345">
        <v>39737</v>
      </c>
    </row>
    <row r="2346" spans="1:8" ht="12.75">
      <c r="A2346" s="962" t="s">
        <v>1360</v>
      </c>
      <c r="B2346" t="s">
        <v>787</v>
      </c>
      <c r="C2346" t="s">
        <v>390</v>
      </c>
      <c r="D2346" t="s">
        <v>1269</v>
      </c>
      <c r="E2346" t="s">
        <v>1484</v>
      </c>
      <c r="F2346" t="s">
        <v>115</v>
      </c>
      <c r="G2346" t="s">
        <v>1352</v>
      </c>
      <c r="H2346">
        <v>39737</v>
      </c>
    </row>
    <row r="2347" spans="1:8" ht="12.75">
      <c r="A2347" s="962" t="s">
        <v>1360</v>
      </c>
      <c r="B2347" t="s">
        <v>787</v>
      </c>
      <c r="C2347" t="s">
        <v>390</v>
      </c>
      <c r="D2347" t="s">
        <v>1269</v>
      </c>
      <c r="E2347" t="s">
        <v>1484</v>
      </c>
      <c r="F2347" t="s">
        <v>115</v>
      </c>
      <c r="G2347" t="s">
        <v>1363</v>
      </c>
      <c r="H2347">
        <v>39737</v>
      </c>
    </row>
    <row r="2348" spans="1:8" ht="12.75">
      <c r="A2348" s="962" t="s">
        <v>1360</v>
      </c>
      <c r="B2348" t="s">
        <v>787</v>
      </c>
      <c r="C2348" t="s">
        <v>390</v>
      </c>
      <c r="D2348" t="s">
        <v>1269</v>
      </c>
      <c r="E2348" t="s">
        <v>1484</v>
      </c>
      <c r="F2348" t="s">
        <v>115</v>
      </c>
      <c r="G2348" t="s">
        <v>1364</v>
      </c>
      <c r="H2348">
        <v>39737</v>
      </c>
    </row>
    <row r="2349" spans="1:8" ht="12.75">
      <c r="A2349" s="962" t="s">
        <v>1360</v>
      </c>
      <c r="B2349" t="s">
        <v>787</v>
      </c>
      <c r="C2349" t="s">
        <v>390</v>
      </c>
      <c r="D2349" t="s">
        <v>1269</v>
      </c>
      <c r="E2349" t="s">
        <v>1484</v>
      </c>
      <c r="F2349" t="s">
        <v>115</v>
      </c>
      <c r="G2349" t="s">
        <v>1353</v>
      </c>
      <c r="H2349">
        <v>39737</v>
      </c>
    </row>
    <row r="2350" spans="1:8" ht="12.75">
      <c r="A2350" s="962" t="s">
        <v>1360</v>
      </c>
      <c r="B2350" t="s">
        <v>787</v>
      </c>
      <c r="C2350" t="s">
        <v>390</v>
      </c>
      <c r="D2350" t="s">
        <v>1269</v>
      </c>
      <c r="E2350" t="s">
        <v>1484</v>
      </c>
      <c r="F2350" t="s">
        <v>115</v>
      </c>
      <c r="G2350" t="s">
        <v>1365</v>
      </c>
      <c r="H2350">
        <v>39737</v>
      </c>
    </row>
    <row r="2351" spans="1:8" ht="12.75">
      <c r="A2351" s="962" t="s">
        <v>1360</v>
      </c>
      <c r="B2351" t="s">
        <v>787</v>
      </c>
      <c r="C2351" t="s">
        <v>390</v>
      </c>
      <c r="D2351" t="s">
        <v>1269</v>
      </c>
      <c r="E2351" t="s">
        <v>1484</v>
      </c>
      <c r="F2351" t="s">
        <v>115</v>
      </c>
      <c r="G2351" t="s">
        <v>1366</v>
      </c>
      <c r="H2351">
        <v>39737</v>
      </c>
    </row>
    <row r="2352" spans="1:8" ht="12.75">
      <c r="A2352" s="962" t="s">
        <v>1360</v>
      </c>
      <c r="B2352" t="s">
        <v>787</v>
      </c>
      <c r="C2352" t="s">
        <v>390</v>
      </c>
      <c r="D2352" t="s">
        <v>1269</v>
      </c>
      <c r="E2352" t="s">
        <v>1484</v>
      </c>
      <c r="F2352" t="s">
        <v>115</v>
      </c>
      <c r="G2352" t="s">
        <v>1367</v>
      </c>
      <c r="H2352">
        <v>39737</v>
      </c>
    </row>
    <row r="2353" spans="1:8" ht="12.75">
      <c r="A2353" s="962" t="s">
        <v>1360</v>
      </c>
      <c r="B2353" t="s">
        <v>787</v>
      </c>
      <c r="C2353" t="s">
        <v>390</v>
      </c>
      <c r="D2353" t="s">
        <v>1269</v>
      </c>
      <c r="E2353" t="s">
        <v>1484</v>
      </c>
      <c r="F2353" t="s">
        <v>115</v>
      </c>
      <c r="G2353" t="s">
        <v>1368</v>
      </c>
      <c r="H2353">
        <v>39737</v>
      </c>
    </row>
    <row r="2354" spans="1:8" ht="12.75">
      <c r="A2354" s="962" t="s">
        <v>1360</v>
      </c>
      <c r="B2354" t="s">
        <v>780</v>
      </c>
      <c r="C2354" t="s">
        <v>390</v>
      </c>
      <c r="D2354" t="s">
        <v>549</v>
      </c>
      <c r="E2354" t="s">
        <v>1434</v>
      </c>
      <c r="F2354" t="s">
        <v>115</v>
      </c>
      <c r="G2354" t="s">
        <v>1350</v>
      </c>
      <c r="H2354">
        <v>2000</v>
      </c>
    </row>
    <row r="2355" spans="1:8" ht="12.75">
      <c r="A2355" s="962" t="s">
        <v>1360</v>
      </c>
      <c r="B2355" t="s">
        <v>780</v>
      </c>
      <c r="C2355" t="s">
        <v>390</v>
      </c>
      <c r="D2355" t="s">
        <v>549</v>
      </c>
      <c r="E2355" t="s">
        <v>1434</v>
      </c>
      <c r="F2355" t="s">
        <v>115</v>
      </c>
      <c r="G2355" t="s">
        <v>1361</v>
      </c>
      <c r="H2355">
        <v>2000</v>
      </c>
    </row>
    <row r="2356" spans="1:8" ht="12.75">
      <c r="A2356" s="962" t="s">
        <v>1360</v>
      </c>
      <c r="B2356" t="s">
        <v>780</v>
      </c>
      <c r="C2356" t="s">
        <v>390</v>
      </c>
      <c r="D2356" t="s">
        <v>549</v>
      </c>
      <c r="E2356" t="s">
        <v>1434</v>
      </c>
      <c r="F2356" t="s">
        <v>115</v>
      </c>
      <c r="G2356" t="s">
        <v>1362</v>
      </c>
      <c r="H2356">
        <v>2000</v>
      </c>
    </row>
    <row r="2357" spans="1:8" ht="12.75">
      <c r="A2357" s="962" t="s">
        <v>1360</v>
      </c>
      <c r="B2357" t="s">
        <v>780</v>
      </c>
      <c r="C2357" t="s">
        <v>390</v>
      </c>
      <c r="D2357" t="s">
        <v>549</v>
      </c>
      <c r="E2357" t="s">
        <v>1434</v>
      </c>
      <c r="F2357" t="s">
        <v>115</v>
      </c>
      <c r="G2357" t="s">
        <v>1351</v>
      </c>
      <c r="H2357">
        <v>2000</v>
      </c>
    </row>
    <row r="2358" spans="1:8" ht="12.75">
      <c r="A2358" s="962" t="s">
        <v>1360</v>
      </c>
      <c r="B2358" t="s">
        <v>780</v>
      </c>
      <c r="C2358" t="s">
        <v>390</v>
      </c>
      <c r="D2358" t="s">
        <v>549</v>
      </c>
      <c r="E2358" t="s">
        <v>1434</v>
      </c>
      <c r="F2358" t="s">
        <v>115</v>
      </c>
      <c r="G2358" t="s">
        <v>1352</v>
      </c>
      <c r="H2358">
        <v>2000</v>
      </c>
    </row>
    <row r="2359" spans="1:8" ht="12.75">
      <c r="A2359" s="962" t="s">
        <v>1360</v>
      </c>
      <c r="B2359" t="s">
        <v>780</v>
      </c>
      <c r="C2359" t="s">
        <v>390</v>
      </c>
      <c r="D2359" t="s">
        <v>549</v>
      </c>
      <c r="E2359" t="s">
        <v>1434</v>
      </c>
      <c r="F2359" t="s">
        <v>115</v>
      </c>
      <c r="G2359" t="s">
        <v>1363</v>
      </c>
      <c r="H2359">
        <v>2000</v>
      </c>
    </row>
    <row r="2360" spans="1:8" ht="12.75">
      <c r="A2360" s="962" t="s">
        <v>1360</v>
      </c>
      <c r="B2360" t="s">
        <v>780</v>
      </c>
      <c r="C2360" t="s">
        <v>390</v>
      </c>
      <c r="D2360" t="s">
        <v>549</v>
      </c>
      <c r="E2360" t="s">
        <v>1434</v>
      </c>
      <c r="F2360" t="s">
        <v>115</v>
      </c>
      <c r="G2360" t="s">
        <v>1364</v>
      </c>
      <c r="H2360">
        <v>2000</v>
      </c>
    </row>
    <row r="2361" spans="1:8" ht="12.75">
      <c r="A2361" s="962" t="s">
        <v>1360</v>
      </c>
      <c r="B2361" t="s">
        <v>780</v>
      </c>
      <c r="C2361" t="s">
        <v>390</v>
      </c>
      <c r="D2361" t="s">
        <v>549</v>
      </c>
      <c r="E2361" t="s">
        <v>1434</v>
      </c>
      <c r="F2361" t="s">
        <v>115</v>
      </c>
      <c r="G2361" t="s">
        <v>1353</v>
      </c>
      <c r="H2361">
        <v>2000</v>
      </c>
    </row>
    <row r="2362" spans="1:8" ht="12.75">
      <c r="A2362" s="962" t="s">
        <v>1360</v>
      </c>
      <c r="B2362" t="s">
        <v>780</v>
      </c>
      <c r="C2362" t="s">
        <v>390</v>
      </c>
      <c r="D2362" t="s">
        <v>549</v>
      </c>
      <c r="E2362" t="s">
        <v>1434</v>
      </c>
      <c r="F2362" t="s">
        <v>115</v>
      </c>
      <c r="G2362" t="s">
        <v>1365</v>
      </c>
      <c r="H2362">
        <v>2000</v>
      </c>
    </row>
    <row r="2363" spans="1:8" ht="12.75">
      <c r="A2363" s="962" t="s">
        <v>1360</v>
      </c>
      <c r="B2363" t="s">
        <v>780</v>
      </c>
      <c r="C2363" t="s">
        <v>390</v>
      </c>
      <c r="D2363" t="s">
        <v>549</v>
      </c>
      <c r="E2363" t="s">
        <v>1434</v>
      </c>
      <c r="F2363" t="s">
        <v>115</v>
      </c>
      <c r="G2363" t="s">
        <v>1366</v>
      </c>
      <c r="H2363">
        <v>2000</v>
      </c>
    </row>
    <row r="2364" spans="1:8" ht="12.75">
      <c r="A2364" s="962" t="s">
        <v>1360</v>
      </c>
      <c r="B2364" t="s">
        <v>780</v>
      </c>
      <c r="C2364" t="s">
        <v>390</v>
      </c>
      <c r="D2364" t="s">
        <v>549</v>
      </c>
      <c r="E2364" t="s">
        <v>1434</v>
      </c>
      <c r="F2364" t="s">
        <v>115</v>
      </c>
      <c r="G2364" t="s">
        <v>1367</v>
      </c>
      <c r="H2364">
        <v>2000</v>
      </c>
    </row>
    <row r="2365" spans="1:8" ht="12.75">
      <c r="A2365" s="962" t="s">
        <v>1360</v>
      </c>
      <c r="B2365" t="s">
        <v>780</v>
      </c>
      <c r="C2365" t="s">
        <v>390</v>
      </c>
      <c r="D2365" t="s">
        <v>549</v>
      </c>
      <c r="E2365" t="s">
        <v>1434</v>
      </c>
      <c r="F2365" t="s">
        <v>115</v>
      </c>
      <c r="G2365" t="s">
        <v>1368</v>
      </c>
      <c r="H2365">
        <v>2000</v>
      </c>
    </row>
    <row r="2366" spans="1:8" ht="12.75">
      <c r="A2366" s="962" t="s">
        <v>1360</v>
      </c>
      <c r="B2366" t="s">
        <v>780</v>
      </c>
      <c r="C2366" t="s">
        <v>390</v>
      </c>
      <c r="D2366" t="s">
        <v>549</v>
      </c>
      <c r="E2366" t="s">
        <v>1486</v>
      </c>
      <c r="F2366" t="s">
        <v>115</v>
      </c>
      <c r="G2366" t="s">
        <v>1350</v>
      </c>
      <c r="H2366">
        <v>4168</v>
      </c>
    </row>
    <row r="2367" spans="1:8" ht="12.75">
      <c r="A2367" s="962" t="s">
        <v>1360</v>
      </c>
      <c r="B2367" t="s">
        <v>780</v>
      </c>
      <c r="C2367" t="s">
        <v>390</v>
      </c>
      <c r="D2367" t="s">
        <v>549</v>
      </c>
      <c r="E2367" t="s">
        <v>1486</v>
      </c>
      <c r="F2367" t="s">
        <v>115</v>
      </c>
      <c r="G2367" t="s">
        <v>1361</v>
      </c>
      <c r="H2367">
        <v>5618</v>
      </c>
    </row>
    <row r="2368" spans="1:8" ht="12.75">
      <c r="A2368" s="962" t="s">
        <v>1360</v>
      </c>
      <c r="B2368" t="s">
        <v>780</v>
      </c>
      <c r="C2368" t="s">
        <v>390</v>
      </c>
      <c r="D2368" t="s">
        <v>549</v>
      </c>
      <c r="E2368" t="s">
        <v>1486</v>
      </c>
      <c r="F2368" t="s">
        <v>115</v>
      </c>
      <c r="G2368" t="s">
        <v>1362</v>
      </c>
      <c r="H2368">
        <v>5387</v>
      </c>
    </row>
    <row r="2369" spans="1:8" ht="12.75">
      <c r="A2369" s="962" t="s">
        <v>1360</v>
      </c>
      <c r="B2369" t="s">
        <v>780</v>
      </c>
      <c r="C2369" t="s">
        <v>390</v>
      </c>
      <c r="D2369" t="s">
        <v>549</v>
      </c>
      <c r="E2369" t="s">
        <v>1486</v>
      </c>
      <c r="F2369" t="s">
        <v>115</v>
      </c>
      <c r="G2369" t="s">
        <v>1351</v>
      </c>
      <c r="H2369">
        <v>6277</v>
      </c>
    </row>
    <row r="2370" spans="1:8" ht="12.75">
      <c r="A2370" s="962" t="s">
        <v>1360</v>
      </c>
      <c r="B2370" t="s">
        <v>780</v>
      </c>
      <c r="C2370" t="s">
        <v>390</v>
      </c>
      <c r="D2370" t="s">
        <v>549</v>
      </c>
      <c r="E2370" t="s">
        <v>1486</v>
      </c>
      <c r="F2370" t="s">
        <v>115</v>
      </c>
      <c r="G2370" t="s">
        <v>1352</v>
      </c>
      <c r="H2370">
        <v>3202</v>
      </c>
    </row>
    <row r="2371" spans="1:8" ht="12.75">
      <c r="A2371" s="962" t="s">
        <v>1360</v>
      </c>
      <c r="B2371" t="s">
        <v>780</v>
      </c>
      <c r="C2371" t="s">
        <v>390</v>
      </c>
      <c r="D2371" t="s">
        <v>549</v>
      </c>
      <c r="E2371" t="s">
        <v>1486</v>
      </c>
      <c r="F2371" t="s">
        <v>115</v>
      </c>
      <c r="G2371" t="s">
        <v>1363</v>
      </c>
      <c r="H2371">
        <v>3457</v>
      </c>
    </row>
    <row r="2372" spans="1:8" ht="12.75">
      <c r="A2372" s="962" t="s">
        <v>1360</v>
      </c>
      <c r="B2372" t="s">
        <v>780</v>
      </c>
      <c r="C2372" t="s">
        <v>390</v>
      </c>
      <c r="D2372" t="s">
        <v>549</v>
      </c>
      <c r="E2372" t="s">
        <v>1486</v>
      </c>
      <c r="F2372" t="s">
        <v>115</v>
      </c>
      <c r="G2372" t="s">
        <v>1364</v>
      </c>
      <c r="H2372">
        <v>5064</v>
      </c>
    </row>
    <row r="2373" spans="1:8" ht="12.75">
      <c r="A2373" s="962" t="s">
        <v>1360</v>
      </c>
      <c r="B2373" t="s">
        <v>780</v>
      </c>
      <c r="C2373" t="s">
        <v>390</v>
      </c>
      <c r="D2373" t="s">
        <v>549</v>
      </c>
      <c r="E2373" t="s">
        <v>1486</v>
      </c>
      <c r="F2373" t="s">
        <v>115</v>
      </c>
      <c r="G2373" t="s">
        <v>1353</v>
      </c>
      <c r="H2373">
        <v>6158</v>
      </c>
    </row>
    <row r="2374" spans="1:8" ht="12.75">
      <c r="A2374" s="962" t="s">
        <v>1360</v>
      </c>
      <c r="B2374" t="s">
        <v>780</v>
      </c>
      <c r="C2374" t="s">
        <v>390</v>
      </c>
      <c r="D2374" t="s">
        <v>549</v>
      </c>
      <c r="E2374" t="s">
        <v>1486</v>
      </c>
      <c r="F2374" t="s">
        <v>115</v>
      </c>
      <c r="G2374" t="s">
        <v>1365</v>
      </c>
      <c r="H2374">
        <v>9397</v>
      </c>
    </row>
    <row r="2375" spans="1:8" ht="12.75">
      <c r="A2375" s="962" t="s">
        <v>1360</v>
      </c>
      <c r="B2375" t="s">
        <v>780</v>
      </c>
      <c r="C2375" t="s">
        <v>390</v>
      </c>
      <c r="D2375" t="s">
        <v>549</v>
      </c>
      <c r="E2375" t="s">
        <v>1486</v>
      </c>
      <c r="F2375" t="s">
        <v>115</v>
      </c>
      <c r="G2375" t="s">
        <v>1366</v>
      </c>
      <c r="H2375">
        <v>8771</v>
      </c>
    </row>
    <row r="2376" spans="1:8" ht="12.75">
      <c r="A2376" s="962" t="s">
        <v>1360</v>
      </c>
      <c r="B2376" t="s">
        <v>780</v>
      </c>
      <c r="C2376" t="s">
        <v>390</v>
      </c>
      <c r="D2376" t="s">
        <v>549</v>
      </c>
      <c r="E2376" t="s">
        <v>1486</v>
      </c>
      <c r="F2376" t="s">
        <v>115</v>
      </c>
      <c r="G2376" t="s">
        <v>1367</v>
      </c>
      <c r="H2376">
        <v>4651</v>
      </c>
    </row>
    <row r="2377" spans="1:8" ht="12.75">
      <c r="A2377" s="962" t="s">
        <v>1360</v>
      </c>
      <c r="B2377" t="s">
        <v>780</v>
      </c>
      <c r="C2377" t="s">
        <v>390</v>
      </c>
      <c r="D2377" t="s">
        <v>549</v>
      </c>
      <c r="E2377" t="s">
        <v>1486</v>
      </c>
      <c r="F2377" t="s">
        <v>115</v>
      </c>
      <c r="G2377" t="s">
        <v>1368</v>
      </c>
      <c r="H2377">
        <v>5947</v>
      </c>
    </row>
    <row r="2378" spans="1:8" ht="12.75">
      <c r="A2378" s="962" t="s">
        <v>1360</v>
      </c>
      <c r="B2378" t="s">
        <v>780</v>
      </c>
      <c r="C2378" t="s">
        <v>390</v>
      </c>
      <c r="D2378" t="s">
        <v>549</v>
      </c>
      <c r="E2378" t="s">
        <v>1487</v>
      </c>
      <c r="F2378" t="s">
        <v>1256</v>
      </c>
      <c r="G2378" t="s">
        <v>1350</v>
      </c>
      <c r="H2378">
        <v>1396</v>
      </c>
    </row>
    <row r="2379" spans="1:8" ht="12.75">
      <c r="A2379" s="962" t="s">
        <v>1360</v>
      </c>
      <c r="B2379" t="s">
        <v>780</v>
      </c>
      <c r="C2379" t="s">
        <v>390</v>
      </c>
      <c r="D2379" t="s">
        <v>549</v>
      </c>
      <c r="E2379" t="s">
        <v>1487</v>
      </c>
      <c r="F2379" t="s">
        <v>1256</v>
      </c>
      <c r="G2379" t="s">
        <v>1361</v>
      </c>
      <c r="H2379">
        <v>1321</v>
      </c>
    </row>
    <row r="2380" spans="1:8" ht="12.75">
      <c r="A2380" s="962" t="s">
        <v>1360</v>
      </c>
      <c r="B2380" t="s">
        <v>780</v>
      </c>
      <c r="C2380" t="s">
        <v>390</v>
      </c>
      <c r="D2380" t="s">
        <v>549</v>
      </c>
      <c r="E2380" t="s">
        <v>1487</v>
      </c>
      <c r="F2380" t="s">
        <v>1256</v>
      </c>
      <c r="G2380" t="s">
        <v>1362</v>
      </c>
      <c r="H2380">
        <v>1399</v>
      </c>
    </row>
    <row r="2381" spans="1:8" ht="12.75">
      <c r="A2381" s="962" t="s">
        <v>1360</v>
      </c>
      <c r="B2381" t="s">
        <v>780</v>
      </c>
      <c r="C2381" t="s">
        <v>390</v>
      </c>
      <c r="D2381" t="s">
        <v>549</v>
      </c>
      <c r="E2381" t="s">
        <v>1487</v>
      </c>
      <c r="F2381" t="s">
        <v>1256</v>
      </c>
      <c r="G2381" t="s">
        <v>1351</v>
      </c>
      <c r="H2381">
        <v>1236</v>
      </c>
    </row>
    <row r="2382" spans="1:8" ht="12.75">
      <c r="A2382" s="962" t="s">
        <v>1360</v>
      </c>
      <c r="B2382" t="s">
        <v>780</v>
      </c>
      <c r="C2382" t="s">
        <v>390</v>
      </c>
      <c r="D2382" t="s">
        <v>549</v>
      </c>
      <c r="E2382" t="s">
        <v>1487</v>
      </c>
      <c r="F2382" t="s">
        <v>1256</v>
      </c>
      <c r="G2382" t="s">
        <v>1352</v>
      </c>
      <c r="H2382">
        <v>1329</v>
      </c>
    </row>
    <row r="2383" spans="1:8" ht="12.75">
      <c r="A2383" s="962" t="s">
        <v>1360</v>
      </c>
      <c r="B2383" t="s">
        <v>780</v>
      </c>
      <c r="C2383" t="s">
        <v>390</v>
      </c>
      <c r="D2383" t="s">
        <v>549</v>
      </c>
      <c r="E2383" t="s">
        <v>1487</v>
      </c>
      <c r="F2383" t="s">
        <v>1256</v>
      </c>
      <c r="G2383" t="s">
        <v>1363</v>
      </c>
      <c r="H2383">
        <v>1592</v>
      </c>
    </row>
    <row r="2384" spans="1:8" ht="12.75">
      <c r="A2384" s="962" t="s">
        <v>1360</v>
      </c>
      <c r="B2384" t="s">
        <v>780</v>
      </c>
      <c r="C2384" t="s">
        <v>390</v>
      </c>
      <c r="D2384" t="s">
        <v>549</v>
      </c>
      <c r="E2384" t="s">
        <v>1487</v>
      </c>
      <c r="F2384" t="s">
        <v>1256</v>
      </c>
      <c r="G2384" t="s">
        <v>1364</v>
      </c>
      <c r="H2384">
        <v>1570</v>
      </c>
    </row>
    <row r="2385" spans="1:8" ht="12.75">
      <c r="A2385" s="962" t="s">
        <v>1360</v>
      </c>
      <c r="B2385" t="s">
        <v>780</v>
      </c>
      <c r="C2385" t="s">
        <v>390</v>
      </c>
      <c r="D2385" t="s">
        <v>549</v>
      </c>
      <c r="E2385" t="s">
        <v>1487</v>
      </c>
      <c r="F2385" t="s">
        <v>1256</v>
      </c>
      <c r="G2385" t="s">
        <v>1353</v>
      </c>
      <c r="H2385">
        <v>1488</v>
      </c>
    </row>
    <row r="2386" spans="1:8" ht="12.75">
      <c r="A2386" s="962" t="s">
        <v>1360</v>
      </c>
      <c r="B2386" t="s">
        <v>780</v>
      </c>
      <c r="C2386" t="s">
        <v>390</v>
      </c>
      <c r="D2386" t="s">
        <v>549</v>
      </c>
      <c r="E2386" t="s">
        <v>1487</v>
      </c>
      <c r="F2386" t="s">
        <v>1256</v>
      </c>
      <c r="G2386" t="s">
        <v>1365</v>
      </c>
      <c r="H2386">
        <v>1300</v>
      </c>
    </row>
    <row r="2387" spans="1:8" ht="12.75">
      <c r="A2387" s="962" t="s">
        <v>1360</v>
      </c>
      <c r="B2387" t="s">
        <v>780</v>
      </c>
      <c r="C2387" t="s">
        <v>390</v>
      </c>
      <c r="D2387" t="s">
        <v>549</v>
      </c>
      <c r="E2387" t="s">
        <v>1487</v>
      </c>
      <c r="F2387" t="s">
        <v>1256</v>
      </c>
      <c r="G2387" t="s">
        <v>1366</v>
      </c>
      <c r="H2387">
        <v>1309</v>
      </c>
    </row>
    <row r="2388" spans="1:8" ht="12.75">
      <c r="A2388" s="962" t="s">
        <v>1360</v>
      </c>
      <c r="B2388" t="s">
        <v>780</v>
      </c>
      <c r="C2388" t="s">
        <v>390</v>
      </c>
      <c r="D2388" t="s">
        <v>549</v>
      </c>
      <c r="E2388" t="s">
        <v>1487</v>
      </c>
      <c r="F2388" t="s">
        <v>1256</v>
      </c>
      <c r="G2388" t="s">
        <v>1367</v>
      </c>
      <c r="H2388">
        <v>1405</v>
      </c>
    </row>
    <row r="2389" spans="1:8" ht="12.75">
      <c r="A2389" s="962" t="s">
        <v>1360</v>
      </c>
      <c r="B2389" t="s">
        <v>780</v>
      </c>
      <c r="C2389" t="s">
        <v>390</v>
      </c>
      <c r="D2389" t="s">
        <v>549</v>
      </c>
      <c r="E2389" t="s">
        <v>1487</v>
      </c>
      <c r="F2389" t="s">
        <v>1256</v>
      </c>
      <c r="G2389" t="s">
        <v>1368</v>
      </c>
      <c r="H2389">
        <v>1580</v>
      </c>
    </row>
    <row r="2390" spans="1:8" ht="12.75">
      <c r="A2390" s="962" t="s">
        <v>1360</v>
      </c>
      <c r="B2390" t="s">
        <v>780</v>
      </c>
      <c r="C2390" t="s">
        <v>390</v>
      </c>
      <c r="D2390" t="s">
        <v>549</v>
      </c>
      <c r="E2390" t="s">
        <v>1487</v>
      </c>
      <c r="F2390" t="s">
        <v>115</v>
      </c>
      <c r="G2390" t="s">
        <v>1350</v>
      </c>
      <c r="H2390">
        <v>11933</v>
      </c>
    </row>
    <row r="2391" spans="1:8" ht="12.75">
      <c r="A2391" s="962" t="s">
        <v>1360</v>
      </c>
      <c r="B2391" t="s">
        <v>780</v>
      </c>
      <c r="C2391" t="s">
        <v>390</v>
      </c>
      <c r="D2391" t="s">
        <v>549</v>
      </c>
      <c r="E2391" t="s">
        <v>1487</v>
      </c>
      <c r="F2391" t="s">
        <v>115</v>
      </c>
      <c r="G2391" t="s">
        <v>1361</v>
      </c>
      <c r="H2391">
        <v>11289</v>
      </c>
    </row>
    <row r="2392" spans="1:8" ht="12.75">
      <c r="A2392" s="962" t="s">
        <v>1360</v>
      </c>
      <c r="B2392" t="s">
        <v>780</v>
      </c>
      <c r="C2392" t="s">
        <v>390</v>
      </c>
      <c r="D2392" t="s">
        <v>549</v>
      </c>
      <c r="E2392" t="s">
        <v>1487</v>
      </c>
      <c r="F2392" t="s">
        <v>115</v>
      </c>
      <c r="G2392" t="s">
        <v>1362</v>
      </c>
      <c r="H2392">
        <v>11954</v>
      </c>
    </row>
    <row r="2393" spans="1:8" ht="12.75">
      <c r="A2393" s="962" t="s">
        <v>1360</v>
      </c>
      <c r="B2393" t="s">
        <v>780</v>
      </c>
      <c r="C2393" t="s">
        <v>390</v>
      </c>
      <c r="D2393" t="s">
        <v>549</v>
      </c>
      <c r="E2393" t="s">
        <v>1487</v>
      </c>
      <c r="F2393" t="s">
        <v>115</v>
      </c>
      <c r="G2393" t="s">
        <v>1351</v>
      </c>
      <c r="H2393">
        <v>10562</v>
      </c>
    </row>
    <row r="2394" spans="1:8" ht="12.75">
      <c r="A2394" s="962" t="s">
        <v>1360</v>
      </c>
      <c r="B2394" t="s">
        <v>780</v>
      </c>
      <c r="C2394" t="s">
        <v>390</v>
      </c>
      <c r="D2394" t="s">
        <v>549</v>
      </c>
      <c r="E2394" t="s">
        <v>1487</v>
      </c>
      <c r="F2394" t="s">
        <v>115</v>
      </c>
      <c r="G2394" t="s">
        <v>1352</v>
      </c>
      <c r="H2394">
        <v>11354</v>
      </c>
    </row>
    <row r="2395" spans="1:8" ht="12.75">
      <c r="A2395" s="962" t="s">
        <v>1360</v>
      </c>
      <c r="B2395" t="s">
        <v>780</v>
      </c>
      <c r="C2395" t="s">
        <v>390</v>
      </c>
      <c r="D2395" t="s">
        <v>549</v>
      </c>
      <c r="E2395" t="s">
        <v>1487</v>
      </c>
      <c r="F2395" t="s">
        <v>115</v>
      </c>
      <c r="G2395" t="s">
        <v>1363</v>
      </c>
      <c r="H2395">
        <v>13601</v>
      </c>
    </row>
    <row r="2396" spans="1:8" ht="12.75">
      <c r="A2396" s="962" t="s">
        <v>1360</v>
      </c>
      <c r="B2396" t="s">
        <v>780</v>
      </c>
      <c r="C2396" t="s">
        <v>390</v>
      </c>
      <c r="D2396" t="s">
        <v>549</v>
      </c>
      <c r="E2396" t="s">
        <v>1487</v>
      </c>
      <c r="F2396" t="s">
        <v>115</v>
      </c>
      <c r="G2396" t="s">
        <v>1364</v>
      </c>
      <c r="H2396">
        <v>13418</v>
      </c>
    </row>
    <row r="2397" spans="1:8" ht="12.75">
      <c r="A2397" s="962" t="s">
        <v>1360</v>
      </c>
      <c r="B2397" t="s">
        <v>780</v>
      </c>
      <c r="C2397" t="s">
        <v>390</v>
      </c>
      <c r="D2397" t="s">
        <v>549</v>
      </c>
      <c r="E2397" t="s">
        <v>1487</v>
      </c>
      <c r="F2397" t="s">
        <v>115</v>
      </c>
      <c r="G2397" t="s">
        <v>1353</v>
      </c>
      <c r="H2397">
        <v>12715</v>
      </c>
    </row>
    <row r="2398" spans="1:8" ht="12.75">
      <c r="A2398" s="962" t="s">
        <v>1360</v>
      </c>
      <c r="B2398" t="s">
        <v>780</v>
      </c>
      <c r="C2398" t="s">
        <v>390</v>
      </c>
      <c r="D2398" t="s">
        <v>549</v>
      </c>
      <c r="E2398" t="s">
        <v>1487</v>
      </c>
      <c r="F2398" t="s">
        <v>115</v>
      </c>
      <c r="G2398" t="s">
        <v>1365</v>
      </c>
      <c r="H2398">
        <v>11109</v>
      </c>
    </row>
    <row r="2399" spans="1:8" ht="12.75">
      <c r="A2399" s="962" t="s">
        <v>1360</v>
      </c>
      <c r="B2399" t="s">
        <v>780</v>
      </c>
      <c r="C2399" t="s">
        <v>390</v>
      </c>
      <c r="D2399" t="s">
        <v>549</v>
      </c>
      <c r="E2399" t="s">
        <v>1487</v>
      </c>
      <c r="F2399" t="s">
        <v>115</v>
      </c>
      <c r="G2399" t="s">
        <v>1366</v>
      </c>
      <c r="H2399">
        <v>11188</v>
      </c>
    </row>
    <row r="2400" spans="1:8" ht="12.75">
      <c r="A2400" s="962" t="s">
        <v>1360</v>
      </c>
      <c r="B2400" t="s">
        <v>780</v>
      </c>
      <c r="C2400" t="s">
        <v>390</v>
      </c>
      <c r="D2400" t="s">
        <v>549</v>
      </c>
      <c r="E2400" t="s">
        <v>1487</v>
      </c>
      <c r="F2400" t="s">
        <v>115</v>
      </c>
      <c r="G2400" t="s">
        <v>1367</v>
      </c>
      <c r="H2400">
        <v>12002</v>
      </c>
    </row>
    <row r="2401" spans="1:8" ht="12.75">
      <c r="A2401" s="962" t="s">
        <v>1360</v>
      </c>
      <c r="B2401" t="s">
        <v>780</v>
      </c>
      <c r="C2401" t="s">
        <v>390</v>
      </c>
      <c r="D2401" t="s">
        <v>549</v>
      </c>
      <c r="E2401" t="s">
        <v>1487</v>
      </c>
      <c r="F2401" t="s">
        <v>115</v>
      </c>
      <c r="G2401" t="s">
        <v>1368</v>
      </c>
      <c r="H2401">
        <v>13500</v>
      </c>
    </row>
    <row r="2402" spans="1:8" ht="12.75">
      <c r="A2402" s="962" t="s">
        <v>1360</v>
      </c>
      <c r="B2402" t="s">
        <v>780</v>
      </c>
      <c r="C2402" t="s">
        <v>390</v>
      </c>
      <c r="D2402" t="s">
        <v>549</v>
      </c>
      <c r="E2402" t="s">
        <v>1488</v>
      </c>
      <c r="F2402" t="s">
        <v>115</v>
      </c>
      <c r="G2402" t="s">
        <v>1350</v>
      </c>
      <c r="H2402">
        <v>150</v>
      </c>
    </row>
    <row r="2403" spans="1:8" ht="12.75">
      <c r="A2403" s="962" t="s">
        <v>1360</v>
      </c>
      <c r="B2403" t="s">
        <v>780</v>
      </c>
      <c r="C2403" t="s">
        <v>390</v>
      </c>
      <c r="D2403" t="s">
        <v>549</v>
      </c>
      <c r="E2403" t="s">
        <v>1488</v>
      </c>
      <c r="F2403" t="s">
        <v>115</v>
      </c>
      <c r="G2403" t="s">
        <v>1361</v>
      </c>
      <c r="H2403">
        <v>150</v>
      </c>
    </row>
    <row r="2404" spans="1:8" ht="12.75">
      <c r="A2404" s="962" t="s">
        <v>1360</v>
      </c>
      <c r="B2404" t="s">
        <v>780</v>
      </c>
      <c r="C2404" t="s">
        <v>390</v>
      </c>
      <c r="D2404" t="s">
        <v>549</v>
      </c>
      <c r="E2404" t="s">
        <v>1488</v>
      </c>
      <c r="F2404" t="s">
        <v>115</v>
      </c>
      <c r="G2404" t="s">
        <v>1362</v>
      </c>
      <c r="H2404">
        <v>150</v>
      </c>
    </row>
    <row r="2405" spans="1:8" ht="12.75">
      <c r="A2405" s="962" t="s">
        <v>1360</v>
      </c>
      <c r="B2405" t="s">
        <v>780</v>
      </c>
      <c r="C2405" t="s">
        <v>390</v>
      </c>
      <c r="D2405" t="s">
        <v>549</v>
      </c>
      <c r="E2405" t="s">
        <v>1488</v>
      </c>
      <c r="F2405" t="s">
        <v>115</v>
      </c>
      <c r="G2405" t="s">
        <v>1351</v>
      </c>
      <c r="H2405">
        <v>150</v>
      </c>
    </row>
    <row r="2406" spans="1:8" ht="12.75">
      <c r="A2406" s="962" t="s">
        <v>1360</v>
      </c>
      <c r="B2406" t="s">
        <v>780</v>
      </c>
      <c r="C2406" t="s">
        <v>390</v>
      </c>
      <c r="D2406" t="s">
        <v>549</v>
      </c>
      <c r="E2406" t="s">
        <v>1488</v>
      </c>
      <c r="F2406" t="s">
        <v>115</v>
      </c>
      <c r="G2406" t="s">
        <v>1352</v>
      </c>
      <c r="H2406">
        <v>150</v>
      </c>
    </row>
    <row r="2407" spans="1:8" ht="12.75">
      <c r="A2407" s="962" t="s">
        <v>1360</v>
      </c>
      <c r="B2407" t="s">
        <v>780</v>
      </c>
      <c r="C2407" t="s">
        <v>390</v>
      </c>
      <c r="D2407" t="s">
        <v>549</v>
      </c>
      <c r="E2407" t="s">
        <v>1488</v>
      </c>
      <c r="F2407" t="s">
        <v>115</v>
      </c>
      <c r="G2407" t="s">
        <v>1363</v>
      </c>
      <c r="H2407">
        <v>150</v>
      </c>
    </row>
    <row r="2408" spans="1:8" ht="12.75">
      <c r="A2408" s="962" t="s">
        <v>1360</v>
      </c>
      <c r="B2408" t="s">
        <v>780</v>
      </c>
      <c r="C2408" t="s">
        <v>390</v>
      </c>
      <c r="D2408" t="s">
        <v>549</v>
      </c>
      <c r="E2408" t="s">
        <v>1488</v>
      </c>
      <c r="F2408" t="s">
        <v>115</v>
      </c>
      <c r="G2408" t="s">
        <v>1364</v>
      </c>
      <c r="H2408">
        <v>150</v>
      </c>
    </row>
    <row r="2409" spans="1:8" ht="12.75">
      <c r="A2409" s="962" t="s">
        <v>1360</v>
      </c>
      <c r="B2409" t="s">
        <v>780</v>
      </c>
      <c r="C2409" t="s">
        <v>390</v>
      </c>
      <c r="D2409" t="s">
        <v>549</v>
      </c>
      <c r="E2409" t="s">
        <v>1488</v>
      </c>
      <c r="F2409" t="s">
        <v>115</v>
      </c>
      <c r="G2409" t="s">
        <v>1353</v>
      </c>
      <c r="H2409">
        <v>150</v>
      </c>
    </row>
    <row r="2410" spans="1:8" ht="12.75">
      <c r="A2410" s="962" t="s">
        <v>1360</v>
      </c>
      <c r="B2410" t="s">
        <v>780</v>
      </c>
      <c r="C2410" t="s">
        <v>390</v>
      </c>
      <c r="D2410" t="s">
        <v>549</v>
      </c>
      <c r="E2410" t="s">
        <v>1488</v>
      </c>
      <c r="F2410" t="s">
        <v>115</v>
      </c>
      <c r="G2410" t="s">
        <v>1365</v>
      </c>
      <c r="H2410">
        <v>150</v>
      </c>
    </row>
    <row r="2411" spans="1:8" ht="12.75">
      <c r="A2411" s="962" t="s">
        <v>1360</v>
      </c>
      <c r="B2411" t="s">
        <v>780</v>
      </c>
      <c r="C2411" t="s">
        <v>390</v>
      </c>
      <c r="D2411" t="s">
        <v>549</v>
      </c>
      <c r="E2411" t="s">
        <v>1488</v>
      </c>
      <c r="F2411" t="s">
        <v>115</v>
      </c>
      <c r="G2411" t="s">
        <v>1366</v>
      </c>
      <c r="H2411">
        <v>150</v>
      </c>
    </row>
    <row r="2412" spans="1:8" ht="12.75">
      <c r="A2412" s="962" t="s">
        <v>1360</v>
      </c>
      <c r="B2412" t="s">
        <v>780</v>
      </c>
      <c r="C2412" t="s">
        <v>390</v>
      </c>
      <c r="D2412" t="s">
        <v>549</v>
      </c>
      <c r="E2412" t="s">
        <v>1488</v>
      </c>
      <c r="F2412" t="s">
        <v>115</v>
      </c>
      <c r="G2412" t="s">
        <v>1367</v>
      </c>
      <c r="H2412">
        <v>150</v>
      </c>
    </row>
    <row r="2413" spans="1:8" ht="12.75">
      <c r="A2413" s="962" t="s">
        <v>1360</v>
      </c>
      <c r="B2413" t="s">
        <v>780</v>
      </c>
      <c r="C2413" t="s">
        <v>390</v>
      </c>
      <c r="D2413" t="s">
        <v>549</v>
      </c>
      <c r="E2413" t="s">
        <v>1488</v>
      </c>
      <c r="F2413" t="s">
        <v>115</v>
      </c>
      <c r="G2413" t="s">
        <v>1368</v>
      </c>
      <c r="H2413">
        <v>150</v>
      </c>
    </row>
    <row r="2414" spans="1:8" ht="12.75">
      <c r="A2414" s="1622" t="s">
        <v>1236</v>
      </c>
      <c r="B2414" s="1622" t="s">
        <v>759</v>
      </c>
      <c r="C2414" s="1622" t="s">
        <v>390</v>
      </c>
      <c r="D2414" s="1622" t="s">
        <v>549</v>
      </c>
      <c r="E2414" s="1622" t="s">
        <v>1399</v>
      </c>
      <c r="F2414" s="1622" t="s">
        <v>115</v>
      </c>
      <c r="G2414" s="1622" t="s">
        <v>1350</v>
      </c>
      <c r="H2414" s="1622">
        <v>1342.5</v>
      </c>
    </row>
    <row r="2415" spans="1:8" ht="12.75">
      <c r="A2415" s="1622" t="s">
        <v>1236</v>
      </c>
      <c r="B2415" s="1622" t="s">
        <v>759</v>
      </c>
      <c r="C2415" s="1622" t="s">
        <v>390</v>
      </c>
      <c r="D2415" s="1622" t="s">
        <v>549</v>
      </c>
      <c r="E2415" s="1622" t="s">
        <v>1399</v>
      </c>
      <c r="F2415" s="1622" t="s">
        <v>115</v>
      </c>
      <c r="G2415" s="1622" t="s">
        <v>1361</v>
      </c>
      <c r="H2415" s="1622">
        <v>1342.5</v>
      </c>
    </row>
    <row r="2416" spans="1:8" ht="12.75">
      <c r="A2416" s="1622" t="s">
        <v>1236</v>
      </c>
      <c r="B2416" s="1622" t="s">
        <v>759</v>
      </c>
      <c r="C2416" s="1622" t="s">
        <v>390</v>
      </c>
      <c r="D2416" s="1622" t="s">
        <v>549</v>
      </c>
      <c r="E2416" s="1622" t="s">
        <v>1399</v>
      </c>
      <c r="F2416" s="1622" t="s">
        <v>115</v>
      </c>
      <c r="G2416" s="1622" t="s">
        <v>1362</v>
      </c>
      <c r="H2416" s="1622">
        <v>1342.5</v>
      </c>
    </row>
    <row r="2417" spans="1:8" ht="12.75">
      <c r="A2417" s="1622" t="s">
        <v>1236</v>
      </c>
      <c r="B2417" s="1622" t="s">
        <v>759</v>
      </c>
      <c r="C2417" s="1622" t="s">
        <v>390</v>
      </c>
      <c r="D2417" s="1622" t="s">
        <v>549</v>
      </c>
      <c r="E2417" s="1622" t="s">
        <v>1399</v>
      </c>
      <c r="F2417" s="1622" t="s">
        <v>115</v>
      </c>
      <c r="G2417" s="1622" t="s">
        <v>1351</v>
      </c>
      <c r="H2417" s="1622">
        <v>1342.5</v>
      </c>
    </row>
    <row r="2418" spans="1:8" ht="12.75">
      <c r="A2418" s="1622" t="s">
        <v>1236</v>
      </c>
      <c r="B2418" s="1622" t="s">
        <v>759</v>
      </c>
      <c r="C2418" s="1622" t="s">
        <v>390</v>
      </c>
      <c r="D2418" s="1622" t="s">
        <v>549</v>
      </c>
      <c r="E2418" s="1622" t="s">
        <v>1399</v>
      </c>
      <c r="F2418" s="1622" t="s">
        <v>115</v>
      </c>
      <c r="G2418" s="1622" t="s">
        <v>1352</v>
      </c>
      <c r="H2418" s="1622">
        <v>1342.5</v>
      </c>
    </row>
    <row r="2419" spans="1:8" ht="12.75">
      <c r="A2419" s="1622" t="s">
        <v>1236</v>
      </c>
      <c r="B2419" s="1622" t="s">
        <v>759</v>
      </c>
      <c r="C2419" s="1622" t="s">
        <v>390</v>
      </c>
      <c r="D2419" s="1622" t="s">
        <v>549</v>
      </c>
      <c r="E2419" s="1622" t="s">
        <v>1399</v>
      </c>
      <c r="F2419" s="1622" t="s">
        <v>115</v>
      </c>
      <c r="G2419" s="1622" t="s">
        <v>1363</v>
      </c>
      <c r="H2419" s="1622">
        <v>1342.5</v>
      </c>
    </row>
    <row r="2420" spans="1:8" ht="12.75">
      <c r="A2420" s="1622" t="s">
        <v>1236</v>
      </c>
      <c r="B2420" s="1622" t="s">
        <v>759</v>
      </c>
      <c r="C2420" s="1622" t="s">
        <v>390</v>
      </c>
      <c r="D2420" s="1622" t="s">
        <v>549</v>
      </c>
      <c r="E2420" s="1622" t="s">
        <v>1399</v>
      </c>
      <c r="F2420" s="1622" t="s">
        <v>115</v>
      </c>
      <c r="G2420" s="1622" t="s">
        <v>1364</v>
      </c>
      <c r="H2420" s="1622">
        <v>1342.5</v>
      </c>
    </row>
    <row r="2421" spans="1:8" ht="12.75">
      <c r="A2421" s="1622" t="s">
        <v>1236</v>
      </c>
      <c r="B2421" s="1622" t="s">
        <v>759</v>
      </c>
      <c r="C2421" s="1622" t="s">
        <v>390</v>
      </c>
      <c r="D2421" s="1622" t="s">
        <v>549</v>
      </c>
      <c r="E2421" s="1622" t="s">
        <v>1399</v>
      </c>
      <c r="F2421" s="1622" t="s">
        <v>115</v>
      </c>
      <c r="G2421" s="1622" t="s">
        <v>1353</v>
      </c>
      <c r="H2421" s="1622">
        <v>1342.5</v>
      </c>
    </row>
    <row r="2422" spans="1:8" ht="12.75">
      <c r="A2422" s="1622" t="s">
        <v>1236</v>
      </c>
      <c r="B2422" s="1622" t="s">
        <v>759</v>
      </c>
      <c r="C2422" s="1622" t="s">
        <v>390</v>
      </c>
      <c r="D2422" s="1622" t="s">
        <v>549</v>
      </c>
      <c r="E2422" s="1622" t="s">
        <v>1399</v>
      </c>
      <c r="F2422" s="1622" t="s">
        <v>115</v>
      </c>
      <c r="G2422" s="1622" t="s">
        <v>1365</v>
      </c>
      <c r="H2422" s="1622">
        <v>1342.5</v>
      </c>
    </row>
    <row r="2423" spans="1:8" ht="12.75">
      <c r="A2423" s="1622" t="s">
        <v>1236</v>
      </c>
      <c r="B2423" s="1622" t="s">
        <v>759</v>
      </c>
      <c r="C2423" s="1622" t="s">
        <v>390</v>
      </c>
      <c r="D2423" s="1622" t="s">
        <v>549</v>
      </c>
      <c r="E2423" s="1622" t="s">
        <v>1399</v>
      </c>
      <c r="F2423" s="1622" t="s">
        <v>115</v>
      </c>
      <c r="G2423" s="1622" t="s">
        <v>1366</v>
      </c>
      <c r="H2423" s="1622">
        <v>1342.5</v>
      </c>
    </row>
    <row r="2424" spans="1:8" ht="12.75">
      <c r="A2424" s="1622" t="s">
        <v>1236</v>
      </c>
      <c r="B2424" s="1622" t="s">
        <v>759</v>
      </c>
      <c r="C2424" s="1622" t="s">
        <v>390</v>
      </c>
      <c r="D2424" s="1622" t="s">
        <v>549</v>
      </c>
      <c r="E2424" s="1622" t="s">
        <v>1399</v>
      </c>
      <c r="F2424" s="1622" t="s">
        <v>115</v>
      </c>
      <c r="G2424" s="1622" t="s">
        <v>1367</v>
      </c>
      <c r="H2424" s="1622">
        <v>1342.5</v>
      </c>
    </row>
    <row r="2425" spans="1:8" ht="12.75">
      <c r="A2425" s="1622" t="s">
        <v>1236</v>
      </c>
      <c r="B2425" s="1622" t="s">
        <v>759</v>
      </c>
      <c r="C2425" s="1622" t="s">
        <v>390</v>
      </c>
      <c r="D2425" s="1622" t="s">
        <v>549</v>
      </c>
      <c r="E2425" s="1622" t="s">
        <v>1399</v>
      </c>
      <c r="F2425" s="1622" t="s">
        <v>115</v>
      </c>
      <c r="G2425" s="1622" t="s">
        <v>1368</v>
      </c>
      <c r="H2425" s="1622">
        <v>1342.5</v>
      </c>
    </row>
    <row r="2426" spans="1:8" ht="12.75">
      <c r="A2426" s="1622" t="s">
        <v>1236</v>
      </c>
      <c r="B2426" s="1622" t="s">
        <v>759</v>
      </c>
      <c r="C2426" s="1622" t="s">
        <v>390</v>
      </c>
      <c r="D2426" s="1622" t="s">
        <v>549</v>
      </c>
      <c r="E2426" s="1622" t="s">
        <v>1402</v>
      </c>
      <c r="F2426" s="1622" t="s">
        <v>115</v>
      </c>
      <c r="G2426" s="1622" t="s">
        <v>1350</v>
      </c>
      <c r="H2426" s="1622">
        <v>581.75</v>
      </c>
    </row>
    <row r="2427" spans="1:8" ht="12.75">
      <c r="A2427" s="1622" t="s">
        <v>1236</v>
      </c>
      <c r="B2427" s="1622" t="s">
        <v>759</v>
      </c>
      <c r="C2427" s="1622" t="s">
        <v>390</v>
      </c>
      <c r="D2427" s="1622" t="s">
        <v>549</v>
      </c>
      <c r="E2427" s="1622" t="s">
        <v>1402</v>
      </c>
      <c r="F2427" s="1622" t="s">
        <v>115</v>
      </c>
      <c r="G2427" s="1622" t="s">
        <v>1361</v>
      </c>
      <c r="H2427" s="1622">
        <v>5951.75</v>
      </c>
    </row>
    <row r="2428" spans="1:8" ht="12.75">
      <c r="A2428" s="1622" t="s">
        <v>1236</v>
      </c>
      <c r="B2428" s="1622" t="s">
        <v>759</v>
      </c>
      <c r="C2428" s="1622" t="s">
        <v>390</v>
      </c>
      <c r="D2428" s="1622" t="s">
        <v>549</v>
      </c>
      <c r="E2428" s="1622" t="s">
        <v>1402</v>
      </c>
      <c r="F2428" s="1622" t="s">
        <v>115</v>
      </c>
      <c r="G2428" s="1622" t="s">
        <v>1362</v>
      </c>
      <c r="H2428" s="1622">
        <v>9084.25</v>
      </c>
    </row>
    <row r="2429" spans="1:8" ht="12.75">
      <c r="A2429" s="1622" t="s">
        <v>1236</v>
      </c>
      <c r="B2429" s="1622" t="s">
        <v>759</v>
      </c>
      <c r="C2429" s="1622" t="s">
        <v>390</v>
      </c>
      <c r="D2429" s="1622" t="s">
        <v>549</v>
      </c>
      <c r="E2429" s="1622" t="s">
        <v>1402</v>
      </c>
      <c r="F2429" s="1622" t="s">
        <v>115</v>
      </c>
      <c r="G2429" s="1622" t="s">
        <v>1351</v>
      </c>
      <c r="H2429" s="1622">
        <v>581.75</v>
      </c>
    </row>
    <row r="2430" spans="1:8" ht="12.75">
      <c r="A2430" s="1622" t="s">
        <v>1236</v>
      </c>
      <c r="B2430" s="1622" t="s">
        <v>759</v>
      </c>
      <c r="C2430" s="1622" t="s">
        <v>390</v>
      </c>
      <c r="D2430" s="1622" t="s">
        <v>549</v>
      </c>
      <c r="E2430" s="1622" t="s">
        <v>1402</v>
      </c>
      <c r="F2430" s="1622" t="s">
        <v>115</v>
      </c>
      <c r="G2430" s="1622" t="s">
        <v>1352</v>
      </c>
      <c r="H2430" s="1622">
        <v>581.75</v>
      </c>
    </row>
    <row r="2431" spans="1:8" ht="12.75">
      <c r="A2431" s="1622" t="s">
        <v>1236</v>
      </c>
      <c r="B2431" s="1622" t="s">
        <v>759</v>
      </c>
      <c r="C2431" s="1622" t="s">
        <v>390</v>
      </c>
      <c r="D2431" s="1622" t="s">
        <v>549</v>
      </c>
      <c r="E2431" s="1622" t="s">
        <v>1402</v>
      </c>
      <c r="F2431" s="1622" t="s">
        <v>115</v>
      </c>
      <c r="G2431" s="1622" t="s">
        <v>1363</v>
      </c>
      <c r="H2431" s="1622">
        <v>581.75</v>
      </c>
    </row>
    <row r="2432" spans="1:8" ht="12.75">
      <c r="A2432" s="1622" t="s">
        <v>1236</v>
      </c>
      <c r="B2432" s="1622" t="s">
        <v>759</v>
      </c>
      <c r="C2432" s="1622" t="s">
        <v>390</v>
      </c>
      <c r="D2432" s="1622" t="s">
        <v>549</v>
      </c>
      <c r="E2432" s="1622" t="s">
        <v>1402</v>
      </c>
      <c r="F2432" s="1622" t="s">
        <v>115</v>
      </c>
      <c r="G2432" s="1622" t="s">
        <v>1364</v>
      </c>
      <c r="H2432" s="1622">
        <v>805.5</v>
      </c>
    </row>
    <row r="2433" spans="1:8" ht="12.75">
      <c r="A2433" s="1622" t="s">
        <v>1236</v>
      </c>
      <c r="B2433" s="1622" t="s">
        <v>759</v>
      </c>
      <c r="C2433" s="1622" t="s">
        <v>390</v>
      </c>
      <c r="D2433" s="1622" t="s">
        <v>549</v>
      </c>
      <c r="E2433" s="1622" t="s">
        <v>1402</v>
      </c>
      <c r="F2433" s="1622" t="s">
        <v>115</v>
      </c>
      <c r="G2433" s="1622" t="s">
        <v>1353</v>
      </c>
      <c r="H2433" s="1622">
        <v>581.75</v>
      </c>
    </row>
    <row r="2434" spans="1:8" ht="12.75">
      <c r="A2434" s="1622" t="s">
        <v>1236</v>
      </c>
      <c r="B2434" s="1622" t="s">
        <v>759</v>
      </c>
      <c r="C2434" s="1622" t="s">
        <v>390</v>
      </c>
      <c r="D2434" s="1622" t="s">
        <v>549</v>
      </c>
      <c r="E2434" s="1622" t="s">
        <v>1402</v>
      </c>
      <c r="F2434" s="1622" t="s">
        <v>115</v>
      </c>
      <c r="G2434" s="1622" t="s">
        <v>1365</v>
      </c>
      <c r="H2434" s="1622">
        <v>581.75</v>
      </c>
    </row>
    <row r="2435" spans="1:8" ht="12.75">
      <c r="A2435" s="1622" t="s">
        <v>1236</v>
      </c>
      <c r="B2435" s="1622" t="s">
        <v>759</v>
      </c>
      <c r="C2435" s="1622" t="s">
        <v>390</v>
      </c>
      <c r="D2435" s="1622" t="s">
        <v>549</v>
      </c>
      <c r="E2435" s="1622" t="s">
        <v>1402</v>
      </c>
      <c r="F2435" s="1622" t="s">
        <v>115</v>
      </c>
      <c r="G2435" s="1622" t="s">
        <v>1366</v>
      </c>
      <c r="H2435" s="1622">
        <v>581.75</v>
      </c>
    </row>
    <row r="2436" spans="1:8" ht="12.75">
      <c r="A2436" s="1622" t="s">
        <v>1236</v>
      </c>
      <c r="B2436" s="1622" t="s">
        <v>759</v>
      </c>
      <c r="C2436" s="1622" t="s">
        <v>390</v>
      </c>
      <c r="D2436" s="1622" t="s">
        <v>549</v>
      </c>
      <c r="E2436" s="1622" t="s">
        <v>1402</v>
      </c>
      <c r="F2436" s="1622" t="s">
        <v>115</v>
      </c>
      <c r="G2436" s="1622" t="s">
        <v>1367</v>
      </c>
      <c r="H2436" s="1622">
        <v>805.5</v>
      </c>
    </row>
    <row r="2437" spans="1:8" ht="12.75">
      <c r="A2437" s="1622" t="s">
        <v>1236</v>
      </c>
      <c r="B2437" s="1622" t="s">
        <v>759</v>
      </c>
      <c r="C2437" s="1622" t="s">
        <v>390</v>
      </c>
      <c r="D2437" s="1622" t="s">
        <v>549</v>
      </c>
      <c r="E2437" s="1622" t="s">
        <v>1402</v>
      </c>
      <c r="F2437" s="1622" t="s">
        <v>115</v>
      </c>
      <c r="G2437" s="1622" t="s">
        <v>1368</v>
      </c>
      <c r="H2437" s="1622">
        <v>581.75</v>
      </c>
    </row>
    <row r="2438" spans="1:8" ht="12.75">
      <c r="A2438" s="1622" t="s">
        <v>1236</v>
      </c>
      <c r="B2438" s="1622" t="s">
        <v>781</v>
      </c>
      <c r="C2438" s="1622" t="s">
        <v>390</v>
      </c>
      <c r="D2438" s="1622" t="s">
        <v>549</v>
      </c>
      <c r="E2438" s="1622" t="s">
        <v>1412</v>
      </c>
      <c r="F2438" s="1622" t="s">
        <v>115</v>
      </c>
      <c r="G2438" s="1622" t="s">
        <v>1350</v>
      </c>
      <c r="H2438" s="1622">
        <v>-9880.8000000000011</v>
      </c>
    </row>
    <row r="2439" spans="1:8" ht="12.75">
      <c r="A2439" s="1622" t="s">
        <v>1236</v>
      </c>
      <c r="B2439" s="1622" t="s">
        <v>781</v>
      </c>
      <c r="C2439" s="1622" t="s">
        <v>390</v>
      </c>
      <c r="D2439" s="1622" t="s">
        <v>549</v>
      </c>
      <c r="E2439" s="1622" t="s">
        <v>1412</v>
      </c>
      <c r="F2439" s="1622" t="s">
        <v>115</v>
      </c>
      <c r="G2439" s="1622" t="s">
        <v>1361</v>
      </c>
      <c r="H2439" s="1622">
        <v>-9880.8000000000011</v>
      </c>
    </row>
    <row r="2440" spans="1:8" ht="12.75">
      <c r="A2440" s="1622" t="s">
        <v>1236</v>
      </c>
      <c r="B2440" s="1622" t="s">
        <v>781</v>
      </c>
      <c r="C2440" s="1622" t="s">
        <v>390</v>
      </c>
      <c r="D2440" s="1622" t="s">
        <v>549</v>
      </c>
      <c r="E2440" s="1622" t="s">
        <v>1412</v>
      </c>
      <c r="F2440" s="1622" t="s">
        <v>115</v>
      </c>
      <c r="G2440" s="1622" t="s">
        <v>1362</v>
      </c>
      <c r="H2440" s="1622">
        <v>-9880.8000000000011</v>
      </c>
    </row>
    <row r="2441" spans="1:8" ht="12.75">
      <c r="A2441" s="1622" t="s">
        <v>1236</v>
      </c>
      <c r="B2441" s="1622" t="s">
        <v>781</v>
      </c>
      <c r="C2441" s="1622" t="s">
        <v>390</v>
      </c>
      <c r="D2441" s="1622" t="s">
        <v>549</v>
      </c>
      <c r="E2441" s="1622" t="s">
        <v>1412</v>
      </c>
      <c r="F2441" s="1622" t="s">
        <v>115</v>
      </c>
      <c r="G2441" s="1622" t="s">
        <v>1351</v>
      </c>
      <c r="H2441" s="1622">
        <v>-9880.8000000000011</v>
      </c>
    </row>
    <row r="2442" spans="1:8" ht="12.75">
      <c r="A2442" s="1622" t="s">
        <v>1236</v>
      </c>
      <c r="B2442" s="1622" t="s">
        <v>781</v>
      </c>
      <c r="C2442" s="1622" t="s">
        <v>390</v>
      </c>
      <c r="D2442" s="1622" t="s">
        <v>549</v>
      </c>
      <c r="E2442" s="1622" t="s">
        <v>1412</v>
      </c>
      <c r="F2442" s="1622" t="s">
        <v>115</v>
      </c>
      <c r="G2442" s="1622" t="s">
        <v>1352</v>
      </c>
      <c r="H2442" s="1622">
        <v>-9880.8000000000011</v>
      </c>
    </row>
    <row r="2443" spans="1:8" ht="12.75">
      <c r="A2443" s="1622" t="s">
        <v>1236</v>
      </c>
      <c r="B2443" s="1622" t="s">
        <v>781</v>
      </c>
      <c r="C2443" s="1622" t="s">
        <v>390</v>
      </c>
      <c r="D2443" s="1622" t="s">
        <v>549</v>
      </c>
      <c r="E2443" s="1622" t="s">
        <v>1412</v>
      </c>
      <c r="F2443" s="1622" t="s">
        <v>115</v>
      </c>
      <c r="G2443" s="1622" t="s">
        <v>1363</v>
      </c>
      <c r="H2443" s="1622">
        <v>-9880.8000000000011</v>
      </c>
    </row>
    <row r="2444" spans="1:8" ht="12.75">
      <c r="A2444" s="1622" t="s">
        <v>1236</v>
      </c>
      <c r="B2444" s="1622" t="s">
        <v>781</v>
      </c>
      <c r="C2444" s="1622" t="s">
        <v>390</v>
      </c>
      <c r="D2444" s="1622" t="s">
        <v>549</v>
      </c>
      <c r="E2444" s="1622" t="s">
        <v>1412</v>
      </c>
      <c r="F2444" s="1622" t="s">
        <v>115</v>
      </c>
      <c r="G2444" s="1622" t="s">
        <v>1364</v>
      </c>
      <c r="H2444" s="1622">
        <v>-9880.8000000000011</v>
      </c>
    </row>
    <row r="2445" spans="1:8" ht="12.75">
      <c r="A2445" s="1622" t="s">
        <v>1236</v>
      </c>
      <c r="B2445" s="1622" t="s">
        <v>781</v>
      </c>
      <c r="C2445" s="1622" t="s">
        <v>390</v>
      </c>
      <c r="D2445" s="1622" t="s">
        <v>549</v>
      </c>
      <c r="E2445" s="1622" t="s">
        <v>1412</v>
      </c>
      <c r="F2445" s="1622" t="s">
        <v>115</v>
      </c>
      <c r="G2445" s="1622" t="s">
        <v>1353</v>
      </c>
      <c r="H2445" s="1622">
        <v>-9880.8000000000011</v>
      </c>
    </row>
    <row r="2446" spans="1:8" ht="12.75">
      <c r="A2446" s="1622" t="s">
        <v>1236</v>
      </c>
      <c r="B2446" s="1622" t="s">
        <v>781</v>
      </c>
      <c r="C2446" s="1622" t="s">
        <v>390</v>
      </c>
      <c r="D2446" s="1622" t="s">
        <v>549</v>
      </c>
      <c r="E2446" s="1622" t="s">
        <v>1412</v>
      </c>
      <c r="F2446" s="1622" t="s">
        <v>115</v>
      </c>
      <c r="G2446" s="1622" t="s">
        <v>1365</v>
      </c>
      <c r="H2446" s="1622">
        <v>-9880.8000000000011</v>
      </c>
    </row>
    <row r="2447" spans="1:8" ht="12.75">
      <c r="A2447" s="1622" t="s">
        <v>1236</v>
      </c>
      <c r="B2447" s="1622" t="s">
        <v>781</v>
      </c>
      <c r="C2447" s="1622" t="s">
        <v>390</v>
      </c>
      <c r="D2447" s="1622" t="s">
        <v>549</v>
      </c>
      <c r="E2447" s="1622" t="s">
        <v>1412</v>
      </c>
      <c r="F2447" s="1622" t="s">
        <v>115</v>
      </c>
      <c r="G2447" s="1622" t="s">
        <v>1366</v>
      </c>
      <c r="H2447" s="1622">
        <v>-9880.8000000000011</v>
      </c>
    </row>
    <row r="2448" spans="1:8" ht="12.75">
      <c r="A2448" s="1622" t="s">
        <v>1236</v>
      </c>
      <c r="B2448" s="1622" t="s">
        <v>781</v>
      </c>
      <c r="C2448" s="1622" t="s">
        <v>390</v>
      </c>
      <c r="D2448" s="1622" t="s">
        <v>549</v>
      </c>
      <c r="E2448" s="1622" t="s">
        <v>1412</v>
      </c>
      <c r="F2448" s="1622" t="s">
        <v>115</v>
      </c>
      <c r="G2448" s="1622" t="s">
        <v>1367</v>
      </c>
      <c r="H2448" s="1622">
        <v>-9880.8000000000011</v>
      </c>
    </row>
    <row r="2449" spans="1:8" ht="12.75">
      <c r="A2449" s="1622" t="s">
        <v>1236</v>
      </c>
      <c r="B2449" s="1622" t="s">
        <v>781</v>
      </c>
      <c r="C2449" s="1622" t="s">
        <v>390</v>
      </c>
      <c r="D2449" s="1622" t="s">
        <v>549</v>
      </c>
      <c r="E2449" s="1622" t="s">
        <v>1412</v>
      </c>
      <c r="F2449" s="1622" t="s">
        <v>115</v>
      </c>
      <c r="G2449" s="1622" t="s">
        <v>1368</v>
      </c>
      <c r="H2449" s="1622">
        <v>-9880.8000000000011</v>
      </c>
    </row>
    <row r="2450" spans="1:8" ht="12.75">
      <c r="A2450" s="1622" t="s">
        <v>1236</v>
      </c>
      <c r="B2450" s="1622" t="s">
        <v>777</v>
      </c>
      <c r="C2450" s="1622" t="s">
        <v>390</v>
      </c>
      <c r="D2450" s="1622" t="s">
        <v>549</v>
      </c>
      <c r="E2450" s="1622" t="s">
        <v>1427</v>
      </c>
      <c r="F2450" s="1622" t="s">
        <v>115</v>
      </c>
      <c r="G2450" s="1622" t="s">
        <v>1350</v>
      </c>
      <c r="H2450" s="1622">
        <v>-94997.089999999997</v>
      </c>
    </row>
    <row r="2451" spans="1:8" ht="12.75">
      <c r="A2451" s="1622" t="s">
        <v>1236</v>
      </c>
      <c r="B2451" s="1622" t="s">
        <v>777</v>
      </c>
      <c r="C2451" s="1622" t="s">
        <v>390</v>
      </c>
      <c r="D2451" s="1622" t="s">
        <v>549</v>
      </c>
      <c r="E2451" s="1622" t="s">
        <v>1427</v>
      </c>
      <c r="F2451" s="1622" t="s">
        <v>115</v>
      </c>
      <c r="G2451" s="1622" t="s">
        <v>1361</v>
      </c>
      <c r="H2451" s="1622">
        <v>-92541.210000000006</v>
      </c>
    </row>
    <row r="2452" spans="1:8" ht="12.75">
      <c r="A2452" s="1622" t="s">
        <v>1236</v>
      </c>
      <c r="B2452" s="1622" t="s">
        <v>777</v>
      </c>
      <c r="C2452" s="1622" t="s">
        <v>390</v>
      </c>
      <c r="D2452" s="1622" t="s">
        <v>549</v>
      </c>
      <c r="E2452" s="1622" t="s">
        <v>1427</v>
      </c>
      <c r="F2452" s="1622" t="s">
        <v>115</v>
      </c>
      <c r="G2452" s="1622" t="s">
        <v>1362</v>
      </c>
      <c r="H2452" s="1622">
        <v>-92705.889999999999</v>
      </c>
    </row>
    <row r="2453" spans="1:8" ht="12.75">
      <c r="A2453" s="1622" t="s">
        <v>1236</v>
      </c>
      <c r="B2453" s="1622" t="s">
        <v>777</v>
      </c>
      <c r="C2453" s="1622" t="s">
        <v>390</v>
      </c>
      <c r="D2453" s="1622" t="s">
        <v>549</v>
      </c>
      <c r="E2453" s="1622" t="s">
        <v>1427</v>
      </c>
      <c r="F2453" s="1622" t="s">
        <v>115</v>
      </c>
      <c r="G2453" s="1622" t="s">
        <v>1351</v>
      </c>
      <c r="H2453" s="1622">
        <v>-94172.794999999998</v>
      </c>
    </row>
    <row r="2454" spans="1:8" ht="12.75">
      <c r="A2454" s="1622" t="s">
        <v>1236</v>
      </c>
      <c r="B2454" s="1622" t="s">
        <v>777</v>
      </c>
      <c r="C2454" s="1622" t="s">
        <v>390</v>
      </c>
      <c r="D2454" s="1622" t="s">
        <v>549</v>
      </c>
      <c r="E2454" s="1622" t="s">
        <v>1427</v>
      </c>
      <c r="F2454" s="1622" t="s">
        <v>115</v>
      </c>
      <c r="G2454" s="1622" t="s">
        <v>1352</v>
      </c>
      <c r="H2454" s="1622">
        <v>-95505.449999999997</v>
      </c>
    </row>
    <row r="2455" spans="1:8" ht="12.75">
      <c r="A2455" s="1622" t="s">
        <v>1236</v>
      </c>
      <c r="B2455" s="1622" t="s">
        <v>777</v>
      </c>
      <c r="C2455" s="1622" t="s">
        <v>390</v>
      </c>
      <c r="D2455" s="1622" t="s">
        <v>549</v>
      </c>
      <c r="E2455" s="1622" t="s">
        <v>1427</v>
      </c>
      <c r="F2455" s="1622" t="s">
        <v>115</v>
      </c>
      <c r="G2455" s="1622" t="s">
        <v>1363</v>
      </c>
      <c r="H2455" s="1622">
        <v>-91360.705000000002</v>
      </c>
    </row>
    <row r="2456" spans="1:8" ht="12.75">
      <c r="A2456" s="1622" t="s">
        <v>1236</v>
      </c>
      <c r="B2456" s="1622" t="s">
        <v>777</v>
      </c>
      <c r="C2456" s="1622" t="s">
        <v>390</v>
      </c>
      <c r="D2456" s="1622" t="s">
        <v>549</v>
      </c>
      <c r="E2456" s="1622" t="s">
        <v>1427</v>
      </c>
      <c r="F2456" s="1622" t="s">
        <v>115</v>
      </c>
      <c r="G2456" s="1622" t="s">
        <v>1364</v>
      </c>
      <c r="H2456" s="1622">
        <v>-97779.645000000004</v>
      </c>
    </row>
    <row r="2457" spans="1:8" ht="12.75">
      <c r="A2457" s="1622" t="s">
        <v>1236</v>
      </c>
      <c r="B2457" s="1622" t="s">
        <v>777</v>
      </c>
      <c r="C2457" s="1622" t="s">
        <v>390</v>
      </c>
      <c r="D2457" s="1622" t="s">
        <v>549</v>
      </c>
      <c r="E2457" s="1622" t="s">
        <v>1427</v>
      </c>
      <c r="F2457" s="1622" t="s">
        <v>115</v>
      </c>
      <c r="G2457" s="1622" t="s">
        <v>1353</v>
      </c>
      <c r="H2457" s="1622">
        <v>-103721.55</v>
      </c>
    </row>
    <row r="2458" spans="1:8" ht="12.75">
      <c r="A2458" s="1622" t="s">
        <v>1236</v>
      </c>
      <c r="B2458" s="1622" t="s">
        <v>777</v>
      </c>
      <c r="C2458" s="1622" t="s">
        <v>390</v>
      </c>
      <c r="D2458" s="1622" t="s">
        <v>549</v>
      </c>
      <c r="E2458" s="1622" t="s">
        <v>1427</v>
      </c>
      <c r="F2458" s="1622" t="s">
        <v>115</v>
      </c>
      <c r="G2458" s="1622" t="s">
        <v>1365</v>
      </c>
      <c r="H2458" s="1622">
        <v>-94026.014999999999</v>
      </c>
    </row>
    <row r="2459" spans="1:8" ht="12.75">
      <c r="A2459" s="1622" t="s">
        <v>1236</v>
      </c>
      <c r="B2459" s="1622" t="s">
        <v>777</v>
      </c>
      <c r="C2459" s="1622" t="s">
        <v>390</v>
      </c>
      <c r="D2459" s="1622" t="s">
        <v>549</v>
      </c>
      <c r="E2459" s="1622" t="s">
        <v>1427</v>
      </c>
      <c r="F2459" s="1622" t="s">
        <v>115</v>
      </c>
      <c r="G2459" s="1622" t="s">
        <v>1366</v>
      </c>
      <c r="H2459" s="1622">
        <v>-88535.190000000002</v>
      </c>
    </row>
    <row r="2460" spans="1:8" ht="12.75">
      <c r="A2460" s="1622" t="s">
        <v>1236</v>
      </c>
      <c r="B2460" s="1622" t="s">
        <v>777</v>
      </c>
      <c r="C2460" s="1622" t="s">
        <v>390</v>
      </c>
      <c r="D2460" s="1622" t="s">
        <v>549</v>
      </c>
      <c r="E2460" s="1622" t="s">
        <v>1427</v>
      </c>
      <c r="F2460" s="1622" t="s">
        <v>115</v>
      </c>
      <c r="G2460" s="1622" t="s">
        <v>1367</v>
      </c>
      <c r="H2460" s="1622">
        <v>-95219.050000000003</v>
      </c>
    </row>
    <row r="2461" spans="1:8" ht="12.75">
      <c r="A2461" s="1622" t="s">
        <v>1236</v>
      </c>
      <c r="B2461" s="1622" t="s">
        <v>777</v>
      </c>
      <c r="C2461" s="1622" t="s">
        <v>390</v>
      </c>
      <c r="D2461" s="1622" t="s">
        <v>549</v>
      </c>
      <c r="E2461" s="1622" t="s">
        <v>1427</v>
      </c>
      <c r="F2461" s="1622" t="s">
        <v>115</v>
      </c>
      <c r="G2461" s="1622" t="s">
        <v>1368</v>
      </c>
      <c r="H2461" s="1622">
        <v>-93880.130000000005</v>
      </c>
    </row>
    <row r="2462" spans="1:8" ht="12.75">
      <c r="A2462" s="1622" t="s">
        <v>1236</v>
      </c>
      <c r="B2462" s="1622" t="s">
        <v>767</v>
      </c>
      <c r="C2462" s="1622" t="s">
        <v>390</v>
      </c>
      <c r="D2462" s="1622" t="s">
        <v>549</v>
      </c>
      <c r="E2462" s="1622" t="s">
        <v>1452</v>
      </c>
      <c r="F2462" s="1622" t="s">
        <v>115</v>
      </c>
      <c r="G2462" s="1622" t="s">
        <v>1350</v>
      </c>
      <c r="H2462" s="1622">
        <v>-1572.5150000000001</v>
      </c>
    </row>
    <row r="2463" spans="1:8" ht="12.75">
      <c r="A2463" s="1622" t="s">
        <v>1236</v>
      </c>
      <c r="B2463" s="1622" t="s">
        <v>767</v>
      </c>
      <c r="C2463" s="1622" t="s">
        <v>390</v>
      </c>
      <c r="D2463" s="1622" t="s">
        <v>549</v>
      </c>
      <c r="E2463" s="1622" t="s">
        <v>1452</v>
      </c>
      <c r="F2463" s="1622" t="s">
        <v>115</v>
      </c>
      <c r="G2463" s="1622" t="s">
        <v>1361</v>
      </c>
      <c r="H2463" s="1622">
        <v>-1572.5150000000001</v>
      </c>
    </row>
    <row r="2464" spans="1:8" ht="12.75">
      <c r="A2464" s="1622" t="s">
        <v>1236</v>
      </c>
      <c r="B2464" s="1622" t="s">
        <v>767</v>
      </c>
      <c r="C2464" s="1622" t="s">
        <v>390</v>
      </c>
      <c r="D2464" s="1622" t="s">
        <v>549</v>
      </c>
      <c r="E2464" s="1622" t="s">
        <v>1452</v>
      </c>
      <c r="F2464" s="1622" t="s">
        <v>115</v>
      </c>
      <c r="G2464" s="1622" t="s">
        <v>1362</v>
      </c>
      <c r="H2464" s="1622">
        <v>-1572.5150000000001</v>
      </c>
    </row>
    <row r="2465" spans="1:8" ht="12.75">
      <c r="A2465" s="1622" t="s">
        <v>1236</v>
      </c>
      <c r="B2465" s="1622" t="s">
        <v>767</v>
      </c>
      <c r="C2465" s="1622" t="s">
        <v>390</v>
      </c>
      <c r="D2465" s="1622" t="s">
        <v>549</v>
      </c>
      <c r="E2465" s="1622" t="s">
        <v>1452</v>
      </c>
      <c r="F2465" s="1622" t="s">
        <v>115</v>
      </c>
      <c r="G2465" s="1622" t="s">
        <v>1351</v>
      </c>
      <c r="H2465" s="1622">
        <v>-1572.5150000000001</v>
      </c>
    </row>
    <row r="2466" spans="1:8" ht="12.75">
      <c r="A2466" s="1622" t="s">
        <v>1236</v>
      </c>
      <c r="B2466" s="1622" t="s">
        <v>767</v>
      </c>
      <c r="C2466" s="1622" t="s">
        <v>390</v>
      </c>
      <c r="D2466" s="1622" t="s">
        <v>549</v>
      </c>
      <c r="E2466" s="1622" t="s">
        <v>1452</v>
      </c>
      <c r="F2466" s="1622" t="s">
        <v>115</v>
      </c>
      <c r="G2466" s="1622" t="s">
        <v>1352</v>
      </c>
      <c r="H2466" s="1622">
        <v>-1572.5150000000001</v>
      </c>
    </row>
    <row r="2467" spans="1:8" ht="12.75">
      <c r="A2467" s="1622" t="s">
        <v>1236</v>
      </c>
      <c r="B2467" s="1622" t="s">
        <v>767</v>
      </c>
      <c r="C2467" s="1622" t="s">
        <v>390</v>
      </c>
      <c r="D2467" s="1622" t="s">
        <v>549</v>
      </c>
      <c r="E2467" s="1622" t="s">
        <v>1452</v>
      </c>
      <c r="F2467" s="1622" t="s">
        <v>115</v>
      </c>
      <c r="G2467" s="1622" t="s">
        <v>1363</v>
      </c>
      <c r="H2467" s="1622">
        <v>-1572.5150000000001</v>
      </c>
    </row>
    <row r="2468" spans="1:8" ht="12.75">
      <c r="A2468" s="1622" t="s">
        <v>1236</v>
      </c>
      <c r="B2468" s="1622" t="s">
        <v>767</v>
      </c>
      <c r="C2468" s="1622" t="s">
        <v>390</v>
      </c>
      <c r="D2468" s="1622" t="s">
        <v>549</v>
      </c>
      <c r="E2468" s="1622" t="s">
        <v>1452</v>
      </c>
      <c r="F2468" s="1622" t="s">
        <v>115</v>
      </c>
      <c r="G2468" s="1622" t="s">
        <v>1364</v>
      </c>
      <c r="H2468" s="1622">
        <v>-1572.5150000000001</v>
      </c>
    </row>
    <row r="2469" spans="1:8" ht="12.75">
      <c r="A2469" s="1622" t="s">
        <v>1236</v>
      </c>
      <c r="B2469" s="1622" t="s">
        <v>767</v>
      </c>
      <c r="C2469" s="1622" t="s">
        <v>390</v>
      </c>
      <c r="D2469" s="1622" t="s">
        <v>549</v>
      </c>
      <c r="E2469" s="1622" t="s">
        <v>1452</v>
      </c>
      <c r="F2469" s="1622" t="s">
        <v>115</v>
      </c>
      <c r="G2469" s="1622" t="s">
        <v>1353</v>
      </c>
      <c r="H2469" s="1622">
        <v>-1572.5150000000001</v>
      </c>
    </row>
    <row r="2470" spans="1:8" ht="12.75">
      <c r="A2470" s="1622" t="s">
        <v>1236</v>
      </c>
      <c r="B2470" s="1622" t="s">
        <v>767</v>
      </c>
      <c r="C2470" s="1622" t="s">
        <v>390</v>
      </c>
      <c r="D2470" s="1622" t="s">
        <v>549</v>
      </c>
      <c r="E2470" s="1622" t="s">
        <v>1452</v>
      </c>
      <c r="F2470" s="1622" t="s">
        <v>115</v>
      </c>
      <c r="G2470" s="1622" t="s">
        <v>1365</v>
      </c>
      <c r="H2470" s="1622">
        <v>-1572.5150000000001</v>
      </c>
    </row>
    <row r="2471" spans="1:8" ht="12.75">
      <c r="A2471" s="1622" t="s">
        <v>1236</v>
      </c>
      <c r="B2471" s="1622" t="s">
        <v>767</v>
      </c>
      <c r="C2471" s="1622" t="s">
        <v>390</v>
      </c>
      <c r="D2471" s="1622" t="s">
        <v>549</v>
      </c>
      <c r="E2471" s="1622" t="s">
        <v>1452</v>
      </c>
      <c r="F2471" s="1622" t="s">
        <v>115</v>
      </c>
      <c r="G2471" s="1622" t="s">
        <v>1366</v>
      </c>
      <c r="H2471" s="1622">
        <v>-1572.5150000000001</v>
      </c>
    </row>
    <row r="2472" spans="1:8" ht="12.75">
      <c r="A2472" s="1622" t="s">
        <v>1236</v>
      </c>
      <c r="B2472" s="1622" t="s">
        <v>767</v>
      </c>
      <c r="C2472" s="1622" t="s">
        <v>390</v>
      </c>
      <c r="D2472" s="1622" t="s">
        <v>549</v>
      </c>
      <c r="E2472" s="1622" t="s">
        <v>1452</v>
      </c>
      <c r="F2472" s="1622" t="s">
        <v>115</v>
      </c>
      <c r="G2472" s="1622" t="s">
        <v>1367</v>
      </c>
      <c r="H2472" s="1622">
        <v>-1572.5150000000001</v>
      </c>
    </row>
    <row r="2473" spans="1:8" ht="12.75">
      <c r="A2473" s="1622" t="s">
        <v>1236</v>
      </c>
      <c r="B2473" s="1622" t="s">
        <v>767</v>
      </c>
      <c r="C2473" s="1622" t="s">
        <v>390</v>
      </c>
      <c r="D2473" s="1622" t="s">
        <v>549</v>
      </c>
      <c r="E2473" s="1622" t="s">
        <v>1452</v>
      </c>
      <c r="F2473" s="1622" t="s">
        <v>115</v>
      </c>
      <c r="G2473" s="1622" t="s">
        <v>1368</v>
      </c>
      <c r="H2473" s="1622">
        <v>-1572.5150000000001</v>
      </c>
    </row>
    <row r="2474" spans="1:8" ht="12.75">
      <c r="A2474" s="1622" t="s">
        <v>1236</v>
      </c>
      <c r="B2474" s="1622" t="s">
        <v>780</v>
      </c>
      <c r="C2474" s="1622" t="s">
        <v>390</v>
      </c>
      <c r="D2474" s="1622" t="s">
        <v>549</v>
      </c>
      <c r="E2474" s="1622" t="s">
        <v>1485</v>
      </c>
      <c r="F2474" s="1622" t="s">
        <v>115</v>
      </c>
      <c r="G2474" s="1622" t="s">
        <v>1350</v>
      </c>
      <c r="H2474" s="1622">
        <v>-3745.5750000000003</v>
      </c>
    </row>
    <row r="2475" spans="1:8" ht="12.75">
      <c r="A2475" s="1622" t="s">
        <v>1236</v>
      </c>
      <c r="B2475" s="1622" t="s">
        <v>780</v>
      </c>
      <c r="C2475" s="1622" t="s">
        <v>390</v>
      </c>
      <c r="D2475" s="1622" t="s">
        <v>549</v>
      </c>
      <c r="E2475" s="1622" t="s">
        <v>1485</v>
      </c>
      <c r="F2475" s="1622" t="s">
        <v>115</v>
      </c>
      <c r="G2475" s="1622" t="s">
        <v>1361</v>
      </c>
      <c r="H2475" s="1622">
        <v>-3885.1950000000002</v>
      </c>
    </row>
    <row r="2476" spans="1:8" ht="12.75">
      <c r="A2476" s="1622" t="s">
        <v>1236</v>
      </c>
      <c r="B2476" s="1622" t="s">
        <v>780</v>
      </c>
      <c r="C2476" s="1622" t="s">
        <v>390</v>
      </c>
      <c r="D2476" s="1622" t="s">
        <v>549</v>
      </c>
      <c r="E2476" s="1622" t="s">
        <v>1485</v>
      </c>
      <c r="F2476" s="1622" t="s">
        <v>115</v>
      </c>
      <c r="G2476" s="1622" t="s">
        <v>1362</v>
      </c>
      <c r="H2476" s="1622">
        <v>-3982.75</v>
      </c>
    </row>
    <row r="2477" spans="1:8" ht="12.75">
      <c r="A2477" s="1622" t="s">
        <v>1236</v>
      </c>
      <c r="B2477" s="1622" t="s">
        <v>780</v>
      </c>
      <c r="C2477" s="1622" t="s">
        <v>390</v>
      </c>
      <c r="D2477" s="1622" t="s">
        <v>549</v>
      </c>
      <c r="E2477" s="1622" t="s">
        <v>1485</v>
      </c>
      <c r="F2477" s="1622" t="s">
        <v>115</v>
      </c>
      <c r="G2477" s="1622" t="s">
        <v>1351</v>
      </c>
      <c r="H2477" s="1622">
        <v>-3855.6599999999999</v>
      </c>
    </row>
    <row r="2478" spans="1:8" ht="12.75">
      <c r="A2478" s="1622" t="s">
        <v>1236</v>
      </c>
      <c r="B2478" s="1622" t="s">
        <v>780</v>
      </c>
      <c r="C2478" s="1622" t="s">
        <v>390</v>
      </c>
      <c r="D2478" s="1622" t="s">
        <v>549</v>
      </c>
      <c r="E2478" s="1622" t="s">
        <v>1485</v>
      </c>
      <c r="F2478" s="1622" t="s">
        <v>115</v>
      </c>
      <c r="G2478" s="1622" t="s">
        <v>1352</v>
      </c>
      <c r="H2478" s="1622">
        <v>-3437.6950000000002</v>
      </c>
    </row>
    <row r="2479" spans="1:8" ht="12.75">
      <c r="A2479" s="1622" t="s">
        <v>1236</v>
      </c>
      <c r="B2479" s="1622" t="s">
        <v>780</v>
      </c>
      <c r="C2479" s="1622" t="s">
        <v>390</v>
      </c>
      <c r="D2479" s="1622" t="s">
        <v>549</v>
      </c>
      <c r="E2479" s="1622" t="s">
        <v>1485</v>
      </c>
      <c r="F2479" s="1622" t="s">
        <v>115</v>
      </c>
      <c r="G2479" s="1622" t="s">
        <v>1363</v>
      </c>
      <c r="H2479" s="1622">
        <v>-3964.8499999999999</v>
      </c>
    </row>
    <row r="2480" spans="1:8" ht="12.75">
      <c r="A2480" s="1622" t="s">
        <v>1236</v>
      </c>
      <c r="B2480" s="1622" t="s">
        <v>780</v>
      </c>
      <c r="C2480" s="1622" t="s">
        <v>390</v>
      </c>
      <c r="D2480" s="1622" t="s">
        <v>549</v>
      </c>
      <c r="E2480" s="1622" t="s">
        <v>1485</v>
      </c>
      <c r="F2480" s="1622" t="s">
        <v>115</v>
      </c>
      <c r="G2480" s="1622" t="s">
        <v>1364</v>
      </c>
      <c r="H2480" s="1622">
        <v>-4232.4549999999999</v>
      </c>
    </row>
    <row r="2481" spans="1:8" ht="12.75">
      <c r="A2481" s="1622" t="s">
        <v>1236</v>
      </c>
      <c r="B2481" s="1622" t="s">
        <v>780</v>
      </c>
      <c r="C2481" s="1622" t="s">
        <v>390</v>
      </c>
      <c r="D2481" s="1622" t="s">
        <v>549</v>
      </c>
      <c r="E2481" s="1622" t="s">
        <v>1485</v>
      </c>
      <c r="F2481" s="1622" t="s">
        <v>115</v>
      </c>
      <c r="G2481" s="1622" t="s">
        <v>1353</v>
      </c>
      <c r="H2481" s="1622">
        <v>-4291.5249999999996</v>
      </c>
    </row>
    <row r="2482" spans="1:8" ht="12.75">
      <c r="A2482" s="1622" t="s">
        <v>1236</v>
      </c>
      <c r="B2482" s="1622" t="s">
        <v>780</v>
      </c>
      <c r="C2482" s="1622" t="s">
        <v>390</v>
      </c>
      <c r="D2482" s="1622" t="s">
        <v>549</v>
      </c>
      <c r="E2482" s="1622" t="s">
        <v>1485</v>
      </c>
      <c r="F2482" s="1622" t="s">
        <v>115</v>
      </c>
      <c r="G2482" s="1622" t="s">
        <v>1365</v>
      </c>
      <c r="H2482" s="1622">
        <v>-4567.1850000000004</v>
      </c>
    </row>
    <row r="2483" spans="1:8" ht="12.75">
      <c r="A2483" s="1622" t="s">
        <v>1236</v>
      </c>
      <c r="B2483" s="1622" t="s">
        <v>780</v>
      </c>
      <c r="C2483" s="1622" t="s">
        <v>390</v>
      </c>
      <c r="D2483" s="1622" t="s">
        <v>549</v>
      </c>
      <c r="E2483" s="1622" t="s">
        <v>1485</v>
      </c>
      <c r="F2483" s="1622" t="s">
        <v>115</v>
      </c>
      <c r="G2483" s="1622" t="s">
        <v>1366</v>
      </c>
      <c r="H2483" s="1622">
        <v>-4464.2600000000002</v>
      </c>
    </row>
    <row r="2484" spans="1:8" ht="12.75">
      <c r="A2484" s="1622" t="s">
        <v>1236</v>
      </c>
      <c r="B2484" s="1622" t="s">
        <v>780</v>
      </c>
      <c r="C2484" s="1622" t="s">
        <v>390</v>
      </c>
      <c r="D2484" s="1622" t="s">
        <v>549</v>
      </c>
      <c r="E2484" s="1622" t="s">
        <v>1485</v>
      </c>
      <c r="F2484" s="1622" t="s">
        <v>115</v>
      </c>
      <c r="G2484" s="1622" t="s">
        <v>1367</v>
      </c>
      <c r="H2484" s="1622">
        <v>-3852.0799999999999</v>
      </c>
    </row>
    <row r="2485" spans="1:8" ht="12.75">
      <c r="A2485" s="1622" t="s">
        <v>1236</v>
      </c>
      <c r="B2485" s="1622" t="s">
        <v>780</v>
      </c>
      <c r="C2485" s="1622" t="s">
        <v>390</v>
      </c>
      <c r="D2485" s="1622" t="s">
        <v>549</v>
      </c>
      <c r="E2485" s="1622" t="s">
        <v>1485</v>
      </c>
      <c r="F2485" s="1622" t="s">
        <v>115</v>
      </c>
      <c r="G2485" s="1622" t="s">
        <v>1368</v>
      </c>
      <c r="H2485" s="1622">
        <v>-4418.6149999999998</v>
      </c>
    </row>
    <row r="2486" spans="1:8" ht="12.75">
      <c r="A2486" s="1622" t="s">
        <v>1236</v>
      </c>
      <c r="B2486" s="1622" t="s">
        <v>759</v>
      </c>
      <c r="C2486" s="1622" t="s">
        <v>390</v>
      </c>
      <c r="D2486" s="1622" t="s">
        <v>549</v>
      </c>
      <c r="E2486" s="1622" t="s">
        <v>1399</v>
      </c>
      <c r="F2486" s="1622" t="s">
        <v>1256</v>
      </c>
      <c r="G2486" s="1622" t="s">
        <v>1350</v>
      </c>
      <c r="H2486" s="1622">
        <v>157.5</v>
      </c>
    </row>
    <row r="2487" spans="1:8" ht="12.75">
      <c r="A2487" s="1622" t="s">
        <v>1236</v>
      </c>
      <c r="B2487" s="1622" t="s">
        <v>759</v>
      </c>
      <c r="C2487" s="1622" t="s">
        <v>390</v>
      </c>
      <c r="D2487" s="1622" t="s">
        <v>549</v>
      </c>
      <c r="E2487" s="1622" t="s">
        <v>1399</v>
      </c>
      <c r="F2487" s="1622" t="s">
        <v>1256</v>
      </c>
      <c r="G2487" s="1622" t="s">
        <v>1361</v>
      </c>
      <c r="H2487" s="1622">
        <v>157.5</v>
      </c>
    </row>
    <row r="2488" spans="1:8" ht="12.75">
      <c r="A2488" s="1622" t="s">
        <v>1236</v>
      </c>
      <c r="B2488" s="1622" t="s">
        <v>759</v>
      </c>
      <c r="C2488" s="1622" t="s">
        <v>390</v>
      </c>
      <c r="D2488" s="1622" t="s">
        <v>549</v>
      </c>
      <c r="E2488" s="1622" t="s">
        <v>1399</v>
      </c>
      <c r="F2488" s="1622" t="s">
        <v>1256</v>
      </c>
      <c r="G2488" s="1622" t="s">
        <v>1362</v>
      </c>
      <c r="H2488" s="1622">
        <v>157.5</v>
      </c>
    </row>
    <row r="2489" spans="1:8" ht="12.75">
      <c r="A2489" s="1622" t="s">
        <v>1236</v>
      </c>
      <c r="B2489" s="1622" t="s">
        <v>759</v>
      </c>
      <c r="C2489" s="1622" t="s">
        <v>390</v>
      </c>
      <c r="D2489" s="1622" t="s">
        <v>549</v>
      </c>
      <c r="E2489" s="1622" t="s">
        <v>1399</v>
      </c>
      <c r="F2489" s="1622" t="s">
        <v>1256</v>
      </c>
      <c r="G2489" s="1622" t="s">
        <v>1351</v>
      </c>
      <c r="H2489" s="1622">
        <v>157.5</v>
      </c>
    </row>
    <row r="2490" spans="1:8" ht="12.75">
      <c r="A2490" s="1622" t="s">
        <v>1236</v>
      </c>
      <c r="B2490" s="1622" t="s">
        <v>759</v>
      </c>
      <c r="C2490" s="1622" t="s">
        <v>390</v>
      </c>
      <c r="D2490" s="1622" t="s">
        <v>549</v>
      </c>
      <c r="E2490" s="1622" t="s">
        <v>1399</v>
      </c>
      <c r="F2490" s="1622" t="s">
        <v>1256</v>
      </c>
      <c r="G2490" s="1622" t="s">
        <v>1352</v>
      </c>
      <c r="H2490" s="1622">
        <v>157.5</v>
      </c>
    </row>
    <row r="2491" spans="1:8" ht="12.75">
      <c r="A2491" s="1622" t="s">
        <v>1236</v>
      </c>
      <c r="B2491" s="1622" t="s">
        <v>759</v>
      </c>
      <c r="C2491" s="1622" t="s">
        <v>390</v>
      </c>
      <c r="D2491" s="1622" t="s">
        <v>549</v>
      </c>
      <c r="E2491" s="1622" t="s">
        <v>1399</v>
      </c>
      <c r="F2491" s="1622" t="s">
        <v>1256</v>
      </c>
      <c r="G2491" s="1622" t="s">
        <v>1363</v>
      </c>
      <c r="H2491" s="1622">
        <v>157.5</v>
      </c>
    </row>
    <row r="2492" spans="1:8" ht="12.75">
      <c r="A2492" s="1622" t="s">
        <v>1236</v>
      </c>
      <c r="B2492" s="1622" t="s">
        <v>759</v>
      </c>
      <c r="C2492" s="1622" t="s">
        <v>390</v>
      </c>
      <c r="D2492" s="1622" t="s">
        <v>549</v>
      </c>
      <c r="E2492" s="1622" t="s">
        <v>1399</v>
      </c>
      <c r="F2492" s="1622" t="s">
        <v>1256</v>
      </c>
      <c r="G2492" s="1622" t="s">
        <v>1364</v>
      </c>
      <c r="H2492" s="1622">
        <v>157.5</v>
      </c>
    </row>
    <row r="2493" spans="1:8" ht="12.75">
      <c r="A2493" s="1622" t="s">
        <v>1236</v>
      </c>
      <c r="B2493" s="1622" t="s">
        <v>759</v>
      </c>
      <c r="C2493" s="1622" t="s">
        <v>390</v>
      </c>
      <c r="D2493" s="1622" t="s">
        <v>549</v>
      </c>
      <c r="E2493" s="1622" t="s">
        <v>1399</v>
      </c>
      <c r="F2493" s="1622" t="s">
        <v>1256</v>
      </c>
      <c r="G2493" s="1622" t="s">
        <v>1353</v>
      </c>
      <c r="H2493" s="1622">
        <v>157.5</v>
      </c>
    </row>
    <row r="2494" spans="1:8" ht="12.75">
      <c r="A2494" s="1622" t="s">
        <v>1236</v>
      </c>
      <c r="B2494" s="1622" t="s">
        <v>759</v>
      </c>
      <c r="C2494" s="1622" t="s">
        <v>390</v>
      </c>
      <c r="D2494" s="1622" t="s">
        <v>549</v>
      </c>
      <c r="E2494" s="1622" t="s">
        <v>1399</v>
      </c>
      <c r="F2494" s="1622" t="s">
        <v>1256</v>
      </c>
      <c r="G2494" s="1622" t="s">
        <v>1365</v>
      </c>
      <c r="H2494" s="1622">
        <v>157.5</v>
      </c>
    </row>
    <row r="2495" spans="1:8" ht="12.75">
      <c r="A2495" s="1622" t="s">
        <v>1236</v>
      </c>
      <c r="B2495" s="1622" t="s">
        <v>759</v>
      </c>
      <c r="C2495" s="1622" t="s">
        <v>390</v>
      </c>
      <c r="D2495" s="1622" t="s">
        <v>549</v>
      </c>
      <c r="E2495" s="1622" t="s">
        <v>1399</v>
      </c>
      <c r="F2495" s="1622" t="s">
        <v>1256</v>
      </c>
      <c r="G2495" s="1622" t="s">
        <v>1366</v>
      </c>
      <c r="H2495" s="1622">
        <v>157.5</v>
      </c>
    </row>
    <row r="2496" spans="1:8" ht="12.75">
      <c r="A2496" s="1622" t="s">
        <v>1236</v>
      </c>
      <c r="B2496" s="1622" t="s">
        <v>759</v>
      </c>
      <c r="C2496" s="1622" t="s">
        <v>390</v>
      </c>
      <c r="D2496" s="1622" t="s">
        <v>549</v>
      </c>
      <c r="E2496" s="1622" t="s">
        <v>1399</v>
      </c>
      <c r="F2496" s="1622" t="s">
        <v>1256</v>
      </c>
      <c r="G2496" s="1622" t="s">
        <v>1367</v>
      </c>
      <c r="H2496" s="1622">
        <v>157.5</v>
      </c>
    </row>
    <row r="2497" spans="1:8" ht="12.75">
      <c r="A2497" s="1622" t="s">
        <v>1236</v>
      </c>
      <c r="B2497" s="1622" t="s">
        <v>759</v>
      </c>
      <c r="C2497" s="1622" t="s">
        <v>390</v>
      </c>
      <c r="D2497" s="1622" t="s">
        <v>549</v>
      </c>
      <c r="E2497" s="1622" t="s">
        <v>1399</v>
      </c>
      <c r="F2497" s="1622" t="s">
        <v>1256</v>
      </c>
      <c r="G2497" s="1622" t="s">
        <v>1368</v>
      </c>
      <c r="H2497" s="1622">
        <v>157.5</v>
      </c>
    </row>
    <row r="2498" spans="1:8" ht="12.75">
      <c r="A2498" s="1622" t="s">
        <v>1236</v>
      </c>
      <c r="B2498" s="1622" t="s">
        <v>759</v>
      </c>
      <c r="C2498" s="1622" t="s">
        <v>390</v>
      </c>
      <c r="D2498" s="1622" t="s">
        <v>549</v>
      </c>
      <c r="E2498" s="1622" t="s">
        <v>1402</v>
      </c>
      <c r="F2498" s="1622" t="s">
        <v>1256</v>
      </c>
      <c r="G2498" s="1622" t="s">
        <v>1350</v>
      </c>
      <c r="H2498" s="1622">
        <v>68.25</v>
      </c>
    </row>
    <row r="2499" spans="1:8" ht="12.75">
      <c r="A2499" s="1622" t="s">
        <v>1236</v>
      </c>
      <c r="B2499" s="1622" t="s">
        <v>759</v>
      </c>
      <c r="C2499" s="1622" t="s">
        <v>390</v>
      </c>
      <c r="D2499" s="1622" t="s">
        <v>549</v>
      </c>
      <c r="E2499" s="1622" t="s">
        <v>1402</v>
      </c>
      <c r="F2499" s="1622" t="s">
        <v>1256</v>
      </c>
      <c r="G2499" s="1622" t="s">
        <v>1361</v>
      </c>
      <c r="H2499" s="1622">
        <v>698.25</v>
      </c>
    </row>
    <row r="2500" spans="1:8" ht="12.75">
      <c r="A2500" s="1622" t="s">
        <v>1236</v>
      </c>
      <c r="B2500" s="1622" t="s">
        <v>759</v>
      </c>
      <c r="C2500" s="1622" t="s">
        <v>390</v>
      </c>
      <c r="D2500" s="1622" t="s">
        <v>549</v>
      </c>
      <c r="E2500" s="1622" t="s">
        <v>1402</v>
      </c>
      <c r="F2500" s="1622" t="s">
        <v>1256</v>
      </c>
      <c r="G2500" s="1622" t="s">
        <v>1362</v>
      </c>
      <c r="H2500" s="1622">
        <v>1065.75</v>
      </c>
    </row>
    <row r="2501" spans="1:8" ht="12.75">
      <c r="A2501" s="1622" t="s">
        <v>1236</v>
      </c>
      <c r="B2501" s="1622" t="s">
        <v>759</v>
      </c>
      <c r="C2501" s="1622" t="s">
        <v>390</v>
      </c>
      <c r="D2501" s="1622" t="s">
        <v>549</v>
      </c>
      <c r="E2501" s="1622" t="s">
        <v>1402</v>
      </c>
      <c r="F2501" s="1622" t="s">
        <v>1256</v>
      </c>
      <c r="G2501" s="1622" t="s">
        <v>1351</v>
      </c>
      <c r="H2501" s="1622">
        <v>68.25</v>
      </c>
    </row>
    <row r="2502" spans="1:8" ht="12.75">
      <c r="A2502" s="1622" t="s">
        <v>1236</v>
      </c>
      <c r="B2502" s="1622" t="s">
        <v>759</v>
      </c>
      <c r="C2502" s="1622" t="s">
        <v>390</v>
      </c>
      <c r="D2502" s="1622" t="s">
        <v>549</v>
      </c>
      <c r="E2502" s="1622" t="s">
        <v>1402</v>
      </c>
      <c r="F2502" s="1622" t="s">
        <v>1256</v>
      </c>
      <c r="G2502" s="1622" t="s">
        <v>1352</v>
      </c>
      <c r="H2502" s="1622">
        <v>68.25</v>
      </c>
    </row>
    <row r="2503" spans="1:8" ht="12.75">
      <c r="A2503" s="1622" t="s">
        <v>1236</v>
      </c>
      <c r="B2503" s="1622" t="s">
        <v>759</v>
      </c>
      <c r="C2503" s="1622" t="s">
        <v>390</v>
      </c>
      <c r="D2503" s="1622" t="s">
        <v>549</v>
      </c>
      <c r="E2503" s="1622" t="s">
        <v>1402</v>
      </c>
      <c r="F2503" s="1622" t="s">
        <v>1256</v>
      </c>
      <c r="G2503" s="1622" t="s">
        <v>1363</v>
      </c>
      <c r="H2503" s="1622">
        <v>68.25</v>
      </c>
    </row>
    <row r="2504" spans="1:8" ht="12.75">
      <c r="A2504" s="1622" t="s">
        <v>1236</v>
      </c>
      <c r="B2504" s="1622" t="s">
        <v>759</v>
      </c>
      <c r="C2504" s="1622" t="s">
        <v>390</v>
      </c>
      <c r="D2504" s="1622" t="s">
        <v>549</v>
      </c>
      <c r="E2504" s="1622" t="s">
        <v>1402</v>
      </c>
      <c r="F2504" s="1622" t="s">
        <v>1256</v>
      </c>
      <c r="G2504" s="1622" t="s">
        <v>1364</v>
      </c>
      <c r="H2504" s="1622">
        <v>94.5</v>
      </c>
    </row>
    <row r="2505" spans="1:8" ht="12.75">
      <c r="A2505" s="1622" t="s">
        <v>1236</v>
      </c>
      <c r="B2505" s="1622" t="s">
        <v>759</v>
      </c>
      <c r="C2505" s="1622" t="s">
        <v>390</v>
      </c>
      <c r="D2505" s="1622" t="s">
        <v>549</v>
      </c>
      <c r="E2505" s="1622" t="s">
        <v>1402</v>
      </c>
      <c r="F2505" s="1622" t="s">
        <v>1256</v>
      </c>
      <c r="G2505" s="1622" t="s">
        <v>1353</v>
      </c>
      <c r="H2505" s="1622">
        <v>68.25</v>
      </c>
    </row>
    <row r="2506" spans="1:8" ht="12.75">
      <c r="A2506" s="1622" t="s">
        <v>1236</v>
      </c>
      <c r="B2506" s="1622" t="s">
        <v>759</v>
      </c>
      <c r="C2506" s="1622" t="s">
        <v>390</v>
      </c>
      <c r="D2506" s="1622" t="s">
        <v>549</v>
      </c>
      <c r="E2506" s="1622" t="s">
        <v>1402</v>
      </c>
      <c r="F2506" s="1622" t="s">
        <v>1256</v>
      </c>
      <c r="G2506" s="1622" t="s">
        <v>1365</v>
      </c>
      <c r="H2506" s="1622">
        <v>68.25</v>
      </c>
    </row>
    <row r="2507" spans="1:8" ht="12.75">
      <c r="A2507" s="1622" t="s">
        <v>1236</v>
      </c>
      <c r="B2507" s="1622" t="s">
        <v>759</v>
      </c>
      <c r="C2507" s="1622" t="s">
        <v>390</v>
      </c>
      <c r="D2507" s="1622" t="s">
        <v>549</v>
      </c>
      <c r="E2507" s="1622" t="s">
        <v>1402</v>
      </c>
      <c r="F2507" s="1622" t="s">
        <v>1256</v>
      </c>
      <c r="G2507" s="1622" t="s">
        <v>1366</v>
      </c>
      <c r="H2507" s="1622">
        <v>68.25</v>
      </c>
    </row>
    <row r="2508" spans="1:8" ht="12.75">
      <c r="A2508" s="1622" t="s">
        <v>1236</v>
      </c>
      <c r="B2508" s="1622" t="s">
        <v>759</v>
      </c>
      <c r="C2508" s="1622" t="s">
        <v>390</v>
      </c>
      <c r="D2508" s="1622" t="s">
        <v>549</v>
      </c>
      <c r="E2508" s="1622" t="s">
        <v>1402</v>
      </c>
      <c r="F2508" s="1622" t="s">
        <v>1256</v>
      </c>
      <c r="G2508" s="1622" t="s">
        <v>1367</v>
      </c>
      <c r="H2508" s="1622">
        <v>94.5</v>
      </c>
    </row>
    <row r="2509" spans="1:8" ht="12.75">
      <c r="A2509" s="1622" t="s">
        <v>1236</v>
      </c>
      <c r="B2509" s="1622" t="s">
        <v>759</v>
      </c>
      <c r="C2509" s="1622" t="s">
        <v>390</v>
      </c>
      <c r="D2509" s="1622" t="s">
        <v>549</v>
      </c>
      <c r="E2509" s="1622" t="s">
        <v>1402</v>
      </c>
      <c r="F2509" s="1622" t="s">
        <v>1256</v>
      </c>
      <c r="G2509" s="1622" t="s">
        <v>1368</v>
      </c>
      <c r="H2509" s="1622">
        <v>68.25</v>
      </c>
    </row>
    <row r="2510" spans="1:8" ht="12.75">
      <c r="A2510" s="1622" t="s">
        <v>1236</v>
      </c>
      <c r="B2510" s="1622" t="s">
        <v>781</v>
      </c>
      <c r="C2510" s="1622" t="s">
        <v>390</v>
      </c>
      <c r="D2510" s="1622" t="s">
        <v>549</v>
      </c>
      <c r="E2510" s="1622" t="s">
        <v>1412</v>
      </c>
      <c r="F2510" s="1622" t="s">
        <v>1256</v>
      </c>
      <c r="G2510" s="1622" t="s">
        <v>1350</v>
      </c>
      <c r="H2510" s="1622">
        <v>-1159.1999999999989</v>
      </c>
    </row>
    <row r="2511" spans="1:8" ht="12.75">
      <c r="A2511" s="1622" t="s">
        <v>1236</v>
      </c>
      <c r="B2511" s="1622" t="s">
        <v>781</v>
      </c>
      <c r="C2511" s="1622" t="s">
        <v>390</v>
      </c>
      <c r="D2511" s="1622" t="s">
        <v>549</v>
      </c>
      <c r="E2511" s="1622" t="s">
        <v>1412</v>
      </c>
      <c r="F2511" s="1622" t="s">
        <v>1256</v>
      </c>
      <c r="G2511" s="1622" t="s">
        <v>1361</v>
      </c>
      <c r="H2511" s="1622">
        <v>-1159.1999999999989</v>
      </c>
    </row>
    <row r="2512" spans="1:8" ht="12.75">
      <c r="A2512" s="1622" t="s">
        <v>1236</v>
      </c>
      <c r="B2512" s="1622" t="s">
        <v>781</v>
      </c>
      <c r="C2512" s="1622" t="s">
        <v>390</v>
      </c>
      <c r="D2512" s="1622" t="s">
        <v>549</v>
      </c>
      <c r="E2512" s="1622" t="s">
        <v>1412</v>
      </c>
      <c r="F2512" s="1622" t="s">
        <v>1256</v>
      </c>
      <c r="G2512" s="1622" t="s">
        <v>1362</v>
      </c>
      <c r="H2512" s="1622">
        <v>-1159.1999999999989</v>
      </c>
    </row>
    <row r="2513" spans="1:8" ht="12.75">
      <c r="A2513" s="1622" t="s">
        <v>1236</v>
      </c>
      <c r="B2513" s="1622" t="s">
        <v>781</v>
      </c>
      <c r="C2513" s="1622" t="s">
        <v>390</v>
      </c>
      <c r="D2513" s="1622" t="s">
        <v>549</v>
      </c>
      <c r="E2513" s="1622" t="s">
        <v>1412</v>
      </c>
      <c r="F2513" s="1622" t="s">
        <v>1256</v>
      </c>
      <c r="G2513" s="1622" t="s">
        <v>1351</v>
      </c>
      <c r="H2513" s="1622">
        <v>-1159.1999999999989</v>
      </c>
    </row>
    <row r="2514" spans="1:8" ht="12.75">
      <c r="A2514" s="1622" t="s">
        <v>1236</v>
      </c>
      <c r="B2514" s="1622" t="s">
        <v>781</v>
      </c>
      <c r="C2514" s="1622" t="s">
        <v>390</v>
      </c>
      <c r="D2514" s="1622" t="s">
        <v>549</v>
      </c>
      <c r="E2514" s="1622" t="s">
        <v>1412</v>
      </c>
      <c r="F2514" s="1622" t="s">
        <v>1256</v>
      </c>
      <c r="G2514" s="1622" t="s">
        <v>1352</v>
      </c>
      <c r="H2514" s="1622">
        <v>-1159.1999999999989</v>
      </c>
    </row>
    <row r="2515" spans="1:8" ht="12.75">
      <c r="A2515" s="1622" t="s">
        <v>1236</v>
      </c>
      <c r="B2515" s="1622" t="s">
        <v>781</v>
      </c>
      <c r="C2515" s="1622" t="s">
        <v>390</v>
      </c>
      <c r="D2515" s="1622" t="s">
        <v>549</v>
      </c>
      <c r="E2515" s="1622" t="s">
        <v>1412</v>
      </c>
      <c r="F2515" s="1622" t="s">
        <v>1256</v>
      </c>
      <c r="G2515" s="1622" t="s">
        <v>1363</v>
      </c>
      <c r="H2515" s="1622">
        <v>-1159.1999999999989</v>
      </c>
    </row>
    <row r="2516" spans="1:8" ht="12.75">
      <c r="A2516" s="1622" t="s">
        <v>1236</v>
      </c>
      <c r="B2516" s="1622" t="s">
        <v>781</v>
      </c>
      <c r="C2516" s="1622" t="s">
        <v>390</v>
      </c>
      <c r="D2516" s="1622" t="s">
        <v>549</v>
      </c>
      <c r="E2516" s="1622" t="s">
        <v>1412</v>
      </c>
      <c r="F2516" s="1622" t="s">
        <v>1256</v>
      </c>
      <c r="G2516" s="1622" t="s">
        <v>1364</v>
      </c>
      <c r="H2516" s="1622">
        <v>-1159.1999999999989</v>
      </c>
    </row>
    <row r="2517" spans="1:8" ht="12.75">
      <c r="A2517" s="1622" t="s">
        <v>1236</v>
      </c>
      <c r="B2517" s="1622" t="s">
        <v>781</v>
      </c>
      <c r="C2517" s="1622" t="s">
        <v>390</v>
      </c>
      <c r="D2517" s="1622" t="s">
        <v>549</v>
      </c>
      <c r="E2517" s="1622" t="s">
        <v>1412</v>
      </c>
      <c r="F2517" s="1622" t="s">
        <v>1256</v>
      </c>
      <c r="G2517" s="1622" t="s">
        <v>1353</v>
      </c>
      <c r="H2517" s="1622">
        <v>-1159.1999999999989</v>
      </c>
    </row>
    <row r="2518" spans="1:8" ht="12.75">
      <c r="A2518" s="1622" t="s">
        <v>1236</v>
      </c>
      <c r="B2518" s="1622" t="s">
        <v>781</v>
      </c>
      <c r="C2518" s="1622" t="s">
        <v>390</v>
      </c>
      <c r="D2518" s="1622" t="s">
        <v>549</v>
      </c>
      <c r="E2518" s="1622" t="s">
        <v>1412</v>
      </c>
      <c r="F2518" s="1622" t="s">
        <v>1256</v>
      </c>
      <c r="G2518" s="1622" t="s">
        <v>1365</v>
      </c>
      <c r="H2518" s="1622">
        <v>-1159.1999999999989</v>
      </c>
    </row>
    <row r="2519" spans="1:8" ht="12.75">
      <c r="A2519" s="1622" t="s">
        <v>1236</v>
      </c>
      <c r="B2519" s="1622" t="s">
        <v>781</v>
      </c>
      <c r="C2519" s="1622" t="s">
        <v>390</v>
      </c>
      <c r="D2519" s="1622" t="s">
        <v>549</v>
      </c>
      <c r="E2519" s="1622" t="s">
        <v>1412</v>
      </c>
      <c r="F2519" s="1622" t="s">
        <v>1256</v>
      </c>
      <c r="G2519" s="1622" t="s">
        <v>1366</v>
      </c>
      <c r="H2519" s="1622">
        <v>-1159.1999999999989</v>
      </c>
    </row>
    <row r="2520" spans="1:8" ht="12.75">
      <c r="A2520" s="1622" t="s">
        <v>1236</v>
      </c>
      <c r="B2520" s="1622" t="s">
        <v>781</v>
      </c>
      <c r="C2520" s="1622" t="s">
        <v>390</v>
      </c>
      <c r="D2520" s="1622" t="s">
        <v>549</v>
      </c>
      <c r="E2520" s="1622" t="s">
        <v>1412</v>
      </c>
      <c r="F2520" s="1622" t="s">
        <v>1256</v>
      </c>
      <c r="G2520" s="1622" t="s">
        <v>1367</v>
      </c>
      <c r="H2520" s="1622">
        <v>-1159.1999999999989</v>
      </c>
    </row>
    <row r="2521" spans="1:8" ht="12.75">
      <c r="A2521" s="1622" t="s">
        <v>1236</v>
      </c>
      <c r="B2521" s="1622" t="s">
        <v>781</v>
      </c>
      <c r="C2521" s="1622" t="s">
        <v>390</v>
      </c>
      <c r="D2521" s="1622" t="s">
        <v>549</v>
      </c>
      <c r="E2521" s="1622" t="s">
        <v>1412</v>
      </c>
      <c r="F2521" s="1622" t="s">
        <v>1256</v>
      </c>
      <c r="G2521" s="1622" t="s">
        <v>1368</v>
      </c>
      <c r="H2521" s="1622">
        <v>-1159.1999999999989</v>
      </c>
    </row>
    <row r="2522" spans="1:8" ht="12.75">
      <c r="A2522" s="1622" t="s">
        <v>1236</v>
      </c>
      <c r="B2522" s="1622" t="s">
        <v>777</v>
      </c>
      <c r="C2522" s="1622" t="s">
        <v>390</v>
      </c>
      <c r="D2522" s="1622" t="s">
        <v>549</v>
      </c>
      <c r="E2522" s="1622" t="s">
        <v>1427</v>
      </c>
      <c r="F2522" s="1622" t="s">
        <v>1256</v>
      </c>
      <c r="G2522" s="1622" t="s">
        <v>1350</v>
      </c>
      <c r="H2522" s="1622">
        <v>-11144.910000000003</v>
      </c>
    </row>
    <row r="2523" spans="1:8" ht="12.75">
      <c r="A2523" s="1622" t="s">
        <v>1236</v>
      </c>
      <c r="B2523" s="1622" t="s">
        <v>777</v>
      </c>
      <c r="C2523" s="1622" t="s">
        <v>390</v>
      </c>
      <c r="D2523" s="1622" t="s">
        <v>549</v>
      </c>
      <c r="E2523" s="1622" t="s">
        <v>1427</v>
      </c>
      <c r="F2523" s="1622" t="s">
        <v>1256</v>
      </c>
      <c r="G2523" s="1622" t="s">
        <v>1361</v>
      </c>
      <c r="H2523" s="1622">
        <v>-10856.789999999994</v>
      </c>
    </row>
    <row r="2524" spans="1:8" ht="12.75">
      <c r="A2524" s="1622" t="s">
        <v>1236</v>
      </c>
      <c r="B2524" s="1622" t="s">
        <v>777</v>
      </c>
      <c r="C2524" s="1622" t="s">
        <v>390</v>
      </c>
      <c r="D2524" s="1622" t="s">
        <v>549</v>
      </c>
      <c r="E2524" s="1622" t="s">
        <v>1427</v>
      </c>
      <c r="F2524" s="1622" t="s">
        <v>1256</v>
      </c>
      <c r="G2524" s="1622" t="s">
        <v>1362</v>
      </c>
      <c r="H2524" s="1622">
        <v>-10876.110000000001</v>
      </c>
    </row>
    <row r="2525" spans="1:8" ht="12.75">
      <c r="A2525" s="1622" t="s">
        <v>1236</v>
      </c>
      <c r="B2525" s="1622" t="s">
        <v>777</v>
      </c>
      <c r="C2525" s="1622" t="s">
        <v>390</v>
      </c>
      <c r="D2525" s="1622" t="s">
        <v>549</v>
      </c>
      <c r="E2525" s="1622" t="s">
        <v>1427</v>
      </c>
      <c r="F2525" s="1622" t="s">
        <v>1256</v>
      </c>
      <c r="G2525" s="1622" t="s">
        <v>1351</v>
      </c>
      <c r="H2525" s="1622">
        <v>-11048.205000000002</v>
      </c>
    </row>
    <row r="2526" spans="1:8" ht="12.75">
      <c r="A2526" s="1622" t="s">
        <v>1236</v>
      </c>
      <c r="B2526" s="1622" t="s">
        <v>777</v>
      </c>
      <c r="C2526" s="1622" t="s">
        <v>390</v>
      </c>
      <c r="D2526" s="1622" t="s">
        <v>549</v>
      </c>
      <c r="E2526" s="1622" t="s">
        <v>1427</v>
      </c>
      <c r="F2526" s="1622" t="s">
        <v>1256</v>
      </c>
      <c r="G2526" s="1622" t="s">
        <v>1352</v>
      </c>
      <c r="H2526" s="1622">
        <v>-11204.550000000003</v>
      </c>
    </row>
    <row r="2527" spans="1:8" ht="12.75">
      <c r="A2527" s="1622" t="s">
        <v>1236</v>
      </c>
      <c r="B2527" s="1622" t="s">
        <v>777</v>
      </c>
      <c r="C2527" s="1622" t="s">
        <v>390</v>
      </c>
      <c r="D2527" s="1622" t="s">
        <v>549</v>
      </c>
      <c r="E2527" s="1622" t="s">
        <v>1427</v>
      </c>
      <c r="F2527" s="1622" t="s">
        <v>1256</v>
      </c>
      <c r="G2527" s="1622" t="s">
        <v>1363</v>
      </c>
      <c r="H2527" s="1622">
        <v>-10718.294999999998</v>
      </c>
    </row>
    <row r="2528" spans="1:8" ht="12.75">
      <c r="A2528" s="1622" t="s">
        <v>1236</v>
      </c>
      <c r="B2528" s="1622" t="s">
        <v>777</v>
      </c>
      <c r="C2528" s="1622" t="s">
        <v>390</v>
      </c>
      <c r="D2528" s="1622" t="s">
        <v>549</v>
      </c>
      <c r="E2528" s="1622" t="s">
        <v>1427</v>
      </c>
      <c r="F2528" s="1622" t="s">
        <v>1256</v>
      </c>
      <c r="G2528" s="1622" t="s">
        <v>1364</v>
      </c>
      <c r="H2528" s="1622">
        <v>-11471.354999999996</v>
      </c>
    </row>
    <row r="2529" spans="1:8" ht="12.75">
      <c r="A2529" s="1622" t="s">
        <v>1236</v>
      </c>
      <c r="B2529" s="1622" t="s">
        <v>777</v>
      </c>
      <c r="C2529" s="1622" t="s">
        <v>390</v>
      </c>
      <c r="D2529" s="1622" t="s">
        <v>549</v>
      </c>
      <c r="E2529" s="1622" t="s">
        <v>1427</v>
      </c>
      <c r="F2529" s="1622" t="s">
        <v>1256</v>
      </c>
      <c r="G2529" s="1622" t="s">
        <v>1353</v>
      </c>
      <c r="H2529" s="1622">
        <v>-12168.449999999997</v>
      </c>
    </row>
    <row r="2530" spans="1:8" ht="12.75">
      <c r="A2530" s="1622" t="s">
        <v>1236</v>
      </c>
      <c r="B2530" s="1622" t="s">
        <v>777</v>
      </c>
      <c r="C2530" s="1622" t="s">
        <v>390</v>
      </c>
      <c r="D2530" s="1622" t="s">
        <v>549</v>
      </c>
      <c r="E2530" s="1622" t="s">
        <v>1427</v>
      </c>
      <c r="F2530" s="1622" t="s">
        <v>1256</v>
      </c>
      <c r="G2530" s="1622" t="s">
        <v>1365</v>
      </c>
      <c r="H2530" s="1622">
        <v>-11030.985000000001</v>
      </c>
    </row>
    <row r="2531" spans="1:8" ht="12.75">
      <c r="A2531" s="1622" t="s">
        <v>1236</v>
      </c>
      <c r="B2531" s="1622" t="s">
        <v>777</v>
      </c>
      <c r="C2531" s="1622" t="s">
        <v>390</v>
      </c>
      <c r="D2531" s="1622" t="s">
        <v>549</v>
      </c>
      <c r="E2531" s="1622" t="s">
        <v>1427</v>
      </c>
      <c r="F2531" s="1622" t="s">
        <v>1256</v>
      </c>
      <c r="G2531" s="1622" t="s">
        <v>1366</v>
      </c>
      <c r="H2531" s="1622">
        <v>-10386.809999999998</v>
      </c>
    </row>
    <row r="2532" spans="1:8" ht="12.75">
      <c r="A2532" s="1622" t="s">
        <v>1236</v>
      </c>
      <c r="B2532" s="1622" t="s">
        <v>777</v>
      </c>
      <c r="C2532" s="1622" t="s">
        <v>390</v>
      </c>
      <c r="D2532" s="1622" t="s">
        <v>549</v>
      </c>
      <c r="E2532" s="1622" t="s">
        <v>1427</v>
      </c>
      <c r="F2532" s="1622" t="s">
        <v>1256</v>
      </c>
      <c r="G2532" s="1622" t="s">
        <v>1367</v>
      </c>
      <c r="H2532" s="1622">
        <v>-11170.949999999997</v>
      </c>
    </row>
    <row r="2533" spans="1:8" ht="12.75">
      <c r="A2533" s="1622" t="s">
        <v>1236</v>
      </c>
      <c r="B2533" s="1622" t="s">
        <v>777</v>
      </c>
      <c r="C2533" s="1622" t="s">
        <v>390</v>
      </c>
      <c r="D2533" s="1622" t="s">
        <v>549</v>
      </c>
      <c r="E2533" s="1622" t="s">
        <v>1427</v>
      </c>
      <c r="F2533" s="1622" t="s">
        <v>1256</v>
      </c>
      <c r="G2533" s="1622" t="s">
        <v>1368</v>
      </c>
      <c r="H2533" s="1622">
        <v>-11013.869999999995</v>
      </c>
    </row>
    <row r="2534" spans="1:8" ht="12.75">
      <c r="A2534" s="1622" t="s">
        <v>1236</v>
      </c>
      <c r="B2534" s="1622" t="s">
        <v>767</v>
      </c>
      <c r="C2534" s="1622" t="s">
        <v>390</v>
      </c>
      <c r="D2534" s="1622" t="s">
        <v>549</v>
      </c>
      <c r="E2534" s="1622" t="s">
        <v>1452</v>
      </c>
      <c r="F2534" s="1622" t="s">
        <v>1256</v>
      </c>
      <c r="G2534" s="1622" t="s">
        <v>1350</v>
      </c>
      <c r="H2534" s="1622">
        <v>-184.4849999999999</v>
      </c>
    </row>
    <row r="2535" spans="1:8" ht="12.75">
      <c r="A2535" s="1622" t="s">
        <v>1236</v>
      </c>
      <c r="B2535" s="1622" t="s">
        <v>767</v>
      </c>
      <c r="C2535" s="1622" t="s">
        <v>390</v>
      </c>
      <c r="D2535" s="1622" t="s">
        <v>549</v>
      </c>
      <c r="E2535" s="1622" t="s">
        <v>1452</v>
      </c>
      <c r="F2535" s="1622" t="s">
        <v>1256</v>
      </c>
      <c r="G2535" s="1622" t="s">
        <v>1361</v>
      </c>
      <c r="H2535" s="1622">
        <v>-184.4849999999999</v>
      </c>
    </row>
    <row r="2536" spans="1:8" ht="12.75">
      <c r="A2536" s="1622" t="s">
        <v>1236</v>
      </c>
      <c r="B2536" s="1622" t="s">
        <v>767</v>
      </c>
      <c r="C2536" s="1622" t="s">
        <v>390</v>
      </c>
      <c r="D2536" s="1622" t="s">
        <v>549</v>
      </c>
      <c r="E2536" s="1622" t="s">
        <v>1452</v>
      </c>
      <c r="F2536" s="1622" t="s">
        <v>1256</v>
      </c>
      <c r="G2536" s="1622" t="s">
        <v>1362</v>
      </c>
      <c r="H2536" s="1622">
        <v>-184.4849999999999</v>
      </c>
    </row>
    <row r="2537" spans="1:8" ht="12.75">
      <c r="A2537" s="1622" t="s">
        <v>1236</v>
      </c>
      <c r="B2537" s="1622" t="s">
        <v>767</v>
      </c>
      <c r="C2537" s="1622" t="s">
        <v>390</v>
      </c>
      <c r="D2537" s="1622" t="s">
        <v>549</v>
      </c>
      <c r="E2537" s="1622" t="s">
        <v>1452</v>
      </c>
      <c r="F2537" s="1622" t="s">
        <v>1256</v>
      </c>
      <c r="G2537" s="1622" t="s">
        <v>1351</v>
      </c>
      <c r="H2537" s="1622">
        <v>-184.4849999999999</v>
      </c>
    </row>
    <row r="2538" spans="1:8" ht="12.75">
      <c r="A2538" s="1622" t="s">
        <v>1236</v>
      </c>
      <c r="B2538" s="1622" t="s">
        <v>767</v>
      </c>
      <c r="C2538" s="1622" t="s">
        <v>390</v>
      </c>
      <c r="D2538" s="1622" t="s">
        <v>549</v>
      </c>
      <c r="E2538" s="1622" t="s">
        <v>1452</v>
      </c>
      <c r="F2538" s="1622" t="s">
        <v>1256</v>
      </c>
      <c r="G2538" s="1622" t="s">
        <v>1352</v>
      </c>
      <c r="H2538" s="1622">
        <v>-184.4849999999999</v>
      </c>
    </row>
    <row r="2539" spans="1:8" ht="12.75">
      <c r="A2539" s="1622" t="s">
        <v>1236</v>
      </c>
      <c r="B2539" s="1622" t="s">
        <v>767</v>
      </c>
      <c r="C2539" s="1622" t="s">
        <v>390</v>
      </c>
      <c r="D2539" s="1622" t="s">
        <v>549</v>
      </c>
      <c r="E2539" s="1622" t="s">
        <v>1452</v>
      </c>
      <c r="F2539" s="1622" t="s">
        <v>1256</v>
      </c>
      <c r="G2539" s="1622" t="s">
        <v>1363</v>
      </c>
      <c r="H2539" s="1622">
        <v>-184.4849999999999</v>
      </c>
    </row>
    <row r="2540" spans="1:8" ht="12.75">
      <c r="A2540" s="1622" t="s">
        <v>1236</v>
      </c>
      <c r="B2540" s="1622" t="s">
        <v>767</v>
      </c>
      <c r="C2540" s="1622" t="s">
        <v>390</v>
      </c>
      <c r="D2540" s="1622" t="s">
        <v>549</v>
      </c>
      <c r="E2540" s="1622" t="s">
        <v>1452</v>
      </c>
      <c r="F2540" s="1622" t="s">
        <v>1256</v>
      </c>
      <c r="G2540" s="1622" t="s">
        <v>1364</v>
      </c>
      <c r="H2540" s="1622">
        <v>-184.4849999999999</v>
      </c>
    </row>
    <row r="2541" spans="1:8" ht="12.75">
      <c r="A2541" s="1622" t="s">
        <v>1236</v>
      </c>
      <c r="B2541" s="1622" t="s">
        <v>767</v>
      </c>
      <c r="C2541" s="1622" t="s">
        <v>390</v>
      </c>
      <c r="D2541" s="1622" t="s">
        <v>549</v>
      </c>
      <c r="E2541" s="1622" t="s">
        <v>1452</v>
      </c>
      <c r="F2541" s="1622" t="s">
        <v>1256</v>
      </c>
      <c r="G2541" s="1622" t="s">
        <v>1353</v>
      </c>
      <c r="H2541" s="1622">
        <v>-184.4849999999999</v>
      </c>
    </row>
    <row r="2542" spans="1:8" ht="12.75">
      <c r="A2542" s="1622" t="s">
        <v>1236</v>
      </c>
      <c r="B2542" s="1622" t="s">
        <v>767</v>
      </c>
      <c r="C2542" s="1622" t="s">
        <v>390</v>
      </c>
      <c r="D2542" s="1622" t="s">
        <v>549</v>
      </c>
      <c r="E2542" s="1622" t="s">
        <v>1452</v>
      </c>
      <c r="F2542" s="1622" t="s">
        <v>1256</v>
      </c>
      <c r="G2542" s="1622" t="s">
        <v>1365</v>
      </c>
      <c r="H2542" s="1622">
        <v>-184.4849999999999</v>
      </c>
    </row>
    <row r="2543" spans="1:8" ht="12.75">
      <c r="A2543" s="1622" t="s">
        <v>1236</v>
      </c>
      <c r="B2543" s="1622" t="s">
        <v>767</v>
      </c>
      <c r="C2543" s="1622" t="s">
        <v>390</v>
      </c>
      <c r="D2543" s="1622" t="s">
        <v>549</v>
      </c>
      <c r="E2543" s="1622" t="s">
        <v>1452</v>
      </c>
      <c r="F2543" s="1622" t="s">
        <v>1256</v>
      </c>
      <c r="G2543" s="1622" t="s">
        <v>1366</v>
      </c>
      <c r="H2543" s="1622">
        <v>-184.4849999999999</v>
      </c>
    </row>
    <row r="2544" spans="1:8" ht="12.75">
      <c r="A2544" s="1622" t="s">
        <v>1236</v>
      </c>
      <c r="B2544" s="1622" t="s">
        <v>767</v>
      </c>
      <c r="C2544" s="1622" t="s">
        <v>390</v>
      </c>
      <c r="D2544" s="1622" t="s">
        <v>549</v>
      </c>
      <c r="E2544" s="1622" t="s">
        <v>1452</v>
      </c>
      <c r="F2544" s="1622" t="s">
        <v>1256</v>
      </c>
      <c r="G2544" s="1622" t="s">
        <v>1367</v>
      </c>
      <c r="H2544" s="1622">
        <v>-184.4849999999999</v>
      </c>
    </row>
    <row r="2545" spans="1:8" ht="12.75">
      <c r="A2545" s="1622" t="s">
        <v>1236</v>
      </c>
      <c r="B2545" s="1622" t="s">
        <v>767</v>
      </c>
      <c r="C2545" s="1622" t="s">
        <v>390</v>
      </c>
      <c r="D2545" s="1622" t="s">
        <v>549</v>
      </c>
      <c r="E2545" s="1622" t="s">
        <v>1452</v>
      </c>
      <c r="F2545" s="1622" t="s">
        <v>1256</v>
      </c>
      <c r="G2545" s="1622" t="s">
        <v>1368</v>
      </c>
      <c r="H2545" s="1622">
        <v>-184.4849999999999</v>
      </c>
    </row>
    <row r="2546" spans="1:8" ht="12.75">
      <c r="A2546" s="1622" t="s">
        <v>1236</v>
      </c>
      <c r="B2546" s="1622" t="s">
        <v>780</v>
      </c>
      <c r="C2546" s="1622" t="s">
        <v>390</v>
      </c>
      <c r="D2546" s="1622" t="s">
        <v>549</v>
      </c>
      <c r="E2546" s="1622" t="s">
        <v>1485</v>
      </c>
      <c r="F2546" s="1622" t="s">
        <v>1256</v>
      </c>
      <c r="G2546" s="1622" t="s">
        <v>1350</v>
      </c>
      <c r="H2546" s="1622">
        <v>-439.42499999999973</v>
      </c>
    </row>
    <row r="2547" spans="1:8" ht="12.75">
      <c r="A2547" s="1622" t="s">
        <v>1236</v>
      </c>
      <c r="B2547" s="1622" t="s">
        <v>780</v>
      </c>
      <c r="C2547" s="1622" t="s">
        <v>390</v>
      </c>
      <c r="D2547" s="1622" t="s">
        <v>549</v>
      </c>
      <c r="E2547" s="1622" t="s">
        <v>1485</v>
      </c>
      <c r="F2547" s="1622" t="s">
        <v>1256</v>
      </c>
      <c r="G2547" s="1622" t="s">
        <v>1361</v>
      </c>
      <c r="H2547" s="1622">
        <v>-455.80499999999984</v>
      </c>
    </row>
    <row r="2548" spans="1:8" ht="12.75">
      <c r="A2548" s="1622" t="s">
        <v>1236</v>
      </c>
      <c r="B2548" s="1622" t="s">
        <v>780</v>
      </c>
      <c r="C2548" s="1622" t="s">
        <v>390</v>
      </c>
      <c r="D2548" s="1622" t="s">
        <v>549</v>
      </c>
      <c r="E2548" s="1622" t="s">
        <v>1485</v>
      </c>
      <c r="F2548" s="1622" t="s">
        <v>1256</v>
      </c>
      <c r="G2548" s="1622" t="s">
        <v>1362</v>
      </c>
      <c r="H2548" s="1622">
        <v>-467.25</v>
      </c>
    </row>
    <row r="2549" spans="1:8" ht="12.75">
      <c r="A2549" s="1622" t="s">
        <v>1236</v>
      </c>
      <c r="B2549" s="1622" t="s">
        <v>780</v>
      </c>
      <c r="C2549" s="1622" t="s">
        <v>390</v>
      </c>
      <c r="D2549" s="1622" t="s">
        <v>549</v>
      </c>
      <c r="E2549" s="1622" t="s">
        <v>1485</v>
      </c>
      <c r="F2549" s="1622" t="s">
        <v>1256</v>
      </c>
      <c r="G2549" s="1622" t="s">
        <v>1351</v>
      </c>
      <c r="H2549" s="1622">
        <v>-452.34000000000015</v>
      </c>
    </row>
    <row r="2550" spans="1:8" ht="12.75">
      <c r="A2550" s="1622" t="s">
        <v>1236</v>
      </c>
      <c r="B2550" s="1622" t="s">
        <v>780</v>
      </c>
      <c r="C2550" s="1622" t="s">
        <v>390</v>
      </c>
      <c r="D2550" s="1622" t="s">
        <v>549</v>
      </c>
      <c r="E2550" s="1622" t="s">
        <v>1485</v>
      </c>
      <c r="F2550" s="1622" t="s">
        <v>1256</v>
      </c>
      <c r="G2550" s="1622" t="s">
        <v>1352</v>
      </c>
      <c r="H2550" s="1622">
        <v>-403.30499999999984</v>
      </c>
    </row>
    <row r="2551" spans="1:8" ht="12.75">
      <c r="A2551" s="1622" t="s">
        <v>1236</v>
      </c>
      <c r="B2551" s="1622" t="s">
        <v>780</v>
      </c>
      <c r="C2551" s="1622" t="s">
        <v>390</v>
      </c>
      <c r="D2551" s="1622" t="s">
        <v>549</v>
      </c>
      <c r="E2551" s="1622" t="s">
        <v>1485</v>
      </c>
      <c r="F2551" s="1622" t="s">
        <v>1256</v>
      </c>
      <c r="G2551" s="1622" t="s">
        <v>1363</v>
      </c>
      <c r="H2551" s="1622">
        <v>-465.15000000000009</v>
      </c>
    </row>
    <row r="2552" spans="1:8" ht="12.75">
      <c r="A2552" s="1622" t="s">
        <v>1236</v>
      </c>
      <c r="B2552" s="1622" t="s">
        <v>780</v>
      </c>
      <c r="C2552" s="1622" t="s">
        <v>390</v>
      </c>
      <c r="D2552" s="1622" t="s">
        <v>549</v>
      </c>
      <c r="E2552" s="1622" t="s">
        <v>1485</v>
      </c>
      <c r="F2552" s="1622" t="s">
        <v>1256</v>
      </c>
      <c r="G2552" s="1622" t="s">
        <v>1364</v>
      </c>
      <c r="H2552" s="1622">
        <v>-496.54500000000007</v>
      </c>
    </row>
    <row r="2553" spans="1:8" ht="12.75">
      <c r="A2553" s="1622" t="s">
        <v>1236</v>
      </c>
      <c r="B2553" s="1622" t="s">
        <v>780</v>
      </c>
      <c r="C2553" s="1622" t="s">
        <v>390</v>
      </c>
      <c r="D2553" s="1622" t="s">
        <v>549</v>
      </c>
      <c r="E2553" s="1622" t="s">
        <v>1485</v>
      </c>
      <c r="F2553" s="1622" t="s">
        <v>1256</v>
      </c>
      <c r="G2553" s="1622" t="s">
        <v>1353</v>
      </c>
      <c r="H2553" s="1622">
        <v>-503.47500000000036</v>
      </c>
    </row>
    <row r="2554" spans="1:8" ht="12.75">
      <c r="A2554" s="1622" t="s">
        <v>1236</v>
      </c>
      <c r="B2554" s="1622" t="s">
        <v>780</v>
      </c>
      <c r="C2554" s="1622" t="s">
        <v>390</v>
      </c>
      <c r="D2554" s="1622" t="s">
        <v>549</v>
      </c>
      <c r="E2554" s="1622" t="s">
        <v>1485</v>
      </c>
      <c r="F2554" s="1622" t="s">
        <v>1256</v>
      </c>
      <c r="G2554" s="1622" t="s">
        <v>1365</v>
      </c>
      <c r="H2554" s="1622">
        <v>-535.8149999999996</v>
      </c>
    </row>
    <row r="2555" spans="1:8" ht="12.75">
      <c r="A2555" s="1622" t="s">
        <v>1236</v>
      </c>
      <c r="B2555" s="1622" t="s">
        <v>780</v>
      </c>
      <c r="C2555" s="1622" t="s">
        <v>390</v>
      </c>
      <c r="D2555" s="1622" t="s">
        <v>549</v>
      </c>
      <c r="E2555" s="1622" t="s">
        <v>1485</v>
      </c>
      <c r="F2555" s="1622" t="s">
        <v>1256</v>
      </c>
      <c r="G2555" s="1622" t="s">
        <v>1366</v>
      </c>
      <c r="H2555" s="1622">
        <v>-523.73999999999978</v>
      </c>
    </row>
    <row r="2556" spans="1:8" ht="12.75">
      <c r="A2556" s="1622" t="s">
        <v>1236</v>
      </c>
      <c r="B2556" s="1622" t="s">
        <v>780</v>
      </c>
      <c r="C2556" s="1622" t="s">
        <v>390</v>
      </c>
      <c r="D2556" s="1622" t="s">
        <v>549</v>
      </c>
      <c r="E2556" s="1622" t="s">
        <v>1485</v>
      </c>
      <c r="F2556" s="1622" t="s">
        <v>1256</v>
      </c>
      <c r="G2556" s="1622" t="s">
        <v>1367</v>
      </c>
      <c r="H2556" s="1622">
        <v>-451.92000000000007</v>
      </c>
    </row>
    <row r="2557" spans="1:8" ht="12.75">
      <c r="A2557" s="1622" t="s">
        <v>1236</v>
      </c>
      <c r="B2557" s="1622" t="s">
        <v>780</v>
      </c>
      <c r="C2557" s="1622" t="s">
        <v>390</v>
      </c>
      <c r="D2557" s="1622" t="s">
        <v>549</v>
      </c>
      <c r="E2557" s="1622" t="s">
        <v>1485</v>
      </c>
      <c r="F2557" s="1622" t="s">
        <v>1256</v>
      </c>
      <c r="G2557" s="1622" t="s">
        <v>1368</v>
      </c>
      <c r="H2557" s="1622">
        <v>-518.38500000000022</v>
      </c>
    </row>
  </sheetData>
  <autoFilter ref="A1:H2557"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D1D50C7-3E29-4547-BBD4-24116BB63A38}">
  <sheetPr>
    <tabColor theme="2" tint="-0.249970003962517"/>
  </sheetPr>
  <dimension ref="A1"/>
  <sheetViews>
    <sheetView workbookViewId="0" topLeftCell="A1"/>
  </sheetViews>
  <sheetFormatPr defaultColWidth="8.85428571428571" defaultRowHeight="12.75"/>
  <cols>
    <col min="1" max="1" width="13.5714285714286" bestFit="1" customWidth="1"/>
    <col min="2" max="2" width="25" bestFit="1" customWidth="1"/>
    <col min="3" max="3" width="9.28571428571429" bestFit="1" customWidth="1"/>
    <col min="4" max="4" width="8.71428571428571" bestFit="1" customWidth="1"/>
    <col min="5" max="5" width="38.7142857142857" bestFit="1" customWidth="1"/>
    <col min="6" max="6" width="42" bestFit="1" customWidth="1"/>
    <col min="7" max="7" width="12" bestFit="1" customWidth="1"/>
    <col min="8" max="8" width="10.5714285714286" bestFit="1" customWidth="1"/>
    <col min="10" max="10" width="28.4285714285714" customWidth="1"/>
  </cols>
  <sheetData/>
  <pageMargins left="0.7" right="0.7" top="0.75" bottom="0.75" header="0.3" footer="0.3"/>
  <pageSetup orientation="portrait"/>
  <customProperties>
    <customPr name="_pios_id" r:id="rId1"/>
  </customPropertie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528AF6F-E40D-479A-88BE-F026726EF2E7}">
  <sheetPr>
    <tabColor theme="2" tint="-0.249970003962517"/>
  </sheetPr>
  <dimension ref="A1"/>
  <sheetViews>
    <sheetView workbookViewId="0" topLeftCell="A1"/>
  </sheetViews>
  <sheetFormatPr defaultColWidth="8.85428571428571" defaultRowHeight="12.75"/>
  <cols>
    <col min="1" max="1" width="13.5714285714286" bestFit="1" customWidth="1"/>
    <col min="2" max="2" width="8.14285714285714" bestFit="1" customWidth="1"/>
    <col min="3" max="3" width="32.2857142857143" bestFit="1" customWidth="1"/>
    <col min="4" max="4" width="9.28571428571429" bestFit="1" customWidth="1"/>
    <col min="5" max="5" width="6.85714285714286" bestFit="1" customWidth="1"/>
    <col min="6" max="6" width="8.71428571428571" bestFit="1" customWidth="1"/>
    <col min="7" max="7" width="29.2857142857143" bestFit="1" customWidth="1"/>
    <col min="8" max="8" width="10" bestFit="1" customWidth="1"/>
    <col min="9" max="9" width="43.4285714285714" bestFit="1" customWidth="1"/>
  </cols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125D0641-68FB-4603-9571-5D3CB32EB812}">
  <sheetPr>
    <tabColor theme="6" tint="0.599990010261536"/>
  </sheetPr>
  <dimension ref="A1:Y4254"/>
  <sheetViews>
    <sheetView workbookViewId="0" topLeftCell="A1"/>
  </sheetViews>
  <sheetFormatPr defaultColWidth="8.85428571428571" defaultRowHeight="12"/>
  <cols>
    <col min="1" max="1" width="11.7142857142857" style="1251" bestFit="1" customWidth="1"/>
    <col min="2" max="2" width="10.1428571428571" style="1251" bestFit="1" customWidth="1"/>
    <col min="3" max="3" width="10.7142857142857" style="1251" bestFit="1" customWidth="1"/>
    <col min="4" max="4" width="22.4285714285714" style="1251" bestFit="1" customWidth="1"/>
    <col min="5" max="5" width="9.71428571428571" style="1251" bestFit="1" customWidth="1"/>
    <col min="6" max="6" width="45.4285714285714" style="1251" bestFit="1" customWidth="1"/>
    <col min="7" max="8" width="9.71428571428571" style="1252" bestFit="1" customWidth="1"/>
    <col min="9" max="9" width="10.2857142857143" style="1252" bestFit="1" customWidth="1"/>
    <col min="10" max="15" width="9.71428571428571" style="1252" bestFit="1" customWidth="1"/>
    <col min="16" max="16" width="11.7142857142857" style="1252" bestFit="1" customWidth="1"/>
    <col min="17" max="17" width="9.71428571428571" style="1252" bestFit="1" customWidth="1"/>
    <col min="18" max="18" width="11.4285714285714" style="1252" bestFit="1" customWidth="1"/>
    <col min="19" max="19" width="11.2857142857143" style="1252" bestFit="1" customWidth="1"/>
    <col min="20" max="20" width="12.2857142857143" style="1252" bestFit="1" customWidth="1"/>
    <col min="21" max="21" width="13.7142857142857" style="1251" bestFit="1" customWidth="1"/>
    <col min="22" max="22" width="17.5714285714286" style="1251" bestFit="1" customWidth="1"/>
    <col min="23" max="23" width="13.2857142857143" style="1251" bestFit="1" customWidth="1"/>
    <col min="24" max="24" width="12.2857142857143" style="1251" bestFit="1" customWidth="1"/>
    <col min="25" max="25" width="7.14285714285714" style="1251" bestFit="1" customWidth="1"/>
    <col min="26" max="26" width="8.85714285714286" style="1251" customWidth="1"/>
    <col min="27" max="16384" width="8.85714285714286" style="1251"/>
  </cols>
  <sheetData>
    <row r="1" spans="1:25" ht="12">
      <c r="A1" s="1251" t="s">
        <v>1489</v>
      </c>
      <c r="B1" s="1251" t="s">
        <v>1490</v>
      </c>
      <c r="C1" s="1251" t="s">
        <v>1491</v>
      </c>
      <c r="D1" s="1251" t="s">
        <v>1492</v>
      </c>
      <c r="E1" s="1251" t="s">
        <v>1493</v>
      </c>
      <c r="F1" s="1251" t="s">
        <v>1494</v>
      </c>
      <c r="G1" s="1252" t="s">
        <v>1495</v>
      </c>
      <c r="H1" s="1252" t="s">
        <v>1496</v>
      </c>
      <c r="I1" s="1252" t="s">
        <v>1497</v>
      </c>
      <c r="J1" s="1252" t="s">
        <v>1498</v>
      </c>
      <c r="K1" s="1252" t="s">
        <v>1499</v>
      </c>
      <c r="L1" s="1252" t="s">
        <v>1365</v>
      </c>
      <c r="M1" s="1252" t="s">
        <v>1500</v>
      </c>
      <c r="N1" s="1252" t="s">
        <v>1501</v>
      </c>
      <c r="O1" s="1252" t="s">
        <v>1502</v>
      </c>
      <c r="P1" s="1252" t="s">
        <v>1503</v>
      </c>
      <c r="Q1" s="1252" t="s">
        <v>1504</v>
      </c>
      <c r="R1" s="1252" t="s">
        <v>1505</v>
      </c>
      <c r="S1" s="1252" t="s">
        <v>1506</v>
      </c>
      <c r="T1" s="1253" t="s">
        <v>1507</v>
      </c>
      <c r="U1" s="1251" t="s">
        <v>1508</v>
      </c>
      <c r="V1" s="1251" t="s">
        <v>1509</v>
      </c>
      <c r="W1" s="1251" t="s">
        <v>1510</v>
      </c>
      <c r="X1" s="1251" t="s">
        <v>1511</v>
      </c>
      <c r="Y1" s="1251" t="s">
        <v>1512</v>
      </c>
    </row>
    <row r="2" spans="1:25" ht="12">
      <c r="A2" s="1251">
        <v>2019</v>
      </c>
      <c r="B2" s="1251">
        <v>25</v>
      </c>
      <c r="C2" s="1251">
        <v>100</v>
      </c>
      <c r="D2" s="1251" t="s">
        <v>1513</v>
      </c>
      <c r="E2" s="1251">
        <v>104000</v>
      </c>
      <c r="F2" s="1251" t="s">
        <v>1514</v>
      </c>
      <c r="G2" s="1252">
        <v>0</v>
      </c>
      <c r="H2" s="1252">
        <v>0</v>
      </c>
      <c r="I2" s="1252">
        <v>0</v>
      </c>
      <c r="J2" s="1252">
        <v>0</v>
      </c>
      <c r="K2" s="1252">
        <v>0</v>
      </c>
      <c r="L2" s="1252">
        <v>0</v>
      </c>
      <c r="M2" s="1252">
        <v>0</v>
      </c>
      <c r="N2" s="1252">
        <v>0</v>
      </c>
      <c r="O2" s="1252">
        <v>0</v>
      </c>
      <c r="P2" s="1252">
        <v>0</v>
      </c>
      <c r="Q2" s="1252">
        <v>0</v>
      </c>
      <c r="R2" s="1252">
        <v>0</v>
      </c>
      <c r="S2" s="1252">
        <v>0</v>
      </c>
      <c r="T2" s="1252">
        <v>0</v>
      </c>
      <c r="U2" s="1251" t="s">
        <v>116</v>
      </c>
      <c r="V2" s="1251" t="s">
        <v>564</v>
      </c>
      <c r="W2" s="1251" t="s">
        <v>326</v>
      </c>
      <c r="X2" s="1251" t="s">
        <v>1515</v>
      </c>
      <c r="Y2" s="1251">
        <v>104</v>
      </c>
    </row>
    <row r="3" spans="1:25" ht="12">
      <c r="A3" s="1251">
        <v>2019</v>
      </c>
      <c r="B3" s="1251">
        <v>25</v>
      </c>
      <c r="C3" s="1251">
        <v>100</v>
      </c>
      <c r="D3" s="1251" t="s">
        <v>1513</v>
      </c>
      <c r="E3" s="1251">
        <v>105010</v>
      </c>
      <c r="F3" s="1251" t="s">
        <v>296</v>
      </c>
      <c r="G3" s="1252">
        <v>1590957.79</v>
      </c>
      <c r="H3" s="1252">
        <v>1590957.79</v>
      </c>
      <c r="I3" s="1252">
        <v>1590957.79</v>
      </c>
      <c r="J3" s="1252">
        <v>1590957.79</v>
      </c>
      <c r="K3" s="1252">
        <v>1590957.79</v>
      </c>
      <c r="L3" s="1252">
        <v>1590957.79</v>
      </c>
      <c r="M3" s="1252">
        <v>1590957.79</v>
      </c>
      <c r="N3" s="1252">
        <v>1590957.79</v>
      </c>
      <c r="O3" s="1252">
        <v>1590957.79</v>
      </c>
      <c r="P3" s="1252">
        <v>1590957.79</v>
      </c>
      <c r="Q3" s="1252">
        <v>1590957.79</v>
      </c>
      <c r="R3" s="1252">
        <v>1590957.79</v>
      </c>
      <c r="S3" s="1252">
        <v>1590957.79</v>
      </c>
      <c r="T3" s="1252">
        <v>1590957.79</v>
      </c>
      <c r="U3" s="1251" t="s">
        <v>116</v>
      </c>
      <c r="V3" s="1251" t="s">
        <v>564</v>
      </c>
      <c r="W3" s="1251" t="s">
        <v>296</v>
      </c>
      <c r="X3" s="1251" t="s">
        <v>1515</v>
      </c>
      <c r="Y3" s="1251">
        <v>105</v>
      </c>
    </row>
    <row r="4" spans="1:25" ht="12">
      <c r="A4" s="1251">
        <v>2019</v>
      </c>
      <c r="B4" s="1251">
        <v>25</v>
      </c>
      <c r="C4" s="1251">
        <v>100</v>
      </c>
      <c r="D4" s="1251" t="s">
        <v>1513</v>
      </c>
      <c r="E4" s="1251">
        <v>105015</v>
      </c>
      <c r="F4" s="1251" t="s">
        <v>1516</v>
      </c>
      <c r="G4" s="1252">
        <v>1650343</v>
      </c>
      <c r="H4" s="1252">
        <v>1650343</v>
      </c>
      <c r="I4" s="1252">
        <v>1650343</v>
      </c>
      <c r="J4" s="1252">
        <v>1650343</v>
      </c>
      <c r="K4" s="1252">
        <v>1650343</v>
      </c>
      <c r="L4" s="1252">
        <v>1650343</v>
      </c>
      <c r="M4" s="1252">
        <v>1650343</v>
      </c>
      <c r="N4" s="1252">
        <v>1650343</v>
      </c>
      <c r="O4" s="1252">
        <v>1650343</v>
      </c>
      <c r="P4" s="1252">
        <v>1650343</v>
      </c>
      <c r="Q4" s="1252">
        <v>1650343</v>
      </c>
      <c r="R4" s="1252">
        <v>1650343</v>
      </c>
      <c r="S4" s="1252">
        <v>1650343</v>
      </c>
      <c r="T4" s="1252">
        <v>1650343</v>
      </c>
      <c r="U4" s="1251" t="s">
        <v>116</v>
      </c>
      <c r="V4" s="1251" t="s">
        <v>564</v>
      </c>
      <c r="W4" s="1251" t="s">
        <v>296</v>
      </c>
      <c r="X4" s="1251" t="s">
        <v>1515</v>
      </c>
      <c r="Y4" s="1251">
        <v>105</v>
      </c>
    </row>
    <row r="5" spans="1:25" ht="12">
      <c r="A5" s="1251">
        <v>2019</v>
      </c>
      <c r="B5" s="1251">
        <v>25</v>
      </c>
      <c r="C5" s="1251">
        <v>100</v>
      </c>
      <c r="D5" s="1251" t="s">
        <v>1513</v>
      </c>
      <c r="E5" s="1251">
        <v>105016</v>
      </c>
      <c r="F5" s="1251" t="s">
        <v>1517</v>
      </c>
      <c r="G5" s="1252">
        <v>242868.10999999999</v>
      </c>
      <c r="H5" s="1252">
        <v>242868.10999999999</v>
      </c>
      <c r="I5" s="1252">
        <v>8839349.1099999994</v>
      </c>
      <c r="J5" s="1252">
        <v>9070222.1099999994</v>
      </c>
      <c r="K5" s="1252">
        <v>9070222.1099999994</v>
      </c>
      <c r="L5" s="1252">
        <v>9070222.1099999994</v>
      </c>
      <c r="M5" s="1252">
        <v>9054922.1099999994</v>
      </c>
      <c r="N5" s="1252">
        <v>9054922.1099999994</v>
      </c>
      <c r="O5" s="1252">
        <v>9054922.1099999994</v>
      </c>
      <c r="P5" s="1252">
        <v>9054922.1099999994</v>
      </c>
      <c r="Q5" s="1252">
        <v>9510654.1099999994</v>
      </c>
      <c r="R5" s="1252">
        <v>9510654.1099999994</v>
      </c>
      <c r="S5" s="1252">
        <v>9545520.2100000009</v>
      </c>
      <c r="T5" s="1252">
        <v>9545520.2100000009</v>
      </c>
      <c r="U5" s="1251" t="s">
        <v>116</v>
      </c>
      <c r="V5" s="1251" t="s">
        <v>564</v>
      </c>
      <c r="W5" s="1251" t="s">
        <v>296</v>
      </c>
      <c r="X5" s="1251" t="s">
        <v>1515</v>
      </c>
      <c r="Y5" s="1251">
        <v>105</v>
      </c>
    </row>
    <row r="6" spans="1:25" ht="12">
      <c r="A6" s="1251">
        <v>2019</v>
      </c>
      <c r="B6" s="1251">
        <v>25</v>
      </c>
      <c r="C6" s="1251">
        <v>100</v>
      </c>
      <c r="D6" s="1251" t="s">
        <v>1513</v>
      </c>
      <c r="E6" s="1251">
        <v>105020</v>
      </c>
      <c r="F6" s="1251" t="s">
        <v>1518</v>
      </c>
      <c r="G6" s="1252">
        <v>1942175.3</v>
      </c>
      <c r="H6" s="1252">
        <v>1960170.8100000001</v>
      </c>
      <c r="I6" s="1252">
        <v>1978347.1299999999</v>
      </c>
      <c r="J6" s="1252">
        <v>2001990.6299999999</v>
      </c>
      <c r="K6" s="1252">
        <v>2025050.77</v>
      </c>
      <c r="L6" s="1252">
        <v>2038442.6200000001</v>
      </c>
      <c r="M6" s="1252">
        <v>2051981.52</v>
      </c>
      <c r="N6" s="1252">
        <v>2057637.3200000001</v>
      </c>
      <c r="O6" s="1252">
        <v>2066109.1299999999</v>
      </c>
      <c r="P6" s="1252">
        <v>2076301.1799999999</v>
      </c>
      <c r="Q6" s="1252">
        <v>2089548.8799999999</v>
      </c>
      <c r="R6" s="1252">
        <v>2105246.6899999999</v>
      </c>
      <c r="S6" s="1252">
        <v>2116578.7599999998</v>
      </c>
      <c r="T6" s="1252">
        <v>2116578.7599999998</v>
      </c>
      <c r="U6" s="1251" t="s">
        <v>116</v>
      </c>
      <c r="V6" s="1251" t="s">
        <v>564</v>
      </c>
      <c r="W6" s="1251" t="s">
        <v>296</v>
      </c>
      <c r="X6" s="1251" t="s">
        <v>1515</v>
      </c>
      <c r="Y6" s="1251">
        <v>105</v>
      </c>
    </row>
    <row r="7" spans="1:25" ht="12">
      <c r="A7" s="1251">
        <v>2019</v>
      </c>
      <c r="B7" s="1251">
        <v>25</v>
      </c>
      <c r="C7" s="1251">
        <v>100</v>
      </c>
      <c r="D7" s="1251" t="s">
        <v>1513</v>
      </c>
      <c r="E7" s="1251">
        <v>105029</v>
      </c>
      <c r="F7" s="1251" t="s">
        <v>1519</v>
      </c>
      <c r="G7" s="1252">
        <v>123450.82000000001</v>
      </c>
      <c r="H7" s="1252">
        <v>124642.7</v>
      </c>
      <c r="I7" s="1252">
        <v>124848.53999999999</v>
      </c>
      <c r="J7" s="1252">
        <v>127898.09</v>
      </c>
      <c r="K7" s="1252">
        <v>133029.51999999999</v>
      </c>
      <c r="L7" s="1252">
        <v>133417.26000000001</v>
      </c>
      <c r="M7" s="1252">
        <v>134507.17000000001</v>
      </c>
      <c r="N7" s="1252">
        <v>135705.64000000001</v>
      </c>
      <c r="O7" s="1252">
        <v>138139.76000000001</v>
      </c>
      <c r="P7" s="1252">
        <v>138172.31</v>
      </c>
      <c r="Q7" s="1252">
        <v>138395.70000000001</v>
      </c>
      <c r="R7" s="1252">
        <v>139121.10999999999</v>
      </c>
      <c r="S7" s="1252">
        <v>139883.51999999999</v>
      </c>
      <c r="T7" s="1252">
        <v>139883.51999999999</v>
      </c>
      <c r="U7" s="1251" t="s">
        <v>116</v>
      </c>
      <c r="V7" s="1251" t="s">
        <v>564</v>
      </c>
      <c r="W7" s="1251" t="s">
        <v>296</v>
      </c>
      <c r="X7" s="1251" t="s">
        <v>1515</v>
      </c>
      <c r="Y7" s="1251">
        <v>105</v>
      </c>
    </row>
    <row r="8" spans="1:25" ht="12">
      <c r="A8" s="1251">
        <v>2019</v>
      </c>
      <c r="B8" s="1251">
        <v>25</v>
      </c>
      <c r="C8" s="1251">
        <v>100</v>
      </c>
      <c r="D8" s="1251" t="s">
        <v>1513</v>
      </c>
      <c r="E8" s="1251">
        <v>105030</v>
      </c>
      <c r="F8" s="1251" t="s">
        <v>1520</v>
      </c>
      <c r="G8" s="1252">
        <v>40868758.670000002</v>
      </c>
      <c r="H8" s="1252">
        <v>41569378.509999998</v>
      </c>
      <c r="I8" s="1252">
        <v>41999965.460000001</v>
      </c>
      <c r="J8" s="1252">
        <v>42830539.920000002</v>
      </c>
      <c r="K8" s="1252">
        <v>44080172.5</v>
      </c>
      <c r="L8" s="1252">
        <v>44449817.859999999</v>
      </c>
      <c r="M8" s="1252">
        <v>44777422.539999999</v>
      </c>
      <c r="N8" s="1252">
        <v>44961024.159999996</v>
      </c>
      <c r="O8" s="1252">
        <v>45463656.549999997</v>
      </c>
      <c r="P8" s="1252">
        <v>45588065.75</v>
      </c>
      <c r="Q8" s="1252">
        <v>45765227.560000002</v>
      </c>
      <c r="R8" s="1252">
        <v>45593544.289999999</v>
      </c>
      <c r="S8" s="1252">
        <v>45854235.859999999</v>
      </c>
      <c r="T8" s="1252">
        <v>45854235.859999999</v>
      </c>
      <c r="U8" s="1251" t="s">
        <v>116</v>
      </c>
      <c r="V8" s="1251" t="s">
        <v>564</v>
      </c>
      <c r="W8" s="1251" t="s">
        <v>296</v>
      </c>
      <c r="X8" s="1251" t="s">
        <v>1515</v>
      </c>
      <c r="Y8" s="1251">
        <v>105</v>
      </c>
    </row>
    <row r="9" spans="1:25" ht="12">
      <c r="A9" s="1251">
        <v>2019</v>
      </c>
      <c r="B9" s="1251">
        <v>25</v>
      </c>
      <c r="C9" s="1251">
        <v>100</v>
      </c>
      <c r="D9" s="1251" t="s">
        <v>1513</v>
      </c>
      <c r="E9" s="1251">
        <v>105040</v>
      </c>
      <c r="F9" s="1251" t="s">
        <v>1521</v>
      </c>
      <c r="G9" s="1252">
        <v>2457627.6099999999</v>
      </c>
      <c r="H9" s="1252">
        <v>2464490.5600000001</v>
      </c>
      <c r="I9" s="1252">
        <v>2470918.5499999998</v>
      </c>
      <c r="J9" s="1252">
        <v>2490449</v>
      </c>
      <c r="K9" s="1252">
        <v>2509805.9300000002</v>
      </c>
      <c r="L9" s="1252">
        <v>2529467.8300000001</v>
      </c>
      <c r="M9" s="1252">
        <v>2560382.6400000001</v>
      </c>
      <c r="N9" s="1252">
        <v>2588646.2999999998</v>
      </c>
      <c r="O9" s="1252">
        <v>2636605.9199999999</v>
      </c>
      <c r="P9" s="1252">
        <v>2701609.3999999999</v>
      </c>
      <c r="Q9" s="1252">
        <v>2721516.6099999999</v>
      </c>
      <c r="R9" s="1252">
        <v>2750913.1699999999</v>
      </c>
      <c r="S9" s="1252">
        <v>2760290.0899999999</v>
      </c>
      <c r="T9" s="1252">
        <v>2760290.0899999999</v>
      </c>
      <c r="U9" s="1251" t="s">
        <v>116</v>
      </c>
      <c r="V9" s="1251" t="s">
        <v>564</v>
      </c>
      <c r="W9" s="1251" t="s">
        <v>296</v>
      </c>
      <c r="X9" s="1251" t="s">
        <v>1515</v>
      </c>
      <c r="Y9" s="1251">
        <v>105</v>
      </c>
    </row>
    <row r="10" spans="1:25" ht="12">
      <c r="A10" s="1251">
        <v>2019</v>
      </c>
      <c r="B10" s="1251">
        <v>25</v>
      </c>
      <c r="C10" s="1251">
        <v>100</v>
      </c>
      <c r="D10" s="1251" t="s">
        <v>1513</v>
      </c>
      <c r="E10" s="1251">
        <v>105050</v>
      </c>
      <c r="F10" s="1251" t="s">
        <v>1522</v>
      </c>
      <c r="G10" s="1252">
        <v>0</v>
      </c>
      <c r="H10" s="1252">
        <v>0</v>
      </c>
      <c r="I10" s="1252">
        <v>0</v>
      </c>
      <c r="J10" s="1252">
        <v>0</v>
      </c>
      <c r="K10" s="1252">
        <v>0</v>
      </c>
      <c r="L10" s="1252">
        <v>0</v>
      </c>
      <c r="M10" s="1252">
        <v>0</v>
      </c>
      <c r="N10" s="1252">
        <v>0</v>
      </c>
      <c r="O10" s="1252">
        <v>0</v>
      </c>
      <c r="P10" s="1252">
        <v>0</v>
      </c>
      <c r="Q10" s="1252">
        <v>0</v>
      </c>
      <c r="R10" s="1252">
        <v>0</v>
      </c>
      <c r="S10" s="1252">
        <v>0</v>
      </c>
      <c r="T10" s="1252">
        <v>0</v>
      </c>
      <c r="U10" s="1251" t="s">
        <v>116</v>
      </c>
      <c r="V10" s="1251" t="s">
        <v>564</v>
      </c>
      <c r="W10" s="1251" t="s">
        <v>296</v>
      </c>
      <c r="X10" s="1251" t="s">
        <v>1515</v>
      </c>
      <c r="Y10" s="1251">
        <v>105</v>
      </c>
    </row>
    <row r="11" spans="1:25" ht="12">
      <c r="A11" s="1251">
        <v>2019</v>
      </c>
      <c r="B11" s="1251">
        <v>25</v>
      </c>
      <c r="C11" s="1251">
        <v>100</v>
      </c>
      <c r="D11" s="1251" t="s">
        <v>1513</v>
      </c>
      <c r="E11" s="1251">
        <v>105060</v>
      </c>
      <c r="F11" s="1251" t="s">
        <v>1523</v>
      </c>
      <c r="G11" s="1252">
        <v>218757.53</v>
      </c>
      <c r="H11" s="1252">
        <v>220671.45999999999</v>
      </c>
      <c r="I11" s="1252">
        <v>223617.5</v>
      </c>
      <c r="J11" s="1252">
        <v>227908.98999999999</v>
      </c>
      <c r="K11" s="1252">
        <v>235686.13</v>
      </c>
      <c r="L11" s="1252">
        <v>236810.69</v>
      </c>
      <c r="M11" s="1252">
        <v>238085.75</v>
      </c>
      <c r="N11" s="1252">
        <v>239263.78</v>
      </c>
      <c r="O11" s="1252">
        <v>239263.78</v>
      </c>
      <c r="P11" s="1252">
        <v>242519.14999999999</v>
      </c>
      <c r="Q11" s="1252">
        <v>244124.87</v>
      </c>
      <c r="R11" s="1252">
        <v>245811.17999999999</v>
      </c>
      <c r="S11" s="1252">
        <v>249427.60999999999</v>
      </c>
      <c r="T11" s="1252">
        <v>249427.60999999999</v>
      </c>
      <c r="U11" s="1251" t="s">
        <v>116</v>
      </c>
      <c r="V11" s="1251" t="s">
        <v>564</v>
      </c>
      <c r="W11" s="1251" t="s">
        <v>296</v>
      </c>
      <c r="X11" s="1251" t="s">
        <v>1515</v>
      </c>
      <c r="Y11" s="1251">
        <v>105</v>
      </c>
    </row>
    <row r="12" spans="1:25" ht="12">
      <c r="A12" s="1251">
        <v>2019</v>
      </c>
      <c r="B12" s="1251">
        <v>25</v>
      </c>
      <c r="C12" s="1251">
        <v>100</v>
      </c>
      <c r="D12" s="1251" t="s">
        <v>1513</v>
      </c>
      <c r="E12" s="1251">
        <v>105070</v>
      </c>
      <c r="F12" s="1251" t="s">
        <v>1524</v>
      </c>
      <c r="G12" s="1252">
        <v>2167608.2400000002</v>
      </c>
      <c r="H12" s="1252">
        <v>2188961.8700000001</v>
      </c>
      <c r="I12" s="1252">
        <v>2206018.6800000002</v>
      </c>
      <c r="J12" s="1252">
        <v>2230787.1499999999</v>
      </c>
      <c r="K12" s="1252">
        <v>2256946.1099999999</v>
      </c>
      <c r="L12" s="1252">
        <v>2269732.1899999999</v>
      </c>
      <c r="M12" s="1252">
        <v>2283306.25</v>
      </c>
      <c r="N12" s="1252">
        <v>2289666.3199999998</v>
      </c>
      <c r="O12" s="1252">
        <v>2299467.5499999998</v>
      </c>
      <c r="P12" s="1252">
        <v>2309273.3300000001</v>
      </c>
      <c r="Q12" s="1252">
        <v>2321773.1600000001</v>
      </c>
      <c r="R12" s="1252">
        <v>2337012.2599999998</v>
      </c>
      <c r="S12" s="1252">
        <v>2348234.73</v>
      </c>
      <c r="T12" s="1252">
        <v>2348234.73</v>
      </c>
      <c r="U12" s="1251" t="s">
        <v>116</v>
      </c>
      <c r="V12" s="1251" t="s">
        <v>564</v>
      </c>
      <c r="W12" s="1251" t="s">
        <v>296</v>
      </c>
      <c r="X12" s="1251" t="s">
        <v>1515</v>
      </c>
      <c r="Y12" s="1251">
        <v>105</v>
      </c>
    </row>
    <row r="13" spans="1:25" ht="12">
      <c r="A13" s="1251">
        <v>2019</v>
      </c>
      <c r="B13" s="1251">
        <v>25</v>
      </c>
      <c r="C13" s="1251">
        <v>100</v>
      </c>
      <c r="D13" s="1251" t="s">
        <v>1513</v>
      </c>
      <c r="E13" s="1251">
        <v>105080</v>
      </c>
      <c r="F13" s="1251" t="s">
        <v>1525</v>
      </c>
      <c r="G13" s="1252">
        <v>198821.13</v>
      </c>
      <c r="H13" s="1252">
        <v>198821.13</v>
      </c>
      <c r="I13" s="1252">
        <v>198821.13</v>
      </c>
      <c r="J13" s="1252">
        <v>198821.13</v>
      </c>
      <c r="K13" s="1252">
        <v>198821.13</v>
      </c>
      <c r="L13" s="1252">
        <v>198821.13</v>
      </c>
      <c r="M13" s="1252">
        <v>198821.13</v>
      </c>
      <c r="N13" s="1252">
        <v>198821.13</v>
      </c>
      <c r="O13" s="1252">
        <v>198821.13</v>
      </c>
      <c r="P13" s="1252">
        <v>198821.13</v>
      </c>
      <c r="Q13" s="1252">
        <v>198821.13</v>
      </c>
      <c r="R13" s="1252">
        <v>198821.13</v>
      </c>
      <c r="S13" s="1252">
        <v>198821.13</v>
      </c>
      <c r="T13" s="1252">
        <v>198821.13</v>
      </c>
      <c r="U13" s="1251" t="s">
        <v>116</v>
      </c>
      <c r="V13" s="1251" t="s">
        <v>564</v>
      </c>
      <c r="W13" s="1251" t="s">
        <v>296</v>
      </c>
      <c r="X13" s="1251" t="s">
        <v>1515</v>
      </c>
      <c r="Y13" s="1251">
        <v>105</v>
      </c>
    </row>
    <row r="14" spans="1:25" ht="12">
      <c r="A14" s="1251">
        <v>2019</v>
      </c>
      <c r="B14" s="1251">
        <v>25</v>
      </c>
      <c r="C14" s="1251">
        <v>100</v>
      </c>
      <c r="D14" s="1251" t="s">
        <v>1513</v>
      </c>
      <c r="E14" s="1251">
        <v>105081</v>
      </c>
      <c r="F14" s="1251" t="s">
        <v>1526</v>
      </c>
      <c r="G14" s="1252">
        <v>83431.830000000002</v>
      </c>
      <c r="H14" s="1252">
        <v>86805.639999999999</v>
      </c>
      <c r="I14" s="1252">
        <v>90466.279999999999</v>
      </c>
      <c r="J14" s="1252">
        <v>94655.660000000003</v>
      </c>
      <c r="K14" s="1252">
        <v>98024.669999999998</v>
      </c>
      <c r="L14" s="1252">
        <v>100426.3</v>
      </c>
      <c r="M14" s="1252">
        <v>103177.92999999999</v>
      </c>
      <c r="N14" s="1252">
        <v>106030.64</v>
      </c>
      <c r="O14" s="1252">
        <v>109112.81</v>
      </c>
      <c r="P14" s="1252">
        <v>112520.74000000001</v>
      </c>
      <c r="Q14" s="1252">
        <v>116083.06</v>
      </c>
      <c r="R14" s="1252">
        <v>119735.82000000001</v>
      </c>
      <c r="S14" s="1252">
        <v>120359.50999999999</v>
      </c>
      <c r="T14" s="1252">
        <v>120359.50999999999</v>
      </c>
      <c r="U14" s="1251" t="s">
        <v>116</v>
      </c>
      <c r="V14" s="1251" t="s">
        <v>564</v>
      </c>
      <c r="W14" s="1251" t="s">
        <v>296</v>
      </c>
      <c r="X14" s="1251" t="s">
        <v>1515</v>
      </c>
      <c r="Y14" s="1251">
        <v>105</v>
      </c>
    </row>
    <row r="15" spans="1:25" ht="12">
      <c r="A15" s="1251">
        <v>2019</v>
      </c>
      <c r="B15" s="1251">
        <v>25</v>
      </c>
      <c r="C15" s="1251">
        <v>100</v>
      </c>
      <c r="D15" s="1251" t="s">
        <v>1513</v>
      </c>
      <c r="E15" s="1251">
        <v>105085</v>
      </c>
      <c r="F15" s="1251" t="s">
        <v>1527</v>
      </c>
      <c r="G15" s="1252">
        <v>175328.14000000001</v>
      </c>
      <c r="H15" s="1252">
        <v>182793.66</v>
      </c>
      <c r="I15" s="1252">
        <v>190893.85999999999</v>
      </c>
      <c r="J15" s="1252">
        <v>200164.03</v>
      </c>
      <c r="K15" s="1252">
        <v>207618.89000000001</v>
      </c>
      <c r="L15" s="1252">
        <v>212933.17000000001</v>
      </c>
      <c r="M15" s="1252">
        <v>219021.92000000001</v>
      </c>
      <c r="N15" s="1252">
        <v>225334.31</v>
      </c>
      <c r="O15" s="1252">
        <v>232154.48000000001</v>
      </c>
      <c r="P15" s="1252">
        <v>239695.47</v>
      </c>
      <c r="Q15" s="1252">
        <v>247578.07999999999</v>
      </c>
      <c r="R15" s="1252">
        <v>255660.79999999999</v>
      </c>
      <c r="S15" s="1252">
        <v>259458.01000000001</v>
      </c>
      <c r="T15" s="1252">
        <v>259458.01000000001</v>
      </c>
      <c r="U15" s="1251" t="s">
        <v>116</v>
      </c>
      <c r="V15" s="1251" t="s">
        <v>564</v>
      </c>
      <c r="W15" s="1251" t="s">
        <v>296</v>
      </c>
      <c r="X15" s="1251" t="s">
        <v>1515</v>
      </c>
      <c r="Y15" s="1251">
        <v>105</v>
      </c>
    </row>
    <row r="16" spans="1:25" ht="12">
      <c r="A16" s="1251">
        <v>2019</v>
      </c>
      <c r="B16" s="1251">
        <v>25</v>
      </c>
      <c r="C16" s="1251">
        <v>100</v>
      </c>
      <c r="D16" s="1251" t="s">
        <v>1513</v>
      </c>
      <c r="E16" s="1251">
        <v>105090</v>
      </c>
      <c r="F16" s="1251" t="s">
        <v>1528</v>
      </c>
      <c r="G16" s="1252">
        <v>-49714204.329999998</v>
      </c>
      <c r="H16" s="1252">
        <v>-50397912.409999996</v>
      </c>
      <c r="I16" s="1252">
        <v>-50616356.340000004</v>
      </c>
      <c r="J16" s="1252">
        <v>-51204331.549999997</v>
      </c>
      <c r="K16" s="1252">
        <v>-62856534.289999999</v>
      </c>
      <c r="L16" s="1252">
        <v>-62969238.219999999</v>
      </c>
      <c r="M16" s="1252">
        <v>-63281042.600000001</v>
      </c>
      <c r="N16" s="1252">
        <v>-63469995.770000003</v>
      </c>
      <c r="O16" s="1252">
        <v>-63674988.420000002</v>
      </c>
      <c r="P16" s="1252">
        <v>-63916719.189999998</v>
      </c>
      <c r="Q16" s="1252">
        <v>-64119765.950000003</v>
      </c>
      <c r="R16" s="1252">
        <v>-63950176.880000003</v>
      </c>
      <c r="S16" s="1252">
        <v>-66058563.950000003</v>
      </c>
      <c r="T16" s="1252">
        <v>-66058563.950000003</v>
      </c>
      <c r="U16" s="1251" t="s">
        <v>116</v>
      </c>
      <c r="V16" s="1251" t="s">
        <v>564</v>
      </c>
      <c r="W16" s="1251" t="s">
        <v>296</v>
      </c>
      <c r="X16" s="1251" t="s">
        <v>1515</v>
      </c>
      <c r="Y16" s="1251">
        <v>105</v>
      </c>
    </row>
    <row r="17" spans="1:25" ht="12">
      <c r="A17" s="1251">
        <v>2019</v>
      </c>
      <c r="B17" s="1251">
        <v>25</v>
      </c>
      <c r="C17" s="1251">
        <v>100</v>
      </c>
      <c r="D17" s="1251" t="s">
        <v>1513</v>
      </c>
      <c r="E17" s="1251">
        <v>106000</v>
      </c>
      <c r="F17" s="1251" t="s">
        <v>1529</v>
      </c>
      <c r="G17" s="1252">
        <v>78784.729999999996</v>
      </c>
      <c r="H17" s="1252">
        <v>78977.300000000003</v>
      </c>
      <c r="I17" s="1252">
        <v>114724.89999999999</v>
      </c>
      <c r="J17" s="1252">
        <v>117808.95</v>
      </c>
      <c r="K17" s="1252">
        <v>170869.53</v>
      </c>
      <c r="L17" s="1252">
        <v>178401.39000000001</v>
      </c>
      <c r="M17" s="1252">
        <v>307008.34999999998</v>
      </c>
      <c r="N17" s="1252">
        <v>240280.53</v>
      </c>
      <c r="O17" s="1252">
        <v>257743.59</v>
      </c>
      <c r="P17" s="1252">
        <v>301741.51000000001</v>
      </c>
      <c r="Q17" s="1252">
        <v>320645.82000000001</v>
      </c>
      <c r="R17" s="1252">
        <v>355725.42999999999</v>
      </c>
      <c r="S17" s="1252">
        <v>351667.23999999999</v>
      </c>
      <c r="T17" s="1252">
        <v>351667.23999999999</v>
      </c>
      <c r="U17" s="1251" t="s">
        <v>116</v>
      </c>
      <c r="V17" s="1251" t="s">
        <v>564</v>
      </c>
      <c r="W17" s="1251" t="s">
        <v>290</v>
      </c>
      <c r="X17" s="1251" t="s">
        <v>1515</v>
      </c>
      <c r="Y17" s="1251">
        <v>106</v>
      </c>
    </row>
    <row r="18" spans="1:25" ht="12">
      <c r="A18" s="1251">
        <v>2019</v>
      </c>
      <c r="B18" s="1251">
        <v>25</v>
      </c>
      <c r="C18" s="1251">
        <v>100</v>
      </c>
      <c r="D18" s="1251" t="s">
        <v>1513</v>
      </c>
      <c r="E18" s="1251">
        <v>108000</v>
      </c>
      <c r="F18" s="1251" t="s">
        <v>1530</v>
      </c>
      <c r="G18" s="1252">
        <v>-19383429.899999999</v>
      </c>
      <c r="H18" s="1252">
        <v>-19511224.34</v>
      </c>
      <c r="I18" s="1252">
        <v>-19250322.329999998</v>
      </c>
      <c r="J18" s="1252">
        <v>-19373482.710000001</v>
      </c>
      <c r="K18" s="1252">
        <v>-19650373.920000002</v>
      </c>
      <c r="L18" s="1252">
        <v>-19334637.039999999</v>
      </c>
      <c r="M18" s="1252">
        <v>-19453292.84</v>
      </c>
      <c r="N18" s="1252">
        <v>-19602862.879999999</v>
      </c>
      <c r="O18" s="1252">
        <v>-21369197.059999999</v>
      </c>
      <c r="P18" s="1252">
        <v>-21325935.25</v>
      </c>
      <c r="Q18" s="1252">
        <v>-21514625.399999999</v>
      </c>
      <c r="R18" s="1252">
        <v>-21633010.210000001</v>
      </c>
      <c r="S18" s="1252">
        <v>-21482107.109999999</v>
      </c>
      <c r="T18" s="1252">
        <v>-21482107.109999999</v>
      </c>
      <c r="U18" s="1251" t="s">
        <v>116</v>
      </c>
      <c r="V18" s="1251" t="s">
        <v>564</v>
      </c>
      <c r="W18" s="1251" t="s">
        <v>292</v>
      </c>
      <c r="X18" s="1251" t="s">
        <v>1515</v>
      </c>
      <c r="Y18" s="1251">
        <v>108</v>
      </c>
    </row>
    <row r="19" spans="1:25" ht="12">
      <c r="A19" s="1251">
        <v>2019</v>
      </c>
      <c r="B19" s="1251">
        <v>25</v>
      </c>
      <c r="C19" s="1251">
        <v>100</v>
      </c>
      <c r="D19" s="1251" t="s">
        <v>1513</v>
      </c>
      <c r="E19" s="1251">
        <v>108100</v>
      </c>
      <c r="F19" s="1251" t="s">
        <v>1531</v>
      </c>
      <c r="G19" s="1252">
        <v>0</v>
      </c>
      <c r="H19" s="1252">
        <v>0</v>
      </c>
      <c r="I19" s="1252">
        <v>0</v>
      </c>
      <c r="J19" s="1252">
        <v>0</v>
      </c>
      <c r="K19" s="1252">
        <v>0</v>
      </c>
      <c r="L19" s="1252">
        <v>0</v>
      </c>
      <c r="M19" s="1252">
        <v>0</v>
      </c>
      <c r="N19" s="1252">
        <v>0</v>
      </c>
      <c r="O19" s="1252">
        <v>0</v>
      </c>
      <c r="P19" s="1252">
        <v>0</v>
      </c>
      <c r="Q19" s="1252">
        <v>0</v>
      </c>
      <c r="R19" s="1252">
        <v>0</v>
      </c>
      <c r="S19" s="1252">
        <v>0</v>
      </c>
      <c r="T19" s="1252">
        <v>0</v>
      </c>
      <c r="U19" s="1251" t="s">
        <v>116</v>
      </c>
      <c r="V19" s="1251" t="s">
        <v>564</v>
      </c>
      <c r="W19" s="1251" t="s">
        <v>292</v>
      </c>
      <c r="X19" s="1251" t="s">
        <v>1515</v>
      </c>
      <c r="Y19" s="1251">
        <v>108</v>
      </c>
    </row>
    <row r="20" spans="1:25" ht="12">
      <c r="A20" s="1251">
        <v>2019</v>
      </c>
      <c r="B20" s="1251">
        <v>25</v>
      </c>
      <c r="C20" s="1251">
        <v>100</v>
      </c>
      <c r="D20" s="1251" t="s">
        <v>1513</v>
      </c>
      <c r="E20" s="1251">
        <v>108310</v>
      </c>
      <c r="F20" s="1251" t="s">
        <v>1532</v>
      </c>
      <c r="G20" s="1252">
        <v>0</v>
      </c>
      <c r="H20" s="1252">
        <v>0</v>
      </c>
      <c r="I20" s="1252">
        <v>0</v>
      </c>
      <c r="J20" s="1252">
        <v>0</v>
      </c>
      <c r="K20" s="1252">
        <v>0</v>
      </c>
      <c r="L20" s="1252">
        <v>0</v>
      </c>
      <c r="M20" s="1252">
        <v>0</v>
      </c>
      <c r="N20" s="1252">
        <v>0</v>
      </c>
      <c r="O20" s="1252">
        <v>0</v>
      </c>
      <c r="P20" s="1252">
        <v>0</v>
      </c>
      <c r="Q20" s="1252">
        <v>0</v>
      </c>
      <c r="R20" s="1252">
        <v>0</v>
      </c>
      <c r="S20" s="1252">
        <v>0</v>
      </c>
      <c r="T20" s="1252">
        <v>0</v>
      </c>
      <c r="U20" s="1251" t="s">
        <v>116</v>
      </c>
      <c r="V20" s="1251" t="s">
        <v>564</v>
      </c>
      <c r="W20" s="1251" t="s">
        <v>292</v>
      </c>
      <c r="X20" s="1251" t="s">
        <v>1515</v>
      </c>
      <c r="Y20" s="1251">
        <v>108</v>
      </c>
    </row>
    <row r="21" spans="1:25" ht="12">
      <c r="A21" s="1251">
        <v>2019</v>
      </c>
      <c r="B21" s="1251">
        <v>25</v>
      </c>
      <c r="C21" s="1251">
        <v>100</v>
      </c>
      <c r="D21" s="1251" t="s">
        <v>1513</v>
      </c>
      <c r="E21" s="1251">
        <v>110310</v>
      </c>
      <c r="F21" s="1251" t="s">
        <v>1533</v>
      </c>
      <c r="G21" s="1252">
        <v>225134.53</v>
      </c>
      <c r="H21" s="1252">
        <v>227289.54999999999</v>
      </c>
      <c r="I21" s="1252">
        <v>229444.57000000001</v>
      </c>
      <c r="J21" s="1252">
        <v>231599.59</v>
      </c>
      <c r="K21" s="1252">
        <v>463199.09999999998</v>
      </c>
      <c r="L21" s="1252">
        <v>0</v>
      </c>
      <c r="M21" s="1252">
        <v>0</v>
      </c>
      <c r="N21" s="1252">
        <v>0</v>
      </c>
      <c r="O21" s="1252">
        <v>0</v>
      </c>
      <c r="P21" s="1252">
        <v>0</v>
      </c>
      <c r="Q21" s="1252">
        <v>0</v>
      </c>
      <c r="R21" s="1252">
        <v>0</v>
      </c>
      <c r="S21" s="1252">
        <v>0</v>
      </c>
      <c r="T21" s="1252">
        <v>0</v>
      </c>
      <c r="U21" s="1251" t="s">
        <v>116</v>
      </c>
      <c r="V21" s="1251" t="s">
        <v>564</v>
      </c>
      <c r="W21" s="1251" t="s">
        <v>292</v>
      </c>
      <c r="X21" s="1251" t="s">
        <v>1515</v>
      </c>
      <c r="Y21" s="1251">
        <v>110</v>
      </c>
    </row>
    <row r="22" spans="1:25" ht="12">
      <c r="A22" s="1251">
        <v>2019</v>
      </c>
      <c r="B22" s="1251">
        <v>25</v>
      </c>
      <c r="C22" s="1251">
        <v>100</v>
      </c>
      <c r="D22" s="1251" t="s">
        <v>1513</v>
      </c>
      <c r="E22" s="1251">
        <v>114000</v>
      </c>
      <c r="F22" s="1251" t="s">
        <v>1534</v>
      </c>
      <c r="G22" s="1252">
        <v>-1973883.1799999999</v>
      </c>
      <c r="H22" s="1252">
        <v>-1973883.1799999999</v>
      </c>
      <c r="I22" s="1252">
        <v>-1973883.1799999999</v>
      </c>
      <c r="J22" s="1252">
        <v>-1973883.1799999999</v>
      </c>
      <c r="K22" s="1252">
        <v>-1973883.1799999999</v>
      </c>
      <c r="L22" s="1252">
        <v>-1973883.1799999999</v>
      </c>
      <c r="M22" s="1252">
        <v>-1973883.1799999999</v>
      </c>
      <c r="N22" s="1252">
        <v>-1973883.1799999999</v>
      </c>
      <c r="O22" s="1252">
        <v>-1973883.1799999999</v>
      </c>
      <c r="P22" s="1252">
        <v>-1973883.1799999999</v>
      </c>
      <c r="Q22" s="1252">
        <v>-1973883.1799999999</v>
      </c>
      <c r="R22" s="1252">
        <v>-1973883.1799999999</v>
      </c>
      <c r="S22" s="1252">
        <v>-1973883.1799999999</v>
      </c>
      <c r="T22" s="1252">
        <v>-1973883.1799999999</v>
      </c>
      <c r="U22" s="1251" t="s">
        <v>116</v>
      </c>
      <c r="V22" s="1251" t="s">
        <v>564</v>
      </c>
      <c r="W22" s="1251" t="s">
        <v>298</v>
      </c>
      <c r="X22" s="1251" t="s">
        <v>1515</v>
      </c>
      <c r="Y22" s="1251">
        <v>114</v>
      </c>
    </row>
    <row r="23" spans="1:25" ht="12">
      <c r="A23" s="1251">
        <v>2019</v>
      </c>
      <c r="B23" s="1251">
        <v>25</v>
      </c>
      <c r="C23" s="1251">
        <v>100</v>
      </c>
      <c r="D23" s="1251" t="s">
        <v>1513</v>
      </c>
      <c r="E23" s="1251">
        <v>115000</v>
      </c>
      <c r="F23" s="1251" t="s">
        <v>1535</v>
      </c>
      <c r="G23" s="1252">
        <v>1109688.4399999999</v>
      </c>
      <c r="H23" s="1252">
        <v>1120650.1699999999</v>
      </c>
      <c r="I23" s="1252">
        <v>1131611.8999999999</v>
      </c>
      <c r="J23" s="1252">
        <v>1142573.6299999999</v>
      </c>
      <c r="K23" s="1252">
        <v>1153535.3600000001</v>
      </c>
      <c r="L23" s="1252">
        <v>1164497.0900000001</v>
      </c>
      <c r="M23" s="1252">
        <v>1175458.8100000001</v>
      </c>
      <c r="N23" s="1252">
        <v>1186420.54</v>
      </c>
      <c r="O23" s="1252">
        <v>1197382.27</v>
      </c>
      <c r="P23" s="1252">
        <v>1208344</v>
      </c>
      <c r="Q23" s="1252">
        <v>1219305.73</v>
      </c>
      <c r="R23" s="1252">
        <v>1230267.46</v>
      </c>
      <c r="S23" s="1252">
        <v>1241229.1799999999</v>
      </c>
      <c r="T23" s="1252">
        <v>1241229.1799999999</v>
      </c>
      <c r="U23" s="1251" t="s">
        <v>116</v>
      </c>
      <c r="V23" s="1251" t="s">
        <v>564</v>
      </c>
      <c r="W23" s="1251" t="s">
        <v>298</v>
      </c>
      <c r="X23" s="1251" t="s">
        <v>1515</v>
      </c>
      <c r="Y23" s="1251">
        <v>115</v>
      </c>
    </row>
    <row r="24" spans="1:25" ht="12">
      <c r="A24" s="1251">
        <v>2019</v>
      </c>
      <c r="B24" s="1251">
        <v>25</v>
      </c>
      <c r="C24" s="1251">
        <v>100</v>
      </c>
      <c r="D24" s="1251" t="s">
        <v>1513</v>
      </c>
      <c r="E24" s="1251">
        <v>116000</v>
      </c>
      <c r="F24" s="1251" t="s">
        <v>1536</v>
      </c>
      <c r="G24" s="1252">
        <v>0</v>
      </c>
      <c r="H24" s="1252">
        <v>0</v>
      </c>
      <c r="I24" s="1252">
        <v>0</v>
      </c>
      <c r="J24" s="1252">
        <v>0</v>
      </c>
      <c r="K24" s="1252">
        <v>0</v>
      </c>
      <c r="L24" s="1252">
        <v>0</v>
      </c>
      <c r="M24" s="1252">
        <v>0</v>
      </c>
      <c r="N24" s="1252">
        <v>0</v>
      </c>
      <c r="O24" s="1252">
        <v>0</v>
      </c>
      <c r="P24" s="1252">
        <v>0</v>
      </c>
      <c r="Q24" s="1252">
        <v>0</v>
      </c>
      <c r="R24" s="1252">
        <v>0</v>
      </c>
      <c r="S24" s="1252">
        <v>0</v>
      </c>
      <c r="T24" s="1252">
        <v>0</v>
      </c>
      <c r="U24" s="1251" t="s">
        <v>116</v>
      </c>
      <c r="V24" s="1251" t="s">
        <v>1537</v>
      </c>
      <c r="W24" s="1251" t="s">
        <v>325</v>
      </c>
      <c r="X24" s="1251" t="s">
        <v>1515</v>
      </c>
      <c r="Y24" s="1251">
        <v>116</v>
      </c>
    </row>
    <row r="25" spans="1:25" ht="12">
      <c r="A25" s="1251">
        <v>2019</v>
      </c>
      <c r="B25" s="1251">
        <v>25</v>
      </c>
      <c r="C25" s="1251">
        <v>100</v>
      </c>
      <c r="D25" s="1251" t="s">
        <v>1513</v>
      </c>
      <c r="E25" s="1251">
        <v>131200</v>
      </c>
      <c r="F25" s="1251" t="s">
        <v>302</v>
      </c>
      <c r="G25" s="1252">
        <v>0</v>
      </c>
      <c r="H25" s="1252">
        <v>0</v>
      </c>
      <c r="I25" s="1252">
        <v>0</v>
      </c>
      <c r="J25" s="1252">
        <v>0</v>
      </c>
      <c r="K25" s="1252">
        <v>0</v>
      </c>
      <c r="L25" s="1252">
        <v>0</v>
      </c>
      <c r="M25" s="1252">
        <v>0</v>
      </c>
      <c r="N25" s="1252">
        <v>0</v>
      </c>
      <c r="O25" s="1252">
        <v>0</v>
      </c>
      <c r="P25" s="1252">
        <v>0</v>
      </c>
      <c r="Q25" s="1252">
        <v>0</v>
      </c>
      <c r="R25" s="1252">
        <v>0</v>
      </c>
      <c r="S25" s="1252">
        <v>0</v>
      </c>
      <c r="T25" s="1252">
        <v>0</v>
      </c>
      <c r="U25" s="1251" t="s">
        <v>116</v>
      </c>
      <c r="V25" s="1251" t="s">
        <v>1537</v>
      </c>
      <c r="W25" s="1251" t="s">
        <v>302</v>
      </c>
      <c r="X25" s="1251" t="s">
        <v>1515</v>
      </c>
      <c r="Y25" s="1251">
        <v>131</v>
      </c>
    </row>
    <row r="26" spans="1:25" ht="12">
      <c r="A26" s="1251">
        <v>2019</v>
      </c>
      <c r="B26" s="1251">
        <v>25</v>
      </c>
      <c r="C26" s="1251">
        <v>100</v>
      </c>
      <c r="D26" s="1251" t="s">
        <v>1513</v>
      </c>
      <c r="E26" s="1251">
        <v>132000</v>
      </c>
      <c r="F26" s="1251" t="s">
        <v>1538</v>
      </c>
      <c r="G26" s="1252">
        <v>0</v>
      </c>
      <c r="H26" s="1252">
        <v>0</v>
      </c>
      <c r="I26" s="1252">
        <v>0</v>
      </c>
      <c r="J26" s="1252">
        <v>0</v>
      </c>
      <c r="K26" s="1252">
        <v>0</v>
      </c>
      <c r="L26" s="1252">
        <v>0</v>
      </c>
      <c r="M26" s="1252">
        <v>0</v>
      </c>
      <c r="N26" s="1252">
        <v>0</v>
      </c>
      <c r="O26" s="1252">
        <v>0</v>
      </c>
      <c r="P26" s="1252">
        <v>0</v>
      </c>
      <c r="Q26" s="1252">
        <v>0</v>
      </c>
      <c r="R26" s="1252">
        <v>0</v>
      </c>
      <c r="S26" s="1252">
        <v>0</v>
      </c>
      <c r="T26" s="1252">
        <v>0</v>
      </c>
      <c r="U26" s="1251" t="s">
        <v>116</v>
      </c>
      <c r="V26" s="1251" t="s">
        <v>1537</v>
      </c>
      <c r="W26" s="1251" t="s">
        <v>302</v>
      </c>
      <c r="X26" s="1251" t="s">
        <v>1515</v>
      </c>
      <c r="Y26" s="1251">
        <v>132</v>
      </c>
    </row>
    <row r="27" spans="1:25" ht="12">
      <c r="A27" s="1251">
        <v>2019</v>
      </c>
      <c r="B27" s="1251">
        <v>25</v>
      </c>
      <c r="C27" s="1251">
        <v>100</v>
      </c>
      <c r="D27" s="1251" t="s">
        <v>1513</v>
      </c>
      <c r="E27" s="1251">
        <v>132020</v>
      </c>
      <c r="F27" s="1251" t="s">
        <v>1539</v>
      </c>
      <c r="G27" s="1252">
        <v>10693.5</v>
      </c>
      <c r="H27" s="1252">
        <v>9439.5</v>
      </c>
      <c r="I27" s="1252">
        <v>5152</v>
      </c>
      <c r="J27" s="1252">
        <v>2223</v>
      </c>
      <c r="K27" s="1252">
        <v>22223</v>
      </c>
      <c r="L27" s="1252">
        <v>21160</v>
      </c>
      <c r="M27" s="1252">
        <v>20502</v>
      </c>
      <c r="N27" s="1252">
        <v>20104</v>
      </c>
      <c r="O27" s="1252">
        <v>19684.5</v>
      </c>
      <c r="P27" s="1252">
        <v>19684.5</v>
      </c>
      <c r="Q27" s="1252">
        <v>19475.5</v>
      </c>
      <c r="R27" s="1252">
        <v>19475.5</v>
      </c>
      <c r="S27" s="1252">
        <v>19475.5</v>
      </c>
      <c r="T27" s="1252">
        <v>19475.5</v>
      </c>
      <c r="U27" s="1251" t="s">
        <v>116</v>
      </c>
      <c r="V27" s="1251" t="s">
        <v>1537</v>
      </c>
      <c r="W27" s="1251" t="s">
        <v>302</v>
      </c>
      <c r="X27" s="1251" t="s">
        <v>1515</v>
      </c>
      <c r="Y27" s="1251">
        <v>132</v>
      </c>
    </row>
    <row r="28" spans="1:25" ht="12">
      <c r="A28" s="1251">
        <v>2019</v>
      </c>
      <c r="B28" s="1251">
        <v>25</v>
      </c>
      <c r="C28" s="1251">
        <v>100</v>
      </c>
      <c r="D28" s="1251" t="s">
        <v>1513</v>
      </c>
      <c r="E28" s="1251">
        <v>134000</v>
      </c>
      <c r="F28" s="1251" t="s">
        <v>1540</v>
      </c>
      <c r="G28" s="1252">
        <v>0</v>
      </c>
      <c r="H28" s="1252">
        <v>0</v>
      </c>
      <c r="I28" s="1252">
        <v>0</v>
      </c>
      <c r="J28" s="1252">
        <v>0</v>
      </c>
      <c r="K28" s="1252">
        <v>0</v>
      </c>
      <c r="L28" s="1252">
        <v>0</v>
      </c>
      <c r="M28" s="1252">
        <v>0</v>
      </c>
      <c r="N28" s="1252">
        <v>0</v>
      </c>
      <c r="O28" s="1252">
        <v>0</v>
      </c>
      <c r="P28" s="1252">
        <v>0</v>
      </c>
      <c r="Q28" s="1252">
        <v>0</v>
      </c>
      <c r="R28" s="1252">
        <v>0</v>
      </c>
      <c r="S28" s="1252">
        <v>0</v>
      </c>
      <c r="T28" s="1252">
        <v>0</v>
      </c>
      <c r="U28" s="1251" t="s">
        <v>116</v>
      </c>
      <c r="V28" s="1251" t="s">
        <v>1537</v>
      </c>
      <c r="W28" s="1251" t="s">
        <v>302</v>
      </c>
      <c r="X28" s="1251" t="s">
        <v>1515</v>
      </c>
      <c r="Y28" s="1251">
        <v>134</v>
      </c>
    </row>
    <row r="29" spans="1:25" ht="12">
      <c r="A29" s="1251">
        <v>2019</v>
      </c>
      <c r="B29" s="1251">
        <v>25</v>
      </c>
      <c r="C29" s="1251">
        <v>100</v>
      </c>
      <c r="D29" s="1251" t="s">
        <v>1513</v>
      </c>
      <c r="E29" s="1251">
        <v>141000</v>
      </c>
      <c r="F29" s="1251" t="s">
        <v>1541</v>
      </c>
      <c r="G29" s="1252">
        <v>723811.43999999994</v>
      </c>
      <c r="H29" s="1252">
        <v>595218.57999999996</v>
      </c>
      <c r="I29" s="1252">
        <v>632395.47999999998</v>
      </c>
      <c r="J29" s="1252">
        <v>700345.43000000005</v>
      </c>
      <c r="K29" s="1252">
        <v>555351.37</v>
      </c>
      <c r="L29" s="1252">
        <v>580935.43999999994</v>
      </c>
      <c r="M29" s="1252">
        <v>795993.40000000002</v>
      </c>
      <c r="N29" s="1252">
        <v>750426.64000000001</v>
      </c>
      <c r="O29" s="1252">
        <v>789076.98999999999</v>
      </c>
      <c r="P29" s="1252">
        <v>907250.81000000006</v>
      </c>
      <c r="Q29" s="1252">
        <v>727920.07999999996</v>
      </c>
      <c r="R29" s="1252">
        <v>779087.25</v>
      </c>
      <c r="S29" s="1252">
        <v>775375.39000000001</v>
      </c>
      <c r="T29" s="1252">
        <v>775375.39000000001</v>
      </c>
      <c r="U29" s="1251" t="s">
        <v>116</v>
      </c>
      <c r="V29" s="1251" t="s">
        <v>1537</v>
      </c>
      <c r="W29" s="1251" t="s">
        <v>308</v>
      </c>
      <c r="X29" s="1251" t="s">
        <v>1515</v>
      </c>
      <c r="Y29" s="1251">
        <v>141</v>
      </c>
    </row>
    <row r="30" spans="1:25" ht="12">
      <c r="A30" s="1251">
        <v>2019</v>
      </c>
      <c r="B30" s="1251">
        <v>25</v>
      </c>
      <c r="C30" s="1251">
        <v>100</v>
      </c>
      <c r="D30" s="1251" t="s">
        <v>1513</v>
      </c>
      <c r="E30" s="1251">
        <v>141050</v>
      </c>
      <c r="F30" s="1251" t="s">
        <v>1542</v>
      </c>
      <c r="G30" s="1252">
        <v>-2103.4000000000001</v>
      </c>
      <c r="H30" s="1252">
        <v>-2630.3699999999999</v>
      </c>
      <c r="I30" s="1252">
        <v>-2894.48</v>
      </c>
      <c r="J30" s="1252">
        <v>-2278.6799999999998</v>
      </c>
      <c r="K30" s="1252">
        <v>-1649.4300000000001</v>
      </c>
      <c r="L30" s="1252">
        <v>-1156.97</v>
      </c>
      <c r="M30" s="1252">
        <v>-1036.5599999999999</v>
      </c>
      <c r="N30" s="1252">
        <v>-1132.78</v>
      </c>
      <c r="O30" s="1252">
        <v>-2481.6300000000001</v>
      </c>
      <c r="P30" s="1252">
        <v>-2845.3499999999999</v>
      </c>
      <c r="Q30" s="1252">
        <v>-2145.4200000000001</v>
      </c>
      <c r="R30" s="1252">
        <v>-1729.26</v>
      </c>
      <c r="S30" s="1252">
        <v>-1063.74</v>
      </c>
      <c r="T30" s="1252">
        <v>-1063.74</v>
      </c>
      <c r="U30" s="1251" t="s">
        <v>116</v>
      </c>
      <c r="V30" s="1251" t="s">
        <v>1537</v>
      </c>
      <c r="W30" s="1251" t="s">
        <v>308</v>
      </c>
      <c r="X30" s="1251" t="s">
        <v>1515</v>
      </c>
      <c r="Y30" s="1251">
        <v>141</v>
      </c>
    </row>
    <row r="31" spans="1:25" ht="12">
      <c r="A31" s="1251">
        <v>2019</v>
      </c>
      <c r="B31" s="1251">
        <v>25</v>
      </c>
      <c r="C31" s="1251">
        <v>100</v>
      </c>
      <c r="D31" s="1251" t="s">
        <v>1513</v>
      </c>
      <c r="E31" s="1251">
        <v>141100</v>
      </c>
      <c r="F31" s="1251" t="s">
        <v>1543</v>
      </c>
      <c r="G31" s="1252">
        <v>0</v>
      </c>
      <c r="H31" s="1252">
        <v>0</v>
      </c>
      <c r="I31" s="1252">
        <v>0</v>
      </c>
      <c r="J31" s="1252">
        <v>0</v>
      </c>
      <c r="K31" s="1252">
        <v>0</v>
      </c>
      <c r="L31" s="1252">
        <v>0</v>
      </c>
      <c r="M31" s="1252">
        <v>0</v>
      </c>
      <c r="N31" s="1252">
        <v>0</v>
      </c>
      <c r="O31" s="1252">
        <v>0</v>
      </c>
      <c r="P31" s="1252">
        <v>0</v>
      </c>
      <c r="Q31" s="1252">
        <v>0</v>
      </c>
      <c r="R31" s="1252">
        <v>0</v>
      </c>
      <c r="S31" s="1252">
        <v>0</v>
      </c>
      <c r="T31" s="1252">
        <v>0</v>
      </c>
      <c r="U31" s="1251" t="s">
        <v>116</v>
      </c>
      <c r="V31" s="1251" t="s">
        <v>1537</v>
      </c>
      <c r="W31" s="1251" t="s">
        <v>308</v>
      </c>
      <c r="X31" s="1251" t="s">
        <v>1515</v>
      </c>
      <c r="Y31" s="1251">
        <v>141</v>
      </c>
    </row>
    <row r="32" spans="1:25" ht="12">
      <c r="A32" s="1251">
        <v>2019</v>
      </c>
      <c r="B32" s="1251">
        <v>25</v>
      </c>
      <c r="C32" s="1251">
        <v>100</v>
      </c>
      <c r="D32" s="1251" t="s">
        <v>1513</v>
      </c>
      <c r="E32" s="1251">
        <v>142000</v>
      </c>
      <c r="F32" s="1251" t="s">
        <v>1544</v>
      </c>
      <c r="G32" s="1252">
        <v>8284.9500000000007</v>
      </c>
      <c r="H32" s="1252">
        <v>7623.9499999999998</v>
      </c>
      <c r="I32" s="1252">
        <v>9595.9500000000007</v>
      </c>
      <c r="J32" s="1252">
        <v>14214.950000000001</v>
      </c>
      <c r="K32" s="1252">
        <v>17935.950000000001</v>
      </c>
      <c r="L32" s="1252">
        <v>17404.950000000001</v>
      </c>
      <c r="M32" s="1252">
        <v>18007.950000000001</v>
      </c>
      <c r="N32" s="1252">
        <v>18640.950000000001</v>
      </c>
      <c r="O32" s="1252">
        <v>20474.580000000002</v>
      </c>
      <c r="P32" s="1252">
        <v>17616.580000000002</v>
      </c>
      <c r="Q32" s="1252">
        <v>13523.950000000001</v>
      </c>
      <c r="R32" s="1252">
        <v>11583.950000000001</v>
      </c>
      <c r="S32" s="1252">
        <v>11300.950000000001</v>
      </c>
      <c r="T32" s="1252">
        <v>11300.950000000001</v>
      </c>
      <c r="U32" s="1251" t="s">
        <v>116</v>
      </c>
      <c r="V32" s="1251" t="s">
        <v>1537</v>
      </c>
      <c r="W32" s="1251" t="s">
        <v>308</v>
      </c>
      <c r="X32" s="1251" t="s">
        <v>1515</v>
      </c>
      <c r="Y32" s="1251">
        <v>142</v>
      </c>
    </row>
    <row r="33" spans="1:25" ht="12">
      <c r="A33" s="1251">
        <v>2019</v>
      </c>
      <c r="B33" s="1251">
        <v>25</v>
      </c>
      <c r="C33" s="1251">
        <v>100</v>
      </c>
      <c r="D33" s="1251" t="s">
        <v>1513</v>
      </c>
      <c r="E33" s="1251">
        <v>142070</v>
      </c>
      <c r="F33" s="1251" t="s">
        <v>1545</v>
      </c>
      <c r="G33" s="1252">
        <v>6218.3199999999997</v>
      </c>
      <c r="H33" s="1252">
        <v>6218.3199999999997</v>
      </c>
      <c r="I33" s="1252">
        <v>6218.3199999999997</v>
      </c>
      <c r="J33" s="1252">
        <v>6218.3199999999997</v>
      </c>
      <c r="K33" s="1252">
        <v>6218.3199999999997</v>
      </c>
      <c r="L33" s="1252">
        <v>6218.3199999999997</v>
      </c>
      <c r="M33" s="1252">
        <v>6218.3199999999997</v>
      </c>
      <c r="N33" s="1252">
        <v>6218.3199999999997</v>
      </c>
      <c r="O33" s="1252">
        <v>6218.3199999999997</v>
      </c>
      <c r="P33" s="1252">
        <v>6218.3199999999997</v>
      </c>
      <c r="Q33" s="1252">
        <v>6218.3199999999997</v>
      </c>
      <c r="R33" s="1252">
        <v>6218.3199999999997</v>
      </c>
      <c r="S33" s="1252">
        <v>6218.3199999999997</v>
      </c>
      <c r="T33" s="1252">
        <v>6218.3199999999997</v>
      </c>
      <c r="U33" s="1251" t="s">
        <v>116</v>
      </c>
      <c r="V33" s="1251" t="s">
        <v>1537</v>
      </c>
      <c r="W33" s="1251" t="s">
        <v>308</v>
      </c>
      <c r="X33" s="1251" t="s">
        <v>1515</v>
      </c>
      <c r="Y33" s="1251">
        <v>142</v>
      </c>
    </row>
    <row r="34" spans="1:25" ht="12">
      <c r="A34" s="1251">
        <v>2019</v>
      </c>
      <c r="B34" s="1251">
        <v>25</v>
      </c>
      <c r="C34" s="1251">
        <v>100</v>
      </c>
      <c r="D34" s="1251" t="s">
        <v>1513</v>
      </c>
      <c r="E34" s="1251">
        <v>143000</v>
      </c>
      <c r="F34" s="1251" t="s">
        <v>1546</v>
      </c>
      <c r="G34" s="1252">
        <v>-36090.269999999997</v>
      </c>
      <c r="H34" s="1252">
        <v>-36090.269999999997</v>
      </c>
      <c r="I34" s="1252">
        <v>-36090.269999999997</v>
      </c>
      <c r="J34" s="1252">
        <v>-36090.269999999997</v>
      </c>
      <c r="K34" s="1252">
        <v>-36090.269999999997</v>
      </c>
      <c r="L34" s="1252">
        <v>-36090.269999999997</v>
      </c>
      <c r="M34" s="1252">
        <v>-36090.269999999997</v>
      </c>
      <c r="N34" s="1252">
        <v>-36090.269999999997</v>
      </c>
      <c r="O34" s="1252">
        <v>-36090.269999999997</v>
      </c>
      <c r="P34" s="1252">
        <v>-36090.269999999997</v>
      </c>
      <c r="Q34" s="1252">
        <v>-36090.269999999997</v>
      </c>
      <c r="R34" s="1252">
        <v>-36090.269999999997</v>
      </c>
      <c r="S34" s="1252">
        <v>-36090.269999999997</v>
      </c>
      <c r="T34" s="1252">
        <v>-36090.269999999997</v>
      </c>
      <c r="U34" s="1251" t="s">
        <v>116</v>
      </c>
      <c r="V34" s="1251" t="s">
        <v>1537</v>
      </c>
      <c r="W34" s="1251" t="s">
        <v>308</v>
      </c>
      <c r="X34" s="1251" t="s">
        <v>1515</v>
      </c>
      <c r="Y34" s="1251">
        <v>143</v>
      </c>
    </row>
    <row r="35" spans="1:25" ht="12">
      <c r="A35" s="1251">
        <v>2019</v>
      </c>
      <c r="B35" s="1251">
        <v>25</v>
      </c>
      <c r="C35" s="1251">
        <v>100</v>
      </c>
      <c r="D35" s="1251" t="s">
        <v>1513</v>
      </c>
      <c r="E35" s="1251">
        <v>151000</v>
      </c>
      <c r="F35" s="1251" t="s">
        <v>1547</v>
      </c>
      <c r="G35" s="1252">
        <v>0</v>
      </c>
      <c r="H35" s="1252">
        <v>0</v>
      </c>
      <c r="I35" s="1252">
        <v>0</v>
      </c>
      <c r="J35" s="1252">
        <v>0</v>
      </c>
      <c r="K35" s="1252">
        <v>0</v>
      </c>
      <c r="L35" s="1252">
        <v>0</v>
      </c>
      <c r="M35" s="1252">
        <v>0</v>
      </c>
      <c r="N35" s="1252">
        <v>0</v>
      </c>
      <c r="O35" s="1252">
        <v>0</v>
      </c>
      <c r="P35" s="1252">
        <v>0</v>
      </c>
      <c r="Q35" s="1252">
        <v>0</v>
      </c>
      <c r="R35" s="1252">
        <v>0</v>
      </c>
      <c r="S35" s="1252">
        <v>0</v>
      </c>
      <c r="T35" s="1252">
        <v>0</v>
      </c>
      <c r="U35" s="1251" t="s">
        <v>116</v>
      </c>
      <c r="V35" s="1251" t="s">
        <v>564</v>
      </c>
      <c r="W35" s="1251" t="s">
        <v>312</v>
      </c>
      <c r="X35" s="1251" t="s">
        <v>1515</v>
      </c>
      <c r="Y35" s="1251">
        <v>151</v>
      </c>
    </row>
    <row r="36" spans="1:25" ht="12">
      <c r="A36" s="1251">
        <v>2019</v>
      </c>
      <c r="B36" s="1251">
        <v>25</v>
      </c>
      <c r="C36" s="1251">
        <v>100</v>
      </c>
      <c r="D36" s="1251" t="s">
        <v>1513</v>
      </c>
      <c r="E36" s="1251">
        <v>151010</v>
      </c>
      <c r="F36" s="1251" t="s">
        <v>1548</v>
      </c>
      <c r="G36" s="1252">
        <v>0</v>
      </c>
      <c r="H36" s="1252">
        <v>0</v>
      </c>
      <c r="I36" s="1252">
        <v>0</v>
      </c>
      <c r="J36" s="1252">
        <v>0</v>
      </c>
      <c r="K36" s="1252">
        <v>0</v>
      </c>
      <c r="L36" s="1252">
        <v>0</v>
      </c>
      <c r="M36" s="1252">
        <v>0</v>
      </c>
      <c r="N36" s="1252">
        <v>0</v>
      </c>
      <c r="O36" s="1252">
        <v>0</v>
      </c>
      <c r="P36" s="1252">
        <v>0</v>
      </c>
      <c r="Q36" s="1252">
        <v>0</v>
      </c>
      <c r="R36" s="1252">
        <v>0</v>
      </c>
      <c r="S36" s="1252">
        <v>0</v>
      </c>
      <c r="T36" s="1252">
        <v>0</v>
      </c>
      <c r="U36" s="1251" t="s">
        <v>116</v>
      </c>
      <c r="V36" s="1251" t="s">
        <v>564</v>
      </c>
      <c r="W36" s="1251" t="s">
        <v>312</v>
      </c>
      <c r="X36" s="1251" t="s">
        <v>1515</v>
      </c>
      <c r="Y36" s="1251">
        <v>151</v>
      </c>
    </row>
    <row r="37" spans="1:25" ht="12">
      <c r="A37" s="1251">
        <v>2019</v>
      </c>
      <c r="B37" s="1251">
        <v>25</v>
      </c>
      <c r="C37" s="1251">
        <v>100</v>
      </c>
      <c r="D37" s="1251" t="s">
        <v>1513</v>
      </c>
      <c r="E37" s="1251">
        <v>162000</v>
      </c>
      <c r="F37" s="1251" t="s">
        <v>1549</v>
      </c>
      <c r="G37" s="1252">
        <v>0</v>
      </c>
      <c r="H37" s="1252">
        <v>0</v>
      </c>
      <c r="I37" s="1252">
        <v>0</v>
      </c>
      <c r="J37" s="1252">
        <v>0</v>
      </c>
      <c r="K37" s="1252">
        <v>0</v>
      </c>
      <c r="L37" s="1252">
        <v>0</v>
      </c>
      <c r="M37" s="1252">
        <v>0</v>
      </c>
      <c r="N37" s="1252">
        <v>0</v>
      </c>
      <c r="O37" s="1252">
        <v>0</v>
      </c>
      <c r="P37" s="1252">
        <v>0</v>
      </c>
      <c r="Q37" s="1252">
        <v>0</v>
      </c>
      <c r="R37" s="1252">
        <v>0</v>
      </c>
      <c r="S37" s="1252">
        <v>0</v>
      </c>
      <c r="T37" s="1252">
        <v>0</v>
      </c>
      <c r="U37" s="1251" t="s">
        <v>116</v>
      </c>
      <c r="V37" s="1251" t="s">
        <v>1537</v>
      </c>
      <c r="W37" s="1251" t="s">
        <v>314</v>
      </c>
      <c r="X37" s="1251" t="s">
        <v>1515</v>
      </c>
      <c r="Y37" s="1251">
        <v>162</v>
      </c>
    </row>
    <row r="38" spans="1:25" ht="12">
      <c r="A38" s="1251">
        <v>2019</v>
      </c>
      <c r="B38" s="1251">
        <v>25</v>
      </c>
      <c r="C38" s="1251">
        <v>100</v>
      </c>
      <c r="D38" s="1251" t="s">
        <v>1513</v>
      </c>
      <c r="E38" s="1251">
        <v>162030</v>
      </c>
      <c r="F38" s="1251" t="s">
        <v>1550</v>
      </c>
      <c r="G38" s="1252">
        <v>0</v>
      </c>
      <c r="H38" s="1252">
        <v>0</v>
      </c>
      <c r="I38" s="1252">
        <v>0</v>
      </c>
      <c r="J38" s="1252">
        <v>0</v>
      </c>
      <c r="K38" s="1252">
        <v>0</v>
      </c>
      <c r="L38" s="1252">
        <v>0</v>
      </c>
      <c r="M38" s="1252">
        <v>0</v>
      </c>
      <c r="N38" s="1252">
        <v>0</v>
      </c>
      <c r="O38" s="1252">
        <v>0</v>
      </c>
      <c r="P38" s="1252">
        <v>0</v>
      </c>
      <c r="Q38" s="1252">
        <v>0</v>
      </c>
      <c r="R38" s="1252">
        <v>0</v>
      </c>
      <c r="S38" s="1252">
        <v>0</v>
      </c>
      <c r="T38" s="1252">
        <v>0</v>
      </c>
      <c r="U38" s="1251" t="s">
        <v>116</v>
      </c>
      <c r="V38" s="1251" t="s">
        <v>564</v>
      </c>
      <c r="W38" s="1251" t="s">
        <v>314</v>
      </c>
      <c r="X38" s="1251" t="s">
        <v>1515</v>
      </c>
      <c r="Y38" s="1251">
        <v>162</v>
      </c>
    </row>
    <row r="39" spans="1:25" ht="12">
      <c r="A39" s="1251">
        <v>2019</v>
      </c>
      <c r="B39" s="1251">
        <v>25</v>
      </c>
      <c r="C39" s="1251">
        <v>100</v>
      </c>
      <c r="D39" s="1251" t="s">
        <v>1513</v>
      </c>
      <c r="E39" s="1251">
        <v>162040</v>
      </c>
      <c r="F39" s="1251" t="s">
        <v>1551</v>
      </c>
      <c r="G39" s="1252">
        <v>1580</v>
      </c>
      <c r="H39" s="1252">
        <v>1448.3299999999999</v>
      </c>
      <c r="I39" s="1252">
        <v>1316.6600000000001</v>
      </c>
      <c r="J39" s="1252">
        <v>1184.99</v>
      </c>
      <c r="K39" s="1252">
        <v>1053.3099999999999</v>
      </c>
      <c r="L39" s="1252">
        <v>921.63999999999999</v>
      </c>
      <c r="M39" s="1252">
        <v>789.97000000000003</v>
      </c>
      <c r="N39" s="1252">
        <v>2238.3000000000002</v>
      </c>
      <c r="O39" s="1252">
        <v>2106.6399999999999</v>
      </c>
      <c r="P39" s="1252">
        <v>1974.98</v>
      </c>
      <c r="Q39" s="1252">
        <v>1843.3199999999999</v>
      </c>
      <c r="R39" s="1252">
        <v>1711.6600000000001</v>
      </c>
      <c r="S39" s="1252">
        <v>790</v>
      </c>
      <c r="T39" s="1252">
        <v>790</v>
      </c>
      <c r="U39" s="1251" t="s">
        <v>116</v>
      </c>
      <c r="V39" s="1251" t="s">
        <v>564</v>
      </c>
      <c r="W39" s="1251" t="s">
        <v>314</v>
      </c>
      <c r="X39" s="1251" t="s">
        <v>1515</v>
      </c>
      <c r="Y39" s="1251">
        <v>162</v>
      </c>
    </row>
    <row r="40" spans="1:25" ht="12">
      <c r="A40" s="1251">
        <v>2019</v>
      </c>
      <c r="B40" s="1251">
        <v>25</v>
      </c>
      <c r="C40" s="1251">
        <v>100</v>
      </c>
      <c r="D40" s="1251" t="s">
        <v>1513</v>
      </c>
      <c r="E40" s="1251">
        <v>162070</v>
      </c>
      <c r="F40" s="1251" t="s">
        <v>1552</v>
      </c>
      <c r="G40" s="1252">
        <v>0</v>
      </c>
      <c r="H40" s="1252">
        <v>28224.18</v>
      </c>
      <c r="I40" s="1252">
        <v>25658.360000000001</v>
      </c>
      <c r="J40" s="1252">
        <v>23092.540000000001</v>
      </c>
      <c r="K40" s="1252">
        <v>20526.689999999999</v>
      </c>
      <c r="L40" s="1252">
        <v>17960.84</v>
      </c>
      <c r="M40" s="1252">
        <v>15394.99</v>
      </c>
      <c r="N40" s="1252">
        <v>12829.139999999999</v>
      </c>
      <c r="O40" s="1252">
        <v>10263.309999999999</v>
      </c>
      <c r="P40" s="1252">
        <v>7697.4799999999996</v>
      </c>
      <c r="Q40" s="1252">
        <v>5131.6499999999996</v>
      </c>
      <c r="R40" s="1252">
        <v>2565.8200000000002</v>
      </c>
      <c r="S40" s="1252">
        <v>0</v>
      </c>
      <c r="T40" s="1252">
        <v>0</v>
      </c>
      <c r="U40" s="1251" t="s">
        <v>116</v>
      </c>
      <c r="V40" s="1251" t="s">
        <v>564</v>
      </c>
      <c r="W40" s="1251" t="s">
        <v>314</v>
      </c>
      <c r="X40" s="1251" t="s">
        <v>1515</v>
      </c>
      <c r="Y40" s="1251">
        <v>162</v>
      </c>
    </row>
    <row r="41" spans="1:25" ht="12">
      <c r="A41" s="1251">
        <v>2019</v>
      </c>
      <c r="B41" s="1251">
        <v>25</v>
      </c>
      <c r="C41" s="1251">
        <v>100</v>
      </c>
      <c r="D41" s="1251" t="s">
        <v>1513</v>
      </c>
      <c r="E41" s="1251">
        <v>162080</v>
      </c>
      <c r="F41" s="1251" t="s">
        <v>1553</v>
      </c>
      <c r="G41" s="1252">
        <v>0</v>
      </c>
      <c r="H41" s="1252">
        <v>0</v>
      </c>
      <c r="I41" s="1252">
        <v>0</v>
      </c>
      <c r="J41" s="1252">
        <v>0</v>
      </c>
      <c r="K41" s="1252">
        <v>0</v>
      </c>
      <c r="L41" s="1252">
        <v>0</v>
      </c>
      <c r="M41" s="1252">
        <v>0</v>
      </c>
      <c r="N41" s="1252">
        <v>0</v>
      </c>
      <c r="O41" s="1252">
        <v>0</v>
      </c>
      <c r="P41" s="1252">
        <v>0</v>
      </c>
      <c r="Q41" s="1252">
        <v>0</v>
      </c>
      <c r="R41" s="1252">
        <v>0</v>
      </c>
      <c r="S41" s="1252">
        <v>0</v>
      </c>
      <c r="T41" s="1252">
        <v>0</v>
      </c>
      <c r="U41" s="1251" t="s">
        <v>116</v>
      </c>
      <c r="V41" s="1251" t="s">
        <v>564</v>
      </c>
      <c r="W41" s="1251" t="s">
        <v>314</v>
      </c>
      <c r="X41" s="1251" t="s">
        <v>1515</v>
      </c>
      <c r="Y41" s="1251">
        <v>162</v>
      </c>
    </row>
    <row r="42" spans="1:25" ht="12">
      <c r="A42" s="1251">
        <v>2019</v>
      </c>
      <c r="B42" s="1251">
        <v>25</v>
      </c>
      <c r="C42" s="1251">
        <v>100</v>
      </c>
      <c r="D42" s="1251" t="s">
        <v>1513</v>
      </c>
      <c r="E42" s="1251">
        <v>162130</v>
      </c>
      <c r="F42" s="1251" t="s">
        <v>1554</v>
      </c>
      <c r="G42" s="1252">
        <v>0</v>
      </c>
      <c r="H42" s="1252">
        <v>0</v>
      </c>
      <c r="I42" s="1252">
        <v>0</v>
      </c>
      <c r="J42" s="1252">
        <v>0</v>
      </c>
      <c r="K42" s="1252">
        <v>0</v>
      </c>
      <c r="L42" s="1252">
        <v>0</v>
      </c>
      <c r="M42" s="1252">
        <v>0</v>
      </c>
      <c r="N42" s="1252">
        <v>0</v>
      </c>
      <c r="O42" s="1252">
        <v>0</v>
      </c>
      <c r="P42" s="1252">
        <v>0</v>
      </c>
      <c r="Q42" s="1252">
        <v>0</v>
      </c>
      <c r="R42" s="1252">
        <v>0</v>
      </c>
      <c r="S42" s="1252">
        <v>0</v>
      </c>
      <c r="T42" s="1252">
        <v>0</v>
      </c>
      <c r="U42" s="1251" t="s">
        <v>116</v>
      </c>
      <c r="V42" s="1251" t="s">
        <v>564</v>
      </c>
      <c r="W42" s="1251" t="s">
        <v>314</v>
      </c>
      <c r="X42" s="1251" t="s">
        <v>1515</v>
      </c>
      <c r="Y42" s="1251">
        <v>162</v>
      </c>
    </row>
    <row r="43" spans="1:25" ht="12">
      <c r="A43" s="1251">
        <v>2019</v>
      </c>
      <c r="B43" s="1251">
        <v>25</v>
      </c>
      <c r="C43" s="1251">
        <v>100</v>
      </c>
      <c r="D43" s="1251" t="s">
        <v>1513</v>
      </c>
      <c r="E43" s="1251">
        <v>162140</v>
      </c>
      <c r="F43" s="1251" t="s">
        <v>1555</v>
      </c>
      <c r="G43" s="1252">
        <v>0</v>
      </c>
      <c r="H43" s="1252">
        <v>0</v>
      </c>
      <c r="I43" s="1252">
        <v>0</v>
      </c>
      <c r="J43" s="1252">
        <v>0</v>
      </c>
      <c r="K43" s="1252">
        <v>0</v>
      </c>
      <c r="L43" s="1252">
        <v>0</v>
      </c>
      <c r="M43" s="1252">
        <v>17405.549999999999</v>
      </c>
      <c r="N43" s="1252">
        <v>17405.549999999999</v>
      </c>
      <c r="O43" s="1252">
        <v>17405.549999999999</v>
      </c>
      <c r="P43" s="1252">
        <v>17405.549999999999</v>
      </c>
      <c r="Q43" s="1252">
        <v>17405.549999999999</v>
      </c>
      <c r="R43" s="1252">
        <v>17405.549999999999</v>
      </c>
      <c r="S43" s="1252">
        <v>17405.549999999999</v>
      </c>
      <c r="T43" s="1252">
        <v>17405.549999999999</v>
      </c>
      <c r="U43" s="1251" t="s">
        <v>116</v>
      </c>
      <c r="V43" s="1251" t="s">
        <v>564</v>
      </c>
      <c r="W43" s="1251" t="s">
        <v>314</v>
      </c>
      <c r="X43" s="1251" t="s">
        <v>1515</v>
      </c>
      <c r="Y43" s="1251">
        <v>162</v>
      </c>
    </row>
    <row r="44" spans="1:25" ht="12">
      <c r="A44" s="1251">
        <v>2019</v>
      </c>
      <c r="B44" s="1251">
        <v>25</v>
      </c>
      <c r="C44" s="1251">
        <v>100</v>
      </c>
      <c r="D44" s="1251" t="s">
        <v>1513</v>
      </c>
      <c r="E44" s="1251">
        <v>162180</v>
      </c>
      <c r="F44" s="1251" t="s">
        <v>1556</v>
      </c>
      <c r="G44" s="1252">
        <v>0</v>
      </c>
      <c r="H44" s="1252">
        <v>0</v>
      </c>
      <c r="I44" s="1252">
        <v>0</v>
      </c>
      <c r="J44" s="1252">
        <v>5261.7399999999998</v>
      </c>
      <c r="K44" s="1252">
        <v>5261.7399999999998</v>
      </c>
      <c r="L44" s="1252">
        <v>5261.7399999999998</v>
      </c>
      <c r="M44" s="1252">
        <v>5261.7399999999998</v>
      </c>
      <c r="N44" s="1252">
        <v>5261.7399999999998</v>
      </c>
      <c r="O44" s="1252">
        <v>5261.7399999999998</v>
      </c>
      <c r="P44" s="1252">
        <v>5261.7399999999998</v>
      </c>
      <c r="Q44" s="1252">
        <v>5261.7399999999998</v>
      </c>
      <c r="R44" s="1252">
        <v>5261.7399999999998</v>
      </c>
      <c r="S44" s="1252">
        <v>0</v>
      </c>
      <c r="T44" s="1252">
        <v>0</v>
      </c>
      <c r="U44" s="1251" t="s">
        <v>116</v>
      </c>
      <c r="V44" s="1251" t="s">
        <v>564</v>
      </c>
      <c r="W44" s="1251" t="s">
        <v>314</v>
      </c>
      <c r="X44" s="1251" t="s">
        <v>1515</v>
      </c>
      <c r="Y44" s="1251">
        <v>162</v>
      </c>
    </row>
    <row r="45" spans="1:25" ht="12">
      <c r="A45" s="1251">
        <v>2019</v>
      </c>
      <c r="B45" s="1251">
        <v>25</v>
      </c>
      <c r="C45" s="1251">
        <v>100</v>
      </c>
      <c r="D45" s="1251" t="s">
        <v>1513</v>
      </c>
      <c r="E45" s="1251">
        <v>173000</v>
      </c>
      <c r="F45" s="1251" t="s">
        <v>1557</v>
      </c>
      <c r="G45" s="1252">
        <v>367996.28999999998</v>
      </c>
      <c r="H45" s="1252">
        <v>414113.89000000001</v>
      </c>
      <c r="I45" s="1252">
        <v>397725.32000000001</v>
      </c>
      <c r="J45" s="1252">
        <v>389532.03000000003</v>
      </c>
      <c r="K45" s="1252">
        <v>413912.37</v>
      </c>
      <c r="L45" s="1252">
        <v>421064.54999999999</v>
      </c>
      <c r="M45" s="1252">
        <v>382033.70000000001</v>
      </c>
      <c r="N45" s="1252">
        <v>435210.25</v>
      </c>
      <c r="O45" s="1252">
        <v>525101.92000000004</v>
      </c>
      <c r="P45" s="1252">
        <v>419564.37</v>
      </c>
      <c r="Q45" s="1252">
        <v>513338.38</v>
      </c>
      <c r="R45" s="1252">
        <v>476094.41999999998</v>
      </c>
      <c r="S45" s="1252">
        <v>460935.37</v>
      </c>
      <c r="T45" s="1252">
        <v>460935.37</v>
      </c>
      <c r="U45" s="1251" t="s">
        <v>116</v>
      </c>
      <c r="V45" s="1251" t="s">
        <v>1537</v>
      </c>
      <c r="W45" s="1251" t="s">
        <v>310</v>
      </c>
      <c r="X45" s="1251" t="s">
        <v>1515</v>
      </c>
      <c r="Y45" s="1251">
        <v>173</v>
      </c>
    </row>
    <row r="46" spans="1:25" ht="12">
      <c r="A46" s="1251">
        <v>2019</v>
      </c>
      <c r="B46" s="1251">
        <v>25</v>
      </c>
      <c r="C46" s="1251">
        <v>100</v>
      </c>
      <c r="D46" s="1251" t="s">
        <v>1513</v>
      </c>
      <c r="E46" s="1251">
        <v>183000</v>
      </c>
      <c r="F46" s="1251" t="s">
        <v>1558</v>
      </c>
      <c r="G46" s="1252">
        <v>1812.55</v>
      </c>
      <c r="H46" s="1252">
        <v>1812.55</v>
      </c>
      <c r="I46" s="1252">
        <v>1812.55</v>
      </c>
      <c r="J46" s="1252">
        <v>1812.55</v>
      </c>
      <c r="K46" s="1252">
        <v>1812.55</v>
      </c>
      <c r="L46" s="1252">
        <v>1812.55</v>
      </c>
      <c r="M46" s="1252">
        <v>1812.55</v>
      </c>
      <c r="N46" s="1252">
        <v>1812.55</v>
      </c>
      <c r="O46" s="1252">
        <v>1812.55</v>
      </c>
      <c r="P46" s="1252">
        <v>1812.55</v>
      </c>
      <c r="Q46" s="1252">
        <v>1812.55</v>
      </c>
      <c r="R46" s="1252">
        <v>1812.55</v>
      </c>
      <c r="S46" s="1252">
        <v>1812.55</v>
      </c>
      <c r="T46" s="1252">
        <v>1812.55</v>
      </c>
      <c r="U46" s="1251" t="s">
        <v>116</v>
      </c>
      <c r="V46" s="1251" t="s">
        <v>1537</v>
      </c>
      <c r="W46" s="1251" t="s">
        <v>324</v>
      </c>
      <c r="X46" s="1251" t="s">
        <v>1515</v>
      </c>
      <c r="Y46" s="1251">
        <v>183</v>
      </c>
    </row>
    <row r="47" spans="1:25" ht="12">
      <c r="A47" s="1251">
        <v>2019</v>
      </c>
      <c r="B47" s="1251">
        <v>25</v>
      </c>
      <c r="C47" s="1251">
        <v>100</v>
      </c>
      <c r="D47" s="1251" t="s">
        <v>1513</v>
      </c>
      <c r="E47" s="1251">
        <v>183010</v>
      </c>
      <c r="F47" s="1251" t="s">
        <v>1559</v>
      </c>
      <c r="G47" s="1252">
        <v>499</v>
      </c>
      <c r="H47" s="1252">
        <v>499</v>
      </c>
      <c r="I47" s="1252">
        <v>499</v>
      </c>
      <c r="J47" s="1252">
        <v>499</v>
      </c>
      <c r="K47" s="1252">
        <v>499</v>
      </c>
      <c r="L47" s="1252">
        <v>499</v>
      </c>
      <c r="M47" s="1252">
        <v>499</v>
      </c>
      <c r="N47" s="1252">
        <v>499</v>
      </c>
      <c r="O47" s="1252">
        <v>499</v>
      </c>
      <c r="P47" s="1252">
        <v>499</v>
      </c>
      <c r="Q47" s="1252">
        <v>499</v>
      </c>
      <c r="R47" s="1252">
        <v>499</v>
      </c>
      <c r="S47" s="1252">
        <v>499</v>
      </c>
      <c r="T47" s="1252">
        <v>499</v>
      </c>
      <c r="U47" s="1251" t="s">
        <v>116</v>
      </c>
      <c r="V47" s="1251" t="s">
        <v>1537</v>
      </c>
      <c r="W47" s="1251" t="s">
        <v>324</v>
      </c>
      <c r="X47" s="1251" t="s">
        <v>1515</v>
      </c>
      <c r="Y47" s="1251">
        <v>183</v>
      </c>
    </row>
    <row r="48" spans="1:25" ht="12">
      <c r="A48" s="1251">
        <v>2019</v>
      </c>
      <c r="B48" s="1251">
        <v>25</v>
      </c>
      <c r="C48" s="1251">
        <v>100</v>
      </c>
      <c r="D48" s="1251" t="s">
        <v>1513</v>
      </c>
      <c r="E48" s="1251">
        <v>183020</v>
      </c>
      <c r="F48" s="1251" t="s">
        <v>1560</v>
      </c>
      <c r="G48" s="1252">
        <v>3502</v>
      </c>
      <c r="H48" s="1252">
        <v>3502</v>
      </c>
      <c r="I48" s="1252">
        <v>3502</v>
      </c>
      <c r="J48" s="1252">
        <v>3502</v>
      </c>
      <c r="K48" s="1252">
        <v>3502</v>
      </c>
      <c r="L48" s="1252">
        <v>3502</v>
      </c>
      <c r="M48" s="1252">
        <v>3502</v>
      </c>
      <c r="N48" s="1252">
        <v>3502</v>
      </c>
      <c r="O48" s="1252">
        <v>3502</v>
      </c>
      <c r="P48" s="1252">
        <v>3502</v>
      </c>
      <c r="Q48" s="1252">
        <v>3502</v>
      </c>
      <c r="R48" s="1252">
        <v>3502</v>
      </c>
      <c r="S48" s="1252">
        <v>3502</v>
      </c>
      <c r="T48" s="1252">
        <v>3502</v>
      </c>
      <c r="U48" s="1251" t="s">
        <v>116</v>
      </c>
      <c r="V48" s="1251" t="s">
        <v>1537</v>
      </c>
      <c r="W48" s="1251" t="s">
        <v>324</v>
      </c>
      <c r="X48" s="1251" t="s">
        <v>1515</v>
      </c>
      <c r="Y48" s="1251">
        <v>183</v>
      </c>
    </row>
    <row r="49" spans="1:25" ht="12">
      <c r="A49" s="1251">
        <v>2019</v>
      </c>
      <c r="B49" s="1251">
        <v>25</v>
      </c>
      <c r="C49" s="1251">
        <v>100</v>
      </c>
      <c r="D49" s="1251" t="s">
        <v>1513</v>
      </c>
      <c r="E49" s="1251">
        <v>184010</v>
      </c>
      <c r="F49" s="1251" t="s">
        <v>1561</v>
      </c>
      <c r="G49" s="1252">
        <v>4563.4799999999996</v>
      </c>
      <c r="H49" s="1252">
        <v>4675.3500000000004</v>
      </c>
      <c r="I49" s="1252">
        <v>4830.8100000000004</v>
      </c>
      <c r="J49" s="1252">
        <v>5034.8100000000004</v>
      </c>
      <c r="K49" s="1252">
        <v>5231.6999999999998</v>
      </c>
      <c r="L49" s="1252">
        <v>5444.5</v>
      </c>
      <c r="M49" s="1252">
        <v>5607.3100000000004</v>
      </c>
      <c r="N49" s="1252">
        <v>5720.0900000000001</v>
      </c>
      <c r="O49" s="1252">
        <v>5889.9300000000003</v>
      </c>
      <c r="P49" s="1252">
        <v>6085.3500000000004</v>
      </c>
      <c r="Q49" s="1252">
        <v>6381.3999999999996</v>
      </c>
      <c r="R49" s="1252">
        <v>6720.0900000000001</v>
      </c>
      <c r="S49" s="1252">
        <v>6935.4300000000003</v>
      </c>
      <c r="T49" s="1252">
        <v>6935.4300000000003</v>
      </c>
      <c r="U49" s="1251" t="s">
        <v>116</v>
      </c>
      <c r="V49" s="1251" t="s">
        <v>1537</v>
      </c>
      <c r="W49" s="1251" t="s">
        <v>316</v>
      </c>
      <c r="X49" s="1251" t="s">
        <v>1515</v>
      </c>
      <c r="Y49" s="1251">
        <v>184</v>
      </c>
    </row>
    <row r="50" spans="1:25" ht="12">
      <c r="A50" s="1251">
        <v>2019</v>
      </c>
      <c r="B50" s="1251">
        <v>25</v>
      </c>
      <c r="C50" s="1251">
        <v>100</v>
      </c>
      <c r="D50" s="1251" t="s">
        <v>1513</v>
      </c>
      <c r="E50" s="1251">
        <v>184019</v>
      </c>
      <c r="F50" s="1251" t="s">
        <v>1562</v>
      </c>
      <c r="G50" s="1252">
        <v>237.72</v>
      </c>
      <c r="H50" s="1252">
        <v>240.66</v>
      </c>
      <c r="I50" s="1252">
        <v>242.24000000000001</v>
      </c>
      <c r="J50" s="1252">
        <v>293.12</v>
      </c>
      <c r="K50" s="1252">
        <v>321.68000000000001</v>
      </c>
      <c r="L50" s="1252">
        <v>325.98000000000002</v>
      </c>
      <c r="M50" s="1252">
        <v>358.10000000000002</v>
      </c>
      <c r="N50" s="1252">
        <v>372.26999999999998</v>
      </c>
      <c r="O50" s="1252">
        <v>413.63</v>
      </c>
      <c r="P50" s="1252">
        <v>414.13</v>
      </c>
      <c r="Q50" s="1252">
        <v>417.52999999999997</v>
      </c>
      <c r="R50" s="1252">
        <v>428.56999999999999</v>
      </c>
      <c r="S50" s="1252">
        <v>459.94</v>
      </c>
      <c r="T50" s="1252">
        <v>459.94</v>
      </c>
      <c r="U50" s="1251" t="s">
        <v>116</v>
      </c>
      <c r="V50" s="1251" t="s">
        <v>1537</v>
      </c>
      <c r="W50" s="1251" t="s">
        <v>316</v>
      </c>
      <c r="X50" s="1251" t="s">
        <v>1515</v>
      </c>
      <c r="Y50" s="1251">
        <v>184</v>
      </c>
    </row>
    <row r="51" spans="1:25" ht="12">
      <c r="A51" s="1251">
        <v>2019</v>
      </c>
      <c r="B51" s="1251">
        <v>25</v>
      </c>
      <c r="C51" s="1251">
        <v>100</v>
      </c>
      <c r="D51" s="1251" t="s">
        <v>1513</v>
      </c>
      <c r="E51" s="1251">
        <v>184020</v>
      </c>
      <c r="F51" s="1251" t="s">
        <v>1563</v>
      </c>
      <c r="G51" s="1252">
        <v>1532577.05</v>
      </c>
      <c r="H51" s="1252">
        <v>1534488.5</v>
      </c>
      <c r="I51" s="1252">
        <v>1537312.2</v>
      </c>
      <c r="J51" s="1252">
        <v>1543750.9299999999</v>
      </c>
      <c r="K51" s="1252">
        <v>1556745</v>
      </c>
      <c r="L51" s="1252">
        <v>1557317.54</v>
      </c>
      <c r="M51" s="1252">
        <v>1564253.3500000001</v>
      </c>
      <c r="N51" s="1252">
        <v>1567398.3200000001</v>
      </c>
      <c r="O51" s="1252">
        <v>1570895.74</v>
      </c>
      <c r="P51" s="1252">
        <v>1574833.8200000001</v>
      </c>
      <c r="Q51" s="1252">
        <v>1579245.5600000001</v>
      </c>
      <c r="R51" s="1252">
        <v>1573160.1899999999</v>
      </c>
      <c r="S51" s="1252">
        <v>1577306.55</v>
      </c>
      <c r="T51" s="1252">
        <v>1577306.55</v>
      </c>
      <c r="U51" s="1251" t="s">
        <v>116</v>
      </c>
      <c r="V51" s="1251" t="s">
        <v>1537</v>
      </c>
      <c r="W51" s="1251" t="s">
        <v>316</v>
      </c>
      <c r="X51" s="1251" t="s">
        <v>1515</v>
      </c>
      <c r="Y51" s="1251">
        <v>184</v>
      </c>
    </row>
    <row r="52" spans="1:25" ht="12">
      <c r="A52" s="1251">
        <v>2019</v>
      </c>
      <c r="B52" s="1251">
        <v>25</v>
      </c>
      <c r="C52" s="1251">
        <v>100</v>
      </c>
      <c r="D52" s="1251" t="s">
        <v>1513</v>
      </c>
      <c r="E52" s="1251">
        <v>184030</v>
      </c>
      <c r="F52" s="1251" t="s">
        <v>1564</v>
      </c>
      <c r="G52" s="1252">
        <v>9287.5799999999999</v>
      </c>
      <c r="H52" s="1252">
        <v>9397.3799999999992</v>
      </c>
      <c r="I52" s="1252">
        <v>9520.6700000000001</v>
      </c>
      <c r="J52" s="1252">
        <v>9911.5300000000007</v>
      </c>
      <c r="K52" s="1252">
        <v>10214.030000000001</v>
      </c>
      <c r="L52" s="1252">
        <v>10627.870000000001</v>
      </c>
      <c r="M52" s="1252">
        <v>10967</v>
      </c>
      <c r="N52" s="1252">
        <v>11553.530000000001</v>
      </c>
      <c r="O52" s="1252">
        <v>12375.52</v>
      </c>
      <c r="P52" s="1252">
        <v>13483.57</v>
      </c>
      <c r="Q52" s="1252">
        <v>13769.030000000001</v>
      </c>
      <c r="R52" s="1252">
        <v>14222.35</v>
      </c>
      <c r="S52" s="1252">
        <v>14351.6</v>
      </c>
      <c r="T52" s="1252">
        <v>14351.6</v>
      </c>
      <c r="U52" s="1251" t="s">
        <v>116</v>
      </c>
      <c r="V52" s="1251" t="s">
        <v>1537</v>
      </c>
      <c r="W52" s="1251" t="s">
        <v>316</v>
      </c>
      <c r="X52" s="1251" t="s">
        <v>1515</v>
      </c>
      <c r="Y52" s="1251">
        <v>184</v>
      </c>
    </row>
    <row r="53" spans="1:25" ht="12">
      <c r="A53" s="1251">
        <v>2019</v>
      </c>
      <c r="B53" s="1251">
        <v>25</v>
      </c>
      <c r="C53" s="1251">
        <v>100</v>
      </c>
      <c r="D53" s="1251" t="s">
        <v>1513</v>
      </c>
      <c r="E53" s="1251">
        <v>184050</v>
      </c>
      <c r="F53" s="1251" t="s">
        <v>1565</v>
      </c>
      <c r="G53" s="1252">
        <v>80.629999999999995</v>
      </c>
      <c r="H53" s="1252">
        <v>80.629999999999995</v>
      </c>
      <c r="I53" s="1252">
        <v>80.629999999999995</v>
      </c>
      <c r="J53" s="1252">
        <v>80.629999999999995</v>
      </c>
      <c r="K53" s="1252">
        <v>80.629999999999995</v>
      </c>
      <c r="L53" s="1252">
        <v>80.629999999999995</v>
      </c>
      <c r="M53" s="1252">
        <v>80.629999999999995</v>
      </c>
      <c r="N53" s="1252">
        <v>80.629999999999995</v>
      </c>
      <c r="O53" s="1252">
        <v>80.629999999999995</v>
      </c>
      <c r="P53" s="1252">
        <v>80.629999999999995</v>
      </c>
      <c r="Q53" s="1252">
        <v>80.629999999999995</v>
      </c>
      <c r="R53" s="1252">
        <v>80.629999999999995</v>
      </c>
      <c r="S53" s="1252">
        <v>83.719999999999999</v>
      </c>
      <c r="T53" s="1252">
        <v>83.719999999999999</v>
      </c>
      <c r="U53" s="1251" t="s">
        <v>116</v>
      </c>
      <c r="V53" s="1251" t="s">
        <v>1537</v>
      </c>
      <c r="W53" s="1251" t="s">
        <v>316</v>
      </c>
      <c r="X53" s="1251" t="s">
        <v>1515</v>
      </c>
      <c r="Y53" s="1251">
        <v>184</v>
      </c>
    </row>
    <row r="54" spans="1:25" ht="12">
      <c r="A54" s="1251">
        <v>2019</v>
      </c>
      <c r="B54" s="1251">
        <v>25</v>
      </c>
      <c r="C54" s="1251">
        <v>100</v>
      </c>
      <c r="D54" s="1251" t="s">
        <v>1513</v>
      </c>
      <c r="E54" s="1251">
        <v>184060</v>
      </c>
      <c r="F54" s="1251" t="s">
        <v>1566</v>
      </c>
      <c r="G54" s="1252">
        <v>3810.0500000000002</v>
      </c>
      <c r="H54" s="1252">
        <v>3937.8200000000002</v>
      </c>
      <c r="I54" s="1252">
        <v>4083.54</v>
      </c>
      <c r="J54" s="1252">
        <v>4320.04</v>
      </c>
      <c r="K54" s="1252">
        <v>4529.2399999999998</v>
      </c>
      <c r="L54" s="1252">
        <v>4730.6899999999996</v>
      </c>
      <c r="M54" s="1252">
        <v>4911.5600000000004</v>
      </c>
      <c r="N54" s="1252">
        <v>5029.3500000000004</v>
      </c>
      <c r="O54" s="1252">
        <v>5225.3199999999997</v>
      </c>
      <c r="P54" s="1252">
        <v>5407.1199999999999</v>
      </c>
      <c r="Q54" s="1252">
        <v>5684.9899999999998</v>
      </c>
      <c r="R54" s="1252">
        <v>6009.5100000000002</v>
      </c>
      <c r="S54" s="1252">
        <v>6238.4200000000001</v>
      </c>
      <c r="T54" s="1252">
        <v>6238.4200000000001</v>
      </c>
      <c r="U54" s="1251" t="s">
        <v>116</v>
      </c>
      <c r="V54" s="1251" t="s">
        <v>1537</v>
      </c>
      <c r="W54" s="1251" t="s">
        <v>316</v>
      </c>
      <c r="X54" s="1251" t="s">
        <v>1515</v>
      </c>
      <c r="Y54" s="1251">
        <v>184</v>
      </c>
    </row>
    <row r="55" spans="1:25" ht="12">
      <c r="A55" s="1251">
        <v>2019</v>
      </c>
      <c r="B55" s="1251">
        <v>25</v>
      </c>
      <c r="C55" s="1251">
        <v>100</v>
      </c>
      <c r="D55" s="1251" t="s">
        <v>1513</v>
      </c>
      <c r="E55" s="1251">
        <v>184099</v>
      </c>
      <c r="F55" s="1251" t="s">
        <v>1567</v>
      </c>
      <c r="G55" s="1252">
        <v>-1550497.0800000001</v>
      </c>
      <c r="H55" s="1252">
        <v>-1552757.97</v>
      </c>
      <c r="I55" s="1252">
        <v>-1555358.46</v>
      </c>
      <c r="J55" s="1252">
        <v>-1562632.46</v>
      </c>
      <c r="K55" s="1252">
        <v>-1574434.6799999999</v>
      </c>
      <c r="L55" s="1252">
        <v>-1575682.23</v>
      </c>
      <c r="M55" s="1252">
        <v>-1582507.04</v>
      </c>
      <c r="N55" s="1252">
        <v>-1586449.3</v>
      </c>
      <c r="O55" s="1252">
        <v>-1590929.4399999999</v>
      </c>
      <c r="P55" s="1252">
        <v>-1594669.96</v>
      </c>
      <c r="Q55" s="1252">
        <v>-1600036.6899999999</v>
      </c>
      <c r="R55" s="1252">
        <v>-1594080.8999999999</v>
      </c>
      <c r="S55" s="1252">
        <v>-1598291.74</v>
      </c>
      <c r="T55" s="1252">
        <v>-1598291.74</v>
      </c>
      <c r="U55" s="1251" t="s">
        <v>116</v>
      </c>
      <c r="V55" s="1251" t="s">
        <v>1537</v>
      </c>
      <c r="W55" s="1251" t="s">
        <v>316</v>
      </c>
      <c r="X55" s="1251" t="s">
        <v>1515</v>
      </c>
      <c r="Y55" s="1251">
        <v>184</v>
      </c>
    </row>
    <row r="56" spans="1:25" ht="12">
      <c r="A56" s="1251">
        <v>2019</v>
      </c>
      <c r="B56" s="1251">
        <v>25</v>
      </c>
      <c r="C56" s="1251">
        <v>100</v>
      </c>
      <c r="D56" s="1251" t="s">
        <v>1513</v>
      </c>
      <c r="E56" s="1251">
        <v>184301</v>
      </c>
      <c r="F56" s="1251" t="s">
        <v>1568</v>
      </c>
      <c r="G56" s="1252">
        <v>0</v>
      </c>
      <c r="H56" s="1252">
        <v>0</v>
      </c>
      <c r="I56" s="1252">
        <v>0</v>
      </c>
      <c r="J56" s="1252">
        <v>0</v>
      </c>
      <c r="K56" s="1252">
        <v>0</v>
      </c>
      <c r="L56" s="1252">
        <v>0</v>
      </c>
      <c r="M56" s="1252">
        <v>0</v>
      </c>
      <c r="N56" s="1252">
        <v>0</v>
      </c>
      <c r="O56" s="1252">
        <v>0</v>
      </c>
      <c r="P56" s="1252">
        <v>0</v>
      </c>
      <c r="Q56" s="1252">
        <v>0</v>
      </c>
      <c r="R56" s="1252">
        <v>0</v>
      </c>
      <c r="S56" s="1252">
        <v>0</v>
      </c>
      <c r="T56" s="1252">
        <v>0</v>
      </c>
      <c r="U56" s="1251" t="s">
        <v>116</v>
      </c>
      <c r="V56" s="1251" t="s">
        <v>1537</v>
      </c>
      <c r="W56" s="1251" t="s">
        <v>1569</v>
      </c>
      <c r="X56" s="1251" t="s">
        <v>1515</v>
      </c>
      <c r="Y56" s="1251">
        <v>184</v>
      </c>
    </row>
    <row r="57" spans="1:25" ht="12">
      <c r="A57" s="1251">
        <v>2019</v>
      </c>
      <c r="B57" s="1251">
        <v>25</v>
      </c>
      <c r="C57" s="1251">
        <v>100</v>
      </c>
      <c r="D57" s="1251" t="s">
        <v>1513</v>
      </c>
      <c r="E57" s="1251">
        <v>185002</v>
      </c>
      <c r="F57" s="1251" t="s">
        <v>1570</v>
      </c>
      <c r="G57" s="1252">
        <v>0</v>
      </c>
      <c r="H57" s="1252">
        <v>0</v>
      </c>
      <c r="I57" s="1252">
        <v>3892</v>
      </c>
      <c r="J57" s="1252">
        <v>3892</v>
      </c>
      <c r="K57" s="1252">
        <v>3892</v>
      </c>
      <c r="L57" s="1252">
        <v>3892</v>
      </c>
      <c r="M57" s="1252">
        <v>3892</v>
      </c>
      <c r="N57" s="1252">
        <v>3892</v>
      </c>
      <c r="O57" s="1252">
        <v>3892</v>
      </c>
      <c r="P57" s="1252">
        <v>3892</v>
      </c>
      <c r="Q57" s="1252">
        <v>3892</v>
      </c>
      <c r="R57" s="1252">
        <v>3892</v>
      </c>
      <c r="S57" s="1252">
        <v>3892</v>
      </c>
      <c r="T57" s="1252">
        <v>3892</v>
      </c>
      <c r="U57" s="1251" t="s">
        <v>116</v>
      </c>
      <c r="V57" s="1251" t="s">
        <v>1537</v>
      </c>
      <c r="W57" s="1251" t="s">
        <v>1571</v>
      </c>
      <c r="X57" s="1251" t="s">
        <v>1515</v>
      </c>
      <c r="Y57" s="1251">
        <v>185</v>
      </c>
    </row>
    <row r="58" spans="1:25" ht="12">
      <c r="A58" s="1251">
        <v>2019</v>
      </c>
      <c r="B58" s="1251">
        <v>25</v>
      </c>
      <c r="C58" s="1251">
        <v>100</v>
      </c>
      <c r="D58" s="1251" t="s">
        <v>1513</v>
      </c>
      <c r="E58" s="1251">
        <v>185300</v>
      </c>
      <c r="F58" s="1251" t="s">
        <v>1572</v>
      </c>
      <c r="G58" s="1252">
        <v>0</v>
      </c>
      <c r="H58" s="1252">
        <v>0</v>
      </c>
      <c r="I58" s="1252">
        <v>-659</v>
      </c>
      <c r="J58" s="1252">
        <v>-544</v>
      </c>
      <c r="K58" s="1252">
        <v>-544</v>
      </c>
      <c r="L58" s="1252">
        <v>-544</v>
      </c>
      <c r="M58" s="1252">
        <v>-1092</v>
      </c>
      <c r="N58" s="1252">
        <v>-1092</v>
      </c>
      <c r="O58" s="1252">
        <v>-1092</v>
      </c>
      <c r="P58" s="1252">
        <v>-1543</v>
      </c>
      <c r="Q58" s="1252">
        <v>-1543</v>
      </c>
      <c r="R58" s="1252">
        <v>-1543</v>
      </c>
      <c r="S58" s="1252">
        <v>-1759</v>
      </c>
      <c r="T58" s="1252">
        <v>-1759</v>
      </c>
      <c r="U58" s="1251" t="s">
        <v>116</v>
      </c>
      <c r="V58" s="1251" t="s">
        <v>1537</v>
      </c>
      <c r="W58" s="1251" t="s">
        <v>1571</v>
      </c>
      <c r="X58" s="1251" t="s">
        <v>1515</v>
      </c>
      <c r="Y58" s="1251">
        <v>185</v>
      </c>
    </row>
    <row r="59" spans="1:25" ht="12">
      <c r="A59" s="1251">
        <v>2019</v>
      </c>
      <c r="B59" s="1251">
        <v>25</v>
      </c>
      <c r="C59" s="1251">
        <v>100</v>
      </c>
      <c r="D59" s="1251" t="s">
        <v>1513</v>
      </c>
      <c r="E59" s="1251">
        <v>186200</v>
      </c>
      <c r="F59" s="1251" t="s">
        <v>1573</v>
      </c>
      <c r="G59" s="1252">
        <v>0</v>
      </c>
      <c r="H59" s="1252">
        <v>0</v>
      </c>
      <c r="I59" s="1252">
        <v>0</v>
      </c>
      <c r="J59" s="1252">
        <v>0</v>
      </c>
      <c r="K59" s="1252">
        <v>0</v>
      </c>
      <c r="L59" s="1252">
        <v>0</v>
      </c>
      <c r="M59" s="1252">
        <v>0</v>
      </c>
      <c r="N59" s="1252">
        <v>0</v>
      </c>
      <c r="O59" s="1252">
        <v>0</v>
      </c>
      <c r="P59" s="1252">
        <v>0</v>
      </c>
      <c r="Q59" s="1252">
        <v>0</v>
      </c>
      <c r="R59" s="1252">
        <v>0</v>
      </c>
      <c r="S59" s="1252">
        <v>0</v>
      </c>
      <c r="T59" s="1252">
        <v>0</v>
      </c>
      <c r="U59" s="1251" t="s">
        <v>116</v>
      </c>
      <c r="V59" s="1251" t="s">
        <v>1537</v>
      </c>
      <c r="W59" s="1251" t="s">
        <v>322</v>
      </c>
      <c r="X59" s="1251" t="s">
        <v>1515</v>
      </c>
      <c r="Y59" s="1251">
        <v>186</v>
      </c>
    </row>
    <row r="60" spans="1:25" ht="12">
      <c r="A60" s="1251">
        <v>2019</v>
      </c>
      <c r="B60" s="1251">
        <v>25</v>
      </c>
      <c r="C60" s="1251">
        <v>100</v>
      </c>
      <c r="D60" s="1251" t="s">
        <v>1513</v>
      </c>
      <c r="E60" s="1251">
        <v>186302</v>
      </c>
      <c r="F60" s="1251" t="s">
        <v>1574</v>
      </c>
      <c r="G60" s="1252">
        <v>0</v>
      </c>
      <c r="H60" s="1252">
        <v>0</v>
      </c>
      <c r="I60" s="1252">
        <v>0</v>
      </c>
      <c r="J60" s="1252">
        <v>0</v>
      </c>
      <c r="K60" s="1252">
        <v>0</v>
      </c>
      <c r="L60" s="1252">
        <v>0</v>
      </c>
      <c r="M60" s="1252">
        <v>0</v>
      </c>
      <c r="N60" s="1252">
        <v>0</v>
      </c>
      <c r="O60" s="1252">
        <v>0</v>
      </c>
      <c r="P60" s="1252">
        <v>0</v>
      </c>
      <c r="Q60" s="1252">
        <v>0</v>
      </c>
      <c r="R60" s="1252">
        <v>0</v>
      </c>
      <c r="S60" s="1252">
        <v>0</v>
      </c>
      <c r="T60" s="1252">
        <v>0</v>
      </c>
      <c r="U60" s="1251" t="s">
        <v>116</v>
      </c>
      <c r="V60" s="1251" t="s">
        <v>564</v>
      </c>
      <c r="W60" s="1251" t="s">
        <v>322</v>
      </c>
      <c r="X60" s="1251" t="s">
        <v>1515</v>
      </c>
      <c r="Y60" s="1251">
        <v>186</v>
      </c>
    </row>
    <row r="61" spans="1:25" ht="12">
      <c r="A61" s="1251">
        <v>2019</v>
      </c>
      <c r="B61" s="1251">
        <v>25</v>
      </c>
      <c r="C61" s="1251">
        <v>100</v>
      </c>
      <c r="D61" s="1251" t="s">
        <v>1513</v>
      </c>
      <c r="E61" s="1251">
        <v>186355</v>
      </c>
      <c r="F61" s="1251" t="s">
        <v>1575</v>
      </c>
      <c r="G61" s="1252">
        <v>51379.699999999997</v>
      </c>
      <c r="H61" s="1252">
        <v>34744.18</v>
      </c>
      <c r="I61" s="1252">
        <v>39105.82</v>
      </c>
      <c r="J61" s="1252">
        <v>44097.440000000002</v>
      </c>
      <c r="K61" s="1252">
        <v>20218.759999999998</v>
      </c>
      <c r="L61" s="1252">
        <v>23080.299999999999</v>
      </c>
      <c r="M61" s="1252">
        <v>26358.860000000001</v>
      </c>
      <c r="N61" s="1252">
        <v>28029.110000000001</v>
      </c>
      <c r="O61" s="1252">
        <v>31701.509999999998</v>
      </c>
      <c r="P61" s="1252">
        <v>35762.050000000003</v>
      </c>
      <c r="Q61" s="1252">
        <v>40006.540000000001</v>
      </c>
      <c r="R61" s="1252">
        <v>44358.790000000001</v>
      </c>
      <c r="S61" s="1252">
        <v>26768.490000000002</v>
      </c>
      <c r="T61" s="1252">
        <v>26768.490000000002</v>
      </c>
      <c r="U61" s="1251" t="s">
        <v>116</v>
      </c>
      <c r="V61" s="1251" t="s">
        <v>1537</v>
      </c>
      <c r="W61" s="1251" t="s">
        <v>322</v>
      </c>
      <c r="X61" s="1251" t="s">
        <v>1515</v>
      </c>
      <c r="Y61" s="1251">
        <v>186</v>
      </c>
    </row>
    <row r="62" spans="1:25" ht="12">
      <c r="A62" s="1251">
        <v>2019</v>
      </c>
      <c r="B62" s="1251">
        <v>25</v>
      </c>
      <c r="C62" s="1251">
        <v>100</v>
      </c>
      <c r="D62" s="1251" t="s">
        <v>1513</v>
      </c>
      <c r="E62" s="1251">
        <v>186366</v>
      </c>
      <c r="F62" s="1251" t="s">
        <v>1576</v>
      </c>
      <c r="G62" s="1252">
        <v>40273.720000000001</v>
      </c>
      <c r="H62" s="1252">
        <v>60929.129999999997</v>
      </c>
      <c r="I62" s="1252">
        <v>60929.129999999997</v>
      </c>
      <c r="J62" s="1252">
        <v>60929.129999999997</v>
      </c>
      <c r="K62" s="1252">
        <v>88821.960000000006</v>
      </c>
      <c r="L62" s="1252">
        <v>88821.960000000006</v>
      </c>
      <c r="M62" s="1252">
        <v>88821.960000000006</v>
      </c>
      <c r="N62" s="1252">
        <v>90550.690000000002</v>
      </c>
      <c r="O62" s="1252">
        <v>90550.690000000002</v>
      </c>
      <c r="P62" s="1252">
        <v>90550.690000000002</v>
      </c>
      <c r="Q62" s="1252">
        <v>90550.690000000002</v>
      </c>
      <c r="R62" s="1252">
        <v>90550.690000000002</v>
      </c>
      <c r="S62" s="1252">
        <v>90550.690000000002</v>
      </c>
      <c r="T62" s="1252">
        <v>90550.690000000002</v>
      </c>
      <c r="U62" s="1251" t="s">
        <v>116</v>
      </c>
      <c r="V62" s="1251" t="s">
        <v>1537</v>
      </c>
      <c r="W62" s="1251" t="s">
        <v>322</v>
      </c>
      <c r="X62" s="1251" t="s">
        <v>1515</v>
      </c>
      <c r="Y62" s="1251">
        <v>186</v>
      </c>
    </row>
    <row r="63" spans="1:25" ht="12">
      <c r="A63" s="1251">
        <v>2019</v>
      </c>
      <c r="B63" s="1251">
        <v>25</v>
      </c>
      <c r="C63" s="1251">
        <v>100</v>
      </c>
      <c r="D63" s="1251" t="s">
        <v>1513</v>
      </c>
      <c r="E63" s="1251">
        <v>186367</v>
      </c>
      <c r="F63" s="1251" t="s">
        <v>1577</v>
      </c>
      <c r="G63" s="1252">
        <v>-6706.5299999999997</v>
      </c>
      <c r="H63" s="1252">
        <v>-6808.2200000000003</v>
      </c>
      <c r="I63" s="1252">
        <v>-7015.2299999999996</v>
      </c>
      <c r="J63" s="1252">
        <v>-7169.5799999999999</v>
      </c>
      <c r="K63" s="1252">
        <v>-7382.0100000000002</v>
      </c>
      <c r="L63" s="1252">
        <v>-7603.3199999999997</v>
      </c>
      <c r="M63" s="1252">
        <v>-7824.6300000000001</v>
      </c>
      <c r="N63" s="1252">
        <v>-8050.25</v>
      </c>
      <c r="O63" s="1252">
        <v>-8275.8700000000008</v>
      </c>
      <c r="P63" s="1252">
        <v>-8501.4899999999998</v>
      </c>
      <c r="Q63" s="1252">
        <v>-8727.7600000000002</v>
      </c>
      <c r="R63" s="1252">
        <v>-8954.0300000000007</v>
      </c>
      <c r="S63" s="1252">
        <v>-9180.4099999999999</v>
      </c>
      <c r="T63" s="1252">
        <v>-9180.4099999999999</v>
      </c>
      <c r="U63" s="1251" t="s">
        <v>116</v>
      </c>
      <c r="V63" s="1251" t="s">
        <v>1537</v>
      </c>
      <c r="W63" s="1251" t="s">
        <v>322</v>
      </c>
      <c r="X63" s="1251" t="s">
        <v>1515</v>
      </c>
      <c r="Y63" s="1251">
        <v>186</v>
      </c>
    </row>
    <row r="64" spans="1:25" ht="12">
      <c r="A64" s="1251">
        <v>2019</v>
      </c>
      <c r="B64" s="1251">
        <v>25</v>
      </c>
      <c r="C64" s="1251">
        <v>100</v>
      </c>
      <c r="D64" s="1251" t="s">
        <v>1513</v>
      </c>
      <c r="E64" s="1251">
        <v>186381</v>
      </c>
      <c r="F64" s="1251" t="s">
        <v>1578</v>
      </c>
      <c r="G64" s="1252">
        <v>0</v>
      </c>
      <c r="H64" s="1252">
        <v>0</v>
      </c>
      <c r="I64" s="1252">
        <v>0</v>
      </c>
      <c r="J64" s="1252">
        <v>0</v>
      </c>
      <c r="K64" s="1252">
        <v>0</v>
      </c>
      <c r="L64" s="1252">
        <v>0</v>
      </c>
      <c r="M64" s="1252">
        <v>0</v>
      </c>
      <c r="N64" s="1252">
        <v>0</v>
      </c>
      <c r="O64" s="1252">
        <v>0</v>
      </c>
      <c r="P64" s="1252">
        <v>0</v>
      </c>
      <c r="Q64" s="1252">
        <v>0</v>
      </c>
      <c r="R64" s="1252">
        <v>0</v>
      </c>
      <c r="S64" s="1252">
        <v>0</v>
      </c>
      <c r="T64" s="1252">
        <v>0</v>
      </c>
      <c r="U64" s="1251" t="s">
        <v>116</v>
      </c>
      <c r="V64" s="1251" t="s">
        <v>1537</v>
      </c>
      <c r="W64" s="1251" t="s">
        <v>322</v>
      </c>
      <c r="X64" s="1251" t="s">
        <v>1515</v>
      </c>
      <c r="Y64" s="1251">
        <v>186</v>
      </c>
    </row>
    <row r="65" spans="1:25" ht="12">
      <c r="A65" s="1251">
        <v>2019</v>
      </c>
      <c r="B65" s="1251">
        <v>25</v>
      </c>
      <c r="C65" s="1251">
        <v>100</v>
      </c>
      <c r="D65" s="1251" t="s">
        <v>1513</v>
      </c>
      <c r="E65" s="1251">
        <v>186396</v>
      </c>
      <c r="F65" s="1251" t="s">
        <v>1579</v>
      </c>
      <c r="G65" s="1252">
        <v>0</v>
      </c>
      <c r="H65" s="1252">
        <v>0</v>
      </c>
      <c r="I65" s="1252">
        <v>0</v>
      </c>
      <c r="J65" s="1252">
        <v>0</v>
      </c>
      <c r="K65" s="1252">
        <v>0</v>
      </c>
      <c r="L65" s="1252">
        <v>0</v>
      </c>
      <c r="M65" s="1252">
        <v>0</v>
      </c>
      <c r="N65" s="1252">
        <v>0</v>
      </c>
      <c r="O65" s="1252">
        <v>0</v>
      </c>
      <c r="P65" s="1252">
        <v>0</v>
      </c>
      <c r="Q65" s="1252">
        <v>0</v>
      </c>
      <c r="R65" s="1252">
        <v>0</v>
      </c>
      <c r="S65" s="1252">
        <v>0</v>
      </c>
      <c r="T65" s="1252">
        <v>0</v>
      </c>
      <c r="U65" s="1251" t="s">
        <v>116</v>
      </c>
      <c r="V65" s="1251" t="s">
        <v>1537</v>
      </c>
      <c r="W65" s="1251" t="s">
        <v>322</v>
      </c>
      <c r="X65" s="1251" t="s">
        <v>1515</v>
      </c>
      <c r="Y65" s="1251">
        <v>186</v>
      </c>
    </row>
    <row r="66" spans="1:25" ht="12">
      <c r="A66" s="1251">
        <v>2019</v>
      </c>
      <c r="B66" s="1251">
        <v>25</v>
      </c>
      <c r="C66" s="1251">
        <v>100</v>
      </c>
      <c r="D66" s="1251" t="s">
        <v>1513</v>
      </c>
      <c r="E66" s="1251">
        <v>186399</v>
      </c>
      <c r="F66" s="1251" t="s">
        <v>1580</v>
      </c>
      <c r="G66" s="1252">
        <v>0</v>
      </c>
      <c r="H66" s="1252">
        <v>0</v>
      </c>
      <c r="I66" s="1252">
        <v>0</v>
      </c>
      <c r="J66" s="1252">
        <v>0</v>
      </c>
      <c r="K66" s="1252">
        <v>0</v>
      </c>
      <c r="L66" s="1252">
        <v>0</v>
      </c>
      <c r="M66" s="1252">
        <v>0</v>
      </c>
      <c r="N66" s="1252">
        <v>0</v>
      </c>
      <c r="O66" s="1252">
        <v>0</v>
      </c>
      <c r="P66" s="1252">
        <v>0</v>
      </c>
      <c r="Q66" s="1252">
        <v>0</v>
      </c>
      <c r="R66" s="1252">
        <v>0</v>
      </c>
      <c r="S66" s="1252">
        <v>0</v>
      </c>
      <c r="T66" s="1252">
        <v>0</v>
      </c>
      <c r="U66" s="1251" t="s">
        <v>116</v>
      </c>
      <c r="V66" s="1251" t="s">
        <v>564</v>
      </c>
      <c r="W66" s="1251" t="s">
        <v>322</v>
      </c>
      <c r="X66" s="1251" t="s">
        <v>1515</v>
      </c>
      <c r="Y66" s="1251">
        <v>186</v>
      </c>
    </row>
    <row r="67" spans="1:25" ht="12">
      <c r="A67" s="1251">
        <v>2019</v>
      </c>
      <c r="B67" s="1251">
        <v>25</v>
      </c>
      <c r="C67" s="1251">
        <v>100</v>
      </c>
      <c r="D67" s="1251" t="s">
        <v>1513</v>
      </c>
      <c r="E67" s="1251">
        <v>231000</v>
      </c>
      <c r="F67" s="1251" t="s">
        <v>366</v>
      </c>
      <c r="G67" s="1252">
        <v>0</v>
      </c>
      <c r="H67" s="1252">
        <v>0</v>
      </c>
      <c r="I67" s="1252">
        <v>0</v>
      </c>
      <c r="J67" s="1252">
        <v>0</v>
      </c>
      <c r="K67" s="1252">
        <v>0</v>
      </c>
      <c r="L67" s="1252">
        <v>0</v>
      </c>
      <c r="M67" s="1252">
        <v>0</v>
      </c>
      <c r="N67" s="1252">
        <v>0</v>
      </c>
      <c r="O67" s="1252">
        <v>0</v>
      </c>
      <c r="P67" s="1252">
        <v>0</v>
      </c>
      <c r="Q67" s="1252">
        <v>0</v>
      </c>
      <c r="R67" s="1252">
        <v>0</v>
      </c>
      <c r="S67" s="1252">
        <v>0</v>
      </c>
      <c r="T67" s="1252">
        <v>0</v>
      </c>
      <c r="U67" s="1251" t="s">
        <v>116</v>
      </c>
      <c r="V67" s="1251" t="s">
        <v>1537</v>
      </c>
      <c r="W67" s="1251" t="s">
        <v>366</v>
      </c>
      <c r="X67" s="1251" t="s">
        <v>1581</v>
      </c>
      <c r="Y67" s="1251">
        <v>231</v>
      </c>
    </row>
    <row r="68" spans="1:25" ht="12">
      <c r="A68" s="1251">
        <v>2019</v>
      </c>
      <c r="B68" s="1251">
        <v>25</v>
      </c>
      <c r="C68" s="1251">
        <v>100</v>
      </c>
      <c r="D68" s="1251" t="s">
        <v>1513</v>
      </c>
      <c r="E68" s="1251">
        <v>231001</v>
      </c>
      <c r="F68" s="1251" t="s">
        <v>1582</v>
      </c>
      <c r="G68" s="1252">
        <v>0</v>
      </c>
      <c r="H68" s="1252">
        <v>0</v>
      </c>
      <c r="I68" s="1252">
        <v>0</v>
      </c>
      <c r="J68" s="1252">
        <v>0</v>
      </c>
      <c r="K68" s="1252">
        <v>0</v>
      </c>
      <c r="L68" s="1252">
        <v>0</v>
      </c>
      <c r="M68" s="1252">
        <v>0</v>
      </c>
      <c r="N68" s="1252">
        <v>0</v>
      </c>
      <c r="O68" s="1252">
        <v>0</v>
      </c>
      <c r="P68" s="1252">
        <v>0</v>
      </c>
      <c r="Q68" s="1252">
        <v>0</v>
      </c>
      <c r="R68" s="1252">
        <v>0</v>
      </c>
      <c r="S68" s="1252">
        <v>0</v>
      </c>
      <c r="T68" s="1252">
        <v>0</v>
      </c>
      <c r="U68" s="1251" t="s">
        <v>116</v>
      </c>
      <c r="V68" s="1251" t="s">
        <v>1537</v>
      </c>
      <c r="W68" s="1251" t="s">
        <v>366</v>
      </c>
      <c r="X68" s="1251" t="s">
        <v>1581</v>
      </c>
      <c r="Y68" s="1251">
        <v>231</v>
      </c>
    </row>
    <row r="69" spans="1:25" ht="12">
      <c r="A69" s="1251">
        <v>2019</v>
      </c>
      <c r="B69" s="1251">
        <v>25</v>
      </c>
      <c r="C69" s="1251">
        <v>100</v>
      </c>
      <c r="D69" s="1251" t="s">
        <v>1513</v>
      </c>
      <c r="E69" s="1251">
        <v>231006</v>
      </c>
      <c r="F69" s="1251" t="s">
        <v>1583</v>
      </c>
      <c r="G69" s="1252">
        <v>-1967.25</v>
      </c>
      <c r="H69" s="1252">
        <v>-2171.2600000000002</v>
      </c>
      <c r="I69" s="1252">
        <v>-2073.9200000000001</v>
      </c>
      <c r="J69" s="1252">
        <v>-2240.8000000000002</v>
      </c>
      <c r="K69" s="1252">
        <v>-2216.79</v>
      </c>
      <c r="L69" s="1252">
        <v>-2216.79</v>
      </c>
      <c r="M69" s="1252">
        <v>-2216.79</v>
      </c>
      <c r="N69" s="1252">
        <v>-2216.79</v>
      </c>
      <c r="O69" s="1252">
        <v>-2216.79</v>
      </c>
      <c r="P69" s="1252">
        <v>-2216.79</v>
      </c>
      <c r="Q69" s="1252">
        <v>-2216.79</v>
      </c>
      <c r="R69" s="1252">
        <v>-2216.79</v>
      </c>
      <c r="S69" s="1252">
        <v>-2216.79</v>
      </c>
      <c r="T69" s="1252">
        <v>-2216.79</v>
      </c>
      <c r="U69" s="1251" t="s">
        <v>116</v>
      </c>
      <c r="V69" s="1251" t="s">
        <v>1537</v>
      </c>
      <c r="W69" s="1251" t="s">
        <v>366</v>
      </c>
      <c r="X69" s="1251" t="s">
        <v>1581</v>
      </c>
      <c r="Y69" s="1251">
        <v>231</v>
      </c>
    </row>
    <row r="70" spans="1:25" ht="12">
      <c r="A70" s="1251">
        <v>2019</v>
      </c>
      <c r="B70" s="1251">
        <v>25</v>
      </c>
      <c r="C70" s="1251">
        <v>100</v>
      </c>
      <c r="D70" s="1251" t="s">
        <v>1513</v>
      </c>
      <c r="E70" s="1251">
        <v>231100</v>
      </c>
      <c r="F70" s="1251" t="s">
        <v>1584</v>
      </c>
      <c r="G70" s="1252">
        <v>0</v>
      </c>
      <c r="H70" s="1252">
        <v>0</v>
      </c>
      <c r="I70" s="1252">
        <v>0</v>
      </c>
      <c r="J70" s="1252">
        <v>0</v>
      </c>
      <c r="K70" s="1252">
        <v>0</v>
      </c>
      <c r="L70" s="1252">
        <v>0</v>
      </c>
      <c r="M70" s="1252">
        <v>0</v>
      </c>
      <c r="N70" s="1252">
        <v>0</v>
      </c>
      <c r="O70" s="1252">
        <v>0</v>
      </c>
      <c r="P70" s="1252">
        <v>0</v>
      </c>
      <c r="Q70" s="1252">
        <v>0</v>
      </c>
      <c r="R70" s="1252">
        <v>0</v>
      </c>
      <c r="S70" s="1252">
        <v>0</v>
      </c>
      <c r="T70" s="1252">
        <v>0</v>
      </c>
      <c r="U70" s="1251" t="s">
        <v>116</v>
      </c>
      <c r="V70" s="1251" t="s">
        <v>1537</v>
      </c>
      <c r="W70" s="1251" t="s">
        <v>366</v>
      </c>
      <c r="X70" s="1251" t="s">
        <v>1581</v>
      </c>
      <c r="Y70" s="1251">
        <v>231</v>
      </c>
    </row>
    <row r="71" spans="1:25" ht="12">
      <c r="A71" s="1251">
        <v>2019</v>
      </c>
      <c r="B71" s="1251">
        <v>25</v>
      </c>
      <c r="C71" s="1251">
        <v>100</v>
      </c>
      <c r="D71" s="1251" t="s">
        <v>1513</v>
      </c>
      <c r="E71" s="1251">
        <v>235010</v>
      </c>
      <c r="F71" s="1251" t="s">
        <v>1585</v>
      </c>
      <c r="G71" s="1252">
        <v>0</v>
      </c>
      <c r="H71" s="1252">
        <v>0</v>
      </c>
      <c r="I71" s="1252">
        <v>0</v>
      </c>
      <c r="J71" s="1252">
        <v>0</v>
      </c>
      <c r="K71" s="1252">
        <v>0</v>
      </c>
      <c r="L71" s="1252">
        <v>0</v>
      </c>
      <c r="M71" s="1252">
        <v>0</v>
      </c>
      <c r="N71" s="1252">
        <v>0</v>
      </c>
      <c r="O71" s="1252">
        <v>0</v>
      </c>
      <c r="P71" s="1252">
        <v>0</v>
      </c>
      <c r="Q71" s="1252">
        <v>0</v>
      </c>
      <c r="R71" s="1252">
        <v>0</v>
      </c>
      <c r="S71" s="1252">
        <v>0</v>
      </c>
      <c r="T71" s="1252">
        <v>0</v>
      </c>
      <c r="U71" s="1251" t="s">
        <v>116</v>
      </c>
      <c r="V71" s="1251" t="s">
        <v>564</v>
      </c>
      <c r="W71" s="1251" t="s">
        <v>370</v>
      </c>
      <c r="X71" s="1251" t="s">
        <v>1581</v>
      </c>
      <c r="Y71" s="1251">
        <v>235</v>
      </c>
    </row>
    <row r="72" spans="1:25" ht="12">
      <c r="A72" s="1251">
        <v>2019</v>
      </c>
      <c r="B72" s="1251">
        <v>25</v>
      </c>
      <c r="C72" s="1251">
        <v>100</v>
      </c>
      <c r="D72" s="1251" t="s">
        <v>1513</v>
      </c>
      <c r="E72" s="1251">
        <v>235020</v>
      </c>
      <c r="F72" s="1251" t="s">
        <v>1586</v>
      </c>
      <c r="G72" s="1252">
        <v>-46693.529999999999</v>
      </c>
      <c r="H72" s="1252">
        <v>-47639.639999999999</v>
      </c>
      <c r="I72" s="1252">
        <v>-48565.529999999999</v>
      </c>
      <c r="J72" s="1252">
        <v>-45831.330000000002</v>
      </c>
      <c r="K72" s="1252">
        <v>-46885.580000000002</v>
      </c>
      <c r="L72" s="1252">
        <v>-46883.040000000001</v>
      </c>
      <c r="M72" s="1252">
        <v>-44488.449999999997</v>
      </c>
      <c r="N72" s="1252">
        <v>-44207.230000000003</v>
      </c>
      <c r="O72" s="1252">
        <v>-44473.379999999997</v>
      </c>
      <c r="P72" s="1252">
        <v>-43259.660000000003</v>
      </c>
      <c r="Q72" s="1252">
        <v>-43449.589999999997</v>
      </c>
      <c r="R72" s="1252">
        <v>-44120.75</v>
      </c>
      <c r="S72" s="1252">
        <v>-44531.269999999997</v>
      </c>
      <c r="T72" s="1252">
        <v>-44531.269999999997</v>
      </c>
      <c r="U72" s="1251" t="s">
        <v>116</v>
      </c>
      <c r="V72" s="1251" t="s">
        <v>564</v>
      </c>
      <c r="W72" s="1251" t="s">
        <v>370</v>
      </c>
      <c r="X72" s="1251" t="s">
        <v>1581</v>
      </c>
      <c r="Y72" s="1251">
        <v>235</v>
      </c>
    </row>
    <row r="73" spans="1:25" ht="12">
      <c r="A73" s="1251">
        <v>2019</v>
      </c>
      <c r="B73" s="1251">
        <v>25</v>
      </c>
      <c r="C73" s="1251">
        <v>100</v>
      </c>
      <c r="D73" s="1251" t="s">
        <v>1513</v>
      </c>
      <c r="E73" s="1251">
        <v>235050</v>
      </c>
      <c r="F73" s="1251" t="s">
        <v>1587</v>
      </c>
      <c r="G73" s="1252">
        <v>0</v>
      </c>
      <c r="H73" s="1252">
        <v>0</v>
      </c>
      <c r="I73" s="1252">
        <v>0</v>
      </c>
      <c r="J73" s="1252">
        <v>0</v>
      </c>
      <c r="K73" s="1252">
        <v>0</v>
      </c>
      <c r="L73" s="1252">
        <v>0</v>
      </c>
      <c r="M73" s="1252">
        <v>0</v>
      </c>
      <c r="N73" s="1252">
        <v>0</v>
      </c>
      <c r="O73" s="1252">
        <v>0</v>
      </c>
      <c r="P73" s="1252">
        <v>-1600</v>
      </c>
      <c r="Q73" s="1252">
        <v>-3200</v>
      </c>
      <c r="R73" s="1252">
        <v>-3200</v>
      </c>
      <c r="S73" s="1252">
        <v>-3200</v>
      </c>
      <c r="T73" s="1252">
        <v>-3200</v>
      </c>
      <c r="U73" s="1251" t="s">
        <v>116</v>
      </c>
      <c r="V73" s="1251" t="s">
        <v>564</v>
      </c>
      <c r="W73" s="1251" t="s">
        <v>370</v>
      </c>
      <c r="X73" s="1251" t="s">
        <v>1581</v>
      </c>
      <c r="Y73" s="1251">
        <v>235</v>
      </c>
    </row>
    <row r="74" spans="1:25" ht="12">
      <c r="A74" s="1251">
        <v>2019</v>
      </c>
      <c r="B74" s="1251">
        <v>25</v>
      </c>
      <c r="C74" s="1251">
        <v>100</v>
      </c>
      <c r="D74" s="1251" t="s">
        <v>1513</v>
      </c>
      <c r="E74" s="1251">
        <v>236111</v>
      </c>
      <c r="F74" s="1251" t="s">
        <v>1588</v>
      </c>
      <c r="G74" s="1252">
        <v>0</v>
      </c>
      <c r="H74" s="1252">
        <v>15708.709999999999</v>
      </c>
      <c r="I74" s="1252">
        <v>7854.3599999999997</v>
      </c>
      <c r="J74" s="1252">
        <v>0</v>
      </c>
      <c r="K74" s="1252">
        <v>15708.59</v>
      </c>
      <c r="L74" s="1252">
        <v>7854.3000000000002</v>
      </c>
      <c r="M74" s="1252">
        <v>-0.01</v>
      </c>
      <c r="N74" s="1252">
        <v>1472.01</v>
      </c>
      <c r="O74" s="1252">
        <v>8195.8500000000004</v>
      </c>
      <c r="P74" s="1252">
        <v>0</v>
      </c>
      <c r="Q74" s="1252">
        <v>15925.65</v>
      </c>
      <c r="R74" s="1252">
        <v>8073.2700000000004</v>
      </c>
      <c r="S74" s="1252">
        <v>0</v>
      </c>
      <c r="T74" s="1252">
        <v>0</v>
      </c>
      <c r="U74" s="1251" t="s">
        <v>116</v>
      </c>
      <c r="V74" s="1251" t="s">
        <v>1537</v>
      </c>
      <c r="W74" s="1251" t="s">
        <v>371</v>
      </c>
      <c r="X74" s="1251" t="s">
        <v>1581</v>
      </c>
      <c r="Y74" s="1251">
        <v>236</v>
      </c>
    </row>
    <row r="75" spans="1:25" ht="12">
      <c r="A75" s="1251">
        <v>2019</v>
      </c>
      <c r="B75" s="1251">
        <v>25</v>
      </c>
      <c r="C75" s="1251">
        <v>100</v>
      </c>
      <c r="D75" s="1251" t="s">
        <v>1513</v>
      </c>
      <c r="E75" s="1251">
        <v>236118</v>
      </c>
      <c r="F75" s="1251" t="s">
        <v>1589</v>
      </c>
      <c r="G75" s="1252">
        <v>-0.01</v>
      </c>
      <c r="H75" s="1252">
        <v>-0.01</v>
      </c>
      <c r="I75" s="1252">
        <v>-0.01</v>
      </c>
      <c r="J75" s="1252">
        <v>-0.01</v>
      </c>
      <c r="K75" s="1252">
        <v>-0.01</v>
      </c>
      <c r="L75" s="1252">
        <v>-0.01</v>
      </c>
      <c r="M75" s="1252">
        <v>-0.01</v>
      </c>
      <c r="N75" s="1252">
        <v>-0.01</v>
      </c>
      <c r="O75" s="1252">
        <v>-0.01</v>
      </c>
      <c r="P75" s="1252">
        <v>-0.01</v>
      </c>
      <c r="Q75" s="1252">
        <v>-0.01</v>
      </c>
      <c r="R75" s="1252">
        <v>-0.01</v>
      </c>
      <c r="S75" s="1252">
        <v>-0.01</v>
      </c>
      <c r="T75" s="1252">
        <v>-0.01</v>
      </c>
      <c r="U75" s="1251" t="s">
        <v>116</v>
      </c>
      <c r="V75" s="1251" t="s">
        <v>1537</v>
      </c>
      <c r="W75" s="1251" t="s">
        <v>371</v>
      </c>
      <c r="X75" s="1251" t="s">
        <v>1581</v>
      </c>
      <c r="Y75" s="1251">
        <v>236</v>
      </c>
    </row>
    <row r="76" spans="1:25" ht="12">
      <c r="A76" s="1251">
        <v>2019</v>
      </c>
      <c r="B76" s="1251">
        <v>25</v>
      </c>
      <c r="C76" s="1251">
        <v>100</v>
      </c>
      <c r="D76" s="1251" t="s">
        <v>1513</v>
      </c>
      <c r="E76" s="1251">
        <v>237280</v>
      </c>
      <c r="F76" s="1251" t="s">
        <v>1590</v>
      </c>
      <c r="G76" s="1252">
        <v>-481.42000000000002</v>
      </c>
      <c r="H76" s="1252">
        <v>-539.19000000000005</v>
      </c>
      <c r="I76" s="1252">
        <v>-608.46000000000004</v>
      </c>
      <c r="J76" s="1252">
        <v>-614.26999999999998</v>
      </c>
      <c r="K76" s="1252">
        <v>-677.79999999999995</v>
      </c>
      <c r="L76" s="1252">
        <v>-740.13999999999999</v>
      </c>
      <c r="M76" s="1252">
        <v>-760.22000000000003</v>
      </c>
      <c r="N76" s="1252">
        <v>-814.15999999999997</v>
      </c>
      <c r="O76" s="1252">
        <v>-862.13999999999999</v>
      </c>
      <c r="P76" s="1252">
        <v>-876.67999999999995</v>
      </c>
      <c r="Q76" s="1252">
        <v>-919.10000000000002</v>
      </c>
      <c r="R76" s="1252">
        <v>-982.38999999999999</v>
      </c>
      <c r="S76" s="1252">
        <v>-140.72999999999999</v>
      </c>
      <c r="T76" s="1252">
        <v>-140.72999999999999</v>
      </c>
      <c r="U76" s="1251" t="s">
        <v>116</v>
      </c>
      <c r="V76" s="1251" t="s">
        <v>1537</v>
      </c>
      <c r="W76" s="1251" t="s">
        <v>368</v>
      </c>
      <c r="X76" s="1251" t="s">
        <v>1581</v>
      </c>
      <c r="Y76" s="1251">
        <v>237</v>
      </c>
    </row>
    <row r="77" spans="1:25" ht="12">
      <c r="A77" s="1251">
        <v>2019</v>
      </c>
      <c r="B77" s="1251">
        <v>25</v>
      </c>
      <c r="C77" s="1251">
        <v>100</v>
      </c>
      <c r="D77" s="1251" t="s">
        <v>1513</v>
      </c>
      <c r="E77" s="1251">
        <v>237290</v>
      </c>
      <c r="F77" s="1251" t="s">
        <v>1591</v>
      </c>
      <c r="G77" s="1252">
        <v>0</v>
      </c>
      <c r="H77" s="1252">
        <v>0</v>
      </c>
      <c r="I77" s="1252">
        <v>0</v>
      </c>
      <c r="J77" s="1252">
        <v>0</v>
      </c>
      <c r="K77" s="1252">
        <v>0</v>
      </c>
      <c r="L77" s="1252">
        <v>0</v>
      </c>
      <c r="M77" s="1252">
        <v>0</v>
      </c>
      <c r="N77" s="1252">
        <v>0</v>
      </c>
      <c r="O77" s="1252">
        <v>0</v>
      </c>
      <c r="P77" s="1252">
        <v>0</v>
      </c>
      <c r="Q77" s="1252">
        <v>0</v>
      </c>
      <c r="R77" s="1252">
        <v>0</v>
      </c>
      <c r="S77" s="1252">
        <v>0</v>
      </c>
      <c r="T77" s="1252">
        <v>0</v>
      </c>
      <c r="U77" s="1251" t="s">
        <v>116</v>
      </c>
      <c r="V77" s="1251" t="s">
        <v>1537</v>
      </c>
      <c r="W77" s="1251" t="s">
        <v>368</v>
      </c>
      <c r="X77" s="1251" t="s">
        <v>1581</v>
      </c>
      <c r="Y77" s="1251">
        <v>237</v>
      </c>
    </row>
    <row r="78" spans="1:25" ht="12">
      <c r="A78" s="1251">
        <v>2019</v>
      </c>
      <c r="B78" s="1251">
        <v>25</v>
      </c>
      <c r="C78" s="1251">
        <v>100</v>
      </c>
      <c r="D78" s="1251" t="s">
        <v>1513</v>
      </c>
      <c r="E78" s="1251">
        <v>241001</v>
      </c>
      <c r="F78" s="1251" t="s">
        <v>1592</v>
      </c>
      <c r="G78" s="1252">
        <v>0</v>
      </c>
      <c r="H78" s="1252">
        <v>0</v>
      </c>
      <c r="I78" s="1252">
        <v>0</v>
      </c>
      <c r="J78" s="1252">
        <v>0</v>
      </c>
      <c r="K78" s="1252">
        <v>0</v>
      </c>
      <c r="L78" s="1252">
        <v>0</v>
      </c>
      <c r="M78" s="1252">
        <v>0</v>
      </c>
      <c r="N78" s="1252">
        <v>0</v>
      </c>
      <c r="O78" s="1252">
        <v>0</v>
      </c>
      <c r="P78" s="1252">
        <v>0</v>
      </c>
      <c r="Q78" s="1252">
        <v>0</v>
      </c>
      <c r="R78" s="1252">
        <v>0</v>
      </c>
      <c r="S78" s="1252">
        <v>0</v>
      </c>
      <c r="T78" s="1252">
        <v>0</v>
      </c>
      <c r="U78" s="1251" t="s">
        <v>116</v>
      </c>
      <c r="V78" s="1251" t="s">
        <v>1537</v>
      </c>
      <c r="W78" s="1251" t="s">
        <v>371</v>
      </c>
      <c r="X78" s="1251" t="s">
        <v>1581</v>
      </c>
      <c r="Y78" s="1251">
        <v>241</v>
      </c>
    </row>
    <row r="79" spans="1:25" ht="12">
      <c r="A79" s="1251">
        <v>2019</v>
      </c>
      <c r="B79" s="1251">
        <v>25</v>
      </c>
      <c r="C79" s="1251">
        <v>100</v>
      </c>
      <c r="D79" s="1251" t="s">
        <v>1513</v>
      </c>
      <c r="E79" s="1251">
        <v>241003</v>
      </c>
      <c r="F79" s="1251" t="s">
        <v>1593</v>
      </c>
      <c r="G79" s="1252">
        <v>0</v>
      </c>
      <c r="H79" s="1252">
        <v>0</v>
      </c>
      <c r="I79" s="1252">
        <v>0</v>
      </c>
      <c r="J79" s="1252">
        <v>0</v>
      </c>
      <c r="K79" s="1252">
        <v>0</v>
      </c>
      <c r="L79" s="1252">
        <v>0</v>
      </c>
      <c r="M79" s="1252">
        <v>0</v>
      </c>
      <c r="N79" s="1252">
        <v>0</v>
      </c>
      <c r="O79" s="1252">
        <v>0</v>
      </c>
      <c r="P79" s="1252">
        <v>0</v>
      </c>
      <c r="Q79" s="1252">
        <v>0</v>
      </c>
      <c r="R79" s="1252">
        <v>0</v>
      </c>
      <c r="S79" s="1252">
        <v>0</v>
      </c>
      <c r="T79" s="1252">
        <v>0</v>
      </c>
      <c r="U79" s="1251" t="s">
        <v>116</v>
      </c>
      <c r="V79" s="1251" t="s">
        <v>1537</v>
      </c>
      <c r="W79" s="1251" t="s">
        <v>371</v>
      </c>
      <c r="X79" s="1251" t="s">
        <v>1581</v>
      </c>
      <c r="Y79" s="1251">
        <v>241</v>
      </c>
    </row>
    <row r="80" spans="1:25" ht="12">
      <c r="A80" s="1251">
        <v>2019</v>
      </c>
      <c r="B80" s="1251">
        <v>25</v>
      </c>
      <c r="C80" s="1251">
        <v>100</v>
      </c>
      <c r="D80" s="1251" t="s">
        <v>1513</v>
      </c>
      <c r="E80" s="1251">
        <v>241004</v>
      </c>
      <c r="F80" s="1251" t="s">
        <v>1594</v>
      </c>
      <c r="G80" s="1252">
        <v>0</v>
      </c>
      <c r="H80" s="1252">
        <v>0</v>
      </c>
      <c r="I80" s="1252">
        <v>0</v>
      </c>
      <c r="J80" s="1252">
        <v>0</v>
      </c>
      <c r="K80" s="1252">
        <v>0</v>
      </c>
      <c r="L80" s="1252">
        <v>0</v>
      </c>
      <c r="M80" s="1252">
        <v>0</v>
      </c>
      <c r="N80" s="1252">
        <v>0</v>
      </c>
      <c r="O80" s="1252">
        <v>0</v>
      </c>
      <c r="P80" s="1252">
        <v>0</v>
      </c>
      <c r="Q80" s="1252">
        <v>0</v>
      </c>
      <c r="R80" s="1252">
        <v>0</v>
      </c>
      <c r="S80" s="1252">
        <v>0</v>
      </c>
      <c r="T80" s="1252">
        <v>0</v>
      </c>
      <c r="U80" s="1251" t="s">
        <v>116</v>
      </c>
      <c r="V80" s="1251" t="s">
        <v>1537</v>
      </c>
      <c r="W80" s="1251" t="s">
        <v>371</v>
      </c>
      <c r="X80" s="1251" t="s">
        <v>1581</v>
      </c>
      <c r="Y80" s="1251">
        <v>241</v>
      </c>
    </row>
    <row r="81" spans="1:25" ht="12">
      <c r="A81" s="1251">
        <v>2019</v>
      </c>
      <c r="B81" s="1251">
        <v>25</v>
      </c>
      <c r="C81" s="1251">
        <v>100</v>
      </c>
      <c r="D81" s="1251" t="s">
        <v>1513</v>
      </c>
      <c r="E81" s="1251">
        <v>241008</v>
      </c>
      <c r="F81" s="1251" t="s">
        <v>1595</v>
      </c>
      <c r="G81" s="1252">
        <v>0</v>
      </c>
      <c r="H81" s="1252">
        <v>0</v>
      </c>
      <c r="I81" s="1252">
        <v>0</v>
      </c>
      <c r="J81" s="1252">
        <v>0</v>
      </c>
      <c r="K81" s="1252">
        <v>0</v>
      </c>
      <c r="L81" s="1252">
        <v>0</v>
      </c>
      <c r="M81" s="1252">
        <v>0</v>
      </c>
      <c r="N81" s="1252">
        <v>0</v>
      </c>
      <c r="O81" s="1252">
        <v>0</v>
      </c>
      <c r="P81" s="1252">
        <v>0</v>
      </c>
      <c r="Q81" s="1252">
        <v>0</v>
      </c>
      <c r="R81" s="1252">
        <v>0</v>
      </c>
      <c r="S81" s="1252">
        <v>0</v>
      </c>
      <c r="T81" s="1252">
        <v>0</v>
      </c>
      <c r="U81" s="1251" t="s">
        <v>116</v>
      </c>
      <c r="V81" s="1251" t="s">
        <v>1537</v>
      </c>
      <c r="W81" s="1251" t="s">
        <v>371</v>
      </c>
      <c r="X81" s="1251" t="s">
        <v>1581</v>
      </c>
      <c r="Y81" s="1251">
        <v>241</v>
      </c>
    </row>
    <row r="82" spans="1:25" ht="12">
      <c r="A82" s="1251">
        <v>2019</v>
      </c>
      <c r="B82" s="1251">
        <v>25</v>
      </c>
      <c r="C82" s="1251">
        <v>100</v>
      </c>
      <c r="D82" s="1251" t="s">
        <v>1513</v>
      </c>
      <c r="E82" s="1251">
        <v>243030</v>
      </c>
      <c r="F82" s="1251" t="s">
        <v>1596</v>
      </c>
      <c r="G82" s="1252">
        <v>33617.440000000002</v>
      </c>
      <c r="H82" s="1252">
        <v>33617.440000000002</v>
      </c>
      <c r="I82" s="1252">
        <v>33617.440000000002</v>
      </c>
      <c r="J82" s="1252">
        <v>0</v>
      </c>
      <c r="K82" s="1252">
        <v>0</v>
      </c>
      <c r="L82" s="1252">
        <v>0</v>
      </c>
      <c r="M82" s="1252">
        <v>0</v>
      </c>
      <c r="N82" s="1252">
        <v>0</v>
      </c>
      <c r="O82" s="1252">
        <v>0</v>
      </c>
      <c r="P82" s="1252">
        <v>0</v>
      </c>
      <c r="Q82" s="1252">
        <v>0</v>
      </c>
      <c r="R82" s="1252">
        <v>0</v>
      </c>
      <c r="S82" s="1252">
        <v>0</v>
      </c>
      <c r="T82" s="1252">
        <v>0</v>
      </c>
      <c r="U82" s="1251" t="s">
        <v>116</v>
      </c>
      <c r="V82" s="1251" t="s">
        <v>1537</v>
      </c>
      <c r="W82" s="1251" t="s">
        <v>371</v>
      </c>
      <c r="X82" s="1251" t="s">
        <v>1581</v>
      </c>
      <c r="Y82" s="1251">
        <v>243</v>
      </c>
    </row>
    <row r="83" spans="1:25" ht="12">
      <c r="A83" s="1251">
        <v>2019</v>
      </c>
      <c r="B83" s="1251">
        <v>25</v>
      </c>
      <c r="C83" s="1251">
        <v>100</v>
      </c>
      <c r="D83" s="1251" t="s">
        <v>1513</v>
      </c>
      <c r="E83" s="1251">
        <v>243050</v>
      </c>
      <c r="F83" s="1251" t="s">
        <v>1597</v>
      </c>
      <c r="G83" s="1252">
        <v>0</v>
      </c>
      <c r="H83" s="1252">
        <v>0</v>
      </c>
      <c r="I83" s="1252">
        <v>0</v>
      </c>
      <c r="J83" s="1252">
        <v>0</v>
      </c>
      <c r="K83" s="1252">
        <v>0</v>
      </c>
      <c r="L83" s="1252">
        <v>0</v>
      </c>
      <c r="M83" s="1252">
        <v>0</v>
      </c>
      <c r="N83" s="1252">
        <v>0</v>
      </c>
      <c r="O83" s="1252">
        <v>0</v>
      </c>
      <c r="P83" s="1252">
        <v>0</v>
      </c>
      <c r="Q83" s="1252">
        <v>0</v>
      </c>
      <c r="R83" s="1252">
        <v>0</v>
      </c>
      <c r="S83" s="1252">
        <v>0</v>
      </c>
      <c r="T83" s="1252">
        <v>0</v>
      </c>
      <c r="U83" s="1251" t="s">
        <v>116</v>
      </c>
      <c r="V83" s="1251" t="s">
        <v>1537</v>
      </c>
      <c r="W83" s="1251" t="s">
        <v>371</v>
      </c>
      <c r="X83" s="1251" t="s">
        <v>1581</v>
      </c>
      <c r="Y83" s="1251">
        <v>243</v>
      </c>
    </row>
    <row r="84" spans="1:25" ht="12">
      <c r="A84" s="1251">
        <v>2019</v>
      </c>
      <c r="B84" s="1251">
        <v>25</v>
      </c>
      <c r="C84" s="1251">
        <v>100</v>
      </c>
      <c r="D84" s="1251" t="s">
        <v>1513</v>
      </c>
      <c r="E84" s="1251">
        <v>243137</v>
      </c>
      <c r="F84" s="1251" t="s">
        <v>1598</v>
      </c>
      <c r="G84" s="1252">
        <v>0</v>
      </c>
      <c r="H84" s="1252">
        <v>0</v>
      </c>
      <c r="I84" s="1252">
        <v>0</v>
      </c>
      <c r="J84" s="1252">
        <v>0</v>
      </c>
      <c r="K84" s="1252">
        <v>0</v>
      </c>
      <c r="L84" s="1252">
        <v>0</v>
      </c>
      <c r="M84" s="1252">
        <v>0</v>
      </c>
      <c r="N84" s="1252">
        <v>0</v>
      </c>
      <c r="O84" s="1252">
        <v>0</v>
      </c>
      <c r="P84" s="1252">
        <v>0</v>
      </c>
      <c r="Q84" s="1252">
        <v>0</v>
      </c>
      <c r="R84" s="1252">
        <v>0</v>
      </c>
      <c r="S84" s="1252">
        <v>0</v>
      </c>
      <c r="T84" s="1252">
        <v>0</v>
      </c>
      <c r="U84" s="1251" t="s">
        <v>116</v>
      </c>
      <c r="V84" s="1251" t="s">
        <v>1537</v>
      </c>
      <c r="W84" s="1251" t="s">
        <v>371</v>
      </c>
      <c r="X84" s="1251" t="s">
        <v>1581</v>
      </c>
      <c r="Y84" s="1251">
        <v>243</v>
      </c>
    </row>
    <row r="85" spans="1:25" ht="12">
      <c r="A85" s="1251">
        <v>2019</v>
      </c>
      <c r="B85" s="1251">
        <v>25</v>
      </c>
      <c r="C85" s="1251">
        <v>100</v>
      </c>
      <c r="D85" s="1251" t="s">
        <v>1513</v>
      </c>
      <c r="E85" s="1251">
        <v>243140</v>
      </c>
      <c r="F85" s="1251" t="s">
        <v>1599</v>
      </c>
      <c r="G85" s="1252">
        <v>-20004.98</v>
      </c>
      <c r="H85" s="1252">
        <v>8725.7700000000004</v>
      </c>
      <c r="I85" s="1252">
        <v>8725.7700000000004</v>
      </c>
      <c r="J85" s="1252">
        <v>8725.7700000000004</v>
      </c>
      <c r="K85" s="1252">
        <v>8725.7700000000004</v>
      </c>
      <c r="L85" s="1252">
        <v>8725.7700000000004</v>
      </c>
      <c r="M85" s="1252">
        <v>-21455.290000000001</v>
      </c>
      <c r="N85" s="1252">
        <v>-23909.669999999998</v>
      </c>
      <c r="O85" s="1252">
        <v>8725.7700000000004</v>
      </c>
      <c r="P85" s="1252">
        <v>8725.7700000000004</v>
      </c>
      <c r="Q85" s="1252">
        <v>8725.7700000000004</v>
      </c>
      <c r="R85" s="1252">
        <v>8725.7700000000004</v>
      </c>
      <c r="S85" s="1252">
        <v>-24756.73</v>
      </c>
      <c r="T85" s="1252">
        <v>-24756.73</v>
      </c>
      <c r="U85" s="1251" t="s">
        <v>116</v>
      </c>
      <c r="V85" s="1251" t="s">
        <v>1537</v>
      </c>
      <c r="W85" s="1251" t="s">
        <v>371</v>
      </c>
      <c r="X85" s="1251" t="s">
        <v>1581</v>
      </c>
      <c r="Y85" s="1251">
        <v>243</v>
      </c>
    </row>
    <row r="86" spans="1:25" ht="12">
      <c r="A86" s="1251">
        <v>2019</v>
      </c>
      <c r="B86" s="1251">
        <v>25</v>
      </c>
      <c r="C86" s="1251">
        <v>100</v>
      </c>
      <c r="D86" s="1251" t="s">
        <v>1513</v>
      </c>
      <c r="E86" s="1251">
        <v>252010</v>
      </c>
      <c r="F86" s="1251" t="s">
        <v>1600</v>
      </c>
      <c r="G86" s="1252">
        <v>0</v>
      </c>
      <c r="H86" s="1252">
        <v>0</v>
      </c>
      <c r="I86" s="1252">
        <v>0</v>
      </c>
      <c r="J86" s="1252">
        <v>0</v>
      </c>
      <c r="K86" s="1252">
        <v>0</v>
      </c>
      <c r="L86" s="1252">
        <v>0</v>
      </c>
      <c r="M86" s="1252">
        <v>0</v>
      </c>
      <c r="N86" s="1252">
        <v>0</v>
      </c>
      <c r="O86" s="1252">
        <v>0</v>
      </c>
      <c r="P86" s="1252">
        <v>0</v>
      </c>
      <c r="Q86" s="1252">
        <v>0</v>
      </c>
      <c r="R86" s="1252">
        <v>0</v>
      </c>
      <c r="S86" s="1252">
        <v>0</v>
      </c>
      <c r="T86" s="1252">
        <v>0</v>
      </c>
      <c r="U86" s="1251" t="s">
        <v>116</v>
      </c>
      <c r="V86" s="1251" t="s">
        <v>564</v>
      </c>
      <c r="W86" s="1251" t="s">
        <v>375</v>
      </c>
      <c r="X86" s="1251" t="s">
        <v>1581</v>
      </c>
      <c r="Y86" s="1251">
        <v>252</v>
      </c>
    </row>
    <row r="87" spans="1:25" ht="12">
      <c r="A87" s="1251">
        <v>2019</v>
      </c>
      <c r="B87" s="1251">
        <v>25</v>
      </c>
      <c r="C87" s="1251">
        <v>100</v>
      </c>
      <c r="D87" s="1251" t="s">
        <v>1513</v>
      </c>
      <c r="E87" s="1251">
        <v>252025</v>
      </c>
      <c r="F87" s="1251" t="s">
        <v>1601</v>
      </c>
      <c r="G87" s="1252">
        <v>0</v>
      </c>
      <c r="H87" s="1252">
        <v>0</v>
      </c>
      <c r="I87" s="1252">
        <v>0</v>
      </c>
      <c r="J87" s="1252">
        <v>0</v>
      </c>
      <c r="K87" s="1252">
        <v>0</v>
      </c>
      <c r="L87" s="1252">
        <v>0</v>
      </c>
      <c r="M87" s="1252">
        <v>0</v>
      </c>
      <c r="N87" s="1252">
        <v>0</v>
      </c>
      <c r="O87" s="1252">
        <v>0</v>
      </c>
      <c r="P87" s="1252">
        <v>0</v>
      </c>
      <c r="Q87" s="1252">
        <v>0</v>
      </c>
      <c r="R87" s="1252">
        <v>0</v>
      </c>
      <c r="S87" s="1252">
        <v>0</v>
      </c>
      <c r="T87" s="1252">
        <v>0</v>
      </c>
      <c r="U87" s="1251" t="s">
        <v>116</v>
      </c>
      <c r="V87" s="1251" t="s">
        <v>564</v>
      </c>
      <c r="W87" s="1251" t="s">
        <v>375</v>
      </c>
      <c r="X87" s="1251" t="s">
        <v>1581</v>
      </c>
      <c r="Y87" s="1251">
        <v>252</v>
      </c>
    </row>
    <row r="88" spans="1:25" ht="12">
      <c r="A88" s="1251">
        <v>2019</v>
      </c>
      <c r="B88" s="1251">
        <v>25</v>
      </c>
      <c r="C88" s="1251">
        <v>100</v>
      </c>
      <c r="D88" s="1251" t="s">
        <v>1513</v>
      </c>
      <c r="E88" s="1251">
        <v>252030</v>
      </c>
      <c r="F88" s="1251" t="s">
        <v>1602</v>
      </c>
      <c r="G88" s="1252">
        <v>0</v>
      </c>
      <c r="H88" s="1252">
        <v>0</v>
      </c>
      <c r="I88" s="1252">
        <v>0</v>
      </c>
      <c r="J88" s="1252">
        <v>0</v>
      </c>
      <c r="K88" s="1252">
        <v>0</v>
      </c>
      <c r="L88" s="1252">
        <v>0</v>
      </c>
      <c r="M88" s="1252">
        <v>0</v>
      </c>
      <c r="N88" s="1252">
        <v>0</v>
      </c>
      <c r="O88" s="1252">
        <v>0</v>
      </c>
      <c r="P88" s="1252">
        <v>0</v>
      </c>
      <c r="Q88" s="1252">
        <v>0</v>
      </c>
      <c r="R88" s="1252">
        <v>0</v>
      </c>
      <c r="S88" s="1252">
        <v>0</v>
      </c>
      <c r="T88" s="1252">
        <v>0</v>
      </c>
      <c r="U88" s="1251" t="s">
        <v>116</v>
      </c>
      <c r="V88" s="1251" t="s">
        <v>564</v>
      </c>
      <c r="W88" s="1251" t="s">
        <v>375</v>
      </c>
      <c r="X88" s="1251" t="s">
        <v>1581</v>
      </c>
      <c r="Y88" s="1251">
        <v>252</v>
      </c>
    </row>
    <row r="89" spans="1:25" ht="12">
      <c r="A89" s="1251">
        <v>2019</v>
      </c>
      <c r="B89" s="1251">
        <v>25</v>
      </c>
      <c r="C89" s="1251">
        <v>100</v>
      </c>
      <c r="D89" s="1251" t="s">
        <v>1513</v>
      </c>
      <c r="E89" s="1251">
        <v>252050</v>
      </c>
      <c r="F89" s="1251" t="s">
        <v>1603</v>
      </c>
      <c r="G89" s="1252">
        <v>0</v>
      </c>
      <c r="H89" s="1252">
        <v>0</v>
      </c>
      <c r="I89" s="1252">
        <v>0</v>
      </c>
      <c r="J89" s="1252">
        <v>0</v>
      </c>
      <c r="K89" s="1252">
        <v>-10020743.720000001</v>
      </c>
      <c r="L89" s="1252">
        <v>-10020743.720000001</v>
      </c>
      <c r="M89" s="1252">
        <v>-10005503.65</v>
      </c>
      <c r="N89" s="1252">
        <v>-10005443.720000001</v>
      </c>
      <c r="O89" s="1252">
        <v>-10005443.720000001</v>
      </c>
      <c r="P89" s="1252">
        <v>-10005443.720000001</v>
      </c>
      <c r="Q89" s="1252">
        <v>-10461235.65</v>
      </c>
      <c r="R89" s="1252">
        <v>-10461235.65</v>
      </c>
      <c r="S89" s="1252">
        <v>-10496101.75</v>
      </c>
      <c r="T89" s="1252">
        <v>-10496101.75</v>
      </c>
      <c r="U89" s="1251" t="s">
        <v>116</v>
      </c>
      <c r="V89" s="1251" t="s">
        <v>564</v>
      </c>
      <c r="W89" s="1251" t="s">
        <v>375</v>
      </c>
      <c r="X89" s="1251" t="s">
        <v>1581</v>
      </c>
      <c r="Y89" s="1251">
        <v>252</v>
      </c>
    </row>
    <row r="90" spans="1:25" ht="12">
      <c r="A90" s="1251">
        <v>2019</v>
      </c>
      <c r="B90" s="1251">
        <v>25</v>
      </c>
      <c r="C90" s="1251">
        <v>100</v>
      </c>
      <c r="D90" s="1251" t="s">
        <v>1513</v>
      </c>
      <c r="E90" s="1251">
        <v>252051</v>
      </c>
      <c r="F90" s="1251" t="s">
        <v>1604</v>
      </c>
      <c r="G90" s="1252">
        <v>2819848.6099999999</v>
      </c>
      <c r="H90" s="1252">
        <v>2819848.6099999999</v>
      </c>
      <c r="I90" s="1252">
        <v>2819848.6099999999</v>
      </c>
      <c r="J90" s="1252">
        <v>1169505.6100000001</v>
      </c>
      <c r="K90" s="1252">
        <v>0</v>
      </c>
      <c r="L90" s="1252">
        <v>0</v>
      </c>
      <c r="M90" s="1252">
        <v>0</v>
      </c>
      <c r="N90" s="1252">
        <v>0</v>
      </c>
      <c r="O90" s="1252">
        <v>0</v>
      </c>
      <c r="P90" s="1252">
        <v>0</v>
      </c>
      <c r="Q90" s="1252">
        <v>0</v>
      </c>
      <c r="R90" s="1252">
        <v>0</v>
      </c>
      <c r="S90" s="1252">
        <v>0</v>
      </c>
      <c r="T90" s="1252">
        <v>0</v>
      </c>
      <c r="U90" s="1251" t="s">
        <v>116</v>
      </c>
      <c r="V90" s="1251" t="s">
        <v>564</v>
      </c>
      <c r="W90" s="1251" t="s">
        <v>375</v>
      </c>
      <c r="X90" s="1251" t="s">
        <v>1581</v>
      </c>
      <c r="Y90" s="1251">
        <v>252</v>
      </c>
    </row>
    <row r="91" spans="1:25" ht="12">
      <c r="A91" s="1251">
        <v>2019</v>
      </c>
      <c r="B91" s="1251">
        <v>25</v>
      </c>
      <c r="C91" s="1251">
        <v>100</v>
      </c>
      <c r="D91" s="1251" t="s">
        <v>1513</v>
      </c>
      <c r="E91" s="1251">
        <v>252052</v>
      </c>
      <c r="F91" s="1251" t="s">
        <v>1605</v>
      </c>
      <c r="G91" s="1252">
        <v>-5119422.71</v>
      </c>
      <c r="H91" s="1252">
        <v>-5119422.71</v>
      </c>
      <c r="I91" s="1252">
        <v>-5119422.71</v>
      </c>
      <c r="J91" s="1252">
        <v>-4558995.71</v>
      </c>
      <c r="K91" s="1252">
        <v>0</v>
      </c>
      <c r="L91" s="1252">
        <v>0</v>
      </c>
      <c r="M91" s="1252">
        <v>0</v>
      </c>
      <c r="N91" s="1252">
        <v>0</v>
      </c>
      <c r="O91" s="1252">
        <v>0</v>
      </c>
      <c r="P91" s="1252">
        <v>0</v>
      </c>
      <c r="Q91" s="1252">
        <v>0</v>
      </c>
      <c r="R91" s="1252">
        <v>0</v>
      </c>
      <c r="S91" s="1252">
        <v>0</v>
      </c>
      <c r="T91" s="1252">
        <v>0</v>
      </c>
      <c r="U91" s="1251" t="s">
        <v>116</v>
      </c>
      <c r="V91" s="1251" t="s">
        <v>564</v>
      </c>
      <c r="W91" s="1251" t="s">
        <v>375</v>
      </c>
      <c r="X91" s="1251" t="s">
        <v>1581</v>
      </c>
      <c r="Y91" s="1251">
        <v>252</v>
      </c>
    </row>
    <row r="92" spans="1:25" ht="12">
      <c r="A92" s="1251">
        <v>2019</v>
      </c>
      <c r="B92" s="1251">
        <v>25</v>
      </c>
      <c r="C92" s="1251">
        <v>100</v>
      </c>
      <c r="D92" s="1251" t="s">
        <v>1513</v>
      </c>
      <c r="E92" s="1251">
        <v>252053</v>
      </c>
      <c r="F92" s="1251" t="s">
        <v>1606</v>
      </c>
      <c r="G92" s="1252">
        <v>0</v>
      </c>
      <c r="H92" s="1252">
        <v>0</v>
      </c>
      <c r="I92" s="1252">
        <v>-8596481</v>
      </c>
      <c r="J92" s="1252">
        <v>-8596481</v>
      </c>
      <c r="K92" s="1252">
        <v>0</v>
      </c>
      <c r="L92" s="1252">
        <v>0</v>
      </c>
      <c r="M92" s="1252">
        <v>0</v>
      </c>
      <c r="N92" s="1252">
        <v>0</v>
      </c>
      <c r="O92" s="1252">
        <v>0</v>
      </c>
      <c r="P92" s="1252">
        <v>0</v>
      </c>
      <c r="Q92" s="1252">
        <v>0</v>
      </c>
      <c r="R92" s="1252">
        <v>0</v>
      </c>
      <c r="S92" s="1252">
        <v>0</v>
      </c>
      <c r="T92" s="1252">
        <v>0</v>
      </c>
      <c r="U92" s="1251" t="s">
        <v>116</v>
      </c>
      <c r="V92" s="1251" t="s">
        <v>564</v>
      </c>
      <c r="W92" s="1251" t="s">
        <v>375</v>
      </c>
      <c r="X92" s="1251" t="s">
        <v>1581</v>
      </c>
      <c r="Y92" s="1251">
        <v>252</v>
      </c>
    </row>
    <row r="93" spans="1:25" ht="12">
      <c r="A93" s="1251">
        <v>2019</v>
      </c>
      <c r="B93" s="1251">
        <v>25</v>
      </c>
      <c r="C93" s="1251">
        <v>100</v>
      </c>
      <c r="D93" s="1251" t="s">
        <v>1513</v>
      </c>
      <c r="E93" s="1251">
        <v>252055</v>
      </c>
      <c r="F93" s="1251" t="s">
        <v>1607</v>
      </c>
      <c r="G93" s="1252">
        <v>1139924.73</v>
      </c>
      <c r="H93" s="1252">
        <v>1139924.73</v>
      </c>
      <c r="I93" s="1252">
        <v>1124924.73</v>
      </c>
      <c r="J93" s="1252">
        <v>994233.45999999996</v>
      </c>
      <c r="K93" s="1252">
        <v>0</v>
      </c>
      <c r="L93" s="1252">
        <v>0</v>
      </c>
      <c r="M93" s="1252">
        <v>0</v>
      </c>
      <c r="N93" s="1252">
        <v>0</v>
      </c>
      <c r="O93" s="1252">
        <v>0</v>
      </c>
      <c r="P93" s="1252">
        <v>0</v>
      </c>
      <c r="Q93" s="1252">
        <v>0</v>
      </c>
      <c r="R93" s="1252">
        <v>0</v>
      </c>
      <c r="S93" s="1252">
        <v>0</v>
      </c>
      <c r="T93" s="1252">
        <v>0</v>
      </c>
      <c r="U93" s="1251" t="s">
        <v>116</v>
      </c>
      <c r="V93" s="1251" t="s">
        <v>564</v>
      </c>
      <c r="W93" s="1251" t="s">
        <v>375</v>
      </c>
      <c r="X93" s="1251" t="s">
        <v>1581</v>
      </c>
      <c r="Y93" s="1251">
        <v>252</v>
      </c>
    </row>
    <row r="94" spans="1:25" ht="12">
      <c r="A94" s="1251">
        <v>2019</v>
      </c>
      <c r="B94" s="1251">
        <v>25</v>
      </c>
      <c r="C94" s="1251">
        <v>100</v>
      </c>
      <c r="D94" s="1251" t="s">
        <v>1513</v>
      </c>
      <c r="E94" s="1251">
        <v>252080</v>
      </c>
      <c r="F94" s="1251" t="s">
        <v>1608</v>
      </c>
      <c r="G94" s="1252">
        <v>0</v>
      </c>
      <c r="H94" s="1252">
        <v>0</v>
      </c>
      <c r="I94" s="1252">
        <v>0</v>
      </c>
      <c r="J94" s="1252">
        <v>0</v>
      </c>
      <c r="K94" s="1252">
        <v>-60300</v>
      </c>
      <c r="L94" s="1252">
        <v>-60300</v>
      </c>
      <c r="M94" s="1252">
        <v>-1561787</v>
      </c>
      <c r="N94" s="1252">
        <v>-1603964</v>
      </c>
      <c r="O94" s="1252">
        <v>-1603964</v>
      </c>
      <c r="P94" s="1252">
        <v>-54300</v>
      </c>
      <c r="Q94" s="1252">
        <v>-54300</v>
      </c>
      <c r="R94" s="1252">
        <v>-54300</v>
      </c>
      <c r="S94" s="1252">
        <v>-54300</v>
      </c>
      <c r="T94" s="1252">
        <v>-54300</v>
      </c>
      <c r="U94" s="1251" t="s">
        <v>116</v>
      </c>
      <c r="V94" s="1251" t="s">
        <v>564</v>
      </c>
      <c r="W94" s="1251" t="s">
        <v>375</v>
      </c>
      <c r="X94" s="1251" t="s">
        <v>1581</v>
      </c>
      <c r="Y94" s="1251">
        <v>252</v>
      </c>
    </row>
    <row r="95" spans="1:25" ht="12">
      <c r="A95" s="1251">
        <v>2019</v>
      </c>
      <c r="B95" s="1251">
        <v>25</v>
      </c>
      <c r="C95" s="1251">
        <v>100</v>
      </c>
      <c r="D95" s="1251" t="s">
        <v>1513</v>
      </c>
      <c r="E95" s="1251">
        <v>252085</v>
      </c>
      <c r="F95" s="1251" t="s">
        <v>1609</v>
      </c>
      <c r="G95" s="1252">
        <v>0</v>
      </c>
      <c r="H95" s="1252">
        <v>0</v>
      </c>
      <c r="I95" s="1252">
        <v>0</v>
      </c>
      <c r="J95" s="1252">
        <v>0</v>
      </c>
      <c r="K95" s="1252">
        <v>0</v>
      </c>
      <c r="L95" s="1252">
        <v>0</v>
      </c>
      <c r="M95" s="1252">
        <v>0</v>
      </c>
      <c r="N95" s="1252">
        <v>0</v>
      </c>
      <c r="O95" s="1252">
        <v>-36771</v>
      </c>
      <c r="P95" s="1252">
        <v>-1580435</v>
      </c>
      <c r="Q95" s="1252">
        <v>-1580435</v>
      </c>
      <c r="R95" s="1252">
        <v>0</v>
      </c>
      <c r="S95" s="1252">
        <v>0</v>
      </c>
      <c r="T95" s="1252">
        <v>0</v>
      </c>
      <c r="U95" s="1251" t="s">
        <v>116</v>
      </c>
      <c r="V95" s="1251" t="s">
        <v>564</v>
      </c>
      <c r="W95" s="1251" t="s">
        <v>375</v>
      </c>
      <c r="X95" s="1251" t="s">
        <v>1581</v>
      </c>
      <c r="Y95" s="1251">
        <v>252</v>
      </c>
    </row>
    <row r="96" spans="1:25" ht="12">
      <c r="A96" s="1251">
        <v>2019</v>
      </c>
      <c r="B96" s="1251">
        <v>25</v>
      </c>
      <c r="C96" s="1251">
        <v>100</v>
      </c>
      <c r="D96" s="1251" t="s">
        <v>1513</v>
      </c>
      <c r="E96" s="1251">
        <v>252099</v>
      </c>
      <c r="F96" s="1251" t="s">
        <v>1610</v>
      </c>
      <c r="G96" s="1252">
        <v>0</v>
      </c>
      <c r="H96" s="1252">
        <v>0</v>
      </c>
      <c r="I96" s="1252">
        <v>0</v>
      </c>
      <c r="J96" s="1252">
        <v>0</v>
      </c>
      <c r="K96" s="1252">
        <v>10020803.65</v>
      </c>
      <c r="L96" s="1252">
        <v>10020803.65</v>
      </c>
      <c r="M96" s="1252">
        <v>11567290.65</v>
      </c>
      <c r="N96" s="1252">
        <v>11609467.65</v>
      </c>
      <c r="O96" s="1252">
        <v>11646238.65</v>
      </c>
      <c r="P96" s="1252">
        <v>11646238.65</v>
      </c>
      <c r="Q96" s="1252">
        <v>12095970.65</v>
      </c>
      <c r="R96" s="1252">
        <v>10515535.65</v>
      </c>
      <c r="S96" s="1252">
        <v>10550401.75</v>
      </c>
      <c r="T96" s="1252">
        <v>10550401.75</v>
      </c>
      <c r="U96" s="1251" t="s">
        <v>116</v>
      </c>
      <c r="V96" s="1251" t="s">
        <v>564</v>
      </c>
      <c r="W96" s="1251" t="s">
        <v>375</v>
      </c>
      <c r="X96" s="1251" t="s">
        <v>1581</v>
      </c>
      <c r="Y96" s="1251">
        <v>252</v>
      </c>
    </row>
    <row r="97" spans="1:25" ht="12">
      <c r="A97" s="1251">
        <v>2019</v>
      </c>
      <c r="B97" s="1251">
        <v>25</v>
      </c>
      <c r="C97" s="1251">
        <v>100</v>
      </c>
      <c r="D97" s="1251" t="s">
        <v>1513</v>
      </c>
      <c r="E97" s="1251">
        <v>252100</v>
      </c>
      <c r="F97" s="1251" t="s">
        <v>1611</v>
      </c>
      <c r="G97" s="1252">
        <v>0</v>
      </c>
      <c r="H97" s="1252">
        <v>0</v>
      </c>
      <c r="I97" s="1252">
        <v>0</v>
      </c>
      <c r="J97" s="1252">
        <v>0</v>
      </c>
      <c r="K97" s="1252">
        <v>0</v>
      </c>
      <c r="L97" s="1252">
        <v>0</v>
      </c>
      <c r="M97" s="1252">
        <v>0</v>
      </c>
      <c r="N97" s="1252">
        <v>0</v>
      </c>
      <c r="O97" s="1252">
        <v>0</v>
      </c>
      <c r="P97" s="1252">
        <v>0</v>
      </c>
      <c r="Q97" s="1252">
        <v>0</v>
      </c>
      <c r="R97" s="1252">
        <v>0</v>
      </c>
      <c r="S97" s="1252">
        <v>0</v>
      </c>
      <c r="T97" s="1252">
        <v>0</v>
      </c>
      <c r="U97" s="1251" t="s">
        <v>116</v>
      </c>
      <c r="V97" s="1251" t="s">
        <v>564</v>
      </c>
      <c r="W97" s="1251" t="s">
        <v>375</v>
      </c>
      <c r="X97" s="1251" t="s">
        <v>1581</v>
      </c>
      <c r="Y97" s="1251">
        <v>252</v>
      </c>
    </row>
    <row r="98" spans="1:25" ht="12">
      <c r="A98" s="1251">
        <v>2019</v>
      </c>
      <c r="B98" s="1251">
        <v>25</v>
      </c>
      <c r="C98" s="1251">
        <v>100</v>
      </c>
      <c r="D98" s="1251" t="s">
        <v>1513</v>
      </c>
      <c r="E98" s="1251">
        <v>252106</v>
      </c>
      <c r="F98" s="1251" t="s">
        <v>1612</v>
      </c>
      <c r="G98" s="1252">
        <v>0</v>
      </c>
      <c r="H98" s="1252">
        <v>0</v>
      </c>
      <c r="I98" s="1252">
        <v>0</v>
      </c>
      <c r="J98" s="1252">
        <v>0</v>
      </c>
      <c r="K98" s="1252">
        <v>-10020803.65</v>
      </c>
      <c r="L98" s="1252">
        <v>-10020803.65</v>
      </c>
      <c r="M98" s="1252">
        <v>-11567290.65</v>
      </c>
      <c r="N98" s="1252">
        <v>-11609467.65</v>
      </c>
      <c r="O98" s="1252">
        <v>-11646238.65</v>
      </c>
      <c r="P98" s="1252">
        <v>-11646238.65</v>
      </c>
      <c r="Q98" s="1252">
        <v>-12095970.65</v>
      </c>
      <c r="R98" s="1252">
        <v>-10515535.65</v>
      </c>
      <c r="S98" s="1252">
        <v>-10550401.75</v>
      </c>
      <c r="T98" s="1252">
        <v>-10550401.75</v>
      </c>
      <c r="U98" s="1251" t="s">
        <v>116</v>
      </c>
      <c r="V98" s="1251" t="s">
        <v>564</v>
      </c>
      <c r="W98" s="1251" t="s">
        <v>375</v>
      </c>
      <c r="X98" s="1251" t="s">
        <v>1581</v>
      </c>
      <c r="Y98" s="1251">
        <v>252</v>
      </c>
    </row>
    <row r="99" spans="1:25" ht="12">
      <c r="A99" s="1251">
        <v>2019</v>
      </c>
      <c r="B99" s="1251">
        <v>25</v>
      </c>
      <c r="C99" s="1251">
        <v>100</v>
      </c>
      <c r="D99" s="1251" t="s">
        <v>1513</v>
      </c>
      <c r="E99" s="1251">
        <v>252110</v>
      </c>
      <c r="F99" s="1251" t="s">
        <v>1613</v>
      </c>
      <c r="G99" s="1252">
        <v>-1342058.3400000001</v>
      </c>
      <c r="H99" s="1252">
        <v>-1342058.3400000001</v>
      </c>
      <c r="I99" s="1252">
        <v>-1342058.3400000001</v>
      </c>
      <c r="J99" s="1252">
        <v>-1342058.3400000001</v>
      </c>
      <c r="K99" s="1252">
        <v>-1342058.3400000001</v>
      </c>
      <c r="L99" s="1252">
        <v>-1342058.3400000001</v>
      </c>
      <c r="M99" s="1252">
        <v>-1342058.3400000001</v>
      </c>
      <c r="N99" s="1252">
        <v>-1342058.3400000001</v>
      </c>
      <c r="O99" s="1252">
        <v>-1342058.3400000001</v>
      </c>
      <c r="P99" s="1252">
        <v>-1342058.3400000001</v>
      </c>
      <c r="Q99" s="1252">
        <v>-1342058.3400000001</v>
      </c>
      <c r="R99" s="1252">
        <v>-1342058.3400000001</v>
      </c>
      <c r="S99" s="1252">
        <v>-1342058.3400000001</v>
      </c>
      <c r="T99" s="1252">
        <v>-1342058.3400000001</v>
      </c>
      <c r="U99" s="1251" t="s">
        <v>116</v>
      </c>
      <c r="V99" s="1251" t="s">
        <v>564</v>
      </c>
      <c r="W99" s="1251" t="s">
        <v>377</v>
      </c>
      <c r="X99" s="1251" t="s">
        <v>1581</v>
      </c>
      <c r="Y99" s="1251">
        <v>252</v>
      </c>
    </row>
    <row r="100" spans="1:25" ht="12">
      <c r="A100" s="1251">
        <v>2019</v>
      </c>
      <c r="B100" s="1251">
        <v>25</v>
      </c>
      <c r="C100" s="1251">
        <v>100</v>
      </c>
      <c r="D100" s="1251" t="s">
        <v>1513</v>
      </c>
      <c r="E100" s="1251">
        <v>252199</v>
      </c>
      <c r="F100" s="1251" t="s">
        <v>1614</v>
      </c>
      <c r="G100" s="1252">
        <v>0</v>
      </c>
      <c r="H100" s="1252">
        <v>0</v>
      </c>
      <c r="I100" s="1252">
        <v>0</v>
      </c>
      <c r="J100" s="1252">
        <v>0</v>
      </c>
      <c r="K100" s="1252">
        <v>0</v>
      </c>
      <c r="L100" s="1252">
        <v>0</v>
      </c>
      <c r="M100" s="1252">
        <v>0</v>
      </c>
      <c r="N100" s="1252">
        <v>0</v>
      </c>
      <c r="O100" s="1252">
        <v>0</v>
      </c>
      <c r="P100" s="1252">
        <v>0</v>
      </c>
      <c r="Q100" s="1252">
        <v>0</v>
      </c>
      <c r="R100" s="1252">
        <v>0</v>
      </c>
      <c r="S100" s="1252">
        <v>0</v>
      </c>
      <c r="T100" s="1252">
        <v>0</v>
      </c>
      <c r="U100" s="1251" t="s">
        <v>116</v>
      </c>
      <c r="V100" s="1251" t="s">
        <v>564</v>
      </c>
      <c r="W100" s="1251" t="s">
        <v>375</v>
      </c>
      <c r="X100" s="1251" t="s">
        <v>1581</v>
      </c>
      <c r="Y100" s="1251">
        <v>252</v>
      </c>
    </row>
    <row r="101" spans="1:25" ht="12">
      <c r="A101" s="1251">
        <v>2019</v>
      </c>
      <c r="B101" s="1251">
        <v>25</v>
      </c>
      <c r="C101" s="1251">
        <v>100</v>
      </c>
      <c r="D101" s="1251" t="s">
        <v>1513</v>
      </c>
      <c r="E101" s="1251">
        <v>253111</v>
      </c>
      <c r="F101" s="1251" t="s">
        <v>1615</v>
      </c>
      <c r="G101" s="1252">
        <v>0</v>
      </c>
      <c r="H101" s="1252">
        <v>0</v>
      </c>
      <c r="I101" s="1252">
        <v>0</v>
      </c>
      <c r="J101" s="1252">
        <v>0</v>
      </c>
      <c r="K101" s="1252">
        <v>0</v>
      </c>
      <c r="L101" s="1252">
        <v>0</v>
      </c>
      <c r="M101" s="1252">
        <v>0</v>
      </c>
      <c r="N101" s="1252">
        <v>0</v>
      </c>
      <c r="O101" s="1252">
        <v>0</v>
      </c>
      <c r="P101" s="1252">
        <v>0</v>
      </c>
      <c r="Q101" s="1252">
        <v>0</v>
      </c>
      <c r="R101" s="1252">
        <v>0</v>
      </c>
      <c r="S101" s="1252">
        <v>0</v>
      </c>
      <c r="T101" s="1252">
        <v>0</v>
      </c>
      <c r="U101" s="1251" t="s">
        <v>116</v>
      </c>
      <c r="V101" s="1251" t="s">
        <v>1537</v>
      </c>
      <c r="W101" s="1251" t="s">
        <v>378</v>
      </c>
      <c r="X101" s="1251" t="s">
        <v>1581</v>
      </c>
      <c r="Y101" s="1251">
        <v>253</v>
      </c>
    </row>
    <row r="102" spans="1:25" ht="12">
      <c r="A102" s="1251">
        <v>2019</v>
      </c>
      <c r="B102" s="1251">
        <v>25</v>
      </c>
      <c r="C102" s="1251">
        <v>100</v>
      </c>
      <c r="D102" s="1251" t="s">
        <v>1513</v>
      </c>
      <c r="E102" s="1251">
        <v>253117</v>
      </c>
      <c r="F102" s="1251" t="s">
        <v>1616</v>
      </c>
      <c r="G102" s="1252">
        <v>0</v>
      </c>
      <c r="H102" s="1252">
        <v>0</v>
      </c>
      <c r="I102" s="1252">
        <v>0</v>
      </c>
      <c r="J102" s="1252">
        <v>0</v>
      </c>
      <c r="K102" s="1252">
        <v>0</v>
      </c>
      <c r="L102" s="1252">
        <v>0</v>
      </c>
      <c r="M102" s="1252">
        <v>0</v>
      </c>
      <c r="N102" s="1252">
        <v>0</v>
      </c>
      <c r="O102" s="1252">
        <v>0</v>
      </c>
      <c r="P102" s="1252">
        <v>0</v>
      </c>
      <c r="Q102" s="1252">
        <v>0</v>
      </c>
      <c r="R102" s="1252">
        <v>0</v>
      </c>
      <c r="S102" s="1252">
        <v>0</v>
      </c>
      <c r="T102" s="1252">
        <v>0</v>
      </c>
      <c r="U102" s="1251" t="s">
        <v>116</v>
      </c>
      <c r="V102" s="1251" t="s">
        <v>1537</v>
      </c>
      <c r="W102" s="1251" t="s">
        <v>378</v>
      </c>
      <c r="X102" s="1251" t="s">
        <v>1581</v>
      </c>
      <c r="Y102" s="1251">
        <v>253</v>
      </c>
    </row>
    <row r="103" spans="1:25" ht="12">
      <c r="A103" s="1251">
        <v>2019</v>
      </c>
      <c r="B103" s="1251">
        <v>25</v>
      </c>
      <c r="C103" s="1251">
        <v>100</v>
      </c>
      <c r="D103" s="1251" t="s">
        <v>1513</v>
      </c>
      <c r="E103" s="1251">
        <v>253400</v>
      </c>
      <c r="F103" s="1251" t="s">
        <v>1617</v>
      </c>
      <c r="G103" s="1252">
        <v>-178421.75</v>
      </c>
      <c r="H103" s="1252">
        <v>-206029.81</v>
      </c>
      <c r="I103" s="1252">
        <v>-233298.26999999999</v>
      </c>
      <c r="J103" s="1252">
        <v>-255893.22</v>
      </c>
      <c r="K103" s="1252">
        <v>-274326.56</v>
      </c>
      <c r="L103" s="1252">
        <v>-303314.57000000001</v>
      </c>
      <c r="M103" s="1252">
        <v>-326725.32000000001</v>
      </c>
      <c r="N103" s="1252">
        <v>-355629.25</v>
      </c>
      <c r="O103" s="1252">
        <v>-383995.29999999999</v>
      </c>
      <c r="P103" s="1252">
        <v>-413100.96999999997</v>
      </c>
      <c r="Q103" s="1252">
        <v>-440720.34999999998</v>
      </c>
      <c r="R103" s="1252">
        <v>-479662.25</v>
      </c>
      <c r="S103" s="1252">
        <v>-508437.52000000002</v>
      </c>
      <c r="T103" s="1252">
        <v>-508437.52000000002</v>
      </c>
      <c r="U103" s="1251" t="s">
        <v>116</v>
      </c>
      <c r="V103" s="1251" t="s">
        <v>564</v>
      </c>
      <c r="W103" s="1251" t="s">
        <v>315</v>
      </c>
      <c r="X103" s="1251" t="s">
        <v>1581</v>
      </c>
      <c r="Y103" s="1251">
        <v>253</v>
      </c>
    </row>
    <row r="104" spans="1:25" ht="12">
      <c r="A104" s="1251">
        <v>2019</v>
      </c>
      <c r="B104" s="1251">
        <v>25</v>
      </c>
      <c r="C104" s="1251">
        <v>100</v>
      </c>
      <c r="D104" s="1251" t="s">
        <v>1513</v>
      </c>
      <c r="E104" s="1251">
        <v>261020</v>
      </c>
      <c r="F104" s="1251" t="s">
        <v>1618</v>
      </c>
      <c r="G104" s="1252">
        <v>0</v>
      </c>
      <c r="H104" s="1252">
        <v>0</v>
      </c>
      <c r="I104" s="1252">
        <v>0</v>
      </c>
      <c r="J104" s="1252">
        <v>-1447</v>
      </c>
      <c r="K104" s="1252">
        <v>-1447</v>
      </c>
      <c r="L104" s="1252">
        <v>-1447</v>
      </c>
      <c r="M104" s="1252">
        <v>-1129</v>
      </c>
      <c r="N104" s="1252">
        <v>0</v>
      </c>
      <c r="O104" s="1252">
        <v>0</v>
      </c>
      <c r="P104" s="1252">
        <v>-919</v>
      </c>
      <c r="Q104" s="1252">
        <v>0</v>
      </c>
      <c r="R104" s="1252">
        <v>0</v>
      </c>
      <c r="S104" s="1252">
        <v>-927</v>
      </c>
      <c r="T104" s="1252">
        <v>-927</v>
      </c>
      <c r="U104" s="1251" t="s">
        <v>116</v>
      </c>
      <c r="V104" s="1251" t="s">
        <v>1537</v>
      </c>
      <c r="W104" s="1251" t="s">
        <v>371</v>
      </c>
      <c r="X104" s="1251" t="s">
        <v>1581</v>
      </c>
      <c r="Y104" s="1251">
        <v>261</v>
      </c>
    </row>
    <row r="105" spans="1:25" ht="12">
      <c r="A105" s="1251">
        <v>2019</v>
      </c>
      <c r="B105" s="1251">
        <v>25</v>
      </c>
      <c r="C105" s="1251">
        <v>100</v>
      </c>
      <c r="D105" s="1251" t="s">
        <v>1513</v>
      </c>
      <c r="E105" s="1251">
        <v>271050</v>
      </c>
      <c r="F105" s="1251" t="s">
        <v>1619</v>
      </c>
      <c r="G105" s="1252">
        <v>0</v>
      </c>
      <c r="H105" s="1252">
        <v>0</v>
      </c>
      <c r="I105" s="1252">
        <v>0</v>
      </c>
      <c r="J105" s="1252">
        <v>0</v>
      </c>
      <c r="K105" s="1252">
        <v>-21709</v>
      </c>
      <c r="L105" s="1252">
        <v>-21709</v>
      </c>
      <c r="M105" s="1252">
        <v>-21649.07</v>
      </c>
      <c r="N105" s="1252">
        <v>-21709</v>
      </c>
      <c r="O105" s="1252">
        <v>-21709</v>
      </c>
      <c r="P105" s="1252">
        <v>-21709</v>
      </c>
      <c r="Q105" s="1252">
        <v>-21709</v>
      </c>
      <c r="R105" s="1252">
        <v>-21709</v>
      </c>
      <c r="S105" s="1252">
        <v>-21709</v>
      </c>
      <c r="T105" s="1252">
        <v>-21709</v>
      </c>
      <c r="U105" s="1251" t="s">
        <v>116</v>
      </c>
      <c r="V105" s="1251" t="s">
        <v>564</v>
      </c>
      <c r="W105" s="1251" t="s">
        <v>382</v>
      </c>
      <c r="X105" s="1251" t="s">
        <v>1581</v>
      </c>
      <c r="Y105" s="1251">
        <v>271</v>
      </c>
    </row>
    <row r="106" spans="1:25" ht="12">
      <c r="A106" s="1251">
        <v>2019</v>
      </c>
      <c r="B106" s="1251">
        <v>25</v>
      </c>
      <c r="C106" s="1251">
        <v>100</v>
      </c>
      <c r="D106" s="1251" t="s">
        <v>1513</v>
      </c>
      <c r="E106" s="1251">
        <v>271099</v>
      </c>
      <c r="F106" s="1251" t="s">
        <v>1620</v>
      </c>
      <c r="G106" s="1252">
        <v>0</v>
      </c>
      <c r="H106" s="1252">
        <v>0</v>
      </c>
      <c r="I106" s="1252">
        <v>0</v>
      </c>
      <c r="J106" s="1252">
        <v>0</v>
      </c>
      <c r="K106" s="1252">
        <v>0</v>
      </c>
      <c r="L106" s="1252">
        <v>0</v>
      </c>
      <c r="M106" s="1252">
        <v>0</v>
      </c>
      <c r="N106" s="1252">
        <v>0</v>
      </c>
      <c r="O106" s="1252">
        <v>0</v>
      </c>
      <c r="P106" s="1252">
        <v>0</v>
      </c>
      <c r="Q106" s="1252">
        <v>0</v>
      </c>
      <c r="R106" s="1252">
        <v>0</v>
      </c>
      <c r="S106" s="1252">
        <v>21709</v>
      </c>
      <c r="T106" s="1252">
        <v>21709</v>
      </c>
      <c r="U106" s="1251" t="s">
        <v>116</v>
      </c>
      <c r="V106" s="1251" t="s">
        <v>564</v>
      </c>
      <c r="W106" s="1251" t="s">
        <v>382</v>
      </c>
      <c r="X106" s="1251" t="s">
        <v>1581</v>
      </c>
      <c r="Y106" s="1251">
        <v>271</v>
      </c>
    </row>
    <row r="107" spans="1:25" ht="12">
      <c r="A107" s="1251">
        <v>2019</v>
      </c>
      <c r="B107" s="1251">
        <v>25</v>
      </c>
      <c r="C107" s="1251">
        <v>100</v>
      </c>
      <c r="D107" s="1251" t="s">
        <v>1513</v>
      </c>
      <c r="E107" s="1251">
        <v>271101</v>
      </c>
      <c r="F107" s="1251" t="s">
        <v>1621</v>
      </c>
      <c r="G107" s="1252">
        <v>0</v>
      </c>
      <c r="H107" s="1252">
        <v>0</v>
      </c>
      <c r="I107" s="1252">
        <v>0</v>
      </c>
      <c r="J107" s="1252">
        <v>0</v>
      </c>
      <c r="K107" s="1252">
        <v>-8748647</v>
      </c>
      <c r="L107" s="1252">
        <v>-8748647</v>
      </c>
      <c r="M107" s="1252">
        <v>-8748647</v>
      </c>
      <c r="N107" s="1252">
        <v>-8748647</v>
      </c>
      <c r="O107" s="1252">
        <v>-8748647</v>
      </c>
      <c r="P107" s="1252">
        <v>-8748647</v>
      </c>
      <c r="Q107" s="1252">
        <v>-8748647</v>
      </c>
      <c r="R107" s="1252">
        <v>-8748647</v>
      </c>
      <c r="S107" s="1252">
        <v>-8770356</v>
      </c>
      <c r="T107" s="1252">
        <v>-8770356</v>
      </c>
      <c r="U107" s="1251" t="s">
        <v>116</v>
      </c>
      <c r="V107" s="1251" t="s">
        <v>564</v>
      </c>
      <c r="W107" s="1251" t="s">
        <v>382</v>
      </c>
      <c r="X107" s="1251" t="s">
        <v>1581</v>
      </c>
      <c r="Y107" s="1251">
        <v>271</v>
      </c>
    </row>
    <row r="108" spans="1:25" ht="12">
      <c r="A108" s="1251">
        <v>2019</v>
      </c>
      <c r="B108" s="1251">
        <v>25</v>
      </c>
      <c r="C108" s="1251">
        <v>100</v>
      </c>
      <c r="D108" s="1251" t="s">
        <v>1513</v>
      </c>
      <c r="E108" s="1251">
        <v>271150</v>
      </c>
      <c r="F108" s="1251" t="s">
        <v>382</v>
      </c>
      <c r="G108" s="1252">
        <v>-4849744.5899999999</v>
      </c>
      <c r="H108" s="1252">
        <v>-4849744.5899999999</v>
      </c>
      <c r="I108" s="1252">
        <v>-4849744.5899999999</v>
      </c>
      <c r="J108" s="1252">
        <v>-4849744.5899999999</v>
      </c>
      <c r="K108" s="1252">
        <v>0</v>
      </c>
      <c r="L108" s="1252">
        <v>0</v>
      </c>
      <c r="M108" s="1252">
        <v>0</v>
      </c>
      <c r="N108" s="1252">
        <v>0</v>
      </c>
      <c r="O108" s="1252">
        <v>0</v>
      </c>
      <c r="P108" s="1252">
        <v>0</v>
      </c>
      <c r="Q108" s="1252">
        <v>0</v>
      </c>
      <c r="R108" s="1252">
        <v>0</v>
      </c>
      <c r="S108" s="1252">
        <v>0</v>
      </c>
      <c r="T108" s="1252">
        <v>0</v>
      </c>
      <c r="U108" s="1251" t="s">
        <v>116</v>
      </c>
      <c r="V108" s="1251" t="s">
        <v>564</v>
      </c>
      <c r="W108" s="1251" t="s">
        <v>382</v>
      </c>
      <c r="X108" s="1251" t="s">
        <v>1581</v>
      </c>
      <c r="Y108" s="1251">
        <v>271</v>
      </c>
    </row>
    <row r="109" spans="1:25" ht="12">
      <c r="A109" s="1251">
        <v>2019</v>
      </c>
      <c r="B109" s="1251">
        <v>25</v>
      </c>
      <c r="C109" s="1251">
        <v>100</v>
      </c>
      <c r="D109" s="1251" t="s">
        <v>1513</v>
      </c>
      <c r="E109" s="1251">
        <v>271301</v>
      </c>
      <c r="F109" s="1251" t="s">
        <v>1622</v>
      </c>
      <c r="G109" s="1252">
        <v>-3646553.6899999999</v>
      </c>
      <c r="H109" s="1252">
        <v>-3646553.6899999999</v>
      </c>
      <c r="I109" s="1252">
        <v>-3646553.6899999999</v>
      </c>
      <c r="J109" s="1252">
        <v>-3646553.6899999999</v>
      </c>
      <c r="K109" s="1252">
        <v>0</v>
      </c>
      <c r="L109" s="1252">
        <v>0</v>
      </c>
      <c r="M109" s="1252">
        <v>0</v>
      </c>
      <c r="N109" s="1252">
        <v>0</v>
      </c>
      <c r="O109" s="1252">
        <v>0</v>
      </c>
      <c r="P109" s="1252">
        <v>0</v>
      </c>
      <c r="Q109" s="1252">
        <v>0</v>
      </c>
      <c r="R109" s="1252">
        <v>0</v>
      </c>
      <c r="S109" s="1252">
        <v>0</v>
      </c>
      <c r="T109" s="1252">
        <v>0</v>
      </c>
      <c r="U109" s="1251" t="s">
        <v>116</v>
      </c>
      <c r="V109" s="1251" t="s">
        <v>564</v>
      </c>
      <c r="W109" s="1251" t="s">
        <v>382</v>
      </c>
      <c r="X109" s="1251" t="s">
        <v>1581</v>
      </c>
      <c r="Y109" s="1251">
        <v>271</v>
      </c>
    </row>
    <row r="110" spans="1:25" ht="12">
      <c r="A110" s="1251">
        <v>2019</v>
      </c>
      <c r="B110" s="1251">
        <v>25</v>
      </c>
      <c r="C110" s="1251">
        <v>100</v>
      </c>
      <c r="D110" s="1251" t="s">
        <v>1513</v>
      </c>
      <c r="E110" s="1251">
        <v>271304</v>
      </c>
      <c r="F110" s="1251" t="s">
        <v>1623</v>
      </c>
      <c r="G110" s="1252">
        <v>0</v>
      </c>
      <c r="H110" s="1252">
        <v>0</v>
      </c>
      <c r="I110" s="1252">
        <v>0</v>
      </c>
      <c r="J110" s="1252">
        <v>0</v>
      </c>
      <c r="K110" s="1252">
        <v>0</v>
      </c>
      <c r="L110" s="1252">
        <v>0</v>
      </c>
      <c r="M110" s="1252">
        <v>0</v>
      </c>
      <c r="N110" s="1252">
        <v>0</v>
      </c>
      <c r="O110" s="1252">
        <v>0</v>
      </c>
      <c r="P110" s="1252">
        <v>0</v>
      </c>
      <c r="Q110" s="1252">
        <v>0</v>
      </c>
      <c r="R110" s="1252">
        <v>0</v>
      </c>
      <c r="S110" s="1252">
        <v>0</v>
      </c>
      <c r="T110" s="1252">
        <v>0</v>
      </c>
      <c r="U110" s="1251" t="s">
        <v>116</v>
      </c>
      <c r="V110" s="1251" t="s">
        <v>564</v>
      </c>
      <c r="W110" s="1251" t="s">
        <v>382</v>
      </c>
      <c r="X110" s="1251" t="s">
        <v>1581</v>
      </c>
      <c r="Y110" s="1251">
        <v>271</v>
      </c>
    </row>
    <row r="111" spans="1:25" ht="12">
      <c r="A111" s="1251">
        <v>2019</v>
      </c>
      <c r="B111" s="1251">
        <v>25</v>
      </c>
      <c r="C111" s="1251">
        <v>100</v>
      </c>
      <c r="D111" s="1251" t="s">
        <v>1513</v>
      </c>
      <c r="E111" s="1251">
        <v>271308</v>
      </c>
      <c r="F111" s="1251" t="s">
        <v>1624</v>
      </c>
      <c r="G111" s="1252">
        <v>-274057.71999999997</v>
      </c>
      <c r="H111" s="1252">
        <v>-274057.71999999997</v>
      </c>
      <c r="I111" s="1252">
        <v>-274057.71999999997</v>
      </c>
      <c r="J111" s="1252">
        <v>-274057.71999999997</v>
      </c>
      <c r="K111" s="1252">
        <v>0</v>
      </c>
      <c r="L111" s="1252">
        <v>0</v>
      </c>
      <c r="M111" s="1252">
        <v>0</v>
      </c>
      <c r="N111" s="1252">
        <v>0</v>
      </c>
      <c r="O111" s="1252">
        <v>0</v>
      </c>
      <c r="P111" s="1252">
        <v>0</v>
      </c>
      <c r="Q111" s="1252">
        <v>0</v>
      </c>
      <c r="R111" s="1252">
        <v>0</v>
      </c>
      <c r="S111" s="1252">
        <v>0</v>
      </c>
      <c r="T111" s="1252">
        <v>0</v>
      </c>
      <c r="U111" s="1251" t="s">
        <v>116</v>
      </c>
      <c r="V111" s="1251" t="s">
        <v>564</v>
      </c>
      <c r="W111" s="1251" t="s">
        <v>382</v>
      </c>
      <c r="X111" s="1251" t="s">
        <v>1581</v>
      </c>
      <c r="Y111" s="1251">
        <v>271</v>
      </c>
    </row>
    <row r="112" spans="1:25" ht="12">
      <c r="A112" s="1251">
        <v>2019</v>
      </c>
      <c r="B112" s="1251">
        <v>25</v>
      </c>
      <c r="C112" s="1251">
        <v>100</v>
      </c>
      <c r="D112" s="1251" t="s">
        <v>1513</v>
      </c>
      <c r="E112" s="1251">
        <v>272000</v>
      </c>
      <c r="F112" s="1251" t="s">
        <v>1625</v>
      </c>
      <c r="G112" s="1252">
        <v>0</v>
      </c>
      <c r="H112" s="1252">
        <v>0</v>
      </c>
      <c r="I112" s="1252">
        <v>0</v>
      </c>
      <c r="J112" s="1252">
        <v>0</v>
      </c>
      <c r="K112" s="1252">
        <v>0</v>
      </c>
      <c r="L112" s="1252">
        <v>0</v>
      </c>
      <c r="M112" s="1252">
        <v>0</v>
      </c>
      <c r="N112" s="1252">
        <v>0</v>
      </c>
      <c r="O112" s="1252">
        <v>1616764.1399999999</v>
      </c>
      <c r="P112" s="1252">
        <v>1654679.5600000001</v>
      </c>
      <c r="Q112" s="1252">
        <v>1692741.6899999999</v>
      </c>
      <c r="R112" s="1252">
        <v>1730803.8200000001</v>
      </c>
      <c r="S112" s="1252">
        <v>1768865.95</v>
      </c>
      <c r="T112" s="1252">
        <v>1768865.95</v>
      </c>
      <c r="U112" s="1251" t="s">
        <v>116</v>
      </c>
      <c r="V112" s="1251" t="s">
        <v>564</v>
      </c>
      <c r="W112" s="1251" t="s">
        <v>382</v>
      </c>
      <c r="X112" s="1251" t="s">
        <v>1581</v>
      </c>
      <c r="Y112" s="1251">
        <v>272</v>
      </c>
    </row>
    <row r="113" spans="1:25" ht="12">
      <c r="A113" s="1251">
        <v>2019</v>
      </c>
      <c r="B113" s="1251">
        <v>25</v>
      </c>
      <c r="C113" s="1251">
        <v>100</v>
      </c>
      <c r="D113" s="1251" t="s">
        <v>1513</v>
      </c>
      <c r="E113" s="1251">
        <v>285000</v>
      </c>
      <c r="F113" s="1251" t="s">
        <v>1626</v>
      </c>
      <c r="G113" s="1252">
        <v>0</v>
      </c>
      <c r="H113" s="1252">
        <v>0</v>
      </c>
      <c r="I113" s="1252">
        <v>-3233</v>
      </c>
      <c r="J113" s="1252">
        <v>-1901</v>
      </c>
      <c r="K113" s="1252">
        <v>-1901</v>
      </c>
      <c r="L113" s="1252">
        <v>-1901</v>
      </c>
      <c r="M113" s="1252">
        <v>-1671</v>
      </c>
      <c r="N113" s="1252">
        <v>-2800</v>
      </c>
      <c r="O113" s="1252">
        <v>-2800</v>
      </c>
      <c r="P113" s="1252">
        <v>-1430</v>
      </c>
      <c r="Q113" s="1252">
        <v>-2349</v>
      </c>
      <c r="R113" s="1252">
        <v>-2349</v>
      </c>
      <c r="S113" s="1252">
        <v>-1206</v>
      </c>
      <c r="T113" s="1252">
        <v>-1206</v>
      </c>
      <c r="U113" s="1251" t="s">
        <v>116</v>
      </c>
      <c r="V113" s="1251" t="s">
        <v>1537</v>
      </c>
      <c r="W113" s="1251" t="s">
        <v>1627</v>
      </c>
      <c r="X113" s="1251" t="s">
        <v>1581</v>
      </c>
      <c r="Y113" s="1251">
        <v>285</v>
      </c>
    </row>
    <row r="114" spans="1:25" ht="12">
      <c r="A114" s="1251">
        <v>2019</v>
      </c>
      <c r="B114" s="1251">
        <v>25</v>
      </c>
      <c r="C114" s="1251">
        <v>100</v>
      </c>
      <c r="D114" s="1251" t="s">
        <v>1513</v>
      </c>
      <c r="E114" s="1251">
        <v>300000</v>
      </c>
      <c r="F114" s="1251" t="s">
        <v>1628</v>
      </c>
      <c r="G114" s="1252">
        <v>85445245.439999998</v>
      </c>
      <c r="H114" s="1252">
        <v>86111036.140000001</v>
      </c>
      <c r="I114" s="1252">
        <v>85887311.209999993</v>
      </c>
      <c r="J114" s="1252">
        <v>86449843.5</v>
      </c>
      <c r="K114" s="1252">
        <v>97946829.549999997</v>
      </c>
      <c r="L114" s="1252">
        <v>98052001.620000005</v>
      </c>
      <c r="M114" s="1252">
        <v>96903800.019999996</v>
      </c>
      <c r="N114" s="1252">
        <v>97159481.010000005</v>
      </c>
      <c r="O114" s="1252">
        <v>97347010.599999994</v>
      </c>
      <c r="P114" s="1252">
        <v>97311181.939999998</v>
      </c>
      <c r="Q114" s="1252">
        <v>97495324.390000001</v>
      </c>
      <c r="R114" s="1252">
        <v>97220350.370000005</v>
      </c>
      <c r="S114" s="1252">
        <v>98993202.379999995</v>
      </c>
      <c r="T114" s="1252">
        <v>98993202.379999995</v>
      </c>
      <c r="U114" s="1251" t="s">
        <v>116</v>
      </c>
      <c r="V114" s="1251" t="s">
        <v>564</v>
      </c>
      <c r="W114" s="1251" t="s">
        <v>290</v>
      </c>
      <c r="X114" s="1251" t="s">
        <v>1515</v>
      </c>
      <c r="Y114" s="1251">
        <v>300</v>
      </c>
    </row>
    <row r="115" spans="1:25" ht="12">
      <c r="A115" s="1251">
        <v>2019</v>
      </c>
      <c r="B115" s="1251">
        <v>25</v>
      </c>
      <c r="C115" s="1251">
        <v>100</v>
      </c>
      <c r="D115" s="1251" t="s">
        <v>1513</v>
      </c>
      <c r="E115" s="1251">
        <v>300001</v>
      </c>
      <c r="F115" s="1251" t="s">
        <v>1629</v>
      </c>
      <c r="G115" s="1252">
        <v>0</v>
      </c>
      <c r="H115" s="1252">
        <v>0</v>
      </c>
      <c r="I115" s="1252">
        <v>0</v>
      </c>
      <c r="J115" s="1252">
        <v>0</v>
      </c>
      <c r="K115" s="1252">
        <v>0</v>
      </c>
      <c r="L115" s="1252">
        <v>0</v>
      </c>
      <c r="M115" s="1252">
        <v>0</v>
      </c>
      <c r="N115" s="1252">
        <v>0</v>
      </c>
      <c r="O115" s="1252">
        <v>0</v>
      </c>
      <c r="P115" s="1252">
        <v>0</v>
      </c>
      <c r="Q115" s="1252">
        <v>0</v>
      </c>
      <c r="R115" s="1252">
        <v>0</v>
      </c>
      <c r="S115" s="1252">
        <v>0</v>
      </c>
      <c r="T115" s="1252">
        <v>0</v>
      </c>
      <c r="U115" s="1251" t="s">
        <v>116</v>
      </c>
      <c r="V115" s="1251" t="s">
        <v>564</v>
      </c>
      <c r="W115" s="1251" t="s">
        <v>290</v>
      </c>
      <c r="X115" s="1251" t="s">
        <v>1515</v>
      </c>
      <c r="Y115" s="1251">
        <v>300</v>
      </c>
    </row>
    <row r="116" spans="1:25" ht="12">
      <c r="A116" s="1251">
        <v>2019</v>
      </c>
      <c r="B116" s="1251">
        <v>25</v>
      </c>
      <c r="C116" s="1251">
        <v>100</v>
      </c>
      <c r="D116" s="1251" t="s">
        <v>1513</v>
      </c>
      <c r="E116" s="1251">
        <v>301000</v>
      </c>
      <c r="F116" s="1251" t="s">
        <v>1630</v>
      </c>
      <c r="G116" s="1252">
        <v>0</v>
      </c>
      <c r="H116" s="1252">
        <v>0</v>
      </c>
      <c r="I116" s="1252">
        <v>0</v>
      </c>
      <c r="J116" s="1252">
        <v>0</v>
      </c>
      <c r="K116" s="1252">
        <v>0</v>
      </c>
      <c r="L116" s="1252">
        <v>0</v>
      </c>
      <c r="M116" s="1252">
        <v>0</v>
      </c>
      <c r="N116" s="1252">
        <v>0</v>
      </c>
      <c r="O116" s="1252">
        <v>0</v>
      </c>
      <c r="P116" s="1252">
        <v>0</v>
      </c>
      <c r="Q116" s="1252">
        <v>0</v>
      </c>
      <c r="R116" s="1252">
        <v>0</v>
      </c>
      <c r="S116" s="1252">
        <v>0</v>
      </c>
      <c r="T116" s="1252">
        <v>0</v>
      </c>
      <c r="U116" s="1251" t="s">
        <v>116</v>
      </c>
      <c r="V116" s="1251" t="s">
        <v>564</v>
      </c>
      <c r="W116" s="1251" t="s">
        <v>290</v>
      </c>
      <c r="X116" s="1251" t="s">
        <v>1515</v>
      </c>
      <c r="Y116" s="1251">
        <v>301</v>
      </c>
    </row>
    <row r="117" spans="1:25" ht="12">
      <c r="A117" s="1251">
        <v>2019</v>
      </c>
      <c r="B117" s="1251">
        <v>25</v>
      </c>
      <c r="C117" s="1251">
        <v>100</v>
      </c>
      <c r="D117" s="1251" t="s">
        <v>1513</v>
      </c>
      <c r="E117" s="1251">
        <v>302000</v>
      </c>
      <c r="F117" s="1251" t="s">
        <v>1631</v>
      </c>
      <c r="G117" s="1252">
        <v>0</v>
      </c>
      <c r="H117" s="1252">
        <v>0</v>
      </c>
      <c r="I117" s="1252">
        <v>0</v>
      </c>
      <c r="J117" s="1252">
        <v>0</v>
      </c>
      <c r="K117" s="1252">
        <v>0</v>
      </c>
      <c r="L117" s="1252">
        <v>0</v>
      </c>
      <c r="M117" s="1252">
        <v>0</v>
      </c>
      <c r="N117" s="1252">
        <v>0</v>
      </c>
      <c r="O117" s="1252">
        <v>0</v>
      </c>
      <c r="P117" s="1252">
        <v>0</v>
      </c>
      <c r="Q117" s="1252">
        <v>0</v>
      </c>
      <c r="R117" s="1252">
        <v>0</v>
      </c>
      <c r="S117" s="1252">
        <v>0</v>
      </c>
      <c r="T117" s="1252">
        <v>0</v>
      </c>
      <c r="U117" s="1251" t="s">
        <v>116</v>
      </c>
      <c r="V117" s="1251" t="s">
        <v>564</v>
      </c>
      <c r="W117" s="1251" t="s">
        <v>290</v>
      </c>
      <c r="X117" s="1251" t="s">
        <v>1515</v>
      </c>
      <c r="Y117" s="1251">
        <v>302</v>
      </c>
    </row>
    <row r="118" spans="1:25" ht="12">
      <c r="A118" s="1251">
        <v>2019</v>
      </c>
      <c r="B118" s="1251">
        <v>25</v>
      </c>
      <c r="C118" s="1251">
        <v>100</v>
      </c>
      <c r="D118" s="1251" t="s">
        <v>1513</v>
      </c>
      <c r="E118" s="1251">
        <v>303000</v>
      </c>
      <c r="F118" s="1251" t="s">
        <v>1632</v>
      </c>
      <c r="G118" s="1252">
        <v>0</v>
      </c>
      <c r="H118" s="1252">
        <v>0</v>
      </c>
      <c r="I118" s="1252">
        <v>0</v>
      </c>
      <c r="J118" s="1252">
        <v>0</v>
      </c>
      <c r="K118" s="1252">
        <v>0</v>
      </c>
      <c r="L118" s="1252">
        <v>0</v>
      </c>
      <c r="M118" s="1252">
        <v>0</v>
      </c>
      <c r="N118" s="1252">
        <v>0</v>
      </c>
      <c r="O118" s="1252">
        <v>0</v>
      </c>
      <c r="P118" s="1252">
        <v>0</v>
      </c>
      <c r="Q118" s="1252">
        <v>0</v>
      </c>
      <c r="R118" s="1252">
        <v>0</v>
      </c>
      <c r="S118" s="1252">
        <v>0</v>
      </c>
      <c r="T118" s="1252">
        <v>0</v>
      </c>
      <c r="U118" s="1251" t="s">
        <v>116</v>
      </c>
      <c r="V118" s="1251" t="s">
        <v>564</v>
      </c>
      <c r="W118" s="1251" t="s">
        <v>290</v>
      </c>
      <c r="X118" s="1251" t="s">
        <v>1515</v>
      </c>
      <c r="Y118" s="1251">
        <v>303</v>
      </c>
    </row>
    <row r="119" spans="1:25" ht="12">
      <c r="A119" s="1251">
        <v>2019</v>
      </c>
      <c r="B119" s="1251">
        <v>25</v>
      </c>
      <c r="C119" s="1251">
        <v>100</v>
      </c>
      <c r="D119" s="1251" t="s">
        <v>1513</v>
      </c>
      <c r="E119" s="1251">
        <v>303130</v>
      </c>
      <c r="F119" s="1251" t="s">
        <v>1633</v>
      </c>
      <c r="G119" s="1252">
        <v>0</v>
      </c>
      <c r="H119" s="1252">
        <v>0</v>
      </c>
      <c r="I119" s="1252">
        <v>0</v>
      </c>
      <c r="J119" s="1252">
        <v>0</v>
      </c>
      <c r="K119" s="1252">
        <v>0</v>
      </c>
      <c r="L119" s="1252">
        <v>0</v>
      </c>
      <c r="M119" s="1252">
        <v>0</v>
      </c>
      <c r="N119" s="1252">
        <v>0</v>
      </c>
      <c r="O119" s="1252">
        <v>0</v>
      </c>
      <c r="P119" s="1252">
        <v>0</v>
      </c>
      <c r="Q119" s="1252">
        <v>0</v>
      </c>
      <c r="R119" s="1252">
        <v>0</v>
      </c>
      <c r="S119" s="1252">
        <v>0</v>
      </c>
      <c r="T119" s="1252">
        <v>0</v>
      </c>
      <c r="U119" s="1251" t="s">
        <v>116</v>
      </c>
      <c r="V119" s="1251" t="s">
        <v>564</v>
      </c>
      <c r="W119" s="1251" t="s">
        <v>290</v>
      </c>
      <c r="X119" s="1251" t="s">
        <v>1515</v>
      </c>
      <c r="Y119" s="1251">
        <v>303</v>
      </c>
    </row>
    <row r="120" spans="1:25" ht="12">
      <c r="A120" s="1251">
        <v>2019</v>
      </c>
      <c r="B120" s="1251">
        <v>25</v>
      </c>
      <c r="C120" s="1251">
        <v>100</v>
      </c>
      <c r="D120" s="1251" t="s">
        <v>1513</v>
      </c>
      <c r="E120" s="1251">
        <v>303200</v>
      </c>
      <c r="F120" s="1251" t="s">
        <v>1634</v>
      </c>
      <c r="G120" s="1252">
        <v>0</v>
      </c>
      <c r="H120" s="1252">
        <v>0</v>
      </c>
      <c r="I120" s="1252">
        <v>0</v>
      </c>
      <c r="J120" s="1252">
        <v>0</v>
      </c>
      <c r="K120" s="1252">
        <v>0</v>
      </c>
      <c r="L120" s="1252">
        <v>0</v>
      </c>
      <c r="M120" s="1252">
        <v>0</v>
      </c>
      <c r="N120" s="1252">
        <v>0</v>
      </c>
      <c r="O120" s="1252">
        <v>0</v>
      </c>
      <c r="P120" s="1252">
        <v>0</v>
      </c>
      <c r="Q120" s="1252">
        <v>0</v>
      </c>
      <c r="R120" s="1252">
        <v>0</v>
      </c>
      <c r="S120" s="1252">
        <v>0</v>
      </c>
      <c r="T120" s="1252">
        <v>0</v>
      </c>
      <c r="U120" s="1251" t="s">
        <v>116</v>
      </c>
      <c r="V120" s="1251" t="s">
        <v>564</v>
      </c>
      <c r="W120" s="1251" t="s">
        <v>290</v>
      </c>
      <c r="X120" s="1251" t="s">
        <v>1515</v>
      </c>
      <c r="Y120" s="1251">
        <v>303</v>
      </c>
    </row>
    <row r="121" spans="1:25" ht="12">
      <c r="A121" s="1251">
        <v>2019</v>
      </c>
      <c r="B121" s="1251">
        <v>25</v>
      </c>
      <c r="C121" s="1251">
        <v>100</v>
      </c>
      <c r="D121" s="1251" t="s">
        <v>1513</v>
      </c>
      <c r="E121" s="1251">
        <v>303300</v>
      </c>
      <c r="F121" s="1251" t="s">
        <v>1635</v>
      </c>
      <c r="G121" s="1252">
        <v>0</v>
      </c>
      <c r="H121" s="1252">
        <v>0</v>
      </c>
      <c r="I121" s="1252">
        <v>0</v>
      </c>
      <c r="J121" s="1252">
        <v>0</v>
      </c>
      <c r="K121" s="1252">
        <v>0</v>
      </c>
      <c r="L121" s="1252">
        <v>0</v>
      </c>
      <c r="M121" s="1252">
        <v>0</v>
      </c>
      <c r="N121" s="1252">
        <v>0</v>
      </c>
      <c r="O121" s="1252">
        <v>0</v>
      </c>
      <c r="P121" s="1252">
        <v>0</v>
      </c>
      <c r="Q121" s="1252">
        <v>0</v>
      </c>
      <c r="R121" s="1252">
        <v>0</v>
      </c>
      <c r="S121" s="1252">
        <v>0</v>
      </c>
      <c r="T121" s="1252">
        <v>0</v>
      </c>
      <c r="U121" s="1251" t="s">
        <v>116</v>
      </c>
      <c r="V121" s="1251" t="s">
        <v>564</v>
      </c>
      <c r="W121" s="1251" t="s">
        <v>290</v>
      </c>
      <c r="X121" s="1251" t="s">
        <v>1515</v>
      </c>
      <c r="Y121" s="1251">
        <v>303</v>
      </c>
    </row>
    <row r="122" spans="1:25" ht="12">
      <c r="A122" s="1251">
        <v>2019</v>
      </c>
      <c r="B122" s="1251">
        <v>25</v>
      </c>
      <c r="C122" s="1251">
        <v>100</v>
      </c>
      <c r="D122" s="1251" t="s">
        <v>1513</v>
      </c>
      <c r="E122" s="1251">
        <v>303400</v>
      </c>
      <c r="F122" s="1251" t="s">
        <v>1636</v>
      </c>
      <c r="G122" s="1252">
        <v>0</v>
      </c>
      <c r="H122" s="1252">
        <v>0</v>
      </c>
      <c r="I122" s="1252">
        <v>0</v>
      </c>
      <c r="J122" s="1252">
        <v>0</v>
      </c>
      <c r="K122" s="1252">
        <v>0</v>
      </c>
      <c r="L122" s="1252">
        <v>0</v>
      </c>
      <c r="M122" s="1252">
        <v>0</v>
      </c>
      <c r="N122" s="1252">
        <v>0</v>
      </c>
      <c r="O122" s="1252">
        <v>0</v>
      </c>
      <c r="P122" s="1252">
        <v>0</v>
      </c>
      <c r="Q122" s="1252">
        <v>0</v>
      </c>
      <c r="R122" s="1252">
        <v>0</v>
      </c>
      <c r="S122" s="1252">
        <v>0</v>
      </c>
      <c r="T122" s="1252">
        <v>0</v>
      </c>
      <c r="U122" s="1251" t="s">
        <v>116</v>
      </c>
      <c r="V122" s="1251" t="s">
        <v>564</v>
      </c>
      <c r="W122" s="1251" t="s">
        <v>290</v>
      </c>
      <c r="X122" s="1251" t="s">
        <v>1515</v>
      </c>
      <c r="Y122" s="1251">
        <v>303</v>
      </c>
    </row>
    <row r="123" spans="1:25" ht="12">
      <c r="A123" s="1251">
        <v>2019</v>
      </c>
      <c r="B123" s="1251">
        <v>25</v>
      </c>
      <c r="C123" s="1251">
        <v>100</v>
      </c>
      <c r="D123" s="1251" t="s">
        <v>1513</v>
      </c>
      <c r="E123" s="1251">
        <v>303610</v>
      </c>
      <c r="F123" s="1251" t="s">
        <v>1637</v>
      </c>
      <c r="G123" s="1252">
        <v>0</v>
      </c>
      <c r="H123" s="1252">
        <v>0</v>
      </c>
      <c r="I123" s="1252">
        <v>0</v>
      </c>
      <c r="J123" s="1252">
        <v>0</v>
      </c>
      <c r="K123" s="1252">
        <v>0</v>
      </c>
      <c r="L123" s="1252">
        <v>0</v>
      </c>
      <c r="M123" s="1252">
        <v>0</v>
      </c>
      <c r="N123" s="1252">
        <v>0</v>
      </c>
      <c r="O123" s="1252">
        <v>0</v>
      </c>
      <c r="P123" s="1252">
        <v>0</v>
      </c>
      <c r="Q123" s="1252">
        <v>0</v>
      </c>
      <c r="R123" s="1252">
        <v>0</v>
      </c>
      <c r="S123" s="1252">
        <v>0</v>
      </c>
      <c r="T123" s="1252">
        <v>0</v>
      </c>
      <c r="U123" s="1251" t="s">
        <v>116</v>
      </c>
      <c r="V123" s="1251" t="s">
        <v>564</v>
      </c>
      <c r="W123" s="1251" t="s">
        <v>290</v>
      </c>
      <c r="X123" s="1251" t="s">
        <v>1515</v>
      </c>
      <c r="Y123" s="1251">
        <v>303</v>
      </c>
    </row>
    <row r="124" spans="1:25" ht="12">
      <c r="A124" s="1251">
        <v>2019</v>
      </c>
      <c r="B124" s="1251">
        <v>25</v>
      </c>
      <c r="C124" s="1251">
        <v>100</v>
      </c>
      <c r="D124" s="1251" t="s">
        <v>1513</v>
      </c>
      <c r="E124" s="1251">
        <v>304200</v>
      </c>
      <c r="F124" s="1251" t="s">
        <v>1638</v>
      </c>
      <c r="G124" s="1252">
        <v>0</v>
      </c>
      <c r="H124" s="1252">
        <v>0</v>
      </c>
      <c r="I124" s="1252">
        <v>0</v>
      </c>
      <c r="J124" s="1252">
        <v>0</v>
      </c>
      <c r="K124" s="1252">
        <v>0</v>
      </c>
      <c r="L124" s="1252">
        <v>0</v>
      </c>
      <c r="M124" s="1252">
        <v>0</v>
      </c>
      <c r="N124" s="1252">
        <v>0</v>
      </c>
      <c r="O124" s="1252">
        <v>0</v>
      </c>
      <c r="P124" s="1252">
        <v>0</v>
      </c>
      <c r="Q124" s="1252">
        <v>0</v>
      </c>
      <c r="R124" s="1252">
        <v>0</v>
      </c>
      <c r="S124" s="1252">
        <v>0</v>
      </c>
      <c r="T124" s="1252">
        <v>0</v>
      </c>
      <c r="U124" s="1251" t="s">
        <v>116</v>
      </c>
      <c r="V124" s="1251" t="s">
        <v>564</v>
      </c>
      <c r="W124" s="1251" t="s">
        <v>290</v>
      </c>
      <c r="X124" s="1251" t="s">
        <v>1515</v>
      </c>
      <c r="Y124" s="1251">
        <v>304</v>
      </c>
    </row>
    <row r="125" spans="1:25" ht="12">
      <c r="A125" s="1251">
        <v>2019</v>
      </c>
      <c r="B125" s="1251">
        <v>25</v>
      </c>
      <c r="C125" s="1251">
        <v>100</v>
      </c>
      <c r="D125" s="1251" t="s">
        <v>1513</v>
      </c>
      <c r="E125" s="1251">
        <v>304300</v>
      </c>
      <c r="F125" s="1251" t="s">
        <v>1639</v>
      </c>
      <c r="G125" s="1252">
        <v>0</v>
      </c>
      <c r="H125" s="1252">
        <v>0</v>
      </c>
      <c r="I125" s="1252">
        <v>0</v>
      </c>
      <c r="J125" s="1252">
        <v>0</v>
      </c>
      <c r="K125" s="1252">
        <v>0</v>
      </c>
      <c r="L125" s="1252">
        <v>0</v>
      </c>
      <c r="M125" s="1252">
        <v>0</v>
      </c>
      <c r="N125" s="1252">
        <v>0</v>
      </c>
      <c r="O125" s="1252">
        <v>0</v>
      </c>
      <c r="P125" s="1252">
        <v>0</v>
      </c>
      <c r="Q125" s="1252">
        <v>0</v>
      </c>
      <c r="R125" s="1252">
        <v>0</v>
      </c>
      <c r="S125" s="1252">
        <v>0</v>
      </c>
      <c r="T125" s="1252">
        <v>0</v>
      </c>
      <c r="U125" s="1251" t="s">
        <v>116</v>
      </c>
      <c r="V125" s="1251" t="s">
        <v>564</v>
      </c>
      <c r="W125" s="1251" t="s">
        <v>290</v>
      </c>
      <c r="X125" s="1251" t="s">
        <v>1515</v>
      </c>
      <c r="Y125" s="1251">
        <v>304</v>
      </c>
    </row>
    <row r="126" spans="1:25" ht="12">
      <c r="A126" s="1251">
        <v>2019</v>
      </c>
      <c r="B126" s="1251">
        <v>25</v>
      </c>
      <c r="C126" s="1251">
        <v>100</v>
      </c>
      <c r="D126" s="1251" t="s">
        <v>1513</v>
      </c>
      <c r="E126" s="1251">
        <v>304400</v>
      </c>
      <c r="F126" s="1251" t="s">
        <v>1640</v>
      </c>
      <c r="G126" s="1252">
        <v>0</v>
      </c>
      <c r="H126" s="1252">
        <v>0</v>
      </c>
      <c r="I126" s="1252">
        <v>0</v>
      </c>
      <c r="J126" s="1252">
        <v>0</v>
      </c>
      <c r="K126" s="1252">
        <v>0</v>
      </c>
      <c r="L126" s="1252">
        <v>0</v>
      </c>
      <c r="M126" s="1252">
        <v>0</v>
      </c>
      <c r="N126" s="1252">
        <v>0</v>
      </c>
      <c r="O126" s="1252">
        <v>0</v>
      </c>
      <c r="P126" s="1252">
        <v>0</v>
      </c>
      <c r="Q126" s="1252">
        <v>0</v>
      </c>
      <c r="R126" s="1252">
        <v>0</v>
      </c>
      <c r="S126" s="1252">
        <v>0</v>
      </c>
      <c r="T126" s="1252">
        <v>0</v>
      </c>
      <c r="U126" s="1251" t="s">
        <v>116</v>
      </c>
      <c r="V126" s="1251" t="s">
        <v>564</v>
      </c>
      <c r="W126" s="1251" t="s">
        <v>290</v>
      </c>
      <c r="X126" s="1251" t="s">
        <v>1515</v>
      </c>
      <c r="Y126" s="1251">
        <v>304</v>
      </c>
    </row>
    <row r="127" spans="1:25" ht="12">
      <c r="A127" s="1251">
        <v>2019</v>
      </c>
      <c r="B127" s="1251">
        <v>25</v>
      </c>
      <c r="C127" s="1251">
        <v>100</v>
      </c>
      <c r="D127" s="1251" t="s">
        <v>1513</v>
      </c>
      <c r="E127" s="1251">
        <v>304610</v>
      </c>
      <c r="F127" s="1251" t="s">
        <v>1641</v>
      </c>
      <c r="G127" s="1252">
        <v>0</v>
      </c>
      <c r="H127" s="1252">
        <v>0</v>
      </c>
      <c r="I127" s="1252">
        <v>0</v>
      </c>
      <c r="J127" s="1252">
        <v>0</v>
      </c>
      <c r="K127" s="1252">
        <v>0</v>
      </c>
      <c r="L127" s="1252">
        <v>0</v>
      </c>
      <c r="M127" s="1252">
        <v>0</v>
      </c>
      <c r="N127" s="1252">
        <v>0</v>
      </c>
      <c r="O127" s="1252">
        <v>0</v>
      </c>
      <c r="P127" s="1252">
        <v>0</v>
      </c>
      <c r="Q127" s="1252">
        <v>0</v>
      </c>
      <c r="R127" s="1252">
        <v>0</v>
      </c>
      <c r="S127" s="1252">
        <v>0</v>
      </c>
      <c r="T127" s="1252">
        <v>0</v>
      </c>
      <c r="U127" s="1251" t="s">
        <v>116</v>
      </c>
      <c r="V127" s="1251" t="s">
        <v>564</v>
      </c>
      <c r="W127" s="1251" t="s">
        <v>290</v>
      </c>
      <c r="X127" s="1251" t="s">
        <v>1515</v>
      </c>
      <c r="Y127" s="1251">
        <v>304</v>
      </c>
    </row>
    <row r="128" spans="1:25" ht="12">
      <c r="A128" s="1251">
        <v>2019</v>
      </c>
      <c r="B128" s="1251">
        <v>25</v>
      </c>
      <c r="C128" s="1251">
        <v>100</v>
      </c>
      <c r="D128" s="1251" t="s">
        <v>1513</v>
      </c>
      <c r="E128" s="1251">
        <v>304630</v>
      </c>
      <c r="F128" s="1251" t="s">
        <v>1642</v>
      </c>
      <c r="G128" s="1252">
        <v>0</v>
      </c>
      <c r="H128" s="1252">
        <v>0</v>
      </c>
      <c r="I128" s="1252">
        <v>0</v>
      </c>
      <c r="J128" s="1252">
        <v>0</v>
      </c>
      <c r="K128" s="1252">
        <v>0</v>
      </c>
      <c r="L128" s="1252">
        <v>0</v>
      </c>
      <c r="M128" s="1252">
        <v>0</v>
      </c>
      <c r="N128" s="1252">
        <v>0</v>
      </c>
      <c r="O128" s="1252">
        <v>0</v>
      </c>
      <c r="P128" s="1252">
        <v>0</v>
      </c>
      <c r="Q128" s="1252">
        <v>0</v>
      </c>
      <c r="R128" s="1252">
        <v>0</v>
      </c>
      <c r="S128" s="1252">
        <v>0</v>
      </c>
      <c r="T128" s="1252">
        <v>0</v>
      </c>
      <c r="U128" s="1251" t="s">
        <v>116</v>
      </c>
      <c r="V128" s="1251" t="s">
        <v>564</v>
      </c>
      <c r="W128" s="1251" t="s">
        <v>290</v>
      </c>
      <c r="X128" s="1251" t="s">
        <v>1515</v>
      </c>
      <c r="Y128" s="1251">
        <v>304</v>
      </c>
    </row>
    <row r="129" spans="1:25" ht="12">
      <c r="A129" s="1251">
        <v>2019</v>
      </c>
      <c r="B129" s="1251">
        <v>25</v>
      </c>
      <c r="C129" s="1251">
        <v>100</v>
      </c>
      <c r="D129" s="1251" t="s">
        <v>1513</v>
      </c>
      <c r="E129" s="1251">
        <v>307000</v>
      </c>
      <c r="F129" s="1251" t="s">
        <v>1643</v>
      </c>
      <c r="G129" s="1252">
        <v>0</v>
      </c>
      <c r="H129" s="1252">
        <v>0</v>
      </c>
      <c r="I129" s="1252">
        <v>0</v>
      </c>
      <c r="J129" s="1252">
        <v>0</v>
      </c>
      <c r="K129" s="1252">
        <v>0</v>
      </c>
      <c r="L129" s="1252">
        <v>0</v>
      </c>
      <c r="M129" s="1252">
        <v>0</v>
      </c>
      <c r="N129" s="1252">
        <v>0</v>
      </c>
      <c r="O129" s="1252">
        <v>0</v>
      </c>
      <c r="P129" s="1252">
        <v>0</v>
      </c>
      <c r="Q129" s="1252">
        <v>0</v>
      </c>
      <c r="R129" s="1252">
        <v>0</v>
      </c>
      <c r="S129" s="1252">
        <v>0</v>
      </c>
      <c r="T129" s="1252">
        <v>0</v>
      </c>
      <c r="U129" s="1251" t="s">
        <v>116</v>
      </c>
      <c r="V129" s="1251" t="s">
        <v>564</v>
      </c>
      <c r="W129" s="1251" t="s">
        <v>290</v>
      </c>
      <c r="X129" s="1251" t="s">
        <v>1515</v>
      </c>
      <c r="Y129" s="1251">
        <v>307</v>
      </c>
    </row>
    <row r="130" spans="1:25" ht="12">
      <c r="A130" s="1251">
        <v>2019</v>
      </c>
      <c r="B130" s="1251">
        <v>25</v>
      </c>
      <c r="C130" s="1251">
        <v>100</v>
      </c>
      <c r="D130" s="1251" t="s">
        <v>1513</v>
      </c>
      <c r="E130" s="1251">
        <v>309000</v>
      </c>
      <c r="F130" s="1251" t="s">
        <v>1644</v>
      </c>
      <c r="G130" s="1252">
        <v>0</v>
      </c>
      <c r="H130" s="1252">
        <v>0</v>
      </c>
      <c r="I130" s="1252">
        <v>0</v>
      </c>
      <c r="J130" s="1252">
        <v>0</v>
      </c>
      <c r="K130" s="1252">
        <v>0</v>
      </c>
      <c r="L130" s="1252">
        <v>0</v>
      </c>
      <c r="M130" s="1252">
        <v>0</v>
      </c>
      <c r="N130" s="1252">
        <v>0</v>
      </c>
      <c r="O130" s="1252">
        <v>0</v>
      </c>
      <c r="P130" s="1252">
        <v>0</v>
      </c>
      <c r="Q130" s="1252">
        <v>0</v>
      </c>
      <c r="R130" s="1252">
        <v>0</v>
      </c>
      <c r="S130" s="1252">
        <v>0</v>
      </c>
      <c r="T130" s="1252">
        <v>0</v>
      </c>
      <c r="U130" s="1251" t="s">
        <v>116</v>
      </c>
      <c r="V130" s="1251" t="s">
        <v>564</v>
      </c>
      <c r="W130" s="1251" t="s">
        <v>290</v>
      </c>
      <c r="X130" s="1251" t="s">
        <v>1515</v>
      </c>
      <c r="Y130" s="1251">
        <v>309</v>
      </c>
    </row>
    <row r="131" spans="1:25" ht="12">
      <c r="A131" s="1251">
        <v>2019</v>
      </c>
      <c r="B131" s="1251">
        <v>25</v>
      </c>
      <c r="C131" s="1251">
        <v>100</v>
      </c>
      <c r="D131" s="1251" t="s">
        <v>1513</v>
      </c>
      <c r="E131" s="1251">
        <v>310000</v>
      </c>
      <c r="F131" s="1251" t="s">
        <v>1645</v>
      </c>
      <c r="G131" s="1252">
        <v>0</v>
      </c>
      <c r="H131" s="1252">
        <v>0</v>
      </c>
      <c r="I131" s="1252">
        <v>0</v>
      </c>
      <c r="J131" s="1252">
        <v>0</v>
      </c>
      <c r="K131" s="1252">
        <v>0</v>
      </c>
      <c r="L131" s="1252">
        <v>0</v>
      </c>
      <c r="M131" s="1252">
        <v>0</v>
      </c>
      <c r="N131" s="1252">
        <v>0</v>
      </c>
      <c r="O131" s="1252">
        <v>0</v>
      </c>
      <c r="P131" s="1252">
        <v>0</v>
      </c>
      <c r="Q131" s="1252">
        <v>0</v>
      </c>
      <c r="R131" s="1252">
        <v>0</v>
      </c>
      <c r="S131" s="1252">
        <v>0</v>
      </c>
      <c r="T131" s="1252">
        <v>0</v>
      </c>
      <c r="U131" s="1251" t="s">
        <v>116</v>
      </c>
      <c r="V131" s="1251" t="s">
        <v>564</v>
      </c>
      <c r="W131" s="1251" t="s">
        <v>290</v>
      </c>
      <c r="X131" s="1251" t="s">
        <v>1515</v>
      </c>
      <c r="Y131" s="1251">
        <v>310</v>
      </c>
    </row>
    <row r="132" spans="1:25" ht="12">
      <c r="A132" s="1251">
        <v>2019</v>
      </c>
      <c r="B132" s="1251">
        <v>25</v>
      </c>
      <c r="C132" s="1251">
        <v>100</v>
      </c>
      <c r="D132" s="1251" t="s">
        <v>1513</v>
      </c>
      <c r="E132" s="1251">
        <v>311000</v>
      </c>
      <c r="F132" s="1251" t="s">
        <v>1646</v>
      </c>
      <c r="G132" s="1252">
        <v>0</v>
      </c>
      <c r="H132" s="1252">
        <v>0</v>
      </c>
      <c r="I132" s="1252">
        <v>0</v>
      </c>
      <c r="J132" s="1252">
        <v>0</v>
      </c>
      <c r="K132" s="1252">
        <v>0</v>
      </c>
      <c r="L132" s="1252">
        <v>0</v>
      </c>
      <c r="M132" s="1252">
        <v>0</v>
      </c>
      <c r="N132" s="1252">
        <v>0</v>
      </c>
      <c r="O132" s="1252">
        <v>0</v>
      </c>
      <c r="P132" s="1252">
        <v>0</v>
      </c>
      <c r="Q132" s="1252">
        <v>0</v>
      </c>
      <c r="R132" s="1252">
        <v>0</v>
      </c>
      <c r="S132" s="1252">
        <v>0</v>
      </c>
      <c r="T132" s="1252">
        <v>0</v>
      </c>
      <c r="U132" s="1251" t="s">
        <v>116</v>
      </c>
      <c r="V132" s="1251" t="s">
        <v>564</v>
      </c>
      <c r="W132" s="1251" t="s">
        <v>290</v>
      </c>
      <c r="X132" s="1251" t="s">
        <v>1515</v>
      </c>
      <c r="Y132" s="1251">
        <v>311</v>
      </c>
    </row>
    <row r="133" spans="1:25" ht="12">
      <c r="A133" s="1251">
        <v>2019</v>
      </c>
      <c r="B133" s="1251">
        <v>25</v>
      </c>
      <c r="C133" s="1251">
        <v>100</v>
      </c>
      <c r="D133" s="1251" t="s">
        <v>1513</v>
      </c>
      <c r="E133" s="1251">
        <v>311400</v>
      </c>
      <c r="F133" s="1251" t="s">
        <v>1647</v>
      </c>
      <c r="G133" s="1252">
        <v>0</v>
      </c>
      <c r="H133" s="1252">
        <v>0</v>
      </c>
      <c r="I133" s="1252">
        <v>0</v>
      </c>
      <c r="J133" s="1252">
        <v>0</v>
      </c>
      <c r="K133" s="1252">
        <v>0</v>
      </c>
      <c r="L133" s="1252">
        <v>0</v>
      </c>
      <c r="M133" s="1252">
        <v>0</v>
      </c>
      <c r="N133" s="1252">
        <v>0</v>
      </c>
      <c r="O133" s="1252">
        <v>0</v>
      </c>
      <c r="P133" s="1252">
        <v>0</v>
      </c>
      <c r="Q133" s="1252">
        <v>0</v>
      </c>
      <c r="R133" s="1252">
        <v>0</v>
      </c>
      <c r="S133" s="1252">
        <v>0</v>
      </c>
      <c r="T133" s="1252">
        <v>0</v>
      </c>
      <c r="U133" s="1251" t="s">
        <v>116</v>
      </c>
      <c r="V133" s="1251" t="s">
        <v>564</v>
      </c>
      <c r="W133" s="1251" t="s">
        <v>290</v>
      </c>
      <c r="X133" s="1251" t="s">
        <v>1515</v>
      </c>
      <c r="Y133" s="1251">
        <v>311</v>
      </c>
    </row>
    <row r="134" spans="1:25" ht="12">
      <c r="A134" s="1251">
        <v>2019</v>
      </c>
      <c r="B134" s="1251">
        <v>25</v>
      </c>
      <c r="C134" s="1251">
        <v>100</v>
      </c>
      <c r="D134" s="1251" t="s">
        <v>1513</v>
      </c>
      <c r="E134" s="1251">
        <v>320000</v>
      </c>
      <c r="F134" s="1251" t="s">
        <v>1648</v>
      </c>
      <c r="G134" s="1252">
        <v>0</v>
      </c>
      <c r="H134" s="1252">
        <v>0</v>
      </c>
      <c r="I134" s="1252">
        <v>0</v>
      </c>
      <c r="J134" s="1252">
        <v>0</v>
      </c>
      <c r="K134" s="1252">
        <v>0</v>
      </c>
      <c r="L134" s="1252">
        <v>0</v>
      </c>
      <c r="M134" s="1252">
        <v>0</v>
      </c>
      <c r="N134" s="1252">
        <v>0</v>
      </c>
      <c r="O134" s="1252">
        <v>0</v>
      </c>
      <c r="P134" s="1252">
        <v>0</v>
      </c>
      <c r="Q134" s="1252">
        <v>0</v>
      </c>
      <c r="R134" s="1252">
        <v>0</v>
      </c>
      <c r="S134" s="1252">
        <v>0</v>
      </c>
      <c r="T134" s="1252">
        <v>0</v>
      </c>
      <c r="U134" s="1251" t="s">
        <v>116</v>
      </c>
      <c r="V134" s="1251" t="s">
        <v>564</v>
      </c>
      <c r="W134" s="1251" t="s">
        <v>290</v>
      </c>
      <c r="X134" s="1251" t="s">
        <v>1515</v>
      </c>
      <c r="Y134" s="1251">
        <v>320</v>
      </c>
    </row>
    <row r="135" spans="1:25" ht="12">
      <c r="A135" s="1251">
        <v>2019</v>
      </c>
      <c r="B135" s="1251">
        <v>25</v>
      </c>
      <c r="C135" s="1251">
        <v>100</v>
      </c>
      <c r="D135" s="1251" t="s">
        <v>1513</v>
      </c>
      <c r="E135" s="1251">
        <v>330000</v>
      </c>
      <c r="F135" s="1251" t="s">
        <v>1649</v>
      </c>
      <c r="G135" s="1252">
        <v>0</v>
      </c>
      <c r="H135" s="1252">
        <v>0</v>
      </c>
      <c r="I135" s="1252">
        <v>0</v>
      </c>
      <c r="J135" s="1252">
        <v>0</v>
      </c>
      <c r="K135" s="1252">
        <v>0</v>
      </c>
      <c r="L135" s="1252">
        <v>0</v>
      </c>
      <c r="M135" s="1252">
        <v>0</v>
      </c>
      <c r="N135" s="1252">
        <v>0</v>
      </c>
      <c r="O135" s="1252">
        <v>0</v>
      </c>
      <c r="P135" s="1252">
        <v>0</v>
      </c>
      <c r="Q135" s="1252">
        <v>0</v>
      </c>
      <c r="R135" s="1252">
        <v>0</v>
      </c>
      <c r="S135" s="1252">
        <v>0</v>
      </c>
      <c r="T135" s="1252">
        <v>0</v>
      </c>
      <c r="U135" s="1251" t="s">
        <v>116</v>
      </c>
      <c r="V135" s="1251" t="s">
        <v>564</v>
      </c>
      <c r="W135" s="1251" t="s">
        <v>290</v>
      </c>
      <c r="X135" s="1251" t="s">
        <v>1515</v>
      </c>
      <c r="Y135" s="1251">
        <v>330</v>
      </c>
    </row>
    <row r="136" spans="1:25" ht="12">
      <c r="A136" s="1251">
        <v>2019</v>
      </c>
      <c r="B136" s="1251">
        <v>25</v>
      </c>
      <c r="C136" s="1251">
        <v>100</v>
      </c>
      <c r="D136" s="1251" t="s">
        <v>1513</v>
      </c>
      <c r="E136" s="1251">
        <v>331000</v>
      </c>
      <c r="F136" s="1251" t="s">
        <v>1650</v>
      </c>
      <c r="G136" s="1252">
        <v>0</v>
      </c>
      <c r="H136" s="1252">
        <v>0</v>
      </c>
      <c r="I136" s="1252">
        <v>0</v>
      </c>
      <c r="J136" s="1252">
        <v>0</v>
      </c>
      <c r="K136" s="1252">
        <v>0</v>
      </c>
      <c r="L136" s="1252">
        <v>0</v>
      </c>
      <c r="M136" s="1252">
        <v>0</v>
      </c>
      <c r="N136" s="1252">
        <v>0</v>
      </c>
      <c r="O136" s="1252">
        <v>0</v>
      </c>
      <c r="P136" s="1252">
        <v>0</v>
      </c>
      <c r="Q136" s="1252">
        <v>0</v>
      </c>
      <c r="R136" s="1252">
        <v>0</v>
      </c>
      <c r="S136" s="1252">
        <v>0</v>
      </c>
      <c r="T136" s="1252">
        <v>0</v>
      </c>
      <c r="U136" s="1251" t="s">
        <v>116</v>
      </c>
      <c r="V136" s="1251" t="s">
        <v>564</v>
      </c>
      <c r="W136" s="1251" t="s">
        <v>290</v>
      </c>
      <c r="X136" s="1251" t="s">
        <v>1515</v>
      </c>
      <c r="Y136" s="1251">
        <v>331</v>
      </c>
    </row>
    <row r="137" spans="1:25" ht="12">
      <c r="A137" s="1251">
        <v>2019</v>
      </c>
      <c r="B137" s="1251">
        <v>25</v>
      </c>
      <c r="C137" s="1251">
        <v>100</v>
      </c>
      <c r="D137" s="1251" t="s">
        <v>1513</v>
      </c>
      <c r="E137" s="1251">
        <v>333000</v>
      </c>
      <c r="F137" s="1251" t="s">
        <v>1651</v>
      </c>
      <c r="G137" s="1252">
        <v>0</v>
      </c>
      <c r="H137" s="1252">
        <v>0</v>
      </c>
      <c r="I137" s="1252">
        <v>0</v>
      </c>
      <c r="J137" s="1252">
        <v>0</v>
      </c>
      <c r="K137" s="1252">
        <v>0</v>
      </c>
      <c r="L137" s="1252">
        <v>0</v>
      </c>
      <c r="M137" s="1252">
        <v>0</v>
      </c>
      <c r="N137" s="1252">
        <v>0</v>
      </c>
      <c r="O137" s="1252">
        <v>0</v>
      </c>
      <c r="P137" s="1252">
        <v>0</v>
      </c>
      <c r="Q137" s="1252">
        <v>0</v>
      </c>
      <c r="R137" s="1252">
        <v>0</v>
      </c>
      <c r="S137" s="1252">
        <v>0</v>
      </c>
      <c r="T137" s="1252">
        <v>0</v>
      </c>
      <c r="U137" s="1251" t="s">
        <v>116</v>
      </c>
      <c r="V137" s="1251" t="s">
        <v>564</v>
      </c>
      <c r="W137" s="1251" t="s">
        <v>290</v>
      </c>
      <c r="X137" s="1251" t="s">
        <v>1515</v>
      </c>
      <c r="Y137" s="1251">
        <v>333</v>
      </c>
    </row>
    <row r="138" spans="1:25" ht="12">
      <c r="A138" s="1251">
        <v>2019</v>
      </c>
      <c r="B138" s="1251">
        <v>25</v>
      </c>
      <c r="C138" s="1251">
        <v>100</v>
      </c>
      <c r="D138" s="1251" t="s">
        <v>1513</v>
      </c>
      <c r="E138" s="1251">
        <v>334400</v>
      </c>
      <c r="F138" s="1251" t="s">
        <v>1652</v>
      </c>
      <c r="G138" s="1252">
        <v>0</v>
      </c>
      <c r="H138" s="1252">
        <v>0</v>
      </c>
      <c r="I138" s="1252">
        <v>0</v>
      </c>
      <c r="J138" s="1252">
        <v>0</v>
      </c>
      <c r="K138" s="1252">
        <v>0</v>
      </c>
      <c r="L138" s="1252">
        <v>0</v>
      </c>
      <c r="M138" s="1252">
        <v>0</v>
      </c>
      <c r="N138" s="1252">
        <v>0</v>
      </c>
      <c r="O138" s="1252">
        <v>0</v>
      </c>
      <c r="P138" s="1252">
        <v>0</v>
      </c>
      <c r="Q138" s="1252">
        <v>0</v>
      </c>
      <c r="R138" s="1252">
        <v>0</v>
      </c>
      <c r="S138" s="1252">
        <v>0</v>
      </c>
      <c r="T138" s="1252">
        <v>0</v>
      </c>
      <c r="U138" s="1251" t="s">
        <v>116</v>
      </c>
      <c r="V138" s="1251" t="s">
        <v>564</v>
      </c>
      <c r="W138" s="1251" t="s">
        <v>290</v>
      </c>
      <c r="X138" s="1251" t="s">
        <v>1515</v>
      </c>
      <c r="Y138" s="1251">
        <v>334</v>
      </c>
    </row>
    <row r="139" spans="1:25" ht="12">
      <c r="A139" s="1251">
        <v>2019</v>
      </c>
      <c r="B139" s="1251">
        <v>25</v>
      </c>
      <c r="C139" s="1251">
        <v>100</v>
      </c>
      <c r="D139" s="1251" t="s">
        <v>1513</v>
      </c>
      <c r="E139" s="1251">
        <v>334700</v>
      </c>
      <c r="F139" s="1251" t="s">
        <v>1653</v>
      </c>
      <c r="G139" s="1252">
        <v>0</v>
      </c>
      <c r="H139" s="1252">
        <v>0</v>
      </c>
      <c r="I139" s="1252">
        <v>0</v>
      </c>
      <c r="J139" s="1252">
        <v>0</v>
      </c>
      <c r="K139" s="1252">
        <v>0</v>
      </c>
      <c r="L139" s="1252">
        <v>0</v>
      </c>
      <c r="M139" s="1252">
        <v>0</v>
      </c>
      <c r="N139" s="1252">
        <v>0</v>
      </c>
      <c r="O139" s="1252">
        <v>0</v>
      </c>
      <c r="P139" s="1252">
        <v>0</v>
      </c>
      <c r="Q139" s="1252">
        <v>0</v>
      </c>
      <c r="R139" s="1252">
        <v>0</v>
      </c>
      <c r="S139" s="1252">
        <v>0</v>
      </c>
      <c r="T139" s="1252">
        <v>0</v>
      </c>
      <c r="U139" s="1251" t="s">
        <v>116</v>
      </c>
      <c r="V139" s="1251" t="s">
        <v>564</v>
      </c>
      <c r="W139" s="1251" t="s">
        <v>290</v>
      </c>
      <c r="X139" s="1251" t="s">
        <v>1515</v>
      </c>
      <c r="Y139" s="1251">
        <v>334</v>
      </c>
    </row>
    <row r="140" spans="1:25" ht="12">
      <c r="A140" s="1251">
        <v>2019</v>
      </c>
      <c r="B140" s="1251">
        <v>25</v>
      </c>
      <c r="C140" s="1251">
        <v>100</v>
      </c>
      <c r="D140" s="1251" t="s">
        <v>1513</v>
      </c>
      <c r="E140" s="1251">
        <v>334800</v>
      </c>
      <c r="F140" s="1251" t="s">
        <v>1654</v>
      </c>
      <c r="G140" s="1252">
        <v>0</v>
      </c>
      <c r="H140" s="1252">
        <v>0</v>
      </c>
      <c r="I140" s="1252">
        <v>0</v>
      </c>
      <c r="J140" s="1252">
        <v>0</v>
      </c>
      <c r="K140" s="1252">
        <v>0</v>
      </c>
      <c r="L140" s="1252">
        <v>0</v>
      </c>
      <c r="M140" s="1252">
        <v>0</v>
      </c>
      <c r="N140" s="1252">
        <v>0</v>
      </c>
      <c r="O140" s="1252">
        <v>0</v>
      </c>
      <c r="P140" s="1252">
        <v>0</v>
      </c>
      <c r="Q140" s="1252">
        <v>0</v>
      </c>
      <c r="R140" s="1252">
        <v>0</v>
      </c>
      <c r="S140" s="1252">
        <v>0</v>
      </c>
      <c r="T140" s="1252">
        <v>0</v>
      </c>
      <c r="U140" s="1251" t="s">
        <v>116</v>
      </c>
      <c r="V140" s="1251" t="s">
        <v>564</v>
      </c>
      <c r="W140" s="1251" t="s">
        <v>290</v>
      </c>
      <c r="X140" s="1251" t="s">
        <v>1515</v>
      </c>
      <c r="Y140" s="1251">
        <v>334</v>
      </c>
    </row>
    <row r="141" spans="1:25" ht="12">
      <c r="A141" s="1251">
        <v>2019</v>
      </c>
      <c r="B141" s="1251">
        <v>25</v>
      </c>
      <c r="C141" s="1251">
        <v>100</v>
      </c>
      <c r="D141" s="1251" t="s">
        <v>1513</v>
      </c>
      <c r="E141" s="1251">
        <v>334900</v>
      </c>
      <c r="F141" s="1251" t="s">
        <v>1655</v>
      </c>
      <c r="G141" s="1252">
        <v>0</v>
      </c>
      <c r="H141" s="1252">
        <v>0</v>
      </c>
      <c r="I141" s="1252">
        <v>0</v>
      </c>
      <c r="J141" s="1252">
        <v>0</v>
      </c>
      <c r="K141" s="1252">
        <v>0</v>
      </c>
      <c r="L141" s="1252">
        <v>0</v>
      </c>
      <c r="M141" s="1252">
        <v>0</v>
      </c>
      <c r="N141" s="1252">
        <v>0</v>
      </c>
      <c r="O141" s="1252">
        <v>0</v>
      </c>
      <c r="P141" s="1252">
        <v>0</v>
      </c>
      <c r="Q141" s="1252">
        <v>0</v>
      </c>
      <c r="R141" s="1252">
        <v>0</v>
      </c>
      <c r="S141" s="1252">
        <v>0</v>
      </c>
      <c r="T141" s="1252">
        <v>0</v>
      </c>
      <c r="U141" s="1251" t="s">
        <v>116</v>
      </c>
      <c r="V141" s="1251" t="s">
        <v>564</v>
      </c>
      <c r="W141" s="1251" t="s">
        <v>290</v>
      </c>
      <c r="X141" s="1251" t="s">
        <v>1515</v>
      </c>
      <c r="Y141" s="1251">
        <v>334</v>
      </c>
    </row>
    <row r="142" spans="1:25" ht="12">
      <c r="A142" s="1251">
        <v>2019</v>
      </c>
      <c r="B142" s="1251">
        <v>25</v>
      </c>
      <c r="C142" s="1251">
        <v>100</v>
      </c>
      <c r="D142" s="1251" t="s">
        <v>1513</v>
      </c>
      <c r="E142" s="1251">
        <v>335000</v>
      </c>
      <c r="F142" s="1251" t="s">
        <v>1656</v>
      </c>
      <c r="G142" s="1252">
        <v>0</v>
      </c>
      <c r="H142" s="1252">
        <v>0</v>
      </c>
      <c r="I142" s="1252">
        <v>0</v>
      </c>
      <c r="J142" s="1252">
        <v>0</v>
      </c>
      <c r="K142" s="1252">
        <v>0</v>
      </c>
      <c r="L142" s="1252">
        <v>0</v>
      </c>
      <c r="M142" s="1252">
        <v>0</v>
      </c>
      <c r="N142" s="1252">
        <v>0</v>
      </c>
      <c r="O142" s="1252">
        <v>0</v>
      </c>
      <c r="P142" s="1252">
        <v>0</v>
      </c>
      <c r="Q142" s="1252">
        <v>0</v>
      </c>
      <c r="R142" s="1252">
        <v>0</v>
      </c>
      <c r="S142" s="1252">
        <v>0</v>
      </c>
      <c r="T142" s="1252">
        <v>0</v>
      </c>
      <c r="U142" s="1251" t="s">
        <v>116</v>
      </c>
      <c r="V142" s="1251" t="s">
        <v>564</v>
      </c>
      <c r="W142" s="1251" t="s">
        <v>290</v>
      </c>
      <c r="X142" s="1251" t="s">
        <v>1515</v>
      </c>
      <c r="Y142" s="1251">
        <v>335</v>
      </c>
    </row>
    <row r="143" spans="1:25" ht="12">
      <c r="A143" s="1251">
        <v>2019</v>
      </c>
      <c r="B143" s="1251">
        <v>25</v>
      </c>
      <c r="C143" s="1251">
        <v>100</v>
      </c>
      <c r="D143" s="1251" t="s">
        <v>1513</v>
      </c>
      <c r="E143" s="1251">
        <v>336000</v>
      </c>
      <c r="F143" s="1251" t="s">
        <v>1657</v>
      </c>
      <c r="G143" s="1252">
        <v>0</v>
      </c>
      <c r="H143" s="1252">
        <v>0</v>
      </c>
      <c r="I143" s="1252">
        <v>0</v>
      </c>
      <c r="J143" s="1252">
        <v>0</v>
      </c>
      <c r="K143" s="1252">
        <v>0</v>
      </c>
      <c r="L143" s="1252">
        <v>0</v>
      </c>
      <c r="M143" s="1252">
        <v>0</v>
      </c>
      <c r="N143" s="1252">
        <v>0</v>
      </c>
      <c r="O143" s="1252">
        <v>0</v>
      </c>
      <c r="P143" s="1252">
        <v>0</v>
      </c>
      <c r="Q143" s="1252">
        <v>0</v>
      </c>
      <c r="R143" s="1252">
        <v>0</v>
      </c>
      <c r="S143" s="1252">
        <v>0</v>
      </c>
      <c r="T143" s="1252">
        <v>0</v>
      </c>
      <c r="U143" s="1251" t="s">
        <v>116</v>
      </c>
      <c r="V143" s="1251" t="s">
        <v>564</v>
      </c>
      <c r="W143" s="1251" t="s">
        <v>290</v>
      </c>
      <c r="X143" s="1251" t="s">
        <v>1515</v>
      </c>
      <c r="Y143" s="1251">
        <v>336</v>
      </c>
    </row>
    <row r="144" spans="1:25" ht="12">
      <c r="A144" s="1251">
        <v>2019</v>
      </c>
      <c r="B144" s="1251">
        <v>25</v>
      </c>
      <c r="C144" s="1251">
        <v>100</v>
      </c>
      <c r="D144" s="1251" t="s">
        <v>1513</v>
      </c>
      <c r="E144" s="1251">
        <v>339200</v>
      </c>
      <c r="F144" s="1251" t="s">
        <v>1658</v>
      </c>
      <c r="G144" s="1252">
        <v>0</v>
      </c>
      <c r="H144" s="1252">
        <v>0</v>
      </c>
      <c r="I144" s="1252">
        <v>0</v>
      </c>
      <c r="J144" s="1252">
        <v>0</v>
      </c>
      <c r="K144" s="1252">
        <v>0</v>
      </c>
      <c r="L144" s="1252">
        <v>0</v>
      </c>
      <c r="M144" s="1252">
        <v>0</v>
      </c>
      <c r="N144" s="1252">
        <v>0</v>
      </c>
      <c r="O144" s="1252">
        <v>0</v>
      </c>
      <c r="P144" s="1252">
        <v>0</v>
      </c>
      <c r="Q144" s="1252">
        <v>0</v>
      </c>
      <c r="R144" s="1252">
        <v>0</v>
      </c>
      <c r="S144" s="1252">
        <v>0</v>
      </c>
      <c r="T144" s="1252">
        <v>0</v>
      </c>
      <c r="U144" s="1251" t="s">
        <v>116</v>
      </c>
      <c r="V144" s="1251" t="s">
        <v>564</v>
      </c>
      <c r="W144" s="1251" t="s">
        <v>290</v>
      </c>
      <c r="X144" s="1251" t="s">
        <v>1515</v>
      </c>
      <c r="Y144" s="1251">
        <v>339</v>
      </c>
    </row>
    <row r="145" spans="1:25" ht="12">
      <c r="A145" s="1251">
        <v>2019</v>
      </c>
      <c r="B145" s="1251">
        <v>25</v>
      </c>
      <c r="C145" s="1251">
        <v>100</v>
      </c>
      <c r="D145" s="1251" t="s">
        <v>1513</v>
      </c>
      <c r="E145" s="1251">
        <v>339400</v>
      </c>
      <c r="F145" s="1251" t="s">
        <v>1659</v>
      </c>
      <c r="G145" s="1252">
        <v>0</v>
      </c>
      <c r="H145" s="1252">
        <v>0</v>
      </c>
      <c r="I145" s="1252">
        <v>0</v>
      </c>
      <c r="J145" s="1252">
        <v>0</v>
      </c>
      <c r="K145" s="1252">
        <v>0</v>
      </c>
      <c r="L145" s="1252">
        <v>0</v>
      </c>
      <c r="M145" s="1252">
        <v>0</v>
      </c>
      <c r="N145" s="1252">
        <v>0</v>
      </c>
      <c r="O145" s="1252">
        <v>0</v>
      </c>
      <c r="P145" s="1252">
        <v>0</v>
      </c>
      <c r="Q145" s="1252">
        <v>0</v>
      </c>
      <c r="R145" s="1252">
        <v>0</v>
      </c>
      <c r="S145" s="1252">
        <v>0</v>
      </c>
      <c r="T145" s="1252">
        <v>0</v>
      </c>
      <c r="U145" s="1251" t="s">
        <v>116</v>
      </c>
      <c r="V145" s="1251" t="s">
        <v>564</v>
      </c>
      <c r="W145" s="1251" t="s">
        <v>290</v>
      </c>
      <c r="X145" s="1251" t="s">
        <v>1515</v>
      </c>
      <c r="Y145" s="1251">
        <v>339</v>
      </c>
    </row>
    <row r="146" spans="1:25" ht="12">
      <c r="A146" s="1251">
        <v>2019</v>
      </c>
      <c r="B146" s="1251">
        <v>25</v>
      </c>
      <c r="C146" s="1251">
        <v>100</v>
      </c>
      <c r="D146" s="1251" t="s">
        <v>1513</v>
      </c>
      <c r="E146" s="1251">
        <v>340000</v>
      </c>
      <c r="F146" s="1251" t="s">
        <v>1660</v>
      </c>
      <c r="G146" s="1252">
        <v>0</v>
      </c>
      <c r="H146" s="1252">
        <v>0</v>
      </c>
      <c r="I146" s="1252">
        <v>0</v>
      </c>
      <c r="J146" s="1252">
        <v>0</v>
      </c>
      <c r="K146" s="1252">
        <v>0</v>
      </c>
      <c r="L146" s="1252">
        <v>0</v>
      </c>
      <c r="M146" s="1252">
        <v>0</v>
      </c>
      <c r="N146" s="1252">
        <v>0</v>
      </c>
      <c r="O146" s="1252">
        <v>0</v>
      </c>
      <c r="P146" s="1252">
        <v>0</v>
      </c>
      <c r="Q146" s="1252">
        <v>0</v>
      </c>
      <c r="R146" s="1252">
        <v>0</v>
      </c>
      <c r="S146" s="1252">
        <v>0</v>
      </c>
      <c r="T146" s="1252">
        <v>0</v>
      </c>
      <c r="U146" s="1251" t="s">
        <v>116</v>
      </c>
      <c r="V146" s="1251" t="s">
        <v>564</v>
      </c>
      <c r="W146" s="1251" t="s">
        <v>290</v>
      </c>
      <c r="X146" s="1251" t="s">
        <v>1515</v>
      </c>
      <c r="Y146" s="1251">
        <v>340</v>
      </c>
    </row>
    <row r="147" spans="1:25" ht="12">
      <c r="A147" s="1251">
        <v>2019</v>
      </c>
      <c r="B147" s="1251">
        <v>25</v>
      </c>
      <c r="C147" s="1251">
        <v>100</v>
      </c>
      <c r="D147" s="1251" t="s">
        <v>1513</v>
      </c>
      <c r="E147" s="1251">
        <v>341100</v>
      </c>
      <c r="F147" s="1251" t="s">
        <v>1661</v>
      </c>
      <c r="G147" s="1252">
        <v>0</v>
      </c>
      <c r="H147" s="1252">
        <v>0</v>
      </c>
      <c r="I147" s="1252">
        <v>0</v>
      </c>
      <c r="J147" s="1252">
        <v>0</v>
      </c>
      <c r="K147" s="1252">
        <v>0</v>
      </c>
      <c r="L147" s="1252">
        <v>0</v>
      </c>
      <c r="M147" s="1252">
        <v>0</v>
      </c>
      <c r="N147" s="1252">
        <v>0</v>
      </c>
      <c r="O147" s="1252">
        <v>0</v>
      </c>
      <c r="P147" s="1252">
        <v>0</v>
      </c>
      <c r="Q147" s="1252">
        <v>0</v>
      </c>
      <c r="R147" s="1252">
        <v>0</v>
      </c>
      <c r="S147" s="1252">
        <v>0</v>
      </c>
      <c r="T147" s="1252">
        <v>0</v>
      </c>
      <c r="U147" s="1251" t="s">
        <v>116</v>
      </c>
      <c r="V147" s="1251" t="s">
        <v>564</v>
      </c>
      <c r="W147" s="1251" t="s">
        <v>290</v>
      </c>
      <c r="X147" s="1251" t="s">
        <v>1515</v>
      </c>
      <c r="Y147" s="1251">
        <v>341</v>
      </c>
    </row>
    <row r="148" spans="1:25" ht="12">
      <c r="A148" s="1251">
        <v>2019</v>
      </c>
      <c r="B148" s="1251">
        <v>25</v>
      </c>
      <c r="C148" s="1251">
        <v>100</v>
      </c>
      <c r="D148" s="1251" t="s">
        <v>1513</v>
      </c>
      <c r="E148" s="1251">
        <v>342000</v>
      </c>
      <c r="F148" s="1251" t="s">
        <v>1662</v>
      </c>
      <c r="G148" s="1252">
        <v>0</v>
      </c>
      <c r="H148" s="1252">
        <v>0</v>
      </c>
      <c r="I148" s="1252">
        <v>0</v>
      </c>
      <c r="J148" s="1252">
        <v>0</v>
      </c>
      <c r="K148" s="1252">
        <v>0</v>
      </c>
      <c r="L148" s="1252">
        <v>0</v>
      </c>
      <c r="M148" s="1252">
        <v>0</v>
      </c>
      <c r="N148" s="1252">
        <v>0</v>
      </c>
      <c r="O148" s="1252">
        <v>0</v>
      </c>
      <c r="P148" s="1252">
        <v>0</v>
      </c>
      <c r="Q148" s="1252">
        <v>0</v>
      </c>
      <c r="R148" s="1252">
        <v>0</v>
      </c>
      <c r="S148" s="1252">
        <v>0</v>
      </c>
      <c r="T148" s="1252">
        <v>0</v>
      </c>
      <c r="U148" s="1251" t="s">
        <v>116</v>
      </c>
      <c r="V148" s="1251" t="s">
        <v>564</v>
      </c>
      <c r="W148" s="1251" t="s">
        <v>290</v>
      </c>
      <c r="X148" s="1251" t="s">
        <v>1515</v>
      </c>
      <c r="Y148" s="1251">
        <v>342</v>
      </c>
    </row>
    <row r="149" spans="1:25" ht="12">
      <c r="A149" s="1251">
        <v>2019</v>
      </c>
      <c r="B149" s="1251">
        <v>25</v>
      </c>
      <c r="C149" s="1251">
        <v>100</v>
      </c>
      <c r="D149" s="1251" t="s">
        <v>1513</v>
      </c>
      <c r="E149" s="1251">
        <v>343000</v>
      </c>
      <c r="F149" s="1251" t="s">
        <v>1663</v>
      </c>
      <c r="G149" s="1252">
        <v>0</v>
      </c>
      <c r="H149" s="1252">
        <v>0</v>
      </c>
      <c r="I149" s="1252">
        <v>0</v>
      </c>
      <c r="J149" s="1252">
        <v>0</v>
      </c>
      <c r="K149" s="1252">
        <v>0</v>
      </c>
      <c r="L149" s="1252">
        <v>0</v>
      </c>
      <c r="M149" s="1252">
        <v>0</v>
      </c>
      <c r="N149" s="1252">
        <v>0</v>
      </c>
      <c r="O149" s="1252">
        <v>0</v>
      </c>
      <c r="P149" s="1252">
        <v>0</v>
      </c>
      <c r="Q149" s="1252">
        <v>0</v>
      </c>
      <c r="R149" s="1252">
        <v>0</v>
      </c>
      <c r="S149" s="1252">
        <v>0</v>
      </c>
      <c r="T149" s="1252">
        <v>0</v>
      </c>
      <c r="U149" s="1251" t="s">
        <v>116</v>
      </c>
      <c r="V149" s="1251" t="s">
        <v>564</v>
      </c>
      <c r="W149" s="1251" t="s">
        <v>290</v>
      </c>
      <c r="X149" s="1251" t="s">
        <v>1515</v>
      </c>
      <c r="Y149" s="1251">
        <v>343</v>
      </c>
    </row>
    <row r="150" spans="1:25" ht="12">
      <c r="A150" s="1251">
        <v>2019</v>
      </c>
      <c r="B150" s="1251">
        <v>25</v>
      </c>
      <c r="C150" s="1251">
        <v>100</v>
      </c>
      <c r="D150" s="1251" t="s">
        <v>1513</v>
      </c>
      <c r="E150" s="1251">
        <v>343200</v>
      </c>
      <c r="F150" s="1251" t="s">
        <v>1664</v>
      </c>
      <c r="G150" s="1252">
        <v>0</v>
      </c>
      <c r="H150" s="1252">
        <v>0</v>
      </c>
      <c r="I150" s="1252">
        <v>0</v>
      </c>
      <c r="J150" s="1252">
        <v>0</v>
      </c>
      <c r="K150" s="1252">
        <v>0</v>
      </c>
      <c r="L150" s="1252">
        <v>0</v>
      </c>
      <c r="M150" s="1252">
        <v>0</v>
      </c>
      <c r="N150" s="1252">
        <v>0</v>
      </c>
      <c r="O150" s="1252">
        <v>0</v>
      </c>
      <c r="P150" s="1252">
        <v>0</v>
      </c>
      <c r="Q150" s="1252">
        <v>0</v>
      </c>
      <c r="R150" s="1252">
        <v>0</v>
      </c>
      <c r="S150" s="1252">
        <v>0</v>
      </c>
      <c r="T150" s="1252">
        <v>0</v>
      </c>
      <c r="U150" s="1251" t="s">
        <v>116</v>
      </c>
      <c r="V150" s="1251" t="s">
        <v>564</v>
      </c>
      <c r="W150" s="1251" t="s">
        <v>290</v>
      </c>
      <c r="X150" s="1251" t="s">
        <v>1515</v>
      </c>
      <c r="Y150" s="1251">
        <v>343</v>
      </c>
    </row>
    <row r="151" spans="1:25" ht="12">
      <c r="A151" s="1251">
        <v>2019</v>
      </c>
      <c r="B151" s="1251">
        <v>25</v>
      </c>
      <c r="C151" s="1251">
        <v>100</v>
      </c>
      <c r="D151" s="1251" t="s">
        <v>1513</v>
      </c>
      <c r="E151" s="1251">
        <v>344000</v>
      </c>
      <c r="F151" s="1251" t="s">
        <v>1665</v>
      </c>
      <c r="G151" s="1252">
        <v>0</v>
      </c>
      <c r="H151" s="1252">
        <v>0</v>
      </c>
      <c r="I151" s="1252">
        <v>0</v>
      </c>
      <c r="J151" s="1252">
        <v>0</v>
      </c>
      <c r="K151" s="1252">
        <v>0</v>
      </c>
      <c r="L151" s="1252">
        <v>0</v>
      </c>
      <c r="M151" s="1252">
        <v>0</v>
      </c>
      <c r="N151" s="1252">
        <v>0</v>
      </c>
      <c r="O151" s="1252">
        <v>0</v>
      </c>
      <c r="P151" s="1252">
        <v>0</v>
      </c>
      <c r="Q151" s="1252">
        <v>0</v>
      </c>
      <c r="R151" s="1252">
        <v>0</v>
      </c>
      <c r="S151" s="1252">
        <v>0</v>
      </c>
      <c r="T151" s="1252">
        <v>0</v>
      </c>
      <c r="U151" s="1251" t="s">
        <v>116</v>
      </c>
      <c r="V151" s="1251" t="s">
        <v>564</v>
      </c>
      <c r="W151" s="1251" t="s">
        <v>290</v>
      </c>
      <c r="X151" s="1251" t="s">
        <v>1515</v>
      </c>
      <c r="Y151" s="1251">
        <v>344</v>
      </c>
    </row>
    <row r="152" spans="1:25" ht="12">
      <c r="A152" s="1251">
        <v>2019</v>
      </c>
      <c r="B152" s="1251">
        <v>25</v>
      </c>
      <c r="C152" s="1251">
        <v>100</v>
      </c>
      <c r="D152" s="1251" t="s">
        <v>1513</v>
      </c>
      <c r="E152" s="1251">
        <v>345000</v>
      </c>
      <c r="F152" s="1251" t="s">
        <v>1666</v>
      </c>
      <c r="G152" s="1252">
        <v>0</v>
      </c>
      <c r="H152" s="1252">
        <v>0</v>
      </c>
      <c r="I152" s="1252">
        <v>0</v>
      </c>
      <c r="J152" s="1252">
        <v>0</v>
      </c>
      <c r="K152" s="1252">
        <v>0</v>
      </c>
      <c r="L152" s="1252">
        <v>0</v>
      </c>
      <c r="M152" s="1252">
        <v>0</v>
      </c>
      <c r="N152" s="1252">
        <v>0</v>
      </c>
      <c r="O152" s="1252">
        <v>0</v>
      </c>
      <c r="P152" s="1252">
        <v>0</v>
      </c>
      <c r="Q152" s="1252">
        <v>0</v>
      </c>
      <c r="R152" s="1252">
        <v>0</v>
      </c>
      <c r="S152" s="1252">
        <v>0</v>
      </c>
      <c r="T152" s="1252">
        <v>0</v>
      </c>
      <c r="U152" s="1251" t="s">
        <v>116</v>
      </c>
      <c r="V152" s="1251" t="s">
        <v>564</v>
      </c>
      <c r="W152" s="1251" t="s">
        <v>290</v>
      </c>
      <c r="X152" s="1251" t="s">
        <v>1515</v>
      </c>
      <c r="Y152" s="1251">
        <v>345</v>
      </c>
    </row>
    <row r="153" spans="1:25" ht="12">
      <c r="A153" s="1251">
        <v>2019</v>
      </c>
      <c r="B153" s="1251">
        <v>25</v>
      </c>
      <c r="C153" s="1251">
        <v>100</v>
      </c>
      <c r="D153" s="1251" t="s">
        <v>1513</v>
      </c>
      <c r="E153" s="1251">
        <v>346000</v>
      </c>
      <c r="F153" s="1251" t="s">
        <v>1667</v>
      </c>
      <c r="G153" s="1252">
        <v>0</v>
      </c>
      <c r="H153" s="1252">
        <v>0</v>
      </c>
      <c r="I153" s="1252">
        <v>0</v>
      </c>
      <c r="J153" s="1252">
        <v>0</v>
      </c>
      <c r="K153" s="1252">
        <v>0</v>
      </c>
      <c r="L153" s="1252">
        <v>0</v>
      </c>
      <c r="M153" s="1252">
        <v>0</v>
      </c>
      <c r="N153" s="1252">
        <v>0</v>
      </c>
      <c r="O153" s="1252">
        <v>0</v>
      </c>
      <c r="P153" s="1252">
        <v>0</v>
      </c>
      <c r="Q153" s="1252">
        <v>0</v>
      </c>
      <c r="R153" s="1252">
        <v>0</v>
      </c>
      <c r="S153" s="1252">
        <v>0</v>
      </c>
      <c r="T153" s="1252">
        <v>0</v>
      </c>
      <c r="U153" s="1251" t="s">
        <v>116</v>
      </c>
      <c r="V153" s="1251" t="s">
        <v>564</v>
      </c>
      <c r="W153" s="1251" t="s">
        <v>290</v>
      </c>
      <c r="X153" s="1251" t="s">
        <v>1515</v>
      </c>
      <c r="Y153" s="1251">
        <v>346</v>
      </c>
    </row>
    <row r="154" spans="1:25" ht="12">
      <c r="A154" s="1251">
        <v>2019</v>
      </c>
      <c r="B154" s="1251">
        <v>25</v>
      </c>
      <c r="C154" s="1251">
        <v>100</v>
      </c>
      <c r="D154" s="1251" t="s">
        <v>1513</v>
      </c>
      <c r="E154" s="1251">
        <v>347000</v>
      </c>
      <c r="F154" s="1251" t="s">
        <v>1668</v>
      </c>
      <c r="G154" s="1252">
        <v>0</v>
      </c>
      <c r="H154" s="1252">
        <v>0</v>
      </c>
      <c r="I154" s="1252">
        <v>0</v>
      </c>
      <c r="J154" s="1252">
        <v>0</v>
      </c>
      <c r="K154" s="1252">
        <v>0</v>
      </c>
      <c r="L154" s="1252">
        <v>0</v>
      </c>
      <c r="M154" s="1252">
        <v>0</v>
      </c>
      <c r="N154" s="1252">
        <v>0</v>
      </c>
      <c r="O154" s="1252">
        <v>0</v>
      </c>
      <c r="P154" s="1252">
        <v>0</v>
      </c>
      <c r="Q154" s="1252">
        <v>0</v>
      </c>
      <c r="R154" s="1252">
        <v>0</v>
      </c>
      <c r="S154" s="1252">
        <v>0</v>
      </c>
      <c r="T154" s="1252">
        <v>0</v>
      </c>
      <c r="U154" s="1251" t="s">
        <v>116</v>
      </c>
      <c r="V154" s="1251" t="s">
        <v>564</v>
      </c>
      <c r="W154" s="1251" t="s">
        <v>290</v>
      </c>
      <c r="X154" s="1251" t="s">
        <v>1515</v>
      </c>
      <c r="Y154" s="1251">
        <v>347</v>
      </c>
    </row>
    <row r="155" spans="1:25" ht="12">
      <c r="A155" s="1251">
        <v>2019</v>
      </c>
      <c r="B155" s="1251">
        <v>25</v>
      </c>
      <c r="C155" s="1251">
        <v>100</v>
      </c>
      <c r="D155" s="1251" t="s">
        <v>1513</v>
      </c>
      <c r="E155" s="1251">
        <v>348000</v>
      </c>
      <c r="F155" s="1251" t="s">
        <v>1669</v>
      </c>
      <c r="G155" s="1252">
        <v>0</v>
      </c>
      <c r="H155" s="1252">
        <v>0</v>
      </c>
      <c r="I155" s="1252">
        <v>0</v>
      </c>
      <c r="J155" s="1252">
        <v>0</v>
      </c>
      <c r="K155" s="1252">
        <v>0</v>
      </c>
      <c r="L155" s="1252">
        <v>0</v>
      </c>
      <c r="M155" s="1252">
        <v>0</v>
      </c>
      <c r="N155" s="1252">
        <v>0</v>
      </c>
      <c r="O155" s="1252">
        <v>0</v>
      </c>
      <c r="P155" s="1252">
        <v>0</v>
      </c>
      <c r="Q155" s="1252">
        <v>0</v>
      </c>
      <c r="R155" s="1252">
        <v>0</v>
      </c>
      <c r="S155" s="1252">
        <v>0</v>
      </c>
      <c r="T155" s="1252">
        <v>0</v>
      </c>
      <c r="U155" s="1251" t="s">
        <v>116</v>
      </c>
      <c r="V155" s="1251" t="s">
        <v>564</v>
      </c>
      <c r="W155" s="1251" t="s">
        <v>290</v>
      </c>
      <c r="X155" s="1251" t="s">
        <v>1515</v>
      </c>
      <c r="Y155" s="1251">
        <v>348</v>
      </c>
    </row>
    <row r="156" spans="1:25" ht="12">
      <c r="A156" s="1251">
        <v>2019</v>
      </c>
      <c r="B156" s="1251">
        <v>25</v>
      </c>
      <c r="C156" s="1251">
        <v>100</v>
      </c>
      <c r="D156" s="1251" t="s">
        <v>1513</v>
      </c>
      <c r="E156" s="1251">
        <v>393000</v>
      </c>
      <c r="F156" s="1251" t="s">
        <v>1670</v>
      </c>
      <c r="G156" s="1252">
        <v>0</v>
      </c>
      <c r="H156" s="1252">
        <v>0</v>
      </c>
      <c r="I156" s="1252">
        <v>0</v>
      </c>
      <c r="J156" s="1252">
        <v>0</v>
      </c>
      <c r="K156" s="1252">
        <v>0</v>
      </c>
      <c r="L156" s="1252">
        <v>0</v>
      </c>
      <c r="M156" s="1252">
        <v>0</v>
      </c>
      <c r="N156" s="1252">
        <v>0</v>
      </c>
      <c r="O156" s="1252">
        <v>0</v>
      </c>
      <c r="P156" s="1252">
        <v>0</v>
      </c>
      <c r="Q156" s="1252">
        <v>0</v>
      </c>
      <c r="R156" s="1252">
        <v>0</v>
      </c>
      <c r="S156" s="1252">
        <v>0</v>
      </c>
      <c r="T156" s="1252">
        <v>0</v>
      </c>
      <c r="U156" s="1251" t="s">
        <v>116</v>
      </c>
      <c r="V156" s="1251" t="s">
        <v>564</v>
      </c>
      <c r="W156" s="1251" t="s">
        <v>290</v>
      </c>
      <c r="X156" s="1251" t="s">
        <v>1515</v>
      </c>
      <c r="Y156" s="1251">
        <v>393</v>
      </c>
    </row>
    <row r="157" spans="1:25" ht="12">
      <c r="A157" s="1251">
        <v>2019</v>
      </c>
      <c r="B157" s="1251">
        <v>25</v>
      </c>
      <c r="C157" s="1251">
        <v>150</v>
      </c>
      <c r="D157" s="1251" t="s">
        <v>1671</v>
      </c>
      <c r="E157" s="1251">
        <v>104000</v>
      </c>
      <c r="F157" s="1251" t="s">
        <v>1514</v>
      </c>
      <c r="G157" s="1252">
        <v>0</v>
      </c>
      <c r="H157" s="1252">
        <v>0</v>
      </c>
      <c r="I157" s="1252">
        <v>0</v>
      </c>
      <c r="J157" s="1252">
        <v>0</v>
      </c>
      <c r="K157" s="1252">
        <v>0</v>
      </c>
      <c r="L157" s="1252">
        <v>0</v>
      </c>
      <c r="M157" s="1252">
        <v>0</v>
      </c>
      <c r="N157" s="1252">
        <v>0</v>
      </c>
      <c r="O157" s="1252">
        <v>0</v>
      </c>
      <c r="P157" s="1252">
        <v>0</v>
      </c>
      <c r="Q157" s="1252">
        <v>0</v>
      </c>
      <c r="R157" s="1252">
        <v>0</v>
      </c>
      <c r="S157" s="1252">
        <v>0</v>
      </c>
      <c r="T157" s="1252">
        <v>0</v>
      </c>
      <c r="U157" s="1251" t="s">
        <v>116</v>
      </c>
      <c r="V157" s="1251" t="s">
        <v>564</v>
      </c>
      <c r="W157" s="1251" t="s">
        <v>326</v>
      </c>
      <c r="X157" s="1251" t="s">
        <v>1515</v>
      </c>
      <c r="Y157" s="1251">
        <v>104</v>
      </c>
    </row>
    <row r="158" spans="1:25" ht="12">
      <c r="A158" s="1251">
        <v>2019</v>
      </c>
      <c r="B158" s="1251">
        <v>25</v>
      </c>
      <c r="C158" s="1251">
        <v>150</v>
      </c>
      <c r="D158" s="1251" t="s">
        <v>1671</v>
      </c>
      <c r="E158" s="1251">
        <v>105020</v>
      </c>
      <c r="F158" s="1251" t="s">
        <v>1518</v>
      </c>
      <c r="G158" s="1252">
        <v>0</v>
      </c>
      <c r="H158" s="1252">
        <v>0</v>
      </c>
      <c r="I158" s="1252">
        <v>0</v>
      </c>
      <c r="J158" s="1252">
        <v>0</v>
      </c>
      <c r="K158" s="1252">
        <v>0</v>
      </c>
      <c r="L158" s="1252">
        <v>0</v>
      </c>
      <c r="M158" s="1252">
        <v>0</v>
      </c>
      <c r="N158" s="1252">
        <v>0</v>
      </c>
      <c r="O158" s="1252">
        <v>0</v>
      </c>
      <c r="P158" s="1252">
        <v>0</v>
      </c>
      <c r="Q158" s="1252">
        <v>0</v>
      </c>
      <c r="R158" s="1252">
        <v>0</v>
      </c>
      <c r="S158" s="1252">
        <v>0</v>
      </c>
      <c r="T158" s="1252">
        <v>0</v>
      </c>
      <c r="U158" s="1251" t="s">
        <v>116</v>
      </c>
      <c r="V158" s="1251" t="s">
        <v>564</v>
      </c>
      <c r="W158" s="1251" t="s">
        <v>296</v>
      </c>
      <c r="X158" s="1251" t="s">
        <v>1515</v>
      </c>
      <c r="Y158" s="1251">
        <v>105</v>
      </c>
    </row>
    <row r="159" spans="1:25" ht="12">
      <c r="A159" s="1251">
        <v>2019</v>
      </c>
      <c r="B159" s="1251">
        <v>25</v>
      </c>
      <c r="C159" s="1251">
        <v>150</v>
      </c>
      <c r="D159" s="1251" t="s">
        <v>1671</v>
      </c>
      <c r="E159" s="1251">
        <v>105029</v>
      </c>
      <c r="F159" s="1251" t="s">
        <v>1519</v>
      </c>
      <c r="G159" s="1252">
        <v>0</v>
      </c>
      <c r="H159" s="1252">
        <v>0</v>
      </c>
      <c r="I159" s="1252">
        <v>0</v>
      </c>
      <c r="J159" s="1252">
        <v>0</v>
      </c>
      <c r="K159" s="1252">
        <v>0</v>
      </c>
      <c r="L159" s="1252">
        <v>0</v>
      </c>
      <c r="M159" s="1252">
        <v>0</v>
      </c>
      <c r="N159" s="1252">
        <v>0</v>
      </c>
      <c r="O159" s="1252">
        <v>0</v>
      </c>
      <c r="P159" s="1252">
        <v>0</v>
      </c>
      <c r="Q159" s="1252">
        <v>0</v>
      </c>
      <c r="R159" s="1252">
        <v>0</v>
      </c>
      <c r="S159" s="1252">
        <v>0</v>
      </c>
      <c r="T159" s="1252">
        <v>0</v>
      </c>
      <c r="U159" s="1251" t="s">
        <v>116</v>
      </c>
      <c r="V159" s="1251" t="s">
        <v>564</v>
      </c>
      <c r="W159" s="1251" t="s">
        <v>296</v>
      </c>
      <c r="X159" s="1251" t="s">
        <v>1515</v>
      </c>
      <c r="Y159" s="1251">
        <v>105</v>
      </c>
    </row>
    <row r="160" spans="1:25" ht="12">
      <c r="A160" s="1251">
        <v>2019</v>
      </c>
      <c r="B160" s="1251">
        <v>25</v>
      </c>
      <c r="C160" s="1251">
        <v>150</v>
      </c>
      <c r="D160" s="1251" t="s">
        <v>1671</v>
      </c>
      <c r="E160" s="1251">
        <v>105030</v>
      </c>
      <c r="F160" s="1251" t="s">
        <v>1520</v>
      </c>
      <c r="G160" s="1252">
        <v>0</v>
      </c>
      <c r="H160" s="1252">
        <v>0</v>
      </c>
      <c r="I160" s="1252">
        <v>0</v>
      </c>
      <c r="J160" s="1252">
        <v>0</v>
      </c>
      <c r="K160" s="1252">
        <v>0</v>
      </c>
      <c r="L160" s="1252">
        <v>0</v>
      </c>
      <c r="M160" s="1252">
        <v>0</v>
      </c>
      <c r="N160" s="1252">
        <v>0</v>
      </c>
      <c r="O160" s="1252">
        <v>0</v>
      </c>
      <c r="P160" s="1252">
        <v>0</v>
      </c>
      <c r="Q160" s="1252">
        <v>0</v>
      </c>
      <c r="R160" s="1252">
        <v>0</v>
      </c>
      <c r="S160" s="1252">
        <v>0</v>
      </c>
      <c r="T160" s="1252">
        <v>0</v>
      </c>
      <c r="U160" s="1251" t="s">
        <v>116</v>
      </c>
      <c r="V160" s="1251" t="s">
        <v>564</v>
      </c>
      <c r="W160" s="1251" t="s">
        <v>296</v>
      </c>
      <c r="X160" s="1251" t="s">
        <v>1515</v>
      </c>
      <c r="Y160" s="1251">
        <v>105</v>
      </c>
    </row>
    <row r="161" spans="1:25" ht="12">
      <c r="A161" s="1251">
        <v>2019</v>
      </c>
      <c r="B161" s="1251">
        <v>25</v>
      </c>
      <c r="C161" s="1251">
        <v>150</v>
      </c>
      <c r="D161" s="1251" t="s">
        <v>1671</v>
      </c>
      <c r="E161" s="1251">
        <v>105070</v>
      </c>
      <c r="F161" s="1251" t="s">
        <v>1524</v>
      </c>
      <c r="G161" s="1252">
        <v>0</v>
      </c>
      <c r="H161" s="1252">
        <v>0</v>
      </c>
      <c r="I161" s="1252">
        <v>0</v>
      </c>
      <c r="J161" s="1252">
        <v>0</v>
      </c>
      <c r="K161" s="1252">
        <v>0</v>
      </c>
      <c r="L161" s="1252">
        <v>0</v>
      </c>
      <c r="M161" s="1252">
        <v>0</v>
      </c>
      <c r="N161" s="1252">
        <v>0</v>
      </c>
      <c r="O161" s="1252">
        <v>0</v>
      </c>
      <c r="P161" s="1252">
        <v>0</v>
      </c>
      <c r="Q161" s="1252">
        <v>0</v>
      </c>
      <c r="R161" s="1252">
        <v>0</v>
      </c>
      <c r="S161" s="1252">
        <v>0</v>
      </c>
      <c r="T161" s="1252">
        <v>0</v>
      </c>
      <c r="U161" s="1251" t="s">
        <v>116</v>
      </c>
      <c r="V161" s="1251" t="s">
        <v>564</v>
      </c>
      <c r="W161" s="1251" t="s">
        <v>296</v>
      </c>
      <c r="X161" s="1251" t="s">
        <v>1515</v>
      </c>
      <c r="Y161" s="1251">
        <v>105</v>
      </c>
    </row>
    <row r="162" spans="1:25" ht="12">
      <c r="A162" s="1251">
        <v>2019</v>
      </c>
      <c r="B162" s="1251">
        <v>25</v>
      </c>
      <c r="C162" s="1251">
        <v>150</v>
      </c>
      <c r="D162" s="1251" t="s">
        <v>1671</v>
      </c>
      <c r="E162" s="1251">
        <v>105090</v>
      </c>
      <c r="F162" s="1251" t="s">
        <v>1528</v>
      </c>
      <c r="G162" s="1252">
        <v>0</v>
      </c>
      <c r="H162" s="1252">
        <v>0</v>
      </c>
      <c r="I162" s="1252">
        <v>0</v>
      </c>
      <c r="J162" s="1252">
        <v>0</v>
      </c>
      <c r="K162" s="1252">
        <v>0</v>
      </c>
      <c r="L162" s="1252">
        <v>0</v>
      </c>
      <c r="M162" s="1252">
        <v>0</v>
      </c>
      <c r="N162" s="1252">
        <v>0</v>
      </c>
      <c r="O162" s="1252">
        <v>0</v>
      </c>
      <c r="P162" s="1252">
        <v>0</v>
      </c>
      <c r="Q162" s="1252">
        <v>0</v>
      </c>
      <c r="R162" s="1252">
        <v>0</v>
      </c>
      <c r="S162" s="1252">
        <v>0</v>
      </c>
      <c r="T162" s="1252">
        <v>0</v>
      </c>
      <c r="U162" s="1251" t="s">
        <v>116</v>
      </c>
      <c r="V162" s="1251" t="s">
        <v>564</v>
      </c>
      <c r="W162" s="1251" t="s">
        <v>296</v>
      </c>
      <c r="X162" s="1251" t="s">
        <v>1515</v>
      </c>
      <c r="Y162" s="1251">
        <v>105</v>
      </c>
    </row>
    <row r="163" spans="1:25" ht="12">
      <c r="A163" s="1251">
        <v>2019</v>
      </c>
      <c r="B163" s="1251">
        <v>25</v>
      </c>
      <c r="C163" s="1251">
        <v>150</v>
      </c>
      <c r="D163" s="1251" t="s">
        <v>1671</v>
      </c>
      <c r="E163" s="1251">
        <v>108000</v>
      </c>
      <c r="F163" s="1251" t="s">
        <v>1530</v>
      </c>
      <c r="G163" s="1252">
        <v>0</v>
      </c>
      <c r="H163" s="1252">
        <v>0</v>
      </c>
      <c r="I163" s="1252">
        <v>0</v>
      </c>
      <c r="J163" s="1252">
        <v>0</v>
      </c>
      <c r="K163" s="1252">
        <v>0</v>
      </c>
      <c r="L163" s="1252">
        <v>0</v>
      </c>
      <c r="M163" s="1252">
        <v>0</v>
      </c>
      <c r="N163" s="1252">
        <v>0</v>
      </c>
      <c r="O163" s="1252">
        <v>0</v>
      </c>
      <c r="P163" s="1252">
        <v>0</v>
      </c>
      <c r="Q163" s="1252">
        <v>0</v>
      </c>
      <c r="R163" s="1252">
        <v>0</v>
      </c>
      <c r="S163" s="1252">
        <v>0</v>
      </c>
      <c r="T163" s="1252">
        <v>0</v>
      </c>
      <c r="U163" s="1251" t="s">
        <v>116</v>
      </c>
      <c r="V163" s="1251" t="s">
        <v>564</v>
      </c>
      <c r="W163" s="1251" t="s">
        <v>292</v>
      </c>
      <c r="X163" s="1251" t="s">
        <v>1515</v>
      </c>
      <c r="Y163" s="1251">
        <v>108</v>
      </c>
    </row>
    <row r="164" spans="1:25" ht="12">
      <c r="A164" s="1251">
        <v>2019</v>
      </c>
      <c r="B164" s="1251">
        <v>25</v>
      </c>
      <c r="C164" s="1251">
        <v>150</v>
      </c>
      <c r="D164" s="1251" t="s">
        <v>1671</v>
      </c>
      <c r="E164" s="1251">
        <v>114000</v>
      </c>
      <c r="F164" s="1251" t="s">
        <v>1534</v>
      </c>
      <c r="G164" s="1252">
        <v>0</v>
      </c>
      <c r="H164" s="1252">
        <v>0</v>
      </c>
      <c r="I164" s="1252">
        <v>0</v>
      </c>
      <c r="J164" s="1252">
        <v>0</v>
      </c>
      <c r="K164" s="1252">
        <v>0</v>
      </c>
      <c r="L164" s="1252">
        <v>0</v>
      </c>
      <c r="M164" s="1252">
        <v>0</v>
      </c>
      <c r="N164" s="1252">
        <v>0</v>
      </c>
      <c r="O164" s="1252">
        <v>0</v>
      </c>
      <c r="P164" s="1252">
        <v>0</v>
      </c>
      <c r="Q164" s="1252">
        <v>0</v>
      </c>
      <c r="R164" s="1252">
        <v>0</v>
      </c>
      <c r="S164" s="1252">
        <v>0</v>
      </c>
      <c r="T164" s="1252">
        <v>0</v>
      </c>
      <c r="U164" s="1251" t="s">
        <v>116</v>
      </c>
      <c r="V164" s="1251" t="s">
        <v>564</v>
      </c>
      <c r="W164" s="1251" t="s">
        <v>298</v>
      </c>
      <c r="X164" s="1251" t="s">
        <v>1515</v>
      </c>
      <c r="Y164" s="1251">
        <v>114</v>
      </c>
    </row>
    <row r="165" spans="1:25" ht="12">
      <c r="A165" s="1251">
        <v>2019</v>
      </c>
      <c r="B165" s="1251">
        <v>25</v>
      </c>
      <c r="C165" s="1251">
        <v>150</v>
      </c>
      <c r="D165" s="1251" t="s">
        <v>1671</v>
      </c>
      <c r="E165" s="1251">
        <v>115000</v>
      </c>
      <c r="F165" s="1251" t="s">
        <v>1535</v>
      </c>
      <c r="G165" s="1252">
        <v>0</v>
      </c>
      <c r="H165" s="1252">
        <v>0</v>
      </c>
      <c r="I165" s="1252">
        <v>0</v>
      </c>
      <c r="J165" s="1252">
        <v>0</v>
      </c>
      <c r="K165" s="1252">
        <v>0</v>
      </c>
      <c r="L165" s="1252">
        <v>0</v>
      </c>
      <c r="M165" s="1252">
        <v>0</v>
      </c>
      <c r="N165" s="1252">
        <v>0</v>
      </c>
      <c r="O165" s="1252">
        <v>0</v>
      </c>
      <c r="P165" s="1252">
        <v>0</v>
      </c>
      <c r="Q165" s="1252">
        <v>0</v>
      </c>
      <c r="R165" s="1252">
        <v>0</v>
      </c>
      <c r="S165" s="1252">
        <v>0</v>
      </c>
      <c r="T165" s="1252">
        <v>0</v>
      </c>
      <c r="U165" s="1251" t="s">
        <v>116</v>
      </c>
      <c r="V165" s="1251" t="s">
        <v>564</v>
      </c>
      <c r="W165" s="1251" t="s">
        <v>298</v>
      </c>
      <c r="X165" s="1251" t="s">
        <v>1515</v>
      </c>
      <c r="Y165" s="1251">
        <v>115</v>
      </c>
    </row>
    <row r="166" spans="1:25" ht="12">
      <c r="A166" s="1251">
        <v>2019</v>
      </c>
      <c r="B166" s="1251">
        <v>25</v>
      </c>
      <c r="C166" s="1251">
        <v>150</v>
      </c>
      <c r="D166" s="1251" t="s">
        <v>1671</v>
      </c>
      <c r="E166" s="1251">
        <v>116000</v>
      </c>
      <c r="F166" s="1251" t="s">
        <v>1536</v>
      </c>
      <c r="G166" s="1252">
        <v>0</v>
      </c>
      <c r="H166" s="1252">
        <v>0</v>
      </c>
      <c r="I166" s="1252">
        <v>0</v>
      </c>
      <c r="J166" s="1252">
        <v>0</v>
      </c>
      <c r="K166" s="1252">
        <v>0</v>
      </c>
      <c r="L166" s="1252">
        <v>0</v>
      </c>
      <c r="M166" s="1252">
        <v>0</v>
      </c>
      <c r="N166" s="1252">
        <v>0</v>
      </c>
      <c r="O166" s="1252">
        <v>0</v>
      </c>
      <c r="P166" s="1252">
        <v>0</v>
      </c>
      <c r="Q166" s="1252">
        <v>0</v>
      </c>
      <c r="R166" s="1252">
        <v>0</v>
      </c>
      <c r="S166" s="1252">
        <v>0</v>
      </c>
      <c r="T166" s="1252">
        <v>0</v>
      </c>
      <c r="U166" s="1251" t="s">
        <v>116</v>
      </c>
      <c r="V166" s="1251" t="s">
        <v>1537</v>
      </c>
      <c r="W166" s="1251" t="s">
        <v>325</v>
      </c>
      <c r="X166" s="1251" t="s">
        <v>1515</v>
      </c>
      <c r="Y166" s="1251">
        <v>116</v>
      </c>
    </row>
    <row r="167" spans="1:25" ht="12">
      <c r="A167" s="1251">
        <v>2019</v>
      </c>
      <c r="B167" s="1251">
        <v>25</v>
      </c>
      <c r="C167" s="1251">
        <v>150</v>
      </c>
      <c r="D167" s="1251" t="s">
        <v>1671</v>
      </c>
      <c r="E167" s="1251">
        <v>131200</v>
      </c>
      <c r="F167" s="1251" t="s">
        <v>302</v>
      </c>
      <c r="G167" s="1252">
        <v>0</v>
      </c>
      <c r="H167" s="1252">
        <v>0</v>
      </c>
      <c r="I167" s="1252">
        <v>0</v>
      </c>
      <c r="J167" s="1252">
        <v>0</v>
      </c>
      <c r="K167" s="1252">
        <v>0</v>
      </c>
      <c r="L167" s="1252">
        <v>0</v>
      </c>
      <c r="M167" s="1252">
        <v>0</v>
      </c>
      <c r="N167" s="1252">
        <v>0</v>
      </c>
      <c r="O167" s="1252">
        <v>0</v>
      </c>
      <c r="P167" s="1252">
        <v>0</v>
      </c>
      <c r="Q167" s="1252">
        <v>0</v>
      </c>
      <c r="R167" s="1252">
        <v>0</v>
      </c>
      <c r="S167" s="1252">
        <v>0</v>
      </c>
      <c r="T167" s="1252">
        <v>0</v>
      </c>
      <c r="U167" s="1251" t="s">
        <v>116</v>
      </c>
      <c r="V167" s="1251" t="s">
        <v>1537</v>
      </c>
      <c r="W167" s="1251" t="s">
        <v>302</v>
      </c>
      <c r="X167" s="1251" t="s">
        <v>1515</v>
      </c>
      <c r="Y167" s="1251">
        <v>131</v>
      </c>
    </row>
    <row r="168" spans="1:25" ht="12">
      <c r="A168" s="1251">
        <v>2019</v>
      </c>
      <c r="B168" s="1251">
        <v>25</v>
      </c>
      <c r="C168" s="1251">
        <v>150</v>
      </c>
      <c r="D168" s="1251" t="s">
        <v>1671</v>
      </c>
      <c r="E168" s="1251">
        <v>141000</v>
      </c>
      <c r="F168" s="1251" t="s">
        <v>1541</v>
      </c>
      <c r="G168" s="1252">
        <v>0</v>
      </c>
      <c r="H168" s="1252">
        <v>0</v>
      </c>
      <c r="I168" s="1252">
        <v>0</v>
      </c>
      <c r="J168" s="1252">
        <v>0</v>
      </c>
      <c r="K168" s="1252">
        <v>0</v>
      </c>
      <c r="L168" s="1252">
        <v>0</v>
      </c>
      <c r="M168" s="1252">
        <v>0</v>
      </c>
      <c r="N168" s="1252">
        <v>0</v>
      </c>
      <c r="O168" s="1252">
        <v>0</v>
      </c>
      <c r="P168" s="1252">
        <v>0</v>
      </c>
      <c r="Q168" s="1252">
        <v>0</v>
      </c>
      <c r="R168" s="1252">
        <v>0</v>
      </c>
      <c r="S168" s="1252">
        <v>0</v>
      </c>
      <c r="T168" s="1252">
        <v>0</v>
      </c>
      <c r="U168" s="1251" t="s">
        <v>116</v>
      </c>
      <c r="V168" s="1251" t="s">
        <v>1537</v>
      </c>
      <c r="W168" s="1251" t="s">
        <v>308</v>
      </c>
      <c r="X168" s="1251" t="s">
        <v>1515</v>
      </c>
      <c r="Y168" s="1251">
        <v>141</v>
      </c>
    </row>
    <row r="169" spans="1:25" ht="12">
      <c r="A169" s="1251">
        <v>2019</v>
      </c>
      <c r="B169" s="1251">
        <v>25</v>
      </c>
      <c r="C169" s="1251">
        <v>150</v>
      </c>
      <c r="D169" s="1251" t="s">
        <v>1671</v>
      </c>
      <c r="E169" s="1251">
        <v>143000</v>
      </c>
      <c r="F169" s="1251" t="s">
        <v>1546</v>
      </c>
      <c r="G169" s="1252">
        <v>0</v>
      </c>
      <c r="H169" s="1252">
        <v>0</v>
      </c>
      <c r="I169" s="1252">
        <v>0</v>
      </c>
      <c r="J169" s="1252">
        <v>0</v>
      </c>
      <c r="K169" s="1252">
        <v>0</v>
      </c>
      <c r="L169" s="1252">
        <v>0</v>
      </c>
      <c r="M169" s="1252">
        <v>0</v>
      </c>
      <c r="N169" s="1252">
        <v>0</v>
      </c>
      <c r="O169" s="1252">
        <v>0</v>
      </c>
      <c r="P169" s="1252">
        <v>0</v>
      </c>
      <c r="Q169" s="1252">
        <v>0</v>
      </c>
      <c r="R169" s="1252">
        <v>0</v>
      </c>
      <c r="S169" s="1252">
        <v>0</v>
      </c>
      <c r="T169" s="1252">
        <v>0</v>
      </c>
      <c r="U169" s="1251" t="s">
        <v>116</v>
      </c>
      <c r="V169" s="1251" t="s">
        <v>1537</v>
      </c>
      <c r="W169" s="1251" t="s">
        <v>308</v>
      </c>
      <c r="X169" s="1251" t="s">
        <v>1515</v>
      </c>
      <c r="Y169" s="1251">
        <v>143</v>
      </c>
    </row>
    <row r="170" spans="1:25" ht="12">
      <c r="A170" s="1251">
        <v>2019</v>
      </c>
      <c r="B170" s="1251">
        <v>25</v>
      </c>
      <c r="C170" s="1251">
        <v>150</v>
      </c>
      <c r="D170" s="1251" t="s">
        <v>1671</v>
      </c>
      <c r="E170" s="1251">
        <v>162000</v>
      </c>
      <c r="F170" s="1251" t="s">
        <v>1549</v>
      </c>
      <c r="G170" s="1252">
        <v>0</v>
      </c>
      <c r="H170" s="1252">
        <v>0</v>
      </c>
      <c r="I170" s="1252">
        <v>0</v>
      </c>
      <c r="J170" s="1252">
        <v>0</v>
      </c>
      <c r="K170" s="1252">
        <v>0</v>
      </c>
      <c r="L170" s="1252">
        <v>0</v>
      </c>
      <c r="M170" s="1252">
        <v>0</v>
      </c>
      <c r="N170" s="1252">
        <v>0</v>
      </c>
      <c r="O170" s="1252">
        <v>0</v>
      </c>
      <c r="P170" s="1252">
        <v>0</v>
      </c>
      <c r="Q170" s="1252">
        <v>0</v>
      </c>
      <c r="R170" s="1252">
        <v>0</v>
      </c>
      <c r="S170" s="1252">
        <v>0</v>
      </c>
      <c r="T170" s="1252">
        <v>0</v>
      </c>
      <c r="U170" s="1251" t="s">
        <v>116</v>
      </c>
      <c r="V170" s="1251" t="s">
        <v>1537</v>
      </c>
      <c r="W170" s="1251" t="s">
        <v>314</v>
      </c>
      <c r="X170" s="1251" t="s">
        <v>1515</v>
      </c>
      <c r="Y170" s="1251">
        <v>162</v>
      </c>
    </row>
    <row r="171" spans="1:25" ht="12">
      <c r="A171" s="1251">
        <v>2019</v>
      </c>
      <c r="B171" s="1251">
        <v>25</v>
      </c>
      <c r="C171" s="1251">
        <v>150</v>
      </c>
      <c r="D171" s="1251" t="s">
        <v>1671</v>
      </c>
      <c r="E171" s="1251">
        <v>162010</v>
      </c>
      <c r="F171" s="1251" t="s">
        <v>1672</v>
      </c>
      <c r="G171" s="1252">
        <v>0</v>
      </c>
      <c r="H171" s="1252">
        <v>0</v>
      </c>
      <c r="I171" s="1252">
        <v>0</v>
      </c>
      <c r="J171" s="1252">
        <v>0</v>
      </c>
      <c r="K171" s="1252">
        <v>0</v>
      </c>
      <c r="L171" s="1252">
        <v>0</v>
      </c>
      <c r="M171" s="1252">
        <v>0</v>
      </c>
      <c r="N171" s="1252">
        <v>0</v>
      </c>
      <c r="O171" s="1252">
        <v>0</v>
      </c>
      <c r="P171" s="1252">
        <v>0</v>
      </c>
      <c r="Q171" s="1252">
        <v>0</v>
      </c>
      <c r="R171" s="1252">
        <v>0</v>
      </c>
      <c r="S171" s="1252">
        <v>0</v>
      </c>
      <c r="T171" s="1252">
        <v>0</v>
      </c>
      <c r="U171" s="1251" t="s">
        <v>116</v>
      </c>
      <c r="V171" s="1251" t="s">
        <v>564</v>
      </c>
      <c r="W171" s="1251" t="s">
        <v>314</v>
      </c>
      <c r="X171" s="1251" t="s">
        <v>1515</v>
      </c>
      <c r="Y171" s="1251">
        <v>162</v>
      </c>
    </row>
    <row r="172" spans="1:25" ht="12">
      <c r="A172" s="1251">
        <v>2019</v>
      </c>
      <c r="B172" s="1251">
        <v>25</v>
      </c>
      <c r="C172" s="1251">
        <v>150</v>
      </c>
      <c r="D172" s="1251" t="s">
        <v>1671</v>
      </c>
      <c r="E172" s="1251">
        <v>162020</v>
      </c>
      <c r="F172" s="1251" t="s">
        <v>1673</v>
      </c>
      <c r="G172" s="1252">
        <v>0</v>
      </c>
      <c r="H172" s="1252">
        <v>0</v>
      </c>
      <c r="I172" s="1252">
        <v>0</v>
      </c>
      <c r="J172" s="1252">
        <v>0</v>
      </c>
      <c r="K172" s="1252">
        <v>0</v>
      </c>
      <c r="L172" s="1252">
        <v>0</v>
      </c>
      <c r="M172" s="1252">
        <v>0</v>
      </c>
      <c r="N172" s="1252">
        <v>0</v>
      </c>
      <c r="O172" s="1252">
        <v>0</v>
      </c>
      <c r="P172" s="1252">
        <v>0</v>
      </c>
      <c r="Q172" s="1252">
        <v>0</v>
      </c>
      <c r="R172" s="1252">
        <v>0</v>
      </c>
      <c r="S172" s="1252">
        <v>0</v>
      </c>
      <c r="T172" s="1252">
        <v>0</v>
      </c>
      <c r="U172" s="1251" t="s">
        <v>116</v>
      </c>
      <c r="V172" s="1251" t="s">
        <v>564</v>
      </c>
      <c r="W172" s="1251" t="s">
        <v>314</v>
      </c>
      <c r="X172" s="1251" t="s">
        <v>1515</v>
      </c>
      <c r="Y172" s="1251">
        <v>162</v>
      </c>
    </row>
    <row r="173" spans="1:25" ht="12">
      <c r="A173" s="1251">
        <v>2019</v>
      </c>
      <c r="B173" s="1251">
        <v>25</v>
      </c>
      <c r="C173" s="1251">
        <v>150</v>
      </c>
      <c r="D173" s="1251" t="s">
        <v>1671</v>
      </c>
      <c r="E173" s="1251">
        <v>162030</v>
      </c>
      <c r="F173" s="1251" t="s">
        <v>1550</v>
      </c>
      <c r="G173" s="1252">
        <v>0</v>
      </c>
      <c r="H173" s="1252">
        <v>0</v>
      </c>
      <c r="I173" s="1252">
        <v>0</v>
      </c>
      <c r="J173" s="1252">
        <v>0</v>
      </c>
      <c r="K173" s="1252">
        <v>0</v>
      </c>
      <c r="L173" s="1252">
        <v>0</v>
      </c>
      <c r="M173" s="1252">
        <v>0</v>
      </c>
      <c r="N173" s="1252">
        <v>0</v>
      </c>
      <c r="O173" s="1252">
        <v>0</v>
      </c>
      <c r="P173" s="1252">
        <v>0</v>
      </c>
      <c r="Q173" s="1252">
        <v>0</v>
      </c>
      <c r="R173" s="1252">
        <v>0</v>
      </c>
      <c r="S173" s="1252">
        <v>0</v>
      </c>
      <c r="T173" s="1252">
        <v>0</v>
      </c>
      <c r="U173" s="1251" t="s">
        <v>116</v>
      </c>
      <c r="V173" s="1251" t="s">
        <v>564</v>
      </c>
      <c r="W173" s="1251" t="s">
        <v>314</v>
      </c>
      <c r="X173" s="1251" t="s">
        <v>1515</v>
      </c>
      <c r="Y173" s="1251">
        <v>162</v>
      </c>
    </row>
    <row r="174" spans="1:25" ht="12">
      <c r="A174" s="1251">
        <v>2019</v>
      </c>
      <c r="B174" s="1251">
        <v>25</v>
      </c>
      <c r="C174" s="1251">
        <v>150</v>
      </c>
      <c r="D174" s="1251" t="s">
        <v>1671</v>
      </c>
      <c r="E174" s="1251">
        <v>162070</v>
      </c>
      <c r="F174" s="1251" t="s">
        <v>1552</v>
      </c>
      <c r="G174" s="1252">
        <v>0</v>
      </c>
      <c r="H174" s="1252">
        <v>0</v>
      </c>
      <c r="I174" s="1252">
        <v>0</v>
      </c>
      <c r="J174" s="1252">
        <v>0</v>
      </c>
      <c r="K174" s="1252">
        <v>0</v>
      </c>
      <c r="L174" s="1252">
        <v>0</v>
      </c>
      <c r="M174" s="1252">
        <v>0</v>
      </c>
      <c r="N174" s="1252">
        <v>0</v>
      </c>
      <c r="O174" s="1252">
        <v>0</v>
      </c>
      <c r="P174" s="1252">
        <v>0</v>
      </c>
      <c r="Q174" s="1252">
        <v>0</v>
      </c>
      <c r="R174" s="1252">
        <v>0</v>
      </c>
      <c r="S174" s="1252">
        <v>0</v>
      </c>
      <c r="T174" s="1252">
        <v>0</v>
      </c>
      <c r="U174" s="1251" t="s">
        <v>116</v>
      </c>
      <c r="V174" s="1251" t="s">
        <v>564</v>
      </c>
      <c r="W174" s="1251" t="s">
        <v>314</v>
      </c>
      <c r="X174" s="1251" t="s">
        <v>1515</v>
      </c>
      <c r="Y174" s="1251">
        <v>162</v>
      </c>
    </row>
    <row r="175" spans="1:25" ht="12">
      <c r="A175" s="1251">
        <v>2019</v>
      </c>
      <c r="B175" s="1251">
        <v>25</v>
      </c>
      <c r="C175" s="1251">
        <v>150</v>
      </c>
      <c r="D175" s="1251" t="s">
        <v>1671</v>
      </c>
      <c r="E175" s="1251">
        <v>173000</v>
      </c>
      <c r="F175" s="1251" t="s">
        <v>1557</v>
      </c>
      <c r="G175" s="1252">
        <v>0</v>
      </c>
      <c r="H175" s="1252">
        <v>0</v>
      </c>
      <c r="I175" s="1252">
        <v>0</v>
      </c>
      <c r="J175" s="1252">
        <v>0</v>
      </c>
      <c r="K175" s="1252">
        <v>0</v>
      </c>
      <c r="L175" s="1252">
        <v>0</v>
      </c>
      <c r="M175" s="1252">
        <v>0</v>
      </c>
      <c r="N175" s="1252">
        <v>0</v>
      </c>
      <c r="O175" s="1252">
        <v>0</v>
      </c>
      <c r="P175" s="1252">
        <v>0</v>
      </c>
      <c r="Q175" s="1252">
        <v>0</v>
      </c>
      <c r="R175" s="1252">
        <v>0</v>
      </c>
      <c r="S175" s="1252">
        <v>0</v>
      </c>
      <c r="T175" s="1252">
        <v>0</v>
      </c>
      <c r="U175" s="1251" t="s">
        <v>116</v>
      </c>
      <c r="V175" s="1251" t="s">
        <v>1537</v>
      </c>
      <c r="W175" s="1251" t="s">
        <v>310</v>
      </c>
      <c r="X175" s="1251" t="s">
        <v>1515</v>
      </c>
      <c r="Y175" s="1251">
        <v>173</v>
      </c>
    </row>
    <row r="176" spans="1:25" ht="12">
      <c r="A176" s="1251">
        <v>2019</v>
      </c>
      <c r="B176" s="1251">
        <v>25</v>
      </c>
      <c r="C176" s="1251">
        <v>150</v>
      </c>
      <c r="D176" s="1251" t="s">
        <v>1671</v>
      </c>
      <c r="E176" s="1251">
        <v>211000</v>
      </c>
      <c r="F176" s="1251" t="s">
        <v>1674</v>
      </c>
      <c r="G176" s="1252">
        <v>0</v>
      </c>
      <c r="H176" s="1252">
        <v>0</v>
      </c>
      <c r="I176" s="1252">
        <v>0</v>
      </c>
      <c r="J176" s="1252">
        <v>0</v>
      </c>
      <c r="K176" s="1252">
        <v>0</v>
      </c>
      <c r="L176" s="1252">
        <v>0</v>
      </c>
      <c r="M176" s="1252">
        <v>0</v>
      </c>
      <c r="N176" s="1252">
        <v>0</v>
      </c>
      <c r="O176" s="1252">
        <v>0</v>
      </c>
      <c r="P176" s="1252">
        <v>0</v>
      </c>
      <c r="Q176" s="1252">
        <v>0</v>
      </c>
      <c r="R176" s="1252">
        <v>0</v>
      </c>
      <c r="S176" s="1252">
        <v>0</v>
      </c>
      <c r="T176" s="1252">
        <v>0</v>
      </c>
      <c r="U176" s="1251" t="s">
        <v>116</v>
      </c>
      <c r="V176" s="1251" t="s">
        <v>1537</v>
      </c>
      <c r="W176" s="1251" t="s">
        <v>349</v>
      </c>
      <c r="X176" s="1251" t="s">
        <v>1675</v>
      </c>
      <c r="Y176" s="1251">
        <v>211</v>
      </c>
    </row>
    <row r="177" spans="1:25" ht="12">
      <c r="A177" s="1251">
        <v>2019</v>
      </c>
      <c r="B177" s="1251">
        <v>25</v>
      </c>
      <c r="C177" s="1251">
        <v>150</v>
      </c>
      <c r="D177" s="1251" t="s">
        <v>1671</v>
      </c>
      <c r="E177" s="1251">
        <v>215000</v>
      </c>
      <c r="F177" s="1251" t="s">
        <v>1676</v>
      </c>
      <c r="G177" s="1252">
        <v>0</v>
      </c>
      <c r="H177" s="1252">
        <v>0</v>
      </c>
      <c r="I177" s="1252">
        <v>0</v>
      </c>
      <c r="J177" s="1252">
        <v>0</v>
      </c>
      <c r="K177" s="1252">
        <v>0</v>
      </c>
      <c r="L177" s="1252">
        <v>0</v>
      </c>
      <c r="M177" s="1252">
        <v>0</v>
      </c>
      <c r="N177" s="1252">
        <v>0</v>
      </c>
      <c r="O177" s="1252">
        <v>0</v>
      </c>
      <c r="P177" s="1252">
        <v>0</v>
      </c>
      <c r="Q177" s="1252">
        <v>0</v>
      </c>
      <c r="R177" s="1252">
        <v>0</v>
      </c>
      <c r="S177" s="1252">
        <v>0</v>
      </c>
      <c r="T177" s="1252">
        <v>0</v>
      </c>
      <c r="U177" s="1251" t="s">
        <v>116</v>
      </c>
      <c r="V177" s="1251" t="s">
        <v>1537</v>
      </c>
      <c r="W177" s="1251" t="s">
        <v>352</v>
      </c>
      <c r="X177" s="1251" t="s">
        <v>1675</v>
      </c>
      <c r="Y177" s="1251">
        <v>215</v>
      </c>
    </row>
    <row r="178" spans="1:25" ht="12">
      <c r="A178" s="1251">
        <v>2019</v>
      </c>
      <c r="B178" s="1251">
        <v>25</v>
      </c>
      <c r="C178" s="1251">
        <v>150</v>
      </c>
      <c r="D178" s="1251" t="s">
        <v>1671</v>
      </c>
      <c r="E178" s="1251">
        <v>215101</v>
      </c>
      <c r="F178" s="1251" t="s">
        <v>1677</v>
      </c>
      <c r="G178" s="1252">
        <v>0</v>
      </c>
      <c r="H178" s="1252">
        <v>0</v>
      </c>
      <c r="I178" s="1252">
        <v>0</v>
      </c>
      <c r="J178" s="1252">
        <v>0</v>
      </c>
      <c r="K178" s="1252">
        <v>0</v>
      </c>
      <c r="L178" s="1252">
        <v>0</v>
      </c>
      <c r="M178" s="1252">
        <v>0</v>
      </c>
      <c r="N178" s="1252">
        <v>0</v>
      </c>
      <c r="O178" s="1252">
        <v>0</v>
      </c>
      <c r="P178" s="1252">
        <v>0</v>
      </c>
      <c r="Q178" s="1252">
        <v>0</v>
      </c>
      <c r="R178" s="1252">
        <v>0</v>
      </c>
      <c r="S178" s="1252">
        <v>0</v>
      </c>
      <c r="T178" s="1252">
        <v>0</v>
      </c>
      <c r="U178" s="1251" t="s">
        <v>116</v>
      </c>
      <c r="V178" s="1251" t="s">
        <v>1537</v>
      </c>
      <c r="W178" s="1251" t="s">
        <v>352</v>
      </c>
      <c r="X178" s="1251" t="s">
        <v>1675</v>
      </c>
      <c r="Y178" s="1251">
        <v>215</v>
      </c>
    </row>
    <row r="179" spans="1:25" ht="12">
      <c r="A179" s="1251">
        <v>2019</v>
      </c>
      <c r="B179" s="1251">
        <v>25</v>
      </c>
      <c r="C179" s="1251">
        <v>150</v>
      </c>
      <c r="D179" s="1251" t="s">
        <v>1671</v>
      </c>
      <c r="E179" s="1251">
        <v>215300</v>
      </c>
      <c r="F179" s="1251" t="s">
        <v>1678</v>
      </c>
      <c r="G179" s="1252">
        <v>0</v>
      </c>
      <c r="H179" s="1252">
        <v>0</v>
      </c>
      <c r="I179" s="1252">
        <v>0</v>
      </c>
      <c r="J179" s="1252">
        <v>0</v>
      </c>
      <c r="K179" s="1252">
        <v>0</v>
      </c>
      <c r="L179" s="1252">
        <v>0</v>
      </c>
      <c r="M179" s="1252">
        <v>0</v>
      </c>
      <c r="N179" s="1252">
        <v>0</v>
      </c>
      <c r="O179" s="1252">
        <v>0</v>
      </c>
      <c r="P179" s="1252">
        <v>0</v>
      </c>
      <c r="Q179" s="1252">
        <v>0</v>
      </c>
      <c r="R179" s="1252">
        <v>0</v>
      </c>
      <c r="S179" s="1252">
        <v>0</v>
      </c>
      <c r="T179" s="1252">
        <v>0</v>
      </c>
      <c r="U179" s="1251" t="s">
        <v>116</v>
      </c>
      <c r="V179" s="1251" t="s">
        <v>1537</v>
      </c>
      <c r="W179" s="1251" t="s">
        <v>352</v>
      </c>
      <c r="X179" s="1251" t="s">
        <v>1675</v>
      </c>
      <c r="Y179" s="1251">
        <v>215</v>
      </c>
    </row>
    <row r="180" spans="1:25" ht="12">
      <c r="A180" s="1251">
        <v>2019</v>
      </c>
      <c r="B180" s="1251">
        <v>25</v>
      </c>
      <c r="C180" s="1251">
        <v>150</v>
      </c>
      <c r="D180" s="1251" t="s">
        <v>1671</v>
      </c>
      <c r="E180" s="1251">
        <v>231006</v>
      </c>
      <c r="F180" s="1251" t="s">
        <v>1583</v>
      </c>
      <c r="G180" s="1252">
        <v>0</v>
      </c>
      <c r="H180" s="1252">
        <v>0</v>
      </c>
      <c r="I180" s="1252">
        <v>0</v>
      </c>
      <c r="J180" s="1252">
        <v>0</v>
      </c>
      <c r="K180" s="1252">
        <v>166.88</v>
      </c>
      <c r="L180" s="1252">
        <v>166.88</v>
      </c>
      <c r="M180" s="1252">
        <v>166.88</v>
      </c>
      <c r="N180" s="1252">
        <v>166.88</v>
      </c>
      <c r="O180" s="1252">
        <v>166.88</v>
      </c>
      <c r="P180" s="1252">
        <v>166.88</v>
      </c>
      <c r="Q180" s="1252">
        <v>166.88</v>
      </c>
      <c r="R180" s="1252">
        <v>166.88</v>
      </c>
      <c r="S180" s="1252">
        <v>166.88</v>
      </c>
      <c r="T180" s="1252">
        <v>166.88</v>
      </c>
      <c r="U180" s="1251" t="s">
        <v>116</v>
      </c>
      <c r="V180" s="1251" t="s">
        <v>1537</v>
      </c>
      <c r="W180" s="1251" t="s">
        <v>366</v>
      </c>
      <c r="X180" s="1251" t="s">
        <v>1581</v>
      </c>
      <c r="Y180" s="1251">
        <v>231</v>
      </c>
    </row>
    <row r="181" spans="1:25" ht="12">
      <c r="A181" s="1251">
        <v>2019</v>
      </c>
      <c r="B181" s="1251">
        <v>25</v>
      </c>
      <c r="C181" s="1251">
        <v>150</v>
      </c>
      <c r="D181" s="1251" t="s">
        <v>1671</v>
      </c>
      <c r="E181" s="1251">
        <v>235020</v>
      </c>
      <c r="F181" s="1251" t="s">
        <v>1586</v>
      </c>
      <c r="G181" s="1252">
        <v>0</v>
      </c>
      <c r="H181" s="1252">
        <v>0</v>
      </c>
      <c r="I181" s="1252">
        <v>0</v>
      </c>
      <c r="J181" s="1252">
        <v>0</v>
      </c>
      <c r="K181" s="1252">
        <v>0</v>
      </c>
      <c r="L181" s="1252">
        <v>0</v>
      </c>
      <c r="M181" s="1252">
        <v>0</v>
      </c>
      <c r="N181" s="1252">
        <v>0</v>
      </c>
      <c r="O181" s="1252">
        <v>0</v>
      </c>
      <c r="P181" s="1252">
        <v>0</v>
      </c>
      <c r="Q181" s="1252">
        <v>0</v>
      </c>
      <c r="R181" s="1252">
        <v>0</v>
      </c>
      <c r="S181" s="1252">
        <v>0</v>
      </c>
      <c r="T181" s="1252">
        <v>0</v>
      </c>
      <c r="U181" s="1251" t="s">
        <v>116</v>
      </c>
      <c r="V181" s="1251" t="s">
        <v>564</v>
      </c>
      <c r="W181" s="1251" t="s">
        <v>370</v>
      </c>
      <c r="X181" s="1251" t="s">
        <v>1581</v>
      </c>
      <c r="Y181" s="1251">
        <v>235</v>
      </c>
    </row>
    <row r="182" spans="1:25" ht="12">
      <c r="A182" s="1251">
        <v>2019</v>
      </c>
      <c r="B182" s="1251">
        <v>25</v>
      </c>
      <c r="C182" s="1251">
        <v>150</v>
      </c>
      <c r="D182" s="1251" t="s">
        <v>1671</v>
      </c>
      <c r="E182" s="1251">
        <v>236111</v>
      </c>
      <c r="F182" s="1251" t="s">
        <v>1588</v>
      </c>
      <c r="G182" s="1252">
        <v>0</v>
      </c>
      <c r="H182" s="1252">
        <v>0</v>
      </c>
      <c r="I182" s="1252">
        <v>0</v>
      </c>
      <c r="J182" s="1252">
        <v>0</v>
      </c>
      <c r="K182" s="1252">
        <v>0</v>
      </c>
      <c r="L182" s="1252">
        <v>0</v>
      </c>
      <c r="M182" s="1252">
        <v>0</v>
      </c>
      <c r="N182" s="1252">
        <v>0</v>
      </c>
      <c r="O182" s="1252">
        <v>0</v>
      </c>
      <c r="P182" s="1252">
        <v>0</v>
      </c>
      <c r="Q182" s="1252">
        <v>0</v>
      </c>
      <c r="R182" s="1252">
        <v>0</v>
      </c>
      <c r="S182" s="1252">
        <v>0</v>
      </c>
      <c r="T182" s="1252">
        <v>0</v>
      </c>
      <c r="U182" s="1251" t="s">
        <v>116</v>
      </c>
      <c r="V182" s="1251" t="s">
        <v>1537</v>
      </c>
      <c r="W182" s="1251" t="s">
        <v>371</v>
      </c>
      <c r="X182" s="1251" t="s">
        <v>1581</v>
      </c>
      <c r="Y182" s="1251">
        <v>236</v>
      </c>
    </row>
    <row r="183" spans="1:25" ht="12">
      <c r="A183" s="1251">
        <v>2019</v>
      </c>
      <c r="B183" s="1251">
        <v>25</v>
      </c>
      <c r="C183" s="1251">
        <v>150</v>
      </c>
      <c r="D183" s="1251" t="s">
        <v>1671</v>
      </c>
      <c r="E183" s="1251">
        <v>236115</v>
      </c>
      <c r="F183" s="1251" t="s">
        <v>1679</v>
      </c>
      <c r="G183" s="1252">
        <v>0</v>
      </c>
      <c r="H183" s="1252">
        <v>0</v>
      </c>
      <c r="I183" s="1252">
        <v>0</v>
      </c>
      <c r="J183" s="1252">
        <v>0</v>
      </c>
      <c r="K183" s="1252">
        <v>0</v>
      </c>
      <c r="L183" s="1252">
        <v>0</v>
      </c>
      <c r="M183" s="1252">
        <v>0</v>
      </c>
      <c r="N183" s="1252">
        <v>0</v>
      </c>
      <c r="O183" s="1252">
        <v>0</v>
      </c>
      <c r="P183" s="1252">
        <v>0</v>
      </c>
      <c r="Q183" s="1252">
        <v>0</v>
      </c>
      <c r="R183" s="1252">
        <v>0</v>
      </c>
      <c r="S183" s="1252">
        <v>0</v>
      </c>
      <c r="T183" s="1252">
        <v>0</v>
      </c>
      <c r="U183" s="1251" t="s">
        <v>116</v>
      </c>
      <c r="V183" s="1251" t="s">
        <v>1537</v>
      </c>
      <c r="W183" s="1251" t="s">
        <v>371</v>
      </c>
      <c r="X183" s="1251" t="s">
        <v>1581</v>
      </c>
      <c r="Y183" s="1251">
        <v>236</v>
      </c>
    </row>
    <row r="184" spans="1:25" ht="12">
      <c r="A184" s="1251">
        <v>2019</v>
      </c>
      <c r="B184" s="1251">
        <v>25</v>
      </c>
      <c r="C184" s="1251">
        <v>150</v>
      </c>
      <c r="D184" s="1251" t="s">
        <v>1671</v>
      </c>
      <c r="E184" s="1251">
        <v>236116</v>
      </c>
      <c r="F184" s="1251" t="s">
        <v>1680</v>
      </c>
      <c r="G184" s="1252">
        <v>0</v>
      </c>
      <c r="H184" s="1252">
        <v>0</v>
      </c>
      <c r="I184" s="1252">
        <v>0</v>
      </c>
      <c r="J184" s="1252">
        <v>0</v>
      </c>
      <c r="K184" s="1252">
        <v>0</v>
      </c>
      <c r="L184" s="1252">
        <v>0</v>
      </c>
      <c r="M184" s="1252">
        <v>0</v>
      </c>
      <c r="N184" s="1252">
        <v>0</v>
      </c>
      <c r="O184" s="1252">
        <v>0</v>
      </c>
      <c r="P184" s="1252">
        <v>0</v>
      </c>
      <c r="Q184" s="1252">
        <v>0</v>
      </c>
      <c r="R184" s="1252">
        <v>0</v>
      </c>
      <c r="S184" s="1252">
        <v>0</v>
      </c>
      <c r="T184" s="1252">
        <v>0</v>
      </c>
      <c r="U184" s="1251" t="s">
        <v>116</v>
      </c>
      <c r="V184" s="1251" t="s">
        <v>1537</v>
      </c>
      <c r="W184" s="1251" t="s">
        <v>371</v>
      </c>
      <c r="X184" s="1251" t="s">
        <v>1581</v>
      </c>
      <c r="Y184" s="1251">
        <v>236</v>
      </c>
    </row>
    <row r="185" spans="1:25" ht="12">
      <c r="A185" s="1251">
        <v>2019</v>
      </c>
      <c r="B185" s="1251">
        <v>25</v>
      </c>
      <c r="C185" s="1251">
        <v>150</v>
      </c>
      <c r="D185" s="1251" t="s">
        <v>1671</v>
      </c>
      <c r="E185" s="1251">
        <v>236117</v>
      </c>
      <c r="F185" s="1251" t="s">
        <v>1681</v>
      </c>
      <c r="G185" s="1252">
        <v>0</v>
      </c>
      <c r="H185" s="1252">
        <v>0</v>
      </c>
      <c r="I185" s="1252">
        <v>0</v>
      </c>
      <c r="J185" s="1252">
        <v>0</v>
      </c>
      <c r="K185" s="1252">
        <v>0</v>
      </c>
      <c r="L185" s="1252">
        <v>0</v>
      </c>
      <c r="M185" s="1252">
        <v>0</v>
      </c>
      <c r="N185" s="1252">
        <v>0</v>
      </c>
      <c r="O185" s="1252">
        <v>0</v>
      </c>
      <c r="P185" s="1252">
        <v>0</v>
      </c>
      <c r="Q185" s="1252">
        <v>0</v>
      </c>
      <c r="R185" s="1252">
        <v>0</v>
      </c>
      <c r="S185" s="1252">
        <v>0</v>
      </c>
      <c r="T185" s="1252">
        <v>0</v>
      </c>
      <c r="U185" s="1251" t="s">
        <v>116</v>
      </c>
      <c r="V185" s="1251" t="s">
        <v>1537</v>
      </c>
      <c r="W185" s="1251" t="s">
        <v>371</v>
      </c>
      <c r="X185" s="1251" t="s">
        <v>1581</v>
      </c>
      <c r="Y185" s="1251">
        <v>236</v>
      </c>
    </row>
    <row r="186" spans="1:25" ht="12">
      <c r="A186" s="1251">
        <v>2019</v>
      </c>
      <c r="B186" s="1251">
        <v>25</v>
      </c>
      <c r="C186" s="1251">
        <v>150</v>
      </c>
      <c r="D186" s="1251" t="s">
        <v>1671</v>
      </c>
      <c r="E186" s="1251">
        <v>236118</v>
      </c>
      <c r="F186" s="1251" t="s">
        <v>1589</v>
      </c>
      <c r="G186" s="1252">
        <v>0</v>
      </c>
      <c r="H186" s="1252">
        <v>0</v>
      </c>
      <c r="I186" s="1252">
        <v>0</v>
      </c>
      <c r="J186" s="1252">
        <v>0</v>
      </c>
      <c r="K186" s="1252">
        <v>0</v>
      </c>
      <c r="L186" s="1252">
        <v>0</v>
      </c>
      <c r="M186" s="1252">
        <v>0</v>
      </c>
      <c r="N186" s="1252">
        <v>0</v>
      </c>
      <c r="O186" s="1252">
        <v>0</v>
      </c>
      <c r="P186" s="1252">
        <v>0</v>
      </c>
      <c r="Q186" s="1252">
        <v>0</v>
      </c>
      <c r="R186" s="1252">
        <v>0</v>
      </c>
      <c r="S186" s="1252">
        <v>0</v>
      </c>
      <c r="T186" s="1252">
        <v>0</v>
      </c>
      <c r="U186" s="1251" t="s">
        <v>116</v>
      </c>
      <c r="V186" s="1251" t="s">
        <v>1537</v>
      </c>
      <c r="W186" s="1251" t="s">
        <v>371</v>
      </c>
      <c r="X186" s="1251" t="s">
        <v>1581</v>
      </c>
      <c r="Y186" s="1251">
        <v>236</v>
      </c>
    </row>
    <row r="187" spans="1:25" ht="12">
      <c r="A187" s="1251">
        <v>2019</v>
      </c>
      <c r="B187" s="1251">
        <v>25</v>
      </c>
      <c r="C187" s="1251">
        <v>150</v>
      </c>
      <c r="D187" s="1251" t="s">
        <v>1671</v>
      </c>
      <c r="E187" s="1251">
        <v>236121</v>
      </c>
      <c r="F187" s="1251" t="s">
        <v>1682</v>
      </c>
      <c r="G187" s="1252">
        <v>0</v>
      </c>
      <c r="H187" s="1252">
        <v>0</v>
      </c>
      <c r="I187" s="1252">
        <v>0</v>
      </c>
      <c r="J187" s="1252">
        <v>0</v>
      </c>
      <c r="K187" s="1252">
        <v>0</v>
      </c>
      <c r="L187" s="1252">
        <v>0</v>
      </c>
      <c r="M187" s="1252">
        <v>0</v>
      </c>
      <c r="N187" s="1252">
        <v>0</v>
      </c>
      <c r="O187" s="1252">
        <v>0</v>
      </c>
      <c r="P187" s="1252">
        <v>0</v>
      </c>
      <c r="Q187" s="1252">
        <v>0</v>
      </c>
      <c r="R187" s="1252">
        <v>0</v>
      </c>
      <c r="S187" s="1252">
        <v>0</v>
      </c>
      <c r="T187" s="1252">
        <v>0</v>
      </c>
      <c r="U187" s="1251" t="s">
        <v>116</v>
      </c>
      <c r="V187" s="1251" t="s">
        <v>1537</v>
      </c>
      <c r="W187" s="1251" t="s">
        <v>371</v>
      </c>
      <c r="X187" s="1251" t="s">
        <v>1581</v>
      </c>
      <c r="Y187" s="1251">
        <v>236</v>
      </c>
    </row>
    <row r="188" spans="1:25" ht="12">
      <c r="A188" s="1251">
        <v>2019</v>
      </c>
      <c r="B188" s="1251">
        <v>25</v>
      </c>
      <c r="C188" s="1251">
        <v>150</v>
      </c>
      <c r="D188" s="1251" t="s">
        <v>1671</v>
      </c>
      <c r="E188" s="1251">
        <v>236124</v>
      </c>
      <c r="F188" s="1251" t="s">
        <v>1683</v>
      </c>
      <c r="G188" s="1252">
        <v>0</v>
      </c>
      <c r="H188" s="1252">
        <v>0</v>
      </c>
      <c r="I188" s="1252">
        <v>0</v>
      </c>
      <c r="J188" s="1252">
        <v>0</v>
      </c>
      <c r="K188" s="1252">
        <v>0</v>
      </c>
      <c r="L188" s="1252">
        <v>0</v>
      </c>
      <c r="M188" s="1252">
        <v>0</v>
      </c>
      <c r="N188" s="1252">
        <v>0</v>
      </c>
      <c r="O188" s="1252">
        <v>0</v>
      </c>
      <c r="P188" s="1252">
        <v>0</v>
      </c>
      <c r="Q188" s="1252">
        <v>0</v>
      </c>
      <c r="R188" s="1252">
        <v>0</v>
      </c>
      <c r="S188" s="1252">
        <v>0</v>
      </c>
      <c r="T188" s="1252">
        <v>0</v>
      </c>
      <c r="U188" s="1251" t="s">
        <v>116</v>
      </c>
      <c r="V188" s="1251" t="s">
        <v>1537</v>
      </c>
      <c r="W188" s="1251" t="s">
        <v>371</v>
      </c>
      <c r="X188" s="1251" t="s">
        <v>1581</v>
      </c>
      <c r="Y188" s="1251">
        <v>236</v>
      </c>
    </row>
    <row r="189" spans="1:25" ht="12">
      <c r="A189" s="1251">
        <v>2019</v>
      </c>
      <c r="B189" s="1251">
        <v>25</v>
      </c>
      <c r="C189" s="1251">
        <v>150</v>
      </c>
      <c r="D189" s="1251" t="s">
        <v>1671</v>
      </c>
      <c r="E189" s="1251">
        <v>241001</v>
      </c>
      <c r="F189" s="1251" t="s">
        <v>1592</v>
      </c>
      <c r="G189" s="1252">
        <v>0</v>
      </c>
      <c r="H189" s="1252">
        <v>0</v>
      </c>
      <c r="I189" s="1252">
        <v>0</v>
      </c>
      <c r="J189" s="1252">
        <v>0</v>
      </c>
      <c r="K189" s="1252">
        <v>0</v>
      </c>
      <c r="L189" s="1252">
        <v>0</v>
      </c>
      <c r="M189" s="1252">
        <v>0</v>
      </c>
      <c r="N189" s="1252">
        <v>0</v>
      </c>
      <c r="O189" s="1252">
        <v>0</v>
      </c>
      <c r="P189" s="1252">
        <v>0</v>
      </c>
      <c r="Q189" s="1252">
        <v>0</v>
      </c>
      <c r="R189" s="1252">
        <v>0</v>
      </c>
      <c r="S189" s="1252">
        <v>0</v>
      </c>
      <c r="T189" s="1252">
        <v>0</v>
      </c>
      <c r="U189" s="1251" t="s">
        <v>116</v>
      </c>
      <c r="V189" s="1251" t="s">
        <v>1537</v>
      </c>
      <c r="W189" s="1251" t="s">
        <v>371</v>
      </c>
      <c r="X189" s="1251" t="s">
        <v>1581</v>
      </c>
      <c r="Y189" s="1251">
        <v>241</v>
      </c>
    </row>
    <row r="190" spans="1:25" ht="12">
      <c r="A190" s="1251">
        <v>2019</v>
      </c>
      <c r="B190" s="1251">
        <v>25</v>
      </c>
      <c r="C190" s="1251">
        <v>150</v>
      </c>
      <c r="D190" s="1251" t="s">
        <v>1671</v>
      </c>
      <c r="E190" s="1251">
        <v>261002</v>
      </c>
      <c r="F190" s="1251" t="s">
        <v>1684</v>
      </c>
      <c r="G190" s="1252">
        <v>0</v>
      </c>
      <c r="H190" s="1252">
        <v>0</v>
      </c>
      <c r="I190" s="1252">
        <v>0</v>
      </c>
      <c r="J190" s="1252">
        <v>0</v>
      </c>
      <c r="K190" s="1252">
        <v>0</v>
      </c>
      <c r="L190" s="1252">
        <v>0</v>
      </c>
      <c r="M190" s="1252">
        <v>0</v>
      </c>
      <c r="N190" s="1252">
        <v>0</v>
      </c>
      <c r="O190" s="1252">
        <v>0</v>
      </c>
      <c r="P190" s="1252">
        <v>0</v>
      </c>
      <c r="Q190" s="1252">
        <v>0</v>
      </c>
      <c r="R190" s="1252">
        <v>0</v>
      </c>
      <c r="S190" s="1252">
        <v>0</v>
      </c>
      <c r="T190" s="1252">
        <v>0</v>
      </c>
      <c r="U190" s="1251" t="s">
        <v>116</v>
      </c>
      <c r="V190" s="1251" t="s">
        <v>1537</v>
      </c>
      <c r="W190" s="1251" t="s">
        <v>371</v>
      </c>
      <c r="X190" s="1251" t="s">
        <v>1581</v>
      </c>
      <c r="Y190" s="1251">
        <v>261</v>
      </c>
    </row>
    <row r="191" spans="1:25" ht="12">
      <c r="A191" s="1251">
        <v>2019</v>
      </c>
      <c r="B191" s="1251">
        <v>25</v>
      </c>
      <c r="C191" s="1251">
        <v>150</v>
      </c>
      <c r="D191" s="1251" t="s">
        <v>1671</v>
      </c>
      <c r="E191" s="1251">
        <v>271150</v>
      </c>
      <c r="F191" s="1251" t="s">
        <v>382</v>
      </c>
      <c r="G191" s="1252">
        <v>0</v>
      </c>
      <c r="H191" s="1252">
        <v>0</v>
      </c>
      <c r="I191" s="1252">
        <v>0</v>
      </c>
      <c r="J191" s="1252">
        <v>0</v>
      </c>
      <c r="K191" s="1252">
        <v>0</v>
      </c>
      <c r="L191" s="1252">
        <v>0</v>
      </c>
      <c r="M191" s="1252">
        <v>0</v>
      </c>
      <c r="N191" s="1252">
        <v>0</v>
      </c>
      <c r="O191" s="1252">
        <v>0</v>
      </c>
      <c r="P191" s="1252">
        <v>0</v>
      </c>
      <c r="Q191" s="1252">
        <v>0</v>
      </c>
      <c r="R191" s="1252">
        <v>0</v>
      </c>
      <c r="S191" s="1252">
        <v>0</v>
      </c>
      <c r="T191" s="1252">
        <v>0</v>
      </c>
      <c r="U191" s="1251" t="s">
        <v>116</v>
      </c>
      <c r="V191" s="1251" t="s">
        <v>564</v>
      </c>
      <c r="W191" s="1251" t="s">
        <v>382</v>
      </c>
      <c r="X191" s="1251" t="s">
        <v>1581</v>
      </c>
      <c r="Y191" s="1251">
        <v>271</v>
      </c>
    </row>
    <row r="192" spans="1:25" ht="12">
      <c r="A192" s="1251">
        <v>2019</v>
      </c>
      <c r="B192" s="1251">
        <v>25</v>
      </c>
      <c r="C192" s="1251">
        <v>150</v>
      </c>
      <c r="D192" s="1251" t="s">
        <v>1671</v>
      </c>
      <c r="E192" s="1251">
        <v>283050</v>
      </c>
      <c r="F192" s="1251" t="s">
        <v>1685</v>
      </c>
      <c r="G192" s="1252">
        <v>0</v>
      </c>
      <c r="H192" s="1252">
        <v>0</v>
      </c>
      <c r="I192" s="1252">
        <v>0</v>
      </c>
      <c r="J192" s="1252">
        <v>0</v>
      </c>
      <c r="K192" s="1252">
        <v>0</v>
      </c>
      <c r="L192" s="1252">
        <v>0</v>
      </c>
      <c r="M192" s="1252">
        <v>0</v>
      </c>
      <c r="N192" s="1252">
        <v>0</v>
      </c>
      <c r="O192" s="1252">
        <v>0</v>
      </c>
      <c r="P192" s="1252">
        <v>0</v>
      </c>
      <c r="Q192" s="1252">
        <v>0</v>
      </c>
      <c r="R192" s="1252">
        <v>0</v>
      </c>
      <c r="S192" s="1252">
        <v>0</v>
      </c>
      <c r="T192" s="1252">
        <v>0</v>
      </c>
      <c r="U192" s="1251" t="s">
        <v>116</v>
      </c>
      <c r="V192" s="1251" t="s">
        <v>564</v>
      </c>
      <c r="W192" s="1251" t="s">
        <v>377</v>
      </c>
      <c r="X192" s="1251" t="s">
        <v>1581</v>
      </c>
      <c r="Y192" s="1251">
        <v>283</v>
      </c>
    </row>
    <row r="193" spans="1:25" ht="12">
      <c r="A193" s="1251">
        <v>2019</v>
      </c>
      <c r="B193" s="1251">
        <v>25</v>
      </c>
      <c r="C193" s="1251">
        <v>150</v>
      </c>
      <c r="D193" s="1251" t="s">
        <v>1671</v>
      </c>
      <c r="E193" s="1251">
        <v>300000</v>
      </c>
      <c r="F193" s="1251" t="s">
        <v>1628</v>
      </c>
      <c r="G193" s="1252">
        <v>0</v>
      </c>
      <c r="H193" s="1252">
        <v>0</v>
      </c>
      <c r="I193" s="1252">
        <v>0</v>
      </c>
      <c r="J193" s="1252">
        <v>0</v>
      </c>
      <c r="K193" s="1252">
        <v>0</v>
      </c>
      <c r="L193" s="1252">
        <v>0</v>
      </c>
      <c r="M193" s="1252">
        <v>0</v>
      </c>
      <c r="N193" s="1252">
        <v>0</v>
      </c>
      <c r="O193" s="1252">
        <v>0</v>
      </c>
      <c r="P193" s="1252">
        <v>0</v>
      </c>
      <c r="Q193" s="1252">
        <v>0</v>
      </c>
      <c r="R193" s="1252">
        <v>0</v>
      </c>
      <c r="S193" s="1252">
        <v>0</v>
      </c>
      <c r="T193" s="1252">
        <v>0</v>
      </c>
      <c r="U193" s="1251" t="s">
        <v>116</v>
      </c>
      <c r="V193" s="1251" t="s">
        <v>564</v>
      </c>
      <c r="W193" s="1251" t="s">
        <v>290</v>
      </c>
      <c r="X193" s="1251" t="s">
        <v>1515</v>
      </c>
      <c r="Y193" s="1251">
        <v>300</v>
      </c>
    </row>
    <row r="194" spans="1:25" ht="12">
      <c r="A194" s="1251">
        <v>2019</v>
      </c>
      <c r="B194" s="1251">
        <v>25</v>
      </c>
      <c r="C194" s="1251">
        <v>150</v>
      </c>
      <c r="D194" s="1251" t="s">
        <v>1671</v>
      </c>
      <c r="E194" s="1251">
        <v>301000</v>
      </c>
      <c r="F194" s="1251" t="s">
        <v>1630</v>
      </c>
      <c r="G194" s="1252">
        <v>0</v>
      </c>
      <c r="H194" s="1252">
        <v>0</v>
      </c>
      <c r="I194" s="1252">
        <v>0</v>
      </c>
      <c r="J194" s="1252">
        <v>0</v>
      </c>
      <c r="K194" s="1252">
        <v>0</v>
      </c>
      <c r="L194" s="1252">
        <v>0</v>
      </c>
      <c r="M194" s="1252">
        <v>0</v>
      </c>
      <c r="N194" s="1252">
        <v>0</v>
      </c>
      <c r="O194" s="1252">
        <v>0</v>
      </c>
      <c r="P194" s="1252">
        <v>0</v>
      </c>
      <c r="Q194" s="1252">
        <v>0</v>
      </c>
      <c r="R194" s="1252">
        <v>0</v>
      </c>
      <c r="S194" s="1252">
        <v>0</v>
      </c>
      <c r="T194" s="1252">
        <v>0</v>
      </c>
      <c r="U194" s="1251" t="s">
        <v>116</v>
      </c>
      <c r="V194" s="1251" t="s">
        <v>564</v>
      </c>
      <c r="W194" s="1251" t="s">
        <v>290</v>
      </c>
      <c r="X194" s="1251" t="s">
        <v>1515</v>
      </c>
      <c r="Y194" s="1251">
        <v>301</v>
      </c>
    </row>
    <row r="195" spans="1:25" ht="12">
      <c r="A195" s="1251">
        <v>2019</v>
      </c>
      <c r="B195" s="1251">
        <v>25</v>
      </c>
      <c r="C195" s="1251">
        <v>150</v>
      </c>
      <c r="D195" s="1251" t="s">
        <v>1671</v>
      </c>
      <c r="E195" s="1251">
        <v>303130</v>
      </c>
      <c r="F195" s="1251" t="s">
        <v>1633</v>
      </c>
      <c r="G195" s="1252">
        <v>0</v>
      </c>
      <c r="H195" s="1252">
        <v>0</v>
      </c>
      <c r="I195" s="1252">
        <v>0</v>
      </c>
      <c r="J195" s="1252">
        <v>0</v>
      </c>
      <c r="K195" s="1252">
        <v>0</v>
      </c>
      <c r="L195" s="1252">
        <v>0</v>
      </c>
      <c r="M195" s="1252">
        <v>0</v>
      </c>
      <c r="N195" s="1252">
        <v>0</v>
      </c>
      <c r="O195" s="1252">
        <v>0</v>
      </c>
      <c r="P195" s="1252">
        <v>0</v>
      </c>
      <c r="Q195" s="1252">
        <v>0</v>
      </c>
      <c r="R195" s="1252">
        <v>0</v>
      </c>
      <c r="S195" s="1252">
        <v>0</v>
      </c>
      <c r="T195" s="1252">
        <v>0</v>
      </c>
      <c r="U195" s="1251" t="s">
        <v>116</v>
      </c>
      <c r="V195" s="1251" t="s">
        <v>564</v>
      </c>
      <c r="W195" s="1251" t="s">
        <v>290</v>
      </c>
      <c r="X195" s="1251" t="s">
        <v>1515</v>
      </c>
      <c r="Y195" s="1251">
        <v>303</v>
      </c>
    </row>
    <row r="196" spans="1:25" ht="12">
      <c r="A196" s="1251">
        <v>2019</v>
      </c>
      <c r="B196" s="1251">
        <v>25</v>
      </c>
      <c r="C196" s="1251">
        <v>150</v>
      </c>
      <c r="D196" s="1251" t="s">
        <v>1671</v>
      </c>
      <c r="E196" s="1251">
        <v>303200</v>
      </c>
      <c r="F196" s="1251" t="s">
        <v>1634</v>
      </c>
      <c r="G196" s="1252">
        <v>0</v>
      </c>
      <c r="H196" s="1252">
        <v>0</v>
      </c>
      <c r="I196" s="1252">
        <v>0</v>
      </c>
      <c r="J196" s="1252">
        <v>0</v>
      </c>
      <c r="K196" s="1252">
        <v>0</v>
      </c>
      <c r="L196" s="1252">
        <v>0</v>
      </c>
      <c r="M196" s="1252">
        <v>0</v>
      </c>
      <c r="N196" s="1252">
        <v>0</v>
      </c>
      <c r="O196" s="1252">
        <v>0</v>
      </c>
      <c r="P196" s="1252">
        <v>0</v>
      </c>
      <c r="Q196" s="1252">
        <v>0</v>
      </c>
      <c r="R196" s="1252">
        <v>0</v>
      </c>
      <c r="S196" s="1252">
        <v>0</v>
      </c>
      <c r="T196" s="1252">
        <v>0</v>
      </c>
      <c r="U196" s="1251" t="s">
        <v>116</v>
      </c>
      <c r="V196" s="1251" t="s">
        <v>564</v>
      </c>
      <c r="W196" s="1251" t="s">
        <v>290</v>
      </c>
      <c r="X196" s="1251" t="s">
        <v>1515</v>
      </c>
      <c r="Y196" s="1251">
        <v>303</v>
      </c>
    </row>
    <row r="197" spans="1:25" ht="12">
      <c r="A197" s="1251">
        <v>2019</v>
      </c>
      <c r="B197" s="1251">
        <v>25</v>
      </c>
      <c r="C197" s="1251">
        <v>150</v>
      </c>
      <c r="D197" s="1251" t="s">
        <v>1671</v>
      </c>
      <c r="E197" s="1251">
        <v>303400</v>
      </c>
      <c r="F197" s="1251" t="s">
        <v>1636</v>
      </c>
      <c r="G197" s="1252">
        <v>0</v>
      </c>
      <c r="H197" s="1252">
        <v>0</v>
      </c>
      <c r="I197" s="1252">
        <v>0</v>
      </c>
      <c r="J197" s="1252">
        <v>0</v>
      </c>
      <c r="K197" s="1252">
        <v>0</v>
      </c>
      <c r="L197" s="1252">
        <v>0</v>
      </c>
      <c r="M197" s="1252">
        <v>0</v>
      </c>
      <c r="N197" s="1252">
        <v>0</v>
      </c>
      <c r="O197" s="1252">
        <v>0</v>
      </c>
      <c r="P197" s="1252">
        <v>0</v>
      </c>
      <c r="Q197" s="1252">
        <v>0</v>
      </c>
      <c r="R197" s="1252">
        <v>0</v>
      </c>
      <c r="S197" s="1252">
        <v>0</v>
      </c>
      <c r="T197" s="1252">
        <v>0</v>
      </c>
      <c r="U197" s="1251" t="s">
        <v>116</v>
      </c>
      <c r="V197" s="1251" t="s">
        <v>564</v>
      </c>
      <c r="W197" s="1251" t="s">
        <v>290</v>
      </c>
      <c r="X197" s="1251" t="s">
        <v>1515</v>
      </c>
      <c r="Y197" s="1251">
        <v>303</v>
      </c>
    </row>
    <row r="198" spans="1:25" ht="12">
      <c r="A198" s="1251">
        <v>2019</v>
      </c>
      <c r="B198" s="1251">
        <v>25</v>
      </c>
      <c r="C198" s="1251">
        <v>150</v>
      </c>
      <c r="D198" s="1251" t="s">
        <v>1671</v>
      </c>
      <c r="E198" s="1251">
        <v>304200</v>
      </c>
      <c r="F198" s="1251" t="s">
        <v>1638</v>
      </c>
      <c r="G198" s="1252">
        <v>0</v>
      </c>
      <c r="H198" s="1252">
        <v>0</v>
      </c>
      <c r="I198" s="1252">
        <v>0</v>
      </c>
      <c r="J198" s="1252">
        <v>0</v>
      </c>
      <c r="K198" s="1252">
        <v>0</v>
      </c>
      <c r="L198" s="1252">
        <v>0</v>
      </c>
      <c r="M198" s="1252">
        <v>0</v>
      </c>
      <c r="N198" s="1252">
        <v>0</v>
      </c>
      <c r="O198" s="1252">
        <v>0</v>
      </c>
      <c r="P198" s="1252">
        <v>0</v>
      </c>
      <c r="Q198" s="1252">
        <v>0</v>
      </c>
      <c r="R198" s="1252">
        <v>0</v>
      </c>
      <c r="S198" s="1252">
        <v>0</v>
      </c>
      <c r="T198" s="1252">
        <v>0</v>
      </c>
      <c r="U198" s="1251" t="s">
        <v>116</v>
      </c>
      <c r="V198" s="1251" t="s">
        <v>564</v>
      </c>
      <c r="W198" s="1251" t="s">
        <v>290</v>
      </c>
      <c r="X198" s="1251" t="s">
        <v>1515</v>
      </c>
      <c r="Y198" s="1251">
        <v>304</v>
      </c>
    </row>
    <row r="199" spans="1:25" ht="12">
      <c r="A199" s="1251">
        <v>2019</v>
      </c>
      <c r="B199" s="1251">
        <v>25</v>
      </c>
      <c r="C199" s="1251">
        <v>150</v>
      </c>
      <c r="D199" s="1251" t="s">
        <v>1671</v>
      </c>
      <c r="E199" s="1251">
        <v>304630</v>
      </c>
      <c r="F199" s="1251" t="s">
        <v>1642</v>
      </c>
      <c r="G199" s="1252">
        <v>0</v>
      </c>
      <c r="H199" s="1252">
        <v>0</v>
      </c>
      <c r="I199" s="1252">
        <v>0</v>
      </c>
      <c r="J199" s="1252">
        <v>0</v>
      </c>
      <c r="K199" s="1252">
        <v>0</v>
      </c>
      <c r="L199" s="1252">
        <v>0</v>
      </c>
      <c r="M199" s="1252">
        <v>0</v>
      </c>
      <c r="N199" s="1252">
        <v>0</v>
      </c>
      <c r="O199" s="1252">
        <v>0</v>
      </c>
      <c r="P199" s="1252">
        <v>0</v>
      </c>
      <c r="Q199" s="1252">
        <v>0</v>
      </c>
      <c r="R199" s="1252">
        <v>0</v>
      </c>
      <c r="S199" s="1252">
        <v>0</v>
      </c>
      <c r="T199" s="1252">
        <v>0</v>
      </c>
      <c r="U199" s="1251" t="s">
        <v>116</v>
      </c>
      <c r="V199" s="1251" t="s">
        <v>564</v>
      </c>
      <c r="W199" s="1251" t="s">
        <v>290</v>
      </c>
      <c r="X199" s="1251" t="s">
        <v>1515</v>
      </c>
      <c r="Y199" s="1251">
        <v>304</v>
      </c>
    </row>
    <row r="200" spans="1:25" ht="12">
      <c r="A200" s="1251">
        <v>2019</v>
      </c>
      <c r="B200" s="1251">
        <v>25</v>
      </c>
      <c r="C200" s="1251">
        <v>150</v>
      </c>
      <c r="D200" s="1251" t="s">
        <v>1671</v>
      </c>
      <c r="E200" s="1251">
        <v>307000</v>
      </c>
      <c r="F200" s="1251" t="s">
        <v>1643</v>
      </c>
      <c r="G200" s="1252">
        <v>0</v>
      </c>
      <c r="H200" s="1252">
        <v>0</v>
      </c>
      <c r="I200" s="1252">
        <v>0</v>
      </c>
      <c r="J200" s="1252">
        <v>0</v>
      </c>
      <c r="K200" s="1252">
        <v>0</v>
      </c>
      <c r="L200" s="1252">
        <v>0</v>
      </c>
      <c r="M200" s="1252">
        <v>0</v>
      </c>
      <c r="N200" s="1252">
        <v>0</v>
      </c>
      <c r="O200" s="1252">
        <v>0</v>
      </c>
      <c r="P200" s="1252">
        <v>0</v>
      </c>
      <c r="Q200" s="1252">
        <v>0</v>
      </c>
      <c r="R200" s="1252">
        <v>0</v>
      </c>
      <c r="S200" s="1252">
        <v>0</v>
      </c>
      <c r="T200" s="1252">
        <v>0</v>
      </c>
      <c r="U200" s="1251" t="s">
        <v>116</v>
      </c>
      <c r="V200" s="1251" t="s">
        <v>564</v>
      </c>
      <c r="W200" s="1251" t="s">
        <v>290</v>
      </c>
      <c r="X200" s="1251" t="s">
        <v>1515</v>
      </c>
      <c r="Y200" s="1251">
        <v>307</v>
      </c>
    </row>
    <row r="201" spans="1:25" ht="12">
      <c r="A201" s="1251">
        <v>2019</v>
      </c>
      <c r="B201" s="1251">
        <v>25</v>
      </c>
      <c r="C201" s="1251">
        <v>150</v>
      </c>
      <c r="D201" s="1251" t="s">
        <v>1671</v>
      </c>
      <c r="E201" s="1251">
        <v>311000</v>
      </c>
      <c r="F201" s="1251" t="s">
        <v>1646</v>
      </c>
      <c r="G201" s="1252">
        <v>0</v>
      </c>
      <c r="H201" s="1252">
        <v>0</v>
      </c>
      <c r="I201" s="1252">
        <v>0</v>
      </c>
      <c r="J201" s="1252">
        <v>0</v>
      </c>
      <c r="K201" s="1252">
        <v>0</v>
      </c>
      <c r="L201" s="1252">
        <v>0</v>
      </c>
      <c r="M201" s="1252">
        <v>0</v>
      </c>
      <c r="N201" s="1252">
        <v>0</v>
      </c>
      <c r="O201" s="1252">
        <v>0</v>
      </c>
      <c r="P201" s="1252">
        <v>0</v>
      </c>
      <c r="Q201" s="1252">
        <v>0</v>
      </c>
      <c r="R201" s="1252">
        <v>0</v>
      </c>
      <c r="S201" s="1252">
        <v>0</v>
      </c>
      <c r="T201" s="1252">
        <v>0</v>
      </c>
      <c r="U201" s="1251" t="s">
        <v>116</v>
      </c>
      <c r="V201" s="1251" t="s">
        <v>564</v>
      </c>
      <c r="W201" s="1251" t="s">
        <v>290</v>
      </c>
      <c r="X201" s="1251" t="s">
        <v>1515</v>
      </c>
      <c r="Y201" s="1251">
        <v>311</v>
      </c>
    </row>
    <row r="202" spans="1:25" ht="12">
      <c r="A202" s="1251">
        <v>2019</v>
      </c>
      <c r="B202" s="1251">
        <v>25</v>
      </c>
      <c r="C202" s="1251">
        <v>150</v>
      </c>
      <c r="D202" s="1251" t="s">
        <v>1671</v>
      </c>
      <c r="E202" s="1251">
        <v>320000</v>
      </c>
      <c r="F202" s="1251" t="s">
        <v>1648</v>
      </c>
      <c r="G202" s="1252">
        <v>0</v>
      </c>
      <c r="H202" s="1252">
        <v>0</v>
      </c>
      <c r="I202" s="1252">
        <v>0</v>
      </c>
      <c r="J202" s="1252">
        <v>0</v>
      </c>
      <c r="K202" s="1252">
        <v>0</v>
      </c>
      <c r="L202" s="1252">
        <v>0</v>
      </c>
      <c r="M202" s="1252">
        <v>0</v>
      </c>
      <c r="N202" s="1252">
        <v>0</v>
      </c>
      <c r="O202" s="1252">
        <v>0</v>
      </c>
      <c r="P202" s="1252">
        <v>0</v>
      </c>
      <c r="Q202" s="1252">
        <v>0</v>
      </c>
      <c r="R202" s="1252">
        <v>0</v>
      </c>
      <c r="S202" s="1252">
        <v>0</v>
      </c>
      <c r="T202" s="1252">
        <v>0</v>
      </c>
      <c r="U202" s="1251" t="s">
        <v>116</v>
      </c>
      <c r="V202" s="1251" t="s">
        <v>564</v>
      </c>
      <c r="W202" s="1251" t="s">
        <v>290</v>
      </c>
      <c r="X202" s="1251" t="s">
        <v>1515</v>
      </c>
      <c r="Y202" s="1251">
        <v>320</v>
      </c>
    </row>
    <row r="203" spans="1:25" ht="12">
      <c r="A203" s="1251">
        <v>2019</v>
      </c>
      <c r="B203" s="1251">
        <v>25</v>
      </c>
      <c r="C203" s="1251">
        <v>150</v>
      </c>
      <c r="D203" s="1251" t="s">
        <v>1671</v>
      </c>
      <c r="E203" s="1251">
        <v>330000</v>
      </c>
      <c r="F203" s="1251" t="s">
        <v>1649</v>
      </c>
      <c r="G203" s="1252">
        <v>0</v>
      </c>
      <c r="H203" s="1252">
        <v>0</v>
      </c>
      <c r="I203" s="1252">
        <v>0</v>
      </c>
      <c r="J203" s="1252">
        <v>0</v>
      </c>
      <c r="K203" s="1252">
        <v>0</v>
      </c>
      <c r="L203" s="1252">
        <v>0</v>
      </c>
      <c r="M203" s="1252">
        <v>0</v>
      </c>
      <c r="N203" s="1252">
        <v>0</v>
      </c>
      <c r="O203" s="1252">
        <v>0</v>
      </c>
      <c r="P203" s="1252">
        <v>0</v>
      </c>
      <c r="Q203" s="1252">
        <v>0</v>
      </c>
      <c r="R203" s="1252">
        <v>0</v>
      </c>
      <c r="S203" s="1252">
        <v>0</v>
      </c>
      <c r="T203" s="1252">
        <v>0</v>
      </c>
      <c r="U203" s="1251" t="s">
        <v>116</v>
      </c>
      <c r="V203" s="1251" t="s">
        <v>564</v>
      </c>
      <c r="W203" s="1251" t="s">
        <v>290</v>
      </c>
      <c r="X203" s="1251" t="s">
        <v>1515</v>
      </c>
      <c r="Y203" s="1251">
        <v>330</v>
      </c>
    </row>
    <row r="204" spans="1:25" ht="12">
      <c r="A204" s="1251">
        <v>2019</v>
      </c>
      <c r="B204" s="1251">
        <v>25</v>
      </c>
      <c r="C204" s="1251">
        <v>150</v>
      </c>
      <c r="D204" s="1251" t="s">
        <v>1671</v>
      </c>
      <c r="E204" s="1251">
        <v>331000</v>
      </c>
      <c r="F204" s="1251" t="s">
        <v>1650</v>
      </c>
      <c r="G204" s="1252">
        <v>0</v>
      </c>
      <c r="H204" s="1252">
        <v>0</v>
      </c>
      <c r="I204" s="1252">
        <v>0</v>
      </c>
      <c r="J204" s="1252">
        <v>0</v>
      </c>
      <c r="K204" s="1252">
        <v>0</v>
      </c>
      <c r="L204" s="1252">
        <v>0</v>
      </c>
      <c r="M204" s="1252">
        <v>0</v>
      </c>
      <c r="N204" s="1252">
        <v>0</v>
      </c>
      <c r="O204" s="1252">
        <v>0</v>
      </c>
      <c r="P204" s="1252">
        <v>0</v>
      </c>
      <c r="Q204" s="1252">
        <v>0</v>
      </c>
      <c r="R204" s="1252">
        <v>0</v>
      </c>
      <c r="S204" s="1252">
        <v>0</v>
      </c>
      <c r="T204" s="1252">
        <v>0</v>
      </c>
      <c r="U204" s="1251" t="s">
        <v>116</v>
      </c>
      <c r="V204" s="1251" t="s">
        <v>564</v>
      </c>
      <c r="W204" s="1251" t="s">
        <v>290</v>
      </c>
      <c r="X204" s="1251" t="s">
        <v>1515</v>
      </c>
      <c r="Y204" s="1251">
        <v>331</v>
      </c>
    </row>
    <row r="205" spans="1:25" ht="12">
      <c r="A205" s="1251">
        <v>2019</v>
      </c>
      <c r="B205" s="1251">
        <v>25</v>
      </c>
      <c r="C205" s="1251">
        <v>150</v>
      </c>
      <c r="D205" s="1251" t="s">
        <v>1671</v>
      </c>
      <c r="E205" s="1251">
        <v>333000</v>
      </c>
      <c r="F205" s="1251" t="s">
        <v>1651</v>
      </c>
      <c r="G205" s="1252">
        <v>0</v>
      </c>
      <c r="H205" s="1252">
        <v>0</v>
      </c>
      <c r="I205" s="1252">
        <v>0</v>
      </c>
      <c r="J205" s="1252">
        <v>0</v>
      </c>
      <c r="K205" s="1252">
        <v>0</v>
      </c>
      <c r="L205" s="1252">
        <v>0</v>
      </c>
      <c r="M205" s="1252">
        <v>0</v>
      </c>
      <c r="N205" s="1252">
        <v>0</v>
      </c>
      <c r="O205" s="1252">
        <v>0</v>
      </c>
      <c r="P205" s="1252">
        <v>0</v>
      </c>
      <c r="Q205" s="1252">
        <v>0</v>
      </c>
      <c r="R205" s="1252">
        <v>0</v>
      </c>
      <c r="S205" s="1252">
        <v>0</v>
      </c>
      <c r="T205" s="1252">
        <v>0</v>
      </c>
      <c r="U205" s="1251" t="s">
        <v>116</v>
      </c>
      <c r="V205" s="1251" t="s">
        <v>564</v>
      </c>
      <c r="W205" s="1251" t="s">
        <v>290</v>
      </c>
      <c r="X205" s="1251" t="s">
        <v>1515</v>
      </c>
      <c r="Y205" s="1251">
        <v>333</v>
      </c>
    </row>
    <row r="206" spans="1:25" ht="12">
      <c r="A206" s="1251">
        <v>2019</v>
      </c>
      <c r="B206" s="1251">
        <v>25</v>
      </c>
      <c r="C206" s="1251">
        <v>150</v>
      </c>
      <c r="D206" s="1251" t="s">
        <v>1671</v>
      </c>
      <c r="E206" s="1251">
        <v>334700</v>
      </c>
      <c r="F206" s="1251" t="s">
        <v>1653</v>
      </c>
      <c r="G206" s="1252">
        <v>0</v>
      </c>
      <c r="H206" s="1252">
        <v>0</v>
      </c>
      <c r="I206" s="1252">
        <v>0</v>
      </c>
      <c r="J206" s="1252">
        <v>0</v>
      </c>
      <c r="K206" s="1252">
        <v>0</v>
      </c>
      <c r="L206" s="1252">
        <v>0</v>
      </c>
      <c r="M206" s="1252">
        <v>0</v>
      </c>
      <c r="N206" s="1252">
        <v>0</v>
      </c>
      <c r="O206" s="1252">
        <v>0</v>
      </c>
      <c r="P206" s="1252">
        <v>0</v>
      </c>
      <c r="Q206" s="1252">
        <v>0</v>
      </c>
      <c r="R206" s="1252">
        <v>0</v>
      </c>
      <c r="S206" s="1252">
        <v>0</v>
      </c>
      <c r="T206" s="1252">
        <v>0</v>
      </c>
      <c r="U206" s="1251" t="s">
        <v>116</v>
      </c>
      <c r="V206" s="1251" t="s">
        <v>564</v>
      </c>
      <c r="W206" s="1251" t="s">
        <v>290</v>
      </c>
      <c r="X206" s="1251" t="s">
        <v>1515</v>
      </c>
      <c r="Y206" s="1251">
        <v>334</v>
      </c>
    </row>
    <row r="207" spans="1:25" ht="12">
      <c r="A207" s="1251">
        <v>2019</v>
      </c>
      <c r="B207" s="1251">
        <v>25</v>
      </c>
      <c r="C207" s="1251">
        <v>150</v>
      </c>
      <c r="D207" s="1251" t="s">
        <v>1671</v>
      </c>
      <c r="E207" s="1251">
        <v>335000</v>
      </c>
      <c r="F207" s="1251" t="s">
        <v>1656</v>
      </c>
      <c r="G207" s="1252">
        <v>0</v>
      </c>
      <c r="H207" s="1252">
        <v>0</v>
      </c>
      <c r="I207" s="1252">
        <v>0</v>
      </c>
      <c r="J207" s="1252">
        <v>0</v>
      </c>
      <c r="K207" s="1252">
        <v>0</v>
      </c>
      <c r="L207" s="1252">
        <v>0</v>
      </c>
      <c r="M207" s="1252">
        <v>0</v>
      </c>
      <c r="N207" s="1252">
        <v>0</v>
      </c>
      <c r="O207" s="1252">
        <v>0</v>
      </c>
      <c r="P207" s="1252">
        <v>0</v>
      </c>
      <c r="Q207" s="1252">
        <v>0</v>
      </c>
      <c r="R207" s="1252">
        <v>0</v>
      </c>
      <c r="S207" s="1252">
        <v>0</v>
      </c>
      <c r="T207" s="1252">
        <v>0</v>
      </c>
      <c r="U207" s="1251" t="s">
        <v>116</v>
      </c>
      <c r="V207" s="1251" t="s">
        <v>564</v>
      </c>
      <c r="W207" s="1251" t="s">
        <v>290</v>
      </c>
      <c r="X207" s="1251" t="s">
        <v>1515</v>
      </c>
      <c r="Y207" s="1251">
        <v>335</v>
      </c>
    </row>
    <row r="208" spans="1:25" ht="12">
      <c r="A208" s="1251">
        <v>2019</v>
      </c>
      <c r="B208" s="1251">
        <v>25</v>
      </c>
      <c r="C208" s="1251">
        <v>150</v>
      </c>
      <c r="D208" s="1251" t="s">
        <v>1671</v>
      </c>
      <c r="E208" s="1251">
        <v>922501</v>
      </c>
      <c r="F208" s="1251" t="s">
        <v>1686</v>
      </c>
      <c r="G208" s="1252">
        <v>0</v>
      </c>
      <c r="H208" s="1252">
        <v>0</v>
      </c>
      <c r="I208" s="1252">
        <v>0</v>
      </c>
      <c r="J208" s="1252">
        <v>0</v>
      </c>
      <c r="K208" s="1252">
        <v>-166.88</v>
      </c>
      <c r="L208" s="1252">
        <v>-166.88</v>
      </c>
      <c r="M208" s="1252">
        <v>-166.88</v>
      </c>
      <c r="N208" s="1252">
        <v>-166.88</v>
      </c>
      <c r="O208" s="1252">
        <v>-166.88</v>
      </c>
      <c r="P208" s="1252">
        <v>-166.88</v>
      </c>
      <c r="Q208" s="1252">
        <v>-166.88</v>
      </c>
      <c r="R208" s="1252">
        <v>-166.88</v>
      </c>
      <c r="S208" s="1252">
        <v>-166.88</v>
      </c>
      <c r="T208" s="1252">
        <v>-166.88</v>
      </c>
      <c r="U208" s="1251" t="s">
        <v>116</v>
      </c>
      <c r="V208" s="1251" t="s">
        <v>1537</v>
      </c>
      <c r="W208" s="1251" t="s">
        <v>305</v>
      </c>
      <c r="X208" s="1251" t="s">
        <v>1515</v>
      </c>
      <c r="Y208" s="1251">
        <v>922</v>
      </c>
    </row>
    <row r="209" spans="1:25" ht="12">
      <c r="A209" s="1251">
        <v>2019</v>
      </c>
      <c r="B209" s="1251">
        <v>25</v>
      </c>
      <c r="C209" s="1251">
        <v>200</v>
      </c>
      <c r="D209" s="1251" t="s">
        <v>1687</v>
      </c>
      <c r="E209" s="1251">
        <v>104000</v>
      </c>
      <c r="F209" s="1251" t="s">
        <v>1514</v>
      </c>
      <c r="G209" s="1252">
        <v>0</v>
      </c>
      <c r="H209" s="1252">
        <v>0</v>
      </c>
      <c r="I209" s="1252">
        <v>0</v>
      </c>
      <c r="J209" s="1252">
        <v>0</v>
      </c>
      <c r="K209" s="1252">
        <v>0</v>
      </c>
      <c r="L209" s="1252">
        <v>0</v>
      </c>
      <c r="M209" s="1252">
        <v>0</v>
      </c>
      <c r="N209" s="1252">
        <v>0</v>
      </c>
      <c r="O209" s="1252">
        <v>0</v>
      </c>
      <c r="P209" s="1252">
        <v>0</v>
      </c>
      <c r="Q209" s="1252">
        <v>0</v>
      </c>
      <c r="R209" s="1252">
        <v>0</v>
      </c>
      <c r="S209" s="1252">
        <v>0</v>
      </c>
      <c r="T209" s="1252">
        <v>0</v>
      </c>
      <c r="U209" s="1251" t="s">
        <v>116</v>
      </c>
      <c r="V209" s="1251" t="s">
        <v>564</v>
      </c>
      <c r="W209" s="1251" t="s">
        <v>326</v>
      </c>
      <c r="X209" s="1251" t="s">
        <v>1515</v>
      </c>
      <c r="Y209" s="1251">
        <v>104</v>
      </c>
    </row>
    <row r="210" spans="1:25" ht="12">
      <c r="A210" s="1251">
        <v>2019</v>
      </c>
      <c r="B210" s="1251">
        <v>25</v>
      </c>
      <c r="C210" s="1251">
        <v>200</v>
      </c>
      <c r="D210" s="1251" t="s">
        <v>1687</v>
      </c>
      <c r="E210" s="1251">
        <v>105010</v>
      </c>
      <c r="F210" s="1251" t="s">
        <v>296</v>
      </c>
      <c r="G210" s="1252">
        <v>-3491226.6699999999</v>
      </c>
      <c r="H210" s="1252">
        <v>-3491226.6699999999</v>
      </c>
      <c r="I210" s="1252">
        <v>-3491226.6699999999</v>
      </c>
      <c r="J210" s="1252">
        <v>-3491226.6699999999</v>
      </c>
      <c r="K210" s="1252">
        <v>-3491226.6699999999</v>
      </c>
      <c r="L210" s="1252">
        <v>-3491226.6699999999</v>
      </c>
      <c r="M210" s="1252">
        <v>-3491226.6699999999</v>
      </c>
      <c r="N210" s="1252">
        <v>-3491226.6699999999</v>
      </c>
      <c r="O210" s="1252">
        <v>-3491226.6699999999</v>
      </c>
      <c r="P210" s="1252">
        <v>-3491226.6699999999</v>
      </c>
      <c r="Q210" s="1252">
        <v>-3491226.6699999999</v>
      </c>
      <c r="R210" s="1252">
        <v>-3491226.6699999999</v>
      </c>
      <c r="S210" s="1252">
        <v>-3491226.6699999999</v>
      </c>
      <c r="T210" s="1252">
        <v>-3491226.6699999999</v>
      </c>
      <c r="U210" s="1251" t="s">
        <v>116</v>
      </c>
      <c r="V210" s="1251" t="s">
        <v>564</v>
      </c>
      <c r="W210" s="1251" t="s">
        <v>296</v>
      </c>
      <c r="X210" s="1251" t="s">
        <v>1515</v>
      </c>
      <c r="Y210" s="1251">
        <v>105</v>
      </c>
    </row>
    <row r="211" spans="1:25" ht="12">
      <c r="A211" s="1251">
        <v>2019</v>
      </c>
      <c r="B211" s="1251">
        <v>25</v>
      </c>
      <c r="C211" s="1251">
        <v>200</v>
      </c>
      <c r="D211" s="1251" t="s">
        <v>1687</v>
      </c>
      <c r="E211" s="1251">
        <v>105015</v>
      </c>
      <c r="F211" s="1251" t="s">
        <v>1516</v>
      </c>
      <c r="G211" s="1252">
        <v>4447727.04</v>
      </c>
      <c r="H211" s="1252">
        <v>4447727.04</v>
      </c>
      <c r="I211" s="1252">
        <v>4447727.04</v>
      </c>
      <c r="J211" s="1252">
        <v>4447727.04</v>
      </c>
      <c r="K211" s="1252">
        <v>4447727.04</v>
      </c>
      <c r="L211" s="1252">
        <v>4447727.04</v>
      </c>
      <c r="M211" s="1252">
        <v>4447727.04</v>
      </c>
      <c r="N211" s="1252">
        <v>4447727.04</v>
      </c>
      <c r="O211" s="1252">
        <v>4447727.04</v>
      </c>
      <c r="P211" s="1252">
        <v>4447727.04</v>
      </c>
      <c r="Q211" s="1252">
        <v>4447727.04</v>
      </c>
      <c r="R211" s="1252">
        <v>4447727.04</v>
      </c>
      <c r="S211" s="1252">
        <v>4447727.04</v>
      </c>
      <c r="T211" s="1252">
        <v>4447727.04</v>
      </c>
      <c r="U211" s="1251" t="s">
        <v>116</v>
      </c>
      <c r="V211" s="1251" t="s">
        <v>564</v>
      </c>
      <c r="W211" s="1251" t="s">
        <v>296</v>
      </c>
      <c r="X211" s="1251" t="s">
        <v>1515</v>
      </c>
      <c r="Y211" s="1251">
        <v>105</v>
      </c>
    </row>
    <row r="212" spans="1:25" ht="12">
      <c r="A212" s="1251">
        <v>2019</v>
      </c>
      <c r="B212" s="1251">
        <v>25</v>
      </c>
      <c r="C212" s="1251">
        <v>200</v>
      </c>
      <c r="D212" s="1251" t="s">
        <v>1687</v>
      </c>
      <c r="E212" s="1251">
        <v>105016</v>
      </c>
      <c r="F212" s="1251" t="s">
        <v>1517</v>
      </c>
      <c r="G212" s="1252">
        <v>1155252.1899999999</v>
      </c>
      <c r="H212" s="1252">
        <v>1332717.1899999999</v>
      </c>
      <c r="I212" s="1252">
        <v>1336617.1899999999</v>
      </c>
      <c r="J212" s="1252">
        <v>1336617.1899999999</v>
      </c>
      <c r="K212" s="1252">
        <v>1514082.1899999999</v>
      </c>
      <c r="L212" s="1252">
        <v>1336617.1899999999</v>
      </c>
      <c r="M212" s="1252">
        <v>1336617.1899999999</v>
      </c>
      <c r="N212" s="1252">
        <v>1397674.3899999999</v>
      </c>
      <c r="O212" s="1252">
        <v>1397674.3899999999</v>
      </c>
      <c r="P212" s="1252">
        <v>1580824.3899999999</v>
      </c>
      <c r="Q212" s="1252">
        <v>1580824.3899999999</v>
      </c>
      <c r="R212" s="1252">
        <v>1580824.3899999999</v>
      </c>
      <c r="S212" s="1252">
        <v>1666909.3899999999</v>
      </c>
      <c r="T212" s="1252">
        <v>1666909.3899999999</v>
      </c>
      <c r="U212" s="1251" t="s">
        <v>116</v>
      </c>
      <c r="V212" s="1251" t="s">
        <v>564</v>
      </c>
      <c r="W212" s="1251" t="s">
        <v>296</v>
      </c>
      <c r="X212" s="1251" t="s">
        <v>1515</v>
      </c>
      <c r="Y212" s="1251">
        <v>105</v>
      </c>
    </row>
    <row r="213" spans="1:25" ht="12">
      <c r="A213" s="1251">
        <v>2019</v>
      </c>
      <c r="B213" s="1251">
        <v>25</v>
      </c>
      <c r="C213" s="1251">
        <v>200</v>
      </c>
      <c r="D213" s="1251" t="s">
        <v>1687</v>
      </c>
      <c r="E213" s="1251">
        <v>105020</v>
      </c>
      <c r="F213" s="1251" t="s">
        <v>1518</v>
      </c>
      <c r="G213" s="1252">
        <v>2220497.3399999999</v>
      </c>
      <c r="H213" s="1252">
        <v>2231343.4300000002</v>
      </c>
      <c r="I213" s="1252">
        <v>2244482.6499999999</v>
      </c>
      <c r="J213" s="1252">
        <v>2257191.3300000001</v>
      </c>
      <c r="K213" s="1252">
        <v>2271028.54</v>
      </c>
      <c r="L213" s="1252">
        <v>2282190.3399999999</v>
      </c>
      <c r="M213" s="1252">
        <v>2296676.8199999998</v>
      </c>
      <c r="N213" s="1252">
        <v>2305426.1099999999</v>
      </c>
      <c r="O213" s="1252">
        <v>2314427.3199999998</v>
      </c>
      <c r="P213" s="1252">
        <v>2324301.2599999998</v>
      </c>
      <c r="Q213" s="1252">
        <v>2334180.98</v>
      </c>
      <c r="R213" s="1252">
        <v>2344429.21</v>
      </c>
      <c r="S213" s="1252">
        <v>2359131.0600000001</v>
      </c>
      <c r="T213" s="1252">
        <v>2359131.0600000001</v>
      </c>
      <c r="U213" s="1251" t="s">
        <v>116</v>
      </c>
      <c r="V213" s="1251" t="s">
        <v>564</v>
      </c>
      <c r="W213" s="1251" t="s">
        <v>296</v>
      </c>
      <c r="X213" s="1251" t="s">
        <v>1515</v>
      </c>
      <c r="Y213" s="1251">
        <v>105</v>
      </c>
    </row>
    <row r="214" spans="1:25" ht="12">
      <c r="A214" s="1251">
        <v>2019</v>
      </c>
      <c r="B214" s="1251">
        <v>25</v>
      </c>
      <c r="C214" s="1251">
        <v>200</v>
      </c>
      <c r="D214" s="1251" t="s">
        <v>1687</v>
      </c>
      <c r="E214" s="1251">
        <v>105029</v>
      </c>
      <c r="F214" s="1251" t="s">
        <v>1519</v>
      </c>
      <c r="G214" s="1252">
        <v>103383.34</v>
      </c>
      <c r="H214" s="1252">
        <v>104613.88</v>
      </c>
      <c r="I214" s="1252">
        <v>105012.34</v>
      </c>
      <c r="J214" s="1252">
        <v>105509.61</v>
      </c>
      <c r="K214" s="1252">
        <v>106524.78</v>
      </c>
      <c r="L214" s="1252">
        <v>106902.69</v>
      </c>
      <c r="M214" s="1252">
        <v>108143.03</v>
      </c>
      <c r="N214" s="1252">
        <v>110809.60000000001</v>
      </c>
      <c r="O214" s="1252">
        <v>113634.39999999999</v>
      </c>
      <c r="P214" s="1252">
        <v>115281.08</v>
      </c>
      <c r="Q214" s="1252">
        <v>117209.25</v>
      </c>
      <c r="R214" s="1252">
        <v>119217.64999999999</v>
      </c>
      <c r="S214" s="1252">
        <v>121108.14999999999</v>
      </c>
      <c r="T214" s="1252">
        <v>121108.14999999999</v>
      </c>
      <c r="U214" s="1251" t="s">
        <v>116</v>
      </c>
      <c r="V214" s="1251" t="s">
        <v>564</v>
      </c>
      <c r="W214" s="1251" t="s">
        <v>296</v>
      </c>
      <c r="X214" s="1251" t="s">
        <v>1515</v>
      </c>
      <c r="Y214" s="1251">
        <v>105</v>
      </c>
    </row>
    <row r="215" spans="1:25" ht="12">
      <c r="A215" s="1251">
        <v>2019</v>
      </c>
      <c r="B215" s="1251">
        <v>25</v>
      </c>
      <c r="C215" s="1251">
        <v>200</v>
      </c>
      <c r="D215" s="1251" t="s">
        <v>1687</v>
      </c>
      <c r="E215" s="1251">
        <v>105030</v>
      </c>
      <c r="F215" s="1251" t="s">
        <v>1520</v>
      </c>
      <c r="G215" s="1252">
        <v>51435236.840000004</v>
      </c>
      <c r="H215" s="1252">
        <v>51482011.950000003</v>
      </c>
      <c r="I215" s="1252">
        <v>51730405.939999998</v>
      </c>
      <c r="J215" s="1252">
        <v>52017028.369999997</v>
      </c>
      <c r="K215" s="1252">
        <v>52674526.420000002</v>
      </c>
      <c r="L215" s="1252">
        <v>52565447.729999997</v>
      </c>
      <c r="M215" s="1252">
        <v>52726591.210000001</v>
      </c>
      <c r="N215" s="1252">
        <v>52777528.469999999</v>
      </c>
      <c r="O215" s="1252">
        <v>52881732.890000001</v>
      </c>
      <c r="P215" s="1252">
        <v>52917205.780000001</v>
      </c>
      <c r="Q215" s="1252">
        <v>52924194.840000004</v>
      </c>
      <c r="R215" s="1252">
        <v>53000286.289999999</v>
      </c>
      <c r="S215" s="1252">
        <v>53083044.210000001</v>
      </c>
      <c r="T215" s="1252">
        <v>53083044.210000001</v>
      </c>
      <c r="U215" s="1251" t="s">
        <v>116</v>
      </c>
      <c r="V215" s="1251" t="s">
        <v>564</v>
      </c>
      <c r="W215" s="1251" t="s">
        <v>296</v>
      </c>
      <c r="X215" s="1251" t="s">
        <v>1515</v>
      </c>
      <c r="Y215" s="1251">
        <v>105</v>
      </c>
    </row>
    <row r="216" spans="1:25" ht="12">
      <c r="A216" s="1251">
        <v>2019</v>
      </c>
      <c r="B216" s="1251">
        <v>25</v>
      </c>
      <c r="C216" s="1251">
        <v>200</v>
      </c>
      <c r="D216" s="1251" t="s">
        <v>1687</v>
      </c>
      <c r="E216" s="1251">
        <v>105040</v>
      </c>
      <c r="F216" s="1251" t="s">
        <v>1521</v>
      </c>
      <c r="G216" s="1252">
        <v>7932642.0300000003</v>
      </c>
      <c r="H216" s="1252">
        <v>7960550.9199999999</v>
      </c>
      <c r="I216" s="1252">
        <v>7991446.7000000002</v>
      </c>
      <c r="J216" s="1252">
        <v>8011287.3300000001</v>
      </c>
      <c r="K216" s="1252">
        <v>8055538.0300000003</v>
      </c>
      <c r="L216" s="1252">
        <v>8091323.1200000001</v>
      </c>
      <c r="M216" s="1252">
        <v>8145201.1699999999</v>
      </c>
      <c r="N216" s="1252">
        <v>8178473.71</v>
      </c>
      <c r="O216" s="1252">
        <v>8208960.1900000004</v>
      </c>
      <c r="P216" s="1252">
        <v>8232139.8499999996</v>
      </c>
      <c r="Q216" s="1252">
        <v>8247808.8700000001</v>
      </c>
      <c r="R216" s="1252">
        <v>8259847.7000000002</v>
      </c>
      <c r="S216" s="1252">
        <v>8268922.6100000003</v>
      </c>
      <c r="T216" s="1252">
        <v>8268922.6100000003</v>
      </c>
      <c r="U216" s="1251" t="s">
        <v>116</v>
      </c>
      <c r="V216" s="1251" t="s">
        <v>564</v>
      </c>
      <c r="W216" s="1251" t="s">
        <v>296</v>
      </c>
      <c r="X216" s="1251" t="s">
        <v>1515</v>
      </c>
      <c r="Y216" s="1251">
        <v>105</v>
      </c>
    </row>
    <row r="217" spans="1:25" ht="12">
      <c r="A217" s="1251">
        <v>2019</v>
      </c>
      <c r="B217" s="1251">
        <v>25</v>
      </c>
      <c r="C217" s="1251">
        <v>200</v>
      </c>
      <c r="D217" s="1251" t="s">
        <v>1687</v>
      </c>
      <c r="E217" s="1251">
        <v>105060</v>
      </c>
      <c r="F217" s="1251" t="s">
        <v>1523</v>
      </c>
      <c r="G217" s="1252">
        <v>194766.76999999999</v>
      </c>
      <c r="H217" s="1252">
        <v>194994.57000000001</v>
      </c>
      <c r="I217" s="1252">
        <v>195338.95999999999</v>
      </c>
      <c r="J217" s="1252">
        <v>196225.45000000001</v>
      </c>
      <c r="K217" s="1252">
        <v>196635.01999999999</v>
      </c>
      <c r="L217" s="1252">
        <v>196672.85000000001</v>
      </c>
      <c r="M217" s="1252">
        <v>193236.20999999999</v>
      </c>
      <c r="N217" s="1252">
        <v>193270.98000000001</v>
      </c>
      <c r="O217" s="1252">
        <v>193270.98000000001</v>
      </c>
      <c r="P217" s="1252">
        <v>193396.32999999999</v>
      </c>
      <c r="Q217" s="1252">
        <v>193463.26999999999</v>
      </c>
      <c r="R217" s="1252">
        <v>193505.82000000001</v>
      </c>
      <c r="S217" s="1252">
        <v>193615.70999999999</v>
      </c>
      <c r="T217" s="1252">
        <v>193615.70999999999</v>
      </c>
      <c r="U217" s="1251" t="s">
        <v>116</v>
      </c>
      <c r="V217" s="1251" t="s">
        <v>564</v>
      </c>
      <c r="W217" s="1251" t="s">
        <v>296</v>
      </c>
      <c r="X217" s="1251" t="s">
        <v>1515</v>
      </c>
      <c r="Y217" s="1251">
        <v>105</v>
      </c>
    </row>
    <row r="218" spans="1:25" ht="12">
      <c r="A218" s="1251">
        <v>2019</v>
      </c>
      <c r="B218" s="1251">
        <v>25</v>
      </c>
      <c r="C218" s="1251">
        <v>200</v>
      </c>
      <c r="D218" s="1251" t="s">
        <v>1687</v>
      </c>
      <c r="E218" s="1251">
        <v>105070</v>
      </c>
      <c r="F218" s="1251" t="s">
        <v>1524</v>
      </c>
      <c r="G218" s="1252">
        <v>2485042.1899999999</v>
      </c>
      <c r="H218" s="1252">
        <v>2498482.27</v>
      </c>
      <c r="I218" s="1252">
        <v>2511043.8799999999</v>
      </c>
      <c r="J218" s="1252">
        <v>2523297.6800000002</v>
      </c>
      <c r="K218" s="1252">
        <v>2537079.2000000002</v>
      </c>
      <c r="L218" s="1252">
        <v>2547786.8799999999</v>
      </c>
      <c r="M218" s="1252">
        <v>2562379.79</v>
      </c>
      <c r="N218" s="1252">
        <v>2572972.5600000001</v>
      </c>
      <c r="O218" s="1252">
        <v>2583945.8999999999</v>
      </c>
      <c r="P218" s="1252">
        <v>2594635.8700000001</v>
      </c>
      <c r="Q218" s="1252">
        <v>2605592.4100000001</v>
      </c>
      <c r="R218" s="1252">
        <v>2616965.3399999999</v>
      </c>
      <c r="S218" s="1252">
        <v>2632361.3700000001</v>
      </c>
      <c r="T218" s="1252">
        <v>2632361.3700000001</v>
      </c>
      <c r="U218" s="1251" t="s">
        <v>116</v>
      </c>
      <c r="V218" s="1251" t="s">
        <v>564</v>
      </c>
      <c r="W218" s="1251" t="s">
        <v>296</v>
      </c>
      <c r="X218" s="1251" t="s">
        <v>1515</v>
      </c>
      <c r="Y218" s="1251">
        <v>105</v>
      </c>
    </row>
    <row r="219" spans="1:25" ht="12">
      <c r="A219" s="1251">
        <v>2019</v>
      </c>
      <c r="B219" s="1251">
        <v>25</v>
      </c>
      <c r="C219" s="1251">
        <v>200</v>
      </c>
      <c r="D219" s="1251" t="s">
        <v>1687</v>
      </c>
      <c r="E219" s="1251">
        <v>105080</v>
      </c>
      <c r="F219" s="1251" t="s">
        <v>1525</v>
      </c>
      <c r="G219" s="1252">
        <v>348193.16999999998</v>
      </c>
      <c r="H219" s="1252">
        <v>348193.16999999998</v>
      </c>
      <c r="I219" s="1252">
        <v>348193.16999999998</v>
      </c>
      <c r="J219" s="1252">
        <v>348193.16999999998</v>
      </c>
      <c r="K219" s="1252">
        <v>348193.16999999998</v>
      </c>
      <c r="L219" s="1252">
        <v>348193.16999999998</v>
      </c>
      <c r="M219" s="1252">
        <v>348193.16999999998</v>
      </c>
      <c r="N219" s="1252">
        <v>348193.16999999998</v>
      </c>
      <c r="O219" s="1252">
        <v>348193.16999999998</v>
      </c>
      <c r="P219" s="1252">
        <v>348193.16999999998</v>
      </c>
      <c r="Q219" s="1252">
        <v>348193.16999999998</v>
      </c>
      <c r="R219" s="1252">
        <v>348193.16999999998</v>
      </c>
      <c r="S219" s="1252">
        <v>348193.16999999998</v>
      </c>
      <c r="T219" s="1252">
        <v>348193.16999999998</v>
      </c>
      <c r="U219" s="1251" t="s">
        <v>116</v>
      </c>
      <c r="V219" s="1251" t="s">
        <v>564</v>
      </c>
      <c r="W219" s="1251" t="s">
        <v>296</v>
      </c>
      <c r="X219" s="1251" t="s">
        <v>1515</v>
      </c>
      <c r="Y219" s="1251">
        <v>105</v>
      </c>
    </row>
    <row r="220" spans="1:25" ht="12">
      <c r="A220" s="1251">
        <v>2019</v>
      </c>
      <c r="B220" s="1251">
        <v>25</v>
      </c>
      <c r="C220" s="1251">
        <v>200</v>
      </c>
      <c r="D220" s="1251" t="s">
        <v>1687</v>
      </c>
      <c r="E220" s="1251">
        <v>105081</v>
      </c>
      <c r="F220" s="1251" t="s">
        <v>1526</v>
      </c>
      <c r="G220" s="1252">
        <v>101592.78999999999</v>
      </c>
      <c r="H220" s="1252">
        <v>101916.64</v>
      </c>
      <c r="I220" s="1252">
        <v>102414.8</v>
      </c>
      <c r="J220" s="1252">
        <v>103191.46000000001</v>
      </c>
      <c r="K220" s="1252">
        <v>103718.89999999999</v>
      </c>
      <c r="L220" s="1252">
        <v>103718.89999999999</v>
      </c>
      <c r="M220" s="1252">
        <v>103718.89999999999</v>
      </c>
      <c r="N220" s="1252">
        <v>103718.89999999999</v>
      </c>
      <c r="O220" s="1252">
        <v>103718.89999999999</v>
      </c>
      <c r="P220" s="1252">
        <v>103718.89999999999</v>
      </c>
      <c r="Q220" s="1252">
        <v>103722.41</v>
      </c>
      <c r="R220" s="1252">
        <v>103739.2</v>
      </c>
      <c r="S220" s="1252">
        <v>103764.3</v>
      </c>
      <c r="T220" s="1252">
        <v>103764.3</v>
      </c>
      <c r="U220" s="1251" t="s">
        <v>116</v>
      </c>
      <c r="V220" s="1251" t="s">
        <v>564</v>
      </c>
      <c r="W220" s="1251" t="s">
        <v>296</v>
      </c>
      <c r="X220" s="1251" t="s">
        <v>1515</v>
      </c>
      <c r="Y220" s="1251">
        <v>105</v>
      </c>
    </row>
    <row r="221" spans="1:25" ht="12">
      <c r="A221" s="1251">
        <v>2019</v>
      </c>
      <c r="B221" s="1251">
        <v>25</v>
      </c>
      <c r="C221" s="1251">
        <v>200</v>
      </c>
      <c r="D221" s="1251" t="s">
        <v>1687</v>
      </c>
      <c r="E221" s="1251">
        <v>105085</v>
      </c>
      <c r="F221" s="1251" t="s">
        <v>1527</v>
      </c>
      <c r="G221" s="1252">
        <v>212688.79999999999</v>
      </c>
      <c r="H221" s="1252">
        <v>213405.41</v>
      </c>
      <c r="I221" s="1252">
        <v>214507.73000000001</v>
      </c>
      <c r="J221" s="1252">
        <v>216226.29000000001</v>
      </c>
      <c r="K221" s="1252">
        <v>217393.39000000001</v>
      </c>
      <c r="L221" s="1252">
        <v>217393.39000000001</v>
      </c>
      <c r="M221" s="1252">
        <v>217393.39000000001</v>
      </c>
      <c r="N221" s="1252">
        <v>217393.39000000001</v>
      </c>
      <c r="O221" s="1252">
        <v>217393.39000000001</v>
      </c>
      <c r="P221" s="1252">
        <v>217393.39000000001</v>
      </c>
      <c r="Q221" s="1252">
        <v>217401.14999999999</v>
      </c>
      <c r="R221" s="1252">
        <v>217438.29000000001</v>
      </c>
      <c r="S221" s="1252">
        <v>217496.59</v>
      </c>
      <c r="T221" s="1252">
        <v>217496.59</v>
      </c>
      <c r="U221" s="1251" t="s">
        <v>116</v>
      </c>
      <c r="V221" s="1251" t="s">
        <v>564</v>
      </c>
      <c r="W221" s="1251" t="s">
        <v>296</v>
      </c>
      <c r="X221" s="1251" t="s">
        <v>1515</v>
      </c>
      <c r="Y221" s="1251">
        <v>105</v>
      </c>
    </row>
    <row r="222" spans="1:25" ht="12">
      <c r="A222" s="1251">
        <v>2019</v>
      </c>
      <c r="B222" s="1251">
        <v>25</v>
      </c>
      <c r="C222" s="1251">
        <v>200</v>
      </c>
      <c r="D222" s="1251" t="s">
        <v>1687</v>
      </c>
      <c r="E222" s="1251">
        <v>105090</v>
      </c>
      <c r="F222" s="1251" t="s">
        <v>1528</v>
      </c>
      <c r="G222" s="1252">
        <v>-66925292.520000003</v>
      </c>
      <c r="H222" s="1252">
        <v>-66999326.82</v>
      </c>
      <c r="I222" s="1252">
        <v>-67330718.870000005</v>
      </c>
      <c r="J222" s="1252">
        <v>-67515340.709999993</v>
      </c>
      <c r="K222" s="1252">
        <v>-68742513.980000004</v>
      </c>
      <c r="L222" s="1252">
        <v>-68730330.170000002</v>
      </c>
      <c r="M222" s="1252">
        <v>-68934798.890000001</v>
      </c>
      <c r="N222" s="1252">
        <v>-69091897.719999999</v>
      </c>
      <c r="O222" s="1252">
        <v>-69223607.189999998</v>
      </c>
      <c r="P222" s="1252">
        <v>-69495521.409999996</v>
      </c>
      <c r="Q222" s="1252">
        <v>-69554178.230000004</v>
      </c>
      <c r="R222" s="1252">
        <v>-69652378.840000004</v>
      </c>
      <c r="S222" s="1252">
        <v>-69809686.650000006</v>
      </c>
      <c r="T222" s="1252">
        <v>-69809686.650000006</v>
      </c>
      <c r="U222" s="1251" t="s">
        <v>116</v>
      </c>
      <c r="V222" s="1251" t="s">
        <v>564</v>
      </c>
      <c r="W222" s="1251" t="s">
        <v>296</v>
      </c>
      <c r="X222" s="1251" t="s">
        <v>1515</v>
      </c>
      <c r="Y222" s="1251">
        <v>105</v>
      </c>
    </row>
    <row r="223" spans="1:25" ht="12">
      <c r="A223" s="1251">
        <v>2019</v>
      </c>
      <c r="B223" s="1251">
        <v>25</v>
      </c>
      <c r="C223" s="1251">
        <v>200</v>
      </c>
      <c r="D223" s="1251" t="s">
        <v>1687</v>
      </c>
      <c r="E223" s="1251">
        <v>106000</v>
      </c>
      <c r="F223" s="1251" t="s">
        <v>1529</v>
      </c>
      <c r="G223" s="1252">
        <v>180050.85000000001</v>
      </c>
      <c r="H223" s="1252">
        <v>114065.78999999999</v>
      </c>
      <c r="I223" s="1252">
        <v>150470.60999999999</v>
      </c>
      <c r="J223" s="1252">
        <v>186432.78</v>
      </c>
      <c r="K223" s="1252">
        <v>212490.92000000001</v>
      </c>
      <c r="L223" s="1252">
        <v>217271.59</v>
      </c>
      <c r="M223" s="1252">
        <v>250163.53</v>
      </c>
      <c r="N223" s="1252">
        <v>307700.77000000002</v>
      </c>
      <c r="O223" s="1252">
        <v>327948.53999999998</v>
      </c>
      <c r="P223" s="1252">
        <v>450056.06</v>
      </c>
      <c r="Q223" s="1252">
        <v>270176.16999999998</v>
      </c>
      <c r="R223" s="1252">
        <v>308544.15000000002</v>
      </c>
      <c r="S223" s="1252">
        <v>322438.79999999999</v>
      </c>
      <c r="T223" s="1252">
        <v>322438.79999999999</v>
      </c>
      <c r="U223" s="1251" t="s">
        <v>116</v>
      </c>
      <c r="V223" s="1251" t="s">
        <v>564</v>
      </c>
      <c r="W223" s="1251" t="s">
        <v>290</v>
      </c>
      <c r="X223" s="1251" t="s">
        <v>1515</v>
      </c>
      <c r="Y223" s="1251">
        <v>106</v>
      </c>
    </row>
    <row r="224" spans="1:25" ht="12">
      <c r="A224" s="1251">
        <v>2019</v>
      </c>
      <c r="B224" s="1251">
        <v>25</v>
      </c>
      <c r="C224" s="1251">
        <v>200</v>
      </c>
      <c r="D224" s="1251" t="s">
        <v>1687</v>
      </c>
      <c r="E224" s="1251">
        <v>108000</v>
      </c>
      <c r="F224" s="1251" t="s">
        <v>1530</v>
      </c>
      <c r="G224" s="1252">
        <v>-22603280.640000001</v>
      </c>
      <c r="H224" s="1252">
        <v>-22752333.510000002</v>
      </c>
      <c r="I224" s="1252">
        <v>-22885888</v>
      </c>
      <c r="J224" s="1252">
        <v>-22962375.300000001</v>
      </c>
      <c r="K224" s="1252">
        <v>-23771916.02</v>
      </c>
      <c r="L224" s="1252">
        <v>-22653426.420000002</v>
      </c>
      <c r="M224" s="1252">
        <v>-22737690.57</v>
      </c>
      <c r="N224" s="1252">
        <v>-22900929.719999999</v>
      </c>
      <c r="O224" s="1252">
        <v>-27856958.309999999</v>
      </c>
      <c r="P224" s="1252">
        <v>-28027548.75</v>
      </c>
      <c r="Q224" s="1252">
        <v>-28232596.789999999</v>
      </c>
      <c r="R224" s="1252">
        <v>-28379746.850000001</v>
      </c>
      <c r="S224" s="1252">
        <v>-28551092.5</v>
      </c>
      <c r="T224" s="1252">
        <v>-28551092.5</v>
      </c>
      <c r="U224" s="1251" t="s">
        <v>116</v>
      </c>
      <c r="V224" s="1251" t="s">
        <v>564</v>
      </c>
      <c r="W224" s="1251" t="s">
        <v>292</v>
      </c>
      <c r="X224" s="1251" t="s">
        <v>1515</v>
      </c>
      <c r="Y224" s="1251">
        <v>108</v>
      </c>
    </row>
    <row r="225" spans="1:25" ht="12">
      <c r="A225" s="1251">
        <v>2019</v>
      </c>
      <c r="B225" s="1251">
        <v>25</v>
      </c>
      <c r="C225" s="1251">
        <v>200</v>
      </c>
      <c r="D225" s="1251" t="s">
        <v>1687</v>
      </c>
      <c r="E225" s="1251">
        <v>108100</v>
      </c>
      <c r="F225" s="1251" t="s">
        <v>1531</v>
      </c>
      <c r="G225" s="1252">
        <v>0</v>
      </c>
      <c r="H225" s="1252">
        <v>0</v>
      </c>
      <c r="I225" s="1252">
        <v>0</v>
      </c>
      <c r="J225" s="1252">
        <v>0</v>
      </c>
      <c r="K225" s="1252">
        <v>0</v>
      </c>
      <c r="L225" s="1252">
        <v>0</v>
      </c>
      <c r="M225" s="1252">
        <v>0</v>
      </c>
      <c r="N225" s="1252">
        <v>0</v>
      </c>
      <c r="O225" s="1252">
        <v>0</v>
      </c>
      <c r="P225" s="1252">
        <v>0</v>
      </c>
      <c r="Q225" s="1252">
        <v>0</v>
      </c>
      <c r="R225" s="1252">
        <v>0</v>
      </c>
      <c r="S225" s="1252">
        <v>0</v>
      </c>
      <c r="T225" s="1252">
        <v>0</v>
      </c>
      <c r="U225" s="1251" t="s">
        <v>116</v>
      </c>
      <c r="V225" s="1251" t="s">
        <v>564</v>
      </c>
      <c r="W225" s="1251" t="s">
        <v>292</v>
      </c>
      <c r="X225" s="1251" t="s">
        <v>1515</v>
      </c>
      <c r="Y225" s="1251">
        <v>108</v>
      </c>
    </row>
    <row r="226" spans="1:25" ht="12">
      <c r="A226" s="1251">
        <v>2019</v>
      </c>
      <c r="B226" s="1251">
        <v>25</v>
      </c>
      <c r="C226" s="1251">
        <v>200</v>
      </c>
      <c r="D226" s="1251" t="s">
        <v>1687</v>
      </c>
      <c r="E226" s="1251">
        <v>110310</v>
      </c>
      <c r="F226" s="1251" t="s">
        <v>1533</v>
      </c>
      <c r="G226" s="1252">
        <v>624119.54000000004</v>
      </c>
      <c r="H226" s="1252">
        <v>630663.45999999996</v>
      </c>
      <c r="I226" s="1252">
        <v>637207.38</v>
      </c>
      <c r="J226" s="1252">
        <v>643751.30000000005</v>
      </c>
      <c r="K226" s="1252">
        <v>1287506.5900000001</v>
      </c>
      <c r="L226" s="1252">
        <v>0</v>
      </c>
      <c r="M226" s="1252">
        <v>0</v>
      </c>
      <c r="N226" s="1252">
        <v>0</v>
      </c>
      <c r="O226" s="1252">
        <v>0</v>
      </c>
      <c r="P226" s="1252">
        <v>0</v>
      </c>
      <c r="Q226" s="1252">
        <v>0</v>
      </c>
      <c r="R226" s="1252">
        <v>0</v>
      </c>
      <c r="S226" s="1252">
        <v>0</v>
      </c>
      <c r="T226" s="1252">
        <v>0</v>
      </c>
      <c r="U226" s="1251" t="s">
        <v>116</v>
      </c>
      <c r="V226" s="1251" t="s">
        <v>564</v>
      </c>
      <c r="W226" s="1251" t="s">
        <v>292</v>
      </c>
      <c r="X226" s="1251" t="s">
        <v>1515</v>
      </c>
      <c r="Y226" s="1251">
        <v>110</v>
      </c>
    </row>
    <row r="227" spans="1:25" ht="12">
      <c r="A227" s="1251">
        <v>2019</v>
      </c>
      <c r="B227" s="1251">
        <v>25</v>
      </c>
      <c r="C227" s="1251">
        <v>200</v>
      </c>
      <c r="D227" s="1251" t="s">
        <v>1687</v>
      </c>
      <c r="E227" s="1251">
        <v>114000</v>
      </c>
      <c r="F227" s="1251" t="s">
        <v>1534</v>
      </c>
      <c r="G227" s="1252">
        <v>-11120</v>
      </c>
      <c r="H227" s="1252">
        <v>-11120</v>
      </c>
      <c r="I227" s="1252">
        <v>-11120</v>
      </c>
      <c r="J227" s="1252">
        <v>-11120</v>
      </c>
      <c r="K227" s="1252">
        <v>-11120</v>
      </c>
      <c r="L227" s="1252">
        <v>-11120</v>
      </c>
      <c r="M227" s="1252">
        <v>-11120</v>
      </c>
      <c r="N227" s="1252">
        <v>-11120</v>
      </c>
      <c r="O227" s="1252">
        <v>-11120</v>
      </c>
      <c r="P227" s="1252">
        <v>-11120</v>
      </c>
      <c r="Q227" s="1252">
        <v>-11120</v>
      </c>
      <c r="R227" s="1252">
        <v>-11120</v>
      </c>
      <c r="S227" s="1252">
        <v>-11120</v>
      </c>
      <c r="T227" s="1252">
        <v>-11120</v>
      </c>
      <c r="U227" s="1251" t="s">
        <v>116</v>
      </c>
      <c r="V227" s="1251" t="s">
        <v>564</v>
      </c>
      <c r="W227" s="1251" t="s">
        <v>298</v>
      </c>
      <c r="X227" s="1251" t="s">
        <v>1515</v>
      </c>
      <c r="Y227" s="1251">
        <v>114</v>
      </c>
    </row>
    <row r="228" spans="1:25" ht="12">
      <c r="A228" s="1251">
        <v>2019</v>
      </c>
      <c r="B228" s="1251">
        <v>25</v>
      </c>
      <c r="C228" s="1251">
        <v>200</v>
      </c>
      <c r="D228" s="1251" t="s">
        <v>1687</v>
      </c>
      <c r="E228" s="1251">
        <v>115000</v>
      </c>
      <c r="F228" s="1251" t="s">
        <v>1535</v>
      </c>
      <c r="G228" s="1252">
        <v>2780.0999999999999</v>
      </c>
      <c r="H228" s="1252">
        <v>2841.8800000000001</v>
      </c>
      <c r="I228" s="1252">
        <v>2903.6599999999999</v>
      </c>
      <c r="J228" s="1252">
        <v>2965.4400000000001</v>
      </c>
      <c r="K228" s="1252">
        <v>3027.2199999999998</v>
      </c>
      <c r="L228" s="1252">
        <v>3089</v>
      </c>
      <c r="M228" s="1252">
        <v>3150.7800000000002</v>
      </c>
      <c r="N228" s="1252">
        <v>3212.5599999999999</v>
      </c>
      <c r="O228" s="1252">
        <v>3274.3400000000001</v>
      </c>
      <c r="P228" s="1252">
        <v>3336.1199999999999</v>
      </c>
      <c r="Q228" s="1252">
        <v>3397.9000000000001</v>
      </c>
      <c r="R228" s="1252">
        <v>3459.6799999999998</v>
      </c>
      <c r="S228" s="1252">
        <v>3521.46</v>
      </c>
      <c r="T228" s="1252">
        <v>3521.46</v>
      </c>
      <c r="U228" s="1251" t="s">
        <v>116</v>
      </c>
      <c r="V228" s="1251" t="s">
        <v>564</v>
      </c>
      <c r="W228" s="1251" t="s">
        <v>298</v>
      </c>
      <c r="X228" s="1251" t="s">
        <v>1515</v>
      </c>
      <c r="Y228" s="1251">
        <v>115</v>
      </c>
    </row>
    <row r="229" spans="1:25" ht="12">
      <c r="A229" s="1251">
        <v>2019</v>
      </c>
      <c r="B229" s="1251">
        <v>25</v>
      </c>
      <c r="C229" s="1251">
        <v>200</v>
      </c>
      <c r="D229" s="1251" t="s">
        <v>1687</v>
      </c>
      <c r="E229" s="1251">
        <v>131200</v>
      </c>
      <c r="F229" s="1251" t="s">
        <v>302</v>
      </c>
      <c r="G229" s="1252">
        <v>0</v>
      </c>
      <c r="H229" s="1252">
        <v>0</v>
      </c>
      <c r="I229" s="1252">
        <v>0</v>
      </c>
      <c r="J229" s="1252">
        <v>0</v>
      </c>
      <c r="K229" s="1252">
        <v>0</v>
      </c>
      <c r="L229" s="1252">
        <v>0</v>
      </c>
      <c r="M229" s="1252">
        <v>0</v>
      </c>
      <c r="N229" s="1252">
        <v>0</v>
      </c>
      <c r="O229" s="1252">
        <v>0</v>
      </c>
      <c r="P229" s="1252">
        <v>0</v>
      </c>
      <c r="Q229" s="1252">
        <v>0</v>
      </c>
      <c r="R229" s="1252">
        <v>0</v>
      </c>
      <c r="S229" s="1252">
        <v>0</v>
      </c>
      <c r="T229" s="1252">
        <v>0</v>
      </c>
      <c r="U229" s="1251" t="s">
        <v>116</v>
      </c>
      <c r="V229" s="1251" t="s">
        <v>1537</v>
      </c>
      <c r="W229" s="1251" t="s">
        <v>302</v>
      </c>
      <c r="X229" s="1251" t="s">
        <v>1515</v>
      </c>
      <c r="Y229" s="1251">
        <v>131</v>
      </c>
    </row>
    <row r="230" spans="1:25" ht="12">
      <c r="A230" s="1251">
        <v>2019</v>
      </c>
      <c r="B230" s="1251">
        <v>25</v>
      </c>
      <c r="C230" s="1251">
        <v>200</v>
      </c>
      <c r="D230" s="1251" t="s">
        <v>1687</v>
      </c>
      <c r="E230" s="1251">
        <v>132000</v>
      </c>
      <c r="F230" s="1251" t="s">
        <v>1538</v>
      </c>
      <c r="G230" s="1252">
        <v>0</v>
      </c>
      <c r="H230" s="1252">
        <v>0</v>
      </c>
      <c r="I230" s="1252">
        <v>0</v>
      </c>
      <c r="J230" s="1252">
        <v>0</v>
      </c>
      <c r="K230" s="1252">
        <v>0</v>
      </c>
      <c r="L230" s="1252">
        <v>0</v>
      </c>
      <c r="M230" s="1252">
        <v>0</v>
      </c>
      <c r="N230" s="1252">
        <v>0</v>
      </c>
      <c r="O230" s="1252">
        <v>0</v>
      </c>
      <c r="P230" s="1252">
        <v>0</v>
      </c>
      <c r="Q230" s="1252">
        <v>0</v>
      </c>
      <c r="R230" s="1252">
        <v>0</v>
      </c>
      <c r="S230" s="1252">
        <v>0</v>
      </c>
      <c r="T230" s="1252">
        <v>0</v>
      </c>
      <c r="U230" s="1251" t="s">
        <v>116</v>
      </c>
      <c r="V230" s="1251" t="s">
        <v>1537</v>
      </c>
      <c r="W230" s="1251" t="s">
        <v>302</v>
      </c>
      <c r="X230" s="1251" t="s">
        <v>1515</v>
      </c>
      <c r="Y230" s="1251">
        <v>132</v>
      </c>
    </row>
    <row r="231" spans="1:25" ht="12">
      <c r="A231" s="1251">
        <v>2019</v>
      </c>
      <c r="B231" s="1251">
        <v>25</v>
      </c>
      <c r="C231" s="1251">
        <v>200</v>
      </c>
      <c r="D231" s="1251" t="s">
        <v>1687</v>
      </c>
      <c r="E231" s="1251">
        <v>134000</v>
      </c>
      <c r="F231" s="1251" t="s">
        <v>1540</v>
      </c>
      <c r="G231" s="1252">
        <v>0</v>
      </c>
      <c r="H231" s="1252">
        <v>0</v>
      </c>
      <c r="I231" s="1252">
        <v>0</v>
      </c>
      <c r="J231" s="1252">
        <v>0</v>
      </c>
      <c r="K231" s="1252">
        <v>0</v>
      </c>
      <c r="L231" s="1252">
        <v>0</v>
      </c>
      <c r="M231" s="1252">
        <v>0</v>
      </c>
      <c r="N231" s="1252">
        <v>0</v>
      </c>
      <c r="O231" s="1252">
        <v>0</v>
      </c>
      <c r="P231" s="1252">
        <v>0</v>
      </c>
      <c r="Q231" s="1252">
        <v>0</v>
      </c>
      <c r="R231" s="1252">
        <v>0</v>
      </c>
      <c r="S231" s="1252">
        <v>0</v>
      </c>
      <c r="T231" s="1252">
        <v>0</v>
      </c>
      <c r="U231" s="1251" t="s">
        <v>116</v>
      </c>
      <c r="V231" s="1251" t="s">
        <v>1537</v>
      </c>
      <c r="W231" s="1251" t="s">
        <v>302</v>
      </c>
      <c r="X231" s="1251" t="s">
        <v>1515</v>
      </c>
      <c r="Y231" s="1251">
        <v>134</v>
      </c>
    </row>
    <row r="232" spans="1:25" ht="12">
      <c r="A232" s="1251">
        <v>2019</v>
      </c>
      <c r="B232" s="1251">
        <v>25</v>
      </c>
      <c r="C232" s="1251">
        <v>200</v>
      </c>
      <c r="D232" s="1251" t="s">
        <v>1687</v>
      </c>
      <c r="E232" s="1251">
        <v>141000</v>
      </c>
      <c r="F232" s="1251" t="s">
        <v>1541</v>
      </c>
      <c r="G232" s="1252">
        <v>600321.21999999997</v>
      </c>
      <c r="H232" s="1252">
        <v>349340.47999999998</v>
      </c>
      <c r="I232" s="1252">
        <v>424342.40000000002</v>
      </c>
      <c r="J232" s="1252">
        <v>557959.29000000004</v>
      </c>
      <c r="K232" s="1252">
        <v>302284.08000000002</v>
      </c>
      <c r="L232" s="1252">
        <v>364743.85999999999</v>
      </c>
      <c r="M232" s="1252">
        <v>790400.75</v>
      </c>
      <c r="N232" s="1252">
        <v>734289.58999999997</v>
      </c>
      <c r="O232" s="1252">
        <v>481926.85999999999</v>
      </c>
      <c r="P232" s="1252">
        <v>690145.35999999999</v>
      </c>
      <c r="Q232" s="1252">
        <v>601311.65000000002</v>
      </c>
      <c r="R232" s="1252">
        <v>963856.40000000002</v>
      </c>
      <c r="S232" s="1252">
        <v>898038</v>
      </c>
      <c r="T232" s="1252">
        <v>898038</v>
      </c>
      <c r="U232" s="1251" t="s">
        <v>116</v>
      </c>
      <c r="V232" s="1251" t="s">
        <v>1537</v>
      </c>
      <c r="W232" s="1251" t="s">
        <v>308</v>
      </c>
      <c r="X232" s="1251" t="s">
        <v>1515</v>
      </c>
      <c r="Y232" s="1251">
        <v>141</v>
      </c>
    </row>
    <row r="233" spans="1:25" ht="12">
      <c r="A233" s="1251">
        <v>2019</v>
      </c>
      <c r="B233" s="1251">
        <v>25</v>
      </c>
      <c r="C233" s="1251">
        <v>200</v>
      </c>
      <c r="D233" s="1251" t="s">
        <v>1687</v>
      </c>
      <c r="E233" s="1251">
        <v>141050</v>
      </c>
      <c r="F233" s="1251" t="s">
        <v>1542</v>
      </c>
      <c r="G233" s="1252">
        <v>-467.97000000000003</v>
      </c>
      <c r="H233" s="1252">
        <v>-335.31999999999999</v>
      </c>
      <c r="I233" s="1252">
        <v>-929.78999999999996</v>
      </c>
      <c r="J233" s="1252">
        <v>-1315.8599999999999</v>
      </c>
      <c r="K233" s="1252">
        <v>-1077.21</v>
      </c>
      <c r="L233" s="1252">
        <v>-531.40999999999997</v>
      </c>
      <c r="M233" s="1252">
        <v>-586.13999999999999</v>
      </c>
      <c r="N233" s="1252">
        <v>-761.63999999999999</v>
      </c>
      <c r="O233" s="1252">
        <v>-611.47000000000003</v>
      </c>
      <c r="P233" s="1252">
        <v>-704.85000000000002</v>
      </c>
      <c r="Q233" s="1252">
        <v>-655.39999999999998</v>
      </c>
      <c r="R233" s="1252">
        <v>-506.73000000000002</v>
      </c>
      <c r="S233" s="1252">
        <v>-245.09</v>
      </c>
      <c r="T233" s="1252">
        <v>-245.09</v>
      </c>
      <c r="U233" s="1251" t="s">
        <v>116</v>
      </c>
      <c r="V233" s="1251" t="s">
        <v>1537</v>
      </c>
      <c r="W233" s="1251" t="s">
        <v>308</v>
      </c>
      <c r="X233" s="1251" t="s">
        <v>1515</v>
      </c>
      <c r="Y233" s="1251">
        <v>141</v>
      </c>
    </row>
    <row r="234" spans="1:25" ht="12">
      <c r="A234" s="1251">
        <v>2019</v>
      </c>
      <c r="B234" s="1251">
        <v>25</v>
      </c>
      <c r="C234" s="1251">
        <v>200</v>
      </c>
      <c r="D234" s="1251" t="s">
        <v>1687</v>
      </c>
      <c r="E234" s="1251">
        <v>141100</v>
      </c>
      <c r="F234" s="1251" t="s">
        <v>1543</v>
      </c>
      <c r="G234" s="1252">
        <v>0</v>
      </c>
      <c r="H234" s="1252">
        <v>0</v>
      </c>
      <c r="I234" s="1252">
        <v>0</v>
      </c>
      <c r="J234" s="1252">
        <v>0</v>
      </c>
      <c r="K234" s="1252">
        <v>0</v>
      </c>
      <c r="L234" s="1252">
        <v>0</v>
      </c>
      <c r="M234" s="1252">
        <v>0</v>
      </c>
      <c r="N234" s="1252">
        <v>0</v>
      </c>
      <c r="O234" s="1252">
        <v>0</v>
      </c>
      <c r="P234" s="1252">
        <v>0</v>
      </c>
      <c r="Q234" s="1252">
        <v>0</v>
      </c>
      <c r="R234" s="1252">
        <v>0</v>
      </c>
      <c r="S234" s="1252">
        <v>0</v>
      </c>
      <c r="T234" s="1252">
        <v>0</v>
      </c>
      <c r="U234" s="1251" t="s">
        <v>116</v>
      </c>
      <c r="V234" s="1251" t="s">
        <v>1537</v>
      </c>
      <c r="W234" s="1251" t="s">
        <v>308</v>
      </c>
      <c r="X234" s="1251" t="s">
        <v>1515</v>
      </c>
      <c r="Y234" s="1251">
        <v>141</v>
      </c>
    </row>
    <row r="235" spans="1:25" ht="12">
      <c r="A235" s="1251">
        <v>2019</v>
      </c>
      <c r="B235" s="1251">
        <v>25</v>
      </c>
      <c r="C235" s="1251">
        <v>200</v>
      </c>
      <c r="D235" s="1251" t="s">
        <v>1687</v>
      </c>
      <c r="E235" s="1251">
        <v>142000</v>
      </c>
      <c r="F235" s="1251" t="s">
        <v>1544</v>
      </c>
      <c r="G235" s="1252">
        <v>45011</v>
      </c>
      <c r="H235" s="1252">
        <v>60379.949999999997</v>
      </c>
      <c r="I235" s="1252">
        <v>60379.949999999997</v>
      </c>
      <c r="J235" s="1252">
        <v>60379.949999999997</v>
      </c>
      <c r="K235" s="1252">
        <v>60379.949999999997</v>
      </c>
      <c r="L235" s="1252">
        <v>75748.949999999997</v>
      </c>
      <c r="M235" s="1252">
        <v>75748.949999999997</v>
      </c>
      <c r="N235" s="1252">
        <v>75748.949999999997</v>
      </c>
      <c r="O235" s="1252">
        <v>87501.919999999998</v>
      </c>
      <c r="P235" s="1252">
        <v>118610.34</v>
      </c>
      <c r="Q235" s="1252">
        <v>42478.470000000001</v>
      </c>
      <c r="R235" s="1252">
        <v>42478.470000000001</v>
      </c>
      <c r="S235" s="1252">
        <v>42478.470000000001</v>
      </c>
      <c r="T235" s="1252">
        <v>42478.470000000001</v>
      </c>
      <c r="U235" s="1251" t="s">
        <v>116</v>
      </c>
      <c r="V235" s="1251" t="s">
        <v>1537</v>
      </c>
      <c r="W235" s="1251" t="s">
        <v>308</v>
      </c>
      <c r="X235" s="1251" t="s">
        <v>1515</v>
      </c>
      <c r="Y235" s="1251">
        <v>142</v>
      </c>
    </row>
    <row r="236" spans="1:25" ht="12">
      <c r="A236" s="1251">
        <v>2019</v>
      </c>
      <c r="B236" s="1251">
        <v>25</v>
      </c>
      <c r="C236" s="1251">
        <v>200</v>
      </c>
      <c r="D236" s="1251" t="s">
        <v>1687</v>
      </c>
      <c r="E236" s="1251">
        <v>142070</v>
      </c>
      <c r="F236" s="1251" t="s">
        <v>1545</v>
      </c>
      <c r="G236" s="1252">
        <v>1571.95</v>
      </c>
      <c r="H236" s="1252">
        <v>1571.95</v>
      </c>
      <c r="I236" s="1252">
        <v>1571.95</v>
      </c>
      <c r="J236" s="1252">
        <v>1571.95</v>
      </c>
      <c r="K236" s="1252">
        <v>1571.95</v>
      </c>
      <c r="L236" s="1252">
        <v>1571.95</v>
      </c>
      <c r="M236" s="1252">
        <v>1571.95</v>
      </c>
      <c r="N236" s="1252">
        <v>1571.95</v>
      </c>
      <c r="O236" s="1252">
        <v>1571.95</v>
      </c>
      <c r="P236" s="1252">
        <v>1571.95</v>
      </c>
      <c r="Q236" s="1252">
        <v>1571.95</v>
      </c>
      <c r="R236" s="1252">
        <v>1571.95</v>
      </c>
      <c r="S236" s="1252">
        <v>1571.95</v>
      </c>
      <c r="T236" s="1252">
        <v>1571.95</v>
      </c>
      <c r="U236" s="1251" t="s">
        <v>116</v>
      </c>
      <c r="V236" s="1251" t="s">
        <v>1537</v>
      </c>
      <c r="W236" s="1251" t="s">
        <v>308</v>
      </c>
      <c r="X236" s="1251" t="s">
        <v>1515</v>
      </c>
      <c r="Y236" s="1251">
        <v>142</v>
      </c>
    </row>
    <row r="237" spans="1:25" ht="12">
      <c r="A237" s="1251">
        <v>2019</v>
      </c>
      <c r="B237" s="1251">
        <v>25</v>
      </c>
      <c r="C237" s="1251">
        <v>200</v>
      </c>
      <c r="D237" s="1251" t="s">
        <v>1687</v>
      </c>
      <c r="E237" s="1251">
        <v>143000</v>
      </c>
      <c r="F237" s="1251" t="s">
        <v>1546</v>
      </c>
      <c r="G237" s="1252">
        <v>-7137.8699999999999</v>
      </c>
      <c r="H237" s="1252">
        <v>-7137.8699999999999</v>
      </c>
      <c r="I237" s="1252">
        <v>-7137.8699999999999</v>
      </c>
      <c r="J237" s="1252">
        <v>-7137.8699999999999</v>
      </c>
      <c r="K237" s="1252">
        <v>-7137.8699999999999</v>
      </c>
      <c r="L237" s="1252">
        <v>-7137.8699999999999</v>
      </c>
      <c r="M237" s="1252">
        <v>-7137.8699999999999</v>
      </c>
      <c r="N237" s="1252">
        <v>-7137.8699999999999</v>
      </c>
      <c r="O237" s="1252">
        <v>-7137.8699999999999</v>
      </c>
      <c r="P237" s="1252">
        <v>-7137.8699999999999</v>
      </c>
      <c r="Q237" s="1252">
        <v>-7137.8699999999999</v>
      </c>
      <c r="R237" s="1252">
        <v>-7137.8699999999999</v>
      </c>
      <c r="S237" s="1252">
        <v>-7137.8699999999999</v>
      </c>
      <c r="T237" s="1252">
        <v>-7137.8699999999999</v>
      </c>
      <c r="U237" s="1251" t="s">
        <v>116</v>
      </c>
      <c r="V237" s="1251" t="s">
        <v>1537</v>
      </c>
      <c r="W237" s="1251" t="s">
        <v>308</v>
      </c>
      <c r="X237" s="1251" t="s">
        <v>1515</v>
      </c>
      <c r="Y237" s="1251">
        <v>143</v>
      </c>
    </row>
    <row r="238" spans="1:25" ht="12">
      <c r="A238" s="1251">
        <v>2019</v>
      </c>
      <c r="B238" s="1251">
        <v>25</v>
      </c>
      <c r="C238" s="1251">
        <v>200</v>
      </c>
      <c r="D238" s="1251" t="s">
        <v>1687</v>
      </c>
      <c r="E238" s="1251">
        <v>151000</v>
      </c>
      <c r="F238" s="1251" t="s">
        <v>1547</v>
      </c>
      <c r="G238" s="1252">
        <v>0</v>
      </c>
      <c r="H238" s="1252">
        <v>0</v>
      </c>
      <c r="I238" s="1252">
        <v>0</v>
      </c>
      <c r="J238" s="1252">
        <v>0</v>
      </c>
      <c r="K238" s="1252">
        <v>0</v>
      </c>
      <c r="L238" s="1252">
        <v>0</v>
      </c>
      <c r="M238" s="1252">
        <v>0</v>
      </c>
      <c r="N238" s="1252">
        <v>0</v>
      </c>
      <c r="O238" s="1252">
        <v>0</v>
      </c>
      <c r="P238" s="1252">
        <v>0</v>
      </c>
      <c r="Q238" s="1252">
        <v>0</v>
      </c>
      <c r="R238" s="1252">
        <v>-478.39999999999998</v>
      </c>
      <c r="S238" s="1252">
        <v>-478.39999999999998</v>
      </c>
      <c r="T238" s="1252">
        <v>-478.39999999999998</v>
      </c>
      <c r="U238" s="1251" t="s">
        <v>116</v>
      </c>
      <c r="V238" s="1251" t="s">
        <v>564</v>
      </c>
      <c r="W238" s="1251" t="s">
        <v>312</v>
      </c>
      <c r="X238" s="1251" t="s">
        <v>1515</v>
      </c>
      <c r="Y238" s="1251">
        <v>151</v>
      </c>
    </row>
    <row r="239" spans="1:25" ht="12">
      <c r="A239" s="1251">
        <v>2019</v>
      </c>
      <c r="B239" s="1251">
        <v>25</v>
      </c>
      <c r="C239" s="1251">
        <v>200</v>
      </c>
      <c r="D239" s="1251" t="s">
        <v>1687</v>
      </c>
      <c r="E239" s="1251">
        <v>151010</v>
      </c>
      <c r="F239" s="1251" t="s">
        <v>1548</v>
      </c>
      <c r="G239" s="1252">
        <v>0</v>
      </c>
      <c r="H239" s="1252">
        <v>0</v>
      </c>
      <c r="I239" s="1252">
        <v>0</v>
      </c>
      <c r="J239" s="1252">
        <v>0</v>
      </c>
      <c r="K239" s="1252">
        <v>0</v>
      </c>
      <c r="L239" s="1252">
        <v>0</v>
      </c>
      <c r="M239" s="1252">
        <v>0</v>
      </c>
      <c r="N239" s="1252">
        <v>0</v>
      </c>
      <c r="O239" s="1252">
        <v>0</v>
      </c>
      <c r="P239" s="1252">
        <v>0</v>
      </c>
      <c r="Q239" s="1252">
        <v>0</v>
      </c>
      <c r="R239" s="1252">
        <v>0</v>
      </c>
      <c r="S239" s="1252">
        <v>0</v>
      </c>
      <c r="T239" s="1252">
        <v>0</v>
      </c>
      <c r="U239" s="1251" t="s">
        <v>116</v>
      </c>
      <c r="V239" s="1251" t="s">
        <v>564</v>
      </c>
      <c r="W239" s="1251" t="s">
        <v>312</v>
      </c>
      <c r="X239" s="1251" t="s">
        <v>1515</v>
      </c>
      <c r="Y239" s="1251">
        <v>151</v>
      </c>
    </row>
    <row r="240" spans="1:25" ht="12">
      <c r="A240" s="1251">
        <v>2019</v>
      </c>
      <c r="B240" s="1251">
        <v>25</v>
      </c>
      <c r="C240" s="1251">
        <v>200</v>
      </c>
      <c r="D240" s="1251" t="s">
        <v>1687</v>
      </c>
      <c r="E240" s="1251">
        <v>162000</v>
      </c>
      <c r="F240" s="1251" t="s">
        <v>1549</v>
      </c>
      <c r="G240" s="1252">
        <v>2620</v>
      </c>
      <c r="H240" s="1252">
        <v>2401.6700000000001</v>
      </c>
      <c r="I240" s="1252">
        <v>2183.3400000000001</v>
      </c>
      <c r="J240" s="1252">
        <v>1965</v>
      </c>
      <c r="K240" s="1252">
        <v>1746.6700000000001</v>
      </c>
      <c r="L240" s="1252">
        <v>1528.3399999999999</v>
      </c>
      <c r="M240" s="1252">
        <v>1310.01</v>
      </c>
      <c r="N240" s="1252">
        <v>3756.6799999999998</v>
      </c>
      <c r="O240" s="1252">
        <v>3538.3400000000001</v>
      </c>
      <c r="P240" s="1252">
        <v>3320</v>
      </c>
      <c r="Q240" s="1252">
        <v>3101.6599999999999</v>
      </c>
      <c r="R240" s="1252">
        <v>2883.3200000000002</v>
      </c>
      <c r="S240" s="1252">
        <v>1332.5</v>
      </c>
      <c r="T240" s="1252">
        <v>1332.5</v>
      </c>
      <c r="U240" s="1251" t="s">
        <v>116</v>
      </c>
      <c r="V240" s="1251" t="s">
        <v>1537</v>
      </c>
      <c r="W240" s="1251" t="s">
        <v>314</v>
      </c>
      <c r="X240" s="1251" t="s">
        <v>1515</v>
      </c>
      <c r="Y240" s="1251">
        <v>162</v>
      </c>
    </row>
    <row r="241" spans="1:25" ht="12">
      <c r="A241" s="1251">
        <v>2019</v>
      </c>
      <c r="B241" s="1251">
        <v>25</v>
      </c>
      <c r="C241" s="1251">
        <v>200</v>
      </c>
      <c r="D241" s="1251" t="s">
        <v>1687</v>
      </c>
      <c r="E241" s="1251">
        <v>162040</v>
      </c>
      <c r="F241" s="1251" t="s">
        <v>1551</v>
      </c>
      <c r="G241" s="1252">
        <v>1580</v>
      </c>
      <c r="H241" s="1252">
        <v>1448.3299999999999</v>
      </c>
      <c r="I241" s="1252">
        <v>1316.6600000000001</v>
      </c>
      <c r="J241" s="1252">
        <v>1184.99</v>
      </c>
      <c r="K241" s="1252">
        <v>1053.3099999999999</v>
      </c>
      <c r="L241" s="1252">
        <v>921.63999999999999</v>
      </c>
      <c r="M241" s="1252">
        <v>789.97000000000003</v>
      </c>
      <c r="N241" s="1252">
        <v>2238.3000000000002</v>
      </c>
      <c r="O241" s="1252">
        <v>2106.6399999999999</v>
      </c>
      <c r="P241" s="1252">
        <v>1974.98</v>
      </c>
      <c r="Q241" s="1252">
        <v>1843.3199999999999</v>
      </c>
      <c r="R241" s="1252">
        <v>1711.6600000000001</v>
      </c>
      <c r="S241" s="1252">
        <v>790</v>
      </c>
      <c r="T241" s="1252">
        <v>790</v>
      </c>
      <c r="U241" s="1251" t="s">
        <v>116</v>
      </c>
      <c r="V241" s="1251" t="s">
        <v>564</v>
      </c>
      <c r="W241" s="1251" t="s">
        <v>314</v>
      </c>
      <c r="X241" s="1251" t="s">
        <v>1515</v>
      </c>
      <c r="Y241" s="1251">
        <v>162</v>
      </c>
    </row>
    <row r="242" spans="1:25" ht="12">
      <c r="A242" s="1251">
        <v>2019</v>
      </c>
      <c r="B242" s="1251">
        <v>25</v>
      </c>
      <c r="C242" s="1251">
        <v>200</v>
      </c>
      <c r="D242" s="1251" t="s">
        <v>1687</v>
      </c>
      <c r="E242" s="1251">
        <v>162050</v>
      </c>
      <c r="F242" s="1251" t="s">
        <v>1688</v>
      </c>
      <c r="G242" s="1252">
        <v>0</v>
      </c>
      <c r="H242" s="1252">
        <v>0</v>
      </c>
      <c r="I242" s="1252">
        <v>0</v>
      </c>
      <c r="J242" s="1252">
        <v>0</v>
      </c>
      <c r="K242" s="1252">
        <v>0</v>
      </c>
      <c r="L242" s="1252">
        <v>0</v>
      </c>
      <c r="M242" s="1252">
        <v>0</v>
      </c>
      <c r="N242" s="1252">
        <v>0</v>
      </c>
      <c r="O242" s="1252">
        <v>0</v>
      </c>
      <c r="P242" s="1252">
        <v>0</v>
      </c>
      <c r="Q242" s="1252">
        <v>0</v>
      </c>
      <c r="R242" s="1252">
        <v>0</v>
      </c>
      <c r="S242" s="1252">
        <v>0</v>
      </c>
      <c r="T242" s="1252">
        <v>0</v>
      </c>
      <c r="U242" s="1251" t="s">
        <v>116</v>
      </c>
      <c r="V242" s="1251" t="s">
        <v>564</v>
      </c>
      <c r="W242" s="1251" t="s">
        <v>314</v>
      </c>
      <c r="X242" s="1251" t="s">
        <v>1515</v>
      </c>
      <c r="Y242" s="1251">
        <v>162</v>
      </c>
    </row>
    <row r="243" spans="1:25" ht="12">
      <c r="A243" s="1251">
        <v>2019</v>
      </c>
      <c r="B243" s="1251">
        <v>25</v>
      </c>
      <c r="C243" s="1251">
        <v>200</v>
      </c>
      <c r="D243" s="1251" t="s">
        <v>1687</v>
      </c>
      <c r="E243" s="1251">
        <v>162070</v>
      </c>
      <c r="F243" s="1251" t="s">
        <v>1552</v>
      </c>
      <c r="G243" s="1252">
        <v>0</v>
      </c>
      <c r="H243" s="1252">
        <v>20629.580000000002</v>
      </c>
      <c r="I243" s="1252">
        <v>18754.16</v>
      </c>
      <c r="J243" s="1252">
        <v>16878.740000000002</v>
      </c>
      <c r="K243" s="1252">
        <v>15003.32</v>
      </c>
      <c r="L243" s="1252">
        <v>13127.9</v>
      </c>
      <c r="M243" s="1252">
        <v>11252.48</v>
      </c>
      <c r="N243" s="1252">
        <v>9377.0599999999995</v>
      </c>
      <c r="O243" s="1252">
        <v>7501.6499999999996</v>
      </c>
      <c r="P243" s="1252">
        <v>5626.2299999999996</v>
      </c>
      <c r="Q243" s="1252">
        <v>3750.8099999999999</v>
      </c>
      <c r="R243" s="1252">
        <v>1875.3900000000001</v>
      </c>
      <c r="S243" s="1252">
        <v>0</v>
      </c>
      <c r="T243" s="1252">
        <v>0</v>
      </c>
      <c r="U243" s="1251" t="s">
        <v>116</v>
      </c>
      <c r="V243" s="1251" t="s">
        <v>564</v>
      </c>
      <c r="W243" s="1251" t="s">
        <v>314</v>
      </c>
      <c r="X243" s="1251" t="s">
        <v>1515</v>
      </c>
      <c r="Y243" s="1251">
        <v>162</v>
      </c>
    </row>
    <row r="244" spans="1:25" ht="12">
      <c r="A244" s="1251">
        <v>2019</v>
      </c>
      <c r="B244" s="1251">
        <v>25</v>
      </c>
      <c r="C244" s="1251">
        <v>200</v>
      </c>
      <c r="D244" s="1251" t="s">
        <v>1687</v>
      </c>
      <c r="E244" s="1251">
        <v>162080</v>
      </c>
      <c r="F244" s="1251" t="s">
        <v>1553</v>
      </c>
      <c r="G244" s="1252">
        <v>0</v>
      </c>
      <c r="H244" s="1252">
        <v>0</v>
      </c>
      <c r="I244" s="1252">
        <v>0</v>
      </c>
      <c r="J244" s="1252">
        <v>0</v>
      </c>
      <c r="K244" s="1252">
        <v>0</v>
      </c>
      <c r="L244" s="1252">
        <v>0</v>
      </c>
      <c r="M244" s="1252">
        <v>0</v>
      </c>
      <c r="N244" s="1252">
        <v>0</v>
      </c>
      <c r="O244" s="1252">
        <v>0</v>
      </c>
      <c r="P244" s="1252">
        <v>0</v>
      </c>
      <c r="Q244" s="1252">
        <v>0</v>
      </c>
      <c r="R244" s="1252">
        <v>0</v>
      </c>
      <c r="S244" s="1252">
        <v>0</v>
      </c>
      <c r="T244" s="1252">
        <v>0</v>
      </c>
      <c r="U244" s="1251" t="s">
        <v>116</v>
      </c>
      <c r="V244" s="1251" t="s">
        <v>564</v>
      </c>
      <c r="W244" s="1251" t="s">
        <v>314</v>
      </c>
      <c r="X244" s="1251" t="s">
        <v>1515</v>
      </c>
      <c r="Y244" s="1251">
        <v>162</v>
      </c>
    </row>
    <row r="245" spans="1:25" ht="12">
      <c r="A245" s="1251">
        <v>2019</v>
      </c>
      <c r="B245" s="1251">
        <v>25</v>
      </c>
      <c r="C245" s="1251">
        <v>200</v>
      </c>
      <c r="D245" s="1251" t="s">
        <v>1687</v>
      </c>
      <c r="E245" s="1251">
        <v>162140</v>
      </c>
      <c r="F245" s="1251" t="s">
        <v>1555</v>
      </c>
      <c r="G245" s="1252">
        <v>0</v>
      </c>
      <c r="H245" s="1252">
        <v>0</v>
      </c>
      <c r="I245" s="1252">
        <v>0</v>
      </c>
      <c r="J245" s="1252">
        <v>0</v>
      </c>
      <c r="K245" s="1252">
        <v>0</v>
      </c>
      <c r="L245" s="1252">
        <v>0</v>
      </c>
      <c r="M245" s="1252">
        <v>3200</v>
      </c>
      <c r="N245" s="1252">
        <v>3200</v>
      </c>
      <c r="O245" s="1252">
        <v>3200</v>
      </c>
      <c r="P245" s="1252">
        <v>3200</v>
      </c>
      <c r="Q245" s="1252">
        <v>3200</v>
      </c>
      <c r="R245" s="1252">
        <v>3200</v>
      </c>
      <c r="S245" s="1252">
        <v>3200</v>
      </c>
      <c r="T245" s="1252">
        <v>3200</v>
      </c>
      <c r="U245" s="1251" t="s">
        <v>116</v>
      </c>
      <c r="V245" s="1251" t="s">
        <v>564</v>
      </c>
      <c r="W245" s="1251" t="s">
        <v>314</v>
      </c>
      <c r="X245" s="1251" t="s">
        <v>1515</v>
      </c>
      <c r="Y245" s="1251">
        <v>162</v>
      </c>
    </row>
    <row r="246" spans="1:25" ht="12">
      <c r="A246" s="1251">
        <v>2019</v>
      </c>
      <c r="B246" s="1251">
        <v>25</v>
      </c>
      <c r="C246" s="1251">
        <v>200</v>
      </c>
      <c r="D246" s="1251" t="s">
        <v>1687</v>
      </c>
      <c r="E246" s="1251">
        <v>162180</v>
      </c>
      <c r="F246" s="1251" t="s">
        <v>1556</v>
      </c>
      <c r="G246" s="1252">
        <v>0</v>
      </c>
      <c r="H246" s="1252">
        <v>0</v>
      </c>
      <c r="I246" s="1252">
        <v>0</v>
      </c>
      <c r="J246" s="1252">
        <v>4353.7700000000004</v>
      </c>
      <c r="K246" s="1252">
        <v>4353.7700000000004</v>
      </c>
      <c r="L246" s="1252">
        <v>4353.7700000000004</v>
      </c>
      <c r="M246" s="1252">
        <v>4353.7700000000004</v>
      </c>
      <c r="N246" s="1252">
        <v>4353.7700000000004</v>
      </c>
      <c r="O246" s="1252">
        <v>4353.7700000000004</v>
      </c>
      <c r="P246" s="1252">
        <v>4353.7700000000004</v>
      </c>
      <c r="Q246" s="1252">
        <v>4353.7700000000004</v>
      </c>
      <c r="R246" s="1252">
        <v>4353.7700000000004</v>
      </c>
      <c r="S246" s="1252">
        <v>0</v>
      </c>
      <c r="T246" s="1252">
        <v>0</v>
      </c>
      <c r="U246" s="1251" t="s">
        <v>116</v>
      </c>
      <c r="V246" s="1251" t="s">
        <v>564</v>
      </c>
      <c r="W246" s="1251" t="s">
        <v>314</v>
      </c>
      <c r="X246" s="1251" t="s">
        <v>1515</v>
      </c>
      <c r="Y246" s="1251">
        <v>162</v>
      </c>
    </row>
    <row r="247" spans="1:25" ht="12">
      <c r="A247" s="1251">
        <v>2019</v>
      </c>
      <c r="B247" s="1251">
        <v>25</v>
      </c>
      <c r="C247" s="1251">
        <v>200</v>
      </c>
      <c r="D247" s="1251" t="s">
        <v>1687</v>
      </c>
      <c r="E247" s="1251">
        <v>173000</v>
      </c>
      <c r="F247" s="1251" t="s">
        <v>1557</v>
      </c>
      <c r="G247" s="1252">
        <v>762261.72999999998</v>
      </c>
      <c r="H247" s="1252">
        <v>856545.41000000003</v>
      </c>
      <c r="I247" s="1252">
        <v>823098.97999999998</v>
      </c>
      <c r="J247" s="1252">
        <v>744317.70999999996</v>
      </c>
      <c r="K247" s="1252">
        <v>845963.43000000005</v>
      </c>
      <c r="L247" s="1252">
        <v>897739.60999999999</v>
      </c>
      <c r="M247" s="1252">
        <v>981594.20999999996</v>
      </c>
      <c r="N247" s="1252">
        <v>1093104.9299999999</v>
      </c>
      <c r="O247" s="1252">
        <v>1380629.1499999999</v>
      </c>
      <c r="P247" s="1252">
        <v>1218922.76</v>
      </c>
      <c r="Q247" s="1252">
        <v>1338481.1399999999</v>
      </c>
      <c r="R247" s="1252">
        <v>1077185.9099999999</v>
      </c>
      <c r="S247" s="1252">
        <v>897791.32999999996</v>
      </c>
      <c r="T247" s="1252">
        <v>897791.32999999996</v>
      </c>
      <c r="U247" s="1251" t="s">
        <v>116</v>
      </c>
      <c r="V247" s="1251" t="s">
        <v>1537</v>
      </c>
      <c r="W247" s="1251" t="s">
        <v>310</v>
      </c>
      <c r="X247" s="1251" t="s">
        <v>1515</v>
      </c>
      <c r="Y247" s="1251">
        <v>173</v>
      </c>
    </row>
    <row r="248" spans="1:25" ht="12">
      <c r="A248" s="1251">
        <v>2019</v>
      </c>
      <c r="B248" s="1251">
        <v>25</v>
      </c>
      <c r="C248" s="1251">
        <v>200</v>
      </c>
      <c r="D248" s="1251" t="s">
        <v>1687</v>
      </c>
      <c r="E248" s="1251">
        <v>183010</v>
      </c>
      <c r="F248" s="1251" t="s">
        <v>1559</v>
      </c>
      <c r="G248" s="1252">
        <v>0</v>
      </c>
      <c r="H248" s="1252">
        <v>0</v>
      </c>
      <c r="I248" s="1252">
        <v>0</v>
      </c>
      <c r="J248" s="1252">
        <v>0</v>
      </c>
      <c r="K248" s="1252">
        <v>0</v>
      </c>
      <c r="L248" s="1252">
        <v>0</v>
      </c>
      <c r="M248" s="1252">
        <v>0</v>
      </c>
      <c r="N248" s="1252">
        <v>0</v>
      </c>
      <c r="O248" s="1252">
        <v>0</v>
      </c>
      <c r="P248" s="1252">
        <v>0</v>
      </c>
      <c r="Q248" s="1252">
        <v>0</v>
      </c>
      <c r="R248" s="1252">
        <v>0</v>
      </c>
      <c r="S248" s="1252">
        <v>0</v>
      </c>
      <c r="T248" s="1252">
        <v>0</v>
      </c>
      <c r="U248" s="1251" t="s">
        <v>116</v>
      </c>
      <c r="V248" s="1251" t="s">
        <v>1537</v>
      </c>
      <c r="W248" s="1251" t="s">
        <v>324</v>
      </c>
      <c r="X248" s="1251" t="s">
        <v>1515</v>
      </c>
      <c r="Y248" s="1251">
        <v>183</v>
      </c>
    </row>
    <row r="249" spans="1:25" ht="12">
      <c r="A249" s="1251">
        <v>2019</v>
      </c>
      <c r="B249" s="1251">
        <v>25</v>
      </c>
      <c r="C249" s="1251">
        <v>200</v>
      </c>
      <c r="D249" s="1251" t="s">
        <v>1687</v>
      </c>
      <c r="E249" s="1251">
        <v>183020</v>
      </c>
      <c r="F249" s="1251" t="s">
        <v>1560</v>
      </c>
      <c r="G249" s="1252">
        <v>-3502</v>
      </c>
      <c r="H249" s="1252">
        <v>-3502</v>
      </c>
      <c r="I249" s="1252">
        <v>-3502</v>
      </c>
      <c r="J249" s="1252">
        <v>-3502</v>
      </c>
      <c r="K249" s="1252">
        <v>-3502</v>
      </c>
      <c r="L249" s="1252">
        <v>-3502</v>
      </c>
      <c r="M249" s="1252">
        <v>-3502</v>
      </c>
      <c r="N249" s="1252">
        <v>-3502</v>
      </c>
      <c r="O249" s="1252">
        <v>-3502</v>
      </c>
      <c r="P249" s="1252">
        <v>-3502</v>
      </c>
      <c r="Q249" s="1252">
        <v>-3502</v>
      </c>
      <c r="R249" s="1252">
        <v>-3502</v>
      </c>
      <c r="S249" s="1252">
        <v>-3502</v>
      </c>
      <c r="T249" s="1252">
        <v>-3502</v>
      </c>
      <c r="U249" s="1251" t="s">
        <v>116</v>
      </c>
      <c r="V249" s="1251" t="s">
        <v>1537</v>
      </c>
      <c r="W249" s="1251" t="s">
        <v>324</v>
      </c>
      <c r="X249" s="1251" t="s">
        <v>1515</v>
      </c>
      <c r="Y249" s="1251">
        <v>183</v>
      </c>
    </row>
    <row r="250" spans="1:25" ht="12">
      <c r="A250" s="1251">
        <v>2019</v>
      </c>
      <c r="B250" s="1251">
        <v>25</v>
      </c>
      <c r="C250" s="1251">
        <v>200</v>
      </c>
      <c r="D250" s="1251" t="s">
        <v>1687</v>
      </c>
      <c r="E250" s="1251">
        <v>184010</v>
      </c>
      <c r="F250" s="1251" t="s">
        <v>1561</v>
      </c>
      <c r="G250" s="1252">
        <v>2243.75</v>
      </c>
      <c r="H250" s="1252">
        <v>2452.1399999999999</v>
      </c>
      <c r="I250" s="1252">
        <v>2619.3600000000001</v>
      </c>
      <c r="J250" s="1252">
        <v>2816.5799999999999</v>
      </c>
      <c r="K250" s="1252">
        <v>3034.9200000000001</v>
      </c>
      <c r="L250" s="1252">
        <v>3256.0799999999999</v>
      </c>
      <c r="M250" s="1252">
        <v>3422.5100000000002</v>
      </c>
      <c r="N250" s="1252">
        <v>3627.5300000000002</v>
      </c>
      <c r="O250" s="1252">
        <v>3805.5300000000002</v>
      </c>
      <c r="P250" s="1252">
        <v>3977.4000000000001</v>
      </c>
      <c r="Q250" s="1252">
        <v>4168.3699999999999</v>
      </c>
      <c r="R250" s="1252">
        <v>4420.0500000000002</v>
      </c>
      <c r="S250" s="1252">
        <v>4599.4399999999996</v>
      </c>
      <c r="T250" s="1252">
        <v>4599.4399999999996</v>
      </c>
      <c r="U250" s="1251" t="s">
        <v>116</v>
      </c>
      <c r="V250" s="1251" t="s">
        <v>1537</v>
      </c>
      <c r="W250" s="1251" t="s">
        <v>316</v>
      </c>
      <c r="X250" s="1251" t="s">
        <v>1515</v>
      </c>
      <c r="Y250" s="1251">
        <v>184</v>
      </c>
    </row>
    <row r="251" spans="1:25" ht="12">
      <c r="A251" s="1251">
        <v>2019</v>
      </c>
      <c r="B251" s="1251">
        <v>25</v>
      </c>
      <c r="C251" s="1251">
        <v>200</v>
      </c>
      <c r="D251" s="1251" t="s">
        <v>1687</v>
      </c>
      <c r="E251" s="1251">
        <v>184019</v>
      </c>
      <c r="F251" s="1251" t="s">
        <v>1562</v>
      </c>
      <c r="G251" s="1252">
        <v>196.84999999999999</v>
      </c>
      <c r="H251" s="1252">
        <v>228.34</v>
      </c>
      <c r="I251" s="1252">
        <v>228.97999999999999</v>
      </c>
      <c r="J251" s="1252">
        <v>236.55000000000001</v>
      </c>
      <c r="K251" s="1252">
        <v>251.16</v>
      </c>
      <c r="L251" s="1252">
        <v>253.71000000000001</v>
      </c>
      <c r="M251" s="1252">
        <v>272.58999999999997</v>
      </c>
      <c r="N251" s="1252">
        <v>315.06999999999999</v>
      </c>
      <c r="O251" s="1252">
        <v>361.62</v>
      </c>
      <c r="P251" s="1252">
        <v>391.04000000000002</v>
      </c>
      <c r="Q251" s="1252">
        <v>431.37</v>
      </c>
      <c r="R251" s="1252">
        <v>461.94</v>
      </c>
      <c r="S251" s="1252">
        <v>501.77999999999997</v>
      </c>
      <c r="T251" s="1252">
        <v>501.77999999999997</v>
      </c>
      <c r="U251" s="1251" t="s">
        <v>116</v>
      </c>
      <c r="V251" s="1251" t="s">
        <v>1537</v>
      </c>
      <c r="W251" s="1251" t="s">
        <v>316</v>
      </c>
      <c r="X251" s="1251" t="s">
        <v>1515</v>
      </c>
      <c r="Y251" s="1251">
        <v>184</v>
      </c>
    </row>
    <row r="252" spans="1:25" ht="12">
      <c r="A252" s="1251">
        <v>2019</v>
      </c>
      <c r="B252" s="1251">
        <v>25</v>
      </c>
      <c r="C252" s="1251">
        <v>200</v>
      </c>
      <c r="D252" s="1251" t="s">
        <v>1687</v>
      </c>
      <c r="E252" s="1251">
        <v>184020</v>
      </c>
      <c r="F252" s="1251" t="s">
        <v>1563</v>
      </c>
      <c r="G252" s="1252">
        <v>1379695.74</v>
      </c>
      <c r="H252" s="1252">
        <v>1380430.8300000001</v>
      </c>
      <c r="I252" s="1252">
        <v>1382180.4399999999</v>
      </c>
      <c r="J252" s="1252">
        <v>1383661.75</v>
      </c>
      <c r="K252" s="1252">
        <v>1399565.3899999999</v>
      </c>
      <c r="L252" s="1252">
        <v>1390820.96</v>
      </c>
      <c r="M252" s="1252">
        <v>1392009.5</v>
      </c>
      <c r="N252" s="1252">
        <v>1393194.5800000001</v>
      </c>
      <c r="O252" s="1252">
        <v>1394831.02</v>
      </c>
      <c r="P252" s="1252">
        <v>1395676.3600000001</v>
      </c>
      <c r="Q252" s="1252">
        <v>1395905.1899999999</v>
      </c>
      <c r="R252" s="1252">
        <v>1398627.3300000001</v>
      </c>
      <c r="S252" s="1252">
        <v>1400344.76</v>
      </c>
      <c r="T252" s="1252">
        <v>1400344.76</v>
      </c>
      <c r="U252" s="1251" t="s">
        <v>116</v>
      </c>
      <c r="V252" s="1251" t="s">
        <v>1537</v>
      </c>
      <c r="W252" s="1251" t="s">
        <v>316</v>
      </c>
      <c r="X252" s="1251" t="s">
        <v>1515</v>
      </c>
      <c r="Y252" s="1251">
        <v>184</v>
      </c>
    </row>
    <row r="253" spans="1:25" ht="12">
      <c r="A253" s="1251">
        <v>2019</v>
      </c>
      <c r="B253" s="1251">
        <v>25</v>
      </c>
      <c r="C253" s="1251">
        <v>200</v>
      </c>
      <c r="D253" s="1251" t="s">
        <v>1687</v>
      </c>
      <c r="E253" s="1251">
        <v>184030</v>
      </c>
      <c r="F253" s="1251" t="s">
        <v>1564</v>
      </c>
      <c r="G253" s="1252">
        <v>12611.65</v>
      </c>
      <c r="H253" s="1252">
        <v>13186.129999999999</v>
      </c>
      <c r="I253" s="1252">
        <v>13647.18</v>
      </c>
      <c r="J253" s="1252">
        <v>13918.1</v>
      </c>
      <c r="K253" s="1252">
        <v>14565.09</v>
      </c>
      <c r="L253" s="1252">
        <v>15126.280000000001</v>
      </c>
      <c r="M253" s="1252">
        <v>16174.209999999999</v>
      </c>
      <c r="N253" s="1252">
        <v>16690.02</v>
      </c>
      <c r="O253" s="1252">
        <v>17088.07</v>
      </c>
      <c r="P253" s="1252">
        <v>17429.189999999999</v>
      </c>
      <c r="Q253" s="1252">
        <v>17663.509999999998</v>
      </c>
      <c r="R253" s="1252">
        <v>17848.75</v>
      </c>
      <c r="S253" s="1252">
        <v>17938.060000000001</v>
      </c>
      <c r="T253" s="1252">
        <v>17938.060000000001</v>
      </c>
      <c r="U253" s="1251" t="s">
        <v>116</v>
      </c>
      <c r="V253" s="1251" t="s">
        <v>1537</v>
      </c>
      <c r="W253" s="1251" t="s">
        <v>316</v>
      </c>
      <c r="X253" s="1251" t="s">
        <v>1515</v>
      </c>
      <c r="Y253" s="1251">
        <v>184</v>
      </c>
    </row>
    <row r="254" spans="1:25" ht="12">
      <c r="A254" s="1251">
        <v>2019</v>
      </c>
      <c r="B254" s="1251">
        <v>25</v>
      </c>
      <c r="C254" s="1251">
        <v>200</v>
      </c>
      <c r="D254" s="1251" t="s">
        <v>1687</v>
      </c>
      <c r="E254" s="1251">
        <v>184050</v>
      </c>
      <c r="F254" s="1251" t="s">
        <v>1565</v>
      </c>
      <c r="G254" s="1252">
        <v>627.91999999999996</v>
      </c>
      <c r="H254" s="1252">
        <v>629.85000000000002</v>
      </c>
      <c r="I254" s="1252">
        <v>632.73000000000002</v>
      </c>
      <c r="J254" s="1252">
        <v>636.70000000000005</v>
      </c>
      <c r="K254" s="1252">
        <v>638.03999999999996</v>
      </c>
      <c r="L254" s="1252">
        <v>640.02999999999997</v>
      </c>
      <c r="M254" s="1252">
        <v>459.16000000000003</v>
      </c>
      <c r="N254" s="1252">
        <v>459.70999999999998</v>
      </c>
      <c r="O254" s="1252">
        <v>459.70999999999998</v>
      </c>
      <c r="P254" s="1252">
        <v>461.58999999999997</v>
      </c>
      <c r="Q254" s="1252">
        <v>462.50999999999999</v>
      </c>
      <c r="R254" s="1252">
        <v>463.07999999999998</v>
      </c>
      <c r="S254" s="1252">
        <v>465.38</v>
      </c>
      <c r="T254" s="1252">
        <v>465.38</v>
      </c>
      <c r="U254" s="1251" t="s">
        <v>116</v>
      </c>
      <c r="V254" s="1251" t="s">
        <v>1537</v>
      </c>
      <c r="W254" s="1251" t="s">
        <v>316</v>
      </c>
      <c r="X254" s="1251" t="s">
        <v>1515</v>
      </c>
      <c r="Y254" s="1251">
        <v>184</v>
      </c>
    </row>
    <row r="255" spans="1:25" ht="12">
      <c r="A255" s="1251">
        <v>2019</v>
      </c>
      <c r="B255" s="1251">
        <v>25</v>
      </c>
      <c r="C255" s="1251">
        <v>200</v>
      </c>
      <c r="D255" s="1251" t="s">
        <v>1687</v>
      </c>
      <c r="E255" s="1251">
        <v>184060</v>
      </c>
      <c r="F255" s="1251" t="s">
        <v>1566</v>
      </c>
      <c r="G255" s="1252">
        <v>14622.940000000001</v>
      </c>
      <c r="H255" s="1252">
        <v>14889.889999999999</v>
      </c>
      <c r="I255" s="1252">
        <v>15045.66</v>
      </c>
      <c r="J255" s="1252">
        <v>15235.68</v>
      </c>
      <c r="K255" s="1252">
        <v>15451.83</v>
      </c>
      <c r="L255" s="1252">
        <v>15659.389999999999</v>
      </c>
      <c r="M255" s="1252">
        <v>15831.34</v>
      </c>
      <c r="N255" s="1252">
        <v>16061</v>
      </c>
      <c r="O255" s="1252">
        <v>16269.35</v>
      </c>
      <c r="P255" s="1252">
        <v>16456.110000000001</v>
      </c>
      <c r="Q255" s="1252">
        <v>16670.720000000001</v>
      </c>
      <c r="R255" s="1252">
        <v>16932.619999999999</v>
      </c>
      <c r="S255" s="1252">
        <v>17136.049999999999</v>
      </c>
      <c r="T255" s="1252">
        <v>17136.049999999999</v>
      </c>
      <c r="U255" s="1251" t="s">
        <v>116</v>
      </c>
      <c r="V255" s="1251" t="s">
        <v>1537</v>
      </c>
      <c r="W255" s="1251" t="s">
        <v>316</v>
      </c>
      <c r="X255" s="1251" t="s">
        <v>1515</v>
      </c>
      <c r="Y255" s="1251">
        <v>184</v>
      </c>
    </row>
    <row r="256" spans="1:25" ht="12">
      <c r="A256" s="1251">
        <v>2019</v>
      </c>
      <c r="B256" s="1251">
        <v>25</v>
      </c>
      <c r="C256" s="1251">
        <v>200</v>
      </c>
      <c r="D256" s="1251" t="s">
        <v>1687</v>
      </c>
      <c r="E256" s="1251">
        <v>184099</v>
      </c>
      <c r="F256" s="1251" t="s">
        <v>1567</v>
      </c>
      <c r="G256" s="1252">
        <v>-1411900.25</v>
      </c>
      <c r="H256" s="1252">
        <v>-1413544.77</v>
      </c>
      <c r="I256" s="1252">
        <v>-1416071.04</v>
      </c>
      <c r="J256" s="1252">
        <v>-1418085.46</v>
      </c>
      <c r="K256" s="1252">
        <v>-1422600.8999999999</v>
      </c>
      <c r="L256" s="1252">
        <v>-1426150.47</v>
      </c>
      <c r="M256" s="1252">
        <v>-1428665.03</v>
      </c>
      <c r="N256" s="1252">
        <v>-1430525.1599999999</v>
      </c>
      <c r="O256" s="1252">
        <v>-1432764.52</v>
      </c>
      <c r="P256" s="1252">
        <v>-1434132.96</v>
      </c>
      <c r="Q256" s="1252">
        <v>-1435035.3999999999</v>
      </c>
      <c r="R256" s="1252">
        <v>-1437601.73</v>
      </c>
      <c r="S256" s="1252">
        <v>-1439632.3500000001</v>
      </c>
      <c r="T256" s="1252">
        <v>-1439632.3500000001</v>
      </c>
      <c r="U256" s="1251" t="s">
        <v>116</v>
      </c>
      <c r="V256" s="1251" t="s">
        <v>1537</v>
      </c>
      <c r="W256" s="1251" t="s">
        <v>316</v>
      </c>
      <c r="X256" s="1251" t="s">
        <v>1515</v>
      </c>
      <c r="Y256" s="1251">
        <v>184</v>
      </c>
    </row>
    <row r="257" spans="1:25" ht="12">
      <c r="A257" s="1251">
        <v>2019</v>
      </c>
      <c r="B257" s="1251">
        <v>25</v>
      </c>
      <c r="C257" s="1251">
        <v>200</v>
      </c>
      <c r="D257" s="1251" t="s">
        <v>1687</v>
      </c>
      <c r="E257" s="1251">
        <v>184301</v>
      </c>
      <c r="F257" s="1251" t="s">
        <v>1568</v>
      </c>
      <c r="G257" s="1252">
        <v>0</v>
      </c>
      <c r="H257" s="1252">
        <v>0</v>
      </c>
      <c r="I257" s="1252">
        <v>0</v>
      </c>
      <c r="J257" s="1252">
        <v>0</v>
      </c>
      <c r="K257" s="1252">
        <v>0</v>
      </c>
      <c r="L257" s="1252">
        <v>0</v>
      </c>
      <c r="M257" s="1252">
        <v>0</v>
      </c>
      <c r="N257" s="1252">
        <v>0</v>
      </c>
      <c r="O257" s="1252">
        <v>0</v>
      </c>
      <c r="P257" s="1252">
        <v>0</v>
      </c>
      <c r="Q257" s="1252">
        <v>0</v>
      </c>
      <c r="R257" s="1252">
        <v>0</v>
      </c>
      <c r="S257" s="1252">
        <v>0</v>
      </c>
      <c r="T257" s="1252">
        <v>0</v>
      </c>
      <c r="U257" s="1251" t="s">
        <v>116</v>
      </c>
      <c r="V257" s="1251" t="s">
        <v>1537</v>
      </c>
      <c r="W257" s="1251" t="s">
        <v>1569</v>
      </c>
      <c r="X257" s="1251" t="s">
        <v>1515</v>
      </c>
      <c r="Y257" s="1251">
        <v>184</v>
      </c>
    </row>
    <row r="258" spans="1:25" ht="12">
      <c r="A258" s="1251">
        <v>2019</v>
      </c>
      <c r="B258" s="1251">
        <v>25</v>
      </c>
      <c r="C258" s="1251">
        <v>200</v>
      </c>
      <c r="D258" s="1251" t="s">
        <v>1687</v>
      </c>
      <c r="E258" s="1251">
        <v>185002</v>
      </c>
      <c r="F258" s="1251" t="s">
        <v>1570</v>
      </c>
      <c r="G258" s="1252">
        <v>0</v>
      </c>
      <c r="H258" s="1252">
        <v>0</v>
      </c>
      <c r="I258" s="1252">
        <v>13845</v>
      </c>
      <c r="J258" s="1252">
        <v>13890</v>
      </c>
      <c r="K258" s="1252">
        <v>13890</v>
      </c>
      <c r="L258" s="1252">
        <v>13890</v>
      </c>
      <c r="M258" s="1252">
        <v>13890</v>
      </c>
      <c r="N258" s="1252">
        <v>13890</v>
      </c>
      <c r="O258" s="1252">
        <v>13890</v>
      </c>
      <c r="P258" s="1252">
        <v>13890</v>
      </c>
      <c r="Q258" s="1252">
        <v>13890</v>
      </c>
      <c r="R258" s="1252">
        <v>13890</v>
      </c>
      <c r="S258" s="1252">
        <v>13890</v>
      </c>
      <c r="T258" s="1252">
        <v>13890</v>
      </c>
      <c r="U258" s="1251" t="s">
        <v>116</v>
      </c>
      <c r="V258" s="1251" t="s">
        <v>1537</v>
      </c>
      <c r="W258" s="1251" t="s">
        <v>1571</v>
      </c>
      <c r="X258" s="1251" t="s">
        <v>1515</v>
      </c>
      <c r="Y258" s="1251">
        <v>185</v>
      </c>
    </row>
    <row r="259" spans="1:25" ht="12">
      <c r="A259" s="1251">
        <v>2019</v>
      </c>
      <c r="B259" s="1251">
        <v>25</v>
      </c>
      <c r="C259" s="1251">
        <v>200</v>
      </c>
      <c r="D259" s="1251" t="s">
        <v>1687</v>
      </c>
      <c r="E259" s="1251">
        <v>185300</v>
      </c>
      <c r="F259" s="1251" t="s">
        <v>1572</v>
      </c>
      <c r="G259" s="1252">
        <v>0</v>
      </c>
      <c r="H259" s="1252">
        <v>0</v>
      </c>
      <c r="I259" s="1252">
        <v>-1891</v>
      </c>
      <c r="J259" s="1252">
        <v>-1209</v>
      </c>
      <c r="K259" s="1252">
        <v>-1209</v>
      </c>
      <c r="L259" s="1252">
        <v>-1209</v>
      </c>
      <c r="M259" s="1252">
        <v>-2429</v>
      </c>
      <c r="N259" s="1252">
        <v>-2429</v>
      </c>
      <c r="O259" s="1252">
        <v>-2429</v>
      </c>
      <c r="P259" s="1252">
        <v>-3687</v>
      </c>
      <c r="Q259" s="1252">
        <v>-3687</v>
      </c>
      <c r="R259" s="1252">
        <v>-3687</v>
      </c>
      <c r="S259" s="1252">
        <v>-4928</v>
      </c>
      <c r="T259" s="1252">
        <v>-4928</v>
      </c>
      <c r="U259" s="1251" t="s">
        <v>116</v>
      </c>
      <c r="V259" s="1251" t="s">
        <v>1537</v>
      </c>
      <c r="W259" s="1251" t="s">
        <v>1571</v>
      </c>
      <c r="X259" s="1251" t="s">
        <v>1515</v>
      </c>
      <c r="Y259" s="1251">
        <v>185</v>
      </c>
    </row>
    <row r="260" spans="1:25" ht="12">
      <c r="A260" s="1251">
        <v>2019</v>
      </c>
      <c r="B260" s="1251">
        <v>25</v>
      </c>
      <c r="C260" s="1251">
        <v>200</v>
      </c>
      <c r="D260" s="1251" t="s">
        <v>1687</v>
      </c>
      <c r="E260" s="1251">
        <v>186105</v>
      </c>
      <c r="F260" s="1251" t="s">
        <v>1689</v>
      </c>
      <c r="G260" s="1252">
        <v>280.80000000000001</v>
      </c>
      <c r="H260" s="1252">
        <v>280.80000000000001</v>
      </c>
      <c r="I260" s="1252">
        <v>280.80000000000001</v>
      </c>
      <c r="J260" s="1252">
        <v>280.80000000000001</v>
      </c>
      <c r="K260" s="1252">
        <v>280.80000000000001</v>
      </c>
      <c r="L260" s="1252">
        <v>280.80000000000001</v>
      </c>
      <c r="M260" s="1252">
        <v>280.80000000000001</v>
      </c>
      <c r="N260" s="1252">
        <v>280.80000000000001</v>
      </c>
      <c r="O260" s="1252">
        <v>280.80000000000001</v>
      </c>
      <c r="P260" s="1252">
        <v>280.80000000000001</v>
      </c>
      <c r="Q260" s="1252">
        <v>280.80000000000001</v>
      </c>
      <c r="R260" s="1252">
        <v>280.80000000000001</v>
      </c>
      <c r="S260" s="1252">
        <v>280.80000000000001</v>
      </c>
      <c r="T260" s="1252">
        <v>280.80000000000001</v>
      </c>
      <c r="U260" s="1251" t="s">
        <v>116</v>
      </c>
      <c r="V260" s="1251" t="s">
        <v>1537</v>
      </c>
      <c r="W260" s="1251" t="s">
        <v>322</v>
      </c>
      <c r="X260" s="1251" t="s">
        <v>1515</v>
      </c>
      <c r="Y260" s="1251">
        <v>186</v>
      </c>
    </row>
    <row r="261" spans="1:25" ht="12">
      <c r="A261" s="1251">
        <v>2019</v>
      </c>
      <c r="B261" s="1251">
        <v>25</v>
      </c>
      <c r="C261" s="1251">
        <v>200</v>
      </c>
      <c r="D261" s="1251" t="s">
        <v>1687</v>
      </c>
      <c r="E261" s="1251">
        <v>186301</v>
      </c>
      <c r="F261" s="1251" t="s">
        <v>1690</v>
      </c>
      <c r="G261" s="1252">
        <v>0</v>
      </c>
      <c r="H261" s="1252">
        <v>0</v>
      </c>
      <c r="I261" s="1252">
        <v>0</v>
      </c>
      <c r="J261" s="1252">
        <v>0</v>
      </c>
      <c r="K261" s="1252">
        <v>0</v>
      </c>
      <c r="L261" s="1252">
        <v>0</v>
      </c>
      <c r="M261" s="1252">
        <v>0</v>
      </c>
      <c r="N261" s="1252">
        <v>0</v>
      </c>
      <c r="O261" s="1252">
        <v>0</v>
      </c>
      <c r="P261" s="1252">
        <v>0</v>
      </c>
      <c r="Q261" s="1252">
        <v>0</v>
      </c>
      <c r="R261" s="1252">
        <v>0</v>
      </c>
      <c r="S261" s="1252">
        <v>0</v>
      </c>
      <c r="T261" s="1252">
        <v>0</v>
      </c>
      <c r="U261" s="1251" t="s">
        <v>116</v>
      </c>
      <c r="V261" s="1251" t="s">
        <v>564</v>
      </c>
      <c r="W261" s="1251" t="s">
        <v>322</v>
      </c>
      <c r="X261" s="1251" t="s">
        <v>1515</v>
      </c>
      <c r="Y261" s="1251">
        <v>186</v>
      </c>
    </row>
    <row r="262" spans="1:25" ht="12">
      <c r="A262" s="1251">
        <v>2019</v>
      </c>
      <c r="B262" s="1251">
        <v>25</v>
      </c>
      <c r="C262" s="1251">
        <v>200</v>
      </c>
      <c r="D262" s="1251" t="s">
        <v>1687</v>
      </c>
      <c r="E262" s="1251">
        <v>186355</v>
      </c>
      <c r="F262" s="1251" t="s">
        <v>1575</v>
      </c>
      <c r="G262" s="1252">
        <v>-16884.389999999999</v>
      </c>
      <c r="H262" s="1252">
        <v>-21059.52</v>
      </c>
      <c r="I262" s="1252">
        <v>-20465.959999999999</v>
      </c>
      <c r="J262" s="1252">
        <v>-19540.59</v>
      </c>
      <c r="K262" s="1252">
        <v>-21120.450000000001</v>
      </c>
      <c r="L262" s="1252">
        <v>-21120.450000000001</v>
      </c>
      <c r="M262" s="1252">
        <v>-21120.450000000001</v>
      </c>
      <c r="N262" s="1252">
        <v>-21748.889999999999</v>
      </c>
      <c r="O262" s="1252">
        <v>-21748.889999999999</v>
      </c>
      <c r="P262" s="1252">
        <v>-21748.889999999999</v>
      </c>
      <c r="Q262" s="1252">
        <v>-21744.709999999999</v>
      </c>
      <c r="R262" s="1252">
        <v>-21724.709999999999</v>
      </c>
      <c r="S262" s="1252">
        <v>-21709.209999999999</v>
      </c>
      <c r="T262" s="1252">
        <v>-21709.209999999999</v>
      </c>
      <c r="U262" s="1251" t="s">
        <v>116</v>
      </c>
      <c r="V262" s="1251" t="s">
        <v>1537</v>
      </c>
      <c r="W262" s="1251" t="s">
        <v>322</v>
      </c>
      <c r="X262" s="1251" t="s">
        <v>1515</v>
      </c>
      <c r="Y262" s="1251">
        <v>186</v>
      </c>
    </row>
    <row r="263" spans="1:25" ht="12">
      <c r="A263" s="1251">
        <v>2019</v>
      </c>
      <c r="B263" s="1251">
        <v>25</v>
      </c>
      <c r="C263" s="1251">
        <v>200</v>
      </c>
      <c r="D263" s="1251" t="s">
        <v>1687</v>
      </c>
      <c r="E263" s="1251">
        <v>186366</v>
      </c>
      <c r="F263" s="1251" t="s">
        <v>1576</v>
      </c>
      <c r="G263" s="1252">
        <v>131355.39000000001</v>
      </c>
      <c r="H263" s="1252">
        <v>135916.39000000001</v>
      </c>
      <c r="I263" s="1252">
        <v>135916.39000000001</v>
      </c>
      <c r="J263" s="1252">
        <v>135916.39000000001</v>
      </c>
      <c r="K263" s="1252">
        <v>138124.69</v>
      </c>
      <c r="L263" s="1252">
        <v>138124.69</v>
      </c>
      <c r="M263" s="1252">
        <v>138124.69</v>
      </c>
      <c r="N263" s="1252">
        <v>138753.13</v>
      </c>
      <c r="O263" s="1252">
        <v>138753.13</v>
      </c>
      <c r="P263" s="1252">
        <v>138753.13</v>
      </c>
      <c r="Q263" s="1252">
        <v>138753.13</v>
      </c>
      <c r="R263" s="1252">
        <v>138753.13</v>
      </c>
      <c r="S263" s="1252">
        <v>138753.13</v>
      </c>
      <c r="T263" s="1252">
        <v>138753.13</v>
      </c>
      <c r="U263" s="1251" t="s">
        <v>116</v>
      </c>
      <c r="V263" s="1251" t="s">
        <v>1537</v>
      </c>
      <c r="W263" s="1251" t="s">
        <v>322</v>
      </c>
      <c r="X263" s="1251" t="s">
        <v>1515</v>
      </c>
      <c r="Y263" s="1251">
        <v>186</v>
      </c>
    </row>
    <row r="264" spans="1:25" ht="12">
      <c r="A264" s="1251">
        <v>2019</v>
      </c>
      <c r="B264" s="1251">
        <v>25</v>
      </c>
      <c r="C264" s="1251">
        <v>200</v>
      </c>
      <c r="D264" s="1251" t="s">
        <v>1687</v>
      </c>
      <c r="E264" s="1251">
        <v>186367</v>
      </c>
      <c r="F264" s="1251" t="s">
        <v>1577</v>
      </c>
      <c r="G264" s="1252">
        <v>-7987.96</v>
      </c>
      <c r="H264" s="1252">
        <v>-8319.6299999999992</v>
      </c>
      <c r="I264" s="1252">
        <v>-8676.6000000000004</v>
      </c>
      <c r="J264" s="1252">
        <v>-9020.9200000000001</v>
      </c>
      <c r="K264" s="1252">
        <v>-9351.2700000000004</v>
      </c>
      <c r="L264" s="1252">
        <v>-9695.4300000000003</v>
      </c>
      <c r="M264" s="1252">
        <v>-10039.59</v>
      </c>
      <c r="N264" s="1252">
        <v>-10385.32</v>
      </c>
      <c r="O264" s="1252">
        <v>-10731.049999999999</v>
      </c>
      <c r="P264" s="1252">
        <v>-11076.780000000001</v>
      </c>
      <c r="Q264" s="1252">
        <v>-11423.51</v>
      </c>
      <c r="R264" s="1252">
        <v>-11770.24</v>
      </c>
      <c r="S264" s="1252">
        <v>-12117.120000000001</v>
      </c>
      <c r="T264" s="1252">
        <v>-12117.120000000001</v>
      </c>
      <c r="U264" s="1251" t="s">
        <v>116</v>
      </c>
      <c r="V264" s="1251" t="s">
        <v>1537</v>
      </c>
      <c r="W264" s="1251" t="s">
        <v>322</v>
      </c>
      <c r="X264" s="1251" t="s">
        <v>1515</v>
      </c>
      <c r="Y264" s="1251">
        <v>186</v>
      </c>
    </row>
    <row r="265" spans="1:25" ht="12">
      <c r="A265" s="1251">
        <v>2019</v>
      </c>
      <c r="B265" s="1251">
        <v>25</v>
      </c>
      <c r="C265" s="1251">
        <v>200</v>
      </c>
      <c r="D265" s="1251" t="s">
        <v>1687</v>
      </c>
      <c r="E265" s="1251">
        <v>186381</v>
      </c>
      <c r="F265" s="1251" t="s">
        <v>1578</v>
      </c>
      <c r="G265" s="1252">
        <v>0</v>
      </c>
      <c r="H265" s="1252">
        <v>0</v>
      </c>
      <c r="I265" s="1252">
        <v>0</v>
      </c>
      <c r="J265" s="1252">
        <v>0</v>
      </c>
      <c r="K265" s="1252">
        <v>0</v>
      </c>
      <c r="L265" s="1252">
        <v>0</v>
      </c>
      <c r="M265" s="1252">
        <v>0</v>
      </c>
      <c r="N265" s="1252">
        <v>0</v>
      </c>
      <c r="O265" s="1252">
        <v>0</v>
      </c>
      <c r="P265" s="1252">
        <v>0</v>
      </c>
      <c r="Q265" s="1252">
        <v>0</v>
      </c>
      <c r="R265" s="1252">
        <v>0</v>
      </c>
      <c r="S265" s="1252">
        <v>0</v>
      </c>
      <c r="T265" s="1252">
        <v>0</v>
      </c>
      <c r="U265" s="1251" t="s">
        <v>116</v>
      </c>
      <c r="V265" s="1251" t="s">
        <v>1537</v>
      </c>
      <c r="W265" s="1251" t="s">
        <v>322</v>
      </c>
      <c r="X265" s="1251" t="s">
        <v>1515</v>
      </c>
      <c r="Y265" s="1251">
        <v>186</v>
      </c>
    </row>
    <row r="266" spans="1:25" ht="12">
      <c r="A266" s="1251">
        <v>2019</v>
      </c>
      <c r="B266" s="1251">
        <v>25</v>
      </c>
      <c r="C266" s="1251">
        <v>200</v>
      </c>
      <c r="D266" s="1251" t="s">
        <v>1687</v>
      </c>
      <c r="E266" s="1251">
        <v>186395</v>
      </c>
      <c r="F266" s="1251" t="s">
        <v>1691</v>
      </c>
      <c r="G266" s="1252">
        <v>0</v>
      </c>
      <c r="H266" s="1252">
        <v>0</v>
      </c>
      <c r="I266" s="1252">
        <v>0</v>
      </c>
      <c r="J266" s="1252">
        <v>0</v>
      </c>
      <c r="K266" s="1252">
        <v>0</v>
      </c>
      <c r="L266" s="1252">
        <v>0</v>
      </c>
      <c r="M266" s="1252">
        <v>0</v>
      </c>
      <c r="N266" s="1252">
        <v>0</v>
      </c>
      <c r="O266" s="1252">
        <v>0</v>
      </c>
      <c r="P266" s="1252">
        <v>0</v>
      </c>
      <c r="Q266" s="1252">
        <v>0</v>
      </c>
      <c r="R266" s="1252">
        <v>0</v>
      </c>
      <c r="S266" s="1252">
        <v>0</v>
      </c>
      <c r="T266" s="1252">
        <v>0</v>
      </c>
      <c r="U266" s="1251" t="s">
        <v>116</v>
      </c>
      <c r="V266" s="1251" t="s">
        <v>1537</v>
      </c>
      <c r="W266" s="1251" t="s">
        <v>322</v>
      </c>
      <c r="X266" s="1251" t="s">
        <v>1515</v>
      </c>
      <c r="Y266" s="1251">
        <v>186</v>
      </c>
    </row>
    <row r="267" spans="1:25" ht="12">
      <c r="A267" s="1251">
        <v>2019</v>
      </c>
      <c r="B267" s="1251">
        <v>25</v>
      </c>
      <c r="C267" s="1251">
        <v>200</v>
      </c>
      <c r="D267" s="1251" t="s">
        <v>1687</v>
      </c>
      <c r="E267" s="1251">
        <v>186396</v>
      </c>
      <c r="F267" s="1251" t="s">
        <v>1579</v>
      </c>
      <c r="G267" s="1252">
        <v>0</v>
      </c>
      <c r="H267" s="1252">
        <v>0</v>
      </c>
      <c r="I267" s="1252">
        <v>0</v>
      </c>
      <c r="J267" s="1252">
        <v>0</v>
      </c>
      <c r="K267" s="1252">
        <v>0</v>
      </c>
      <c r="L267" s="1252">
        <v>0</v>
      </c>
      <c r="M267" s="1252">
        <v>0</v>
      </c>
      <c r="N267" s="1252">
        <v>0</v>
      </c>
      <c r="O267" s="1252">
        <v>0</v>
      </c>
      <c r="P267" s="1252">
        <v>0</v>
      </c>
      <c r="Q267" s="1252">
        <v>0</v>
      </c>
      <c r="R267" s="1252">
        <v>0</v>
      </c>
      <c r="S267" s="1252">
        <v>0</v>
      </c>
      <c r="T267" s="1252">
        <v>0</v>
      </c>
      <c r="U267" s="1251" t="s">
        <v>116</v>
      </c>
      <c r="V267" s="1251" t="s">
        <v>1537</v>
      </c>
      <c r="W267" s="1251" t="s">
        <v>322</v>
      </c>
      <c r="X267" s="1251" t="s">
        <v>1515</v>
      </c>
      <c r="Y267" s="1251">
        <v>186</v>
      </c>
    </row>
    <row r="268" spans="1:25" ht="12">
      <c r="A268" s="1251">
        <v>2019</v>
      </c>
      <c r="B268" s="1251">
        <v>25</v>
      </c>
      <c r="C268" s="1251">
        <v>200</v>
      </c>
      <c r="D268" s="1251" t="s">
        <v>1687</v>
      </c>
      <c r="E268" s="1251">
        <v>186397</v>
      </c>
      <c r="F268" s="1251" t="s">
        <v>1692</v>
      </c>
      <c r="G268" s="1252">
        <v>0</v>
      </c>
      <c r="H268" s="1252">
        <v>0</v>
      </c>
      <c r="I268" s="1252">
        <v>0</v>
      </c>
      <c r="J268" s="1252">
        <v>0</v>
      </c>
      <c r="K268" s="1252">
        <v>0</v>
      </c>
      <c r="L268" s="1252">
        <v>0</v>
      </c>
      <c r="M268" s="1252">
        <v>0</v>
      </c>
      <c r="N268" s="1252">
        <v>0</v>
      </c>
      <c r="O268" s="1252">
        <v>0</v>
      </c>
      <c r="P268" s="1252">
        <v>0</v>
      </c>
      <c r="Q268" s="1252">
        <v>0</v>
      </c>
      <c r="R268" s="1252">
        <v>0</v>
      </c>
      <c r="S268" s="1252">
        <v>0</v>
      </c>
      <c r="T268" s="1252">
        <v>0</v>
      </c>
      <c r="U268" s="1251" t="s">
        <v>116</v>
      </c>
      <c r="V268" s="1251" t="s">
        <v>1537</v>
      </c>
      <c r="W268" s="1251" t="s">
        <v>322</v>
      </c>
      <c r="X268" s="1251" t="s">
        <v>1515</v>
      </c>
      <c r="Y268" s="1251">
        <v>186</v>
      </c>
    </row>
    <row r="269" spans="1:25" ht="12">
      <c r="A269" s="1251">
        <v>2019</v>
      </c>
      <c r="B269" s="1251">
        <v>25</v>
      </c>
      <c r="C269" s="1251">
        <v>200</v>
      </c>
      <c r="D269" s="1251" t="s">
        <v>1687</v>
      </c>
      <c r="E269" s="1251">
        <v>186399</v>
      </c>
      <c r="F269" s="1251" t="s">
        <v>1580</v>
      </c>
      <c r="G269" s="1252">
        <v>0</v>
      </c>
      <c r="H269" s="1252">
        <v>0</v>
      </c>
      <c r="I269" s="1252">
        <v>0</v>
      </c>
      <c r="J269" s="1252">
        <v>0</v>
      </c>
      <c r="K269" s="1252">
        <v>0</v>
      </c>
      <c r="L269" s="1252">
        <v>0</v>
      </c>
      <c r="M269" s="1252">
        <v>0</v>
      </c>
      <c r="N269" s="1252">
        <v>0</v>
      </c>
      <c r="O269" s="1252">
        <v>0</v>
      </c>
      <c r="P269" s="1252">
        <v>0</v>
      </c>
      <c r="Q269" s="1252">
        <v>0</v>
      </c>
      <c r="R269" s="1252">
        <v>0</v>
      </c>
      <c r="S269" s="1252">
        <v>0</v>
      </c>
      <c r="T269" s="1252">
        <v>0</v>
      </c>
      <c r="U269" s="1251" t="s">
        <v>116</v>
      </c>
      <c r="V269" s="1251" t="s">
        <v>564</v>
      </c>
      <c r="W269" s="1251" t="s">
        <v>322</v>
      </c>
      <c r="X269" s="1251" t="s">
        <v>1515</v>
      </c>
      <c r="Y269" s="1251">
        <v>186</v>
      </c>
    </row>
    <row r="270" spans="1:25" ht="12">
      <c r="A270" s="1251">
        <v>2019</v>
      </c>
      <c r="B270" s="1251">
        <v>25</v>
      </c>
      <c r="C270" s="1251">
        <v>200</v>
      </c>
      <c r="D270" s="1251" t="s">
        <v>1687</v>
      </c>
      <c r="E270" s="1251">
        <v>231001</v>
      </c>
      <c r="F270" s="1251" t="s">
        <v>1582</v>
      </c>
      <c r="G270" s="1252">
        <v>0</v>
      </c>
      <c r="H270" s="1252">
        <v>0</v>
      </c>
      <c r="I270" s="1252">
        <v>0</v>
      </c>
      <c r="J270" s="1252">
        <v>0</v>
      </c>
      <c r="K270" s="1252">
        <v>0</v>
      </c>
      <c r="L270" s="1252">
        <v>0</v>
      </c>
      <c r="M270" s="1252">
        <v>0</v>
      </c>
      <c r="N270" s="1252">
        <v>0</v>
      </c>
      <c r="O270" s="1252">
        <v>0</v>
      </c>
      <c r="P270" s="1252">
        <v>0</v>
      </c>
      <c r="Q270" s="1252">
        <v>0</v>
      </c>
      <c r="R270" s="1252">
        <v>0</v>
      </c>
      <c r="S270" s="1252">
        <v>0</v>
      </c>
      <c r="T270" s="1252">
        <v>0</v>
      </c>
      <c r="U270" s="1251" t="s">
        <v>116</v>
      </c>
      <c r="V270" s="1251" t="s">
        <v>1537</v>
      </c>
      <c r="W270" s="1251" t="s">
        <v>366</v>
      </c>
      <c r="X270" s="1251" t="s">
        <v>1581</v>
      </c>
      <c r="Y270" s="1251">
        <v>231</v>
      </c>
    </row>
    <row r="271" spans="1:25" ht="12">
      <c r="A271" s="1251">
        <v>2019</v>
      </c>
      <c r="B271" s="1251">
        <v>25</v>
      </c>
      <c r="C271" s="1251">
        <v>200</v>
      </c>
      <c r="D271" s="1251" t="s">
        <v>1687</v>
      </c>
      <c r="E271" s="1251">
        <v>231003</v>
      </c>
      <c r="F271" s="1251" t="s">
        <v>1693</v>
      </c>
      <c r="G271" s="1252">
        <v>0</v>
      </c>
      <c r="H271" s="1252">
        <v>0</v>
      </c>
      <c r="I271" s="1252">
        <v>0</v>
      </c>
      <c r="J271" s="1252">
        <v>0</v>
      </c>
      <c r="K271" s="1252">
        <v>0</v>
      </c>
      <c r="L271" s="1252">
        <v>0</v>
      </c>
      <c r="M271" s="1252">
        <v>0</v>
      </c>
      <c r="N271" s="1252">
        <v>0</v>
      </c>
      <c r="O271" s="1252">
        <v>0</v>
      </c>
      <c r="P271" s="1252">
        <v>0</v>
      </c>
      <c r="Q271" s="1252">
        <v>0</v>
      </c>
      <c r="R271" s="1252">
        <v>0</v>
      </c>
      <c r="S271" s="1252">
        <v>0</v>
      </c>
      <c r="T271" s="1252">
        <v>0</v>
      </c>
      <c r="U271" s="1251" t="s">
        <v>116</v>
      </c>
      <c r="V271" s="1251" t="s">
        <v>1537</v>
      </c>
      <c r="W271" s="1251" t="s">
        <v>366</v>
      </c>
      <c r="X271" s="1251" t="s">
        <v>1581</v>
      </c>
      <c r="Y271" s="1251">
        <v>231</v>
      </c>
    </row>
    <row r="272" spans="1:25" ht="12">
      <c r="A272" s="1251">
        <v>2019</v>
      </c>
      <c r="B272" s="1251">
        <v>25</v>
      </c>
      <c r="C272" s="1251">
        <v>200</v>
      </c>
      <c r="D272" s="1251" t="s">
        <v>1687</v>
      </c>
      <c r="E272" s="1251">
        <v>231005</v>
      </c>
      <c r="F272" s="1251" t="s">
        <v>1694</v>
      </c>
      <c r="G272" s="1252">
        <v>0</v>
      </c>
      <c r="H272" s="1252">
        <v>0</v>
      </c>
      <c r="I272" s="1252">
        <v>0</v>
      </c>
      <c r="J272" s="1252">
        <v>0</v>
      </c>
      <c r="K272" s="1252">
        <v>0</v>
      </c>
      <c r="L272" s="1252">
        <v>0</v>
      </c>
      <c r="M272" s="1252">
        <v>0</v>
      </c>
      <c r="N272" s="1252">
        <v>0</v>
      </c>
      <c r="O272" s="1252">
        <v>0</v>
      </c>
      <c r="P272" s="1252">
        <v>0</v>
      </c>
      <c r="Q272" s="1252">
        <v>0</v>
      </c>
      <c r="R272" s="1252">
        <v>0</v>
      </c>
      <c r="S272" s="1252">
        <v>0</v>
      </c>
      <c r="T272" s="1252">
        <v>0</v>
      </c>
      <c r="U272" s="1251" t="s">
        <v>116</v>
      </c>
      <c r="V272" s="1251" t="s">
        <v>1537</v>
      </c>
      <c r="W272" s="1251" t="s">
        <v>366</v>
      </c>
      <c r="X272" s="1251" t="s">
        <v>1581</v>
      </c>
      <c r="Y272" s="1251">
        <v>231</v>
      </c>
    </row>
    <row r="273" spans="1:25" ht="12">
      <c r="A273" s="1251">
        <v>2019</v>
      </c>
      <c r="B273" s="1251">
        <v>25</v>
      </c>
      <c r="C273" s="1251">
        <v>200</v>
      </c>
      <c r="D273" s="1251" t="s">
        <v>1687</v>
      </c>
      <c r="E273" s="1251">
        <v>231006</v>
      </c>
      <c r="F273" s="1251" t="s">
        <v>1583</v>
      </c>
      <c r="G273" s="1252">
        <v>545.15999999999997</v>
      </c>
      <c r="H273" s="1252">
        <v>545.15999999999997</v>
      </c>
      <c r="I273" s="1252">
        <v>545.15999999999997</v>
      </c>
      <c r="J273" s="1252">
        <v>239.16</v>
      </c>
      <c r="K273" s="1252">
        <v>545.15999999999997</v>
      </c>
      <c r="L273" s="1252">
        <v>545.15999999999997</v>
      </c>
      <c r="M273" s="1252">
        <v>-3561.3600000000001</v>
      </c>
      <c r="N273" s="1252">
        <v>545.15999999999997</v>
      </c>
      <c r="O273" s="1252">
        <v>545.15999999999997</v>
      </c>
      <c r="P273" s="1252">
        <v>506.31</v>
      </c>
      <c r="Q273" s="1252">
        <v>506.31</v>
      </c>
      <c r="R273" s="1252">
        <v>506.31</v>
      </c>
      <c r="S273" s="1252">
        <v>506.31</v>
      </c>
      <c r="T273" s="1252">
        <v>506.31</v>
      </c>
      <c r="U273" s="1251" t="s">
        <v>116</v>
      </c>
      <c r="V273" s="1251" t="s">
        <v>1537</v>
      </c>
      <c r="W273" s="1251" t="s">
        <v>366</v>
      </c>
      <c r="X273" s="1251" t="s">
        <v>1581</v>
      </c>
      <c r="Y273" s="1251">
        <v>231</v>
      </c>
    </row>
    <row r="274" spans="1:25" ht="12">
      <c r="A274" s="1251">
        <v>2019</v>
      </c>
      <c r="B274" s="1251">
        <v>25</v>
      </c>
      <c r="C274" s="1251">
        <v>200</v>
      </c>
      <c r="D274" s="1251" t="s">
        <v>1687</v>
      </c>
      <c r="E274" s="1251">
        <v>231100</v>
      </c>
      <c r="F274" s="1251" t="s">
        <v>1584</v>
      </c>
      <c r="G274" s="1252">
        <v>0</v>
      </c>
      <c r="H274" s="1252">
        <v>0</v>
      </c>
      <c r="I274" s="1252">
        <v>0</v>
      </c>
      <c r="J274" s="1252">
        <v>0</v>
      </c>
      <c r="K274" s="1252">
        <v>0</v>
      </c>
      <c r="L274" s="1252">
        <v>0</v>
      </c>
      <c r="M274" s="1252">
        <v>0</v>
      </c>
      <c r="N274" s="1252">
        <v>0</v>
      </c>
      <c r="O274" s="1252">
        <v>0</v>
      </c>
      <c r="P274" s="1252">
        <v>0</v>
      </c>
      <c r="Q274" s="1252">
        <v>0</v>
      </c>
      <c r="R274" s="1252">
        <v>0</v>
      </c>
      <c r="S274" s="1252">
        <v>0</v>
      </c>
      <c r="T274" s="1252">
        <v>0</v>
      </c>
      <c r="U274" s="1251" t="s">
        <v>116</v>
      </c>
      <c r="V274" s="1251" t="s">
        <v>1537</v>
      </c>
      <c r="W274" s="1251" t="s">
        <v>366</v>
      </c>
      <c r="X274" s="1251" t="s">
        <v>1581</v>
      </c>
      <c r="Y274" s="1251">
        <v>231</v>
      </c>
    </row>
    <row r="275" spans="1:25" ht="12">
      <c r="A275" s="1251">
        <v>2019</v>
      </c>
      <c r="B275" s="1251">
        <v>25</v>
      </c>
      <c r="C275" s="1251">
        <v>200</v>
      </c>
      <c r="D275" s="1251" t="s">
        <v>1687</v>
      </c>
      <c r="E275" s="1251">
        <v>235020</v>
      </c>
      <c r="F275" s="1251" t="s">
        <v>1586</v>
      </c>
      <c r="G275" s="1252">
        <v>-23362.029999999999</v>
      </c>
      <c r="H275" s="1252">
        <v>-23834.68</v>
      </c>
      <c r="I275" s="1252">
        <v>-24600.209999999999</v>
      </c>
      <c r="J275" s="1252">
        <v>-22854.139999999999</v>
      </c>
      <c r="K275" s="1252">
        <v>-23432.790000000001</v>
      </c>
      <c r="L275" s="1252">
        <v>-23638.59</v>
      </c>
      <c r="M275" s="1252">
        <v>-22528.860000000001</v>
      </c>
      <c r="N275" s="1252">
        <v>-22268.360000000001</v>
      </c>
      <c r="O275" s="1252">
        <v>-22758.529999999999</v>
      </c>
      <c r="P275" s="1252">
        <v>-21815.150000000001</v>
      </c>
      <c r="Q275" s="1252">
        <v>-21864.599999999999</v>
      </c>
      <c r="R275" s="1252">
        <v>-21893.27</v>
      </c>
      <c r="S275" s="1252">
        <v>-22239.91</v>
      </c>
      <c r="T275" s="1252">
        <v>-22239.91</v>
      </c>
      <c r="U275" s="1251" t="s">
        <v>116</v>
      </c>
      <c r="V275" s="1251" t="s">
        <v>564</v>
      </c>
      <c r="W275" s="1251" t="s">
        <v>370</v>
      </c>
      <c r="X275" s="1251" t="s">
        <v>1581</v>
      </c>
      <c r="Y275" s="1251">
        <v>235</v>
      </c>
    </row>
    <row r="276" spans="1:25" ht="12">
      <c r="A276" s="1251">
        <v>2019</v>
      </c>
      <c r="B276" s="1251">
        <v>25</v>
      </c>
      <c r="C276" s="1251">
        <v>200</v>
      </c>
      <c r="D276" s="1251" t="s">
        <v>1687</v>
      </c>
      <c r="E276" s="1251">
        <v>235030</v>
      </c>
      <c r="F276" s="1251" t="s">
        <v>1695</v>
      </c>
      <c r="G276" s="1252">
        <v>0</v>
      </c>
      <c r="H276" s="1252">
        <v>0</v>
      </c>
      <c r="I276" s="1252">
        <v>0</v>
      </c>
      <c r="J276" s="1252">
        <v>0</v>
      </c>
      <c r="K276" s="1252">
        <v>0</v>
      </c>
      <c r="L276" s="1252">
        <v>0</v>
      </c>
      <c r="M276" s="1252">
        <v>0</v>
      </c>
      <c r="N276" s="1252">
        <v>0</v>
      </c>
      <c r="O276" s="1252">
        <v>0</v>
      </c>
      <c r="P276" s="1252">
        <v>0</v>
      </c>
      <c r="Q276" s="1252">
        <v>0</v>
      </c>
      <c r="R276" s="1252">
        <v>0</v>
      </c>
      <c r="S276" s="1252">
        <v>0</v>
      </c>
      <c r="T276" s="1252">
        <v>0</v>
      </c>
      <c r="U276" s="1251" t="s">
        <v>116</v>
      </c>
      <c r="V276" s="1251" t="s">
        <v>564</v>
      </c>
      <c r="W276" s="1251" t="s">
        <v>370</v>
      </c>
      <c r="X276" s="1251" t="s">
        <v>1581</v>
      </c>
      <c r="Y276" s="1251">
        <v>235</v>
      </c>
    </row>
    <row r="277" spans="1:25" ht="12">
      <c r="A277" s="1251">
        <v>2019</v>
      </c>
      <c r="B277" s="1251">
        <v>25</v>
      </c>
      <c r="C277" s="1251">
        <v>200</v>
      </c>
      <c r="D277" s="1251" t="s">
        <v>1687</v>
      </c>
      <c r="E277" s="1251">
        <v>235050</v>
      </c>
      <c r="F277" s="1251" t="s">
        <v>1587</v>
      </c>
      <c r="G277" s="1252">
        <v>-8000</v>
      </c>
      <c r="H277" s="1252">
        <v>-8000</v>
      </c>
      <c r="I277" s="1252">
        <v>-8000</v>
      </c>
      <c r="J277" s="1252">
        <v>-6400</v>
      </c>
      <c r="K277" s="1252">
        <v>-6400</v>
      </c>
      <c r="L277" s="1252">
        <v>-6400</v>
      </c>
      <c r="M277" s="1252">
        <v>-6400</v>
      </c>
      <c r="N277" s="1252">
        <v>-3200</v>
      </c>
      <c r="O277" s="1252">
        <v>-3200</v>
      </c>
      <c r="P277" s="1252">
        <v>-4800</v>
      </c>
      <c r="Q277" s="1252">
        <v>-6400</v>
      </c>
      <c r="R277" s="1252">
        <v>-6400</v>
      </c>
      <c r="S277" s="1252">
        <v>-6400</v>
      </c>
      <c r="T277" s="1252">
        <v>-6400</v>
      </c>
      <c r="U277" s="1251" t="s">
        <v>116</v>
      </c>
      <c r="V277" s="1251" t="s">
        <v>564</v>
      </c>
      <c r="W277" s="1251" t="s">
        <v>370</v>
      </c>
      <c r="X277" s="1251" t="s">
        <v>1581</v>
      </c>
      <c r="Y277" s="1251">
        <v>235</v>
      </c>
    </row>
    <row r="278" spans="1:25" ht="12">
      <c r="A278" s="1251">
        <v>2019</v>
      </c>
      <c r="B278" s="1251">
        <v>25</v>
      </c>
      <c r="C278" s="1251">
        <v>200</v>
      </c>
      <c r="D278" s="1251" t="s">
        <v>1687</v>
      </c>
      <c r="E278" s="1251">
        <v>236111</v>
      </c>
      <c r="F278" s="1251" t="s">
        <v>1588</v>
      </c>
      <c r="G278" s="1252">
        <v>0</v>
      </c>
      <c r="H278" s="1252">
        <v>16266.52</v>
      </c>
      <c r="I278" s="1252">
        <v>8133.2600000000002</v>
      </c>
      <c r="J278" s="1252">
        <v>0</v>
      </c>
      <c r="K278" s="1252">
        <v>31635.43</v>
      </c>
      <c r="L278" s="1252">
        <v>8133.2200000000003</v>
      </c>
      <c r="M278" s="1252">
        <v>0</v>
      </c>
      <c r="N278" s="1252">
        <v>-6603.1199999999999</v>
      </c>
      <c r="O278" s="1252">
        <v>9124.9300000000003</v>
      </c>
      <c r="P278" s="1252">
        <v>0</v>
      </c>
      <c r="Q278" s="1252">
        <v>17224.77</v>
      </c>
      <c r="R278" s="1252">
        <v>8793.0100000000002</v>
      </c>
      <c r="S278" s="1252">
        <v>0</v>
      </c>
      <c r="T278" s="1252">
        <v>0</v>
      </c>
      <c r="U278" s="1251" t="s">
        <v>116</v>
      </c>
      <c r="V278" s="1251" t="s">
        <v>1537</v>
      </c>
      <c r="W278" s="1251" t="s">
        <v>371</v>
      </c>
      <c r="X278" s="1251" t="s">
        <v>1581</v>
      </c>
      <c r="Y278" s="1251">
        <v>236</v>
      </c>
    </row>
    <row r="279" spans="1:25" ht="12">
      <c r="A279" s="1251">
        <v>2019</v>
      </c>
      <c r="B279" s="1251">
        <v>25</v>
      </c>
      <c r="C279" s="1251">
        <v>200</v>
      </c>
      <c r="D279" s="1251" t="s">
        <v>1687</v>
      </c>
      <c r="E279" s="1251">
        <v>236201</v>
      </c>
      <c r="F279" s="1251" t="s">
        <v>1696</v>
      </c>
      <c r="G279" s="1252">
        <v>0</v>
      </c>
      <c r="H279" s="1252">
        <v>0</v>
      </c>
      <c r="I279" s="1252">
        <v>0</v>
      </c>
      <c r="J279" s="1252">
        <v>0</v>
      </c>
      <c r="K279" s="1252">
        <v>0</v>
      </c>
      <c r="L279" s="1252">
        <v>0</v>
      </c>
      <c r="M279" s="1252">
        <v>0</v>
      </c>
      <c r="N279" s="1252">
        <v>0</v>
      </c>
      <c r="O279" s="1252">
        <v>0</v>
      </c>
      <c r="P279" s="1252">
        <v>0</v>
      </c>
      <c r="Q279" s="1252">
        <v>0</v>
      </c>
      <c r="R279" s="1252">
        <v>0</v>
      </c>
      <c r="S279" s="1252">
        <v>0</v>
      </c>
      <c r="T279" s="1252">
        <v>0</v>
      </c>
      <c r="U279" s="1251" t="s">
        <v>116</v>
      </c>
      <c r="V279" s="1251" t="s">
        <v>1537</v>
      </c>
      <c r="W279" s="1251" t="s">
        <v>371</v>
      </c>
      <c r="X279" s="1251" t="s">
        <v>1581</v>
      </c>
      <c r="Y279" s="1251">
        <v>236</v>
      </c>
    </row>
    <row r="280" spans="1:25" ht="12">
      <c r="A280" s="1251">
        <v>2019</v>
      </c>
      <c r="B280" s="1251">
        <v>25</v>
      </c>
      <c r="C280" s="1251">
        <v>200</v>
      </c>
      <c r="D280" s="1251" t="s">
        <v>1687</v>
      </c>
      <c r="E280" s="1251">
        <v>236202</v>
      </c>
      <c r="F280" s="1251" t="s">
        <v>1697</v>
      </c>
      <c r="G280" s="1252">
        <v>0</v>
      </c>
      <c r="H280" s="1252">
        <v>0</v>
      </c>
      <c r="I280" s="1252">
        <v>0</v>
      </c>
      <c r="J280" s="1252">
        <v>0</v>
      </c>
      <c r="K280" s="1252">
        <v>0</v>
      </c>
      <c r="L280" s="1252">
        <v>0</v>
      </c>
      <c r="M280" s="1252">
        <v>0</v>
      </c>
      <c r="N280" s="1252">
        <v>0</v>
      </c>
      <c r="O280" s="1252">
        <v>0</v>
      </c>
      <c r="P280" s="1252">
        <v>0</v>
      </c>
      <c r="Q280" s="1252">
        <v>0</v>
      </c>
      <c r="R280" s="1252">
        <v>0</v>
      </c>
      <c r="S280" s="1252">
        <v>0</v>
      </c>
      <c r="T280" s="1252">
        <v>0</v>
      </c>
      <c r="U280" s="1251" t="s">
        <v>116</v>
      </c>
      <c r="V280" s="1251" t="s">
        <v>1537</v>
      </c>
      <c r="W280" s="1251" t="s">
        <v>371</v>
      </c>
      <c r="X280" s="1251" t="s">
        <v>1581</v>
      </c>
      <c r="Y280" s="1251">
        <v>236</v>
      </c>
    </row>
    <row r="281" spans="1:25" ht="12">
      <c r="A281" s="1251">
        <v>2019</v>
      </c>
      <c r="B281" s="1251">
        <v>25</v>
      </c>
      <c r="C281" s="1251">
        <v>200</v>
      </c>
      <c r="D281" s="1251" t="s">
        <v>1687</v>
      </c>
      <c r="E281" s="1251">
        <v>236205</v>
      </c>
      <c r="F281" s="1251" t="s">
        <v>1698</v>
      </c>
      <c r="G281" s="1252">
        <v>0</v>
      </c>
      <c r="H281" s="1252">
        <v>0</v>
      </c>
      <c r="I281" s="1252">
        <v>0</v>
      </c>
      <c r="J281" s="1252">
        <v>0</v>
      </c>
      <c r="K281" s="1252">
        <v>0</v>
      </c>
      <c r="L281" s="1252">
        <v>0</v>
      </c>
      <c r="M281" s="1252">
        <v>0</v>
      </c>
      <c r="N281" s="1252">
        <v>0</v>
      </c>
      <c r="O281" s="1252">
        <v>0</v>
      </c>
      <c r="P281" s="1252">
        <v>0</v>
      </c>
      <c r="Q281" s="1252">
        <v>0</v>
      </c>
      <c r="R281" s="1252">
        <v>0</v>
      </c>
      <c r="S281" s="1252">
        <v>0</v>
      </c>
      <c r="T281" s="1252">
        <v>0</v>
      </c>
      <c r="U281" s="1251" t="s">
        <v>116</v>
      </c>
      <c r="V281" s="1251" t="s">
        <v>1537</v>
      </c>
      <c r="W281" s="1251" t="s">
        <v>371</v>
      </c>
      <c r="X281" s="1251" t="s">
        <v>1581</v>
      </c>
      <c r="Y281" s="1251">
        <v>236</v>
      </c>
    </row>
    <row r="282" spans="1:25" ht="12">
      <c r="A282" s="1251">
        <v>2019</v>
      </c>
      <c r="B282" s="1251">
        <v>25</v>
      </c>
      <c r="C282" s="1251">
        <v>200</v>
      </c>
      <c r="D282" s="1251" t="s">
        <v>1687</v>
      </c>
      <c r="E282" s="1251">
        <v>237280</v>
      </c>
      <c r="F282" s="1251" t="s">
        <v>1590</v>
      </c>
      <c r="G282" s="1252">
        <v>-246.80000000000001</v>
      </c>
      <c r="H282" s="1252">
        <v>-282.66000000000003</v>
      </c>
      <c r="I282" s="1252">
        <v>-316.73000000000002</v>
      </c>
      <c r="J282" s="1252">
        <v>-313.91000000000003</v>
      </c>
      <c r="K282" s="1252">
        <v>-347.06</v>
      </c>
      <c r="L282" s="1252">
        <v>-371.45999999999998</v>
      </c>
      <c r="M282" s="1252">
        <v>-378.47000000000003</v>
      </c>
      <c r="N282" s="1252">
        <v>-406.23000000000002</v>
      </c>
      <c r="O282" s="1252">
        <v>-437.30000000000001</v>
      </c>
      <c r="P282" s="1252">
        <v>-442.17000000000002</v>
      </c>
      <c r="Q282" s="1252">
        <v>-462.81999999999999</v>
      </c>
      <c r="R282" s="1252">
        <v>-496.49000000000001</v>
      </c>
      <c r="S282" s="1252">
        <v>-66.060000000000002</v>
      </c>
      <c r="T282" s="1252">
        <v>-66.060000000000002</v>
      </c>
      <c r="U282" s="1251" t="s">
        <v>116</v>
      </c>
      <c r="V282" s="1251" t="s">
        <v>1537</v>
      </c>
      <c r="W282" s="1251" t="s">
        <v>368</v>
      </c>
      <c r="X282" s="1251" t="s">
        <v>1581</v>
      </c>
      <c r="Y282" s="1251">
        <v>237</v>
      </c>
    </row>
    <row r="283" spans="1:25" ht="12">
      <c r="A283" s="1251">
        <v>2019</v>
      </c>
      <c r="B283" s="1251">
        <v>25</v>
      </c>
      <c r="C283" s="1251">
        <v>200</v>
      </c>
      <c r="D283" s="1251" t="s">
        <v>1687</v>
      </c>
      <c r="E283" s="1251">
        <v>237290</v>
      </c>
      <c r="F283" s="1251" t="s">
        <v>1591</v>
      </c>
      <c r="G283" s="1252">
        <v>0</v>
      </c>
      <c r="H283" s="1252">
        <v>0</v>
      </c>
      <c r="I283" s="1252">
        <v>0</v>
      </c>
      <c r="J283" s="1252">
        <v>0</v>
      </c>
      <c r="K283" s="1252">
        <v>0</v>
      </c>
      <c r="L283" s="1252">
        <v>0</v>
      </c>
      <c r="M283" s="1252">
        <v>0</v>
      </c>
      <c r="N283" s="1252">
        <v>0</v>
      </c>
      <c r="O283" s="1252">
        <v>0</v>
      </c>
      <c r="P283" s="1252">
        <v>0</v>
      </c>
      <c r="Q283" s="1252">
        <v>0</v>
      </c>
      <c r="R283" s="1252">
        <v>0</v>
      </c>
      <c r="S283" s="1252">
        <v>0</v>
      </c>
      <c r="T283" s="1252">
        <v>0</v>
      </c>
      <c r="U283" s="1251" t="s">
        <v>116</v>
      </c>
      <c r="V283" s="1251" t="s">
        <v>1537</v>
      </c>
      <c r="W283" s="1251" t="s">
        <v>368</v>
      </c>
      <c r="X283" s="1251" t="s">
        <v>1581</v>
      </c>
      <c r="Y283" s="1251">
        <v>237</v>
      </c>
    </row>
    <row r="284" spans="1:25" ht="12">
      <c r="A284" s="1251">
        <v>2019</v>
      </c>
      <c r="B284" s="1251">
        <v>25</v>
      </c>
      <c r="C284" s="1251">
        <v>200</v>
      </c>
      <c r="D284" s="1251" t="s">
        <v>1687</v>
      </c>
      <c r="E284" s="1251">
        <v>241001</v>
      </c>
      <c r="F284" s="1251" t="s">
        <v>1592</v>
      </c>
      <c r="G284" s="1252">
        <v>0</v>
      </c>
      <c r="H284" s="1252">
        <v>0</v>
      </c>
      <c r="I284" s="1252">
        <v>0</v>
      </c>
      <c r="J284" s="1252">
        <v>0</v>
      </c>
      <c r="K284" s="1252">
        <v>0</v>
      </c>
      <c r="L284" s="1252">
        <v>0</v>
      </c>
      <c r="M284" s="1252">
        <v>0</v>
      </c>
      <c r="N284" s="1252">
        <v>0</v>
      </c>
      <c r="O284" s="1252">
        <v>0</v>
      </c>
      <c r="P284" s="1252">
        <v>0</v>
      </c>
      <c r="Q284" s="1252">
        <v>0</v>
      </c>
      <c r="R284" s="1252">
        <v>0</v>
      </c>
      <c r="S284" s="1252">
        <v>0</v>
      </c>
      <c r="T284" s="1252">
        <v>0</v>
      </c>
      <c r="U284" s="1251" t="s">
        <v>116</v>
      </c>
      <c r="V284" s="1251" t="s">
        <v>1537</v>
      </c>
      <c r="W284" s="1251" t="s">
        <v>371</v>
      </c>
      <c r="X284" s="1251" t="s">
        <v>1581</v>
      </c>
      <c r="Y284" s="1251">
        <v>241</v>
      </c>
    </row>
    <row r="285" spans="1:25" ht="12">
      <c r="A285" s="1251">
        <v>2019</v>
      </c>
      <c r="B285" s="1251">
        <v>25</v>
      </c>
      <c r="C285" s="1251">
        <v>200</v>
      </c>
      <c r="D285" s="1251" t="s">
        <v>1687</v>
      </c>
      <c r="E285" s="1251">
        <v>241002</v>
      </c>
      <c r="F285" s="1251" t="s">
        <v>1699</v>
      </c>
      <c r="G285" s="1252">
        <v>0</v>
      </c>
      <c r="H285" s="1252">
        <v>0</v>
      </c>
      <c r="I285" s="1252">
        <v>0</v>
      </c>
      <c r="J285" s="1252">
        <v>0</v>
      </c>
      <c r="K285" s="1252">
        <v>0</v>
      </c>
      <c r="L285" s="1252">
        <v>0</v>
      </c>
      <c r="M285" s="1252">
        <v>0</v>
      </c>
      <c r="N285" s="1252">
        <v>0</v>
      </c>
      <c r="O285" s="1252">
        <v>0</v>
      </c>
      <c r="P285" s="1252">
        <v>0</v>
      </c>
      <c r="Q285" s="1252">
        <v>0</v>
      </c>
      <c r="R285" s="1252">
        <v>0</v>
      </c>
      <c r="S285" s="1252">
        <v>0</v>
      </c>
      <c r="T285" s="1252">
        <v>0</v>
      </c>
      <c r="U285" s="1251" t="s">
        <v>116</v>
      </c>
      <c r="V285" s="1251" t="s">
        <v>1537</v>
      </c>
      <c r="W285" s="1251" t="s">
        <v>371</v>
      </c>
      <c r="X285" s="1251" t="s">
        <v>1581</v>
      </c>
      <c r="Y285" s="1251">
        <v>241</v>
      </c>
    </row>
    <row r="286" spans="1:25" ht="12">
      <c r="A286" s="1251">
        <v>2019</v>
      </c>
      <c r="B286" s="1251">
        <v>25</v>
      </c>
      <c r="C286" s="1251">
        <v>200</v>
      </c>
      <c r="D286" s="1251" t="s">
        <v>1687</v>
      </c>
      <c r="E286" s="1251">
        <v>241003</v>
      </c>
      <c r="F286" s="1251" t="s">
        <v>1593</v>
      </c>
      <c r="G286" s="1252">
        <v>0</v>
      </c>
      <c r="H286" s="1252">
        <v>0</v>
      </c>
      <c r="I286" s="1252">
        <v>0</v>
      </c>
      <c r="J286" s="1252">
        <v>0</v>
      </c>
      <c r="K286" s="1252">
        <v>0</v>
      </c>
      <c r="L286" s="1252">
        <v>0</v>
      </c>
      <c r="M286" s="1252">
        <v>0</v>
      </c>
      <c r="N286" s="1252">
        <v>0</v>
      </c>
      <c r="O286" s="1252">
        <v>0</v>
      </c>
      <c r="P286" s="1252">
        <v>0</v>
      </c>
      <c r="Q286" s="1252">
        <v>0</v>
      </c>
      <c r="R286" s="1252">
        <v>0</v>
      </c>
      <c r="S286" s="1252">
        <v>0</v>
      </c>
      <c r="T286" s="1252">
        <v>0</v>
      </c>
      <c r="U286" s="1251" t="s">
        <v>116</v>
      </c>
      <c r="V286" s="1251" t="s">
        <v>1537</v>
      </c>
      <c r="W286" s="1251" t="s">
        <v>371</v>
      </c>
      <c r="X286" s="1251" t="s">
        <v>1581</v>
      </c>
      <c r="Y286" s="1251">
        <v>241</v>
      </c>
    </row>
    <row r="287" spans="1:25" ht="12">
      <c r="A287" s="1251">
        <v>2019</v>
      </c>
      <c r="B287" s="1251">
        <v>25</v>
      </c>
      <c r="C287" s="1251">
        <v>200</v>
      </c>
      <c r="D287" s="1251" t="s">
        <v>1687</v>
      </c>
      <c r="E287" s="1251">
        <v>241004</v>
      </c>
      <c r="F287" s="1251" t="s">
        <v>1594</v>
      </c>
      <c r="G287" s="1252">
        <v>-104163.53999999999</v>
      </c>
      <c r="H287" s="1252">
        <v>-82439.350000000006</v>
      </c>
      <c r="I287" s="1252">
        <v>-94810.919999999998</v>
      </c>
      <c r="J287" s="1252">
        <v>-108855.75</v>
      </c>
      <c r="K287" s="1252">
        <v>-137250.67999999999</v>
      </c>
      <c r="L287" s="1252">
        <v>-128946.92</v>
      </c>
      <c r="M287" s="1252">
        <v>-119100.08</v>
      </c>
      <c r="N287" s="1252">
        <v>-95301.029999999999</v>
      </c>
      <c r="O287" s="1252">
        <v>-94303.839999999997</v>
      </c>
      <c r="P287" s="1252">
        <v>-90763.949999999997</v>
      </c>
      <c r="Q287" s="1252">
        <v>-98171.770000000004</v>
      </c>
      <c r="R287" s="1252">
        <v>-117316.52</v>
      </c>
      <c r="S287" s="1252">
        <v>-129464.84</v>
      </c>
      <c r="T287" s="1252">
        <v>-129464.84</v>
      </c>
      <c r="U287" s="1251" t="s">
        <v>116</v>
      </c>
      <c r="V287" s="1251" t="s">
        <v>1537</v>
      </c>
      <c r="W287" s="1251" t="s">
        <v>371</v>
      </c>
      <c r="X287" s="1251" t="s">
        <v>1581</v>
      </c>
      <c r="Y287" s="1251">
        <v>241</v>
      </c>
    </row>
    <row r="288" spans="1:25" ht="12">
      <c r="A288" s="1251">
        <v>2019</v>
      </c>
      <c r="B288" s="1251">
        <v>25</v>
      </c>
      <c r="C288" s="1251">
        <v>200</v>
      </c>
      <c r="D288" s="1251" t="s">
        <v>1687</v>
      </c>
      <c r="E288" s="1251">
        <v>241008</v>
      </c>
      <c r="F288" s="1251" t="s">
        <v>1595</v>
      </c>
      <c r="G288" s="1252">
        <v>0</v>
      </c>
      <c r="H288" s="1252">
        <v>0</v>
      </c>
      <c r="I288" s="1252">
        <v>0</v>
      </c>
      <c r="J288" s="1252">
        <v>0</v>
      </c>
      <c r="K288" s="1252">
        <v>0</v>
      </c>
      <c r="L288" s="1252">
        <v>0</v>
      </c>
      <c r="M288" s="1252">
        <v>0</v>
      </c>
      <c r="N288" s="1252">
        <v>0</v>
      </c>
      <c r="O288" s="1252">
        <v>0</v>
      </c>
      <c r="P288" s="1252">
        <v>0</v>
      </c>
      <c r="Q288" s="1252">
        <v>0</v>
      </c>
      <c r="R288" s="1252">
        <v>0</v>
      </c>
      <c r="S288" s="1252">
        <v>0</v>
      </c>
      <c r="T288" s="1252">
        <v>0</v>
      </c>
      <c r="U288" s="1251" t="s">
        <v>116</v>
      </c>
      <c r="V288" s="1251" t="s">
        <v>1537</v>
      </c>
      <c r="W288" s="1251" t="s">
        <v>371</v>
      </c>
      <c r="X288" s="1251" t="s">
        <v>1581</v>
      </c>
      <c r="Y288" s="1251">
        <v>241</v>
      </c>
    </row>
    <row r="289" spans="1:25" ht="12">
      <c r="A289" s="1251">
        <v>2019</v>
      </c>
      <c r="B289" s="1251">
        <v>25</v>
      </c>
      <c r="C289" s="1251">
        <v>200</v>
      </c>
      <c r="D289" s="1251" t="s">
        <v>1687</v>
      </c>
      <c r="E289" s="1251">
        <v>241013</v>
      </c>
      <c r="F289" s="1251" t="s">
        <v>1700</v>
      </c>
      <c r="G289" s="1252">
        <v>0</v>
      </c>
      <c r="H289" s="1252">
        <v>0</v>
      </c>
      <c r="I289" s="1252">
        <v>0</v>
      </c>
      <c r="J289" s="1252">
        <v>0</v>
      </c>
      <c r="K289" s="1252">
        <v>0</v>
      </c>
      <c r="L289" s="1252">
        <v>0</v>
      </c>
      <c r="M289" s="1252">
        <v>0</v>
      </c>
      <c r="N289" s="1252">
        <v>0</v>
      </c>
      <c r="O289" s="1252">
        <v>0</v>
      </c>
      <c r="P289" s="1252">
        <v>0</v>
      </c>
      <c r="Q289" s="1252">
        <v>0</v>
      </c>
      <c r="R289" s="1252">
        <v>0</v>
      </c>
      <c r="S289" s="1252">
        <v>0</v>
      </c>
      <c r="T289" s="1252">
        <v>0</v>
      </c>
      <c r="U289" s="1251" t="s">
        <v>116</v>
      </c>
      <c r="V289" s="1251" t="s">
        <v>1537</v>
      </c>
      <c r="W289" s="1251" t="s">
        <v>371</v>
      </c>
      <c r="X289" s="1251" t="s">
        <v>1581</v>
      </c>
      <c r="Y289" s="1251">
        <v>241</v>
      </c>
    </row>
    <row r="290" spans="1:25" ht="12">
      <c r="A290" s="1251">
        <v>2019</v>
      </c>
      <c r="B290" s="1251">
        <v>25</v>
      </c>
      <c r="C290" s="1251">
        <v>200</v>
      </c>
      <c r="D290" s="1251" t="s">
        <v>1687</v>
      </c>
      <c r="E290" s="1251">
        <v>243030</v>
      </c>
      <c r="F290" s="1251" t="s">
        <v>1596</v>
      </c>
      <c r="G290" s="1252">
        <v>9869.6000000000004</v>
      </c>
      <c r="H290" s="1252">
        <v>9869.6000000000004</v>
      </c>
      <c r="I290" s="1252">
        <v>9869.6000000000004</v>
      </c>
      <c r="J290" s="1252">
        <v>0</v>
      </c>
      <c r="K290" s="1252">
        <v>0</v>
      </c>
      <c r="L290" s="1252">
        <v>0</v>
      </c>
      <c r="M290" s="1252">
        <v>0</v>
      </c>
      <c r="N290" s="1252">
        <v>0</v>
      </c>
      <c r="O290" s="1252">
        <v>0</v>
      </c>
      <c r="P290" s="1252">
        <v>0</v>
      </c>
      <c r="Q290" s="1252">
        <v>0</v>
      </c>
      <c r="R290" s="1252">
        <v>0</v>
      </c>
      <c r="S290" s="1252">
        <v>0</v>
      </c>
      <c r="T290" s="1252">
        <v>0</v>
      </c>
      <c r="U290" s="1251" t="s">
        <v>116</v>
      </c>
      <c r="V290" s="1251" t="s">
        <v>1537</v>
      </c>
      <c r="W290" s="1251" t="s">
        <v>371</v>
      </c>
      <c r="X290" s="1251" t="s">
        <v>1581</v>
      </c>
      <c r="Y290" s="1251">
        <v>243</v>
      </c>
    </row>
    <row r="291" spans="1:25" ht="12">
      <c r="A291" s="1251">
        <v>2019</v>
      </c>
      <c r="B291" s="1251">
        <v>25</v>
      </c>
      <c r="C291" s="1251">
        <v>200</v>
      </c>
      <c r="D291" s="1251" t="s">
        <v>1687</v>
      </c>
      <c r="E291" s="1251">
        <v>243050</v>
      </c>
      <c r="F291" s="1251" t="s">
        <v>1597</v>
      </c>
      <c r="G291" s="1252">
        <v>0</v>
      </c>
      <c r="H291" s="1252">
        <v>0</v>
      </c>
      <c r="I291" s="1252">
        <v>0</v>
      </c>
      <c r="J291" s="1252">
        <v>0</v>
      </c>
      <c r="K291" s="1252">
        <v>0</v>
      </c>
      <c r="L291" s="1252">
        <v>0</v>
      </c>
      <c r="M291" s="1252">
        <v>0</v>
      </c>
      <c r="N291" s="1252">
        <v>0</v>
      </c>
      <c r="O291" s="1252">
        <v>0</v>
      </c>
      <c r="P291" s="1252">
        <v>0</v>
      </c>
      <c r="Q291" s="1252">
        <v>0</v>
      </c>
      <c r="R291" s="1252">
        <v>0</v>
      </c>
      <c r="S291" s="1252">
        <v>0</v>
      </c>
      <c r="T291" s="1252">
        <v>0</v>
      </c>
      <c r="U291" s="1251" t="s">
        <v>116</v>
      </c>
      <c r="V291" s="1251" t="s">
        <v>1537</v>
      </c>
      <c r="W291" s="1251" t="s">
        <v>371</v>
      </c>
      <c r="X291" s="1251" t="s">
        <v>1581</v>
      </c>
      <c r="Y291" s="1251">
        <v>243</v>
      </c>
    </row>
    <row r="292" spans="1:25" ht="12">
      <c r="A292" s="1251">
        <v>2019</v>
      </c>
      <c r="B292" s="1251">
        <v>25</v>
      </c>
      <c r="C292" s="1251">
        <v>200</v>
      </c>
      <c r="D292" s="1251" t="s">
        <v>1687</v>
      </c>
      <c r="E292" s="1251">
        <v>243137</v>
      </c>
      <c r="F292" s="1251" t="s">
        <v>1598</v>
      </c>
      <c r="G292" s="1252">
        <v>0</v>
      </c>
      <c r="H292" s="1252">
        <v>0</v>
      </c>
      <c r="I292" s="1252">
        <v>0</v>
      </c>
      <c r="J292" s="1252">
        <v>0</v>
      </c>
      <c r="K292" s="1252">
        <v>0</v>
      </c>
      <c r="L292" s="1252">
        <v>0</v>
      </c>
      <c r="M292" s="1252">
        <v>0</v>
      </c>
      <c r="N292" s="1252">
        <v>0</v>
      </c>
      <c r="O292" s="1252">
        <v>0</v>
      </c>
      <c r="P292" s="1252">
        <v>0</v>
      </c>
      <c r="Q292" s="1252">
        <v>0</v>
      </c>
      <c r="R292" s="1252">
        <v>0</v>
      </c>
      <c r="S292" s="1252">
        <v>0</v>
      </c>
      <c r="T292" s="1252">
        <v>0</v>
      </c>
      <c r="U292" s="1251" t="s">
        <v>116</v>
      </c>
      <c r="V292" s="1251" t="s">
        <v>1537</v>
      </c>
      <c r="W292" s="1251" t="s">
        <v>371</v>
      </c>
      <c r="X292" s="1251" t="s">
        <v>1581</v>
      </c>
      <c r="Y292" s="1251">
        <v>243</v>
      </c>
    </row>
    <row r="293" spans="1:25" ht="12">
      <c r="A293" s="1251">
        <v>2019</v>
      </c>
      <c r="B293" s="1251">
        <v>25</v>
      </c>
      <c r="C293" s="1251">
        <v>200</v>
      </c>
      <c r="D293" s="1251" t="s">
        <v>1687</v>
      </c>
      <c r="E293" s="1251">
        <v>243140</v>
      </c>
      <c r="F293" s="1251" t="s">
        <v>1599</v>
      </c>
      <c r="G293" s="1252">
        <v>-40171.809999999998</v>
      </c>
      <c r="H293" s="1252">
        <v>0</v>
      </c>
      <c r="I293" s="1252">
        <v>0</v>
      </c>
      <c r="J293" s="1252">
        <v>0</v>
      </c>
      <c r="K293" s="1252">
        <v>0</v>
      </c>
      <c r="L293" s="1252">
        <v>0</v>
      </c>
      <c r="M293" s="1252">
        <v>-37926.760000000002</v>
      </c>
      <c r="N293" s="1252">
        <v>-42508.940000000002</v>
      </c>
      <c r="O293" s="1252">
        <v>0</v>
      </c>
      <c r="P293" s="1252">
        <v>0</v>
      </c>
      <c r="Q293" s="1252">
        <v>0</v>
      </c>
      <c r="R293" s="1252">
        <v>0</v>
      </c>
      <c r="S293" s="1252">
        <v>-37152.220000000001</v>
      </c>
      <c r="T293" s="1252">
        <v>-37152.220000000001</v>
      </c>
      <c r="U293" s="1251" t="s">
        <v>116</v>
      </c>
      <c r="V293" s="1251" t="s">
        <v>1537</v>
      </c>
      <c r="W293" s="1251" t="s">
        <v>371</v>
      </c>
      <c r="X293" s="1251" t="s">
        <v>1581</v>
      </c>
      <c r="Y293" s="1251">
        <v>243</v>
      </c>
    </row>
    <row r="294" spans="1:25" ht="12">
      <c r="A294" s="1251">
        <v>2019</v>
      </c>
      <c r="B294" s="1251">
        <v>25</v>
      </c>
      <c r="C294" s="1251">
        <v>200</v>
      </c>
      <c r="D294" s="1251" t="s">
        <v>1687</v>
      </c>
      <c r="E294" s="1251">
        <v>246999</v>
      </c>
      <c r="F294" s="1251" t="s">
        <v>1701</v>
      </c>
      <c r="G294" s="1252">
        <v>0</v>
      </c>
      <c r="H294" s="1252">
        <v>0</v>
      </c>
      <c r="I294" s="1252">
        <v>0</v>
      </c>
      <c r="J294" s="1252">
        <v>0</v>
      </c>
      <c r="K294" s="1252">
        <v>0</v>
      </c>
      <c r="L294" s="1252">
        <v>0</v>
      </c>
      <c r="M294" s="1252">
        <v>0</v>
      </c>
      <c r="N294" s="1252">
        <v>0</v>
      </c>
      <c r="O294" s="1252">
        <v>0</v>
      </c>
      <c r="P294" s="1252">
        <v>0</v>
      </c>
      <c r="Q294" s="1252">
        <v>0</v>
      </c>
      <c r="R294" s="1252">
        <v>0</v>
      </c>
      <c r="S294" s="1252">
        <v>0</v>
      </c>
      <c r="T294" s="1252">
        <v>0</v>
      </c>
      <c r="U294" s="1251" t="s">
        <v>116</v>
      </c>
      <c r="V294" s="1251" t="s">
        <v>1537</v>
      </c>
      <c r="W294" s="1251" t="s">
        <v>371</v>
      </c>
      <c r="X294" s="1251" t="s">
        <v>1581</v>
      </c>
      <c r="Y294" s="1251">
        <v>246</v>
      </c>
    </row>
    <row r="295" spans="1:25" ht="12">
      <c r="A295" s="1251">
        <v>2019</v>
      </c>
      <c r="B295" s="1251">
        <v>25</v>
      </c>
      <c r="C295" s="1251">
        <v>200</v>
      </c>
      <c r="D295" s="1251" t="s">
        <v>1687</v>
      </c>
      <c r="E295" s="1251">
        <v>252010</v>
      </c>
      <c r="F295" s="1251" t="s">
        <v>1600</v>
      </c>
      <c r="G295" s="1252">
        <v>0</v>
      </c>
      <c r="H295" s="1252">
        <v>0</v>
      </c>
      <c r="I295" s="1252">
        <v>0</v>
      </c>
      <c r="J295" s="1252">
        <v>0</v>
      </c>
      <c r="K295" s="1252">
        <v>0</v>
      </c>
      <c r="L295" s="1252">
        <v>0</v>
      </c>
      <c r="M295" s="1252">
        <v>0</v>
      </c>
      <c r="N295" s="1252">
        <v>0</v>
      </c>
      <c r="O295" s="1252">
        <v>0</v>
      </c>
      <c r="P295" s="1252">
        <v>0</v>
      </c>
      <c r="Q295" s="1252">
        <v>0</v>
      </c>
      <c r="R295" s="1252">
        <v>0</v>
      </c>
      <c r="S295" s="1252">
        <v>0</v>
      </c>
      <c r="T295" s="1252">
        <v>0</v>
      </c>
      <c r="U295" s="1251" t="s">
        <v>116</v>
      </c>
      <c r="V295" s="1251" t="s">
        <v>564</v>
      </c>
      <c r="W295" s="1251" t="s">
        <v>375</v>
      </c>
      <c r="X295" s="1251" t="s">
        <v>1581</v>
      </c>
      <c r="Y295" s="1251">
        <v>252</v>
      </c>
    </row>
    <row r="296" spans="1:25" ht="12">
      <c r="A296" s="1251">
        <v>2019</v>
      </c>
      <c r="B296" s="1251">
        <v>25</v>
      </c>
      <c r="C296" s="1251">
        <v>200</v>
      </c>
      <c r="D296" s="1251" t="s">
        <v>1687</v>
      </c>
      <c r="E296" s="1251">
        <v>252025</v>
      </c>
      <c r="F296" s="1251" t="s">
        <v>1601</v>
      </c>
      <c r="G296" s="1252">
        <v>0</v>
      </c>
      <c r="H296" s="1252">
        <v>0</v>
      </c>
      <c r="I296" s="1252">
        <v>0</v>
      </c>
      <c r="J296" s="1252">
        <v>0</v>
      </c>
      <c r="K296" s="1252">
        <v>0</v>
      </c>
      <c r="L296" s="1252">
        <v>0</v>
      </c>
      <c r="M296" s="1252">
        <v>0</v>
      </c>
      <c r="N296" s="1252">
        <v>0</v>
      </c>
      <c r="O296" s="1252">
        <v>0</v>
      </c>
      <c r="P296" s="1252">
        <v>0</v>
      </c>
      <c r="Q296" s="1252">
        <v>0</v>
      </c>
      <c r="R296" s="1252">
        <v>0</v>
      </c>
      <c r="S296" s="1252">
        <v>0</v>
      </c>
      <c r="T296" s="1252">
        <v>0</v>
      </c>
      <c r="U296" s="1251" t="s">
        <v>116</v>
      </c>
      <c r="V296" s="1251" t="s">
        <v>564</v>
      </c>
      <c r="W296" s="1251" t="s">
        <v>375</v>
      </c>
      <c r="X296" s="1251" t="s">
        <v>1581</v>
      </c>
      <c r="Y296" s="1251">
        <v>252</v>
      </c>
    </row>
    <row r="297" spans="1:25" ht="12">
      <c r="A297" s="1251">
        <v>2019</v>
      </c>
      <c r="B297" s="1251">
        <v>25</v>
      </c>
      <c r="C297" s="1251">
        <v>200</v>
      </c>
      <c r="D297" s="1251" t="s">
        <v>1687</v>
      </c>
      <c r="E297" s="1251">
        <v>252030</v>
      </c>
      <c r="F297" s="1251" t="s">
        <v>1602</v>
      </c>
      <c r="G297" s="1252">
        <v>0</v>
      </c>
      <c r="H297" s="1252">
        <v>0</v>
      </c>
      <c r="I297" s="1252">
        <v>0</v>
      </c>
      <c r="J297" s="1252">
        <v>0</v>
      </c>
      <c r="K297" s="1252">
        <v>0</v>
      </c>
      <c r="L297" s="1252">
        <v>0</v>
      </c>
      <c r="M297" s="1252">
        <v>0</v>
      </c>
      <c r="N297" s="1252">
        <v>0</v>
      </c>
      <c r="O297" s="1252">
        <v>0</v>
      </c>
      <c r="P297" s="1252">
        <v>0</v>
      </c>
      <c r="Q297" s="1252">
        <v>0</v>
      </c>
      <c r="R297" s="1252">
        <v>0</v>
      </c>
      <c r="S297" s="1252">
        <v>0</v>
      </c>
      <c r="T297" s="1252">
        <v>0</v>
      </c>
      <c r="U297" s="1251" t="s">
        <v>116</v>
      </c>
      <c r="V297" s="1251" t="s">
        <v>564</v>
      </c>
      <c r="W297" s="1251" t="s">
        <v>375</v>
      </c>
      <c r="X297" s="1251" t="s">
        <v>1581</v>
      </c>
      <c r="Y297" s="1251">
        <v>252</v>
      </c>
    </row>
    <row r="298" spans="1:25" ht="12">
      <c r="A298" s="1251">
        <v>2019</v>
      </c>
      <c r="B298" s="1251">
        <v>25</v>
      </c>
      <c r="C298" s="1251">
        <v>200</v>
      </c>
      <c r="D298" s="1251" t="s">
        <v>1687</v>
      </c>
      <c r="E298" s="1251">
        <v>252050</v>
      </c>
      <c r="F298" s="1251" t="s">
        <v>1603</v>
      </c>
      <c r="G298" s="1252">
        <v>0</v>
      </c>
      <c r="H298" s="1252">
        <v>0</v>
      </c>
      <c r="I298" s="1252">
        <v>0</v>
      </c>
      <c r="J298" s="1252">
        <v>0</v>
      </c>
      <c r="K298" s="1252">
        <v>-3870354.8399999999</v>
      </c>
      <c r="L298" s="1252">
        <v>-3692889.8399999999</v>
      </c>
      <c r="M298" s="1252">
        <v>-3691339.8399999999</v>
      </c>
      <c r="N298" s="1252">
        <v>-3693871.7999999998</v>
      </c>
      <c r="O298" s="1252">
        <v>-3693871.7999999998</v>
      </c>
      <c r="P298" s="1252">
        <v>-3877021.7999999998</v>
      </c>
      <c r="Q298" s="1252">
        <v>-3877021.7999999998</v>
      </c>
      <c r="R298" s="1252">
        <v>-3877021.7999999998</v>
      </c>
      <c r="S298" s="1252">
        <v>-3963106.7999999998</v>
      </c>
      <c r="T298" s="1252">
        <v>-3963106.7999999998</v>
      </c>
      <c r="U298" s="1251" t="s">
        <v>116</v>
      </c>
      <c r="V298" s="1251" t="s">
        <v>564</v>
      </c>
      <c r="W298" s="1251" t="s">
        <v>375</v>
      </c>
      <c r="X298" s="1251" t="s">
        <v>1581</v>
      </c>
      <c r="Y298" s="1251">
        <v>252</v>
      </c>
    </row>
    <row r="299" spans="1:25" ht="12">
      <c r="A299" s="1251">
        <v>2019</v>
      </c>
      <c r="B299" s="1251">
        <v>25</v>
      </c>
      <c r="C299" s="1251">
        <v>200</v>
      </c>
      <c r="D299" s="1251" t="s">
        <v>1687</v>
      </c>
      <c r="E299" s="1251">
        <v>252051</v>
      </c>
      <c r="F299" s="1251" t="s">
        <v>1604</v>
      </c>
      <c r="G299" s="1252">
        <v>5709606.04</v>
      </c>
      <c r="H299" s="1252">
        <v>5709606.04</v>
      </c>
      <c r="I299" s="1252">
        <v>5709606.04</v>
      </c>
      <c r="J299" s="1252">
        <v>2156731</v>
      </c>
      <c r="K299" s="1252">
        <v>0</v>
      </c>
      <c r="L299" s="1252">
        <v>0</v>
      </c>
      <c r="M299" s="1252">
        <v>0</v>
      </c>
      <c r="N299" s="1252">
        <v>0</v>
      </c>
      <c r="O299" s="1252">
        <v>0</v>
      </c>
      <c r="P299" s="1252">
        <v>0</v>
      </c>
      <c r="Q299" s="1252">
        <v>0</v>
      </c>
      <c r="R299" s="1252">
        <v>0</v>
      </c>
      <c r="S299" s="1252">
        <v>0</v>
      </c>
      <c r="T299" s="1252">
        <v>0</v>
      </c>
      <c r="U299" s="1251" t="s">
        <v>116</v>
      </c>
      <c r="V299" s="1251" t="s">
        <v>564</v>
      </c>
      <c r="W299" s="1251" t="s">
        <v>375</v>
      </c>
      <c r="X299" s="1251" t="s">
        <v>1581</v>
      </c>
      <c r="Y299" s="1251">
        <v>252</v>
      </c>
    </row>
    <row r="300" spans="1:25" ht="12">
      <c r="A300" s="1251">
        <v>2019</v>
      </c>
      <c r="B300" s="1251">
        <v>25</v>
      </c>
      <c r="C300" s="1251">
        <v>200</v>
      </c>
      <c r="D300" s="1251" t="s">
        <v>1687</v>
      </c>
      <c r="E300" s="1251">
        <v>252052</v>
      </c>
      <c r="F300" s="1251" t="s">
        <v>1605</v>
      </c>
      <c r="G300" s="1252">
        <v>-13317122.039999999</v>
      </c>
      <c r="H300" s="1252">
        <v>-13317122.039999999</v>
      </c>
      <c r="I300" s="1252">
        <v>-13317122.039999999</v>
      </c>
      <c r="J300" s="1252">
        <v>-12589362.109999999</v>
      </c>
      <c r="K300" s="1252">
        <v>0</v>
      </c>
      <c r="L300" s="1252">
        <v>0</v>
      </c>
      <c r="M300" s="1252">
        <v>0</v>
      </c>
      <c r="N300" s="1252">
        <v>0</v>
      </c>
      <c r="O300" s="1252">
        <v>0</v>
      </c>
      <c r="P300" s="1252">
        <v>0</v>
      </c>
      <c r="Q300" s="1252">
        <v>0</v>
      </c>
      <c r="R300" s="1252">
        <v>0</v>
      </c>
      <c r="S300" s="1252">
        <v>0</v>
      </c>
      <c r="T300" s="1252">
        <v>0</v>
      </c>
      <c r="U300" s="1251" t="s">
        <v>116</v>
      </c>
      <c r="V300" s="1251" t="s">
        <v>564</v>
      </c>
      <c r="W300" s="1251" t="s">
        <v>375</v>
      </c>
      <c r="X300" s="1251" t="s">
        <v>1581</v>
      </c>
      <c r="Y300" s="1251">
        <v>252</v>
      </c>
    </row>
    <row r="301" spans="1:25" ht="12">
      <c r="A301" s="1251">
        <v>2019</v>
      </c>
      <c r="B301" s="1251">
        <v>25</v>
      </c>
      <c r="C301" s="1251">
        <v>200</v>
      </c>
      <c r="D301" s="1251" t="s">
        <v>1687</v>
      </c>
      <c r="E301" s="1251">
        <v>252053</v>
      </c>
      <c r="F301" s="1251" t="s">
        <v>1606</v>
      </c>
      <c r="G301" s="1252">
        <v>-84605.229999999996</v>
      </c>
      <c r="H301" s="1252">
        <v>-262070.23000000001</v>
      </c>
      <c r="I301" s="1252">
        <v>-262070.23000000001</v>
      </c>
      <c r="J301" s="1252">
        <v>-225317</v>
      </c>
      <c r="K301" s="1252">
        <v>0</v>
      </c>
      <c r="L301" s="1252">
        <v>0</v>
      </c>
      <c r="M301" s="1252">
        <v>0</v>
      </c>
      <c r="N301" s="1252">
        <v>0</v>
      </c>
      <c r="O301" s="1252">
        <v>0</v>
      </c>
      <c r="P301" s="1252">
        <v>0</v>
      </c>
      <c r="Q301" s="1252">
        <v>0</v>
      </c>
      <c r="R301" s="1252">
        <v>0</v>
      </c>
      <c r="S301" s="1252">
        <v>0</v>
      </c>
      <c r="T301" s="1252">
        <v>0</v>
      </c>
      <c r="U301" s="1251" t="s">
        <v>116</v>
      </c>
      <c r="V301" s="1251" t="s">
        <v>564</v>
      </c>
      <c r="W301" s="1251" t="s">
        <v>375</v>
      </c>
      <c r="X301" s="1251" t="s">
        <v>1581</v>
      </c>
      <c r="Y301" s="1251">
        <v>252</v>
      </c>
    </row>
    <row r="302" spans="1:25" ht="12">
      <c r="A302" s="1251">
        <v>2019</v>
      </c>
      <c r="B302" s="1251">
        <v>25</v>
      </c>
      <c r="C302" s="1251">
        <v>200</v>
      </c>
      <c r="D302" s="1251" t="s">
        <v>1687</v>
      </c>
      <c r="E302" s="1251">
        <v>252055</v>
      </c>
      <c r="F302" s="1251" t="s">
        <v>1607</v>
      </c>
      <c r="G302" s="1252">
        <v>4170729.5</v>
      </c>
      <c r="H302" s="1252">
        <v>4170729.5</v>
      </c>
      <c r="I302" s="1252">
        <v>4297483.25</v>
      </c>
      <c r="J302" s="1252">
        <v>3701218.5800000001</v>
      </c>
      <c r="K302" s="1252">
        <v>0</v>
      </c>
      <c r="L302" s="1252">
        <v>0</v>
      </c>
      <c r="M302" s="1252">
        <v>0</v>
      </c>
      <c r="N302" s="1252">
        <v>0</v>
      </c>
      <c r="O302" s="1252">
        <v>0</v>
      </c>
      <c r="P302" s="1252">
        <v>0</v>
      </c>
      <c r="Q302" s="1252">
        <v>0</v>
      </c>
      <c r="R302" s="1252">
        <v>0</v>
      </c>
      <c r="S302" s="1252">
        <v>0</v>
      </c>
      <c r="T302" s="1252">
        <v>0</v>
      </c>
      <c r="U302" s="1251" t="s">
        <v>116</v>
      </c>
      <c r="V302" s="1251" t="s">
        <v>564</v>
      </c>
      <c r="W302" s="1251" t="s">
        <v>375</v>
      </c>
      <c r="X302" s="1251" t="s">
        <v>1581</v>
      </c>
      <c r="Y302" s="1251">
        <v>252</v>
      </c>
    </row>
    <row r="303" spans="1:25" ht="12">
      <c r="A303" s="1251">
        <v>2019</v>
      </c>
      <c r="B303" s="1251">
        <v>25</v>
      </c>
      <c r="C303" s="1251">
        <v>200</v>
      </c>
      <c r="D303" s="1251" t="s">
        <v>1687</v>
      </c>
      <c r="E303" s="1251">
        <v>252059</v>
      </c>
      <c r="F303" s="1251" t="s">
        <v>1702</v>
      </c>
      <c r="G303" s="1252">
        <v>-22671.240000000002</v>
      </c>
      <c r="H303" s="1252">
        <v>-22671.240000000002</v>
      </c>
      <c r="I303" s="1252">
        <v>-69845.240000000005</v>
      </c>
      <c r="J303" s="1252">
        <v>-60075.239999999998</v>
      </c>
      <c r="K303" s="1252">
        <v>0</v>
      </c>
      <c r="L303" s="1252">
        <v>0</v>
      </c>
      <c r="M303" s="1252">
        <v>0</v>
      </c>
      <c r="N303" s="1252">
        <v>0</v>
      </c>
      <c r="O303" s="1252">
        <v>0</v>
      </c>
      <c r="P303" s="1252">
        <v>0</v>
      </c>
      <c r="Q303" s="1252">
        <v>0</v>
      </c>
      <c r="R303" s="1252">
        <v>0</v>
      </c>
      <c r="S303" s="1252">
        <v>0</v>
      </c>
      <c r="T303" s="1252">
        <v>0</v>
      </c>
      <c r="U303" s="1251" t="s">
        <v>116</v>
      </c>
      <c r="V303" s="1251" t="s">
        <v>564</v>
      </c>
      <c r="W303" s="1251" t="s">
        <v>375</v>
      </c>
      <c r="X303" s="1251" t="s">
        <v>1581</v>
      </c>
      <c r="Y303" s="1251">
        <v>252</v>
      </c>
    </row>
    <row r="304" spans="1:25" ht="12">
      <c r="A304" s="1251">
        <v>2019</v>
      </c>
      <c r="B304" s="1251">
        <v>25</v>
      </c>
      <c r="C304" s="1251">
        <v>200</v>
      </c>
      <c r="D304" s="1251" t="s">
        <v>1687</v>
      </c>
      <c r="E304" s="1251">
        <v>252080</v>
      </c>
      <c r="F304" s="1251" t="s">
        <v>1608</v>
      </c>
      <c r="G304" s="1252">
        <v>0</v>
      </c>
      <c r="H304" s="1252">
        <v>0</v>
      </c>
      <c r="I304" s="1252">
        <v>0</v>
      </c>
      <c r="J304" s="1252">
        <v>0</v>
      </c>
      <c r="K304" s="1252">
        <v>9600</v>
      </c>
      <c r="L304" s="1252">
        <v>9600</v>
      </c>
      <c r="M304" s="1252">
        <v>-4093.8200000000002</v>
      </c>
      <c r="N304" s="1252">
        <v>-53369.059999999998</v>
      </c>
      <c r="O304" s="1252">
        <v>-53369.059999999998</v>
      </c>
      <c r="P304" s="1252">
        <v>26906.18</v>
      </c>
      <c r="Q304" s="1252">
        <v>13401.389999999999</v>
      </c>
      <c r="R304" s="1252">
        <v>3801.3899999999999</v>
      </c>
      <c r="S304" s="1252">
        <v>117787.39</v>
      </c>
      <c r="T304" s="1252">
        <v>117787.39</v>
      </c>
      <c r="U304" s="1251" t="s">
        <v>116</v>
      </c>
      <c r="V304" s="1251" t="s">
        <v>564</v>
      </c>
      <c r="W304" s="1251" t="s">
        <v>375</v>
      </c>
      <c r="X304" s="1251" t="s">
        <v>1581</v>
      </c>
      <c r="Y304" s="1251">
        <v>252</v>
      </c>
    </row>
    <row r="305" spans="1:25" ht="12">
      <c r="A305" s="1251">
        <v>2019</v>
      </c>
      <c r="B305" s="1251">
        <v>25</v>
      </c>
      <c r="C305" s="1251">
        <v>200</v>
      </c>
      <c r="D305" s="1251" t="s">
        <v>1687</v>
      </c>
      <c r="E305" s="1251">
        <v>252085</v>
      </c>
      <c r="F305" s="1251" t="s">
        <v>1609</v>
      </c>
      <c r="G305" s="1252">
        <v>0</v>
      </c>
      <c r="H305" s="1252">
        <v>0</v>
      </c>
      <c r="I305" s="1252">
        <v>0</v>
      </c>
      <c r="J305" s="1252">
        <v>0</v>
      </c>
      <c r="K305" s="1252">
        <v>0</v>
      </c>
      <c r="L305" s="1252">
        <v>0</v>
      </c>
      <c r="M305" s="1252">
        <v>0</v>
      </c>
      <c r="N305" s="1252">
        <v>0</v>
      </c>
      <c r="O305" s="1252">
        <v>0</v>
      </c>
      <c r="P305" s="1252">
        <v>-80275.240000000005</v>
      </c>
      <c r="Q305" s="1252">
        <v>-36226.239999999998</v>
      </c>
      <c r="R305" s="1252">
        <v>0</v>
      </c>
      <c r="S305" s="1252">
        <v>0</v>
      </c>
      <c r="T305" s="1252">
        <v>0</v>
      </c>
      <c r="U305" s="1251" t="s">
        <v>116</v>
      </c>
      <c r="V305" s="1251" t="s">
        <v>564</v>
      </c>
      <c r="W305" s="1251" t="s">
        <v>375</v>
      </c>
      <c r="X305" s="1251" t="s">
        <v>1581</v>
      </c>
      <c r="Y305" s="1251">
        <v>252</v>
      </c>
    </row>
    <row r="306" spans="1:25" ht="12">
      <c r="A306" s="1251">
        <v>2019</v>
      </c>
      <c r="B306" s="1251">
        <v>25</v>
      </c>
      <c r="C306" s="1251">
        <v>200</v>
      </c>
      <c r="D306" s="1251" t="s">
        <v>1687</v>
      </c>
      <c r="E306" s="1251">
        <v>252099</v>
      </c>
      <c r="F306" s="1251" t="s">
        <v>1610</v>
      </c>
      <c r="G306" s="1252">
        <v>0</v>
      </c>
      <c r="H306" s="1252">
        <v>0</v>
      </c>
      <c r="I306" s="1252">
        <v>0</v>
      </c>
      <c r="J306" s="1252">
        <v>0</v>
      </c>
      <c r="K306" s="1252">
        <v>3499415.8399999999</v>
      </c>
      <c r="L306" s="1252">
        <v>3683289.8399999999</v>
      </c>
      <c r="M306" s="1252">
        <v>3696983.6600000001</v>
      </c>
      <c r="N306" s="1252">
        <v>3747240.8599999999</v>
      </c>
      <c r="O306" s="1252">
        <v>3747240.8599999999</v>
      </c>
      <c r="P306" s="1252">
        <v>3930390.8599999999</v>
      </c>
      <c r="Q306" s="1252">
        <v>3903249.6499999999</v>
      </c>
      <c r="R306" s="1252">
        <v>3873220.4100000001</v>
      </c>
      <c r="S306" s="1252">
        <v>3845319.4100000001</v>
      </c>
      <c r="T306" s="1252">
        <v>3845319.4100000001</v>
      </c>
      <c r="U306" s="1251" t="s">
        <v>116</v>
      </c>
      <c r="V306" s="1251" t="s">
        <v>564</v>
      </c>
      <c r="W306" s="1251" t="s">
        <v>375</v>
      </c>
      <c r="X306" s="1251" t="s">
        <v>1581</v>
      </c>
      <c r="Y306" s="1251">
        <v>252</v>
      </c>
    </row>
    <row r="307" spans="1:25" ht="12">
      <c r="A307" s="1251">
        <v>2019</v>
      </c>
      <c r="B307" s="1251">
        <v>25</v>
      </c>
      <c r="C307" s="1251">
        <v>200</v>
      </c>
      <c r="D307" s="1251" t="s">
        <v>1687</v>
      </c>
      <c r="E307" s="1251">
        <v>252100</v>
      </c>
      <c r="F307" s="1251" t="s">
        <v>1611</v>
      </c>
      <c r="G307" s="1252">
        <v>0</v>
      </c>
      <c r="H307" s="1252">
        <v>0</v>
      </c>
      <c r="I307" s="1252">
        <v>0</v>
      </c>
      <c r="J307" s="1252">
        <v>0</v>
      </c>
      <c r="K307" s="1252">
        <v>0</v>
      </c>
      <c r="L307" s="1252">
        <v>0</v>
      </c>
      <c r="M307" s="1252">
        <v>0</v>
      </c>
      <c r="N307" s="1252">
        <v>0</v>
      </c>
      <c r="O307" s="1252">
        <v>0</v>
      </c>
      <c r="P307" s="1252">
        <v>0</v>
      </c>
      <c r="Q307" s="1252">
        <v>0</v>
      </c>
      <c r="R307" s="1252">
        <v>0</v>
      </c>
      <c r="S307" s="1252">
        <v>0</v>
      </c>
      <c r="T307" s="1252">
        <v>0</v>
      </c>
      <c r="U307" s="1251" t="s">
        <v>116</v>
      </c>
      <c r="V307" s="1251" t="s">
        <v>564</v>
      </c>
      <c r="W307" s="1251" t="s">
        <v>375</v>
      </c>
      <c r="X307" s="1251" t="s">
        <v>1581</v>
      </c>
      <c r="Y307" s="1251">
        <v>252</v>
      </c>
    </row>
    <row r="308" spans="1:25" ht="12">
      <c r="A308" s="1251">
        <v>2019</v>
      </c>
      <c r="B308" s="1251">
        <v>25</v>
      </c>
      <c r="C308" s="1251">
        <v>200</v>
      </c>
      <c r="D308" s="1251" t="s">
        <v>1687</v>
      </c>
      <c r="E308" s="1251">
        <v>252106</v>
      </c>
      <c r="F308" s="1251" t="s">
        <v>1612</v>
      </c>
      <c r="G308" s="1252">
        <v>0</v>
      </c>
      <c r="H308" s="1252">
        <v>0</v>
      </c>
      <c r="I308" s="1252">
        <v>0</v>
      </c>
      <c r="J308" s="1252">
        <v>0</v>
      </c>
      <c r="K308" s="1252">
        <v>-3499415.8399999999</v>
      </c>
      <c r="L308" s="1252">
        <v>-3683289.8399999999</v>
      </c>
      <c r="M308" s="1252">
        <v>-3696983.6600000001</v>
      </c>
      <c r="N308" s="1252">
        <v>-3747240.8599999999</v>
      </c>
      <c r="O308" s="1252">
        <v>-3747240.8599999999</v>
      </c>
      <c r="P308" s="1252">
        <v>-3930390.8599999999</v>
      </c>
      <c r="Q308" s="1252">
        <v>-3903249.6499999999</v>
      </c>
      <c r="R308" s="1252">
        <v>-3873220.4100000001</v>
      </c>
      <c r="S308" s="1252">
        <v>-3708147.6200000001</v>
      </c>
      <c r="T308" s="1252">
        <v>-3708147.6200000001</v>
      </c>
      <c r="U308" s="1251" t="s">
        <v>116</v>
      </c>
      <c r="V308" s="1251" t="s">
        <v>564</v>
      </c>
      <c r="W308" s="1251" t="s">
        <v>375</v>
      </c>
      <c r="X308" s="1251" t="s">
        <v>1581</v>
      </c>
      <c r="Y308" s="1251">
        <v>252</v>
      </c>
    </row>
    <row r="309" spans="1:25" ht="12">
      <c r="A309" s="1251">
        <v>2019</v>
      </c>
      <c r="B309" s="1251">
        <v>25</v>
      </c>
      <c r="C309" s="1251">
        <v>200</v>
      </c>
      <c r="D309" s="1251" t="s">
        <v>1687</v>
      </c>
      <c r="E309" s="1251">
        <v>252110</v>
      </c>
      <c r="F309" s="1251" t="s">
        <v>1613</v>
      </c>
      <c r="G309" s="1252">
        <v>-1443149.47</v>
      </c>
      <c r="H309" s="1252">
        <v>-1443149.47</v>
      </c>
      <c r="I309" s="1252">
        <v>-1443149.47</v>
      </c>
      <c r="J309" s="1252">
        <v>-1443149.47</v>
      </c>
      <c r="K309" s="1252">
        <v>-1443149.47</v>
      </c>
      <c r="L309" s="1252">
        <v>-1443149.47</v>
      </c>
      <c r="M309" s="1252">
        <v>-1443149.47</v>
      </c>
      <c r="N309" s="1252">
        <v>-1443149.47</v>
      </c>
      <c r="O309" s="1252">
        <v>-1443149.47</v>
      </c>
      <c r="P309" s="1252">
        <v>-1443149.47</v>
      </c>
      <c r="Q309" s="1252">
        <v>-1443149.47</v>
      </c>
      <c r="R309" s="1252">
        <v>-1443149.47</v>
      </c>
      <c r="S309" s="1252">
        <v>-1443149.47</v>
      </c>
      <c r="T309" s="1252">
        <v>-1443149.47</v>
      </c>
      <c r="U309" s="1251" t="s">
        <v>116</v>
      </c>
      <c r="V309" s="1251" t="s">
        <v>564</v>
      </c>
      <c r="W309" s="1251" t="s">
        <v>377</v>
      </c>
      <c r="X309" s="1251" t="s">
        <v>1581</v>
      </c>
      <c r="Y309" s="1251">
        <v>252</v>
      </c>
    </row>
    <row r="310" spans="1:25" ht="12">
      <c r="A310" s="1251">
        <v>2019</v>
      </c>
      <c r="B310" s="1251">
        <v>25</v>
      </c>
      <c r="C310" s="1251">
        <v>200</v>
      </c>
      <c r="D310" s="1251" t="s">
        <v>1687</v>
      </c>
      <c r="E310" s="1251">
        <v>252199</v>
      </c>
      <c r="F310" s="1251" t="s">
        <v>1614</v>
      </c>
      <c r="G310" s="1252">
        <v>-862197</v>
      </c>
      <c r="H310" s="1252">
        <v>-862197</v>
      </c>
      <c r="I310" s="1252">
        <v>-862197</v>
      </c>
      <c r="J310" s="1252">
        <v>-862197</v>
      </c>
      <c r="K310" s="1252">
        <v>-862197</v>
      </c>
      <c r="L310" s="1252">
        <v>-862197</v>
      </c>
      <c r="M310" s="1252">
        <v>-862197</v>
      </c>
      <c r="N310" s="1252">
        <v>-797297</v>
      </c>
      <c r="O310" s="1252">
        <v>-797297</v>
      </c>
      <c r="P310" s="1252">
        <v>-23900</v>
      </c>
      <c r="Q310" s="1252">
        <v>-72300</v>
      </c>
      <c r="R310" s="1252">
        <v>-72300</v>
      </c>
      <c r="S310" s="1252">
        <v>-23900</v>
      </c>
      <c r="T310" s="1252">
        <v>-23900</v>
      </c>
      <c r="U310" s="1251" t="s">
        <v>116</v>
      </c>
      <c r="V310" s="1251" t="s">
        <v>564</v>
      </c>
      <c r="W310" s="1251" t="s">
        <v>375</v>
      </c>
      <c r="X310" s="1251" t="s">
        <v>1581</v>
      </c>
      <c r="Y310" s="1251">
        <v>252</v>
      </c>
    </row>
    <row r="311" spans="1:25" ht="12">
      <c r="A311" s="1251">
        <v>2019</v>
      </c>
      <c r="B311" s="1251">
        <v>25</v>
      </c>
      <c r="C311" s="1251">
        <v>200</v>
      </c>
      <c r="D311" s="1251" t="s">
        <v>1687</v>
      </c>
      <c r="E311" s="1251">
        <v>253111</v>
      </c>
      <c r="F311" s="1251" t="s">
        <v>1615</v>
      </c>
      <c r="G311" s="1252">
        <v>0</v>
      </c>
      <c r="H311" s="1252">
        <v>0</v>
      </c>
      <c r="I311" s="1252">
        <v>0</v>
      </c>
      <c r="J311" s="1252">
        <v>0</v>
      </c>
      <c r="K311" s="1252">
        <v>0</v>
      </c>
      <c r="L311" s="1252">
        <v>0</v>
      </c>
      <c r="M311" s="1252">
        <v>0</v>
      </c>
      <c r="N311" s="1252">
        <v>0</v>
      </c>
      <c r="O311" s="1252">
        <v>0</v>
      </c>
      <c r="P311" s="1252">
        <v>0</v>
      </c>
      <c r="Q311" s="1252">
        <v>0</v>
      </c>
      <c r="R311" s="1252">
        <v>0</v>
      </c>
      <c r="S311" s="1252">
        <v>0</v>
      </c>
      <c r="T311" s="1252">
        <v>0</v>
      </c>
      <c r="U311" s="1251" t="s">
        <v>116</v>
      </c>
      <c r="V311" s="1251" t="s">
        <v>1537</v>
      </c>
      <c r="W311" s="1251" t="s">
        <v>378</v>
      </c>
      <c r="X311" s="1251" t="s">
        <v>1581</v>
      </c>
      <c r="Y311" s="1251">
        <v>253</v>
      </c>
    </row>
    <row r="312" spans="1:25" ht="12">
      <c r="A312" s="1251">
        <v>2019</v>
      </c>
      <c r="B312" s="1251">
        <v>25</v>
      </c>
      <c r="C312" s="1251">
        <v>200</v>
      </c>
      <c r="D312" s="1251" t="s">
        <v>1687</v>
      </c>
      <c r="E312" s="1251">
        <v>253117</v>
      </c>
      <c r="F312" s="1251" t="s">
        <v>1616</v>
      </c>
      <c r="G312" s="1252">
        <v>0</v>
      </c>
      <c r="H312" s="1252">
        <v>0</v>
      </c>
      <c r="I312" s="1252">
        <v>0</v>
      </c>
      <c r="J312" s="1252">
        <v>0</v>
      </c>
      <c r="K312" s="1252">
        <v>0</v>
      </c>
      <c r="L312" s="1252">
        <v>0</v>
      </c>
      <c r="M312" s="1252">
        <v>0</v>
      </c>
      <c r="N312" s="1252">
        <v>0</v>
      </c>
      <c r="O312" s="1252">
        <v>0</v>
      </c>
      <c r="P312" s="1252">
        <v>0</v>
      </c>
      <c r="Q312" s="1252">
        <v>0</v>
      </c>
      <c r="R312" s="1252">
        <v>0</v>
      </c>
      <c r="S312" s="1252">
        <v>0</v>
      </c>
      <c r="T312" s="1252">
        <v>0</v>
      </c>
      <c r="U312" s="1251" t="s">
        <v>116</v>
      </c>
      <c r="V312" s="1251" t="s">
        <v>1537</v>
      </c>
      <c r="W312" s="1251" t="s">
        <v>378</v>
      </c>
      <c r="X312" s="1251" t="s">
        <v>1581</v>
      </c>
      <c r="Y312" s="1251">
        <v>253</v>
      </c>
    </row>
    <row r="313" spans="1:25" ht="12">
      <c r="A313" s="1251">
        <v>2019</v>
      </c>
      <c r="B313" s="1251">
        <v>25</v>
      </c>
      <c r="C313" s="1251">
        <v>200</v>
      </c>
      <c r="D313" s="1251" t="s">
        <v>1687</v>
      </c>
      <c r="E313" s="1251">
        <v>253400</v>
      </c>
      <c r="F313" s="1251" t="s">
        <v>1617</v>
      </c>
      <c r="G313" s="1252">
        <v>-245647.89999999999</v>
      </c>
      <c r="H313" s="1252">
        <v>-280961.47999999998</v>
      </c>
      <c r="I313" s="1252">
        <v>-315393.31</v>
      </c>
      <c r="J313" s="1252">
        <v>-350336.98999999999</v>
      </c>
      <c r="K313" s="1252">
        <v>-382963.20000000001</v>
      </c>
      <c r="L313" s="1252">
        <v>-416555.28000000003</v>
      </c>
      <c r="M313" s="1252">
        <v>-451182.37</v>
      </c>
      <c r="N313" s="1252">
        <v>-486792.26000000001</v>
      </c>
      <c r="O313" s="1252">
        <v>-522022.91999999998</v>
      </c>
      <c r="P313" s="1252">
        <v>-558124.5</v>
      </c>
      <c r="Q313" s="1252">
        <v>-594858.56999999995</v>
      </c>
      <c r="R313" s="1252">
        <v>-629928.75</v>
      </c>
      <c r="S313" s="1252">
        <v>-665534.64000000001</v>
      </c>
      <c r="T313" s="1252">
        <v>-665534.64000000001</v>
      </c>
      <c r="U313" s="1251" t="s">
        <v>116</v>
      </c>
      <c r="V313" s="1251" t="s">
        <v>564</v>
      </c>
      <c r="W313" s="1251" t="s">
        <v>315</v>
      </c>
      <c r="X313" s="1251" t="s">
        <v>1581</v>
      </c>
      <c r="Y313" s="1251">
        <v>253</v>
      </c>
    </row>
    <row r="314" spans="1:25" ht="12">
      <c r="A314" s="1251">
        <v>2019</v>
      </c>
      <c r="B314" s="1251">
        <v>25</v>
      </c>
      <c r="C314" s="1251">
        <v>200</v>
      </c>
      <c r="D314" s="1251" t="s">
        <v>1687</v>
      </c>
      <c r="E314" s="1251">
        <v>261020</v>
      </c>
      <c r="F314" s="1251" t="s">
        <v>1618</v>
      </c>
      <c r="G314" s="1252">
        <v>0</v>
      </c>
      <c r="H314" s="1252">
        <v>0</v>
      </c>
      <c r="I314" s="1252">
        <v>0</v>
      </c>
      <c r="J314" s="1252">
        <v>-4941</v>
      </c>
      <c r="K314" s="1252">
        <v>-4941</v>
      </c>
      <c r="L314" s="1252">
        <v>-4941</v>
      </c>
      <c r="M314" s="1252">
        <v>-4983</v>
      </c>
      <c r="N314" s="1252">
        <v>0</v>
      </c>
      <c r="O314" s="1252">
        <v>0</v>
      </c>
      <c r="P314" s="1252">
        <v>-5026</v>
      </c>
      <c r="Q314" s="1252">
        <v>0</v>
      </c>
      <c r="R314" s="1252">
        <v>0</v>
      </c>
      <c r="S314" s="1252">
        <v>-5070</v>
      </c>
      <c r="T314" s="1252">
        <v>-5070</v>
      </c>
      <c r="U314" s="1251" t="s">
        <v>116</v>
      </c>
      <c r="V314" s="1251" t="s">
        <v>1537</v>
      </c>
      <c r="W314" s="1251" t="s">
        <v>371</v>
      </c>
      <c r="X314" s="1251" t="s">
        <v>1581</v>
      </c>
      <c r="Y314" s="1251">
        <v>261</v>
      </c>
    </row>
    <row r="315" spans="1:25" ht="12">
      <c r="A315" s="1251">
        <v>2019</v>
      </c>
      <c r="B315" s="1251">
        <v>25</v>
      </c>
      <c r="C315" s="1251">
        <v>200</v>
      </c>
      <c r="D315" s="1251" t="s">
        <v>1687</v>
      </c>
      <c r="E315" s="1251">
        <v>271050</v>
      </c>
      <c r="F315" s="1251" t="s">
        <v>1619</v>
      </c>
      <c r="G315" s="1252">
        <v>0</v>
      </c>
      <c r="H315" s="1252">
        <v>0</v>
      </c>
      <c r="I315" s="1252">
        <v>0</v>
      </c>
      <c r="J315" s="1252">
        <v>0</v>
      </c>
      <c r="K315" s="1252">
        <v>-1190847.04</v>
      </c>
      <c r="L315" s="1252">
        <v>-1190847.04</v>
      </c>
      <c r="M315" s="1252">
        <v>-1192397.04</v>
      </c>
      <c r="N315" s="1252">
        <v>-1165416.04</v>
      </c>
      <c r="O315" s="1252">
        <v>-1190847.04</v>
      </c>
      <c r="P315" s="1252">
        <v>-1190847.04</v>
      </c>
      <c r="Q315" s="1252">
        <v>-1165416.04</v>
      </c>
      <c r="R315" s="1252">
        <v>-1165416.04</v>
      </c>
      <c r="S315" s="1252">
        <v>-1165416.04</v>
      </c>
      <c r="T315" s="1252">
        <v>-1165416.04</v>
      </c>
      <c r="U315" s="1251" t="s">
        <v>116</v>
      </c>
      <c r="V315" s="1251" t="s">
        <v>564</v>
      </c>
      <c r="W315" s="1251" t="s">
        <v>382</v>
      </c>
      <c r="X315" s="1251" t="s">
        <v>1581</v>
      </c>
      <c r="Y315" s="1251">
        <v>271</v>
      </c>
    </row>
    <row r="316" spans="1:25" ht="12">
      <c r="A316" s="1251">
        <v>2019</v>
      </c>
      <c r="B316" s="1251">
        <v>25</v>
      </c>
      <c r="C316" s="1251">
        <v>200</v>
      </c>
      <c r="D316" s="1251" t="s">
        <v>1687</v>
      </c>
      <c r="E316" s="1251">
        <v>271099</v>
      </c>
      <c r="F316" s="1251" t="s">
        <v>1620</v>
      </c>
      <c r="G316" s="1252">
        <v>0</v>
      </c>
      <c r="H316" s="1252">
        <v>0</v>
      </c>
      <c r="I316" s="1252">
        <v>0</v>
      </c>
      <c r="J316" s="1252">
        <v>0</v>
      </c>
      <c r="K316" s="1252">
        <v>0</v>
      </c>
      <c r="L316" s="1252">
        <v>804077.04000000004</v>
      </c>
      <c r="M316" s="1252">
        <v>804077.04000000004</v>
      </c>
      <c r="N316" s="1252">
        <v>804077.04000000004</v>
      </c>
      <c r="O316" s="1252">
        <v>804077.04000000004</v>
      </c>
      <c r="P316" s="1252">
        <v>804077.04000000004</v>
      </c>
      <c r="Q316" s="1252">
        <v>804077.04000000004</v>
      </c>
      <c r="R316" s="1252">
        <v>804077.04000000004</v>
      </c>
      <c r="S316" s="1252">
        <v>804077.04000000004</v>
      </c>
      <c r="T316" s="1252">
        <v>804077.04000000004</v>
      </c>
      <c r="U316" s="1251" t="s">
        <v>116</v>
      </c>
      <c r="V316" s="1251" t="s">
        <v>564</v>
      </c>
      <c r="W316" s="1251" t="s">
        <v>382</v>
      </c>
      <c r="X316" s="1251" t="s">
        <v>1581</v>
      </c>
      <c r="Y316" s="1251">
        <v>271</v>
      </c>
    </row>
    <row r="317" spans="1:25" ht="12">
      <c r="A317" s="1251">
        <v>2019</v>
      </c>
      <c r="B317" s="1251">
        <v>25</v>
      </c>
      <c r="C317" s="1251">
        <v>200</v>
      </c>
      <c r="D317" s="1251" t="s">
        <v>1687</v>
      </c>
      <c r="E317" s="1251">
        <v>271101</v>
      </c>
      <c r="F317" s="1251" t="s">
        <v>1621</v>
      </c>
      <c r="G317" s="1252">
        <v>0</v>
      </c>
      <c r="H317" s="1252">
        <v>0</v>
      </c>
      <c r="I317" s="1252">
        <v>0</v>
      </c>
      <c r="J317" s="1252">
        <v>0</v>
      </c>
      <c r="K317" s="1252">
        <v>-17262431.73</v>
      </c>
      <c r="L317" s="1252">
        <v>-18066508.77</v>
      </c>
      <c r="M317" s="1252">
        <v>-18066508.77</v>
      </c>
      <c r="N317" s="1252">
        <v>-18066508.77</v>
      </c>
      <c r="O317" s="1252">
        <v>-18066508.77</v>
      </c>
      <c r="P317" s="1252">
        <v>-18066508.77</v>
      </c>
      <c r="Q317" s="1252">
        <v>-18066508.77</v>
      </c>
      <c r="R317" s="1252">
        <v>-18066508.77</v>
      </c>
      <c r="S317" s="1252">
        <v>-18203680.559999999</v>
      </c>
      <c r="T317" s="1252">
        <v>-18203680.559999999</v>
      </c>
      <c r="U317" s="1251" t="s">
        <v>116</v>
      </c>
      <c r="V317" s="1251" t="s">
        <v>564</v>
      </c>
      <c r="W317" s="1251" t="s">
        <v>382</v>
      </c>
      <c r="X317" s="1251" t="s">
        <v>1581</v>
      </c>
      <c r="Y317" s="1251">
        <v>271</v>
      </c>
    </row>
    <row r="318" spans="1:25" ht="12">
      <c r="A318" s="1251">
        <v>2019</v>
      </c>
      <c r="B318" s="1251">
        <v>25</v>
      </c>
      <c r="C318" s="1251">
        <v>200</v>
      </c>
      <c r="D318" s="1251" t="s">
        <v>1687</v>
      </c>
      <c r="E318" s="1251">
        <v>271150</v>
      </c>
      <c r="F318" s="1251" t="s">
        <v>382</v>
      </c>
      <c r="G318" s="1252">
        <v>-7984598.3499999996</v>
      </c>
      <c r="H318" s="1252">
        <v>-7984598.3499999996</v>
      </c>
      <c r="I318" s="1252">
        <v>-7984598.3499999996</v>
      </c>
      <c r="J318" s="1252">
        <v>-7984598.3499999996</v>
      </c>
      <c r="K318" s="1252">
        <v>0</v>
      </c>
      <c r="L318" s="1252">
        <v>0</v>
      </c>
      <c r="M318" s="1252">
        <v>0</v>
      </c>
      <c r="N318" s="1252">
        <v>0</v>
      </c>
      <c r="O318" s="1252">
        <v>0</v>
      </c>
      <c r="P318" s="1252">
        <v>0</v>
      </c>
      <c r="Q318" s="1252">
        <v>0</v>
      </c>
      <c r="R318" s="1252">
        <v>0</v>
      </c>
      <c r="S318" s="1252">
        <v>0</v>
      </c>
      <c r="T318" s="1252">
        <v>0</v>
      </c>
      <c r="U318" s="1251" t="s">
        <v>116</v>
      </c>
      <c r="V318" s="1251" t="s">
        <v>564</v>
      </c>
      <c r="W318" s="1251" t="s">
        <v>382</v>
      </c>
      <c r="X318" s="1251" t="s">
        <v>1581</v>
      </c>
      <c r="Y318" s="1251">
        <v>271</v>
      </c>
    </row>
    <row r="319" spans="1:25" ht="12">
      <c r="A319" s="1251">
        <v>2019</v>
      </c>
      <c r="B319" s="1251">
        <v>25</v>
      </c>
      <c r="C319" s="1251">
        <v>200</v>
      </c>
      <c r="D319" s="1251" t="s">
        <v>1687</v>
      </c>
      <c r="E319" s="1251">
        <v>271155</v>
      </c>
      <c r="F319" s="1251" t="s">
        <v>1703</v>
      </c>
      <c r="G319" s="1252">
        <v>-3386701.8999999999</v>
      </c>
      <c r="H319" s="1252">
        <v>-3386701.8999999999</v>
      </c>
      <c r="I319" s="1252">
        <v>-3386701.8999999999</v>
      </c>
      <c r="J319" s="1252">
        <v>-3386701.8999999999</v>
      </c>
      <c r="K319" s="1252">
        <v>0</v>
      </c>
      <c r="L319" s="1252">
        <v>0</v>
      </c>
      <c r="M319" s="1252">
        <v>0</v>
      </c>
      <c r="N319" s="1252">
        <v>0</v>
      </c>
      <c r="O319" s="1252">
        <v>0</v>
      </c>
      <c r="P319" s="1252">
        <v>0</v>
      </c>
      <c r="Q319" s="1252">
        <v>0</v>
      </c>
      <c r="R319" s="1252">
        <v>0</v>
      </c>
      <c r="S319" s="1252">
        <v>0</v>
      </c>
      <c r="T319" s="1252">
        <v>0</v>
      </c>
      <c r="U319" s="1251" t="s">
        <v>116</v>
      </c>
      <c r="V319" s="1251" t="s">
        <v>564</v>
      </c>
      <c r="W319" s="1251" t="s">
        <v>382</v>
      </c>
      <c r="X319" s="1251" t="s">
        <v>1581</v>
      </c>
      <c r="Y319" s="1251">
        <v>271</v>
      </c>
    </row>
    <row r="320" spans="1:25" ht="12">
      <c r="A320" s="1251">
        <v>2019</v>
      </c>
      <c r="B320" s="1251">
        <v>25</v>
      </c>
      <c r="C320" s="1251">
        <v>200</v>
      </c>
      <c r="D320" s="1251" t="s">
        <v>1687</v>
      </c>
      <c r="E320" s="1251">
        <v>271301</v>
      </c>
      <c r="F320" s="1251" t="s">
        <v>1622</v>
      </c>
      <c r="G320" s="1252">
        <v>-7035732.5800000001</v>
      </c>
      <c r="H320" s="1252">
        <v>-7035732.5800000001</v>
      </c>
      <c r="I320" s="1252">
        <v>-7035732.5800000001</v>
      </c>
      <c r="J320" s="1252">
        <v>-7035732.5800000001</v>
      </c>
      <c r="K320" s="1252">
        <v>0</v>
      </c>
      <c r="L320" s="1252">
        <v>0</v>
      </c>
      <c r="M320" s="1252">
        <v>0</v>
      </c>
      <c r="N320" s="1252">
        <v>0</v>
      </c>
      <c r="O320" s="1252">
        <v>0</v>
      </c>
      <c r="P320" s="1252">
        <v>0</v>
      </c>
      <c r="Q320" s="1252">
        <v>0</v>
      </c>
      <c r="R320" s="1252">
        <v>0</v>
      </c>
      <c r="S320" s="1252">
        <v>0</v>
      </c>
      <c r="T320" s="1252">
        <v>0</v>
      </c>
      <c r="U320" s="1251" t="s">
        <v>116</v>
      </c>
      <c r="V320" s="1251" t="s">
        <v>564</v>
      </c>
      <c r="W320" s="1251" t="s">
        <v>382</v>
      </c>
      <c r="X320" s="1251" t="s">
        <v>1581</v>
      </c>
      <c r="Y320" s="1251">
        <v>271</v>
      </c>
    </row>
    <row r="321" spans="1:25" ht="12">
      <c r="A321" s="1251">
        <v>2019</v>
      </c>
      <c r="B321" s="1251">
        <v>25</v>
      </c>
      <c r="C321" s="1251">
        <v>200</v>
      </c>
      <c r="D321" s="1251" t="s">
        <v>1687</v>
      </c>
      <c r="E321" s="1251">
        <v>271308</v>
      </c>
      <c r="F321" s="1251" t="s">
        <v>1624</v>
      </c>
      <c r="G321" s="1252">
        <v>-46245.940000000002</v>
      </c>
      <c r="H321" s="1252">
        <v>-46245.940000000002</v>
      </c>
      <c r="I321" s="1252">
        <v>-46245.940000000002</v>
      </c>
      <c r="J321" s="1252">
        <v>-46245.940000000002</v>
      </c>
      <c r="K321" s="1252">
        <v>0</v>
      </c>
      <c r="L321" s="1252">
        <v>0</v>
      </c>
      <c r="M321" s="1252">
        <v>0</v>
      </c>
      <c r="N321" s="1252">
        <v>0</v>
      </c>
      <c r="O321" s="1252">
        <v>0</v>
      </c>
      <c r="P321" s="1252">
        <v>0</v>
      </c>
      <c r="Q321" s="1252">
        <v>0</v>
      </c>
      <c r="R321" s="1252">
        <v>0</v>
      </c>
      <c r="S321" s="1252">
        <v>0</v>
      </c>
      <c r="T321" s="1252">
        <v>0</v>
      </c>
      <c r="U321" s="1251" t="s">
        <v>116</v>
      </c>
      <c r="V321" s="1251" t="s">
        <v>564</v>
      </c>
      <c r="W321" s="1251" t="s">
        <v>382</v>
      </c>
      <c r="X321" s="1251" t="s">
        <v>1581</v>
      </c>
      <c r="Y321" s="1251">
        <v>271</v>
      </c>
    </row>
    <row r="322" spans="1:25" ht="12">
      <c r="A322" s="1251">
        <v>2019</v>
      </c>
      <c r="B322" s="1251">
        <v>25</v>
      </c>
      <c r="C322" s="1251">
        <v>200</v>
      </c>
      <c r="D322" s="1251" t="s">
        <v>1687</v>
      </c>
      <c r="E322" s="1251">
        <v>272000</v>
      </c>
      <c r="F322" s="1251" t="s">
        <v>1625</v>
      </c>
      <c r="G322" s="1252">
        <v>0</v>
      </c>
      <c r="H322" s="1252">
        <v>0</v>
      </c>
      <c r="I322" s="1252">
        <v>0</v>
      </c>
      <c r="J322" s="1252">
        <v>0</v>
      </c>
      <c r="K322" s="1252">
        <v>0</v>
      </c>
      <c r="L322" s="1252">
        <v>0</v>
      </c>
      <c r="M322" s="1252">
        <v>0</v>
      </c>
      <c r="N322" s="1252">
        <v>0</v>
      </c>
      <c r="O322" s="1252">
        <v>4792789.4400000004</v>
      </c>
      <c r="P322" s="1252">
        <v>4831685.3399999999</v>
      </c>
      <c r="Q322" s="1252">
        <v>4871014.9900000002</v>
      </c>
      <c r="R322" s="1252">
        <v>4910344.6399999997</v>
      </c>
      <c r="S322" s="1252">
        <v>4949674.29</v>
      </c>
      <c r="T322" s="1252">
        <v>4949674.29</v>
      </c>
      <c r="U322" s="1251" t="s">
        <v>116</v>
      </c>
      <c r="V322" s="1251" t="s">
        <v>564</v>
      </c>
      <c r="W322" s="1251" t="s">
        <v>382</v>
      </c>
      <c r="X322" s="1251" t="s">
        <v>1581</v>
      </c>
      <c r="Y322" s="1251">
        <v>272</v>
      </c>
    </row>
    <row r="323" spans="1:25" ht="12">
      <c r="A323" s="1251">
        <v>2019</v>
      </c>
      <c r="B323" s="1251">
        <v>25</v>
      </c>
      <c r="C323" s="1251">
        <v>200</v>
      </c>
      <c r="D323" s="1251" t="s">
        <v>1687</v>
      </c>
      <c r="E323" s="1251">
        <v>285000</v>
      </c>
      <c r="F323" s="1251" t="s">
        <v>1626</v>
      </c>
      <c r="G323" s="1252">
        <v>0</v>
      </c>
      <c r="H323" s="1252">
        <v>0</v>
      </c>
      <c r="I323" s="1252">
        <v>-11954</v>
      </c>
      <c r="J323" s="1252">
        <v>-7740</v>
      </c>
      <c r="K323" s="1252">
        <v>-7740</v>
      </c>
      <c r="L323" s="1252">
        <v>-7740</v>
      </c>
      <c r="M323" s="1252">
        <v>-6478</v>
      </c>
      <c r="N323" s="1252">
        <v>-11461</v>
      </c>
      <c r="O323" s="1252">
        <v>-11461</v>
      </c>
      <c r="P323" s="1252">
        <v>-5177</v>
      </c>
      <c r="Q323" s="1252">
        <v>-10203</v>
      </c>
      <c r="R323" s="1252">
        <v>-10203</v>
      </c>
      <c r="S323" s="1252">
        <v>-3892</v>
      </c>
      <c r="T323" s="1252">
        <v>-3892</v>
      </c>
      <c r="U323" s="1251" t="s">
        <v>116</v>
      </c>
      <c r="V323" s="1251" t="s">
        <v>1537</v>
      </c>
      <c r="W323" s="1251" t="s">
        <v>1627</v>
      </c>
      <c r="X323" s="1251" t="s">
        <v>1581</v>
      </c>
      <c r="Y323" s="1251">
        <v>285</v>
      </c>
    </row>
    <row r="324" spans="1:25" ht="12">
      <c r="A324" s="1251">
        <v>2019</v>
      </c>
      <c r="B324" s="1251">
        <v>25</v>
      </c>
      <c r="C324" s="1251">
        <v>200</v>
      </c>
      <c r="D324" s="1251" t="s">
        <v>1687</v>
      </c>
      <c r="E324" s="1251">
        <v>300000</v>
      </c>
      <c r="F324" s="1251" t="s">
        <v>1628</v>
      </c>
      <c r="G324" s="1252">
        <v>109135435.65000001</v>
      </c>
      <c r="H324" s="1252">
        <v>109257890.27</v>
      </c>
      <c r="I324" s="1252">
        <v>109519814.38</v>
      </c>
      <c r="J324" s="1252">
        <v>109578343.73999999</v>
      </c>
      <c r="K324" s="1252">
        <v>110778851.64</v>
      </c>
      <c r="L324" s="1252">
        <v>110761887.16</v>
      </c>
      <c r="M324" s="1252">
        <v>110868342.86</v>
      </c>
      <c r="N324" s="1252">
        <v>110967904.45</v>
      </c>
      <c r="O324" s="1252">
        <v>111079366.15000001</v>
      </c>
      <c r="P324" s="1252">
        <v>111194249.52</v>
      </c>
      <c r="Q324" s="1252">
        <v>111432786.23</v>
      </c>
      <c r="R324" s="1252">
        <v>111434720.88</v>
      </c>
      <c r="S324" s="1252">
        <v>111544431.65000001</v>
      </c>
      <c r="T324" s="1252">
        <v>111544431.65000001</v>
      </c>
      <c r="U324" s="1251" t="s">
        <v>116</v>
      </c>
      <c r="V324" s="1251" t="s">
        <v>564</v>
      </c>
      <c r="W324" s="1251" t="s">
        <v>290</v>
      </c>
      <c r="X324" s="1251" t="s">
        <v>1515</v>
      </c>
      <c r="Y324" s="1251">
        <v>300</v>
      </c>
    </row>
    <row r="325" spans="1:25" ht="12">
      <c r="A325" s="1251">
        <v>2019</v>
      </c>
      <c r="B325" s="1251">
        <v>25</v>
      </c>
      <c r="C325" s="1251">
        <v>200</v>
      </c>
      <c r="D325" s="1251" t="s">
        <v>1687</v>
      </c>
      <c r="E325" s="1251">
        <v>300001</v>
      </c>
      <c r="F325" s="1251" t="s">
        <v>1629</v>
      </c>
      <c r="G325" s="1252">
        <v>862197</v>
      </c>
      <c r="H325" s="1252">
        <v>862197</v>
      </c>
      <c r="I325" s="1252">
        <v>862197</v>
      </c>
      <c r="J325" s="1252">
        <v>862197</v>
      </c>
      <c r="K325" s="1252">
        <v>862197</v>
      </c>
      <c r="L325" s="1252">
        <v>862197</v>
      </c>
      <c r="M325" s="1252">
        <v>862197</v>
      </c>
      <c r="N325" s="1252">
        <v>797297</v>
      </c>
      <c r="O325" s="1252">
        <v>797297</v>
      </c>
      <c r="P325" s="1252">
        <v>23900</v>
      </c>
      <c r="Q325" s="1252">
        <v>72300</v>
      </c>
      <c r="R325" s="1252">
        <v>72300</v>
      </c>
      <c r="S325" s="1252">
        <v>23900</v>
      </c>
      <c r="T325" s="1252">
        <v>23900</v>
      </c>
      <c r="U325" s="1251" t="s">
        <v>116</v>
      </c>
      <c r="V325" s="1251" t="s">
        <v>564</v>
      </c>
      <c r="W325" s="1251" t="s">
        <v>290</v>
      </c>
      <c r="X325" s="1251" t="s">
        <v>1515</v>
      </c>
      <c r="Y325" s="1251">
        <v>300</v>
      </c>
    </row>
    <row r="326" spans="1:25" ht="12">
      <c r="A326" s="1251">
        <v>2019</v>
      </c>
      <c r="B326" s="1251">
        <v>25</v>
      </c>
      <c r="C326" s="1251">
        <v>200</v>
      </c>
      <c r="D326" s="1251" t="s">
        <v>1687</v>
      </c>
      <c r="E326" s="1251">
        <v>301000</v>
      </c>
      <c r="F326" s="1251" t="s">
        <v>1630</v>
      </c>
      <c r="G326" s="1252">
        <v>0</v>
      </c>
      <c r="H326" s="1252">
        <v>0</v>
      </c>
      <c r="I326" s="1252">
        <v>0</v>
      </c>
      <c r="J326" s="1252">
        <v>0</v>
      </c>
      <c r="K326" s="1252">
        <v>0</v>
      </c>
      <c r="L326" s="1252">
        <v>0</v>
      </c>
      <c r="M326" s="1252">
        <v>0</v>
      </c>
      <c r="N326" s="1252">
        <v>0</v>
      </c>
      <c r="O326" s="1252">
        <v>0</v>
      </c>
      <c r="P326" s="1252">
        <v>0</v>
      </c>
      <c r="Q326" s="1252">
        <v>0</v>
      </c>
      <c r="R326" s="1252">
        <v>0</v>
      </c>
      <c r="S326" s="1252">
        <v>0</v>
      </c>
      <c r="T326" s="1252">
        <v>0</v>
      </c>
      <c r="U326" s="1251" t="s">
        <v>116</v>
      </c>
      <c r="V326" s="1251" t="s">
        <v>564</v>
      </c>
      <c r="W326" s="1251" t="s">
        <v>290</v>
      </c>
      <c r="X326" s="1251" t="s">
        <v>1515</v>
      </c>
      <c r="Y326" s="1251">
        <v>301</v>
      </c>
    </row>
    <row r="327" spans="1:25" ht="12">
      <c r="A327" s="1251">
        <v>2019</v>
      </c>
      <c r="B327" s="1251">
        <v>25</v>
      </c>
      <c r="C327" s="1251">
        <v>200</v>
      </c>
      <c r="D327" s="1251" t="s">
        <v>1687</v>
      </c>
      <c r="E327" s="1251">
        <v>302000</v>
      </c>
      <c r="F327" s="1251" t="s">
        <v>1631</v>
      </c>
      <c r="G327" s="1252">
        <v>0</v>
      </c>
      <c r="H327" s="1252">
        <v>0</v>
      </c>
      <c r="I327" s="1252">
        <v>0</v>
      </c>
      <c r="J327" s="1252">
        <v>0</v>
      </c>
      <c r="K327" s="1252">
        <v>0</v>
      </c>
      <c r="L327" s="1252">
        <v>0</v>
      </c>
      <c r="M327" s="1252">
        <v>0</v>
      </c>
      <c r="N327" s="1252">
        <v>0</v>
      </c>
      <c r="O327" s="1252">
        <v>0</v>
      </c>
      <c r="P327" s="1252">
        <v>0</v>
      </c>
      <c r="Q327" s="1252">
        <v>0</v>
      </c>
      <c r="R327" s="1252">
        <v>0</v>
      </c>
      <c r="S327" s="1252">
        <v>0</v>
      </c>
      <c r="T327" s="1252">
        <v>0</v>
      </c>
      <c r="U327" s="1251" t="s">
        <v>116</v>
      </c>
      <c r="V327" s="1251" t="s">
        <v>564</v>
      </c>
      <c r="W327" s="1251" t="s">
        <v>290</v>
      </c>
      <c r="X327" s="1251" t="s">
        <v>1515</v>
      </c>
      <c r="Y327" s="1251">
        <v>302</v>
      </c>
    </row>
    <row r="328" spans="1:25" ht="12">
      <c r="A328" s="1251">
        <v>2019</v>
      </c>
      <c r="B328" s="1251">
        <v>25</v>
      </c>
      <c r="C328" s="1251">
        <v>200</v>
      </c>
      <c r="D328" s="1251" t="s">
        <v>1687</v>
      </c>
      <c r="E328" s="1251">
        <v>303130</v>
      </c>
      <c r="F328" s="1251" t="s">
        <v>1633</v>
      </c>
      <c r="G328" s="1252">
        <v>0</v>
      </c>
      <c r="H328" s="1252">
        <v>0</v>
      </c>
      <c r="I328" s="1252">
        <v>0</v>
      </c>
      <c r="J328" s="1252">
        <v>0</v>
      </c>
      <c r="K328" s="1252">
        <v>0</v>
      </c>
      <c r="L328" s="1252">
        <v>0</v>
      </c>
      <c r="M328" s="1252">
        <v>0</v>
      </c>
      <c r="N328" s="1252">
        <v>0</v>
      </c>
      <c r="O328" s="1252">
        <v>0</v>
      </c>
      <c r="P328" s="1252">
        <v>0</v>
      </c>
      <c r="Q328" s="1252">
        <v>0</v>
      </c>
      <c r="R328" s="1252">
        <v>0</v>
      </c>
      <c r="S328" s="1252">
        <v>0</v>
      </c>
      <c r="T328" s="1252">
        <v>0</v>
      </c>
      <c r="U328" s="1251" t="s">
        <v>116</v>
      </c>
      <c r="V328" s="1251" t="s">
        <v>564</v>
      </c>
      <c r="W328" s="1251" t="s">
        <v>290</v>
      </c>
      <c r="X328" s="1251" t="s">
        <v>1515</v>
      </c>
      <c r="Y328" s="1251">
        <v>303</v>
      </c>
    </row>
    <row r="329" spans="1:25" ht="12">
      <c r="A329" s="1251">
        <v>2019</v>
      </c>
      <c r="B329" s="1251">
        <v>25</v>
      </c>
      <c r="C329" s="1251">
        <v>200</v>
      </c>
      <c r="D329" s="1251" t="s">
        <v>1687</v>
      </c>
      <c r="E329" s="1251">
        <v>303200</v>
      </c>
      <c r="F329" s="1251" t="s">
        <v>1634</v>
      </c>
      <c r="G329" s="1252">
        <v>0</v>
      </c>
      <c r="H329" s="1252">
        <v>0</v>
      </c>
      <c r="I329" s="1252">
        <v>0</v>
      </c>
      <c r="J329" s="1252">
        <v>0</v>
      </c>
      <c r="K329" s="1252">
        <v>0</v>
      </c>
      <c r="L329" s="1252">
        <v>0</v>
      </c>
      <c r="M329" s="1252">
        <v>0</v>
      </c>
      <c r="N329" s="1252">
        <v>0</v>
      </c>
      <c r="O329" s="1252">
        <v>0</v>
      </c>
      <c r="P329" s="1252">
        <v>0</v>
      </c>
      <c r="Q329" s="1252">
        <v>0</v>
      </c>
      <c r="R329" s="1252">
        <v>0</v>
      </c>
      <c r="S329" s="1252">
        <v>0</v>
      </c>
      <c r="T329" s="1252">
        <v>0</v>
      </c>
      <c r="U329" s="1251" t="s">
        <v>116</v>
      </c>
      <c r="V329" s="1251" t="s">
        <v>564</v>
      </c>
      <c r="W329" s="1251" t="s">
        <v>290</v>
      </c>
      <c r="X329" s="1251" t="s">
        <v>1515</v>
      </c>
      <c r="Y329" s="1251">
        <v>303</v>
      </c>
    </row>
    <row r="330" spans="1:25" ht="12">
      <c r="A330" s="1251">
        <v>2019</v>
      </c>
      <c r="B330" s="1251">
        <v>25</v>
      </c>
      <c r="C330" s="1251">
        <v>200</v>
      </c>
      <c r="D330" s="1251" t="s">
        <v>1687</v>
      </c>
      <c r="E330" s="1251">
        <v>303400</v>
      </c>
      <c r="F330" s="1251" t="s">
        <v>1636</v>
      </c>
      <c r="G330" s="1252">
        <v>0</v>
      </c>
      <c r="H330" s="1252">
        <v>0</v>
      </c>
      <c r="I330" s="1252">
        <v>0</v>
      </c>
      <c r="J330" s="1252">
        <v>0</v>
      </c>
      <c r="K330" s="1252">
        <v>0</v>
      </c>
      <c r="L330" s="1252">
        <v>0</v>
      </c>
      <c r="M330" s="1252">
        <v>0</v>
      </c>
      <c r="N330" s="1252">
        <v>0</v>
      </c>
      <c r="O330" s="1252">
        <v>0</v>
      </c>
      <c r="P330" s="1252">
        <v>0</v>
      </c>
      <c r="Q330" s="1252">
        <v>0</v>
      </c>
      <c r="R330" s="1252">
        <v>0</v>
      </c>
      <c r="S330" s="1252">
        <v>0</v>
      </c>
      <c r="T330" s="1252">
        <v>0</v>
      </c>
      <c r="U330" s="1251" t="s">
        <v>116</v>
      </c>
      <c r="V330" s="1251" t="s">
        <v>564</v>
      </c>
      <c r="W330" s="1251" t="s">
        <v>290</v>
      </c>
      <c r="X330" s="1251" t="s">
        <v>1515</v>
      </c>
      <c r="Y330" s="1251">
        <v>303</v>
      </c>
    </row>
    <row r="331" spans="1:25" ht="12">
      <c r="A331" s="1251">
        <v>2019</v>
      </c>
      <c r="B331" s="1251">
        <v>25</v>
      </c>
      <c r="C331" s="1251">
        <v>200</v>
      </c>
      <c r="D331" s="1251" t="s">
        <v>1687</v>
      </c>
      <c r="E331" s="1251">
        <v>303610</v>
      </c>
      <c r="F331" s="1251" t="s">
        <v>1637</v>
      </c>
      <c r="G331" s="1252">
        <v>0</v>
      </c>
      <c r="H331" s="1252">
        <v>0</v>
      </c>
      <c r="I331" s="1252">
        <v>0</v>
      </c>
      <c r="J331" s="1252">
        <v>0</v>
      </c>
      <c r="K331" s="1252">
        <v>0</v>
      </c>
      <c r="L331" s="1252">
        <v>0</v>
      </c>
      <c r="M331" s="1252">
        <v>0</v>
      </c>
      <c r="N331" s="1252">
        <v>0</v>
      </c>
      <c r="O331" s="1252">
        <v>0</v>
      </c>
      <c r="P331" s="1252">
        <v>0</v>
      </c>
      <c r="Q331" s="1252">
        <v>0</v>
      </c>
      <c r="R331" s="1252">
        <v>0</v>
      </c>
      <c r="S331" s="1252">
        <v>0</v>
      </c>
      <c r="T331" s="1252">
        <v>0</v>
      </c>
      <c r="U331" s="1251" t="s">
        <v>116</v>
      </c>
      <c r="V331" s="1251" t="s">
        <v>564</v>
      </c>
      <c r="W331" s="1251" t="s">
        <v>290</v>
      </c>
      <c r="X331" s="1251" t="s">
        <v>1515</v>
      </c>
      <c r="Y331" s="1251">
        <v>303</v>
      </c>
    </row>
    <row r="332" spans="1:25" ht="12">
      <c r="A332" s="1251">
        <v>2019</v>
      </c>
      <c r="B332" s="1251">
        <v>25</v>
      </c>
      <c r="C332" s="1251">
        <v>200</v>
      </c>
      <c r="D332" s="1251" t="s">
        <v>1687</v>
      </c>
      <c r="E332" s="1251">
        <v>304200</v>
      </c>
      <c r="F332" s="1251" t="s">
        <v>1638</v>
      </c>
      <c r="G332" s="1252">
        <v>0</v>
      </c>
      <c r="H332" s="1252">
        <v>0</v>
      </c>
      <c r="I332" s="1252">
        <v>0</v>
      </c>
      <c r="J332" s="1252">
        <v>0</v>
      </c>
      <c r="K332" s="1252">
        <v>0</v>
      </c>
      <c r="L332" s="1252">
        <v>0</v>
      </c>
      <c r="M332" s="1252">
        <v>0</v>
      </c>
      <c r="N332" s="1252">
        <v>0</v>
      </c>
      <c r="O332" s="1252">
        <v>0</v>
      </c>
      <c r="P332" s="1252">
        <v>0</v>
      </c>
      <c r="Q332" s="1252">
        <v>0</v>
      </c>
      <c r="R332" s="1252">
        <v>0</v>
      </c>
      <c r="S332" s="1252">
        <v>0</v>
      </c>
      <c r="T332" s="1252">
        <v>0</v>
      </c>
      <c r="U332" s="1251" t="s">
        <v>116</v>
      </c>
      <c r="V332" s="1251" t="s">
        <v>564</v>
      </c>
      <c r="W332" s="1251" t="s">
        <v>290</v>
      </c>
      <c r="X332" s="1251" t="s">
        <v>1515</v>
      </c>
      <c r="Y332" s="1251">
        <v>304</v>
      </c>
    </row>
    <row r="333" spans="1:25" ht="12">
      <c r="A333" s="1251">
        <v>2019</v>
      </c>
      <c r="B333" s="1251">
        <v>25</v>
      </c>
      <c r="C333" s="1251">
        <v>200</v>
      </c>
      <c r="D333" s="1251" t="s">
        <v>1687</v>
      </c>
      <c r="E333" s="1251">
        <v>304300</v>
      </c>
      <c r="F333" s="1251" t="s">
        <v>1639</v>
      </c>
      <c r="G333" s="1252">
        <v>0</v>
      </c>
      <c r="H333" s="1252">
        <v>0</v>
      </c>
      <c r="I333" s="1252">
        <v>0</v>
      </c>
      <c r="J333" s="1252">
        <v>0</v>
      </c>
      <c r="K333" s="1252">
        <v>0</v>
      </c>
      <c r="L333" s="1252">
        <v>0</v>
      </c>
      <c r="M333" s="1252">
        <v>0</v>
      </c>
      <c r="N333" s="1252">
        <v>0</v>
      </c>
      <c r="O333" s="1252">
        <v>0</v>
      </c>
      <c r="P333" s="1252">
        <v>0</v>
      </c>
      <c r="Q333" s="1252">
        <v>0</v>
      </c>
      <c r="R333" s="1252">
        <v>0</v>
      </c>
      <c r="S333" s="1252">
        <v>0</v>
      </c>
      <c r="T333" s="1252">
        <v>0</v>
      </c>
      <c r="U333" s="1251" t="s">
        <v>116</v>
      </c>
      <c r="V333" s="1251" t="s">
        <v>564</v>
      </c>
      <c r="W333" s="1251" t="s">
        <v>290</v>
      </c>
      <c r="X333" s="1251" t="s">
        <v>1515</v>
      </c>
      <c r="Y333" s="1251">
        <v>304</v>
      </c>
    </row>
    <row r="334" spans="1:25" ht="12">
      <c r="A334" s="1251">
        <v>2019</v>
      </c>
      <c r="B334" s="1251">
        <v>25</v>
      </c>
      <c r="C334" s="1251">
        <v>200</v>
      </c>
      <c r="D334" s="1251" t="s">
        <v>1687</v>
      </c>
      <c r="E334" s="1251">
        <v>304400</v>
      </c>
      <c r="F334" s="1251" t="s">
        <v>1640</v>
      </c>
      <c r="G334" s="1252">
        <v>0</v>
      </c>
      <c r="H334" s="1252">
        <v>0</v>
      </c>
      <c r="I334" s="1252">
        <v>0</v>
      </c>
      <c r="J334" s="1252">
        <v>0</v>
      </c>
      <c r="K334" s="1252">
        <v>0</v>
      </c>
      <c r="L334" s="1252">
        <v>0</v>
      </c>
      <c r="M334" s="1252">
        <v>0</v>
      </c>
      <c r="N334" s="1252">
        <v>0</v>
      </c>
      <c r="O334" s="1252">
        <v>0</v>
      </c>
      <c r="P334" s="1252">
        <v>0</v>
      </c>
      <c r="Q334" s="1252">
        <v>0</v>
      </c>
      <c r="R334" s="1252">
        <v>0</v>
      </c>
      <c r="S334" s="1252">
        <v>0</v>
      </c>
      <c r="T334" s="1252">
        <v>0</v>
      </c>
      <c r="U334" s="1251" t="s">
        <v>116</v>
      </c>
      <c r="V334" s="1251" t="s">
        <v>564</v>
      </c>
      <c r="W334" s="1251" t="s">
        <v>290</v>
      </c>
      <c r="X334" s="1251" t="s">
        <v>1515</v>
      </c>
      <c r="Y334" s="1251">
        <v>304</v>
      </c>
    </row>
    <row r="335" spans="1:25" ht="12">
      <c r="A335" s="1251">
        <v>2019</v>
      </c>
      <c r="B335" s="1251">
        <v>25</v>
      </c>
      <c r="C335" s="1251">
        <v>200</v>
      </c>
      <c r="D335" s="1251" t="s">
        <v>1687</v>
      </c>
      <c r="E335" s="1251">
        <v>304610</v>
      </c>
      <c r="F335" s="1251" t="s">
        <v>1641</v>
      </c>
      <c r="G335" s="1252">
        <v>0</v>
      </c>
      <c r="H335" s="1252">
        <v>0</v>
      </c>
      <c r="I335" s="1252">
        <v>0</v>
      </c>
      <c r="J335" s="1252">
        <v>0</v>
      </c>
      <c r="K335" s="1252">
        <v>0</v>
      </c>
      <c r="L335" s="1252">
        <v>0</v>
      </c>
      <c r="M335" s="1252">
        <v>0</v>
      </c>
      <c r="N335" s="1252">
        <v>0</v>
      </c>
      <c r="O335" s="1252">
        <v>0</v>
      </c>
      <c r="P335" s="1252">
        <v>0</v>
      </c>
      <c r="Q335" s="1252">
        <v>0</v>
      </c>
      <c r="R335" s="1252">
        <v>0</v>
      </c>
      <c r="S335" s="1252">
        <v>0</v>
      </c>
      <c r="T335" s="1252">
        <v>0</v>
      </c>
      <c r="U335" s="1251" t="s">
        <v>116</v>
      </c>
      <c r="V335" s="1251" t="s">
        <v>564</v>
      </c>
      <c r="W335" s="1251" t="s">
        <v>290</v>
      </c>
      <c r="X335" s="1251" t="s">
        <v>1515</v>
      </c>
      <c r="Y335" s="1251">
        <v>304</v>
      </c>
    </row>
    <row r="336" spans="1:25" ht="12">
      <c r="A336" s="1251">
        <v>2019</v>
      </c>
      <c r="B336" s="1251">
        <v>25</v>
      </c>
      <c r="C336" s="1251">
        <v>200</v>
      </c>
      <c r="D336" s="1251" t="s">
        <v>1687</v>
      </c>
      <c r="E336" s="1251">
        <v>304630</v>
      </c>
      <c r="F336" s="1251" t="s">
        <v>1642</v>
      </c>
      <c r="G336" s="1252">
        <v>0</v>
      </c>
      <c r="H336" s="1252">
        <v>0</v>
      </c>
      <c r="I336" s="1252">
        <v>0</v>
      </c>
      <c r="J336" s="1252">
        <v>0</v>
      </c>
      <c r="K336" s="1252">
        <v>0</v>
      </c>
      <c r="L336" s="1252">
        <v>0</v>
      </c>
      <c r="M336" s="1252">
        <v>0</v>
      </c>
      <c r="N336" s="1252">
        <v>0</v>
      </c>
      <c r="O336" s="1252">
        <v>0</v>
      </c>
      <c r="P336" s="1252">
        <v>0</v>
      </c>
      <c r="Q336" s="1252">
        <v>0</v>
      </c>
      <c r="R336" s="1252">
        <v>0</v>
      </c>
      <c r="S336" s="1252">
        <v>0</v>
      </c>
      <c r="T336" s="1252">
        <v>0</v>
      </c>
      <c r="U336" s="1251" t="s">
        <v>116</v>
      </c>
      <c r="V336" s="1251" t="s">
        <v>564</v>
      </c>
      <c r="W336" s="1251" t="s">
        <v>290</v>
      </c>
      <c r="X336" s="1251" t="s">
        <v>1515</v>
      </c>
      <c r="Y336" s="1251">
        <v>304</v>
      </c>
    </row>
    <row r="337" spans="1:25" ht="12">
      <c r="A337" s="1251">
        <v>2019</v>
      </c>
      <c r="B337" s="1251">
        <v>25</v>
      </c>
      <c r="C337" s="1251">
        <v>200</v>
      </c>
      <c r="D337" s="1251" t="s">
        <v>1687</v>
      </c>
      <c r="E337" s="1251">
        <v>307000</v>
      </c>
      <c r="F337" s="1251" t="s">
        <v>1643</v>
      </c>
      <c r="G337" s="1252">
        <v>0</v>
      </c>
      <c r="H337" s="1252">
        <v>0</v>
      </c>
      <c r="I337" s="1252">
        <v>0</v>
      </c>
      <c r="J337" s="1252">
        <v>0</v>
      </c>
      <c r="K337" s="1252">
        <v>0</v>
      </c>
      <c r="L337" s="1252">
        <v>0</v>
      </c>
      <c r="M337" s="1252">
        <v>0</v>
      </c>
      <c r="N337" s="1252">
        <v>0</v>
      </c>
      <c r="O337" s="1252">
        <v>0</v>
      </c>
      <c r="P337" s="1252">
        <v>0</v>
      </c>
      <c r="Q337" s="1252">
        <v>0</v>
      </c>
      <c r="R337" s="1252">
        <v>0</v>
      </c>
      <c r="S337" s="1252">
        <v>0</v>
      </c>
      <c r="T337" s="1252">
        <v>0</v>
      </c>
      <c r="U337" s="1251" t="s">
        <v>116</v>
      </c>
      <c r="V337" s="1251" t="s">
        <v>564</v>
      </c>
      <c r="W337" s="1251" t="s">
        <v>290</v>
      </c>
      <c r="X337" s="1251" t="s">
        <v>1515</v>
      </c>
      <c r="Y337" s="1251">
        <v>307</v>
      </c>
    </row>
    <row r="338" spans="1:25" ht="12">
      <c r="A338" s="1251">
        <v>2019</v>
      </c>
      <c r="B338" s="1251">
        <v>25</v>
      </c>
      <c r="C338" s="1251">
        <v>200</v>
      </c>
      <c r="D338" s="1251" t="s">
        <v>1687</v>
      </c>
      <c r="E338" s="1251">
        <v>309000</v>
      </c>
      <c r="F338" s="1251" t="s">
        <v>1644</v>
      </c>
      <c r="G338" s="1252">
        <v>0</v>
      </c>
      <c r="H338" s="1252">
        <v>0</v>
      </c>
      <c r="I338" s="1252">
        <v>0</v>
      </c>
      <c r="J338" s="1252">
        <v>0</v>
      </c>
      <c r="K338" s="1252">
        <v>0</v>
      </c>
      <c r="L338" s="1252">
        <v>0</v>
      </c>
      <c r="M338" s="1252">
        <v>0</v>
      </c>
      <c r="N338" s="1252">
        <v>0</v>
      </c>
      <c r="O338" s="1252">
        <v>0</v>
      </c>
      <c r="P338" s="1252">
        <v>0</v>
      </c>
      <c r="Q338" s="1252">
        <v>0</v>
      </c>
      <c r="R338" s="1252">
        <v>0</v>
      </c>
      <c r="S338" s="1252">
        <v>0</v>
      </c>
      <c r="T338" s="1252">
        <v>0</v>
      </c>
      <c r="U338" s="1251" t="s">
        <v>116</v>
      </c>
      <c r="V338" s="1251" t="s">
        <v>564</v>
      </c>
      <c r="W338" s="1251" t="s">
        <v>290</v>
      </c>
      <c r="X338" s="1251" t="s">
        <v>1515</v>
      </c>
      <c r="Y338" s="1251">
        <v>309</v>
      </c>
    </row>
    <row r="339" spans="1:25" ht="12">
      <c r="A339" s="1251">
        <v>2019</v>
      </c>
      <c r="B339" s="1251">
        <v>25</v>
      </c>
      <c r="C339" s="1251">
        <v>200</v>
      </c>
      <c r="D339" s="1251" t="s">
        <v>1687</v>
      </c>
      <c r="E339" s="1251">
        <v>310000</v>
      </c>
      <c r="F339" s="1251" t="s">
        <v>1645</v>
      </c>
      <c r="G339" s="1252">
        <v>0</v>
      </c>
      <c r="H339" s="1252">
        <v>0</v>
      </c>
      <c r="I339" s="1252">
        <v>0</v>
      </c>
      <c r="J339" s="1252">
        <v>0</v>
      </c>
      <c r="K339" s="1252">
        <v>0</v>
      </c>
      <c r="L339" s="1252">
        <v>0</v>
      </c>
      <c r="M339" s="1252">
        <v>0</v>
      </c>
      <c r="N339" s="1252">
        <v>0</v>
      </c>
      <c r="O339" s="1252">
        <v>0</v>
      </c>
      <c r="P339" s="1252">
        <v>0</v>
      </c>
      <c r="Q339" s="1252">
        <v>0</v>
      </c>
      <c r="R339" s="1252">
        <v>0</v>
      </c>
      <c r="S339" s="1252">
        <v>0</v>
      </c>
      <c r="T339" s="1252">
        <v>0</v>
      </c>
      <c r="U339" s="1251" t="s">
        <v>116</v>
      </c>
      <c r="V339" s="1251" t="s">
        <v>564</v>
      </c>
      <c r="W339" s="1251" t="s">
        <v>290</v>
      </c>
      <c r="X339" s="1251" t="s">
        <v>1515</v>
      </c>
      <c r="Y339" s="1251">
        <v>310</v>
      </c>
    </row>
    <row r="340" spans="1:25" ht="12">
      <c r="A340" s="1251">
        <v>2019</v>
      </c>
      <c r="B340" s="1251">
        <v>25</v>
      </c>
      <c r="C340" s="1251">
        <v>200</v>
      </c>
      <c r="D340" s="1251" t="s">
        <v>1687</v>
      </c>
      <c r="E340" s="1251">
        <v>311000</v>
      </c>
      <c r="F340" s="1251" t="s">
        <v>1646</v>
      </c>
      <c r="G340" s="1252">
        <v>0</v>
      </c>
      <c r="H340" s="1252">
        <v>0</v>
      </c>
      <c r="I340" s="1252">
        <v>0</v>
      </c>
      <c r="J340" s="1252">
        <v>0</v>
      </c>
      <c r="K340" s="1252">
        <v>0</v>
      </c>
      <c r="L340" s="1252">
        <v>0</v>
      </c>
      <c r="M340" s="1252">
        <v>0</v>
      </c>
      <c r="N340" s="1252">
        <v>0</v>
      </c>
      <c r="O340" s="1252">
        <v>0</v>
      </c>
      <c r="P340" s="1252">
        <v>0</v>
      </c>
      <c r="Q340" s="1252">
        <v>0</v>
      </c>
      <c r="R340" s="1252">
        <v>0</v>
      </c>
      <c r="S340" s="1252">
        <v>0</v>
      </c>
      <c r="T340" s="1252">
        <v>0</v>
      </c>
      <c r="U340" s="1251" t="s">
        <v>116</v>
      </c>
      <c r="V340" s="1251" t="s">
        <v>564</v>
      </c>
      <c r="W340" s="1251" t="s">
        <v>290</v>
      </c>
      <c r="X340" s="1251" t="s">
        <v>1515</v>
      </c>
      <c r="Y340" s="1251">
        <v>311</v>
      </c>
    </row>
    <row r="341" spans="1:25" ht="12">
      <c r="A341" s="1251">
        <v>2019</v>
      </c>
      <c r="B341" s="1251">
        <v>25</v>
      </c>
      <c r="C341" s="1251">
        <v>200</v>
      </c>
      <c r="D341" s="1251" t="s">
        <v>1687</v>
      </c>
      <c r="E341" s="1251">
        <v>320000</v>
      </c>
      <c r="F341" s="1251" t="s">
        <v>1648</v>
      </c>
      <c r="G341" s="1252">
        <v>0</v>
      </c>
      <c r="H341" s="1252">
        <v>0</v>
      </c>
      <c r="I341" s="1252">
        <v>0</v>
      </c>
      <c r="J341" s="1252">
        <v>0</v>
      </c>
      <c r="K341" s="1252">
        <v>0</v>
      </c>
      <c r="L341" s="1252">
        <v>0</v>
      </c>
      <c r="M341" s="1252">
        <v>0</v>
      </c>
      <c r="N341" s="1252">
        <v>0</v>
      </c>
      <c r="O341" s="1252">
        <v>0</v>
      </c>
      <c r="P341" s="1252">
        <v>0</v>
      </c>
      <c r="Q341" s="1252">
        <v>0</v>
      </c>
      <c r="R341" s="1252">
        <v>0</v>
      </c>
      <c r="S341" s="1252">
        <v>0</v>
      </c>
      <c r="T341" s="1252">
        <v>0</v>
      </c>
      <c r="U341" s="1251" t="s">
        <v>116</v>
      </c>
      <c r="V341" s="1251" t="s">
        <v>564</v>
      </c>
      <c r="W341" s="1251" t="s">
        <v>290</v>
      </c>
      <c r="X341" s="1251" t="s">
        <v>1515</v>
      </c>
      <c r="Y341" s="1251">
        <v>320</v>
      </c>
    </row>
    <row r="342" spans="1:25" ht="12">
      <c r="A342" s="1251">
        <v>2019</v>
      </c>
      <c r="B342" s="1251">
        <v>25</v>
      </c>
      <c r="C342" s="1251">
        <v>200</v>
      </c>
      <c r="D342" s="1251" t="s">
        <v>1687</v>
      </c>
      <c r="E342" s="1251">
        <v>330000</v>
      </c>
      <c r="F342" s="1251" t="s">
        <v>1649</v>
      </c>
      <c r="G342" s="1252">
        <v>0</v>
      </c>
      <c r="H342" s="1252">
        <v>0</v>
      </c>
      <c r="I342" s="1252">
        <v>0</v>
      </c>
      <c r="J342" s="1252">
        <v>0</v>
      </c>
      <c r="K342" s="1252">
        <v>0</v>
      </c>
      <c r="L342" s="1252">
        <v>0</v>
      </c>
      <c r="M342" s="1252">
        <v>0</v>
      </c>
      <c r="N342" s="1252">
        <v>0</v>
      </c>
      <c r="O342" s="1252">
        <v>0</v>
      </c>
      <c r="P342" s="1252">
        <v>0</v>
      </c>
      <c r="Q342" s="1252">
        <v>0</v>
      </c>
      <c r="R342" s="1252">
        <v>0</v>
      </c>
      <c r="S342" s="1252">
        <v>0</v>
      </c>
      <c r="T342" s="1252">
        <v>0</v>
      </c>
      <c r="U342" s="1251" t="s">
        <v>116</v>
      </c>
      <c r="V342" s="1251" t="s">
        <v>564</v>
      </c>
      <c r="W342" s="1251" t="s">
        <v>290</v>
      </c>
      <c r="X342" s="1251" t="s">
        <v>1515</v>
      </c>
      <c r="Y342" s="1251">
        <v>330</v>
      </c>
    </row>
    <row r="343" spans="1:25" ht="12">
      <c r="A343" s="1251">
        <v>2019</v>
      </c>
      <c r="B343" s="1251">
        <v>25</v>
      </c>
      <c r="C343" s="1251">
        <v>200</v>
      </c>
      <c r="D343" s="1251" t="s">
        <v>1687</v>
      </c>
      <c r="E343" s="1251">
        <v>331000</v>
      </c>
      <c r="F343" s="1251" t="s">
        <v>1650</v>
      </c>
      <c r="G343" s="1252">
        <v>0</v>
      </c>
      <c r="H343" s="1252">
        <v>0</v>
      </c>
      <c r="I343" s="1252">
        <v>0</v>
      </c>
      <c r="J343" s="1252">
        <v>0</v>
      </c>
      <c r="K343" s="1252">
        <v>0</v>
      </c>
      <c r="L343" s="1252">
        <v>0</v>
      </c>
      <c r="M343" s="1252">
        <v>0</v>
      </c>
      <c r="N343" s="1252">
        <v>0</v>
      </c>
      <c r="O343" s="1252">
        <v>0</v>
      </c>
      <c r="P343" s="1252">
        <v>0</v>
      </c>
      <c r="Q343" s="1252">
        <v>0</v>
      </c>
      <c r="R343" s="1252">
        <v>0</v>
      </c>
      <c r="S343" s="1252">
        <v>0</v>
      </c>
      <c r="T343" s="1252">
        <v>0</v>
      </c>
      <c r="U343" s="1251" t="s">
        <v>116</v>
      </c>
      <c r="V343" s="1251" t="s">
        <v>564</v>
      </c>
      <c r="W343" s="1251" t="s">
        <v>290</v>
      </c>
      <c r="X343" s="1251" t="s">
        <v>1515</v>
      </c>
      <c r="Y343" s="1251">
        <v>331</v>
      </c>
    </row>
    <row r="344" spans="1:25" ht="12">
      <c r="A344" s="1251">
        <v>2019</v>
      </c>
      <c r="B344" s="1251">
        <v>25</v>
      </c>
      <c r="C344" s="1251">
        <v>200</v>
      </c>
      <c r="D344" s="1251" t="s">
        <v>1687</v>
      </c>
      <c r="E344" s="1251">
        <v>333000</v>
      </c>
      <c r="F344" s="1251" t="s">
        <v>1651</v>
      </c>
      <c r="G344" s="1252">
        <v>0</v>
      </c>
      <c r="H344" s="1252">
        <v>0</v>
      </c>
      <c r="I344" s="1252">
        <v>0</v>
      </c>
      <c r="J344" s="1252">
        <v>0</v>
      </c>
      <c r="K344" s="1252">
        <v>0</v>
      </c>
      <c r="L344" s="1252">
        <v>0</v>
      </c>
      <c r="M344" s="1252">
        <v>0</v>
      </c>
      <c r="N344" s="1252">
        <v>0</v>
      </c>
      <c r="O344" s="1252">
        <v>0</v>
      </c>
      <c r="P344" s="1252">
        <v>0</v>
      </c>
      <c r="Q344" s="1252">
        <v>0</v>
      </c>
      <c r="R344" s="1252">
        <v>0</v>
      </c>
      <c r="S344" s="1252">
        <v>0</v>
      </c>
      <c r="T344" s="1252">
        <v>0</v>
      </c>
      <c r="U344" s="1251" t="s">
        <v>116</v>
      </c>
      <c r="V344" s="1251" t="s">
        <v>564</v>
      </c>
      <c r="W344" s="1251" t="s">
        <v>290</v>
      </c>
      <c r="X344" s="1251" t="s">
        <v>1515</v>
      </c>
      <c r="Y344" s="1251">
        <v>333</v>
      </c>
    </row>
    <row r="345" spans="1:25" ht="12">
      <c r="A345" s="1251">
        <v>2019</v>
      </c>
      <c r="B345" s="1251">
        <v>25</v>
      </c>
      <c r="C345" s="1251">
        <v>200</v>
      </c>
      <c r="D345" s="1251" t="s">
        <v>1687</v>
      </c>
      <c r="E345" s="1251">
        <v>334400</v>
      </c>
      <c r="F345" s="1251" t="s">
        <v>1652</v>
      </c>
      <c r="G345" s="1252">
        <v>0</v>
      </c>
      <c r="H345" s="1252">
        <v>0</v>
      </c>
      <c r="I345" s="1252">
        <v>0</v>
      </c>
      <c r="J345" s="1252">
        <v>0</v>
      </c>
      <c r="K345" s="1252">
        <v>0</v>
      </c>
      <c r="L345" s="1252">
        <v>0</v>
      </c>
      <c r="M345" s="1252">
        <v>0</v>
      </c>
      <c r="N345" s="1252">
        <v>0</v>
      </c>
      <c r="O345" s="1252">
        <v>0</v>
      </c>
      <c r="P345" s="1252">
        <v>0</v>
      </c>
      <c r="Q345" s="1252">
        <v>0</v>
      </c>
      <c r="R345" s="1252">
        <v>0</v>
      </c>
      <c r="S345" s="1252">
        <v>0</v>
      </c>
      <c r="T345" s="1252">
        <v>0</v>
      </c>
      <c r="U345" s="1251" t="s">
        <v>116</v>
      </c>
      <c r="V345" s="1251" t="s">
        <v>564</v>
      </c>
      <c r="W345" s="1251" t="s">
        <v>290</v>
      </c>
      <c r="X345" s="1251" t="s">
        <v>1515</v>
      </c>
      <c r="Y345" s="1251">
        <v>334</v>
      </c>
    </row>
    <row r="346" spans="1:25" ht="12">
      <c r="A346" s="1251">
        <v>2019</v>
      </c>
      <c r="B346" s="1251">
        <v>25</v>
      </c>
      <c r="C346" s="1251">
        <v>200</v>
      </c>
      <c r="D346" s="1251" t="s">
        <v>1687</v>
      </c>
      <c r="E346" s="1251">
        <v>334700</v>
      </c>
      <c r="F346" s="1251" t="s">
        <v>1653</v>
      </c>
      <c r="G346" s="1252">
        <v>0</v>
      </c>
      <c r="H346" s="1252">
        <v>0</v>
      </c>
      <c r="I346" s="1252">
        <v>0</v>
      </c>
      <c r="J346" s="1252">
        <v>0</v>
      </c>
      <c r="K346" s="1252">
        <v>0</v>
      </c>
      <c r="L346" s="1252">
        <v>0</v>
      </c>
      <c r="M346" s="1252">
        <v>0</v>
      </c>
      <c r="N346" s="1252">
        <v>0</v>
      </c>
      <c r="O346" s="1252">
        <v>0</v>
      </c>
      <c r="P346" s="1252">
        <v>0</v>
      </c>
      <c r="Q346" s="1252">
        <v>0</v>
      </c>
      <c r="R346" s="1252">
        <v>0</v>
      </c>
      <c r="S346" s="1252">
        <v>0</v>
      </c>
      <c r="T346" s="1252">
        <v>0</v>
      </c>
      <c r="U346" s="1251" t="s">
        <v>116</v>
      </c>
      <c r="V346" s="1251" t="s">
        <v>564</v>
      </c>
      <c r="W346" s="1251" t="s">
        <v>290</v>
      </c>
      <c r="X346" s="1251" t="s">
        <v>1515</v>
      </c>
      <c r="Y346" s="1251">
        <v>334</v>
      </c>
    </row>
    <row r="347" spans="1:25" ht="12">
      <c r="A347" s="1251">
        <v>2019</v>
      </c>
      <c r="B347" s="1251">
        <v>25</v>
      </c>
      <c r="C347" s="1251">
        <v>200</v>
      </c>
      <c r="D347" s="1251" t="s">
        <v>1687</v>
      </c>
      <c r="E347" s="1251">
        <v>334800</v>
      </c>
      <c r="F347" s="1251" t="s">
        <v>1654</v>
      </c>
      <c r="G347" s="1252">
        <v>0</v>
      </c>
      <c r="H347" s="1252">
        <v>0</v>
      </c>
      <c r="I347" s="1252">
        <v>0</v>
      </c>
      <c r="J347" s="1252">
        <v>0</v>
      </c>
      <c r="K347" s="1252">
        <v>0</v>
      </c>
      <c r="L347" s="1252">
        <v>0</v>
      </c>
      <c r="M347" s="1252">
        <v>0</v>
      </c>
      <c r="N347" s="1252">
        <v>0</v>
      </c>
      <c r="O347" s="1252">
        <v>0</v>
      </c>
      <c r="P347" s="1252">
        <v>0</v>
      </c>
      <c r="Q347" s="1252">
        <v>0</v>
      </c>
      <c r="R347" s="1252">
        <v>0</v>
      </c>
      <c r="S347" s="1252">
        <v>0</v>
      </c>
      <c r="T347" s="1252">
        <v>0</v>
      </c>
      <c r="U347" s="1251" t="s">
        <v>116</v>
      </c>
      <c r="V347" s="1251" t="s">
        <v>564</v>
      </c>
      <c r="W347" s="1251" t="s">
        <v>290</v>
      </c>
      <c r="X347" s="1251" t="s">
        <v>1515</v>
      </c>
      <c r="Y347" s="1251">
        <v>334</v>
      </c>
    </row>
    <row r="348" spans="1:25" ht="12">
      <c r="A348" s="1251">
        <v>2019</v>
      </c>
      <c r="B348" s="1251">
        <v>25</v>
      </c>
      <c r="C348" s="1251">
        <v>200</v>
      </c>
      <c r="D348" s="1251" t="s">
        <v>1687</v>
      </c>
      <c r="E348" s="1251">
        <v>334900</v>
      </c>
      <c r="F348" s="1251" t="s">
        <v>1655</v>
      </c>
      <c r="G348" s="1252">
        <v>0</v>
      </c>
      <c r="H348" s="1252">
        <v>0</v>
      </c>
      <c r="I348" s="1252">
        <v>0</v>
      </c>
      <c r="J348" s="1252">
        <v>0</v>
      </c>
      <c r="K348" s="1252">
        <v>0</v>
      </c>
      <c r="L348" s="1252">
        <v>0</v>
      </c>
      <c r="M348" s="1252">
        <v>0</v>
      </c>
      <c r="N348" s="1252">
        <v>0</v>
      </c>
      <c r="O348" s="1252">
        <v>0</v>
      </c>
      <c r="P348" s="1252">
        <v>0</v>
      </c>
      <c r="Q348" s="1252">
        <v>0</v>
      </c>
      <c r="R348" s="1252">
        <v>0</v>
      </c>
      <c r="S348" s="1252">
        <v>0</v>
      </c>
      <c r="T348" s="1252">
        <v>0</v>
      </c>
      <c r="U348" s="1251" t="s">
        <v>116</v>
      </c>
      <c r="V348" s="1251" t="s">
        <v>564</v>
      </c>
      <c r="W348" s="1251" t="s">
        <v>290</v>
      </c>
      <c r="X348" s="1251" t="s">
        <v>1515</v>
      </c>
      <c r="Y348" s="1251">
        <v>334</v>
      </c>
    </row>
    <row r="349" spans="1:25" ht="12">
      <c r="A349" s="1251">
        <v>2019</v>
      </c>
      <c r="B349" s="1251">
        <v>25</v>
      </c>
      <c r="C349" s="1251">
        <v>200</v>
      </c>
      <c r="D349" s="1251" t="s">
        <v>1687</v>
      </c>
      <c r="E349" s="1251">
        <v>335000</v>
      </c>
      <c r="F349" s="1251" t="s">
        <v>1656</v>
      </c>
      <c r="G349" s="1252">
        <v>0</v>
      </c>
      <c r="H349" s="1252">
        <v>0</v>
      </c>
      <c r="I349" s="1252">
        <v>0</v>
      </c>
      <c r="J349" s="1252">
        <v>0</v>
      </c>
      <c r="K349" s="1252">
        <v>0</v>
      </c>
      <c r="L349" s="1252">
        <v>0</v>
      </c>
      <c r="M349" s="1252">
        <v>0</v>
      </c>
      <c r="N349" s="1252">
        <v>0</v>
      </c>
      <c r="O349" s="1252">
        <v>0</v>
      </c>
      <c r="P349" s="1252">
        <v>0</v>
      </c>
      <c r="Q349" s="1252">
        <v>0</v>
      </c>
      <c r="R349" s="1252">
        <v>0</v>
      </c>
      <c r="S349" s="1252">
        <v>0</v>
      </c>
      <c r="T349" s="1252">
        <v>0</v>
      </c>
      <c r="U349" s="1251" t="s">
        <v>116</v>
      </c>
      <c r="V349" s="1251" t="s">
        <v>564</v>
      </c>
      <c r="W349" s="1251" t="s">
        <v>290</v>
      </c>
      <c r="X349" s="1251" t="s">
        <v>1515</v>
      </c>
      <c r="Y349" s="1251">
        <v>335</v>
      </c>
    </row>
    <row r="350" spans="1:25" ht="12">
      <c r="A350" s="1251">
        <v>2019</v>
      </c>
      <c r="B350" s="1251">
        <v>25</v>
      </c>
      <c r="C350" s="1251">
        <v>200</v>
      </c>
      <c r="D350" s="1251" t="s">
        <v>1687</v>
      </c>
      <c r="E350" s="1251">
        <v>336000</v>
      </c>
      <c r="F350" s="1251" t="s">
        <v>1657</v>
      </c>
      <c r="G350" s="1252">
        <v>0</v>
      </c>
      <c r="H350" s="1252">
        <v>0</v>
      </c>
      <c r="I350" s="1252">
        <v>0</v>
      </c>
      <c r="J350" s="1252">
        <v>0</v>
      </c>
      <c r="K350" s="1252">
        <v>0</v>
      </c>
      <c r="L350" s="1252">
        <v>0</v>
      </c>
      <c r="M350" s="1252">
        <v>0</v>
      </c>
      <c r="N350" s="1252">
        <v>0</v>
      </c>
      <c r="O350" s="1252">
        <v>0</v>
      </c>
      <c r="P350" s="1252">
        <v>0</v>
      </c>
      <c r="Q350" s="1252">
        <v>0</v>
      </c>
      <c r="R350" s="1252">
        <v>0</v>
      </c>
      <c r="S350" s="1252">
        <v>0</v>
      </c>
      <c r="T350" s="1252">
        <v>0</v>
      </c>
      <c r="U350" s="1251" t="s">
        <v>116</v>
      </c>
      <c r="V350" s="1251" t="s">
        <v>564</v>
      </c>
      <c r="W350" s="1251" t="s">
        <v>290</v>
      </c>
      <c r="X350" s="1251" t="s">
        <v>1515</v>
      </c>
      <c r="Y350" s="1251">
        <v>336</v>
      </c>
    </row>
    <row r="351" spans="1:25" ht="12">
      <c r="A351" s="1251">
        <v>2019</v>
      </c>
      <c r="B351" s="1251">
        <v>25</v>
      </c>
      <c r="C351" s="1251">
        <v>200</v>
      </c>
      <c r="D351" s="1251" t="s">
        <v>1687</v>
      </c>
      <c r="E351" s="1251">
        <v>339200</v>
      </c>
      <c r="F351" s="1251" t="s">
        <v>1658</v>
      </c>
      <c r="G351" s="1252">
        <v>0</v>
      </c>
      <c r="H351" s="1252">
        <v>0</v>
      </c>
      <c r="I351" s="1252">
        <v>0</v>
      </c>
      <c r="J351" s="1252">
        <v>0</v>
      </c>
      <c r="K351" s="1252">
        <v>0</v>
      </c>
      <c r="L351" s="1252">
        <v>0</v>
      </c>
      <c r="M351" s="1252">
        <v>0</v>
      </c>
      <c r="N351" s="1252">
        <v>0</v>
      </c>
      <c r="O351" s="1252">
        <v>0</v>
      </c>
      <c r="P351" s="1252">
        <v>0</v>
      </c>
      <c r="Q351" s="1252">
        <v>0</v>
      </c>
      <c r="R351" s="1252">
        <v>0</v>
      </c>
      <c r="S351" s="1252">
        <v>0</v>
      </c>
      <c r="T351" s="1252">
        <v>0</v>
      </c>
      <c r="U351" s="1251" t="s">
        <v>116</v>
      </c>
      <c r="V351" s="1251" t="s">
        <v>564</v>
      </c>
      <c r="W351" s="1251" t="s">
        <v>290</v>
      </c>
      <c r="X351" s="1251" t="s">
        <v>1515</v>
      </c>
      <c r="Y351" s="1251">
        <v>339</v>
      </c>
    </row>
    <row r="352" spans="1:25" ht="12">
      <c r="A352" s="1251">
        <v>2019</v>
      </c>
      <c r="B352" s="1251">
        <v>25</v>
      </c>
      <c r="C352" s="1251">
        <v>200</v>
      </c>
      <c r="D352" s="1251" t="s">
        <v>1687</v>
      </c>
      <c r="E352" s="1251">
        <v>339400</v>
      </c>
      <c r="F352" s="1251" t="s">
        <v>1659</v>
      </c>
      <c r="G352" s="1252">
        <v>0</v>
      </c>
      <c r="H352" s="1252">
        <v>0</v>
      </c>
      <c r="I352" s="1252">
        <v>0</v>
      </c>
      <c r="J352" s="1252">
        <v>0</v>
      </c>
      <c r="K352" s="1252">
        <v>0</v>
      </c>
      <c r="L352" s="1252">
        <v>0</v>
      </c>
      <c r="M352" s="1252">
        <v>0</v>
      </c>
      <c r="N352" s="1252">
        <v>0</v>
      </c>
      <c r="O352" s="1252">
        <v>0</v>
      </c>
      <c r="P352" s="1252">
        <v>0</v>
      </c>
      <c r="Q352" s="1252">
        <v>0</v>
      </c>
      <c r="R352" s="1252">
        <v>0</v>
      </c>
      <c r="S352" s="1252">
        <v>0</v>
      </c>
      <c r="T352" s="1252">
        <v>0</v>
      </c>
      <c r="U352" s="1251" t="s">
        <v>116</v>
      </c>
      <c r="V352" s="1251" t="s">
        <v>564</v>
      </c>
      <c r="W352" s="1251" t="s">
        <v>290</v>
      </c>
      <c r="X352" s="1251" t="s">
        <v>1515</v>
      </c>
      <c r="Y352" s="1251">
        <v>339</v>
      </c>
    </row>
    <row r="353" spans="1:25" ht="12">
      <c r="A353" s="1251">
        <v>2019</v>
      </c>
      <c r="B353" s="1251">
        <v>25</v>
      </c>
      <c r="C353" s="1251">
        <v>200</v>
      </c>
      <c r="D353" s="1251" t="s">
        <v>1687</v>
      </c>
      <c r="E353" s="1251">
        <v>340000</v>
      </c>
      <c r="F353" s="1251" t="s">
        <v>1660</v>
      </c>
      <c r="G353" s="1252">
        <v>0</v>
      </c>
      <c r="H353" s="1252">
        <v>0</v>
      </c>
      <c r="I353" s="1252">
        <v>0</v>
      </c>
      <c r="J353" s="1252">
        <v>0</v>
      </c>
      <c r="K353" s="1252">
        <v>0</v>
      </c>
      <c r="L353" s="1252">
        <v>0</v>
      </c>
      <c r="M353" s="1252">
        <v>0</v>
      </c>
      <c r="N353" s="1252">
        <v>0</v>
      </c>
      <c r="O353" s="1252">
        <v>0</v>
      </c>
      <c r="P353" s="1252">
        <v>0</v>
      </c>
      <c r="Q353" s="1252">
        <v>0</v>
      </c>
      <c r="R353" s="1252">
        <v>0</v>
      </c>
      <c r="S353" s="1252">
        <v>0</v>
      </c>
      <c r="T353" s="1252">
        <v>0</v>
      </c>
      <c r="U353" s="1251" t="s">
        <v>116</v>
      </c>
      <c r="V353" s="1251" t="s">
        <v>564</v>
      </c>
      <c r="W353" s="1251" t="s">
        <v>290</v>
      </c>
      <c r="X353" s="1251" t="s">
        <v>1515</v>
      </c>
      <c r="Y353" s="1251">
        <v>340</v>
      </c>
    </row>
    <row r="354" spans="1:25" ht="12">
      <c r="A354" s="1251">
        <v>2019</v>
      </c>
      <c r="B354" s="1251">
        <v>25</v>
      </c>
      <c r="C354" s="1251">
        <v>200</v>
      </c>
      <c r="D354" s="1251" t="s">
        <v>1687</v>
      </c>
      <c r="E354" s="1251">
        <v>340100</v>
      </c>
      <c r="F354" s="1251" t="s">
        <v>1704</v>
      </c>
      <c r="G354" s="1252">
        <v>0</v>
      </c>
      <c r="H354" s="1252">
        <v>0</v>
      </c>
      <c r="I354" s="1252">
        <v>0</v>
      </c>
      <c r="J354" s="1252">
        <v>0</v>
      </c>
      <c r="K354" s="1252">
        <v>0</v>
      </c>
      <c r="L354" s="1252">
        <v>0</v>
      </c>
      <c r="M354" s="1252">
        <v>0</v>
      </c>
      <c r="N354" s="1252">
        <v>0</v>
      </c>
      <c r="O354" s="1252">
        <v>0</v>
      </c>
      <c r="P354" s="1252">
        <v>0</v>
      </c>
      <c r="Q354" s="1252">
        <v>0</v>
      </c>
      <c r="R354" s="1252">
        <v>0</v>
      </c>
      <c r="S354" s="1252">
        <v>0</v>
      </c>
      <c r="T354" s="1252">
        <v>0</v>
      </c>
      <c r="U354" s="1251" t="s">
        <v>116</v>
      </c>
      <c r="V354" s="1251" t="s">
        <v>564</v>
      </c>
      <c r="W354" s="1251" t="s">
        <v>290</v>
      </c>
      <c r="X354" s="1251" t="s">
        <v>1515</v>
      </c>
      <c r="Y354" s="1251">
        <v>340</v>
      </c>
    </row>
    <row r="355" spans="1:25" ht="12">
      <c r="A355" s="1251">
        <v>2019</v>
      </c>
      <c r="B355" s="1251">
        <v>25</v>
      </c>
      <c r="C355" s="1251">
        <v>200</v>
      </c>
      <c r="D355" s="1251" t="s">
        <v>1687</v>
      </c>
      <c r="E355" s="1251">
        <v>341100</v>
      </c>
      <c r="F355" s="1251" t="s">
        <v>1661</v>
      </c>
      <c r="G355" s="1252">
        <v>0</v>
      </c>
      <c r="H355" s="1252">
        <v>0</v>
      </c>
      <c r="I355" s="1252">
        <v>0</v>
      </c>
      <c r="J355" s="1252">
        <v>0</v>
      </c>
      <c r="K355" s="1252">
        <v>0</v>
      </c>
      <c r="L355" s="1252">
        <v>0</v>
      </c>
      <c r="M355" s="1252">
        <v>0</v>
      </c>
      <c r="N355" s="1252">
        <v>0</v>
      </c>
      <c r="O355" s="1252">
        <v>0</v>
      </c>
      <c r="P355" s="1252">
        <v>0</v>
      </c>
      <c r="Q355" s="1252">
        <v>0</v>
      </c>
      <c r="R355" s="1252">
        <v>0</v>
      </c>
      <c r="S355" s="1252">
        <v>0</v>
      </c>
      <c r="T355" s="1252">
        <v>0</v>
      </c>
      <c r="U355" s="1251" t="s">
        <v>116</v>
      </c>
      <c r="V355" s="1251" t="s">
        <v>564</v>
      </c>
      <c r="W355" s="1251" t="s">
        <v>290</v>
      </c>
      <c r="X355" s="1251" t="s">
        <v>1515</v>
      </c>
      <c r="Y355" s="1251">
        <v>341</v>
      </c>
    </row>
    <row r="356" spans="1:25" ht="12">
      <c r="A356" s="1251">
        <v>2019</v>
      </c>
      <c r="B356" s="1251">
        <v>25</v>
      </c>
      <c r="C356" s="1251">
        <v>200</v>
      </c>
      <c r="D356" s="1251" t="s">
        <v>1687</v>
      </c>
      <c r="E356" s="1251">
        <v>342000</v>
      </c>
      <c r="F356" s="1251" t="s">
        <v>1662</v>
      </c>
      <c r="G356" s="1252">
        <v>0</v>
      </c>
      <c r="H356" s="1252">
        <v>0</v>
      </c>
      <c r="I356" s="1252">
        <v>0</v>
      </c>
      <c r="J356" s="1252">
        <v>0</v>
      </c>
      <c r="K356" s="1252">
        <v>0</v>
      </c>
      <c r="L356" s="1252">
        <v>0</v>
      </c>
      <c r="M356" s="1252">
        <v>0</v>
      </c>
      <c r="N356" s="1252">
        <v>0</v>
      </c>
      <c r="O356" s="1252">
        <v>0</v>
      </c>
      <c r="P356" s="1252">
        <v>0</v>
      </c>
      <c r="Q356" s="1252">
        <v>0</v>
      </c>
      <c r="R356" s="1252">
        <v>0</v>
      </c>
      <c r="S356" s="1252">
        <v>0</v>
      </c>
      <c r="T356" s="1252">
        <v>0</v>
      </c>
      <c r="U356" s="1251" t="s">
        <v>116</v>
      </c>
      <c r="V356" s="1251" t="s">
        <v>564</v>
      </c>
      <c r="W356" s="1251" t="s">
        <v>290</v>
      </c>
      <c r="X356" s="1251" t="s">
        <v>1515</v>
      </c>
      <c r="Y356" s="1251">
        <v>342</v>
      </c>
    </row>
    <row r="357" spans="1:25" ht="12">
      <c r="A357" s="1251">
        <v>2019</v>
      </c>
      <c r="B357" s="1251">
        <v>25</v>
      </c>
      <c r="C357" s="1251">
        <v>200</v>
      </c>
      <c r="D357" s="1251" t="s">
        <v>1687</v>
      </c>
      <c r="E357" s="1251">
        <v>343000</v>
      </c>
      <c r="F357" s="1251" t="s">
        <v>1663</v>
      </c>
      <c r="G357" s="1252">
        <v>0</v>
      </c>
      <c r="H357" s="1252">
        <v>0</v>
      </c>
      <c r="I357" s="1252">
        <v>0</v>
      </c>
      <c r="J357" s="1252">
        <v>0</v>
      </c>
      <c r="K357" s="1252">
        <v>0</v>
      </c>
      <c r="L357" s="1252">
        <v>0</v>
      </c>
      <c r="M357" s="1252">
        <v>0</v>
      </c>
      <c r="N357" s="1252">
        <v>0</v>
      </c>
      <c r="O357" s="1252">
        <v>0</v>
      </c>
      <c r="P357" s="1252">
        <v>0</v>
      </c>
      <c r="Q357" s="1252">
        <v>0</v>
      </c>
      <c r="R357" s="1252">
        <v>0</v>
      </c>
      <c r="S357" s="1252">
        <v>0</v>
      </c>
      <c r="T357" s="1252">
        <v>0</v>
      </c>
      <c r="U357" s="1251" t="s">
        <v>116</v>
      </c>
      <c r="V357" s="1251" t="s">
        <v>564</v>
      </c>
      <c r="W357" s="1251" t="s">
        <v>290</v>
      </c>
      <c r="X357" s="1251" t="s">
        <v>1515</v>
      </c>
      <c r="Y357" s="1251">
        <v>343</v>
      </c>
    </row>
    <row r="358" spans="1:25" ht="12">
      <c r="A358" s="1251">
        <v>2019</v>
      </c>
      <c r="B358" s="1251">
        <v>25</v>
      </c>
      <c r="C358" s="1251">
        <v>200</v>
      </c>
      <c r="D358" s="1251" t="s">
        <v>1687</v>
      </c>
      <c r="E358" s="1251">
        <v>343200</v>
      </c>
      <c r="F358" s="1251" t="s">
        <v>1664</v>
      </c>
      <c r="G358" s="1252">
        <v>0</v>
      </c>
      <c r="H358" s="1252">
        <v>0</v>
      </c>
      <c r="I358" s="1252">
        <v>0</v>
      </c>
      <c r="J358" s="1252">
        <v>0</v>
      </c>
      <c r="K358" s="1252">
        <v>0</v>
      </c>
      <c r="L358" s="1252">
        <v>0</v>
      </c>
      <c r="M358" s="1252">
        <v>0</v>
      </c>
      <c r="N358" s="1252">
        <v>0</v>
      </c>
      <c r="O358" s="1252">
        <v>0</v>
      </c>
      <c r="P358" s="1252">
        <v>0</v>
      </c>
      <c r="Q358" s="1252">
        <v>0</v>
      </c>
      <c r="R358" s="1252">
        <v>0</v>
      </c>
      <c r="S358" s="1252">
        <v>0</v>
      </c>
      <c r="T358" s="1252">
        <v>0</v>
      </c>
      <c r="U358" s="1251" t="s">
        <v>116</v>
      </c>
      <c r="V358" s="1251" t="s">
        <v>564</v>
      </c>
      <c r="W358" s="1251" t="s">
        <v>290</v>
      </c>
      <c r="X358" s="1251" t="s">
        <v>1515</v>
      </c>
      <c r="Y358" s="1251">
        <v>343</v>
      </c>
    </row>
    <row r="359" spans="1:25" ht="12">
      <c r="A359" s="1251">
        <v>2019</v>
      </c>
      <c r="B359" s="1251">
        <v>25</v>
      </c>
      <c r="C359" s="1251">
        <v>200</v>
      </c>
      <c r="D359" s="1251" t="s">
        <v>1687</v>
      </c>
      <c r="E359" s="1251">
        <v>344000</v>
      </c>
      <c r="F359" s="1251" t="s">
        <v>1665</v>
      </c>
      <c r="G359" s="1252">
        <v>0</v>
      </c>
      <c r="H359" s="1252">
        <v>0</v>
      </c>
      <c r="I359" s="1252">
        <v>0</v>
      </c>
      <c r="J359" s="1252">
        <v>0</v>
      </c>
      <c r="K359" s="1252">
        <v>0</v>
      </c>
      <c r="L359" s="1252">
        <v>0</v>
      </c>
      <c r="M359" s="1252">
        <v>0</v>
      </c>
      <c r="N359" s="1252">
        <v>0</v>
      </c>
      <c r="O359" s="1252">
        <v>0</v>
      </c>
      <c r="P359" s="1252">
        <v>0</v>
      </c>
      <c r="Q359" s="1252">
        <v>0</v>
      </c>
      <c r="R359" s="1252">
        <v>0</v>
      </c>
      <c r="S359" s="1252">
        <v>0</v>
      </c>
      <c r="T359" s="1252">
        <v>0</v>
      </c>
      <c r="U359" s="1251" t="s">
        <v>116</v>
      </c>
      <c r="V359" s="1251" t="s">
        <v>564</v>
      </c>
      <c r="W359" s="1251" t="s">
        <v>290</v>
      </c>
      <c r="X359" s="1251" t="s">
        <v>1515</v>
      </c>
      <c r="Y359" s="1251">
        <v>344</v>
      </c>
    </row>
    <row r="360" spans="1:25" ht="12">
      <c r="A360" s="1251">
        <v>2019</v>
      </c>
      <c r="B360" s="1251">
        <v>25</v>
      </c>
      <c r="C360" s="1251">
        <v>200</v>
      </c>
      <c r="D360" s="1251" t="s">
        <v>1687</v>
      </c>
      <c r="E360" s="1251">
        <v>345000</v>
      </c>
      <c r="F360" s="1251" t="s">
        <v>1666</v>
      </c>
      <c r="G360" s="1252">
        <v>0</v>
      </c>
      <c r="H360" s="1252">
        <v>0</v>
      </c>
      <c r="I360" s="1252">
        <v>0</v>
      </c>
      <c r="J360" s="1252">
        <v>0</v>
      </c>
      <c r="K360" s="1252">
        <v>0</v>
      </c>
      <c r="L360" s="1252">
        <v>0</v>
      </c>
      <c r="M360" s="1252">
        <v>0</v>
      </c>
      <c r="N360" s="1252">
        <v>0</v>
      </c>
      <c r="O360" s="1252">
        <v>0</v>
      </c>
      <c r="P360" s="1252">
        <v>0</v>
      </c>
      <c r="Q360" s="1252">
        <v>0</v>
      </c>
      <c r="R360" s="1252">
        <v>0</v>
      </c>
      <c r="S360" s="1252">
        <v>0</v>
      </c>
      <c r="T360" s="1252">
        <v>0</v>
      </c>
      <c r="U360" s="1251" t="s">
        <v>116</v>
      </c>
      <c r="V360" s="1251" t="s">
        <v>564</v>
      </c>
      <c r="W360" s="1251" t="s">
        <v>290</v>
      </c>
      <c r="X360" s="1251" t="s">
        <v>1515</v>
      </c>
      <c r="Y360" s="1251">
        <v>345</v>
      </c>
    </row>
    <row r="361" spans="1:25" ht="12">
      <c r="A361" s="1251">
        <v>2019</v>
      </c>
      <c r="B361" s="1251">
        <v>25</v>
      </c>
      <c r="C361" s="1251">
        <v>200</v>
      </c>
      <c r="D361" s="1251" t="s">
        <v>1687</v>
      </c>
      <c r="E361" s="1251">
        <v>346000</v>
      </c>
      <c r="F361" s="1251" t="s">
        <v>1667</v>
      </c>
      <c r="G361" s="1252">
        <v>0</v>
      </c>
      <c r="H361" s="1252">
        <v>0</v>
      </c>
      <c r="I361" s="1252">
        <v>0</v>
      </c>
      <c r="J361" s="1252">
        <v>0</v>
      </c>
      <c r="K361" s="1252">
        <v>0</v>
      </c>
      <c r="L361" s="1252">
        <v>0</v>
      </c>
      <c r="M361" s="1252">
        <v>0</v>
      </c>
      <c r="N361" s="1252">
        <v>0</v>
      </c>
      <c r="O361" s="1252">
        <v>0</v>
      </c>
      <c r="P361" s="1252">
        <v>0</v>
      </c>
      <c r="Q361" s="1252">
        <v>0</v>
      </c>
      <c r="R361" s="1252">
        <v>0</v>
      </c>
      <c r="S361" s="1252">
        <v>0</v>
      </c>
      <c r="T361" s="1252">
        <v>0</v>
      </c>
      <c r="U361" s="1251" t="s">
        <v>116</v>
      </c>
      <c r="V361" s="1251" t="s">
        <v>564</v>
      </c>
      <c r="W361" s="1251" t="s">
        <v>290</v>
      </c>
      <c r="X361" s="1251" t="s">
        <v>1515</v>
      </c>
      <c r="Y361" s="1251">
        <v>346</v>
      </c>
    </row>
    <row r="362" spans="1:25" ht="12">
      <c r="A362" s="1251">
        <v>2019</v>
      </c>
      <c r="B362" s="1251">
        <v>25</v>
      </c>
      <c r="C362" s="1251">
        <v>200</v>
      </c>
      <c r="D362" s="1251" t="s">
        <v>1687</v>
      </c>
      <c r="E362" s="1251">
        <v>347000</v>
      </c>
      <c r="F362" s="1251" t="s">
        <v>1668</v>
      </c>
      <c r="G362" s="1252">
        <v>0</v>
      </c>
      <c r="H362" s="1252">
        <v>0</v>
      </c>
      <c r="I362" s="1252">
        <v>0</v>
      </c>
      <c r="J362" s="1252">
        <v>0</v>
      </c>
      <c r="K362" s="1252">
        <v>0</v>
      </c>
      <c r="L362" s="1252">
        <v>0</v>
      </c>
      <c r="M362" s="1252">
        <v>0</v>
      </c>
      <c r="N362" s="1252">
        <v>0</v>
      </c>
      <c r="O362" s="1252">
        <v>0</v>
      </c>
      <c r="P362" s="1252">
        <v>0</v>
      </c>
      <c r="Q362" s="1252">
        <v>0</v>
      </c>
      <c r="R362" s="1252">
        <v>0</v>
      </c>
      <c r="S362" s="1252">
        <v>0</v>
      </c>
      <c r="T362" s="1252">
        <v>0</v>
      </c>
      <c r="U362" s="1251" t="s">
        <v>116</v>
      </c>
      <c r="V362" s="1251" t="s">
        <v>564</v>
      </c>
      <c r="W362" s="1251" t="s">
        <v>290</v>
      </c>
      <c r="X362" s="1251" t="s">
        <v>1515</v>
      </c>
      <c r="Y362" s="1251">
        <v>347</v>
      </c>
    </row>
    <row r="363" spans="1:25" ht="12">
      <c r="A363" s="1251">
        <v>2019</v>
      </c>
      <c r="B363" s="1251">
        <v>25</v>
      </c>
      <c r="C363" s="1251">
        <v>200</v>
      </c>
      <c r="D363" s="1251" t="s">
        <v>1687</v>
      </c>
      <c r="E363" s="1251">
        <v>348000</v>
      </c>
      <c r="F363" s="1251" t="s">
        <v>1669</v>
      </c>
      <c r="G363" s="1252">
        <v>0</v>
      </c>
      <c r="H363" s="1252">
        <v>0</v>
      </c>
      <c r="I363" s="1252">
        <v>0</v>
      </c>
      <c r="J363" s="1252">
        <v>0</v>
      </c>
      <c r="K363" s="1252">
        <v>0</v>
      </c>
      <c r="L363" s="1252">
        <v>0</v>
      </c>
      <c r="M363" s="1252">
        <v>0</v>
      </c>
      <c r="N363" s="1252">
        <v>0</v>
      </c>
      <c r="O363" s="1252">
        <v>0</v>
      </c>
      <c r="P363" s="1252">
        <v>0</v>
      </c>
      <c r="Q363" s="1252">
        <v>0</v>
      </c>
      <c r="R363" s="1252">
        <v>0</v>
      </c>
      <c r="S363" s="1252">
        <v>0</v>
      </c>
      <c r="T363" s="1252">
        <v>0</v>
      </c>
      <c r="U363" s="1251" t="s">
        <v>116</v>
      </c>
      <c r="V363" s="1251" t="s">
        <v>564</v>
      </c>
      <c r="W363" s="1251" t="s">
        <v>290</v>
      </c>
      <c r="X363" s="1251" t="s">
        <v>1515</v>
      </c>
      <c r="Y363" s="1251">
        <v>348</v>
      </c>
    </row>
    <row r="364" spans="1:25" ht="12">
      <c r="A364" s="1251">
        <v>2019</v>
      </c>
      <c r="B364" s="1251">
        <v>25</v>
      </c>
      <c r="C364" s="1251">
        <v>200</v>
      </c>
      <c r="D364" s="1251" t="s">
        <v>1687</v>
      </c>
      <c r="E364" s="1251">
        <v>393000</v>
      </c>
      <c r="F364" s="1251" t="s">
        <v>1670</v>
      </c>
      <c r="G364" s="1252">
        <v>0</v>
      </c>
      <c r="H364" s="1252">
        <v>0</v>
      </c>
      <c r="I364" s="1252">
        <v>0</v>
      </c>
      <c r="J364" s="1252">
        <v>0</v>
      </c>
      <c r="K364" s="1252">
        <v>0</v>
      </c>
      <c r="L364" s="1252">
        <v>0</v>
      </c>
      <c r="M364" s="1252">
        <v>0</v>
      </c>
      <c r="N364" s="1252">
        <v>0</v>
      </c>
      <c r="O364" s="1252">
        <v>0</v>
      </c>
      <c r="P364" s="1252">
        <v>0</v>
      </c>
      <c r="Q364" s="1252">
        <v>0</v>
      </c>
      <c r="R364" s="1252">
        <v>0</v>
      </c>
      <c r="S364" s="1252">
        <v>0</v>
      </c>
      <c r="T364" s="1252">
        <v>0</v>
      </c>
      <c r="U364" s="1251" t="s">
        <v>116</v>
      </c>
      <c r="V364" s="1251" t="s">
        <v>564</v>
      </c>
      <c r="W364" s="1251" t="s">
        <v>290</v>
      </c>
      <c r="X364" s="1251" t="s">
        <v>1515</v>
      </c>
      <c r="Y364" s="1251">
        <v>393</v>
      </c>
    </row>
    <row r="365" spans="1:25" ht="12">
      <c r="A365" s="1251">
        <v>2019</v>
      </c>
      <c r="B365" s="1251">
        <v>25</v>
      </c>
      <c r="C365" s="1251">
        <v>300</v>
      </c>
      <c r="D365" s="1251" t="s">
        <v>1705</v>
      </c>
      <c r="E365" s="1251">
        <v>104000</v>
      </c>
      <c r="F365" s="1251" t="s">
        <v>1514</v>
      </c>
      <c r="G365" s="1252">
        <v>0</v>
      </c>
      <c r="H365" s="1252">
        <v>0</v>
      </c>
      <c r="I365" s="1252">
        <v>0</v>
      </c>
      <c r="J365" s="1252">
        <v>0</v>
      </c>
      <c r="K365" s="1252">
        <v>0</v>
      </c>
      <c r="L365" s="1252">
        <v>0</v>
      </c>
      <c r="M365" s="1252">
        <v>0</v>
      </c>
      <c r="N365" s="1252">
        <v>0</v>
      </c>
      <c r="O365" s="1252">
        <v>0</v>
      </c>
      <c r="P365" s="1252">
        <v>0</v>
      </c>
      <c r="Q365" s="1252">
        <v>0</v>
      </c>
      <c r="R365" s="1252">
        <v>0</v>
      </c>
      <c r="S365" s="1252">
        <v>0</v>
      </c>
      <c r="T365" s="1252">
        <v>0</v>
      </c>
      <c r="U365" s="1251" t="s">
        <v>116</v>
      </c>
      <c r="V365" s="1251" t="s">
        <v>564</v>
      </c>
      <c r="W365" s="1251" t="s">
        <v>326</v>
      </c>
      <c r="X365" s="1251" t="s">
        <v>1515</v>
      </c>
      <c r="Y365" s="1251">
        <v>104</v>
      </c>
    </row>
    <row r="366" spans="1:25" ht="12">
      <c r="A366" s="1251">
        <v>2019</v>
      </c>
      <c r="B366" s="1251">
        <v>25</v>
      </c>
      <c r="C366" s="1251">
        <v>300</v>
      </c>
      <c r="D366" s="1251" t="s">
        <v>1705</v>
      </c>
      <c r="E366" s="1251">
        <v>105010</v>
      </c>
      <c r="F366" s="1251" t="s">
        <v>296</v>
      </c>
      <c r="G366" s="1252">
        <v>2746172.0499999998</v>
      </c>
      <c r="H366" s="1252">
        <v>2746172.0499999998</v>
      </c>
      <c r="I366" s="1252">
        <v>2746172.0499999998</v>
      </c>
      <c r="J366" s="1252">
        <v>2746172.0499999998</v>
      </c>
      <c r="K366" s="1252">
        <v>2746172.0499999998</v>
      </c>
      <c r="L366" s="1252">
        <v>2746172.0499999998</v>
      </c>
      <c r="M366" s="1252">
        <v>2746172.0499999998</v>
      </c>
      <c r="N366" s="1252">
        <v>2746172.0499999998</v>
      </c>
      <c r="O366" s="1252">
        <v>2746172.0499999998</v>
      </c>
      <c r="P366" s="1252">
        <v>2746172.0499999998</v>
      </c>
      <c r="Q366" s="1252">
        <v>2746172.0499999998</v>
      </c>
      <c r="R366" s="1252">
        <v>2746172.0499999998</v>
      </c>
      <c r="S366" s="1252">
        <v>2746172.0499999998</v>
      </c>
      <c r="T366" s="1252">
        <v>2746172.0499999998</v>
      </c>
      <c r="U366" s="1251" t="s">
        <v>116</v>
      </c>
      <c r="V366" s="1251" t="s">
        <v>564</v>
      </c>
      <c r="W366" s="1251" t="s">
        <v>296</v>
      </c>
      <c r="X366" s="1251" t="s">
        <v>1515</v>
      </c>
      <c r="Y366" s="1251">
        <v>105</v>
      </c>
    </row>
    <row r="367" spans="1:25" ht="12">
      <c r="A367" s="1251">
        <v>2019</v>
      </c>
      <c r="B367" s="1251">
        <v>25</v>
      </c>
      <c r="C367" s="1251">
        <v>300</v>
      </c>
      <c r="D367" s="1251" t="s">
        <v>1705</v>
      </c>
      <c r="E367" s="1251">
        <v>105015</v>
      </c>
      <c r="F367" s="1251" t="s">
        <v>1516</v>
      </c>
      <c r="G367" s="1252">
        <v>2147662.6800000002</v>
      </c>
      <c r="H367" s="1252">
        <v>2147662.6800000002</v>
      </c>
      <c r="I367" s="1252">
        <v>2147662.6800000002</v>
      </c>
      <c r="J367" s="1252">
        <v>2147662.6800000002</v>
      </c>
      <c r="K367" s="1252">
        <v>2147662.6800000002</v>
      </c>
      <c r="L367" s="1252">
        <v>2147662.6800000002</v>
      </c>
      <c r="M367" s="1252">
        <v>2147662.6800000002</v>
      </c>
      <c r="N367" s="1252">
        <v>2147662.6800000002</v>
      </c>
      <c r="O367" s="1252">
        <v>2147662.6800000002</v>
      </c>
      <c r="P367" s="1252">
        <v>2147662.6800000002</v>
      </c>
      <c r="Q367" s="1252">
        <v>2147662.6800000002</v>
      </c>
      <c r="R367" s="1252">
        <v>2147662.6800000002</v>
      </c>
      <c r="S367" s="1252">
        <v>2147662.6800000002</v>
      </c>
      <c r="T367" s="1252">
        <v>2147662.6800000002</v>
      </c>
      <c r="U367" s="1251" t="s">
        <v>116</v>
      </c>
      <c r="V367" s="1251" t="s">
        <v>564</v>
      </c>
      <c r="W367" s="1251" t="s">
        <v>296</v>
      </c>
      <c r="X367" s="1251" t="s">
        <v>1515</v>
      </c>
      <c r="Y367" s="1251">
        <v>105</v>
      </c>
    </row>
    <row r="368" spans="1:25" ht="12">
      <c r="A368" s="1251">
        <v>2019</v>
      </c>
      <c r="B368" s="1251">
        <v>25</v>
      </c>
      <c r="C368" s="1251">
        <v>300</v>
      </c>
      <c r="D368" s="1251" t="s">
        <v>1705</v>
      </c>
      <c r="E368" s="1251">
        <v>105016</v>
      </c>
      <c r="F368" s="1251" t="s">
        <v>1517</v>
      </c>
      <c r="G368" s="1252">
        <v>3829310.23</v>
      </c>
      <c r="H368" s="1252">
        <v>3829310.23</v>
      </c>
      <c r="I368" s="1252">
        <v>3979310.23</v>
      </c>
      <c r="J368" s="1252">
        <v>4164500.23</v>
      </c>
      <c r="K368" s="1252">
        <v>4184342.4300000002</v>
      </c>
      <c r="L368" s="1252">
        <v>4255873.9299999997</v>
      </c>
      <c r="M368" s="1252">
        <v>4255873.9299999997</v>
      </c>
      <c r="N368" s="1252">
        <v>4255873.9299999997</v>
      </c>
      <c r="O368" s="1252">
        <v>4255873.9299999997</v>
      </c>
      <c r="P368" s="1252">
        <v>4255873.9299999997</v>
      </c>
      <c r="Q368" s="1252">
        <v>4255873.9299999997</v>
      </c>
      <c r="R368" s="1252">
        <v>4533452.6799999997</v>
      </c>
      <c r="S368" s="1252">
        <v>4533452.6799999997</v>
      </c>
      <c r="T368" s="1252">
        <v>4533452.6799999997</v>
      </c>
      <c r="U368" s="1251" t="s">
        <v>116</v>
      </c>
      <c r="V368" s="1251" t="s">
        <v>564</v>
      </c>
      <c r="W368" s="1251" t="s">
        <v>296</v>
      </c>
      <c r="X368" s="1251" t="s">
        <v>1515</v>
      </c>
      <c r="Y368" s="1251">
        <v>105</v>
      </c>
    </row>
    <row r="369" spans="1:25" ht="12">
      <c r="A369" s="1251">
        <v>2019</v>
      </c>
      <c r="B369" s="1251">
        <v>25</v>
      </c>
      <c r="C369" s="1251">
        <v>300</v>
      </c>
      <c r="D369" s="1251" t="s">
        <v>1705</v>
      </c>
      <c r="E369" s="1251">
        <v>105020</v>
      </c>
      <c r="F369" s="1251" t="s">
        <v>1518</v>
      </c>
      <c r="G369" s="1252">
        <v>1813639.29</v>
      </c>
      <c r="H369" s="1252">
        <v>1826303.4199999999</v>
      </c>
      <c r="I369" s="1252">
        <v>1843719.6399999999</v>
      </c>
      <c r="J369" s="1252">
        <v>1862851.52</v>
      </c>
      <c r="K369" s="1252">
        <v>1880015.6399999999</v>
      </c>
      <c r="L369" s="1252">
        <v>1898025.0800000001</v>
      </c>
      <c r="M369" s="1252">
        <v>1920524.72</v>
      </c>
      <c r="N369" s="1252">
        <v>1932334.21</v>
      </c>
      <c r="O369" s="1252">
        <v>1945159.8300000001</v>
      </c>
      <c r="P369" s="1252">
        <v>1959496.8</v>
      </c>
      <c r="Q369" s="1252">
        <v>1968174.3600000001</v>
      </c>
      <c r="R369" s="1252">
        <v>1977029.98</v>
      </c>
      <c r="S369" s="1252">
        <v>1990961.49</v>
      </c>
      <c r="T369" s="1252">
        <v>1990961.49</v>
      </c>
      <c r="U369" s="1251" t="s">
        <v>116</v>
      </c>
      <c r="V369" s="1251" t="s">
        <v>564</v>
      </c>
      <c r="W369" s="1251" t="s">
        <v>296</v>
      </c>
      <c r="X369" s="1251" t="s">
        <v>1515</v>
      </c>
      <c r="Y369" s="1251">
        <v>105</v>
      </c>
    </row>
    <row r="370" spans="1:25" ht="12">
      <c r="A370" s="1251">
        <v>2019</v>
      </c>
      <c r="B370" s="1251">
        <v>25</v>
      </c>
      <c r="C370" s="1251">
        <v>300</v>
      </c>
      <c r="D370" s="1251" t="s">
        <v>1705</v>
      </c>
      <c r="E370" s="1251">
        <v>105029</v>
      </c>
      <c r="F370" s="1251" t="s">
        <v>1519</v>
      </c>
      <c r="G370" s="1252">
        <v>92793.220000000001</v>
      </c>
      <c r="H370" s="1252">
        <v>92915.520000000004</v>
      </c>
      <c r="I370" s="1252">
        <v>92915.520000000004</v>
      </c>
      <c r="J370" s="1252">
        <v>93168.169999999998</v>
      </c>
      <c r="K370" s="1252">
        <v>93387.630000000005</v>
      </c>
      <c r="L370" s="1252">
        <v>93790.729999999996</v>
      </c>
      <c r="M370" s="1252">
        <v>94550.970000000001</v>
      </c>
      <c r="N370" s="1252">
        <v>95590.589999999997</v>
      </c>
      <c r="O370" s="1252">
        <v>96673.960000000006</v>
      </c>
      <c r="P370" s="1252">
        <v>97751.820000000007</v>
      </c>
      <c r="Q370" s="1252">
        <v>98209.039999999994</v>
      </c>
      <c r="R370" s="1252">
        <v>99492.119999999995</v>
      </c>
      <c r="S370" s="1252">
        <v>100080.82000000001</v>
      </c>
      <c r="T370" s="1252">
        <v>100080.82000000001</v>
      </c>
      <c r="U370" s="1251" t="s">
        <v>116</v>
      </c>
      <c r="V370" s="1251" t="s">
        <v>564</v>
      </c>
      <c r="W370" s="1251" t="s">
        <v>296</v>
      </c>
      <c r="X370" s="1251" t="s">
        <v>1515</v>
      </c>
      <c r="Y370" s="1251">
        <v>105</v>
      </c>
    </row>
    <row r="371" spans="1:25" ht="12">
      <c r="A371" s="1251">
        <v>2019</v>
      </c>
      <c r="B371" s="1251">
        <v>25</v>
      </c>
      <c r="C371" s="1251">
        <v>300</v>
      </c>
      <c r="D371" s="1251" t="s">
        <v>1705</v>
      </c>
      <c r="E371" s="1251">
        <v>105030</v>
      </c>
      <c r="F371" s="1251" t="s">
        <v>1520</v>
      </c>
      <c r="G371" s="1252">
        <v>37902121.649999999</v>
      </c>
      <c r="H371" s="1252">
        <v>38113689.759999998</v>
      </c>
      <c r="I371" s="1252">
        <v>38372990.109999999</v>
      </c>
      <c r="J371" s="1252">
        <v>39350285.399999999</v>
      </c>
      <c r="K371" s="1252">
        <v>41308816.060000002</v>
      </c>
      <c r="L371" s="1252">
        <v>41751718.049999997</v>
      </c>
      <c r="M371" s="1252">
        <v>41913822.789999999</v>
      </c>
      <c r="N371" s="1252">
        <v>42103412.299999997</v>
      </c>
      <c r="O371" s="1252">
        <v>42180026.479999997</v>
      </c>
      <c r="P371" s="1252">
        <v>42267111.609999999</v>
      </c>
      <c r="Q371" s="1252">
        <v>42406519.75</v>
      </c>
      <c r="R371" s="1252">
        <v>42352075.780000001</v>
      </c>
      <c r="S371" s="1252">
        <v>42514058.420000002</v>
      </c>
      <c r="T371" s="1252">
        <v>42514058.420000002</v>
      </c>
      <c r="U371" s="1251" t="s">
        <v>116</v>
      </c>
      <c r="V371" s="1251" t="s">
        <v>564</v>
      </c>
      <c r="W371" s="1251" t="s">
        <v>296</v>
      </c>
      <c r="X371" s="1251" t="s">
        <v>1515</v>
      </c>
      <c r="Y371" s="1251">
        <v>105</v>
      </c>
    </row>
    <row r="372" spans="1:25" ht="12">
      <c r="A372" s="1251">
        <v>2019</v>
      </c>
      <c r="B372" s="1251">
        <v>25</v>
      </c>
      <c r="C372" s="1251">
        <v>300</v>
      </c>
      <c r="D372" s="1251" t="s">
        <v>1705</v>
      </c>
      <c r="E372" s="1251">
        <v>105040</v>
      </c>
      <c r="F372" s="1251" t="s">
        <v>1521</v>
      </c>
      <c r="G372" s="1252">
        <v>4963331.04</v>
      </c>
      <c r="H372" s="1252">
        <v>5100487.46</v>
      </c>
      <c r="I372" s="1252">
        <v>5208062.0099999998</v>
      </c>
      <c r="J372" s="1252">
        <v>5353423.5300000003</v>
      </c>
      <c r="K372" s="1252">
        <v>5562704.5099999998</v>
      </c>
      <c r="L372" s="1252">
        <v>5684624.9400000004</v>
      </c>
      <c r="M372" s="1252">
        <v>5718395.0899999999</v>
      </c>
      <c r="N372" s="1252">
        <v>5738082.4100000001</v>
      </c>
      <c r="O372" s="1252">
        <v>5769782.5</v>
      </c>
      <c r="P372" s="1252">
        <v>5790193.4900000002</v>
      </c>
      <c r="Q372" s="1252">
        <v>5815463.2699999996</v>
      </c>
      <c r="R372" s="1252">
        <v>5833772.1799999997</v>
      </c>
      <c r="S372" s="1252">
        <v>5855351.6600000001</v>
      </c>
      <c r="T372" s="1252">
        <v>5855351.6600000001</v>
      </c>
      <c r="U372" s="1251" t="s">
        <v>116</v>
      </c>
      <c r="V372" s="1251" t="s">
        <v>564</v>
      </c>
      <c r="W372" s="1251" t="s">
        <v>296</v>
      </c>
      <c r="X372" s="1251" t="s">
        <v>1515</v>
      </c>
      <c r="Y372" s="1251">
        <v>105</v>
      </c>
    </row>
    <row r="373" spans="1:25" ht="12">
      <c r="A373" s="1251">
        <v>2019</v>
      </c>
      <c r="B373" s="1251">
        <v>25</v>
      </c>
      <c r="C373" s="1251">
        <v>300</v>
      </c>
      <c r="D373" s="1251" t="s">
        <v>1705</v>
      </c>
      <c r="E373" s="1251">
        <v>105050</v>
      </c>
      <c r="F373" s="1251" t="s">
        <v>1522</v>
      </c>
      <c r="G373" s="1252">
        <v>0</v>
      </c>
      <c r="H373" s="1252">
        <v>0</v>
      </c>
      <c r="I373" s="1252">
        <v>0</v>
      </c>
      <c r="J373" s="1252">
        <v>0</v>
      </c>
      <c r="K373" s="1252">
        <v>0</v>
      </c>
      <c r="L373" s="1252">
        <v>0</v>
      </c>
      <c r="M373" s="1252">
        <v>0</v>
      </c>
      <c r="N373" s="1252">
        <v>0</v>
      </c>
      <c r="O373" s="1252">
        <v>0</v>
      </c>
      <c r="P373" s="1252">
        <v>0</v>
      </c>
      <c r="Q373" s="1252">
        <v>0</v>
      </c>
      <c r="R373" s="1252">
        <v>0</v>
      </c>
      <c r="S373" s="1252">
        <v>0</v>
      </c>
      <c r="T373" s="1252">
        <v>0</v>
      </c>
      <c r="U373" s="1251" t="s">
        <v>116</v>
      </c>
      <c r="V373" s="1251" t="s">
        <v>564</v>
      </c>
      <c r="W373" s="1251" t="s">
        <v>296</v>
      </c>
      <c r="X373" s="1251" t="s">
        <v>1515</v>
      </c>
      <c r="Y373" s="1251">
        <v>105</v>
      </c>
    </row>
    <row r="374" spans="1:25" ht="12">
      <c r="A374" s="1251">
        <v>2019</v>
      </c>
      <c r="B374" s="1251">
        <v>25</v>
      </c>
      <c r="C374" s="1251">
        <v>300</v>
      </c>
      <c r="D374" s="1251" t="s">
        <v>1705</v>
      </c>
      <c r="E374" s="1251">
        <v>105060</v>
      </c>
      <c r="F374" s="1251" t="s">
        <v>1523</v>
      </c>
      <c r="G374" s="1252">
        <v>100950.89</v>
      </c>
      <c r="H374" s="1252">
        <v>102115.48</v>
      </c>
      <c r="I374" s="1252">
        <v>104175.59</v>
      </c>
      <c r="J374" s="1252">
        <v>107168.60000000001</v>
      </c>
      <c r="K374" s="1252">
        <v>108749.14</v>
      </c>
      <c r="L374" s="1252">
        <v>110670.81</v>
      </c>
      <c r="M374" s="1252">
        <v>112423.36</v>
      </c>
      <c r="N374" s="1252">
        <v>114121.03999999999</v>
      </c>
      <c r="O374" s="1252">
        <v>114121.03999999999</v>
      </c>
      <c r="P374" s="1252">
        <v>118337.23</v>
      </c>
      <c r="Q374" s="1252">
        <v>120231.92999999999</v>
      </c>
      <c r="R374" s="1252">
        <v>121809.21000000001</v>
      </c>
      <c r="S374" s="1252">
        <v>125534.92999999999</v>
      </c>
      <c r="T374" s="1252">
        <v>125534.92999999999</v>
      </c>
      <c r="U374" s="1251" t="s">
        <v>116</v>
      </c>
      <c r="V374" s="1251" t="s">
        <v>564</v>
      </c>
      <c r="W374" s="1251" t="s">
        <v>296</v>
      </c>
      <c r="X374" s="1251" t="s">
        <v>1515</v>
      </c>
      <c r="Y374" s="1251">
        <v>105</v>
      </c>
    </row>
    <row r="375" spans="1:25" ht="12">
      <c r="A375" s="1251">
        <v>2019</v>
      </c>
      <c r="B375" s="1251">
        <v>25</v>
      </c>
      <c r="C375" s="1251">
        <v>300</v>
      </c>
      <c r="D375" s="1251" t="s">
        <v>1705</v>
      </c>
      <c r="E375" s="1251">
        <v>105070</v>
      </c>
      <c r="F375" s="1251" t="s">
        <v>1524</v>
      </c>
      <c r="G375" s="1252">
        <v>1996675.6000000001</v>
      </c>
      <c r="H375" s="1252">
        <v>2010905.6000000001</v>
      </c>
      <c r="I375" s="1252">
        <v>2027066.1100000001</v>
      </c>
      <c r="J375" s="1252">
        <v>2045053.02</v>
      </c>
      <c r="K375" s="1252">
        <v>2061183.25</v>
      </c>
      <c r="L375" s="1252">
        <v>2078268.25</v>
      </c>
      <c r="M375" s="1252">
        <v>2099851.1099999999</v>
      </c>
      <c r="N375" s="1252">
        <v>2111773.79</v>
      </c>
      <c r="O375" s="1252">
        <v>2124679.96</v>
      </c>
      <c r="P375" s="1252">
        <v>2138777.2799999998</v>
      </c>
      <c r="Q375" s="1252">
        <v>2147459.52</v>
      </c>
      <c r="R375" s="1252">
        <v>2156867.23</v>
      </c>
      <c r="S375" s="1252">
        <v>2170340.5299999998</v>
      </c>
      <c r="T375" s="1252">
        <v>2170340.5299999998</v>
      </c>
      <c r="U375" s="1251" t="s">
        <v>116</v>
      </c>
      <c r="V375" s="1251" t="s">
        <v>564</v>
      </c>
      <c r="W375" s="1251" t="s">
        <v>296</v>
      </c>
      <c r="X375" s="1251" t="s">
        <v>1515</v>
      </c>
      <c r="Y375" s="1251">
        <v>105</v>
      </c>
    </row>
    <row r="376" spans="1:25" ht="12">
      <c r="A376" s="1251">
        <v>2019</v>
      </c>
      <c r="B376" s="1251">
        <v>25</v>
      </c>
      <c r="C376" s="1251">
        <v>300</v>
      </c>
      <c r="D376" s="1251" t="s">
        <v>1705</v>
      </c>
      <c r="E376" s="1251">
        <v>105080</v>
      </c>
      <c r="F376" s="1251" t="s">
        <v>1525</v>
      </c>
      <c r="G376" s="1252">
        <v>348440.81</v>
      </c>
      <c r="H376" s="1252">
        <v>348440.81</v>
      </c>
      <c r="I376" s="1252">
        <v>348440.81</v>
      </c>
      <c r="J376" s="1252">
        <v>348440.81</v>
      </c>
      <c r="K376" s="1252">
        <v>348440.81</v>
      </c>
      <c r="L376" s="1252">
        <v>348440.81</v>
      </c>
      <c r="M376" s="1252">
        <v>348440.81</v>
      </c>
      <c r="N376" s="1252">
        <v>348440.81</v>
      </c>
      <c r="O376" s="1252">
        <v>348440.81</v>
      </c>
      <c r="P376" s="1252">
        <v>348440.81</v>
      </c>
      <c r="Q376" s="1252">
        <v>348440.81</v>
      </c>
      <c r="R376" s="1252">
        <v>348440.81</v>
      </c>
      <c r="S376" s="1252">
        <v>348440.81</v>
      </c>
      <c r="T376" s="1252">
        <v>348440.81</v>
      </c>
      <c r="U376" s="1251" t="s">
        <v>116</v>
      </c>
      <c r="V376" s="1251" t="s">
        <v>564</v>
      </c>
      <c r="W376" s="1251" t="s">
        <v>296</v>
      </c>
      <c r="X376" s="1251" t="s">
        <v>1515</v>
      </c>
      <c r="Y376" s="1251">
        <v>105</v>
      </c>
    </row>
    <row r="377" spans="1:25" ht="12">
      <c r="A377" s="1251">
        <v>2019</v>
      </c>
      <c r="B377" s="1251">
        <v>25</v>
      </c>
      <c r="C377" s="1251">
        <v>300</v>
      </c>
      <c r="D377" s="1251" t="s">
        <v>1705</v>
      </c>
      <c r="E377" s="1251">
        <v>105081</v>
      </c>
      <c r="F377" s="1251" t="s">
        <v>1526</v>
      </c>
      <c r="G377" s="1252">
        <v>46831.910000000003</v>
      </c>
      <c r="H377" s="1252">
        <v>47346.389999999999</v>
      </c>
      <c r="I377" s="1252">
        <v>47978.169999999998</v>
      </c>
      <c r="J377" s="1252">
        <v>48800.169999999998</v>
      </c>
      <c r="K377" s="1252">
        <v>50000.440000000002</v>
      </c>
      <c r="L377" s="1252">
        <v>50437.589999999997</v>
      </c>
      <c r="M377" s="1252">
        <v>50891.449999999997</v>
      </c>
      <c r="N377" s="1252">
        <v>51358.709999999999</v>
      </c>
      <c r="O377" s="1252">
        <v>51829.32</v>
      </c>
      <c r="P377" s="1252">
        <v>52303.879999999997</v>
      </c>
      <c r="Q377" s="1252">
        <v>52783</v>
      </c>
      <c r="R377" s="1252">
        <v>53266.190000000002</v>
      </c>
      <c r="S377" s="1252">
        <v>53576.410000000003</v>
      </c>
      <c r="T377" s="1252">
        <v>53576.410000000003</v>
      </c>
      <c r="U377" s="1251" t="s">
        <v>116</v>
      </c>
      <c r="V377" s="1251" t="s">
        <v>564</v>
      </c>
      <c r="W377" s="1251" t="s">
        <v>296</v>
      </c>
      <c r="X377" s="1251" t="s">
        <v>1515</v>
      </c>
      <c r="Y377" s="1251">
        <v>105</v>
      </c>
    </row>
    <row r="378" spans="1:25" ht="12">
      <c r="A378" s="1251">
        <v>2019</v>
      </c>
      <c r="B378" s="1251">
        <v>25</v>
      </c>
      <c r="C378" s="1251">
        <v>300</v>
      </c>
      <c r="D378" s="1251" t="s">
        <v>1705</v>
      </c>
      <c r="E378" s="1251">
        <v>105085</v>
      </c>
      <c r="F378" s="1251" t="s">
        <v>1527</v>
      </c>
      <c r="G378" s="1252">
        <v>95299.190000000002</v>
      </c>
      <c r="H378" s="1252">
        <v>96437.619999999995</v>
      </c>
      <c r="I378" s="1252">
        <v>97835.619999999995</v>
      </c>
      <c r="J378" s="1252">
        <v>99654.520000000004</v>
      </c>
      <c r="K378" s="1252">
        <v>102310.44</v>
      </c>
      <c r="L378" s="1252">
        <v>103277.75999999999</v>
      </c>
      <c r="M378" s="1252">
        <v>104282.05</v>
      </c>
      <c r="N378" s="1252">
        <v>105316.02</v>
      </c>
      <c r="O378" s="1252">
        <v>106357.39</v>
      </c>
      <c r="P378" s="1252">
        <v>107407.48</v>
      </c>
      <c r="Q378" s="1252">
        <v>108467.64999999999</v>
      </c>
      <c r="R378" s="1252">
        <v>109536.85000000001</v>
      </c>
      <c r="S378" s="1252">
        <v>110550.78999999999</v>
      </c>
      <c r="T378" s="1252">
        <v>110550.78999999999</v>
      </c>
      <c r="U378" s="1251" t="s">
        <v>116</v>
      </c>
      <c r="V378" s="1251" t="s">
        <v>564</v>
      </c>
      <c r="W378" s="1251" t="s">
        <v>296</v>
      </c>
      <c r="X378" s="1251" t="s">
        <v>1515</v>
      </c>
      <c r="Y378" s="1251">
        <v>105</v>
      </c>
    </row>
    <row r="379" spans="1:25" ht="12">
      <c r="A379" s="1251">
        <v>2019</v>
      </c>
      <c r="B379" s="1251">
        <v>25</v>
      </c>
      <c r="C379" s="1251">
        <v>300</v>
      </c>
      <c r="D379" s="1251" t="s">
        <v>1705</v>
      </c>
      <c r="E379" s="1251">
        <v>105090</v>
      </c>
      <c r="F379" s="1251" t="s">
        <v>1528</v>
      </c>
      <c r="G379" s="1252">
        <v>-54890344.700000003</v>
      </c>
      <c r="H379" s="1252">
        <v>-54971584.079999998</v>
      </c>
      <c r="I379" s="1252">
        <v>-55308482.640000001</v>
      </c>
      <c r="J379" s="1252">
        <v>-55733747.649999999</v>
      </c>
      <c r="K379" s="1252">
        <v>-58906281.140000001</v>
      </c>
      <c r="L379" s="1252">
        <v>-59271568.25</v>
      </c>
      <c r="M379" s="1252">
        <v>-59561628.509999998</v>
      </c>
      <c r="N379" s="1252">
        <v>-59786722.280000001</v>
      </c>
      <c r="O379" s="1252">
        <v>-59904016.020000003</v>
      </c>
      <c r="P379" s="1252">
        <v>-60003881.200000003</v>
      </c>
      <c r="Q379" s="1252">
        <v>-59968649.229999997</v>
      </c>
      <c r="R379" s="1252">
        <v>-59940412.399999999</v>
      </c>
      <c r="S379" s="1252">
        <v>-62018124.439999998</v>
      </c>
      <c r="T379" s="1252">
        <v>-62018124.439999998</v>
      </c>
      <c r="U379" s="1251" t="s">
        <v>116</v>
      </c>
      <c r="V379" s="1251" t="s">
        <v>564</v>
      </c>
      <c r="W379" s="1251" t="s">
        <v>296</v>
      </c>
      <c r="X379" s="1251" t="s">
        <v>1515</v>
      </c>
      <c r="Y379" s="1251">
        <v>105</v>
      </c>
    </row>
    <row r="380" spans="1:25" ht="12">
      <c r="A380" s="1251">
        <v>2019</v>
      </c>
      <c r="B380" s="1251">
        <v>25</v>
      </c>
      <c r="C380" s="1251">
        <v>300</v>
      </c>
      <c r="D380" s="1251" t="s">
        <v>1705</v>
      </c>
      <c r="E380" s="1251">
        <v>106000</v>
      </c>
      <c r="F380" s="1251" t="s">
        <v>1529</v>
      </c>
      <c r="G380" s="1252">
        <v>3262.25</v>
      </c>
      <c r="H380" s="1252">
        <v>6015.54</v>
      </c>
      <c r="I380" s="1252">
        <v>19762.209999999999</v>
      </c>
      <c r="J380" s="1252">
        <v>117159.74000000001</v>
      </c>
      <c r="K380" s="1252">
        <v>112297.17</v>
      </c>
      <c r="L380" s="1252">
        <v>63627.410000000003</v>
      </c>
      <c r="M380" s="1252">
        <v>182062.82000000001</v>
      </c>
      <c r="N380" s="1252">
        <v>213806.91</v>
      </c>
      <c r="O380" s="1252">
        <v>147109.70999999999</v>
      </c>
      <c r="P380" s="1252">
        <v>158648.60000000001</v>
      </c>
      <c r="Q380" s="1252">
        <v>159851.76000000001</v>
      </c>
      <c r="R380" s="1252">
        <v>54388.699999999997</v>
      </c>
      <c r="S380" s="1252">
        <v>197461.73000000001</v>
      </c>
      <c r="T380" s="1252">
        <v>197461.73000000001</v>
      </c>
      <c r="U380" s="1251" t="s">
        <v>116</v>
      </c>
      <c r="V380" s="1251" t="s">
        <v>564</v>
      </c>
      <c r="W380" s="1251" t="s">
        <v>290</v>
      </c>
      <c r="X380" s="1251" t="s">
        <v>1515</v>
      </c>
      <c r="Y380" s="1251">
        <v>106</v>
      </c>
    </row>
    <row r="381" spans="1:25" ht="12">
      <c r="A381" s="1251">
        <v>2019</v>
      </c>
      <c r="B381" s="1251">
        <v>25</v>
      </c>
      <c r="C381" s="1251">
        <v>300</v>
      </c>
      <c r="D381" s="1251" t="s">
        <v>1705</v>
      </c>
      <c r="E381" s="1251">
        <v>108000</v>
      </c>
      <c r="F381" s="1251" t="s">
        <v>1530</v>
      </c>
      <c r="G381" s="1252">
        <v>-20460167.73</v>
      </c>
      <c r="H381" s="1252">
        <v>-20561453.559999999</v>
      </c>
      <c r="I381" s="1252">
        <v>-20686108.68</v>
      </c>
      <c r="J381" s="1252">
        <v>-20567954.949999999</v>
      </c>
      <c r="K381" s="1252">
        <v>-21152835.710000001</v>
      </c>
      <c r="L381" s="1252">
        <v>-20311978.649999999</v>
      </c>
      <c r="M381" s="1252">
        <v>-20336470.34</v>
      </c>
      <c r="N381" s="1252">
        <v>-20477830.16</v>
      </c>
      <c r="O381" s="1252">
        <v>-22631197.82</v>
      </c>
      <c r="P381" s="1252">
        <v>-22726927.109999999</v>
      </c>
      <c r="Q381" s="1252">
        <v>-22897561.460000001</v>
      </c>
      <c r="R381" s="1252">
        <v>-23032643.059999999</v>
      </c>
      <c r="S381" s="1252">
        <v>-23180105.690000001</v>
      </c>
      <c r="T381" s="1252">
        <v>-23180105.690000001</v>
      </c>
      <c r="U381" s="1251" t="s">
        <v>116</v>
      </c>
      <c r="V381" s="1251" t="s">
        <v>564</v>
      </c>
      <c r="W381" s="1251" t="s">
        <v>292</v>
      </c>
      <c r="X381" s="1251" t="s">
        <v>1515</v>
      </c>
      <c r="Y381" s="1251">
        <v>108</v>
      </c>
    </row>
    <row r="382" spans="1:25" ht="12">
      <c r="A382" s="1251">
        <v>2019</v>
      </c>
      <c r="B382" s="1251">
        <v>25</v>
      </c>
      <c r="C382" s="1251">
        <v>300</v>
      </c>
      <c r="D382" s="1251" t="s">
        <v>1705</v>
      </c>
      <c r="E382" s="1251">
        <v>108090</v>
      </c>
      <c r="F382" s="1251" t="s">
        <v>1706</v>
      </c>
      <c r="G382" s="1252">
        <v>0</v>
      </c>
      <c r="H382" s="1252">
        <v>0</v>
      </c>
      <c r="I382" s="1252">
        <v>0</v>
      </c>
      <c r="J382" s="1252">
        <v>0</v>
      </c>
      <c r="K382" s="1252">
        <v>0</v>
      </c>
      <c r="L382" s="1252">
        <v>0</v>
      </c>
      <c r="M382" s="1252">
        <v>0</v>
      </c>
      <c r="N382" s="1252">
        <v>0</v>
      </c>
      <c r="O382" s="1252">
        <v>0</v>
      </c>
      <c r="P382" s="1252">
        <v>0</v>
      </c>
      <c r="Q382" s="1252">
        <v>0</v>
      </c>
      <c r="R382" s="1252">
        <v>0</v>
      </c>
      <c r="S382" s="1252">
        <v>0</v>
      </c>
      <c r="T382" s="1252">
        <v>0</v>
      </c>
      <c r="U382" s="1251" t="s">
        <v>116</v>
      </c>
      <c r="V382" s="1251" t="s">
        <v>564</v>
      </c>
      <c r="W382" s="1251" t="s">
        <v>292</v>
      </c>
      <c r="X382" s="1251" t="s">
        <v>1515</v>
      </c>
      <c r="Y382" s="1251">
        <v>108</v>
      </c>
    </row>
    <row r="383" spans="1:25" ht="12">
      <c r="A383" s="1251">
        <v>2019</v>
      </c>
      <c r="B383" s="1251">
        <v>25</v>
      </c>
      <c r="C383" s="1251">
        <v>300</v>
      </c>
      <c r="D383" s="1251" t="s">
        <v>1705</v>
      </c>
      <c r="E383" s="1251">
        <v>108100</v>
      </c>
      <c r="F383" s="1251" t="s">
        <v>1531</v>
      </c>
      <c r="G383" s="1252">
        <v>0</v>
      </c>
      <c r="H383" s="1252">
        <v>0</v>
      </c>
      <c r="I383" s="1252">
        <v>0</v>
      </c>
      <c r="J383" s="1252">
        <v>0</v>
      </c>
      <c r="K383" s="1252">
        <v>0</v>
      </c>
      <c r="L383" s="1252">
        <v>0</v>
      </c>
      <c r="M383" s="1252">
        <v>0</v>
      </c>
      <c r="N383" s="1252">
        <v>0</v>
      </c>
      <c r="O383" s="1252">
        <v>0</v>
      </c>
      <c r="P383" s="1252">
        <v>0</v>
      </c>
      <c r="Q383" s="1252">
        <v>0</v>
      </c>
      <c r="R383" s="1252">
        <v>0</v>
      </c>
      <c r="S383" s="1252">
        <v>0</v>
      </c>
      <c r="T383" s="1252">
        <v>0</v>
      </c>
      <c r="U383" s="1251" t="s">
        <v>116</v>
      </c>
      <c r="V383" s="1251" t="s">
        <v>564</v>
      </c>
      <c r="W383" s="1251" t="s">
        <v>292</v>
      </c>
      <c r="X383" s="1251" t="s">
        <v>1515</v>
      </c>
      <c r="Y383" s="1251">
        <v>108</v>
      </c>
    </row>
    <row r="384" spans="1:25" ht="12">
      <c r="A384" s="1251">
        <v>2019</v>
      </c>
      <c r="B384" s="1251">
        <v>25</v>
      </c>
      <c r="C384" s="1251">
        <v>300</v>
      </c>
      <c r="D384" s="1251" t="s">
        <v>1705</v>
      </c>
      <c r="E384" s="1251">
        <v>110310</v>
      </c>
      <c r="F384" s="1251" t="s">
        <v>1533</v>
      </c>
      <c r="G384" s="1252">
        <v>474420.82000000001</v>
      </c>
      <c r="H384" s="1252">
        <v>481251.78000000003</v>
      </c>
      <c r="I384" s="1252">
        <v>488082.73999999999</v>
      </c>
      <c r="J384" s="1252">
        <v>494913.70000000001</v>
      </c>
      <c r="K384" s="1252">
        <v>987682.70999999996</v>
      </c>
      <c r="L384" s="1252">
        <v>0</v>
      </c>
      <c r="M384" s="1252">
        <v>0</v>
      </c>
      <c r="N384" s="1252">
        <v>0</v>
      </c>
      <c r="O384" s="1252">
        <v>0</v>
      </c>
      <c r="P384" s="1252">
        <v>0</v>
      </c>
      <c r="Q384" s="1252">
        <v>0</v>
      </c>
      <c r="R384" s="1252">
        <v>0</v>
      </c>
      <c r="S384" s="1252">
        <v>0</v>
      </c>
      <c r="T384" s="1252">
        <v>0</v>
      </c>
      <c r="U384" s="1251" t="s">
        <v>116</v>
      </c>
      <c r="V384" s="1251" t="s">
        <v>564</v>
      </c>
      <c r="W384" s="1251" t="s">
        <v>292</v>
      </c>
      <c r="X384" s="1251" t="s">
        <v>1515</v>
      </c>
      <c r="Y384" s="1251">
        <v>110</v>
      </c>
    </row>
    <row r="385" spans="1:25" ht="12">
      <c r="A385" s="1251">
        <v>2019</v>
      </c>
      <c r="B385" s="1251">
        <v>25</v>
      </c>
      <c r="C385" s="1251">
        <v>300</v>
      </c>
      <c r="D385" s="1251" t="s">
        <v>1705</v>
      </c>
      <c r="E385" s="1251">
        <v>131200</v>
      </c>
      <c r="F385" s="1251" t="s">
        <v>302</v>
      </c>
      <c r="G385" s="1252">
        <v>0</v>
      </c>
      <c r="H385" s="1252">
        <v>0</v>
      </c>
      <c r="I385" s="1252">
        <v>0</v>
      </c>
      <c r="J385" s="1252">
        <v>0</v>
      </c>
      <c r="K385" s="1252">
        <v>0</v>
      </c>
      <c r="L385" s="1252">
        <v>0</v>
      </c>
      <c r="M385" s="1252">
        <v>0</v>
      </c>
      <c r="N385" s="1252">
        <v>0</v>
      </c>
      <c r="O385" s="1252">
        <v>0</v>
      </c>
      <c r="P385" s="1252">
        <v>0</v>
      </c>
      <c r="Q385" s="1252">
        <v>0</v>
      </c>
      <c r="R385" s="1252">
        <v>0</v>
      </c>
      <c r="S385" s="1252">
        <v>0</v>
      </c>
      <c r="T385" s="1252">
        <v>0</v>
      </c>
      <c r="U385" s="1251" t="s">
        <v>116</v>
      </c>
      <c r="V385" s="1251" t="s">
        <v>1537</v>
      </c>
      <c r="W385" s="1251" t="s">
        <v>302</v>
      </c>
      <c r="X385" s="1251" t="s">
        <v>1515</v>
      </c>
      <c r="Y385" s="1251">
        <v>131</v>
      </c>
    </row>
    <row r="386" spans="1:25" ht="12">
      <c r="A386" s="1251">
        <v>2019</v>
      </c>
      <c r="B386" s="1251">
        <v>25</v>
      </c>
      <c r="C386" s="1251">
        <v>300</v>
      </c>
      <c r="D386" s="1251" t="s">
        <v>1705</v>
      </c>
      <c r="E386" s="1251">
        <v>134000</v>
      </c>
      <c r="F386" s="1251" t="s">
        <v>1540</v>
      </c>
      <c r="G386" s="1252">
        <v>0</v>
      </c>
      <c r="H386" s="1252">
        <v>0</v>
      </c>
      <c r="I386" s="1252">
        <v>0</v>
      </c>
      <c r="J386" s="1252">
        <v>0</v>
      </c>
      <c r="K386" s="1252">
        <v>0</v>
      </c>
      <c r="L386" s="1252">
        <v>0</v>
      </c>
      <c r="M386" s="1252">
        <v>0</v>
      </c>
      <c r="N386" s="1252">
        <v>0</v>
      </c>
      <c r="O386" s="1252">
        <v>0</v>
      </c>
      <c r="P386" s="1252">
        <v>0</v>
      </c>
      <c r="Q386" s="1252">
        <v>0</v>
      </c>
      <c r="R386" s="1252">
        <v>0</v>
      </c>
      <c r="S386" s="1252">
        <v>0</v>
      </c>
      <c r="T386" s="1252">
        <v>0</v>
      </c>
      <c r="U386" s="1251" t="s">
        <v>116</v>
      </c>
      <c r="V386" s="1251" t="s">
        <v>1537</v>
      </c>
      <c r="W386" s="1251" t="s">
        <v>302</v>
      </c>
      <c r="X386" s="1251" t="s">
        <v>1515</v>
      </c>
      <c r="Y386" s="1251">
        <v>134</v>
      </c>
    </row>
    <row r="387" spans="1:25" ht="12">
      <c r="A387" s="1251">
        <v>2019</v>
      </c>
      <c r="B387" s="1251">
        <v>25</v>
      </c>
      <c r="C387" s="1251">
        <v>300</v>
      </c>
      <c r="D387" s="1251" t="s">
        <v>1705</v>
      </c>
      <c r="E387" s="1251">
        <v>141000</v>
      </c>
      <c r="F387" s="1251" t="s">
        <v>1541</v>
      </c>
      <c r="G387" s="1252">
        <v>975766.69999999995</v>
      </c>
      <c r="H387" s="1252">
        <v>743142.45999999996</v>
      </c>
      <c r="I387" s="1252">
        <v>906282.32999999996</v>
      </c>
      <c r="J387" s="1252">
        <v>997285.88</v>
      </c>
      <c r="K387" s="1252">
        <v>721364.75</v>
      </c>
      <c r="L387" s="1252">
        <v>708071.59999999998</v>
      </c>
      <c r="M387" s="1252">
        <v>1108916.3100000001</v>
      </c>
      <c r="N387" s="1252">
        <v>1102032.1899999999</v>
      </c>
      <c r="O387" s="1252">
        <v>1090395.1899999999</v>
      </c>
      <c r="P387" s="1252">
        <v>1330097.3200000001</v>
      </c>
      <c r="Q387" s="1252">
        <v>1048180.8100000001</v>
      </c>
      <c r="R387" s="1252">
        <v>1018988.71</v>
      </c>
      <c r="S387" s="1252">
        <v>1101811.8700000001</v>
      </c>
      <c r="T387" s="1252">
        <v>1101811.8700000001</v>
      </c>
      <c r="U387" s="1251" t="s">
        <v>116</v>
      </c>
      <c r="V387" s="1251" t="s">
        <v>1537</v>
      </c>
      <c r="W387" s="1251" t="s">
        <v>308</v>
      </c>
      <c r="X387" s="1251" t="s">
        <v>1515</v>
      </c>
      <c r="Y387" s="1251">
        <v>141</v>
      </c>
    </row>
    <row r="388" spans="1:25" ht="12">
      <c r="A388" s="1251">
        <v>2019</v>
      </c>
      <c r="B388" s="1251">
        <v>25</v>
      </c>
      <c r="C388" s="1251">
        <v>300</v>
      </c>
      <c r="D388" s="1251" t="s">
        <v>1705</v>
      </c>
      <c r="E388" s="1251">
        <v>141050</v>
      </c>
      <c r="F388" s="1251" t="s">
        <v>1542</v>
      </c>
      <c r="G388" s="1252">
        <v>-5985.5799999999999</v>
      </c>
      <c r="H388" s="1252">
        <v>-4788.8999999999996</v>
      </c>
      <c r="I388" s="1252">
        <v>-4014.7199999999998</v>
      </c>
      <c r="J388" s="1252">
        <v>-3904.6100000000001</v>
      </c>
      <c r="K388" s="1252">
        <v>-2895.4899999999998</v>
      </c>
      <c r="L388" s="1252">
        <v>-2740.1500000000001</v>
      </c>
      <c r="M388" s="1252">
        <v>-3243.4899999999998</v>
      </c>
      <c r="N388" s="1252">
        <v>-2790.5999999999999</v>
      </c>
      <c r="O388" s="1252">
        <v>-3332.1500000000001</v>
      </c>
      <c r="P388" s="1252">
        <v>-4184.8800000000001</v>
      </c>
      <c r="Q388" s="1252">
        <v>-5172.4899999999998</v>
      </c>
      <c r="R388" s="1252">
        <v>-4839.5600000000004</v>
      </c>
      <c r="S388" s="1252">
        <v>-3978.9400000000001</v>
      </c>
      <c r="T388" s="1252">
        <v>-3978.9400000000001</v>
      </c>
      <c r="U388" s="1251" t="s">
        <v>116</v>
      </c>
      <c r="V388" s="1251" t="s">
        <v>1537</v>
      </c>
      <c r="W388" s="1251" t="s">
        <v>308</v>
      </c>
      <c r="X388" s="1251" t="s">
        <v>1515</v>
      </c>
      <c r="Y388" s="1251">
        <v>141</v>
      </c>
    </row>
    <row r="389" spans="1:25" ht="12">
      <c r="A389" s="1251">
        <v>2019</v>
      </c>
      <c r="B389" s="1251">
        <v>25</v>
      </c>
      <c r="C389" s="1251">
        <v>300</v>
      </c>
      <c r="D389" s="1251" t="s">
        <v>1705</v>
      </c>
      <c r="E389" s="1251">
        <v>141100</v>
      </c>
      <c r="F389" s="1251" t="s">
        <v>1543</v>
      </c>
      <c r="G389" s="1252">
        <v>0</v>
      </c>
      <c r="H389" s="1252">
        <v>0</v>
      </c>
      <c r="I389" s="1252">
        <v>0</v>
      </c>
      <c r="J389" s="1252">
        <v>0</v>
      </c>
      <c r="K389" s="1252">
        <v>0</v>
      </c>
      <c r="L389" s="1252">
        <v>0</v>
      </c>
      <c r="M389" s="1252">
        <v>0</v>
      </c>
      <c r="N389" s="1252">
        <v>0</v>
      </c>
      <c r="O389" s="1252">
        <v>0</v>
      </c>
      <c r="P389" s="1252">
        <v>0</v>
      </c>
      <c r="Q389" s="1252">
        <v>0</v>
      </c>
      <c r="R389" s="1252">
        <v>0</v>
      </c>
      <c r="S389" s="1252">
        <v>0</v>
      </c>
      <c r="T389" s="1252">
        <v>0</v>
      </c>
      <c r="U389" s="1251" t="s">
        <v>116</v>
      </c>
      <c r="V389" s="1251" t="s">
        <v>1537</v>
      </c>
      <c r="W389" s="1251" t="s">
        <v>308</v>
      </c>
      <c r="X389" s="1251" t="s">
        <v>1515</v>
      </c>
      <c r="Y389" s="1251">
        <v>141</v>
      </c>
    </row>
    <row r="390" spans="1:25" ht="12">
      <c r="A390" s="1251">
        <v>2019</v>
      </c>
      <c r="B390" s="1251">
        <v>25</v>
      </c>
      <c r="C390" s="1251">
        <v>300</v>
      </c>
      <c r="D390" s="1251" t="s">
        <v>1705</v>
      </c>
      <c r="E390" s="1251">
        <v>142000</v>
      </c>
      <c r="F390" s="1251" t="s">
        <v>1544</v>
      </c>
      <c r="G390" s="1252">
        <v>-39108.800000000003</v>
      </c>
      <c r="H390" s="1252">
        <v>-38072.010000000002</v>
      </c>
      <c r="I390" s="1252">
        <v>-37623.419999999998</v>
      </c>
      <c r="J390" s="1252">
        <v>-36586.010000000002</v>
      </c>
      <c r="K390" s="1252">
        <v>-35665.220000000001</v>
      </c>
      <c r="L390" s="1252">
        <v>-34345.239999999998</v>
      </c>
      <c r="M390" s="1252">
        <v>-34101.099999999999</v>
      </c>
      <c r="N390" s="1252">
        <v>-33970.790000000001</v>
      </c>
      <c r="O390" s="1252">
        <v>-32705.360000000001</v>
      </c>
      <c r="P390" s="1252">
        <v>-38671.75</v>
      </c>
      <c r="Q390" s="1252">
        <v>-38167.769999999997</v>
      </c>
      <c r="R390" s="1252">
        <v>-38695.879999999997</v>
      </c>
      <c r="S390" s="1252">
        <v>-38776.769999999997</v>
      </c>
      <c r="T390" s="1252">
        <v>-38776.769999999997</v>
      </c>
      <c r="U390" s="1251" t="s">
        <v>116</v>
      </c>
      <c r="V390" s="1251" t="s">
        <v>1537</v>
      </c>
      <c r="W390" s="1251" t="s">
        <v>308</v>
      </c>
      <c r="X390" s="1251" t="s">
        <v>1515</v>
      </c>
      <c r="Y390" s="1251">
        <v>142</v>
      </c>
    </row>
    <row r="391" spans="1:25" ht="12">
      <c r="A391" s="1251">
        <v>2019</v>
      </c>
      <c r="B391" s="1251">
        <v>25</v>
      </c>
      <c r="C391" s="1251">
        <v>300</v>
      </c>
      <c r="D391" s="1251" t="s">
        <v>1705</v>
      </c>
      <c r="E391" s="1251">
        <v>142070</v>
      </c>
      <c r="F391" s="1251" t="s">
        <v>1545</v>
      </c>
      <c r="G391" s="1252">
        <v>7821.2399999999998</v>
      </c>
      <c r="H391" s="1252">
        <v>7821.2399999999998</v>
      </c>
      <c r="I391" s="1252">
        <v>7821.2399999999998</v>
      </c>
      <c r="J391" s="1252">
        <v>7821.2399999999998</v>
      </c>
      <c r="K391" s="1252">
        <v>7821.2399999999998</v>
      </c>
      <c r="L391" s="1252">
        <v>7821.2399999999998</v>
      </c>
      <c r="M391" s="1252">
        <v>7821.2399999999998</v>
      </c>
      <c r="N391" s="1252">
        <v>7821.2399999999998</v>
      </c>
      <c r="O391" s="1252">
        <v>7821.2399999999998</v>
      </c>
      <c r="P391" s="1252">
        <v>7821.2399999999998</v>
      </c>
      <c r="Q391" s="1252">
        <v>7821.2399999999998</v>
      </c>
      <c r="R391" s="1252">
        <v>7821.2399999999998</v>
      </c>
      <c r="S391" s="1252">
        <v>7821.2399999999998</v>
      </c>
      <c r="T391" s="1252">
        <v>7821.2399999999998</v>
      </c>
      <c r="U391" s="1251" t="s">
        <v>116</v>
      </c>
      <c r="V391" s="1251" t="s">
        <v>1537</v>
      </c>
      <c r="W391" s="1251" t="s">
        <v>308</v>
      </c>
      <c r="X391" s="1251" t="s">
        <v>1515</v>
      </c>
      <c r="Y391" s="1251">
        <v>142</v>
      </c>
    </row>
    <row r="392" spans="1:25" ht="12">
      <c r="A392" s="1251">
        <v>2019</v>
      </c>
      <c r="B392" s="1251">
        <v>25</v>
      </c>
      <c r="C392" s="1251">
        <v>300</v>
      </c>
      <c r="D392" s="1251" t="s">
        <v>1705</v>
      </c>
      <c r="E392" s="1251">
        <v>143000</v>
      </c>
      <c r="F392" s="1251" t="s">
        <v>1546</v>
      </c>
      <c r="G392" s="1252">
        <v>-27857.610000000001</v>
      </c>
      <c r="H392" s="1252">
        <v>-27857.610000000001</v>
      </c>
      <c r="I392" s="1252">
        <v>-27857.610000000001</v>
      </c>
      <c r="J392" s="1252">
        <v>-27857.610000000001</v>
      </c>
      <c r="K392" s="1252">
        <v>-27857.610000000001</v>
      </c>
      <c r="L392" s="1252">
        <v>-27857.610000000001</v>
      </c>
      <c r="M392" s="1252">
        <v>-27857.610000000001</v>
      </c>
      <c r="N392" s="1252">
        <v>-27857.610000000001</v>
      </c>
      <c r="O392" s="1252">
        <v>-27857.610000000001</v>
      </c>
      <c r="P392" s="1252">
        <v>-27857.610000000001</v>
      </c>
      <c r="Q392" s="1252">
        <v>-27857.610000000001</v>
      </c>
      <c r="R392" s="1252">
        <v>-27857.610000000001</v>
      </c>
      <c r="S392" s="1252">
        <v>-27857.610000000001</v>
      </c>
      <c r="T392" s="1252">
        <v>-27857.610000000001</v>
      </c>
      <c r="U392" s="1251" t="s">
        <v>116</v>
      </c>
      <c r="V392" s="1251" t="s">
        <v>1537</v>
      </c>
      <c r="W392" s="1251" t="s">
        <v>308</v>
      </c>
      <c r="X392" s="1251" t="s">
        <v>1515</v>
      </c>
      <c r="Y392" s="1251">
        <v>143</v>
      </c>
    </row>
    <row r="393" spans="1:25" ht="12">
      <c r="A393" s="1251">
        <v>2019</v>
      </c>
      <c r="B393" s="1251">
        <v>25</v>
      </c>
      <c r="C393" s="1251">
        <v>300</v>
      </c>
      <c r="D393" s="1251" t="s">
        <v>1705</v>
      </c>
      <c r="E393" s="1251">
        <v>151000</v>
      </c>
      <c r="F393" s="1251" t="s">
        <v>1547</v>
      </c>
      <c r="G393" s="1252">
        <v>0</v>
      </c>
      <c r="H393" s="1252">
        <v>0</v>
      </c>
      <c r="I393" s="1252">
        <v>0</v>
      </c>
      <c r="J393" s="1252">
        <v>0</v>
      </c>
      <c r="K393" s="1252">
        <v>0</v>
      </c>
      <c r="L393" s="1252">
        <v>0</v>
      </c>
      <c r="M393" s="1252">
        <v>0</v>
      </c>
      <c r="N393" s="1252">
        <v>0</v>
      </c>
      <c r="O393" s="1252">
        <v>0</v>
      </c>
      <c r="P393" s="1252">
        <v>0</v>
      </c>
      <c r="Q393" s="1252">
        <v>0</v>
      </c>
      <c r="R393" s="1252">
        <v>0</v>
      </c>
      <c r="S393" s="1252">
        <v>0</v>
      </c>
      <c r="T393" s="1252">
        <v>0</v>
      </c>
      <c r="U393" s="1251" t="s">
        <v>116</v>
      </c>
      <c r="V393" s="1251" t="s">
        <v>564</v>
      </c>
      <c r="W393" s="1251" t="s">
        <v>312</v>
      </c>
      <c r="X393" s="1251" t="s">
        <v>1515</v>
      </c>
      <c r="Y393" s="1251">
        <v>151</v>
      </c>
    </row>
    <row r="394" spans="1:25" ht="12">
      <c r="A394" s="1251">
        <v>2019</v>
      </c>
      <c r="B394" s="1251">
        <v>25</v>
      </c>
      <c r="C394" s="1251">
        <v>300</v>
      </c>
      <c r="D394" s="1251" t="s">
        <v>1705</v>
      </c>
      <c r="E394" s="1251">
        <v>151010</v>
      </c>
      <c r="F394" s="1251" t="s">
        <v>1548</v>
      </c>
      <c r="G394" s="1252">
        <v>0</v>
      </c>
      <c r="H394" s="1252">
        <v>0</v>
      </c>
      <c r="I394" s="1252">
        <v>0</v>
      </c>
      <c r="J394" s="1252">
        <v>0</v>
      </c>
      <c r="K394" s="1252">
        <v>0</v>
      </c>
      <c r="L394" s="1252">
        <v>0</v>
      </c>
      <c r="M394" s="1252">
        <v>0</v>
      </c>
      <c r="N394" s="1252">
        <v>0</v>
      </c>
      <c r="O394" s="1252">
        <v>0</v>
      </c>
      <c r="P394" s="1252">
        <v>0</v>
      </c>
      <c r="Q394" s="1252">
        <v>0</v>
      </c>
      <c r="R394" s="1252">
        <v>0</v>
      </c>
      <c r="S394" s="1252">
        <v>0</v>
      </c>
      <c r="T394" s="1252">
        <v>0</v>
      </c>
      <c r="U394" s="1251" t="s">
        <v>116</v>
      </c>
      <c r="V394" s="1251" t="s">
        <v>564</v>
      </c>
      <c r="W394" s="1251" t="s">
        <v>312</v>
      </c>
      <c r="X394" s="1251" t="s">
        <v>1515</v>
      </c>
      <c r="Y394" s="1251">
        <v>151</v>
      </c>
    </row>
    <row r="395" spans="1:25" ht="12">
      <c r="A395" s="1251">
        <v>2019</v>
      </c>
      <c r="B395" s="1251">
        <v>25</v>
      </c>
      <c r="C395" s="1251">
        <v>300</v>
      </c>
      <c r="D395" s="1251" t="s">
        <v>1705</v>
      </c>
      <c r="E395" s="1251">
        <v>162000</v>
      </c>
      <c r="F395" s="1251" t="s">
        <v>1549</v>
      </c>
      <c r="G395" s="1252">
        <v>2620</v>
      </c>
      <c r="H395" s="1252">
        <v>2401.6700000000001</v>
      </c>
      <c r="I395" s="1252">
        <v>2183.3400000000001</v>
      </c>
      <c r="J395" s="1252">
        <v>1965</v>
      </c>
      <c r="K395" s="1252">
        <v>1746.6700000000001</v>
      </c>
      <c r="L395" s="1252">
        <v>1528.3399999999999</v>
      </c>
      <c r="M395" s="1252">
        <v>1310.01</v>
      </c>
      <c r="N395" s="1252">
        <v>3756.6799999999998</v>
      </c>
      <c r="O395" s="1252">
        <v>3538.3400000000001</v>
      </c>
      <c r="P395" s="1252">
        <v>3320</v>
      </c>
      <c r="Q395" s="1252">
        <v>3101.6599999999999</v>
      </c>
      <c r="R395" s="1252">
        <v>2883.3200000000002</v>
      </c>
      <c r="S395" s="1252">
        <v>1332.5</v>
      </c>
      <c r="T395" s="1252">
        <v>1332.5</v>
      </c>
      <c r="U395" s="1251" t="s">
        <v>116</v>
      </c>
      <c r="V395" s="1251" t="s">
        <v>1537</v>
      </c>
      <c r="W395" s="1251" t="s">
        <v>314</v>
      </c>
      <c r="X395" s="1251" t="s">
        <v>1515</v>
      </c>
      <c r="Y395" s="1251">
        <v>162</v>
      </c>
    </row>
    <row r="396" spans="1:25" ht="12">
      <c r="A396" s="1251">
        <v>2019</v>
      </c>
      <c r="B396" s="1251">
        <v>25</v>
      </c>
      <c r="C396" s="1251">
        <v>300</v>
      </c>
      <c r="D396" s="1251" t="s">
        <v>1705</v>
      </c>
      <c r="E396" s="1251">
        <v>162040</v>
      </c>
      <c r="F396" s="1251" t="s">
        <v>1551</v>
      </c>
      <c r="G396" s="1252">
        <v>3280</v>
      </c>
      <c r="H396" s="1252">
        <v>3006.6700000000001</v>
      </c>
      <c r="I396" s="1252">
        <v>2733.3400000000001</v>
      </c>
      <c r="J396" s="1252">
        <v>2460.0100000000002</v>
      </c>
      <c r="K396" s="1252">
        <v>2186.6799999999998</v>
      </c>
      <c r="L396" s="1252">
        <v>1913.3499999999999</v>
      </c>
      <c r="M396" s="1252">
        <v>1640.02</v>
      </c>
      <c r="N396" s="1252">
        <v>1366.6900000000001</v>
      </c>
      <c r="O396" s="1252">
        <v>1093.3599999999999</v>
      </c>
      <c r="P396" s="1252">
        <v>820.02999999999997</v>
      </c>
      <c r="Q396" s="1252">
        <v>2126.6999999999998</v>
      </c>
      <c r="R396" s="1252">
        <v>1853.3699999999999</v>
      </c>
      <c r="S396" s="1252">
        <v>790</v>
      </c>
      <c r="T396" s="1252">
        <v>790</v>
      </c>
      <c r="U396" s="1251" t="s">
        <v>116</v>
      </c>
      <c r="V396" s="1251" t="s">
        <v>564</v>
      </c>
      <c r="W396" s="1251" t="s">
        <v>314</v>
      </c>
      <c r="X396" s="1251" t="s">
        <v>1515</v>
      </c>
      <c r="Y396" s="1251">
        <v>162</v>
      </c>
    </row>
    <row r="397" spans="1:25" ht="12">
      <c r="A397" s="1251">
        <v>2019</v>
      </c>
      <c r="B397" s="1251">
        <v>25</v>
      </c>
      <c r="C397" s="1251">
        <v>300</v>
      </c>
      <c r="D397" s="1251" t="s">
        <v>1705</v>
      </c>
      <c r="E397" s="1251">
        <v>162070</v>
      </c>
      <c r="F397" s="1251" t="s">
        <v>1552</v>
      </c>
      <c r="G397" s="1252">
        <v>0</v>
      </c>
      <c r="H397" s="1252">
        <v>25446.669999999998</v>
      </c>
      <c r="I397" s="1252">
        <v>23133.34</v>
      </c>
      <c r="J397" s="1252">
        <v>20820.009999999998</v>
      </c>
      <c r="K397" s="1252">
        <v>18506.68</v>
      </c>
      <c r="L397" s="1252">
        <v>16193.35</v>
      </c>
      <c r="M397" s="1252">
        <v>13880.02</v>
      </c>
      <c r="N397" s="1252">
        <v>11566.690000000001</v>
      </c>
      <c r="O397" s="1252">
        <v>9253.3700000000008</v>
      </c>
      <c r="P397" s="1252">
        <v>6940.04</v>
      </c>
      <c r="Q397" s="1252">
        <v>4626.71</v>
      </c>
      <c r="R397" s="1252">
        <v>2313.3800000000001</v>
      </c>
      <c r="S397" s="1252">
        <v>0</v>
      </c>
      <c r="T397" s="1252">
        <v>0</v>
      </c>
      <c r="U397" s="1251" t="s">
        <v>116</v>
      </c>
      <c r="V397" s="1251" t="s">
        <v>564</v>
      </c>
      <c r="W397" s="1251" t="s">
        <v>314</v>
      </c>
      <c r="X397" s="1251" t="s">
        <v>1515</v>
      </c>
      <c r="Y397" s="1251">
        <v>162</v>
      </c>
    </row>
    <row r="398" spans="1:25" ht="12">
      <c r="A398" s="1251">
        <v>2019</v>
      </c>
      <c r="B398" s="1251">
        <v>25</v>
      </c>
      <c r="C398" s="1251">
        <v>300</v>
      </c>
      <c r="D398" s="1251" t="s">
        <v>1705</v>
      </c>
      <c r="E398" s="1251">
        <v>162140</v>
      </c>
      <c r="F398" s="1251" t="s">
        <v>1555</v>
      </c>
      <c r="G398" s="1252">
        <v>0</v>
      </c>
      <c r="H398" s="1252">
        <v>0</v>
      </c>
      <c r="I398" s="1252">
        <v>0</v>
      </c>
      <c r="J398" s="1252">
        <v>0</v>
      </c>
      <c r="K398" s="1252">
        <v>0</v>
      </c>
      <c r="L398" s="1252">
        <v>0</v>
      </c>
      <c r="M398" s="1252">
        <v>1215</v>
      </c>
      <c r="N398" s="1252">
        <v>3438.75</v>
      </c>
      <c r="O398" s="1252">
        <v>3232.5</v>
      </c>
      <c r="P398" s="1252">
        <v>3030</v>
      </c>
      <c r="Q398" s="1252">
        <v>2827.5</v>
      </c>
      <c r="R398" s="1252">
        <v>2625</v>
      </c>
      <c r="S398" s="1252">
        <v>2430</v>
      </c>
      <c r="T398" s="1252">
        <v>2430</v>
      </c>
      <c r="U398" s="1251" t="s">
        <v>116</v>
      </c>
      <c r="V398" s="1251" t="s">
        <v>564</v>
      </c>
      <c r="W398" s="1251" t="s">
        <v>314</v>
      </c>
      <c r="X398" s="1251" t="s">
        <v>1515</v>
      </c>
      <c r="Y398" s="1251">
        <v>162</v>
      </c>
    </row>
    <row r="399" spans="1:25" ht="12">
      <c r="A399" s="1251">
        <v>2019</v>
      </c>
      <c r="B399" s="1251">
        <v>25</v>
      </c>
      <c r="C399" s="1251">
        <v>300</v>
      </c>
      <c r="D399" s="1251" t="s">
        <v>1705</v>
      </c>
      <c r="E399" s="1251">
        <v>162150</v>
      </c>
      <c r="F399" s="1251" t="s">
        <v>1707</v>
      </c>
      <c r="G399" s="1252">
        <v>0</v>
      </c>
      <c r="H399" s="1252">
        <v>0</v>
      </c>
      <c r="I399" s="1252">
        <v>0</v>
      </c>
      <c r="J399" s="1252">
        <v>0</v>
      </c>
      <c r="K399" s="1252">
        <v>0</v>
      </c>
      <c r="L399" s="1252">
        <v>0</v>
      </c>
      <c r="M399" s="1252">
        <v>0</v>
      </c>
      <c r="N399" s="1252">
        <v>0</v>
      </c>
      <c r="O399" s="1252">
        <v>0</v>
      </c>
      <c r="P399" s="1252">
        <v>0</v>
      </c>
      <c r="Q399" s="1252">
        <v>0</v>
      </c>
      <c r="R399" s="1252">
        <v>0</v>
      </c>
      <c r="S399" s="1252">
        <v>0</v>
      </c>
      <c r="T399" s="1252">
        <v>0</v>
      </c>
      <c r="U399" s="1251" t="s">
        <v>116</v>
      </c>
      <c r="V399" s="1251" t="s">
        <v>564</v>
      </c>
      <c r="W399" s="1251" t="s">
        <v>314</v>
      </c>
      <c r="X399" s="1251" t="s">
        <v>1515</v>
      </c>
      <c r="Y399" s="1251">
        <v>162</v>
      </c>
    </row>
    <row r="400" spans="1:25" ht="12">
      <c r="A400" s="1251">
        <v>2019</v>
      </c>
      <c r="B400" s="1251">
        <v>25</v>
      </c>
      <c r="C400" s="1251">
        <v>300</v>
      </c>
      <c r="D400" s="1251" t="s">
        <v>1705</v>
      </c>
      <c r="E400" s="1251">
        <v>162180</v>
      </c>
      <c r="F400" s="1251" t="s">
        <v>1556</v>
      </c>
      <c r="G400" s="1252">
        <v>0</v>
      </c>
      <c r="H400" s="1252">
        <v>0</v>
      </c>
      <c r="I400" s="1252">
        <v>0</v>
      </c>
      <c r="J400" s="1252">
        <v>5984.2399999999998</v>
      </c>
      <c r="K400" s="1252">
        <v>5984.2399999999998</v>
      </c>
      <c r="L400" s="1252">
        <v>5984.2399999999998</v>
      </c>
      <c r="M400" s="1252">
        <v>5984.2399999999998</v>
      </c>
      <c r="N400" s="1252">
        <v>5984.2399999999998</v>
      </c>
      <c r="O400" s="1252">
        <v>5984.2399999999998</v>
      </c>
      <c r="P400" s="1252">
        <v>5984.2399999999998</v>
      </c>
      <c r="Q400" s="1252">
        <v>5984.2399999999998</v>
      </c>
      <c r="R400" s="1252">
        <v>5984.2399999999998</v>
      </c>
      <c r="S400" s="1252">
        <v>0</v>
      </c>
      <c r="T400" s="1252">
        <v>0</v>
      </c>
      <c r="U400" s="1251" t="s">
        <v>116</v>
      </c>
      <c r="V400" s="1251" t="s">
        <v>564</v>
      </c>
      <c r="W400" s="1251" t="s">
        <v>314</v>
      </c>
      <c r="X400" s="1251" t="s">
        <v>1515</v>
      </c>
      <c r="Y400" s="1251">
        <v>162</v>
      </c>
    </row>
    <row r="401" spans="1:25" ht="12">
      <c r="A401" s="1251">
        <v>2019</v>
      </c>
      <c r="B401" s="1251">
        <v>25</v>
      </c>
      <c r="C401" s="1251">
        <v>300</v>
      </c>
      <c r="D401" s="1251" t="s">
        <v>1705</v>
      </c>
      <c r="E401" s="1251">
        <v>173000</v>
      </c>
      <c r="F401" s="1251" t="s">
        <v>1557</v>
      </c>
      <c r="G401" s="1252">
        <v>493318.14000000001</v>
      </c>
      <c r="H401" s="1252">
        <v>595438.96999999997</v>
      </c>
      <c r="I401" s="1252">
        <v>502095.38</v>
      </c>
      <c r="J401" s="1252">
        <v>454247.01000000001</v>
      </c>
      <c r="K401" s="1252">
        <v>557231.95999999996</v>
      </c>
      <c r="L401" s="1252">
        <v>670574.08999999997</v>
      </c>
      <c r="M401" s="1252">
        <v>721539.31000000006</v>
      </c>
      <c r="N401" s="1252">
        <v>875785.84999999998</v>
      </c>
      <c r="O401" s="1252">
        <v>1138705.54</v>
      </c>
      <c r="P401" s="1252">
        <v>880273.08999999997</v>
      </c>
      <c r="Q401" s="1252">
        <v>914196.26000000001</v>
      </c>
      <c r="R401" s="1252">
        <v>752441.31000000006</v>
      </c>
      <c r="S401" s="1252">
        <v>616975.51000000001</v>
      </c>
      <c r="T401" s="1252">
        <v>616975.51000000001</v>
      </c>
      <c r="U401" s="1251" t="s">
        <v>116</v>
      </c>
      <c r="V401" s="1251" t="s">
        <v>1537</v>
      </c>
      <c r="W401" s="1251" t="s">
        <v>310</v>
      </c>
      <c r="X401" s="1251" t="s">
        <v>1515</v>
      </c>
      <c r="Y401" s="1251">
        <v>173</v>
      </c>
    </row>
    <row r="402" spans="1:25" ht="12">
      <c r="A402" s="1251">
        <v>2019</v>
      </c>
      <c r="B402" s="1251">
        <v>25</v>
      </c>
      <c r="C402" s="1251">
        <v>300</v>
      </c>
      <c r="D402" s="1251" t="s">
        <v>1705</v>
      </c>
      <c r="E402" s="1251">
        <v>181000</v>
      </c>
      <c r="F402" s="1251" t="s">
        <v>1708</v>
      </c>
      <c r="G402" s="1252">
        <v>0</v>
      </c>
      <c r="H402" s="1252">
        <v>0</v>
      </c>
      <c r="I402" s="1252">
        <v>0</v>
      </c>
      <c r="J402" s="1252">
        <v>0</v>
      </c>
      <c r="K402" s="1252">
        <v>0</v>
      </c>
      <c r="L402" s="1252">
        <v>0</v>
      </c>
      <c r="M402" s="1252">
        <v>0</v>
      </c>
      <c r="N402" s="1252">
        <v>0</v>
      </c>
      <c r="O402" s="1252">
        <v>0</v>
      </c>
      <c r="P402" s="1252">
        <v>0</v>
      </c>
      <c r="Q402" s="1252">
        <v>0</v>
      </c>
      <c r="R402" s="1252">
        <v>0</v>
      </c>
      <c r="S402" s="1252">
        <v>0</v>
      </c>
      <c r="T402" s="1252">
        <v>0</v>
      </c>
      <c r="U402" s="1251" t="s">
        <v>116</v>
      </c>
      <c r="V402" s="1251" t="s">
        <v>1537</v>
      </c>
      <c r="W402" s="1251" t="s">
        <v>324</v>
      </c>
      <c r="X402" s="1251" t="s">
        <v>1515</v>
      </c>
      <c r="Y402" s="1251">
        <v>181</v>
      </c>
    </row>
    <row r="403" spans="1:25" ht="12">
      <c r="A403" s="1251">
        <v>2019</v>
      </c>
      <c r="B403" s="1251">
        <v>25</v>
      </c>
      <c r="C403" s="1251">
        <v>300</v>
      </c>
      <c r="D403" s="1251" t="s">
        <v>1705</v>
      </c>
      <c r="E403" s="1251">
        <v>183000</v>
      </c>
      <c r="F403" s="1251" t="s">
        <v>1558</v>
      </c>
      <c r="G403" s="1252">
        <v>5016.3500000000004</v>
      </c>
      <c r="H403" s="1252">
        <v>5016.3500000000004</v>
      </c>
      <c r="I403" s="1252">
        <v>5016.3500000000004</v>
      </c>
      <c r="J403" s="1252">
        <v>5016.3500000000004</v>
      </c>
      <c r="K403" s="1252">
        <v>5016.3500000000004</v>
      </c>
      <c r="L403" s="1252">
        <v>5016.3500000000004</v>
      </c>
      <c r="M403" s="1252">
        <v>5016.3500000000004</v>
      </c>
      <c r="N403" s="1252">
        <v>5016.3500000000004</v>
      </c>
      <c r="O403" s="1252">
        <v>5016.3500000000004</v>
      </c>
      <c r="P403" s="1252">
        <v>5016.3500000000004</v>
      </c>
      <c r="Q403" s="1252">
        <v>5016.3500000000004</v>
      </c>
      <c r="R403" s="1252">
        <v>5016.3500000000004</v>
      </c>
      <c r="S403" s="1252">
        <v>5016.3500000000004</v>
      </c>
      <c r="T403" s="1252">
        <v>5016.3500000000004</v>
      </c>
      <c r="U403" s="1251" t="s">
        <v>116</v>
      </c>
      <c r="V403" s="1251" t="s">
        <v>1537</v>
      </c>
      <c r="W403" s="1251" t="s">
        <v>324</v>
      </c>
      <c r="X403" s="1251" t="s">
        <v>1515</v>
      </c>
      <c r="Y403" s="1251">
        <v>183</v>
      </c>
    </row>
    <row r="404" spans="1:25" ht="12">
      <c r="A404" s="1251">
        <v>2019</v>
      </c>
      <c r="B404" s="1251">
        <v>25</v>
      </c>
      <c r="C404" s="1251">
        <v>300</v>
      </c>
      <c r="D404" s="1251" t="s">
        <v>1705</v>
      </c>
      <c r="E404" s="1251">
        <v>183010</v>
      </c>
      <c r="F404" s="1251" t="s">
        <v>1559</v>
      </c>
      <c r="G404" s="1252">
        <v>967.15999999999997</v>
      </c>
      <c r="H404" s="1252">
        <v>967.15999999999997</v>
      </c>
      <c r="I404" s="1252">
        <v>967.15999999999997</v>
      </c>
      <c r="J404" s="1252">
        <v>967.15999999999997</v>
      </c>
      <c r="K404" s="1252">
        <v>967.15999999999997</v>
      </c>
      <c r="L404" s="1252">
        <v>967.15999999999997</v>
      </c>
      <c r="M404" s="1252">
        <v>967.15999999999997</v>
      </c>
      <c r="N404" s="1252">
        <v>967.15999999999997</v>
      </c>
      <c r="O404" s="1252">
        <v>967.15999999999997</v>
      </c>
      <c r="P404" s="1252">
        <v>967.15999999999997</v>
      </c>
      <c r="Q404" s="1252">
        <v>967.15999999999997</v>
      </c>
      <c r="R404" s="1252">
        <v>967.15999999999997</v>
      </c>
      <c r="S404" s="1252">
        <v>967.15999999999997</v>
      </c>
      <c r="T404" s="1252">
        <v>967.15999999999997</v>
      </c>
      <c r="U404" s="1251" t="s">
        <v>116</v>
      </c>
      <c r="V404" s="1251" t="s">
        <v>1537</v>
      </c>
      <c r="W404" s="1251" t="s">
        <v>324</v>
      </c>
      <c r="X404" s="1251" t="s">
        <v>1515</v>
      </c>
      <c r="Y404" s="1251">
        <v>183</v>
      </c>
    </row>
    <row r="405" spans="1:25" ht="12">
      <c r="A405" s="1251">
        <v>2019</v>
      </c>
      <c r="B405" s="1251">
        <v>25</v>
      </c>
      <c r="C405" s="1251">
        <v>300</v>
      </c>
      <c r="D405" s="1251" t="s">
        <v>1705</v>
      </c>
      <c r="E405" s="1251">
        <v>183020</v>
      </c>
      <c r="F405" s="1251" t="s">
        <v>1560</v>
      </c>
      <c r="G405" s="1252">
        <v>779.40999999999997</v>
      </c>
      <c r="H405" s="1252">
        <v>779.40999999999997</v>
      </c>
      <c r="I405" s="1252">
        <v>779.40999999999997</v>
      </c>
      <c r="J405" s="1252">
        <v>779.40999999999997</v>
      </c>
      <c r="K405" s="1252">
        <v>779.40999999999997</v>
      </c>
      <c r="L405" s="1252">
        <v>779.40999999999997</v>
      </c>
      <c r="M405" s="1252">
        <v>779.40999999999997</v>
      </c>
      <c r="N405" s="1252">
        <v>779.40999999999997</v>
      </c>
      <c r="O405" s="1252">
        <v>779.40999999999997</v>
      </c>
      <c r="P405" s="1252">
        <v>779.40999999999997</v>
      </c>
      <c r="Q405" s="1252">
        <v>779.40999999999997</v>
      </c>
      <c r="R405" s="1252">
        <v>779.40999999999997</v>
      </c>
      <c r="S405" s="1252">
        <v>779.40999999999997</v>
      </c>
      <c r="T405" s="1252">
        <v>779.40999999999997</v>
      </c>
      <c r="U405" s="1251" t="s">
        <v>116</v>
      </c>
      <c r="V405" s="1251" t="s">
        <v>1537</v>
      </c>
      <c r="W405" s="1251" t="s">
        <v>324</v>
      </c>
      <c r="X405" s="1251" t="s">
        <v>1515</v>
      </c>
      <c r="Y405" s="1251">
        <v>183</v>
      </c>
    </row>
    <row r="406" spans="1:25" ht="12">
      <c r="A406" s="1251">
        <v>2019</v>
      </c>
      <c r="B406" s="1251">
        <v>25</v>
      </c>
      <c r="C406" s="1251">
        <v>300</v>
      </c>
      <c r="D406" s="1251" t="s">
        <v>1705</v>
      </c>
      <c r="E406" s="1251">
        <v>184010</v>
      </c>
      <c r="F406" s="1251" t="s">
        <v>1561</v>
      </c>
      <c r="G406" s="1252">
        <v>5055.0799999999999</v>
      </c>
      <c r="H406" s="1252">
        <v>5269.1800000000003</v>
      </c>
      <c r="I406" s="1252">
        <v>5518.3599999999997</v>
      </c>
      <c r="J406" s="1252">
        <v>5753.0299999999997</v>
      </c>
      <c r="K406" s="1252">
        <v>5970.75</v>
      </c>
      <c r="L406" s="1252">
        <v>6265.7399999999998</v>
      </c>
      <c r="M406" s="1252">
        <v>6525.2399999999998</v>
      </c>
      <c r="N406" s="1252">
        <v>6619.9700000000003</v>
      </c>
      <c r="O406" s="1252">
        <v>6701.46</v>
      </c>
      <c r="P406" s="1252">
        <v>6777.4799999999996</v>
      </c>
      <c r="Q406" s="1252">
        <v>6835.75</v>
      </c>
      <c r="R406" s="1252">
        <v>6881.4200000000001</v>
      </c>
      <c r="S406" s="1252">
        <v>6901.1199999999999</v>
      </c>
      <c r="T406" s="1252">
        <v>6901.1199999999999</v>
      </c>
      <c r="U406" s="1251" t="s">
        <v>116</v>
      </c>
      <c r="V406" s="1251" t="s">
        <v>1537</v>
      </c>
      <c r="W406" s="1251" t="s">
        <v>316</v>
      </c>
      <c r="X406" s="1251" t="s">
        <v>1515</v>
      </c>
      <c r="Y406" s="1251">
        <v>184</v>
      </c>
    </row>
    <row r="407" spans="1:25" ht="12">
      <c r="A407" s="1251">
        <v>2019</v>
      </c>
      <c r="B407" s="1251">
        <v>25</v>
      </c>
      <c r="C407" s="1251">
        <v>300</v>
      </c>
      <c r="D407" s="1251" t="s">
        <v>1705</v>
      </c>
      <c r="E407" s="1251">
        <v>184019</v>
      </c>
      <c r="F407" s="1251" t="s">
        <v>1562</v>
      </c>
      <c r="G407" s="1252">
        <v>169.65000000000001</v>
      </c>
      <c r="H407" s="1252">
        <v>170.43000000000001</v>
      </c>
      <c r="I407" s="1252">
        <v>170.43000000000001</v>
      </c>
      <c r="J407" s="1252">
        <v>174.28</v>
      </c>
      <c r="K407" s="1252">
        <v>175.05000000000001</v>
      </c>
      <c r="L407" s="1252">
        <v>175.05000000000001</v>
      </c>
      <c r="M407" s="1252">
        <v>175.05000000000001</v>
      </c>
      <c r="N407" s="1252">
        <v>209.09</v>
      </c>
      <c r="O407" s="1252">
        <v>211.21000000000001</v>
      </c>
      <c r="P407" s="1252">
        <v>211.21000000000001</v>
      </c>
      <c r="Q407" s="1252">
        <v>216.59999999999999</v>
      </c>
      <c r="R407" s="1252">
        <v>284.13999999999999</v>
      </c>
      <c r="S407" s="1252">
        <v>284.13999999999999</v>
      </c>
      <c r="T407" s="1252">
        <v>284.13999999999999</v>
      </c>
      <c r="U407" s="1251" t="s">
        <v>116</v>
      </c>
      <c r="V407" s="1251" t="s">
        <v>1537</v>
      </c>
      <c r="W407" s="1251" t="s">
        <v>316</v>
      </c>
      <c r="X407" s="1251" t="s">
        <v>1515</v>
      </c>
      <c r="Y407" s="1251">
        <v>184</v>
      </c>
    </row>
    <row r="408" spans="1:25" ht="12">
      <c r="A408" s="1251">
        <v>2019</v>
      </c>
      <c r="B408" s="1251">
        <v>25</v>
      </c>
      <c r="C408" s="1251">
        <v>300</v>
      </c>
      <c r="D408" s="1251" t="s">
        <v>1705</v>
      </c>
      <c r="E408" s="1251">
        <v>184020</v>
      </c>
      <c r="F408" s="1251" t="s">
        <v>1563</v>
      </c>
      <c r="G408" s="1252">
        <v>1336127.0600000001</v>
      </c>
      <c r="H408" s="1252">
        <v>1339804.51</v>
      </c>
      <c r="I408" s="1252">
        <v>1346941.3100000001</v>
      </c>
      <c r="J408" s="1252">
        <v>1367473.72</v>
      </c>
      <c r="K408" s="1252">
        <v>1392150.3300000001</v>
      </c>
      <c r="L408" s="1252">
        <v>1414238.2</v>
      </c>
      <c r="M408" s="1252">
        <v>1419293.3</v>
      </c>
      <c r="N408" s="1252">
        <v>1427752.98</v>
      </c>
      <c r="O408" s="1252">
        <v>1428383.9399999999</v>
      </c>
      <c r="P408" s="1252">
        <v>1429010.1899999999</v>
      </c>
      <c r="Q408" s="1252">
        <v>1435678.6399999999</v>
      </c>
      <c r="R408" s="1252">
        <v>1431372.1699999999</v>
      </c>
      <c r="S408" s="1252">
        <v>1434204.1299999999</v>
      </c>
      <c r="T408" s="1252">
        <v>1434204.1299999999</v>
      </c>
      <c r="U408" s="1251" t="s">
        <v>116</v>
      </c>
      <c r="V408" s="1251" t="s">
        <v>1537</v>
      </c>
      <c r="W408" s="1251" t="s">
        <v>316</v>
      </c>
      <c r="X408" s="1251" t="s">
        <v>1515</v>
      </c>
      <c r="Y408" s="1251">
        <v>184</v>
      </c>
    </row>
    <row r="409" spans="1:25" ht="12">
      <c r="A409" s="1251">
        <v>2019</v>
      </c>
      <c r="B409" s="1251">
        <v>25</v>
      </c>
      <c r="C409" s="1251">
        <v>300</v>
      </c>
      <c r="D409" s="1251" t="s">
        <v>1705</v>
      </c>
      <c r="E409" s="1251">
        <v>184030</v>
      </c>
      <c r="F409" s="1251" t="s">
        <v>1564</v>
      </c>
      <c r="G409" s="1252">
        <v>17892.16</v>
      </c>
      <c r="H409" s="1252">
        <v>19057.82</v>
      </c>
      <c r="I409" s="1252">
        <v>20467.220000000001</v>
      </c>
      <c r="J409" s="1252">
        <v>22657.029999999999</v>
      </c>
      <c r="K409" s="1252">
        <v>27890.43</v>
      </c>
      <c r="L409" s="1252">
        <v>31327.68</v>
      </c>
      <c r="M409" s="1252">
        <v>31423.66</v>
      </c>
      <c r="N409" s="1252">
        <v>31546.279999999999</v>
      </c>
      <c r="O409" s="1252">
        <v>31617.369999999999</v>
      </c>
      <c r="P409" s="1252">
        <v>31718.900000000001</v>
      </c>
      <c r="Q409" s="1252">
        <v>31801.48</v>
      </c>
      <c r="R409" s="1252">
        <v>31835.23</v>
      </c>
      <c r="S409" s="1252">
        <v>31845.150000000001</v>
      </c>
      <c r="T409" s="1252">
        <v>31845.150000000001</v>
      </c>
      <c r="U409" s="1251" t="s">
        <v>116</v>
      </c>
      <c r="V409" s="1251" t="s">
        <v>1537</v>
      </c>
      <c r="W409" s="1251" t="s">
        <v>316</v>
      </c>
      <c r="X409" s="1251" t="s">
        <v>1515</v>
      </c>
      <c r="Y409" s="1251">
        <v>184</v>
      </c>
    </row>
    <row r="410" spans="1:25" ht="12">
      <c r="A410" s="1251">
        <v>2019</v>
      </c>
      <c r="B410" s="1251">
        <v>25</v>
      </c>
      <c r="C410" s="1251">
        <v>300</v>
      </c>
      <c r="D410" s="1251" t="s">
        <v>1705</v>
      </c>
      <c r="E410" s="1251">
        <v>184050</v>
      </c>
      <c r="F410" s="1251" t="s">
        <v>1565</v>
      </c>
      <c r="G410" s="1252">
        <v>234.03999999999999</v>
      </c>
      <c r="H410" s="1252">
        <v>234.66999999999999</v>
      </c>
      <c r="I410" s="1252">
        <v>239.41</v>
      </c>
      <c r="J410" s="1252">
        <v>246.68000000000001</v>
      </c>
      <c r="K410" s="1252">
        <v>258.25999999999999</v>
      </c>
      <c r="L410" s="1252">
        <v>258.25999999999999</v>
      </c>
      <c r="M410" s="1252">
        <v>258.25999999999999</v>
      </c>
      <c r="N410" s="1252">
        <v>258.25999999999999</v>
      </c>
      <c r="O410" s="1252">
        <v>258.25999999999999</v>
      </c>
      <c r="P410" s="1252">
        <v>258.25999999999999</v>
      </c>
      <c r="Q410" s="1252">
        <v>258.25999999999999</v>
      </c>
      <c r="R410" s="1252">
        <v>258.25999999999999</v>
      </c>
      <c r="S410" s="1252">
        <v>258.25999999999999</v>
      </c>
      <c r="T410" s="1252">
        <v>258.25999999999999</v>
      </c>
      <c r="U410" s="1251" t="s">
        <v>116</v>
      </c>
      <c r="V410" s="1251" t="s">
        <v>1537</v>
      </c>
      <c r="W410" s="1251" t="s">
        <v>316</v>
      </c>
      <c r="X410" s="1251" t="s">
        <v>1515</v>
      </c>
      <c r="Y410" s="1251">
        <v>184</v>
      </c>
    </row>
    <row r="411" spans="1:25" ht="12">
      <c r="A411" s="1251">
        <v>2019</v>
      </c>
      <c r="B411" s="1251">
        <v>25</v>
      </c>
      <c r="C411" s="1251">
        <v>300</v>
      </c>
      <c r="D411" s="1251" t="s">
        <v>1705</v>
      </c>
      <c r="E411" s="1251">
        <v>184060</v>
      </c>
      <c r="F411" s="1251" t="s">
        <v>1566</v>
      </c>
      <c r="G411" s="1252">
        <v>4857.9099999999999</v>
      </c>
      <c r="H411" s="1252">
        <v>5097.0699999999997</v>
      </c>
      <c r="I411" s="1252">
        <v>5328.2799999999997</v>
      </c>
      <c r="J411" s="1252">
        <v>5549.6000000000004</v>
      </c>
      <c r="K411" s="1252">
        <v>5752.3400000000001</v>
      </c>
      <c r="L411" s="1252">
        <v>6026.0600000000004</v>
      </c>
      <c r="M411" s="1252">
        <v>6266.8500000000004</v>
      </c>
      <c r="N411" s="1252">
        <v>6386.3299999999999</v>
      </c>
      <c r="O411" s="1252">
        <v>6463.9300000000003</v>
      </c>
      <c r="P411" s="1252">
        <v>6534.4700000000003</v>
      </c>
      <c r="Q411" s="1252">
        <v>6593.54</v>
      </c>
      <c r="R411" s="1252">
        <v>6698.5900000000001</v>
      </c>
      <c r="S411" s="1252">
        <v>6716.8699999999999</v>
      </c>
      <c r="T411" s="1252">
        <v>6716.8699999999999</v>
      </c>
      <c r="U411" s="1251" t="s">
        <v>116</v>
      </c>
      <c r="V411" s="1251" t="s">
        <v>1537</v>
      </c>
      <c r="W411" s="1251" t="s">
        <v>316</v>
      </c>
      <c r="X411" s="1251" t="s">
        <v>1515</v>
      </c>
      <c r="Y411" s="1251">
        <v>184</v>
      </c>
    </row>
    <row r="412" spans="1:25" ht="12">
      <c r="A412" s="1251">
        <v>2019</v>
      </c>
      <c r="B412" s="1251">
        <v>25</v>
      </c>
      <c r="C412" s="1251">
        <v>300</v>
      </c>
      <c r="D412" s="1251" t="s">
        <v>1705</v>
      </c>
      <c r="E412" s="1251">
        <v>184099</v>
      </c>
      <c r="F412" s="1251" t="s">
        <v>1567</v>
      </c>
      <c r="G412" s="1252">
        <v>-1364556.46</v>
      </c>
      <c r="H412" s="1252">
        <v>-1367487.3999999999</v>
      </c>
      <c r="I412" s="1252">
        <v>-1375825.8799999999</v>
      </c>
      <c r="J412" s="1252">
        <v>-1384551.79</v>
      </c>
      <c r="K412" s="1252">
        <v>-1440936.51</v>
      </c>
      <c r="L412" s="1252">
        <v>-1458099.3799999999</v>
      </c>
      <c r="M412" s="1252">
        <v>-1463134.4399999999</v>
      </c>
      <c r="N412" s="1252">
        <v>-1471377.26</v>
      </c>
      <c r="O412" s="1252">
        <v>-1472192.1799999999</v>
      </c>
      <c r="P412" s="1252">
        <v>-1472942.1399999999</v>
      </c>
      <c r="Q412" s="1252">
        <v>-1479718.3700000001</v>
      </c>
      <c r="R412" s="1252">
        <v>-1481300.6599999999</v>
      </c>
      <c r="S412" s="1252">
        <v>-1477974.3600000001</v>
      </c>
      <c r="T412" s="1252">
        <v>-1477974.3600000001</v>
      </c>
      <c r="U412" s="1251" t="s">
        <v>116</v>
      </c>
      <c r="V412" s="1251" t="s">
        <v>1537</v>
      </c>
      <c r="W412" s="1251" t="s">
        <v>316</v>
      </c>
      <c r="X412" s="1251" t="s">
        <v>1515</v>
      </c>
      <c r="Y412" s="1251">
        <v>184</v>
      </c>
    </row>
    <row r="413" spans="1:25" ht="12">
      <c r="A413" s="1251">
        <v>2019</v>
      </c>
      <c r="B413" s="1251">
        <v>25</v>
      </c>
      <c r="C413" s="1251">
        <v>300</v>
      </c>
      <c r="D413" s="1251" t="s">
        <v>1705</v>
      </c>
      <c r="E413" s="1251">
        <v>184301</v>
      </c>
      <c r="F413" s="1251" t="s">
        <v>1568</v>
      </c>
      <c r="G413" s="1252">
        <v>0</v>
      </c>
      <c r="H413" s="1252">
        <v>0</v>
      </c>
      <c r="I413" s="1252">
        <v>0</v>
      </c>
      <c r="J413" s="1252">
        <v>0</v>
      </c>
      <c r="K413" s="1252">
        <v>0</v>
      </c>
      <c r="L413" s="1252">
        <v>0</v>
      </c>
      <c r="M413" s="1252">
        <v>0</v>
      </c>
      <c r="N413" s="1252">
        <v>0</v>
      </c>
      <c r="O413" s="1252">
        <v>0</v>
      </c>
      <c r="P413" s="1252">
        <v>0</v>
      </c>
      <c r="Q413" s="1252">
        <v>0</v>
      </c>
      <c r="R413" s="1252">
        <v>0</v>
      </c>
      <c r="S413" s="1252">
        <v>0</v>
      </c>
      <c r="T413" s="1252">
        <v>0</v>
      </c>
      <c r="U413" s="1251" t="s">
        <v>116</v>
      </c>
      <c r="V413" s="1251" t="s">
        <v>1537</v>
      </c>
      <c r="W413" s="1251" t="s">
        <v>1569</v>
      </c>
      <c r="X413" s="1251" t="s">
        <v>1515</v>
      </c>
      <c r="Y413" s="1251">
        <v>184</v>
      </c>
    </row>
    <row r="414" spans="1:25" ht="12">
      <c r="A414" s="1251">
        <v>2019</v>
      </c>
      <c r="B414" s="1251">
        <v>25</v>
      </c>
      <c r="C414" s="1251">
        <v>300</v>
      </c>
      <c r="D414" s="1251" t="s">
        <v>1705</v>
      </c>
      <c r="E414" s="1251">
        <v>185002</v>
      </c>
      <c r="F414" s="1251" t="s">
        <v>1570</v>
      </c>
      <c r="G414" s="1252">
        <v>0</v>
      </c>
      <c r="H414" s="1252">
        <v>0</v>
      </c>
      <c r="I414" s="1252">
        <v>6449</v>
      </c>
      <c r="J414" s="1252">
        <v>6449</v>
      </c>
      <c r="K414" s="1252">
        <v>6449</v>
      </c>
      <c r="L414" s="1252">
        <v>6449</v>
      </c>
      <c r="M414" s="1252">
        <v>6449</v>
      </c>
      <c r="N414" s="1252">
        <v>6449</v>
      </c>
      <c r="O414" s="1252">
        <v>6449</v>
      </c>
      <c r="P414" s="1252">
        <v>6449</v>
      </c>
      <c r="Q414" s="1252">
        <v>6449</v>
      </c>
      <c r="R414" s="1252">
        <v>6449</v>
      </c>
      <c r="S414" s="1252">
        <v>6449</v>
      </c>
      <c r="T414" s="1252">
        <v>6449</v>
      </c>
      <c r="U414" s="1251" t="s">
        <v>116</v>
      </c>
      <c r="V414" s="1251" t="s">
        <v>1537</v>
      </c>
      <c r="W414" s="1251" t="s">
        <v>1571</v>
      </c>
      <c r="X414" s="1251" t="s">
        <v>1515</v>
      </c>
      <c r="Y414" s="1251">
        <v>185</v>
      </c>
    </row>
    <row r="415" spans="1:25" ht="12">
      <c r="A415" s="1251">
        <v>2019</v>
      </c>
      <c r="B415" s="1251">
        <v>25</v>
      </c>
      <c r="C415" s="1251">
        <v>300</v>
      </c>
      <c r="D415" s="1251" t="s">
        <v>1705</v>
      </c>
      <c r="E415" s="1251">
        <v>185300</v>
      </c>
      <c r="F415" s="1251" t="s">
        <v>1572</v>
      </c>
      <c r="G415" s="1252">
        <v>0</v>
      </c>
      <c r="H415" s="1252">
        <v>0</v>
      </c>
      <c r="I415" s="1252">
        <v>-644</v>
      </c>
      <c r="J415" s="1252">
        <v>-542</v>
      </c>
      <c r="K415" s="1252">
        <v>-542</v>
      </c>
      <c r="L415" s="1252">
        <v>-542</v>
      </c>
      <c r="M415" s="1252">
        <v>-1089</v>
      </c>
      <c r="N415" s="1252">
        <v>-1089</v>
      </c>
      <c r="O415" s="1252">
        <v>-1089</v>
      </c>
      <c r="P415" s="1252">
        <v>-1648</v>
      </c>
      <c r="Q415" s="1252">
        <v>-1648</v>
      </c>
      <c r="R415" s="1252">
        <v>-1648</v>
      </c>
      <c r="S415" s="1252">
        <v>-2215</v>
      </c>
      <c r="T415" s="1252">
        <v>-2215</v>
      </c>
      <c r="U415" s="1251" t="s">
        <v>116</v>
      </c>
      <c r="V415" s="1251" t="s">
        <v>1537</v>
      </c>
      <c r="W415" s="1251" t="s">
        <v>1571</v>
      </c>
      <c r="X415" s="1251" t="s">
        <v>1515</v>
      </c>
      <c r="Y415" s="1251">
        <v>185</v>
      </c>
    </row>
    <row r="416" spans="1:25" ht="12">
      <c r="A416" s="1251">
        <v>2019</v>
      </c>
      <c r="B416" s="1251">
        <v>25</v>
      </c>
      <c r="C416" s="1251">
        <v>300</v>
      </c>
      <c r="D416" s="1251" t="s">
        <v>1705</v>
      </c>
      <c r="E416" s="1251">
        <v>186200</v>
      </c>
      <c r="F416" s="1251" t="s">
        <v>1573</v>
      </c>
      <c r="G416" s="1252">
        <v>0</v>
      </c>
      <c r="H416" s="1252">
        <v>0</v>
      </c>
      <c r="I416" s="1252">
        <v>0</v>
      </c>
      <c r="J416" s="1252">
        <v>0</v>
      </c>
      <c r="K416" s="1252">
        <v>0</v>
      </c>
      <c r="L416" s="1252">
        <v>0</v>
      </c>
      <c r="M416" s="1252">
        <v>0</v>
      </c>
      <c r="N416" s="1252">
        <v>0</v>
      </c>
      <c r="O416" s="1252">
        <v>0</v>
      </c>
      <c r="P416" s="1252">
        <v>0</v>
      </c>
      <c r="Q416" s="1252">
        <v>0</v>
      </c>
      <c r="R416" s="1252">
        <v>0</v>
      </c>
      <c r="S416" s="1252">
        <v>0</v>
      </c>
      <c r="T416" s="1252">
        <v>0</v>
      </c>
      <c r="U416" s="1251" t="s">
        <v>116</v>
      </c>
      <c r="V416" s="1251" t="s">
        <v>1537</v>
      </c>
      <c r="W416" s="1251" t="s">
        <v>322</v>
      </c>
      <c r="X416" s="1251" t="s">
        <v>1515</v>
      </c>
      <c r="Y416" s="1251">
        <v>186</v>
      </c>
    </row>
    <row r="417" spans="1:25" ht="12">
      <c r="A417" s="1251">
        <v>2019</v>
      </c>
      <c r="B417" s="1251">
        <v>25</v>
      </c>
      <c r="C417" s="1251">
        <v>300</v>
      </c>
      <c r="D417" s="1251" t="s">
        <v>1705</v>
      </c>
      <c r="E417" s="1251">
        <v>186355</v>
      </c>
      <c r="F417" s="1251" t="s">
        <v>1575</v>
      </c>
      <c r="G417" s="1252">
        <v>12670.969999999999</v>
      </c>
      <c r="H417" s="1252">
        <v>5602.7700000000004</v>
      </c>
      <c r="I417" s="1252">
        <v>6355.5299999999997</v>
      </c>
      <c r="J417" s="1252">
        <v>7334.9399999999996</v>
      </c>
      <c r="K417" s="1252">
        <v>8059.1599999999999</v>
      </c>
      <c r="L417" s="1252">
        <v>8580.0300000000007</v>
      </c>
      <c r="M417" s="1252">
        <v>9120.8099999999995</v>
      </c>
      <c r="N417" s="1252">
        <v>8755.3999999999996</v>
      </c>
      <c r="O417" s="1252">
        <v>9316.1399999999994</v>
      </c>
      <c r="P417" s="1252">
        <v>9881.5699999999997</v>
      </c>
      <c r="Q417" s="1252">
        <v>10452.440000000001</v>
      </c>
      <c r="R417" s="1252">
        <v>11028.16</v>
      </c>
      <c r="S417" s="1252">
        <v>-7420.4300000000003</v>
      </c>
      <c r="T417" s="1252">
        <v>-7420.4300000000003</v>
      </c>
      <c r="U417" s="1251" t="s">
        <v>116</v>
      </c>
      <c r="V417" s="1251" t="s">
        <v>1537</v>
      </c>
      <c r="W417" s="1251" t="s">
        <v>322</v>
      </c>
      <c r="X417" s="1251" t="s">
        <v>1515</v>
      </c>
      <c r="Y417" s="1251">
        <v>186</v>
      </c>
    </row>
    <row r="418" spans="1:25" ht="12">
      <c r="A418" s="1251">
        <v>2019</v>
      </c>
      <c r="B418" s="1251">
        <v>25</v>
      </c>
      <c r="C418" s="1251">
        <v>300</v>
      </c>
      <c r="D418" s="1251" t="s">
        <v>1705</v>
      </c>
      <c r="E418" s="1251">
        <v>186366</v>
      </c>
      <c r="F418" s="1251" t="s">
        <v>1576</v>
      </c>
      <c r="G418" s="1252">
        <v>38045.279999999999</v>
      </c>
      <c r="H418" s="1252">
        <v>45726.489999999998</v>
      </c>
      <c r="I418" s="1252">
        <v>45726.489999999998</v>
      </c>
      <c r="J418" s="1252">
        <v>45726.489999999998</v>
      </c>
      <c r="K418" s="1252">
        <v>46432.370000000003</v>
      </c>
      <c r="L418" s="1252">
        <v>46432.370000000003</v>
      </c>
      <c r="M418" s="1252">
        <v>46432.370000000003</v>
      </c>
      <c r="N418" s="1252">
        <v>47354.529999999999</v>
      </c>
      <c r="O418" s="1252">
        <v>47354.529999999999</v>
      </c>
      <c r="P418" s="1252">
        <v>47354.529999999999</v>
      </c>
      <c r="Q418" s="1252">
        <v>47354.529999999999</v>
      </c>
      <c r="R418" s="1252">
        <v>47354.529999999999</v>
      </c>
      <c r="S418" s="1252">
        <v>47354.529999999999</v>
      </c>
      <c r="T418" s="1252">
        <v>47354.529999999999</v>
      </c>
      <c r="U418" s="1251" t="s">
        <v>116</v>
      </c>
      <c r="V418" s="1251" t="s">
        <v>1537</v>
      </c>
      <c r="W418" s="1251" t="s">
        <v>322</v>
      </c>
      <c r="X418" s="1251" t="s">
        <v>1515</v>
      </c>
      <c r="Y418" s="1251">
        <v>186</v>
      </c>
    </row>
    <row r="419" spans="1:25" ht="12">
      <c r="A419" s="1251">
        <v>2019</v>
      </c>
      <c r="B419" s="1251">
        <v>25</v>
      </c>
      <c r="C419" s="1251">
        <v>300</v>
      </c>
      <c r="D419" s="1251" t="s">
        <v>1705</v>
      </c>
      <c r="E419" s="1251">
        <v>186367</v>
      </c>
      <c r="F419" s="1251" t="s">
        <v>1577</v>
      </c>
      <c r="G419" s="1252">
        <v>-5039.4099999999999</v>
      </c>
      <c r="H419" s="1252">
        <v>-5135.4700000000003</v>
      </c>
      <c r="I419" s="1252">
        <v>-5271.0900000000001</v>
      </c>
      <c r="J419" s="1252">
        <v>-5386.9300000000003</v>
      </c>
      <c r="K419" s="1252">
        <v>-5497.9799999999996</v>
      </c>
      <c r="L419" s="1252">
        <v>-5613.6700000000001</v>
      </c>
      <c r="M419" s="1252">
        <v>-5729.3599999999997</v>
      </c>
      <c r="N419" s="1252">
        <v>-5847.3500000000004</v>
      </c>
      <c r="O419" s="1252">
        <v>-5965.3400000000001</v>
      </c>
      <c r="P419" s="1252">
        <v>-6083.3299999999999</v>
      </c>
      <c r="Q419" s="1252">
        <v>-6201.6599999999999</v>
      </c>
      <c r="R419" s="1252">
        <v>-6319.9899999999998</v>
      </c>
      <c r="S419" s="1252">
        <v>-6438.3800000000001</v>
      </c>
      <c r="T419" s="1252">
        <v>-6438.3800000000001</v>
      </c>
      <c r="U419" s="1251" t="s">
        <v>116</v>
      </c>
      <c r="V419" s="1251" t="s">
        <v>1537</v>
      </c>
      <c r="W419" s="1251" t="s">
        <v>322</v>
      </c>
      <c r="X419" s="1251" t="s">
        <v>1515</v>
      </c>
      <c r="Y419" s="1251">
        <v>186</v>
      </c>
    </row>
    <row r="420" spans="1:25" ht="12">
      <c r="A420" s="1251">
        <v>2019</v>
      </c>
      <c r="B420" s="1251">
        <v>25</v>
      </c>
      <c r="C420" s="1251">
        <v>300</v>
      </c>
      <c r="D420" s="1251" t="s">
        <v>1705</v>
      </c>
      <c r="E420" s="1251">
        <v>186381</v>
      </c>
      <c r="F420" s="1251" t="s">
        <v>1578</v>
      </c>
      <c r="G420" s="1252">
        <v>0</v>
      </c>
      <c r="H420" s="1252">
        <v>0</v>
      </c>
      <c r="I420" s="1252">
        <v>0</v>
      </c>
      <c r="J420" s="1252">
        <v>0</v>
      </c>
      <c r="K420" s="1252">
        <v>0</v>
      </c>
      <c r="L420" s="1252">
        <v>0</v>
      </c>
      <c r="M420" s="1252">
        <v>0</v>
      </c>
      <c r="N420" s="1252">
        <v>0</v>
      </c>
      <c r="O420" s="1252">
        <v>0</v>
      </c>
      <c r="P420" s="1252">
        <v>0</v>
      </c>
      <c r="Q420" s="1252">
        <v>0</v>
      </c>
      <c r="R420" s="1252">
        <v>0</v>
      </c>
      <c r="S420" s="1252">
        <v>0</v>
      </c>
      <c r="T420" s="1252">
        <v>0</v>
      </c>
      <c r="U420" s="1251" t="s">
        <v>116</v>
      </c>
      <c r="V420" s="1251" t="s">
        <v>1537</v>
      </c>
      <c r="W420" s="1251" t="s">
        <v>322</v>
      </c>
      <c r="X420" s="1251" t="s">
        <v>1515</v>
      </c>
      <c r="Y420" s="1251">
        <v>186</v>
      </c>
    </row>
    <row r="421" spans="1:25" ht="12">
      <c r="A421" s="1251">
        <v>2019</v>
      </c>
      <c r="B421" s="1251">
        <v>25</v>
      </c>
      <c r="C421" s="1251">
        <v>300</v>
      </c>
      <c r="D421" s="1251" t="s">
        <v>1705</v>
      </c>
      <c r="E421" s="1251">
        <v>186396</v>
      </c>
      <c r="F421" s="1251" t="s">
        <v>1579</v>
      </c>
      <c r="G421" s="1252">
        <v>0</v>
      </c>
      <c r="H421" s="1252">
        <v>0</v>
      </c>
      <c r="I421" s="1252">
        <v>0</v>
      </c>
      <c r="J421" s="1252">
        <v>0</v>
      </c>
      <c r="K421" s="1252">
        <v>0</v>
      </c>
      <c r="L421" s="1252">
        <v>0</v>
      </c>
      <c r="M421" s="1252">
        <v>0</v>
      </c>
      <c r="N421" s="1252">
        <v>0</v>
      </c>
      <c r="O421" s="1252">
        <v>0</v>
      </c>
      <c r="P421" s="1252">
        <v>0</v>
      </c>
      <c r="Q421" s="1252">
        <v>0</v>
      </c>
      <c r="R421" s="1252">
        <v>0</v>
      </c>
      <c r="S421" s="1252">
        <v>0</v>
      </c>
      <c r="T421" s="1252">
        <v>0</v>
      </c>
      <c r="U421" s="1251" t="s">
        <v>116</v>
      </c>
      <c r="V421" s="1251" t="s">
        <v>1537</v>
      </c>
      <c r="W421" s="1251" t="s">
        <v>322</v>
      </c>
      <c r="X421" s="1251" t="s">
        <v>1515</v>
      </c>
      <c r="Y421" s="1251">
        <v>186</v>
      </c>
    </row>
    <row r="422" spans="1:25" ht="12">
      <c r="A422" s="1251">
        <v>2019</v>
      </c>
      <c r="B422" s="1251">
        <v>25</v>
      </c>
      <c r="C422" s="1251">
        <v>300</v>
      </c>
      <c r="D422" s="1251" t="s">
        <v>1705</v>
      </c>
      <c r="E422" s="1251">
        <v>186397</v>
      </c>
      <c r="F422" s="1251" t="s">
        <v>1692</v>
      </c>
      <c r="G422" s="1252">
        <v>0</v>
      </c>
      <c r="H422" s="1252">
        <v>0</v>
      </c>
      <c r="I422" s="1252">
        <v>0</v>
      </c>
      <c r="J422" s="1252">
        <v>0</v>
      </c>
      <c r="K422" s="1252">
        <v>0</v>
      </c>
      <c r="L422" s="1252">
        <v>0</v>
      </c>
      <c r="M422" s="1252">
        <v>0</v>
      </c>
      <c r="N422" s="1252">
        <v>0</v>
      </c>
      <c r="O422" s="1252">
        <v>0</v>
      </c>
      <c r="P422" s="1252">
        <v>0</v>
      </c>
      <c r="Q422" s="1252">
        <v>0</v>
      </c>
      <c r="R422" s="1252">
        <v>0</v>
      </c>
      <c r="S422" s="1252">
        <v>0</v>
      </c>
      <c r="T422" s="1252">
        <v>0</v>
      </c>
      <c r="U422" s="1251" t="s">
        <v>116</v>
      </c>
      <c r="V422" s="1251" t="s">
        <v>1537</v>
      </c>
      <c r="W422" s="1251" t="s">
        <v>322</v>
      </c>
      <c r="X422" s="1251" t="s">
        <v>1515</v>
      </c>
      <c r="Y422" s="1251">
        <v>186</v>
      </c>
    </row>
    <row r="423" spans="1:25" ht="12">
      <c r="A423" s="1251">
        <v>2019</v>
      </c>
      <c r="B423" s="1251">
        <v>25</v>
      </c>
      <c r="C423" s="1251">
        <v>300</v>
      </c>
      <c r="D423" s="1251" t="s">
        <v>1705</v>
      </c>
      <c r="E423" s="1251">
        <v>186399</v>
      </c>
      <c r="F423" s="1251" t="s">
        <v>1580</v>
      </c>
      <c r="G423" s="1252">
        <v>0</v>
      </c>
      <c r="H423" s="1252">
        <v>0</v>
      </c>
      <c r="I423" s="1252">
        <v>0</v>
      </c>
      <c r="J423" s="1252">
        <v>0</v>
      </c>
      <c r="K423" s="1252">
        <v>0</v>
      </c>
      <c r="L423" s="1252">
        <v>0</v>
      </c>
      <c r="M423" s="1252">
        <v>0</v>
      </c>
      <c r="N423" s="1252">
        <v>0</v>
      </c>
      <c r="O423" s="1252">
        <v>0</v>
      </c>
      <c r="P423" s="1252">
        <v>0</v>
      </c>
      <c r="Q423" s="1252">
        <v>0</v>
      </c>
      <c r="R423" s="1252">
        <v>0</v>
      </c>
      <c r="S423" s="1252">
        <v>0</v>
      </c>
      <c r="T423" s="1252">
        <v>0</v>
      </c>
      <c r="U423" s="1251" t="s">
        <v>116</v>
      </c>
      <c r="V423" s="1251" t="s">
        <v>564</v>
      </c>
      <c r="W423" s="1251" t="s">
        <v>322</v>
      </c>
      <c r="X423" s="1251" t="s">
        <v>1515</v>
      </c>
      <c r="Y423" s="1251">
        <v>186</v>
      </c>
    </row>
    <row r="424" spans="1:25" ht="12">
      <c r="A424" s="1251">
        <v>2019</v>
      </c>
      <c r="B424" s="1251">
        <v>25</v>
      </c>
      <c r="C424" s="1251">
        <v>300</v>
      </c>
      <c r="D424" s="1251" t="s">
        <v>1705</v>
      </c>
      <c r="E424" s="1251">
        <v>231000</v>
      </c>
      <c r="F424" s="1251" t="s">
        <v>366</v>
      </c>
      <c r="G424" s="1252">
        <v>0</v>
      </c>
      <c r="H424" s="1252">
        <v>0</v>
      </c>
      <c r="I424" s="1252">
        <v>0</v>
      </c>
      <c r="J424" s="1252">
        <v>0</v>
      </c>
      <c r="K424" s="1252">
        <v>0</v>
      </c>
      <c r="L424" s="1252">
        <v>0</v>
      </c>
      <c r="M424" s="1252">
        <v>0</v>
      </c>
      <c r="N424" s="1252">
        <v>0</v>
      </c>
      <c r="O424" s="1252">
        <v>0</v>
      </c>
      <c r="P424" s="1252">
        <v>0</v>
      </c>
      <c r="Q424" s="1252">
        <v>0</v>
      </c>
      <c r="R424" s="1252">
        <v>0</v>
      </c>
      <c r="S424" s="1252">
        <v>0</v>
      </c>
      <c r="T424" s="1252">
        <v>0</v>
      </c>
      <c r="U424" s="1251" t="s">
        <v>116</v>
      </c>
      <c r="V424" s="1251" t="s">
        <v>1537</v>
      </c>
      <c r="W424" s="1251" t="s">
        <v>366</v>
      </c>
      <c r="X424" s="1251" t="s">
        <v>1581</v>
      </c>
      <c r="Y424" s="1251">
        <v>231</v>
      </c>
    </row>
    <row r="425" spans="1:25" ht="12">
      <c r="A425" s="1251">
        <v>2019</v>
      </c>
      <c r="B425" s="1251">
        <v>25</v>
      </c>
      <c r="C425" s="1251">
        <v>300</v>
      </c>
      <c r="D425" s="1251" t="s">
        <v>1705</v>
      </c>
      <c r="E425" s="1251">
        <v>231003</v>
      </c>
      <c r="F425" s="1251" t="s">
        <v>1693</v>
      </c>
      <c r="G425" s="1252">
        <v>0</v>
      </c>
      <c r="H425" s="1252">
        <v>0</v>
      </c>
      <c r="I425" s="1252">
        <v>0</v>
      </c>
      <c r="J425" s="1252">
        <v>0</v>
      </c>
      <c r="K425" s="1252">
        <v>0</v>
      </c>
      <c r="L425" s="1252">
        <v>0</v>
      </c>
      <c r="M425" s="1252">
        <v>0</v>
      </c>
      <c r="N425" s="1252">
        <v>0</v>
      </c>
      <c r="O425" s="1252">
        <v>0</v>
      </c>
      <c r="P425" s="1252">
        <v>0</v>
      </c>
      <c r="Q425" s="1252">
        <v>0</v>
      </c>
      <c r="R425" s="1252">
        <v>0</v>
      </c>
      <c r="S425" s="1252">
        <v>0</v>
      </c>
      <c r="T425" s="1252">
        <v>0</v>
      </c>
      <c r="U425" s="1251" t="s">
        <v>116</v>
      </c>
      <c r="V425" s="1251" t="s">
        <v>1537</v>
      </c>
      <c r="W425" s="1251" t="s">
        <v>366</v>
      </c>
      <c r="X425" s="1251" t="s">
        <v>1581</v>
      </c>
      <c r="Y425" s="1251">
        <v>231</v>
      </c>
    </row>
    <row r="426" spans="1:25" ht="12">
      <c r="A426" s="1251">
        <v>2019</v>
      </c>
      <c r="B426" s="1251">
        <v>25</v>
      </c>
      <c r="C426" s="1251">
        <v>300</v>
      </c>
      <c r="D426" s="1251" t="s">
        <v>1705</v>
      </c>
      <c r="E426" s="1251">
        <v>231005</v>
      </c>
      <c r="F426" s="1251" t="s">
        <v>1694</v>
      </c>
      <c r="G426" s="1252">
        <v>0</v>
      </c>
      <c r="H426" s="1252">
        <v>0</v>
      </c>
      <c r="I426" s="1252">
        <v>0</v>
      </c>
      <c r="J426" s="1252">
        <v>0</v>
      </c>
      <c r="K426" s="1252">
        <v>0</v>
      </c>
      <c r="L426" s="1252">
        <v>0</v>
      </c>
      <c r="M426" s="1252">
        <v>0</v>
      </c>
      <c r="N426" s="1252">
        <v>0</v>
      </c>
      <c r="O426" s="1252">
        <v>0</v>
      </c>
      <c r="P426" s="1252">
        <v>0</v>
      </c>
      <c r="Q426" s="1252">
        <v>0</v>
      </c>
      <c r="R426" s="1252">
        <v>0</v>
      </c>
      <c r="S426" s="1252">
        <v>0</v>
      </c>
      <c r="T426" s="1252">
        <v>0</v>
      </c>
      <c r="U426" s="1251" t="s">
        <v>116</v>
      </c>
      <c r="V426" s="1251" t="s">
        <v>1537</v>
      </c>
      <c r="W426" s="1251" t="s">
        <v>366</v>
      </c>
      <c r="X426" s="1251" t="s">
        <v>1581</v>
      </c>
      <c r="Y426" s="1251">
        <v>231</v>
      </c>
    </row>
    <row r="427" spans="1:25" ht="12">
      <c r="A427" s="1251">
        <v>2019</v>
      </c>
      <c r="B427" s="1251">
        <v>25</v>
      </c>
      <c r="C427" s="1251">
        <v>300</v>
      </c>
      <c r="D427" s="1251" t="s">
        <v>1705</v>
      </c>
      <c r="E427" s="1251">
        <v>231006</v>
      </c>
      <c r="F427" s="1251" t="s">
        <v>1583</v>
      </c>
      <c r="G427" s="1252">
        <v>-471.77999999999997</v>
      </c>
      <c r="H427" s="1252">
        <v>-519.75999999999999</v>
      </c>
      <c r="I427" s="1252">
        <v>-617.10000000000002</v>
      </c>
      <c r="J427" s="1252">
        <v>-1281.9300000000001</v>
      </c>
      <c r="K427" s="1252">
        <v>-1246.3499999999999</v>
      </c>
      <c r="L427" s="1252">
        <v>-1579.6500000000001</v>
      </c>
      <c r="M427" s="1252">
        <v>-2319.8299999999999</v>
      </c>
      <c r="N427" s="1252">
        <v>-2250.7199999999998</v>
      </c>
      <c r="O427" s="1252">
        <v>-2250.7199999999998</v>
      </c>
      <c r="P427" s="1252">
        <v>-633.74000000000001</v>
      </c>
      <c r="Q427" s="1252">
        <v>-1294.1900000000001</v>
      </c>
      <c r="R427" s="1252">
        <v>-1294.1900000000001</v>
      </c>
      <c r="S427" s="1252">
        <v>-1311.05</v>
      </c>
      <c r="T427" s="1252">
        <v>-1311.05</v>
      </c>
      <c r="U427" s="1251" t="s">
        <v>116</v>
      </c>
      <c r="V427" s="1251" t="s">
        <v>1537</v>
      </c>
      <c r="W427" s="1251" t="s">
        <v>366</v>
      </c>
      <c r="X427" s="1251" t="s">
        <v>1581</v>
      </c>
      <c r="Y427" s="1251">
        <v>231</v>
      </c>
    </row>
    <row r="428" spans="1:25" ht="12">
      <c r="A428" s="1251">
        <v>2019</v>
      </c>
      <c r="B428" s="1251">
        <v>25</v>
      </c>
      <c r="C428" s="1251">
        <v>300</v>
      </c>
      <c r="D428" s="1251" t="s">
        <v>1705</v>
      </c>
      <c r="E428" s="1251">
        <v>231100</v>
      </c>
      <c r="F428" s="1251" t="s">
        <v>1584</v>
      </c>
      <c r="G428" s="1252">
        <v>0</v>
      </c>
      <c r="H428" s="1252">
        <v>0</v>
      </c>
      <c r="I428" s="1252">
        <v>0</v>
      </c>
      <c r="J428" s="1252">
        <v>0</v>
      </c>
      <c r="K428" s="1252">
        <v>0</v>
      </c>
      <c r="L428" s="1252">
        <v>0</v>
      </c>
      <c r="M428" s="1252">
        <v>0</v>
      </c>
      <c r="N428" s="1252">
        <v>0</v>
      </c>
      <c r="O428" s="1252">
        <v>0</v>
      </c>
      <c r="P428" s="1252">
        <v>0</v>
      </c>
      <c r="Q428" s="1252">
        <v>0</v>
      </c>
      <c r="R428" s="1252">
        <v>0</v>
      </c>
      <c r="S428" s="1252">
        <v>0</v>
      </c>
      <c r="T428" s="1252">
        <v>0</v>
      </c>
      <c r="U428" s="1251" t="s">
        <v>116</v>
      </c>
      <c r="V428" s="1251" t="s">
        <v>1537</v>
      </c>
      <c r="W428" s="1251" t="s">
        <v>366</v>
      </c>
      <c r="X428" s="1251" t="s">
        <v>1581</v>
      </c>
      <c r="Y428" s="1251">
        <v>231</v>
      </c>
    </row>
    <row r="429" spans="1:25" ht="12">
      <c r="A429" s="1251">
        <v>2019</v>
      </c>
      <c r="B429" s="1251">
        <v>25</v>
      </c>
      <c r="C429" s="1251">
        <v>300</v>
      </c>
      <c r="D429" s="1251" t="s">
        <v>1705</v>
      </c>
      <c r="E429" s="1251">
        <v>231300</v>
      </c>
      <c r="F429" s="1251" t="s">
        <v>1709</v>
      </c>
      <c r="G429" s="1252">
        <v>0</v>
      </c>
      <c r="H429" s="1252">
        <v>0</v>
      </c>
      <c r="I429" s="1252">
        <v>0</v>
      </c>
      <c r="J429" s="1252">
        <v>0</v>
      </c>
      <c r="K429" s="1252">
        <v>0</v>
      </c>
      <c r="L429" s="1252">
        <v>0</v>
      </c>
      <c r="M429" s="1252">
        <v>0</v>
      </c>
      <c r="N429" s="1252">
        <v>0</v>
      </c>
      <c r="O429" s="1252">
        <v>0</v>
      </c>
      <c r="P429" s="1252">
        <v>0</v>
      </c>
      <c r="Q429" s="1252">
        <v>0</v>
      </c>
      <c r="R429" s="1252">
        <v>0</v>
      </c>
      <c r="S429" s="1252">
        <v>0</v>
      </c>
      <c r="T429" s="1252">
        <v>0</v>
      </c>
      <c r="U429" s="1251" t="s">
        <v>116</v>
      </c>
      <c r="V429" s="1251" t="s">
        <v>1537</v>
      </c>
      <c r="W429" s="1251" t="s">
        <v>366</v>
      </c>
      <c r="X429" s="1251" t="s">
        <v>1581</v>
      </c>
      <c r="Y429" s="1251">
        <v>231</v>
      </c>
    </row>
    <row r="430" spans="1:25" ht="12">
      <c r="A430" s="1251">
        <v>2019</v>
      </c>
      <c r="B430" s="1251">
        <v>25</v>
      </c>
      <c r="C430" s="1251">
        <v>300</v>
      </c>
      <c r="D430" s="1251" t="s">
        <v>1705</v>
      </c>
      <c r="E430" s="1251">
        <v>235010</v>
      </c>
      <c r="F430" s="1251" t="s">
        <v>1585</v>
      </c>
      <c r="G430" s="1252">
        <v>0</v>
      </c>
      <c r="H430" s="1252">
        <v>0</v>
      </c>
      <c r="I430" s="1252">
        <v>0</v>
      </c>
      <c r="J430" s="1252">
        <v>0</v>
      </c>
      <c r="K430" s="1252">
        <v>0</v>
      </c>
      <c r="L430" s="1252">
        <v>0</v>
      </c>
      <c r="M430" s="1252">
        <v>0</v>
      </c>
      <c r="N430" s="1252">
        <v>0</v>
      </c>
      <c r="O430" s="1252">
        <v>0</v>
      </c>
      <c r="P430" s="1252">
        <v>0</v>
      </c>
      <c r="Q430" s="1252">
        <v>0</v>
      </c>
      <c r="R430" s="1252">
        <v>0</v>
      </c>
      <c r="S430" s="1252">
        <v>0</v>
      </c>
      <c r="T430" s="1252">
        <v>0</v>
      </c>
      <c r="U430" s="1251" t="s">
        <v>116</v>
      </c>
      <c r="V430" s="1251" t="s">
        <v>564</v>
      </c>
      <c r="W430" s="1251" t="s">
        <v>370</v>
      </c>
      <c r="X430" s="1251" t="s">
        <v>1581</v>
      </c>
      <c r="Y430" s="1251">
        <v>235</v>
      </c>
    </row>
    <row r="431" spans="1:25" ht="12">
      <c r="A431" s="1251">
        <v>2019</v>
      </c>
      <c r="B431" s="1251">
        <v>25</v>
      </c>
      <c r="C431" s="1251">
        <v>300</v>
      </c>
      <c r="D431" s="1251" t="s">
        <v>1705</v>
      </c>
      <c r="E431" s="1251">
        <v>235020</v>
      </c>
      <c r="F431" s="1251" t="s">
        <v>1586</v>
      </c>
      <c r="G431" s="1252">
        <v>-96673.309999999998</v>
      </c>
      <c r="H431" s="1252">
        <v>-100097.59</v>
      </c>
      <c r="I431" s="1252">
        <v>-101635.89999999999</v>
      </c>
      <c r="J431" s="1252">
        <v>-96937.949999999997</v>
      </c>
      <c r="K431" s="1252">
        <v>-97940.130000000005</v>
      </c>
      <c r="L431" s="1252">
        <v>-98825.470000000001</v>
      </c>
      <c r="M431" s="1252">
        <v>-91077.130000000005</v>
      </c>
      <c r="N431" s="1252">
        <v>-90525.020000000004</v>
      </c>
      <c r="O431" s="1252">
        <v>-90833.470000000001</v>
      </c>
      <c r="P431" s="1252">
        <v>-86205.740000000005</v>
      </c>
      <c r="Q431" s="1252">
        <v>-87988.130000000005</v>
      </c>
      <c r="R431" s="1252">
        <v>-90191.059999999998</v>
      </c>
      <c r="S431" s="1252">
        <v>-91136.679999999993</v>
      </c>
      <c r="T431" s="1252">
        <v>-91136.679999999993</v>
      </c>
      <c r="U431" s="1251" t="s">
        <v>116</v>
      </c>
      <c r="V431" s="1251" t="s">
        <v>564</v>
      </c>
      <c r="W431" s="1251" t="s">
        <v>370</v>
      </c>
      <c r="X431" s="1251" t="s">
        <v>1581</v>
      </c>
      <c r="Y431" s="1251">
        <v>235</v>
      </c>
    </row>
    <row r="432" spans="1:25" ht="12">
      <c r="A432" s="1251">
        <v>2019</v>
      </c>
      <c r="B432" s="1251">
        <v>25</v>
      </c>
      <c r="C432" s="1251">
        <v>300</v>
      </c>
      <c r="D432" s="1251" t="s">
        <v>1705</v>
      </c>
      <c r="E432" s="1251">
        <v>235040</v>
      </c>
      <c r="F432" s="1251" t="s">
        <v>1710</v>
      </c>
      <c r="G432" s="1252">
        <v>0</v>
      </c>
      <c r="H432" s="1252">
        <v>0</v>
      </c>
      <c r="I432" s="1252">
        <v>0</v>
      </c>
      <c r="J432" s="1252">
        <v>0</v>
      </c>
      <c r="K432" s="1252">
        <v>0</v>
      </c>
      <c r="L432" s="1252">
        <v>0</v>
      </c>
      <c r="M432" s="1252">
        <v>0</v>
      </c>
      <c r="N432" s="1252">
        <v>0</v>
      </c>
      <c r="O432" s="1252">
        <v>0</v>
      </c>
      <c r="P432" s="1252">
        <v>0</v>
      </c>
      <c r="Q432" s="1252">
        <v>0</v>
      </c>
      <c r="R432" s="1252">
        <v>0</v>
      </c>
      <c r="S432" s="1252">
        <v>0</v>
      </c>
      <c r="T432" s="1252">
        <v>0</v>
      </c>
      <c r="U432" s="1251" t="s">
        <v>116</v>
      </c>
      <c r="V432" s="1251" t="s">
        <v>564</v>
      </c>
      <c r="W432" s="1251" t="s">
        <v>370</v>
      </c>
      <c r="X432" s="1251" t="s">
        <v>1581</v>
      </c>
      <c r="Y432" s="1251">
        <v>235</v>
      </c>
    </row>
    <row r="433" spans="1:25" ht="12">
      <c r="A433" s="1251">
        <v>2019</v>
      </c>
      <c r="B433" s="1251">
        <v>25</v>
      </c>
      <c r="C433" s="1251">
        <v>300</v>
      </c>
      <c r="D433" s="1251" t="s">
        <v>1705</v>
      </c>
      <c r="E433" s="1251">
        <v>236111</v>
      </c>
      <c r="F433" s="1251" t="s">
        <v>1588</v>
      </c>
      <c r="G433" s="1252">
        <v>0</v>
      </c>
      <c r="H433" s="1252">
        <v>14217.85</v>
      </c>
      <c r="I433" s="1252">
        <v>7108.9300000000003</v>
      </c>
      <c r="J433" s="1252">
        <v>0.01</v>
      </c>
      <c r="K433" s="1252">
        <v>15608.780000000001</v>
      </c>
      <c r="L433" s="1252">
        <v>7108.9099999999999</v>
      </c>
      <c r="M433" s="1252">
        <v>0.01</v>
      </c>
      <c r="N433" s="1252">
        <v>11716.049999999999</v>
      </c>
      <c r="O433" s="1252">
        <v>7525.8000000000002</v>
      </c>
      <c r="P433" s="1252">
        <v>0</v>
      </c>
      <c r="Q433" s="1252">
        <v>14772.620000000001</v>
      </c>
      <c r="R433" s="1252">
        <v>7385.8199999999997</v>
      </c>
      <c r="S433" s="1252">
        <v>0</v>
      </c>
      <c r="T433" s="1252">
        <v>0</v>
      </c>
      <c r="U433" s="1251" t="s">
        <v>116</v>
      </c>
      <c r="V433" s="1251" t="s">
        <v>1537</v>
      </c>
      <c r="W433" s="1251" t="s">
        <v>371</v>
      </c>
      <c r="X433" s="1251" t="s">
        <v>1581</v>
      </c>
      <c r="Y433" s="1251">
        <v>236</v>
      </c>
    </row>
    <row r="434" spans="1:25" ht="12">
      <c r="A434" s="1251">
        <v>2019</v>
      </c>
      <c r="B434" s="1251">
        <v>25</v>
      </c>
      <c r="C434" s="1251">
        <v>300</v>
      </c>
      <c r="D434" s="1251" t="s">
        <v>1705</v>
      </c>
      <c r="E434" s="1251">
        <v>236114</v>
      </c>
      <c r="F434" s="1251" t="s">
        <v>1711</v>
      </c>
      <c r="G434" s="1252">
        <v>0</v>
      </c>
      <c r="H434" s="1252">
        <v>0</v>
      </c>
      <c r="I434" s="1252">
        <v>0</v>
      </c>
      <c r="J434" s="1252">
        <v>0</v>
      </c>
      <c r="K434" s="1252">
        <v>0</v>
      </c>
      <c r="L434" s="1252">
        <v>0</v>
      </c>
      <c r="M434" s="1252">
        <v>0</v>
      </c>
      <c r="N434" s="1252">
        <v>0</v>
      </c>
      <c r="O434" s="1252">
        <v>0</v>
      </c>
      <c r="P434" s="1252">
        <v>0</v>
      </c>
      <c r="Q434" s="1252">
        <v>0</v>
      </c>
      <c r="R434" s="1252">
        <v>0</v>
      </c>
      <c r="S434" s="1252">
        <v>0</v>
      </c>
      <c r="T434" s="1252">
        <v>0</v>
      </c>
      <c r="U434" s="1251" t="s">
        <v>116</v>
      </c>
      <c r="V434" s="1251" t="s">
        <v>1537</v>
      </c>
      <c r="W434" s="1251" t="s">
        <v>371</v>
      </c>
      <c r="X434" s="1251" t="s">
        <v>1581</v>
      </c>
      <c r="Y434" s="1251">
        <v>236</v>
      </c>
    </row>
    <row r="435" spans="1:25" ht="12">
      <c r="A435" s="1251">
        <v>2019</v>
      </c>
      <c r="B435" s="1251">
        <v>25</v>
      </c>
      <c r="C435" s="1251">
        <v>300</v>
      </c>
      <c r="D435" s="1251" t="s">
        <v>1705</v>
      </c>
      <c r="E435" s="1251">
        <v>236127</v>
      </c>
      <c r="F435" s="1251" t="s">
        <v>1712</v>
      </c>
      <c r="G435" s="1252">
        <v>0</v>
      </c>
      <c r="H435" s="1252">
        <v>0</v>
      </c>
      <c r="I435" s="1252">
        <v>0</v>
      </c>
      <c r="J435" s="1252">
        <v>0</v>
      </c>
      <c r="K435" s="1252">
        <v>0</v>
      </c>
      <c r="L435" s="1252">
        <v>0</v>
      </c>
      <c r="M435" s="1252">
        <v>0</v>
      </c>
      <c r="N435" s="1252">
        <v>0</v>
      </c>
      <c r="O435" s="1252">
        <v>0</v>
      </c>
      <c r="P435" s="1252">
        <v>0</v>
      </c>
      <c r="Q435" s="1252">
        <v>0</v>
      </c>
      <c r="R435" s="1252">
        <v>0</v>
      </c>
      <c r="S435" s="1252">
        <v>0</v>
      </c>
      <c r="T435" s="1252">
        <v>0</v>
      </c>
      <c r="U435" s="1251" t="s">
        <v>116</v>
      </c>
      <c r="V435" s="1251" t="s">
        <v>1537</v>
      </c>
      <c r="W435" s="1251" t="s">
        <v>371</v>
      </c>
      <c r="X435" s="1251" t="s">
        <v>1581</v>
      </c>
      <c r="Y435" s="1251">
        <v>236</v>
      </c>
    </row>
    <row r="436" spans="1:25" ht="12">
      <c r="A436" s="1251">
        <v>2019</v>
      </c>
      <c r="B436" s="1251">
        <v>25</v>
      </c>
      <c r="C436" s="1251">
        <v>300</v>
      </c>
      <c r="D436" s="1251" t="s">
        <v>1705</v>
      </c>
      <c r="E436" s="1251">
        <v>237280</v>
      </c>
      <c r="F436" s="1251" t="s">
        <v>1590</v>
      </c>
      <c r="G436" s="1252">
        <v>-957.05999999999995</v>
      </c>
      <c r="H436" s="1252">
        <v>-1097.48</v>
      </c>
      <c r="I436" s="1252">
        <v>-1236.0699999999999</v>
      </c>
      <c r="J436" s="1252">
        <v>-1271.3599999999999</v>
      </c>
      <c r="K436" s="1252">
        <v>-1399.6600000000001</v>
      </c>
      <c r="L436" s="1252">
        <v>-1522.1500000000001</v>
      </c>
      <c r="M436" s="1252">
        <v>-1507.28</v>
      </c>
      <c r="N436" s="1252">
        <v>-1623.0599999999999</v>
      </c>
      <c r="O436" s="1252">
        <v>-1730.1099999999999</v>
      </c>
      <c r="P436" s="1252">
        <v>-1726.8599999999999</v>
      </c>
      <c r="Q436" s="1252">
        <v>-1831.27</v>
      </c>
      <c r="R436" s="1252">
        <v>-1964.5799999999999</v>
      </c>
      <c r="S436" s="1252">
        <v>-270.62</v>
      </c>
      <c r="T436" s="1252">
        <v>-270.62</v>
      </c>
      <c r="U436" s="1251" t="s">
        <v>116</v>
      </c>
      <c r="V436" s="1251" t="s">
        <v>1537</v>
      </c>
      <c r="W436" s="1251" t="s">
        <v>368</v>
      </c>
      <c r="X436" s="1251" t="s">
        <v>1581</v>
      </c>
      <c r="Y436" s="1251">
        <v>237</v>
      </c>
    </row>
    <row r="437" spans="1:25" ht="12">
      <c r="A437" s="1251">
        <v>2019</v>
      </c>
      <c r="B437" s="1251">
        <v>25</v>
      </c>
      <c r="C437" s="1251">
        <v>300</v>
      </c>
      <c r="D437" s="1251" t="s">
        <v>1705</v>
      </c>
      <c r="E437" s="1251">
        <v>237290</v>
      </c>
      <c r="F437" s="1251" t="s">
        <v>1591</v>
      </c>
      <c r="G437" s="1252">
        <v>0</v>
      </c>
      <c r="H437" s="1252">
        <v>0</v>
      </c>
      <c r="I437" s="1252">
        <v>0</v>
      </c>
      <c r="J437" s="1252">
        <v>0</v>
      </c>
      <c r="K437" s="1252">
        <v>0</v>
      </c>
      <c r="L437" s="1252">
        <v>0</v>
      </c>
      <c r="M437" s="1252">
        <v>0</v>
      </c>
      <c r="N437" s="1252">
        <v>0</v>
      </c>
      <c r="O437" s="1252">
        <v>0</v>
      </c>
      <c r="P437" s="1252">
        <v>0</v>
      </c>
      <c r="Q437" s="1252">
        <v>0</v>
      </c>
      <c r="R437" s="1252">
        <v>0</v>
      </c>
      <c r="S437" s="1252">
        <v>0</v>
      </c>
      <c r="T437" s="1252">
        <v>0</v>
      </c>
      <c r="U437" s="1251" t="s">
        <v>116</v>
      </c>
      <c r="V437" s="1251" t="s">
        <v>1537</v>
      </c>
      <c r="W437" s="1251" t="s">
        <v>368</v>
      </c>
      <c r="X437" s="1251" t="s">
        <v>1581</v>
      </c>
      <c r="Y437" s="1251">
        <v>237</v>
      </c>
    </row>
    <row r="438" spans="1:25" ht="12">
      <c r="A438" s="1251">
        <v>2019</v>
      </c>
      <c r="B438" s="1251">
        <v>25</v>
      </c>
      <c r="C438" s="1251">
        <v>300</v>
      </c>
      <c r="D438" s="1251" t="s">
        <v>1705</v>
      </c>
      <c r="E438" s="1251">
        <v>241001</v>
      </c>
      <c r="F438" s="1251" t="s">
        <v>1592</v>
      </c>
      <c r="G438" s="1252">
        <v>0</v>
      </c>
      <c r="H438" s="1252">
        <v>-206.25</v>
      </c>
      <c r="I438" s="1252">
        <v>-412.5</v>
      </c>
      <c r="J438" s="1252">
        <v>-618.75</v>
      </c>
      <c r="K438" s="1252">
        <v>-825</v>
      </c>
      <c r="L438" s="1252">
        <v>-1031.25</v>
      </c>
      <c r="M438" s="1252">
        <v>0</v>
      </c>
      <c r="N438" s="1252">
        <v>0</v>
      </c>
      <c r="O438" s="1252">
        <v>0</v>
      </c>
      <c r="P438" s="1252">
        <v>0</v>
      </c>
      <c r="Q438" s="1252">
        <v>0</v>
      </c>
      <c r="R438" s="1252">
        <v>0</v>
      </c>
      <c r="S438" s="1252">
        <v>0</v>
      </c>
      <c r="T438" s="1252">
        <v>0</v>
      </c>
      <c r="U438" s="1251" t="s">
        <v>116</v>
      </c>
      <c r="V438" s="1251" t="s">
        <v>1537</v>
      </c>
      <c r="W438" s="1251" t="s">
        <v>371</v>
      </c>
      <c r="X438" s="1251" t="s">
        <v>1581</v>
      </c>
      <c r="Y438" s="1251">
        <v>241</v>
      </c>
    </row>
    <row r="439" spans="1:25" ht="12">
      <c r="A439" s="1251">
        <v>2019</v>
      </c>
      <c r="B439" s="1251">
        <v>25</v>
      </c>
      <c r="C439" s="1251">
        <v>300</v>
      </c>
      <c r="D439" s="1251" t="s">
        <v>1705</v>
      </c>
      <c r="E439" s="1251">
        <v>241003</v>
      </c>
      <c r="F439" s="1251" t="s">
        <v>1593</v>
      </c>
      <c r="G439" s="1252">
        <v>0</v>
      </c>
      <c r="H439" s="1252">
        <v>0</v>
      </c>
      <c r="I439" s="1252">
        <v>0</v>
      </c>
      <c r="J439" s="1252">
        <v>0</v>
      </c>
      <c r="K439" s="1252">
        <v>0</v>
      </c>
      <c r="L439" s="1252">
        <v>0</v>
      </c>
      <c r="M439" s="1252">
        <v>0</v>
      </c>
      <c r="N439" s="1252">
        <v>0</v>
      </c>
      <c r="O439" s="1252">
        <v>0</v>
      </c>
      <c r="P439" s="1252">
        <v>0</v>
      </c>
      <c r="Q439" s="1252">
        <v>0</v>
      </c>
      <c r="R439" s="1252">
        <v>0</v>
      </c>
      <c r="S439" s="1252">
        <v>0</v>
      </c>
      <c r="T439" s="1252">
        <v>0</v>
      </c>
      <c r="U439" s="1251" t="s">
        <v>116</v>
      </c>
      <c r="V439" s="1251" t="s">
        <v>1537</v>
      </c>
      <c r="W439" s="1251" t="s">
        <v>371</v>
      </c>
      <c r="X439" s="1251" t="s">
        <v>1581</v>
      </c>
      <c r="Y439" s="1251">
        <v>241</v>
      </c>
    </row>
    <row r="440" spans="1:25" ht="12">
      <c r="A440" s="1251">
        <v>2019</v>
      </c>
      <c r="B440" s="1251">
        <v>25</v>
      </c>
      <c r="C440" s="1251">
        <v>300</v>
      </c>
      <c r="D440" s="1251" t="s">
        <v>1705</v>
      </c>
      <c r="E440" s="1251">
        <v>241004</v>
      </c>
      <c r="F440" s="1251" t="s">
        <v>1594</v>
      </c>
      <c r="G440" s="1252">
        <v>-32556.669999999998</v>
      </c>
      <c r="H440" s="1252">
        <v>-26856.110000000001</v>
      </c>
      <c r="I440" s="1252">
        <v>-21155.549999999999</v>
      </c>
      <c r="J440" s="1252">
        <v>-15454.99</v>
      </c>
      <c r="K440" s="1252">
        <v>-41930.139999999999</v>
      </c>
      <c r="L440" s="1252">
        <v>-36151.300000000003</v>
      </c>
      <c r="M440" s="1252">
        <v>-30372.459999999999</v>
      </c>
      <c r="N440" s="1252">
        <v>-24593.619999999999</v>
      </c>
      <c r="O440" s="1252">
        <v>-18814.779999999999</v>
      </c>
      <c r="P440" s="1252">
        <v>-51148.059999999998</v>
      </c>
      <c r="Q440" s="1252">
        <v>-45276.489999999998</v>
      </c>
      <c r="R440" s="1252">
        <v>-39404.919999999998</v>
      </c>
      <c r="S440" s="1252">
        <v>-33533.349999999999</v>
      </c>
      <c r="T440" s="1252">
        <v>-33533.349999999999</v>
      </c>
      <c r="U440" s="1251" t="s">
        <v>116</v>
      </c>
      <c r="V440" s="1251" t="s">
        <v>1537</v>
      </c>
      <c r="W440" s="1251" t="s">
        <v>371</v>
      </c>
      <c r="X440" s="1251" t="s">
        <v>1581</v>
      </c>
      <c r="Y440" s="1251">
        <v>241</v>
      </c>
    </row>
    <row r="441" spans="1:25" ht="12">
      <c r="A441" s="1251">
        <v>2019</v>
      </c>
      <c r="B441" s="1251">
        <v>25</v>
      </c>
      <c r="C441" s="1251">
        <v>300</v>
      </c>
      <c r="D441" s="1251" t="s">
        <v>1705</v>
      </c>
      <c r="E441" s="1251">
        <v>241008</v>
      </c>
      <c r="F441" s="1251" t="s">
        <v>1595</v>
      </c>
      <c r="G441" s="1252">
        <v>0</v>
      </c>
      <c r="H441" s="1252">
        <v>0</v>
      </c>
      <c r="I441" s="1252">
        <v>0</v>
      </c>
      <c r="J441" s="1252">
        <v>0</v>
      </c>
      <c r="K441" s="1252">
        <v>0</v>
      </c>
      <c r="L441" s="1252">
        <v>0</v>
      </c>
      <c r="M441" s="1252">
        <v>0</v>
      </c>
      <c r="N441" s="1252">
        <v>0</v>
      </c>
      <c r="O441" s="1252">
        <v>0</v>
      </c>
      <c r="P441" s="1252">
        <v>0</v>
      </c>
      <c r="Q441" s="1252">
        <v>0</v>
      </c>
      <c r="R441" s="1252">
        <v>0</v>
      </c>
      <c r="S441" s="1252">
        <v>0</v>
      </c>
      <c r="T441" s="1252">
        <v>0</v>
      </c>
      <c r="U441" s="1251" t="s">
        <v>116</v>
      </c>
      <c r="V441" s="1251" t="s">
        <v>1537</v>
      </c>
      <c r="W441" s="1251" t="s">
        <v>371</v>
      </c>
      <c r="X441" s="1251" t="s">
        <v>1581</v>
      </c>
      <c r="Y441" s="1251">
        <v>241</v>
      </c>
    </row>
    <row r="442" spans="1:25" ht="12">
      <c r="A442" s="1251">
        <v>2019</v>
      </c>
      <c r="B442" s="1251">
        <v>25</v>
      </c>
      <c r="C442" s="1251">
        <v>300</v>
      </c>
      <c r="D442" s="1251" t="s">
        <v>1705</v>
      </c>
      <c r="E442" s="1251">
        <v>243030</v>
      </c>
      <c r="F442" s="1251" t="s">
        <v>1596</v>
      </c>
      <c r="G442" s="1252">
        <v>6430.2700000000004</v>
      </c>
      <c r="H442" s="1252">
        <v>6430.2700000000004</v>
      </c>
      <c r="I442" s="1252">
        <v>6430.2700000000004</v>
      </c>
      <c r="J442" s="1252">
        <v>0</v>
      </c>
      <c r="K442" s="1252">
        <v>0</v>
      </c>
      <c r="L442" s="1252">
        <v>0</v>
      </c>
      <c r="M442" s="1252">
        <v>0</v>
      </c>
      <c r="N442" s="1252">
        <v>0</v>
      </c>
      <c r="O442" s="1252">
        <v>0</v>
      </c>
      <c r="P442" s="1252">
        <v>0</v>
      </c>
      <c r="Q442" s="1252">
        <v>0</v>
      </c>
      <c r="R442" s="1252">
        <v>0</v>
      </c>
      <c r="S442" s="1252">
        <v>0</v>
      </c>
      <c r="T442" s="1252">
        <v>0</v>
      </c>
      <c r="U442" s="1251" t="s">
        <v>116</v>
      </c>
      <c r="V442" s="1251" t="s">
        <v>1537</v>
      </c>
      <c r="W442" s="1251" t="s">
        <v>371</v>
      </c>
      <c r="X442" s="1251" t="s">
        <v>1581</v>
      </c>
      <c r="Y442" s="1251">
        <v>243</v>
      </c>
    </row>
    <row r="443" spans="1:25" ht="12">
      <c r="A443" s="1251">
        <v>2019</v>
      </c>
      <c r="B443" s="1251">
        <v>25</v>
      </c>
      <c r="C443" s="1251">
        <v>300</v>
      </c>
      <c r="D443" s="1251" t="s">
        <v>1705</v>
      </c>
      <c r="E443" s="1251">
        <v>243050</v>
      </c>
      <c r="F443" s="1251" t="s">
        <v>1597</v>
      </c>
      <c r="G443" s="1252">
        <v>0</v>
      </c>
      <c r="H443" s="1252">
        <v>0</v>
      </c>
      <c r="I443" s="1252">
        <v>0</v>
      </c>
      <c r="J443" s="1252">
        <v>0</v>
      </c>
      <c r="K443" s="1252">
        <v>0</v>
      </c>
      <c r="L443" s="1252">
        <v>0</v>
      </c>
      <c r="M443" s="1252">
        <v>0</v>
      </c>
      <c r="N443" s="1252">
        <v>0</v>
      </c>
      <c r="O443" s="1252">
        <v>0</v>
      </c>
      <c r="P443" s="1252">
        <v>0</v>
      </c>
      <c r="Q443" s="1252">
        <v>0</v>
      </c>
      <c r="R443" s="1252">
        <v>0</v>
      </c>
      <c r="S443" s="1252">
        <v>0</v>
      </c>
      <c r="T443" s="1252">
        <v>0</v>
      </c>
      <c r="U443" s="1251" t="s">
        <v>116</v>
      </c>
      <c r="V443" s="1251" t="s">
        <v>1537</v>
      </c>
      <c r="W443" s="1251" t="s">
        <v>371</v>
      </c>
      <c r="X443" s="1251" t="s">
        <v>1581</v>
      </c>
      <c r="Y443" s="1251">
        <v>243</v>
      </c>
    </row>
    <row r="444" spans="1:25" ht="12">
      <c r="A444" s="1251">
        <v>2019</v>
      </c>
      <c r="B444" s="1251">
        <v>25</v>
      </c>
      <c r="C444" s="1251">
        <v>300</v>
      </c>
      <c r="D444" s="1251" t="s">
        <v>1705</v>
      </c>
      <c r="E444" s="1251">
        <v>243137</v>
      </c>
      <c r="F444" s="1251" t="s">
        <v>1598</v>
      </c>
      <c r="G444" s="1252">
        <v>0</v>
      </c>
      <c r="H444" s="1252">
        <v>0</v>
      </c>
      <c r="I444" s="1252">
        <v>0</v>
      </c>
      <c r="J444" s="1252">
        <v>0</v>
      </c>
      <c r="K444" s="1252">
        <v>0</v>
      </c>
      <c r="L444" s="1252">
        <v>0</v>
      </c>
      <c r="M444" s="1252">
        <v>0</v>
      </c>
      <c r="N444" s="1252">
        <v>0</v>
      </c>
      <c r="O444" s="1252">
        <v>0</v>
      </c>
      <c r="P444" s="1252">
        <v>0</v>
      </c>
      <c r="Q444" s="1252">
        <v>0</v>
      </c>
      <c r="R444" s="1252">
        <v>0</v>
      </c>
      <c r="S444" s="1252">
        <v>0</v>
      </c>
      <c r="T444" s="1252">
        <v>0</v>
      </c>
      <c r="U444" s="1251" t="s">
        <v>116</v>
      </c>
      <c r="V444" s="1251" t="s">
        <v>1537</v>
      </c>
      <c r="W444" s="1251" t="s">
        <v>371</v>
      </c>
      <c r="X444" s="1251" t="s">
        <v>1581</v>
      </c>
      <c r="Y444" s="1251">
        <v>243</v>
      </c>
    </row>
    <row r="445" spans="1:25" ht="12">
      <c r="A445" s="1251">
        <v>2019</v>
      </c>
      <c r="B445" s="1251">
        <v>25</v>
      </c>
      <c r="C445" s="1251">
        <v>300</v>
      </c>
      <c r="D445" s="1251" t="s">
        <v>1705</v>
      </c>
      <c r="E445" s="1251">
        <v>243140</v>
      </c>
      <c r="F445" s="1251" t="s">
        <v>1599</v>
      </c>
      <c r="G445" s="1252">
        <v>-36005.260000000002</v>
      </c>
      <c r="H445" s="1252">
        <v>0</v>
      </c>
      <c r="I445" s="1252">
        <v>0</v>
      </c>
      <c r="J445" s="1252">
        <v>0</v>
      </c>
      <c r="K445" s="1252">
        <v>0</v>
      </c>
      <c r="L445" s="1252">
        <v>0</v>
      </c>
      <c r="M445" s="1252">
        <v>-37197.18</v>
      </c>
      <c r="N445" s="1252">
        <v>-37705.309999999998</v>
      </c>
      <c r="O445" s="1252">
        <v>0</v>
      </c>
      <c r="P445" s="1252">
        <v>0</v>
      </c>
      <c r="Q445" s="1252">
        <v>0</v>
      </c>
      <c r="R445" s="1252">
        <v>0</v>
      </c>
      <c r="S445" s="1252">
        <v>-35331.610000000001</v>
      </c>
      <c r="T445" s="1252">
        <v>-35331.610000000001</v>
      </c>
      <c r="U445" s="1251" t="s">
        <v>116</v>
      </c>
      <c r="V445" s="1251" t="s">
        <v>1537</v>
      </c>
      <c r="W445" s="1251" t="s">
        <v>371</v>
      </c>
      <c r="X445" s="1251" t="s">
        <v>1581</v>
      </c>
      <c r="Y445" s="1251">
        <v>243</v>
      </c>
    </row>
    <row r="446" spans="1:25" ht="12">
      <c r="A446" s="1251">
        <v>2019</v>
      </c>
      <c r="B446" s="1251">
        <v>25</v>
      </c>
      <c r="C446" s="1251">
        <v>300</v>
      </c>
      <c r="D446" s="1251" t="s">
        <v>1705</v>
      </c>
      <c r="E446" s="1251">
        <v>246999</v>
      </c>
      <c r="F446" s="1251" t="s">
        <v>1701</v>
      </c>
      <c r="G446" s="1252">
        <v>0</v>
      </c>
      <c r="H446" s="1252">
        <v>0</v>
      </c>
      <c r="I446" s="1252">
        <v>0</v>
      </c>
      <c r="J446" s="1252">
        <v>0</v>
      </c>
      <c r="K446" s="1252">
        <v>0</v>
      </c>
      <c r="L446" s="1252">
        <v>0</v>
      </c>
      <c r="M446" s="1252">
        <v>0</v>
      </c>
      <c r="N446" s="1252">
        <v>0</v>
      </c>
      <c r="O446" s="1252">
        <v>0</v>
      </c>
      <c r="P446" s="1252">
        <v>0</v>
      </c>
      <c r="Q446" s="1252">
        <v>0</v>
      </c>
      <c r="R446" s="1252">
        <v>0</v>
      </c>
      <c r="S446" s="1252">
        <v>0</v>
      </c>
      <c r="T446" s="1252">
        <v>0</v>
      </c>
      <c r="U446" s="1251" t="s">
        <v>116</v>
      </c>
      <c r="V446" s="1251" t="s">
        <v>1537</v>
      </c>
      <c r="W446" s="1251" t="s">
        <v>371</v>
      </c>
      <c r="X446" s="1251" t="s">
        <v>1581</v>
      </c>
      <c r="Y446" s="1251">
        <v>246</v>
      </c>
    </row>
    <row r="447" spans="1:25" ht="12">
      <c r="A447" s="1251">
        <v>2019</v>
      </c>
      <c r="B447" s="1251">
        <v>25</v>
      </c>
      <c r="C447" s="1251">
        <v>300</v>
      </c>
      <c r="D447" s="1251" t="s">
        <v>1705</v>
      </c>
      <c r="E447" s="1251">
        <v>252010</v>
      </c>
      <c r="F447" s="1251" t="s">
        <v>1600</v>
      </c>
      <c r="G447" s="1252">
        <v>0</v>
      </c>
      <c r="H447" s="1252">
        <v>0</v>
      </c>
      <c r="I447" s="1252">
        <v>0</v>
      </c>
      <c r="J447" s="1252">
        <v>0</v>
      </c>
      <c r="K447" s="1252">
        <v>0</v>
      </c>
      <c r="L447" s="1252">
        <v>0</v>
      </c>
      <c r="M447" s="1252">
        <v>0</v>
      </c>
      <c r="N447" s="1252">
        <v>0</v>
      </c>
      <c r="O447" s="1252">
        <v>0</v>
      </c>
      <c r="P447" s="1252">
        <v>0</v>
      </c>
      <c r="Q447" s="1252">
        <v>0</v>
      </c>
      <c r="R447" s="1252">
        <v>0</v>
      </c>
      <c r="S447" s="1252">
        <v>0</v>
      </c>
      <c r="T447" s="1252">
        <v>0</v>
      </c>
      <c r="U447" s="1251" t="s">
        <v>116</v>
      </c>
      <c r="V447" s="1251" t="s">
        <v>564</v>
      </c>
      <c r="W447" s="1251" t="s">
        <v>375</v>
      </c>
      <c r="X447" s="1251" t="s">
        <v>1581</v>
      </c>
      <c r="Y447" s="1251">
        <v>252</v>
      </c>
    </row>
    <row r="448" spans="1:25" ht="12">
      <c r="A448" s="1251">
        <v>2019</v>
      </c>
      <c r="B448" s="1251">
        <v>25</v>
      </c>
      <c r="C448" s="1251">
        <v>300</v>
      </c>
      <c r="D448" s="1251" t="s">
        <v>1705</v>
      </c>
      <c r="E448" s="1251">
        <v>252020</v>
      </c>
      <c r="F448" s="1251" t="s">
        <v>1713</v>
      </c>
      <c r="G448" s="1252">
        <v>0</v>
      </c>
      <c r="H448" s="1252">
        <v>0</v>
      </c>
      <c r="I448" s="1252">
        <v>0</v>
      </c>
      <c r="J448" s="1252">
        <v>0</v>
      </c>
      <c r="K448" s="1252">
        <v>0</v>
      </c>
      <c r="L448" s="1252">
        <v>0</v>
      </c>
      <c r="M448" s="1252">
        <v>0</v>
      </c>
      <c r="N448" s="1252">
        <v>0</v>
      </c>
      <c r="O448" s="1252">
        <v>0</v>
      </c>
      <c r="P448" s="1252">
        <v>0</v>
      </c>
      <c r="Q448" s="1252">
        <v>0</v>
      </c>
      <c r="R448" s="1252">
        <v>0</v>
      </c>
      <c r="S448" s="1252">
        <v>0</v>
      </c>
      <c r="T448" s="1252">
        <v>0</v>
      </c>
      <c r="U448" s="1251" t="s">
        <v>116</v>
      </c>
      <c r="V448" s="1251" t="s">
        <v>564</v>
      </c>
      <c r="W448" s="1251" t="s">
        <v>375</v>
      </c>
      <c r="X448" s="1251" t="s">
        <v>1581</v>
      </c>
      <c r="Y448" s="1251">
        <v>252</v>
      </c>
    </row>
    <row r="449" spans="1:25" ht="12">
      <c r="A449" s="1251">
        <v>2019</v>
      </c>
      <c r="B449" s="1251">
        <v>25</v>
      </c>
      <c r="C449" s="1251">
        <v>300</v>
      </c>
      <c r="D449" s="1251" t="s">
        <v>1705</v>
      </c>
      <c r="E449" s="1251">
        <v>252025</v>
      </c>
      <c r="F449" s="1251" t="s">
        <v>1601</v>
      </c>
      <c r="G449" s="1252">
        <v>0</v>
      </c>
      <c r="H449" s="1252">
        <v>0</v>
      </c>
      <c r="I449" s="1252">
        <v>0</v>
      </c>
      <c r="J449" s="1252">
        <v>0</v>
      </c>
      <c r="K449" s="1252">
        <v>0</v>
      </c>
      <c r="L449" s="1252">
        <v>0</v>
      </c>
      <c r="M449" s="1252">
        <v>0</v>
      </c>
      <c r="N449" s="1252">
        <v>0</v>
      </c>
      <c r="O449" s="1252">
        <v>0</v>
      </c>
      <c r="P449" s="1252">
        <v>0</v>
      </c>
      <c r="Q449" s="1252">
        <v>0</v>
      </c>
      <c r="R449" s="1252">
        <v>0</v>
      </c>
      <c r="S449" s="1252">
        <v>0</v>
      </c>
      <c r="T449" s="1252">
        <v>0</v>
      </c>
      <c r="U449" s="1251" t="s">
        <v>116</v>
      </c>
      <c r="V449" s="1251" t="s">
        <v>564</v>
      </c>
      <c r="W449" s="1251" t="s">
        <v>375</v>
      </c>
      <c r="X449" s="1251" t="s">
        <v>1581</v>
      </c>
      <c r="Y449" s="1251">
        <v>252</v>
      </c>
    </row>
    <row r="450" spans="1:25" ht="12">
      <c r="A450" s="1251">
        <v>2019</v>
      </c>
      <c r="B450" s="1251">
        <v>25</v>
      </c>
      <c r="C450" s="1251">
        <v>300</v>
      </c>
      <c r="D450" s="1251" t="s">
        <v>1705</v>
      </c>
      <c r="E450" s="1251">
        <v>252030</v>
      </c>
      <c r="F450" s="1251" t="s">
        <v>1602</v>
      </c>
      <c r="G450" s="1252">
        <v>0</v>
      </c>
      <c r="H450" s="1252">
        <v>0</v>
      </c>
      <c r="I450" s="1252">
        <v>0</v>
      </c>
      <c r="J450" s="1252">
        <v>0</v>
      </c>
      <c r="K450" s="1252">
        <v>0</v>
      </c>
      <c r="L450" s="1252">
        <v>0</v>
      </c>
      <c r="M450" s="1252">
        <v>0</v>
      </c>
      <c r="N450" s="1252">
        <v>0</v>
      </c>
      <c r="O450" s="1252">
        <v>0</v>
      </c>
      <c r="P450" s="1252">
        <v>0</v>
      </c>
      <c r="Q450" s="1252">
        <v>0</v>
      </c>
      <c r="R450" s="1252">
        <v>0</v>
      </c>
      <c r="S450" s="1252">
        <v>0</v>
      </c>
      <c r="T450" s="1252">
        <v>0</v>
      </c>
      <c r="U450" s="1251" t="s">
        <v>116</v>
      </c>
      <c r="V450" s="1251" t="s">
        <v>564</v>
      </c>
      <c r="W450" s="1251" t="s">
        <v>375</v>
      </c>
      <c r="X450" s="1251" t="s">
        <v>1581</v>
      </c>
      <c r="Y450" s="1251">
        <v>252</v>
      </c>
    </row>
    <row r="451" spans="1:25" ht="12">
      <c r="A451" s="1251">
        <v>2019</v>
      </c>
      <c r="B451" s="1251">
        <v>25</v>
      </c>
      <c r="C451" s="1251">
        <v>300</v>
      </c>
      <c r="D451" s="1251" t="s">
        <v>1705</v>
      </c>
      <c r="E451" s="1251">
        <v>252050</v>
      </c>
      <c r="F451" s="1251" t="s">
        <v>1603</v>
      </c>
      <c r="G451" s="1252">
        <v>0</v>
      </c>
      <c r="H451" s="1252">
        <v>0</v>
      </c>
      <c r="I451" s="1252">
        <v>0</v>
      </c>
      <c r="J451" s="1252">
        <v>0</v>
      </c>
      <c r="K451" s="1252">
        <v>-3941192.1099999999</v>
      </c>
      <c r="L451" s="1252">
        <v>-4012723.6099999999</v>
      </c>
      <c r="M451" s="1252">
        <v>-4012724.46</v>
      </c>
      <c r="N451" s="1252">
        <v>-3968398.9500000002</v>
      </c>
      <c r="O451" s="1252">
        <v>-3968398.9500000002</v>
      </c>
      <c r="P451" s="1252">
        <v>-3968398.9500000002</v>
      </c>
      <c r="Q451" s="1252">
        <v>-3968398.9500000002</v>
      </c>
      <c r="R451" s="1252">
        <v>-4245977.7000000002</v>
      </c>
      <c r="S451" s="1252">
        <v>-4245977.7000000002</v>
      </c>
      <c r="T451" s="1252">
        <v>-4245977.7000000002</v>
      </c>
      <c r="U451" s="1251" t="s">
        <v>116</v>
      </c>
      <c r="V451" s="1251" t="s">
        <v>564</v>
      </c>
      <c r="W451" s="1251" t="s">
        <v>375</v>
      </c>
      <c r="X451" s="1251" t="s">
        <v>1581</v>
      </c>
      <c r="Y451" s="1251">
        <v>252</v>
      </c>
    </row>
    <row r="452" spans="1:25" ht="12">
      <c r="A452" s="1251">
        <v>2019</v>
      </c>
      <c r="B452" s="1251">
        <v>25</v>
      </c>
      <c r="C452" s="1251">
        <v>300</v>
      </c>
      <c r="D452" s="1251" t="s">
        <v>1705</v>
      </c>
      <c r="E452" s="1251">
        <v>252051</v>
      </c>
      <c r="F452" s="1251" t="s">
        <v>1604</v>
      </c>
      <c r="G452" s="1252">
        <v>2876056.3900000001</v>
      </c>
      <c r="H452" s="1252">
        <v>2876056.3900000001</v>
      </c>
      <c r="I452" s="1252">
        <v>2876056.3900000001</v>
      </c>
      <c r="J452" s="1252">
        <v>1413133.71</v>
      </c>
      <c r="K452" s="1252">
        <v>0</v>
      </c>
      <c r="L452" s="1252">
        <v>0</v>
      </c>
      <c r="M452" s="1252">
        <v>0</v>
      </c>
      <c r="N452" s="1252">
        <v>0</v>
      </c>
      <c r="O452" s="1252">
        <v>0</v>
      </c>
      <c r="P452" s="1252">
        <v>0</v>
      </c>
      <c r="Q452" s="1252">
        <v>0</v>
      </c>
      <c r="R452" s="1252">
        <v>0</v>
      </c>
      <c r="S452" s="1252">
        <v>0</v>
      </c>
      <c r="T452" s="1252">
        <v>0</v>
      </c>
      <c r="U452" s="1251" t="s">
        <v>116</v>
      </c>
      <c r="V452" s="1251" t="s">
        <v>564</v>
      </c>
      <c r="W452" s="1251" t="s">
        <v>375</v>
      </c>
      <c r="X452" s="1251" t="s">
        <v>1581</v>
      </c>
      <c r="Y452" s="1251">
        <v>252</v>
      </c>
    </row>
    <row r="453" spans="1:25" ht="12">
      <c r="A453" s="1251">
        <v>2019</v>
      </c>
      <c r="B453" s="1251">
        <v>25</v>
      </c>
      <c r="C453" s="1251">
        <v>300</v>
      </c>
      <c r="D453" s="1251" t="s">
        <v>1705</v>
      </c>
      <c r="E453" s="1251">
        <v>252052</v>
      </c>
      <c r="F453" s="1251" t="s">
        <v>1605</v>
      </c>
      <c r="G453" s="1252">
        <v>-10348206.98</v>
      </c>
      <c r="H453" s="1252">
        <v>-10348206.98</v>
      </c>
      <c r="I453" s="1252">
        <v>-10498206.98</v>
      </c>
      <c r="J453" s="1252">
        <v>-10389896.98</v>
      </c>
      <c r="K453" s="1252">
        <v>0</v>
      </c>
      <c r="L453" s="1252">
        <v>0</v>
      </c>
      <c r="M453" s="1252">
        <v>0</v>
      </c>
      <c r="N453" s="1252">
        <v>0</v>
      </c>
      <c r="O453" s="1252">
        <v>0</v>
      </c>
      <c r="P453" s="1252">
        <v>0</v>
      </c>
      <c r="Q453" s="1252">
        <v>0</v>
      </c>
      <c r="R453" s="1252">
        <v>0</v>
      </c>
      <c r="S453" s="1252">
        <v>0</v>
      </c>
      <c r="T453" s="1252">
        <v>0</v>
      </c>
      <c r="U453" s="1251" t="s">
        <v>116</v>
      </c>
      <c r="V453" s="1251" t="s">
        <v>564</v>
      </c>
      <c r="W453" s="1251" t="s">
        <v>375</v>
      </c>
      <c r="X453" s="1251" t="s">
        <v>1581</v>
      </c>
      <c r="Y453" s="1251">
        <v>252</v>
      </c>
    </row>
    <row r="454" spans="1:25" ht="12">
      <c r="A454" s="1251">
        <v>2019</v>
      </c>
      <c r="B454" s="1251">
        <v>25</v>
      </c>
      <c r="C454" s="1251">
        <v>300</v>
      </c>
      <c r="D454" s="1251" t="s">
        <v>1705</v>
      </c>
      <c r="E454" s="1251">
        <v>252053</v>
      </c>
      <c r="F454" s="1251" t="s">
        <v>1606</v>
      </c>
      <c r="G454" s="1252">
        <v>-166745</v>
      </c>
      <c r="H454" s="1252">
        <v>-166745</v>
      </c>
      <c r="I454" s="1252">
        <v>-166745</v>
      </c>
      <c r="J454" s="1252">
        <v>-166745</v>
      </c>
      <c r="K454" s="1252">
        <v>0</v>
      </c>
      <c r="L454" s="1252">
        <v>0</v>
      </c>
      <c r="M454" s="1252">
        <v>0</v>
      </c>
      <c r="N454" s="1252">
        <v>0</v>
      </c>
      <c r="O454" s="1252">
        <v>0</v>
      </c>
      <c r="P454" s="1252">
        <v>0</v>
      </c>
      <c r="Q454" s="1252">
        <v>0</v>
      </c>
      <c r="R454" s="1252">
        <v>0</v>
      </c>
      <c r="S454" s="1252">
        <v>0</v>
      </c>
      <c r="T454" s="1252">
        <v>0</v>
      </c>
      <c r="U454" s="1251" t="s">
        <v>116</v>
      </c>
      <c r="V454" s="1251" t="s">
        <v>564</v>
      </c>
      <c r="W454" s="1251" t="s">
        <v>375</v>
      </c>
      <c r="X454" s="1251" t="s">
        <v>1581</v>
      </c>
      <c r="Y454" s="1251">
        <v>252</v>
      </c>
    </row>
    <row r="455" spans="1:25" ht="12">
      <c r="A455" s="1251">
        <v>2019</v>
      </c>
      <c r="B455" s="1251">
        <v>25</v>
      </c>
      <c r="C455" s="1251">
        <v>300</v>
      </c>
      <c r="D455" s="1251" t="s">
        <v>1705</v>
      </c>
      <c r="E455" s="1251">
        <v>252055</v>
      </c>
      <c r="F455" s="1251" t="s">
        <v>1607</v>
      </c>
      <c r="G455" s="1252">
        <v>3963034.3700000001</v>
      </c>
      <c r="H455" s="1252">
        <v>3963034.3700000001</v>
      </c>
      <c r="I455" s="1252">
        <v>4048159.3700000001</v>
      </c>
      <c r="J455" s="1252">
        <v>5086247.71</v>
      </c>
      <c r="K455" s="1252">
        <v>0</v>
      </c>
      <c r="L455" s="1252">
        <v>0</v>
      </c>
      <c r="M455" s="1252">
        <v>0</v>
      </c>
      <c r="N455" s="1252">
        <v>0</v>
      </c>
      <c r="O455" s="1252">
        <v>0</v>
      </c>
      <c r="P455" s="1252">
        <v>0</v>
      </c>
      <c r="Q455" s="1252">
        <v>0</v>
      </c>
      <c r="R455" s="1252">
        <v>0</v>
      </c>
      <c r="S455" s="1252">
        <v>0</v>
      </c>
      <c r="T455" s="1252">
        <v>0</v>
      </c>
      <c r="U455" s="1251" t="s">
        <v>116</v>
      </c>
      <c r="V455" s="1251" t="s">
        <v>564</v>
      </c>
      <c r="W455" s="1251" t="s">
        <v>375</v>
      </c>
      <c r="X455" s="1251" t="s">
        <v>1581</v>
      </c>
      <c r="Y455" s="1251">
        <v>252</v>
      </c>
    </row>
    <row r="456" spans="1:25" ht="12">
      <c r="A456" s="1251">
        <v>2019</v>
      </c>
      <c r="B456" s="1251">
        <v>25</v>
      </c>
      <c r="C456" s="1251">
        <v>300</v>
      </c>
      <c r="D456" s="1251" t="s">
        <v>1705</v>
      </c>
      <c r="E456" s="1251">
        <v>252059</v>
      </c>
      <c r="F456" s="1251" t="s">
        <v>1702</v>
      </c>
      <c r="G456" s="1252">
        <v>-44324.660000000003</v>
      </c>
      <c r="H456" s="1252">
        <v>-44324.660000000003</v>
      </c>
      <c r="I456" s="1252">
        <v>-44324.660000000003</v>
      </c>
      <c r="J456" s="1252">
        <v>-44324.660000000003</v>
      </c>
      <c r="K456" s="1252">
        <v>0</v>
      </c>
      <c r="L456" s="1252">
        <v>0</v>
      </c>
      <c r="M456" s="1252">
        <v>0</v>
      </c>
      <c r="N456" s="1252">
        <v>0</v>
      </c>
      <c r="O456" s="1252">
        <v>0</v>
      </c>
      <c r="P456" s="1252">
        <v>0</v>
      </c>
      <c r="Q456" s="1252">
        <v>0</v>
      </c>
      <c r="R456" s="1252">
        <v>0</v>
      </c>
      <c r="S456" s="1252">
        <v>0</v>
      </c>
      <c r="T456" s="1252">
        <v>0</v>
      </c>
      <c r="U456" s="1251" t="s">
        <v>116</v>
      </c>
      <c r="V456" s="1251" t="s">
        <v>564</v>
      </c>
      <c r="W456" s="1251" t="s">
        <v>375</v>
      </c>
      <c r="X456" s="1251" t="s">
        <v>1581</v>
      </c>
      <c r="Y456" s="1251">
        <v>252</v>
      </c>
    </row>
    <row r="457" spans="1:25" ht="12">
      <c r="A457" s="1251">
        <v>2019</v>
      </c>
      <c r="B457" s="1251">
        <v>25</v>
      </c>
      <c r="C457" s="1251">
        <v>300</v>
      </c>
      <c r="D457" s="1251" t="s">
        <v>1705</v>
      </c>
      <c r="E457" s="1251">
        <v>252080</v>
      </c>
      <c r="F457" s="1251" t="s">
        <v>1608</v>
      </c>
      <c r="G457" s="1252">
        <v>0</v>
      </c>
      <c r="H457" s="1252">
        <v>0</v>
      </c>
      <c r="I457" s="1252">
        <v>0</v>
      </c>
      <c r="J457" s="1252">
        <v>0</v>
      </c>
      <c r="K457" s="1252">
        <v>70807</v>
      </c>
      <c r="L457" s="1252">
        <v>70807</v>
      </c>
      <c r="M457" s="1252">
        <v>-72185</v>
      </c>
      <c r="N457" s="1252">
        <v>-91867.660000000003</v>
      </c>
      <c r="O457" s="1252">
        <v>-91867.660000000003</v>
      </c>
      <c r="P457" s="1252">
        <v>-35151</v>
      </c>
      <c r="Q457" s="1252">
        <v>8439</v>
      </c>
      <c r="R457" s="1252">
        <v>10889</v>
      </c>
      <c r="S457" s="1252">
        <v>9689</v>
      </c>
      <c r="T457" s="1252">
        <v>9689</v>
      </c>
      <c r="U457" s="1251" t="s">
        <v>116</v>
      </c>
      <c r="V457" s="1251" t="s">
        <v>564</v>
      </c>
      <c r="W457" s="1251" t="s">
        <v>375</v>
      </c>
      <c r="X457" s="1251" t="s">
        <v>1581</v>
      </c>
      <c r="Y457" s="1251">
        <v>252</v>
      </c>
    </row>
    <row r="458" spans="1:25" ht="12">
      <c r="A458" s="1251">
        <v>2019</v>
      </c>
      <c r="B458" s="1251">
        <v>25</v>
      </c>
      <c r="C458" s="1251">
        <v>300</v>
      </c>
      <c r="D458" s="1251" t="s">
        <v>1705</v>
      </c>
      <c r="E458" s="1251">
        <v>252085</v>
      </c>
      <c r="F458" s="1251" t="s">
        <v>1609</v>
      </c>
      <c r="G458" s="1252">
        <v>0</v>
      </c>
      <c r="H458" s="1252">
        <v>0</v>
      </c>
      <c r="I458" s="1252">
        <v>0</v>
      </c>
      <c r="J458" s="1252">
        <v>0</v>
      </c>
      <c r="K458" s="1252">
        <v>0</v>
      </c>
      <c r="L458" s="1252">
        <v>0</v>
      </c>
      <c r="M458" s="1252">
        <v>0</v>
      </c>
      <c r="N458" s="1252">
        <v>0</v>
      </c>
      <c r="O458" s="1252">
        <v>0</v>
      </c>
      <c r="P458" s="1252">
        <v>-56716.660000000003</v>
      </c>
      <c r="Q458" s="1252">
        <v>-41277.660000000003</v>
      </c>
      <c r="R458" s="1252">
        <v>0</v>
      </c>
      <c r="S458" s="1252">
        <v>0</v>
      </c>
      <c r="T458" s="1252">
        <v>0</v>
      </c>
      <c r="U458" s="1251" t="s">
        <v>116</v>
      </c>
      <c r="V458" s="1251" t="s">
        <v>564</v>
      </c>
      <c r="W458" s="1251" t="s">
        <v>375</v>
      </c>
      <c r="X458" s="1251" t="s">
        <v>1581</v>
      </c>
      <c r="Y458" s="1251">
        <v>252</v>
      </c>
    </row>
    <row r="459" spans="1:25" ht="12">
      <c r="A459" s="1251">
        <v>2019</v>
      </c>
      <c r="B459" s="1251">
        <v>25</v>
      </c>
      <c r="C459" s="1251">
        <v>300</v>
      </c>
      <c r="D459" s="1251" t="s">
        <v>1705</v>
      </c>
      <c r="E459" s="1251">
        <v>252099</v>
      </c>
      <c r="F459" s="1251" t="s">
        <v>1610</v>
      </c>
      <c r="G459" s="1252">
        <v>0</v>
      </c>
      <c r="H459" s="1252">
        <v>0</v>
      </c>
      <c r="I459" s="1252">
        <v>0</v>
      </c>
      <c r="J459" s="1252">
        <v>0</v>
      </c>
      <c r="K459" s="1252">
        <v>3870385.1099999999</v>
      </c>
      <c r="L459" s="1252">
        <v>3941916.6099999999</v>
      </c>
      <c r="M459" s="1252">
        <v>4084908.6099999999</v>
      </c>
      <c r="N459" s="1252">
        <v>4060266.6099999999</v>
      </c>
      <c r="O459" s="1252">
        <v>4060266.6099999999</v>
      </c>
      <c r="P459" s="1252">
        <v>4060266.6099999999</v>
      </c>
      <c r="Q459" s="1252">
        <v>4001237.6099999999</v>
      </c>
      <c r="R459" s="1252">
        <v>4235088.7000000002</v>
      </c>
      <c r="S459" s="1252">
        <v>4236288.7000000002</v>
      </c>
      <c r="T459" s="1252">
        <v>4236288.7000000002</v>
      </c>
      <c r="U459" s="1251" t="s">
        <v>116</v>
      </c>
      <c r="V459" s="1251" t="s">
        <v>564</v>
      </c>
      <c r="W459" s="1251" t="s">
        <v>375</v>
      </c>
      <c r="X459" s="1251" t="s">
        <v>1581</v>
      </c>
      <c r="Y459" s="1251">
        <v>252</v>
      </c>
    </row>
    <row r="460" spans="1:25" ht="12">
      <c r="A460" s="1251">
        <v>2019</v>
      </c>
      <c r="B460" s="1251">
        <v>25</v>
      </c>
      <c r="C460" s="1251">
        <v>300</v>
      </c>
      <c r="D460" s="1251" t="s">
        <v>1705</v>
      </c>
      <c r="E460" s="1251">
        <v>252100</v>
      </c>
      <c r="F460" s="1251" t="s">
        <v>1611</v>
      </c>
      <c r="G460" s="1252">
        <v>0</v>
      </c>
      <c r="H460" s="1252">
        <v>0</v>
      </c>
      <c r="I460" s="1252">
        <v>0</v>
      </c>
      <c r="J460" s="1252">
        <v>0</v>
      </c>
      <c r="K460" s="1252">
        <v>0</v>
      </c>
      <c r="L460" s="1252">
        <v>0</v>
      </c>
      <c r="M460" s="1252">
        <v>0</v>
      </c>
      <c r="N460" s="1252">
        <v>0</v>
      </c>
      <c r="O460" s="1252">
        <v>0</v>
      </c>
      <c r="P460" s="1252">
        <v>0</v>
      </c>
      <c r="Q460" s="1252">
        <v>0</v>
      </c>
      <c r="R460" s="1252">
        <v>0</v>
      </c>
      <c r="S460" s="1252">
        <v>0</v>
      </c>
      <c r="T460" s="1252">
        <v>0</v>
      </c>
      <c r="U460" s="1251" t="s">
        <v>116</v>
      </c>
      <c r="V460" s="1251" t="s">
        <v>564</v>
      </c>
      <c r="W460" s="1251" t="s">
        <v>375</v>
      </c>
      <c r="X460" s="1251" t="s">
        <v>1581</v>
      </c>
      <c r="Y460" s="1251">
        <v>252</v>
      </c>
    </row>
    <row r="461" spans="1:25" ht="12">
      <c r="A461" s="1251">
        <v>2019</v>
      </c>
      <c r="B461" s="1251">
        <v>25</v>
      </c>
      <c r="C461" s="1251">
        <v>300</v>
      </c>
      <c r="D461" s="1251" t="s">
        <v>1705</v>
      </c>
      <c r="E461" s="1251">
        <v>252106</v>
      </c>
      <c r="F461" s="1251" t="s">
        <v>1612</v>
      </c>
      <c r="G461" s="1252">
        <v>0</v>
      </c>
      <c r="H461" s="1252">
        <v>0</v>
      </c>
      <c r="I461" s="1252">
        <v>0</v>
      </c>
      <c r="J461" s="1252">
        <v>0</v>
      </c>
      <c r="K461" s="1252">
        <v>-3870385.1099999999</v>
      </c>
      <c r="L461" s="1252">
        <v>-3941916.6099999999</v>
      </c>
      <c r="M461" s="1252">
        <v>-4084908.6099999999</v>
      </c>
      <c r="N461" s="1252">
        <v>-4060266.6099999999</v>
      </c>
      <c r="O461" s="1252">
        <v>-4060266.6099999999</v>
      </c>
      <c r="P461" s="1252">
        <v>-4060266.6099999999</v>
      </c>
      <c r="Q461" s="1252">
        <v>-4001237.6099999999</v>
      </c>
      <c r="R461" s="1252">
        <v>-4235088.7000000002</v>
      </c>
      <c r="S461" s="1252">
        <v>-4190346.7000000002</v>
      </c>
      <c r="T461" s="1252">
        <v>-4190346.7000000002</v>
      </c>
      <c r="U461" s="1251" t="s">
        <v>116</v>
      </c>
      <c r="V461" s="1251" t="s">
        <v>564</v>
      </c>
      <c r="W461" s="1251" t="s">
        <v>375</v>
      </c>
      <c r="X461" s="1251" t="s">
        <v>1581</v>
      </c>
      <c r="Y461" s="1251">
        <v>252</v>
      </c>
    </row>
    <row r="462" spans="1:25" ht="12">
      <c r="A462" s="1251">
        <v>2019</v>
      </c>
      <c r="B462" s="1251">
        <v>25</v>
      </c>
      <c r="C462" s="1251">
        <v>300</v>
      </c>
      <c r="D462" s="1251" t="s">
        <v>1705</v>
      </c>
      <c r="E462" s="1251">
        <v>252110</v>
      </c>
      <c r="F462" s="1251" t="s">
        <v>1613</v>
      </c>
      <c r="G462" s="1252">
        <v>-809713.07999999996</v>
      </c>
      <c r="H462" s="1252">
        <v>-809713.07999999996</v>
      </c>
      <c r="I462" s="1252">
        <v>-809713.07999999996</v>
      </c>
      <c r="J462" s="1252">
        <v>-809713.07999999996</v>
      </c>
      <c r="K462" s="1252">
        <v>-809713.07999999996</v>
      </c>
      <c r="L462" s="1252">
        <v>-809713.07999999996</v>
      </c>
      <c r="M462" s="1252">
        <v>-809713.07999999996</v>
      </c>
      <c r="N462" s="1252">
        <v>-809713.07999999996</v>
      </c>
      <c r="O462" s="1252">
        <v>-809713.07999999996</v>
      </c>
      <c r="P462" s="1252">
        <v>-809713.07999999996</v>
      </c>
      <c r="Q462" s="1252">
        <v>-809713.07999999996</v>
      </c>
      <c r="R462" s="1252">
        <v>-809713.07999999996</v>
      </c>
      <c r="S462" s="1252">
        <v>-809713.07999999996</v>
      </c>
      <c r="T462" s="1252">
        <v>-809713.07999999996</v>
      </c>
      <c r="U462" s="1251" t="s">
        <v>116</v>
      </c>
      <c r="V462" s="1251" t="s">
        <v>564</v>
      </c>
      <c r="W462" s="1251" t="s">
        <v>377</v>
      </c>
      <c r="X462" s="1251" t="s">
        <v>1581</v>
      </c>
      <c r="Y462" s="1251">
        <v>252</v>
      </c>
    </row>
    <row r="463" spans="1:25" ht="12">
      <c r="A463" s="1251">
        <v>2019</v>
      </c>
      <c r="B463" s="1251">
        <v>25</v>
      </c>
      <c r="C463" s="1251">
        <v>300</v>
      </c>
      <c r="D463" s="1251" t="s">
        <v>1705</v>
      </c>
      <c r="E463" s="1251">
        <v>252199</v>
      </c>
      <c r="F463" s="1251" t="s">
        <v>1614</v>
      </c>
      <c r="G463" s="1252">
        <v>14500</v>
      </c>
      <c r="H463" s="1252">
        <v>14500</v>
      </c>
      <c r="I463" s="1252">
        <v>14500</v>
      </c>
      <c r="J463" s="1252">
        <v>14500</v>
      </c>
      <c r="K463" s="1252">
        <v>23900</v>
      </c>
      <c r="L463" s="1252">
        <v>23900</v>
      </c>
      <c r="M463" s="1252">
        <v>23900</v>
      </c>
      <c r="N463" s="1252">
        <v>23900</v>
      </c>
      <c r="O463" s="1252">
        <v>23900</v>
      </c>
      <c r="P463" s="1252">
        <v>23900</v>
      </c>
      <c r="Q463" s="1252">
        <v>23900</v>
      </c>
      <c r="R463" s="1252">
        <v>23900</v>
      </c>
      <c r="S463" s="1252">
        <v>23900</v>
      </c>
      <c r="T463" s="1252">
        <v>23900</v>
      </c>
      <c r="U463" s="1251" t="s">
        <v>116</v>
      </c>
      <c r="V463" s="1251" t="s">
        <v>564</v>
      </c>
      <c r="W463" s="1251" t="s">
        <v>375</v>
      </c>
      <c r="X463" s="1251" t="s">
        <v>1581</v>
      </c>
      <c r="Y463" s="1251">
        <v>252</v>
      </c>
    </row>
    <row r="464" spans="1:25" ht="12">
      <c r="A464" s="1251">
        <v>2019</v>
      </c>
      <c r="B464" s="1251">
        <v>25</v>
      </c>
      <c r="C464" s="1251">
        <v>300</v>
      </c>
      <c r="D464" s="1251" t="s">
        <v>1705</v>
      </c>
      <c r="E464" s="1251">
        <v>253111</v>
      </c>
      <c r="F464" s="1251" t="s">
        <v>1615</v>
      </c>
      <c r="G464" s="1252">
        <v>0</v>
      </c>
      <c r="H464" s="1252">
        <v>0</v>
      </c>
      <c r="I464" s="1252">
        <v>0</v>
      </c>
      <c r="J464" s="1252">
        <v>0</v>
      </c>
      <c r="K464" s="1252">
        <v>0</v>
      </c>
      <c r="L464" s="1252">
        <v>0</v>
      </c>
      <c r="M464" s="1252">
        <v>0</v>
      </c>
      <c r="N464" s="1252">
        <v>0</v>
      </c>
      <c r="O464" s="1252">
        <v>0</v>
      </c>
      <c r="P464" s="1252">
        <v>0</v>
      </c>
      <c r="Q464" s="1252">
        <v>0</v>
      </c>
      <c r="R464" s="1252">
        <v>0</v>
      </c>
      <c r="S464" s="1252">
        <v>0</v>
      </c>
      <c r="T464" s="1252">
        <v>0</v>
      </c>
      <c r="U464" s="1251" t="s">
        <v>116</v>
      </c>
      <c r="V464" s="1251" t="s">
        <v>1537</v>
      </c>
      <c r="W464" s="1251" t="s">
        <v>378</v>
      </c>
      <c r="X464" s="1251" t="s">
        <v>1581</v>
      </c>
      <c r="Y464" s="1251">
        <v>253</v>
      </c>
    </row>
    <row r="465" spans="1:25" ht="12">
      <c r="A465" s="1251">
        <v>2019</v>
      </c>
      <c r="B465" s="1251">
        <v>25</v>
      </c>
      <c r="C465" s="1251">
        <v>300</v>
      </c>
      <c r="D465" s="1251" t="s">
        <v>1705</v>
      </c>
      <c r="E465" s="1251">
        <v>253117</v>
      </c>
      <c r="F465" s="1251" t="s">
        <v>1616</v>
      </c>
      <c r="G465" s="1252">
        <v>0</v>
      </c>
      <c r="H465" s="1252">
        <v>0</v>
      </c>
      <c r="I465" s="1252">
        <v>0</v>
      </c>
      <c r="J465" s="1252">
        <v>0</v>
      </c>
      <c r="K465" s="1252">
        <v>0</v>
      </c>
      <c r="L465" s="1252">
        <v>0</v>
      </c>
      <c r="M465" s="1252">
        <v>0</v>
      </c>
      <c r="N465" s="1252">
        <v>0</v>
      </c>
      <c r="O465" s="1252">
        <v>0</v>
      </c>
      <c r="P465" s="1252">
        <v>0</v>
      </c>
      <c r="Q465" s="1252">
        <v>0</v>
      </c>
      <c r="R465" s="1252">
        <v>0</v>
      </c>
      <c r="S465" s="1252">
        <v>0</v>
      </c>
      <c r="T465" s="1252">
        <v>0</v>
      </c>
      <c r="U465" s="1251" t="s">
        <v>116</v>
      </c>
      <c r="V465" s="1251" t="s">
        <v>1537</v>
      </c>
      <c r="W465" s="1251" t="s">
        <v>378</v>
      </c>
      <c r="X465" s="1251" t="s">
        <v>1581</v>
      </c>
      <c r="Y465" s="1251">
        <v>253</v>
      </c>
    </row>
    <row r="466" spans="1:25" ht="12">
      <c r="A466" s="1251">
        <v>2019</v>
      </c>
      <c r="B466" s="1251">
        <v>25</v>
      </c>
      <c r="C466" s="1251">
        <v>300</v>
      </c>
      <c r="D466" s="1251" t="s">
        <v>1705</v>
      </c>
      <c r="E466" s="1251">
        <v>253400</v>
      </c>
      <c r="F466" s="1251" t="s">
        <v>1617</v>
      </c>
      <c r="G466" s="1252">
        <v>-123447.78999999999</v>
      </c>
      <c r="H466" s="1252">
        <v>-147842</v>
      </c>
      <c r="I466" s="1252">
        <v>-166828.67000000001</v>
      </c>
      <c r="J466" s="1252">
        <v>-185427.91</v>
      </c>
      <c r="K466" s="1252">
        <v>-156754.82000000001</v>
      </c>
      <c r="L466" s="1252">
        <v>-167303.57999999999</v>
      </c>
      <c r="M466" s="1252">
        <v>-189980.14999999999</v>
      </c>
      <c r="N466" s="1252">
        <v>-210186.06</v>
      </c>
      <c r="O466" s="1252">
        <v>-237819.87</v>
      </c>
      <c r="P466" s="1252">
        <v>-265518.64000000001</v>
      </c>
      <c r="Q466" s="1252">
        <v>-287302.77000000002</v>
      </c>
      <c r="R466" s="1252">
        <v>-314280.84000000003</v>
      </c>
      <c r="S466" s="1252">
        <v>-346167.5</v>
      </c>
      <c r="T466" s="1252">
        <v>-346167.5</v>
      </c>
      <c r="U466" s="1251" t="s">
        <v>116</v>
      </c>
      <c r="V466" s="1251" t="s">
        <v>564</v>
      </c>
      <c r="W466" s="1251" t="s">
        <v>315</v>
      </c>
      <c r="X466" s="1251" t="s">
        <v>1581</v>
      </c>
      <c r="Y466" s="1251">
        <v>253</v>
      </c>
    </row>
    <row r="467" spans="1:25" ht="12">
      <c r="A467" s="1251">
        <v>2019</v>
      </c>
      <c r="B467" s="1251">
        <v>25</v>
      </c>
      <c r="C467" s="1251">
        <v>300</v>
      </c>
      <c r="D467" s="1251" t="s">
        <v>1705</v>
      </c>
      <c r="E467" s="1251">
        <v>261020</v>
      </c>
      <c r="F467" s="1251" t="s">
        <v>1618</v>
      </c>
      <c r="G467" s="1252">
        <v>0</v>
      </c>
      <c r="H467" s="1252">
        <v>0</v>
      </c>
      <c r="I467" s="1252">
        <v>0</v>
      </c>
      <c r="J467" s="1252">
        <v>-2215</v>
      </c>
      <c r="K467" s="1252">
        <v>-2215</v>
      </c>
      <c r="L467" s="1252">
        <v>-2215</v>
      </c>
      <c r="M467" s="1252">
        <v>-2234</v>
      </c>
      <c r="N467" s="1252">
        <v>0</v>
      </c>
      <c r="O467" s="1252">
        <v>0</v>
      </c>
      <c r="P467" s="1252">
        <v>-2253</v>
      </c>
      <c r="Q467" s="1252">
        <v>0</v>
      </c>
      <c r="R467" s="1252">
        <v>0</v>
      </c>
      <c r="S467" s="1252">
        <v>-2272</v>
      </c>
      <c r="T467" s="1252">
        <v>-2272</v>
      </c>
      <c r="U467" s="1251" t="s">
        <v>116</v>
      </c>
      <c r="V467" s="1251" t="s">
        <v>1537</v>
      </c>
      <c r="W467" s="1251" t="s">
        <v>371</v>
      </c>
      <c r="X467" s="1251" t="s">
        <v>1581</v>
      </c>
      <c r="Y467" s="1251">
        <v>261</v>
      </c>
    </row>
    <row r="468" spans="1:25" ht="12">
      <c r="A468" s="1251">
        <v>2019</v>
      </c>
      <c r="B468" s="1251">
        <v>25</v>
      </c>
      <c r="C468" s="1251">
        <v>300</v>
      </c>
      <c r="D468" s="1251" t="s">
        <v>1705</v>
      </c>
      <c r="E468" s="1251">
        <v>271050</v>
      </c>
      <c r="F468" s="1251" t="s">
        <v>1619</v>
      </c>
      <c r="G468" s="1252">
        <v>0</v>
      </c>
      <c r="H468" s="1252">
        <v>0</v>
      </c>
      <c r="I468" s="1252">
        <v>0</v>
      </c>
      <c r="J468" s="1252">
        <v>0</v>
      </c>
      <c r="K468" s="1252">
        <v>-288825.67999999999</v>
      </c>
      <c r="L468" s="1252">
        <v>-288825.67999999999</v>
      </c>
      <c r="M468" s="1252">
        <v>-288824.83000000002</v>
      </c>
      <c r="N468" s="1252">
        <v>-288825.67999999999</v>
      </c>
      <c r="O468" s="1252">
        <v>-288825.67999999999</v>
      </c>
      <c r="P468" s="1252">
        <v>-288825.67999999999</v>
      </c>
      <c r="Q468" s="1252">
        <v>-288825.67999999999</v>
      </c>
      <c r="R468" s="1252">
        <v>-288825.67999999999</v>
      </c>
      <c r="S468" s="1252">
        <v>-288825.67999999999</v>
      </c>
      <c r="T468" s="1252">
        <v>-288825.67999999999</v>
      </c>
      <c r="U468" s="1251" t="s">
        <v>116</v>
      </c>
      <c r="V468" s="1251" t="s">
        <v>564</v>
      </c>
      <c r="W468" s="1251" t="s">
        <v>382</v>
      </c>
      <c r="X468" s="1251" t="s">
        <v>1581</v>
      </c>
      <c r="Y468" s="1251">
        <v>271</v>
      </c>
    </row>
    <row r="469" spans="1:25" ht="12">
      <c r="A469" s="1251">
        <v>2019</v>
      </c>
      <c r="B469" s="1251">
        <v>25</v>
      </c>
      <c r="C469" s="1251">
        <v>300</v>
      </c>
      <c r="D469" s="1251" t="s">
        <v>1705</v>
      </c>
      <c r="E469" s="1251">
        <v>271099</v>
      </c>
      <c r="F469" s="1251" t="s">
        <v>1620</v>
      </c>
      <c r="G469" s="1252">
        <v>0</v>
      </c>
      <c r="H469" s="1252">
        <v>0</v>
      </c>
      <c r="I469" s="1252">
        <v>0</v>
      </c>
      <c r="J469" s="1252">
        <v>0</v>
      </c>
      <c r="K469" s="1252">
        <v>0</v>
      </c>
      <c r="L469" s="1252">
        <v>288825.67999999999</v>
      </c>
      <c r="M469" s="1252">
        <v>288825.67999999999</v>
      </c>
      <c r="N469" s="1252">
        <v>288825.67999999999</v>
      </c>
      <c r="O469" s="1252">
        <v>288825.67999999999</v>
      </c>
      <c r="P469" s="1252">
        <v>288825.67999999999</v>
      </c>
      <c r="Q469" s="1252">
        <v>288825.67999999999</v>
      </c>
      <c r="R469" s="1252">
        <v>288825.67999999999</v>
      </c>
      <c r="S469" s="1252">
        <v>288825.67999999999</v>
      </c>
      <c r="T469" s="1252">
        <v>288825.67999999999</v>
      </c>
      <c r="U469" s="1251" t="s">
        <v>116</v>
      </c>
      <c r="V469" s="1251" t="s">
        <v>564</v>
      </c>
      <c r="W469" s="1251" t="s">
        <v>382</v>
      </c>
      <c r="X469" s="1251" t="s">
        <v>1581</v>
      </c>
      <c r="Y469" s="1251">
        <v>271</v>
      </c>
    </row>
    <row r="470" spans="1:25" ht="12">
      <c r="A470" s="1251">
        <v>2019</v>
      </c>
      <c r="B470" s="1251">
        <v>25</v>
      </c>
      <c r="C470" s="1251">
        <v>300</v>
      </c>
      <c r="D470" s="1251" t="s">
        <v>1705</v>
      </c>
      <c r="E470" s="1251">
        <v>271101</v>
      </c>
      <c r="F470" s="1251" t="s">
        <v>1621</v>
      </c>
      <c r="G470" s="1252">
        <v>0</v>
      </c>
      <c r="H470" s="1252">
        <v>0</v>
      </c>
      <c r="I470" s="1252">
        <v>0</v>
      </c>
      <c r="J470" s="1252">
        <v>0</v>
      </c>
      <c r="K470" s="1252">
        <v>-9110066.3300000001</v>
      </c>
      <c r="L470" s="1252">
        <v>-9398892.0099999998</v>
      </c>
      <c r="M470" s="1252">
        <v>-9398892.0099999998</v>
      </c>
      <c r="N470" s="1252">
        <v>-9398892.0099999998</v>
      </c>
      <c r="O470" s="1252">
        <v>-9398892.0099999998</v>
      </c>
      <c r="P470" s="1252">
        <v>-9398892.0099999998</v>
      </c>
      <c r="Q470" s="1252">
        <v>-9398892.0099999998</v>
      </c>
      <c r="R470" s="1252">
        <v>-9398892.0099999998</v>
      </c>
      <c r="S470" s="1252">
        <v>-9444834.0099999998</v>
      </c>
      <c r="T470" s="1252">
        <v>-9444834.0099999998</v>
      </c>
      <c r="U470" s="1251" t="s">
        <v>116</v>
      </c>
      <c r="V470" s="1251" t="s">
        <v>564</v>
      </c>
      <c r="W470" s="1251" t="s">
        <v>382</v>
      </c>
      <c r="X470" s="1251" t="s">
        <v>1581</v>
      </c>
      <c r="Y470" s="1251">
        <v>271</v>
      </c>
    </row>
    <row r="471" spans="1:25" ht="12">
      <c r="A471" s="1251">
        <v>2019</v>
      </c>
      <c r="B471" s="1251">
        <v>25</v>
      </c>
      <c r="C471" s="1251">
        <v>300</v>
      </c>
      <c r="D471" s="1251" t="s">
        <v>1705</v>
      </c>
      <c r="E471" s="1251">
        <v>271150</v>
      </c>
      <c r="F471" s="1251" t="s">
        <v>382</v>
      </c>
      <c r="G471" s="1252">
        <v>-5716598.6600000001</v>
      </c>
      <c r="H471" s="1252">
        <v>-5716598.6600000001</v>
      </c>
      <c r="I471" s="1252">
        <v>-5716598.6600000001</v>
      </c>
      <c r="J471" s="1252">
        <v>-5716598.6600000001</v>
      </c>
      <c r="K471" s="1252">
        <v>0</v>
      </c>
      <c r="L471" s="1252">
        <v>0</v>
      </c>
      <c r="M471" s="1252">
        <v>0</v>
      </c>
      <c r="N471" s="1252">
        <v>0</v>
      </c>
      <c r="O471" s="1252">
        <v>0</v>
      </c>
      <c r="P471" s="1252">
        <v>0</v>
      </c>
      <c r="Q471" s="1252">
        <v>0</v>
      </c>
      <c r="R471" s="1252">
        <v>0</v>
      </c>
      <c r="S471" s="1252">
        <v>0</v>
      </c>
      <c r="T471" s="1252">
        <v>0</v>
      </c>
      <c r="U471" s="1251" t="s">
        <v>116</v>
      </c>
      <c r="V471" s="1251" t="s">
        <v>564</v>
      </c>
      <c r="W471" s="1251" t="s">
        <v>382</v>
      </c>
      <c r="X471" s="1251" t="s">
        <v>1581</v>
      </c>
      <c r="Y471" s="1251">
        <v>271</v>
      </c>
    </row>
    <row r="472" spans="1:25" ht="12">
      <c r="A472" s="1251">
        <v>2019</v>
      </c>
      <c r="B472" s="1251">
        <v>25</v>
      </c>
      <c r="C472" s="1251">
        <v>300</v>
      </c>
      <c r="D472" s="1251" t="s">
        <v>1705</v>
      </c>
      <c r="E472" s="1251">
        <v>271199</v>
      </c>
      <c r="F472" s="1251" t="s">
        <v>1714</v>
      </c>
      <c r="G472" s="1252">
        <v>0</v>
      </c>
      <c r="H472" s="1252">
        <v>0</v>
      </c>
      <c r="I472" s="1252">
        <v>0</v>
      </c>
      <c r="J472" s="1252">
        <v>0</v>
      </c>
      <c r="K472" s="1252">
        <v>0</v>
      </c>
      <c r="L472" s="1252">
        <v>0</v>
      </c>
      <c r="M472" s="1252">
        <v>0</v>
      </c>
      <c r="N472" s="1252">
        <v>0</v>
      </c>
      <c r="O472" s="1252">
        <v>0</v>
      </c>
      <c r="P472" s="1252">
        <v>0</v>
      </c>
      <c r="Q472" s="1252">
        <v>0</v>
      </c>
      <c r="R472" s="1252">
        <v>0</v>
      </c>
      <c r="S472" s="1252">
        <v>0</v>
      </c>
      <c r="T472" s="1252">
        <v>0</v>
      </c>
      <c r="U472" s="1251" t="s">
        <v>116</v>
      </c>
      <c r="V472" s="1251" t="s">
        <v>564</v>
      </c>
      <c r="W472" s="1251" t="s">
        <v>382</v>
      </c>
      <c r="X472" s="1251" t="s">
        <v>1581</v>
      </c>
      <c r="Y472" s="1251">
        <v>271</v>
      </c>
    </row>
    <row r="473" spans="1:25" ht="12">
      <c r="A473" s="1251">
        <v>2019</v>
      </c>
      <c r="B473" s="1251">
        <v>25</v>
      </c>
      <c r="C473" s="1251">
        <v>300</v>
      </c>
      <c r="D473" s="1251" t="s">
        <v>1705</v>
      </c>
      <c r="E473" s="1251">
        <v>271301</v>
      </c>
      <c r="F473" s="1251" t="s">
        <v>1622</v>
      </c>
      <c r="G473" s="1252">
        <v>-3610293.3500000001</v>
      </c>
      <c r="H473" s="1252">
        <v>-3610293.3500000001</v>
      </c>
      <c r="I473" s="1252">
        <v>-3610293.3500000001</v>
      </c>
      <c r="J473" s="1252">
        <v>-3610293.3500000001</v>
      </c>
      <c r="K473" s="1252">
        <v>0</v>
      </c>
      <c r="L473" s="1252">
        <v>0</v>
      </c>
      <c r="M473" s="1252">
        <v>0</v>
      </c>
      <c r="N473" s="1252">
        <v>0</v>
      </c>
      <c r="O473" s="1252">
        <v>0</v>
      </c>
      <c r="P473" s="1252">
        <v>0</v>
      </c>
      <c r="Q473" s="1252">
        <v>0</v>
      </c>
      <c r="R473" s="1252">
        <v>0</v>
      </c>
      <c r="S473" s="1252">
        <v>0</v>
      </c>
      <c r="T473" s="1252">
        <v>0</v>
      </c>
      <c r="U473" s="1251" t="s">
        <v>116</v>
      </c>
      <c r="V473" s="1251" t="s">
        <v>564</v>
      </c>
      <c r="W473" s="1251" t="s">
        <v>382</v>
      </c>
      <c r="X473" s="1251" t="s">
        <v>1581</v>
      </c>
      <c r="Y473" s="1251">
        <v>271</v>
      </c>
    </row>
    <row r="474" spans="1:25" ht="12">
      <c r="A474" s="1251">
        <v>2019</v>
      </c>
      <c r="B474" s="1251">
        <v>25</v>
      </c>
      <c r="C474" s="1251">
        <v>300</v>
      </c>
      <c r="D474" s="1251" t="s">
        <v>1705</v>
      </c>
      <c r="E474" s="1251">
        <v>271304</v>
      </c>
      <c r="F474" s="1251" t="s">
        <v>1623</v>
      </c>
      <c r="G474" s="1252">
        <v>0</v>
      </c>
      <c r="H474" s="1252">
        <v>0</v>
      </c>
      <c r="I474" s="1252">
        <v>0</v>
      </c>
      <c r="J474" s="1252">
        <v>0</v>
      </c>
      <c r="K474" s="1252">
        <v>0</v>
      </c>
      <c r="L474" s="1252">
        <v>0</v>
      </c>
      <c r="M474" s="1252">
        <v>0</v>
      </c>
      <c r="N474" s="1252">
        <v>0</v>
      </c>
      <c r="O474" s="1252">
        <v>0</v>
      </c>
      <c r="P474" s="1252">
        <v>0</v>
      </c>
      <c r="Q474" s="1252">
        <v>0</v>
      </c>
      <c r="R474" s="1252">
        <v>0</v>
      </c>
      <c r="S474" s="1252">
        <v>0</v>
      </c>
      <c r="T474" s="1252">
        <v>0</v>
      </c>
      <c r="U474" s="1251" t="s">
        <v>116</v>
      </c>
      <c r="V474" s="1251" t="s">
        <v>564</v>
      </c>
      <c r="W474" s="1251" t="s">
        <v>382</v>
      </c>
      <c r="X474" s="1251" t="s">
        <v>1581</v>
      </c>
      <c r="Y474" s="1251">
        <v>271</v>
      </c>
    </row>
    <row r="475" spans="1:25" ht="12">
      <c r="A475" s="1251">
        <v>2019</v>
      </c>
      <c r="B475" s="1251">
        <v>25</v>
      </c>
      <c r="C475" s="1251">
        <v>300</v>
      </c>
      <c r="D475" s="1251" t="s">
        <v>1705</v>
      </c>
      <c r="E475" s="1251">
        <v>271308</v>
      </c>
      <c r="F475" s="1251" t="s">
        <v>1624</v>
      </c>
      <c r="G475" s="1252">
        <v>-72000</v>
      </c>
      <c r="H475" s="1252">
        <v>-72000</v>
      </c>
      <c r="I475" s="1252">
        <v>-72000</v>
      </c>
      <c r="J475" s="1252">
        <v>-72000</v>
      </c>
      <c r="K475" s="1252">
        <v>0</v>
      </c>
      <c r="L475" s="1252">
        <v>0</v>
      </c>
      <c r="M475" s="1252">
        <v>0</v>
      </c>
      <c r="N475" s="1252">
        <v>0</v>
      </c>
      <c r="O475" s="1252">
        <v>0</v>
      </c>
      <c r="P475" s="1252">
        <v>0</v>
      </c>
      <c r="Q475" s="1252">
        <v>0</v>
      </c>
      <c r="R475" s="1252">
        <v>0</v>
      </c>
      <c r="S475" s="1252">
        <v>0</v>
      </c>
      <c r="T475" s="1252">
        <v>0</v>
      </c>
      <c r="U475" s="1251" t="s">
        <v>116</v>
      </c>
      <c r="V475" s="1251" t="s">
        <v>564</v>
      </c>
      <c r="W475" s="1251" t="s">
        <v>382</v>
      </c>
      <c r="X475" s="1251" t="s">
        <v>1581</v>
      </c>
      <c r="Y475" s="1251">
        <v>271</v>
      </c>
    </row>
    <row r="476" spans="1:25" ht="12">
      <c r="A476" s="1251">
        <v>2019</v>
      </c>
      <c r="B476" s="1251">
        <v>25</v>
      </c>
      <c r="C476" s="1251">
        <v>300</v>
      </c>
      <c r="D476" s="1251" t="s">
        <v>1705</v>
      </c>
      <c r="E476" s="1251">
        <v>271510</v>
      </c>
      <c r="F476" s="1251" t="s">
        <v>1715</v>
      </c>
      <c r="G476" s="1252">
        <v>0</v>
      </c>
      <c r="H476" s="1252">
        <v>0</v>
      </c>
      <c r="I476" s="1252">
        <v>0</v>
      </c>
      <c r="J476" s="1252">
        <v>0</v>
      </c>
      <c r="K476" s="1252">
        <v>0</v>
      </c>
      <c r="L476" s="1252">
        <v>0</v>
      </c>
      <c r="M476" s="1252">
        <v>0</v>
      </c>
      <c r="N476" s="1252">
        <v>0</v>
      </c>
      <c r="O476" s="1252">
        <v>0</v>
      </c>
      <c r="P476" s="1252">
        <v>0</v>
      </c>
      <c r="Q476" s="1252">
        <v>0</v>
      </c>
      <c r="R476" s="1252">
        <v>0</v>
      </c>
      <c r="S476" s="1252">
        <v>0</v>
      </c>
      <c r="T476" s="1252">
        <v>0</v>
      </c>
      <c r="U476" s="1251" t="s">
        <v>116</v>
      </c>
      <c r="V476" s="1251" t="s">
        <v>564</v>
      </c>
      <c r="W476" s="1251" t="s">
        <v>382</v>
      </c>
      <c r="X476" s="1251" t="s">
        <v>1581</v>
      </c>
      <c r="Y476" s="1251">
        <v>271</v>
      </c>
    </row>
    <row r="477" spans="1:25" ht="12">
      <c r="A477" s="1251">
        <v>2019</v>
      </c>
      <c r="B477" s="1251">
        <v>25</v>
      </c>
      <c r="C477" s="1251">
        <v>300</v>
      </c>
      <c r="D477" s="1251" t="s">
        <v>1705</v>
      </c>
      <c r="E477" s="1251">
        <v>272000</v>
      </c>
      <c r="F477" s="1251" t="s">
        <v>1625</v>
      </c>
      <c r="G477" s="1252">
        <v>0</v>
      </c>
      <c r="H477" s="1252">
        <v>0</v>
      </c>
      <c r="I477" s="1252">
        <v>0</v>
      </c>
      <c r="J477" s="1252">
        <v>0</v>
      </c>
      <c r="K477" s="1252">
        <v>0</v>
      </c>
      <c r="L477" s="1252">
        <v>0</v>
      </c>
      <c r="M477" s="1252">
        <v>0</v>
      </c>
      <c r="N477" s="1252">
        <v>0</v>
      </c>
      <c r="O477" s="1252">
        <v>2012007.8400000001</v>
      </c>
      <c r="P477" s="1252">
        <v>2037447.4099999999</v>
      </c>
      <c r="Q477" s="1252">
        <v>2062841.1899999999</v>
      </c>
      <c r="R477" s="1252">
        <v>2088234.97</v>
      </c>
      <c r="S477" s="1252">
        <v>2113628.75</v>
      </c>
      <c r="T477" s="1252">
        <v>2113628.75</v>
      </c>
      <c r="U477" s="1251" t="s">
        <v>116</v>
      </c>
      <c r="V477" s="1251" t="s">
        <v>564</v>
      </c>
      <c r="W477" s="1251" t="s">
        <v>382</v>
      </c>
      <c r="X477" s="1251" t="s">
        <v>1581</v>
      </c>
      <c r="Y477" s="1251">
        <v>272</v>
      </c>
    </row>
    <row r="478" spans="1:25" ht="12">
      <c r="A478" s="1251">
        <v>2019</v>
      </c>
      <c r="B478" s="1251">
        <v>25</v>
      </c>
      <c r="C478" s="1251">
        <v>300</v>
      </c>
      <c r="D478" s="1251" t="s">
        <v>1705</v>
      </c>
      <c r="E478" s="1251">
        <v>285000</v>
      </c>
      <c r="F478" s="1251" t="s">
        <v>1626</v>
      </c>
      <c r="G478" s="1252">
        <v>0</v>
      </c>
      <c r="H478" s="1252">
        <v>0</v>
      </c>
      <c r="I478" s="1252">
        <v>-5805</v>
      </c>
      <c r="J478" s="1252">
        <v>-3692</v>
      </c>
      <c r="K478" s="1252">
        <v>-3692</v>
      </c>
      <c r="L478" s="1252">
        <v>-3692</v>
      </c>
      <c r="M478" s="1252">
        <v>-3126</v>
      </c>
      <c r="N478" s="1252">
        <v>-5360</v>
      </c>
      <c r="O478" s="1252">
        <v>-5360</v>
      </c>
      <c r="P478" s="1252">
        <v>-2548</v>
      </c>
      <c r="Q478" s="1252">
        <v>-4801</v>
      </c>
      <c r="R478" s="1252">
        <v>-4801</v>
      </c>
      <c r="S478" s="1252">
        <v>-1962</v>
      </c>
      <c r="T478" s="1252">
        <v>-1962</v>
      </c>
      <c r="U478" s="1251" t="s">
        <v>116</v>
      </c>
      <c r="V478" s="1251" t="s">
        <v>1537</v>
      </c>
      <c r="W478" s="1251" t="s">
        <v>1627</v>
      </c>
      <c r="X478" s="1251" t="s">
        <v>1581</v>
      </c>
      <c r="Y478" s="1251">
        <v>285</v>
      </c>
    </row>
    <row r="479" spans="1:25" ht="12">
      <c r="A479" s="1251">
        <v>2019</v>
      </c>
      <c r="B479" s="1251">
        <v>25</v>
      </c>
      <c r="C479" s="1251">
        <v>300</v>
      </c>
      <c r="D479" s="1251" t="s">
        <v>1705</v>
      </c>
      <c r="E479" s="1251">
        <v>300000</v>
      </c>
      <c r="F479" s="1251" t="s">
        <v>1628</v>
      </c>
      <c r="G479" s="1252">
        <v>87282143.299999997</v>
      </c>
      <c r="H479" s="1252">
        <v>87314966.049999997</v>
      </c>
      <c r="I479" s="1252">
        <v>87616452.159999996</v>
      </c>
      <c r="J479" s="1252">
        <v>87682040.75</v>
      </c>
      <c r="K479" s="1252">
        <v>90805837.859999999</v>
      </c>
      <c r="L479" s="1252">
        <v>91219794.730000004</v>
      </c>
      <c r="M479" s="1252">
        <v>88675676.599999994</v>
      </c>
      <c r="N479" s="1252">
        <v>88869026.280000001</v>
      </c>
      <c r="O479" s="1252">
        <v>89053017.219999999</v>
      </c>
      <c r="P479" s="1252">
        <v>89064143.890000001</v>
      </c>
      <c r="Q479" s="1252">
        <v>89027708.760000005</v>
      </c>
      <c r="R479" s="1252">
        <v>89069382.239999995</v>
      </c>
      <c r="S479" s="1252">
        <v>90980849.530000001</v>
      </c>
      <c r="T479" s="1252">
        <v>90980849.530000001</v>
      </c>
      <c r="U479" s="1251" t="s">
        <v>116</v>
      </c>
      <c r="V479" s="1251" t="s">
        <v>564</v>
      </c>
      <c r="W479" s="1251" t="s">
        <v>290</v>
      </c>
      <c r="X479" s="1251" t="s">
        <v>1515</v>
      </c>
      <c r="Y479" s="1251">
        <v>300</v>
      </c>
    </row>
    <row r="480" spans="1:25" ht="12">
      <c r="A480" s="1251">
        <v>2019</v>
      </c>
      <c r="B480" s="1251">
        <v>25</v>
      </c>
      <c r="C480" s="1251">
        <v>300</v>
      </c>
      <c r="D480" s="1251" t="s">
        <v>1705</v>
      </c>
      <c r="E480" s="1251">
        <v>300001</v>
      </c>
      <c r="F480" s="1251" t="s">
        <v>1629</v>
      </c>
      <c r="G480" s="1252">
        <v>-14500</v>
      </c>
      <c r="H480" s="1252">
        <v>-14500</v>
      </c>
      <c r="I480" s="1252">
        <v>-14500</v>
      </c>
      <c r="J480" s="1252">
        <v>-14500</v>
      </c>
      <c r="K480" s="1252">
        <v>-23900</v>
      </c>
      <c r="L480" s="1252">
        <v>-23900</v>
      </c>
      <c r="M480" s="1252">
        <v>-23900</v>
      </c>
      <c r="N480" s="1252">
        <v>-23900</v>
      </c>
      <c r="O480" s="1252">
        <v>-23900</v>
      </c>
      <c r="P480" s="1252">
        <v>-23900</v>
      </c>
      <c r="Q480" s="1252">
        <v>-23900</v>
      </c>
      <c r="R480" s="1252">
        <v>-23900</v>
      </c>
      <c r="S480" s="1252">
        <v>-23900</v>
      </c>
      <c r="T480" s="1252">
        <v>-23900</v>
      </c>
      <c r="U480" s="1251" t="s">
        <v>116</v>
      </c>
      <c r="V480" s="1251" t="s">
        <v>564</v>
      </c>
      <c r="W480" s="1251" t="s">
        <v>290</v>
      </c>
      <c r="X480" s="1251" t="s">
        <v>1515</v>
      </c>
      <c r="Y480" s="1251">
        <v>300</v>
      </c>
    </row>
    <row r="481" spans="1:25" ht="12">
      <c r="A481" s="1251">
        <v>2019</v>
      </c>
      <c r="B481" s="1251">
        <v>25</v>
      </c>
      <c r="C481" s="1251">
        <v>300</v>
      </c>
      <c r="D481" s="1251" t="s">
        <v>1705</v>
      </c>
      <c r="E481" s="1251">
        <v>301000</v>
      </c>
      <c r="F481" s="1251" t="s">
        <v>1630</v>
      </c>
      <c r="G481" s="1252">
        <v>0</v>
      </c>
      <c r="H481" s="1252">
        <v>0</v>
      </c>
      <c r="I481" s="1252">
        <v>0</v>
      </c>
      <c r="J481" s="1252">
        <v>0</v>
      </c>
      <c r="K481" s="1252">
        <v>0</v>
      </c>
      <c r="L481" s="1252">
        <v>0</v>
      </c>
      <c r="M481" s="1252">
        <v>0</v>
      </c>
      <c r="N481" s="1252">
        <v>0</v>
      </c>
      <c r="O481" s="1252">
        <v>0</v>
      </c>
      <c r="P481" s="1252">
        <v>0</v>
      </c>
      <c r="Q481" s="1252">
        <v>0</v>
      </c>
      <c r="R481" s="1252">
        <v>0</v>
      </c>
      <c r="S481" s="1252">
        <v>0</v>
      </c>
      <c r="T481" s="1252">
        <v>0</v>
      </c>
      <c r="U481" s="1251" t="s">
        <v>116</v>
      </c>
      <c r="V481" s="1251" t="s">
        <v>564</v>
      </c>
      <c r="W481" s="1251" t="s">
        <v>290</v>
      </c>
      <c r="X481" s="1251" t="s">
        <v>1515</v>
      </c>
      <c r="Y481" s="1251">
        <v>301</v>
      </c>
    </row>
    <row r="482" spans="1:25" ht="12">
      <c r="A482" s="1251">
        <v>2019</v>
      </c>
      <c r="B482" s="1251">
        <v>25</v>
      </c>
      <c r="C482" s="1251">
        <v>300</v>
      </c>
      <c r="D482" s="1251" t="s">
        <v>1705</v>
      </c>
      <c r="E482" s="1251">
        <v>302000</v>
      </c>
      <c r="F482" s="1251" t="s">
        <v>1631</v>
      </c>
      <c r="G482" s="1252">
        <v>0</v>
      </c>
      <c r="H482" s="1252">
        <v>0</v>
      </c>
      <c r="I482" s="1252">
        <v>0</v>
      </c>
      <c r="J482" s="1252">
        <v>0</v>
      </c>
      <c r="K482" s="1252">
        <v>0</v>
      </c>
      <c r="L482" s="1252">
        <v>0</v>
      </c>
      <c r="M482" s="1252">
        <v>0</v>
      </c>
      <c r="N482" s="1252">
        <v>0</v>
      </c>
      <c r="O482" s="1252">
        <v>0</v>
      </c>
      <c r="P482" s="1252">
        <v>0</v>
      </c>
      <c r="Q482" s="1252">
        <v>0</v>
      </c>
      <c r="R482" s="1252">
        <v>0</v>
      </c>
      <c r="S482" s="1252">
        <v>0</v>
      </c>
      <c r="T482" s="1252">
        <v>0</v>
      </c>
      <c r="U482" s="1251" t="s">
        <v>116</v>
      </c>
      <c r="V482" s="1251" t="s">
        <v>564</v>
      </c>
      <c r="W482" s="1251" t="s">
        <v>290</v>
      </c>
      <c r="X482" s="1251" t="s">
        <v>1515</v>
      </c>
      <c r="Y482" s="1251">
        <v>302</v>
      </c>
    </row>
    <row r="483" spans="1:25" ht="12">
      <c r="A483" s="1251">
        <v>2019</v>
      </c>
      <c r="B483" s="1251">
        <v>25</v>
      </c>
      <c r="C483" s="1251">
        <v>300</v>
      </c>
      <c r="D483" s="1251" t="s">
        <v>1705</v>
      </c>
      <c r="E483" s="1251">
        <v>303130</v>
      </c>
      <c r="F483" s="1251" t="s">
        <v>1633</v>
      </c>
      <c r="G483" s="1252">
        <v>0</v>
      </c>
      <c r="H483" s="1252">
        <v>0</v>
      </c>
      <c r="I483" s="1252">
        <v>0</v>
      </c>
      <c r="J483" s="1252">
        <v>0</v>
      </c>
      <c r="K483" s="1252">
        <v>0</v>
      </c>
      <c r="L483" s="1252">
        <v>0</v>
      </c>
      <c r="M483" s="1252">
        <v>0</v>
      </c>
      <c r="N483" s="1252">
        <v>0</v>
      </c>
      <c r="O483" s="1252">
        <v>0</v>
      </c>
      <c r="P483" s="1252">
        <v>0</v>
      </c>
      <c r="Q483" s="1252">
        <v>0</v>
      </c>
      <c r="R483" s="1252">
        <v>0</v>
      </c>
      <c r="S483" s="1252">
        <v>0</v>
      </c>
      <c r="T483" s="1252">
        <v>0</v>
      </c>
      <c r="U483" s="1251" t="s">
        <v>116</v>
      </c>
      <c r="V483" s="1251" t="s">
        <v>564</v>
      </c>
      <c r="W483" s="1251" t="s">
        <v>290</v>
      </c>
      <c r="X483" s="1251" t="s">
        <v>1515</v>
      </c>
      <c r="Y483" s="1251">
        <v>303</v>
      </c>
    </row>
    <row r="484" spans="1:25" ht="12">
      <c r="A484" s="1251">
        <v>2019</v>
      </c>
      <c r="B484" s="1251">
        <v>25</v>
      </c>
      <c r="C484" s="1251">
        <v>300</v>
      </c>
      <c r="D484" s="1251" t="s">
        <v>1705</v>
      </c>
      <c r="E484" s="1251">
        <v>303200</v>
      </c>
      <c r="F484" s="1251" t="s">
        <v>1634</v>
      </c>
      <c r="G484" s="1252">
        <v>0</v>
      </c>
      <c r="H484" s="1252">
        <v>0</v>
      </c>
      <c r="I484" s="1252">
        <v>0</v>
      </c>
      <c r="J484" s="1252">
        <v>0</v>
      </c>
      <c r="K484" s="1252">
        <v>0</v>
      </c>
      <c r="L484" s="1252">
        <v>0</v>
      </c>
      <c r="M484" s="1252">
        <v>0</v>
      </c>
      <c r="N484" s="1252">
        <v>0</v>
      </c>
      <c r="O484" s="1252">
        <v>0</v>
      </c>
      <c r="P484" s="1252">
        <v>0</v>
      </c>
      <c r="Q484" s="1252">
        <v>0</v>
      </c>
      <c r="R484" s="1252">
        <v>0</v>
      </c>
      <c r="S484" s="1252">
        <v>0</v>
      </c>
      <c r="T484" s="1252">
        <v>0</v>
      </c>
      <c r="U484" s="1251" t="s">
        <v>116</v>
      </c>
      <c r="V484" s="1251" t="s">
        <v>564</v>
      </c>
      <c r="W484" s="1251" t="s">
        <v>290</v>
      </c>
      <c r="X484" s="1251" t="s">
        <v>1515</v>
      </c>
      <c r="Y484" s="1251">
        <v>303</v>
      </c>
    </row>
    <row r="485" spans="1:25" ht="12">
      <c r="A485" s="1251">
        <v>2019</v>
      </c>
      <c r="B485" s="1251">
        <v>25</v>
      </c>
      <c r="C485" s="1251">
        <v>300</v>
      </c>
      <c r="D485" s="1251" t="s">
        <v>1705</v>
      </c>
      <c r="E485" s="1251">
        <v>303300</v>
      </c>
      <c r="F485" s="1251" t="s">
        <v>1635</v>
      </c>
      <c r="G485" s="1252">
        <v>0</v>
      </c>
      <c r="H485" s="1252">
        <v>0</v>
      </c>
      <c r="I485" s="1252">
        <v>0</v>
      </c>
      <c r="J485" s="1252">
        <v>0</v>
      </c>
      <c r="K485" s="1252">
        <v>0</v>
      </c>
      <c r="L485" s="1252">
        <v>0</v>
      </c>
      <c r="M485" s="1252">
        <v>0</v>
      </c>
      <c r="N485" s="1252">
        <v>0</v>
      </c>
      <c r="O485" s="1252">
        <v>0</v>
      </c>
      <c r="P485" s="1252">
        <v>0</v>
      </c>
      <c r="Q485" s="1252">
        <v>0</v>
      </c>
      <c r="R485" s="1252">
        <v>0</v>
      </c>
      <c r="S485" s="1252">
        <v>0</v>
      </c>
      <c r="T485" s="1252">
        <v>0</v>
      </c>
      <c r="U485" s="1251" t="s">
        <v>116</v>
      </c>
      <c r="V485" s="1251" t="s">
        <v>564</v>
      </c>
      <c r="W485" s="1251" t="s">
        <v>290</v>
      </c>
      <c r="X485" s="1251" t="s">
        <v>1515</v>
      </c>
      <c r="Y485" s="1251">
        <v>303</v>
      </c>
    </row>
    <row r="486" spans="1:25" ht="12">
      <c r="A486" s="1251">
        <v>2019</v>
      </c>
      <c r="B486" s="1251">
        <v>25</v>
      </c>
      <c r="C486" s="1251">
        <v>300</v>
      </c>
      <c r="D486" s="1251" t="s">
        <v>1705</v>
      </c>
      <c r="E486" s="1251">
        <v>303400</v>
      </c>
      <c r="F486" s="1251" t="s">
        <v>1636</v>
      </c>
      <c r="G486" s="1252">
        <v>0</v>
      </c>
      <c r="H486" s="1252">
        <v>0</v>
      </c>
      <c r="I486" s="1252">
        <v>0</v>
      </c>
      <c r="J486" s="1252">
        <v>0</v>
      </c>
      <c r="K486" s="1252">
        <v>0</v>
      </c>
      <c r="L486" s="1252">
        <v>0</v>
      </c>
      <c r="M486" s="1252">
        <v>0</v>
      </c>
      <c r="N486" s="1252">
        <v>0</v>
      </c>
      <c r="O486" s="1252">
        <v>0</v>
      </c>
      <c r="P486" s="1252">
        <v>0</v>
      </c>
      <c r="Q486" s="1252">
        <v>0</v>
      </c>
      <c r="R486" s="1252">
        <v>0</v>
      </c>
      <c r="S486" s="1252">
        <v>0</v>
      </c>
      <c r="T486" s="1252">
        <v>0</v>
      </c>
      <c r="U486" s="1251" t="s">
        <v>116</v>
      </c>
      <c r="V486" s="1251" t="s">
        <v>564</v>
      </c>
      <c r="W486" s="1251" t="s">
        <v>290</v>
      </c>
      <c r="X486" s="1251" t="s">
        <v>1515</v>
      </c>
      <c r="Y486" s="1251">
        <v>303</v>
      </c>
    </row>
    <row r="487" spans="1:25" ht="12">
      <c r="A487" s="1251">
        <v>2019</v>
      </c>
      <c r="B487" s="1251">
        <v>25</v>
      </c>
      <c r="C487" s="1251">
        <v>300</v>
      </c>
      <c r="D487" s="1251" t="s">
        <v>1705</v>
      </c>
      <c r="E487" s="1251">
        <v>304200</v>
      </c>
      <c r="F487" s="1251" t="s">
        <v>1638</v>
      </c>
      <c r="G487" s="1252">
        <v>0</v>
      </c>
      <c r="H487" s="1252">
        <v>0</v>
      </c>
      <c r="I487" s="1252">
        <v>0</v>
      </c>
      <c r="J487" s="1252">
        <v>0</v>
      </c>
      <c r="K487" s="1252">
        <v>0</v>
      </c>
      <c r="L487" s="1252">
        <v>0</v>
      </c>
      <c r="M487" s="1252">
        <v>0</v>
      </c>
      <c r="N487" s="1252">
        <v>0</v>
      </c>
      <c r="O487" s="1252">
        <v>0</v>
      </c>
      <c r="P487" s="1252">
        <v>0</v>
      </c>
      <c r="Q487" s="1252">
        <v>0</v>
      </c>
      <c r="R487" s="1252">
        <v>0</v>
      </c>
      <c r="S487" s="1252">
        <v>0</v>
      </c>
      <c r="T487" s="1252">
        <v>0</v>
      </c>
      <c r="U487" s="1251" t="s">
        <v>116</v>
      </c>
      <c r="V487" s="1251" t="s">
        <v>564</v>
      </c>
      <c r="W487" s="1251" t="s">
        <v>290</v>
      </c>
      <c r="X487" s="1251" t="s">
        <v>1515</v>
      </c>
      <c r="Y487" s="1251">
        <v>304</v>
      </c>
    </row>
    <row r="488" spans="1:25" ht="12">
      <c r="A488" s="1251">
        <v>2019</v>
      </c>
      <c r="B488" s="1251">
        <v>25</v>
      </c>
      <c r="C488" s="1251">
        <v>300</v>
      </c>
      <c r="D488" s="1251" t="s">
        <v>1705</v>
      </c>
      <c r="E488" s="1251">
        <v>304300</v>
      </c>
      <c r="F488" s="1251" t="s">
        <v>1639</v>
      </c>
      <c r="G488" s="1252">
        <v>0</v>
      </c>
      <c r="H488" s="1252">
        <v>0</v>
      </c>
      <c r="I488" s="1252">
        <v>0</v>
      </c>
      <c r="J488" s="1252">
        <v>0</v>
      </c>
      <c r="K488" s="1252">
        <v>0</v>
      </c>
      <c r="L488" s="1252">
        <v>0</v>
      </c>
      <c r="M488" s="1252">
        <v>0</v>
      </c>
      <c r="N488" s="1252">
        <v>0</v>
      </c>
      <c r="O488" s="1252">
        <v>0</v>
      </c>
      <c r="P488" s="1252">
        <v>0</v>
      </c>
      <c r="Q488" s="1252">
        <v>0</v>
      </c>
      <c r="R488" s="1252">
        <v>0</v>
      </c>
      <c r="S488" s="1252">
        <v>0</v>
      </c>
      <c r="T488" s="1252">
        <v>0</v>
      </c>
      <c r="U488" s="1251" t="s">
        <v>116</v>
      </c>
      <c r="V488" s="1251" t="s">
        <v>564</v>
      </c>
      <c r="W488" s="1251" t="s">
        <v>290</v>
      </c>
      <c r="X488" s="1251" t="s">
        <v>1515</v>
      </c>
      <c r="Y488" s="1251">
        <v>304</v>
      </c>
    </row>
    <row r="489" spans="1:25" ht="12">
      <c r="A489" s="1251">
        <v>2019</v>
      </c>
      <c r="B489" s="1251">
        <v>25</v>
      </c>
      <c r="C489" s="1251">
        <v>300</v>
      </c>
      <c r="D489" s="1251" t="s">
        <v>1705</v>
      </c>
      <c r="E489" s="1251">
        <v>304400</v>
      </c>
      <c r="F489" s="1251" t="s">
        <v>1640</v>
      </c>
      <c r="G489" s="1252">
        <v>0</v>
      </c>
      <c r="H489" s="1252">
        <v>0</v>
      </c>
      <c r="I489" s="1252">
        <v>0</v>
      </c>
      <c r="J489" s="1252">
        <v>0</v>
      </c>
      <c r="K489" s="1252">
        <v>0</v>
      </c>
      <c r="L489" s="1252">
        <v>0</v>
      </c>
      <c r="M489" s="1252">
        <v>0</v>
      </c>
      <c r="N489" s="1252">
        <v>0</v>
      </c>
      <c r="O489" s="1252">
        <v>0</v>
      </c>
      <c r="P489" s="1252">
        <v>0</v>
      </c>
      <c r="Q489" s="1252">
        <v>0</v>
      </c>
      <c r="R489" s="1252">
        <v>0</v>
      </c>
      <c r="S489" s="1252">
        <v>0</v>
      </c>
      <c r="T489" s="1252">
        <v>0</v>
      </c>
      <c r="U489" s="1251" t="s">
        <v>116</v>
      </c>
      <c r="V489" s="1251" t="s">
        <v>564</v>
      </c>
      <c r="W489" s="1251" t="s">
        <v>290</v>
      </c>
      <c r="X489" s="1251" t="s">
        <v>1515</v>
      </c>
      <c r="Y489" s="1251">
        <v>304</v>
      </c>
    </row>
    <row r="490" spans="1:25" ht="12">
      <c r="A490" s="1251">
        <v>2019</v>
      </c>
      <c r="B490" s="1251">
        <v>25</v>
      </c>
      <c r="C490" s="1251">
        <v>300</v>
      </c>
      <c r="D490" s="1251" t="s">
        <v>1705</v>
      </c>
      <c r="E490" s="1251">
        <v>304610</v>
      </c>
      <c r="F490" s="1251" t="s">
        <v>1641</v>
      </c>
      <c r="G490" s="1252">
        <v>0</v>
      </c>
      <c r="H490" s="1252">
        <v>0</v>
      </c>
      <c r="I490" s="1252">
        <v>0</v>
      </c>
      <c r="J490" s="1252">
        <v>0</v>
      </c>
      <c r="K490" s="1252">
        <v>0</v>
      </c>
      <c r="L490" s="1252">
        <v>0</v>
      </c>
      <c r="M490" s="1252">
        <v>0</v>
      </c>
      <c r="N490" s="1252">
        <v>0</v>
      </c>
      <c r="O490" s="1252">
        <v>0</v>
      </c>
      <c r="P490" s="1252">
        <v>0</v>
      </c>
      <c r="Q490" s="1252">
        <v>0</v>
      </c>
      <c r="R490" s="1252">
        <v>0</v>
      </c>
      <c r="S490" s="1252">
        <v>0</v>
      </c>
      <c r="T490" s="1252">
        <v>0</v>
      </c>
      <c r="U490" s="1251" t="s">
        <v>116</v>
      </c>
      <c r="V490" s="1251" t="s">
        <v>564</v>
      </c>
      <c r="W490" s="1251" t="s">
        <v>290</v>
      </c>
      <c r="X490" s="1251" t="s">
        <v>1515</v>
      </c>
      <c r="Y490" s="1251">
        <v>304</v>
      </c>
    </row>
    <row r="491" spans="1:25" ht="12">
      <c r="A491" s="1251">
        <v>2019</v>
      </c>
      <c r="B491" s="1251">
        <v>25</v>
      </c>
      <c r="C491" s="1251">
        <v>300</v>
      </c>
      <c r="D491" s="1251" t="s">
        <v>1705</v>
      </c>
      <c r="E491" s="1251">
        <v>304630</v>
      </c>
      <c r="F491" s="1251" t="s">
        <v>1642</v>
      </c>
      <c r="G491" s="1252">
        <v>0</v>
      </c>
      <c r="H491" s="1252">
        <v>0</v>
      </c>
      <c r="I491" s="1252">
        <v>0</v>
      </c>
      <c r="J491" s="1252">
        <v>0</v>
      </c>
      <c r="K491" s="1252">
        <v>0</v>
      </c>
      <c r="L491" s="1252">
        <v>0</v>
      </c>
      <c r="M491" s="1252">
        <v>0</v>
      </c>
      <c r="N491" s="1252">
        <v>0</v>
      </c>
      <c r="O491" s="1252">
        <v>0</v>
      </c>
      <c r="P491" s="1252">
        <v>0</v>
      </c>
      <c r="Q491" s="1252">
        <v>0</v>
      </c>
      <c r="R491" s="1252">
        <v>0</v>
      </c>
      <c r="S491" s="1252">
        <v>0</v>
      </c>
      <c r="T491" s="1252">
        <v>0</v>
      </c>
      <c r="U491" s="1251" t="s">
        <v>116</v>
      </c>
      <c r="V491" s="1251" t="s">
        <v>564</v>
      </c>
      <c r="W491" s="1251" t="s">
        <v>290</v>
      </c>
      <c r="X491" s="1251" t="s">
        <v>1515</v>
      </c>
      <c r="Y491" s="1251">
        <v>304</v>
      </c>
    </row>
    <row r="492" spans="1:25" ht="12">
      <c r="A492" s="1251">
        <v>2019</v>
      </c>
      <c r="B492" s="1251">
        <v>25</v>
      </c>
      <c r="C492" s="1251">
        <v>300</v>
      </c>
      <c r="D492" s="1251" t="s">
        <v>1705</v>
      </c>
      <c r="E492" s="1251">
        <v>307000</v>
      </c>
      <c r="F492" s="1251" t="s">
        <v>1643</v>
      </c>
      <c r="G492" s="1252">
        <v>0</v>
      </c>
      <c r="H492" s="1252">
        <v>0</v>
      </c>
      <c r="I492" s="1252">
        <v>0</v>
      </c>
      <c r="J492" s="1252">
        <v>0</v>
      </c>
      <c r="K492" s="1252">
        <v>0</v>
      </c>
      <c r="L492" s="1252">
        <v>0</v>
      </c>
      <c r="M492" s="1252">
        <v>0</v>
      </c>
      <c r="N492" s="1252">
        <v>0</v>
      </c>
      <c r="O492" s="1252">
        <v>0</v>
      </c>
      <c r="P492" s="1252">
        <v>0</v>
      </c>
      <c r="Q492" s="1252">
        <v>0</v>
      </c>
      <c r="R492" s="1252">
        <v>0</v>
      </c>
      <c r="S492" s="1252">
        <v>0</v>
      </c>
      <c r="T492" s="1252">
        <v>0</v>
      </c>
      <c r="U492" s="1251" t="s">
        <v>116</v>
      </c>
      <c r="V492" s="1251" t="s">
        <v>564</v>
      </c>
      <c r="W492" s="1251" t="s">
        <v>290</v>
      </c>
      <c r="X492" s="1251" t="s">
        <v>1515</v>
      </c>
      <c r="Y492" s="1251">
        <v>307</v>
      </c>
    </row>
    <row r="493" spans="1:25" ht="12">
      <c r="A493" s="1251">
        <v>2019</v>
      </c>
      <c r="B493" s="1251">
        <v>25</v>
      </c>
      <c r="C493" s="1251">
        <v>300</v>
      </c>
      <c r="D493" s="1251" t="s">
        <v>1705</v>
      </c>
      <c r="E493" s="1251">
        <v>309000</v>
      </c>
      <c r="F493" s="1251" t="s">
        <v>1644</v>
      </c>
      <c r="G493" s="1252">
        <v>0</v>
      </c>
      <c r="H493" s="1252">
        <v>0</v>
      </c>
      <c r="I493" s="1252">
        <v>0</v>
      </c>
      <c r="J493" s="1252">
        <v>0</v>
      </c>
      <c r="K493" s="1252">
        <v>0</v>
      </c>
      <c r="L493" s="1252">
        <v>0</v>
      </c>
      <c r="M493" s="1252">
        <v>0</v>
      </c>
      <c r="N493" s="1252">
        <v>0</v>
      </c>
      <c r="O493" s="1252">
        <v>0</v>
      </c>
      <c r="P493" s="1252">
        <v>0</v>
      </c>
      <c r="Q493" s="1252">
        <v>0</v>
      </c>
      <c r="R493" s="1252">
        <v>0</v>
      </c>
      <c r="S493" s="1252">
        <v>0</v>
      </c>
      <c r="T493" s="1252">
        <v>0</v>
      </c>
      <c r="U493" s="1251" t="s">
        <v>116</v>
      </c>
      <c r="V493" s="1251" t="s">
        <v>564</v>
      </c>
      <c r="W493" s="1251" t="s">
        <v>290</v>
      </c>
      <c r="X493" s="1251" t="s">
        <v>1515</v>
      </c>
      <c r="Y493" s="1251">
        <v>309</v>
      </c>
    </row>
    <row r="494" spans="1:25" ht="12">
      <c r="A494" s="1251">
        <v>2019</v>
      </c>
      <c r="B494" s="1251">
        <v>25</v>
      </c>
      <c r="C494" s="1251">
        <v>300</v>
      </c>
      <c r="D494" s="1251" t="s">
        <v>1705</v>
      </c>
      <c r="E494" s="1251">
        <v>310000</v>
      </c>
      <c r="F494" s="1251" t="s">
        <v>1645</v>
      </c>
      <c r="G494" s="1252">
        <v>0</v>
      </c>
      <c r="H494" s="1252">
        <v>0</v>
      </c>
      <c r="I494" s="1252">
        <v>0</v>
      </c>
      <c r="J494" s="1252">
        <v>0</v>
      </c>
      <c r="K494" s="1252">
        <v>0</v>
      </c>
      <c r="L494" s="1252">
        <v>0</v>
      </c>
      <c r="M494" s="1252">
        <v>0</v>
      </c>
      <c r="N494" s="1252">
        <v>0</v>
      </c>
      <c r="O494" s="1252">
        <v>0</v>
      </c>
      <c r="P494" s="1252">
        <v>0</v>
      </c>
      <c r="Q494" s="1252">
        <v>0</v>
      </c>
      <c r="R494" s="1252">
        <v>0</v>
      </c>
      <c r="S494" s="1252">
        <v>0</v>
      </c>
      <c r="T494" s="1252">
        <v>0</v>
      </c>
      <c r="U494" s="1251" t="s">
        <v>116</v>
      </c>
      <c r="V494" s="1251" t="s">
        <v>564</v>
      </c>
      <c r="W494" s="1251" t="s">
        <v>290</v>
      </c>
      <c r="X494" s="1251" t="s">
        <v>1515</v>
      </c>
      <c r="Y494" s="1251">
        <v>310</v>
      </c>
    </row>
    <row r="495" spans="1:25" ht="12">
      <c r="A495" s="1251">
        <v>2019</v>
      </c>
      <c r="B495" s="1251">
        <v>25</v>
      </c>
      <c r="C495" s="1251">
        <v>300</v>
      </c>
      <c r="D495" s="1251" t="s">
        <v>1705</v>
      </c>
      <c r="E495" s="1251">
        <v>311000</v>
      </c>
      <c r="F495" s="1251" t="s">
        <v>1646</v>
      </c>
      <c r="G495" s="1252">
        <v>0</v>
      </c>
      <c r="H495" s="1252">
        <v>0</v>
      </c>
      <c r="I495" s="1252">
        <v>0</v>
      </c>
      <c r="J495" s="1252">
        <v>0</v>
      </c>
      <c r="K495" s="1252">
        <v>0</v>
      </c>
      <c r="L495" s="1252">
        <v>0</v>
      </c>
      <c r="M495" s="1252">
        <v>0</v>
      </c>
      <c r="N495" s="1252">
        <v>0</v>
      </c>
      <c r="O495" s="1252">
        <v>0</v>
      </c>
      <c r="P495" s="1252">
        <v>0</v>
      </c>
      <c r="Q495" s="1252">
        <v>0</v>
      </c>
      <c r="R495" s="1252">
        <v>0</v>
      </c>
      <c r="S495" s="1252">
        <v>0</v>
      </c>
      <c r="T495" s="1252">
        <v>0</v>
      </c>
      <c r="U495" s="1251" t="s">
        <v>116</v>
      </c>
      <c r="V495" s="1251" t="s">
        <v>564</v>
      </c>
      <c r="W495" s="1251" t="s">
        <v>290</v>
      </c>
      <c r="X495" s="1251" t="s">
        <v>1515</v>
      </c>
      <c r="Y495" s="1251">
        <v>311</v>
      </c>
    </row>
    <row r="496" spans="1:25" ht="12">
      <c r="A496" s="1251">
        <v>2019</v>
      </c>
      <c r="B496" s="1251">
        <v>25</v>
      </c>
      <c r="C496" s="1251">
        <v>300</v>
      </c>
      <c r="D496" s="1251" t="s">
        <v>1705</v>
      </c>
      <c r="E496" s="1251">
        <v>311400</v>
      </c>
      <c r="F496" s="1251" t="s">
        <v>1647</v>
      </c>
      <c r="G496" s="1252">
        <v>0</v>
      </c>
      <c r="H496" s="1252">
        <v>0</v>
      </c>
      <c r="I496" s="1252">
        <v>0</v>
      </c>
      <c r="J496" s="1252">
        <v>0</v>
      </c>
      <c r="K496" s="1252">
        <v>0</v>
      </c>
      <c r="L496" s="1252">
        <v>0</v>
      </c>
      <c r="M496" s="1252">
        <v>0</v>
      </c>
      <c r="N496" s="1252">
        <v>0</v>
      </c>
      <c r="O496" s="1252">
        <v>0</v>
      </c>
      <c r="P496" s="1252">
        <v>0</v>
      </c>
      <c r="Q496" s="1252">
        <v>0</v>
      </c>
      <c r="R496" s="1252">
        <v>0</v>
      </c>
      <c r="S496" s="1252">
        <v>0</v>
      </c>
      <c r="T496" s="1252">
        <v>0</v>
      </c>
      <c r="U496" s="1251" t="s">
        <v>116</v>
      </c>
      <c r="V496" s="1251" t="s">
        <v>564</v>
      </c>
      <c r="W496" s="1251" t="s">
        <v>290</v>
      </c>
      <c r="X496" s="1251" t="s">
        <v>1515</v>
      </c>
      <c r="Y496" s="1251">
        <v>311</v>
      </c>
    </row>
    <row r="497" spans="1:25" ht="12">
      <c r="A497" s="1251">
        <v>2019</v>
      </c>
      <c r="B497" s="1251">
        <v>25</v>
      </c>
      <c r="C497" s="1251">
        <v>300</v>
      </c>
      <c r="D497" s="1251" t="s">
        <v>1705</v>
      </c>
      <c r="E497" s="1251">
        <v>320000</v>
      </c>
      <c r="F497" s="1251" t="s">
        <v>1648</v>
      </c>
      <c r="G497" s="1252">
        <v>0</v>
      </c>
      <c r="H497" s="1252">
        <v>0</v>
      </c>
      <c r="I497" s="1252">
        <v>0</v>
      </c>
      <c r="J497" s="1252">
        <v>0</v>
      </c>
      <c r="K497" s="1252">
        <v>0</v>
      </c>
      <c r="L497" s="1252">
        <v>0</v>
      </c>
      <c r="M497" s="1252">
        <v>0</v>
      </c>
      <c r="N497" s="1252">
        <v>0</v>
      </c>
      <c r="O497" s="1252">
        <v>0</v>
      </c>
      <c r="P497" s="1252">
        <v>0</v>
      </c>
      <c r="Q497" s="1252">
        <v>0</v>
      </c>
      <c r="R497" s="1252">
        <v>0</v>
      </c>
      <c r="S497" s="1252">
        <v>0</v>
      </c>
      <c r="T497" s="1252">
        <v>0</v>
      </c>
      <c r="U497" s="1251" t="s">
        <v>116</v>
      </c>
      <c r="V497" s="1251" t="s">
        <v>564</v>
      </c>
      <c r="W497" s="1251" t="s">
        <v>290</v>
      </c>
      <c r="X497" s="1251" t="s">
        <v>1515</v>
      </c>
      <c r="Y497" s="1251">
        <v>320</v>
      </c>
    </row>
    <row r="498" spans="1:25" ht="12">
      <c r="A498" s="1251">
        <v>2019</v>
      </c>
      <c r="B498" s="1251">
        <v>25</v>
      </c>
      <c r="C498" s="1251">
        <v>300</v>
      </c>
      <c r="D498" s="1251" t="s">
        <v>1705</v>
      </c>
      <c r="E498" s="1251">
        <v>330000</v>
      </c>
      <c r="F498" s="1251" t="s">
        <v>1649</v>
      </c>
      <c r="G498" s="1252">
        <v>0</v>
      </c>
      <c r="H498" s="1252">
        <v>0</v>
      </c>
      <c r="I498" s="1252">
        <v>0</v>
      </c>
      <c r="J498" s="1252">
        <v>0</v>
      </c>
      <c r="K498" s="1252">
        <v>0</v>
      </c>
      <c r="L498" s="1252">
        <v>0</v>
      </c>
      <c r="M498" s="1252">
        <v>0</v>
      </c>
      <c r="N498" s="1252">
        <v>0</v>
      </c>
      <c r="O498" s="1252">
        <v>0</v>
      </c>
      <c r="P498" s="1252">
        <v>0</v>
      </c>
      <c r="Q498" s="1252">
        <v>0</v>
      </c>
      <c r="R498" s="1252">
        <v>0</v>
      </c>
      <c r="S498" s="1252">
        <v>0</v>
      </c>
      <c r="T498" s="1252">
        <v>0</v>
      </c>
      <c r="U498" s="1251" t="s">
        <v>116</v>
      </c>
      <c r="V498" s="1251" t="s">
        <v>564</v>
      </c>
      <c r="W498" s="1251" t="s">
        <v>290</v>
      </c>
      <c r="X498" s="1251" t="s">
        <v>1515</v>
      </c>
      <c r="Y498" s="1251">
        <v>330</v>
      </c>
    </row>
    <row r="499" spans="1:25" ht="12">
      <c r="A499" s="1251">
        <v>2019</v>
      </c>
      <c r="B499" s="1251">
        <v>25</v>
      </c>
      <c r="C499" s="1251">
        <v>300</v>
      </c>
      <c r="D499" s="1251" t="s">
        <v>1705</v>
      </c>
      <c r="E499" s="1251">
        <v>331000</v>
      </c>
      <c r="F499" s="1251" t="s">
        <v>1650</v>
      </c>
      <c r="G499" s="1252">
        <v>0</v>
      </c>
      <c r="H499" s="1252">
        <v>0</v>
      </c>
      <c r="I499" s="1252">
        <v>0</v>
      </c>
      <c r="J499" s="1252">
        <v>0</v>
      </c>
      <c r="K499" s="1252">
        <v>0</v>
      </c>
      <c r="L499" s="1252">
        <v>0</v>
      </c>
      <c r="M499" s="1252">
        <v>0</v>
      </c>
      <c r="N499" s="1252">
        <v>0</v>
      </c>
      <c r="O499" s="1252">
        <v>0</v>
      </c>
      <c r="P499" s="1252">
        <v>0</v>
      </c>
      <c r="Q499" s="1252">
        <v>0</v>
      </c>
      <c r="R499" s="1252">
        <v>0</v>
      </c>
      <c r="S499" s="1252">
        <v>0</v>
      </c>
      <c r="T499" s="1252">
        <v>0</v>
      </c>
      <c r="U499" s="1251" t="s">
        <v>116</v>
      </c>
      <c r="V499" s="1251" t="s">
        <v>564</v>
      </c>
      <c r="W499" s="1251" t="s">
        <v>290</v>
      </c>
      <c r="X499" s="1251" t="s">
        <v>1515</v>
      </c>
      <c r="Y499" s="1251">
        <v>331</v>
      </c>
    </row>
    <row r="500" spans="1:25" ht="12">
      <c r="A500" s="1251">
        <v>2019</v>
      </c>
      <c r="B500" s="1251">
        <v>25</v>
      </c>
      <c r="C500" s="1251">
        <v>300</v>
      </c>
      <c r="D500" s="1251" t="s">
        <v>1705</v>
      </c>
      <c r="E500" s="1251">
        <v>333000</v>
      </c>
      <c r="F500" s="1251" t="s">
        <v>1651</v>
      </c>
      <c r="G500" s="1252">
        <v>0</v>
      </c>
      <c r="H500" s="1252">
        <v>0</v>
      </c>
      <c r="I500" s="1252">
        <v>0</v>
      </c>
      <c r="J500" s="1252">
        <v>0</v>
      </c>
      <c r="K500" s="1252">
        <v>0</v>
      </c>
      <c r="L500" s="1252">
        <v>0</v>
      </c>
      <c r="M500" s="1252">
        <v>0</v>
      </c>
      <c r="N500" s="1252">
        <v>0</v>
      </c>
      <c r="O500" s="1252">
        <v>0</v>
      </c>
      <c r="P500" s="1252">
        <v>0</v>
      </c>
      <c r="Q500" s="1252">
        <v>0</v>
      </c>
      <c r="R500" s="1252">
        <v>0</v>
      </c>
      <c r="S500" s="1252">
        <v>0</v>
      </c>
      <c r="T500" s="1252">
        <v>0</v>
      </c>
      <c r="U500" s="1251" t="s">
        <v>116</v>
      </c>
      <c r="V500" s="1251" t="s">
        <v>564</v>
      </c>
      <c r="W500" s="1251" t="s">
        <v>290</v>
      </c>
      <c r="X500" s="1251" t="s">
        <v>1515</v>
      </c>
      <c r="Y500" s="1251">
        <v>333</v>
      </c>
    </row>
    <row r="501" spans="1:25" ht="12">
      <c r="A501" s="1251">
        <v>2019</v>
      </c>
      <c r="B501" s="1251">
        <v>25</v>
      </c>
      <c r="C501" s="1251">
        <v>300</v>
      </c>
      <c r="D501" s="1251" t="s">
        <v>1705</v>
      </c>
      <c r="E501" s="1251">
        <v>334400</v>
      </c>
      <c r="F501" s="1251" t="s">
        <v>1652</v>
      </c>
      <c r="G501" s="1252">
        <v>0</v>
      </c>
      <c r="H501" s="1252">
        <v>0</v>
      </c>
      <c r="I501" s="1252">
        <v>0</v>
      </c>
      <c r="J501" s="1252">
        <v>0</v>
      </c>
      <c r="K501" s="1252">
        <v>0</v>
      </c>
      <c r="L501" s="1252">
        <v>0</v>
      </c>
      <c r="M501" s="1252">
        <v>0</v>
      </c>
      <c r="N501" s="1252">
        <v>0</v>
      </c>
      <c r="O501" s="1252">
        <v>0</v>
      </c>
      <c r="P501" s="1252">
        <v>0</v>
      </c>
      <c r="Q501" s="1252">
        <v>0</v>
      </c>
      <c r="R501" s="1252">
        <v>0</v>
      </c>
      <c r="S501" s="1252">
        <v>0</v>
      </c>
      <c r="T501" s="1252">
        <v>0</v>
      </c>
      <c r="U501" s="1251" t="s">
        <v>116</v>
      </c>
      <c r="V501" s="1251" t="s">
        <v>564</v>
      </c>
      <c r="W501" s="1251" t="s">
        <v>290</v>
      </c>
      <c r="X501" s="1251" t="s">
        <v>1515</v>
      </c>
      <c r="Y501" s="1251">
        <v>334</v>
      </c>
    </row>
    <row r="502" spans="1:25" ht="12">
      <c r="A502" s="1251">
        <v>2019</v>
      </c>
      <c r="B502" s="1251">
        <v>25</v>
      </c>
      <c r="C502" s="1251">
        <v>300</v>
      </c>
      <c r="D502" s="1251" t="s">
        <v>1705</v>
      </c>
      <c r="E502" s="1251">
        <v>334700</v>
      </c>
      <c r="F502" s="1251" t="s">
        <v>1653</v>
      </c>
      <c r="G502" s="1252">
        <v>0</v>
      </c>
      <c r="H502" s="1252">
        <v>0</v>
      </c>
      <c r="I502" s="1252">
        <v>0</v>
      </c>
      <c r="J502" s="1252">
        <v>0</v>
      </c>
      <c r="K502" s="1252">
        <v>0</v>
      </c>
      <c r="L502" s="1252">
        <v>0</v>
      </c>
      <c r="M502" s="1252">
        <v>0</v>
      </c>
      <c r="N502" s="1252">
        <v>0</v>
      </c>
      <c r="O502" s="1252">
        <v>0</v>
      </c>
      <c r="P502" s="1252">
        <v>0</v>
      </c>
      <c r="Q502" s="1252">
        <v>0</v>
      </c>
      <c r="R502" s="1252">
        <v>0</v>
      </c>
      <c r="S502" s="1252">
        <v>0</v>
      </c>
      <c r="T502" s="1252">
        <v>0</v>
      </c>
      <c r="U502" s="1251" t="s">
        <v>116</v>
      </c>
      <c r="V502" s="1251" t="s">
        <v>564</v>
      </c>
      <c r="W502" s="1251" t="s">
        <v>290</v>
      </c>
      <c r="X502" s="1251" t="s">
        <v>1515</v>
      </c>
      <c r="Y502" s="1251">
        <v>334</v>
      </c>
    </row>
    <row r="503" spans="1:25" ht="12">
      <c r="A503" s="1251">
        <v>2019</v>
      </c>
      <c r="B503" s="1251">
        <v>25</v>
      </c>
      <c r="C503" s="1251">
        <v>300</v>
      </c>
      <c r="D503" s="1251" t="s">
        <v>1705</v>
      </c>
      <c r="E503" s="1251">
        <v>334800</v>
      </c>
      <c r="F503" s="1251" t="s">
        <v>1654</v>
      </c>
      <c r="G503" s="1252">
        <v>0</v>
      </c>
      <c r="H503" s="1252">
        <v>0</v>
      </c>
      <c r="I503" s="1252">
        <v>0</v>
      </c>
      <c r="J503" s="1252">
        <v>0</v>
      </c>
      <c r="K503" s="1252">
        <v>0</v>
      </c>
      <c r="L503" s="1252">
        <v>0</v>
      </c>
      <c r="M503" s="1252">
        <v>0</v>
      </c>
      <c r="N503" s="1252">
        <v>0</v>
      </c>
      <c r="O503" s="1252">
        <v>0</v>
      </c>
      <c r="P503" s="1252">
        <v>0</v>
      </c>
      <c r="Q503" s="1252">
        <v>0</v>
      </c>
      <c r="R503" s="1252">
        <v>0</v>
      </c>
      <c r="S503" s="1252">
        <v>0</v>
      </c>
      <c r="T503" s="1252">
        <v>0</v>
      </c>
      <c r="U503" s="1251" t="s">
        <v>116</v>
      </c>
      <c r="V503" s="1251" t="s">
        <v>564</v>
      </c>
      <c r="W503" s="1251" t="s">
        <v>290</v>
      </c>
      <c r="X503" s="1251" t="s">
        <v>1515</v>
      </c>
      <c r="Y503" s="1251">
        <v>334</v>
      </c>
    </row>
    <row r="504" spans="1:25" ht="12">
      <c r="A504" s="1251">
        <v>2019</v>
      </c>
      <c r="B504" s="1251">
        <v>25</v>
      </c>
      <c r="C504" s="1251">
        <v>300</v>
      </c>
      <c r="D504" s="1251" t="s">
        <v>1705</v>
      </c>
      <c r="E504" s="1251">
        <v>334900</v>
      </c>
      <c r="F504" s="1251" t="s">
        <v>1655</v>
      </c>
      <c r="G504" s="1252">
        <v>0</v>
      </c>
      <c r="H504" s="1252">
        <v>0</v>
      </c>
      <c r="I504" s="1252">
        <v>0</v>
      </c>
      <c r="J504" s="1252">
        <v>0</v>
      </c>
      <c r="K504" s="1252">
        <v>0</v>
      </c>
      <c r="L504" s="1252">
        <v>0</v>
      </c>
      <c r="M504" s="1252">
        <v>0</v>
      </c>
      <c r="N504" s="1252">
        <v>0</v>
      </c>
      <c r="O504" s="1252">
        <v>0</v>
      </c>
      <c r="P504" s="1252">
        <v>0</v>
      </c>
      <c r="Q504" s="1252">
        <v>0</v>
      </c>
      <c r="R504" s="1252">
        <v>0</v>
      </c>
      <c r="S504" s="1252">
        <v>0</v>
      </c>
      <c r="T504" s="1252">
        <v>0</v>
      </c>
      <c r="U504" s="1251" t="s">
        <v>116</v>
      </c>
      <c r="V504" s="1251" t="s">
        <v>564</v>
      </c>
      <c r="W504" s="1251" t="s">
        <v>290</v>
      </c>
      <c r="X504" s="1251" t="s">
        <v>1515</v>
      </c>
      <c r="Y504" s="1251">
        <v>334</v>
      </c>
    </row>
    <row r="505" spans="1:25" ht="12">
      <c r="A505" s="1251">
        <v>2019</v>
      </c>
      <c r="B505" s="1251">
        <v>25</v>
      </c>
      <c r="C505" s="1251">
        <v>300</v>
      </c>
      <c r="D505" s="1251" t="s">
        <v>1705</v>
      </c>
      <c r="E505" s="1251">
        <v>335000</v>
      </c>
      <c r="F505" s="1251" t="s">
        <v>1656</v>
      </c>
      <c r="G505" s="1252">
        <v>0</v>
      </c>
      <c r="H505" s="1252">
        <v>0</v>
      </c>
      <c r="I505" s="1252">
        <v>0</v>
      </c>
      <c r="J505" s="1252">
        <v>0</v>
      </c>
      <c r="K505" s="1252">
        <v>0</v>
      </c>
      <c r="L505" s="1252">
        <v>0</v>
      </c>
      <c r="M505" s="1252">
        <v>0</v>
      </c>
      <c r="N505" s="1252">
        <v>0</v>
      </c>
      <c r="O505" s="1252">
        <v>0</v>
      </c>
      <c r="P505" s="1252">
        <v>0</v>
      </c>
      <c r="Q505" s="1252">
        <v>0</v>
      </c>
      <c r="R505" s="1252">
        <v>0</v>
      </c>
      <c r="S505" s="1252">
        <v>0</v>
      </c>
      <c r="T505" s="1252">
        <v>0</v>
      </c>
      <c r="U505" s="1251" t="s">
        <v>116</v>
      </c>
      <c r="V505" s="1251" t="s">
        <v>564</v>
      </c>
      <c r="W505" s="1251" t="s">
        <v>290</v>
      </c>
      <c r="X505" s="1251" t="s">
        <v>1515</v>
      </c>
      <c r="Y505" s="1251">
        <v>335</v>
      </c>
    </row>
    <row r="506" spans="1:25" ht="12">
      <c r="A506" s="1251">
        <v>2019</v>
      </c>
      <c r="B506" s="1251">
        <v>25</v>
      </c>
      <c r="C506" s="1251">
        <v>300</v>
      </c>
      <c r="D506" s="1251" t="s">
        <v>1705</v>
      </c>
      <c r="E506" s="1251">
        <v>336000</v>
      </c>
      <c r="F506" s="1251" t="s">
        <v>1657</v>
      </c>
      <c r="G506" s="1252">
        <v>0</v>
      </c>
      <c r="H506" s="1252">
        <v>0</v>
      </c>
      <c r="I506" s="1252">
        <v>0</v>
      </c>
      <c r="J506" s="1252">
        <v>0</v>
      </c>
      <c r="K506" s="1252">
        <v>0</v>
      </c>
      <c r="L506" s="1252">
        <v>0</v>
      </c>
      <c r="M506" s="1252">
        <v>0</v>
      </c>
      <c r="N506" s="1252">
        <v>0</v>
      </c>
      <c r="O506" s="1252">
        <v>0</v>
      </c>
      <c r="P506" s="1252">
        <v>0</v>
      </c>
      <c r="Q506" s="1252">
        <v>0</v>
      </c>
      <c r="R506" s="1252">
        <v>0</v>
      </c>
      <c r="S506" s="1252">
        <v>0</v>
      </c>
      <c r="T506" s="1252">
        <v>0</v>
      </c>
      <c r="U506" s="1251" t="s">
        <v>116</v>
      </c>
      <c r="V506" s="1251" t="s">
        <v>564</v>
      </c>
      <c r="W506" s="1251" t="s">
        <v>290</v>
      </c>
      <c r="X506" s="1251" t="s">
        <v>1515</v>
      </c>
      <c r="Y506" s="1251">
        <v>336</v>
      </c>
    </row>
    <row r="507" spans="1:25" ht="12">
      <c r="A507" s="1251">
        <v>2019</v>
      </c>
      <c r="B507" s="1251">
        <v>25</v>
      </c>
      <c r="C507" s="1251">
        <v>300</v>
      </c>
      <c r="D507" s="1251" t="s">
        <v>1705</v>
      </c>
      <c r="E507" s="1251">
        <v>339200</v>
      </c>
      <c r="F507" s="1251" t="s">
        <v>1658</v>
      </c>
      <c r="G507" s="1252">
        <v>0</v>
      </c>
      <c r="H507" s="1252">
        <v>0</v>
      </c>
      <c r="I507" s="1252">
        <v>0</v>
      </c>
      <c r="J507" s="1252">
        <v>0</v>
      </c>
      <c r="K507" s="1252">
        <v>0</v>
      </c>
      <c r="L507" s="1252">
        <v>0</v>
      </c>
      <c r="M507" s="1252">
        <v>0</v>
      </c>
      <c r="N507" s="1252">
        <v>0</v>
      </c>
      <c r="O507" s="1252">
        <v>0</v>
      </c>
      <c r="P507" s="1252">
        <v>0</v>
      </c>
      <c r="Q507" s="1252">
        <v>0</v>
      </c>
      <c r="R507" s="1252">
        <v>0</v>
      </c>
      <c r="S507" s="1252">
        <v>0</v>
      </c>
      <c r="T507" s="1252">
        <v>0</v>
      </c>
      <c r="U507" s="1251" t="s">
        <v>116</v>
      </c>
      <c r="V507" s="1251" t="s">
        <v>564</v>
      </c>
      <c r="W507" s="1251" t="s">
        <v>290</v>
      </c>
      <c r="X507" s="1251" t="s">
        <v>1515</v>
      </c>
      <c r="Y507" s="1251">
        <v>339</v>
      </c>
    </row>
    <row r="508" spans="1:25" ht="12">
      <c r="A508" s="1251">
        <v>2019</v>
      </c>
      <c r="B508" s="1251">
        <v>25</v>
      </c>
      <c r="C508" s="1251">
        <v>300</v>
      </c>
      <c r="D508" s="1251" t="s">
        <v>1705</v>
      </c>
      <c r="E508" s="1251">
        <v>339400</v>
      </c>
      <c r="F508" s="1251" t="s">
        <v>1659</v>
      </c>
      <c r="G508" s="1252">
        <v>0</v>
      </c>
      <c r="H508" s="1252">
        <v>0</v>
      </c>
      <c r="I508" s="1252">
        <v>0</v>
      </c>
      <c r="J508" s="1252">
        <v>0</v>
      </c>
      <c r="K508" s="1252">
        <v>0</v>
      </c>
      <c r="L508" s="1252">
        <v>0</v>
      </c>
      <c r="M508" s="1252">
        <v>0</v>
      </c>
      <c r="N508" s="1252">
        <v>0</v>
      </c>
      <c r="O508" s="1252">
        <v>0</v>
      </c>
      <c r="P508" s="1252">
        <v>0</v>
      </c>
      <c r="Q508" s="1252">
        <v>0</v>
      </c>
      <c r="R508" s="1252">
        <v>0</v>
      </c>
      <c r="S508" s="1252">
        <v>0</v>
      </c>
      <c r="T508" s="1252">
        <v>0</v>
      </c>
      <c r="U508" s="1251" t="s">
        <v>116</v>
      </c>
      <c r="V508" s="1251" t="s">
        <v>564</v>
      </c>
      <c r="W508" s="1251" t="s">
        <v>290</v>
      </c>
      <c r="X508" s="1251" t="s">
        <v>1515</v>
      </c>
      <c r="Y508" s="1251">
        <v>339</v>
      </c>
    </row>
    <row r="509" spans="1:25" ht="12">
      <c r="A509" s="1251">
        <v>2019</v>
      </c>
      <c r="B509" s="1251">
        <v>25</v>
      </c>
      <c r="C509" s="1251">
        <v>300</v>
      </c>
      <c r="D509" s="1251" t="s">
        <v>1705</v>
      </c>
      <c r="E509" s="1251">
        <v>340000</v>
      </c>
      <c r="F509" s="1251" t="s">
        <v>1660</v>
      </c>
      <c r="G509" s="1252">
        <v>0</v>
      </c>
      <c r="H509" s="1252">
        <v>0</v>
      </c>
      <c r="I509" s="1252">
        <v>0</v>
      </c>
      <c r="J509" s="1252">
        <v>0</v>
      </c>
      <c r="K509" s="1252">
        <v>0</v>
      </c>
      <c r="L509" s="1252">
        <v>0</v>
      </c>
      <c r="M509" s="1252">
        <v>0</v>
      </c>
      <c r="N509" s="1252">
        <v>0</v>
      </c>
      <c r="O509" s="1252">
        <v>0</v>
      </c>
      <c r="P509" s="1252">
        <v>0</v>
      </c>
      <c r="Q509" s="1252">
        <v>0</v>
      </c>
      <c r="R509" s="1252">
        <v>0</v>
      </c>
      <c r="S509" s="1252">
        <v>0</v>
      </c>
      <c r="T509" s="1252">
        <v>0</v>
      </c>
      <c r="U509" s="1251" t="s">
        <v>116</v>
      </c>
      <c r="V509" s="1251" t="s">
        <v>564</v>
      </c>
      <c r="W509" s="1251" t="s">
        <v>290</v>
      </c>
      <c r="X509" s="1251" t="s">
        <v>1515</v>
      </c>
      <c r="Y509" s="1251">
        <v>340</v>
      </c>
    </row>
    <row r="510" spans="1:25" ht="12">
      <c r="A510" s="1251">
        <v>2019</v>
      </c>
      <c r="B510" s="1251">
        <v>25</v>
      </c>
      <c r="C510" s="1251">
        <v>300</v>
      </c>
      <c r="D510" s="1251" t="s">
        <v>1705</v>
      </c>
      <c r="E510" s="1251">
        <v>340100</v>
      </c>
      <c r="F510" s="1251" t="s">
        <v>1704</v>
      </c>
      <c r="G510" s="1252">
        <v>0</v>
      </c>
      <c r="H510" s="1252">
        <v>0</v>
      </c>
      <c r="I510" s="1252">
        <v>0</v>
      </c>
      <c r="J510" s="1252">
        <v>0</v>
      </c>
      <c r="K510" s="1252">
        <v>0</v>
      </c>
      <c r="L510" s="1252">
        <v>0</v>
      </c>
      <c r="M510" s="1252">
        <v>0</v>
      </c>
      <c r="N510" s="1252">
        <v>0</v>
      </c>
      <c r="O510" s="1252">
        <v>0</v>
      </c>
      <c r="P510" s="1252">
        <v>0</v>
      </c>
      <c r="Q510" s="1252">
        <v>0</v>
      </c>
      <c r="R510" s="1252">
        <v>0</v>
      </c>
      <c r="S510" s="1252">
        <v>0</v>
      </c>
      <c r="T510" s="1252">
        <v>0</v>
      </c>
      <c r="U510" s="1251" t="s">
        <v>116</v>
      </c>
      <c r="V510" s="1251" t="s">
        <v>564</v>
      </c>
      <c r="W510" s="1251" t="s">
        <v>290</v>
      </c>
      <c r="X510" s="1251" t="s">
        <v>1515</v>
      </c>
      <c r="Y510" s="1251">
        <v>340</v>
      </c>
    </row>
    <row r="511" spans="1:25" ht="12">
      <c r="A511" s="1251">
        <v>2019</v>
      </c>
      <c r="B511" s="1251">
        <v>25</v>
      </c>
      <c r="C511" s="1251">
        <v>300</v>
      </c>
      <c r="D511" s="1251" t="s">
        <v>1705</v>
      </c>
      <c r="E511" s="1251">
        <v>340412</v>
      </c>
      <c r="F511" s="1251" t="s">
        <v>1716</v>
      </c>
      <c r="G511" s="1252">
        <v>0</v>
      </c>
      <c r="H511" s="1252">
        <v>0</v>
      </c>
      <c r="I511" s="1252">
        <v>0</v>
      </c>
      <c r="J511" s="1252">
        <v>0</v>
      </c>
      <c r="K511" s="1252">
        <v>0</v>
      </c>
      <c r="L511" s="1252">
        <v>0</v>
      </c>
      <c r="M511" s="1252">
        <v>0</v>
      </c>
      <c r="N511" s="1252">
        <v>0</v>
      </c>
      <c r="O511" s="1252">
        <v>0</v>
      </c>
      <c r="P511" s="1252">
        <v>0</v>
      </c>
      <c r="Q511" s="1252">
        <v>0</v>
      </c>
      <c r="R511" s="1252">
        <v>0</v>
      </c>
      <c r="S511" s="1252">
        <v>0</v>
      </c>
      <c r="T511" s="1252">
        <v>0</v>
      </c>
      <c r="U511" s="1251" t="s">
        <v>116</v>
      </c>
      <c r="V511" s="1251" t="s">
        <v>564</v>
      </c>
      <c r="W511" s="1251" t="s">
        <v>290</v>
      </c>
      <c r="X511" s="1251" t="s">
        <v>1515</v>
      </c>
      <c r="Y511" s="1251">
        <v>340</v>
      </c>
    </row>
    <row r="512" spans="1:25" ht="12">
      <c r="A512" s="1251">
        <v>2019</v>
      </c>
      <c r="B512" s="1251">
        <v>25</v>
      </c>
      <c r="C512" s="1251">
        <v>300</v>
      </c>
      <c r="D512" s="1251" t="s">
        <v>1705</v>
      </c>
      <c r="E512" s="1251">
        <v>341100</v>
      </c>
      <c r="F512" s="1251" t="s">
        <v>1661</v>
      </c>
      <c r="G512" s="1252">
        <v>0</v>
      </c>
      <c r="H512" s="1252">
        <v>0</v>
      </c>
      <c r="I512" s="1252">
        <v>0</v>
      </c>
      <c r="J512" s="1252">
        <v>0</v>
      </c>
      <c r="K512" s="1252">
        <v>0</v>
      </c>
      <c r="L512" s="1252">
        <v>0</v>
      </c>
      <c r="M512" s="1252">
        <v>0</v>
      </c>
      <c r="N512" s="1252">
        <v>0</v>
      </c>
      <c r="O512" s="1252">
        <v>0</v>
      </c>
      <c r="P512" s="1252">
        <v>0</v>
      </c>
      <c r="Q512" s="1252">
        <v>0</v>
      </c>
      <c r="R512" s="1252">
        <v>0</v>
      </c>
      <c r="S512" s="1252">
        <v>0</v>
      </c>
      <c r="T512" s="1252">
        <v>0</v>
      </c>
      <c r="U512" s="1251" t="s">
        <v>116</v>
      </c>
      <c r="V512" s="1251" t="s">
        <v>564</v>
      </c>
      <c r="W512" s="1251" t="s">
        <v>290</v>
      </c>
      <c r="X512" s="1251" t="s">
        <v>1515</v>
      </c>
      <c r="Y512" s="1251">
        <v>341</v>
      </c>
    </row>
    <row r="513" spans="1:25" ht="12">
      <c r="A513" s="1251">
        <v>2019</v>
      </c>
      <c r="B513" s="1251">
        <v>25</v>
      </c>
      <c r="C513" s="1251">
        <v>300</v>
      </c>
      <c r="D513" s="1251" t="s">
        <v>1705</v>
      </c>
      <c r="E513" s="1251">
        <v>342000</v>
      </c>
      <c r="F513" s="1251" t="s">
        <v>1662</v>
      </c>
      <c r="G513" s="1252">
        <v>0</v>
      </c>
      <c r="H513" s="1252">
        <v>0</v>
      </c>
      <c r="I513" s="1252">
        <v>0</v>
      </c>
      <c r="J513" s="1252">
        <v>0</v>
      </c>
      <c r="K513" s="1252">
        <v>0</v>
      </c>
      <c r="L513" s="1252">
        <v>0</v>
      </c>
      <c r="M513" s="1252">
        <v>0</v>
      </c>
      <c r="N513" s="1252">
        <v>0</v>
      </c>
      <c r="O513" s="1252">
        <v>0</v>
      </c>
      <c r="P513" s="1252">
        <v>0</v>
      </c>
      <c r="Q513" s="1252">
        <v>0</v>
      </c>
      <c r="R513" s="1252">
        <v>0</v>
      </c>
      <c r="S513" s="1252">
        <v>0</v>
      </c>
      <c r="T513" s="1252">
        <v>0</v>
      </c>
      <c r="U513" s="1251" t="s">
        <v>116</v>
      </c>
      <c r="V513" s="1251" t="s">
        <v>564</v>
      </c>
      <c r="W513" s="1251" t="s">
        <v>290</v>
      </c>
      <c r="X513" s="1251" t="s">
        <v>1515</v>
      </c>
      <c r="Y513" s="1251">
        <v>342</v>
      </c>
    </row>
    <row r="514" spans="1:25" ht="12">
      <c r="A514" s="1251">
        <v>2019</v>
      </c>
      <c r="B514" s="1251">
        <v>25</v>
      </c>
      <c r="C514" s="1251">
        <v>300</v>
      </c>
      <c r="D514" s="1251" t="s">
        <v>1705</v>
      </c>
      <c r="E514" s="1251">
        <v>343000</v>
      </c>
      <c r="F514" s="1251" t="s">
        <v>1663</v>
      </c>
      <c r="G514" s="1252">
        <v>0</v>
      </c>
      <c r="H514" s="1252">
        <v>0</v>
      </c>
      <c r="I514" s="1252">
        <v>0</v>
      </c>
      <c r="J514" s="1252">
        <v>0</v>
      </c>
      <c r="K514" s="1252">
        <v>0</v>
      </c>
      <c r="L514" s="1252">
        <v>0</v>
      </c>
      <c r="M514" s="1252">
        <v>0</v>
      </c>
      <c r="N514" s="1252">
        <v>0</v>
      </c>
      <c r="O514" s="1252">
        <v>0</v>
      </c>
      <c r="P514" s="1252">
        <v>0</v>
      </c>
      <c r="Q514" s="1252">
        <v>0</v>
      </c>
      <c r="R514" s="1252">
        <v>0</v>
      </c>
      <c r="S514" s="1252">
        <v>0</v>
      </c>
      <c r="T514" s="1252">
        <v>0</v>
      </c>
      <c r="U514" s="1251" t="s">
        <v>116</v>
      </c>
      <c r="V514" s="1251" t="s">
        <v>564</v>
      </c>
      <c r="W514" s="1251" t="s">
        <v>290</v>
      </c>
      <c r="X514" s="1251" t="s">
        <v>1515</v>
      </c>
      <c r="Y514" s="1251">
        <v>343</v>
      </c>
    </row>
    <row r="515" spans="1:25" ht="12">
      <c r="A515" s="1251">
        <v>2019</v>
      </c>
      <c r="B515" s="1251">
        <v>25</v>
      </c>
      <c r="C515" s="1251">
        <v>300</v>
      </c>
      <c r="D515" s="1251" t="s">
        <v>1705</v>
      </c>
      <c r="E515" s="1251">
        <v>343200</v>
      </c>
      <c r="F515" s="1251" t="s">
        <v>1664</v>
      </c>
      <c r="G515" s="1252">
        <v>0</v>
      </c>
      <c r="H515" s="1252">
        <v>0</v>
      </c>
      <c r="I515" s="1252">
        <v>0</v>
      </c>
      <c r="J515" s="1252">
        <v>0</v>
      </c>
      <c r="K515" s="1252">
        <v>0</v>
      </c>
      <c r="L515" s="1252">
        <v>0</v>
      </c>
      <c r="M515" s="1252">
        <v>0</v>
      </c>
      <c r="N515" s="1252">
        <v>0</v>
      </c>
      <c r="O515" s="1252">
        <v>0</v>
      </c>
      <c r="P515" s="1252">
        <v>0</v>
      </c>
      <c r="Q515" s="1252">
        <v>0</v>
      </c>
      <c r="R515" s="1252">
        <v>0</v>
      </c>
      <c r="S515" s="1252">
        <v>0</v>
      </c>
      <c r="T515" s="1252">
        <v>0</v>
      </c>
      <c r="U515" s="1251" t="s">
        <v>116</v>
      </c>
      <c r="V515" s="1251" t="s">
        <v>564</v>
      </c>
      <c r="W515" s="1251" t="s">
        <v>290</v>
      </c>
      <c r="X515" s="1251" t="s">
        <v>1515</v>
      </c>
      <c r="Y515" s="1251">
        <v>343</v>
      </c>
    </row>
    <row r="516" spans="1:25" ht="12">
      <c r="A516" s="1251">
        <v>2019</v>
      </c>
      <c r="B516" s="1251">
        <v>25</v>
      </c>
      <c r="C516" s="1251">
        <v>300</v>
      </c>
      <c r="D516" s="1251" t="s">
        <v>1705</v>
      </c>
      <c r="E516" s="1251">
        <v>344000</v>
      </c>
      <c r="F516" s="1251" t="s">
        <v>1665</v>
      </c>
      <c r="G516" s="1252">
        <v>0</v>
      </c>
      <c r="H516" s="1252">
        <v>0</v>
      </c>
      <c r="I516" s="1252">
        <v>0</v>
      </c>
      <c r="J516" s="1252">
        <v>0</v>
      </c>
      <c r="K516" s="1252">
        <v>0</v>
      </c>
      <c r="L516" s="1252">
        <v>0</v>
      </c>
      <c r="M516" s="1252">
        <v>0</v>
      </c>
      <c r="N516" s="1252">
        <v>0</v>
      </c>
      <c r="O516" s="1252">
        <v>0</v>
      </c>
      <c r="P516" s="1252">
        <v>0</v>
      </c>
      <c r="Q516" s="1252">
        <v>0</v>
      </c>
      <c r="R516" s="1252">
        <v>0</v>
      </c>
      <c r="S516" s="1252">
        <v>0</v>
      </c>
      <c r="T516" s="1252">
        <v>0</v>
      </c>
      <c r="U516" s="1251" t="s">
        <v>116</v>
      </c>
      <c r="V516" s="1251" t="s">
        <v>564</v>
      </c>
      <c r="W516" s="1251" t="s">
        <v>290</v>
      </c>
      <c r="X516" s="1251" t="s">
        <v>1515</v>
      </c>
      <c r="Y516" s="1251">
        <v>344</v>
      </c>
    </row>
    <row r="517" spans="1:25" ht="12">
      <c r="A517" s="1251">
        <v>2019</v>
      </c>
      <c r="B517" s="1251">
        <v>25</v>
      </c>
      <c r="C517" s="1251">
        <v>300</v>
      </c>
      <c r="D517" s="1251" t="s">
        <v>1705</v>
      </c>
      <c r="E517" s="1251">
        <v>345000</v>
      </c>
      <c r="F517" s="1251" t="s">
        <v>1666</v>
      </c>
      <c r="G517" s="1252">
        <v>0</v>
      </c>
      <c r="H517" s="1252">
        <v>0</v>
      </c>
      <c r="I517" s="1252">
        <v>0</v>
      </c>
      <c r="J517" s="1252">
        <v>0</v>
      </c>
      <c r="K517" s="1252">
        <v>0</v>
      </c>
      <c r="L517" s="1252">
        <v>0</v>
      </c>
      <c r="M517" s="1252">
        <v>0</v>
      </c>
      <c r="N517" s="1252">
        <v>0</v>
      </c>
      <c r="O517" s="1252">
        <v>0</v>
      </c>
      <c r="P517" s="1252">
        <v>0</v>
      </c>
      <c r="Q517" s="1252">
        <v>0</v>
      </c>
      <c r="R517" s="1252">
        <v>0</v>
      </c>
      <c r="S517" s="1252">
        <v>0</v>
      </c>
      <c r="T517" s="1252">
        <v>0</v>
      </c>
      <c r="U517" s="1251" t="s">
        <v>116</v>
      </c>
      <c r="V517" s="1251" t="s">
        <v>564</v>
      </c>
      <c r="W517" s="1251" t="s">
        <v>290</v>
      </c>
      <c r="X517" s="1251" t="s">
        <v>1515</v>
      </c>
      <c r="Y517" s="1251">
        <v>345</v>
      </c>
    </row>
    <row r="518" spans="1:25" ht="12">
      <c r="A518" s="1251">
        <v>2019</v>
      </c>
      <c r="B518" s="1251">
        <v>25</v>
      </c>
      <c r="C518" s="1251">
        <v>300</v>
      </c>
      <c r="D518" s="1251" t="s">
        <v>1705</v>
      </c>
      <c r="E518" s="1251">
        <v>346000</v>
      </c>
      <c r="F518" s="1251" t="s">
        <v>1667</v>
      </c>
      <c r="G518" s="1252">
        <v>0</v>
      </c>
      <c r="H518" s="1252">
        <v>0</v>
      </c>
      <c r="I518" s="1252">
        <v>0</v>
      </c>
      <c r="J518" s="1252">
        <v>0</v>
      </c>
      <c r="K518" s="1252">
        <v>0</v>
      </c>
      <c r="L518" s="1252">
        <v>0</v>
      </c>
      <c r="M518" s="1252">
        <v>0</v>
      </c>
      <c r="N518" s="1252">
        <v>0</v>
      </c>
      <c r="O518" s="1252">
        <v>0</v>
      </c>
      <c r="P518" s="1252">
        <v>0</v>
      </c>
      <c r="Q518" s="1252">
        <v>0</v>
      </c>
      <c r="R518" s="1252">
        <v>0</v>
      </c>
      <c r="S518" s="1252">
        <v>0</v>
      </c>
      <c r="T518" s="1252">
        <v>0</v>
      </c>
      <c r="U518" s="1251" t="s">
        <v>116</v>
      </c>
      <c r="V518" s="1251" t="s">
        <v>564</v>
      </c>
      <c r="W518" s="1251" t="s">
        <v>290</v>
      </c>
      <c r="X518" s="1251" t="s">
        <v>1515</v>
      </c>
      <c r="Y518" s="1251">
        <v>346</v>
      </c>
    </row>
    <row r="519" spans="1:25" ht="12">
      <c r="A519" s="1251">
        <v>2019</v>
      </c>
      <c r="B519" s="1251">
        <v>25</v>
      </c>
      <c r="C519" s="1251">
        <v>300</v>
      </c>
      <c r="D519" s="1251" t="s">
        <v>1705</v>
      </c>
      <c r="E519" s="1251">
        <v>347000</v>
      </c>
      <c r="F519" s="1251" t="s">
        <v>1668</v>
      </c>
      <c r="G519" s="1252">
        <v>0</v>
      </c>
      <c r="H519" s="1252">
        <v>0</v>
      </c>
      <c r="I519" s="1252">
        <v>0</v>
      </c>
      <c r="J519" s="1252">
        <v>0</v>
      </c>
      <c r="K519" s="1252">
        <v>0</v>
      </c>
      <c r="L519" s="1252">
        <v>0</v>
      </c>
      <c r="M519" s="1252">
        <v>0</v>
      </c>
      <c r="N519" s="1252">
        <v>0</v>
      </c>
      <c r="O519" s="1252">
        <v>0</v>
      </c>
      <c r="P519" s="1252">
        <v>0</v>
      </c>
      <c r="Q519" s="1252">
        <v>0</v>
      </c>
      <c r="R519" s="1252">
        <v>0</v>
      </c>
      <c r="S519" s="1252">
        <v>0</v>
      </c>
      <c r="T519" s="1252">
        <v>0</v>
      </c>
      <c r="U519" s="1251" t="s">
        <v>116</v>
      </c>
      <c r="V519" s="1251" t="s">
        <v>564</v>
      </c>
      <c r="W519" s="1251" t="s">
        <v>290</v>
      </c>
      <c r="X519" s="1251" t="s">
        <v>1515</v>
      </c>
      <c r="Y519" s="1251">
        <v>347</v>
      </c>
    </row>
    <row r="520" spans="1:25" ht="12">
      <c r="A520" s="1251">
        <v>2019</v>
      </c>
      <c r="B520" s="1251">
        <v>25</v>
      </c>
      <c r="C520" s="1251">
        <v>300</v>
      </c>
      <c r="D520" s="1251" t="s">
        <v>1705</v>
      </c>
      <c r="E520" s="1251">
        <v>348000</v>
      </c>
      <c r="F520" s="1251" t="s">
        <v>1669</v>
      </c>
      <c r="G520" s="1252">
        <v>0</v>
      </c>
      <c r="H520" s="1252">
        <v>0</v>
      </c>
      <c r="I520" s="1252">
        <v>0</v>
      </c>
      <c r="J520" s="1252">
        <v>0</v>
      </c>
      <c r="K520" s="1252">
        <v>0</v>
      </c>
      <c r="L520" s="1252">
        <v>0</v>
      </c>
      <c r="M520" s="1252">
        <v>0</v>
      </c>
      <c r="N520" s="1252">
        <v>0</v>
      </c>
      <c r="O520" s="1252">
        <v>0</v>
      </c>
      <c r="P520" s="1252">
        <v>0</v>
      </c>
      <c r="Q520" s="1252">
        <v>0</v>
      </c>
      <c r="R520" s="1252">
        <v>0</v>
      </c>
      <c r="S520" s="1252">
        <v>0</v>
      </c>
      <c r="T520" s="1252">
        <v>0</v>
      </c>
      <c r="U520" s="1251" t="s">
        <v>116</v>
      </c>
      <c r="V520" s="1251" t="s">
        <v>564</v>
      </c>
      <c r="W520" s="1251" t="s">
        <v>290</v>
      </c>
      <c r="X520" s="1251" t="s">
        <v>1515</v>
      </c>
      <c r="Y520" s="1251">
        <v>348</v>
      </c>
    </row>
    <row r="521" spans="1:25" ht="12">
      <c r="A521" s="1251">
        <v>2019</v>
      </c>
      <c r="B521" s="1251">
        <v>25</v>
      </c>
      <c r="C521" s="1251">
        <v>300</v>
      </c>
      <c r="D521" s="1251" t="s">
        <v>1705</v>
      </c>
      <c r="E521" s="1251">
        <v>354000</v>
      </c>
      <c r="F521" s="1251" t="s">
        <v>1717</v>
      </c>
      <c r="G521" s="1252">
        <v>0</v>
      </c>
      <c r="H521" s="1252">
        <v>0</v>
      </c>
      <c r="I521" s="1252">
        <v>0</v>
      </c>
      <c r="J521" s="1252">
        <v>0</v>
      </c>
      <c r="K521" s="1252">
        <v>0</v>
      </c>
      <c r="L521" s="1252">
        <v>0</v>
      </c>
      <c r="M521" s="1252">
        <v>0</v>
      </c>
      <c r="N521" s="1252">
        <v>0</v>
      </c>
      <c r="O521" s="1252">
        <v>0</v>
      </c>
      <c r="P521" s="1252">
        <v>0</v>
      </c>
      <c r="Q521" s="1252">
        <v>0</v>
      </c>
      <c r="R521" s="1252">
        <v>0</v>
      </c>
      <c r="S521" s="1252">
        <v>0</v>
      </c>
      <c r="T521" s="1252">
        <v>0</v>
      </c>
      <c r="U521" s="1251" t="s">
        <v>116</v>
      </c>
      <c r="V521" s="1251" t="s">
        <v>564</v>
      </c>
      <c r="W521" s="1251" t="s">
        <v>290</v>
      </c>
      <c r="X521" s="1251" t="s">
        <v>1515</v>
      </c>
      <c r="Y521" s="1251">
        <v>354</v>
      </c>
    </row>
    <row r="522" spans="1:25" ht="12">
      <c r="A522" s="1251">
        <v>2019</v>
      </c>
      <c r="B522" s="1251">
        <v>25</v>
      </c>
      <c r="C522" s="1251">
        <v>400</v>
      </c>
      <c r="D522" s="1251" t="s">
        <v>1718</v>
      </c>
      <c r="E522" s="1251">
        <v>104000</v>
      </c>
      <c r="F522" s="1251" t="s">
        <v>1514</v>
      </c>
      <c r="G522" s="1252">
        <v>0</v>
      </c>
      <c r="H522" s="1252">
        <v>0</v>
      </c>
      <c r="I522" s="1252">
        <v>0</v>
      </c>
      <c r="J522" s="1252">
        <v>0</v>
      </c>
      <c r="K522" s="1252">
        <v>0</v>
      </c>
      <c r="L522" s="1252">
        <v>0</v>
      </c>
      <c r="M522" s="1252">
        <v>0</v>
      </c>
      <c r="N522" s="1252">
        <v>0</v>
      </c>
      <c r="O522" s="1252">
        <v>0</v>
      </c>
      <c r="P522" s="1252">
        <v>0</v>
      </c>
      <c r="Q522" s="1252">
        <v>0</v>
      </c>
      <c r="R522" s="1252">
        <v>0</v>
      </c>
      <c r="S522" s="1252">
        <v>0</v>
      </c>
      <c r="T522" s="1252">
        <v>0</v>
      </c>
      <c r="U522" s="1251" t="s">
        <v>116</v>
      </c>
      <c r="V522" s="1251" t="s">
        <v>564</v>
      </c>
      <c r="W522" s="1251" t="s">
        <v>326</v>
      </c>
      <c r="X522" s="1251" t="s">
        <v>1515</v>
      </c>
      <c r="Y522" s="1251">
        <v>104</v>
      </c>
    </row>
    <row r="523" spans="1:25" ht="12">
      <c r="A523" s="1251">
        <v>2019</v>
      </c>
      <c r="B523" s="1251">
        <v>25</v>
      </c>
      <c r="C523" s="1251">
        <v>400</v>
      </c>
      <c r="D523" s="1251" t="s">
        <v>1718</v>
      </c>
      <c r="E523" s="1251">
        <v>105015</v>
      </c>
      <c r="F523" s="1251" t="s">
        <v>1516</v>
      </c>
      <c r="G523" s="1252">
        <v>98676</v>
      </c>
      <c r="H523" s="1252">
        <v>98676</v>
      </c>
      <c r="I523" s="1252">
        <v>98676</v>
      </c>
      <c r="J523" s="1252">
        <v>98676</v>
      </c>
      <c r="K523" s="1252">
        <v>98676</v>
      </c>
      <c r="L523" s="1252">
        <v>98676</v>
      </c>
      <c r="M523" s="1252">
        <v>98676</v>
      </c>
      <c r="N523" s="1252">
        <v>98676</v>
      </c>
      <c r="O523" s="1252">
        <v>98676</v>
      </c>
      <c r="P523" s="1252">
        <v>98676</v>
      </c>
      <c r="Q523" s="1252">
        <v>98676</v>
      </c>
      <c r="R523" s="1252">
        <v>98676</v>
      </c>
      <c r="S523" s="1252">
        <v>98676</v>
      </c>
      <c r="T523" s="1252">
        <v>98676</v>
      </c>
      <c r="U523" s="1251" t="s">
        <v>116</v>
      </c>
      <c r="V523" s="1251" t="s">
        <v>564</v>
      </c>
      <c r="W523" s="1251" t="s">
        <v>296</v>
      </c>
      <c r="X523" s="1251" t="s">
        <v>1515</v>
      </c>
      <c r="Y523" s="1251">
        <v>105</v>
      </c>
    </row>
    <row r="524" spans="1:25" ht="12">
      <c r="A524" s="1251">
        <v>2019</v>
      </c>
      <c r="B524" s="1251">
        <v>25</v>
      </c>
      <c r="C524" s="1251">
        <v>400</v>
      </c>
      <c r="D524" s="1251" t="s">
        <v>1718</v>
      </c>
      <c r="E524" s="1251">
        <v>105016</v>
      </c>
      <c r="F524" s="1251" t="s">
        <v>1517</v>
      </c>
      <c r="G524" s="1252">
        <v>840755</v>
      </c>
      <c r="H524" s="1252">
        <v>840755</v>
      </c>
      <c r="I524" s="1252">
        <v>840755</v>
      </c>
      <c r="J524" s="1252">
        <v>840755</v>
      </c>
      <c r="K524" s="1252">
        <v>840755</v>
      </c>
      <c r="L524" s="1252">
        <v>840755</v>
      </c>
      <c r="M524" s="1252">
        <v>840755</v>
      </c>
      <c r="N524" s="1252">
        <v>840755</v>
      </c>
      <c r="O524" s="1252">
        <v>840755</v>
      </c>
      <c r="P524" s="1252">
        <v>840755</v>
      </c>
      <c r="Q524" s="1252">
        <v>840755</v>
      </c>
      <c r="R524" s="1252">
        <v>840755</v>
      </c>
      <c r="S524" s="1252">
        <v>840755</v>
      </c>
      <c r="T524" s="1252">
        <v>840755</v>
      </c>
      <c r="U524" s="1251" t="s">
        <v>116</v>
      </c>
      <c r="V524" s="1251" t="s">
        <v>564</v>
      </c>
      <c r="W524" s="1251" t="s">
        <v>296</v>
      </c>
      <c r="X524" s="1251" t="s">
        <v>1515</v>
      </c>
      <c r="Y524" s="1251">
        <v>105</v>
      </c>
    </row>
    <row r="525" spans="1:25" ht="12">
      <c r="A525" s="1251">
        <v>2019</v>
      </c>
      <c r="B525" s="1251">
        <v>25</v>
      </c>
      <c r="C525" s="1251">
        <v>400</v>
      </c>
      <c r="D525" s="1251" t="s">
        <v>1718</v>
      </c>
      <c r="E525" s="1251">
        <v>105020</v>
      </c>
      <c r="F525" s="1251" t="s">
        <v>1518</v>
      </c>
      <c r="G525" s="1252">
        <v>491282.77000000002</v>
      </c>
      <c r="H525" s="1252">
        <v>505402.79999999999</v>
      </c>
      <c r="I525" s="1252">
        <v>517292.85999999999</v>
      </c>
      <c r="J525" s="1252">
        <v>529418.88</v>
      </c>
      <c r="K525" s="1252">
        <v>540514.17000000004</v>
      </c>
      <c r="L525" s="1252">
        <v>554638.41000000003</v>
      </c>
      <c r="M525" s="1252">
        <v>571176.63</v>
      </c>
      <c r="N525" s="1252">
        <v>581787.60999999999</v>
      </c>
      <c r="O525" s="1252">
        <v>588201.23999999999</v>
      </c>
      <c r="P525" s="1252">
        <v>608633.94999999995</v>
      </c>
      <c r="Q525" s="1252">
        <v>624264.44999999995</v>
      </c>
      <c r="R525" s="1252">
        <v>639808.66000000003</v>
      </c>
      <c r="S525" s="1252">
        <v>661897.02000000002</v>
      </c>
      <c r="T525" s="1252">
        <v>661897.02000000002</v>
      </c>
      <c r="U525" s="1251" t="s">
        <v>116</v>
      </c>
      <c r="V525" s="1251" t="s">
        <v>564</v>
      </c>
      <c r="W525" s="1251" t="s">
        <v>296</v>
      </c>
      <c r="X525" s="1251" t="s">
        <v>1515</v>
      </c>
      <c r="Y525" s="1251">
        <v>105</v>
      </c>
    </row>
    <row r="526" spans="1:25" ht="12">
      <c r="A526" s="1251">
        <v>2019</v>
      </c>
      <c r="B526" s="1251">
        <v>25</v>
      </c>
      <c r="C526" s="1251">
        <v>400</v>
      </c>
      <c r="D526" s="1251" t="s">
        <v>1718</v>
      </c>
      <c r="E526" s="1251">
        <v>105029</v>
      </c>
      <c r="F526" s="1251" t="s">
        <v>1519</v>
      </c>
      <c r="G526" s="1252">
        <v>20944.25</v>
      </c>
      <c r="H526" s="1252">
        <v>21334.759999999998</v>
      </c>
      <c r="I526" s="1252">
        <v>21725.27</v>
      </c>
      <c r="J526" s="1252">
        <v>22432.040000000001</v>
      </c>
      <c r="K526" s="1252">
        <v>23349.650000000001</v>
      </c>
      <c r="L526" s="1252">
        <v>24375.279999999999</v>
      </c>
      <c r="M526" s="1252">
        <v>25204.380000000001</v>
      </c>
      <c r="N526" s="1252">
        <v>25710.200000000001</v>
      </c>
      <c r="O526" s="1252">
        <v>28477.57</v>
      </c>
      <c r="P526" s="1252">
        <v>29357.610000000001</v>
      </c>
      <c r="Q526" s="1252">
        <v>31243.41</v>
      </c>
      <c r="R526" s="1252">
        <v>31917.830000000002</v>
      </c>
      <c r="S526" s="1252">
        <v>33106.129999999997</v>
      </c>
      <c r="T526" s="1252">
        <v>33106.129999999997</v>
      </c>
      <c r="U526" s="1251" t="s">
        <v>116</v>
      </c>
      <c r="V526" s="1251" t="s">
        <v>564</v>
      </c>
      <c r="W526" s="1251" t="s">
        <v>296</v>
      </c>
      <c r="X526" s="1251" t="s">
        <v>1515</v>
      </c>
      <c r="Y526" s="1251">
        <v>105</v>
      </c>
    </row>
    <row r="527" spans="1:25" ht="12">
      <c r="A527" s="1251">
        <v>2019</v>
      </c>
      <c r="B527" s="1251">
        <v>25</v>
      </c>
      <c r="C527" s="1251">
        <v>400</v>
      </c>
      <c r="D527" s="1251" t="s">
        <v>1718</v>
      </c>
      <c r="E527" s="1251">
        <v>105030</v>
      </c>
      <c r="F527" s="1251" t="s">
        <v>1520</v>
      </c>
      <c r="G527" s="1252">
        <v>13893994.119999999</v>
      </c>
      <c r="H527" s="1252">
        <v>13962248.1</v>
      </c>
      <c r="I527" s="1252">
        <v>14001764.310000001</v>
      </c>
      <c r="J527" s="1252">
        <v>14762716.23</v>
      </c>
      <c r="K527" s="1252">
        <v>19245528.170000002</v>
      </c>
      <c r="L527" s="1252">
        <v>19559594.530000001</v>
      </c>
      <c r="M527" s="1252">
        <v>20141311.640000001</v>
      </c>
      <c r="N527" s="1252">
        <v>20728944.190000001</v>
      </c>
      <c r="O527" s="1252">
        <v>20256710.100000001</v>
      </c>
      <c r="P527" s="1252">
        <v>21041726.039999999</v>
      </c>
      <c r="Q527" s="1252">
        <v>21353036.489999998</v>
      </c>
      <c r="R527" s="1252">
        <v>21128972.239999998</v>
      </c>
      <c r="S527" s="1252">
        <v>21426180.559999999</v>
      </c>
      <c r="T527" s="1252">
        <v>21426180.559999999</v>
      </c>
      <c r="U527" s="1251" t="s">
        <v>116</v>
      </c>
      <c r="V527" s="1251" t="s">
        <v>564</v>
      </c>
      <c r="W527" s="1251" t="s">
        <v>296</v>
      </c>
      <c r="X527" s="1251" t="s">
        <v>1515</v>
      </c>
      <c r="Y527" s="1251">
        <v>105</v>
      </c>
    </row>
    <row r="528" spans="1:25" ht="12">
      <c r="A528" s="1251">
        <v>2019</v>
      </c>
      <c r="B528" s="1251">
        <v>25</v>
      </c>
      <c r="C528" s="1251">
        <v>400</v>
      </c>
      <c r="D528" s="1251" t="s">
        <v>1718</v>
      </c>
      <c r="E528" s="1251">
        <v>105040</v>
      </c>
      <c r="F528" s="1251" t="s">
        <v>1521</v>
      </c>
      <c r="G528" s="1252">
        <v>1975279.27</v>
      </c>
      <c r="H528" s="1252">
        <v>2008755.54</v>
      </c>
      <c r="I528" s="1252">
        <v>2016628.6799999999</v>
      </c>
      <c r="J528" s="1252">
        <v>2035914.03</v>
      </c>
      <c r="K528" s="1252">
        <v>2088516.5700000001</v>
      </c>
      <c r="L528" s="1252">
        <v>2088242.2</v>
      </c>
      <c r="M528" s="1252">
        <v>2101737.4100000001</v>
      </c>
      <c r="N528" s="1252">
        <v>2101737.4100000001</v>
      </c>
      <c r="O528" s="1252">
        <v>2108560.8700000001</v>
      </c>
      <c r="P528" s="1252">
        <v>2124529.3100000001</v>
      </c>
      <c r="Q528" s="1252">
        <v>2173831.27</v>
      </c>
      <c r="R528" s="1252">
        <v>2178176.0600000001</v>
      </c>
      <c r="S528" s="1252">
        <v>2186157.8399999999</v>
      </c>
      <c r="T528" s="1252">
        <v>2186157.8399999999</v>
      </c>
      <c r="U528" s="1251" t="s">
        <v>116</v>
      </c>
      <c r="V528" s="1251" t="s">
        <v>564</v>
      </c>
      <c r="W528" s="1251" t="s">
        <v>296</v>
      </c>
      <c r="X528" s="1251" t="s">
        <v>1515</v>
      </c>
      <c r="Y528" s="1251">
        <v>105</v>
      </c>
    </row>
    <row r="529" spans="1:25" ht="12">
      <c r="A529" s="1251">
        <v>2019</v>
      </c>
      <c r="B529" s="1251">
        <v>25</v>
      </c>
      <c r="C529" s="1251">
        <v>400</v>
      </c>
      <c r="D529" s="1251" t="s">
        <v>1718</v>
      </c>
      <c r="E529" s="1251">
        <v>105060</v>
      </c>
      <c r="F529" s="1251" t="s">
        <v>1523</v>
      </c>
      <c r="G529" s="1252">
        <v>138214.14999999999</v>
      </c>
      <c r="H529" s="1252">
        <v>144940.06</v>
      </c>
      <c r="I529" s="1252">
        <v>155171.01000000001</v>
      </c>
      <c r="J529" s="1252">
        <v>169398.32999999999</v>
      </c>
      <c r="K529" s="1252">
        <v>174731.47</v>
      </c>
      <c r="L529" s="1252">
        <v>186942.10999999999</v>
      </c>
      <c r="M529" s="1252">
        <v>198058.51000000001</v>
      </c>
      <c r="N529" s="1252">
        <v>208334.60000000001</v>
      </c>
      <c r="O529" s="1252">
        <v>208334.60000000001</v>
      </c>
      <c r="P529" s="1252">
        <v>234541.75</v>
      </c>
      <c r="Q529" s="1252">
        <v>246689.41</v>
      </c>
      <c r="R529" s="1252">
        <v>257125.41</v>
      </c>
      <c r="S529" s="1252">
        <v>278775.77000000002</v>
      </c>
      <c r="T529" s="1252">
        <v>278775.77000000002</v>
      </c>
      <c r="U529" s="1251" t="s">
        <v>116</v>
      </c>
      <c r="V529" s="1251" t="s">
        <v>564</v>
      </c>
      <c r="W529" s="1251" t="s">
        <v>296</v>
      </c>
      <c r="X529" s="1251" t="s">
        <v>1515</v>
      </c>
      <c r="Y529" s="1251">
        <v>105</v>
      </c>
    </row>
    <row r="530" spans="1:25" ht="12">
      <c r="A530" s="1251">
        <v>2019</v>
      </c>
      <c r="B530" s="1251">
        <v>25</v>
      </c>
      <c r="C530" s="1251">
        <v>400</v>
      </c>
      <c r="D530" s="1251" t="s">
        <v>1718</v>
      </c>
      <c r="E530" s="1251">
        <v>105070</v>
      </c>
      <c r="F530" s="1251" t="s">
        <v>1524</v>
      </c>
      <c r="G530" s="1252">
        <v>509413.41999999998</v>
      </c>
      <c r="H530" s="1252">
        <v>525562.20999999996</v>
      </c>
      <c r="I530" s="1252">
        <v>536957.34999999998</v>
      </c>
      <c r="J530" s="1252">
        <v>548864.89000000001</v>
      </c>
      <c r="K530" s="1252">
        <v>560011.67000000004</v>
      </c>
      <c r="L530" s="1252">
        <v>574069.22999999998</v>
      </c>
      <c r="M530" s="1252">
        <v>591132.43999999994</v>
      </c>
      <c r="N530" s="1252">
        <v>601447.71999999997</v>
      </c>
      <c r="O530" s="1252">
        <v>609966.77000000002</v>
      </c>
      <c r="P530" s="1252">
        <v>629742.87</v>
      </c>
      <c r="Q530" s="1252">
        <v>645996.23999999999</v>
      </c>
      <c r="R530" s="1252">
        <v>661045.5</v>
      </c>
      <c r="S530" s="1252">
        <v>682643.92000000004</v>
      </c>
      <c r="T530" s="1252">
        <v>682643.92000000004</v>
      </c>
      <c r="U530" s="1251" t="s">
        <v>116</v>
      </c>
      <c r="V530" s="1251" t="s">
        <v>564</v>
      </c>
      <c r="W530" s="1251" t="s">
        <v>296</v>
      </c>
      <c r="X530" s="1251" t="s">
        <v>1515</v>
      </c>
      <c r="Y530" s="1251">
        <v>105</v>
      </c>
    </row>
    <row r="531" spans="1:25" ht="12">
      <c r="A531" s="1251">
        <v>2019</v>
      </c>
      <c r="B531" s="1251">
        <v>25</v>
      </c>
      <c r="C531" s="1251">
        <v>400</v>
      </c>
      <c r="D531" s="1251" t="s">
        <v>1718</v>
      </c>
      <c r="E531" s="1251">
        <v>105080</v>
      </c>
      <c r="F531" s="1251" t="s">
        <v>1525</v>
      </c>
      <c r="G531" s="1252">
        <v>13832.799999999999</v>
      </c>
      <c r="H531" s="1252">
        <v>13832.799999999999</v>
      </c>
      <c r="I531" s="1252">
        <v>13832.799999999999</v>
      </c>
      <c r="J531" s="1252">
        <v>13832.799999999999</v>
      </c>
      <c r="K531" s="1252">
        <v>13832.799999999999</v>
      </c>
      <c r="L531" s="1252">
        <v>13832.799999999999</v>
      </c>
      <c r="M531" s="1252">
        <v>13832.799999999999</v>
      </c>
      <c r="N531" s="1252">
        <v>13832.799999999999</v>
      </c>
      <c r="O531" s="1252">
        <v>13832.799999999999</v>
      </c>
      <c r="P531" s="1252">
        <v>13832.799999999999</v>
      </c>
      <c r="Q531" s="1252">
        <v>13832.799999999999</v>
      </c>
      <c r="R531" s="1252">
        <v>13832.799999999999</v>
      </c>
      <c r="S531" s="1252">
        <v>13832.799999999999</v>
      </c>
      <c r="T531" s="1252">
        <v>13832.799999999999</v>
      </c>
      <c r="U531" s="1251" t="s">
        <v>116</v>
      </c>
      <c r="V531" s="1251" t="s">
        <v>564</v>
      </c>
      <c r="W531" s="1251" t="s">
        <v>296</v>
      </c>
      <c r="X531" s="1251" t="s">
        <v>1515</v>
      </c>
      <c r="Y531" s="1251">
        <v>105</v>
      </c>
    </row>
    <row r="532" spans="1:25" ht="12">
      <c r="A532" s="1251">
        <v>2019</v>
      </c>
      <c r="B532" s="1251">
        <v>25</v>
      </c>
      <c r="C532" s="1251">
        <v>400</v>
      </c>
      <c r="D532" s="1251" t="s">
        <v>1718</v>
      </c>
      <c r="E532" s="1251">
        <v>105081</v>
      </c>
      <c r="F532" s="1251" t="s">
        <v>1526</v>
      </c>
      <c r="G532" s="1252">
        <v>73336.690000000002</v>
      </c>
      <c r="H532" s="1252">
        <v>86511.800000000003</v>
      </c>
      <c r="I532" s="1252">
        <v>99903.729999999996</v>
      </c>
      <c r="J532" s="1252">
        <v>114162.84</v>
      </c>
      <c r="K532" s="1252">
        <v>133392.04999999999</v>
      </c>
      <c r="L532" s="1252">
        <v>156972.85999999999</v>
      </c>
      <c r="M532" s="1252">
        <v>181581.22</v>
      </c>
      <c r="N532" s="1252">
        <v>207489.44</v>
      </c>
      <c r="O532" s="1252">
        <v>233680.01999999999</v>
      </c>
      <c r="P532" s="1252">
        <v>260357.89999999999</v>
      </c>
      <c r="Q532" s="1252">
        <v>288326.96999999997</v>
      </c>
      <c r="R532" s="1252">
        <v>316656.59000000003</v>
      </c>
      <c r="S532" s="1252">
        <v>320233.34999999998</v>
      </c>
      <c r="T532" s="1252">
        <v>320233.34999999998</v>
      </c>
      <c r="U532" s="1251" t="s">
        <v>116</v>
      </c>
      <c r="V532" s="1251" t="s">
        <v>564</v>
      </c>
      <c r="W532" s="1251" t="s">
        <v>296</v>
      </c>
      <c r="X532" s="1251" t="s">
        <v>1515</v>
      </c>
      <c r="Y532" s="1251">
        <v>105</v>
      </c>
    </row>
    <row r="533" spans="1:25" ht="12">
      <c r="A533" s="1251">
        <v>2019</v>
      </c>
      <c r="B533" s="1251">
        <v>25</v>
      </c>
      <c r="C533" s="1251">
        <v>400</v>
      </c>
      <c r="D533" s="1251" t="s">
        <v>1718</v>
      </c>
      <c r="E533" s="1251">
        <v>105085</v>
      </c>
      <c r="F533" s="1251" t="s">
        <v>1527</v>
      </c>
      <c r="G533" s="1252">
        <v>160718.95999999999</v>
      </c>
      <c r="H533" s="1252">
        <v>189872.53</v>
      </c>
      <c r="I533" s="1252">
        <v>219505.89000000001</v>
      </c>
      <c r="J533" s="1252">
        <v>251058.12</v>
      </c>
      <c r="K533" s="1252">
        <v>293608.09000000003</v>
      </c>
      <c r="L533" s="1252">
        <v>345787.17999999999</v>
      </c>
      <c r="M533" s="1252">
        <v>400239.97999999998</v>
      </c>
      <c r="N533" s="1252">
        <v>457569.09000000003</v>
      </c>
      <c r="O533" s="1252">
        <v>515523</v>
      </c>
      <c r="P533" s="1252">
        <v>574555.19999999995</v>
      </c>
      <c r="Q533" s="1252">
        <v>636444.52000000002</v>
      </c>
      <c r="R533" s="1252">
        <v>699131.66000000003</v>
      </c>
      <c r="S533" s="1252">
        <v>725996.64000000001</v>
      </c>
      <c r="T533" s="1252">
        <v>725996.64000000001</v>
      </c>
      <c r="U533" s="1251" t="s">
        <v>116</v>
      </c>
      <c r="V533" s="1251" t="s">
        <v>564</v>
      </c>
      <c r="W533" s="1251" t="s">
        <v>296</v>
      </c>
      <c r="X533" s="1251" t="s">
        <v>1515</v>
      </c>
      <c r="Y533" s="1251">
        <v>105</v>
      </c>
    </row>
    <row r="534" spans="1:25" ht="12">
      <c r="A534" s="1251">
        <v>2019</v>
      </c>
      <c r="B534" s="1251">
        <v>25</v>
      </c>
      <c r="C534" s="1251">
        <v>400</v>
      </c>
      <c r="D534" s="1251" t="s">
        <v>1718</v>
      </c>
      <c r="E534" s="1251">
        <v>105090</v>
      </c>
      <c r="F534" s="1251" t="s">
        <v>1528</v>
      </c>
      <c r="G534" s="1252">
        <v>-11416938.43</v>
      </c>
      <c r="H534" s="1252">
        <v>-11460049.960000001</v>
      </c>
      <c r="I534" s="1252">
        <v>-11495582.82</v>
      </c>
      <c r="J534" s="1252">
        <v>-11549812.25</v>
      </c>
      <c r="K534" s="1252">
        <v>-11960108.02</v>
      </c>
      <c r="L534" s="1252">
        <v>-11981033.380000001</v>
      </c>
      <c r="M534" s="1252">
        <v>-12107368.550000001</v>
      </c>
      <c r="N534" s="1252">
        <v>-12123255.16</v>
      </c>
      <c r="O534" s="1252">
        <v>-12154062.82</v>
      </c>
      <c r="P534" s="1252">
        <v>-12208020.119999999</v>
      </c>
      <c r="Q534" s="1252">
        <v>-12265834.99</v>
      </c>
      <c r="R534" s="1252">
        <v>-12239634.92</v>
      </c>
      <c r="S534" s="1252">
        <v>-27267546.370000001</v>
      </c>
      <c r="T534" s="1252">
        <v>-27267546.370000001</v>
      </c>
      <c r="U534" s="1251" t="s">
        <v>116</v>
      </c>
      <c r="V534" s="1251" t="s">
        <v>564</v>
      </c>
      <c r="W534" s="1251" t="s">
        <v>296</v>
      </c>
      <c r="X534" s="1251" t="s">
        <v>1515</v>
      </c>
      <c r="Y534" s="1251">
        <v>105</v>
      </c>
    </row>
    <row r="535" spans="1:25" ht="12">
      <c r="A535" s="1251">
        <v>2019</v>
      </c>
      <c r="B535" s="1251">
        <v>25</v>
      </c>
      <c r="C535" s="1251">
        <v>400</v>
      </c>
      <c r="D535" s="1251" t="s">
        <v>1718</v>
      </c>
      <c r="E535" s="1251">
        <v>106000</v>
      </c>
      <c r="F535" s="1251" t="s">
        <v>1529</v>
      </c>
      <c r="G535" s="1252">
        <v>449.93000000000001</v>
      </c>
      <c r="H535" s="1252">
        <v>449.93000000000001</v>
      </c>
      <c r="I535" s="1252">
        <v>449.93000000000001</v>
      </c>
      <c r="J535" s="1252">
        <v>449.93000000000001</v>
      </c>
      <c r="K535" s="1252">
        <v>2309.4400000000001</v>
      </c>
      <c r="L535" s="1252">
        <v>449.93000000000001</v>
      </c>
      <c r="M535" s="1252">
        <v>48538.93</v>
      </c>
      <c r="N535" s="1252">
        <v>5210.3599999999997</v>
      </c>
      <c r="O535" s="1252">
        <v>11272.129999999999</v>
      </c>
      <c r="P535" s="1252">
        <v>11272.129999999999</v>
      </c>
      <c r="Q535" s="1252">
        <v>26258.130000000001</v>
      </c>
      <c r="R535" s="1252">
        <v>-11931.620000000001</v>
      </c>
      <c r="S535" s="1252">
        <v>10596.85</v>
      </c>
      <c r="T535" s="1252">
        <v>10596.85</v>
      </c>
      <c r="U535" s="1251" t="s">
        <v>116</v>
      </c>
      <c r="V535" s="1251" t="s">
        <v>564</v>
      </c>
      <c r="W535" s="1251" t="s">
        <v>290</v>
      </c>
      <c r="X535" s="1251" t="s">
        <v>1515</v>
      </c>
      <c r="Y535" s="1251">
        <v>106</v>
      </c>
    </row>
    <row r="536" spans="1:25" ht="12">
      <c r="A536" s="1251">
        <v>2019</v>
      </c>
      <c r="B536" s="1251">
        <v>25</v>
      </c>
      <c r="C536" s="1251">
        <v>400</v>
      </c>
      <c r="D536" s="1251" t="s">
        <v>1718</v>
      </c>
      <c r="E536" s="1251">
        <v>108000</v>
      </c>
      <c r="F536" s="1251" t="s">
        <v>1530</v>
      </c>
      <c r="G536" s="1252">
        <v>-8155179.5899999999</v>
      </c>
      <c r="H536" s="1252">
        <v>-8193735.7300000004</v>
      </c>
      <c r="I536" s="1252">
        <v>-8232291.8700000001</v>
      </c>
      <c r="J536" s="1252">
        <v>-8260296.9400000004</v>
      </c>
      <c r="K536" s="1252">
        <v>-8536245.2100000009</v>
      </c>
      <c r="L536" s="1252">
        <v>-8104053.0499999998</v>
      </c>
      <c r="M536" s="1252">
        <v>-8130708.3600000003</v>
      </c>
      <c r="N536" s="1252">
        <v>-8167005.71</v>
      </c>
      <c r="O536" s="1252">
        <v>-8852943.4199999999</v>
      </c>
      <c r="P536" s="1252">
        <v>-8899748.0700000003</v>
      </c>
      <c r="Q536" s="1252">
        <v>-8945181.9100000001</v>
      </c>
      <c r="R536" s="1252">
        <v>-8990615.75</v>
      </c>
      <c r="S536" s="1252">
        <v>-8318919.9500000002</v>
      </c>
      <c r="T536" s="1252">
        <v>-8318919.9500000002</v>
      </c>
      <c r="U536" s="1251" t="s">
        <v>116</v>
      </c>
      <c r="V536" s="1251" t="s">
        <v>564</v>
      </c>
      <c r="W536" s="1251" t="s">
        <v>292</v>
      </c>
      <c r="X536" s="1251" t="s">
        <v>1515</v>
      </c>
      <c r="Y536" s="1251">
        <v>108</v>
      </c>
    </row>
    <row r="537" spans="1:25" ht="12">
      <c r="A537" s="1251">
        <v>2019</v>
      </c>
      <c r="B537" s="1251">
        <v>25</v>
      </c>
      <c r="C537" s="1251">
        <v>400</v>
      </c>
      <c r="D537" s="1251" t="s">
        <v>1718</v>
      </c>
      <c r="E537" s="1251">
        <v>108100</v>
      </c>
      <c r="F537" s="1251" t="s">
        <v>1531</v>
      </c>
      <c r="G537" s="1252">
        <v>0</v>
      </c>
      <c r="H537" s="1252">
        <v>0</v>
      </c>
      <c r="I537" s="1252">
        <v>0</v>
      </c>
      <c r="J537" s="1252">
        <v>0</v>
      </c>
      <c r="K537" s="1252">
        <v>0</v>
      </c>
      <c r="L537" s="1252">
        <v>0</v>
      </c>
      <c r="M537" s="1252">
        <v>0</v>
      </c>
      <c r="N537" s="1252">
        <v>0</v>
      </c>
      <c r="O537" s="1252">
        <v>0</v>
      </c>
      <c r="P537" s="1252">
        <v>0</v>
      </c>
      <c r="Q537" s="1252">
        <v>0</v>
      </c>
      <c r="R537" s="1252">
        <v>0</v>
      </c>
      <c r="S537" s="1252">
        <v>0</v>
      </c>
      <c r="T537" s="1252">
        <v>0</v>
      </c>
      <c r="U537" s="1251" t="s">
        <v>116</v>
      </c>
      <c r="V537" s="1251" t="s">
        <v>564</v>
      </c>
      <c r="W537" s="1251" t="s">
        <v>292</v>
      </c>
      <c r="X537" s="1251" t="s">
        <v>1515</v>
      </c>
      <c r="Y537" s="1251">
        <v>108</v>
      </c>
    </row>
    <row r="538" spans="1:25" ht="12">
      <c r="A538" s="1251">
        <v>2019</v>
      </c>
      <c r="B538" s="1251">
        <v>25</v>
      </c>
      <c r="C538" s="1251">
        <v>400</v>
      </c>
      <c r="D538" s="1251" t="s">
        <v>1718</v>
      </c>
      <c r="E538" s="1251">
        <v>110310</v>
      </c>
      <c r="F538" s="1251" t="s">
        <v>1533</v>
      </c>
      <c r="G538" s="1252">
        <v>223604.39999999999</v>
      </c>
      <c r="H538" s="1252">
        <v>227025.14999999999</v>
      </c>
      <c r="I538" s="1252">
        <v>230445.89999999999</v>
      </c>
      <c r="J538" s="1252">
        <v>233866.64999999999</v>
      </c>
      <c r="K538" s="1252">
        <v>471003.53999999998</v>
      </c>
      <c r="L538" s="1252">
        <v>0</v>
      </c>
      <c r="M538" s="1252">
        <v>0</v>
      </c>
      <c r="N538" s="1252">
        <v>0</v>
      </c>
      <c r="O538" s="1252">
        <v>0</v>
      </c>
      <c r="P538" s="1252">
        <v>0</v>
      </c>
      <c r="Q538" s="1252">
        <v>0</v>
      </c>
      <c r="R538" s="1252">
        <v>0</v>
      </c>
      <c r="S538" s="1252">
        <v>0</v>
      </c>
      <c r="T538" s="1252">
        <v>0</v>
      </c>
      <c r="U538" s="1251" t="s">
        <v>116</v>
      </c>
      <c r="V538" s="1251" t="s">
        <v>564</v>
      </c>
      <c r="W538" s="1251" t="s">
        <v>292</v>
      </c>
      <c r="X538" s="1251" t="s">
        <v>1515</v>
      </c>
      <c r="Y538" s="1251">
        <v>110</v>
      </c>
    </row>
    <row r="539" spans="1:25" ht="12">
      <c r="A539" s="1251">
        <v>2019</v>
      </c>
      <c r="B539" s="1251">
        <v>25</v>
      </c>
      <c r="C539" s="1251">
        <v>400</v>
      </c>
      <c r="D539" s="1251" t="s">
        <v>1718</v>
      </c>
      <c r="E539" s="1251">
        <v>114000</v>
      </c>
      <c r="F539" s="1251" t="s">
        <v>1534</v>
      </c>
      <c r="G539" s="1252">
        <v>825156</v>
      </c>
      <c r="H539" s="1252">
        <v>825156</v>
      </c>
      <c r="I539" s="1252">
        <v>825156</v>
      </c>
      <c r="J539" s="1252">
        <v>825156</v>
      </c>
      <c r="K539" s="1252">
        <v>825156</v>
      </c>
      <c r="L539" s="1252">
        <v>825156</v>
      </c>
      <c r="M539" s="1252">
        <v>825156</v>
      </c>
      <c r="N539" s="1252">
        <v>825156</v>
      </c>
      <c r="O539" s="1252">
        <v>825156</v>
      </c>
      <c r="P539" s="1252">
        <v>825156</v>
      </c>
      <c r="Q539" s="1252">
        <v>825156</v>
      </c>
      <c r="R539" s="1252">
        <v>825156</v>
      </c>
      <c r="S539" s="1252">
        <v>825156</v>
      </c>
      <c r="T539" s="1252">
        <v>825156</v>
      </c>
      <c r="U539" s="1251" t="s">
        <v>116</v>
      </c>
      <c r="V539" s="1251" t="s">
        <v>564</v>
      </c>
      <c r="W539" s="1251" t="s">
        <v>298</v>
      </c>
      <c r="X539" s="1251" t="s">
        <v>1515</v>
      </c>
      <c r="Y539" s="1251">
        <v>114</v>
      </c>
    </row>
    <row r="540" spans="1:25" ht="12">
      <c r="A540" s="1251">
        <v>2019</v>
      </c>
      <c r="B540" s="1251">
        <v>25</v>
      </c>
      <c r="C540" s="1251">
        <v>400</v>
      </c>
      <c r="D540" s="1251" t="s">
        <v>1718</v>
      </c>
      <c r="E540" s="1251">
        <v>115000</v>
      </c>
      <c r="F540" s="1251" t="s">
        <v>1535</v>
      </c>
      <c r="G540" s="1252">
        <v>-660122.08999999997</v>
      </c>
      <c r="H540" s="1252">
        <v>-664706.37</v>
      </c>
      <c r="I540" s="1252">
        <v>-669290.65000000002</v>
      </c>
      <c r="J540" s="1252">
        <v>-673874.92000000004</v>
      </c>
      <c r="K540" s="1252">
        <v>-678459.19999999995</v>
      </c>
      <c r="L540" s="1252">
        <v>-683043.47999999998</v>
      </c>
      <c r="M540" s="1252">
        <v>-687627.75</v>
      </c>
      <c r="N540" s="1252">
        <v>-692212.02000000002</v>
      </c>
      <c r="O540" s="1252">
        <v>-696796.30000000005</v>
      </c>
      <c r="P540" s="1252">
        <v>-701380.57999999996</v>
      </c>
      <c r="Q540" s="1252">
        <v>-705964.85999999999</v>
      </c>
      <c r="R540" s="1252">
        <v>-710549.13</v>
      </c>
      <c r="S540" s="1252">
        <v>-715133.40000000002</v>
      </c>
      <c r="T540" s="1252">
        <v>-715133.40000000002</v>
      </c>
      <c r="U540" s="1251" t="s">
        <v>116</v>
      </c>
      <c r="V540" s="1251" t="s">
        <v>564</v>
      </c>
      <c r="W540" s="1251" t="s">
        <v>298</v>
      </c>
      <c r="X540" s="1251" t="s">
        <v>1515</v>
      </c>
      <c r="Y540" s="1251">
        <v>115</v>
      </c>
    </row>
    <row r="541" spans="1:25" ht="12">
      <c r="A541" s="1251">
        <v>2019</v>
      </c>
      <c r="B541" s="1251">
        <v>25</v>
      </c>
      <c r="C541" s="1251">
        <v>400</v>
      </c>
      <c r="D541" s="1251" t="s">
        <v>1718</v>
      </c>
      <c r="E541" s="1251">
        <v>116000</v>
      </c>
      <c r="F541" s="1251" t="s">
        <v>1536</v>
      </c>
      <c r="G541" s="1252">
        <v>211105.19</v>
      </c>
      <c r="H541" s="1252">
        <v>211105.19</v>
      </c>
      <c r="I541" s="1252">
        <v>211105.19</v>
      </c>
      <c r="J541" s="1252">
        <v>211105.19</v>
      </c>
      <c r="K541" s="1252">
        <v>211105.19</v>
      </c>
      <c r="L541" s="1252">
        <v>211105.19</v>
      </c>
      <c r="M541" s="1252">
        <v>211105.19</v>
      </c>
      <c r="N541" s="1252">
        <v>211105.19</v>
      </c>
      <c r="O541" s="1252">
        <v>211105.19</v>
      </c>
      <c r="P541" s="1252">
        <v>211105.19</v>
      </c>
      <c r="Q541" s="1252">
        <v>211105.19</v>
      </c>
      <c r="R541" s="1252">
        <v>211105.19</v>
      </c>
      <c r="S541" s="1252">
        <v>211105.19</v>
      </c>
      <c r="T541" s="1252">
        <v>211105.19</v>
      </c>
      <c r="U541" s="1251" t="s">
        <v>116</v>
      </c>
      <c r="V541" s="1251" t="s">
        <v>1537</v>
      </c>
      <c r="W541" s="1251" t="s">
        <v>325</v>
      </c>
      <c r="X541" s="1251" t="s">
        <v>1515</v>
      </c>
      <c r="Y541" s="1251">
        <v>116</v>
      </c>
    </row>
    <row r="542" spans="1:25" ht="12">
      <c r="A542" s="1251">
        <v>2019</v>
      </c>
      <c r="B542" s="1251">
        <v>25</v>
      </c>
      <c r="C542" s="1251">
        <v>400</v>
      </c>
      <c r="D542" s="1251" t="s">
        <v>1718</v>
      </c>
      <c r="E542" s="1251">
        <v>131200</v>
      </c>
      <c r="F542" s="1251" t="s">
        <v>302</v>
      </c>
      <c r="G542" s="1252">
        <v>0</v>
      </c>
      <c r="H542" s="1252">
        <v>0</v>
      </c>
      <c r="I542" s="1252">
        <v>0</v>
      </c>
      <c r="J542" s="1252">
        <v>0</v>
      </c>
      <c r="K542" s="1252">
        <v>0</v>
      </c>
      <c r="L542" s="1252">
        <v>0</v>
      </c>
      <c r="M542" s="1252">
        <v>0</v>
      </c>
      <c r="N542" s="1252">
        <v>0</v>
      </c>
      <c r="O542" s="1252">
        <v>0</v>
      </c>
      <c r="P542" s="1252">
        <v>0</v>
      </c>
      <c r="Q542" s="1252">
        <v>0</v>
      </c>
      <c r="R542" s="1252">
        <v>0</v>
      </c>
      <c r="S542" s="1252">
        <v>0</v>
      </c>
      <c r="T542" s="1252">
        <v>0</v>
      </c>
      <c r="U542" s="1251" t="s">
        <v>116</v>
      </c>
      <c r="V542" s="1251" t="s">
        <v>1537</v>
      </c>
      <c r="W542" s="1251" t="s">
        <v>302</v>
      </c>
      <c r="X542" s="1251" t="s">
        <v>1515</v>
      </c>
      <c r="Y542" s="1251">
        <v>131</v>
      </c>
    </row>
    <row r="543" spans="1:25" ht="12">
      <c r="A543" s="1251">
        <v>2019</v>
      </c>
      <c r="B543" s="1251">
        <v>25</v>
      </c>
      <c r="C543" s="1251">
        <v>400</v>
      </c>
      <c r="D543" s="1251" t="s">
        <v>1718</v>
      </c>
      <c r="E543" s="1251">
        <v>132000</v>
      </c>
      <c r="F543" s="1251" t="s">
        <v>1538</v>
      </c>
      <c r="G543" s="1252">
        <v>0</v>
      </c>
      <c r="H543" s="1252">
        <v>0</v>
      </c>
      <c r="I543" s="1252">
        <v>0</v>
      </c>
      <c r="J543" s="1252">
        <v>0</v>
      </c>
      <c r="K543" s="1252">
        <v>0</v>
      </c>
      <c r="L543" s="1252">
        <v>0</v>
      </c>
      <c r="M543" s="1252">
        <v>0</v>
      </c>
      <c r="N543" s="1252">
        <v>0</v>
      </c>
      <c r="O543" s="1252">
        <v>0</v>
      </c>
      <c r="P543" s="1252">
        <v>0</v>
      </c>
      <c r="Q543" s="1252">
        <v>0</v>
      </c>
      <c r="R543" s="1252">
        <v>0</v>
      </c>
      <c r="S543" s="1252">
        <v>0</v>
      </c>
      <c r="T543" s="1252">
        <v>0</v>
      </c>
      <c r="U543" s="1251" t="s">
        <v>116</v>
      </c>
      <c r="V543" s="1251" t="s">
        <v>1537</v>
      </c>
      <c r="W543" s="1251" t="s">
        <v>302</v>
      </c>
      <c r="X543" s="1251" t="s">
        <v>1515</v>
      </c>
      <c r="Y543" s="1251">
        <v>132</v>
      </c>
    </row>
    <row r="544" spans="1:25" ht="12">
      <c r="A544" s="1251">
        <v>2019</v>
      </c>
      <c r="B544" s="1251">
        <v>25</v>
      </c>
      <c r="C544" s="1251">
        <v>400</v>
      </c>
      <c r="D544" s="1251" t="s">
        <v>1718</v>
      </c>
      <c r="E544" s="1251">
        <v>132020</v>
      </c>
      <c r="F544" s="1251" t="s">
        <v>1539</v>
      </c>
      <c r="G544" s="1252">
        <v>21030.150000000001</v>
      </c>
      <c r="H544" s="1252">
        <v>21030.150000000001</v>
      </c>
      <c r="I544" s="1252">
        <v>21030.150000000001</v>
      </c>
      <c r="J544" s="1252">
        <v>20346.810000000001</v>
      </c>
      <c r="K544" s="1252">
        <v>20346.810000000001</v>
      </c>
      <c r="L544" s="1252">
        <v>20346.810000000001</v>
      </c>
      <c r="M544" s="1252">
        <v>20346.810000000001</v>
      </c>
      <c r="N544" s="1252">
        <v>19909.310000000001</v>
      </c>
      <c r="O544" s="1252">
        <v>19909.310000000001</v>
      </c>
      <c r="P544" s="1252">
        <v>19909.310000000001</v>
      </c>
      <c r="Q544" s="1252">
        <v>19709.310000000001</v>
      </c>
      <c r="R544" s="1252">
        <v>19709.310000000001</v>
      </c>
      <c r="S544" s="1252">
        <v>19709.310000000001</v>
      </c>
      <c r="T544" s="1252">
        <v>19709.310000000001</v>
      </c>
      <c r="U544" s="1251" t="s">
        <v>116</v>
      </c>
      <c r="V544" s="1251" t="s">
        <v>1537</v>
      </c>
      <c r="W544" s="1251" t="s">
        <v>302</v>
      </c>
      <c r="X544" s="1251" t="s">
        <v>1515</v>
      </c>
      <c r="Y544" s="1251">
        <v>132</v>
      </c>
    </row>
    <row r="545" spans="1:25" ht="12">
      <c r="A545" s="1251">
        <v>2019</v>
      </c>
      <c r="B545" s="1251">
        <v>25</v>
      </c>
      <c r="C545" s="1251">
        <v>400</v>
      </c>
      <c r="D545" s="1251" t="s">
        <v>1718</v>
      </c>
      <c r="E545" s="1251">
        <v>134000</v>
      </c>
      <c r="F545" s="1251" t="s">
        <v>1540</v>
      </c>
      <c r="G545" s="1252">
        <v>0</v>
      </c>
      <c r="H545" s="1252">
        <v>0</v>
      </c>
      <c r="I545" s="1252">
        <v>0</v>
      </c>
      <c r="J545" s="1252">
        <v>0</v>
      </c>
      <c r="K545" s="1252">
        <v>0</v>
      </c>
      <c r="L545" s="1252">
        <v>0</v>
      </c>
      <c r="M545" s="1252">
        <v>0</v>
      </c>
      <c r="N545" s="1252">
        <v>0</v>
      </c>
      <c r="O545" s="1252">
        <v>0</v>
      </c>
      <c r="P545" s="1252">
        <v>0</v>
      </c>
      <c r="Q545" s="1252">
        <v>0</v>
      </c>
      <c r="R545" s="1252">
        <v>0</v>
      </c>
      <c r="S545" s="1252">
        <v>0</v>
      </c>
      <c r="T545" s="1252">
        <v>0</v>
      </c>
      <c r="U545" s="1251" t="s">
        <v>116</v>
      </c>
      <c r="V545" s="1251" t="s">
        <v>1537</v>
      </c>
      <c r="W545" s="1251" t="s">
        <v>302</v>
      </c>
      <c r="X545" s="1251" t="s">
        <v>1515</v>
      </c>
      <c r="Y545" s="1251">
        <v>134</v>
      </c>
    </row>
    <row r="546" spans="1:25" ht="12">
      <c r="A546" s="1251">
        <v>2019</v>
      </c>
      <c r="B546" s="1251">
        <v>25</v>
      </c>
      <c r="C546" s="1251">
        <v>400</v>
      </c>
      <c r="D546" s="1251" t="s">
        <v>1718</v>
      </c>
      <c r="E546" s="1251">
        <v>141000</v>
      </c>
      <c r="F546" s="1251" t="s">
        <v>1541</v>
      </c>
      <c r="G546" s="1252">
        <v>204808.5</v>
      </c>
      <c r="H546" s="1252">
        <v>172681.62</v>
      </c>
      <c r="I546" s="1252">
        <v>173031.41</v>
      </c>
      <c r="J546" s="1252">
        <v>171212.73000000001</v>
      </c>
      <c r="K546" s="1252">
        <v>175289.67000000001</v>
      </c>
      <c r="L546" s="1252">
        <v>156175.73000000001</v>
      </c>
      <c r="M546" s="1252">
        <v>221880.67999999999</v>
      </c>
      <c r="N546" s="1252">
        <v>241297.26999999999</v>
      </c>
      <c r="O546" s="1252">
        <v>237526.57000000001</v>
      </c>
      <c r="P546" s="1252">
        <v>262780.72999999998</v>
      </c>
      <c r="Q546" s="1252">
        <v>235187.89999999999</v>
      </c>
      <c r="R546" s="1252">
        <v>245163.26000000001</v>
      </c>
      <c r="S546" s="1252">
        <v>223705.01999999999</v>
      </c>
      <c r="T546" s="1252">
        <v>223705.01999999999</v>
      </c>
      <c r="U546" s="1251" t="s">
        <v>116</v>
      </c>
      <c r="V546" s="1251" t="s">
        <v>1537</v>
      </c>
      <c r="W546" s="1251" t="s">
        <v>308</v>
      </c>
      <c r="X546" s="1251" t="s">
        <v>1515</v>
      </c>
      <c r="Y546" s="1251">
        <v>141</v>
      </c>
    </row>
    <row r="547" spans="1:25" ht="12">
      <c r="A547" s="1251">
        <v>2019</v>
      </c>
      <c r="B547" s="1251">
        <v>25</v>
      </c>
      <c r="C547" s="1251">
        <v>400</v>
      </c>
      <c r="D547" s="1251" t="s">
        <v>1718</v>
      </c>
      <c r="E547" s="1251">
        <v>141050</v>
      </c>
      <c r="F547" s="1251" t="s">
        <v>1542</v>
      </c>
      <c r="G547" s="1252">
        <v>-556.39999999999998</v>
      </c>
      <c r="H547" s="1252">
        <v>-690.26999999999998</v>
      </c>
      <c r="I547" s="1252">
        <v>-357.43000000000001</v>
      </c>
      <c r="J547" s="1252">
        <v>-384.43000000000001</v>
      </c>
      <c r="K547" s="1252">
        <v>-209.00999999999999</v>
      </c>
      <c r="L547" s="1252">
        <v>-127.3</v>
      </c>
      <c r="M547" s="1252">
        <v>-127.13</v>
      </c>
      <c r="N547" s="1252">
        <v>-246.81</v>
      </c>
      <c r="O547" s="1252">
        <v>-261.38</v>
      </c>
      <c r="P547" s="1252">
        <v>-285.82999999999998</v>
      </c>
      <c r="Q547" s="1252">
        <v>-279.13</v>
      </c>
      <c r="R547" s="1252">
        <v>-374.74000000000001</v>
      </c>
      <c r="S547" s="1252">
        <v>-425.37</v>
      </c>
      <c r="T547" s="1252">
        <v>-425.37</v>
      </c>
      <c r="U547" s="1251" t="s">
        <v>116</v>
      </c>
      <c r="V547" s="1251" t="s">
        <v>1537</v>
      </c>
      <c r="W547" s="1251" t="s">
        <v>308</v>
      </c>
      <c r="X547" s="1251" t="s">
        <v>1515</v>
      </c>
      <c r="Y547" s="1251">
        <v>141</v>
      </c>
    </row>
    <row r="548" spans="1:25" ht="12">
      <c r="A548" s="1251">
        <v>2019</v>
      </c>
      <c r="B548" s="1251">
        <v>25</v>
      </c>
      <c r="C548" s="1251">
        <v>400</v>
      </c>
      <c r="D548" s="1251" t="s">
        <v>1718</v>
      </c>
      <c r="E548" s="1251">
        <v>141100</v>
      </c>
      <c r="F548" s="1251" t="s">
        <v>1543</v>
      </c>
      <c r="G548" s="1252">
        <v>0</v>
      </c>
      <c r="H548" s="1252">
        <v>0</v>
      </c>
      <c r="I548" s="1252">
        <v>0</v>
      </c>
      <c r="J548" s="1252">
        <v>0</v>
      </c>
      <c r="K548" s="1252">
        <v>0</v>
      </c>
      <c r="L548" s="1252">
        <v>0</v>
      </c>
      <c r="M548" s="1252">
        <v>0</v>
      </c>
      <c r="N548" s="1252">
        <v>0</v>
      </c>
      <c r="O548" s="1252">
        <v>0</v>
      </c>
      <c r="P548" s="1252">
        <v>0</v>
      </c>
      <c r="Q548" s="1252">
        <v>0</v>
      </c>
      <c r="R548" s="1252">
        <v>0</v>
      </c>
      <c r="S548" s="1252">
        <v>0</v>
      </c>
      <c r="T548" s="1252">
        <v>0</v>
      </c>
      <c r="U548" s="1251" t="s">
        <v>116</v>
      </c>
      <c r="V548" s="1251" t="s">
        <v>1537</v>
      </c>
      <c r="W548" s="1251" t="s">
        <v>308</v>
      </c>
      <c r="X548" s="1251" t="s">
        <v>1515</v>
      </c>
      <c r="Y548" s="1251">
        <v>141</v>
      </c>
    </row>
    <row r="549" spans="1:25" ht="12">
      <c r="A549" s="1251">
        <v>2019</v>
      </c>
      <c r="B549" s="1251">
        <v>25</v>
      </c>
      <c r="C549" s="1251">
        <v>400</v>
      </c>
      <c r="D549" s="1251" t="s">
        <v>1718</v>
      </c>
      <c r="E549" s="1251">
        <v>142000</v>
      </c>
      <c r="F549" s="1251" t="s">
        <v>1544</v>
      </c>
      <c r="G549" s="1252">
        <v>450</v>
      </c>
      <c r="H549" s="1252">
        <v>450</v>
      </c>
      <c r="I549" s="1252">
        <v>450</v>
      </c>
      <c r="J549" s="1252">
        <v>0</v>
      </c>
      <c r="K549" s="1252">
        <v>0</v>
      </c>
      <c r="L549" s="1252">
        <v>0</v>
      </c>
      <c r="M549" s="1252">
        <v>0</v>
      </c>
      <c r="N549" s="1252">
        <v>0</v>
      </c>
      <c r="O549" s="1252">
        <v>0</v>
      </c>
      <c r="P549" s="1252">
        <v>0</v>
      </c>
      <c r="Q549" s="1252">
        <v>0</v>
      </c>
      <c r="R549" s="1252">
        <v>0</v>
      </c>
      <c r="S549" s="1252">
        <v>0</v>
      </c>
      <c r="T549" s="1252">
        <v>0</v>
      </c>
      <c r="U549" s="1251" t="s">
        <v>116</v>
      </c>
      <c r="V549" s="1251" t="s">
        <v>1537</v>
      </c>
      <c r="W549" s="1251" t="s">
        <v>308</v>
      </c>
      <c r="X549" s="1251" t="s">
        <v>1515</v>
      </c>
      <c r="Y549" s="1251">
        <v>142</v>
      </c>
    </row>
    <row r="550" spans="1:25" ht="12">
      <c r="A550" s="1251">
        <v>2019</v>
      </c>
      <c r="B550" s="1251">
        <v>25</v>
      </c>
      <c r="C550" s="1251">
        <v>400</v>
      </c>
      <c r="D550" s="1251" t="s">
        <v>1718</v>
      </c>
      <c r="E550" s="1251">
        <v>143000</v>
      </c>
      <c r="F550" s="1251" t="s">
        <v>1546</v>
      </c>
      <c r="G550" s="1252">
        <v>-4579.25</v>
      </c>
      <c r="H550" s="1252">
        <v>-4579.25</v>
      </c>
      <c r="I550" s="1252">
        <v>-4579.25</v>
      </c>
      <c r="J550" s="1252">
        <v>-4579.25</v>
      </c>
      <c r="K550" s="1252">
        <v>-4579.25</v>
      </c>
      <c r="L550" s="1252">
        <v>-4579.25</v>
      </c>
      <c r="M550" s="1252">
        <v>-4579.25</v>
      </c>
      <c r="N550" s="1252">
        <v>-4579.25</v>
      </c>
      <c r="O550" s="1252">
        <v>-4579.25</v>
      </c>
      <c r="P550" s="1252">
        <v>-4579.25</v>
      </c>
      <c r="Q550" s="1252">
        <v>-4579.25</v>
      </c>
      <c r="R550" s="1252">
        <v>-4579.25</v>
      </c>
      <c r="S550" s="1252">
        <v>-4579.25</v>
      </c>
      <c r="T550" s="1252">
        <v>-4579.25</v>
      </c>
      <c r="U550" s="1251" t="s">
        <v>116</v>
      </c>
      <c r="V550" s="1251" t="s">
        <v>1537</v>
      </c>
      <c r="W550" s="1251" t="s">
        <v>308</v>
      </c>
      <c r="X550" s="1251" t="s">
        <v>1515</v>
      </c>
      <c r="Y550" s="1251">
        <v>143</v>
      </c>
    </row>
    <row r="551" spans="1:25" ht="12">
      <c r="A551" s="1251">
        <v>2019</v>
      </c>
      <c r="B551" s="1251">
        <v>25</v>
      </c>
      <c r="C551" s="1251">
        <v>400</v>
      </c>
      <c r="D551" s="1251" t="s">
        <v>1718</v>
      </c>
      <c r="E551" s="1251">
        <v>151000</v>
      </c>
      <c r="F551" s="1251" t="s">
        <v>1547</v>
      </c>
      <c r="G551" s="1252">
        <v>0</v>
      </c>
      <c r="H551" s="1252">
        <v>0</v>
      </c>
      <c r="I551" s="1252">
        <v>0</v>
      </c>
      <c r="J551" s="1252">
        <v>0</v>
      </c>
      <c r="K551" s="1252">
        <v>0</v>
      </c>
      <c r="L551" s="1252">
        <v>0</v>
      </c>
      <c r="M551" s="1252">
        <v>0</v>
      </c>
      <c r="N551" s="1252">
        <v>0</v>
      </c>
      <c r="O551" s="1252">
        <v>0</v>
      </c>
      <c r="P551" s="1252">
        <v>0</v>
      </c>
      <c r="Q551" s="1252">
        <v>0</v>
      </c>
      <c r="R551" s="1252">
        <v>0</v>
      </c>
      <c r="S551" s="1252">
        <v>0</v>
      </c>
      <c r="T551" s="1252">
        <v>0</v>
      </c>
      <c r="U551" s="1251" t="s">
        <v>116</v>
      </c>
      <c r="V551" s="1251" t="s">
        <v>564</v>
      </c>
      <c r="W551" s="1251" t="s">
        <v>312</v>
      </c>
      <c r="X551" s="1251" t="s">
        <v>1515</v>
      </c>
      <c r="Y551" s="1251">
        <v>151</v>
      </c>
    </row>
    <row r="552" spans="1:25" ht="12">
      <c r="A552" s="1251">
        <v>2019</v>
      </c>
      <c r="B552" s="1251">
        <v>25</v>
      </c>
      <c r="C552" s="1251">
        <v>400</v>
      </c>
      <c r="D552" s="1251" t="s">
        <v>1718</v>
      </c>
      <c r="E552" s="1251">
        <v>162000</v>
      </c>
      <c r="F552" s="1251" t="s">
        <v>1549</v>
      </c>
      <c r="G552" s="1252">
        <v>0</v>
      </c>
      <c r="H552" s="1252">
        <v>0</v>
      </c>
      <c r="I552" s="1252">
        <v>0</v>
      </c>
      <c r="J552" s="1252">
        <v>0</v>
      </c>
      <c r="K552" s="1252">
        <v>0</v>
      </c>
      <c r="L552" s="1252">
        <v>0</v>
      </c>
      <c r="M552" s="1252">
        <v>0</v>
      </c>
      <c r="N552" s="1252">
        <v>0</v>
      </c>
      <c r="O552" s="1252">
        <v>0</v>
      </c>
      <c r="P552" s="1252">
        <v>114</v>
      </c>
      <c r="Q552" s="1252">
        <v>114</v>
      </c>
      <c r="R552" s="1252">
        <v>114</v>
      </c>
      <c r="S552" s="1252">
        <v>114</v>
      </c>
      <c r="T552" s="1252">
        <v>114</v>
      </c>
      <c r="U552" s="1251" t="s">
        <v>116</v>
      </c>
      <c r="V552" s="1251" t="s">
        <v>1537</v>
      </c>
      <c r="W552" s="1251" t="s">
        <v>314</v>
      </c>
      <c r="X552" s="1251" t="s">
        <v>1515</v>
      </c>
      <c r="Y552" s="1251">
        <v>162</v>
      </c>
    </row>
    <row r="553" spans="1:25" ht="12">
      <c r="A553" s="1251">
        <v>2019</v>
      </c>
      <c r="B553" s="1251">
        <v>25</v>
      </c>
      <c r="C553" s="1251">
        <v>400</v>
      </c>
      <c r="D553" s="1251" t="s">
        <v>1718</v>
      </c>
      <c r="E553" s="1251">
        <v>162040</v>
      </c>
      <c r="F553" s="1251" t="s">
        <v>1551</v>
      </c>
      <c r="G553" s="1252">
        <v>1580</v>
      </c>
      <c r="H553" s="1252">
        <v>1448.3299999999999</v>
      </c>
      <c r="I553" s="1252">
        <v>1316.6600000000001</v>
      </c>
      <c r="J553" s="1252">
        <v>1184.99</v>
      </c>
      <c r="K553" s="1252">
        <v>1053.3099999999999</v>
      </c>
      <c r="L553" s="1252">
        <v>921.63999999999999</v>
      </c>
      <c r="M553" s="1252">
        <v>789.97000000000003</v>
      </c>
      <c r="N553" s="1252">
        <v>2238.3000000000002</v>
      </c>
      <c r="O553" s="1252">
        <v>2106.6399999999999</v>
      </c>
      <c r="P553" s="1252">
        <v>1974.98</v>
      </c>
      <c r="Q553" s="1252">
        <v>1843.3199999999999</v>
      </c>
      <c r="R553" s="1252">
        <v>1711.6600000000001</v>
      </c>
      <c r="S553" s="1252">
        <v>790</v>
      </c>
      <c r="T553" s="1252">
        <v>790</v>
      </c>
      <c r="U553" s="1251" t="s">
        <v>116</v>
      </c>
      <c r="V553" s="1251" t="s">
        <v>564</v>
      </c>
      <c r="W553" s="1251" t="s">
        <v>314</v>
      </c>
      <c r="X553" s="1251" t="s">
        <v>1515</v>
      </c>
      <c r="Y553" s="1251">
        <v>162</v>
      </c>
    </row>
    <row r="554" spans="1:25" ht="12">
      <c r="A554" s="1251">
        <v>2019</v>
      </c>
      <c r="B554" s="1251">
        <v>25</v>
      </c>
      <c r="C554" s="1251">
        <v>400</v>
      </c>
      <c r="D554" s="1251" t="s">
        <v>1718</v>
      </c>
      <c r="E554" s="1251">
        <v>162070</v>
      </c>
      <c r="F554" s="1251" t="s">
        <v>1552</v>
      </c>
      <c r="G554" s="1252">
        <v>0</v>
      </c>
      <c r="H554" s="1252">
        <v>6632.0799999999999</v>
      </c>
      <c r="I554" s="1252">
        <v>6029.1599999999999</v>
      </c>
      <c r="J554" s="1252">
        <v>5426.2399999999998</v>
      </c>
      <c r="K554" s="1252">
        <v>4823.3199999999997</v>
      </c>
      <c r="L554" s="1252">
        <v>4220.3999999999996</v>
      </c>
      <c r="M554" s="1252">
        <v>3617.48</v>
      </c>
      <c r="N554" s="1252">
        <v>3014.5599999999999</v>
      </c>
      <c r="O554" s="1252">
        <v>2411.6500000000001</v>
      </c>
      <c r="P554" s="1252">
        <v>1808.73</v>
      </c>
      <c r="Q554" s="1252">
        <v>1205.8099999999999</v>
      </c>
      <c r="R554" s="1252">
        <v>602.88999999999999</v>
      </c>
      <c r="S554" s="1252">
        <v>0</v>
      </c>
      <c r="T554" s="1252">
        <v>0</v>
      </c>
      <c r="U554" s="1251" t="s">
        <v>116</v>
      </c>
      <c r="V554" s="1251" t="s">
        <v>564</v>
      </c>
      <c r="W554" s="1251" t="s">
        <v>314</v>
      </c>
      <c r="X554" s="1251" t="s">
        <v>1515</v>
      </c>
      <c r="Y554" s="1251">
        <v>162</v>
      </c>
    </row>
    <row r="555" spans="1:25" ht="12">
      <c r="A555" s="1251">
        <v>2019</v>
      </c>
      <c r="B555" s="1251">
        <v>25</v>
      </c>
      <c r="C555" s="1251">
        <v>400</v>
      </c>
      <c r="D555" s="1251" t="s">
        <v>1718</v>
      </c>
      <c r="E555" s="1251">
        <v>162080</v>
      </c>
      <c r="F555" s="1251" t="s">
        <v>1553</v>
      </c>
      <c r="G555" s="1252">
        <v>0</v>
      </c>
      <c r="H555" s="1252">
        <v>0</v>
      </c>
      <c r="I555" s="1252">
        <v>0</v>
      </c>
      <c r="J555" s="1252">
        <v>0</v>
      </c>
      <c r="K555" s="1252">
        <v>0</v>
      </c>
      <c r="L555" s="1252">
        <v>0</v>
      </c>
      <c r="M555" s="1252">
        <v>0</v>
      </c>
      <c r="N555" s="1252">
        <v>0</v>
      </c>
      <c r="O555" s="1252">
        <v>0</v>
      </c>
      <c r="P555" s="1252">
        <v>0</v>
      </c>
      <c r="Q555" s="1252">
        <v>0</v>
      </c>
      <c r="R555" s="1252">
        <v>0</v>
      </c>
      <c r="S555" s="1252">
        <v>0</v>
      </c>
      <c r="T555" s="1252">
        <v>0</v>
      </c>
      <c r="U555" s="1251" t="s">
        <v>116</v>
      </c>
      <c r="V555" s="1251" t="s">
        <v>564</v>
      </c>
      <c r="W555" s="1251" t="s">
        <v>314</v>
      </c>
      <c r="X555" s="1251" t="s">
        <v>1515</v>
      </c>
      <c r="Y555" s="1251">
        <v>162</v>
      </c>
    </row>
    <row r="556" spans="1:25" ht="12">
      <c r="A556" s="1251">
        <v>2019</v>
      </c>
      <c r="B556" s="1251">
        <v>25</v>
      </c>
      <c r="C556" s="1251">
        <v>400</v>
      </c>
      <c r="D556" s="1251" t="s">
        <v>1718</v>
      </c>
      <c r="E556" s="1251">
        <v>162180</v>
      </c>
      <c r="F556" s="1251" t="s">
        <v>1556</v>
      </c>
      <c r="G556" s="1252">
        <v>0</v>
      </c>
      <c r="H556" s="1252">
        <v>0</v>
      </c>
      <c r="I556" s="1252">
        <v>0</v>
      </c>
      <c r="J556" s="1252">
        <v>0</v>
      </c>
      <c r="K556" s="1252">
        <v>0</v>
      </c>
      <c r="L556" s="1252">
        <v>0</v>
      </c>
      <c r="M556" s="1252">
        <v>0</v>
      </c>
      <c r="N556" s="1252">
        <v>0</v>
      </c>
      <c r="O556" s="1252">
        <v>0</v>
      </c>
      <c r="P556" s="1252">
        <v>0</v>
      </c>
      <c r="Q556" s="1252">
        <v>0</v>
      </c>
      <c r="R556" s="1252">
        <v>0</v>
      </c>
      <c r="S556" s="1252">
        <v>0</v>
      </c>
      <c r="T556" s="1252">
        <v>0</v>
      </c>
      <c r="U556" s="1251" t="s">
        <v>116</v>
      </c>
      <c r="V556" s="1251" t="s">
        <v>564</v>
      </c>
      <c r="W556" s="1251" t="s">
        <v>314</v>
      </c>
      <c r="X556" s="1251" t="s">
        <v>1515</v>
      </c>
      <c r="Y556" s="1251">
        <v>162</v>
      </c>
    </row>
    <row r="557" spans="1:25" ht="12">
      <c r="A557" s="1251">
        <v>2019</v>
      </c>
      <c r="B557" s="1251">
        <v>25</v>
      </c>
      <c r="C557" s="1251">
        <v>400</v>
      </c>
      <c r="D557" s="1251" t="s">
        <v>1718</v>
      </c>
      <c r="E557" s="1251">
        <v>173000</v>
      </c>
      <c r="F557" s="1251" t="s">
        <v>1557</v>
      </c>
      <c r="G557" s="1252">
        <v>118772.28999999999</v>
      </c>
      <c r="H557" s="1252">
        <v>123364.57000000001</v>
      </c>
      <c r="I557" s="1252">
        <v>124108.53999999999</v>
      </c>
      <c r="J557" s="1252">
        <v>134567.92999999999</v>
      </c>
      <c r="K557" s="1252">
        <v>125572.78999999999</v>
      </c>
      <c r="L557" s="1252">
        <v>136374.19</v>
      </c>
      <c r="M557" s="1252">
        <v>166389.76000000001</v>
      </c>
      <c r="N557" s="1252">
        <v>184252.57999999999</v>
      </c>
      <c r="O557" s="1252">
        <v>223313.67000000001</v>
      </c>
      <c r="P557" s="1252">
        <v>174436.64999999999</v>
      </c>
      <c r="Q557" s="1252">
        <v>180920.42000000001</v>
      </c>
      <c r="R557" s="1252">
        <v>136310.07000000001</v>
      </c>
      <c r="S557" s="1252">
        <v>152807.39999999999</v>
      </c>
      <c r="T557" s="1252">
        <v>152807.39999999999</v>
      </c>
      <c r="U557" s="1251" t="s">
        <v>116</v>
      </c>
      <c r="V557" s="1251" t="s">
        <v>1537</v>
      </c>
      <c r="W557" s="1251" t="s">
        <v>310</v>
      </c>
      <c r="X557" s="1251" t="s">
        <v>1515</v>
      </c>
      <c r="Y557" s="1251">
        <v>173</v>
      </c>
    </row>
    <row r="558" spans="1:25" ht="12">
      <c r="A558" s="1251">
        <v>2019</v>
      </c>
      <c r="B558" s="1251">
        <v>25</v>
      </c>
      <c r="C558" s="1251">
        <v>400</v>
      </c>
      <c r="D558" s="1251" t="s">
        <v>1718</v>
      </c>
      <c r="E558" s="1251">
        <v>183020</v>
      </c>
      <c r="F558" s="1251" t="s">
        <v>1560</v>
      </c>
      <c r="G558" s="1252">
        <v>0</v>
      </c>
      <c r="H558" s="1252">
        <v>0</v>
      </c>
      <c r="I558" s="1252">
        <v>0</v>
      </c>
      <c r="J558" s="1252">
        <v>0</v>
      </c>
      <c r="K558" s="1252">
        <v>0</v>
      </c>
      <c r="L558" s="1252">
        <v>0</v>
      </c>
      <c r="M558" s="1252">
        <v>0</v>
      </c>
      <c r="N558" s="1252">
        <v>0</v>
      </c>
      <c r="O558" s="1252">
        <v>0</v>
      </c>
      <c r="P558" s="1252">
        <v>0</v>
      </c>
      <c r="Q558" s="1252">
        <v>0</v>
      </c>
      <c r="R558" s="1252">
        <v>0</v>
      </c>
      <c r="S558" s="1252">
        <v>0</v>
      </c>
      <c r="T558" s="1252">
        <v>0</v>
      </c>
      <c r="U558" s="1251" t="s">
        <v>116</v>
      </c>
      <c r="V558" s="1251" t="s">
        <v>1537</v>
      </c>
      <c r="W558" s="1251" t="s">
        <v>324</v>
      </c>
      <c r="X558" s="1251" t="s">
        <v>1515</v>
      </c>
      <c r="Y558" s="1251">
        <v>183</v>
      </c>
    </row>
    <row r="559" spans="1:25" ht="12">
      <c r="A559" s="1251">
        <v>2019</v>
      </c>
      <c r="B559" s="1251">
        <v>25</v>
      </c>
      <c r="C559" s="1251">
        <v>400</v>
      </c>
      <c r="D559" s="1251" t="s">
        <v>1718</v>
      </c>
      <c r="E559" s="1251">
        <v>184010</v>
      </c>
      <c r="F559" s="1251" t="s">
        <v>1561</v>
      </c>
      <c r="G559" s="1252">
        <v>719.85000000000002</v>
      </c>
      <c r="H559" s="1252">
        <v>745.30999999999995</v>
      </c>
      <c r="I559" s="1252">
        <v>749.17999999999995</v>
      </c>
      <c r="J559" s="1252">
        <v>756.90999999999997</v>
      </c>
      <c r="K559" s="1252">
        <v>756.90999999999997</v>
      </c>
      <c r="L559" s="1252">
        <v>759.54999999999995</v>
      </c>
      <c r="M559" s="1252">
        <v>759.54999999999995</v>
      </c>
      <c r="N559" s="1252">
        <v>759.54999999999995</v>
      </c>
      <c r="O559" s="1252">
        <v>762.24000000000001</v>
      </c>
      <c r="P559" s="1252">
        <v>762.24000000000001</v>
      </c>
      <c r="Q559" s="1252">
        <v>767.63</v>
      </c>
      <c r="R559" s="1252">
        <v>778.40999999999997</v>
      </c>
      <c r="S559" s="1252">
        <v>783.79999999999995</v>
      </c>
      <c r="T559" s="1252">
        <v>783.79999999999995</v>
      </c>
      <c r="U559" s="1251" t="s">
        <v>116</v>
      </c>
      <c r="V559" s="1251" t="s">
        <v>1537</v>
      </c>
      <c r="W559" s="1251" t="s">
        <v>316</v>
      </c>
      <c r="X559" s="1251" t="s">
        <v>1515</v>
      </c>
      <c r="Y559" s="1251">
        <v>184</v>
      </c>
    </row>
    <row r="560" spans="1:25" ht="12">
      <c r="A560" s="1251">
        <v>2019</v>
      </c>
      <c r="B560" s="1251">
        <v>25</v>
      </c>
      <c r="C560" s="1251">
        <v>400</v>
      </c>
      <c r="D560" s="1251" t="s">
        <v>1718</v>
      </c>
      <c r="E560" s="1251">
        <v>184019</v>
      </c>
      <c r="F560" s="1251" t="s">
        <v>1562</v>
      </c>
      <c r="G560" s="1252">
        <v>20.440000000000001</v>
      </c>
      <c r="H560" s="1252">
        <v>20.440000000000001</v>
      </c>
      <c r="I560" s="1252">
        <v>20.440000000000001</v>
      </c>
      <c r="J560" s="1252">
        <v>20.440000000000001</v>
      </c>
      <c r="K560" s="1252">
        <v>20.440000000000001</v>
      </c>
      <c r="L560" s="1252">
        <v>20.440000000000001</v>
      </c>
      <c r="M560" s="1252">
        <v>21.579999999999998</v>
      </c>
      <c r="N560" s="1252">
        <v>22.719999999999999</v>
      </c>
      <c r="O560" s="1252">
        <v>28.379999999999999</v>
      </c>
      <c r="P560" s="1252">
        <v>28.379999999999999</v>
      </c>
      <c r="Q560" s="1252">
        <v>28.379999999999999</v>
      </c>
      <c r="R560" s="1252">
        <v>29.899999999999999</v>
      </c>
      <c r="S560" s="1252">
        <v>31.039999999999999</v>
      </c>
      <c r="T560" s="1252">
        <v>31.039999999999999</v>
      </c>
      <c r="U560" s="1251" t="s">
        <v>116</v>
      </c>
      <c r="V560" s="1251" t="s">
        <v>1537</v>
      </c>
      <c r="W560" s="1251" t="s">
        <v>316</v>
      </c>
      <c r="X560" s="1251" t="s">
        <v>1515</v>
      </c>
      <c r="Y560" s="1251">
        <v>184</v>
      </c>
    </row>
    <row r="561" spans="1:25" ht="12">
      <c r="A561" s="1251">
        <v>2019</v>
      </c>
      <c r="B561" s="1251">
        <v>25</v>
      </c>
      <c r="C561" s="1251">
        <v>400</v>
      </c>
      <c r="D561" s="1251" t="s">
        <v>1718</v>
      </c>
      <c r="E561" s="1251">
        <v>184020</v>
      </c>
      <c r="F561" s="1251" t="s">
        <v>1563</v>
      </c>
      <c r="G561" s="1252">
        <v>427527.21000000002</v>
      </c>
      <c r="H561" s="1252">
        <v>427552.21000000002</v>
      </c>
      <c r="I561" s="1252">
        <v>428053.69</v>
      </c>
      <c r="J561" s="1252">
        <v>429356.29999999999</v>
      </c>
      <c r="K561" s="1252">
        <v>436535.06</v>
      </c>
      <c r="L561" s="1252">
        <v>436562.13</v>
      </c>
      <c r="M561" s="1252">
        <v>436881.03000000003</v>
      </c>
      <c r="N561" s="1252">
        <v>437366.90999999997</v>
      </c>
      <c r="O561" s="1252">
        <v>437846.29999999999</v>
      </c>
      <c r="P561" s="1252">
        <v>438684.15000000002</v>
      </c>
      <c r="Q561" s="1252">
        <v>439062.82000000001</v>
      </c>
      <c r="R561" s="1252">
        <v>437778.09999999998</v>
      </c>
      <c r="S561" s="1252">
        <v>437963.53000000003</v>
      </c>
      <c r="T561" s="1252">
        <v>437963.53000000003</v>
      </c>
      <c r="U561" s="1251" t="s">
        <v>116</v>
      </c>
      <c r="V561" s="1251" t="s">
        <v>1537</v>
      </c>
      <c r="W561" s="1251" t="s">
        <v>316</v>
      </c>
      <c r="X561" s="1251" t="s">
        <v>1515</v>
      </c>
      <c r="Y561" s="1251">
        <v>184</v>
      </c>
    </row>
    <row r="562" spans="1:25" ht="12">
      <c r="A562" s="1251">
        <v>2019</v>
      </c>
      <c r="B562" s="1251">
        <v>25</v>
      </c>
      <c r="C562" s="1251">
        <v>400</v>
      </c>
      <c r="D562" s="1251" t="s">
        <v>1718</v>
      </c>
      <c r="E562" s="1251">
        <v>184030</v>
      </c>
      <c r="F562" s="1251" t="s">
        <v>1564</v>
      </c>
      <c r="G562" s="1252">
        <v>10276.5</v>
      </c>
      <c r="H562" s="1252">
        <v>10338.700000000001</v>
      </c>
      <c r="I562" s="1252">
        <v>10409.690000000001</v>
      </c>
      <c r="J562" s="1252">
        <v>10354.110000000001</v>
      </c>
      <c r="K562" s="1252">
        <v>11497.35</v>
      </c>
      <c r="L562" s="1252">
        <v>11494.889999999999</v>
      </c>
      <c r="M562" s="1252">
        <v>12020.709999999999</v>
      </c>
      <c r="N562" s="1252">
        <v>12020.709999999999</v>
      </c>
      <c r="O562" s="1252">
        <v>12020.709999999999</v>
      </c>
      <c r="P562" s="1252">
        <v>12134.32</v>
      </c>
      <c r="Q562" s="1252">
        <v>12306.459999999999</v>
      </c>
      <c r="R562" s="1252">
        <v>12362.77</v>
      </c>
      <c r="S562" s="1252">
        <v>12460.85</v>
      </c>
      <c r="T562" s="1252">
        <v>12460.85</v>
      </c>
      <c r="U562" s="1251" t="s">
        <v>116</v>
      </c>
      <c r="V562" s="1251" t="s">
        <v>1537</v>
      </c>
      <c r="W562" s="1251" t="s">
        <v>316</v>
      </c>
      <c r="X562" s="1251" t="s">
        <v>1515</v>
      </c>
      <c r="Y562" s="1251">
        <v>184</v>
      </c>
    </row>
    <row r="563" spans="1:25" ht="12">
      <c r="A563" s="1251">
        <v>2019</v>
      </c>
      <c r="B563" s="1251">
        <v>25</v>
      </c>
      <c r="C563" s="1251">
        <v>400</v>
      </c>
      <c r="D563" s="1251" t="s">
        <v>1718</v>
      </c>
      <c r="E563" s="1251">
        <v>184050</v>
      </c>
      <c r="F563" s="1251" t="s">
        <v>1565</v>
      </c>
      <c r="G563" s="1252">
        <v>1.6200000000000001</v>
      </c>
      <c r="H563" s="1252">
        <v>1.6200000000000001</v>
      </c>
      <c r="I563" s="1252">
        <v>1.6200000000000001</v>
      </c>
      <c r="J563" s="1252">
        <v>1.6200000000000001</v>
      </c>
      <c r="K563" s="1252">
        <v>1.6200000000000001</v>
      </c>
      <c r="L563" s="1252">
        <v>1.6200000000000001</v>
      </c>
      <c r="M563" s="1252">
        <v>1.6200000000000001</v>
      </c>
      <c r="N563" s="1252">
        <v>1.6200000000000001</v>
      </c>
      <c r="O563" s="1252">
        <v>1.6200000000000001</v>
      </c>
      <c r="P563" s="1252">
        <v>1.6200000000000001</v>
      </c>
      <c r="Q563" s="1252">
        <v>1.6200000000000001</v>
      </c>
      <c r="R563" s="1252">
        <v>1.6200000000000001</v>
      </c>
      <c r="S563" s="1252">
        <v>1.6200000000000001</v>
      </c>
      <c r="T563" s="1252">
        <v>1.6200000000000001</v>
      </c>
      <c r="U563" s="1251" t="s">
        <v>116</v>
      </c>
      <c r="V563" s="1251" t="s">
        <v>1537</v>
      </c>
      <c r="W563" s="1251" t="s">
        <v>316</v>
      </c>
      <c r="X563" s="1251" t="s">
        <v>1515</v>
      </c>
      <c r="Y563" s="1251">
        <v>184</v>
      </c>
    </row>
    <row r="564" spans="1:25" ht="12">
      <c r="A564" s="1251">
        <v>2019</v>
      </c>
      <c r="B564" s="1251">
        <v>25</v>
      </c>
      <c r="C564" s="1251">
        <v>400</v>
      </c>
      <c r="D564" s="1251" t="s">
        <v>1718</v>
      </c>
      <c r="E564" s="1251">
        <v>184060</v>
      </c>
      <c r="F564" s="1251" t="s">
        <v>1566</v>
      </c>
      <c r="G564" s="1252">
        <v>660.80999999999995</v>
      </c>
      <c r="H564" s="1252">
        <v>689.13999999999999</v>
      </c>
      <c r="I564" s="1252">
        <v>692.73000000000002</v>
      </c>
      <c r="J564" s="1252">
        <v>699.89999999999998</v>
      </c>
      <c r="K564" s="1252">
        <v>699.89999999999998</v>
      </c>
      <c r="L564" s="1252">
        <v>702.35000000000002</v>
      </c>
      <c r="M564" s="1252">
        <v>703.40999999999997</v>
      </c>
      <c r="N564" s="1252">
        <v>704.47000000000003</v>
      </c>
      <c r="O564" s="1252">
        <v>712.22000000000003</v>
      </c>
      <c r="P564" s="1252">
        <v>712.22000000000003</v>
      </c>
      <c r="Q564" s="1252">
        <v>717.22000000000003</v>
      </c>
      <c r="R564" s="1252">
        <v>728.63</v>
      </c>
      <c r="S564" s="1252">
        <v>734.69000000000005</v>
      </c>
      <c r="T564" s="1252">
        <v>734.69000000000005</v>
      </c>
      <c r="U564" s="1251" t="s">
        <v>116</v>
      </c>
      <c r="V564" s="1251" t="s">
        <v>1537</v>
      </c>
      <c r="W564" s="1251" t="s">
        <v>316</v>
      </c>
      <c r="X564" s="1251" t="s">
        <v>1515</v>
      </c>
      <c r="Y564" s="1251">
        <v>184</v>
      </c>
    </row>
    <row r="565" spans="1:25" ht="12">
      <c r="A565" s="1251">
        <v>2019</v>
      </c>
      <c r="B565" s="1251">
        <v>25</v>
      </c>
      <c r="C565" s="1251">
        <v>400</v>
      </c>
      <c r="D565" s="1251" t="s">
        <v>1718</v>
      </c>
      <c r="E565" s="1251">
        <v>184099</v>
      </c>
      <c r="F565" s="1251" t="s">
        <v>1567</v>
      </c>
      <c r="G565" s="1252">
        <v>-439007.67999999999</v>
      </c>
      <c r="H565" s="1252">
        <v>-439086.90999999997</v>
      </c>
      <c r="I565" s="1252">
        <v>-439659.38</v>
      </c>
      <c r="J565" s="1252">
        <v>-440906.40999999997</v>
      </c>
      <c r="K565" s="1252">
        <v>-449732.96000000002</v>
      </c>
      <c r="L565" s="1252">
        <v>-449762.65999999997</v>
      </c>
      <c r="M565" s="1252">
        <v>-450609.58000000002</v>
      </c>
      <c r="N565" s="1252">
        <v>-451025.16999999998</v>
      </c>
      <c r="O565" s="1252">
        <v>-451428.34000000003</v>
      </c>
      <c r="P565" s="1252">
        <v>-452379.79999999999</v>
      </c>
      <c r="Q565" s="1252">
        <v>-452941</v>
      </c>
      <c r="R565" s="1252">
        <v>-452957.54999999999</v>
      </c>
      <c r="S565" s="1252">
        <v>-452032.40000000002</v>
      </c>
      <c r="T565" s="1252">
        <v>-452032.40000000002</v>
      </c>
      <c r="U565" s="1251" t="s">
        <v>116</v>
      </c>
      <c r="V565" s="1251" t="s">
        <v>1537</v>
      </c>
      <c r="W565" s="1251" t="s">
        <v>316</v>
      </c>
      <c r="X565" s="1251" t="s">
        <v>1515</v>
      </c>
      <c r="Y565" s="1251">
        <v>184</v>
      </c>
    </row>
    <row r="566" spans="1:25" ht="12">
      <c r="A566" s="1251">
        <v>2019</v>
      </c>
      <c r="B566" s="1251">
        <v>25</v>
      </c>
      <c r="C566" s="1251">
        <v>400</v>
      </c>
      <c r="D566" s="1251" t="s">
        <v>1718</v>
      </c>
      <c r="E566" s="1251">
        <v>184301</v>
      </c>
      <c r="F566" s="1251" t="s">
        <v>1568</v>
      </c>
      <c r="G566" s="1252">
        <v>0</v>
      </c>
      <c r="H566" s="1252">
        <v>0</v>
      </c>
      <c r="I566" s="1252">
        <v>0</v>
      </c>
      <c r="J566" s="1252">
        <v>0</v>
      </c>
      <c r="K566" s="1252">
        <v>0</v>
      </c>
      <c r="L566" s="1252">
        <v>0</v>
      </c>
      <c r="M566" s="1252">
        <v>0</v>
      </c>
      <c r="N566" s="1252">
        <v>0</v>
      </c>
      <c r="O566" s="1252">
        <v>0</v>
      </c>
      <c r="P566" s="1252">
        <v>0</v>
      </c>
      <c r="Q566" s="1252">
        <v>0</v>
      </c>
      <c r="R566" s="1252">
        <v>0</v>
      </c>
      <c r="S566" s="1252">
        <v>0</v>
      </c>
      <c r="T566" s="1252">
        <v>0</v>
      </c>
      <c r="U566" s="1251" t="s">
        <v>116</v>
      </c>
      <c r="V566" s="1251" t="s">
        <v>1537</v>
      </c>
      <c r="W566" s="1251" t="s">
        <v>1569</v>
      </c>
      <c r="X566" s="1251" t="s">
        <v>1515</v>
      </c>
      <c r="Y566" s="1251">
        <v>184</v>
      </c>
    </row>
    <row r="567" spans="1:25" ht="12">
      <c r="A567" s="1251">
        <v>2019</v>
      </c>
      <c r="B567" s="1251">
        <v>25</v>
      </c>
      <c r="C567" s="1251">
        <v>400</v>
      </c>
      <c r="D567" s="1251" t="s">
        <v>1718</v>
      </c>
      <c r="E567" s="1251">
        <v>186101</v>
      </c>
      <c r="F567" s="1251" t="s">
        <v>1719</v>
      </c>
      <c r="G567" s="1252">
        <v>0</v>
      </c>
      <c r="H567" s="1252">
        <v>0</v>
      </c>
      <c r="I567" s="1252">
        <v>0</v>
      </c>
      <c r="J567" s="1252">
        <v>0</v>
      </c>
      <c r="K567" s="1252">
        <v>0</v>
      </c>
      <c r="L567" s="1252">
        <v>0</v>
      </c>
      <c r="M567" s="1252">
        <v>0</v>
      </c>
      <c r="N567" s="1252">
        <v>0</v>
      </c>
      <c r="O567" s="1252">
        <v>0</v>
      </c>
      <c r="P567" s="1252">
        <v>0</v>
      </c>
      <c r="Q567" s="1252">
        <v>0</v>
      </c>
      <c r="R567" s="1252">
        <v>0</v>
      </c>
      <c r="S567" s="1252">
        <v>0</v>
      </c>
      <c r="T567" s="1252">
        <v>0</v>
      </c>
      <c r="U567" s="1251" t="s">
        <v>116</v>
      </c>
      <c r="V567" s="1251" t="s">
        <v>1537</v>
      </c>
      <c r="W567" s="1251" t="s">
        <v>322</v>
      </c>
      <c r="X567" s="1251" t="s">
        <v>1515</v>
      </c>
      <c r="Y567" s="1251">
        <v>186</v>
      </c>
    </row>
    <row r="568" spans="1:25" ht="12">
      <c r="A568" s="1251">
        <v>2019</v>
      </c>
      <c r="B568" s="1251">
        <v>25</v>
      </c>
      <c r="C568" s="1251">
        <v>400</v>
      </c>
      <c r="D568" s="1251" t="s">
        <v>1718</v>
      </c>
      <c r="E568" s="1251">
        <v>186301</v>
      </c>
      <c r="F568" s="1251" t="s">
        <v>1690</v>
      </c>
      <c r="G568" s="1252">
        <v>0</v>
      </c>
      <c r="H568" s="1252">
        <v>0</v>
      </c>
      <c r="I568" s="1252">
        <v>0</v>
      </c>
      <c r="J568" s="1252">
        <v>0</v>
      </c>
      <c r="K568" s="1252">
        <v>0</v>
      </c>
      <c r="L568" s="1252">
        <v>0</v>
      </c>
      <c r="M568" s="1252">
        <v>0</v>
      </c>
      <c r="N568" s="1252">
        <v>0</v>
      </c>
      <c r="O568" s="1252">
        <v>0</v>
      </c>
      <c r="P568" s="1252">
        <v>0</v>
      </c>
      <c r="Q568" s="1252">
        <v>0</v>
      </c>
      <c r="R568" s="1252">
        <v>0</v>
      </c>
      <c r="S568" s="1252">
        <v>0</v>
      </c>
      <c r="T568" s="1252">
        <v>0</v>
      </c>
      <c r="U568" s="1251" t="s">
        <v>116</v>
      </c>
      <c r="V568" s="1251" t="s">
        <v>564</v>
      </c>
      <c r="W568" s="1251" t="s">
        <v>322</v>
      </c>
      <c r="X568" s="1251" t="s">
        <v>1515</v>
      </c>
      <c r="Y568" s="1251">
        <v>186</v>
      </c>
    </row>
    <row r="569" spans="1:25" ht="12">
      <c r="A569" s="1251">
        <v>2019</v>
      </c>
      <c r="B569" s="1251">
        <v>25</v>
      </c>
      <c r="C569" s="1251">
        <v>400</v>
      </c>
      <c r="D569" s="1251" t="s">
        <v>1718</v>
      </c>
      <c r="E569" s="1251">
        <v>186355</v>
      </c>
      <c r="F569" s="1251" t="s">
        <v>1575</v>
      </c>
      <c r="G569" s="1252">
        <v>73280.369999999995</v>
      </c>
      <c r="H569" s="1252">
        <v>88523.190000000002</v>
      </c>
      <c r="I569" s="1252">
        <v>104479.61</v>
      </c>
      <c r="J569" s="1252">
        <v>121469.27</v>
      </c>
      <c r="K569" s="1252">
        <v>143791.84</v>
      </c>
      <c r="L569" s="1252">
        <v>171888.26999999999</v>
      </c>
      <c r="M569" s="1252">
        <v>201209.01000000001</v>
      </c>
      <c r="N569" s="1252">
        <v>231828.66</v>
      </c>
      <c r="O569" s="1252">
        <v>263034.60999999999</v>
      </c>
      <c r="P569" s="1252">
        <v>294821.17999999999</v>
      </c>
      <c r="Q569" s="1252">
        <v>328146.20000000001</v>
      </c>
      <c r="R569" s="1252">
        <v>361900.81</v>
      </c>
      <c r="S569" s="1252">
        <v>221348.92999999999</v>
      </c>
      <c r="T569" s="1252">
        <v>221348.92999999999</v>
      </c>
      <c r="U569" s="1251" t="s">
        <v>116</v>
      </c>
      <c r="V569" s="1251" t="s">
        <v>1537</v>
      </c>
      <c r="W569" s="1251" t="s">
        <v>322</v>
      </c>
      <c r="X569" s="1251" t="s">
        <v>1515</v>
      </c>
      <c r="Y569" s="1251">
        <v>186</v>
      </c>
    </row>
    <row r="570" spans="1:25" ht="12">
      <c r="A570" s="1251">
        <v>2019</v>
      </c>
      <c r="B570" s="1251">
        <v>25</v>
      </c>
      <c r="C570" s="1251">
        <v>400</v>
      </c>
      <c r="D570" s="1251" t="s">
        <v>1718</v>
      </c>
      <c r="E570" s="1251">
        <v>186366</v>
      </c>
      <c r="F570" s="1251" t="s">
        <v>1576</v>
      </c>
      <c r="G570" s="1252">
        <v>9008.5799999999999</v>
      </c>
      <c r="H570" s="1252">
        <v>9463.8400000000001</v>
      </c>
      <c r="I570" s="1252">
        <v>9463.8400000000001</v>
      </c>
      <c r="J570" s="1252">
        <v>9463.8400000000001</v>
      </c>
      <c r="K570" s="1252">
        <v>10052.790000000001</v>
      </c>
      <c r="L570" s="1252">
        <v>10052.790000000001</v>
      </c>
      <c r="M570" s="1252">
        <v>10052.790000000001</v>
      </c>
      <c r="N570" s="1252">
        <v>10302.66</v>
      </c>
      <c r="O570" s="1252">
        <v>10302.66</v>
      </c>
      <c r="P570" s="1252">
        <v>10302.66</v>
      </c>
      <c r="Q570" s="1252">
        <v>10302.66</v>
      </c>
      <c r="R570" s="1252">
        <v>10302.66</v>
      </c>
      <c r="S570" s="1252">
        <v>10302.66</v>
      </c>
      <c r="T570" s="1252">
        <v>10302.66</v>
      </c>
      <c r="U570" s="1251" t="s">
        <v>116</v>
      </c>
      <c r="V570" s="1251" t="s">
        <v>1537</v>
      </c>
      <c r="W570" s="1251" t="s">
        <v>322</v>
      </c>
      <c r="X570" s="1251" t="s">
        <v>1515</v>
      </c>
      <c r="Y570" s="1251">
        <v>186</v>
      </c>
    </row>
    <row r="571" spans="1:25" ht="12">
      <c r="A571" s="1251">
        <v>2019</v>
      </c>
      <c r="B571" s="1251">
        <v>25</v>
      </c>
      <c r="C571" s="1251">
        <v>400</v>
      </c>
      <c r="D571" s="1251" t="s">
        <v>1718</v>
      </c>
      <c r="E571" s="1251">
        <v>186367</v>
      </c>
      <c r="F571" s="1251" t="s">
        <v>1577</v>
      </c>
      <c r="G571" s="1252">
        <v>-1311.8399999999999</v>
      </c>
      <c r="H571" s="1252">
        <v>-1334.5899999999999</v>
      </c>
      <c r="I571" s="1252">
        <v>-1359.8</v>
      </c>
      <c r="J571" s="1252">
        <v>-1383.78</v>
      </c>
      <c r="K571" s="1252">
        <v>-1407.8199999999999</v>
      </c>
      <c r="L571" s="1252">
        <v>-1432.8699999999999</v>
      </c>
      <c r="M571" s="1252">
        <v>-1457.9200000000001</v>
      </c>
      <c r="N571" s="1252">
        <v>-1483.5899999999999</v>
      </c>
      <c r="O571" s="1252">
        <v>-1509.26</v>
      </c>
      <c r="P571" s="1252">
        <v>-1534.9300000000001</v>
      </c>
      <c r="Q571" s="1252">
        <v>-1560.6700000000001</v>
      </c>
      <c r="R571" s="1252">
        <v>-1586.4100000000001</v>
      </c>
      <c r="S571" s="1252">
        <v>-1612.1700000000001</v>
      </c>
      <c r="T571" s="1252">
        <v>-1612.1700000000001</v>
      </c>
      <c r="U571" s="1251" t="s">
        <v>116</v>
      </c>
      <c r="V571" s="1251" t="s">
        <v>1537</v>
      </c>
      <c r="W571" s="1251" t="s">
        <v>322</v>
      </c>
      <c r="X571" s="1251" t="s">
        <v>1515</v>
      </c>
      <c r="Y571" s="1251">
        <v>186</v>
      </c>
    </row>
    <row r="572" spans="1:25" ht="12">
      <c r="A572" s="1251">
        <v>2019</v>
      </c>
      <c r="B572" s="1251">
        <v>25</v>
      </c>
      <c r="C572" s="1251">
        <v>400</v>
      </c>
      <c r="D572" s="1251" t="s">
        <v>1718</v>
      </c>
      <c r="E572" s="1251">
        <v>186381</v>
      </c>
      <c r="F572" s="1251" t="s">
        <v>1578</v>
      </c>
      <c r="G572" s="1252">
        <v>0</v>
      </c>
      <c r="H572" s="1252">
        <v>0</v>
      </c>
      <c r="I572" s="1252">
        <v>0</v>
      </c>
      <c r="J572" s="1252">
        <v>0</v>
      </c>
      <c r="K572" s="1252">
        <v>0</v>
      </c>
      <c r="L572" s="1252">
        <v>0</v>
      </c>
      <c r="M572" s="1252">
        <v>0</v>
      </c>
      <c r="N572" s="1252">
        <v>0</v>
      </c>
      <c r="O572" s="1252">
        <v>0</v>
      </c>
      <c r="P572" s="1252">
        <v>0</v>
      </c>
      <c r="Q572" s="1252">
        <v>0</v>
      </c>
      <c r="R572" s="1252">
        <v>0</v>
      </c>
      <c r="S572" s="1252">
        <v>0</v>
      </c>
      <c r="T572" s="1252">
        <v>0</v>
      </c>
      <c r="U572" s="1251" t="s">
        <v>116</v>
      </c>
      <c r="V572" s="1251" t="s">
        <v>1537</v>
      </c>
      <c r="W572" s="1251" t="s">
        <v>322</v>
      </c>
      <c r="X572" s="1251" t="s">
        <v>1515</v>
      </c>
      <c r="Y572" s="1251">
        <v>186</v>
      </c>
    </row>
    <row r="573" spans="1:25" ht="12">
      <c r="A573" s="1251">
        <v>2019</v>
      </c>
      <c r="B573" s="1251">
        <v>25</v>
      </c>
      <c r="C573" s="1251">
        <v>400</v>
      </c>
      <c r="D573" s="1251" t="s">
        <v>1718</v>
      </c>
      <c r="E573" s="1251">
        <v>186391</v>
      </c>
      <c r="F573" s="1251" t="s">
        <v>1720</v>
      </c>
      <c r="G573" s="1252">
        <v>0</v>
      </c>
      <c r="H573" s="1252">
        <v>0</v>
      </c>
      <c r="I573" s="1252">
        <v>0</v>
      </c>
      <c r="J573" s="1252">
        <v>0</v>
      </c>
      <c r="K573" s="1252">
        <v>0</v>
      </c>
      <c r="L573" s="1252">
        <v>0</v>
      </c>
      <c r="M573" s="1252">
        <v>0</v>
      </c>
      <c r="N573" s="1252">
        <v>0</v>
      </c>
      <c r="O573" s="1252">
        <v>0</v>
      </c>
      <c r="P573" s="1252">
        <v>0</v>
      </c>
      <c r="Q573" s="1252">
        <v>0</v>
      </c>
      <c r="R573" s="1252">
        <v>0</v>
      </c>
      <c r="S573" s="1252">
        <v>0</v>
      </c>
      <c r="T573" s="1252">
        <v>0</v>
      </c>
      <c r="U573" s="1251" t="s">
        <v>116</v>
      </c>
      <c r="V573" s="1251" t="s">
        <v>1537</v>
      </c>
      <c r="W573" s="1251" t="s">
        <v>322</v>
      </c>
      <c r="X573" s="1251" t="s">
        <v>1515</v>
      </c>
      <c r="Y573" s="1251">
        <v>186</v>
      </c>
    </row>
    <row r="574" spans="1:25" ht="12">
      <c r="A574" s="1251">
        <v>2019</v>
      </c>
      <c r="B574" s="1251">
        <v>25</v>
      </c>
      <c r="C574" s="1251">
        <v>400</v>
      </c>
      <c r="D574" s="1251" t="s">
        <v>1718</v>
      </c>
      <c r="E574" s="1251">
        <v>224090</v>
      </c>
      <c r="F574" s="1251" t="s">
        <v>1721</v>
      </c>
      <c r="G574" s="1252">
        <v>0</v>
      </c>
      <c r="H574" s="1252">
        <v>0</v>
      </c>
      <c r="I574" s="1252">
        <v>0</v>
      </c>
      <c r="J574" s="1252">
        <v>0</v>
      </c>
      <c r="K574" s="1252">
        <v>0</v>
      </c>
      <c r="L574" s="1252">
        <v>0</v>
      </c>
      <c r="M574" s="1252">
        <v>0</v>
      </c>
      <c r="N574" s="1252">
        <v>0</v>
      </c>
      <c r="O574" s="1252">
        <v>0</v>
      </c>
      <c r="P574" s="1252">
        <v>0</v>
      </c>
      <c r="Q574" s="1252">
        <v>0</v>
      </c>
      <c r="R574" s="1252">
        <v>0</v>
      </c>
      <c r="S574" s="1252">
        <v>0</v>
      </c>
      <c r="T574" s="1252">
        <v>0</v>
      </c>
      <c r="U574" s="1251" t="s">
        <v>116</v>
      </c>
      <c r="V574" s="1251" t="s">
        <v>1537</v>
      </c>
      <c r="W574" s="1251" t="s">
        <v>355</v>
      </c>
      <c r="X574" s="1251" t="s">
        <v>1581</v>
      </c>
      <c r="Y574" s="1251">
        <v>224</v>
      </c>
    </row>
    <row r="575" spans="1:25" ht="12">
      <c r="A575" s="1251">
        <v>2019</v>
      </c>
      <c r="B575" s="1251">
        <v>25</v>
      </c>
      <c r="C575" s="1251">
        <v>400</v>
      </c>
      <c r="D575" s="1251" t="s">
        <v>1718</v>
      </c>
      <c r="E575" s="1251">
        <v>231003</v>
      </c>
      <c r="F575" s="1251" t="s">
        <v>1693</v>
      </c>
      <c r="G575" s="1252">
        <v>0</v>
      </c>
      <c r="H575" s="1252">
        <v>0</v>
      </c>
      <c r="I575" s="1252">
        <v>0</v>
      </c>
      <c r="J575" s="1252">
        <v>0</v>
      </c>
      <c r="K575" s="1252">
        <v>0</v>
      </c>
      <c r="L575" s="1252">
        <v>0</v>
      </c>
      <c r="M575" s="1252">
        <v>0</v>
      </c>
      <c r="N575" s="1252">
        <v>0</v>
      </c>
      <c r="O575" s="1252">
        <v>0</v>
      </c>
      <c r="P575" s="1252">
        <v>0</v>
      </c>
      <c r="Q575" s="1252">
        <v>0</v>
      </c>
      <c r="R575" s="1252">
        <v>0</v>
      </c>
      <c r="S575" s="1252">
        <v>0</v>
      </c>
      <c r="T575" s="1252">
        <v>0</v>
      </c>
      <c r="U575" s="1251" t="s">
        <v>116</v>
      </c>
      <c r="V575" s="1251" t="s">
        <v>1537</v>
      </c>
      <c r="W575" s="1251" t="s">
        <v>366</v>
      </c>
      <c r="X575" s="1251" t="s">
        <v>1581</v>
      </c>
      <c r="Y575" s="1251">
        <v>231</v>
      </c>
    </row>
    <row r="576" spans="1:25" ht="12">
      <c r="A576" s="1251">
        <v>2019</v>
      </c>
      <c r="B576" s="1251">
        <v>25</v>
      </c>
      <c r="C576" s="1251">
        <v>400</v>
      </c>
      <c r="D576" s="1251" t="s">
        <v>1718</v>
      </c>
      <c r="E576" s="1251">
        <v>231006</v>
      </c>
      <c r="F576" s="1251" t="s">
        <v>1583</v>
      </c>
      <c r="G576" s="1252">
        <v>0</v>
      </c>
      <c r="H576" s="1252">
        <v>0</v>
      </c>
      <c r="I576" s="1252">
        <v>0</v>
      </c>
      <c r="J576" s="1252">
        <v>0</v>
      </c>
      <c r="K576" s="1252">
        <v>0</v>
      </c>
      <c r="L576" s="1252">
        <v>0</v>
      </c>
      <c r="M576" s="1252">
        <v>0</v>
      </c>
      <c r="N576" s="1252">
        <v>0</v>
      </c>
      <c r="O576" s="1252">
        <v>0</v>
      </c>
      <c r="P576" s="1252">
        <v>0</v>
      </c>
      <c r="Q576" s="1252">
        <v>0</v>
      </c>
      <c r="R576" s="1252">
        <v>0</v>
      </c>
      <c r="S576" s="1252">
        <v>0</v>
      </c>
      <c r="T576" s="1252">
        <v>0</v>
      </c>
      <c r="U576" s="1251" t="s">
        <v>116</v>
      </c>
      <c r="V576" s="1251" t="s">
        <v>1537</v>
      </c>
      <c r="W576" s="1251" t="s">
        <v>366</v>
      </c>
      <c r="X576" s="1251" t="s">
        <v>1581</v>
      </c>
      <c r="Y576" s="1251">
        <v>231</v>
      </c>
    </row>
    <row r="577" spans="1:25" ht="12">
      <c r="A577" s="1251">
        <v>2019</v>
      </c>
      <c r="B577" s="1251">
        <v>25</v>
      </c>
      <c r="C577" s="1251">
        <v>400</v>
      </c>
      <c r="D577" s="1251" t="s">
        <v>1718</v>
      </c>
      <c r="E577" s="1251">
        <v>235020</v>
      </c>
      <c r="F577" s="1251" t="s">
        <v>1586</v>
      </c>
      <c r="G577" s="1252">
        <v>-13538.6</v>
      </c>
      <c r="H577" s="1252">
        <v>-13829.73</v>
      </c>
      <c r="I577" s="1252">
        <v>-14332.57</v>
      </c>
      <c r="J577" s="1252">
        <v>-13540.57</v>
      </c>
      <c r="K577" s="1252">
        <v>-13970.99</v>
      </c>
      <c r="L577" s="1252">
        <v>-14052.700000000001</v>
      </c>
      <c r="M577" s="1252">
        <v>-13202.870000000001</v>
      </c>
      <c r="N577" s="1252">
        <v>-12913.190000000001</v>
      </c>
      <c r="O577" s="1252">
        <v>-13153.620000000001</v>
      </c>
      <c r="P577" s="1252">
        <v>-12419.17</v>
      </c>
      <c r="Q577" s="1252">
        <v>-12255.870000000001</v>
      </c>
      <c r="R577" s="1252">
        <v>-12075.26</v>
      </c>
      <c r="S577" s="1252">
        <v>-12024.629999999999</v>
      </c>
      <c r="T577" s="1252">
        <v>-12024.629999999999</v>
      </c>
      <c r="U577" s="1251" t="s">
        <v>116</v>
      </c>
      <c r="V577" s="1251" t="s">
        <v>564</v>
      </c>
      <c r="W577" s="1251" t="s">
        <v>370</v>
      </c>
      <c r="X577" s="1251" t="s">
        <v>1581</v>
      </c>
      <c r="Y577" s="1251">
        <v>235</v>
      </c>
    </row>
    <row r="578" spans="1:25" ht="12">
      <c r="A578" s="1251">
        <v>2019</v>
      </c>
      <c r="B578" s="1251">
        <v>25</v>
      </c>
      <c r="C578" s="1251">
        <v>400</v>
      </c>
      <c r="D578" s="1251" t="s">
        <v>1718</v>
      </c>
      <c r="E578" s="1251">
        <v>235050</v>
      </c>
      <c r="F578" s="1251" t="s">
        <v>1587</v>
      </c>
      <c r="G578" s="1252">
        <v>0</v>
      </c>
      <c r="H578" s="1252">
        <v>0</v>
      </c>
      <c r="I578" s="1252">
        <v>0</v>
      </c>
      <c r="J578" s="1252">
        <v>0</v>
      </c>
      <c r="K578" s="1252">
        <v>0</v>
      </c>
      <c r="L578" s="1252">
        <v>0</v>
      </c>
      <c r="M578" s="1252">
        <v>0</v>
      </c>
      <c r="N578" s="1252">
        <v>0</v>
      </c>
      <c r="O578" s="1252">
        <v>0</v>
      </c>
      <c r="P578" s="1252">
        <v>0</v>
      </c>
      <c r="Q578" s="1252">
        <v>0</v>
      </c>
      <c r="R578" s="1252">
        <v>0</v>
      </c>
      <c r="S578" s="1252">
        <v>0</v>
      </c>
      <c r="T578" s="1252">
        <v>0</v>
      </c>
      <c r="U578" s="1251" t="s">
        <v>116</v>
      </c>
      <c r="V578" s="1251" t="s">
        <v>564</v>
      </c>
      <c r="W578" s="1251" t="s">
        <v>370</v>
      </c>
      <c r="X578" s="1251" t="s">
        <v>1581</v>
      </c>
      <c r="Y578" s="1251">
        <v>235</v>
      </c>
    </row>
    <row r="579" spans="1:25" ht="12">
      <c r="A579" s="1251">
        <v>2019</v>
      </c>
      <c r="B579" s="1251">
        <v>25</v>
      </c>
      <c r="C579" s="1251">
        <v>400</v>
      </c>
      <c r="D579" s="1251" t="s">
        <v>1718</v>
      </c>
      <c r="E579" s="1251">
        <v>236111</v>
      </c>
      <c r="F579" s="1251" t="s">
        <v>1588</v>
      </c>
      <c r="G579" s="1252">
        <v>0</v>
      </c>
      <c r="H579" s="1252">
        <v>3575.1599999999999</v>
      </c>
      <c r="I579" s="1252">
        <v>1787.5799999999999</v>
      </c>
      <c r="J579" s="1252">
        <v>0</v>
      </c>
      <c r="K579" s="1252">
        <v>3575.1599999999999</v>
      </c>
      <c r="L579" s="1252">
        <v>1787.5799999999999</v>
      </c>
      <c r="M579" s="1252">
        <v>0</v>
      </c>
      <c r="N579" s="1252">
        <v>3598.3400000000001</v>
      </c>
      <c r="O579" s="1252">
        <v>1799.1700000000001</v>
      </c>
      <c r="P579" s="1252">
        <v>0</v>
      </c>
      <c r="Q579" s="1252">
        <v>3598.3299999999999</v>
      </c>
      <c r="R579" s="1252">
        <v>1799.1700000000001</v>
      </c>
      <c r="S579" s="1252">
        <v>0</v>
      </c>
      <c r="T579" s="1252">
        <v>0</v>
      </c>
      <c r="U579" s="1251" t="s">
        <v>116</v>
      </c>
      <c r="V579" s="1251" t="s">
        <v>1537</v>
      </c>
      <c r="W579" s="1251" t="s">
        <v>371</v>
      </c>
      <c r="X579" s="1251" t="s">
        <v>1581</v>
      </c>
      <c r="Y579" s="1251">
        <v>236</v>
      </c>
    </row>
    <row r="580" spans="1:25" ht="12">
      <c r="A580" s="1251">
        <v>2019</v>
      </c>
      <c r="B580" s="1251">
        <v>25</v>
      </c>
      <c r="C580" s="1251">
        <v>400</v>
      </c>
      <c r="D580" s="1251" t="s">
        <v>1718</v>
      </c>
      <c r="E580" s="1251">
        <v>237250</v>
      </c>
      <c r="F580" s="1251" t="s">
        <v>1722</v>
      </c>
      <c r="G580" s="1252">
        <v>0</v>
      </c>
      <c r="H580" s="1252">
        <v>0</v>
      </c>
      <c r="I580" s="1252">
        <v>0</v>
      </c>
      <c r="J580" s="1252">
        <v>0</v>
      </c>
      <c r="K580" s="1252">
        <v>0</v>
      </c>
      <c r="L580" s="1252">
        <v>0</v>
      </c>
      <c r="M580" s="1252">
        <v>0</v>
      </c>
      <c r="N580" s="1252">
        <v>0</v>
      </c>
      <c r="O580" s="1252">
        <v>0</v>
      </c>
      <c r="P580" s="1252">
        <v>0</v>
      </c>
      <c r="Q580" s="1252">
        <v>0</v>
      </c>
      <c r="R580" s="1252">
        <v>0</v>
      </c>
      <c r="S580" s="1252">
        <v>0</v>
      </c>
      <c r="T580" s="1252">
        <v>0</v>
      </c>
      <c r="U580" s="1251" t="s">
        <v>116</v>
      </c>
      <c r="V580" s="1251" t="s">
        <v>1537</v>
      </c>
      <c r="W580" s="1251" t="s">
        <v>368</v>
      </c>
      <c r="X580" s="1251" t="s">
        <v>1581</v>
      </c>
      <c r="Y580" s="1251">
        <v>237</v>
      </c>
    </row>
    <row r="581" spans="1:25" ht="12">
      <c r="A581" s="1251">
        <v>2019</v>
      </c>
      <c r="B581" s="1251">
        <v>25</v>
      </c>
      <c r="C581" s="1251">
        <v>400</v>
      </c>
      <c r="D581" s="1251" t="s">
        <v>1718</v>
      </c>
      <c r="E581" s="1251">
        <v>237280</v>
      </c>
      <c r="F581" s="1251" t="s">
        <v>1590</v>
      </c>
      <c r="G581" s="1252">
        <v>-157.87</v>
      </c>
      <c r="H581" s="1252">
        <v>-176.03</v>
      </c>
      <c r="I581" s="1252">
        <v>-198.91</v>
      </c>
      <c r="J581" s="1252">
        <v>-201.28</v>
      </c>
      <c r="K581" s="1252">
        <v>-221.27000000000001</v>
      </c>
      <c r="L581" s="1252">
        <v>-242.47999999999999</v>
      </c>
      <c r="M581" s="1252">
        <v>-243.69999999999999</v>
      </c>
      <c r="N581" s="1252">
        <v>-254.28</v>
      </c>
      <c r="O581" s="1252">
        <v>-274.54000000000002</v>
      </c>
      <c r="P581" s="1252">
        <v>-273.68000000000001</v>
      </c>
      <c r="Q581" s="1252">
        <v>-290.06</v>
      </c>
      <c r="R581" s="1252">
        <v>-297.52999999999997</v>
      </c>
      <c r="S581" s="1252">
        <v>-26.050000000000001</v>
      </c>
      <c r="T581" s="1252">
        <v>-26.050000000000001</v>
      </c>
      <c r="U581" s="1251" t="s">
        <v>116</v>
      </c>
      <c r="V581" s="1251" t="s">
        <v>1537</v>
      </c>
      <c r="W581" s="1251" t="s">
        <v>368</v>
      </c>
      <c r="X581" s="1251" t="s">
        <v>1581</v>
      </c>
      <c r="Y581" s="1251">
        <v>237</v>
      </c>
    </row>
    <row r="582" spans="1:25" ht="12">
      <c r="A582" s="1251">
        <v>2019</v>
      </c>
      <c r="B582" s="1251">
        <v>25</v>
      </c>
      <c r="C582" s="1251">
        <v>400</v>
      </c>
      <c r="D582" s="1251" t="s">
        <v>1718</v>
      </c>
      <c r="E582" s="1251">
        <v>237290</v>
      </c>
      <c r="F582" s="1251" t="s">
        <v>1591</v>
      </c>
      <c r="G582" s="1252">
        <v>0</v>
      </c>
      <c r="H582" s="1252">
        <v>0</v>
      </c>
      <c r="I582" s="1252">
        <v>0</v>
      </c>
      <c r="J582" s="1252">
        <v>0</v>
      </c>
      <c r="K582" s="1252">
        <v>0</v>
      </c>
      <c r="L582" s="1252">
        <v>0</v>
      </c>
      <c r="M582" s="1252">
        <v>0</v>
      </c>
      <c r="N582" s="1252">
        <v>0</v>
      </c>
      <c r="O582" s="1252">
        <v>0</v>
      </c>
      <c r="P582" s="1252">
        <v>0</v>
      </c>
      <c r="Q582" s="1252">
        <v>0</v>
      </c>
      <c r="R582" s="1252">
        <v>0</v>
      </c>
      <c r="S582" s="1252">
        <v>0</v>
      </c>
      <c r="T582" s="1252">
        <v>0</v>
      </c>
      <c r="U582" s="1251" t="s">
        <v>116</v>
      </c>
      <c r="V582" s="1251" t="s">
        <v>1537</v>
      </c>
      <c r="W582" s="1251" t="s">
        <v>368</v>
      </c>
      <c r="X582" s="1251" t="s">
        <v>1581</v>
      </c>
      <c r="Y582" s="1251">
        <v>237</v>
      </c>
    </row>
    <row r="583" spans="1:25" ht="12">
      <c r="A583" s="1251">
        <v>2019</v>
      </c>
      <c r="B583" s="1251">
        <v>25</v>
      </c>
      <c r="C583" s="1251">
        <v>400</v>
      </c>
      <c r="D583" s="1251" t="s">
        <v>1718</v>
      </c>
      <c r="E583" s="1251">
        <v>241001</v>
      </c>
      <c r="F583" s="1251" t="s">
        <v>1592</v>
      </c>
      <c r="G583" s="1252">
        <v>0</v>
      </c>
      <c r="H583" s="1252">
        <v>0</v>
      </c>
      <c r="I583" s="1252">
        <v>0</v>
      </c>
      <c r="J583" s="1252">
        <v>0</v>
      </c>
      <c r="K583" s="1252">
        <v>0</v>
      </c>
      <c r="L583" s="1252">
        <v>0</v>
      </c>
      <c r="M583" s="1252">
        <v>0</v>
      </c>
      <c r="N583" s="1252">
        <v>0</v>
      </c>
      <c r="O583" s="1252">
        <v>0</v>
      </c>
      <c r="P583" s="1252">
        <v>0</v>
      </c>
      <c r="Q583" s="1252">
        <v>0</v>
      </c>
      <c r="R583" s="1252">
        <v>0</v>
      </c>
      <c r="S583" s="1252">
        <v>0</v>
      </c>
      <c r="T583" s="1252">
        <v>0</v>
      </c>
      <c r="U583" s="1251" t="s">
        <v>116</v>
      </c>
      <c r="V583" s="1251" t="s">
        <v>1537</v>
      </c>
      <c r="W583" s="1251" t="s">
        <v>371</v>
      </c>
      <c r="X583" s="1251" t="s">
        <v>1581</v>
      </c>
      <c r="Y583" s="1251">
        <v>241</v>
      </c>
    </row>
    <row r="584" spans="1:25" ht="12">
      <c r="A584" s="1251">
        <v>2019</v>
      </c>
      <c r="B584" s="1251">
        <v>25</v>
      </c>
      <c r="C584" s="1251">
        <v>400</v>
      </c>
      <c r="D584" s="1251" t="s">
        <v>1718</v>
      </c>
      <c r="E584" s="1251">
        <v>241004</v>
      </c>
      <c r="F584" s="1251" t="s">
        <v>1594</v>
      </c>
      <c r="G584" s="1252">
        <v>0</v>
      </c>
      <c r="H584" s="1252">
        <v>0</v>
      </c>
      <c r="I584" s="1252">
        <v>0</v>
      </c>
      <c r="J584" s="1252">
        <v>0</v>
      </c>
      <c r="K584" s="1252">
        <v>0</v>
      </c>
      <c r="L584" s="1252">
        <v>0</v>
      </c>
      <c r="M584" s="1252">
        <v>0</v>
      </c>
      <c r="N584" s="1252">
        <v>0</v>
      </c>
      <c r="O584" s="1252">
        <v>0</v>
      </c>
      <c r="P584" s="1252">
        <v>0</v>
      </c>
      <c r="Q584" s="1252">
        <v>0</v>
      </c>
      <c r="R584" s="1252">
        <v>0</v>
      </c>
      <c r="S584" s="1252">
        <v>0</v>
      </c>
      <c r="T584" s="1252">
        <v>0</v>
      </c>
      <c r="U584" s="1251" t="s">
        <v>116</v>
      </c>
      <c r="V584" s="1251" t="s">
        <v>1537</v>
      </c>
      <c r="W584" s="1251" t="s">
        <v>371</v>
      </c>
      <c r="X584" s="1251" t="s">
        <v>1581</v>
      </c>
      <c r="Y584" s="1251">
        <v>241</v>
      </c>
    </row>
    <row r="585" spans="1:25" ht="12">
      <c r="A585" s="1251">
        <v>2019</v>
      </c>
      <c r="B585" s="1251">
        <v>25</v>
      </c>
      <c r="C585" s="1251">
        <v>400</v>
      </c>
      <c r="D585" s="1251" t="s">
        <v>1718</v>
      </c>
      <c r="E585" s="1251">
        <v>241008</v>
      </c>
      <c r="F585" s="1251" t="s">
        <v>1595</v>
      </c>
      <c r="G585" s="1252">
        <v>0</v>
      </c>
      <c r="H585" s="1252">
        <v>0</v>
      </c>
      <c r="I585" s="1252">
        <v>0</v>
      </c>
      <c r="J585" s="1252">
        <v>0</v>
      </c>
      <c r="K585" s="1252">
        <v>0</v>
      </c>
      <c r="L585" s="1252">
        <v>0</v>
      </c>
      <c r="M585" s="1252">
        <v>0</v>
      </c>
      <c r="N585" s="1252">
        <v>0</v>
      </c>
      <c r="O585" s="1252">
        <v>0</v>
      </c>
      <c r="P585" s="1252">
        <v>0</v>
      </c>
      <c r="Q585" s="1252">
        <v>0</v>
      </c>
      <c r="R585" s="1252">
        <v>0</v>
      </c>
      <c r="S585" s="1252">
        <v>0</v>
      </c>
      <c r="T585" s="1252">
        <v>0</v>
      </c>
      <c r="U585" s="1251" t="s">
        <v>116</v>
      </c>
      <c r="V585" s="1251" t="s">
        <v>1537</v>
      </c>
      <c r="W585" s="1251" t="s">
        <v>371</v>
      </c>
      <c r="X585" s="1251" t="s">
        <v>1581</v>
      </c>
      <c r="Y585" s="1251">
        <v>241</v>
      </c>
    </row>
    <row r="586" spans="1:25" ht="12">
      <c r="A586" s="1251">
        <v>2019</v>
      </c>
      <c r="B586" s="1251">
        <v>25</v>
      </c>
      <c r="C586" s="1251">
        <v>400</v>
      </c>
      <c r="D586" s="1251" t="s">
        <v>1718</v>
      </c>
      <c r="E586" s="1251">
        <v>243030</v>
      </c>
      <c r="F586" s="1251" t="s">
        <v>1596</v>
      </c>
      <c r="G586" s="1252">
        <v>0</v>
      </c>
      <c r="H586" s="1252">
        <v>0</v>
      </c>
      <c r="I586" s="1252">
        <v>0</v>
      </c>
      <c r="J586" s="1252">
        <v>0</v>
      </c>
      <c r="K586" s="1252">
        <v>0</v>
      </c>
      <c r="L586" s="1252">
        <v>0</v>
      </c>
      <c r="M586" s="1252">
        <v>0</v>
      </c>
      <c r="N586" s="1252">
        <v>0</v>
      </c>
      <c r="O586" s="1252">
        <v>0</v>
      </c>
      <c r="P586" s="1252">
        <v>0</v>
      </c>
      <c r="Q586" s="1252">
        <v>0</v>
      </c>
      <c r="R586" s="1252">
        <v>0</v>
      </c>
      <c r="S586" s="1252">
        <v>0</v>
      </c>
      <c r="T586" s="1252">
        <v>0</v>
      </c>
      <c r="U586" s="1251" t="s">
        <v>116</v>
      </c>
      <c r="V586" s="1251" t="s">
        <v>1537</v>
      </c>
      <c r="W586" s="1251" t="s">
        <v>371</v>
      </c>
      <c r="X586" s="1251" t="s">
        <v>1581</v>
      </c>
      <c r="Y586" s="1251">
        <v>243</v>
      </c>
    </row>
    <row r="587" spans="1:25" ht="12">
      <c r="A587" s="1251">
        <v>2019</v>
      </c>
      <c r="B587" s="1251">
        <v>25</v>
      </c>
      <c r="C587" s="1251">
        <v>400</v>
      </c>
      <c r="D587" s="1251" t="s">
        <v>1718</v>
      </c>
      <c r="E587" s="1251">
        <v>243130</v>
      </c>
      <c r="F587" s="1251" t="s">
        <v>1723</v>
      </c>
      <c r="G587" s="1252">
        <v>0</v>
      </c>
      <c r="H587" s="1252">
        <v>0</v>
      </c>
      <c r="I587" s="1252">
        <v>0</v>
      </c>
      <c r="J587" s="1252">
        <v>0</v>
      </c>
      <c r="K587" s="1252">
        <v>0</v>
      </c>
      <c r="L587" s="1252">
        <v>0</v>
      </c>
      <c r="M587" s="1252">
        <v>0</v>
      </c>
      <c r="N587" s="1252">
        <v>0</v>
      </c>
      <c r="O587" s="1252">
        <v>0</v>
      </c>
      <c r="P587" s="1252">
        <v>0</v>
      </c>
      <c r="Q587" s="1252">
        <v>0</v>
      </c>
      <c r="R587" s="1252">
        <v>0</v>
      </c>
      <c r="S587" s="1252">
        <v>0</v>
      </c>
      <c r="T587" s="1252">
        <v>0</v>
      </c>
      <c r="U587" s="1251" t="s">
        <v>116</v>
      </c>
      <c r="V587" s="1251" t="s">
        <v>1537</v>
      </c>
      <c r="W587" s="1251" t="s">
        <v>371</v>
      </c>
      <c r="X587" s="1251" t="s">
        <v>1581</v>
      </c>
      <c r="Y587" s="1251">
        <v>243</v>
      </c>
    </row>
    <row r="588" spans="1:25" ht="12">
      <c r="A588" s="1251">
        <v>2019</v>
      </c>
      <c r="B588" s="1251">
        <v>25</v>
      </c>
      <c r="C588" s="1251">
        <v>400</v>
      </c>
      <c r="D588" s="1251" t="s">
        <v>1718</v>
      </c>
      <c r="E588" s="1251">
        <v>243137</v>
      </c>
      <c r="F588" s="1251" t="s">
        <v>1598</v>
      </c>
      <c r="G588" s="1252">
        <v>0</v>
      </c>
      <c r="H588" s="1252">
        <v>0</v>
      </c>
      <c r="I588" s="1252">
        <v>0</v>
      </c>
      <c r="J588" s="1252">
        <v>0</v>
      </c>
      <c r="K588" s="1252">
        <v>0</v>
      </c>
      <c r="L588" s="1252">
        <v>0</v>
      </c>
      <c r="M588" s="1252">
        <v>0</v>
      </c>
      <c r="N588" s="1252">
        <v>0</v>
      </c>
      <c r="O588" s="1252">
        <v>0</v>
      </c>
      <c r="P588" s="1252">
        <v>0</v>
      </c>
      <c r="Q588" s="1252">
        <v>0</v>
      </c>
      <c r="R588" s="1252">
        <v>0</v>
      </c>
      <c r="S588" s="1252">
        <v>0</v>
      </c>
      <c r="T588" s="1252">
        <v>0</v>
      </c>
      <c r="U588" s="1251" t="s">
        <v>116</v>
      </c>
      <c r="V588" s="1251" t="s">
        <v>1537</v>
      </c>
      <c r="W588" s="1251" t="s">
        <v>371</v>
      </c>
      <c r="X588" s="1251" t="s">
        <v>1581</v>
      </c>
      <c r="Y588" s="1251">
        <v>243</v>
      </c>
    </row>
    <row r="589" spans="1:25" ht="12">
      <c r="A589" s="1251">
        <v>2019</v>
      </c>
      <c r="B589" s="1251">
        <v>25</v>
      </c>
      <c r="C589" s="1251">
        <v>400</v>
      </c>
      <c r="D589" s="1251" t="s">
        <v>1718</v>
      </c>
      <c r="E589" s="1251">
        <v>243140</v>
      </c>
      <c r="F589" s="1251" t="s">
        <v>1599</v>
      </c>
      <c r="G589" s="1252">
        <v>-7517.6499999999996</v>
      </c>
      <c r="H589" s="1252">
        <v>0</v>
      </c>
      <c r="I589" s="1252">
        <v>0</v>
      </c>
      <c r="J589" s="1252">
        <v>0</v>
      </c>
      <c r="K589" s="1252">
        <v>0</v>
      </c>
      <c r="L589" s="1252">
        <v>0</v>
      </c>
      <c r="M589" s="1252">
        <v>-7048.1499999999996</v>
      </c>
      <c r="N589" s="1252">
        <v>-7880.9099999999999</v>
      </c>
      <c r="O589" s="1252">
        <v>0</v>
      </c>
      <c r="P589" s="1252">
        <v>0</v>
      </c>
      <c r="Q589" s="1252">
        <v>0</v>
      </c>
      <c r="R589" s="1252">
        <v>0</v>
      </c>
      <c r="S589" s="1252">
        <v>-8860.6499999999996</v>
      </c>
      <c r="T589" s="1252">
        <v>-8860.6499999999996</v>
      </c>
      <c r="U589" s="1251" t="s">
        <v>116</v>
      </c>
      <c r="V589" s="1251" t="s">
        <v>1537</v>
      </c>
      <c r="W589" s="1251" t="s">
        <v>371</v>
      </c>
      <c r="X589" s="1251" t="s">
        <v>1581</v>
      </c>
      <c r="Y589" s="1251">
        <v>243</v>
      </c>
    </row>
    <row r="590" spans="1:25" ht="12">
      <c r="A590" s="1251">
        <v>2019</v>
      </c>
      <c r="B590" s="1251">
        <v>25</v>
      </c>
      <c r="C590" s="1251">
        <v>400</v>
      </c>
      <c r="D590" s="1251" t="s">
        <v>1718</v>
      </c>
      <c r="E590" s="1251">
        <v>246999</v>
      </c>
      <c r="F590" s="1251" t="s">
        <v>1701</v>
      </c>
      <c r="G590" s="1252">
        <v>0</v>
      </c>
      <c r="H590" s="1252">
        <v>0</v>
      </c>
      <c r="I590" s="1252">
        <v>0</v>
      </c>
      <c r="J590" s="1252">
        <v>0</v>
      </c>
      <c r="K590" s="1252">
        <v>0</v>
      </c>
      <c r="L590" s="1252">
        <v>0</v>
      </c>
      <c r="M590" s="1252">
        <v>0</v>
      </c>
      <c r="N590" s="1252">
        <v>0</v>
      </c>
      <c r="O590" s="1252">
        <v>0</v>
      </c>
      <c r="P590" s="1252">
        <v>0</v>
      </c>
      <c r="Q590" s="1252">
        <v>0</v>
      </c>
      <c r="R590" s="1252">
        <v>0</v>
      </c>
      <c r="S590" s="1252">
        <v>0</v>
      </c>
      <c r="T590" s="1252">
        <v>0</v>
      </c>
      <c r="U590" s="1251" t="s">
        <v>116</v>
      </c>
      <c r="V590" s="1251" t="s">
        <v>1537</v>
      </c>
      <c r="W590" s="1251" t="s">
        <v>371</v>
      </c>
      <c r="X590" s="1251" t="s">
        <v>1581</v>
      </c>
      <c r="Y590" s="1251">
        <v>246</v>
      </c>
    </row>
    <row r="591" spans="1:25" ht="12">
      <c r="A591" s="1251">
        <v>2019</v>
      </c>
      <c r="B591" s="1251">
        <v>25</v>
      </c>
      <c r="C591" s="1251">
        <v>400</v>
      </c>
      <c r="D591" s="1251" t="s">
        <v>1718</v>
      </c>
      <c r="E591" s="1251">
        <v>252010</v>
      </c>
      <c r="F591" s="1251" t="s">
        <v>1600</v>
      </c>
      <c r="G591" s="1252">
        <v>0</v>
      </c>
      <c r="H591" s="1252">
        <v>0</v>
      </c>
      <c r="I591" s="1252">
        <v>0</v>
      </c>
      <c r="J591" s="1252">
        <v>0</v>
      </c>
      <c r="K591" s="1252">
        <v>0</v>
      </c>
      <c r="L591" s="1252">
        <v>0</v>
      </c>
      <c r="M591" s="1252">
        <v>0</v>
      </c>
      <c r="N591" s="1252">
        <v>0</v>
      </c>
      <c r="O591" s="1252">
        <v>0</v>
      </c>
      <c r="P591" s="1252">
        <v>0</v>
      </c>
      <c r="Q591" s="1252">
        <v>0</v>
      </c>
      <c r="R591" s="1252">
        <v>0</v>
      </c>
      <c r="S591" s="1252">
        <v>0</v>
      </c>
      <c r="T591" s="1252">
        <v>0</v>
      </c>
      <c r="U591" s="1251" t="s">
        <v>116</v>
      </c>
      <c r="V591" s="1251" t="s">
        <v>564</v>
      </c>
      <c r="W591" s="1251" t="s">
        <v>375</v>
      </c>
      <c r="X591" s="1251" t="s">
        <v>1581</v>
      </c>
      <c r="Y591" s="1251">
        <v>252</v>
      </c>
    </row>
    <row r="592" spans="1:25" ht="12">
      <c r="A592" s="1251">
        <v>2019</v>
      </c>
      <c r="B592" s="1251">
        <v>25</v>
      </c>
      <c r="C592" s="1251">
        <v>400</v>
      </c>
      <c r="D592" s="1251" t="s">
        <v>1718</v>
      </c>
      <c r="E592" s="1251">
        <v>252050</v>
      </c>
      <c r="F592" s="1251" t="s">
        <v>1603</v>
      </c>
      <c r="G592" s="1252">
        <v>0</v>
      </c>
      <c r="H592" s="1252">
        <v>0</v>
      </c>
      <c r="I592" s="1252">
        <v>0</v>
      </c>
      <c r="J592" s="1252">
        <v>0</v>
      </c>
      <c r="K592" s="1252">
        <v>-1816828.5</v>
      </c>
      <c r="L592" s="1252">
        <v>-1816828.5</v>
      </c>
      <c r="M592" s="1252">
        <v>-1816828.5</v>
      </c>
      <c r="N592" s="1252">
        <v>-1816828.5</v>
      </c>
      <c r="O592" s="1252">
        <v>-1816828.5</v>
      </c>
      <c r="P592" s="1252">
        <v>-1816828.5</v>
      </c>
      <c r="Q592" s="1252">
        <v>-1816831.25</v>
      </c>
      <c r="R592" s="1252">
        <v>-1816831.25</v>
      </c>
      <c r="S592" s="1252">
        <v>-1816831.25</v>
      </c>
      <c r="T592" s="1252">
        <v>-1816831.25</v>
      </c>
      <c r="U592" s="1251" t="s">
        <v>116</v>
      </c>
      <c r="V592" s="1251" t="s">
        <v>564</v>
      </c>
      <c r="W592" s="1251" t="s">
        <v>375</v>
      </c>
      <c r="X592" s="1251" t="s">
        <v>1581</v>
      </c>
      <c r="Y592" s="1251">
        <v>252</v>
      </c>
    </row>
    <row r="593" spans="1:25" ht="12">
      <c r="A593" s="1251">
        <v>2019</v>
      </c>
      <c r="B593" s="1251">
        <v>25</v>
      </c>
      <c r="C593" s="1251">
        <v>400</v>
      </c>
      <c r="D593" s="1251" t="s">
        <v>1718</v>
      </c>
      <c r="E593" s="1251">
        <v>252051</v>
      </c>
      <c r="F593" s="1251" t="s">
        <v>1604</v>
      </c>
      <c r="G593" s="1252">
        <v>98676</v>
      </c>
      <c r="H593" s="1252">
        <v>98676</v>
      </c>
      <c r="I593" s="1252">
        <v>98676</v>
      </c>
      <c r="J593" s="1252">
        <v>98676</v>
      </c>
      <c r="K593" s="1252">
        <v>0</v>
      </c>
      <c r="L593" s="1252">
        <v>0</v>
      </c>
      <c r="M593" s="1252">
        <v>0</v>
      </c>
      <c r="N593" s="1252">
        <v>0</v>
      </c>
      <c r="O593" s="1252">
        <v>0</v>
      </c>
      <c r="P593" s="1252">
        <v>0</v>
      </c>
      <c r="Q593" s="1252">
        <v>0</v>
      </c>
      <c r="R593" s="1252">
        <v>0</v>
      </c>
      <c r="S593" s="1252">
        <v>0</v>
      </c>
      <c r="T593" s="1252">
        <v>0</v>
      </c>
      <c r="U593" s="1251" t="s">
        <v>116</v>
      </c>
      <c r="V593" s="1251" t="s">
        <v>564</v>
      </c>
      <c r="W593" s="1251" t="s">
        <v>375</v>
      </c>
      <c r="X593" s="1251" t="s">
        <v>1581</v>
      </c>
      <c r="Y593" s="1251">
        <v>252</v>
      </c>
    </row>
    <row r="594" spans="1:25" ht="12">
      <c r="A594" s="1251">
        <v>2019</v>
      </c>
      <c r="B594" s="1251">
        <v>25</v>
      </c>
      <c r="C594" s="1251">
        <v>400</v>
      </c>
      <c r="D594" s="1251" t="s">
        <v>1718</v>
      </c>
      <c r="E594" s="1251">
        <v>252052</v>
      </c>
      <c r="F594" s="1251" t="s">
        <v>1605</v>
      </c>
      <c r="G594" s="1252">
        <v>-1880528.77</v>
      </c>
      <c r="H594" s="1252">
        <v>-1880528.77</v>
      </c>
      <c r="I594" s="1252">
        <v>-1880528.77</v>
      </c>
      <c r="J594" s="1252">
        <v>-1880528.77</v>
      </c>
      <c r="K594" s="1252">
        <v>0</v>
      </c>
      <c r="L594" s="1252">
        <v>0</v>
      </c>
      <c r="M594" s="1252">
        <v>0</v>
      </c>
      <c r="N594" s="1252">
        <v>0</v>
      </c>
      <c r="O594" s="1252">
        <v>0</v>
      </c>
      <c r="P594" s="1252">
        <v>0</v>
      </c>
      <c r="Q594" s="1252">
        <v>0</v>
      </c>
      <c r="R594" s="1252">
        <v>0</v>
      </c>
      <c r="S594" s="1252">
        <v>0</v>
      </c>
      <c r="T594" s="1252">
        <v>0</v>
      </c>
      <c r="U594" s="1251" t="s">
        <v>116</v>
      </c>
      <c r="V594" s="1251" t="s">
        <v>564</v>
      </c>
      <c r="W594" s="1251" t="s">
        <v>375</v>
      </c>
      <c r="X594" s="1251" t="s">
        <v>1581</v>
      </c>
      <c r="Y594" s="1251">
        <v>252</v>
      </c>
    </row>
    <row r="595" spans="1:25" ht="12">
      <c r="A595" s="1251">
        <v>2019</v>
      </c>
      <c r="B595" s="1251">
        <v>25</v>
      </c>
      <c r="C595" s="1251">
        <v>400</v>
      </c>
      <c r="D595" s="1251" t="s">
        <v>1718</v>
      </c>
      <c r="E595" s="1251">
        <v>252055</v>
      </c>
      <c r="F595" s="1251" t="s">
        <v>1607</v>
      </c>
      <c r="G595" s="1252">
        <v>-58911.730000000003</v>
      </c>
      <c r="H595" s="1252">
        <v>-58911.730000000003</v>
      </c>
      <c r="I595" s="1252">
        <v>-34975.730000000003</v>
      </c>
      <c r="J595" s="1252">
        <v>-897528.13</v>
      </c>
      <c r="K595" s="1252">
        <v>0</v>
      </c>
      <c r="L595" s="1252">
        <v>0</v>
      </c>
      <c r="M595" s="1252">
        <v>0</v>
      </c>
      <c r="N595" s="1252">
        <v>0</v>
      </c>
      <c r="O595" s="1252">
        <v>0</v>
      </c>
      <c r="P595" s="1252">
        <v>0</v>
      </c>
      <c r="Q595" s="1252">
        <v>0</v>
      </c>
      <c r="R595" s="1252">
        <v>0</v>
      </c>
      <c r="S595" s="1252">
        <v>0</v>
      </c>
      <c r="T595" s="1252">
        <v>0</v>
      </c>
      <c r="U595" s="1251" t="s">
        <v>116</v>
      </c>
      <c r="V595" s="1251" t="s">
        <v>564</v>
      </c>
      <c r="W595" s="1251" t="s">
        <v>375</v>
      </c>
      <c r="X595" s="1251" t="s">
        <v>1581</v>
      </c>
      <c r="Y595" s="1251">
        <v>252</v>
      </c>
    </row>
    <row r="596" spans="1:25" ht="12">
      <c r="A596" s="1251">
        <v>2019</v>
      </c>
      <c r="B596" s="1251">
        <v>25</v>
      </c>
      <c r="C596" s="1251">
        <v>400</v>
      </c>
      <c r="D596" s="1251" t="s">
        <v>1718</v>
      </c>
      <c r="E596" s="1251">
        <v>252080</v>
      </c>
      <c r="F596" s="1251" t="s">
        <v>1608</v>
      </c>
      <c r="G596" s="1252">
        <v>0</v>
      </c>
      <c r="H596" s="1252">
        <v>0</v>
      </c>
      <c r="I596" s="1252">
        <v>0</v>
      </c>
      <c r="J596" s="1252">
        <v>0</v>
      </c>
      <c r="K596" s="1252">
        <v>0</v>
      </c>
      <c r="L596" s="1252">
        <v>0</v>
      </c>
      <c r="M596" s="1252">
        <v>0</v>
      </c>
      <c r="N596" s="1252">
        <v>10800</v>
      </c>
      <c r="O596" s="1252">
        <v>10800</v>
      </c>
      <c r="P596" s="1252">
        <v>10800</v>
      </c>
      <c r="Q596" s="1252">
        <v>10800</v>
      </c>
      <c r="R596" s="1252">
        <v>10800</v>
      </c>
      <c r="S596" s="1252">
        <v>10800</v>
      </c>
      <c r="T596" s="1252">
        <v>10800</v>
      </c>
      <c r="U596" s="1251" t="s">
        <v>116</v>
      </c>
      <c r="V596" s="1251" t="s">
        <v>564</v>
      </c>
      <c r="W596" s="1251" t="s">
        <v>375</v>
      </c>
      <c r="X596" s="1251" t="s">
        <v>1581</v>
      </c>
      <c r="Y596" s="1251">
        <v>252</v>
      </c>
    </row>
    <row r="597" spans="1:25" ht="12">
      <c r="A597" s="1251">
        <v>2019</v>
      </c>
      <c r="B597" s="1251">
        <v>25</v>
      </c>
      <c r="C597" s="1251">
        <v>400</v>
      </c>
      <c r="D597" s="1251" t="s">
        <v>1718</v>
      </c>
      <c r="E597" s="1251">
        <v>252099</v>
      </c>
      <c r="F597" s="1251" t="s">
        <v>1610</v>
      </c>
      <c r="G597" s="1252">
        <v>0</v>
      </c>
      <c r="H597" s="1252">
        <v>0</v>
      </c>
      <c r="I597" s="1252">
        <v>0</v>
      </c>
      <c r="J597" s="1252">
        <v>0</v>
      </c>
      <c r="K597" s="1252">
        <v>1766264.25</v>
      </c>
      <c r="L597" s="1252">
        <v>1816831.25</v>
      </c>
      <c r="M597" s="1252">
        <v>1816831.25</v>
      </c>
      <c r="N597" s="1252">
        <v>1806031.25</v>
      </c>
      <c r="O597" s="1252">
        <v>1806031.25</v>
      </c>
      <c r="P597" s="1252">
        <v>1806031.25</v>
      </c>
      <c r="Q597" s="1252">
        <v>1806034</v>
      </c>
      <c r="R597" s="1252">
        <v>1806034</v>
      </c>
      <c r="S597" s="1252">
        <v>1806034</v>
      </c>
      <c r="T597" s="1252">
        <v>1806034</v>
      </c>
      <c r="U597" s="1251" t="s">
        <v>116</v>
      </c>
      <c r="V597" s="1251" t="s">
        <v>564</v>
      </c>
      <c r="W597" s="1251" t="s">
        <v>375</v>
      </c>
      <c r="X597" s="1251" t="s">
        <v>1581</v>
      </c>
      <c r="Y597" s="1251">
        <v>252</v>
      </c>
    </row>
    <row r="598" spans="1:25" ht="12">
      <c r="A598" s="1251">
        <v>2019</v>
      </c>
      <c r="B598" s="1251">
        <v>25</v>
      </c>
      <c r="C598" s="1251">
        <v>400</v>
      </c>
      <c r="D598" s="1251" t="s">
        <v>1718</v>
      </c>
      <c r="E598" s="1251">
        <v>252106</v>
      </c>
      <c r="F598" s="1251" t="s">
        <v>1612</v>
      </c>
      <c r="G598" s="1252">
        <v>0</v>
      </c>
      <c r="H598" s="1252">
        <v>0</v>
      </c>
      <c r="I598" s="1252">
        <v>0</v>
      </c>
      <c r="J598" s="1252">
        <v>0</v>
      </c>
      <c r="K598" s="1252">
        <v>-1766264.25</v>
      </c>
      <c r="L598" s="1252">
        <v>-1816831.25</v>
      </c>
      <c r="M598" s="1252">
        <v>-1816831.25</v>
      </c>
      <c r="N598" s="1252">
        <v>-1806031.25</v>
      </c>
      <c r="O598" s="1252">
        <v>-1806031.25</v>
      </c>
      <c r="P598" s="1252">
        <v>-1806031.25</v>
      </c>
      <c r="Q598" s="1252">
        <v>-1806034</v>
      </c>
      <c r="R598" s="1252">
        <v>-1806034</v>
      </c>
      <c r="S598" s="1252">
        <v>-1806034</v>
      </c>
      <c r="T598" s="1252">
        <v>-1806034</v>
      </c>
      <c r="U598" s="1251" t="s">
        <v>116</v>
      </c>
      <c r="V598" s="1251" t="s">
        <v>564</v>
      </c>
      <c r="W598" s="1251" t="s">
        <v>375</v>
      </c>
      <c r="X598" s="1251" t="s">
        <v>1581</v>
      </c>
      <c r="Y598" s="1251">
        <v>252</v>
      </c>
    </row>
    <row r="599" spans="1:25" ht="12">
      <c r="A599" s="1251">
        <v>2019</v>
      </c>
      <c r="B599" s="1251">
        <v>25</v>
      </c>
      <c r="C599" s="1251">
        <v>400</v>
      </c>
      <c r="D599" s="1251" t="s">
        <v>1718</v>
      </c>
      <c r="E599" s="1251">
        <v>252199</v>
      </c>
      <c r="F599" s="1251" t="s">
        <v>1614</v>
      </c>
      <c r="G599" s="1252">
        <v>0</v>
      </c>
      <c r="H599" s="1252">
        <v>0</v>
      </c>
      <c r="I599" s="1252">
        <v>0</v>
      </c>
      <c r="J599" s="1252">
        <v>0</v>
      </c>
      <c r="K599" s="1252">
        <v>0</v>
      </c>
      <c r="L599" s="1252">
        <v>0</v>
      </c>
      <c r="M599" s="1252">
        <v>0</v>
      </c>
      <c r="N599" s="1252">
        <v>0</v>
      </c>
      <c r="O599" s="1252">
        <v>0</v>
      </c>
      <c r="P599" s="1252">
        <v>0</v>
      </c>
      <c r="Q599" s="1252">
        <v>0</v>
      </c>
      <c r="R599" s="1252">
        <v>0</v>
      </c>
      <c r="S599" s="1252">
        <v>0</v>
      </c>
      <c r="T599" s="1252">
        <v>0</v>
      </c>
      <c r="U599" s="1251" t="s">
        <v>116</v>
      </c>
      <c r="V599" s="1251" t="s">
        <v>564</v>
      </c>
      <c r="W599" s="1251" t="s">
        <v>375</v>
      </c>
      <c r="X599" s="1251" t="s">
        <v>1581</v>
      </c>
      <c r="Y599" s="1251">
        <v>252</v>
      </c>
    </row>
    <row r="600" spans="1:25" ht="12">
      <c r="A600" s="1251">
        <v>2019</v>
      </c>
      <c r="B600" s="1251">
        <v>25</v>
      </c>
      <c r="C600" s="1251">
        <v>400</v>
      </c>
      <c r="D600" s="1251" t="s">
        <v>1718</v>
      </c>
      <c r="E600" s="1251">
        <v>253111</v>
      </c>
      <c r="F600" s="1251" t="s">
        <v>1615</v>
      </c>
      <c r="G600" s="1252">
        <v>0</v>
      </c>
      <c r="H600" s="1252">
        <v>0</v>
      </c>
      <c r="I600" s="1252">
        <v>0</v>
      </c>
      <c r="J600" s="1252">
        <v>0</v>
      </c>
      <c r="K600" s="1252">
        <v>0</v>
      </c>
      <c r="L600" s="1252">
        <v>0</v>
      </c>
      <c r="M600" s="1252">
        <v>0</v>
      </c>
      <c r="N600" s="1252">
        <v>0</v>
      </c>
      <c r="O600" s="1252">
        <v>0</v>
      </c>
      <c r="P600" s="1252">
        <v>0</v>
      </c>
      <c r="Q600" s="1252">
        <v>0</v>
      </c>
      <c r="R600" s="1252">
        <v>0</v>
      </c>
      <c r="S600" s="1252">
        <v>0</v>
      </c>
      <c r="T600" s="1252">
        <v>0</v>
      </c>
      <c r="U600" s="1251" t="s">
        <v>116</v>
      </c>
      <c r="V600" s="1251" t="s">
        <v>1537</v>
      </c>
      <c r="W600" s="1251" t="s">
        <v>378</v>
      </c>
      <c r="X600" s="1251" t="s">
        <v>1581</v>
      </c>
      <c r="Y600" s="1251">
        <v>253</v>
      </c>
    </row>
    <row r="601" spans="1:25" ht="12">
      <c r="A601" s="1251">
        <v>2019</v>
      </c>
      <c r="B601" s="1251">
        <v>25</v>
      </c>
      <c r="C601" s="1251">
        <v>400</v>
      </c>
      <c r="D601" s="1251" t="s">
        <v>1718</v>
      </c>
      <c r="E601" s="1251">
        <v>253117</v>
      </c>
      <c r="F601" s="1251" t="s">
        <v>1616</v>
      </c>
      <c r="G601" s="1252">
        <v>0</v>
      </c>
      <c r="H601" s="1252">
        <v>0</v>
      </c>
      <c r="I601" s="1252">
        <v>0</v>
      </c>
      <c r="J601" s="1252">
        <v>0</v>
      </c>
      <c r="K601" s="1252">
        <v>0</v>
      </c>
      <c r="L601" s="1252">
        <v>0</v>
      </c>
      <c r="M601" s="1252">
        <v>0</v>
      </c>
      <c r="N601" s="1252">
        <v>0</v>
      </c>
      <c r="O601" s="1252">
        <v>0</v>
      </c>
      <c r="P601" s="1252">
        <v>0</v>
      </c>
      <c r="Q601" s="1252">
        <v>0</v>
      </c>
      <c r="R601" s="1252">
        <v>0</v>
      </c>
      <c r="S601" s="1252">
        <v>0</v>
      </c>
      <c r="T601" s="1252">
        <v>0</v>
      </c>
      <c r="U601" s="1251" t="s">
        <v>116</v>
      </c>
      <c r="V601" s="1251" t="s">
        <v>1537</v>
      </c>
      <c r="W601" s="1251" t="s">
        <v>378</v>
      </c>
      <c r="X601" s="1251" t="s">
        <v>1581</v>
      </c>
      <c r="Y601" s="1251">
        <v>253</v>
      </c>
    </row>
    <row r="602" spans="1:25" ht="12">
      <c r="A602" s="1251">
        <v>2019</v>
      </c>
      <c r="B602" s="1251">
        <v>25</v>
      </c>
      <c r="C602" s="1251">
        <v>400</v>
      </c>
      <c r="D602" s="1251" t="s">
        <v>1718</v>
      </c>
      <c r="E602" s="1251">
        <v>253400</v>
      </c>
      <c r="F602" s="1251" t="s">
        <v>1617</v>
      </c>
      <c r="G602" s="1252">
        <v>-55913.629999999997</v>
      </c>
      <c r="H602" s="1252">
        <v>-64567.459999999999</v>
      </c>
      <c r="I602" s="1252">
        <v>-72728.050000000003</v>
      </c>
      <c r="J602" s="1252">
        <v>-80214.080000000002</v>
      </c>
      <c r="K602" s="1252">
        <v>-80190.190000000002</v>
      </c>
      <c r="L602" s="1252">
        <v>-88963.149999999994</v>
      </c>
      <c r="M602" s="1252">
        <v>-96918.889999999999</v>
      </c>
      <c r="N602" s="1252">
        <v>-105502.81</v>
      </c>
      <c r="O602" s="1252">
        <v>-114099.14999999999</v>
      </c>
      <c r="P602" s="1252">
        <v>-122147.2</v>
      </c>
      <c r="Q602" s="1252">
        <v>-130633.17</v>
      </c>
      <c r="R602" s="1252">
        <v>-139663.79000000001</v>
      </c>
      <c r="S602" s="1252">
        <v>-149636.10999999999</v>
      </c>
      <c r="T602" s="1252">
        <v>-149636.10999999999</v>
      </c>
      <c r="U602" s="1251" t="s">
        <v>116</v>
      </c>
      <c r="V602" s="1251" t="s">
        <v>564</v>
      </c>
      <c r="W602" s="1251" t="s">
        <v>315</v>
      </c>
      <c r="X602" s="1251" t="s">
        <v>1581</v>
      </c>
      <c r="Y602" s="1251">
        <v>253</v>
      </c>
    </row>
    <row r="603" spans="1:25" ht="12">
      <c r="A603" s="1251">
        <v>2019</v>
      </c>
      <c r="B603" s="1251">
        <v>25</v>
      </c>
      <c r="C603" s="1251">
        <v>400</v>
      </c>
      <c r="D603" s="1251" t="s">
        <v>1718</v>
      </c>
      <c r="E603" s="1251">
        <v>271050</v>
      </c>
      <c r="F603" s="1251" t="s">
        <v>1619</v>
      </c>
      <c r="G603" s="1252">
        <v>0</v>
      </c>
      <c r="H603" s="1252">
        <v>0</v>
      </c>
      <c r="I603" s="1252">
        <v>0</v>
      </c>
      <c r="J603" s="1252">
        <v>0</v>
      </c>
      <c r="K603" s="1252">
        <v>-50567</v>
      </c>
      <c r="L603" s="1252">
        <v>-50567</v>
      </c>
      <c r="M603" s="1252">
        <v>-50567</v>
      </c>
      <c r="N603" s="1252">
        <v>-50567</v>
      </c>
      <c r="O603" s="1252">
        <v>-50567</v>
      </c>
      <c r="P603" s="1252">
        <v>-50567</v>
      </c>
      <c r="Q603" s="1252">
        <v>-50567</v>
      </c>
      <c r="R603" s="1252">
        <v>-50567</v>
      </c>
      <c r="S603" s="1252">
        <v>-50567</v>
      </c>
      <c r="T603" s="1252">
        <v>-50567</v>
      </c>
      <c r="U603" s="1251" t="s">
        <v>116</v>
      </c>
      <c r="V603" s="1251" t="s">
        <v>564</v>
      </c>
      <c r="W603" s="1251" t="s">
        <v>382</v>
      </c>
      <c r="X603" s="1251" t="s">
        <v>1581</v>
      </c>
      <c r="Y603" s="1251">
        <v>271</v>
      </c>
    </row>
    <row r="604" spans="1:25" ht="12">
      <c r="A604" s="1251">
        <v>2019</v>
      </c>
      <c r="B604" s="1251">
        <v>25</v>
      </c>
      <c r="C604" s="1251">
        <v>400</v>
      </c>
      <c r="D604" s="1251" t="s">
        <v>1718</v>
      </c>
      <c r="E604" s="1251">
        <v>271101</v>
      </c>
      <c r="F604" s="1251" t="s">
        <v>1621</v>
      </c>
      <c r="G604" s="1252">
        <v>0</v>
      </c>
      <c r="H604" s="1252">
        <v>0</v>
      </c>
      <c r="I604" s="1252">
        <v>0</v>
      </c>
      <c r="J604" s="1252">
        <v>0</v>
      </c>
      <c r="K604" s="1252">
        <v>-1964019</v>
      </c>
      <c r="L604" s="1252">
        <v>-1964019</v>
      </c>
      <c r="M604" s="1252">
        <v>-1964019</v>
      </c>
      <c r="N604" s="1252">
        <v>-1964019</v>
      </c>
      <c r="O604" s="1252">
        <v>-1964019</v>
      </c>
      <c r="P604" s="1252">
        <v>-1964019</v>
      </c>
      <c r="Q604" s="1252">
        <v>-1964019</v>
      </c>
      <c r="R604" s="1252">
        <v>-1964019</v>
      </c>
      <c r="S604" s="1252">
        <v>-1964019</v>
      </c>
      <c r="T604" s="1252">
        <v>-1964019</v>
      </c>
      <c r="U604" s="1251" t="s">
        <v>116</v>
      </c>
      <c r="V604" s="1251" t="s">
        <v>564</v>
      </c>
      <c r="W604" s="1251" t="s">
        <v>382</v>
      </c>
      <c r="X604" s="1251" t="s">
        <v>1581</v>
      </c>
      <c r="Y604" s="1251">
        <v>271</v>
      </c>
    </row>
    <row r="605" spans="1:25" ht="12">
      <c r="A605" s="1251">
        <v>2019</v>
      </c>
      <c r="B605" s="1251">
        <v>25</v>
      </c>
      <c r="C605" s="1251">
        <v>400</v>
      </c>
      <c r="D605" s="1251" t="s">
        <v>1718</v>
      </c>
      <c r="E605" s="1251">
        <v>271150</v>
      </c>
      <c r="F605" s="1251" t="s">
        <v>382</v>
      </c>
      <c r="G605" s="1252">
        <v>-1915910</v>
      </c>
      <c r="H605" s="1252">
        <v>-1915910</v>
      </c>
      <c r="I605" s="1252">
        <v>-1915910</v>
      </c>
      <c r="J605" s="1252">
        <v>-1915910</v>
      </c>
      <c r="K605" s="1252">
        <v>0</v>
      </c>
      <c r="L605" s="1252">
        <v>0</v>
      </c>
      <c r="M605" s="1252">
        <v>0</v>
      </c>
      <c r="N605" s="1252">
        <v>0</v>
      </c>
      <c r="O605" s="1252">
        <v>0</v>
      </c>
      <c r="P605" s="1252">
        <v>0</v>
      </c>
      <c r="Q605" s="1252">
        <v>0</v>
      </c>
      <c r="R605" s="1252">
        <v>0</v>
      </c>
      <c r="S605" s="1252">
        <v>0</v>
      </c>
      <c r="T605" s="1252">
        <v>0</v>
      </c>
      <c r="U605" s="1251" t="s">
        <v>116</v>
      </c>
      <c r="V605" s="1251" t="s">
        <v>564</v>
      </c>
      <c r="W605" s="1251" t="s">
        <v>382</v>
      </c>
      <c r="X605" s="1251" t="s">
        <v>1581</v>
      </c>
      <c r="Y605" s="1251">
        <v>271</v>
      </c>
    </row>
    <row r="606" spans="1:25" ht="12">
      <c r="A606" s="1251">
        <v>2019</v>
      </c>
      <c r="B606" s="1251">
        <v>25</v>
      </c>
      <c r="C606" s="1251">
        <v>400</v>
      </c>
      <c r="D606" s="1251" t="s">
        <v>1718</v>
      </c>
      <c r="E606" s="1251">
        <v>271301</v>
      </c>
      <c r="F606" s="1251" t="s">
        <v>1622</v>
      </c>
      <c r="G606" s="1252">
        <v>-98676</v>
      </c>
      <c r="H606" s="1252">
        <v>-98676</v>
      </c>
      <c r="I606" s="1252">
        <v>-98676</v>
      </c>
      <c r="J606" s="1252">
        <v>-98676</v>
      </c>
      <c r="K606" s="1252">
        <v>0</v>
      </c>
      <c r="L606" s="1252">
        <v>0</v>
      </c>
      <c r="M606" s="1252">
        <v>0</v>
      </c>
      <c r="N606" s="1252">
        <v>0</v>
      </c>
      <c r="O606" s="1252">
        <v>0</v>
      </c>
      <c r="P606" s="1252">
        <v>0</v>
      </c>
      <c r="Q606" s="1252">
        <v>0</v>
      </c>
      <c r="R606" s="1252">
        <v>0</v>
      </c>
      <c r="S606" s="1252">
        <v>0</v>
      </c>
      <c r="T606" s="1252">
        <v>0</v>
      </c>
      <c r="U606" s="1251" t="s">
        <v>116</v>
      </c>
      <c r="V606" s="1251" t="s">
        <v>564</v>
      </c>
      <c r="W606" s="1251" t="s">
        <v>382</v>
      </c>
      <c r="X606" s="1251" t="s">
        <v>1581</v>
      </c>
      <c r="Y606" s="1251">
        <v>271</v>
      </c>
    </row>
    <row r="607" spans="1:25" ht="12">
      <c r="A607" s="1251">
        <v>2019</v>
      </c>
      <c r="B607" s="1251">
        <v>25</v>
      </c>
      <c r="C607" s="1251">
        <v>400</v>
      </c>
      <c r="D607" s="1251" t="s">
        <v>1718</v>
      </c>
      <c r="E607" s="1251">
        <v>271304</v>
      </c>
      <c r="F607" s="1251" t="s">
        <v>1623</v>
      </c>
      <c r="G607" s="1252">
        <v>0</v>
      </c>
      <c r="H607" s="1252">
        <v>0</v>
      </c>
      <c r="I607" s="1252">
        <v>0</v>
      </c>
      <c r="J607" s="1252">
        <v>0</v>
      </c>
      <c r="K607" s="1252">
        <v>0</v>
      </c>
      <c r="L607" s="1252">
        <v>0</v>
      </c>
      <c r="M607" s="1252">
        <v>0</v>
      </c>
      <c r="N607" s="1252">
        <v>0</v>
      </c>
      <c r="O607" s="1252">
        <v>0</v>
      </c>
      <c r="P607" s="1252">
        <v>0</v>
      </c>
      <c r="Q607" s="1252">
        <v>0</v>
      </c>
      <c r="R607" s="1252">
        <v>0</v>
      </c>
      <c r="S607" s="1252">
        <v>0</v>
      </c>
      <c r="T607" s="1252">
        <v>0</v>
      </c>
      <c r="U607" s="1251" t="s">
        <v>116</v>
      </c>
      <c r="V607" s="1251" t="s">
        <v>564</v>
      </c>
      <c r="W607" s="1251" t="s">
        <v>382</v>
      </c>
      <c r="X607" s="1251" t="s">
        <v>1581</v>
      </c>
      <c r="Y607" s="1251">
        <v>271</v>
      </c>
    </row>
    <row r="608" spans="1:25" ht="12">
      <c r="A608" s="1251">
        <v>2019</v>
      </c>
      <c r="B608" s="1251">
        <v>25</v>
      </c>
      <c r="C608" s="1251">
        <v>400</v>
      </c>
      <c r="D608" s="1251" t="s">
        <v>1718</v>
      </c>
      <c r="E608" s="1251">
        <v>272000</v>
      </c>
      <c r="F608" s="1251" t="s">
        <v>1625</v>
      </c>
      <c r="G608" s="1252">
        <v>0</v>
      </c>
      <c r="H608" s="1252">
        <v>0</v>
      </c>
      <c r="I608" s="1252">
        <v>0</v>
      </c>
      <c r="J608" s="1252">
        <v>0</v>
      </c>
      <c r="K608" s="1252">
        <v>0</v>
      </c>
      <c r="L608" s="1252">
        <v>0</v>
      </c>
      <c r="M608" s="1252">
        <v>0</v>
      </c>
      <c r="N608" s="1252">
        <v>0</v>
      </c>
      <c r="O608" s="1252">
        <v>649640.35999999999</v>
      </c>
      <c r="P608" s="1252">
        <v>657241.03000000003</v>
      </c>
      <c r="Q608" s="1252">
        <v>664821.63</v>
      </c>
      <c r="R608" s="1252">
        <v>672402.22999999998</v>
      </c>
      <c r="S608" s="1252">
        <v>679982.82999999996</v>
      </c>
      <c r="T608" s="1252">
        <v>679982.82999999996</v>
      </c>
      <c r="U608" s="1251" t="s">
        <v>116</v>
      </c>
      <c r="V608" s="1251" t="s">
        <v>564</v>
      </c>
      <c r="W608" s="1251" t="s">
        <v>382</v>
      </c>
      <c r="X608" s="1251" t="s">
        <v>1581</v>
      </c>
      <c r="Y608" s="1251">
        <v>272</v>
      </c>
    </row>
    <row r="609" spans="1:25" ht="12">
      <c r="A609" s="1251">
        <v>2019</v>
      </c>
      <c r="B609" s="1251">
        <v>25</v>
      </c>
      <c r="C609" s="1251">
        <v>400</v>
      </c>
      <c r="D609" s="1251" t="s">
        <v>1718</v>
      </c>
      <c r="E609" s="1251">
        <v>300000</v>
      </c>
      <c r="F609" s="1251" t="s">
        <v>1628</v>
      </c>
      <c r="G609" s="1252">
        <v>21749563.23</v>
      </c>
      <c r="H609" s="1252">
        <v>21792674.760000002</v>
      </c>
      <c r="I609" s="1252">
        <v>21828207.620000001</v>
      </c>
      <c r="J609" s="1252">
        <v>21871885.98</v>
      </c>
      <c r="K609" s="1252">
        <v>22280322.239999998</v>
      </c>
      <c r="L609" s="1252">
        <v>22303107.109999999</v>
      </c>
      <c r="M609" s="1252">
        <v>22379459.469999999</v>
      </c>
      <c r="N609" s="1252">
        <v>22438674.649999999</v>
      </c>
      <c r="O609" s="1252">
        <v>22463420.539999999</v>
      </c>
      <c r="P609" s="1252">
        <v>22517377.84</v>
      </c>
      <c r="Q609" s="1252">
        <v>22560206.710000001</v>
      </c>
      <c r="R609" s="1252">
        <v>22572196.390000001</v>
      </c>
      <c r="S609" s="1252">
        <v>36860449.729999997</v>
      </c>
      <c r="T609" s="1252">
        <v>36860449.729999997</v>
      </c>
      <c r="U609" s="1251" t="s">
        <v>116</v>
      </c>
      <c r="V609" s="1251" t="s">
        <v>564</v>
      </c>
      <c r="W609" s="1251" t="s">
        <v>290</v>
      </c>
      <c r="X609" s="1251" t="s">
        <v>1515</v>
      </c>
      <c r="Y609" s="1251">
        <v>300</v>
      </c>
    </row>
    <row r="610" spans="1:25" ht="12">
      <c r="A610" s="1251">
        <v>2019</v>
      </c>
      <c r="B610" s="1251">
        <v>25</v>
      </c>
      <c r="C610" s="1251">
        <v>400</v>
      </c>
      <c r="D610" s="1251" t="s">
        <v>1718</v>
      </c>
      <c r="E610" s="1251">
        <v>300001</v>
      </c>
      <c r="F610" s="1251" t="s">
        <v>1629</v>
      </c>
      <c r="G610" s="1252">
        <v>0</v>
      </c>
      <c r="H610" s="1252">
        <v>0</v>
      </c>
      <c r="I610" s="1252">
        <v>0</v>
      </c>
      <c r="J610" s="1252">
        <v>0</v>
      </c>
      <c r="K610" s="1252">
        <v>0</v>
      </c>
      <c r="L610" s="1252">
        <v>0</v>
      </c>
      <c r="M610" s="1252">
        <v>0</v>
      </c>
      <c r="N610" s="1252">
        <v>0</v>
      </c>
      <c r="O610" s="1252">
        <v>0</v>
      </c>
      <c r="P610" s="1252">
        <v>0</v>
      </c>
      <c r="Q610" s="1252">
        <v>0</v>
      </c>
      <c r="R610" s="1252">
        <v>0</v>
      </c>
      <c r="S610" s="1252">
        <v>0</v>
      </c>
      <c r="T610" s="1252">
        <v>0</v>
      </c>
      <c r="U610" s="1251" t="s">
        <v>116</v>
      </c>
      <c r="V610" s="1251" t="s">
        <v>564</v>
      </c>
      <c r="W610" s="1251" t="s">
        <v>290</v>
      </c>
      <c r="X610" s="1251" t="s">
        <v>1515</v>
      </c>
      <c r="Y610" s="1251">
        <v>300</v>
      </c>
    </row>
    <row r="611" spans="1:25" ht="12">
      <c r="A611" s="1251">
        <v>2019</v>
      </c>
      <c r="B611" s="1251">
        <v>25</v>
      </c>
      <c r="C611" s="1251">
        <v>400</v>
      </c>
      <c r="D611" s="1251" t="s">
        <v>1718</v>
      </c>
      <c r="E611" s="1251">
        <v>302000</v>
      </c>
      <c r="F611" s="1251" t="s">
        <v>1631</v>
      </c>
      <c r="G611" s="1252">
        <v>0</v>
      </c>
      <c r="H611" s="1252">
        <v>0</v>
      </c>
      <c r="I611" s="1252">
        <v>0</v>
      </c>
      <c r="J611" s="1252">
        <v>0</v>
      </c>
      <c r="K611" s="1252">
        <v>0</v>
      </c>
      <c r="L611" s="1252">
        <v>0</v>
      </c>
      <c r="M611" s="1252">
        <v>0</v>
      </c>
      <c r="N611" s="1252">
        <v>0</v>
      </c>
      <c r="O611" s="1252">
        <v>0</v>
      </c>
      <c r="P611" s="1252">
        <v>0</v>
      </c>
      <c r="Q611" s="1252">
        <v>0</v>
      </c>
      <c r="R611" s="1252">
        <v>0</v>
      </c>
      <c r="S611" s="1252">
        <v>0</v>
      </c>
      <c r="T611" s="1252">
        <v>0</v>
      </c>
      <c r="U611" s="1251" t="s">
        <v>116</v>
      </c>
      <c r="V611" s="1251" t="s">
        <v>564</v>
      </c>
      <c r="W611" s="1251" t="s">
        <v>290</v>
      </c>
      <c r="X611" s="1251" t="s">
        <v>1515</v>
      </c>
      <c r="Y611" s="1251">
        <v>302</v>
      </c>
    </row>
    <row r="612" spans="1:25" ht="12">
      <c r="A612" s="1251">
        <v>2019</v>
      </c>
      <c r="B612" s="1251">
        <v>25</v>
      </c>
      <c r="C612" s="1251">
        <v>400</v>
      </c>
      <c r="D612" s="1251" t="s">
        <v>1718</v>
      </c>
      <c r="E612" s="1251">
        <v>303200</v>
      </c>
      <c r="F612" s="1251" t="s">
        <v>1634</v>
      </c>
      <c r="G612" s="1252">
        <v>0</v>
      </c>
      <c r="H612" s="1252">
        <v>0</v>
      </c>
      <c r="I612" s="1252">
        <v>0</v>
      </c>
      <c r="J612" s="1252">
        <v>0</v>
      </c>
      <c r="K612" s="1252">
        <v>0</v>
      </c>
      <c r="L612" s="1252">
        <v>0</v>
      </c>
      <c r="M612" s="1252">
        <v>0</v>
      </c>
      <c r="N612" s="1252">
        <v>0</v>
      </c>
      <c r="O612" s="1252">
        <v>0</v>
      </c>
      <c r="P612" s="1252">
        <v>0</v>
      </c>
      <c r="Q612" s="1252">
        <v>0</v>
      </c>
      <c r="R612" s="1252">
        <v>0</v>
      </c>
      <c r="S612" s="1252">
        <v>0</v>
      </c>
      <c r="T612" s="1252">
        <v>0</v>
      </c>
      <c r="U612" s="1251" t="s">
        <v>116</v>
      </c>
      <c r="V612" s="1251" t="s">
        <v>564</v>
      </c>
      <c r="W612" s="1251" t="s">
        <v>290</v>
      </c>
      <c r="X612" s="1251" t="s">
        <v>1515</v>
      </c>
      <c r="Y612" s="1251">
        <v>303</v>
      </c>
    </row>
    <row r="613" spans="1:25" ht="12">
      <c r="A613" s="1251">
        <v>2019</v>
      </c>
      <c r="B613" s="1251">
        <v>25</v>
      </c>
      <c r="C613" s="1251">
        <v>400</v>
      </c>
      <c r="D613" s="1251" t="s">
        <v>1718</v>
      </c>
      <c r="E613" s="1251">
        <v>304630</v>
      </c>
      <c r="F613" s="1251" t="s">
        <v>1642</v>
      </c>
      <c r="G613" s="1252">
        <v>0</v>
      </c>
      <c r="H613" s="1252">
        <v>0</v>
      </c>
      <c r="I613" s="1252">
        <v>0</v>
      </c>
      <c r="J613" s="1252">
        <v>0</v>
      </c>
      <c r="K613" s="1252">
        <v>0</v>
      </c>
      <c r="L613" s="1252">
        <v>0</v>
      </c>
      <c r="M613" s="1252">
        <v>0</v>
      </c>
      <c r="N613" s="1252">
        <v>0</v>
      </c>
      <c r="O613" s="1252">
        <v>0</v>
      </c>
      <c r="P613" s="1252">
        <v>0</v>
      </c>
      <c r="Q613" s="1252">
        <v>0</v>
      </c>
      <c r="R613" s="1252">
        <v>0</v>
      </c>
      <c r="S613" s="1252">
        <v>0</v>
      </c>
      <c r="T613" s="1252">
        <v>0</v>
      </c>
      <c r="U613" s="1251" t="s">
        <v>116</v>
      </c>
      <c r="V613" s="1251" t="s">
        <v>564</v>
      </c>
      <c r="W613" s="1251" t="s">
        <v>290</v>
      </c>
      <c r="X613" s="1251" t="s">
        <v>1515</v>
      </c>
      <c r="Y613" s="1251">
        <v>304</v>
      </c>
    </row>
    <row r="614" spans="1:25" ht="12">
      <c r="A614" s="1251">
        <v>2019</v>
      </c>
      <c r="B614" s="1251">
        <v>25</v>
      </c>
      <c r="C614" s="1251">
        <v>400</v>
      </c>
      <c r="D614" s="1251" t="s">
        <v>1718</v>
      </c>
      <c r="E614" s="1251">
        <v>307000</v>
      </c>
      <c r="F614" s="1251" t="s">
        <v>1643</v>
      </c>
      <c r="G614" s="1252">
        <v>0</v>
      </c>
      <c r="H614" s="1252">
        <v>0</v>
      </c>
      <c r="I614" s="1252">
        <v>0</v>
      </c>
      <c r="J614" s="1252">
        <v>0</v>
      </c>
      <c r="K614" s="1252">
        <v>0</v>
      </c>
      <c r="L614" s="1252">
        <v>0</v>
      </c>
      <c r="M614" s="1252">
        <v>0</v>
      </c>
      <c r="N614" s="1252">
        <v>0</v>
      </c>
      <c r="O614" s="1252">
        <v>0</v>
      </c>
      <c r="P614" s="1252">
        <v>0</v>
      </c>
      <c r="Q614" s="1252">
        <v>0</v>
      </c>
      <c r="R614" s="1252">
        <v>0</v>
      </c>
      <c r="S614" s="1252">
        <v>0</v>
      </c>
      <c r="T614" s="1252">
        <v>0</v>
      </c>
      <c r="U614" s="1251" t="s">
        <v>116</v>
      </c>
      <c r="V614" s="1251" t="s">
        <v>564</v>
      </c>
      <c r="W614" s="1251" t="s">
        <v>290</v>
      </c>
      <c r="X614" s="1251" t="s">
        <v>1515</v>
      </c>
      <c r="Y614" s="1251">
        <v>307</v>
      </c>
    </row>
    <row r="615" spans="1:25" ht="12">
      <c r="A615" s="1251">
        <v>2019</v>
      </c>
      <c r="B615" s="1251">
        <v>25</v>
      </c>
      <c r="C615" s="1251">
        <v>400</v>
      </c>
      <c r="D615" s="1251" t="s">
        <v>1718</v>
      </c>
      <c r="E615" s="1251">
        <v>309000</v>
      </c>
      <c r="F615" s="1251" t="s">
        <v>1644</v>
      </c>
      <c r="G615" s="1252">
        <v>0</v>
      </c>
      <c r="H615" s="1252">
        <v>0</v>
      </c>
      <c r="I615" s="1252">
        <v>0</v>
      </c>
      <c r="J615" s="1252">
        <v>0</v>
      </c>
      <c r="K615" s="1252">
        <v>0</v>
      </c>
      <c r="L615" s="1252">
        <v>0</v>
      </c>
      <c r="M615" s="1252">
        <v>0</v>
      </c>
      <c r="N615" s="1252">
        <v>0</v>
      </c>
      <c r="O615" s="1252">
        <v>0</v>
      </c>
      <c r="P615" s="1252">
        <v>0</v>
      </c>
      <c r="Q615" s="1252">
        <v>0</v>
      </c>
      <c r="R615" s="1252">
        <v>0</v>
      </c>
      <c r="S615" s="1252">
        <v>0</v>
      </c>
      <c r="T615" s="1252">
        <v>0</v>
      </c>
      <c r="U615" s="1251" t="s">
        <v>116</v>
      </c>
      <c r="V615" s="1251" t="s">
        <v>564</v>
      </c>
      <c r="W615" s="1251" t="s">
        <v>290</v>
      </c>
      <c r="X615" s="1251" t="s">
        <v>1515</v>
      </c>
      <c r="Y615" s="1251">
        <v>309</v>
      </c>
    </row>
    <row r="616" spans="1:25" ht="12">
      <c r="A616" s="1251">
        <v>2019</v>
      </c>
      <c r="B616" s="1251">
        <v>25</v>
      </c>
      <c r="C616" s="1251">
        <v>400</v>
      </c>
      <c r="D616" s="1251" t="s">
        <v>1718</v>
      </c>
      <c r="E616" s="1251">
        <v>310000</v>
      </c>
      <c r="F616" s="1251" t="s">
        <v>1645</v>
      </c>
      <c r="G616" s="1252">
        <v>0</v>
      </c>
      <c r="H616" s="1252">
        <v>0</v>
      </c>
      <c r="I616" s="1252">
        <v>0</v>
      </c>
      <c r="J616" s="1252">
        <v>0</v>
      </c>
      <c r="K616" s="1252">
        <v>0</v>
      </c>
      <c r="L616" s="1252">
        <v>0</v>
      </c>
      <c r="M616" s="1252">
        <v>0</v>
      </c>
      <c r="N616" s="1252">
        <v>0</v>
      </c>
      <c r="O616" s="1252">
        <v>0</v>
      </c>
      <c r="P616" s="1252">
        <v>0</v>
      </c>
      <c r="Q616" s="1252">
        <v>0</v>
      </c>
      <c r="R616" s="1252">
        <v>0</v>
      </c>
      <c r="S616" s="1252">
        <v>0</v>
      </c>
      <c r="T616" s="1252">
        <v>0</v>
      </c>
      <c r="U616" s="1251" t="s">
        <v>116</v>
      </c>
      <c r="V616" s="1251" t="s">
        <v>564</v>
      </c>
      <c r="W616" s="1251" t="s">
        <v>290</v>
      </c>
      <c r="X616" s="1251" t="s">
        <v>1515</v>
      </c>
      <c r="Y616" s="1251">
        <v>310</v>
      </c>
    </row>
    <row r="617" spans="1:25" ht="12">
      <c r="A617" s="1251">
        <v>2019</v>
      </c>
      <c r="B617" s="1251">
        <v>25</v>
      </c>
      <c r="C617" s="1251">
        <v>400</v>
      </c>
      <c r="D617" s="1251" t="s">
        <v>1718</v>
      </c>
      <c r="E617" s="1251">
        <v>311000</v>
      </c>
      <c r="F617" s="1251" t="s">
        <v>1646</v>
      </c>
      <c r="G617" s="1252">
        <v>0</v>
      </c>
      <c r="H617" s="1252">
        <v>0</v>
      </c>
      <c r="I617" s="1252">
        <v>0</v>
      </c>
      <c r="J617" s="1252">
        <v>0</v>
      </c>
      <c r="K617" s="1252">
        <v>0</v>
      </c>
      <c r="L617" s="1252">
        <v>0</v>
      </c>
      <c r="M617" s="1252">
        <v>0</v>
      </c>
      <c r="N617" s="1252">
        <v>0</v>
      </c>
      <c r="O617" s="1252">
        <v>0</v>
      </c>
      <c r="P617" s="1252">
        <v>0</v>
      </c>
      <c r="Q617" s="1252">
        <v>0</v>
      </c>
      <c r="R617" s="1252">
        <v>0</v>
      </c>
      <c r="S617" s="1252">
        <v>0</v>
      </c>
      <c r="T617" s="1252">
        <v>0</v>
      </c>
      <c r="U617" s="1251" t="s">
        <v>116</v>
      </c>
      <c r="V617" s="1251" t="s">
        <v>564</v>
      </c>
      <c r="W617" s="1251" t="s">
        <v>290</v>
      </c>
      <c r="X617" s="1251" t="s">
        <v>1515</v>
      </c>
      <c r="Y617" s="1251">
        <v>311</v>
      </c>
    </row>
    <row r="618" spans="1:25" ht="12">
      <c r="A618" s="1251">
        <v>2019</v>
      </c>
      <c r="B618" s="1251">
        <v>25</v>
      </c>
      <c r="C618" s="1251">
        <v>400</v>
      </c>
      <c r="D618" s="1251" t="s">
        <v>1718</v>
      </c>
      <c r="E618" s="1251">
        <v>320000</v>
      </c>
      <c r="F618" s="1251" t="s">
        <v>1648</v>
      </c>
      <c r="G618" s="1252">
        <v>0</v>
      </c>
      <c r="H618" s="1252">
        <v>0</v>
      </c>
      <c r="I618" s="1252">
        <v>0</v>
      </c>
      <c r="J618" s="1252">
        <v>0</v>
      </c>
      <c r="K618" s="1252">
        <v>0</v>
      </c>
      <c r="L618" s="1252">
        <v>0</v>
      </c>
      <c r="M618" s="1252">
        <v>0</v>
      </c>
      <c r="N618" s="1252">
        <v>0</v>
      </c>
      <c r="O618" s="1252">
        <v>0</v>
      </c>
      <c r="P618" s="1252">
        <v>0</v>
      </c>
      <c r="Q618" s="1252">
        <v>0</v>
      </c>
      <c r="R618" s="1252">
        <v>0</v>
      </c>
      <c r="S618" s="1252">
        <v>0</v>
      </c>
      <c r="T618" s="1252">
        <v>0</v>
      </c>
      <c r="U618" s="1251" t="s">
        <v>116</v>
      </c>
      <c r="V618" s="1251" t="s">
        <v>564</v>
      </c>
      <c r="W618" s="1251" t="s">
        <v>290</v>
      </c>
      <c r="X618" s="1251" t="s">
        <v>1515</v>
      </c>
      <c r="Y618" s="1251">
        <v>320</v>
      </c>
    </row>
    <row r="619" spans="1:25" ht="12">
      <c r="A619" s="1251">
        <v>2019</v>
      </c>
      <c r="B619" s="1251">
        <v>25</v>
      </c>
      <c r="C619" s="1251">
        <v>400</v>
      </c>
      <c r="D619" s="1251" t="s">
        <v>1718</v>
      </c>
      <c r="E619" s="1251">
        <v>330000</v>
      </c>
      <c r="F619" s="1251" t="s">
        <v>1649</v>
      </c>
      <c r="G619" s="1252">
        <v>0</v>
      </c>
      <c r="H619" s="1252">
        <v>0</v>
      </c>
      <c r="I619" s="1252">
        <v>0</v>
      </c>
      <c r="J619" s="1252">
        <v>0</v>
      </c>
      <c r="K619" s="1252">
        <v>0</v>
      </c>
      <c r="L619" s="1252">
        <v>0</v>
      </c>
      <c r="M619" s="1252">
        <v>0</v>
      </c>
      <c r="N619" s="1252">
        <v>0</v>
      </c>
      <c r="O619" s="1252">
        <v>0</v>
      </c>
      <c r="P619" s="1252">
        <v>0</v>
      </c>
      <c r="Q619" s="1252">
        <v>0</v>
      </c>
      <c r="R619" s="1252">
        <v>0</v>
      </c>
      <c r="S619" s="1252">
        <v>0</v>
      </c>
      <c r="T619" s="1252">
        <v>0</v>
      </c>
      <c r="U619" s="1251" t="s">
        <v>116</v>
      </c>
      <c r="V619" s="1251" t="s">
        <v>564</v>
      </c>
      <c r="W619" s="1251" t="s">
        <v>290</v>
      </c>
      <c r="X619" s="1251" t="s">
        <v>1515</v>
      </c>
      <c r="Y619" s="1251">
        <v>330</v>
      </c>
    </row>
    <row r="620" spans="1:25" ht="12">
      <c r="A620" s="1251">
        <v>2019</v>
      </c>
      <c r="B620" s="1251">
        <v>25</v>
      </c>
      <c r="C620" s="1251">
        <v>400</v>
      </c>
      <c r="D620" s="1251" t="s">
        <v>1718</v>
      </c>
      <c r="E620" s="1251">
        <v>331000</v>
      </c>
      <c r="F620" s="1251" t="s">
        <v>1650</v>
      </c>
      <c r="G620" s="1252">
        <v>0</v>
      </c>
      <c r="H620" s="1252">
        <v>0</v>
      </c>
      <c r="I620" s="1252">
        <v>0</v>
      </c>
      <c r="J620" s="1252">
        <v>0</v>
      </c>
      <c r="K620" s="1252">
        <v>0</v>
      </c>
      <c r="L620" s="1252">
        <v>0</v>
      </c>
      <c r="M620" s="1252">
        <v>0</v>
      </c>
      <c r="N620" s="1252">
        <v>0</v>
      </c>
      <c r="O620" s="1252">
        <v>0</v>
      </c>
      <c r="P620" s="1252">
        <v>0</v>
      </c>
      <c r="Q620" s="1252">
        <v>0</v>
      </c>
      <c r="R620" s="1252">
        <v>0</v>
      </c>
      <c r="S620" s="1252">
        <v>0</v>
      </c>
      <c r="T620" s="1252">
        <v>0</v>
      </c>
      <c r="U620" s="1251" t="s">
        <v>116</v>
      </c>
      <c r="V620" s="1251" t="s">
        <v>564</v>
      </c>
      <c r="W620" s="1251" t="s">
        <v>290</v>
      </c>
      <c r="X620" s="1251" t="s">
        <v>1515</v>
      </c>
      <c r="Y620" s="1251">
        <v>331</v>
      </c>
    </row>
    <row r="621" spans="1:25" ht="12">
      <c r="A621" s="1251">
        <v>2019</v>
      </c>
      <c r="B621" s="1251">
        <v>25</v>
      </c>
      <c r="C621" s="1251">
        <v>400</v>
      </c>
      <c r="D621" s="1251" t="s">
        <v>1718</v>
      </c>
      <c r="E621" s="1251">
        <v>333000</v>
      </c>
      <c r="F621" s="1251" t="s">
        <v>1651</v>
      </c>
      <c r="G621" s="1252">
        <v>0</v>
      </c>
      <c r="H621" s="1252">
        <v>0</v>
      </c>
      <c r="I621" s="1252">
        <v>0</v>
      </c>
      <c r="J621" s="1252">
        <v>0</v>
      </c>
      <c r="K621" s="1252">
        <v>0</v>
      </c>
      <c r="L621" s="1252">
        <v>0</v>
      </c>
      <c r="M621" s="1252">
        <v>0</v>
      </c>
      <c r="N621" s="1252">
        <v>0</v>
      </c>
      <c r="O621" s="1252">
        <v>0</v>
      </c>
      <c r="P621" s="1252">
        <v>0</v>
      </c>
      <c r="Q621" s="1252">
        <v>0</v>
      </c>
      <c r="R621" s="1252">
        <v>0</v>
      </c>
      <c r="S621" s="1252">
        <v>0</v>
      </c>
      <c r="T621" s="1252">
        <v>0</v>
      </c>
      <c r="U621" s="1251" t="s">
        <v>116</v>
      </c>
      <c r="V621" s="1251" t="s">
        <v>564</v>
      </c>
      <c r="W621" s="1251" t="s">
        <v>290</v>
      </c>
      <c r="X621" s="1251" t="s">
        <v>1515</v>
      </c>
      <c r="Y621" s="1251">
        <v>333</v>
      </c>
    </row>
    <row r="622" spans="1:25" ht="12">
      <c r="A622" s="1251">
        <v>2019</v>
      </c>
      <c r="B622" s="1251">
        <v>25</v>
      </c>
      <c r="C622" s="1251">
        <v>400</v>
      </c>
      <c r="D622" s="1251" t="s">
        <v>1718</v>
      </c>
      <c r="E622" s="1251">
        <v>334400</v>
      </c>
      <c r="F622" s="1251" t="s">
        <v>1652</v>
      </c>
      <c r="G622" s="1252">
        <v>0</v>
      </c>
      <c r="H622" s="1252">
        <v>0</v>
      </c>
      <c r="I622" s="1252">
        <v>0</v>
      </c>
      <c r="J622" s="1252">
        <v>0</v>
      </c>
      <c r="K622" s="1252">
        <v>0</v>
      </c>
      <c r="L622" s="1252">
        <v>0</v>
      </c>
      <c r="M622" s="1252">
        <v>0</v>
      </c>
      <c r="N622" s="1252">
        <v>0</v>
      </c>
      <c r="O622" s="1252">
        <v>0</v>
      </c>
      <c r="P622" s="1252">
        <v>0</v>
      </c>
      <c r="Q622" s="1252">
        <v>0</v>
      </c>
      <c r="R622" s="1252">
        <v>0</v>
      </c>
      <c r="S622" s="1252">
        <v>0</v>
      </c>
      <c r="T622" s="1252">
        <v>0</v>
      </c>
      <c r="U622" s="1251" t="s">
        <v>116</v>
      </c>
      <c r="V622" s="1251" t="s">
        <v>564</v>
      </c>
      <c r="W622" s="1251" t="s">
        <v>290</v>
      </c>
      <c r="X622" s="1251" t="s">
        <v>1515</v>
      </c>
      <c r="Y622" s="1251">
        <v>334</v>
      </c>
    </row>
    <row r="623" spans="1:25" ht="12">
      <c r="A623" s="1251">
        <v>2019</v>
      </c>
      <c r="B623" s="1251">
        <v>25</v>
      </c>
      <c r="C623" s="1251">
        <v>400</v>
      </c>
      <c r="D623" s="1251" t="s">
        <v>1718</v>
      </c>
      <c r="E623" s="1251">
        <v>334700</v>
      </c>
      <c r="F623" s="1251" t="s">
        <v>1653</v>
      </c>
      <c r="G623" s="1252">
        <v>0</v>
      </c>
      <c r="H623" s="1252">
        <v>0</v>
      </c>
      <c r="I623" s="1252">
        <v>0</v>
      </c>
      <c r="J623" s="1252">
        <v>0</v>
      </c>
      <c r="K623" s="1252">
        <v>0</v>
      </c>
      <c r="L623" s="1252">
        <v>0</v>
      </c>
      <c r="M623" s="1252">
        <v>0</v>
      </c>
      <c r="N623" s="1252">
        <v>0</v>
      </c>
      <c r="O623" s="1252">
        <v>0</v>
      </c>
      <c r="P623" s="1252">
        <v>0</v>
      </c>
      <c r="Q623" s="1252">
        <v>0</v>
      </c>
      <c r="R623" s="1252">
        <v>0</v>
      </c>
      <c r="S623" s="1252">
        <v>0</v>
      </c>
      <c r="T623" s="1252">
        <v>0</v>
      </c>
      <c r="U623" s="1251" t="s">
        <v>116</v>
      </c>
      <c r="V623" s="1251" t="s">
        <v>564</v>
      </c>
      <c r="W623" s="1251" t="s">
        <v>290</v>
      </c>
      <c r="X623" s="1251" t="s">
        <v>1515</v>
      </c>
      <c r="Y623" s="1251">
        <v>334</v>
      </c>
    </row>
    <row r="624" spans="1:25" ht="12">
      <c r="A624" s="1251">
        <v>2019</v>
      </c>
      <c r="B624" s="1251">
        <v>25</v>
      </c>
      <c r="C624" s="1251">
        <v>400</v>
      </c>
      <c r="D624" s="1251" t="s">
        <v>1718</v>
      </c>
      <c r="E624" s="1251">
        <v>334800</v>
      </c>
      <c r="F624" s="1251" t="s">
        <v>1654</v>
      </c>
      <c r="G624" s="1252">
        <v>0</v>
      </c>
      <c r="H624" s="1252">
        <v>0</v>
      </c>
      <c r="I624" s="1252">
        <v>0</v>
      </c>
      <c r="J624" s="1252">
        <v>0</v>
      </c>
      <c r="K624" s="1252">
        <v>0</v>
      </c>
      <c r="L624" s="1252">
        <v>0</v>
      </c>
      <c r="M624" s="1252">
        <v>0</v>
      </c>
      <c r="N624" s="1252">
        <v>0</v>
      </c>
      <c r="O624" s="1252">
        <v>0</v>
      </c>
      <c r="P624" s="1252">
        <v>0</v>
      </c>
      <c r="Q624" s="1252">
        <v>0</v>
      </c>
      <c r="R624" s="1252">
        <v>0</v>
      </c>
      <c r="S624" s="1252">
        <v>0</v>
      </c>
      <c r="T624" s="1252">
        <v>0</v>
      </c>
      <c r="U624" s="1251" t="s">
        <v>116</v>
      </c>
      <c r="V624" s="1251" t="s">
        <v>564</v>
      </c>
      <c r="W624" s="1251" t="s">
        <v>290</v>
      </c>
      <c r="X624" s="1251" t="s">
        <v>1515</v>
      </c>
      <c r="Y624" s="1251">
        <v>334</v>
      </c>
    </row>
    <row r="625" spans="1:25" ht="12">
      <c r="A625" s="1251">
        <v>2019</v>
      </c>
      <c r="B625" s="1251">
        <v>25</v>
      </c>
      <c r="C625" s="1251">
        <v>400</v>
      </c>
      <c r="D625" s="1251" t="s">
        <v>1718</v>
      </c>
      <c r="E625" s="1251">
        <v>335000</v>
      </c>
      <c r="F625" s="1251" t="s">
        <v>1656</v>
      </c>
      <c r="G625" s="1252">
        <v>0</v>
      </c>
      <c r="H625" s="1252">
        <v>0</v>
      </c>
      <c r="I625" s="1252">
        <v>0</v>
      </c>
      <c r="J625" s="1252">
        <v>0</v>
      </c>
      <c r="K625" s="1252">
        <v>0</v>
      </c>
      <c r="L625" s="1252">
        <v>0</v>
      </c>
      <c r="M625" s="1252">
        <v>0</v>
      </c>
      <c r="N625" s="1252">
        <v>0</v>
      </c>
      <c r="O625" s="1252">
        <v>0</v>
      </c>
      <c r="P625" s="1252">
        <v>0</v>
      </c>
      <c r="Q625" s="1252">
        <v>0</v>
      </c>
      <c r="R625" s="1252">
        <v>0</v>
      </c>
      <c r="S625" s="1252">
        <v>0</v>
      </c>
      <c r="T625" s="1252">
        <v>0</v>
      </c>
      <c r="U625" s="1251" t="s">
        <v>116</v>
      </c>
      <c r="V625" s="1251" t="s">
        <v>564</v>
      </c>
      <c r="W625" s="1251" t="s">
        <v>290</v>
      </c>
      <c r="X625" s="1251" t="s">
        <v>1515</v>
      </c>
      <c r="Y625" s="1251">
        <v>335</v>
      </c>
    </row>
    <row r="626" spans="1:25" ht="12">
      <c r="A626" s="1251">
        <v>2019</v>
      </c>
      <c r="B626" s="1251">
        <v>25</v>
      </c>
      <c r="C626" s="1251">
        <v>400</v>
      </c>
      <c r="D626" s="1251" t="s">
        <v>1718</v>
      </c>
      <c r="E626" s="1251">
        <v>340000</v>
      </c>
      <c r="F626" s="1251" t="s">
        <v>1660</v>
      </c>
      <c r="G626" s="1252">
        <v>0</v>
      </c>
      <c r="H626" s="1252">
        <v>0</v>
      </c>
      <c r="I626" s="1252">
        <v>0</v>
      </c>
      <c r="J626" s="1252">
        <v>0</v>
      </c>
      <c r="K626" s="1252">
        <v>0</v>
      </c>
      <c r="L626" s="1252">
        <v>0</v>
      </c>
      <c r="M626" s="1252">
        <v>0</v>
      </c>
      <c r="N626" s="1252">
        <v>0</v>
      </c>
      <c r="O626" s="1252">
        <v>0</v>
      </c>
      <c r="P626" s="1252">
        <v>0</v>
      </c>
      <c r="Q626" s="1252">
        <v>0</v>
      </c>
      <c r="R626" s="1252">
        <v>0</v>
      </c>
      <c r="S626" s="1252">
        <v>0</v>
      </c>
      <c r="T626" s="1252">
        <v>0</v>
      </c>
      <c r="U626" s="1251" t="s">
        <v>116</v>
      </c>
      <c r="V626" s="1251" t="s">
        <v>564</v>
      </c>
      <c r="W626" s="1251" t="s">
        <v>290</v>
      </c>
      <c r="X626" s="1251" t="s">
        <v>1515</v>
      </c>
      <c r="Y626" s="1251">
        <v>340</v>
      </c>
    </row>
    <row r="627" spans="1:25" ht="12">
      <c r="A627" s="1251">
        <v>2019</v>
      </c>
      <c r="B627" s="1251">
        <v>25</v>
      </c>
      <c r="C627" s="1251">
        <v>400</v>
      </c>
      <c r="D627" s="1251" t="s">
        <v>1718</v>
      </c>
      <c r="E627" s="1251">
        <v>340100</v>
      </c>
      <c r="F627" s="1251" t="s">
        <v>1704</v>
      </c>
      <c r="G627" s="1252">
        <v>0</v>
      </c>
      <c r="H627" s="1252">
        <v>0</v>
      </c>
      <c r="I627" s="1252">
        <v>0</v>
      </c>
      <c r="J627" s="1252">
        <v>0</v>
      </c>
      <c r="K627" s="1252">
        <v>0</v>
      </c>
      <c r="L627" s="1252">
        <v>0</v>
      </c>
      <c r="M627" s="1252">
        <v>0</v>
      </c>
      <c r="N627" s="1252">
        <v>0</v>
      </c>
      <c r="O627" s="1252">
        <v>0</v>
      </c>
      <c r="P627" s="1252">
        <v>0</v>
      </c>
      <c r="Q627" s="1252">
        <v>0</v>
      </c>
      <c r="R627" s="1252">
        <v>0</v>
      </c>
      <c r="S627" s="1252">
        <v>0</v>
      </c>
      <c r="T627" s="1252">
        <v>0</v>
      </c>
      <c r="U627" s="1251" t="s">
        <v>116</v>
      </c>
      <c r="V627" s="1251" t="s">
        <v>564</v>
      </c>
      <c r="W627" s="1251" t="s">
        <v>290</v>
      </c>
      <c r="X627" s="1251" t="s">
        <v>1515</v>
      </c>
      <c r="Y627" s="1251">
        <v>340</v>
      </c>
    </row>
    <row r="628" spans="1:25" ht="12">
      <c r="A628" s="1251">
        <v>2019</v>
      </c>
      <c r="B628" s="1251">
        <v>25</v>
      </c>
      <c r="C628" s="1251">
        <v>400</v>
      </c>
      <c r="D628" s="1251" t="s">
        <v>1718</v>
      </c>
      <c r="E628" s="1251">
        <v>341100</v>
      </c>
      <c r="F628" s="1251" t="s">
        <v>1661</v>
      </c>
      <c r="G628" s="1252">
        <v>0</v>
      </c>
      <c r="H628" s="1252">
        <v>0</v>
      </c>
      <c r="I628" s="1252">
        <v>0</v>
      </c>
      <c r="J628" s="1252">
        <v>0</v>
      </c>
      <c r="K628" s="1252">
        <v>0</v>
      </c>
      <c r="L628" s="1252">
        <v>0</v>
      </c>
      <c r="M628" s="1252">
        <v>0</v>
      </c>
      <c r="N628" s="1252">
        <v>0</v>
      </c>
      <c r="O628" s="1252">
        <v>0</v>
      </c>
      <c r="P628" s="1252">
        <v>0</v>
      </c>
      <c r="Q628" s="1252">
        <v>0</v>
      </c>
      <c r="R628" s="1252">
        <v>0</v>
      </c>
      <c r="S628" s="1252">
        <v>0</v>
      </c>
      <c r="T628" s="1252">
        <v>0</v>
      </c>
      <c r="U628" s="1251" t="s">
        <v>116</v>
      </c>
      <c r="V628" s="1251" t="s">
        <v>564</v>
      </c>
      <c r="W628" s="1251" t="s">
        <v>290</v>
      </c>
      <c r="X628" s="1251" t="s">
        <v>1515</v>
      </c>
      <c r="Y628" s="1251">
        <v>341</v>
      </c>
    </row>
    <row r="629" spans="1:25" ht="12">
      <c r="A629" s="1251">
        <v>2019</v>
      </c>
      <c r="B629" s="1251">
        <v>25</v>
      </c>
      <c r="C629" s="1251">
        <v>400</v>
      </c>
      <c r="D629" s="1251" t="s">
        <v>1718</v>
      </c>
      <c r="E629" s="1251">
        <v>343000</v>
      </c>
      <c r="F629" s="1251" t="s">
        <v>1663</v>
      </c>
      <c r="G629" s="1252">
        <v>0</v>
      </c>
      <c r="H629" s="1252">
        <v>0</v>
      </c>
      <c r="I629" s="1252">
        <v>0</v>
      </c>
      <c r="J629" s="1252">
        <v>0</v>
      </c>
      <c r="K629" s="1252">
        <v>0</v>
      </c>
      <c r="L629" s="1252">
        <v>0</v>
      </c>
      <c r="M629" s="1252">
        <v>0</v>
      </c>
      <c r="N629" s="1252">
        <v>0</v>
      </c>
      <c r="O629" s="1252">
        <v>0</v>
      </c>
      <c r="P629" s="1252">
        <v>0</v>
      </c>
      <c r="Q629" s="1252">
        <v>0</v>
      </c>
      <c r="R629" s="1252">
        <v>0</v>
      </c>
      <c r="S629" s="1252">
        <v>0</v>
      </c>
      <c r="T629" s="1252">
        <v>0</v>
      </c>
      <c r="U629" s="1251" t="s">
        <v>116</v>
      </c>
      <c r="V629" s="1251" t="s">
        <v>564</v>
      </c>
      <c r="W629" s="1251" t="s">
        <v>290</v>
      </c>
      <c r="X629" s="1251" t="s">
        <v>1515</v>
      </c>
      <c r="Y629" s="1251">
        <v>343</v>
      </c>
    </row>
    <row r="630" spans="1:25" ht="12">
      <c r="A630" s="1251">
        <v>2019</v>
      </c>
      <c r="B630" s="1251">
        <v>25</v>
      </c>
      <c r="C630" s="1251">
        <v>400</v>
      </c>
      <c r="D630" s="1251" t="s">
        <v>1718</v>
      </c>
      <c r="E630" s="1251">
        <v>346000</v>
      </c>
      <c r="F630" s="1251" t="s">
        <v>1667</v>
      </c>
      <c r="G630" s="1252">
        <v>0</v>
      </c>
      <c r="H630" s="1252">
        <v>0</v>
      </c>
      <c r="I630" s="1252">
        <v>0</v>
      </c>
      <c r="J630" s="1252">
        <v>0</v>
      </c>
      <c r="K630" s="1252">
        <v>0</v>
      </c>
      <c r="L630" s="1252">
        <v>0</v>
      </c>
      <c r="M630" s="1252">
        <v>0</v>
      </c>
      <c r="N630" s="1252">
        <v>0</v>
      </c>
      <c r="O630" s="1252">
        <v>0</v>
      </c>
      <c r="P630" s="1252">
        <v>0</v>
      </c>
      <c r="Q630" s="1252">
        <v>0</v>
      </c>
      <c r="R630" s="1252">
        <v>0</v>
      </c>
      <c r="S630" s="1252">
        <v>0</v>
      </c>
      <c r="T630" s="1252">
        <v>0</v>
      </c>
      <c r="U630" s="1251" t="s">
        <v>116</v>
      </c>
      <c r="V630" s="1251" t="s">
        <v>564</v>
      </c>
      <c r="W630" s="1251" t="s">
        <v>290</v>
      </c>
      <c r="X630" s="1251" t="s">
        <v>1515</v>
      </c>
      <c r="Y630" s="1251">
        <v>346</v>
      </c>
    </row>
    <row r="631" spans="1:25" ht="12">
      <c r="A631" s="1251">
        <v>2019</v>
      </c>
      <c r="B631" s="1251">
        <v>25</v>
      </c>
      <c r="C631" s="1251">
        <v>400</v>
      </c>
      <c r="D631" s="1251" t="s">
        <v>1718</v>
      </c>
      <c r="E631" s="1251">
        <v>347000</v>
      </c>
      <c r="F631" s="1251" t="s">
        <v>1668</v>
      </c>
      <c r="G631" s="1252">
        <v>0</v>
      </c>
      <c r="H631" s="1252">
        <v>0</v>
      </c>
      <c r="I631" s="1252">
        <v>0</v>
      </c>
      <c r="J631" s="1252">
        <v>0</v>
      </c>
      <c r="K631" s="1252">
        <v>0</v>
      </c>
      <c r="L631" s="1252">
        <v>0</v>
      </c>
      <c r="M631" s="1252">
        <v>0</v>
      </c>
      <c r="N631" s="1252">
        <v>0</v>
      </c>
      <c r="O631" s="1252">
        <v>0</v>
      </c>
      <c r="P631" s="1252">
        <v>0</v>
      </c>
      <c r="Q631" s="1252">
        <v>0</v>
      </c>
      <c r="R631" s="1252">
        <v>0</v>
      </c>
      <c r="S631" s="1252">
        <v>0</v>
      </c>
      <c r="T631" s="1252">
        <v>0</v>
      </c>
      <c r="U631" s="1251" t="s">
        <v>116</v>
      </c>
      <c r="V631" s="1251" t="s">
        <v>564</v>
      </c>
      <c r="W631" s="1251" t="s">
        <v>290</v>
      </c>
      <c r="X631" s="1251" t="s">
        <v>1515</v>
      </c>
      <c r="Y631" s="1251">
        <v>347</v>
      </c>
    </row>
    <row r="632" spans="1:25" ht="12">
      <c r="A632" s="1251">
        <v>2019</v>
      </c>
      <c r="B632" s="1251">
        <v>25</v>
      </c>
      <c r="C632" s="1251">
        <v>400</v>
      </c>
      <c r="D632" s="1251" t="s">
        <v>1718</v>
      </c>
      <c r="E632" s="1251">
        <v>348000</v>
      </c>
      <c r="F632" s="1251" t="s">
        <v>1669</v>
      </c>
      <c r="G632" s="1252">
        <v>0</v>
      </c>
      <c r="H632" s="1252">
        <v>0</v>
      </c>
      <c r="I632" s="1252">
        <v>0</v>
      </c>
      <c r="J632" s="1252">
        <v>0</v>
      </c>
      <c r="K632" s="1252">
        <v>0</v>
      </c>
      <c r="L632" s="1252">
        <v>0</v>
      </c>
      <c r="M632" s="1252">
        <v>0</v>
      </c>
      <c r="N632" s="1252">
        <v>0</v>
      </c>
      <c r="O632" s="1252">
        <v>0</v>
      </c>
      <c r="P632" s="1252">
        <v>0</v>
      </c>
      <c r="Q632" s="1252">
        <v>0</v>
      </c>
      <c r="R632" s="1252">
        <v>0</v>
      </c>
      <c r="S632" s="1252">
        <v>0</v>
      </c>
      <c r="T632" s="1252">
        <v>0</v>
      </c>
      <c r="U632" s="1251" t="s">
        <v>116</v>
      </c>
      <c r="V632" s="1251" t="s">
        <v>564</v>
      </c>
      <c r="W632" s="1251" t="s">
        <v>290</v>
      </c>
      <c r="X632" s="1251" t="s">
        <v>1515</v>
      </c>
      <c r="Y632" s="1251">
        <v>348</v>
      </c>
    </row>
    <row r="633" spans="1:25" ht="12">
      <c r="A633" s="1251">
        <v>2019</v>
      </c>
      <c r="B633" s="1251">
        <v>25</v>
      </c>
      <c r="C633" s="1251">
        <v>501</v>
      </c>
      <c r="D633" s="1251" t="s">
        <v>1724</v>
      </c>
      <c r="E633" s="1251">
        <v>105010</v>
      </c>
      <c r="F633" s="1251" t="s">
        <v>296</v>
      </c>
      <c r="G633" s="1252">
        <v>165.74000000000001</v>
      </c>
      <c r="H633" s="1252">
        <v>165.74000000000001</v>
      </c>
      <c r="I633" s="1252">
        <v>165.74000000000001</v>
      </c>
      <c r="J633" s="1252">
        <v>165.74000000000001</v>
      </c>
      <c r="K633" s="1252">
        <v>165.74000000000001</v>
      </c>
      <c r="L633" s="1252">
        <v>165.74000000000001</v>
      </c>
      <c r="M633" s="1252">
        <v>165.74000000000001</v>
      </c>
      <c r="N633" s="1252">
        <v>165.74000000000001</v>
      </c>
      <c r="O633" s="1252">
        <v>165.74000000000001</v>
      </c>
      <c r="P633" s="1252">
        <v>165.74000000000001</v>
      </c>
      <c r="Q633" s="1252">
        <v>165.74000000000001</v>
      </c>
      <c r="R633" s="1252">
        <v>165.74000000000001</v>
      </c>
      <c r="S633" s="1252">
        <v>165.74000000000001</v>
      </c>
      <c r="T633" s="1252">
        <v>165.74000000000001</v>
      </c>
      <c r="U633" s="1251" t="s">
        <v>116</v>
      </c>
      <c r="V633" s="1251" t="s">
        <v>564</v>
      </c>
      <c r="W633" s="1251" t="s">
        <v>296</v>
      </c>
      <c r="X633" s="1251" t="s">
        <v>1515</v>
      </c>
      <c r="Y633" s="1251">
        <v>105</v>
      </c>
    </row>
    <row r="634" spans="1:25" ht="12">
      <c r="A634" s="1251">
        <v>2019</v>
      </c>
      <c r="B634" s="1251">
        <v>25</v>
      </c>
      <c r="C634" s="1251">
        <v>501</v>
      </c>
      <c r="D634" s="1251" t="s">
        <v>1724</v>
      </c>
      <c r="E634" s="1251">
        <v>105020</v>
      </c>
      <c r="F634" s="1251" t="s">
        <v>1518</v>
      </c>
      <c r="G634" s="1252">
        <v>-165.74000000000001</v>
      </c>
      <c r="H634" s="1252">
        <v>-165.74000000000001</v>
      </c>
      <c r="I634" s="1252">
        <v>-165.74000000000001</v>
      </c>
      <c r="J634" s="1252">
        <v>-165.74000000000001</v>
      </c>
      <c r="K634" s="1252">
        <v>-165.74000000000001</v>
      </c>
      <c r="L634" s="1252">
        <v>-165.74000000000001</v>
      </c>
      <c r="M634" s="1252">
        <v>-165.74000000000001</v>
      </c>
      <c r="N634" s="1252">
        <v>-165.74000000000001</v>
      </c>
      <c r="O634" s="1252">
        <v>-165.74000000000001</v>
      </c>
      <c r="P634" s="1252">
        <v>-165.74000000000001</v>
      </c>
      <c r="Q634" s="1252">
        <v>-165.74000000000001</v>
      </c>
      <c r="R634" s="1252">
        <v>-165.74000000000001</v>
      </c>
      <c r="S634" s="1252">
        <v>-165.74000000000001</v>
      </c>
      <c r="T634" s="1252">
        <v>-165.74000000000001</v>
      </c>
      <c r="U634" s="1251" t="s">
        <v>116</v>
      </c>
      <c r="V634" s="1251" t="s">
        <v>564</v>
      </c>
      <c r="W634" s="1251" t="s">
        <v>296</v>
      </c>
      <c r="X634" s="1251" t="s">
        <v>1515</v>
      </c>
      <c r="Y634" s="1251">
        <v>105</v>
      </c>
    </row>
    <row r="635" spans="1:25" ht="12">
      <c r="A635" s="1251">
        <v>2019</v>
      </c>
      <c r="B635" s="1251">
        <v>25</v>
      </c>
      <c r="C635" s="1251">
        <v>501</v>
      </c>
      <c r="D635" s="1251" t="s">
        <v>1724</v>
      </c>
      <c r="E635" s="1251">
        <v>105030</v>
      </c>
      <c r="F635" s="1251" t="s">
        <v>1520</v>
      </c>
      <c r="G635" s="1252">
        <v>0</v>
      </c>
      <c r="H635" s="1252">
        <v>0</v>
      </c>
      <c r="I635" s="1252">
        <v>0</v>
      </c>
      <c r="J635" s="1252">
        <v>0</v>
      </c>
      <c r="K635" s="1252">
        <v>0</v>
      </c>
      <c r="L635" s="1252">
        <v>0</v>
      </c>
      <c r="M635" s="1252">
        <v>0</v>
      </c>
      <c r="N635" s="1252">
        <v>0</v>
      </c>
      <c r="O635" s="1252">
        <v>0</v>
      </c>
      <c r="P635" s="1252">
        <v>0</v>
      </c>
      <c r="Q635" s="1252">
        <v>0</v>
      </c>
      <c r="R635" s="1252">
        <v>0</v>
      </c>
      <c r="S635" s="1252">
        <v>0</v>
      </c>
      <c r="T635" s="1252">
        <v>0</v>
      </c>
      <c r="U635" s="1251" t="s">
        <v>116</v>
      </c>
      <c r="V635" s="1251" t="s">
        <v>564</v>
      </c>
      <c r="W635" s="1251" t="s">
        <v>296</v>
      </c>
      <c r="X635" s="1251" t="s">
        <v>1515</v>
      </c>
      <c r="Y635" s="1251">
        <v>105</v>
      </c>
    </row>
    <row r="636" spans="1:25" ht="12">
      <c r="A636" s="1251">
        <v>2019</v>
      </c>
      <c r="B636" s="1251">
        <v>25</v>
      </c>
      <c r="C636" s="1251">
        <v>501</v>
      </c>
      <c r="D636" s="1251" t="s">
        <v>1724</v>
      </c>
      <c r="E636" s="1251">
        <v>105090</v>
      </c>
      <c r="F636" s="1251" t="s">
        <v>1528</v>
      </c>
      <c r="G636" s="1252">
        <v>0</v>
      </c>
      <c r="H636" s="1252">
        <v>0</v>
      </c>
      <c r="I636" s="1252">
        <v>0</v>
      </c>
      <c r="J636" s="1252">
        <v>0</v>
      </c>
      <c r="K636" s="1252">
        <v>0</v>
      </c>
      <c r="L636" s="1252">
        <v>0</v>
      </c>
      <c r="M636" s="1252">
        <v>0</v>
      </c>
      <c r="N636" s="1252">
        <v>0</v>
      </c>
      <c r="O636" s="1252">
        <v>0</v>
      </c>
      <c r="P636" s="1252">
        <v>0</v>
      </c>
      <c r="Q636" s="1252">
        <v>0</v>
      </c>
      <c r="R636" s="1252">
        <v>0</v>
      </c>
      <c r="S636" s="1252">
        <v>0</v>
      </c>
      <c r="T636" s="1252">
        <v>0</v>
      </c>
      <c r="U636" s="1251" t="s">
        <v>116</v>
      </c>
      <c r="V636" s="1251" t="s">
        <v>564</v>
      </c>
      <c r="W636" s="1251" t="s">
        <v>296</v>
      </c>
      <c r="X636" s="1251" t="s">
        <v>1515</v>
      </c>
      <c r="Y636" s="1251">
        <v>105</v>
      </c>
    </row>
    <row r="637" spans="1:25" ht="12">
      <c r="A637" s="1251">
        <v>2019</v>
      </c>
      <c r="B637" s="1251">
        <v>25</v>
      </c>
      <c r="C637" s="1251">
        <v>501</v>
      </c>
      <c r="D637" s="1251" t="s">
        <v>1724</v>
      </c>
      <c r="E637" s="1251">
        <v>141000</v>
      </c>
      <c r="F637" s="1251" t="s">
        <v>1541</v>
      </c>
      <c r="G637" s="1252">
        <v>0</v>
      </c>
      <c r="H637" s="1252">
        <v>0</v>
      </c>
      <c r="I637" s="1252">
        <v>0</v>
      </c>
      <c r="J637" s="1252">
        <v>0</v>
      </c>
      <c r="K637" s="1252">
        <v>0</v>
      </c>
      <c r="L637" s="1252">
        <v>0</v>
      </c>
      <c r="M637" s="1252">
        <v>0</v>
      </c>
      <c r="N637" s="1252">
        <v>0</v>
      </c>
      <c r="O637" s="1252">
        <v>0</v>
      </c>
      <c r="P637" s="1252">
        <v>0</v>
      </c>
      <c r="Q637" s="1252">
        <v>0</v>
      </c>
      <c r="R637" s="1252">
        <v>0</v>
      </c>
      <c r="S637" s="1252">
        <v>0</v>
      </c>
      <c r="T637" s="1252">
        <v>0</v>
      </c>
      <c r="U637" s="1251" t="s">
        <v>116</v>
      </c>
      <c r="V637" s="1251" t="s">
        <v>1537</v>
      </c>
      <c r="W637" s="1251" t="s">
        <v>308</v>
      </c>
      <c r="X637" s="1251" t="s">
        <v>1515</v>
      </c>
      <c r="Y637" s="1251">
        <v>141</v>
      </c>
    </row>
    <row r="638" spans="1:25" ht="12">
      <c r="A638" s="1251">
        <v>2019</v>
      </c>
      <c r="B638" s="1251">
        <v>25</v>
      </c>
      <c r="C638" s="1251">
        <v>501</v>
      </c>
      <c r="D638" s="1251" t="s">
        <v>1724</v>
      </c>
      <c r="E638" s="1251">
        <v>142000</v>
      </c>
      <c r="F638" s="1251" t="s">
        <v>1544</v>
      </c>
      <c r="G638" s="1252">
        <v>0</v>
      </c>
      <c r="H638" s="1252">
        <v>0</v>
      </c>
      <c r="I638" s="1252">
        <v>0</v>
      </c>
      <c r="J638" s="1252">
        <v>0</v>
      </c>
      <c r="K638" s="1252">
        <v>0</v>
      </c>
      <c r="L638" s="1252">
        <v>0</v>
      </c>
      <c r="M638" s="1252">
        <v>0</v>
      </c>
      <c r="N638" s="1252">
        <v>0</v>
      </c>
      <c r="O638" s="1252">
        <v>0</v>
      </c>
      <c r="P638" s="1252">
        <v>0</v>
      </c>
      <c r="Q638" s="1252">
        <v>0</v>
      </c>
      <c r="R638" s="1252">
        <v>0</v>
      </c>
      <c r="S638" s="1252">
        <v>0</v>
      </c>
      <c r="T638" s="1252">
        <v>0</v>
      </c>
      <c r="U638" s="1251" t="s">
        <v>116</v>
      </c>
      <c r="V638" s="1251" t="s">
        <v>1537</v>
      </c>
      <c r="W638" s="1251" t="s">
        <v>308</v>
      </c>
      <c r="X638" s="1251" t="s">
        <v>1515</v>
      </c>
      <c r="Y638" s="1251">
        <v>142</v>
      </c>
    </row>
    <row r="639" spans="1:25" ht="12">
      <c r="A639" s="1251">
        <v>2019</v>
      </c>
      <c r="B639" s="1251">
        <v>25</v>
      </c>
      <c r="C639" s="1251">
        <v>501</v>
      </c>
      <c r="D639" s="1251" t="s">
        <v>1724</v>
      </c>
      <c r="E639" s="1251">
        <v>236118</v>
      </c>
      <c r="F639" s="1251" t="s">
        <v>1589</v>
      </c>
      <c r="G639" s="1252">
        <v>0</v>
      </c>
      <c r="H639" s="1252">
        <v>0</v>
      </c>
      <c r="I639" s="1252">
        <v>0</v>
      </c>
      <c r="J639" s="1252">
        <v>0</v>
      </c>
      <c r="K639" s="1252">
        <v>0</v>
      </c>
      <c r="L639" s="1252">
        <v>0</v>
      </c>
      <c r="M639" s="1252">
        <v>0</v>
      </c>
      <c r="N639" s="1252">
        <v>0</v>
      </c>
      <c r="O639" s="1252">
        <v>0</v>
      </c>
      <c r="P639" s="1252">
        <v>0</v>
      </c>
      <c r="Q639" s="1252">
        <v>0</v>
      </c>
      <c r="R639" s="1252">
        <v>0</v>
      </c>
      <c r="S639" s="1252">
        <v>0</v>
      </c>
      <c r="T639" s="1252">
        <v>0</v>
      </c>
      <c r="U639" s="1251" t="s">
        <v>116</v>
      </c>
      <c r="V639" s="1251" t="s">
        <v>1537</v>
      </c>
      <c r="W639" s="1251" t="s">
        <v>371</v>
      </c>
      <c r="X639" s="1251" t="s">
        <v>1581</v>
      </c>
      <c r="Y639" s="1251">
        <v>236</v>
      </c>
    </row>
    <row r="640" spans="1:25" ht="12">
      <c r="A640" s="1251">
        <v>2019</v>
      </c>
      <c r="B640" s="1251">
        <v>25</v>
      </c>
      <c r="C640" s="1251">
        <v>502</v>
      </c>
      <c r="D640" s="1251" t="s">
        <v>1725</v>
      </c>
      <c r="E640" s="1251">
        <v>142000</v>
      </c>
      <c r="F640" s="1251" t="s">
        <v>1544</v>
      </c>
      <c r="G640" s="1252">
        <v>0</v>
      </c>
      <c r="H640" s="1252">
        <v>0</v>
      </c>
      <c r="I640" s="1252">
        <v>0</v>
      </c>
      <c r="J640" s="1252">
        <v>0</v>
      </c>
      <c r="K640" s="1252">
        <v>0</v>
      </c>
      <c r="L640" s="1252">
        <v>0</v>
      </c>
      <c r="M640" s="1252">
        <v>0</v>
      </c>
      <c r="N640" s="1252">
        <v>0</v>
      </c>
      <c r="O640" s="1252">
        <v>0</v>
      </c>
      <c r="P640" s="1252">
        <v>0</v>
      </c>
      <c r="Q640" s="1252">
        <v>0</v>
      </c>
      <c r="R640" s="1252">
        <v>0</v>
      </c>
      <c r="S640" s="1252">
        <v>0</v>
      </c>
      <c r="T640" s="1252">
        <v>0</v>
      </c>
      <c r="U640" s="1251" t="s">
        <v>116</v>
      </c>
      <c r="V640" s="1251" t="s">
        <v>1537</v>
      </c>
      <c r="W640" s="1251" t="s">
        <v>308</v>
      </c>
      <c r="X640" s="1251" t="s">
        <v>1515</v>
      </c>
      <c r="Y640" s="1251">
        <v>142</v>
      </c>
    </row>
    <row r="641" spans="1:25" ht="12">
      <c r="A641" s="1251">
        <v>2019</v>
      </c>
      <c r="B641" s="1251">
        <v>25</v>
      </c>
      <c r="C641" s="1251">
        <v>503</v>
      </c>
      <c r="D641" s="1251" t="s">
        <v>1726</v>
      </c>
      <c r="E641" s="1251">
        <v>105020</v>
      </c>
      <c r="F641" s="1251" t="s">
        <v>1518</v>
      </c>
      <c r="G641" s="1252">
        <v>0</v>
      </c>
      <c r="H641" s="1252">
        <v>0</v>
      </c>
      <c r="I641" s="1252">
        <v>0</v>
      </c>
      <c r="J641" s="1252">
        <v>0</v>
      </c>
      <c r="K641" s="1252">
        <v>0</v>
      </c>
      <c r="L641" s="1252">
        <v>0</v>
      </c>
      <c r="M641" s="1252">
        <v>0</v>
      </c>
      <c r="N641" s="1252">
        <v>0</v>
      </c>
      <c r="O641" s="1252">
        <v>0</v>
      </c>
      <c r="P641" s="1252">
        <v>0</v>
      </c>
      <c r="Q641" s="1252">
        <v>0</v>
      </c>
      <c r="R641" s="1252">
        <v>0</v>
      </c>
      <c r="S641" s="1252">
        <v>0</v>
      </c>
      <c r="T641" s="1252">
        <v>0</v>
      </c>
      <c r="U641" s="1251" t="s">
        <v>116</v>
      </c>
      <c r="V641" s="1251" t="s">
        <v>564</v>
      </c>
      <c r="W641" s="1251" t="s">
        <v>296</v>
      </c>
      <c r="X641" s="1251" t="s">
        <v>1515</v>
      </c>
      <c r="Y641" s="1251">
        <v>105</v>
      </c>
    </row>
    <row r="642" spans="1:25" ht="12">
      <c r="A642" s="1251">
        <v>2019</v>
      </c>
      <c r="B642" s="1251">
        <v>25</v>
      </c>
      <c r="C642" s="1251">
        <v>503</v>
      </c>
      <c r="D642" s="1251" t="s">
        <v>1726</v>
      </c>
      <c r="E642" s="1251">
        <v>105029</v>
      </c>
      <c r="F642" s="1251" t="s">
        <v>1519</v>
      </c>
      <c r="G642" s="1252">
        <v>0</v>
      </c>
      <c r="H642" s="1252">
        <v>0</v>
      </c>
      <c r="I642" s="1252">
        <v>0</v>
      </c>
      <c r="J642" s="1252">
        <v>0</v>
      </c>
      <c r="K642" s="1252">
        <v>0</v>
      </c>
      <c r="L642" s="1252">
        <v>0</v>
      </c>
      <c r="M642" s="1252">
        <v>0</v>
      </c>
      <c r="N642" s="1252">
        <v>0</v>
      </c>
      <c r="O642" s="1252">
        <v>0</v>
      </c>
      <c r="P642" s="1252">
        <v>0</v>
      </c>
      <c r="Q642" s="1252">
        <v>0</v>
      </c>
      <c r="R642" s="1252">
        <v>0</v>
      </c>
      <c r="S642" s="1252">
        <v>0</v>
      </c>
      <c r="T642" s="1252">
        <v>0</v>
      </c>
      <c r="U642" s="1251" t="s">
        <v>116</v>
      </c>
      <c r="V642" s="1251" t="s">
        <v>564</v>
      </c>
      <c r="W642" s="1251" t="s">
        <v>296</v>
      </c>
      <c r="X642" s="1251" t="s">
        <v>1515</v>
      </c>
      <c r="Y642" s="1251">
        <v>105</v>
      </c>
    </row>
    <row r="643" spans="1:25" ht="12">
      <c r="A643" s="1251">
        <v>2019</v>
      </c>
      <c r="B643" s="1251">
        <v>25</v>
      </c>
      <c r="C643" s="1251">
        <v>503</v>
      </c>
      <c r="D643" s="1251" t="s">
        <v>1726</v>
      </c>
      <c r="E643" s="1251">
        <v>105030</v>
      </c>
      <c r="F643" s="1251" t="s">
        <v>1520</v>
      </c>
      <c r="G643" s="1252">
        <v>0</v>
      </c>
      <c r="H643" s="1252">
        <v>0</v>
      </c>
      <c r="I643" s="1252">
        <v>0</v>
      </c>
      <c r="J643" s="1252">
        <v>0</v>
      </c>
      <c r="K643" s="1252">
        <v>0</v>
      </c>
      <c r="L643" s="1252">
        <v>0</v>
      </c>
      <c r="M643" s="1252">
        <v>0</v>
      </c>
      <c r="N643" s="1252">
        <v>0</v>
      </c>
      <c r="O643" s="1252">
        <v>0</v>
      </c>
      <c r="P643" s="1252">
        <v>0</v>
      </c>
      <c r="Q643" s="1252">
        <v>0</v>
      </c>
      <c r="R643" s="1252">
        <v>0</v>
      </c>
      <c r="S643" s="1252">
        <v>0</v>
      </c>
      <c r="T643" s="1252">
        <v>0</v>
      </c>
      <c r="U643" s="1251" t="s">
        <v>116</v>
      </c>
      <c r="V643" s="1251" t="s">
        <v>564</v>
      </c>
      <c r="W643" s="1251" t="s">
        <v>296</v>
      </c>
      <c r="X643" s="1251" t="s">
        <v>1515</v>
      </c>
      <c r="Y643" s="1251">
        <v>105</v>
      </c>
    </row>
    <row r="644" spans="1:25" ht="12">
      <c r="A644" s="1251">
        <v>2019</v>
      </c>
      <c r="B644" s="1251">
        <v>25</v>
      </c>
      <c r="C644" s="1251">
        <v>503</v>
      </c>
      <c r="D644" s="1251" t="s">
        <v>1726</v>
      </c>
      <c r="E644" s="1251">
        <v>105090</v>
      </c>
      <c r="F644" s="1251" t="s">
        <v>1528</v>
      </c>
      <c r="G644" s="1252">
        <v>0</v>
      </c>
      <c r="H644" s="1252">
        <v>0</v>
      </c>
      <c r="I644" s="1252">
        <v>0</v>
      </c>
      <c r="J644" s="1252">
        <v>0</v>
      </c>
      <c r="K644" s="1252">
        <v>0</v>
      </c>
      <c r="L644" s="1252">
        <v>0</v>
      </c>
      <c r="M644" s="1252">
        <v>0</v>
      </c>
      <c r="N644" s="1252">
        <v>0</v>
      </c>
      <c r="O644" s="1252">
        <v>0</v>
      </c>
      <c r="P644" s="1252">
        <v>0</v>
      </c>
      <c r="Q644" s="1252">
        <v>0</v>
      </c>
      <c r="R644" s="1252">
        <v>0</v>
      </c>
      <c r="S644" s="1252">
        <v>0</v>
      </c>
      <c r="T644" s="1252">
        <v>0</v>
      </c>
      <c r="U644" s="1251" t="s">
        <v>116</v>
      </c>
      <c r="V644" s="1251" t="s">
        <v>564</v>
      </c>
      <c r="W644" s="1251" t="s">
        <v>296</v>
      </c>
      <c r="X644" s="1251" t="s">
        <v>1515</v>
      </c>
      <c r="Y644" s="1251">
        <v>105</v>
      </c>
    </row>
    <row r="645" spans="1:25" ht="12">
      <c r="A645" s="1251">
        <v>2019</v>
      </c>
      <c r="B645" s="1251">
        <v>25</v>
      </c>
      <c r="C645" s="1251">
        <v>503</v>
      </c>
      <c r="D645" s="1251" t="s">
        <v>1726</v>
      </c>
      <c r="E645" s="1251">
        <v>141000</v>
      </c>
      <c r="F645" s="1251" t="s">
        <v>1541</v>
      </c>
      <c r="G645" s="1252">
        <v>0</v>
      </c>
      <c r="H645" s="1252">
        <v>0</v>
      </c>
      <c r="I645" s="1252">
        <v>0</v>
      </c>
      <c r="J645" s="1252">
        <v>0</v>
      </c>
      <c r="K645" s="1252">
        <v>0</v>
      </c>
      <c r="L645" s="1252">
        <v>0</v>
      </c>
      <c r="M645" s="1252">
        <v>0</v>
      </c>
      <c r="N645" s="1252">
        <v>0</v>
      </c>
      <c r="O645" s="1252">
        <v>0</v>
      </c>
      <c r="P645" s="1252">
        <v>0</v>
      </c>
      <c r="Q645" s="1252">
        <v>0</v>
      </c>
      <c r="R645" s="1252">
        <v>0</v>
      </c>
      <c r="S645" s="1252">
        <v>0</v>
      </c>
      <c r="T645" s="1252">
        <v>0</v>
      </c>
      <c r="U645" s="1251" t="s">
        <v>116</v>
      </c>
      <c r="V645" s="1251" t="s">
        <v>1537</v>
      </c>
      <c r="W645" s="1251" t="s">
        <v>308</v>
      </c>
      <c r="X645" s="1251" t="s">
        <v>1515</v>
      </c>
      <c r="Y645" s="1251">
        <v>141</v>
      </c>
    </row>
    <row r="646" spans="1:25" ht="12">
      <c r="A646" s="1251">
        <v>2019</v>
      </c>
      <c r="B646" s="1251">
        <v>25</v>
      </c>
      <c r="C646" s="1251">
        <v>503</v>
      </c>
      <c r="D646" s="1251" t="s">
        <v>1726</v>
      </c>
      <c r="E646" s="1251">
        <v>142000</v>
      </c>
      <c r="F646" s="1251" t="s">
        <v>1544</v>
      </c>
      <c r="G646" s="1252">
        <v>0</v>
      </c>
      <c r="H646" s="1252">
        <v>0</v>
      </c>
      <c r="I646" s="1252">
        <v>0</v>
      </c>
      <c r="J646" s="1252">
        <v>0</v>
      </c>
      <c r="K646" s="1252">
        <v>0</v>
      </c>
      <c r="L646" s="1252">
        <v>0</v>
      </c>
      <c r="M646" s="1252">
        <v>0</v>
      </c>
      <c r="N646" s="1252">
        <v>0</v>
      </c>
      <c r="O646" s="1252">
        <v>0</v>
      </c>
      <c r="P646" s="1252">
        <v>0</v>
      </c>
      <c r="Q646" s="1252">
        <v>0</v>
      </c>
      <c r="R646" s="1252">
        <v>0</v>
      </c>
      <c r="S646" s="1252">
        <v>0</v>
      </c>
      <c r="T646" s="1252">
        <v>0</v>
      </c>
      <c r="U646" s="1251" t="s">
        <v>116</v>
      </c>
      <c r="V646" s="1251" t="s">
        <v>1537</v>
      </c>
      <c r="W646" s="1251" t="s">
        <v>308</v>
      </c>
      <c r="X646" s="1251" t="s">
        <v>1515</v>
      </c>
      <c r="Y646" s="1251">
        <v>142</v>
      </c>
    </row>
    <row r="647" spans="1:25" ht="12">
      <c r="A647" s="1251">
        <v>2019</v>
      </c>
      <c r="B647" s="1251">
        <v>25</v>
      </c>
      <c r="C647" s="1251">
        <v>504</v>
      </c>
      <c r="D647" s="1251" t="s">
        <v>1727</v>
      </c>
      <c r="E647" s="1251">
        <v>142000</v>
      </c>
      <c r="F647" s="1251" t="s">
        <v>1544</v>
      </c>
      <c r="G647" s="1252">
        <v>0</v>
      </c>
      <c r="H647" s="1252">
        <v>0</v>
      </c>
      <c r="I647" s="1252">
        <v>0</v>
      </c>
      <c r="J647" s="1252">
        <v>0</v>
      </c>
      <c r="K647" s="1252">
        <v>0</v>
      </c>
      <c r="L647" s="1252">
        <v>0</v>
      </c>
      <c r="M647" s="1252">
        <v>0</v>
      </c>
      <c r="N647" s="1252">
        <v>0</v>
      </c>
      <c r="O647" s="1252">
        <v>0</v>
      </c>
      <c r="P647" s="1252">
        <v>0</v>
      </c>
      <c r="Q647" s="1252">
        <v>0</v>
      </c>
      <c r="R647" s="1252">
        <v>0</v>
      </c>
      <c r="S647" s="1252">
        <v>0</v>
      </c>
      <c r="T647" s="1252">
        <v>0</v>
      </c>
      <c r="U647" s="1251" t="s">
        <v>116</v>
      </c>
      <c r="V647" s="1251" t="s">
        <v>1537</v>
      </c>
      <c r="W647" s="1251" t="s">
        <v>308</v>
      </c>
      <c r="X647" s="1251" t="s">
        <v>1515</v>
      </c>
      <c r="Y647" s="1251">
        <v>142</v>
      </c>
    </row>
    <row r="648" spans="1:25" ht="12">
      <c r="A648" s="1251">
        <v>2019</v>
      </c>
      <c r="B648" s="1251">
        <v>25</v>
      </c>
      <c r="C648" s="1251">
        <v>505</v>
      </c>
      <c r="D648" s="1251" t="s">
        <v>1728</v>
      </c>
      <c r="E648" s="1251">
        <v>141000</v>
      </c>
      <c r="F648" s="1251" t="s">
        <v>1541</v>
      </c>
      <c r="G648" s="1252">
        <v>0</v>
      </c>
      <c r="H648" s="1252">
        <v>0</v>
      </c>
      <c r="I648" s="1252">
        <v>0</v>
      </c>
      <c r="J648" s="1252">
        <v>0</v>
      </c>
      <c r="K648" s="1252">
        <v>0</v>
      </c>
      <c r="L648" s="1252">
        <v>0</v>
      </c>
      <c r="M648" s="1252">
        <v>0</v>
      </c>
      <c r="N648" s="1252">
        <v>0</v>
      </c>
      <c r="O648" s="1252">
        <v>0</v>
      </c>
      <c r="P648" s="1252">
        <v>0</v>
      </c>
      <c r="Q648" s="1252">
        <v>0</v>
      </c>
      <c r="R648" s="1252">
        <v>0</v>
      </c>
      <c r="S648" s="1252">
        <v>0</v>
      </c>
      <c r="T648" s="1252">
        <v>0</v>
      </c>
      <c r="U648" s="1251" t="s">
        <v>116</v>
      </c>
      <c r="V648" s="1251" t="s">
        <v>1537</v>
      </c>
      <c r="W648" s="1251" t="s">
        <v>308</v>
      </c>
      <c r="X648" s="1251" t="s">
        <v>1515</v>
      </c>
      <c r="Y648" s="1251">
        <v>141</v>
      </c>
    </row>
    <row r="649" spans="1:25" ht="12">
      <c r="A649" s="1251">
        <v>2019</v>
      </c>
      <c r="B649" s="1251">
        <v>25</v>
      </c>
      <c r="C649" s="1251">
        <v>505</v>
      </c>
      <c r="D649" s="1251" t="s">
        <v>1728</v>
      </c>
      <c r="E649" s="1251">
        <v>142000</v>
      </c>
      <c r="F649" s="1251" t="s">
        <v>1544</v>
      </c>
      <c r="G649" s="1252">
        <v>0</v>
      </c>
      <c r="H649" s="1252">
        <v>0</v>
      </c>
      <c r="I649" s="1252">
        <v>0</v>
      </c>
      <c r="J649" s="1252">
        <v>0</v>
      </c>
      <c r="K649" s="1252">
        <v>0</v>
      </c>
      <c r="L649" s="1252">
        <v>0</v>
      </c>
      <c r="M649" s="1252">
        <v>0</v>
      </c>
      <c r="N649" s="1252">
        <v>0</v>
      </c>
      <c r="O649" s="1252">
        <v>0</v>
      </c>
      <c r="P649" s="1252">
        <v>0</v>
      </c>
      <c r="Q649" s="1252">
        <v>0</v>
      </c>
      <c r="R649" s="1252">
        <v>0</v>
      </c>
      <c r="S649" s="1252">
        <v>0</v>
      </c>
      <c r="T649" s="1252">
        <v>0</v>
      </c>
      <c r="U649" s="1251" t="s">
        <v>116</v>
      </c>
      <c r="V649" s="1251" t="s">
        <v>1537</v>
      </c>
      <c r="W649" s="1251" t="s">
        <v>308</v>
      </c>
      <c r="X649" s="1251" t="s">
        <v>1515</v>
      </c>
      <c r="Y649" s="1251">
        <v>142</v>
      </c>
    </row>
    <row r="650" spans="1:25" ht="12">
      <c r="A650" s="1251">
        <v>2019</v>
      </c>
      <c r="B650" s="1251">
        <v>25</v>
      </c>
      <c r="C650" s="1251">
        <v>505</v>
      </c>
      <c r="D650" s="1251" t="s">
        <v>1728</v>
      </c>
      <c r="E650" s="1251">
        <v>186302</v>
      </c>
      <c r="F650" s="1251" t="s">
        <v>1574</v>
      </c>
      <c r="G650" s="1252">
        <v>0</v>
      </c>
      <c r="H650" s="1252">
        <v>0</v>
      </c>
      <c r="I650" s="1252">
        <v>0</v>
      </c>
      <c r="J650" s="1252">
        <v>0</v>
      </c>
      <c r="K650" s="1252">
        <v>0</v>
      </c>
      <c r="L650" s="1252">
        <v>0</v>
      </c>
      <c r="M650" s="1252">
        <v>0</v>
      </c>
      <c r="N650" s="1252">
        <v>0</v>
      </c>
      <c r="O650" s="1252">
        <v>0</v>
      </c>
      <c r="P650" s="1252">
        <v>0</v>
      </c>
      <c r="Q650" s="1252">
        <v>0</v>
      </c>
      <c r="R650" s="1252">
        <v>0</v>
      </c>
      <c r="S650" s="1252">
        <v>0</v>
      </c>
      <c r="T650" s="1252">
        <v>0</v>
      </c>
      <c r="U650" s="1251" t="s">
        <v>116</v>
      </c>
      <c r="V650" s="1251" t="s">
        <v>564</v>
      </c>
      <c r="W650" s="1251" t="s">
        <v>322</v>
      </c>
      <c r="X650" s="1251" t="s">
        <v>1515</v>
      </c>
      <c r="Y650" s="1251">
        <v>186</v>
      </c>
    </row>
    <row r="651" spans="1:25" ht="12">
      <c r="A651" s="1251">
        <v>2019</v>
      </c>
      <c r="B651" s="1251">
        <v>25</v>
      </c>
      <c r="C651" s="1251">
        <v>506</v>
      </c>
      <c r="D651" s="1251" t="s">
        <v>1729</v>
      </c>
      <c r="E651" s="1251">
        <v>142000</v>
      </c>
      <c r="F651" s="1251" t="s">
        <v>1544</v>
      </c>
      <c r="G651" s="1252">
        <v>0</v>
      </c>
      <c r="H651" s="1252">
        <v>0</v>
      </c>
      <c r="I651" s="1252">
        <v>0</v>
      </c>
      <c r="J651" s="1252">
        <v>0</v>
      </c>
      <c r="K651" s="1252">
        <v>0</v>
      </c>
      <c r="L651" s="1252">
        <v>0</v>
      </c>
      <c r="M651" s="1252">
        <v>0</v>
      </c>
      <c r="N651" s="1252">
        <v>0</v>
      </c>
      <c r="O651" s="1252">
        <v>0</v>
      </c>
      <c r="P651" s="1252">
        <v>0</v>
      </c>
      <c r="Q651" s="1252">
        <v>0</v>
      </c>
      <c r="R651" s="1252">
        <v>0</v>
      </c>
      <c r="S651" s="1252">
        <v>0</v>
      </c>
      <c r="T651" s="1252">
        <v>0</v>
      </c>
      <c r="U651" s="1251" t="s">
        <v>116</v>
      </c>
      <c r="V651" s="1251" t="s">
        <v>1537</v>
      </c>
      <c r="W651" s="1251" t="s">
        <v>308</v>
      </c>
      <c r="X651" s="1251" t="s">
        <v>1515</v>
      </c>
      <c r="Y651" s="1251">
        <v>142</v>
      </c>
    </row>
    <row r="652" spans="1:25" ht="12">
      <c r="A652" s="1251">
        <v>2019</v>
      </c>
      <c r="B652" s="1251">
        <v>25</v>
      </c>
      <c r="C652" s="1251">
        <v>507</v>
      </c>
      <c r="D652" s="1251" t="s">
        <v>1730</v>
      </c>
      <c r="E652" s="1251">
        <v>142000</v>
      </c>
      <c r="F652" s="1251" t="s">
        <v>1544</v>
      </c>
      <c r="G652" s="1252">
        <v>0</v>
      </c>
      <c r="H652" s="1252">
        <v>0</v>
      </c>
      <c r="I652" s="1252">
        <v>0</v>
      </c>
      <c r="J652" s="1252">
        <v>0</v>
      </c>
      <c r="K652" s="1252">
        <v>0</v>
      </c>
      <c r="L652" s="1252">
        <v>0</v>
      </c>
      <c r="M652" s="1252">
        <v>0</v>
      </c>
      <c r="N652" s="1252">
        <v>0</v>
      </c>
      <c r="O652" s="1252">
        <v>0</v>
      </c>
      <c r="P652" s="1252">
        <v>0</v>
      </c>
      <c r="Q652" s="1252">
        <v>0</v>
      </c>
      <c r="R652" s="1252">
        <v>0</v>
      </c>
      <c r="S652" s="1252">
        <v>0</v>
      </c>
      <c r="T652" s="1252">
        <v>0</v>
      </c>
      <c r="U652" s="1251" t="s">
        <v>116</v>
      </c>
      <c r="V652" s="1251" t="s">
        <v>1537</v>
      </c>
      <c r="W652" s="1251" t="s">
        <v>308</v>
      </c>
      <c r="X652" s="1251" t="s">
        <v>1515</v>
      </c>
      <c r="Y652" s="1251">
        <v>142</v>
      </c>
    </row>
    <row r="653" spans="1:25" ht="12">
      <c r="A653" s="1251">
        <v>2019</v>
      </c>
      <c r="B653" s="1251">
        <v>25</v>
      </c>
      <c r="C653" s="1251">
        <v>507</v>
      </c>
      <c r="D653" s="1251" t="s">
        <v>1730</v>
      </c>
      <c r="E653" s="1251">
        <v>241001</v>
      </c>
      <c r="F653" s="1251" t="s">
        <v>1592</v>
      </c>
      <c r="G653" s="1252">
        <v>0</v>
      </c>
      <c r="H653" s="1252">
        <v>0</v>
      </c>
      <c r="I653" s="1252">
        <v>0</v>
      </c>
      <c r="J653" s="1252">
        <v>0</v>
      </c>
      <c r="K653" s="1252">
        <v>0</v>
      </c>
      <c r="L653" s="1252">
        <v>0</v>
      </c>
      <c r="M653" s="1252">
        <v>0</v>
      </c>
      <c r="N653" s="1252">
        <v>0</v>
      </c>
      <c r="O653" s="1252">
        <v>0</v>
      </c>
      <c r="P653" s="1252">
        <v>0</v>
      </c>
      <c r="Q653" s="1252">
        <v>0</v>
      </c>
      <c r="R653" s="1252">
        <v>0</v>
      </c>
      <c r="S653" s="1252">
        <v>0</v>
      </c>
      <c r="T653" s="1252">
        <v>0</v>
      </c>
      <c r="U653" s="1251" t="s">
        <v>116</v>
      </c>
      <c r="V653" s="1251" t="s">
        <v>1537</v>
      </c>
      <c r="W653" s="1251" t="s">
        <v>371</v>
      </c>
      <c r="X653" s="1251" t="s">
        <v>1581</v>
      </c>
      <c r="Y653" s="1251">
        <v>241</v>
      </c>
    </row>
    <row r="654" spans="1:25" ht="12">
      <c r="A654" s="1251">
        <v>2019</v>
      </c>
      <c r="B654" s="1251">
        <v>25</v>
      </c>
      <c r="C654" s="1251">
        <v>600</v>
      </c>
      <c r="D654" s="1251" t="s">
        <v>1153</v>
      </c>
      <c r="E654" s="1251">
        <v>104000</v>
      </c>
      <c r="F654" s="1251" t="s">
        <v>1514</v>
      </c>
      <c r="G654" s="1252">
        <v>0</v>
      </c>
      <c r="H654" s="1252">
        <v>0</v>
      </c>
      <c r="I654" s="1252">
        <v>0</v>
      </c>
      <c r="J654" s="1252">
        <v>0</v>
      </c>
      <c r="K654" s="1252">
        <v>0</v>
      </c>
      <c r="L654" s="1252">
        <v>0</v>
      </c>
      <c r="M654" s="1252">
        <v>0</v>
      </c>
      <c r="N654" s="1252">
        <v>0</v>
      </c>
      <c r="O654" s="1252">
        <v>0</v>
      </c>
      <c r="P654" s="1252">
        <v>0</v>
      </c>
      <c r="Q654" s="1252">
        <v>0</v>
      </c>
      <c r="R654" s="1252">
        <v>0</v>
      </c>
      <c r="S654" s="1252">
        <v>0</v>
      </c>
      <c r="T654" s="1252">
        <v>0</v>
      </c>
      <c r="U654" s="1251" t="s">
        <v>116</v>
      </c>
      <c r="V654" s="1251" t="s">
        <v>564</v>
      </c>
      <c r="W654" s="1251" t="s">
        <v>326</v>
      </c>
      <c r="X654" s="1251" t="s">
        <v>1515</v>
      </c>
      <c r="Y654" s="1251">
        <v>104</v>
      </c>
    </row>
    <row r="655" spans="1:25" ht="12">
      <c r="A655" s="1251">
        <v>2019</v>
      </c>
      <c r="B655" s="1251">
        <v>25</v>
      </c>
      <c r="C655" s="1251">
        <v>600</v>
      </c>
      <c r="D655" s="1251" t="s">
        <v>1153</v>
      </c>
      <c r="E655" s="1251">
        <v>105020</v>
      </c>
      <c r="F655" s="1251" t="s">
        <v>1518</v>
      </c>
      <c r="G655" s="1252">
        <v>0</v>
      </c>
      <c r="H655" s="1252">
        <v>0</v>
      </c>
      <c r="I655" s="1252">
        <v>0</v>
      </c>
      <c r="J655" s="1252">
        <v>0</v>
      </c>
      <c r="K655" s="1252">
        <v>0</v>
      </c>
      <c r="L655" s="1252">
        <v>0</v>
      </c>
      <c r="M655" s="1252">
        <v>0</v>
      </c>
      <c r="N655" s="1252">
        <v>0</v>
      </c>
      <c r="O655" s="1252">
        <v>0</v>
      </c>
      <c r="P655" s="1252">
        <v>0</v>
      </c>
      <c r="Q655" s="1252">
        <v>0</v>
      </c>
      <c r="R655" s="1252">
        <v>0</v>
      </c>
      <c r="S655" s="1252">
        <v>0</v>
      </c>
      <c r="T655" s="1252">
        <v>0</v>
      </c>
      <c r="U655" s="1251" t="s">
        <v>116</v>
      </c>
      <c r="V655" s="1251" t="s">
        <v>564</v>
      </c>
      <c r="W655" s="1251" t="s">
        <v>296</v>
      </c>
      <c r="X655" s="1251" t="s">
        <v>1515</v>
      </c>
      <c r="Y655" s="1251">
        <v>105</v>
      </c>
    </row>
    <row r="656" spans="1:25" ht="12">
      <c r="A656" s="1251">
        <v>2019</v>
      </c>
      <c r="B656" s="1251">
        <v>25</v>
      </c>
      <c r="C656" s="1251">
        <v>600</v>
      </c>
      <c r="D656" s="1251" t="s">
        <v>1153</v>
      </c>
      <c r="E656" s="1251">
        <v>105029</v>
      </c>
      <c r="F656" s="1251" t="s">
        <v>1519</v>
      </c>
      <c r="G656" s="1252">
        <v>0</v>
      </c>
      <c r="H656" s="1252">
        <v>0</v>
      </c>
      <c r="I656" s="1252">
        <v>0</v>
      </c>
      <c r="J656" s="1252">
        <v>0</v>
      </c>
      <c r="K656" s="1252">
        <v>0</v>
      </c>
      <c r="L656" s="1252">
        <v>0</v>
      </c>
      <c r="M656" s="1252">
        <v>0</v>
      </c>
      <c r="N656" s="1252">
        <v>0</v>
      </c>
      <c r="O656" s="1252">
        <v>0</v>
      </c>
      <c r="P656" s="1252">
        <v>0</v>
      </c>
      <c r="Q656" s="1252">
        <v>0</v>
      </c>
      <c r="R656" s="1252">
        <v>0</v>
      </c>
      <c r="S656" s="1252">
        <v>0</v>
      </c>
      <c r="T656" s="1252">
        <v>0</v>
      </c>
      <c r="U656" s="1251" t="s">
        <v>116</v>
      </c>
      <c r="V656" s="1251" t="s">
        <v>564</v>
      </c>
      <c r="W656" s="1251" t="s">
        <v>296</v>
      </c>
      <c r="X656" s="1251" t="s">
        <v>1515</v>
      </c>
      <c r="Y656" s="1251">
        <v>105</v>
      </c>
    </row>
    <row r="657" spans="1:25" ht="12">
      <c r="A657" s="1251">
        <v>2019</v>
      </c>
      <c r="B657" s="1251">
        <v>25</v>
      </c>
      <c r="C657" s="1251">
        <v>600</v>
      </c>
      <c r="D657" s="1251" t="s">
        <v>1153</v>
      </c>
      <c r="E657" s="1251">
        <v>105030</v>
      </c>
      <c r="F657" s="1251" t="s">
        <v>1520</v>
      </c>
      <c r="G657" s="1252">
        <v>0</v>
      </c>
      <c r="H657" s="1252">
        <v>0</v>
      </c>
      <c r="I657" s="1252">
        <v>0</v>
      </c>
      <c r="J657" s="1252">
        <v>0</v>
      </c>
      <c r="K657" s="1252">
        <v>0</v>
      </c>
      <c r="L657" s="1252">
        <v>0</v>
      </c>
      <c r="M657" s="1252">
        <v>0</v>
      </c>
      <c r="N657" s="1252">
        <v>0</v>
      </c>
      <c r="O657" s="1252">
        <v>0</v>
      </c>
      <c r="P657" s="1252">
        <v>0</v>
      </c>
      <c r="Q657" s="1252">
        <v>0</v>
      </c>
      <c r="R657" s="1252">
        <v>0</v>
      </c>
      <c r="S657" s="1252">
        <v>0</v>
      </c>
      <c r="T657" s="1252">
        <v>0</v>
      </c>
      <c r="U657" s="1251" t="s">
        <v>116</v>
      </c>
      <c r="V657" s="1251" t="s">
        <v>564</v>
      </c>
      <c r="W657" s="1251" t="s">
        <v>296</v>
      </c>
      <c r="X657" s="1251" t="s">
        <v>1515</v>
      </c>
      <c r="Y657" s="1251">
        <v>105</v>
      </c>
    </row>
    <row r="658" spans="1:25" ht="12">
      <c r="A658" s="1251">
        <v>2019</v>
      </c>
      <c r="B658" s="1251">
        <v>25</v>
      </c>
      <c r="C658" s="1251">
        <v>600</v>
      </c>
      <c r="D658" s="1251" t="s">
        <v>1153</v>
      </c>
      <c r="E658" s="1251">
        <v>105040</v>
      </c>
      <c r="F658" s="1251" t="s">
        <v>1521</v>
      </c>
      <c r="G658" s="1252">
        <v>0</v>
      </c>
      <c r="H658" s="1252">
        <v>0</v>
      </c>
      <c r="I658" s="1252">
        <v>0</v>
      </c>
      <c r="J658" s="1252">
        <v>0</v>
      </c>
      <c r="K658" s="1252">
        <v>0</v>
      </c>
      <c r="L658" s="1252">
        <v>0</v>
      </c>
      <c r="M658" s="1252">
        <v>0</v>
      </c>
      <c r="N658" s="1252">
        <v>0</v>
      </c>
      <c r="O658" s="1252">
        <v>0</v>
      </c>
      <c r="P658" s="1252">
        <v>0</v>
      </c>
      <c r="Q658" s="1252">
        <v>0</v>
      </c>
      <c r="R658" s="1252">
        <v>0</v>
      </c>
      <c r="S658" s="1252">
        <v>0</v>
      </c>
      <c r="T658" s="1252">
        <v>0</v>
      </c>
      <c r="U658" s="1251" t="s">
        <v>116</v>
      </c>
      <c r="V658" s="1251" t="s">
        <v>564</v>
      </c>
      <c r="W658" s="1251" t="s">
        <v>296</v>
      </c>
      <c r="X658" s="1251" t="s">
        <v>1515</v>
      </c>
      <c r="Y658" s="1251">
        <v>105</v>
      </c>
    </row>
    <row r="659" spans="1:25" ht="12">
      <c r="A659" s="1251">
        <v>2019</v>
      </c>
      <c r="B659" s="1251">
        <v>25</v>
      </c>
      <c r="C659" s="1251">
        <v>600</v>
      </c>
      <c r="D659" s="1251" t="s">
        <v>1153</v>
      </c>
      <c r="E659" s="1251">
        <v>105060</v>
      </c>
      <c r="F659" s="1251" t="s">
        <v>1523</v>
      </c>
      <c r="G659" s="1252">
        <v>0</v>
      </c>
      <c r="H659" s="1252">
        <v>0</v>
      </c>
      <c r="I659" s="1252">
        <v>0</v>
      </c>
      <c r="J659" s="1252">
        <v>0</v>
      </c>
      <c r="K659" s="1252">
        <v>0</v>
      </c>
      <c r="L659" s="1252">
        <v>0</v>
      </c>
      <c r="M659" s="1252">
        <v>0</v>
      </c>
      <c r="N659" s="1252">
        <v>0</v>
      </c>
      <c r="O659" s="1252">
        <v>0</v>
      </c>
      <c r="P659" s="1252">
        <v>0</v>
      </c>
      <c r="Q659" s="1252">
        <v>0</v>
      </c>
      <c r="R659" s="1252">
        <v>0</v>
      </c>
      <c r="S659" s="1252">
        <v>0</v>
      </c>
      <c r="T659" s="1252">
        <v>0</v>
      </c>
      <c r="U659" s="1251" t="s">
        <v>116</v>
      </c>
      <c r="V659" s="1251" t="s">
        <v>564</v>
      </c>
      <c r="W659" s="1251" t="s">
        <v>296</v>
      </c>
      <c r="X659" s="1251" t="s">
        <v>1515</v>
      </c>
      <c r="Y659" s="1251">
        <v>105</v>
      </c>
    </row>
    <row r="660" spans="1:25" ht="12">
      <c r="A660" s="1251">
        <v>2019</v>
      </c>
      <c r="B660" s="1251">
        <v>25</v>
      </c>
      <c r="C660" s="1251">
        <v>600</v>
      </c>
      <c r="D660" s="1251" t="s">
        <v>1153</v>
      </c>
      <c r="E660" s="1251">
        <v>105070</v>
      </c>
      <c r="F660" s="1251" t="s">
        <v>1524</v>
      </c>
      <c r="G660" s="1252">
        <v>0</v>
      </c>
      <c r="H660" s="1252">
        <v>0</v>
      </c>
      <c r="I660" s="1252">
        <v>0</v>
      </c>
      <c r="J660" s="1252">
        <v>0</v>
      </c>
      <c r="K660" s="1252">
        <v>0</v>
      </c>
      <c r="L660" s="1252">
        <v>0</v>
      </c>
      <c r="M660" s="1252">
        <v>0</v>
      </c>
      <c r="N660" s="1252">
        <v>0</v>
      </c>
      <c r="O660" s="1252">
        <v>0</v>
      </c>
      <c r="P660" s="1252">
        <v>0</v>
      </c>
      <c r="Q660" s="1252">
        <v>0</v>
      </c>
      <c r="R660" s="1252">
        <v>0</v>
      </c>
      <c r="S660" s="1252">
        <v>0</v>
      </c>
      <c r="T660" s="1252">
        <v>0</v>
      </c>
      <c r="U660" s="1251" t="s">
        <v>116</v>
      </c>
      <c r="V660" s="1251" t="s">
        <v>564</v>
      </c>
      <c r="W660" s="1251" t="s">
        <v>296</v>
      </c>
      <c r="X660" s="1251" t="s">
        <v>1515</v>
      </c>
      <c r="Y660" s="1251">
        <v>105</v>
      </c>
    </row>
    <row r="661" spans="1:25" ht="12">
      <c r="A661" s="1251">
        <v>2019</v>
      </c>
      <c r="B661" s="1251">
        <v>25</v>
      </c>
      <c r="C661" s="1251">
        <v>600</v>
      </c>
      <c r="D661" s="1251" t="s">
        <v>1153</v>
      </c>
      <c r="E661" s="1251">
        <v>105080</v>
      </c>
      <c r="F661" s="1251" t="s">
        <v>1525</v>
      </c>
      <c r="G661" s="1252">
        <v>0</v>
      </c>
      <c r="H661" s="1252">
        <v>0</v>
      </c>
      <c r="I661" s="1252">
        <v>0</v>
      </c>
      <c r="J661" s="1252">
        <v>0</v>
      </c>
      <c r="K661" s="1252">
        <v>0</v>
      </c>
      <c r="L661" s="1252">
        <v>0</v>
      </c>
      <c r="M661" s="1252">
        <v>0</v>
      </c>
      <c r="N661" s="1252">
        <v>0</v>
      </c>
      <c r="O661" s="1252">
        <v>0</v>
      </c>
      <c r="P661" s="1252">
        <v>0</v>
      </c>
      <c r="Q661" s="1252">
        <v>0</v>
      </c>
      <c r="R661" s="1252">
        <v>0</v>
      </c>
      <c r="S661" s="1252">
        <v>0</v>
      </c>
      <c r="T661" s="1252">
        <v>0</v>
      </c>
      <c r="U661" s="1251" t="s">
        <v>116</v>
      </c>
      <c r="V661" s="1251" t="s">
        <v>564</v>
      </c>
      <c r="W661" s="1251" t="s">
        <v>296</v>
      </c>
      <c r="X661" s="1251" t="s">
        <v>1515</v>
      </c>
      <c r="Y661" s="1251">
        <v>105</v>
      </c>
    </row>
    <row r="662" spans="1:25" ht="12">
      <c r="A662" s="1251">
        <v>2019</v>
      </c>
      <c r="B662" s="1251">
        <v>25</v>
      </c>
      <c r="C662" s="1251">
        <v>600</v>
      </c>
      <c r="D662" s="1251" t="s">
        <v>1153</v>
      </c>
      <c r="E662" s="1251">
        <v>105081</v>
      </c>
      <c r="F662" s="1251" t="s">
        <v>1526</v>
      </c>
      <c r="G662" s="1252">
        <v>0</v>
      </c>
      <c r="H662" s="1252">
        <v>0</v>
      </c>
      <c r="I662" s="1252">
        <v>0</v>
      </c>
      <c r="J662" s="1252">
        <v>0</v>
      </c>
      <c r="K662" s="1252">
        <v>0</v>
      </c>
      <c r="L662" s="1252">
        <v>0</v>
      </c>
      <c r="M662" s="1252">
        <v>0</v>
      </c>
      <c r="N662" s="1252">
        <v>0</v>
      </c>
      <c r="O662" s="1252">
        <v>0</v>
      </c>
      <c r="P662" s="1252">
        <v>0</v>
      </c>
      <c r="Q662" s="1252">
        <v>0</v>
      </c>
      <c r="R662" s="1252">
        <v>0</v>
      </c>
      <c r="S662" s="1252">
        <v>0</v>
      </c>
      <c r="T662" s="1252">
        <v>0</v>
      </c>
      <c r="U662" s="1251" t="s">
        <v>116</v>
      </c>
      <c r="V662" s="1251" t="s">
        <v>564</v>
      </c>
      <c r="W662" s="1251" t="s">
        <v>296</v>
      </c>
      <c r="X662" s="1251" t="s">
        <v>1515</v>
      </c>
      <c r="Y662" s="1251">
        <v>105</v>
      </c>
    </row>
    <row r="663" spans="1:25" ht="12">
      <c r="A663" s="1251">
        <v>2019</v>
      </c>
      <c r="B663" s="1251">
        <v>25</v>
      </c>
      <c r="C663" s="1251">
        <v>600</v>
      </c>
      <c r="D663" s="1251" t="s">
        <v>1153</v>
      </c>
      <c r="E663" s="1251">
        <v>105085</v>
      </c>
      <c r="F663" s="1251" t="s">
        <v>1527</v>
      </c>
      <c r="G663" s="1252">
        <v>0</v>
      </c>
      <c r="H663" s="1252">
        <v>0</v>
      </c>
      <c r="I663" s="1252">
        <v>0</v>
      </c>
      <c r="J663" s="1252">
        <v>0</v>
      </c>
      <c r="K663" s="1252">
        <v>0</v>
      </c>
      <c r="L663" s="1252">
        <v>0</v>
      </c>
      <c r="M663" s="1252">
        <v>0</v>
      </c>
      <c r="N663" s="1252">
        <v>0</v>
      </c>
      <c r="O663" s="1252">
        <v>0</v>
      </c>
      <c r="P663" s="1252">
        <v>0</v>
      </c>
      <c r="Q663" s="1252">
        <v>0</v>
      </c>
      <c r="R663" s="1252">
        <v>0</v>
      </c>
      <c r="S663" s="1252">
        <v>0</v>
      </c>
      <c r="T663" s="1252">
        <v>0</v>
      </c>
      <c r="U663" s="1251" t="s">
        <v>116</v>
      </c>
      <c r="V663" s="1251" t="s">
        <v>564</v>
      </c>
      <c r="W663" s="1251" t="s">
        <v>296</v>
      </c>
      <c r="X663" s="1251" t="s">
        <v>1515</v>
      </c>
      <c r="Y663" s="1251">
        <v>105</v>
      </c>
    </row>
    <row r="664" spans="1:25" ht="12">
      <c r="A664" s="1251">
        <v>2019</v>
      </c>
      <c r="B664" s="1251">
        <v>25</v>
      </c>
      <c r="C664" s="1251">
        <v>600</v>
      </c>
      <c r="D664" s="1251" t="s">
        <v>1153</v>
      </c>
      <c r="E664" s="1251">
        <v>105090</v>
      </c>
      <c r="F664" s="1251" t="s">
        <v>1528</v>
      </c>
      <c r="G664" s="1252">
        <v>0</v>
      </c>
      <c r="H664" s="1252">
        <v>0</v>
      </c>
      <c r="I664" s="1252">
        <v>0</v>
      </c>
      <c r="J664" s="1252">
        <v>0</v>
      </c>
      <c r="K664" s="1252">
        <v>0</v>
      </c>
      <c r="L664" s="1252">
        <v>0</v>
      </c>
      <c r="M664" s="1252">
        <v>0</v>
      </c>
      <c r="N664" s="1252">
        <v>0</v>
      </c>
      <c r="O664" s="1252">
        <v>0</v>
      </c>
      <c r="P664" s="1252">
        <v>0</v>
      </c>
      <c r="Q664" s="1252">
        <v>0</v>
      </c>
      <c r="R664" s="1252">
        <v>0</v>
      </c>
      <c r="S664" s="1252">
        <v>0</v>
      </c>
      <c r="T664" s="1252">
        <v>0</v>
      </c>
      <c r="U664" s="1251" t="s">
        <v>116</v>
      </c>
      <c r="V664" s="1251" t="s">
        <v>564</v>
      </c>
      <c r="W664" s="1251" t="s">
        <v>296</v>
      </c>
      <c r="X664" s="1251" t="s">
        <v>1515</v>
      </c>
      <c r="Y664" s="1251">
        <v>105</v>
      </c>
    </row>
    <row r="665" spans="1:25" ht="12">
      <c r="A665" s="1251">
        <v>2019</v>
      </c>
      <c r="B665" s="1251">
        <v>25</v>
      </c>
      <c r="C665" s="1251">
        <v>600</v>
      </c>
      <c r="D665" s="1251" t="s">
        <v>1153</v>
      </c>
      <c r="E665" s="1251">
        <v>106000</v>
      </c>
      <c r="F665" s="1251" t="s">
        <v>1529</v>
      </c>
      <c r="G665" s="1252">
        <v>0</v>
      </c>
      <c r="H665" s="1252">
        <v>0</v>
      </c>
      <c r="I665" s="1252">
        <v>0</v>
      </c>
      <c r="J665" s="1252">
        <v>0</v>
      </c>
      <c r="K665" s="1252">
        <v>0</v>
      </c>
      <c r="L665" s="1252">
        <v>0</v>
      </c>
      <c r="M665" s="1252">
        <v>0</v>
      </c>
      <c r="N665" s="1252">
        <v>0</v>
      </c>
      <c r="O665" s="1252">
        <v>0</v>
      </c>
      <c r="P665" s="1252">
        <v>0</v>
      </c>
      <c r="Q665" s="1252">
        <v>0</v>
      </c>
      <c r="R665" s="1252">
        <v>0</v>
      </c>
      <c r="S665" s="1252">
        <v>0</v>
      </c>
      <c r="T665" s="1252">
        <v>0</v>
      </c>
      <c r="U665" s="1251" t="s">
        <v>116</v>
      </c>
      <c r="V665" s="1251" t="s">
        <v>564</v>
      </c>
      <c r="W665" s="1251" t="s">
        <v>290</v>
      </c>
      <c r="X665" s="1251" t="s">
        <v>1515</v>
      </c>
      <c r="Y665" s="1251">
        <v>106</v>
      </c>
    </row>
    <row r="666" spans="1:25" ht="12">
      <c r="A666" s="1251">
        <v>2019</v>
      </c>
      <c r="B666" s="1251">
        <v>25</v>
      </c>
      <c r="C666" s="1251">
        <v>600</v>
      </c>
      <c r="D666" s="1251" t="s">
        <v>1153</v>
      </c>
      <c r="E666" s="1251">
        <v>108000</v>
      </c>
      <c r="F666" s="1251" t="s">
        <v>1530</v>
      </c>
      <c r="G666" s="1252">
        <v>0</v>
      </c>
      <c r="H666" s="1252">
        <v>0</v>
      </c>
      <c r="I666" s="1252">
        <v>0</v>
      </c>
      <c r="J666" s="1252">
        <v>0</v>
      </c>
      <c r="K666" s="1252">
        <v>0</v>
      </c>
      <c r="L666" s="1252">
        <v>0</v>
      </c>
      <c r="M666" s="1252">
        <v>0</v>
      </c>
      <c r="N666" s="1252">
        <v>0</v>
      </c>
      <c r="O666" s="1252">
        <v>0</v>
      </c>
      <c r="P666" s="1252">
        <v>0</v>
      </c>
      <c r="Q666" s="1252">
        <v>0</v>
      </c>
      <c r="R666" s="1252">
        <v>0</v>
      </c>
      <c r="S666" s="1252">
        <v>0</v>
      </c>
      <c r="T666" s="1252">
        <v>0</v>
      </c>
      <c r="U666" s="1251" t="s">
        <v>116</v>
      </c>
      <c r="V666" s="1251" t="s">
        <v>564</v>
      </c>
      <c r="W666" s="1251" t="s">
        <v>292</v>
      </c>
      <c r="X666" s="1251" t="s">
        <v>1515</v>
      </c>
      <c r="Y666" s="1251">
        <v>108</v>
      </c>
    </row>
    <row r="667" spans="1:25" ht="12">
      <c r="A667" s="1251">
        <v>2019</v>
      </c>
      <c r="B667" s="1251">
        <v>25</v>
      </c>
      <c r="C667" s="1251">
        <v>600</v>
      </c>
      <c r="D667" s="1251" t="s">
        <v>1153</v>
      </c>
      <c r="E667" s="1251">
        <v>110310</v>
      </c>
      <c r="F667" s="1251" t="s">
        <v>1533</v>
      </c>
      <c r="G667" s="1252">
        <v>0</v>
      </c>
      <c r="H667" s="1252">
        <v>0</v>
      </c>
      <c r="I667" s="1252">
        <v>0</v>
      </c>
      <c r="J667" s="1252">
        <v>0</v>
      </c>
      <c r="K667" s="1252">
        <v>0</v>
      </c>
      <c r="L667" s="1252">
        <v>0</v>
      </c>
      <c r="M667" s="1252">
        <v>0</v>
      </c>
      <c r="N667" s="1252">
        <v>0</v>
      </c>
      <c r="O667" s="1252">
        <v>0</v>
      </c>
      <c r="P667" s="1252">
        <v>0</v>
      </c>
      <c r="Q667" s="1252">
        <v>0</v>
      </c>
      <c r="R667" s="1252">
        <v>0</v>
      </c>
      <c r="S667" s="1252">
        <v>0</v>
      </c>
      <c r="T667" s="1252">
        <v>0</v>
      </c>
      <c r="U667" s="1251" t="s">
        <v>116</v>
      </c>
      <c r="V667" s="1251" t="s">
        <v>564</v>
      </c>
      <c r="W667" s="1251" t="s">
        <v>292</v>
      </c>
      <c r="X667" s="1251" t="s">
        <v>1515</v>
      </c>
      <c r="Y667" s="1251">
        <v>110</v>
      </c>
    </row>
    <row r="668" spans="1:25" ht="12">
      <c r="A668" s="1251">
        <v>2019</v>
      </c>
      <c r="B668" s="1251">
        <v>25</v>
      </c>
      <c r="C668" s="1251">
        <v>600</v>
      </c>
      <c r="D668" s="1251" t="s">
        <v>1153</v>
      </c>
      <c r="E668" s="1251">
        <v>114000</v>
      </c>
      <c r="F668" s="1251" t="s">
        <v>1534</v>
      </c>
      <c r="G668" s="1252">
        <v>0</v>
      </c>
      <c r="H668" s="1252">
        <v>0</v>
      </c>
      <c r="I668" s="1252">
        <v>0</v>
      </c>
      <c r="J668" s="1252">
        <v>0</v>
      </c>
      <c r="K668" s="1252">
        <v>0</v>
      </c>
      <c r="L668" s="1252">
        <v>0</v>
      </c>
      <c r="M668" s="1252">
        <v>0</v>
      </c>
      <c r="N668" s="1252">
        <v>0</v>
      </c>
      <c r="O668" s="1252">
        <v>0</v>
      </c>
      <c r="P668" s="1252">
        <v>0</v>
      </c>
      <c r="Q668" s="1252">
        <v>0</v>
      </c>
      <c r="R668" s="1252">
        <v>0</v>
      </c>
      <c r="S668" s="1252">
        <v>0</v>
      </c>
      <c r="T668" s="1252">
        <v>0</v>
      </c>
      <c r="U668" s="1251" t="s">
        <v>116</v>
      </c>
      <c r="V668" s="1251" t="s">
        <v>564</v>
      </c>
      <c r="W668" s="1251" t="s">
        <v>298</v>
      </c>
      <c r="X668" s="1251" t="s">
        <v>1515</v>
      </c>
      <c r="Y668" s="1251">
        <v>114</v>
      </c>
    </row>
    <row r="669" spans="1:25" ht="12">
      <c r="A669" s="1251">
        <v>2019</v>
      </c>
      <c r="B669" s="1251">
        <v>25</v>
      </c>
      <c r="C669" s="1251">
        <v>600</v>
      </c>
      <c r="D669" s="1251" t="s">
        <v>1153</v>
      </c>
      <c r="E669" s="1251">
        <v>115000</v>
      </c>
      <c r="F669" s="1251" t="s">
        <v>1535</v>
      </c>
      <c r="G669" s="1252">
        <v>0</v>
      </c>
      <c r="H669" s="1252">
        <v>0</v>
      </c>
      <c r="I669" s="1252">
        <v>0</v>
      </c>
      <c r="J669" s="1252">
        <v>0</v>
      </c>
      <c r="K669" s="1252">
        <v>0</v>
      </c>
      <c r="L669" s="1252">
        <v>0</v>
      </c>
      <c r="M669" s="1252">
        <v>0</v>
      </c>
      <c r="N669" s="1252">
        <v>0</v>
      </c>
      <c r="O669" s="1252">
        <v>0</v>
      </c>
      <c r="P669" s="1252">
        <v>0</v>
      </c>
      <c r="Q669" s="1252">
        <v>0</v>
      </c>
      <c r="R669" s="1252">
        <v>0</v>
      </c>
      <c r="S669" s="1252">
        <v>0</v>
      </c>
      <c r="T669" s="1252">
        <v>0</v>
      </c>
      <c r="U669" s="1251" t="s">
        <v>116</v>
      </c>
      <c r="V669" s="1251" t="s">
        <v>564</v>
      </c>
      <c r="W669" s="1251" t="s">
        <v>298</v>
      </c>
      <c r="X669" s="1251" t="s">
        <v>1515</v>
      </c>
      <c r="Y669" s="1251">
        <v>115</v>
      </c>
    </row>
    <row r="670" spans="1:25" ht="12">
      <c r="A670" s="1251">
        <v>2019</v>
      </c>
      <c r="B670" s="1251">
        <v>25</v>
      </c>
      <c r="C670" s="1251">
        <v>600</v>
      </c>
      <c r="D670" s="1251" t="s">
        <v>1153</v>
      </c>
      <c r="E670" s="1251">
        <v>116000</v>
      </c>
      <c r="F670" s="1251" t="s">
        <v>1536</v>
      </c>
      <c r="G670" s="1252">
        <v>0</v>
      </c>
      <c r="H670" s="1252">
        <v>0</v>
      </c>
      <c r="I670" s="1252">
        <v>0</v>
      </c>
      <c r="J670" s="1252">
        <v>0</v>
      </c>
      <c r="K670" s="1252">
        <v>0</v>
      </c>
      <c r="L670" s="1252">
        <v>0</v>
      </c>
      <c r="M670" s="1252">
        <v>0</v>
      </c>
      <c r="N670" s="1252">
        <v>0</v>
      </c>
      <c r="O670" s="1252">
        <v>0</v>
      </c>
      <c r="P670" s="1252">
        <v>0</v>
      </c>
      <c r="Q670" s="1252">
        <v>0</v>
      </c>
      <c r="R670" s="1252">
        <v>0</v>
      </c>
      <c r="S670" s="1252">
        <v>0</v>
      </c>
      <c r="T670" s="1252">
        <v>0</v>
      </c>
      <c r="U670" s="1251" t="s">
        <v>116</v>
      </c>
      <c r="V670" s="1251" t="s">
        <v>1537</v>
      </c>
      <c r="W670" s="1251" t="s">
        <v>325</v>
      </c>
      <c r="X670" s="1251" t="s">
        <v>1515</v>
      </c>
      <c r="Y670" s="1251">
        <v>116</v>
      </c>
    </row>
    <row r="671" spans="1:25" ht="12">
      <c r="A671" s="1251">
        <v>2019</v>
      </c>
      <c r="B671" s="1251">
        <v>25</v>
      </c>
      <c r="C671" s="1251">
        <v>600</v>
      </c>
      <c r="D671" s="1251" t="s">
        <v>1153</v>
      </c>
      <c r="E671" s="1251">
        <v>131200</v>
      </c>
      <c r="F671" s="1251" t="s">
        <v>302</v>
      </c>
      <c r="G671" s="1252">
        <v>0</v>
      </c>
      <c r="H671" s="1252">
        <v>0</v>
      </c>
      <c r="I671" s="1252">
        <v>0</v>
      </c>
      <c r="J671" s="1252">
        <v>0</v>
      </c>
      <c r="K671" s="1252">
        <v>0</v>
      </c>
      <c r="L671" s="1252">
        <v>0</v>
      </c>
      <c r="M671" s="1252">
        <v>0</v>
      </c>
      <c r="N671" s="1252">
        <v>0</v>
      </c>
      <c r="O671" s="1252">
        <v>0</v>
      </c>
      <c r="P671" s="1252">
        <v>0</v>
      </c>
      <c r="Q671" s="1252">
        <v>0</v>
      </c>
      <c r="R671" s="1252">
        <v>0</v>
      </c>
      <c r="S671" s="1252">
        <v>0</v>
      </c>
      <c r="T671" s="1252">
        <v>0</v>
      </c>
      <c r="U671" s="1251" t="s">
        <v>116</v>
      </c>
      <c r="V671" s="1251" t="s">
        <v>1537</v>
      </c>
      <c r="W671" s="1251" t="s">
        <v>302</v>
      </c>
      <c r="X671" s="1251" t="s">
        <v>1515</v>
      </c>
      <c r="Y671" s="1251">
        <v>131</v>
      </c>
    </row>
    <row r="672" spans="1:25" ht="12">
      <c r="A672" s="1251">
        <v>2019</v>
      </c>
      <c r="B672" s="1251">
        <v>25</v>
      </c>
      <c r="C672" s="1251">
        <v>600</v>
      </c>
      <c r="D672" s="1251" t="s">
        <v>1153</v>
      </c>
      <c r="E672" s="1251">
        <v>131256</v>
      </c>
      <c r="F672" s="1251" t="s">
        <v>1731</v>
      </c>
      <c r="G672" s="1252">
        <v>0</v>
      </c>
      <c r="H672" s="1252">
        <v>0</v>
      </c>
      <c r="I672" s="1252">
        <v>0</v>
      </c>
      <c r="J672" s="1252">
        <v>0</v>
      </c>
      <c r="K672" s="1252">
        <v>0</v>
      </c>
      <c r="L672" s="1252">
        <v>0</v>
      </c>
      <c r="M672" s="1252">
        <v>0</v>
      </c>
      <c r="N672" s="1252">
        <v>0</v>
      </c>
      <c r="O672" s="1252">
        <v>0</v>
      </c>
      <c r="P672" s="1252">
        <v>0</v>
      </c>
      <c r="Q672" s="1252">
        <v>0</v>
      </c>
      <c r="R672" s="1252">
        <v>0</v>
      </c>
      <c r="S672" s="1252">
        <v>0</v>
      </c>
      <c r="T672" s="1252">
        <v>0</v>
      </c>
      <c r="U672" s="1251" t="s">
        <v>116</v>
      </c>
      <c r="V672" s="1251" t="s">
        <v>1537</v>
      </c>
      <c r="W672" s="1251" t="s">
        <v>302</v>
      </c>
      <c r="X672" s="1251" t="s">
        <v>1515</v>
      </c>
      <c r="Y672" s="1251">
        <v>131</v>
      </c>
    </row>
    <row r="673" spans="1:25" ht="12">
      <c r="A673" s="1251">
        <v>2019</v>
      </c>
      <c r="B673" s="1251">
        <v>25</v>
      </c>
      <c r="C673" s="1251">
        <v>600</v>
      </c>
      <c r="D673" s="1251" t="s">
        <v>1153</v>
      </c>
      <c r="E673" s="1251">
        <v>141000</v>
      </c>
      <c r="F673" s="1251" t="s">
        <v>1541</v>
      </c>
      <c r="G673" s="1252">
        <v>416.01999999999998</v>
      </c>
      <c r="H673" s="1252">
        <v>416.01999999999998</v>
      </c>
      <c r="I673" s="1252">
        <v>416.01999999999998</v>
      </c>
      <c r="J673" s="1252">
        <v>416.01999999999998</v>
      </c>
      <c r="K673" s="1252">
        <v>416.01999999999998</v>
      </c>
      <c r="L673" s="1252">
        <v>416.01999999999998</v>
      </c>
      <c r="M673" s="1252">
        <v>0</v>
      </c>
      <c r="N673" s="1252">
        <v>0</v>
      </c>
      <c r="O673" s="1252">
        <v>0</v>
      </c>
      <c r="P673" s="1252">
        <v>0</v>
      </c>
      <c r="Q673" s="1252">
        <v>0</v>
      </c>
      <c r="R673" s="1252">
        <v>0</v>
      </c>
      <c r="S673" s="1252">
        <v>0</v>
      </c>
      <c r="T673" s="1252">
        <v>0</v>
      </c>
      <c r="U673" s="1251" t="s">
        <v>116</v>
      </c>
      <c r="V673" s="1251" t="s">
        <v>1537</v>
      </c>
      <c r="W673" s="1251" t="s">
        <v>308</v>
      </c>
      <c r="X673" s="1251" t="s">
        <v>1515</v>
      </c>
      <c r="Y673" s="1251">
        <v>141</v>
      </c>
    </row>
    <row r="674" spans="1:25" ht="12">
      <c r="A674" s="1251">
        <v>2019</v>
      </c>
      <c r="B674" s="1251">
        <v>25</v>
      </c>
      <c r="C674" s="1251">
        <v>600</v>
      </c>
      <c r="D674" s="1251" t="s">
        <v>1153</v>
      </c>
      <c r="E674" s="1251">
        <v>142000</v>
      </c>
      <c r="F674" s="1251" t="s">
        <v>1544</v>
      </c>
      <c r="G674" s="1252">
        <v>0</v>
      </c>
      <c r="H674" s="1252">
        <v>0</v>
      </c>
      <c r="I674" s="1252">
        <v>0</v>
      </c>
      <c r="J674" s="1252">
        <v>0</v>
      </c>
      <c r="K674" s="1252">
        <v>0</v>
      </c>
      <c r="L674" s="1252">
        <v>0</v>
      </c>
      <c r="M674" s="1252">
        <v>0</v>
      </c>
      <c r="N674" s="1252">
        <v>0</v>
      </c>
      <c r="O674" s="1252">
        <v>0</v>
      </c>
      <c r="P674" s="1252">
        <v>0</v>
      </c>
      <c r="Q674" s="1252">
        <v>0</v>
      </c>
      <c r="R674" s="1252">
        <v>0</v>
      </c>
      <c r="S674" s="1252">
        <v>0</v>
      </c>
      <c r="T674" s="1252">
        <v>0</v>
      </c>
      <c r="U674" s="1251" t="s">
        <v>116</v>
      </c>
      <c r="V674" s="1251" t="s">
        <v>1537</v>
      </c>
      <c r="W674" s="1251" t="s">
        <v>308</v>
      </c>
      <c r="X674" s="1251" t="s">
        <v>1515</v>
      </c>
      <c r="Y674" s="1251">
        <v>142</v>
      </c>
    </row>
    <row r="675" spans="1:25" ht="12">
      <c r="A675" s="1251">
        <v>2019</v>
      </c>
      <c r="B675" s="1251">
        <v>25</v>
      </c>
      <c r="C675" s="1251">
        <v>600</v>
      </c>
      <c r="D675" s="1251" t="s">
        <v>1153</v>
      </c>
      <c r="E675" s="1251">
        <v>143000</v>
      </c>
      <c r="F675" s="1251" t="s">
        <v>1546</v>
      </c>
      <c r="G675" s="1252">
        <v>0</v>
      </c>
      <c r="H675" s="1252">
        <v>0</v>
      </c>
      <c r="I675" s="1252">
        <v>0</v>
      </c>
      <c r="J675" s="1252">
        <v>0</v>
      </c>
      <c r="K675" s="1252">
        <v>0</v>
      </c>
      <c r="L675" s="1252">
        <v>0</v>
      </c>
      <c r="M675" s="1252">
        <v>0</v>
      </c>
      <c r="N675" s="1252">
        <v>0</v>
      </c>
      <c r="O675" s="1252">
        <v>0</v>
      </c>
      <c r="P675" s="1252">
        <v>0</v>
      </c>
      <c r="Q675" s="1252">
        <v>0</v>
      </c>
      <c r="R675" s="1252">
        <v>0</v>
      </c>
      <c r="S675" s="1252">
        <v>0</v>
      </c>
      <c r="T675" s="1252">
        <v>0</v>
      </c>
      <c r="U675" s="1251" t="s">
        <v>116</v>
      </c>
      <c r="V675" s="1251" t="s">
        <v>1537</v>
      </c>
      <c r="W675" s="1251" t="s">
        <v>308</v>
      </c>
      <c r="X675" s="1251" t="s">
        <v>1515</v>
      </c>
      <c r="Y675" s="1251">
        <v>143</v>
      </c>
    </row>
    <row r="676" spans="1:25" ht="12">
      <c r="A676" s="1251">
        <v>2019</v>
      </c>
      <c r="B676" s="1251">
        <v>25</v>
      </c>
      <c r="C676" s="1251">
        <v>600</v>
      </c>
      <c r="D676" s="1251" t="s">
        <v>1153</v>
      </c>
      <c r="E676" s="1251">
        <v>151000</v>
      </c>
      <c r="F676" s="1251" t="s">
        <v>1547</v>
      </c>
      <c r="G676" s="1252">
        <v>0</v>
      </c>
      <c r="H676" s="1252">
        <v>0</v>
      </c>
      <c r="I676" s="1252">
        <v>0</v>
      </c>
      <c r="J676" s="1252">
        <v>0</v>
      </c>
      <c r="K676" s="1252">
        <v>0</v>
      </c>
      <c r="L676" s="1252">
        <v>0</v>
      </c>
      <c r="M676" s="1252">
        <v>0</v>
      </c>
      <c r="N676" s="1252">
        <v>0</v>
      </c>
      <c r="O676" s="1252">
        <v>0</v>
      </c>
      <c r="P676" s="1252">
        <v>0</v>
      </c>
      <c r="Q676" s="1252">
        <v>0</v>
      </c>
      <c r="R676" s="1252">
        <v>0</v>
      </c>
      <c r="S676" s="1252">
        <v>0</v>
      </c>
      <c r="T676" s="1252">
        <v>0</v>
      </c>
      <c r="U676" s="1251" t="s">
        <v>116</v>
      </c>
      <c r="V676" s="1251" t="s">
        <v>564</v>
      </c>
      <c r="W676" s="1251" t="s">
        <v>312</v>
      </c>
      <c r="X676" s="1251" t="s">
        <v>1515</v>
      </c>
      <c r="Y676" s="1251">
        <v>151</v>
      </c>
    </row>
    <row r="677" spans="1:25" ht="12">
      <c r="A677" s="1251">
        <v>2019</v>
      </c>
      <c r="B677" s="1251">
        <v>25</v>
      </c>
      <c r="C677" s="1251">
        <v>600</v>
      </c>
      <c r="D677" s="1251" t="s">
        <v>1153</v>
      </c>
      <c r="E677" s="1251">
        <v>162000</v>
      </c>
      <c r="F677" s="1251" t="s">
        <v>1549</v>
      </c>
      <c r="G677" s="1252">
        <v>0</v>
      </c>
      <c r="H677" s="1252">
        <v>0</v>
      </c>
      <c r="I677" s="1252">
        <v>0</v>
      </c>
      <c r="J677" s="1252">
        <v>0</v>
      </c>
      <c r="K677" s="1252">
        <v>0</v>
      </c>
      <c r="L677" s="1252">
        <v>0</v>
      </c>
      <c r="M677" s="1252">
        <v>0</v>
      </c>
      <c r="N677" s="1252">
        <v>0</v>
      </c>
      <c r="O677" s="1252">
        <v>0</v>
      </c>
      <c r="P677" s="1252">
        <v>0</v>
      </c>
      <c r="Q677" s="1252">
        <v>0</v>
      </c>
      <c r="R677" s="1252">
        <v>0</v>
      </c>
      <c r="S677" s="1252">
        <v>0</v>
      </c>
      <c r="T677" s="1252">
        <v>0</v>
      </c>
      <c r="U677" s="1251" t="s">
        <v>116</v>
      </c>
      <c r="V677" s="1251" t="s">
        <v>1537</v>
      </c>
      <c r="W677" s="1251" t="s">
        <v>314</v>
      </c>
      <c r="X677" s="1251" t="s">
        <v>1515</v>
      </c>
      <c r="Y677" s="1251">
        <v>162</v>
      </c>
    </row>
    <row r="678" spans="1:25" ht="12">
      <c r="A678" s="1251">
        <v>2019</v>
      </c>
      <c r="B678" s="1251">
        <v>25</v>
      </c>
      <c r="C678" s="1251">
        <v>600</v>
      </c>
      <c r="D678" s="1251" t="s">
        <v>1153</v>
      </c>
      <c r="E678" s="1251">
        <v>162010</v>
      </c>
      <c r="F678" s="1251" t="s">
        <v>1672</v>
      </c>
      <c r="G678" s="1252">
        <v>0</v>
      </c>
      <c r="H678" s="1252">
        <v>0</v>
      </c>
      <c r="I678" s="1252">
        <v>0</v>
      </c>
      <c r="J678" s="1252">
        <v>0</v>
      </c>
      <c r="K678" s="1252">
        <v>0</v>
      </c>
      <c r="L678" s="1252">
        <v>0</v>
      </c>
      <c r="M678" s="1252">
        <v>0</v>
      </c>
      <c r="N678" s="1252">
        <v>0</v>
      </c>
      <c r="O678" s="1252">
        <v>0</v>
      </c>
      <c r="P678" s="1252">
        <v>0</v>
      </c>
      <c r="Q678" s="1252">
        <v>0</v>
      </c>
      <c r="R678" s="1252">
        <v>0</v>
      </c>
      <c r="S678" s="1252">
        <v>0</v>
      </c>
      <c r="T678" s="1252">
        <v>0</v>
      </c>
      <c r="U678" s="1251" t="s">
        <v>116</v>
      </c>
      <c r="V678" s="1251" t="s">
        <v>564</v>
      </c>
      <c r="W678" s="1251" t="s">
        <v>314</v>
      </c>
      <c r="X678" s="1251" t="s">
        <v>1515</v>
      </c>
      <c r="Y678" s="1251">
        <v>162</v>
      </c>
    </row>
    <row r="679" spans="1:25" ht="12">
      <c r="A679" s="1251">
        <v>2019</v>
      </c>
      <c r="B679" s="1251">
        <v>25</v>
      </c>
      <c r="C679" s="1251">
        <v>600</v>
      </c>
      <c r="D679" s="1251" t="s">
        <v>1153</v>
      </c>
      <c r="E679" s="1251">
        <v>162020</v>
      </c>
      <c r="F679" s="1251" t="s">
        <v>1673</v>
      </c>
      <c r="G679" s="1252">
        <v>0</v>
      </c>
      <c r="H679" s="1252">
        <v>0</v>
      </c>
      <c r="I679" s="1252">
        <v>0</v>
      </c>
      <c r="J679" s="1252">
        <v>0</v>
      </c>
      <c r="K679" s="1252">
        <v>0</v>
      </c>
      <c r="L679" s="1252">
        <v>0</v>
      </c>
      <c r="M679" s="1252">
        <v>0</v>
      </c>
      <c r="N679" s="1252">
        <v>0</v>
      </c>
      <c r="O679" s="1252">
        <v>0</v>
      </c>
      <c r="P679" s="1252">
        <v>0</v>
      </c>
      <c r="Q679" s="1252">
        <v>0</v>
      </c>
      <c r="R679" s="1252">
        <v>0</v>
      </c>
      <c r="S679" s="1252">
        <v>0</v>
      </c>
      <c r="T679" s="1252">
        <v>0</v>
      </c>
      <c r="U679" s="1251" t="s">
        <v>116</v>
      </c>
      <c r="V679" s="1251" t="s">
        <v>564</v>
      </c>
      <c r="W679" s="1251" t="s">
        <v>314</v>
      </c>
      <c r="X679" s="1251" t="s">
        <v>1515</v>
      </c>
      <c r="Y679" s="1251">
        <v>162</v>
      </c>
    </row>
    <row r="680" spans="1:25" ht="12">
      <c r="A680" s="1251">
        <v>2019</v>
      </c>
      <c r="B680" s="1251">
        <v>25</v>
      </c>
      <c r="C680" s="1251">
        <v>600</v>
      </c>
      <c r="D680" s="1251" t="s">
        <v>1153</v>
      </c>
      <c r="E680" s="1251">
        <v>162030</v>
      </c>
      <c r="F680" s="1251" t="s">
        <v>1550</v>
      </c>
      <c r="G680" s="1252">
        <v>0</v>
      </c>
      <c r="H680" s="1252">
        <v>0</v>
      </c>
      <c r="I680" s="1252">
        <v>0</v>
      </c>
      <c r="J680" s="1252">
        <v>0</v>
      </c>
      <c r="K680" s="1252">
        <v>0</v>
      </c>
      <c r="L680" s="1252">
        <v>0</v>
      </c>
      <c r="M680" s="1252">
        <v>0</v>
      </c>
      <c r="N680" s="1252">
        <v>0</v>
      </c>
      <c r="O680" s="1252">
        <v>0</v>
      </c>
      <c r="P680" s="1252">
        <v>0</v>
      </c>
      <c r="Q680" s="1252">
        <v>0</v>
      </c>
      <c r="R680" s="1252">
        <v>0</v>
      </c>
      <c r="S680" s="1252">
        <v>0</v>
      </c>
      <c r="T680" s="1252">
        <v>0</v>
      </c>
      <c r="U680" s="1251" t="s">
        <v>116</v>
      </c>
      <c r="V680" s="1251" t="s">
        <v>564</v>
      </c>
      <c r="W680" s="1251" t="s">
        <v>314</v>
      </c>
      <c r="X680" s="1251" t="s">
        <v>1515</v>
      </c>
      <c r="Y680" s="1251">
        <v>162</v>
      </c>
    </row>
    <row r="681" spans="1:25" ht="12">
      <c r="A681" s="1251">
        <v>2019</v>
      </c>
      <c r="B681" s="1251">
        <v>25</v>
      </c>
      <c r="C681" s="1251">
        <v>600</v>
      </c>
      <c r="D681" s="1251" t="s">
        <v>1153</v>
      </c>
      <c r="E681" s="1251">
        <v>162040</v>
      </c>
      <c r="F681" s="1251" t="s">
        <v>1551</v>
      </c>
      <c r="G681" s="1252">
        <v>0</v>
      </c>
      <c r="H681" s="1252">
        <v>0</v>
      </c>
      <c r="I681" s="1252">
        <v>0</v>
      </c>
      <c r="J681" s="1252">
        <v>0</v>
      </c>
      <c r="K681" s="1252">
        <v>0</v>
      </c>
      <c r="L681" s="1252">
        <v>0</v>
      </c>
      <c r="M681" s="1252">
        <v>0</v>
      </c>
      <c r="N681" s="1252">
        <v>0</v>
      </c>
      <c r="O681" s="1252">
        <v>0</v>
      </c>
      <c r="P681" s="1252">
        <v>0</v>
      </c>
      <c r="Q681" s="1252">
        <v>0</v>
      </c>
      <c r="R681" s="1252">
        <v>0</v>
      </c>
      <c r="S681" s="1252">
        <v>0</v>
      </c>
      <c r="T681" s="1252">
        <v>0</v>
      </c>
      <c r="U681" s="1251" t="s">
        <v>116</v>
      </c>
      <c r="V681" s="1251" t="s">
        <v>564</v>
      </c>
      <c r="W681" s="1251" t="s">
        <v>314</v>
      </c>
      <c r="X681" s="1251" t="s">
        <v>1515</v>
      </c>
      <c r="Y681" s="1251">
        <v>162</v>
      </c>
    </row>
    <row r="682" spans="1:25" ht="12">
      <c r="A682" s="1251">
        <v>2019</v>
      </c>
      <c r="B682" s="1251">
        <v>25</v>
      </c>
      <c r="C682" s="1251">
        <v>600</v>
      </c>
      <c r="D682" s="1251" t="s">
        <v>1153</v>
      </c>
      <c r="E682" s="1251">
        <v>162070</v>
      </c>
      <c r="F682" s="1251" t="s">
        <v>1552</v>
      </c>
      <c r="G682" s="1252">
        <v>0</v>
      </c>
      <c r="H682" s="1252">
        <v>0</v>
      </c>
      <c r="I682" s="1252">
        <v>0</v>
      </c>
      <c r="J682" s="1252">
        <v>0</v>
      </c>
      <c r="K682" s="1252">
        <v>0</v>
      </c>
      <c r="L682" s="1252">
        <v>0</v>
      </c>
      <c r="M682" s="1252">
        <v>0</v>
      </c>
      <c r="N682" s="1252">
        <v>0</v>
      </c>
      <c r="O682" s="1252">
        <v>0</v>
      </c>
      <c r="P682" s="1252">
        <v>0</v>
      </c>
      <c r="Q682" s="1252">
        <v>0</v>
      </c>
      <c r="R682" s="1252">
        <v>0</v>
      </c>
      <c r="S682" s="1252">
        <v>0</v>
      </c>
      <c r="T682" s="1252">
        <v>0</v>
      </c>
      <c r="U682" s="1251" t="s">
        <v>116</v>
      </c>
      <c r="V682" s="1251" t="s">
        <v>564</v>
      </c>
      <c r="W682" s="1251" t="s">
        <v>314</v>
      </c>
      <c r="X682" s="1251" t="s">
        <v>1515</v>
      </c>
      <c r="Y682" s="1251">
        <v>162</v>
      </c>
    </row>
    <row r="683" spans="1:25" ht="12">
      <c r="A683" s="1251">
        <v>2019</v>
      </c>
      <c r="B683" s="1251">
        <v>25</v>
      </c>
      <c r="C683" s="1251">
        <v>600</v>
      </c>
      <c r="D683" s="1251" t="s">
        <v>1153</v>
      </c>
      <c r="E683" s="1251">
        <v>162140</v>
      </c>
      <c r="F683" s="1251" t="s">
        <v>1555</v>
      </c>
      <c r="G683" s="1252">
        <v>0</v>
      </c>
      <c r="H683" s="1252">
        <v>0</v>
      </c>
      <c r="I683" s="1252">
        <v>0</v>
      </c>
      <c r="J683" s="1252">
        <v>0</v>
      </c>
      <c r="K683" s="1252">
        <v>0</v>
      </c>
      <c r="L683" s="1252">
        <v>0</v>
      </c>
      <c r="M683" s="1252">
        <v>0</v>
      </c>
      <c r="N683" s="1252">
        <v>0</v>
      </c>
      <c r="O683" s="1252">
        <v>0</v>
      </c>
      <c r="P683" s="1252">
        <v>0</v>
      </c>
      <c r="Q683" s="1252">
        <v>0</v>
      </c>
      <c r="R683" s="1252">
        <v>0</v>
      </c>
      <c r="S683" s="1252">
        <v>0</v>
      </c>
      <c r="T683" s="1252">
        <v>0</v>
      </c>
      <c r="U683" s="1251" t="s">
        <v>116</v>
      </c>
      <c r="V683" s="1251" t="s">
        <v>564</v>
      </c>
      <c r="W683" s="1251" t="s">
        <v>314</v>
      </c>
      <c r="X683" s="1251" t="s">
        <v>1515</v>
      </c>
      <c r="Y683" s="1251">
        <v>162</v>
      </c>
    </row>
    <row r="684" spans="1:25" ht="12">
      <c r="A684" s="1251">
        <v>2019</v>
      </c>
      <c r="B684" s="1251">
        <v>25</v>
      </c>
      <c r="C684" s="1251">
        <v>600</v>
      </c>
      <c r="D684" s="1251" t="s">
        <v>1153</v>
      </c>
      <c r="E684" s="1251">
        <v>162170</v>
      </c>
      <c r="F684" s="1251" t="s">
        <v>1732</v>
      </c>
      <c r="G684" s="1252">
        <v>0</v>
      </c>
      <c r="H684" s="1252">
        <v>0</v>
      </c>
      <c r="I684" s="1252">
        <v>0</v>
      </c>
      <c r="J684" s="1252">
        <v>0</v>
      </c>
      <c r="K684" s="1252">
        <v>0</v>
      </c>
      <c r="L684" s="1252">
        <v>0</v>
      </c>
      <c r="M684" s="1252">
        <v>0</v>
      </c>
      <c r="N684" s="1252">
        <v>0</v>
      </c>
      <c r="O684" s="1252">
        <v>0</v>
      </c>
      <c r="P684" s="1252">
        <v>0</v>
      </c>
      <c r="Q684" s="1252">
        <v>0</v>
      </c>
      <c r="R684" s="1252">
        <v>0</v>
      </c>
      <c r="S684" s="1252">
        <v>0</v>
      </c>
      <c r="T684" s="1252">
        <v>0</v>
      </c>
      <c r="U684" s="1251" t="s">
        <v>116</v>
      </c>
      <c r="V684" s="1251" t="s">
        <v>564</v>
      </c>
      <c r="W684" s="1251" t="s">
        <v>314</v>
      </c>
      <c r="X684" s="1251" t="s">
        <v>1515</v>
      </c>
      <c r="Y684" s="1251">
        <v>162</v>
      </c>
    </row>
    <row r="685" spans="1:25" ht="12">
      <c r="A685" s="1251">
        <v>2019</v>
      </c>
      <c r="B685" s="1251">
        <v>25</v>
      </c>
      <c r="C685" s="1251">
        <v>600</v>
      </c>
      <c r="D685" s="1251" t="s">
        <v>1153</v>
      </c>
      <c r="E685" s="1251">
        <v>173000</v>
      </c>
      <c r="F685" s="1251" t="s">
        <v>1557</v>
      </c>
      <c r="G685" s="1252">
        <v>0</v>
      </c>
      <c r="H685" s="1252">
        <v>0</v>
      </c>
      <c r="I685" s="1252">
        <v>0</v>
      </c>
      <c r="J685" s="1252">
        <v>0</v>
      </c>
      <c r="K685" s="1252">
        <v>0</v>
      </c>
      <c r="L685" s="1252">
        <v>0</v>
      </c>
      <c r="M685" s="1252">
        <v>0</v>
      </c>
      <c r="N685" s="1252">
        <v>0</v>
      </c>
      <c r="O685" s="1252">
        <v>0</v>
      </c>
      <c r="P685" s="1252">
        <v>0</v>
      </c>
      <c r="Q685" s="1252">
        <v>0</v>
      </c>
      <c r="R685" s="1252">
        <v>0</v>
      </c>
      <c r="S685" s="1252">
        <v>0</v>
      </c>
      <c r="T685" s="1252">
        <v>0</v>
      </c>
      <c r="U685" s="1251" t="s">
        <v>116</v>
      </c>
      <c r="V685" s="1251" t="s">
        <v>1537</v>
      </c>
      <c r="W685" s="1251" t="s">
        <v>310</v>
      </c>
      <c r="X685" s="1251" t="s">
        <v>1515</v>
      </c>
      <c r="Y685" s="1251">
        <v>173</v>
      </c>
    </row>
    <row r="686" spans="1:25" ht="12">
      <c r="A686" s="1251">
        <v>2019</v>
      </c>
      <c r="B686" s="1251">
        <v>25</v>
      </c>
      <c r="C686" s="1251">
        <v>600</v>
      </c>
      <c r="D686" s="1251" t="s">
        <v>1153</v>
      </c>
      <c r="E686" s="1251">
        <v>184020</v>
      </c>
      <c r="F686" s="1251" t="s">
        <v>1563</v>
      </c>
      <c r="G686" s="1252">
        <v>0</v>
      </c>
      <c r="H686" s="1252">
        <v>0</v>
      </c>
      <c r="I686" s="1252">
        <v>0</v>
      </c>
      <c r="J686" s="1252">
        <v>0</v>
      </c>
      <c r="K686" s="1252">
        <v>0</v>
      </c>
      <c r="L686" s="1252">
        <v>0</v>
      </c>
      <c r="M686" s="1252">
        <v>0</v>
      </c>
      <c r="N686" s="1252">
        <v>0</v>
      </c>
      <c r="O686" s="1252">
        <v>0</v>
      </c>
      <c r="P686" s="1252">
        <v>0</v>
      </c>
      <c r="Q686" s="1252">
        <v>0</v>
      </c>
      <c r="R686" s="1252">
        <v>0</v>
      </c>
      <c r="S686" s="1252">
        <v>0</v>
      </c>
      <c r="T686" s="1252">
        <v>0</v>
      </c>
      <c r="U686" s="1251" t="s">
        <v>116</v>
      </c>
      <c r="V686" s="1251" t="s">
        <v>1537</v>
      </c>
      <c r="W686" s="1251" t="s">
        <v>316</v>
      </c>
      <c r="X686" s="1251" t="s">
        <v>1515</v>
      </c>
      <c r="Y686" s="1251">
        <v>184</v>
      </c>
    </row>
    <row r="687" spans="1:25" ht="12">
      <c r="A687" s="1251">
        <v>2019</v>
      </c>
      <c r="B687" s="1251">
        <v>25</v>
      </c>
      <c r="C687" s="1251">
        <v>600</v>
      </c>
      <c r="D687" s="1251" t="s">
        <v>1153</v>
      </c>
      <c r="E687" s="1251">
        <v>184099</v>
      </c>
      <c r="F687" s="1251" t="s">
        <v>1567</v>
      </c>
      <c r="G687" s="1252">
        <v>0</v>
      </c>
      <c r="H687" s="1252">
        <v>0</v>
      </c>
      <c r="I687" s="1252">
        <v>0</v>
      </c>
      <c r="J687" s="1252">
        <v>0</v>
      </c>
      <c r="K687" s="1252">
        <v>0</v>
      </c>
      <c r="L687" s="1252">
        <v>0</v>
      </c>
      <c r="M687" s="1252">
        <v>0</v>
      </c>
      <c r="N687" s="1252">
        <v>0</v>
      </c>
      <c r="O687" s="1252">
        <v>0</v>
      </c>
      <c r="P687" s="1252">
        <v>0</v>
      </c>
      <c r="Q687" s="1252">
        <v>0</v>
      </c>
      <c r="R687" s="1252">
        <v>0</v>
      </c>
      <c r="S687" s="1252">
        <v>0</v>
      </c>
      <c r="T687" s="1252">
        <v>0</v>
      </c>
      <c r="U687" s="1251" t="s">
        <v>116</v>
      </c>
      <c r="V687" s="1251" t="s">
        <v>1537</v>
      </c>
      <c r="W687" s="1251" t="s">
        <v>316</v>
      </c>
      <c r="X687" s="1251" t="s">
        <v>1515</v>
      </c>
      <c r="Y687" s="1251">
        <v>184</v>
      </c>
    </row>
    <row r="688" spans="1:25" ht="12">
      <c r="A688" s="1251">
        <v>2019</v>
      </c>
      <c r="B688" s="1251">
        <v>25</v>
      </c>
      <c r="C688" s="1251">
        <v>600</v>
      </c>
      <c r="D688" s="1251" t="s">
        <v>1153</v>
      </c>
      <c r="E688" s="1251">
        <v>186101</v>
      </c>
      <c r="F688" s="1251" t="s">
        <v>1719</v>
      </c>
      <c r="G688" s="1252">
        <v>0</v>
      </c>
      <c r="H688" s="1252">
        <v>0</v>
      </c>
      <c r="I688" s="1252">
        <v>0</v>
      </c>
      <c r="J688" s="1252">
        <v>0</v>
      </c>
      <c r="K688" s="1252">
        <v>0</v>
      </c>
      <c r="L688" s="1252">
        <v>0</v>
      </c>
      <c r="M688" s="1252">
        <v>0</v>
      </c>
      <c r="N688" s="1252">
        <v>0</v>
      </c>
      <c r="O688" s="1252">
        <v>0</v>
      </c>
      <c r="P688" s="1252">
        <v>0</v>
      </c>
      <c r="Q688" s="1252">
        <v>0</v>
      </c>
      <c r="R688" s="1252">
        <v>0</v>
      </c>
      <c r="S688" s="1252">
        <v>0</v>
      </c>
      <c r="T688" s="1252">
        <v>0</v>
      </c>
      <c r="U688" s="1251" t="s">
        <v>116</v>
      </c>
      <c r="V688" s="1251" t="s">
        <v>1537</v>
      </c>
      <c r="W688" s="1251" t="s">
        <v>322</v>
      </c>
      <c r="X688" s="1251" t="s">
        <v>1515</v>
      </c>
      <c r="Y688" s="1251">
        <v>186</v>
      </c>
    </row>
    <row r="689" spans="1:25" ht="12">
      <c r="A689" s="1251">
        <v>2019</v>
      </c>
      <c r="B689" s="1251">
        <v>25</v>
      </c>
      <c r="C689" s="1251">
        <v>600</v>
      </c>
      <c r="D689" s="1251" t="s">
        <v>1153</v>
      </c>
      <c r="E689" s="1251">
        <v>186103</v>
      </c>
      <c r="F689" s="1251" t="s">
        <v>1733</v>
      </c>
      <c r="G689" s="1252">
        <v>0</v>
      </c>
      <c r="H689" s="1252">
        <v>0</v>
      </c>
      <c r="I689" s="1252">
        <v>0</v>
      </c>
      <c r="J689" s="1252">
        <v>0</v>
      </c>
      <c r="K689" s="1252">
        <v>0</v>
      </c>
      <c r="L689" s="1252">
        <v>0</v>
      </c>
      <c r="M689" s="1252">
        <v>0</v>
      </c>
      <c r="N689" s="1252">
        <v>0</v>
      </c>
      <c r="O689" s="1252">
        <v>0</v>
      </c>
      <c r="P689" s="1252">
        <v>0</v>
      </c>
      <c r="Q689" s="1252">
        <v>0</v>
      </c>
      <c r="R689" s="1252">
        <v>0</v>
      </c>
      <c r="S689" s="1252">
        <v>0</v>
      </c>
      <c r="T689" s="1252">
        <v>0</v>
      </c>
      <c r="U689" s="1251" t="s">
        <v>116</v>
      </c>
      <c r="V689" s="1251" t="s">
        <v>1537</v>
      </c>
      <c r="W689" s="1251" t="s">
        <v>322</v>
      </c>
      <c r="X689" s="1251" t="s">
        <v>1515</v>
      </c>
      <c r="Y689" s="1251">
        <v>186</v>
      </c>
    </row>
    <row r="690" spans="1:25" ht="12">
      <c r="A690" s="1251">
        <v>2019</v>
      </c>
      <c r="B690" s="1251">
        <v>25</v>
      </c>
      <c r="C690" s="1251">
        <v>600</v>
      </c>
      <c r="D690" s="1251" t="s">
        <v>1153</v>
      </c>
      <c r="E690" s="1251">
        <v>186105</v>
      </c>
      <c r="F690" s="1251" t="s">
        <v>1689</v>
      </c>
      <c r="G690" s="1252">
        <v>0</v>
      </c>
      <c r="H690" s="1252">
        <v>0</v>
      </c>
      <c r="I690" s="1252">
        <v>0</v>
      </c>
      <c r="J690" s="1252">
        <v>0</v>
      </c>
      <c r="K690" s="1252">
        <v>0</v>
      </c>
      <c r="L690" s="1252">
        <v>0</v>
      </c>
      <c r="M690" s="1252">
        <v>0</v>
      </c>
      <c r="N690" s="1252">
        <v>0</v>
      </c>
      <c r="O690" s="1252">
        <v>0</v>
      </c>
      <c r="P690" s="1252">
        <v>0</v>
      </c>
      <c r="Q690" s="1252">
        <v>0</v>
      </c>
      <c r="R690" s="1252">
        <v>0</v>
      </c>
      <c r="S690" s="1252">
        <v>0</v>
      </c>
      <c r="T690" s="1252">
        <v>0</v>
      </c>
      <c r="U690" s="1251" t="s">
        <v>116</v>
      </c>
      <c r="V690" s="1251" t="s">
        <v>1537</v>
      </c>
      <c r="W690" s="1251" t="s">
        <v>322</v>
      </c>
      <c r="X690" s="1251" t="s">
        <v>1515</v>
      </c>
      <c r="Y690" s="1251">
        <v>186</v>
      </c>
    </row>
    <row r="691" spans="1:25" ht="12">
      <c r="A691" s="1251">
        <v>2019</v>
      </c>
      <c r="B691" s="1251">
        <v>25</v>
      </c>
      <c r="C691" s="1251">
        <v>600</v>
      </c>
      <c r="D691" s="1251" t="s">
        <v>1153</v>
      </c>
      <c r="E691" s="1251">
        <v>186355</v>
      </c>
      <c r="F691" s="1251" t="s">
        <v>1575</v>
      </c>
      <c r="G691" s="1252">
        <v>0</v>
      </c>
      <c r="H691" s="1252">
        <v>0</v>
      </c>
      <c r="I691" s="1252">
        <v>0</v>
      </c>
      <c r="J691" s="1252">
        <v>0</v>
      </c>
      <c r="K691" s="1252">
        <v>0</v>
      </c>
      <c r="L691" s="1252">
        <v>0</v>
      </c>
      <c r="M691" s="1252">
        <v>0</v>
      </c>
      <c r="N691" s="1252">
        <v>0</v>
      </c>
      <c r="O691" s="1252">
        <v>0</v>
      </c>
      <c r="P691" s="1252">
        <v>0</v>
      </c>
      <c r="Q691" s="1252">
        <v>0</v>
      </c>
      <c r="R691" s="1252">
        <v>0</v>
      </c>
      <c r="S691" s="1252">
        <v>0</v>
      </c>
      <c r="T691" s="1252">
        <v>0</v>
      </c>
      <c r="U691" s="1251" t="s">
        <v>116</v>
      </c>
      <c r="V691" s="1251" t="s">
        <v>1537</v>
      </c>
      <c r="W691" s="1251" t="s">
        <v>322</v>
      </c>
      <c r="X691" s="1251" t="s">
        <v>1515</v>
      </c>
      <c r="Y691" s="1251">
        <v>186</v>
      </c>
    </row>
    <row r="692" spans="1:25" ht="12">
      <c r="A692" s="1251">
        <v>2019</v>
      </c>
      <c r="B692" s="1251">
        <v>25</v>
      </c>
      <c r="C692" s="1251">
        <v>600</v>
      </c>
      <c r="D692" s="1251" t="s">
        <v>1153</v>
      </c>
      <c r="E692" s="1251">
        <v>186366</v>
      </c>
      <c r="F692" s="1251" t="s">
        <v>1576</v>
      </c>
      <c r="G692" s="1252">
        <v>0</v>
      </c>
      <c r="H692" s="1252">
        <v>0</v>
      </c>
      <c r="I692" s="1252">
        <v>0</v>
      </c>
      <c r="J692" s="1252">
        <v>0</v>
      </c>
      <c r="K692" s="1252">
        <v>0</v>
      </c>
      <c r="L692" s="1252">
        <v>0</v>
      </c>
      <c r="M692" s="1252">
        <v>0</v>
      </c>
      <c r="N692" s="1252">
        <v>0</v>
      </c>
      <c r="O692" s="1252">
        <v>0</v>
      </c>
      <c r="P692" s="1252">
        <v>0</v>
      </c>
      <c r="Q692" s="1252">
        <v>0</v>
      </c>
      <c r="R692" s="1252">
        <v>0</v>
      </c>
      <c r="S692" s="1252">
        <v>0</v>
      </c>
      <c r="T692" s="1252">
        <v>0</v>
      </c>
      <c r="U692" s="1251" t="s">
        <v>116</v>
      </c>
      <c r="V692" s="1251" t="s">
        <v>1537</v>
      </c>
      <c r="W692" s="1251" t="s">
        <v>322</v>
      </c>
      <c r="X692" s="1251" t="s">
        <v>1515</v>
      </c>
      <c r="Y692" s="1251">
        <v>186</v>
      </c>
    </row>
    <row r="693" spans="1:25" ht="12">
      <c r="A693" s="1251">
        <v>2019</v>
      </c>
      <c r="B693" s="1251">
        <v>25</v>
      </c>
      <c r="C693" s="1251">
        <v>600</v>
      </c>
      <c r="D693" s="1251" t="s">
        <v>1153</v>
      </c>
      <c r="E693" s="1251">
        <v>186367</v>
      </c>
      <c r="F693" s="1251" t="s">
        <v>1577</v>
      </c>
      <c r="G693" s="1252">
        <v>0</v>
      </c>
      <c r="H693" s="1252">
        <v>0</v>
      </c>
      <c r="I693" s="1252">
        <v>0</v>
      </c>
      <c r="J693" s="1252">
        <v>0</v>
      </c>
      <c r="K693" s="1252">
        <v>0</v>
      </c>
      <c r="L693" s="1252">
        <v>0</v>
      </c>
      <c r="M693" s="1252">
        <v>0</v>
      </c>
      <c r="N693" s="1252">
        <v>0</v>
      </c>
      <c r="O693" s="1252">
        <v>0</v>
      </c>
      <c r="P693" s="1252">
        <v>0</v>
      </c>
      <c r="Q693" s="1252">
        <v>0</v>
      </c>
      <c r="R693" s="1252">
        <v>0</v>
      </c>
      <c r="S693" s="1252">
        <v>0</v>
      </c>
      <c r="T693" s="1252">
        <v>0</v>
      </c>
      <c r="U693" s="1251" t="s">
        <v>116</v>
      </c>
      <c r="V693" s="1251" t="s">
        <v>1537</v>
      </c>
      <c r="W693" s="1251" t="s">
        <v>322</v>
      </c>
      <c r="X693" s="1251" t="s">
        <v>1515</v>
      </c>
      <c r="Y693" s="1251">
        <v>186</v>
      </c>
    </row>
    <row r="694" spans="1:25" ht="12">
      <c r="A694" s="1251">
        <v>2019</v>
      </c>
      <c r="B694" s="1251">
        <v>25</v>
      </c>
      <c r="C694" s="1251">
        <v>600</v>
      </c>
      <c r="D694" s="1251" t="s">
        <v>1153</v>
      </c>
      <c r="E694" s="1251">
        <v>186399</v>
      </c>
      <c r="F694" s="1251" t="s">
        <v>1580</v>
      </c>
      <c r="G694" s="1252">
        <v>0</v>
      </c>
      <c r="H694" s="1252">
        <v>0</v>
      </c>
      <c r="I694" s="1252">
        <v>0</v>
      </c>
      <c r="J694" s="1252">
        <v>0</v>
      </c>
      <c r="K694" s="1252">
        <v>0</v>
      </c>
      <c r="L694" s="1252">
        <v>0</v>
      </c>
      <c r="M694" s="1252">
        <v>0</v>
      </c>
      <c r="N694" s="1252">
        <v>0</v>
      </c>
      <c r="O694" s="1252">
        <v>0</v>
      </c>
      <c r="P694" s="1252">
        <v>0</v>
      </c>
      <c r="Q694" s="1252">
        <v>0</v>
      </c>
      <c r="R694" s="1252">
        <v>0</v>
      </c>
      <c r="S694" s="1252">
        <v>0</v>
      </c>
      <c r="T694" s="1252">
        <v>0</v>
      </c>
      <c r="U694" s="1251" t="s">
        <v>116</v>
      </c>
      <c r="V694" s="1251" t="s">
        <v>564</v>
      </c>
      <c r="W694" s="1251" t="s">
        <v>322</v>
      </c>
      <c r="X694" s="1251" t="s">
        <v>1515</v>
      </c>
      <c r="Y694" s="1251">
        <v>186</v>
      </c>
    </row>
    <row r="695" spans="1:25" ht="12">
      <c r="A695" s="1251">
        <v>2019</v>
      </c>
      <c r="B695" s="1251">
        <v>25</v>
      </c>
      <c r="C695" s="1251">
        <v>600</v>
      </c>
      <c r="D695" s="1251" t="s">
        <v>1153</v>
      </c>
      <c r="E695" s="1251">
        <v>211000</v>
      </c>
      <c r="F695" s="1251" t="s">
        <v>1674</v>
      </c>
      <c r="G695" s="1252">
        <v>-2281001.8900000001</v>
      </c>
      <c r="H695" s="1252">
        <v>-2281001.8900000001</v>
      </c>
      <c r="I695" s="1252">
        <v>-2281001.8900000001</v>
      </c>
      <c r="J695" s="1252">
        <v>-2281001.8900000001</v>
      </c>
      <c r="K695" s="1252">
        <v>-2281001.8900000001</v>
      </c>
      <c r="L695" s="1252">
        <v>-2281001.8900000001</v>
      </c>
      <c r="M695" s="1252">
        <v>-2281001.8900000001</v>
      </c>
      <c r="N695" s="1252">
        <v>-2281001.8900000001</v>
      </c>
      <c r="O695" s="1252">
        <v>-2281001.8900000001</v>
      </c>
      <c r="P695" s="1252">
        <v>-2281001.8900000001</v>
      </c>
      <c r="Q695" s="1252">
        <v>-2281001.8900000001</v>
      </c>
      <c r="R695" s="1252">
        <v>-2281001.8900000001</v>
      </c>
      <c r="S695" s="1252">
        <v>-2281001.8900000001</v>
      </c>
      <c r="T695" s="1252">
        <v>-2281001.8900000001</v>
      </c>
      <c r="U695" s="1251" t="s">
        <v>116</v>
      </c>
      <c r="V695" s="1251" t="s">
        <v>1537</v>
      </c>
      <c r="W695" s="1251" t="s">
        <v>349</v>
      </c>
      <c r="X695" s="1251" t="s">
        <v>1675</v>
      </c>
      <c r="Y695" s="1251">
        <v>211</v>
      </c>
    </row>
    <row r="696" spans="1:25" ht="12">
      <c r="A696" s="1251">
        <v>2019</v>
      </c>
      <c r="B696" s="1251">
        <v>25</v>
      </c>
      <c r="C696" s="1251">
        <v>600</v>
      </c>
      <c r="D696" s="1251" t="s">
        <v>1153</v>
      </c>
      <c r="E696" s="1251">
        <v>215000</v>
      </c>
      <c r="F696" s="1251" t="s">
        <v>1676</v>
      </c>
      <c r="G696" s="1252">
        <v>-1601114.3999999999</v>
      </c>
      <c r="H696" s="1252">
        <v>-1601114.3999999999</v>
      </c>
      <c r="I696" s="1252">
        <v>-1601114.3999999999</v>
      </c>
      <c r="J696" s="1252">
        <v>-1601114.3999999999</v>
      </c>
      <c r="K696" s="1252">
        <v>-1601114.3999999999</v>
      </c>
      <c r="L696" s="1252">
        <v>-1601114.3999999999</v>
      </c>
      <c r="M696" s="1252">
        <v>-1601114.3999999999</v>
      </c>
      <c r="N696" s="1252">
        <v>-1601114.3999999999</v>
      </c>
      <c r="O696" s="1252">
        <v>-1601114.3999999999</v>
      </c>
      <c r="P696" s="1252">
        <v>-1601114.3999999999</v>
      </c>
      <c r="Q696" s="1252">
        <v>-1601114.3999999999</v>
      </c>
      <c r="R696" s="1252">
        <v>-1601114.3999999999</v>
      </c>
      <c r="S696" s="1252">
        <v>-1601114.3999999999</v>
      </c>
      <c r="T696" s="1252">
        <v>-1601114.3999999999</v>
      </c>
      <c r="U696" s="1251" t="s">
        <v>116</v>
      </c>
      <c r="V696" s="1251" t="s">
        <v>1537</v>
      </c>
      <c r="W696" s="1251" t="s">
        <v>352</v>
      </c>
      <c r="X696" s="1251" t="s">
        <v>1675</v>
      </c>
      <c r="Y696" s="1251">
        <v>215</v>
      </c>
    </row>
    <row r="697" spans="1:25" ht="12">
      <c r="A697" s="1251">
        <v>2019</v>
      </c>
      <c r="B697" s="1251">
        <v>25</v>
      </c>
      <c r="C697" s="1251">
        <v>600</v>
      </c>
      <c r="D697" s="1251" t="s">
        <v>1153</v>
      </c>
      <c r="E697" s="1251">
        <v>215100</v>
      </c>
      <c r="F697" s="1251" t="s">
        <v>1734</v>
      </c>
      <c r="G697" s="1252">
        <v>0</v>
      </c>
      <c r="H697" s="1252">
        <v>0</v>
      </c>
      <c r="I697" s="1252">
        <v>0</v>
      </c>
      <c r="J697" s="1252">
        <v>0</v>
      </c>
      <c r="K697" s="1252">
        <v>0</v>
      </c>
      <c r="L697" s="1252">
        <v>0</v>
      </c>
      <c r="M697" s="1252">
        <v>416.01999999999998</v>
      </c>
      <c r="N697" s="1252">
        <v>416.01999999999998</v>
      </c>
      <c r="O697" s="1252">
        <v>416.01999999999998</v>
      </c>
      <c r="P697" s="1252">
        <v>416.01999999999998</v>
      </c>
      <c r="Q697" s="1252">
        <v>416.01999999999998</v>
      </c>
      <c r="R697" s="1252">
        <v>416.01999999999998</v>
      </c>
      <c r="S697" s="1252">
        <v>416.01999999999998</v>
      </c>
      <c r="T697" s="1252">
        <v>416.01999999999998</v>
      </c>
      <c r="U697" s="1251" t="s">
        <v>116</v>
      </c>
      <c r="V697" s="1251" t="s">
        <v>1537</v>
      </c>
      <c r="W697" s="1251" t="s">
        <v>352</v>
      </c>
      <c r="X697" s="1251" t="s">
        <v>1675</v>
      </c>
      <c r="Y697" s="1251">
        <v>215</v>
      </c>
    </row>
    <row r="698" spans="1:25" ht="12">
      <c r="A698" s="1251">
        <v>2019</v>
      </c>
      <c r="B698" s="1251">
        <v>25</v>
      </c>
      <c r="C698" s="1251">
        <v>600</v>
      </c>
      <c r="D698" s="1251" t="s">
        <v>1153</v>
      </c>
      <c r="E698" s="1251">
        <v>215101</v>
      </c>
      <c r="F698" s="1251" t="s">
        <v>1677</v>
      </c>
      <c r="G698" s="1252">
        <v>-24273.220000000001</v>
      </c>
      <c r="H698" s="1252">
        <v>-24273.220000000001</v>
      </c>
      <c r="I698" s="1252">
        <v>-24273.220000000001</v>
      </c>
      <c r="J698" s="1252">
        <v>-24273.220000000001</v>
      </c>
      <c r="K698" s="1252">
        <v>-24273.220000000001</v>
      </c>
      <c r="L698" s="1252">
        <v>-24273.220000000001</v>
      </c>
      <c r="M698" s="1252">
        <v>-24273.220000000001</v>
      </c>
      <c r="N698" s="1252">
        <v>-24273.220000000001</v>
      </c>
      <c r="O698" s="1252">
        <v>-24273.220000000001</v>
      </c>
      <c r="P698" s="1252">
        <v>-24273.220000000001</v>
      </c>
      <c r="Q698" s="1252">
        <v>-24273.220000000001</v>
      </c>
      <c r="R698" s="1252">
        <v>-24273.220000000001</v>
      </c>
      <c r="S698" s="1252">
        <v>-24273.220000000001</v>
      </c>
      <c r="T698" s="1252">
        <v>-24273.220000000001</v>
      </c>
      <c r="U698" s="1251" t="s">
        <v>116</v>
      </c>
      <c r="V698" s="1251" t="s">
        <v>1537</v>
      </c>
      <c r="W698" s="1251" t="s">
        <v>352</v>
      </c>
      <c r="X698" s="1251" t="s">
        <v>1675</v>
      </c>
      <c r="Y698" s="1251">
        <v>215</v>
      </c>
    </row>
    <row r="699" spans="1:25" ht="12">
      <c r="A699" s="1251">
        <v>2019</v>
      </c>
      <c r="B699" s="1251">
        <v>25</v>
      </c>
      <c r="C699" s="1251">
        <v>600</v>
      </c>
      <c r="D699" s="1251" t="s">
        <v>1153</v>
      </c>
      <c r="E699" s="1251">
        <v>224090</v>
      </c>
      <c r="F699" s="1251" t="s">
        <v>1721</v>
      </c>
      <c r="G699" s="1252">
        <v>0</v>
      </c>
      <c r="H699" s="1252">
        <v>0</v>
      </c>
      <c r="I699" s="1252">
        <v>0</v>
      </c>
      <c r="J699" s="1252">
        <v>0</v>
      </c>
      <c r="K699" s="1252">
        <v>0</v>
      </c>
      <c r="L699" s="1252">
        <v>0</v>
      </c>
      <c r="M699" s="1252">
        <v>0</v>
      </c>
      <c r="N699" s="1252">
        <v>0</v>
      </c>
      <c r="O699" s="1252">
        <v>0</v>
      </c>
      <c r="P699" s="1252">
        <v>0</v>
      </c>
      <c r="Q699" s="1252">
        <v>0</v>
      </c>
      <c r="R699" s="1252">
        <v>0</v>
      </c>
      <c r="S699" s="1252">
        <v>0</v>
      </c>
      <c r="T699" s="1252">
        <v>0</v>
      </c>
      <c r="U699" s="1251" t="s">
        <v>116</v>
      </c>
      <c r="V699" s="1251" t="s">
        <v>1537</v>
      </c>
      <c r="W699" s="1251" t="s">
        <v>355</v>
      </c>
      <c r="X699" s="1251" t="s">
        <v>1581</v>
      </c>
      <c r="Y699" s="1251">
        <v>224</v>
      </c>
    </row>
    <row r="700" spans="1:25" ht="12">
      <c r="A700" s="1251">
        <v>2019</v>
      </c>
      <c r="B700" s="1251">
        <v>25</v>
      </c>
      <c r="C700" s="1251">
        <v>600</v>
      </c>
      <c r="D700" s="1251" t="s">
        <v>1153</v>
      </c>
      <c r="E700" s="1251">
        <v>231006</v>
      </c>
      <c r="F700" s="1251" t="s">
        <v>1583</v>
      </c>
      <c r="G700" s="1252">
        <v>354.31999999999999</v>
      </c>
      <c r="H700" s="1252">
        <v>354.31999999999999</v>
      </c>
      <c r="I700" s="1252">
        <v>354.31999999999999</v>
      </c>
      <c r="J700" s="1252">
        <v>354.31999999999999</v>
      </c>
      <c r="K700" s="1252">
        <v>354.31999999999999</v>
      </c>
      <c r="L700" s="1252">
        <v>354.31999999999999</v>
      </c>
      <c r="M700" s="1252">
        <v>354.31999999999999</v>
      </c>
      <c r="N700" s="1252">
        <v>354.31999999999999</v>
      </c>
      <c r="O700" s="1252">
        <v>354.31999999999999</v>
      </c>
      <c r="P700" s="1252">
        <v>354.31999999999999</v>
      </c>
      <c r="Q700" s="1252">
        <v>354.31999999999999</v>
      </c>
      <c r="R700" s="1252">
        <v>354.31999999999999</v>
      </c>
      <c r="S700" s="1252">
        <v>354.31999999999999</v>
      </c>
      <c r="T700" s="1252">
        <v>354.31999999999999</v>
      </c>
      <c r="U700" s="1251" t="s">
        <v>116</v>
      </c>
      <c r="V700" s="1251" t="s">
        <v>1537</v>
      </c>
      <c r="W700" s="1251" t="s">
        <v>366</v>
      </c>
      <c r="X700" s="1251" t="s">
        <v>1581</v>
      </c>
      <c r="Y700" s="1251">
        <v>231</v>
      </c>
    </row>
    <row r="701" spans="1:25" ht="12.75">
      <c r="A701" s="1251">
        <v>2019</v>
      </c>
      <c r="B701" s="1251">
        <v>25</v>
      </c>
      <c r="C701" s="1251">
        <v>600</v>
      </c>
      <c r="D701" s="1251" t="s">
        <v>1153</v>
      </c>
      <c r="E701" s="1251">
        <v>232590</v>
      </c>
      <c r="F701" s="1251" t="s">
        <v>1735</v>
      </c>
      <c r="G701" s="1252">
        <v>0</v>
      </c>
      <c r="H701" s="1252">
        <v>0</v>
      </c>
      <c r="I701" s="1252">
        <v>0</v>
      </c>
      <c r="J701" s="1252">
        <v>0</v>
      </c>
      <c r="K701" s="1252">
        <v>0</v>
      </c>
      <c r="L701" s="1252">
        <v>0</v>
      </c>
      <c r="M701" s="1252">
        <v>0</v>
      </c>
      <c r="N701" s="1252">
        <v>0</v>
      </c>
      <c r="O701" s="1252">
        <v>0</v>
      </c>
      <c r="P701" s="1252">
        <v>0</v>
      </c>
      <c r="Q701" s="1252">
        <v>0</v>
      </c>
      <c r="R701" s="1252">
        <v>0</v>
      </c>
      <c r="S701" s="1252">
        <v>0</v>
      </c>
      <c r="T701" s="1252">
        <v>0</v>
      </c>
      <c r="U701" s="1251" t="s">
        <v>116</v>
      </c>
      <c r="V701" s="1251" t="s">
        <v>1537</v>
      </c>
      <c r="W701" s="377" t="s">
        <v>361</v>
      </c>
      <c r="X701" s="1251" t="s">
        <v>1581</v>
      </c>
      <c r="Y701" s="1251">
        <v>232</v>
      </c>
    </row>
    <row r="702" spans="1:25" ht="12">
      <c r="A702" s="1251">
        <v>2019</v>
      </c>
      <c r="B702" s="1251">
        <v>25</v>
      </c>
      <c r="C702" s="1251">
        <v>600</v>
      </c>
      <c r="D702" s="1251" t="s">
        <v>1153</v>
      </c>
      <c r="E702" s="1251">
        <v>235020</v>
      </c>
      <c r="F702" s="1251" t="s">
        <v>1586</v>
      </c>
      <c r="G702" s="1252">
        <v>0</v>
      </c>
      <c r="H702" s="1252">
        <v>0</v>
      </c>
      <c r="I702" s="1252">
        <v>0</v>
      </c>
      <c r="J702" s="1252">
        <v>0</v>
      </c>
      <c r="K702" s="1252">
        <v>0</v>
      </c>
      <c r="L702" s="1252">
        <v>0</v>
      </c>
      <c r="M702" s="1252">
        <v>0</v>
      </c>
      <c r="N702" s="1252">
        <v>0</v>
      </c>
      <c r="O702" s="1252">
        <v>0</v>
      </c>
      <c r="P702" s="1252">
        <v>0</v>
      </c>
      <c r="Q702" s="1252">
        <v>0</v>
      </c>
      <c r="R702" s="1252">
        <v>0</v>
      </c>
      <c r="S702" s="1252">
        <v>0</v>
      </c>
      <c r="T702" s="1252">
        <v>0</v>
      </c>
      <c r="U702" s="1251" t="s">
        <v>116</v>
      </c>
      <c r="V702" s="1251" t="s">
        <v>564</v>
      </c>
      <c r="W702" s="1251" t="s">
        <v>370</v>
      </c>
      <c r="X702" s="1251" t="s">
        <v>1581</v>
      </c>
      <c r="Y702" s="1251">
        <v>235</v>
      </c>
    </row>
    <row r="703" spans="1:25" ht="12">
      <c r="A703" s="1251">
        <v>2019</v>
      </c>
      <c r="B703" s="1251">
        <v>25</v>
      </c>
      <c r="C703" s="1251">
        <v>600</v>
      </c>
      <c r="D703" s="1251" t="s">
        <v>1153</v>
      </c>
      <c r="E703" s="1251">
        <v>236111</v>
      </c>
      <c r="F703" s="1251" t="s">
        <v>1588</v>
      </c>
      <c r="G703" s="1252">
        <v>0</v>
      </c>
      <c r="H703" s="1252">
        <v>0</v>
      </c>
      <c r="I703" s="1252">
        <v>0</v>
      </c>
      <c r="J703" s="1252">
        <v>0</v>
      </c>
      <c r="K703" s="1252">
        <v>0</v>
      </c>
      <c r="L703" s="1252">
        <v>0</v>
      </c>
      <c r="M703" s="1252">
        <v>0</v>
      </c>
      <c r="N703" s="1252">
        <v>0</v>
      </c>
      <c r="O703" s="1252">
        <v>0</v>
      </c>
      <c r="P703" s="1252">
        <v>0</v>
      </c>
      <c r="Q703" s="1252">
        <v>0</v>
      </c>
      <c r="R703" s="1252">
        <v>0</v>
      </c>
      <c r="S703" s="1252">
        <v>0</v>
      </c>
      <c r="T703" s="1252">
        <v>0</v>
      </c>
      <c r="U703" s="1251" t="s">
        <v>116</v>
      </c>
      <c r="V703" s="1251" t="s">
        <v>1537</v>
      </c>
      <c r="W703" s="1251" t="s">
        <v>371</v>
      </c>
      <c r="X703" s="1251" t="s">
        <v>1581</v>
      </c>
      <c r="Y703" s="1251">
        <v>236</v>
      </c>
    </row>
    <row r="704" spans="1:25" ht="12">
      <c r="A704" s="1251">
        <v>2019</v>
      </c>
      <c r="B704" s="1251">
        <v>25</v>
      </c>
      <c r="C704" s="1251">
        <v>600</v>
      </c>
      <c r="D704" s="1251" t="s">
        <v>1153</v>
      </c>
      <c r="E704" s="1251">
        <v>236115</v>
      </c>
      <c r="F704" s="1251" t="s">
        <v>1679</v>
      </c>
      <c r="G704" s="1252">
        <v>0</v>
      </c>
      <c r="H704" s="1252">
        <v>0</v>
      </c>
      <c r="I704" s="1252">
        <v>0</v>
      </c>
      <c r="J704" s="1252">
        <v>0</v>
      </c>
      <c r="K704" s="1252">
        <v>0</v>
      </c>
      <c r="L704" s="1252">
        <v>0</v>
      </c>
      <c r="M704" s="1252">
        <v>0</v>
      </c>
      <c r="N704" s="1252">
        <v>0</v>
      </c>
      <c r="O704" s="1252">
        <v>0</v>
      </c>
      <c r="P704" s="1252">
        <v>0</v>
      </c>
      <c r="Q704" s="1252">
        <v>0</v>
      </c>
      <c r="R704" s="1252">
        <v>0</v>
      </c>
      <c r="S704" s="1252">
        <v>0</v>
      </c>
      <c r="T704" s="1252">
        <v>0</v>
      </c>
      <c r="U704" s="1251" t="s">
        <v>116</v>
      </c>
      <c r="V704" s="1251" t="s">
        <v>1537</v>
      </c>
      <c r="W704" s="1251" t="s">
        <v>371</v>
      </c>
      <c r="X704" s="1251" t="s">
        <v>1581</v>
      </c>
      <c r="Y704" s="1251">
        <v>236</v>
      </c>
    </row>
    <row r="705" spans="1:25" ht="12">
      <c r="A705" s="1251">
        <v>2019</v>
      </c>
      <c r="B705" s="1251">
        <v>25</v>
      </c>
      <c r="C705" s="1251">
        <v>600</v>
      </c>
      <c r="D705" s="1251" t="s">
        <v>1153</v>
      </c>
      <c r="E705" s="1251">
        <v>236116</v>
      </c>
      <c r="F705" s="1251" t="s">
        <v>1680</v>
      </c>
      <c r="G705" s="1252">
        <v>0</v>
      </c>
      <c r="H705" s="1252">
        <v>0</v>
      </c>
      <c r="I705" s="1252">
        <v>0</v>
      </c>
      <c r="J705" s="1252">
        <v>0</v>
      </c>
      <c r="K705" s="1252">
        <v>0</v>
      </c>
      <c r="L705" s="1252">
        <v>0</v>
      </c>
      <c r="M705" s="1252">
        <v>0</v>
      </c>
      <c r="N705" s="1252">
        <v>0</v>
      </c>
      <c r="O705" s="1252">
        <v>0</v>
      </c>
      <c r="P705" s="1252">
        <v>0</v>
      </c>
      <c r="Q705" s="1252">
        <v>0</v>
      </c>
      <c r="R705" s="1252">
        <v>0</v>
      </c>
      <c r="S705" s="1252">
        <v>0</v>
      </c>
      <c r="T705" s="1252">
        <v>0</v>
      </c>
      <c r="U705" s="1251" t="s">
        <v>116</v>
      </c>
      <c r="V705" s="1251" t="s">
        <v>1537</v>
      </c>
      <c r="W705" s="1251" t="s">
        <v>371</v>
      </c>
      <c r="X705" s="1251" t="s">
        <v>1581</v>
      </c>
      <c r="Y705" s="1251">
        <v>236</v>
      </c>
    </row>
    <row r="706" spans="1:25" ht="12">
      <c r="A706" s="1251">
        <v>2019</v>
      </c>
      <c r="B706" s="1251">
        <v>25</v>
      </c>
      <c r="C706" s="1251">
        <v>600</v>
      </c>
      <c r="D706" s="1251" t="s">
        <v>1153</v>
      </c>
      <c r="E706" s="1251">
        <v>236117</v>
      </c>
      <c r="F706" s="1251" t="s">
        <v>1681</v>
      </c>
      <c r="G706" s="1252">
        <v>0</v>
      </c>
      <c r="H706" s="1252">
        <v>0</v>
      </c>
      <c r="I706" s="1252">
        <v>0</v>
      </c>
      <c r="J706" s="1252">
        <v>0</v>
      </c>
      <c r="K706" s="1252">
        <v>0</v>
      </c>
      <c r="L706" s="1252">
        <v>0</v>
      </c>
      <c r="M706" s="1252">
        <v>0</v>
      </c>
      <c r="N706" s="1252">
        <v>0</v>
      </c>
      <c r="O706" s="1252">
        <v>0</v>
      </c>
      <c r="P706" s="1252">
        <v>0</v>
      </c>
      <c r="Q706" s="1252">
        <v>0</v>
      </c>
      <c r="R706" s="1252">
        <v>0</v>
      </c>
      <c r="S706" s="1252">
        <v>0</v>
      </c>
      <c r="T706" s="1252">
        <v>0</v>
      </c>
      <c r="U706" s="1251" t="s">
        <v>116</v>
      </c>
      <c r="V706" s="1251" t="s">
        <v>1537</v>
      </c>
      <c r="W706" s="1251" t="s">
        <v>371</v>
      </c>
      <c r="X706" s="1251" t="s">
        <v>1581</v>
      </c>
      <c r="Y706" s="1251">
        <v>236</v>
      </c>
    </row>
    <row r="707" spans="1:25" ht="12">
      <c r="A707" s="1251">
        <v>2019</v>
      </c>
      <c r="B707" s="1251">
        <v>25</v>
      </c>
      <c r="C707" s="1251">
        <v>600</v>
      </c>
      <c r="D707" s="1251" t="s">
        <v>1153</v>
      </c>
      <c r="E707" s="1251">
        <v>236118</v>
      </c>
      <c r="F707" s="1251" t="s">
        <v>1589</v>
      </c>
      <c r="G707" s="1252">
        <v>0</v>
      </c>
      <c r="H707" s="1252">
        <v>0</v>
      </c>
      <c r="I707" s="1252">
        <v>0</v>
      </c>
      <c r="J707" s="1252">
        <v>0</v>
      </c>
      <c r="K707" s="1252">
        <v>0</v>
      </c>
      <c r="L707" s="1252">
        <v>0</v>
      </c>
      <c r="M707" s="1252">
        <v>0</v>
      </c>
      <c r="N707" s="1252">
        <v>0</v>
      </c>
      <c r="O707" s="1252">
        <v>0</v>
      </c>
      <c r="P707" s="1252">
        <v>0</v>
      </c>
      <c r="Q707" s="1252">
        <v>0</v>
      </c>
      <c r="R707" s="1252">
        <v>0</v>
      </c>
      <c r="S707" s="1252">
        <v>0</v>
      </c>
      <c r="T707" s="1252">
        <v>0</v>
      </c>
      <c r="U707" s="1251" t="s">
        <v>116</v>
      </c>
      <c r="V707" s="1251" t="s">
        <v>1537</v>
      </c>
      <c r="W707" s="1251" t="s">
        <v>371</v>
      </c>
      <c r="X707" s="1251" t="s">
        <v>1581</v>
      </c>
      <c r="Y707" s="1251">
        <v>236</v>
      </c>
    </row>
    <row r="708" spans="1:25" ht="12">
      <c r="A708" s="1251">
        <v>2019</v>
      </c>
      <c r="B708" s="1251">
        <v>25</v>
      </c>
      <c r="C708" s="1251">
        <v>600</v>
      </c>
      <c r="D708" s="1251" t="s">
        <v>1153</v>
      </c>
      <c r="E708" s="1251">
        <v>236121</v>
      </c>
      <c r="F708" s="1251" t="s">
        <v>1682</v>
      </c>
      <c r="G708" s="1252">
        <v>0</v>
      </c>
      <c r="H708" s="1252">
        <v>0</v>
      </c>
      <c r="I708" s="1252">
        <v>0</v>
      </c>
      <c r="J708" s="1252">
        <v>0</v>
      </c>
      <c r="K708" s="1252">
        <v>0</v>
      </c>
      <c r="L708" s="1252">
        <v>0</v>
      </c>
      <c r="M708" s="1252">
        <v>0</v>
      </c>
      <c r="N708" s="1252">
        <v>0</v>
      </c>
      <c r="O708" s="1252">
        <v>0</v>
      </c>
      <c r="P708" s="1252">
        <v>0</v>
      </c>
      <c r="Q708" s="1252">
        <v>0</v>
      </c>
      <c r="R708" s="1252">
        <v>0</v>
      </c>
      <c r="S708" s="1252">
        <v>0</v>
      </c>
      <c r="T708" s="1252">
        <v>0</v>
      </c>
      <c r="U708" s="1251" t="s">
        <v>116</v>
      </c>
      <c r="V708" s="1251" t="s">
        <v>1537</v>
      </c>
      <c r="W708" s="1251" t="s">
        <v>371</v>
      </c>
      <c r="X708" s="1251" t="s">
        <v>1581</v>
      </c>
      <c r="Y708" s="1251">
        <v>236</v>
      </c>
    </row>
    <row r="709" spans="1:25" ht="12">
      <c r="A709" s="1251">
        <v>2019</v>
      </c>
      <c r="B709" s="1251">
        <v>25</v>
      </c>
      <c r="C709" s="1251">
        <v>600</v>
      </c>
      <c r="D709" s="1251" t="s">
        <v>1153</v>
      </c>
      <c r="E709" s="1251">
        <v>236124</v>
      </c>
      <c r="F709" s="1251" t="s">
        <v>1683</v>
      </c>
      <c r="G709" s="1252">
        <v>0</v>
      </c>
      <c r="H709" s="1252">
        <v>0</v>
      </c>
      <c r="I709" s="1252">
        <v>0</v>
      </c>
      <c r="J709" s="1252">
        <v>0</v>
      </c>
      <c r="K709" s="1252">
        <v>0</v>
      </c>
      <c r="L709" s="1252">
        <v>0</v>
      </c>
      <c r="M709" s="1252">
        <v>0</v>
      </c>
      <c r="N709" s="1252">
        <v>0</v>
      </c>
      <c r="O709" s="1252">
        <v>0</v>
      </c>
      <c r="P709" s="1252">
        <v>0</v>
      </c>
      <c r="Q709" s="1252">
        <v>0</v>
      </c>
      <c r="R709" s="1252">
        <v>0</v>
      </c>
      <c r="S709" s="1252">
        <v>0</v>
      </c>
      <c r="T709" s="1252">
        <v>0</v>
      </c>
      <c r="U709" s="1251" t="s">
        <v>116</v>
      </c>
      <c r="V709" s="1251" t="s">
        <v>1537</v>
      </c>
      <c r="W709" s="1251" t="s">
        <v>371</v>
      </c>
      <c r="X709" s="1251" t="s">
        <v>1581</v>
      </c>
      <c r="Y709" s="1251">
        <v>236</v>
      </c>
    </row>
    <row r="710" spans="1:25" ht="12">
      <c r="A710" s="1251">
        <v>2019</v>
      </c>
      <c r="B710" s="1251">
        <v>25</v>
      </c>
      <c r="C710" s="1251">
        <v>600</v>
      </c>
      <c r="D710" s="1251" t="s">
        <v>1153</v>
      </c>
      <c r="E710" s="1251">
        <v>237190</v>
      </c>
      <c r="F710" s="1251" t="s">
        <v>1736</v>
      </c>
      <c r="G710" s="1252">
        <v>0</v>
      </c>
      <c r="H710" s="1252">
        <v>0</v>
      </c>
      <c r="I710" s="1252">
        <v>0</v>
      </c>
      <c r="J710" s="1252">
        <v>0</v>
      </c>
      <c r="K710" s="1252">
        <v>0</v>
      </c>
      <c r="L710" s="1252">
        <v>0</v>
      </c>
      <c r="M710" s="1252">
        <v>0</v>
      </c>
      <c r="N710" s="1252">
        <v>0</v>
      </c>
      <c r="O710" s="1252">
        <v>0</v>
      </c>
      <c r="P710" s="1252">
        <v>0</v>
      </c>
      <c r="Q710" s="1252">
        <v>0</v>
      </c>
      <c r="R710" s="1252">
        <v>0</v>
      </c>
      <c r="S710" s="1252">
        <v>0</v>
      </c>
      <c r="T710" s="1252">
        <v>0</v>
      </c>
      <c r="U710" s="1251" t="s">
        <v>116</v>
      </c>
      <c r="V710" s="1251" t="s">
        <v>1537</v>
      </c>
      <c r="W710" s="1251" t="s">
        <v>368</v>
      </c>
      <c r="X710" s="1251" t="s">
        <v>1581</v>
      </c>
      <c r="Y710" s="1251">
        <v>237</v>
      </c>
    </row>
    <row r="711" spans="1:25" ht="12">
      <c r="A711" s="1251">
        <v>2019</v>
      </c>
      <c r="B711" s="1251">
        <v>25</v>
      </c>
      <c r="C711" s="1251">
        <v>600</v>
      </c>
      <c r="D711" s="1251" t="s">
        <v>1153</v>
      </c>
      <c r="E711" s="1251">
        <v>241001</v>
      </c>
      <c r="F711" s="1251" t="s">
        <v>1592</v>
      </c>
      <c r="G711" s="1252">
        <v>0</v>
      </c>
      <c r="H711" s="1252">
        <v>0</v>
      </c>
      <c r="I711" s="1252">
        <v>0</v>
      </c>
      <c r="J711" s="1252">
        <v>0</v>
      </c>
      <c r="K711" s="1252">
        <v>0</v>
      </c>
      <c r="L711" s="1252">
        <v>0</v>
      </c>
      <c r="M711" s="1252">
        <v>0</v>
      </c>
      <c r="N711" s="1252">
        <v>0</v>
      </c>
      <c r="O711" s="1252">
        <v>0</v>
      </c>
      <c r="P711" s="1252">
        <v>0</v>
      </c>
      <c r="Q711" s="1252">
        <v>0</v>
      </c>
      <c r="R711" s="1252">
        <v>0</v>
      </c>
      <c r="S711" s="1252">
        <v>0</v>
      </c>
      <c r="T711" s="1252">
        <v>0</v>
      </c>
      <c r="U711" s="1251" t="s">
        <v>116</v>
      </c>
      <c r="V711" s="1251" t="s">
        <v>1537</v>
      </c>
      <c r="W711" s="1251" t="s">
        <v>371</v>
      </c>
      <c r="X711" s="1251" t="s">
        <v>1581</v>
      </c>
      <c r="Y711" s="1251">
        <v>241</v>
      </c>
    </row>
    <row r="712" spans="1:25" ht="12">
      <c r="A712" s="1251">
        <v>2019</v>
      </c>
      <c r="B712" s="1251">
        <v>25</v>
      </c>
      <c r="C712" s="1251">
        <v>600</v>
      </c>
      <c r="D712" s="1251" t="s">
        <v>1153</v>
      </c>
      <c r="E712" s="1251">
        <v>241004</v>
      </c>
      <c r="F712" s="1251" t="s">
        <v>1594</v>
      </c>
      <c r="G712" s="1252">
        <v>0</v>
      </c>
      <c r="H712" s="1252">
        <v>0</v>
      </c>
      <c r="I712" s="1252">
        <v>0</v>
      </c>
      <c r="J712" s="1252">
        <v>0</v>
      </c>
      <c r="K712" s="1252">
        <v>0</v>
      </c>
      <c r="L712" s="1252">
        <v>0</v>
      </c>
      <c r="M712" s="1252">
        <v>0</v>
      </c>
      <c r="N712" s="1252">
        <v>0</v>
      </c>
      <c r="O712" s="1252">
        <v>0</v>
      </c>
      <c r="P712" s="1252">
        <v>0</v>
      </c>
      <c r="Q712" s="1252">
        <v>0</v>
      </c>
      <c r="R712" s="1252">
        <v>0</v>
      </c>
      <c r="S712" s="1252">
        <v>0</v>
      </c>
      <c r="T712" s="1252">
        <v>0</v>
      </c>
      <c r="U712" s="1251" t="s">
        <v>116</v>
      </c>
      <c r="V712" s="1251" t="s">
        <v>1537</v>
      </c>
      <c r="W712" s="1251" t="s">
        <v>371</v>
      </c>
      <c r="X712" s="1251" t="s">
        <v>1581</v>
      </c>
      <c r="Y712" s="1251">
        <v>241</v>
      </c>
    </row>
    <row r="713" spans="1:25" ht="12">
      <c r="A713" s="1251">
        <v>2019</v>
      </c>
      <c r="B713" s="1251">
        <v>25</v>
      </c>
      <c r="C713" s="1251">
        <v>600</v>
      </c>
      <c r="D713" s="1251" t="s">
        <v>1153</v>
      </c>
      <c r="E713" s="1251">
        <v>271150</v>
      </c>
      <c r="F713" s="1251" t="s">
        <v>382</v>
      </c>
      <c r="G713" s="1252">
        <v>0</v>
      </c>
      <c r="H713" s="1252">
        <v>0</v>
      </c>
      <c r="I713" s="1252">
        <v>0</v>
      </c>
      <c r="J713" s="1252">
        <v>0</v>
      </c>
      <c r="K713" s="1252">
        <v>0</v>
      </c>
      <c r="L713" s="1252">
        <v>0</v>
      </c>
      <c r="M713" s="1252">
        <v>0</v>
      </c>
      <c r="N713" s="1252">
        <v>0</v>
      </c>
      <c r="O713" s="1252">
        <v>0</v>
      </c>
      <c r="P713" s="1252">
        <v>0</v>
      </c>
      <c r="Q713" s="1252">
        <v>0</v>
      </c>
      <c r="R713" s="1252">
        <v>0</v>
      </c>
      <c r="S713" s="1252">
        <v>0</v>
      </c>
      <c r="T713" s="1252">
        <v>0</v>
      </c>
      <c r="U713" s="1251" t="s">
        <v>116</v>
      </c>
      <c r="V713" s="1251" t="s">
        <v>564</v>
      </c>
      <c r="W713" s="1251" t="s">
        <v>382</v>
      </c>
      <c r="X713" s="1251" t="s">
        <v>1581</v>
      </c>
      <c r="Y713" s="1251">
        <v>271</v>
      </c>
    </row>
    <row r="714" spans="1:25" ht="12">
      <c r="A714" s="1251">
        <v>2019</v>
      </c>
      <c r="B714" s="1251">
        <v>25</v>
      </c>
      <c r="C714" s="1251">
        <v>600</v>
      </c>
      <c r="D714" s="1251" t="s">
        <v>1153</v>
      </c>
      <c r="E714" s="1251">
        <v>271155</v>
      </c>
      <c r="F714" s="1251" t="s">
        <v>1703</v>
      </c>
      <c r="G714" s="1252">
        <v>0</v>
      </c>
      <c r="H714" s="1252">
        <v>0</v>
      </c>
      <c r="I714" s="1252">
        <v>0</v>
      </c>
      <c r="J714" s="1252">
        <v>0</v>
      </c>
      <c r="K714" s="1252">
        <v>0</v>
      </c>
      <c r="L714" s="1252">
        <v>0</v>
      </c>
      <c r="M714" s="1252">
        <v>0</v>
      </c>
      <c r="N714" s="1252">
        <v>0</v>
      </c>
      <c r="O714" s="1252">
        <v>0</v>
      </c>
      <c r="P714" s="1252">
        <v>0</v>
      </c>
      <c r="Q714" s="1252">
        <v>0</v>
      </c>
      <c r="R714" s="1252">
        <v>0</v>
      </c>
      <c r="S714" s="1252">
        <v>0</v>
      </c>
      <c r="T714" s="1252">
        <v>0</v>
      </c>
      <c r="U714" s="1251" t="s">
        <v>116</v>
      </c>
      <c r="V714" s="1251" t="s">
        <v>564</v>
      </c>
      <c r="W714" s="1251" t="s">
        <v>382</v>
      </c>
      <c r="X714" s="1251" t="s">
        <v>1581</v>
      </c>
      <c r="Y714" s="1251">
        <v>271</v>
      </c>
    </row>
    <row r="715" spans="1:25" ht="12">
      <c r="A715" s="1251">
        <v>2019</v>
      </c>
      <c r="B715" s="1251">
        <v>25</v>
      </c>
      <c r="C715" s="1251">
        <v>600</v>
      </c>
      <c r="D715" s="1251" t="s">
        <v>1153</v>
      </c>
      <c r="E715" s="1251">
        <v>283050</v>
      </c>
      <c r="F715" s="1251" t="s">
        <v>1685</v>
      </c>
      <c r="G715" s="1252">
        <v>0</v>
      </c>
      <c r="H715" s="1252">
        <v>0</v>
      </c>
      <c r="I715" s="1252">
        <v>0</v>
      </c>
      <c r="J715" s="1252">
        <v>0</v>
      </c>
      <c r="K715" s="1252">
        <v>0</v>
      </c>
      <c r="L715" s="1252">
        <v>0</v>
      </c>
      <c r="M715" s="1252">
        <v>0</v>
      </c>
      <c r="N715" s="1252">
        <v>0</v>
      </c>
      <c r="O715" s="1252">
        <v>0</v>
      </c>
      <c r="P715" s="1252">
        <v>0</v>
      </c>
      <c r="Q715" s="1252">
        <v>0</v>
      </c>
      <c r="R715" s="1252">
        <v>0</v>
      </c>
      <c r="S715" s="1252">
        <v>0</v>
      </c>
      <c r="T715" s="1252">
        <v>0</v>
      </c>
      <c r="U715" s="1251" t="s">
        <v>116</v>
      </c>
      <c r="V715" s="1251" t="s">
        <v>564</v>
      </c>
      <c r="W715" s="1251" t="s">
        <v>377</v>
      </c>
      <c r="X715" s="1251" t="s">
        <v>1581</v>
      </c>
      <c r="Y715" s="1251">
        <v>283</v>
      </c>
    </row>
    <row r="716" spans="1:25" ht="12">
      <c r="A716" s="1251">
        <v>2019</v>
      </c>
      <c r="B716" s="1251">
        <v>25</v>
      </c>
      <c r="C716" s="1251">
        <v>600</v>
      </c>
      <c r="D716" s="1251" t="s">
        <v>1153</v>
      </c>
      <c r="E716" s="1251">
        <v>300000</v>
      </c>
      <c r="F716" s="1251" t="s">
        <v>1628</v>
      </c>
      <c r="G716" s="1252">
        <v>0</v>
      </c>
      <c r="H716" s="1252">
        <v>0</v>
      </c>
      <c r="I716" s="1252">
        <v>0</v>
      </c>
      <c r="J716" s="1252">
        <v>0</v>
      </c>
      <c r="K716" s="1252">
        <v>0</v>
      </c>
      <c r="L716" s="1252">
        <v>0</v>
      </c>
      <c r="M716" s="1252">
        <v>0</v>
      </c>
      <c r="N716" s="1252">
        <v>0</v>
      </c>
      <c r="O716" s="1252">
        <v>0</v>
      </c>
      <c r="P716" s="1252">
        <v>0</v>
      </c>
      <c r="Q716" s="1252">
        <v>0</v>
      </c>
      <c r="R716" s="1252">
        <v>0</v>
      </c>
      <c r="S716" s="1252">
        <v>0</v>
      </c>
      <c r="T716" s="1252">
        <v>0</v>
      </c>
      <c r="U716" s="1251" t="s">
        <v>116</v>
      </c>
      <c r="V716" s="1251" t="s">
        <v>564</v>
      </c>
      <c r="W716" s="1251" t="s">
        <v>290</v>
      </c>
      <c r="X716" s="1251" t="s">
        <v>1515</v>
      </c>
      <c r="Y716" s="1251">
        <v>300</v>
      </c>
    </row>
    <row r="717" spans="1:25" ht="12">
      <c r="A717" s="1251">
        <v>2019</v>
      </c>
      <c r="B717" s="1251">
        <v>25</v>
      </c>
      <c r="C717" s="1251">
        <v>600</v>
      </c>
      <c r="D717" s="1251" t="s">
        <v>1153</v>
      </c>
      <c r="E717" s="1251">
        <v>301000</v>
      </c>
      <c r="F717" s="1251" t="s">
        <v>1630</v>
      </c>
      <c r="G717" s="1252">
        <v>0</v>
      </c>
      <c r="H717" s="1252">
        <v>0</v>
      </c>
      <c r="I717" s="1252">
        <v>0</v>
      </c>
      <c r="J717" s="1252">
        <v>0</v>
      </c>
      <c r="K717" s="1252">
        <v>0</v>
      </c>
      <c r="L717" s="1252">
        <v>0</v>
      </c>
      <c r="M717" s="1252">
        <v>0</v>
      </c>
      <c r="N717" s="1252">
        <v>0</v>
      </c>
      <c r="O717" s="1252">
        <v>0</v>
      </c>
      <c r="P717" s="1252">
        <v>0</v>
      </c>
      <c r="Q717" s="1252">
        <v>0</v>
      </c>
      <c r="R717" s="1252">
        <v>0</v>
      </c>
      <c r="S717" s="1252">
        <v>0</v>
      </c>
      <c r="T717" s="1252">
        <v>0</v>
      </c>
      <c r="U717" s="1251" t="s">
        <v>116</v>
      </c>
      <c r="V717" s="1251" t="s">
        <v>564</v>
      </c>
      <c r="W717" s="1251" t="s">
        <v>290</v>
      </c>
      <c r="X717" s="1251" t="s">
        <v>1515</v>
      </c>
      <c r="Y717" s="1251">
        <v>301</v>
      </c>
    </row>
    <row r="718" spans="1:25" ht="12">
      <c r="A718" s="1251">
        <v>2019</v>
      </c>
      <c r="B718" s="1251">
        <v>25</v>
      </c>
      <c r="C718" s="1251">
        <v>600</v>
      </c>
      <c r="D718" s="1251" t="s">
        <v>1153</v>
      </c>
      <c r="E718" s="1251">
        <v>303130</v>
      </c>
      <c r="F718" s="1251" t="s">
        <v>1633</v>
      </c>
      <c r="G718" s="1252">
        <v>0</v>
      </c>
      <c r="H718" s="1252">
        <v>0</v>
      </c>
      <c r="I718" s="1252">
        <v>0</v>
      </c>
      <c r="J718" s="1252">
        <v>0</v>
      </c>
      <c r="K718" s="1252">
        <v>0</v>
      </c>
      <c r="L718" s="1252">
        <v>0</v>
      </c>
      <c r="M718" s="1252">
        <v>0</v>
      </c>
      <c r="N718" s="1252">
        <v>0</v>
      </c>
      <c r="O718" s="1252">
        <v>0</v>
      </c>
      <c r="P718" s="1252">
        <v>0</v>
      </c>
      <c r="Q718" s="1252">
        <v>0</v>
      </c>
      <c r="R718" s="1252">
        <v>0</v>
      </c>
      <c r="S718" s="1252">
        <v>0</v>
      </c>
      <c r="T718" s="1252">
        <v>0</v>
      </c>
      <c r="U718" s="1251" t="s">
        <v>116</v>
      </c>
      <c r="V718" s="1251" t="s">
        <v>564</v>
      </c>
      <c r="W718" s="1251" t="s">
        <v>290</v>
      </c>
      <c r="X718" s="1251" t="s">
        <v>1515</v>
      </c>
      <c r="Y718" s="1251">
        <v>303</v>
      </c>
    </row>
    <row r="719" spans="1:25" ht="12">
      <c r="A719" s="1251">
        <v>2019</v>
      </c>
      <c r="B719" s="1251">
        <v>25</v>
      </c>
      <c r="C719" s="1251">
        <v>600</v>
      </c>
      <c r="D719" s="1251" t="s">
        <v>1153</v>
      </c>
      <c r="E719" s="1251">
        <v>303200</v>
      </c>
      <c r="F719" s="1251" t="s">
        <v>1634</v>
      </c>
      <c r="G719" s="1252">
        <v>0</v>
      </c>
      <c r="H719" s="1252">
        <v>0</v>
      </c>
      <c r="I719" s="1252">
        <v>0</v>
      </c>
      <c r="J719" s="1252">
        <v>0</v>
      </c>
      <c r="K719" s="1252">
        <v>0</v>
      </c>
      <c r="L719" s="1252">
        <v>0</v>
      </c>
      <c r="M719" s="1252">
        <v>0</v>
      </c>
      <c r="N719" s="1252">
        <v>0</v>
      </c>
      <c r="O719" s="1252">
        <v>0</v>
      </c>
      <c r="P719" s="1252">
        <v>0</v>
      </c>
      <c r="Q719" s="1252">
        <v>0</v>
      </c>
      <c r="R719" s="1252">
        <v>0</v>
      </c>
      <c r="S719" s="1252">
        <v>0</v>
      </c>
      <c r="T719" s="1252">
        <v>0</v>
      </c>
      <c r="U719" s="1251" t="s">
        <v>116</v>
      </c>
      <c r="V719" s="1251" t="s">
        <v>564</v>
      </c>
      <c r="W719" s="1251" t="s">
        <v>290</v>
      </c>
      <c r="X719" s="1251" t="s">
        <v>1515</v>
      </c>
      <c r="Y719" s="1251">
        <v>303</v>
      </c>
    </row>
    <row r="720" spans="1:25" ht="12">
      <c r="A720" s="1251">
        <v>2019</v>
      </c>
      <c r="B720" s="1251">
        <v>25</v>
      </c>
      <c r="C720" s="1251">
        <v>600</v>
      </c>
      <c r="D720" s="1251" t="s">
        <v>1153</v>
      </c>
      <c r="E720" s="1251">
        <v>303610</v>
      </c>
      <c r="F720" s="1251" t="s">
        <v>1637</v>
      </c>
      <c r="G720" s="1252">
        <v>0</v>
      </c>
      <c r="H720" s="1252">
        <v>0</v>
      </c>
      <c r="I720" s="1252">
        <v>0</v>
      </c>
      <c r="J720" s="1252">
        <v>0</v>
      </c>
      <c r="K720" s="1252">
        <v>0</v>
      </c>
      <c r="L720" s="1252">
        <v>0</v>
      </c>
      <c r="M720" s="1252">
        <v>0</v>
      </c>
      <c r="N720" s="1252">
        <v>0</v>
      </c>
      <c r="O720" s="1252">
        <v>0</v>
      </c>
      <c r="P720" s="1252">
        <v>0</v>
      </c>
      <c r="Q720" s="1252">
        <v>0</v>
      </c>
      <c r="R720" s="1252">
        <v>0</v>
      </c>
      <c r="S720" s="1252">
        <v>0</v>
      </c>
      <c r="T720" s="1252">
        <v>0</v>
      </c>
      <c r="U720" s="1251" t="s">
        <v>116</v>
      </c>
      <c r="V720" s="1251" t="s">
        <v>564</v>
      </c>
      <c r="W720" s="1251" t="s">
        <v>290</v>
      </c>
      <c r="X720" s="1251" t="s">
        <v>1515</v>
      </c>
      <c r="Y720" s="1251">
        <v>303</v>
      </c>
    </row>
    <row r="721" spans="1:25" ht="12">
      <c r="A721" s="1251">
        <v>2019</v>
      </c>
      <c r="B721" s="1251">
        <v>25</v>
      </c>
      <c r="C721" s="1251">
        <v>600</v>
      </c>
      <c r="D721" s="1251" t="s">
        <v>1153</v>
      </c>
      <c r="E721" s="1251">
        <v>304200</v>
      </c>
      <c r="F721" s="1251" t="s">
        <v>1638</v>
      </c>
      <c r="G721" s="1252">
        <v>0</v>
      </c>
      <c r="H721" s="1252">
        <v>0</v>
      </c>
      <c r="I721" s="1252">
        <v>0</v>
      </c>
      <c r="J721" s="1252">
        <v>0</v>
      </c>
      <c r="K721" s="1252">
        <v>0</v>
      </c>
      <c r="L721" s="1252">
        <v>0</v>
      </c>
      <c r="M721" s="1252">
        <v>0</v>
      </c>
      <c r="N721" s="1252">
        <v>0</v>
      </c>
      <c r="O721" s="1252">
        <v>0</v>
      </c>
      <c r="P721" s="1252">
        <v>0</v>
      </c>
      <c r="Q721" s="1252">
        <v>0</v>
      </c>
      <c r="R721" s="1252">
        <v>0</v>
      </c>
      <c r="S721" s="1252">
        <v>0</v>
      </c>
      <c r="T721" s="1252">
        <v>0</v>
      </c>
      <c r="U721" s="1251" t="s">
        <v>116</v>
      </c>
      <c r="V721" s="1251" t="s">
        <v>564</v>
      </c>
      <c r="W721" s="1251" t="s">
        <v>290</v>
      </c>
      <c r="X721" s="1251" t="s">
        <v>1515</v>
      </c>
      <c r="Y721" s="1251">
        <v>304</v>
      </c>
    </row>
    <row r="722" spans="1:25" ht="12">
      <c r="A722" s="1251">
        <v>2019</v>
      </c>
      <c r="B722" s="1251">
        <v>25</v>
      </c>
      <c r="C722" s="1251">
        <v>600</v>
      </c>
      <c r="D722" s="1251" t="s">
        <v>1153</v>
      </c>
      <c r="E722" s="1251">
        <v>304400</v>
      </c>
      <c r="F722" s="1251" t="s">
        <v>1640</v>
      </c>
      <c r="G722" s="1252">
        <v>0</v>
      </c>
      <c r="H722" s="1252">
        <v>0</v>
      </c>
      <c r="I722" s="1252">
        <v>0</v>
      </c>
      <c r="J722" s="1252">
        <v>0</v>
      </c>
      <c r="K722" s="1252">
        <v>0</v>
      </c>
      <c r="L722" s="1252">
        <v>0</v>
      </c>
      <c r="M722" s="1252">
        <v>0</v>
      </c>
      <c r="N722" s="1252">
        <v>0</v>
      </c>
      <c r="O722" s="1252">
        <v>0</v>
      </c>
      <c r="P722" s="1252">
        <v>0</v>
      </c>
      <c r="Q722" s="1252">
        <v>0</v>
      </c>
      <c r="R722" s="1252">
        <v>0</v>
      </c>
      <c r="S722" s="1252">
        <v>0</v>
      </c>
      <c r="T722" s="1252">
        <v>0</v>
      </c>
      <c r="U722" s="1251" t="s">
        <v>116</v>
      </c>
      <c r="V722" s="1251" t="s">
        <v>564</v>
      </c>
      <c r="W722" s="1251" t="s">
        <v>290</v>
      </c>
      <c r="X722" s="1251" t="s">
        <v>1515</v>
      </c>
      <c r="Y722" s="1251">
        <v>304</v>
      </c>
    </row>
    <row r="723" spans="1:25" ht="12">
      <c r="A723" s="1251">
        <v>2019</v>
      </c>
      <c r="B723" s="1251">
        <v>25</v>
      </c>
      <c r="C723" s="1251">
        <v>600</v>
      </c>
      <c r="D723" s="1251" t="s">
        <v>1153</v>
      </c>
      <c r="E723" s="1251">
        <v>304610</v>
      </c>
      <c r="F723" s="1251" t="s">
        <v>1641</v>
      </c>
      <c r="G723" s="1252">
        <v>0</v>
      </c>
      <c r="H723" s="1252">
        <v>0</v>
      </c>
      <c r="I723" s="1252">
        <v>0</v>
      </c>
      <c r="J723" s="1252">
        <v>0</v>
      </c>
      <c r="K723" s="1252">
        <v>0</v>
      </c>
      <c r="L723" s="1252">
        <v>0</v>
      </c>
      <c r="M723" s="1252">
        <v>0</v>
      </c>
      <c r="N723" s="1252">
        <v>0</v>
      </c>
      <c r="O723" s="1252">
        <v>0</v>
      </c>
      <c r="P723" s="1252">
        <v>0</v>
      </c>
      <c r="Q723" s="1252">
        <v>0</v>
      </c>
      <c r="R723" s="1252">
        <v>0</v>
      </c>
      <c r="S723" s="1252">
        <v>0</v>
      </c>
      <c r="T723" s="1252">
        <v>0</v>
      </c>
      <c r="U723" s="1251" t="s">
        <v>116</v>
      </c>
      <c r="V723" s="1251" t="s">
        <v>564</v>
      </c>
      <c r="W723" s="1251" t="s">
        <v>290</v>
      </c>
      <c r="X723" s="1251" t="s">
        <v>1515</v>
      </c>
      <c r="Y723" s="1251">
        <v>304</v>
      </c>
    </row>
    <row r="724" spans="1:25" ht="12">
      <c r="A724" s="1251">
        <v>2019</v>
      </c>
      <c r="B724" s="1251">
        <v>25</v>
      </c>
      <c r="C724" s="1251">
        <v>600</v>
      </c>
      <c r="D724" s="1251" t="s">
        <v>1153</v>
      </c>
      <c r="E724" s="1251">
        <v>307000</v>
      </c>
      <c r="F724" s="1251" t="s">
        <v>1643</v>
      </c>
      <c r="G724" s="1252">
        <v>0</v>
      </c>
      <c r="H724" s="1252">
        <v>0</v>
      </c>
      <c r="I724" s="1252">
        <v>0</v>
      </c>
      <c r="J724" s="1252">
        <v>0</v>
      </c>
      <c r="K724" s="1252">
        <v>0</v>
      </c>
      <c r="L724" s="1252">
        <v>0</v>
      </c>
      <c r="M724" s="1252">
        <v>0</v>
      </c>
      <c r="N724" s="1252">
        <v>0</v>
      </c>
      <c r="O724" s="1252">
        <v>0</v>
      </c>
      <c r="P724" s="1252">
        <v>0</v>
      </c>
      <c r="Q724" s="1252">
        <v>0</v>
      </c>
      <c r="R724" s="1252">
        <v>0</v>
      </c>
      <c r="S724" s="1252">
        <v>0</v>
      </c>
      <c r="T724" s="1252">
        <v>0</v>
      </c>
      <c r="U724" s="1251" t="s">
        <v>116</v>
      </c>
      <c r="V724" s="1251" t="s">
        <v>564</v>
      </c>
      <c r="W724" s="1251" t="s">
        <v>290</v>
      </c>
      <c r="X724" s="1251" t="s">
        <v>1515</v>
      </c>
      <c r="Y724" s="1251">
        <v>307</v>
      </c>
    </row>
    <row r="725" spans="1:25" ht="12">
      <c r="A725" s="1251">
        <v>2019</v>
      </c>
      <c r="B725" s="1251">
        <v>25</v>
      </c>
      <c r="C725" s="1251">
        <v>600</v>
      </c>
      <c r="D725" s="1251" t="s">
        <v>1153</v>
      </c>
      <c r="E725" s="1251">
        <v>309000</v>
      </c>
      <c r="F725" s="1251" t="s">
        <v>1644</v>
      </c>
      <c r="G725" s="1252">
        <v>0</v>
      </c>
      <c r="H725" s="1252">
        <v>0</v>
      </c>
      <c r="I725" s="1252">
        <v>0</v>
      </c>
      <c r="J725" s="1252">
        <v>0</v>
      </c>
      <c r="K725" s="1252">
        <v>0</v>
      </c>
      <c r="L725" s="1252">
        <v>0</v>
      </c>
      <c r="M725" s="1252">
        <v>0</v>
      </c>
      <c r="N725" s="1252">
        <v>0</v>
      </c>
      <c r="O725" s="1252">
        <v>0</v>
      </c>
      <c r="P725" s="1252">
        <v>0</v>
      </c>
      <c r="Q725" s="1252">
        <v>0</v>
      </c>
      <c r="R725" s="1252">
        <v>0</v>
      </c>
      <c r="S725" s="1252">
        <v>0</v>
      </c>
      <c r="T725" s="1252">
        <v>0</v>
      </c>
      <c r="U725" s="1251" t="s">
        <v>116</v>
      </c>
      <c r="V725" s="1251" t="s">
        <v>564</v>
      </c>
      <c r="W725" s="1251" t="s">
        <v>290</v>
      </c>
      <c r="X725" s="1251" t="s">
        <v>1515</v>
      </c>
      <c r="Y725" s="1251">
        <v>309</v>
      </c>
    </row>
    <row r="726" spans="1:25" ht="12">
      <c r="A726" s="1251">
        <v>2019</v>
      </c>
      <c r="B726" s="1251">
        <v>25</v>
      </c>
      <c r="C726" s="1251">
        <v>600</v>
      </c>
      <c r="D726" s="1251" t="s">
        <v>1153</v>
      </c>
      <c r="E726" s="1251">
        <v>311000</v>
      </c>
      <c r="F726" s="1251" t="s">
        <v>1646</v>
      </c>
      <c r="G726" s="1252">
        <v>0</v>
      </c>
      <c r="H726" s="1252">
        <v>0</v>
      </c>
      <c r="I726" s="1252">
        <v>0</v>
      </c>
      <c r="J726" s="1252">
        <v>0</v>
      </c>
      <c r="K726" s="1252">
        <v>0</v>
      </c>
      <c r="L726" s="1252">
        <v>0</v>
      </c>
      <c r="M726" s="1252">
        <v>0</v>
      </c>
      <c r="N726" s="1252">
        <v>0</v>
      </c>
      <c r="O726" s="1252">
        <v>0</v>
      </c>
      <c r="P726" s="1252">
        <v>0</v>
      </c>
      <c r="Q726" s="1252">
        <v>0</v>
      </c>
      <c r="R726" s="1252">
        <v>0</v>
      </c>
      <c r="S726" s="1252">
        <v>0</v>
      </c>
      <c r="T726" s="1252">
        <v>0</v>
      </c>
      <c r="U726" s="1251" t="s">
        <v>116</v>
      </c>
      <c r="V726" s="1251" t="s">
        <v>564</v>
      </c>
      <c r="W726" s="1251" t="s">
        <v>290</v>
      </c>
      <c r="X726" s="1251" t="s">
        <v>1515</v>
      </c>
      <c r="Y726" s="1251">
        <v>311</v>
      </c>
    </row>
    <row r="727" spans="1:25" ht="12">
      <c r="A727" s="1251">
        <v>2019</v>
      </c>
      <c r="B727" s="1251">
        <v>25</v>
      </c>
      <c r="C727" s="1251">
        <v>600</v>
      </c>
      <c r="D727" s="1251" t="s">
        <v>1153</v>
      </c>
      <c r="E727" s="1251">
        <v>311400</v>
      </c>
      <c r="F727" s="1251" t="s">
        <v>1647</v>
      </c>
      <c r="G727" s="1252">
        <v>0</v>
      </c>
      <c r="H727" s="1252">
        <v>0</v>
      </c>
      <c r="I727" s="1252">
        <v>0</v>
      </c>
      <c r="J727" s="1252">
        <v>0</v>
      </c>
      <c r="K727" s="1252">
        <v>0</v>
      </c>
      <c r="L727" s="1252">
        <v>0</v>
      </c>
      <c r="M727" s="1252">
        <v>0</v>
      </c>
      <c r="N727" s="1252">
        <v>0</v>
      </c>
      <c r="O727" s="1252">
        <v>0</v>
      </c>
      <c r="P727" s="1252">
        <v>0</v>
      </c>
      <c r="Q727" s="1252">
        <v>0</v>
      </c>
      <c r="R727" s="1252">
        <v>0</v>
      </c>
      <c r="S727" s="1252">
        <v>0</v>
      </c>
      <c r="T727" s="1252">
        <v>0</v>
      </c>
      <c r="U727" s="1251" t="s">
        <v>116</v>
      </c>
      <c r="V727" s="1251" t="s">
        <v>564</v>
      </c>
      <c r="W727" s="1251" t="s">
        <v>290</v>
      </c>
      <c r="X727" s="1251" t="s">
        <v>1515</v>
      </c>
      <c r="Y727" s="1251">
        <v>311</v>
      </c>
    </row>
    <row r="728" spans="1:25" ht="12">
      <c r="A728" s="1251">
        <v>2019</v>
      </c>
      <c r="B728" s="1251">
        <v>25</v>
      </c>
      <c r="C728" s="1251">
        <v>600</v>
      </c>
      <c r="D728" s="1251" t="s">
        <v>1153</v>
      </c>
      <c r="E728" s="1251">
        <v>320000</v>
      </c>
      <c r="F728" s="1251" t="s">
        <v>1648</v>
      </c>
      <c r="G728" s="1252">
        <v>0</v>
      </c>
      <c r="H728" s="1252">
        <v>0</v>
      </c>
      <c r="I728" s="1252">
        <v>0</v>
      </c>
      <c r="J728" s="1252">
        <v>0</v>
      </c>
      <c r="K728" s="1252">
        <v>0</v>
      </c>
      <c r="L728" s="1252">
        <v>0</v>
      </c>
      <c r="M728" s="1252">
        <v>0</v>
      </c>
      <c r="N728" s="1252">
        <v>0</v>
      </c>
      <c r="O728" s="1252">
        <v>0</v>
      </c>
      <c r="P728" s="1252">
        <v>0</v>
      </c>
      <c r="Q728" s="1252">
        <v>0</v>
      </c>
      <c r="R728" s="1252">
        <v>0</v>
      </c>
      <c r="S728" s="1252">
        <v>0</v>
      </c>
      <c r="T728" s="1252">
        <v>0</v>
      </c>
      <c r="U728" s="1251" t="s">
        <v>116</v>
      </c>
      <c r="V728" s="1251" t="s">
        <v>564</v>
      </c>
      <c r="W728" s="1251" t="s">
        <v>290</v>
      </c>
      <c r="X728" s="1251" t="s">
        <v>1515</v>
      </c>
      <c r="Y728" s="1251">
        <v>320</v>
      </c>
    </row>
    <row r="729" spans="1:25" ht="12">
      <c r="A729" s="1251">
        <v>2019</v>
      </c>
      <c r="B729" s="1251">
        <v>25</v>
      </c>
      <c r="C729" s="1251">
        <v>600</v>
      </c>
      <c r="D729" s="1251" t="s">
        <v>1153</v>
      </c>
      <c r="E729" s="1251">
        <v>330000</v>
      </c>
      <c r="F729" s="1251" t="s">
        <v>1649</v>
      </c>
      <c r="G729" s="1252">
        <v>0</v>
      </c>
      <c r="H729" s="1252">
        <v>0</v>
      </c>
      <c r="I729" s="1252">
        <v>0</v>
      </c>
      <c r="J729" s="1252">
        <v>0</v>
      </c>
      <c r="K729" s="1252">
        <v>0</v>
      </c>
      <c r="L729" s="1252">
        <v>0</v>
      </c>
      <c r="M729" s="1252">
        <v>0</v>
      </c>
      <c r="N729" s="1252">
        <v>0</v>
      </c>
      <c r="O729" s="1252">
        <v>0</v>
      </c>
      <c r="P729" s="1252">
        <v>0</v>
      </c>
      <c r="Q729" s="1252">
        <v>0</v>
      </c>
      <c r="R729" s="1252">
        <v>0</v>
      </c>
      <c r="S729" s="1252">
        <v>0</v>
      </c>
      <c r="T729" s="1252">
        <v>0</v>
      </c>
      <c r="U729" s="1251" t="s">
        <v>116</v>
      </c>
      <c r="V729" s="1251" t="s">
        <v>564</v>
      </c>
      <c r="W729" s="1251" t="s">
        <v>290</v>
      </c>
      <c r="X729" s="1251" t="s">
        <v>1515</v>
      </c>
      <c r="Y729" s="1251">
        <v>330</v>
      </c>
    </row>
    <row r="730" spans="1:25" ht="12">
      <c r="A730" s="1251">
        <v>2019</v>
      </c>
      <c r="B730" s="1251">
        <v>25</v>
      </c>
      <c r="C730" s="1251">
        <v>600</v>
      </c>
      <c r="D730" s="1251" t="s">
        <v>1153</v>
      </c>
      <c r="E730" s="1251">
        <v>331000</v>
      </c>
      <c r="F730" s="1251" t="s">
        <v>1650</v>
      </c>
      <c r="G730" s="1252">
        <v>0</v>
      </c>
      <c r="H730" s="1252">
        <v>0</v>
      </c>
      <c r="I730" s="1252">
        <v>0</v>
      </c>
      <c r="J730" s="1252">
        <v>0</v>
      </c>
      <c r="K730" s="1252">
        <v>0</v>
      </c>
      <c r="L730" s="1252">
        <v>0</v>
      </c>
      <c r="M730" s="1252">
        <v>0</v>
      </c>
      <c r="N730" s="1252">
        <v>0</v>
      </c>
      <c r="O730" s="1252">
        <v>0</v>
      </c>
      <c r="P730" s="1252">
        <v>0</v>
      </c>
      <c r="Q730" s="1252">
        <v>0</v>
      </c>
      <c r="R730" s="1252">
        <v>0</v>
      </c>
      <c r="S730" s="1252">
        <v>0</v>
      </c>
      <c r="T730" s="1252">
        <v>0</v>
      </c>
      <c r="U730" s="1251" t="s">
        <v>116</v>
      </c>
      <c r="V730" s="1251" t="s">
        <v>564</v>
      </c>
      <c r="W730" s="1251" t="s">
        <v>290</v>
      </c>
      <c r="X730" s="1251" t="s">
        <v>1515</v>
      </c>
      <c r="Y730" s="1251">
        <v>331</v>
      </c>
    </row>
    <row r="731" spans="1:25" ht="12">
      <c r="A731" s="1251">
        <v>2019</v>
      </c>
      <c r="B731" s="1251">
        <v>25</v>
      </c>
      <c r="C731" s="1251">
        <v>600</v>
      </c>
      <c r="D731" s="1251" t="s">
        <v>1153</v>
      </c>
      <c r="E731" s="1251">
        <v>333000</v>
      </c>
      <c r="F731" s="1251" t="s">
        <v>1651</v>
      </c>
      <c r="G731" s="1252">
        <v>0</v>
      </c>
      <c r="H731" s="1252">
        <v>0</v>
      </c>
      <c r="I731" s="1252">
        <v>0</v>
      </c>
      <c r="J731" s="1252">
        <v>0</v>
      </c>
      <c r="K731" s="1252">
        <v>0</v>
      </c>
      <c r="L731" s="1252">
        <v>0</v>
      </c>
      <c r="M731" s="1252">
        <v>0</v>
      </c>
      <c r="N731" s="1252">
        <v>0</v>
      </c>
      <c r="O731" s="1252">
        <v>0</v>
      </c>
      <c r="P731" s="1252">
        <v>0</v>
      </c>
      <c r="Q731" s="1252">
        <v>0</v>
      </c>
      <c r="R731" s="1252">
        <v>0</v>
      </c>
      <c r="S731" s="1252">
        <v>0</v>
      </c>
      <c r="T731" s="1252">
        <v>0</v>
      </c>
      <c r="U731" s="1251" t="s">
        <v>116</v>
      </c>
      <c r="V731" s="1251" t="s">
        <v>564</v>
      </c>
      <c r="W731" s="1251" t="s">
        <v>290</v>
      </c>
      <c r="X731" s="1251" t="s">
        <v>1515</v>
      </c>
      <c r="Y731" s="1251">
        <v>333</v>
      </c>
    </row>
    <row r="732" spans="1:25" ht="12">
      <c r="A732" s="1251">
        <v>2019</v>
      </c>
      <c r="B732" s="1251">
        <v>25</v>
      </c>
      <c r="C732" s="1251">
        <v>600</v>
      </c>
      <c r="D732" s="1251" t="s">
        <v>1153</v>
      </c>
      <c r="E732" s="1251">
        <v>334400</v>
      </c>
      <c r="F732" s="1251" t="s">
        <v>1652</v>
      </c>
      <c r="G732" s="1252">
        <v>0</v>
      </c>
      <c r="H732" s="1252">
        <v>0</v>
      </c>
      <c r="I732" s="1252">
        <v>0</v>
      </c>
      <c r="J732" s="1252">
        <v>0</v>
      </c>
      <c r="K732" s="1252">
        <v>0</v>
      </c>
      <c r="L732" s="1252">
        <v>0</v>
      </c>
      <c r="M732" s="1252">
        <v>0</v>
      </c>
      <c r="N732" s="1252">
        <v>0</v>
      </c>
      <c r="O732" s="1252">
        <v>0</v>
      </c>
      <c r="P732" s="1252">
        <v>0</v>
      </c>
      <c r="Q732" s="1252">
        <v>0</v>
      </c>
      <c r="R732" s="1252">
        <v>0</v>
      </c>
      <c r="S732" s="1252">
        <v>0</v>
      </c>
      <c r="T732" s="1252">
        <v>0</v>
      </c>
      <c r="U732" s="1251" t="s">
        <v>116</v>
      </c>
      <c r="V732" s="1251" t="s">
        <v>564</v>
      </c>
      <c r="W732" s="1251" t="s">
        <v>290</v>
      </c>
      <c r="X732" s="1251" t="s">
        <v>1515</v>
      </c>
      <c r="Y732" s="1251">
        <v>334</v>
      </c>
    </row>
    <row r="733" spans="1:25" ht="12">
      <c r="A733" s="1251">
        <v>2019</v>
      </c>
      <c r="B733" s="1251">
        <v>25</v>
      </c>
      <c r="C733" s="1251">
        <v>600</v>
      </c>
      <c r="D733" s="1251" t="s">
        <v>1153</v>
      </c>
      <c r="E733" s="1251">
        <v>334700</v>
      </c>
      <c r="F733" s="1251" t="s">
        <v>1653</v>
      </c>
      <c r="G733" s="1252">
        <v>0</v>
      </c>
      <c r="H733" s="1252">
        <v>0</v>
      </c>
      <c r="I733" s="1252">
        <v>0</v>
      </c>
      <c r="J733" s="1252">
        <v>0</v>
      </c>
      <c r="K733" s="1252">
        <v>0</v>
      </c>
      <c r="L733" s="1252">
        <v>0</v>
      </c>
      <c r="M733" s="1252">
        <v>0</v>
      </c>
      <c r="N733" s="1252">
        <v>0</v>
      </c>
      <c r="O733" s="1252">
        <v>0</v>
      </c>
      <c r="P733" s="1252">
        <v>0</v>
      </c>
      <c r="Q733" s="1252">
        <v>0</v>
      </c>
      <c r="R733" s="1252">
        <v>0</v>
      </c>
      <c r="S733" s="1252">
        <v>0</v>
      </c>
      <c r="T733" s="1252">
        <v>0</v>
      </c>
      <c r="U733" s="1251" t="s">
        <v>116</v>
      </c>
      <c r="V733" s="1251" t="s">
        <v>564</v>
      </c>
      <c r="W733" s="1251" t="s">
        <v>290</v>
      </c>
      <c r="X733" s="1251" t="s">
        <v>1515</v>
      </c>
      <c r="Y733" s="1251">
        <v>334</v>
      </c>
    </row>
    <row r="734" spans="1:25" ht="12">
      <c r="A734" s="1251">
        <v>2019</v>
      </c>
      <c r="B734" s="1251">
        <v>25</v>
      </c>
      <c r="C734" s="1251">
        <v>600</v>
      </c>
      <c r="D734" s="1251" t="s">
        <v>1153</v>
      </c>
      <c r="E734" s="1251">
        <v>334800</v>
      </c>
      <c r="F734" s="1251" t="s">
        <v>1654</v>
      </c>
      <c r="G734" s="1252">
        <v>0</v>
      </c>
      <c r="H734" s="1252">
        <v>0</v>
      </c>
      <c r="I734" s="1252">
        <v>0</v>
      </c>
      <c r="J734" s="1252">
        <v>0</v>
      </c>
      <c r="K734" s="1252">
        <v>0</v>
      </c>
      <c r="L734" s="1252">
        <v>0</v>
      </c>
      <c r="M734" s="1252">
        <v>0</v>
      </c>
      <c r="N734" s="1252">
        <v>0</v>
      </c>
      <c r="O734" s="1252">
        <v>0</v>
      </c>
      <c r="P734" s="1252">
        <v>0</v>
      </c>
      <c r="Q734" s="1252">
        <v>0</v>
      </c>
      <c r="R734" s="1252">
        <v>0</v>
      </c>
      <c r="S734" s="1252">
        <v>0</v>
      </c>
      <c r="T734" s="1252">
        <v>0</v>
      </c>
      <c r="U734" s="1251" t="s">
        <v>116</v>
      </c>
      <c r="V734" s="1251" t="s">
        <v>564</v>
      </c>
      <c r="W734" s="1251" t="s">
        <v>290</v>
      </c>
      <c r="X734" s="1251" t="s">
        <v>1515</v>
      </c>
      <c r="Y734" s="1251">
        <v>334</v>
      </c>
    </row>
    <row r="735" spans="1:25" ht="12">
      <c r="A735" s="1251">
        <v>2019</v>
      </c>
      <c r="B735" s="1251">
        <v>25</v>
      </c>
      <c r="C735" s="1251">
        <v>600</v>
      </c>
      <c r="D735" s="1251" t="s">
        <v>1153</v>
      </c>
      <c r="E735" s="1251">
        <v>335000</v>
      </c>
      <c r="F735" s="1251" t="s">
        <v>1656</v>
      </c>
      <c r="G735" s="1252">
        <v>0</v>
      </c>
      <c r="H735" s="1252">
        <v>0</v>
      </c>
      <c r="I735" s="1252">
        <v>0</v>
      </c>
      <c r="J735" s="1252">
        <v>0</v>
      </c>
      <c r="K735" s="1252">
        <v>0</v>
      </c>
      <c r="L735" s="1252">
        <v>0</v>
      </c>
      <c r="M735" s="1252">
        <v>0</v>
      </c>
      <c r="N735" s="1252">
        <v>0</v>
      </c>
      <c r="O735" s="1252">
        <v>0</v>
      </c>
      <c r="P735" s="1252">
        <v>0</v>
      </c>
      <c r="Q735" s="1252">
        <v>0</v>
      </c>
      <c r="R735" s="1252">
        <v>0</v>
      </c>
      <c r="S735" s="1252">
        <v>0</v>
      </c>
      <c r="T735" s="1252">
        <v>0</v>
      </c>
      <c r="U735" s="1251" t="s">
        <v>116</v>
      </c>
      <c r="V735" s="1251" t="s">
        <v>564</v>
      </c>
      <c r="W735" s="1251" t="s">
        <v>290</v>
      </c>
      <c r="X735" s="1251" t="s">
        <v>1515</v>
      </c>
      <c r="Y735" s="1251">
        <v>335</v>
      </c>
    </row>
    <row r="736" spans="1:25" ht="12">
      <c r="A736" s="1251">
        <v>2019</v>
      </c>
      <c r="B736" s="1251">
        <v>25</v>
      </c>
      <c r="C736" s="1251">
        <v>600</v>
      </c>
      <c r="D736" s="1251" t="s">
        <v>1153</v>
      </c>
      <c r="E736" s="1251">
        <v>339400</v>
      </c>
      <c r="F736" s="1251" t="s">
        <v>1659</v>
      </c>
      <c r="G736" s="1252">
        <v>0</v>
      </c>
      <c r="H736" s="1252">
        <v>0</v>
      </c>
      <c r="I736" s="1252">
        <v>0</v>
      </c>
      <c r="J736" s="1252">
        <v>0</v>
      </c>
      <c r="K736" s="1252">
        <v>0</v>
      </c>
      <c r="L736" s="1252">
        <v>0</v>
      </c>
      <c r="M736" s="1252">
        <v>0</v>
      </c>
      <c r="N736" s="1252">
        <v>0</v>
      </c>
      <c r="O736" s="1252">
        <v>0</v>
      </c>
      <c r="P736" s="1252">
        <v>0</v>
      </c>
      <c r="Q736" s="1252">
        <v>0</v>
      </c>
      <c r="R736" s="1252">
        <v>0</v>
      </c>
      <c r="S736" s="1252">
        <v>0</v>
      </c>
      <c r="T736" s="1252">
        <v>0</v>
      </c>
      <c r="U736" s="1251" t="s">
        <v>116</v>
      </c>
      <c r="V736" s="1251" t="s">
        <v>564</v>
      </c>
      <c r="W736" s="1251" t="s">
        <v>290</v>
      </c>
      <c r="X736" s="1251" t="s">
        <v>1515</v>
      </c>
      <c r="Y736" s="1251">
        <v>339</v>
      </c>
    </row>
    <row r="737" spans="1:25" ht="12">
      <c r="A737" s="1251">
        <v>2019</v>
      </c>
      <c r="B737" s="1251">
        <v>25</v>
      </c>
      <c r="C737" s="1251">
        <v>600</v>
      </c>
      <c r="D737" s="1251" t="s">
        <v>1153</v>
      </c>
      <c r="E737" s="1251">
        <v>340000</v>
      </c>
      <c r="F737" s="1251" t="s">
        <v>1660</v>
      </c>
      <c r="G737" s="1252">
        <v>0</v>
      </c>
      <c r="H737" s="1252">
        <v>0</v>
      </c>
      <c r="I737" s="1252">
        <v>0</v>
      </c>
      <c r="J737" s="1252">
        <v>0</v>
      </c>
      <c r="K737" s="1252">
        <v>0</v>
      </c>
      <c r="L737" s="1252">
        <v>0</v>
      </c>
      <c r="M737" s="1252">
        <v>0</v>
      </c>
      <c r="N737" s="1252">
        <v>0</v>
      </c>
      <c r="O737" s="1252">
        <v>0</v>
      </c>
      <c r="P737" s="1252">
        <v>0</v>
      </c>
      <c r="Q737" s="1252">
        <v>0</v>
      </c>
      <c r="R737" s="1252">
        <v>0</v>
      </c>
      <c r="S737" s="1252">
        <v>0</v>
      </c>
      <c r="T737" s="1252">
        <v>0</v>
      </c>
      <c r="U737" s="1251" t="s">
        <v>116</v>
      </c>
      <c r="V737" s="1251" t="s">
        <v>564</v>
      </c>
      <c r="W737" s="1251" t="s">
        <v>290</v>
      </c>
      <c r="X737" s="1251" t="s">
        <v>1515</v>
      </c>
      <c r="Y737" s="1251">
        <v>340</v>
      </c>
    </row>
    <row r="738" spans="1:25" ht="12">
      <c r="A738" s="1251">
        <v>2019</v>
      </c>
      <c r="B738" s="1251">
        <v>25</v>
      </c>
      <c r="C738" s="1251">
        <v>600</v>
      </c>
      <c r="D738" s="1251" t="s">
        <v>1153</v>
      </c>
      <c r="E738" s="1251">
        <v>340412</v>
      </c>
      <c r="F738" s="1251" t="s">
        <v>1716</v>
      </c>
      <c r="G738" s="1252">
        <v>0</v>
      </c>
      <c r="H738" s="1252">
        <v>0</v>
      </c>
      <c r="I738" s="1252">
        <v>0</v>
      </c>
      <c r="J738" s="1252">
        <v>0</v>
      </c>
      <c r="K738" s="1252">
        <v>0</v>
      </c>
      <c r="L738" s="1252">
        <v>0</v>
      </c>
      <c r="M738" s="1252">
        <v>0</v>
      </c>
      <c r="N738" s="1252">
        <v>0</v>
      </c>
      <c r="O738" s="1252">
        <v>0</v>
      </c>
      <c r="P738" s="1252">
        <v>0</v>
      </c>
      <c r="Q738" s="1252">
        <v>0</v>
      </c>
      <c r="R738" s="1252">
        <v>0</v>
      </c>
      <c r="S738" s="1252">
        <v>0</v>
      </c>
      <c r="T738" s="1252">
        <v>0</v>
      </c>
      <c r="U738" s="1251" t="s">
        <v>116</v>
      </c>
      <c r="V738" s="1251" t="s">
        <v>564</v>
      </c>
      <c r="W738" s="1251" t="s">
        <v>290</v>
      </c>
      <c r="X738" s="1251" t="s">
        <v>1515</v>
      </c>
      <c r="Y738" s="1251">
        <v>340</v>
      </c>
    </row>
    <row r="739" spans="1:25" ht="12">
      <c r="A739" s="1251">
        <v>2019</v>
      </c>
      <c r="B739" s="1251">
        <v>25</v>
      </c>
      <c r="C739" s="1251">
        <v>600</v>
      </c>
      <c r="D739" s="1251" t="s">
        <v>1153</v>
      </c>
      <c r="E739" s="1251">
        <v>341100</v>
      </c>
      <c r="F739" s="1251" t="s">
        <v>1661</v>
      </c>
      <c r="G739" s="1252">
        <v>0</v>
      </c>
      <c r="H739" s="1252">
        <v>0</v>
      </c>
      <c r="I739" s="1252">
        <v>0</v>
      </c>
      <c r="J739" s="1252">
        <v>0</v>
      </c>
      <c r="K739" s="1252">
        <v>0</v>
      </c>
      <c r="L739" s="1252">
        <v>0</v>
      </c>
      <c r="M739" s="1252">
        <v>0</v>
      </c>
      <c r="N739" s="1252">
        <v>0</v>
      </c>
      <c r="O739" s="1252">
        <v>0</v>
      </c>
      <c r="P739" s="1252">
        <v>0</v>
      </c>
      <c r="Q739" s="1252">
        <v>0</v>
      </c>
      <c r="R739" s="1252">
        <v>0</v>
      </c>
      <c r="S739" s="1252">
        <v>0</v>
      </c>
      <c r="T739" s="1252">
        <v>0</v>
      </c>
      <c r="U739" s="1251" t="s">
        <v>116</v>
      </c>
      <c r="V739" s="1251" t="s">
        <v>564</v>
      </c>
      <c r="W739" s="1251" t="s">
        <v>290</v>
      </c>
      <c r="X739" s="1251" t="s">
        <v>1515</v>
      </c>
      <c r="Y739" s="1251">
        <v>341</v>
      </c>
    </row>
    <row r="740" spans="1:25" ht="12">
      <c r="A740" s="1251">
        <v>2019</v>
      </c>
      <c r="B740" s="1251">
        <v>25</v>
      </c>
      <c r="C740" s="1251">
        <v>600</v>
      </c>
      <c r="D740" s="1251" t="s">
        <v>1153</v>
      </c>
      <c r="E740" s="1251">
        <v>346000</v>
      </c>
      <c r="F740" s="1251" t="s">
        <v>1667</v>
      </c>
      <c r="G740" s="1252">
        <v>0</v>
      </c>
      <c r="H740" s="1252">
        <v>0</v>
      </c>
      <c r="I740" s="1252">
        <v>0</v>
      </c>
      <c r="J740" s="1252">
        <v>0</v>
      </c>
      <c r="K740" s="1252">
        <v>0</v>
      </c>
      <c r="L740" s="1252">
        <v>0</v>
      </c>
      <c r="M740" s="1252">
        <v>0</v>
      </c>
      <c r="N740" s="1252">
        <v>0</v>
      </c>
      <c r="O740" s="1252">
        <v>0</v>
      </c>
      <c r="P740" s="1252">
        <v>0</v>
      </c>
      <c r="Q740" s="1252">
        <v>0</v>
      </c>
      <c r="R740" s="1252">
        <v>0</v>
      </c>
      <c r="S740" s="1252">
        <v>0</v>
      </c>
      <c r="T740" s="1252">
        <v>0</v>
      </c>
      <c r="U740" s="1251" t="s">
        <v>116</v>
      </c>
      <c r="V740" s="1251" t="s">
        <v>564</v>
      </c>
      <c r="W740" s="1251" t="s">
        <v>290</v>
      </c>
      <c r="X740" s="1251" t="s">
        <v>1515</v>
      </c>
      <c r="Y740" s="1251">
        <v>346</v>
      </c>
    </row>
    <row r="741" spans="1:25" ht="12">
      <c r="A741" s="1251">
        <v>2019</v>
      </c>
      <c r="B741" s="1251">
        <v>25</v>
      </c>
      <c r="C741" s="1251">
        <v>600</v>
      </c>
      <c r="D741" s="1251" t="s">
        <v>1153</v>
      </c>
      <c r="E741" s="1251">
        <v>348000</v>
      </c>
      <c r="F741" s="1251" t="s">
        <v>1669</v>
      </c>
      <c r="G741" s="1252">
        <v>0</v>
      </c>
      <c r="H741" s="1252">
        <v>0</v>
      </c>
      <c r="I741" s="1252">
        <v>0</v>
      </c>
      <c r="J741" s="1252">
        <v>0</v>
      </c>
      <c r="K741" s="1252">
        <v>0</v>
      </c>
      <c r="L741" s="1252">
        <v>0</v>
      </c>
      <c r="M741" s="1252">
        <v>0</v>
      </c>
      <c r="N741" s="1252">
        <v>0</v>
      </c>
      <c r="O741" s="1252">
        <v>0</v>
      </c>
      <c r="P741" s="1252">
        <v>0</v>
      </c>
      <c r="Q741" s="1252">
        <v>0</v>
      </c>
      <c r="R741" s="1252">
        <v>0</v>
      </c>
      <c r="S741" s="1252">
        <v>0</v>
      </c>
      <c r="T741" s="1252">
        <v>0</v>
      </c>
      <c r="U741" s="1251" t="s">
        <v>116</v>
      </c>
      <c r="V741" s="1251" t="s">
        <v>564</v>
      </c>
      <c r="W741" s="1251" t="s">
        <v>290</v>
      </c>
      <c r="X741" s="1251" t="s">
        <v>1515</v>
      </c>
      <c r="Y741" s="1251">
        <v>348</v>
      </c>
    </row>
    <row r="742" spans="1:25" ht="12">
      <c r="A742" s="1251">
        <v>2019</v>
      </c>
      <c r="B742" s="1251">
        <v>25</v>
      </c>
      <c r="C742" s="1251">
        <v>600</v>
      </c>
      <c r="D742" s="1251" t="s">
        <v>1153</v>
      </c>
      <c r="E742" s="1251">
        <v>922501</v>
      </c>
      <c r="F742" s="1251" t="s">
        <v>1686</v>
      </c>
      <c r="G742" s="1252">
        <v>3905619.1699999999</v>
      </c>
      <c r="H742" s="1252">
        <v>3905619.1699999999</v>
      </c>
      <c r="I742" s="1252">
        <v>3905619.1699999999</v>
      </c>
      <c r="J742" s="1252">
        <v>3905619.1699999999</v>
      </c>
      <c r="K742" s="1252">
        <v>3905619.1699999999</v>
      </c>
      <c r="L742" s="1252">
        <v>3905619.1699999999</v>
      </c>
      <c r="M742" s="1252">
        <v>3905619.1699999999</v>
      </c>
      <c r="N742" s="1252">
        <v>3905619.1699999999</v>
      </c>
      <c r="O742" s="1252">
        <v>3905619.1699999999</v>
      </c>
      <c r="P742" s="1252">
        <v>3905619.1699999999</v>
      </c>
      <c r="Q742" s="1252">
        <v>3905619.1699999999</v>
      </c>
      <c r="R742" s="1252">
        <v>3905619.1699999999</v>
      </c>
      <c r="S742" s="1252">
        <v>3905619.1699999999</v>
      </c>
      <c r="T742" s="1252">
        <v>3905619.1699999999</v>
      </c>
      <c r="U742" s="1251" t="s">
        <v>116</v>
      </c>
      <c r="V742" s="1251" t="s">
        <v>1537</v>
      </c>
      <c r="W742" s="1251" t="s">
        <v>305</v>
      </c>
      <c r="X742" s="1251" t="s">
        <v>1515</v>
      </c>
      <c r="Y742" s="1251">
        <v>922</v>
      </c>
    </row>
    <row r="743" spans="1:25" ht="12">
      <c r="A743" s="1251">
        <v>2019</v>
      </c>
      <c r="B743" s="1251">
        <v>25</v>
      </c>
      <c r="C743" s="1251">
        <v>710</v>
      </c>
      <c r="D743" s="1251" t="s">
        <v>1737</v>
      </c>
      <c r="E743" s="1251">
        <v>104000</v>
      </c>
      <c r="F743" s="1251" t="s">
        <v>1514</v>
      </c>
      <c r="G743" s="1252">
        <v>0</v>
      </c>
      <c r="H743" s="1252">
        <v>0</v>
      </c>
      <c r="I743" s="1252">
        <v>0</v>
      </c>
      <c r="J743" s="1252">
        <v>0</v>
      </c>
      <c r="K743" s="1252">
        <v>0</v>
      </c>
      <c r="L743" s="1252">
        <v>0</v>
      </c>
      <c r="M743" s="1252">
        <v>0</v>
      </c>
      <c r="N743" s="1252">
        <v>0</v>
      </c>
      <c r="O743" s="1252">
        <v>0</v>
      </c>
      <c r="P743" s="1252">
        <v>0</v>
      </c>
      <c r="Q743" s="1252">
        <v>0</v>
      </c>
      <c r="R743" s="1252">
        <v>0</v>
      </c>
      <c r="S743" s="1252">
        <v>0</v>
      </c>
      <c r="T743" s="1252">
        <v>0</v>
      </c>
      <c r="U743" s="1251" t="s">
        <v>1065</v>
      </c>
      <c r="V743" s="1251" t="s">
        <v>564</v>
      </c>
      <c r="W743" s="1251" t="s">
        <v>326</v>
      </c>
      <c r="X743" s="1251" t="s">
        <v>1515</v>
      </c>
      <c r="Y743" s="1251">
        <v>104</v>
      </c>
    </row>
    <row r="744" spans="1:25" ht="12">
      <c r="A744" s="1251">
        <v>2019</v>
      </c>
      <c r="B744" s="1251">
        <v>25</v>
      </c>
      <c r="C744" s="1251">
        <v>710</v>
      </c>
      <c r="D744" s="1251" t="s">
        <v>1737</v>
      </c>
      <c r="E744" s="1251">
        <v>105020</v>
      </c>
      <c r="F744" s="1251" t="s">
        <v>1518</v>
      </c>
      <c r="G744" s="1252">
        <v>16508.32</v>
      </c>
      <c r="H744" s="1252">
        <v>16508.32</v>
      </c>
      <c r="I744" s="1252">
        <v>16508.32</v>
      </c>
      <c r="J744" s="1252">
        <v>16508.32</v>
      </c>
      <c r="K744" s="1252">
        <v>18233.470000000001</v>
      </c>
      <c r="L744" s="1252">
        <v>18241.23</v>
      </c>
      <c r="M744" s="1252">
        <v>19699.41</v>
      </c>
      <c r="N744" s="1252">
        <v>21522.130000000001</v>
      </c>
      <c r="O744" s="1252">
        <v>21522.130000000001</v>
      </c>
      <c r="P744" s="1252">
        <v>21536.619999999999</v>
      </c>
      <c r="Q744" s="1252">
        <v>21546.459999999999</v>
      </c>
      <c r="R744" s="1252">
        <v>21555.279999999999</v>
      </c>
      <c r="S744" s="1252">
        <v>21570.209999999999</v>
      </c>
      <c r="T744" s="1252">
        <v>21570.209999999999</v>
      </c>
      <c r="U744" s="1251" t="s">
        <v>1065</v>
      </c>
      <c r="V744" s="1251" t="s">
        <v>564</v>
      </c>
      <c r="W744" s="1251" t="s">
        <v>296</v>
      </c>
      <c r="X744" s="1251" t="s">
        <v>1515</v>
      </c>
      <c r="Y744" s="1251">
        <v>105</v>
      </c>
    </row>
    <row r="745" spans="1:25" ht="12">
      <c r="A745" s="1251">
        <v>2019</v>
      </c>
      <c r="B745" s="1251">
        <v>25</v>
      </c>
      <c r="C745" s="1251">
        <v>710</v>
      </c>
      <c r="D745" s="1251" t="s">
        <v>1737</v>
      </c>
      <c r="E745" s="1251">
        <v>105030</v>
      </c>
      <c r="F745" s="1251" t="s">
        <v>1520</v>
      </c>
      <c r="G745" s="1252">
        <v>1112528.5700000001</v>
      </c>
      <c r="H745" s="1252">
        <v>1189466.5600000001</v>
      </c>
      <c r="I745" s="1252">
        <v>1251125.6899999999</v>
      </c>
      <c r="J745" s="1252">
        <v>1277657.05</v>
      </c>
      <c r="K745" s="1252">
        <v>1282684.52</v>
      </c>
      <c r="L745" s="1252">
        <v>1290989.27</v>
      </c>
      <c r="M745" s="1252">
        <v>1290989.27</v>
      </c>
      <c r="N745" s="1252">
        <v>1298661.5800000001</v>
      </c>
      <c r="O745" s="1252">
        <v>1300069.3899999999</v>
      </c>
      <c r="P745" s="1252">
        <v>1461121.55</v>
      </c>
      <c r="Q745" s="1252">
        <v>1558080.6499999999</v>
      </c>
      <c r="R745" s="1252">
        <v>1559130.74</v>
      </c>
      <c r="S745" s="1252">
        <v>1585787.74</v>
      </c>
      <c r="T745" s="1252">
        <v>1585787.74</v>
      </c>
      <c r="U745" s="1251" t="s">
        <v>1065</v>
      </c>
      <c r="V745" s="1251" t="s">
        <v>564</v>
      </c>
      <c r="W745" s="1251" t="s">
        <v>296</v>
      </c>
      <c r="X745" s="1251" t="s">
        <v>1515</v>
      </c>
      <c r="Y745" s="1251">
        <v>105</v>
      </c>
    </row>
    <row r="746" spans="1:25" ht="12">
      <c r="A746" s="1251">
        <v>2019</v>
      </c>
      <c r="B746" s="1251">
        <v>25</v>
      </c>
      <c r="C746" s="1251">
        <v>710</v>
      </c>
      <c r="D746" s="1251" t="s">
        <v>1737</v>
      </c>
      <c r="E746" s="1251">
        <v>105060</v>
      </c>
      <c r="F746" s="1251" t="s">
        <v>1523</v>
      </c>
      <c r="G746" s="1252">
        <v>14969.969999999999</v>
      </c>
      <c r="H746" s="1252">
        <v>14969.969999999999</v>
      </c>
      <c r="I746" s="1252">
        <v>14969.969999999999</v>
      </c>
      <c r="J746" s="1252">
        <v>14969.969999999999</v>
      </c>
      <c r="K746" s="1252">
        <v>14969.969999999999</v>
      </c>
      <c r="L746" s="1252">
        <v>14980.66</v>
      </c>
      <c r="M746" s="1252">
        <v>14980.66</v>
      </c>
      <c r="N746" s="1252">
        <v>14980.66</v>
      </c>
      <c r="O746" s="1252">
        <v>14980.66</v>
      </c>
      <c r="P746" s="1252">
        <v>15003.299999999999</v>
      </c>
      <c r="Q746" s="1252">
        <v>15013.379999999999</v>
      </c>
      <c r="R746" s="1252">
        <v>15021.85</v>
      </c>
      <c r="S746" s="1252">
        <v>15039.65</v>
      </c>
      <c r="T746" s="1252">
        <v>15039.65</v>
      </c>
      <c r="U746" s="1251" t="s">
        <v>1065</v>
      </c>
      <c r="V746" s="1251" t="s">
        <v>564</v>
      </c>
      <c r="W746" s="1251" t="s">
        <v>296</v>
      </c>
      <c r="X746" s="1251" t="s">
        <v>1515</v>
      </c>
      <c r="Y746" s="1251">
        <v>105</v>
      </c>
    </row>
    <row r="747" spans="1:25" ht="12">
      <c r="A747" s="1251">
        <v>2019</v>
      </c>
      <c r="B747" s="1251">
        <v>25</v>
      </c>
      <c r="C747" s="1251">
        <v>710</v>
      </c>
      <c r="D747" s="1251" t="s">
        <v>1737</v>
      </c>
      <c r="E747" s="1251">
        <v>105070</v>
      </c>
      <c r="F747" s="1251" t="s">
        <v>1524</v>
      </c>
      <c r="G747" s="1252">
        <v>20232.970000000001</v>
      </c>
      <c r="H747" s="1252">
        <v>20232.970000000001</v>
      </c>
      <c r="I747" s="1252">
        <v>20232.970000000001</v>
      </c>
      <c r="J747" s="1252">
        <v>20232.970000000001</v>
      </c>
      <c r="K747" s="1252">
        <v>21833.740000000002</v>
      </c>
      <c r="L747" s="1252">
        <v>21840.939999999999</v>
      </c>
      <c r="M747" s="1252">
        <v>23193.990000000002</v>
      </c>
      <c r="N747" s="1252">
        <v>24885.290000000001</v>
      </c>
      <c r="O747" s="1252">
        <v>24885.290000000001</v>
      </c>
      <c r="P747" s="1252">
        <v>24898.740000000002</v>
      </c>
      <c r="Q747" s="1252">
        <v>24907.869999999999</v>
      </c>
      <c r="R747" s="1252">
        <v>24916.049999999999</v>
      </c>
      <c r="S747" s="1252">
        <v>24929.900000000001</v>
      </c>
      <c r="T747" s="1252">
        <v>24929.900000000001</v>
      </c>
      <c r="U747" s="1251" t="s">
        <v>1065</v>
      </c>
      <c r="V747" s="1251" t="s">
        <v>564</v>
      </c>
      <c r="W747" s="1251" t="s">
        <v>296</v>
      </c>
      <c r="X747" s="1251" t="s">
        <v>1515</v>
      </c>
      <c r="Y747" s="1251">
        <v>105</v>
      </c>
    </row>
    <row r="748" spans="1:25" ht="12">
      <c r="A748" s="1251">
        <v>2019</v>
      </c>
      <c r="B748" s="1251">
        <v>25</v>
      </c>
      <c r="C748" s="1251">
        <v>710</v>
      </c>
      <c r="D748" s="1251" t="s">
        <v>1737</v>
      </c>
      <c r="E748" s="1251">
        <v>105081</v>
      </c>
      <c r="F748" s="1251" t="s">
        <v>1526</v>
      </c>
      <c r="G748" s="1252">
        <v>5775.6300000000001</v>
      </c>
      <c r="H748" s="1252">
        <v>5775.6300000000001</v>
      </c>
      <c r="I748" s="1252">
        <v>5775.6300000000001</v>
      </c>
      <c r="J748" s="1252">
        <v>5782.5699999999997</v>
      </c>
      <c r="K748" s="1252">
        <v>5799.7200000000003</v>
      </c>
      <c r="L748" s="1252">
        <v>5815.0100000000002</v>
      </c>
      <c r="M748" s="1252">
        <v>5827.8500000000004</v>
      </c>
      <c r="N748" s="1252">
        <v>5846.9099999999999</v>
      </c>
      <c r="O748" s="1252">
        <v>5869.5</v>
      </c>
      <c r="P748" s="1252">
        <v>5892.2799999999997</v>
      </c>
      <c r="Q748" s="1252">
        <v>5915.2799999999997</v>
      </c>
      <c r="R748" s="1252">
        <v>5938.4700000000003</v>
      </c>
      <c r="S748" s="1252">
        <v>5952.4300000000003</v>
      </c>
      <c r="T748" s="1252">
        <v>5952.4300000000003</v>
      </c>
      <c r="U748" s="1251" t="s">
        <v>1065</v>
      </c>
      <c r="V748" s="1251" t="s">
        <v>564</v>
      </c>
      <c r="W748" s="1251" t="s">
        <v>296</v>
      </c>
      <c r="X748" s="1251" t="s">
        <v>1515</v>
      </c>
      <c r="Y748" s="1251">
        <v>105</v>
      </c>
    </row>
    <row r="749" spans="1:25" ht="12">
      <c r="A749" s="1251">
        <v>2019</v>
      </c>
      <c r="B749" s="1251">
        <v>25</v>
      </c>
      <c r="C749" s="1251">
        <v>710</v>
      </c>
      <c r="D749" s="1251" t="s">
        <v>1737</v>
      </c>
      <c r="E749" s="1251">
        <v>105085</v>
      </c>
      <c r="F749" s="1251" t="s">
        <v>1527</v>
      </c>
      <c r="G749" s="1252">
        <v>12780.18</v>
      </c>
      <c r="H749" s="1252">
        <v>12780.18</v>
      </c>
      <c r="I749" s="1252">
        <v>12780.18</v>
      </c>
      <c r="J749" s="1252">
        <v>12795.530000000001</v>
      </c>
      <c r="K749" s="1252">
        <v>12833.48</v>
      </c>
      <c r="L749" s="1252">
        <v>12867.32</v>
      </c>
      <c r="M749" s="1252">
        <v>12895.73</v>
      </c>
      <c r="N749" s="1252">
        <v>12937.9</v>
      </c>
      <c r="O749" s="1252">
        <v>12987.879999999999</v>
      </c>
      <c r="P749" s="1252">
        <v>13038.280000000001</v>
      </c>
      <c r="Q749" s="1252">
        <v>13089.17</v>
      </c>
      <c r="R749" s="1252">
        <v>13140.49</v>
      </c>
      <c r="S749" s="1252">
        <v>13187.98</v>
      </c>
      <c r="T749" s="1252">
        <v>13187.98</v>
      </c>
      <c r="U749" s="1251" t="s">
        <v>1065</v>
      </c>
      <c r="V749" s="1251" t="s">
        <v>564</v>
      </c>
      <c r="W749" s="1251" t="s">
        <v>296</v>
      </c>
      <c r="X749" s="1251" t="s">
        <v>1515</v>
      </c>
      <c r="Y749" s="1251">
        <v>105</v>
      </c>
    </row>
    <row r="750" spans="1:25" ht="12">
      <c r="A750" s="1251">
        <v>2019</v>
      </c>
      <c r="B750" s="1251">
        <v>25</v>
      </c>
      <c r="C750" s="1251">
        <v>710</v>
      </c>
      <c r="D750" s="1251" t="s">
        <v>1737</v>
      </c>
      <c r="E750" s="1251">
        <v>105090</v>
      </c>
      <c r="F750" s="1251" t="s">
        <v>1528</v>
      </c>
      <c r="G750" s="1252">
        <v>-1182795.6399999999</v>
      </c>
      <c r="H750" s="1252">
        <v>-1259733.6299999999</v>
      </c>
      <c r="I750" s="1252">
        <v>-1321392.76</v>
      </c>
      <c r="J750" s="1252">
        <v>-1340774.1200000001</v>
      </c>
      <c r="K750" s="1252">
        <v>-1345801.5900000001</v>
      </c>
      <c r="L750" s="1252">
        <v>-1348913.5700000001</v>
      </c>
      <c r="M750" s="1252">
        <v>-1348913.5700000001</v>
      </c>
      <c r="N750" s="1252">
        <v>-1356585.8799999999</v>
      </c>
      <c r="O750" s="1252">
        <v>-1517038.6899999999</v>
      </c>
      <c r="P750" s="1252">
        <v>-1519045.8500000001</v>
      </c>
      <c r="Q750" s="1252">
        <v>-1616004.95</v>
      </c>
      <c r="R750" s="1252">
        <v>-1617055.04</v>
      </c>
      <c r="S750" s="1252">
        <v>-1643712.04</v>
      </c>
      <c r="T750" s="1252">
        <v>-1643712.04</v>
      </c>
      <c r="U750" s="1251" t="s">
        <v>1065</v>
      </c>
      <c r="V750" s="1251" t="s">
        <v>564</v>
      </c>
      <c r="W750" s="1251" t="s">
        <v>296</v>
      </c>
      <c r="X750" s="1251" t="s">
        <v>1515</v>
      </c>
      <c r="Y750" s="1251">
        <v>105</v>
      </c>
    </row>
    <row r="751" spans="1:25" ht="12">
      <c r="A751" s="1251">
        <v>2019</v>
      </c>
      <c r="B751" s="1251">
        <v>25</v>
      </c>
      <c r="C751" s="1251">
        <v>710</v>
      </c>
      <c r="D751" s="1251" t="s">
        <v>1737</v>
      </c>
      <c r="E751" s="1251">
        <v>106000</v>
      </c>
      <c r="F751" s="1251" t="s">
        <v>1529</v>
      </c>
      <c r="G751" s="1252">
        <v>0</v>
      </c>
      <c r="H751" s="1252">
        <v>0</v>
      </c>
      <c r="I751" s="1252">
        <v>0</v>
      </c>
      <c r="J751" s="1252">
        <v>0</v>
      </c>
      <c r="K751" s="1252">
        <v>0</v>
      </c>
      <c r="L751" s="1252">
        <v>0</v>
      </c>
      <c r="M751" s="1252">
        <v>0</v>
      </c>
      <c r="N751" s="1252">
        <v>7672.3100000000004</v>
      </c>
      <c r="O751" s="1252">
        <v>168125.12</v>
      </c>
      <c r="P751" s="1252">
        <v>0</v>
      </c>
      <c r="Q751" s="1252">
        <v>0</v>
      </c>
      <c r="R751" s="1252">
        <v>0</v>
      </c>
      <c r="S751" s="1252">
        <v>0</v>
      </c>
      <c r="T751" s="1252">
        <v>0</v>
      </c>
      <c r="U751" s="1251" t="s">
        <v>1065</v>
      </c>
      <c r="V751" s="1251" t="s">
        <v>564</v>
      </c>
      <c r="W751" s="1251" t="s">
        <v>290</v>
      </c>
      <c r="X751" s="1251" t="s">
        <v>1515</v>
      </c>
      <c r="Y751" s="1251">
        <v>106</v>
      </c>
    </row>
    <row r="752" spans="1:25" ht="12">
      <c r="A752" s="1251">
        <v>2019</v>
      </c>
      <c r="B752" s="1251">
        <v>25</v>
      </c>
      <c r="C752" s="1251">
        <v>710</v>
      </c>
      <c r="D752" s="1251" t="s">
        <v>1737</v>
      </c>
      <c r="E752" s="1251">
        <v>108000</v>
      </c>
      <c r="F752" s="1251" t="s">
        <v>1530</v>
      </c>
      <c r="G752" s="1252">
        <v>-1045586.28</v>
      </c>
      <c r="H752" s="1252">
        <v>-1056028.46</v>
      </c>
      <c r="I752" s="1252">
        <v>-1066470.6399999999</v>
      </c>
      <c r="J752" s="1252">
        <v>-1076912.8200000001</v>
      </c>
      <c r="K752" s="1252">
        <v>-1087951.3700000001</v>
      </c>
      <c r="L752" s="1252">
        <v>-1098989.9199999999</v>
      </c>
      <c r="M752" s="1252">
        <v>-1110028.47</v>
      </c>
      <c r="N752" s="1252">
        <v>-1121097.75</v>
      </c>
      <c r="O752" s="1252">
        <v>-1132167.03</v>
      </c>
      <c r="P752" s="1252">
        <v>-1143236.3100000001</v>
      </c>
      <c r="Q752" s="1252">
        <v>-1154947.8400000001</v>
      </c>
      <c r="R752" s="1252">
        <v>-1166659.3700000001</v>
      </c>
      <c r="S752" s="1252">
        <v>-1152600.1799999999</v>
      </c>
      <c r="T752" s="1252">
        <v>-1152600.1799999999</v>
      </c>
      <c r="U752" s="1251" t="s">
        <v>1065</v>
      </c>
      <c r="V752" s="1251" t="s">
        <v>564</v>
      </c>
      <c r="W752" s="1251" t="s">
        <v>292</v>
      </c>
      <c r="X752" s="1251" t="s">
        <v>1515</v>
      </c>
      <c r="Y752" s="1251">
        <v>108</v>
      </c>
    </row>
    <row r="753" spans="1:25" ht="12">
      <c r="A753" s="1251">
        <v>2019</v>
      </c>
      <c r="B753" s="1251">
        <v>25</v>
      </c>
      <c r="C753" s="1251">
        <v>710</v>
      </c>
      <c r="D753" s="1251" t="s">
        <v>1737</v>
      </c>
      <c r="E753" s="1251">
        <v>114000</v>
      </c>
      <c r="F753" s="1251" t="s">
        <v>1534</v>
      </c>
      <c r="G753" s="1252">
        <v>-20571.48</v>
      </c>
      <c r="H753" s="1252">
        <v>-20571.48</v>
      </c>
      <c r="I753" s="1252">
        <v>-20571.48</v>
      </c>
      <c r="J753" s="1252">
        <v>-20571.48</v>
      </c>
      <c r="K753" s="1252">
        <v>-20571.48</v>
      </c>
      <c r="L753" s="1252">
        <v>-20571.48</v>
      </c>
      <c r="M753" s="1252">
        <v>-20571.48</v>
      </c>
      <c r="N753" s="1252">
        <v>-20571.48</v>
      </c>
      <c r="O753" s="1252">
        <v>-20571.48</v>
      </c>
      <c r="P753" s="1252">
        <v>-20571.48</v>
      </c>
      <c r="Q753" s="1252">
        <v>-20571.48</v>
      </c>
      <c r="R753" s="1252">
        <v>-20571.48</v>
      </c>
      <c r="S753" s="1252">
        <v>-20571.48</v>
      </c>
      <c r="T753" s="1252">
        <v>-20571.48</v>
      </c>
      <c r="U753" s="1251" t="s">
        <v>1065</v>
      </c>
      <c r="V753" s="1251" t="s">
        <v>564</v>
      </c>
      <c r="W753" s="1251" t="s">
        <v>298</v>
      </c>
      <c r="X753" s="1251" t="s">
        <v>1515</v>
      </c>
      <c r="Y753" s="1251">
        <v>114</v>
      </c>
    </row>
    <row r="754" spans="1:25" ht="12">
      <c r="A754" s="1251">
        <v>2019</v>
      </c>
      <c r="B754" s="1251">
        <v>25</v>
      </c>
      <c r="C754" s="1251">
        <v>710</v>
      </c>
      <c r="D754" s="1251" t="s">
        <v>1737</v>
      </c>
      <c r="E754" s="1251">
        <v>115000</v>
      </c>
      <c r="F754" s="1251" t="s">
        <v>1535</v>
      </c>
      <c r="G754" s="1252">
        <v>1714.3499999999999</v>
      </c>
      <c r="H754" s="1252">
        <v>1828.6400000000001</v>
      </c>
      <c r="I754" s="1252">
        <v>1942.9300000000001</v>
      </c>
      <c r="J754" s="1252">
        <v>2057.2199999999998</v>
      </c>
      <c r="K754" s="1252">
        <v>2171.5100000000002</v>
      </c>
      <c r="L754" s="1252">
        <v>2285.8000000000002</v>
      </c>
      <c r="M754" s="1252">
        <v>2400.0900000000001</v>
      </c>
      <c r="N754" s="1252">
        <v>2514.3800000000001</v>
      </c>
      <c r="O754" s="1252">
        <v>2628.6700000000001</v>
      </c>
      <c r="P754" s="1252">
        <v>2742.96</v>
      </c>
      <c r="Q754" s="1252">
        <v>2857.25</v>
      </c>
      <c r="R754" s="1252">
        <v>2971.54</v>
      </c>
      <c r="S754" s="1252">
        <v>3085.8299999999999</v>
      </c>
      <c r="T754" s="1252">
        <v>3085.8299999999999</v>
      </c>
      <c r="U754" s="1251" t="s">
        <v>1065</v>
      </c>
      <c r="V754" s="1251" t="s">
        <v>564</v>
      </c>
      <c r="W754" s="1251" t="s">
        <v>298</v>
      </c>
      <c r="X754" s="1251" t="s">
        <v>1515</v>
      </c>
      <c r="Y754" s="1251">
        <v>115</v>
      </c>
    </row>
    <row r="755" spans="1:25" ht="12">
      <c r="A755" s="1251">
        <v>2019</v>
      </c>
      <c r="B755" s="1251">
        <v>25</v>
      </c>
      <c r="C755" s="1251">
        <v>710</v>
      </c>
      <c r="D755" s="1251" t="s">
        <v>1737</v>
      </c>
      <c r="E755" s="1251">
        <v>141000</v>
      </c>
      <c r="F755" s="1251" t="s">
        <v>1541</v>
      </c>
      <c r="G755" s="1252">
        <v>66076.039999999994</v>
      </c>
      <c r="H755" s="1252">
        <v>1918.75</v>
      </c>
      <c r="I755" s="1252">
        <v>0</v>
      </c>
      <c r="J755" s="1252">
        <v>65653</v>
      </c>
      <c r="K755" s="1252">
        <v>2061.75</v>
      </c>
      <c r="L755" s="1252">
        <v>0</v>
      </c>
      <c r="M755" s="1252">
        <v>65722</v>
      </c>
      <c r="N755" s="1252">
        <v>1306.25</v>
      </c>
      <c r="O755" s="1252">
        <v>412.5</v>
      </c>
      <c r="P755" s="1252">
        <v>65722.5</v>
      </c>
      <c r="Q755" s="1252">
        <v>1100</v>
      </c>
      <c r="R755" s="1252">
        <v>0</v>
      </c>
      <c r="S755" s="1252">
        <v>65289.5</v>
      </c>
      <c r="T755" s="1252">
        <v>65289.5</v>
      </c>
      <c r="U755" s="1251" t="s">
        <v>1065</v>
      </c>
      <c r="V755" s="1251" t="s">
        <v>1537</v>
      </c>
      <c r="W755" s="1251" t="s">
        <v>308</v>
      </c>
      <c r="X755" s="1251" t="s">
        <v>1515</v>
      </c>
      <c r="Y755" s="1251">
        <v>141</v>
      </c>
    </row>
    <row r="756" spans="1:25" ht="12">
      <c r="A756" s="1251">
        <v>2019</v>
      </c>
      <c r="B756" s="1251">
        <v>25</v>
      </c>
      <c r="C756" s="1251">
        <v>710</v>
      </c>
      <c r="D756" s="1251" t="s">
        <v>1737</v>
      </c>
      <c r="E756" s="1251">
        <v>143000</v>
      </c>
      <c r="F756" s="1251" t="s">
        <v>1546</v>
      </c>
      <c r="G756" s="1252">
        <v>-143.44</v>
      </c>
      <c r="H756" s="1252">
        <v>-143.44</v>
      </c>
      <c r="I756" s="1252">
        <v>-143.44</v>
      </c>
      <c r="J756" s="1252">
        <v>-143.44</v>
      </c>
      <c r="K756" s="1252">
        <v>-143.44</v>
      </c>
      <c r="L756" s="1252">
        <v>-143.44</v>
      </c>
      <c r="M756" s="1252">
        <v>-143.44</v>
      </c>
      <c r="N756" s="1252">
        <v>-143.44</v>
      </c>
      <c r="O756" s="1252">
        <v>-143.44</v>
      </c>
      <c r="P756" s="1252">
        <v>-143.44</v>
      </c>
      <c r="Q756" s="1252">
        <v>-143.44</v>
      </c>
      <c r="R756" s="1252">
        <v>-143.44</v>
      </c>
      <c r="S756" s="1252">
        <v>-143.44</v>
      </c>
      <c r="T756" s="1252">
        <v>-143.44</v>
      </c>
      <c r="U756" s="1251" t="s">
        <v>1065</v>
      </c>
      <c r="V756" s="1251" t="s">
        <v>1537</v>
      </c>
      <c r="W756" s="1251" t="s">
        <v>308</v>
      </c>
      <c r="X756" s="1251" t="s">
        <v>1515</v>
      </c>
      <c r="Y756" s="1251">
        <v>143</v>
      </c>
    </row>
    <row r="757" spans="1:25" ht="12">
      <c r="A757" s="1251">
        <v>2019</v>
      </c>
      <c r="B757" s="1251">
        <v>25</v>
      </c>
      <c r="C757" s="1251">
        <v>710</v>
      </c>
      <c r="D757" s="1251" t="s">
        <v>1737</v>
      </c>
      <c r="E757" s="1251">
        <v>162140</v>
      </c>
      <c r="F757" s="1251" t="s">
        <v>1555</v>
      </c>
      <c r="G757" s="1252">
        <v>0</v>
      </c>
      <c r="H757" s="1252">
        <v>0</v>
      </c>
      <c r="I757" s="1252">
        <v>0</v>
      </c>
      <c r="J757" s="1252">
        <v>0</v>
      </c>
      <c r="K757" s="1252">
        <v>0</v>
      </c>
      <c r="L757" s="1252">
        <v>0</v>
      </c>
      <c r="M757" s="1252">
        <v>12059.34</v>
      </c>
      <c r="N757" s="1252">
        <v>12059.34</v>
      </c>
      <c r="O757" s="1252">
        <v>12059.34</v>
      </c>
      <c r="P757" s="1252">
        <v>12059.34</v>
      </c>
      <c r="Q757" s="1252">
        <v>12059.34</v>
      </c>
      <c r="R757" s="1252">
        <v>12059.34</v>
      </c>
      <c r="S757" s="1252">
        <v>12059.34</v>
      </c>
      <c r="T757" s="1252">
        <v>12059.34</v>
      </c>
      <c r="U757" s="1251" t="s">
        <v>1065</v>
      </c>
      <c r="V757" s="1251" t="s">
        <v>564</v>
      </c>
      <c r="W757" s="1251" t="s">
        <v>314</v>
      </c>
      <c r="X757" s="1251" t="s">
        <v>1515</v>
      </c>
      <c r="Y757" s="1251">
        <v>162</v>
      </c>
    </row>
    <row r="758" spans="1:25" ht="12">
      <c r="A758" s="1251">
        <v>2019</v>
      </c>
      <c r="B758" s="1251">
        <v>25</v>
      </c>
      <c r="C758" s="1251">
        <v>710</v>
      </c>
      <c r="D758" s="1251" t="s">
        <v>1737</v>
      </c>
      <c r="E758" s="1251">
        <v>173000</v>
      </c>
      <c r="F758" s="1251" t="s">
        <v>1557</v>
      </c>
      <c r="G758" s="1252">
        <v>2199.75</v>
      </c>
      <c r="H758" s="1252">
        <v>24932.16</v>
      </c>
      <c r="I758" s="1252">
        <v>45464.830000000002</v>
      </c>
      <c r="J758" s="1252">
        <v>2933</v>
      </c>
      <c r="K758" s="1252">
        <v>24854.25</v>
      </c>
      <c r="L758" s="1252">
        <v>47515.629999999997</v>
      </c>
      <c r="M758" s="1252">
        <v>2199.75</v>
      </c>
      <c r="N758" s="1252">
        <v>24932.16</v>
      </c>
      <c r="O758" s="1252">
        <v>47664.580000000002</v>
      </c>
      <c r="P758" s="1252">
        <v>2199.75</v>
      </c>
      <c r="Q758" s="1252">
        <v>24932.16</v>
      </c>
      <c r="R758" s="1252">
        <v>46784.669999999998</v>
      </c>
      <c r="S758" s="1252">
        <v>2923.8400000000001</v>
      </c>
      <c r="T758" s="1252">
        <v>2923.8400000000001</v>
      </c>
      <c r="U758" s="1251" t="s">
        <v>1065</v>
      </c>
      <c r="V758" s="1251" t="s">
        <v>1537</v>
      </c>
      <c r="W758" s="1251" t="s">
        <v>310</v>
      </c>
      <c r="X758" s="1251" t="s">
        <v>1515</v>
      </c>
      <c r="Y758" s="1251">
        <v>173</v>
      </c>
    </row>
    <row r="759" spans="1:25" ht="12">
      <c r="A759" s="1251">
        <v>2019</v>
      </c>
      <c r="B759" s="1251">
        <v>25</v>
      </c>
      <c r="C759" s="1251">
        <v>710</v>
      </c>
      <c r="D759" s="1251" t="s">
        <v>1737</v>
      </c>
      <c r="E759" s="1251">
        <v>186355</v>
      </c>
      <c r="F759" s="1251" t="s">
        <v>1575</v>
      </c>
      <c r="G759" s="1252">
        <v>6176.5900000000001</v>
      </c>
      <c r="H759" s="1252">
        <v>0</v>
      </c>
      <c r="I759" s="1252">
        <v>0</v>
      </c>
      <c r="J759" s="1252">
        <v>8.2699999999999996</v>
      </c>
      <c r="K759" s="1252">
        <v>28.699999999999999</v>
      </c>
      <c r="L759" s="1252">
        <v>46.920000000000002</v>
      </c>
      <c r="M759" s="1252">
        <v>62.219999999999999</v>
      </c>
      <c r="N759" s="1252">
        <v>84.930000000000007</v>
      </c>
      <c r="O759" s="1252">
        <v>111.84</v>
      </c>
      <c r="P759" s="1252">
        <v>138.97999999999999</v>
      </c>
      <c r="Q759" s="1252">
        <v>166.38</v>
      </c>
      <c r="R759" s="1252">
        <v>194.00999999999999</v>
      </c>
      <c r="S759" s="1252">
        <v>206.63</v>
      </c>
      <c r="T759" s="1252">
        <v>206.63</v>
      </c>
      <c r="U759" s="1251" t="s">
        <v>1065</v>
      </c>
      <c r="V759" s="1251" t="s">
        <v>1537</v>
      </c>
      <c r="W759" s="1251" t="s">
        <v>322</v>
      </c>
      <c r="X759" s="1251" t="s">
        <v>1515</v>
      </c>
      <c r="Y759" s="1251">
        <v>186</v>
      </c>
    </row>
    <row r="760" spans="1:25" ht="12">
      <c r="A760" s="1251">
        <v>2019</v>
      </c>
      <c r="B760" s="1251">
        <v>25</v>
      </c>
      <c r="C760" s="1251">
        <v>710</v>
      </c>
      <c r="D760" s="1251" t="s">
        <v>1737</v>
      </c>
      <c r="E760" s="1251">
        <v>186366</v>
      </c>
      <c r="F760" s="1251" t="s">
        <v>1576</v>
      </c>
      <c r="G760" s="1252">
        <v>705.07000000000005</v>
      </c>
      <c r="H760" s="1252">
        <v>6881.6599999999999</v>
      </c>
      <c r="I760" s="1252">
        <v>6881.6599999999999</v>
      </c>
      <c r="J760" s="1252">
        <v>6881.6599999999999</v>
      </c>
      <c r="K760" s="1252">
        <v>6881.6599999999999</v>
      </c>
      <c r="L760" s="1252">
        <v>6881.6599999999999</v>
      </c>
      <c r="M760" s="1252">
        <v>6881.6599999999999</v>
      </c>
      <c r="N760" s="1252">
        <v>6881.6599999999999</v>
      </c>
      <c r="O760" s="1252">
        <v>6881.6599999999999</v>
      </c>
      <c r="P760" s="1252">
        <v>6881.6599999999999</v>
      </c>
      <c r="Q760" s="1252">
        <v>6881.6599999999999</v>
      </c>
      <c r="R760" s="1252">
        <v>6881.6599999999999</v>
      </c>
      <c r="S760" s="1252">
        <v>6881.6599999999999</v>
      </c>
      <c r="T760" s="1252">
        <v>6881.6599999999999</v>
      </c>
      <c r="U760" s="1251" t="s">
        <v>1065</v>
      </c>
      <c r="V760" s="1251" t="s">
        <v>1537</v>
      </c>
      <c r="W760" s="1251" t="s">
        <v>322</v>
      </c>
      <c r="X760" s="1251" t="s">
        <v>1515</v>
      </c>
      <c r="Y760" s="1251">
        <v>186</v>
      </c>
    </row>
    <row r="761" spans="1:25" ht="12">
      <c r="A761" s="1251">
        <v>2019</v>
      </c>
      <c r="B761" s="1251">
        <v>25</v>
      </c>
      <c r="C761" s="1251">
        <v>710</v>
      </c>
      <c r="D761" s="1251" t="s">
        <v>1737</v>
      </c>
      <c r="E761" s="1251">
        <v>186367</v>
      </c>
      <c r="F761" s="1251" t="s">
        <v>1577</v>
      </c>
      <c r="G761" s="1252">
        <v>-18.539999999999999</v>
      </c>
      <c r="H761" s="1252">
        <v>-20.32</v>
      </c>
      <c r="I761" s="1252">
        <v>-53.399999999999999</v>
      </c>
      <c r="J761" s="1252">
        <v>-70.829999999999998</v>
      </c>
      <c r="K761" s="1252">
        <v>-87.290000000000006</v>
      </c>
      <c r="L761" s="1252">
        <v>-104.44</v>
      </c>
      <c r="M761" s="1252">
        <v>-121.59</v>
      </c>
      <c r="N761" s="1252">
        <v>-138.74000000000001</v>
      </c>
      <c r="O761" s="1252">
        <v>-155.88999999999999</v>
      </c>
      <c r="P761" s="1252">
        <v>-173.03999999999999</v>
      </c>
      <c r="Q761" s="1252">
        <v>-190.24000000000001</v>
      </c>
      <c r="R761" s="1252">
        <v>-207.44</v>
      </c>
      <c r="S761" s="1252">
        <v>-224.63999999999999</v>
      </c>
      <c r="T761" s="1252">
        <v>-224.63999999999999</v>
      </c>
      <c r="U761" s="1251" t="s">
        <v>1065</v>
      </c>
      <c r="V761" s="1251" t="s">
        <v>1537</v>
      </c>
      <c r="W761" s="1251" t="s">
        <v>322</v>
      </c>
      <c r="X761" s="1251" t="s">
        <v>1515</v>
      </c>
      <c r="Y761" s="1251">
        <v>186</v>
      </c>
    </row>
    <row r="762" spans="1:25" ht="12">
      <c r="A762" s="1251">
        <v>2019</v>
      </c>
      <c r="B762" s="1251">
        <v>25</v>
      </c>
      <c r="C762" s="1251">
        <v>710</v>
      </c>
      <c r="D762" s="1251" t="s">
        <v>1737</v>
      </c>
      <c r="E762" s="1251">
        <v>231006</v>
      </c>
      <c r="F762" s="1251" t="s">
        <v>1583</v>
      </c>
      <c r="G762" s="1252">
        <v>0</v>
      </c>
      <c r="H762" s="1252">
        <v>0</v>
      </c>
      <c r="I762" s="1252">
        <v>0</v>
      </c>
      <c r="J762" s="1252">
        <v>0</v>
      </c>
      <c r="K762" s="1252">
        <v>0</v>
      </c>
      <c r="L762" s="1252">
        <v>0</v>
      </c>
      <c r="M762" s="1252">
        <v>0</v>
      </c>
      <c r="N762" s="1252">
        <v>0</v>
      </c>
      <c r="O762" s="1252">
        <v>0</v>
      </c>
      <c r="P762" s="1252">
        <v>0</v>
      </c>
      <c r="Q762" s="1252">
        <v>0</v>
      </c>
      <c r="R762" s="1252">
        <v>0</v>
      </c>
      <c r="S762" s="1252">
        <v>0</v>
      </c>
      <c r="T762" s="1252">
        <v>0</v>
      </c>
      <c r="U762" s="1251" t="s">
        <v>1065</v>
      </c>
      <c r="V762" s="1251" t="s">
        <v>1537</v>
      </c>
      <c r="W762" s="1251" t="s">
        <v>366</v>
      </c>
      <c r="X762" s="1251" t="s">
        <v>1581</v>
      </c>
      <c r="Y762" s="1251">
        <v>231</v>
      </c>
    </row>
    <row r="763" spans="1:25" ht="12">
      <c r="A763" s="1251">
        <v>2019</v>
      </c>
      <c r="B763" s="1251">
        <v>25</v>
      </c>
      <c r="C763" s="1251">
        <v>710</v>
      </c>
      <c r="D763" s="1251" t="s">
        <v>1737</v>
      </c>
      <c r="E763" s="1251">
        <v>300000</v>
      </c>
      <c r="F763" s="1251" t="s">
        <v>1628</v>
      </c>
      <c r="G763" s="1252">
        <v>3556095.23</v>
      </c>
      <c r="H763" s="1252">
        <v>3633033.2200000002</v>
      </c>
      <c r="I763" s="1252">
        <v>3694692.3500000001</v>
      </c>
      <c r="J763" s="1252">
        <v>3714073.71</v>
      </c>
      <c r="K763" s="1252">
        <v>3719101.1800000002</v>
      </c>
      <c r="L763" s="1252">
        <v>3722213.1600000001</v>
      </c>
      <c r="M763" s="1252">
        <v>3722213.1600000001</v>
      </c>
      <c r="N763" s="1252">
        <v>3722213.1600000001</v>
      </c>
      <c r="O763" s="1252">
        <v>3722213.1600000001</v>
      </c>
      <c r="P763" s="1252">
        <v>3892345.4399999999</v>
      </c>
      <c r="Q763" s="1252">
        <v>3989304.54</v>
      </c>
      <c r="R763" s="1252">
        <v>3990354.6299999999</v>
      </c>
      <c r="S763" s="1252">
        <v>3991240.9100000001</v>
      </c>
      <c r="T763" s="1252">
        <v>3991240.9100000001</v>
      </c>
      <c r="U763" s="1251" t="s">
        <v>1065</v>
      </c>
      <c r="V763" s="1251" t="s">
        <v>564</v>
      </c>
      <c r="W763" s="1251" t="s">
        <v>290</v>
      </c>
      <c r="X763" s="1251" t="s">
        <v>1515</v>
      </c>
      <c r="Y763" s="1251">
        <v>300</v>
      </c>
    </row>
    <row r="764" spans="1:25" ht="12">
      <c r="A764" s="1251">
        <v>2019</v>
      </c>
      <c r="B764" s="1251">
        <v>25</v>
      </c>
      <c r="C764" s="1251">
        <v>720</v>
      </c>
      <c r="D764" s="1251" t="s">
        <v>1738</v>
      </c>
      <c r="E764" s="1251">
        <v>104000</v>
      </c>
      <c r="F764" s="1251" t="s">
        <v>1514</v>
      </c>
      <c r="G764" s="1252">
        <v>0</v>
      </c>
      <c r="H764" s="1252">
        <v>0</v>
      </c>
      <c r="I764" s="1252">
        <v>0</v>
      </c>
      <c r="J764" s="1252">
        <v>0</v>
      </c>
      <c r="K764" s="1252">
        <v>0</v>
      </c>
      <c r="L764" s="1252">
        <v>0</v>
      </c>
      <c r="M764" s="1252">
        <v>0</v>
      </c>
      <c r="N764" s="1252">
        <v>0</v>
      </c>
      <c r="O764" s="1252">
        <v>0</v>
      </c>
      <c r="P764" s="1252">
        <v>0</v>
      </c>
      <c r="Q764" s="1252">
        <v>0</v>
      </c>
      <c r="R764" s="1252">
        <v>0</v>
      </c>
      <c r="S764" s="1252">
        <v>0</v>
      </c>
      <c r="T764" s="1252">
        <v>0</v>
      </c>
      <c r="U764" s="1251" t="s">
        <v>1065</v>
      </c>
      <c r="V764" s="1251" t="s">
        <v>564</v>
      </c>
      <c r="W764" s="1251" t="s">
        <v>326</v>
      </c>
      <c r="X764" s="1251" t="s">
        <v>1515</v>
      </c>
      <c r="Y764" s="1251">
        <v>104</v>
      </c>
    </row>
    <row r="765" spans="1:25" ht="12">
      <c r="A765" s="1251">
        <v>2019</v>
      </c>
      <c r="B765" s="1251">
        <v>25</v>
      </c>
      <c r="C765" s="1251">
        <v>720</v>
      </c>
      <c r="D765" s="1251" t="s">
        <v>1738</v>
      </c>
      <c r="E765" s="1251">
        <v>105016</v>
      </c>
      <c r="F765" s="1251" t="s">
        <v>1517</v>
      </c>
      <c r="G765" s="1252">
        <v>18740</v>
      </c>
      <c r="H765" s="1252">
        <v>18740</v>
      </c>
      <c r="I765" s="1252">
        <v>18740</v>
      </c>
      <c r="J765" s="1252">
        <v>18740</v>
      </c>
      <c r="K765" s="1252">
        <v>18740</v>
      </c>
      <c r="L765" s="1252">
        <v>18740</v>
      </c>
      <c r="M765" s="1252">
        <v>18740</v>
      </c>
      <c r="N765" s="1252">
        <v>18740</v>
      </c>
      <c r="O765" s="1252">
        <v>18740</v>
      </c>
      <c r="P765" s="1252">
        <v>18740</v>
      </c>
      <c r="Q765" s="1252">
        <v>18740</v>
      </c>
      <c r="R765" s="1252">
        <v>18740</v>
      </c>
      <c r="S765" s="1252">
        <v>18740</v>
      </c>
      <c r="T765" s="1252">
        <v>18740</v>
      </c>
      <c r="U765" s="1251" t="s">
        <v>1065</v>
      </c>
      <c r="V765" s="1251" t="s">
        <v>564</v>
      </c>
      <c r="W765" s="1251" t="s">
        <v>296</v>
      </c>
      <c r="X765" s="1251" t="s">
        <v>1515</v>
      </c>
      <c r="Y765" s="1251">
        <v>105</v>
      </c>
    </row>
    <row r="766" spans="1:25" ht="12">
      <c r="A766" s="1251">
        <v>2019</v>
      </c>
      <c r="B766" s="1251">
        <v>25</v>
      </c>
      <c r="C766" s="1251">
        <v>720</v>
      </c>
      <c r="D766" s="1251" t="s">
        <v>1738</v>
      </c>
      <c r="E766" s="1251">
        <v>105020</v>
      </c>
      <c r="F766" s="1251" t="s">
        <v>1518</v>
      </c>
      <c r="G766" s="1252">
        <v>822.69000000000005</v>
      </c>
      <c r="H766" s="1252">
        <v>822.69000000000005</v>
      </c>
      <c r="I766" s="1252">
        <v>822.69000000000005</v>
      </c>
      <c r="J766" s="1252">
        <v>822.69000000000005</v>
      </c>
      <c r="K766" s="1252">
        <v>822.69000000000005</v>
      </c>
      <c r="L766" s="1252">
        <v>822.69000000000005</v>
      </c>
      <c r="M766" s="1252">
        <v>849.65999999999997</v>
      </c>
      <c r="N766" s="1252">
        <v>857.96000000000004</v>
      </c>
      <c r="O766" s="1252">
        <v>857.96000000000004</v>
      </c>
      <c r="P766" s="1252">
        <v>876.89999999999998</v>
      </c>
      <c r="Q766" s="1252">
        <v>889.75999999999999</v>
      </c>
      <c r="R766" s="1252">
        <v>901.28999999999996</v>
      </c>
      <c r="S766" s="1252">
        <v>920.80999999999995</v>
      </c>
      <c r="T766" s="1252">
        <v>920.80999999999995</v>
      </c>
      <c r="U766" s="1251" t="s">
        <v>1065</v>
      </c>
      <c r="V766" s="1251" t="s">
        <v>564</v>
      </c>
      <c r="W766" s="1251" t="s">
        <v>296</v>
      </c>
      <c r="X766" s="1251" t="s">
        <v>1515</v>
      </c>
      <c r="Y766" s="1251">
        <v>105</v>
      </c>
    </row>
    <row r="767" spans="1:25" ht="12">
      <c r="A767" s="1251">
        <v>2019</v>
      </c>
      <c r="B767" s="1251">
        <v>25</v>
      </c>
      <c r="C767" s="1251">
        <v>720</v>
      </c>
      <c r="D767" s="1251" t="s">
        <v>1738</v>
      </c>
      <c r="E767" s="1251">
        <v>105030</v>
      </c>
      <c r="F767" s="1251" t="s">
        <v>1520</v>
      </c>
      <c r="G767" s="1252">
        <v>18365.990000000002</v>
      </c>
      <c r="H767" s="1252">
        <v>18365.990000000002</v>
      </c>
      <c r="I767" s="1252">
        <v>18365.990000000002</v>
      </c>
      <c r="J767" s="1252">
        <v>18365.990000000002</v>
      </c>
      <c r="K767" s="1252">
        <v>18365.990000000002</v>
      </c>
      <c r="L767" s="1252">
        <v>47921.989999999998</v>
      </c>
      <c r="M767" s="1252">
        <v>33143.989999999998</v>
      </c>
      <c r="N767" s="1252">
        <v>33143.989999999998</v>
      </c>
      <c r="O767" s="1252">
        <v>33143.989999999998</v>
      </c>
      <c r="P767" s="1252">
        <v>33143.989999999998</v>
      </c>
      <c r="Q767" s="1252">
        <v>33143.989999999998</v>
      </c>
      <c r="R767" s="1252">
        <v>33143.989999999998</v>
      </c>
      <c r="S767" s="1252">
        <v>33143.989999999998</v>
      </c>
      <c r="T767" s="1252">
        <v>33143.989999999998</v>
      </c>
      <c r="U767" s="1251" t="s">
        <v>1065</v>
      </c>
      <c r="V767" s="1251" t="s">
        <v>564</v>
      </c>
      <c r="W767" s="1251" t="s">
        <v>296</v>
      </c>
      <c r="X767" s="1251" t="s">
        <v>1515</v>
      </c>
      <c r="Y767" s="1251">
        <v>105</v>
      </c>
    </row>
    <row r="768" spans="1:25" ht="12">
      <c r="A768" s="1251">
        <v>2019</v>
      </c>
      <c r="B768" s="1251">
        <v>25</v>
      </c>
      <c r="C768" s="1251">
        <v>720</v>
      </c>
      <c r="D768" s="1251" t="s">
        <v>1738</v>
      </c>
      <c r="E768" s="1251">
        <v>105060</v>
      </c>
      <c r="F768" s="1251" t="s">
        <v>1523</v>
      </c>
      <c r="G768" s="1252">
        <v>889.91999999999996</v>
      </c>
      <c r="H768" s="1252">
        <v>889.91999999999996</v>
      </c>
      <c r="I768" s="1252">
        <v>889.91999999999996</v>
      </c>
      <c r="J768" s="1252">
        <v>889.91999999999996</v>
      </c>
      <c r="K768" s="1252">
        <v>889.91999999999996</v>
      </c>
      <c r="L768" s="1252">
        <v>889.91999999999996</v>
      </c>
      <c r="M768" s="1252">
        <v>916.37</v>
      </c>
      <c r="N768" s="1252">
        <v>928.23000000000002</v>
      </c>
      <c r="O768" s="1252">
        <v>928.23000000000002</v>
      </c>
      <c r="P768" s="1252">
        <v>957.80999999999995</v>
      </c>
      <c r="Q768" s="1252">
        <v>970.98000000000002</v>
      </c>
      <c r="R768" s="1252">
        <v>982.05999999999995</v>
      </c>
      <c r="S768" s="1252">
        <v>1005.33</v>
      </c>
      <c r="T768" s="1252">
        <v>1005.33</v>
      </c>
      <c r="U768" s="1251" t="s">
        <v>1065</v>
      </c>
      <c r="V768" s="1251" t="s">
        <v>564</v>
      </c>
      <c r="W768" s="1251" t="s">
        <v>296</v>
      </c>
      <c r="X768" s="1251" t="s">
        <v>1515</v>
      </c>
      <c r="Y768" s="1251">
        <v>105</v>
      </c>
    </row>
    <row r="769" spans="1:25" ht="12">
      <c r="A769" s="1251">
        <v>2019</v>
      </c>
      <c r="B769" s="1251">
        <v>25</v>
      </c>
      <c r="C769" s="1251">
        <v>720</v>
      </c>
      <c r="D769" s="1251" t="s">
        <v>1738</v>
      </c>
      <c r="E769" s="1251">
        <v>105070</v>
      </c>
      <c r="F769" s="1251" t="s">
        <v>1524</v>
      </c>
      <c r="G769" s="1252">
        <v>861.94000000000005</v>
      </c>
      <c r="H769" s="1252">
        <v>861.94000000000005</v>
      </c>
      <c r="I769" s="1252">
        <v>861.94000000000005</v>
      </c>
      <c r="J769" s="1252">
        <v>861.94000000000005</v>
      </c>
      <c r="K769" s="1252">
        <v>861.94000000000005</v>
      </c>
      <c r="L769" s="1252">
        <v>861.94000000000005</v>
      </c>
      <c r="M769" s="1252">
        <v>886.97000000000003</v>
      </c>
      <c r="N769" s="1252">
        <v>894.66999999999996</v>
      </c>
      <c r="O769" s="1252">
        <v>894.66999999999996</v>
      </c>
      <c r="P769" s="1252">
        <v>912.24000000000001</v>
      </c>
      <c r="Q769" s="1252">
        <v>924.16999999999996</v>
      </c>
      <c r="R769" s="1252">
        <v>934.87</v>
      </c>
      <c r="S769" s="1252">
        <v>952.98000000000002</v>
      </c>
      <c r="T769" s="1252">
        <v>952.98000000000002</v>
      </c>
      <c r="U769" s="1251" t="s">
        <v>1065</v>
      </c>
      <c r="V769" s="1251" t="s">
        <v>564</v>
      </c>
      <c r="W769" s="1251" t="s">
        <v>296</v>
      </c>
      <c r="X769" s="1251" t="s">
        <v>1515</v>
      </c>
      <c r="Y769" s="1251">
        <v>105</v>
      </c>
    </row>
    <row r="770" spans="1:25" ht="12">
      <c r="A770" s="1251">
        <v>2019</v>
      </c>
      <c r="B770" s="1251">
        <v>25</v>
      </c>
      <c r="C770" s="1251">
        <v>720</v>
      </c>
      <c r="D770" s="1251" t="s">
        <v>1738</v>
      </c>
      <c r="E770" s="1251">
        <v>105080</v>
      </c>
      <c r="F770" s="1251" t="s">
        <v>1525</v>
      </c>
      <c r="G770" s="1252">
        <v>0</v>
      </c>
      <c r="H770" s="1252">
        <v>0</v>
      </c>
      <c r="I770" s="1252">
        <v>0</v>
      </c>
      <c r="J770" s="1252">
        <v>0</v>
      </c>
      <c r="K770" s="1252">
        <v>0</v>
      </c>
      <c r="L770" s="1252">
        <v>0</v>
      </c>
      <c r="M770" s="1252">
        <v>0</v>
      </c>
      <c r="N770" s="1252">
        <v>0</v>
      </c>
      <c r="O770" s="1252">
        <v>0</v>
      </c>
      <c r="P770" s="1252">
        <v>0</v>
      </c>
      <c r="Q770" s="1252">
        <v>0</v>
      </c>
      <c r="R770" s="1252">
        <v>0</v>
      </c>
      <c r="S770" s="1252">
        <v>0</v>
      </c>
      <c r="T770" s="1252">
        <v>0</v>
      </c>
      <c r="U770" s="1251" t="s">
        <v>1065</v>
      </c>
      <c r="V770" s="1251" t="s">
        <v>564</v>
      </c>
      <c r="W770" s="1251" t="s">
        <v>296</v>
      </c>
      <c r="X770" s="1251" t="s">
        <v>1515</v>
      </c>
      <c r="Y770" s="1251">
        <v>105</v>
      </c>
    </row>
    <row r="771" spans="1:25" ht="12">
      <c r="A771" s="1251">
        <v>2019</v>
      </c>
      <c r="B771" s="1251">
        <v>25</v>
      </c>
      <c r="C771" s="1251">
        <v>720</v>
      </c>
      <c r="D771" s="1251" t="s">
        <v>1738</v>
      </c>
      <c r="E771" s="1251">
        <v>105081</v>
      </c>
      <c r="F771" s="1251" t="s">
        <v>1526</v>
      </c>
      <c r="G771" s="1252">
        <v>334.42000000000002</v>
      </c>
      <c r="H771" s="1252">
        <v>334.42000000000002</v>
      </c>
      <c r="I771" s="1252">
        <v>334.42000000000002</v>
      </c>
      <c r="J771" s="1252">
        <v>334.42000000000002</v>
      </c>
      <c r="K771" s="1252">
        <v>334.42000000000002</v>
      </c>
      <c r="L771" s="1252">
        <v>363.10000000000002</v>
      </c>
      <c r="M771" s="1252">
        <v>406.38</v>
      </c>
      <c r="N771" s="1252">
        <v>435.69</v>
      </c>
      <c r="O771" s="1252">
        <v>465.20999999999998</v>
      </c>
      <c r="P771" s="1252">
        <v>494.98000000000002</v>
      </c>
      <c r="Q771" s="1252">
        <v>525.03999999999996</v>
      </c>
      <c r="R771" s="1252">
        <v>555.35000000000002</v>
      </c>
      <c r="S771" s="1252">
        <v>573.60000000000002</v>
      </c>
      <c r="T771" s="1252">
        <v>573.60000000000002</v>
      </c>
      <c r="U771" s="1251" t="s">
        <v>1065</v>
      </c>
      <c r="V771" s="1251" t="s">
        <v>564</v>
      </c>
      <c r="W771" s="1251" t="s">
        <v>296</v>
      </c>
      <c r="X771" s="1251" t="s">
        <v>1515</v>
      </c>
      <c r="Y771" s="1251">
        <v>105</v>
      </c>
    </row>
    <row r="772" spans="1:25" ht="12">
      <c r="A772" s="1251">
        <v>2019</v>
      </c>
      <c r="B772" s="1251">
        <v>25</v>
      </c>
      <c r="C772" s="1251">
        <v>720</v>
      </c>
      <c r="D772" s="1251" t="s">
        <v>1738</v>
      </c>
      <c r="E772" s="1251">
        <v>105085</v>
      </c>
      <c r="F772" s="1251" t="s">
        <v>1527</v>
      </c>
      <c r="G772" s="1252">
        <v>690.34000000000003</v>
      </c>
      <c r="H772" s="1252">
        <v>690.34000000000003</v>
      </c>
      <c r="I772" s="1252">
        <v>690.34000000000003</v>
      </c>
      <c r="J772" s="1252">
        <v>690.34000000000003</v>
      </c>
      <c r="K772" s="1252">
        <v>690.34000000000003</v>
      </c>
      <c r="L772" s="1252">
        <v>753.80999999999995</v>
      </c>
      <c r="M772" s="1252">
        <v>849.58000000000004</v>
      </c>
      <c r="N772" s="1252">
        <v>914.44000000000005</v>
      </c>
      <c r="O772" s="1252">
        <v>979.76999999999998</v>
      </c>
      <c r="P772" s="1252">
        <v>1045.6400000000001</v>
      </c>
      <c r="Q772" s="1252">
        <v>1112.1500000000001</v>
      </c>
      <c r="R772" s="1252">
        <v>1179.23</v>
      </c>
      <c r="S772" s="1252">
        <v>1241.3099999999999</v>
      </c>
      <c r="T772" s="1252">
        <v>1241.3099999999999</v>
      </c>
      <c r="U772" s="1251" t="s">
        <v>1065</v>
      </c>
      <c r="V772" s="1251" t="s">
        <v>564</v>
      </c>
      <c r="W772" s="1251" t="s">
        <v>296</v>
      </c>
      <c r="X772" s="1251" t="s">
        <v>1515</v>
      </c>
      <c r="Y772" s="1251">
        <v>105</v>
      </c>
    </row>
    <row r="773" spans="1:25" ht="12">
      <c r="A773" s="1251">
        <v>2019</v>
      </c>
      <c r="B773" s="1251">
        <v>25</v>
      </c>
      <c r="C773" s="1251">
        <v>720</v>
      </c>
      <c r="D773" s="1251" t="s">
        <v>1738</v>
      </c>
      <c r="E773" s="1251">
        <v>105090</v>
      </c>
      <c r="F773" s="1251" t="s">
        <v>1528</v>
      </c>
      <c r="G773" s="1252">
        <v>-40490.82</v>
      </c>
      <c r="H773" s="1252">
        <v>-40490.82</v>
      </c>
      <c r="I773" s="1252">
        <v>-40490.82</v>
      </c>
      <c r="J773" s="1252">
        <v>-40490.82</v>
      </c>
      <c r="K773" s="1252">
        <v>-40490.82</v>
      </c>
      <c r="L773" s="1252">
        <v>-40490.82</v>
      </c>
      <c r="M773" s="1252">
        <v>-40490.82</v>
      </c>
      <c r="N773" s="1252">
        <v>-40490.82</v>
      </c>
      <c r="O773" s="1252">
        <v>-40490.82</v>
      </c>
      <c r="P773" s="1252">
        <v>-40490.82</v>
      </c>
      <c r="Q773" s="1252">
        <v>-40490.82</v>
      </c>
      <c r="R773" s="1252">
        <v>-40490.82</v>
      </c>
      <c r="S773" s="1252">
        <v>-40490.82</v>
      </c>
      <c r="T773" s="1252">
        <v>-40490.82</v>
      </c>
      <c r="U773" s="1251" t="s">
        <v>1065</v>
      </c>
      <c r="V773" s="1251" t="s">
        <v>564</v>
      </c>
      <c r="W773" s="1251" t="s">
        <v>296</v>
      </c>
      <c r="X773" s="1251" t="s">
        <v>1515</v>
      </c>
      <c r="Y773" s="1251">
        <v>105</v>
      </c>
    </row>
    <row r="774" spans="1:25" ht="12">
      <c r="A774" s="1251">
        <v>2019</v>
      </c>
      <c r="B774" s="1251">
        <v>25</v>
      </c>
      <c r="C774" s="1251">
        <v>720</v>
      </c>
      <c r="D774" s="1251" t="s">
        <v>1738</v>
      </c>
      <c r="E774" s="1251">
        <v>106000</v>
      </c>
      <c r="F774" s="1251" t="s">
        <v>1529</v>
      </c>
      <c r="G774" s="1252">
        <v>0</v>
      </c>
      <c r="H774" s="1252">
        <v>0</v>
      </c>
      <c r="I774" s="1252">
        <v>0</v>
      </c>
      <c r="J774" s="1252">
        <v>0</v>
      </c>
      <c r="K774" s="1252">
        <v>0</v>
      </c>
      <c r="L774" s="1252">
        <v>0</v>
      </c>
      <c r="M774" s="1252">
        <v>0</v>
      </c>
      <c r="N774" s="1252">
        <v>0</v>
      </c>
      <c r="O774" s="1252">
        <v>0</v>
      </c>
      <c r="P774" s="1252">
        <v>0</v>
      </c>
      <c r="Q774" s="1252">
        <v>0</v>
      </c>
      <c r="R774" s="1252">
        <v>0</v>
      </c>
      <c r="S774" s="1252">
        <v>0</v>
      </c>
      <c r="T774" s="1252">
        <v>0</v>
      </c>
      <c r="U774" s="1251" t="s">
        <v>1065</v>
      </c>
      <c r="V774" s="1251" t="s">
        <v>564</v>
      </c>
      <c r="W774" s="1251" t="s">
        <v>290</v>
      </c>
      <c r="X774" s="1251" t="s">
        <v>1515</v>
      </c>
      <c r="Y774" s="1251">
        <v>106</v>
      </c>
    </row>
    <row r="775" spans="1:25" ht="12">
      <c r="A775" s="1251">
        <v>2019</v>
      </c>
      <c r="B775" s="1251">
        <v>25</v>
      </c>
      <c r="C775" s="1251">
        <v>720</v>
      </c>
      <c r="D775" s="1251" t="s">
        <v>1738</v>
      </c>
      <c r="E775" s="1251">
        <v>108000</v>
      </c>
      <c r="F775" s="1251" t="s">
        <v>1530</v>
      </c>
      <c r="G775" s="1252">
        <v>-156241.10000000001</v>
      </c>
      <c r="H775" s="1252">
        <v>-156862.06</v>
      </c>
      <c r="I775" s="1252">
        <v>-157483.01999999999</v>
      </c>
      <c r="J775" s="1252">
        <v>-158103.98000000001</v>
      </c>
      <c r="K775" s="1252">
        <v>-169847.16</v>
      </c>
      <c r="L775" s="1252">
        <v>-158165.28</v>
      </c>
      <c r="M775" s="1252">
        <v>-158730.01999999999</v>
      </c>
      <c r="N775" s="1252">
        <v>-159350.98000000001</v>
      </c>
      <c r="O775" s="1252">
        <v>-170793.34</v>
      </c>
      <c r="P775" s="1252">
        <v>-171518.48000000001</v>
      </c>
      <c r="Q775" s="1252">
        <v>-172243.62</v>
      </c>
      <c r="R775" s="1252">
        <v>-172968.76000000001</v>
      </c>
      <c r="S775" s="1252">
        <v>-173693.89999999999</v>
      </c>
      <c r="T775" s="1252">
        <v>-173693.89999999999</v>
      </c>
      <c r="U775" s="1251" t="s">
        <v>1065</v>
      </c>
      <c r="V775" s="1251" t="s">
        <v>564</v>
      </c>
      <c r="W775" s="1251" t="s">
        <v>292</v>
      </c>
      <c r="X775" s="1251" t="s">
        <v>1515</v>
      </c>
      <c r="Y775" s="1251">
        <v>108</v>
      </c>
    </row>
    <row r="776" spans="1:25" ht="12">
      <c r="A776" s="1251">
        <v>2019</v>
      </c>
      <c r="B776" s="1251">
        <v>25</v>
      </c>
      <c r="C776" s="1251">
        <v>720</v>
      </c>
      <c r="D776" s="1251" t="s">
        <v>1738</v>
      </c>
      <c r="E776" s="1251">
        <v>110310</v>
      </c>
      <c r="F776" s="1251" t="s">
        <v>1533</v>
      </c>
      <c r="G776" s="1252">
        <v>1124.4000000000001</v>
      </c>
      <c r="H776" s="1252">
        <v>1143.1400000000001</v>
      </c>
      <c r="I776" s="1252">
        <v>1161.8800000000001</v>
      </c>
      <c r="J776" s="1252">
        <v>1180.6199999999999</v>
      </c>
      <c r="K776" s="1252">
        <v>12302.84</v>
      </c>
      <c r="L776" s="1252">
        <v>0</v>
      </c>
      <c r="M776" s="1252">
        <v>0</v>
      </c>
      <c r="N776" s="1252">
        <v>0</v>
      </c>
      <c r="O776" s="1252">
        <v>0</v>
      </c>
      <c r="P776" s="1252">
        <v>0</v>
      </c>
      <c r="Q776" s="1252">
        <v>0</v>
      </c>
      <c r="R776" s="1252">
        <v>0</v>
      </c>
      <c r="S776" s="1252">
        <v>0</v>
      </c>
      <c r="T776" s="1252">
        <v>0</v>
      </c>
      <c r="U776" s="1251" t="s">
        <v>1065</v>
      </c>
      <c r="V776" s="1251" t="s">
        <v>564</v>
      </c>
      <c r="W776" s="1251" t="s">
        <v>292</v>
      </c>
      <c r="X776" s="1251" t="s">
        <v>1515</v>
      </c>
      <c r="Y776" s="1251">
        <v>110</v>
      </c>
    </row>
    <row r="777" spans="1:25" ht="12">
      <c r="A777" s="1251">
        <v>2019</v>
      </c>
      <c r="B777" s="1251">
        <v>25</v>
      </c>
      <c r="C777" s="1251">
        <v>720</v>
      </c>
      <c r="D777" s="1251" t="s">
        <v>1738</v>
      </c>
      <c r="E777" s="1251">
        <v>114000</v>
      </c>
      <c r="F777" s="1251" t="s">
        <v>1534</v>
      </c>
      <c r="G777" s="1252">
        <v>0</v>
      </c>
      <c r="H777" s="1252">
        <v>0</v>
      </c>
      <c r="I777" s="1252">
        <v>0</v>
      </c>
      <c r="J777" s="1252">
        <v>0</v>
      </c>
      <c r="K777" s="1252">
        <v>0</v>
      </c>
      <c r="L777" s="1252">
        <v>0</v>
      </c>
      <c r="M777" s="1252">
        <v>0</v>
      </c>
      <c r="N777" s="1252">
        <v>0</v>
      </c>
      <c r="O777" s="1252">
        <v>0</v>
      </c>
      <c r="P777" s="1252">
        <v>0</v>
      </c>
      <c r="Q777" s="1252">
        <v>0</v>
      </c>
      <c r="R777" s="1252">
        <v>0</v>
      </c>
      <c r="S777" s="1252">
        <v>0</v>
      </c>
      <c r="T777" s="1252">
        <v>0</v>
      </c>
      <c r="U777" s="1251" t="s">
        <v>1065</v>
      </c>
      <c r="V777" s="1251" t="s">
        <v>564</v>
      </c>
      <c r="W777" s="1251" t="s">
        <v>298</v>
      </c>
      <c r="X777" s="1251" t="s">
        <v>1515</v>
      </c>
      <c r="Y777" s="1251">
        <v>114</v>
      </c>
    </row>
    <row r="778" spans="1:25" ht="12">
      <c r="A778" s="1251">
        <v>2019</v>
      </c>
      <c r="B778" s="1251">
        <v>25</v>
      </c>
      <c r="C778" s="1251">
        <v>720</v>
      </c>
      <c r="D778" s="1251" t="s">
        <v>1738</v>
      </c>
      <c r="E778" s="1251">
        <v>116000</v>
      </c>
      <c r="F778" s="1251" t="s">
        <v>1536</v>
      </c>
      <c r="G778" s="1252">
        <v>25408.700000000001</v>
      </c>
      <c r="H778" s="1252">
        <v>25408.700000000001</v>
      </c>
      <c r="I778" s="1252">
        <v>25408.700000000001</v>
      </c>
      <c r="J778" s="1252">
        <v>25408.700000000001</v>
      </c>
      <c r="K778" s="1252">
        <v>25408.700000000001</v>
      </c>
      <c r="L778" s="1252">
        <v>25408.700000000001</v>
      </c>
      <c r="M778" s="1252">
        <v>25408.700000000001</v>
      </c>
      <c r="N778" s="1252">
        <v>25408.700000000001</v>
      </c>
      <c r="O778" s="1252">
        <v>25408.700000000001</v>
      </c>
      <c r="P778" s="1252">
        <v>25408.700000000001</v>
      </c>
      <c r="Q778" s="1252">
        <v>25408.700000000001</v>
      </c>
      <c r="R778" s="1252">
        <v>25408.700000000001</v>
      </c>
      <c r="S778" s="1252">
        <v>25408.700000000001</v>
      </c>
      <c r="T778" s="1252">
        <v>25408.700000000001</v>
      </c>
      <c r="U778" s="1251" t="s">
        <v>1065</v>
      </c>
      <c r="V778" s="1251" t="s">
        <v>1537</v>
      </c>
      <c r="W778" s="1251" t="s">
        <v>325</v>
      </c>
      <c r="X778" s="1251" t="s">
        <v>1515</v>
      </c>
      <c r="Y778" s="1251">
        <v>116</v>
      </c>
    </row>
    <row r="779" spans="1:25" ht="12">
      <c r="A779" s="1251">
        <v>2019</v>
      </c>
      <c r="B779" s="1251">
        <v>25</v>
      </c>
      <c r="C779" s="1251">
        <v>720</v>
      </c>
      <c r="D779" s="1251" t="s">
        <v>1738</v>
      </c>
      <c r="E779" s="1251">
        <v>131200</v>
      </c>
      <c r="F779" s="1251" t="s">
        <v>302</v>
      </c>
      <c r="G779" s="1252">
        <v>0</v>
      </c>
      <c r="H779" s="1252">
        <v>0</v>
      </c>
      <c r="I779" s="1252">
        <v>0</v>
      </c>
      <c r="J779" s="1252">
        <v>0</v>
      </c>
      <c r="K779" s="1252">
        <v>0</v>
      </c>
      <c r="L779" s="1252">
        <v>0</v>
      </c>
      <c r="M779" s="1252">
        <v>0</v>
      </c>
      <c r="N779" s="1252">
        <v>0</v>
      </c>
      <c r="O779" s="1252">
        <v>0</v>
      </c>
      <c r="P779" s="1252">
        <v>0</v>
      </c>
      <c r="Q779" s="1252">
        <v>0</v>
      </c>
      <c r="R779" s="1252">
        <v>0</v>
      </c>
      <c r="S779" s="1252">
        <v>0</v>
      </c>
      <c r="T779" s="1252">
        <v>0</v>
      </c>
      <c r="U779" s="1251" t="s">
        <v>1065</v>
      </c>
      <c r="V779" s="1251" t="s">
        <v>1537</v>
      </c>
      <c r="W779" s="1251" t="s">
        <v>302</v>
      </c>
      <c r="X779" s="1251" t="s">
        <v>1515</v>
      </c>
      <c r="Y779" s="1251">
        <v>131</v>
      </c>
    </row>
    <row r="780" spans="1:25" ht="12">
      <c r="A780" s="1251">
        <v>2019</v>
      </c>
      <c r="B780" s="1251">
        <v>25</v>
      </c>
      <c r="C780" s="1251">
        <v>720</v>
      </c>
      <c r="D780" s="1251" t="s">
        <v>1738</v>
      </c>
      <c r="E780" s="1251">
        <v>141000</v>
      </c>
      <c r="F780" s="1251" t="s">
        <v>1541</v>
      </c>
      <c r="G780" s="1252">
        <v>22473.25</v>
      </c>
      <c r="H780" s="1252">
        <v>24767.450000000001</v>
      </c>
      <c r="I780" s="1252">
        <v>29335.34</v>
      </c>
      <c r="J780" s="1252">
        <v>28195.77</v>
      </c>
      <c r="K780" s="1252">
        <v>22701.889999999999</v>
      </c>
      <c r="L780" s="1252">
        <v>20807.139999999999</v>
      </c>
      <c r="M780" s="1252">
        <v>26122.990000000002</v>
      </c>
      <c r="N780" s="1252">
        <v>21484.759999999998</v>
      </c>
      <c r="O780" s="1252">
        <v>26169.330000000002</v>
      </c>
      <c r="P780" s="1252">
        <v>21528.439999999999</v>
      </c>
      <c r="Q780" s="1252">
        <v>20568.77</v>
      </c>
      <c r="R780" s="1252">
        <v>20806.759999999998</v>
      </c>
      <c r="S780" s="1252">
        <v>19201.75</v>
      </c>
      <c r="T780" s="1252">
        <v>19201.75</v>
      </c>
      <c r="U780" s="1251" t="s">
        <v>1065</v>
      </c>
      <c r="V780" s="1251" t="s">
        <v>1537</v>
      </c>
      <c r="W780" s="1251" t="s">
        <v>308</v>
      </c>
      <c r="X780" s="1251" t="s">
        <v>1515</v>
      </c>
      <c r="Y780" s="1251">
        <v>141</v>
      </c>
    </row>
    <row r="781" spans="1:25" ht="12">
      <c r="A781" s="1251">
        <v>2019</v>
      </c>
      <c r="B781" s="1251">
        <v>25</v>
      </c>
      <c r="C781" s="1251">
        <v>720</v>
      </c>
      <c r="D781" s="1251" t="s">
        <v>1738</v>
      </c>
      <c r="E781" s="1251">
        <v>143000</v>
      </c>
      <c r="F781" s="1251" t="s">
        <v>1546</v>
      </c>
      <c r="G781" s="1252">
        <v>-392.63999999999999</v>
      </c>
      <c r="H781" s="1252">
        <v>-392.63999999999999</v>
      </c>
      <c r="I781" s="1252">
        <v>-392.63999999999999</v>
      </c>
      <c r="J781" s="1252">
        <v>-392.63999999999999</v>
      </c>
      <c r="K781" s="1252">
        <v>-392.63999999999999</v>
      </c>
      <c r="L781" s="1252">
        <v>-392.63999999999999</v>
      </c>
      <c r="M781" s="1252">
        <v>-392.63999999999999</v>
      </c>
      <c r="N781" s="1252">
        <v>-392.63999999999999</v>
      </c>
      <c r="O781" s="1252">
        <v>-392.63999999999999</v>
      </c>
      <c r="P781" s="1252">
        <v>-392.63999999999999</v>
      </c>
      <c r="Q781" s="1252">
        <v>-392.63999999999999</v>
      </c>
      <c r="R781" s="1252">
        <v>-392.63999999999999</v>
      </c>
      <c r="S781" s="1252">
        <v>-392.63999999999999</v>
      </c>
      <c r="T781" s="1252">
        <v>-392.63999999999999</v>
      </c>
      <c r="U781" s="1251" t="s">
        <v>1065</v>
      </c>
      <c r="V781" s="1251" t="s">
        <v>1537</v>
      </c>
      <c r="W781" s="1251" t="s">
        <v>308</v>
      </c>
      <c r="X781" s="1251" t="s">
        <v>1515</v>
      </c>
      <c r="Y781" s="1251">
        <v>143</v>
      </c>
    </row>
    <row r="782" spans="1:25" ht="12">
      <c r="A782" s="1251">
        <v>2019</v>
      </c>
      <c r="B782" s="1251">
        <v>25</v>
      </c>
      <c r="C782" s="1251">
        <v>720</v>
      </c>
      <c r="D782" s="1251" t="s">
        <v>1738</v>
      </c>
      <c r="E782" s="1251">
        <v>162000</v>
      </c>
      <c r="F782" s="1251" t="s">
        <v>1549</v>
      </c>
      <c r="G782" s="1252">
        <v>0</v>
      </c>
      <c r="H782" s="1252">
        <v>0</v>
      </c>
      <c r="I782" s="1252">
        <v>0</v>
      </c>
      <c r="J782" s="1252">
        <v>0</v>
      </c>
      <c r="K782" s="1252">
        <v>0</v>
      </c>
      <c r="L782" s="1252">
        <v>0</v>
      </c>
      <c r="M782" s="1252">
        <v>0</v>
      </c>
      <c r="N782" s="1252">
        <v>0</v>
      </c>
      <c r="O782" s="1252">
        <v>0</v>
      </c>
      <c r="P782" s="1252">
        <v>0</v>
      </c>
      <c r="Q782" s="1252">
        <v>0</v>
      </c>
      <c r="R782" s="1252">
        <v>0</v>
      </c>
      <c r="S782" s="1252">
        <v>0</v>
      </c>
      <c r="T782" s="1252">
        <v>0</v>
      </c>
      <c r="U782" s="1251" t="s">
        <v>1065</v>
      </c>
      <c r="V782" s="1251" t="s">
        <v>1537</v>
      </c>
      <c r="W782" s="1251" t="s">
        <v>314</v>
      </c>
      <c r="X782" s="1251" t="s">
        <v>1515</v>
      </c>
      <c r="Y782" s="1251">
        <v>162</v>
      </c>
    </row>
    <row r="783" spans="1:25" ht="12">
      <c r="A783" s="1251">
        <v>2019</v>
      </c>
      <c r="B783" s="1251">
        <v>25</v>
      </c>
      <c r="C783" s="1251">
        <v>720</v>
      </c>
      <c r="D783" s="1251" t="s">
        <v>1738</v>
      </c>
      <c r="E783" s="1251">
        <v>162010</v>
      </c>
      <c r="F783" s="1251" t="s">
        <v>1672</v>
      </c>
      <c r="G783" s="1252">
        <v>0</v>
      </c>
      <c r="H783" s="1252">
        <v>0</v>
      </c>
      <c r="I783" s="1252">
        <v>0</v>
      </c>
      <c r="J783" s="1252">
        <v>0</v>
      </c>
      <c r="K783" s="1252">
        <v>0</v>
      </c>
      <c r="L783" s="1252">
        <v>0</v>
      </c>
      <c r="M783" s="1252">
        <v>0</v>
      </c>
      <c r="N783" s="1252">
        <v>0</v>
      </c>
      <c r="O783" s="1252">
        <v>0</v>
      </c>
      <c r="P783" s="1252">
        <v>0</v>
      </c>
      <c r="Q783" s="1252">
        <v>0</v>
      </c>
      <c r="R783" s="1252">
        <v>0</v>
      </c>
      <c r="S783" s="1252">
        <v>0</v>
      </c>
      <c r="T783" s="1252">
        <v>0</v>
      </c>
      <c r="U783" s="1251" t="s">
        <v>1065</v>
      </c>
      <c r="V783" s="1251" t="s">
        <v>564</v>
      </c>
      <c r="W783" s="1251" t="s">
        <v>314</v>
      </c>
      <c r="X783" s="1251" t="s">
        <v>1515</v>
      </c>
      <c r="Y783" s="1251">
        <v>162</v>
      </c>
    </row>
    <row r="784" spans="1:25" ht="12">
      <c r="A784" s="1251">
        <v>2019</v>
      </c>
      <c r="B784" s="1251">
        <v>25</v>
      </c>
      <c r="C784" s="1251">
        <v>720</v>
      </c>
      <c r="D784" s="1251" t="s">
        <v>1738</v>
      </c>
      <c r="E784" s="1251">
        <v>162020</v>
      </c>
      <c r="F784" s="1251" t="s">
        <v>1673</v>
      </c>
      <c r="G784" s="1252">
        <v>0</v>
      </c>
      <c r="H784" s="1252">
        <v>0</v>
      </c>
      <c r="I784" s="1252">
        <v>0</v>
      </c>
      <c r="J784" s="1252">
        <v>0</v>
      </c>
      <c r="K784" s="1252">
        <v>0</v>
      </c>
      <c r="L784" s="1252">
        <v>0</v>
      </c>
      <c r="M784" s="1252">
        <v>0</v>
      </c>
      <c r="N784" s="1252">
        <v>0</v>
      </c>
      <c r="O784" s="1252">
        <v>0</v>
      </c>
      <c r="P784" s="1252">
        <v>0</v>
      </c>
      <c r="Q784" s="1252">
        <v>0</v>
      </c>
      <c r="R784" s="1252">
        <v>0</v>
      </c>
      <c r="S784" s="1252">
        <v>0</v>
      </c>
      <c r="T784" s="1252">
        <v>0</v>
      </c>
      <c r="U784" s="1251" t="s">
        <v>1065</v>
      </c>
      <c r="V784" s="1251" t="s">
        <v>564</v>
      </c>
      <c r="W784" s="1251" t="s">
        <v>314</v>
      </c>
      <c r="X784" s="1251" t="s">
        <v>1515</v>
      </c>
      <c r="Y784" s="1251">
        <v>162</v>
      </c>
    </row>
    <row r="785" spans="1:25" ht="12">
      <c r="A785" s="1251">
        <v>2019</v>
      </c>
      <c r="B785" s="1251">
        <v>25</v>
      </c>
      <c r="C785" s="1251">
        <v>720</v>
      </c>
      <c r="D785" s="1251" t="s">
        <v>1738</v>
      </c>
      <c r="E785" s="1251">
        <v>162030</v>
      </c>
      <c r="F785" s="1251" t="s">
        <v>1550</v>
      </c>
      <c r="G785" s="1252">
        <v>0</v>
      </c>
      <c r="H785" s="1252">
        <v>0</v>
      </c>
      <c r="I785" s="1252">
        <v>0</v>
      </c>
      <c r="J785" s="1252">
        <v>0</v>
      </c>
      <c r="K785" s="1252">
        <v>0</v>
      </c>
      <c r="L785" s="1252">
        <v>0</v>
      </c>
      <c r="M785" s="1252">
        <v>0</v>
      </c>
      <c r="N785" s="1252">
        <v>0</v>
      </c>
      <c r="O785" s="1252">
        <v>0</v>
      </c>
      <c r="P785" s="1252">
        <v>0</v>
      </c>
      <c r="Q785" s="1252">
        <v>0</v>
      </c>
      <c r="R785" s="1252">
        <v>0</v>
      </c>
      <c r="S785" s="1252">
        <v>0</v>
      </c>
      <c r="T785" s="1252">
        <v>0</v>
      </c>
      <c r="U785" s="1251" t="s">
        <v>1065</v>
      </c>
      <c r="V785" s="1251" t="s">
        <v>564</v>
      </c>
      <c r="W785" s="1251" t="s">
        <v>314</v>
      </c>
      <c r="X785" s="1251" t="s">
        <v>1515</v>
      </c>
      <c r="Y785" s="1251">
        <v>162</v>
      </c>
    </row>
    <row r="786" spans="1:25" ht="12">
      <c r="A786" s="1251">
        <v>2019</v>
      </c>
      <c r="B786" s="1251">
        <v>25</v>
      </c>
      <c r="C786" s="1251">
        <v>720</v>
      </c>
      <c r="D786" s="1251" t="s">
        <v>1738</v>
      </c>
      <c r="E786" s="1251">
        <v>162080</v>
      </c>
      <c r="F786" s="1251" t="s">
        <v>1553</v>
      </c>
      <c r="G786" s="1252">
        <v>0</v>
      </c>
      <c r="H786" s="1252">
        <v>26115</v>
      </c>
      <c r="I786" s="1252">
        <v>13057.5</v>
      </c>
      <c r="J786" s="1252">
        <v>0</v>
      </c>
      <c r="K786" s="1252">
        <v>24089</v>
      </c>
      <c r="L786" s="1252">
        <v>11031.5</v>
      </c>
      <c r="M786" s="1252">
        <v>-2026</v>
      </c>
      <c r="N786" s="1252">
        <v>22063</v>
      </c>
      <c r="O786" s="1252">
        <v>9005.5</v>
      </c>
      <c r="P786" s="1252">
        <v>0</v>
      </c>
      <c r="Q786" s="1252">
        <v>24764.330000000002</v>
      </c>
      <c r="R786" s="1252">
        <v>12382.16</v>
      </c>
      <c r="S786" s="1252">
        <v>0</v>
      </c>
      <c r="T786" s="1252">
        <v>0</v>
      </c>
      <c r="U786" s="1251" t="s">
        <v>1065</v>
      </c>
      <c r="V786" s="1251" t="s">
        <v>564</v>
      </c>
      <c r="W786" s="1251" t="s">
        <v>314</v>
      </c>
      <c r="X786" s="1251" t="s">
        <v>1515</v>
      </c>
      <c r="Y786" s="1251">
        <v>162</v>
      </c>
    </row>
    <row r="787" spans="1:25" ht="12">
      <c r="A787" s="1251">
        <v>2019</v>
      </c>
      <c r="B787" s="1251">
        <v>25</v>
      </c>
      <c r="C787" s="1251">
        <v>720</v>
      </c>
      <c r="D787" s="1251" t="s">
        <v>1738</v>
      </c>
      <c r="E787" s="1251">
        <v>173000</v>
      </c>
      <c r="F787" s="1251" t="s">
        <v>1557</v>
      </c>
      <c r="G787" s="1252">
        <v>6548.3599999999997</v>
      </c>
      <c r="H787" s="1252">
        <v>7062.8199999999997</v>
      </c>
      <c r="I787" s="1252">
        <v>5346.3500000000004</v>
      </c>
      <c r="J787" s="1252">
        <v>6909.1300000000001</v>
      </c>
      <c r="K787" s="1252">
        <v>6188.6099999999997</v>
      </c>
      <c r="L787" s="1252">
        <v>5861.8000000000002</v>
      </c>
      <c r="M787" s="1252">
        <v>5270.4200000000001</v>
      </c>
      <c r="N787" s="1252">
        <v>4722.2600000000002</v>
      </c>
      <c r="O787" s="1252">
        <v>5347.1599999999999</v>
      </c>
      <c r="P787" s="1252">
        <v>5163.1700000000001</v>
      </c>
      <c r="Q787" s="1252">
        <v>5054.3500000000004</v>
      </c>
      <c r="R787" s="1252">
        <v>5037.8999999999996</v>
      </c>
      <c r="S787" s="1252">
        <v>6105.1599999999999</v>
      </c>
      <c r="T787" s="1252">
        <v>6105.1599999999999</v>
      </c>
      <c r="U787" s="1251" t="s">
        <v>1065</v>
      </c>
      <c r="V787" s="1251" t="s">
        <v>1537</v>
      </c>
      <c r="W787" s="1251" t="s">
        <v>310</v>
      </c>
      <c r="X787" s="1251" t="s">
        <v>1515</v>
      </c>
      <c r="Y787" s="1251">
        <v>173</v>
      </c>
    </row>
    <row r="788" spans="1:25" ht="12">
      <c r="A788" s="1251">
        <v>2019</v>
      </c>
      <c r="B788" s="1251">
        <v>25</v>
      </c>
      <c r="C788" s="1251">
        <v>720</v>
      </c>
      <c r="D788" s="1251" t="s">
        <v>1738</v>
      </c>
      <c r="E788" s="1251">
        <v>184020</v>
      </c>
      <c r="F788" s="1251" t="s">
        <v>1563</v>
      </c>
      <c r="G788" s="1252">
        <v>177.81999999999999</v>
      </c>
      <c r="H788" s="1252">
        <v>177.81999999999999</v>
      </c>
      <c r="I788" s="1252">
        <v>177.81999999999999</v>
      </c>
      <c r="J788" s="1252">
        <v>177.81999999999999</v>
      </c>
      <c r="K788" s="1252">
        <v>177.81999999999999</v>
      </c>
      <c r="L788" s="1252">
        <v>177.81999999999999</v>
      </c>
      <c r="M788" s="1252">
        <v>177.81999999999999</v>
      </c>
      <c r="N788" s="1252">
        <v>177.81999999999999</v>
      </c>
      <c r="O788" s="1252">
        <v>177.81999999999999</v>
      </c>
      <c r="P788" s="1252">
        <v>177.81999999999999</v>
      </c>
      <c r="Q788" s="1252">
        <v>177.81999999999999</v>
      </c>
      <c r="R788" s="1252">
        <v>177.81999999999999</v>
      </c>
      <c r="S788" s="1252">
        <v>177.81999999999999</v>
      </c>
      <c r="T788" s="1252">
        <v>177.81999999999999</v>
      </c>
      <c r="U788" s="1251" t="s">
        <v>1065</v>
      </c>
      <c r="V788" s="1251" t="s">
        <v>1537</v>
      </c>
      <c r="W788" s="1251" t="s">
        <v>316</v>
      </c>
      <c r="X788" s="1251" t="s">
        <v>1515</v>
      </c>
      <c r="Y788" s="1251">
        <v>184</v>
      </c>
    </row>
    <row r="789" spans="1:25" ht="12">
      <c r="A789" s="1251">
        <v>2019</v>
      </c>
      <c r="B789" s="1251">
        <v>25</v>
      </c>
      <c r="C789" s="1251">
        <v>720</v>
      </c>
      <c r="D789" s="1251" t="s">
        <v>1738</v>
      </c>
      <c r="E789" s="1251">
        <v>184099</v>
      </c>
      <c r="F789" s="1251" t="s">
        <v>1567</v>
      </c>
      <c r="G789" s="1252">
        <v>-177.81999999999999</v>
      </c>
      <c r="H789" s="1252">
        <v>-177.81999999999999</v>
      </c>
      <c r="I789" s="1252">
        <v>-177.81999999999999</v>
      </c>
      <c r="J789" s="1252">
        <v>-177.81999999999999</v>
      </c>
      <c r="K789" s="1252">
        <v>-177.81999999999999</v>
      </c>
      <c r="L789" s="1252">
        <v>-177.81999999999999</v>
      </c>
      <c r="M789" s="1252">
        <v>-177.81999999999999</v>
      </c>
      <c r="N789" s="1252">
        <v>-177.81999999999999</v>
      </c>
      <c r="O789" s="1252">
        <v>-177.81999999999999</v>
      </c>
      <c r="P789" s="1252">
        <v>-177.81999999999999</v>
      </c>
      <c r="Q789" s="1252">
        <v>-177.81999999999999</v>
      </c>
      <c r="R789" s="1252">
        <v>-177.81999999999999</v>
      </c>
      <c r="S789" s="1252">
        <v>-177.81999999999999</v>
      </c>
      <c r="T789" s="1252">
        <v>-177.81999999999999</v>
      </c>
      <c r="U789" s="1251" t="s">
        <v>1065</v>
      </c>
      <c r="V789" s="1251" t="s">
        <v>1537</v>
      </c>
      <c r="W789" s="1251" t="s">
        <v>316</v>
      </c>
      <c r="X789" s="1251" t="s">
        <v>1515</v>
      </c>
      <c r="Y789" s="1251">
        <v>184</v>
      </c>
    </row>
    <row r="790" spans="1:25" ht="12">
      <c r="A790" s="1251">
        <v>2019</v>
      </c>
      <c r="B790" s="1251">
        <v>25</v>
      </c>
      <c r="C790" s="1251">
        <v>720</v>
      </c>
      <c r="D790" s="1251" t="s">
        <v>1738</v>
      </c>
      <c r="E790" s="1251">
        <v>186101</v>
      </c>
      <c r="F790" s="1251" t="s">
        <v>1719</v>
      </c>
      <c r="G790" s="1252">
        <v>0</v>
      </c>
      <c r="H790" s="1252">
        <v>0</v>
      </c>
      <c r="I790" s="1252">
        <v>0</v>
      </c>
      <c r="J790" s="1252">
        <v>0</v>
      </c>
      <c r="K790" s="1252">
        <v>0</v>
      </c>
      <c r="L790" s="1252">
        <v>0</v>
      </c>
      <c r="M790" s="1252">
        <v>0</v>
      </c>
      <c r="N790" s="1252">
        <v>0</v>
      </c>
      <c r="O790" s="1252">
        <v>0</v>
      </c>
      <c r="P790" s="1252">
        <v>0</v>
      </c>
      <c r="Q790" s="1252">
        <v>0</v>
      </c>
      <c r="R790" s="1252">
        <v>0</v>
      </c>
      <c r="S790" s="1252">
        <v>0</v>
      </c>
      <c r="T790" s="1252">
        <v>0</v>
      </c>
      <c r="U790" s="1251" t="s">
        <v>1065</v>
      </c>
      <c r="V790" s="1251" t="s">
        <v>1537</v>
      </c>
      <c r="W790" s="1251" t="s">
        <v>322</v>
      </c>
      <c r="X790" s="1251" t="s">
        <v>1515</v>
      </c>
      <c r="Y790" s="1251">
        <v>186</v>
      </c>
    </row>
    <row r="791" spans="1:25" ht="12">
      <c r="A791" s="1251">
        <v>2019</v>
      </c>
      <c r="B791" s="1251">
        <v>25</v>
      </c>
      <c r="C791" s="1251">
        <v>720</v>
      </c>
      <c r="D791" s="1251" t="s">
        <v>1738</v>
      </c>
      <c r="E791" s="1251">
        <v>186107</v>
      </c>
      <c r="F791" s="1251" t="s">
        <v>1739</v>
      </c>
      <c r="G791" s="1252">
        <v>3200</v>
      </c>
      <c r="H791" s="1252">
        <v>2933.3299999999999</v>
      </c>
      <c r="I791" s="1252">
        <v>2666.6599999999999</v>
      </c>
      <c r="J791" s="1252">
        <v>2399.9899999999998</v>
      </c>
      <c r="K791" s="1252">
        <v>2133.3200000000002</v>
      </c>
      <c r="L791" s="1252">
        <v>1866.6500000000001</v>
      </c>
      <c r="M791" s="1252">
        <v>1599.98</v>
      </c>
      <c r="N791" s="1252">
        <v>1333.3099999999999</v>
      </c>
      <c r="O791" s="1252">
        <v>1066.6400000000001</v>
      </c>
      <c r="P791" s="1252">
        <v>799.97000000000003</v>
      </c>
      <c r="Q791" s="1252">
        <v>533.33000000000004</v>
      </c>
      <c r="R791" s="1252">
        <v>266.69</v>
      </c>
      <c r="S791" s="1252">
        <v>0</v>
      </c>
      <c r="T791" s="1252">
        <v>0</v>
      </c>
      <c r="U791" s="1251" t="s">
        <v>1065</v>
      </c>
      <c r="V791" s="1251" t="s">
        <v>1537</v>
      </c>
      <c r="W791" s="1251" t="s">
        <v>322</v>
      </c>
      <c r="X791" s="1251" t="s">
        <v>1515</v>
      </c>
      <c r="Y791" s="1251">
        <v>186</v>
      </c>
    </row>
    <row r="792" spans="1:25" ht="12">
      <c r="A792" s="1251">
        <v>2019</v>
      </c>
      <c r="B792" s="1251">
        <v>25</v>
      </c>
      <c r="C792" s="1251">
        <v>720</v>
      </c>
      <c r="D792" s="1251" t="s">
        <v>1738</v>
      </c>
      <c r="E792" s="1251">
        <v>186355</v>
      </c>
      <c r="F792" s="1251" t="s">
        <v>1575</v>
      </c>
      <c r="G792" s="1252">
        <v>0</v>
      </c>
      <c r="H792" s="1252">
        <v>0</v>
      </c>
      <c r="I792" s="1252">
        <v>0</v>
      </c>
      <c r="J792" s="1252">
        <v>0</v>
      </c>
      <c r="K792" s="1252">
        <v>0</v>
      </c>
      <c r="L792" s="1252">
        <v>34.18</v>
      </c>
      <c r="M792" s="1252">
        <v>85.75</v>
      </c>
      <c r="N792" s="1252">
        <v>120.67</v>
      </c>
      <c r="O792" s="1252">
        <v>155.84999999999999</v>
      </c>
      <c r="P792" s="1252">
        <v>191.31999999999999</v>
      </c>
      <c r="Q792" s="1252">
        <v>227.13</v>
      </c>
      <c r="R792" s="1252">
        <v>263.25</v>
      </c>
      <c r="S792" s="1252">
        <v>279.75</v>
      </c>
      <c r="T792" s="1252">
        <v>279.75</v>
      </c>
      <c r="U792" s="1251" t="s">
        <v>1065</v>
      </c>
      <c r="V792" s="1251" t="s">
        <v>1537</v>
      </c>
      <c r="W792" s="1251" t="s">
        <v>322</v>
      </c>
      <c r="X792" s="1251" t="s">
        <v>1515</v>
      </c>
      <c r="Y792" s="1251">
        <v>186</v>
      </c>
    </row>
    <row r="793" spans="1:25" ht="12">
      <c r="A793" s="1251">
        <v>2019</v>
      </c>
      <c r="B793" s="1251">
        <v>25</v>
      </c>
      <c r="C793" s="1251">
        <v>720</v>
      </c>
      <c r="D793" s="1251" t="s">
        <v>1738</v>
      </c>
      <c r="E793" s="1251">
        <v>186366</v>
      </c>
      <c r="F793" s="1251" t="s">
        <v>1576</v>
      </c>
      <c r="G793" s="1252">
        <v>371.75</v>
      </c>
      <c r="H793" s="1252">
        <v>371.75</v>
      </c>
      <c r="I793" s="1252">
        <v>371.75</v>
      </c>
      <c r="J793" s="1252">
        <v>371.75</v>
      </c>
      <c r="K793" s="1252">
        <v>371.75</v>
      </c>
      <c r="L793" s="1252">
        <v>371.75</v>
      </c>
      <c r="M793" s="1252">
        <v>371.75</v>
      </c>
      <c r="N793" s="1252">
        <v>371.75</v>
      </c>
      <c r="O793" s="1252">
        <v>371.75</v>
      </c>
      <c r="P793" s="1252">
        <v>371.75</v>
      </c>
      <c r="Q793" s="1252">
        <v>371.75</v>
      </c>
      <c r="R793" s="1252">
        <v>371.75</v>
      </c>
      <c r="S793" s="1252">
        <v>371.75</v>
      </c>
      <c r="T793" s="1252">
        <v>371.75</v>
      </c>
      <c r="U793" s="1251" t="s">
        <v>1065</v>
      </c>
      <c r="V793" s="1251" t="s">
        <v>1537</v>
      </c>
      <c r="W793" s="1251" t="s">
        <v>322</v>
      </c>
      <c r="X793" s="1251" t="s">
        <v>1515</v>
      </c>
      <c r="Y793" s="1251">
        <v>186</v>
      </c>
    </row>
    <row r="794" spans="1:25" ht="12">
      <c r="A794" s="1251">
        <v>2019</v>
      </c>
      <c r="B794" s="1251">
        <v>25</v>
      </c>
      <c r="C794" s="1251">
        <v>720</v>
      </c>
      <c r="D794" s="1251" t="s">
        <v>1738</v>
      </c>
      <c r="E794" s="1251">
        <v>186367</v>
      </c>
      <c r="F794" s="1251" t="s">
        <v>1577</v>
      </c>
      <c r="G794" s="1252">
        <v>-41.439999999999998</v>
      </c>
      <c r="H794" s="1252">
        <v>-42.380000000000003</v>
      </c>
      <c r="I794" s="1252">
        <v>-43.32</v>
      </c>
      <c r="J794" s="1252">
        <v>-44.259999999999998</v>
      </c>
      <c r="K794" s="1252">
        <v>-45.149999999999999</v>
      </c>
      <c r="L794" s="1252">
        <v>-46.079999999999998</v>
      </c>
      <c r="M794" s="1252">
        <v>-47.009999999999998</v>
      </c>
      <c r="N794" s="1252">
        <v>-47.939999999999998</v>
      </c>
      <c r="O794" s="1252">
        <v>-48.869999999999997</v>
      </c>
      <c r="P794" s="1252">
        <v>-49.799999999999997</v>
      </c>
      <c r="Q794" s="1252">
        <v>-50.729999999999997</v>
      </c>
      <c r="R794" s="1252">
        <v>-51.659999999999997</v>
      </c>
      <c r="S794" s="1252">
        <v>-52.590000000000003</v>
      </c>
      <c r="T794" s="1252">
        <v>-52.590000000000003</v>
      </c>
      <c r="U794" s="1251" t="s">
        <v>1065</v>
      </c>
      <c r="V794" s="1251" t="s">
        <v>1537</v>
      </c>
      <c r="W794" s="1251" t="s">
        <v>322</v>
      </c>
      <c r="X794" s="1251" t="s">
        <v>1515</v>
      </c>
      <c r="Y794" s="1251">
        <v>186</v>
      </c>
    </row>
    <row r="795" spans="1:25" ht="12">
      <c r="A795" s="1251">
        <v>2019</v>
      </c>
      <c r="B795" s="1251">
        <v>25</v>
      </c>
      <c r="C795" s="1251">
        <v>720</v>
      </c>
      <c r="D795" s="1251" t="s">
        <v>1738</v>
      </c>
      <c r="E795" s="1251">
        <v>186900</v>
      </c>
      <c r="F795" s="1251" t="s">
        <v>1740</v>
      </c>
      <c r="G795" s="1252">
        <v>0</v>
      </c>
      <c r="H795" s="1252">
        <v>660.33000000000004</v>
      </c>
      <c r="I795" s="1252">
        <v>0</v>
      </c>
      <c r="J795" s="1252">
        <v>660.33000000000004</v>
      </c>
      <c r="K795" s="1252">
        <v>2641.3200000000002</v>
      </c>
      <c r="L795" s="1252">
        <v>3301.6500000000001</v>
      </c>
      <c r="M795" s="1252">
        <v>3961.98</v>
      </c>
      <c r="N795" s="1252">
        <v>4622.3100000000004</v>
      </c>
      <c r="O795" s="1252">
        <v>5282.6400000000003</v>
      </c>
      <c r="P795" s="1252">
        <v>5942.9700000000003</v>
      </c>
      <c r="Q795" s="1252">
        <v>6603.3000000000002</v>
      </c>
      <c r="R795" s="1252">
        <v>7263.6300000000001</v>
      </c>
      <c r="S795" s="1252">
        <v>7923.96</v>
      </c>
      <c r="T795" s="1252">
        <v>7923.96</v>
      </c>
      <c r="U795" s="1251" t="s">
        <v>1065</v>
      </c>
      <c r="V795" s="1251" t="s">
        <v>1537</v>
      </c>
      <c r="W795" s="1251" t="s">
        <v>322</v>
      </c>
      <c r="X795" s="1251" t="s">
        <v>1515</v>
      </c>
      <c r="Y795" s="1251">
        <v>186</v>
      </c>
    </row>
    <row r="796" spans="1:25" ht="12">
      <c r="A796" s="1251">
        <v>2019</v>
      </c>
      <c r="B796" s="1251">
        <v>25</v>
      </c>
      <c r="C796" s="1251">
        <v>720</v>
      </c>
      <c r="D796" s="1251" t="s">
        <v>1738</v>
      </c>
      <c r="E796" s="1251">
        <v>211000</v>
      </c>
      <c r="F796" s="1251" t="s">
        <v>1674</v>
      </c>
      <c r="G796" s="1252">
        <v>0</v>
      </c>
      <c r="H796" s="1252">
        <v>0</v>
      </c>
      <c r="I796" s="1252">
        <v>0</v>
      </c>
      <c r="J796" s="1252">
        <v>0</v>
      </c>
      <c r="K796" s="1252">
        <v>0</v>
      </c>
      <c r="L796" s="1252">
        <v>0</v>
      </c>
      <c r="M796" s="1252">
        <v>0</v>
      </c>
      <c r="N796" s="1252">
        <v>0</v>
      </c>
      <c r="O796" s="1252">
        <v>0</v>
      </c>
      <c r="P796" s="1252">
        <v>0</v>
      </c>
      <c r="Q796" s="1252">
        <v>0</v>
      </c>
      <c r="R796" s="1252">
        <v>0</v>
      </c>
      <c r="S796" s="1252">
        <v>0</v>
      </c>
      <c r="T796" s="1252">
        <v>0</v>
      </c>
      <c r="U796" s="1251" t="s">
        <v>1065</v>
      </c>
      <c r="V796" s="1251" t="s">
        <v>1537</v>
      </c>
      <c r="W796" s="1251" t="s">
        <v>349</v>
      </c>
      <c r="X796" s="1251" t="s">
        <v>1675</v>
      </c>
      <c r="Y796" s="1251">
        <v>211</v>
      </c>
    </row>
    <row r="797" spans="1:25" ht="12">
      <c r="A797" s="1251">
        <v>2019</v>
      </c>
      <c r="B797" s="1251">
        <v>25</v>
      </c>
      <c r="C797" s="1251">
        <v>720</v>
      </c>
      <c r="D797" s="1251" t="s">
        <v>1738</v>
      </c>
      <c r="E797" s="1251">
        <v>215000</v>
      </c>
      <c r="F797" s="1251" t="s">
        <v>1676</v>
      </c>
      <c r="G797" s="1252">
        <v>107763.82000000001</v>
      </c>
      <c r="H797" s="1252">
        <v>107763.82000000001</v>
      </c>
      <c r="I797" s="1252">
        <v>107763.82000000001</v>
      </c>
      <c r="J797" s="1252">
        <v>107763.82000000001</v>
      </c>
      <c r="K797" s="1252">
        <v>107763.82000000001</v>
      </c>
      <c r="L797" s="1252">
        <v>107763.82000000001</v>
      </c>
      <c r="M797" s="1252">
        <v>107763.82000000001</v>
      </c>
      <c r="N797" s="1252">
        <v>107763.82000000001</v>
      </c>
      <c r="O797" s="1252">
        <v>107763.82000000001</v>
      </c>
      <c r="P797" s="1252">
        <v>107763.82000000001</v>
      </c>
      <c r="Q797" s="1252">
        <v>107763.82000000001</v>
      </c>
      <c r="R797" s="1252">
        <v>107763.82000000001</v>
      </c>
      <c r="S797" s="1252">
        <v>107763.82000000001</v>
      </c>
      <c r="T797" s="1252">
        <v>107763.82000000001</v>
      </c>
      <c r="U797" s="1251" t="s">
        <v>1065</v>
      </c>
      <c r="V797" s="1251" t="s">
        <v>1537</v>
      </c>
      <c r="W797" s="1251" t="s">
        <v>352</v>
      </c>
      <c r="X797" s="1251" t="s">
        <v>1675</v>
      </c>
      <c r="Y797" s="1251">
        <v>215</v>
      </c>
    </row>
    <row r="798" spans="1:25" ht="12">
      <c r="A798" s="1251">
        <v>2019</v>
      </c>
      <c r="B798" s="1251">
        <v>25</v>
      </c>
      <c r="C798" s="1251">
        <v>720</v>
      </c>
      <c r="D798" s="1251" t="s">
        <v>1738</v>
      </c>
      <c r="E798" s="1251">
        <v>215100</v>
      </c>
      <c r="F798" s="1251" t="s">
        <v>1734</v>
      </c>
      <c r="G798" s="1252">
        <v>0</v>
      </c>
      <c r="H798" s="1252">
        <v>-4030.3600000000001</v>
      </c>
      <c r="I798" s="1252">
        <v>-3489.1799999999998</v>
      </c>
      <c r="J798" s="1252">
        <v>-4086.4000000000001</v>
      </c>
      <c r="K798" s="1252">
        <v>-3338.7199999999998</v>
      </c>
      <c r="L798" s="1252">
        <v>-2529.8400000000001</v>
      </c>
      <c r="M798" s="1252">
        <v>-382.33999999999997</v>
      </c>
      <c r="N798" s="1252">
        <v>-336.11000000000001</v>
      </c>
      <c r="O798" s="1252">
        <v>2044.8199999999999</v>
      </c>
      <c r="P798" s="1252">
        <v>-2958.3499999999999</v>
      </c>
      <c r="Q798" s="1252">
        <v>-3304.1700000000001</v>
      </c>
      <c r="R798" s="1252">
        <v>-3193.04</v>
      </c>
      <c r="S798" s="1252">
        <v>-2790.21</v>
      </c>
      <c r="T798" s="1252">
        <v>-2790.21</v>
      </c>
      <c r="U798" s="1251" t="s">
        <v>1065</v>
      </c>
      <c r="V798" s="1251" t="s">
        <v>1537</v>
      </c>
      <c r="W798" s="1251" t="s">
        <v>352</v>
      </c>
      <c r="X798" s="1251" t="s">
        <v>1675</v>
      </c>
      <c r="Y798" s="1251">
        <v>215</v>
      </c>
    </row>
    <row r="799" spans="1:25" ht="12">
      <c r="A799" s="1251">
        <v>2019</v>
      </c>
      <c r="B799" s="1251">
        <v>25</v>
      </c>
      <c r="C799" s="1251">
        <v>720</v>
      </c>
      <c r="D799" s="1251" t="s">
        <v>1738</v>
      </c>
      <c r="E799" s="1251">
        <v>215101</v>
      </c>
      <c r="F799" s="1251" t="s">
        <v>1677</v>
      </c>
      <c r="G799" s="1252">
        <v>12347.620000000001</v>
      </c>
      <c r="H799" s="1252">
        <v>12347.620000000001</v>
      </c>
      <c r="I799" s="1252">
        <v>12347.620000000001</v>
      </c>
      <c r="J799" s="1252">
        <v>12347.620000000001</v>
      </c>
      <c r="K799" s="1252">
        <v>12347.620000000001</v>
      </c>
      <c r="L799" s="1252">
        <v>12347.620000000001</v>
      </c>
      <c r="M799" s="1252">
        <v>12347.620000000001</v>
      </c>
      <c r="N799" s="1252">
        <v>12347.620000000001</v>
      </c>
      <c r="O799" s="1252">
        <v>12347.620000000001</v>
      </c>
      <c r="P799" s="1252">
        <v>12347.620000000001</v>
      </c>
      <c r="Q799" s="1252">
        <v>12347.620000000001</v>
      </c>
      <c r="R799" s="1252">
        <v>12347.620000000001</v>
      </c>
      <c r="S799" s="1252">
        <v>12347.620000000001</v>
      </c>
      <c r="T799" s="1252">
        <v>12347.620000000001</v>
      </c>
      <c r="U799" s="1251" t="s">
        <v>1065</v>
      </c>
      <c r="V799" s="1251" t="s">
        <v>1537</v>
      </c>
      <c r="W799" s="1251" t="s">
        <v>352</v>
      </c>
      <c r="X799" s="1251" t="s">
        <v>1675</v>
      </c>
      <c r="Y799" s="1251">
        <v>215</v>
      </c>
    </row>
    <row r="800" spans="1:25" ht="12">
      <c r="A800" s="1251">
        <v>2019</v>
      </c>
      <c r="B800" s="1251">
        <v>25</v>
      </c>
      <c r="C800" s="1251">
        <v>720</v>
      </c>
      <c r="D800" s="1251" t="s">
        <v>1738</v>
      </c>
      <c r="E800" s="1251">
        <v>215300</v>
      </c>
      <c r="F800" s="1251" t="s">
        <v>1678</v>
      </c>
      <c r="G800" s="1252">
        <v>0</v>
      </c>
      <c r="H800" s="1252">
        <v>0</v>
      </c>
      <c r="I800" s="1252">
        <v>0</v>
      </c>
      <c r="J800" s="1252">
        <v>0</v>
      </c>
      <c r="K800" s="1252">
        <v>0</v>
      </c>
      <c r="L800" s="1252">
        <v>0</v>
      </c>
      <c r="M800" s="1252">
        <v>0</v>
      </c>
      <c r="N800" s="1252">
        <v>0</v>
      </c>
      <c r="O800" s="1252">
        <v>0</v>
      </c>
      <c r="P800" s="1252">
        <v>0</v>
      </c>
      <c r="Q800" s="1252">
        <v>0</v>
      </c>
      <c r="R800" s="1252">
        <v>0</v>
      </c>
      <c r="S800" s="1252">
        <v>0</v>
      </c>
      <c r="T800" s="1252">
        <v>0</v>
      </c>
      <c r="U800" s="1251" t="s">
        <v>1065</v>
      </c>
      <c r="V800" s="1251" t="s">
        <v>1537</v>
      </c>
      <c r="W800" s="1251" t="s">
        <v>352</v>
      </c>
      <c r="X800" s="1251" t="s">
        <v>1675</v>
      </c>
      <c r="Y800" s="1251">
        <v>215</v>
      </c>
    </row>
    <row r="801" spans="1:25" ht="12">
      <c r="A801" s="1251">
        <v>2019</v>
      </c>
      <c r="B801" s="1251">
        <v>25</v>
      </c>
      <c r="C801" s="1251">
        <v>720</v>
      </c>
      <c r="D801" s="1251" t="s">
        <v>1738</v>
      </c>
      <c r="E801" s="1251">
        <v>231006</v>
      </c>
      <c r="F801" s="1251" t="s">
        <v>1583</v>
      </c>
      <c r="G801" s="1252">
        <v>0</v>
      </c>
      <c r="H801" s="1252">
        <v>0</v>
      </c>
      <c r="I801" s="1252">
        <v>0</v>
      </c>
      <c r="J801" s="1252">
        <v>0</v>
      </c>
      <c r="K801" s="1252">
        <v>0</v>
      </c>
      <c r="L801" s="1252">
        <v>0</v>
      </c>
      <c r="M801" s="1252">
        <v>0</v>
      </c>
      <c r="N801" s="1252">
        <v>0</v>
      </c>
      <c r="O801" s="1252">
        <v>0</v>
      </c>
      <c r="P801" s="1252">
        <v>0</v>
      </c>
      <c r="Q801" s="1252">
        <v>0</v>
      </c>
      <c r="R801" s="1252">
        <v>0</v>
      </c>
      <c r="S801" s="1252">
        <v>0</v>
      </c>
      <c r="T801" s="1252">
        <v>0</v>
      </c>
      <c r="U801" s="1251" t="s">
        <v>1065</v>
      </c>
      <c r="V801" s="1251" t="s">
        <v>1537</v>
      </c>
      <c r="W801" s="1251" t="s">
        <v>366</v>
      </c>
      <c r="X801" s="1251" t="s">
        <v>1581</v>
      </c>
      <c r="Y801" s="1251">
        <v>231</v>
      </c>
    </row>
    <row r="802" spans="1:25" ht="12">
      <c r="A802" s="1251">
        <v>2019</v>
      </c>
      <c r="B802" s="1251">
        <v>25</v>
      </c>
      <c r="C802" s="1251">
        <v>720</v>
      </c>
      <c r="D802" s="1251" t="s">
        <v>1738</v>
      </c>
      <c r="E802" s="1251">
        <v>236111</v>
      </c>
      <c r="F802" s="1251" t="s">
        <v>1588</v>
      </c>
      <c r="G802" s="1252">
        <v>0</v>
      </c>
      <c r="H802" s="1252">
        <v>29.350000000000001</v>
      </c>
      <c r="I802" s="1252">
        <v>14.67</v>
      </c>
      <c r="J802" s="1252">
        <v>-0.01</v>
      </c>
      <c r="K802" s="1252">
        <v>29.34</v>
      </c>
      <c r="L802" s="1252">
        <v>14.67</v>
      </c>
      <c r="M802" s="1252">
        <v>-0.01</v>
      </c>
      <c r="N802" s="1252">
        <v>30.390000000000001</v>
      </c>
      <c r="O802" s="1252">
        <v>15.19</v>
      </c>
      <c r="P802" s="1252">
        <v>0</v>
      </c>
      <c r="Q802" s="1252">
        <v>29.84</v>
      </c>
      <c r="R802" s="1252">
        <v>14.91</v>
      </c>
      <c r="S802" s="1252">
        <v>0</v>
      </c>
      <c r="T802" s="1252">
        <v>0</v>
      </c>
      <c r="U802" s="1251" t="s">
        <v>1065</v>
      </c>
      <c r="V802" s="1251" t="s">
        <v>1537</v>
      </c>
      <c r="W802" s="1251" t="s">
        <v>371</v>
      </c>
      <c r="X802" s="1251" t="s">
        <v>1581</v>
      </c>
      <c r="Y802" s="1251">
        <v>236</v>
      </c>
    </row>
    <row r="803" spans="1:25" ht="12">
      <c r="A803" s="1251">
        <v>2019</v>
      </c>
      <c r="B803" s="1251">
        <v>25</v>
      </c>
      <c r="C803" s="1251">
        <v>720</v>
      </c>
      <c r="D803" s="1251" t="s">
        <v>1738</v>
      </c>
      <c r="E803" s="1251">
        <v>236115</v>
      </c>
      <c r="F803" s="1251" t="s">
        <v>1679</v>
      </c>
      <c r="G803" s="1252">
        <v>0</v>
      </c>
      <c r="H803" s="1252">
        <v>0</v>
      </c>
      <c r="I803" s="1252">
        <v>0</v>
      </c>
      <c r="J803" s="1252">
        <v>0</v>
      </c>
      <c r="K803" s="1252">
        <v>0</v>
      </c>
      <c r="L803" s="1252">
        <v>0</v>
      </c>
      <c r="M803" s="1252">
        <v>0</v>
      </c>
      <c r="N803" s="1252">
        <v>0</v>
      </c>
      <c r="O803" s="1252">
        <v>0</v>
      </c>
      <c r="P803" s="1252">
        <v>0</v>
      </c>
      <c r="Q803" s="1252">
        <v>0</v>
      </c>
      <c r="R803" s="1252">
        <v>0</v>
      </c>
      <c r="S803" s="1252">
        <v>0</v>
      </c>
      <c r="T803" s="1252">
        <v>0</v>
      </c>
      <c r="U803" s="1251" t="s">
        <v>1065</v>
      </c>
      <c r="V803" s="1251" t="s">
        <v>1537</v>
      </c>
      <c r="W803" s="1251" t="s">
        <v>371</v>
      </c>
      <c r="X803" s="1251" t="s">
        <v>1581</v>
      </c>
      <c r="Y803" s="1251">
        <v>236</v>
      </c>
    </row>
    <row r="804" spans="1:25" ht="12">
      <c r="A804" s="1251">
        <v>2019</v>
      </c>
      <c r="B804" s="1251">
        <v>25</v>
      </c>
      <c r="C804" s="1251">
        <v>720</v>
      </c>
      <c r="D804" s="1251" t="s">
        <v>1738</v>
      </c>
      <c r="E804" s="1251">
        <v>236116</v>
      </c>
      <c r="F804" s="1251" t="s">
        <v>1680</v>
      </c>
      <c r="G804" s="1252">
        <v>0</v>
      </c>
      <c r="H804" s="1252">
        <v>0</v>
      </c>
      <c r="I804" s="1252">
        <v>0</v>
      </c>
      <c r="J804" s="1252">
        <v>0</v>
      </c>
      <c r="K804" s="1252">
        <v>0</v>
      </c>
      <c r="L804" s="1252">
        <v>0</v>
      </c>
      <c r="M804" s="1252">
        <v>0</v>
      </c>
      <c r="N804" s="1252">
        <v>0</v>
      </c>
      <c r="O804" s="1252">
        <v>0</v>
      </c>
      <c r="P804" s="1252">
        <v>0</v>
      </c>
      <c r="Q804" s="1252">
        <v>0</v>
      </c>
      <c r="R804" s="1252">
        <v>0</v>
      </c>
      <c r="S804" s="1252">
        <v>0</v>
      </c>
      <c r="T804" s="1252">
        <v>0</v>
      </c>
      <c r="U804" s="1251" t="s">
        <v>1065</v>
      </c>
      <c r="V804" s="1251" t="s">
        <v>1537</v>
      </c>
      <c r="W804" s="1251" t="s">
        <v>371</v>
      </c>
      <c r="X804" s="1251" t="s">
        <v>1581</v>
      </c>
      <c r="Y804" s="1251">
        <v>236</v>
      </c>
    </row>
    <row r="805" spans="1:25" ht="12">
      <c r="A805" s="1251">
        <v>2019</v>
      </c>
      <c r="B805" s="1251">
        <v>25</v>
      </c>
      <c r="C805" s="1251">
        <v>720</v>
      </c>
      <c r="D805" s="1251" t="s">
        <v>1738</v>
      </c>
      <c r="E805" s="1251">
        <v>236117</v>
      </c>
      <c r="F805" s="1251" t="s">
        <v>1681</v>
      </c>
      <c r="G805" s="1252">
        <v>0</v>
      </c>
      <c r="H805" s="1252">
        <v>0</v>
      </c>
      <c r="I805" s="1252">
        <v>0</v>
      </c>
      <c r="J805" s="1252">
        <v>0</v>
      </c>
      <c r="K805" s="1252">
        <v>0</v>
      </c>
      <c r="L805" s="1252">
        <v>0</v>
      </c>
      <c r="M805" s="1252">
        <v>0</v>
      </c>
      <c r="N805" s="1252">
        <v>0</v>
      </c>
      <c r="O805" s="1252">
        <v>0</v>
      </c>
      <c r="P805" s="1252">
        <v>0</v>
      </c>
      <c r="Q805" s="1252">
        <v>0</v>
      </c>
      <c r="R805" s="1252">
        <v>0</v>
      </c>
      <c r="S805" s="1252">
        <v>0</v>
      </c>
      <c r="T805" s="1252">
        <v>0</v>
      </c>
      <c r="U805" s="1251" t="s">
        <v>1065</v>
      </c>
      <c r="V805" s="1251" t="s">
        <v>1537</v>
      </c>
      <c r="W805" s="1251" t="s">
        <v>371</v>
      </c>
      <c r="X805" s="1251" t="s">
        <v>1581</v>
      </c>
      <c r="Y805" s="1251">
        <v>236</v>
      </c>
    </row>
    <row r="806" spans="1:25" ht="12">
      <c r="A806" s="1251">
        <v>2019</v>
      </c>
      <c r="B806" s="1251">
        <v>25</v>
      </c>
      <c r="C806" s="1251">
        <v>720</v>
      </c>
      <c r="D806" s="1251" t="s">
        <v>1738</v>
      </c>
      <c r="E806" s="1251">
        <v>236121</v>
      </c>
      <c r="F806" s="1251" t="s">
        <v>1682</v>
      </c>
      <c r="G806" s="1252">
        <v>0</v>
      </c>
      <c r="H806" s="1252">
        <v>0</v>
      </c>
      <c r="I806" s="1252">
        <v>0</v>
      </c>
      <c r="J806" s="1252">
        <v>0</v>
      </c>
      <c r="K806" s="1252">
        <v>0</v>
      </c>
      <c r="L806" s="1252">
        <v>0</v>
      </c>
      <c r="M806" s="1252">
        <v>0</v>
      </c>
      <c r="N806" s="1252">
        <v>0</v>
      </c>
      <c r="O806" s="1252">
        <v>0</v>
      </c>
      <c r="P806" s="1252">
        <v>0</v>
      </c>
      <c r="Q806" s="1252">
        <v>0</v>
      </c>
      <c r="R806" s="1252">
        <v>0</v>
      </c>
      <c r="S806" s="1252">
        <v>0</v>
      </c>
      <c r="T806" s="1252">
        <v>0</v>
      </c>
      <c r="U806" s="1251" t="s">
        <v>1065</v>
      </c>
      <c r="V806" s="1251" t="s">
        <v>1537</v>
      </c>
      <c r="W806" s="1251" t="s">
        <v>371</v>
      </c>
      <c r="X806" s="1251" t="s">
        <v>1581</v>
      </c>
      <c r="Y806" s="1251">
        <v>236</v>
      </c>
    </row>
    <row r="807" spans="1:25" ht="12">
      <c r="A807" s="1251">
        <v>2019</v>
      </c>
      <c r="B807" s="1251">
        <v>25</v>
      </c>
      <c r="C807" s="1251">
        <v>720</v>
      </c>
      <c r="D807" s="1251" t="s">
        <v>1738</v>
      </c>
      <c r="E807" s="1251">
        <v>236124</v>
      </c>
      <c r="F807" s="1251" t="s">
        <v>1683</v>
      </c>
      <c r="G807" s="1252">
        <v>16342.709999999999</v>
      </c>
      <c r="H807" s="1252">
        <v>16342.709999999999</v>
      </c>
      <c r="I807" s="1252">
        <v>16342.709999999999</v>
      </c>
      <c r="J807" s="1252">
        <v>16342.709999999999</v>
      </c>
      <c r="K807" s="1252">
        <v>16342.709999999999</v>
      </c>
      <c r="L807" s="1252">
        <v>16342.709999999999</v>
      </c>
      <c r="M807" s="1252">
        <v>16342.709999999999</v>
      </c>
      <c r="N807" s="1252">
        <v>16342.709999999999</v>
      </c>
      <c r="O807" s="1252">
        <v>16342.709999999999</v>
      </c>
      <c r="P807" s="1252">
        <v>16342.709999999999</v>
      </c>
      <c r="Q807" s="1252">
        <v>16342.709999999999</v>
      </c>
      <c r="R807" s="1252">
        <v>16342.709999999999</v>
      </c>
      <c r="S807" s="1252">
        <v>16342.709999999999</v>
      </c>
      <c r="T807" s="1252">
        <v>16342.709999999999</v>
      </c>
      <c r="U807" s="1251" t="s">
        <v>1065</v>
      </c>
      <c r="V807" s="1251" t="s">
        <v>1537</v>
      </c>
      <c r="W807" s="1251" t="s">
        <v>371</v>
      </c>
      <c r="X807" s="1251" t="s">
        <v>1581</v>
      </c>
      <c r="Y807" s="1251">
        <v>236</v>
      </c>
    </row>
    <row r="808" spans="1:25" ht="12">
      <c r="A808" s="1251">
        <v>2019</v>
      </c>
      <c r="B808" s="1251">
        <v>25</v>
      </c>
      <c r="C808" s="1251">
        <v>720</v>
      </c>
      <c r="D808" s="1251" t="s">
        <v>1738</v>
      </c>
      <c r="E808" s="1251">
        <v>241001</v>
      </c>
      <c r="F808" s="1251" t="s">
        <v>1592</v>
      </c>
      <c r="G808" s="1252">
        <v>0</v>
      </c>
      <c r="H808" s="1252">
        <v>0</v>
      </c>
      <c r="I808" s="1252">
        <v>0</v>
      </c>
      <c r="J808" s="1252">
        <v>0</v>
      </c>
      <c r="K808" s="1252">
        <v>0</v>
      </c>
      <c r="L808" s="1252">
        <v>0</v>
      </c>
      <c r="M808" s="1252">
        <v>0</v>
      </c>
      <c r="N808" s="1252">
        <v>0</v>
      </c>
      <c r="O808" s="1252">
        <v>0</v>
      </c>
      <c r="P808" s="1252">
        <v>0</v>
      </c>
      <c r="Q808" s="1252">
        <v>0</v>
      </c>
      <c r="R808" s="1252">
        <v>0</v>
      </c>
      <c r="S808" s="1252">
        <v>0</v>
      </c>
      <c r="T808" s="1252">
        <v>0</v>
      </c>
      <c r="U808" s="1251" t="s">
        <v>1065</v>
      </c>
      <c r="V808" s="1251" t="s">
        <v>1537</v>
      </c>
      <c r="W808" s="1251" t="s">
        <v>371</v>
      </c>
      <c r="X808" s="1251" t="s">
        <v>1581</v>
      </c>
      <c r="Y808" s="1251">
        <v>241</v>
      </c>
    </row>
    <row r="809" spans="1:25" ht="12">
      <c r="A809" s="1251">
        <v>2019</v>
      </c>
      <c r="B809" s="1251">
        <v>25</v>
      </c>
      <c r="C809" s="1251">
        <v>720</v>
      </c>
      <c r="D809" s="1251" t="s">
        <v>1738</v>
      </c>
      <c r="E809" s="1251">
        <v>252050</v>
      </c>
      <c r="F809" s="1251" t="s">
        <v>1603</v>
      </c>
      <c r="G809" s="1252">
        <v>0</v>
      </c>
      <c r="H809" s="1252">
        <v>0</v>
      </c>
      <c r="I809" s="1252">
        <v>0</v>
      </c>
      <c r="J809" s="1252">
        <v>0</v>
      </c>
      <c r="K809" s="1252">
        <v>0</v>
      </c>
      <c r="L809" s="1252">
        <v>0</v>
      </c>
      <c r="M809" s="1252">
        <v>0</v>
      </c>
      <c r="N809" s="1252">
        <v>0</v>
      </c>
      <c r="O809" s="1252">
        <v>0</v>
      </c>
      <c r="P809" s="1252">
        <v>0</v>
      </c>
      <c r="Q809" s="1252">
        <v>0</v>
      </c>
      <c r="R809" s="1252">
        <v>0</v>
      </c>
      <c r="S809" s="1252">
        <v>0</v>
      </c>
      <c r="T809" s="1252">
        <v>0</v>
      </c>
      <c r="U809" s="1251" t="s">
        <v>1065</v>
      </c>
      <c r="V809" s="1251" t="s">
        <v>564</v>
      </c>
      <c r="W809" s="1251" t="s">
        <v>375</v>
      </c>
      <c r="X809" s="1251" t="s">
        <v>1581</v>
      </c>
      <c r="Y809" s="1251">
        <v>252</v>
      </c>
    </row>
    <row r="810" spans="1:25" ht="12">
      <c r="A810" s="1251">
        <v>2019</v>
      </c>
      <c r="B810" s="1251">
        <v>25</v>
      </c>
      <c r="C810" s="1251">
        <v>720</v>
      </c>
      <c r="D810" s="1251" t="s">
        <v>1738</v>
      </c>
      <c r="E810" s="1251">
        <v>252052</v>
      </c>
      <c r="F810" s="1251" t="s">
        <v>1605</v>
      </c>
      <c r="G810" s="1252">
        <v>-18740</v>
      </c>
      <c r="H810" s="1252">
        <v>-18740</v>
      </c>
      <c r="I810" s="1252">
        <v>-18740</v>
      </c>
      <c r="J810" s="1252">
        <v>0</v>
      </c>
      <c r="K810" s="1252">
        <v>0</v>
      </c>
      <c r="L810" s="1252">
        <v>0</v>
      </c>
      <c r="M810" s="1252">
        <v>0</v>
      </c>
      <c r="N810" s="1252">
        <v>0</v>
      </c>
      <c r="O810" s="1252">
        <v>0</v>
      </c>
      <c r="P810" s="1252">
        <v>0</v>
      </c>
      <c r="Q810" s="1252">
        <v>0</v>
      </c>
      <c r="R810" s="1252">
        <v>0</v>
      </c>
      <c r="S810" s="1252">
        <v>0</v>
      </c>
      <c r="T810" s="1252">
        <v>0</v>
      </c>
      <c r="U810" s="1251" t="s">
        <v>1065</v>
      </c>
      <c r="V810" s="1251" t="s">
        <v>564</v>
      </c>
      <c r="W810" s="1251" t="s">
        <v>375</v>
      </c>
      <c r="X810" s="1251" t="s">
        <v>1581</v>
      </c>
      <c r="Y810" s="1251">
        <v>252</v>
      </c>
    </row>
    <row r="811" spans="1:25" ht="12">
      <c r="A811" s="1251">
        <v>2019</v>
      </c>
      <c r="B811" s="1251">
        <v>25</v>
      </c>
      <c r="C811" s="1251">
        <v>720</v>
      </c>
      <c r="D811" s="1251" t="s">
        <v>1738</v>
      </c>
      <c r="E811" s="1251">
        <v>252080</v>
      </c>
      <c r="F811" s="1251" t="s">
        <v>1608</v>
      </c>
      <c r="G811" s="1252">
        <v>0</v>
      </c>
      <c r="H811" s="1252">
        <v>0</v>
      </c>
      <c r="I811" s="1252">
        <v>0</v>
      </c>
      <c r="J811" s="1252">
        <v>0</v>
      </c>
      <c r="K811" s="1252">
        <v>0</v>
      </c>
      <c r="L811" s="1252">
        <v>0</v>
      </c>
      <c r="M811" s="1252">
        <v>0</v>
      </c>
      <c r="N811" s="1252">
        <v>0</v>
      </c>
      <c r="O811" s="1252">
        <v>0</v>
      </c>
      <c r="P811" s="1252">
        <v>0</v>
      </c>
      <c r="Q811" s="1252">
        <v>0</v>
      </c>
      <c r="R811" s="1252">
        <v>0</v>
      </c>
      <c r="S811" s="1252">
        <v>-5307</v>
      </c>
      <c r="T811" s="1252">
        <v>-5307</v>
      </c>
      <c r="U811" s="1251" t="s">
        <v>1065</v>
      </c>
      <c r="V811" s="1251" t="s">
        <v>564</v>
      </c>
      <c r="W811" s="1251" t="s">
        <v>375</v>
      </c>
      <c r="X811" s="1251" t="s">
        <v>1581</v>
      </c>
      <c r="Y811" s="1251">
        <v>252</v>
      </c>
    </row>
    <row r="812" spans="1:25" ht="12">
      <c r="A812" s="1251">
        <v>2019</v>
      </c>
      <c r="B812" s="1251">
        <v>25</v>
      </c>
      <c r="C812" s="1251">
        <v>720</v>
      </c>
      <c r="D812" s="1251" t="s">
        <v>1738</v>
      </c>
      <c r="E812" s="1251">
        <v>253112</v>
      </c>
      <c r="F812" s="1251" t="s">
        <v>1741</v>
      </c>
      <c r="G812" s="1252">
        <v>-29540</v>
      </c>
      <c r="H812" s="1252">
        <v>-24934.919999999998</v>
      </c>
      <c r="I812" s="1252">
        <v>-21956.18</v>
      </c>
      <c r="J812" s="1252">
        <v>-20298.099999999999</v>
      </c>
      <c r="K812" s="1252">
        <v>-19960.68</v>
      </c>
      <c r="L812" s="1252">
        <v>-18302.599999999999</v>
      </c>
      <c r="M812" s="1252">
        <v>-16644.52</v>
      </c>
      <c r="N812" s="1252">
        <v>-14988.440000000001</v>
      </c>
      <c r="O812" s="1252">
        <v>-13332.360000000001</v>
      </c>
      <c r="P812" s="1252">
        <v>-9650.2800000000007</v>
      </c>
      <c r="Q812" s="1252">
        <v>-7994.1999999999998</v>
      </c>
      <c r="R812" s="1252">
        <v>-6338.1199999999999</v>
      </c>
      <c r="S812" s="1252">
        <v>-4694</v>
      </c>
      <c r="T812" s="1252">
        <v>-4694</v>
      </c>
      <c r="U812" s="1251" t="s">
        <v>1065</v>
      </c>
      <c r="V812" s="1251" t="s">
        <v>1537</v>
      </c>
      <c r="W812" s="1251" t="s">
        <v>378</v>
      </c>
      <c r="X812" s="1251" t="s">
        <v>1581</v>
      </c>
      <c r="Y812" s="1251">
        <v>253</v>
      </c>
    </row>
    <row r="813" spans="1:25" ht="12">
      <c r="A813" s="1251">
        <v>2019</v>
      </c>
      <c r="B813" s="1251">
        <v>25</v>
      </c>
      <c r="C813" s="1251">
        <v>720</v>
      </c>
      <c r="D813" s="1251" t="s">
        <v>1738</v>
      </c>
      <c r="E813" s="1251">
        <v>271101</v>
      </c>
      <c r="F813" s="1251" t="s">
        <v>1621</v>
      </c>
      <c r="G813" s="1252">
        <v>0</v>
      </c>
      <c r="H813" s="1252">
        <v>0</v>
      </c>
      <c r="I813" s="1252">
        <v>0</v>
      </c>
      <c r="J813" s="1252">
        <v>0</v>
      </c>
      <c r="K813" s="1252">
        <v>-79500</v>
      </c>
      <c r="L813" s="1252">
        <v>-79500</v>
      </c>
      <c r="M813" s="1252">
        <v>-79500</v>
      </c>
      <c r="N813" s="1252">
        <v>-79500</v>
      </c>
      <c r="O813" s="1252">
        <v>-79500</v>
      </c>
      <c r="P813" s="1252">
        <v>-79500</v>
      </c>
      <c r="Q813" s="1252">
        <v>-79500</v>
      </c>
      <c r="R813" s="1252">
        <v>-79500</v>
      </c>
      <c r="S813" s="1252">
        <v>-79500</v>
      </c>
      <c r="T813" s="1252">
        <v>-79500</v>
      </c>
      <c r="U813" s="1251" t="s">
        <v>1065</v>
      </c>
      <c r="V813" s="1251" t="s">
        <v>564</v>
      </c>
      <c r="W813" s="1251" t="s">
        <v>382</v>
      </c>
      <c r="X813" s="1251" t="s">
        <v>1581</v>
      </c>
      <c r="Y813" s="1251">
        <v>271</v>
      </c>
    </row>
    <row r="814" spans="1:25" ht="12">
      <c r="A814" s="1251">
        <v>2019</v>
      </c>
      <c r="B814" s="1251">
        <v>25</v>
      </c>
      <c r="C814" s="1251">
        <v>720</v>
      </c>
      <c r="D814" s="1251" t="s">
        <v>1738</v>
      </c>
      <c r="E814" s="1251">
        <v>271150</v>
      </c>
      <c r="F814" s="1251" t="s">
        <v>382</v>
      </c>
      <c r="G814" s="1252">
        <v>-79500</v>
      </c>
      <c r="H814" s="1252">
        <v>-79500</v>
      </c>
      <c r="I814" s="1252">
        <v>-79500</v>
      </c>
      <c r="J814" s="1252">
        <v>-79500</v>
      </c>
      <c r="K814" s="1252">
        <v>0</v>
      </c>
      <c r="L814" s="1252">
        <v>0</v>
      </c>
      <c r="M814" s="1252">
        <v>0</v>
      </c>
      <c r="N814" s="1252">
        <v>0</v>
      </c>
      <c r="O814" s="1252">
        <v>0</v>
      </c>
      <c r="P814" s="1252">
        <v>0</v>
      </c>
      <c r="Q814" s="1252">
        <v>0</v>
      </c>
      <c r="R814" s="1252">
        <v>0</v>
      </c>
      <c r="S814" s="1252">
        <v>0</v>
      </c>
      <c r="T814" s="1252">
        <v>0</v>
      </c>
      <c r="U814" s="1251" t="s">
        <v>1065</v>
      </c>
      <c r="V814" s="1251" t="s">
        <v>564</v>
      </c>
      <c r="W814" s="1251" t="s">
        <v>382</v>
      </c>
      <c r="X814" s="1251" t="s">
        <v>1581</v>
      </c>
      <c r="Y814" s="1251">
        <v>271</v>
      </c>
    </row>
    <row r="815" spans="1:25" ht="12">
      <c r="A815" s="1251">
        <v>2019</v>
      </c>
      <c r="B815" s="1251">
        <v>25</v>
      </c>
      <c r="C815" s="1251">
        <v>720</v>
      </c>
      <c r="D815" s="1251" t="s">
        <v>1738</v>
      </c>
      <c r="E815" s="1251">
        <v>272000</v>
      </c>
      <c r="F815" s="1251" t="s">
        <v>1625</v>
      </c>
      <c r="G815" s="1252">
        <v>0</v>
      </c>
      <c r="H815" s="1252">
        <v>0</v>
      </c>
      <c r="I815" s="1252">
        <v>0</v>
      </c>
      <c r="J815" s="1252">
        <v>0</v>
      </c>
      <c r="K815" s="1252">
        <v>0</v>
      </c>
      <c r="L815" s="1252">
        <v>0</v>
      </c>
      <c r="M815" s="1252">
        <v>0</v>
      </c>
      <c r="N815" s="1252">
        <v>0</v>
      </c>
      <c r="O815" s="1252">
        <v>10821.4</v>
      </c>
      <c r="P815" s="1252">
        <v>10925.58</v>
      </c>
      <c r="Q815" s="1252">
        <v>11029.76</v>
      </c>
      <c r="R815" s="1252">
        <v>11133.940000000001</v>
      </c>
      <c r="S815" s="1252">
        <v>11238.120000000001</v>
      </c>
      <c r="T815" s="1252">
        <v>11238.120000000001</v>
      </c>
      <c r="U815" s="1251" t="s">
        <v>1065</v>
      </c>
      <c r="V815" s="1251" t="s">
        <v>564</v>
      </c>
      <c r="W815" s="1251" t="s">
        <v>382</v>
      </c>
      <c r="X815" s="1251" t="s">
        <v>1581</v>
      </c>
      <c r="Y815" s="1251">
        <v>272</v>
      </c>
    </row>
    <row r="816" spans="1:25" ht="12">
      <c r="A816" s="1251">
        <v>2019</v>
      </c>
      <c r="B816" s="1251">
        <v>25</v>
      </c>
      <c r="C816" s="1251">
        <v>720</v>
      </c>
      <c r="D816" s="1251" t="s">
        <v>1738</v>
      </c>
      <c r="E816" s="1251">
        <v>283050</v>
      </c>
      <c r="F816" s="1251" t="s">
        <v>1685</v>
      </c>
      <c r="G816" s="1252">
        <v>-15495</v>
      </c>
      <c r="H816" s="1252">
        <v>-15495</v>
      </c>
      <c r="I816" s="1252">
        <v>-15495</v>
      </c>
      <c r="J816" s="1252">
        <v>-15495</v>
      </c>
      <c r="K816" s="1252">
        <v>-15495</v>
      </c>
      <c r="L816" s="1252">
        <v>-15495</v>
      </c>
      <c r="M816" s="1252">
        <v>-15495</v>
      </c>
      <c r="N816" s="1252">
        <v>-15495</v>
      </c>
      <c r="O816" s="1252">
        <v>-15495</v>
      </c>
      <c r="P816" s="1252">
        <v>-15495</v>
      </c>
      <c r="Q816" s="1252">
        <v>-15495</v>
      </c>
      <c r="R816" s="1252">
        <v>-15495</v>
      </c>
      <c r="S816" s="1252">
        <v>-15495</v>
      </c>
      <c r="T816" s="1252">
        <v>-15495</v>
      </c>
      <c r="U816" s="1251" t="s">
        <v>1065</v>
      </c>
      <c r="V816" s="1251" t="s">
        <v>564</v>
      </c>
      <c r="W816" s="1251" t="s">
        <v>377</v>
      </c>
      <c r="X816" s="1251" t="s">
        <v>1581</v>
      </c>
      <c r="Y816" s="1251">
        <v>283</v>
      </c>
    </row>
    <row r="817" spans="1:25" ht="12">
      <c r="A817" s="1251">
        <v>2019</v>
      </c>
      <c r="B817" s="1251">
        <v>25</v>
      </c>
      <c r="C817" s="1251">
        <v>720</v>
      </c>
      <c r="D817" s="1251" t="s">
        <v>1738</v>
      </c>
      <c r="E817" s="1251">
        <v>300000</v>
      </c>
      <c r="F817" s="1251" t="s">
        <v>1628</v>
      </c>
      <c r="G817" s="1252">
        <v>605784.69999999995</v>
      </c>
      <c r="H817" s="1252">
        <v>605784.69999999995</v>
      </c>
      <c r="I817" s="1252">
        <v>605784.69999999995</v>
      </c>
      <c r="J817" s="1252">
        <v>605784.69999999995</v>
      </c>
      <c r="K817" s="1252">
        <v>605784.69999999995</v>
      </c>
      <c r="L817" s="1252">
        <v>605784.69999999995</v>
      </c>
      <c r="M817" s="1252">
        <v>605784.69999999995</v>
      </c>
      <c r="N817" s="1252">
        <v>605784.69999999995</v>
      </c>
      <c r="O817" s="1252">
        <v>605784.69999999995</v>
      </c>
      <c r="P817" s="1252">
        <v>605784.69999999995</v>
      </c>
      <c r="Q817" s="1252">
        <v>605784.69999999995</v>
      </c>
      <c r="R817" s="1252">
        <v>605784.69999999995</v>
      </c>
      <c r="S817" s="1252">
        <v>605784.69999999995</v>
      </c>
      <c r="T817" s="1252">
        <v>605784.69999999995</v>
      </c>
      <c r="U817" s="1251" t="s">
        <v>1065</v>
      </c>
      <c r="V817" s="1251" t="s">
        <v>564</v>
      </c>
      <c r="W817" s="1251" t="s">
        <v>290</v>
      </c>
      <c r="X817" s="1251" t="s">
        <v>1515</v>
      </c>
      <c r="Y817" s="1251">
        <v>300</v>
      </c>
    </row>
    <row r="818" spans="1:25" ht="12">
      <c r="A818" s="1251">
        <v>2019</v>
      </c>
      <c r="B818" s="1251">
        <v>25</v>
      </c>
      <c r="C818" s="1251">
        <v>720</v>
      </c>
      <c r="D818" s="1251" t="s">
        <v>1738</v>
      </c>
      <c r="E818" s="1251">
        <v>301000</v>
      </c>
      <c r="F818" s="1251" t="s">
        <v>1630</v>
      </c>
      <c r="G818" s="1252">
        <v>0</v>
      </c>
      <c r="H818" s="1252">
        <v>0</v>
      </c>
      <c r="I818" s="1252">
        <v>0</v>
      </c>
      <c r="J818" s="1252">
        <v>0</v>
      </c>
      <c r="K818" s="1252">
        <v>0</v>
      </c>
      <c r="L818" s="1252">
        <v>0</v>
      </c>
      <c r="M818" s="1252">
        <v>0</v>
      </c>
      <c r="N818" s="1252">
        <v>0</v>
      </c>
      <c r="O818" s="1252">
        <v>0</v>
      </c>
      <c r="P818" s="1252">
        <v>0</v>
      </c>
      <c r="Q818" s="1252">
        <v>0</v>
      </c>
      <c r="R818" s="1252">
        <v>0</v>
      </c>
      <c r="S818" s="1252">
        <v>0</v>
      </c>
      <c r="T818" s="1252">
        <v>0</v>
      </c>
      <c r="U818" s="1251" t="s">
        <v>1065</v>
      </c>
      <c r="V818" s="1251" t="s">
        <v>564</v>
      </c>
      <c r="W818" s="1251" t="s">
        <v>290</v>
      </c>
      <c r="X818" s="1251" t="s">
        <v>1515</v>
      </c>
      <c r="Y818" s="1251">
        <v>301</v>
      </c>
    </row>
    <row r="819" spans="1:25" ht="12">
      <c r="A819" s="1251">
        <v>2019</v>
      </c>
      <c r="B819" s="1251">
        <v>25</v>
      </c>
      <c r="C819" s="1251">
        <v>720</v>
      </c>
      <c r="D819" s="1251" t="s">
        <v>1738</v>
      </c>
      <c r="E819" s="1251">
        <v>351000</v>
      </c>
      <c r="F819" s="1251" t="s">
        <v>1742</v>
      </c>
      <c r="G819" s="1252">
        <v>0</v>
      </c>
      <c r="H819" s="1252">
        <v>0</v>
      </c>
      <c r="I819" s="1252">
        <v>0</v>
      </c>
      <c r="J819" s="1252">
        <v>0</v>
      </c>
      <c r="K819" s="1252">
        <v>0</v>
      </c>
      <c r="L819" s="1252">
        <v>0</v>
      </c>
      <c r="M819" s="1252">
        <v>0</v>
      </c>
      <c r="N819" s="1252">
        <v>0</v>
      </c>
      <c r="O819" s="1252">
        <v>0</v>
      </c>
      <c r="P819" s="1252">
        <v>0</v>
      </c>
      <c r="Q819" s="1252">
        <v>0</v>
      </c>
      <c r="R819" s="1252">
        <v>0</v>
      </c>
      <c r="S819" s="1252">
        <v>0</v>
      </c>
      <c r="T819" s="1252">
        <v>0</v>
      </c>
      <c r="U819" s="1251" t="s">
        <v>1065</v>
      </c>
      <c r="V819" s="1251" t="s">
        <v>564</v>
      </c>
      <c r="W819" s="1251" t="s">
        <v>290</v>
      </c>
      <c r="X819" s="1251" t="s">
        <v>1515</v>
      </c>
      <c r="Y819" s="1251">
        <v>351</v>
      </c>
    </row>
    <row r="820" spans="1:25" ht="12">
      <c r="A820" s="1251">
        <v>2019</v>
      </c>
      <c r="B820" s="1251">
        <v>25</v>
      </c>
      <c r="C820" s="1251">
        <v>720</v>
      </c>
      <c r="D820" s="1251" t="s">
        <v>1738</v>
      </c>
      <c r="E820" s="1251">
        <v>353300</v>
      </c>
      <c r="F820" s="1251" t="s">
        <v>1743</v>
      </c>
      <c r="G820" s="1252">
        <v>0</v>
      </c>
      <c r="H820" s="1252">
        <v>0</v>
      </c>
      <c r="I820" s="1252">
        <v>0</v>
      </c>
      <c r="J820" s="1252">
        <v>0</v>
      </c>
      <c r="K820" s="1252">
        <v>0</v>
      </c>
      <c r="L820" s="1252">
        <v>0</v>
      </c>
      <c r="M820" s="1252">
        <v>0</v>
      </c>
      <c r="N820" s="1252">
        <v>0</v>
      </c>
      <c r="O820" s="1252">
        <v>0</v>
      </c>
      <c r="P820" s="1252">
        <v>0</v>
      </c>
      <c r="Q820" s="1252">
        <v>0</v>
      </c>
      <c r="R820" s="1252">
        <v>0</v>
      </c>
      <c r="S820" s="1252">
        <v>0</v>
      </c>
      <c r="T820" s="1252">
        <v>0</v>
      </c>
      <c r="U820" s="1251" t="s">
        <v>1065</v>
      </c>
      <c r="V820" s="1251" t="s">
        <v>564</v>
      </c>
      <c r="W820" s="1251" t="s">
        <v>290</v>
      </c>
      <c r="X820" s="1251" t="s">
        <v>1515</v>
      </c>
      <c r="Y820" s="1251">
        <v>353</v>
      </c>
    </row>
    <row r="821" spans="1:25" ht="12">
      <c r="A821" s="1251">
        <v>2019</v>
      </c>
      <c r="B821" s="1251">
        <v>25</v>
      </c>
      <c r="C821" s="1251">
        <v>720</v>
      </c>
      <c r="D821" s="1251" t="s">
        <v>1738</v>
      </c>
      <c r="E821" s="1251">
        <v>353400</v>
      </c>
      <c r="F821" s="1251" t="s">
        <v>1744</v>
      </c>
      <c r="G821" s="1252">
        <v>0</v>
      </c>
      <c r="H821" s="1252">
        <v>0</v>
      </c>
      <c r="I821" s="1252">
        <v>0</v>
      </c>
      <c r="J821" s="1252">
        <v>0</v>
      </c>
      <c r="K821" s="1252">
        <v>0</v>
      </c>
      <c r="L821" s="1252">
        <v>0</v>
      </c>
      <c r="M821" s="1252">
        <v>0</v>
      </c>
      <c r="N821" s="1252">
        <v>0</v>
      </c>
      <c r="O821" s="1252">
        <v>0</v>
      </c>
      <c r="P821" s="1252">
        <v>0</v>
      </c>
      <c r="Q821" s="1252">
        <v>0</v>
      </c>
      <c r="R821" s="1252">
        <v>0</v>
      </c>
      <c r="S821" s="1252">
        <v>0</v>
      </c>
      <c r="T821" s="1252">
        <v>0</v>
      </c>
      <c r="U821" s="1251" t="s">
        <v>1065</v>
      </c>
      <c r="V821" s="1251" t="s">
        <v>564</v>
      </c>
      <c r="W821" s="1251" t="s">
        <v>290</v>
      </c>
      <c r="X821" s="1251" t="s">
        <v>1515</v>
      </c>
      <c r="Y821" s="1251">
        <v>353</v>
      </c>
    </row>
    <row r="822" spans="1:25" ht="12">
      <c r="A822" s="1251">
        <v>2019</v>
      </c>
      <c r="B822" s="1251">
        <v>25</v>
      </c>
      <c r="C822" s="1251">
        <v>720</v>
      </c>
      <c r="D822" s="1251" t="s">
        <v>1738</v>
      </c>
      <c r="E822" s="1251">
        <v>354300</v>
      </c>
      <c r="F822" s="1251" t="s">
        <v>1745</v>
      </c>
      <c r="G822" s="1252">
        <v>0</v>
      </c>
      <c r="H822" s="1252">
        <v>0</v>
      </c>
      <c r="I822" s="1252">
        <v>0</v>
      </c>
      <c r="J822" s="1252">
        <v>0</v>
      </c>
      <c r="K822" s="1252">
        <v>0</v>
      </c>
      <c r="L822" s="1252">
        <v>0</v>
      </c>
      <c r="M822" s="1252">
        <v>0</v>
      </c>
      <c r="N822" s="1252">
        <v>0</v>
      </c>
      <c r="O822" s="1252">
        <v>0</v>
      </c>
      <c r="P822" s="1252">
        <v>0</v>
      </c>
      <c r="Q822" s="1252">
        <v>0</v>
      </c>
      <c r="R822" s="1252">
        <v>0</v>
      </c>
      <c r="S822" s="1252">
        <v>0</v>
      </c>
      <c r="T822" s="1252">
        <v>0</v>
      </c>
      <c r="U822" s="1251" t="s">
        <v>1065</v>
      </c>
      <c r="V822" s="1251" t="s">
        <v>564</v>
      </c>
      <c r="W822" s="1251" t="s">
        <v>290</v>
      </c>
      <c r="X822" s="1251" t="s">
        <v>1515</v>
      </c>
      <c r="Y822" s="1251">
        <v>354</v>
      </c>
    </row>
    <row r="823" spans="1:25" ht="12">
      <c r="A823" s="1251">
        <v>2019</v>
      </c>
      <c r="B823" s="1251">
        <v>25</v>
      </c>
      <c r="C823" s="1251">
        <v>720</v>
      </c>
      <c r="D823" s="1251" t="s">
        <v>1738</v>
      </c>
      <c r="E823" s="1251">
        <v>361000</v>
      </c>
      <c r="F823" s="1251" t="s">
        <v>1746</v>
      </c>
      <c r="G823" s="1252">
        <v>0</v>
      </c>
      <c r="H823" s="1252">
        <v>0</v>
      </c>
      <c r="I823" s="1252">
        <v>0</v>
      </c>
      <c r="J823" s="1252">
        <v>0</v>
      </c>
      <c r="K823" s="1252">
        <v>0</v>
      </c>
      <c r="L823" s="1252">
        <v>0</v>
      </c>
      <c r="M823" s="1252">
        <v>0</v>
      </c>
      <c r="N823" s="1252">
        <v>0</v>
      </c>
      <c r="O823" s="1252">
        <v>0</v>
      </c>
      <c r="P823" s="1252">
        <v>0</v>
      </c>
      <c r="Q823" s="1252">
        <v>0</v>
      </c>
      <c r="R823" s="1252">
        <v>0</v>
      </c>
      <c r="S823" s="1252">
        <v>0</v>
      </c>
      <c r="T823" s="1252">
        <v>0</v>
      </c>
      <c r="U823" s="1251" t="s">
        <v>1065</v>
      </c>
      <c r="V823" s="1251" t="s">
        <v>564</v>
      </c>
      <c r="W823" s="1251" t="s">
        <v>290</v>
      </c>
      <c r="X823" s="1251" t="s">
        <v>1515</v>
      </c>
      <c r="Y823" s="1251">
        <v>361</v>
      </c>
    </row>
    <row r="824" spans="1:25" ht="12">
      <c r="A824" s="1251">
        <v>2019</v>
      </c>
      <c r="B824" s="1251">
        <v>25</v>
      </c>
      <c r="C824" s="1251">
        <v>720</v>
      </c>
      <c r="D824" s="1251" t="s">
        <v>1738</v>
      </c>
      <c r="E824" s="1251">
        <v>363000</v>
      </c>
      <c r="F824" s="1251" t="s">
        <v>1747</v>
      </c>
      <c r="G824" s="1252">
        <v>0</v>
      </c>
      <c r="H824" s="1252">
        <v>0</v>
      </c>
      <c r="I824" s="1252">
        <v>0</v>
      </c>
      <c r="J824" s="1252">
        <v>0</v>
      </c>
      <c r="K824" s="1252">
        <v>0</v>
      </c>
      <c r="L824" s="1252">
        <v>0</v>
      </c>
      <c r="M824" s="1252">
        <v>0</v>
      </c>
      <c r="N824" s="1252">
        <v>0</v>
      </c>
      <c r="O824" s="1252">
        <v>0</v>
      </c>
      <c r="P824" s="1252">
        <v>0</v>
      </c>
      <c r="Q824" s="1252">
        <v>0</v>
      </c>
      <c r="R824" s="1252">
        <v>0</v>
      </c>
      <c r="S824" s="1252">
        <v>0</v>
      </c>
      <c r="T824" s="1252">
        <v>0</v>
      </c>
      <c r="U824" s="1251" t="s">
        <v>1065</v>
      </c>
      <c r="V824" s="1251" t="s">
        <v>564</v>
      </c>
      <c r="W824" s="1251" t="s">
        <v>290</v>
      </c>
      <c r="X824" s="1251" t="s">
        <v>1515</v>
      </c>
      <c r="Y824" s="1251">
        <v>363</v>
      </c>
    </row>
    <row r="825" spans="1:25" ht="12">
      <c r="A825" s="1251">
        <v>2019</v>
      </c>
      <c r="B825" s="1251">
        <v>25</v>
      </c>
      <c r="C825" s="1251">
        <v>720</v>
      </c>
      <c r="D825" s="1251" t="s">
        <v>1738</v>
      </c>
      <c r="E825" s="1251">
        <v>371300</v>
      </c>
      <c r="F825" s="1251" t="s">
        <v>1748</v>
      </c>
      <c r="G825" s="1252">
        <v>0</v>
      </c>
      <c r="H825" s="1252">
        <v>0</v>
      </c>
      <c r="I825" s="1252">
        <v>0</v>
      </c>
      <c r="J825" s="1252">
        <v>0</v>
      </c>
      <c r="K825" s="1252">
        <v>0</v>
      </c>
      <c r="L825" s="1252">
        <v>0</v>
      </c>
      <c r="M825" s="1252">
        <v>0</v>
      </c>
      <c r="N825" s="1252">
        <v>0</v>
      </c>
      <c r="O825" s="1252">
        <v>0</v>
      </c>
      <c r="P825" s="1252">
        <v>0</v>
      </c>
      <c r="Q825" s="1252">
        <v>0</v>
      </c>
      <c r="R825" s="1252">
        <v>0</v>
      </c>
      <c r="S825" s="1252">
        <v>0</v>
      </c>
      <c r="T825" s="1252">
        <v>0</v>
      </c>
      <c r="U825" s="1251" t="s">
        <v>1065</v>
      </c>
      <c r="V825" s="1251" t="s">
        <v>564</v>
      </c>
      <c r="W825" s="1251" t="s">
        <v>290</v>
      </c>
      <c r="X825" s="1251" t="s">
        <v>1515</v>
      </c>
      <c r="Y825" s="1251">
        <v>371</v>
      </c>
    </row>
    <row r="826" spans="1:25" ht="12">
      <c r="A826" s="1251">
        <v>2019</v>
      </c>
      <c r="B826" s="1251">
        <v>25</v>
      </c>
      <c r="C826" s="1251">
        <v>720</v>
      </c>
      <c r="D826" s="1251" t="s">
        <v>1738</v>
      </c>
      <c r="E826" s="1251">
        <v>389200</v>
      </c>
      <c r="F826" s="1251" t="s">
        <v>1749</v>
      </c>
      <c r="G826" s="1252">
        <v>0</v>
      </c>
      <c r="H826" s="1252">
        <v>0</v>
      </c>
      <c r="I826" s="1252">
        <v>0</v>
      </c>
      <c r="J826" s="1252">
        <v>0</v>
      </c>
      <c r="K826" s="1252">
        <v>0</v>
      </c>
      <c r="L826" s="1252">
        <v>0</v>
      </c>
      <c r="M826" s="1252">
        <v>0</v>
      </c>
      <c r="N826" s="1252">
        <v>0</v>
      </c>
      <c r="O826" s="1252">
        <v>0</v>
      </c>
      <c r="P826" s="1252">
        <v>0</v>
      </c>
      <c r="Q826" s="1252">
        <v>0</v>
      </c>
      <c r="R826" s="1252">
        <v>0</v>
      </c>
      <c r="S826" s="1252">
        <v>0</v>
      </c>
      <c r="T826" s="1252">
        <v>0</v>
      </c>
      <c r="U826" s="1251" t="s">
        <v>1065</v>
      </c>
      <c r="V826" s="1251" t="s">
        <v>564</v>
      </c>
      <c r="W826" s="1251" t="s">
        <v>290</v>
      </c>
      <c r="X826" s="1251" t="s">
        <v>1515</v>
      </c>
      <c r="Y826" s="1251">
        <v>389</v>
      </c>
    </row>
    <row r="827" spans="1:25" ht="12">
      <c r="A827" s="1251">
        <v>2019</v>
      </c>
      <c r="B827" s="1251">
        <v>25</v>
      </c>
      <c r="C827" s="1251">
        <v>720</v>
      </c>
      <c r="D827" s="1251" t="s">
        <v>1738</v>
      </c>
      <c r="E827" s="1251">
        <v>922501</v>
      </c>
      <c r="F827" s="1251" t="s">
        <v>1686</v>
      </c>
      <c r="G827" s="1252">
        <v>-501629.60999999999</v>
      </c>
      <c r="H827" s="1252">
        <v>-530947.83999999997</v>
      </c>
      <c r="I827" s="1252">
        <v>-522716.84000000003</v>
      </c>
      <c r="J827" s="1252">
        <v>-529659.22999999998</v>
      </c>
      <c r="K827" s="1252">
        <v>-549740.75</v>
      </c>
      <c r="L827" s="1252">
        <v>-566368.07999999996</v>
      </c>
      <c r="M827" s="1252">
        <v>-547145.01000000001</v>
      </c>
      <c r="N827" s="1252">
        <v>-567709.05000000005</v>
      </c>
      <c r="O827" s="1252">
        <v>-563884.63</v>
      </c>
      <c r="P827" s="1252">
        <v>-548686.93999999994</v>
      </c>
      <c r="Q827" s="1252">
        <v>-573665.02000000002</v>
      </c>
      <c r="R827" s="1252">
        <v>-563195.29000000004</v>
      </c>
      <c r="S827" s="1252">
        <v>-546929.90000000002</v>
      </c>
      <c r="T827" s="1252">
        <v>-546929.90000000002</v>
      </c>
      <c r="U827" s="1251" t="s">
        <v>1065</v>
      </c>
      <c r="V827" s="1251" t="s">
        <v>1537</v>
      </c>
      <c r="W827" s="1251" t="s">
        <v>305</v>
      </c>
      <c r="X827" s="1251" t="s">
        <v>1515</v>
      </c>
      <c r="Y827" s="1251">
        <v>922</v>
      </c>
    </row>
    <row r="828" spans="1:25" ht="12">
      <c r="A828" s="1251">
        <v>2019</v>
      </c>
      <c r="B828" s="1251">
        <v>25</v>
      </c>
      <c r="C828" s="1251">
        <v>730</v>
      </c>
      <c r="D828" s="1251" t="s">
        <v>1750</v>
      </c>
      <c r="E828" s="1251">
        <v>105020</v>
      </c>
      <c r="F828" s="1251" t="s">
        <v>1518</v>
      </c>
      <c r="G828" s="1252">
        <v>4496.3900000000003</v>
      </c>
      <c r="H828" s="1252">
        <v>4496.3900000000003</v>
      </c>
      <c r="I828" s="1252">
        <v>4496.3900000000003</v>
      </c>
      <c r="J828" s="1252">
        <v>4496.3900000000003</v>
      </c>
      <c r="K828" s="1252">
        <v>4496.3900000000003</v>
      </c>
      <c r="L828" s="1252">
        <v>4496.3900000000003</v>
      </c>
      <c r="M828" s="1252">
        <v>4496.3900000000003</v>
      </c>
      <c r="N828" s="1252">
        <v>4496.3900000000003</v>
      </c>
      <c r="O828" s="1252">
        <v>4496.3900000000003</v>
      </c>
      <c r="P828" s="1252">
        <v>4496.3900000000003</v>
      </c>
      <c r="Q828" s="1252">
        <v>4509.7299999999996</v>
      </c>
      <c r="R828" s="1252">
        <v>4509.7299999999996</v>
      </c>
      <c r="S828" s="1252">
        <v>4509.7299999999996</v>
      </c>
      <c r="T828" s="1252">
        <v>4509.7299999999996</v>
      </c>
      <c r="U828" s="1251" t="s">
        <v>1065</v>
      </c>
      <c r="V828" s="1251" t="s">
        <v>564</v>
      </c>
      <c r="W828" s="1251" t="s">
        <v>296</v>
      </c>
      <c r="X828" s="1251" t="s">
        <v>1515</v>
      </c>
      <c r="Y828" s="1251">
        <v>105</v>
      </c>
    </row>
    <row r="829" spans="1:25" ht="12">
      <c r="A829" s="1251">
        <v>2019</v>
      </c>
      <c r="B829" s="1251">
        <v>25</v>
      </c>
      <c r="C829" s="1251">
        <v>730</v>
      </c>
      <c r="D829" s="1251" t="s">
        <v>1750</v>
      </c>
      <c r="E829" s="1251">
        <v>105030</v>
      </c>
      <c r="F829" s="1251" t="s">
        <v>1520</v>
      </c>
      <c r="G829" s="1252">
        <v>364741.60999999999</v>
      </c>
      <c r="H829" s="1252">
        <v>364741.60999999999</v>
      </c>
      <c r="I829" s="1252">
        <v>370340.10999999999</v>
      </c>
      <c r="J829" s="1252">
        <v>370340.10999999999</v>
      </c>
      <c r="K829" s="1252">
        <v>374945.10999999999</v>
      </c>
      <c r="L829" s="1252">
        <v>374945.10999999999</v>
      </c>
      <c r="M829" s="1252">
        <v>406003.82000000001</v>
      </c>
      <c r="N829" s="1252">
        <v>420808.34000000003</v>
      </c>
      <c r="O829" s="1252">
        <v>422968.34000000003</v>
      </c>
      <c r="P829" s="1252">
        <v>440459.79999999999</v>
      </c>
      <c r="Q829" s="1252">
        <v>440481.59000000003</v>
      </c>
      <c r="R829" s="1252">
        <v>446572.59000000003</v>
      </c>
      <c r="S829" s="1252">
        <v>458969.85999999999</v>
      </c>
      <c r="T829" s="1252">
        <v>458969.85999999999</v>
      </c>
      <c r="U829" s="1251" t="s">
        <v>1065</v>
      </c>
      <c r="V829" s="1251" t="s">
        <v>564</v>
      </c>
      <c r="W829" s="1251" t="s">
        <v>296</v>
      </c>
      <c r="X829" s="1251" t="s">
        <v>1515</v>
      </c>
      <c r="Y829" s="1251">
        <v>105</v>
      </c>
    </row>
    <row r="830" spans="1:25" ht="12">
      <c r="A830" s="1251">
        <v>2019</v>
      </c>
      <c r="B830" s="1251">
        <v>25</v>
      </c>
      <c r="C830" s="1251">
        <v>730</v>
      </c>
      <c r="D830" s="1251" t="s">
        <v>1750</v>
      </c>
      <c r="E830" s="1251">
        <v>105060</v>
      </c>
      <c r="F830" s="1251" t="s">
        <v>1523</v>
      </c>
      <c r="G830" s="1252">
        <v>2933</v>
      </c>
      <c r="H830" s="1252">
        <v>2933</v>
      </c>
      <c r="I830" s="1252">
        <v>2933</v>
      </c>
      <c r="J830" s="1252">
        <v>2933</v>
      </c>
      <c r="K830" s="1252">
        <v>2933</v>
      </c>
      <c r="L830" s="1252">
        <v>2933</v>
      </c>
      <c r="M830" s="1252">
        <v>2933</v>
      </c>
      <c r="N830" s="1252">
        <v>2933</v>
      </c>
      <c r="O830" s="1252">
        <v>2933</v>
      </c>
      <c r="P830" s="1252">
        <v>2933</v>
      </c>
      <c r="Q830" s="1252">
        <v>2946.6500000000001</v>
      </c>
      <c r="R830" s="1252">
        <v>2946.6500000000001</v>
      </c>
      <c r="S830" s="1252">
        <v>2946.6500000000001</v>
      </c>
      <c r="T830" s="1252">
        <v>2946.6500000000001</v>
      </c>
      <c r="U830" s="1251" t="s">
        <v>1065</v>
      </c>
      <c r="V830" s="1251" t="s">
        <v>564</v>
      </c>
      <c r="W830" s="1251" t="s">
        <v>296</v>
      </c>
      <c r="X830" s="1251" t="s">
        <v>1515</v>
      </c>
      <c r="Y830" s="1251">
        <v>105</v>
      </c>
    </row>
    <row r="831" spans="1:25" ht="12">
      <c r="A831" s="1251">
        <v>2019</v>
      </c>
      <c r="B831" s="1251">
        <v>25</v>
      </c>
      <c r="C831" s="1251">
        <v>730</v>
      </c>
      <c r="D831" s="1251" t="s">
        <v>1750</v>
      </c>
      <c r="E831" s="1251">
        <v>105070</v>
      </c>
      <c r="F831" s="1251" t="s">
        <v>1524</v>
      </c>
      <c r="G831" s="1252">
        <v>4647</v>
      </c>
      <c r="H831" s="1252">
        <v>4647</v>
      </c>
      <c r="I831" s="1252">
        <v>4647</v>
      </c>
      <c r="J831" s="1252">
        <v>4647</v>
      </c>
      <c r="K831" s="1252">
        <v>4647</v>
      </c>
      <c r="L831" s="1252">
        <v>4647</v>
      </c>
      <c r="M831" s="1252">
        <v>4647</v>
      </c>
      <c r="N831" s="1252">
        <v>4647</v>
      </c>
      <c r="O831" s="1252">
        <v>4647</v>
      </c>
      <c r="P831" s="1252">
        <v>4647</v>
      </c>
      <c r="Q831" s="1252">
        <v>4659.3800000000001</v>
      </c>
      <c r="R831" s="1252">
        <v>4659.3800000000001</v>
      </c>
      <c r="S831" s="1252">
        <v>4659.3800000000001</v>
      </c>
      <c r="T831" s="1252">
        <v>4659.3800000000001</v>
      </c>
      <c r="U831" s="1251" t="s">
        <v>1065</v>
      </c>
      <c r="V831" s="1251" t="s">
        <v>564</v>
      </c>
      <c r="W831" s="1251" t="s">
        <v>296</v>
      </c>
      <c r="X831" s="1251" t="s">
        <v>1515</v>
      </c>
      <c r="Y831" s="1251">
        <v>105</v>
      </c>
    </row>
    <row r="832" spans="1:25" ht="12">
      <c r="A832" s="1251">
        <v>2019</v>
      </c>
      <c r="B832" s="1251">
        <v>25</v>
      </c>
      <c r="C832" s="1251">
        <v>730</v>
      </c>
      <c r="D832" s="1251" t="s">
        <v>1750</v>
      </c>
      <c r="E832" s="1251">
        <v>105081</v>
      </c>
      <c r="F832" s="1251" t="s">
        <v>1526</v>
      </c>
      <c r="G832" s="1252">
        <v>773.32000000000005</v>
      </c>
      <c r="H832" s="1252">
        <v>773.32000000000005</v>
      </c>
      <c r="I832" s="1252">
        <v>773.32000000000005</v>
      </c>
      <c r="J832" s="1252">
        <v>773.32000000000005</v>
      </c>
      <c r="K832" s="1252">
        <v>773.32000000000005</v>
      </c>
      <c r="L832" s="1252">
        <v>773.32000000000005</v>
      </c>
      <c r="M832" s="1252">
        <v>773.32000000000005</v>
      </c>
      <c r="N832" s="1252">
        <v>773.32000000000005</v>
      </c>
      <c r="O832" s="1252">
        <v>773.32000000000005</v>
      </c>
      <c r="P832" s="1252">
        <v>788.83000000000004</v>
      </c>
      <c r="Q832" s="1252">
        <v>804.47000000000003</v>
      </c>
      <c r="R832" s="1252">
        <v>804.74000000000001</v>
      </c>
      <c r="S832" s="1252">
        <v>804.87</v>
      </c>
      <c r="T832" s="1252">
        <v>804.87</v>
      </c>
      <c r="U832" s="1251" t="s">
        <v>1065</v>
      </c>
      <c r="V832" s="1251" t="s">
        <v>564</v>
      </c>
      <c r="W832" s="1251" t="s">
        <v>296</v>
      </c>
      <c r="X832" s="1251" t="s">
        <v>1515</v>
      </c>
      <c r="Y832" s="1251">
        <v>105</v>
      </c>
    </row>
    <row r="833" spans="1:25" ht="12">
      <c r="A833" s="1251">
        <v>2019</v>
      </c>
      <c r="B833" s="1251">
        <v>25</v>
      </c>
      <c r="C833" s="1251">
        <v>730</v>
      </c>
      <c r="D833" s="1251" t="s">
        <v>1750</v>
      </c>
      <c r="E833" s="1251">
        <v>105085</v>
      </c>
      <c r="F833" s="1251" t="s">
        <v>1527</v>
      </c>
      <c r="G833" s="1252">
        <v>1635.7</v>
      </c>
      <c r="H833" s="1252">
        <v>1635.7</v>
      </c>
      <c r="I833" s="1252">
        <v>1635.7</v>
      </c>
      <c r="J833" s="1252">
        <v>1635.7</v>
      </c>
      <c r="K833" s="1252">
        <v>1635.7</v>
      </c>
      <c r="L833" s="1252">
        <v>1635.7</v>
      </c>
      <c r="M833" s="1252">
        <v>1635.7</v>
      </c>
      <c r="N833" s="1252">
        <v>1635.7</v>
      </c>
      <c r="O833" s="1252">
        <v>1635.7</v>
      </c>
      <c r="P833" s="1252">
        <v>1670.01</v>
      </c>
      <c r="Q833" s="1252">
        <v>1704.6199999999999</v>
      </c>
      <c r="R833" s="1252">
        <v>1705.22</v>
      </c>
      <c r="S833" s="1252">
        <v>1705.52</v>
      </c>
      <c r="T833" s="1252">
        <v>1705.52</v>
      </c>
      <c r="U833" s="1251" t="s">
        <v>1065</v>
      </c>
      <c r="V833" s="1251" t="s">
        <v>564</v>
      </c>
      <c r="W833" s="1251" t="s">
        <v>296</v>
      </c>
      <c r="X833" s="1251" t="s">
        <v>1515</v>
      </c>
      <c r="Y833" s="1251">
        <v>105</v>
      </c>
    </row>
    <row r="834" spans="1:25" ht="12">
      <c r="A834" s="1251">
        <v>2019</v>
      </c>
      <c r="B834" s="1251">
        <v>25</v>
      </c>
      <c r="C834" s="1251">
        <v>730</v>
      </c>
      <c r="D834" s="1251" t="s">
        <v>1750</v>
      </c>
      <c r="E834" s="1251">
        <v>105090</v>
      </c>
      <c r="F834" s="1251" t="s">
        <v>1528</v>
      </c>
      <c r="G834" s="1252">
        <v>-378986.13</v>
      </c>
      <c r="H834" s="1252">
        <v>-378986.13</v>
      </c>
      <c r="I834" s="1252">
        <v>-384584.63</v>
      </c>
      <c r="J834" s="1252">
        <v>-384584.63</v>
      </c>
      <c r="K834" s="1252">
        <v>-389189.63</v>
      </c>
      <c r="L834" s="1252">
        <v>-389189.63</v>
      </c>
      <c r="M834" s="1252">
        <v>-420248.34000000003</v>
      </c>
      <c r="N834" s="1252">
        <v>-435052.85999999999</v>
      </c>
      <c r="O834" s="1252">
        <v>-437212.85999999999</v>
      </c>
      <c r="P834" s="1252">
        <v>-438726.10999999999</v>
      </c>
      <c r="Q834" s="1252">
        <v>-454726.10999999999</v>
      </c>
      <c r="R834" s="1252">
        <v>-460817.10999999999</v>
      </c>
      <c r="S834" s="1252">
        <v>-473214.38</v>
      </c>
      <c r="T834" s="1252">
        <v>-473214.38</v>
      </c>
      <c r="U834" s="1251" t="s">
        <v>1065</v>
      </c>
      <c r="V834" s="1251" t="s">
        <v>564</v>
      </c>
      <c r="W834" s="1251" t="s">
        <v>296</v>
      </c>
      <c r="X834" s="1251" t="s">
        <v>1515</v>
      </c>
      <c r="Y834" s="1251">
        <v>105</v>
      </c>
    </row>
    <row r="835" spans="1:25" ht="12">
      <c r="A835" s="1251">
        <v>2019</v>
      </c>
      <c r="B835" s="1251">
        <v>25</v>
      </c>
      <c r="C835" s="1251">
        <v>730</v>
      </c>
      <c r="D835" s="1251" t="s">
        <v>1750</v>
      </c>
      <c r="E835" s="1251">
        <v>106000</v>
      </c>
      <c r="F835" s="1251" t="s">
        <v>1529</v>
      </c>
      <c r="G835" s="1252">
        <v>0</v>
      </c>
      <c r="H835" s="1252">
        <v>0</v>
      </c>
      <c r="I835" s="1252">
        <v>0</v>
      </c>
      <c r="J835" s="1252">
        <v>0</v>
      </c>
      <c r="K835" s="1252">
        <v>0</v>
      </c>
      <c r="L835" s="1252">
        <v>0</v>
      </c>
      <c r="M835" s="1252">
        <v>31058.709999999999</v>
      </c>
      <c r="N835" s="1252">
        <v>0</v>
      </c>
      <c r="O835" s="1252">
        <v>0</v>
      </c>
      <c r="P835" s="1252">
        <v>0</v>
      </c>
      <c r="Q835" s="1252">
        <v>0</v>
      </c>
      <c r="R835" s="1252">
        <v>0</v>
      </c>
      <c r="S835" s="1252">
        <v>0</v>
      </c>
      <c r="T835" s="1252">
        <v>0</v>
      </c>
      <c r="U835" s="1251" t="s">
        <v>1065</v>
      </c>
      <c r="V835" s="1251" t="s">
        <v>564</v>
      </c>
      <c r="W835" s="1251" t="s">
        <v>290</v>
      </c>
      <c r="X835" s="1251" t="s">
        <v>1515</v>
      </c>
      <c r="Y835" s="1251">
        <v>106</v>
      </c>
    </row>
    <row r="836" spans="1:25" ht="12">
      <c r="A836" s="1251">
        <v>2019</v>
      </c>
      <c r="B836" s="1251">
        <v>25</v>
      </c>
      <c r="C836" s="1251">
        <v>730</v>
      </c>
      <c r="D836" s="1251" t="s">
        <v>1750</v>
      </c>
      <c r="E836" s="1251">
        <v>108000</v>
      </c>
      <c r="F836" s="1251" t="s">
        <v>1530</v>
      </c>
      <c r="G836" s="1252">
        <v>-757741.96999999997</v>
      </c>
      <c r="H836" s="1252">
        <v>-763141.09999999998</v>
      </c>
      <c r="I836" s="1252">
        <v>-538316.77000000002</v>
      </c>
      <c r="J836" s="1252">
        <v>-543715.90000000002</v>
      </c>
      <c r="K836" s="1252">
        <v>-548263.10999999999</v>
      </c>
      <c r="L836" s="1252">
        <v>-552810.31999999995</v>
      </c>
      <c r="M836" s="1252">
        <v>-557357.53000000003</v>
      </c>
      <c r="N836" s="1252">
        <v>-562014.10999999999</v>
      </c>
      <c r="O836" s="1252">
        <v>-566670.68999999994</v>
      </c>
      <c r="P836" s="1252">
        <v>-571327.27000000002</v>
      </c>
      <c r="Q836" s="1252">
        <v>-576040.51000000001</v>
      </c>
      <c r="R836" s="1252">
        <v>-580753.75</v>
      </c>
      <c r="S836" s="1252">
        <v>-571742.63</v>
      </c>
      <c r="T836" s="1252">
        <v>-571742.63</v>
      </c>
      <c r="U836" s="1251" t="s">
        <v>1065</v>
      </c>
      <c r="V836" s="1251" t="s">
        <v>564</v>
      </c>
      <c r="W836" s="1251" t="s">
        <v>292</v>
      </c>
      <c r="X836" s="1251" t="s">
        <v>1515</v>
      </c>
      <c r="Y836" s="1251">
        <v>108</v>
      </c>
    </row>
    <row r="837" spans="1:25" ht="12">
      <c r="A837" s="1251">
        <v>2019</v>
      </c>
      <c r="B837" s="1251">
        <v>25</v>
      </c>
      <c r="C837" s="1251">
        <v>730</v>
      </c>
      <c r="D837" s="1251" t="s">
        <v>1750</v>
      </c>
      <c r="E837" s="1251">
        <v>108100</v>
      </c>
      <c r="F837" s="1251" t="s">
        <v>1531</v>
      </c>
      <c r="G837" s="1252">
        <v>0</v>
      </c>
      <c r="H837" s="1252">
        <v>0</v>
      </c>
      <c r="I837" s="1252">
        <v>0</v>
      </c>
      <c r="J837" s="1252">
        <v>0</v>
      </c>
      <c r="K837" s="1252">
        <v>0</v>
      </c>
      <c r="L837" s="1252">
        <v>0</v>
      </c>
      <c r="M837" s="1252">
        <v>0</v>
      </c>
      <c r="N837" s="1252">
        <v>0</v>
      </c>
      <c r="O837" s="1252">
        <v>0</v>
      </c>
      <c r="P837" s="1252">
        <v>0</v>
      </c>
      <c r="Q837" s="1252">
        <v>0</v>
      </c>
      <c r="R837" s="1252">
        <v>0</v>
      </c>
      <c r="S837" s="1252">
        <v>0</v>
      </c>
      <c r="T837" s="1252">
        <v>0</v>
      </c>
      <c r="U837" s="1251" t="s">
        <v>1065</v>
      </c>
      <c r="V837" s="1251" t="s">
        <v>564</v>
      </c>
      <c r="W837" s="1251" t="s">
        <v>292</v>
      </c>
      <c r="X837" s="1251" t="s">
        <v>1515</v>
      </c>
      <c r="Y837" s="1251">
        <v>108</v>
      </c>
    </row>
    <row r="838" spans="1:25" ht="12">
      <c r="A838" s="1251">
        <v>2019</v>
      </c>
      <c r="B838" s="1251">
        <v>25</v>
      </c>
      <c r="C838" s="1251">
        <v>730</v>
      </c>
      <c r="D838" s="1251" t="s">
        <v>1750</v>
      </c>
      <c r="E838" s="1251">
        <v>114000</v>
      </c>
      <c r="F838" s="1251" t="s">
        <v>1534</v>
      </c>
      <c r="G838" s="1252">
        <v>-1263828.6799999999</v>
      </c>
      <c r="H838" s="1252">
        <v>-1263828.6799999999</v>
      </c>
      <c r="I838" s="1252">
        <v>-1263828.6799999999</v>
      </c>
      <c r="J838" s="1252">
        <v>-1263828.6799999999</v>
      </c>
      <c r="K838" s="1252">
        <v>-1263828.6799999999</v>
      </c>
      <c r="L838" s="1252">
        <v>-1263828.6799999999</v>
      </c>
      <c r="M838" s="1252">
        <v>-1263828.6799999999</v>
      </c>
      <c r="N838" s="1252">
        <v>-1263828.6799999999</v>
      </c>
      <c r="O838" s="1252">
        <v>-1263828.6799999999</v>
      </c>
      <c r="P838" s="1252">
        <v>-1263828.6799999999</v>
      </c>
      <c r="Q838" s="1252">
        <v>-1263828.6799999999</v>
      </c>
      <c r="R838" s="1252">
        <v>-1263828.6799999999</v>
      </c>
      <c r="S838" s="1252">
        <v>-1263828.6799999999</v>
      </c>
      <c r="T838" s="1252">
        <v>-1263828.6799999999</v>
      </c>
      <c r="U838" s="1251" t="s">
        <v>1065</v>
      </c>
      <c r="V838" s="1251" t="s">
        <v>564</v>
      </c>
      <c r="W838" s="1251" t="s">
        <v>298</v>
      </c>
      <c r="X838" s="1251" t="s">
        <v>1515</v>
      </c>
      <c r="Y838" s="1251">
        <v>114</v>
      </c>
    </row>
    <row r="839" spans="1:25" ht="12">
      <c r="A839" s="1251">
        <v>2019</v>
      </c>
      <c r="B839" s="1251">
        <v>25</v>
      </c>
      <c r="C839" s="1251">
        <v>730</v>
      </c>
      <c r="D839" s="1251" t="s">
        <v>1750</v>
      </c>
      <c r="E839" s="1251">
        <v>115000</v>
      </c>
      <c r="F839" s="1251" t="s">
        <v>1535</v>
      </c>
      <c r="G839" s="1252">
        <v>741714.57999999996</v>
      </c>
      <c r="H839" s="1252">
        <v>746139.28000000003</v>
      </c>
      <c r="I839" s="1252">
        <v>750563.97999999998</v>
      </c>
      <c r="J839" s="1252">
        <v>754988.68000000005</v>
      </c>
      <c r="K839" s="1252">
        <v>759413.37</v>
      </c>
      <c r="L839" s="1252">
        <v>763838.06999999995</v>
      </c>
      <c r="M839" s="1252">
        <v>768262.77000000002</v>
      </c>
      <c r="N839" s="1252">
        <v>772687.45999999996</v>
      </c>
      <c r="O839" s="1252">
        <v>777112.16000000003</v>
      </c>
      <c r="P839" s="1252">
        <v>781536.85999999999</v>
      </c>
      <c r="Q839" s="1252">
        <v>785961.55000000005</v>
      </c>
      <c r="R839" s="1252">
        <v>790386.25</v>
      </c>
      <c r="S839" s="1252">
        <v>794810.93999999994</v>
      </c>
      <c r="T839" s="1252">
        <v>794810.93999999994</v>
      </c>
      <c r="U839" s="1251" t="s">
        <v>1065</v>
      </c>
      <c r="V839" s="1251" t="s">
        <v>564</v>
      </c>
      <c r="W839" s="1251" t="s">
        <v>298</v>
      </c>
      <c r="X839" s="1251" t="s">
        <v>1515</v>
      </c>
      <c r="Y839" s="1251">
        <v>115</v>
      </c>
    </row>
    <row r="840" spans="1:25" ht="12">
      <c r="A840" s="1251">
        <v>2019</v>
      </c>
      <c r="B840" s="1251">
        <v>25</v>
      </c>
      <c r="C840" s="1251">
        <v>730</v>
      </c>
      <c r="D840" s="1251" t="s">
        <v>1750</v>
      </c>
      <c r="E840" s="1251">
        <v>141000</v>
      </c>
      <c r="F840" s="1251" t="s">
        <v>1541</v>
      </c>
      <c r="G840" s="1252">
        <v>6560.0500000000002</v>
      </c>
      <c r="H840" s="1252">
        <v>5223.3400000000001</v>
      </c>
      <c r="I840" s="1252">
        <v>9525.7399999999998</v>
      </c>
      <c r="J840" s="1252">
        <v>9331.6700000000001</v>
      </c>
      <c r="K840" s="1252">
        <v>7548.1700000000001</v>
      </c>
      <c r="L840" s="1252">
        <v>7106.6999999999998</v>
      </c>
      <c r="M840" s="1252">
        <v>7891.1599999999999</v>
      </c>
      <c r="N840" s="1252">
        <v>7704.04</v>
      </c>
      <c r="O840" s="1252">
        <v>8219.8400000000001</v>
      </c>
      <c r="P840" s="1252">
        <v>8322.0599999999995</v>
      </c>
      <c r="Q840" s="1252">
        <v>7552.8900000000003</v>
      </c>
      <c r="R840" s="1252">
        <v>8194.9599999999991</v>
      </c>
      <c r="S840" s="1252">
        <v>7382.3100000000004</v>
      </c>
      <c r="T840" s="1252">
        <v>7382.3100000000004</v>
      </c>
      <c r="U840" s="1251" t="s">
        <v>1065</v>
      </c>
      <c r="V840" s="1251" t="s">
        <v>1537</v>
      </c>
      <c r="W840" s="1251" t="s">
        <v>308</v>
      </c>
      <c r="X840" s="1251" t="s">
        <v>1515</v>
      </c>
      <c r="Y840" s="1251">
        <v>141</v>
      </c>
    </row>
    <row r="841" spans="1:25" ht="12">
      <c r="A841" s="1251">
        <v>2019</v>
      </c>
      <c r="B841" s="1251">
        <v>25</v>
      </c>
      <c r="C841" s="1251">
        <v>730</v>
      </c>
      <c r="D841" s="1251" t="s">
        <v>1750</v>
      </c>
      <c r="E841" s="1251">
        <v>141100</v>
      </c>
      <c r="F841" s="1251" t="s">
        <v>1543</v>
      </c>
      <c r="G841" s="1252">
        <v>0</v>
      </c>
      <c r="H841" s="1252">
        <v>0</v>
      </c>
      <c r="I841" s="1252">
        <v>0</v>
      </c>
      <c r="J841" s="1252">
        <v>0</v>
      </c>
      <c r="K841" s="1252">
        <v>0</v>
      </c>
      <c r="L841" s="1252">
        <v>0</v>
      </c>
      <c r="M841" s="1252">
        <v>0</v>
      </c>
      <c r="N841" s="1252">
        <v>0</v>
      </c>
      <c r="O841" s="1252">
        <v>0</v>
      </c>
      <c r="P841" s="1252">
        <v>0</v>
      </c>
      <c r="Q841" s="1252">
        <v>0</v>
      </c>
      <c r="R841" s="1252">
        <v>0</v>
      </c>
      <c r="S841" s="1252">
        <v>0</v>
      </c>
      <c r="T841" s="1252">
        <v>0</v>
      </c>
      <c r="U841" s="1251" t="s">
        <v>1065</v>
      </c>
      <c r="V841" s="1251" t="s">
        <v>1537</v>
      </c>
      <c r="W841" s="1251" t="s">
        <v>308</v>
      </c>
      <c r="X841" s="1251" t="s">
        <v>1515</v>
      </c>
      <c r="Y841" s="1251">
        <v>141</v>
      </c>
    </row>
    <row r="842" spans="1:25" ht="12">
      <c r="A842" s="1251">
        <v>2019</v>
      </c>
      <c r="B842" s="1251">
        <v>25</v>
      </c>
      <c r="C842" s="1251">
        <v>730</v>
      </c>
      <c r="D842" s="1251" t="s">
        <v>1750</v>
      </c>
      <c r="E842" s="1251">
        <v>143000</v>
      </c>
      <c r="F842" s="1251" t="s">
        <v>1546</v>
      </c>
      <c r="G842" s="1252">
        <v>-7.4699999999999998</v>
      </c>
      <c r="H842" s="1252">
        <v>-7.4699999999999998</v>
      </c>
      <c r="I842" s="1252">
        <v>-7.4699999999999998</v>
      </c>
      <c r="J842" s="1252">
        <v>-7.4699999999999998</v>
      </c>
      <c r="K842" s="1252">
        <v>-7.4699999999999998</v>
      </c>
      <c r="L842" s="1252">
        <v>-7.4699999999999998</v>
      </c>
      <c r="M842" s="1252">
        <v>-7.4699999999999998</v>
      </c>
      <c r="N842" s="1252">
        <v>-7.4699999999999998</v>
      </c>
      <c r="O842" s="1252">
        <v>-7.4699999999999998</v>
      </c>
      <c r="P842" s="1252">
        <v>-7.4699999999999998</v>
      </c>
      <c r="Q842" s="1252">
        <v>-7.4699999999999998</v>
      </c>
      <c r="R842" s="1252">
        <v>-7.4699999999999998</v>
      </c>
      <c r="S842" s="1252">
        <v>-7.4699999999999998</v>
      </c>
      <c r="T842" s="1252">
        <v>-7.4699999999999998</v>
      </c>
      <c r="U842" s="1251" t="s">
        <v>1065</v>
      </c>
      <c r="V842" s="1251" t="s">
        <v>1537</v>
      </c>
      <c r="W842" s="1251" t="s">
        <v>308</v>
      </c>
      <c r="X842" s="1251" t="s">
        <v>1515</v>
      </c>
      <c r="Y842" s="1251">
        <v>143</v>
      </c>
    </row>
    <row r="843" spans="1:25" ht="12">
      <c r="A843" s="1251">
        <v>2019</v>
      </c>
      <c r="B843" s="1251">
        <v>25</v>
      </c>
      <c r="C843" s="1251">
        <v>730</v>
      </c>
      <c r="D843" s="1251" t="s">
        <v>1750</v>
      </c>
      <c r="E843" s="1251">
        <v>162010</v>
      </c>
      <c r="F843" s="1251" t="s">
        <v>1672</v>
      </c>
      <c r="G843" s="1252">
        <v>0</v>
      </c>
      <c r="H843" s="1252">
        <v>0</v>
      </c>
      <c r="I843" s="1252">
        <v>0</v>
      </c>
      <c r="J843" s="1252">
        <v>0</v>
      </c>
      <c r="K843" s="1252">
        <v>0</v>
      </c>
      <c r="L843" s="1252">
        <v>0</v>
      </c>
      <c r="M843" s="1252">
        <v>0</v>
      </c>
      <c r="N843" s="1252">
        <v>0</v>
      </c>
      <c r="O843" s="1252">
        <v>0</v>
      </c>
      <c r="P843" s="1252">
        <v>0</v>
      </c>
      <c r="Q843" s="1252">
        <v>0</v>
      </c>
      <c r="R843" s="1252">
        <v>0</v>
      </c>
      <c r="S843" s="1252">
        <v>0</v>
      </c>
      <c r="T843" s="1252">
        <v>0</v>
      </c>
      <c r="U843" s="1251" t="s">
        <v>1065</v>
      </c>
      <c r="V843" s="1251" t="s">
        <v>564</v>
      </c>
      <c r="W843" s="1251" t="s">
        <v>314</v>
      </c>
      <c r="X843" s="1251" t="s">
        <v>1515</v>
      </c>
      <c r="Y843" s="1251">
        <v>162</v>
      </c>
    </row>
    <row r="844" spans="1:25" ht="12">
      <c r="A844" s="1251">
        <v>2019</v>
      </c>
      <c r="B844" s="1251">
        <v>25</v>
      </c>
      <c r="C844" s="1251">
        <v>730</v>
      </c>
      <c r="D844" s="1251" t="s">
        <v>1750</v>
      </c>
      <c r="E844" s="1251">
        <v>162020</v>
      </c>
      <c r="F844" s="1251" t="s">
        <v>1673</v>
      </c>
      <c r="G844" s="1252">
        <v>0</v>
      </c>
      <c r="H844" s="1252">
        <v>0</v>
      </c>
      <c r="I844" s="1252">
        <v>0</v>
      </c>
      <c r="J844" s="1252">
        <v>0</v>
      </c>
      <c r="K844" s="1252">
        <v>0</v>
      </c>
      <c r="L844" s="1252">
        <v>0</v>
      </c>
      <c r="M844" s="1252">
        <v>0</v>
      </c>
      <c r="N844" s="1252">
        <v>0</v>
      </c>
      <c r="O844" s="1252">
        <v>0</v>
      </c>
      <c r="P844" s="1252">
        <v>0</v>
      </c>
      <c r="Q844" s="1252">
        <v>0</v>
      </c>
      <c r="R844" s="1252">
        <v>0</v>
      </c>
      <c r="S844" s="1252">
        <v>0</v>
      </c>
      <c r="T844" s="1252">
        <v>0</v>
      </c>
      <c r="U844" s="1251" t="s">
        <v>1065</v>
      </c>
      <c r="V844" s="1251" t="s">
        <v>564</v>
      </c>
      <c r="W844" s="1251" t="s">
        <v>314</v>
      </c>
      <c r="X844" s="1251" t="s">
        <v>1515</v>
      </c>
      <c r="Y844" s="1251">
        <v>162</v>
      </c>
    </row>
    <row r="845" spans="1:25" ht="12">
      <c r="A845" s="1251">
        <v>2019</v>
      </c>
      <c r="B845" s="1251">
        <v>25</v>
      </c>
      <c r="C845" s="1251">
        <v>730</v>
      </c>
      <c r="D845" s="1251" t="s">
        <v>1750</v>
      </c>
      <c r="E845" s="1251">
        <v>162030</v>
      </c>
      <c r="F845" s="1251" t="s">
        <v>1550</v>
      </c>
      <c r="G845" s="1252">
        <v>0</v>
      </c>
      <c r="H845" s="1252">
        <v>0</v>
      </c>
      <c r="I845" s="1252">
        <v>0</v>
      </c>
      <c r="J845" s="1252">
        <v>0</v>
      </c>
      <c r="K845" s="1252">
        <v>0</v>
      </c>
      <c r="L845" s="1252">
        <v>0</v>
      </c>
      <c r="M845" s="1252">
        <v>0</v>
      </c>
      <c r="N845" s="1252">
        <v>0</v>
      </c>
      <c r="O845" s="1252">
        <v>0</v>
      </c>
      <c r="P845" s="1252">
        <v>0</v>
      </c>
      <c r="Q845" s="1252">
        <v>0</v>
      </c>
      <c r="R845" s="1252">
        <v>0</v>
      </c>
      <c r="S845" s="1252">
        <v>0</v>
      </c>
      <c r="T845" s="1252">
        <v>0</v>
      </c>
      <c r="U845" s="1251" t="s">
        <v>1065</v>
      </c>
      <c r="V845" s="1251" t="s">
        <v>564</v>
      </c>
      <c r="W845" s="1251" t="s">
        <v>314</v>
      </c>
      <c r="X845" s="1251" t="s">
        <v>1515</v>
      </c>
      <c r="Y845" s="1251">
        <v>162</v>
      </c>
    </row>
    <row r="846" spans="1:25" ht="12">
      <c r="A846" s="1251">
        <v>2019</v>
      </c>
      <c r="B846" s="1251">
        <v>25</v>
      </c>
      <c r="C846" s="1251">
        <v>730</v>
      </c>
      <c r="D846" s="1251" t="s">
        <v>1750</v>
      </c>
      <c r="E846" s="1251">
        <v>173000</v>
      </c>
      <c r="F846" s="1251" t="s">
        <v>1557</v>
      </c>
      <c r="G846" s="1252">
        <v>2550</v>
      </c>
      <c r="H846" s="1252">
        <v>2697.5</v>
      </c>
      <c r="I846" s="1252">
        <v>2631</v>
      </c>
      <c r="J846" s="1252">
        <v>3420.3000000000002</v>
      </c>
      <c r="K846" s="1252">
        <v>3154.6999999999998</v>
      </c>
      <c r="L846" s="1252">
        <v>2931.5999999999999</v>
      </c>
      <c r="M846" s="1252">
        <v>2656</v>
      </c>
      <c r="N846" s="1252">
        <v>2412.9000000000001</v>
      </c>
      <c r="O846" s="1252">
        <v>2618.5</v>
      </c>
      <c r="P846" s="1252">
        <v>2681</v>
      </c>
      <c r="Q846" s="1252">
        <v>2681</v>
      </c>
      <c r="R846" s="1252">
        <v>2681</v>
      </c>
      <c r="S846" s="1252">
        <v>3217.1999999999998</v>
      </c>
      <c r="T846" s="1252">
        <v>3217.1999999999998</v>
      </c>
      <c r="U846" s="1251" t="s">
        <v>1065</v>
      </c>
      <c r="V846" s="1251" t="s">
        <v>1537</v>
      </c>
      <c r="W846" s="1251" t="s">
        <v>310</v>
      </c>
      <c r="X846" s="1251" t="s">
        <v>1515</v>
      </c>
      <c r="Y846" s="1251">
        <v>173</v>
      </c>
    </row>
    <row r="847" spans="1:25" ht="12">
      <c r="A847" s="1251">
        <v>2019</v>
      </c>
      <c r="B847" s="1251">
        <v>25</v>
      </c>
      <c r="C847" s="1251">
        <v>730</v>
      </c>
      <c r="D847" s="1251" t="s">
        <v>1750</v>
      </c>
      <c r="E847" s="1251">
        <v>184020</v>
      </c>
      <c r="F847" s="1251" t="s">
        <v>1563</v>
      </c>
      <c r="G847" s="1252">
        <v>4172.6899999999996</v>
      </c>
      <c r="H847" s="1252">
        <v>4172.6899999999996</v>
      </c>
      <c r="I847" s="1252">
        <v>4172.6899999999996</v>
      </c>
      <c r="J847" s="1252">
        <v>4172.6899999999996</v>
      </c>
      <c r="K847" s="1252">
        <v>4172.6899999999996</v>
      </c>
      <c r="L847" s="1252">
        <v>4172.6899999999996</v>
      </c>
      <c r="M847" s="1252">
        <v>4172.6899999999996</v>
      </c>
      <c r="N847" s="1252">
        <v>4172.6899999999996</v>
      </c>
      <c r="O847" s="1252">
        <v>4172.6899999999996</v>
      </c>
      <c r="P847" s="1252">
        <v>4172.6899999999996</v>
      </c>
      <c r="Q847" s="1252">
        <v>4172.6899999999996</v>
      </c>
      <c r="R847" s="1252">
        <v>4172.6899999999996</v>
      </c>
      <c r="S847" s="1252">
        <v>4172.6899999999996</v>
      </c>
      <c r="T847" s="1252">
        <v>4172.6899999999996</v>
      </c>
      <c r="U847" s="1251" t="s">
        <v>1065</v>
      </c>
      <c r="V847" s="1251" t="s">
        <v>1537</v>
      </c>
      <c r="W847" s="1251" t="s">
        <v>316</v>
      </c>
      <c r="X847" s="1251" t="s">
        <v>1515</v>
      </c>
      <c r="Y847" s="1251">
        <v>184</v>
      </c>
    </row>
    <row r="848" spans="1:25" ht="12">
      <c r="A848" s="1251">
        <v>2019</v>
      </c>
      <c r="B848" s="1251">
        <v>25</v>
      </c>
      <c r="C848" s="1251">
        <v>730</v>
      </c>
      <c r="D848" s="1251" t="s">
        <v>1750</v>
      </c>
      <c r="E848" s="1251">
        <v>184099</v>
      </c>
      <c r="F848" s="1251" t="s">
        <v>1567</v>
      </c>
      <c r="G848" s="1252">
        <v>-4172.6899999999996</v>
      </c>
      <c r="H848" s="1252">
        <v>-4172.6899999999996</v>
      </c>
      <c r="I848" s="1252">
        <v>-4172.6899999999996</v>
      </c>
      <c r="J848" s="1252">
        <v>-4172.6899999999996</v>
      </c>
      <c r="K848" s="1252">
        <v>-4172.6899999999996</v>
      </c>
      <c r="L848" s="1252">
        <v>-4172.6899999999996</v>
      </c>
      <c r="M848" s="1252">
        <v>-4172.6899999999996</v>
      </c>
      <c r="N848" s="1252">
        <v>-4172.6899999999996</v>
      </c>
      <c r="O848" s="1252">
        <v>-4172.6899999999996</v>
      </c>
      <c r="P848" s="1252">
        <v>-4172.6899999999996</v>
      </c>
      <c r="Q848" s="1252">
        <v>-4172.6899999999996</v>
      </c>
      <c r="R848" s="1252">
        <v>-4172.6899999999996</v>
      </c>
      <c r="S848" s="1252">
        <v>-4172.6899999999996</v>
      </c>
      <c r="T848" s="1252">
        <v>-4172.6899999999996</v>
      </c>
      <c r="U848" s="1251" t="s">
        <v>1065</v>
      </c>
      <c r="V848" s="1251" t="s">
        <v>1537</v>
      </c>
      <c r="W848" s="1251" t="s">
        <v>316</v>
      </c>
      <c r="X848" s="1251" t="s">
        <v>1515</v>
      </c>
      <c r="Y848" s="1251">
        <v>184</v>
      </c>
    </row>
    <row r="849" spans="1:25" ht="12">
      <c r="A849" s="1251">
        <v>2019</v>
      </c>
      <c r="B849" s="1251">
        <v>25</v>
      </c>
      <c r="C849" s="1251">
        <v>730</v>
      </c>
      <c r="D849" s="1251" t="s">
        <v>1750</v>
      </c>
      <c r="E849" s="1251">
        <v>186355</v>
      </c>
      <c r="F849" s="1251" t="s">
        <v>1575</v>
      </c>
      <c r="G849" s="1252">
        <v>0</v>
      </c>
      <c r="H849" s="1252">
        <v>0</v>
      </c>
      <c r="I849" s="1252">
        <v>0</v>
      </c>
      <c r="J849" s="1252">
        <v>0</v>
      </c>
      <c r="K849" s="1252">
        <v>0</v>
      </c>
      <c r="L849" s="1252">
        <v>0</v>
      </c>
      <c r="M849" s="1252">
        <v>0</v>
      </c>
      <c r="N849" s="1252">
        <v>0</v>
      </c>
      <c r="O849" s="1252">
        <v>0</v>
      </c>
      <c r="P849" s="1252">
        <v>18.469999999999999</v>
      </c>
      <c r="Q849" s="1252">
        <v>37.109999999999999</v>
      </c>
      <c r="R849" s="1252">
        <v>37.43</v>
      </c>
      <c r="S849" s="1252">
        <v>37.509999999999998</v>
      </c>
      <c r="T849" s="1252">
        <v>37.509999999999998</v>
      </c>
      <c r="U849" s="1251" t="s">
        <v>1065</v>
      </c>
      <c r="V849" s="1251" t="s">
        <v>1537</v>
      </c>
      <c r="W849" s="1251" t="s">
        <v>322</v>
      </c>
      <c r="X849" s="1251" t="s">
        <v>1515</v>
      </c>
      <c r="Y849" s="1251">
        <v>186</v>
      </c>
    </row>
    <row r="850" spans="1:25" ht="12">
      <c r="A850" s="1251">
        <v>2019</v>
      </c>
      <c r="B850" s="1251">
        <v>25</v>
      </c>
      <c r="C850" s="1251">
        <v>730</v>
      </c>
      <c r="D850" s="1251" t="s">
        <v>1750</v>
      </c>
      <c r="E850" s="1251">
        <v>186366</v>
      </c>
      <c r="F850" s="1251" t="s">
        <v>1576</v>
      </c>
      <c r="G850" s="1252">
        <v>880.75999999999999</v>
      </c>
      <c r="H850" s="1252">
        <v>880.75999999999999</v>
      </c>
      <c r="I850" s="1252">
        <v>880.75999999999999</v>
      </c>
      <c r="J850" s="1252">
        <v>880.75999999999999</v>
      </c>
      <c r="K850" s="1252">
        <v>880.75999999999999</v>
      </c>
      <c r="L850" s="1252">
        <v>880.75999999999999</v>
      </c>
      <c r="M850" s="1252">
        <v>880.75999999999999</v>
      </c>
      <c r="N850" s="1252">
        <v>880.75999999999999</v>
      </c>
      <c r="O850" s="1252">
        <v>880.75999999999999</v>
      </c>
      <c r="P850" s="1252">
        <v>880.75999999999999</v>
      </c>
      <c r="Q850" s="1252">
        <v>880.75999999999999</v>
      </c>
      <c r="R850" s="1252">
        <v>880.75999999999999</v>
      </c>
      <c r="S850" s="1252">
        <v>880.75999999999999</v>
      </c>
      <c r="T850" s="1252">
        <v>880.75999999999999</v>
      </c>
      <c r="U850" s="1251" t="s">
        <v>1065</v>
      </c>
      <c r="V850" s="1251" t="s">
        <v>1537</v>
      </c>
      <c r="W850" s="1251" t="s">
        <v>322</v>
      </c>
      <c r="X850" s="1251" t="s">
        <v>1515</v>
      </c>
      <c r="Y850" s="1251">
        <v>186</v>
      </c>
    </row>
    <row r="851" spans="1:25" ht="12">
      <c r="A851" s="1251">
        <v>2019</v>
      </c>
      <c r="B851" s="1251">
        <v>25</v>
      </c>
      <c r="C851" s="1251">
        <v>730</v>
      </c>
      <c r="D851" s="1251" t="s">
        <v>1750</v>
      </c>
      <c r="E851" s="1251">
        <v>186367</v>
      </c>
      <c r="F851" s="1251" t="s">
        <v>1577</v>
      </c>
      <c r="G851" s="1252">
        <v>-58.049999999999997</v>
      </c>
      <c r="H851" s="1252">
        <v>-60.270000000000003</v>
      </c>
      <c r="I851" s="1252">
        <v>-62.509999999999998</v>
      </c>
      <c r="J851" s="1252">
        <v>-64.739999999999995</v>
      </c>
      <c r="K851" s="1252">
        <v>-66.849999999999994</v>
      </c>
      <c r="L851" s="1252">
        <v>-69.040000000000006</v>
      </c>
      <c r="M851" s="1252">
        <v>-71.230000000000004</v>
      </c>
      <c r="N851" s="1252">
        <v>-73.420000000000002</v>
      </c>
      <c r="O851" s="1252">
        <v>-75.609999999999999</v>
      </c>
      <c r="P851" s="1252">
        <v>-77.799999999999997</v>
      </c>
      <c r="Q851" s="1252">
        <v>-80</v>
      </c>
      <c r="R851" s="1252">
        <v>-82.200000000000003</v>
      </c>
      <c r="S851" s="1252">
        <v>-84.400000000000006</v>
      </c>
      <c r="T851" s="1252">
        <v>-84.400000000000006</v>
      </c>
      <c r="U851" s="1251" t="s">
        <v>1065</v>
      </c>
      <c r="V851" s="1251" t="s">
        <v>1537</v>
      </c>
      <c r="W851" s="1251" t="s">
        <v>322</v>
      </c>
      <c r="X851" s="1251" t="s">
        <v>1515</v>
      </c>
      <c r="Y851" s="1251">
        <v>186</v>
      </c>
    </row>
    <row r="852" spans="1:25" ht="12">
      <c r="A852" s="1251">
        <v>2019</v>
      </c>
      <c r="B852" s="1251">
        <v>25</v>
      </c>
      <c r="C852" s="1251">
        <v>730</v>
      </c>
      <c r="D852" s="1251" t="s">
        <v>1750</v>
      </c>
      <c r="E852" s="1251">
        <v>236115</v>
      </c>
      <c r="F852" s="1251" t="s">
        <v>1679</v>
      </c>
      <c r="G852" s="1252">
        <v>0</v>
      </c>
      <c r="H852" s="1252">
        <v>0</v>
      </c>
      <c r="I852" s="1252">
        <v>0</v>
      </c>
      <c r="J852" s="1252">
        <v>0</v>
      </c>
      <c r="K852" s="1252">
        <v>0</v>
      </c>
      <c r="L852" s="1252">
        <v>0</v>
      </c>
      <c r="M852" s="1252">
        <v>0</v>
      </c>
      <c r="N852" s="1252">
        <v>0</v>
      </c>
      <c r="O852" s="1252">
        <v>0</v>
      </c>
      <c r="P852" s="1252">
        <v>0</v>
      </c>
      <c r="Q852" s="1252">
        <v>0</v>
      </c>
      <c r="R852" s="1252">
        <v>0</v>
      </c>
      <c r="S852" s="1252">
        <v>0</v>
      </c>
      <c r="T852" s="1252">
        <v>0</v>
      </c>
      <c r="U852" s="1251" t="s">
        <v>1065</v>
      </c>
      <c r="V852" s="1251" t="s">
        <v>1537</v>
      </c>
      <c r="W852" s="1251" t="s">
        <v>371</v>
      </c>
      <c r="X852" s="1251" t="s">
        <v>1581</v>
      </c>
      <c r="Y852" s="1251">
        <v>236</v>
      </c>
    </row>
    <row r="853" spans="1:25" ht="12">
      <c r="A853" s="1251">
        <v>2019</v>
      </c>
      <c r="B853" s="1251">
        <v>25</v>
      </c>
      <c r="C853" s="1251">
        <v>730</v>
      </c>
      <c r="D853" s="1251" t="s">
        <v>1750</v>
      </c>
      <c r="E853" s="1251">
        <v>236116</v>
      </c>
      <c r="F853" s="1251" t="s">
        <v>1680</v>
      </c>
      <c r="G853" s="1252">
        <v>0</v>
      </c>
      <c r="H853" s="1252">
        <v>0</v>
      </c>
      <c r="I853" s="1252">
        <v>0</v>
      </c>
      <c r="J853" s="1252">
        <v>0</v>
      </c>
      <c r="K853" s="1252">
        <v>0</v>
      </c>
      <c r="L853" s="1252">
        <v>0</v>
      </c>
      <c r="M853" s="1252">
        <v>0</v>
      </c>
      <c r="N853" s="1252">
        <v>0</v>
      </c>
      <c r="O853" s="1252">
        <v>0</v>
      </c>
      <c r="P853" s="1252">
        <v>0</v>
      </c>
      <c r="Q853" s="1252">
        <v>0</v>
      </c>
      <c r="R853" s="1252">
        <v>0</v>
      </c>
      <c r="S853" s="1252">
        <v>0</v>
      </c>
      <c r="T853" s="1252">
        <v>0</v>
      </c>
      <c r="U853" s="1251" t="s">
        <v>1065</v>
      </c>
      <c r="V853" s="1251" t="s">
        <v>1537</v>
      </c>
      <c r="W853" s="1251" t="s">
        <v>371</v>
      </c>
      <c r="X853" s="1251" t="s">
        <v>1581</v>
      </c>
      <c r="Y853" s="1251">
        <v>236</v>
      </c>
    </row>
    <row r="854" spans="1:25" ht="12">
      <c r="A854" s="1251">
        <v>2019</v>
      </c>
      <c r="B854" s="1251">
        <v>25</v>
      </c>
      <c r="C854" s="1251">
        <v>730</v>
      </c>
      <c r="D854" s="1251" t="s">
        <v>1750</v>
      </c>
      <c r="E854" s="1251">
        <v>236117</v>
      </c>
      <c r="F854" s="1251" t="s">
        <v>1681</v>
      </c>
      <c r="G854" s="1252">
        <v>0</v>
      </c>
      <c r="H854" s="1252">
        <v>0</v>
      </c>
      <c r="I854" s="1252">
        <v>0</v>
      </c>
      <c r="J854" s="1252">
        <v>0</v>
      </c>
      <c r="K854" s="1252">
        <v>0</v>
      </c>
      <c r="L854" s="1252">
        <v>0</v>
      </c>
      <c r="M854" s="1252">
        <v>0</v>
      </c>
      <c r="N854" s="1252">
        <v>0</v>
      </c>
      <c r="O854" s="1252">
        <v>0</v>
      </c>
      <c r="P854" s="1252">
        <v>0</v>
      </c>
      <c r="Q854" s="1252">
        <v>0</v>
      </c>
      <c r="R854" s="1252">
        <v>0</v>
      </c>
      <c r="S854" s="1252">
        <v>0</v>
      </c>
      <c r="T854" s="1252">
        <v>0</v>
      </c>
      <c r="U854" s="1251" t="s">
        <v>1065</v>
      </c>
      <c r="V854" s="1251" t="s">
        <v>1537</v>
      </c>
      <c r="W854" s="1251" t="s">
        <v>371</v>
      </c>
      <c r="X854" s="1251" t="s">
        <v>1581</v>
      </c>
      <c r="Y854" s="1251">
        <v>236</v>
      </c>
    </row>
    <row r="855" spans="1:25" ht="12">
      <c r="A855" s="1251">
        <v>2019</v>
      </c>
      <c r="B855" s="1251">
        <v>25</v>
      </c>
      <c r="C855" s="1251">
        <v>730</v>
      </c>
      <c r="D855" s="1251" t="s">
        <v>1750</v>
      </c>
      <c r="E855" s="1251">
        <v>300000</v>
      </c>
      <c r="F855" s="1251" t="s">
        <v>1628</v>
      </c>
      <c r="G855" s="1252">
        <v>1696838</v>
      </c>
      <c r="H855" s="1252">
        <v>1696838</v>
      </c>
      <c r="I855" s="1252">
        <v>1472213.04</v>
      </c>
      <c r="J855" s="1252">
        <v>1472213.04</v>
      </c>
      <c r="K855" s="1252">
        <v>1476818.04</v>
      </c>
      <c r="L855" s="1252">
        <v>1476818.04</v>
      </c>
      <c r="M855" s="1252">
        <v>1476818.04</v>
      </c>
      <c r="N855" s="1252">
        <v>1522681.27</v>
      </c>
      <c r="O855" s="1252">
        <v>1524841.27</v>
      </c>
      <c r="P855" s="1252">
        <v>1526354.52</v>
      </c>
      <c r="Q855" s="1252">
        <v>1542354.52</v>
      </c>
      <c r="R855" s="1252">
        <v>1548445.52</v>
      </c>
      <c r="S855" s="1252">
        <v>1547118.4299999999</v>
      </c>
      <c r="T855" s="1252">
        <v>1547118.4299999999</v>
      </c>
      <c r="U855" s="1251" t="s">
        <v>1065</v>
      </c>
      <c r="V855" s="1251" t="s">
        <v>564</v>
      </c>
      <c r="W855" s="1251" t="s">
        <v>290</v>
      </c>
      <c r="X855" s="1251" t="s">
        <v>1515</v>
      </c>
      <c r="Y855" s="1251">
        <v>300</v>
      </c>
    </row>
    <row r="856" spans="1:25" ht="12">
      <c r="A856" s="1251">
        <v>2019</v>
      </c>
      <c r="B856" s="1251">
        <v>25</v>
      </c>
      <c r="C856" s="1251">
        <v>730</v>
      </c>
      <c r="D856" s="1251" t="s">
        <v>1750</v>
      </c>
      <c r="E856" s="1251">
        <v>352000</v>
      </c>
      <c r="F856" s="1251" t="s">
        <v>1751</v>
      </c>
      <c r="G856" s="1252">
        <v>0</v>
      </c>
      <c r="H856" s="1252">
        <v>0</v>
      </c>
      <c r="I856" s="1252">
        <v>0</v>
      </c>
      <c r="J856" s="1252">
        <v>0</v>
      </c>
      <c r="K856" s="1252">
        <v>0</v>
      </c>
      <c r="L856" s="1252">
        <v>0</v>
      </c>
      <c r="M856" s="1252">
        <v>0</v>
      </c>
      <c r="N856" s="1252">
        <v>0</v>
      </c>
      <c r="O856" s="1252">
        <v>0</v>
      </c>
      <c r="P856" s="1252">
        <v>0</v>
      </c>
      <c r="Q856" s="1252">
        <v>0</v>
      </c>
      <c r="R856" s="1252">
        <v>0</v>
      </c>
      <c r="S856" s="1252">
        <v>0</v>
      </c>
      <c r="T856" s="1252">
        <v>0</v>
      </c>
      <c r="U856" s="1251" t="s">
        <v>1065</v>
      </c>
      <c r="V856" s="1251" t="s">
        <v>564</v>
      </c>
      <c r="W856" s="1251" t="s">
        <v>290</v>
      </c>
      <c r="X856" s="1251" t="s">
        <v>1515</v>
      </c>
      <c r="Y856" s="1251">
        <v>352</v>
      </c>
    </row>
    <row r="857" spans="1:25" ht="12">
      <c r="A857" s="1251">
        <v>2019</v>
      </c>
      <c r="B857" s="1251">
        <v>25</v>
      </c>
      <c r="C857" s="1251">
        <v>730</v>
      </c>
      <c r="D857" s="1251" t="s">
        <v>1750</v>
      </c>
      <c r="E857" s="1251">
        <v>361000</v>
      </c>
      <c r="F857" s="1251" t="s">
        <v>1746</v>
      </c>
      <c r="G857" s="1252">
        <v>0</v>
      </c>
      <c r="H857" s="1252">
        <v>0</v>
      </c>
      <c r="I857" s="1252">
        <v>0</v>
      </c>
      <c r="J857" s="1252">
        <v>0</v>
      </c>
      <c r="K857" s="1252">
        <v>0</v>
      </c>
      <c r="L857" s="1252">
        <v>0</v>
      </c>
      <c r="M857" s="1252">
        <v>0</v>
      </c>
      <c r="N857" s="1252">
        <v>0</v>
      </c>
      <c r="O857" s="1252">
        <v>0</v>
      </c>
      <c r="P857" s="1252">
        <v>0</v>
      </c>
      <c r="Q857" s="1252">
        <v>0</v>
      </c>
      <c r="R857" s="1252">
        <v>0</v>
      </c>
      <c r="S857" s="1252">
        <v>0</v>
      </c>
      <c r="T857" s="1252">
        <v>0</v>
      </c>
      <c r="U857" s="1251" t="s">
        <v>1065</v>
      </c>
      <c r="V857" s="1251" t="s">
        <v>564</v>
      </c>
      <c r="W857" s="1251" t="s">
        <v>290</v>
      </c>
      <c r="X857" s="1251" t="s">
        <v>1515</v>
      </c>
      <c r="Y857" s="1251">
        <v>361</v>
      </c>
    </row>
    <row r="858" spans="1:25" ht="12">
      <c r="A858" s="1251">
        <v>2019</v>
      </c>
      <c r="B858" s="1251">
        <v>25</v>
      </c>
      <c r="C858" s="1251">
        <v>730</v>
      </c>
      <c r="D858" s="1251" t="s">
        <v>1750</v>
      </c>
      <c r="E858" s="1251">
        <v>371300</v>
      </c>
      <c r="F858" s="1251" t="s">
        <v>1748</v>
      </c>
      <c r="G858" s="1252">
        <v>0</v>
      </c>
      <c r="H858" s="1252">
        <v>0</v>
      </c>
      <c r="I858" s="1252">
        <v>0</v>
      </c>
      <c r="J858" s="1252">
        <v>0</v>
      </c>
      <c r="K858" s="1252">
        <v>0</v>
      </c>
      <c r="L858" s="1252">
        <v>0</v>
      </c>
      <c r="M858" s="1252">
        <v>0</v>
      </c>
      <c r="N858" s="1252">
        <v>0</v>
      </c>
      <c r="O858" s="1252">
        <v>0</v>
      </c>
      <c r="P858" s="1252">
        <v>0</v>
      </c>
      <c r="Q858" s="1252">
        <v>0</v>
      </c>
      <c r="R858" s="1252">
        <v>0</v>
      </c>
      <c r="S858" s="1252">
        <v>0</v>
      </c>
      <c r="T858" s="1252">
        <v>0</v>
      </c>
      <c r="U858" s="1251" t="s">
        <v>1065</v>
      </c>
      <c r="V858" s="1251" t="s">
        <v>564</v>
      </c>
      <c r="W858" s="1251" t="s">
        <v>290</v>
      </c>
      <c r="X858" s="1251" t="s">
        <v>1515</v>
      </c>
      <c r="Y858" s="1251">
        <v>371</v>
      </c>
    </row>
    <row r="859" spans="1:25" ht="12">
      <c r="A859" s="1251">
        <v>2019</v>
      </c>
      <c r="B859" s="1251">
        <v>25</v>
      </c>
      <c r="C859" s="1251">
        <v>730</v>
      </c>
      <c r="D859" s="1251" t="s">
        <v>1750</v>
      </c>
      <c r="E859" s="1251">
        <v>380400</v>
      </c>
      <c r="F859" s="1251" t="s">
        <v>1752</v>
      </c>
      <c r="G859" s="1252">
        <v>0</v>
      </c>
      <c r="H859" s="1252">
        <v>0</v>
      </c>
      <c r="I859" s="1252">
        <v>0</v>
      </c>
      <c r="J859" s="1252">
        <v>0</v>
      </c>
      <c r="K859" s="1252">
        <v>0</v>
      </c>
      <c r="L859" s="1252">
        <v>0</v>
      </c>
      <c r="M859" s="1252">
        <v>0</v>
      </c>
      <c r="N859" s="1252">
        <v>0</v>
      </c>
      <c r="O859" s="1252">
        <v>0</v>
      </c>
      <c r="P859" s="1252">
        <v>0</v>
      </c>
      <c r="Q859" s="1252">
        <v>0</v>
      </c>
      <c r="R859" s="1252">
        <v>0</v>
      </c>
      <c r="S859" s="1252">
        <v>0</v>
      </c>
      <c r="T859" s="1252">
        <v>0</v>
      </c>
      <c r="U859" s="1251" t="s">
        <v>1065</v>
      </c>
      <c r="V859" s="1251" t="s">
        <v>564</v>
      </c>
      <c r="W859" s="1251" t="s">
        <v>290</v>
      </c>
      <c r="X859" s="1251" t="s">
        <v>1515</v>
      </c>
      <c r="Y859" s="1251">
        <v>380</v>
      </c>
    </row>
    <row r="860" spans="1:25" ht="12">
      <c r="A860" s="1251">
        <v>2019</v>
      </c>
      <c r="B860" s="1251">
        <v>25</v>
      </c>
      <c r="C860" s="1251">
        <v>740</v>
      </c>
      <c r="D860" s="1251" t="s">
        <v>1753</v>
      </c>
      <c r="E860" s="1251">
        <v>104000</v>
      </c>
      <c r="F860" s="1251" t="s">
        <v>1514</v>
      </c>
      <c r="G860" s="1252">
        <v>0</v>
      </c>
      <c r="H860" s="1252">
        <v>0</v>
      </c>
      <c r="I860" s="1252">
        <v>0</v>
      </c>
      <c r="J860" s="1252">
        <v>0</v>
      </c>
      <c r="K860" s="1252">
        <v>0</v>
      </c>
      <c r="L860" s="1252">
        <v>0</v>
      </c>
      <c r="M860" s="1252">
        <v>0</v>
      </c>
      <c r="N860" s="1252">
        <v>0</v>
      </c>
      <c r="O860" s="1252">
        <v>0</v>
      </c>
      <c r="P860" s="1252">
        <v>0</v>
      </c>
      <c r="Q860" s="1252">
        <v>0</v>
      </c>
      <c r="R860" s="1252">
        <v>0</v>
      </c>
      <c r="S860" s="1252">
        <v>0</v>
      </c>
      <c r="T860" s="1252">
        <v>0</v>
      </c>
      <c r="U860" s="1251" t="s">
        <v>1065</v>
      </c>
      <c r="V860" s="1251" t="s">
        <v>564</v>
      </c>
      <c r="W860" s="1251" t="s">
        <v>326</v>
      </c>
      <c r="X860" s="1251" t="s">
        <v>1515</v>
      </c>
      <c r="Y860" s="1251">
        <v>104</v>
      </c>
    </row>
    <row r="861" spans="1:25" ht="12">
      <c r="A861" s="1251">
        <v>2019</v>
      </c>
      <c r="B861" s="1251">
        <v>25</v>
      </c>
      <c r="C861" s="1251">
        <v>740</v>
      </c>
      <c r="D861" s="1251" t="s">
        <v>1753</v>
      </c>
      <c r="E861" s="1251">
        <v>105020</v>
      </c>
      <c r="F861" s="1251" t="s">
        <v>1518</v>
      </c>
      <c r="G861" s="1252">
        <v>11085.68</v>
      </c>
      <c r="H861" s="1252">
        <v>11559.700000000001</v>
      </c>
      <c r="I861" s="1252">
        <v>11709.559999999999</v>
      </c>
      <c r="J861" s="1252">
        <v>11723.77</v>
      </c>
      <c r="K861" s="1252">
        <v>11873.129999999999</v>
      </c>
      <c r="L861" s="1252">
        <v>12396.91</v>
      </c>
      <c r="M861" s="1252">
        <v>14132.889999999999</v>
      </c>
      <c r="N861" s="1252">
        <v>15804.43</v>
      </c>
      <c r="O861" s="1252">
        <v>15804.43</v>
      </c>
      <c r="P861" s="1252">
        <v>15883.33</v>
      </c>
      <c r="Q861" s="1252">
        <v>15939.27</v>
      </c>
      <c r="R861" s="1252">
        <v>15991.440000000001</v>
      </c>
      <c r="S861" s="1252">
        <v>16087.559999999999</v>
      </c>
      <c r="T861" s="1252">
        <v>16087.559999999999</v>
      </c>
      <c r="U861" s="1251" t="s">
        <v>1065</v>
      </c>
      <c r="V861" s="1251" t="s">
        <v>564</v>
      </c>
      <c r="W861" s="1251" t="s">
        <v>296</v>
      </c>
      <c r="X861" s="1251" t="s">
        <v>1515</v>
      </c>
      <c r="Y861" s="1251">
        <v>105</v>
      </c>
    </row>
    <row r="862" spans="1:25" ht="12">
      <c r="A862" s="1251">
        <v>2019</v>
      </c>
      <c r="B862" s="1251">
        <v>25</v>
      </c>
      <c r="C862" s="1251">
        <v>740</v>
      </c>
      <c r="D862" s="1251" t="s">
        <v>1753</v>
      </c>
      <c r="E862" s="1251">
        <v>105029</v>
      </c>
      <c r="F862" s="1251" t="s">
        <v>1519</v>
      </c>
      <c r="G862" s="1252">
        <v>412.07999999999998</v>
      </c>
      <c r="H862" s="1252">
        <v>412.07999999999998</v>
      </c>
      <c r="I862" s="1252">
        <v>412.07999999999998</v>
      </c>
      <c r="J862" s="1252">
        <v>412.07999999999998</v>
      </c>
      <c r="K862" s="1252">
        <v>412.07999999999998</v>
      </c>
      <c r="L862" s="1252">
        <v>412.07999999999998</v>
      </c>
      <c r="M862" s="1252">
        <v>412.07999999999998</v>
      </c>
      <c r="N862" s="1252">
        <v>412.07999999999998</v>
      </c>
      <c r="O862" s="1252">
        <v>412.07999999999998</v>
      </c>
      <c r="P862" s="1252">
        <v>412.07999999999998</v>
      </c>
      <c r="Q862" s="1252">
        <v>412.07999999999998</v>
      </c>
      <c r="R862" s="1252">
        <v>412.07999999999998</v>
      </c>
      <c r="S862" s="1252">
        <v>412.07999999999998</v>
      </c>
      <c r="T862" s="1252">
        <v>412.07999999999998</v>
      </c>
      <c r="U862" s="1251" t="s">
        <v>1065</v>
      </c>
      <c r="V862" s="1251" t="s">
        <v>564</v>
      </c>
      <c r="W862" s="1251" t="s">
        <v>296</v>
      </c>
      <c r="X862" s="1251" t="s">
        <v>1515</v>
      </c>
      <c r="Y862" s="1251">
        <v>105</v>
      </c>
    </row>
    <row r="863" spans="1:25" ht="12">
      <c r="A863" s="1251">
        <v>2019</v>
      </c>
      <c r="B863" s="1251">
        <v>25</v>
      </c>
      <c r="C863" s="1251">
        <v>740</v>
      </c>
      <c r="D863" s="1251" t="s">
        <v>1753</v>
      </c>
      <c r="E863" s="1251">
        <v>105030</v>
      </c>
      <c r="F863" s="1251" t="s">
        <v>1520</v>
      </c>
      <c r="G863" s="1252">
        <v>908010.23999999999</v>
      </c>
      <c r="H863" s="1252">
        <v>911610.95999999996</v>
      </c>
      <c r="I863" s="1252">
        <v>979913.08999999997</v>
      </c>
      <c r="J863" s="1252">
        <v>1013778.92</v>
      </c>
      <c r="K863" s="1252">
        <v>1082148.01</v>
      </c>
      <c r="L863" s="1252">
        <v>1106235.3999999999</v>
      </c>
      <c r="M863" s="1252">
        <v>1123129.24</v>
      </c>
      <c r="N863" s="1252">
        <v>1123779.24</v>
      </c>
      <c r="O863" s="1252">
        <v>1153614.4399999999</v>
      </c>
      <c r="P863" s="1252">
        <v>1154364.4399999999</v>
      </c>
      <c r="Q863" s="1252">
        <v>1157913.04</v>
      </c>
      <c r="R863" s="1252">
        <v>1164612.04</v>
      </c>
      <c r="S863" s="1252">
        <v>1164612.04</v>
      </c>
      <c r="T863" s="1252">
        <v>1164612.04</v>
      </c>
      <c r="U863" s="1251" t="s">
        <v>1065</v>
      </c>
      <c r="V863" s="1251" t="s">
        <v>564</v>
      </c>
      <c r="W863" s="1251" t="s">
        <v>296</v>
      </c>
      <c r="X863" s="1251" t="s">
        <v>1515</v>
      </c>
      <c r="Y863" s="1251">
        <v>105</v>
      </c>
    </row>
    <row r="864" spans="1:25" ht="12">
      <c r="A864" s="1251">
        <v>2019</v>
      </c>
      <c r="B864" s="1251">
        <v>25</v>
      </c>
      <c r="C864" s="1251">
        <v>740</v>
      </c>
      <c r="D864" s="1251" t="s">
        <v>1753</v>
      </c>
      <c r="E864" s="1251">
        <v>105060</v>
      </c>
      <c r="F864" s="1251" t="s">
        <v>1523</v>
      </c>
      <c r="G864" s="1252">
        <v>3320.9000000000001</v>
      </c>
      <c r="H864" s="1252">
        <v>3332.6199999999999</v>
      </c>
      <c r="I864" s="1252">
        <v>3350.1399999999999</v>
      </c>
      <c r="J864" s="1252">
        <v>3383.8400000000001</v>
      </c>
      <c r="K864" s="1252">
        <v>3399.0500000000002</v>
      </c>
      <c r="L864" s="1252">
        <v>3451.4499999999998</v>
      </c>
      <c r="M864" s="1252">
        <v>3497.6999999999998</v>
      </c>
      <c r="N864" s="1252">
        <v>3542.1199999999999</v>
      </c>
      <c r="O864" s="1252">
        <v>3542.1199999999999</v>
      </c>
      <c r="P864" s="1252">
        <v>3666.9000000000001</v>
      </c>
      <c r="Q864" s="1252">
        <v>3724.1700000000001</v>
      </c>
      <c r="R864" s="1252">
        <v>3774.3099999999999</v>
      </c>
      <c r="S864" s="1252">
        <v>3888.9099999999999</v>
      </c>
      <c r="T864" s="1252">
        <v>3888.9099999999999</v>
      </c>
      <c r="U864" s="1251" t="s">
        <v>1065</v>
      </c>
      <c r="V864" s="1251" t="s">
        <v>564</v>
      </c>
      <c r="W864" s="1251" t="s">
        <v>296</v>
      </c>
      <c r="X864" s="1251" t="s">
        <v>1515</v>
      </c>
      <c r="Y864" s="1251">
        <v>105</v>
      </c>
    </row>
    <row r="865" spans="1:25" ht="12">
      <c r="A865" s="1251">
        <v>2019</v>
      </c>
      <c r="B865" s="1251">
        <v>25</v>
      </c>
      <c r="C865" s="1251">
        <v>740</v>
      </c>
      <c r="D865" s="1251" t="s">
        <v>1753</v>
      </c>
      <c r="E865" s="1251">
        <v>105070</v>
      </c>
      <c r="F865" s="1251" t="s">
        <v>1524</v>
      </c>
      <c r="G865" s="1252">
        <v>12998.82</v>
      </c>
      <c r="H865" s="1252">
        <v>13526.360000000001</v>
      </c>
      <c r="I865" s="1252">
        <v>13665.41</v>
      </c>
      <c r="J865" s="1252">
        <v>13678.6</v>
      </c>
      <c r="K865" s="1252">
        <v>13817.190000000001</v>
      </c>
      <c r="L865" s="1252">
        <v>14303.200000000001</v>
      </c>
      <c r="M865" s="1252">
        <v>15914.02</v>
      </c>
      <c r="N865" s="1252">
        <v>17465.040000000001</v>
      </c>
      <c r="O865" s="1252">
        <v>17465.040000000001</v>
      </c>
      <c r="P865" s="1252">
        <v>17538.25</v>
      </c>
      <c r="Q865" s="1252">
        <v>17590.16</v>
      </c>
      <c r="R865" s="1252">
        <v>17638.57</v>
      </c>
      <c r="S865" s="1252">
        <v>17727.759999999998</v>
      </c>
      <c r="T865" s="1252">
        <v>17727.759999999998</v>
      </c>
      <c r="U865" s="1251" t="s">
        <v>1065</v>
      </c>
      <c r="V865" s="1251" t="s">
        <v>564</v>
      </c>
      <c r="W865" s="1251" t="s">
        <v>296</v>
      </c>
      <c r="X865" s="1251" t="s">
        <v>1515</v>
      </c>
      <c r="Y865" s="1251">
        <v>105</v>
      </c>
    </row>
    <row r="866" spans="1:25" ht="12">
      <c r="A866" s="1251">
        <v>2019</v>
      </c>
      <c r="B866" s="1251">
        <v>25</v>
      </c>
      <c r="C866" s="1251">
        <v>740</v>
      </c>
      <c r="D866" s="1251" t="s">
        <v>1753</v>
      </c>
      <c r="E866" s="1251">
        <v>105080</v>
      </c>
      <c r="F866" s="1251" t="s">
        <v>1525</v>
      </c>
      <c r="G866" s="1252">
        <v>0</v>
      </c>
      <c r="H866" s="1252">
        <v>0</v>
      </c>
      <c r="I866" s="1252">
        <v>0</v>
      </c>
      <c r="J866" s="1252">
        <v>0</v>
      </c>
      <c r="K866" s="1252">
        <v>0</v>
      </c>
      <c r="L866" s="1252">
        <v>0</v>
      </c>
      <c r="M866" s="1252">
        <v>0</v>
      </c>
      <c r="N866" s="1252">
        <v>0</v>
      </c>
      <c r="O866" s="1252">
        <v>0</v>
      </c>
      <c r="P866" s="1252">
        <v>0</v>
      </c>
      <c r="Q866" s="1252">
        <v>0</v>
      </c>
      <c r="R866" s="1252">
        <v>0</v>
      </c>
      <c r="S866" s="1252">
        <v>0</v>
      </c>
      <c r="T866" s="1252">
        <v>0</v>
      </c>
      <c r="U866" s="1251" t="s">
        <v>1065</v>
      </c>
      <c r="V866" s="1251" t="s">
        <v>564</v>
      </c>
      <c r="W866" s="1251" t="s">
        <v>296</v>
      </c>
      <c r="X866" s="1251" t="s">
        <v>1515</v>
      </c>
      <c r="Y866" s="1251">
        <v>105</v>
      </c>
    </row>
    <row r="867" spans="1:25" ht="12">
      <c r="A867" s="1251">
        <v>2019</v>
      </c>
      <c r="B867" s="1251">
        <v>25</v>
      </c>
      <c r="C867" s="1251">
        <v>740</v>
      </c>
      <c r="D867" s="1251" t="s">
        <v>1753</v>
      </c>
      <c r="E867" s="1251">
        <v>105081</v>
      </c>
      <c r="F867" s="1251" t="s">
        <v>1526</v>
      </c>
      <c r="G867" s="1252">
        <v>3366.27</v>
      </c>
      <c r="H867" s="1252">
        <v>3366.27</v>
      </c>
      <c r="I867" s="1252">
        <v>3366.27</v>
      </c>
      <c r="J867" s="1252">
        <v>3366.27</v>
      </c>
      <c r="K867" s="1252">
        <v>3366.27</v>
      </c>
      <c r="L867" s="1252">
        <v>3366.27</v>
      </c>
      <c r="M867" s="1252">
        <v>3366.27</v>
      </c>
      <c r="N867" s="1252">
        <v>3366.27</v>
      </c>
      <c r="O867" s="1252">
        <v>3366.27</v>
      </c>
      <c r="P867" s="1252">
        <v>3366.27</v>
      </c>
      <c r="Q867" s="1252">
        <v>3366.27</v>
      </c>
      <c r="R867" s="1252">
        <v>3366.27</v>
      </c>
      <c r="S867" s="1252">
        <v>3366.27</v>
      </c>
      <c r="T867" s="1252">
        <v>3366.27</v>
      </c>
      <c r="U867" s="1251" t="s">
        <v>1065</v>
      </c>
      <c r="V867" s="1251" t="s">
        <v>564</v>
      </c>
      <c r="W867" s="1251" t="s">
        <v>296</v>
      </c>
      <c r="X867" s="1251" t="s">
        <v>1515</v>
      </c>
      <c r="Y867" s="1251">
        <v>105</v>
      </c>
    </row>
    <row r="868" spans="1:25" ht="12">
      <c r="A868" s="1251">
        <v>2019</v>
      </c>
      <c r="B868" s="1251">
        <v>25</v>
      </c>
      <c r="C868" s="1251">
        <v>740</v>
      </c>
      <c r="D868" s="1251" t="s">
        <v>1753</v>
      </c>
      <c r="E868" s="1251">
        <v>105085</v>
      </c>
      <c r="F868" s="1251" t="s">
        <v>1527</v>
      </c>
      <c r="G868" s="1252">
        <v>7257.6999999999998</v>
      </c>
      <c r="H868" s="1252">
        <v>7257.6999999999998</v>
      </c>
      <c r="I868" s="1252">
        <v>7257.6999999999998</v>
      </c>
      <c r="J868" s="1252">
        <v>7257.6999999999998</v>
      </c>
      <c r="K868" s="1252">
        <v>7257.6999999999998</v>
      </c>
      <c r="L868" s="1252">
        <v>7257.6999999999998</v>
      </c>
      <c r="M868" s="1252">
        <v>7257.6999999999998</v>
      </c>
      <c r="N868" s="1252">
        <v>7257.6999999999998</v>
      </c>
      <c r="O868" s="1252">
        <v>7257.6999999999998</v>
      </c>
      <c r="P868" s="1252">
        <v>7257.6999999999998</v>
      </c>
      <c r="Q868" s="1252">
        <v>7257.6999999999998</v>
      </c>
      <c r="R868" s="1252">
        <v>7257.6999999999998</v>
      </c>
      <c r="S868" s="1252">
        <v>7257.6999999999998</v>
      </c>
      <c r="T868" s="1252">
        <v>7257.6999999999998</v>
      </c>
      <c r="U868" s="1251" t="s">
        <v>1065</v>
      </c>
      <c r="V868" s="1251" t="s">
        <v>564</v>
      </c>
      <c r="W868" s="1251" t="s">
        <v>296</v>
      </c>
      <c r="X868" s="1251" t="s">
        <v>1515</v>
      </c>
      <c r="Y868" s="1251">
        <v>105</v>
      </c>
    </row>
    <row r="869" spans="1:25" ht="12">
      <c r="A869" s="1251">
        <v>2019</v>
      </c>
      <c r="B869" s="1251">
        <v>25</v>
      </c>
      <c r="C869" s="1251">
        <v>740</v>
      </c>
      <c r="D869" s="1251" t="s">
        <v>1753</v>
      </c>
      <c r="E869" s="1251">
        <v>105090</v>
      </c>
      <c r="F869" s="1251" t="s">
        <v>1528</v>
      </c>
      <c r="G869" s="1252">
        <v>-935031.85999999999</v>
      </c>
      <c r="H869" s="1252">
        <v>-939610.16000000003</v>
      </c>
      <c r="I869" s="1252">
        <v>-1003461.13</v>
      </c>
      <c r="J869" s="1252">
        <v>-1031684.13</v>
      </c>
      <c r="K869" s="1252">
        <v>-1070961.8100000001</v>
      </c>
      <c r="L869" s="1252">
        <v>-1095985.79</v>
      </c>
      <c r="M869" s="1252">
        <v>-1111594.4299999999</v>
      </c>
      <c r="N869" s="1252">
        <v>-1111594.4299999999</v>
      </c>
      <c r="O869" s="1252">
        <v>-1135644.4299999999</v>
      </c>
      <c r="P869" s="1252">
        <v>-1135644.4299999999</v>
      </c>
      <c r="Q869" s="1252">
        <v>-1135981.9299999999</v>
      </c>
      <c r="R869" s="1252">
        <v>-1135981.9299999999</v>
      </c>
      <c r="S869" s="1252">
        <v>-1135981.9299999999</v>
      </c>
      <c r="T869" s="1252">
        <v>-1135981.9299999999</v>
      </c>
      <c r="U869" s="1251" t="s">
        <v>1065</v>
      </c>
      <c r="V869" s="1251" t="s">
        <v>564</v>
      </c>
      <c r="W869" s="1251" t="s">
        <v>296</v>
      </c>
      <c r="X869" s="1251" t="s">
        <v>1515</v>
      </c>
      <c r="Y869" s="1251">
        <v>105</v>
      </c>
    </row>
    <row r="870" spans="1:25" ht="12">
      <c r="A870" s="1251">
        <v>2019</v>
      </c>
      <c r="B870" s="1251">
        <v>25</v>
      </c>
      <c r="C870" s="1251">
        <v>740</v>
      </c>
      <c r="D870" s="1251" t="s">
        <v>1753</v>
      </c>
      <c r="E870" s="1251">
        <v>106000</v>
      </c>
      <c r="F870" s="1251" t="s">
        <v>1529</v>
      </c>
      <c r="G870" s="1252">
        <v>0</v>
      </c>
      <c r="H870" s="1252">
        <v>0</v>
      </c>
      <c r="I870" s="1252">
        <v>0</v>
      </c>
      <c r="J870" s="1252">
        <v>0</v>
      </c>
      <c r="K870" s="1252">
        <v>0</v>
      </c>
      <c r="L870" s="1252">
        <v>0</v>
      </c>
      <c r="M870" s="1252">
        <v>15608.639999999999</v>
      </c>
      <c r="N870" s="1252">
        <v>15608.639999999999</v>
      </c>
      <c r="O870" s="1252">
        <v>39658.639999999999</v>
      </c>
      <c r="P870" s="1252">
        <v>0</v>
      </c>
      <c r="Q870" s="1252">
        <v>0</v>
      </c>
      <c r="R870" s="1252">
        <v>0</v>
      </c>
      <c r="S870" s="1252">
        <v>0</v>
      </c>
      <c r="T870" s="1252">
        <v>0</v>
      </c>
      <c r="U870" s="1251" t="s">
        <v>1065</v>
      </c>
      <c r="V870" s="1251" t="s">
        <v>564</v>
      </c>
      <c r="W870" s="1251" t="s">
        <v>290</v>
      </c>
      <c r="X870" s="1251" t="s">
        <v>1515</v>
      </c>
      <c r="Y870" s="1251">
        <v>106</v>
      </c>
    </row>
    <row r="871" spans="1:25" ht="12">
      <c r="A871" s="1251">
        <v>2019</v>
      </c>
      <c r="B871" s="1251">
        <v>25</v>
      </c>
      <c r="C871" s="1251">
        <v>740</v>
      </c>
      <c r="D871" s="1251" t="s">
        <v>1753</v>
      </c>
      <c r="E871" s="1251">
        <v>108000</v>
      </c>
      <c r="F871" s="1251" t="s">
        <v>1530</v>
      </c>
      <c r="G871" s="1252">
        <v>-563926.55000000005</v>
      </c>
      <c r="H871" s="1252">
        <v>-569789.41000000003</v>
      </c>
      <c r="I871" s="1252">
        <v>-347588.79999999999</v>
      </c>
      <c r="J871" s="1252">
        <v>-353451.65999999997</v>
      </c>
      <c r="K871" s="1252">
        <v>-358818.44</v>
      </c>
      <c r="L871" s="1252">
        <v>-364185.21999999997</v>
      </c>
      <c r="M871" s="1252">
        <v>-369552</v>
      </c>
      <c r="N871" s="1252">
        <v>-375220.44</v>
      </c>
      <c r="O871" s="1252">
        <v>-380888.88</v>
      </c>
      <c r="P871" s="1252">
        <v>-386557.32000000001</v>
      </c>
      <c r="Q871" s="1252">
        <v>-392316.54999999999</v>
      </c>
      <c r="R871" s="1252">
        <v>-398075.78000000003</v>
      </c>
      <c r="S871" s="1252">
        <v>-403835.01000000001</v>
      </c>
      <c r="T871" s="1252">
        <v>-403835.01000000001</v>
      </c>
      <c r="U871" s="1251" t="s">
        <v>1065</v>
      </c>
      <c r="V871" s="1251" t="s">
        <v>564</v>
      </c>
      <c r="W871" s="1251" t="s">
        <v>292</v>
      </c>
      <c r="X871" s="1251" t="s">
        <v>1515</v>
      </c>
      <c r="Y871" s="1251">
        <v>108</v>
      </c>
    </row>
    <row r="872" spans="1:25" ht="12">
      <c r="A872" s="1251">
        <v>2019</v>
      </c>
      <c r="B872" s="1251">
        <v>25</v>
      </c>
      <c r="C872" s="1251">
        <v>740</v>
      </c>
      <c r="D872" s="1251" t="s">
        <v>1753</v>
      </c>
      <c r="E872" s="1251">
        <v>114000</v>
      </c>
      <c r="F872" s="1251" t="s">
        <v>1534</v>
      </c>
      <c r="G872" s="1252">
        <v>-660975.55000000005</v>
      </c>
      <c r="H872" s="1252">
        <v>-660975.55000000005</v>
      </c>
      <c r="I872" s="1252">
        <v>-660975.55000000005</v>
      </c>
      <c r="J872" s="1252">
        <v>-660975.55000000005</v>
      </c>
      <c r="K872" s="1252">
        <v>-660975.55000000005</v>
      </c>
      <c r="L872" s="1252">
        <v>-660975.55000000005</v>
      </c>
      <c r="M872" s="1252">
        <v>-660975.55000000005</v>
      </c>
      <c r="N872" s="1252">
        <v>-660975.55000000005</v>
      </c>
      <c r="O872" s="1252">
        <v>-660975.55000000005</v>
      </c>
      <c r="P872" s="1252">
        <v>-660975.55000000005</v>
      </c>
      <c r="Q872" s="1252">
        <v>-660975.55000000005</v>
      </c>
      <c r="R872" s="1252">
        <v>-660975.55000000005</v>
      </c>
      <c r="S872" s="1252">
        <v>-660975.55000000005</v>
      </c>
      <c r="T872" s="1252">
        <v>-660975.55000000005</v>
      </c>
      <c r="U872" s="1251" t="s">
        <v>1065</v>
      </c>
      <c r="V872" s="1251" t="s">
        <v>564</v>
      </c>
      <c r="W872" s="1251" t="s">
        <v>298</v>
      </c>
      <c r="X872" s="1251" t="s">
        <v>1515</v>
      </c>
      <c r="Y872" s="1251">
        <v>114</v>
      </c>
    </row>
    <row r="873" spans="1:25" ht="12">
      <c r="A873" s="1251">
        <v>2019</v>
      </c>
      <c r="B873" s="1251">
        <v>25</v>
      </c>
      <c r="C873" s="1251">
        <v>740</v>
      </c>
      <c r="D873" s="1251" t="s">
        <v>1753</v>
      </c>
      <c r="E873" s="1251">
        <v>115000</v>
      </c>
      <c r="F873" s="1251" t="s">
        <v>1535</v>
      </c>
      <c r="G873" s="1252">
        <v>234457.13</v>
      </c>
      <c r="H873" s="1252">
        <v>236374.25</v>
      </c>
      <c r="I873" s="1252">
        <v>238291.37</v>
      </c>
      <c r="J873" s="1252">
        <v>240208.5</v>
      </c>
      <c r="K873" s="1252">
        <v>242125.62</v>
      </c>
      <c r="L873" s="1252">
        <v>244042.73999999999</v>
      </c>
      <c r="M873" s="1252">
        <v>245959.87</v>
      </c>
      <c r="N873" s="1252">
        <v>247876.98999999999</v>
      </c>
      <c r="O873" s="1252">
        <v>249794.10999999999</v>
      </c>
      <c r="P873" s="1252">
        <v>251711.23000000001</v>
      </c>
      <c r="Q873" s="1252">
        <v>253628.35999999999</v>
      </c>
      <c r="R873" s="1252">
        <v>255545.48999999999</v>
      </c>
      <c r="S873" s="1252">
        <v>257462.60999999999</v>
      </c>
      <c r="T873" s="1252">
        <v>257462.60999999999</v>
      </c>
      <c r="U873" s="1251" t="s">
        <v>1065</v>
      </c>
      <c r="V873" s="1251" t="s">
        <v>564</v>
      </c>
      <c r="W873" s="1251" t="s">
        <v>298</v>
      </c>
      <c r="X873" s="1251" t="s">
        <v>1515</v>
      </c>
      <c r="Y873" s="1251">
        <v>115</v>
      </c>
    </row>
    <row r="874" spans="1:25" ht="12">
      <c r="A874" s="1251">
        <v>2019</v>
      </c>
      <c r="B874" s="1251">
        <v>25</v>
      </c>
      <c r="C874" s="1251">
        <v>740</v>
      </c>
      <c r="D874" s="1251" t="s">
        <v>1753</v>
      </c>
      <c r="E874" s="1251">
        <v>141000</v>
      </c>
      <c r="F874" s="1251" t="s">
        <v>1541</v>
      </c>
      <c r="G874" s="1252">
        <v>37975</v>
      </c>
      <c r="H874" s="1252">
        <v>0</v>
      </c>
      <c r="I874" s="1252">
        <v>0</v>
      </c>
      <c r="J874" s="1252">
        <v>37975</v>
      </c>
      <c r="K874" s="1252">
        <v>0</v>
      </c>
      <c r="L874" s="1252">
        <v>0</v>
      </c>
      <c r="M874" s="1252">
        <v>37975</v>
      </c>
      <c r="N874" s="1252">
        <v>0</v>
      </c>
      <c r="O874" s="1252">
        <v>0</v>
      </c>
      <c r="P874" s="1252">
        <v>37975</v>
      </c>
      <c r="Q874" s="1252">
        <v>0</v>
      </c>
      <c r="R874" s="1252">
        <v>0</v>
      </c>
      <c r="S874" s="1252">
        <v>37975</v>
      </c>
      <c r="T874" s="1252">
        <v>37975</v>
      </c>
      <c r="U874" s="1251" t="s">
        <v>1065</v>
      </c>
      <c r="V874" s="1251" t="s">
        <v>1537</v>
      </c>
      <c r="W874" s="1251" t="s">
        <v>308</v>
      </c>
      <c r="X874" s="1251" t="s">
        <v>1515</v>
      </c>
      <c r="Y874" s="1251">
        <v>141</v>
      </c>
    </row>
    <row r="875" spans="1:25" ht="12">
      <c r="A875" s="1251">
        <v>2019</v>
      </c>
      <c r="B875" s="1251">
        <v>25</v>
      </c>
      <c r="C875" s="1251">
        <v>740</v>
      </c>
      <c r="D875" s="1251" t="s">
        <v>1753</v>
      </c>
      <c r="E875" s="1251">
        <v>141100</v>
      </c>
      <c r="F875" s="1251" t="s">
        <v>1543</v>
      </c>
      <c r="G875" s="1252">
        <v>0</v>
      </c>
      <c r="H875" s="1252">
        <v>0</v>
      </c>
      <c r="I875" s="1252">
        <v>0</v>
      </c>
      <c r="J875" s="1252">
        <v>0</v>
      </c>
      <c r="K875" s="1252">
        <v>0</v>
      </c>
      <c r="L875" s="1252">
        <v>0</v>
      </c>
      <c r="M875" s="1252">
        <v>0</v>
      </c>
      <c r="N875" s="1252">
        <v>0</v>
      </c>
      <c r="O875" s="1252">
        <v>0</v>
      </c>
      <c r="P875" s="1252">
        <v>0</v>
      </c>
      <c r="Q875" s="1252">
        <v>0</v>
      </c>
      <c r="R875" s="1252">
        <v>0</v>
      </c>
      <c r="S875" s="1252">
        <v>0</v>
      </c>
      <c r="T875" s="1252">
        <v>0</v>
      </c>
      <c r="U875" s="1251" t="s">
        <v>1065</v>
      </c>
      <c r="V875" s="1251" t="s">
        <v>1537</v>
      </c>
      <c r="W875" s="1251" t="s">
        <v>308</v>
      </c>
      <c r="X875" s="1251" t="s">
        <v>1515</v>
      </c>
      <c r="Y875" s="1251">
        <v>141</v>
      </c>
    </row>
    <row r="876" spans="1:25" ht="12">
      <c r="A876" s="1251">
        <v>2019</v>
      </c>
      <c r="B876" s="1251">
        <v>25</v>
      </c>
      <c r="C876" s="1251">
        <v>740</v>
      </c>
      <c r="D876" s="1251" t="s">
        <v>1753</v>
      </c>
      <c r="E876" s="1251">
        <v>143000</v>
      </c>
      <c r="F876" s="1251" t="s">
        <v>1546</v>
      </c>
      <c r="G876" s="1252">
        <v>0</v>
      </c>
      <c r="H876" s="1252">
        <v>0</v>
      </c>
      <c r="I876" s="1252">
        <v>0</v>
      </c>
      <c r="J876" s="1252">
        <v>0</v>
      </c>
      <c r="K876" s="1252">
        <v>0</v>
      </c>
      <c r="L876" s="1252">
        <v>0</v>
      </c>
      <c r="M876" s="1252">
        <v>0</v>
      </c>
      <c r="N876" s="1252">
        <v>0</v>
      </c>
      <c r="O876" s="1252">
        <v>0</v>
      </c>
      <c r="P876" s="1252">
        <v>0</v>
      </c>
      <c r="Q876" s="1252">
        <v>0</v>
      </c>
      <c r="R876" s="1252">
        <v>0</v>
      </c>
      <c r="S876" s="1252">
        <v>0</v>
      </c>
      <c r="T876" s="1252">
        <v>0</v>
      </c>
      <c r="U876" s="1251" t="s">
        <v>1065</v>
      </c>
      <c r="V876" s="1251" t="s">
        <v>1537</v>
      </c>
      <c r="W876" s="1251" t="s">
        <v>308</v>
      </c>
      <c r="X876" s="1251" t="s">
        <v>1515</v>
      </c>
      <c r="Y876" s="1251">
        <v>143</v>
      </c>
    </row>
    <row r="877" spans="1:25" ht="12">
      <c r="A877" s="1251">
        <v>2019</v>
      </c>
      <c r="B877" s="1251">
        <v>25</v>
      </c>
      <c r="C877" s="1251">
        <v>740</v>
      </c>
      <c r="D877" s="1251" t="s">
        <v>1753</v>
      </c>
      <c r="E877" s="1251">
        <v>162010</v>
      </c>
      <c r="F877" s="1251" t="s">
        <v>1672</v>
      </c>
      <c r="G877" s="1252">
        <v>0</v>
      </c>
      <c r="H877" s="1252">
        <v>0</v>
      </c>
      <c r="I877" s="1252">
        <v>0</v>
      </c>
      <c r="J877" s="1252">
        <v>0</v>
      </c>
      <c r="K877" s="1252">
        <v>0</v>
      </c>
      <c r="L877" s="1252">
        <v>0</v>
      </c>
      <c r="M877" s="1252">
        <v>0</v>
      </c>
      <c r="N877" s="1252">
        <v>0</v>
      </c>
      <c r="O877" s="1252">
        <v>0</v>
      </c>
      <c r="P877" s="1252">
        <v>0</v>
      </c>
      <c r="Q877" s="1252">
        <v>0</v>
      </c>
      <c r="R877" s="1252">
        <v>0</v>
      </c>
      <c r="S877" s="1252">
        <v>0</v>
      </c>
      <c r="T877" s="1252">
        <v>0</v>
      </c>
      <c r="U877" s="1251" t="s">
        <v>1065</v>
      </c>
      <c r="V877" s="1251" t="s">
        <v>564</v>
      </c>
      <c r="W877" s="1251" t="s">
        <v>314</v>
      </c>
      <c r="X877" s="1251" t="s">
        <v>1515</v>
      </c>
      <c r="Y877" s="1251">
        <v>162</v>
      </c>
    </row>
    <row r="878" spans="1:25" ht="12">
      <c r="A878" s="1251">
        <v>2019</v>
      </c>
      <c r="B878" s="1251">
        <v>25</v>
      </c>
      <c r="C878" s="1251">
        <v>740</v>
      </c>
      <c r="D878" s="1251" t="s">
        <v>1753</v>
      </c>
      <c r="E878" s="1251">
        <v>162020</v>
      </c>
      <c r="F878" s="1251" t="s">
        <v>1673</v>
      </c>
      <c r="G878" s="1252">
        <v>0</v>
      </c>
      <c r="H878" s="1252">
        <v>0</v>
      </c>
      <c r="I878" s="1252">
        <v>0</v>
      </c>
      <c r="J878" s="1252">
        <v>0</v>
      </c>
      <c r="K878" s="1252">
        <v>0</v>
      </c>
      <c r="L878" s="1252">
        <v>0</v>
      </c>
      <c r="M878" s="1252">
        <v>0</v>
      </c>
      <c r="N878" s="1252">
        <v>0</v>
      </c>
      <c r="O878" s="1252">
        <v>0</v>
      </c>
      <c r="P878" s="1252">
        <v>0</v>
      </c>
      <c r="Q878" s="1252">
        <v>0</v>
      </c>
      <c r="R878" s="1252">
        <v>0</v>
      </c>
      <c r="S878" s="1252">
        <v>0</v>
      </c>
      <c r="T878" s="1252">
        <v>0</v>
      </c>
      <c r="U878" s="1251" t="s">
        <v>1065</v>
      </c>
      <c r="V878" s="1251" t="s">
        <v>564</v>
      </c>
      <c r="W878" s="1251" t="s">
        <v>314</v>
      </c>
      <c r="X878" s="1251" t="s">
        <v>1515</v>
      </c>
      <c r="Y878" s="1251">
        <v>162</v>
      </c>
    </row>
    <row r="879" spans="1:25" ht="12">
      <c r="A879" s="1251">
        <v>2019</v>
      </c>
      <c r="B879" s="1251">
        <v>25</v>
      </c>
      <c r="C879" s="1251">
        <v>740</v>
      </c>
      <c r="D879" s="1251" t="s">
        <v>1753</v>
      </c>
      <c r="E879" s="1251">
        <v>162030</v>
      </c>
      <c r="F879" s="1251" t="s">
        <v>1550</v>
      </c>
      <c r="G879" s="1252">
        <v>0</v>
      </c>
      <c r="H879" s="1252">
        <v>0</v>
      </c>
      <c r="I879" s="1252">
        <v>0</v>
      </c>
      <c r="J879" s="1252">
        <v>0</v>
      </c>
      <c r="K879" s="1252">
        <v>0</v>
      </c>
      <c r="L879" s="1252">
        <v>0</v>
      </c>
      <c r="M879" s="1252">
        <v>0</v>
      </c>
      <c r="N879" s="1252">
        <v>0</v>
      </c>
      <c r="O879" s="1252">
        <v>0</v>
      </c>
      <c r="P879" s="1252">
        <v>0</v>
      </c>
      <c r="Q879" s="1252">
        <v>0</v>
      </c>
      <c r="R879" s="1252">
        <v>0</v>
      </c>
      <c r="S879" s="1252">
        <v>0</v>
      </c>
      <c r="T879" s="1252">
        <v>0</v>
      </c>
      <c r="U879" s="1251" t="s">
        <v>1065</v>
      </c>
      <c r="V879" s="1251" t="s">
        <v>564</v>
      </c>
      <c r="W879" s="1251" t="s">
        <v>314</v>
      </c>
      <c r="X879" s="1251" t="s">
        <v>1515</v>
      </c>
      <c r="Y879" s="1251">
        <v>162</v>
      </c>
    </row>
    <row r="880" spans="1:25" ht="12">
      <c r="A880" s="1251">
        <v>2019</v>
      </c>
      <c r="B880" s="1251">
        <v>25</v>
      </c>
      <c r="C880" s="1251">
        <v>740</v>
      </c>
      <c r="D880" s="1251" t="s">
        <v>1753</v>
      </c>
      <c r="E880" s="1251">
        <v>162040</v>
      </c>
      <c r="F880" s="1251" t="s">
        <v>1551</v>
      </c>
      <c r="G880" s="1252">
        <v>0</v>
      </c>
      <c r="H880" s="1252">
        <v>0</v>
      </c>
      <c r="I880" s="1252">
        <v>0</v>
      </c>
      <c r="J880" s="1252">
        <v>0</v>
      </c>
      <c r="K880" s="1252">
        <v>0</v>
      </c>
      <c r="L880" s="1252">
        <v>0</v>
      </c>
      <c r="M880" s="1252">
        <v>0</v>
      </c>
      <c r="N880" s="1252">
        <v>0</v>
      </c>
      <c r="O880" s="1252">
        <v>0</v>
      </c>
      <c r="P880" s="1252">
        <v>0</v>
      </c>
      <c r="Q880" s="1252">
        <v>0</v>
      </c>
      <c r="R880" s="1252">
        <v>0</v>
      </c>
      <c r="S880" s="1252">
        <v>0</v>
      </c>
      <c r="T880" s="1252">
        <v>0</v>
      </c>
      <c r="U880" s="1251" t="s">
        <v>1065</v>
      </c>
      <c r="V880" s="1251" t="s">
        <v>564</v>
      </c>
      <c r="W880" s="1251" t="s">
        <v>314</v>
      </c>
      <c r="X880" s="1251" t="s">
        <v>1515</v>
      </c>
      <c r="Y880" s="1251">
        <v>162</v>
      </c>
    </row>
    <row r="881" spans="1:25" ht="12">
      <c r="A881" s="1251">
        <v>2019</v>
      </c>
      <c r="B881" s="1251">
        <v>25</v>
      </c>
      <c r="C881" s="1251">
        <v>740</v>
      </c>
      <c r="D881" s="1251" t="s">
        <v>1753</v>
      </c>
      <c r="E881" s="1251">
        <v>173000</v>
      </c>
      <c r="F881" s="1251" t="s">
        <v>1557</v>
      </c>
      <c r="G881" s="1252">
        <v>1272.99</v>
      </c>
      <c r="H881" s="1252">
        <v>14437.82</v>
      </c>
      <c r="I881" s="1252">
        <v>26328.150000000001</v>
      </c>
      <c r="J881" s="1252">
        <v>1697.3199999999999</v>
      </c>
      <c r="K881" s="1252">
        <v>14437.82</v>
      </c>
      <c r="L881" s="1252">
        <v>27602.66</v>
      </c>
      <c r="M881" s="1252">
        <v>1272.99</v>
      </c>
      <c r="N881" s="1252">
        <v>14437.82</v>
      </c>
      <c r="O881" s="1252">
        <v>27602.66</v>
      </c>
      <c r="P881" s="1252">
        <v>1272.99</v>
      </c>
      <c r="Q881" s="1252">
        <v>14437.82</v>
      </c>
      <c r="R881" s="1252">
        <v>27178.330000000002</v>
      </c>
      <c r="S881" s="1252">
        <v>1697.3199999999999</v>
      </c>
      <c r="T881" s="1252">
        <v>1697.3199999999999</v>
      </c>
      <c r="U881" s="1251" t="s">
        <v>1065</v>
      </c>
      <c r="V881" s="1251" t="s">
        <v>1537</v>
      </c>
      <c r="W881" s="1251" t="s">
        <v>310</v>
      </c>
      <c r="X881" s="1251" t="s">
        <v>1515</v>
      </c>
      <c r="Y881" s="1251">
        <v>173</v>
      </c>
    </row>
    <row r="882" spans="1:25" ht="12">
      <c r="A882" s="1251">
        <v>2019</v>
      </c>
      <c r="B882" s="1251">
        <v>25</v>
      </c>
      <c r="C882" s="1251">
        <v>740</v>
      </c>
      <c r="D882" s="1251" t="s">
        <v>1753</v>
      </c>
      <c r="E882" s="1251">
        <v>184020</v>
      </c>
      <c r="F882" s="1251" t="s">
        <v>1563</v>
      </c>
      <c r="G882" s="1252">
        <v>4846.9499999999998</v>
      </c>
      <c r="H882" s="1252">
        <v>4846.9499999999998</v>
      </c>
      <c r="I882" s="1252">
        <v>4846.9499999999998</v>
      </c>
      <c r="J882" s="1252">
        <v>4846.9499999999998</v>
      </c>
      <c r="K882" s="1252">
        <v>4846.9499999999998</v>
      </c>
      <c r="L882" s="1252">
        <v>4846.9499999999998</v>
      </c>
      <c r="M882" s="1252">
        <v>4846.9499999999998</v>
      </c>
      <c r="N882" s="1252">
        <v>4846.9499999999998</v>
      </c>
      <c r="O882" s="1252">
        <v>4846.9499999999998</v>
      </c>
      <c r="P882" s="1252">
        <v>4846.9499999999998</v>
      </c>
      <c r="Q882" s="1252">
        <v>4846.9499999999998</v>
      </c>
      <c r="R882" s="1252">
        <v>4846.9499999999998</v>
      </c>
      <c r="S882" s="1252">
        <v>4846.9499999999998</v>
      </c>
      <c r="T882" s="1252">
        <v>4846.9499999999998</v>
      </c>
      <c r="U882" s="1251" t="s">
        <v>1065</v>
      </c>
      <c r="V882" s="1251" t="s">
        <v>1537</v>
      </c>
      <c r="W882" s="1251" t="s">
        <v>316</v>
      </c>
      <c r="X882" s="1251" t="s">
        <v>1515</v>
      </c>
      <c r="Y882" s="1251">
        <v>184</v>
      </c>
    </row>
    <row r="883" spans="1:25" ht="12">
      <c r="A883" s="1251">
        <v>2019</v>
      </c>
      <c r="B883" s="1251">
        <v>25</v>
      </c>
      <c r="C883" s="1251">
        <v>740</v>
      </c>
      <c r="D883" s="1251" t="s">
        <v>1753</v>
      </c>
      <c r="E883" s="1251">
        <v>184099</v>
      </c>
      <c r="F883" s="1251" t="s">
        <v>1567</v>
      </c>
      <c r="G883" s="1252">
        <v>-4846.9499999999998</v>
      </c>
      <c r="H883" s="1252">
        <v>-4846.9499999999998</v>
      </c>
      <c r="I883" s="1252">
        <v>-4846.9499999999998</v>
      </c>
      <c r="J883" s="1252">
        <v>-4846.9499999999998</v>
      </c>
      <c r="K883" s="1252">
        <v>-4846.9499999999998</v>
      </c>
      <c r="L883" s="1252">
        <v>-4846.9499999999998</v>
      </c>
      <c r="M883" s="1252">
        <v>-4846.9499999999998</v>
      </c>
      <c r="N883" s="1252">
        <v>-4846.9499999999998</v>
      </c>
      <c r="O883" s="1252">
        <v>-4846.9499999999998</v>
      </c>
      <c r="P883" s="1252">
        <v>-4846.9499999999998</v>
      </c>
      <c r="Q883" s="1252">
        <v>-4846.9499999999998</v>
      </c>
      <c r="R883" s="1252">
        <v>-4846.9499999999998</v>
      </c>
      <c r="S883" s="1252">
        <v>-4846.9499999999998</v>
      </c>
      <c r="T883" s="1252">
        <v>-4846.9499999999998</v>
      </c>
      <c r="U883" s="1251" t="s">
        <v>1065</v>
      </c>
      <c r="V883" s="1251" t="s">
        <v>1537</v>
      </c>
      <c r="W883" s="1251" t="s">
        <v>316</v>
      </c>
      <c r="X883" s="1251" t="s">
        <v>1515</v>
      </c>
      <c r="Y883" s="1251">
        <v>184</v>
      </c>
    </row>
    <row r="884" spans="1:25" ht="12">
      <c r="A884" s="1251">
        <v>2019</v>
      </c>
      <c r="B884" s="1251">
        <v>25</v>
      </c>
      <c r="C884" s="1251">
        <v>740</v>
      </c>
      <c r="D884" s="1251" t="s">
        <v>1753</v>
      </c>
      <c r="E884" s="1251">
        <v>186355</v>
      </c>
      <c r="F884" s="1251" t="s">
        <v>1575</v>
      </c>
      <c r="G884" s="1252">
        <v>3103.1300000000001</v>
      </c>
      <c r="H884" s="1252">
        <v>0</v>
      </c>
      <c r="I884" s="1252">
        <v>0</v>
      </c>
      <c r="J884" s="1252">
        <v>0</v>
      </c>
      <c r="K884" s="1252">
        <v>0</v>
      </c>
      <c r="L884" s="1252">
        <v>0</v>
      </c>
      <c r="M884" s="1252">
        <v>0</v>
      </c>
      <c r="N884" s="1252">
        <v>0</v>
      </c>
      <c r="O884" s="1252">
        <v>0</v>
      </c>
      <c r="P884" s="1252">
        <v>0</v>
      </c>
      <c r="Q884" s="1252">
        <v>0</v>
      </c>
      <c r="R884" s="1252">
        <v>0</v>
      </c>
      <c r="S884" s="1252">
        <v>0</v>
      </c>
      <c r="T884" s="1252">
        <v>0</v>
      </c>
      <c r="U884" s="1251" t="s">
        <v>1065</v>
      </c>
      <c r="V884" s="1251" t="s">
        <v>1537</v>
      </c>
      <c r="W884" s="1251" t="s">
        <v>322</v>
      </c>
      <c r="X884" s="1251" t="s">
        <v>1515</v>
      </c>
      <c r="Y884" s="1251">
        <v>186</v>
      </c>
    </row>
    <row r="885" spans="1:25" ht="12">
      <c r="A885" s="1251">
        <v>2019</v>
      </c>
      <c r="B885" s="1251">
        <v>25</v>
      </c>
      <c r="C885" s="1251">
        <v>740</v>
      </c>
      <c r="D885" s="1251" t="s">
        <v>1753</v>
      </c>
      <c r="E885" s="1251">
        <v>186366</v>
      </c>
      <c r="F885" s="1251" t="s">
        <v>1576</v>
      </c>
      <c r="G885" s="1252">
        <v>804.85000000000002</v>
      </c>
      <c r="H885" s="1252">
        <v>3907.98</v>
      </c>
      <c r="I885" s="1252">
        <v>3907.98</v>
      </c>
      <c r="J885" s="1252">
        <v>3907.98</v>
      </c>
      <c r="K885" s="1252">
        <v>3907.98</v>
      </c>
      <c r="L885" s="1252">
        <v>3907.98</v>
      </c>
      <c r="M885" s="1252">
        <v>3907.98</v>
      </c>
      <c r="N885" s="1252">
        <v>3907.98</v>
      </c>
      <c r="O885" s="1252">
        <v>3907.98</v>
      </c>
      <c r="P885" s="1252">
        <v>3907.98</v>
      </c>
      <c r="Q885" s="1252">
        <v>3907.98</v>
      </c>
      <c r="R885" s="1252">
        <v>3907.98</v>
      </c>
      <c r="S885" s="1252">
        <v>3907.98</v>
      </c>
      <c r="T885" s="1252">
        <v>3907.98</v>
      </c>
      <c r="U885" s="1251" t="s">
        <v>1065</v>
      </c>
      <c r="V885" s="1251" t="s">
        <v>1537</v>
      </c>
      <c r="W885" s="1251" t="s">
        <v>322</v>
      </c>
      <c r="X885" s="1251" t="s">
        <v>1515</v>
      </c>
      <c r="Y885" s="1251">
        <v>186</v>
      </c>
    </row>
    <row r="886" spans="1:25" ht="12">
      <c r="A886" s="1251">
        <v>2019</v>
      </c>
      <c r="B886" s="1251">
        <v>25</v>
      </c>
      <c r="C886" s="1251">
        <v>740</v>
      </c>
      <c r="D886" s="1251" t="s">
        <v>1753</v>
      </c>
      <c r="E886" s="1251">
        <v>186367</v>
      </c>
      <c r="F886" s="1251" t="s">
        <v>1577</v>
      </c>
      <c r="G886" s="1252">
        <v>-112.26000000000001</v>
      </c>
      <c r="H886" s="1252">
        <v>-114.29000000000001</v>
      </c>
      <c r="I886" s="1252">
        <v>-132.06</v>
      </c>
      <c r="J886" s="1252">
        <v>-141.96000000000001</v>
      </c>
      <c r="K886" s="1252">
        <v>-151.31</v>
      </c>
      <c r="L886" s="1252">
        <v>-161.05000000000001</v>
      </c>
      <c r="M886" s="1252">
        <v>-170.78999999999999</v>
      </c>
      <c r="N886" s="1252">
        <v>-180.53</v>
      </c>
      <c r="O886" s="1252">
        <v>-190.27000000000001</v>
      </c>
      <c r="P886" s="1252">
        <v>-200.00999999999999</v>
      </c>
      <c r="Q886" s="1252">
        <v>-209.78</v>
      </c>
      <c r="R886" s="1252">
        <v>-219.55000000000001</v>
      </c>
      <c r="S886" s="1252">
        <v>-229.31999999999999</v>
      </c>
      <c r="T886" s="1252">
        <v>-229.31999999999999</v>
      </c>
      <c r="U886" s="1251" t="s">
        <v>1065</v>
      </c>
      <c r="V886" s="1251" t="s">
        <v>1537</v>
      </c>
      <c r="W886" s="1251" t="s">
        <v>322</v>
      </c>
      <c r="X886" s="1251" t="s">
        <v>1515</v>
      </c>
      <c r="Y886" s="1251">
        <v>186</v>
      </c>
    </row>
    <row r="887" spans="1:25" ht="12">
      <c r="A887" s="1251">
        <v>2019</v>
      </c>
      <c r="B887" s="1251">
        <v>25</v>
      </c>
      <c r="C887" s="1251">
        <v>740</v>
      </c>
      <c r="D887" s="1251" t="s">
        <v>1753</v>
      </c>
      <c r="E887" s="1251">
        <v>231006</v>
      </c>
      <c r="F887" s="1251" t="s">
        <v>1583</v>
      </c>
      <c r="G887" s="1252">
        <v>0</v>
      </c>
      <c r="H887" s="1252">
        <v>0</v>
      </c>
      <c r="I887" s="1252">
        <v>0</v>
      </c>
      <c r="J887" s="1252">
        <v>0</v>
      </c>
      <c r="K887" s="1252">
        <v>0</v>
      </c>
      <c r="L887" s="1252">
        <v>0</v>
      </c>
      <c r="M887" s="1252">
        <v>0</v>
      </c>
      <c r="N887" s="1252">
        <v>0</v>
      </c>
      <c r="O887" s="1252">
        <v>0</v>
      </c>
      <c r="P887" s="1252">
        <v>0</v>
      </c>
      <c r="Q887" s="1252">
        <v>0</v>
      </c>
      <c r="R887" s="1252">
        <v>0</v>
      </c>
      <c r="S887" s="1252">
        <v>0</v>
      </c>
      <c r="T887" s="1252">
        <v>0</v>
      </c>
      <c r="U887" s="1251" t="s">
        <v>1065</v>
      </c>
      <c r="V887" s="1251" t="s">
        <v>1537</v>
      </c>
      <c r="W887" s="1251" t="s">
        <v>366</v>
      </c>
      <c r="X887" s="1251" t="s">
        <v>1581</v>
      </c>
      <c r="Y887" s="1251">
        <v>231</v>
      </c>
    </row>
    <row r="888" spans="1:25" ht="12">
      <c r="A888" s="1251">
        <v>2019</v>
      </c>
      <c r="B888" s="1251">
        <v>25</v>
      </c>
      <c r="C888" s="1251">
        <v>740</v>
      </c>
      <c r="D888" s="1251" t="s">
        <v>1753</v>
      </c>
      <c r="E888" s="1251">
        <v>236115</v>
      </c>
      <c r="F888" s="1251" t="s">
        <v>1679</v>
      </c>
      <c r="G888" s="1252">
        <v>0</v>
      </c>
      <c r="H888" s="1252">
        <v>0</v>
      </c>
      <c r="I888" s="1252">
        <v>0</v>
      </c>
      <c r="J888" s="1252">
        <v>0</v>
      </c>
      <c r="K888" s="1252">
        <v>0</v>
      </c>
      <c r="L888" s="1252">
        <v>0</v>
      </c>
      <c r="M888" s="1252">
        <v>0</v>
      </c>
      <c r="N888" s="1252">
        <v>0</v>
      </c>
      <c r="O888" s="1252">
        <v>0</v>
      </c>
      <c r="P888" s="1252">
        <v>0</v>
      </c>
      <c r="Q888" s="1252">
        <v>0</v>
      </c>
      <c r="R888" s="1252">
        <v>0</v>
      </c>
      <c r="S888" s="1252">
        <v>0</v>
      </c>
      <c r="T888" s="1252">
        <v>0</v>
      </c>
      <c r="U888" s="1251" t="s">
        <v>1065</v>
      </c>
      <c r="V888" s="1251" t="s">
        <v>1537</v>
      </c>
      <c r="W888" s="1251" t="s">
        <v>371</v>
      </c>
      <c r="X888" s="1251" t="s">
        <v>1581</v>
      </c>
      <c r="Y888" s="1251">
        <v>236</v>
      </c>
    </row>
    <row r="889" spans="1:25" ht="12">
      <c r="A889" s="1251">
        <v>2019</v>
      </c>
      <c r="B889" s="1251">
        <v>25</v>
      </c>
      <c r="C889" s="1251">
        <v>740</v>
      </c>
      <c r="D889" s="1251" t="s">
        <v>1753</v>
      </c>
      <c r="E889" s="1251">
        <v>236116</v>
      </c>
      <c r="F889" s="1251" t="s">
        <v>1680</v>
      </c>
      <c r="G889" s="1252">
        <v>0</v>
      </c>
      <c r="H889" s="1252">
        <v>0</v>
      </c>
      <c r="I889" s="1252">
        <v>0</v>
      </c>
      <c r="J889" s="1252">
        <v>0</v>
      </c>
      <c r="K889" s="1252">
        <v>0</v>
      </c>
      <c r="L889" s="1252">
        <v>0</v>
      </c>
      <c r="M889" s="1252">
        <v>0</v>
      </c>
      <c r="N889" s="1252">
        <v>0</v>
      </c>
      <c r="O889" s="1252">
        <v>0</v>
      </c>
      <c r="P889" s="1252">
        <v>0</v>
      </c>
      <c r="Q889" s="1252">
        <v>0</v>
      </c>
      <c r="R889" s="1252">
        <v>0</v>
      </c>
      <c r="S889" s="1252">
        <v>0</v>
      </c>
      <c r="T889" s="1252">
        <v>0</v>
      </c>
      <c r="U889" s="1251" t="s">
        <v>1065</v>
      </c>
      <c r="V889" s="1251" t="s">
        <v>1537</v>
      </c>
      <c r="W889" s="1251" t="s">
        <v>371</v>
      </c>
      <c r="X889" s="1251" t="s">
        <v>1581</v>
      </c>
      <c r="Y889" s="1251">
        <v>236</v>
      </c>
    </row>
    <row r="890" spans="1:25" ht="12">
      <c r="A890" s="1251">
        <v>2019</v>
      </c>
      <c r="B890" s="1251">
        <v>25</v>
      </c>
      <c r="C890" s="1251">
        <v>740</v>
      </c>
      <c r="D890" s="1251" t="s">
        <v>1753</v>
      </c>
      <c r="E890" s="1251">
        <v>236117</v>
      </c>
      <c r="F890" s="1251" t="s">
        <v>1681</v>
      </c>
      <c r="G890" s="1252">
        <v>0</v>
      </c>
      <c r="H890" s="1252">
        <v>0</v>
      </c>
      <c r="I890" s="1252">
        <v>0</v>
      </c>
      <c r="J890" s="1252">
        <v>0</v>
      </c>
      <c r="K890" s="1252">
        <v>0</v>
      </c>
      <c r="L890" s="1252">
        <v>0</v>
      </c>
      <c r="M890" s="1252">
        <v>0</v>
      </c>
      <c r="N890" s="1252">
        <v>0</v>
      </c>
      <c r="O890" s="1252">
        <v>0</v>
      </c>
      <c r="P890" s="1252">
        <v>0</v>
      </c>
      <c r="Q890" s="1252">
        <v>0</v>
      </c>
      <c r="R890" s="1252">
        <v>0</v>
      </c>
      <c r="S890" s="1252">
        <v>0</v>
      </c>
      <c r="T890" s="1252">
        <v>0</v>
      </c>
      <c r="U890" s="1251" t="s">
        <v>1065</v>
      </c>
      <c r="V890" s="1251" t="s">
        <v>1537</v>
      </c>
      <c r="W890" s="1251" t="s">
        <v>371</v>
      </c>
      <c r="X890" s="1251" t="s">
        <v>1581</v>
      </c>
      <c r="Y890" s="1251">
        <v>236</v>
      </c>
    </row>
    <row r="891" spans="1:25" ht="12">
      <c r="A891" s="1251">
        <v>2019</v>
      </c>
      <c r="B891" s="1251">
        <v>25</v>
      </c>
      <c r="C891" s="1251">
        <v>740</v>
      </c>
      <c r="D891" s="1251" t="s">
        <v>1753</v>
      </c>
      <c r="E891" s="1251">
        <v>271150</v>
      </c>
      <c r="F891" s="1251" t="s">
        <v>382</v>
      </c>
      <c r="G891" s="1252">
        <v>0</v>
      </c>
      <c r="H891" s="1252">
        <v>0</v>
      </c>
      <c r="I891" s="1252">
        <v>0</v>
      </c>
      <c r="J891" s="1252">
        <v>0</v>
      </c>
      <c r="K891" s="1252">
        <v>0</v>
      </c>
      <c r="L891" s="1252">
        <v>0</v>
      </c>
      <c r="M891" s="1252">
        <v>0</v>
      </c>
      <c r="N891" s="1252">
        <v>0</v>
      </c>
      <c r="O891" s="1252">
        <v>0</v>
      </c>
      <c r="P891" s="1252">
        <v>0</v>
      </c>
      <c r="Q891" s="1252">
        <v>0</v>
      </c>
      <c r="R891" s="1252">
        <v>0</v>
      </c>
      <c r="S891" s="1252">
        <v>0</v>
      </c>
      <c r="T891" s="1252">
        <v>0</v>
      </c>
      <c r="U891" s="1251" t="s">
        <v>1065</v>
      </c>
      <c r="V891" s="1251" t="s">
        <v>564</v>
      </c>
      <c r="W891" s="1251" t="s">
        <v>382</v>
      </c>
      <c r="X891" s="1251" t="s">
        <v>1581</v>
      </c>
      <c r="Y891" s="1251">
        <v>271</v>
      </c>
    </row>
    <row r="892" spans="1:25" ht="12">
      <c r="A892" s="1251">
        <v>2019</v>
      </c>
      <c r="B892" s="1251">
        <v>25</v>
      </c>
      <c r="C892" s="1251">
        <v>740</v>
      </c>
      <c r="D892" s="1251" t="s">
        <v>1753</v>
      </c>
      <c r="E892" s="1251">
        <v>300000</v>
      </c>
      <c r="F892" s="1251" t="s">
        <v>1628</v>
      </c>
      <c r="G892" s="1252">
        <v>1890950.1499999999</v>
      </c>
      <c r="H892" s="1252">
        <v>1895528.45</v>
      </c>
      <c r="I892" s="1252">
        <v>1731315.95</v>
      </c>
      <c r="J892" s="1252">
        <v>1759538.95</v>
      </c>
      <c r="K892" s="1252">
        <v>1798816.6299999999</v>
      </c>
      <c r="L892" s="1252">
        <v>1823840.6100000001</v>
      </c>
      <c r="M892" s="1252">
        <v>1823840.6100000001</v>
      </c>
      <c r="N892" s="1252">
        <v>1823840.6100000001</v>
      </c>
      <c r="O892" s="1252">
        <v>1823840.6100000001</v>
      </c>
      <c r="P892" s="1252">
        <v>1863499.25</v>
      </c>
      <c r="Q892" s="1252">
        <v>1863836.75</v>
      </c>
      <c r="R892" s="1252">
        <v>1863836.75</v>
      </c>
      <c r="S892" s="1252">
        <v>1863836.75</v>
      </c>
      <c r="T892" s="1252">
        <v>1863836.75</v>
      </c>
      <c r="U892" s="1251" t="s">
        <v>1065</v>
      </c>
      <c r="V892" s="1251" t="s">
        <v>564</v>
      </c>
      <c r="W892" s="1251" t="s">
        <v>290</v>
      </c>
      <c r="X892" s="1251" t="s">
        <v>1515</v>
      </c>
      <c r="Y892" s="1251">
        <v>300</v>
      </c>
    </row>
    <row r="893" spans="1:25" ht="12">
      <c r="A893" s="1251">
        <v>2019</v>
      </c>
      <c r="B893" s="1251">
        <v>25</v>
      </c>
      <c r="C893" s="1251">
        <v>740</v>
      </c>
      <c r="D893" s="1251" t="s">
        <v>1753</v>
      </c>
      <c r="E893" s="1251">
        <v>301000</v>
      </c>
      <c r="F893" s="1251" t="s">
        <v>1630</v>
      </c>
      <c r="G893" s="1252">
        <v>0</v>
      </c>
      <c r="H893" s="1252">
        <v>0</v>
      </c>
      <c r="I893" s="1252">
        <v>0</v>
      </c>
      <c r="J893" s="1252">
        <v>0</v>
      </c>
      <c r="K893" s="1252">
        <v>0</v>
      </c>
      <c r="L893" s="1252">
        <v>0</v>
      </c>
      <c r="M893" s="1252">
        <v>0</v>
      </c>
      <c r="N893" s="1252">
        <v>0</v>
      </c>
      <c r="O893" s="1252">
        <v>0</v>
      </c>
      <c r="P893" s="1252">
        <v>0</v>
      </c>
      <c r="Q893" s="1252">
        <v>0</v>
      </c>
      <c r="R893" s="1252">
        <v>0</v>
      </c>
      <c r="S893" s="1252">
        <v>0</v>
      </c>
      <c r="T893" s="1252">
        <v>0</v>
      </c>
      <c r="U893" s="1251" t="s">
        <v>1065</v>
      </c>
      <c r="V893" s="1251" t="s">
        <v>564</v>
      </c>
      <c r="W893" s="1251" t="s">
        <v>290</v>
      </c>
      <c r="X893" s="1251" t="s">
        <v>1515</v>
      </c>
      <c r="Y893" s="1251">
        <v>301</v>
      </c>
    </row>
    <row r="894" spans="1:25" ht="12">
      <c r="A894" s="1251">
        <v>2019</v>
      </c>
      <c r="B894" s="1251">
        <v>25</v>
      </c>
      <c r="C894" s="1251">
        <v>740</v>
      </c>
      <c r="D894" s="1251" t="s">
        <v>1753</v>
      </c>
      <c r="E894" s="1251">
        <v>351000</v>
      </c>
      <c r="F894" s="1251" t="s">
        <v>1742</v>
      </c>
      <c r="G894" s="1252">
        <v>0</v>
      </c>
      <c r="H894" s="1252">
        <v>0</v>
      </c>
      <c r="I894" s="1252">
        <v>0</v>
      </c>
      <c r="J894" s="1252">
        <v>0</v>
      </c>
      <c r="K894" s="1252">
        <v>0</v>
      </c>
      <c r="L894" s="1252">
        <v>0</v>
      </c>
      <c r="M894" s="1252">
        <v>0</v>
      </c>
      <c r="N894" s="1252">
        <v>0</v>
      </c>
      <c r="O894" s="1252">
        <v>0</v>
      </c>
      <c r="P894" s="1252">
        <v>0</v>
      </c>
      <c r="Q894" s="1252">
        <v>0</v>
      </c>
      <c r="R894" s="1252">
        <v>0</v>
      </c>
      <c r="S894" s="1252">
        <v>0</v>
      </c>
      <c r="T894" s="1252">
        <v>0</v>
      </c>
      <c r="U894" s="1251" t="s">
        <v>1065</v>
      </c>
      <c r="V894" s="1251" t="s">
        <v>564</v>
      </c>
      <c r="W894" s="1251" t="s">
        <v>290</v>
      </c>
      <c r="X894" s="1251" t="s">
        <v>1515</v>
      </c>
      <c r="Y894" s="1251">
        <v>351</v>
      </c>
    </row>
    <row r="895" spans="1:25" ht="12">
      <c r="A895" s="1251">
        <v>2019</v>
      </c>
      <c r="B895" s="1251">
        <v>25</v>
      </c>
      <c r="C895" s="1251">
        <v>740</v>
      </c>
      <c r="D895" s="1251" t="s">
        <v>1753</v>
      </c>
      <c r="E895" s="1251">
        <v>353400</v>
      </c>
      <c r="F895" s="1251" t="s">
        <v>1744</v>
      </c>
      <c r="G895" s="1252">
        <v>0</v>
      </c>
      <c r="H895" s="1252">
        <v>0</v>
      </c>
      <c r="I895" s="1252">
        <v>0</v>
      </c>
      <c r="J895" s="1252">
        <v>0</v>
      </c>
      <c r="K895" s="1252">
        <v>0</v>
      </c>
      <c r="L895" s="1252">
        <v>0</v>
      </c>
      <c r="M895" s="1252">
        <v>0</v>
      </c>
      <c r="N895" s="1252">
        <v>0</v>
      </c>
      <c r="O895" s="1252">
        <v>0</v>
      </c>
      <c r="P895" s="1252">
        <v>0</v>
      </c>
      <c r="Q895" s="1252">
        <v>0</v>
      </c>
      <c r="R895" s="1252">
        <v>0</v>
      </c>
      <c r="S895" s="1252">
        <v>0</v>
      </c>
      <c r="T895" s="1252">
        <v>0</v>
      </c>
      <c r="U895" s="1251" t="s">
        <v>1065</v>
      </c>
      <c r="V895" s="1251" t="s">
        <v>564</v>
      </c>
      <c r="W895" s="1251" t="s">
        <v>290</v>
      </c>
      <c r="X895" s="1251" t="s">
        <v>1515</v>
      </c>
      <c r="Y895" s="1251">
        <v>353</v>
      </c>
    </row>
    <row r="896" spans="1:25" ht="12">
      <c r="A896" s="1251">
        <v>2019</v>
      </c>
      <c r="B896" s="1251">
        <v>25</v>
      </c>
      <c r="C896" s="1251">
        <v>740</v>
      </c>
      <c r="D896" s="1251" t="s">
        <v>1753</v>
      </c>
      <c r="E896" s="1251">
        <v>354000</v>
      </c>
      <c r="F896" s="1251" t="s">
        <v>1717</v>
      </c>
      <c r="G896" s="1252">
        <v>0</v>
      </c>
      <c r="H896" s="1252">
        <v>0</v>
      </c>
      <c r="I896" s="1252">
        <v>0</v>
      </c>
      <c r="J896" s="1252">
        <v>0</v>
      </c>
      <c r="K896" s="1252">
        <v>0</v>
      </c>
      <c r="L896" s="1252">
        <v>0</v>
      </c>
      <c r="M896" s="1252">
        <v>0</v>
      </c>
      <c r="N896" s="1252">
        <v>0</v>
      </c>
      <c r="O896" s="1252">
        <v>0</v>
      </c>
      <c r="P896" s="1252">
        <v>0</v>
      </c>
      <c r="Q896" s="1252">
        <v>0</v>
      </c>
      <c r="R896" s="1252">
        <v>0</v>
      </c>
      <c r="S896" s="1252">
        <v>0</v>
      </c>
      <c r="T896" s="1252">
        <v>0</v>
      </c>
      <c r="U896" s="1251" t="s">
        <v>1065</v>
      </c>
      <c r="V896" s="1251" t="s">
        <v>564</v>
      </c>
      <c r="W896" s="1251" t="s">
        <v>290</v>
      </c>
      <c r="X896" s="1251" t="s">
        <v>1515</v>
      </c>
      <c r="Y896" s="1251">
        <v>354</v>
      </c>
    </row>
    <row r="897" spans="1:25" ht="12">
      <c r="A897" s="1251">
        <v>2019</v>
      </c>
      <c r="B897" s="1251">
        <v>25</v>
      </c>
      <c r="C897" s="1251">
        <v>740</v>
      </c>
      <c r="D897" s="1251" t="s">
        <v>1753</v>
      </c>
      <c r="E897" s="1251">
        <v>360000</v>
      </c>
      <c r="F897" s="1251" t="s">
        <v>1754</v>
      </c>
      <c r="G897" s="1252">
        <v>0</v>
      </c>
      <c r="H897" s="1252">
        <v>0</v>
      </c>
      <c r="I897" s="1252">
        <v>0</v>
      </c>
      <c r="J897" s="1252">
        <v>0</v>
      </c>
      <c r="K897" s="1252">
        <v>0</v>
      </c>
      <c r="L897" s="1252">
        <v>0</v>
      </c>
      <c r="M897" s="1252">
        <v>0</v>
      </c>
      <c r="N897" s="1252">
        <v>0</v>
      </c>
      <c r="O897" s="1252">
        <v>0</v>
      </c>
      <c r="P897" s="1252">
        <v>0</v>
      </c>
      <c r="Q897" s="1252">
        <v>0</v>
      </c>
      <c r="R897" s="1252">
        <v>0</v>
      </c>
      <c r="S897" s="1252">
        <v>0</v>
      </c>
      <c r="T897" s="1252">
        <v>0</v>
      </c>
      <c r="U897" s="1251" t="s">
        <v>1065</v>
      </c>
      <c r="V897" s="1251" t="s">
        <v>564</v>
      </c>
      <c r="W897" s="1251" t="s">
        <v>290</v>
      </c>
      <c r="X897" s="1251" t="s">
        <v>1515</v>
      </c>
      <c r="Y897" s="1251">
        <v>360</v>
      </c>
    </row>
    <row r="898" spans="1:25" ht="12">
      <c r="A898" s="1251">
        <v>2019</v>
      </c>
      <c r="B898" s="1251">
        <v>25</v>
      </c>
      <c r="C898" s="1251">
        <v>740</v>
      </c>
      <c r="D898" s="1251" t="s">
        <v>1753</v>
      </c>
      <c r="E898" s="1251">
        <v>363000</v>
      </c>
      <c r="F898" s="1251" t="s">
        <v>1747</v>
      </c>
      <c r="G898" s="1252">
        <v>0</v>
      </c>
      <c r="H898" s="1252">
        <v>0</v>
      </c>
      <c r="I898" s="1252">
        <v>0</v>
      </c>
      <c r="J898" s="1252">
        <v>0</v>
      </c>
      <c r="K898" s="1252">
        <v>0</v>
      </c>
      <c r="L898" s="1252">
        <v>0</v>
      </c>
      <c r="M898" s="1252">
        <v>0</v>
      </c>
      <c r="N898" s="1252">
        <v>0</v>
      </c>
      <c r="O898" s="1252">
        <v>0</v>
      </c>
      <c r="P898" s="1252">
        <v>0</v>
      </c>
      <c r="Q898" s="1252">
        <v>0</v>
      </c>
      <c r="R898" s="1252">
        <v>0</v>
      </c>
      <c r="S898" s="1252">
        <v>0</v>
      </c>
      <c r="T898" s="1252">
        <v>0</v>
      </c>
      <c r="U898" s="1251" t="s">
        <v>1065</v>
      </c>
      <c r="V898" s="1251" t="s">
        <v>564</v>
      </c>
      <c r="W898" s="1251" t="s">
        <v>290</v>
      </c>
      <c r="X898" s="1251" t="s">
        <v>1515</v>
      </c>
      <c r="Y898" s="1251">
        <v>363</v>
      </c>
    </row>
    <row r="899" spans="1:25" ht="12">
      <c r="A899" s="1251">
        <v>2019</v>
      </c>
      <c r="B899" s="1251">
        <v>25</v>
      </c>
      <c r="C899" s="1251">
        <v>740</v>
      </c>
      <c r="D899" s="1251" t="s">
        <v>1753</v>
      </c>
      <c r="E899" s="1251">
        <v>371300</v>
      </c>
      <c r="F899" s="1251" t="s">
        <v>1748</v>
      </c>
      <c r="G899" s="1252">
        <v>0</v>
      </c>
      <c r="H899" s="1252">
        <v>0</v>
      </c>
      <c r="I899" s="1252">
        <v>0</v>
      </c>
      <c r="J899" s="1252">
        <v>0</v>
      </c>
      <c r="K899" s="1252">
        <v>0</v>
      </c>
      <c r="L899" s="1252">
        <v>0</v>
      </c>
      <c r="M899" s="1252">
        <v>0</v>
      </c>
      <c r="N899" s="1252">
        <v>0</v>
      </c>
      <c r="O899" s="1252">
        <v>0</v>
      </c>
      <c r="P899" s="1252">
        <v>0</v>
      </c>
      <c r="Q899" s="1252">
        <v>0</v>
      </c>
      <c r="R899" s="1252">
        <v>0</v>
      </c>
      <c r="S899" s="1252">
        <v>0</v>
      </c>
      <c r="T899" s="1252">
        <v>0</v>
      </c>
      <c r="U899" s="1251" t="s">
        <v>1065</v>
      </c>
      <c r="V899" s="1251" t="s">
        <v>564</v>
      </c>
      <c r="W899" s="1251" t="s">
        <v>290</v>
      </c>
      <c r="X899" s="1251" t="s">
        <v>1515</v>
      </c>
      <c r="Y899" s="1251">
        <v>371</v>
      </c>
    </row>
    <row r="900" spans="1:25" ht="12">
      <c r="A900" s="1251">
        <v>2019</v>
      </c>
      <c r="B900" s="1251">
        <v>25</v>
      </c>
      <c r="C900" s="1251">
        <v>740</v>
      </c>
      <c r="D900" s="1251" t="s">
        <v>1753</v>
      </c>
      <c r="E900" s="1251">
        <v>380400</v>
      </c>
      <c r="F900" s="1251" t="s">
        <v>1752</v>
      </c>
      <c r="G900" s="1252">
        <v>0</v>
      </c>
      <c r="H900" s="1252">
        <v>0</v>
      </c>
      <c r="I900" s="1252">
        <v>0</v>
      </c>
      <c r="J900" s="1252">
        <v>0</v>
      </c>
      <c r="K900" s="1252">
        <v>0</v>
      </c>
      <c r="L900" s="1252">
        <v>0</v>
      </c>
      <c r="M900" s="1252">
        <v>0</v>
      </c>
      <c r="N900" s="1252">
        <v>0</v>
      </c>
      <c r="O900" s="1252">
        <v>0</v>
      </c>
      <c r="P900" s="1252">
        <v>0</v>
      </c>
      <c r="Q900" s="1252">
        <v>0</v>
      </c>
      <c r="R900" s="1252">
        <v>0</v>
      </c>
      <c r="S900" s="1252">
        <v>0</v>
      </c>
      <c r="T900" s="1252">
        <v>0</v>
      </c>
      <c r="U900" s="1251" t="s">
        <v>1065</v>
      </c>
      <c r="V900" s="1251" t="s">
        <v>564</v>
      </c>
      <c r="W900" s="1251" t="s">
        <v>290</v>
      </c>
      <c r="X900" s="1251" t="s">
        <v>1515</v>
      </c>
      <c r="Y900" s="1251">
        <v>380</v>
      </c>
    </row>
    <row r="901" spans="1:25" ht="12">
      <c r="A901" s="1251">
        <v>2019</v>
      </c>
      <c r="B901" s="1251">
        <v>25</v>
      </c>
      <c r="C901" s="1251">
        <v>750</v>
      </c>
      <c r="D901" s="1251" t="s">
        <v>1755</v>
      </c>
      <c r="E901" s="1251">
        <v>105010</v>
      </c>
      <c r="F901" s="1251" t="s">
        <v>296</v>
      </c>
      <c r="G901" s="1252">
        <v>0</v>
      </c>
      <c r="H901" s="1252">
        <v>0</v>
      </c>
      <c r="I901" s="1252">
        <v>0</v>
      </c>
      <c r="J901" s="1252">
        <v>0</v>
      </c>
      <c r="K901" s="1252">
        <v>0</v>
      </c>
      <c r="L901" s="1252">
        <v>0</v>
      </c>
      <c r="M901" s="1252">
        <v>0</v>
      </c>
      <c r="N901" s="1252">
        <v>0</v>
      </c>
      <c r="O901" s="1252">
        <v>0</v>
      </c>
      <c r="P901" s="1252">
        <v>0</v>
      </c>
      <c r="Q901" s="1252">
        <v>0</v>
      </c>
      <c r="R901" s="1252">
        <v>0</v>
      </c>
      <c r="S901" s="1252">
        <v>0</v>
      </c>
      <c r="T901" s="1252">
        <v>0</v>
      </c>
      <c r="U901" s="1251" t="s">
        <v>1065</v>
      </c>
      <c r="V901" s="1251" t="s">
        <v>564</v>
      </c>
      <c r="W901" s="1251" t="s">
        <v>296</v>
      </c>
      <c r="X901" s="1251" t="s">
        <v>1515</v>
      </c>
      <c r="Y901" s="1251">
        <v>105</v>
      </c>
    </row>
    <row r="902" spans="1:25" ht="12">
      <c r="A902" s="1251">
        <v>2019</v>
      </c>
      <c r="B902" s="1251">
        <v>25</v>
      </c>
      <c r="C902" s="1251">
        <v>750</v>
      </c>
      <c r="D902" s="1251" t="s">
        <v>1755</v>
      </c>
      <c r="E902" s="1251">
        <v>105015</v>
      </c>
      <c r="F902" s="1251" t="s">
        <v>1516</v>
      </c>
      <c r="G902" s="1252">
        <v>10700</v>
      </c>
      <c r="H902" s="1252">
        <v>10700</v>
      </c>
      <c r="I902" s="1252">
        <v>10700</v>
      </c>
      <c r="J902" s="1252">
        <v>10700</v>
      </c>
      <c r="K902" s="1252">
        <v>10700</v>
      </c>
      <c r="L902" s="1252">
        <v>10700</v>
      </c>
      <c r="M902" s="1252">
        <v>10700</v>
      </c>
      <c r="N902" s="1252">
        <v>10700</v>
      </c>
      <c r="O902" s="1252">
        <v>10700</v>
      </c>
      <c r="P902" s="1252">
        <v>10700</v>
      </c>
      <c r="Q902" s="1252">
        <v>10700</v>
      </c>
      <c r="R902" s="1252">
        <v>10700</v>
      </c>
      <c r="S902" s="1252">
        <v>10700</v>
      </c>
      <c r="T902" s="1252">
        <v>10700</v>
      </c>
      <c r="U902" s="1251" t="s">
        <v>1065</v>
      </c>
      <c r="V902" s="1251" t="s">
        <v>564</v>
      </c>
      <c r="W902" s="1251" t="s">
        <v>296</v>
      </c>
      <c r="X902" s="1251" t="s">
        <v>1515</v>
      </c>
      <c r="Y902" s="1251">
        <v>105</v>
      </c>
    </row>
    <row r="903" spans="1:25" ht="12">
      <c r="A903" s="1251">
        <v>2019</v>
      </c>
      <c r="B903" s="1251">
        <v>25</v>
      </c>
      <c r="C903" s="1251">
        <v>750</v>
      </c>
      <c r="D903" s="1251" t="s">
        <v>1755</v>
      </c>
      <c r="E903" s="1251">
        <v>105016</v>
      </c>
      <c r="F903" s="1251" t="s">
        <v>1517</v>
      </c>
      <c r="G903" s="1252">
        <v>0</v>
      </c>
      <c r="H903" s="1252">
        <v>0</v>
      </c>
      <c r="I903" s="1252">
        <v>-3900</v>
      </c>
      <c r="J903" s="1252">
        <v>-3900</v>
      </c>
      <c r="K903" s="1252">
        <v>-3900</v>
      </c>
      <c r="L903" s="1252">
        <v>-3900</v>
      </c>
      <c r="M903" s="1252">
        <v>-3900</v>
      </c>
      <c r="N903" s="1252">
        <v>-3900</v>
      </c>
      <c r="O903" s="1252">
        <v>-3900</v>
      </c>
      <c r="P903" s="1252">
        <v>-3900</v>
      </c>
      <c r="Q903" s="1252">
        <v>-3900</v>
      </c>
      <c r="R903" s="1252">
        <v>-3900</v>
      </c>
      <c r="S903" s="1252">
        <v>-3900</v>
      </c>
      <c r="T903" s="1252">
        <v>-3900</v>
      </c>
      <c r="U903" s="1251" t="s">
        <v>1065</v>
      </c>
      <c r="V903" s="1251" t="s">
        <v>564</v>
      </c>
      <c r="W903" s="1251" t="s">
        <v>296</v>
      </c>
      <c r="X903" s="1251" t="s">
        <v>1515</v>
      </c>
      <c r="Y903" s="1251">
        <v>105</v>
      </c>
    </row>
    <row r="904" spans="1:25" ht="12">
      <c r="A904" s="1251">
        <v>2019</v>
      </c>
      <c r="B904" s="1251">
        <v>25</v>
      </c>
      <c r="C904" s="1251">
        <v>750</v>
      </c>
      <c r="D904" s="1251" t="s">
        <v>1755</v>
      </c>
      <c r="E904" s="1251">
        <v>105020</v>
      </c>
      <c r="F904" s="1251" t="s">
        <v>1518</v>
      </c>
      <c r="G904" s="1252">
        <v>9163.0900000000001</v>
      </c>
      <c r="H904" s="1252">
        <v>9561.6399999999994</v>
      </c>
      <c r="I904" s="1252">
        <v>10382.440000000001</v>
      </c>
      <c r="J904" s="1252">
        <v>10722.93</v>
      </c>
      <c r="K904" s="1252">
        <v>10737.940000000001</v>
      </c>
      <c r="L904" s="1252">
        <v>10862.809999999999</v>
      </c>
      <c r="M904" s="1252">
        <v>11175.48</v>
      </c>
      <c r="N904" s="1252">
        <v>11175.48</v>
      </c>
      <c r="O904" s="1252">
        <v>11175.48</v>
      </c>
      <c r="P904" s="1252">
        <v>11197.35</v>
      </c>
      <c r="Q904" s="1252">
        <v>11197.35</v>
      </c>
      <c r="R904" s="1252">
        <v>11197.35</v>
      </c>
      <c r="S904" s="1252">
        <v>11197.35</v>
      </c>
      <c r="T904" s="1252">
        <v>11197.35</v>
      </c>
      <c r="U904" s="1251" t="s">
        <v>1065</v>
      </c>
      <c r="V904" s="1251" t="s">
        <v>564</v>
      </c>
      <c r="W904" s="1251" t="s">
        <v>296</v>
      </c>
      <c r="X904" s="1251" t="s">
        <v>1515</v>
      </c>
      <c r="Y904" s="1251">
        <v>105</v>
      </c>
    </row>
    <row r="905" spans="1:25" ht="12">
      <c r="A905" s="1251">
        <v>2019</v>
      </c>
      <c r="B905" s="1251">
        <v>25</v>
      </c>
      <c r="C905" s="1251">
        <v>750</v>
      </c>
      <c r="D905" s="1251" t="s">
        <v>1755</v>
      </c>
      <c r="E905" s="1251">
        <v>105029</v>
      </c>
      <c r="F905" s="1251" t="s">
        <v>1519</v>
      </c>
      <c r="G905" s="1252">
        <v>1658.02</v>
      </c>
      <c r="H905" s="1252">
        <v>1658.02</v>
      </c>
      <c r="I905" s="1252">
        <v>1658.02</v>
      </c>
      <c r="J905" s="1252">
        <v>1658.02</v>
      </c>
      <c r="K905" s="1252">
        <v>1658.02</v>
      </c>
      <c r="L905" s="1252">
        <v>1658.02</v>
      </c>
      <c r="M905" s="1252">
        <v>1871.8599999999999</v>
      </c>
      <c r="N905" s="1252">
        <v>1871.8599999999999</v>
      </c>
      <c r="O905" s="1252">
        <v>1871.8599999999999</v>
      </c>
      <c r="P905" s="1252">
        <v>1871.8599999999999</v>
      </c>
      <c r="Q905" s="1252">
        <v>1871.8599999999999</v>
      </c>
      <c r="R905" s="1252">
        <v>1871.8599999999999</v>
      </c>
      <c r="S905" s="1252">
        <v>1871.8599999999999</v>
      </c>
      <c r="T905" s="1252">
        <v>1871.8599999999999</v>
      </c>
      <c r="U905" s="1251" t="s">
        <v>1065</v>
      </c>
      <c r="V905" s="1251" t="s">
        <v>564</v>
      </c>
      <c r="W905" s="1251" t="s">
        <v>296</v>
      </c>
      <c r="X905" s="1251" t="s">
        <v>1515</v>
      </c>
      <c r="Y905" s="1251">
        <v>105</v>
      </c>
    </row>
    <row r="906" spans="1:25" ht="12">
      <c r="A906" s="1251">
        <v>2019</v>
      </c>
      <c r="B906" s="1251">
        <v>25</v>
      </c>
      <c r="C906" s="1251">
        <v>750</v>
      </c>
      <c r="D906" s="1251" t="s">
        <v>1755</v>
      </c>
      <c r="E906" s="1251">
        <v>105030</v>
      </c>
      <c r="F906" s="1251" t="s">
        <v>1520</v>
      </c>
      <c r="G906" s="1252">
        <v>350942.69</v>
      </c>
      <c r="H906" s="1252">
        <v>352892.69</v>
      </c>
      <c r="I906" s="1252">
        <v>388267.13</v>
      </c>
      <c r="J906" s="1252">
        <v>399421.41999999998</v>
      </c>
      <c r="K906" s="1252">
        <v>400345.41999999998</v>
      </c>
      <c r="L906" s="1252">
        <v>405590.98999999999</v>
      </c>
      <c r="M906" s="1252">
        <v>417951.45000000001</v>
      </c>
      <c r="N906" s="1252">
        <v>417951.45000000001</v>
      </c>
      <c r="O906" s="1252">
        <v>417951.45000000001</v>
      </c>
      <c r="P906" s="1252">
        <v>424858.53000000003</v>
      </c>
      <c r="Q906" s="1252">
        <v>432227.51000000001</v>
      </c>
      <c r="R906" s="1252">
        <v>432227.51000000001</v>
      </c>
      <c r="S906" s="1252">
        <v>465205.28000000003</v>
      </c>
      <c r="T906" s="1252">
        <v>465205.28000000003</v>
      </c>
      <c r="U906" s="1251" t="s">
        <v>1065</v>
      </c>
      <c r="V906" s="1251" t="s">
        <v>564</v>
      </c>
      <c r="W906" s="1251" t="s">
        <v>296</v>
      </c>
      <c r="X906" s="1251" t="s">
        <v>1515</v>
      </c>
      <c r="Y906" s="1251">
        <v>105</v>
      </c>
    </row>
    <row r="907" spans="1:25" ht="12">
      <c r="A907" s="1251">
        <v>2019</v>
      </c>
      <c r="B907" s="1251">
        <v>25</v>
      </c>
      <c r="C907" s="1251">
        <v>750</v>
      </c>
      <c r="D907" s="1251" t="s">
        <v>1755</v>
      </c>
      <c r="E907" s="1251">
        <v>105040</v>
      </c>
      <c r="F907" s="1251" t="s">
        <v>1521</v>
      </c>
      <c r="G907" s="1252">
        <v>457.42000000000002</v>
      </c>
      <c r="H907" s="1252">
        <v>457.42000000000002</v>
      </c>
      <c r="I907" s="1252">
        <v>1489.5699999999999</v>
      </c>
      <c r="J907" s="1252">
        <v>1489.5699999999999</v>
      </c>
      <c r="K907" s="1252">
        <v>1489.5699999999999</v>
      </c>
      <c r="L907" s="1252">
        <v>1489.5699999999999</v>
      </c>
      <c r="M907" s="1252">
        <v>1661.5899999999999</v>
      </c>
      <c r="N907" s="1252">
        <v>1661.5899999999999</v>
      </c>
      <c r="O907" s="1252">
        <v>1661.5899999999999</v>
      </c>
      <c r="P907" s="1252">
        <v>1661.5899999999999</v>
      </c>
      <c r="Q907" s="1252">
        <v>1661.5899999999999</v>
      </c>
      <c r="R907" s="1252">
        <v>1661.5899999999999</v>
      </c>
      <c r="S907" s="1252">
        <v>1661.5899999999999</v>
      </c>
      <c r="T907" s="1252">
        <v>1661.5899999999999</v>
      </c>
      <c r="U907" s="1251" t="s">
        <v>1065</v>
      </c>
      <c r="V907" s="1251" t="s">
        <v>564</v>
      </c>
      <c r="W907" s="1251" t="s">
        <v>296</v>
      </c>
      <c r="X907" s="1251" t="s">
        <v>1515</v>
      </c>
      <c r="Y907" s="1251">
        <v>105</v>
      </c>
    </row>
    <row r="908" spans="1:25" ht="12">
      <c r="A908" s="1251">
        <v>2019</v>
      </c>
      <c r="B908" s="1251">
        <v>25</v>
      </c>
      <c r="C908" s="1251">
        <v>750</v>
      </c>
      <c r="D908" s="1251" t="s">
        <v>1755</v>
      </c>
      <c r="E908" s="1251">
        <v>105060</v>
      </c>
      <c r="F908" s="1251" t="s">
        <v>1523</v>
      </c>
      <c r="G908" s="1252">
        <v>23</v>
      </c>
      <c r="H908" s="1252">
        <v>23</v>
      </c>
      <c r="I908" s="1252">
        <v>23</v>
      </c>
      <c r="J908" s="1252">
        <v>87.069999999999993</v>
      </c>
      <c r="K908" s="1252">
        <v>108.68000000000001</v>
      </c>
      <c r="L908" s="1252">
        <v>171</v>
      </c>
      <c r="M908" s="1252">
        <v>198.02000000000001</v>
      </c>
      <c r="N908" s="1252">
        <v>198.02000000000001</v>
      </c>
      <c r="O908" s="1252">
        <v>198.02000000000001</v>
      </c>
      <c r="P908" s="1252">
        <v>241.03</v>
      </c>
      <c r="Q908" s="1252">
        <v>241.03</v>
      </c>
      <c r="R908" s="1252">
        <v>241.03</v>
      </c>
      <c r="S908" s="1252">
        <v>241.03</v>
      </c>
      <c r="T908" s="1252">
        <v>241.03</v>
      </c>
      <c r="U908" s="1251" t="s">
        <v>1065</v>
      </c>
      <c r="V908" s="1251" t="s">
        <v>564</v>
      </c>
      <c r="W908" s="1251" t="s">
        <v>296</v>
      </c>
      <c r="X908" s="1251" t="s">
        <v>1515</v>
      </c>
      <c r="Y908" s="1251">
        <v>105</v>
      </c>
    </row>
    <row r="909" spans="1:25" ht="12">
      <c r="A909" s="1251">
        <v>2019</v>
      </c>
      <c r="B909" s="1251">
        <v>25</v>
      </c>
      <c r="C909" s="1251">
        <v>750</v>
      </c>
      <c r="D909" s="1251" t="s">
        <v>1755</v>
      </c>
      <c r="E909" s="1251">
        <v>105070</v>
      </c>
      <c r="F909" s="1251" t="s">
        <v>1524</v>
      </c>
      <c r="G909" s="1252">
        <v>10536.27</v>
      </c>
      <c r="H909" s="1252">
        <v>10979.82</v>
      </c>
      <c r="I909" s="1252">
        <v>11741.440000000001</v>
      </c>
      <c r="J909" s="1252">
        <v>12057.379999999999</v>
      </c>
      <c r="K909" s="1252">
        <v>12071.309999999999</v>
      </c>
      <c r="L909" s="1252">
        <v>12187.18</v>
      </c>
      <c r="M909" s="1252">
        <v>12675.73</v>
      </c>
      <c r="N909" s="1252">
        <v>12675.73</v>
      </c>
      <c r="O909" s="1252">
        <v>12675.73</v>
      </c>
      <c r="P909" s="1252">
        <v>12696.02</v>
      </c>
      <c r="Q909" s="1252">
        <v>12696.02</v>
      </c>
      <c r="R909" s="1252">
        <v>12696.02</v>
      </c>
      <c r="S909" s="1252">
        <v>12696.02</v>
      </c>
      <c r="T909" s="1252">
        <v>12696.02</v>
      </c>
      <c r="U909" s="1251" t="s">
        <v>1065</v>
      </c>
      <c r="V909" s="1251" t="s">
        <v>564</v>
      </c>
      <c r="W909" s="1251" t="s">
        <v>296</v>
      </c>
      <c r="X909" s="1251" t="s">
        <v>1515</v>
      </c>
      <c r="Y909" s="1251">
        <v>105</v>
      </c>
    </row>
    <row r="910" spans="1:25" ht="12">
      <c r="A910" s="1251">
        <v>2019</v>
      </c>
      <c r="B910" s="1251">
        <v>25</v>
      </c>
      <c r="C910" s="1251">
        <v>750</v>
      </c>
      <c r="D910" s="1251" t="s">
        <v>1755</v>
      </c>
      <c r="E910" s="1251">
        <v>105080</v>
      </c>
      <c r="F910" s="1251" t="s">
        <v>1525</v>
      </c>
      <c r="G910" s="1252">
        <v>114.58</v>
      </c>
      <c r="H910" s="1252">
        <v>114.58</v>
      </c>
      <c r="I910" s="1252">
        <v>114.58</v>
      </c>
      <c r="J910" s="1252">
        <v>114.58</v>
      </c>
      <c r="K910" s="1252">
        <v>114.58</v>
      </c>
      <c r="L910" s="1252">
        <v>114.58</v>
      </c>
      <c r="M910" s="1252">
        <v>114.58</v>
      </c>
      <c r="N910" s="1252">
        <v>114.58</v>
      </c>
      <c r="O910" s="1252">
        <v>114.58</v>
      </c>
      <c r="P910" s="1252">
        <v>114.58</v>
      </c>
      <c r="Q910" s="1252">
        <v>114.58</v>
      </c>
      <c r="R910" s="1252">
        <v>114.58</v>
      </c>
      <c r="S910" s="1252">
        <v>114.58</v>
      </c>
      <c r="T910" s="1252">
        <v>114.58</v>
      </c>
      <c r="U910" s="1251" t="s">
        <v>1065</v>
      </c>
      <c r="V910" s="1251" t="s">
        <v>564</v>
      </c>
      <c r="W910" s="1251" t="s">
        <v>296</v>
      </c>
      <c r="X910" s="1251" t="s">
        <v>1515</v>
      </c>
      <c r="Y910" s="1251">
        <v>105</v>
      </c>
    </row>
    <row r="911" spans="1:25" ht="12">
      <c r="A911" s="1251">
        <v>2019</v>
      </c>
      <c r="B911" s="1251">
        <v>25</v>
      </c>
      <c r="C911" s="1251">
        <v>750</v>
      </c>
      <c r="D911" s="1251" t="s">
        <v>1755</v>
      </c>
      <c r="E911" s="1251">
        <v>105090</v>
      </c>
      <c r="F911" s="1251" t="s">
        <v>1528</v>
      </c>
      <c r="G911" s="1252">
        <v>-392824.21000000002</v>
      </c>
      <c r="H911" s="1252">
        <v>-392824.21000000002</v>
      </c>
      <c r="I911" s="1252">
        <v>-392824.21000000002</v>
      </c>
      <c r="J911" s="1252">
        <v>-392824.21000000002</v>
      </c>
      <c r="K911" s="1252">
        <v>-392824.21000000002</v>
      </c>
      <c r="L911" s="1252">
        <v>-392824.21000000002</v>
      </c>
      <c r="M911" s="1252">
        <v>-437553.53999999998</v>
      </c>
      <c r="N911" s="1252">
        <v>-437553.53999999998</v>
      </c>
      <c r="O911" s="1252">
        <v>-437553.53999999998</v>
      </c>
      <c r="P911" s="1252">
        <v>-437553.53999999998</v>
      </c>
      <c r="Q911" s="1252">
        <v>-452372.72999999998</v>
      </c>
      <c r="R911" s="1252">
        <v>-489212.97999999998</v>
      </c>
      <c r="S911" s="1252">
        <v>-522190.75</v>
      </c>
      <c r="T911" s="1252">
        <v>-522190.75</v>
      </c>
      <c r="U911" s="1251" t="s">
        <v>1065</v>
      </c>
      <c r="V911" s="1251" t="s">
        <v>564</v>
      </c>
      <c r="W911" s="1251" t="s">
        <v>296</v>
      </c>
      <c r="X911" s="1251" t="s">
        <v>1515</v>
      </c>
      <c r="Y911" s="1251">
        <v>105</v>
      </c>
    </row>
    <row r="912" spans="1:25" ht="12">
      <c r="A912" s="1251">
        <v>2019</v>
      </c>
      <c r="B912" s="1251">
        <v>25</v>
      </c>
      <c r="C912" s="1251">
        <v>750</v>
      </c>
      <c r="D912" s="1251" t="s">
        <v>1755</v>
      </c>
      <c r="E912" s="1251">
        <v>106000</v>
      </c>
      <c r="F912" s="1251" t="s">
        <v>1529</v>
      </c>
      <c r="G912" s="1252">
        <v>0</v>
      </c>
      <c r="H912" s="1252">
        <v>0</v>
      </c>
      <c r="I912" s="1252">
        <v>0</v>
      </c>
      <c r="J912" s="1252">
        <v>0</v>
      </c>
      <c r="K912" s="1252">
        <v>0</v>
      </c>
      <c r="L912" s="1252">
        <v>0</v>
      </c>
      <c r="M912" s="1252">
        <v>0</v>
      </c>
      <c r="N912" s="1252">
        <v>0</v>
      </c>
      <c r="O912" s="1252">
        <v>0</v>
      </c>
      <c r="P912" s="1252">
        <v>0</v>
      </c>
      <c r="Q912" s="1252">
        <v>0</v>
      </c>
      <c r="R912" s="1252">
        <v>0</v>
      </c>
      <c r="S912" s="1252">
        <v>0</v>
      </c>
      <c r="T912" s="1252">
        <v>0</v>
      </c>
      <c r="U912" s="1251" t="s">
        <v>1065</v>
      </c>
      <c r="V912" s="1251" t="s">
        <v>564</v>
      </c>
      <c r="W912" s="1251" t="s">
        <v>290</v>
      </c>
      <c r="X912" s="1251" t="s">
        <v>1515</v>
      </c>
      <c r="Y912" s="1251">
        <v>106</v>
      </c>
    </row>
    <row r="913" spans="1:25" ht="12">
      <c r="A913" s="1251">
        <v>2019</v>
      </c>
      <c r="B913" s="1251">
        <v>25</v>
      </c>
      <c r="C913" s="1251">
        <v>750</v>
      </c>
      <c r="D913" s="1251" t="s">
        <v>1755</v>
      </c>
      <c r="E913" s="1251">
        <v>108000</v>
      </c>
      <c r="F913" s="1251" t="s">
        <v>1530</v>
      </c>
      <c r="G913" s="1252">
        <v>-1855083.21</v>
      </c>
      <c r="H913" s="1252">
        <v>-1858267.5600000001</v>
      </c>
      <c r="I913" s="1252">
        <v>-1861451.9099999999</v>
      </c>
      <c r="J913" s="1252">
        <v>-1864636.26</v>
      </c>
      <c r="K913" s="1252">
        <v>-1851870.52</v>
      </c>
      <c r="L913" s="1252">
        <v>-1864104.96</v>
      </c>
      <c r="M913" s="1252">
        <v>-1866876</v>
      </c>
      <c r="N913" s="1252">
        <v>-1870180.6799999999</v>
      </c>
      <c r="O913" s="1252">
        <v>-3266286.4900000002</v>
      </c>
      <c r="P913" s="1252">
        <v>-3277617.8100000001</v>
      </c>
      <c r="Q913" s="1252">
        <v>-3288949.1299999999</v>
      </c>
      <c r="R913" s="1252">
        <v>-3300280.4500000002</v>
      </c>
      <c r="S913" s="1252">
        <v>-3311611.77</v>
      </c>
      <c r="T913" s="1252">
        <v>-3311611.77</v>
      </c>
      <c r="U913" s="1251" t="s">
        <v>1065</v>
      </c>
      <c r="V913" s="1251" t="s">
        <v>564</v>
      </c>
      <c r="W913" s="1251" t="s">
        <v>292</v>
      </c>
      <c r="X913" s="1251" t="s">
        <v>1515</v>
      </c>
      <c r="Y913" s="1251">
        <v>108</v>
      </c>
    </row>
    <row r="914" spans="1:25" ht="12">
      <c r="A914" s="1251">
        <v>2019</v>
      </c>
      <c r="B914" s="1251">
        <v>25</v>
      </c>
      <c r="C914" s="1251">
        <v>750</v>
      </c>
      <c r="D914" s="1251" t="s">
        <v>1755</v>
      </c>
      <c r="E914" s="1251">
        <v>108100</v>
      </c>
      <c r="F914" s="1251" t="s">
        <v>1531</v>
      </c>
      <c r="G914" s="1252">
        <v>0</v>
      </c>
      <c r="H914" s="1252">
        <v>0</v>
      </c>
      <c r="I914" s="1252">
        <v>0</v>
      </c>
      <c r="J914" s="1252">
        <v>0</v>
      </c>
      <c r="K914" s="1252">
        <v>0</v>
      </c>
      <c r="L914" s="1252">
        <v>0</v>
      </c>
      <c r="M914" s="1252">
        <v>0</v>
      </c>
      <c r="N914" s="1252">
        <v>0</v>
      </c>
      <c r="O914" s="1252">
        <v>0</v>
      </c>
      <c r="P914" s="1252">
        <v>0</v>
      </c>
      <c r="Q914" s="1252">
        <v>0</v>
      </c>
      <c r="R914" s="1252">
        <v>0</v>
      </c>
      <c r="S914" s="1252">
        <v>0</v>
      </c>
      <c r="T914" s="1252">
        <v>0</v>
      </c>
      <c r="U914" s="1251" t="s">
        <v>1065</v>
      </c>
      <c r="V914" s="1251" t="s">
        <v>564</v>
      </c>
      <c r="W914" s="1251" t="s">
        <v>292</v>
      </c>
      <c r="X914" s="1251" t="s">
        <v>1515</v>
      </c>
      <c r="Y914" s="1251">
        <v>108</v>
      </c>
    </row>
    <row r="915" spans="1:25" ht="12">
      <c r="A915" s="1251">
        <v>2019</v>
      </c>
      <c r="B915" s="1251">
        <v>25</v>
      </c>
      <c r="C915" s="1251">
        <v>750</v>
      </c>
      <c r="D915" s="1251" t="s">
        <v>1755</v>
      </c>
      <c r="E915" s="1251">
        <v>110310</v>
      </c>
      <c r="F915" s="1251" t="s">
        <v>1533</v>
      </c>
      <c r="G915" s="1252">
        <v>6486.6899999999996</v>
      </c>
      <c r="H915" s="1252">
        <v>6624.46</v>
      </c>
      <c r="I915" s="1252">
        <v>6762.2299999999996</v>
      </c>
      <c r="J915" s="1252">
        <v>6900</v>
      </c>
      <c r="K915" s="1252">
        <v>-9050.0900000000001</v>
      </c>
      <c r="L915" s="1252">
        <v>0</v>
      </c>
      <c r="M915" s="1252">
        <v>0</v>
      </c>
      <c r="N915" s="1252">
        <v>0</v>
      </c>
      <c r="O915" s="1252">
        <v>0</v>
      </c>
      <c r="P915" s="1252">
        <v>0</v>
      </c>
      <c r="Q915" s="1252">
        <v>0</v>
      </c>
      <c r="R915" s="1252">
        <v>0</v>
      </c>
      <c r="S915" s="1252">
        <v>0</v>
      </c>
      <c r="T915" s="1252">
        <v>0</v>
      </c>
      <c r="U915" s="1251" t="s">
        <v>1065</v>
      </c>
      <c r="V915" s="1251" t="s">
        <v>564</v>
      </c>
      <c r="W915" s="1251" t="s">
        <v>292</v>
      </c>
      <c r="X915" s="1251" t="s">
        <v>1515</v>
      </c>
      <c r="Y915" s="1251">
        <v>110</v>
      </c>
    </row>
    <row r="916" spans="1:25" ht="12">
      <c r="A916" s="1251">
        <v>2019</v>
      </c>
      <c r="B916" s="1251">
        <v>25</v>
      </c>
      <c r="C916" s="1251">
        <v>750</v>
      </c>
      <c r="D916" s="1251" t="s">
        <v>1755</v>
      </c>
      <c r="E916" s="1251">
        <v>114000</v>
      </c>
      <c r="F916" s="1251" t="s">
        <v>1534</v>
      </c>
      <c r="G916" s="1252">
        <v>0</v>
      </c>
      <c r="H916" s="1252">
        <v>0</v>
      </c>
      <c r="I916" s="1252">
        <v>0</v>
      </c>
      <c r="J916" s="1252">
        <v>0</v>
      </c>
      <c r="K916" s="1252">
        <v>0</v>
      </c>
      <c r="L916" s="1252">
        <v>0</v>
      </c>
      <c r="M916" s="1252">
        <v>0</v>
      </c>
      <c r="N916" s="1252">
        <v>0</v>
      </c>
      <c r="O916" s="1252">
        <v>0</v>
      </c>
      <c r="P916" s="1252">
        <v>0</v>
      </c>
      <c r="Q916" s="1252">
        <v>0</v>
      </c>
      <c r="R916" s="1252">
        <v>0</v>
      </c>
      <c r="S916" s="1252">
        <v>0</v>
      </c>
      <c r="T916" s="1252">
        <v>0</v>
      </c>
      <c r="U916" s="1251" t="s">
        <v>1065</v>
      </c>
      <c r="V916" s="1251" t="s">
        <v>564</v>
      </c>
      <c r="W916" s="1251" t="s">
        <v>298</v>
      </c>
      <c r="X916" s="1251" t="s">
        <v>1515</v>
      </c>
      <c r="Y916" s="1251">
        <v>114</v>
      </c>
    </row>
    <row r="917" spans="1:25" ht="12">
      <c r="A917" s="1251">
        <v>2019</v>
      </c>
      <c r="B917" s="1251">
        <v>25</v>
      </c>
      <c r="C917" s="1251">
        <v>750</v>
      </c>
      <c r="D917" s="1251" t="s">
        <v>1755</v>
      </c>
      <c r="E917" s="1251">
        <v>116000</v>
      </c>
      <c r="F917" s="1251" t="s">
        <v>1536</v>
      </c>
      <c r="G917" s="1252">
        <v>2783269</v>
      </c>
      <c r="H917" s="1252">
        <v>2783269</v>
      </c>
      <c r="I917" s="1252">
        <v>2783269</v>
      </c>
      <c r="J917" s="1252">
        <v>2783269</v>
      </c>
      <c r="K917" s="1252">
        <v>2783269</v>
      </c>
      <c r="L917" s="1252">
        <v>2783269</v>
      </c>
      <c r="M917" s="1252">
        <v>2783269</v>
      </c>
      <c r="N917" s="1252">
        <v>2783269</v>
      </c>
      <c r="O917" s="1252">
        <v>2783269</v>
      </c>
      <c r="P917" s="1252">
        <v>2783269</v>
      </c>
      <c r="Q917" s="1252">
        <v>2783269</v>
      </c>
      <c r="R917" s="1252">
        <v>2783269</v>
      </c>
      <c r="S917" s="1252">
        <v>2783269</v>
      </c>
      <c r="T917" s="1252">
        <v>2783269</v>
      </c>
      <c r="U917" s="1251" t="s">
        <v>1065</v>
      </c>
      <c r="V917" s="1251" t="s">
        <v>1537</v>
      </c>
      <c r="W917" s="1251" t="s">
        <v>325</v>
      </c>
      <c r="X917" s="1251" t="s">
        <v>1515</v>
      </c>
      <c r="Y917" s="1251">
        <v>116</v>
      </c>
    </row>
    <row r="918" spans="1:25" ht="12">
      <c r="A918" s="1251">
        <v>2019</v>
      </c>
      <c r="B918" s="1251">
        <v>25</v>
      </c>
      <c r="C918" s="1251">
        <v>750</v>
      </c>
      <c r="D918" s="1251" t="s">
        <v>1755</v>
      </c>
      <c r="E918" s="1251">
        <v>132000</v>
      </c>
      <c r="F918" s="1251" t="s">
        <v>1538</v>
      </c>
      <c r="G918" s="1252">
        <v>0</v>
      </c>
      <c r="H918" s="1252">
        <v>0</v>
      </c>
      <c r="I918" s="1252">
        <v>0</v>
      </c>
      <c r="J918" s="1252">
        <v>0</v>
      </c>
      <c r="K918" s="1252">
        <v>0</v>
      </c>
      <c r="L918" s="1252">
        <v>0</v>
      </c>
      <c r="M918" s="1252">
        <v>0</v>
      </c>
      <c r="N918" s="1252">
        <v>0</v>
      </c>
      <c r="O918" s="1252">
        <v>0</v>
      </c>
      <c r="P918" s="1252">
        <v>0</v>
      </c>
      <c r="Q918" s="1252">
        <v>0</v>
      </c>
      <c r="R918" s="1252">
        <v>0</v>
      </c>
      <c r="S918" s="1252">
        <v>0</v>
      </c>
      <c r="T918" s="1252">
        <v>0</v>
      </c>
      <c r="U918" s="1251" t="s">
        <v>1065</v>
      </c>
      <c r="V918" s="1251" t="s">
        <v>1537</v>
      </c>
      <c r="W918" s="1251" t="s">
        <v>302</v>
      </c>
      <c r="X918" s="1251" t="s">
        <v>1515</v>
      </c>
      <c r="Y918" s="1251">
        <v>132</v>
      </c>
    </row>
    <row r="919" spans="1:25" ht="12">
      <c r="A919" s="1251">
        <v>2019</v>
      </c>
      <c r="B919" s="1251">
        <v>25</v>
      </c>
      <c r="C919" s="1251">
        <v>750</v>
      </c>
      <c r="D919" s="1251" t="s">
        <v>1755</v>
      </c>
      <c r="E919" s="1251">
        <v>141000</v>
      </c>
      <c r="F919" s="1251" t="s">
        <v>1541</v>
      </c>
      <c r="G919" s="1252">
        <v>200051.23000000001</v>
      </c>
      <c r="H919" s="1252">
        <v>196342.54999999999</v>
      </c>
      <c r="I919" s="1252">
        <v>199511.44</v>
      </c>
      <c r="J919" s="1252">
        <v>197790.70000000001</v>
      </c>
      <c r="K919" s="1252">
        <v>189703.95000000001</v>
      </c>
      <c r="L919" s="1252">
        <v>190979.72</v>
      </c>
      <c r="M919" s="1252">
        <v>195742</v>
      </c>
      <c r="N919" s="1252">
        <v>190517.47</v>
      </c>
      <c r="O919" s="1252">
        <v>188265.10000000001</v>
      </c>
      <c r="P919" s="1252">
        <v>183779.06</v>
      </c>
      <c r="Q919" s="1252">
        <v>182503.73000000001</v>
      </c>
      <c r="R919" s="1252">
        <v>189680.60000000001</v>
      </c>
      <c r="S919" s="1252">
        <v>188939.17999999999</v>
      </c>
      <c r="T919" s="1252">
        <v>188939.17999999999</v>
      </c>
      <c r="U919" s="1251" t="s">
        <v>1065</v>
      </c>
      <c r="V919" s="1251" t="s">
        <v>1537</v>
      </c>
      <c r="W919" s="1251" t="s">
        <v>308</v>
      </c>
      <c r="X919" s="1251" t="s">
        <v>1515</v>
      </c>
      <c r="Y919" s="1251">
        <v>141</v>
      </c>
    </row>
    <row r="920" spans="1:25" ht="12">
      <c r="A920" s="1251">
        <v>2019</v>
      </c>
      <c r="B920" s="1251">
        <v>25</v>
      </c>
      <c r="C920" s="1251">
        <v>750</v>
      </c>
      <c r="D920" s="1251" t="s">
        <v>1755</v>
      </c>
      <c r="E920" s="1251">
        <v>141100</v>
      </c>
      <c r="F920" s="1251" t="s">
        <v>1543</v>
      </c>
      <c r="G920" s="1252">
        <v>0</v>
      </c>
      <c r="H920" s="1252">
        <v>0</v>
      </c>
      <c r="I920" s="1252">
        <v>0</v>
      </c>
      <c r="J920" s="1252">
        <v>0</v>
      </c>
      <c r="K920" s="1252">
        <v>0</v>
      </c>
      <c r="L920" s="1252">
        <v>0</v>
      </c>
      <c r="M920" s="1252">
        <v>0</v>
      </c>
      <c r="N920" s="1252">
        <v>0</v>
      </c>
      <c r="O920" s="1252">
        <v>0</v>
      </c>
      <c r="P920" s="1252">
        <v>0</v>
      </c>
      <c r="Q920" s="1252">
        <v>0</v>
      </c>
      <c r="R920" s="1252">
        <v>0</v>
      </c>
      <c r="S920" s="1252">
        <v>0</v>
      </c>
      <c r="T920" s="1252">
        <v>0</v>
      </c>
      <c r="U920" s="1251" t="s">
        <v>1065</v>
      </c>
      <c r="V920" s="1251" t="s">
        <v>1537</v>
      </c>
      <c r="W920" s="1251" t="s">
        <v>308</v>
      </c>
      <c r="X920" s="1251" t="s">
        <v>1515</v>
      </c>
      <c r="Y920" s="1251">
        <v>141</v>
      </c>
    </row>
    <row r="921" spans="1:25" ht="12">
      <c r="A921" s="1251">
        <v>2019</v>
      </c>
      <c r="B921" s="1251">
        <v>25</v>
      </c>
      <c r="C921" s="1251">
        <v>750</v>
      </c>
      <c r="D921" s="1251" t="s">
        <v>1755</v>
      </c>
      <c r="E921" s="1251">
        <v>143000</v>
      </c>
      <c r="F921" s="1251" t="s">
        <v>1546</v>
      </c>
      <c r="G921" s="1252">
        <v>-20117.759999999998</v>
      </c>
      <c r="H921" s="1252">
        <v>-20117.759999999998</v>
      </c>
      <c r="I921" s="1252">
        <v>-20117.759999999998</v>
      </c>
      <c r="J921" s="1252">
        <v>-20117.759999999998</v>
      </c>
      <c r="K921" s="1252">
        <v>-20117.759999999998</v>
      </c>
      <c r="L921" s="1252">
        <v>-20117.759999999998</v>
      </c>
      <c r="M921" s="1252">
        <v>-20117.759999999998</v>
      </c>
      <c r="N921" s="1252">
        <v>-20117.759999999998</v>
      </c>
      <c r="O921" s="1252">
        <v>-20117.759999999998</v>
      </c>
      <c r="P921" s="1252">
        <v>-20117.759999999998</v>
      </c>
      <c r="Q921" s="1252">
        <v>-20117.759999999998</v>
      </c>
      <c r="R921" s="1252">
        <v>-20117.759999999998</v>
      </c>
      <c r="S921" s="1252">
        <v>-20117.759999999998</v>
      </c>
      <c r="T921" s="1252">
        <v>-20117.759999999998</v>
      </c>
      <c r="U921" s="1251" t="s">
        <v>1065</v>
      </c>
      <c r="V921" s="1251" t="s">
        <v>1537</v>
      </c>
      <c r="W921" s="1251" t="s">
        <v>308</v>
      </c>
      <c r="X921" s="1251" t="s">
        <v>1515</v>
      </c>
      <c r="Y921" s="1251">
        <v>143</v>
      </c>
    </row>
    <row r="922" spans="1:25" ht="12">
      <c r="A922" s="1251">
        <v>2019</v>
      </c>
      <c r="B922" s="1251">
        <v>25</v>
      </c>
      <c r="C922" s="1251">
        <v>750</v>
      </c>
      <c r="D922" s="1251" t="s">
        <v>1755</v>
      </c>
      <c r="E922" s="1251">
        <v>145010</v>
      </c>
      <c r="F922" s="1251" t="s">
        <v>1756</v>
      </c>
      <c r="G922" s="1252">
        <v>0</v>
      </c>
      <c r="H922" s="1252">
        <v>0</v>
      </c>
      <c r="I922" s="1252">
        <v>0</v>
      </c>
      <c r="J922" s="1252">
        <v>0</v>
      </c>
      <c r="K922" s="1252">
        <v>0</v>
      </c>
      <c r="L922" s="1252">
        <v>0</v>
      </c>
      <c r="M922" s="1252">
        <v>0</v>
      </c>
      <c r="N922" s="1252">
        <v>0</v>
      </c>
      <c r="O922" s="1252">
        <v>0</v>
      </c>
      <c r="P922" s="1252">
        <v>0</v>
      </c>
      <c r="Q922" s="1252">
        <v>0</v>
      </c>
      <c r="R922" s="1252">
        <v>0</v>
      </c>
      <c r="S922" s="1252">
        <v>0</v>
      </c>
      <c r="T922" s="1252">
        <v>0</v>
      </c>
      <c r="U922" s="1251" t="s">
        <v>1065</v>
      </c>
      <c r="V922" s="1251" t="s">
        <v>1537</v>
      </c>
      <c r="W922" s="1251" t="s">
        <v>305</v>
      </c>
      <c r="X922" s="1251" t="s">
        <v>1515</v>
      </c>
      <c r="Y922" s="1251">
        <v>145</v>
      </c>
    </row>
    <row r="923" spans="1:25" ht="12">
      <c r="A923" s="1251">
        <v>2019</v>
      </c>
      <c r="B923" s="1251">
        <v>25</v>
      </c>
      <c r="C923" s="1251">
        <v>750</v>
      </c>
      <c r="D923" s="1251" t="s">
        <v>1755</v>
      </c>
      <c r="E923" s="1251">
        <v>162000</v>
      </c>
      <c r="F923" s="1251" t="s">
        <v>1549</v>
      </c>
      <c r="G923" s="1252">
        <v>0</v>
      </c>
      <c r="H923" s="1252">
        <v>0</v>
      </c>
      <c r="I923" s="1252">
        <v>0</v>
      </c>
      <c r="J923" s="1252">
        <v>0</v>
      </c>
      <c r="K923" s="1252">
        <v>0</v>
      </c>
      <c r="L923" s="1252">
        <v>0</v>
      </c>
      <c r="M923" s="1252">
        <v>0</v>
      </c>
      <c r="N923" s="1252">
        <v>0</v>
      </c>
      <c r="O923" s="1252">
        <v>0</v>
      </c>
      <c r="P923" s="1252">
        <v>0</v>
      </c>
      <c r="Q923" s="1252">
        <v>0</v>
      </c>
      <c r="R923" s="1252">
        <v>0</v>
      </c>
      <c r="S923" s="1252">
        <v>0</v>
      </c>
      <c r="T923" s="1252">
        <v>0</v>
      </c>
      <c r="U923" s="1251" t="s">
        <v>1065</v>
      </c>
      <c r="V923" s="1251" t="s">
        <v>1537</v>
      </c>
      <c r="W923" s="1251" t="s">
        <v>314</v>
      </c>
      <c r="X923" s="1251" t="s">
        <v>1515</v>
      </c>
      <c r="Y923" s="1251">
        <v>162</v>
      </c>
    </row>
    <row r="924" spans="1:25" ht="12">
      <c r="A924" s="1251">
        <v>2019</v>
      </c>
      <c r="B924" s="1251">
        <v>25</v>
      </c>
      <c r="C924" s="1251">
        <v>750</v>
      </c>
      <c r="D924" s="1251" t="s">
        <v>1755</v>
      </c>
      <c r="E924" s="1251">
        <v>162010</v>
      </c>
      <c r="F924" s="1251" t="s">
        <v>1672</v>
      </c>
      <c r="G924" s="1252">
        <v>17720</v>
      </c>
      <c r="H924" s="1252">
        <v>17720</v>
      </c>
      <c r="I924" s="1252">
        <v>14912</v>
      </c>
      <c r="J924" s="1252">
        <v>13297</v>
      </c>
      <c r="K924" s="1252">
        <v>11810</v>
      </c>
      <c r="L924" s="1252">
        <v>13687</v>
      </c>
      <c r="M924" s="1252">
        <v>12326</v>
      </c>
      <c r="N924" s="1252">
        <v>10810</v>
      </c>
      <c r="O924" s="1252">
        <v>9350</v>
      </c>
      <c r="P924" s="1252">
        <v>7877</v>
      </c>
      <c r="Q924" s="1252">
        <v>6260</v>
      </c>
      <c r="R924" s="1252">
        <v>6418</v>
      </c>
      <c r="S924" s="1252">
        <v>58447</v>
      </c>
      <c r="T924" s="1252">
        <v>58447</v>
      </c>
      <c r="U924" s="1251" t="s">
        <v>1065</v>
      </c>
      <c r="V924" s="1251" t="s">
        <v>564</v>
      </c>
      <c r="W924" s="1251" t="s">
        <v>314</v>
      </c>
      <c r="X924" s="1251" t="s">
        <v>1515</v>
      </c>
      <c r="Y924" s="1251">
        <v>162</v>
      </c>
    </row>
    <row r="925" spans="1:25" ht="12">
      <c r="A925" s="1251">
        <v>2019</v>
      </c>
      <c r="B925" s="1251">
        <v>25</v>
      </c>
      <c r="C925" s="1251">
        <v>750</v>
      </c>
      <c r="D925" s="1251" t="s">
        <v>1755</v>
      </c>
      <c r="E925" s="1251">
        <v>162020</v>
      </c>
      <c r="F925" s="1251" t="s">
        <v>1673</v>
      </c>
      <c r="G925" s="1252">
        <v>4715</v>
      </c>
      <c r="H925" s="1252">
        <v>4715</v>
      </c>
      <c r="I925" s="1252">
        <v>3968</v>
      </c>
      <c r="J925" s="1252">
        <v>3536</v>
      </c>
      <c r="K925" s="1252">
        <v>3140</v>
      </c>
      <c r="L925" s="1252">
        <v>2913</v>
      </c>
      <c r="M925" s="1252">
        <v>2552</v>
      </c>
      <c r="N925" s="1252">
        <v>2149</v>
      </c>
      <c r="O925" s="1252">
        <v>1760</v>
      </c>
      <c r="P925" s="1252">
        <v>1368</v>
      </c>
      <c r="Q925" s="1252">
        <v>939</v>
      </c>
      <c r="R925" s="1252">
        <v>670</v>
      </c>
      <c r="S925" s="1252">
        <v>28268</v>
      </c>
      <c r="T925" s="1252">
        <v>28268</v>
      </c>
      <c r="U925" s="1251" t="s">
        <v>1065</v>
      </c>
      <c r="V925" s="1251" t="s">
        <v>564</v>
      </c>
      <c r="W925" s="1251" t="s">
        <v>314</v>
      </c>
      <c r="X925" s="1251" t="s">
        <v>1515</v>
      </c>
      <c r="Y925" s="1251">
        <v>162</v>
      </c>
    </row>
    <row r="926" spans="1:25" ht="12">
      <c r="A926" s="1251">
        <v>2019</v>
      </c>
      <c r="B926" s="1251">
        <v>25</v>
      </c>
      <c r="C926" s="1251">
        <v>750</v>
      </c>
      <c r="D926" s="1251" t="s">
        <v>1755</v>
      </c>
      <c r="E926" s="1251">
        <v>162030</v>
      </c>
      <c r="F926" s="1251" t="s">
        <v>1550</v>
      </c>
      <c r="G926" s="1252">
        <v>19013</v>
      </c>
      <c r="H926" s="1252">
        <v>19013</v>
      </c>
      <c r="I926" s="1252">
        <v>15998</v>
      </c>
      <c r="J926" s="1252">
        <v>14264</v>
      </c>
      <c r="K926" s="1252">
        <v>12668</v>
      </c>
      <c r="L926" s="1252">
        <v>11037</v>
      </c>
      <c r="M926" s="1252">
        <v>27662</v>
      </c>
      <c r="N926" s="1252">
        <v>26035</v>
      </c>
      <c r="O926" s="1252">
        <v>24467</v>
      </c>
      <c r="P926" s="1252">
        <v>22887</v>
      </c>
      <c r="Q926" s="1252">
        <v>21151</v>
      </c>
      <c r="R926" s="1252">
        <v>19759</v>
      </c>
      <c r="S926" s="1252">
        <v>18085</v>
      </c>
      <c r="T926" s="1252">
        <v>18085</v>
      </c>
      <c r="U926" s="1251" t="s">
        <v>1065</v>
      </c>
      <c r="V926" s="1251" t="s">
        <v>564</v>
      </c>
      <c r="W926" s="1251" t="s">
        <v>314</v>
      </c>
      <c r="X926" s="1251" t="s">
        <v>1515</v>
      </c>
      <c r="Y926" s="1251">
        <v>162</v>
      </c>
    </row>
    <row r="927" spans="1:25" ht="12">
      <c r="A927" s="1251">
        <v>2019</v>
      </c>
      <c r="B927" s="1251">
        <v>25</v>
      </c>
      <c r="C927" s="1251">
        <v>750</v>
      </c>
      <c r="D927" s="1251" t="s">
        <v>1755</v>
      </c>
      <c r="E927" s="1251">
        <v>162080</v>
      </c>
      <c r="F927" s="1251" t="s">
        <v>1553</v>
      </c>
      <c r="G927" s="1252">
        <v>0</v>
      </c>
      <c r="H927" s="1252">
        <v>-79097</v>
      </c>
      <c r="I927" s="1252">
        <v>131765.25</v>
      </c>
      <c r="J927" s="1252">
        <v>0.25</v>
      </c>
      <c r="K927" s="1252">
        <v>158194.25</v>
      </c>
      <c r="L927" s="1252">
        <v>79097.25</v>
      </c>
      <c r="M927" s="1252">
        <v>0</v>
      </c>
      <c r="N927" s="1252">
        <v>158194</v>
      </c>
      <c r="O927" s="1252">
        <v>79096.75</v>
      </c>
      <c r="P927" s="1252">
        <v>0</v>
      </c>
      <c r="Q927" s="1252">
        <v>158194</v>
      </c>
      <c r="R927" s="1252">
        <v>79097</v>
      </c>
      <c r="S927" s="1252">
        <v>0</v>
      </c>
      <c r="T927" s="1252">
        <v>0</v>
      </c>
      <c r="U927" s="1251" t="s">
        <v>1065</v>
      </c>
      <c r="V927" s="1251" t="s">
        <v>564</v>
      </c>
      <c r="W927" s="1251" t="s">
        <v>314</v>
      </c>
      <c r="X927" s="1251" t="s">
        <v>1515</v>
      </c>
      <c r="Y927" s="1251">
        <v>162</v>
      </c>
    </row>
    <row r="928" spans="1:25" ht="12">
      <c r="A928" s="1251">
        <v>2019</v>
      </c>
      <c r="B928" s="1251">
        <v>25</v>
      </c>
      <c r="C928" s="1251">
        <v>750</v>
      </c>
      <c r="D928" s="1251" t="s">
        <v>1755</v>
      </c>
      <c r="E928" s="1251">
        <v>173000</v>
      </c>
      <c r="F928" s="1251" t="s">
        <v>1557</v>
      </c>
      <c r="G928" s="1252">
        <v>15275.41</v>
      </c>
      <c r="H928" s="1252">
        <v>14944.620000000001</v>
      </c>
      <c r="I928" s="1252">
        <v>5883.1400000000003</v>
      </c>
      <c r="J928" s="1252">
        <v>20042.459999999999</v>
      </c>
      <c r="K928" s="1252">
        <v>24274.419999999998</v>
      </c>
      <c r="L928" s="1252">
        <v>15700.309999999999</v>
      </c>
      <c r="M928" s="1252">
        <v>14098.08</v>
      </c>
      <c r="N928" s="1252">
        <v>24218.799999999999</v>
      </c>
      <c r="O928" s="1252">
        <v>19990.540000000001</v>
      </c>
      <c r="P928" s="1252">
        <v>15459.6</v>
      </c>
      <c r="Q928" s="1252">
        <v>28826.189999999999</v>
      </c>
      <c r="R928" s="1252">
        <v>15657.57</v>
      </c>
      <c r="S928" s="1252">
        <v>20184.119999999999</v>
      </c>
      <c r="T928" s="1252">
        <v>20184.119999999999</v>
      </c>
      <c r="U928" s="1251" t="s">
        <v>1065</v>
      </c>
      <c r="V928" s="1251" t="s">
        <v>1537</v>
      </c>
      <c r="W928" s="1251" t="s">
        <v>310</v>
      </c>
      <c r="X928" s="1251" t="s">
        <v>1515</v>
      </c>
      <c r="Y928" s="1251">
        <v>173</v>
      </c>
    </row>
    <row r="929" spans="1:25" ht="12">
      <c r="A929" s="1251">
        <v>2019</v>
      </c>
      <c r="B929" s="1251">
        <v>25</v>
      </c>
      <c r="C929" s="1251">
        <v>750</v>
      </c>
      <c r="D929" s="1251" t="s">
        <v>1755</v>
      </c>
      <c r="E929" s="1251">
        <v>184020</v>
      </c>
      <c r="F929" s="1251" t="s">
        <v>1563</v>
      </c>
      <c r="G929" s="1252">
        <v>3949.3000000000002</v>
      </c>
      <c r="H929" s="1252">
        <v>3949.3000000000002</v>
      </c>
      <c r="I929" s="1252">
        <v>3949.3000000000002</v>
      </c>
      <c r="J929" s="1252">
        <v>3949.3000000000002</v>
      </c>
      <c r="K929" s="1252">
        <v>3949.3000000000002</v>
      </c>
      <c r="L929" s="1252">
        <v>3949.3000000000002</v>
      </c>
      <c r="M929" s="1252">
        <v>3949.3000000000002</v>
      </c>
      <c r="N929" s="1252">
        <v>3949.3000000000002</v>
      </c>
      <c r="O929" s="1252">
        <v>3949.3000000000002</v>
      </c>
      <c r="P929" s="1252">
        <v>3949.3000000000002</v>
      </c>
      <c r="Q929" s="1252">
        <v>3949.3000000000002</v>
      </c>
      <c r="R929" s="1252">
        <v>3949.3000000000002</v>
      </c>
      <c r="S929" s="1252">
        <v>3949.3000000000002</v>
      </c>
      <c r="T929" s="1252">
        <v>3949.3000000000002</v>
      </c>
      <c r="U929" s="1251" t="s">
        <v>1065</v>
      </c>
      <c r="V929" s="1251" t="s">
        <v>1537</v>
      </c>
      <c r="W929" s="1251" t="s">
        <v>316</v>
      </c>
      <c r="X929" s="1251" t="s">
        <v>1515</v>
      </c>
      <c r="Y929" s="1251">
        <v>184</v>
      </c>
    </row>
    <row r="930" spans="1:25" ht="12">
      <c r="A930" s="1251">
        <v>2019</v>
      </c>
      <c r="B930" s="1251">
        <v>25</v>
      </c>
      <c r="C930" s="1251">
        <v>750</v>
      </c>
      <c r="D930" s="1251" t="s">
        <v>1755</v>
      </c>
      <c r="E930" s="1251">
        <v>184030</v>
      </c>
      <c r="F930" s="1251" t="s">
        <v>1564</v>
      </c>
      <c r="G930" s="1252">
        <v>3009.5999999999999</v>
      </c>
      <c r="H930" s="1252">
        <v>3009.5999999999999</v>
      </c>
      <c r="I930" s="1252">
        <v>3009.5999999999999</v>
      </c>
      <c r="J930" s="1252">
        <v>3009.5999999999999</v>
      </c>
      <c r="K930" s="1252">
        <v>3009.5999999999999</v>
      </c>
      <c r="L930" s="1252">
        <v>3009.5999999999999</v>
      </c>
      <c r="M930" s="1252">
        <v>3009.5999999999999</v>
      </c>
      <c r="N930" s="1252">
        <v>3009.5999999999999</v>
      </c>
      <c r="O930" s="1252">
        <v>3009.5999999999999</v>
      </c>
      <c r="P930" s="1252">
        <v>3009.5999999999999</v>
      </c>
      <c r="Q930" s="1252">
        <v>3009.5999999999999</v>
      </c>
      <c r="R930" s="1252">
        <v>3009.5999999999999</v>
      </c>
      <c r="S930" s="1252">
        <v>3009.5999999999999</v>
      </c>
      <c r="T930" s="1252">
        <v>3009.5999999999999</v>
      </c>
      <c r="U930" s="1251" t="s">
        <v>1065</v>
      </c>
      <c r="V930" s="1251" t="s">
        <v>1537</v>
      </c>
      <c r="W930" s="1251" t="s">
        <v>316</v>
      </c>
      <c r="X930" s="1251" t="s">
        <v>1515</v>
      </c>
      <c r="Y930" s="1251">
        <v>184</v>
      </c>
    </row>
    <row r="931" spans="1:25" ht="12">
      <c r="A931" s="1251">
        <v>2019</v>
      </c>
      <c r="B931" s="1251">
        <v>25</v>
      </c>
      <c r="C931" s="1251">
        <v>750</v>
      </c>
      <c r="D931" s="1251" t="s">
        <v>1755</v>
      </c>
      <c r="E931" s="1251">
        <v>184099</v>
      </c>
      <c r="F931" s="1251" t="s">
        <v>1567</v>
      </c>
      <c r="G931" s="1252">
        <v>-6958.8999999999996</v>
      </c>
      <c r="H931" s="1252">
        <v>-6958.8999999999996</v>
      </c>
      <c r="I931" s="1252">
        <v>-6958.8999999999996</v>
      </c>
      <c r="J931" s="1252">
        <v>-6958.8999999999996</v>
      </c>
      <c r="K931" s="1252">
        <v>-6958.8999999999996</v>
      </c>
      <c r="L931" s="1252">
        <v>-6958.8999999999996</v>
      </c>
      <c r="M931" s="1252">
        <v>-6958.8999999999996</v>
      </c>
      <c r="N931" s="1252">
        <v>-6958.8999999999996</v>
      </c>
      <c r="O931" s="1252">
        <v>-6958.8999999999996</v>
      </c>
      <c r="P931" s="1252">
        <v>-6958.8999999999996</v>
      </c>
      <c r="Q931" s="1252">
        <v>-6958.8999999999996</v>
      </c>
      <c r="R931" s="1252">
        <v>-6958.8999999999996</v>
      </c>
      <c r="S931" s="1252">
        <v>-6958.8999999999996</v>
      </c>
      <c r="T931" s="1252">
        <v>-6958.8999999999996</v>
      </c>
      <c r="U931" s="1251" t="s">
        <v>1065</v>
      </c>
      <c r="V931" s="1251" t="s">
        <v>1537</v>
      </c>
      <c r="W931" s="1251" t="s">
        <v>316</v>
      </c>
      <c r="X931" s="1251" t="s">
        <v>1515</v>
      </c>
      <c r="Y931" s="1251">
        <v>184</v>
      </c>
    </row>
    <row r="932" spans="1:25" ht="12">
      <c r="A932" s="1251">
        <v>2019</v>
      </c>
      <c r="B932" s="1251">
        <v>25</v>
      </c>
      <c r="C932" s="1251">
        <v>750</v>
      </c>
      <c r="D932" s="1251" t="s">
        <v>1755</v>
      </c>
      <c r="E932" s="1251">
        <v>186101</v>
      </c>
      <c r="F932" s="1251" t="s">
        <v>1719</v>
      </c>
      <c r="G932" s="1252">
        <v>5000</v>
      </c>
      <c r="H932" s="1252">
        <v>5000</v>
      </c>
      <c r="I932" s="1252">
        <v>4166.6599999999999</v>
      </c>
      <c r="J932" s="1252">
        <v>3749.9899999999998</v>
      </c>
      <c r="K932" s="1252">
        <v>3333.3200000000002</v>
      </c>
      <c r="L932" s="1252">
        <v>2916.6500000000001</v>
      </c>
      <c r="M932" s="1252">
        <v>2499.98</v>
      </c>
      <c r="N932" s="1252">
        <v>2083.3099999999999</v>
      </c>
      <c r="O932" s="1252">
        <v>1666.6400000000001</v>
      </c>
      <c r="P932" s="1252">
        <v>1249.97</v>
      </c>
      <c r="Q932" s="1252">
        <v>833.33000000000004</v>
      </c>
      <c r="R932" s="1252">
        <v>416.69</v>
      </c>
      <c r="S932" s="1252">
        <v>0</v>
      </c>
      <c r="T932" s="1252">
        <v>0</v>
      </c>
      <c r="U932" s="1251" t="s">
        <v>1065</v>
      </c>
      <c r="V932" s="1251" t="s">
        <v>1537</v>
      </c>
      <c r="W932" s="1251" t="s">
        <v>322</v>
      </c>
      <c r="X932" s="1251" t="s">
        <v>1515</v>
      </c>
      <c r="Y932" s="1251">
        <v>186</v>
      </c>
    </row>
    <row r="933" spans="1:25" ht="12">
      <c r="A933" s="1251">
        <v>2019</v>
      </c>
      <c r="B933" s="1251">
        <v>25</v>
      </c>
      <c r="C933" s="1251">
        <v>750</v>
      </c>
      <c r="D933" s="1251" t="s">
        <v>1755</v>
      </c>
      <c r="E933" s="1251">
        <v>186103</v>
      </c>
      <c r="F933" s="1251" t="s">
        <v>1733</v>
      </c>
      <c r="G933" s="1252">
        <v>0</v>
      </c>
      <c r="H933" s="1252">
        <v>0</v>
      </c>
      <c r="I933" s="1252">
        <v>0</v>
      </c>
      <c r="J933" s="1252">
        <v>0</v>
      </c>
      <c r="K933" s="1252">
        <v>0</v>
      </c>
      <c r="L933" s="1252">
        <v>0</v>
      </c>
      <c r="M933" s="1252">
        <v>0</v>
      </c>
      <c r="N933" s="1252">
        <v>0</v>
      </c>
      <c r="O933" s="1252">
        <v>0</v>
      </c>
      <c r="P933" s="1252">
        <v>0</v>
      </c>
      <c r="Q933" s="1252">
        <v>0</v>
      </c>
      <c r="R933" s="1252">
        <v>7548.75</v>
      </c>
      <c r="S933" s="1252">
        <v>11961</v>
      </c>
      <c r="T933" s="1252">
        <v>11961</v>
      </c>
      <c r="U933" s="1251" t="s">
        <v>1065</v>
      </c>
      <c r="V933" s="1251" t="s">
        <v>1537</v>
      </c>
      <c r="W933" s="1251" t="s">
        <v>322</v>
      </c>
      <c r="X933" s="1251" t="s">
        <v>1515</v>
      </c>
      <c r="Y933" s="1251">
        <v>186</v>
      </c>
    </row>
    <row r="934" spans="1:25" ht="12">
      <c r="A934" s="1251">
        <v>2019</v>
      </c>
      <c r="B934" s="1251">
        <v>25</v>
      </c>
      <c r="C934" s="1251">
        <v>750</v>
      </c>
      <c r="D934" s="1251" t="s">
        <v>1755</v>
      </c>
      <c r="E934" s="1251">
        <v>186280</v>
      </c>
      <c r="F934" s="1251" t="s">
        <v>1757</v>
      </c>
      <c r="G934" s="1252">
        <v>0</v>
      </c>
      <c r="H934" s="1252">
        <v>0</v>
      </c>
      <c r="I934" s="1252">
        <v>0</v>
      </c>
      <c r="J934" s="1252">
        <v>0</v>
      </c>
      <c r="K934" s="1252">
        <v>0</v>
      </c>
      <c r="L934" s="1252">
        <v>0</v>
      </c>
      <c r="M934" s="1252">
        <v>0</v>
      </c>
      <c r="N934" s="1252">
        <v>0</v>
      </c>
      <c r="O934" s="1252">
        <v>0</v>
      </c>
      <c r="P934" s="1252">
        <v>0</v>
      </c>
      <c r="Q934" s="1252">
        <v>0</v>
      </c>
      <c r="R934" s="1252">
        <v>0</v>
      </c>
      <c r="S934" s="1252">
        <v>0</v>
      </c>
      <c r="T934" s="1252">
        <v>0</v>
      </c>
      <c r="U934" s="1251" t="s">
        <v>1065</v>
      </c>
      <c r="V934" s="1251" t="s">
        <v>1537</v>
      </c>
      <c r="W934" s="1251" t="s">
        <v>322</v>
      </c>
      <c r="X934" s="1251" t="s">
        <v>1515</v>
      </c>
      <c r="Y934" s="1251">
        <v>186</v>
      </c>
    </row>
    <row r="935" spans="1:25" ht="12">
      <c r="A935" s="1251">
        <v>2019</v>
      </c>
      <c r="B935" s="1251">
        <v>25</v>
      </c>
      <c r="C935" s="1251">
        <v>750</v>
      </c>
      <c r="D935" s="1251" t="s">
        <v>1755</v>
      </c>
      <c r="E935" s="1251">
        <v>186290</v>
      </c>
      <c r="F935" s="1251" t="s">
        <v>1758</v>
      </c>
      <c r="G935" s="1252">
        <v>0</v>
      </c>
      <c r="H935" s="1252">
        <v>0</v>
      </c>
      <c r="I935" s="1252">
        <v>0</v>
      </c>
      <c r="J935" s="1252">
        <v>0</v>
      </c>
      <c r="K935" s="1252">
        <v>0</v>
      </c>
      <c r="L935" s="1252">
        <v>0</v>
      </c>
      <c r="M935" s="1252">
        <v>0</v>
      </c>
      <c r="N935" s="1252">
        <v>0</v>
      </c>
      <c r="O935" s="1252">
        <v>0</v>
      </c>
      <c r="P935" s="1252">
        <v>0</v>
      </c>
      <c r="Q935" s="1252">
        <v>0</v>
      </c>
      <c r="R935" s="1252">
        <v>0</v>
      </c>
      <c r="S935" s="1252">
        <v>0</v>
      </c>
      <c r="T935" s="1252">
        <v>0</v>
      </c>
      <c r="U935" s="1251" t="s">
        <v>1065</v>
      </c>
      <c r="V935" s="1251" t="s">
        <v>1537</v>
      </c>
      <c r="W935" s="1251" t="s">
        <v>322</v>
      </c>
      <c r="X935" s="1251" t="s">
        <v>1515</v>
      </c>
      <c r="Y935" s="1251">
        <v>186</v>
      </c>
    </row>
    <row r="936" spans="1:25" ht="12">
      <c r="A936" s="1251">
        <v>2019</v>
      </c>
      <c r="B936" s="1251">
        <v>25</v>
      </c>
      <c r="C936" s="1251">
        <v>750</v>
      </c>
      <c r="D936" s="1251" t="s">
        <v>1755</v>
      </c>
      <c r="E936" s="1251">
        <v>186291</v>
      </c>
      <c r="F936" s="1251" t="s">
        <v>1759</v>
      </c>
      <c r="G936" s="1252">
        <v>0</v>
      </c>
      <c r="H936" s="1252">
        <v>0</v>
      </c>
      <c r="I936" s="1252">
        <v>0</v>
      </c>
      <c r="J936" s="1252">
        <v>0</v>
      </c>
      <c r="K936" s="1252">
        <v>0</v>
      </c>
      <c r="L936" s="1252">
        <v>0</v>
      </c>
      <c r="M936" s="1252">
        <v>0</v>
      </c>
      <c r="N936" s="1252">
        <v>0</v>
      </c>
      <c r="O936" s="1252">
        <v>0</v>
      </c>
      <c r="P936" s="1252">
        <v>0</v>
      </c>
      <c r="Q936" s="1252">
        <v>0</v>
      </c>
      <c r="R936" s="1252">
        <v>0</v>
      </c>
      <c r="S936" s="1252">
        <v>0</v>
      </c>
      <c r="T936" s="1252">
        <v>0</v>
      </c>
      <c r="U936" s="1251" t="s">
        <v>1065</v>
      </c>
      <c r="V936" s="1251" t="s">
        <v>1537</v>
      </c>
      <c r="W936" s="1251" t="s">
        <v>322</v>
      </c>
      <c r="X936" s="1251" t="s">
        <v>1515</v>
      </c>
      <c r="Y936" s="1251">
        <v>186</v>
      </c>
    </row>
    <row r="937" spans="1:25" ht="12">
      <c r="A937" s="1251">
        <v>2019</v>
      </c>
      <c r="B937" s="1251">
        <v>25</v>
      </c>
      <c r="C937" s="1251">
        <v>750</v>
      </c>
      <c r="D937" s="1251" t="s">
        <v>1755</v>
      </c>
      <c r="E937" s="1251">
        <v>186399</v>
      </c>
      <c r="F937" s="1251" t="s">
        <v>1580</v>
      </c>
      <c r="G937" s="1252">
        <v>0</v>
      </c>
      <c r="H937" s="1252">
        <v>0</v>
      </c>
      <c r="I937" s="1252">
        <v>0</v>
      </c>
      <c r="J937" s="1252">
        <v>0</v>
      </c>
      <c r="K937" s="1252">
        <v>0</v>
      </c>
      <c r="L937" s="1252">
        <v>0</v>
      </c>
      <c r="M937" s="1252">
        <v>0</v>
      </c>
      <c r="N937" s="1252">
        <v>0</v>
      </c>
      <c r="O937" s="1252">
        <v>0</v>
      </c>
      <c r="P937" s="1252">
        <v>0</v>
      </c>
      <c r="Q937" s="1252">
        <v>0</v>
      </c>
      <c r="R937" s="1252">
        <v>0</v>
      </c>
      <c r="S937" s="1252">
        <v>0</v>
      </c>
      <c r="T937" s="1252">
        <v>0</v>
      </c>
      <c r="U937" s="1251" t="s">
        <v>1065</v>
      </c>
      <c r="V937" s="1251" t="s">
        <v>564</v>
      </c>
      <c r="W937" s="1251" t="s">
        <v>322</v>
      </c>
      <c r="X937" s="1251" t="s">
        <v>1515</v>
      </c>
      <c r="Y937" s="1251">
        <v>186</v>
      </c>
    </row>
    <row r="938" spans="1:25" ht="12">
      <c r="A938" s="1251">
        <v>2019</v>
      </c>
      <c r="B938" s="1251">
        <v>25</v>
      </c>
      <c r="C938" s="1251">
        <v>750</v>
      </c>
      <c r="D938" s="1251" t="s">
        <v>1755</v>
      </c>
      <c r="E938" s="1251">
        <v>186700</v>
      </c>
      <c r="F938" s="1251" t="s">
        <v>1760</v>
      </c>
      <c r="G938" s="1252">
        <v>75027.399999999994</v>
      </c>
      <c r="H938" s="1252">
        <v>83989.399999999994</v>
      </c>
      <c r="I938" s="1252">
        <v>90644.839999999997</v>
      </c>
      <c r="J938" s="1252">
        <v>151121.56</v>
      </c>
      <c r="K938" s="1252">
        <v>158930.28</v>
      </c>
      <c r="L938" s="1252">
        <v>166739</v>
      </c>
      <c r="M938" s="1252">
        <v>174547.72</v>
      </c>
      <c r="N938" s="1252">
        <v>182356.44</v>
      </c>
      <c r="O938" s="1252">
        <v>190165.16</v>
      </c>
      <c r="P938" s="1252">
        <v>197973.88</v>
      </c>
      <c r="Q938" s="1252">
        <v>205782.60000000001</v>
      </c>
      <c r="R938" s="1252">
        <v>213591.32000000001</v>
      </c>
      <c r="S938" s="1252">
        <v>221400</v>
      </c>
      <c r="T938" s="1252">
        <v>221400</v>
      </c>
      <c r="U938" s="1251" t="s">
        <v>1065</v>
      </c>
      <c r="V938" s="1251" t="s">
        <v>1537</v>
      </c>
      <c r="W938" s="1251" t="s">
        <v>322</v>
      </c>
      <c r="X938" s="1251" t="s">
        <v>1515</v>
      </c>
      <c r="Y938" s="1251">
        <v>186</v>
      </c>
    </row>
    <row r="939" spans="1:25" ht="12">
      <c r="A939" s="1251">
        <v>2019</v>
      </c>
      <c r="B939" s="1251">
        <v>25</v>
      </c>
      <c r="C939" s="1251">
        <v>750</v>
      </c>
      <c r="D939" s="1251" t="s">
        <v>1755</v>
      </c>
      <c r="E939" s="1251">
        <v>186900</v>
      </c>
      <c r="F939" s="1251" t="s">
        <v>1740</v>
      </c>
      <c r="G939" s="1252">
        <v>0</v>
      </c>
      <c r="H939" s="1252">
        <v>0</v>
      </c>
      <c r="I939" s="1252">
        <v>0</v>
      </c>
      <c r="J939" s="1252">
        <v>0</v>
      </c>
      <c r="K939" s="1252">
        <v>0</v>
      </c>
      <c r="L939" s="1252">
        <v>0</v>
      </c>
      <c r="M939" s="1252">
        <v>0</v>
      </c>
      <c r="N939" s="1252">
        <v>0</v>
      </c>
      <c r="O939" s="1252">
        <v>0</v>
      </c>
      <c r="P939" s="1252">
        <v>0</v>
      </c>
      <c r="Q939" s="1252">
        <v>0</v>
      </c>
      <c r="R939" s="1252">
        <v>0</v>
      </c>
      <c r="S939" s="1252">
        <v>0</v>
      </c>
      <c r="T939" s="1252">
        <v>0</v>
      </c>
      <c r="U939" s="1251" t="s">
        <v>1065</v>
      </c>
      <c r="V939" s="1251" t="s">
        <v>1537</v>
      </c>
      <c r="W939" s="1251" t="s">
        <v>322</v>
      </c>
      <c r="X939" s="1251" t="s">
        <v>1515</v>
      </c>
      <c r="Y939" s="1251">
        <v>186</v>
      </c>
    </row>
    <row r="940" spans="1:25" ht="12">
      <c r="A940" s="1251">
        <v>2019</v>
      </c>
      <c r="B940" s="1251">
        <v>25</v>
      </c>
      <c r="C940" s="1251">
        <v>750</v>
      </c>
      <c r="D940" s="1251" t="s">
        <v>1755</v>
      </c>
      <c r="E940" s="1251">
        <v>231006</v>
      </c>
      <c r="F940" s="1251" t="s">
        <v>1583</v>
      </c>
      <c r="G940" s="1252">
        <v>-132</v>
      </c>
      <c r="H940" s="1252">
        <v>-132</v>
      </c>
      <c r="I940" s="1252">
        <v>-132</v>
      </c>
      <c r="J940" s="1252">
        <v>-132</v>
      </c>
      <c r="K940" s="1252">
        <v>-132</v>
      </c>
      <c r="L940" s="1252">
        <v>-132</v>
      </c>
      <c r="M940" s="1252">
        <v>-132</v>
      </c>
      <c r="N940" s="1252">
        <v>-132</v>
      </c>
      <c r="O940" s="1252">
        <v>-132</v>
      </c>
      <c r="P940" s="1252">
        <v>-132</v>
      </c>
      <c r="Q940" s="1252">
        <v>-132</v>
      </c>
      <c r="R940" s="1252">
        <v>-132</v>
      </c>
      <c r="S940" s="1252">
        <v>-132</v>
      </c>
      <c r="T940" s="1252">
        <v>-132</v>
      </c>
      <c r="U940" s="1251" t="s">
        <v>1065</v>
      </c>
      <c r="V940" s="1251" t="s">
        <v>1537</v>
      </c>
      <c r="W940" s="1251" t="s">
        <v>366</v>
      </c>
      <c r="X940" s="1251" t="s">
        <v>1581</v>
      </c>
      <c r="Y940" s="1251">
        <v>231</v>
      </c>
    </row>
    <row r="941" spans="1:25" ht="12">
      <c r="A941" s="1251">
        <v>2019</v>
      </c>
      <c r="B941" s="1251">
        <v>25</v>
      </c>
      <c r="C941" s="1251">
        <v>750</v>
      </c>
      <c r="D941" s="1251" t="s">
        <v>1755</v>
      </c>
      <c r="E941" s="1251">
        <v>235020</v>
      </c>
      <c r="F941" s="1251" t="s">
        <v>1586</v>
      </c>
      <c r="G941" s="1252">
        <v>0</v>
      </c>
      <c r="H941" s="1252">
        <v>0</v>
      </c>
      <c r="I941" s="1252">
        <v>0</v>
      </c>
      <c r="J941" s="1252">
        <v>0</v>
      </c>
      <c r="K941" s="1252">
        <v>0</v>
      </c>
      <c r="L941" s="1252">
        <v>0</v>
      </c>
      <c r="M941" s="1252">
        <v>0</v>
      </c>
      <c r="N941" s="1252">
        <v>0</v>
      </c>
      <c r="O941" s="1252">
        <v>0</v>
      </c>
      <c r="P941" s="1252">
        <v>0</v>
      </c>
      <c r="Q941" s="1252">
        <v>0</v>
      </c>
      <c r="R941" s="1252">
        <v>0</v>
      </c>
      <c r="S941" s="1252">
        <v>0</v>
      </c>
      <c r="T941" s="1252">
        <v>0</v>
      </c>
      <c r="U941" s="1251" t="s">
        <v>1065</v>
      </c>
      <c r="V941" s="1251" t="s">
        <v>564</v>
      </c>
      <c r="W941" s="1251" t="s">
        <v>370</v>
      </c>
      <c r="X941" s="1251" t="s">
        <v>1581</v>
      </c>
      <c r="Y941" s="1251">
        <v>235</v>
      </c>
    </row>
    <row r="942" spans="1:25" ht="12">
      <c r="A942" s="1251">
        <v>2019</v>
      </c>
      <c r="B942" s="1251">
        <v>25</v>
      </c>
      <c r="C942" s="1251">
        <v>750</v>
      </c>
      <c r="D942" s="1251" t="s">
        <v>1755</v>
      </c>
      <c r="E942" s="1251">
        <v>236111</v>
      </c>
      <c r="F942" s="1251" t="s">
        <v>1588</v>
      </c>
      <c r="G942" s="1252">
        <v>0</v>
      </c>
      <c r="H942" s="1252">
        <v>708.35000000000002</v>
      </c>
      <c r="I942" s="1252">
        <v>354.17000000000002</v>
      </c>
      <c r="J942" s="1252">
        <v>-0.01</v>
      </c>
      <c r="K942" s="1252">
        <v>708.34000000000003</v>
      </c>
      <c r="L942" s="1252">
        <v>354.17000000000002</v>
      </c>
      <c r="M942" s="1252">
        <v>-0.01</v>
      </c>
      <c r="N942" s="1252">
        <v>697.30999999999995</v>
      </c>
      <c r="O942" s="1252">
        <v>348.64999999999998</v>
      </c>
      <c r="P942" s="1252">
        <v>0</v>
      </c>
      <c r="Q942" s="1252">
        <v>700.99000000000001</v>
      </c>
      <c r="R942" s="1252">
        <v>350.48000000000002</v>
      </c>
      <c r="S942" s="1252">
        <v>0</v>
      </c>
      <c r="T942" s="1252">
        <v>0</v>
      </c>
      <c r="U942" s="1251" t="s">
        <v>1065</v>
      </c>
      <c r="V942" s="1251" t="s">
        <v>1537</v>
      </c>
      <c r="W942" s="1251" t="s">
        <v>371</v>
      </c>
      <c r="X942" s="1251" t="s">
        <v>1581</v>
      </c>
      <c r="Y942" s="1251">
        <v>236</v>
      </c>
    </row>
    <row r="943" spans="1:25" ht="12">
      <c r="A943" s="1251">
        <v>2019</v>
      </c>
      <c r="B943" s="1251">
        <v>25</v>
      </c>
      <c r="C943" s="1251">
        <v>750</v>
      </c>
      <c r="D943" s="1251" t="s">
        <v>1755</v>
      </c>
      <c r="E943" s="1251">
        <v>236113</v>
      </c>
      <c r="F943" s="1251" t="s">
        <v>1761</v>
      </c>
      <c r="G943" s="1252">
        <v>0</v>
      </c>
      <c r="H943" s="1252">
        <v>0</v>
      </c>
      <c r="I943" s="1252">
        <v>0</v>
      </c>
      <c r="J943" s="1252">
        <v>0</v>
      </c>
      <c r="K943" s="1252">
        <v>0</v>
      </c>
      <c r="L943" s="1252">
        <v>0</v>
      </c>
      <c r="M943" s="1252">
        <v>0</v>
      </c>
      <c r="N943" s="1252">
        <v>0</v>
      </c>
      <c r="O943" s="1252">
        <v>0</v>
      </c>
      <c r="P943" s="1252">
        <v>0</v>
      </c>
      <c r="Q943" s="1252">
        <v>0</v>
      </c>
      <c r="R943" s="1252">
        <v>0</v>
      </c>
      <c r="S943" s="1252">
        <v>0</v>
      </c>
      <c r="T943" s="1252">
        <v>0</v>
      </c>
      <c r="U943" s="1251" t="s">
        <v>1065</v>
      </c>
      <c r="V943" s="1251" t="s">
        <v>1537</v>
      </c>
      <c r="W943" s="1251" t="s">
        <v>371</v>
      </c>
      <c r="X943" s="1251" t="s">
        <v>1581</v>
      </c>
      <c r="Y943" s="1251">
        <v>236</v>
      </c>
    </row>
    <row r="944" spans="1:25" ht="12">
      <c r="A944" s="1251">
        <v>2019</v>
      </c>
      <c r="B944" s="1251">
        <v>25</v>
      </c>
      <c r="C944" s="1251">
        <v>750</v>
      </c>
      <c r="D944" s="1251" t="s">
        <v>1755</v>
      </c>
      <c r="E944" s="1251">
        <v>236115</v>
      </c>
      <c r="F944" s="1251" t="s">
        <v>1679</v>
      </c>
      <c r="G944" s="1252">
        <v>0</v>
      </c>
      <c r="H944" s="1252">
        <v>-17231</v>
      </c>
      <c r="I944" s="1252">
        <v>-27542</v>
      </c>
      <c r="J944" s="1252">
        <v>-43398</v>
      </c>
      <c r="K944" s="1252">
        <v>-57990</v>
      </c>
      <c r="L944" s="1252">
        <v>48756</v>
      </c>
      <c r="M944" s="1252">
        <v>35404</v>
      </c>
      <c r="N944" s="1252">
        <v>20535</v>
      </c>
      <c r="O944" s="1252">
        <v>6210</v>
      </c>
      <c r="P944" s="1252">
        <v>-8241</v>
      </c>
      <c r="Q944" s="1252">
        <v>-24100</v>
      </c>
      <c r="R944" s="1252">
        <v>15314</v>
      </c>
      <c r="S944" s="1252">
        <v>0</v>
      </c>
      <c r="T944" s="1252">
        <v>0</v>
      </c>
      <c r="U944" s="1251" t="s">
        <v>1065</v>
      </c>
      <c r="V944" s="1251" t="s">
        <v>1537</v>
      </c>
      <c r="W944" s="1251" t="s">
        <v>371</v>
      </c>
      <c r="X944" s="1251" t="s">
        <v>1581</v>
      </c>
      <c r="Y944" s="1251">
        <v>236</v>
      </c>
    </row>
    <row r="945" spans="1:25" ht="12">
      <c r="A945" s="1251">
        <v>2019</v>
      </c>
      <c r="B945" s="1251">
        <v>25</v>
      </c>
      <c r="C945" s="1251">
        <v>750</v>
      </c>
      <c r="D945" s="1251" t="s">
        <v>1755</v>
      </c>
      <c r="E945" s="1251">
        <v>236116</v>
      </c>
      <c r="F945" s="1251" t="s">
        <v>1680</v>
      </c>
      <c r="G945" s="1252">
        <v>0</v>
      </c>
      <c r="H945" s="1252">
        <v>-7694</v>
      </c>
      <c r="I945" s="1252">
        <v>-14759</v>
      </c>
      <c r="J945" s="1252">
        <v>-23257</v>
      </c>
      <c r="K945" s="1252">
        <v>-31076</v>
      </c>
      <c r="L945" s="1252">
        <v>26125</v>
      </c>
      <c r="M945" s="1252">
        <v>18971</v>
      </c>
      <c r="N945" s="1252">
        <v>11003</v>
      </c>
      <c r="O945" s="1252">
        <v>3326</v>
      </c>
      <c r="P945" s="1252">
        <v>-4418</v>
      </c>
      <c r="Q945" s="1252">
        <v>-12917</v>
      </c>
      <c r="R945" s="1252">
        <v>8204</v>
      </c>
      <c r="S945" s="1252">
        <v>0</v>
      </c>
      <c r="T945" s="1252">
        <v>0</v>
      </c>
      <c r="U945" s="1251" t="s">
        <v>1065</v>
      </c>
      <c r="V945" s="1251" t="s">
        <v>1537</v>
      </c>
      <c r="W945" s="1251" t="s">
        <v>371</v>
      </c>
      <c r="X945" s="1251" t="s">
        <v>1581</v>
      </c>
      <c r="Y945" s="1251">
        <v>236</v>
      </c>
    </row>
    <row r="946" spans="1:25" ht="12">
      <c r="A946" s="1251">
        <v>2019</v>
      </c>
      <c r="B946" s="1251">
        <v>25</v>
      </c>
      <c r="C946" s="1251">
        <v>750</v>
      </c>
      <c r="D946" s="1251" t="s">
        <v>1755</v>
      </c>
      <c r="E946" s="1251">
        <v>236117</v>
      </c>
      <c r="F946" s="1251" t="s">
        <v>1681</v>
      </c>
      <c r="G946" s="1252">
        <v>0</v>
      </c>
      <c r="H946" s="1252">
        <v>-3045</v>
      </c>
      <c r="I946" s="1252">
        <v>-2720</v>
      </c>
      <c r="J946" s="1252">
        <v>-4284</v>
      </c>
      <c r="K946" s="1252">
        <v>-5724</v>
      </c>
      <c r="L946" s="1252">
        <v>-5724</v>
      </c>
      <c r="M946" s="1252">
        <v>8643</v>
      </c>
      <c r="N946" s="1252">
        <v>7176</v>
      </c>
      <c r="O946" s="1252">
        <v>5762</v>
      </c>
      <c r="P946" s="1252">
        <v>4337</v>
      </c>
      <c r="Q946" s="1252">
        <v>2771</v>
      </c>
      <c r="R946" s="1252">
        <v>1515</v>
      </c>
      <c r="S946" s="1252">
        <v>0</v>
      </c>
      <c r="T946" s="1252">
        <v>0</v>
      </c>
      <c r="U946" s="1251" t="s">
        <v>1065</v>
      </c>
      <c r="V946" s="1251" t="s">
        <v>1537</v>
      </c>
      <c r="W946" s="1251" t="s">
        <v>371</v>
      </c>
      <c r="X946" s="1251" t="s">
        <v>1581</v>
      </c>
      <c r="Y946" s="1251">
        <v>236</v>
      </c>
    </row>
    <row r="947" spans="1:25" ht="12">
      <c r="A947" s="1251">
        <v>2019</v>
      </c>
      <c r="B947" s="1251">
        <v>25</v>
      </c>
      <c r="C947" s="1251">
        <v>750</v>
      </c>
      <c r="D947" s="1251" t="s">
        <v>1755</v>
      </c>
      <c r="E947" s="1251">
        <v>236121</v>
      </c>
      <c r="F947" s="1251" t="s">
        <v>1682</v>
      </c>
      <c r="G947" s="1252">
        <v>0</v>
      </c>
      <c r="H947" s="1252">
        <v>0</v>
      </c>
      <c r="I947" s="1252">
        <v>0</v>
      </c>
      <c r="J947" s="1252">
        <v>0</v>
      </c>
      <c r="K947" s="1252">
        <v>0</v>
      </c>
      <c r="L947" s="1252">
        <v>0</v>
      </c>
      <c r="M947" s="1252">
        <v>0</v>
      </c>
      <c r="N947" s="1252">
        <v>0</v>
      </c>
      <c r="O947" s="1252">
        <v>0</v>
      </c>
      <c r="P947" s="1252">
        <v>0</v>
      </c>
      <c r="Q947" s="1252">
        <v>0</v>
      </c>
      <c r="R947" s="1252">
        <v>0</v>
      </c>
      <c r="S947" s="1252">
        <v>0</v>
      </c>
      <c r="T947" s="1252">
        <v>0</v>
      </c>
      <c r="U947" s="1251" t="s">
        <v>1065</v>
      </c>
      <c r="V947" s="1251" t="s">
        <v>1537</v>
      </c>
      <c r="W947" s="1251" t="s">
        <v>371</v>
      </c>
      <c r="X947" s="1251" t="s">
        <v>1581</v>
      </c>
      <c r="Y947" s="1251">
        <v>236</v>
      </c>
    </row>
    <row r="948" spans="1:25" ht="12">
      <c r="A948" s="1251">
        <v>2019</v>
      </c>
      <c r="B948" s="1251">
        <v>25</v>
      </c>
      <c r="C948" s="1251">
        <v>750</v>
      </c>
      <c r="D948" s="1251" t="s">
        <v>1755</v>
      </c>
      <c r="E948" s="1251">
        <v>241001</v>
      </c>
      <c r="F948" s="1251" t="s">
        <v>1592</v>
      </c>
      <c r="G948" s="1252">
        <v>0</v>
      </c>
      <c r="H948" s="1252">
        <v>0</v>
      </c>
      <c r="I948" s="1252">
        <v>0</v>
      </c>
      <c r="J948" s="1252">
        <v>0</v>
      </c>
      <c r="K948" s="1252">
        <v>0</v>
      </c>
      <c r="L948" s="1252">
        <v>0</v>
      </c>
      <c r="M948" s="1252">
        <v>0</v>
      </c>
      <c r="N948" s="1252">
        <v>0</v>
      </c>
      <c r="O948" s="1252">
        <v>0</v>
      </c>
      <c r="P948" s="1252">
        <v>0</v>
      </c>
      <c r="Q948" s="1252">
        <v>0</v>
      </c>
      <c r="R948" s="1252">
        <v>0</v>
      </c>
      <c r="S948" s="1252">
        <v>0</v>
      </c>
      <c r="T948" s="1252">
        <v>0</v>
      </c>
      <c r="U948" s="1251" t="s">
        <v>1065</v>
      </c>
      <c r="V948" s="1251" t="s">
        <v>1537</v>
      </c>
      <c r="W948" s="1251" t="s">
        <v>371</v>
      </c>
      <c r="X948" s="1251" t="s">
        <v>1581</v>
      </c>
      <c r="Y948" s="1251">
        <v>241</v>
      </c>
    </row>
    <row r="949" spans="1:25" ht="12">
      <c r="A949" s="1251">
        <v>2019</v>
      </c>
      <c r="B949" s="1251">
        <v>25</v>
      </c>
      <c r="C949" s="1251">
        <v>750</v>
      </c>
      <c r="D949" s="1251" t="s">
        <v>1755</v>
      </c>
      <c r="E949" s="1251">
        <v>241002</v>
      </c>
      <c r="F949" s="1251" t="s">
        <v>1699</v>
      </c>
      <c r="G949" s="1252">
        <v>0</v>
      </c>
      <c r="H949" s="1252">
        <v>0</v>
      </c>
      <c r="I949" s="1252">
        <v>0</v>
      </c>
      <c r="J949" s="1252">
        <v>0</v>
      </c>
      <c r="K949" s="1252">
        <v>0</v>
      </c>
      <c r="L949" s="1252">
        <v>0</v>
      </c>
      <c r="M949" s="1252">
        <v>0</v>
      </c>
      <c r="N949" s="1252">
        <v>0</v>
      </c>
      <c r="O949" s="1252">
        <v>0</v>
      </c>
      <c r="P949" s="1252">
        <v>0</v>
      </c>
      <c r="Q949" s="1252">
        <v>0</v>
      </c>
      <c r="R949" s="1252">
        <v>0</v>
      </c>
      <c r="S949" s="1252">
        <v>0</v>
      </c>
      <c r="T949" s="1252">
        <v>0</v>
      </c>
      <c r="U949" s="1251" t="s">
        <v>1065</v>
      </c>
      <c r="V949" s="1251" t="s">
        <v>1537</v>
      </c>
      <c r="W949" s="1251" t="s">
        <v>371</v>
      </c>
      <c r="X949" s="1251" t="s">
        <v>1581</v>
      </c>
      <c r="Y949" s="1251">
        <v>241</v>
      </c>
    </row>
    <row r="950" spans="1:25" ht="12">
      <c r="A950" s="1251">
        <v>2019</v>
      </c>
      <c r="B950" s="1251">
        <v>25</v>
      </c>
      <c r="C950" s="1251">
        <v>750</v>
      </c>
      <c r="D950" s="1251" t="s">
        <v>1755</v>
      </c>
      <c r="E950" s="1251">
        <v>241003</v>
      </c>
      <c r="F950" s="1251" t="s">
        <v>1593</v>
      </c>
      <c r="G950" s="1252">
        <v>0</v>
      </c>
      <c r="H950" s="1252">
        <v>0</v>
      </c>
      <c r="I950" s="1252">
        <v>0</v>
      </c>
      <c r="J950" s="1252">
        <v>0</v>
      </c>
      <c r="K950" s="1252">
        <v>0</v>
      </c>
      <c r="L950" s="1252">
        <v>0</v>
      </c>
      <c r="M950" s="1252">
        <v>0</v>
      </c>
      <c r="N950" s="1252">
        <v>0</v>
      </c>
      <c r="O950" s="1252">
        <v>0</v>
      </c>
      <c r="P950" s="1252">
        <v>0</v>
      </c>
      <c r="Q950" s="1252">
        <v>0</v>
      </c>
      <c r="R950" s="1252">
        <v>0</v>
      </c>
      <c r="S950" s="1252">
        <v>0</v>
      </c>
      <c r="T950" s="1252">
        <v>0</v>
      </c>
      <c r="U950" s="1251" t="s">
        <v>1065</v>
      </c>
      <c r="V950" s="1251" t="s">
        <v>1537</v>
      </c>
      <c r="W950" s="1251" t="s">
        <v>371</v>
      </c>
      <c r="X950" s="1251" t="s">
        <v>1581</v>
      </c>
      <c r="Y950" s="1251">
        <v>241</v>
      </c>
    </row>
    <row r="951" spans="1:25" ht="12">
      <c r="A951" s="1251">
        <v>2019</v>
      </c>
      <c r="B951" s="1251">
        <v>25</v>
      </c>
      <c r="C951" s="1251">
        <v>750</v>
      </c>
      <c r="D951" s="1251" t="s">
        <v>1755</v>
      </c>
      <c r="E951" s="1251">
        <v>252010</v>
      </c>
      <c r="F951" s="1251" t="s">
        <v>1600</v>
      </c>
      <c r="G951" s="1252">
        <v>0</v>
      </c>
      <c r="H951" s="1252">
        <v>0</v>
      </c>
      <c r="I951" s="1252">
        <v>0</v>
      </c>
      <c r="J951" s="1252">
        <v>0</v>
      </c>
      <c r="K951" s="1252">
        <v>0</v>
      </c>
      <c r="L951" s="1252">
        <v>0</v>
      </c>
      <c r="M951" s="1252">
        <v>0</v>
      </c>
      <c r="N951" s="1252">
        <v>0</v>
      </c>
      <c r="O951" s="1252">
        <v>0</v>
      </c>
      <c r="P951" s="1252">
        <v>0</v>
      </c>
      <c r="Q951" s="1252">
        <v>0</v>
      </c>
      <c r="R951" s="1252">
        <v>0</v>
      </c>
      <c r="S951" s="1252">
        <v>0</v>
      </c>
      <c r="T951" s="1252">
        <v>0</v>
      </c>
      <c r="U951" s="1251" t="s">
        <v>1065</v>
      </c>
      <c r="V951" s="1251" t="s">
        <v>564</v>
      </c>
      <c r="W951" s="1251" t="s">
        <v>375</v>
      </c>
      <c r="X951" s="1251" t="s">
        <v>1581</v>
      </c>
      <c r="Y951" s="1251">
        <v>252</v>
      </c>
    </row>
    <row r="952" spans="1:25" ht="12">
      <c r="A952" s="1251">
        <v>2019</v>
      </c>
      <c r="B952" s="1251">
        <v>25</v>
      </c>
      <c r="C952" s="1251">
        <v>750</v>
      </c>
      <c r="D952" s="1251" t="s">
        <v>1755</v>
      </c>
      <c r="E952" s="1251">
        <v>252050</v>
      </c>
      <c r="F952" s="1251" t="s">
        <v>1603</v>
      </c>
      <c r="G952" s="1252">
        <v>0</v>
      </c>
      <c r="H952" s="1252">
        <v>0</v>
      </c>
      <c r="I952" s="1252">
        <v>0</v>
      </c>
      <c r="J952" s="1252">
        <v>0</v>
      </c>
      <c r="K952" s="1252">
        <v>-8100</v>
      </c>
      <c r="L952" s="1252">
        <v>-8100</v>
      </c>
      <c r="M952" s="1252">
        <v>-8100</v>
      </c>
      <c r="N952" s="1252">
        <v>-8100</v>
      </c>
      <c r="O952" s="1252">
        <v>-8100</v>
      </c>
      <c r="P952" s="1252">
        <v>-8100</v>
      </c>
      <c r="Q952" s="1252">
        <v>-8100</v>
      </c>
      <c r="R952" s="1252">
        <v>-8100</v>
      </c>
      <c r="S952" s="1252">
        <v>-8100</v>
      </c>
      <c r="T952" s="1252">
        <v>-8100</v>
      </c>
      <c r="U952" s="1251" t="s">
        <v>1065</v>
      </c>
      <c r="V952" s="1251" t="s">
        <v>564</v>
      </c>
      <c r="W952" s="1251" t="s">
        <v>375</v>
      </c>
      <c r="X952" s="1251" t="s">
        <v>1581</v>
      </c>
      <c r="Y952" s="1251">
        <v>252</v>
      </c>
    </row>
    <row r="953" spans="1:25" ht="12">
      <c r="A953" s="1251">
        <v>2019</v>
      </c>
      <c r="B953" s="1251">
        <v>25</v>
      </c>
      <c r="C953" s="1251">
        <v>750</v>
      </c>
      <c r="D953" s="1251" t="s">
        <v>1755</v>
      </c>
      <c r="E953" s="1251">
        <v>252052</v>
      </c>
      <c r="F953" s="1251" t="s">
        <v>1605</v>
      </c>
      <c r="G953" s="1252">
        <v>-43275</v>
      </c>
      <c r="H953" s="1252">
        <v>-43275</v>
      </c>
      <c r="I953" s="1252">
        <v>-43275</v>
      </c>
      <c r="J953" s="1252">
        <v>-43275</v>
      </c>
      <c r="K953" s="1252">
        <v>0</v>
      </c>
      <c r="L953" s="1252">
        <v>0</v>
      </c>
      <c r="M953" s="1252">
        <v>0</v>
      </c>
      <c r="N953" s="1252">
        <v>0</v>
      </c>
      <c r="O953" s="1252">
        <v>0</v>
      </c>
      <c r="P953" s="1252">
        <v>0</v>
      </c>
      <c r="Q953" s="1252">
        <v>0</v>
      </c>
      <c r="R953" s="1252">
        <v>0</v>
      </c>
      <c r="S953" s="1252">
        <v>0</v>
      </c>
      <c r="T953" s="1252">
        <v>0</v>
      </c>
      <c r="U953" s="1251" t="s">
        <v>1065</v>
      </c>
      <c r="V953" s="1251" t="s">
        <v>564</v>
      </c>
      <c r="W953" s="1251" t="s">
        <v>375</v>
      </c>
      <c r="X953" s="1251" t="s">
        <v>1581</v>
      </c>
      <c r="Y953" s="1251">
        <v>252</v>
      </c>
    </row>
    <row r="954" spans="1:25" ht="12">
      <c r="A954" s="1251">
        <v>2019</v>
      </c>
      <c r="B954" s="1251">
        <v>25</v>
      </c>
      <c r="C954" s="1251">
        <v>750</v>
      </c>
      <c r="D954" s="1251" t="s">
        <v>1755</v>
      </c>
      <c r="E954" s="1251">
        <v>252055</v>
      </c>
      <c r="F954" s="1251" t="s">
        <v>1607</v>
      </c>
      <c r="G954" s="1252">
        <v>1944</v>
      </c>
      <c r="H954" s="1252">
        <v>1944</v>
      </c>
      <c r="I954" s="1252">
        <v>1944</v>
      </c>
      <c r="J954" s="1252">
        <v>5844</v>
      </c>
      <c r="K954" s="1252">
        <v>0</v>
      </c>
      <c r="L954" s="1252">
        <v>0</v>
      </c>
      <c r="M954" s="1252">
        <v>0</v>
      </c>
      <c r="N954" s="1252">
        <v>0</v>
      </c>
      <c r="O954" s="1252">
        <v>0</v>
      </c>
      <c r="P954" s="1252">
        <v>0</v>
      </c>
      <c r="Q954" s="1252">
        <v>0</v>
      </c>
      <c r="R954" s="1252">
        <v>0</v>
      </c>
      <c r="S954" s="1252">
        <v>0</v>
      </c>
      <c r="T954" s="1252">
        <v>0</v>
      </c>
      <c r="U954" s="1251" t="s">
        <v>1065</v>
      </c>
      <c r="V954" s="1251" t="s">
        <v>564</v>
      </c>
      <c r="W954" s="1251" t="s">
        <v>375</v>
      </c>
      <c r="X954" s="1251" t="s">
        <v>1581</v>
      </c>
      <c r="Y954" s="1251">
        <v>252</v>
      </c>
    </row>
    <row r="955" spans="1:25" ht="12">
      <c r="A955" s="1251">
        <v>2019</v>
      </c>
      <c r="B955" s="1251">
        <v>25</v>
      </c>
      <c r="C955" s="1251">
        <v>750</v>
      </c>
      <c r="D955" s="1251" t="s">
        <v>1755</v>
      </c>
      <c r="E955" s="1251">
        <v>252099</v>
      </c>
      <c r="F955" s="1251" t="s">
        <v>1610</v>
      </c>
      <c r="G955" s="1252">
        <v>0</v>
      </c>
      <c r="H955" s="1252">
        <v>0</v>
      </c>
      <c r="I955" s="1252">
        <v>0</v>
      </c>
      <c r="J955" s="1252">
        <v>0</v>
      </c>
      <c r="K955" s="1252">
        <v>8100</v>
      </c>
      <c r="L955" s="1252">
        <v>8100</v>
      </c>
      <c r="M955" s="1252">
        <v>8100</v>
      </c>
      <c r="N955" s="1252">
        <v>8100</v>
      </c>
      <c r="O955" s="1252">
        <v>8100</v>
      </c>
      <c r="P955" s="1252">
        <v>8100</v>
      </c>
      <c r="Q955" s="1252">
        <v>8100</v>
      </c>
      <c r="R955" s="1252">
        <v>8100</v>
      </c>
      <c r="S955" s="1252">
        <v>8100</v>
      </c>
      <c r="T955" s="1252">
        <v>8100</v>
      </c>
      <c r="U955" s="1251" t="s">
        <v>1065</v>
      </c>
      <c r="V955" s="1251" t="s">
        <v>564</v>
      </c>
      <c r="W955" s="1251" t="s">
        <v>375</v>
      </c>
      <c r="X955" s="1251" t="s">
        <v>1581</v>
      </c>
      <c r="Y955" s="1251">
        <v>252</v>
      </c>
    </row>
    <row r="956" spans="1:25" ht="12">
      <c r="A956" s="1251">
        <v>2019</v>
      </c>
      <c r="B956" s="1251">
        <v>25</v>
      </c>
      <c r="C956" s="1251">
        <v>750</v>
      </c>
      <c r="D956" s="1251" t="s">
        <v>1755</v>
      </c>
      <c r="E956" s="1251">
        <v>252106</v>
      </c>
      <c r="F956" s="1251" t="s">
        <v>1612</v>
      </c>
      <c r="G956" s="1252">
        <v>0</v>
      </c>
      <c r="H956" s="1252">
        <v>0</v>
      </c>
      <c r="I956" s="1252">
        <v>0</v>
      </c>
      <c r="J956" s="1252">
        <v>0</v>
      </c>
      <c r="K956" s="1252">
        <v>-8100</v>
      </c>
      <c r="L956" s="1252">
        <v>-8100</v>
      </c>
      <c r="M956" s="1252">
        <v>-8100</v>
      </c>
      <c r="N956" s="1252">
        <v>-8100</v>
      </c>
      <c r="O956" s="1252">
        <v>-8100</v>
      </c>
      <c r="P956" s="1252">
        <v>-8100</v>
      </c>
      <c r="Q956" s="1252">
        <v>-8100</v>
      </c>
      <c r="R956" s="1252">
        <v>-8100</v>
      </c>
      <c r="S956" s="1252">
        <v>-8100</v>
      </c>
      <c r="T956" s="1252">
        <v>-8100</v>
      </c>
      <c r="U956" s="1251" t="s">
        <v>1065</v>
      </c>
      <c r="V956" s="1251" t="s">
        <v>564</v>
      </c>
      <c r="W956" s="1251" t="s">
        <v>375</v>
      </c>
      <c r="X956" s="1251" t="s">
        <v>1581</v>
      </c>
      <c r="Y956" s="1251">
        <v>252</v>
      </c>
    </row>
    <row r="957" spans="1:25" ht="12">
      <c r="A957" s="1251">
        <v>2019</v>
      </c>
      <c r="B957" s="1251">
        <v>25</v>
      </c>
      <c r="C957" s="1251">
        <v>750</v>
      </c>
      <c r="D957" s="1251" t="s">
        <v>1755</v>
      </c>
      <c r="E957" s="1251">
        <v>252199</v>
      </c>
      <c r="F957" s="1251" t="s">
        <v>1614</v>
      </c>
      <c r="G957" s="1252">
        <v>0</v>
      </c>
      <c r="H957" s="1252">
        <v>0</v>
      </c>
      <c r="I957" s="1252">
        <v>0</v>
      </c>
      <c r="J957" s="1252">
        <v>0</v>
      </c>
      <c r="K957" s="1252">
        <v>0</v>
      </c>
      <c r="L957" s="1252">
        <v>0</v>
      </c>
      <c r="M957" s="1252">
        <v>0</v>
      </c>
      <c r="N957" s="1252">
        <v>0</v>
      </c>
      <c r="O957" s="1252">
        <v>0</v>
      </c>
      <c r="P957" s="1252">
        <v>0</v>
      </c>
      <c r="Q957" s="1252">
        <v>0</v>
      </c>
      <c r="R957" s="1252">
        <v>0</v>
      </c>
      <c r="S957" s="1252">
        <v>0</v>
      </c>
      <c r="T957" s="1252">
        <v>0</v>
      </c>
      <c r="U957" s="1251" t="s">
        <v>1065</v>
      </c>
      <c r="V957" s="1251" t="s">
        <v>564</v>
      </c>
      <c r="W957" s="1251" t="s">
        <v>375</v>
      </c>
      <c r="X957" s="1251" t="s">
        <v>1581</v>
      </c>
      <c r="Y957" s="1251">
        <v>252</v>
      </c>
    </row>
    <row r="958" spans="1:25" ht="12">
      <c r="A958" s="1251">
        <v>2019</v>
      </c>
      <c r="B958" s="1251">
        <v>25</v>
      </c>
      <c r="C958" s="1251">
        <v>750</v>
      </c>
      <c r="D958" s="1251" t="s">
        <v>1755</v>
      </c>
      <c r="E958" s="1251">
        <v>253110</v>
      </c>
      <c r="F958" s="1251" t="s">
        <v>1762</v>
      </c>
      <c r="G958" s="1252">
        <v>0</v>
      </c>
      <c r="H958" s="1252">
        <v>-1153.28</v>
      </c>
      <c r="I958" s="1252">
        <v>0</v>
      </c>
      <c r="J958" s="1252">
        <v>0</v>
      </c>
      <c r="K958" s="1252">
        <v>0</v>
      </c>
      <c r="L958" s="1252">
        <v>0</v>
      </c>
      <c r="M958" s="1252">
        <v>0</v>
      </c>
      <c r="N958" s="1252">
        <v>0</v>
      </c>
      <c r="O958" s="1252">
        <v>0</v>
      </c>
      <c r="P958" s="1252">
        <v>0</v>
      </c>
      <c r="Q958" s="1252">
        <v>0</v>
      </c>
      <c r="R958" s="1252">
        <v>0</v>
      </c>
      <c r="S958" s="1252">
        <v>0</v>
      </c>
      <c r="T958" s="1252">
        <v>0</v>
      </c>
      <c r="U958" s="1251" t="s">
        <v>1065</v>
      </c>
      <c r="V958" s="1251" t="s">
        <v>1537</v>
      </c>
      <c r="W958" s="1251" t="s">
        <v>378</v>
      </c>
      <c r="X958" s="1251" t="s">
        <v>1581</v>
      </c>
      <c r="Y958" s="1251">
        <v>253</v>
      </c>
    </row>
    <row r="959" spans="1:25" ht="12">
      <c r="A959" s="1251">
        <v>2019</v>
      </c>
      <c r="B959" s="1251">
        <v>25</v>
      </c>
      <c r="C959" s="1251">
        <v>750</v>
      </c>
      <c r="D959" s="1251" t="s">
        <v>1755</v>
      </c>
      <c r="E959" s="1251">
        <v>253111</v>
      </c>
      <c r="F959" s="1251" t="s">
        <v>1615</v>
      </c>
      <c r="G959" s="1252">
        <v>0</v>
      </c>
      <c r="H959" s="1252">
        <v>0</v>
      </c>
      <c r="I959" s="1252">
        <v>0</v>
      </c>
      <c r="J959" s="1252">
        <v>0</v>
      </c>
      <c r="K959" s="1252">
        <v>0</v>
      </c>
      <c r="L959" s="1252">
        <v>0</v>
      </c>
      <c r="M959" s="1252">
        <v>0</v>
      </c>
      <c r="N959" s="1252">
        <v>0</v>
      </c>
      <c r="O959" s="1252">
        <v>0</v>
      </c>
      <c r="P959" s="1252">
        <v>0</v>
      </c>
      <c r="Q959" s="1252">
        <v>0</v>
      </c>
      <c r="R959" s="1252">
        <v>0</v>
      </c>
      <c r="S959" s="1252">
        <v>0</v>
      </c>
      <c r="T959" s="1252">
        <v>0</v>
      </c>
      <c r="U959" s="1251" t="s">
        <v>1065</v>
      </c>
      <c r="V959" s="1251" t="s">
        <v>1537</v>
      </c>
      <c r="W959" s="1251" t="s">
        <v>378</v>
      </c>
      <c r="X959" s="1251" t="s">
        <v>1581</v>
      </c>
      <c r="Y959" s="1251">
        <v>253</v>
      </c>
    </row>
    <row r="960" spans="1:25" ht="12">
      <c r="A960" s="1251">
        <v>2019</v>
      </c>
      <c r="B960" s="1251">
        <v>25</v>
      </c>
      <c r="C960" s="1251">
        <v>750</v>
      </c>
      <c r="D960" s="1251" t="s">
        <v>1755</v>
      </c>
      <c r="E960" s="1251">
        <v>261006</v>
      </c>
      <c r="F960" s="1251" t="s">
        <v>1763</v>
      </c>
      <c r="G960" s="1252">
        <v>0</v>
      </c>
      <c r="H960" s="1252">
        <v>0</v>
      </c>
      <c r="I960" s="1252">
        <v>0</v>
      </c>
      <c r="J960" s="1252">
        <v>0</v>
      </c>
      <c r="K960" s="1252">
        <v>0</v>
      </c>
      <c r="L960" s="1252">
        <v>0</v>
      </c>
      <c r="M960" s="1252">
        <v>0</v>
      </c>
      <c r="N960" s="1252">
        <v>0</v>
      </c>
      <c r="O960" s="1252">
        <v>0</v>
      </c>
      <c r="P960" s="1252">
        <v>0</v>
      </c>
      <c r="Q960" s="1252">
        <v>0</v>
      </c>
      <c r="R960" s="1252">
        <v>0</v>
      </c>
      <c r="S960" s="1252">
        <v>0</v>
      </c>
      <c r="T960" s="1252">
        <v>0</v>
      </c>
      <c r="U960" s="1251" t="s">
        <v>1065</v>
      </c>
      <c r="V960" s="1251" t="s">
        <v>1537</v>
      </c>
      <c r="W960" s="1251" t="s">
        <v>371</v>
      </c>
      <c r="X960" s="1251" t="s">
        <v>1581</v>
      </c>
      <c r="Y960" s="1251">
        <v>261</v>
      </c>
    </row>
    <row r="961" spans="1:25" ht="12">
      <c r="A961" s="1251">
        <v>2019</v>
      </c>
      <c r="B961" s="1251">
        <v>25</v>
      </c>
      <c r="C961" s="1251">
        <v>750</v>
      </c>
      <c r="D961" s="1251" t="s">
        <v>1755</v>
      </c>
      <c r="E961" s="1251">
        <v>261008</v>
      </c>
      <c r="F961" s="1251" t="s">
        <v>1764</v>
      </c>
      <c r="G961" s="1252">
        <v>0</v>
      </c>
      <c r="H961" s="1252">
        <v>0</v>
      </c>
      <c r="I961" s="1252">
        <v>0</v>
      </c>
      <c r="J961" s="1252">
        <v>0</v>
      </c>
      <c r="K961" s="1252">
        <v>0</v>
      </c>
      <c r="L961" s="1252">
        <v>0</v>
      </c>
      <c r="M961" s="1252">
        <v>0</v>
      </c>
      <c r="N961" s="1252">
        <v>0</v>
      </c>
      <c r="O961" s="1252">
        <v>0</v>
      </c>
      <c r="P961" s="1252">
        <v>0</v>
      </c>
      <c r="Q961" s="1252">
        <v>0</v>
      </c>
      <c r="R961" s="1252">
        <v>0</v>
      </c>
      <c r="S961" s="1252">
        <v>0</v>
      </c>
      <c r="T961" s="1252">
        <v>0</v>
      </c>
      <c r="U961" s="1251" t="s">
        <v>1065</v>
      </c>
      <c r="V961" s="1251" t="s">
        <v>1537</v>
      </c>
      <c r="W961" s="1251" t="s">
        <v>371</v>
      </c>
      <c r="X961" s="1251" t="s">
        <v>1581</v>
      </c>
      <c r="Y961" s="1251">
        <v>261</v>
      </c>
    </row>
    <row r="962" spans="1:25" ht="12">
      <c r="A962" s="1251">
        <v>2019</v>
      </c>
      <c r="B962" s="1251">
        <v>25</v>
      </c>
      <c r="C962" s="1251">
        <v>750</v>
      </c>
      <c r="D962" s="1251" t="s">
        <v>1755</v>
      </c>
      <c r="E962" s="1251">
        <v>261010</v>
      </c>
      <c r="F962" s="1251" t="s">
        <v>1765</v>
      </c>
      <c r="G962" s="1252">
        <v>0</v>
      </c>
      <c r="H962" s="1252">
        <v>0</v>
      </c>
      <c r="I962" s="1252">
        <v>0</v>
      </c>
      <c r="J962" s="1252">
        <v>0</v>
      </c>
      <c r="K962" s="1252">
        <v>0</v>
      </c>
      <c r="L962" s="1252">
        <v>0</v>
      </c>
      <c r="M962" s="1252">
        <v>0</v>
      </c>
      <c r="N962" s="1252">
        <v>0</v>
      </c>
      <c r="O962" s="1252">
        <v>0</v>
      </c>
      <c r="P962" s="1252">
        <v>0</v>
      </c>
      <c r="Q962" s="1252">
        <v>0</v>
      </c>
      <c r="R962" s="1252">
        <v>0</v>
      </c>
      <c r="S962" s="1252">
        <v>0</v>
      </c>
      <c r="T962" s="1252">
        <v>0</v>
      </c>
      <c r="U962" s="1251" t="s">
        <v>1065</v>
      </c>
      <c r="V962" s="1251" t="s">
        <v>1537</v>
      </c>
      <c r="W962" s="1251" t="s">
        <v>371</v>
      </c>
      <c r="X962" s="1251" t="s">
        <v>1581</v>
      </c>
      <c r="Y962" s="1251">
        <v>261</v>
      </c>
    </row>
    <row r="963" spans="1:25" ht="12">
      <c r="A963" s="1251">
        <v>2019</v>
      </c>
      <c r="B963" s="1251">
        <v>25</v>
      </c>
      <c r="C963" s="1251">
        <v>750</v>
      </c>
      <c r="D963" s="1251" t="s">
        <v>1755</v>
      </c>
      <c r="E963" s="1251">
        <v>271050</v>
      </c>
      <c r="F963" s="1251" t="s">
        <v>1619</v>
      </c>
      <c r="G963" s="1252">
        <v>0</v>
      </c>
      <c r="H963" s="1252">
        <v>0</v>
      </c>
      <c r="I963" s="1252">
        <v>0</v>
      </c>
      <c r="J963" s="1252">
        <v>0</v>
      </c>
      <c r="K963" s="1252">
        <v>0</v>
      </c>
      <c r="L963" s="1252">
        <v>0</v>
      </c>
      <c r="M963" s="1252">
        <v>0</v>
      </c>
      <c r="N963" s="1252">
        <v>-25431</v>
      </c>
      <c r="O963" s="1252">
        <v>0</v>
      </c>
      <c r="P963" s="1252">
        <v>0</v>
      </c>
      <c r="Q963" s="1252">
        <v>-25431</v>
      </c>
      <c r="R963" s="1252">
        <v>-25431</v>
      </c>
      <c r="S963" s="1252">
        <v>-25431</v>
      </c>
      <c r="T963" s="1252">
        <v>-25431</v>
      </c>
      <c r="U963" s="1251" t="s">
        <v>1065</v>
      </c>
      <c r="V963" s="1251" t="s">
        <v>564</v>
      </c>
      <c r="W963" s="1251" t="s">
        <v>382</v>
      </c>
      <c r="X963" s="1251" t="s">
        <v>1581</v>
      </c>
      <c r="Y963" s="1251">
        <v>271</v>
      </c>
    </row>
    <row r="964" spans="1:25" ht="12">
      <c r="A964" s="1251">
        <v>2019</v>
      </c>
      <c r="B964" s="1251">
        <v>25</v>
      </c>
      <c r="C964" s="1251">
        <v>750</v>
      </c>
      <c r="D964" s="1251" t="s">
        <v>1755</v>
      </c>
      <c r="E964" s="1251">
        <v>271101</v>
      </c>
      <c r="F964" s="1251" t="s">
        <v>1621</v>
      </c>
      <c r="G964" s="1252">
        <v>0</v>
      </c>
      <c r="H964" s="1252">
        <v>0</v>
      </c>
      <c r="I964" s="1252">
        <v>0</v>
      </c>
      <c r="J964" s="1252">
        <v>0</v>
      </c>
      <c r="K964" s="1252">
        <v>-2399891.3399999999</v>
      </c>
      <c r="L964" s="1252">
        <v>-2399891.3399999999</v>
      </c>
      <c r="M964" s="1252">
        <v>-2399891.3399999999</v>
      </c>
      <c r="N964" s="1252">
        <v>-2399891.3399999999</v>
      </c>
      <c r="O964" s="1252">
        <v>-2399891.3399999999</v>
      </c>
      <c r="P964" s="1252">
        <v>-2399891.3399999999</v>
      </c>
      <c r="Q964" s="1252">
        <v>-2399891.3399999999</v>
      </c>
      <c r="R964" s="1252">
        <v>-2399891.3399999999</v>
      </c>
      <c r="S964" s="1252">
        <v>-2399891.3399999999</v>
      </c>
      <c r="T964" s="1252">
        <v>-2399891.3399999999</v>
      </c>
      <c r="U964" s="1251" t="s">
        <v>1065</v>
      </c>
      <c r="V964" s="1251" t="s">
        <v>564</v>
      </c>
      <c r="W964" s="1251" t="s">
        <v>382</v>
      </c>
      <c r="X964" s="1251" t="s">
        <v>1581</v>
      </c>
      <c r="Y964" s="1251">
        <v>271</v>
      </c>
    </row>
    <row r="965" spans="1:25" ht="12">
      <c r="A965" s="1251">
        <v>2019</v>
      </c>
      <c r="B965" s="1251">
        <v>25</v>
      </c>
      <c r="C965" s="1251">
        <v>750</v>
      </c>
      <c r="D965" s="1251" t="s">
        <v>1755</v>
      </c>
      <c r="E965" s="1251">
        <v>271150</v>
      </c>
      <c r="F965" s="1251" t="s">
        <v>382</v>
      </c>
      <c r="G965" s="1252">
        <v>-2399891.3399999999</v>
      </c>
      <c r="H965" s="1252">
        <v>-2399891.3399999999</v>
      </c>
      <c r="I965" s="1252">
        <v>-2399891.3399999999</v>
      </c>
      <c r="J965" s="1252">
        <v>-2399891.3399999999</v>
      </c>
      <c r="K965" s="1252">
        <v>0</v>
      </c>
      <c r="L965" s="1252">
        <v>0</v>
      </c>
      <c r="M965" s="1252">
        <v>0</v>
      </c>
      <c r="N965" s="1252">
        <v>0</v>
      </c>
      <c r="O965" s="1252">
        <v>0</v>
      </c>
      <c r="P965" s="1252">
        <v>0</v>
      </c>
      <c r="Q965" s="1252">
        <v>0</v>
      </c>
      <c r="R965" s="1252">
        <v>0</v>
      </c>
      <c r="S965" s="1252">
        <v>0</v>
      </c>
      <c r="T965" s="1252">
        <v>0</v>
      </c>
      <c r="U965" s="1251" t="s">
        <v>1065</v>
      </c>
      <c r="V965" s="1251" t="s">
        <v>564</v>
      </c>
      <c r="W965" s="1251" t="s">
        <v>382</v>
      </c>
      <c r="X965" s="1251" t="s">
        <v>1581</v>
      </c>
      <c r="Y965" s="1251">
        <v>271</v>
      </c>
    </row>
    <row r="966" spans="1:25" ht="12">
      <c r="A966" s="1251">
        <v>2019</v>
      </c>
      <c r="B966" s="1251">
        <v>25</v>
      </c>
      <c r="C966" s="1251">
        <v>750</v>
      </c>
      <c r="D966" s="1251" t="s">
        <v>1755</v>
      </c>
      <c r="E966" s="1251">
        <v>272000</v>
      </c>
      <c r="F966" s="1251" t="s">
        <v>1625</v>
      </c>
      <c r="G966" s="1252">
        <v>0</v>
      </c>
      <c r="H966" s="1252">
        <v>0</v>
      </c>
      <c r="I966" s="1252">
        <v>0</v>
      </c>
      <c r="J966" s="1252">
        <v>0</v>
      </c>
      <c r="K966" s="1252">
        <v>0</v>
      </c>
      <c r="L966" s="1252">
        <v>0</v>
      </c>
      <c r="M966" s="1252">
        <v>0</v>
      </c>
      <c r="N966" s="1252">
        <v>0</v>
      </c>
      <c r="O966" s="1252">
        <v>1392801.1299999999</v>
      </c>
      <c r="P966" s="1252">
        <v>1400827.77</v>
      </c>
      <c r="Q966" s="1252">
        <v>1408854.4099999999</v>
      </c>
      <c r="R966" s="1252">
        <v>1416881.05</v>
      </c>
      <c r="S966" s="1252">
        <v>1424907.6899999999</v>
      </c>
      <c r="T966" s="1252">
        <v>1424907.6899999999</v>
      </c>
      <c r="U966" s="1251" t="s">
        <v>1065</v>
      </c>
      <c r="V966" s="1251" t="s">
        <v>564</v>
      </c>
      <c r="W966" s="1251" t="s">
        <v>382</v>
      </c>
      <c r="X966" s="1251" t="s">
        <v>1581</v>
      </c>
      <c r="Y966" s="1251">
        <v>272</v>
      </c>
    </row>
    <row r="967" spans="1:25" ht="12">
      <c r="A967" s="1251">
        <v>2019</v>
      </c>
      <c r="B967" s="1251">
        <v>25</v>
      </c>
      <c r="C967" s="1251">
        <v>750</v>
      </c>
      <c r="D967" s="1251" t="s">
        <v>1755</v>
      </c>
      <c r="E967" s="1251">
        <v>300000</v>
      </c>
      <c r="F967" s="1251" t="s">
        <v>1628</v>
      </c>
      <c r="G967" s="1252">
        <v>3436910.46</v>
      </c>
      <c r="H967" s="1252">
        <v>3436910.46</v>
      </c>
      <c r="I967" s="1252">
        <v>3436910.46</v>
      </c>
      <c r="J967" s="1252">
        <v>3436910.46</v>
      </c>
      <c r="K967" s="1252">
        <v>3436910.46</v>
      </c>
      <c r="L967" s="1252">
        <v>3436910.46</v>
      </c>
      <c r="M967" s="1252">
        <v>3481639.79</v>
      </c>
      <c r="N967" s="1252">
        <v>3481639.79</v>
      </c>
      <c r="O967" s="1252">
        <v>3481639.79</v>
      </c>
      <c r="P967" s="1252">
        <v>3481639.79</v>
      </c>
      <c r="Q967" s="1252">
        <v>3496458.98</v>
      </c>
      <c r="R967" s="1252">
        <v>3533299.23</v>
      </c>
      <c r="S967" s="1252">
        <v>3566277</v>
      </c>
      <c r="T967" s="1252">
        <v>3566277</v>
      </c>
      <c r="U967" s="1251" t="s">
        <v>1065</v>
      </c>
      <c r="V967" s="1251" t="s">
        <v>564</v>
      </c>
      <c r="W967" s="1251" t="s">
        <v>290</v>
      </c>
      <c r="X967" s="1251" t="s">
        <v>1515</v>
      </c>
      <c r="Y967" s="1251">
        <v>300</v>
      </c>
    </row>
    <row r="968" spans="1:25" ht="12">
      <c r="A968" s="1251">
        <v>2019</v>
      </c>
      <c r="B968" s="1251">
        <v>25</v>
      </c>
      <c r="C968" s="1251">
        <v>750</v>
      </c>
      <c r="D968" s="1251" t="s">
        <v>1755</v>
      </c>
      <c r="E968" s="1251">
        <v>300001</v>
      </c>
      <c r="F968" s="1251" t="s">
        <v>1629</v>
      </c>
      <c r="G968" s="1252">
        <v>0</v>
      </c>
      <c r="H968" s="1252">
        <v>0</v>
      </c>
      <c r="I968" s="1252">
        <v>0</v>
      </c>
      <c r="J968" s="1252">
        <v>0</v>
      </c>
      <c r="K968" s="1252">
        <v>0</v>
      </c>
      <c r="L968" s="1252">
        <v>0</v>
      </c>
      <c r="M968" s="1252">
        <v>0</v>
      </c>
      <c r="N968" s="1252">
        <v>0</v>
      </c>
      <c r="O968" s="1252">
        <v>0</v>
      </c>
      <c r="P968" s="1252">
        <v>0</v>
      </c>
      <c r="Q968" s="1252">
        <v>0</v>
      </c>
      <c r="R968" s="1252">
        <v>0</v>
      </c>
      <c r="S968" s="1252">
        <v>0</v>
      </c>
      <c r="T968" s="1252">
        <v>0</v>
      </c>
      <c r="U968" s="1251" t="s">
        <v>1065</v>
      </c>
      <c r="V968" s="1251" t="s">
        <v>564</v>
      </c>
      <c r="W968" s="1251" t="s">
        <v>290</v>
      </c>
      <c r="X968" s="1251" t="s">
        <v>1515</v>
      </c>
      <c r="Y968" s="1251">
        <v>300</v>
      </c>
    </row>
    <row r="969" spans="1:25" ht="12">
      <c r="A969" s="1251">
        <v>2019</v>
      </c>
      <c r="B969" s="1251">
        <v>25</v>
      </c>
      <c r="C969" s="1251">
        <v>750</v>
      </c>
      <c r="D969" s="1251" t="s">
        <v>1755</v>
      </c>
      <c r="E969" s="1251">
        <v>310000</v>
      </c>
      <c r="F969" s="1251" t="s">
        <v>1645</v>
      </c>
      <c r="G969" s="1252">
        <v>0</v>
      </c>
      <c r="H969" s="1252">
        <v>0</v>
      </c>
      <c r="I969" s="1252">
        <v>0</v>
      </c>
      <c r="J969" s="1252">
        <v>0</v>
      </c>
      <c r="K969" s="1252">
        <v>0</v>
      </c>
      <c r="L969" s="1252">
        <v>0</v>
      </c>
      <c r="M969" s="1252">
        <v>0</v>
      </c>
      <c r="N969" s="1252">
        <v>0</v>
      </c>
      <c r="O969" s="1252">
        <v>0</v>
      </c>
      <c r="P969" s="1252">
        <v>0</v>
      </c>
      <c r="Q969" s="1252">
        <v>0</v>
      </c>
      <c r="R969" s="1252">
        <v>0</v>
      </c>
      <c r="S969" s="1252">
        <v>0</v>
      </c>
      <c r="T969" s="1252">
        <v>0</v>
      </c>
      <c r="U969" s="1251" t="s">
        <v>1065</v>
      </c>
      <c r="V969" s="1251" t="s">
        <v>564</v>
      </c>
      <c r="W969" s="1251" t="s">
        <v>290</v>
      </c>
      <c r="X969" s="1251" t="s">
        <v>1515</v>
      </c>
      <c r="Y969" s="1251">
        <v>310</v>
      </c>
    </row>
    <row r="970" spans="1:25" ht="12">
      <c r="A970" s="1251">
        <v>2019</v>
      </c>
      <c r="B970" s="1251">
        <v>25</v>
      </c>
      <c r="C970" s="1251">
        <v>750</v>
      </c>
      <c r="D970" s="1251" t="s">
        <v>1755</v>
      </c>
      <c r="E970" s="1251">
        <v>331000</v>
      </c>
      <c r="F970" s="1251" t="s">
        <v>1650</v>
      </c>
      <c r="G970" s="1252">
        <v>0</v>
      </c>
      <c r="H970" s="1252">
        <v>0</v>
      </c>
      <c r="I970" s="1252">
        <v>0</v>
      </c>
      <c r="J970" s="1252">
        <v>0</v>
      </c>
      <c r="K970" s="1252">
        <v>0</v>
      </c>
      <c r="L970" s="1252">
        <v>0</v>
      </c>
      <c r="M970" s="1252">
        <v>0</v>
      </c>
      <c r="N970" s="1252">
        <v>0</v>
      </c>
      <c r="O970" s="1252">
        <v>0</v>
      </c>
      <c r="P970" s="1252">
        <v>0</v>
      </c>
      <c r="Q970" s="1252">
        <v>0</v>
      </c>
      <c r="R970" s="1252">
        <v>0</v>
      </c>
      <c r="S970" s="1252">
        <v>0</v>
      </c>
      <c r="T970" s="1252">
        <v>0</v>
      </c>
      <c r="U970" s="1251" t="s">
        <v>1065</v>
      </c>
      <c r="V970" s="1251" t="s">
        <v>564</v>
      </c>
      <c r="W970" s="1251" t="s">
        <v>290</v>
      </c>
      <c r="X970" s="1251" t="s">
        <v>1515</v>
      </c>
      <c r="Y970" s="1251">
        <v>331</v>
      </c>
    </row>
    <row r="971" spans="1:25" ht="12">
      <c r="A971" s="1251">
        <v>2019</v>
      </c>
      <c r="B971" s="1251">
        <v>25</v>
      </c>
      <c r="C971" s="1251">
        <v>750</v>
      </c>
      <c r="D971" s="1251" t="s">
        <v>1755</v>
      </c>
      <c r="E971" s="1251">
        <v>354200</v>
      </c>
      <c r="F971" s="1251" t="s">
        <v>1766</v>
      </c>
      <c r="G971" s="1252">
        <v>0</v>
      </c>
      <c r="H971" s="1252">
        <v>0</v>
      </c>
      <c r="I971" s="1252">
        <v>0</v>
      </c>
      <c r="J971" s="1252">
        <v>0</v>
      </c>
      <c r="K971" s="1252">
        <v>0</v>
      </c>
      <c r="L971" s="1252">
        <v>0</v>
      </c>
      <c r="M971" s="1252">
        <v>0</v>
      </c>
      <c r="N971" s="1252">
        <v>0</v>
      </c>
      <c r="O971" s="1252">
        <v>0</v>
      </c>
      <c r="P971" s="1252">
        <v>0</v>
      </c>
      <c r="Q971" s="1252">
        <v>0</v>
      </c>
      <c r="R971" s="1252">
        <v>0</v>
      </c>
      <c r="S971" s="1252">
        <v>0</v>
      </c>
      <c r="T971" s="1252">
        <v>0</v>
      </c>
      <c r="U971" s="1251" t="s">
        <v>1065</v>
      </c>
      <c r="V971" s="1251" t="s">
        <v>564</v>
      </c>
      <c r="W971" s="1251" t="s">
        <v>290</v>
      </c>
      <c r="X971" s="1251" t="s">
        <v>1515</v>
      </c>
      <c r="Y971" s="1251">
        <v>354</v>
      </c>
    </row>
    <row r="972" spans="1:25" ht="12">
      <c r="A972" s="1251">
        <v>2019</v>
      </c>
      <c r="B972" s="1251">
        <v>25</v>
      </c>
      <c r="C972" s="1251">
        <v>750</v>
      </c>
      <c r="D972" s="1251" t="s">
        <v>1755</v>
      </c>
      <c r="E972" s="1251">
        <v>354300</v>
      </c>
      <c r="F972" s="1251" t="s">
        <v>1745</v>
      </c>
      <c r="G972" s="1252">
        <v>0</v>
      </c>
      <c r="H972" s="1252">
        <v>0</v>
      </c>
      <c r="I972" s="1252">
        <v>0</v>
      </c>
      <c r="J972" s="1252">
        <v>0</v>
      </c>
      <c r="K972" s="1252">
        <v>0</v>
      </c>
      <c r="L972" s="1252">
        <v>0</v>
      </c>
      <c r="M972" s="1252">
        <v>0</v>
      </c>
      <c r="N972" s="1252">
        <v>0</v>
      </c>
      <c r="O972" s="1252">
        <v>0</v>
      </c>
      <c r="P972" s="1252">
        <v>0</v>
      </c>
      <c r="Q972" s="1252">
        <v>0</v>
      </c>
      <c r="R972" s="1252">
        <v>0</v>
      </c>
      <c r="S972" s="1252">
        <v>0</v>
      </c>
      <c r="T972" s="1252">
        <v>0</v>
      </c>
      <c r="U972" s="1251" t="s">
        <v>1065</v>
      </c>
      <c r="V972" s="1251" t="s">
        <v>564</v>
      </c>
      <c r="W972" s="1251" t="s">
        <v>290</v>
      </c>
      <c r="X972" s="1251" t="s">
        <v>1515</v>
      </c>
      <c r="Y972" s="1251">
        <v>354</v>
      </c>
    </row>
    <row r="973" spans="1:25" ht="12">
      <c r="A973" s="1251">
        <v>2019</v>
      </c>
      <c r="B973" s="1251">
        <v>25</v>
      </c>
      <c r="C973" s="1251">
        <v>750</v>
      </c>
      <c r="D973" s="1251" t="s">
        <v>1755</v>
      </c>
      <c r="E973" s="1251">
        <v>355300</v>
      </c>
      <c r="F973" s="1251" t="s">
        <v>1767</v>
      </c>
      <c r="G973" s="1252">
        <v>0</v>
      </c>
      <c r="H973" s="1252">
        <v>0</v>
      </c>
      <c r="I973" s="1252">
        <v>0</v>
      </c>
      <c r="J973" s="1252">
        <v>0</v>
      </c>
      <c r="K973" s="1252">
        <v>0</v>
      </c>
      <c r="L973" s="1252">
        <v>0</v>
      </c>
      <c r="M973" s="1252">
        <v>0</v>
      </c>
      <c r="N973" s="1252">
        <v>0</v>
      </c>
      <c r="O973" s="1252">
        <v>0</v>
      </c>
      <c r="P973" s="1252">
        <v>0</v>
      </c>
      <c r="Q973" s="1252">
        <v>0</v>
      </c>
      <c r="R973" s="1252">
        <v>0</v>
      </c>
      <c r="S973" s="1252">
        <v>0</v>
      </c>
      <c r="T973" s="1252">
        <v>0</v>
      </c>
      <c r="U973" s="1251" t="s">
        <v>1065</v>
      </c>
      <c r="V973" s="1251" t="s">
        <v>564</v>
      </c>
      <c r="W973" s="1251" t="s">
        <v>290</v>
      </c>
      <c r="X973" s="1251" t="s">
        <v>1515</v>
      </c>
      <c r="Y973" s="1251">
        <v>355</v>
      </c>
    </row>
    <row r="974" spans="1:25" ht="12">
      <c r="A974" s="1251">
        <v>2019</v>
      </c>
      <c r="B974" s="1251">
        <v>25</v>
      </c>
      <c r="C974" s="1251">
        <v>750</v>
      </c>
      <c r="D974" s="1251" t="s">
        <v>1755</v>
      </c>
      <c r="E974" s="1251">
        <v>355400</v>
      </c>
      <c r="F974" s="1251" t="s">
        <v>1768</v>
      </c>
      <c r="G974" s="1252">
        <v>0</v>
      </c>
      <c r="H974" s="1252">
        <v>0</v>
      </c>
      <c r="I974" s="1252">
        <v>0</v>
      </c>
      <c r="J974" s="1252">
        <v>0</v>
      </c>
      <c r="K974" s="1252">
        <v>0</v>
      </c>
      <c r="L974" s="1252">
        <v>0</v>
      </c>
      <c r="M974" s="1252">
        <v>0</v>
      </c>
      <c r="N974" s="1252">
        <v>0</v>
      </c>
      <c r="O974" s="1252">
        <v>0</v>
      </c>
      <c r="P974" s="1252">
        <v>0</v>
      </c>
      <c r="Q974" s="1252">
        <v>0</v>
      </c>
      <c r="R974" s="1252">
        <v>0</v>
      </c>
      <c r="S974" s="1252">
        <v>0</v>
      </c>
      <c r="T974" s="1252">
        <v>0</v>
      </c>
      <c r="U974" s="1251" t="s">
        <v>1065</v>
      </c>
      <c r="V974" s="1251" t="s">
        <v>564</v>
      </c>
      <c r="W974" s="1251" t="s">
        <v>290</v>
      </c>
      <c r="X974" s="1251" t="s">
        <v>1515</v>
      </c>
      <c r="Y974" s="1251">
        <v>355</v>
      </c>
    </row>
    <row r="975" spans="1:25" ht="12">
      <c r="A975" s="1251">
        <v>2019</v>
      </c>
      <c r="B975" s="1251">
        <v>25</v>
      </c>
      <c r="C975" s="1251">
        <v>750</v>
      </c>
      <c r="D975" s="1251" t="s">
        <v>1755</v>
      </c>
      <c r="E975" s="1251">
        <v>361000</v>
      </c>
      <c r="F975" s="1251" t="s">
        <v>1746</v>
      </c>
      <c r="G975" s="1252">
        <v>0</v>
      </c>
      <c r="H975" s="1252">
        <v>0</v>
      </c>
      <c r="I975" s="1252">
        <v>0</v>
      </c>
      <c r="J975" s="1252">
        <v>0</v>
      </c>
      <c r="K975" s="1252">
        <v>0</v>
      </c>
      <c r="L975" s="1252">
        <v>0</v>
      </c>
      <c r="M975" s="1252">
        <v>0</v>
      </c>
      <c r="N975" s="1252">
        <v>0</v>
      </c>
      <c r="O975" s="1252">
        <v>0</v>
      </c>
      <c r="P975" s="1252">
        <v>0</v>
      </c>
      <c r="Q975" s="1252">
        <v>0</v>
      </c>
      <c r="R975" s="1252">
        <v>0</v>
      </c>
      <c r="S975" s="1252">
        <v>0</v>
      </c>
      <c r="T975" s="1252">
        <v>0</v>
      </c>
      <c r="U975" s="1251" t="s">
        <v>1065</v>
      </c>
      <c r="V975" s="1251" t="s">
        <v>564</v>
      </c>
      <c r="W975" s="1251" t="s">
        <v>290</v>
      </c>
      <c r="X975" s="1251" t="s">
        <v>1515</v>
      </c>
      <c r="Y975" s="1251">
        <v>361</v>
      </c>
    </row>
    <row r="976" spans="1:25" ht="12">
      <c r="A976" s="1251">
        <v>2019</v>
      </c>
      <c r="B976" s="1251">
        <v>25</v>
      </c>
      <c r="C976" s="1251">
        <v>750</v>
      </c>
      <c r="D976" s="1251" t="s">
        <v>1755</v>
      </c>
      <c r="E976" s="1251">
        <v>363000</v>
      </c>
      <c r="F976" s="1251" t="s">
        <v>1747</v>
      </c>
      <c r="G976" s="1252">
        <v>0</v>
      </c>
      <c r="H976" s="1252">
        <v>0</v>
      </c>
      <c r="I976" s="1252">
        <v>0</v>
      </c>
      <c r="J976" s="1252">
        <v>0</v>
      </c>
      <c r="K976" s="1252">
        <v>0</v>
      </c>
      <c r="L976" s="1252">
        <v>0</v>
      </c>
      <c r="M976" s="1252">
        <v>0</v>
      </c>
      <c r="N976" s="1252">
        <v>0</v>
      </c>
      <c r="O976" s="1252">
        <v>0</v>
      </c>
      <c r="P976" s="1252">
        <v>0</v>
      </c>
      <c r="Q976" s="1252">
        <v>0</v>
      </c>
      <c r="R976" s="1252">
        <v>0</v>
      </c>
      <c r="S976" s="1252">
        <v>0</v>
      </c>
      <c r="T976" s="1252">
        <v>0</v>
      </c>
      <c r="U976" s="1251" t="s">
        <v>1065</v>
      </c>
      <c r="V976" s="1251" t="s">
        <v>564</v>
      </c>
      <c r="W976" s="1251" t="s">
        <v>290</v>
      </c>
      <c r="X976" s="1251" t="s">
        <v>1515</v>
      </c>
      <c r="Y976" s="1251">
        <v>363</v>
      </c>
    </row>
    <row r="977" spans="1:25" ht="12">
      <c r="A977" s="1251">
        <v>2019</v>
      </c>
      <c r="B977" s="1251">
        <v>25</v>
      </c>
      <c r="C977" s="1251">
        <v>750</v>
      </c>
      <c r="D977" s="1251" t="s">
        <v>1755</v>
      </c>
      <c r="E977" s="1251">
        <v>371300</v>
      </c>
      <c r="F977" s="1251" t="s">
        <v>1748</v>
      </c>
      <c r="G977" s="1252">
        <v>0</v>
      </c>
      <c r="H977" s="1252">
        <v>0</v>
      </c>
      <c r="I977" s="1252">
        <v>0</v>
      </c>
      <c r="J977" s="1252">
        <v>0</v>
      </c>
      <c r="K977" s="1252">
        <v>0</v>
      </c>
      <c r="L977" s="1252">
        <v>0</v>
      </c>
      <c r="M977" s="1252">
        <v>0</v>
      </c>
      <c r="N977" s="1252">
        <v>0</v>
      </c>
      <c r="O977" s="1252">
        <v>0</v>
      </c>
      <c r="P977" s="1252">
        <v>0</v>
      </c>
      <c r="Q977" s="1252">
        <v>0</v>
      </c>
      <c r="R977" s="1252">
        <v>0</v>
      </c>
      <c r="S977" s="1252">
        <v>0</v>
      </c>
      <c r="T977" s="1252">
        <v>0</v>
      </c>
      <c r="U977" s="1251" t="s">
        <v>1065</v>
      </c>
      <c r="V977" s="1251" t="s">
        <v>564</v>
      </c>
      <c r="W977" s="1251" t="s">
        <v>290</v>
      </c>
      <c r="X977" s="1251" t="s">
        <v>1515</v>
      </c>
      <c r="Y977" s="1251">
        <v>371</v>
      </c>
    </row>
    <row r="978" spans="1:25" ht="12">
      <c r="A978" s="1251">
        <v>2019</v>
      </c>
      <c r="B978" s="1251">
        <v>25</v>
      </c>
      <c r="C978" s="1251">
        <v>760</v>
      </c>
      <c r="D978" s="1251" t="s">
        <v>1769</v>
      </c>
      <c r="E978" s="1251">
        <v>104000</v>
      </c>
      <c r="F978" s="1251" t="s">
        <v>1514</v>
      </c>
      <c r="G978" s="1252">
        <v>0</v>
      </c>
      <c r="H978" s="1252">
        <v>0</v>
      </c>
      <c r="I978" s="1252">
        <v>0</v>
      </c>
      <c r="J978" s="1252">
        <v>0</v>
      </c>
      <c r="K978" s="1252">
        <v>0</v>
      </c>
      <c r="L978" s="1252">
        <v>0</v>
      </c>
      <c r="M978" s="1252">
        <v>0</v>
      </c>
      <c r="N978" s="1252">
        <v>0</v>
      </c>
      <c r="O978" s="1252">
        <v>0</v>
      </c>
      <c r="P978" s="1252">
        <v>0</v>
      </c>
      <c r="Q978" s="1252">
        <v>0</v>
      </c>
      <c r="R978" s="1252">
        <v>0</v>
      </c>
      <c r="S978" s="1252">
        <v>0</v>
      </c>
      <c r="T978" s="1252">
        <v>0</v>
      </c>
      <c r="U978" s="1251" t="s">
        <v>1065</v>
      </c>
      <c r="V978" s="1251" t="s">
        <v>564</v>
      </c>
      <c r="W978" s="1251" t="s">
        <v>326</v>
      </c>
      <c r="X978" s="1251" t="s">
        <v>1515</v>
      </c>
      <c r="Y978" s="1251">
        <v>104</v>
      </c>
    </row>
    <row r="979" spans="1:25" ht="12">
      <c r="A979" s="1251">
        <v>2019</v>
      </c>
      <c r="B979" s="1251">
        <v>25</v>
      </c>
      <c r="C979" s="1251">
        <v>760</v>
      </c>
      <c r="D979" s="1251" t="s">
        <v>1769</v>
      </c>
      <c r="E979" s="1251">
        <v>105020</v>
      </c>
      <c r="F979" s="1251" t="s">
        <v>1518</v>
      </c>
      <c r="G979" s="1252">
        <v>10316.58</v>
      </c>
      <c r="H979" s="1252">
        <v>10316.58</v>
      </c>
      <c r="I979" s="1252">
        <v>10316.58</v>
      </c>
      <c r="J979" s="1252">
        <v>10316.58</v>
      </c>
      <c r="K979" s="1252">
        <v>10316.58</v>
      </c>
      <c r="L979" s="1252">
        <v>10316.58</v>
      </c>
      <c r="M979" s="1252">
        <v>12503.84</v>
      </c>
      <c r="N979" s="1252">
        <v>14144.290000000001</v>
      </c>
      <c r="O979" s="1252">
        <v>14144.290000000001</v>
      </c>
      <c r="P979" s="1252">
        <v>14144.290000000001</v>
      </c>
      <c r="Q979" s="1252">
        <v>14144.290000000001</v>
      </c>
      <c r="R979" s="1252">
        <v>14144.290000000001</v>
      </c>
      <c r="S979" s="1252">
        <v>14158.16</v>
      </c>
      <c r="T979" s="1252">
        <v>14158.16</v>
      </c>
      <c r="U979" s="1251" t="s">
        <v>1065</v>
      </c>
      <c r="V979" s="1251" t="s">
        <v>564</v>
      </c>
      <c r="W979" s="1251" t="s">
        <v>296</v>
      </c>
      <c r="X979" s="1251" t="s">
        <v>1515</v>
      </c>
      <c r="Y979" s="1251">
        <v>105</v>
      </c>
    </row>
    <row r="980" spans="1:25" ht="12">
      <c r="A980" s="1251">
        <v>2019</v>
      </c>
      <c r="B980" s="1251">
        <v>25</v>
      </c>
      <c r="C980" s="1251">
        <v>760</v>
      </c>
      <c r="D980" s="1251" t="s">
        <v>1769</v>
      </c>
      <c r="E980" s="1251">
        <v>105029</v>
      </c>
      <c r="F980" s="1251" t="s">
        <v>1519</v>
      </c>
      <c r="G980" s="1252">
        <v>399.77999999999997</v>
      </c>
      <c r="H980" s="1252">
        <v>399.77999999999997</v>
      </c>
      <c r="I980" s="1252">
        <v>399.77999999999997</v>
      </c>
      <c r="J980" s="1252">
        <v>399.77999999999997</v>
      </c>
      <c r="K980" s="1252">
        <v>399.77999999999997</v>
      </c>
      <c r="L980" s="1252">
        <v>399.77999999999997</v>
      </c>
      <c r="M980" s="1252">
        <v>399.77999999999997</v>
      </c>
      <c r="N980" s="1252">
        <v>399.77999999999997</v>
      </c>
      <c r="O980" s="1252">
        <v>399.77999999999997</v>
      </c>
      <c r="P980" s="1252">
        <v>399.77999999999997</v>
      </c>
      <c r="Q980" s="1252">
        <v>399.77999999999997</v>
      </c>
      <c r="R980" s="1252">
        <v>399.77999999999997</v>
      </c>
      <c r="S980" s="1252">
        <v>399.77999999999997</v>
      </c>
      <c r="T980" s="1252">
        <v>399.77999999999997</v>
      </c>
      <c r="U980" s="1251" t="s">
        <v>1065</v>
      </c>
      <c r="V980" s="1251" t="s">
        <v>564</v>
      </c>
      <c r="W980" s="1251" t="s">
        <v>296</v>
      </c>
      <c r="X980" s="1251" t="s">
        <v>1515</v>
      </c>
      <c r="Y980" s="1251">
        <v>105</v>
      </c>
    </row>
    <row r="981" spans="1:25" ht="12">
      <c r="A981" s="1251">
        <v>2019</v>
      </c>
      <c r="B981" s="1251">
        <v>25</v>
      </c>
      <c r="C981" s="1251">
        <v>760</v>
      </c>
      <c r="D981" s="1251" t="s">
        <v>1769</v>
      </c>
      <c r="E981" s="1251">
        <v>105030</v>
      </c>
      <c r="F981" s="1251" t="s">
        <v>1520</v>
      </c>
      <c r="G981" s="1252">
        <v>279411.57000000001</v>
      </c>
      <c r="H981" s="1252">
        <v>273937.98999999999</v>
      </c>
      <c r="I981" s="1252">
        <v>273937.98999999999</v>
      </c>
      <c r="J981" s="1252">
        <v>274453.23999999999</v>
      </c>
      <c r="K981" s="1252">
        <v>274453.23999999999</v>
      </c>
      <c r="L981" s="1252">
        <v>276026.46999999997</v>
      </c>
      <c r="M981" s="1252">
        <v>276026.46999999997</v>
      </c>
      <c r="N981" s="1252">
        <v>276026.46999999997</v>
      </c>
      <c r="O981" s="1252">
        <v>276026.46999999997</v>
      </c>
      <c r="P981" s="1252">
        <v>276026.46999999997</v>
      </c>
      <c r="Q981" s="1252">
        <v>276026.46999999997</v>
      </c>
      <c r="R981" s="1252">
        <v>277431.46999999997</v>
      </c>
      <c r="S981" s="1252">
        <v>405806.46999999997</v>
      </c>
      <c r="T981" s="1252">
        <v>405806.46999999997</v>
      </c>
      <c r="U981" s="1251" t="s">
        <v>1065</v>
      </c>
      <c r="V981" s="1251" t="s">
        <v>564</v>
      </c>
      <c r="W981" s="1251" t="s">
        <v>296</v>
      </c>
      <c r="X981" s="1251" t="s">
        <v>1515</v>
      </c>
      <c r="Y981" s="1251">
        <v>105</v>
      </c>
    </row>
    <row r="982" spans="1:25" ht="12">
      <c r="A982" s="1251">
        <v>2019</v>
      </c>
      <c r="B982" s="1251">
        <v>25</v>
      </c>
      <c r="C982" s="1251">
        <v>760</v>
      </c>
      <c r="D982" s="1251" t="s">
        <v>1769</v>
      </c>
      <c r="E982" s="1251">
        <v>105060</v>
      </c>
      <c r="F982" s="1251" t="s">
        <v>1523</v>
      </c>
      <c r="G982" s="1252">
        <v>6390.2700000000004</v>
      </c>
      <c r="H982" s="1252">
        <v>6390.2700000000004</v>
      </c>
      <c r="I982" s="1252">
        <v>6390.2700000000004</v>
      </c>
      <c r="J982" s="1252">
        <v>6390.2700000000004</v>
      </c>
      <c r="K982" s="1252">
        <v>6390.2700000000004</v>
      </c>
      <c r="L982" s="1252">
        <v>6390.2700000000004</v>
      </c>
      <c r="M982" s="1252">
        <v>6390.2700000000004</v>
      </c>
      <c r="N982" s="1252">
        <v>6390.2700000000004</v>
      </c>
      <c r="O982" s="1252">
        <v>6390.2700000000004</v>
      </c>
      <c r="P982" s="1252">
        <v>6390.2700000000004</v>
      </c>
      <c r="Q982" s="1252">
        <v>6390.2700000000004</v>
      </c>
      <c r="R982" s="1252">
        <v>6390.2700000000004</v>
      </c>
      <c r="S982" s="1252">
        <v>6406.8000000000002</v>
      </c>
      <c r="T982" s="1252">
        <v>6406.8000000000002</v>
      </c>
      <c r="U982" s="1251" t="s">
        <v>1065</v>
      </c>
      <c r="V982" s="1251" t="s">
        <v>564</v>
      </c>
      <c r="W982" s="1251" t="s">
        <v>296</v>
      </c>
      <c r="X982" s="1251" t="s">
        <v>1515</v>
      </c>
      <c r="Y982" s="1251">
        <v>105</v>
      </c>
    </row>
    <row r="983" spans="1:25" ht="12">
      <c r="A983" s="1251">
        <v>2019</v>
      </c>
      <c r="B983" s="1251">
        <v>25</v>
      </c>
      <c r="C983" s="1251">
        <v>760</v>
      </c>
      <c r="D983" s="1251" t="s">
        <v>1769</v>
      </c>
      <c r="E983" s="1251">
        <v>105070</v>
      </c>
      <c r="F983" s="1251" t="s">
        <v>1524</v>
      </c>
      <c r="G983" s="1252">
        <v>10888.02</v>
      </c>
      <c r="H983" s="1252">
        <v>10888.02</v>
      </c>
      <c r="I983" s="1252">
        <v>10888.02</v>
      </c>
      <c r="J983" s="1252">
        <v>10888.02</v>
      </c>
      <c r="K983" s="1252">
        <v>10888.02</v>
      </c>
      <c r="L983" s="1252">
        <v>10888.02</v>
      </c>
      <c r="M983" s="1252">
        <v>12917.58</v>
      </c>
      <c r="N983" s="1252">
        <v>14439.75</v>
      </c>
      <c r="O983" s="1252">
        <v>14439.75</v>
      </c>
      <c r="P983" s="1252">
        <v>14439.75</v>
      </c>
      <c r="Q983" s="1252">
        <v>14439.75</v>
      </c>
      <c r="R983" s="1252">
        <v>14439.75</v>
      </c>
      <c r="S983" s="1252">
        <v>14452.620000000001</v>
      </c>
      <c r="T983" s="1252">
        <v>14452.620000000001</v>
      </c>
      <c r="U983" s="1251" t="s">
        <v>1065</v>
      </c>
      <c r="V983" s="1251" t="s">
        <v>564</v>
      </c>
      <c r="W983" s="1251" t="s">
        <v>296</v>
      </c>
      <c r="X983" s="1251" t="s">
        <v>1515</v>
      </c>
      <c r="Y983" s="1251">
        <v>105</v>
      </c>
    </row>
    <row r="984" spans="1:25" ht="12">
      <c r="A984" s="1251">
        <v>2019</v>
      </c>
      <c r="B984" s="1251">
        <v>25</v>
      </c>
      <c r="C984" s="1251">
        <v>760</v>
      </c>
      <c r="D984" s="1251" t="s">
        <v>1769</v>
      </c>
      <c r="E984" s="1251">
        <v>105081</v>
      </c>
      <c r="F984" s="1251" t="s">
        <v>1526</v>
      </c>
      <c r="G984" s="1252">
        <v>0</v>
      </c>
      <c r="H984" s="1252">
        <v>0</v>
      </c>
      <c r="I984" s="1252">
        <v>0</v>
      </c>
      <c r="J984" s="1252">
        <v>0</v>
      </c>
      <c r="K984" s="1252">
        <v>0</v>
      </c>
      <c r="L984" s="1252">
        <v>0</v>
      </c>
      <c r="M984" s="1252">
        <v>0</v>
      </c>
      <c r="N984" s="1252">
        <v>0</v>
      </c>
      <c r="O984" s="1252">
        <v>0</v>
      </c>
      <c r="P984" s="1252">
        <v>0</v>
      </c>
      <c r="Q984" s="1252">
        <v>0</v>
      </c>
      <c r="R984" s="1252">
        <v>0</v>
      </c>
      <c r="S984" s="1252">
        <v>0</v>
      </c>
      <c r="T984" s="1252">
        <v>0</v>
      </c>
      <c r="U984" s="1251" t="s">
        <v>1065</v>
      </c>
      <c r="V984" s="1251" t="s">
        <v>564</v>
      </c>
      <c r="W984" s="1251" t="s">
        <v>296</v>
      </c>
      <c r="X984" s="1251" t="s">
        <v>1515</v>
      </c>
      <c r="Y984" s="1251">
        <v>105</v>
      </c>
    </row>
    <row r="985" spans="1:25" ht="12">
      <c r="A985" s="1251">
        <v>2019</v>
      </c>
      <c r="B985" s="1251">
        <v>25</v>
      </c>
      <c r="C985" s="1251">
        <v>760</v>
      </c>
      <c r="D985" s="1251" t="s">
        <v>1769</v>
      </c>
      <c r="E985" s="1251">
        <v>105085</v>
      </c>
      <c r="F985" s="1251" t="s">
        <v>1527</v>
      </c>
      <c r="G985" s="1252">
        <v>0</v>
      </c>
      <c r="H985" s="1252">
        <v>0</v>
      </c>
      <c r="I985" s="1252">
        <v>0</v>
      </c>
      <c r="J985" s="1252">
        <v>0</v>
      </c>
      <c r="K985" s="1252">
        <v>0</v>
      </c>
      <c r="L985" s="1252">
        <v>0</v>
      </c>
      <c r="M985" s="1252">
        <v>0</v>
      </c>
      <c r="N985" s="1252">
        <v>0</v>
      </c>
      <c r="O985" s="1252">
        <v>0</v>
      </c>
      <c r="P985" s="1252">
        <v>0</v>
      </c>
      <c r="Q985" s="1252">
        <v>0</v>
      </c>
      <c r="R985" s="1252">
        <v>0</v>
      </c>
      <c r="S985" s="1252">
        <v>0</v>
      </c>
      <c r="T985" s="1252">
        <v>0</v>
      </c>
      <c r="U985" s="1251" t="s">
        <v>1065</v>
      </c>
      <c r="V985" s="1251" t="s">
        <v>564</v>
      </c>
      <c r="W985" s="1251" t="s">
        <v>296</v>
      </c>
      <c r="X985" s="1251" t="s">
        <v>1515</v>
      </c>
      <c r="Y985" s="1251">
        <v>105</v>
      </c>
    </row>
    <row r="986" spans="1:25" ht="12">
      <c r="A986" s="1251">
        <v>2019</v>
      </c>
      <c r="B986" s="1251">
        <v>25</v>
      </c>
      <c r="C986" s="1251">
        <v>760</v>
      </c>
      <c r="D986" s="1251" t="s">
        <v>1769</v>
      </c>
      <c r="E986" s="1251">
        <v>105090</v>
      </c>
      <c r="F986" s="1251" t="s">
        <v>1528</v>
      </c>
      <c r="G986" s="1252">
        <v>-324378.40000000002</v>
      </c>
      <c r="H986" s="1252">
        <v>-318904.82000000001</v>
      </c>
      <c r="I986" s="1252">
        <v>-318904.82000000001</v>
      </c>
      <c r="J986" s="1252">
        <v>-319420.07000000001</v>
      </c>
      <c r="K986" s="1252">
        <v>-319420.07000000001</v>
      </c>
      <c r="L986" s="1252">
        <v>-319420.07000000001</v>
      </c>
      <c r="M986" s="1252">
        <v>-319420.07000000001</v>
      </c>
      <c r="N986" s="1252">
        <v>-319420.07000000001</v>
      </c>
      <c r="O986" s="1252">
        <v>-319420.07000000001</v>
      </c>
      <c r="P986" s="1252">
        <v>-319420.07000000001</v>
      </c>
      <c r="Q986" s="1252">
        <v>-319420.07000000001</v>
      </c>
      <c r="R986" s="1252">
        <v>-319420.07000000001</v>
      </c>
      <c r="S986" s="1252">
        <v>-319420.07000000001</v>
      </c>
      <c r="T986" s="1252">
        <v>-319420.07000000001</v>
      </c>
      <c r="U986" s="1251" t="s">
        <v>1065</v>
      </c>
      <c r="V986" s="1251" t="s">
        <v>564</v>
      </c>
      <c r="W986" s="1251" t="s">
        <v>296</v>
      </c>
      <c r="X986" s="1251" t="s">
        <v>1515</v>
      </c>
      <c r="Y986" s="1251">
        <v>105</v>
      </c>
    </row>
    <row r="987" spans="1:25" ht="12">
      <c r="A987" s="1251">
        <v>2019</v>
      </c>
      <c r="B987" s="1251">
        <v>25</v>
      </c>
      <c r="C987" s="1251">
        <v>760</v>
      </c>
      <c r="D987" s="1251" t="s">
        <v>1769</v>
      </c>
      <c r="E987" s="1251">
        <v>106000</v>
      </c>
      <c r="F987" s="1251" t="s">
        <v>1529</v>
      </c>
      <c r="G987" s="1252">
        <v>0</v>
      </c>
      <c r="H987" s="1252">
        <v>-5473.5799999999999</v>
      </c>
      <c r="I987" s="1252">
        <v>-5473.5799999999999</v>
      </c>
      <c r="J987" s="1252">
        <v>-4958.3299999999999</v>
      </c>
      <c r="K987" s="1252">
        <v>-4958.3299999999999</v>
      </c>
      <c r="L987" s="1252">
        <v>-4958.3299999999999</v>
      </c>
      <c r="M987" s="1252">
        <v>-4958.3299999999999</v>
      </c>
      <c r="N987" s="1252">
        <v>-4958.3299999999999</v>
      </c>
      <c r="O987" s="1252">
        <v>-4958.3299999999999</v>
      </c>
      <c r="P987" s="1252">
        <v>-4958.3299999999999</v>
      </c>
      <c r="Q987" s="1252">
        <v>-4958.3299999999999</v>
      </c>
      <c r="R987" s="1252">
        <v>-4958.3299999999999</v>
      </c>
      <c r="S987" s="1252">
        <v>0</v>
      </c>
      <c r="T987" s="1252">
        <v>0</v>
      </c>
      <c r="U987" s="1251" t="s">
        <v>1065</v>
      </c>
      <c r="V987" s="1251" t="s">
        <v>564</v>
      </c>
      <c r="W987" s="1251" t="s">
        <v>290</v>
      </c>
      <c r="X987" s="1251" t="s">
        <v>1515</v>
      </c>
      <c r="Y987" s="1251">
        <v>106</v>
      </c>
    </row>
    <row r="988" spans="1:25" ht="12">
      <c r="A988" s="1251">
        <v>2019</v>
      </c>
      <c r="B988" s="1251">
        <v>25</v>
      </c>
      <c r="C988" s="1251">
        <v>760</v>
      </c>
      <c r="D988" s="1251" t="s">
        <v>1769</v>
      </c>
      <c r="E988" s="1251">
        <v>108000</v>
      </c>
      <c r="F988" s="1251" t="s">
        <v>1530</v>
      </c>
      <c r="G988" s="1252">
        <v>-64763.330000000002</v>
      </c>
      <c r="H988" s="1252">
        <v>-65291.160000000003</v>
      </c>
      <c r="I988" s="1252">
        <v>-48952.470000000001</v>
      </c>
      <c r="J988" s="1252">
        <v>-49480.300000000003</v>
      </c>
      <c r="K988" s="1252">
        <v>-49986.300000000003</v>
      </c>
      <c r="L988" s="1252">
        <v>-50492.300000000003</v>
      </c>
      <c r="M988" s="1252">
        <v>-50998.300000000003</v>
      </c>
      <c r="N988" s="1252">
        <v>-51504.300000000003</v>
      </c>
      <c r="O988" s="1252">
        <v>-52010.300000000003</v>
      </c>
      <c r="P988" s="1252">
        <v>-52516.300000000003</v>
      </c>
      <c r="Q988" s="1252">
        <v>-53022.300000000003</v>
      </c>
      <c r="R988" s="1252">
        <v>-53528.300000000003</v>
      </c>
      <c r="S988" s="1252">
        <v>-54034.300000000003</v>
      </c>
      <c r="T988" s="1252">
        <v>-54034.300000000003</v>
      </c>
      <c r="U988" s="1251" t="s">
        <v>1065</v>
      </c>
      <c r="V988" s="1251" t="s">
        <v>564</v>
      </c>
      <c r="W988" s="1251" t="s">
        <v>292</v>
      </c>
      <c r="X988" s="1251" t="s">
        <v>1515</v>
      </c>
      <c r="Y988" s="1251">
        <v>108</v>
      </c>
    </row>
    <row r="989" spans="1:25" ht="12">
      <c r="A989" s="1251">
        <v>2019</v>
      </c>
      <c r="B989" s="1251">
        <v>25</v>
      </c>
      <c r="C989" s="1251">
        <v>760</v>
      </c>
      <c r="D989" s="1251" t="s">
        <v>1769</v>
      </c>
      <c r="E989" s="1251">
        <v>114000</v>
      </c>
      <c r="F989" s="1251" t="s">
        <v>1534</v>
      </c>
      <c r="G989" s="1252">
        <v>-50645</v>
      </c>
      <c r="H989" s="1252">
        <v>-50645</v>
      </c>
      <c r="I989" s="1252">
        <v>-50645</v>
      </c>
      <c r="J989" s="1252">
        <v>-50645</v>
      </c>
      <c r="K989" s="1252">
        <v>-50645</v>
      </c>
      <c r="L989" s="1252">
        <v>-50645</v>
      </c>
      <c r="M989" s="1252">
        <v>-50645</v>
      </c>
      <c r="N989" s="1252">
        <v>-50645</v>
      </c>
      <c r="O989" s="1252">
        <v>-50645</v>
      </c>
      <c r="P989" s="1252">
        <v>-50645</v>
      </c>
      <c r="Q989" s="1252">
        <v>-50645</v>
      </c>
      <c r="R989" s="1252">
        <v>-50645</v>
      </c>
      <c r="S989" s="1252">
        <v>-50645</v>
      </c>
      <c r="T989" s="1252">
        <v>-50645</v>
      </c>
      <c r="U989" s="1251" t="s">
        <v>1065</v>
      </c>
      <c r="V989" s="1251" t="s">
        <v>564</v>
      </c>
      <c r="W989" s="1251" t="s">
        <v>298</v>
      </c>
      <c r="X989" s="1251" t="s">
        <v>1515</v>
      </c>
      <c r="Y989" s="1251">
        <v>114</v>
      </c>
    </row>
    <row r="990" spans="1:25" ht="12">
      <c r="A990" s="1251">
        <v>2019</v>
      </c>
      <c r="B990" s="1251">
        <v>25</v>
      </c>
      <c r="C990" s="1251">
        <v>760</v>
      </c>
      <c r="D990" s="1251" t="s">
        <v>1769</v>
      </c>
      <c r="E990" s="1251">
        <v>115000</v>
      </c>
      <c r="F990" s="1251" t="s">
        <v>1535</v>
      </c>
      <c r="G990" s="1252">
        <v>12661.200000000001</v>
      </c>
      <c r="H990" s="1252">
        <v>12942.559999999999</v>
      </c>
      <c r="I990" s="1252">
        <v>13223.92</v>
      </c>
      <c r="J990" s="1252">
        <v>13505.280000000001</v>
      </c>
      <c r="K990" s="1252">
        <v>13786.639999999999</v>
      </c>
      <c r="L990" s="1252">
        <v>14068</v>
      </c>
      <c r="M990" s="1252">
        <v>14349.360000000001</v>
      </c>
      <c r="N990" s="1252">
        <v>14630.719999999999</v>
      </c>
      <c r="O990" s="1252">
        <v>14912.08</v>
      </c>
      <c r="P990" s="1252">
        <v>15193.440000000001</v>
      </c>
      <c r="Q990" s="1252">
        <v>15474.799999999999</v>
      </c>
      <c r="R990" s="1252">
        <v>15756.16</v>
      </c>
      <c r="S990" s="1252">
        <v>16037.52</v>
      </c>
      <c r="T990" s="1252">
        <v>16037.52</v>
      </c>
      <c r="U990" s="1251" t="s">
        <v>1065</v>
      </c>
      <c r="V990" s="1251" t="s">
        <v>564</v>
      </c>
      <c r="W990" s="1251" t="s">
        <v>298</v>
      </c>
      <c r="X990" s="1251" t="s">
        <v>1515</v>
      </c>
      <c r="Y990" s="1251">
        <v>115</v>
      </c>
    </row>
    <row r="991" spans="1:25" ht="12">
      <c r="A991" s="1251">
        <v>2019</v>
      </c>
      <c r="B991" s="1251">
        <v>25</v>
      </c>
      <c r="C991" s="1251">
        <v>760</v>
      </c>
      <c r="D991" s="1251" t="s">
        <v>1769</v>
      </c>
      <c r="E991" s="1251">
        <v>141000</v>
      </c>
      <c r="F991" s="1251" t="s">
        <v>1541</v>
      </c>
      <c r="G991" s="1252">
        <v>7391.6599999999999</v>
      </c>
      <c r="H991" s="1252">
        <v>7560.9200000000001</v>
      </c>
      <c r="I991" s="1252">
        <v>8506.7600000000002</v>
      </c>
      <c r="J991" s="1252">
        <v>7657.1099999999997</v>
      </c>
      <c r="K991" s="1252">
        <v>7408.7799999999997</v>
      </c>
      <c r="L991" s="1252">
        <v>8324.9699999999993</v>
      </c>
      <c r="M991" s="1252">
        <v>8774.9300000000003</v>
      </c>
      <c r="N991" s="1252">
        <v>9971.5499999999993</v>
      </c>
      <c r="O991" s="1252">
        <v>8797.8899999999994</v>
      </c>
      <c r="P991" s="1252">
        <v>7967.04</v>
      </c>
      <c r="Q991" s="1252">
        <v>7837.8400000000001</v>
      </c>
      <c r="R991" s="1252">
        <v>10782.719999999999</v>
      </c>
      <c r="S991" s="1252">
        <v>10235.959999999999</v>
      </c>
      <c r="T991" s="1252">
        <v>10235.959999999999</v>
      </c>
      <c r="U991" s="1251" t="s">
        <v>1065</v>
      </c>
      <c r="V991" s="1251" t="s">
        <v>1537</v>
      </c>
      <c r="W991" s="1251" t="s">
        <v>308</v>
      </c>
      <c r="X991" s="1251" t="s">
        <v>1515</v>
      </c>
      <c r="Y991" s="1251">
        <v>141</v>
      </c>
    </row>
    <row r="992" spans="1:25" ht="12">
      <c r="A992" s="1251">
        <v>2019</v>
      </c>
      <c r="B992" s="1251">
        <v>25</v>
      </c>
      <c r="C992" s="1251">
        <v>760</v>
      </c>
      <c r="D992" s="1251" t="s">
        <v>1769</v>
      </c>
      <c r="E992" s="1251">
        <v>143000</v>
      </c>
      <c r="F992" s="1251" t="s">
        <v>1546</v>
      </c>
      <c r="G992" s="1252">
        <v>-191.34</v>
      </c>
      <c r="H992" s="1252">
        <v>-191.34</v>
      </c>
      <c r="I992" s="1252">
        <v>-191.34</v>
      </c>
      <c r="J992" s="1252">
        <v>-191.34</v>
      </c>
      <c r="K992" s="1252">
        <v>-191.34</v>
      </c>
      <c r="L992" s="1252">
        <v>-191.34</v>
      </c>
      <c r="M992" s="1252">
        <v>-191.34</v>
      </c>
      <c r="N992" s="1252">
        <v>-191.34</v>
      </c>
      <c r="O992" s="1252">
        <v>-191.34</v>
      </c>
      <c r="P992" s="1252">
        <v>-191.34</v>
      </c>
      <c r="Q992" s="1252">
        <v>-191.34</v>
      </c>
      <c r="R992" s="1252">
        <v>-191.34</v>
      </c>
      <c r="S992" s="1252">
        <v>-191.34</v>
      </c>
      <c r="T992" s="1252">
        <v>-191.34</v>
      </c>
      <c r="U992" s="1251" t="s">
        <v>1065</v>
      </c>
      <c r="V992" s="1251" t="s">
        <v>1537</v>
      </c>
      <c r="W992" s="1251" t="s">
        <v>308</v>
      </c>
      <c r="X992" s="1251" t="s">
        <v>1515</v>
      </c>
      <c r="Y992" s="1251">
        <v>143</v>
      </c>
    </row>
    <row r="993" spans="1:25" ht="12">
      <c r="A993" s="1251">
        <v>2019</v>
      </c>
      <c r="B993" s="1251">
        <v>25</v>
      </c>
      <c r="C993" s="1251">
        <v>760</v>
      </c>
      <c r="D993" s="1251" t="s">
        <v>1769</v>
      </c>
      <c r="E993" s="1251">
        <v>162140</v>
      </c>
      <c r="F993" s="1251" t="s">
        <v>1555</v>
      </c>
      <c r="G993" s="1252">
        <v>0</v>
      </c>
      <c r="H993" s="1252">
        <v>0</v>
      </c>
      <c r="I993" s="1252">
        <v>0</v>
      </c>
      <c r="J993" s="1252">
        <v>0</v>
      </c>
      <c r="K993" s="1252">
        <v>0</v>
      </c>
      <c r="L993" s="1252">
        <v>0</v>
      </c>
      <c r="M993" s="1252">
        <v>8122.71</v>
      </c>
      <c r="N993" s="1252">
        <v>8122.71</v>
      </c>
      <c r="O993" s="1252">
        <v>8122.71</v>
      </c>
      <c r="P993" s="1252">
        <v>8122.71</v>
      </c>
      <c r="Q993" s="1252">
        <v>8122.71</v>
      </c>
      <c r="R993" s="1252">
        <v>8122.71</v>
      </c>
      <c r="S993" s="1252">
        <v>8122.71</v>
      </c>
      <c r="T993" s="1252">
        <v>8122.71</v>
      </c>
      <c r="U993" s="1251" t="s">
        <v>1065</v>
      </c>
      <c r="V993" s="1251" t="s">
        <v>564</v>
      </c>
      <c r="W993" s="1251" t="s">
        <v>314</v>
      </c>
      <c r="X993" s="1251" t="s">
        <v>1515</v>
      </c>
      <c r="Y993" s="1251">
        <v>162</v>
      </c>
    </row>
    <row r="994" spans="1:25" ht="12">
      <c r="A994" s="1251">
        <v>2019</v>
      </c>
      <c r="B994" s="1251">
        <v>25</v>
      </c>
      <c r="C994" s="1251">
        <v>760</v>
      </c>
      <c r="D994" s="1251" t="s">
        <v>1769</v>
      </c>
      <c r="E994" s="1251">
        <v>173000</v>
      </c>
      <c r="F994" s="1251" t="s">
        <v>1557</v>
      </c>
      <c r="G994" s="1252">
        <v>11120.889999999999</v>
      </c>
      <c r="H994" s="1252">
        <v>11977.76</v>
      </c>
      <c r="I994" s="1252">
        <v>9649.3500000000004</v>
      </c>
      <c r="J994" s="1252">
        <v>11549.34</v>
      </c>
      <c r="K994" s="1252">
        <v>12033</v>
      </c>
      <c r="L994" s="1252">
        <v>10743.6</v>
      </c>
      <c r="M994" s="1252">
        <v>10692.440000000001</v>
      </c>
      <c r="N994" s="1252">
        <v>9454.2000000000007</v>
      </c>
      <c r="O994" s="1252">
        <v>10692.440000000001</v>
      </c>
      <c r="P994" s="1252">
        <v>11120.889999999999</v>
      </c>
      <c r="Q994" s="1252">
        <v>12147.6</v>
      </c>
      <c r="R994" s="1252">
        <v>10364.32</v>
      </c>
      <c r="S994" s="1252">
        <v>10794.76</v>
      </c>
      <c r="T994" s="1252">
        <v>10794.76</v>
      </c>
      <c r="U994" s="1251" t="s">
        <v>1065</v>
      </c>
      <c r="V994" s="1251" t="s">
        <v>1537</v>
      </c>
      <c r="W994" s="1251" t="s">
        <v>310</v>
      </c>
      <c r="X994" s="1251" t="s">
        <v>1515</v>
      </c>
      <c r="Y994" s="1251">
        <v>173</v>
      </c>
    </row>
    <row r="995" spans="1:25" ht="12">
      <c r="A995" s="1251">
        <v>2019</v>
      </c>
      <c r="B995" s="1251">
        <v>25</v>
      </c>
      <c r="C995" s="1251">
        <v>760</v>
      </c>
      <c r="D995" s="1251" t="s">
        <v>1769</v>
      </c>
      <c r="E995" s="1251">
        <v>186355</v>
      </c>
      <c r="F995" s="1251" t="s">
        <v>1575</v>
      </c>
      <c r="G995" s="1252">
        <v>0</v>
      </c>
      <c r="H995" s="1252">
        <v>0</v>
      </c>
      <c r="I995" s="1252">
        <v>0</v>
      </c>
      <c r="J995" s="1252">
        <v>0</v>
      </c>
      <c r="K995" s="1252">
        <v>0</v>
      </c>
      <c r="L995" s="1252">
        <v>0</v>
      </c>
      <c r="M995" s="1252">
        <v>0</v>
      </c>
      <c r="N995" s="1252">
        <v>0</v>
      </c>
      <c r="O995" s="1252">
        <v>0</v>
      </c>
      <c r="P995" s="1252">
        <v>0</v>
      </c>
      <c r="Q995" s="1252">
        <v>0</v>
      </c>
      <c r="R995" s="1252">
        <v>0</v>
      </c>
      <c r="S995" s="1252">
        <v>0</v>
      </c>
      <c r="T995" s="1252">
        <v>0</v>
      </c>
      <c r="U995" s="1251" t="s">
        <v>1065</v>
      </c>
      <c r="V995" s="1251" t="s">
        <v>1537</v>
      </c>
      <c r="W995" s="1251" t="s">
        <v>322</v>
      </c>
      <c r="X995" s="1251" t="s">
        <v>1515</v>
      </c>
      <c r="Y995" s="1251">
        <v>186</v>
      </c>
    </row>
    <row r="996" spans="1:25" ht="12">
      <c r="A996" s="1251">
        <v>2019</v>
      </c>
      <c r="B996" s="1251">
        <v>25</v>
      </c>
      <c r="C996" s="1251">
        <v>760</v>
      </c>
      <c r="D996" s="1251" t="s">
        <v>1769</v>
      </c>
      <c r="E996" s="1251">
        <v>271050</v>
      </c>
      <c r="F996" s="1251" t="s">
        <v>1619</v>
      </c>
      <c r="G996" s="1252">
        <v>0</v>
      </c>
      <c r="H996" s="1252">
        <v>0</v>
      </c>
      <c r="I996" s="1252">
        <v>0</v>
      </c>
      <c r="J996" s="1252">
        <v>0</v>
      </c>
      <c r="K996" s="1252">
        <v>-199672.17999999999</v>
      </c>
      <c r="L996" s="1252">
        <v>-199672.17999999999</v>
      </c>
      <c r="M996" s="1252">
        <v>-199672.17999999999</v>
      </c>
      <c r="N996" s="1252">
        <v>-199672.17999999999</v>
      </c>
      <c r="O996" s="1252">
        <v>-199672.17999999999</v>
      </c>
      <c r="P996" s="1252">
        <v>-199672.17999999999</v>
      </c>
      <c r="Q996" s="1252">
        <v>-199672.17999999999</v>
      </c>
      <c r="R996" s="1252">
        <v>-199672.17999999999</v>
      </c>
      <c r="S996" s="1252">
        <v>-199672.17999999999</v>
      </c>
      <c r="T996" s="1252">
        <v>-199672.17999999999</v>
      </c>
      <c r="U996" s="1251" t="s">
        <v>1065</v>
      </c>
      <c r="V996" s="1251" t="s">
        <v>564</v>
      </c>
      <c r="W996" s="1251" t="s">
        <v>382</v>
      </c>
      <c r="X996" s="1251" t="s">
        <v>1581</v>
      </c>
      <c r="Y996" s="1251">
        <v>271</v>
      </c>
    </row>
    <row r="997" spans="1:25" ht="12">
      <c r="A997" s="1251">
        <v>2019</v>
      </c>
      <c r="B997" s="1251">
        <v>25</v>
      </c>
      <c r="C997" s="1251">
        <v>760</v>
      </c>
      <c r="D997" s="1251" t="s">
        <v>1769</v>
      </c>
      <c r="E997" s="1251">
        <v>271080</v>
      </c>
      <c r="F997" s="1251" t="s">
        <v>1770</v>
      </c>
      <c r="G997" s="1252">
        <v>0</v>
      </c>
      <c r="H997" s="1252">
        <v>0</v>
      </c>
      <c r="I997" s="1252">
        <v>0</v>
      </c>
      <c r="J997" s="1252">
        <v>0</v>
      </c>
      <c r="K997" s="1252">
        <v>0</v>
      </c>
      <c r="L997" s="1252">
        <v>-84209.550000000003</v>
      </c>
      <c r="M997" s="1252">
        <v>-84209.550000000003</v>
      </c>
      <c r="N997" s="1252">
        <v>-84209.550000000003</v>
      </c>
      <c r="O997" s="1252">
        <v>-84209.550000000003</v>
      </c>
      <c r="P997" s="1252">
        <v>-84209.550000000003</v>
      </c>
      <c r="Q997" s="1252">
        <v>-84209.550000000003</v>
      </c>
      <c r="R997" s="1252">
        <v>-84209.550000000003</v>
      </c>
      <c r="S997" s="1252">
        <v>-84209.550000000003</v>
      </c>
      <c r="T997" s="1252">
        <v>-84209.550000000003</v>
      </c>
      <c r="U997" s="1251" t="s">
        <v>1065</v>
      </c>
      <c r="V997" s="1251" t="s">
        <v>564</v>
      </c>
      <c r="W997" s="1251" t="s">
        <v>382</v>
      </c>
      <c r="X997" s="1251" t="s">
        <v>1581</v>
      </c>
      <c r="Y997" s="1251">
        <v>271</v>
      </c>
    </row>
    <row r="998" spans="1:25" ht="12">
      <c r="A998" s="1251">
        <v>2019</v>
      </c>
      <c r="B998" s="1251">
        <v>25</v>
      </c>
      <c r="C998" s="1251">
        <v>760</v>
      </c>
      <c r="D998" s="1251" t="s">
        <v>1769</v>
      </c>
      <c r="E998" s="1251">
        <v>271099</v>
      </c>
      <c r="F998" s="1251" t="s">
        <v>1620</v>
      </c>
      <c r="G998" s="1252">
        <v>0</v>
      </c>
      <c r="H998" s="1252">
        <v>0</v>
      </c>
      <c r="I998" s="1252">
        <v>0</v>
      </c>
      <c r="J998" s="1252">
        <v>0</v>
      </c>
      <c r="K998" s="1252">
        <v>0</v>
      </c>
      <c r="L998" s="1252">
        <v>0</v>
      </c>
      <c r="M998" s="1252">
        <v>0</v>
      </c>
      <c r="N998" s="1252">
        <v>0</v>
      </c>
      <c r="O998" s="1252">
        <v>283881.72999999998</v>
      </c>
      <c r="P998" s="1252">
        <v>283881.72999999998</v>
      </c>
      <c r="Q998" s="1252">
        <v>283881.72999999998</v>
      </c>
      <c r="R998" s="1252">
        <v>283881.72999999998</v>
      </c>
      <c r="S998" s="1252">
        <v>283881.72999999998</v>
      </c>
      <c r="T998" s="1252">
        <v>283881.72999999998</v>
      </c>
      <c r="U998" s="1251" t="s">
        <v>1065</v>
      </c>
      <c r="V998" s="1251" t="s">
        <v>564</v>
      </c>
      <c r="W998" s="1251" t="s">
        <v>382</v>
      </c>
      <c r="X998" s="1251" t="s">
        <v>1581</v>
      </c>
      <c r="Y998" s="1251">
        <v>271</v>
      </c>
    </row>
    <row r="999" spans="1:25" ht="12">
      <c r="A999" s="1251">
        <v>2019</v>
      </c>
      <c r="B999" s="1251">
        <v>25</v>
      </c>
      <c r="C999" s="1251">
        <v>760</v>
      </c>
      <c r="D999" s="1251" t="s">
        <v>1769</v>
      </c>
      <c r="E999" s="1251">
        <v>271101</v>
      </c>
      <c r="F999" s="1251" t="s">
        <v>1621</v>
      </c>
      <c r="G999" s="1252">
        <v>0</v>
      </c>
      <c r="H999" s="1252">
        <v>0</v>
      </c>
      <c r="I999" s="1252">
        <v>0</v>
      </c>
      <c r="J999" s="1252">
        <v>0</v>
      </c>
      <c r="K999" s="1252">
        <v>0</v>
      </c>
      <c r="L999" s="1252">
        <v>0</v>
      </c>
      <c r="M999" s="1252">
        <v>0</v>
      </c>
      <c r="N999" s="1252">
        <v>0</v>
      </c>
      <c r="O999" s="1252">
        <v>-283881.72999999998</v>
      </c>
      <c r="P999" s="1252">
        <v>-283881.72999999998</v>
      </c>
      <c r="Q999" s="1252">
        <v>-283881.72999999998</v>
      </c>
      <c r="R999" s="1252">
        <v>-283881.72999999998</v>
      </c>
      <c r="S999" s="1252">
        <v>-283881.72999999998</v>
      </c>
      <c r="T999" s="1252">
        <v>-283881.72999999998</v>
      </c>
      <c r="U999" s="1251" t="s">
        <v>1065</v>
      </c>
      <c r="V999" s="1251" t="s">
        <v>564</v>
      </c>
      <c r="W999" s="1251" t="s">
        <v>382</v>
      </c>
      <c r="X999" s="1251" t="s">
        <v>1581</v>
      </c>
      <c r="Y999" s="1251">
        <v>271</v>
      </c>
    </row>
    <row r="1000" spans="1:25" ht="12">
      <c r="A1000" s="1251">
        <v>2019</v>
      </c>
      <c r="B1000" s="1251">
        <v>25</v>
      </c>
      <c r="C1000" s="1251">
        <v>760</v>
      </c>
      <c r="D1000" s="1251" t="s">
        <v>1769</v>
      </c>
      <c r="E1000" s="1251">
        <v>271150</v>
      </c>
      <c r="F1000" s="1251" t="s">
        <v>382</v>
      </c>
      <c r="G1000" s="1252">
        <v>-199672.17999999999</v>
      </c>
      <c r="H1000" s="1252">
        <v>-199672.17999999999</v>
      </c>
      <c r="I1000" s="1252">
        <v>-199672.17999999999</v>
      </c>
      <c r="J1000" s="1252">
        <v>-199672.17999999999</v>
      </c>
      <c r="K1000" s="1252">
        <v>0</v>
      </c>
      <c r="L1000" s="1252">
        <v>0</v>
      </c>
      <c r="M1000" s="1252">
        <v>0</v>
      </c>
      <c r="N1000" s="1252">
        <v>0</v>
      </c>
      <c r="O1000" s="1252">
        <v>0</v>
      </c>
      <c r="P1000" s="1252">
        <v>0</v>
      </c>
      <c r="Q1000" s="1252">
        <v>0</v>
      </c>
      <c r="R1000" s="1252">
        <v>0</v>
      </c>
      <c r="S1000" s="1252">
        <v>0</v>
      </c>
      <c r="T1000" s="1252">
        <v>0</v>
      </c>
      <c r="U1000" s="1251" t="s">
        <v>1065</v>
      </c>
      <c r="V1000" s="1251" t="s">
        <v>564</v>
      </c>
      <c r="W1000" s="1251" t="s">
        <v>382</v>
      </c>
      <c r="X1000" s="1251" t="s">
        <v>1581</v>
      </c>
      <c r="Y1000" s="1251">
        <v>271</v>
      </c>
    </row>
    <row r="1001" spans="1:25" ht="12">
      <c r="A1001" s="1251">
        <v>2019</v>
      </c>
      <c r="B1001" s="1251">
        <v>25</v>
      </c>
      <c r="C1001" s="1251">
        <v>760</v>
      </c>
      <c r="D1001" s="1251" t="s">
        <v>1769</v>
      </c>
      <c r="E1001" s="1251">
        <v>272000</v>
      </c>
      <c r="F1001" s="1251" t="s">
        <v>1625</v>
      </c>
      <c r="G1001" s="1252">
        <v>0</v>
      </c>
      <c r="H1001" s="1252">
        <v>0</v>
      </c>
      <c r="I1001" s="1252">
        <v>0</v>
      </c>
      <c r="J1001" s="1252">
        <v>0</v>
      </c>
      <c r="K1001" s="1252">
        <v>0</v>
      </c>
      <c r="L1001" s="1252">
        <v>0</v>
      </c>
      <c r="M1001" s="1252">
        <v>0</v>
      </c>
      <c r="N1001" s="1252">
        <v>0</v>
      </c>
      <c r="O1001" s="1252">
        <v>0</v>
      </c>
      <c r="P1001" s="1252">
        <v>0</v>
      </c>
      <c r="Q1001" s="1252">
        <v>283.88</v>
      </c>
      <c r="R1001" s="1252">
        <v>567.75999999999999</v>
      </c>
      <c r="S1001" s="1252">
        <v>851.63999999999999</v>
      </c>
      <c r="T1001" s="1252">
        <v>851.63999999999999</v>
      </c>
      <c r="U1001" s="1251" t="s">
        <v>1065</v>
      </c>
      <c r="V1001" s="1251" t="s">
        <v>564</v>
      </c>
      <c r="W1001" s="1251" t="s">
        <v>382</v>
      </c>
      <c r="X1001" s="1251" t="s">
        <v>1581</v>
      </c>
      <c r="Y1001" s="1251">
        <v>272</v>
      </c>
    </row>
    <row r="1002" spans="1:25" ht="12">
      <c r="A1002" s="1251">
        <v>2019</v>
      </c>
      <c r="B1002" s="1251">
        <v>25</v>
      </c>
      <c r="C1002" s="1251">
        <v>760</v>
      </c>
      <c r="D1002" s="1251" t="s">
        <v>1769</v>
      </c>
      <c r="E1002" s="1251">
        <v>300000</v>
      </c>
      <c r="F1002" s="1251" t="s">
        <v>1628</v>
      </c>
      <c r="G1002" s="1252">
        <v>509678.51000000001</v>
      </c>
      <c r="H1002" s="1252">
        <v>509678.51000000001</v>
      </c>
      <c r="I1002" s="1252">
        <v>492811.98999999999</v>
      </c>
      <c r="J1002" s="1252">
        <v>492811.98999999999</v>
      </c>
      <c r="K1002" s="1252">
        <v>492811.98999999999</v>
      </c>
      <c r="L1002" s="1252">
        <v>492811.98999999999</v>
      </c>
      <c r="M1002" s="1252">
        <v>492811.98999999999</v>
      </c>
      <c r="N1002" s="1252">
        <v>492811.98999999999</v>
      </c>
      <c r="O1002" s="1252">
        <v>492811.98999999999</v>
      </c>
      <c r="P1002" s="1252">
        <v>492811.98999999999</v>
      </c>
      <c r="Q1002" s="1252">
        <v>492811.98999999999</v>
      </c>
      <c r="R1002" s="1252">
        <v>492811.98999999999</v>
      </c>
      <c r="S1002" s="1252">
        <v>487853.65999999997</v>
      </c>
      <c r="T1002" s="1252">
        <v>487853.65999999997</v>
      </c>
      <c r="U1002" s="1251" t="s">
        <v>1065</v>
      </c>
      <c r="V1002" s="1251" t="s">
        <v>564</v>
      </c>
      <c r="W1002" s="1251" t="s">
        <v>290</v>
      </c>
      <c r="X1002" s="1251" t="s">
        <v>1515</v>
      </c>
      <c r="Y1002" s="1251">
        <v>300</v>
      </c>
    </row>
    <row r="1003" spans="1:25" ht="12">
      <c r="A1003" s="1251">
        <v>2019</v>
      </c>
      <c r="B1003" s="1251">
        <v>25</v>
      </c>
      <c r="C1003" s="1251">
        <v>770</v>
      </c>
      <c r="D1003" s="1251" t="s">
        <v>1771</v>
      </c>
      <c r="E1003" s="1251">
        <v>105010</v>
      </c>
      <c r="F1003" s="1251" t="s">
        <v>296</v>
      </c>
      <c r="G1003" s="1252">
        <v>-163842.01000000001</v>
      </c>
      <c r="H1003" s="1252">
        <v>-163842.01000000001</v>
      </c>
      <c r="I1003" s="1252">
        <v>-163842.01000000001</v>
      </c>
      <c r="J1003" s="1252">
        <v>-163842.01000000001</v>
      </c>
      <c r="K1003" s="1252">
        <v>-163842.01000000001</v>
      </c>
      <c r="L1003" s="1252">
        <v>-163842.01000000001</v>
      </c>
      <c r="M1003" s="1252">
        <v>-163842.01000000001</v>
      </c>
      <c r="N1003" s="1252">
        <v>-163842.01000000001</v>
      </c>
      <c r="O1003" s="1252">
        <v>-163842.01000000001</v>
      </c>
      <c r="P1003" s="1252">
        <v>-163842.01000000001</v>
      </c>
      <c r="Q1003" s="1252">
        <v>-163842.01000000001</v>
      </c>
      <c r="R1003" s="1252">
        <v>-163842.01000000001</v>
      </c>
      <c r="S1003" s="1252">
        <v>-163842.01000000001</v>
      </c>
      <c r="T1003" s="1252">
        <v>-163842.01000000001</v>
      </c>
      <c r="U1003" s="1251" t="s">
        <v>1065</v>
      </c>
      <c r="V1003" s="1251" t="s">
        <v>564</v>
      </c>
      <c r="W1003" s="1251" t="s">
        <v>296</v>
      </c>
      <c r="X1003" s="1251" t="s">
        <v>1515</v>
      </c>
      <c r="Y1003" s="1251">
        <v>105</v>
      </c>
    </row>
    <row r="1004" spans="1:25" ht="12">
      <c r="A1004" s="1251">
        <v>2019</v>
      </c>
      <c r="B1004" s="1251">
        <v>25</v>
      </c>
      <c r="C1004" s="1251">
        <v>770</v>
      </c>
      <c r="D1004" s="1251" t="s">
        <v>1771</v>
      </c>
      <c r="E1004" s="1251">
        <v>105015</v>
      </c>
      <c r="F1004" s="1251" t="s">
        <v>1516</v>
      </c>
      <c r="G1004" s="1252">
        <v>85000</v>
      </c>
      <c r="H1004" s="1252">
        <v>85000</v>
      </c>
      <c r="I1004" s="1252">
        <v>85000</v>
      </c>
      <c r="J1004" s="1252">
        <v>85000</v>
      </c>
      <c r="K1004" s="1252">
        <v>85000</v>
      </c>
      <c r="L1004" s="1252">
        <v>85000</v>
      </c>
      <c r="M1004" s="1252">
        <v>85000</v>
      </c>
      <c r="N1004" s="1252">
        <v>85000</v>
      </c>
      <c r="O1004" s="1252">
        <v>85000</v>
      </c>
      <c r="P1004" s="1252">
        <v>85000</v>
      </c>
      <c r="Q1004" s="1252">
        <v>85000</v>
      </c>
      <c r="R1004" s="1252">
        <v>85000</v>
      </c>
      <c r="S1004" s="1252">
        <v>85000</v>
      </c>
      <c r="T1004" s="1252">
        <v>85000</v>
      </c>
      <c r="U1004" s="1251" t="s">
        <v>1065</v>
      </c>
      <c r="V1004" s="1251" t="s">
        <v>564</v>
      </c>
      <c r="W1004" s="1251" t="s">
        <v>296</v>
      </c>
      <c r="X1004" s="1251" t="s">
        <v>1515</v>
      </c>
      <c r="Y1004" s="1251">
        <v>105</v>
      </c>
    </row>
    <row r="1005" spans="1:25" ht="12">
      <c r="A1005" s="1251">
        <v>2019</v>
      </c>
      <c r="B1005" s="1251">
        <v>25</v>
      </c>
      <c r="C1005" s="1251">
        <v>770</v>
      </c>
      <c r="D1005" s="1251" t="s">
        <v>1771</v>
      </c>
      <c r="E1005" s="1251">
        <v>105016</v>
      </c>
      <c r="F1005" s="1251" t="s">
        <v>1517</v>
      </c>
      <c r="G1005" s="1252">
        <v>5330231.8600000003</v>
      </c>
      <c r="H1005" s="1252">
        <v>5330231.8600000003</v>
      </c>
      <c r="I1005" s="1252">
        <v>5330231.8600000003</v>
      </c>
      <c r="J1005" s="1252">
        <v>5512599.6600000001</v>
      </c>
      <c r="K1005" s="1252">
        <v>5512599.6600000001</v>
      </c>
      <c r="L1005" s="1252">
        <v>5512599.6600000001</v>
      </c>
      <c r="M1005" s="1252">
        <v>5512599.6600000001</v>
      </c>
      <c r="N1005" s="1252">
        <v>5512599.6600000001</v>
      </c>
      <c r="O1005" s="1252">
        <v>5512599.6600000001</v>
      </c>
      <c r="P1005" s="1252">
        <v>5512599.6600000001</v>
      </c>
      <c r="Q1005" s="1252">
        <v>5512599.6600000001</v>
      </c>
      <c r="R1005" s="1252">
        <v>5512599.6600000001</v>
      </c>
      <c r="S1005" s="1252">
        <v>5512599.6600000001</v>
      </c>
      <c r="T1005" s="1252">
        <v>5512599.6600000001</v>
      </c>
      <c r="U1005" s="1251" t="s">
        <v>1065</v>
      </c>
      <c r="V1005" s="1251" t="s">
        <v>564</v>
      </c>
      <c r="W1005" s="1251" t="s">
        <v>296</v>
      </c>
      <c r="X1005" s="1251" t="s">
        <v>1515</v>
      </c>
      <c r="Y1005" s="1251">
        <v>105</v>
      </c>
    </row>
    <row r="1006" spans="1:25" ht="12">
      <c r="A1006" s="1251">
        <v>2019</v>
      </c>
      <c r="B1006" s="1251">
        <v>25</v>
      </c>
      <c r="C1006" s="1251">
        <v>770</v>
      </c>
      <c r="D1006" s="1251" t="s">
        <v>1771</v>
      </c>
      <c r="E1006" s="1251">
        <v>105020</v>
      </c>
      <c r="F1006" s="1251" t="s">
        <v>1518</v>
      </c>
      <c r="G1006" s="1252">
        <v>18450.939999999999</v>
      </c>
      <c r="H1006" s="1252">
        <v>18450.939999999999</v>
      </c>
      <c r="I1006" s="1252">
        <v>18450.939999999999</v>
      </c>
      <c r="J1006" s="1252">
        <v>18450.939999999999</v>
      </c>
      <c r="K1006" s="1252">
        <v>18450.939999999999</v>
      </c>
      <c r="L1006" s="1252">
        <v>18450.939999999999</v>
      </c>
      <c r="M1006" s="1252">
        <v>18450.939999999999</v>
      </c>
      <c r="N1006" s="1252">
        <v>18456.709999999999</v>
      </c>
      <c r="O1006" s="1252">
        <v>18456.709999999999</v>
      </c>
      <c r="P1006" s="1252">
        <v>18692.939999999999</v>
      </c>
      <c r="Q1006" s="1252">
        <v>18768.18</v>
      </c>
      <c r="R1006" s="1252">
        <v>18952.389999999999</v>
      </c>
      <c r="S1006" s="1252">
        <v>18982.450000000001</v>
      </c>
      <c r="T1006" s="1252">
        <v>18982.450000000001</v>
      </c>
      <c r="U1006" s="1251" t="s">
        <v>1065</v>
      </c>
      <c r="V1006" s="1251" t="s">
        <v>564</v>
      </c>
      <c r="W1006" s="1251" t="s">
        <v>296</v>
      </c>
      <c r="X1006" s="1251" t="s">
        <v>1515</v>
      </c>
      <c r="Y1006" s="1251">
        <v>105</v>
      </c>
    </row>
    <row r="1007" spans="1:25" ht="12">
      <c r="A1007" s="1251">
        <v>2019</v>
      </c>
      <c r="B1007" s="1251">
        <v>25</v>
      </c>
      <c r="C1007" s="1251">
        <v>770</v>
      </c>
      <c r="D1007" s="1251" t="s">
        <v>1771</v>
      </c>
      <c r="E1007" s="1251">
        <v>105029</v>
      </c>
      <c r="F1007" s="1251" t="s">
        <v>1519</v>
      </c>
      <c r="G1007" s="1252">
        <v>3964.9499999999998</v>
      </c>
      <c r="H1007" s="1252">
        <v>3964.9499999999998</v>
      </c>
      <c r="I1007" s="1252">
        <v>3964.9499999999998</v>
      </c>
      <c r="J1007" s="1252">
        <v>3964.9499999999998</v>
      </c>
      <c r="K1007" s="1252">
        <v>3964.9499999999998</v>
      </c>
      <c r="L1007" s="1252">
        <v>3964.9499999999998</v>
      </c>
      <c r="M1007" s="1252">
        <v>3964.9499999999998</v>
      </c>
      <c r="N1007" s="1252">
        <v>3964.9499999999998</v>
      </c>
      <c r="O1007" s="1252">
        <v>3964.9499999999998</v>
      </c>
      <c r="P1007" s="1252">
        <v>3964.9499999999998</v>
      </c>
      <c r="Q1007" s="1252">
        <v>3964.9499999999998</v>
      </c>
      <c r="R1007" s="1252">
        <v>3964.9499999999998</v>
      </c>
      <c r="S1007" s="1252">
        <v>3964.9499999999998</v>
      </c>
      <c r="T1007" s="1252">
        <v>3964.9499999999998</v>
      </c>
      <c r="U1007" s="1251" t="s">
        <v>1065</v>
      </c>
      <c r="V1007" s="1251" t="s">
        <v>564</v>
      </c>
      <c r="W1007" s="1251" t="s">
        <v>296</v>
      </c>
      <c r="X1007" s="1251" t="s">
        <v>1515</v>
      </c>
      <c r="Y1007" s="1251">
        <v>105</v>
      </c>
    </row>
    <row r="1008" spans="1:25" ht="12">
      <c r="A1008" s="1251">
        <v>2019</v>
      </c>
      <c r="B1008" s="1251">
        <v>25</v>
      </c>
      <c r="C1008" s="1251">
        <v>770</v>
      </c>
      <c r="D1008" s="1251" t="s">
        <v>1771</v>
      </c>
      <c r="E1008" s="1251">
        <v>105030</v>
      </c>
      <c r="F1008" s="1251" t="s">
        <v>1520</v>
      </c>
      <c r="G1008" s="1252">
        <v>1794384.1000000001</v>
      </c>
      <c r="H1008" s="1252">
        <v>1794384.1000000001</v>
      </c>
      <c r="I1008" s="1252">
        <v>1794384.1000000001</v>
      </c>
      <c r="J1008" s="1252">
        <v>1796294.5</v>
      </c>
      <c r="K1008" s="1252">
        <v>1796294.5</v>
      </c>
      <c r="L1008" s="1252">
        <v>1796294.5</v>
      </c>
      <c r="M1008" s="1252">
        <v>1800979.6799999999</v>
      </c>
      <c r="N1008" s="1252">
        <v>1800979.6799999999</v>
      </c>
      <c r="O1008" s="1252">
        <v>1800979.6799999999</v>
      </c>
      <c r="P1008" s="1252">
        <v>1813684.6799999999</v>
      </c>
      <c r="Q1008" s="1252">
        <v>1813684.6799999999</v>
      </c>
      <c r="R1008" s="1252">
        <v>1813684.6799999999</v>
      </c>
      <c r="S1008" s="1252">
        <v>1891952.1799999999</v>
      </c>
      <c r="T1008" s="1252">
        <v>1891952.1799999999</v>
      </c>
      <c r="U1008" s="1251" t="s">
        <v>1065</v>
      </c>
      <c r="V1008" s="1251" t="s">
        <v>564</v>
      </c>
      <c r="W1008" s="1251" t="s">
        <v>296</v>
      </c>
      <c r="X1008" s="1251" t="s">
        <v>1515</v>
      </c>
      <c r="Y1008" s="1251">
        <v>105</v>
      </c>
    </row>
    <row r="1009" spans="1:25" ht="12">
      <c r="A1009" s="1251">
        <v>2019</v>
      </c>
      <c r="B1009" s="1251">
        <v>25</v>
      </c>
      <c r="C1009" s="1251">
        <v>770</v>
      </c>
      <c r="D1009" s="1251" t="s">
        <v>1771</v>
      </c>
      <c r="E1009" s="1251">
        <v>105060</v>
      </c>
      <c r="F1009" s="1251" t="s">
        <v>1523</v>
      </c>
      <c r="G1009" s="1252">
        <v>33.380000000000003</v>
      </c>
      <c r="H1009" s="1252">
        <v>33.380000000000003</v>
      </c>
      <c r="I1009" s="1252">
        <v>33.380000000000003</v>
      </c>
      <c r="J1009" s="1252">
        <v>33.380000000000003</v>
      </c>
      <c r="K1009" s="1252">
        <v>33.380000000000003</v>
      </c>
      <c r="L1009" s="1252">
        <v>33.380000000000003</v>
      </c>
      <c r="M1009" s="1252">
        <v>33.380000000000003</v>
      </c>
      <c r="N1009" s="1252">
        <v>41.619999999999997</v>
      </c>
      <c r="O1009" s="1252">
        <v>41.619999999999997</v>
      </c>
      <c r="P1009" s="1252">
        <v>64.109999999999999</v>
      </c>
      <c r="Q1009" s="1252">
        <v>84.290000000000006</v>
      </c>
      <c r="R1009" s="1252">
        <v>101.23</v>
      </c>
      <c r="S1009" s="1252">
        <v>137.06</v>
      </c>
      <c r="T1009" s="1252">
        <v>137.06</v>
      </c>
      <c r="U1009" s="1251" t="s">
        <v>1065</v>
      </c>
      <c r="V1009" s="1251" t="s">
        <v>564</v>
      </c>
      <c r="W1009" s="1251" t="s">
        <v>296</v>
      </c>
      <c r="X1009" s="1251" t="s">
        <v>1515</v>
      </c>
      <c r="Y1009" s="1251">
        <v>105</v>
      </c>
    </row>
    <row r="1010" spans="1:25" ht="12">
      <c r="A1010" s="1251">
        <v>2019</v>
      </c>
      <c r="B1010" s="1251">
        <v>25</v>
      </c>
      <c r="C1010" s="1251">
        <v>770</v>
      </c>
      <c r="D1010" s="1251" t="s">
        <v>1771</v>
      </c>
      <c r="E1010" s="1251">
        <v>105070</v>
      </c>
      <c r="F1010" s="1251" t="s">
        <v>1524</v>
      </c>
      <c r="G1010" s="1252">
        <v>33676.150000000001</v>
      </c>
      <c r="H1010" s="1252">
        <v>33676.150000000001</v>
      </c>
      <c r="I1010" s="1252">
        <v>33676.150000000001</v>
      </c>
      <c r="J1010" s="1252">
        <v>33676.150000000001</v>
      </c>
      <c r="K1010" s="1252">
        <v>33676.150000000001</v>
      </c>
      <c r="L1010" s="1252">
        <v>33676.150000000001</v>
      </c>
      <c r="M1010" s="1252">
        <v>33676.150000000001</v>
      </c>
      <c r="N1010" s="1252">
        <v>33681.5</v>
      </c>
      <c r="O1010" s="1252">
        <v>33681.5</v>
      </c>
      <c r="P1010" s="1252">
        <v>33900.699999999997</v>
      </c>
      <c r="Q1010" s="1252">
        <v>33970.519999999997</v>
      </c>
      <c r="R1010" s="1252">
        <v>34141.449999999997</v>
      </c>
      <c r="S1010" s="1252">
        <v>34169.339999999997</v>
      </c>
      <c r="T1010" s="1252">
        <v>34169.339999999997</v>
      </c>
      <c r="U1010" s="1251" t="s">
        <v>1065</v>
      </c>
      <c r="V1010" s="1251" t="s">
        <v>564</v>
      </c>
      <c r="W1010" s="1251" t="s">
        <v>296</v>
      </c>
      <c r="X1010" s="1251" t="s">
        <v>1515</v>
      </c>
      <c r="Y1010" s="1251">
        <v>105</v>
      </c>
    </row>
    <row r="1011" spans="1:25" ht="12">
      <c r="A1011" s="1251">
        <v>2019</v>
      </c>
      <c r="B1011" s="1251">
        <v>25</v>
      </c>
      <c r="C1011" s="1251">
        <v>770</v>
      </c>
      <c r="D1011" s="1251" t="s">
        <v>1771</v>
      </c>
      <c r="E1011" s="1251">
        <v>105080</v>
      </c>
      <c r="F1011" s="1251" t="s">
        <v>1525</v>
      </c>
      <c r="G1011" s="1252">
        <v>68.510000000000005</v>
      </c>
      <c r="H1011" s="1252">
        <v>68.510000000000005</v>
      </c>
      <c r="I1011" s="1252">
        <v>68.510000000000005</v>
      </c>
      <c r="J1011" s="1252">
        <v>68.510000000000005</v>
      </c>
      <c r="K1011" s="1252">
        <v>68.510000000000005</v>
      </c>
      <c r="L1011" s="1252">
        <v>68.510000000000005</v>
      </c>
      <c r="M1011" s="1252">
        <v>68.510000000000005</v>
      </c>
      <c r="N1011" s="1252">
        <v>68.510000000000005</v>
      </c>
      <c r="O1011" s="1252">
        <v>68.510000000000005</v>
      </c>
      <c r="P1011" s="1252">
        <v>68.510000000000005</v>
      </c>
      <c r="Q1011" s="1252">
        <v>68.510000000000005</v>
      </c>
      <c r="R1011" s="1252">
        <v>68.510000000000005</v>
      </c>
      <c r="S1011" s="1252">
        <v>68.510000000000005</v>
      </c>
      <c r="T1011" s="1252">
        <v>68.510000000000005</v>
      </c>
      <c r="U1011" s="1251" t="s">
        <v>1065</v>
      </c>
      <c r="V1011" s="1251" t="s">
        <v>564</v>
      </c>
      <c r="W1011" s="1251" t="s">
        <v>296</v>
      </c>
      <c r="X1011" s="1251" t="s">
        <v>1515</v>
      </c>
      <c r="Y1011" s="1251">
        <v>105</v>
      </c>
    </row>
    <row r="1012" spans="1:25" ht="12">
      <c r="A1012" s="1251">
        <v>2019</v>
      </c>
      <c r="B1012" s="1251">
        <v>25</v>
      </c>
      <c r="C1012" s="1251">
        <v>770</v>
      </c>
      <c r="D1012" s="1251" t="s">
        <v>1771</v>
      </c>
      <c r="E1012" s="1251">
        <v>105081</v>
      </c>
      <c r="F1012" s="1251" t="s">
        <v>1526</v>
      </c>
      <c r="G1012" s="1252">
        <v>231.66999999999999</v>
      </c>
      <c r="H1012" s="1252">
        <v>231.66999999999999</v>
      </c>
      <c r="I1012" s="1252">
        <v>231.66999999999999</v>
      </c>
      <c r="J1012" s="1252">
        <v>231.66999999999999</v>
      </c>
      <c r="K1012" s="1252">
        <v>231.66999999999999</v>
      </c>
      <c r="L1012" s="1252">
        <v>231.66999999999999</v>
      </c>
      <c r="M1012" s="1252">
        <v>231.66999999999999</v>
      </c>
      <c r="N1012" s="1252">
        <v>231.66999999999999</v>
      </c>
      <c r="O1012" s="1252">
        <v>231.66999999999999</v>
      </c>
      <c r="P1012" s="1252">
        <v>231.66999999999999</v>
      </c>
      <c r="Q1012" s="1252">
        <v>231.66999999999999</v>
      </c>
      <c r="R1012" s="1252">
        <v>231.66999999999999</v>
      </c>
      <c r="S1012" s="1252">
        <v>231.66999999999999</v>
      </c>
      <c r="T1012" s="1252">
        <v>231.66999999999999</v>
      </c>
      <c r="U1012" s="1251" t="s">
        <v>1065</v>
      </c>
      <c r="V1012" s="1251" t="s">
        <v>564</v>
      </c>
      <c r="W1012" s="1251" t="s">
        <v>296</v>
      </c>
      <c r="X1012" s="1251" t="s">
        <v>1515</v>
      </c>
      <c r="Y1012" s="1251">
        <v>105</v>
      </c>
    </row>
    <row r="1013" spans="1:25" ht="12">
      <c r="A1013" s="1251">
        <v>2019</v>
      </c>
      <c r="B1013" s="1251">
        <v>25</v>
      </c>
      <c r="C1013" s="1251">
        <v>770</v>
      </c>
      <c r="D1013" s="1251" t="s">
        <v>1771</v>
      </c>
      <c r="E1013" s="1251">
        <v>105085</v>
      </c>
      <c r="F1013" s="1251" t="s">
        <v>1527</v>
      </c>
      <c r="G1013" s="1252">
        <v>450.08999999999997</v>
      </c>
      <c r="H1013" s="1252">
        <v>450.08999999999997</v>
      </c>
      <c r="I1013" s="1252">
        <v>450.08999999999997</v>
      </c>
      <c r="J1013" s="1252">
        <v>450.08999999999997</v>
      </c>
      <c r="K1013" s="1252">
        <v>450.08999999999997</v>
      </c>
      <c r="L1013" s="1252">
        <v>450.08999999999997</v>
      </c>
      <c r="M1013" s="1252">
        <v>450.08999999999997</v>
      </c>
      <c r="N1013" s="1252">
        <v>450.08999999999997</v>
      </c>
      <c r="O1013" s="1252">
        <v>450.08999999999997</v>
      </c>
      <c r="P1013" s="1252">
        <v>450.08999999999997</v>
      </c>
      <c r="Q1013" s="1252">
        <v>450.08999999999997</v>
      </c>
      <c r="R1013" s="1252">
        <v>450.08999999999997</v>
      </c>
      <c r="S1013" s="1252">
        <v>450.08999999999997</v>
      </c>
      <c r="T1013" s="1252">
        <v>450.08999999999997</v>
      </c>
      <c r="U1013" s="1251" t="s">
        <v>1065</v>
      </c>
      <c r="V1013" s="1251" t="s">
        <v>564</v>
      </c>
      <c r="W1013" s="1251" t="s">
        <v>296</v>
      </c>
      <c r="X1013" s="1251" t="s">
        <v>1515</v>
      </c>
      <c r="Y1013" s="1251">
        <v>105</v>
      </c>
    </row>
    <row r="1014" spans="1:25" ht="12">
      <c r="A1014" s="1251">
        <v>2019</v>
      </c>
      <c r="B1014" s="1251">
        <v>25</v>
      </c>
      <c r="C1014" s="1251">
        <v>770</v>
      </c>
      <c r="D1014" s="1251" t="s">
        <v>1771</v>
      </c>
      <c r="E1014" s="1251">
        <v>105090</v>
      </c>
      <c r="F1014" s="1251" t="s">
        <v>1528</v>
      </c>
      <c r="G1014" s="1252">
        <v>-7097571.0300000003</v>
      </c>
      <c r="H1014" s="1252">
        <v>-7097571.0300000003</v>
      </c>
      <c r="I1014" s="1252">
        <v>-7097571.0300000003</v>
      </c>
      <c r="J1014" s="1252">
        <v>-7279938.8300000001</v>
      </c>
      <c r="K1014" s="1252">
        <v>-7279938.8300000001</v>
      </c>
      <c r="L1014" s="1252">
        <v>-7279938.8300000001</v>
      </c>
      <c r="M1014" s="1252">
        <v>-7279938.8300000001</v>
      </c>
      <c r="N1014" s="1252">
        <v>-7279938.8300000001</v>
      </c>
      <c r="O1014" s="1252">
        <v>-7279938.8300000001</v>
      </c>
      <c r="P1014" s="1252">
        <v>-7279938.8300000001</v>
      </c>
      <c r="Q1014" s="1252">
        <v>-7279938.8300000001</v>
      </c>
      <c r="R1014" s="1252">
        <v>-7279938.8300000001</v>
      </c>
      <c r="S1014" s="1252">
        <v>-7279938.8300000001</v>
      </c>
      <c r="T1014" s="1252">
        <v>-7279938.8300000001</v>
      </c>
      <c r="U1014" s="1251" t="s">
        <v>1065</v>
      </c>
      <c r="V1014" s="1251" t="s">
        <v>564</v>
      </c>
      <c r="W1014" s="1251" t="s">
        <v>296</v>
      </c>
      <c r="X1014" s="1251" t="s">
        <v>1515</v>
      </c>
      <c r="Y1014" s="1251">
        <v>105</v>
      </c>
    </row>
    <row r="1015" spans="1:25" ht="12">
      <c r="A1015" s="1251">
        <v>2019</v>
      </c>
      <c r="B1015" s="1251">
        <v>25</v>
      </c>
      <c r="C1015" s="1251">
        <v>770</v>
      </c>
      <c r="D1015" s="1251" t="s">
        <v>1771</v>
      </c>
      <c r="E1015" s="1251">
        <v>106000</v>
      </c>
      <c r="F1015" s="1251" t="s">
        <v>1529</v>
      </c>
      <c r="G1015" s="1252">
        <v>0</v>
      </c>
      <c r="H1015" s="1252">
        <v>0</v>
      </c>
      <c r="I1015" s="1252">
        <v>0</v>
      </c>
      <c r="J1015" s="1252">
        <v>182367.79999999999</v>
      </c>
      <c r="K1015" s="1252">
        <v>87411</v>
      </c>
      <c r="L1015" s="1252">
        <v>87411</v>
      </c>
      <c r="M1015" s="1252">
        <v>87411</v>
      </c>
      <c r="N1015" s="1252">
        <v>87411</v>
      </c>
      <c r="O1015" s="1252">
        <v>87411</v>
      </c>
      <c r="P1015" s="1252">
        <v>87411</v>
      </c>
      <c r="Q1015" s="1252">
        <v>87411</v>
      </c>
      <c r="R1015" s="1252">
        <v>87411</v>
      </c>
      <c r="S1015" s="1252">
        <v>0</v>
      </c>
      <c r="T1015" s="1252">
        <v>0</v>
      </c>
      <c r="U1015" s="1251" t="s">
        <v>1065</v>
      </c>
      <c r="V1015" s="1251" t="s">
        <v>564</v>
      </c>
      <c r="W1015" s="1251" t="s">
        <v>290</v>
      </c>
      <c r="X1015" s="1251" t="s">
        <v>1515</v>
      </c>
      <c r="Y1015" s="1251">
        <v>106</v>
      </c>
    </row>
    <row r="1016" spans="1:25" ht="12">
      <c r="A1016" s="1251">
        <v>2019</v>
      </c>
      <c r="B1016" s="1251">
        <v>25</v>
      </c>
      <c r="C1016" s="1251">
        <v>770</v>
      </c>
      <c r="D1016" s="1251" t="s">
        <v>1771</v>
      </c>
      <c r="E1016" s="1251">
        <v>108000</v>
      </c>
      <c r="F1016" s="1251" t="s">
        <v>1530</v>
      </c>
      <c r="G1016" s="1252">
        <v>-1102541.1299999999</v>
      </c>
      <c r="H1016" s="1252">
        <v>-1113892.6799999999</v>
      </c>
      <c r="I1016" s="1252">
        <v>-1125244.23</v>
      </c>
      <c r="J1016" s="1252">
        <v>-1136595.78</v>
      </c>
      <c r="K1016" s="1252">
        <v>-1679452.8500000001</v>
      </c>
      <c r="L1016" s="1252">
        <v>-640119.47999999998</v>
      </c>
      <c r="M1016" s="1252">
        <v>-631089.56999999995</v>
      </c>
      <c r="N1016" s="1252">
        <v>-635632.26000000001</v>
      </c>
      <c r="O1016" s="1252">
        <v>-1209877.73</v>
      </c>
      <c r="P1016" s="1252">
        <v>-1221720.8400000001</v>
      </c>
      <c r="Q1016" s="1252">
        <v>-1233563.95</v>
      </c>
      <c r="R1016" s="1252">
        <v>-1245407.0600000001</v>
      </c>
      <c r="S1016" s="1252">
        <v>-1257250.1699999999</v>
      </c>
      <c r="T1016" s="1252">
        <v>-1257250.1699999999</v>
      </c>
      <c r="U1016" s="1251" t="s">
        <v>1065</v>
      </c>
      <c r="V1016" s="1251" t="s">
        <v>564</v>
      </c>
      <c r="W1016" s="1251" t="s">
        <v>292</v>
      </c>
      <c r="X1016" s="1251" t="s">
        <v>1515</v>
      </c>
      <c r="Y1016" s="1251">
        <v>108</v>
      </c>
    </row>
    <row r="1017" spans="1:25" ht="12">
      <c r="A1017" s="1251">
        <v>2019</v>
      </c>
      <c r="B1017" s="1251">
        <v>25</v>
      </c>
      <c r="C1017" s="1251">
        <v>770</v>
      </c>
      <c r="D1017" s="1251" t="s">
        <v>1771</v>
      </c>
      <c r="E1017" s="1251">
        <v>108100</v>
      </c>
      <c r="F1017" s="1251" t="s">
        <v>1531</v>
      </c>
      <c r="G1017" s="1252">
        <v>0</v>
      </c>
      <c r="H1017" s="1252">
        <v>0</v>
      </c>
      <c r="I1017" s="1252">
        <v>0</v>
      </c>
      <c r="J1017" s="1252">
        <v>0</v>
      </c>
      <c r="K1017" s="1252">
        <v>0</v>
      </c>
      <c r="L1017" s="1252">
        <v>0</v>
      </c>
      <c r="M1017" s="1252">
        <v>0</v>
      </c>
      <c r="N1017" s="1252">
        <v>0</v>
      </c>
      <c r="O1017" s="1252">
        <v>0</v>
      </c>
      <c r="P1017" s="1252">
        <v>0</v>
      </c>
      <c r="Q1017" s="1252">
        <v>0</v>
      </c>
      <c r="R1017" s="1252">
        <v>0</v>
      </c>
      <c r="S1017" s="1252">
        <v>0</v>
      </c>
      <c r="T1017" s="1252">
        <v>0</v>
      </c>
      <c r="U1017" s="1251" t="s">
        <v>1065</v>
      </c>
      <c r="V1017" s="1251" t="s">
        <v>564</v>
      </c>
      <c r="W1017" s="1251" t="s">
        <v>292</v>
      </c>
      <c r="X1017" s="1251" t="s">
        <v>1515</v>
      </c>
      <c r="Y1017" s="1251">
        <v>108</v>
      </c>
    </row>
    <row r="1018" spans="1:25" ht="12">
      <c r="A1018" s="1251">
        <v>2019</v>
      </c>
      <c r="B1018" s="1251">
        <v>25</v>
      </c>
      <c r="C1018" s="1251">
        <v>770</v>
      </c>
      <c r="D1018" s="1251" t="s">
        <v>1771</v>
      </c>
      <c r="E1018" s="1251">
        <v>110310</v>
      </c>
      <c r="F1018" s="1251" t="s">
        <v>1533</v>
      </c>
      <c r="G1018" s="1252">
        <v>498980.28999999998</v>
      </c>
      <c r="H1018" s="1252">
        <v>505834.90000000002</v>
      </c>
      <c r="I1018" s="1252">
        <v>512689.51000000001</v>
      </c>
      <c r="J1018" s="1252">
        <v>519544.12</v>
      </c>
      <c r="K1018" s="1252">
        <v>1050867.28</v>
      </c>
      <c r="L1018" s="1252">
        <v>0</v>
      </c>
      <c r="M1018" s="1252">
        <v>0</v>
      </c>
      <c r="N1018" s="1252">
        <v>0</v>
      </c>
      <c r="O1018" s="1252">
        <v>0</v>
      </c>
      <c r="P1018" s="1252">
        <v>0</v>
      </c>
      <c r="Q1018" s="1252">
        <v>0</v>
      </c>
      <c r="R1018" s="1252">
        <v>0</v>
      </c>
      <c r="S1018" s="1252">
        <v>0</v>
      </c>
      <c r="T1018" s="1252">
        <v>0</v>
      </c>
      <c r="U1018" s="1251" t="s">
        <v>1065</v>
      </c>
      <c r="V1018" s="1251" t="s">
        <v>564</v>
      </c>
      <c r="W1018" s="1251" t="s">
        <v>292</v>
      </c>
      <c r="X1018" s="1251" t="s">
        <v>1515</v>
      </c>
      <c r="Y1018" s="1251">
        <v>110</v>
      </c>
    </row>
    <row r="1019" spans="1:25" ht="12">
      <c r="A1019" s="1251">
        <v>2019</v>
      </c>
      <c r="B1019" s="1251">
        <v>25</v>
      </c>
      <c r="C1019" s="1251">
        <v>770</v>
      </c>
      <c r="D1019" s="1251" t="s">
        <v>1771</v>
      </c>
      <c r="E1019" s="1251">
        <v>141000</v>
      </c>
      <c r="F1019" s="1251" t="s">
        <v>1541</v>
      </c>
      <c r="G1019" s="1252">
        <v>177383.32000000001</v>
      </c>
      <c r="H1019" s="1252">
        <v>162628.32999999999</v>
      </c>
      <c r="I1019" s="1252">
        <v>169777.51000000001</v>
      </c>
      <c r="J1019" s="1252">
        <v>171935.22</v>
      </c>
      <c r="K1019" s="1252">
        <v>164050.82000000001</v>
      </c>
      <c r="L1019" s="1252">
        <v>170760.98999999999</v>
      </c>
      <c r="M1019" s="1252">
        <v>181732.89999999999</v>
      </c>
      <c r="N1019" s="1252">
        <v>157752.34</v>
      </c>
      <c r="O1019" s="1252">
        <v>150740.85999999999</v>
      </c>
      <c r="P1019" s="1252">
        <v>149687.95999999999</v>
      </c>
      <c r="Q1019" s="1252">
        <v>127713.23</v>
      </c>
      <c r="R1019" s="1252">
        <v>162709.48000000001</v>
      </c>
      <c r="S1019" s="1252">
        <v>166674.76000000001</v>
      </c>
      <c r="T1019" s="1252">
        <v>166674.76000000001</v>
      </c>
      <c r="U1019" s="1251" t="s">
        <v>1065</v>
      </c>
      <c r="V1019" s="1251" t="s">
        <v>1537</v>
      </c>
      <c r="W1019" s="1251" t="s">
        <v>308</v>
      </c>
      <c r="X1019" s="1251" t="s">
        <v>1515</v>
      </c>
      <c r="Y1019" s="1251">
        <v>141</v>
      </c>
    </row>
    <row r="1020" spans="1:25" ht="12">
      <c r="A1020" s="1251">
        <v>2019</v>
      </c>
      <c r="B1020" s="1251">
        <v>25</v>
      </c>
      <c r="C1020" s="1251">
        <v>770</v>
      </c>
      <c r="D1020" s="1251" t="s">
        <v>1771</v>
      </c>
      <c r="E1020" s="1251">
        <v>141100</v>
      </c>
      <c r="F1020" s="1251" t="s">
        <v>1543</v>
      </c>
      <c r="G1020" s="1252">
        <v>0</v>
      </c>
      <c r="H1020" s="1252">
        <v>0</v>
      </c>
      <c r="I1020" s="1252">
        <v>0</v>
      </c>
      <c r="J1020" s="1252">
        <v>0</v>
      </c>
      <c r="K1020" s="1252">
        <v>0</v>
      </c>
      <c r="L1020" s="1252">
        <v>0</v>
      </c>
      <c r="M1020" s="1252">
        <v>0</v>
      </c>
      <c r="N1020" s="1252">
        <v>0</v>
      </c>
      <c r="O1020" s="1252">
        <v>0</v>
      </c>
      <c r="P1020" s="1252">
        <v>0</v>
      </c>
      <c r="Q1020" s="1252">
        <v>0</v>
      </c>
      <c r="R1020" s="1252">
        <v>0</v>
      </c>
      <c r="S1020" s="1252">
        <v>0</v>
      </c>
      <c r="T1020" s="1252">
        <v>0</v>
      </c>
      <c r="U1020" s="1251" t="s">
        <v>1065</v>
      </c>
      <c r="V1020" s="1251" t="s">
        <v>1537</v>
      </c>
      <c r="W1020" s="1251" t="s">
        <v>308</v>
      </c>
      <c r="X1020" s="1251" t="s">
        <v>1515</v>
      </c>
      <c r="Y1020" s="1251">
        <v>141</v>
      </c>
    </row>
    <row r="1021" spans="1:25" ht="12">
      <c r="A1021" s="1251">
        <v>2019</v>
      </c>
      <c r="B1021" s="1251">
        <v>25</v>
      </c>
      <c r="C1021" s="1251">
        <v>770</v>
      </c>
      <c r="D1021" s="1251" t="s">
        <v>1771</v>
      </c>
      <c r="E1021" s="1251">
        <v>142000</v>
      </c>
      <c r="F1021" s="1251" t="s">
        <v>1544</v>
      </c>
      <c r="G1021" s="1252">
        <v>0</v>
      </c>
      <c r="H1021" s="1252">
        <v>0</v>
      </c>
      <c r="I1021" s="1252">
        <v>0</v>
      </c>
      <c r="J1021" s="1252">
        <v>0</v>
      </c>
      <c r="K1021" s="1252">
        <v>0</v>
      </c>
      <c r="L1021" s="1252">
        <v>0</v>
      </c>
      <c r="M1021" s="1252">
        <v>0</v>
      </c>
      <c r="N1021" s="1252">
        <v>0</v>
      </c>
      <c r="O1021" s="1252">
        <v>0</v>
      </c>
      <c r="P1021" s="1252">
        <v>0</v>
      </c>
      <c r="Q1021" s="1252">
        <v>0</v>
      </c>
      <c r="R1021" s="1252">
        <v>0</v>
      </c>
      <c r="S1021" s="1252">
        <v>0</v>
      </c>
      <c r="T1021" s="1252">
        <v>0</v>
      </c>
      <c r="U1021" s="1251" t="s">
        <v>1065</v>
      </c>
      <c r="V1021" s="1251" t="s">
        <v>1537</v>
      </c>
      <c r="W1021" s="1251" t="s">
        <v>308</v>
      </c>
      <c r="X1021" s="1251" t="s">
        <v>1515</v>
      </c>
      <c r="Y1021" s="1251">
        <v>142</v>
      </c>
    </row>
    <row r="1022" spans="1:25" ht="12">
      <c r="A1022" s="1251">
        <v>2019</v>
      </c>
      <c r="B1022" s="1251">
        <v>25</v>
      </c>
      <c r="C1022" s="1251">
        <v>770</v>
      </c>
      <c r="D1022" s="1251" t="s">
        <v>1771</v>
      </c>
      <c r="E1022" s="1251">
        <v>143000</v>
      </c>
      <c r="F1022" s="1251" t="s">
        <v>1546</v>
      </c>
      <c r="G1022" s="1252">
        <v>-2110.9400000000001</v>
      </c>
      <c r="H1022" s="1252">
        <v>-2110.9400000000001</v>
      </c>
      <c r="I1022" s="1252">
        <v>-2110.9400000000001</v>
      </c>
      <c r="J1022" s="1252">
        <v>-2110.9400000000001</v>
      </c>
      <c r="K1022" s="1252">
        <v>-2110.9400000000001</v>
      </c>
      <c r="L1022" s="1252">
        <v>-2110.9400000000001</v>
      </c>
      <c r="M1022" s="1252">
        <v>-2110.9400000000001</v>
      </c>
      <c r="N1022" s="1252">
        <v>-2110.9400000000001</v>
      </c>
      <c r="O1022" s="1252">
        <v>-2110.9400000000001</v>
      </c>
      <c r="P1022" s="1252">
        <v>-2110.9400000000001</v>
      </c>
      <c r="Q1022" s="1252">
        <v>-2110.9400000000001</v>
      </c>
      <c r="R1022" s="1252">
        <v>-2110.9400000000001</v>
      </c>
      <c r="S1022" s="1252">
        <v>-2110.9400000000001</v>
      </c>
      <c r="T1022" s="1252">
        <v>-2110.9400000000001</v>
      </c>
      <c r="U1022" s="1251" t="s">
        <v>1065</v>
      </c>
      <c r="V1022" s="1251" t="s">
        <v>1537</v>
      </c>
      <c r="W1022" s="1251" t="s">
        <v>308</v>
      </c>
      <c r="X1022" s="1251" t="s">
        <v>1515</v>
      </c>
      <c r="Y1022" s="1251">
        <v>143</v>
      </c>
    </row>
    <row r="1023" spans="1:25" ht="12">
      <c r="A1023" s="1251">
        <v>2019</v>
      </c>
      <c r="B1023" s="1251">
        <v>25</v>
      </c>
      <c r="C1023" s="1251">
        <v>770</v>
      </c>
      <c r="D1023" s="1251" t="s">
        <v>1771</v>
      </c>
      <c r="E1023" s="1251">
        <v>162010</v>
      </c>
      <c r="F1023" s="1251" t="s">
        <v>1672</v>
      </c>
      <c r="G1023" s="1252">
        <v>0</v>
      </c>
      <c r="H1023" s="1252">
        <v>0</v>
      </c>
      <c r="I1023" s="1252">
        <v>0</v>
      </c>
      <c r="J1023" s="1252">
        <v>0</v>
      </c>
      <c r="K1023" s="1252">
        <v>0</v>
      </c>
      <c r="L1023" s="1252">
        <v>0</v>
      </c>
      <c r="M1023" s="1252">
        <v>0</v>
      </c>
      <c r="N1023" s="1252">
        <v>0</v>
      </c>
      <c r="O1023" s="1252">
        <v>0</v>
      </c>
      <c r="P1023" s="1252">
        <v>0</v>
      </c>
      <c r="Q1023" s="1252">
        <v>0</v>
      </c>
      <c r="R1023" s="1252">
        <v>0</v>
      </c>
      <c r="S1023" s="1252">
        <v>0</v>
      </c>
      <c r="T1023" s="1252">
        <v>0</v>
      </c>
      <c r="U1023" s="1251" t="s">
        <v>1065</v>
      </c>
      <c r="V1023" s="1251" t="s">
        <v>564</v>
      </c>
      <c r="W1023" s="1251" t="s">
        <v>314</v>
      </c>
      <c r="X1023" s="1251" t="s">
        <v>1515</v>
      </c>
      <c r="Y1023" s="1251">
        <v>162</v>
      </c>
    </row>
    <row r="1024" spans="1:25" ht="12">
      <c r="A1024" s="1251">
        <v>2019</v>
      </c>
      <c r="B1024" s="1251">
        <v>25</v>
      </c>
      <c r="C1024" s="1251">
        <v>770</v>
      </c>
      <c r="D1024" s="1251" t="s">
        <v>1771</v>
      </c>
      <c r="E1024" s="1251">
        <v>162020</v>
      </c>
      <c r="F1024" s="1251" t="s">
        <v>1673</v>
      </c>
      <c r="G1024" s="1252">
        <v>0</v>
      </c>
      <c r="H1024" s="1252">
        <v>0</v>
      </c>
      <c r="I1024" s="1252">
        <v>0</v>
      </c>
      <c r="J1024" s="1252">
        <v>0</v>
      </c>
      <c r="K1024" s="1252">
        <v>0</v>
      </c>
      <c r="L1024" s="1252">
        <v>0</v>
      </c>
      <c r="M1024" s="1252">
        <v>0</v>
      </c>
      <c r="N1024" s="1252">
        <v>0</v>
      </c>
      <c r="O1024" s="1252">
        <v>0</v>
      </c>
      <c r="P1024" s="1252">
        <v>0</v>
      </c>
      <c r="Q1024" s="1252">
        <v>0</v>
      </c>
      <c r="R1024" s="1252">
        <v>0</v>
      </c>
      <c r="S1024" s="1252">
        <v>0</v>
      </c>
      <c r="T1024" s="1252">
        <v>0</v>
      </c>
      <c r="U1024" s="1251" t="s">
        <v>1065</v>
      </c>
      <c r="V1024" s="1251" t="s">
        <v>564</v>
      </c>
      <c r="W1024" s="1251" t="s">
        <v>314</v>
      </c>
      <c r="X1024" s="1251" t="s">
        <v>1515</v>
      </c>
      <c r="Y1024" s="1251">
        <v>162</v>
      </c>
    </row>
    <row r="1025" spans="1:25" ht="12">
      <c r="A1025" s="1251">
        <v>2019</v>
      </c>
      <c r="B1025" s="1251">
        <v>25</v>
      </c>
      <c r="C1025" s="1251">
        <v>770</v>
      </c>
      <c r="D1025" s="1251" t="s">
        <v>1771</v>
      </c>
      <c r="E1025" s="1251">
        <v>162030</v>
      </c>
      <c r="F1025" s="1251" t="s">
        <v>1550</v>
      </c>
      <c r="G1025" s="1252">
        <v>0</v>
      </c>
      <c r="H1025" s="1252">
        <v>0</v>
      </c>
      <c r="I1025" s="1252">
        <v>0</v>
      </c>
      <c r="J1025" s="1252">
        <v>0</v>
      </c>
      <c r="K1025" s="1252">
        <v>0</v>
      </c>
      <c r="L1025" s="1252">
        <v>0</v>
      </c>
      <c r="M1025" s="1252">
        <v>0</v>
      </c>
      <c r="N1025" s="1252">
        <v>0</v>
      </c>
      <c r="O1025" s="1252">
        <v>0</v>
      </c>
      <c r="P1025" s="1252">
        <v>0</v>
      </c>
      <c r="Q1025" s="1252">
        <v>0</v>
      </c>
      <c r="R1025" s="1252">
        <v>0</v>
      </c>
      <c r="S1025" s="1252">
        <v>0</v>
      </c>
      <c r="T1025" s="1252">
        <v>0</v>
      </c>
      <c r="U1025" s="1251" t="s">
        <v>1065</v>
      </c>
      <c r="V1025" s="1251" t="s">
        <v>564</v>
      </c>
      <c r="W1025" s="1251" t="s">
        <v>314</v>
      </c>
      <c r="X1025" s="1251" t="s">
        <v>1515</v>
      </c>
      <c r="Y1025" s="1251">
        <v>162</v>
      </c>
    </row>
    <row r="1026" spans="1:25" ht="12">
      <c r="A1026" s="1251">
        <v>2019</v>
      </c>
      <c r="B1026" s="1251">
        <v>25</v>
      </c>
      <c r="C1026" s="1251">
        <v>770</v>
      </c>
      <c r="D1026" s="1251" t="s">
        <v>1771</v>
      </c>
      <c r="E1026" s="1251">
        <v>173000</v>
      </c>
      <c r="F1026" s="1251" t="s">
        <v>1557</v>
      </c>
      <c r="G1026" s="1252">
        <v>70590.830000000002</v>
      </c>
      <c r="H1026" s="1252">
        <v>77713.009999999995</v>
      </c>
      <c r="I1026" s="1252">
        <v>53540.18</v>
      </c>
      <c r="J1026" s="1252">
        <v>59464.760000000002</v>
      </c>
      <c r="K1026" s="1252">
        <v>70361.860000000001</v>
      </c>
      <c r="L1026" s="1252">
        <v>80829.509999999995</v>
      </c>
      <c r="M1026" s="1252">
        <v>75062.630000000005</v>
      </c>
      <c r="N1026" s="1252">
        <v>71359.389999999999</v>
      </c>
      <c r="O1026" s="1252">
        <v>91550.029999999999</v>
      </c>
      <c r="P1026" s="1252">
        <v>81703.259999999995</v>
      </c>
      <c r="Q1026" s="1252">
        <v>81542.080000000002</v>
      </c>
      <c r="R1026" s="1252">
        <v>69085.490000000005</v>
      </c>
      <c r="S1026" s="1252">
        <v>70871.539999999994</v>
      </c>
      <c r="T1026" s="1252">
        <v>70871.539999999994</v>
      </c>
      <c r="U1026" s="1251" t="s">
        <v>1065</v>
      </c>
      <c r="V1026" s="1251" t="s">
        <v>1537</v>
      </c>
      <c r="W1026" s="1251" t="s">
        <v>310</v>
      </c>
      <c r="X1026" s="1251" t="s">
        <v>1515</v>
      </c>
      <c r="Y1026" s="1251">
        <v>173</v>
      </c>
    </row>
    <row r="1027" spans="1:25" ht="12">
      <c r="A1027" s="1251">
        <v>2019</v>
      </c>
      <c r="B1027" s="1251">
        <v>25</v>
      </c>
      <c r="C1027" s="1251">
        <v>770</v>
      </c>
      <c r="D1027" s="1251" t="s">
        <v>1771</v>
      </c>
      <c r="E1027" s="1251">
        <v>183010</v>
      </c>
      <c r="F1027" s="1251" t="s">
        <v>1559</v>
      </c>
      <c r="G1027" s="1252">
        <v>0</v>
      </c>
      <c r="H1027" s="1252">
        <v>0</v>
      </c>
      <c r="I1027" s="1252">
        <v>0</v>
      </c>
      <c r="J1027" s="1252">
        <v>0</v>
      </c>
      <c r="K1027" s="1252">
        <v>0</v>
      </c>
      <c r="L1027" s="1252">
        <v>0</v>
      </c>
      <c r="M1027" s="1252">
        <v>0</v>
      </c>
      <c r="N1027" s="1252">
        <v>0</v>
      </c>
      <c r="O1027" s="1252">
        <v>0</v>
      </c>
      <c r="P1027" s="1252">
        <v>0</v>
      </c>
      <c r="Q1027" s="1252">
        <v>0</v>
      </c>
      <c r="R1027" s="1252">
        <v>0</v>
      </c>
      <c r="S1027" s="1252">
        <v>0</v>
      </c>
      <c r="T1027" s="1252">
        <v>0</v>
      </c>
      <c r="U1027" s="1251" t="s">
        <v>1065</v>
      </c>
      <c r="V1027" s="1251" t="s">
        <v>1537</v>
      </c>
      <c r="W1027" s="1251" t="s">
        <v>324</v>
      </c>
      <c r="X1027" s="1251" t="s">
        <v>1515</v>
      </c>
      <c r="Y1027" s="1251">
        <v>183</v>
      </c>
    </row>
    <row r="1028" spans="1:25" ht="12">
      <c r="A1028" s="1251">
        <v>2019</v>
      </c>
      <c r="B1028" s="1251">
        <v>25</v>
      </c>
      <c r="C1028" s="1251">
        <v>770</v>
      </c>
      <c r="D1028" s="1251" t="s">
        <v>1771</v>
      </c>
      <c r="E1028" s="1251">
        <v>183020</v>
      </c>
      <c r="F1028" s="1251" t="s">
        <v>1560</v>
      </c>
      <c r="G1028" s="1252">
        <v>0</v>
      </c>
      <c r="H1028" s="1252">
        <v>0</v>
      </c>
      <c r="I1028" s="1252">
        <v>0</v>
      </c>
      <c r="J1028" s="1252">
        <v>0</v>
      </c>
      <c r="K1028" s="1252">
        <v>0</v>
      </c>
      <c r="L1028" s="1252">
        <v>0</v>
      </c>
      <c r="M1028" s="1252">
        <v>0</v>
      </c>
      <c r="N1028" s="1252">
        <v>0</v>
      </c>
      <c r="O1028" s="1252">
        <v>0</v>
      </c>
      <c r="P1028" s="1252">
        <v>0</v>
      </c>
      <c r="Q1028" s="1252">
        <v>0</v>
      </c>
      <c r="R1028" s="1252">
        <v>0</v>
      </c>
      <c r="S1028" s="1252">
        <v>0</v>
      </c>
      <c r="T1028" s="1252">
        <v>0</v>
      </c>
      <c r="U1028" s="1251" t="s">
        <v>1065</v>
      </c>
      <c r="V1028" s="1251" t="s">
        <v>1537</v>
      </c>
      <c r="W1028" s="1251" t="s">
        <v>324</v>
      </c>
      <c r="X1028" s="1251" t="s">
        <v>1515</v>
      </c>
      <c r="Y1028" s="1251">
        <v>183</v>
      </c>
    </row>
    <row r="1029" spans="1:25" ht="12">
      <c r="A1029" s="1251">
        <v>2019</v>
      </c>
      <c r="B1029" s="1251">
        <v>25</v>
      </c>
      <c r="C1029" s="1251">
        <v>770</v>
      </c>
      <c r="D1029" s="1251" t="s">
        <v>1771</v>
      </c>
      <c r="E1029" s="1251">
        <v>186355</v>
      </c>
      <c r="F1029" s="1251" t="s">
        <v>1575</v>
      </c>
      <c r="G1029" s="1252">
        <v>0</v>
      </c>
      <c r="H1029" s="1252">
        <v>0</v>
      </c>
      <c r="I1029" s="1252">
        <v>0</v>
      </c>
      <c r="J1029" s="1252">
        <v>0</v>
      </c>
      <c r="K1029" s="1252">
        <v>0</v>
      </c>
      <c r="L1029" s="1252">
        <v>0</v>
      </c>
      <c r="M1029" s="1252">
        <v>0</v>
      </c>
      <c r="N1029" s="1252">
        <v>0</v>
      </c>
      <c r="O1029" s="1252">
        <v>0</v>
      </c>
      <c r="P1029" s="1252">
        <v>0</v>
      </c>
      <c r="Q1029" s="1252">
        <v>0</v>
      </c>
      <c r="R1029" s="1252">
        <v>0</v>
      </c>
      <c r="S1029" s="1252">
        <v>0</v>
      </c>
      <c r="T1029" s="1252">
        <v>0</v>
      </c>
      <c r="U1029" s="1251" t="s">
        <v>1065</v>
      </c>
      <c r="V1029" s="1251" t="s">
        <v>1537</v>
      </c>
      <c r="W1029" s="1251" t="s">
        <v>322</v>
      </c>
      <c r="X1029" s="1251" t="s">
        <v>1515</v>
      </c>
      <c r="Y1029" s="1251">
        <v>186</v>
      </c>
    </row>
    <row r="1030" spans="1:25" ht="12">
      <c r="A1030" s="1251">
        <v>2019</v>
      </c>
      <c r="B1030" s="1251">
        <v>25</v>
      </c>
      <c r="C1030" s="1251">
        <v>770</v>
      </c>
      <c r="D1030" s="1251" t="s">
        <v>1771</v>
      </c>
      <c r="E1030" s="1251">
        <v>186366</v>
      </c>
      <c r="F1030" s="1251" t="s">
        <v>1576</v>
      </c>
      <c r="G1030" s="1252">
        <v>242.37</v>
      </c>
      <c r="H1030" s="1252">
        <v>242.37</v>
      </c>
      <c r="I1030" s="1252">
        <v>242.37</v>
      </c>
      <c r="J1030" s="1252">
        <v>242.37</v>
      </c>
      <c r="K1030" s="1252">
        <v>242.37</v>
      </c>
      <c r="L1030" s="1252">
        <v>242.37</v>
      </c>
      <c r="M1030" s="1252">
        <v>242.37</v>
      </c>
      <c r="N1030" s="1252">
        <v>242.37</v>
      </c>
      <c r="O1030" s="1252">
        <v>242.37</v>
      </c>
      <c r="P1030" s="1252">
        <v>242.37</v>
      </c>
      <c r="Q1030" s="1252">
        <v>242.37</v>
      </c>
      <c r="R1030" s="1252">
        <v>242.37</v>
      </c>
      <c r="S1030" s="1252">
        <v>242.37</v>
      </c>
      <c r="T1030" s="1252">
        <v>242.37</v>
      </c>
      <c r="U1030" s="1251" t="s">
        <v>1065</v>
      </c>
      <c r="V1030" s="1251" t="s">
        <v>1537</v>
      </c>
      <c r="W1030" s="1251" t="s">
        <v>322</v>
      </c>
      <c r="X1030" s="1251" t="s">
        <v>1515</v>
      </c>
      <c r="Y1030" s="1251">
        <v>186</v>
      </c>
    </row>
    <row r="1031" spans="1:25" ht="12">
      <c r="A1031" s="1251">
        <v>2019</v>
      </c>
      <c r="B1031" s="1251">
        <v>25</v>
      </c>
      <c r="C1031" s="1251">
        <v>770</v>
      </c>
      <c r="D1031" s="1251" t="s">
        <v>1771</v>
      </c>
      <c r="E1031" s="1251">
        <v>186367</v>
      </c>
      <c r="F1031" s="1251" t="s">
        <v>1577</v>
      </c>
      <c r="G1031" s="1252">
        <v>-43.899999999999999</v>
      </c>
      <c r="H1031" s="1252">
        <v>-44.509999999999998</v>
      </c>
      <c r="I1031" s="1252">
        <v>-45.119999999999997</v>
      </c>
      <c r="J1031" s="1252">
        <v>-45.729999999999997</v>
      </c>
      <c r="K1031" s="1252">
        <v>-46.310000000000002</v>
      </c>
      <c r="L1031" s="1252">
        <v>-46.909999999999997</v>
      </c>
      <c r="M1031" s="1252">
        <v>-47.509999999999998</v>
      </c>
      <c r="N1031" s="1252">
        <v>-48.109999999999999</v>
      </c>
      <c r="O1031" s="1252">
        <v>-48.710000000000001</v>
      </c>
      <c r="P1031" s="1252">
        <v>-49.310000000000002</v>
      </c>
      <c r="Q1031" s="1252">
        <v>-49.920000000000002</v>
      </c>
      <c r="R1031" s="1252">
        <v>-50.530000000000001</v>
      </c>
      <c r="S1031" s="1252">
        <v>-51.140000000000001</v>
      </c>
      <c r="T1031" s="1252">
        <v>-51.140000000000001</v>
      </c>
      <c r="U1031" s="1251" t="s">
        <v>1065</v>
      </c>
      <c r="V1031" s="1251" t="s">
        <v>1537</v>
      </c>
      <c r="W1031" s="1251" t="s">
        <v>322</v>
      </c>
      <c r="X1031" s="1251" t="s">
        <v>1515</v>
      </c>
      <c r="Y1031" s="1251">
        <v>186</v>
      </c>
    </row>
    <row r="1032" spans="1:25" ht="12">
      <c r="A1032" s="1251">
        <v>2019</v>
      </c>
      <c r="B1032" s="1251">
        <v>25</v>
      </c>
      <c r="C1032" s="1251">
        <v>770</v>
      </c>
      <c r="D1032" s="1251" t="s">
        <v>1771</v>
      </c>
      <c r="E1032" s="1251">
        <v>231006</v>
      </c>
      <c r="F1032" s="1251" t="s">
        <v>1583</v>
      </c>
      <c r="G1032" s="1252">
        <v>0</v>
      </c>
      <c r="H1032" s="1252">
        <v>0</v>
      </c>
      <c r="I1032" s="1252">
        <v>0</v>
      </c>
      <c r="J1032" s="1252">
        <v>0</v>
      </c>
      <c r="K1032" s="1252">
        <v>0</v>
      </c>
      <c r="L1032" s="1252">
        <v>0</v>
      </c>
      <c r="M1032" s="1252">
        <v>0</v>
      </c>
      <c r="N1032" s="1252">
        <v>0</v>
      </c>
      <c r="O1032" s="1252">
        <v>0</v>
      </c>
      <c r="P1032" s="1252">
        <v>0</v>
      </c>
      <c r="Q1032" s="1252">
        <v>0</v>
      </c>
      <c r="R1032" s="1252">
        <v>0</v>
      </c>
      <c r="S1032" s="1252">
        <v>0</v>
      </c>
      <c r="T1032" s="1252">
        <v>0</v>
      </c>
      <c r="U1032" s="1251" t="s">
        <v>1065</v>
      </c>
      <c r="V1032" s="1251" t="s">
        <v>1537</v>
      </c>
      <c r="W1032" s="1251" t="s">
        <v>366</v>
      </c>
      <c r="X1032" s="1251" t="s">
        <v>1581</v>
      </c>
      <c r="Y1032" s="1251">
        <v>231</v>
      </c>
    </row>
    <row r="1033" spans="1:25" ht="12">
      <c r="A1033" s="1251">
        <v>2019</v>
      </c>
      <c r="B1033" s="1251">
        <v>25</v>
      </c>
      <c r="C1033" s="1251">
        <v>770</v>
      </c>
      <c r="D1033" s="1251" t="s">
        <v>1771</v>
      </c>
      <c r="E1033" s="1251">
        <v>235020</v>
      </c>
      <c r="F1033" s="1251" t="s">
        <v>1586</v>
      </c>
      <c r="G1033" s="1252">
        <v>0</v>
      </c>
      <c r="H1033" s="1252">
        <v>0</v>
      </c>
      <c r="I1033" s="1252">
        <v>0</v>
      </c>
      <c r="J1033" s="1252">
        <v>0</v>
      </c>
      <c r="K1033" s="1252">
        <v>0</v>
      </c>
      <c r="L1033" s="1252">
        <v>0</v>
      </c>
      <c r="M1033" s="1252">
        <v>0</v>
      </c>
      <c r="N1033" s="1252">
        <v>0</v>
      </c>
      <c r="O1033" s="1252">
        <v>0</v>
      </c>
      <c r="P1033" s="1252">
        <v>0</v>
      </c>
      <c r="Q1033" s="1252">
        <v>0</v>
      </c>
      <c r="R1033" s="1252">
        <v>0</v>
      </c>
      <c r="S1033" s="1252">
        <v>0</v>
      </c>
      <c r="T1033" s="1252">
        <v>0</v>
      </c>
      <c r="U1033" s="1251" t="s">
        <v>1065</v>
      </c>
      <c r="V1033" s="1251" t="s">
        <v>564</v>
      </c>
      <c r="W1033" s="1251" t="s">
        <v>370</v>
      </c>
      <c r="X1033" s="1251" t="s">
        <v>1581</v>
      </c>
      <c r="Y1033" s="1251">
        <v>235</v>
      </c>
    </row>
    <row r="1034" spans="1:25" ht="12">
      <c r="A1034" s="1251">
        <v>2019</v>
      </c>
      <c r="B1034" s="1251">
        <v>25</v>
      </c>
      <c r="C1034" s="1251">
        <v>770</v>
      </c>
      <c r="D1034" s="1251" t="s">
        <v>1771</v>
      </c>
      <c r="E1034" s="1251">
        <v>236111</v>
      </c>
      <c r="F1034" s="1251" t="s">
        <v>1588</v>
      </c>
      <c r="G1034" s="1252">
        <v>0</v>
      </c>
      <c r="H1034" s="1252">
        <v>387.19999999999999</v>
      </c>
      <c r="I1034" s="1252">
        <v>193.59999999999999</v>
      </c>
      <c r="J1034" s="1252">
        <v>0</v>
      </c>
      <c r="K1034" s="1252">
        <v>387.19</v>
      </c>
      <c r="L1034" s="1252">
        <v>193.59</v>
      </c>
      <c r="M1034" s="1252">
        <v>0</v>
      </c>
      <c r="N1034" s="1252">
        <v>-193.59</v>
      </c>
      <c r="O1034" s="1252">
        <v>195.93000000000001</v>
      </c>
      <c r="P1034" s="1252">
        <v>0</v>
      </c>
      <c r="Q1034" s="1252">
        <v>391.29000000000002</v>
      </c>
      <c r="R1034" s="1252">
        <v>197.13999999999999</v>
      </c>
      <c r="S1034" s="1252">
        <v>0</v>
      </c>
      <c r="T1034" s="1252">
        <v>0</v>
      </c>
      <c r="U1034" s="1251" t="s">
        <v>1065</v>
      </c>
      <c r="V1034" s="1251" t="s">
        <v>1537</v>
      </c>
      <c r="W1034" s="1251" t="s">
        <v>371</v>
      </c>
      <c r="X1034" s="1251" t="s">
        <v>1581</v>
      </c>
      <c r="Y1034" s="1251">
        <v>236</v>
      </c>
    </row>
    <row r="1035" spans="1:25" ht="12">
      <c r="A1035" s="1251">
        <v>2019</v>
      </c>
      <c r="B1035" s="1251">
        <v>25</v>
      </c>
      <c r="C1035" s="1251">
        <v>770</v>
      </c>
      <c r="D1035" s="1251" t="s">
        <v>1771</v>
      </c>
      <c r="E1035" s="1251">
        <v>236115</v>
      </c>
      <c r="F1035" s="1251" t="s">
        <v>1679</v>
      </c>
      <c r="G1035" s="1252">
        <v>0</v>
      </c>
      <c r="H1035" s="1252">
        <v>0</v>
      </c>
      <c r="I1035" s="1252">
        <v>0</v>
      </c>
      <c r="J1035" s="1252">
        <v>0</v>
      </c>
      <c r="K1035" s="1252">
        <v>0</v>
      </c>
      <c r="L1035" s="1252">
        <v>0</v>
      </c>
      <c r="M1035" s="1252">
        <v>0</v>
      </c>
      <c r="N1035" s="1252">
        <v>0</v>
      </c>
      <c r="O1035" s="1252">
        <v>0</v>
      </c>
      <c r="P1035" s="1252">
        <v>0</v>
      </c>
      <c r="Q1035" s="1252">
        <v>0</v>
      </c>
      <c r="R1035" s="1252">
        <v>0</v>
      </c>
      <c r="S1035" s="1252">
        <v>0</v>
      </c>
      <c r="T1035" s="1252">
        <v>0</v>
      </c>
      <c r="U1035" s="1251" t="s">
        <v>1065</v>
      </c>
      <c r="V1035" s="1251" t="s">
        <v>1537</v>
      </c>
      <c r="W1035" s="1251" t="s">
        <v>371</v>
      </c>
      <c r="X1035" s="1251" t="s">
        <v>1581</v>
      </c>
      <c r="Y1035" s="1251">
        <v>236</v>
      </c>
    </row>
    <row r="1036" spans="1:25" ht="12">
      <c r="A1036" s="1251">
        <v>2019</v>
      </c>
      <c r="B1036" s="1251">
        <v>25</v>
      </c>
      <c r="C1036" s="1251">
        <v>770</v>
      </c>
      <c r="D1036" s="1251" t="s">
        <v>1771</v>
      </c>
      <c r="E1036" s="1251">
        <v>236116</v>
      </c>
      <c r="F1036" s="1251" t="s">
        <v>1680</v>
      </c>
      <c r="G1036" s="1252">
        <v>0</v>
      </c>
      <c r="H1036" s="1252">
        <v>0</v>
      </c>
      <c r="I1036" s="1252">
        <v>0</v>
      </c>
      <c r="J1036" s="1252">
        <v>0</v>
      </c>
      <c r="K1036" s="1252">
        <v>0</v>
      </c>
      <c r="L1036" s="1252">
        <v>0</v>
      </c>
      <c r="M1036" s="1252">
        <v>0</v>
      </c>
      <c r="N1036" s="1252">
        <v>0</v>
      </c>
      <c r="O1036" s="1252">
        <v>0</v>
      </c>
      <c r="P1036" s="1252">
        <v>0</v>
      </c>
      <c r="Q1036" s="1252">
        <v>0</v>
      </c>
      <c r="R1036" s="1252">
        <v>0</v>
      </c>
      <c r="S1036" s="1252">
        <v>0</v>
      </c>
      <c r="T1036" s="1252">
        <v>0</v>
      </c>
      <c r="U1036" s="1251" t="s">
        <v>1065</v>
      </c>
      <c r="V1036" s="1251" t="s">
        <v>1537</v>
      </c>
      <c r="W1036" s="1251" t="s">
        <v>371</v>
      </c>
      <c r="X1036" s="1251" t="s">
        <v>1581</v>
      </c>
      <c r="Y1036" s="1251">
        <v>236</v>
      </c>
    </row>
    <row r="1037" spans="1:25" ht="12">
      <c r="A1037" s="1251">
        <v>2019</v>
      </c>
      <c r="B1037" s="1251">
        <v>25</v>
      </c>
      <c r="C1037" s="1251">
        <v>770</v>
      </c>
      <c r="D1037" s="1251" t="s">
        <v>1771</v>
      </c>
      <c r="E1037" s="1251">
        <v>236117</v>
      </c>
      <c r="F1037" s="1251" t="s">
        <v>1681</v>
      </c>
      <c r="G1037" s="1252">
        <v>0</v>
      </c>
      <c r="H1037" s="1252">
        <v>0</v>
      </c>
      <c r="I1037" s="1252">
        <v>0</v>
      </c>
      <c r="J1037" s="1252">
        <v>0</v>
      </c>
      <c r="K1037" s="1252">
        <v>0</v>
      </c>
      <c r="L1037" s="1252">
        <v>0</v>
      </c>
      <c r="M1037" s="1252">
        <v>0</v>
      </c>
      <c r="N1037" s="1252">
        <v>0</v>
      </c>
      <c r="O1037" s="1252">
        <v>0</v>
      </c>
      <c r="P1037" s="1252">
        <v>0</v>
      </c>
      <c r="Q1037" s="1252">
        <v>0</v>
      </c>
      <c r="R1037" s="1252">
        <v>0</v>
      </c>
      <c r="S1037" s="1252">
        <v>0</v>
      </c>
      <c r="T1037" s="1252">
        <v>0</v>
      </c>
      <c r="U1037" s="1251" t="s">
        <v>1065</v>
      </c>
      <c r="V1037" s="1251" t="s">
        <v>1537</v>
      </c>
      <c r="W1037" s="1251" t="s">
        <v>371</v>
      </c>
      <c r="X1037" s="1251" t="s">
        <v>1581</v>
      </c>
      <c r="Y1037" s="1251">
        <v>236</v>
      </c>
    </row>
    <row r="1038" spans="1:25" ht="12">
      <c r="A1038" s="1251">
        <v>2019</v>
      </c>
      <c r="B1038" s="1251">
        <v>25</v>
      </c>
      <c r="C1038" s="1251">
        <v>770</v>
      </c>
      <c r="D1038" s="1251" t="s">
        <v>1771</v>
      </c>
      <c r="E1038" s="1251">
        <v>241001</v>
      </c>
      <c r="F1038" s="1251" t="s">
        <v>1592</v>
      </c>
      <c r="G1038" s="1252">
        <v>0</v>
      </c>
      <c r="H1038" s="1252">
        <v>0</v>
      </c>
      <c r="I1038" s="1252">
        <v>0</v>
      </c>
      <c r="J1038" s="1252">
        <v>0</v>
      </c>
      <c r="K1038" s="1252">
        <v>0</v>
      </c>
      <c r="L1038" s="1252">
        <v>0</v>
      </c>
      <c r="M1038" s="1252">
        <v>0</v>
      </c>
      <c r="N1038" s="1252">
        <v>0</v>
      </c>
      <c r="O1038" s="1252">
        <v>0</v>
      </c>
      <c r="P1038" s="1252">
        <v>0</v>
      </c>
      <c r="Q1038" s="1252">
        <v>0</v>
      </c>
      <c r="R1038" s="1252">
        <v>0</v>
      </c>
      <c r="S1038" s="1252">
        <v>0</v>
      </c>
      <c r="T1038" s="1252">
        <v>0</v>
      </c>
      <c r="U1038" s="1251" t="s">
        <v>1065</v>
      </c>
      <c r="V1038" s="1251" t="s">
        <v>1537</v>
      </c>
      <c r="W1038" s="1251" t="s">
        <v>371</v>
      </c>
      <c r="X1038" s="1251" t="s">
        <v>1581</v>
      </c>
      <c r="Y1038" s="1251">
        <v>241</v>
      </c>
    </row>
    <row r="1039" spans="1:25" ht="12">
      <c r="A1039" s="1251">
        <v>2019</v>
      </c>
      <c r="B1039" s="1251">
        <v>25</v>
      </c>
      <c r="C1039" s="1251">
        <v>770</v>
      </c>
      <c r="D1039" s="1251" t="s">
        <v>1771</v>
      </c>
      <c r="E1039" s="1251">
        <v>241002</v>
      </c>
      <c r="F1039" s="1251" t="s">
        <v>1699</v>
      </c>
      <c r="G1039" s="1252">
        <v>0</v>
      </c>
      <c r="H1039" s="1252">
        <v>0</v>
      </c>
      <c r="I1039" s="1252">
        <v>0</v>
      </c>
      <c r="J1039" s="1252">
        <v>0</v>
      </c>
      <c r="K1039" s="1252">
        <v>0</v>
      </c>
      <c r="L1039" s="1252">
        <v>0</v>
      </c>
      <c r="M1039" s="1252">
        <v>0</v>
      </c>
      <c r="N1039" s="1252">
        <v>0</v>
      </c>
      <c r="O1039" s="1252">
        <v>0</v>
      </c>
      <c r="P1039" s="1252">
        <v>0</v>
      </c>
      <c r="Q1039" s="1252">
        <v>0</v>
      </c>
      <c r="R1039" s="1252">
        <v>0</v>
      </c>
      <c r="S1039" s="1252">
        <v>0</v>
      </c>
      <c r="T1039" s="1252">
        <v>0</v>
      </c>
      <c r="U1039" s="1251" t="s">
        <v>1065</v>
      </c>
      <c r="V1039" s="1251" t="s">
        <v>1537</v>
      </c>
      <c r="W1039" s="1251" t="s">
        <v>371</v>
      </c>
      <c r="X1039" s="1251" t="s">
        <v>1581</v>
      </c>
      <c r="Y1039" s="1251">
        <v>241</v>
      </c>
    </row>
    <row r="1040" spans="1:25" ht="12">
      <c r="A1040" s="1251">
        <v>2019</v>
      </c>
      <c r="B1040" s="1251">
        <v>25</v>
      </c>
      <c r="C1040" s="1251">
        <v>770</v>
      </c>
      <c r="D1040" s="1251" t="s">
        <v>1771</v>
      </c>
      <c r="E1040" s="1251">
        <v>252010</v>
      </c>
      <c r="F1040" s="1251" t="s">
        <v>1600</v>
      </c>
      <c r="G1040" s="1252">
        <v>0</v>
      </c>
      <c r="H1040" s="1252">
        <v>0</v>
      </c>
      <c r="I1040" s="1252">
        <v>0</v>
      </c>
      <c r="J1040" s="1252">
        <v>0</v>
      </c>
      <c r="K1040" s="1252">
        <v>0</v>
      </c>
      <c r="L1040" s="1252">
        <v>0</v>
      </c>
      <c r="M1040" s="1252">
        <v>0</v>
      </c>
      <c r="N1040" s="1252">
        <v>0</v>
      </c>
      <c r="O1040" s="1252">
        <v>0</v>
      </c>
      <c r="P1040" s="1252">
        <v>0</v>
      </c>
      <c r="Q1040" s="1252">
        <v>0</v>
      </c>
      <c r="R1040" s="1252">
        <v>0</v>
      </c>
      <c r="S1040" s="1252">
        <v>0</v>
      </c>
      <c r="T1040" s="1252">
        <v>0</v>
      </c>
      <c r="U1040" s="1251" t="s">
        <v>1065</v>
      </c>
      <c r="V1040" s="1251" t="s">
        <v>564</v>
      </c>
      <c r="W1040" s="1251" t="s">
        <v>375</v>
      </c>
      <c r="X1040" s="1251" t="s">
        <v>1581</v>
      </c>
      <c r="Y1040" s="1251">
        <v>252</v>
      </c>
    </row>
    <row r="1041" spans="1:25" ht="12">
      <c r="A1041" s="1251">
        <v>2019</v>
      </c>
      <c r="B1041" s="1251">
        <v>25</v>
      </c>
      <c r="C1041" s="1251">
        <v>770</v>
      </c>
      <c r="D1041" s="1251" t="s">
        <v>1771</v>
      </c>
      <c r="E1041" s="1251">
        <v>252025</v>
      </c>
      <c r="F1041" s="1251" t="s">
        <v>1601</v>
      </c>
      <c r="G1041" s="1252">
        <v>0</v>
      </c>
      <c r="H1041" s="1252">
        <v>0</v>
      </c>
      <c r="I1041" s="1252">
        <v>0</v>
      </c>
      <c r="J1041" s="1252">
        <v>0</v>
      </c>
      <c r="K1041" s="1252">
        <v>0</v>
      </c>
      <c r="L1041" s="1252">
        <v>0</v>
      </c>
      <c r="M1041" s="1252">
        <v>0</v>
      </c>
      <c r="N1041" s="1252">
        <v>0</v>
      </c>
      <c r="O1041" s="1252">
        <v>0</v>
      </c>
      <c r="P1041" s="1252">
        <v>0</v>
      </c>
      <c r="Q1041" s="1252">
        <v>0</v>
      </c>
      <c r="R1041" s="1252">
        <v>0</v>
      </c>
      <c r="S1041" s="1252">
        <v>0</v>
      </c>
      <c r="T1041" s="1252">
        <v>0</v>
      </c>
      <c r="U1041" s="1251" t="s">
        <v>1065</v>
      </c>
      <c r="V1041" s="1251" t="s">
        <v>564</v>
      </c>
      <c r="W1041" s="1251" t="s">
        <v>375</v>
      </c>
      <c r="X1041" s="1251" t="s">
        <v>1581</v>
      </c>
      <c r="Y1041" s="1251">
        <v>252</v>
      </c>
    </row>
    <row r="1042" spans="1:25" ht="12">
      <c r="A1042" s="1251">
        <v>2019</v>
      </c>
      <c r="B1042" s="1251">
        <v>25</v>
      </c>
      <c r="C1042" s="1251">
        <v>770</v>
      </c>
      <c r="D1042" s="1251" t="s">
        <v>1771</v>
      </c>
      <c r="E1042" s="1251">
        <v>252030</v>
      </c>
      <c r="F1042" s="1251" t="s">
        <v>1602</v>
      </c>
      <c r="G1042" s="1252">
        <v>0</v>
      </c>
      <c r="H1042" s="1252">
        <v>0</v>
      </c>
      <c r="I1042" s="1252">
        <v>0</v>
      </c>
      <c r="J1042" s="1252">
        <v>0</v>
      </c>
      <c r="K1042" s="1252">
        <v>0</v>
      </c>
      <c r="L1042" s="1252">
        <v>0</v>
      </c>
      <c r="M1042" s="1252">
        <v>0</v>
      </c>
      <c r="N1042" s="1252">
        <v>0</v>
      </c>
      <c r="O1042" s="1252">
        <v>0</v>
      </c>
      <c r="P1042" s="1252">
        <v>0</v>
      </c>
      <c r="Q1042" s="1252">
        <v>0</v>
      </c>
      <c r="R1042" s="1252">
        <v>0</v>
      </c>
      <c r="S1042" s="1252">
        <v>0</v>
      </c>
      <c r="T1042" s="1252">
        <v>0</v>
      </c>
      <c r="U1042" s="1251" t="s">
        <v>1065</v>
      </c>
      <c r="V1042" s="1251" t="s">
        <v>564</v>
      </c>
      <c r="W1042" s="1251" t="s">
        <v>375</v>
      </c>
      <c r="X1042" s="1251" t="s">
        <v>1581</v>
      </c>
      <c r="Y1042" s="1251">
        <v>252</v>
      </c>
    </row>
    <row r="1043" spans="1:25" ht="12">
      <c r="A1043" s="1251">
        <v>2019</v>
      </c>
      <c r="B1043" s="1251">
        <v>25</v>
      </c>
      <c r="C1043" s="1251">
        <v>770</v>
      </c>
      <c r="D1043" s="1251" t="s">
        <v>1771</v>
      </c>
      <c r="E1043" s="1251">
        <v>252050</v>
      </c>
      <c r="F1043" s="1251" t="s">
        <v>1603</v>
      </c>
      <c r="G1043" s="1252">
        <v>0</v>
      </c>
      <c r="H1043" s="1252">
        <v>0</v>
      </c>
      <c r="I1043" s="1252">
        <v>0</v>
      </c>
      <c r="J1043" s="1252">
        <v>0</v>
      </c>
      <c r="K1043" s="1252">
        <v>-7019227.6600000001</v>
      </c>
      <c r="L1043" s="1252">
        <v>-7019227.6600000001</v>
      </c>
      <c r="M1043" s="1252">
        <v>-7019227.6600000001</v>
      </c>
      <c r="N1043" s="1252">
        <v>-7019290.3399999999</v>
      </c>
      <c r="O1043" s="1252">
        <v>-7019290.3399999999</v>
      </c>
      <c r="P1043" s="1252">
        <v>-7019290.3399999999</v>
      </c>
      <c r="Q1043" s="1252">
        <v>-7019227.6600000001</v>
      </c>
      <c r="R1043" s="1252">
        <v>-7019227.6600000001</v>
      </c>
      <c r="S1043" s="1252">
        <v>-7019227.6600000001</v>
      </c>
      <c r="T1043" s="1252">
        <v>-7019227.6600000001</v>
      </c>
      <c r="U1043" s="1251" t="s">
        <v>1065</v>
      </c>
      <c r="V1043" s="1251" t="s">
        <v>564</v>
      </c>
      <c r="W1043" s="1251" t="s">
        <v>375</v>
      </c>
      <c r="X1043" s="1251" t="s">
        <v>1581</v>
      </c>
      <c r="Y1043" s="1251">
        <v>252</v>
      </c>
    </row>
    <row r="1044" spans="1:25" ht="12">
      <c r="A1044" s="1251">
        <v>2019</v>
      </c>
      <c r="B1044" s="1251">
        <v>25</v>
      </c>
      <c r="C1044" s="1251">
        <v>770</v>
      </c>
      <c r="D1044" s="1251" t="s">
        <v>1771</v>
      </c>
      <c r="E1044" s="1251">
        <v>252051</v>
      </c>
      <c r="F1044" s="1251" t="s">
        <v>1604</v>
      </c>
      <c r="G1044" s="1252">
        <v>170200</v>
      </c>
      <c r="H1044" s="1252">
        <v>170200</v>
      </c>
      <c r="I1044" s="1252">
        <v>170200</v>
      </c>
      <c r="J1044" s="1252">
        <v>170200</v>
      </c>
      <c r="K1044" s="1252">
        <v>0</v>
      </c>
      <c r="L1044" s="1252">
        <v>0</v>
      </c>
      <c r="M1044" s="1252">
        <v>0</v>
      </c>
      <c r="N1044" s="1252">
        <v>0</v>
      </c>
      <c r="O1044" s="1252">
        <v>0</v>
      </c>
      <c r="P1044" s="1252">
        <v>0</v>
      </c>
      <c r="Q1044" s="1252">
        <v>0</v>
      </c>
      <c r="R1044" s="1252">
        <v>0</v>
      </c>
      <c r="S1044" s="1252">
        <v>0</v>
      </c>
      <c r="T1044" s="1252">
        <v>0</v>
      </c>
      <c r="U1044" s="1251" t="s">
        <v>1065</v>
      </c>
      <c r="V1044" s="1251" t="s">
        <v>564</v>
      </c>
      <c r="W1044" s="1251" t="s">
        <v>375</v>
      </c>
      <c r="X1044" s="1251" t="s">
        <v>1581</v>
      </c>
      <c r="Y1044" s="1251">
        <v>252</v>
      </c>
    </row>
    <row r="1045" spans="1:25" ht="12">
      <c r="A1045" s="1251">
        <v>2019</v>
      </c>
      <c r="B1045" s="1251">
        <v>25</v>
      </c>
      <c r="C1045" s="1251">
        <v>770</v>
      </c>
      <c r="D1045" s="1251" t="s">
        <v>1771</v>
      </c>
      <c r="E1045" s="1251">
        <v>252052</v>
      </c>
      <c r="F1045" s="1251" t="s">
        <v>1605</v>
      </c>
      <c r="G1045" s="1252">
        <v>-8414044.8599999994</v>
      </c>
      <c r="H1045" s="1252">
        <v>-8414044.8599999994</v>
      </c>
      <c r="I1045" s="1252">
        <v>-8414044.8599999994</v>
      </c>
      <c r="J1045" s="1252">
        <v>-10997849.66</v>
      </c>
      <c r="K1045" s="1252">
        <v>0</v>
      </c>
      <c r="L1045" s="1252">
        <v>0</v>
      </c>
      <c r="M1045" s="1252">
        <v>0</v>
      </c>
      <c r="N1045" s="1252">
        <v>0</v>
      </c>
      <c r="O1045" s="1252">
        <v>0</v>
      </c>
      <c r="P1045" s="1252">
        <v>0</v>
      </c>
      <c r="Q1045" s="1252">
        <v>0</v>
      </c>
      <c r="R1045" s="1252">
        <v>0</v>
      </c>
      <c r="S1045" s="1252">
        <v>0</v>
      </c>
      <c r="T1045" s="1252">
        <v>0</v>
      </c>
      <c r="U1045" s="1251" t="s">
        <v>1065</v>
      </c>
      <c r="V1045" s="1251" t="s">
        <v>564</v>
      </c>
      <c r="W1045" s="1251" t="s">
        <v>375</v>
      </c>
      <c r="X1045" s="1251" t="s">
        <v>1581</v>
      </c>
      <c r="Y1045" s="1251">
        <v>252</v>
      </c>
    </row>
    <row r="1046" spans="1:25" ht="12">
      <c r="A1046" s="1251">
        <v>2019</v>
      </c>
      <c r="B1046" s="1251">
        <v>25</v>
      </c>
      <c r="C1046" s="1251">
        <v>770</v>
      </c>
      <c r="D1046" s="1251" t="s">
        <v>1771</v>
      </c>
      <c r="E1046" s="1251">
        <v>252055</v>
      </c>
      <c r="F1046" s="1251" t="s">
        <v>1607</v>
      </c>
      <c r="G1046" s="1252">
        <v>1389239</v>
      </c>
      <c r="H1046" s="1252">
        <v>1389239</v>
      </c>
      <c r="I1046" s="1252">
        <v>1431985</v>
      </c>
      <c r="J1046" s="1252">
        <v>1456985</v>
      </c>
      <c r="K1046" s="1252">
        <v>0</v>
      </c>
      <c r="L1046" s="1252">
        <v>0</v>
      </c>
      <c r="M1046" s="1252">
        <v>0</v>
      </c>
      <c r="N1046" s="1252">
        <v>0</v>
      </c>
      <c r="O1046" s="1252">
        <v>0</v>
      </c>
      <c r="P1046" s="1252">
        <v>0</v>
      </c>
      <c r="Q1046" s="1252">
        <v>0</v>
      </c>
      <c r="R1046" s="1252">
        <v>0</v>
      </c>
      <c r="S1046" s="1252">
        <v>0</v>
      </c>
      <c r="T1046" s="1252">
        <v>0</v>
      </c>
      <c r="U1046" s="1251" t="s">
        <v>1065</v>
      </c>
      <c r="V1046" s="1251" t="s">
        <v>564</v>
      </c>
      <c r="W1046" s="1251" t="s">
        <v>375</v>
      </c>
      <c r="X1046" s="1251" t="s">
        <v>1581</v>
      </c>
      <c r="Y1046" s="1251">
        <v>252</v>
      </c>
    </row>
    <row r="1047" spans="1:25" ht="12">
      <c r="A1047" s="1251">
        <v>2019</v>
      </c>
      <c r="B1047" s="1251">
        <v>25</v>
      </c>
      <c r="C1047" s="1251">
        <v>770</v>
      </c>
      <c r="D1047" s="1251" t="s">
        <v>1771</v>
      </c>
      <c r="E1047" s="1251">
        <v>252080</v>
      </c>
      <c r="F1047" s="1251" t="s">
        <v>1608</v>
      </c>
      <c r="G1047" s="1252">
        <v>0</v>
      </c>
      <c r="H1047" s="1252">
        <v>0</v>
      </c>
      <c r="I1047" s="1252">
        <v>0</v>
      </c>
      <c r="J1047" s="1252">
        <v>0</v>
      </c>
      <c r="K1047" s="1252">
        <v>28006</v>
      </c>
      <c r="L1047" s="1252">
        <v>28006</v>
      </c>
      <c r="M1047" s="1252">
        <v>28006</v>
      </c>
      <c r="N1047" s="1252">
        <v>48642</v>
      </c>
      <c r="O1047" s="1252">
        <v>48642</v>
      </c>
      <c r="P1047" s="1252">
        <v>48642</v>
      </c>
      <c r="Q1047" s="1252">
        <v>92862</v>
      </c>
      <c r="R1047" s="1252">
        <v>92862</v>
      </c>
      <c r="S1047" s="1252">
        <v>92862</v>
      </c>
      <c r="T1047" s="1252">
        <v>92862</v>
      </c>
      <c r="U1047" s="1251" t="s">
        <v>1065</v>
      </c>
      <c r="V1047" s="1251" t="s">
        <v>564</v>
      </c>
      <c r="W1047" s="1251" t="s">
        <v>375</v>
      </c>
      <c r="X1047" s="1251" t="s">
        <v>1581</v>
      </c>
      <c r="Y1047" s="1251">
        <v>252</v>
      </c>
    </row>
    <row r="1048" spans="1:25" ht="12">
      <c r="A1048" s="1251">
        <v>2019</v>
      </c>
      <c r="B1048" s="1251">
        <v>25</v>
      </c>
      <c r="C1048" s="1251">
        <v>770</v>
      </c>
      <c r="D1048" s="1251" t="s">
        <v>1771</v>
      </c>
      <c r="E1048" s="1251">
        <v>252099</v>
      </c>
      <c r="F1048" s="1251" t="s">
        <v>1610</v>
      </c>
      <c r="G1048" s="1252">
        <v>0</v>
      </c>
      <c r="H1048" s="1252">
        <v>0</v>
      </c>
      <c r="I1048" s="1252">
        <v>0</v>
      </c>
      <c r="J1048" s="1252">
        <v>0</v>
      </c>
      <c r="K1048" s="1252">
        <v>6966221.6600000001</v>
      </c>
      <c r="L1048" s="1252">
        <v>6991221.6600000001</v>
      </c>
      <c r="M1048" s="1252">
        <v>6991221.6600000001</v>
      </c>
      <c r="N1048" s="1252">
        <v>6970648.3399999999</v>
      </c>
      <c r="O1048" s="1252">
        <v>6970648.3399999999</v>
      </c>
      <c r="P1048" s="1252">
        <v>6970648.3399999999</v>
      </c>
      <c r="Q1048" s="1252">
        <v>6926365.6600000001</v>
      </c>
      <c r="R1048" s="1252">
        <v>6926365.6600000001</v>
      </c>
      <c r="S1048" s="1252">
        <v>6926365.6600000001</v>
      </c>
      <c r="T1048" s="1252">
        <v>6926365.6600000001</v>
      </c>
      <c r="U1048" s="1251" t="s">
        <v>1065</v>
      </c>
      <c r="V1048" s="1251" t="s">
        <v>564</v>
      </c>
      <c r="W1048" s="1251" t="s">
        <v>375</v>
      </c>
      <c r="X1048" s="1251" t="s">
        <v>1581</v>
      </c>
      <c r="Y1048" s="1251">
        <v>252</v>
      </c>
    </row>
    <row r="1049" spans="1:25" ht="12">
      <c r="A1049" s="1251">
        <v>2019</v>
      </c>
      <c r="B1049" s="1251">
        <v>25</v>
      </c>
      <c r="C1049" s="1251">
        <v>770</v>
      </c>
      <c r="D1049" s="1251" t="s">
        <v>1771</v>
      </c>
      <c r="E1049" s="1251">
        <v>252100</v>
      </c>
      <c r="F1049" s="1251" t="s">
        <v>1611</v>
      </c>
      <c r="G1049" s="1252">
        <v>0</v>
      </c>
      <c r="H1049" s="1252">
        <v>0</v>
      </c>
      <c r="I1049" s="1252">
        <v>0</v>
      </c>
      <c r="J1049" s="1252">
        <v>0</v>
      </c>
      <c r="K1049" s="1252">
        <v>0</v>
      </c>
      <c r="L1049" s="1252">
        <v>0</v>
      </c>
      <c r="M1049" s="1252">
        <v>0</v>
      </c>
      <c r="N1049" s="1252">
        <v>0</v>
      </c>
      <c r="O1049" s="1252">
        <v>0</v>
      </c>
      <c r="P1049" s="1252">
        <v>0</v>
      </c>
      <c r="Q1049" s="1252">
        <v>0</v>
      </c>
      <c r="R1049" s="1252">
        <v>0</v>
      </c>
      <c r="S1049" s="1252">
        <v>0</v>
      </c>
      <c r="T1049" s="1252">
        <v>0</v>
      </c>
      <c r="U1049" s="1251" t="s">
        <v>1065</v>
      </c>
      <c r="V1049" s="1251" t="s">
        <v>564</v>
      </c>
      <c r="W1049" s="1251" t="s">
        <v>375</v>
      </c>
      <c r="X1049" s="1251" t="s">
        <v>1581</v>
      </c>
      <c r="Y1049" s="1251">
        <v>252</v>
      </c>
    </row>
    <row r="1050" spans="1:25" ht="12">
      <c r="A1050" s="1251">
        <v>2019</v>
      </c>
      <c r="B1050" s="1251">
        <v>25</v>
      </c>
      <c r="C1050" s="1251">
        <v>770</v>
      </c>
      <c r="D1050" s="1251" t="s">
        <v>1771</v>
      </c>
      <c r="E1050" s="1251">
        <v>252106</v>
      </c>
      <c r="F1050" s="1251" t="s">
        <v>1612</v>
      </c>
      <c r="G1050" s="1252">
        <v>0</v>
      </c>
      <c r="H1050" s="1252">
        <v>0</v>
      </c>
      <c r="I1050" s="1252">
        <v>0</v>
      </c>
      <c r="J1050" s="1252">
        <v>0</v>
      </c>
      <c r="K1050" s="1252">
        <v>-6966221.6600000001</v>
      </c>
      <c r="L1050" s="1252">
        <v>-6991221.6600000001</v>
      </c>
      <c r="M1050" s="1252">
        <v>-6991221.6600000001</v>
      </c>
      <c r="N1050" s="1252">
        <v>-6970648.3399999999</v>
      </c>
      <c r="O1050" s="1252">
        <v>-6970648.3399999999</v>
      </c>
      <c r="P1050" s="1252">
        <v>-6970648.3399999999</v>
      </c>
      <c r="Q1050" s="1252">
        <v>-6926365.6600000001</v>
      </c>
      <c r="R1050" s="1252">
        <v>-6926365.6600000001</v>
      </c>
      <c r="S1050" s="1252">
        <v>-6926365.6600000001</v>
      </c>
      <c r="T1050" s="1252">
        <v>-6926365.6600000001</v>
      </c>
      <c r="U1050" s="1251" t="s">
        <v>1065</v>
      </c>
      <c r="V1050" s="1251" t="s">
        <v>564</v>
      </c>
      <c r="W1050" s="1251" t="s">
        <v>375</v>
      </c>
      <c r="X1050" s="1251" t="s">
        <v>1581</v>
      </c>
      <c r="Y1050" s="1251">
        <v>252</v>
      </c>
    </row>
    <row r="1051" spans="1:25" ht="12">
      <c r="A1051" s="1251">
        <v>2019</v>
      </c>
      <c r="B1051" s="1251">
        <v>25</v>
      </c>
      <c r="C1051" s="1251">
        <v>770</v>
      </c>
      <c r="D1051" s="1251" t="s">
        <v>1771</v>
      </c>
      <c r="E1051" s="1251">
        <v>252199</v>
      </c>
      <c r="F1051" s="1251" t="s">
        <v>1614</v>
      </c>
      <c r="G1051" s="1252">
        <v>0</v>
      </c>
      <c r="H1051" s="1252">
        <v>0</v>
      </c>
      <c r="I1051" s="1252">
        <v>0</v>
      </c>
      <c r="J1051" s="1252">
        <v>0</v>
      </c>
      <c r="K1051" s="1252">
        <v>0</v>
      </c>
      <c r="L1051" s="1252">
        <v>0</v>
      </c>
      <c r="M1051" s="1252">
        <v>0</v>
      </c>
      <c r="N1051" s="1252">
        <v>0</v>
      </c>
      <c r="O1051" s="1252">
        <v>0</v>
      </c>
      <c r="P1051" s="1252">
        <v>0</v>
      </c>
      <c r="Q1051" s="1252">
        <v>0</v>
      </c>
      <c r="R1051" s="1252">
        <v>0</v>
      </c>
      <c r="S1051" s="1252">
        <v>0</v>
      </c>
      <c r="T1051" s="1252">
        <v>0</v>
      </c>
      <c r="U1051" s="1251" t="s">
        <v>1065</v>
      </c>
      <c r="V1051" s="1251" t="s">
        <v>564</v>
      </c>
      <c r="W1051" s="1251" t="s">
        <v>375</v>
      </c>
      <c r="X1051" s="1251" t="s">
        <v>1581</v>
      </c>
      <c r="Y1051" s="1251">
        <v>252</v>
      </c>
    </row>
    <row r="1052" spans="1:25" ht="12">
      <c r="A1052" s="1251">
        <v>2019</v>
      </c>
      <c r="B1052" s="1251">
        <v>25</v>
      </c>
      <c r="C1052" s="1251">
        <v>770</v>
      </c>
      <c r="D1052" s="1251" t="s">
        <v>1771</v>
      </c>
      <c r="E1052" s="1251">
        <v>271050</v>
      </c>
      <c r="F1052" s="1251" t="s">
        <v>1619</v>
      </c>
      <c r="G1052" s="1252">
        <v>0</v>
      </c>
      <c r="H1052" s="1252">
        <v>0</v>
      </c>
      <c r="I1052" s="1252">
        <v>0</v>
      </c>
      <c r="J1052" s="1252">
        <v>0</v>
      </c>
      <c r="K1052" s="1252">
        <v>-25000</v>
      </c>
      <c r="L1052" s="1252">
        <v>-25000</v>
      </c>
      <c r="M1052" s="1252">
        <v>-25000</v>
      </c>
      <c r="N1052" s="1252">
        <v>-25000</v>
      </c>
      <c r="O1052" s="1252">
        <v>-25000</v>
      </c>
      <c r="P1052" s="1252">
        <v>-25000</v>
      </c>
      <c r="Q1052" s="1252">
        <v>-25000</v>
      </c>
      <c r="R1052" s="1252">
        <v>-25000</v>
      </c>
      <c r="S1052" s="1252">
        <v>-25000</v>
      </c>
      <c r="T1052" s="1252">
        <v>-25000</v>
      </c>
      <c r="U1052" s="1251" t="s">
        <v>1065</v>
      </c>
      <c r="V1052" s="1251" t="s">
        <v>564</v>
      </c>
      <c r="W1052" s="1251" t="s">
        <v>382</v>
      </c>
      <c r="X1052" s="1251" t="s">
        <v>1581</v>
      </c>
      <c r="Y1052" s="1251">
        <v>271</v>
      </c>
    </row>
    <row r="1053" spans="1:25" ht="12">
      <c r="A1053" s="1251">
        <v>2019</v>
      </c>
      <c r="B1053" s="1251">
        <v>25</v>
      </c>
      <c r="C1053" s="1251">
        <v>770</v>
      </c>
      <c r="D1053" s="1251" t="s">
        <v>1771</v>
      </c>
      <c r="E1053" s="1251">
        <v>271101</v>
      </c>
      <c r="F1053" s="1251" t="s">
        <v>1621</v>
      </c>
      <c r="G1053" s="1252">
        <v>0</v>
      </c>
      <c r="H1053" s="1252">
        <v>0</v>
      </c>
      <c r="I1053" s="1252">
        <v>0</v>
      </c>
      <c r="J1053" s="1252">
        <v>0</v>
      </c>
      <c r="K1053" s="1252">
        <v>-309200</v>
      </c>
      <c r="L1053" s="1252">
        <v>-309200</v>
      </c>
      <c r="M1053" s="1252">
        <v>-309200</v>
      </c>
      <c r="N1053" s="1252">
        <v>-309200</v>
      </c>
      <c r="O1053" s="1252">
        <v>-309200</v>
      </c>
      <c r="P1053" s="1252">
        <v>-309200</v>
      </c>
      <c r="Q1053" s="1252">
        <v>-309200</v>
      </c>
      <c r="R1053" s="1252">
        <v>-309200</v>
      </c>
      <c r="S1053" s="1252">
        <v>-309200</v>
      </c>
      <c r="T1053" s="1252">
        <v>-309200</v>
      </c>
      <c r="U1053" s="1251" t="s">
        <v>1065</v>
      </c>
      <c r="V1053" s="1251" t="s">
        <v>564</v>
      </c>
      <c r="W1053" s="1251" t="s">
        <v>382</v>
      </c>
      <c r="X1053" s="1251" t="s">
        <v>1581</v>
      </c>
      <c r="Y1053" s="1251">
        <v>271</v>
      </c>
    </row>
    <row r="1054" spans="1:25" ht="12">
      <c r="A1054" s="1251">
        <v>2019</v>
      </c>
      <c r="B1054" s="1251">
        <v>25</v>
      </c>
      <c r="C1054" s="1251">
        <v>770</v>
      </c>
      <c r="D1054" s="1251" t="s">
        <v>1771</v>
      </c>
      <c r="E1054" s="1251">
        <v>271150</v>
      </c>
      <c r="F1054" s="1251" t="s">
        <v>382</v>
      </c>
      <c r="G1054" s="1252">
        <v>0</v>
      </c>
      <c r="H1054" s="1252">
        <v>0</v>
      </c>
      <c r="I1054" s="1252">
        <v>0</v>
      </c>
      <c r="J1054" s="1252">
        <v>0</v>
      </c>
      <c r="K1054" s="1252">
        <v>0</v>
      </c>
      <c r="L1054" s="1252">
        <v>0</v>
      </c>
      <c r="M1054" s="1252">
        <v>0</v>
      </c>
      <c r="N1054" s="1252">
        <v>0</v>
      </c>
      <c r="O1054" s="1252">
        <v>0</v>
      </c>
      <c r="P1054" s="1252">
        <v>0</v>
      </c>
      <c r="Q1054" s="1252">
        <v>0</v>
      </c>
      <c r="R1054" s="1252">
        <v>0</v>
      </c>
      <c r="S1054" s="1252">
        <v>0</v>
      </c>
      <c r="T1054" s="1252">
        <v>0</v>
      </c>
      <c r="U1054" s="1251" t="s">
        <v>1065</v>
      </c>
      <c r="V1054" s="1251" t="s">
        <v>564</v>
      </c>
      <c r="W1054" s="1251" t="s">
        <v>382</v>
      </c>
      <c r="X1054" s="1251" t="s">
        <v>1581</v>
      </c>
      <c r="Y1054" s="1251">
        <v>271</v>
      </c>
    </row>
    <row r="1055" spans="1:25" ht="12">
      <c r="A1055" s="1251">
        <v>2019</v>
      </c>
      <c r="B1055" s="1251">
        <v>25</v>
      </c>
      <c r="C1055" s="1251">
        <v>770</v>
      </c>
      <c r="D1055" s="1251" t="s">
        <v>1771</v>
      </c>
      <c r="E1055" s="1251">
        <v>271199</v>
      </c>
      <c r="F1055" s="1251" t="s">
        <v>1714</v>
      </c>
      <c r="G1055" s="1252">
        <v>0</v>
      </c>
      <c r="H1055" s="1252">
        <v>0</v>
      </c>
      <c r="I1055" s="1252">
        <v>0</v>
      </c>
      <c r="J1055" s="1252">
        <v>0</v>
      </c>
      <c r="K1055" s="1252">
        <v>0</v>
      </c>
      <c r="L1055" s="1252">
        <v>0</v>
      </c>
      <c r="M1055" s="1252">
        <v>0</v>
      </c>
      <c r="N1055" s="1252">
        <v>0</v>
      </c>
      <c r="O1055" s="1252">
        <v>0</v>
      </c>
      <c r="P1055" s="1252">
        <v>0</v>
      </c>
      <c r="Q1055" s="1252">
        <v>0</v>
      </c>
      <c r="R1055" s="1252">
        <v>0</v>
      </c>
      <c r="S1055" s="1252">
        <v>0</v>
      </c>
      <c r="T1055" s="1252">
        <v>0</v>
      </c>
      <c r="U1055" s="1251" t="s">
        <v>1065</v>
      </c>
      <c r="V1055" s="1251" t="s">
        <v>564</v>
      </c>
      <c r="W1055" s="1251" t="s">
        <v>382</v>
      </c>
      <c r="X1055" s="1251" t="s">
        <v>1581</v>
      </c>
      <c r="Y1055" s="1251">
        <v>271</v>
      </c>
    </row>
    <row r="1056" spans="1:25" ht="12">
      <c r="A1056" s="1251">
        <v>2019</v>
      </c>
      <c r="B1056" s="1251">
        <v>25</v>
      </c>
      <c r="C1056" s="1251">
        <v>770</v>
      </c>
      <c r="D1056" s="1251" t="s">
        <v>1771</v>
      </c>
      <c r="E1056" s="1251">
        <v>271301</v>
      </c>
      <c r="F1056" s="1251" t="s">
        <v>1622</v>
      </c>
      <c r="G1056" s="1252">
        <v>-334200</v>
      </c>
      <c r="H1056" s="1252">
        <v>-334200</v>
      </c>
      <c r="I1056" s="1252">
        <v>-334200</v>
      </c>
      <c r="J1056" s="1252">
        <v>-334200</v>
      </c>
      <c r="K1056" s="1252">
        <v>0</v>
      </c>
      <c r="L1056" s="1252">
        <v>0</v>
      </c>
      <c r="M1056" s="1252">
        <v>0</v>
      </c>
      <c r="N1056" s="1252">
        <v>0</v>
      </c>
      <c r="O1056" s="1252">
        <v>0</v>
      </c>
      <c r="P1056" s="1252">
        <v>0</v>
      </c>
      <c r="Q1056" s="1252">
        <v>0</v>
      </c>
      <c r="R1056" s="1252">
        <v>0</v>
      </c>
      <c r="S1056" s="1252">
        <v>0</v>
      </c>
      <c r="T1056" s="1252">
        <v>0</v>
      </c>
      <c r="U1056" s="1251" t="s">
        <v>1065</v>
      </c>
      <c r="V1056" s="1251" t="s">
        <v>564</v>
      </c>
      <c r="W1056" s="1251" t="s">
        <v>382</v>
      </c>
      <c r="X1056" s="1251" t="s">
        <v>1581</v>
      </c>
      <c r="Y1056" s="1251">
        <v>271</v>
      </c>
    </row>
    <row r="1057" spans="1:25" ht="12">
      <c r="A1057" s="1251">
        <v>2019</v>
      </c>
      <c r="B1057" s="1251">
        <v>25</v>
      </c>
      <c r="C1057" s="1251">
        <v>770</v>
      </c>
      <c r="D1057" s="1251" t="s">
        <v>1771</v>
      </c>
      <c r="E1057" s="1251">
        <v>272000</v>
      </c>
      <c r="F1057" s="1251" t="s">
        <v>1625</v>
      </c>
      <c r="G1057" s="1252">
        <v>0</v>
      </c>
      <c r="H1057" s="1252">
        <v>0</v>
      </c>
      <c r="I1057" s="1252">
        <v>0</v>
      </c>
      <c r="J1057" s="1252">
        <v>0</v>
      </c>
      <c r="K1057" s="1252">
        <v>0</v>
      </c>
      <c r="L1057" s="1252">
        <v>0</v>
      </c>
      <c r="M1057" s="1252">
        <v>0</v>
      </c>
      <c r="N1057" s="1252">
        <v>0</v>
      </c>
      <c r="O1057" s="1252">
        <v>569702.78000000003</v>
      </c>
      <c r="P1057" s="1252">
        <v>577003.19999999995</v>
      </c>
      <c r="Q1057" s="1252">
        <v>584283.05000000005</v>
      </c>
      <c r="R1057" s="1252">
        <v>591562.90000000002</v>
      </c>
      <c r="S1057" s="1252">
        <v>598842.75</v>
      </c>
      <c r="T1057" s="1252">
        <v>598842.75</v>
      </c>
      <c r="U1057" s="1251" t="s">
        <v>1065</v>
      </c>
      <c r="V1057" s="1251" t="s">
        <v>564</v>
      </c>
      <c r="W1057" s="1251" t="s">
        <v>382</v>
      </c>
      <c r="X1057" s="1251" t="s">
        <v>1581</v>
      </c>
      <c r="Y1057" s="1251">
        <v>272</v>
      </c>
    </row>
    <row r="1058" spans="1:25" ht="12">
      <c r="A1058" s="1251">
        <v>2019</v>
      </c>
      <c r="B1058" s="1251">
        <v>25</v>
      </c>
      <c r="C1058" s="1251">
        <v>770</v>
      </c>
      <c r="D1058" s="1251" t="s">
        <v>1771</v>
      </c>
      <c r="E1058" s="1251">
        <v>300000</v>
      </c>
      <c r="F1058" s="1251" t="s">
        <v>1628</v>
      </c>
      <c r="G1058" s="1252">
        <v>10780339.18</v>
      </c>
      <c r="H1058" s="1252">
        <v>10780339.18</v>
      </c>
      <c r="I1058" s="1252">
        <v>10780339.18</v>
      </c>
      <c r="J1058" s="1252">
        <v>10780339.18</v>
      </c>
      <c r="K1058" s="1252">
        <v>10875295.98</v>
      </c>
      <c r="L1058" s="1252">
        <v>10875295.98</v>
      </c>
      <c r="M1058" s="1252">
        <v>10875295.98</v>
      </c>
      <c r="N1058" s="1252">
        <v>10875295.98</v>
      </c>
      <c r="O1058" s="1252">
        <v>10875295.98</v>
      </c>
      <c r="P1058" s="1252">
        <v>10875295.98</v>
      </c>
      <c r="Q1058" s="1252">
        <v>10875295.98</v>
      </c>
      <c r="R1058" s="1252">
        <v>10875295.98</v>
      </c>
      <c r="S1058" s="1252">
        <v>10962706.98</v>
      </c>
      <c r="T1058" s="1252">
        <v>10962706.98</v>
      </c>
      <c r="U1058" s="1251" t="s">
        <v>1065</v>
      </c>
      <c r="V1058" s="1251" t="s">
        <v>564</v>
      </c>
      <c r="W1058" s="1251" t="s">
        <v>290</v>
      </c>
      <c r="X1058" s="1251" t="s">
        <v>1515</v>
      </c>
      <c r="Y1058" s="1251">
        <v>300</v>
      </c>
    </row>
    <row r="1059" spans="1:25" ht="12">
      <c r="A1059" s="1251">
        <v>2019</v>
      </c>
      <c r="B1059" s="1251">
        <v>25</v>
      </c>
      <c r="C1059" s="1251">
        <v>770</v>
      </c>
      <c r="D1059" s="1251" t="s">
        <v>1771</v>
      </c>
      <c r="E1059" s="1251">
        <v>300001</v>
      </c>
      <c r="F1059" s="1251" t="s">
        <v>1629</v>
      </c>
      <c r="G1059" s="1252">
        <v>0</v>
      </c>
      <c r="H1059" s="1252">
        <v>0</v>
      </c>
      <c r="I1059" s="1252">
        <v>0</v>
      </c>
      <c r="J1059" s="1252">
        <v>0</v>
      </c>
      <c r="K1059" s="1252">
        <v>0</v>
      </c>
      <c r="L1059" s="1252">
        <v>0</v>
      </c>
      <c r="M1059" s="1252">
        <v>0</v>
      </c>
      <c r="N1059" s="1252">
        <v>0</v>
      </c>
      <c r="O1059" s="1252">
        <v>0</v>
      </c>
      <c r="P1059" s="1252">
        <v>0</v>
      </c>
      <c r="Q1059" s="1252">
        <v>0</v>
      </c>
      <c r="R1059" s="1252">
        <v>0</v>
      </c>
      <c r="S1059" s="1252">
        <v>0</v>
      </c>
      <c r="T1059" s="1252">
        <v>0</v>
      </c>
      <c r="U1059" s="1251" t="s">
        <v>1065</v>
      </c>
      <c r="V1059" s="1251" t="s">
        <v>564</v>
      </c>
      <c r="W1059" s="1251" t="s">
        <v>290</v>
      </c>
      <c r="X1059" s="1251" t="s">
        <v>1515</v>
      </c>
      <c r="Y1059" s="1251">
        <v>300</v>
      </c>
    </row>
    <row r="1060" spans="1:25" ht="12">
      <c r="A1060" s="1251">
        <v>2019</v>
      </c>
      <c r="B1060" s="1251">
        <v>25</v>
      </c>
      <c r="C1060" s="1251">
        <v>770</v>
      </c>
      <c r="D1060" s="1251" t="s">
        <v>1771</v>
      </c>
      <c r="E1060" s="1251">
        <v>331000</v>
      </c>
      <c r="F1060" s="1251" t="s">
        <v>1650</v>
      </c>
      <c r="G1060" s="1252">
        <v>0</v>
      </c>
      <c r="H1060" s="1252">
        <v>0</v>
      </c>
      <c r="I1060" s="1252">
        <v>0</v>
      </c>
      <c r="J1060" s="1252">
        <v>0</v>
      </c>
      <c r="K1060" s="1252">
        <v>0</v>
      </c>
      <c r="L1060" s="1252">
        <v>0</v>
      </c>
      <c r="M1060" s="1252">
        <v>0</v>
      </c>
      <c r="N1060" s="1252">
        <v>0</v>
      </c>
      <c r="O1060" s="1252">
        <v>0</v>
      </c>
      <c r="P1060" s="1252">
        <v>0</v>
      </c>
      <c r="Q1060" s="1252">
        <v>0</v>
      </c>
      <c r="R1060" s="1252">
        <v>0</v>
      </c>
      <c r="S1060" s="1252">
        <v>0</v>
      </c>
      <c r="T1060" s="1252">
        <v>0</v>
      </c>
      <c r="U1060" s="1251" t="s">
        <v>1065</v>
      </c>
      <c r="V1060" s="1251" t="s">
        <v>564</v>
      </c>
      <c r="W1060" s="1251" t="s">
        <v>290</v>
      </c>
      <c r="X1060" s="1251" t="s">
        <v>1515</v>
      </c>
      <c r="Y1060" s="1251">
        <v>331</v>
      </c>
    </row>
    <row r="1061" spans="1:25" ht="12">
      <c r="A1061" s="1251">
        <v>2019</v>
      </c>
      <c r="B1061" s="1251">
        <v>25</v>
      </c>
      <c r="C1061" s="1251">
        <v>770</v>
      </c>
      <c r="D1061" s="1251" t="s">
        <v>1771</v>
      </c>
      <c r="E1061" s="1251">
        <v>354300</v>
      </c>
      <c r="F1061" s="1251" t="s">
        <v>1745</v>
      </c>
      <c r="G1061" s="1252">
        <v>0</v>
      </c>
      <c r="H1061" s="1252">
        <v>0</v>
      </c>
      <c r="I1061" s="1252">
        <v>0</v>
      </c>
      <c r="J1061" s="1252">
        <v>0</v>
      </c>
      <c r="K1061" s="1252">
        <v>0</v>
      </c>
      <c r="L1061" s="1252">
        <v>0</v>
      </c>
      <c r="M1061" s="1252">
        <v>0</v>
      </c>
      <c r="N1061" s="1252">
        <v>0</v>
      </c>
      <c r="O1061" s="1252">
        <v>0</v>
      </c>
      <c r="P1061" s="1252">
        <v>0</v>
      </c>
      <c r="Q1061" s="1252">
        <v>0</v>
      </c>
      <c r="R1061" s="1252">
        <v>0</v>
      </c>
      <c r="S1061" s="1252">
        <v>0</v>
      </c>
      <c r="T1061" s="1252">
        <v>0</v>
      </c>
      <c r="U1061" s="1251" t="s">
        <v>1065</v>
      </c>
      <c r="V1061" s="1251" t="s">
        <v>564</v>
      </c>
      <c r="W1061" s="1251" t="s">
        <v>290</v>
      </c>
      <c r="X1061" s="1251" t="s">
        <v>1515</v>
      </c>
      <c r="Y1061" s="1251">
        <v>354</v>
      </c>
    </row>
    <row r="1062" spans="1:25" ht="12">
      <c r="A1062" s="1251">
        <v>2019</v>
      </c>
      <c r="B1062" s="1251">
        <v>25</v>
      </c>
      <c r="C1062" s="1251">
        <v>770</v>
      </c>
      <c r="D1062" s="1251" t="s">
        <v>1771</v>
      </c>
      <c r="E1062" s="1251">
        <v>360000</v>
      </c>
      <c r="F1062" s="1251" t="s">
        <v>1754</v>
      </c>
      <c r="G1062" s="1252">
        <v>0</v>
      </c>
      <c r="H1062" s="1252">
        <v>0</v>
      </c>
      <c r="I1062" s="1252">
        <v>0</v>
      </c>
      <c r="J1062" s="1252">
        <v>0</v>
      </c>
      <c r="K1062" s="1252">
        <v>0</v>
      </c>
      <c r="L1062" s="1252">
        <v>0</v>
      </c>
      <c r="M1062" s="1252">
        <v>0</v>
      </c>
      <c r="N1062" s="1252">
        <v>0</v>
      </c>
      <c r="O1062" s="1252">
        <v>0</v>
      </c>
      <c r="P1062" s="1252">
        <v>0</v>
      </c>
      <c r="Q1062" s="1252">
        <v>0</v>
      </c>
      <c r="R1062" s="1252">
        <v>0</v>
      </c>
      <c r="S1062" s="1252">
        <v>0</v>
      </c>
      <c r="T1062" s="1252">
        <v>0</v>
      </c>
      <c r="U1062" s="1251" t="s">
        <v>1065</v>
      </c>
      <c r="V1062" s="1251" t="s">
        <v>564</v>
      </c>
      <c r="W1062" s="1251" t="s">
        <v>290</v>
      </c>
      <c r="X1062" s="1251" t="s">
        <v>1515</v>
      </c>
      <c r="Y1062" s="1251">
        <v>360</v>
      </c>
    </row>
    <row r="1063" spans="1:25" ht="12">
      <c r="A1063" s="1251">
        <v>2019</v>
      </c>
      <c r="B1063" s="1251">
        <v>25</v>
      </c>
      <c r="C1063" s="1251">
        <v>770</v>
      </c>
      <c r="D1063" s="1251" t="s">
        <v>1771</v>
      </c>
      <c r="E1063" s="1251">
        <v>361000</v>
      </c>
      <c r="F1063" s="1251" t="s">
        <v>1746</v>
      </c>
      <c r="G1063" s="1252">
        <v>0</v>
      </c>
      <c r="H1063" s="1252">
        <v>0</v>
      </c>
      <c r="I1063" s="1252">
        <v>0</v>
      </c>
      <c r="J1063" s="1252">
        <v>0</v>
      </c>
      <c r="K1063" s="1252">
        <v>0</v>
      </c>
      <c r="L1063" s="1252">
        <v>0</v>
      </c>
      <c r="M1063" s="1252">
        <v>0</v>
      </c>
      <c r="N1063" s="1252">
        <v>0</v>
      </c>
      <c r="O1063" s="1252">
        <v>0</v>
      </c>
      <c r="P1063" s="1252">
        <v>0</v>
      </c>
      <c r="Q1063" s="1252">
        <v>0</v>
      </c>
      <c r="R1063" s="1252">
        <v>0</v>
      </c>
      <c r="S1063" s="1252">
        <v>0</v>
      </c>
      <c r="T1063" s="1252">
        <v>0</v>
      </c>
      <c r="U1063" s="1251" t="s">
        <v>1065</v>
      </c>
      <c r="V1063" s="1251" t="s">
        <v>564</v>
      </c>
      <c r="W1063" s="1251" t="s">
        <v>290</v>
      </c>
      <c r="X1063" s="1251" t="s">
        <v>1515</v>
      </c>
      <c r="Y1063" s="1251">
        <v>361</v>
      </c>
    </row>
    <row r="1064" spans="1:25" ht="12">
      <c r="A1064" s="1251">
        <v>2019</v>
      </c>
      <c r="B1064" s="1251">
        <v>25</v>
      </c>
      <c r="C1064" s="1251">
        <v>770</v>
      </c>
      <c r="D1064" s="1251" t="s">
        <v>1771</v>
      </c>
      <c r="E1064" s="1251">
        <v>362000</v>
      </c>
      <c r="F1064" s="1251" t="s">
        <v>1772</v>
      </c>
      <c r="G1064" s="1252">
        <v>0</v>
      </c>
      <c r="H1064" s="1252">
        <v>0</v>
      </c>
      <c r="I1064" s="1252">
        <v>0</v>
      </c>
      <c r="J1064" s="1252">
        <v>0</v>
      </c>
      <c r="K1064" s="1252">
        <v>0</v>
      </c>
      <c r="L1064" s="1252">
        <v>0</v>
      </c>
      <c r="M1064" s="1252">
        <v>0</v>
      </c>
      <c r="N1064" s="1252">
        <v>0</v>
      </c>
      <c r="O1064" s="1252">
        <v>0</v>
      </c>
      <c r="P1064" s="1252">
        <v>0</v>
      </c>
      <c r="Q1064" s="1252">
        <v>0</v>
      </c>
      <c r="R1064" s="1252">
        <v>0</v>
      </c>
      <c r="S1064" s="1252">
        <v>0</v>
      </c>
      <c r="T1064" s="1252">
        <v>0</v>
      </c>
      <c r="U1064" s="1251" t="s">
        <v>1065</v>
      </c>
      <c r="V1064" s="1251" t="s">
        <v>564</v>
      </c>
      <c r="W1064" s="1251" t="s">
        <v>290</v>
      </c>
      <c r="X1064" s="1251" t="s">
        <v>1515</v>
      </c>
      <c r="Y1064" s="1251">
        <v>362</v>
      </c>
    </row>
    <row r="1065" spans="1:25" ht="12">
      <c r="A1065" s="1251">
        <v>2019</v>
      </c>
      <c r="B1065" s="1251">
        <v>25</v>
      </c>
      <c r="C1065" s="1251">
        <v>770</v>
      </c>
      <c r="D1065" s="1251" t="s">
        <v>1771</v>
      </c>
      <c r="E1065" s="1251">
        <v>363000</v>
      </c>
      <c r="F1065" s="1251" t="s">
        <v>1747</v>
      </c>
      <c r="G1065" s="1252">
        <v>0</v>
      </c>
      <c r="H1065" s="1252">
        <v>0</v>
      </c>
      <c r="I1065" s="1252">
        <v>0</v>
      </c>
      <c r="J1065" s="1252">
        <v>0</v>
      </c>
      <c r="K1065" s="1252">
        <v>0</v>
      </c>
      <c r="L1065" s="1252">
        <v>0</v>
      </c>
      <c r="M1065" s="1252">
        <v>0</v>
      </c>
      <c r="N1065" s="1252">
        <v>0</v>
      </c>
      <c r="O1065" s="1252">
        <v>0</v>
      </c>
      <c r="P1065" s="1252">
        <v>0</v>
      </c>
      <c r="Q1065" s="1252">
        <v>0</v>
      </c>
      <c r="R1065" s="1252">
        <v>0</v>
      </c>
      <c r="S1065" s="1252">
        <v>0</v>
      </c>
      <c r="T1065" s="1252">
        <v>0</v>
      </c>
      <c r="U1065" s="1251" t="s">
        <v>1065</v>
      </c>
      <c r="V1065" s="1251" t="s">
        <v>564</v>
      </c>
      <c r="W1065" s="1251" t="s">
        <v>290</v>
      </c>
      <c r="X1065" s="1251" t="s">
        <v>1515</v>
      </c>
      <c r="Y1065" s="1251">
        <v>363</v>
      </c>
    </row>
    <row r="1066" spans="1:25" ht="12">
      <c r="A1066" s="1251">
        <v>2019</v>
      </c>
      <c r="B1066" s="1251">
        <v>25</v>
      </c>
      <c r="C1066" s="1251">
        <v>770</v>
      </c>
      <c r="D1066" s="1251" t="s">
        <v>1771</v>
      </c>
      <c r="E1066" s="1251">
        <v>364000</v>
      </c>
      <c r="F1066" s="1251" t="s">
        <v>1773</v>
      </c>
      <c r="G1066" s="1252">
        <v>0</v>
      </c>
      <c r="H1066" s="1252">
        <v>0</v>
      </c>
      <c r="I1066" s="1252">
        <v>0</v>
      </c>
      <c r="J1066" s="1252">
        <v>0</v>
      </c>
      <c r="K1066" s="1252">
        <v>0</v>
      </c>
      <c r="L1066" s="1252">
        <v>0</v>
      </c>
      <c r="M1066" s="1252">
        <v>0</v>
      </c>
      <c r="N1066" s="1252">
        <v>0</v>
      </c>
      <c r="O1066" s="1252">
        <v>0</v>
      </c>
      <c r="P1066" s="1252">
        <v>0</v>
      </c>
      <c r="Q1066" s="1252">
        <v>0</v>
      </c>
      <c r="R1066" s="1252">
        <v>0</v>
      </c>
      <c r="S1066" s="1252">
        <v>0</v>
      </c>
      <c r="T1066" s="1252">
        <v>0</v>
      </c>
      <c r="U1066" s="1251" t="s">
        <v>1065</v>
      </c>
      <c r="V1066" s="1251" t="s">
        <v>564</v>
      </c>
      <c r="W1066" s="1251" t="s">
        <v>290</v>
      </c>
      <c r="X1066" s="1251" t="s">
        <v>1515</v>
      </c>
      <c r="Y1066" s="1251">
        <v>364</v>
      </c>
    </row>
    <row r="1067" spans="1:25" ht="12">
      <c r="A1067" s="1251">
        <v>2019</v>
      </c>
      <c r="B1067" s="1251">
        <v>25</v>
      </c>
      <c r="C1067" s="1251">
        <v>770</v>
      </c>
      <c r="D1067" s="1251" t="s">
        <v>1771</v>
      </c>
      <c r="E1067" s="1251">
        <v>393000</v>
      </c>
      <c r="F1067" s="1251" t="s">
        <v>1670</v>
      </c>
      <c r="G1067" s="1252">
        <v>0</v>
      </c>
      <c r="H1067" s="1252">
        <v>0</v>
      </c>
      <c r="I1067" s="1252">
        <v>0</v>
      </c>
      <c r="J1067" s="1252">
        <v>0</v>
      </c>
      <c r="K1067" s="1252">
        <v>0</v>
      </c>
      <c r="L1067" s="1252">
        <v>0</v>
      </c>
      <c r="M1067" s="1252">
        <v>0</v>
      </c>
      <c r="N1067" s="1252">
        <v>0</v>
      </c>
      <c r="O1067" s="1252">
        <v>0</v>
      </c>
      <c r="P1067" s="1252">
        <v>0</v>
      </c>
      <c r="Q1067" s="1252">
        <v>0</v>
      </c>
      <c r="R1067" s="1252">
        <v>0</v>
      </c>
      <c r="S1067" s="1252">
        <v>0</v>
      </c>
      <c r="T1067" s="1252">
        <v>0</v>
      </c>
      <c r="U1067" s="1251" t="s">
        <v>1065</v>
      </c>
      <c r="V1067" s="1251" t="s">
        <v>564</v>
      </c>
      <c r="W1067" s="1251" t="s">
        <v>290</v>
      </c>
      <c r="X1067" s="1251" t="s">
        <v>1515</v>
      </c>
      <c r="Y1067" s="1251">
        <v>393</v>
      </c>
    </row>
    <row r="1068" spans="1:25" ht="12">
      <c r="A1068" s="1251">
        <v>2019</v>
      </c>
      <c r="B1068" s="1251">
        <v>25</v>
      </c>
      <c r="C1068" s="1251">
        <v>780</v>
      </c>
      <c r="D1068" s="1251" t="s">
        <v>1774</v>
      </c>
      <c r="E1068" s="1251">
        <v>104000</v>
      </c>
      <c r="F1068" s="1251" t="s">
        <v>1514</v>
      </c>
      <c r="G1068" s="1252">
        <v>0</v>
      </c>
      <c r="H1068" s="1252">
        <v>0</v>
      </c>
      <c r="I1068" s="1252">
        <v>0</v>
      </c>
      <c r="J1068" s="1252">
        <v>0</v>
      </c>
      <c r="K1068" s="1252">
        <v>0</v>
      </c>
      <c r="L1068" s="1252">
        <v>0</v>
      </c>
      <c r="M1068" s="1252">
        <v>0</v>
      </c>
      <c r="N1068" s="1252">
        <v>0</v>
      </c>
      <c r="O1068" s="1252">
        <v>0</v>
      </c>
      <c r="P1068" s="1252">
        <v>0</v>
      </c>
      <c r="Q1068" s="1252">
        <v>0</v>
      </c>
      <c r="R1068" s="1252">
        <v>0</v>
      </c>
      <c r="S1068" s="1252">
        <v>0</v>
      </c>
      <c r="T1068" s="1252">
        <v>0</v>
      </c>
      <c r="U1068" s="1251" t="s">
        <v>1065</v>
      </c>
      <c r="V1068" s="1251" t="s">
        <v>564</v>
      </c>
      <c r="W1068" s="1251" t="s">
        <v>326</v>
      </c>
      <c r="X1068" s="1251" t="s">
        <v>1515</v>
      </c>
      <c r="Y1068" s="1251">
        <v>104</v>
      </c>
    </row>
    <row r="1069" spans="1:25" ht="12">
      <c r="A1069" s="1251">
        <v>2019</v>
      </c>
      <c r="B1069" s="1251">
        <v>25</v>
      </c>
      <c r="C1069" s="1251">
        <v>780</v>
      </c>
      <c r="D1069" s="1251" t="s">
        <v>1774</v>
      </c>
      <c r="E1069" s="1251">
        <v>105020</v>
      </c>
      <c r="F1069" s="1251" t="s">
        <v>1518</v>
      </c>
      <c r="G1069" s="1252">
        <v>2817.6900000000001</v>
      </c>
      <c r="H1069" s="1252">
        <v>2817.6900000000001</v>
      </c>
      <c r="I1069" s="1252">
        <v>2817.6900000000001</v>
      </c>
      <c r="J1069" s="1252">
        <v>2817.6900000000001</v>
      </c>
      <c r="K1069" s="1252">
        <v>2817.6900000000001</v>
      </c>
      <c r="L1069" s="1252">
        <v>2817.6900000000001</v>
      </c>
      <c r="M1069" s="1252">
        <v>2817.6900000000001</v>
      </c>
      <c r="N1069" s="1252">
        <v>2817.6900000000001</v>
      </c>
      <c r="O1069" s="1252">
        <v>2817.6900000000001</v>
      </c>
      <c r="P1069" s="1252">
        <v>2817.6900000000001</v>
      </c>
      <c r="Q1069" s="1252">
        <v>2817.6900000000001</v>
      </c>
      <c r="R1069" s="1252">
        <v>2817.6900000000001</v>
      </c>
      <c r="S1069" s="1252">
        <v>2817.6900000000001</v>
      </c>
      <c r="T1069" s="1252">
        <v>2817.6900000000001</v>
      </c>
      <c r="U1069" s="1251" t="s">
        <v>1065</v>
      </c>
      <c r="V1069" s="1251" t="s">
        <v>564</v>
      </c>
      <c r="W1069" s="1251" t="s">
        <v>296</v>
      </c>
      <c r="X1069" s="1251" t="s">
        <v>1515</v>
      </c>
      <c r="Y1069" s="1251">
        <v>105</v>
      </c>
    </row>
    <row r="1070" spans="1:25" ht="12">
      <c r="A1070" s="1251">
        <v>2019</v>
      </c>
      <c r="B1070" s="1251">
        <v>25</v>
      </c>
      <c r="C1070" s="1251">
        <v>780</v>
      </c>
      <c r="D1070" s="1251" t="s">
        <v>1774</v>
      </c>
      <c r="E1070" s="1251">
        <v>105029</v>
      </c>
      <c r="F1070" s="1251" t="s">
        <v>1519</v>
      </c>
      <c r="G1070" s="1252">
        <v>67.549999999999997</v>
      </c>
      <c r="H1070" s="1252">
        <v>67.549999999999997</v>
      </c>
      <c r="I1070" s="1252">
        <v>67.549999999999997</v>
      </c>
      <c r="J1070" s="1252">
        <v>67.549999999999997</v>
      </c>
      <c r="K1070" s="1252">
        <v>67.549999999999997</v>
      </c>
      <c r="L1070" s="1252">
        <v>67.549999999999997</v>
      </c>
      <c r="M1070" s="1252">
        <v>67.549999999999997</v>
      </c>
      <c r="N1070" s="1252">
        <v>67.549999999999997</v>
      </c>
      <c r="O1070" s="1252">
        <v>67.549999999999997</v>
      </c>
      <c r="P1070" s="1252">
        <v>67.549999999999997</v>
      </c>
      <c r="Q1070" s="1252">
        <v>67.549999999999997</v>
      </c>
      <c r="R1070" s="1252">
        <v>67.549999999999997</v>
      </c>
      <c r="S1070" s="1252">
        <v>67.549999999999997</v>
      </c>
      <c r="T1070" s="1252">
        <v>67.549999999999997</v>
      </c>
      <c r="U1070" s="1251" t="s">
        <v>1065</v>
      </c>
      <c r="V1070" s="1251" t="s">
        <v>564</v>
      </c>
      <c r="W1070" s="1251" t="s">
        <v>296</v>
      </c>
      <c r="X1070" s="1251" t="s">
        <v>1515</v>
      </c>
      <c r="Y1070" s="1251">
        <v>105</v>
      </c>
    </row>
    <row r="1071" spans="1:25" ht="12">
      <c r="A1071" s="1251">
        <v>2019</v>
      </c>
      <c r="B1071" s="1251">
        <v>25</v>
      </c>
      <c r="C1071" s="1251">
        <v>780</v>
      </c>
      <c r="D1071" s="1251" t="s">
        <v>1774</v>
      </c>
      <c r="E1071" s="1251">
        <v>105030</v>
      </c>
      <c r="F1071" s="1251" t="s">
        <v>1520</v>
      </c>
      <c r="G1071" s="1252">
        <v>114532.11</v>
      </c>
      <c r="H1071" s="1252">
        <v>114532.11</v>
      </c>
      <c r="I1071" s="1252">
        <v>114532.11</v>
      </c>
      <c r="J1071" s="1252">
        <v>114532.11</v>
      </c>
      <c r="K1071" s="1252">
        <v>114532.11</v>
      </c>
      <c r="L1071" s="1252">
        <v>114532.11</v>
      </c>
      <c r="M1071" s="1252">
        <v>114532.11</v>
      </c>
      <c r="N1071" s="1252">
        <v>114532.11</v>
      </c>
      <c r="O1071" s="1252">
        <v>114532.11</v>
      </c>
      <c r="P1071" s="1252">
        <v>123005.16</v>
      </c>
      <c r="Q1071" s="1252">
        <v>123543.84</v>
      </c>
      <c r="R1071" s="1252">
        <v>123543.84</v>
      </c>
      <c r="S1071" s="1252">
        <v>123543.84</v>
      </c>
      <c r="T1071" s="1252">
        <v>123543.84</v>
      </c>
      <c r="U1071" s="1251" t="s">
        <v>1065</v>
      </c>
      <c r="V1071" s="1251" t="s">
        <v>564</v>
      </c>
      <c r="W1071" s="1251" t="s">
        <v>296</v>
      </c>
      <c r="X1071" s="1251" t="s">
        <v>1515</v>
      </c>
      <c r="Y1071" s="1251">
        <v>105</v>
      </c>
    </row>
    <row r="1072" spans="1:25" ht="12">
      <c r="A1072" s="1251">
        <v>2019</v>
      </c>
      <c r="B1072" s="1251">
        <v>25</v>
      </c>
      <c r="C1072" s="1251">
        <v>780</v>
      </c>
      <c r="D1072" s="1251" t="s">
        <v>1774</v>
      </c>
      <c r="E1072" s="1251">
        <v>105040</v>
      </c>
      <c r="F1072" s="1251" t="s">
        <v>1521</v>
      </c>
      <c r="G1072" s="1252">
        <v>475</v>
      </c>
      <c r="H1072" s="1252">
        <v>475</v>
      </c>
      <c r="I1072" s="1252">
        <v>475</v>
      </c>
      <c r="J1072" s="1252">
        <v>475</v>
      </c>
      <c r="K1072" s="1252">
        <v>475</v>
      </c>
      <c r="L1072" s="1252">
        <v>475</v>
      </c>
      <c r="M1072" s="1252">
        <v>475</v>
      </c>
      <c r="N1072" s="1252">
        <v>475</v>
      </c>
      <c r="O1072" s="1252">
        <v>475</v>
      </c>
      <c r="P1072" s="1252">
        <v>475</v>
      </c>
      <c r="Q1072" s="1252">
        <v>475</v>
      </c>
      <c r="R1072" s="1252">
        <v>475</v>
      </c>
      <c r="S1072" s="1252">
        <v>475</v>
      </c>
      <c r="T1072" s="1252">
        <v>475</v>
      </c>
      <c r="U1072" s="1251" t="s">
        <v>1065</v>
      </c>
      <c r="V1072" s="1251" t="s">
        <v>564</v>
      </c>
      <c r="W1072" s="1251" t="s">
        <v>296</v>
      </c>
      <c r="X1072" s="1251" t="s">
        <v>1515</v>
      </c>
      <c r="Y1072" s="1251">
        <v>105</v>
      </c>
    </row>
    <row r="1073" spans="1:25" ht="12">
      <c r="A1073" s="1251">
        <v>2019</v>
      </c>
      <c r="B1073" s="1251">
        <v>25</v>
      </c>
      <c r="C1073" s="1251">
        <v>780</v>
      </c>
      <c r="D1073" s="1251" t="s">
        <v>1774</v>
      </c>
      <c r="E1073" s="1251">
        <v>105070</v>
      </c>
      <c r="F1073" s="1251" t="s">
        <v>1524</v>
      </c>
      <c r="G1073" s="1252">
        <v>1875.5999999999999</v>
      </c>
      <c r="H1073" s="1252">
        <v>1875.5999999999999</v>
      </c>
      <c r="I1073" s="1252">
        <v>1875.5999999999999</v>
      </c>
      <c r="J1073" s="1252">
        <v>1875.5999999999999</v>
      </c>
      <c r="K1073" s="1252">
        <v>1875.5999999999999</v>
      </c>
      <c r="L1073" s="1252">
        <v>1875.5999999999999</v>
      </c>
      <c r="M1073" s="1252">
        <v>1875.5999999999999</v>
      </c>
      <c r="N1073" s="1252">
        <v>1875.5999999999999</v>
      </c>
      <c r="O1073" s="1252">
        <v>1875.5999999999999</v>
      </c>
      <c r="P1073" s="1252">
        <v>1875.5999999999999</v>
      </c>
      <c r="Q1073" s="1252">
        <v>1875.5999999999999</v>
      </c>
      <c r="R1073" s="1252">
        <v>1875.5999999999999</v>
      </c>
      <c r="S1073" s="1252">
        <v>1875.5999999999999</v>
      </c>
      <c r="T1073" s="1252">
        <v>1875.5999999999999</v>
      </c>
      <c r="U1073" s="1251" t="s">
        <v>1065</v>
      </c>
      <c r="V1073" s="1251" t="s">
        <v>564</v>
      </c>
      <c r="W1073" s="1251" t="s">
        <v>296</v>
      </c>
      <c r="X1073" s="1251" t="s">
        <v>1515</v>
      </c>
      <c r="Y1073" s="1251">
        <v>105</v>
      </c>
    </row>
    <row r="1074" spans="1:25" ht="12">
      <c r="A1074" s="1251">
        <v>2019</v>
      </c>
      <c r="B1074" s="1251">
        <v>25</v>
      </c>
      <c r="C1074" s="1251">
        <v>780</v>
      </c>
      <c r="D1074" s="1251" t="s">
        <v>1774</v>
      </c>
      <c r="E1074" s="1251">
        <v>105080</v>
      </c>
      <c r="F1074" s="1251" t="s">
        <v>1525</v>
      </c>
      <c r="G1074" s="1252">
        <v>48.990000000000002</v>
      </c>
      <c r="H1074" s="1252">
        <v>48.990000000000002</v>
      </c>
      <c r="I1074" s="1252">
        <v>48.990000000000002</v>
      </c>
      <c r="J1074" s="1252">
        <v>48.990000000000002</v>
      </c>
      <c r="K1074" s="1252">
        <v>48.990000000000002</v>
      </c>
      <c r="L1074" s="1252">
        <v>48.990000000000002</v>
      </c>
      <c r="M1074" s="1252">
        <v>48.990000000000002</v>
      </c>
      <c r="N1074" s="1252">
        <v>48.990000000000002</v>
      </c>
      <c r="O1074" s="1252">
        <v>48.990000000000002</v>
      </c>
      <c r="P1074" s="1252">
        <v>48.990000000000002</v>
      </c>
      <c r="Q1074" s="1252">
        <v>48.990000000000002</v>
      </c>
      <c r="R1074" s="1252">
        <v>48.990000000000002</v>
      </c>
      <c r="S1074" s="1252">
        <v>48.990000000000002</v>
      </c>
      <c r="T1074" s="1252">
        <v>48.990000000000002</v>
      </c>
      <c r="U1074" s="1251" t="s">
        <v>1065</v>
      </c>
      <c r="V1074" s="1251" t="s">
        <v>564</v>
      </c>
      <c r="W1074" s="1251" t="s">
        <v>296</v>
      </c>
      <c r="X1074" s="1251" t="s">
        <v>1515</v>
      </c>
      <c r="Y1074" s="1251">
        <v>105</v>
      </c>
    </row>
    <row r="1075" spans="1:25" ht="12">
      <c r="A1075" s="1251">
        <v>2019</v>
      </c>
      <c r="B1075" s="1251">
        <v>25</v>
      </c>
      <c r="C1075" s="1251">
        <v>780</v>
      </c>
      <c r="D1075" s="1251" t="s">
        <v>1774</v>
      </c>
      <c r="E1075" s="1251">
        <v>105081</v>
      </c>
      <c r="F1075" s="1251" t="s">
        <v>1526</v>
      </c>
      <c r="G1075" s="1252">
        <v>27.710000000000001</v>
      </c>
      <c r="H1075" s="1252">
        <v>27.710000000000001</v>
      </c>
      <c r="I1075" s="1252">
        <v>27.710000000000001</v>
      </c>
      <c r="J1075" s="1252">
        <v>27.710000000000001</v>
      </c>
      <c r="K1075" s="1252">
        <v>27.710000000000001</v>
      </c>
      <c r="L1075" s="1252">
        <v>27.710000000000001</v>
      </c>
      <c r="M1075" s="1252">
        <v>27.710000000000001</v>
      </c>
      <c r="N1075" s="1252">
        <v>27.710000000000001</v>
      </c>
      <c r="O1075" s="1252">
        <v>27.710000000000001</v>
      </c>
      <c r="P1075" s="1252">
        <v>27.710000000000001</v>
      </c>
      <c r="Q1075" s="1252">
        <v>27.710000000000001</v>
      </c>
      <c r="R1075" s="1252">
        <v>27.710000000000001</v>
      </c>
      <c r="S1075" s="1252">
        <v>27.710000000000001</v>
      </c>
      <c r="T1075" s="1252">
        <v>27.710000000000001</v>
      </c>
      <c r="U1075" s="1251" t="s">
        <v>1065</v>
      </c>
      <c r="V1075" s="1251" t="s">
        <v>564</v>
      </c>
      <c r="W1075" s="1251" t="s">
        <v>296</v>
      </c>
      <c r="X1075" s="1251" t="s">
        <v>1515</v>
      </c>
      <c r="Y1075" s="1251">
        <v>105</v>
      </c>
    </row>
    <row r="1076" spans="1:25" ht="12">
      <c r="A1076" s="1251">
        <v>2019</v>
      </c>
      <c r="B1076" s="1251">
        <v>25</v>
      </c>
      <c r="C1076" s="1251">
        <v>780</v>
      </c>
      <c r="D1076" s="1251" t="s">
        <v>1774</v>
      </c>
      <c r="E1076" s="1251">
        <v>105085</v>
      </c>
      <c r="F1076" s="1251" t="s">
        <v>1527</v>
      </c>
      <c r="G1076" s="1252">
        <v>53.100000000000001</v>
      </c>
      <c r="H1076" s="1252">
        <v>53.100000000000001</v>
      </c>
      <c r="I1076" s="1252">
        <v>53.100000000000001</v>
      </c>
      <c r="J1076" s="1252">
        <v>53.100000000000001</v>
      </c>
      <c r="K1076" s="1252">
        <v>53.100000000000001</v>
      </c>
      <c r="L1076" s="1252">
        <v>53.100000000000001</v>
      </c>
      <c r="M1076" s="1252">
        <v>53.100000000000001</v>
      </c>
      <c r="N1076" s="1252">
        <v>53.100000000000001</v>
      </c>
      <c r="O1076" s="1252">
        <v>53.100000000000001</v>
      </c>
      <c r="P1076" s="1252">
        <v>53.100000000000001</v>
      </c>
      <c r="Q1076" s="1252">
        <v>53.100000000000001</v>
      </c>
      <c r="R1076" s="1252">
        <v>53.100000000000001</v>
      </c>
      <c r="S1076" s="1252">
        <v>53.100000000000001</v>
      </c>
      <c r="T1076" s="1252">
        <v>53.100000000000001</v>
      </c>
      <c r="U1076" s="1251" t="s">
        <v>1065</v>
      </c>
      <c r="V1076" s="1251" t="s">
        <v>564</v>
      </c>
      <c r="W1076" s="1251" t="s">
        <v>296</v>
      </c>
      <c r="X1076" s="1251" t="s">
        <v>1515</v>
      </c>
      <c r="Y1076" s="1251">
        <v>105</v>
      </c>
    </row>
    <row r="1077" spans="1:25" ht="12">
      <c r="A1077" s="1251">
        <v>2019</v>
      </c>
      <c r="B1077" s="1251">
        <v>25</v>
      </c>
      <c r="C1077" s="1251">
        <v>780</v>
      </c>
      <c r="D1077" s="1251" t="s">
        <v>1774</v>
      </c>
      <c r="E1077" s="1251">
        <v>105090</v>
      </c>
      <c r="F1077" s="1251" t="s">
        <v>1528</v>
      </c>
      <c r="G1077" s="1252">
        <v>-124101.57000000001</v>
      </c>
      <c r="H1077" s="1252">
        <v>-124101.57000000001</v>
      </c>
      <c r="I1077" s="1252">
        <v>-124101.57000000001</v>
      </c>
      <c r="J1077" s="1252">
        <v>-124101.57000000001</v>
      </c>
      <c r="K1077" s="1252">
        <v>-124101.57000000001</v>
      </c>
      <c r="L1077" s="1252">
        <v>-124101.57000000001</v>
      </c>
      <c r="M1077" s="1252">
        <v>-124101.57000000001</v>
      </c>
      <c r="N1077" s="1252">
        <v>-124101.57000000001</v>
      </c>
      <c r="O1077" s="1252">
        <v>-124101.57000000001</v>
      </c>
      <c r="P1077" s="1252">
        <v>-124101.57000000001</v>
      </c>
      <c r="Q1077" s="1252">
        <v>-124101.57000000001</v>
      </c>
      <c r="R1077" s="1252">
        <v>-124101.57000000001</v>
      </c>
      <c r="S1077" s="1252">
        <v>-133113.29999999999</v>
      </c>
      <c r="T1077" s="1252">
        <v>-133113.29999999999</v>
      </c>
      <c r="U1077" s="1251" t="s">
        <v>1065</v>
      </c>
      <c r="V1077" s="1251" t="s">
        <v>564</v>
      </c>
      <c r="W1077" s="1251" t="s">
        <v>296</v>
      </c>
      <c r="X1077" s="1251" t="s">
        <v>1515</v>
      </c>
      <c r="Y1077" s="1251">
        <v>105</v>
      </c>
    </row>
    <row r="1078" spans="1:25" ht="12">
      <c r="A1078" s="1251">
        <v>2019</v>
      </c>
      <c r="B1078" s="1251">
        <v>25</v>
      </c>
      <c r="C1078" s="1251">
        <v>780</v>
      </c>
      <c r="D1078" s="1251" t="s">
        <v>1774</v>
      </c>
      <c r="E1078" s="1251">
        <v>106000</v>
      </c>
      <c r="F1078" s="1251" t="s">
        <v>1529</v>
      </c>
      <c r="G1078" s="1252">
        <v>0</v>
      </c>
      <c r="H1078" s="1252">
        <v>0</v>
      </c>
      <c r="I1078" s="1252">
        <v>0</v>
      </c>
      <c r="J1078" s="1252">
        <v>0</v>
      </c>
      <c r="K1078" s="1252">
        <v>0</v>
      </c>
      <c r="L1078" s="1252">
        <v>0</v>
      </c>
      <c r="M1078" s="1252">
        <v>0</v>
      </c>
      <c r="N1078" s="1252">
        <v>0</v>
      </c>
      <c r="O1078" s="1252">
        <v>0</v>
      </c>
      <c r="P1078" s="1252">
        <v>0</v>
      </c>
      <c r="Q1078" s="1252">
        <v>0</v>
      </c>
      <c r="R1078" s="1252">
        <v>0</v>
      </c>
      <c r="S1078" s="1252">
        <v>0</v>
      </c>
      <c r="T1078" s="1252">
        <v>0</v>
      </c>
      <c r="U1078" s="1251" t="s">
        <v>1065</v>
      </c>
      <c r="V1078" s="1251" t="s">
        <v>564</v>
      </c>
      <c r="W1078" s="1251" t="s">
        <v>290</v>
      </c>
      <c r="X1078" s="1251" t="s">
        <v>1515</v>
      </c>
      <c r="Y1078" s="1251">
        <v>106</v>
      </c>
    </row>
    <row r="1079" spans="1:25" ht="12">
      <c r="A1079" s="1251">
        <v>2019</v>
      </c>
      <c r="B1079" s="1251">
        <v>25</v>
      </c>
      <c r="C1079" s="1251">
        <v>780</v>
      </c>
      <c r="D1079" s="1251" t="s">
        <v>1774</v>
      </c>
      <c r="E1079" s="1251">
        <v>108000</v>
      </c>
      <c r="F1079" s="1251" t="s">
        <v>1530</v>
      </c>
      <c r="G1079" s="1252">
        <v>-178459.62</v>
      </c>
      <c r="H1079" s="1252">
        <v>-179373.44</v>
      </c>
      <c r="I1079" s="1252">
        <v>-180287.26000000001</v>
      </c>
      <c r="J1079" s="1252">
        <v>-181201.07999999999</v>
      </c>
      <c r="K1079" s="1252">
        <v>-182114.89999999999</v>
      </c>
      <c r="L1079" s="1252">
        <v>-183028.72</v>
      </c>
      <c r="M1079" s="1252">
        <v>-183942.54000000001</v>
      </c>
      <c r="N1079" s="1252">
        <v>-184856.35999999999</v>
      </c>
      <c r="O1079" s="1252">
        <v>-185770.17999999999</v>
      </c>
      <c r="P1079" s="1252">
        <v>-186684</v>
      </c>
      <c r="Q1079" s="1252">
        <v>-187597.82000000001</v>
      </c>
      <c r="R1079" s="1252">
        <v>-188041.82000000001</v>
      </c>
      <c r="S1079" s="1252">
        <v>-188482.04000000001</v>
      </c>
      <c r="T1079" s="1252">
        <v>-188482.04000000001</v>
      </c>
      <c r="U1079" s="1251" t="s">
        <v>1065</v>
      </c>
      <c r="V1079" s="1251" t="s">
        <v>564</v>
      </c>
      <c r="W1079" s="1251" t="s">
        <v>292</v>
      </c>
      <c r="X1079" s="1251" t="s">
        <v>1515</v>
      </c>
      <c r="Y1079" s="1251">
        <v>108</v>
      </c>
    </row>
    <row r="1080" spans="1:25" ht="12">
      <c r="A1080" s="1251">
        <v>2019</v>
      </c>
      <c r="B1080" s="1251">
        <v>25</v>
      </c>
      <c r="C1080" s="1251">
        <v>780</v>
      </c>
      <c r="D1080" s="1251" t="s">
        <v>1774</v>
      </c>
      <c r="E1080" s="1251">
        <v>108100</v>
      </c>
      <c r="F1080" s="1251" t="s">
        <v>1531</v>
      </c>
      <c r="G1080" s="1252">
        <v>0</v>
      </c>
      <c r="H1080" s="1252">
        <v>0</v>
      </c>
      <c r="I1080" s="1252">
        <v>0</v>
      </c>
      <c r="J1080" s="1252">
        <v>0</v>
      </c>
      <c r="K1080" s="1252">
        <v>0</v>
      </c>
      <c r="L1080" s="1252">
        <v>0</v>
      </c>
      <c r="M1080" s="1252">
        <v>0</v>
      </c>
      <c r="N1080" s="1252">
        <v>0</v>
      </c>
      <c r="O1080" s="1252">
        <v>0</v>
      </c>
      <c r="P1080" s="1252">
        <v>0</v>
      </c>
      <c r="Q1080" s="1252">
        <v>0</v>
      </c>
      <c r="R1080" s="1252">
        <v>0</v>
      </c>
      <c r="S1080" s="1252">
        <v>0</v>
      </c>
      <c r="T1080" s="1252">
        <v>0</v>
      </c>
      <c r="U1080" s="1251" t="s">
        <v>1065</v>
      </c>
      <c r="V1080" s="1251" t="s">
        <v>564</v>
      </c>
      <c r="W1080" s="1251" t="s">
        <v>292</v>
      </c>
      <c r="X1080" s="1251" t="s">
        <v>1515</v>
      </c>
      <c r="Y1080" s="1251">
        <v>108</v>
      </c>
    </row>
    <row r="1081" spans="1:25" ht="12">
      <c r="A1081" s="1251">
        <v>2019</v>
      </c>
      <c r="B1081" s="1251">
        <v>25</v>
      </c>
      <c r="C1081" s="1251">
        <v>780</v>
      </c>
      <c r="D1081" s="1251" t="s">
        <v>1774</v>
      </c>
      <c r="E1081" s="1251">
        <v>114000</v>
      </c>
      <c r="F1081" s="1251" t="s">
        <v>1534</v>
      </c>
      <c r="G1081" s="1252">
        <v>47736</v>
      </c>
      <c r="H1081" s="1252">
        <v>47736</v>
      </c>
      <c r="I1081" s="1252">
        <v>47736</v>
      </c>
      <c r="J1081" s="1252">
        <v>47736</v>
      </c>
      <c r="K1081" s="1252">
        <v>47736</v>
      </c>
      <c r="L1081" s="1252">
        <v>47736</v>
      </c>
      <c r="M1081" s="1252">
        <v>47736</v>
      </c>
      <c r="N1081" s="1252">
        <v>47736</v>
      </c>
      <c r="O1081" s="1252">
        <v>47736</v>
      </c>
      <c r="P1081" s="1252">
        <v>47736</v>
      </c>
      <c r="Q1081" s="1252">
        <v>47736</v>
      </c>
      <c r="R1081" s="1252">
        <v>47736</v>
      </c>
      <c r="S1081" s="1252">
        <v>47736</v>
      </c>
      <c r="T1081" s="1252">
        <v>47736</v>
      </c>
      <c r="U1081" s="1251" t="s">
        <v>1065</v>
      </c>
      <c r="V1081" s="1251" t="s">
        <v>564</v>
      </c>
      <c r="W1081" s="1251" t="s">
        <v>298</v>
      </c>
      <c r="X1081" s="1251" t="s">
        <v>1515</v>
      </c>
      <c r="Y1081" s="1251">
        <v>114</v>
      </c>
    </row>
    <row r="1082" spans="1:25" ht="12">
      <c r="A1082" s="1251">
        <v>2019</v>
      </c>
      <c r="B1082" s="1251">
        <v>25</v>
      </c>
      <c r="C1082" s="1251">
        <v>780</v>
      </c>
      <c r="D1082" s="1251" t="s">
        <v>1774</v>
      </c>
      <c r="E1082" s="1251">
        <v>141000</v>
      </c>
      <c r="F1082" s="1251" t="s">
        <v>1541</v>
      </c>
      <c r="G1082" s="1252">
        <v>5256.4200000000001</v>
      </c>
      <c r="H1082" s="1252">
        <v>5688.2799999999997</v>
      </c>
      <c r="I1082" s="1252">
        <v>5238.9099999999999</v>
      </c>
      <c r="J1082" s="1252">
        <v>4047.2199999999998</v>
      </c>
      <c r="K1082" s="1252">
        <v>3423.4400000000001</v>
      </c>
      <c r="L1082" s="1252">
        <v>3993.4699999999998</v>
      </c>
      <c r="M1082" s="1252">
        <v>4692.9700000000003</v>
      </c>
      <c r="N1082" s="1252">
        <v>4647.6899999999996</v>
      </c>
      <c r="O1082" s="1252">
        <v>3766.8600000000001</v>
      </c>
      <c r="P1082" s="1252">
        <v>3491.0300000000002</v>
      </c>
      <c r="Q1082" s="1252">
        <v>3860.0900000000001</v>
      </c>
      <c r="R1082" s="1252">
        <v>4983.5699999999997</v>
      </c>
      <c r="S1082" s="1252">
        <v>5089.7600000000002</v>
      </c>
      <c r="T1082" s="1252">
        <v>5089.7600000000002</v>
      </c>
      <c r="U1082" s="1251" t="s">
        <v>1065</v>
      </c>
      <c r="V1082" s="1251" t="s">
        <v>1537</v>
      </c>
      <c r="W1082" s="1251" t="s">
        <v>308</v>
      </c>
      <c r="X1082" s="1251" t="s">
        <v>1515</v>
      </c>
      <c r="Y1082" s="1251">
        <v>141</v>
      </c>
    </row>
    <row r="1083" spans="1:25" ht="12">
      <c r="A1083" s="1251">
        <v>2019</v>
      </c>
      <c r="B1083" s="1251">
        <v>25</v>
      </c>
      <c r="C1083" s="1251">
        <v>780</v>
      </c>
      <c r="D1083" s="1251" t="s">
        <v>1774</v>
      </c>
      <c r="E1083" s="1251">
        <v>141100</v>
      </c>
      <c r="F1083" s="1251" t="s">
        <v>1543</v>
      </c>
      <c r="G1083" s="1252">
        <v>0</v>
      </c>
      <c r="H1083" s="1252">
        <v>0</v>
      </c>
      <c r="I1083" s="1252">
        <v>0</v>
      </c>
      <c r="J1083" s="1252">
        <v>0</v>
      </c>
      <c r="K1083" s="1252">
        <v>0</v>
      </c>
      <c r="L1083" s="1252">
        <v>0</v>
      </c>
      <c r="M1083" s="1252">
        <v>0</v>
      </c>
      <c r="N1083" s="1252">
        <v>0</v>
      </c>
      <c r="O1083" s="1252">
        <v>0</v>
      </c>
      <c r="P1083" s="1252">
        <v>0</v>
      </c>
      <c r="Q1083" s="1252">
        <v>0</v>
      </c>
      <c r="R1083" s="1252">
        <v>0</v>
      </c>
      <c r="S1083" s="1252">
        <v>0</v>
      </c>
      <c r="T1083" s="1252">
        <v>0</v>
      </c>
      <c r="U1083" s="1251" t="s">
        <v>1065</v>
      </c>
      <c r="V1083" s="1251" t="s">
        <v>1537</v>
      </c>
      <c r="W1083" s="1251" t="s">
        <v>308</v>
      </c>
      <c r="X1083" s="1251" t="s">
        <v>1515</v>
      </c>
      <c r="Y1083" s="1251">
        <v>141</v>
      </c>
    </row>
    <row r="1084" spans="1:25" ht="12">
      <c r="A1084" s="1251">
        <v>2019</v>
      </c>
      <c r="B1084" s="1251">
        <v>25</v>
      </c>
      <c r="C1084" s="1251">
        <v>780</v>
      </c>
      <c r="D1084" s="1251" t="s">
        <v>1774</v>
      </c>
      <c r="E1084" s="1251">
        <v>143000</v>
      </c>
      <c r="F1084" s="1251" t="s">
        <v>1546</v>
      </c>
      <c r="G1084" s="1252">
        <v>-53.219999999999999</v>
      </c>
      <c r="H1084" s="1252">
        <v>-53.219999999999999</v>
      </c>
      <c r="I1084" s="1252">
        <v>-53.219999999999999</v>
      </c>
      <c r="J1084" s="1252">
        <v>-53.219999999999999</v>
      </c>
      <c r="K1084" s="1252">
        <v>-53.219999999999999</v>
      </c>
      <c r="L1084" s="1252">
        <v>-53.219999999999999</v>
      </c>
      <c r="M1084" s="1252">
        <v>-53.219999999999999</v>
      </c>
      <c r="N1084" s="1252">
        <v>-53.219999999999999</v>
      </c>
      <c r="O1084" s="1252">
        <v>-53.219999999999999</v>
      </c>
      <c r="P1084" s="1252">
        <v>-53.219999999999999</v>
      </c>
      <c r="Q1084" s="1252">
        <v>-53.219999999999999</v>
      </c>
      <c r="R1084" s="1252">
        <v>-53.219999999999999</v>
      </c>
      <c r="S1084" s="1252">
        <v>-53.219999999999999</v>
      </c>
      <c r="T1084" s="1252">
        <v>-53.219999999999999</v>
      </c>
      <c r="U1084" s="1251" t="s">
        <v>1065</v>
      </c>
      <c r="V1084" s="1251" t="s">
        <v>1537</v>
      </c>
      <c r="W1084" s="1251" t="s">
        <v>308</v>
      </c>
      <c r="X1084" s="1251" t="s">
        <v>1515</v>
      </c>
      <c r="Y1084" s="1251">
        <v>143</v>
      </c>
    </row>
    <row r="1085" spans="1:25" ht="12">
      <c r="A1085" s="1251">
        <v>2019</v>
      </c>
      <c r="B1085" s="1251">
        <v>25</v>
      </c>
      <c r="C1085" s="1251">
        <v>780</v>
      </c>
      <c r="D1085" s="1251" t="s">
        <v>1774</v>
      </c>
      <c r="E1085" s="1251">
        <v>162010</v>
      </c>
      <c r="F1085" s="1251" t="s">
        <v>1672</v>
      </c>
      <c r="G1085" s="1252">
        <v>0</v>
      </c>
      <c r="H1085" s="1252">
        <v>0</v>
      </c>
      <c r="I1085" s="1252">
        <v>0</v>
      </c>
      <c r="J1085" s="1252">
        <v>0</v>
      </c>
      <c r="K1085" s="1252">
        <v>0</v>
      </c>
      <c r="L1085" s="1252">
        <v>0</v>
      </c>
      <c r="M1085" s="1252">
        <v>0</v>
      </c>
      <c r="N1085" s="1252">
        <v>0</v>
      </c>
      <c r="O1085" s="1252">
        <v>0</v>
      </c>
      <c r="P1085" s="1252">
        <v>0</v>
      </c>
      <c r="Q1085" s="1252">
        <v>0</v>
      </c>
      <c r="R1085" s="1252">
        <v>0</v>
      </c>
      <c r="S1085" s="1252">
        <v>0</v>
      </c>
      <c r="T1085" s="1252">
        <v>0</v>
      </c>
      <c r="U1085" s="1251" t="s">
        <v>1065</v>
      </c>
      <c r="V1085" s="1251" t="s">
        <v>564</v>
      </c>
      <c r="W1085" s="1251" t="s">
        <v>314</v>
      </c>
      <c r="X1085" s="1251" t="s">
        <v>1515</v>
      </c>
      <c r="Y1085" s="1251">
        <v>162</v>
      </c>
    </row>
    <row r="1086" spans="1:25" ht="12">
      <c r="A1086" s="1251">
        <v>2019</v>
      </c>
      <c r="B1086" s="1251">
        <v>25</v>
      </c>
      <c r="C1086" s="1251">
        <v>780</v>
      </c>
      <c r="D1086" s="1251" t="s">
        <v>1774</v>
      </c>
      <c r="E1086" s="1251">
        <v>162020</v>
      </c>
      <c r="F1086" s="1251" t="s">
        <v>1673</v>
      </c>
      <c r="G1086" s="1252">
        <v>0</v>
      </c>
      <c r="H1086" s="1252">
        <v>0</v>
      </c>
      <c r="I1086" s="1252">
        <v>0</v>
      </c>
      <c r="J1086" s="1252">
        <v>0</v>
      </c>
      <c r="K1086" s="1252">
        <v>0</v>
      </c>
      <c r="L1086" s="1252">
        <v>0</v>
      </c>
      <c r="M1086" s="1252">
        <v>0</v>
      </c>
      <c r="N1086" s="1252">
        <v>0</v>
      </c>
      <c r="O1086" s="1252">
        <v>0</v>
      </c>
      <c r="P1086" s="1252">
        <v>0</v>
      </c>
      <c r="Q1086" s="1252">
        <v>0</v>
      </c>
      <c r="R1086" s="1252">
        <v>0</v>
      </c>
      <c r="S1086" s="1252">
        <v>0</v>
      </c>
      <c r="T1086" s="1252">
        <v>0</v>
      </c>
      <c r="U1086" s="1251" t="s">
        <v>1065</v>
      </c>
      <c r="V1086" s="1251" t="s">
        <v>564</v>
      </c>
      <c r="W1086" s="1251" t="s">
        <v>314</v>
      </c>
      <c r="X1086" s="1251" t="s">
        <v>1515</v>
      </c>
      <c r="Y1086" s="1251">
        <v>162</v>
      </c>
    </row>
    <row r="1087" spans="1:25" ht="12">
      <c r="A1087" s="1251">
        <v>2019</v>
      </c>
      <c r="B1087" s="1251">
        <v>25</v>
      </c>
      <c r="C1087" s="1251">
        <v>780</v>
      </c>
      <c r="D1087" s="1251" t="s">
        <v>1774</v>
      </c>
      <c r="E1087" s="1251">
        <v>162030</v>
      </c>
      <c r="F1087" s="1251" t="s">
        <v>1550</v>
      </c>
      <c r="G1087" s="1252">
        <v>0</v>
      </c>
      <c r="H1087" s="1252">
        <v>0</v>
      </c>
      <c r="I1087" s="1252">
        <v>0</v>
      </c>
      <c r="J1087" s="1252">
        <v>0</v>
      </c>
      <c r="K1087" s="1252">
        <v>0</v>
      </c>
      <c r="L1087" s="1252">
        <v>0</v>
      </c>
      <c r="M1087" s="1252">
        <v>0</v>
      </c>
      <c r="N1087" s="1252">
        <v>0</v>
      </c>
      <c r="O1087" s="1252">
        <v>0</v>
      </c>
      <c r="P1087" s="1252">
        <v>0</v>
      </c>
      <c r="Q1087" s="1252">
        <v>0</v>
      </c>
      <c r="R1087" s="1252">
        <v>0</v>
      </c>
      <c r="S1087" s="1252">
        <v>0</v>
      </c>
      <c r="T1087" s="1252">
        <v>0</v>
      </c>
      <c r="U1087" s="1251" t="s">
        <v>1065</v>
      </c>
      <c r="V1087" s="1251" t="s">
        <v>564</v>
      </c>
      <c r="W1087" s="1251" t="s">
        <v>314</v>
      </c>
      <c r="X1087" s="1251" t="s">
        <v>1515</v>
      </c>
      <c r="Y1087" s="1251">
        <v>162</v>
      </c>
    </row>
    <row r="1088" spans="1:25" ht="12">
      <c r="A1088" s="1251">
        <v>2019</v>
      </c>
      <c r="B1088" s="1251">
        <v>25</v>
      </c>
      <c r="C1088" s="1251">
        <v>780</v>
      </c>
      <c r="D1088" s="1251" t="s">
        <v>1774</v>
      </c>
      <c r="E1088" s="1251">
        <v>162040</v>
      </c>
      <c r="F1088" s="1251" t="s">
        <v>1551</v>
      </c>
      <c r="G1088" s="1252">
        <v>0</v>
      </c>
      <c r="H1088" s="1252">
        <v>0</v>
      </c>
      <c r="I1088" s="1252">
        <v>0</v>
      </c>
      <c r="J1088" s="1252">
        <v>0</v>
      </c>
      <c r="K1088" s="1252">
        <v>0</v>
      </c>
      <c r="L1088" s="1252">
        <v>0</v>
      </c>
      <c r="M1088" s="1252">
        <v>0</v>
      </c>
      <c r="N1088" s="1252">
        <v>0</v>
      </c>
      <c r="O1088" s="1252">
        <v>0</v>
      </c>
      <c r="P1088" s="1252">
        <v>0</v>
      </c>
      <c r="Q1088" s="1252">
        <v>0</v>
      </c>
      <c r="R1088" s="1252">
        <v>0</v>
      </c>
      <c r="S1088" s="1252">
        <v>0</v>
      </c>
      <c r="T1088" s="1252">
        <v>0</v>
      </c>
      <c r="U1088" s="1251" t="s">
        <v>1065</v>
      </c>
      <c r="V1088" s="1251" t="s">
        <v>564</v>
      </c>
      <c r="W1088" s="1251" t="s">
        <v>314</v>
      </c>
      <c r="X1088" s="1251" t="s">
        <v>1515</v>
      </c>
      <c r="Y1088" s="1251">
        <v>162</v>
      </c>
    </row>
    <row r="1089" spans="1:25" ht="12">
      <c r="A1089" s="1251">
        <v>2019</v>
      </c>
      <c r="B1089" s="1251">
        <v>25</v>
      </c>
      <c r="C1089" s="1251">
        <v>780</v>
      </c>
      <c r="D1089" s="1251" t="s">
        <v>1774</v>
      </c>
      <c r="E1089" s="1251">
        <v>173000</v>
      </c>
      <c r="F1089" s="1251" t="s">
        <v>1557</v>
      </c>
      <c r="G1089" s="1252">
        <v>5533.8400000000001</v>
      </c>
      <c r="H1089" s="1252">
        <v>5844.6000000000004</v>
      </c>
      <c r="I1089" s="1252">
        <v>4754.0699999999997</v>
      </c>
      <c r="J1089" s="1252">
        <v>5636.5200000000004</v>
      </c>
      <c r="K1089" s="1252">
        <v>5844.6000000000004</v>
      </c>
      <c r="L1089" s="1252">
        <v>5116</v>
      </c>
      <c r="M1089" s="1252">
        <v>5116</v>
      </c>
      <c r="N1089" s="1252">
        <v>4456.9799999999996</v>
      </c>
      <c r="O1089" s="1252">
        <v>5165.1199999999999</v>
      </c>
      <c r="P1089" s="1252">
        <v>5267.79</v>
      </c>
      <c r="Q1089" s="1252">
        <v>5844.6000000000004</v>
      </c>
      <c r="R1089" s="1252">
        <v>4961.1199999999999</v>
      </c>
      <c r="S1089" s="1252">
        <v>5269.4799999999996</v>
      </c>
      <c r="T1089" s="1252">
        <v>5269.4799999999996</v>
      </c>
      <c r="U1089" s="1251" t="s">
        <v>1065</v>
      </c>
      <c r="V1089" s="1251" t="s">
        <v>1537</v>
      </c>
      <c r="W1089" s="1251" t="s">
        <v>310</v>
      </c>
      <c r="X1089" s="1251" t="s">
        <v>1515</v>
      </c>
      <c r="Y1089" s="1251">
        <v>173</v>
      </c>
    </row>
    <row r="1090" spans="1:25" ht="12">
      <c r="A1090" s="1251">
        <v>2019</v>
      </c>
      <c r="B1090" s="1251">
        <v>25</v>
      </c>
      <c r="C1090" s="1251">
        <v>780</v>
      </c>
      <c r="D1090" s="1251" t="s">
        <v>1774</v>
      </c>
      <c r="E1090" s="1251">
        <v>184020</v>
      </c>
      <c r="F1090" s="1251" t="s">
        <v>1563</v>
      </c>
      <c r="G1090" s="1252">
        <v>1147.8900000000001</v>
      </c>
      <c r="H1090" s="1252">
        <v>1147.8900000000001</v>
      </c>
      <c r="I1090" s="1252">
        <v>1147.8900000000001</v>
      </c>
      <c r="J1090" s="1252">
        <v>1147.8900000000001</v>
      </c>
      <c r="K1090" s="1252">
        <v>1147.8900000000001</v>
      </c>
      <c r="L1090" s="1252">
        <v>1147.8900000000001</v>
      </c>
      <c r="M1090" s="1252">
        <v>1147.8900000000001</v>
      </c>
      <c r="N1090" s="1252">
        <v>1147.8900000000001</v>
      </c>
      <c r="O1090" s="1252">
        <v>1147.8900000000001</v>
      </c>
      <c r="P1090" s="1252">
        <v>1147.8900000000001</v>
      </c>
      <c r="Q1090" s="1252">
        <v>1147.8900000000001</v>
      </c>
      <c r="R1090" s="1252">
        <v>1147.8900000000001</v>
      </c>
      <c r="S1090" s="1252">
        <v>1147.8900000000001</v>
      </c>
      <c r="T1090" s="1252">
        <v>1147.8900000000001</v>
      </c>
      <c r="U1090" s="1251" t="s">
        <v>1065</v>
      </c>
      <c r="V1090" s="1251" t="s">
        <v>1537</v>
      </c>
      <c r="W1090" s="1251" t="s">
        <v>316</v>
      </c>
      <c r="X1090" s="1251" t="s">
        <v>1515</v>
      </c>
      <c r="Y1090" s="1251">
        <v>184</v>
      </c>
    </row>
    <row r="1091" spans="1:25" ht="12">
      <c r="A1091" s="1251">
        <v>2019</v>
      </c>
      <c r="B1091" s="1251">
        <v>25</v>
      </c>
      <c r="C1091" s="1251">
        <v>780</v>
      </c>
      <c r="D1091" s="1251" t="s">
        <v>1774</v>
      </c>
      <c r="E1091" s="1251">
        <v>184099</v>
      </c>
      <c r="F1091" s="1251" t="s">
        <v>1567</v>
      </c>
      <c r="G1091" s="1252">
        <v>-1147.8900000000001</v>
      </c>
      <c r="H1091" s="1252">
        <v>-1147.8900000000001</v>
      </c>
      <c r="I1091" s="1252">
        <v>-1147.8900000000001</v>
      </c>
      <c r="J1091" s="1252">
        <v>-1147.8900000000001</v>
      </c>
      <c r="K1091" s="1252">
        <v>-1147.8900000000001</v>
      </c>
      <c r="L1091" s="1252">
        <v>-1147.8900000000001</v>
      </c>
      <c r="M1091" s="1252">
        <v>-1147.8900000000001</v>
      </c>
      <c r="N1091" s="1252">
        <v>-1147.8900000000001</v>
      </c>
      <c r="O1091" s="1252">
        <v>-1147.8900000000001</v>
      </c>
      <c r="P1091" s="1252">
        <v>-1147.8900000000001</v>
      </c>
      <c r="Q1091" s="1252">
        <v>-1147.8900000000001</v>
      </c>
      <c r="R1091" s="1252">
        <v>-1147.8900000000001</v>
      </c>
      <c r="S1091" s="1252">
        <v>-1147.8900000000001</v>
      </c>
      <c r="T1091" s="1252">
        <v>-1147.8900000000001</v>
      </c>
      <c r="U1091" s="1251" t="s">
        <v>1065</v>
      </c>
      <c r="V1091" s="1251" t="s">
        <v>1537</v>
      </c>
      <c r="W1091" s="1251" t="s">
        <v>316</v>
      </c>
      <c r="X1091" s="1251" t="s">
        <v>1515</v>
      </c>
      <c r="Y1091" s="1251">
        <v>184</v>
      </c>
    </row>
    <row r="1092" spans="1:25" ht="12">
      <c r="A1092" s="1251">
        <v>2019</v>
      </c>
      <c r="B1092" s="1251">
        <v>25</v>
      </c>
      <c r="C1092" s="1251">
        <v>780</v>
      </c>
      <c r="D1092" s="1251" t="s">
        <v>1774</v>
      </c>
      <c r="E1092" s="1251">
        <v>186355</v>
      </c>
      <c r="F1092" s="1251" t="s">
        <v>1575</v>
      </c>
      <c r="G1092" s="1252">
        <v>0</v>
      </c>
      <c r="H1092" s="1252">
        <v>0</v>
      </c>
      <c r="I1092" s="1252">
        <v>0</v>
      </c>
      <c r="J1092" s="1252">
        <v>0</v>
      </c>
      <c r="K1092" s="1252">
        <v>0</v>
      </c>
      <c r="L1092" s="1252">
        <v>0</v>
      </c>
      <c r="M1092" s="1252">
        <v>0</v>
      </c>
      <c r="N1092" s="1252">
        <v>0</v>
      </c>
      <c r="O1092" s="1252">
        <v>0</v>
      </c>
      <c r="P1092" s="1252">
        <v>0</v>
      </c>
      <c r="Q1092" s="1252">
        <v>0</v>
      </c>
      <c r="R1092" s="1252">
        <v>0</v>
      </c>
      <c r="S1092" s="1252">
        <v>0</v>
      </c>
      <c r="T1092" s="1252">
        <v>0</v>
      </c>
      <c r="U1092" s="1251" t="s">
        <v>1065</v>
      </c>
      <c r="V1092" s="1251" t="s">
        <v>1537</v>
      </c>
      <c r="W1092" s="1251" t="s">
        <v>322</v>
      </c>
      <c r="X1092" s="1251" t="s">
        <v>1515</v>
      </c>
      <c r="Y1092" s="1251">
        <v>186</v>
      </c>
    </row>
    <row r="1093" spans="1:25" ht="12">
      <c r="A1093" s="1251">
        <v>2019</v>
      </c>
      <c r="B1093" s="1251">
        <v>25</v>
      </c>
      <c r="C1093" s="1251">
        <v>780</v>
      </c>
      <c r="D1093" s="1251" t="s">
        <v>1774</v>
      </c>
      <c r="E1093" s="1251">
        <v>186366</v>
      </c>
      <c r="F1093" s="1251" t="s">
        <v>1576</v>
      </c>
      <c r="G1093" s="1252">
        <v>28.59</v>
      </c>
      <c r="H1093" s="1252">
        <v>28.59</v>
      </c>
      <c r="I1093" s="1252">
        <v>28.59</v>
      </c>
      <c r="J1093" s="1252">
        <v>28.59</v>
      </c>
      <c r="K1093" s="1252">
        <v>28.59</v>
      </c>
      <c r="L1093" s="1252">
        <v>28.59</v>
      </c>
      <c r="M1093" s="1252">
        <v>28.59</v>
      </c>
      <c r="N1093" s="1252">
        <v>28.59</v>
      </c>
      <c r="O1093" s="1252">
        <v>28.59</v>
      </c>
      <c r="P1093" s="1252">
        <v>28.59</v>
      </c>
      <c r="Q1093" s="1252">
        <v>28.59</v>
      </c>
      <c r="R1093" s="1252">
        <v>28.59</v>
      </c>
      <c r="S1093" s="1252">
        <v>28.59</v>
      </c>
      <c r="T1093" s="1252">
        <v>28.59</v>
      </c>
      <c r="U1093" s="1251" t="s">
        <v>1065</v>
      </c>
      <c r="V1093" s="1251" t="s">
        <v>1537</v>
      </c>
      <c r="W1093" s="1251" t="s">
        <v>322</v>
      </c>
      <c r="X1093" s="1251" t="s">
        <v>1515</v>
      </c>
      <c r="Y1093" s="1251">
        <v>186</v>
      </c>
    </row>
    <row r="1094" spans="1:25" ht="12">
      <c r="A1094" s="1251">
        <v>2019</v>
      </c>
      <c r="B1094" s="1251">
        <v>25</v>
      </c>
      <c r="C1094" s="1251">
        <v>780</v>
      </c>
      <c r="D1094" s="1251" t="s">
        <v>1774</v>
      </c>
      <c r="E1094" s="1251">
        <v>186367</v>
      </c>
      <c r="F1094" s="1251" t="s">
        <v>1577</v>
      </c>
      <c r="G1094" s="1252">
        <v>-5.1200000000000001</v>
      </c>
      <c r="H1094" s="1252">
        <v>-5.1900000000000004</v>
      </c>
      <c r="I1094" s="1252">
        <v>-5.2599999999999998</v>
      </c>
      <c r="J1094" s="1252">
        <v>-5.3300000000000001</v>
      </c>
      <c r="K1094" s="1252">
        <v>-5.4000000000000004</v>
      </c>
      <c r="L1094" s="1252">
        <v>-5.4699999999999998</v>
      </c>
      <c r="M1094" s="1252">
        <v>-5.54</v>
      </c>
      <c r="N1094" s="1252">
        <v>-5.6100000000000003</v>
      </c>
      <c r="O1094" s="1252">
        <v>-5.6799999999999997</v>
      </c>
      <c r="P1094" s="1252">
        <v>-5.75</v>
      </c>
      <c r="Q1094" s="1252">
        <v>-5.8200000000000003</v>
      </c>
      <c r="R1094" s="1252">
        <v>-5.8899999999999997</v>
      </c>
      <c r="S1094" s="1252">
        <v>-5.96</v>
      </c>
      <c r="T1094" s="1252">
        <v>-5.96</v>
      </c>
      <c r="U1094" s="1251" t="s">
        <v>1065</v>
      </c>
      <c r="V1094" s="1251" t="s">
        <v>1537</v>
      </c>
      <c r="W1094" s="1251" t="s">
        <v>322</v>
      </c>
      <c r="X1094" s="1251" t="s">
        <v>1515</v>
      </c>
      <c r="Y1094" s="1251">
        <v>186</v>
      </c>
    </row>
    <row r="1095" spans="1:25" ht="12">
      <c r="A1095" s="1251">
        <v>2019</v>
      </c>
      <c r="B1095" s="1251">
        <v>25</v>
      </c>
      <c r="C1095" s="1251">
        <v>780</v>
      </c>
      <c r="D1095" s="1251" t="s">
        <v>1774</v>
      </c>
      <c r="E1095" s="1251">
        <v>236115</v>
      </c>
      <c r="F1095" s="1251" t="s">
        <v>1679</v>
      </c>
      <c r="G1095" s="1252">
        <v>0</v>
      </c>
      <c r="H1095" s="1252">
        <v>0</v>
      </c>
      <c r="I1095" s="1252">
        <v>0</v>
      </c>
      <c r="J1095" s="1252">
        <v>0</v>
      </c>
      <c r="K1095" s="1252">
        <v>0</v>
      </c>
      <c r="L1095" s="1252">
        <v>0</v>
      </c>
      <c r="M1095" s="1252">
        <v>0</v>
      </c>
      <c r="N1095" s="1252">
        <v>0</v>
      </c>
      <c r="O1095" s="1252">
        <v>0</v>
      </c>
      <c r="P1095" s="1252">
        <v>0</v>
      </c>
      <c r="Q1095" s="1252">
        <v>0</v>
      </c>
      <c r="R1095" s="1252">
        <v>0</v>
      </c>
      <c r="S1095" s="1252">
        <v>0</v>
      </c>
      <c r="T1095" s="1252">
        <v>0</v>
      </c>
      <c r="U1095" s="1251" t="s">
        <v>1065</v>
      </c>
      <c r="V1095" s="1251" t="s">
        <v>1537</v>
      </c>
      <c r="W1095" s="1251" t="s">
        <v>371</v>
      </c>
      <c r="X1095" s="1251" t="s">
        <v>1581</v>
      </c>
      <c r="Y1095" s="1251">
        <v>236</v>
      </c>
    </row>
    <row r="1096" spans="1:25" ht="12">
      <c r="A1096" s="1251">
        <v>2019</v>
      </c>
      <c r="B1096" s="1251">
        <v>25</v>
      </c>
      <c r="C1096" s="1251">
        <v>780</v>
      </c>
      <c r="D1096" s="1251" t="s">
        <v>1774</v>
      </c>
      <c r="E1096" s="1251">
        <v>236116</v>
      </c>
      <c r="F1096" s="1251" t="s">
        <v>1680</v>
      </c>
      <c r="G1096" s="1252">
        <v>0</v>
      </c>
      <c r="H1096" s="1252">
        <v>0</v>
      </c>
      <c r="I1096" s="1252">
        <v>0</v>
      </c>
      <c r="J1096" s="1252">
        <v>0</v>
      </c>
      <c r="K1096" s="1252">
        <v>0</v>
      </c>
      <c r="L1096" s="1252">
        <v>0</v>
      </c>
      <c r="M1096" s="1252">
        <v>0</v>
      </c>
      <c r="N1096" s="1252">
        <v>0</v>
      </c>
      <c r="O1096" s="1252">
        <v>0</v>
      </c>
      <c r="P1096" s="1252">
        <v>0</v>
      </c>
      <c r="Q1096" s="1252">
        <v>0</v>
      </c>
      <c r="R1096" s="1252">
        <v>0</v>
      </c>
      <c r="S1096" s="1252">
        <v>0</v>
      </c>
      <c r="T1096" s="1252">
        <v>0</v>
      </c>
      <c r="U1096" s="1251" t="s">
        <v>1065</v>
      </c>
      <c r="V1096" s="1251" t="s">
        <v>1537</v>
      </c>
      <c r="W1096" s="1251" t="s">
        <v>371</v>
      </c>
      <c r="X1096" s="1251" t="s">
        <v>1581</v>
      </c>
      <c r="Y1096" s="1251">
        <v>236</v>
      </c>
    </row>
    <row r="1097" spans="1:25" ht="12">
      <c r="A1097" s="1251">
        <v>2019</v>
      </c>
      <c r="B1097" s="1251">
        <v>25</v>
      </c>
      <c r="C1097" s="1251">
        <v>780</v>
      </c>
      <c r="D1097" s="1251" t="s">
        <v>1774</v>
      </c>
      <c r="E1097" s="1251">
        <v>236117</v>
      </c>
      <c r="F1097" s="1251" t="s">
        <v>1681</v>
      </c>
      <c r="G1097" s="1252">
        <v>0</v>
      </c>
      <c r="H1097" s="1252">
        <v>0</v>
      </c>
      <c r="I1097" s="1252">
        <v>0</v>
      </c>
      <c r="J1097" s="1252">
        <v>0</v>
      </c>
      <c r="K1097" s="1252">
        <v>0</v>
      </c>
      <c r="L1097" s="1252">
        <v>0</v>
      </c>
      <c r="M1097" s="1252">
        <v>0</v>
      </c>
      <c r="N1097" s="1252">
        <v>0</v>
      </c>
      <c r="O1097" s="1252">
        <v>0</v>
      </c>
      <c r="P1097" s="1252">
        <v>0</v>
      </c>
      <c r="Q1097" s="1252">
        <v>0</v>
      </c>
      <c r="R1097" s="1252">
        <v>0</v>
      </c>
      <c r="S1097" s="1252">
        <v>0</v>
      </c>
      <c r="T1097" s="1252">
        <v>0</v>
      </c>
      <c r="U1097" s="1251" t="s">
        <v>1065</v>
      </c>
      <c r="V1097" s="1251" t="s">
        <v>1537</v>
      </c>
      <c r="W1097" s="1251" t="s">
        <v>371</v>
      </c>
      <c r="X1097" s="1251" t="s">
        <v>1581</v>
      </c>
      <c r="Y1097" s="1251">
        <v>236</v>
      </c>
    </row>
    <row r="1098" spans="1:25" ht="12">
      <c r="A1098" s="1251">
        <v>2019</v>
      </c>
      <c r="B1098" s="1251">
        <v>25</v>
      </c>
      <c r="C1098" s="1251">
        <v>780</v>
      </c>
      <c r="D1098" s="1251" t="s">
        <v>1774</v>
      </c>
      <c r="E1098" s="1251">
        <v>300000</v>
      </c>
      <c r="F1098" s="1251" t="s">
        <v>1628</v>
      </c>
      <c r="G1098" s="1252">
        <v>233102.98999999999</v>
      </c>
      <c r="H1098" s="1252">
        <v>233102.98999999999</v>
      </c>
      <c r="I1098" s="1252">
        <v>233102.98999999999</v>
      </c>
      <c r="J1098" s="1252">
        <v>233102.98999999999</v>
      </c>
      <c r="K1098" s="1252">
        <v>233102.98999999999</v>
      </c>
      <c r="L1098" s="1252">
        <v>233102.98999999999</v>
      </c>
      <c r="M1098" s="1252">
        <v>233102.98999999999</v>
      </c>
      <c r="N1098" s="1252">
        <v>233102.98999999999</v>
      </c>
      <c r="O1098" s="1252">
        <v>233102.98999999999</v>
      </c>
      <c r="P1098" s="1252">
        <v>233102.98999999999</v>
      </c>
      <c r="Q1098" s="1252">
        <v>233102.98999999999</v>
      </c>
      <c r="R1098" s="1252">
        <v>233102.98999999999</v>
      </c>
      <c r="S1098" s="1252">
        <v>242114.72</v>
      </c>
      <c r="T1098" s="1252">
        <v>242114.72</v>
      </c>
      <c r="U1098" s="1251" t="s">
        <v>1065</v>
      </c>
      <c r="V1098" s="1251" t="s">
        <v>564</v>
      </c>
      <c r="W1098" s="1251" t="s">
        <v>290</v>
      </c>
      <c r="X1098" s="1251" t="s">
        <v>1515</v>
      </c>
      <c r="Y1098" s="1251">
        <v>300</v>
      </c>
    </row>
    <row r="1099" spans="1:25" ht="12">
      <c r="A1099" s="1251">
        <v>2019</v>
      </c>
      <c r="B1099" s="1251">
        <v>25</v>
      </c>
      <c r="C1099" s="1251">
        <v>780</v>
      </c>
      <c r="D1099" s="1251" t="s">
        <v>1774</v>
      </c>
      <c r="E1099" s="1251">
        <v>354300</v>
      </c>
      <c r="F1099" s="1251" t="s">
        <v>1745</v>
      </c>
      <c r="G1099" s="1252">
        <v>0</v>
      </c>
      <c r="H1099" s="1252">
        <v>0</v>
      </c>
      <c r="I1099" s="1252">
        <v>0</v>
      </c>
      <c r="J1099" s="1252">
        <v>0</v>
      </c>
      <c r="K1099" s="1252">
        <v>0</v>
      </c>
      <c r="L1099" s="1252">
        <v>0</v>
      </c>
      <c r="M1099" s="1252">
        <v>0</v>
      </c>
      <c r="N1099" s="1252">
        <v>0</v>
      </c>
      <c r="O1099" s="1252">
        <v>0</v>
      </c>
      <c r="P1099" s="1252">
        <v>0</v>
      </c>
      <c r="Q1099" s="1252">
        <v>0</v>
      </c>
      <c r="R1099" s="1252">
        <v>0</v>
      </c>
      <c r="S1099" s="1252">
        <v>0</v>
      </c>
      <c r="T1099" s="1252">
        <v>0</v>
      </c>
      <c r="U1099" s="1251" t="s">
        <v>1065</v>
      </c>
      <c r="V1099" s="1251" t="s">
        <v>564</v>
      </c>
      <c r="W1099" s="1251" t="s">
        <v>290</v>
      </c>
      <c r="X1099" s="1251" t="s">
        <v>1515</v>
      </c>
      <c r="Y1099" s="1251">
        <v>354</v>
      </c>
    </row>
    <row r="1100" spans="1:25" ht="12">
      <c r="A1100" s="1251">
        <v>2019</v>
      </c>
      <c r="B1100" s="1251">
        <v>25</v>
      </c>
      <c r="C1100" s="1251">
        <v>780</v>
      </c>
      <c r="D1100" s="1251" t="s">
        <v>1774</v>
      </c>
      <c r="E1100" s="1251">
        <v>354400</v>
      </c>
      <c r="F1100" s="1251" t="s">
        <v>1775</v>
      </c>
      <c r="G1100" s="1252">
        <v>0</v>
      </c>
      <c r="H1100" s="1252">
        <v>0</v>
      </c>
      <c r="I1100" s="1252">
        <v>0</v>
      </c>
      <c r="J1100" s="1252">
        <v>0</v>
      </c>
      <c r="K1100" s="1252">
        <v>0</v>
      </c>
      <c r="L1100" s="1252">
        <v>0</v>
      </c>
      <c r="M1100" s="1252">
        <v>0</v>
      </c>
      <c r="N1100" s="1252">
        <v>0</v>
      </c>
      <c r="O1100" s="1252">
        <v>0</v>
      </c>
      <c r="P1100" s="1252">
        <v>0</v>
      </c>
      <c r="Q1100" s="1252">
        <v>0</v>
      </c>
      <c r="R1100" s="1252">
        <v>0</v>
      </c>
      <c r="S1100" s="1252">
        <v>0</v>
      </c>
      <c r="T1100" s="1252">
        <v>0</v>
      </c>
      <c r="U1100" s="1251" t="s">
        <v>1065</v>
      </c>
      <c r="V1100" s="1251" t="s">
        <v>564</v>
      </c>
      <c r="W1100" s="1251" t="s">
        <v>290</v>
      </c>
      <c r="X1100" s="1251" t="s">
        <v>1515</v>
      </c>
      <c r="Y1100" s="1251">
        <v>354</v>
      </c>
    </row>
    <row r="1101" spans="1:25" ht="12">
      <c r="A1101" s="1251">
        <v>2019</v>
      </c>
      <c r="B1101" s="1251">
        <v>25</v>
      </c>
      <c r="C1101" s="1251">
        <v>780</v>
      </c>
      <c r="D1101" s="1251" t="s">
        <v>1774</v>
      </c>
      <c r="E1101" s="1251">
        <v>354500</v>
      </c>
      <c r="F1101" s="1251" t="s">
        <v>1776</v>
      </c>
      <c r="G1101" s="1252">
        <v>0</v>
      </c>
      <c r="H1101" s="1252">
        <v>0</v>
      </c>
      <c r="I1101" s="1252">
        <v>0</v>
      </c>
      <c r="J1101" s="1252">
        <v>0</v>
      </c>
      <c r="K1101" s="1252">
        <v>0</v>
      </c>
      <c r="L1101" s="1252">
        <v>0</v>
      </c>
      <c r="M1101" s="1252">
        <v>0</v>
      </c>
      <c r="N1101" s="1252">
        <v>0</v>
      </c>
      <c r="O1101" s="1252">
        <v>0</v>
      </c>
      <c r="P1101" s="1252">
        <v>0</v>
      </c>
      <c r="Q1101" s="1252">
        <v>0</v>
      </c>
      <c r="R1101" s="1252">
        <v>0</v>
      </c>
      <c r="S1101" s="1252">
        <v>0</v>
      </c>
      <c r="T1101" s="1252">
        <v>0</v>
      </c>
      <c r="U1101" s="1251" t="s">
        <v>1065</v>
      </c>
      <c r="V1101" s="1251" t="s">
        <v>564</v>
      </c>
      <c r="W1101" s="1251" t="s">
        <v>290</v>
      </c>
      <c r="X1101" s="1251" t="s">
        <v>1515</v>
      </c>
      <c r="Y1101" s="1251">
        <v>354</v>
      </c>
    </row>
    <row r="1102" spans="1:25" ht="12">
      <c r="A1102" s="1251">
        <v>2019</v>
      </c>
      <c r="B1102" s="1251">
        <v>25</v>
      </c>
      <c r="C1102" s="1251">
        <v>780</v>
      </c>
      <c r="D1102" s="1251" t="s">
        <v>1774</v>
      </c>
      <c r="E1102" s="1251">
        <v>360000</v>
      </c>
      <c r="F1102" s="1251" t="s">
        <v>1754</v>
      </c>
      <c r="G1102" s="1252">
        <v>0</v>
      </c>
      <c r="H1102" s="1252">
        <v>0</v>
      </c>
      <c r="I1102" s="1252">
        <v>0</v>
      </c>
      <c r="J1102" s="1252">
        <v>0</v>
      </c>
      <c r="K1102" s="1252">
        <v>0</v>
      </c>
      <c r="L1102" s="1252">
        <v>0</v>
      </c>
      <c r="M1102" s="1252">
        <v>0</v>
      </c>
      <c r="N1102" s="1252">
        <v>0</v>
      </c>
      <c r="O1102" s="1252">
        <v>0</v>
      </c>
      <c r="P1102" s="1252">
        <v>0</v>
      </c>
      <c r="Q1102" s="1252">
        <v>0</v>
      </c>
      <c r="R1102" s="1252">
        <v>0</v>
      </c>
      <c r="S1102" s="1252">
        <v>0</v>
      </c>
      <c r="T1102" s="1252">
        <v>0</v>
      </c>
      <c r="U1102" s="1251" t="s">
        <v>1065</v>
      </c>
      <c r="V1102" s="1251" t="s">
        <v>564</v>
      </c>
      <c r="W1102" s="1251" t="s">
        <v>290</v>
      </c>
      <c r="X1102" s="1251" t="s">
        <v>1515</v>
      </c>
      <c r="Y1102" s="1251">
        <v>360</v>
      </c>
    </row>
    <row r="1103" spans="1:25" ht="12">
      <c r="A1103" s="1251">
        <v>2019</v>
      </c>
      <c r="B1103" s="1251">
        <v>25</v>
      </c>
      <c r="C1103" s="1251">
        <v>780</v>
      </c>
      <c r="D1103" s="1251" t="s">
        <v>1774</v>
      </c>
      <c r="E1103" s="1251">
        <v>361000</v>
      </c>
      <c r="F1103" s="1251" t="s">
        <v>1746</v>
      </c>
      <c r="G1103" s="1252">
        <v>0</v>
      </c>
      <c r="H1103" s="1252">
        <v>0</v>
      </c>
      <c r="I1103" s="1252">
        <v>0</v>
      </c>
      <c r="J1103" s="1252">
        <v>0</v>
      </c>
      <c r="K1103" s="1252">
        <v>0</v>
      </c>
      <c r="L1103" s="1252">
        <v>0</v>
      </c>
      <c r="M1103" s="1252">
        <v>0</v>
      </c>
      <c r="N1103" s="1252">
        <v>0</v>
      </c>
      <c r="O1103" s="1252">
        <v>0</v>
      </c>
      <c r="P1103" s="1252">
        <v>0</v>
      </c>
      <c r="Q1103" s="1252">
        <v>0</v>
      </c>
      <c r="R1103" s="1252">
        <v>0</v>
      </c>
      <c r="S1103" s="1252">
        <v>0</v>
      </c>
      <c r="T1103" s="1252">
        <v>0</v>
      </c>
      <c r="U1103" s="1251" t="s">
        <v>1065</v>
      </c>
      <c r="V1103" s="1251" t="s">
        <v>564</v>
      </c>
      <c r="W1103" s="1251" t="s">
        <v>290</v>
      </c>
      <c r="X1103" s="1251" t="s">
        <v>1515</v>
      </c>
      <c r="Y1103" s="1251">
        <v>361</v>
      </c>
    </row>
    <row r="1104" spans="1:25" ht="12">
      <c r="A1104" s="1251">
        <v>2019</v>
      </c>
      <c r="B1104" s="1251">
        <v>25</v>
      </c>
      <c r="C1104" s="1251">
        <v>780</v>
      </c>
      <c r="D1104" s="1251" t="s">
        <v>1774</v>
      </c>
      <c r="E1104" s="1251">
        <v>363000</v>
      </c>
      <c r="F1104" s="1251" t="s">
        <v>1747</v>
      </c>
      <c r="G1104" s="1252">
        <v>0</v>
      </c>
      <c r="H1104" s="1252">
        <v>0</v>
      </c>
      <c r="I1104" s="1252">
        <v>0</v>
      </c>
      <c r="J1104" s="1252">
        <v>0</v>
      </c>
      <c r="K1104" s="1252">
        <v>0</v>
      </c>
      <c r="L1104" s="1252">
        <v>0</v>
      </c>
      <c r="M1104" s="1252">
        <v>0</v>
      </c>
      <c r="N1104" s="1252">
        <v>0</v>
      </c>
      <c r="O1104" s="1252">
        <v>0</v>
      </c>
      <c r="P1104" s="1252">
        <v>0</v>
      </c>
      <c r="Q1104" s="1252">
        <v>0</v>
      </c>
      <c r="R1104" s="1252">
        <v>0</v>
      </c>
      <c r="S1104" s="1252">
        <v>0</v>
      </c>
      <c r="T1104" s="1252">
        <v>0</v>
      </c>
      <c r="U1104" s="1251" t="s">
        <v>1065</v>
      </c>
      <c r="V1104" s="1251" t="s">
        <v>564</v>
      </c>
      <c r="W1104" s="1251" t="s">
        <v>290</v>
      </c>
      <c r="X1104" s="1251" t="s">
        <v>1515</v>
      </c>
      <c r="Y1104" s="1251">
        <v>363</v>
      </c>
    </row>
    <row r="1105" spans="1:25" ht="12">
      <c r="A1105" s="1251">
        <v>2019</v>
      </c>
      <c r="B1105" s="1251">
        <v>25</v>
      </c>
      <c r="C1105" s="1251">
        <v>780</v>
      </c>
      <c r="D1105" s="1251" t="s">
        <v>1774</v>
      </c>
      <c r="E1105" s="1251">
        <v>364000</v>
      </c>
      <c r="F1105" s="1251" t="s">
        <v>1773</v>
      </c>
      <c r="G1105" s="1252">
        <v>0</v>
      </c>
      <c r="H1105" s="1252">
        <v>0</v>
      </c>
      <c r="I1105" s="1252">
        <v>0</v>
      </c>
      <c r="J1105" s="1252">
        <v>0</v>
      </c>
      <c r="K1105" s="1252">
        <v>0</v>
      </c>
      <c r="L1105" s="1252">
        <v>0</v>
      </c>
      <c r="M1105" s="1252">
        <v>0</v>
      </c>
      <c r="N1105" s="1252">
        <v>0</v>
      </c>
      <c r="O1105" s="1252">
        <v>0</v>
      </c>
      <c r="P1105" s="1252">
        <v>0</v>
      </c>
      <c r="Q1105" s="1252">
        <v>0</v>
      </c>
      <c r="R1105" s="1252">
        <v>0</v>
      </c>
      <c r="S1105" s="1252">
        <v>0</v>
      </c>
      <c r="T1105" s="1252">
        <v>0</v>
      </c>
      <c r="U1105" s="1251" t="s">
        <v>1065</v>
      </c>
      <c r="V1105" s="1251" t="s">
        <v>564</v>
      </c>
      <c r="W1105" s="1251" t="s">
        <v>290</v>
      </c>
      <c r="X1105" s="1251" t="s">
        <v>1515</v>
      </c>
      <c r="Y1105" s="1251">
        <v>364</v>
      </c>
    </row>
    <row r="1106" spans="1:25" ht="12">
      <c r="A1106" s="1251">
        <v>2019</v>
      </c>
      <c r="B1106" s="1251">
        <v>25</v>
      </c>
      <c r="C1106" s="1251">
        <v>780</v>
      </c>
      <c r="D1106" s="1251" t="s">
        <v>1774</v>
      </c>
      <c r="E1106" s="1251">
        <v>380400</v>
      </c>
      <c r="F1106" s="1251" t="s">
        <v>1752</v>
      </c>
      <c r="G1106" s="1252">
        <v>0</v>
      </c>
      <c r="H1106" s="1252">
        <v>0</v>
      </c>
      <c r="I1106" s="1252">
        <v>0</v>
      </c>
      <c r="J1106" s="1252">
        <v>0</v>
      </c>
      <c r="K1106" s="1252">
        <v>0</v>
      </c>
      <c r="L1106" s="1252">
        <v>0</v>
      </c>
      <c r="M1106" s="1252">
        <v>0</v>
      </c>
      <c r="N1106" s="1252">
        <v>0</v>
      </c>
      <c r="O1106" s="1252">
        <v>0</v>
      </c>
      <c r="P1106" s="1252">
        <v>0</v>
      </c>
      <c r="Q1106" s="1252">
        <v>0</v>
      </c>
      <c r="R1106" s="1252">
        <v>0</v>
      </c>
      <c r="S1106" s="1252">
        <v>0</v>
      </c>
      <c r="T1106" s="1252">
        <v>0</v>
      </c>
      <c r="U1106" s="1251" t="s">
        <v>1065</v>
      </c>
      <c r="V1106" s="1251" t="s">
        <v>564</v>
      </c>
      <c r="W1106" s="1251" t="s">
        <v>290</v>
      </c>
      <c r="X1106" s="1251" t="s">
        <v>1515</v>
      </c>
      <c r="Y1106" s="1251">
        <v>380</v>
      </c>
    </row>
    <row r="1107" spans="1:25" ht="12">
      <c r="A1107" s="1251">
        <v>2019</v>
      </c>
      <c r="B1107" s="1251">
        <v>25</v>
      </c>
      <c r="C1107" s="1251">
        <v>790</v>
      </c>
      <c r="D1107" s="1251" t="s">
        <v>1777</v>
      </c>
      <c r="E1107" s="1251">
        <v>105020</v>
      </c>
      <c r="F1107" s="1251" t="s">
        <v>1518</v>
      </c>
      <c r="G1107" s="1252">
        <v>4912.9099999999999</v>
      </c>
      <c r="H1107" s="1252">
        <v>4950.3800000000001</v>
      </c>
      <c r="I1107" s="1252">
        <v>4986.9099999999999</v>
      </c>
      <c r="J1107" s="1252">
        <v>5032.1800000000003</v>
      </c>
      <c r="K1107" s="1252">
        <v>5058</v>
      </c>
      <c r="L1107" s="1252">
        <v>5106.4300000000003</v>
      </c>
      <c r="M1107" s="1252">
        <v>7172.6000000000004</v>
      </c>
      <c r="N1107" s="1252">
        <v>8669.3799999999992</v>
      </c>
      <c r="O1107" s="1252">
        <v>8669.3799999999992</v>
      </c>
      <c r="P1107" s="1252">
        <v>8945.0400000000009</v>
      </c>
      <c r="Q1107" s="1252">
        <v>9038.7600000000002</v>
      </c>
      <c r="R1107" s="1252">
        <v>9125.9500000000007</v>
      </c>
      <c r="S1107" s="1252">
        <v>9203.9500000000007</v>
      </c>
      <c r="T1107" s="1252">
        <v>9203.9500000000007</v>
      </c>
      <c r="U1107" s="1251" t="s">
        <v>1065</v>
      </c>
      <c r="V1107" s="1251" t="s">
        <v>564</v>
      </c>
      <c r="W1107" s="1251" t="s">
        <v>296</v>
      </c>
      <c r="X1107" s="1251" t="s">
        <v>1515</v>
      </c>
      <c r="Y1107" s="1251">
        <v>105</v>
      </c>
    </row>
    <row r="1108" spans="1:25" ht="12">
      <c r="A1108" s="1251">
        <v>2019</v>
      </c>
      <c r="B1108" s="1251">
        <v>25</v>
      </c>
      <c r="C1108" s="1251">
        <v>790</v>
      </c>
      <c r="D1108" s="1251" t="s">
        <v>1777</v>
      </c>
      <c r="E1108" s="1251">
        <v>105029</v>
      </c>
      <c r="F1108" s="1251" t="s">
        <v>1519</v>
      </c>
      <c r="G1108" s="1252">
        <v>1623.96</v>
      </c>
      <c r="H1108" s="1252">
        <v>1623.96</v>
      </c>
      <c r="I1108" s="1252">
        <v>1623.96</v>
      </c>
      <c r="J1108" s="1252">
        <v>1623.96</v>
      </c>
      <c r="K1108" s="1252">
        <v>1623.96</v>
      </c>
      <c r="L1108" s="1252">
        <v>1623.96</v>
      </c>
      <c r="M1108" s="1252">
        <v>1623.96</v>
      </c>
      <c r="N1108" s="1252">
        <v>1623.96</v>
      </c>
      <c r="O1108" s="1252">
        <v>1623.96</v>
      </c>
      <c r="P1108" s="1252">
        <v>1623.96</v>
      </c>
      <c r="Q1108" s="1252">
        <v>1623.96</v>
      </c>
      <c r="R1108" s="1252">
        <v>1623.96</v>
      </c>
      <c r="S1108" s="1252">
        <v>1623.96</v>
      </c>
      <c r="T1108" s="1252">
        <v>1623.96</v>
      </c>
      <c r="U1108" s="1251" t="s">
        <v>1065</v>
      </c>
      <c r="V1108" s="1251" t="s">
        <v>564</v>
      </c>
      <c r="W1108" s="1251" t="s">
        <v>296</v>
      </c>
      <c r="X1108" s="1251" t="s">
        <v>1515</v>
      </c>
      <c r="Y1108" s="1251">
        <v>105</v>
      </c>
    </row>
    <row r="1109" spans="1:25" ht="12">
      <c r="A1109" s="1251">
        <v>2019</v>
      </c>
      <c r="B1109" s="1251">
        <v>25</v>
      </c>
      <c r="C1109" s="1251">
        <v>790</v>
      </c>
      <c r="D1109" s="1251" t="s">
        <v>1777</v>
      </c>
      <c r="E1109" s="1251">
        <v>105030</v>
      </c>
      <c r="F1109" s="1251" t="s">
        <v>1520</v>
      </c>
      <c r="G1109" s="1252">
        <v>375500.58000000002</v>
      </c>
      <c r="H1109" s="1252">
        <v>376738.46000000002</v>
      </c>
      <c r="I1109" s="1252">
        <v>390378.73999999999</v>
      </c>
      <c r="J1109" s="1252">
        <v>391823.98999999999</v>
      </c>
      <c r="K1109" s="1252">
        <v>403143.60999999999</v>
      </c>
      <c r="L1109" s="1252">
        <v>404237.87</v>
      </c>
      <c r="M1109" s="1252">
        <v>404237.87</v>
      </c>
      <c r="N1109" s="1252">
        <v>407350.31</v>
      </c>
      <c r="O1109" s="1252">
        <v>425920.31</v>
      </c>
      <c r="P1109" s="1252">
        <v>443072.94</v>
      </c>
      <c r="Q1109" s="1252">
        <v>448165.90000000002</v>
      </c>
      <c r="R1109" s="1252">
        <v>458859.26000000001</v>
      </c>
      <c r="S1109" s="1252">
        <v>486387.73999999999</v>
      </c>
      <c r="T1109" s="1252">
        <v>486387.73999999999</v>
      </c>
      <c r="U1109" s="1251" t="s">
        <v>1065</v>
      </c>
      <c r="V1109" s="1251" t="s">
        <v>564</v>
      </c>
      <c r="W1109" s="1251" t="s">
        <v>296</v>
      </c>
      <c r="X1109" s="1251" t="s">
        <v>1515</v>
      </c>
      <c r="Y1109" s="1251">
        <v>105</v>
      </c>
    </row>
    <row r="1110" spans="1:25" ht="12">
      <c r="A1110" s="1251">
        <v>2019</v>
      </c>
      <c r="B1110" s="1251">
        <v>25</v>
      </c>
      <c r="C1110" s="1251">
        <v>790</v>
      </c>
      <c r="D1110" s="1251" t="s">
        <v>1777</v>
      </c>
      <c r="E1110" s="1251">
        <v>105060</v>
      </c>
      <c r="F1110" s="1251" t="s">
        <v>1523</v>
      </c>
      <c r="G1110" s="1252">
        <v>1695</v>
      </c>
      <c r="H1110" s="1252">
        <v>1733.6800000000001</v>
      </c>
      <c r="I1110" s="1252">
        <v>1791.53</v>
      </c>
      <c r="J1110" s="1252">
        <v>1898.8399999999999</v>
      </c>
      <c r="K1110" s="1252">
        <v>3030.29</v>
      </c>
      <c r="L1110" s="1252">
        <v>2002.8599999999999</v>
      </c>
      <c r="M1110" s="1252">
        <v>2061.8400000000001</v>
      </c>
      <c r="N1110" s="1252">
        <v>2116.9899999999998</v>
      </c>
      <c r="O1110" s="1252">
        <v>2116.9899999999998</v>
      </c>
      <c r="P1110" s="1252">
        <v>2300.3600000000001</v>
      </c>
      <c r="Q1110" s="1252">
        <v>2396.3099999999999</v>
      </c>
      <c r="R1110" s="1252">
        <v>2480.0999999999999</v>
      </c>
      <c r="S1110" s="1252">
        <v>2573.0999999999999</v>
      </c>
      <c r="T1110" s="1252">
        <v>2573.0999999999999</v>
      </c>
      <c r="U1110" s="1251" t="s">
        <v>1065</v>
      </c>
      <c r="V1110" s="1251" t="s">
        <v>564</v>
      </c>
      <c r="W1110" s="1251" t="s">
        <v>296</v>
      </c>
      <c r="X1110" s="1251" t="s">
        <v>1515</v>
      </c>
      <c r="Y1110" s="1251">
        <v>105</v>
      </c>
    </row>
    <row r="1111" spans="1:25" ht="12">
      <c r="A1111" s="1251">
        <v>2019</v>
      </c>
      <c r="B1111" s="1251">
        <v>25</v>
      </c>
      <c r="C1111" s="1251">
        <v>790</v>
      </c>
      <c r="D1111" s="1251" t="s">
        <v>1777</v>
      </c>
      <c r="E1111" s="1251">
        <v>105070</v>
      </c>
      <c r="F1111" s="1251" t="s">
        <v>1524</v>
      </c>
      <c r="G1111" s="1252">
        <v>5686.3599999999997</v>
      </c>
      <c r="H1111" s="1252">
        <v>5728.0600000000004</v>
      </c>
      <c r="I1111" s="1252">
        <v>5761.96</v>
      </c>
      <c r="J1111" s="1252">
        <v>5803.9700000000003</v>
      </c>
      <c r="K1111" s="1252">
        <v>5827.9300000000003</v>
      </c>
      <c r="L1111" s="1252">
        <v>5872.8599999999997</v>
      </c>
      <c r="M1111" s="1252">
        <v>7790.0600000000004</v>
      </c>
      <c r="N1111" s="1252">
        <v>9178.9200000000001</v>
      </c>
      <c r="O1111" s="1252">
        <v>9178.9200000000001</v>
      </c>
      <c r="P1111" s="1252">
        <v>9434.7000000000007</v>
      </c>
      <c r="Q1111" s="1252">
        <v>9521.6599999999999</v>
      </c>
      <c r="R1111" s="1252">
        <v>9602.5599999999995</v>
      </c>
      <c r="S1111" s="1252">
        <v>9674.9400000000005</v>
      </c>
      <c r="T1111" s="1252">
        <v>9674.9400000000005</v>
      </c>
      <c r="U1111" s="1251" t="s">
        <v>1065</v>
      </c>
      <c r="V1111" s="1251" t="s">
        <v>564</v>
      </c>
      <c r="W1111" s="1251" t="s">
        <v>296</v>
      </c>
      <c r="X1111" s="1251" t="s">
        <v>1515</v>
      </c>
      <c r="Y1111" s="1251">
        <v>105</v>
      </c>
    </row>
    <row r="1112" spans="1:25" ht="12">
      <c r="A1112" s="1251">
        <v>2019</v>
      </c>
      <c r="B1112" s="1251">
        <v>25</v>
      </c>
      <c r="C1112" s="1251">
        <v>790</v>
      </c>
      <c r="D1112" s="1251" t="s">
        <v>1777</v>
      </c>
      <c r="E1112" s="1251">
        <v>105080</v>
      </c>
      <c r="F1112" s="1251" t="s">
        <v>1525</v>
      </c>
      <c r="G1112" s="1252">
        <v>327.79000000000002</v>
      </c>
      <c r="H1112" s="1252">
        <v>327.79000000000002</v>
      </c>
      <c r="I1112" s="1252">
        <v>327.79000000000002</v>
      </c>
      <c r="J1112" s="1252">
        <v>327.79000000000002</v>
      </c>
      <c r="K1112" s="1252">
        <v>327.79000000000002</v>
      </c>
      <c r="L1112" s="1252">
        <v>327.79000000000002</v>
      </c>
      <c r="M1112" s="1252">
        <v>327.79000000000002</v>
      </c>
      <c r="N1112" s="1252">
        <v>327.79000000000002</v>
      </c>
      <c r="O1112" s="1252">
        <v>327.79000000000002</v>
      </c>
      <c r="P1112" s="1252">
        <v>327.79000000000002</v>
      </c>
      <c r="Q1112" s="1252">
        <v>327.79000000000002</v>
      </c>
      <c r="R1112" s="1252">
        <v>327.79000000000002</v>
      </c>
      <c r="S1112" s="1252">
        <v>327.79000000000002</v>
      </c>
      <c r="T1112" s="1252">
        <v>327.79000000000002</v>
      </c>
      <c r="U1112" s="1251" t="s">
        <v>1065</v>
      </c>
      <c r="V1112" s="1251" t="s">
        <v>564</v>
      </c>
      <c r="W1112" s="1251" t="s">
        <v>296</v>
      </c>
      <c r="X1112" s="1251" t="s">
        <v>1515</v>
      </c>
      <c r="Y1112" s="1251">
        <v>105</v>
      </c>
    </row>
    <row r="1113" spans="1:25" ht="12">
      <c r="A1113" s="1251">
        <v>2019</v>
      </c>
      <c r="B1113" s="1251">
        <v>25</v>
      </c>
      <c r="C1113" s="1251">
        <v>790</v>
      </c>
      <c r="D1113" s="1251" t="s">
        <v>1777</v>
      </c>
      <c r="E1113" s="1251">
        <v>105090</v>
      </c>
      <c r="F1113" s="1251" t="s">
        <v>1528</v>
      </c>
      <c r="G1113" s="1252">
        <v>-352693.13</v>
      </c>
      <c r="H1113" s="1252">
        <v>-353931.01000000001</v>
      </c>
      <c r="I1113" s="1252">
        <v>-353931.01000000001</v>
      </c>
      <c r="J1113" s="1252">
        <v>-353931.01000000001</v>
      </c>
      <c r="K1113" s="1252">
        <v>-355025.27000000002</v>
      </c>
      <c r="L1113" s="1252">
        <v>-355025.27000000002</v>
      </c>
      <c r="M1113" s="1252">
        <v>-370876.31</v>
      </c>
      <c r="N1113" s="1252">
        <v>-370876.31</v>
      </c>
      <c r="O1113" s="1252">
        <v>-370876.31</v>
      </c>
      <c r="P1113" s="1252">
        <v>-370876.31</v>
      </c>
      <c r="Q1113" s="1252">
        <v>-370876.31</v>
      </c>
      <c r="R1113" s="1252">
        <v>-370876.31</v>
      </c>
      <c r="S1113" s="1252">
        <v>-370876.31</v>
      </c>
      <c r="T1113" s="1252">
        <v>-370876.31</v>
      </c>
      <c r="U1113" s="1251" t="s">
        <v>1065</v>
      </c>
      <c r="V1113" s="1251" t="s">
        <v>564</v>
      </c>
      <c r="W1113" s="1251" t="s">
        <v>296</v>
      </c>
      <c r="X1113" s="1251" t="s">
        <v>1515</v>
      </c>
      <c r="Y1113" s="1251">
        <v>105</v>
      </c>
    </row>
    <row r="1114" spans="1:25" ht="12">
      <c r="A1114" s="1251">
        <v>2019</v>
      </c>
      <c r="B1114" s="1251">
        <v>25</v>
      </c>
      <c r="C1114" s="1251">
        <v>790</v>
      </c>
      <c r="D1114" s="1251" t="s">
        <v>1777</v>
      </c>
      <c r="E1114" s="1251">
        <v>106000</v>
      </c>
      <c r="F1114" s="1251" t="s">
        <v>1529</v>
      </c>
      <c r="G1114" s="1252">
        <v>0</v>
      </c>
      <c r="H1114" s="1252">
        <v>0</v>
      </c>
      <c r="I1114" s="1252">
        <v>0</v>
      </c>
      <c r="J1114" s="1252">
        <v>0</v>
      </c>
      <c r="K1114" s="1252">
        <v>0</v>
      </c>
      <c r="L1114" s="1252">
        <v>0</v>
      </c>
      <c r="M1114" s="1252">
        <v>0</v>
      </c>
      <c r="N1114" s="1252">
        <v>0</v>
      </c>
      <c r="O1114" s="1252">
        <v>0</v>
      </c>
      <c r="P1114" s="1252">
        <v>0</v>
      </c>
      <c r="Q1114" s="1252">
        <v>0</v>
      </c>
      <c r="R1114" s="1252">
        <v>0</v>
      </c>
      <c r="S1114" s="1252">
        <v>0</v>
      </c>
      <c r="T1114" s="1252">
        <v>0</v>
      </c>
      <c r="U1114" s="1251" t="s">
        <v>1065</v>
      </c>
      <c r="V1114" s="1251" t="s">
        <v>564</v>
      </c>
      <c r="W1114" s="1251" t="s">
        <v>290</v>
      </c>
      <c r="X1114" s="1251" t="s">
        <v>1515</v>
      </c>
      <c r="Y1114" s="1251">
        <v>106</v>
      </c>
    </row>
    <row r="1115" spans="1:25" ht="12">
      <c r="A1115" s="1251">
        <v>2019</v>
      </c>
      <c r="B1115" s="1251">
        <v>25</v>
      </c>
      <c r="C1115" s="1251">
        <v>790</v>
      </c>
      <c r="D1115" s="1251" t="s">
        <v>1777</v>
      </c>
      <c r="E1115" s="1251">
        <v>108000</v>
      </c>
      <c r="F1115" s="1251" t="s">
        <v>1530</v>
      </c>
      <c r="G1115" s="1252">
        <v>-943285.83999999997</v>
      </c>
      <c r="H1115" s="1252">
        <v>-944178.92000000004</v>
      </c>
      <c r="I1115" s="1252">
        <v>-945072</v>
      </c>
      <c r="J1115" s="1252">
        <v>-945965.07999999996</v>
      </c>
      <c r="K1115" s="1252">
        <v>-946865.37</v>
      </c>
      <c r="L1115" s="1252">
        <v>-947765.66000000003</v>
      </c>
      <c r="M1115" s="1252">
        <v>-948665.94999999995</v>
      </c>
      <c r="N1115" s="1252">
        <v>-949664.93999999994</v>
      </c>
      <c r="O1115" s="1252">
        <v>-950663.93000000005</v>
      </c>
      <c r="P1115" s="1252">
        <v>-951662.92000000004</v>
      </c>
      <c r="Q1115" s="1252">
        <v>-952661.91000000003</v>
      </c>
      <c r="R1115" s="1252">
        <v>-953660.90000000002</v>
      </c>
      <c r="S1115" s="1252">
        <v>-954659.89000000001</v>
      </c>
      <c r="T1115" s="1252">
        <v>-954659.89000000001</v>
      </c>
      <c r="U1115" s="1251" t="s">
        <v>1065</v>
      </c>
      <c r="V1115" s="1251" t="s">
        <v>564</v>
      </c>
      <c r="W1115" s="1251" t="s">
        <v>292</v>
      </c>
      <c r="X1115" s="1251" t="s">
        <v>1515</v>
      </c>
      <c r="Y1115" s="1251">
        <v>108</v>
      </c>
    </row>
    <row r="1116" spans="1:25" ht="12">
      <c r="A1116" s="1251">
        <v>2019</v>
      </c>
      <c r="B1116" s="1251">
        <v>25</v>
      </c>
      <c r="C1116" s="1251">
        <v>790</v>
      </c>
      <c r="D1116" s="1251" t="s">
        <v>1777</v>
      </c>
      <c r="E1116" s="1251">
        <v>108100</v>
      </c>
      <c r="F1116" s="1251" t="s">
        <v>1531</v>
      </c>
      <c r="G1116" s="1252">
        <v>0</v>
      </c>
      <c r="H1116" s="1252">
        <v>0</v>
      </c>
      <c r="I1116" s="1252">
        <v>0</v>
      </c>
      <c r="J1116" s="1252">
        <v>0</v>
      </c>
      <c r="K1116" s="1252">
        <v>0</v>
      </c>
      <c r="L1116" s="1252">
        <v>0</v>
      </c>
      <c r="M1116" s="1252">
        <v>0</v>
      </c>
      <c r="N1116" s="1252">
        <v>0</v>
      </c>
      <c r="O1116" s="1252">
        <v>0</v>
      </c>
      <c r="P1116" s="1252">
        <v>0</v>
      </c>
      <c r="Q1116" s="1252">
        <v>0</v>
      </c>
      <c r="R1116" s="1252">
        <v>0</v>
      </c>
      <c r="S1116" s="1252">
        <v>0</v>
      </c>
      <c r="T1116" s="1252">
        <v>0</v>
      </c>
      <c r="U1116" s="1251" t="s">
        <v>1065</v>
      </c>
      <c r="V1116" s="1251" t="s">
        <v>564</v>
      </c>
      <c r="W1116" s="1251" t="s">
        <v>292</v>
      </c>
      <c r="X1116" s="1251" t="s">
        <v>1515</v>
      </c>
      <c r="Y1116" s="1251">
        <v>108</v>
      </c>
    </row>
    <row r="1117" spans="1:25" ht="12">
      <c r="A1117" s="1251">
        <v>2019</v>
      </c>
      <c r="B1117" s="1251">
        <v>25</v>
      </c>
      <c r="C1117" s="1251">
        <v>790</v>
      </c>
      <c r="D1117" s="1251" t="s">
        <v>1777</v>
      </c>
      <c r="E1117" s="1251">
        <v>114000</v>
      </c>
      <c r="F1117" s="1251" t="s">
        <v>1534</v>
      </c>
      <c r="G1117" s="1252">
        <v>0</v>
      </c>
      <c r="H1117" s="1252">
        <v>0</v>
      </c>
      <c r="I1117" s="1252">
        <v>0</v>
      </c>
      <c r="J1117" s="1252">
        <v>0</v>
      </c>
      <c r="K1117" s="1252">
        <v>0</v>
      </c>
      <c r="L1117" s="1252">
        <v>0</v>
      </c>
      <c r="M1117" s="1252">
        <v>0</v>
      </c>
      <c r="N1117" s="1252">
        <v>0</v>
      </c>
      <c r="O1117" s="1252">
        <v>0</v>
      </c>
      <c r="P1117" s="1252">
        <v>0</v>
      </c>
      <c r="Q1117" s="1252">
        <v>0</v>
      </c>
      <c r="R1117" s="1252">
        <v>0</v>
      </c>
      <c r="S1117" s="1252">
        <v>0</v>
      </c>
      <c r="T1117" s="1252">
        <v>0</v>
      </c>
      <c r="U1117" s="1251" t="s">
        <v>1065</v>
      </c>
      <c r="V1117" s="1251" t="s">
        <v>564</v>
      </c>
      <c r="W1117" s="1251" t="s">
        <v>298</v>
      </c>
      <c r="X1117" s="1251" t="s">
        <v>1515</v>
      </c>
      <c r="Y1117" s="1251">
        <v>114</v>
      </c>
    </row>
    <row r="1118" spans="1:25" ht="12">
      <c r="A1118" s="1251">
        <v>2019</v>
      </c>
      <c r="B1118" s="1251">
        <v>25</v>
      </c>
      <c r="C1118" s="1251">
        <v>790</v>
      </c>
      <c r="D1118" s="1251" t="s">
        <v>1777</v>
      </c>
      <c r="E1118" s="1251">
        <v>141000</v>
      </c>
      <c r="F1118" s="1251" t="s">
        <v>1541</v>
      </c>
      <c r="G1118" s="1252">
        <v>4426.0200000000004</v>
      </c>
      <c r="H1118" s="1252">
        <v>4045.5</v>
      </c>
      <c r="I1118" s="1252">
        <v>5111.21</v>
      </c>
      <c r="J1118" s="1252">
        <v>4168.4899999999998</v>
      </c>
      <c r="K1118" s="1252">
        <v>4455.4899999999998</v>
      </c>
      <c r="L1118" s="1252">
        <v>4362.9099999999999</v>
      </c>
      <c r="M1118" s="1252">
        <v>5898.5699999999997</v>
      </c>
      <c r="N1118" s="1252">
        <v>4533.1199999999999</v>
      </c>
      <c r="O1118" s="1252">
        <v>4249.3199999999997</v>
      </c>
      <c r="P1118" s="1252">
        <v>4012.5599999999999</v>
      </c>
      <c r="Q1118" s="1252">
        <v>3517.3299999999999</v>
      </c>
      <c r="R1118" s="1252">
        <v>5057.4200000000001</v>
      </c>
      <c r="S1118" s="1252">
        <v>4136.8800000000001</v>
      </c>
      <c r="T1118" s="1252">
        <v>4136.8800000000001</v>
      </c>
      <c r="U1118" s="1251" t="s">
        <v>1065</v>
      </c>
      <c r="V1118" s="1251" t="s">
        <v>1537</v>
      </c>
      <c r="W1118" s="1251" t="s">
        <v>308</v>
      </c>
      <c r="X1118" s="1251" t="s">
        <v>1515</v>
      </c>
      <c r="Y1118" s="1251">
        <v>141</v>
      </c>
    </row>
    <row r="1119" spans="1:25" ht="12">
      <c r="A1119" s="1251">
        <v>2019</v>
      </c>
      <c r="B1119" s="1251">
        <v>25</v>
      </c>
      <c r="C1119" s="1251">
        <v>790</v>
      </c>
      <c r="D1119" s="1251" t="s">
        <v>1777</v>
      </c>
      <c r="E1119" s="1251">
        <v>141100</v>
      </c>
      <c r="F1119" s="1251" t="s">
        <v>1543</v>
      </c>
      <c r="G1119" s="1252">
        <v>0</v>
      </c>
      <c r="H1119" s="1252">
        <v>0</v>
      </c>
      <c r="I1119" s="1252">
        <v>0</v>
      </c>
      <c r="J1119" s="1252">
        <v>0</v>
      </c>
      <c r="K1119" s="1252">
        <v>0</v>
      </c>
      <c r="L1119" s="1252">
        <v>0</v>
      </c>
      <c r="M1119" s="1252">
        <v>0</v>
      </c>
      <c r="N1119" s="1252">
        <v>0</v>
      </c>
      <c r="O1119" s="1252">
        <v>0</v>
      </c>
      <c r="P1119" s="1252">
        <v>0</v>
      </c>
      <c r="Q1119" s="1252">
        <v>0</v>
      </c>
      <c r="R1119" s="1252">
        <v>0</v>
      </c>
      <c r="S1119" s="1252">
        <v>0</v>
      </c>
      <c r="T1119" s="1252">
        <v>0</v>
      </c>
      <c r="U1119" s="1251" t="s">
        <v>1065</v>
      </c>
      <c r="V1119" s="1251" t="s">
        <v>1537</v>
      </c>
      <c r="W1119" s="1251" t="s">
        <v>308</v>
      </c>
      <c r="X1119" s="1251" t="s">
        <v>1515</v>
      </c>
      <c r="Y1119" s="1251">
        <v>141</v>
      </c>
    </row>
    <row r="1120" spans="1:25" ht="12">
      <c r="A1120" s="1251">
        <v>2019</v>
      </c>
      <c r="B1120" s="1251">
        <v>25</v>
      </c>
      <c r="C1120" s="1251">
        <v>790</v>
      </c>
      <c r="D1120" s="1251" t="s">
        <v>1777</v>
      </c>
      <c r="E1120" s="1251">
        <v>143000</v>
      </c>
      <c r="F1120" s="1251" t="s">
        <v>1546</v>
      </c>
      <c r="G1120" s="1252">
        <v>-79.670000000000002</v>
      </c>
      <c r="H1120" s="1252">
        <v>-79.670000000000002</v>
      </c>
      <c r="I1120" s="1252">
        <v>-79.670000000000002</v>
      </c>
      <c r="J1120" s="1252">
        <v>-79.670000000000002</v>
      </c>
      <c r="K1120" s="1252">
        <v>-79.670000000000002</v>
      </c>
      <c r="L1120" s="1252">
        <v>-79.670000000000002</v>
      </c>
      <c r="M1120" s="1252">
        <v>-79.670000000000002</v>
      </c>
      <c r="N1120" s="1252">
        <v>-79.670000000000002</v>
      </c>
      <c r="O1120" s="1252">
        <v>-79.670000000000002</v>
      </c>
      <c r="P1120" s="1252">
        <v>-79.670000000000002</v>
      </c>
      <c r="Q1120" s="1252">
        <v>-79.670000000000002</v>
      </c>
      <c r="R1120" s="1252">
        <v>-79.670000000000002</v>
      </c>
      <c r="S1120" s="1252">
        <v>-79.670000000000002</v>
      </c>
      <c r="T1120" s="1252">
        <v>-79.670000000000002</v>
      </c>
      <c r="U1120" s="1251" t="s">
        <v>1065</v>
      </c>
      <c r="V1120" s="1251" t="s">
        <v>1537</v>
      </c>
      <c r="W1120" s="1251" t="s">
        <v>308</v>
      </c>
      <c r="X1120" s="1251" t="s">
        <v>1515</v>
      </c>
      <c r="Y1120" s="1251">
        <v>143</v>
      </c>
    </row>
    <row r="1121" spans="1:25" ht="12">
      <c r="A1121" s="1251">
        <v>2019</v>
      </c>
      <c r="B1121" s="1251">
        <v>25</v>
      </c>
      <c r="C1121" s="1251">
        <v>790</v>
      </c>
      <c r="D1121" s="1251" t="s">
        <v>1777</v>
      </c>
      <c r="E1121" s="1251">
        <v>162010</v>
      </c>
      <c r="F1121" s="1251" t="s">
        <v>1672</v>
      </c>
      <c r="G1121" s="1252">
        <v>0</v>
      </c>
      <c r="H1121" s="1252">
        <v>0</v>
      </c>
      <c r="I1121" s="1252">
        <v>0</v>
      </c>
      <c r="J1121" s="1252">
        <v>0</v>
      </c>
      <c r="K1121" s="1252">
        <v>0</v>
      </c>
      <c r="L1121" s="1252">
        <v>0</v>
      </c>
      <c r="M1121" s="1252">
        <v>0</v>
      </c>
      <c r="N1121" s="1252">
        <v>0</v>
      </c>
      <c r="O1121" s="1252">
        <v>0</v>
      </c>
      <c r="P1121" s="1252">
        <v>0</v>
      </c>
      <c r="Q1121" s="1252">
        <v>0</v>
      </c>
      <c r="R1121" s="1252">
        <v>0</v>
      </c>
      <c r="S1121" s="1252">
        <v>0</v>
      </c>
      <c r="T1121" s="1252">
        <v>0</v>
      </c>
      <c r="U1121" s="1251" t="s">
        <v>1065</v>
      </c>
      <c r="V1121" s="1251" t="s">
        <v>564</v>
      </c>
      <c r="W1121" s="1251" t="s">
        <v>314</v>
      </c>
      <c r="X1121" s="1251" t="s">
        <v>1515</v>
      </c>
      <c r="Y1121" s="1251">
        <v>162</v>
      </c>
    </row>
    <row r="1122" spans="1:25" ht="12">
      <c r="A1122" s="1251">
        <v>2019</v>
      </c>
      <c r="B1122" s="1251">
        <v>25</v>
      </c>
      <c r="C1122" s="1251">
        <v>790</v>
      </c>
      <c r="D1122" s="1251" t="s">
        <v>1777</v>
      </c>
      <c r="E1122" s="1251">
        <v>162020</v>
      </c>
      <c r="F1122" s="1251" t="s">
        <v>1673</v>
      </c>
      <c r="G1122" s="1252">
        <v>0</v>
      </c>
      <c r="H1122" s="1252">
        <v>0</v>
      </c>
      <c r="I1122" s="1252">
        <v>0</v>
      </c>
      <c r="J1122" s="1252">
        <v>0</v>
      </c>
      <c r="K1122" s="1252">
        <v>0</v>
      </c>
      <c r="L1122" s="1252">
        <v>0</v>
      </c>
      <c r="M1122" s="1252">
        <v>0</v>
      </c>
      <c r="N1122" s="1252">
        <v>0</v>
      </c>
      <c r="O1122" s="1252">
        <v>0</v>
      </c>
      <c r="P1122" s="1252">
        <v>0</v>
      </c>
      <c r="Q1122" s="1252">
        <v>0</v>
      </c>
      <c r="R1122" s="1252">
        <v>0</v>
      </c>
      <c r="S1122" s="1252">
        <v>0</v>
      </c>
      <c r="T1122" s="1252">
        <v>0</v>
      </c>
      <c r="U1122" s="1251" t="s">
        <v>1065</v>
      </c>
      <c r="V1122" s="1251" t="s">
        <v>564</v>
      </c>
      <c r="W1122" s="1251" t="s">
        <v>314</v>
      </c>
      <c r="X1122" s="1251" t="s">
        <v>1515</v>
      </c>
      <c r="Y1122" s="1251">
        <v>162</v>
      </c>
    </row>
    <row r="1123" spans="1:25" ht="12">
      <c r="A1123" s="1251">
        <v>2019</v>
      </c>
      <c r="B1123" s="1251">
        <v>25</v>
      </c>
      <c r="C1123" s="1251">
        <v>790</v>
      </c>
      <c r="D1123" s="1251" t="s">
        <v>1777</v>
      </c>
      <c r="E1123" s="1251">
        <v>162030</v>
      </c>
      <c r="F1123" s="1251" t="s">
        <v>1550</v>
      </c>
      <c r="G1123" s="1252">
        <v>0</v>
      </c>
      <c r="H1123" s="1252">
        <v>0</v>
      </c>
      <c r="I1123" s="1252">
        <v>0</v>
      </c>
      <c r="J1123" s="1252">
        <v>0</v>
      </c>
      <c r="K1123" s="1252">
        <v>0</v>
      </c>
      <c r="L1123" s="1252">
        <v>0</v>
      </c>
      <c r="M1123" s="1252">
        <v>0</v>
      </c>
      <c r="N1123" s="1252">
        <v>0</v>
      </c>
      <c r="O1123" s="1252">
        <v>0</v>
      </c>
      <c r="P1123" s="1252">
        <v>0</v>
      </c>
      <c r="Q1123" s="1252">
        <v>0</v>
      </c>
      <c r="R1123" s="1252">
        <v>0</v>
      </c>
      <c r="S1123" s="1252">
        <v>0</v>
      </c>
      <c r="T1123" s="1252">
        <v>0</v>
      </c>
      <c r="U1123" s="1251" t="s">
        <v>1065</v>
      </c>
      <c r="V1123" s="1251" t="s">
        <v>564</v>
      </c>
      <c r="W1123" s="1251" t="s">
        <v>314</v>
      </c>
      <c r="X1123" s="1251" t="s">
        <v>1515</v>
      </c>
      <c r="Y1123" s="1251">
        <v>162</v>
      </c>
    </row>
    <row r="1124" spans="1:25" ht="12">
      <c r="A1124" s="1251">
        <v>2019</v>
      </c>
      <c r="B1124" s="1251">
        <v>25</v>
      </c>
      <c r="C1124" s="1251">
        <v>790</v>
      </c>
      <c r="D1124" s="1251" t="s">
        <v>1777</v>
      </c>
      <c r="E1124" s="1251">
        <v>173000</v>
      </c>
      <c r="F1124" s="1251" t="s">
        <v>1557</v>
      </c>
      <c r="G1124" s="1252">
        <v>4682.4799999999996</v>
      </c>
      <c r="H1124" s="1252">
        <v>4927.8000000000002</v>
      </c>
      <c r="I1124" s="1252">
        <v>4095.0900000000001</v>
      </c>
      <c r="J1124" s="1252">
        <v>4752.3599999999997</v>
      </c>
      <c r="K1124" s="1252">
        <v>4927.8000000000002</v>
      </c>
      <c r="L1124" s="1252">
        <v>4399.7600000000002</v>
      </c>
      <c r="M1124" s="1252">
        <v>4399.7600000000002</v>
      </c>
      <c r="N1124" s="1252">
        <v>3826.6999999999998</v>
      </c>
      <c r="O1124" s="1252">
        <v>4450.9200000000001</v>
      </c>
      <c r="P1124" s="1252">
        <v>4629.2700000000004</v>
      </c>
      <c r="Q1124" s="1252">
        <v>5042.3999999999996</v>
      </c>
      <c r="R1124" s="1252">
        <v>4224.3199999999997</v>
      </c>
      <c r="S1124" s="1252">
        <v>4399.7600000000002</v>
      </c>
      <c r="T1124" s="1252">
        <v>4399.7600000000002</v>
      </c>
      <c r="U1124" s="1251" t="s">
        <v>1065</v>
      </c>
      <c r="V1124" s="1251" t="s">
        <v>1537</v>
      </c>
      <c r="W1124" s="1251" t="s">
        <v>310</v>
      </c>
      <c r="X1124" s="1251" t="s">
        <v>1515</v>
      </c>
      <c r="Y1124" s="1251">
        <v>173</v>
      </c>
    </row>
    <row r="1125" spans="1:25" ht="12">
      <c r="A1125" s="1251">
        <v>2019</v>
      </c>
      <c r="B1125" s="1251">
        <v>25</v>
      </c>
      <c r="C1125" s="1251">
        <v>790</v>
      </c>
      <c r="D1125" s="1251" t="s">
        <v>1777</v>
      </c>
      <c r="E1125" s="1251">
        <v>184020</v>
      </c>
      <c r="F1125" s="1251" t="s">
        <v>1563</v>
      </c>
      <c r="G1125" s="1252">
        <v>334.32999999999998</v>
      </c>
      <c r="H1125" s="1252">
        <v>334.32999999999998</v>
      </c>
      <c r="I1125" s="1252">
        <v>334.32999999999998</v>
      </c>
      <c r="J1125" s="1252">
        <v>334.32999999999998</v>
      </c>
      <c r="K1125" s="1252">
        <v>334.32999999999998</v>
      </c>
      <c r="L1125" s="1252">
        <v>334.32999999999998</v>
      </c>
      <c r="M1125" s="1252">
        <v>334.32999999999998</v>
      </c>
      <c r="N1125" s="1252">
        <v>334.32999999999998</v>
      </c>
      <c r="O1125" s="1252">
        <v>334.32999999999998</v>
      </c>
      <c r="P1125" s="1252">
        <v>334.32999999999998</v>
      </c>
      <c r="Q1125" s="1252">
        <v>334.32999999999998</v>
      </c>
      <c r="R1125" s="1252">
        <v>334.32999999999998</v>
      </c>
      <c r="S1125" s="1252">
        <v>334.32999999999998</v>
      </c>
      <c r="T1125" s="1252">
        <v>334.32999999999998</v>
      </c>
      <c r="U1125" s="1251" t="s">
        <v>1065</v>
      </c>
      <c r="V1125" s="1251" t="s">
        <v>1537</v>
      </c>
      <c r="W1125" s="1251" t="s">
        <v>316</v>
      </c>
      <c r="X1125" s="1251" t="s">
        <v>1515</v>
      </c>
      <c r="Y1125" s="1251">
        <v>184</v>
      </c>
    </row>
    <row r="1126" spans="1:25" ht="12">
      <c r="A1126" s="1251">
        <v>2019</v>
      </c>
      <c r="B1126" s="1251">
        <v>25</v>
      </c>
      <c r="C1126" s="1251">
        <v>790</v>
      </c>
      <c r="D1126" s="1251" t="s">
        <v>1777</v>
      </c>
      <c r="E1126" s="1251">
        <v>184099</v>
      </c>
      <c r="F1126" s="1251" t="s">
        <v>1567</v>
      </c>
      <c r="G1126" s="1252">
        <v>-334.32999999999998</v>
      </c>
      <c r="H1126" s="1252">
        <v>-334.32999999999998</v>
      </c>
      <c r="I1126" s="1252">
        <v>-334.32999999999998</v>
      </c>
      <c r="J1126" s="1252">
        <v>-334.32999999999998</v>
      </c>
      <c r="K1126" s="1252">
        <v>-334.32999999999998</v>
      </c>
      <c r="L1126" s="1252">
        <v>-334.32999999999998</v>
      </c>
      <c r="M1126" s="1252">
        <v>-334.32999999999998</v>
      </c>
      <c r="N1126" s="1252">
        <v>-334.32999999999998</v>
      </c>
      <c r="O1126" s="1252">
        <v>-334.32999999999998</v>
      </c>
      <c r="P1126" s="1252">
        <v>-334.32999999999998</v>
      </c>
      <c r="Q1126" s="1252">
        <v>-334.32999999999998</v>
      </c>
      <c r="R1126" s="1252">
        <v>-334.32999999999998</v>
      </c>
      <c r="S1126" s="1252">
        <v>-334.32999999999998</v>
      </c>
      <c r="T1126" s="1252">
        <v>-334.32999999999998</v>
      </c>
      <c r="U1126" s="1251" t="s">
        <v>1065</v>
      </c>
      <c r="V1126" s="1251" t="s">
        <v>1537</v>
      </c>
      <c r="W1126" s="1251" t="s">
        <v>316</v>
      </c>
      <c r="X1126" s="1251" t="s">
        <v>1515</v>
      </c>
      <c r="Y1126" s="1251">
        <v>184</v>
      </c>
    </row>
    <row r="1127" spans="1:25" ht="12">
      <c r="A1127" s="1251">
        <v>2019</v>
      </c>
      <c r="B1127" s="1251">
        <v>25</v>
      </c>
      <c r="C1127" s="1251">
        <v>790</v>
      </c>
      <c r="D1127" s="1251" t="s">
        <v>1777</v>
      </c>
      <c r="E1127" s="1251">
        <v>186399</v>
      </c>
      <c r="F1127" s="1251" t="s">
        <v>1580</v>
      </c>
      <c r="G1127" s="1252">
        <v>0</v>
      </c>
      <c r="H1127" s="1252">
        <v>0</v>
      </c>
      <c r="I1127" s="1252">
        <v>0</v>
      </c>
      <c r="J1127" s="1252">
        <v>0</v>
      </c>
      <c r="K1127" s="1252">
        <v>0</v>
      </c>
      <c r="L1127" s="1252">
        <v>0</v>
      </c>
      <c r="M1127" s="1252">
        <v>0</v>
      </c>
      <c r="N1127" s="1252">
        <v>0</v>
      </c>
      <c r="O1127" s="1252">
        <v>0</v>
      </c>
      <c r="P1127" s="1252">
        <v>0</v>
      </c>
      <c r="Q1127" s="1252">
        <v>0</v>
      </c>
      <c r="R1127" s="1252">
        <v>0</v>
      </c>
      <c r="S1127" s="1252">
        <v>0</v>
      </c>
      <c r="T1127" s="1252">
        <v>0</v>
      </c>
      <c r="U1127" s="1251" t="s">
        <v>1065</v>
      </c>
      <c r="V1127" s="1251" t="s">
        <v>564</v>
      </c>
      <c r="W1127" s="1251" t="s">
        <v>322</v>
      </c>
      <c r="X1127" s="1251" t="s">
        <v>1515</v>
      </c>
      <c r="Y1127" s="1251">
        <v>186</v>
      </c>
    </row>
    <row r="1128" spans="1:25" ht="12">
      <c r="A1128" s="1251">
        <v>2019</v>
      </c>
      <c r="B1128" s="1251">
        <v>25</v>
      </c>
      <c r="C1128" s="1251">
        <v>790</v>
      </c>
      <c r="D1128" s="1251" t="s">
        <v>1777</v>
      </c>
      <c r="E1128" s="1251">
        <v>236115</v>
      </c>
      <c r="F1128" s="1251" t="s">
        <v>1679</v>
      </c>
      <c r="G1128" s="1252">
        <v>0</v>
      </c>
      <c r="H1128" s="1252">
        <v>0</v>
      </c>
      <c r="I1128" s="1252">
        <v>0</v>
      </c>
      <c r="J1128" s="1252">
        <v>0</v>
      </c>
      <c r="K1128" s="1252">
        <v>0</v>
      </c>
      <c r="L1128" s="1252">
        <v>0</v>
      </c>
      <c r="M1128" s="1252">
        <v>0</v>
      </c>
      <c r="N1128" s="1252">
        <v>0</v>
      </c>
      <c r="O1128" s="1252">
        <v>0</v>
      </c>
      <c r="P1128" s="1252">
        <v>0</v>
      </c>
      <c r="Q1128" s="1252">
        <v>0</v>
      </c>
      <c r="R1128" s="1252">
        <v>0</v>
      </c>
      <c r="S1128" s="1252">
        <v>0</v>
      </c>
      <c r="T1128" s="1252">
        <v>0</v>
      </c>
      <c r="U1128" s="1251" t="s">
        <v>1065</v>
      </c>
      <c r="V1128" s="1251" t="s">
        <v>1537</v>
      </c>
      <c r="W1128" s="1251" t="s">
        <v>371</v>
      </c>
      <c r="X1128" s="1251" t="s">
        <v>1581</v>
      </c>
      <c r="Y1128" s="1251">
        <v>236</v>
      </c>
    </row>
    <row r="1129" spans="1:25" ht="12">
      <c r="A1129" s="1251">
        <v>2019</v>
      </c>
      <c r="B1129" s="1251">
        <v>25</v>
      </c>
      <c r="C1129" s="1251">
        <v>790</v>
      </c>
      <c r="D1129" s="1251" t="s">
        <v>1777</v>
      </c>
      <c r="E1129" s="1251">
        <v>236116</v>
      </c>
      <c r="F1129" s="1251" t="s">
        <v>1680</v>
      </c>
      <c r="G1129" s="1252">
        <v>0</v>
      </c>
      <c r="H1129" s="1252">
        <v>0</v>
      </c>
      <c r="I1129" s="1252">
        <v>0</v>
      </c>
      <c r="J1129" s="1252">
        <v>0</v>
      </c>
      <c r="K1129" s="1252">
        <v>0</v>
      </c>
      <c r="L1129" s="1252">
        <v>0</v>
      </c>
      <c r="M1129" s="1252">
        <v>0</v>
      </c>
      <c r="N1129" s="1252">
        <v>0</v>
      </c>
      <c r="O1129" s="1252">
        <v>0</v>
      </c>
      <c r="P1129" s="1252">
        <v>0</v>
      </c>
      <c r="Q1129" s="1252">
        <v>0</v>
      </c>
      <c r="R1129" s="1252">
        <v>0</v>
      </c>
      <c r="S1129" s="1252">
        <v>0</v>
      </c>
      <c r="T1129" s="1252">
        <v>0</v>
      </c>
      <c r="U1129" s="1251" t="s">
        <v>1065</v>
      </c>
      <c r="V1129" s="1251" t="s">
        <v>1537</v>
      </c>
      <c r="W1129" s="1251" t="s">
        <v>371</v>
      </c>
      <c r="X1129" s="1251" t="s">
        <v>1581</v>
      </c>
      <c r="Y1129" s="1251">
        <v>236</v>
      </c>
    </row>
    <row r="1130" spans="1:25" ht="12">
      <c r="A1130" s="1251">
        <v>2019</v>
      </c>
      <c r="B1130" s="1251">
        <v>25</v>
      </c>
      <c r="C1130" s="1251">
        <v>790</v>
      </c>
      <c r="D1130" s="1251" t="s">
        <v>1777</v>
      </c>
      <c r="E1130" s="1251">
        <v>236117</v>
      </c>
      <c r="F1130" s="1251" t="s">
        <v>1681</v>
      </c>
      <c r="G1130" s="1252">
        <v>0</v>
      </c>
      <c r="H1130" s="1252">
        <v>0</v>
      </c>
      <c r="I1130" s="1252">
        <v>0</v>
      </c>
      <c r="J1130" s="1252">
        <v>0</v>
      </c>
      <c r="K1130" s="1252">
        <v>0</v>
      </c>
      <c r="L1130" s="1252">
        <v>0</v>
      </c>
      <c r="M1130" s="1252">
        <v>0</v>
      </c>
      <c r="N1130" s="1252">
        <v>0</v>
      </c>
      <c r="O1130" s="1252">
        <v>0</v>
      </c>
      <c r="P1130" s="1252">
        <v>0</v>
      </c>
      <c r="Q1130" s="1252">
        <v>0</v>
      </c>
      <c r="R1130" s="1252">
        <v>0</v>
      </c>
      <c r="S1130" s="1252">
        <v>0</v>
      </c>
      <c r="T1130" s="1252">
        <v>0</v>
      </c>
      <c r="U1130" s="1251" t="s">
        <v>1065</v>
      </c>
      <c r="V1130" s="1251" t="s">
        <v>1537</v>
      </c>
      <c r="W1130" s="1251" t="s">
        <v>371</v>
      </c>
      <c r="X1130" s="1251" t="s">
        <v>1581</v>
      </c>
      <c r="Y1130" s="1251">
        <v>236</v>
      </c>
    </row>
    <row r="1131" spans="1:25" ht="12">
      <c r="A1131" s="1251">
        <v>2019</v>
      </c>
      <c r="B1131" s="1251">
        <v>25</v>
      </c>
      <c r="C1131" s="1251">
        <v>790</v>
      </c>
      <c r="D1131" s="1251" t="s">
        <v>1777</v>
      </c>
      <c r="E1131" s="1251">
        <v>300000</v>
      </c>
      <c r="F1131" s="1251" t="s">
        <v>1628</v>
      </c>
      <c r="G1131" s="1252">
        <v>995735.43999999994</v>
      </c>
      <c r="H1131" s="1252">
        <v>996973.31999999995</v>
      </c>
      <c r="I1131" s="1252">
        <v>996973.31999999995</v>
      </c>
      <c r="J1131" s="1252">
        <v>996973.31999999995</v>
      </c>
      <c r="K1131" s="1252">
        <v>998067.57999999996</v>
      </c>
      <c r="L1131" s="1252">
        <v>998067.57999999996</v>
      </c>
      <c r="M1131" s="1252">
        <v>1013918.62</v>
      </c>
      <c r="N1131" s="1252">
        <v>1013918.62</v>
      </c>
      <c r="O1131" s="1252">
        <v>1013918.62</v>
      </c>
      <c r="P1131" s="1252">
        <v>1013918.62</v>
      </c>
      <c r="Q1131" s="1252">
        <v>1013918.62</v>
      </c>
      <c r="R1131" s="1252">
        <v>1013918.62</v>
      </c>
      <c r="S1131" s="1252">
        <v>1013918.62</v>
      </c>
      <c r="T1131" s="1252">
        <v>1013918.62</v>
      </c>
      <c r="U1131" s="1251" t="s">
        <v>1065</v>
      </c>
      <c r="V1131" s="1251" t="s">
        <v>564</v>
      </c>
      <c r="W1131" s="1251" t="s">
        <v>290</v>
      </c>
      <c r="X1131" s="1251" t="s">
        <v>1515</v>
      </c>
      <c r="Y1131" s="1251">
        <v>300</v>
      </c>
    </row>
    <row r="1132" spans="1:25" ht="12">
      <c r="A1132" s="1251">
        <v>2019</v>
      </c>
      <c r="B1132" s="1251">
        <v>25</v>
      </c>
      <c r="C1132" s="1251">
        <v>790</v>
      </c>
      <c r="D1132" s="1251" t="s">
        <v>1777</v>
      </c>
      <c r="E1132" s="1251">
        <v>352000</v>
      </c>
      <c r="F1132" s="1251" t="s">
        <v>1751</v>
      </c>
      <c r="G1132" s="1252">
        <v>0</v>
      </c>
      <c r="H1132" s="1252">
        <v>0</v>
      </c>
      <c r="I1132" s="1252">
        <v>0</v>
      </c>
      <c r="J1132" s="1252">
        <v>0</v>
      </c>
      <c r="K1132" s="1252">
        <v>0</v>
      </c>
      <c r="L1132" s="1252">
        <v>0</v>
      </c>
      <c r="M1132" s="1252">
        <v>0</v>
      </c>
      <c r="N1132" s="1252">
        <v>0</v>
      </c>
      <c r="O1132" s="1252">
        <v>0</v>
      </c>
      <c r="P1132" s="1252">
        <v>0</v>
      </c>
      <c r="Q1132" s="1252">
        <v>0</v>
      </c>
      <c r="R1132" s="1252">
        <v>0</v>
      </c>
      <c r="S1132" s="1252">
        <v>0</v>
      </c>
      <c r="T1132" s="1252">
        <v>0</v>
      </c>
      <c r="U1132" s="1251" t="s">
        <v>1065</v>
      </c>
      <c r="V1132" s="1251" t="s">
        <v>564</v>
      </c>
      <c r="W1132" s="1251" t="s">
        <v>290</v>
      </c>
      <c r="X1132" s="1251" t="s">
        <v>1515</v>
      </c>
      <c r="Y1132" s="1251">
        <v>352</v>
      </c>
    </row>
    <row r="1133" spans="1:25" ht="12">
      <c r="A1133" s="1251">
        <v>2019</v>
      </c>
      <c r="B1133" s="1251">
        <v>25</v>
      </c>
      <c r="C1133" s="1251">
        <v>790</v>
      </c>
      <c r="D1133" s="1251" t="s">
        <v>1777</v>
      </c>
      <c r="E1133" s="1251">
        <v>354300</v>
      </c>
      <c r="F1133" s="1251" t="s">
        <v>1745</v>
      </c>
      <c r="G1133" s="1252">
        <v>0</v>
      </c>
      <c r="H1133" s="1252">
        <v>0</v>
      </c>
      <c r="I1133" s="1252">
        <v>0</v>
      </c>
      <c r="J1133" s="1252">
        <v>0</v>
      </c>
      <c r="K1133" s="1252">
        <v>0</v>
      </c>
      <c r="L1133" s="1252">
        <v>0</v>
      </c>
      <c r="M1133" s="1252">
        <v>0</v>
      </c>
      <c r="N1133" s="1252">
        <v>0</v>
      </c>
      <c r="O1133" s="1252">
        <v>0</v>
      </c>
      <c r="P1133" s="1252">
        <v>0</v>
      </c>
      <c r="Q1133" s="1252">
        <v>0</v>
      </c>
      <c r="R1133" s="1252">
        <v>0</v>
      </c>
      <c r="S1133" s="1252">
        <v>0</v>
      </c>
      <c r="T1133" s="1252">
        <v>0</v>
      </c>
      <c r="U1133" s="1251" t="s">
        <v>1065</v>
      </c>
      <c r="V1133" s="1251" t="s">
        <v>564</v>
      </c>
      <c r="W1133" s="1251" t="s">
        <v>290</v>
      </c>
      <c r="X1133" s="1251" t="s">
        <v>1515</v>
      </c>
      <c r="Y1133" s="1251">
        <v>354</v>
      </c>
    </row>
    <row r="1134" spans="1:25" ht="12">
      <c r="A1134" s="1251">
        <v>2019</v>
      </c>
      <c r="B1134" s="1251">
        <v>25</v>
      </c>
      <c r="C1134" s="1251">
        <v>790</v>
      </c>
      <c r="D1134" s="1251" t="s">
        <v>1777</v>
      </c>
      <c r="E1134" s="1251">
        <v>354500</v>
      </c>
      <c r="F1134" s="1251" t="s">
        <v>1776</v>
      </c>
      <c r="G1134" s="1252">
        <v>0</v>
      </c>
      <c r="H1134" s="1252">
        <v>0</v>
      </c>
      <c r="I1134" s="1252">
        <v>0</v>
      </c>
      <c r="J1134" s="1252">
        <v>0</v>
      </c>
      <c r="K1134" s="1252">
        <v>0</v>
      </c>
      <c r="L1134" s="1252">
        <v>0</v>
      </c>
      <c r="M1134" s="1252">
        <v>0</v>
      </c>
      <c r="N1134" s="1252">
        <v>0</v>
      </c>
      <c r="O1134" s="1252">
        <v>0</v>
      </c>
      <c r="P1134" s="1252">
        <v>0</v>
      </c>
      <c r="Q1134" s="1252">
        <v>0</v>
      </c>
      <c r="R1134" s="1252">
        <v>0</v>
      </c>
      <c r="S1134" s="1252">
        <v>0</v>
      </c>
      <c r="T1134" s="1252">
        <v>0</v>
      </c>
      <c r="U1134" s="1251" t="s">
        <v>1065</v>
      </c>
      <c r="V1134" s="1251" t="s">
        <v>564</v>
      </c>
      <c r="W1134" s="1251" t="s">
        <v>290</v>
      </c>
      <c r="X1134" s="1251" t="s">
        <v>1515</v>
      </c>
      <c r="Y1134" s="1251">
        <v>354</v>
      </c>
    </row>
    <row r="1135" spans="1:25" ht="12">
      <c r="A1135" s="1251">
        <v>2019</v>
      </c>
      <c r="B1135" s="1251">
        <v>25</v>
      </c>
      <c r="C1135" s="1251">
        <v>790</v>
      </c>
      <c r="D1135" s="1251" t="s">
        <v>1777</v>
      </c>
      <c r="E1135" s="1251">
        <v>361000</v>
      </c>
      <c r="F1135" s="1251" t="s">
        <v>1746</v>
      </c>
      <c r="G1135" s="1252">
        <v>0</v>
      </c>
      <c r="H1135" s="1252">
        <v>0</v>
      </c>
      <c r="I1135" s="1252">
        <v>0</v>
      </c>
      <c r="J1135" s="1252">
        <v>0</v>
      </c>
      <c r="K1135" s="1252">
        <v>0</v>
      </c>
      <c r="L1135" s="1252">
        <v>0</v>
      </c>
      <c r="M1135" s="1252">
        <v>0</v>
      </c>
      <c r="N1135" s="1252">
        <v>0</v>
      </c>
      <c r="O1135" s="1252">
        <v>0</v>
      </c>
      <c r="P1135" s="1252">
        <v>0</v>
      </c>
      <c r="Q1135" s="1252">
        <v>0</v>
      </c>
      <c r="R1135" s="1252">
        <v>0</v>
      </c>
      <c r="S1135" s="1252">
        <v>0</v>
      </c>
      <c r="T1135" s="1252">
        <v>0</v>
      </c>
      <c r="U1135" s="1251" t="s">
        <v>1065</v>
      </c>
      <c r="V1135" s="1251" t="s">
        <v>564</v>
      </c>
      <c r="W1135" s="1251" t="s">
        <v>290</v>
      </c>
      <c r="X1135" s="1251" t="s">
        <v>1515</v>
      </c>
      <c r="Y1135" s="1251">
        <v>361</v>
      </c>
    </row>
    <row r="1136" spans="1:25" ht="12">
      <c r="A1136" s="1251">
        <v>2019</v>
      </c>
      <c r="B1136" s="1251">
        <v>25</v>
      </c>
      <c r="C1136" s="1251">
        <v>790</v>
      </c>
      <c r="D1136" s="1251" t="s">
        <v>1777</v>
      </c>
      <c r="E1136" s="1251">
        <v>380400</v>
      </c>
      <c r="F1136" s="1251" t="s">
        <v>1752</v>
      </c>
      <c r="G1136" s="1252">
        <v>0</v>
      </c>
      <c r="H1136" s="1252">
        <v>0</v>
      </c>
      <c r="I1136" s="1252">
        <v>0</v>
      </c>
      <c r="J1136" s="1252">
        <v>0</v>
      </c>
      <c r="K1136" s="1252">
        <v>0</v>
      </c>
      <c r="L1136" s="1252">
        <v>0</v>
      </c>
      <c r="M1136" s="1252">
        <v>0</v>
      </c>
      <c r="N1136" s="1252">
        <v>0</v>
      </c>
      <c r="O1136" s="1252">
        <v>0</v>
      </c>
      <c r="P1136" s="1252">
        <v>0</v>
      </c>
      <c r="Q1136" s="1252">
        <v>0</v>
      </c>
      <c r="R1136" s="1252">
        <v>0</v>
      </c>
      <c r="S1136" s="1252">
        <v>0</v>
      </c>
      <c r="T1136" s="1252">
        <v>0</v>
      </c>
      <c r="U1136" s="1251" t="s">
        <v>1065</v>
      </c>
      <c r="V1136" s="1251" t="s">
        <v>564</v>
      </c>
      <c r="W1136" s="1251" t="s">
        <v>290</v>
      </c>
      <c r="X1136" s="1251" t="s">
        <v>1515</v>
      </c>
      <c r="Y1136" s="1251">
        <v>380</v>
      </c>
    </row>
    <row r="1137" spans="1:25" ht="12">
      <c r="A1137" s="1251">
        <v>2019</v>
      </c>
      <c r="B1137" s="1251">
        <v>25</v>
      </c>
      <c r="C1137" s="1251">
        <v>900</v>
      </c>
      <c r="D1137" s="1251" t="s">
        <v>1778</v>
      </c>
      <c r="E1137" s="1251">
        <v>103000</v>
      </c>
      <c r="F1137" s="1251" t="s">
        <v>1779</v>
      </c>
      <c r="G1137" s="1252">
        <v>0</v>
      </c>
      <c r="H1137" s="1252">
        <v>0</v>
      </c>
      <c r="I1137" s="1252">
        <v>0</v>
      </c>
      <c r="J1137" s="1252">
        <v>0</v>
      </c>
      <c r="K1137" s="1252">
        <v>0</v>
      </c>
      <c r="L1137" s="1252">
        <v>0</v>
      </c>
      <c r="M1137" s="1252">
        <v>0</v>
      </c>
      <c r="N1137" s="1252">
        <v>0</v>
      </c>
      <c r="O1137" s="1252">
        <v>0</v>
      </c>
      <c r="P1137" s="1252">
        <v>0</v>
      </c>
      <c r="Q1137" s="1252">
        <v>0</v>
      </c>
      <c r="R1137" s="1252">
        <v>0</v>
      </c>
      <c r="S1137" s="1252">
        <v>0</v>
      </c>
      <c r="T1137" s="1252">
        <v>0</v>
      </c>
      <c r="U1137" s="1251" t="s">
        <v>116</v>
      </c>
      <c r="V1137" s="1251" t="s">
        <v>1537</v>
      </c>
      <c r="W1137" s="1251" t="s">
        <v>1780</v>
      </c>
      <c r="X1137" s="1251" t="s">
        <v>1515</v>
      </c>
      <c r="Y1137" s="1251">
        <v>103</v>
      </c>
    </row>
    <row r="1138" spans="1:25" ht="12">
      <c r="A1138" s="1251">
        <v>2019</v>
      </c>
      <c r="B1138" s="1251">
        <v>25</v>
      </c>
      <c r="C1138" s="1251">
        <v>900</v>
      </c>
      <c r="D1138" s="1251" t="s">
        <v>1778</v>
      </c>
      <c r="E1138" s="1251">
        <v>104000</v>
      </c>
      <c r="F1138" s="1251" t="s">
        <v>1514</v>
      </c>
      <c r="G1138" s="1252">
        <v>0</v>
      </c>
      <c r="H1138" s="1252">
        <v>0</v>
      </c>
      <c r="I1138" s="1252">
        <v>0</v>
      </c>
      <c r="J1138" s="1252">
        <v>0</v>
      </c>
      <c r="K1138" s="1252">
        <v>0</v>
      </c>
      <c r="L1138" s="1252">
        <v>0</v>
      </c>
      <c r="M1138" s="1252">
        <v>0</v>
      </c>
      <c r="N1138" s="1252">
        <v>0</v>
      </c>
      <c r="O1138" s="1252">
        <v>0</v>
      </c>
      <c r="P1138" s="1252">
        <v>0</v>
      </c>
      <c r="Q1138" s="1252">
        <v>0</v>
      </c>
      <c r="R1138" s="1252">
        <v>0</v>
      </c>
      <c r="S1138" s="1252">
        <v>0</v>
      </c>
      <c r="T1138" s="1252">
        <v>0</v>
      </c>
      <c r="U1138" s="1251" t="s">
        <v>116</v>
      </c>
      <c r="V1138" s="1251" t="s">
        <v>564</v>
      </c>
      <c r="W1138" s="1251" t="s">
        <v>326</v>
      </c>
      <c r="X1138" s="1251" t="s">
        <v>1515</v>
      </c>
      <c r="Y1138" s="1251">
        <v>104</v>
      </c>
    </row>
    <row r="1139" spans="1:25" ht="12">
      <c r="A1139" s="1251">
        <v>2019</v>
      </c>
      <c r="B1139" s="1251">
        <v>25</v>
      </c>
      <c r="C1139" s="1251">
        <v>900</v>
      </c>
      <c r="D1139" s="1251" t="s">
        <v>1778</v>
      </c>
      <c r="E1139" s="1251">
        <v>105010</v>
      </c>
      <c r="F1139" s="1251" t="s">
        <v>296</v>
      </c>
      <c r="G1139" s="1252">
        <v>-682226.90000000002</v>
      </c>
      <c r="H1139" s="1252">
        <v>-682226.90000000002</v>
      </c>
      <c r="I1139" s="1252">
        <v>-682226.90000000002</v>
      </c>
      <c r="J1139" s="1252">
        <v>-682226.90000000002</v>
      </c>
      <c r="K1139" s="1252">
        <v>-682226.90000000002</v>
      </c>
      <c r="L1139" s="1252">
        <v>-682226.90000000002</v>
      </c>
      <c r="M1139" s="1252">
        <v>-682226.90000000002</v>
      </c>
      <c r="N1139" s="1252">
        <v>-682226.90000000002</v>
      </c>
      <c r="O1139" s="1252">
        <v>-682226.90000000002</v>
      </c>
      <c r="P1139" s="1252">
        <v>-682226.90000000002</v>
      </c>
      <c r="Q1139" s="1252">
        <v>-682226.90000000002</v>
      </c>
      <c r="R1139" s="1252">
        <v>-682226.90000000002</v>
      </c>
      <c r="S1139" s="1252">
        <v>-682226.90000000002</v>
      </c>
      <c r="T1139" s="1252">
        <v>-682226.90000000002</v>
      </c>
      <c r="U1139" s="1251" t="s">
        <v>116</v>
      </c>
      <c r="V1139" s="1251" t="s">
        <v>564</v>
      </c>
      <c r="W1139" s="1251" t="s">
        <v>296</v>
      </c>
      <c r="X1139" s="1251" t="s">
        <v>1515</v>
      </c>
      <c r="Y1139" s="1251">
        <v>105</v>
      </c>
    </row>
    <row r="1140" spans="1:25" ht="12">
      <c r="A1140" s="1251">
        <v>2019</v>
      </c>
      <c r="B1140" s="1251">
        <v>25</v>
      </c>
      <c r="C1140" s="1251">
        <v>900</v>
      </c>
      <c r="D1140" s="1251" t="s">
        <v>1778</v>
      </c>
      <c r="E1140" s="1251">
        <v>105016</v>
      </c>
      <c r="F1140" s="1251" t="s">
        <v>1517</v>
      </c>
      <c r="G1140" s="1252">
        <v>0</v>
      </c>
      <c r="H1140" s="1252">
        <v>0</v>
      </c>
      <c r="I1140" s="1252">
        <v>0</v>
      </c>
      <c r="J1140" s="1252">
        <v>0</v>
      </c>
      <c r="K1140" s="1252">
        <v>0</v>
      </c>
      <c r="L1140" s="1252">
        <v>0</v>
      </c>
      <c r="M1140" s="1252">
        <v>0</v>
      </c>
      <c r="N1140" s="1252">
        <v>0</v>
      </c>
      <c r="O1140" s="1252">
        <v>0</v>
      </c>
      <c r="P1140" s="1252">
        <v>0</v>
      </c>
      <c r="Q1140" s="1252">
        <v>0</v>
      </c>
      <c r="R1140" s="1252">
        <v>0</v>
      </c>
      <c r="S1140" s="1252">
        <v>0</v>
      </c>
      <c r="T1140" s="1252">
        <v>0</v>
      </c>
      <c r="U1140" s="1251" t="s">
        <v>116</v>
      </c>
      <c r="V1140" s="1251" t="s">
        <v>564</v>
      </c>
      <c r="W1140" s="1251" t="s">
        <v>296</v>
      </c>
      <c r="X1140" s="1251" t="s">
        <v>1515</v>
      </c>
      <c r="Y1140" s="1251">
        <v>105</v>
      </c>
    </row>
    <row r="1141" spans="1:25" ht="12">
      <c r="A1141" s="1251">
        <v>2019</v>
      </c>
      <c r="B1141" s="1251">
        <v>25</v>
      </c>
      <c r="C1141" s="1251">
        <v>900</v>
      </c>
      <c r="D1141" s="1251" t="s">
        <v>1778</v>
      </c>
      <c r="E1141" s="1251">
        <v>105020</v>
      </c>
      <c r="F1141" s="1251" t="s">
        <v>1518</v>
      </c>
      <c r="G1141" s="1252">
        <v>865612.29000000004</v>
      </c>
      <c r="H1141" s="1252">
        <v>865612.29000000004</v>
      </c>
      <c r="I1141" s="1252">
        <v>865612.29000000004</v>
      </c>
      <c r="J1141" s="1252">
        <v>865612.29000000004</v>
      </c>
      <c r="K1141" s="1252">
        <v>865612.29000000004</v>
      </c>
      <c r="L1141" s="1252">
        <v>865612.29000000004</v>
      </c>
      <c r="M1141" s="1252">
        <v>865612.29000000004</v>
      </c>
      <c r="N1141" s="1252">
        <v>865612.27000000002</v>
      </c>
      <c r="O1141" s="1252">
        <v>876714.98999999999</v>
      </c>
      <c r="P1141" s="1252">
        <v>866215.39000000001</v>
      </c>
      <c r="Q1141" s="1252">
        <v>865612.29000000004</v>
      </c>
      <c r="R1141" s="1252">
        <v>865612.29000000004</v>
      </c>
      <c r="S1141" s="1252">
        <v>865612.28000000003</v>
      </c>
      <c r="T1141" s="1252">
        <v>865612.28000000003</v>
      </c>
      <c r="U1141" s="1251" t="s">
        <v>116</v>
      </c>
      <c r="V1141" s="1251" t="s">
        <v>564</v>
      </c>
      <c r="W1141" s="1251" t="s">
        <v>296</v>
      </c>
      <c r="X1141" s="1251" t="s">
        <v>1515</v>
      </c>
      <c r="Y1141" s="1251">
        <v>105</v>
      </c>
    </row>
    <row r="1142" spans="1:25" ht="12">
      <c r="A1142" s="1251">
        <v>2019</v>
      </c>
      <c r="B1142" s="1251">
        <v>25</v>
      </c>
      <c r="C1142" s="1251">
        <v>900</v>
      </c>
      <c r="D1142" s="1251" t="s">
        <v>1778</v>
      </c>
      <c r="E1142" s="1251">
        <v>105030</v>
      </c>
      <c r="F1142" s="1251" t="s">
        <v>1520</v>
      </c>
      <c r="G1142" s="1252">
        <v>11890826.93</v>
      </c>
      <c r="H1142" s="1252">
        <v>11907387.609999999</v>
      </c>
      <c r="I1142" s="1252">
        <v>12179340.390000001</v>
      </c>
      <c r="J1142" s="1252">
        <v>12317373.859999999</v>
      </c>
      <c r="K1142" s="1252">
        <v>12526938.57</v>
      </c>
      <c r="L1142" s="1252">
        <v>12686390.32</v>
      </c>
      <c r="M1142" s="1252">
        <v>12762945.380000001</v>
      </c>
      <c r="N1142" s="1252">
        <v>12940548.609999999</v>
      </c>
      <c r="O1142" s="1252">
        <v>13067988.689999999</v>
      </c>
      <c r="P1142" s="1252">
        <v>13205589.210000001</v>
      </c>
      <c r="Q1142" s="1252">
        <v>13316292.449999999</v>
      </c>
      <c r="R1142" s="1252">
        <v>13416888.32</v>
      </c>
      <c r="S1142" s="1252">
        <v>13731333.07</v>
      </c>
      <c r="T1142" s="1252">
        <v>13731333.07</v>
      </c>
      <c r="U1142" s="1251" t="s">
        <v>116</v>
      </c>
      <c r="V1142" s="1251" t="s">
        <v>564</v>
      </c>
      <c r="W1142" s="1251" t="s">
        <v>296</v>
      </c>
      <c r="X1142" s="1251" t="s">
        <v>1515</v>
      </c>
      <c r="Y1142" s="1251">
        <v>105</v>
      </c>
    </row>
    <row r="1143" spans="1:25" ht="12">
      <c r="A1143" s="1251">
        <v>2019</v>
      </c>
      <c r="B1143" s="1251">
        <v>25</v>
      </c>
      <c r="C1143" s="1251">
        <v>900</v>
      </c>
      <c r="D1143" s="1251" t="s">
        <v>1778</v>
      </c>
      <c r="E1143" s="1251">
        <v>105040</v>
      </c>
      <c r="F1143" s="1251" t="s">
        <v>1521</v>
      </c>
      <c r="G1143" s="1252">
        <v>64148.860000000001</v>
      </c>
      <c r="H1143" s="1252">
        <v>64148.860000000001</v>
      </c>
      <c r="I1143" s="1252">
        <v>64148.860000000001</v>
      </c>
      <c r="J1143" s="1252">
        <v>64148.860000000001</v>
      </c>
      <c r="K1143" s="1252">
        <v>64148.860000000001</v>
      </c>
      <c r="L1143" s="1252">
        <v>64148.860000000001</v>
      </c>
      <c r="M1143" s="1252">
        <v>64148.860000000001</v>
      </c>
      <c r="N1143" s="1252">
        <v>64148.860000000001</v>
      </c>
      <c r="O1143" s="1252">
        <v>64148.860000000001</v>
      </c>
      <c r="P1143" s="1252">
        <v>64148.860000000001</v>
      </c>
      <c r="Q1143" s="1252">
        <v>64148.860000000001</v>
      </c>
      <c r="R1143" s="1252">
        <v>64148.860000000001</v>
      </c>
      <c r="S1143" s="1252">
        <v>64148.860000000001</v>
      </c>
      <c r="T1143" s="1252">
        <v>64148.860000000001</v>
      </c>
      <c r="U1143" s="1251" t="s">
        <v>116</v>
      </c>
      <c r="V1143" s="1251" t="s">
        <v>564</v>
      </c>
      <c r="W1143" s="1251" t="s">
        <v>296</v>
      </c>
      <c r="X1143" s="1251" t="s">
        <v>1515</v>
      </c>
      <c r="Y1143" s="1251">
        <v>105</v>
      </c>
    </row>
    <row r="1144" spans="1:25" ht="12">
      <c r="A1144" s="1251">
        <v>2019</v>
      </c>
      <c r="B1144" s="1251">
        <v>25</v>
      </c>
      <c r="C1144" s="1251">
        <v>900</v>
      </c>
      <c r="D1144" s="1251" t="s">
        <v>1778</v>
      </c>
      <c r="E1144" s="1251">
        <v>105060</v>
      </c>
      <c r="F1144" s="1251" t="s">
        <v>1523</v>
      </c>
      <c r="G1144" s="1252">
        <v>4193.7700000000004</v>
      </c>
      <c r="H1144" s="1252">
        <v>4193.7700000000004</v>
      </c>
      <c r="I1144" s="1252">
        <v>4193.7700000000004</v>
      </c>
      <c r="J1144" s="1252">
        <v>4193.7700000000004</v>
      </c>
      <c r="K1144" s="1252">
        <v>4193.7700000000004</v>
      </c>
      <c r="L1144" s="1252">
        <v>4193.7700000000004</v>
      </c>
      <c r="M1144" s="1252">
        <v>4193.7700000000004</v>
      </c>
      <c r="N1144" s="1252">
        <v>4193.7700000000004</v>
      </c>
      <c r="O1144" s="1252">
        <v>4193.7700000000004</v>
      </c>
      <c r="P1144" s="1252">
        <v>4193.7700000000004</v>
      </c>
      <c r="Q1144" s="1252">
        <v>4193.7700000000004</v>
      </c>
      <c r="R1144" s="1252">
        <v>4193.7700000000004</v>
      </c>
      <c r="S1144" s="1252">
        <v>4193.7700000000004</v>
      </c>
      <c r="T1144" s="1252">
        <v>4193.7700000000004</v>
      </c>
      <c r="U1144" s="1251" t="s">
        <v>116</v>
      </c>
      <c r="V1144" s="1251" t="s">
        <v>564</v>
      </c>
      <c r="W1144" s="1251" t="s">
        <v>296</v>
      </c>
      <c r="X1144" s="1251" t="s">
        <v>1515</v>
      </c>
      <c r="Y1144" s="1251">
        <v>105</v>
      </c>
    </row>
    <row r="1145" spans="1:25" ht="12">
      <c r="A1145" s="1251">
        <v>2019</v>
      </c>
      <c r="B1145" s="1251">
        <v>25</v>
      </c>
      <c r="C1145" s="1251">
        <v>900</v>
      </c>
      <c r="D1145" s="1251" t="s">
        <v>1778</v>
      </c>
      <c r="E1145" s="1251">
        <v>105070</v>
      </c>
      <c r="F1145" s="1251" t="s">
        <v>1524</v>
      </c>
      <c r="G1145" s="1252">
        <v>112517.05</v>
      </c>
      <c r="H1145" s="1252">
        <v>112517.05</v>
      </c>
      <c r="I1145" s="1252">
        <v>112517.05</v>
      </c>
      <c r="J1145" s="1252">
        <v>112517.05</v>
      </c>
      <c r="K1145" s="1252">
        <v>112517.05</v>
      </c>
      <c r="L1145" s="1252">
        <v>112517.05</v>
      </c>
      <c r="M1145" s="1252">
        <v>112517.05</v>
      </c>
      <c r="N1145" s="1252">
        <v>112517.05</v>
      </c>
      <c r="O1145" s="1252">
        <v>112517.05</v>
      </c>
      <c r="P1145" s="1252">
        <v>112517.05</v>
      </c>
      <c r="Q1145" s="1252">
        <v>112517.05</v>
      </c>
      <c r="R1145" s="1252">
        <v>112517.05</v>
      </c>
      <c r="S1145" s="1252">
        <v>112517.05</v>
      </c>
      <c r="T1145" s="1252">
        <v>112517.05</v>
      </c>
      <c r="U1145" s="1251" t="s">
        <v>116</v>
      </c>
      <c r="V1145" s="1251" t="s">
        <v>564</v>
      </c>
      <c r="W1145" s="1251" t="s">
        <v>296</v>
      </c>
      <c r="X1145" s="1251" t="s">
        <v>1515</v>
      </c>
      <c r="Y1145" s="1251">
        <v>105</v>
      </c>
    </row>
    <row r="1146" spans="1:25" ht="12">
      <c r="A1146" s="1251">
        <v>2019</v>
      </c>
      <c r="B1146" s="1251">
        <v>25</v>
      </c>
      <c r="C1146" s="1251">
        <v>900</v>
      </c>
      <c r="D1146" s="1251" t="s">
        <v>1778</v>
      </c>
      <c r="E1146" s="1251">
        <v>105080</v>
      </c>
      <c r="F1146" s="1251" t="s">
        <v>1525</v>
      </c>
      <c r="G1146" s="1252">
        <v>85171.679999999993</v>
      </c>
      <c r="H1146" s="1252">
        <v>85171.679999999993</v>
      </c>
      <c r="I1146" s="1252">
        <v>85171.679999999993</v>
      </c>
      <c r="J1146" s="1252">
        <v>85171.679999999993</v>
      </c>
      <c r="K1146" s="1252">
        <v>85171.679999999993</v>
      </c>
      <c r="L1146" s="1252">
        <v>85171.679999999993</v>
      </c>
      <c r="M1146" s="1252">
        <v>85171.679999999993</v>
      </c>
      <c r="N1146" s="1252">
        <v>85171.679999999993</v>
      </c>
      <c r="O1146" s="1252">
        <v>85171.679999999993</v>
      </c>
      <c r="P1146" s="1252">
        <v>85171.679999999993</v>
      </c>
      <c r="Q1146" s="1252">
        <v>85171.679999999993</v>
      </c>
      <c r="R1146" s="1252">
        <v>85171.679999999993</v>
      </c>
      <c r="S1146" s="1252">
        <v>85171.679999999993</v>
      </c>
      <c r="T1146" s="1252">
        <v>85171.679999999993</v>
      </c>
      <c r="U1146" s="1251" t="s">
        <v>116</v>
      </c>
      <c r="V1146" s="1251" t="s">
        <v>564</v>
      </c>
      <c r="W1146" s="1251" t="s">
        <v>296</v>
      </c>
      <c r="X1146" s="1251" t="s">
        <v>1515</v>
      </c>
      <c r="Y1146" s="1251">
        <v>105</v>
      </c>
    </row>
    <row r="1147" spans="1:25" ht="12">
      <c r="A1147" s="1251">
        <v>2019</v>
      </c>
      <c r="B1147" s="1251">
        <v>25</v>
      </c>
      <c r="C1147" s="1251">
        <v>900</v>
      </c>
      <c r="D1147" s="1251" t="s">
        <v>1778</v>
      </c>
      <c r="E1147" s="1251">
        <v>105081</v>
      </c>
      <c r="F1147" s="1251" t="s">
        <v>1526</v>
      </c>
      <c r="G1147" s="1252">
        <v>92223.880000000005</v>
      </c>
      <c r="H1147" s="1252">
        <v>93667.479999999996</v>
      </c>
      <c r="I1147" s="1252">
        <v>95242.470000000001</v>
      </c>
      <c r="J1147" s="1252">
        <v>96995.039999999994</v>
      </c>
      <c r="K1147" s="1252">
        <v>98553.529999999999</v>
      </c>
      <c r="L1147" s="1252">
        <v>99891.429999999993</v>
      </c>
      <c r="M1147" s="1252">
        <v>101275.7</v>
      </c>
      <c r="N1147" s="1252">
        <v>102756.47</v>
      </c>
      <c r="O1147" s="1252">
        <v>104373.67</v>
      </c>
      <c r="P1147" s="1252">
        <v>106156.83</v>
      </c>
      <c r="Q1147" s="1252">
        <v>108104.71000000001</v>
      </c>
      <c r="R1147" s="1252">
        <v>110193.56</v>
      </c>
      <c r="S1147" s="1252">
        <v>112403.8</v>
      </c>
      <c r="T1147" s="1252">
        <v>112403.8</v>
      </c>
      <c r="U1147" s="1251" t="s">
        <v>116</v>
      </c>
      <c r="V1147" s="1251" t="s">
        <v>564</v>
      </c>
      <c r="W1147" s="1251" t="s">
        <v>296</v>
      </c>
      <c r="X1147" s="1251" t="s">
        <v>1515</v>
      </c>
      <c r="Y1147" s="1251">
        <v>105</v>
      </c>
    </row>
    <row r="1148" spans="1:25" ht="12">
      <c r="A1148" s="1251">
        <v>2019</v>
      </c>
      <c r="B1148" s="1251">
        <v>25</v>
      </c>
      <c r="C1148" s="1251">
        <v>900</v>
      </c>
      <c r="D1148" s="1251" t="s">
        <v>1778</v>
      </c>
      <c r="E1148" s="1251">
        <v>105085</v>
      </c>
      <c r="F1148" s="1251" t="s">
        <v>1527</v>
      </c>
      <c r="G1148" s="1252">
        <v>175936.37</v>
      </c>
      <c r="H1148" s="1252">
        <v>179130.70999999999</v>
      </c>
      <c r="I1148" s="1252">
        <v>182615.79000000001</v>
      </c>
      <c r="J1148" s="1252">
        <v>186493.85999999999</v>
      </c>
      <c r="K1148" s="1252">
        <v>189942.45000000001</v>
      </c>
      <c r="L1148" s="1252">
        <v>192902.94</v>
      </c>
      <c r="M1148" s="1252">
        <v>195966.01000000001</v>
      </c>
      <c r="N1148" s="1252">
        <v>199242.67999999999</v>
      </c>
      <c r="O1148" s="1252">
        <v>202821.19</v>
      </c>
      <c r="P1148" s="1252">
        <v>206766.89999999999</v>
      </c>
      <c r="Q1148" s="1252">
        <v>211077.10999999999</v>
      </c>
      <c r="R1148" s="1252">
        <v>215699.20999999999</v>
      </c>
      <c r="S1148" s="1252">
        <v>220833.69</v>
      </c>
      <c r="T1148" s="1252">
        <v>220833.69</v>
      </c>
      <c r="U1148" s="1251" t="s">
        <v>116</v>
      </c>
      <c r="V1148" s="1251" t="s">
        <v>564</v>
      </c>
      <c r="W1148" s="1251" t="s">
        <v>296</v>
      </c>
      <c r="X1148" s="1251" t="s">
        <v>1515</v>
      </c>
      <c r="Y1148" s="1251">
        <v>105</v>
      </c>
    </row>
    <row r="1149" spans="1:25" ht="12">
      <c r="A1149" s="1251">
        <v>2019</v>
      </c>
      <c r="B1149" s="1251">
        <v>25</v>
      </c>
      <c r="C1149" s="1251">
        <v>900</v>
      </c>
      <c r="D1149" s="1251" t="s">
        <v>1778</v>
      </c>
      <c r="E1149" s="1251">
        <v>105090</v>
      </c>
      <c r="F1149" s="1251" t="s">
        <v>1528</v>
      </c>
      <c r="G1149" s="1252">
        <v>-11770047.369999999</v>
      </c>
      <c r="H1149" s="1252">
        <v>-11769536.5</v>
      </c>
      <c r="I1149" s="1252">
        <v>-11941386.109999999</v>
      </c>
      <c r="J1149" s="1252">
        <v>-11998140.84</v>
      </c>
      <c r="K1149" s="1252">
        <v>-12432921.32</v>
      </c>
      <c r="L1149" s="1252">
        <v>-12548018.18</v>
      </c>
      <c r="M1149" s="1252">
        <v>-12657044.640000001</v>
      </c>
      <c r="N1149" s="1252">
        <v>-12754247.02</v>
      </c>
      <c r="O1149" s="1252">
        <v>-12781919.619999999</v>
      </c>
      <c r="P1149" s="1252">
        <v>-12859041.529999999</v>
      </c>
      <c r="Q1149" s="1252">
        <v>-12878451.27</v>
      </c>
      <c r="R1149" s="1252">
        <v>-12910389.859999999</v>
      </c>
      <c r="S1149" s="1252">
        <v>-13085287.1</v>
      </c>
      <c r="T1149" s="1252">
        <v>-13085287.1</v>
      </c>
      <c r="U1149" s="1251" t="s">
        <v>116</v>
      </c>
      <c r="V1149" s="1251" t="s">
        <v>564</v>
      </c>
      <c r="W1149" s="1251" t="s">
        <v>296</v>
      </c>
      <c r="X1149" s="1251" t="s">
        <v>1515</v>
      </c>
      <c r="Y1149" s="1251">
        <v>105</v>
      </c>
    </row>
    <row r="1150" spans="1:25" ht="12">
      <c r="A1150" s="1251">
        <v>2019</v>
      </c>
      <c r="B1150" s="1251">
        <v>25</v>
      </c>
      <c r="C1150" s="1251">
        <v>900</v>
      </c>
      <c r="D1150" s="1251" t="s">
        <v>1778</v>
      </c>
      <c r="E1150" s="1251">
        <v>106000</v>
      </c>
      <c r="F1150" s="1251" t="s">
        <v>1529</v>
      </c>
      <c r="G1150" s="1252">
        <v>1048.05</v>
      </c>
      <c r="H1150" s="1252">
        <v>2487</v>
      </c>
      <c r="I1150" s="1252">
        <v>2487</v>
      </c>
      <c r="J1150" s="1252">
        <v>2487</v>
      </c>
      <c r="K1150" s="1252">
        <v>2487</v>
      </c>
      <c r="L1150" s="1252">
        <v>5773.8199999999997</v>
      </c>
      <c r="M1150" s="1252">
        <v>9650.7099999999991</v>
      </c>
      <c r="N1150" s="1252">
        <v>24434.880000000001</v>
      </c>
      <c r="O1150" s="1252">
        <v>33174.260000000002</v>
      </c>
      <c r="P1150" s="1252">
        <v>2487</v>
      </c>
      <c r="Q1150" s="1252">
        <v>2487</v>
      </c>
      <c r="R1150" s="1252">
        <v>2491.6399999999999</v>
      </c>
      <c r="S1150" s="1252">
        <v>2585.2800000000002</v>
      </c>
      <c r="T1150" s="1252">
        <v>2585.2800000000002</v>
      </c>
      <c r="U1150" s="1251" t="s">
        <v>116</v>
      </c>
      <c r="V1150" s="1251" t="s">
        <v>564</v>
      </c>
      <c r="W1150" s="1251" t="s">
        <v>290</v>
      </c>
      <c r="X1150" s="1251" t="s">
        <v>1515</v>
      </c>
      <c r="Y1150" s="1251">
        <v>106</v>
      </c>
    </row>
    <row r="1151" spans="1:25" ht="12">
      <c r="A1151" s="1251">
        <v>2019</v>
      </c>
      <c r="B1151" s="1251">
        <v>25</v>
      </c>
      <c r="C1151" s="1251">
        <v>900</v>
      </c>
      <c r="D1151" s="1251" t="s">
        <v>1778</v>
      </c>
      <c r="E1151" s="1251">
        <v>108000</v>
      </c>
      <c r="F1151" s="1251" t="s">
        <v>1530</v>
      </c>
      <c r="G1151" s="1252">
        <v>-2307240.8999999999</v>
      </c>
      <c r="H1151" s="1252">
        <v>-2396233.0699999998</v>
      </c>
      <c r="I1151" s="1252">
        <v>-2485225.2400000002</v>
      </c>
      <c r="J1151" s="1252">
        <v>-2427986</v>
      </c>
      <c r="K1151" s="1252">
        <v>-2516502.4300000002</v>
      </c>
      <c r="L1151" s="1252">
        <v>-2605018.8599999999</v>
      </c>
      <c r="M1151" s="1252">
        <v>-2532312.1400000001</v>
      </c>
      <c r="N1151" s="1252">
        <v>-2625162.96</v>
      </c>
      <c r="O1151" s="1252">
        <v>-2718013.7799999998</v>
      </c>
      <c r="P1151" s="1252">
        <v>-2062754.6499999999</v>
      </c>
      <c r="Q1151" s="1252">
        <v>-2172216.2400000002</v>
      </c>
      <c r="R1151" s="1252">
        <v>-2196392.23</v>
      </c>
      <c r="S1151" s="1252">
        <v>-2286092.8700000001</v>
      </c>
      <c r="T1151" s="1252">
        <v>-2286092.8700000001</v>
      </c>
      <c r="U1151" s="1251" t="s">
        <v>116</v>
      </c>
      <c r="V1151" s="1251" t="s">
        <v>564</v>
      </c>
      <c r="W1151" s="1251" t="s">
        <v>292</v>
      </c>
      <c r="X1151" s="1251" t="s">
        <v>1515</v>
      </c>
      <c r="Y1151" s="1251">
        <v>108</v>
      </c>
    </row>
    <row r="1152" spans="1:25" ht="12">
      <c r="A1152" s="1251">
        <v>2019</v>
      </c>
      <c r="B1152" s="1251">
        <v>25</v>
      </c>
      <c r="C1152" s="1251">
        <v>900</v>
      </c>
      <c r="D1152" s="1251" t="s">
        <v>1778</v>
      </c>
      <c r="E1152" s="1251">
        <v>108100</v>
      </c>
      <c r="F1152" s="1251" t="s">
        <v>1531</v>
      </c>
      <c r="G1152" s="1252">
        <v>0</v>
      </c>
      <c r="H1152" s="1252">
        <v>0</v>
      </c>
      <c r="I1152" s="1252">
        <v>0</v>
      </c>
      <c r="J1152" s="1252">
        <v>0</v>
      </c>
      <c r="K1152" s="1252">
        <v>0</v>
      </c>
      <c r="L1152" s="1252">
        <v>0</v>
      </c>
      <c r="M1152" s="1252">
        <v>0</v>
      </c>
      <c r="N1152" s="1252">
        <v>0</v>
      </c>
      <c r="O1152" s="1252">
        <v>0</v>
      </c>
      <c r="P1152" s="1252">
        <v>0</v>
      </c>
      <c r="Q1152" s="1252">
        <v>0</v>
      </c>
      <c r="R1152" s="1252">
        <v>0</v>
      </c>
      <c r="S1152" s="1252">
        <v>0</v>
      </c>
      <c r="T1152" s="1252">
        <v>0</v>
      </c>
      <c r="U1152" s="1251" t="s">
        <v>116</v>
      </c>
      <c r="V1152" s="1251" t="s">
        <v>564</v>
      </c>
      <c r="W1152" s="1251" t="s">
        <v>292</v>
      </c>
      <c r="X1152" s="1251" t="s">
        <v>1515</v>
      </c>
      <c r="Y1152" s="1251">
        <v>108</v>
      </c>
    </row>
    <row r="1153" spans="1:25" ht="12">
      <c r="A1153" s="1251">
        <v>2019</v>
      </c>
      <c r="B1153" s="1251">
        <v>25</v>
      </c>
      <c r="C1153" s="1251">
        <v>900</v>
      </c>
      <c r="D1153" s="1251" t="s">
        <v>1778</v>
      </c>
      <c r="E1153" s="1251">
        <v>111400</v>
      </c>
      <c r="F1153" s="1251" t="s">
        <v>1781</v>
      </c>
      <c r="G1153" s="1252">
        <v>0</v>
      </c>
      <c r="H1153" s="1252">
        <v>0</v>
      </c>
      <c r="I1153" s="1252">
        <v>0</v>
      </c>
      <c r="J1153" s="1252">
        <v>0</v>
      </c>
      <c r="K1153" s="1252">
        <v>0</v>
      </c>
      <c r="L1153" s="1252">
        <v>0</v>
      </c>
      <c r="M1153" s="1252">
        <v>0</v>
      </c>
      <c r="N1153" s="1252">
        <v>0</v>
      </c>
      <c r="O1153" s="1252">
        <v>0</v>
      </c>
      <c r="P1153" s="1252">
        <v>0</v>
      </c>
      <c r="Q1153" s="1252">
        <v>0</v>
      </c>
      <c r="R1153" s="1252">
        <v>0</v>
      </c>
      <c r="S1153" s="1252">
        <v>0</v>
      </c>
      <c r="T1153" s="1252">
        <v>0</v>
      </c>
      <c r="U1153" s="1251" t="s">
        <v>116</v>
      </c>
      <c r="V1153" s="1251" t="s">
        <v>564</v>
      </c>
      <c r="W1153" s="1251" t="s">
        <v>293</v>
      </c>
      <c r="X1153" s="1251" t="s">
        <v>1515</v>
      </c>
      <c r="Y1153" s="1251">
        <v>111</v>
      </c>
    </row>
    <row r="1154" spans="1:25" ht="12">
      <c r="A1154" s="1251">
        <v>2019</v>
      </c>
      <c r="B1154" s="1251">
        <v>25</v>
      </c>
      <c r="C1154" s="1251">
        <v>900</v>
      </c>
      <c r="D1154" s="1251" t="s">
        <v>1778</v>
      </c>
      <c r="E1154" s="1251">
        <v>114000</v>
      </c>
      <c r="F1154" s="1251" t="s">
        <v>1534</v>
      </c>
      <c r="G1154" s="1252">
        <v>487826.98999999999</v>
      </c>
      <c r="H1154" s="1252">
        <v>487826.98999999999</v>
      </c>
      <c r="I1154" s="1252">
        <v>487826.98999999999</v>
      </c>
      <c r="J1154" s="1252">
        <v>487826.98999999999</v>
      </c>
      <c r="K1154" s="1252">
        <v>487826.98999999999</v>
      </c>
      <c r="L1154" s="1252">
        <v>487826.98999999999</v>
      </c>
      <c r="M1154" s="1252">
        <v>487826.98999999999</v>
      </c>
      <c r="N1154" s="1252">
        <v>487826.98999999999</v>
      </c>
      <c r="O1154" s="1252">
        <v>487826.98999999999</v>
      </c>
      <c r="P1154" s="1252">
        <v>487826.98999999999</v>
      </c>
      <c r="Q1154" s="1252">
        <v>487826.98999999999</v>
      </c>
      <c r="R1154" s="1252">
        <v>487826.98999999999</v>
      </c>
      <c r="S1154" s="1252">
        <v>487826.98999999999</v>
      </c>
      <c r="T1154" s="1252">
        <v>487826.98999999999</v>
      </c>
      <c r="U1154" s="1251" t="s">
        <v>116</v>
      </c>
      <c r="V1154" s="1251" t="s">
        <v>564</v>
      </c>
      <c r="W1154" s="1251" t="s">
        <v>298</v>
      </c>
      <c r="X1154" s="1251" t="s">
        <v>1515</v>
      </c>
      <c r="Y1154" s="1251">
        <v>114</v>
      </c>
    </row>
    <row r="1155" spans="1:25" ht="12">
      <c r="A1155" s="1251">
        <v>2019</v>
      </c>
      <c r="B1155" s="1251">
        <v>25</v>
      </c>
      <c r="C1155" s="1251">
        <v>900</v>
      </c>
      <c r="D1155" s="1251" t="s">
        <v>1778</v>
      </c>
      <c r="E1155" s="1251">
        <v>115000</v>
      </c>
      <c r="F1155" s="1251" t="s">
        <v>1535</v>
      </c>
      <c r="G1155" s="1252">
        <v>-318559.72999999998</v>
      </c>
      <c r="H1155" s="1252">
        <v>-320454.64000000001</v>
      </c>
      <c r="I1155" s="1252">
        <v>-322349.54999999999</v>
      </c>
      <c r="J1155" s="1252">
        <v>-324244.45000000001</v>
      </c>
      <c r="K1155" s="1252">
        <v>-326139.35999999999</v>
      </c>
      <c r="L1155" s="1252">
        <v>-328034.27000000002</v>
      </c>
      <c r="M1155" s="1252">
        <v>-329929.17999999999</v>
      </c>
      <c r="N1155" s="1252">
        <v>-331824.09000000003</v>
      </c>
      <c r="O1155" s="1252">
        <v>-333719</v>
      </c>
      <c r="P1155" s="1252">
        <v>-335613.90999999997</v>
      </c>
      <c r="Q1155" s="1252">
        <v>-337508.81</v>
      </c>
      <c r="R1155" s="1252">
        <v>-339403.71000000002</v>
      </c>
      <c r="S1155" s="1252">
        <v>-341298.62</v>
      </c>
      <c r="T1155" s="1252">
        <v>-341298.62</v>
      </c>
      <c r="U1155" s="1251" t="s">
        <v>116</v>
      </c>
      <c r="V1155" s="1251" t="s">
        <v>564</v>
      </c>
      <c r="W1155" s="1251" t="s">
        <v>298</v>
      </c>
      <c r="X1155" s="1251" t="s">
        <v>1515</v>
      </c>
      <c r="Y1155" s="1251">
        <v>115</v>
      </c>
    </row>
    <row r="1156" spans="1:25" ht="12">
      <c r="A1156" s="1251">
        <v>2019</v>
      </c>
      <c r="B1156" s="1251">
        <v>25</v>
      </c>
      <c r="C1156" s="1251">
        <v>900</v>
      </c>
      <c r="D1156" s="1251" t="s">
        <v>1778</v>
      </c>
      <c r="E1156" s="1251">
        <v>125100</v>
      </c>
      <c r="F1156" s="1251" t="s">
        <v>1782</v>
      </c>
      <c r="G1156" s="1252">
        <v>98333.639999999999</v>
      </c>
      <c r="H1156" s="1252">
        <v>98333.639999999999</v>
      </c>
      <c r="I1156" s="1252">
        <v>98333.639999999999</v>
      </c>
      <c r="J1156" s="1252">
        <v>41095.470000000001</v>
      </c>
      <c r="K1156" s="1252">
        <v>41095.470000000001</v>
      </c>
      <c r="L1156" s="1252">
        <v>73598.25</v>
      </c>
      <c r="M1156" s="1252">
        <v>73598.25</v>
      </c>
      <c r="N1156" s="1252">
        <v>73598.25</v>
      </c>
      <c r="O1156" s="1252">
        <v>73598.25</v>
      </c>
      <c r="P1156" s="1252">
        <v>73598.25</v>
      </c>
      <c r="Q1156" s="1252">
        <v>73598.25</v>
      </c>
      <c r="R1156" s="1252">
        <v>73598.25</v>
      </c>
      <c r="S1156" s="1252">
        <v>73598.25</v>
      </c>
      <c r="T1156" s="1252">
        <v>73598.25</v>
      </c>
      <c r="U1156" s="1251" t="s">
        <v>116</v>
      </c>
      <c r="V1156" s="1251" t="s">
        <v>1537</v>
      </c>
      <c r="W1156" s="1251" t="s">
        <v>303</v>
      </c>
      <c r="X1156" s="1251" t="s">
        <v>1515</v>
      </c>
      <c r="Y1156" s="1251">
        <v>125</v>
      </c>
    </row>
    <row r="1157" spans="1:25" ht="12">
      <c r="A1157" s="1251">
        <v>2019</v>
      </c>
      <c r="B1157" s="1251">
        <v>25</v>
      </c>
      <c r="C1157" s="1251">
        <v>900</v>
      </c>
      <c r="D1157" s="1251" t="s">
        <v>1778</v>
      </c>
      <c r="E1157" s="1251">
        <v>131200</v>
      </c>
      <c r="F1157" s="1251" t="s">
        <v>302</v>
      </c>
      <c r="G1157" s="1252">
        <v>190012.5</v>
      </c>
      <c r="H1157" s="1252">
        <v>210676.59</v>
      </c>
      <c r="I1157" s="1252">
        <v>327885.5</v>
      </c>
      <c r="J1157" s="1252">
        <v>210275.19</v>
      </c>
      <c r="K1157" s="1252">
        <v>376071.48999999999</v>
      </c>
      <c r="L1157" s="1252">
        <v>500655.21999999997</v>
      </c>
      <c r="M1157" s="1252">
        <v>477532.75</v>
      </c>
      <c r="N1157" s="1252">
        <v>560185.89000000001</v>
      </c>
      <c r="O1157" s="1252">
        <v>656216.58999999997</v>
      </c>
      <c r="P1157" s="1252">
        <v>793866.75</v>
      </c>
      <c r="Q1157" s="1252">
        <v>323832.47999999998</v>
      </c>
      <c r="R1157" s="1252">
        <v>448564.57000000001</v>
      </c>
      <c r="S1157" s="1252">
        <v>61921.010000000002</v>
      </c>
      <c r="T1157" s="1252">
        <v>61921.010000000002</v>
      </c>
      <c r="U1157" s="1251" t="s">
        <v>116</v>
      </c>
      <c r="V1157" s="1251" t="s">
        <v>1537</v>
      </c>
      <c r="W1157" s="1251" t="s">
        <v>302</v>
      </c>
      <c r="X1157" s="1251" t="s">
        <v>1515</v>
      </c>
      <c r="Y1157" s="1251">
        <v>131</v>
      </c>
    </row>
    <row r="1158" spans="1:25" ht="12">
      <c r="A1158" s="1251">
        <v>2019</v>
      </c>
      <c r="B1158" s="1251">
        <v>25</v>
      </c>
      <c r="C1158" s="1251">
        <v>900</v>
      </c>
      <c r="D1158" s="1251" t="s">
        <v>1778</v>
      </c>
      <c r="E1158" s="1251">
        <v>131230</v>
      </c>
      <c r="F1158" s="1251" t="s">
        <v>1783</v>
      </c>
      <c r="G1158" s="1252">
        <v>0</v>
      </c>
      <c r="H1158" s="1252">
        <v>0</v>
      </c>
      <c r="I1158" s="1252">
        <v>0</v>
      </c>
      <c r="J1158" s="1252">
        <v>0</v>
      </c>
      <c r="K1158" s="1252">
        <v>0</v>
      </c>
      <c r="L1158" s="1252">
        <v>0</v>
      </c>
      <c r="M1158" s="1252">
        <v>0</v>
      </c>
      <c r="N1158" s="1252">
        <v>0</v>
      </c>
      <c r="O1158" s="1252">
        <v>0</v>
      </c>
      <c r="P1158" s="1252">
        <v>0</v>
      </c>
      <c r="Q1158" s="1252">
        <v>0</v>
      </c>
      <c r="R1158" s="1252">
        <v>0</v>
      </c>
      <c r="S1158" s="1252">
        <v>0</v>
      </c>
      <c r="T1158" s="1252">
        <v>0</v>
      </c>
      <c r="U1158" s="1251" t="s">
        <v>116</v>
      </c>
      <c r="V1158" s="1251" t="s">
        <v>1537</v>
      </c>
      <c r="W1158" s="1251" t="s">
        <v>302</v>
      </c>
      <c r="X1158" s="1251" t="s">
        <v>1515</v>
      </c>
      <c r="Y1158" s="1251">
        <v>131</v>
      </c>
    </row>
    <row r="1159" spans="1:25" ht="12">
      <c r="A1159" s="1251">
        <v>2019</v>
      </c>
      <c r="B1159" s="1251">
        <v>25</v>
      </c>
      <c r="C1159" s="1251">
        <v>900</v>
      </c>
      <c r="D1159" s="1251" t="s">
        <v>1778</v>
      </c>
      <c r="E1159" s="1251">
        <v>132000</v>
      </c>
      <c r="F1159" s="1251" t="s">
        <v>1538</v>
      </c>
      <c r="G1159" s="1252">
        <v>0</v>
      </c>
      <c r="H1159" s="1252">
        <v>0</v>
      </c>
      <c r="I1159" s="1252">
        <v>0</v>
      </c>
      <c r="J1159" s="1252">
        <v>0</v>
      </c>
      <c r="K1159" s="1252">
        <v>0</v>
      </c>
      <c r="L1159" s="1252">
        <v>0</v>
      </c>
      <c r="M1159" s="1252">
        <v>0</v>
      </c>
      <c r="N1159" s="1252">
        <v>0</v>
      </c>
      <c r="O1159" s="1252">
        <v>0</v>
      </c>
      <c r="P1159" s="1252">
        <v>0</v>
      </c>
      <c r="Q1159" s="1252">
        <v>0</v>
      </c>
      <c r="R1159" s="1252">
        <v>0</v>
      </c>
      <c r="S1159" s="1252">
        <v>0</v>
      </c>
      <c r="T1159" s="1252">
        <v>0</v>
      </c>
      <c r="U1159" s="1251" t="s">
        <v>116</v>
      </c>
      <c r="V1159" s="1251" t="s">
        <v>1537</v>
      </c>
      <c r="W1159" s="1251" t="s">
        <v>302</v>
      </c>
      <c r="X1159" s="1251" t="s">
        <v>1515</v>
      </c>
      <c r="Y1159" s="1251">
        <v>132</v>
      </c>
    </row>
    <row r="1160" spans="1:25" ht="12">
      <c r="A1160" s="1251">
        <v>2019</v>
      </c>
      <c r="B1160" s="1251">
        <v>25</v>
      </c>
      <c r="C1160" s="1251">
        <v>900</v>
      </c>
      <c r="D1160" s="1251" t="s">
        <v>1778</v>
      </c>
      <c r="E1160" s="1251">
        <v>133110</v>
      </c>
      <c r="F1160" s="1251" t="s">
        <v>1784</v>
      </c>
      <c r="G1160" s="1252">
        <v>0</v>
      </c>
      <c r="H1160" s="1252">
        <v>0</v>
      </c>
      <c r="I1160" s="1252">
        <v>0</v>
      </c>
      <c r="J1160" s="1252">
        <v>0</v>
      </c>
      <c r="K1160" s="1252">
        <v>0</v>
      </c>
      <c r="L1160" s="1252">
        <v>0</v>
      </c>
      <c r="M1160" s="1252">
        <v>0</v>
      </c>
      <c r="N1160" s="1252">
        <v>0</v>
      </c>
      <c r="O1160" s="1252">
        <v>0</v>
      </c>
      <c r="P1160" s="1252">
        <v>0</v>
      </c>
      <c r="Q1160" s="1252">
        <v>0</v>
      </c>
      <c r="R1160" s="1252">
        <v>0</v>
      </c>
      <c r="S1160" s="1252">
        <v>0</v>
      </c>
      <c r="T1160" s="1252">
        <v>0</v>
      </c>
      <c r="U1160" s="1251" t="s">
        <v>116</v>
      </c>
      <c r="V1160" s="1251" t="s">
        <v>1537</v>
      </c>
      <c r="W1160" s="1251" t="s">
        <v>302</v>
      </c>
      <c r="X1160" s="1251" t="s">
        <v>1515</v>
      </c>
      <c r="Y1160" s="1251">
        <v>133</v>
      </c>
    </row>
    <row r="1161" spans="1:25" ht="12">
      <c r="A1161" s="1251">
        <v>2019</v>
      </c>
      <c r="B1161" s="1251">
        <v>25</v>
      </c>
      <c r="C1161" s="1251">
        <v>900</v>
      </c>
      <c r="D1161" s="1251" t="s">
        <v>1778</v>
      </c>
      <c r="E1161" s="1251">
        <v>134000</v>
      </c>
      <c r="F1161" s="1251" t="s">
        <v>1540</v>
      </c>
      <c r="G1161" s="1252">
        <v>400</v>
      </c>
      <c r="H1161" s="1252">
        <v>400</v>
      </c>
      <c r="I1161" s="1252">
        <v>400</v>
      </c>
      <c r="J1161" s="1252">
        <v>400</v>
      </c>
      <c r="K1161" s="1252">
        <v>400</v>
      </c>
      <c r="L1161" s="1252">
        <v>400</v>
      </c>
      <c r="M1161" s="1252">
        <v>400</v>
      </c>
      <c r="N1161" s="1252">
        <v>400</v>
      </c>
      <c r="O1161" s="1252">
        <v>400</v>
      </c>
      <c r="P1161" s="1252">
        <v>400</v>
      </c>
      <c r="Q1161" s="1252">
        <v>400</v>
      </c>
      <c r="R1161" s="1252">
        <v>400</v>
      </c>
      <c r="S1161" s="1252">
        <v>400</v>
      </c>
      <c r="T1161" s="1252">
        <v>400</v>
      </c>
      <c r="U1161" s="1251" t="s">
        <v>116</v>
      </c>
      <c r="V1161" s="1251" t="s">
        <v>1537</v>
      </c>
      <c r="W1161" s="1251" t="s">
        <v>302</v>
      </c>
      <c r="X1161" s="1251" t="s">
        <v>1515</v>
      </c>
      <c r="Y1161" s="1251">
        <v>134</v>
      </c>
    </row>
    <row r="1162" spans="1:25" ht="12">
      <c r="A1162" s="1251">
        <v>2019</v>
      </c>
      <c r="B1162" s="1251">
        <v>25</v>
      </c>
      <c r="C1162" s="1251">
        <v>900</v>
      </c>
      <c r="D1162" s="1251" t="s">
        <v>1778</v>
      </c>
      <c r="E1162" s="1251">
        <v>141000</v>
      </c>
      <c r="F1162" s="1251" t="s">
        <v>1541</v>
      </c>
      <c r="G1162" s="1252">
        <v>0</v>
      </c>
      <c r="H1162" s="1252">
        <v>0</v>
      </c>
      <c r="I1162" s="1252">
        <v>0</v>
      </c>
      <c r="J1162" s="1252">
        <v>0</v>
      </c>
      <c r="K1162" s="1252">
        <v>0</v>
      </c>
      <c r="L1162" s="1252">
        <v>0</v>
      </c>
      <c r="M1162" s="1252">
        <v>0</v>
      </c>
      <c r="N1162" s="1252">
        <v>0</v>
      </c>
      <c r="O1162" s="1252">
        <v>0</v>
      </c>
      <c r="P1162" s="1252">
        <v>0</v>
      </c>
      <c r="Q1162" s="1252">
        <v>0</v>
      </c>
      <c r="R1162" s="1252">
        <v>0</v>
      </c>
      <c r="S1162" s="1252">
        <v>0</v>
      </c>
      <c r="T1162" s="1252">
        <v>0</v>
      </c>
      <c r="U1162" s="1251" t="s">
        <v>116</v>
      </c>
      <c r="V1162" s="1251" t="s">
        <v>1537</v>
      </c>
      <c r="W1162" s="1251" t="s">
        <v>308</v>
      </c>
      <c r="X1162" s="1251" t="s">
        <v>1515</v>
      </c>
      <c r="Y1162" s="1251">
        <v>141</v>
      </c>
    </row>
    <row r="1163" spans="1:25" ht="12">
      <c r="A1163" s="1251">
        <v>2019</v>
      </c>
      <c r="B1163" s="1251">
        <v>25</v>
      </c>
      <c r="C1163" s="1251">
        <v>900</v>
      </c>
      <c r="D1163" s="1251" t="s">
        <v>1778</v>
      </c>
      <c r="E1163" s="1251">
        <v>141100</v>
      </c>
      <c r="F1163" s="1251" t="s">
        <v>1543</v>
      </c>
      <c r="G1163" s="1252">
        <v>0</v>
      </c>
      <c r="H1163" s="1252">
        <v>0</v>
      </c>
      <c r="I1163" s="1252">
        <v>0</v>
      </c>
      <c r="J1163" s="1252">
        <v>0</v>
      </c>
      <c r="K1163" s="1252">
        <v>0</v>
      </c>
      <c r="L1163" s="1252">
        <v>0</v>
      </c>
      <c r="M1163" s="1252">
        <v>0</v>
      </c>
      <c r="N1163" s="1252">
        <v>0</v>
      </c>
      <c r="O1163" s="1252">
        <v>0</v>
      </c>
      <c r="P1163" s="1252">
        <v>0</v>
      </c>
      <c r="Q1163" s="1252">
        <v>0</v>
      </c>
      <c r="R1163" s="1252">
        <v>0</v>
      </c>
      <c r="S1163" s="1252">
        <v>0</v>
      </c>
      <c r="T1163" s="1252">
        <v>0</v>
      </c>
      <c r="U1163" s="1251" t="s">
        <v>116</v>
      </c>
      <c r="V1163" s="1251" t="s">
        <v>1537</v>
      </c>
      <c r="W1163" s="1251" t="s">
        <v>308</v>
      </c>
      <c r="X1163" s="1251" t="s">
        <v>1515</v>
      </c>
      <c r="Y1163" s="1251">
        <v>141</v>
      </c>
    </row>
    <row r="1164" spans="1:25" ht="12">
      <c r="A1164" s="1251">
        <v>2019</v>
      </c>
      <c r="B1164" s="1251">
        <v>25</v>
      </c>
      <c r="C1164" s="1251">
        <v>900</v>
      </c>
      <c r="D1164" s="1251" t="s">
        <v>1778</v>
      </c>
      <c r="E1164" s="1251">
        <v>142000</v>
      </c>
      <c r="F1164" s="1251" t="s">
        <v>1544</v>
      </c>
      <c r="G1164" s="1252">
        <v>0</v>
      </c>
      <c r="H1164" s="1252">
        <v>0</v>
      </c>
      <c r="I1164" s="1252">
        <v>0</v>
      </c>
      <c r="J1164" s="1252">
        <v>0</v>
      </c>
      <c r="K1164" s="1252">
        <v>0</v>
      </c>
      <c r="L1164" s="1252">
        <v>0</v>
      </c>
      <c r="M1164" s="1252">
        <v>0</v>
      </c>
      <c r="N1164" s="1252">
        <v>0</v>
      </c>
      <c r="O1164" s="1252">
        <v>0</v>
      </c>
      <c r="P1164" s="1252">
        <v>0</v>
      </c>
      <c r="Q1164" s="1252">
        <v>0</v>
      </c>
      <c r="R1164" s="1252">
        <v>0</v>
      </c>
      <c r="S1164" s="1252">
        <v>0</v>
      </c>
      <c r="T1164" s="1252">
        <v>0</v>
      </c>
      <c r="U1164" s="1251" t="s">
        <v>116</v>
      </c>
      <c r="V1164" s="1251" t="s">
        <v>1537</v>
      </c>
      <c r="W1164" s="1251" t="s">
        <v>308</v>
      </c>
      <c r="X1164" s="1251" t="s">
        <v>1515</v>
      </c>
      <c r="Y1164" s="1251">
        <v>142</v>
      </c>
    </row>
    <row r="1165" spans="1:25" ht="12">
      <c r="A1165" s="1251">
        <v>2019</v>
      </c>
      <c r="B1165" s="1251">
        <v>25</v>
      </c>
      <c r="C1165" s="1251">
        <v>900</v>
      </c>
      <c r="D1165" s="1251" t="s">
        <v>1778</v>
      </c>
      <c r="E1165" s="1251">
        <v>142020</v>
      </c>
      <c r="F1165" s="1251" t="s">
        <v>1785</v>
      </c>
      <c r="G1165" s="1252">
        <v>0</v>
      </c>
      <c r="H1165" s="1252">
        <v>0</v>
      </c>
      <c r="I1165" s="1252">
        <v>0</v>
      </c>
      <c r="J1165" s="1252">
        <v>0</v>
      </c>
      <c r="K1165" s="1252">
        <v>0</v>
      </c>
      <c r="L1165" s="1252">
        <v>0</v>
      </c>
      <c r="M1165" s="1252">
        <v>0</v>
      </c>
      <c r="N1165" s="1252">
        <v>0</v>
      </c>
      <c r="O1165" s="1252">
        <v>0</v>
      </c>
      <c r="P1165" s="1252">
        <v>0</v>
      </c>
      <c r="Q1165" s="1252">
        <v>0</v>
      </c>
      <c r="R1165" s="1252">
        <v>0</v>
      </c>
      <c r="S1165" s="1252">
        <v>0</v>
      </c>
      <c r="T1165" s="1252">
        <v>0</v>
      </c>
      <c r="U1165" s="1251" t="s">
        <v>116</v>
      </c>
      <c r="V1165" s="1251" t="s">
        <v>1537</v>
      </c>
      <c r="W1165" s="1251" t="s">
        <v>308</v>
      </c>
      <c r="X1165" s="1251" t="s">
        <v>1515</v>
      </c>
      <c r="Y1165" s="1251">
        <v>142</v>
      </c>
    </row>
    <row r="1166" spans="1:25" ht="12">
      <c r="A1166" s="1251">
        <v>2019</v>
      </c>
      <c r="B1166" s="1251">
        <v>25</v>
      </c>
      <c r="C1166" s="1251">
        <v>900</v>
      </c>
      <c r="D1166" s="1251" t="s">
        <v>1778</v>
      </c>
      <c r="E1166" s="1251">
        <v>142030</v>
      </c>
      <c r="F1166" s="1251" t="s">
        <v>1786</v>
      </c>
      <c r="G1166" s="1252">
        <v>0</v>
      </c>
      <c r="H1166" s="1252">
        <v>0</v>
      </c>
      <c r="I1166" s="1252">
        <v>0</v>
      </c>
      <c r="J1166" s="1252">
        <v>0</v>
      </c>
      <c r="K1166" s="1252">
        <v>0</v>
      </c>
      <c r="L1166" s="1252">
        <v>0</v>
      </c>
      <c r="M1166" s="1252">
        <v>0</v>
      </c>
      <c r="N1166" s="1252">
        <v>0</v>
      </c>
      <c r="O1166" s="1252">
        <v>0</v>
      </c>
      <c r="P1166" s="1252">
        <v>0</v>
      </c>
      <c r="Q1166" s="1252">
        <v>0</v>
      </c>
      <c r="R1166" s="1252">
        <v>0</v>
      </c>
      <c r="S1166" s="1252">
        <v>0</v>
      </c>
      <c r="T1166" s="1252">
        <v>0</v>
      </c>
      <c r="U1166" s="1251" t="s">
        <v>116</v>
      </c>
      <c r="V1166" s="1251" t="s">
        <v>1537</v>
      </c>
      <c r="W1166" s="1251" t="s">
        <v>308</v>
      </c>
      <c r="X1166" s="1251" t="s">
        <v>1515</v>
      </c>
      <c r="Y1166" s="1251">
        <v>142</v>
      </c>
    </row>
    <row r="1167" spans="1:25" ht="12">
      <c r="A1167" s="1251">
        <v>2019</v>
      </c>
      <c r="B1167" s="1251">
        <v>25</v>
      </c>
      <c r="C1167" s="1251">
        <v>900</v>
      </c>
      <c r="D1167" s="1251" t="s">
        <v>1778</v>
      </c>
      <c r="E1167" s="1251">
        <v>142070</v>
      </c>
      <c r="F1167" s="1251" t="s">
        <v>1545</v>
      </c>
      <c r="G1167" s="1252">
        <v>-15611.51</v>
      </c>
      <c r="H1167" s="1252">
        <v>-15611.51</v>
      </c>
      <c r="I1167" s="1252">
        <v>-15611.51</v>
      </c>
      <c r="J1167" s="1252">
        <v>-15611.51</v>
      </c>
      <c r="K1167" s="1252">
        <v>-15611.51</v>
      </c>
      <c r="L1167" s="1252">
        <v>-15611.51</v>
      </c>
      <c r="M1167" s="1252">
        <v>-15611.51</v>
      </c>
      <c r="N1167" s="1252">
        <v>-15611.51</v>
      </c>
      <c r="O1167" s="1252">
        <v>-15611.51</v>
      </c>
      <c r="P1167" s="1252">
        <v>-15611.51</v>
      </c>
      <c r="Q1167" s="1252">
        <v>-15611.51</v>
      </c>
      <c r="R1167" s="1252">
        <v>-15611.51</v>
      </c>
      <c r="S1167" s="1252">
        <v>-15611.51</v>
      </c>
      <c r="T1167" s="1252">
        <v>-15611.51</v>
      </c>
      <c r="U1167" s="1251" t="s">
        <v>116</v>
      </c>
      <c r="V1167" s="1251" t="s">
        <v>1537</v>
      </c>
      <c r="W1167" s="1251" t="s">
        <v>308</v>
      </c>
      <c r="X1167" s="1251" t="s">
        <v>1515</v>
      </c>
      <c r="Y1167" s="1251">
        <v>142</v>
      </c>
    </row>
    <row r="1168" spans="1:25" ht="12">
      <c r="A1168" s="1251">
        <v>2019</v>
      </c>
      <c r="B1168" s="1251">
        <v>25</v>
      </c>
      <c r="C1168" s="1251">
        <v>900</v>
      </c>
      <c r="D1168" s="1251" t="s">
        <v>1778</v>
      </c>
      <c r="E1168" s="1251">
        <v>143000</v>
      </c>
      <c r="F1168" s="1251" t="s">
        <v>1546</v>
      </c>
      <c r="G1168" s="1252">
        <v>-81500</v>
      </c>
      <c r="H1168" s="1252">
        <v>-81500</v>
      </c>
      <c r="I1168" s="1252">
        <v>-81500</v>
      </c>
      <c r="J1168" s="1252">
        <v>-81500</v>
      </c>
      <c r="K1168" s="1252">
        <v>-81500</v>
      </c>
      <c r="L1168" s="1252">
        <v>-81500</v>
      </c>
      <c r="M1168" s="1252">
        <v>-81500</v>
      </c>
      <c r="N1168" s="1252">
        <v>-81500</v>
      </c>
      <c r="O1168" s="1252">
        <v>-81500</v>
      </c>
      <c r="P1168" s="1252">
        <v>-95664.520000000004</v>
      </c>
      <c r="Q1168" s="1252">
        <v>-95664.520000000004</v>
      </c>
      <c r="R1168" s="1252">
        <v>-95664.520000000004</v>
      </c>
      <c r="S1168" s="1252">
        <v>-95664.520000000004</v>
      </c>
      <c r="T1168" s="1252">
        <v>-95664.520000000004</v>
      </c>
      <c r="U1168" s="1251" t="s">
        <v>116</v>
      </c>
      <c r="V1168" s="1251" t="s">
        <v>1537</v>
      </c>
      <c r="W1168" s="1251" t="s">
        <v>308</v>
      </c>
      <c r="X1168" s="1251" t="s">
        <v>1515</v>
      </c>
      <c r="Y1168" s="1251">
        <v>143</v>
      </c>
    </row>
    <row r="1169" spans="1:25" ht="12">
      <c r="A1169" s="1251">
        <v>2019</v>
      </c>
      <c r="B1169" s="1251">
        <v>25</v>
      </c>
      <c r="C1169" s="1251">
        <v>900</v>
      </c>
      <c r="D1169" s="1251" t="s">
        <v>1778</v>
      </c>
      <c r="E1169" s="1251">
        <v>145010</v>
      </c>
      <c r="F1169" s="1251" t="s">
        <v>1756</v>
      </c>
      <c r="G1169" s="1252">
        <v>0</v>
      </c>
      <c r="H1169" s="1252">
        <v>0</v>
      </c>
      <c r="I1169" s="1252">
        <v>0</v>
      </c>
      <c r="J1169" s="1252">
        <v>0</v>
      </c>
      <c r="K1169" s="1252">
        <v>0</v>
      </c>
      <c r="L1169" s="1252">
        <v>0</v>
      </c>
      <c r="M1169" s="1252">
        <v>0</v>
      </c>
      <c r="N1169" s="1252">
        <v>0</v>
      </c>
      <c r="O1169" s="1252">
        <v>0</v>
      </c>
      <c r="P1169" s="1252">
        <v>0</v>
      </c>
      <c r="Q1169" s="1252">
        <v>0</v>
      </c>
      <c r="R1169" s="1252">
        <v>0</v>
      </c>
      <c r="S1169" s="1252">
        <v>0</v>
      </c>
      <c r="T1169" s="1252">
        <v>0</v>
      </c>
      <c r="U1169" s="1251" t="s">
        <v>116</v>
      </c>
      <c r="V1169" s="1251" t="s">
        <v>1537</v>
      </c>
      <c r="W1169" s="1251" t="s">
        <v>305</v>
      </c>
      <c r="X1169" s="1251" t="s">
        <v>1515</v>
      </c>
      <c r="Y1169" s="1251">
        <v>145</v>
      </c>
    </row>
    <row r="1170" spans="1:25" ht="12">
      <c r="A1170" s="1251">
        <v>2019</v>
      </c>
      <c r="B1170" s="1251">
        <v>25</v>
      </c>
      <c r="C1170" s="1251">
        <v>900</v>
      </c>
      <c r="D1170" s="1251" t="s">
        <v>1778</v>
      </c>
      <c r="E1170" s="1251">
        <v>145011</v>
      </c>
      <c r="F1170" s="1251" t="s">
        <v>1787</v>
      </c>
      <c r="G1170" s="1252">
        <v>0</v>
      </c>
      <c r="H1170" s="1252">
        <v>0</v>
      </c>
      <c r="I1170" s="1252">
        <v>0</v>
      </c>
      <c r="J1170" s="1252">
        <v>0</v>
      </c>
      <c r="K1170" s="1252">
        <v>0</v>
      </c>
      <c r="L1170" s="1252">
        <v>0</v>
      </c>
      <c r="M1170" s="1252">
        <v>0</v>
      </c>
      <c r="N1170" s="1252">
        <v>0</v>
      </c>
      <c r="O1170" s="1252">
        <v>0</v>
      </c>
      <c r="P1170" s="1252">
        <v>0</v>
      </c>
      <c r="Q1170" s="1252">
        <v>0</v>
      </c>
      <c r="R1170" s="1252">
        <v>0</v>
      </c>
      <c r="S1170" s="1252">
        <v>0</v>
      </c>
      <c r="T1170" s="1252">
        <v>0</v>
      </c>
      <c r="U1170" s="1251" t="s">
        <v>116</v>
      </c>
      <c r="V1170" s="1251" t="s">
        <v>1537</v>
      </c>
      <c r="W1170" s="1251" t="s">
        <v>305</v>
      </c>
      <c r="X1170" s="1251" t="s">
        <v>1515</v>
      </c>
      <c r="Y1170" s="1251">
        <v>145</v>
      </c>
    </row>
    <row r="1171" spans="1:25" ht="12">
      <c r="A1171" s="1251">
        <v>2019</v>
      </c>
      <c r="B1171" s="1251">
        <v>25</v>
      </c>
      <c r="C1171" s="1251">
        <v>900</v>
      </c>
      <c r="D1171" s="1251" t="s">
        <v>1778</v>
      </c>
      <c r="E1171" s="1251">
        <v>145013</v>
      </c>
      <c r="F1171" s="1251" t="s">
        <v>1788</v>
      </c>
      <c r="G1171" s="1252">
        <v>0</v>
      </c>
      <c r="H1171" s="1252">
        <v>0</v>
      </c>
      <c r="I1171" s="1252">
        <v>0</v>
      </c>
      <c r="J1171" s="1252">
        <v>0</v>
      </c>
      <c r="K1171" s="1252">
        <v>0</v>
      </c>
      <c r="L1171" s="1252">
        <v>0</v>
      </c>
      <c r="M1171" s="1252">
        <v>0</v>
      </c>
      <c r="N1171" s="1252">
        <v>0</v>
      </c>
      <c r="O1171" s="1252">
        <v>0</v>
      </c>
      <c r="P1171" s="1252">
        <v>0</v>
      </c>
      <c r="Q1171" s="1252">
        <v>0</v>
      </c>
      <c r="R1171" s="1252">
        <v>0</v>
      </c>
      <c r="S1171" s="1252">
        <v>0</v>
      </c>
      <c r="T1171" s="1252">
        <v>0</v>
      </c>
      <c r="U1171" s="1251" t="s">
        <v>116</v>
      </c>
      <c r="V1171" s="1251" t="s">
        <v>1537</v>
      </c>
      <c r="W1171" s="1251" t="s">
        <v>305</v>
      </c>
      <c r="X1171" s="1251" t="s">
        <v>1515</v>
      </c>
      <c r="Y1171" s="1251">
        <v>145</v>
      </c>
    </row>
    <row r="1172" spans="1:25" ht="12">
      <c r="A1172" s="1251">
        <v>2019</v>
      </c>
      <c r="B1172" s="1251">
        <v>25</v>
      </c>
      <c r="C1172" s="1251">
        <v>900</v>
      </c>
      <c r="D1172" s="1251" t="s">
        <v>1778</v>
      </c>
      <c r="E1172" s="1251">
        <v>145015</v>
      </c>
      <c r="F1172" s="1251" t="s">
        <v>1789</v>
      </c>
      <c r="G1172" s="1252">
        <v>0</v>
      </c>
      <c r="H1172" s="1252">
        <v>0</v>
      </c>
      <c r="I1172" s="1252">
        <v>0</v>
      </c>
      <c r="J1172" s="1252">
        <v>0</v>
      </c>
      <c r="K1172" s="1252">
        <v>0</v>
      </c>
      <c r="L1172" s="1252">
        <v>0</v>
      </c>
      <c r="M1172" s="1252">
        <v>0</v>
      </c>
      <c r="N1172" s="1252">
        <v>0</v>
      </c>
      <c r="O1172" s="1252">
        <v>0</v>
      </c>
      <c r="P1172" s="1252">
        <v>0</v>
      </c>
      <c r="Q1172" s="1252">
        <v>0</v>
      </c>
      <c r="R1172" s="1252">
        <v>0</v>
      </c>
      <c r="S1172" s="1252">
        <v>0</v>
      </c>
      <c r="T1172" s="1252">
        <v>0</v>
      </c>
      <c r="U1172" s="1251" t="s">
        <v>116</v>
      </c>
      <c r="V1172" s="1251" t="s">
        <v>1537</v>
      </c>
      <c r="W1172" s="1251" t="s">
        <v>305</v>
      </c>
      <c r="X1172" s="1251" t="s">
        <v>1515</v>
      </c>
      <c r="Y1172" s="1251">
        <v>145</v>
      </c>
    </row>
    <row r="1173" spans="1:25" ht="12">
      <c r="A1173" s="1251">
        <v>2019</v>
      </c>
      <c r="B1173" s="1251">
        <v>25</v>
      </c>
      <c r="C1173" s="1251">
        <v>900</v>
      </c>
      <c r="D1173" s="1251" t="s">
        <v>1778</v>
      </c>
      <c r="E1173" s="1251">
        <v>145023</v>
      </c>
      <c r="F1173" s="1251" t="s">
        <v>1790</v>
      </c>
      <c r="G1173" s="1252">
        <v>0</v>
      </c>
      <c r="H1173" s="1252">
        <v>0</v>
      </c>
      <c r="I1173" s="1252">
        <v>0</v>
      </c>
      <c r="J1173" s="1252">
        <v>0</v>
      </c>
      <c r="K1173" s="1252">
        <v>0</v>
      </c>
      <c r="L1173" s="1252">
        <v>0</v>
      </c>
      <c r="M1173" s="1252">
        <v>0</v>
      </c>
      <c r="N1173" s="1252">
        <v>0</v>
      </c>
      <c r="O1173" s="1252">
        <v>0</v>
      </c>
      <c r="P1173" s="1252">
        <v>0</v>
      </c>
      <c r="Q1173" s="1252">
        <v>0</v>
      </c>
      <c r="R1173" s="1252">
        <v>0</v>
      </c>
      <c r="S1173" s="1252">
        <v>0</v>
      </c>
      <c r="T1173" s="1252">
        <v>0</v>
      </c>
      <c r="U1173" s="1251" t="s">
        <v>116</v>
      </c>
      <c r="V1173" s="1251" t="s">
        <v>1537</v>
      </c>
      <c r="W1173" s="1251" t="s">
        <v>305</v>
      </c>
      <c r="X1173" s="1251" t="s">
        <v>1515</v>
      </c>
      <c r="Y1173" s="1251">
        <v>145</v>
      </c>
    </row>
    <row r="1174" spans="1:25" ht="12">
      <c r="A1174" s="1251">
        <v>2019</v>
      </c>
      <c r="B1174" s="1251">
        <v>25</v>
      </c>
      <c r="C1174" s="1251">
        <v>900</v>
      </c>
      <c r="D1174" s="1251" t="s">
        <v>1778</v>
      </c>
      <c r="E1174" s="1251">
        <v>145025</v>
      </c>
      <c r="F1174" s="1251" t="s">
        <v>1791</v>
      </c>
      <c r="G1174" s="1252">
        <v>0</v>
      </c>
      <c r="H1174" s="1252">
        <v>0</v>
      </c>
      <c r="I1174" s="1252">
        <v>0</v>
      </c>
      <c r="J1174" s="1252">
        <v>0</v>
      </c>
      <c r="K1174" s="1252">
        <v>0</v>
      </c>
      <c r="L1174" s="1252">
        <v>0</v>
      </c>
      <c r="M1174" s="1252">
        <v>0</v>
      </c>
      <c r="N1174" s="1252">
        <v>0</v>
      </c>
      <c r="O1174" s="1252">
        <v>0</v>
      </c>
      <c r="P1174" s="1252">
        <v>0</v>
      </c>
      <c r="Q1174" s="1252">
        <v>0</v>
      </c>
      <c r="R1174" s="1252">
        <v>0</v>
      </c>
      <c r="S1174" s="1252">
        <v>0</v>
      </c>
      <c r="T1174" s="1252">
        <v>0</v>
      </c>
      <c r="U1174" s="1251" t="s">
        <v>116</v>
      </c>
      <c r="V1174" s="1251" t="s">
        <v>1537</v>
      </c>
      <c r="W1174" s="1251" t="s">
        <v>305</v>
      </c>
      <c r="X1174" s="1251" t="s">
        <v>1515</v>
      </c>
      <c r="Y1174" s="1251">
        <v>145</v>
      </c>
    </row>
    <row r="1175" spans="1:25" ht="12">
      <c r="A1175" s="1251">
        <v>2019</v>
      </c>
      <c r="B1175" s="1251">
        <v>25</v>
      </c>
      <c r="C1175" s="1251">
        <v>900</v>
      </c>
      <c r="D1175" s="1251" t="s">
        <v>1778</v>
      </c>
      <c r="E1175" s="1251">
        <v>145026</v>
      </c>
      <c r="F1175" s="1251" t="s">
        <v>1792</v>
      </c>
      <c r="G1175" s="1252">
        <v>0</v>
      </c>
      <c r="H1175" s="1252">
        <v>0</v>
      </c>
      <c r="I1175" s="1252">
        <v>0</v>
      </c>
      <c r="J1175" s="1252">
        <v>0</v>
      </c>
      <c r="K1175" s="1252">
        <v>0</v>
      </c>
      <c r="L1175" s="1252">
        <v>0</v>
      </c>
      <c r="M1175" s="1252">
        <v>0</v>
      </c>
      <c r="N1175" s="1252">
        <v>0</v>
      </c>
      <c r="O1175" s="1252">
        <v>0</v>
      </c>
      <c r="P1175" s="1252">
        <v>0</v>
      </c>
      <c r="Q1175" s="1252">
        <v>0</v>
      </c>
      <c r="R1175" s="1252">
        <v>0</v>
      </c>
      <c r="S1175" s="1252">
        <v>0</v>
      </c>
      <c r="T1175" s="1252">
        <v>0</v>
      </c>
      <c r="U1175" s="1251" t="s">
        <v>116</v>
      </c>
      <c r="V1175" s="1251" t="s">
        <v>1537</v>
      </c>
      <c r="W1175" s="1251" t="s">
        <v>305</v>
      </c>
      <c r="X1175" s="1251" t="s">
        <v>1515</v>
      </c>
      <c r="Y1175" s="1251">
        <v>145</v>
      </c>
    </row>
    <row r="1176" spans="1:25" ht="12">
      <c r="A1176" s="1251">
        <v>2019</v>
      </c>
      <c r="B1176" s="1251">
        <v>25</v>
      </c>
      <c r="C1176" s="1251">
        <v>900</v>
      </c>
      <c r="D1176" s="1251" t="s">
        <v>1778</v>
      </c>
      <c r="E1176" s="1251">
        <v>151000</v>
      </c>
      <c r="F1176" s="1251" t="s">
        <v>1547</v>
      </c>
      <c r="G1176" s="1252">
        <v>1320368.3200000001</v>
      </c>
      <c r="H1176" s="1252">
        <v>1203233.3500000001</v>
      </c>
      <c r="I1176" s="1252">
        <v>1212696.8</v>
      </c>
      <c r="J1176" s="1252">
        <v>1351854.8400000001</v>
      </c>
      <c r="K1176" s="1252">
        <v>1159350.0700000001</v>
      </c>
      <c r="L1176" s="1252">
        <v>1265210.3799999999</v>
      </c>
      <c r="M1176" s="1252">
        <v>1213202.72</v>
      </c>
      <c r="N1176" s="1252">
        <v>1295409.0700000001</v>
      </c>
      <c r="O1176" s="1252">
        <v>1253008.74</v>
      </c>
      <c r="P1176" s="1252">
        <v>1208887.9399999999</v>
      </c>
      <c r="Q1176" s="1252">
        <v>1129281.99</v>
      </c>
      <c r="R1176" s="1252">
        <v>1299425.4099999999</v>
      </c>
      <c r="S1176" s="1252">
        <v>1358619.54</v>
      </c>
      <c r="T1176" s="1252">
        <v>1358619.54</v>
      </c>
      <c r="U1176" s="1251" t="s">
        <v>116</v>
      </c>
      <c r="V1176" s="1251" t="s">
        <v>564</v>
      </c>
      <c r="W1176" s="1251" t="s">
        <v>312</v>
      </c>
      <c r="X1176" s="1251" t="s">
        <v>1515</v>
      </c>
      <c r="Y1176" s="1251">
        <v>151</v>
      </c>
    </row>
    <row r="1177" spans="1:25" ht="12">
      <c r="A1177" s="1251">
        <v>2019</v>
      </c>
      <c r="B1177" s="1251">
        <v>25</v>
      </c>
      <c r="C1177" s="1251">
        <v>900</v>
      </c>
      <c r="D1177" s="1251" t="s">
        <v>1778</v>
      </c>
      <c r="E1177" s="1251">
        <v>151010</v>
      </c>
      <c r="F1177" s="1251" t="s">
        <v>1548</v>
      </c>
      <c r="G1177" s="1252">
        <v>0</v>
      </c>
      <c r="H1177" s="1252">
        <v>0</v>
      </c>
      <c r="I1177" s="1252">
        <v>0</v>
      </c>
      <c r="J1177" s="1252">
        <v>0</v>
      </c>
      <c r="K1177" s="1252">
        <v>0</v>
      </c>
      <c r="L1177" s="1252">
        <v>0</v>
      </c>
      <c r="M1177" s="1252">
        <v>0</v>
      </c>
      <c r="N1177" s="1252">
        <v>0</v>
      </c>
      <c r="O1177" s="1252">
        <v>0</v>
      </c>
      <c r="P1177" s="1252">
        <v>0</v>
      </c>
      <c r="Q1177" s="1252">
        <v>0</v>
      </c>
      <c r="R1177" s="1252">
        <v>0</v>
      </c>
      <c r="S1177" s="1252">
        <v>0</v>
      </c>
      <c r="T1177" s="1252">
        <v>0</v>
      </c>
      <c r="U1177" s="1251" t="s">
        <v>116</v>
      </c>
      <c r="V1177" s="1251" t="s">
        <v>564</v>
      </c>
      <c r="W1177" s="1251" t="s">
        <v>312</v>
      </c>
      <c r="X1177" s="1251" t="s">
        <v>1515</v>
      </c>
      <c r="Y1177" s="1251">
        <v>151</v>
      </c>
    </row>
    <row r="1178" spans="1:25" ht="12">
      <c r="A1178" s="1251">
        <v>2019</v>
      </c>
      <c r="B1178" s="1251">
        <v>25</v>
      </c>
      <c r="C1178" s="1251">
        <v>900</v>
      </c>
      <c r="D1178" s="1251" t="s">
        <v>1778</v>
      </c>
      <c r="E1178" s="1251">
        <v>162000</v>
      </c>
      <c r="F1178" s="1251" t="s">
        <v>1549</v>
      </c>
      <c r="G1178" s="1252">
        <v>0</v>
      </c>
      <c r="H1178" s="1252">
        <v>0</v>
      </c>
      <c r="I1178" s="1252">
        <v>0</v>
      </c>
      <c r="J1178" s="1252">
        <v>0</v>
      </c>
      <c r="K1178" s="1252">
        <v>0</v>
      </c>
      <c r="L1178" s="1252">
        <v>0</v>
      </c>
      <c r="M1178" s="1252">
        <v>0</v>
      </c>
      <c r="N1178" s="1252">
        <v>0</v>
      </c>
      <c r="O1178" s="1252">
        <v>0</v>
      </c>
      <c r="P1178" s="1252">
        <v>0</v>
      </c>
      <c r="Q1178" s="1252">
        <v>0</v>
      </c>
      <c r="R1178" s="1252">
        <v>2695</v>
      </c>
      <c r="S1178" s="1252">
        <v>4945</v>
      </c>
      <c r="T1178" s="1252">
        <v>4945</v>
      </c>
      <c r="U1178" s="1251" t="s">
        <v>116</v>
      </c>
      <c r="V1178" s="1251" t="s">
        <v>1537</v>
      </c>
      <c r="W1178" s="1251" t="s">
        <v>314</v>
      </c>
      <c r="X1178" s="1251" t="s">
        <v>1515</v>
      </c>
      <c r="Y1178" s="1251">
        <v>162</v>
      </c>
    </row>
    <row r="1179" spans="1:25" ht="12">
      <c r="A1179" s="1251">
        <v>2019</v>
      </c>
      <c r="B1179" s="1251">
        <v>25</v>
      </c>
      <c r="C1179" s="1251">
        <v>900</v>
      </c>
      <c r="D1179" s="1251" t="s">
        <v>1778</v>
      </c>
      <c r="E1179" s="1251">
        <v>162010</v>
      </c>
      <c r="F1179" s="1251" t="s">
        <v>1672</v>
      </c>
      <c r="G1179" s="1252">
        <v>57630</v>
      </c>
      <c r="H1179" s="1252">
        <v>57630</v>
      </c>
      <c r="I1179" s="1252">
        <v>49004.139999999999</v>
      </c>
      <c r="J1179" s="1252">
        <v>44537.519999999997</v>
      </c>
      <c r="K1179" s="1252">
        <v>40227.150000000001</v>
      </c>
      <c r="L1179" s="1252">
        <v>35453.650000000001</v>
      </c>
      <c r="M1179" s="1252">
        <v>30407.689999999999</v>
      </c>
      <c r="N1179" s="1252">
        <v>23925.18</v>
      </c>
      <c r="O1179" s="1252">
        <v>18308.790000000001</v>
      </c>
      <c r="P1179" s="1252">
        <v>13188.41</v>
      </c>
      <c r="Q1179" s="1252">
        <v>8552.5100000000002</v>
      </c>
      <c r="R1179" s="1252">
        <v>4436.6499999999996</v>
      </c>
      <c r="S1179" s="1252">
        <v>814250</v>
      </c>
      <c r="T1179" s="1252">
        <v>814250</v>
      </c>
      <c r="U1179" s="1251" t="s">
        <v>116</v>
      </c>
      <c r="V1179" s="1251" t="s">
        <v>564</v>
      </c>
      <c r="W1179" s="1251" t="s">
        <v>314</v>
      </c>
      <c r="X1179" s="1251" t="s">
        <v>1515</v>
      </c>
      <c r="Y1179" s="1251">
        <v>162</v>
      </c>
    </row>
    <row r="1180" spans="1:25" ht="12">
      <c r="A1180" s="1251">
        <v>2019</v>
      </c>
      <c r="B1180" s="1251">
        <v>25</v>
      </c>
      <c r="C1180" s="1251">
        <v>900</v>
      </c>
      <c r="D1180" s="1251" t="s">
        <v>1778</v>
      </c>
      <c r="E1180" s="1251">
        <v>162020</v>
      </c>
      <c r="F1180" s="1251" t="s">
        <v>1673</v>
      </c>
      <c r="G1180" s="1252">
        <v>34631</v>
      </c>
      <c r="H1180" s="1252">
        <v>34631</v>
      </c>
      <c r="I1180" s="1252">
        <v>29447.549999999999</v>
      </c>
      <c r="J1180" s="1252">
        <v>26763.470000000001</v>
      </c>
      <c r="K1180" s="1252">
        <v>24173.279999999999</v>
      </c>
      <c r="L1180" s="1252">
        <v>21304.790000000001</v>
      </c>
      <c r="M1180" s="1252">
        <v>18272.57</v>
      </c>
      <c r="N1180" s="1252">
        <v>14377.1</v>
      </c>
      <c r="O1180" s="1252">
        <v>11002.1</v>
      </c>
      <c r="P1180" s="1252">
        <v>7925.1599999999999</v>
      </c>
      <c r="Q1180" s="1252">
        <v>5139.3599999999997</v>
      </c>
      <c r="R1180" s="1252">
        <v>2666.0599999999999</v>
      </c>
      <c r="S1180" s="1252">
        <v>478316</v>
      </c>
      <c r="T1180" s="1252">
        <v>478316</v>
      </c>
      <c r="U1180" s="1251" t="s">
        <v>116</v>
      </c>
      <c r="V1180" s="1251" t="s">
        <v>564</v>
      </c>
      <c r="W1180" s="1251" t="s">
        <v>314</v>
      </c>
      <c r="X1180" s="1251" t="s">
        <v>1515</v>
      </c>
      <c r="Y1180" s="1251">
        <v>162</v>
      </c>
    </row>
    <row r="1181" spans="1:25" ht="12">
      <c r="A1181" s="1251">
        <v>2019</v>
      </c>
      <c r="B1181" s="1251">
        <v>25</v>
      </c>
      <c r="C1181" s="1251">
        <v>900</v>
      </c>
      <c r="D1181" s="1251" t="s">
        <v>1778</v>
      </c>
      <c r="E1181" s="1251">
        <v>162030</v>
      </c>
      <c r="F1181" s="1251" t="s">
        <v>1550</v>
      </c>
      <c r="G1181" s="1252">
        <v>286140</v>
      </c>
      <c r="H1181" s="1252">
        <v>286140</v>
      </c>
      <c r="I1181" s="1252">
        <v>243311.54000000001</v>
      </c>
      <c r="J1181" s="1252">
        <v>221134.20999999999</v>
      </c>
      <c r="K1181" s="1252">
        <v>199732.67000000001</v>
      </c>
      <c r="L1181" s="1252">
        <v>451082.64000000001</v>
      </c>
      <c r="M1181" s="1252">
        <v>426028.83000000002</v>
      </c>
      <c r="N1181" s="1252">
        <v>393842.39000000001</v>
      </c>
      <c r="O1181" s="1252">
        <v>365956.32000000001</v>
      </c>
      <c r="P1181" s="1252">
        <v>340533.01000000001</v>
      </c>
      <c r="Q1181" s="1252">
        <v>317515.19</v>
      </c>
      <c r="R1181" s="1252">
        <v>297079.44</v>
      </c>
      <c r="S1181" s="1252">
        <v>275051</v>
      </c>
      <c r="T1181" s="1252">
        <v>275051</v>
      </c>
      <c r="U1181" s="1251" t="s">
        <v>116</v>
      </c>
      <c r="V1181" s="1251" t="s">
        <v>564</v>
      </c>
      <c r="W1181" s="1251" t="s">
        <v>314</v>
      </c>
      <c r="X1181" s="1251" t="s">
        <v>1515</v>
      </c>
      <c r="Y1181" s="1251">
        <v>162</v>
      </c>
    </row>
    <row r="1182" spans="1:25" ht="12">
      <c r="A1182" s="1251">
        <v>2019</v>
      </c>
      <c r="B1182" s="1251">
        <v>25</v>
      </c>
      <c r="C1182" s="1251">
        <v>900</v>
      </c>
      <c r="D1182" s="1251" t="s">
        <v>1778</v>
      </c>
      <c r="E1182" s="1251">
        <v>162040</v>
      </c>
      <c r="F1182" s="1251" t="s">
        <v>1551</v>
      </c>
      <c r="G1182" s="1252">
        <v>0</v>
      </c>
      <c r="H1182" s="1252">
        <v>0</v>
      </c>
      <c r="I1182" s="1252">
        <v>0</v>
      </c>
      <c r="J1182" s="1252">
        <v>0</v>
      </c>
      <c r="K1182" s="1252">
        <v>0</v>
      </c>
      <c r="L1182" s="1252">
        <v>0</v>
      </c>
      <c r="M1182" s="1252">
        <v>0</v>
      </c>
      <c r="N1182" s="1252">
        <v>0</v>
      </c>
      <c r="O1182" s="1252">
        <v>0</v>
      </c>
      <c r="P1182" s="1252">
        <v>0</v>
      </c>
      <c r="Q1182" s="1252">
        <v>0</v>
      </c>
      <c r="R1182" s="1252">
        <v>0</v>
      </c>
      <c r="S1182" s="1252">
        <v>0</v>
      </c>
      <c r="T1182" s="1252">
        <v>0</v>
      </c>
      <c r="U1182" s="1251" t="s">
        <v>116</v>
      </c>
      <c r="V1182" s="1251" t="s">
        <v>564</v>
      </c>
      <c r="W1182" s="1251" t="s">
        <v>314</v>
      </c>
      <c r="X1182" s="1251" t="s">
        <v>1515</v>
      </c>
      <c r="Y1182" s="1251">
        <v>162</v>
      </c>
    </row>
    <row r="1183" spans="1:25" ht="12">
      <c r="A1183" s="1251">
        <v>2019</v>
      </c>
      <c r="B1183" s="1251">
        <v>25</v>
      </c>
      <c r="C1183" s="1251">
        <v>900</v>
      </c>
      <c r="D1183" s="1251" t="s">
        <v>1778</v>
      </c>
      <c r="E1183" s="1251">
        <v>162050</v>
      </c>
      <c r="F1183" s="1251" t="s">
        <v>1688</v>
      </c>
      <c r="G1183" s="1252">
        <v>0</v>
      </c>
      <c r="H1183" s="1252">
        <v>0</v>
      </c>
      <c r="I1183" s="1252">
        <v>24180.290000000001</v>
      </c>
      <c r="J1183" s="1252">
        <v>18135.200000000001</v>
      </c>
      <c r="K1183" s="1252">
        <v>16120.16</v>
      </c>
      <c r="L1183" s="1252">
        <v>14105.120000000001</v>
      </c>
      <c r="M1183" s="1252">
        <v>12090.139999999999</v>
      </c>
      <c r="N1183" s="1252">
        <v>10075.120000000001</v>
      </c>
      <c r="O1183" s="1252">
        <v>8060.1000000000004</v>
      </c>
      <c r="P1183" s="1252">
        <v>6045.0799999999999</v>
      </c>
      <c r="Q1183" s="1252">
        <v>4030.0599999999999</v>
      </c>
      <c r="R1183" s="1252">
        <v>2015.04</v>
      </c>
      <c r="S1183" s="1252">
        <v>0</v>
      </c>
      <c r="T1183" s="1252">
        <v>0</v>
      </c>
      <c r="U1183" s="1251" t="s">
        <v>116</v>
      </c>
      <c r="V1183" s="1251" t="s">
        <v>564</v>
      </c>
      <c r="W1183" s="1251" t="s">
        <v>314</v>
      </c>
      <c r="X1183" s="1251" t="s">
        <v>1515</v>
      </c>
      <c r="Y1183" s="1251">
        <v>162</v>
      </c>
    </row>
    <row r="1184" spans="1:25" ht="12">
      <c r="A1184" s="1251">
        <v>2019</v>
      </c>
      <c r="B1184" s="1251">
        <v>25</v>
      </c>
      <c r="C1184" s="1251">
        <v>900</v>
      </c>
      <c r="D1184" s="1251" t="s">
        <v>1778</v>
      </c>
      <c r="E1184" s="1251">
        <v>162060</v>
      </c>
      <c r="F1184" s="1251" t="s">
        <v>1793</v>
      </c>
      <c r="G1184" s="1252">
        <v>42276.279999999999</v>
      </c>
      <c r="H1184" s="1252">
        <v>37578.910000000003</v>
      </c>
      <c r="I1184" s="1252">
        <v>32881.540000000001</v>
      </c>
      <c r="J1184" s="1252">
        <v>28184.169999999998</v>
      </c>
      <c r="K1184" s="1252">
        <v>23486.799999999999</v>
      </c>
      <c r="L1184" s="1252">
        <v>18789.43</v>
      </c>
      <c r="M1184" s="1252">
        <v>14092.059999999999</v>
      </c>
      <c r="N1184" s="1252">
        <v>9394.6900000000005</v>
      </c>
      <c r="O1184" s="1252">
        <v>4697.3599999999997</v>
      </c>
      <c r="P1184" s="1252">
        <v>0.029999999999999999</v>
      </c>
      <c r="Q1184" s="1252">
        <v>-4653.5200000000004</v>
      </c>
      <c r="R1184" s="1252">
        <v>44707.510000000002</v>
      </c>
      <c r="S1184" s="1252">
        <v>40053.959999999999</v>
      </c>
      <c r="T1184" s="1252">
        <v>40053.959999999999</v>
      </c>
      <c r="U1184" s="1251" t="s">
        <v>116</v>
      </c>
      <c r="V1184" s="1251" t="s">
        <v>564</v>
      </c>
      <c r="W1184" s="1251" t="s">
        <v>314</v>
      </c>
      <c r="X1184" s="1251" t="s">
        <v>1515</v>
      </c>
      <c r="Y1184" s="1251">
        <v>162</v>
      </c>
    </row>
    <row r="1185" spans="1:25" ht="12">
      <c r="A1185" s="1251">
        <v>2019</v>
      </c>
      <c r="B1185" s="1251">
        <v>25</v>
      </c>
      <c r="C1185" s="1251">
        <v>900</v>
      </c>
      <c r="D1185" s="1251" t="s">
        <v>1778</v>
      </c>
      <c r="E1185" s="1251">
        <v>162070</v>
      </c>
      <c r="F1185" s="1251" t="s">
        <v>1552</v>
      </c>
      <c r="G1185" s="1252">
        <v>0</v>
      </c>
      <c r="H1185" s="1252">
        <v>0</v>
      </c>
      <c r="I1185" s="1252">
        <v>0</v>
      </c>
      <c r="J1185" s="1252">
        <v>0</v>
      </c>
      <c r="K1185" s="1252">
        <v>0</v>
      </c>
      <c r="L1185" s="1252">
        <v>0</v>
      </c>
      <c r="M1185" s="1252">
        <v>0</v>
      </c>
      <c r="N1185" s="1252">
        <v>0</v>
      </c>
      <c r="O1185" s="1252">
        <v>0</v>
      </c>
      <c r="P1185" s="1252">
        <v>0</v>
      </c>
      <c r="Q1185" s="1252">
        <v>0</v>
      </c>
      <c r="R1185" s="1252">
        <v>0</v>
      </c>
      <c r="S1185" s="1252">
        <v>0</v>
      </c>
      <c r="T1185" s="1252">
        <v>0</v>
      </c>
      <c r="U1185" s="1251" t="s">
        <v>116</v>
      </c>
      <c r="V1185" s="1251" t="s">
        <v>564</v>
      </c>
      <c r="W1185" s="1251" t="s">
        <v>314</v>
      </c>
      <c r="X1185" s="1251" t="s">
        <v>1515</v>
      </c>
      <c r="Y1185" s="1251">
        <v>162</v>
      </c>
    </row>
    <row r="1186" spans="1:25" ht="12">
      <c r="A1186" s="1251">
        <v>2019</v>
      </c>
      <c r="B1186" s="1251">
        <v>25</v>
      </c>
      <c r="C1186" s="1251">
        <v>900</v>
      </c>
      <c r="D1186" s="1251" t="s">
        <v>1778</v>
      </c>
      <c r="E1186" s="1251">
        <v>162080</v>
      </c>
      <c r="F1186" s="1251" t="s">
        <v>1553</v>
      </c>
      <c r="G1186" s="1252">
        <v>0</v>
      </c>
      <c r="H1186" s="1252">
        <v>0</v>
      </c>
      <c r="I1186" s="1252">
        <v>0</v>
      </c>
      <c r="J1186" s="1252">
        <v>0</v>
      </c>
      <c r="K1186" s="1252">
        <v>0</v>
      </c>
      <c r="L1186" s="1252">
        <v>0</v>
      </c>
      <c r="M1186" s="1252">
        <v>0</v>
      </c>
      <c r="N1186" s="1252">
        <v>0</v>
      </c>
      <c r="O1186" s="1252">
        <v>0</v>
      </c>
      <c r="P1186" s="1252">
        <v>0</v>
      </c>
      <c r="Q1186" s="1252">
        <v>0</v>
      </c>
      <c r="R1186" s="1252">
        <v>0</v>
      </c>
      <c r="S1186" s="1252">
        <v>0</v>
      </c>
      <c r="T1186" s="1252">
        <v>0</v>
      </c>
      <c r="U1186" s="1251" t="s">
        <v>116</v>
      </c>
      <c r="V1186" s="1251" t="s">
        <v>564</v>
      </c>
      <c r="W1186" s="1251" t="s">
        <v>314</v>
      </c>
      <c r="X1186" s="1251" t="s">
        <v>1515</v>
      </c>
      <c r="Y1186" s="1251">
        <v>162</v>
      </c>
    </row>
    <row r="1187" spans="1:25" ht="12">
      <c r="A1187" s="1251">
        <v>2019</v>
      </c>
      <c r="B1187" s="1251">
        <v>25</v>
      </c>
      <c r="C1187" s="1251">
        <v>900</v>
      </c>
      <c r="D1187" s="1251" t="s">
        <v>1778</v>
      </c>
      <c r="E1187" s="1251">
        <v>162090</v>
      </c>
      <c r="F1187" s="1251" t="s">
        <v>1794</v>
      </c>
      <c r="G1187" s="1252">
        <v>0</v>
      </c>
      <c r="H1187" s="1252">
        <v>0</v>
      </c>
      <c r="I1187" s="1252">
        <v>0</v>
      </c>
      <c r="J1187" s="1252">
        <v>0</v>
      </c>
      <c r="K1187" s="1252">
        <v>0</v>
      </c>
      <c r="L1187" s="1252">
        <v>0</v>
      </c>
      <c r="M1187" s="1252">
        <v>0</v>
      </c>
      <c r="N1187" s="1252">
        <v>0</v>
      </c>
      <c r="O1187" s="1252">
        <v>0</v>
      </c>
      <c r="P1187" s="1252">
        <v>0</v>
      </c>
      <c r="Q1187" s="1252">
        <v>0</v>
      </c>
      <c r="R1187" s="1252">
        <v>0</v>
      </c>
      <c r="S1187" s="1252">
        <v>0</v>
      </c>
      <c r="T1187" s="1252">
        <v>0</v>
      </c>
      <c r="U1187" s="1251" t="s">
        <v>116</v>
      </c>
      <c r="V1187" s="1251" t="s">
        <v>564</v>
      </c>
      <c r="W1187" s="1251" t="s">
        <v>314</v>
      </c>
      <c r="X1187" s="1251" t="s">
        <v>1515</v>
      </c>
      <c r="Y1187" s="1251">
        <v>162</v>
      </c>
    </row>
    <row r="1188" spans="1:25" ht="12">
      <c r="A1188" s="1251">
        <v>2019</v>
      </c>
      <c r="B1188" s="1251">
        <v>25</v>
      </c>
      <c r="C1188" s="1251">
        <v>900</v>
      </c>
      <c r="D1188" s="1251" t="s">
        <v>1778</v>
      </c>
      <c r="E1188" s="1251">
        <v>162130</v>
      </c>
      <c r="F1188" s="1251" t="s">
        <v>1554</v>
      </c>
      <c r="G1188" s="1252">
        <v>0</v>
      </c>
      <c r="H1188" s="1252">
        <v>0</v>
      </c>
      <c r="I1188" s="1252">
        <v>0</v>
      </c>
      <c r="J1188" s="1252">
        <v>0</v>
      </c>
      <c r="K1188" s="1252">
        <v>0</v>
      </c>
      <c r="L1188" s="1252">
        <v>0</v>
      </c>
      <c r="M1188" s="1252">
        <v>0</v>
      </c>
      <c r="N1188" s="1252">
        <v>0</v>
      </c>
      <c r="O1188" s="1252">
        <v>0</v>
      </c>
      <c r="P1188" s="1252">
        <v>0</v>
      </c>
      <c r="Q1188" s="1252">
        <v>0</v>
      </c>
      <c r="R1188" s="1252">
        <v>0</v>
      </c>
      <c r="S1188" s="1252">
        <v>0</v>
      </c>
      <c r="T1188" s="1252">
        <v>0</v>
      </c>
      <c r="U1188" s="1251" t="s">
        <v>116</v>
      </c>
      <c r="V1188" s="1251" t="s">
        <v>564</v>
      </c>
      <c r="W1188" s="1251" t="s">
        <v>314</v>
      </c>
      <c r="X1188" s="1251" t="s">
        <v>1515</v>
      </c>
      <c r="Y1188" s="1251">
        <v>162</v>
      </c>
    </row>
    <row r="1189" spans="1:25" ht="12">
      <c r="A1189" s="1251">
        <v>2019</v>
      </c>
      <c r="B1189" s="1251">
        <v>25</v>
      </c>
      <c r="C1189" s="1251">
        <v>900</v>
      </c>
      <c r="D1189" s="1251" t="s">
        <v>1778</v>
      </c>
      <c r="E1189" s="1251">
        <v>162140</v>
      </c>
      <c r="F1189" s="1251" t="s">
        <v>1555</v>
      </c>
      <c r="G1189" s="1252">
        <v>0</v>
      </c>
      <c r="H1189" s="1252">
        <v>-7096.7700000000004</v>
      </c>
      <c r="I1189" s="1252">
        <v>84275.490000000005</v>
      </c>
      <c r="J1189" s="1252">
        <v>75847.929999999993</v>
      </c>
      <c r="K1189" s="1252">
        <v>67420.369999999995</v>
      </c>
      <c r="L1189" s="1252">
        <v>58992.809999999998</v>
      </c>
      <c r="M1189" s="1252">
        <v>30171.43</v>
      </c>
      <c r="N1189" s="1252">
        <v>18342.900000000001</v>
      </c>
      <c r="O1189" s="1252">
        <v>6516.7799999999997</v>
      </c>
      <c r="P1189" s="1252">
        <v>-5309.75</v>
      </c>
      <c r="Q1189" s="1252">
        <v>-17136.279999999999</v>
      </c>
      <c r="R1189" s="1252">
        <v>-28962.810000000001</v>
      </c>
      <c r="S1189" s="1252">
        <v>-40787.599999999999</v>
      </c>
      <c r="T1189" s="1252">
        <v>-40787.599999999999</v>
      </c>
      <c r="U1189" s="1251" t="s">
        <v>116</v>
      </c>
      <c r="V1189" s="1251" t="s">
        <v>564</v>
      </c>
      <c r="W1189" s="1251" t="s">
        <v>314</v>
      </c>
      <c r="X1189" s="1251" t="s">
        <v>1515</v>
      </c>
      <c r="Y1189" s="1251">
        <v>162</v>
      </c>
    </row>
    <row r="1190" spans="1:25" ht="12">
      <c r="A1190" s="1251">
        <v>2019</v>
      </c>
      <c r="B1190" s="1251">
        <v>25</v>
      </c>
      <c r="C1190" s="1251">
        <v>900</v>
      </c>
      <c r="D1190" s="1251" t="s">
        <v>1778</v>
      </c>
      <c r="E1190" s="1251">
        <v>162150</v>
      </c>
      <c r="F1190" s="1251" t="s">
        <v>1707</v>
      </c>
      <c r="G1190" s="1252">
        <v>7546</v>
      </c>
      <c r="H1190" s="1252">
        <v>6917.1700000000001</v>
      </c>
      <c r="I1190" s="1252">
        <v>32949.18</v>
      </c>
      <c r="J1190" s="1252">
        <v>29654.27</v>
      </c>
      <c r="K1190" s="1252">
        <v>26359.360000000001</v>
      </c>
      <c r="L1190" s="1252">
        <v>23064.450000000001</v>
      </c>
      <c r="M1190" s="1252">
        <v>19769.540000000001</v>
      </c>
      <c r="N1190" s="1252">
        <v>16474.66</v>
      </c>
      <c r="O1190" s="1252">
        <v>13179.75</v>
      </c>
      <c r="P1190" s="1252">
        <v>9884.8400000000001</v>
      </c>
      <c r="Q1190" s="1252">
        <v>6589.8299999999999</v>
      </c>
      <c r="R1190" s="1252">
        <v>3294.8200000000002</v>
      </c>
      <c r="S1190" s="1252">
        <v>0</v>
      </c>
      <c r="T1190" s="1252">
        <v>0</v>
      </c>
      <c r="U1190" s="1251" t="s">
        <v>116</v>
      </c>
      <c r="V1190" s="1251" t="s">
        <v>564</v>
      </c>
      <c r="W1190" s="1251" t="s">
        <v>314</v>
      </c>
      <c r="X1190" s="1251" t="s">
        <v>1515</v>
      </c>
      <c r="Y1190" s="1251">
        <v>162</v>
      </c>
    </row>
    <row r="1191" spans="1:25" ht="12">
      <c r="A1191" s="1251">
        <v>2019</v>
      </c>
      <c r="B1191" s="1251">
        <v>25</v>
      </c>
      <c r="C1191" s="1251">
        <v>900</v>
      </c>
      <c r="D1191" s="1251" t="s">
        <v>1778</v>
      </c>
      <c r="E1191" s="1251">
        <v>162170</v>
      </c>
      <c r="F1191" s="1251" t="s">
        <v>1732</v>
      </c>
      <c r="G1191" s="1252">
        <v>1043.6600000000001</v>
      </c>
      <c r="H1191" s="1252">
        <v>521.83000000000004</v>
      </c>
      <c r="I1191" s="1252">
        <v>23923.099999999999</v>
      </c>
      <c r="J1191" s="1252">
        <v>23911.669999999998</v>
      </c>
      <c r="K1191" s="1252">
        <v>21375.419999999998</v>
      </c>
      <c r="L1191" s="1252">
        <v>18839.169999999998</v>
      </c>
      <c r="M1191" s="1252">
        <v>16302.92</v>
      </c>
      <c r="N1191" s="1252">
        <v>13766.67</v>
      </c>
      <c r="O1191" s="1252">
        <v>11230.41</v>
      </c>
      <c r="P1191" s="1252">
        <v>8694.1499999999996</v>
      </c>
      <c r="Q1191" s="1252">
        <v>6157.8699999999999</v>
      </c>
      <c r="R1191" s="1252">
        <v>3621.5900000000001</v>
      </c>
      <c r="S1191" s="1252">
        <v>7450.3299999999999</v>
      </c>
      <c r="T1191" s="1252">
        <v>7450.3299999999999</v>
      </c>
      <c r="U1191" s="1251" t="s">
        <v>116</v>
      </c>
      <c r="V1191" s="1251" t="s">
        <v>564</v>
      </c>
      <c r="W1191" s="1251" t="s">
        <v>314</v>
      </c>
      <c r="X1191" s="1251" t="s">
        <v>1515</v>
      </c>
      <c r="Y1191" s="1251">
        <v>162</v>
      </c>
    </row>
    <row r="1192" spans="1:25" ht="12">
      <c r="A1192" s="1251">
        <v>2019</v>
      </c>
      <c r="B1192" s="1251">
        <v>25</v>
      </c>
      <c r="C1192" s="1251">
        <v>900</v>
      </c>
      <c r="D1192" s="1251" t="s">
        <v>1778</v>
      </c>
      <c r="E1192" s="1251">
        <v>162180</v>
      </c>
      <c r="F1192" s="1251" t="s">
        <v>1556</v>
      </c>
      <c r="G1192" s="1252">
        <v>0</v>
      </c>
      <c r="H1192" s="1252">
        <v>0</v>
      </c>
      <c r="I1192" s="1252">
        <v>0</v>
      </c>
      <c r="J1192" s="1252">
        <v>-3899.9400000000001</v>
      </c>
      <c r="K1192" s="1252">
        <v>-5199.9200000000001</v>
      </c>
      <c r="L1192" s="1252">
        <v>-6499.8999999999996</v>
      </c>
      <c r="M1192" s="1252">
        <v>-7799.8800000000001</v>
      </c>
      <c r="N1192" s="1252">
        <v>-9099.8600000000006</v>
      </c>
      <c r="O1192" s="1252">
        <v>-10399.84</v>
      </c>
      <c r="P1192" s="1252">
        <v>-11699.82</v>
      </c>
      <c r="Q1192" s="1252">
        <v>-12999.799999999999</v>
      </c>
      <c r="R1192" s="1252">
        <v>-14299.780000000001</v>
      </c>
      <c r="S1192" s="1252">
        <v>0</v>
      </c>
      <c r="T1192" s="1252">
        <v>0</v>
      </c>
      <c r="U1192" s="1251" t="s">
        <v>116</v>
      </c>
      <c r="V1192" s="1251" t="s">
        <v>564</v>
      </c>
      <c r="W1192" s="1251" t="s">
        <v>314</v>
      </c>
      <c r="X1192" s="1251" t="s">
        <v>1515</v>
      </c>
      <c r="Y1192" s="1251">
        <v>162</v>
      </c>
    </row>
    <row r="1193" spans="1:25" ht="12">
      <c r="A1193" s="1251">
        <v>2019</v>
      </c>
      <c r="B1193" s="1251">
        <v>25</v>
      </c>
      <c r="C1193" s="1251">
        <v>900</v>
      </c>
      <c r="D1193" s="1251" t="s">
        <v>1778</v>
      </c>
      <c r="E1193" s="1251">
        <v>173000</v>
      </c>
      <c r="F1193" s="1251" t="s">
        <v>1557</v>
      </c>
      <c r="G1193" s="1252">
        <v>0</v>
      </c>
      <c r="H1193" s="1252">
        <v>0</v>
      </c>
      <c r="I1193" s="1252">
        <v>0</v>
      </c>
      <c r="J1193" s="1252">
        <v>0</v>
      </c>
      <c r="K1193" s="1252">
        <v>0</v>
      </c>
      <c r="L1193" s="1252">
        <v>0</v>
      </c>
      <c r="M1193" s="1252">
        <v>0</v>
      </c>
      <c r="N1193" s="1252">
        <v>0</v>
      </c>
      <c r="O1193" s="1252">
        <v>0</v>
      </c>
      <c r="P1193" s="1252">
        <v>0</v>
      </c>
      <c r="Q1193" s="1252">
        <v>0</v>
      </c>
      <c r="R1193" s="1252">
        <v>0</v>
      </c>
      <c r="S1193" s="1252">
        <v>0</v>
      </c>
      <c r="T1193" s="1252">
        <v>0</v>
      </c>
      <c r="U1193" s="1251" t="s">
        <v>116</v>
      </c>
      <c r="V1193" s="1251" t="s">
        <v>1537</v>
      </c>
      <c r="W1193" s="1251" t="s">
        <v>310</v>
      </c>
      <c r="X1193" s="1251" t="s">
        <v>1515</v>
      </c>
      <c r="Y1193" s="1251">
        <v>173</v>
      </c>
    </row>
    <row r="1194" spans="1:25" ht="12">
      <c r="A1194" s="1251">
        <v>2019</v>
      </c>
      <c r="B1194" s="1251">
        <v>25</v>
      </c>
      <c r="C1194" s="1251">
        <v>900</v>
      </c>
      <c r="D1194" s="1251" t="s">
        <v>1778</v>
      </c>
      <c r="E1194" s="1251">
        <v>174000</v>
      </c>
      <c r="F1194" s="1251" t="s">
        <v>1795</v>
      </c>
      <c r="G1194" s="1252">
        <v>0</v>
      </c>
      <c r="H1194" s="1252">
        <v>0</v>
      </c>
      <c r="I1194" s="1252">
        <v>0</v>
      </c>
      <c r="J1194" s="1252">
        <v>0</v>
      </c>
      <c r="K1194" s="1252">
        <v>0</v>
      </c>
      <c r="L1194" s="1252">
        <v>0</v>
      </c>
      <c r="M1194" s="1252">
        <v>0</v>
      </c>
      <c r="N1194" s="1252">
        <v>0</v>
      </c>
      <c r="O1194" s="1252">
        <v>0</v>
      </c>
      <c r="P1194" s="1252">
        <v>0</v>
      </c>
      <c r="Q1194" s="1252">
        <v>0</v>
      </c>
      <c r="R1194" s="1252">
        <v>0</v>
      </c>
      <c r="S1194" s="1252">
        <v>0</v>
      </c>
      <c r="T1194" s="1252">
        <v>0</v>
      </c>
      <c r="U1194" s="1251" t="s">
        <v>116</v>
      </c>
      <c r="V1194" s="1251" t="s">
        <v>1537</v>
      </c>
      <c r="W1194" s="1251" t="s">
        <v>324</v>
      </c>
      <c r="X1194" s="1251" t="s">
        <v>1515</v>
      </c>
      <c r="Y1194" s="1251">
        <v>174</v>
      </c>
    </row>
    <row r="1195" spans="1:25" ht="12">
      <c r="A1195" s="1251">
        <v>2019</v>
      </c>
      <c r="B1195" s="1251">
        <v>25</v>
      </c>
      <c r="C1195" s="1251">
        <v>900</v>
      </c>
      <c r="D1195" s="1251" t="s">
        <v>1778</v>
      </c>
      <c r="E1195" s="1251">
        <v>176001</v>
      </c>
      <c r="F1195" s="1251" t="s">
        <v>1796</v>
      </c>
      <c r="G1195" s="1252">
        <v>0</v>
      </c>
      <c r="H1195" s="1252">
        <v>0</v>
      </c>
      <c r="I1195" s="1252">
        <v>0</v>
      </c>
      <c r="J1195" s="1252">
        <v>0</v>
      </c>
      <c r="K1195" s="1252">
        <v>0</v>
      </c>
      <c r="L1195" s="1252">
        <v>0</v>
      </c>
      <c r="M1195" s="1252">
        <v>0</v>
      </c>
      <c r="N1195" s="1252">
        <v>0</v>
      </c>
      <c r="O1195" s="1252">
        <v>0</v>
      </c>
      <c r="P1195" s="1252">
        <v>0</v>
      </c>
      <c r="Q1195" s="1252">
        <v>0</v>
      </c>
      <c r="R1195" s="1252">
        <v>0</v>
      </c>
      <c r="S1195" s="1252">
        <v>0</v>
      </c>
      <c r="T1195" s="1252">
        <v>0</v>
      </c>
      <c r="U1195" s="1251" t="s">
        <v>116</v>
      </c>
      <c r="V1195" s="1251" t="s">
        <v>1537</v>
      </c>
      <c r="W1195" s="1251" t="s">
        <v>324</v>
      </c>
      <c r="X1195" s="1251" t="s">
        <v>1515</v>
      </c>
      <c r="Y1195" s="1251">
        <v>176</v>
      </c>
    </row>
    <row r="1196" spans="1:25" ht="12">
      <c r="A1196" s="1251">
        <v>2019</v>
      </c>
      <c r="B1196" s="1251">
        <v>25</v>
      </c>
      <c r="C1196" s="1251">
        <v>900</v>
      </c>
      <c r="D1196" s="1251" t="s">
        <v>1778</v>
      </c>
      <c r="E1196" s="1251">
        <v>181000</v>
      </c>
      <c r="F1196" s="1251" t="s">
        <v>1708</v>
      </c>
      <c r="G1196" s="1252">
        <v>0</v>
      </c>
      <c r="H1196" s="1252">
        <v>0</v>
      </c>
      <c r="I1196" s="1252">
        <v>0</v>
      </c>
      <c r="J1196" s="1252">
        <v>0</v>
      </c>
      <c r="K1196" s="1252">
        <v>0</v>
      </c>
      <c r="L1196" s="1252">
        <v>0</v>
      </c>
      <c r="M1196" s="1252">
        <v>0</v>
      </c>
      <c r="N1196" s="1252">
        <v>0</v>
      </c>
      <c r="O1196" s="1252">
        <v>0</v>
      </c>
      <c r="P1196" s="1252">
        <v>0</v>
      </c>
      <c r="Q1196" s="1252">
        <v>0</v>
      </c>
      <c r="R1196" s="1252">
        <v>0</v>
      </c>
      <c r="S1196" s="1252">
        <v>0</v>
      </c>
      <c r="T1196" s="1252">
        <v>0</v>
      </c>
      <c r="U1196" s="1251" t="s">
        <v>116</v>
      </c>
      <c r="V1196" s="1251" t="s">
        <v>1537</v>
      </c>
      <c r="W1196" s="1251" t="s">
        <v>324</v>
      </c>
      <c r="X1196" s="1251" t="s">
        <v>1515</v>
      </c>
      <c r="Y1196" s="1251">
        <v>181</v>
      </c>
    </row>
    <row r="1197" spans="1:25" ht="12">
      <c r="A1197" s="1251">
        <v>2019</v>
      </c>
      <c r="B1197" s="1251">
        <v>25</v>
      </c>
      <c r="C1197" s="1251">
        <v>900</v>
      </c>
      <c r="D1197" s="1251" t="s">
        <v>1778</v>
      </c>
      <c r="E1197" s="1251">
        <v>182000</v>
      </c>
      <c r="F1197" s="1251" t="s">
        <v>1797</v>
      </c>
      <c r="G1197" s="1252">
        <v>0</v>
      </c>
      <c r="H1197" s="1252">
        <v>0</v>
      </c>
      <c r="I1197" s="1252">
        <v>0</v>
      </c>
      <c r="J1197" s="1252">
        <v>0</v>
      </c>
      <c r="K1197" s="1252">
        <v>0</v>
      </c>
      <c r="L1197" s="1252">
        <v>0</v>
      </c>
      <c r="M1197" s="1252">
        <v>0</v>
      </c>
      <c r="N1197" s="1252">
        <v>0</v>
      </c>
      <c r="O1197" s="1252">
        <v>0</v>
      </c>
      <c r="P1197" s="1252">
        <v>0</v>
      </c>
      <c r="Q1197" s="1252">
        <v>0</v>
      </c>
      <c r="R1197" s="1252">
        <v>0</v>
      </c>
      <c r="S1197" s="1252">
        <v>0</v>
      </c>
      <c r="T1197" s="1252">
        <v>0</v>
      </c>
      <c r="U1197" s="1251" t="s">
        <v>116</v>
      </c>
      <c r="V1197" s="1251" t="s">
        <v>1537</v>
      </c>
      <c r="W1197" s="1251" t="s">
        <v>324</v>
      </c>
      <c r="X1197" s="1251" t="s">
        <v>1515</v>
      </c>
      <c r="Y1197" s="1251">
        <v>182</v>
      </c>
    </row>
    <row r="1198" spans="1:25" ht="12">
      <c r="A1198" s="1251">
        <v>2019</v>
      </c>
      <c r="B1198" s="1251">
        <v>25</v>
      </c>
      <c r="C1198" s="1251">
        <v>900</v>
      </c>
      <c r="D1198" s="1251" t="s">
        <v>1778</v>
      </c>
      <c r="E1198" s="1251">
        <v>183000</v>
      </c>
      <c r="F1198" s="1251" t="s">
        <v>1558</v>
      </c>
      <c r="G1198" s="1252">
        <v>-6828.8999999999996</v>
      </c>
      <c r="H1198" s="1252">
        <v>-6828.8999999999996</v>
      </c>
      <c r="I1198" s="1252">
        <v>-6828.8999999999996</v>
      </c>
      <c r="J1198" s="1252">
        <v>-6828.8999999999996</v>
      </c>
      <c r="K1198" s="1252">
        <v>-6828.8999999999996</v>
      </c>
      <c r="L1198" s="1252">
        <v>-6828.8999999999996</v>
      </c>
      <c r="M1198" s="1252">
        <v>-6828.8999999999996</v>
      </c>
      <c r="N1198" s="1252">
        <v>-6828.8999999999996</v>
      </c>
      <c r="O1198" s="1252">
        <v>-6828.8999999999996</v>
      </c>
      <c r="P1198" s="1252">
        <v>-6828.8999999999996</v>
      </c>
      <c r="Q1198" s="1252">
        <v>-6828.8999999999996</v>
      </c>
      <c r="R1198" s="1252">
        <v>-6828.8999999999996</v>
      </c>
      <c r="S1198" s="1252">
        <v>-6828.8999999999996</v>
      </c>
      <c r="T1198" s="1252">
        <v>-6828.8999999999996</v>
      </c>
      <c r="U1198" s="1251" t="s">
        <v>116</v>
      </c>
      <c r="V1198" s="1251" t="s">
        <v>1537</v>
      </c>
      <c r="W1198" s="1251" t="s">
        <v>324</v>
      </c>
      <c r="X1198" s="1251" t="s">
        <v>1515</v>
      </c>
      <c r="Y1198" s="1251">
        <v>183</v>
      </c>
    </row>
    <row r="1199" spans="1:25" ht="12">
      <c r="A1199" s="1251">
        <v>2019</v>
      </c>
      <c r="B1199" s="1251">
        <v>25</v>
      </c>
      <c r="C1199" s="1251">
        <v>900</v>
      </c>
      <c r="D1199" s="1251" t="s">
        <v>1778</v>
      </c>
      <c r="E1199" s="1251">
        <v>184010</v>
      </c>
      <c r="F1199" s="1251" t="s">
        <v>1561</v>
      </c>
      <c r="G1199" s="1252">
        <v>45.109999999999999</v>
      </c>
      <c r="H1199" s="1252">
        <v>45.109999999999999</v>
      </c>
      <c r="I1199" s="1252">
        <v>45.109999999999999</v>
      </c>
      <c r="J1199" s="1252">
        <v>45.109999999999999</v>
      </c>
      <c r="K1199" s="1252">
        <v>45.109999999999999</v>
      </c>
      <c r="L1199" s="1252">
        <v>45.109999999999999</v>
      </c>
      <c r="M1199" s="1252">
        <v>45.109999999999999</v>
      </c>
      <c r="N1199" s="1252">
        <v>45.109999999999999</v>
      </c>
      <c r="O1199" s="1252">
        <v>45.109999999999999</v>
      </c>
      <c r="P1199" s="1252">
        <v>45.109999999999999</v>
      </c>
      <c r="Q1199" s="1252">
        <v>45.109999999999999</v>
      </c>
      <c r="R1199" s="1252">
        <v>45.109999999999999</v>
      </c>
      <c r="S1199" s="1252">
        <v>45.109999999999999</v>
      </c>
      <c r="T1199" s="1252">
        <v>45.109999999999999</v>
      </c>
      <c r="U1199" s="1251" t="s">
        <v>116</v>
      </c>
      <c r="V1199" s="1251" t="s">
        <v>1537</v>
      </c>
      <c r="W1199" s="1251" t="s">
        <v>316</v>
      </c>
      <c r="X1199" s="1251" t="s">
        <v>1515</v>
      </c>
      <c r="Y1199" s="1251">
        <v>184</v>
      </c>
    </row>
    <row r="1200" spans="1:25" ht="12">
      <c r="A1200" s="1251">
        <v>2019</v>
      </c>
      <c r="B1200" s="1251">
        <v>25</v>
      </c>
      <c r="C1200" s="1251">
        <v>900</v>
      </c>
      <c r="D1200" s="1251" t="s">
        <v>1778</v>
      </c>
      <c r="E1200" s="1251">
        <v>184020</v>
      </c>
      <c r="F1200" s="1251" t="s">
        <v>1563</v>
      </c>
      <c r="G1200" s="1252">
        <v>90.400000000000006</v>
      </c>
      <c r="H1200" s="1252">
        <v>90.400000000000006</v>
      </c>
      <c r="I1200" s="1252">
        <v>90.400000000000006</v>
      </c>
      <c r="J1200" s="1252">
        <v>90.400000000000006</v>
      </c>
      <c r="K1200" s="1252">
        <v>90.400000000000006</v>
      </c>
      <c r="L1200" s="1252">
        <v>90.400000000000006</v>
      </c>
      <c r="M1200" s="1252">
        <v>90.400000000000006</v>
      </c>
      <c r="N1200" s="1252">
        <v>90.400000000000006</v>
      </c>
      <c r="O1200" s="1252">
        <v>90.400000000000006</v>
      </c>
      <c r="P1200" s="1252">
        <v>90.400000000000006</v>
      </c>
      <c r="Q1200" s="1252">
        <v>90.400000000000006</v>
      </c>
      <c r="R1200" s="1252">
        <v>90.400000000000006</v>
      </c>
      <c r="S1200" s="1252">
        <v>90.400000000000006</v>
      </c>
      <c r="T1200" s="1252">
        <v>90.400000000000006</v>
      </c>
      <c r="U1200" s="1251" t="s">
        <v>116</v>
      </c>
      <c r="V1200" s="1251" t="s">
        <v>1537</v>
      </c>
      <c r="W1200" s="1251" t="s">
        <v>316</v>
      </c>
      <c r="X1200" s="1251" t="s">
        <v>1515</v>
      </c>
      <c r="Y1200" s="1251">
        <v>184</v>
      </c>
    </row>
    <row r="1201" spans="1:25" ht="12">
      <c r="A1201" s="1251">
        <v>2019</v>
      </c>
      <c r="B1201" s="1251">
        <v>25</v>
      </c>
      <c r="C1201" s="1251">
        <v>900</v>
      </c>
      <c r="D1201" s="1251" t="s">
        <v>1778</v>
      </c>
      <c r="E1201" s="1251">
        <v>184030</v>
      </c>
      <c r="F1201" s="1251" t="s">
        <v>1564</v>
      </c>
      <c r="G1201" s="1252">
        <v>0</v>
      </c>
      <c r="H1201" s="1252">
        <v>0</v>
      </c>
      <c r="I1201" s="1252">
        <v>0</v>
      </c>
      <c r="J1201" s="1252">
        <v>0</v>
      </c>
      <c r="K1201" s="1252">
        <v>0</v>
      </c>
      <c r="L1201" s="1252">
        <v>0</v>
      </c>
      <c r="M1201" s="1252">
        <v>0</v>
      </c>
      <c r="N1201" s="1252">
        <v>0</v>
      </c>
      <c r="O1201" s="1252">
        <v>0</v>
      </c>
      <c r="P1201" s="1252">
        <v>0</v>
      </c>
      <c r="Q1201" s="1252">
        <v>0</v>
      </c>
      <c r="R1201" s="1252">
        <v>0</v>
      </c>
      <c r="S1201" s="1252">
        <v>0</v>
      </c>
      <c r="T1201" s="1252">
        <v>0</v>
      </c>
      <c r="U1201" s="1251" t="s">
        <v>116</v>
      </c>
      <c r="V1201" s="1251" t="s">
        <v>1537</v>
      </c>
      <c r="W1201" s="1251" t="s">
        <v>316</v>
      </c>
      <c r="X1201" s="1251" t="s">
        <v>1515</v>
      </c>
      <c r="Y1201" s="1251">
        <v>184</v>
      </c>
    </row>
    <row r="1202" spans="1:25" ht="12">
      <c r="A1202" s="1251">
        <v>2019</v>
      </c>
      <c r="B1202" s="1251">
        <v>25</v>
      </c>
      <c r="C1202" s="1251">
        <v>900</v>
      </c>
      <c r="D1202" s="1251" t="s">
        <v>1778</v>
      </c>
      <c r="E1202" s="1251">
        <v>184050</v>
      </c>
      <c r="F1202" s="1251" t="s">
        <v>1565</v>
      </c>
      <c r="G1202" s="1252">
        <v>0</v>
      </c>
      <c r="H1202" s="1252">
        <v>0</v>
      </c>
      <c r="I1202" s="1252">
        <v>0</v>
      </c>
      <c r="J1202" s="1252">
        <v>0</v>
      </c>
      <c r="K1202" s="1252">
        <v>0</v>
      </c>
      <c r="L1202" s="1252">
        <v>0</v>
      </c>
      <c r="M1202" s="1252">
        <v>0</v>
      </c>
      <c r="N1202" s="1252">
        <v>0</v>
      </c>
      <c r="O1202" s="1252">
        <v>0</v>
      </c>
      <c r="P1202" s="1252">
        <v>0</v>
      </c>
      <c r="Q1202" s="1252">
        <v>0</v>
      </c>
      <c r="R1202" s="1252">
        <v>0</v>
      </c>
      <c r="S1202" s="1252">
        <v>0</v>
      </c>
      <c r="T1202" s="1252">
        <v>0</v>
      </c>
      <c r="U1202" s="1251" t="s">
        <v>116</v>
      </c>
      <c r="V1202" s="1251" t="s">
        <v>1537</v>
      </c>
      <c r="W1202" s="1251" t="s">
        <v>316</v>
      </c>
      <c r="X1202" s="1251" t="s">
        <v>1515</v>
      </c>
      <c r="Y1202" s="1251">
        <v>184</v>
      </c>
    </row>
    <row r="1203" spans="1:25" ht="12">
      <c r="A1203" s="1251">
        <v>2019</v>
      </c>
      <c r="B1203" s="1251">
        <v>25</v>
      </c>
      <c r="C1203" s="1251">
        <v>900</v>
      </c>
      <c r="D1203" s="1251" t="s">
        <v>1778</v>
      </c>
      <c r="E1203" s="1251">
        <v>184060</v>
      </c>
      <c r="F1203" s="1251" t="s">
        <v>1566</v>
      </c>
      <c r="G1203" s="1252">
        <v>0</v>
      </c>
      <c r="H1203" s="1252">
        <v>0</v>
      </c>
      <c r="I1203" s="1252">
        <v>0</v>
      </c>
      <c r="J1203" s="1252">
        <v>0</v>
      </c>
      <c r="K1203" s="1252">
        <v>0</v>
      </c>
      <c r="L1203" s="1252">
        <v>0</v>
      </c>
      <c r="M1203" s="1252">
        <v>0</v>
      </c>
      <c r="N1203" s="1252">
        <v>0</v>
      </c>
      <c r="O1203" s="1252">
        <v>0</v>
      </c>
      <c r="P1203" s="1252">
        <v>0</v>
      </c>
      <c r="Q1203" s="1252">
        <v>0</v>
      </c>
      <c r="R1203" s="1252">
        <v>0</v>
      </c>
      <c r="S1203" s="1252">
        <v>0</v>
      </c>
      <c r="T1203" s="1252">
        <v>0</v>
      </c>
      <c r="U1203" s="1251" t="s">
        <v>116</v>
      </c>
      <c r="V1203" s="1251" t="s">
        <v>1537</v>
      </c>
      <c r="W1203" s="1251" t="s">
        <v>316</v>
      </c>
      <c r="X1203" s="1251" t="s">
        <v>1515</v>
      </c>
      <c r="Y1203" s="1251">
        <v>184</v>
      </c>
    </row>
    <row r="1204" spans="1:25" ht="12">
      <c r="A1204" s="1251">
        <v>2019</v>
      </c>
      <c r="B1204" s="1251">
        <v>25</v>
      </c>
      <c r="C1204" s="1251">
        <v>900</v>
      </c>
      <c r="D1204" s="1251" t="s">
        <v>1778</v>
      </c>
      <c r="E1204" s="1251">
        <v>184099</v>
      </c>
      <c r="F1204" s="1251" t="s">
        <v>1567</v>
      </c>
      <c r="G1204" s="1252">
        <v>-503.5</v>
      </c>
      <c r="H1204" s="1252">
        <v>-2753.5300000000002</v>
      </c>
      <c r="I1204" s="1252">
        <v>-2753.5300000000002</v>
      </c>
      <c r="J1204" s="1252">
        <v>-2753.5300000000002</v>
      </c>
      <c r="K1204" s="1252">
        <v>-2753.5300000000002</v>
      </c>
      <c r="L1204" s="1252">
        <v>-2753.5300000000002</v>
      </c>
      <c r="M1204" s="1252">
        <v>-2753.5300000000002</v>
      </c>
      <c r="N1204" s="1252">
        <v>-2753.5300000000002</v>
      </c>
      <c r="O1204" s="1252">
        <v>-2753.5300000000002</v>
      </c>
      <c r="P1204" s="1252">
        <v>-2753.5300000000002</v>
      </c>
      <c r="Q1204" s="1252">
        <v>-2753.5300000000002</v>
      </c>
      <c r="R1204" s="1252">
        <v>-2753.5300000000002</v>
      </c>
      <c r="S1204" s="1252">
        <v>-2753.5300000000002</v>
      </c>
      <c r="T1204" s="1252">
        <v>-2753.5300000000002</v>
      </c>
      <c r="U1204" s="1251" t="s">
        <v>116</v>
      </c>
      <c r="V1204" s="1251" t="s">
        <v>1537</v>
      </c>
      <c r="W1204" s="1251" t="s">
        <v>316</v>
      </c>
      <c r="X1204" s="1251" t="s">
        <v>1515</v>
      </c>
      <c r="Y1204" s="1251">
        <v>184</v>
      </c>
    </row>
    <row r="1205" spans="1:25" ht="12">
      <c r="A1205" s="1251">
        <v>2019</v>
      </c>
      <c r="B1205" s="1251">
        <v>25</v>
      </c>
      <c r="C1205" s="1251">
        <v>900</v>
      </c>
      <c r="D1205" s="1251" t="s">
        <v>1778</v>
      </c>
      <c r="E1205" s="1251">
        <v>184101</v>
      </c>
      <c r="F1205" s="1251" t="s">
        <v>1798</v>
      </c>
      <c r="G1205" s="1252">
        <v>0</v>
      </c>
      <c r="H1205" s="1252">
        <v>0</v>
      </c>
      <c r="I1205" s="1252">
        <v>0</v>
      </c>
      <c r="J1205" s="1252">
        <v>0</v>
      </c>
      <c r="K1205" s="1252">
        <v>0</v>
      </c>
      <c r="L1205" s="1252">
        <v>0</v>
      </c>
      <c r="M1205" s="1252">
        <v>0</v>
      </c>
      <c r="N1205" s="1252">
        <v>0</v>
      </c>
      <c r="O1205" s="1252">
        <v>0</v>
      </c>
      <c r="P1205" s="1252">
        <v>0</v>
      </c>
      <c r="Q1205" s="1252">
        <v>0</v>
      </c>
      <c r="R1205" s="1252">
        <v>0</v>
      </c>
      <c r="S1205" s="1252">
        <v>0</v>
      </c>
      <c r="T1205" s="1252">
        <v>0</v>
      </c>
      <c r="U1205" s="1251" t="s">
        <v>116</v>
      </c>
      <c r="V1205" s="1251" t="s">
        <v>1537</v>
      </c>
      <c r="W1205" s="1251" t="s">
        <v>1569</v>
      </c>
      <c r="X1205" s="1251" t="s">
        <v>1515</v>
      </c>
      <c r="Y1205" s="1251">
        <v>184</v>
      </c>
    </row>
    <row r="1206" spans="1:25" ht="12">
      <c r="A1206" s="1251">
        <v>2019</v>
      </c>
      <c r="B1206" s="1251">
        <v>25</v>
      </c>
      <c r="C1206" s="1251">
        <v>900</v>
      </c>
      <c r="D1206" s="1251" t="s">
        <v>1778</v>
      </c>
      <c r="E1206" s="1251">
        <v>184301</v>
      </c>
      <c r="F1206" s="1251" t="s">
        <v>1568</v>
      </c>
      <c r="G1206" s="1252">
        <v>0</v>
      </c>
      <c r="H1206" s="1252">
        <v>0</v>
      </c>
      <c r="I1206" s="1252">
        <v>0</v>
      </c>
      <c r="J1206" s="1252">
        <v>0</v>
      </c>
      <c r="K1206" s="1252">
        <v>0</v>
      </c>
      <c r="L1206" s="1252">
        <v>0</v>
      </c>
      <c r="M1206" s="1252">
        <v>0</v>
      </c>
      <c r="N1206" s="1252">
        <v>0</v>
      </c>
      <c r="O1206" s="1252">
        <v>0</v>
      </c>
      <c r="P1206" s="1252">
        <v>0</v>
      </c>
      <c r="Q1206" s="1252">
        <v>0</v>
      </c>
      <c r="R1206" s="1252">
        <v>0</v>
      </c>
      <c r="S1206" s="1252">
        <v>1205.26</v>
      </c>
      <c r="T1206" s="1252">
        <v>1205.26</v>
      </c>
      <c r="U1206" s="1251" t="s">
        <v>116</v>
      </c>
      <c r="V1206" s="1251" t="s">
        <v>1537</v>
      </c>
      <c r="W1206" s="1251" t="s">
        <v>1569</v>
      </c>
      <c r="X1206" s="1251" t="s">
        <v>1515</v>
      </c>
      <c r="Y1206" s="1251">
        <v>184</v>
      </c>
    </row>
    <row r="1207" spans="1:25" ht="12">
      <c r="A1207" s="1251">
        <v>2019</v>
      </c>
      <c r="B1207" s="1251">
        <v>25</v>
      </c>
      <c r="C1207" s="1251">
        <v>900</v>
      </c>
      <c r="D1207" s="1251" t="s">
        <v>1778</v>
      </c>
      <c r="E1207" s="1251">
        <v>184801</v>
      </c>
      <c r="F1207" s="1251" t="s">
        <v>1799</v>
      </c>
      <c r="G1207" s="1252">
        <v>0</v>
      </c>
      <c r="H1207" s="1252">
        <v>0</v>
      </c>
      <c r="I1207" s="1252">
        <v>0</v>
      </c>
      <c r="J1207" s="1252">
        <v>0</v>
      </c>
      <c r="K1207" s="1252">
        <v>0</v>
      </c>
      <c r="L1207" s="1252">
        <v>0</v>
      </c>
      <c r="M1207" s="1252">
        <v>0</v>
      </c>
      <c r="N1207" s="1252">
        <v>0</v>
      </c>
      <c r="O1207" s="1252">
        <v>0</v>
      </c>
      <c r="P1207" s="1252">
        <v>0</v>
      </c>
      <c r="Q1207" s="1252">
        <v>0</v>
      </c>
      <c r="R1207" s="1252">
        <v>0</v>
      </c>
      <c r="S1207" s="1252">
        <v>0</v>
      </c>
      <c r="T1207" s="1252">
        <v>0</v>
      </c>
      <c r="U1207" s="1251" t="s">
        <v>116</v>
      </c>
      <c r="V1207" s="1251" t="s">
        <v>1537</v>
      </c>
      <c r="W1207" s="1251" t="s">
        <v>1569</v>
      </c>
      <c r="X1207" s="1251" t="s">
        <v>1515</v>
      </c>
      <c r="Y1207" s="1251">
        <v>184</v>
      </c>
    </row>
    <row r="1208" spans="1:25" ht="12">
      <c r="A1208" s="1251">
        <v>2019</v>
      </c>
      <c r="B1208" s="1251">
        <v>25</v>
      </c>
      <c r="C1208" s="1251">
        <v>900</v>
      </c>
      <c r="D1208" s="1251" t="s">
        <v>1778</v>
      </c>
      <c r="E1208" s="1251">
        <v>186101</v>
      </c>
      <c r="F1208" s="1251" t="s">
        <v>1719</v>
      </c>
      <c r="G1208" s="1252">
        <v>0</v>
      </c>
      <c r="H1208" s="1252">
        <v>0</v>
      </c>
      <c r="I1208" s="1252">
        <v>0</v>
      </c>
      <c r="J1208" s="1252">
        <v>0</v>
      </c>
      <c r="K1208" s="1252">
        <v>0</v>
      </c>
      <c r="L1208" s="1252">
        <v>0</v>
      </c>
      <c r="M1208" s="1252">
        <v>0</v>
      </c>
      <c r="N1208" s="1252">
        <v>0</v>
      </c>
      <c r="O1208" s="1252">
        <v>0</v>
      </c>
      <c r="P1208" s="1252">
        <v>0</v>
      </c>
      <c r="Q1208" s="1252">
        <v>0</v>
      </c>
      <c r="R1208" s="1252">
        <v>0</v>
      </c>
      <c r="S1208" s="1252">
        <v>0</v>
      </c>
      <c r="T1208" s="1252">
        <v>0</v>
      </c>
      <c r="U1208" s="1251" t="s">
        <v>116</v>
      </c>
      <c r="V1208" s="1251" t="s">
        <v>1537</v>
      </c>
      <c r="W1208" s="1251" t="s">
        <v>322</v>
      </c>
      <c r="X1208" s="1251" t="s">
        <v>1515</v>
      </c>
      <c r="Y1208" s="1251">
        <v>186</v>
      </c>
    </row>
    <row r="1209" spans="1:25" ht="12">
      <c r="A1209" s="1251">
        <v>2019</v>
      </c>
      <c r="B1209" s="1251">
        <v>25</v>
      </c>
      <c r="C1209" s="1251">
        <v>900</v>
      </c>
      <c r="D1209" s="1251" t="s">
        <v>1778</v>
      </c>
      <c r="E1209" s="1251">
        <v>186102</v>
      </c>
      <c r="F1209" s="1251" t="s">
        <v>1800</v>
      </c>
      <c r="G1209" s="1252">
        <v>48404.32</v>
      </c>
      <c r="H1209" s="1252">
        <v>48404.32</v>
      </c>
      <c r="I1209" s="1252">
        <v>52005.150000000001</v>
      </c>
      <c r="J1209" s="1252">
        <v>100060.75999999999</v>
      </c>
      <c r="K1209" s="1252">
        <v>165621.35000000001</v>
      </c>
      <c r="L1209" s="1252">
        <v>171081.67000000001</v>
      </c>
      <c r="M1209" s="1252">
        <v>184012.14999999999</v>
      </c>
      <c r="N1209" s="1252">
        <v>178754.66</v>
      </c>
      <c r="O1209" s="1252">
        <v>174153.87</v>
      </c>
      <c r="P1209" s="1252">
        <v>168876.48000000001</v>
      </c>
      <c r="Q1209" s="1252">
        <v>165378.35000000001</v>
      </c>
      <c r="R1209" s="1252">
        <v>158321.70000000001</v>
      </c>
      <c r="S1209" s="1252">
        <v>153044.31</v>
      </c>
      <c r="T1209" s="1252">
        <v>153044.31</v>
      </c>
      <c r="U1209" s="1251" t="s">
        <v>116</v>
      </c>
      <c r="V1209" s="1251" t="s">
        <v>1537</v>
      </c>
      <c r="W1209" s="1251" t="s">
        <v>322</v>
      </c>
      <c r="X1209" s="1251" t="s">
        <v>1515</v>
      </c>
      <c r="Y1209" s="1251">
        <v>186</v>
      </c>
    </row>
    <row r="1210" spans="1:25" ht="12">
      <c r="A1210" s="1251">
        <v>2019</v>
      </c>
      <c r="B1210" s="1251">
        <v>25</v>
      </c>
      <c r="C1210" s="1251">
        <v>900</v>
      </c>
      <c r="D1210" s="1251" t="s">
        <v>1778</v>
      </c>
      <c r="E1210" s="1251">
        <v>186103</v>
      </c>
      <c r="F1210" s="1251" t="s">
        <v>1733</v>
      </c>
      <c r="G1210" s="1252">
        <v>0</v>
      </c>
      <c r="H1210" s="1252">
        <v>0</v>
      </c>
      <c r="I1210" s="1252">
        <v>45.759999999999998</v>
      </c>
      <c r="J1210" s="1252">
        <v>0</v>
      </c>
      <c r="K1210" s="1252">
        <v>0</v>
      </c>
      <c r="L1210" s="1252">
        <v>0</v>
      </c>
      <c r="M1210" s="1252">
        <v>0</v>
      </c>
      <c r="N1210" s="1252">
        <v>0</v>
      </c>
      <c r="O1210" s="1252">
        <v>0</v>
      </c>
      <c r="P1210" s="1252">
        <v>0</v>
      </c>
      <c r="Q1210" s="1252">
        <v>0</v>
      </c>
      <c r="R1210" s="1252">
        <v>0</v>
      </c>
      <c r="S1210" s="1252">
        <v>0</v>
      </c>
      <c r="T1210" s="1252">
        <v>0</v>
      </c>
      <c r="U1210" s="1251" t="s">
        <v>116</v>
      </c>
      <c r="V1210" s="1251" t="s">
        <v>1537</v>
      </c>
      <c r="W1210" s="1251" t="s">
        <v>322</v>
      </c>
      <c r="X1210" s="1251" t="s">
        <v>1515</v>
      </c>
      <c r="Y1210" s="1251">
        <v>186</v>
      </c>
    </row>
    <row r="1211" spans="1:25" ht="12">
      <c r="A1211" s="1251">
        <v>2019</v>
      </c>
      <c r="B1211" s="1251">
        <v>25</v>
      </c>
      <c r="C1211" s="1251">
        <v>900</v>
      </c>
      <c r="D1211" s="1251" t="s">
        <v>1778</v>
      </c>
      <c r="E1211" s="1251">
        <v>186105</v>
      </c>
      <c r="F1211" s="1251" t="s">
        <v>1689</v>
      </c>
      <c r="G1211" s="1252">
        <v>-280.80000000000001</v>
      </c>
      <c r="H1211" s="1252">
        <v>-280.80000000000001</v>
      </c>
      <c r="I1211" s="1252">
        <v>-280.80000000000001</v>
      </c>
      <c r="J1211" s="1252">
        <v>-280.80000000000001</v>
      </c>
      <c r="K1211" s="1252">
        <v>-280.80000000000001</v>
      </c>
      <c r="L1211" s="1252">
        <v>-280.80000000000001</v>
      </c>
      <c r="M1211" s="1252">
        <v>-280.80000000000001</v>
      </c>
      <c r="N1211" s="1252">
        <v>-280.80000000000001</v>
      </c>
      <c r="O1211" s="1252">
        <v>-280.80000000000001</v>
      </c>
      <c r="P1211" s="1252">
        <v>-280.80000000000001</v>
      </c>
      <c r="Q1211" s="1252">
        <v>-280.80000000000001</v>
      </c>
      <c r="R1211" s="1252">
        <v>-280.80000000000001</v>
      </c>
      <c r="S1211" s="1252">
        <v>-280.80000000000001</v>
      </c>
      <c r="T1211" s="1252">
        <v>-280.80000000000001</v>
      </c>
      <c r="U1211" s="1251" t="s">
        <v>116</v>
      </c>
      <c r="V1211" s="1251" t="s">
        <v>1537</v>
      </c>
      <c r="W1211" s="1251" t="s">
        <v>322</v>
      </c>
      <c r="X1211" s="1251" t="s">
        <v>1515</v>
      </c>
      <c r="Y1211" s="1251">
        <v>186</v>
      </c>
    </row>
    <row r="1212" spans="1:25" ht="12">
      <c r="A1212" s="1251">
        <v>2019</v>
      </c>
      <c r="B1212" s="1251">
        <v>25</v>
      </c>
      <c r="C1212" s="1251">
        <v>900</v>
      </c>
      <c r="D1212" s="1251" t="s">
        <v>1778</v>
      </c>
      <c r="E1212" s="1251">
        <v>186106</v>
      </c>
      <c r="F1212" s="1251" t="s">
        <v>1801</v>
      </c>
      <c r="G1212" s="1252">
        <v>0</v>
      </c>
      <c r="H1212" s="1252">
        <v>0</v>
      </c>
      <c r="I1212" s="1252">
        <v>0</v>
      </c>
      <c r="J1212" s="1252">
        <v>0</v>
      </c>
      <c r="K1212" s="1252">
        <v>0</v>
      </c>
      <c r="L1212" s="1252">
        <v>0</v>
      </c>
      <c r="M1212" s="1252">
        <v>0</v>
      </c>
      <c r="N1212" s="1252">
        <v>0</v>
      </c>
      <c r="O1212" s="1252">
        <v>0</v>
      </c>
      <c r="P1212" s="1252">
        <v>0</v>
      </c>
      <c r="Q1212" s="1252">
        <v>0</v>
      </c>
      <c r="R1212" s="1252">
        <v>0</v>
      </c>
      <c r="S1212" s="1252">
        <v>0</v>
      </c>
      <c r="T1212" s="1252">
        <v>0</v>
      </c>
      <c r="U1212" s="1251" t="s">
        <v>116</v>
      </c>
      <c r="V1212" s="1251" t="s">
        <v>1537</v>
      </c>
      <c r="W1212" s="1251" t="s">
        <v>322</v>
      </c>
      <c r="X1212" s="1251" t="s">
        <v>1515</v>
      </c>
      <c r="Y1212" s="1251">
        <v>186</v>
      </c>
    </row>
    <row r="1213" spans="1:25" ht="12">
      <c r="A1213" s="1251">
        <v>2019</v>
      </c>
      <c r="B1213" s="1251">
        <v>25</v>
      </c>
      <c r="C1213" s="1251">
        <v>900</v>
      </c>
      <c r="D1213" s="1251" t="s">
        <v>1778</v>
      </c>
      <c r="E1213" s="1251">
        <v>186107</v>
      </c>
      <c r="F1213" s="1251" t="s">
        <v>1739</v>
      </c>
      <c r="G1213" s="1252">
        <v>0</v>
      </c>
      <c r="H1213" s="1252">
        <v>0</v>
      </c>
      <c r="I1213" s="1252">
        <v>0</v>
      </c>
      <c r="J1213" s="1252">
        <v>0</v>
      </c>
      <c r="K1213" s="1252">
        <v>0</v>
      </c>
      <c r="L1213" s="1252">
        <v>0</v>
      </c>
      <c r="M1213" s="1252">
        <v>0</v>
      </c>
      <c r="N1213" s="1252">
        <v>0</v>
      </c>
      <c r="O1213" s="1252">
        <v>0</v>
      </c>
      <c r="P1213" s="1252">
        <v>0</v>
      </c>
      <c r="Q1213" s="1252">
        <v>0</v>
      </c>
      <c r="R1213" s="1252">
        <v>0</v>
      </c>
      <c r="S1213" s="1252">
        <v>0</v>
      </c>
      <c r="T1213" s="1252">
        <v>0</v>
      </c>
      <c r="U1213" s="1251" t="s">
        <v>116</v>
      </c>
      <c r="V1213" s="1251" t="s">
        <v>1537</v>
      </c>
      <c r="W1213" s="1251" t="s">
        <v>322</v>
      </c>
      <c r="X1213" s="1251" t="s">
        <v>1515</v>
      </c>
      <c r="Y1213" s="1251">
        <v>186</v>
      </c>
    </row>
    <row r="1214" spans="1:25" ht="12">
      <c r="A1214" s="1251">
        <v>2019</v>
      </c>
      <c r="B1214" s="1251">
        <v>25</v>
      </c>
      <c r="C1214" s="1251">
        <v>900</v>
      </c>
      <c r="D1214" s="1251" t="s">
        <v>1778</v>
      </c>
      <c r="E1214" s="1251">
        <v>186200</v>
      </c>
      <c r="F1214" s="1251" t="s">
        <v>1573</v>
      </c>
      <c r="G1214" s="1252">
        <v>0</v>
      </c>
      <c r="H1214" s="1252">
        <v>0</v>
      </c>
      <c r="I1214" s="1252">
        <v>0</v>
      </c>
      <c r="J1214" s="1252">
        <v>0</v>
      </c>
      <c r="K1214" s="1252">
        <v>0</v>
      </c>
      <c r="L1214" s="1252">
        <v>0</v>
      </c>
      <c r="M1214" s="1252">
        <v>0</v>
      </c>
      <c r="N1214" s="1252">
        <v>0</v>
      </c>
      <c r="O1214" s="1252">
        <v>0</v>
      </c>
      <c r="P1214" s="1252">
        <v>0</v>
      </c>
      <c r="Q1214" s="1252">
        <v>0</v>
      </c>
      <c r="R1214" s="1252">
        <v>0</v>
      </c>
      <c r="S1214" s="1252">
        <v>0</v>
      </c>
      <c r="T1214" s="1252">
        <v>0</v>
      </c>
      <c r="U1214" s="1251" t="s">
        <v>116</v>
      </c>
      <c r="V1214" s="1251" t="s">
        <v>1537</v>
      </c>
      <c r="W1214" s="1251" t="s">
        <v>322</v>
      </c>
      <c r="X1214" s="1251" t="s">
        <v>1515</v>
      </c>
      <c r="Y1214" s="1251">
        <v>186</v>
      </c>
    </row>
    <row r="1215" spans="1:25" ht="12">
      <c r="A1215" s="1251">
        <v>2019</v>
      </c>
      <c r="B1215" s="1251">
        <v>25</v>
      </c>
      <c r="C1215" s="1251">
        <v>900</v>
      </c>
      <c r="D1215" s="1251" t="s">
        <v>1778</v>
      </c>
      <c r="E1215" s="1251">
        <v>186260</v>
      </c>
      <c r="F1215" s="1251" t="s">
        <v>1802</v>
      </c>
      <c r="G1215" s="1252">
        <v>0</v>
      </c>
      <c r="H1215" s="1252">
        <v>0</v>
      </c>
      <c r="I1215" s="1252">
        <v>0</v>
      </c>
      <c r="J1215" s="1252">
        <v>0</v>
      </c>
      <c r="K1215" s="1252">
        <v>0</v>
      </c>
      <c r="L1215" s="1252">
        <v>0</v>
      </c>
      <c r="M1215" s="1252">
        <v>0</v>
      </c>
      <c r="N1215" s="1252">
        <v>0</v>
      </c>
      <c r="O1215" s="1252">
        <v>0</v>
      </c>
      <c r="P1215" s="1252">
        <v>0</v>
      </c>
      <c r="Q1215" s="1252">
        <v>0</v>
      </c>
      <c r="R1215" s="1252">
        <v>0</v>
      </c>
      <c r="S1215" s="1252">
        <v>0</v>
      </c>
      <c r="T1215" s="1252">
        <v>0</v>
      </c>
      <c r="U1215" s="1251" t="s">
        <v>116</v>
      </c>
      <c r="V1215" s="1251" t="s">
        <v>1537</v>
      </c>
      <c r="W1215" s="1251" t="s">
        <v>322</v>
      </c>
      <c r="X1215" s="1251" t="s">
        <v>1515</v>
      </c>
      <c r="Y1215" s="1251">
        <v>186</v>
      </c>
    </row>
    <row r="1216" spans="1:25" ht="12">
      <c r="A1216" s="1251">
        <v>2019</v>
      </c>
      <c r="B1216" s="1251">
        <v>25</v>
      </c>
      <c r="C1216" s="1251">
        <v>900</v>
      </c>
      <c r="D1216" s="1251" t="s">
        <v>1778</v>
      </c>
      <c r="E1216" s="1251">
        <v>186290</v>
      </c>
      <c r="F1216" s="1251" t="s">
        <v>1758</v>
      </c>
      <c r="G1216" s="1252">
        <v>0</v>
      </c>
      <c r="H1216" s="1252">
        <v>0</v>
      </c>
      <c r="I1216" s="1252">
        <v>0</v>
      </c>
      <c r="J1216" s="1252">
        <v>0</v>
      </c>
      <c r="K1216" s="1252">
        <v>0</v>
      </c>
      <c r="L1216" s="1252">
        <v>0</v>
      </c>
      <c r="M1216" s="1252">
        <v>0</v>
      </c>
      <c r="N1216" s="1252">
        <v>0</v>
      </c>
      <c r="O1216" s="1252">
        <v>0</v>
      </c>
      <c r="P1216" s="1252">
        <v>0</v>
      </c>
      <c r="Q1216" s="1252">
        <v>0</v>
      </c>
      <c r="R1216" s="1252">
        <v>0</v>
      </c>
      <c r="S1216" s="1252">
        <v>0</v>
      </c>
      <c r="T1216" s="1252">
        <v>0</v>
      </c>
      <c r="U1216" s="1251" t="s">
        <v>116</v>
      </c>
      <c r="V1216" s="1251" t="s">
        <v>1537</v>
      </c>
      <c r="W1216" s="1251" t="s">
        <v>322</v>
      </c>
      <c r="X1216" s="1251" t="s">
        <v>1515</v>
      </c>
      <c r="Y1216" s="1251">
        <v>186</v>
      </c>
    </row>
    <row r="1217" spans="1:25" ht="12">
      <c r="A1217" s="1251">
        <v>2019</v>
      </c>
      <c r="B1217" s="1251">
        <v>25</v>
      </c>
      <c r="C1217" s="1251">
        <v>900</v>
      </c>
      <c r="D1217" s="1251" t="s">
        <v>1778</v>
      </c>
      <c r="E1217" s="1251">
        <v>186291</v>
      </c>
      <c r="F1217" s="1251" t="s">
        <v>1759</v>
      </c>
      <c r="G1217" s="1252">
        <v>0</v>
      </c>
      <c r="H1217" s="1252">
        <v>0</v>
      </c>
      <c r="I1217" s="1252">
        <v>0</v>
      </c>
      <c r="J1217" s="1252">
        <v>0</v>
      </c>
      <c r="K1217" s="1252">
        <v>0</v>
      </c>
      <c r="L1217" s="1252">
        <v>0</v>
      </c>
      <c r="M1217" s="1252">
        <v>0</v>
      </c>
      <c r="N1217" s="1252">
        <v>0</v>
      </c>
      <c r="O1217" s="1252">
        <v>0</v>
      </c>
      <c r="P1217" s="1252">
        <v>0</v>
      </c>
      <c r="Q1217" s="1252">
        <v>0</v>
      </c>
      <c r="R1217" s="1252">
        <v>0</v>
      </c>
      <c r="S1217" s="1252">
        <v>0</v>
      </c>
      <c r="T1217" s="1252">
        <v>0</v>
      </c>
      <c r="U1217" s="1251" t="s">
        <v>116</v>
      </c>
      <c r="V1217" s="1251" t="s">
        <v>1537</v>
      </c>
      <c r="W1217" s="1251" t="s">
        <v>322</v>
      </c>
      <c r="X1217" s="1251" t="s">
        <v>1515</v>
      </c>
      <c r="Y1217" s="1251">
        <v>186</v>
      </c>
    </row>
    <row r="1218" spans="1:25" ht="12">
      <c r="A1218" s="1251">
        <v>2019</v>
      </c>
      <c r="B1218" s="1251">
        <v>25</v>
      </c>
      <c r="C1218" s="1251">
        <v>900</v>
      </c>
      <c r="D1218" s="1251" t="s">
        <v>1778</v>
      </c>
      <c r="E1218" s="1251">
        <v>186301</v>
      </c>
      <c r="F1218" s="1251" t="s">
        <v>1690</v>
      </c>
      <c r="G1218" s="1252">
        <v>228505.13</v>
      </c>
      <c r="H1218" s="1252">
        <v>203505.13</v>
      </c>
      <c r="I1218" s="1252">
        <v>178505.13</v>
      </c>
      <c r="J1218" s="1252">
        <v>153505.13</v>
      </c>
      <c r="K1218" s="1252">
        <v>128505.13</v>
      </c>
      <c r="L1218" s="1252">
        <v>103505.13</v>
      </c>
      <c r="M1218" s="1252">
        <v>3986728.0499999998</v>
      </c>
      <c r="N1218" s="1252">
        <v>3946991.3799999999</v>
      </c>
      <c r="O1218" s="1252">
        <v>3907254.71</v>
      </c>
      <c r="P1218" s="1252">
        <v>3867518.04</v>
      </c>
      <c r="Q1218" s="1252">
        <v>3827781.3700000001</v>
      </c>
      <c r="R1218" s="1252">
        <v>3788044.7000000002</v>
      </c>
      <c r="S1218" s="1252">
        <v>3748308.0299999998</v>
      </c>
      <c r="T1218" s="1252">
        <v>3748308.0299999998</v>
      </c>
      <c r="U1218" s="1251" t="s">
        <v>116</v>
      </c>
      <c r="V1218" s="1251" t="s">
        <v>564</v>
      </c>
      <c r="W1218" s="1251" t="s">
        <v>322</v>
      </c>
      <c r="X1218" s="1251" t="s">
        <v>1515</v>
      </c>
      <c r="Y1218" s="1251">
        <v>186</v>
      </c>
    </row>
    <row r="1219" spans="1:25" ht="12">
      <c r="A1219" s="1251">
        <v>2019</v>
      </c>
      <c r="B1219" s="1251">
        <v>25</v>
      </c>
      <c r="C1219" s="1251">
        <v>900</v>
      </c>
      <c r="D1219" s="1251" t="s">
        <v>1778</v>
      </c>
      <c r="E1219" s="1251">
        <v>186302</v>
      </c>
      <c r="F1219" s="1251" t="s">
        <v>1574</v>
      </c>
      <c r="G1219" s="1252">
        <v>0</v>
      </c>
      <c r="H1219" s="1252">
        <v>0</v>
      </c>
      <c r="I1219" s="1252">
        <v>0</v>
      </c>
      <c r="J1219" s="1252">
        <v>0</v>
      </c>
      <c r="K1219" s="1252">
        <v>0</v>
      </c>
      <c r="L1219" s="1252">
        <v>0</v>
      </c>
      <c r="M1219" s="1252">
        <v>0</v>
      </c>
      <c r="N1219" s="1252">
        <v>0</v>
      </c>
      <c r="O1219" s="1252">
        <v>0</v>
      </c>
      <c r="P1219" s="1252">
        <v>0</v>
      </c>
      <c r="Q1219" s="1252">
        <v>0</v>
      </c>
      <c r="R1219" s="1252">
        <v>0</v>
      </c>
      <c r="S1219" s="1252">
        <v>0</v>
      </c>
      <c r="T1219" s="1252">
        <v>0</v>
      </c>
      <c r="U1219" s="1251" t="s">
        <v>116</v>
      </c>
      <c r="V1219" s="1251" t="s">
        <v>564</v>
      </c>
      <c r="W1219" s="1251" t="s">
        <v>322</v>
      </c>
      <c r="X1219" s="1251" t="s">
        <v>1515</v>
      </c>
      <c r="Y1219" s="1251">
        <v>186</v>
      </c>
    </row>
    <row r="1220" spans="1:25" ht="12">
      <c r="A1220" s="1251">
        <v>2019</v>
      </c>
      <c r="B1220" s="1251">
        <v>25</v>
      </c>
      <c r="C1220" s="1251">
        <v>900</v>
      </c>
      <c r="D1220" s="1251" t="s">
        <v>1778</v>
      </c>
      <c r="E1220" s="1251">
        <v>186320</v>
      </c>
      <c r="F1220" s="1251" t="s">
        <v>1803</v>
      </c>
      <c r="G1220" s="1252">
        <v>0</v>
      </c>
      <c r="H1220" s="1252">
        <v>0</v>
      </c>
      <c r="I1220" s="1252">
        <v>0</v>
      </c>
      <c r="J1220" s="1252">
        <v>0</v>
      </c>
      <c r="K1220" s="1252">
        <v>0</v>
      </c>
      <c r="L1220" s="1252">
        <v>0</v>
      </c>
      <c r="M1220" s="1252">
        <v>0</v>
      </c>
      <c r="N1220" s="1252">
        <v>0</v>
      </c>
      <c r="O1220" s="1252">
        <v>0</v>
      </c>
      <c r="P1220" s="1252">
        <v>0</v>
      </c>
      <c r="Q1220" s="1252">
        <v>0</v>
      </c>
      <c r="R1220" s="1252">
        <v>0</v>
      </c>
      <c r="S1220" s="1252">
        <v>0</v>
      </c>
      <c r="T1220" s="1252">
        <v>0</v>
      </c>
      <c r="U1220" s="1251" t="s">
        <v>116</v>
      </c>
      <c r="V1220" s="1251" t="s">
        <v>1537</v>
      </c>
      <c r="W1220" s="1251" t="s">
        <v>322</v>
      </c>
      <c r="X1220" s="1251" t="s">
        <v>1515</v>
      </c>
      <c r="Y1220" s="1251">
        <v>186</v>
      </c>
    </row>
    <row r="1221" spans="1:25" ht="12">
      <c r="A1221" s="1251">
        <v>2019</v>
      </c>
      <c r="B1221" s="1251">
        <v>25</v>
      </c>
      <c r="C1221" s="1251">
        <v>900</v>
      </c>
      <c r="D1221" s="1251" t="s">
        <v>1778</v>
      </c>
      <c r="E1221" s="1251">
        <v>186330</v>
      </c>
      <c r="F1221" s="1251" t="s">
        <v>1804</v>
      </c>
      <c r="G1221" s="1252">
        <v>4320</v>
      </c>
      <c r="H1221" s="1252">
        <v>4320</v>
      </c>
      <c r="I1221" s="1252">
        <v>4320</v>
      </c>
      <c r="J1221" s="1252">
        <v>4320</v>
      </c>
      <c r="K1221" s="1252">
        <v>4320</v>
      </c>
      <c r="L1221" s="1252">
        <v>4320</v>
      </c>
      <c r="M1221" s="1252">
        <v>4320</v>
      </c>
      <c r="N1221" s="1252">
        <v>4320</v>
      </c>
      <c r="O1221" s="1252">
        <v>4320</v>
      </c>
      <c r="P1221" s="1252">
        <v>4320</v>
      </c>
      <c r="Q1221" s="1252">
        <v>4320</v>
      </c>
      <c r="R1221" s="1252">
        <v>4320</v>
      </c>
      <c r="S1221" s="1252">
        <v>4320</v>
      </c>
      <c r="T1221" s="1252">
        <v>4320</v>
      </c>
      <c r="U1221" s="1251" t="s">
        <v>116</v>
      </c>
      <c r="V1221" s="1251" t="s">
        <v>1537</v>
      </c>
      <c r="W1221" s="1251" t="s">
        <v>322</v>
      </c>
      <c r="X1221" s="1251" t="s">
        <v>1515</v>
      </c>
      <c r="Y1221" s="1251">
        <v>186</v>
      </c>
    </row>
    <row r="1222" spans="1:25" ht="12">
      <c r="A1222" s="1251">
        <v>2019</v>
      </c>
      <c r="B1222" s="1251">
        <v>25</v>
      </c>
      <c r="C1222" s="1251">
        <v>900</v>
      </c>
      <c r="D1222" s="1251" t="s">
        <v>1778</v>
      </c>
      <c r="E1222" s="1251">
        <v>186355</v>
      </c>
      <c r="F1222" s="1251" t="s">
        <v>1575</v>
      </c>
      <c r="G1222" s="1252">
        <v>17862.32</v>
      </c>
      <c r="H1222" s="1252">
        <v>12440.200000000001</v>
      </c>
      <c r="I1222" s="1252">
        <v>14316.790000000001</v>
      </c>
      <c r="J1222" s="1252">
        <v>16404.98</v>
      </c>
      <c r="K1222" s="1252">
        <v>10437.27</v>
      </c>
      <c r="L1222" s="1252">
        <v>12031.370000000001</v>
      </c>
      <c r="M1222" s="1252">
        <v>13583.1</v>
      </c>
      <c r="N1222" s="1252">
        <v>12446.530000000001</v>
      </c>
      <c r="O1222" s="1252">
        <v>14373.42</v>
      </c>
      <c r="P1222" s="1252">
        <v>16498.02</v>
      </c>
      <c r="Q1222" s="1252">
        <v>18847.84</v>
      </c>
      <c r="R1222" s="1252">
        <v>21336.689999999999</v>
      </c>
      <c r="S1222" s="1252">
        <v>22701.529999999999</v>
      </c>
      <c r="T1222" s="1252">
        <v>22701.529999999999</v>
      </c>
      <c r="U1222" s="1251" t="s">
        <v>116</v>
      </c>
      <c r="V1222" s="1251" t="s">
        <v>1537</v>
      </c>
      <c r="W1222" s="1251" t="s">
        <v>322</v>
      </c>
      <c r="X1222" s="1251" t="s">
        <v>1515</v>
      </c>
      <c r="Y1222" s="1251">
        <v>186</v>
      </c>
    </row>
    <row r="1223" spans="1:25" ht="12">
      <c r="A1223" s="1251">
        <v>2019</v>
      </c>
      <c r="B1223" s="1251">
        <v>25</v>
      </c>
      <c r="C1223" s="1251">
        <v>900</v>
      </c>
      <c r="D1223" s="1251" t="s">
        <v>1778</v>
      </c>
      <c r="E1223" s="1251">
        <v>186366</v>
      </c>
      <c r="F1223" s="1251" t="s">
        <v>1576</v>
      </c>
      <c r="G1223" s="1252">
        <v>82891.509999999995</v>
      </c>
      <c r="H1223" s="1252">
        <v>90033.660000000003</v>
      </c>
      <c r="I1223" s="1252">
        <v>90033.660000000003</v>
      </c>
      <c r="J1223" s="1252">
        <v>90033.660000000003</v>
      </c>
      <c r="K1223" s="1252">
        <v>97858.309999999998</v>
      </c>
      <c r="L1223" s="1252">
        <v>97858.309999999998</v>
      </c>
      <c r="M1223" s="1252">
        <v>97858.309999999998</v>
      </c>
      <c r="N1223" s="1252">
        <v>100759.24000000001</v>
      </c>
      <c r="O1223" s="1252">
        <v>100759.24000000001</v>
      </c>
      <c r="P1223" s="1252">
        <v>100759.24000000001</v>
      </c>
      <c r="Q1223" s="1252">
        <v>100730.3</v>
      </c>
      <c r="R1223" s="1252">
        <v>100730.3</v>
      </c>
      <c r="S1223" s="1252">
        <v>100730.3</v>
      </c>
      <c r="T1223" s="1252">
        <v>100730.3</v>
      </c>
      <c r="U1223" s="1251" t="s">
        <v>116</v>
      </c>
      <c r="V1223" s="1251" t="s">
        <v>1537</v>
      </c>
      <c r="W1223" s="1251" t="s">
        <v>322</v>
      </c>
      <c r="X1223" s="1251" t="s">
        <v>1515</v>
      </c>
      <c r="Y1223" s="1251">
        <v>186</v>
      </c>
    </row>
    <row r="1224" spans="1:25" ht="12">
      <c r="A1224" s="1251">
        <v>2019</v>
      </c>
      <c r="B1224" s="1251">
        <v>25</v>
      </c>
      <c r="C1224" s="1251">
        <v>900</v>
      </c>
      <c r="D1224" s="1251" t="s">
        <v>1778</v>
      </c>
      <c r="E1224" s="1251">
        <v>186367</v>
      </c>
      <c r="F1224" s="1251" t="s">
        <v>1577</v>
      </c>
      <c r="G1224" s="1252">
        <v>-9774.3299999999999</v>
      </c>
      <c r="H1224" s="1252">
        <v>-9983.6299999999992</v>
      </c>
      <c r="I1224" s="1252">
        <v>-10230.51</v>
      </c>
      <c r="J1224" s="1252">
        <v>-10458.6</v>
      </c>
      <c r="K1224" s="1252">
        <v>-10692.639999999999</v>
      </c>
      <c r="L1224" s="1252">
        <v>-10936.469999999999</v>
      </c>
      <c r="M1224" s="1252">
        <v>-11180.299999999999</v>
      </c>
      <c r="N1224" s="1252">
        <v>-11431.360000000001</v>
      </c>
      <c r="O1224" s="1252">
        <v>-11682.42</v>
      </c>
      <c r="P1224" s="1252">
        <v>-11933.48</v>
      </c>
      <c r="Q1224" s="1252">
        <v>-12185.26</v>
      </c>
      <c r="R1224" s="1252">
        <v>-12436.969999999999</v>
      </c>
      <c r="S1224" s="1252">
        <v>-12688.799999999999</v>
      </c>
      <c r="T1224" s="1252">
        <v>-12688.799999999999</v>
      </c>
      <c r="U1224" s="1251" t="s">
        <v>116</v>
      </c>
      <c r="V1224" s="1251" t="s">
        <v>1537</v>
      </c>
      <c r="W1224" s="1251" t="s">
        <v>322</v>
      </c>
      <c r="X1224" s="1251" t="s">
        <v>1515</v>
      </c>
      <c r="Y1224" s="1251">
        <v>186</v>
      </c>
    </row>
    <row r="1225" spans="1:25" ht="12">
      <c r="A1225" s="1251">
        <v>2019</v>
      </c>
      <c r="B1225" s="1251">
        <v>25</v>
      </c>
      <c r="C1225" s="1251">
        <v>900</v>
      </c>
      <c r="D1225" s="1251" t="s">
        <v>1778</v>
      </c>
      <c r="E1225" s="1251">
        <v>186381</v>
      </c>
      <c r="F1225" s="1251" t="s">
        <v>1578</v>
      </c>
      <c r="G1225" s="1252">
        <v>69479</v>
      </c>
      <c r="H1225" s="1252">
        <v>69479</v>
      </c>
      <c r="I1225" s="1252">
        <v>69479</v>
      </c>
      <c r="J1225" s="1252">
        <v>92118</v>
      </c>
      <c r="K1225" s="1252">
        <v>92118</v>
      </c>
      <c r="L1225" s="1252">
        <v>92118</v>
      </c>
      <c r="M1225" s="1252">
        <v>79931</v>
      </c>
      <c r="N1225" s="1252">
        <v>79931</v>
      </c>
      <c r="O1225" s="1252">
        <v>79931</v>
      </c>
      <c r="P1225" s="1252">
        <v>62107.940000000002</v>
      </c>
      <c r="Q1225" s="1252">
        <v>62107.940000000002</v>
      </c>
      <c r="R1225" s="1252">
        <v>62107.940000000002</v>
      </c>
      <c r="S1225" s="1252">
        <v>50192.910000000003</v>
      </c>
      <c r="T1225" s="1252">
        <v>50192.910000000003</v>
      </c>
      <c r="U1225" s="1251" t="s">
        <v>116</v>
      </c>
      <c r="V1225" s="1251" t="s">
        <v>1537</v>
      </c>
      <c r="W1225" s="1251" t="s">
        <v>322</v>
      </c>
      <c r="X1225" s="1251" t="s">
        <v>1515</v>
      </c>
      <c r="Y1225" s="1251">
        <v>186</v>
      </c>
    </row>
    <row r="1226" spans="1:25" ht="12">
      <c r="A1226" s="1251">
        <v>2019</v>
      </c>
      <c r="B1226" s="1251">
        <v>25</v>
      </c>
      <c r="C1226" s="1251">
        <v>900</v>
      </c>
      <c r="D1226" s="1251" t="s">
        <v>1778</v>
      </c>
      <c r="E1226" s="1251">
        <v>186391</v>
      </c>
      <c r="F1226" s="1251" t="s">
        <v>1720</v>
      </c>
      <c r="G1226" s="1252">
        <v>0</v>
      </c>
      <c r="H1226" s="1252">
        <v>0</v>
      </c>
      <c r="I1226" s="1252">
        <v>0</v>
      </c>
      <c r="J1226" s="1252">
        <v>0</v>
      </c>
      <c r="K1226" s="1252">
        <v>0</v>
      </c>
      <c r="L1226" s="1252">
        <v>0</v>
      </c>
      <c r="M1226" s="1252">
        <v>0</v>
      </c>
      <c r="N1226" s="1252">
        <v>0</v>
      </c>
      <c r="O1226" s="1252">
        <v>0</v>
      </c>
      <c r="P1226" s="1252">
        <v>0</v>
      </c>
      <c r="Q1226" s="1252">
        <v>0</v>
      </c>
      <c r="R1226" s="1252">
        <v>0</v>
      </c>
      <c r="S1226" s="1252">
        <v>0</v>
      </c>
      <c r="T1226" s="1252">
        <v>0</v>
      </c>
      <c r="U1226" s="1251" t="s">
        <v>116</v>
      </c>
      <c r="V1226" s="1251" t="s">
        <v>1537</v>
      </c>
      <c r="W1226" s="1251" t="s">
        <v>322</v>
      </c>
      <c r="X1226" s="1251" t="s">
        <v>1515</v>
      </c>
      <c r="Y1226" s="1251">
        <v>186</v>
      </c>
    </row>
    <row r="1227" spans="1:25" ht="12">
      <c r="A1227" s="1251">
        <v>2019</v>
      </c>
      <c r="B1227" s="1251">
        <v>25</v>
      </c>
      <c r="C1227" s="1251">
        <v>900</v>
      </c>
      <c r="D1227" s="1251" t="s">
        <v>1778</v>
      </c>
      <c r="E1227" s="1251">
        <v>186395</v>
      </c>
      <c r="F1227" s="1251" t="s">
        <v>1691</v>
      </c>
      <c r="G1227" s="1252">
        <v>12209.370000000001</v>
      </c>
      <c r="H1227" s="1252">
        <v>10683.200000000001</v>
      </c>
      <c r="I1227" s="1252">
        <v>9157.0300000000007</v>
      </c>
      <c r="J1227" s="1252">
        <v>7630.8599999999997</v>
      </c>
      <c r="K1227" s="1252">
        <v>6104.6899999999996</v>
      </c>
      <c r="L1227" s="1252">
        <v>4578.5200000000004</v>
      </c>
      <c r="M1227" s="1252">
        <v>3052.3400000000001</v>
      </c>
      <c r="N1227" s="1252">
        <v>1526.1700000000001</v>
      </c>
      <c r="O1227" s="1252">
        <v>0</v>
      </c>
      <c r="P1227" s="1252">
        <v>0</v>
      </c>
      <c r="Q1227" s="1252">
        <v>0</v>
      </c>
      <c r="R1227" s="1252">
        <v>0</v>
      </c>
      <c r="S1227" s="1252">
        <v>0</v>
      </c>
      <c r="T1227" s="1252">
        <v>0</v>
      </c>
      <c r="U1227" s="1251" t="s">
        <v>116</v>
      </c>
      <c r="V1227" s="1251" t="s">
        <v>1537</v>
      </c>
      <c r="W1227" s="1251" t="s">
        <v>322</v>
      </c>
      <c r="X1227" s="1251" t="s">
        <v>1515</v>
      </c>
      <c r="Y1227" s="1251">
        <v>186</v>
      </c>
    </row>
    <row r="1228" spans="1:25" ht="12">
      <c r="A1228" s="1251">
        <v>2019</v>
      </c>
      <c r="B1228" s="1251">
        <v>25</v>
      </c>
      <c r="C1228" s="1251">
        <v>900</v>
      </c>
      <c r="D1228" s="1251" t="s">
        <v>1778</v>
      </c>
      <c r="E1228" s="1251">
        <v>186396</v>
      </c>
      <c r="F1228" s="1251" t="s">
        <v>1579</v>
      </c>
      <c r="G1228" s="1252">
        <v>0</v>
      </c>
      <c r="H1228" s="1252">
        <v>0</v>
      </c>
      <c r="I1228" s="1252">
        <v>0</v>
      </c>
      <c r="J1228" s="1252">
        <v>0</v>
      </c>
      <c r="K1228" s="1252">
        <v>0</v>
      </c>
      <c r="L1228" s="1252">
        <v>0</v>
      </c>
      <c r="M1228" s="1252">
        <v>0</v>
      </c>
      <c r="N1228" s="1252">
        <v>0</v>
      </c>
      <c r="O1228" s="1252">
        <v>0</v>
      </c>
      <c r="P1228" s="1252">
        <v>0</v>
      </c>
      <c r="Q1228" s="1252">
        <v>0</v>
      </c>
      <c r="R1228" s="1252">
        <v>0</v>
      </c>
      <c r="S1228" s="1252">
        <v>0</v>
      </c>
      <c r="T1228" s="1252">
        <v>0</v>
      </c>
      <c r="U1228" s="1251" t="s">
        <v>116</v>
      </c>
      <c r="V1228" s="1251" t="s">
        <v>1537</v>
      </c>
      <c r="W1228" s="1251" t="s">
        <v>322</v>
      </c>
      <c r="X1228" s="1251" t="s">
        <v>1515</v>
      </c>
      <c r="Y1228" s="1251">
        <v>186</v>
      </c>
    </row>
    <row r="1229" spans="1:25" ht="12">
      <c r="A1229" s="1251">
        <v>2019</v>
      </c>
      <c r="B1229" s="1251">
        <v>25</v>
      </c>
      <c r="C1229" s="1251">
        <v>900</v>
      </c>
      <c r="D1229" s="1251" t="s">
        <v>1778</v>
      </c>
      <c r="E1229" s="1251">
        <v>186397</v>
      </c>
      <c r="F1229" s="1251" t="s">
        <v>1692</v>
      </c>
      <c r="G1229" s="1252">
        <v>450315.45000000001</v>
      </c>
      <c r="H1229" s="1252">
        <v>450315.45000000001</v>
      </c>
      <c r="I1229" s="1252">
        <v>450315.45000000001</v>
      </c>
      <c r="J1229" s="1252">
        <v>450315.45000000001</v>
      </c>
      <c r="K1229" s="1252">
        <v>450315.45000000001</v>
      </c>
      <c r="L1229" s="1252">
        <v>450315.45000000001</v>
      </c>
      <c r="M1229" s="1252">
        <v>437806.69</v>
      </c>
      <c r="N1229" s="1252">
        <v>425297.92999999999</v>
      </c>
      <c r="O1229" s="1252">
        <v>412789.16999999998</v>
      </c>
      <c r="P1229" s="1252">
        <v>400280.40999999997</v>
      </c>
      <c r="Q1229" s="1252">
        <v>387771.65000000002</v>
      </c>
      <c r="R1229" s="1252">
        <v>375262.89000000001</v>
      </c>
      <c r="S1229" s="1252">
        <v>362754.10999999999</v>
      </c>
      <c r="T1229" s="1252">
        <v>362754.10999999999</v>
      </c>
      <c r="U1229" s="1251" t="s">
        <v>116</v>
      </c>
      <c r="V1229" s="1251" t="s">
        <v>1537</v>
      </c>
      <c r="W1229" s="1251" t="s">
        <v>322</v>
      </c>
      <c r="X1229" s="1251" t="s">
        <v>1515</v>
      </c>
      <c r="Y1229" s="1251">
        <v>186</v>
      </c>
    </row>
    <row r="1230" spans="1:25" ht="12">
      <c r="A1230" s="1251">
        <v>2019</v>
      </c>
      <c r="B1230" s="1251">
        <v>25</v>
      </c>
      <c r="C1230" s="1251">
        <v>900</v>
      </c>
      <c r="D1230" s="1251" t="s">
        <v>1778</v>
      </c>
      <c r="E1230" s="1251">
        <v>186399</v>
      </c>
      <c r="F1230" s="1251" t="s">
        <v>1580</v>
      </c>
      <c r="G1230" s="1252">
        <v>0</v>
      </c>
      <c r="H1230" s="1252">
        <v>0</v>
      </c>
      <c r="I1230" s="1252">
        <v>0</v>
      </c>
      <c r="J1230" s="1252">
        <v>0</v>
      </c>
      <c r="K1230" s="1252">
        <v>0</v>
      </c>
      <c r="L1230" s="1252">
        <v>0</v>
      </c>
      <c r="M1230" s="1252">
        <v>0</v>
      </c>
      <c r="N1230" s="1252">
        <v>0</v>
      </c>
      <c r="O1230" s="1252">
        <v>0</v>
      </c>
      <c r="P1230" s="1252">
        <v>0</v>
      </c>
      <c r="Q1230" s="1252">
        <v>0</v>
      </c>
      <c r="R1230" s="1252">
        <v>0</v>
      </c>
      <c r="S1230" s="1252">
        <v>0</v>
      </c>
      <c r="T1230" s="1252">
        <v>0</v>
      </c>
      <c r="U1230" s="1251" t="s">
        <v>116</v>
      </c>
      <c r="V1230" s="1251" t="s">
        <v>564</v>
      </c>
      <c r="W1230" s="1251" t="s">
        <v>322</v>
      </c>
      <c r="X1230" s="1251" t="s">
        <v>1515</v>
      </c>
      <c r="Y1230" s="1251">
        <v>186</v>
      </c>
    </row>
    <row r="1231" spans="1:25" ht="12">
      <c r="A1231" s="1251">
        <v>2019</v>
      </c>
      <c r="B1231" s="1251">
        <v>25</v>
      </c>
      <c r="C1231" s="1251">
        <v>900</v>
      </c>
      <c r="D1231" s="1251" t="s">
        <v>1778</v>
      </c>
      <c r="E1231" s="1251">
        <v>186600</v>
      </c>
      <c r="F1231" s="1251" t="s">
        <v>1805</v>
      </c>
      <c r="G1231" s="1252">
        <v>0</v>
      </c>
      <c r="H1231" s="1252">
        <v>0</v>
      </c>
      <c r="I1231" s="1252">
        <v>0</v>
      </c>
      <c r="J1231" s="1252">
        <v>0</v>
      </c>
      <c r="K1231" s="1252">
        <v>0</v>
      </c>
      <c r="L1231" s="1252">
        <v>0</v>
      </c>
      <c r="M1231" s="1252">
        <v>0</v>
      </c>
      <c r="N1231" s="1252">
        <v>0</v>
      </c>
      <c r="O1231" s="1252">
        <v>0</v>
      </c>
      <c r="P1231" s="1252">
        <v>0</v>
      </c>
      <c r="Q1231" s="1252">
        <v>0</v>
      </c>
      <c r="R1231" s="1252">
        <v>0</v>
      </c>
      <c r="S1231" s="1252">
        <v>0</v>
      </c>
      <c r="T1231" s="1252">
        <v>0</v>
      </c>
      <c r="U1231" s="1251" t="s">
        <v>116</v>
      </c>
      <c r="V1231" s="1251" t="s">
        <v>1537</v>
      </c>
      <c r="W1231" s="1251" t="s">
        <v>322</v>
      </c>
      <c r="X1231" s="1251" t="s">
        <v>1515</v>
      </c>
      <c r="Y1231" s="1251">
        <v>186</v>
      </c>
    </row>
    <row r="1232" spans="1:25" ht="12">
      <c r="A1232" s="1251">
        <v>2019</v>
      </c>
      <c r="B1232" s="1251">
        <v>25</v>
      </c>
      <c r="C1232" s="1251">
        <v>900</v>
      </c>
      <c r="D1232" s="1251" t="s">
        <v>1778</v>
      </c>
      <c r="E1232" s="1251">
        <v>190100</v>
      </c>
      <c r="F1232" s="1251" t="s">
        <v>1806</v>
      </c>
      <c r="G1232" s="1252">
        <v>0</v>
      </c>
      <c r="H1232" s="1252">
        <v>0</v>
      </c>
      <c r="I1232" s="1252">
        <v>0</v>
      </c>
      <c r="J1232" s="1252">
        <v>0</v>
      </c>
      <c r="K1232" s="1252">
        <v>0</v>
      </c>
      <c r="L1232" s="1252">
        <v>0</v>
      </c>
      <c r="M1232" s="1252">
        <v>0</v>
      </c>
      <c r="N1232" s="1252">
        <v>0</v>
      </c>
      <c r="O1232" s="1252">
        <v>0</v>
      </c>
      <c r="P1232" s="1252">
        <v>0</v>
      </c>
      <c r="Q1232" s="1252">
        <v>0</v>
      </c>
      <c r="R1232" s="1252">
        <v>0</v>
      </c>
      <c r="S1232" s="1252">
        <v>0</v>
      </c>
      <c r="T1232" s="1252">
        <v>0</v>
      </c>
      <c r="U1232" s="1251" t="s">
        <v>116</v>
      </c>
      <c r="V1232" s="1251" t="s">
        <v>1537</v>
      </c>
      <c r="W1232" s="1251" t="s">
        <v>377</v>
      </c>
      <c r="X1232" s="1251" t="s">
        <v>1515</v>
      </c>
      <c r="Y1232" s="1251">
        <v>190</v>
      </c>
    </row>
    <row r="1233" spans="1:25" ht="12">
      <c r="A1233" s="1251">
        <v>2019</v>
      </c>
      <c r="B1233" s="1251">
        <v>25</v>
      </c>
      <c r="C1233" s="1251">
        <v>900</v>
      </c>
      <c r="D1233" s="1251" t="s">
        <v>1778</v>
      </c>
      <c r="E1233" s="1251">
        <v>190101</v>
      </c>
      <c r="F1233" s="1251" t="s">
        <v>1807</v>
      </c>
      <c r="G1233" s="1252">
        <v>0</v>
      </c>
      <c r="H1233" s="1252">
        <v>0</v>
      </c>
      <c r="I1233" s="1252">
        <v>0</v>
      </c>
      <c r="J1233" s="1252">
        <v>0</v>
      </c>
      <c r="K1233" s="1252">
        <v>0</v>
      </c>
      <c r="L1233" s="1252">
        <v>0</v>
      </c>
      <c r="M1233" s="1252">
        <v>0</v>
      </c>
      <c r="N1233" s="1252">
        <v>0</v>
      </c>
      <c r="O1233" s="1252">
        <v>0</v>
      </c>
      <c r="P1233" s="1252">
        <v>0</v>
      </c>
      <c r="Q1233" s="1252">
        <v>0</v>
      </c>
      <c r="R1233" s="1252">
        <v>0</v>
      </c>
      <c r="S1233" s="1252">
        <v>0</v>
      </c>
      <c r="T1233" s="1252">
        <v>0</v>
      </c>
      <c r="U1233" s="1251" t="s">
        <v>116</v>
      </c>
      <c r="V1233" s="1251" t="s">
        <v>1537</v>
      </c>
      <c r="W1233" s="1251" t="s">
        <v>377</v>
      </c>
      <c r="X1233" s="1251" t="s">
        <v>1515</v>
      </c>
      <c r="Y1233" s="1251">
        <v>190</v>
      </c>
    </row>
    <row r="1234" spans="1:25" ht="12">
      <c r="A1234" s="1251">
        <v>2019</v>
      </c>
      <c r="B1234" s="1251">
        <v>25</v>
      </c>
      <c r="C1234" s="1251">
        <v>900</v>
      </c>
      <c r="D1234" s="1251" t="s">
        <v>1778</v>
      </c>
      <c r="E1234" s="1251">
        <v>201000</v>
      </c>
      <c r="F1234" s="1251" t="s">
        <v>1808</v>
      </c>
      <c r="G1234" s="1252">
        <v>-3603125</v>
      </c>
      <c r="H1234" s="1252">
        <v>-3603125</v>
      </c>
      <c r="I1234" s="1252">
        <v>-3603125</v>
      </c>
      <c r="J1234" s="1252">
        <v>-3603125</v>
      </c>
      <c r="K1234" s="1252">
        <v>-3603125</v>
      </c>
      <c r="L1234" s="1252">
        <v>-3603125</v>
      </c>
      <c r="M1234" s="1252">
        <v>-3603125</v>
      </c>
      <c r="N1234" s="1252">
        <v>-3603125</v>
      </c>
      <c r="O1234" s="1252">
        <v>-3603125</v>
      </c>
      <c r="P1234" s="1252">
        <v>-3603125</v>
      </c>
      <c r="Q1234" s="1252">
        <v>-3603125</v>
      </c>
      <c r="R1234" s="1252">
        <v>-3603125</v>
      </c>
      <c r="S1234" s="1252">
        <v>-3603125</v>
      </c>
      <c r="T1234" s="1252">
        <v>-3603125</v>
      </c>
      <c r="U1234" s="1251" t="s">
        <v>116</v>
      </c>
      <c r="V1234" s="1251" t="s">
        <v>1537</v>
      </c>
      <c r="W1234" s="1251" t="s">
        <v>349</v>
      </c>
      <c r="X1234" s="1251" t="s">
        <v>1675</v>
      </c>
      <c r="Y1234" s="1251">
        <v>201</v>
      </c>
    </row>
    <row r="1235" spans="1:25" ht="12">
      <c r="A1235" s="1251">
        <v>2019</v>
      </c>
      <c r="B1235" s="1251">
        <v>25</v>
      </c>
      <c r="C1235" s="1251">
        <v>900</v>
      </c>
      <c r="D1235" s="1251" t="s">
        <v>1778</v>
      </c>
      <c r="E1235" s="1251">
        <v>207010</v>
      </c>
      <c r="F1235" s="1251" t="s">
        <v>1809</v>
      </c>
      <c r="G1235" s="1252">
        <v>-15566026.109999999</v>
      </c>
      <c r="H1235" s="1252">
        <v>-15566026.109999999</v>
      </c>
      <c r="I1235" s="1252">
        <v>-15566026.109999999</v>
      </c>
      <c r="J1235" s="1252">
        <v>-15566026.109999999</v>
      </c>
      <c r="K1235" s="1252">
        <v>-15566026.109999999</v>
      </c>
      <c r="L1235" s="1252">
        <v>-15566026.109999999</v>
      </c>
      <c r="M1235" s="1252">
        <v>-15566026.109999999</v>
      </c>
      <c r="N1235" s="1252">
        <v>-15566026.109999999</v>
      </c>
      <c r="O1235" s="1252">
        <v>-15566026.109999999</v>
      </c>
      <c r="P1235" s="1252">
        <v>-15566026.109999999</v>
      </c>
      <c r="Q1235" s="1252">
        <v>-15566026.109999999</v>
      </c>
      <c r="R1235" s="1252">
        <v>-15566026.109999999</v>
      </c>
      <c r="S1235" s="1252">
        <v>-15566026.109999999</v>
      </c>
      <c r="T1235" s="1252">
        <v>-15566026.109999999</v>
      </c>
      <c r="U1235" s="1251" t="s">
        <v>116</v>
      </c>
      <c r="V1235" s="1251" t="s">
        <v>1537</v>
      </c>
      <c r="W1235" s="1251" t="s">
        <v>349</v>
      </c>
      <c r="X1235" s="1251" t="s">
        <v>1675</v>
      </c>
      <c r="Y1235" s="1251">
        <v>207</v>
      </c>
    </row>
    <row r="1236" spans="1:25" ht="12">
      <c r="A1236" s="1251">
        <v>2019</v>
      </c>
      <c r="B1236" s="1251">
        <v>25</v>
      </c>
      <c r="C1236" s="1251">
        <v>900</v>
      </c>
      <c r="D1236" s="1251" t="s">
        <v>1778</v>
      </c>
      <c r="E1236" s="1251">
        <v>211000</v>
      </c>
      <c r="F1236" s="1251" t="s">
        <v>1674</v>
      </c>
      <c r="G1236" s="1252">
        <v>-11743680</v>
      </c>
      <c r="H1236" s="1252">
        <v>-17832252.579999998</v>
      </c>
      <c r="I1236" s="1252">
        <v>-20543749.440000001</v>
      </c>
      <c r="J1236" s="1252">
        <v>-21774379.059999999</v>
      </c>
      <c r="K1236" s="1252">
        <v>-22742016.129999999</v>
      </c>
      <c r="L1236" s="1252">
        <v>-23358441.77</v>
      </c>
      <c r="M1236" s="1252">
        <v>-29266981.460000001</v>
      </c>
      <c r="N1236" s="1252">
        <v>-30744575.719999999</v>
      </c>
      <c r="O1236" s="1252">
        <v>-29823339.309999999</v>
      </c>
      <c r="P1236" s="1252">
        <v>-30565322.629999999</v>
      </c>
      <c r="Q1236" s="1252">
        <v>-29677715.77</v>
      </c>
      <c r="R1236" s="1252">
        <v>-27486907.859999999</v>
      </c>
      <c r="S1236" s="1252">
        <v>-27470122.98</v>
      </c>
      <c r="T1236" s="1252">
        <v>-27470122.98</v>
      </c>
      <c r="U1236" s="1251" t="s">
        <v>116</v>
      </c>
      <c r="V1236" s="1251" t="s">
        <v>1537</v>
      </c>
      <c r="W1236" s="1251" t="s">
        <v>349</v>
      </c>
      <c r="X1236" s="1251" t="s">
        <v>1675</v>
      </c>
      <c r="Y1236" s="1251">
        <v>211</v>
      </c>
    </row>
    <row r="1237" spans="1:25" ht="12">
      <c r="A1237" s="1251">
        <v>2019</v>
      </c>
      <c r="B1237" s="1251">
        <v>25</v>
      </c>
      <c r="C1237" s="1251">
        <v>900</v>
      </c>
      <c r="D1237" s="1251" t="s">
        <v>1778</v>
      </c>
      <c r="E1237" s="1251">
        <v>211002</v>
      </c>
      <c r="F1237" s="1251" t="s">
        <v>1810</v>
      </c>
      <c r="G1237" s="1252">
        <v>-439423.08000000002</v>
      </c>
      <c r="H1237" s="1252">
        <v>-444538.42999999999</v>
      </c>
      <c r="I1237" s="1252">
        <v>-449653.78000000003</v>
      </c>
      <c r="J1237" s="1252">
        <v>-452733.20000000001</v>
      </c>
      <c r="K1237" s="1252">
        <v>-456365.75</v>
      </c>
      <c r="L1237" s="1252">
        <v>-459569.03000000003</v>
      </c>
      <c r="M1237" s="1252">
        <v>-456709.95000000001</v>
      </c>
      <c r="N1237" s="1252">
        <v>-451293.15000000002</v>
      </c>
      <c r="O1237" s="1252">
        <v>-453806.22999999998</v>
      </c>
      <c r="P1237" s="1252">
        <v>-412490.44</v>
      </c>
      <c r="Q1237" s="1252">
        <v>-413282.75</v>
      </c>
      <c r="R1237" s="1252">
        <v>-414049.5</v>
      </c>
      <c r="S1237" s="1252">
        <v>-412821.12</v>
      </c>
      <c r="T1237" s="1252">
        <v>-412821.12</v>
      </c>
      <c r="U1237" s="1251" t="s">
        <v>116</v>
      </c>
      <c r="V1237" s="1251" t="s">
        <v>1537</v>
      </c>
      <c r="W1237" s="1251" t="s">
        <v>349</v>
      </c>
      <c r="X1237" s="1251" t="s">
        <v>1675</v>
      </c>
      <c r="Y1237" s="1251">
        <v>211</v>
      </c>
    </row>
    <row r="1238" spans="1:25" ht="12">
      <c r="A1238" s="1251">
        <v>2019</v>
      </c>
      <c r="B1238" s="1251">
        <v>25</v>
      </c>
      <c r="C1238" s="1251">
        <v>900</v>
      </c>
      <c r="D1238" s="1251" t="s">
        <v>1778</v>
      </c>
      <c r="E1238" s="1251">
        <v>211003</v>
      </c>
      <c r="F1238" s="1251" t="s">
        <v>1811</v>
      </c>
      <c r="G1238" s="1252">
        <v>-3148.71</v>
      </c>
      <c r="H1238" s="1252">
        <v>-3466.6599999999999</v>
      </c>
      <c r="I1238" s="1252">
        <v>-3784.6100000000001</v>
      </c>
      <c r="J1238" s="1252">
        <v>-4635.04</v>
      </c>
      <c r="K1238" s="1252">
        <v>-5487.8100000000004</v>
      </c>
      <c r="L1238" s="1252">
        <v>-9436.8199999999997</v>
      </c>
      <c r="M1238" s="1252">
        <v>-6904.7200000000003</v>
      </c>
      <c r="N1238" s="1252">
        <v>-7459.4300000000003</v>
      </c>
      <c r="O1238" s="1252">
        <v>-8166.46</v>
      </c>
      <c r="P1238" s="1252">
        <v>-884.02999999999997</v>
      </c>
      <c r="Q1238" s="1252">
        <v>-980.78999999999996</v>
      </c>
      <c r="R1238" s="1252">
        <v>-1074.4300000000001</v>
      </c>
      <c r="S1238" s="1252">
        <v>-1171.1900000000001</v>
      </c>
      <c r="T1238" s="1252">
        <v>-1171.1900000000001</v>
      </c>
      <c r="U1238" s="1251" t="s">
        <v>116</v>
      </c>
      <c r="V1238" s="1251" t="s">
        <v>1537</v>
      </c>
      <c r="W1238" s="1251" t="s">
        <v>349</v>
      </c>
      <c r="X1238" s="1251" t="s">
        <v>1675</v>
      </c>
      <c r="Y1238" s="1251">
        <v>211</v>
      </c>
    </row>
    <row r="1239" spans="1:25" ht="12">
      <c r="A1239" s="1251">
        <v>2019</v>
      </c>
      <c r="B1239" s="1251">
        <v>25</v>
      </c>
      <c r="C1239" s="1251">
        <v>900</v>
      </c>
      <c r="D1239" s="1251" t="s">
        <v>1778</v>
      </c>
      <c r="E1239" s="1251">
        <v>211500</v>
      </c>
      <c r="F1239" s="1251" t="s">
        <v>1812</v>
      </c>
      <c r="G1239" s="1252">
        <v>-294939.81</v>
      </c>
      <c r="H1239" s="1252">
        <v>-295601.46000000002</v>
      </c>
      <c r="I1239" s="1252">
        <v>-296263.10999999999</v>
      </c>
      <c r="J1239" s="1252">
        <v>-298780.66999999998</v>
      </c>
      <c r="K1239" s="1252">
        <v>-301300.33000000002</v>
      </c>
      <c r="L1239" s="1252">
        <v>-302434.85999999999</v>
      </c>
      <c r="M1239" s="1252">
        <v>-303383.81</v>
      </c>
      <c r="N1239" s="1252">
        <v>-304115.88</v>
      </c>
      <c r="O1239" s="1252">
        <v>-305896.21000000002</v>
      </c>
      <c r="P1239" s="1252">
        <v>-296792.91999999998</v>
      </c>
      <c r="Q1239" s="1252">
        <v>-297249.45000000001</v>
      </c>
      <c r="R1239" s="1252">
        <v>-297691.26000000001</v>
      </c>
      <c r="S1239" s="1252">
        <v>-298147.78999999998</v>
      </c>
      <c r="T1239" s="1252">
        <v>-298147.78999999998</v>
      </c>
      <c r="U1239" s="1251" t="s">
        <v>116</v>
      </c>
      <c r="V1239" s="1251" t="s">
        <v>1537</v>
      </c>
      <c r="W1239" s="1251" t="s">
        <v>349</v>
      </c>
      <c r="X1239" s="1251" t="s">
        <v>1675</v>
      </c>
      <c r="Y1239" s="1251">
        <v>211</v>
      </c>
    </row>
    <row r="1240" spans="1:25" ht="12">
      <c r="A1240" s="1251">
        <v>2019</v>
      </c>
      <c r="B1240" s="1251">
        <v>25</v>
      </c>
      <c r="C1240" s="1251">
        <v>900</v>
      </c>
      <c r="D1240" s="1251" t="s">
        <v>1778</v>
      </c>
      <c r="E1240" s="1251">
        <v>211501</v>
      </c>
      <c r="F1240" s="1251" t="s">
        <v>1813</v>
      </c>
      <c r="G1240" s="1252">
        <v>-43746.540000000001</v>
      </c>
      <c r="H1240" s="1252">
        <v>-43746.540000000001</v>
      </c>
      <c r="I1240" s="1252">
        <v>-43746.540000000001</v>
      </c>
      <c r="J1240" s="1252">
        <v>-43746.540000000001</v>
      </c>
      <c r="K1240" s="1252">
        <v>-43746.540000000001</v>
      </c>
      <c r="L1240" s="1252">
        <v>-43746.540000000001</v>
      </c>
      <c r="M1240" s="1252">
        <v>-43746.540000000001</v>
      </c>
      <c r="N1240" s="1252">
        <v>-43746.540000000001</v>
      </c>
      <c r="O1240" s="1252">
        <v>-43746.540000000001</v>
      </c>
      <c r="P1240" s="1252">
        <v>-43746.540000000001</v>
      </c>
      <c r="Q1240" s="1252">
        <v>-43746.540000000001</v>
      </c>
      <c r="R1240" s="1252">
        <v>-43746.540000000001</v>
      </c>
      <c r="S1240" s="1252">
        <v>-43746.540000000001</v>
      </c>
      <c r="T1240" s="1252">
        <v>-43746.540000000001</v>
      </c>
      <c r="U1240" s="1251" t="s">
        <v>116</v>
      </c>
      <c r="V1240" s="1251" t="s">
        <v>1537</v>
      </c>
      <c r="W1240" s="1251" t="s">
        <v>349</v>
      </c>
      <c r="X1240" s="1251" t="s">
        <v>1675</v>
      </c>
      <c r="Y1240" s="1251">
        <v>211</v>
      </c>
    </row>
    <row r="1241" spans="1:25" ht="12">
      <c r="A1241" s="1251">
        <v>2019</v>
      </c>
      <c r="B1241" s="1251">
        <v>25</v>
      </c>
      <c r="C1241" s="1251">
        <v>900</v>
      </c>
      <c r="D1241" s="1251" t="s">
        <v>1778</v>
      </c>
      <c r="E1241" s="1251">
        <v>211600</v>
      </c>
      <c r="F1241" s="1251" t="s">
        <v>1814</v>
      </c>
      <c r="G1241" s="1252">
        <v>-93682.059999999998</v>
      </c>
      <c r="H1241" s="1252">
        <v>-93682.059999999998</v>
      </c>
      <c r="I1241" s="1252">
        <v>-93682.059999999998</v>
      </c>
      <c r="J1241" s="1252">
        <v>-93682.059999999998</v>
      </c>
      <c r="K1241" s="1252">
        <v>-93682.059999999998</v>
      </c>
      <c r="L1241" s="1252">
        <v>-93682.059999999998</v>
      </c>
      <c r="M1241" s="1252">
        <v>-93682.059999999998</v>
      </c>
      <c r="N1241" s="1252">
        <v>-93682.059999999998</v>
      </c>
      <c r="O1241" s="1252">
        <v>-93682.059999999998</v>
      </c>
      <c r="P1241" s="1252">
        <v>-93682.059999999998</v>
      </c>
      <c r="Q1241" s="1252">
        <v>-93682.059999999998</v>
      </c>
      <c r="R1241" s="1252">
        <v>-93682.059999999998</v>
      </c>
      <c r="S1241" s="1252">
        <v>-93682.059999999998</v>
      </c>
      <c r="T1241" s="1252">
        <v>-93682.059999999998</v>
      </c>
      <c r="U1241" s="1251" t="s">
        <v>116</v>
      </c>
      <c r="V1241" s="1251" t="s">
        <v>1537</v>
      </c>
      <c r="W1241" s="1251" t="s">
        <v>349</v>
      </c>
      <c r="X1241" s="1251" t="s">
        <v>1675</v>
      </c>
      <c r="Y1241" s="1251">
        <v>211</v>
      </c>
    </row>
    <row r="1242" spans="1:25" ht="12">
      <c r="A1242" s="1251">
        <v>2019</v>
      </c>
      <c r="B1242" s="1251">
        <v>25</v>
      </c>
      <c r="C1242" s="1251">
        <v>900</v>
      </c>
      <c r="D1242" s="1251" t="s">
        <v>1778</v>
      </c>
      <c r="E1242" s="1251">
        <v>213000</v>
      </c>
      <c r="F1242" s="1251" t="s">
        <v>1815</v>
      </c>
      <c r="G1242" s="1252">
        <v>122059.25</v>
      </c>
      <c r="H1242" s="1252">
        <v>122059.25</v>
      </c>
      <c r="I1242" s="1252">
        <v>122059.25</v>
      </c>
      <c r="J1242" s="1252">
        <v>122059.25</v>
      </c>
      <c r="K1242" s="1252">
        <v>122059.25</v>
      </c>
      <c r="L1242" s="1252">
        <v>122059.25</v>
      </c>
      <c r="M1242" s="1252">
        <v>122059.25</v>
      </c>
      <c r="N1242" s="1252">
        <v>122059.25</v>
      </c>
      <c r="O1242" s="1252">
        <v>122059.25</v>
      </c>
      <c r="P1242" s="1252">
        <v>122059.25</v>
      </c>
      <c r="Q1242" s="1252">
        <v>122059.25</v>
      </c>
      <c r="R1242" s="1252">
        <v>122059.25</v>
      </c>
      <c r="S1242" s="1252">
        <v>122059.25</v>
      </c>
      <c r="T1242" s="1252">
        <v>122059.25</v>
      </c>
      <c r="U1242" s="1251" t="s">
        <v>116</v>
      </c>
      <c r="V1242" s="1251" t="s">
        <v>1537</v>
      </c>
      <c r="W1242" s="1251" t="s">
        <v>349</v>
      </c>
      <c r="X1242" s="1251" t="s">
        <v>1675</v>
      </c>
      <c r="Y1242" s="1251">
        <v>213</v>
      </c>
    </row>
    <row r="1243" spans="1:25" ht="12">
      <c r="A1243" s="1251">
        <v>2019</v>
      </c>
      <c r="B1243" s="1251">
        <v>25</v>
      </c>
      <c r="C1243" s="1251">
        <v>900</v>
      </c>
      <c r="D1243" s="1251" t="s">
        <v>1778</v>
      </c>
      <c r="E1243" s="1251">
        <v>215000</v>
      </c>
      <c r="F1243" s="1251" t="s">
        <v>1676</v>
      </c>
      <c r="G1243" s="1252">
        <v>-61912326.619999997</v>
      </c>
      <c r="H1243" s="1252">
        <v>-60662326.619999997</v>
      </c>
      <c r="I1243" s="1252">
        <v>-60662326.619999997</v>
      </c>
      <c r="J1243" s="1252">
        <v>-60662326.619999997</v>
      </c>
      <c r="K1243" s="1252">
        <v>-60662326.619999997</v>
      </c>
      <c r="L1243" s="1252">
        <v>-60662326.619999997</v>
      </c>
      <c r="M1243" s="1252">
        <v>-60662326.619999997</v>
      </c>
      <c r="N1243" s="1252">
        <v>-60662326.619999997</v>
      </c>
      <c r="O1243" s="1252">
        <v>-60662326.619999997</v>
      </c>
      <c r="P1243" s="1252">
        <v>-60662326.619999997</v>
      </c>
      <c r="Q1243" s="1252">
        <v>-60662326.619999997</v>
      </c>
      <c r="R1243" s="1252">
        <v>-60662326.619999997</v>
      </c>
      <c r="S1243" s="1252">
        <v>-60662326.619999997</v>
      </c>
      <c r="T1243" s="1252">
        <v>-60662326.619999997</v>
      </c>
      <c r="U1243" s="1251" t="s">
        <v>116</v>
      </c>
      <c r="V1243" s="1251" t="s">
        <v>1537</v>
      </c>
      <c r="W1243" s="1251" t="s">
        <v>352</v>
      </c>
      <c r="X1243" s="1251" t="s">
        <v>1675</v>
      </c>
      <c r="Y1243" s="1251">
        <v>215</v>
      </c>
    </row>
    <row r="1244" spans="1:25" ht="12">
      <c r="A1244" s="1251">
        <v>2019</v>
      </c>
      <c r="B1244" s="1251">
        <v>25</v>
      </c>
      <c r="C1244" s="1251">
        <v>900</v>
      </c>
      <c r="D1244" s="1251" t="s">
        <v>1778</v>
      </c>
      <c r="E1244" s="1251">
        <v>215100</v>
      </c>
      <c r="F1244" s="1251" t="s">
        <v>1734</v>
      </c>
      <c r="G1244" s="1252">
        <v>0</v>
      </c>
      <c r="H1244" s="1252">
        <v>-536699.97999999998</v>
      </c>
      <c r="I1244" s="1252">
        <v>-903667.06000000006</v>
      </c>
      <c r="J1244" s="1252">
        <v>-1439214.9299999999</v>
      </c>
      <c r="K1244" s="1252">
        <v>-1922528.8899999999</v>
      </c>
      <c r="L1244" s="1252">
        <v>-2449921.7999999998</v>
      </c>
      <c r="M1244" s="1252">
        <v>-3631692.8100000001</v>
      </c>
      <c r="N1244" s="1252">
        <v>-4812689.8899999997</v>
      </c>
      <c r="O1244" s="1252">
        <v>-6533401.0099999998</v>
      </c>
      <c r="P1244" s="1252">
        <v>-7732832.1500000004</v>
      </c>
      <c r="Q1244" s="1252">
        <v>-8918223.8800000008</v>
      </c>
      <c r="R1244" s="1252">
        <v>-10734160.91</v>
      </c>
      <c r="S1244" s="1252">
        <v>-10742541.970000001</v>
      </c>
      <c r="T1244" s="1252">
        <v>-10742541.970000001</v>
      </c>
      <c r="U1244" s="1251" t="s">
        <v>116</v>
      </c>
      <c r="V1244" s="1251" t="s">
        <v>1537</v>
      </c>
      <c r="W1244" s="1251" t="s">
        <v>352</v>
      </c>
      <c r="X1244" s="1251" t="s">
        <v>1675</v>
      </c>
      <c r="Y1244" s="1251">
        <v>215</v>
      </c>
    </row>
    <row r="1245" spans="1:25" ht="12">
      <c r="A1245" s="1251">
        <v>2019</v>
      </c>
      <c r="B1245" s="1251">
        <v>25</v>
      </c>
      <c r="C1245" s="1251">
        <v>900</v>
      </c>
      <c r="D1245" s="1251" t="s">
        <v>1778</v>
      </c>
      <c r="E1245" s="1251">
        <v>215101</v>
      </c>
      <c r="F1245" s="1251" t="s">
        <v>1677</v>
      </c>
      <c r="G1245" s="1252">
        <v>11925.6</v>
      </c>
      <c r="H1245" s="1252">
        <v>11925.6</v>
      </c>
      <c r="I1245" s="1252">
        <v>11925.6</v>
      </c>
      <c r="J1245" s="1252">
        <v>11925.6</v>
      </c>
      <c r="K1245" s="1252">
        <v>11925.6</v>
      </c>
      <c r="L1245" s="1252">
        <v>11925.6</v>
      </c>
      <c r="M1245" s="1252">
        <v>11925.6</v>
      </c>
      <c r="N1245" s="1252">
        <v>11925.6</v>
      </c>
      <c r="O1245" s="1252">
        <v>11925.6</v>
      </c>
      <c r="P1245" s="1252">
        <v>11925.6</v>
      </c>
      <c r="Q1245" s="1252">
        <v>11925.6</v>
      </c>
      <c r="R1245" s="1252">
        <v>11925.6</v>
      </c>
      <c r="S1245" s="1252">
        <v>11925.6</v>
      </c>
      <c r="T1245" s="1252">
        <v>11925.6</v>
      </c>
      <c r="U1245" s="1251" t="s">
        <v>116</v>
      </c>
      <c r="V1245" s="1251" t="s">
        <v>1537</v>
      </c>
      <c r="W1245" s="1251" t="s">
        <v>352</v>
      </c>
      <c r="X1245" s="1251" t="s">
        <v>1675</v>
      </c>
      <c r="Y1245" s="1251">
        <v>215</v>
      </c>
    </row>
    <row r="1246" spans="1:25" ht="12">
      <c r="A1246" s="1251">
        <v>2019</v>
      </c>
      <c r="B1246" s="1251">
        <v>25</v>
      </c>
      <c r="C1246" s="1251">
        <v>900</v>
      </c>
      <c r="D1246" s="1251" t="s">
        <v>1778</v>
      </c>
      <c r="E1246" s="1251">
        <v>215300</v>
      </c>
      <c r="F1246" s="1251" t="s">
        <v>1678</v>
      </c>
      <c r="G1246" s="1252">
        <v>1250000</v>
      </c>
      <c r="H1246" s="1252">
        <v>0</v>
      </c>
      <c r="I1246" s="1252">
        <v>0</v>
      </c>
      <c r="J1246" s="1252">
        <v>200000</v>
      </c>
      <c r="K1246" s="1252">
        <v>200000</v>
      </c>
      <c r="L1246" s="1252">
        <v>200000</v>
      </c>
      <c r="M1246" s="1252">
        <v>425000</v>
      </c>
      <c r="N1246" s="1252">
        <v>425000</v>
      </c>
      <c r="O1246" s="1252">
        <v>425000</v>
      </c>
      <c r="P1246" s="1252">
        <v>425000</v>
      </c>
      <c r="Q1246" s="1252">
        <v>425000</v>
      </c>
      <c r="R1246" s="1252">
        <v>425000</v>
      </c>
      <c r="S1246" s="1252">
        <v>425000</v>
      </c>
      <c r="T1246" s="1252">
        <v>425000</v>
      </c>
      <c r="U1246" s="1251" t="s">
        <v>116</v>
      </c>
      <c r="V1246" s="1251" t="s">
        <v>1537</v>
      </c>
      <c r="W1246" s="1251" t="s">
        <v>352</v>
      </c>
      <c r="X1246" s="1251" t="s">
        <v>1675</v>
      </c>
      <c r="Y1246" s="1251">
        <v>215</v>
      </c>
    </row>
    <row r="1247" spans="1:25" ht="12">
      <c r="A1247" s="1251">
        <v>2019</v>
      </c>
      <c r="B1247" s="1251">
        <v>25</v>
      </c>
      <c r="C1247" s="1251">
        <v>900</v>
      </c>
      <c r="D1247" s="1251" t="s">
        <v>1778</v>
      </c>
      <c r="E1247" s="1251">
        <v>221010</v>
      </c>
      <c r="F1247" s="1251" t="s">
        <v>1816</v>
      </c>
      <c r="G1247" s="1252">
        <v>0</v>
      </c>
      <c r="H1247" s="1252">
        <v>0</v>
      </c>
      <c r="I1247" s="1252">
        <v>0</v>
      </c>
      <c r="J1247" s="1252">
        <v>0</v>
      </c>
      <c r="K1247" s="1252">
        <v>0</v>
      </c>
      <c r="L1247" s="1252">
        <v>0</v>
      </c>
      <c r="M1247" s="1252">
        <v>0</v>
      </c>
      <c r="N1247" s="1252">
        <v>0</v>
      </c>
      <c r="O1247" s="1252">
        <v>0</v>
      </c>
      <c r="P1247" s="1252">
        <v>0</v>
      </c>
      <c r="Q1247" s="1252">
        <v>0</v>
      </c>
      <c r="R1247" s="1252">
        <v>0</v>
      </c>
      <c r="S1247" s="1252">
        <v>0</v>
      </c>
      <c r="T1247" s="1252">
        <v>0</v>
      </c>
      <c r="U1247" s="1251" t="s">
        <v>116</v>
      </c>
      <c r="V1247" s="1251" t="s">
        <v>1537</v>
      </c>
      <c r="W1247" s="1251" t="s">
        <v>355</v>
      </c>
      <c r="X1247" s="1251" t="s">
        <v>1581</v>
      </c>
      <c r="Y1247" s="1251">
        <v>221</v>
      </c>
    </row>
    <row r="1248" spans="1:25" ht="12">
      <c r="A1248" s="1251">
        <v>2019</v>
      </c>
      <c r="B1248" s="1251">
        <v>25</v>
      </c>
      <c r="C1248" s="1251">
        <v>900</v>
      </c>
      <c r="D1248" s="1251" t="s">
        <v>1778</v>
      </c>
      <c r="E1248" s="1251">
        <v>221020</v>
      </c>
      <c r="F1248" s="1251" t="s">
        <v>1817</v>
      </c>
      <c r="G1248" s="1252">
        <v>-60885000</v>
      </c>
      <c r="H1248" s="1252">
        <v>-60885000</v>
      </c>
      <c r="I1248" s="1252">
        <v>-60885000</v>
      </c>
      <c r="J1248" s="1252">
        <v>-60885000</v>
      </c>
      <c r="K1248" s="1252">
        <v>-60885000</v>
      </c>
      <c r="L1248" s="1252">
        <v>-60885000</v>
      </c>
      <c r="M1248" s="1252">
        <v>-60885000</v>
      </c>
      <c r="N1248" s="1252">
        <v>-60885000</v>
      </c>
      <c r="O1248" s="1252">
        <v>-60885000</v>
      </c>
      <c r="P1248" s="1252">
        <v>-60885000</v>
      </c>
      <c r="Q1248" s="1252">
        <v>-60885000</v>
      </c>
      <c r="R1248" s="1252">
        <v>-60885000</v>
      </c>
      <c r="S1248" s="1252">
        <v>-60885000</v>
      </c>
      <c r="T1248" s="1252">
        <v>-60885000</v>
      </c>
      <c r="U1248" s="1251" t="s">
        <v>116</v>
      </c>
      <c r="V1248" s="1251" t="s">
        <v>1537</v>
      </c>
      <c r="W1248" s="1251" t="s">
        <v>355</v>
      </c>
      <c r="X1248" s="1251" t="s">
        <v>1581</v>
      </c>
      <c r="Y1248" s="1251">
        <v>221</v>
      </c>
    </row>
    <row r="1249" spans="1:25" ht="12">
      <c r="A1249" s="1251">
        <v>2019</v>
      </c>
      <c r="B1249" s="1251">
        <v>25</v>
      </c>
      <c r="C1249" s="1251">
        <v>900</v>
      </c>
      <c r="D1249" s="1251" t="s">
        <v>1778</v>
      </c>
      <c r="E1249" s="1251">
        <v>224090</v>
      </c>
      <c r="F1249" s="1251" t="s">
        <v>1721</v>
      </c>
      <c r="G1249" s="1252">
        <v>-13674755.24</v>
      </c>
      <c r="H1249" s="1252">
        <v>-13674755.24</v>
      </c>
      <c r="I1249" s="1252">
        <v>-13629238.26</v>
      </c>
      <c r="J1249" s="1252">
        <v>-13629238.26</v>
      </c>
      <c r="K1249" s="1252">
        <v>-13629238.26</v>
      </c>
      <c r="L1249" s="1252">
        <v>-13629238.26</v>
      </c>
      <c r="M1249" s="1252">
        <v>-13629238.26</v>
      </c>
      <c r="N1249" s="1252">
        <v>-13629238.26</v>
      </c>
      <c r="O1249" s="1252">
        <v>-13081581.039999999</v>
      </c>
      <c r="P1249" s="1252">
        <v>-13056581.039999999</v>
      </c>
      <c r="Q1249" s="1252">
        <v>-13056581.039999999</v>
      </c>
      <c r="R1249" s="1252">
        <v>-13056581.039999999</v>
      </c>
      <c r="S1249" s="1252">
        <v>-13056581.039999999</v>
      </c>
      <c r="T1249" s="1252">
        <v>-13056581.039999999</v>
      </c>
      <c r="U1249" s="1251" t="s">
        <v>116</v>
      </c>
      <c r="V1249" s="1251" t="s">
        <v>1537</v>
      </c>
      <c r="W1249" s="1251" t="s">
        <v>355</v>
      </c>
      <c r="X1249" s="1251" t="s">
        <v>1581</v>
      </c>
      <c r="Y1249" s="1251">
        <v>224</v>
      </c>
    </row>
    <row r="1250" spans="1:25" ht="12">
      <c r="A1250" s="1251">
        <v>2019</v>
      </c>
      <c r="B1250" s="1251">
        <v>25</v>
      </c>
      <c r="C1250" s="1251">
        <v>900</v>
      </c>
      <c r="D1250" s="1251" t="s">
        <v>1778</v>
      </c>
      <c r="E1250" s="1251">
        <v>225010</v>
      </c>
      <c r="F1250" s="1251" t="s">
        <v>1818</v>
      </c>
      <c r="G1250" s="1252">
        <v>804716.97999999998</v>
      </c>
      <c r="H1250" s="1252">
        <v>794060.39000000001</v>
      </c>
      <c r="I1250" s="1252">
        <v>783403.80000000005</v>
      </c>
      <c r="J1250" s="1252">
        <v>772747.20999999996</v>
      </c>
      <c r="K1250" s="1252">
        <v>762090.62</v>
      </c>
      <c r="L1250" s="1252">
        <v>751434.03000000003</v>
      </c>
      <c r="M1250" s="1252">
        <v>740777.43999999994</v>
      </c>
      <c r="N1250" s="1252">
        <v>5752.3900000000003</v>
      </c>
      <c r="O1250" s="1252">
        <v>5723.0500000000002</v>
      </c>
      <c r="P1250" s="1252">
        <v>5693.71</v>
      </c>
      <c r="Q1250" s="1252">
        <v>5664.3699999999999</v>
      </c>
      <c r="R1250" s="1252">
        <v>5635.0299999999997</v>
      </c>
      <c r="S1250" s="1252">
        <v>5605.6899999999996</v>
      </c>
      <c r="T1250" s="1252">
        <v>5605.6899999999996</v>
      </c>
      <c r="U1250" s="1251" t="s">
        <v>116</v>
      </c>
      <c r="V1250" s="1251" t="s">
        <v>1537</v>
      </c>
      <c r="W1250" s="1251" t="s">
        <v>355</v>
      </c>
      <c r="X1250" s="1251" t="s">
        <v>1581</v>
      </c>
      <c r="Y1250" s="1251">
        <v>225</v>
      </c>
    </row>
    <row r="1251" spans="1:25" ht="12">
      <c r="A1251" s="1251">
        <v>2019</v>
      </c>
      <c r="B1251" s="1251">
        <v>25</v>
      </c>
      <c r="C1251" s="1251">
        <v>900</v>
      </c>
      <c r="D1251" s="1251" t="s">
        <v>1778</v>
      </c>
      <c r="E1251" s="1251">
        <v>225020</v>
      </c>
      <c r="F1251" s="1251" t="s">
        <v>1819</v>
      </c>
      <c r="G1251" s="1252">
        <v>803286.57999999996</v>
      </c>
      <c r="H1251" s="1252">
        <v>796135.95999999996</v>
      </c>
      <c r="I1251" s="1252">
        <v>788985.33999999997</v>
      </c>
      <c r="J1251" s="1252">
        <v>781834.71999999997</v>
      </c>
      <c r="K1251" s="1252">
        <v>774684.09999999998</v>
      </c>
      <c r="L1251" s="1252">
        <v>767533.47999999998</v>
      </c>
      <c r="M1251" s="1252">
        <v>760382.85999999999</v>
      </c>
      <c r="N1251" s="1252">
        <v>753232.23999999999</v>
      </c>
      <c r="O1251" s="1252">
        <v>746081.62</v>
      </c>
      <c r="P1251" s="1252">
        <v>743931</v>
      </c>
      <c r="Q1251" s="1252">
        <v>731780.38</v>
      </c>
      <c r="R1251" s="1252">
        <v>724629.76000000001</v>
      </c>
      <c r="S1251" s="1252">
        <v>717479.14000000001</v>
      </c>
      <c r="T1251" s="1252">
        <v>717479.14000000001</v>
      </c>
      <c r="U1251" s="1251" t="s">
        <v>116</v>
      </c>
      <c r="V1251" s="1251" t="s">
        <v>1537</v>
      </c>
      <c r="W1251" s="1251" t="s">
        <v>355</v>
      </c>
      <c r="X1251" s="1251" t="s">
        <v>1581</v>
      </c>
      <c r="Y1251" s="1251">
        <v>225</v>
      </c>
    </row>
    <row r="1252" spans="1:25" ht="12">
      <c r="A1252" s="1251">
        <v>2019</v>
      </c>
      <c r="B1252" s="1251">
        <v>25</v>
      </c>
      <c r="C1252" s="1251">
        <v>900</v>
      </c>
      <c r="D1252" s="1251" t="s">
        <v>1778</v>
      </c>
      <c r="E1252" s="1251">
        <v>231000</v>
      </c>
      <c r="F1252" s="1251" t="s">
        <v>366</v>
      </c>
      <c r="G1252" s="1252">
        <v>-939432.56000000006</v>
      </c>
      <c r="H1252" s="1252">
        <v>-671006.81000000006</v>
      </c>
      <c r="I1252" s="1252">
        <v>-529471.89000000001</v>
      </c>
      <c r="J1252" s="1252">
        <v>-370854.77000000002</v>
      </c>
      <c r="K1252" s="1252">
        <v>-1280350.8200000001</v>
      </c>
      <c r="L1252" s="1252">
        <v>-1557219.3700000001</v>
      </c>
      <c r="M1252" s="1252">
        <v>-659945.35999999999</v>
      </c>
      <c r="N1252" s="1252">
        <v>-337919.62</v>
      </c>
      <c r="O1252" s="1252">
        <v>-299067.66999999998</v>
      </c>
      <c r="P1252" s="1252">
        <v>-137181.29999999999</v>
      </c>
      <c r="Q1252" s="1252">
        <v>-140904.59</v>
      </c>
      <c r="R1252" s="1252">
        <v>-146518.73999999999</v>
      </c>
      <c r="S1252" s="1252">
        <v>-294667.59000000003</v>
      </c>
      <c r="T1252" s="1252">
        <v>-294667.59000000003</v>
      </c>
      <c r="U1252" s="1251" t="s">
        <v>116</v>
      </c>
      <c r="V1252" s="1251" t="s">
        <v>1537</v>
      </c>
      <c r="W1252" s="1251" t="s">
        <v>366</v>
      </c>
      <c r="X1252" s="1251" t="s">
        <v>1581</v>
      </c>
      <c r="Y1252" s="1251">
        <v>231</v>
      </c>
    </row>
    <row r="1253" spans="1:25" ht="12">
      <c r="A1253" s="1251">
        <v>2019</v>
      </c>
      <c r="B1253" s="1251">
        <v>25</v>
      </c>
      <c r="C1253" s="1251">
        <v>900</v>
      </c>
      <c r="D1253" s="1251" t="s">
        <v>1778</v>
      </c>
      <c r="E1253" s="1251">
        <v>231001</v>
      </c>
      <c r="F1253" s="1251" t="s">
        <v>1582</v>
      </c>
      <c r="G1253" s="1252">
        <v>0</v>
      </c>
      <c r="H1253" s="1252">
        <v>0</v>
      </c>
      <c r="I1253" s="1252">
        <v>0</v>
      </c>
      <c r="J1253" s="1252">
        <v>0</v>
      </c>
      <c r="K1253" s="1252">
        <v>0</v>
      </c>
      <c r="L1253" s="1252">
        <v>0</v>
      </c>
      <c r="M1253" s="1252">
        <v>0</v>
      </c>
      <c r="N1253" s="1252">
        <v>0</v>
      </c>
      <c r="O1253" s="1252">
        <v>0</v>
      </c>
      <c r="P1253" s="1252">
        <v>0</v>
      </c>
      <c r="Q1253" s="1252">
        <v>0</v>
      </c>
      <c r="R1253" s="1252">
        <v>0</v>
      </c>
      <c r="S1253" s="1252">
        <v>0</v>
      </c>
      <c r="T1253" s="1252">
        <v>0</v>
      </c>
      <c r="U1253" s="1251" t="s">
        <v>116</v>
      </c>
      <c r="V1253" s="1251" t="s">
        <v>1537</v>
      </c>
      <c r="W1253" s="1251" t="s">
        <v>366</v>
      </c>
      <c r="X1253" s="1251" t="s">
        <v>1581</v>
      </c>
      <c r="Y1253" s="1251">
        <v>231</v>
      </c>
    </row>
    <row r="1254" spans="1:25" ht="12">
      <c r="A1254" s="1251">
        <v>2019</v>
      </c>
      <c r="B1254" s="1251">
        <v>25</v>
      </c>
      <c r="C1254" s="1251">
        <v>900</v>
      </c>
      <c r="D1254" s="1251" t="s">
        <v>1778</v>
      </c>
      <c r="E1254" s="1251">
        <v>231003</v>
      </c>
      <c r="F1254" s="1251" t="s">
        <v>1693</v>
      </c>
      <c r="G1254" s="1252">
        <v>-107673.92</v>
      </c>
      <c r="H1254" s="1252">
        <v>-105878.92</v>
      </c>
      <c r="I1254" s="1252">
        <v>-107560.82000000001</v>
      </c>
      <c r="J1254" s="1252">
        <v>-101985.84</v>
      </c>
      <c r="K1254" s="1252">
        <v>-95008.899999999994</v>
      </c>
      <c r="L1254" s="1252">
        <v>-104479.52</v>
      </c>
      <c r="M1254" s="1252">
        <v>-93877.050000000003</v>
      </c>
      <c r="N1254" s="1252">
        <v>-104901.39</v>
      </c>
      <c r="O1254" s="1252">
        <v>-117562.05</v>
      </c>
      <c r="P1254" s="1252">
        <v>-112776.23</v>
      </c>
      <c r="Q1254" s="1252">
        <v>-93298.479999999996</v>
      </c>
      <c r="R1254" s="1252">
        <v>-102055.92</v>
      </c>
      <c r="S1254" s="1252">
        <v>-115138.94</v>
      </c>
      <c r="T1254" s="1252">
        <v>-115138.94</v>
      </c>
      <c r="U1254" s="1251" t="s">
        <v>116</v>
      </c>
      <c r="V1254" s="1251" t="s">
        <v>1537</v>
      </c>
      <c r="W1254" s="1251" t="s">
        <v>366</v>
      </c>
      <c r="X1254" s="1251" t="s">
        <v>1581</v>
      </c>
      <c r="Y1254" s="1251">
        <v>231</v>
      </c>
    </row>
    <row r="1255" spans="1:25" ht="12">
      <c r="A1255" s="1251">
        <v>2019</v>
      </c>
      <c r="B1255" s="1251">
        <v>25</v>
      </c>
      <c r="C1255" s="1251">
        <v>900</v>
      </c>
      <c r="D1255" s="1251" t="s">
        <v>1778</v>
      </c>
      <c r="E1255" s="1251">
        <v>231005</v>
      </c>
      <c r="F1255" s="1251" t="s">
        <v>1694</v>
      </c>
      <c r="G1255" s="1252">
        <v>0</v>
      </c>
      <c r="H1255" s="1252">
        <v>0</v>
      </c>
      <c r="I1255" s="1252">
        <v>0</v>
      </c>
      <c r="J1255" s="1252">
        <v>0</v>
      </c>
      <c r="K1255" s="1252">
        <v>0</v>
      </c>
      <c r="L1255" s="1252">
        <v>0</v>
      </c>
      <c r="M1255" s="1252">
        <v>0</v>
      </c>
      <c r="N1255" s="1252">
        <v>0</v>
      </c>
      <c r="O1255" s="1252">
        <v>0</v>
      </c>
      <c r="P1255" s="1252">
        <v>0</v>
      </c>
      <c r="Q1255" s="1252">
        <v>0</v>
      </c>
      <c r="R1255" s="1252">
        <v>0</v>
      </c>
      <c r="S1255" s="1252">
        <v>0</v>
      </c>
      <c r="T1255" s="1252">
        <v>0</v>
      </c>
      <c r="U1255" s="1251" t="s">
        <v>116</v>
      </c>
      <c r="V1255" s="1251" t="s">
        <v>1537</v>
      </c>
      <c r="W1255" s="1251" t="s">
        <v>366</v>
      </c>
      <c r="X1255" s="1251" t="s">
        <v>1581</v>
      </c>
      <c r="Y1255" s="1251">
        <v>231</v>
      </c>
    </row>
    <row r="1256" spans="1:25" ht="12">
      <c r="A1256" s="1251">
        <v>2019</v>
      </c>
      <c r="B1256" s="1251">
        <v>25</v>
      </c>
      <c r="C1256" s="1251">
        <v>900</v>
      </c>
      <c r="D1256" s="1251" t="s">
        <v>1778</v>
      </c>
      <c r="E1256" s="1251">
        <v>231006</v>
      </c>
      <c r="F1256" s="1251" t="s">
        <v>1583</v>
      </c>
      <c r="G1256" s="1252">
        <v>2016.05</v>
      </c>
      <c r="H1256" s="1252">
        <v>2016.05</v>
      </c>
      <c r="I1256" s="1252">
        <v>2016.05</v>
      </c>
      <c r="J1256" s="1252">
        <v>2016.05</v>
      </c>
      <c r="K1256" s="1252">
        <v>2345.0599999999999</v>
      </c>
      <c r="L1256" s="1252">
        <v>2345.0599999999999</v>
      </c>
      <c r="M1256" s="1252">
        <v>2345.0599999999999</v>
      </c>
      <c r="N1256" s="1252">
        <v>2345.0599999999999</v>
      </c>
      <c r="O1256" s="1252">
        <v>2345.0599999999999</v>
      </c>
      <c r="P1256" s="1252">
        <v>2345.0599999999999</v>
      </c>
      <c r="Q1256" s="1252">
        <v>2345.0599999999999</v>
      </c>
      <c r="R1256" s="1252">
        <v>2345.0599999999999</v>
      </c>
      <c r="S1256" s="1252">
        <v>2345.0599999999999</v>
      </c>
      <c r="T1256" s="1252">
        <v>2345.0599999999999</v>
      </c>
      <c r="U1256" s="1251" t="s">
        <v>116</v>
      </c>
      <c r="V1256" s="1251" t="s">
        <v>1537</v>
      </c>
      <c r="W1256" s="1251" t="s">
        <v>366</v>
      </c>
      <c r="X1256" s="1251" t="s">
        <v>1581</v>
      </c>
      <c r="Y1256" s="1251">
        <v>231</v>
      </c>
    </row>
    <row r="1257" spans="1:25" ht="12">
      <c r="A1257" s="1251">
        <v>2019</v>
      </c>
      <c r="B1257" s="1251">
        <v>25</v>
      </c>
      <c r="C1257" s="1251">
        <v>900</v>
      </c>
      <c r="D1257" s="1251" t="s">
        <v>1778</v>
      </c>
      <c r="E1257" s="1251">
        <v>231035</v>
      </c>
      <c r="F1257" s="1251" t="s">
        <v>1820</v>
      </c>
      <c r="G1257" s="1252">
        <v>0</v>
      </c>
      <c r="H1257" s="1252">
        <v>0</v>
      </c>
      <c r="I1257" s="1252">
        <v>0</v>
      </c>
      <c r="J1257" s="1252">
        <v>0</v>
      </c>
      <c r="K1257" s="1252">
        <v>0</v>
      </c>
      <c r="L1257" s="1252">
        <v>0</v>
      </c>
      <c r="M1257" s="1252">
        <v>0</v>
      </c>
      <c r="N1257" s="1252">
        <v>0</v>
      </c>
      <c r="O1257" s="1252">
        <v>0</v>
      </c>
      <c r="P1257" s="1252">
        <v>0</v>
      </c>
      <c r="Q1257" s="1252">
        <v>0</v>
      </c>
      <c r="R1257" s="1252">
        <v>0</v>
      </c>
      <c r="S1257" s="1252">
        <v>-21116.330000000002</v>
      </c>
      <c r="T1257" s="1252">
        <v>-21116.330000000002</v>
      </c>
      <c r="U1257" s="1251" t="s">
        <v>116</v>
      </c>
      <c r="V1257" s="1251" t="s">
        <v>1537</v>
      </c>
      <c r="W1257" s="1251" t="s">
        <v>366</v>
      </c>
      <c r="X1257" s="1251" t="s">
        <v>1581</v>
      </c>
      <c r="Y1257" s="1251">
        <v>231</v>
      </c>
    </row>
    <row r="1258" spans="1:25" ht="12">
      <c r="A1258" s="1251">
        <v>2019</v>
      </c>
      <c r="B1258" s="1251">
        <v>25</v>
      </c>
      <c r="C1258" s="1251">
        <v>900</v>
      </c>
      <c r="D1258" s="1251" t="s">
        <v>1778</v>
      </c>
      <c r="E1258" s="1251">
        <v>231100</v>
      </c>
      <c r="F1258" s="1251" t="s">
        <v>1584</v>
      </c>
      <c r="G1258" s="1252">
        <v>0</v>
      </c>
      <c r="H1258" s="1252">
        <v>0</v>
      </c>
      <c r="I1258" s="1252">
        <v>0</v>
      </c>
      <c r="J1258" s="1252">
        <v>0</v>
      </c>
      <c r="K1258" s="1252">
        <v>0</v>
      </c>
      <c r="L1258" s="1252">
        <v>0</v>
      </c>
      <c r="M1258" s="1252">
        <v>0</v>
      </c>
      <c r="N1258" s="1252">
        <v>0</v>
      </c>
      <c r="O1258" s="1252">
        <v>0</v>
      </c>
      <c r="P1258" s="1252">
        <v>0</v>
      </c>
      <c r="Q1258" s="1252">
        <v>0</v>
      </c>
      <c r="R1258" s="1252">
        <v>0</v>
      </c>
      <c r="S1258" s="1252">
        <v>0</v>
      </c>
      <c r="T1258" s="1252">
        <v>0</v>
      </c>
      <c r="U1258" s="1251" t="s">
        <v>116</v>
      </c>
      <c r="V1258" s="1251" t="s">
        <v>1537</v>
      </c>
      <c r="W1258" s="1251" t="s">
        <v>366</v>
      </c>
      <c r="X1258" s="1251" t="s">
        <v>1581</v>
      </c>
      <c r="Y1258" s="1251">
        <v>231</v>
      </c>
    </row>
    <row r="1259" spans="1:25" ht="12">
      <c r="A1259" s="1251">
        <v>2019</v>
      </c>
      <c r="B1259" s="1251">
        <v>25</v>
      </c>
      <c r="C1259" s="1251">
        <v>900</v>
      </c>
      <c r="D1259" s="1251" t="s">
        <v>1778</v>
      </c>
      <c r="E1259" s="1251">
        <v>231200</v>
      </c>
      <c r="F1259" s="1251" t="s">
        <v>1821</v>
      </c>
      <c r="G1259" s="1252">
        <v>-765471.76000000001</v>
      </c>
      <c r="H1259" s="1252">
        <v>-736821.78000000003</v>
      </c>
      <c r="I1259" s="1252">
        <v>-732594.68999999994</v>
      </c>
      <c r="J1259" s="1252">
        <v>-661170.14000000001</v>
      </c>
      <c r="K1259" s="1252">
        <v>-745787.12</v>
      </c>
      <c r="L1259" s="1252">
        <v>-967607.18999999994</v>
      </c>
      <c r="M1259" s="1252">
        <v>-1064529.8300000001</v>
      </c>
      <c r="N1259" s="1252">
        <v>-1020600.91</v>
      </c>
      <c r="O1259" s="1252">
        <v>-983922.69999999995</v>
      </c>
      <c r="P1259" s="1252">
        <v>-826277.05000000005</v>
      </c>
      <c r="Q1259" s="1252">
        <v>-827732.88</v>
      </c>
      <c r="R1259" s="1252">
        <v>-791224.53000000003</v>
      </c>
      <c r="S1259" s="1252">
        <v>-811599.57999999996</v>
      </c>
      <c r="T1259" s="1252">
        <v>-811599.57999999996</v>
      </c>
      <c r="U1259" s="1251" t="s">
        <v>116</v>
      </c>
      <c r="V1259" s="1251" t="s">
        <v>1537</v>
      </c>
      <c r="W1259" s="1251" t="s">
        <v>366</v>
      </c>
      <c r="X1259" s="1251" t="s">
        <v>1581</v>
      </c>
      <c r="Y1259" s="1251">
        <v>231</v>
      </c>
    </row>
    <row r="1260" spans="1:25" ht="12">
      <c r="A1260" s="1251">
        <v>2019</v>
      </c>
      <c r="B1260" s="1251">
        <v>25</v>
      </c>
      <c r="C1260" s="1251">
        <v>900</v>
      </c>
      <c r="D1260" s="1251" t="s">
        <v>1778</v>
      </c>
      <c r="E1260" s="1251">
        <v>231300</v>
      </c>
      <c r="F1260" s="1251" t="s">
        <v>1709</v>
      </c>
      <c r="G1260" s="1252">
        <v>-1893005.3600000001</v>
      </c>
      <c r="H1260" s="1252">
        <v>-66357.160000000003</v>
      </c>
      <c r="I1260" s="1252">
        <v>-43429.129999999997</v>
      </c>
      <c r="J1260" s="1252">
        <v>-261638.26999999999</v>
      </c>
      <c r="K1260" s="1252">
        <v>-141271.56</v>
      </c>
      <c r="L1260" s="1252">
        <v>-659980.51000000001</v>
      </c>
      <c r="M1260" s="1252">
        <v>-121134.83</v>
      </c>
      <c r="N1260" s="1252">
        <v>-105144.77</v>
      </c>
      <c r="O1260" s="1252">
        <v>-43625.050000000003</v>
      </c>
      <c r="P1260" s="1252">
        <v>-91169.289999999994</v>
      </c>
      <c r="Q1260" s="1252">
        <v>-6588.3100000000004</v>
      </c>
      <c r="R1260" s="1252">
        <v>-74283.740000000005</v>
      </c>
      <c r="S1260" s="1252">
        <v>-11712.41</v>
      </c>
      <c r="T1260" s="1252">
        <v>-11712.41</v>
      </c>
      <c r="U1260" s="1251" t="s">
        <v>116</v>
      </c>
      <c r="V1260" s="1251" t="s">
        <v>1537</v>
      </c>
      <c r="W1260" s="1251" t="s">
        <v>366</v>
      </c>
      <c r="X1260" s="1251" t="s">
        <v>1581</v>
      </c>
      <c r="Y1260" s="1251">
        <v>231</v>
      </c>
    </row>
    <row r="1261" spans="1:25" ht="12">
      <c r="A1261" s="1251">
        <v>2019</v>
      </c>
      <c r="B1261" s="1251">
        <v>25</v>
      </c>
      <c r="C1261" s="1251">
        <v>900</v>
      </c>
      <c r="D1261" s="1251" t="s">
        <v>1778</v>
      </c>
      <c r="E1261" s="1251">
        <v>231399</v>
      </c>
      <c r="F1261" s="1251" t="s">
        <v>1822</v>
      </c>
      <c r="G1261" s="1252">
        <v>0</v>
      </c>
      <c r="H1261" s="1252">
        <v>0</v>
      </c>
      <c r="I1261" s="1252">
        <v>0</v>
      </c>
      <c r="J1261" s="1252">
        <v>0</v>
      </c>
      <c r="K1261" s="1252">
        <v>0</v>
      </c>
      <c r="L1261" s="1252">
        <v>0</v>
      </c>
      <c r="M1261" s="1252">
        <v>0</v>
      </c>
      <c r="N1261" s="1252">
        <v>0</v>
      </c>
      <c r="O1261" s="1252">
        <v>0</v>
      </c>
      <c r="P1261" s="1252">
        <v>0</v>
      </c>
      <c r="Q1261" s="1252">
        <v>0</v>
      </c>
      <c r="R1261" s="1252">
        <v>0</v>
      </c>
      <c r="S1261" s="1252">
        <v>0</v>
      </c>
      <c r="T1261" s="1252">
        <v>0</v>
      </c>
      <c r="U1261" s="1251" t="s">
        <v>116</v>
      </c>
      <c r="V1261" s="1251" t="s">
        <v>1537</v>
      </c>
      <c r="W1261" s="1251" t="s">
        <v>366</v>
      </c>
      <c r="X1261" s="1251" t="s">
        <v>1581</v>
      </c>
      <c r="Y1261" s="1251">
        <v>231</v>
      </c>
    </row>
    <row r="1262" spans="1:25" ht="12">
      <c r="A1262" s="1251">
        <v>2019</v>
      </c>
      <c r="B1262" s="1251">
        <v>25</v>
      </c>
      <c r="C1262" s="1251">
        <v>900</v>
      </c>
      <c r="D1262" s="1251" t="s">
        <v>1778</v>
      </c>
      <c r="E1262" s="1251">
        <v>231400</v>
      </c>
      <c r="F1262" s="1251" t="s">
        <v>1823</v>
      </c>
      <c r="G1262" s="1252">
        <v>0</v>
      </c>
      <c r="H1262" s="1252">
        <v>0</v>
      </c>
      <c r="I1262" s="1252">
        <v>0</v>
      </c>
      <c r="J1262" s="1252">
        <v>0</v>
      </c>
      <c r="K1262" s="1252">
        <v>0</v>
      </c>
      <c r="L1262" s="1252">
        <v>0</v>
      </c>
      <c r="M1262" s="1252">
        <v>0</v>
      </c>
      <c r="N1262" s="1252">
        <v>0</v>
      </c>
      <c r="O1262" s="1252">
        <v>0</v>
      </c>
      <c r="P1262" s="1252">
        <v>0</v>
      </c>
      <c r="Q1262" s="1252">
        <v>0</v>
      </c>
      <c r="R1262" s="1252">
        <v>0</v>
      </c>
      <c r="S1262" s="1252">
        <v>0</v>
      </c>
      <c r="T1262" s="1252">
        <v>0</v>
      </c>
      <c r="U1262" s="1251" t="s">
        <v>116</v>
      </c>
      <c r="V1262" s="1251" t="s">
        <v>1537</v>
      </c>
      <c r="W1262" s="1251" t="s">
        <v>366</v>
      </c>
      <c r="X1262" s="1251" t="s">
        <v>1581</v>
      </c>
      <c r="Y1262" s="1251">
        <v>231</v>
      </c>
    </row>
    <row r="1263" spans="1:25" ht="12">
      <c r="A1263" s="1251">
        <v>2019</v>
      </c>
      <c r="B1263" s="1251">
        <v>25</v>
      </c>
      <c r="C1263" s="1251">
        <v>900</v>
      </c>
      <c r="D1263" s="1251" t="s">
        <v>1778</v>
      </c>
      <c r="E1263" s="1251">
        <v>231500</v>
      </c>
      <c r="F1263" s="1251" t="s">
        <v>1824</v>
      </c>
      <c r="G1263" s="1252">
        <v>0</v>
      </c>
      <c r="H1263" s="1252">
        <v>0</v>
      </c>
      <c r="I1263" s="1252">
        <v>0</v>
      </c>
      <c r="J1263" s="1252">
        <v>0</v>
      </c>
      <c r="K1263" s="1252">
        <v>0</v>
      </c>
      <c r="L1263" s="1252">
        <v>0</v>
      </c>
      <c r="M1263" s="1252">
        <v>0</v>
      </c>
      <c r="N1263" s="1252">
        <v>0</v>
      </c>
      <c r="O1263" s="1252">
        <v>0</v>
      </c>
      <c r="P1263" s="1252">
        <v>0</v>
      </c>
      <c r="Q1263" s="1252">
        <v>0</v>
      </c>
      <c r="R1263" s="1252">
        <v>0</v>
      </c>
      <c r="S1263" s="1252">
        <v>0</v>
      </c>
      <c r="T1263" s="1252">
        <v>0</v>
      </c>
      <c r="U1263" s="1251" t="s">
        <v>116</v>
      </c>
      <c r="V1263" s="1251" t="s">
        <v>1537</v>
      </c>
      <c r="W1263" s="1251" t="s">
        <v>366</v>
      </c>
      <c r="X1263" s="1251" t="s">
        <v>1581</v>
      </c>
      <c r="Y1263" s="1251">
        <v>231</v>
      </c>
    </row>
    <row r="1264" spans="1:25" ht="12">
      <c r="A1264" s="1251">
        <v>2019</v>
      </c>
      <c r="B1264" s="1251">
        <v>25</v>
      </c>
      <c r="C1264" s="1251">
        <v>900</v>
      </c>
      <c r="D1264" s="1251" t="s">
        <v>1778</v>
      </c>
      <c r="E1264" s="1251">
        <v>231510</v>
      </c>
      <c r="F1264" s="1251" t="s">
        <v>1825</v>
      </c>
      <c r="G1264" s="1252">
        <v>0</v>
      </c>
      <c r="H1264" s="1252">
        <v>0</v>
      </c>
      <c r="I1264" s="1252">
        <v>0</v>
      </c>
      <c r="J1264" s="1252">
        <v>0</v>
      </c>
      <c r="K1264" s="1252">
        <v>0</v>
      </c>
      <c r="L1264" s="1252">
        <v>0</v>
      </c>
      <c r="M1264" s="1252">
        <v>0</v>
      </c>
      <c r="N1264" s="1252">
        <v>0</v>
      </c>
      <c r="O1264" s="1252">
        <v>0</v>
      </c>
      <c r="P1264" s="1252">
        <v>0</v>
      </c>
      <c r="Q1264" s="1252">
        <v>0</v>
      </c>
      <c r="R1264" s="1252">
        <v>0</v>
      </c>
      <c r="S1264" s="1252">
        <v>0</v>
      </c>
      <c r="T1264" s="1252">
        <v>0</v>
      </c>
      <c r="U1264" s="1251" t="s">
        <v>116</v>
      </c>
      <c r="V1264" s="1251" t="s">
        <v>1537</v>
      </c>
      <c r="W1264" s="1251" t="s">
        <v>366</v>
      </c>
      <c r="X1264" s="1251" t="s">
        <v>1581</v>
      </c>
      <c r="Y1264" s="1251">
        <v>231</v>
      </c>
    </row>
    <row r="1265" spans="1:25" ht="12">
      <c r="A1265" s="1251">
        <v>2019</v>
      </c>
      <c r="B1265" s="1251">
        <v>25</v>
      </c>
      <c r="C1265" s="1251">
        <v>900</v>
      </c>
      <c r="D1265" s="1251" t="s">
        <v>1778</v>
      </c>
      <c r="E1265" s="1251">
        <v>232001</v>
      </c>
      <c r="F1265" s="1251" t="s">
        <v>1826</v>
      </c>
      <c r="G1265" s="1252">
        <v>0</v>
      </c>
      <c r="H1265" s="1252">
        <v>0</v>
      </c>
      <c r="I1265" s="1252">
        <v>0</v>
      </c>
      <c r="J1265" s="1252">
        <v>0</v>
      </c>
      <c r="K1265" s="1252">
        <v>0</v>
      </c>
      <c r="L1265" s="1252">
        <v>0</v>
      </c>
      <c r="M1265" s="1252">
        <v>0</v>
      </c>
      <c r="N1265" s="1252">
        <v>0</v>
      </c>
      <c r="O1265" s="1252">
        <v>0</v>
      </c>
      <c r="P1265" s="1252">
        <v>0</v>
      </c>
      <c r="Q1265" s="1252">
        <v>0</v>
      </c>
      <c r="R1265" s="1252">
        <v>0</v>
      </c>
      <c r="S1265" s="1252">
        <v>0</v>
      </c>
      <c r="T1265" s="1252">
        <v>0</v>
      </c>
      <c r="U1265" s="1251" t="s">
        <v>116</v>
      </c>
      <c r="V1265" s="1251" t="s">
        <v>1537</v>
      </c>
      <c r="W1265" s="1251" t="s">
        <v>1827</v>
      </c>
      <c r="X1265" s="1251" t="s">
        <v>1581</v>
      </c>
      <c r="Y1265" s="1251">
        <v>232</v>
      </c>
    </row>
    <row r="1266" spans="1:25" ht="12">
      <c r="A1266" s="1251">
        <v>2019</v>
      </c>
      <c r="B1266" s="1251">
        <v>25</v>
      </c>
      <c r="C1266" s="1251">
        <v>900</v>
      </c>
      <c r="D1266" s="1251" t="s">
        <v>1778</v>
      </c>
      <c r="E1266" s="1251">
        <v>232003</v>
      </c>
      <c r="F1266" s="1251" t="s">
        <v>1828</v>
      </c>
      <c r="G1266" s="1252">
        <v>0</v>
      </c>
      <c r="H1266" s="1252">
        <v>0</v>
      </c>
      <c r="I1266" s="1252">
        <v>0</v>
      </c>
      <c r="J1266" s="1252">
        <v>0</v>
      </c>
      <c r="K1266" s="1252">
        <v>0</v>
      </c>
      <c r="L1266" s="1252">
        <v>0</v>
      </c>
      <c r="M1266" s="1252">
        <v>0</v>
      </c>
      <c r="N1266" s="1252">
        <v>0</v>
      </c>
      <c r="O1266" s="1252">
        <v>0</v>
      </c>
      <c r="P1266" s="1252">
        <v>0</v>
      </c>
      <c r="Q1266" s="1252">
        <v>0</v>
      </c>
      <c r="R1266" s="1252">
        <v>0</v>
      </c>
      <c r="S1266" s="1252">
        <v>0</v>
      </c>
      <c r="T1266" s="1252">
        <v>0</v>
      </c>
      <c r="U1266" s="1251" t="s">
        <v>116</v>
      </c>
      <c r="V1266" s="1251" t="s">
        <v>1537</v>
      </c>
      <c r="W1266" s="1251" t="s">
        <v>1827</v>
      </c>
      <c r="X1266" s="1251" t="s">
        <v>1581</v>
      </c>
      <c r="Y1266" s="1251">
        <v>232</v>
      </c>
    </row>
    <row r="1267" spans="1:25" ht="12">
      <c r="A1267" s="1251">
        <v>2019</v>
      </c>
      <c r="B1267" s="1251">
        <v>25</v>
      </c>
      <c r="C1267" s="1251">
        <v>900</v>
      </c>
      <c r="D1267" s="1251" t="s">
        <v>1778</v>
      </c>
      <c r="E1267" s="1251">
        <v>232006</v>
      </c>
      <c r="F1267" s="1251" t="s">
        <v>1829</v>
      </c>
      <c r="G1267" s="1252">
        <v>0</v>
      </c>
      <c r="H1267" s="1252">
        <v>0</v>
      </c>
      <c r="I1267" s="1252">
        <v>0</v>
      </c>
      <c r="J1267" s="1252">
        <v>0</v>
      </c>
      <c r="K1267" s="1252">
        <v>0</v>
      </c>
      <c r="L1267" s="1252">
        <v>0</v>
      </c>
      <c r="M1267" s="1252">
        <v>0</v>
      </c>
      <c r="N1267" s="1252">
        <v>0</v>
      </c>
      <c r="O1267" s="1252">
        <v>0</v>
      </c>
      <c r="P1267" s="1252">
        <v>0</v>
      </c>
      <c r="Q1267" s="1252">
        <v>0</v>
      </c>
      <c r="R1267" s="1252">
        <v>0</v>
      </c>
      <c r="S1267" s="1252">
        <v>0</v>
      </c>
      <c r="T1267" s="1252">
        <v>0</v>
      </c>
      <c r="U1267" s="1251" t="s">
        <v>116</v>
      </c>
      <c r="V1267" s="1251" t="s">
        <v>1537</v>
      </c>
      <c r="W1267" s="1251" t="s">
        <v>1827</v>
      </c>
      <c r="X1267" s="1251" t="s">
        <v>1581</v>
      </c>
      <c r="Y1267" s="1251">
        <v>232</v>
      </c>
    </row>
    <row r="1268" spans="1:25" ht="12.75">
      <c r="A1268" s="1251">
        <v>2019</v>
      </c>
      <c r="B1268" s="1251">
        <v>25</v>
      </c>
      <c r="C1268" s="1251">
        <v>900</v>
      </c>
      <c r="D1268" s="1251" t="s">
        <v>1778</v>
      </c>
      <c r="E1268" s="1251">
        <v>232590</v>
      </c>
      <c r="F1268" s="1251" t="s">
        <v>1735</v>
      </c>
      <c r="G1268" s="1252">
        <v>-5595259.3799999999</v>
      </c>
      <c r="H1268" s="1252">
        <v>-5595259.3799999999</v>
      </c>
      <c r="I1268" s="1252">
        <v>-5591152.21</v>
      </c>
      <c r="J1268" s="1252">
        <v>-5591152.21</v>
      </c>
      <c r="K1268" s="1252">
        <v>-5591152.21</v>
      </c>
      <c r="L1268" s="1252">
        <v>-5591152.21</v>
      </c>
      <c r="M1268" s="1252">
        <v>-5591152.21</v>
      </c>
      <c r="N1268" s="1252">
        <v>-5591152.21</v>
      </c>
      <c r="O1268" s="1252">
        <v>-5593174.2000000002</v>
      </c>
      <c r="P1268" s="1252">
        <v>-5593174.2000000002</v>
      </c>
      <c r="Q1268" s="1252">
        <v>-5593174.2000000002</v>
      </c>
      <c r="R1268" s="1252">
        <v>-5593174.2000000002</v>
      </c>
      <c r="S1268" s="1252">
        <v>-593174.19999999995</v>
      </c>
      <c r="T1268" s="1252">
        <v>-593174.19999999995</v>
      </c>
      <c r="U1268" s="1251" t="s">
        <v>116</v>
      </c>
      <c r="V1268" s="1251" t="s">
        <v>1537</v>
      </c>
      <c r="W1268" s="377" t="s">
        <v>361</v>
      </c>
      <c r="X1268" s="1251" t="s">
        <v>1581</v>
      </c>
      <c r="Y1268" s="1251">
        <v>232</v>
      </c>
    </row>
    <row r="1269" spans="1:25" ht="12">
      <c r="A1269" s="1251">
        <v>2019</v>
      </c>
      <c r="B1269" s="1251">
        <v>25</v>
      </c>
      <c r="C1269" s="1251">
        <v>900</v>
      </c>
      <c r="D1269" s="1251" t="s">
        <v>1778</v>
      </c>
      <c r="E1269" s="1251">
        <v>233000</v>
      </c>
      <c r="F1269" s="1251" t="s">
        <v>1830</v>
      </c>
      <c r="G1269" s="1252">
        <v>0</v>
      </c>
      <c r="H1269" s="1252">
        <v>0</v>
      </c>
      <c r="I1269" s="1252">
        <v>0</v>
      </c>
      <c r="J1269" s="1252">
        <v>0</v>
      </c>
      <c r="K1269" s="1252">
        <v>0</v>
      </c>
      <c r="L1269" s="1252">
        <v>0</v>
      </c>
      <c r="M1269" s="1252">
        <v>0</v>
      </c>
      <c r="N1269" s="1252">
        <v>0</v>
      </c>
      <c r="O1269" s="1252">
        <v>0</v>
      </c>
      <c r="P1269" s="1252">
        <v>0</v>
      </c>
      <c r="Q1269" s="1252">
        <v>0</v>
      </c>
      <c r="R1269" s="1252">
        <v>0</v>
      </c>
      <c r="S1269" s="1252">
        <v>0</v>
      </c>
      <c r="T1269" s="1252">
        <v>0</v>
      </c>
      <c r="U1269" s="1251" t="s">
        <v>116</v>
      </c>
      <c r="V1269" s="1251" t="s">
        <v>1537</v>
      </c>
      <c r="W1269" s="1251" t="s">
        <v>371</v>
      </c>
      <c r="X1269" s="1251" t="s">
        <v>1581</v>
      </c>
      <c r="Y1269" s="1251">
        <v>233</v>
      </c>
    </row>
    <row r="1270" spans="1:25" ht="12">
      <c r="A1270" s="1251">
        <v>2019</v>
      </c>
      <c r="B1270" s="1251">
        <v>25</v>
      </c>
      <c r="C1270" s="1251">
        <v>900</v>
      </c>
      <c r="D1270" s="1251" t="s">
        <v>1778</v>
      </c>
      <c r="E1270" s="1251">
        <v>235010</v>
      </c>
      <c r="F1270" s="1251" t="s">
        <v>1585</v>
      </c>
      <c r="G1270" s="1252">
        <v>0</v>
      </c>
      <c r="H1270" s="1252">
        <v>0</v>
      </c>
      <c r="I1270" s="1252">
        <v>0</v>
      </c>
      <c r="J1270" s="1252">
        <v>0</v>
      </c>
      <c r="K1270" s="1252">
        <v>0</v>
      </c>
      <c r="L1270" s="1252">
        <v>0</v>
      </c>
      <c r="M1270" s="1252">
        <v>0</v>
      </c>
      <c r="N1270" s="1252">
        <v>0</v>
      </c>
      <c r="O1270" s="1252">
        <v>0</v>
      </c>
      <c r="P1270" s="1252">
        <v>0</v>
      </c>
      <c r="Q1270" s="1252">
        <v>0</v>
      </c>
      <c r="R1270" s="1252">
        <v>0</v>
      </c>
      <c r="S1270" s="1252">
        <v>0</v>
      </c>
      <c r="T1270" s="1252">
        <v>0</v>
      </c>
      <c r="U1270" s="1251" t="s">
        <v>116</v>
      </c>
      <c r="V1270" s="1251" t="s">
        <v>564</v>
      </c>
      <c r="W1270" s="1251" t="s">
        <v>370</v>
      </c>
      <c r="X1270" s="1251" t="s">
        <v>1581</v>
      </c>
      <c r="Y1270" s="1251">
        <v>235</v>
      </c>
    </row>
    <row r="1271" spans="1:25" ht="12">
      <c r="A1271" s="1251">
        <v>2019</v>
      </c>
      <c r="B1271" s="1251">
        <v>25</v>
      </c>
      <c r="C1271" s="1251">
        <v>900</v>
      </c>
      <c r="D1271" s="1251" t="s">
        <v>1778</v>
      </c>
      <c r="E1271" s="1251">
        <v>235020</v>
      </c>
      <c r="F1271" s="1251" t="s">
        <v>1586</v>
      </c>
      <c r="G1271" s="1252">
        <v>0</v>
      </c>
      <c r="H1271" s="1252">
        <v>0</v>
      </c>
      <c r="I1271" s="1252">
        <v>0</v>
      </c>
      <c r="J1271" s="1252">
        <v>0</v>
      </c>
      <c r="K1271" s="1252">
        <v>0</v>
      </c>
      <c r="L1271" s="1252">
        <v>0</v>
      </c>
      <c r="M1271" s="1252">
        <v>0</v>
      </c>
      <c r="N1271" s="1252">
        <v>0</v>
      </c>
      <c r="O1271" s="1252">
        <v>0</v>
      </c>
      <c r="P1271" s="1252">
        <v>0</v>
      </c>
      <c r="Q1271" s="1252">
        <v>0</v>
      </c>
      <c r="R1271" s="1252">
        <v>0</v>
      </c>
      <c r="S1271" s="1252">
        <v>0</v>
      </c>
      <c r="T1271" s="1252">
        <v>0</v>
      </c>
      <c r="U1271" s="1251" t="s">
        <v>116</v>
      </c>
      <c r="V1271" s="1251" t="s">
        <v>564</v>
      </c>
      <c r="W1271" s="1251" t="s">
        <v>370</v>
      </c>
      <c r="X1271" s="1251" t="s">
        <v>1581</v>
      </c>
      <c r="Y1271" s="1251">
        <v>235</v>
      </c>
    </row>
    <row r="1272" spans="1:25" ht="12">
      <c r="A1272" s="1251">
        <v>2019</v>
      </c>
      <c r="B1272" s="1251">
        <v>25</v>
      </c>
      <c r="C1272" s="1251">
        <v>900</v>
      </c>
      <c r="D1272" s="1251" t="s">
        <v>1778</v>
      </c>
      <c r="E1272" s="1251">
        <v>235030</v>
      </c>
      <c r="F1272" s="1251" t="s">
        <v>1695</v>
      </c>
      <c r="G1272" s="1252">
        <v>0</v>
      </c>
      <c r="H1272" s="1252">
        <v>0</v>
      </c>
      <c r="I1272" s="1252">
        <v>0</v>
      </c>
      <c r="J1272" s="1252">
        <v>0</v>
      </c>
      <c r="K1272" s="1252">
        <v>0</v>
      </c>
      <c r="L1272" s="1252">
        <v>0</v>
      </c>
      <c r="M1272" s="1252">
        <v>0</v>
      </c>
      <c r="N1272" s="1252">
        <v>0</v>
      </c>
      <c r="O1272" s="1252">
        <v>0</v>
      </c>
      <c r="P1272" s="1252">
        <v>0</v>
      </c>
      <c r="Q1272" s="1252">
        <v>0</v>
      </c>
      <c r="R1272" s="1252">
        <v>0</v>
      </c>
      <c r="S1272" s="1252">
        <v>0</v>
      </c>
      <c r="T1272" s="1252">
        <v>0</v>
      </c>
      <c r="U1272" s="1251" t="s">
        <v>116</v>
      </c>
      <c r="V1272" s="1251" t="s">
        <v>564</v>
      </c>
      <c r="W1272" s="1251" t="s">
        <v>370</v>
      </c>
      <c r="X1272" s="1251" t="s">
        <v>1581</v>
      </c>
      <c r="Y1272" s="1251">
        <v>235</v>
      </c>
    </row>
    <row r="1273" spans="1:25" ht="12">
      <c r="A1273" s="1251">
        <v>2019</v>
      </c>
      <c r="B1273" s="1251">
        <v>25</v>
      </c>
      <c r="C1273" s="1251">
        <v>900</v>
      </c>
      <c r="D1273" s="1251" t="s">
        <v>1778</v>
      </c>
      <c r="E1273" s="1251">
        <v>235040</v>
      </c>
      <c r="F1273" s="1251" t="s">
        <v>1710</v>
      </c>
      <c r="G1273" s="1252">
        <v>0</v>
      </c>
      <c r="H1273" s="1252">
        <v>0</v>
      </c>
      <c r="I1273" s="1252">
        <v>0</v>
      </c>
      <c r="J1273" s="1252">
        <v>0</v>
      </c>
      <c r="K1273" s="1252">
        <v>0</v>
      </c>
      <c r="L1273" s="1252">
        <v>0</v>
      </c>
      <c r="M1273" s="1252">
        <v>0</v>
      </c>
      <c r="N1273" s="1252">
        <v>0</v>
      </c>
      <c r="O1273" s="1252">
        <v>0</v>
      </c>
      <c r="P1273" s="1252">
        <v>0</v>
      </c>
      <c r="Q1273" s="1252">
        <v>0</v>
      </c>
      <c r="R1273" s="1252">
        <v>0</v>
      </c>
      <c r="S1273" s="1252">
        <v>0</v>
      </c>
      <c r="T1273" s="1252">
        <v>0</v>
      </c>
      <c r="U1273" s="1251" t="s">
        <v>116</v>
      </c>
      <c r="V1273" s="1251" t="s">
        <v>564</v>
      </c>
      <c r="W1273" s="1251" t="s">
        <v>370</v>
      </c>
      <c r="X1273" s="1251" t="s">
        <v>1581</v>
      </c>
      <c r="Y1273" s="1251">
        <v>235</v>
      </c>
    </row>
    <row r="1274" spans="1:25" ht="12">
      <c r="A1274" s="1251">
        <v>2019</v>
      </c>
      <c r="B1274" s="1251">
        <v>25</v>
      </c>
      <c r="C1274" s="1251">
        <v>900</v>
      </c>
      <c r="D1274" s="1251" t="s">
        <v>1778</v>
      </c>
      <c r="E1274" s="1251">
        <v>236111</v>
      </c>
      <c r="F1274" s="1251" t="s">
        <v>1588</v>
      </c>
      <c r="G1274" s="1252">
        <v>0</v>
      </c>
      <c r="H1274" s="1252">
        <v>0</v>
      </c>
      <c r="I1274" s="1252">
        <v>0</v>
      </c>
      <c r="J1274" s="1252">
        <v>0</v>
      </c>
      <c r="K1274" s="1252">
        <v>0</v>
      </c>
      <c r="L1274" s="1252">
        <v>0</v>
      </c>
      <c r="M1274" s="1252">
        <v>0</v>
      </c>
      <c r="N1274" s="1252">
        <v>0</v>
      </c>
      <c r="O1274" s="1252">
        <v>0</v>
      </c>
      <c r="P1274" s="1252">
        <v>0</v>
      </c>
      <c r="Q1274" s="1252">
        <v>0</v>
      </c>
      <c r="R1274" s="1252">
        <v>0</v>
      </c>
      <c r="S1274" s="1252">
        <v>0</v>
      </c>
      <c r="T1274" s="1252">
        <v>0</v>
      </c>
      <c r="U1274" s="1251" t="s">
        <v>116</v>
      </c>
      <c r="V1274" s="1251" t="s">
        <v>1537</v>
      </c>
      <c r="W1274" s="1251" t="s">
        <v>371</v>
      </c>
      <c r="X1274" s="1251" t="s">
        <v>1581</v>
      </c>
      <c r="Y1274" s="1251">
        <v>236</v>
      </c>
    </row>
    <row r="1275" spans="1:25" ht="12">
      <c r="A1275" s="1251">
        <v>2019</v>
      </c>
      <c r="B1275" s="1251">
        <v>25</v>
      </c>
      <c r="C1275" s="1251">
        <v>900</v>
      </c>
      <c r="D1275" s="1251" t="s">
        <v>1778</v>
      </c>
      <c r="E1275" s="1251">
        <v>236113</v>
      </c>
      <c r="F1275" s="1251" t="s">
        <v>1761</v>
      </c>
      <c r="G1275" s="1252">
        <v>0</v>
      </c>
      <c r="H1275" s="1252">
        <v>0</v>
      </c>
      <c r="I1275" s="1252">
        <v>0</v>
      </c>
      <c r="J1275" s="1252">
        <v>0</v>
      </c>
      <c r="K1275" s="1252">
        <v>0</v>
      </c>
      <c r="L1275" s="1252">
        <v>0</v>
      </c>
      <c r="M1275" s="1252">
        <v>0</v>
      </c>
      <c r="N1275" s="1252">
        <v>0</v>
      </c>
      <c r="O1275" s="1252">
        <v>0</v>
      </c>
      <c r="P1275" s="1252">
        <v>0</v>
      </c>
      <c r="Q1275" s="1252">
        <v>0</v>
      </c>
      <c r="R1275" s="1252">
        <v>0</v>
      </c>
      <c r="S1275" s="1252">
        <v>0</v>
      </c>
      <c r="T1275" s="1252">
        <v>0</v>
      </c>
      <c r="U1275" s="1251" t="s">
        <v>116</v>
      </c>
      <c r="V1275" s="1251" t="s">
        <v>1537</v>
      </c>
      <c r="W1275" s="1251" t="s">
        <v>371</v>
      </c>
      <c r="X1275" s="1251" t="s">
        <v>1581</v>
      </c>
      <c r="Y1275" s="1251">
        <v>236</v>
      </c>
    </row>
    <row r="1276" spans="1:25" ht="12">
      <c r="A1276" s="1251">
        <v>2019</v>
      </c>
      <c r="B1276" s="1251">
        <v>25</v>
      </c>
      <c r="C1276" s="1251">
        <v>900</v>
      </c>
      <c r="D1276" s="1251" t="s">
        <v>1778</v>
      </c>
      <c r="E1276" s="1251">
        <v>236114</v>
      </c>
      <c r="F1276" s="1251" t="s">
        <v>1711</v>
      </c>
      <c r="G1276" s="1252">
        <v>0</v>
      </c>
      <c r="H1276" s="1252">
        <v>0</v>
      </c>
      <c r="I1276" s="1252">
        <v>0</v>
      </c>
      <c r="J1276" s="1252">
        <v>0</v>
      </c>
      <c r="K1276" s="1252">
        <v>0</v>
      </c>
      <c r="L1276" s="1252">
        <v>0</v>
      </c>
      <c r="M1276" s="1252">
        <v>0</v>
      </c>
      <c r="N1276" s="1252">
        <v>0</v>
      </c>
      <c r="O1276" s="1252">
        <v>0</v>
      </c>
      <c r="P1276" s="1252">
        <v>0</v>
      </c>
      <c r="Q1276" s="1252">
        <v>0</v>
      </c>
      <c r="R1276" s="1252">
        <v>0</v>
      </c>
      <c r="S1276" s="1252">
        <v>0</v>
      </c>
      <c r="T1276" s="1252">
        <v>0</v>
      </c>
      <c r="U1276" s="1251" t="s">
        <v>116</v>
      </c>
      <c r="V1276" s="1251" t="s">
        <v>1537</v>
      </c>
      <c r="W1276" s="1251" t="s">
        <v>371</v>
      </c>
      <c r="X1276" s="1251" t="s">
        <v>1581</v>
      </c>
      <c r="Y1276" s="1251">
        <v>236</v>
      </c>
    </row>
    <row r="1277" spans="1:25" ht="12">
      <c r="A1277" s="1251">
        <v>2019</v>
      </c>
      <c r="B1277" s="1251">
        <v>25</v>
      </c>
      <c r="C1277" s="1251">
        <v>900</v>
      </c>
      <c r="D1277" s="1251" t="s">
        <v>1778</v>
      </c>
      <c r="E1277" s="1251">
        <v>236115</v>
      </c>
      <c r="F1277" s="1251" t="s">
        <v>1679</v>
      </c>
      <c r="G1277" s="1252">
        <v>0</v>
      </c>
      <c r="H1277" s="1252">
        <v>-232858</v>
      </c>
      <c r="I1277" s="1252">
        <v>-406246.78000000003</v>
      </c>
      <c r="J1277" s="1252">
        <v>-616608.52000000002</v>
      </c>
      <c r="K1277" s="1252">
        <v>-819611.54000000004</v>
      </c>
      <c r="L1277" s="1252">
        <v>-94469.270000000004</v>
      </c>
      <c r="M1277" s="1252">
        <v>-332115.65000000002</v>
      </c>
      <c r="N1277" s="1252">
        <v>-637418.17000000004</v>
      </c>
      <c r="O1277" s="1252">
        <v>48027.209999999999</v>
      </c>
      <c r="P1277" s="1252">
        <v>-193124.12</v>
      </c>
      <c r="Q1277" s="1252">
        <v>-411458.32000000001</v>
      </c>
      <c r="R1277" s="1252">
        <v>208949.57999999999</v>
      </c>
      <c r="S1277" s="1252">
        <v>0</v>
      </c>
      <c r="T1277" s="1252">
        <v>0</v>
      </c>
      <c r="U1277" s="1251" t="s">
        <v>116</v>
      </c>
      <c r="V1277" s="1251" t="s">
        <v>1537</v>
      </c>
      <c r="W1277" s="1251" t="s">
        <v>371</v>
      </c>
      <c r="X1277" s="1251" t="s">
        <v>1581</v>
      </c>
      <c r="Y1277" s="1251">
        <v>236</v>
      </c>
    </row>
    <row r="1278" spans="1:25" ht="12">
      <c r="A1278" s="1251">
        <v>2019</v>
      </c>
      <c r="B1278" s="1251">
        <v>25</v>
      </c>
      <c r="C1278" s="1251">
        <v>900</v>
      </c>
      <c r="D1278" s="1251" t="s">
        <v>1778</v>
      </c>
      <c r="E1278" s="1251">
        <v>236116</v>
      </c>
      <c r="F1278" s="1251" t="s">
        <v>1680</v>
      </c>
      <c r="G1278" s="1252">
        <v>0</v>
      </c>
      <c r="H1278" s="1252">
        <v>-131405</v>
      </c>
      <c r="I1278" s="1252">
        <v>-238642.54000000001</v>
      </c>
      <c r="J1278" s="1252">
        <v>-362215.84999999998</v>
      </c>
      <c r="K1278" s="1252">
        <v>-481466.40999999997</v>
      </c>
      <c r="L1278" s="1252">
        <v>-55493.870000000003</v>
      </c>
      <c r="M1278" s="1252">
        <v>-195095.07000000001</v>
      </c>
      <c r="N1278" s="1252">
        <v>-374439.67999999999</v>
      </c>
      <c r="O1278" s="1252">
        <v>28213.610000000001</v>
      </c>
      <c r="P1278" s="1252">
        <v>-113446.5</v>
      </c>
      <c r="Q1278" s="1252">
        <v>-241703.09</v>
      </c>
      <c r="R1278" s="1252">
        <v>122743.77</v>
      </c>
      <c r="S1278" s="1252">
        <v>0</v>
      </c>
      <c r="T1278" s="1252">
        <v>0</v>
      </c>
      <c r="U1278" s="1251" t="s">
        <v>116</v>
      </c>
      <c r="V1278" s="1251" t="s">
        <v>1537</v>
      </c>
      <c r="W1278" s="1251" t="s">
        <v>371</v>
      </c>
      <c r="X1278" s="1251" t="s">
        <v>1581</v>
      </c>
      <c r="Y1278" s="1251">
        <v>236</v>
      </c>
    </row>
    <row r="1279" spans="1:25" ht="12">
      <c r="A1279" s="1251">
        <v>2019</v>
      </c>
      <c r="B1279" s="1251">
        <v>25</v>
      </c>
      <c r="C1279" s="1251">
        <v>900</v>
      </c>
      <c r="D1279" s="1251" t="s">
        <v>1778</v>
      </c>
      <c r="E1279" s="1251">
        <v>236117</v>
      </c>
      <c r="F1279" s="1251" t="s">
        <v>1681</v>
      </c>
      <c r="G1279" s="1252">
        <v>0</v>
      </c>
      <c r="H1279" s="1252">
        <v>-45411</v>
      </c>
      <c r="I1279" s="1252">
        <v>-39508.779999999999</v>
      </c>
      <c r="J1279" s="1252">
        <v>-59967.120000000003</v>
      </c>
      <c r="K1279" s="1252">
        <v>-79709.800000000003</v>
      </c>
      <c r="L1279" s="1252">
        <v>160916.26000000001</v>
      </c>
      <c r="M1279" s="1252">
        <v>139275.39999999999</v>
      </c>
      <c r="N1279" s="1252">
        <v>109583.77</v>
      </c>
      <c r="O1279" s="1252">
        <v>83859.179999999993</v>
      </c>
      <c r="P1279" s="1252">
        <v>60406.449999999997</v>
      </c>
      <c r="Q1279" s="1252">
        <v>39172.760000000002</v>
      </c>
      <c r="R1279" s="1252">
        <v>20321.009999999998</v>
      </c>
      <c r="S1279" s="1252">
        <v>0</v>
      </c>
      <c r="T1279" s="1252">
        <v>0</v>
      </c>
      <c r="U1279" s="1251" t="s">
        <v>116</v>
      </c>
      <c r="V1279" s="1251" t="s">
        <v>1537</v>
      </c>
      <c r="W1279" s="1251" t="s">
        <v>371</v>
      </c>
      <c r="X1279" s="1251" t="s">
        <v>1581</v>
      </c>
      <c r="Y1279" s="1251">
        <v>236</v>
      </c>
    </row>
    <row r="1280" spans="1:25" ht="12">
      <c r="A1280" s="1251">
        <v>2019</v>
      </c>
      <c r="B1280" s="1251">
        <v>25</v>
      </c>
      <c r="C1280" s="1251">
        <v>900</v>
      </c>
      <c r="D1280" s="1251" t="s">
        <v>1778</v>
      </c>
      <c r="E1280" s="1251">
        <v>236118</v>
      </c>
      <c r="F1280" s="1251" t="s">
        <v>1589</v>
      </c>
      <c r="G1280" s="1252">
        <v>-8820.8600000000006</v>
      </c>
      <c r="H1280" s="1252">
        <v>-2743.04</v>
      </c>
      <c r="I1280" s="1252">
        <v>-5639.9799999999996</v>
      </c>
      <c r="J1280" s="1252">
        <v>-8280.3500000000004</v>
      </c>
      <c r="K1280" s="1252">
        <v>-2623.0300000000002</v>
      </c>
      <c r="L1280" s="1252">
        <v>-5579.5799999999999</v>
      </c>
      <c r="M1280" s="1252">
        <v>-9158.6100000000006</v>
      </c>
      <c r="N1280" s="1252">
        <v>-12946.620000000001</v>
      </c>
      <c r="O1280" s="1252">
        <v>-7939.3100000000004</v>
      </c>
      <c r="P1280" s="1252">
        <v>-12265.77</v>
      </c>
      <c r="Q1280" s="1252">
        <v>-3939.9699999999998</v>
      </c>
      <c r="R1280" s="1252">
        <v>-7281.04</v>
      </c>
      <c r="S1280" s="1252">
        <v>-10045.73</v>
      </c>
      <c r="T1280" s="1252">
        <v>-10045.73</v>
      </c>
      <c r="U1280" s="1251" t="s">
        <v>116</v>
      </c>
      <c r="V1280" s="1251" t="s">
        <v>1537</v>
      </c>
      <c r="W1280" s="1251" t="s">
        <v>371</v>
      </c>
      <c r="X1280" s="1251" t="s">
        <v>1581</v>
      </c>
      <c r="Y1280" s="1251">
        <v>236</v>
      </c>
    </row>
    <row r="1281" spans="1:25" ht="12">
      <c r="A1281" s="1251">
        <v>2019</v>
      </c>
      <c r="B1281" s="1251">
        <v>25</v>
      </c>
      <c r="C1281" s="1251">
        <v>900</v>
      </c>
      <c r="D1281" s="1251" t="s">
        <v>1778</v>
      </c>
      <c r="E1281" s="1251">
        <v>236121</v>
      </c>
      <c r="F1281" s="1251" t="s">
        <v>1682</v>
      </c>
      <c r="G1281" s="1252">
        <v>0</v>
      </c>
      <c r="H1281" s="1252">
        <v>0</v>
      </c>
      <c r="I1281" s="1252">
        <v>0</v>
      </c>
      <c r="J1281" s="1252">
        <v>0</v>
      </c>
      <c r="K1281" s="1252">
        <v>0</v>
      </c>
      <c r="L1281" s="1252">
        <v>0</v>
      </c>
      <c r="M1281" s="1252">
        <v>0</v>
      </c>
      <c r="N1281" s="1252">
        <v>0</v>
      </c>
      <c r="O1281" s="1252">
        <v>0</v>
      </c>
      <c r="P1281" s="1252">
        <v>0</v>
      </c>
      <c r="Q1281" s="1252">
        <v>0</v>
      </c>
      <c r="R1281" s="1252">
        <v>0</v>
      </c>
      <c r="S1281" s="1252">
        <v>0</v>
      </c>
      <c r="T1281" s="1252">
        <v>0</v>
      </c>
      <c r="U1281" s="1251" t="s">
        <v>116</v>
      </c>
      <c r="V1281" s="1251" t="s">
        <v>1537</v>
      </c>
      <c r="W1281" s="1251" t="s">
        <v>371</v>
      </c>
      <c r="X1281" s="1251" t="s">
        <v>1581</v>
      </c>
      <c r="Y1281" s="1251">
        <v>236</v>
      </c>
    </row>
    <row r="1282" spans="1:25" ht="12">
      <c r="A1282" s="1251">
        <v>2019</v>
      </c>
      <c r="B1282" s="1251">
        <v>25</v>
      </c>
      <c r="C1282" s="1251">
        <v>900</v>
      </c>
      <c r="D1282" s="1251" t="s">
        <v>1778</v>
      </c>
      <c r="E1282" s="1251">
        <v>236124</v>
      </c>
      <c r="F1282" s="1251" t="s">
        <v>1683</v>
      </c>
      <c r="G1282" s="1252">
        <v>-1430760.3200000001</v>
      </c>
      <c r="H1282" s="1252">
        <v>-1574066.5</v>
      </c>
      <c r="I1282" s="1252">
        <v>-1661044.3300000001</v>
      </c>
      <c r="J1282" s="1252">
        <v>-1787120.2</v>
      </c>
      <c r="K1282" s="1252">
        <v>-1912837.3700000001</v>
      </c>
      <c r="L1282" s="1252">
        <v>-2056853.1000000001</v>
      </c>
      <c r="M1282" s="1252">
        <v>-2334892.1400000001</v>
      </c>
      <c r="N1282" s="1252">
        <v>-2649704.9199999999</v>
      </c>
      <c r="O1282" s="1252">
        <v>-3109567.7799999998</v>
      </c>
      <c r="P1282" s="1252">
        <v>-4599329.5499999998</v>
      </c>
      <c r="Q1282" s="1252">
        <v>-4918409.0700000003</v>
      </c>
      <c r="R1282" s="1252">
        <v>-5407067</v>
      </c>
      <c r="S1282" s="1252">
        <v>-3834228.3199999998</v>
      </c>
      <c r="T1282" s="1252">
        <v>-3834228.3199999998</v>
      </c>
      <c r="U1282" s="1251" t="s">
        <v>116</v>
      </c>
      <c r="V1282" s="1251" t="s">
        <v>1537</v>
      </c>
      <c r="W1282" s="1251" t="s">
        <v>371</v>
      </c>
      <c r="X1282" s="1251" t="s">
        <v>1581</v>
      </c>
      <c r="Y1282" s="1251">
        <v>236</v>
      </c>
    </row>
    <row r="1283" spans="1:25" ht="12">
      <c r="A1283" s="1251">
        <v>2019</v>
      </c>
      <c r="B1283" s="1251">
        <v>25</v>
      </c>
      <c r="C1283" s="1251">
        <v>900</v>
      </c>
      <c r="D1283" s="1251" t="s">
        <v>1778</v>
      </c>
      <c r="E1283" s="1251">
        <v>236127</v>
      </c>
      <c r="F1283" s="1251" t="s">
        <v>1712</v>
      </c>
      <c r="G1283" s="1252">
        <v>0</v>
      </c>
      <c r="H1283" s="1252">
        <v>0</v>
      </c>
      <c r="I1283" s="1252">
        <v>0</v>
      </c>
      <c r="J1283" s="1252">
        <v>0</v>
      </c>
      <c r="K1283" s="1252">
        <v>0</v>
      </c>
      <c r="L1283" s="1252">
        <v>0</v>
      </c>
      <c r="M1283" s="1252">
        <v>0</v>
      </c>
      <c r="N1283" s="1252">
        <v>0</v>
      </c>
      <c r="O1283" s="1252">
        <v>0</v>
      </c>
      <c r="P1283" s="1252">
        <v>0</v>
      </c>
      <c r="Q1283" s="1252">
        <v>0</v>
      </c>
      <c r="R1283" s="1252">
        <v>0</v>
      </c>
      <c r="S1283" s="1252">
        <v>0</v>
      </c>
      <c r="T1283" s="1252">
        <v>0</v>
      </c>
      <c r="U1283" s="1251" t="s">
        <v>116</v>
      </c>
      <c r="V1283" s="1251" t="s">
        <v>1537</v>
      </c>
      <c r="W1283" s="1251" t="s">
        <v>371</v>
      </c>
      <c r="X1283" s="1251" t="s">
        <v>1581</v>
      </c>
      <c r="Y1283" s="1251">
        <v>236</v>
      </c>
    </row>
    <row r="1284" spans="1:25" ht="12">
      <c r="A1284" s="1251">
        <v>2019</v>
      </c>
      <c r="B1284" s="1251">
        <v>25</v>
      </c>
      <c r="C1284" s="1251">
        <v>900</v>
      </c>
      <c r="D1284" s="1251" t="s">
        <v>1778</v>
      </c>
      <c r="E1284" s="1251">
        <v>236130</v>
      </c>
      <c r="F1284" s="1251" t="s">
        <v>1831</v>
      </c>
      <c r="G1284" s="1252">
        <v>0</v>
      </c>
      <c r="H1284" s="1252">
        <v>0</v>
      </c>
      <c r="I1284" s="1252">
        <v>0</v>
      </c>
      <c r="J1284" s="1252">
        <v>0</v>
      </c>
      <c r="K1284" s="1252">
        <v>0</v>
      </c>
      <c r="L1284" s="1252">
        <v>0</v>
      </c>
      <c r="M1284" s="1252">
        <v>0</v>
      </c>
      <c r="N1284" s="1252">
        <v>0</v>
      </c>
      <c r="O1284" s="1252">
        <v>0</v>
      </c>
      <c r="P1284" s="1252">
        <v>0</v>
      </c>
      <c r="Q1284" s="1252">
        <v>0</v>
      </c>
      <c r="R1284" s="1252">
        <v>0</v>
      </c>
      <c r="S1284" s="1252">
        <v>0</v>
      </c>
      <c r="T1284" s="1252">
        <v>0</v>
      </c>
      <c r="U1284" s="1251" t="s">
        <v>116</v>
      </c>
      <c r="V1284" s="1251" t="s">
        <v>1537</v>
      </c>
      <c r="W1284" s="1251" t="s">
        <v>371</v>
      </c>
      <c r="X1284" s="1251" t="s">
        <v>1581</v>
      </c>
      <c r="Y1284" s="1251">
        <v>236</v>
      </c>
    </row>
    <row r="1285" spans="1:25" ht="12">
      <c r="A1285" s="1251">
        <v>2019</v>
      </c>
      <c r="B1285" s="1251">
        <v>25</v>
      </c>
      <c r="C1285" s="1251">
        <v>900</v>
      </c>
      <c r="D1285" s="1251" t="s">
        <v>1778</v>
      </c>
      <c r="E1285" s="1251">
        <v>236201</v>
      </c>
      <c r="F1285" s="1251" t="s">
        <v>1696</v>
      </c>
      <c r="G1285" s="1252">
        <v>0</v>
      </c>
      <c r="H1285" s="1252">
        <v>0</v>
      </c>
      <c r="I1285" s="1252">
        <v>0</v>
      </c>
      <c r="J1285" s="1252">
        <v>0</v>
      </c>
      <c r="K1285" s="1252">
        <v>0</v>
      </c>
      <c r="L1285" s="1252">
        <v>0</v>
      </c>
      <c r="M1285" s="1252">
        <v>0</v>
      </c>
      <c r="N1285" s="1252">
        <v>0</v>
      </c>
      <c r="O1285" s="1252">
        <v>0</v>
      </c>
      <c r="P1285" s="1252">
        <v>0</v>
      </c>
      <c r="Q1285" s="1252">
        <v>0</v>
      </c>
      <c r="R1285" s="1252">
        <v>0</v>
      </c>
      <c r="S1285" s="1252">
        <v>0</v>
      </c>
      <c r="T1285" s="1252">
        <v>0</v>
      </c>
      <c r="U1285" s="1251" t="s">
        <v>116</v>
      </c>
      <c r="V1285" s="1251" t="s">
        <v>1537</v>
      </c>
      <c r="W1285" s="1251" t="s">
        <v>371</v>
      </c>
      <c r="X1285" s="1251" t="s">
        <v>1581</v>
      </c>
      <c r="Y1285" s="1251">
        <v>236</v>
      </c>
    </row>
    <row r="1286" spans="1:25" ht="12">
      <c r="A1286" s="1251">
        <v>2019</v>
      </c>
      <c r="B1286" s="1251">
        <v>25</v>
      </c>
      <c r="C1286" s="1251">
        <v>900</v>
      </c>
      <c r="D1286" s="1251" t="s">
        <v>1778</v>
      </c>
      <c r="E1286" s="1251">
        <v>236202</v>
      </c>
      <c r="F1286" s="1251" t="s">
        <v>1697</v>
      </c>
      <c r="G1286" s="1252">
        <v>0</v>
      </c>
      <c r="H1286" s="1252">
        <v>0</v>
      </c>
      <c r="I1286" s="1252">
        <v>0</v>
      </c>
      <c r="J1286" s="1252">
        <v>0</v>
      </c>
      <c r="K1286" s="1252">
        <v>0</v>
      </c>
      <c r="L1286" s="1252">
        <v>0</v>
      </c>
      <c r="M1286" s="1252">
        <v>0</v>
      </c>
      <c r="N1286" s="1252">
        <v>0</v>
      </c>
      <c r="O1286" s="1252">
        <v>0</v>
      </c>
      <c r="P1286" s="1252">
        <v>0</v>
      </c>
      <c r="Q1286" s="1252">
        <v>0</v>
      </c>
      <c r="R1286" s="1252">
        <v>0</v>
      </c>
      <c r="S1286" s="1252">
        <v>0</v>
      </c>
      <c r="T1286" s="1252">
        <v>0</v>
      </c>
      <c r="U1286" s="1251" t="s">
        <v>116</v>
      </c>
      <c r="V1286" s="1251" t="s">
        <v>1537</v>
      </c>
      <c r="W1286" s="1251" t="s">
        <v>371</v>
      </c>
      <c r="X1286" s="1251" t="s">
        <v>1581</v>
      </c>
      <c r="Y1286" s="1251">
        <v>236</v>
      </c>
    </row>
    <row r="1287" spans="1:25" ht="12">
      <c r="A1287" s="1251">
        <v>2019</v>
      </c>
      <c r="B1287" s="1251">
        <v>25</v>
      </c>
      <c r="C1287" s="1251">
        <v>900</v>
      </c>
      <c r="D1287" s="1251" t="s">
        <v>1778</v>
      </c>
      <c r="E1287" s="1251">
        <v>236203</v>
      </c>
      <c r="F1287" s="1251" t="s">
        <v>1832</v>
      </c>
      <c r="G1287" s="1252">
        <v>0</v>
      </c>
      <c r="H1287" s="1252">
        <v>0</v>
      </c>
      <c r="I1287" s="1252">
        <v>0</v>
      </c>
      <c r="J1287" s="1252">
        <v>0</v>
      </c>
      <c r="K1287" s="1252">
        <v>0</v>
      </c>
      <c r="L1287" s="1252">
        <v>0</v>
      </c>
      <c r="M1287" s="1252">
        <v>0</v>
      </c>
      <c r="N1287" s="1252">
        <v>0</v>
      </c>
      <c r="O1287" s="1252">
        <v>0</v>
      </c>
      <c r="P1287" s="1252">
        <v>0</v>
      </c>
      <c r="Q1287" s="1252">
        <v>0</v>
      </c>
      <c r="R1287" s="1252">
        <v>0</v>
      </c>
      <c r="S1287" s="1252">
        <v>0</v>
      </c>
      <c r="T1287" s="1252">
        <v>0</v>
      </c>
      <c r="U1287" s="1251" t="s">
        <v>116</v>
      </c>
      <c r="V1287" s="1251" t="s">
        <v>1537</v>
      </c>
      <c r="W1287" s="1251" t="s">
        <v>371</v>
      </c>
      <c r="X1287" s="1251" t="s">
        <v>1581</v>
      </c>
      <c r="Y1287" s="1251">
        <v>236</v>
      </c>
    </row>
    <row r="1288" spans="1:25" ht="12">
      <c r="A1288" s="1251">
        <v>2019</v>
      </c>
      <c r="B1288" s="1251">
        <v>25</v>
      </c>
      <c r="C1288" s="1251">
        <v>900</v>
      </c>
      <c r="D1288" s="1251" t="s">
        <v>1778</v>
      </c>
      <c r="E1288" s="1251">
        <v>236204</v>
      </c>
      <c r="F1288" s="1251" t="s">
        <v>1833</v>
      </c>
      <c r="G1288" s="1252">
        <v>0</v>
      </c>
      <c r="H1288" s="1252">
        <v>0</v>
      </c>
      <c r="I1288" s="1252">
        <v>0</v>
      </c>
      <c r="J1288" s="1252">
        <v>0</v>
      </c>
      <c r="K1288" s="1252">
        <v>0</v>
      </c>
      <c r="L1288" s="1252">
        <v>0</v>
      </c>
      <c r="M1288" s="1252">
        <v>0</v>
      </c>
      <c r="N1288" s="1252">
        <v>0</v>
      </c>
      <c r="O1288" s="1252">
        <v>0</v>
      </c>
      <c r="P1288" s="1252">
        <v>0</v>
      </c>
      <c r="Q1288" s="1252">
        <v>0</v>
      </c>
      <c r="R1288" s="1252">
        <v>0</v>
      </c>
      <c r="S1288" s="1252">
        <v>0</v>
      </c>
      <c r="T1288" s="1252">
        <v>0</v>
      </c>
      <c r="U1288" s="1251" t="s">
        <v>116</v>
      </c>
      <c r="V1288" s="1251" t="s">
        <v>1537</v>
      </c>
      <c r="W1288" s="1251" t="s">
        <v>371</v>
      </c>
      <c r="X1288" s="1251" t="s">
        <v>1581</v>
      </c>
      <c r="Y1288" s="1251">
        <v>236</v>
      </c>
    </row>
    <row r="1289" spans="1:25" ht="12">
      <c r="A1289" s="1251">
        <v>2019</v>
      </c>
      <c r="B1289" s="1251">
        <v>25</v>
      </c>
      <c r="C1289" s="1251">
        <v>900</v>
      </c>
      <c r="D1289" s="1251" t="s">
        <v>1778</v>
      </c>
      <c r="E1289" s="1251">
        <v>236205</v>
      </c>
      <c r="F1289" s="1251" t="s">
        <v>1698</v>
      </c>
      <c r="G1289" s="1252">
        <v>0</v>
      </c>
      <c r="H1289" s="1252">
        <v>0</v>
      </c>
      <c r="I1289" s="1252">
        <v>0</v>
      </c>
      <c r="J1289" s="1252">
        <v>0</v>
      </c>
      <c r="K1289" s="1252">
        <v>0</v>
      </c>
      <c r="L1289" s="1252">
        <v>0</v>
      </c>
      <c r="M1289" s="1252">
        <v>0</v>
      </c>
      <c r="N1289" s="1252">
        <v>0</v>
      </c>
      <c r="O1289" s="1252">
        <v>0</v>
      </c>
      <c r="P1289" s="1252">
        <v>0</v>
      </c>
      <c r="Q1289" s="1252">
        <v>0</v>
      </c>
      <c r="R1289" s="1252">
        <v>0</v>
      </c>
      <c r="S1289" s="1252">
        <v>0</v>
      </c>
      <c r="T1289" s="1252">
        <v>0</v>
      </c>
      <c r="U1289" s="1251" t="s">
        <v>116</v>
      </c>
      <c r="V1289" s="1251" t="s">
        <v>1537</v>
      </c>
      <c r="W1289" s="1251" t="s">
        <v>371</v>
      </c>
      <c r="X1289" s="1251" t="s">
        <v>1581</v>
      </c>
      <c r="Y1289" s="1251">
        <v>236</v>
      </c>
    </row>
    <row r="1290" spans="1:25" ht="12">
      <c r="A1290" s="1251">
        <v>2019</v>
      </c>
      <c r="B1290" s="1251">
        <v>25</v>
      </c>
      <c r="C1290" s="1251">
        <v>900</v>
      </c>
      <c r="D1290" s="1251" t="s">
        <v>1778</v>
      </c>
      <c r="E1290" s="1251">
        <v>236207</v>
      </c>
      <c r="F1290" s="1251" t="s">
        <v>1834</v>
      </c>
      <c r="G1290" s="1252">
        <v>0</v>
      </c>
      <c r="H1290" s="1252">
        <v>0</v>
      </c>
      <c r="I1290" s="1252">
        <v>0</v>
      </c>
      <c r="J1290" s="1252">
        <v>0</v>
      </c>
      <c r="K1290" s="1252">
        <v>0</v>
      </c>
      <c r="L1290" s="1252">
        <v>0</v>
      </c>
      <c r="M1290" s="1252">
        <v>0</v>
      </c>
      <c r="N1290" s="1252">
        <v>0</v>
      </c>
      <c r="O1290" s="1252">
        <v>0</v>
      </c>
      <c r="P1290" s="1252">
        <v>0</v>
      </c>
      <c r="Q1290" s="1252">
        <v>0</v>
      </c>
      <c r="R1290" s="1252">
        <v>0</v>
      </c>
      <c r="S1290" s="1252">
        <v>0</v>
      </c>
      <c r="T1290" s="1252">
        <v>0</v>
      </c>
      <c r="U1290" s="1251" t="s">
        <v>116</v>
      </c>
      <c r="V1290" s="1251" t="s">
        <v>1537</v>
      </c>
      <c r="W1290" s="1251" t="s">
        <v>371</v>
      </c>
      <c r="X1290" s="1251" t="s">
        <v>1581</v>
      </c>
      <c r="Y1290" s="1251">
        <v>236</v>
      </c>
    </row>
    <row r="1291" spans="1:25" ht="12">
      <c r="A1291" s="1251">
        <v>2019</v>
      </c>
      <c r="B1291" s="1251">
        <v>25</v>
      </c>
      <c r="C1291" s="1251">
        <v>900</v>
      </c>
      <c r="D1291" s="1251" t="s">
        <v>1778</v>
      </c>
      <c r="E1291" s="1251">
        <v>236208</v>
      </c>
      <c r="F1291" s="1251" t="s">
        <v>1835</v>
      </c>
      <c r="G1291" s="1252">
        <v>0</v>
      </c>
      <c r="H1291" s="1252">
        <v>0</v>
      </c>
      <c r="I1291" s="1252">
        <v>0</v>
      </c>
      <c r="J1291" s="1252">
        <v>0</v>
      </c>
      <c r="K1291" s="1252">
        <v>0</v>
      </c>
      <c r="L1291" s="1252">
        <v>0</v>
      </c>
      <c r="M1291" s="1252">
        <v>0</v>
      </c>
      <c r="N1291" s="1252">
        <v>0</v>
      </c>
      <c r="O1291" s="1252">
        <v>0</v>
      </c>
      <c r="P1291" s="1252">
        <v>0</v>
      </c>
      <c r="Q1291" s="1252">
        <v>0</v>
      </c>
      <c r="R1291" s="1252">
        <v>0</v>
      </c>
      <c r="S1291" s="1252">
        <v>0</v>
      </c>
      <c r="T1291" s="1252">
        <v>0</v>
      </c>
      <c r="U1291" s="1251" t="s">
        <v>116</v>
      </c>
      <c r="V1291" s="1251" t="s">
        <v>1537</v>
      </c>
      <c r="W1291" s="1251" t="s">
        <v>371</v>
      </c>
      <c r="X1291" s="1251" t="s">
        <v>1581</v>
      </c>
      <c r="Y1291" s="1251">
        <v>236</v>
      </c>
    </row>
    <row r="1292" spans="1:25" ht="12">
      <c r="A1292" s="1251">
        <v>2019</v>
      </c>
      <c r="B1292" s="1251">
        <v>25</v>
      </c>
      <c r="C1292" s="1251">
        <v>900</v>
      </c>
      <c r="D1292" s="1251" t="s">
        <v>1778</v>
      </c>
      <c r="E1292" s="1251">
        <v>236210</v>
      </c>
      <c r="F1292" s="1251" t="s">
        <v>1836</v>
      </c>
      <c r="G1292" s="1252">
        <v>0</v>
      </c>
      <c r="H1292" s="1252">
        <v>0</v>
      </c>
      <c r="I1292" s="1252">
        <v>0</v>
      </c>
      <c r="J1292" s="1252">
        <v>0</v>
      </c>
      <c r="K1292" s="1252">
        <v>0</v>
      </c>
      <c r="L1292" s="1252">
        <v>0</v>
      </c>
      <c r="M1292" s="1252">
        <v>0</v>
      </c>
      <c r="N1292" s="1252">
        <v>0</v>
      </c>
      <c r="O1292" s="1252">
        <v>0</v>
      </c>
      <c r="P1292" s="1252">
        <v>0</v>
      </c>
      <c r="Q1292" s="1252">
        <v>0</v>
      </c>
      <c r="R1292" s="1252">
        <v>0</v>
      </c>
      <c r="S1292" s="1252">
        <v>0</v>
      </c>
      <c r="T1292" s="1252">
        <v>0</v>
      </c>
      <c r="U1292" s="1251" t="s">
        <v>116</v>
      </c>
      <c r="V1292" s="1251" t="s">
        <v>1537</v>
      </c>
      <c r="W1292" s="1251" t="s">
        <v>371</v>
      </c>
      <c r="X1292" s="1251" t="s">
        <v>1581</v>
      </c>
      <c r="Y1292" s="1251">
        <v>236</v>
      </c>
    </row>
    <row r="1293" spans="1:25" ht="12">
      <c r="A1293" s="1251">
        <v>2019</v>
      </c>
      <c r="B1293" s="1251">
        <v>25</v>
      </c>
      <c r="C1293" s="1251">
        <v>900</v>
      </c>
      <c r="D1293" s="1251" t="s">
        <v>1778</v>
      </c>
      <c r="E1293" s="1251">
        <v>236214</v>
      </c>
      <c r="F1293" s="1251" t="s">
        <v>1837</v>
      </c>
      <c r="G1293" s="1252">
        <v>0</v>
      </c>
      <c r="H1293" s="1252">
        <v>0</v>
      </c>
      <c r="I1293" s="1252">
        <v>0</v>
      </c>
      <c r="J1293" s="1252">
        <v>0</v>
      </c>
      <c r="K1293" s="1252">
        <v>0</v>
      </c>
      <c r="L1293" s="1252">
        <v>0</v>
      </c>
      <c r="M1293" s="1252">
        <v>0</v>
      </c>
      <c r="N1293" s="1252">
        <v>0</v>
      </c>
      <c r="O1293" s="1252">
        <v>0</v>
      </c>
      <c r="P1293" s="1252">
        <v>0</v>
      </c>
      <c r="Q1293" s="1252">
        <v>0</v>
      </c>
      <c r="R1293" s="1252">
        <v>0</v>
      </c>
      <c r="S1293" s="1252">
        <v>0</v>
      </c>
      <c r="T1293" s="1252">
        <v>0</v>
      </c>
      <c r="U1293" s="1251" t="s">
        <v>116</v>
      </c>
      <c r="V1293" s="1251" t="s">
        <v>1537</v>
      </c>
      <c r="W1293" s="1251" t="s">
        <v>371</v>
      </c>
      <c r="X1293" s="1251" t="s">
        <v>1581</v>
      </c>
      <c r="Y1293" s="1251">
        <v>236</v>
      </c>
    </row>
    <row r="1294" spans="1:25" ht="12">
      <c r="A1294" s="1251">
        <v>2019</v>
      </c>
      <c r="B1294" s="1251">
        <v>25</v>
      </c>
      <c r="C1294" s="1251">
        <v>900</v>
      </c>
      <c r="D1294" s="1251" t="s">
        <v>1778</v>
      </c>
      <c r="E1294" s="1251">
        <v>236215</v>
      </c>
      <c r="F1294" s="1251" t="s">
        <v>1838</v>
      </c>
      <c r="G1294" s="1252">
        <v>0</v>
      </c>
      <c r="H1294" s="1252">
        <v>0</v>
      </c>
      <c r="I1294" s="1252">
        <v>0</v>
      </c>
      <c r="J1294" s="1252">
        <v>0</v>
      </c>
      <c r="K1294" s="1252">
        <v>0</v>
      </c>
      <c r="L1294" s="1252">
        <v>0</v>
      </c>
      <c r="M1294" s="1252">
        <v>0</v>
      </c>
      <c r="N1294" s="1252">
        <v>0</v>
      </c>
      <c r="O1294" s="1252">
        <v>0</v>
      </c>
      <c r="P1294" s="1252">
        <v>0</v>
      </c>
      <c r="Q1294" s="1252">
        <v>0</v>
      </c>
      <c r="R1294" s="1252">
        <v>0</v>
      </c>
      <c r="S1294" s="1252">
        <v>0</v>
      </c>
      <c r="T1294" s="1252">
        <v>0</v>
      </c>
      <c r="U1294" s="1251" t="s">
        <v>116</v>
      </c>
      <c r="V1294" s="1251" t="s">
        <v>1537</v>
      </c>
      <c r="W1294" s="1251" t="s">
        <v>371</v>
      </c>
      <c r="X1294" s="1251" t="s">
        <v>1581</v>
      </c>
      <c r="Y1294" s="1251">
        <v>236</v>
      </c>
    </row>
    <row r="1295" spans="1:25" ht="12">
      <c r="A1295" s="1251">
        <v>2019</v>
      </c>
      <c r="B1295" s="1251">
        <v>25</v>
      </c>
      <c r="C1295" s="1251">
        <v>900</v>
      </c>
      <c r="D1295" s="1251" t="s">
        <v>1778</v>
      </c>
      <c r="E1295" s="1251">
        <v>236220</v>
      </c>
      <c r="F1295" s="1251" t="s">
        <v>1839</v>
      </c>
      <c r="G1295" s="1252">
        <v>0</v>
      </c>
      <c r="H1295" s="1252">
        <v>0</v>
      </c>
      <c r="I1295" s="1252">
        <v>0</v>
      </c>
      <c r="J1295" s="1252">
        <v>0</v>
      </c>
      <c r="K1295" s="1252">
        <v>0</v>
      </c>
      <c r="L1295" s="1252">
        <v>0</v>
      </c>
      <c r="M1295" s="1252">
        <v>0</v>
      </c>
      <c r="N1295" s="1252">
        <v>0</v>
      </c>
      <c r="O1295" s="1252">
        <v>0</v>
      </c>
      <c r="P1295" s="1252">
        <v>0</v>
      </c>
      <c r="Q1295" s="1252">
        <v>0</v>
      </c>
      <c r="R1295" s="1252">
        <v>0</v>
      </c>
      <c r="S1295" s="1252">
        <v>0</v>
      </c>
      <c r="T1295" s="1252">
        <v>0</v>
      </c>
      <c r="U1295" s="1251" t="s">
        <v>116</v>
      </c>
      <c r="V1295" s="1251" t="s">
        <v>1537</v>
      </c>
      <c r="W1295" s="1251" t="s">
        <v>371</v>
      </c>
      <c r="X1295" s="1251" t="s">
        <v>1581</v>
      </c>
      <c r="Y1295" s="1251">
        <v>236</v>
      </c>
    </row>
    <row r="1296" spans="1:25" ht="12">
      <c r="A1296" s="1251">
        <v>2019</v>
      </c>
      <c r="B1296" s="1251">
        <v>25</v>
      </c>
      <c r="C1296" s="1251">
        <v>900</v>
      </c>
      <c r="D1296" s="1251" t="s">
        <v>1778</v>
      </c>
      <c r="E1296" s="1251">
        <v>237110</v>
      </c>
      <c r="F1296" s="1251" t="s">
        <v>1840</v>
      </c>
      <c r="G1296" s="1252">
        <v>0</v>
      </c>
      <c r="H1296" s="1252">
        <v>0</v>
      </c>
      <c r="I1296" s="1252">
        <v>0</v>
      </c>
      <c r="J1296" s="1252">
        <v>0</v>
      </c>
      <c r="K1296" s="1252">
        <v>0</v>
      </c>
      <c r="L1296" s="1252">
        <v>0</v>
      </c>
      <c r="M1296" s="1252">
        <v>0</v>
      </c>
      <c r="N1296" s="1252">
        <v>0</v>
      </c>
      <c r="O1296" s="1252">
        <v>0</v>
      </c>
      <c r="P1296" s="1252">
        <v>0</v>
      </c>
      <c r="Q1296" s="1252">
        <v>0</v>
      </c>
      <c r="R1296" s="1252">
        <v>0</v>
      </c>
      <c r="S1296" s="1252">
        <v>0</v>
      </c>
      <c r="T1296" s="1252">
        <v>0</v>
      </c>
      <c r="U1296" s="1251" t="s">
        <v>116</v>
      </c>
      <c r="V1296" s="1251" t="s">
        <v>1537</v>
      </c>
      <c r="W1296" s="1251" t="s">
        <v>368</v>
      </c>
      <c r="X1296" s="1251" t="s">
        <v>1581</v>
      </c>
      <c r="Y1296" s="1251">
        <v>237</v>
      </c>
    </row>
    <row r="1297" spans="1:25" ht="12">
      <c r="A1297" s="1251">
        <v>2019</v>
      </c>
      <c r="B1297" s="1251">
        <v>25</v>
      </c>
      <c r="C1297" s="1251">
        <v>900</v>
      </c>
      <c r="D1297" s="1251" t="s">
        <v>1778</v>
      </c>
      <c r="E1297" s="1251">
        <v>237190</v>
      </c>
      <c r="F1297" s="1251" t="s">
        <v>1736</v>
      </c>
      <c r="G1297" s="1252">
        <v>-46943.529999999999</v>
      </c>
      <c r="H1297" s="1252">
        <v>-127265.52</v>
      </c>
      <c r="I1297" s="1252">
        <v>-151252.20000000001</v>
      </c>
      <c r="J1297" s="1252">
        <v>-231570.51999999999</v>
      </c>
      <c r="K1297" s="1252">
        <v>-311889.10999999999</v>
      </c>
      <c r="L1297" s="1252">
        <v>-392207.70000000001</v>
      </c>
      <c r="M1297" s="1252">
        <v>-472526.28999999998</v>
      </c>
      <c r="N1297" s="1252">
        <v>-127244.88</v>
      </c>
      <c r="O1297" s="1252">
        <v>-151264.17000000001</v>
      </c>
      <c r="P1297" s="1252">
        <v>-229103.22</v>
      </c>
      <c r="Q1297" s="1252">
        <v>-308188.15000000002</v>
      </c>
      <c r="R1297" s="1252">
        <v>-387273.08000000002</v>
      </c>
      <c r="S1297" s="1252">
        <v>-40757.949999999997</v>
      </c>
      <c r="T1297" s="1252">
        <v>-40757.949999999997</v>
      </c>
      <c r="U1297" s="1251" t="s">
        <v>116</v>
      </c>
      <c r="V1297" s="1251" t="s">
        <v>1537</v>
      </c>
      <c r="W1297" s="1251" t="s">
        <v>368</v>
      </c>
      <c r="X1297" s="1251" t="s">
        <v>1581</v>
      </c>
      <c r="Y1297" s="1251">
        <v>237</v>
      </c>
    </row>
    <row r="1298" spans="1:25" ht="12">
      <c r="A1298" s="1251">
        <v>2019</v>
      </c>
      <c r="B1298" s="1251">
        <v>25</v>
      </c>
      <c r="C1298" s="1251">
        <v>900</v>
      </c>
      <c r="D1298" s="1251" t="s">
        <v>1778</v>
      </c>
      <c r="E1298" s="1251">
        <v>237250</v>
      </c>
      <c r="F1298" s="1251" t="s">
        <v>1722</v>
      </c>
      <c r="G1298" s="1252">
        <v>0</v>
      </c>
      <c r="H1298" s="1252">
        <v>0</v>
      </c>
      <c r="I1298" s="1252">
        <v>0</v>
      </c>
      <c r="J1298" s="1252">
        <v>0</v>
      </c>
      <c r="K1298" s="1252">
        <v>0</v>
      </c>
      <c r="L1298" s="1252">
        <v>0</v>
      </c>
      <c r="M1298" s="1252">
        <v>0</v>
      </c>
      <c r="N1298" s="1252">
        <v>0</v>
      </c>
      <c r="O1298" s="1252">
        <v>0</v>
      </c>
      <c r="P1298" s="1252">
        <v>0</v>
      </c>
      <c r="Q1298" s="1252">
        <v>0</v>
      </c>
      <c r="R1298" s="1252">
        <v>0</v>
      </c>
      <c r="S1298" s="1252">
        <v>0</v>
      </c>
      <c r="T1298" s="1252">
        <v>0</v>
      </c>
      <c r="U1298" s="1251" t="s">
        <v>116</v>
      </c>
      <c r="V1298" s="1251" t="s">
        <v>1537</v>
      </c>
      <c r="W1298" s="1251" t="s">
        <v>368</v>
      </c>
      <c r="X1298" s="1251" t="s">
        <v>1581</v>
      </c>
      <c r="Y1298" s="1251">
        <v>237</v>
      </c>
    </row>
    <row r="1299" spans="1:25" ht="12">
      <c r="A1299" s="1251">
        <v>2019</v>
      </c>
      <c r="B1299" s="1251">
        <v>25</v>
      </c>
      <c r="C1299" s="1251">
        <v>900</v>
      </c>
      <c r="D1299" s="1251" t="s">
        <v>1778</v>
      </c>
      <c r="E1299" s="1251">
        <v>237290</v>
      </c>
      <c r="F1299" s="1251" t="s">
        <v>1591</v>
      </c>
      <c r="G1299" s="1252">
        <v>0</v>
      </c>
      <c r="H1299" s="1252">
        <v>0</v>
      </c>
      <c r="I1299" s="1252">
        <v>0</v>
      </c>
      <c r="J1299" s="1252">
        <v>0</v>
      </c>
      <c r="K1299" s="1252">
        <v>0</v>
      </c>
      <c r="L1299" s="1252">
        <v>0</v>
      </c>
      <c r="M1299" s="1252">
        <v>0</v>
      </c>
      <c r="N1299" s="1252">
        <v>0</v>
      </c>
      <c r="O1299" s="1252">
        <v>0</v>
      </c>
      <c r="P1299" s="1252">
        <v>0</v>
      </c>
      <c r="Q1299" s="1252">
        <v>0</v>
      </c>
      <c r="R1299" s="1252">
        <v>0</v>
      </c>
      <c r="S1299" s="1252">
        <v>0</v>
      </c>
      <c r="T1299" s="1252">
        <v>0</v>
      </c>
      <c r="U1299" s="1251" t="s">
        <v>116</v>
      </c>
      <c r="V1299" s="1251" t="s">
        <v>1537</v>
      </c>
      <c r="W1299" s="1251" t="s">
        <v>368</v>
      </c>
      <c r="X1299" s="1251" t="s">
        <v>1581</v>
      </c>
      <c r="Y1299" s="1251">
        <v>237</v>
      </c>
    </row>
    <row r="1300" spans="1:25" ht="12">
      <c r="A1300" s="1251">
        <v>2019</v>
      </c>
      <c r="B1300" s="1251">
        <v>25</v>
      </c>
      <c r="C1300" s="1251">
        <v>900</v>
      </c>
      <c r="D1300" s="1251" t="s">
        <v>1778</v>
      </c>
      <c r="E1300" s="1251">
        <v>238100</v>
      </c>
      <c r="F1300" s="1251" t="s">
        <v>1841</v>
      </c>
      <c r="G1300" s="1252">
        <v>0</v>
      </c>
      <c r="H1300" s="1252">
        <v>0</v>
      </c>
      <c r="I1300" s="1252">
        <v>0</v>
      </c>
      <c r="J1300" s="1252">
        <v>0</v>
      </c>
      <c r="K1300" s="1252">
        <v>0</v>
      </c>
      <c r="L1300" s="1252">
        <v>0</v>
      </c>
      <c r="M1300" s="1252">
        <v>0</v>
      </c>
      <c r="N1300" s="1252">
        <v>0</v>
      </c>
      <c r="O1300" s="1252">
        <v>0</v>
      </c>
      <c r="P1300" s="1252">
        <v>0</v>
      </c>
      <c r="Q1300" s="1252">
        <v>0</v>
      </c>
      <c r="R1300" s="1252">
        <v>0</v>
      </c>
      <c r="S1300" s="1252">
        <v>0</v>
      </c>
      <c r="T1300" s="1252">
        <v>0</v>
      </c>
      <c r="U1300" s="1251" t="s">
        <v>116</v>
      </c>
      <c r="V1300" s="1251" t="s">
        <v>1537</v>
      </c>
      <c r="W1300" s="1251" t="s">
        <v>371</v>
      </c>
      <c r="X1300" s="1251" t="s">
        <v>1581</v>
      </c>
      <c r="Y1300" s="1251">
        <v>238</v>
      </c>
    </row>
    <row r="1301" spans="1:25" ht="12">
      <c r="A1301" s="1251">
        <v>2019</v>
      </c>
      <c r="B1301" s="1251">
        <v>25</v>
      </c>
      <c r="C1301" s="1251">
        <v>900</v>
      </c>
      <c r="D1301" s="1251" t="s">
        <v>1778</v>
      </c>
      <c r="E1301" s="1251">
        <v>241001</v>
      </c>
      <c r="F1301" s="1251" t="s">
        <v>1592</v>
      </c>
      <c r="G1301" s="1252">
        <v>-1920317.75</v>
      </c>
      <c r="H1301" s="1252">
        <v>-523302.34999999998</v>
      </c>
      <c r="I1301" s="1252">
        <v>-630485.53000000003</v>
      </c>
      <c r="J1301" s="1252">
        <v>-1896551.21</v>
      </c>
      <c r="K1301" s="1252">
        <v>-6926684.0800000001</v>
      </c>
      <c r="L1301" s="1252">
        <v>-2064394.52</v>
      </c>
      <c r="M1301" s="1252">
        <v>-1086975.6799999999</v>
      </c>
      <c r="N1301" s="1252">
        <v>-1121081.01</v>
      </c>
      <c r="O1301" s="1252">
        <v>-290967</v>
      </c>
      <c r="P1301" s="1252">
        <v>-516016.63</v>
      </c>
      <c r="Q1301" s="1252">
        <v>-456310.92999999999</v>
      </c>
      <c r="R1301" s="1252">
        <v>-493986.32000000001</v>
      </c>
      <c r="S1301" s="1252">
        <v>-780098.07999999996</v>
      </c>
      <c r="T1301" s="1252">
        <v>-780098.07999999996</v>
      </c>
      <c r="U1301" s="1251" t="s">
        <v>116</v>
      </c>
      <c r="V1301" s="1251" t="s">
        <v>1537</v>
      </c>
      <c r="W1301" s="1251" t="s">
        <v>371</v>
      </c>
      <c r="X1301" s="1251" t="s">
        <v>1581</v>
      </c>
      <c r="Y1301" s="1251">
        <v>241</v>
      </c>
    </row>
    <row r="1302" spans="1:25" ht="12">
      <c r="A1302" s="1251">
        <v>2019</v>
      </c>
      <c r="B1302" s="1251">
        <v>25</v>
      </c>
      <c r="C1302" s="1251">
        <v>900</v>
      </c>
      <c r="D1302" s="1251" t="s">
        <v>1778</v>
      </c>
      <c r="E1302" s="1251">
        <v>241002</v>
      </c>
      <c r="F1302" s="1251" t="s">
        <v>1699</v>
      </c>
      <c r="G1302" s="1252">
        <v>0</v>
      </c>
      <c r="H1302" s="1252">
        <v>0</v>
      </c>
      <c r="I1302" s="1252">
        <v>0</v>
      </c>
      <c r="J1302" s="1252">
        <v>0</v>
      </c>
      <c r="K1302" s="1252">
        <v>0</v>
      </c>
      <c r="L1302" s="1252">
        <v>0</v>
      </c>
      <c r="M1302" s="1252">
        <v>0</v>
      </c>
      <c r="N1302" s="1252">
        <v>0</v>
      </c>
      <c r="O1302" s="1252">
        <v>0</v>
      </c>
      <c r="P1302" s="1252">
        <v>0</v>
      </c>
      <c r="Q1302" s="1252">
        <v>0</v>
      </c>
      <c r="R1302" s="1252">
        <v>0</v>
      </c>
      <c r="S1302" s="1252">
        <v>0</v>
      </c>
      <c r="T1302" s="1252">
        <v>0</v>
      </c>
      <c r="U1302" s="1251" t="s">
        <v>116</v>
      </c>
      <c r="V1302" s="1251" t="s">
        <v>1537</v>
      </c>
      <c r="W1302" s="1251" t="s">
        <v>371</v>
      </c>
      <c r="X1302" s="1251" t="s">
        <v>1581</v>
      </c>
      <c r="Y1302" s="1251">
        <v>241</v>
      </c>
    </row>
    <row r="1303" spans="1:25" ht="12">
      <c r="A1303" s="1251">
        <v>2019</v>
      </c>
      <c r="B1303" s="1251">
        <v>25</v>
      </c>
      <c r="C1303" s="1251">
        <v>900</v>
      </c>
      <c r="D1303" s="1251" t="s">
        <v>1778</v>
      </c>
      <c r="E1303" s="1251">
        <v>241003</v>
      </c>
      <c r="F1303" s="1251" t="s">
        <v>1593</v>
      </c>
      <c r="G1303" s="1252">
        <v>0</v>
      </c>
      <c r="H1303" s="1252">
        <v>0</v>
      </c>
      <c r="I1303" s="1252">
        <v>0</v>
      </c>
      <c r="J1303" s="1252">
        <v>0</v>
      </c>
      <c r="K1303" s="1252">
        <v>0</v>
      </c>
      <c r="L1303" s="1252">
        <v>0</v>
      </c>
      <c r="M1303" s="1252">
        <v>0</v>
      </c>
      <c r="N1303" s="1252">
        <v>0</v>
      </c>
      <c r="O1303" s="1252">
        <v>0</v>
      </c>
      <c r="P1303" s="1252">
        <v>0</v>
      </c>
      <c r="Q1303" s="1252">
        <v>0</v>
      </c>
      <c r="R1303" s="1252">
        <v>0</v>
      </c>
      <c r="S1303" s="1252">
        <v>0</v>
      </c>
      <c r="T1303" s="1252">
        <v>0</v>
      </c>
      <c r="U1303" s="1251" t="s">
        <v>116</v>
      </c>
      <c r="V1303" s="1251" t="s">
        <v>1537</v>
      </c>
      <c r="W1303" s="1251" t="s">
        <v>371</v>
      </c>
      <c r="X1303" s="1251" t="s">
        <v>1581</v>
      </c>
      <c r="Y1303" s="1251">
        <v>241</v>
      </c>
    </row>
    <row r="1304" spans="1:25" ht="12">
      <c r="A1304" s="1251">
        <v>2019</v>
      </c>
      <c r="B1304" s="1251">
        <v>25</v>
      </c>
      <c r="C1304" s="1251">
        <v>900</v>
      </c>
      <c r="D1304" s="1251" t="s">
        <v>1778</v>
      </c>
      <c r="E1304" s="1251">
        <v>241004</v>
      </c>
      <c r="F1304" s="1251" t="s">
        <v>1594</v>
      </c>
      <c r="G1304" s="1252">
        <v>0</v>
      </c>
      <c r="H1304" s="1252">
        <v>0</v>
      </c>
      <c r="I1304" s="1252">
        <v>0</v>
      </c>
      <c r="J1304" s="1252">
        <v>0</v>
      </c>
      <c r="K1304" s="1252">
        <v>0</v>
      </c>
      <c r="L1304" s="1252">
        <v>0</v>
      </c>
      <c r="M1304" s="1252">
        <v>0</v>
      </c>
      <c r="N1304" s="1252">
        <v>0</v>
      </c>
      <c r="O1304" s="1252">
        <v>0</v>
      </c>
      <c r="P1304" s="1252">
        <v>0</v>
      </c>
      <c r="Q1304" s="1252">
        <v>0</v>
      </c>
      <c r="R1304" s="1252">
        <v>0</v>
      </c>
      <c r="S1304" s="1252">
        <v>0</v>
      </c>
      <c r="T1304" s="1252">
        <v>0</v>
      </c>
      <c r="U1304" s="1251" t="s">
        <v>116</v>
      </c>
      <c r="V1304" s="1251" t="s">
        <v>1537</v>
      </c>
      <c r="W1304" s="1251" t="s">
        <v>371</v>
      </c>
      <c r="X1304" s="1251" t="s">
        <v>1581</v>
      </c>
      <c r="Y1304" s="1251">
        <v>241</v>
      </c>
    </row>
    <row r="1305" spans="1:25" ht="12">
      <c r="A1305" s="1251">
        <v>2019</v>
      </c>
      <c r="B1305" s="1251">
        <v>25</v>
      </c>
      <c r="C1305" s="1251">
        <v>900</v>
      </c>
      <c r="D1305" s="1251" t="s">
        <v>1778</v>
      </c>
      <c r="E1305" s="1251">
        <v>241005</v>
      </c>
      <c r="F1305" s="1251" t="s">
        <v>1842</v>
      </c>
      <c r="G1305" s="1252">
        <v>0</v>
      </c>
      <c r="H1305" s="1252">
        <v>0</v>
      </c>
      <c r="I1305" s="1252">
        <v>0</v>
      </c>
      <c r="J1305" s="1252">
        <v>0</v>
      </c>
      <c r="K1305" s="1252">
        <v>0</v>
      </c>
      <c r="L1305" s="1252">
        <v>0</v>
      </c>
      <c r="M1305" s="1252">
        <v>0</v>
      </c>
      <c r="N1305" s="1252">
        <v>0</v>
      </c>
      <c r="O1305" s="1252">
        <v>0</v>
      </c>
      <c r="P1305" s="1252">
        <v>0</v>
      </c>
      <c r="Q1305" s="1252">
        <v>0</v>
      </c>
      <c r="R1305" s="1252">
        <v>0</v>
      </c>
      <c r="S1305" s="1252">
        <v>0</v>
      </c>
      <c r="T1305" s="1252">
        <v>0</v>
      </c>
      <c r="U1305" s="1251" t="s">
        <v>116</v>
      </c>
      <c r="V1305" s="1251" t="s">
        <v>1537</v>
      </c>
      <c r="W1305" s="1251" t="s">
        <v>371</v>
      </c>
      <c r="X1305" s="1251" t="s">
        <v>1581</v>
      </c>
      <c r="Y1305" s="1251">
        <v>241</v>
      </c>
    </row>
    <row r="1306" spans="1:25" ht="12">
      <c r="A1306" s="1251">
        <v>2019</v>
      </c>
      <c r="B1306" s="1251">
        <v>25</v>
      </c>
      <c r="C1306" s="1251">
        <v>900</v>
      </c>
      <c r="D1306" s="1251" t="s">
        <v>1778</v>
      </c>
      <c r="E1306" s="1251">
        <v>241006</v>
      </c>
      <c r="F1306" s="1251" t="s">
        <v>1843</v>
      </c>
      <c r="G1306" s="1252">
        <v>-56243.400000000001</v>
      </c>
      <c r="H1306" s="1252">
        <v>-75212</v>
      </c>
      <c r="I1306" s="1252">
        <v>-65332</v>
      </c>
      <c r="J1306" s="1252">
        <v>-50452</v>
      </c>
      <c r="K1306" s="1252">
        <v>-60572</v>
      </c>
      <c r="L1306" s="1252">
        <v>-53432.910000000003</v>
      </c>
      <c r="M1306" s="1252">
        <v>-62407.830000000002</v>
      </c>
      <c r="N1306" s="1252">
        <v>-72047.050000000003</v>
      </c>
      <c r="O1306" s="1252">
        <v>-83717.050000000003</v>
      </c>
      <c r="P1306" s="1252">
        <v>-95387.050000000003</v>
      </c>
      <c r="Q1306" s="1252">
        <v>-77057.050000000003</v>
      </c>
      <c r="R1306" s="1252">
        <v>-88727.050000000003</v>
      </c>
      <c r="S1306" s="1252">
        <v>-69190</v>
      </c>
      <c r="T1306" s="1252">
        <v>-69190</v>
      </c>
      <c r="U1306" s="1251" t="s">
        <v>116</v>
      </c>
      <c r="V1306" s="1251" t="s">
        <v>1537</v>
      </c>
      <c r="W1306" s="1251" t="s">
        <v>371</v>
      </c>
      <c r="X1306" s="1251" t="s">
        <v>1581</v>
      </c>
      <c r="Y1306" s="1251">
        <v>241</v>
      </c>
    </row>
    <row r="1307" spans="1:25" ht="12">
      <c r="A1307" s="1251">
        <v>2019</v>
      </c>
      <c r="B1307" s="1251">
        <v>25</v>
      </c>
      <c r="C1307" s="1251">
        <v>900</v>
      </c>
      <c r="D1307" s="1251" t="s">
        <v>1778</v>
      </c>
      <c r="E1307" s="1251">
        <v>241008</v>
      </c>
      <c r="F1307" s="1251" t="s">
        <v>1595</v>
      </c>
      <c r="G1307" s="1252">
        <v>0</v>
      </c>
      <c r="H1307" s="1252">
        <v>0</v>
      </c>
      <c r="I1307" s="1252">
        <v>0</v>
      </c>
      <c r="J1307" s="1252">
        <v>0</v>
      </c>
      <c r="K1307" s="1252">
        <v>-594760</v>
      </c>
      <c r="L1307" s="1252">
        <v>-769872</v>
      </c>
      <c r="M1307" s="1252">
        <v>-520195</v>
      </c>
      <c r="N1307" s="1252">
        <v>-520195</v>
      </c>
      <c r="O1307" s="1252">
        <v>-520195</v>
      </c>
      <c r="P1307" s="1252">
        <v>-520195</v>
      </c>
      <c r="Q1307" s="1252">
        <v>-520195</v>
      </c>
      <c r="R1307" s="1252">
        <v>0</v>
      </c>
      <c r="S1307" s="1252">
        <v>0</v>
      </c>
      <c r="T1307" s="1252">
        <v>0</v>
      </c>
      <c r="U1307" s="1251" t="s">
        <v>116</v>
      </c>
      <c r="V1307" s="1251" t="s">
        <v>1537</v>
      </c>
      <c r="W1307" s="1251" t="s">
        <v>371</v>
      </c>
      <c r="X1307" s="1251" t="s">
        <v>1581</v>
      </c>
      <c r="Y1307" s="1251">
        <v>241</v>
      </c>
    </row>
    <row r="1308" spans="1:25" ht="12">
      <c r="A1308" s="1251">
        <v>2019</v>
      </c>
      <c r="B1308" s="1251">
        <v>25</v>
      </c>
      <c r="C1308" s="1251">
        <v>900</v>
      </c>
      <c r="D1308" s="1251" t="s">
        <v>1778</v>
      </c>
      <c r="E1308" s="1251">
        <v>241011</v>
      </c>
      <c r="F1308" s="1251" t="s">
        <v>1844</v>
      </c>
      <c r="G1308" s="1252">
        <v>-42347.300000000003</v>
      </c>
      <c r="H1308" s="1252">
        <v>-42347.300000000003</v>
      </c>
      <c r="I1308" s="1252">
        <v>-38467.379999999997</v>
      </c>
      <c r="J1308" s="1252">
        <v>-38467.379999999997</v>
      </c>
      <c r="K1308" s="1252">
        <v>-38796.389999999999</v>
      </c>
      <c r="L1308" s="1252">
        <v>-38796.389999999999</v>
      </c>
      <c r="M1308" s="1252">
        <v>-38796.389999999999</v>
      </c>
      <c r="N1308" s="1252">
        <v>-38796.389999999999</v>
      </c>
      <c r="O1308" s="1252">
        <v>-38796.389999999999</v>
      </c>
      <c r="P1308" s="1252">
        <v>-45440.739999999998</v>
      </c>
      <c r="Q1308" s="1252">
        <v>-45440.739999999998</v>
      </c>
      <c r="R1308" s="1252">
        <v>-65976.240000000005</v>
      </c>
      <c r="S1308" s="1252">
        <v>-33481.970000000001</v>
      </c>
      <c r="T1308" s="1252">
        <v>-33481.970000000001</v>
      </c>
      <c r="U1308" s="1251" t="s">
        <v>116</v>
      </c>
      <c r="V1308" s="1251" t="s">
        <v>1537</v>
      </c>
      <c r="W1308" s="1251" t="s">
        <v>371</v>
      </c>
      <c r="X1308" s="1251" t="s">
        <v>1581</v>
      </c>
      <c r="Y1308" s="1251">
        <v>241</v>
      </c>
    </row>
    <row r="1309" spans="1:25" ht="12">
      <c r="A1309" s="1251">
        <v>2019</v>
      </c>
      <c r="B1309" s="1251">
        <v>25</v>
      </c>
      <c r="C1309" s="1251">
        <v>900</v>
      </c>
      <c r="D1309" s="1251" t="s">
        <v>1778</v>
      </c>
      <c r="E1309" s="1251">
        <v>241014</v>
      </c>
      <c r="F1309" s="1251" t="s">
        <v>1845</v>
      </c>
      <c r="G1309" s="1252">
        <v>0</v>
      </c>
      <c r="H1309" s="1252">
        <v>0</v>
      </c>
      <c r="I1309" s="1252">
        <v>0</v>
      </c>
      <c r="J1309" s="1252">
        <v>0</v>
      </c>
      <c r="K1309" s="1252">
        <v>0</v>
      </c>
      <c r="L1309" s="1252">
        <v>0</v>
      </c>
      <c r="M1309" s="1252">
        <v>0</v>
      </c>
      <c r="N1309" s="1252">
        <v>0</v>
      </c>
      <c r="O1309" s="1252">
        <v>0</v>
      </c>
      <c r="P1309" s="1252">
        <v>0</v>
      </c>
      <c r="Q1309" s="1252">
        <v>0</v>
      </c>
      <c r="R1309" s="1252">
        <v>0</v>
      </c>
      <c r="S1309" s="1252">
        <v>0</v>
      </c>
      <c r="T1309" s="1252">
        <v>0</v>
      </c>
      <c r="U1309" s="1251" t="s">
        <v>116</v>
      </c>
      <c r="V1309" s="1251" t="s">
        <v>1537</v>
      </c>
      <c r="W1309" s="1251" t="s">
        <v>371</v>
      </c>
      <c r="X1309" s="1251" t="s">
        <v>1581</v>
      </c>
      <c r="Y1309" s="1251">
        <v>241</v>
      </c>
    </row>
    <row r="1310" spans="1:25" ht="12">
      <c r="A1310" s="1251">
        <v>2019</v>
      </c>
      <c r="B1310" s="1251">
        <v>25</v>
      </c>
      <c r="C1310" s="1251">
        <v>900</v>
      </c>
      <c r="D1310" s="1251" t="s">
        <v>1778</v>
      </c>
      <c r="E1310" s="1251">
        <v>243020</v>
      </c>
      <c r="F1310" s="1251" t="s">
        <v>1846</v>
      </c>
      <c r="G1310" s="1252">
        <v>0</v>
      </c>
      <c r="H1310" s="1252">
        <v>0</v>
      </c>
      <c r="I1310" s="1252">
        <v>0</v>
      </c>
      <c r="J1310" s="1252">
        <v>0</v>
      </c>
      <c r="K1310" s="1252">
        <v>0</v>
      </c>
      <c r="L1310" s="1252">
        <v>0</v>
      </c>
      <c r="M1310" s="1252">
        <v>0</v>
      </c>
      <c r="N1310" s="1252">
        <v>0</v>
      </c>
      <c r="O1310" s="1252">
        <v>0</v>
      </c>
      <c r="P1310" s="1252">
        <v>0</v>
      </c>
      <c r="Q1310" s="1252">
        <v>0</v>
      </c>
      <c r="R1310" s="1252">
        <v>0</v>
      </c>
      <c r="S1310" s="1252">
        <v>0</v>
      </c>
      <c r="T1310" s="1252">
        <v>0</v>
      </c>
      <c r="U1310" s="1251" t="s">
        <v>116</v>
      </c>
      <c r="V1310" s="1251" t="s">
        <v>1537</v>
      </c>
      <c r="W1310" s="1251" t="s">
        <v>371</v>
      </c>
      <c r="X1310" s="1251" t="s">
        <v>1581</v>
      </c>
      <c r="Y1310" s="1251">
        <v>243</v>
      </c>
    </row>
    <row r="1311" spans="1:25" ht="12">
      <c r="A1311" s="1251">
        <v>2019</v>
      </c>
      <c r="B1311" s="1251">
        <v>25</v>
      </c>
      <c r="C1311" s="1251">
        <v>900</v>
      </c>
      <c r="D1311" s="1251" t="s">
        <v>1778</v>
      </c>
      <c r="E1311" s="1251">
        <v>243030</v>
      </c>
      <c r="F1311" s="1251" t="s">
        <v>1596</v>
      </c>
      <c r="G1311" s="1252">
        <v>-152613.31</v>
      </c>
      <c r="H1311" s="1252">
        <v>-162611.31</v>
      </c>
      <c r="I1311" s="1252">
        <v>-172609.31</v>
      </c>
      <c r="J1311" s="1252">
        <v>-29994</v>
      </c>
      <c r="K1311" s="1252">
        <v>-39992</v>
      </c>
      <c r="L1311" s="1252">
        <v>-40505.739999999998</v>
      </c>
      <c r="M1311" s="1252">
        <v>-50503.739999999998</v>
      </c>
      <c r="N1311" s="1252">
        <v>-60501.739999999998</v>
      </c>
      <c r="O1311" s="1252">
        <v>-70499.740000000005</v>
      </c>
      <c r="P1311" s="1252">
        <v>-80497.740000000005</v>
      </c>
      <c r="Q1311" s="1252">
        <v>-90495.740000000005</v>
      </c>
      <c r="R1311" s="1252">
        <v>-100493.74000000001</v>
      </c>
      <c r="S1311" s="1252">
        <v>-74999.740000000005</v>
      </c>
      <c r="T1311" s="1252">
        <v>-74999.740000000005</v>
      </c>
      <c r="U1311" s="1251" t="s">
        <v>116</v>
      </c>
      <c r="V1311" s="1251" t="s">
        <v>1537</v>
      </c>
      <c r="W1311" s="1251" t="s">
        <v>371</v>
      </c>
      <c r="X1311" s="1251" t="s">
        <v>1581</v>
      </c>
      <c r="Y1311" s="1251">
        <v>243</v>
      </c>
    </row>
    <row r="1312" spans="1:25" ht="12">
      <c r="A1312" s="1251">
        <v>2019</v>
      </c>
      <c r="B1312" s="1251">
        <v>25</v>
      </c>
      <c r="C1312" s="1251">
        <v>900</v>
      </c>
      <c r="D1312" s="1251" t="s">
        <v>1778</v>
      </c>
      <c r="E1312" s="1251">
        <v>243040</v>
      </c>
      <c r="F1312" s="1251" t="s">
        <v>1847</v>
      </c>
      <c r="G1312" s="1252">
        <v>0</v>
      </c>
      <c r="H1312" s="1252">
        <v>0</v>
      </c>
      <c r="I1312" s="1252">
        <v>0</v>
      </c>
      <c r="J1312" s="1252">
        <v>0</v>
      </c>
      <c r="K1312" s="1252">
        <v>0</v>
      </c>
      <c r="L1312" s="1252">
        <v>0</v>
      </c>
      <c r="M1312" s="1252">
        <v>0</v>
      </c>
      <c r="N1312" s="1252">
        <v>0</v>
      </c>
      <c r="O1312" s="1252">
        <v>0</v>
      </c>
      <c r="P1312" s="1252">
        <v>0</v>
      </c>
      <c r="Q1312" s="1252">
        <v>0</v>
      </c>
      <c r="R1312" s="1252">
        <v>0</v>
      </c>
      <c r="S1312" s="1252">
        <v>0</v>
      </c>
      <c r="T1312" s="1252">
        <v>0</v>
      </c>
      <c r="U1312" s="1251" t="s">
        <v>116</v>
      </c>
      <c r="V1312" s="1251" t="s">
        <v>1537</v>
      </c>
      <c r="W1312" s="1251" t="s">
        <v>371</v>
      </c>
      <c r="X1312" s="1251" t="s">
        <v>1581</v>
      </c>
      <c r="Y1312" s="1251">
        <v>243</v>
      </c>
    </row>
    <row r="1313" spans="1:25" ht="12">
      <c r="A1313" s="1251">
        <v>2019</v>
      </c>
      <c r="B1313" s="1251">
        <v>25</v>
      </c>
      <c r="C1313" s="1251">
        <v>900</v>
      </c>
      <c r="D1313" s="1251" t="s">
        <v>1778</v>
      </c>
      <c r="E1313" s="1251">
        <v>243050</v>
      </c>
      <c r="F1313" s="1251" t="s">
        <v>1597</v>
      </c>
      <c r="G1313" s="1252">
        <v>0</v>
      </c>
      <c r="H1313" s="1252">
        <v>0</v>
      </c>
      <c r="I1313" s="1252">
        <v>0</v>
      </c>
      <c r="J1313" s="1252">
        <v>0</v>
      </c>
      <c r="K1313" s="1252">
        <v>0</v>
      </c>
      <c r="L1313" s="1252">
        <v>0</v>
      </c>
      <c r="M1313" s="1252">
        <v>0</v>
      </c>
      <c r="N1313" s="1252">
        <v>0</v>
      </c>
      <c r="O1313" s="1252">
        <v>0</v>
      </c>
      <c r="P1313" s="1252">
        <v>0</v>
      </c>
      <c r="Q1313" s="1252">
        <v>0</v>
      </c>
      <c r="R1313" s="1252">
        <v>0</v>
      </c>
      <c r="S1313" s="1252">
        <v>0</v>
      </c>
      <c r="T1313" s="1252">
        <v>0</v>
      </c>
      <c r="U1313" s="1251" t="s">
        <v>116</v>
      </c>
      <c r="V1313" s="1251" t="s">
        <v>1537</v>
      </c>
      <c r="W1313" s="1251" t="s">
        <v>371</v>
      </c>
      <c r="X1313" s="1251" t="s">
        <v>1581</v>
      </c>
      <c r="Y1313" s="1251">
        <v>243</v>
      </c>
    </row>
    <row r="1314" spans="1:25" ht="12">
      <c r="A1314" s="1251">
        <v>2019</v>
      </c>
      <c r="B1314" s="1251">
        <v>25</v>
      </c>
      <c r="C1314" s="1251">
        <v>900</v>
      </c>
      <c r="D1314" s="1251" t="s">
        <v>1778</v>
      </c>
      <c r="E1314" s="1251">
        <v>243060</v>
      </c>
      <c r="F1314" s="1251" t="s">
        <v>1848</v>
      </c>
      <c r="G1314" s="1252">
        <v>0</v>
      </c>
      <c r="H1314" s="1252">
        <v>0</v>
      </c>
      <c r="I1314" s="1252">
        <v>0</v>
      </c>
      <c r="J1314" s="1252">
        <v>0</v>
      </c>
      <c r="K1314" s="1252">
        <v>0</v>
      </c>
      <c r="L1314" s="1252">
        <v>0</v>
      </c>
      <c r="M1314" s="1252">
        <v>0</v>
      </c>
      <c r="N1314" s="1252">
        <v>0</v>
      </c>
      <c r="O1314" s="1252">
        <v>0</v>
      </c>
      <c r="P1314" s="1252">
        <v>0</v>
      </c>
      <c r="Q1314" s="1252">
        <v>0</v>
      </c>
      <c r="R1314" s="1252">
        <v>0</v>
      </c>
      <c r="S1314" s="1252">
        <v>0</v>
      </c>
      <c r="T1314" s="1252">
        <v>0</v>
      </c>
      <c r="U1314" s="1251" t="s">
        <v>116</v>
      </c>
      <c r="V1314" s="1251" t="s">
        <v>1537</v>
      </c>
      <c r="W1314" s="1251" t="s">
        <v>371</v>
      </c>
      <c r="X1314" s="1251" t="s">
        <v>1581</v>
      </c>
      <c r="Y1314" s="1251">
        <v>243</v>
      </c>
    </row>
    <row r="1315" spans="1:25" ht="12">
      <c r="A1315" s="1251">
        <v>2019</v>
      </c>
      <c r="B1315" s="1251">
        <v>25</v>
      </c>
      <c r="C1315" s="1251">
        <v>900</v>
      </c>
      <c r="D1315" s="1251" t="s">
        <v>1778</v>
      </c>
      <c r="E1315" s="1251">
        <v>243090</v>
      </c>
      <c r="F1315" s="1251" t="s">
        <v>1849</v>
      </c>
      <c r="G1315" s="1252">
        <v>0</v>
      </c>
      <c r="H1315" s="1252">
        <v>0</v>
      </c>
      <c r="I1315" s="1252">
        <v>0</v>
      </c>
      <c r="J1315" s="1252">
        <v>0</v>
      </c>
      <c r="K1315" s="1252">
        <v>0</v>
      </c>
      <c r="L1315" s="1252">
        <v>0</v>
      </c>
      <c r="M1315" s="1252">
        <v>0</v>
      </c>
      <c r="N1315" s="1252">
        <v>0</v>
      </c>
      <c r="O1315" s="1252">
        <v>0</v>
      </c>
      <c r="P1315" s="1252">
        <v>0</v>
      </c>
      <c r="Q1315" s="1252">
        <v>0</v>
      </c>
      <c r="R1315" s="1252">
        <v>0</v>
      </c>
      <c r="S1315" s="1252">
        <v>0</v>
      </c>
      <c r="T1315" s="1252">
        <v>0</v>
      </c>
      <c r="U1315" s="1251" t="s">
        <v>116</v>
      </c>
      <c r="V1315" s="1251" t="s">
        <v>1537</v>
      </c>
      <c r="W1315" s="1251" t="s">
        <v>371</v>
      </c>
      <c r="X1315" s="1251" t="s">
        <v>1581</v>
      </c>
      <c r="Y1315" s="1251">
        <v>243</v>
      </c>
    </row>
    <row r="1316" spans="1:25" ht="12">
      <c r="A1316" s="1251">
        <v>2019</v>
      </c>
      <c r="B1316" s="1251">
        <v>25</v>
      </c>
      <c r="C1316" s="1251">
        <v>900</v>
      </c>
      <c r="D1316" s="1251" t="s">
        <v>1778</v>
      </c>
      <c r="E1316" s="1251">
        <v>243100</v>
      </c>
      <c r="F1316" s="1251" t="s">
        <v>1850</v>
      </c>
      <c r="G1316" s="1252">
        <v>0</v>
      </c>
      <c r="H1316" s="1252">
        <v>0</v>
      </c>
      <c r="I1316" s="1252">
        <v>0</v>
      </c>
      <c r="J1316" s="1252">
        <v>0</v>
      </c>
      <c r="K1316" s="1252">
        <v>0</v>
      </c>
      <c r="L1316" s="1252">
        <v>0</v>
      </c>
      <c r="M1316" s="1252">
        <v>0</v>
      </c>
      <c r="N1316" s="1252">
        <v>0</v>
      </c>
      <c r="O1316" s="1252">
        <v>0</v>
      </c>
      <c r="P1316" s="1252">
        <v>0</v>
      </c>
      <c r="Q1316" s="1252">
        <v>0</v>
      </c>
      <c r="R1316" s="1252">
        <v>0</v>
      </c>
      <c r="S1316" s="1252">
        <v>0</v>
      </c>
      <c r="T1316" s="1252">
        <v>0</v>
      </c>
      <c r="U1316" s="1251" t="s">
        <v>116</v>
      </c>
      <c r="V1316" s="1251" t="s">
        <v>1537</v>
      </c>
      <c r="W1316" s="1251" t="s">
        <v>371</v>
      </c>
      <c r="X1316" s="1251" t="s">
        <v>1581</v>
      </c>
      <c r="Y1316" s="1251">
        <v>243</v>
      </c>
    </row>
    <row r="1317" spans="1:25" ht="12">
      <c r="A1317" s="1251">
        <v>2019</v>
      </c>
      <c r="B1317" s="1251">
        <v>25</v>
      </c>
      <c r="C1317" s="1251">
        <v>900</v>
      </c>
      <c r="D1317" s="1251" t="s">
        <v>1778</v>
      </c>
      <c r="E1317" s="1251">
        <v>243120</v>
      </c>
      <c r="F1317" s="1251" t="s">
        <v>1851</v>
      </c>
      <c r="G1317" s="1252">
        <v>0</v>
      </c>
      <c r="H1317" s="1252">
        <v>0</v>
      </c>
      <c r="I1317" s="1252">
        <v>0</v>
      </c>
      <c r="J1317" s="1252">
        <v>0</v>
      </c>
      <c r="K1317" s="1252">
        <v>0</v>
      </c>
      <c r="L1317" s="1252">
        <v>0</v>
      </c>
      <c r="M1317" s="1252">
        <v>0</v>
      </c>
      <c r="N1317" s="1252">
        <v>0</v>
      </c>
      <c r="O1317" s="1252">
        <v>0</v>
      </c>
      <c r="P1317" s="1252">
        <v>0</v>
      </c>
      <c r="Q1317" s="1252">
        <v>0</v>
      </c>
      <c r="R1317" s="1252">
        <v>0</v>
      </c>
      <c r="S1317" s="1252">
        <v>0</v>
      </c>
      <c r="T1317" s="1252">
        <v>0</v>
      </c>
      <c r="U1317" s="1251" t="s">
        <v>116</v>
      </c>
      <c r="V1317" s="1251" t="s">
        <v>1537</v>
      </c>
      <c r="W1317" s="1251" t="s">
        <v>371</v>
      </c>
      <c r="X1317" s="1251" t="s">
        <v>1581</v>
      </c>
      <c r="Y1317" s="1251">
        <v>243</v>
      </c>
    </row>
    <row r="1318" spans="1:25" ht="12">
      <c r="A1318" s="1251">
        <v>2019</v>
      </c>
      <c r="B1318" s="1251">
        <v>25</v>
      </c>
      <c r="C1318" s="1251">
        <v>900</v>
      </c>
      <c r="D1318" s="1251" t="s">
        <v>1778</v>
      </c>
      <c r="E1318" s="1251">
        <v>243130</v>
      </c>
      <c r="F1318" s="1251" t="s">
        <v>1723</v>
      </c>
      <c r="G1318" s="1252">
        <v>-11056.299999999999</v>
      </c>
      <c r="H1318" s="1252">
        <v>-39800.940000000002</v>
      </c>
      <c r="I1318" s="1252">
        <v>-39915</v>
      </c>
      <c r="J1318" s="1252">
        <v>-48510.650000000001</v>
      </c>
      <c r="K1318" s="1252">
        <v>-71041.710000000006</v>
      </c>
      <c r="L1318" s="1252">
        <v>-104926.25</v>
      </c>
      <c r="M1318" s="1252">
        <v>0</v>
      </c>
      <c r="N1318" s="1252">
        <v>-32998</v>
      </c>
      <c r="O1318" s="1252">
        <v>-65403.230000000003</v>
      </c>
      <c r="P1318" s="1252">
        <v>-74769</v>
      </c>
      <c r="Q1318" s="1252">
        <v>-105748.46000000001</v>
      </c>
      <c r="R1318" s="1252">
        <v>-129807.11</v>
      </c>
      <c r="S1318" s="1252">
        <v>-28157.139999999999</v>
      </c>
      <c r="T1318" s="1252">
        <v>-28157.139999999999</v>
      </c>
      <c r="U1318" s="1251" t="s">
        <v>116</v>
      </c>
      <c r="V1318" s="1251" t="s">
        <v>1537</v>
      </c>
      <c r="W1318" s="1251" t="s">
        <v>371</v>
      </c>
      <c r="X1318" s="1251" t="s">
        <v>1581</v>
      </c>
      <c r="Y1318" s="1251">
        <v>243</v>
      </c>
    </row>
    <row r="1319" spans="1:25" ht="12">
      <c r="A1319" s="1251">
        <v>2019</v>
      </c>
      <c r="B1319" s="1251">
        <v>25</v>
      </c>
      <c r="C1319" s="1251">
        <v>900</v>
      </c>
      <c r="D1319" s="1251" t="s">
        <v>1778</v>
      </c>
      <c r="E1319" s="1251">
        <v>243137</v>
      </c>
      <c r="F1319" s="1251" t="s">
        <v>1598</v>
      </c>
      <c r="G1319" s="1252">
        <v>-69479</v>
      </c>
      <c r="H1319" s="1252">
        <v>-69479</v>
      </c>
      <c r="I1319" s="1252">
        <v>-69479</v>
      </c>
      <c r="J1319" s="1252">
        <v>-92118</v>
      </c>
      <c r="K1319" s="1252">
        <v>-92118</v>
      </c>
      <c r="L1319" s="1252">
        <v>-92118</v>
      </c>
      <c r="M1319" s="1252">
        <v>-79931</v>
      </c>
      <c r="N1319" s="1252">
        <v>-79931</v>
      </c>
      <c r="O1319" s="1252">
        <v>-79931</v>
      </c>
      <c r="P1319" s="1252">
        <v>-62107.940000000002</v>
      </c>
      <c r="Q1319" s="1252">
        <v>-62107.940000000002</v>
      </c>
      <c r="R1319" s="1252">
        <v>-62107.940000000002</v>
      </c>
      <c r="S1319" s="1252">
        <v>-50192.910000000003</v>
      </c>
      <c r="T1319" s="1252">
        <v>-50192.910000000003</v>
      </c>
      <c r="U1319" s="1251" t="s">
        <v>116</v>
      </c>
      <c r="V1319" s="1251" t="s">
        <v>1537</v>
      </c>
      <c r="W1319" s="1251" t="s">
        <v>371</v>
      </c>
      <c r="X1319" s="1251" t="s">
        <v>1581</v>
      </c>
      <c r="Y1319" s="1251">
        <v>243</v>
      </c>
    </row>
    <row r="1320" spans="1:25" ht="12">
      <c r="A1320" s="1251">
        <v>2019</v>
      </c>
      <c r="B1320" s="1251">
        <v>25</v>
      </c>
      <c r="C1320" s="1251">
        <v>900</v>
      </c>
      <c r="D1320" s="1251" t="s">
        <v>1778</v>
      </c>
      <c r="E1320" s="1251">
        <v>243140</v>
      </c>
      <c r="F1320" s="1251" t="s">
        <v>1599</v>
      </c>
      <c r="G1320" s="1252">
        <v>-42986.519999999997</v>
      </c>
      <c r="H1320" s="1252">
        <v>-8725.7700000000004</v>
      </c>
      <c r="I1320" s="1252">
        <v>-8725.7700000000004</v>
      </c>
      <c r="J1320" s="1252">
        <v>-8725.7700000000004</v>
      </c>
      <c r="K1320" s="1252">
        <v>-8725.7700000000004</v>
      </c>
      <c r="L1320" s="1252">
        <v>-8725.7700000000004</v>
      </c>
      <c r="M1320" s="1252">
        <v>-48719.839999999997</v>
      </c>
      <c r="N1320" s="1252">
        <v>-45078.300000000003</v>
      </c>
      <c r="O1320" s="1252">
        <v>-8725.7700000000004</v>
      </c>
      <c r="P1320" s="1252">
        <v>-8725.7700000000004</v>
      </c>
      <c r="Q1320" s="1252">
        <v>-8725.7700000000004</v>
      </c>
      <c r="R1320" s="1252">
        <v>-8725.7700000000004</v>
      </c>
      <c r="S1320" s="1252">
        <v>-43174.43</v>
      </c>
      <c r="T1320" s="1252">
        <v>-43174.43</v>
      </c>
      <c r="U1320" s="1251" t="s">
        <v>116</v>
      </c>
      <c r="V1320" s="1251" t="s">
        <v>1537</v>
      </c>
      <c r="W1320" s="1251" t="s">
        <v>371</v>
      </c>
      <c r="X1320" s="1251" t="s">
        <v>1581</v>
      </c>
      <c r="Y1320" s="1251">
        <v>243</v>
      </c>
    </row>
    <row r="1321" spans="1:25" ht="12">
      <c r="A1321" s="1251">
        <v>2019</v>
      </c>
      <c r="B1321" s="1251">
        <v>25</v>
      </c>
      <c r="C1321" s="1251">
        <v>900</v>
      </c>
      <c r="D1321" s="1251" t="s">
        <v>1778</v>
      </c>
      <c r="E1321" s="1251">
        <v>246999</v>
      </c>
      <c r="F1321" s="1251" t="s">
        <v>1701</v>
      </c>
      <c r="G1321" s="1252">
        <v>0</v>
      </c>
      <c r="H1321" s="1252">
        <v>0</v>
      </c>
      <c r="I1321" s="1252">
        <v>0</v>
      </c>
      <c r="J1321" s="1252">
        <v>0</v>
      </c>
      <c r="K1321" s="1252">
        <v>0</v>
      </c>
      <c r="L1321" s="1252">
        <v>0</v>
      </c>
      <c r="M1321" s="1252">
        <v>0</v>
      </c>
      <c r="N1321" s="1252">
        <v>0</v>
      </c>
      <c r="O1321" s="1252">
        <v>0</v>
      </c>
      <c r="P1321" s="1252">
        <v>0</v>
      </c>
      <c r="Q1321" s="1252">
        <v>0</v>
      </c>
      <c r="R1321" s="1252">
        <v>0</v>
      </c>
      <c r="S1321" s="1252">
        <v>0</v>
      </c>
      <c r="T1321" s="1252">
        <v>0</v>
      </c>
      <c r="U1321" s="1251" t="s">
        <v>116</v>
      </c>
      <c r="V1321" s="1251" t="s">
        <v>1537</v>
      </c>
      <c r="W1321" s="1251" t="s">
        <v>371</v>
      </c>
      <c r="X1321" s="1251" t="s">
        <v>1581</v>
      </c>
      <c r="Y1321" s="1251">
        <v>246</v>
      </c>
    </row>
    <row r="1322" spans="1:25" ht="12">
      <c r="A1322" s="1251">
        <v>2019</v>
      </c>
      <c r="B1322" s="1251">
        <v>25</v>
      </c>
      <c r="C1322" s="1251">
        <v>900</v>
      </c>
      <c r="D1322" s="1251" t="s">
        <v>1778</v>
      </c>
      <c r="E1322" s="1251">
        <v>252050</v>
      </c>
      <c r="F1322" s="1251" t="s">
        <v>1603</v>
      </c>
      <c r="G1322" s="1252">
        <v>0</v>
      </c>
      <c r="H1322" s="1252">
        <v>0</v>
      </c>
      <c r="I1322" s="1252">
        <v>0</v>
      </c>
      <c r="J1322" s="1252">
        <v>0</v>
      </c>
      <c r="K1322" s="1252">
        <v>0</v>
      </c>
      <c r="L1322" s="1252">
        <v>0</v>
      </c>
      <c r="M1322" s="1252">
        <v>0</v>
      </c>
      <c r="N1322" s="1252">
        <v>0</v>
      </c>
      <c r="O1322" s="1252">
        <v>0</v>
      </c>
      <c r="P1322" s="1252">
        <v>0</v>
      </c>
      <c r="Q1322" s="1252">
        <v>0</v>
      </c>
      <c r="R1322" s="1252">
        <v>0</v>
      </c>
      <c r="S1322" s="1252">
        <v>0</v>
      </c>
      <c r="T1322" s="1252">
        <v>0</v>
      </c>
      <c r="U1322" s="1251" t="s">
        <v>116</v>
      </c>
      <c r="V1322" s="1251" t="s">
        <v>564</v>
      </c>
      <c r="W1322" s="1251" t="s">
        <v>375</v>
      </c>
      <c r="X1322" s="1251" t="s">
        <v>1581</v>
      </c>
      <c r="Y1322" s="1251">
        <v>252</v>
      </c>
    </row>
    <row r="1323" spans="1:25" ht="12">
      <c r="A1323" s="1251">
        <v>2019</v>
      </c>
      <c r="B1323" s="1251">
        <v>25</v>
      </c>
      <c r="C1323" s="1251">
        <v>900</v>
      </c>
      <c r="D1323" s="1251" t="s">
        <v>1778</v>
      </c>
      <c r="E1323" s="1251">
        <v>252051</v>
      </c>
      <c r="F1323" s="1251" t="s">
        <v>1604</v>
      </c>
      <c r="G1323" s="1252">
        <v>0</v>
      </c>
      <c r="H1323" s="1252">
        <v>0</v>
      </c>
      <c r="I1323" s="1252">
        <v>0</v>
      </c>
      <c r="J1323" s="1252">
        <v>-4799139.3200000003</v>
      </c>
      <c r="K1323" s="1252">
        <v>0</v>
      </c>
      <c r="L1323" s="1252">
        <v>0</v>
      </c>
      <c r="M1323" s="1252">
        <v>0</v>
      </c>
      <c r="N1323" s="1252">
        <v>0</v>
      </c>
      <c r="O1323" s="1252">
        <v>0</v>
      </c>
      <c r="P1323" s="1252">
        <v>0</v>
      </c>
      <c r="Q1323" s="1252">
        <v>0</v>
      </c>
      <c r="R1323" s="1252">
        <v>0</v>
      </c>
      <c r="S1323" s="1252">
        <v>0</v>
      </c>
      <c r="T1323" s="1252">
        <v>0</v>
      </c>
      <c r="U1323" s="1251" t="s">
        <v>116</v>
      </c>
      <c r="V1323" s="1251" t="s">
        <v>564</v>
      </c>
      <c r="W1323" s="1251" t="s">
        <v>375</v>
      </c>
      <c r="X1323" s="1251" t="s">
        <v>1581</v>
      </c>
      <c r="Y1323" s="1251">
        <v>252</v>
      </c>
    </row>
    <row r="1324" spans="1:25" ht="12">
      <c r="A1324" s="1251">
        <v>2019</v>
      </c>
      <c r="B1324" s="1251">
        <v>25</v>
      </c>
      <c r="C1324" s="1251">
        <v>900</v>
      </c>
      <c r="D1324" s="1251" t="s">
        <v>1778</v>
      </c>
      <c r="E1324" s="1251">
        <v>252052</v>
      </c>
      <c r="F1324" s="1251" t="s">
        <v>1605</v>
      </c>
      <c r="G1324" s="1252">
        <v>0</v>
      </c>
      <c r="H1324" s="1252">
        <v>0</v>
      </c>
      <c r="I1324" s="1252">
        <v>0</v>
      </c>
      <c r="J1324" s="1252">
        <v>20914229.41</v>
      </c>
      <c r="K1324" s="1252">
        <v>0</v>
      </c>
      <c r="L1324" s="1252">
        <v>0</v>
      </c>
      <c r="M1324" s="1252">
        <v>0</v>
      </c>
      <c r="N1324" s="1252">
        <v>0</v>
      </c>
      <c r="O1324" s="1252">
        <v>0</v>
      </c>
      <c r="P1324" s="1252">
        <v>0</v>
      </c>
      <c r="Q1324" s="1252">
        <v>0</v>
      </c>
      <c r="R1324" s="1252">
        <v>0</v>
      </c>
      <c r="S1324" s="1252">
        <v>0</v>
      </c>
      <c r="T1324" s="1252">
        <v>0</v>
      </c>
      <c r="U1324" s="1251" t="s">
        <v>116</v>
      </c>
      <c r="V1324" s="1251" t="s">
        <v>564</v>
      </c>
      <c r="W1324" s="1251" t="s">
        <v>375</v>
      </c>
      <c r="X1324" s="1251" t="s">
        <v>1581</v>
      </c>
      <c r="Y1324" s="1251">
        <v>252</v>
      </c>
    </row>
    <row r="1325" spans="1:25" ht="12">
      <c r="A1325" s="1251">
        <v>2019</v>
      </c>
      <c r="B1325" s="1251">
        <v>25</v>
      </c>
      <c r="C1325" s="1251">
        <v>900</v>
      </c>
      <c r="D1325" s="1251" t="s">
        <v>1778</v>
      </c>
      <c r="E1325" s="1251">
        <v>252055</v>
      </c>
      <c r="F1325" s="1251" t="s">
        <v>1607</v>
      </c>
      <c r="G1325" s="1252">
        <v>0</v>
      </c>
      <c r="H1325" s="1252">
        <v>0</v>
      </c>
      <c r="I1325" s="1252">
        <v>0</v>
      </c>
      <c r="J1325" s="1252">
        <v>-8396625.5299999993</v>
      </c>
      <c r="K1325" s="1252">
        <v>0</v>
      </c>
      <c r="L1325" s="1252">
        <v>0</v>
      </c>
      <c r="M1325" s="1252">
        <v>0</v>
      </c>
      <c r="N1325" s="1252">
        <v>0</v>
      </c>
      <c r="O1325" s="1252">
        <v>0</v>
      </c>
      <c r="P1325" s="1252">
        <v>0</v>
      </c>
      <c r="Q1325" s="1252">
        <v>0</v>
      </c>
      <c r="R1325" s="1252">
        <v>0</v>
      </c>
      <c r="S1325" s="1252">
        <v>0</v>
      </c>
      <c r="T1325" s="1252">
        <v>0</v>
      </c>
      <c r="U1325" s="1251" t="s">
        <v>116</v>
      </c>
      <c r="V1325" s="1251" t="s">
        <v>564</v>
      </c>
      <c r="W1325" s="1251" t="s">
        <v>375</v>
      </c>
      <c r="X1325" s="1251" t="s">
        <v>1581</v>
      </c>
      <c r="Y1325" s="1251">
        <v>252</v>
      </c>
    </row>
    <row r="1326" spans="1:25" ht="12">
      <c r="A1326" s="1251">
        <v>2019</v>
      </c>
      <c r="B1326" s="1251">
        <v>25</v>
      </c>
      <c r="C1326" s="1251">
        <v>900</v>
      </c>
      <c r="D1326" s="1251" t="s">
        <v>1778</v>
      </c>
      <c r="E1326" s="1251">
        <v>253000</v>
      </c>
      <c r="F1326" s="1251" t="s">
        <v>1852</v>
      </c>
      <c r="G1326" s="1252">
        <v>0</v>
      </c>
      <c r="H1326" s="1252">
        <v>0</v>
      </c>
      <c r="I1326" s="1252">
        <v>0</v>
      </c>
      <c r="J1326" s="1252">
        <v>0</v>
      </c>
      <c r="K1326" s="1252">
        <v>0</v>
      </c>
      <c r="L1326" s="1252">
        <v>0</v>
      </c>
      <c r="M1326" s="1252">
        <v>0</v>
      </c>
      <c r="N1326" s="1252">
        <v>0</v>
      </c>
      <c r="O1326" s="1252">
        <v>0</v>
      </c>
      <c r="P1326" s="1252">
        <v>0</v>
      </c>
      <c r="Q1326" s="1252">
        <v>0</v>
      </c>
      <c r="R1326" s="1252">
        <v>0</v>
      </c>
      <c r="S1326" s="1252">
        <v>0</v>
      </c>
      <c r="T1326" s="1252">
        <v>0</v>
      </c>
      <c r="U1326" s="1251" t="s">
        <v>116</v>
      </c>
      <c r="V1326" s="1251" t="s">
        <v>564</v>
      </c>
      <c r="W1326" s="1251" t="s">
        <v>375</v>
      </c>
      <c r="X1326" s="1251" t="s">
        <v>1581</v>
      </c>
      <c r="Y1326" s="1251">
        <v>253</v>
      </c>
    </row>
    <row r="1327" spans="1:25" ht="12">
      <c r="A1327" s="1251">
        <v>2019</v>
      </c>
      <c r="B1327" s="1251">
        <v>25</v>
      </c>
      <c r="C1327" s="1251">
        <v>900</v>
      </c>
      <c r="D1327" s="1251" t="s">
        <v>1778</v>
      </c>
      <c r="E1327" s="1251">
        <v>253110</v>
      </c>
      <c r="F1327" s="1251" t="s">
        <v>1762</v>
      </c>
      <c r="G1327" s="1252">
        <v>0</v>
      </c>
      <c r="H1327" s="1252">
        <v>0</v>
      </c>
      <c r="I1327" s="1252">
        <v>0</v>
      </c>
      <c r="J1327" s="1252">
        <v>0</v>
      </c>
      <c r="K1327" s="1252">
        <v>0</v>
      </c>
      <c r="L1327" s="1252">
        <v>0</v>
      </c>
      <c r="M1327" s="1252">
        <v>0</v>
      </c>
      <c r="N1327" s="1252">
        <v>0</v>
      </c>
      <c r="O1327" s="1252">
        <v>0</v>
      </c>
      <c r="P1327" s="1252">
        <v>0</v>
      </c>
      <c r="Q1327" s="1252">
        <v>0</v>
      </c>
      <c r="R1327" s="1252">
        <v>0</v>
      </c>
      <c r="S1327" s="1252">
        <v>0</v>
      </c>
      <c r="T1327" s="1252">
        <v>0</v>
      </c>
      <c r="U1327" s="1251" t="s">
        <v>116</v>
      </c>
      <c r="V1327" s="1251" t="s">
        <v>1537</v>
      </c>
      <c r="W1327" s="1251" t="s">
        <v>378</v>
      </c>
      <c r="X1327" s="1251" t="s">
        <v>1581</v>
      </c>
      <c r="Y1327" s="1251">
        <v>253</v>
      </c>
    </row>
    <row r="1328" spans="1:25" ht="12">
      <c r="A1328" s="1251">
        <v>2019</v>
      </c>
      <c r="B1328" s="1251">
        <v>25</v>
      </c>
      <c r="C1328" s="1251">
        <v>900</v>
      </c>
      <c r="D1328" s="1251" t="s">
        <v>1778</v>
      </c>
      <c r="E1328" s="1251">
        <v>253111</v>
      </c>
      <c r="F1328" s="1251" t="s">
        <v>1615</v>
      </c>
      <c r="G1328" s="1252">
        <v>0</v>
      </c>
      <c r="H1328" s="1252">
        <v>0</v>
      </c>
      <c r="I1328" s="1252">
        <v>0</v>
      </c>
      <c r="J1328" s="1252">
        <v>0</v>
      </c>
      <c r="K1328" s="1252">
        <v>0</v>
      </c>
      <c r="L1328" s="1252">
        <v>0</v>
      </c>
      <c r="M1328" s="1252">
        <v>0</v>
      </c>
      <c r="N1328" s="1252">
        <v>0</v>
      </c>
      <c r="O1328" s="1252">
        <v>0</v>
      </c>
      <c r="P1328" s="1252">
        <v>0</v>
      </c>
      <c r="Q1328" s="1252">
        <v>0</v>
      </c>
      <c r="R1328" s="1252">
        <v>0</v>
      </c>
      <c r="S1328" s="1252">
        <v>0</v>
      </c>
      <c r="T1328" s="1252">
        <v>0</v>
      </c>
      <c r="U1328" s="1251" t="s">
        <v>116</v>
      </c>
      <c r="V1328" s="1251" t="s">
        <v>1537</v>
      </c>
      <c r="W1328" s="1251" t="s">
        <v>378</v>
      </c>
      <c r="X1328" s="1251" t="s">
        <v>1581</v>
      </c>
      <c r="Y1328" s="1251">
        <v>253</v>
      </c>
    </row>
    <row r="1329" spans="1:25" ht="12">
      <c r="A1329" s="1251">
        <v>2019</v>
      </c>
      <c r="B1329" s="1251">
        <v>25</v>
      </c>
      <c r="C1329" s="1251">
        <v>900</v>
      </c>
      <c r="D1329" s="1251" t="s">
        <v>1778</v>
      </c>
      <c r="E1329" s="1251">
        <v>253116</v>
      </c>
      <c r="F1329" s="1251" t="s">
        <v>1853</v>
      </c>
      <c r="G1329" s="1252">
        <v>-12353867</v>
      </c>
      <c r="H1329" s="1252">
        <v>-12353867</v>
      </c>
      <c r="I1329" s="1252">
        <v>-12304611</v>
      </c>
      <c r="J1329" s="1252">
        <v>-12249619</v>
      </c>
      <c r="K1329" s="1252">
        <v>-12249619</v>
      </c>
      <c r="L1329" s="1252">
        <v>-12249619</v>
      </c>
      <c r="M1329" s="1252">
        <v>-12138150</v>
      </c>
      <c r="N1329" s="1252">
        <v>-12138150</v>
      </c>
      <c r="O1329" s="1252">
        <v>-12138150</v>
      </c>
      <c r="P1329" s="1252">
        <v>-12030291</v>
      </c>
      <c r="Q1329" s="1252">
        <v>-12030291</v>
      </c>
      <c r="R1329" s="1252">
        <v>-12030291</v>
      </c>
      <c r="S1329" s="1252">
        <v>-11922434</v>
      </c>
      <c r="T1329" s="1252">
        <v>-11922434</v>
      </c>
      <c r="U1329" s="1251" t="s">
        <v>116</v>
      </c>
      <c r="V1329" s="1251" t="s">
        <v>564</v>
      </c>
      <c r="W1329" s="1251" t="s">
        <v>378</v>
      </c>
      <c r="X1329" s="1251" t="s">
        <v>1581</v>
      </c>
      <c r="Y1329" s="1251">
        <v>253</v>
      </c>
    </row>
    <row r="1330" spans="1:25" ht="12">
      <c r="A1330" s="1251">
        <v>2019</v>
      </c>
      <c r="B1330" s="1251">
        <v>25</v>
      </c>
      <c r="C1330" s="1251">
        <v>900</v>
      </c>
      <c r="D1330" s="1251" t="s">
        <v>1778</v>
      </c>
      <c r="E1330" s="1251">
        <v>253117</v>
      </c>
      <c r="F1330" s="1251" t="s">
        <v>1616</v>
      </c>
      <c r="G1330" s="1252">
        <v>0</v>
      </c>
      <c r="H1330" s="1252">
        <v>0</v>
      </c>
      <c r="I1330" s="1252">
        <v>0</v>
      </c>
      <c r="J1330" s="1252">
        <v>0</v>
      </c>
      <c r="K1330" s="1252">
        <v>0</v>
      </c>
      <c r="L1330" s="1252">
        <v>0</v>
      </c>
      <c r="M1330" s="1252">
        <v>0</v>
      </c>
      <c r="N1330" s="1252">
        <v>0</v>
      </c>
      <c r="O1330" s="1252">
        <v>0</v>
      </c>
      <c r="P1330" s="1252">
        <v>0</v>
      </c>
      <c r="Q1330" s="1252">
        <v>0</v>
      </c>
      <c r="R1330" s="1252">
        <v>0</v>
      </c>
      <c r="S1330" s="1252">
        <v>0</v>
      </c>
      <c r="T1330" s="1252">
        <v>0</v>
      </c>
      <c r="U1330" s="1251" t="s">
        <v>116</v>
      </c>
      <c r="V1330" s="1251" t="s">
        <v>1537</v>
      </c>
      <c r="W1330" s="1251" t="s">
        <v>378</v>
      </c>
      <c r="X1330" s="1251" t="s">
        <v>1581</v>
      </c>
      <c r="Y1330" s="1251">
        <v>253</v>
      </c>
    </row>
    <row r="1331" spans="1:25" ht="12">
      <c r="A1331" s="1251">
        <v>2019</v>
      </c>
      <c r="B1331" s="1251">
        <v>25</v>
      </c>
      <c r="C1331" s="1251">
        <v>900</v>
      </c>
      <c r="D1331" s="1251" t="s">
        <v>1778</v>
      </c>
      <c r="E1331" s="1251">
        <v>253200</v>
      </c>
      <c r="F1331" s="1251" t="s">
        <v>1854</v>
      </c>
      <c r="G1331" s="1252">
        <v>33578.43</v>
      </c>
      <c r="H1331" s="1252">
        <v>34158.43</v>
      </c>
      <c r="I1331" s="1252">
        <v>34741.760000000002</v>
      </c>
      <c r="J1331" s="1252">
        <v>34511.910000000003</v>
      </c>
      <c r="K1331" s="1252">
        <v>34823.07</v>
      </c>
      <c r="L1331" s="1252">
        <v>35134.230000000003</v>
      </c>
      <c r="M1331" s="1252">
        <v>35445.389999999999</v>
      </c>
      <c r="N1331" s="1252">
        <v>35756.550000000003</v>
      </c>
      <c r="O1331" s="1252">
        <v>36067.709999999999</v>
      </c>
      <c r="P1331" s="1252">
        <v>36378.870000000003</v>
      </c>
      <c r="Q1331" s="1252">
        <v>36690.029999999999</v>
      </c>
      <c r="R1331" s="1252">
        <v>37001.190000000002</v>
      </c>
      <c r="S1331" s="1252">
        <v>37312.349999999999</v>
      </c>
      <c r="T1331" s="1252">
        <v>37312.349999999999</v>
      </c>
      <c r="U1331" s="1251" t="s">
        <v>116</v>
      </c>
      <c r="V1331" s="1251" t="s">
        <v>1537</v>
      </c>
      <c r="W1331" s="1251" t="s">
        <v>315</v>
      </c>
      <c r="X1331" s="1251" t="s">
        <v>1581</v>
      </c>
      <c r="Y1331" s="1251">
        <v>253</v>
      </c>
    </row>
    <row r="1332" spans="1:25" ht="12">
      <c r="A1332" s="1251">
        <v>2019</v>
      </c>
      <c r="B1332" s="1251">
        <v>25</v>
      </c>
      <c r="C1332" s="1251">
        <v>900</v>
      </c>
      <c r="D1332" s="1251" t="s">
        <v>1778</v>
      </c>
      <c r="E1332" s="1251">
        <v>253220</v>
      </c>
      <c r="F1332" s="1251" t="s">
        <v>1855</v>
      </c>
      <c r="G1332" s="1252">
        <v>0</v>
      </c>
      <c r="H1332" s="1252">
        <v>0</v>
      </c>
      <c r="I1332" s="1252">
        <v>0</v>
      </c>
      <c r="J1332" s="1252">
        <v>0</v>
      </c>
      <c r="K1332" s="1252">
        <v>0</v>
      </c>
      <c r="L1332" s="1252">
        <v>0</v>
      </c>
      <c r="M1332" s="1252">
        <v>0</v>
      </c>
      <c r="N1332" s="1252">
        <v>0</v>
      </c>
      <c r="O1332" s="1252">
        <v>0</v>
      </c>
      <c r="P1332" s="1252">
        <v>0</v>
      </c>
      <c r="Q1332" s="1252">
        <v>0</v>
      </c>
      <c r="R1332" s="1252">
        <v>0</v>
      </c>
      <c r="S1332" s="1252">
        <v>0</v>
      </c>
      <c r="T1332" s="1252">
        <v>0</v>
      </c>
      <c r="U1332" s="1251" t="s">
        <v>116</v>
      </c>
      <c r="V1332" s="1251" t="s">
        <v>1537</v>
      </c>
      <c r="W1332" s="1251" t="s">
        <v>315</v>
      </c>
      <c r="X1332" s="1251" t="s">
        <v>1581</v>
      </c>
      <c r="Y1332" s="1251">
        <v>253</v>
      </c>
    </row>
    <row r="1333" spans="1:25" ht="12">
      <c r="A1333" s="1251">
        <v>2019</v>
      </c>
      <c r="B1333" s="1251">
        <v>25</v>
      </c>
      <c r="C1333" s="1251">
        <v>900</v>
      </c>
      <c r="D1333" s="1251" t="s">
        <v>1778</v>
      </c>
      <c r="E1333" s="1251">
        <v>253250</v>
      </c>
      <c r="F1333" s="1251" t="s">
        <v>1856</v>
      </c>
      <c r="G1333" s="1252">
        <v>-57790.230000000003</v>
      </c>
      <c r="H1333" s="1252">
        <v>-60623.230000000003</v>
      </c>
      <c r="I1333" s="1252">
        <v>-1391.23</v>
      </c>
      <c r="J1333" s="1252">
        <v>-46260.709999999999</v>
      </c>
      <c r="K1333" s="1252">
        <v>-63105.870000000003</v>
      </c>
      <c r="L1333" s="1252">
        <v>-79951.029999999999</v>
      </c>
      <c r="M1333" s="1252">
        <v>-96796.190000000002</v>
      </c>
      <c r="N1333" s="1252">
        <v>-113641.35000000001</v>
      </c>
      <c r="O1333" s="1252">
        <v>-130486.50999999999</v>
      </c>
      <c r="P1333" s="1252">
        <v>-147331.67000000001</v>
      </c>
      <c r="Q1333" s="1252">
        <v>-164176.82999999999</v>
      </c>
      <c r="R1333" s="1252">
        <v>-181021.98999999999</v>
      </c>
      <c r="S1333" s="1252">
        <v>-197867.14999999999</v>
      </c>
      <c r="T1333" s="1252">
        <v>-197867.14999999999</v>
      </c>
      <c r="U1333" s="1251" t="s">
        <v>116</v>
      </c>
      <c r="V1333" s="1251" t="s">
        <v>1537</v>
      </c>
      <c r="W1333" s="1251" t="s">
        <v>315</v>
      </c>
      <c r="X1333" s="1251" t="s">
        <v>1581</v>
      </c>
      <c r="Y1333" s="1251">
        <v>253</v>
      </c>
    </row>
    <row r="1334" spans="1:25" ht="12">
      <c r="A1334" s="1251">
        <v>2019</v>
      </c>
      <c r="B1334" s="1251">
        <v>25</v>
      </c>
      <c r="C1334" s="1251">
        <v>900</v>
      </c>
      <c r="D1334" s="1251" t="s">
        <v>1778</v>
      </c>
      <c r="E1334" s="1251">
        <v>253400</v>
      </c>
      <c r="F1334" s="1251" t="s">
        <v>1617</v>
      </c>
      <c r="G1334" s="1252">
        <v>-3394113</v>
      </c>
      <c r="H1334" s="1252">
        <v>-3394026.7000000002</v>
      </c>
      <c r="I1334" s="1252">
        <v>-3393940.3999999999</v>
      </c>
      <c r="J1334" s="1252">
        <v>-3393854.1000000001</v>
      </c>
      <c r="K1334" s="1252">
        <v>-3393750.2400000002</v>
      </c>
      <c r="L1334" s="1252">
        <v>-3393646.3799999999</v>
      </c>
      <c r="M1334" s="1252">
        <v>-3393542.52</v>
      </c>
      <c r="N1334" s="1252">
        <v>-3393575.3599999999</v>
      </c>
      <c r="O1334" s="1252">
        <v>-3393608.2000000002</v>
      </c>
      <c r="P1334" s="1252">
        <v>-3393641.04</v>
      </c>
      <c r="Q1334" s="1252">
        <v>-3393673.8799999999</v>
      </c>
      <c r="R1334" s="1252">
        <v>-3393706.7200000002</v>
      </c>
      <c r="S1334" s="1252">
        <v>-3393739.5600000001</v>
      </c>
      <c r="T1334" s="1252">
        <v>-3393739.5600000001</v>
      </c>
      <c r="U1334" s="1251" t="s">
        <v>116</v>
      </c>
      <c r="V1334" s="1251" t="s">
        <v>564</v>
      </c>
      <c r="W1334" s="1251" t="s">
        <v>315</v>
      </c>
      <c r="X1334" s="1251" t="s">
        <v>1581</v>
      </c>
      <c r="Y1334" s="1251">
        <v>253</v>
      </c>
    </row>
    <row r="1335" spans="1:25" ht="12">
      <c r="A1335" s="1251">
        <v>2019</v>
      </c>
      <c r="B1335" s="1251">
        <v>25</v>
      </c>
      <c r="C1335" s="1251">
        <v>900</v>
      </c>
      <c r="D1335" s="1251" t="s">
        <v>1778</v>
      </c>
      <c r="E1335" s="1251">
        <v>255100</v>
      </c>
      <c r="F1335" s="1251" t="s">
        <v>1857</v>
      </c>
      <c r="G1335" s="1252">
        <v>0</v>
      </c>
      <c r="H1335" s="1252">
        <v>0</v>
      </c>
      <c r="I1335" s="1252">
        <v>0</v>
      </c>
      <c r="J1335" s="1252">
        <v>0</v>
      </c>
      <c r="K1335" s="1252">
        <v>0</v>
      </c>
      <c r="L1335" s="1252">
        <v>0</v>
      </c>
      <c r="M1335" s="1252">
        <v>0</v>
      </c>
      <c r="N1335" s="1252">
        <v>0</v>
      </c>
      <c r="O1335" s="1252">
        <v>0</v>
      </c>
      <c r="P1335" s="1252">
        <v>0</v>
      </c>
      <c r="Q1335" s="1252">
        <v>0</v>
      </c>
      <c r="R1335" s="1252">
        <v>0</v>
      </c>
      <c r="S1335" s="1252">
        <v>0</v>
      </c>
      <c r="T1335" s="1252">
        <v>0</v>
      </c>
      <c r="U1335" s="1251" t="s">
        <v>116</v>
      </c>
      <c r="V1335" s="1251" t="s">
        <v>1537</v>
      </c>
      <c r="W1335" s="1251" t="s">
        <v>371</v>
      </c>
      <c r="X1335" s="1251" t="s">
        <v>1581</v>
      </c>
      <c r="Y1335" s="1251">
        <v>255</v>
      </c>
    </row>
    <row r="1336" spans="1:25" ht="12">
      <c r="A1336" s="1251">
        <v>2019</v>
      </c>
      <c r="B1336" s="1251">
        <v>25</v>
      </c>
      <c r="C1336" s="1251">
        <v>900</v>
      </c>
      <c r="D1336" s="1251" t="s">
        <v>1778</v>
      </c>
      <c r="E1336" s="1251">
        <v>255101</v>
      </c>
      <c r="F1336" s="1251" t="s">
        <v>1858</v>
      </c>
      <c r="G1336" s="1252">
        <v>-558716</v>
      </c>
      <c r="H1336" s="1252">
        <v>-558716</v>
      </c>
      <c r="I1336" s="1252">
        <v>-558716</v>
      </c>
      <c r="J1336" s="1252">
        <v>-545132</v>
      </c>
      <c r="K1336" s="1252">
        <v>-545132</v>
      </c>
      <c r="L1336" s="1252">
        <v>-545132</v>
      </c>
      <c r="M1336" s="1252">
        <v>-531548</v>
      </c>
      <c r="N1336" s="1252">
        <v>-531548</v>
      </c>
      <c r="O1336" s="1252">
        <v>-531548</v>
      </c>
      <c r="P1336" s="1252">
        <v>-517964</v>
      </c>
      <c r="Q1336" s="1252">
        <v>-517964</v>
      </c>
      <c r="R1336" s="1252">
        <v>-517964</v>
      </c>
      <c r="S1336" s="1252">
        <v>-504380</v>
      </c>
      <c r="T1336" s="1252">
        <v>-504380</v>
      </c>
      <c r="U1336" s="1251" t="s">
        <v>116</v>
      </c>
      <c r="V1336" s="1251" t="s">
        <v>564</v>
      </c>
      <c r="W1336" s="1251" t="s">
        <v>377</v>
      </c>
      <c r="X1336" s="1251" t="s">
        <v>1581</v>
      </c>
      <c r="Y1336" s="1251">
        <v>255</v>
      </c>
    </row>
    <row r="1337" spans="1:25" ht="12">
      <c r="A1337" s="1251">
        <v>2019</v>
      </c>
      <c r="B1337" s="1251">
        <v>25</v>
      </c>
      <c r="C1337" s="1251">
        <v>900</v>
      </c>
      <c r="D1337" s="1251" t="s">
        <v>1778</v>
      </c>
      <c r="E1337" s="1251">
        <v>261001</v>
      </c>
      <c r="F1337" s="1251" t="s">
        <v>1859</v>
      </c>
      <c r="G1337" s="1252">
        <v>0</v>
      </c>
      <c r="H1337" s="1252">
        <v>0</v>
      </c>
      <c r="I1337" s="1252">
        <v>0</v>
      </c>
      <c r="J1337" s="1252">
        <v>0</v>
      </c>
      <c r="K1337" s="1252">
        <v>0</v>
      </c>
      <c r="L1337" s="1252">
        <v>0</v>
      </c>
      <c r="M1337" s="1252">
        <v>0</v>
      </c>
      <c r="N1337" s="1252">
        <v>0</v>
      </c>
      <c r="O1337" s="1252">
        <v>0</v>
      </c>
      <c r="P1337" s="1252">
        <v>0</v>
      </c>
      <c r="Q1337" s="1252">
        <v>0</v>
      </c>
      <c r="R1337" s="1252">
        <v>0</v>
      </c>
      <c r="S1337" s="1252">
        <v>0</v>
      </c>
      <c r="T1337" s="1252">
        <v>0</v>
      </c>
      <c r="U1337" s="1251" t="s">
        <v>116</v>
      </c>
      <c r="V1337" s="1251" t="s">
        <v>1537</v>
      </c>
      <c r="W1337" s="1251" t="s">
        <v>371</v>
      </c>
      <c r="X1337" s="1251" t="s">
        <v>1581</v>
      </c>
      <c r="Y1337" s="1251">
        <v>261</v>
      </c>
    </row>
    <row r="1338" spans="1:25" ht="12">
      <c r="A1338" s="1251">
        <v>2019</v>
      </c>
      <c r="B1338" s="1251">
        <v>25</v>
      </c>
      <c r="C1338" s="1251">
        <v>900</v>
      </c>
      <c r="D1338" s="1251" t="s">
        <v>1778</v>
      </c>
      <c r="E1338" s="1251">
        <v>261002</v>
      </c>
      <c r="F1338" s="1251" t="s">
        <v>1684</v>
      </c>
      <c r="G1338" s="1252">
        <v>0</v>
      </c>
      <c r="H1338" s="1252">
        <v>-19057</v>
      </c>
      <c r="I1338" s="1252">
        <v>-38114</v>
      </c>
      <c r="J1338" s="1252">
        <v>0</v>
      </c>
      <c r="K1338" s="1252">
        <v>-19057</v>
      </c>
      <c r="L1338" s="1252">
        <v>-38114</v>
      </c>
      <c r="M1338" s="1252">
        <v>0</v>
      </c>
      <c r="N1338" s="1252">
        <v>-15518</v>
      </c>
      <c r="O1338" s="1252">
        <v>-31036</v>
      </c>
      <c r="P1338" s="1252">
        <v>0</v>
      </c>
      <c r="Q1338" s="1252">
        <v>-15518</v>
      </c>
      <c r="R1338" s="1252">
        <v>-31036</v>
      </c>
      <c r="S1338" s="1252">
        <v>0</v>
      </c>
      <c r="T1338" s="1252">
        <v>0</v>
      </c>
      <c r="U1338" s="1251" t="s">
        <v>116</v>
      </c>
      <c r="V1338" s="1251" t="s">
        <v>1537</v>
      </c>
      <c r="W1338" s="1251" t="s">
        <v>371</v>
      </c>
      <c r="X1338" s="1251" t="s">
        <v>1581</v>
      </c>
      <c r="Y1338" s="1251">
        <v>261</v>
      </c>
    </row>
    <row r="1339" spans="1:25" ht="12">
      <c r="A1339" s="1251">
        <v>2019</v>
      </c>
      <c r="B1339" s="1251">
        <v>25</v>
      </c>
      <c r="C1339" s="1251">
        <v>900</v>
      </c>
      <c r="D1339" s="1251" t="s">
        <v>1778</v>
      </c>
      <c r="E1339" s="1251">
        <v>261003</v>
      </c>
      <c r="F1339" s="1251" t="s">
        <v>1860</v>
      </c>
      <c r="G1339" s="1252">
        <v>0</v>
      </c>
      <c r="H1339" s="1252">
        <v>0</v>
      </c>
      <c r="I1339" s="1252">
        <v>0</v>
      </c>
      <c r="J1339" s="1252">
        <v>-62000</v>
      </c>
      <c r="K1339" s="1252">
        <v>-62000</v>
      </c>
      <c r="L1339" s="1252">
        <v>-16000</v>
      </c>
      <c r="M1339" s="1252">
        <v>-16000</v>
      </c>
      <c r="N1339" s="1252">
        <v>-16000</v>
      </c>
      <c r="O1339" s="1252">
        <v>-16000</v>
      </c>
      <c r="P1339" s="1252">
        <v>-16000</v>
      </c>
      <c r="Q1339" s="1252">
        <v>-22000</v>
      </c>
      <c r="R1339" s="1252">
        <v>-22000</v>
      </c>
      <c r="S1339" s="1252">
        <v>-22000</v>
      </c>
      <c r="T1339" s="1252">
        <v>-22000</v>
      </c>
      <c r="U1339" s="1251" t="s">
        <v>116</v>
      </c>
      <c r="V1339" s="1251" t="s">
        <v>1537</v>
      </c>
      <c r="W1339" s="1251" t="s">
        <v>371</v>
      </c>
      <c r="X1339" s="1251" t="s">
        <v>1581</v>
      </c>
      <c r="Y1339" s="1251">
        <v>261</v>
      </c>
    </row>
    <row r="1340" spans="1:25" ht="12">
      <c r="A1340" s="1251">
        <v>2019</v>
      </c>
      <c r="B1340" s="1251">
        <v>25</v>
      </c>
      <c r="C1340" s="1251">
        <v>900</v>
      </c>
      <c r="D1340" s="1251" t="s">
        <v>1778</v>
      </c>
      <c r="E1340" s="1251">
        <v>261004</v>
      </c>
      <c r="F1340" s="1251" t="s">
        <v>1861</v>
      </c>
      <c r="G1340" s="1252">
        <v>0</v>
      </c>
      <c r="H1340" s="1252">
        <v>0</v>
      </c>
      <c r="I1340" s="1252">
        <v>0</v>
      </c>
      <c r="J1340" s="1252">
        <v>0</v>
      </c>
      <c r="K1340" s="1252">
        <v>0</v>
      </c>
      <c r="L1340" s="1252">
        <v>0</v>
      </c>
      <c r="M1340" s="1252">
        <v>0</v>
      </c>
      <c r="N1340" s="1252">
        <v>0</v>
      </c>
      <c r="O1340" s="1252">
        <v>0</v>
      </c>
      <c r="P1340" s="1252">
        <v>0</v>
      </c>
      <c r="Q1340" s="1252">
        <v>0</v>
      </c>
      <c r="R1340" s="1252">
        <v>0</v>
      </c>
      <c r="S1340" s="1252">
        <v>0</v>
      </c>
      <c r="T1340" s="1252">
        <v>0</v>
      </c>
      <c r="U1340" s="1251" t="s">
        <v>116</v>
      </c>
      <c r="V1340" s="1251" t="s">
        <v>1537</v>
      </c>
      <c r="W1340" s="1251" t="s">
        <v>371</v>
      </c>
      <c r="X1340" s="1251" t="s">
        <v>1581</v>
      </c>
      <c r="Y1340" s="1251">
        <v>261</v>
      </c>
    </row>
    <row r="1341" spans="1:25" ht="12">
      <c r="A1341" s="1251">
        <v>2019</v>
      </c>
      <c r="B1341" s="1251">
        <v>25</v>
      </c>
      <c r="C1341" s="1251">
        <v>900</v>
      </c>
      <c r="D1341" s="1251" t="s">
        <v>1778</v>
      </c>
      <c r="E1341" s="1251">
        <v>261005</v>
      </c>
      <c r="F1341" s="1251" t="s">
        <v>1862</v>
      </c>
      <c r="G1341" s="1252">
        <v>0</v>
      </c>
      <c r="H1341" s="1252">
        <v>0</v>
      </c>
      <c r="I1341" s="1252">
        <v>0</v>
      </c>
      <c r="J1341" s="1252">
        <v>0</v>
      </c>
      <c r="K1341" s="1252">
        <v>0</v>
      </c>
      <c r="L1341" s="1252">
        <v>0</v>
      </c>
      <c r="M1341" s="1252">
        <v>0</v>
      </c>
      <c r="N1341" s="1252">
        <v>0</v>
      </c>
      <c r="O1341" s="1252">
        <v>0</v>
      </c>
      <c r="P1341" s="1252">
        <v>0</v>
      </c>
      <c r="Q1341" s="1252">
        <v>0</v>
      </c>
      <c r="R1341" s="1252">
        <v>0</v>
      </c>
      <c r="S1341" s="1252">
        <v>0</v>
      </c>
      <c r="T1341" s="1252">
        <v>0</v>
      </c>
      <c r="U1341" s="1251" t="s">
        <v>116</v>
      </c>
      <c r="V1341" s="1251" t="s">
        <v>1537</v>
      </c>
      <c r="W1341" s="1251" t="s">
        <v>371</v>
      </c>
      <c r="X1341" s="1251" t="s">
        <v>1581</v>
      </c>
      <c r="Y1341" s="1251">
        <v>261</v>
      </c>
    </row>
    <row r="1342" spans="1:25" ht="12">
      <c r="A1342" s="1251">
        <v>2019</v>
      </c>
      <c r="B1342" s="1251">
        <v>25</v>
      </c>
      <c r="C1342" s="1251">
        <v>900</v>
      </c>
      <c r="D1342" s="1251" t="s">
        <v>1778</v>
      </c>
      <c r="E1342" s="1251">
        <v>261006</v>
      </c>
      <c r="F1342" s="1251" t="s">
        <v>1763</v>
      </c>
      <c r="G1342" s="1252">
        <v>0</v>
      </c>
      <c r="H1342" s="1252">
        <v>0</v>
      </c>
      <c r="I1342" s="1252">
        <v>0</v>
      </c>
      <c r="J1342" s="1252">
        <v>0</v>
      </c>
      <c r="K1342" s="1252">
        <v>0</v>
      </c>
      <c r="L1342" s="1252">
        <v>0</v>
      </c>
      <c r="M1342" s="1252">
        <v>0</v>
      </c>
      <c r="N1342" s="1252">
        <v>0</v>
      </c>
      <c r="O1342" s="1252">
        <v>0</v>
      </c>
      <c r="P1342" s="1252">
        <v>0</v>
      </c>
      <c r="Q1342" s="1252">
        <v>0</v>
      </c>
      <c r="R1342" s="1252">
        <v>0</v>
      </c>
      <c r="S1342" s="1252">
        <v>0</v>
      </c>
      <c r="T1342" s="1252">
        <v>0</v>
      </c>
      <c r="U1342" s="1251" t="s">
        <v>116</v>
      </c>
      <c r="V1342" s="1251" t="s">
        <v>1537</v>
      </c>
      <c r="W1342" s="1251" t="s">
        <v>371</v>
      </c>
      <c r="X1342" s="1251" t="s">
        <v>1581</v>
      </c>
      <c r="Y1342" s="1251">
        <v>261</v>
      </c>
    </row>
    <row r="1343" spans="1:25" ht="12">
      <c r="A1343" s="1251">
        <v>2019</v>
      </c>
      <c r="B1343" s="1251">
        <v>25</v>
      </c>
      <c r="C1343" s="1251">
        <v>900</v>
      </c>
      <c r="D1343" s="1251" t="s">
        <v>1778</v>
      </c>
      <c r="E1343" s="1251">
        <v>261007</v>
      </c>
      <c r="F1343" s="1251" t="s">
        <v>1863</v>
      </c>
      <c r="G1343" s="1252">
        <v>0</v>
      </c>
      <c r="H1343" s="1252">
        <v>-5875</v>
      </c>
      <c r="I1343" s="1252">
        <v>-11750</v>
      </c>
      <c r="J1343" s="1252">
        <v>0</v>
      </c>
      <c r="K1343" s="1252">
        <v>-5875</v>
      </c>
      <c r="L1343" s="1252">
        <v>-11750</v>
      </c>
      <c r="M1343" s="1252">
        <v>0</v>
      </c>
      <c r="N1343" s="1252">
        <v>-4518</v>
      </c>
      <c r="O1343" s="1252">
        <v>-9036</v>
      </c>
      <c r="P1343" s="1252">
        <v>0</v>
      </c>
      <c r="Q1343" s="1252">
        <v>-4518</v>
      </c>
      <c r="R1343" s="1252">
        <v>-9036</v>
      </c>
      <c r="S1343" s="1252">
        <v>0</v>
      </c>
      <c r="T1343" s="1252">
        <v>0</v>
      </c>
      <c r="U1343" s="1251" t="s">
        <v>116</v>
      </c>
      <c r="V1343" s="1251" t="s">
        <v>1537</v>
      </c>
      <c r="W1343" s="1251" t="s">
        <v>371</v>
      </c>
      <c r="X1343" s="1251" t="s">
        <v>1581</v>
      </c>
      <c r="Y1343" s="1251">
        <v>261</v>
      </c>
    </row>
    <row r="1344" spans="1:25" ht="12">
      <c r="A1344" s="1251">
        <v>2019</v>
      </c>
      <c r="B1344" s="1251">
        <v>25</v>
      </c>
      <c r="C1344" s="1251">
        <v>900</v>
      </c>
      <c r="D1344" s="1251" t="s">
        <v>1778</v>
      </c>
      <c r="E1344" s="1251">
        <v>261008</v>
      </c>
      <c r="F1344" s="1251" t="s">
        <v>1764</v>
      </c>
      <c r="G1344" s="1252">
        <v>0</v>
      </c>
      <c r="H1344" s="1252">
        <v>-13153</v>
      </c>
      <c r="I1344" s="1252">
        <v>-26306</v>
      </c>
      <c r="J1344" s="1252">
        <v>0</v>
      </c>
      <c r="K1344" s="1252">
        <v>-13153</v>
      </c>
      <c r="L1344" s="1252">
        <v>-26306</v>
      </c>
      <c r="M1344" s="1252">
        <v>0</v>
      </c>
      <c r="N1344" s="1252">
        <v>-11608</v>
      </c>
      <c r="O1344" s="1252">
        <v>-23216</v>
      </c>
      <c r="P1344" s="1252">
        <v>0</v>
      </c>
      <c r="Q1344" s="1252">
        <v>-11608</v>
      </c>
      <c r="R1344" s="1252">
        <v>-23216</v>
      </c>
      <c r="S1344" s="1252">
        <v>0</v>
      </c>
      <c r="T1344" s="1252">
        <v>0</v>
      </c>
      <c r="U1344" s="1251" t="s">
        <v>116</v>
      </c>
      <c r="V1344" s="1251" t="s">
        <v>1537</v>
      </c>
      <c r="W1344" s="1251" t="s">
        <v>371</v>
      </c>
      <c r="X1344" s="1251" t="s">
        <v>1581</v>
      </c>
      <c r="Y1344" s="1251">
        <v>261</v>
      </c>
    </row>
    <row r="1345" spans="1:25" ht="12">
      <c r="A1345" s="1251">
        <v>2019</v>
      </c>
      <c r="B1345" s="1251">
        <v>25</v>
      </c>
      <c r="C1345" s="1251">
        <v>900</v>
      </c>
      <c r="D1345" s="1251" t="s">
        <v>1778</v>
      </c>
      <c r="E1345" s="1251">
        <v>261009</v>
      </c>
      <c r="F1345" s="1251" t="s">
        <v>1864</v>
      </c>
      <c r="G1345" s="1252">
        <v>0</v>
      </c>
      <c r="H1345" s="1252">
        <v>0</v>
      </c>
      <c r="I1345" s="1252">
        <v>0</v>
      </c>
      <c r="J1345" s="1252">
        <v>0</v>
      </c>
      <c r="K1345" s="1252">
        <v>0</v>
      </c>
      <c r="L1345" s="1252">
        <v>0</v>
      </c>
      <c r="M1345" s="1252">
        <v>0</v>
      </c>
      <c r="N1345" s="1252">
        <v>0</v>
      </c>
      <c r="O1345" s="1252">
        <v>0</v>
      </c>
      <c r="P1345" s="1252">
        <v>0</v>
      </c>
      <c r="Q1345" s="1252">
        <v>0</v>
      </c>
      <c r="R1345" s="1252">
        <v>0</v>
      </c>
      <c r="S1345" s="1252">
        <v>0</v>
      </c>
      <c r="T1345" s="1252">
        <v>0</v>
      </c>
      <c r="U1345" s="1251" t="s">
        <v>116</v>
      </c>
      <c r="V1345" s="1251" t="s">
        <v>1537</v>
      </c>
      <c r="W1345" s="1251" t="s">
        <v>371</v>
      </c>
      <c r="X1345" s="1251" t="s">
        <v>1581</v>
      </c>
      <c r="Y1345" s="1251">
        <v>261</v>
      </c>
    </row>
    <row r="1346" spans="1:25" ht="12">
      <c r="A1346" s="1251">
        <v>2019</v>
      </c>
      <c r="B1346" s="1251">
        <v>25</v>
      </c>
      <c r="C1346" s="1251">
        <v>900</v>
      </c>
      <c r="D1346" s="1251" t="s">
        <v>1778</v>
      </c>
      <c r="E1346" s="1251">
        <v>261010</v>
      </c>
      <c r="F1346" s="1251" t="s">
        <v>1765</v>
      </c>
      <c r="G1346" s="1252">
        <v>0</v>
      </c>
      <c r="H1346" s="1252">
        <v>0</v>
      </c>
      <c r="I1346" s="1252">
        <v>0</v>
      </c>
      <c r="J1346" s="1252">
        <v>0</v>
      </c>
      <c r="K1346" s="1252">
        <v>0</v>
      </c>
      <c r="L1346" s="1252">
        <v>0</v>
      </c>
      <c r="M1346" s="1252">
        <v>0</v>
      </c>
      <c r="N1346" s="1252">
        <v>0</v>
      </c>
      <c r="O1346" s="1252">
        <v>0</v>
      </c>
      <c r="P1346" s="1252">
        <v>0</v>
      </c>
      <c r="Q1346" s="1252">
        <v>0</v>
      </c>
      <c r="R1346" s="1252">
        <v>0</v>
      </c>
      <c r="S1346" s="1252">
        <v>0</v>
      </c>
      <c r="T1346" s="1252">
        <v>0</v>
      </c>
      <c r="U1346" s="1251" t="s">
        <v>116</v>
      </c>
      <c r="V1346" s="1251" t="s">
        <v>1537</v>
      </c>
      <c r="W1346" s="1251" t="s">
        <v>371</v>
      </c>
      <c r="X1346" s="1251" t="s">
        <v>1581</v>
      </c>
      <c r="Y1346" s="1251">
        <v>261</v>
      </c>
    </row>
    <row r="1347" spans="1:25" ht="12">
      <c r="A1347" s="1251">
        <v>2019</v>
      </c>
      <c r="B1347" s="1251">
        <v>25</v>
      </c>
      <c r="C1347" s="1251">
        <v>900</v>
      </c>
      <c r="D1347" s="1251" t="s">
        <v>1778</v>
      </c>
      <c r="E1347" s="1251">
        <v>261011</v>
      </c>
      <c r="F1347" s="1251" t="s">
        <v>1865</v>
      </c>
      <c r="G1347" s="1252">
        <v>0</v>
      </c>
      <c r="H1347" s="1252">
        <v>0</v>
      </c>
      <c r="I1347" s="1252">
        <v>0</v>
      </c>
      <c r="J1347" s="1252">
        <v>0</v>
      </c>
      <c r="K1347" s="1252">
        <v>0</v>
      </c>
      <c r="L1347" s="1252">
        <v>0</v>
      </c>
      <c r="M1347" s="1252">
        <v>0</v>
      </c>
      <c r="N1347" s="1252">
        <v>0</v>
      </c>
      <c r="O1347" s="1252">
        <v>0</v>
      </c>
      <c r="P1347" s="1252">
        <v>0</v>
      </c>
      <c r="Q1347" s="1252">
        <v>0</v>
      </c>
      <c r="R1347" s="1252">
        <v>0</v>
      </c>
      <c r="S1347" s="1252">
        <v>0</v>
      </c>
      <c r="T1347" s="1252">
        <v>0</v>
      </c>
      <c r="U1347" s="1251" t="s">
        <v>116</v>
      </c>
      <c r="V1347" s="1251" t="s">
        <v>1537</v>
      </c>
      <c r="W1347" s="1251" t="s">
        <v>371</v>
      </c>
      <c r="X1347" s="1251" t="s">
        <v>1581</v>
      </c>
      <c r="Y1347" s="1251">
        <v>261</v>
      </c>
    </row>
    <row r="1348" spans="1:25" ht="12">
      <c r="A1348" s="1251">
        <v>2019</v>
      </c>
      <c r="B1348" s="1251">
        <v>25</v>
      </c>
      <c r="C1348" s="1251">
        <v>900</v>
      </c>
      <c r="D1348" s="1251" t="s">
        <v>1778</v>
      </c>
      <c r="E1348" s="1251">
        <v>261014</v>
      </c>
      <c r="F1348" s="1251" t="s">
        <v>1866</v>
      </c>
      <c r="G1348" s="1252">
        <v>0</v>
      </c>
      <c r="H1348" s="1252">
        <v>-7557</v>
      </c>
      <c r="I1348" s="1252">
        <v>-15114</v>
      </c>
      <c r="J1348" s="1252">
        <v>0</v>
      </c>
      <c r="K1348" s="1252">
        <v>-7557</v>
      </c>
      <c r="L1348" s="1252">
        <v>-15114</v>
      </c>
      <c r="M1348" s="1252">
        <v>0</v>
      </c>
      <c r="N1348" s="1252">
        <v>-7558</v>
      </c>
      <c r="O1348" s="1252">
        <v>-15116</v>
      </c>
      <c r="P1348" s="1252">
        <v>0</v>
      </c>
      <c r="Q1348" s="1252">
        <v>-7558</v>
      </c>
      <c r="R1348" s="1252">
        <v>-15116</v>
      </c>
      <c r="S1348" s="1252">
        <v>0</v>
      </c>
      <c r="T1348" s="1252">
        <v>0</v>
      </c>
      <c r="U1348" s="1251" t="s">
        <v>116</v>
      </c>
      <c r="V1348" s="1251" t="s">
        <v>1537</v>
      </c>
      <c r="W1348" s="1251" t="s">
        <v>371</v>
      </c>
      <c r="X1348" s="1251" t="s">
        <v>1581</v>
      </c>
      <c r="Y1348" s="1251">
        <v>261</v>
      </c>
    </row>
    <row r="1349" spans="1:25" ht="12">
      <c r="A1349" s="1251">
        <v>2019</v>
      </c>
      <c r="B1349" s="1251">
        <v>25</v>
      </c>
      <c r="C1349" s="1251">
        <v>900</v>
      </c>
      <c r="D1349" s="1251" t="s">
        <v>1778</v>
      </c>
      <c r="E1349" s="1251">
        <v>263000</v>
      </c>
      <c r="F1349" s="1251" t="s">
        <v>1867</v>
      </c>
      <c r="G1349" s="1252">
        <v>0</v>
      </c>
      <c r="H1349" s="1252">
        <v>0</v>
      </c>
      <c r="I1349" s="1252">
        <v>0</v>
      </c>
      <c r="J1349" s="1252">
        <v>0</v>
      </c>
      <c r="K1349" s="1252">
        <v>0</v>
      </c>
      <c r="L1349" s="1252">
        <v>0</v>
      </c>
      <c r="M1349" s="1252">
        <v>0</v>
      </c>
      <c r="N1349" s="1252">
        <v>0</v>
      </c>
      <c r="O1349" s="1252">
        <v>0</v>
      </c>
      <c r="P1349" s="1252">
        <v>0</v>
      </c>
      <c r="Q1349" s="1252">
        <v>0</v>
      </c>
      <c r="R1349" s="1252">
        <v>0</v>
      </c>
      <c r="S1349" s="1252">
        <v>0</v>
      </c>
      <c r="T1349" s="1252">
        <v>0</v>
      </c>
      <c r="U1349" s="1251" t="s">
        <v>116</v>
      </c>
      <c r="V1349" s="1251" t="s">
        <v>1537</v>
      </c>
      <c r="W1349" s="1251" t="s">
        <v>371</v>
      </c>
      <c r="X1349" s="1251" t="s">
        <v>1581</v>
      </c>
      <c r="Y1349" s="1251">
        <v>263</v>
      </c>
    </row>
    <row r="1350" spans="1:25" ht="12">
      <c r="A1350" s="1251">
        <v>2019</v>
      </c>
      <c r="B1350" s="1251">
        <v>25</v>
      </c>
      <c r="C1350" s="1251">
        <v>900</v>
      </c>
      <c r="D1350" s="1251" t="s">
        <v>1778</v>
      </c>
      <c r="E1350" s="1251">
        <v>263005</v>
      </c>
      <c r="F1350" s="1251" t="s">
        <v>1868</v>
      </c>
      <c r="G1350" s="1252">
        <v>0</v>
      </c>
      <c r="H1350" s="1252">
        <v>0</v>
      </c>
      <c r="I1350" s="1252">
        <v>0</v>
      </c>
      <c r="J1350" s="1252">
        <v>0</v>
      </c>
      <c r="K1350" s="1252">
        <v>0</v>
      </c>
      <c r="L1350" s="1252">
        <v>0</v>
      </c>
      <c r="M1350" s="1252">
        <v>0</v>
      </c>
      <c r="N1350" s="1252">
        <v>0</v>
      </c>
      <c r="O1350" s="1252">
        <v>0</v>
      </c>
      <c r="P1350" s="1252">
        <v>0</v>
      </c>
      <c r="Q1350" s="1252">
        <v>0</v>
      </c>
      <c r="R1350" s="1252">
        <v>0</v>
      </c>
      <c r="S1350" s="1252">
        <v>0</v>
      </c>
      <c r="T1350" s="1252">
        <v>0</v>
      </c>
      <c r="U1350" s="1251" t="s">
        <v>116</v>
      </c>
      <c r="V1350" s="1251" t="s">
        <v>1537</v>
      </c>
      <c r="W1350" s="1251" t="s">
        <v>315</v>
      </c>
      <c r="X1350" s="1251" t="s">
        <v>1581</v>
      </c>
      <c r="Y1350" s="1251">
        <v>263</v>
      </c>
    </row>
    <row r="1351" spans="1:25" ht="12">
      <c r="A1351" s="1251">
        <v>2019</v>
      </c>
      <c r="B1351" s="1251">
        <v>25</v>
      </c>
      <c r="C1351" s="1251">
        <v>900</v>
      </c>
      <c r="D1351" s="1251" t="s">
        <v>1778</v>
      </c>
      <c r="E1351" s="1251">
        <v>263100</v>
      </c>
      <c r="F1351" s="1251" t="s">
        <v>1869</v>
      </c>
      <c r="G1351" s="1252">
        <v>0</v>
      </c>
      <c r="H1351" s="1252">
        <v>0</v>
      </c>
      <c r="I1351" s="1252">
        <v>0</v>
      </c>
      <c r="J1351" s="1252">
        <v>0</v>
      </c>
      <c r="K1351" s="1252">
        <v>0</v>
      </c>
      <c r="L1351" s="1252">
        <v>0</v>
      </c>
      <c r="M1351" s="1252">
        <v>0</v>
      </c>
      <c r="N1351" s="1252">
        <v>0</v>
      </c>
      <c r="O1351" s="1252">
        <v>0</v>
      </c>
      <c r="P1351" s="1252">
        <v>0</v>
      </c>
      <c r="Q1351" s="1252">
        <v>0</v>
      </c>
      <c r="R1351" s="1252">
        <v>0</v>
      </c>
      <c r="S1351" s="1252">
        <v>0</v>
      </c>
      <c r="T1351" s="1252">
        <v>0</v>
      </c>
      <c r="U1351" s="1251" t="s">
        <v>116</v>
      </c>
      <c r="V1351" s="1251" t="s">
        <v>1537</v>
      </c>
      <c r="W1351" s="1251" t="s">
        <v>371</v>
      </c>
      <c r="X1351" s="1251" t="s">
        <v>1581</v>
      </c>
      <c r="Y1351" s="1251">
        <v>263</v>
      </c>
    </row>
    <row r="1352" spans="1:25" ht="12">
      <c r="A1352" s="1251">
        <v>2019</v>
      </c>
      <c r="B1352" s="1251">
        <v>25</v>
      </c>
      <c r="C1352" s="1251">
        <v>900</v>
      </c>
      <c r="D1352" s="1251" t="s">
        <v>1778</v>
      </c>
      <c r="E1352" s="1251">
        <v>263101</v>
      </c>
      <c r="F1352" s="1251" t="s">
        <v>1870</v>
      </c>
      <c r="G1352" s="1252">
        <v>0</v>
      </c>
      <c r="H1352" s="1252">
        <v>0</v>
      </c>
      <c r="I1352" s="1252">
        <v>0</v>
      </c>
      <c r="J1352" s="1252">
        <v>0</v>
      </c>
      <c r="K1352" s="1252">
        <v>0</v>
      </c>
      <c r="L1352" s="1252">
        <v>0</v>
      </c>
      <c r="M1352" s="1252">
        <v>0</v>
      </c>
      <c r="N1352" s="1252">
        <v>0</v>
      </c>
      <c r="O1352" s="1252">
        <v>0</v>
      </c>
      <c r="P1352" s="1252">
        <v>0</v>
      </c>
      <c r="Q1352" s="1252">
        <v>0</v>
      </c>
      <c r="R1352" s="1252">
        <v>0</v>
      </c>
      <c r="S1352" s="1252">
        <v>0</v>
      </c>
      <c r="T1352" s="1252">
        <v>0</v>
      </c>
      <c r="U1352" s="1251" t="s">
        <v>116</v>
      </c>
      <c r="V1352" s="1251" t="s">
        <v>1537</v>
      </c>
      <c r="W1352" s="1251" t="s">
        <v>371</v>
      </c>
      <c r="X1352" s="1251" t="s">
        <v>1581</v>
      </c>
      <c r="Y1352" s="1251">
        <v>263</v>
      </c>
    </row>
    <row r="1353" spans="1:25" ht="12">
      <c r="A1353" s="1251">
        <v>2019</v>
      </c>
      <c r="B1353" s="1251">
        <v>25</v>
      </c>
      <c r="C1353" s="1251">
        <v>900</v>
      </c>
      <c r="D1353" s="1251" t="s">
        <v>1778</v>
      </c>
      <c r="E1353" s="1251">
        <v>263102</v>
      </c>
      <c r="F1353" s="1251" t="s">
        <v>1871</v>
      </c>
      <c r="G1353" s="1252">
        <v>0</v>
      </c>
      <c r="H1353" s="1252">
        <v>0</v>
      </c>
      <c r="I1353" s="1252">
        <v>0</v>
      </c>
      <c r="J1353" s="1252">
        <v>0</v>
      </c>
      <c r="K1353" s="1252">
        <v>0</v>
      </c>
      <c r="L1353" s="1252">
        <v>0</v>
      </c>
      <c r="M1353" s="1252">
        <v>0</v>
      </c>
      <c r="N1353" s="1252">
        <v>0</v>
      </c>
      <c r="O1353" s="1252">
        <v>0</v>
      </c>
      <c r="P1353" s="1252">
        <v>0</v>
      </c>
      <c r="Q1353" s="1252">
        <v>0</v>
      </c>
      <c r="R1353" s="1252">
        <v>0</v>
      </c>
      <c r="S1353" s="1252">
        <v>0</v>
      </c>
      <c r="T1353" s="1252">
        <v>0</v>
      </c>
      <c r="U1353" s="1251" t="s">
        <v>116</v>
      </c>
      <c r="V1353" s="1251" t="s">
        <v>1537</v>
      </c>
      <c r="W1353" s="1251" t="s">
        <v>371</v>
      </c>
      <c r="X1353" s="1251" t="s">
        <v>1581</v>
      </c>
      <c r="Y1353" s="1251">
        <v>263</v>
      </c>
    </row>
    <row r="1354" spans="1:25" ht="12">
      <c r="A1354" s="1251">
        <v>2019</v>
      </c>
      <c r="B1354" s="1251">
        <v>25</v>
      </c>
      <c r="C1354" s="1251">
        <v>900</v>
      </c>
      <c r="D1354" s="1251" t="s">
        <v>1778</v>
      </c>
      <c r="E1354" s="1251">
        <v>263103</v>
      </c>
      <c r="F1354" s="1251" t="s">
        <v>1872</v>
      </c>
      <c r="G1354" s="1252">
        <v>-110896</v>
      </c>
      <c r="H1354" s="1252">
        <v>-116178</v>
      </c>
      <c r="I1354" s="1252">
        <v>-124169.38</v>
      </c>
      <c r="J1354" s="1252">
        <v>-27993</v>
      </c>
      <c r="K1354" s="1252">
        <v>-37324</v>
      </c>
      <c r="L1354" s="1252">
        <v>-46655</v>
      </c>
      <c r="M1354" s="1252">
        <v>-55986</v>
      </c>
      <c r="N1354" s="1252">
        <v>-65317</v>
      </c>
      <c r="O1354" s="1252">
        <v>-74648</v>
      </c>
      <c r="P1354" s="1252">
        <v>-83979</v>
      </c>
      <c r="Q1354" s="1252">
        <v>-93310</v>
      </c>
      <c r="R1354" s="1252">
        <v>-102641</v>
      </c>
      <c r="S1354" s="1252">
        <v>-111972</v>
      </c>
      <c r="T1354" s="1252">
        <v>-111972</v>
      </c>
      <c r="U1354" s="1251" t="s">
        <v>116</v>
      </c>
      <c r="V1354" s="1251" t="s">
        <v>1537</v>
      </c>
      <c r="W1354" s="1251" t="s">
        <v>371</v>
      </c>
      <c r="X1354" s="1251" t="s">
        <v>1581</v>
      </c>
      <c r="Y1354" s="1251">
        <v>263</v>
      </c>
    </row>
    <row r="1355" spans="1:25" ht="12">
      <c r="A1355" s="1251">
        <v>2019</v>
      </c>
      <c r="B1355" s="1251">
        <v>25</v>
      </c>
      <c r="C1355" s="1251">
        <v>900</v>
      </c>
      <c r="D1355" s="1251" t="s">
        <v>1778</v>
      </c>
      <c r="E1355" s="1251">
        <v>271050</v>
      </c>
      <c r="F1355" s="1251" t="s">
        <v>1619</v>
      </c>
      <c r="G1355" s="1252">
        <v>0</v>
      </c>
      <c r="H1355" s="1252">
        <v>0</v>
      </c>
      <c r="I1355" s="1252">
        <v>0</v>
      </c>
      <c r="J1355" s="1252">
        <v>0</v>
      </c>
      <c r="K1355" s="1252">
        <v>0</v>
      </c>
      <c r="L1355" s="1252">
        <v>0</v>
      </c>
      <c r="M1355" s="1252">
        <v>0</v>
      </c>
      <c r="N1355" s="1252">
        <v>0</v>
      </c>
      <c r="O1355" s="1252">
        <v>0</v>
      </c>
      <c r="P1355" s="1252">
        <v>-25000</v>
      </c>
      <c r="Q1355" s="1252">
        <v>-25000</v>
      </c>
      <c r="R1355" s="1252">
        <v>-25000</v>
      </c>
      <c r="S1355" s="1252">
        <v>-25000</v>
      </c>
      <c r="T1355" s="1252">
        <v>-25000</v>
      </c>
      <c r="U1355" s="1251" t="s">
        <v>116</v>
      </c>
      <c r="V1355" s="1251" t="s">
        <v>564</v>
      </c>
      <c r="W1355" s="1251" t="s">
        <v>382</v>
      </c>
      <c r="X1355" s="1251" t="s">
        <v>1581</v>
      </c>
      <c r="Y1355" s="1251">
        <v>271</v>
      </c>
    </row>
    <row r="1356" spans="1:25" ht="12">
      <c r="A1356" s="1251">
        <v>2019</v>
      </c>
      <c r="B1356" s="1251">
        <v>25</v>
      </c>
      <c r="C1356" s="1251">
        <v>900</v>
      </c>
      <c r="D1356" s="1251" t="s">
        <v>1778</v>
      </c>
      <c r="E1356" s="1251">
        <v>271101</v>
      </c>
      <c r="F1356" s="1251" t="s">
        <v>1621</v>
      </c>
      <c r="G1356" s="1252">
        <v>0</v>
      </c>
      <c r="H1356" s="1252">
        <v>0</v>
      </c>
      <c r="I1356" s="1252">
        <v>0</v>
      </c>
      <c r="J1356" s="1252">
        <v>0</v>
      </c>
      <c r="K1356" s="1252">
        <v>-205246</v>
      </c>
      <c r="L1356" s="1252">
        <v>-205246</v>
      </c>
      <c r="M1356" s="1252">
        <v>-205246</v>
      </c>
      <c r="N1356" s="1252">
        <v>-205246</v>
      </c>
      <c r="O1356" s="1252">
        <v>-205246</v>
      </c>
      <c r="P1356" s="1252">
        <v>-205246</v>
      </c>
      <c r="Q1356" s="1252">
        <v>-205246</v>
      </c>
      <c r="R1356" s="1252">
        <v>-205246</v>
      </c>
      <c r="S1356" s="1252">
        <v>-205246</v>
      </c>
      <c r="T1356" s="1252">
        <v>-205246</v>
      </c>
      <c r="U1356" s="1251" t="s">
        <v>116</v>
      </c>
      <c r="V1356" s="1251" t="s">
        <v>564</v>
      </c>
      <c r="W1356" s="1251" t="s">
        <v>382</v>
      </c>
      <c r="X1356" s="1251" t="s">
        <v>1581</v>
      </c>
      <c r="Y1356" s="1251">
        <v>271</v>
      </c>
    </row>
    <row r="1357" spans="1:25" ht="12">
      <c r="A1357" s="1251">
        <v>2019</v>
      </c>
      <c r="B1357" s="1251">
        <v>25</v>
      </c>
      <c r="C1357" s="1251">
        <v>900</v>
      </c>
      <c r="D1357" s="1251" t="s">
        <v>1778</v>
      </c>
      <c r="E1357" s="1251">
        <v>271150</v>
      </c>
      <c r="F1357" s="1251" t="s">
        <v>382</v>
      </c>
      <c r="G1357" s="1252">
        <v>-205246</v>
      </c>
      <c r="H1357" s="1252">
        <v>-205246</v>
      </c>
      <c r="I1357" s="1252">
        <v>-205246</v>
      </c>
      <c r="J1357" s="1252">
        <v>-205246</v>
      </c>
      <c r="K1357" s="1252">
        <v>0</v>
      </c>
      <c r="L1357" s="1252">
        <v>0</v>
      </c>
      <c r="M1357" s="1252">
        <v>0</v>
      </c>
      <c r="N1357" s="1252">
        <v>0</v>
      </c>
      <c r="O1357" s="1252">
        <v>0</v>
      </c>
      <c r="P1357" s="1252">
        <v>0</v>
      </c>
      <c r="Q1357" s="1252">
        <v>0</v>
      </c>
      <c r="R1357" s="1252">
        <v>0</v>
      </c>
      <c r="S1357" s="1252">
        <v>0</v>
      </c>
      <c r="T1357" s="1252">
        <v>0</v>
      </c>
      <c r="U1357" s="1251" t="s">
        <v>116</v>
      </c>
      <c r="V1357" s="1251" t="s">
        <v>564</v>
      </c>
      <c r="W1357" s="1251" t="s">
        <v>382</v>
      </c>
      <c r="X1357" s="1251" t="s">
        <v>1581</v>
      </c>
      <c r="Y1357" s="1251">
        <v>271</v>
      </c>
    </row>
    <row r="1358" spans="1:25" ht="12">
      <c r="A1358" s="1251">
        <v>2019</v>
      </c>
      <c r="B1358" s="1251">
        <v>25</v>
      </c>
      <c r="C1358" s="1251">
        <v>900</v>
      </c>
      <c r="D1358" s="1251" t="s">
        <v>1778</v>
      </c>
      <c r="E1358" s="1251">
        <v>271304</v>
      </c>
      <c r="F1358" s="1251" t="s">
        <v>1623</v>
      </c>
      <c r="G1358" s="1252">
        <v>0</v>
      </c>
      <c r="H1358" s="1252">
        <v>0</v>
      </c>
      <c r="I1358" s="1252">
        <v>0</v>
      </c>
      <c r="J1358" s="1252">
        <v>0</v>
      </c>
      <c r="K1358" s="1252">
        <v>0</v>
      </c>
      <c r="L1358" s="1252">
        <v>0</v>
      </c>
      <c r="M1358" s="1252">
        <v>0</v>
      </c>
      <c r="N1358" s="1252">
        <v>0</v>
      </c>
      <c r="O1358" s="1252">
        <v>0</v>
      </c>
      <c r="P1358" s="1252">
        <v>0</v>
      </c>
      <c r="Q1358" s="1252">
        <v>0</v>
      </c>
      <c r="R1358" s="1252">
        <v>0</v>
      </c>
      <c r="S1358" s="1252">
        <v>0</v>
      </c>
      <c r="T1358" s="1252">
        <v>0</v>
      </c>
      <c r="U1358" s="1251" t="s">
        <v>116</v>
      </c>
      <c r="V1358" s="1251" t="s">
        <v>564</v>
      </c>
      <c r="W1358" s="1251" t="s">
        <v>382</v>
      </c>
      <c r="X1358" s="1251" t="s">
        <v>1581</v>
      </c>
      <c r="Y1358" s="1251">
        <v>271</v>
      </c>
    </row>
    <row r="1359" spans="1:25" ht="12">
      <c r="A1359" s="1251">
        <v>2019</v>
      </c>
      <c r="B1359" s="1251">
        <v>25</v>
      </c>
      <c r="C1359" s="1251">
        <v>900</v>
      </c>
      <c r="D1359" s="1251" t="s">
        <v>1778</v>
      </c>
      <c r="E1359" s="1251">
        <v>282010</v>
      </c>
      <c r="F1359" s="1251" t="s">
        <v>1873</v>
      </c>
      <c r="G1359" s="1252">
        <v>0</v>
      </c>
      <c r="H1359" s="1252">
        <v>0</v>
      </c>
      <c r="I1359" s="1252">
        <v>0</v>
      </c>
      <c r="J1359" s="1252">
        <v>0</v>
      </c>
      <c r="K1359" s="1252">
        <v>0</v>
      </c>
      <c r="L1359" s="1252">
        <v>0</v>
      </c>
      <c r="M1359" s="1252">
        <v>0</v>
      </c>
      <c r="N1359" s="1252">
        <v>0</v>
      </c>
      <c r="O1359" s="1252">
        <v>0</v>
      </c>
      <c r="P1359" s="1252">
        <v>0</v>
      </c>
      <c r="Q1359" s="1252">
        <v>0</v>
      </c>
      <c r="R1359" s="1252">
        <v>0</v>
      </c>
      <c r="S1359" s="1252">
        <v>0</v>
      </c>
      <c r="T1359" s="1252">
        <v>0</v>
      </c>
      <c r="U1359" s="1251" t="s">
        <v>116</v>
      </c>
      <c r="V1359" s="1251" t="s">
        <v>564</v>
      </c>
      <c r="W1359" s="1251" t="s">
        <v>377</v>
      </c>
      <c r="X1359" s="1251" t="s">
        <v>1581</v>
      </c>
      <c r="Y1359" s="1251">
        <v>282</v>
      </c>
    </row>
    <row r="1360" spans="1:25" ht="12">
      <c r="A1360" s="1251">
        <v>2019</v>
      </c>
      <c r="B1360" s="1251">
        <v>25</v>
      </c>
      <c r="C1360" s="1251">
        <v>900</v>
      </c>
      <c r="D1360" s="1251" t="s">
        <v>1778</v>
      </c>
      <c r="E1360" s="1251">
        <v>282020</v>
      </c>
      <c r="F1360" s="1251" t="s">
        <v>1874</v>
      </c>
      <c r="G1360" s="1252">
        <v>-11709525</v>
      </c>
      <c r="H1360" s="1252">
        <v>-11709525</v>
      </c>
      <c r="I1360" s="1252">
        <v>-11709525</v>
      </c>
      <c r="J1360" s="1252">
        <v>-11729603</v>
      </c>
      <c r="K1360" s="1252">
        <v>-11729603</v>
      </c>
      <c r="L1360" s="1252">
        <v>-11729603</v>
      </c>
      <c r="M1360" s="1252">
        <v>-11768120</v>
      </c>
      <c r="N1360" s="1252">
        <v>-11768120</v>
      </c>
      <c r="O1360" s="1252">
        <v>-11768120</v>
      </c>
      <c r="P1360" s="1252">
        <v>-10642289</v>
      </c>
      <c r="Q1360" s="1252">
        <v>-10642289</v>
      </c>
      <c r="R1360" s="1252">
        <v>-10642289</v>
      </c>
      <c r="S1360" s="1252">
        <v>-10450650</v>
      </c>
      <c r="T1360" s="1252">
        <v>-10450650</v>
      </c>
      <c r="U1360" s="1251" t="s">
        <v>116</v>
      </c>
      <c r="V1360" s="1251" t="s">
        <v>564</v>
      </c>
      <c r="W1360" s="1251" t="s">
        <v>377</v>
      </c>
      <c r="X1360" s="1251" t="s">
        <v>1581</v>
      </c>
      <c r="Y1360" s="1251">
        <v>282</v>
      </c>
    </row>
    <row r="1361" spans="1:25" ht="12">
      <c r="A1361" s="1251">
        <v>2019</v>
      </c>
      <c r="B1361" s="1251">
        <v>25</v>
      </c>
      <c r="C1361" s="1251">
        <v>900</v>
      </c>
      <c r="D1361" s="1251" t="s">
        <v>1778</v>
      </c>
      <c r="E1361" s="1251">
        <v>282050</v>
      </c>
      <c r="F1361" s="1251" t="s">
        <v>1875</v>
      </c>
      <c r="G1361" s="1252">
        <v>0</v>
      </c>
      <c r="H1361" s="1252">
        <v>0</v>
      </c>
      <c r="I1361" s="1252">
        <v>0</v>
      </c>
      <c r="J1361" s="1252">
        <v>0</v>
      </c>
      <c r="K1361" s="1252">
        <v>0</v>
      </c>
      <c r="L1361" s="1252">
        <v>0</v>
      </c>
      <c r="M1361" s="1252">
        <v>0</v>
      </c>
      <c r="N1361" s="1252">
        <v>0</v>
      </c>
      <c r="O1361" s="1252">
        <v>0</v>
      </c>
      <c r="P1361" s="1252">
        <v>0</v>
      </c>
      <c r="Q1361" s="1252">
        <v>0</v>
      </c>
      <c r="R1361" s="1252">
        <v>0</v>
      </c>
      <c r="S1361" s="1252">
        <v>0</v>
      </c>
      <c r="T1361" s="1252">
        <v>0</v>
      </c>
      <c r="U1361" s="1251" t="s">
        <v>116</v>
      </c>
      <c r="V1361" s="1251" t="s">
        <v>564</v>
      </c>
      <c r="W1361" s="1251" t="s">
        <v>377</v>
      </c>
      <c r="X1361" s="1251" t="s">
        <v>1581</v>
      </c>
      <c r="Y1361" s="1251">
        <v>282</v>
      </c>
    </row>
    <row r="1362" spans="1:25" ht="12">
      <c r="A1362" s="1251">
        <v>2019</v>
      </c>
      <c r="B1362" s="1251">
        <v>25</v>
      </c>
      <c r="C1362" s="1251">
        <v>900</v>
      </c>
      <c r="D1362" s="1251" t="s">
        <v>1778</v>
      </c>
      <c r="E1362" s="1251">
        <v>282090</v>
      </c>
      <c r="F1362" s="1251" t="s">
        <v>1876</v>
      </c>
      <c r="G1362" s="1252">
        <v>0</v>
      </c>
      <c r="H1362" s="1252">
        <v>0</v>
      </c>
      <c r="I1362" s="1252">
        <v>0</v>
      </c>
      <c r="J1362" s="1252">
        <v>0</v>
      </c>
      <c r="K1362" s="1252">
        <v>0</v>
      </c>
      <c r="L1362" s="1252">
        <v>0</v>
      </c>
      <c r="M1362" s="1252">
        <v>0</v>
      </c>
      <c r="N1362" s="1252">
        <v>0</v>
      </c>
      <c r="O1362" s="1252">
        <v>0</v>
      </c>
      <c r="P1362" s="1252">
        <v>0</v>
      </c>
      <c r="Q1362" s="1252">
        <v>0</v>
      </c>
      <c r="R1362" s="1252">
        <v>0</v>
      </c>
      <c r="S1362" s="1252">
        <v>0</v>
      </c>
      <c r="T1362" s="1252">
        <v>0</v>
      </c>
      <c r="U1362" s="1251" t="s">
        <v>116</v>
      </c>
      <c r="V1362" s="1251" t="s">
        <v>564</v>
      </c>
      <c r="W1362" s="1251" t="s">
        <v>377</v>
      </c>
      <c r="X1362" s="1251" t="s">
        <v>1581</v>
      </c>
      <c r="Y1362" s="1251">
        <v>282</v>
      </c>
    </row>
    <row r="1363" spans="1:25" ht="12">
      <c r="A1363" s="1251">
        <v>2019</v>
      </c>
      <c r="B1363" s="1251">
        <v>25</v>
      </c>
      <c r="C1363" s="1251">
        <v>900</v>
      </c>
      <c r="D1363" s="1251" t="s">
        <v>1778</v>
      </c>
      <c r="E1363" s="1251">
        <v>283050</v>
      </c>
      <c r="F1363" s="1251" t="s">
        <v>1685</v>
      </c>
      <c r="G1363" s="1252">
        <v>624102.34999999998</v>
      </c>
      <c r="H1363" s="1252">
        <v>624102.34999999998</v>
      </c>
      <c r="I1363" s="1252">
        <v>624102.34999999998</v>
      </c>
      <c r="J1363" s="1252">
        <v>626395.34999999998</v>
      </c>
      <c r="K1363" s="1252">
        <v>626395.34999999998</v>
      </c>
      <c r="L1363" s="1252">
        <v>626395.34999999998</v>
      </c>
      <c r="M1363" s="1252">
        <v>625012.34999999998</v>
      </c>
      <c r="N1363" s="1252">
        <v>625012.34999999998</v>
      </c>
      <c r="O1363" s="1252">
        <v>625012.34999999998</v>
      </c>
      <c r="P1363" s="1252">
        <v>669988.34999999998</v>
      </c>
      <c r="Q1363" s="1252">
        <v>669988.34999999998</v>
      </c>
      <c r="R1363" s="1252">
        <v>669988.34999999998</v>
      </c>
      <c r="S1363" s="1252">
        <v>675872.34999999998</v>
      </c>
      <c r="T1363" s="1252">
        <v>675872.34999999998</v>
      </c>
      <c r="U1363" s="1251" t="s">
        <v>116</v>
      </c>
      <c r="V1363" s="1251" t="s">
        <v>564</v>
      </c>
      <c r="W1363" s="1251" t="s">
        <v>377</v>
      </c>
      <c r="X1363" s="1251" t="s">
        <v>1581</v>
      </c>
      <c r="Y1363" s="1251">
        <v>283</v>
      </c>
    </row>
    <row r="1364" spans="1:25" ht="12">
      <c r="A1364" s="1251">
        <v>2019</v>
      </c>
      <c r="B1364" s="1251">
        <v>25</v>
      </c>
      <c r="C1364" s="1251">
        <v>900</v>
      </c>
      <c r="D1364" s="1251" t="s">
        <v>1778</v>
      </c>
      <c r="E1364" s="1251">
        <v>300000</v>
      </c>
      <c r="F1364" s="1251" t="s">
        <v>1628</v>
      </c>
      <c r="G1364" s="1252">
        <v>8569189.4499999993</v>
      </c>
      <c r="H1364" s="1252">
        <v>8559525.3800000008</v>
      </c>
      <c r="I1364" s="1252">
        <v>8731374.9900000002</v>
      </c>
      <c r="J1364" s="1252">
        <v>8641898.3100000005</v>
      </c>
      <c r="K1364" s="1252">
        <v>9076678.7899999991</v>
      </c>
      <c r="L1364" s="1252">
        <v>9188488.8300000001</v>
      </c>
      <c r="M1364" s="1252">
        <v>9132415.25</v>
      </c>
      <c r="N1364" s="1252">
        <v>9214833.4600000009</v>
      </c>
      <c r="O1364" s="1252">
        <v>9233766.6799999997</v>
      </c>
      <c r="P1364" s="1252">
        <v>8544188.6600000001</v>
      </c>
      <c r="Q1364" s="1252">
        <v>8563598.4000000004</v>
      </c>
      <c r="R1364" s="1252">
        <v>8510246.75</v>
      </c>
      <c r="S1364" s="1252">
        <v>8656618.4000000004</v>
      </c>
      <c r="T1364" s="1252">
        <v>8656618.4000000004</v>
      </c>
      <c r="U1364" s="1251" t="s">
        <v>116</v>
      </c>
      <c r="V1364" s="1251" t="s">
        <v>564</v>
      </c>
      <c r="W1364" s="1251" t="s">
        <v>290</v>
      </c>
      <c r="X1364" s="1251" t="s">
        <v>1515</v>
      </c>
      <c r="Y1364" s="1251">
        <v>300</v>
      </c>
    </row>
    <row r="1365" spans="1:25" ht="12">
      <c r="A1365" s="1251">
        <v>2019</v>
      </c>
      <c r="B1365" s="1251">
        <v>25</v>
      </c>
      <c r="C1365" s="1251">
        <v>900</v>
      </c>
      <c r="D1365" s="1251" t="s">
        <v>1778</v>
      </c>
      <c r="E1365" s="1251">
        <v>301000</v>
      </c>
      <c r="F1365" s="1251" t="s">
        <v>1630</v>
      </c>
      <c r="G1365" s="1252">
        <v>0</v>
      </c>
      <c r="H1365" s="1252">
        <v>0</v>
      </c>
      <c r="I1365" s="1252">
        <v>0</v>
      </c>
      <c r="J1365" s="1252">
        <v>0</v>
      </c>
      <c r="K1365" s="1252">
        <v>0</v>
      </c>
      <c r="L1365" s="1252">
        <v>0</v>
      </c>
      <c r="M1365" s="1252">
        <v>0</v>
      </c>
      <c r="N1365" s="1252">
        <v>0</v>
      </c>
      <c r="O1365" s="1252">
        <v>0</v>
      </c>
      <c r="P1365" s="1252">
        <v>0</v>
      </c>
      <c r="Q1365" s="1252">
        <v>0</v>
      </c>
      <c r="R1365" s="1252">
        <v>0</v>
      </c>
      <c r="S1365" s="1252">
        <v>0</v>
      </c>
      <c r="T1365" s="1252">
        <v>0</v>
      </c>
      <c r="U1365" s="1251" t="s">
        <v>116</v>
      </c>
      <c r="V1365" s="1251" t="s">
        <v>564</v>
      </c>
      <c r="W1365" s="1251" t="s">
        <v>290</v>
      </c>
      <c r="X1365" s="1251" t="s">
        <v>1515</v>
      </c>
      <c r="Y1365" s="1251">
        <v>301</v>
      </c>
    </row>
    <row r="1366" spans="1:25" ht="12">
      <c r="A1366" s="1251">
        <v>2019</v>
      </c>
      <c r="B1366" s="1251">
        <v>25</v>
      </c>
      <c r="C1366" s="1251">
        <v>900</v>
      </c>
      <c r="D1366" s="1251" t="s">
        <v>1778</v>
      </c>
      <c r="E1366" s="1251">
        <v>304610</v>
      </c>
      <c r="F1366" s="1251" t="s">
        <v>1641</v>
      </c>
      <c r="G1366" s="1252">
        <v>0</v>
      </c>
      <c r="H1366" s="1252">
        <v>0</v>
      </c>
      <c r="I1366" s="1252">
        <v>0</v>
      </c>
      <c r="J1366" s="1252">
        <v>0</v>
      </c>
      <c r="K1366" s="1252">
        <v>0</v>
      </c>
      <c r="L1366" s="1252">
        <v>0</v>
      </c>
      <c r="M1366" s="1252">
        <v>0</v>
      </c>
      <c r="N1366" s="1252">
        <v>0</v>
      </c>
      <c r="O1366" s="1252">
        <v>0</v>
      </c>
      <c r="P1366" s="1252">
        <v>0</v>
      </c>
      <c r="Q1366" s="1252">
        <v>0</v>
      </c>
      <c r="R1366" s="1252">
        <v>0</v>
      </c>
      <c r="S1366" s="1252">
        <v>0</v>
      </c>
      <c r="T1366" s="1252">
        <v>0</v>
      </c>
      <c r="U1366" s="1251" t="s">
        <v>116</v>
      </c>
      <c r="V1366" s="1251" t="s">
        <v>564</v>
      </c>
      <c r="W1366" s="1251" t="s">
        <v>290</v>
      </c>
      <c r="X1366" s="1251" t="s">
        <v>1515</v>
      </c>
      <c r="Y1366" s="1251">
        <v>304</v>
      </c>
    </row>
    <row r="1367" spans="1:25" ht="12">
      <c r="A1367" s="1251">
        <v>2019</v>
      </c>
      <c r="B1367" s="1251">
        <v>25</v>
      </c>
      <c r="C1367" s="1251">
        <v>900</v>
      </c>
      <c r="D1367" s="1251" t="s">
        <v>1778</v>
      </c>
      <c r="E1367" s="1251">
        <v>310000</v>
      </c>
      <c r="F1367" s="1251" t="s">
        <v>1645</v>
      </c>
      <c r="G1367" s="1252">
        <v>0</v>
      </c>
      <c r="H1367" s="1252">
        <v>0</v>
      </c>
      <c r="I1367" s="1252">
        <v>0</v>
      </c>
      <c r="J1367" s="1252">
        <v>0</v>
      </c>
      <c r="K1367" s="1252">
        <v>0</v>
      </c>
      <c r="L1367" s="1252">
        <v>0</v>
      </c>
      <c r="M1367" s="1252">
        <v>0</v>
      </c>
      <c r="N1367" s="1252">
        <v>0</v>
      </c>
      <c r="O1367" s="1252">
        <v>0</v>
      </c>
      <c r="P1367" s="1252">
        <v>0</v>
      </c>
      <c r="Q1367" s="1252">
        <v>0</v>
      </c>
      <c r="R1367" s="1252">
        <v>0</v>
      </c>
      <c r="S1367" s="1252">
        <v>0</v>
      </c>
      <c r="T1367" s="1252">
        <v>0</v>
      </c>
      <c r="U1367" s="1251" t="s">
        <v>116</v>
      </c>
      <c r="V1367" s="1251" t="s">
        <v>564</v>
      </c>
      <c r="W1367" s="1251" t="s">
        <v>290</v>
      </c>
      <c r="X1367" s="1251" t="s">
        <v>1515</v>
      </c>
      <c r="Y1367" s="1251">
        <v>310</v>
      </c>
    </row>
    <row r="1368" spans="1:25" ht="12">
      <c r="A1368" s="1251">
        <v>2019</v>
      </c>
      <c r="B1368" s="1251">
        <v>25</v>
      </c>
      <c r="C1368" s="1251">
        <v>900</v>
      </c>
      <c r="D1368" s="1251" t="s">
        <v>1778</v>
      </c>
      <c r="E1368" s="1251">
        <v>311000</v>
      </c>
      <c r="F1368" s="1251" t="s">
        <v>1646</v>
      </c>
      <c r="G1368" s="1252">
        <v>0</v>
      </c>
      <c r="H1368" s="1252">
        <v>0</v>
      </c>
      <c r="I1368" s="1252">
        <v>0</v>
      </c>
      <c r="J1368" s="1252">
        <v>0</v>
      </c>
      <c r="K1368" s="1252">
        <v>0</v>
      </c>
      <c r="L1368" s="1252">
        <v>0</v>
      </c>
      <c r="M1368" s="1252">
        <v>0</v>
      </c>
      <c r="N1368" s="1252">
        <v>0</v>
      </c>
      <c r="O1368" s="1252">
        <v>0</v>
      </c>
      <c r="P1368" s="1252">
        <v>0</v>
      </c>
      <c r="Q1368" s="1252">
        <v>0</v>
      </c>
      <c r="R1368" s="1252">
        <v>0</v>
      </c>
      <c r="S1368" s="1252">
        <v>0</v>
      </c>
      <c r="T1368" s="1252">
        <v>0</v>
      </c>
      <c r="U1368" s="1251" t="s">
        <v>116</v>
      </c>
      <c r="V1368" s="1251" t="s">
        <v>564</v>
      </c>
      <c r="W1368" s="1251" t="s">
        <v>290</v>
      </c>
      <c r="X1368" s="1251" t="s">
        <v>1515</v>
      </c>
      <c r="Y1368" s="1251">
        <v>311</v>
      </c>
    </row>
    <row r="1369" spans="1:25" ht="12">
      <c r="A1369" s="1251">
        <v>2019</v>
      </c>
      <c r="B1369" s="1251">
        <v>25</v>
      </c>
      <c r="C1369" s="1251">
        <v>900</v>
      </c>
      <c r="D1369" s="1251" t="s">
        <v>1778</v>
      </c>
      <c r="E1369" s="1251">
        <v>334800</v>
      </c>
      <c r="F1369" s="1251" t="s">
        <v>1654</v>
      </c>
      <c r="G1369" s="1252">
        <v>0</v>
      </c>
      <c r="H1369" s="1252">
        <v>0</v>
      </c>
      <c r="I1369" s="1252">
        <v>0</v>
      </c>
      <c r="J1369" s="1252">
        <v>0</v>
      </c>
      <c r="K1369" s="1252">
        <v>0</v>
      </c>
      <c r="L1369" s="1252">
        <v>0</v>
      </c>
      <c r="M1369" s="1252">
        <v>0</v>
      </c>
      <c r="N1369" s="1252">
        <v>0</v>
      </c>
      <c r="O1369" s="1252">
        <v>0</v>
      </c>
      <c r="P1369" s="1252">
        <v>0</v>
      </c>
      <c r="Q1369" s="1252">
        <v>0</v>
      </c>
      <c r="R1369" s="1252">
        <v>0</v>
      </c>
      <c r="S1369" s="1252">
        <v>0</v>
      </c>
      <c r="T1369" s="1252">
        <v>0</v>
      </c>
      <c r="U1369" s="1251" t="s">
        <v>116</v>
      </c>
      <c r="V1369" s="1251" t="s">
        <v>564</v>
      </c>
      <c r="W1369" s="1251" t="s">
        <v>290</v>
      </c>
      <c r="X1369" s="1251" t="s">
        <v>1515</v>
      </c>
      <c r="Y1369" s="1251">
        <v>334</v>
      </c>
    </row>
    <row r="1370" spans="1:25" ht="12">
      <c r="A1370" s="1251">
        <v>2019</v>
      </c>
      <c r="B1370" s="1251">
        <v>25</v>
      </c>
      <c r="C1370" s="1251">
        <v>900</v>
      </c>
      <c r="D1370" s="1251" t="s">
        <v>1778</v>
      </c>
      <c r="E1370" s="1251">
        <v>340000</v>
      </c>
      <c r="F1370" s="1251" t="s">
        <v>1660</v>
      </c>
      <c r="G1370" s="1252">
        <v>0</v>
      </c>
      <c r="H1370" s="1252">
        <v>0</v>
      </c>
      <c r="I1370" s="1252">
        <v>0</v>
      </c>
      <c r="J1370" s="1252">
        <v>0</v>
      </c>
      <c r="K1370" s="1252">
        <v>0</v>
      </c>
      <c r="L1370" s="1252">
        <v>0</v>
      </c>
      <c r="M1370" s="1252">
        <v>0</v>
      </c>
      <c r="N1370" s="1252">
        <v>0</v>
      </c>
      <c r="O1370" s="1252">
        <v>0</v>
      </c>
      <c r="P1370" s="1252">
        <v>0</v>
      </c>
      <c r="Q1370" s="1252">
        <v>0</v>
      </c>
      <c r="R1370" s="1252">
        <v>0</v>
      </c>
      <c r="S1370" s="1252">
        <v>0</v>
      </c>
      <c r="T1370" s="1252">
        <v>0</v>
      </c>
      <c r="U1370" s="1251" t="s">
        <v>116</v>
      </c>
      <c r="V1370" s="1251" t="s">
        <v>564</v>
      </c>
      <c r="W1370" s="1251" t="s">
        <v>290</v>
      </c>
      <c r="X1370" s="1251" t="s">
        <v>1515</v>
      </c>
      <c r="Y1370" s="1251">
        <v>340</v>
      </c>
    </row>
    <row r="1371" spans="1:25" ht="12">
      <c r="A1371" s="1251">
        <v>2019</v>
      </c>
      <c r="B1371" s="1251">
        <v>25</v>
      </c>
      <c r="C1371" s="1251">
        <v>900</v>
      </c>
      <c r="D1371" s="1251" t="s">
        <v>1778</v>
      </c>
      <c r="E1371" s="1251">
        <v>340100</v>
      </c>
      <c r="F1371" s="1251" t="s">
        <v>1704</v>
      </c>
      <c r="G1371" s="1252">
        <v>0</v>
      </c>
      <c r="H1371" s="1252">
        <v>0</v>
      </c>
      <c r="I1371" s="1252">
        <v>0</v>
      </c>
      <c r="J1371" s="1252">
        <v>0</v>
      </c>
      <c r="K1371" s="1252">
        <v>0</v>
      </c>
      <c r="L1371" s="1252">
        <v>0</v>
      </c>
      <c r="M1371" s="1252">
        <v>0</v>
      </c>
      <c r="N1371" s="1252">
        <v>0</v>
      </c>
      <c r="O1371" s="1252">
        <v>0</v>
      </c>
      <c r="P1371" s="1252">
        <v>0</v>
      </c>
      <c r="Q1371" s="1252">
        <v>0</v>
      </c>
      <c r="R1371" s="1252">
        <v>0</v>
      </c>
      <c r="S1371" s="1252">
        <v>0</v>
      </c>
      <c r="T1371" s="1252">
        <v>0</v>
      </c>
      <c r="U1371" s="1251" t="s">
        <v>116</v>
      </c>
      <c r="V1371" s="1251" t="s">
        <v>564</v>
      </c>
      <c r="W1371" s="1251" t="s">
        <v>290</v>
      </c>
      <c r="X1371" s="1251" t="s">
        <v>1515</v>
      </c>
      <c r="Y1371" s="1251">
        <v>340</v>
      </c>
    </row>
    <row r="1372" spans="1:25" ht="12">
      <c r="A1372" s="1251">
        <v>2019</v>
      </c>
      <c r="B1372" s="1251">
        <v>25</v>
      </c>
      <c r="C1372" s="1251">
        <v>900</v>
      </c>
      <c r="D1372" s="1251" t="s">
        <v>1778</v>
      </c>
      <c r="E1372" s="1251">
        <v>340413</v>
      </c>
      <c r="F1372" s="1251" t="s">
        <v>1877</v>
      </c>
      <c r="G1372" s="1252">
        <v>0</v>
      </c>
      <c r="H1372" s="1252">
        <v>0</v>
      </c>
      <c r="I1372" s="1252">
        <v>0</v>
      </c>
      <c r="J1372" s="1252">
        <v>0</v>
      </c>
      <c r="K1372" s="1252">
        <v>0</v>
      </c>
      <c r="L1372" s="1252">
        <v>0</v>
      </c>
      <c r="M1372" s="1252">
        <v>0</v>
      </c>
      <c r="N1372" s="1252">
        <v>0</v>
      </c>
      <c r="O1372" s="1252">
        <v>0</v>
      </c>
      <c r="P1372" s="1252">
        <v>0</v>
      </c>
      <c r="Q1372" s="1252">
        <v>0</v>
      </c>
      <c r="R1372" s="1252">
        <v>0</v>
      </c>
      <c r="S1372" s="1252">
        <v>0</v>
      </c>
      <c r="T1372" s="1252">
        <v>0</v>
      </c>
      <c r="U1372" s="1251" t="s">
        <v>116</v>
      </c>
      <c r="V1372" s="1251" t="s">
        <v>564</v>
      </c>
      <c r="W1372" s="1251" t="s">
        <v>290</v>
      </c>
      <c r="X1372" s="1251" t="s">
        <v>1515</v>
      </c>
      <c r="Y1372" s="1251">
        <v>340</v>
      </c>
    </row>
    <row r="1373" spans="1:25" ht="12">
      <c r="A1373" s="1251">
        <v>2019</v>
      </c>
      <c r="B1373" s="1251">
        <v>25</v>
      </c>
      <c r="C1373" s="1251">
        <v>900</v>
      </c>
      <c r="D1373" s="1251" t="s">
        <v>1778</v>
      </c>
      <c r="E1373" s="1251">
        <v>341100</v>
      </c>
      <c r="F1373" s="1251" t="s">
        <v>1661</v>
      </c>
      <c r="G1373" s="1252">
        <v>0</v>
      </c>
      <c r="H1373" s="1252">
        <v>0</v>
      </c>
      <c r="I1373" s="1252">
        <v>0</v>
      </c>
      <c r="J1373" s="1252">
        <v>0</v>
      </c>
      <c r="K1373" s="1252">
        <v>0</v>
      </c>
      <c r="L1373" s="1252">
        <v>0</v>
      </c>
      <c r="M1373" s="1252">
        <v>0</v>
      </c>
      <c r="N1373" s="1252">
        <v>0</v>
      </c>
      <c r="O1373" s="1252">
        <v>0</v>
      </c>
      <c r="P1373" s="1252">
        <v>0</v>
      </c>
      <c r="Q1373" s="1252">
        <v>0</v>
      </c>
      <c r="R1373" s="1252">
        <v>0</v>
      </c>
      <c r="S1373" s="1252">
        <v>0</v>
      </c>
      <c r="T1373" s="1252">
        <v>0</v>
      </c>
      <c r="U1373" s="1251" t="s">
        <v>116</v>
      </c>
      <c r="V1373" s="1251" t="s">
        <v>564</v>
      </c>
      <c r="W1373" s="1251" t="s">
        <v>290</v>
      </c>
      <c r="X1373" s="1251" t="s">
        <v>1515</v>
      </c>
      <c r="Y1373" s="1251">
        <v>341</v>
      </c>
    </row>
    <row r="1374" spans="1:25" ht="12">
      <c r="A1374" s="1251">
        <v>2019</v>
      </c>
      <c r="B1374" s="1251">
        <v>25</v>
      </c>
      <c r="C1374" s="1251">
        <v>900</v>
      </c>
      <c r="D1374" s="1251" t="s">
        <v>1778</v>
      </c>
      <c r="E1374" s="1251">
        <v>343000</v>
      </c>
      <c r="F1374" s="1251" t="s">
        <v>1663</v>
      </c>
      <c r="G1374" s="1252">
        <v>0</v>
      </c>
      <c r="H1374" s="1252">
        <v>0</v>
      </c>
      <c r="I1374" s="1252">
        <v>0</v>
      </c>
      <c r="J1374" s="1252">
        <v>0</v>
      </c>
      <c r="K1374" s="1252">
        <v>0</v>
      </c>
      <c r="L1374" s="1252">
        <v>0</v>
      </c>
      <c r="M1374" s="1252">
        <v>0</v>
      </c>
      <c r="N1374" s="1252">
        <v>0</v>
      </c>
      <c r="O1374" s="1252">
        <v>0</v>
      </c>
      <c r="P1374" s="1252">
        <v>0</v>
      </c>
      <c r="Q1374" s="1252">
        <v>0</v>
      </c>
      <c r="R1374" s="1252">
        <v>0</v>
      </c>
      <c r="S1374" s="1252">
        <v>0</v>
      </c>
      <c r="T1374" s="1252">
        <v>0</v>
      </c>
      <c r="U1374" s="1251" t="s">
        <v>116</v>
      </c>
      <c r="V1374" s="1251" t="s">
        <v>564</v>
      </c>
      <c r="W1374" s="1251" t="s">
        <v>290</v>
      </c>
      <c r="X1374" s="1251" t="s">
        <v>1515</v>
      </c>
      <c r="Y1374" s="1251">
        <v>343</v>
      </c>
    </row>
    <row r="1375" spans="1:25" ht="12">
      <c r="A1375" s="1251">
        <v>2019</v>
      </c>
      <c r="B1375" s="1251">
        <v>25</v>
      </c>
      <c r="C1375" s="1251">
        <v>900</v>
      </c>
      <c r="D1375" s="1251" t="s">
        <v>1778</v>
      </c>
      <c r="E1375" s="1251">
        <v>343200</v>
      </c>
      <c r="F1375" s="1251" t="s">
        <v>1664</v>
      </c>
      <c r="G1375" s="1252">
        <v>0</v>
      </c>
      <c r="H1375" s="1252">
        <v>0</v>
      </c>
      <c r="I1375" s="1252">
        <v>0</v>
      </c>
      <c r="J1375" s="1252">
        <v>0</v>
      </c>
      <c r="K1375" s="1252">
        <v>0</v>
      </c>
      <c r="L1375" s="1252">
        <v>0</v>
      </c>
      <c r="M1375" s="1252">
        <v>0</v>
      </c>
      <c r="N1375" s="1252">
        <v>0</v>
      </c>
      <c r="O1375" s="1252">
        <v>0</v>
      </c>
      <c r="P1375" s="1252">
        <v>0</v>
      </c>
      <c r="Q1375" s="1252">
        <v>0</v>
      </c>
      <c r="R1375" s="1252">
        <v>0</v>
      </c>
      <c r="S1375" s="1252">
        <v>0</v>
      </c>
      <c r="T1375" s="1252">
        <v>0</v>
      </c>
      <c r="U1375" s="1251" t="s">
        <v>116</v>
      </c>
      <c r="V1375" s="1251" t="s">
        <v>564</v>
      </c>
      <c r="W1375" s="1251" t="s">
        <v>290</v>
      </c>
      <c r="X1375" s="1251" t="s">
        <v>1515</v>
      </c>
      <c r="Y1375" s="1251">
        <v>343</v>
      </c>
    </row>
    <row r="1376" spans="1:25" ht="12">
      <c r="A1376" s="1251">
        <v>2019</v>
      </c>
      <c r="B1376" s="1251">
        <v>25</v>
      </c>
      <c r="C1376" s="1251">
        <v>900</v>
      </c>
      <c r="D1376" s="1251" t="s">
        <v>1778</v>
      </c>
      <c r="E1376" s="1251">
        <v>344000</v>
      </c>
      <c r="F1376" s="1251" t="s">
        <v>1665</v>
      </c>
      <c r="G1376" s="1252">
        <v>0</v>
      </c>
      <c r="H1376" s="1252">
        <v>0</v>
      </c>
      <c r="I1376" s="1252">
        <v>0</v>
      </c>
      <c r="J1376" s="1252">
        <v>0</v>
      </c>
      <c r="K1376" s="1252">
        <v>0</v>
      </c>
      <c r="L1376" s="1252">
        <v>0</v>
      </c>
      <c r="M1376" s="1252">
        <v>0</v>
      </c>
      <c r="N1376" s="1252">
        <v>0</v>
      </c>
      <c r="O1376" s="1252">
        <v>0</v>
      </c>
      <c r="P1376" s="1252">
        <v>0</v>
      </c>
      <c r="Q1376" s="1252">
        <v>0</v>
      </c>
      <c r="R1376" s="1252">
        <v>0</v>
      </c>
      <c r="S1376" s="1252">
        <v>0</v>
      </c>
      <c r="T1376" s="1252">
        <v>0</v>
      </c>
      <c r="U1376" s="1251" t="s">
        <v>116</v>
      </c>
      <c r="V1376" s="1251" t="s">
        <v>564</v>
      </c>
      <c r="W1376" s="1251" t="s">
        <v>290</v>
      </c>
      <c r="X1376" s="1251" t="s">
        <v>1515</v>
      </c>
      <c r="Y1376" s="1251">
        <v>344</v>
      </c>
    </row>
    <row r="1377" spans="1:25" ht="12">
      <c r="A1377" s="1251">
        <v>2019</v>
      </c>
      <c r="B1377" s="1251">
        <v>25</v>
      </c>
      <c r="C1377" s="1251">
        <v>900</v>
      </c>
      <c r="D1377" s="1251" t="s">
        <v>1778</v>
      </c>
      <c r="E1377" s="1251">
        <v>346000</v>
      </c>
      <c r="F1377" s="1251" t="s">
        <v>1667</v>
      </c>
      <c r="G1377" s="1252">
        <v>0</v>
      </c>
      <c r="H1377" s="1252">
        <v>0</v>
      </c>
      <c r="I1377" s="1252">
        <v>0</v>
      </c>
      <c r="J1377" s="1252">
        <v>0</v>
      </c>
      <c r="K1377" s="1252">
        <v>0</v>
      </c>
      <c r="L1377" s="1252">
        <v>0</v>
      </c>
      <c r="M1377" s="1252">
        <v>0</v>
      </c>
      <c r="N1377" s="1252">
        <v>0</v>
      </c>
      <c r="O1377" s="1252">
        <v>0</v>
      </c>
      <c r="P1377" s="1252">
        <v>0</v>
      </c>
      <c r="Q1377" s="1252">
        <v>0</v>
      </c>
      <c r="R1377" s="1252">
        <v>0</v>
      </c>
      <c r="S1377" s="1252">
        <v>0</v>
      </c>
      <c r="T1377" s="1252">
        <v>0</v>
      </c>
      <c r="U1377" s="1251" t="s">
        <v>116</v>
      </c>
      <c r="V1377" s="1251" t="s">
        <v>564</v>
      </c>
      <c r="W1377" s="1251" t="s">
        <v>290</v>
      </c>
      <c r="X1377" s="1251" t="s">
        <v>1515</v>
      </c>
      <c r="Y1377" s="1251">
        <v>346</v>
      </c>
    </row>
    <row r="1378" spans="1:25" ht="12">
      <c r="A1378" s="1251">
        <v>2019</v>
      </c>
      <c r="B1378" s="1251">
        <v>25</v>
      </c>
      <c r="C1378" s="1251">
        <v>900</v>
      </c>
      <c r="D1378" s="1251" t="s">
        <v>1778</v>
      </c>
      <c r="E1378" s="1251">
        <v>347000</v>
      </c>
      <c r="F1378" s="1251" t="s">
        <v>1668</v>
      </c>
      <c r="G1378" s="1252">
        <v>0</v>
      </c>
      <c r="H1378" s="1252">
        <v>0</v>
      </c>
      <c r="I1378" s="1252">
        <v>0</v>
      </c>
      <c r="J1378" s="1252">
        <v>0</v>
      </c>
      <c r="K1378" s="1252">
        <v>0</v>
      </c>
      <c r="L1378" s="1252">
        <v>0</v>
      </c>
      <c r="M1378" s="1252">
        <v>0</v>
      </c>
      <c r="N1378" s="1252">
        <v>0</v>
      </c>
      <c r="O1378" s="1252">
        <v>0</v>
      </c>
      <c r="P1378" s="1252">
        <v>0</v>
      </c>
      <c r="Q1378" s="1252">
        <v>0</v>
      </c>
      <c r="R1378" s="1252">
        <v>0</v>
      </c>
      <c r="S1378" s="1252">
        <v>0</v>
      </c>
      <c r="T1378" s="1252">
        <v>0</v>
      </c>
      <c r="U1378" s="1251" t="s">
        <v>116</v>
      </c>
      <c r="V1378" s="1251" t="s">
        <v>564</v>
      </c>
      <c r="W1378" s="1251" t="s">
        <v>290</v>
      </c>
      <c r="X1378" s="1251" t="s">
        <v>1515</v>
      </c>
      <c r="Y1378" s="1251">
        <v>347</v>
      </c>
    </row>
    <row r="1379" spans="1:25" ht="12">
      <c r="A1379" s="1251">
        <v>2019</v>
      </c>
      <c r="B1379" s="1251">
        <v>25</v>
      </c>
      <c r="C1379" s="1251">
        <v>900</v>
      </c>
      <c r="D1379" s="1251" t="s">
        <v>1778</v>
      </c>
      <c r="E1379" s="1251">
        <v>348000</v>
      </c>
      <c r="F1379" s="1251" t="s">
        <v>1669</v>
      </c>
      <c r="G1379" s="1252">
        <v>0</v>
      </c>
      <c r="H1379" s="1252">
        <v>0</v>
      </c>
      <c r="I1379" s="1252">
        <v>0</v>
      </c>
      <c r="J1379" s="1252">
        <v>0</v>
      </c>
      <c r="K1379" s="1252">
        <v>0</v>
      </c>
      <c r="L1379" s="1252">
        <v>0</v>
      </c>
      <c r="M1379" s="1252">
        <v>0</v>
      </c>
      <c r="N1379" s="1252">
        <v>0</v>
      </c>
      <c r="O1379" s="1252">
        <v>0</v>
      </c>
      <c r="P1379" s="1252">
        <v>0</v>
      </c>
      <c r="Q1379" s="1252">
        <v>0</v>
      </c>
      <c r="R1379" s="1252">
        <v>0</v>
      </c>
      <c r="S1379" s="1252">
        <v>0</v>
      </c>
      <c r="T1379" s="1252">
        <v>0</v>
      </c>
      <c r="U1379" s="1251" t="s">
        <v>116</v>
      </c>
      <c r="V1379" s="1251" t="s">
        <v>564</v>
      </c>
      <c r="W1379" s="1251" t="s">
        <v>290</v>
      </c>
      <c r="X1379" s="1251" t="s">
        <v>1515</v>
      </c>
      <c r="Y1379" s="1251">
        <v>348</v>
      </c>
    </row>
    <row r="1380" spans="1:25" ht="12">
      <c r="A1380" s="1251">
        <v>2019</v>
      </c>
      <c r="B1380" s="1251">
        <v>25</v>
      </c>
      <c r="C1380" s="1251">
        <v>900</v>
      </c>
      <c r="D1380" s="1251" t="s">
        <v>1778</v>
      </c>
      <c r="E1380" s="1251">
        <v>390413</v>
      </c>
      <c r="F1380" s="1251" t="s">
        <v>1878</v>
      </c>
      <c r="G1380" s="1252">
        <v>0</v>
      </c>
      <c r="H1380" s="1252">
        <v>0</v>
      </c>
      <c r="I1380" s="1252">
        <v>0</v>
      </c>
      <c r="J1380" s="1252">
        <v>0</v>
      </c>
      <c r="K1380" s="1252">
        <v>0</v>
      </c>
      <c r="L1380" s="1252">
        <v>0</v>
      </c>
      <c r="M1380" s="1252">
        <v>0</v>
      </c>
      <c r="N1380" s="1252">
        <v>0</v>
      </c>
      <c r="O1380" s="1252">
        <v>0</v>
      </c>
      <c r="P1380" s="1252">
        <v>0</v>
      </c>
      <c r="Q1380" s="1252">
        <v>0</v>
      </c>
      <c r="R1380" s="1252">
        <v>0</v>
      </c>
      <c r="S1380" s="1252">
        <v>0</v>
      </c>
      <c r="T1380" s="1252">
        <v>0</v>
      </c>
      <c r="U1380" s="1251" t="s">
        <v>116</v>
      </c>
      <c r="V1380" s="1251" t="s">
        <v>564</v>
      </c>
      <c r="W1380" s="1251" t="s">
        <v>290</v>
      </c>
      <c r="X1380" s="1251" t="s">
        <v>1515</v>
      </c>
      <c r="Y1380" s="1251">
        <v>390</v>
      </c>
    </row>
    <row r="1381" spans="1:25" ht="12">
      <c r="A1381" s="1251">
        <v>2019</v>
      </c>
      <c r="B1381" s="1251">
        <v>25</v>
      </c>
      <c r="C1381" s="1251">
        <v>900</v>
      </c>
      <c r="D1381" s="1251" t="s">
        <v>1778</v>
      </c>
      <c r="E1381" s="1251">
        <v>390414</v>
      </c>
      <c r="F1381" s="1251" t="s">
        <v>1879</v>
      </c>
      <c r="G1381" s="1252">
        <v>0</v>
      </c>
      <c r="H1381" s="1252">
        <v>0</v>
      </c>
      <c r="I1381" s="1252">
        <v>0</v>
      </c>
      <c r="J1381" s="1252">
        <v>0</v>
      </c>
      <c r="K1381" s="1252">
        <v>0</v>
      </c>
      <c r="L1381" s="1252">
        <v>0</v>
      </c>
      <c r="M1381" s="1252">
        <v>0</v>
      </c>
      <c r="N1381" s="1252">
        <v>0</v>
      </c>
      <c r="O1381" s="1252">
        <v>0</v>
      </c>
      <c r="P1381" s="1252">
        <v>0</v>
      </c>
      <c r="Q1381" s="1252">
        <v>0</v>
      </c>
      <c r="R1381" s="1252">
        <v>0</v>
      </c>
      <c r="S1381" s="1252">
        <v>0</v>
      </c>
      <c r="T1381" s="1252">
        <v>0</v>
      </c>
      <c r="U1381" s="1251" t="s">
        <v>116</v>
      </c>
      <c r="V1381" s="1251" t="s">
        <v>564</v>
      </c>
      <c r="W1381" s="1251" t="s">
        <v>290</v>
      </c>
      <c r="X1381" s="1251" t="s">
        <v>1515</v>
      </c>
      <c r="Y1381" s="1251">
        <v>390</v>
      </c>
    </row>
    <row r="1382" spans="1:25" ht="12">
      <c r="A1382" s="1251">
        <v>2019</v>
      </c>
      <c r="B1382" s="1251">
        <v>25</v>
      </c>
      <c r="C1382" s="1251">
        <v>900</v>
      </c>
      <c r="D1382" s="1251" t="s">
        <v>1778</v>
      </c>
      <c r="E1382" s="1251">
        <v>397000</v>
      </c>
      <c r="F1382" s="1251" t="s">
        <v>1880</v>
      </c>
      <c r="G1382" s="1252">
        <v>0</v>
      </c>
      <c r="H1382" s="1252">
        <v>0</v>
      </c>
      <c r="I1382" s="1252">
        <v>0</v>
      </c>
      <c r="J1382" s="1252">
        <v>0</v>
      </c>
      <c r="K1382" s="1252">
        <v>0</v>
      </c>
      <c r="L1382" s="1252">
        <v>0</v>
      </c>
      <c r="M1382" s="1252">
        <v>0</v>
      </c>
      <c r="N1382" s="1252">
        <v>0</v>
      </c>
      <c r="O1382" s="1252">
        <v>0</v>
      </c>
      <c r="P1382" s="1252">
        <v>0</v>
      </c>
      <c r="Q1382" s="1252">
        <v>0</v>
      </c>
      <c r="R1382" s="1252">
        <v>0</v>
      </c>
      <c r="S1382" s="1252">
        <v>0</v>
      </c>
      <c r="T1382" s="1252">
        <v>0</v>
      </c>
      <c r="U1382" s="1251" t="s">
        <v>116</v>
      </c>
      <c r="V1382" s="1251" t="s">
        <v>564</v>
      </c>
      <c r="W1382" s="1251" t="s">
        <v>290</v>
      </c>
      <c r="X1382" s="1251" t="s">
        <v>1515</v>
      </c>
      <c r="Y1382" s="1251">
        <v>397</v>
      </c>
    </row>
    <row r="1383" spans="1:25" ht="12">
      <c r="A1383" s="1251">
        <v>2019</v>
      </c>
      <c r="B1383" s="1251">
        <v>25</v>
      </c>
      <c r="C1383" s="1251">
        <v>900</v>
      </c>
      <c r="D1383" s="1251" t="s">
        <v>1778</v>
      </c>
      <c r="E1383" s="1251">
        <v>911000</v>
      </c>
      <c r="F1383" s="1251" t="s">
        <v>1881</v>
      </c>
      <c r="G1383" s="1252">
        <v>-5459784.4299999997</v>
      </c>
      <c r="H1383" s="1252">
        <v>-2421739.6000000001</v>
      </c>
      <c r="I1383" s="1252">
        <v>-767090.54000000004</v>
      </c>
      <c r="J1383" s="1252">
        <v>-491894.88</v>
      </c>
      <c r="K1383" s="1252">
        <v>-201231.37</v>
      </c>
      <c r="L1383" s="1252">
        <v>-5451289.6200000001</v>
      </c>
      <c r="M1383" s="1252">
        <v>-1117572.9199999999</v>
      </c>
      <c r="N1383" s="1252">
        <v>1339395.8799999999</v>
      </c>
      <c r="O1383" s="1252">
        <v>-349632.21000000002</v>
      </c>
      <c r="P1383" s="1252">
        <v>1369799.49</v>
      </c>
      <c r="Q1383" s="1252">
        <v>2562396.3599999999</v>
      </c>
      <c r="R1383" s="1252">
        <v>363146.13</v>
      </c>
      <c r="S1383" s="1252">
        <v>-7129786.0800000001</v>
      </c>
      <c r="T1383" s="1252">
        <v>-7129786.0800000001</v>
      </c>
      <c r="U1383" s="1251" t="s">
        <v>116</v>
      </c>
      <c r="V1383" s="1251" t="s">
        <v>1537</v>
      </c>
      <c r="W1383" s="1251" t="s">
        <v>305</v>
      </c>
      <c r="X1383" s="1251" t="s">
        <v>1515</v>
      </c>
      <c r="Y1383" s="1251">
        <v>911</v>
      </c>
    </row>
    <row r="1384" spans="1:25" ht="12">
      <c r="A1384" s="1251">
        <v>2019</v>
      </c>
      <c r="B1384" s="1251">
        <v>25</v>
      </c>
      <c r="C1384" s="1251">
        <v>900</v>
      </c>
      <c r="D1384" s="1251" t="s">
        <v>1778</v>
      </c>
      <c r="E1384" s="1251">
        <v>911100</v>
      </c>
      <c r="F1384" s="1251" t="s">
        <v>1882</v>
      </c>
      <c r="G1384" s="1252">
        <v>-537873.13</v>
      </c>
      <c r="H1384" s="1252">
        <v>-191920.13</v>
      </c>
      <c r="I1384" s="1252">
        <v>-381631.42999999999</v>
      </c>
      <c r="J1384" s="1252">
        <v>-381655.20000000001</v>
      </c>
      <c r="K1384" s="1252">
        <v>-312969.41999999998</v>
      </c>
      <c r="L1384" s="1252">
        <v>-336294.66999999998</v>
      </c>
      <c r="M1384" s="1252">
        <v>-288597.21999999997</v>
      </c>
      <c r="N1384" s="1252">
        <v>-336913.96999999997</v>
      </c>
      <c r="O1384" s="1252">
        <v>-310747.95000000001</v>
      </c>
      <c r="P1384" s="1252">
        <v>-409586.29999999999</v>
      </c>
      <c r="Q1384" s="1252">
        <v>-289427.66999999998</v>
      </c>
      <c r="R1384" s="1252">
        <v>-278055.14000000001</v>
      </c>
      <c r="S1384" s="1252">
        <v>-653441.33999999997</v>
      </c>
      <c r="T1384" s="1252">
        <v>-653441.33999999997</v>
      </c>
      <c r="U1384" s="1251" t="s">
        <v>116</v>
      </c>
      <c r="V1384" s="1251" t="s">
        <v>1537</v>
      </c>
      <c r="W1384" s="1251" t="s">
        <v>305</v>
      </c>
      <c r="X1384" s="1251" t="s">
        <v>1515</v>
      </c>
      <c r="Y1384" s="1251">
        <v>911</v>
      </c>
    </row>
    <row r="1385" spans="1:25" ht="12">
      <c r="A1385" s="1251">
        <v>2019</v>
      </c>
      <c r="B1385" s="1251">
        <v>25</v>
      </c>
      <c r="C1385" s="1251">
        <v>900</v>
      </c>
      <c r="D1385" s="1251" t="s">
        <v>1778</v>
      </c>
      <c r="E1385" s="1251">
        <v>911300</v>
      </c>
      <c r="F1385" s="1251" t="s">
        <v>1883</v>
      </c>
      <c r="G1385" s="1252">
        <v>0</v>
      </c>
      <c r="H1385" s="1252">
        <v>0</v>
      </c>
      <c r="I1385" s="1252">
        <v>0</v>
      </c>
      <c r="J1385" s="1252">
        <v>0</v>
      </c>
      <c r="K1385" s="1252">
        <v>0</v>
      </c>
      <c r="L1385" s="1252">
        <v>0</v>
      </c>
      <c r="M1385" s="1252">
        <v>0</v>
      </c>
      <c r="N1385" s="1252">
        <v>0</v>
      </c>
      <c r="O1385" s="1252">
        <v>0</v>
      </c>
      <c r="P1385" s="1252">
        <v>0</v>
      </c>
      <c r="Q1385" s="1252">
        <v>0</v>
      </c>
      <c r="R1385" s="1252">
        <v>0</v>
      </c>
      <c r="S1385" s="1252">
        <v>0</v>
      </c>
      <c r="T1385" s="1252">
        <v>0</v>
      </c>
      <c r="U1385" s="1251" t="s">
        <v>116</v>
      </c>
      <c r="V1385" s="1251" t="s">
        <v>1537</v>
      </c>
      <c r="W1385" s="1251" t="s">
        <v>305</v>
      </c>
      <c r="X1385" s="1251" t="s">
        <v>1515</v>
      </c>
      <c r="Y1385" s="1251">
        <v>911</v>
      </c>
    </row>
    <row r="1386" spans="1:25" ht="12">
      <c r="A1386" s="1251">
        <v>2019</v>
      </c>
      <c r="B1386" s="1251">
        <v>25</v>
      </c>
      <c r="C1386" s="1251">
        <v>900</v>
      </c>
      <c r="D1386" s="1251" t="s">
        <v>1778</v>
      </c>
      <c r="E1386" s="1251">
        <v>911400</v>
      </c>
      <c r="F1386" s="1251" t="s">
        <v>1884</v>
      </c>
      <c r="G1386" s="1252">
        <v>0</v>
      </c>
      <c r="H1386" s="1252">
        <v>0</v>
      </c>
      <c r="I1386" s="1252">
        <v>0</v>
      </c>
      <c r="J1386" s="1252">
        <v>0</v>
      </c>
      <c r="K1386" s="1252">
        <v>0</v>
      </c>
      <c r="L1386" s="1252">
        <v>0</v>
      </c>
      <c r="M1386" s="1252">
        <v>0</v>
      </c>
      <c r="N1386" s="1252">
        <v>0</v>
      </c>
      <c r="O1386" s="1252">
        <v>0</v>
      </c>
      <c r="P1386" s="1252">
        <v>0</v>
      </c>
      <c r="Q1386" s="1252">
        <v>0</v>
      </c>
      <c r="R1386" s="1252">
        <v>0</v>
      </c>
      <c r="S1386" s="1252">
        <v>0</v>
      </c>
      <c r="T1386" s="1252">
        <v>0</v>
      </c>
      <c r="U1386" s="1251" t="s">
        <v>116</v>
      </c>
      <c r="V1386" s="1251" t="s">
        <v>1537</v>
      </c>
      <c r="W1386" s="1251" t="s">
        <v>305</v>
      </c>
      <c r="X1386" s="1251" t="s">
        <v>1515</v>
      </c>
      <c r="Y1386" s="1251">
        <v>911</v>
      </c>
    </row>
    <row r="1387" spans="1:25" ht="12">
      <c r="A1387" s="1251">
        <v>2019</v>
      </c>
      <c r="B1387" s="1251">
        <v>25</v>
      </c>
      <c r="C1387" s="1251">
        <v>900</v>
      </c>
      <c r="D1387" s="1251" t="s">
        <v>1778</v>
      </c>
      <c r="E1387" s="1251">
        <v>911500</v>
      </c>
      <c r="F1387" s="1251" t="s">
        <v>1885</v>
      </c>
      <c r="G1387" s="1252">
        <v>-16066.51</v>
      </c>
      <c r="H1387" s="1252">
        <v>-21763.459999999999</v>
      </c>
      <c r="I1387" s="1252">
        <v>-8211.0300000000007</v>
      </c>
      <c r="J1387" s="1252">
        <v>-19314.869999999999</v>
      </c>
      <c r="K1387" s="1252">
        <v>-28292.200000000001</v>
      </c>
      <c r="L1387" s="1252">
        <v>-16839.139999999999</v>
      </c>
      <c r="M1387" s="1252">
        <v>-2488.6199999999999</v>
      </c>
      <c r="N1387" s="1252">
        <v>-6819.0299999999997</v>
      </c>
      <c r="O1387" s="1252">
        <v>-7772.5200000000004</v>
      </c>
      <c r="P1387" s="1252">
        <v>-2066.5999999999999</v>
      </c>
      <c r="Q1387" s="1252">
        <v>-4449.04</v>
      </c>
      <c r="R1387" s="1252">
        <v>-1518.24</v>
      </c>
      <c r="S1387" s="1252">
        <v>-50168</v>
      </c>
      <c r="T1387" s="1252">
        <v>-50168</v>
      </c>
      <c r="U1387" s="1251" t="s">
        <v>116</v>
      </c>
      <c r="V1387" s="1251" t="s">
        <v>1537</v>
      </c>
      <c r="W1387" s="1251" t="s">
        <v>305</v>
      </c>
      <c r="X1387" s="1251" t="s">
        <v>1515</v>
      </c>
      <c r="Y1387" s="1251">
        <v>911</v>
      </c>
    </row>
    <row r="1388" spans="1:25" ht="12">
      <c r="A1388" s="1251">
        <v>2019</v>
      </c>
      <c r="B1388" s="1251">
        <v>25</v>
      </c>
      <c r="C1388" s="1251">
        <v>900</v>
      </c>
      <c r="D1388" s="1251" t="s">
        <v>1778</v>
      </c>
      <c r="E1388" s="1251">
        <v>911800</v>
      </c>
      <c r="F1388" s="1251" t="s">
        <v>1886</v>
      </c>
      <c r="G1388" s="1252">
        <v>-74848.509999999995</v>
      </c>
      <c r="H1388" s="1252">
        <v>-76253.669999999998</v>
      </c>
      <c r="I1388" s="1252">
        <v>-73696.619999999995</v>
      </c>
      <c r="J1388" s="1252">
        <v>-74772.119999999995</v>
      </c>
      <c r="K1388" s="1252">
        <v>-73932.649999999994</v>
      </c>
      <c r="L1388" s="1252">
        <v>-71613.479999999996</v>
      </c>
      <c r="M1388" s="1252">
        <v>-68935.5</v>
      </c>
      <c r="N1388" s="1252">
        <v>-74426.470000000001</v>
      </c>
      <c r="O1388" s="1252">
        <v>-73830.639999999999</v>
      </c>
      <c r="P1388" s="1252">
        <v>-70552.210000000006</v>
      </c>
      <c r="Q1388" s="1252">
        <v>-77046.910000000003</v>
      </c>
      <c r="R1388" s="1252">
        <v>-63761.230000000003</v>
      </c>
      <c r="S1388" s="1252">
        <v>-82220.880000000005</v>
      </c>
      <c r="T1388" s="1252">
        <v>-82220.880000000005</v>
      </c>
      <c r="U1388" s="1251" t="s">
        <v>116</v>
      </c>
      <c r="V1388" s="1251" t="s">
        <v>1537</v>
      </c>
      <c r="W1388" s="1251" t="s">
        <v>305</v>
      </c>
      <c r="X1388" s="1251" t="s">
        <v>1515</v>
      </c>
      <c r="Y1388" s="1251">
        <v>911</v>
      </c>
    </row>
    <row r="1389" spans="1:25" ht="12">
      <c r="A1389" s="1251">
        <v>2019</v>
      </c>
      <c r="B1389" s="1251">
        <v>25</v>
      </c>
      <c r="C1389" s="1251">
        <v>900</v>
      </c>
      <c r="D1389" s="1251" t="s">
        <v>1778</v>
      </c>
      <c r="E1389" s="1251">
        <v>912300</v>
      </c>
      <c r="F1389" s="1251" t="s">
        <v>1887</v>
      </c>
      <c r="G1389" s="1252">
        <v>0</v>
      </c>
      <c r="H1389" s="1252">
        <v>0</v>
      </c>
      <c r="I1389" s="1252">
        <v>0</v>
      </c>
      <c r="J1389" s="1252">
        <v>0</v>
      </c>
      <c r="K1389" s="1252">
        <v>0</v>
      </c>
      <c r="L1389" s="1252">
        <v>0</v>
      </c>
      <c r="M1389" s="1252">
        <v>0</v>
      </c>
      <c r="N1389" s="1252">
        <v>0</v>
      </c>
      <c r="O1389" s="1252">
        <v>0</v>
      </c>
      <c r="P1389" s="1252">
        <v>12.48</v>
      </c>
      <c r="Q1389" s="1252">
        <v>0</v>
      </c>
      <c r="R1389" s="1252">
        <v>0</v>
      </c>
      <c r="S1389" s="1252">
        <v>0</v>
      </c>
      <c r="T1389" s="1252">
        <v>0</v>
      </c>
      <c r="U1389" s="1251" t="s">
        <v>116</v>
      </c>
      <c r="V1389" s="1251" t="s">
        <v>1537</v>
      </c>
      <c r="W1389" s="1251" t="s">
        <v>305</v>
      </c>
      <c r="X1389" s="1251" t="s">
        <v>1515</v>
      </c>
      <c r="Y1389" s="1251">
        <v>912</v>
      </c>
    </row>
    <row r="1390" spans="1:25" ht="12">
      <c r="A1390" s="1251">
        <v>2019</v>
      </c>
      <c r="B1390" s="1251">
        <v>25</v>
      </c>
      <c r="C1390" s="1251">
        <v>900</v>
      </c>
      <c r="D1390" s="1251" t="s">
        <v>1778</v>
      </c>
      <c r="E1390" s="1251">
        <v>912400</v>
      </c>
      <c r="F1390" s="1251" t="s">
        <v>1888</v>
      </c>
      <c r="G1390" s="1252">
        <v>0</v>
      </c>
      <c r="H1390" s="1252">
        <v>180</v>
      </c>
      <c r="I1390" s="1252">
        <v>0</v>
      </c>
      <c r="J1390" s="1252">
        <v>0</v>
      </c>
      <c r="K1390" s="1252">
        <v>0</v>
      </c>
      <c r="L1390" s="1252">
        <v>-32502.779999999999</v>
      </c>
      <c r="M1390" s="1252">
        <v>0</v>
      </c>
      <c r="N1390" s="1252">
        <v>0</v>
      </c>
      <c r="O1390" s="1252">
        <v>0</v>
      </c>
      <c r="P1390" s="1252">
        <v>0</v>
      </c>
      <c r="Q1390" s="1252">
        <v>0</v>
      </c>
      <c r="R1390" s="1252">
        <v>-3026.6399999999999</v>
      </c>
      <c r="S1390" s="1252">
        <v>0</v>
      </c>
      <c r="T1390" s="1252">
        <v>0</v>
      </c>
      <c r="U1390" s="1251" t="s">
        <v>116</v>
      </c>
      <c r="V1390" s="1251" t="s">
        <v>1537</v>
      </c>
      <c r="W1390" s="1251" t="s">
        <v>305</v>
      </c>
      <c r="X1390" s="1251" t="s">
        <v>1515</v>
      </c>
      <c r="Y1390" s="1251">
        <v>912</v>
      </c>
    </row>
    <row r="1391" spans="1:25" ht="12">
      <c r="A1391" s="1251">
        <v>2019</v>
      </c>
      <c r="B1391" s="1251">
        <v>25</v>
      </c>
      <c r="C1391" s="1251">
        <v>900</v>
      </c>
      <c r="D1391" s="1251" t="s">
        <v>1778</v>
      </c>
      <c r="E1391" s="1251">
        <v>912600</v>
      </c>
      <c r="F1391" s="1251" t="s">
        <v>1889</v>
      </c>
      <c r="G1391" s="1252">
        <v>0</v>
      </c>
      <c r="H1391" s="1252">
        <v>0</v>
      </c>
      <c r="I1391" s="1252">
        <v>0</v>
      </c>
      <c r="J1391" s="1252">
        <v>0</v>
      </c>
      <c r="K1391" s="1252">
        <v>0</v>
      </c>
      <c r="L1391" s="1252">
        <v>0</v>
      </c>
      <c r="M1391" s="1252">
        <v>0</v>
      </c>
      <c r="N1391" s="1252">
        <v>0</v>
      </c>
      <c r="O1391" s="1252">
        <v>0</v>
      </c>
      <c r="P1391" s="1252">
        <v>0</v>
      </c>
      <c r="Q1391" s="1252">
        <v>0</v>
      </c>
      <c r="R1391" s="1252">
        <v>0</v>
      </c>
      <c r="S1391" s="1252">
        <v>0</v>
      </c>
      <c r="T1391" s="1252">
        <v>0</v>
      </c>
      <c r="U1391" s="1251" t="s">
        <v>116</v>
      </c>
      <c r="V1391" s="1251" t="s">
        <v>1537</v>
      </c>
      <c r="W1391" s="1251" t="s">
        <v>305</v>
      </c>
      <c r="X1391" s="1251" t="s">
        <v>1515</v>
      </c>
      <c r="Y1391" s="1251">
        <v>912</v>
      </c>
    </row>
    <row r="1392" spans="1:25" ht="12">
      <c r="A1392" s="1251">
        <v>2019</v>
      </c>
      <c r="B1392" s="1251">
        <v>25</v>
      </c>
      <c r="C1392" s="1251">
        <v>900</v>
      </c>
      <c r="D1392" s="1251" t="s">
        <v>1778</v>
      </c>
      <c r="E1392" s="1251">
        <v>913100</v>
      </c>
      <c r="F1392" s="1251" t="s">
        <v>1890</v>
      </c>
      <c r="G1392" s="1252">
        <v>0</v>
      </c>
      <c r="H1392" s="1252">
        <v>0</v>
      </c>
      <c r="I1392" s="1252">
        <v>0</v>
      </c>
      <c r="J1392" s="1252">
        <v>0</v>
      </c>
      <c r="K1392" s="1252">
        <v>0</v>
      </c>
      <c r="L1392" s="1252">
        <v>0</v>
      </c>
      <c r="M1392" s="1252">
        <v>0</v>
      </c>
      <c r="N1392" s="1252">
        <v>0</v>
      </c>
      <c r="O1392" s="1252">
        <v>0</v>
      </c>
      <c r="P1392" s="1252">
        <v>0</v>
      </c>
      <c r="Q1392" s="1252">
        <v>0</v>
      </c>
      <c r="R1392" s="1252">
        <v>0</v>
      </c>
      <c r="S1392" s="1252">
        <v>0</v>
      </c>
      <c r="T1392" s="1252">
        <v>0</v>
      </c>
      <c r="U1392" s="1251" t="s">
        <v>116</v>
      </c>
      <c r="V1392" s="1251" t="s">
        <v>1537</v>
      </c>
      <c r="W1392" s="1251" t="s">
        <v>305</v>
      </c>
      <c r="X1392" s="1251" t="s">
        <v>1515</v>
      </c>
      <c r="Y1392" s="1251">
        <v>913</v>
      </c>
    </row>
    <row r="1393" spans="1:25" ht="12">
      <c r="A1393" s="1251">
        <v>2019</v>
      </c>
      <c r="B1393" s="1251">
        <v>25</v>
      </c>
      <c r="C1393" s="1251">
        <v>900</v>
      </c>
      <c r="D1393" s="1251" t="s">
        <v>1778</v>
      </c>
      <c r="E1393" s="1251">
        <v>913200</v>
      </c>
      <c r="F1393" s="1251" t="s">
        <v>1891</v>
      </c>
      <c r="G1393" s="1252">
        <v>0</v>
      </c>
      <c r="H1393" s="1252">
        <v>0</v>
      </c>
      <c r="I1393" s="1252">
        <v>0</v>
      </c>
      <c r="J1393" s="1252">
        <v>0</v>
      </c>
      <c r="K1393" s="1252">
        <v>0</v>
      </c>
      <c r="L1393" s="1252">
        <v>0</v>
      </c>
      <c r="M1393" s="1252">
        <v>0</v>
      </c>
      <c r="N1393" s="1252">
        <v>0</v>
      </c>
      <c r="O1393" s="1252">
        <v>0</v>
      </c>
      <c r="P1393" s="1252">
        <v>0</v>
      </c>
      <c r="Q1393" s="1252">
        <v>0</v>
      </c>
      <c r="R1393" s="1252">
        <v>0</v>
      </c>
      <c r="S1393" s="1252">
        <v>0</v>
      </c>
      <c r="T1393" s="1252">
        <v>0</v>
      </c>
      <c r="U1393" s="1251" t="s">
        <v>116</v>
      </c>
      <c r="V1393" s="1251" t="s">
        <v>1537</v>
      </c>
      <c r="W1393" s="1251" t="s">
        <v>305</v>
      </c>
      <c r="X1393" s="1251" t="s">
        <v>1515</v>
      </c>
      <c r="Y1393" s="1251">
        <v>913</v>
      </c>
    </row>
    <row r="1394" spans="1:25" ht="12">
      <c r="A1394" s="1251">
        <v>2019</v>
      </c>
      <c r="B1394" s="1251">
        <v>25</v>
      </c>
      <c r="C1394" s="1251">
        <v>900</v>
      </c>
      <c r="D1394" s="1251" t="s">
        <v>1778</v>
      </c>
      <c r="E1394" s="1251">
        <v>913300</v>
      </c>
      <c r="F1394" s="1251" t="s">
        <v>1892</v>
      </c>
      <c r="G1394" s="1252">
        <v>0</v>
      </c>
      <c r="H1394" s="1252">
        <v>0</v>
      </c>
      <c r="I1394" s="1252">
        <v>0</v>
      </c>
      <c r="J1394" s="1252">
        <v>0</v>
      </c>
      <c r="K1394" s="1252">
        <v>0</v>
      </c>
      <c r="L1394" s="1252">
        <v>0</v>
      </c>
      <c r="M1394" s="1252">
        <v>0</v>
      </c>
      <c r="N1394" s="1252">
        <v>0</v>
      </c>
      <c r="O1394" s="1252">
        <v>0</v>
      </c>
      <c r="P1394" s="1252">
        <v>0</v>
      </c>
      <c r="Q1394" s="1252">
        <v>0</v>
      </c>
      <c r="R1394" s="1252">
        <v>0</v>
      </c>
      <c r="S1394" s="1252">
        <v>0</v>
      </c>
      <c r="T1394" s="1252">
        <v>0</v>
      </c>
      <c r="U1394" s="1251" t="s">
        <v>116</v>
      </c>
      <c r="V1394" s="1251" t="s">
        <v>1537</v>
      </c>
      <c r="W1394" s="1251" t="s">
        <v>305</v>
      </c>
      <c r="X1394" s="1251" t="s">
        <v>1515</v>
      </c>
      <c r="Y1394" s="1251">
        <v>913</v>
      </c>
    </row>
    <row r="1395" spans="1:25" ht="12">
      <c r="A1395" s="1251">
        <v>2019</v>
      </c>
      <c r="B1395" s="1251">
        <v>25</v>
      </c>
      <c r="C1395" s="1251">
        <v>900</v>
      </c>
      <c r="D1395" s="1251" t="s">
        <v>1778</v>
      </c>
      <c r="E1395" s="1251">
        <v>913400</v>
      </c>
      <c r="F1395" s="1251" t="s">
        <v>1893</v>
      </c>
      <c r="G1395" s="1252">
        <v>0</v>
      </c>
      <c r="H1395" s="1252">
        <v>0</v>
      </c>
      <c r="I1395" s="1252">
        <v>0</v>
      </c>
      <c r="J1395" s="1252">
        <v>0</v>
      </c>
      <c r="K1395" s="1252">
        <v>0</v>
      </c>
      <c r="L1395" s="1252">
        <v>0</v>
      </c>
      <c r="M1395" s="1252">
        <v>0</v>
      </c>
      <c r="N1395" s="1252">
        <v>0</v>
      </c>
      <c r="O1395" s="1252">
        <v>0</v>
      </c>
      <c r="P1395" s="1252">
        <v>0</v>
      </c>
      <c r="Q1395" s="1252">
        <v>-664.83000000000004</v>
      </c>
      <c r="R1395" s="1252">
        <v>0</v>
      </c>
      <c r="S1395" s="1252">
        <v>0</v>
      </c>
      <c r="T1395" s="1252">
        <v>0</v>
      </c>
      <c r="U1395" s="1251" t="s">
        <v>116</v>
      </c>
      <c r="V1395" s="1251" t="s">
        <v>1537</v>
      </c>
      <c r="W1395" s="1251" t="s">
        <v>305</v>
      </c>
      <c r="X1395" s="1251" t="s">
        <v>1515</v>
      </c>
      <c r="Y1395" s="1251">
        <v>913</v>
      </c>
    </row>
    <row r="1396" spans="1:25" ht="12">
      <c r="A1396" s="1251">
        <v>2019</v>
      </c>
      <c r="B1396" s="1251">
        <v>25</v>
      </c>
      <c r="C1396" s="1251">
        <v>900</v>
      </c>
      <c r="D1396" s="1251" t="s">
        <v>1778</v>
      </c>
      <c r="E1396" s="1251">
        <v>913500</v>
      </c>
      <c r="F1396" s="1251" t="s">
        <v>1894</v>
      </c>
      <c r="G1396" s="1252">
        <v>0</v>
      </c>
      <c r="H1396" s="1252">
        <v>0</v>
      </c>
      <c r="I1396" s="1252">
        <v>0</v>
      </c>
      <c r="J1396" s="1252">
        <v>0</v>
      </c>
      <c r="K1396" s="1252">
        <v>0</v>
      </c>
      <c r="L1396" s="1252">
        <v>0</v>
      </c>
      <c r="M1396" s="1252">
        <v>0</v>
      </c>
      <c r="N1396" s="1252">
        <v>0</v>
      </c>
      <c r="O1396" s="1252">
        <v>0</v>
      </c>
      <c r="P1396" s="1252">
        <v>0</v>
      </c>
      <c r="Q1396" s="1252">
        <v>0</v>
      </c>
      <c r="R1396" s="1252">
        <v>0</v>
      </c>
      <c r="S1396" s="1252">
        <v>8671</v>
      </c>
      <c r="T1396" s="1252">
        <v>8671</v>
      </c>
      <c r="U1396" s="1251" t="s">
        <v>116</v>
      </c>
      <c r="V1396" s="1251" t="s">
        <v>1537</v>
      </c>
      <c r="W1396" s="1251" t="s">
        <v>305</v>
      </c>
      <c r="X1396" s="1251" t="s">
        <v>1515</v>
      </c>
      <c r="Y1396" s="1251">
        <v>913</v>
      </c>
    </row>
    <row r="1397" spans="1:25" ht="12">
      <c r="A1397" s="1251">
        <v>2019</v>
      </c>
      <c r="B1397" s="1251">
        <v>25</v>
      </c>
      <c r="C1397" s="1251">
        <v>900</v>
      </c>
      <c r="D1397" s="1251" t="s">
        <v>1778</v>
      </c>
      <c r="E1397" s="1251">
        <v>913900</v>
      </c>
      <c r="F1397" s="1251" t="s">
        <v>1895</v>
      </c>
      <c r="G1397" s="1252">
        <v>0</v>
      </c>
      <c r="H1397" s="1252">
        <v>0</v>
      </c>
      <c r="I1397" s="1252">
        <v>0</v>
      </c>
      <c r="J1397" s="1252">
        <v>0</v>
      </c>
      <c r="K1397" s="1252">
        <v>0</v>
      </c>
      <c r="L1397" s="1252">
        <v>0</v>
      </c>
      <c r="M1397" s="1252">
        <v>0</v>
      </c>
      <c r="N1397" s="1252">
        <v>0</v>
      </c>
      <c r="O1397" s="1252">
        <v>0</v>
      </c>
      <c r="P1397" s="1252">
        <v>0</v>
      </c>
      <c r="Q1397" s="1252">
        <v>0</v>
      </c>
      <c r="R1397" s="1252">
        <v>0</v>
      </c>
      <c r="S1397" s="1252">
        <v>0</v>
      </c>
      <c r="T1397" s="1252">
        <v>0</v>
      </c>
      <c r="U1397" s="1251" t="s">
        <v>116</v>
      </c>
      <c r="V1397" s="1251" t="s">
        <v>1537</v>
      </c>
      <c r="W1397" s="1251" t="s">
        <v>305</v>
      </c>
      <c r="X1397" s="1251" t="s">
        <v>1515</v>
      </c>
      <c r="Y1397" s="1251">
        <v>913</v>
      </c>
    </row>
    <row r="1398" spans="1:25" ht="12">
      <c r="A1398" s="1251">
        <v>2019</v>
      </c>
      <c r="B1398" s="1251">
        <v>25</v>
      </c>
      <c r="C1398" s="1251">
        <v>900</v>
      </c>
      <c r="D1398" s="1251" t="s">
        <v>1778</v>
      </c>
      <c r="E1398" s="1251">
        <v>922502</v>
      </c>
      <c r="F1398" s="1251" t="s">
        <v>1896</v>
      </c>
      <c r="G1398" s="1252">
        <v>-3905619.1699999999</v>
      </c>
      <c r="H1398" s="1252">
        <v>-3905619.1699999999</v>
      </c>
      <c r="I1398" s="1252">
        <v>-3905619.1699999999</v>
      </c>
      <c r="J1398" s="1252">
        <v>-3905619.1699999999</v>
      </c>
      <c r="K1398" s="1252">
        <v>-3905619.1699999999</v>
      </c>
      <c r="L1398" s="1252">
        <v>-3905619.1699999999</v>
      </c>
      <c r="M1398" s="1252">
        <v>-3905619.1699999999</v>
      </c>
      <c r="N1398" s="1252">
        <v>-3905619.1699999999</v>
      </c>
      <c r="O1398" s="1252">
        <v>-3905619.1699999999</v>
      </c>
      <c r="P1398" s="1252">
        <v>-3905619.1699999999</v>
      </c>
      <c r="Q1398" s="1252">
        <v>-3905619.1699999999</v>
      </c>
      <c r="R1398" s="1252">
        <v>-3905619.1699999999</v>
      </c>
      <c r="S1398" s="1252">
        <v>-3905619.1699999999</v>
      </c>
      <c r="T1398" s="1252">
        <v>-3905619.1699999999</v>
      </c>
      <c r="U1398" s="1251" t="s">
        <v>116</v>
      </c>
      <c r="V1398" s="1251" t="s">
        <v>1537</v>
      </c>
      <c r="W1398" s="1251" t="s">
        <v>305</v>
      </c>
      <c r="X1398" s="1251" t="s">
        <v>1515</v>
      </c>
      <c r="Y1398" s="1251">
        <v>922</v>
      </c>
    </row>
    <row r="1399" spans="1:25" ht="12">
      <c r="A1399" s="1251">
        <v>2019</v>
      </c>
      <c r="B1399" s="1251">
        <v>25</v>
      </c>
      <c r="C1399" s="1251">
        <v>900</v>
      </c>
      <c r="D1399" s="1251" t="s">
        <v>1778</v>
      </c>
      <c r="E1399" s="1251">
        <v>922503</v>
      </c>
      <c r="F1399" s="1251" t="s">
        <v>1897</v>
      </c>
      <c r="G1399" s="1252">
        <v>0</v>
      </c>
      <c r="H1399" s="1252">
        <v>0</v>
      </c>
      <c r="I1399" s="1252">
        <v>0</v>
      </c>
      <c r="J1399" s="1252">
        <v>0</v>
      </c>
      <c r="K1399" s="1252">
        <v>166.88</v>
      </c>
      <c r="L1399" s="1252">
        <v>166.88</v>
      </c>
      <c r="M1399" s="1252">
        <v>166.88</v>
      </c>
      <c r="N1399" s="1252">
        <v>166.88</v>
      </c>
      <c r="O1399" s="1252">
        <v>166.88</v>
      </c>
      <c r="P1399" s="1252">
        <v>166.88</v>
      </c>
      <c r="Q1399" s="1252">
        <v>166.88</v>
      </c>
      <c r="R1399" s="1252">
        <v>166.88</v>
      </c>
      <c r="S1399" s="1252">
        <v>166.88</v>
      </c>
      <c r="T1399" s="1252">
        <v>166.88</v>
      </c>
      <c r="U1399" s="1251" t="s">
        <v>116</v>
      </c>
      <c r="V1399" s="1251" t="s">
        <v>1537</v>
      </c>
      <c r="W1399" s="1251" t="s">
        <v>305</v>
      </c>
      <c r="X1399" s="1251" t="s">
        <v>1515</v>
      </c>
      <c r="Y1399" s="1251">
        <v>922</v>
      </c>
    </row>
    <row r="1400" spans="1:25" ht="12">
      <c r="A1400" s="1251">
        <v>2019</v>
      </c>
      <c r="B1400" s="1251">
        <v>25</v>
      </c>
      <c r="C1400" s="1251">
        <v>900</v>
      </c>
      <c r="D1400" s="1251" t="s">
        <v>1778</v>
      </c>
      <c r="E1400" s="1251">
        <v>922504</v>
      </c>
      <c r="F1400" s="1251" t="s">
        <v>1898</v>
      </c>
      <c r="G1400" s="1252">
        <v>501629.60999999999</v>
      </c>
      <c r="H1400" s="1252">
        <v>530947.83999999997</v>
      </c>
      <c r="I1400" s="1252">
        <v>522716.84000000003</v>
      </c>
      <c r="J1400" s="1252">
        <v>529659.22999999998</v>
      </c>
      <c r="K1400" s="1252">
        <v>549740.75</v>
      </c>
      <c r="L1400" s="1252">
        <v>566368.07999999996</v>
      </c>
      <c r="M1400" s="1252">
        <v>547145.01000000001</v>
      </c>
      <c r="N1400" s="1252">
        <v>567709.05000000005</v>
      </c>
      <c r="O1400" s="1252">
        <v>563884.63</v>
      </c>
      <c r="P1400" s="1252">
        <v>548686.93999999994</v>
      </c>
      <c r="Q1400" s="1252">
        <v>573665.02000000002</v>
      </c>
      <c r="R1400" s="1252">
        <v>563195.29000000004</v>
      </c>
      <c r="S1400" s="1252">
        <v>546929.90000000002</v>
      </c>
      <c r="T1400" s="1252">
        <v>546929.90000000002</v>
      </c>
      <c r="U1400" s="1251" t="s">
        <v>116</v>
      </c>
      <c r="V1400" s="1251" t="s">
        <v>1537</v>
      </c>
      <c r="W1400" s="1251" t="s">
        <v>305</v>
      </c>
      <c r="X1400" s="1251" t="s">
        <v>1515</v>
      </c>
      <c r="Y1400" s="1251">
        <v>922</v>
      </c>
    </row>
    <row r="1401" spans="1:25" ht="12">
      <c r="A1401" s="1251">
        <v>2020</v>
      </c>
      <c r="B1401" s="1251">
        <v>25</v>
      </c>
      <c r="C1401" s="1251">
        <v>100</v>
      </c>
      <c r="D1401" s="1251" t="s">
        <v>1513</v>
      </c>
      <c r="E1401" s="1251">
        <v>104000</v>
      </c>
      <c r="F1401" s="1251" t="s">
        <v>1514</v>
      </c>
      <c r="G1401" s="1252">
        <v>0</v>
      </c>
      <c r="H1401" s="1252">
        <v>0</v>
      </c>
      <c r="I1401" s="1252">
        <v>0</v>
      </c>
      <c r="J1401" s="1252">
        <v>0</v>
      </c>
      <c r="K1401" s="1252">
        <v>0</v>
      </c>
      <c r="L1401" s="1252">
        <v>0</v>
      </c>
      <c r="M1401" s="1252">
        <v>0</v>
      </c>
      <c r="N1401" s="1252">
        <v>0</v>
      </c>
      <c r="O1401" s="1252">
        <v>0</v>
      </c>
      <c r="P1401" s="1252">
        <v>0</v>
      </c>
      <c r="Q1401" s="1252">
        <v>0</v>
      </c>
      <c r="R1401" s="1252">
        <v>0</v>
      </c>
      <c r="S1401" s="1252">
        <v>0</v>
      </c>
      <c r="T1401" s="1252">
        <v>0</v>
      </c>
      <c r="U1401" s="1251" t="s">
        <v>116</v>
      </c>
      <c r="V1401" s="1251" t="s">
        <v>564</v>
      </c>
      <c r="W1401" s="1251" t="s">
        <v>326</v>
      </c>
      <c r="X1401" s="1251" t="s">
        <v>1515</v>
      </c>
      <c r="Y1401" s="1251">
        <v>104</v>
      </c>
    </row>
    <row r="1402" spans="1:25" ht="12">
      <c r="A1402" s="1251">
        <v>2020</v>
      </c>
      <c r="B1402" s="1251">
        <v>25</v>
      </c>
      <c r="C1402" s="1251">
        <v>100</v>
      </c>
      <c r="D1402" s="1251" t="s">
        <v>1513</v>
      </c>
      <c r="E1402" s="1251">
        <v>105010</v>
      </c>
      <c r="F1402" s="1251" t="s">
        <v>296</v>
      </c>
      <c r="G1402" s="1252">
        <v>1590957.79</v>
      </c>
      <c r="H1402" s="1252">
        <v>1590957.79</v>
      </c>
      <c r="I1402" s="1252">
        <v>1590957.79</v>
      </c>
      <c r="J1402" s="1252">
        <v>1590957.79</v>
      </c>
      <c r="K1402" s="1252">
        <v>1590957.79</v>
      </c>
      <c r="L1402" s="1252">
        <v>1590957.79</v>
      </c>
      <c r="M1402" s="1252">
        <v>1590957.79</v>
      </c>
      <c r="N1402" s="1252">
        <v>1590957.79</v>
      </c>
      <c r="O1402" s="1252">
        <v>1590957.79</v>
      </c>
      <c r="P1402" s="1252">
        <v>1590957.79</v>
      </c>
      <c r="Q1402" s="1252">
        <v>1590957.79</v>
      </c>
      <c r="R1402" s="1252">
        <v>1590957.79</v>
      </c>
      <c r="S1402" s="1252">
        <v>1590957.79</v>
      </c>
      <c r="T1402" s="1252">
        <v>1590957.79</v>
      </c>
      <c r="U1402" s="1251" t="s">
        <v>116</v>
      </c>
      <c r="V1402" s="1251" t="s">
        <v>564</v>
      </c>
      <c r="W1402" s="1251" t="s">
        <v>296</v>
      </c>
      <c r="X1402" s="1251" t="s">
        <v>1515</v>
      </c>
      <c r="Y1402" s="1251">
        <v>105</v>
      </c>
    </row>
    <row r="1403" spans="1:25" ht="12">
      <c r="A1403" s="1251">
        <v>2020</v>
      </c>
      <c r="B1403" s="1251">
        <v>25</v>
      </c>
      <c r="C1403" s="1251">
        <v>100</v>
      </c>
      <c r="D1403" s="1251" t="s">
        <v>1513</v>
      </c>
      <c r="E1403" s="1251">
        <v>105015</v>
      </c>
      <c r="F1403" s="1251" t="s">
        <v>1516</v>
      </c>
      <c r="G1403" s="1252">
        <v>1650343</v>
      </c>
      <c r="H1403" s="1252">
        <v>1650343</v>
      </c>
      <c r="I1403" s="1252">
        <v>1650343</v>
      </c>
      <c r="J1403" s="1252">
        <v>1650343</v>
      </c>
      <c r="K1403" s="1252">
        <v>1650343</v>
      </c>
      <c r="L1403" s="1252">
        <v>1650343</v>
      </c>
      <c r="M1403" s="1252">
        <v>1650343</v>
      </c>
      <c r="N1403" s="1252">
        <v>1650343</v>
      </c>
      <c r="O1403" s="1252">
        <v>1650343</v>
      </c>
      <c r="P1403" s="1252">
        <v>1650343</v>
      </c>
      <c r="Q1403" s="1252">
        <v>1650343</v>
      </c>
      <c r="R1403" s="1252">
        <v>1650343</v>
      </c>
      <c r="S1403" s="1252">
        <v>1650343</v>
      </c>
      <c r="T1403" s="1252">
        <v>1650343</v>
      </c>
      <c r="U1403" s="1251" t="s">
        <v>116</v>
      </c>
      <c r="V1403" s="1251" t="s">
        <v>564</v>
      </c>
      <c r="W1403" s="1251" t="s">
        <v>296</v>
      </c>
      <c r="X1403" s="1251" t="s">
        <v>1515</v>
      </c>
      <c r="Y1403" s="1251">
        <v>105</v>
      </c>
    </row>
    <row r="1404" spans="1:25" ht="12">
      <c r="A1404" s="1251">
        <v>2020</v>
      </c>
      <c r="B1404" s="1251">
        <v>25</v>
      </c>
      <c r="C1404" s="1251">
        <v>100</v>
      </c>
      <c r="D1404" s="1251" t="s">
        <v>1513</v>
      </c>
      <c r="E1404" s="1251">
        <v>105016</v>
      </c>
      <c r="F1404" s="1251" t="s">
        <v>1517</v>
      </c>
      <c r="G1404" s="1252">
        <v>9545520.2100000009</v>
      </c>
      <c r="H1404" s="1252">
        <v>9545520.2100000009</v>
      </c>
      <c r="I1404" s="1252">
        <v>9967008.2100000009</v>
      </c>
      <c r="J1404" s="1252">
        <v>9967008.2100000009</v>
      </c>
      <c r="K1404" s="1252">
        <v>9967008.2100000009</v>
      </c>
      <c r="L1404" s="1252">
        <v>10180948.210000001</v>
      </c>
      <c r="M1404" s="1252">
        <v>10260273.210000001</v>
      </c>
      <c r="N1404" s="1252">
        <v>10260273.210000001</v>
      </c>
      <c r="O1404" s="1252">
        <v>10260273.210000001</v>
      </c>
      <c r="P1404" s="1252">
        <v>10331130.210000001</v>
      </c>
      <c r="Q1404" s="1252">
        <v>10331130.210000001</v>
      </c>
      <c r="R1404" s="1252">
        <v>10331130.210000001</v>
      </c>
      <c r="S1404" s="1252">
        <v>10391122.210000001</v>
      </c>
      <c r="T1404" s="1252">
        <v>10391122.210000001</v>
      </c>
      <c r="U1404" s="1251" t="s">
        <v>116</v>
      </c>
      <c r="V1404" s="1251" t="s">
        <v>564</v>
      </c>
      <c r="W1404" s="1251" t="s">
        <v>296</v>
      </c>
      <c r="X1404" s="1251" t="s">
        <v>1515</v>
      </c>
      <c r="Y1404" s="1251">
        <v>105</v>
      </c>
    </row>
    <row r="1405" spans="1:25" ht="12">
      <c r="A1405" s="1251">
        <v>2020</v>
      </c>
      <c r="B1405" s="1251">
        <v>25</v>
      </c>
      <c r="C1405" s="1251">
        <v>100</v>
      </c>
      <c r="D1405" s="1251" t="s">
        <v>1513</v>
      </c>
      <c r="E1405" s="1251">
        <v>105020</v>
      </c>
      <c r="F1405" s="1251" t="s">
        <v>1518</v>
      </c>
      <c r="G1405" s="1252">
        <v>2116578.7599999998</v>
      </c>
      <c r="H1405" s="1252">
        <v>2137006.9100000001</v>
      </c>
      <c r="I1405" s="1252">
        <v>2152270.5499999998</v>
      </c>
      <c r="J1405" s="1252">
        <v>2171657.2000000002</v>
      </c>
      <c r="K1405" s="1252">
        <v>2186439.1000000001</v>
      </c>
      <c r="L1405" s="1252">
        <v>2207971.3500000001</v>
      </c>
      <c r="M1405" s="1252">
        <v>2232691.6600000001</v>
      </c>
      <c r="N1405" s="1252">
        <v>2251336.4399999999</v>
      </c>
      <c r="O1405" s="1252">
        <v>2267068.6000000001</v>
      </c>
      <c r="P1405" s="1252">
        <v>2282629.2799999998</v>
      </c>
      <c r="Q1405" s="1252">
        <v>2242998.7599999998</v>
      </c>
      <c r="R1405" s="1252">
        <v>2260115.52</v>
      </c>
      <c r="S1405" s="1252">
        <v>2274058.02</v>
      </c>
      <c r="T1405" s="1252">
        <v>2274058.02</v>
      </c>
      <c r="U1405" s="1251" t="s">
        <v>116</v>
      </c>
      <c r="V1405" s="1251" t="s">
        <v>564</v>
      </c>
      <c r="W1405" s="1251" t="s">
        <v>296</v>
      </c>
      <c r="X1405" s="1251" t="s">
        <v>1515</v>
      </c>
      <c r="Y1405" s="1251">
        <v>105</v>
      </c>
    </row>
    <row r="1406" spans="1:25" ht="12">
      <c r="A1406" s="1251">
        <v>2020</v>
      </c>
      <c r="B1406" s="1251">
        <v>25</v>
      </c>
      <c r="C1406" s="1251">
        <v>100</v>
      </c>
      <c r="D1406" s="1251" t="s">
        <v>1513</v>
      </c>
      <c r="E1406" s="1251">
        <v>105029</v>
      </c>
      <c r="F1406" s="1251" t="s">
        <v>1519</v>
      </c>
      <c r="G1406" s="1252">
        <v>139883.51999999999</v>
      </c>
      <c r="H1406" s="1252">
        <v>140279.56</v>
      </c>
      <c r="I1406" s="1252">
        <v>140555.75</v>
      </c>
      <c r="J1406" s="1252">
        <v>140572.76999999999</v>
      </c>
      <c r="K1406" s="1252">
        <v>140820.29000000001</v>
      </c>
      <c r="L1406" s="1252">
        <v>141248.28</v>
      </c>
      <c r="M1406" s="1252">
        <v>142026.56</v>
      </c>
      <c r="N1406" s="1252">
        <v>142060.35999999999</v>
      </c>
      <c r="O1406" s="1252">
        <v>142060.35999999999</v>
      </c>
      <c r="P1406" s="1252">
        <v>142204.70999999999</v>
      </c>
      <c r="Q1406" s="1252">
        <v>142510.26000000001</v>
      </c>
      <c r="R1406" s="1252">
        <v>142616.26000000001</v>
      </c>
      <c r="S1406" s="1252">
        <v>142869.70000000001</v>
      </c>
      <c r="T1406" s="1252">
        <v>142869.70000000001</v>
      </c>
      <c r="U1406" s="1251" t="s">
        <v>116</v>
      </c>
      <c r="V1406" s="1251" t="s">
        <v>564</v>
      </c>
      <c r="W1406" s="1251" t="s">
        <v>296</v>
      </c>
      <c r="X1406" s="1251" t="s">
        <v>1515</v>
      </c>
      <c r="Y1406" s="1251">
        <v>105</v>
      </c>
    </row>
    <row r="1407" spans="1:25" ht="12">
      <c r="A1407" s="1251">
        <v>2020</v>
      </c>
      <c r="B1407" s="1251">
        <v>25</v>
      </c>
      <c r="C1407" s="1251">
        <v>100</v>
      </c>
      <c r="D1407" s="1251" t="s">
        <v>1513</v>
      </c>
      <c r="E1407" s="1251">
        <v>105030</v>
      </c>
      <c r="F1407" s="1251" t="s">
        <v>1520</v>
      </c>
      <c r="G1407" s="1252">
        <v>45854235.859999999</v>
      </c>
      <c r="H1407" s="1252">
        <v>46004912.799999997</v>
      </c>
      <c r="I1407" s="1252">
        <v>46031075.329999998</v>
      </c>
      <c r="J1407" s="1252">
        <v>46248084.530000001</v>
      </c>
      <c r="K1407" s="1252">
        <v>46366435.109999999</v>
      </c>
      <c r="L1407" s="1252">
        <v>46551743.68</v>
      </c>
      <c r="M1407" s="1252">
        <v>46765085.969999999</v>
      </c>
      <c r="N1407" s="1252">
        <v>47041183.090000004</v>
      </c>
      <c r="O1407" s="1252">
        <v>47146488.799999997</v>
      </c>
      <c r="P1407" s="1252">
        <v>47436506.969999999</v>
      </c>
      <c r="Q1407" s="1252">
        <v>47629128.950000003</v>
      </c>
      <c r="R1407" s="1252">
        <v>47831430.439999998</v>
      </c>
      <c r="S1407" s="1252">
        <v>48451897.170000002</v>
      </c>
      <c r="T1407" s="1252">
        <v>48451897.170000002</v>
      </c>
      <c r="U1407" s="1251" t="s">
        <v>116</v>
      </c>
      <c r="V1407" s="1251" t="s">
        <v>564</v>
      </c>
      <c r="W1407" s="1251" t="s">
        <v>296</v>
      </c>
      <c r="X1407" s="1251" t="s">
        <v>1515</v>
      </c>
      <c r="Y1407" s="1251">
        <v>105</v>
      </c>
    </row>
    <row r="1408" spans="1:25" ht="12">
      <c r="A1408" s="1251">
        <v>2020</v>
      </c>
      <c r="B1408" s="1251">
        <v>25</v>
      </c>
      <c r="C1408" s="1251">
        <v>100</v>
      </c>
      <c r="D1408" s="1251" t="s">
        <v>1513</v>
      </c>
      <c r="E1408" s="1251">
        <v>105040</v>
      </c>
      <c r="F1408" s="1251" t="s">
        <v>1521</v>
      </c>
      <c r="G1408" s="1252">
        <v>2760290.0899999999</v>
      </c>
      <c r="H1408" s="1252">
        <v>2803577.3599999999</v>
      </c>
      <c r="I1408" s="1252">
        <v>2838941.73</v>
      </c>
      <c r="J1408" s="1252">
        <v>2846175.2799999998</v>
      </c>
      <c r="K1408" s="1252">
        <v>2858134.4399999999</v>
      </c>
      <c r="L1408" s="1252">
        <v>2866892.29</v>
      </c>
      <c r="M1408" s="1252">
        <v>2897974.23</v>
      </c>
      <c r="N1408" s="1252">
        <v>2932137.6099999999</v>
      </c>
      <c r="O1408" s="1252">
        <v>2957203.3999999999</v>
      </c>
      <c r="P1408" s="1252">
        <v>2970948.8100000001</v>
      </c>
      <c r="Q1408" s="1252">
        <v>2984811.6000000001</v>
      </c>
      <c r="R1408" s="1252">
        <v>2999836.4399999999</v>
      </c>
      <c r="S1408" s="1252">
        <v>3054356.2000000002</v>
      </c>
      <c r="T1408" s="1252">
        <v>3054356.2000000002</v>
      </c>
      <c r="U1408" s="1251" t="s">
        <v>116</v>
      </c>
      <c r="V1408" s="1251" t="s">
        <v>564</v>
      </c>
      <c r="W1408" s="1251" t="s">
        <v>296</v>
      </c>
      <c r="X1408" s="1251" t="s">
        <v>1515</v>
      </c>
      <c r="Y1408" s="1251">
        <v>105</v>
      </c>
    </row>
    <row r="1409" spans="1:25" ht="12">
      <c r="A1409" s="1251">
        <v>2020</v>
      </c>
      <c r="B1409" s="1251">
        <v>25</v>
      </c>
      <c r="C1409" s="1251">
        <v>100</v>
      </c>
      <c r="D1409" s="1251" t="s">
        <v>1513</v>
      </c>
      <c r="E1409" s="1251">
        <v>105050</v>
      </c>
      <c r="F1409" s="1251" t="s">
        <v>1522</v>
      </c>
      <c r="G1409" s="1252">
        <v>0</v>
      </c>
      <c r="H1409" s="1252">
        <v>0</v>
      </c>
      <c r="I1409" s="1252">
        <v>0</v>
      </c>
      <c r="J1409" s="1252">
        <v>0</v>
      </c>
      <c r="K1409" s="1252">
        <v>0</v>
      </c>
      <c r="L1409" s="1252">
        <v>0</v>
      </c>
      <c r="M1409" s="1252">
        <v>0</v>
      </c>
      <c r="N1409" s="1252">
        <v>0</v>
      </c>
      <c r="O1409" s="1252">
        <v>0</v>
      </c>
      <c r="P1409" s="1252">
        <v>0</v>
      </c>
      <c r="Q1409" s="1252">
        <v>0</v>
      </c>
      <c r="R1409" s="1252">
        <v>0</v>
      </c>
      <c r="S1409" s="1252">
        <v>0</v>
      </c>
      <c r="T1409" s="1252">
        <v>0</v>
      </c>
      <c r="U1409" s="1251" t="s">
        <v>116</v>
      </c>
      <c r="V1409" s="1251" t="s">
        <v>564</v>
      </c>
      <c r="W1409" s="1251" t="s">
        <v>296</v>
      </c>
      <c r="X1409" s="1251" t="s">
        <v>1515</v>
      </c>
      <c r="Y1409" s="1251">
        <v>105</v>
      </c>
    </row>
    <row r="1410" spans="1:25" ht="12">
      <c r="A1410" s="1251">
        <v>2020</v>
      </c>
      <c r="B1410" s="1251">
        <v>25</v>
      </c>
      <c r="C1410" s="1251">
        <v>100</v>
      </c>
      <c r="D1410" s="1251" t="s">
        <v>1513</v>
      </c>
      <c r="E1410" s="1251">
        <v>105060</v>
      </c>
      <c r="F1410" s="1251" t="s">
        <v>1523</v>
      </c>
      <c r="G1410" s="1252">
        <v>249427.60999999999</v>
      </c>
      <c r="H1410" s="1252">
        <v>262248.31</v>
      </c>
      <c r="I1410" s="1252">
        <v>275660.47999999998</v>
      </c>
      <c r="J1410" s="1252">
        <v>298359.73999999999</v>
      </c>
      <c r="K1410" s="1252">
        <v>309731.29999999999</v>
      </c>
      <c r="L1410" s="1252">
        <v>320762.98999999999</v>
      </c>
      <c r="M1410" s="1252">
        <v>331440.46999999997</v>
      </c>
      <c r="N1410" s="1252">
        <v>341237.88</v>
      </c>
      <c r="O1410" s="1252">
        <v>357021.73999999999</v>
      </c>
      <c r="P1410" s="1252">
        <v>363767.12</v>
      </c>
      <c r="Q1410" s="1252">
        <v>306140.10999999999</v>
      </c>
      <c r="R1410" s="1252">
        <v>313438.90000000002</v>
      </c>
      <c r="S1410" s="1252">
        <v>323668.84999999998</v>
      </c>
      <c r="T1410" s="1252">
        <v>323668.84999999998</v>
      </c>
      <c r="U1410" s="1251" t="s">
        <v>116</v>
      </c>
      <c r="V1410" s="1251" t="s">
        <v>564</v>
      </c>
      <c r="W1410" s="1251" t="s">
        <v>296</v>
      </c>
      <c r="X1410" s="1251" t="s">
        <v>1515</v>
      </c>
      <c r="Y1410" s="1251">
        <v>105</v>
      </c>
    </row>
    <row r="1411" spans="1:25" ht="12">
      <c r="A1411" s="1251">
        <v>2020</v>
      </c>
      <c r="B1411" s="1251">
        <v>25</v>
      </c>
      <c r="C1411" s="1251">
        <v>100</v>
      </c>
      <c r="D1411" s="1251" t="s">
        <v>1513</v>
      </c>
      <c r="E1411" s="1251">
        <v>105070</v>
      </c>
      <c r="F1411" s="1251" t="s">
        <v>1524</v>
      </c>
      <c r="G1411" s="1252">
        <v>2348234.73</v>
      </c>
      <c r="H1411" s="1252">
        <v>2372692.73</v>
      </c>
      <c r="I1411" s="1252">
        <v>2390944.27</v>
      </c>
      <c r="J1411" s="1252">
        <v>2413733.8999999999</v>
      </c>
      <c r="K1411" s="1252">
        <v>2432190.9700000002</v>
      </c>
      <c r="L1411" s="1252">
        <v>2457983.25</v>
      </c>
      <c r="M1411" s="1252">
        <v>2487931.3599999999</v>
      </c>
      <c r="N1411" s="1252">
        <v>2509869.3300000001</v>
      </c>
      <c r="O1411" s="1252">
        <v>2528346.7400000002</v>
      </c>
      <c r="P1411" s="1252">
        <v>2549095.6800000002</v>
      </c>
      <c r="Q1411" s="1252">
        <v>2502908.5099999998</v>
      </c>
      <c r="R1411" s="1252">
        <v>2523136.6600000001</v>
      </c>
      <c r="S1411" s="1252">
        <v>2539809.7999999998</v>
      </c>
      <c r="T1411" s="1252">
        <v>2539809.7999999998</v>
      </c>
      <c r="U1411" s="1251" t="s">
        <v>116</v>
      </c>
      <c r="V1411" s="1251" t="s">
        <v>564</v>
      </c>
      <c r="W1411" s="1251" t="s">
        <v>296</v>
      </c>
      <c r="X1411" s="1251" t="s">
        <v>1515</v>
      </c>
      <c r="Y1411" s="1251">
        <v>105</v>
      </c>
    </row>
    <row r="1412" spans="1:25" ht="12">
      <c r="A1412" s="1251">
        <v>2020</v>
      </c>
      <c r="B1412" s="1251">
        <v>25</v>
      </c>
      <c r="C1412" s="1251">
        <v>100</v>
      </c>
      <c r="D1412" s="1251" t="s">
        <v>1513</v>
      </c>
      <c r="E1412" s="1251">
        <v>105080</v>
      </c>
      <c r="F1412" s="1251" t="s">
        <v>1525</v>
      </c>
      <c r="G1412" s="1252">
        <v>198821.13</v>
      </c>
      <c r="H1412" s="1252">
        <v>198821.13</v>
      </c>
      <c r="I1412" s="1252">
        <v>198821.13</v>
      </c>
      <c r="J1412" s="1252">
        <v>198821.13</v>
      </c>
      <c r="K1412" s="1252">
        <v>198821.13</v>
      </c>
      <c r="L1412" s="1252">
        <v>198821.13</v>
      </c>
      <c r="M1412" s="1252">
        <v>198821.13</v>
      </c>
      <c r="N1412" s="1252">
        <v>198821.13</v>
      </c>
      <c r="O1412" s="1252">
        <v>198821.13</v>
      </c>
      <c r="P1412" s="1252">
        <v>198821.13</v>
      </c>
      <c r="Q1412" s="1252">
        <v>198821.13</v>
      </c>
      <c r="R1412" s="1252">
        <v>198821.13</v>
      </c>
      <c r="S1412" s="1252">
        <v>198821.13</v>
      </c>
      <c r="T1412" s="1252">
        <v>198821.13</v>
      </c>
      <c r="U1412" s="1251" t="s">
        <v>116</v>
      </c>
      <c r="V1412" s="1251" t="s">
        <v>564</v>
      </c>
      <c r="W1412" s="1251" t="s">
        <v>296</v>
      </c>
      <c r="X1412" s="1251" t="s">
        <v>1515</v>
      </c>
      <c r="Y1412" s="1251">
        <v>105</v>
      </c>
    </row>
    <row r="1413" spans="1:25" ht="12">
      <c r="A1413" s="1251">
        <v>2020</v>
      </c>
      <c r="B1413" s="1251">
        <v>25</v>
      </c>
      <c r="C1413" s="1251">
        <v>100</v>
      </c>
      <c r="D1413" s="1251" t="s">
        <v>1513</v>
      </c>
      <c r="E1413" s="1251">
        <v>105081</v>
      </c>
      <c r="F1413" s="1251" t="s">
        <v>1526</v>
      </c>
      <c r="G1413" s="1252">
        <v>120359.50999999999</v>
      </c>
      <c r="H1413" s="1252">
        <v>120572.62</v>
      </c>
      <c r="I1413" s="1252">
        <v>120811.16</v>
      </c>
      <c r="J1413" s="1252">
        <v>121135.78999999999</v>
      </c>
      <c r="K1413" s="1252">
        <v>121473.92999999999</v>
      </c>
      <c r="L1413" s="1252">
        <v>121948.13</v>
      </c>
      <c r="M1413" s="1252">
        <v>122542.89999999999</v>
      </c>
      <c r="N1413" s="1252">
        <v>123286.49000000001</v>
      </c>
      <c r="O1413" s="1252">
        <v>124107</v>
      </c>
      <c r="P1413" s="1252">
        <v>125086.52</v>
      </c>
      <c r="Q1413" s="1252">
        <v>126250.28999999999</v>
      </c>
      <c r="R1413" s="1252">
        <v>127552.42999999999</v>
      </c>
      <c r="S1413" s="1252">
        <v>128539.23</v>
      </c>
      <c r="T1413" s="1252">
        <v>128539.23</v>
      </c>
      <c r="U1413" s="1251" t="s">
        <v>116</v>
      </c>
      <c r="V1413" s="1251" t="s">
        <v>564</v>
      </c>
      <c r="W1413" s="1251" t="s">
        <v>296</v>
      </c>
      <c r="X1413" s="1251" t="s">
        <v>1515</v>
      </c>
      <c r="Y1413" s="1251">
        <v>105</v>
      </c>
    </row>
    <row r="1414" spans="1:25" ht="12">
      <c r="A1414" s="1251">
        <v>2020</v>
      </c>
      <c r="B1414" s="1251">
        <v>25</v>
      </c>
      <c r="C1414" s="1251">
        <v>100</v>
      </c>
      <c r="D1414" s="1251" t="s">
        <v>1513</v>
      </c>
      <c r="E1414" s="1251">
        <v>105085</v>
      </c>
      <c r="F1414" s="1251" t="s">
        <v>1527</v>
      </c>
      <c r="G1414" s="1252">
        <v>259458.01000000001</v>
      </c>
      <c r="H1414" s="1252">
        <v>259953.07000000001</v>
      </c>
      <c r="I1414" s="1252">
        <v>260507.20999999999</v>
      </c>
      <c r="J1414" s="1252">
        <v>261261.35000000001</v>
      </c>
      <c r="K1414" s="1252">
        <v>262067.72</v>
      </c>
      <c r="L1414" s="1252">
        <v>263169.31</v>
      </c>
      <c r="M1414" s="1252">
        <v>264551.02000000002</v>
      </c>
      <c r="N1414" s="1252">
        <v>266278.45000000001</v>
      </c>
      <c r="O1414" s="1252">
        <v>268164.42999999999</v>
      </c>
      <c r="P1414" s="1252">
        <v>270439.87</v>
      </c>
      <c r="Q1414" s="1252">
        <v>273143.39000000001</v>
      </c>
      <c r="R1414" s="1252">
        <v>276168.26000000001</v>
      </c>
      <c r="S1414" s="1252">
        <v>278460.64000000001</v>
      </c>
      <c r="T1414" s="1252">
        <v>278460.64000000001</v>
      </c>
      <c r="U1414" s="1251" t="s">
        <v>116</v>
      </c>
      <c r="V1414" s="1251" t="s">
        <v>564</v>
      </c>
      <c r="W1414" s="1251" t="s">
        <v>296</v>
      </c>
      <c r="X1414" s="1251" t="s">
        <v>1515</v>
      </c>
      <c r="Y1414" s="1251">
        <v>105</v>
      </c>
    </row>
    <row r="1415" spans="1:25" ht="12">
      <c r="A1415" s="1251">
        <v>2020</v>
      </c>
      <c r="B1415" s="1251">
        <v>25</v>
      </c>
      <c r="C1415" s="1251">
        <v>100</v>
      </c>
      <c r="D1415" s="1251" t="s">
        <v>1513</v>
      </c>
      <c r="E1415" s="1251">
        <v>105090</v>
      </c>
      <c r="F1415" s="1251" t="s">
        <v>1528</v>
      </c>
      <c r="G1415" s="1252">
        <v>-66058563.950000003</v>
      </c>
      <c r="H1415" s="1252">
        <v>-66224163.25</v>
      </c>
      <c r="I1415" s="1252">
        <v>-66302288.789999999</v>
      </c>
      <c r="J1415" s="1252">
        <v>-66424695.539999999</v>
      </c>
      <c r="K1415" s="1252">
        <v>-66511929.049999997</v>
      </c>
      <c r="L1415" s="1252">
        <v>-66629796.93</v>
      </c>
      <c r="M1415" s="1252">
        <v>-66792326.590000004</v>
      </c>
      <c r="N1415" s="1252">
        <v>-67000723.009999998</v>
      </c>
      <c r="O1415" s="1252">
        <v>-67101315.579999998</v>
      </c>
      <c r="P1415" s="1252">
        <v>-67907925.879999995</v>
      </c>
      <c r="Q1415" s="1252">
        <v>-68823794.629999995</v>
      </c>
      <c r="R1415" s="1252">
        <v>-68976965.069999993</v>
      </c>
      <c r="S1415" s="1252">
        <v>-70194190.010000005</v>
      </c>
      <c r="T1415" s="1252">
        <v>-70194190.010000005</v>
      </c>
      <c r="U1415" s="1251" t="s">
        <v>116</v>
      </c>
      <c r="V1415" s="1251" t="s">
        <v>564</v>
      </c>
      <c r="W1415" s="1251" t="s">
        <v>296</v>
      </c>
      <c r="X1415" s="1251" t="s">
        <v>1515</v>
      </c>
      <c r="Y1415" s="1251">
        <v>105</v>
      </c>
    </row>
    <row r="1416" spans="1:25" ht="12">
      <c r="A1416" s="1251">
        <v>2020</v>
      </c>
      <c r="B1416" s="1251">
        <v>25</v>
      </c>
      <c r="C1416" s="1251">
        <v>100</v>
      </c>
      <c r="D1416" s="1251" t="s">
        <v>1513</v>
      </c>
      <c r="E1416" s="1251">
        <v>106000</v>
      </c>
      <c r="F1416" s="1251" t="s">
        <v>1529</v>
      </c>
      <c r="G1416" s="1252">
        <v>351667.23999999999</v>
      </c>
      <c r="H1416" s="1252">
        <v>360885.27000000002</v>
      </c>
      <c r="I1416" s="1252">
        <v>366008.53999999998</v>
      </c>
      <c r="J1416" s="1252">
        <v>404697.59999999998</v>
      </c>
      <c r="K1416" s="1252">
        <v>418413.77000000002</v>
      </c>
      <c r="L1416" s="1252">
        <v>429356.59000000003</v>
      </c>
      <c r="M1416" s="1252">
        <v>435322.65999999997</v>
      </c>
      <c r="N1416" s="1252">
        <v>476226.98999999999</v>
      </c>
      <c r="O1416" s="1252">
        <v>503412.28999999998</v>
      </c>
      <c r="P1416" s="1252">
        <v>602628.80000000005</v>
      </c>
      <c r="Q1416" s="1252">
        <v>636813.23999999999</v>
      </c>
      <c r="R1416" s="1252">
        <v>650310.72999999998</v>
      </c>
      <c r="S1416" s="1252">
        <v>662633.03000000003</v>
      </c>
      <c r="T1416" s="1252">
        <v>662633.03000000003</v>
      </c>
      <c r="U1416" s="1251" t="s">
        <v>116</v>
      </c>
      <c r="V1416" s="1251" t="s">
        <v>564</v>
      </c>
      <c r="W1416" s="1251" t="s">
        <v>290</v>
      </c>
      <c r="X1416" s="1251" t="s">
        <v>1515</v>
      </c>
      <c r="Y1416" s="1251">
        <v>106</v>
      </c>
    </row>
    <row r="1417" spans="1:25" ht="12">
      <c r="A1417" s="1251">
        <v>2020</v>
      </c>
      <c r="B1417" s="1251">
        <v>25</v>
      </c>
      <c r="C1417" s="1251">
        <v>100</v>
      </c>
      <c r="D1417" s="1251" t="s">
        <v>1513</v>
      </c>
      <c r="E1417" s="1251">
        <v>108000</v>
      </c>
      <c r="F1417" s="1251" t="s">
        <v>1530</v>
      </c>
      <c r="G1417" s="1252">
        <v>-21482107.109999999</v>
      </c>
      <c r="H1417" s="1252">
        <v>-21672264.57</v>
      </c>
      <c r="I1417" s="1252">
        <v>-21862422.030000001</v>
      </c>
      <c r="J1417" s="1252">
        <v>-21966479.280000001</v>
      </c>
      <c r="K1417" s="1252">
        <v>-22157525.899999999</v>
      </c>
      <c r="L1417" s="1252">
        <v>-22348572.52</v>
      </c>
      <c r="M1417" s="1252">
        <v>-22478455.620000001</v>
      </c>
      <c r="N1417" s="1252">
        <v>-22670221.210000001</v>
      </c>
      <c r="O1417" s="1252">
        <v>-22861986.800000001</v>
      </c>
      <c r="P1417" s="1252">
        <v>-22993001.48</v>
      </c>
      <c r="Q1417" s="1252">
        <v>-23186690.780000001</v>
      </c>
      <c r="R1417" s="1252">
        <v>-23380380.079999998</v>
      </c>
      <c r="S1417" s="1252">
        <v>-23429000.449999999</v>
      </c>
      <c r="T1417" s="1252">
        <v>-23429000.449999999</v>
      </c>
      <c r="U1417" s="1251" t="s">
        <v>116</v>
      </c>
      <c r="V1417" s="1251" t="s">
        <v>564</v>
      </c>
      <c r="W1417" s="1251" t="s">
        <v>292</v>
      </c>
      <c r="X1417" s="1251" t="s">
        <v>1515</v>
      </c>
      <c r="Y1417" s="1251">
        <v>108</v>
      </c>
    </row>
    <row r="1418" spans="1:25" ht="12">
      <c r="A1418" s="1251">
        <v>2020</v>
      </c>
      <c r="B1418" s="1251">
        <v>25</v>
      </c>
      <c r="C1418" s="1251">
        <v>100</v>
      </c>
      <c r="D1418" s="1251" t="s">
        <v>1513</v>
      </c>
      <c r="E1418" s="1251">
        <v>108100</v>
      </c>
      <c r="F1418" s="1251" t="s">
        <v>1531</v>
      </c>
      <c r="G1418" s="1252">
        <v>0</v>
      </c>
      <c r="H1418" s="1252">
        <v>0</v>
      </c>
      <c r="I1418" s="1252">
        <v>0</v>
      </c>
      <c r="J1418" s="1252">
        <v>0</v>
      </c>
      <c r="K1418" s="1252">
        <v>0</v>
      </c>
      <c r="L1418" s="1252">
        <v>0</v>
      </c>
      <c r="M1418" s="1252">
        <v>0</v>
      </c>
      <c r="N1418" s="1252">
        <v>0</v>
      </c>
      <c r="O1418" s="1252">
        <v>0</v>
      </c>
      <c r="P1418" s="1252">
        <v>0</v>
      </c>
      <c r="Q1418" s="1252">
        <v>0</v>
      </c>
      <c r="R1418" s="1252">
        <v>0</v>
      </c>
      <c r="S1418" s="1252">
        <v>0</v>
      </c>
      <c r="T1418" s="1252">
        <v>0</v>
      </c>
      <c r="U1418" s="1251" t="s">
        <v>116</v>
      </c>
      <c r="V1418" s="1251" t="s">
        <v>564</v>
      </c>
      <c r="W1418" s="1251" t="s">
        <v>292</v>
      </c>
      <c r="X1418" s="1251" t="s">
        <v>1515</v>
      </c>
      <c r="Y1418" s="1251">
        <v>108</v>
      </c>
    </row>
    <row r="1419" spans="1:25" ht="12">
      <c r="A1419" s="1251">
        <v>2020</v>
      </c>
      <c r="B1419" s="1251">
        <v>25</v>
      </c>
      <c r="C1419" s="1251">
        <v>100</v>
      </c>
      <c r="D1419" s="1251" t="s">
        <v>1513</v>
      </c>
      <c r="E1419" s="1251">
        <v>108310</v>
      </c>
      <c r="F1419" s="1251" t="s">
        <v>1532</v>
      </c>
      <c r="G1419" s="1252">
        <v>0</v>
      </c>
      <c r="H1419" s="1252">
        <v>0</v>
      </c>
      <c r="I1419" s="1252">
        <v>0</v>
      </c>
      <c r="J1419" s="1252">
        <v>0</v>
      </c>
      <c r="K1419" s="1252">
        <v>0</v>
      </c>
      <c r="L1419" s="1252">
        <v>0</v>
      </c>
      <c r="M1419" s="1252">
        <v>0</v>
      </c>
      <c r="N1419" s="1252">
        <v>0</v>
      </c>
      <c r="O1419" s="1252">
        <v>0</v>
      </c>
      <c r="P1419" s="1252">
        <v>0</v>
      </c>
      <c r="Q1419" s="1252">
        <v>0</v>
      </c>
      <c r="R1419" s="1252">
        <v>0</v>
      </c>
      <c r="S1419" s="1252">
        <v>0</v>
      </c>
      <c r="T1419" s="1252">
        <v>0</v>
      </c>
      <c r="U1419" s="1251" t="s">
        <v>116</v>
      </c>
      <c r="V1419" s="1251" t="s">
        <v>564</v>
      </c>
      <c r="W1419" s="1251" t="s">
        <v>292</v>
      </c>
      <c r="X1419" s="1251" t="s">
        <v>1515</v>
      </c>
      <c r="Y1419" s="1251">
        <v>108</v>
      </c>
    </row>
    <row r="1420" spans="1:25" ht="12">
      <c r="A1420" s="1251">
        <v>2020</v>
      </c>
      <c r="B1420" s="1251">
        <v>25</v>
      </c>
      <c r="C1420" s="1251">
        <v>100</v>
      </c>
      <c r="D1420" s="1251" t="s">
        <v>1513</v>
      </c>
      <c r="E1420" s="1251">
        <v>110310</v>
      </c>
      <c r="F1420" s="1251" t="s">
        <v>1533</v>
      </c>
      <c r="G1420" s="1252">
        <v>0</v>
      </c>
      <c r="H1420" s="1252">
        <v>0</v>
      </c>
      <c r="I1420" s="1252">
        <v>0</v>
      </c>
      <c r="J1420" s="1252">
        <v>0</v>
      </c>
      <c r="K1420" s="1252">
        <v>0</v>
      </c>
      <c r="L1420" s="1252">
        <v>0</v>
      </c>
      <c r="M1420" s="1252">
        <v>0</v>
      </c>
      <c r="N1420" s="1252">
        <v>0</v>
      </c>
      <c r="O1420" s="1252">
        <v>0</v>
      </c>
      <c r="P1420" s="1252">
        <v>0</v>
      </c>
      <c r="Q1420" s="1252">
        <v>0</v>
      </c>
      <c r="R1420" s="1252">
        <v>0</v>
      </c>
      <c r="S1420" s="1252">
        <v>0</v>
      </c>
      <c r="T1420" s="1252">
        <v>0</v>
      </c>
      <c r="U1420" s="1251" t="s">
        <v>116</v>
      </c>
      <c r="V1420" s="1251" t="s">
        <v>564</v>
      </c>
      <c r="W1420" s="1251" t="s">
        <v>292</v>
      </c>
      <c r="X1420" s="1251" t="s">
        <v>1515</v>
      </c>
      <c r="Y1420" s="1251">
        <v>110</v>
      </c>
    </row>
    <row r="1421" spans="1:25" ht="12">
      <c r="A1421" s="1251">
        <v>2020</v>
      </c>
      <c r="B1421" s="1251">
        <v>25</v>
      </c>
      <c r="C1421" s="1251">
        <v>100</v>
      </c>
      <c r="D1421" s="1251" t="s">
        <v>1513</v>
      </c>
      <c r="E1421" s="1251">
        <v>114000</v>
      </c>
      <c r="F1421" s="1251" t="s">
        <v>1534</v>
      </c>
      <c r="G1421" s="1252">
        <v>-1973883.1799999999</v>
      </c>
      <c r="H1421" s="1252">
        <v>-1973883.1799999999</v>
      </c>
      <c r="I1421" s="1252">
        <v>-1973883.1799999999</v>
      </c>
      <c r="J1421" s="1252">
        <v>-1973883.1799999999</v>
      </c>
      <c r="K1421" s="1252">
        <v>-1973883.1799999999</v>
      </c>
      <c r="L1421" s="1252">
        <v>-1973883.1799999999</v>
      </c>
      <c r="M1421" s="1252">
        <v>-1973883.1799999999</v>
      </c>
      <c r="N1421" s="1252">
        <v>-1973883.1799999999</v>
      </c>
      <c r="O1421" s="1252">
        <v>-1973883.1799999999</v>
      </c>
      <c r="P1421" s="1252">
        <v>-1973883.1799999999</v>
      </c>
      <c r="Q1421" s="1252">
        <v>-1973883.1799999999</v>
      </c>
      <c r="R1421" s="1252">
        <v>-1973883.1799999999</v>
      </c>
      <c r="S1421" s="1252">
        <v>-1973883.1799999999</v>
      </c>
      <c r="T1421" s="1252">
        <v>-1973883.1799999999</v>
      </c>
      <c r="U1421" s="1251" t="s">
        <v>116</v>
      </c>
      <c r="V1421" s="1251" t="s">
        <v>564</v>
      </c>
      <c r="W1421" s="1251" t="s">
        <v>298</v>
      </c>
      <c r="X1421" s="1251" t="s">
        <v>1515</v>
      </c>
      <c r="Y1421" s="1251">
        <v>114</v>
      </c>
    </row>
    <row r="1422" spans="1:25" ht="12">
      <c r="A1422" s="1251">
        <v>2020</v>
      </c>
      <c r="B1422" s="1251">
        <v>25</v>
      </c>
      <c r="C1422" s="1251">
        <v>100</v>
      </c>
      <c r="D1422" s="1251" t="s">
        <v>1513</v>
      </c>
      <c r="E1422" s="1251">
        <v>115000</v>
      </c>
      <c r="F1422" s="1251" t="s">
        <v>1535</v>
      </c>
      <c r="G1422" s="1252">
        <v>1241229.1799999999</v>
      </c>
      <c r="H1422" s="1252">
        <v>1252190.9099999999</v>
      </c>
      <c r="I1422" s="1252">
        <v>1263152.6200000001</v>
      </c>
      <c r="J1422" s="1252">
        <v>1274114.3600000001</v>
      </c>
      <c r="K1422" s="1252">
        <v>1285076.1000000001</v>
      </c>
      <c r="L1422" s="1252">
        <v>1296037.8200000001</v>
      </c>
      <c r="M1422" s="1252">
        <v>1306999.53</v>
      </c>
      <c r="N1422" s="1252">
        <v>1317961.26</v>
      </c>
      <c r="O1422" s="1252">
        <v>1328923</v>
      </c>
      <c r="P1422" s="1252">
        <v>1339884.74</v>
      </c>
      <c r="Q1422" s="1252">
        <v>1350846.46</v>
      </c>
      <c r="R1422" s="1252">
        <v>1361808.1699999999</v>
      </c>
      <c r="S1422" s="1252">
        <v>1372769.8999999999</v>
      </c>
      <c r="T1422" s="1252">
        <v>1372769.8999999999</v>
      </c>
      <c r="U1422" s="1251" t="s">
        <v>116</v>
      </c>
      <c r="V1422" s="1251" t="s">
        <v>564</v>
      </c>
      <c r="W1422" s="1251" t="s">
        <v>298</v>
      </c>
      <c r="X1422" s="1251" t="s">
        <v>1515</v>
      </c>
      <c r="Y1422" s="1251">
        <v>115</v>
      </c>
    </row>
    <row r="1423" spans="1:25" ht="12">
      <c r="A1423" s="1251">
        <v>2020</v>
      </c>
      <c r="B1423" s="1251">
        <v>25</v>
      </c>
      <c r="C1423" s="1251">
        <v>100</v>
      </c>
      <c r="D1423" s="1251" t="s">
        <v>1513</v>
      </c>
      <c r="E1423" s="1251">
        <v>116000</v>
      </c>
      <c r="F1423" s="1251" t="s">
        <v>1536</v>
      </c>
      <c r="G1423" s="1252">
        <v>0</v>
      </c>
      <c r="H1423" s="1252">
        <v>0</v>
      </c>
      <c r="I1423" s="1252">
        <v>0</v>
      </c>
      <c r="J1423" s="1252">
        <v>0</v>
      </c>
      <c r="K1423" s="1252">
        <v>0</v>
      </c>
      <c r="L1423" s="1252">
        <v>0</v>
      </c>
      <c r="M1423" s="1252">
        <v>0</v>
      </c>
      <c r="N1423" s="1252">
        <v>0</v>
      </c>
      <c r="O1423" s="1252">
        <v>0</v>
      </c>
      <c r="P1423" s="1252">
        <v>0</v>
      </c>
      <c r="Q1423" s="1252">
        <v>0</v>
      </c>
      <c r="R1423" s="1252">
        <v>0</v>
      </c>
      <c r="S1423" s="1252">
        <v>0</v>
      </c>
      <c r="T1423" s="1252">
        <v>0</v>
      </c>
      <c r="U1423" s="1251" t="s">
        <v>116</v>
      </c>
      <c r="V1423" s="1251" t="s">
        <v>1537</v>
      </c>
      <c r="W1423" s="1251" t="s">
        <v>325</v>
      </c>
      <c r="X1423" s="1251" t="s">
        <v>1515</v>
      </c>
      <c r="Y1423" s="1251">
        <v>116</v>
      </c>
    </row>
    <row r="1424" spans="1:25" ht="12">
      <c r="A1424" s="1251">
        <v>2020</v>
      </c>
      <c r="B1424" s="1251">
        <v>25</v>
      </c>
      <c r="C1424" s="1251">
        <v>100</v>
      </c>
      <c r="D1424" s="1251" t="s">
        <v>1513</v>
      </c>
      <c r="E1424" s="1251">
        <v>131200</v>
      </c>
      <c r="F1424" s="1251" t="s">
        <v>302</v>
      </c>
      <c r="G1424" s="1252">
        <v>0</v>
      </c>
      <c r="H1424" s="1252">
        <v>0</v>
      </c>
      <c r="I1424" s="1252">
        <v>0</v>
      </c>
      <c r="J1424" s="1252">
        <v>0</v>
      </c>
      <c r="K1424" s="1252">
        <v>0</v>
      </c>
      <c r="L1424" s="1252">
        <v>0</v>
      </c>
      <c r="M1424" s="1252">
        <v>0</v>
      </c>
      <c r="N1424" s="1252">
        <v>0</v>
      </c>
      <c r="O1424" s="1252">
        <v>0</v>
      </c>
      <c r="P1424" s="1252">
        <v>0</v>
      </c>
      <c r="Q1424" s="1252">
        <v>0</v>
      </c>
      <c r="R1424" s="1252">
        <v>0</v>
      </c>
      <c r="S1424" s="1252">
        <v>0</v>
      </c>
      <c r="T1424" s="1252">
        <v>0</v>
      </c>
      <c r="U1424" s="1251" t="s">
        <v>116</v>
      </c>
      <c r="V1424" s="1251" t="s">
        <v>1537</v>
      </c>
      <c r="W1424" s="1251" t="s">
        <v>302</v>
      </c>
      <c r="X1424" s="1251" t="s">
        <v>1515</v>
      </c>
      <c r="Y1424" s="1251">
        <v>131</v>
      </c>
    </row>
    <row r="1425" spans="1:25" ht="12">
      <c r="A1425" s="1251">
        <v>2020</v>
      </c>
      <c r="B1425" s="1251">
        <v>25</v>
      </c>
      <c r="C1425" s="1251">
        <v>100</v>
      </c>
      <c r="D1425" s="1251" t="s">
        <v>1513</v>
      </c>
      <c r="E1425" s="1251">
        <v>132000</v>
      </c>
      <c r="F1425" s="1251" t="s">
        <v>1538</v>
      </c>
      <c r="G1425" s="1252">
        <v>0</v>
      </c>
      <c r="H1425" s="1252">
        <v>0</v>
      </c>
      <c r="I1425" s="1252">
        <v>0</v>
      </c>
      <c r="J1425" s="1252">
        <v>0</v>
      </c>
      <c r="K1425" s="1252">
        <v>0</v>
      </c>
      <c r="L1425" s="1252">
        <v>0</v>
      </c>
      <c r="M1425" s="1252">
        <v>0</v>
      </c>
      <c r="N1425" s="1252">
        <v>0</v>
      </c>
      <c r="O1425" s="1252">
        <v>0</v>
      </c>
      <c r="P1425" s="1252">
        <v>0</v>
      </c>
      <c r="Q1425" s="1252">
        <v>0</v>
      </c>
      <c r="R1425" s="1252">
        <v>0</v>
      </c>
      <c r="S1425" s="1252">
        <v>0</v>
      </c>
      <c r="T1425" s="1252">
        <v>0</v>
      </c>
      <c r="U1425" s="1251" t="s">
        <v>116</v>
      </c>
      <c r="V1425" s="1251" t="s">
        <v>1537</v>
      </c>
      <c r="W1425" s="1251" t="s">
        <v>302</v>
      </c>
      <c r="X1425" s="1251" t="s">
        <v>1515</v>
      </c>
      <c r="Y1425" s="1251">
        <v>132</v>
      </c>
    </row>
    <row r="1426" spans="1:25" ht="12">
      <c r="A1426" s="1251">
        <v>2020</v>
      </c>
      <c r="B1426" s="1251">
        <v>25</v>
      </c>
      <c r="C1426" s="1251">
        <v>100</v>
      </c>
      <c r="D1426" s="1251" t="s">
        <v>1513</v>
      </c>
      <c r="E1426" s="1251">
        <v>132020</v>
      </c>
      <c r="F1426" s="1251" t="s">
        <v>1539</v>
      </c>
      <c r="G1426" s="1252">
        <v>19475.5</v>
      </c>
      <c r="H1426" s="1252">
        <v>19475.5</v>
      </c>
      <c r="I1426" s="1252">
        <v>19475.5</v>
      </c>
      <c r="J1426" s="1252">
        <v>19475.5</v>
      </c>
      <c r="K1426" s="1252">
        <v>19475.5</v>
      </c>
      <c r="L1426" s="1252">
        <v>16546.5</v>
      </c>
      <c r="M1426" s="1252">
        <v>13193</v>
      </c>
      <c r="N1426" s="1252">
        <v>15692.5</v>
      </c>
      <c r="O1426" s="1252">
        <v>14390</v>
      </c>
      <c r="P1426" s="1252">
        <v>14387</v>
      </c>
      <c r="Q1426" s="1252">
        <v>14387</v>
      </c>
      <c r="R1426" s="1252">
        <v>14387</v>
      </c>
      <c r="S1426" s="1252">
        <v>14387</v>
      </c>
      <c r="T1426" s="1252">
        <v>14387</v>
      </c>
      <c r="U1426" s="1251" t="s">
        <v>116</v>
      </c>
      <c r="V1426" s="1251" t="s">
        <v>1537</v>
      </c>
      <c r="W1426" s="1251" t="s">
        <v>302</v>
      </c>
      <c r="X1426" s="1251" t="s">
        <v>1515</v>
      </c>
      <c r="Y1426" s="1251">
        <v>132</v>
      </c>
    </row>
    <row r="1427" spans="1:25" ht="12">
      <c r="A1427" s="1251">
        <v>2020</v>
      </c>
      <c r="B1427" s="1251">
        <v>25</v>
      </c>
      <c r="C1427" s="1251">
        <v>100</v>
      </c>
      <c r="D1427" s="1251" t="s">
        <v>1513</v>
      </c>
      <c r="E1427" s="1251">
        <v>134000</v>
      </c>
      <c r="F1427" s="1251" t="s">
        <v>1540</v>
      </c>
      <c r="G1427" s="1252">
        <v>0</v>
      </c>
      <c r="H1427" s="1252">
        <v>0</v>
      </c>
      <c r="I1427" s="1252">
        <v>0</v>
      </c>
      <c r="J1427" s="1252">
        <v>0</v>
      </c>
      <c r="K1427" s="1252">
        <v>0</v>
      </c>
      <c r="L1427" s="1252">
        <v>0</v>
      </c>
      <c r="M1427" s="1252">
        <v>0</v>
      </c>
      <c r="N1427" s="1252">
        <v>0</v>
      </c>
      <c r="O1427" s="1252">
        <v>0</v>
      </c>
      <c r="P1427" s="1252">
        <v>0</v>
      </c>
      <c r="Q1427" s="1252">
        <v>0</v>
      </c>
      <c r="R1427" s="1252">
        <v>0</v>
      </c>
      <c r="S1427" s="1252">
        <v>0</v>
      </c>
      <c r="T1427" s="1252">
        <v>0</v>
      </c>
      <c r="U1427" s="1251" t="s">
        <v>116</v>
      </c>
      <c r="V1427" s="1251" t="s">
        <v>1537</v>
      </c>
      <c r="W1427" s="1251" t="s">
        <v>302</v>
      </c>
      <c r="X1427" s="1251" t="s">
        <v>1515</v>
      </c>
      <c r="Y1427" s="1251">
        <v>134</v>
      </c>
    </row>
    <row r="1428" spans="1:25" ht="12">
      <c r="A1428" s="1251">
        <v>2020</v>
      </c>
      <c r="B1428" s="1251">
        <v>25</v>
      </c>
      <c r="C1428" s="1251">
        <v>100</v>
      </c>
      <c r="D1428" s="1251" t="s">
        <v>1513</v>
      </c>
      <c r="E1428" s="1251">
        <v>141000</v>
      </c>
      <c r="F1428" s="1251" t="s">
        <v>1541</v>
      </c>
      <c r="G1428" s="1252">
        <v>775375.39000000001</v>
      </c>
      <c r="H1428" s="1252">
        <v>669170.20999999996</v>
      </c>
      <c r="I1428" s="1252">
        <v>644710.81999999995</v>
      </c>
      <c r="J1428" s="1252">
        <v>694188.93999999994</v>
      </c>
      <c r="K1428" s="1252">
        <v>740904.52000000002</v>
      </c>
      <c r="L1428" s="1252">
        <v>691802.82999999996</v>
      </c>
      <c r="M1428" s="1252">
        <v>906430.65000000002</v>
      </c>
      <c r="N1428" s="1252">
        <v>893784.32999999996</v>
      </c>
      <c r="O1428" s="1252">
        <v>848538.56000000006</v>
      </c>
      <c r="P1428" s="1252">
        <v>1021378.64</v>
      </c>
      <c r="Q1428" s="1252">
        <v>936193.42000000004</v>
      </c>
      <c r="R1428" s="1252">
        <v>973238.01000000001</v>
      </c>
      <c r="S1428" s="1252">
        <v>1192449.6100000001</v>
      </c>
      <c r="T1428" s="1252">
        <v>1192449.6100000001</v>
      </c>
      <c r="U1428" s="1251" t="s">
        <v>116</v>
      </c>
      <c r="V1428" s="1251" t="s">
        <v>1537</v>
      </c>
      <c r="W1428" s="1251" t="s">
        <v>308</v>
      </c>
      <c r="X1428" s="1251" t="s">
        <v>1515</v>
      </c>
      <c r="Y1428" s="1251">
        <v>141</v>
      </c>
    </row>
    <row r="1429" spans="1:25" ht="12">
      <c r="A1429" s="1251">
        <v>2020</v>
      </c>
      <c r="B1429" s="1251">
        <v>25</v>
      </c>
      <c r="C1429" s="1251">
        <v>100</v>
      </c>
      <c r="D1429" s="1251" t="s">
        <v>1513</v>
      </c>
      <c r="E1429" s="1251">
        <v>141050</v>
      </c>
      <c r="F1429" s="1251" t="s">
        <v>1542</v>
      </c>
      <c r="G1429" s="1252">
        <v>-1063.74</v>
      </c>
      <c r="H1429" s="1252">
        <v>-2381.46</v>
      </c>
      <c r="I1429" s="1252">
        <v>-2723.71</v>
      </c>
      <c r="J1429" s="1252">
        <v>-2472.6599999999999</v>
      </c>
      <c r="K1429" s="1252">
        <v>-1706.25</v>
      </c>
      <c r="L1429" s="1252">
        <v>-1383.1900000000001</v>
      </c>
      <c r="M1429" s="1252">
        <v>-1008.85</v>
      </c>
      <c r="N1429" s="1252">
        <v>-898.67999999999995</v>
      </c>
      <c r="O1429" s="1252">
        <v>-784.73000000000002</v>
      </c>
      <c r="P1429" s="1252">
        <v>-768.84000000000003</v>
      </c>
      <c r="Q1429" s="1252">
        <v>-726.97000000000003</v>
      </c>
      <c r="R1429" s="1252">
        <v>-696.08000000000004</v>
      </c>
      <c r="S1429" s="1252">
        <v>-700.41999999999996</v>
      </c>
      <c r="T1429" s="1252">
        <v>-700.41999999999996</v>
      </c>
      <c r="U1429" s="1251" t="s">
        <v>116</v>
      </c>
      <c r="V1429" s="1251" t="s">
        <v>1537</v>
      </c>
      <c r="W1429" s="1251" t="s">
        <v>308</v>
      </c>
      <c r="X1429" s="1251" t="s">
        <v>1515</v>
      </c>
      <c r="Y1429" s="1251">
        <v>141</v>
      </c>
    </row>
    <row r="1430" spans="1:25" ht="12">
      <c r="A1430" s="1251">
        <v>2020</v>
      </c>
      <c r="B1430" s="1251">
        <v>25</v>
      </c>
      <c r="C1430" s="1251">
        <v>100</v>
      </c>
      <c r="D1430" s="1251" t="s">
        <v>1513</v>
      </c>
      <c r="E1430" s="1251">
        <v>141100</v>
      </c>
      <c r="F1430" s="1251" t="s">
        <v>1543</v>
      </c>
      <c r="G1430" s="1252">
        <v>0</v>
      </c>
      <c r="H1430" s="1252">
        <v>0</v>
      </c>
      <c r="I1430" s="1252">
        <v>0</v>
      </c>
      <c r="J1430" s="1252">
        <v>0</v>
      </c>
      <c r="K1430" s="1252">
        <v>0</v>
      </c>
      <c r="L1430" s="1252">
        <v>0</v>
      </c>
      <c r="M1430" s="1252">
        <v>0</v>
      </c>
      <c r="N1430" s="1252">
        <v>0</v>
      </c>
      <c r="O1430" s="1252">
        <v>0</v>
      </c>
      <c r="P1430" s="1252">
        <v>0</v>
      </c>
      <c r="Q1430" s="1252">
        <v>0</v>
      </c>
      <c r="R1430" s="1252">
        <v>0</v>
      </c>
      <c r="S1430" s="1252">
        <v>0</v>
      </c>
      <c r="T1430" s="1252">
        <v>0</v>
      </c>
      <c r="U1430" s="1251" t="s">
        <v>116</v>
      </c>
      <c r="V1430" s="1251" t="s">
        <v>1537</v>
      </c>
      <c r="W1430" s="1251" t="s">
        <v>308</v>
      </c>
      <c r="X1430" s="1251" t="s">
        <v>1515</v>
      </c>
      <c r="Y1430" s="1251">
        <v>141</v>
      </c>
    </row>
    <row r="1431" spans="1:25" ht="12">
      <c r="A1431" s="1251">
        <v>2020</v>
      </c>
      <c r="B1431" s="1251">
        <v>25</v>
      </c>
      <c r="C1431" s="1251">
        <v>100</v>
      </c>
      <c r="D1431" s="1251" t="s">
        <v>1513</v>
      </c>
      <c r="E1431" s="1251">
        <v>142000</v>
      </c>
      <c r="F1431" s="1251" t="s">
        <v>1544</v>
      </c>
      <c r="G1431" s="1252">
        <v>11300.950000000001</v>
      </c>
      <c r="H1431" s="1252">
        <v>14095.950000000001</v>
      </c>
      <c r="I1431" s="1252">
        <v>14217.950000000001</v>
      </c>
      <c r="J1431" s="1252">
        <v>13174.950000000001</v>
      </c>
      <c r="K1431" s="1252">
        <v>15537.6</v>
      </c>
      <c r="L1431" s="1252">
        <v>17628.599999999999</v>
      </c>
      <c r="M1431" s="1252">
        <v>19835.599999999999</v>
      </c>
      <c r="N1431" s="1252">
        <v>19799.599999999999</v>
      </c>
      <c r="O1431" s="1252">
        <v>18487</v>
      </c>
      <c r="P1431" s="1252">
        <v>16418.439999999999</v>
      </c>
      <c r="Q1431" s="1252">
        <v>13808.440000000001</v>
      </c>
      <c r="R1431" s="1252">
        <v>42115.019999999997</v>
      </c>
      <c r="S1431" s="1252">
        <v>85570.050000000003</v>
      </c>
      <c r="T1431" s="1252">
        <v>85570.050000000003</v>
      </c>
      <c r="U1431" s="1251" t="s">
        <v>116</v>
      </c>
      <c r="V1431" s="1251" t="s">
        <v>1537</v>
      </c>
      <c r="W1431" s="1251" t="s">
        <v>308</v>
      </c>
      <c r="X1431" s="1251" t="s">
        <v>1515</v>
      </c>
      <c r="Y1431" s="1251">
        <v>142</v>
      </c>
    </row>
    <row r="1432" spans="1:25" ht="12">
      <c r="A1432" s="1251">
        <v>2020</v>
      </c>
      <c r="B1432" s="1251">
        <v>25</v>
      </c>
      <c r="C1432" s="1251">
        <v>100</v>
      </c>
      <c r="D1432" s="1251" t="s">
        <v>1513</v>
      </c>
      <c r="E1432" s="1251">
        <v>142070</v>
      </c>
      <c r="F1432" s="1251" t="s">
        <v>1545</v>
      </c>
      <c r="G1432" s="1252">
        <v>6218.3199999999997</v>
      </c>
      <c r="H1432" s="1252">
        <v>6218.3199999999997</v>
      </c>
      <c r="I1432" s="1252">
        <v>6218.3199999999997</v>
      </c>
      <c r="J1432" s="1252">
        <v>6218.3199999999997</v>
      </c>
      <c r="K1432" s="1252">
        <v>6218.3199999999997</v>
      </c>
      <c r="L1432" s="1252">
        <v>6218.3199999999997</v>
      </c>
      <c r="M1432" s="1252">
        <v>6218.3199999999997</v>
      </c>
      <c r="N1432" s="1252">
        <v>6218.3199999999997</v>
      </c>
      <c r="O1432" s="1252">
        <v>6218.3199999999997</v>
      </c>
      <c r="P1432" s="1252">
        <v>6218.3199999999997</v>
      </c>
      <c r="Q1432" s="1252">
        <v>6218.3199999999997</v>
      </c>
      <c r="R1432" s="1252">
        <v>6218.3199999999997</v>
      </c>
      <c r="S1432" s="1252">
        <v>6218.3199999999997</v>
      </c>
      <c r="T1432" s="1252">
        <v>6218.3199999999997</v>
      </c>
      <c r="U1432" s="1251" t="s">
        <v>116</v>
      </c>
      <c r="V1432" s="1251" t="s">
        <v>1537</v>
      </c>
      <c r="W1432" s="1251" t="s">
        <v>308</v>
      </c>
      <c r="X1432" s="1251" t="s">
        <v>1515</v>
      </c>
      <c r="Y1432" s="1251">
        <v>142</v>
      </c>
    </row>
    <row r="1433" spans="1:25" ht="12">
      <c r="A1433" s="1251">
        <v>2020</v>
      </c>
      <c r="B1433" s="1251">
        <v>25</v>
      </c>
      <c r="C1433" s="1251">
        <v>100</v>
      </c>
      <c r="D1433" s="1251" t="s">
        <v>1513</v>
      </c>
      <c r="E1433" s="1251">
        <v>143000</v>
      </c>
      <c r="F1433" s="1251" t="s">
        <v>1546</v>
      </c>
      <c r="G1433" s="1252">
        <v>-36090.269999999997</v>
      </c>
      <c r="H1433" s="1252">
        <v>-36090.269999999997</v>
      </c>
      <c r="I1433" s="1252">
        <v>-36090.269999999997</v>
      </c>
      <c r="J1433" s="1252">
        <v>-36090.269999999997</v>
      </c>
      <c r="K1433" s="1252">
        <v>-36090.269999999997</v>
      </c>
      <c r="L1433" s="1252">
        <v>-36090.269999999997</v>
      </c>
      <c r="M1433" s="1252">
        <v>-36090.269999999997</v>
      </c>
      <c r="N1433" s="1252">
        <v>-36090.269999999997</v>
      </c>
      <c r="O1433" s="1252">
        <v>-36090.269999999997</v>
      </c>
      <c r="P1433" s="1252">
        <v>-36090.269999999997</v>
      </c>
      <c r="Q1433" s="1252">
        <v>-36090.269999999997</v>
      </c>
      <c r="R1433" s="1252">
        <v>-36090.269999999997</v>
      </c>
      <c r="S1433" s="1252">
        <v>-36090.269999999997</v>
      </c>
      <c r="T1433" s="1252">
        <v>-36090.269999999997</v>
      </c>
      <c r="U1433" s="1251" t="s">
        <v>116</v>
      </c>
      <c r="V1433" s="1251" t="s">
        <v>1537</v>
      </c>
      <c r="W1433" s="1251" t="s">
        <v>308</v>
      </c>
      <c r="X1433" s="1251" t="s">
        <v>1515</v>
      </c>
      <c r="Y1433" s="1251">
        <v>143</v>
      </c>
    </row>
    <row r="1434" spans="1:25" ht="12">
      <c r="A1434" s="1251">
        <v>2020</v>
      </c>
      <c r="B1434" s="1251">
        <v>25</v>
      </c>
      <c r="C1434" s="1251">
        <v>100</v>
      </c>
      <c r="D1434" s="1251" t="s">
        <v>1513</v>
      </c>
      <c r="E1434" s="1251">
        <v>151000</v>
      </c>
      <c r="F1434" s="1251" t="s">
        <v>1547</v>
      </c>
      <c r="G1434" s="1252">
        <v>0</v>
      </c>
      <c r="H1434" s="1252">
        <v>0</v>
      </c>
      <c r="I1434" s="1252">
        <v>0</v>
      </c>
      <c r="J1434" s="1252">
        <v>0</v>
      </c>
      <c r="K1434" s="1252">
        <v>0</v>
      </c>
      <c r="L1434" s="1252">
        <v>0</v>
      </c>
      <c r="M1434" s="1252">
        <v>0</v>
      </c>
      <c r="N1434" s="1252">
        <v>0</v>
      </c>
      <c r="O1434" s="1252">
        <v>0</v>
      </c>
      <c r="P1434" s="1252">
        <v>0</v>
      </c>
      <c r="Q1434" s="1252">
        <v>0</v>
      </c>
      <c r="R1434" s="1252">
        <v>0</v>
      </c>
      <c r="S1434" s="1252">
        <v>0</v>
      </c>
      <c r="T1434" s="1252">
        <v>0</v>
      </c>
      <c r="U1434" s="1251" t="s">
        <v>116</v>
      </c>
      <c r="V1434" s="1251" t="s">
        <v>564</v>
      </c>
      <c r="W1434" s="1251" t="s">
        <v>312</v>
      </c>
      <c r="X1434" s="1251" t="s">
        <v>1515</v>
      </c>
      <c r="Y1434" s="1251">
        <v>151</v>
      </c>
    </row>
    <row r="1435" spans="1:25" ht="12">
      <c r="A1435" s="1251">
        <v>2020</v>
      </c>
      <c r="B1435" s="1251">
        <v>25</v>
      </c>
      <c r="C1435" s="1251">
        <v>100</v>
      </c>
      <c r="D1435" s="1251" t="s">
        <v>1513</v>
      </c>
      <c r="E1435" s="1251">
        <v>151010</v>
      </c>
      <c r="F1435" s="1251" t="s">
        <v>1548</v>
      </c>
      <c r="G1435" s="1252">
        <v>0</v>
      </c>
      <c r="H1435" s="1252">
        <v>0</v>
      </c>
      <c r="I1435" s="1252">
        <v>0</v>
      </c>
      <c r="J1435" s="1252">
        <v>0</v>
      </c>
      <c r="K1435" s="1252">
        <v>0</v>
      </c>
      <c r="L1435" s="1252">
        <v>0</v>
      </c>
      <c r="M1435" s="1252">
        <v>0</v>
      </c>
      <c r="N1435" s="1252">
        <v>0</v>
      </c>
      <c r="O1435" s="1252">
        <v>0</v>
      </c>
      <c r="P1435" s="1252">
        <v>0</v>
      </c>
      <c r="Q1435" s="1252">
        <v>0</v>
      </c>
      <c r="R1435" s="1252">
        <v>0</v>
      </c>
      <c r="S1435" s="1252">
        <v>0</v>
      </c>
      <c r="T1435" s="1252">
        <v>0</v>
      </c>
      <c r="U1435" s="1251" t="s">
        <v>116</v>
      </c>
      <c r="V1435" s="1251" t="s">
        <v>564</v>
      </c>
      <c r="W1435" s="1251" t="s">
        <v>312</v>
      </c>
      <c r="X1435" s="1251" t="s">
        <v>1515</v>
      </c>
      <c r="Y1435" s="1251">
        <v>151</v>
      </c>
    </row>
    <row r="1436" spans="1:25" ht="12">
      <c r="A1436" s="1251">
        <v>2020</v>
      </c>
      <c r="B1436" s="1251">
        <v>25</v>
      </c>
      <c r="C1436" s="1251">
        <v>100</v>
      </c>
      <c r="D1436" s="1251" t="s">
        <v>1513</v>
      </c>
      <c r="E1436" s="1251">
        <v>162000</v>
      </c>
      <c r="F1436" s="1251" t="s">
        <v>1549</v>
      </c>
      <c r="G1436" s="1252">
        <v>0</v>
      </c>
      <c r="H1436" s="1252">
        <v>0</v>
      </c>
      <c r="I1436" s="1252">
        <v>0</v>
      </c>
      <c r="J1436" s="1252">
        <v>0</v>
      </c>
      <c r="K1436" s="1252">
        <v>0</v>
      </c>
      <c r="L1436" s="1252">
        <v>0</v>
      </c>
      <c r="M1436" s="1252">
        <v>0</v>
      </c>
      <c r="N1436" s="1252">
        <v>0</v>
      </c>
      <c r="O1436" s="1252">
        <v>0</v>
      </c>
      <c r="P1436" s="1252">
        <v>0</v>
      </c>
      <c r="Q1436" s="1252">
        <v>0</v>
      </c>
      <c r="R1436" s="1252">
        <v>0</v>
      </c>
      <c r="S1436" s="1252">
        <v>0</v>
      </c>
      <c r="T1436" s="1252">
        <v>0</v>
      </c>
      <c r="U1436" s="1251" t="s">
        <v>116</v>
      </c>
      <c r="V1436" s="1251" t="s">
        <v>1537</v>
      </c>
      <c r="W1436" s="1251" t="s">
        <v>314</v>
      </c>
      <c r="X1436" s="1251" t="s">
        <v>1515</v>
      </c>
      <c r="Y1436" s="1251">
        <v>162</v>
      </c>
    </row>
    <row r="1437" spans="1:25" ht="12">
      <c r="A1437" s="1251">
        <v>2020</v>
      </c>
      <c r="B1437" s="1251">
        <v>25</v>
      </c>
      <c r="C1437" s="1251">
        <v>100</v>
      </c>
      <c r="D1437" s="1251" t="s">
        <v>1513</v>
      </c>
      <c r="E1437" s="1251">
        <v>162030</v>
      </c>
      <c r="F1437" s="1251" t="s">
        <v>1550</v>
      </c>
      <c r="G1437" s="1252">
        <v>0</v>
      </c>
      <c r="H1437" s="1252">
        <v>0</v>
      </c>
      <c r="I1437" s="1252">
        <v>0</v>
      </c>
      <c r="J1437" s="1252">
        <v>0</v>
      </c>
      <c r="K1437" s="1252">
        <v>0</v>
      </c>
      <c r="L1437" s="1252">
        <v>0</v>
      </c>
      <c r="M1437" s="1252">
        <v>0</v>
      </c>
      <c r="N1437" s="1252">
        <v>0</v>
      </c>
      <c r="O1437" s="1252">
        <v>0</v>
      </c>
      <c r="P1437" s="1252">
        <v>0</v>
      </c>
      <c r="Q1437" s="1252">
        <v>0</v>
      </c>
      <c r="R1437" s="1252">
        <v>0</v>
      </c>
      <c r="S1437" s="1252">
        <v>0</v>
      </c>
      <c r="T1437" s="1252">
        <v>0</v>
      </c>
      <c r="U1437" s="1251" t="s">
        <v>116</v>
      </c>
      <c r="V1437" s="1251" t="s">
        <v>564</v>
      </c>
      <c r="W1437" s="1251" t="s">
        <v>314</v>
      </c>
      <c r="X1437" s="1251" t="s">
        <v>1515</v>
      </c>
      <c r="Y1437" s="1251">
        <v>162</v>
      </c>
    </row>
    <row r="1438" spans="1:25" ht="12">
      <c r="A1438" s="1251">
        <v>2020</v>
      </c>
      <c r="B1438" s="1251">
        <v>25</v>
      </c>
      <c r="C1438" s="1251">
        <v>100</v>
      </c>
      <c r="D1438" s="1251" t="s">
        <v>1513</v>
      </c>
      <c r="E1438" s="1251">
        <v>162040</v>
      </c>
      <c r="F1438" s="1251" t="s">
        <v>1551</v>
      </c>
      <c r="G1438" s="1252">
        <v>790</v>
      </c>
      <c r="H1438" s="1252">
        <v>658.33000000000004</v>
      </c>
      <c r="I1438" s="1252">
        <v>526.65999999999997</v>
      </c>
      <c r="J1438" s="1252">
        <v>394.99000000000001</v>
      </c>
      <c r="K1438" s="1252">
        <v>263.31999999999999</v>
      </c>
      <c r="L1438" s="1252">
        <v>131.65000000000001</v>
      </c>
      <c r="M1438" s="1252">
        <v>-0.02</v>
      </c>
      <c r="N1438" s="1252">
        <v>-131.69</v>
      </c>
      <c r="O1438" s="1252">
        <v>-131.69</v>
      </c>
      <c r="P1438" s="1252">
        <v>-395.02999999999997</v>
      </c>
      <c r="Q1438" s="1252">
        <v>-526.70000000000005</v>
      </c>
      <c r="R1438" s="1252">
        <v>-658.37</v>
      </c>
      <c r="S1438" s="1252">
        <v>-790.00999999999999</v>
      </c>
      <c r="T1438" s="1252">
        <v>-790.00999999999999</v>
      </c>
      <c r="U1438" s="1251" t="s">
        <v>116</v>
      </c>
      <c r="V1438" s="1251" t="s">
        <v>564</v>
      </c>
      <c r="W1438" s="1251" t="s">
        <v>314</v>
      </c>
      <c r="X1438" s="1251" t="s">
        <v>1515</v>
      </c>
      <c r="Y1438" s="1251">
        <v>162</v>
      </c>
    </row>
    <row r="1439" spans="1:25" ht="12">
      <c r="A1439" s="1251">
        <v>2020</v>
      </c>
      <c r="B1439" s="1251">
        <v>25</v>
      </c>
      <c r="C1439" s="1251">
        <v>100</v>
      </c>
      <c r="D1439" s="1251" t="s">
        <v>1513</v>
      </c>
      <c r="E1439" s="1251">
        <v>162070</v>
      </c>
      <c r="F1439" s="1251" t="s">
        <v>1552</v>
      </c>
      <c r="G1439" s="1252">
        <v>0</v>
      </c>
      <c r="H1439" s="1252">
        <v>-2565.8299999999999</v>
      </c>
      <c r="I1439" s="1252">
        <v>-5131.6599999999999</v>
      </c>
      <c r="J1439" s="1252">
        <v>23490</v>
      </c>
      <c r="K1439" s="1252">
        <v>20880</v>
      </c>
      <c r="L1439" s="1252">
        <v>18270</v>
      </c>
      <c r="M1439" s="1252">
        <v>15660</v>
      </c>
      <c r="N1439" s="1252">
        <v>13050</v>
      </c>
      <c r="O1439" s="1252">
        <v>10440</v>
      </c>
      <c r="P1439" s="1252">
        <v>7830</v>
      </c>
      <c r="Q1439" s="1252">
        <v>5220</v>
      </c>
      <c r="R1439" s="1252">
        <v>2610</v>
      </c>
      <c r="S1439" s="1252">
        <v>0.02</v>
      </c>
      <c r="T1439" s="1252">
        <v>0.02</v>
      </c>
      <c r="U1439" s="1251" t="s">
        <v>116</v>
      </c>
      <c r="V1439" s="1251" t="s">
        <v>564</v>
      </c>
      <c r="W1439" s="1251" t="s">
        <v>314</v>
      </c>
      <c r="X1439" s="1251" t="s">
        <v>1515</v>
      </c>
      <c r="Y1439" s="1251">
        <v>162</v>
      </c>
    </row>
    <row r="1440" spans="1:25" ht="12">
      <c r="A1440" s="1251">
        <v>2020</v>
      </c>
      <c r="B1440" s="1251">
        <v>25</v>
      </c>
      <c r="C1440" s="1251">
        <v>100</v>
      </c>
      <c r="D1440" s="1251" t="s">
        <v>1513</v>
      </c>
      <c r="E1440" s="1251">
        <v>162080</v>
      </c>
      <c r="F1440" s="1251" t="s">
        <v>1553</v>
      </c>
      <c r="G1440" s="1252">
        <v>0</v>
      </c>
      <c r="H1440" s="1252">
        <v>0</v>
      </c>
      <c r="I1440" s="1252">
        <v>0</v>
      </c>
      <c r="J1440" s="1252">
        <v>0</v>
      </c>
      <c r="K1440" s="1252">
        <v>0</v>
      </c>
      <c r="L1440" s="1252">
        <v>0</v>
      </c>
      <c r="M1440" s="1252">
        <v>0</v>
      </c>
      <c r="N1440" s="1252">
        <v>0</v>
      </c>
      <c r="O1440" s="1252">
        <v>0</v>
      </c>
      <c r="P1440" s="1252">
        <v>0</v>
      </c>
      <c r="Q1440" s="1252">
        <v>0</v>
      </c>
      <c r="R1440" s="1252">
        <v>0</v>
      </c>
      <c r="S1440" s="1252">
        <v>0</v>
      </c>
      <c r="T1440" s="1252">
        <v>0</v>
      </c>
      <c r="U1440" s="1251" t="s">
        <v>116</v>
      </c>
      <c r="V1440" s="1251" t="s">
        <v>564</v>
      </c>
      <c r="W1440" s="1251" t="s">
        <v>314</v>
      </c>
      <c r="X1440" s="1251" t="s">
        <v>1515</v>
      </c>
      <c r="Y1440" s="1251">
        <v>162</v>
      </c>
    </row>
    <row r="1441" spans="1:25" ht="12">
      <c r="A1441" s="1251">
        <v>2020</v>
      </c>
      <c r="B1441" s="1251">
        <v>25</v>
      </c>
      <c r="C1441" s="1251">
        <v>100</v>
      </c>
      <c r="D1441" s="1251" t="s">
        <v>1513</v>
      </c>
      <c r="E1441" s="1251">
        <v>162130</v>
      </c>
      <c r="F1441" s="1251" t="s">
        <v>1554</v>
      </c>
      <c r="G1441" s="1252">
        <v>0</v>
      </c>
      <c r="H1441" s="1252">
        <v>0</v>
      </c>
      <c r="I1441" s="1252">
        <v>0</v>
      </c>
      <c r="J1441" s="1252">
        <v>0</v>
      </c>
      <c r="K1441" s="1252">
        <v>0</v>
      </c>
      <c r="L1441" s="1252">
        <v>0</v>
      </c>
      <c r="M1441" s="1252">
        <v>0</v>
      </c>
      <c r="N1441" s="1252">
        <v>0</v>
      </c>
      <c r="O1441" s="1252">
        <v>0</v>
      </c>
      <c r="P1441" s="1252">
        <v>0</v>
      </c>
      <c r="Q1441" s="1252">
        <v>0</v>
      </c>
      <c r="R1441" s="1252">
        <v>0</v>
      </c>
      <c r="S1441" s="1252">
        <v>0</v>
      </c>
      <c r="T1441" s="1252">
        <v>0</v>
      </c>
      <c r="U1441" s="1251" t="s">
        <v>116</v>
      </c>
      <c r="V1441" s="1251" t="s">
        <v>564</v>
      </c>
      <c r="W1441" s="1251" t="s">
        <v>314</v>
      </c>
      <c r="X1441" s="1251" t="s">
        <v>1515</v>
      </c>
      <c r="Y1441" s="1251">
        <v>162</v>
      </c>
    </row>
    <row r="1442" spans="1:25" ht="12">
      <c r="A1442" s="1251">
        <v>2020</v>
      </c>
      <c r="B1442" s="1251">
        <v>25</v>
      </c>
      <c r="C1442" s="1251">
        <v>100</v>
      </c>
      <c r="D1442" s="1251" t="s">
        <v>1513</v>
      </c>
      <c r="E1442" s="1251">
        <v>162140</v>
      </c>
      <c r="F1442" s="1251" t="s">
        <v>1555</v>
      </c>
      <c r="G1442" s="1252">
        <v>17405.549999999999</v>
      </c>
      <c r="H1442" s="1252">
        <v>17405.549999999999</v>
      </c>
      <c r="I1442" s="1252">
        <v>17405.549999999999</v>
      </c>
      <c r="J1442" s="1252">
        <v>17405.549999999999</v>
      </c>
      <c r="K1442" s="1252">
        <v>17405.549999999999</v>
      </c>
      <c r="L1442" s="1252">
        <v>17405.549999999999</v>
      </c>
      <c r="M1442" s="1252">
        <v>17405.549999999999</v>
      </c>
      <c r="N1442" s="1252">
        <v>17405.549999999999</v>
      </c>
      <c r="O1442" s="1252">
        <v>17405.549999999999</v>
      </c>
      <c r="P1442" s="1252">
        <v>17405.549999999999</v>
      </c>
      <c r="Q1442" s="1252">
        <v>17405.549999999999</v>
      </c>
      <c r="R1442" s="1252">
        <v>17405.549999999999</v>
      </c>
      <c r="S1442" s="1252">
        <v>0</v>
      </c>
      <c r="T1442" s="1252">
        <v>0</v>
      </c>
      <c r="U1442" s="1251" t="s">
        <v>116</v>
      </c>
      <c r="V1442" s="1251" t="s">
        <v>564</v>
      </c>
      <c r="W1442" s="1251" t="s">
        <v>314</v>
      </c>
      <c r="X1442" s="1251" t="s">
        <v>1515</v>
      </c>
      <c r="Y1442" s="1251">
        <v>162</v>
      </c>
    </row>
    <row r="1443" spans="1:25" ht="12">
      <c r="A1443" s="1251">
        <v>2020</v>
      </c>
      <c r="B1443" s="1251">
        <v>25</v>
      </c>
      <c r="C1443" s="1251">
        <v>100</v>
      </c>
      <c r="D1443" s="1251" t="s">
        <v>1513</v>
      </c>
      <c r="E1443" s="1251">
        <v>162180</v>
      </c>
      <c r="F1443" s="1251" t="s">
        <v>1556</v>
      </c>
      <c r="G1443" s="1252">
        <v>0</v>
      </c>
      <c r="H1443" s="1252">
        <v>0</v>
      </c>
      <c r="I1443" s="1252">
        <v>0</v>
      </c>
      <c r="J1443" s="1252">
        <v>0</v>
      </c>
      <c r="K1443" s="1252">
        <v>0</v>
      </c>
      <c r="L1443" s="1252">
        <v>0</v>
      </c>
      <c r="M1443" s="1252">
        <v>0</v>
      </c>
      <c r="N1443" s="1252">
        <v>0</v>
      </c>
      <c r="O1443" s="1252">
        <v>0</v>
      </c>
      <c r="P1443" s="1252">
        <v>0</v>
      </c>
      <c r="Q1443" s="1252">
        <v>0</v>
      </c>
      <c r="R1443" s="1252">
        <v>0</v>
      </c>
      <c r="S1443" s="1252">
        <v>0</v>
      </c>
      <c r="T1443" s="1252">
        <v>0</v>
      </c>
      <c r="U1443" s="1251" t="s">
        <v>116</v>
      </c>
      <c r="V1443" s="1251" t="s">
        <v>564</v>
      </c>
      <c r="W1443" s="1251" t="s">
        <v>314</v>
      </c>
      <c r="X1443" s="1251" t="s">
        <v>1515</v>
      </c>
      <c r="Y1443" s="1251">
        <v>162</v>
      </c>
    </row>
    <row r="1444" spans="1:25" ht="12">
      <c r="A1444" s="1251">
        <v>2020</v>
      </c>
      <c r="B1444" s="1251">
        <v>25</v>
      </c>
      <c r="C1444" s="1251">
        <v>100</v>
      </c>
      <c r="D1444" s="1251" t="s">
        <v>1513</v>
      </c>
      <c r="E1444" s="1251">
        <v>173000</v>
      </c>
      <c r="F1444" s="1251" t="s">
        <v>1557</v>
      </c>
      <c r="G1444" s="1252">
        <v>460935.37</v>
      </c>
      <c r="H1444" s="1252">
        <v>492562.27000000002</v>
      </c>
      <c r="I1444" s="1252">
        <v>519821.63</v>
      </c>
      <c r="J1444" s="1252">
        <v>460877.54999999999</v>
      </c>
      <c r="K1444" s="1252">
        <v>498434.48999999999</v>
      </c>
      <c r="L1444" s="1252">
        <v>571428.42000000004</v>
      </c>
      <c r="M1444" s="1252">
        <v>457204.73999999999</v>
      </c>
      <c r="N1444" s="1252">
        <v>546601.30000000005</v>
      </c>
      <c r="O1444" s="1252">
        <v>591521.84999999998</v>
      </c>
      <c r="P1444" s="1252">
        <v>495963</v>
      </c>
      <c r="Q1444" s="1252">
        <v>527162.65000000002</v>
      </c>
      <c r="R1444" s="1252">
        <v>533152.75</v>
      </c>
      <c r="S1444" s="1252">
        <v>436702.85999999999</v>
      </c>
      <c r="T1444" s="1252">
        <v>436702.85999999999</v>
      </c>
      <c r="U1444" s="1251" t="s">
        <v>116</v>
      </c>
      <c r="V1444" s="1251" t="s">
        <v>1537</v>
      </c>
      <c r="W1444" s="1251" t="s">
        <v>310</v>
      </c>
      <c r="X1444" s="1251" t="s">
        <v>1515</v>
      </c>
      <c r="Y1444" s="1251">
        <v>173</v>
      </c>
    </row>
    <row r="1445" spans="1:25" ht="12">
      <c r="A1445" s="1251">
        <v>2020</v>
      </c>
      <c r="B1445" s="1251">
        <v>25</v>
      </c>
      <c r="C1445" s="1251">
        <v>100</v>
      </c>
      <c r="D1445" s="1251" t="s">
        <v>1513</v>
      </c>
      <c r="E1445" s="1251">
        <v>183000</v>
      </c>
      <c r="F1445" s="1251" t="s">
        <v>1558</v>
      </c>
      <c r="G1445" s="1252">
        <v>1812.55</v>
      </c>
      <c r="H1445" s="1252">
        <v>1812.55</v>
      </c>
      <c r="I1445" s="1252">
        <v>1812.55</v>
      </c>
      <c r="J1445" s="1252">
        <v>1812.55</v>
      </c>
      <c r="K1445" s="1252">
        <v>1812.55</v>
      </c>
      <c r="L1445" s="1252">
        <v>1812.55</v>
      </c>
      <c r="M1445" s="1252">
        <v>1812.55</v>
      </c>
      <c r="N1445" s="1252">
        <v>1812.55</v>
      </c>
      <c r="O1445" s="1252">
        <v>1812.55</v>
      </c>
      <c r="P1445" s="1252">
        <v>1812.55</v>
      </c>
      <c r="Q1445" s="1252">
        <v>1812.55</v>
      </c>
      <c r="R1445" s="1252">
        <v>1812.55</v>
      </c>
      <c r="S1445" s="1252">
        <v>0</v>
      </c>
      <c r="T1445" s="1252">
        <v>0</v>
      </c>
      <c r="U1445" s="1251" t="s">
        <v>116</v>
      </c>
      <c r="V1445" s="1251" t="s">
        <v>1537</v>
      </c>
      <c r="W1445" s="1251" t="s">
        <v>324</v>
      </c>
      <c r="X1445" s="1251" t="s">
        <v>1515</v>
      </c>
      <c r="Y1445" s="1251">
        <v>183</v>
      </c>
    </row>
    <row r="1446" spans="1:25" ht="12">
      <c r="A1446" s="1251">
        <v>2020</v>
      </c>
      <c r="B1446" s="1251">
        <v>25</v>
      </c>
      <c r="C1446" s="1251">
        <v>100</v>
      </c>
      <c r="D1446" s="1251" t="s">
        <v>1513</v>
      </c>
      <c r="E1446" s="1251">
        <v>183010</v>
      </c>
      <c r="F1446" s="1251" t="s">
        <v>1559</v>
      </c>
      <c r="G1446" s="1252">
        <v>499</v>
      </c>
      <c r="H1446" s="1252">
        <v>499</v>
      </c>
      <c r="I1446" s="1252">
        <v>499</v>
      </c>
      <c r="J1446" s="1252">
        <v>499</v>
      </c>
      <c r="K1446" s="1252">
        <v>499</v>
      </c>
      <c r="L1446" s="1252">
        <v>499</v>
      </c>
      <c r="M1446" s="1252">
        <v>499</v>
      </c>
      <c r="N1446" s="1252">
        <v>499</v>
      </c>
      <c r="O1446" s="1252">
        <v>499</v>
      </c>
      <c r="P1446" s="1252">
        <v>499</v>
      </c>
      <c r="Q1446" s="1252">
        <v>499</v>
      </c>
      <c r="R1446" s="1252">
        <v>499</v>
      </c>
      <c r="S1446" s="1252">
        <v>0</v>
      </c>
      <c r="T1446" s="1252">
        <v>0</v>
      </c>
      <c r="U1446" s="1251" t="s">
        <v>116</v>
      </c>
      <c r="V1446" s="1251" t="s">
        <v>1537</v>
      </c>
      <c r="W1446" s="1251" t="s">
        <v>324</v>
      </c>
      <c r="X1446" s="1251" t="s">
        <v>1515</v>
      </c>
      <c r="Y1446" s="1251">
        <v>183</v>
      </c>
    </row>
    <row r="1447" spans="1:25" ht="12">
      <c r="A1447" s="1251">
        <v>2020</v>
      </c>
      <c r="B1447" s="1251">
        <v>25</v>
      </c>
      <c r="C1447" s="1251">
        <v>100</v>
      </c>
      <c r="D1447" s="1251" t="s">
        <v>1513</v>
      </c>
      <c r="E1447" s="1251">
        <v>183020</v>
      </c>
      <c r="F1447" s="1251" t="s">
        <v>1560</v>
      </c>
      <c r="G1447" s="1252">
        <v>3502</v>
      </c>
      <c r="H1447" s="1252">
        <v>3502</v>
      </c>
      <c r="I1447" s="1252">
        <v>3502</v>
      </c>
      <c r="J1447" s="1252">
        <v>3502</v>
      </c>
      <c r="K1447" s="1252">
        <v>3502</v>
      </c>
      <c r="L1447" s="1252">
        <v>3502</v>
      </c>
      <c r="M1447" s="1252">
        <v>3502</v>
      </c>
      <c r="N1447" s="1252">
        <v>3502</v>
      </c>
      <c r="O1447" s="1252">
        <v>3502</v>
      </c>
      <c r="P1447" s="1252">
        <v>3502</v>
      </c>
      <c r="Q1447" s="1252">
        <v>3502</v>
      </c>
      <c r="R1447" s="1252">
        <v>3502</v>
      </c>
      <c r="S1447" s="1252">
        <v>0</v>
      </c>
      <c r="T1447" s="1252">
        <v>0</v>
      </c>
      <c r="U1447" s="1251" t="s">
        <v>116</v>
      </c>
      <c r="V1447" s="1251" t="s">
        <v>1537</v>
      </c>
      <c r="W1447" s="1251" t="s">
        <v>324</v>
      </c>
      <c r="X1447" s="1251" t="s">
        <v>1515</v>
      </c>
      <c r="Y1447" s="1251">
        <v>183</v>
      </c>
    </row>
    <row r="1448" spans="1:25" ht="12">
      <c r="A1448" s="1251">
        <v>2020</v>
      </c>
      <c r="B1448" s="1251">
        <v>25</v>
      </c>
      <c r="C1448" s="1251">
        <v>100</v>
      </c>
      <c r="D1448" s="1251" t="s">
        <v>1513</v>
      </c>
      <c r="E1448" s="1251">
        <v>184010</v>
      </c>
      <c r="F1448" s="1251" t="s">
        <v>1561</v>
      </c>
      <c r="G1448" s="1252">
        <v>6935.4300000000003</v>
      </c>
      <c r="H1448" s="1252">
        <v>7219.04</v>
      </c>
      <c r="I1448" s="1252">
        <v>7149.1400000000003</v>
      </c>
      <c r="J1448" s="1252">
        <v>7325.6300000000001</v>
      </c>
      <c r="K1448" s="1252">
        <v>7417.7399999999998</v>
      </c>
      <c r="L1448" s="1252">
        <v>7602.5699999999997</v>
      </c>
      <c r="M1448" s="1252">
        <v>7765.1000000000004</v>
      </c>
      <c r="N1448" s="1252">
        <v>7891.6899999999996</v>
      </c>
      <c r="O1448" s="1252">
        <v>8070.75</v>
      </c>
      <c r="P1448" s="1252">
        <v>8262.2099999999991</v>
      </c>
      <c r="Q1448" s="1252">
        <v>8646.0599999999995</v>
      </c>
      <c r="R1448" s="1252">
        <v>9039.1900000000005</v>
      </c>
      <c r="S1448" s="1252">
        <v>9311.8600000000006</v>
      </c>
      <c r="T1448" s="1252">
        <v>9311.8600000000006</v>
      </c>
      <c r="U1448" s="1251" t="s">
        <v>116</v>
      </c>
      <c r="V1448" s="1251" t="s">
        <v>1537</v>
      </c>
      <c r="W1448" s="1251" t="s">
        <v>316</v>
      </c>
      <c r="X1448" s="1251" t="s">
        <v>1515</v>
      </c>
      <c r="Y1448" s="1251">
        <v>184</v>
      </c>
    </row>
    <row r="1449" spans="1:25" ht="12">
      <c r="A1449" s="1251">
        <v>2020</v>
      </c>
      <c r="B1449" s="1251">
        <v>25</v>
      </c>
      <c r="C1449" s="1251">
        <v>100</v>
      </c>
      <c r="D1449" s="1251" t="s">
        <v>1513</v>
      </c>
      <c r="E1449" s="1251">
        <v>184019</v>
      </c>
      <c r="F1449" s="1251" t="s">
        <v>1562</v>
      </c>
      <c r="G1449" s="1252">
        <v>459.94</v>
      </c>
      <c r="H1449" s="1252">
        <v>480.77999999999997</v>
      </c>
      <c r="I1449" s="1252">
        <v>484.98000000000002</v>
      </c>
      <c r="J1449" s="1252">
        <v>485.24000000000001</v>
      </c>
      <c r="K1449" s="1252">
        <v>498.26999999999998</v>
      </c>
      <c r="L1449" s="1252">
        <v>508.69</v>
      </c>
      <c r="M1449" s="1252">
        <v>520.53999999999996</v>
      </c>
      <c r="N1449" s="1252">
        <v>522.32000000000005</v>
      </c>
      <c r="O1449" s="1252">
        <v>522.32000000000005</v>
      </c>
      <c r="P1449" s="1252">
        <v>526.42999999999995</v>
      </c>
      <c r="Q1449" s="1252">
        <v>540.51999999999998</v>
      </c>
      <c r="R1449" s="1252">
        <v>542.13</v>
      </c>
      <c r="S1449" s="1252">
        <v>555.47000000000003</v>
      </c>
      <c r="T1449" s="1252">
        <v>555.47000000000003</v>
      </c>
      <c r="U1449" s="1251" t="s">
        <v>116</v>
      </c>
      <c r="V1449" s="1251" t="s">
        <v>1537</v>
      </c>
      <c r="W1449" s="1251" t="s">
        <v>316</v>
      </c>
      <c r="X1449" s="1251" t="s">
        <v>1515</v>
      </c>
      <c r="Y1449" s="1251">
        <v>184</v>
      </c>
    </row>
    <row r="1450" spans="1:25" ht="12">
      <c r="A1450" s="1251">
        <v>2020</v>
      </c>
      <c r="B1450" s="1251">
        <v>25</v>
      </c>
      <c r="C1450" s="1251">
        <v>100</v>
      </c>
      <c r="D1450" s="1251" t="s">
        <v>1513</v>
      </c>
      <c r="E1450" s="1251">
        <v>184020</v>
      </c>
      <c r="F1450" s="1251" t="s">
        <v>1563</v>
      </c>
      <c r="G1450" s="1252">
        <v>1577306.55</v>
      </c>
      <c r="H1450" s="1252">
        <v>1579058.9199999999</v>
      </c>
      <c r="I1450" s="1252">
        <v>1578238.6499999999</v>
      </c>
      <c r="J1450" s="1252">
        <v>1581797.01</v>
      </c>
      <c r="K1450" s="1252">
        <v>1586466.28</v>
      </c>
      <c r="L1450" s="1252">
        <v>1590149.51</v>
      </c>
      <c r="M1450" s="1252">
        <v>1594927.3999999999</v>
      </c>
      <c r="N1450" s="1252">
        <v>1599350.53</v>
      </c>
      <c r="O1450" s="1252">
        <v>1600890.51</v>
      </c>
      <c r="P1450" s="1252">
        <v>1605327.24</v>
      </c>
      <c r="Q1450" s="1252">
        <v>1613638.23</v>
      </c>
      <c r="R1450" s="1252">
        <v>1618372.9299999999</v>
      </c>
      <c r="S1450" s="1252">
        <v>1643909.8300000001</v>
      </c>
      <c r="T1450" s="1252">
        <v>1643909.8300000001</v>
      </c>
      <c r="U1450" s="1251" t="s">
        <v>116</v>
      </c>
      <c r="V1450" s="1251" t="s">
        <v>1537</v>
      </c>
      <c r="W1450" s="1251" t="s">
        <v>316</v>
      </c>
      <c r="X1450" s="1251" t="s">
        <v>1515</v>
      </c>
      <c r="Y1450" s="1251">
        <v>184</v>
      </c>
    </row>
    <row r="1451" spans="1:25" ht="12">
      <c r="A1451" s="1251">
        <v>2020</v>
      </c>
      <c r="B1451" s="1251">
        <v>25</v>
      </c>
      <c r="C1451" s="1251">
        <v>100</v>
      </c>
      <c r="D1451" s="1251" t="s">
        <v>1513</v>
      </c>
      <c r="E1451" s="1251">
        <v>184030</v>
      </c>
      <c r="F1451" s="1251" t="s">
        <v>1564</v>
      </c>
      <c r="G1451" s="1252">
        <v>14351.6</v>
      </c>
      <c r="H1451" s="1252">
        <v>15039.370000000001</v>
      </c>
      <c r="I1451" s="1252">
        <v>15522.469999999999</v>
      </c>
      <c r="J1451" s="1252">
        <v>15622.35</v>
      </c>
      <c r="K1451" s="1252">
        <v>15714.889999999999</v>
      </c>
      <c r="L1451" s="1252">
        <v>15914.690000000001</v>
      </c>
      <c r="M1451" s="1252">
        <v>16427.41</v>
      </c>
      <c r="N1451" s="1252">
        <v>17005.009999999998</v>
      </c>
      <c r="O1451" s="1252">
        <v>17454.73</v>
      </c>
      <c r="P1451" s="1252">
        <v>17719.779999999999</v>
      </c>
      <c r="Q1451" s="1252">
        <v>17927.290000000001</v>
      </c>
      <c r="R1451" s="1252">
        <v>18342.599999999999</v>
      </c>
      <c r="S1451" s="1252">
        <v>21096.240000000002</v>
      </c>
      <c r="T1451" s="1252">
        <v>21096.240000000002</v>
      </c>
      <c r="U1451" s="1251" t="s">
        <v>116</v>
      </c>
      <c r="V1451" s="1251" t="s">
        <v>1537</v>
      </c>
      <c r="W1451" s="1251" t="s">
        <v>316</v>
      </c>
      <c r="X1451" s="1251" t="s">
        <v>1515</v>
      </c>
      <c r="Y1451" s="1251">
        <v>184</v>
      </c>
    </row>
    <row r="1452" spans="1:25" ht="12">
      <c r="A1452" s="1251">
        <v>2020</v>
      </c>
      <c r="B1452" s="1251">
        <v>25</v>
      </c>
      <c r="C1452" s="1251">
        <v>100</v>
      </c>
      <c r="D1452" s="1251" t="s">
        <v>1513</v>
      </c>
      <c r="E1452" s="1251">
        <v>184050</v>
      </c>
      <c r="F1452" s="1251" t="s">
        <v>1565</v>
      </c>
      <c r="G1452" s="1252">
        <v>83.719999999999999</v>
      </c>
      <c r="H1452" s="1252">
        <v>135.19</v>
      </c>
      <c r="I1452" s="1252">
        <v>176.36000000000001</v>
      </c>
      <c r="J1452" s="1252">
        <v>224.18000000000001</v>
      </c>
      <c r="K1452" s="1252">
        <v>239.66999999999999</v>
      </c>
      <c r="L1452" s="1252">
        <v>268.18000000000001</v>
      </c>
      <c r="M1452" s="1252">
        <v>293.63999999999999</v>
      </c>
      <c r="N1452" s="1252">
        <v>315.43000000000001</v>
      </c>
      <c r="O1452" s="1252">
        <v>349.76999999999998</v>
      </c>
      <c r="P1452" s="1252">
        <v>393.01999999999998</v>
      </c>
      <c r="Q1452" s="1252">
        <v>629.22000000000003</v>
      </c>
      <c r="R1452" s="1252">
        <v>709.89999999999998</v>
      </c>
      <c r="S1452" s="1252">
        <v>798.63</v>
      </c>
      <c r="T1452" s="1252">
        <v>798.63</v>
      </c>
      <c r="U1452" s="1251" t="s">
        <v>116</v>
      </c>
      <c r="V1452" s="1251" t="s">
        <v>1537</v>
      </c>
      <c r="W1452" s="1251" t="s">
        <v>316</v>
      </c>
      <c r="X1452" s="1251" t="s">
        <v>1515</v>
      </c>
      <c r="Y1452" s="1251">
        <v>184</v>
      </c>
    </row>
    <row r="1453" spans="1:25" ht="12">
      <c r="A1453" s="1251">
        <v>2020</v>
      </c>
      <c r="B1453" s="1251">
        <v>25</v>
      </c>
      <c r="C1453" s="1251">
        <v>100</v>
      </c>
      <c r="D1453" s="1251" t="s">
        <v>1513</v>
      </c>
      <c r="E1453" s="1251">
        <v>184060</v>
      </c>
      <c r="F1453" s="1251" t="s">
        <v>1566</v>
      </c>
      <c r="G1453" s="1252">
        <v>6238.4200000000001</v>
      </c>
      <c r="H1453" s="1252">
        <v>6595.9899999999998</v>
      </c>
      <c r="I1453" s="1252">
        <v>6518.8199999999997</v>
      </c>
      <c r="J1453" s="1252">
        <v>6726.4099999999999</v>
      </c>
      <c r="K1453" s="1252">
        <v>6862.5799999999999</v>
      </c>
      <c r="L1453" s="1252">
        <v>7091.9099999999999</v>
      </c>
      <c r="M1453" s="1252">
        <v>7296.71</v>
      </c>
      <c r="N1453" s="1252">
        <v>7447.4700000000003</v>
      </c>
      <c r="O1453" s="1252">
        <v>7651.5500000000002</v>
      </c>
      <c r="P1453" s="1252">
        <v>8014.7600000000002</v>
      </c>
      <c r="Q1453" s="1252">
        <v>8482.1299999999992</v>
      </c>
      <c r="R1453" s="1252">
        <v>8945.7800000000007</v>
      </c>
      <c r="S1453" s="1252">
        <v>9281.7000000000007</v>
      </c>
      <c r="T1453" s="1252">
        <v>9281.7000000000007</v>
      </c>
      <c r="U1453" s="1251" t="s">
        <v>116</v>
      </c>
      <c r="V1453" s="1251" t="s">
        <v>1537</v>
      </c>
      <c r="W1453" s="1251" t="s">
        <v>316</v>
      </c>
      <c r="X1453" s="1251" t="s">
        <v>1515</v>
      </c>
      <c r="Y1453" s="1251">
        <v>184</v>
      </c>
    </row>
    <row r="1454" spans="1:25" ht="12">
      <c r="A1454" s="1251">
        <v>2020</v>
      </c>
      <c r="B1454" s="1251">
        <v>25</v>
      </c>
      <c r="C1454" s="1251">
        <v>100</v>
      </c>
      <c r="D1454" s="1251" t="s">
        <v>1513</v>
      </c>
      <c r="E1454" s="1251">
        <v>184099</v>
      </c>
      <c r="F1454" s="1251" t="s">
        <v>1567</v>
      </c>
      <c r="G1454" s="1252">
        <v>-1598291.74</v>
      </c>
      <c r="H1454" s="1252">
        <v>-1601035.99</v>
      </c>
      <c r="I1454" s="1252">
        <v>-1602201.8</v>
      </c>
      <c r="J1454" s="1252">
        <v>-1604773.04</v>
      </c>
      <c r="K1454" s="1252">
        <v>-1607373.74</v>
      </c>
      <c r="L1454" s="1252">
        <v>-1611032.26</v>
      </c>
      <c r="M1454" s="1252">
        <v>-1616444.3999999999</v>
      </c>
      <c r="N1454" s="1252">
        <v>-1621080.78</v>
      </c>
      <c r="O1454" s="1252">
        <v>-1622969.76</v>
      </c>
      <c r="P1454" s="1252">
        <v>-1627808.99</v>
      </c>
      <c r="Q1454" s="1252">
        <v>-1633147.8500000001</v>
      </c>
      <c r="R1454" s="1252">
        <v>-1637607.97</v>
      </c>
      <c r="S1454" s="1252">
        <v>-1648587.72</v>
      </c>
      <c r="T1454" s="1252">
        <v>-1648587.72</v>
      </c>
      <c r="U1454" s="1251" t="s">
        <v>116</v>
      </c>
      <c r="V1454" s="1251" t="s">
        <v>1537</v>
      </c>
      <c r="W1454" s="1251" t="s">
        <v>316</v>
      </c>
      <c r="X1454" s="1251" t="s">
        <v>1515</v>
      </c>
      <c r="Y1454" s="1251">
        <v>184</v>
      </c>
    </row>
    <row r="1455" spans="1:25" ht="12">
      <c r="A1455" s="1251">
        <v>2020</v>
      </c>
      <c r="B1455" s="1251">
        <v>25</v>
      </c>
      <c r="C1455" s="1251">
        <v>100</v>
      </c>
      <c r="D1455" s="1251" t="s">
        <v>1513</v>
      </c>
      <c r="E1455" s="1251">
        <v>184301</v>
      </c>
      <c r="F1455" s="1251" t="s">
        <v>1568</v>
      </c>
      <c r="G1455" s="1252">
        <v>0</v>
      </c>
      <c r="H1455" s="1252">
        <v>0</v>
      </c>
      <c r="I1455" s="1252">
        <v>0</v>
      </c>
      <c r="J1455" s="1252">
        <v>0</v>
      </c>
      <c r="K1455" s="1252">
        <v>0</v>
      </c>
      <c r="L1455" s="1252">
        <v>0</v>
      </c>
      <c r="M1455" s="1252">
        <v>0</v>
      </c>
      <c r="N1455" s="1252">
        <v>0</v>
      </c>
      <c r="O1455" s="1252">
        <v>0</v>
      </c>
      <c r="P1455" s="1252">
        <v>0</v>
      </c>
      <c r="Q1455" s="1252">
        <v>0</v>
      </c>
      <c r="R1455" s="1252">
        <v>0</v>
      </c>
      <c r="S1455" s="1252">
        <v>0</v>
      </c>
      <c r="T1455" s="1252">
        <v>0</v>
      </c>
      <c r="U1455" s="1251" t="s">
        <v>116</v>
      </c>
      <c r="V1455" s="1251" t="s">
        <v>1537</v>
      </c>
      <c r="W1455" s="1251" t="s">
        <v>1569</v>
      </c>
      <c r="X1455" s="1251" t="s">
        <v>1515</v>
      </c>
      <c r="Y1455" s="1251">
        <v>184</v>
      </c>
    </row>
    <row r="1456" spans="1:25" ht="12">
      <c r="A1456" s="1251">
        <v>2020</v>
      </c>
      <c r="B1456" s="1251">
        <v>25</v>
      </c>
      <c r="C1456" s="1251">
        <v>100</v>
      </c>
      <c r="D1456" s="1251" t="s">
        <v>1513</v>
      </c>
      <c r="E1456" s="1251">
        <v>185002</v>
      </c>
      <c r="F1456" s="1251" t="s">
        <v>1570</v>
      </c>
      <c r="G1456" s="1252">
        <v>3892</v>
      </c>
      <c r="H1456" s="1252">
        <v>3892</v>
      </c>
      <c r="I1456" s="1252">
        <v>3892</v>
      </c>
      <c r="J1456" s="1252">
        <v>3892</v>
      </c>
      <c r="K1456" s="1252">
        <v>3892</v>
      </c>
      <c r="L1456" s="1252">
        <v>3892</v>
      </c>
      <c r="M1456" s="1252">
        <v>3892</v>
      </c>
      <c r="N1456" s="1252">
        <v>3892</v>
      </c>
      <c r="O1456" s="1252">
        <v>3892</v>
      </c>
      <c r="P1456" s="1252">
        <v>3892</v>
      </c>
      <c r="Q1456" s="1252">
        <v>3892</v>
      </c>
      <c r="R1456" s="1252">
        <v>3892</v>
      </c>
      <c r="S1456" s="1252">
        <v>3892</v>
      </c>
      <c r="T1456" s="1252">
        <v>3892</v>
      </c>
      <c r="U1456" s="1251" t="s">
        <v>116</v>
      </c>
      <c r="V1456" s="1251" t="s">
        <v>1537</v>
      </c>
      <c r="W1456" s="1251" t="s">
        <v>1571</v>
      </c>
      <c r="X1456" s="1251" t="s">
        <v>1515</v>
      </c>
      <c r="Y1456" s="1251">
        <v>185</v>
      </c>
    </row>
    <row r="1457" spans="1:25" ht="12">
      <c r="A1457" s="1251">
        <v>2020</v>
      </c>
      <c r="B1457" s="1251">
        <v>25</v>
      </c>
      <c r="C1457" s="1251">
        <v>100</v>
      </c>
      <c r="D1457" s="1251" t="s">
        <v>1513</v>
      </c>
      <c r="E1457" s="1251">
        <v>185300</v>
      </c>
      <c r="F1457" s="1251" t="s">
        <v>1572</v>
      </c>
      <c r="G1457" s="1252">
        <v>-1759</v>
      </c>
      <c r="H1457" s="1252">
        <v>-1759</v>
      </c>
      <c r="I1457" s="1252">
        <v>-1759</v>
      </c>
      <c r="J1457" s="1252">
        <v>-1988</v>
      </c>
      <c r="K1457" s="1252">
        <v>-1988</v>
      </c>
      <c r="L1457" s="1252">
        <v>-1988</v>
      </c>
      <c r="M1457" s="1252">
        <v>-2219</v>
      </c>
      <c r="N1457" s="1252">
        <v>-2219</v>
      </c>
      <c r="O1457" s="1252">
        <v>-2219</v>
      </c>
      <c r="P1457" s="1252">
        <v>-2452</v>
      </c>
      <c r="Q1457" s="1252">
        <v>-2452</v>
      </c>
      <c r="R1457" s="1252">
        <v>-2461</v>
      </c>
      <c r="S1457" s="1252">
        <v>-2676.9499999999998</v>
      </c>
      <c r="T1457" s="1252">
        <v>-2676.9499999999998</v>
      </c>
      <c r="U1457" s="1251" t="s">
        <v>116</v>
      </c>
      <c r="V1457" s="1251" t="s">
        <v>1537</v>
      </c>
      <c r="W1457" s="1251" t="s">
        <v>1571</v>
      </c>
      <c r="X1457" s="1251" t="s">
        <v>1515</v>
      </c>
      <c r="Y1457" s="1251">
        <v>185</v>
      </c>
    </row>
    <row r="1458" spans="1:25" ht="12">
      <c r="A1458" s="1251">
        <v>2020</v>
      </c>
      <c r="B1458" s="1251">
        <v>25</v>
      </c>
      <c r="C1458" s="1251">
        <v>100</v>
      </c>
      <c r="D1458" s="1251" t="s">
        <v>1513</v>
      </c>
      <c r="E1458" s="1251">
        <v>186200</v>
      </c>
      <c r="F1458" s="1251" t="s">
        <v>1573</v>
      </c>
      <c r="G1458" s="1252">
        <v>0</v>
      </c>
      <c r="H1458" s="1252">
        <v>0</v>
      </c>
      <c r="I1458" s="1252">
        <v>0</v>
      </c>
      <c r="J1458" s="1252">
        <v>0</v>
      </c>
      <c r="K1458" s="1252">
        <v>0</v>
      </c>
      <c r="L1458" s="1252">
        <v>0</v>
      </c>
      <c r="M1458" s="1252">
        <v>0</v>
      </c>
      <c r="N1458" s="1252">
        <v>0</v>
      </c>
      <c r="O1458" s="1252">
        <v>0</v>
      </c>
      <c r="P1458" s="1252">
        <v>0</v>
      </c>
      <c r="Q1458" s="1252">
        <v>0</v>
      </c>
      <c r="R1458" s="1252">
        <v>0</v>
      </c>
      <c r="S1458" s="1252">
        <v>0</v>
      </c>
      <c r="T1458" s="1252">
        <v>0</v>
      </c>
      <c r="U1458" s="1251" t="s">
        <v>116</v>
      </c>
      <c r="V1458" s="1251" t="s">
        <v>1537</v>
      </c>
      <c r="W1458" s="1251" t="s">
        <v>322</v>
      </c>
      <c r="X1458" s="1251" t="s">
        <v>1515</v>
      </c>
      <c r="Y1458" s="1251">
        <v>186</v>
      </c>
    </row>
    <row r="1459" spans="1:25" ht="12">
      <c r="A1459" s="1251">
        <v>2020</v>
      </c>
      <c r="B1459" s="1251">
        <v>25</v>
      </c>
      <c r="C1459" s="1251">
        <v>100</v>
      </c>
      <c r="D1459" s="1251" t="s">
        <v>1513</v>
      </c>
      <c r="E1459" s="1251">
        <v>186302</v>
      </c>
      <c r="F1459" s="1251" t="s">
        <v>1574</v>
      </c>
      <c r="G1459" s="1252">
        <v>0</v>
      </c>
      <c r="H1459" s="1252">
        <v>0</v>
      </c>
      <c r="I1459" s="1252">
        <v>0</v>
      </c>
      <c r="J1459" s="1252">
        <v>0</v>
      </c>
      <c r="K1459" s="1252">
        <v>0</v>
      </c>
      <c r="L1459" s="1252">
        <v>0</v>
      </c>
      <c r="M1459" s="1252">
        <v>0</v>
      </c>
      <c r="N1459" s="1252">
        <v>0</v>
      </c>
      <c r="O1459" s="1252">
        <v>0</v>
      </c>
      <c r="P1459" s="1252">
        <v>0</v>
      </c>
      <c r="Q1459" s="1252">
        <v>0</v>
      </c>
      <c r="R1459" s="1252">
        <v>0</v>
      </c>
      <c r="S1459" s="1252">
        <v>0</v>
      </c>
      <c r="T1459" s="1252">
        <v>0</v>
      </c>
      <c r="U1459" s="1251" t="s">
        <v>116</v>
      </c>
      <c r="V1459" s="1251" t="s">
        <v>564</v>
      </c>
      <c r="W1459" s="1251" t="s">
        <v>322</v>
      </c>
      <c r="X1459" s="1251" t="s">
        <v>1515</v>
      </c>
      <c r="Y1459" s="1251">
        <v>186</v>
      </c>
    </row>
    <row r="1460" spans="1:25" ht="12">
      <c r="A1460" s="1251">
        <v>2020</v>
      </c>
      <c r="B1460" s="1251">
        <v>25</v>
      </c>
      <c r="C1460" s="1251">
        <v>100</v>
      </c>
      <c r="D1460" s="1251" t="s">
        <v>1513</v>
      </c>
      <c r="E1460" s="1251">
        <v>186355</v>
      </c>
      <c r="F1460" s="1251" t="s">
        <v>1575</v>
      </c>
      <c r="G1460" s="1252">
        <v>26768.490000000002</v>
      </c>
      <c r="H1460" s="1252">
        <v>76.920000000000002</v>
      </c>
      <c r="I1460" s="1252">
        <v>224.22</v>
      </c>
      <c r="J1460" s="1252">
        <v>424.69</v>
      </c>
      <c r="K1460" s="1252">
        <v>1280.24</v>
      </c>
      <c r="L1460" s="1252">
        <v>1573.0899999999999</v>
      </c>
      <c r="M1460" s="1252">
        <v>1940.3900000000001</v>
      </c>
      <c r="N1460" s="1252">
        <v>2056.3299999999999</v>
      </c>
      <c r="O1460" s="1252">
        <v>2576.5</v>
      </c>
      <c r="P1460" s="1252">
        <v>3205.4899999999998</v>
      </c>
      <c r="Q1460" s="1252">
        <v>3921.4400000000001</v>
      </c>
      <c r="R1460" s="1252">
        <v>4709.6199999999999</v>
      </c>
      <c r="S1460" s="1252">
        <v>5319</v>
      </c>
      <c r="T1460" s="1252">
        <v>5319</v>
      </c>
      <c r="U1460" s="1251" t="s">
        <v>116</v>
      </c>
      <c r="V1460" s="1251" t="s">
        <v>1537</v>
      </c>
      <c r="W1460" s="1251" t="s">
        <v>322</v>
      </c>
      <c r="X1460" s="1251" t="s">
        <v>1515</v>
      </c>
      <c r="Y1460" s="1251">
        <v>186</v>
      </c>
    </row>
    <row r="1461" spans="1:25" ht="12">
      <c r="A1461" s="1251">
        <v>2020</v>
      </c>
      <c r="B1461" s="1251">
        <v>25</v>
      </c>
      <c r="C1461" s="1251">
        <v>100</v>
      </c>
      <c r="D1461" s="1251" t="s">
        <v>1513</v>
      </c>
      <c r="E1461" s="1251">
        <v>186366</v>
      </c>
      <c r="F1461" s="1251" t="s">
        <v>1576</v>
      </c>
      <c r="G1461" s="1252">
        <v>90550.690000000002</v>
      </c>
      <c r="H1461" s="1252">
        <v>117373.85000000001</v>
      </c>
      <c r="I1461" s="1252">
        <v>117373.85000000001</v>
      </c>
      <c r="J1461" s="1252">
        <v>117373.85000000001</v>
      </c>
      <c r="K1461" s="1252">
        <v>117030.60000000001</v>
      </c>
      <c r="L1461" s="1252">
        <v>117030.60000000001</v>
      </c>
      <c r="M1461" s="1252">
        <v>117030.60000000001</v>
      </c>
      <c r="N1461" s="1252">
        <v>117373.85000000001</v>
      </c>
      <c r="O1461" s="1252">
        <v>117373.85000000001</v>
      </c>
      <c r="P1461" s="1252">
        <v>117373.85000000001</v>
      </c>
      <c r="Q1461" s="1252">
        <v>117376.55</v>
      </c>
      <c r="R1461" s="1252">
        <v>117376.55</v>
      </c>
      <c r="S1461" s="1252">
        <v>117376.55</v>
      </c>
      <c r="T1461" s="1252">
        <v>117376.55</v>
      </c>
      <c r="U1461" s="1251" t="s">
        <v>116</v>
      </c>
      <c r="V1461" s="1251" t="s">
        <v>1537</v>
      </c>
      <c r="W1461" s="1251" t="s">
        <v>322</v>
      </c>
      <c r="X1461" s="1251" t="s">
        <v>1515</v>
      </c>
      <c r="Y1461" s="1251">
        <v>186</v>
      </c>
    </row>
    <row r="1462" spans="1:25" ht="12">
      <c r="A1462" s="1251">
        <v>2020</v>
      </c>
      <c r="B1462" s="1251">
        <v>25</v>
      </c>
      <c r="C1462" s="1251">
        <v>100</v>
      </c>
      <c r="D1462" s="1251" t="s">
        <v>1513</v>
      </c>
      <c r="E1462" s="1251">
        <v>186367</v>
      </c>
      <c r="F1462" s="1251" t="s">
        <v>1577</v>
      </c>
      <c r="G1462" s="1252">
        <v>-9180.4099999999999</v>
      </c>
      <c r="H1462" s="1252">
        <v>-9404.5200000000004</v>
      </c>
      <c r="I1462" s="1252">
        <v>-9695.0200000000004</v>
      </c>
      <c r="J1462" s="1252">
        <v>-10276.02</v>
      </c>
      <c r="K1462" s="1252">
        <v>-10555.76</v>
      </c>
      <c r="L1462" s="1252">
        <v>-10834.68</v>
      </c>
      <c r="M1462" s="1252">
        <v>-11113.6</v>
      </c>
      <c r="N1462" s="1252">
        <v>-11400.32</v>
      </c>
      <c r="O1462" s="1252">
        <v>-11687.889999999999</v>
      </c>
      <c r="P1462" s="1252">
        <v>-11684.959999999999</v>
      </c>
      <c r="Q1462" s="1252">
        <v>-11976.450000000001</v>
      </c>
      <c r="R1462" s="1252">
        <v>-12267.940000000001</v>
      </c>
      <c r="S1462" s="1252">
        <v>-12559.43</v>
      </c>
      <c r="T1462" s="1252">
        <v>-12559.43</v>
      </c>
      <c r="U1462" s="1251" t="s">
        <v>116</v>
      </c>
      <c r="V1462" s="1251" t="s">
        <v>1537</v>
      </c>
      <c r="W1462" s="1251" t="s">
        <v>322</v>
      </c>
      <c r="X1462" s="1251" t="s">
        <v>1515</v>
      </c>
      <c r="Y1462" s="1251">
        <v>186</v>
      </c>
    </row>
    <row r="1463" spans="1:25" ht="12">
      <c r="A1463" s="1251">
        <v>2020</v>
      </c>
      <c r="B1463" s="1251">
        <v>25</v>
      </c>
      <c r="C1463" s="1251">
        <v>100</v>
      </c>
      <c r="D1463" s="1251" t="s">
        <v>1513</v>
      </c>
      <c r="E1463" s="1251">
        <v>186381</v>
      </c>
      <c r="F1463" s="1251" t="s">
        <v>1578</v>
      </c>
      <c r="G1463" s="1252">
        <v>0</v>
      </c>
      <c r="H1463" s="1252">
        <v>0</v>
      </c>
      <c r="I1463" s="1252">
        <v>0</v>
      </c>
      <c r="J1463" s="1252">
        <v>0</v>
      </c>
      <c r="K1463" s="1252">
        <v>0</v>
      </c>
      <c r="L1463" s="1252">
        <v>0</v>
      </c>
      <c r="M1463" s="1252">
        <v>0</v>
      </c>
      <c r="N1463" s="1252">
        <v>0</v>
      </c>
      <c r="O1463" s="1252">
        <v>0</v>
      </c>
      <c r="P1463" s="1252">
        <v>0</v>
      </c>
      <c r="Q1463" s="1252">
        <v>0</v>
      </c>
      <c r="R1463" s="1252">
        <v>0</v>
      </c>
      <c r="S1463" s="1252">
        <v>0</v>
      </c>
      <c r="T1463" s="1252">
        <v>0</v>
      </c>
      <c r="U1463" s="1251" t="s">
        <v>116</v>
      </c>
      <c r="V1463" s="1251" t="s">
        <v>1537</v>
      </c>
      <c r="W1463" s="1251" t="s">
        <v>322</v>
      </c>
      <c r="X1463" s="1251" t="s">
        <v>1515</v>
      </c>
      <c r="Y1463" s="1251">
        <v>186</v>
      </c>
    </row>
    <row r="1464" spans="1:25" ht="12">
      <c r="A1464" s="1251">
        <v>2020</v>
      </c>
      <c r="B1464" s="1251">
        <v>25</v>
      </c>
      <c r="C1464" s="1251">
        <v>100</v>
      </c>
      <c r="D1464" s="1251" t="s">
        <v>1513</v>
      </c>
      <c r="E1464" s="1251">
        <v>186396</v>
      </c>
      <c r="F1464" s="1251" t="s">
        <v>1579</v>
      </c>
      <c r="G1464" s="1252">
        <v>0</v>
      </c>
      <c r="H1464" s="1252">
        <v>0</v>
      </c>
      <c r="I1464" s="1252">
        <v>0</v>
      </c>
      <c r="J1464" s="1252">
        <v>0</v>
      </c>
      <c r="K1464" s="1252">
        <v>0</v>
      </c>
      <c r="L1464" s="1252">
        <v>0</v>
      </c>
      <c r="M1464" s="1252">
        <v>0</v>
      </c>
      <c r="N1464" s="1252">
        <v>0</v>
      </c>
      <c r="O1464" s="1252">
        <v>0</v>
      </c>
      <c r="P1464" s="1252">
        <v>0</v>
      </c>
      <c r="Q1464" s="1252">
        <v>0</v>
      </c>
      <c r="R1464" s="1252">
        <v>0</v>
      </c>
      <c r="S1464" s="1252">
        <v>0</v>
      </c>
      <c r="T1464" s="1252">
        <v>0</v>
      </c>
      <c r="U1464" s="1251" t="s">
        <v>116</v>
      </c>
      <c r="V1464" s="1251" t="s">
        <v>1537</v>
      </c>
      <c r="W1464" s="1251" t="s">
        <v>322</v>
      </c>
      <c r="X1464" s="1251" t="s">
        <v>1515</v>
      </c>
      <c r="Y1464" s="1251">
        <v>186</v>
      </c>
    </row>
    <row r="1465" spans="1:25" ht="12">
      <c r="A1465" s="1251">
        <v>2020</v>
      </c>
      <c r="B1465" s="1251">
        <v>25</v>
      </c>
      <c r="C1465" s="1251">
        <v>100</v>
      </c>
      <c r="D1465" s="1251" t="s">
        <v>1513</v>
      </c>
      <c r="E1465" s="1251">
        <v>186399</v>
      </c>
      <c r="F1465" s="1251" t="s">
        <v>1580</v>
      </c>
      <c r="G1465" s="1252">
        <v>0</v>
      </c>
      <c r="H1465" s="1252">
        <v>0</v>
      </c>
      <c r="I1465" s="1252">
        <v>0</v>
      </c>
      <c r="J1465" s="1252">
        <v>0</v>
      </c>
      <c r="K1465" s="1252">
        <v>0</v>
      </c>
      <c r="L1465" s="1252">
        <v>0</v>
      </c>
      <c r="M1465" s="1252">
        <v>0</v>
      </c>
      <c r="N1465" s="1252">
        <v>0</v>
      </c>
      <c r="O1465" s="1252">
        <v>0</v>
      </c>
      <c r="P1465" s="1252">
        <v>0</v>
      </c>
      <c r="Q1465" s="1252">
        <v>0</v>
      </c>
      <c r="R1465" s="1252">
        <v>0</v>
      </c>
      <c r="S1465" s="1252">
        <v>0</v>
      </c>
      <c r="T1465" s="1252">
        <v>0</v>
      </c>
      <c r="U1465" s="1251" t="s">
        <v>116</v>
      </c>
      <c r="V1465" s="1251" t="s">
        <v>564</v>
      </c>
      <c r="W1465" s="1251" t="s">
        <v>322</v>
      </c>
      <c r="X1465" s="1251" t="s">
        <v>1515</v>
      </c>
      <c r="Y1465" s="1251">
        <v>186</v>
      </c>
    </row>
    <row r="1466" spans="1:25" ht="12">
      <c r="A1466" s="1251">
        <v>2020</v>
      </c>
      <c r="B1466" s="1251">
        <v>25</v>
      </c>
      <c r="C1466" s="1251">
        <v>100</v>
      </c>
      <c r="D1466" s="1251" t="s">
        <v>1513</v>
      </c>
      <c r="E1466" s="1251">
        <v>231000</v>
      </c>
      <c r="F1466" s="1251" t="s">
        <v>366</v>
      </c>
      <c r="G1466" s="1252">
        <v>0</v>
      </c>
      <c r="H1466" s="1252">
        <v>0</v>
      </c>
      <c r="I1466" s="1252">
        <v>0</v>
      </c>
      <c r="J1466" s="1252">
        <v>0</v>
      </c>
      <c r="K1466" s="1252">
        <v>0</v>
      </c>
      <c r="L1466" s="1252">
        <v>0</v>
      </c>
      <c r="M1466" s="1252">
        <v>0</v>
      </c>
      <c r="N1466" s="1252">
        <v>0</v>
      </c>
      <c r="O1466" s="1252">
        <v>0</v>
      </c>
      <c r="P1466" s="1252">
        <v>0</v>
      </c>
      <c r="Q1466" s="1252">
        <v>0</v>
      </c>
      <c r="R1466" s="1252">
        <v>0</v>
      </c>
      <c r="S1466" s="1252">
        <v>0</v>
      </c>
      <c r="T1466" s="1252">
        <v>0</v>
      </c>
      <c r="U1466" s="1251" t="s">
        <v>116</v>
      </c>
      <c r="V1466" s="1251" t="s">
        <v>1537</v>
      </c>
      <c r="W1466" s="1251" t="s">
        <v>366</v>
      </c>
      <c r="X1466" s="1251" t="s">
        <v>1581</v>
      </c>
      <c r="Y1466" s="1251">
        <v>231</v>
      </c>
    </row>
    <row r="1467" spans="1:25" ht="12">
      <c r="A1467" s="1251">
        <v>2020</v>
      </c>
      <c r="B1467" s="1251">
        <v>25</v>
      </c>
      <c r="C1467" s="1251">
        <v>100</v>
      </c>
      <c r="D1467" s="1251" t="s">
        <v>1513</v>
      </c>
      <c r="E1467" s="1251">
        <v>231001</v>
      </c>
      <c r="F1467" s="1251" t="s">
        <v>1582</v>
      </c>
      <c r="G1467" s="1252">
        <v>0</v>
      </c>
      <c r="H1467" s="1252">
        <v>0</v>
      </c>
      <c r="I1467" s="1252">
        <v>0</v>
      </c>
      <c r="J1467" s="1252">
        <v>0</v>
      </c>
      <c r="K1467" s="1252">
        <v>0</v>
      </c>
      <c r="L1467" s="1252">
        <v>0</v>
      </c>
      <c r="M1467" s="1252">
        <v>0</v>
      </c>
      <c r="N1467" s="1252">
        <v>0</v>
      </c>
      <c r="O1467" s="1252">
        <v>0</v>
      </c>
      <c r="P1467" s="1252">
        <v>0</v>
      </c>
      <c r="Q1467" s="1252">
        <v>0</v>
      </c>
      <c r="R1467" s="1252">
        <v>0</v>
      </c>
      <c r="S1467" s="1252">
        <v>0</v>
      </c>
      <c r="T1467" s="1252">
        <v>0</v>
      </c>
      <c r="U1467" s="1251" t="s">
        <v>116</v>
      </c>
      <c r="V1467" s="1251" t="s">
        <v>1537</v>
      </c>
      <c r="W1467" s="1251" t="s">
        <v>366</v>
      </c>
      <c r="X1467" s="1251" t="s">
        <v>1581</v>
      </c>
      <c r="Y1467" s="1251">
        <v>231</v>
      </c>
    </row>
    <row r="1468" spans="1:25" ht="12">
      <c r="A1468" s="1251">
        <v>2020</v>
      </c>
      <c r="B1468" s="1251">
        <v>25</v>
      </c>
      <c r="C1468" s="1251">
        <v>100</v>
      </c>
      <c r="D1468" s="1251" t="s">
        <v>1513</v>
      </c>
      <c r="E1468" s="1251">
        <v>231006</v>
      </c>
      <c r="F1468" s="1251" t="s">
        <v>1583</v>
      </c>
      <c r="G1468" s="1252">
        <v>-2216.79</v>
      </c>
      <c r="H1468" s="1252">
        <v>-2216.79</v>
      </c>
      <c r="I1468" s="1252">
        <v>-2216.79</v>
      </c>
      <c r="J1468" s="1252">
        <v>-2216.79</v>
      </c>
      <c r="K1468" s="1252">
        <v>-2233.29</v>
      </c>
      <c r="L1468" s="1252">
        <v>-2245.0700000000002</v>
      </c>
      <c r="M1468" s="1252">
        <v>-2302.6399999999999</v>
      </c>
      <c r="N1468" s="1252">
        <v>-2302.6399999999999</v>
      </c>
      <c r="O1468" s="1252">
        <v>-2801.0999999999999</v>
      </c>
      <c r="P1468" s="1252">
        <v>-2302.6399999999999</v>
      </c>
      <c r="Q1468" s="1252">
        <v>-2302.6399999999999</v>
      </c>
      <c r="R1468" s="1252">
        <v>-2332.8299999999999</v>
      </c>
      <c r="S1468" s="1252">
        <v>-2332.8299999999999</v>
      </c>
      <c r="T1468" s="1252">
        <v>-2332.8299999999999</v>
      </c>
      <c r="U1468" s="1251" t="s">
        <v>116</v>
      </c>
      <c r="V1468" s="1251" t="s">
        <v>1537</v>
      </c>
      <c r="W1468" s="1251" t="s">
        <v>366</v>
      </c>
      <c r="X1468" s="1251" t="s">
        <v>1581</v>
      </c>
      <c r="Y1468" s="1251">
        <v>231</v>
      </c>
    </row>
    <row r="1469" spans="1:25" ht="12">
      <c r="A1469" s="1251">
        <v>2020</v>
      </c>
      <c r="B1469" s="1251">
        <v>25</v>
      </c>
      <c r="C1469" s="1251">
        <v>100</v>
      </c>
      <c r="D1469" s="1251" t="s">
        <v>1513</v>
      </c>
      <c r="E1469" s="1251">
        <v>231100</v>
      </c>
      <c r="F1469" s="1251" t="s">
        <v>1584</v>
      </c>
      <c r="G1469" s="1252">
        <v>0</v>
      </c>
      <c r="H1469" s="1252">
        <v>0</v>
      </c>
      <c r="I1469" s="1252">
        <v>0</v>
      </c>
      <c r="J1469" s="1252">
        <v>0</v>
      </c>
      <c r="K1469" s="1252">
        <v>0</v>
      </c>
      <c r="L1469" s="1252">
        <v>0</v>
      </c>
      <c r="M1469" s="1252">
        <v>0</v>
      </c>
      <c r="N1469" s="1252">
        <v>2.21</v>
      </c>
      <c r="O1469" s="1252">
        <v>2.21</v>
      </c>
      <c r="P1469" s="1252">
        <v>2.21</v>
      </c>
      <c r="Q1469" s="1252">
        <v>2.21</v>
      </c>
      <c r="R1469" s="1252">
        <v>2.21</v>
      </c>
      <c r="S1469" s="1252">
        <v>2.21</v>
      </c>
      <c r="T1469" s="1252">
        <v>2.21</v>
      </c>
      <c r="U1469" s="1251" t="s">
        <v>116</v>
      </c>
      <c r="V1469" s="1251" t="s">
        <v>1537</v>
      </c>
      <c r="W1469" s="1251" t="s">
        <v>366</v>
      </c>
      <c r="X1469" s="1251" t="s">
        <v>1581</v>
      </c>
      <c r="Y1469" s="1251">
        <v>231</v>
      </c>
    </row>
    <row r="1470" spans="1:25" ht="12">
      <c r="A1470" s="1251">
        <v>2020</v>
      </c>
      <c r="B1470" s="1251">
        <v>25</v>
      </c>
      <c r="C1470" s="1251">
        <v>100</v>
      </c>
      <c r="D1470" s="1251" t="s">
        <v>1513</v>
      </c>
      <c r="E1470" s="1251">
        <v>235010</v>
      </c>
      <c r="F1470" s="1251" t="s">
        <v>1585</v>
      </c>
      <c r="G1470" s="1252">
        <v>0</v>
      </c>
      <c r="H1470" s="1252">
        <v>0</v>
      </c>
      <c r="I1470" s="1252">
        <v>0</v>
      </c>
      <c r="J1470" s="1252">
        <v>0</v>
      </c>
      <c r="K1470" s="1252">
        <v>0</v>
      </c>
      <c r="L1470" s="1252">
        <v>0</v>
      </c>
      <c r="M1470" s="1252">
        <v>0</v>
      </c>
      <c r="N1470" s="1252">
        <v>0</v>
      </c>
      <c r="O1470" s="1252">
        <v>0</v>
      </c>
      <c r="P1470" s="1252">
        <v>0</v>
      </c>
      <c r="Q1470" s="1252">
        <v>0</v>
      </c>
      <c r="R1470" s="1252">
        <v>0</v>
      </c>
      <c r="S1470" s="1252">
        <v>0</v>
      </c>
      <c r="T1470" s="1252">
        <v>0</v>
      </c>
      <c r="U1470" s="1251" t="s">
        <v>116</v>
      </c>
      <c r="V1470" s="1251" t="s">
        <v>564</v>
      </c>
      <c r="W1470" s="1251" t="s">
        <v>370</v>
      </c>
      <c r="X1470" s="1251" t="s">
        <v>1581</v>
      </c>
      <c r="Y1470" s="1251">
        <v>235</v>
      </c>
    </row>
    <row r="1471" spans="1:25" ht="12">
      <c r="A1471" s="1251">
        <v>2020</v>
      </c>
      <c r="B1471" s="1251">
        <v>25</v>
      </c>
      <c r="C1471" s="1251">
        <v>100</v>
      </c>
      <c r="D1471" s="1251" t="s">
        <v>1513</v>
      </c>
      <c r="E1471" s="1251">
        <v>235020</v>
      </c>
      <c r="F1471" s="1251" t="s">
        <v>1586</v>
      </c>
      <c r="G1471" s="1252">
        <v>-44531.269999999997</v>
      </c>
      <c r="H1471" s="1252">
        <v>-45933.550000000003</v>
      </c>
      <c r="I1471" s="1252">
        <v>-46271.300000000003</v>
      </c>
      <c r="J1471" s="1252">
        <v>-41202.349999999999</v>
      </c>
      <c r="K1471" s="1252">
        <v>-41543.760000000002</v>
      </c>
      <c r="L1471" s="1252">
        <v>-41696.82</v>
      </c>
      <c r="M1471" s="1252">
        <v>-39521.160000000003</v>
      </c>
      <c r="N1471" s="1252">
        <v>-39206.330000000002</v>
      </c>
      <c r="O1471" s="1252">
        <v>-38980.279999999999</v>
      </c>
      <c r="P1471" s="1252">
        <v>-38656.169999999998</v>
      </c>
      <c r="Q1471" s="1252">
        <v>-35893.040000000001</v>
      </c>
      <c r="R1471" s="1252">
        <v>-35558.510000000002</v>
      </c>
      <c r="S1471" s="1252">
        <v>-35154.589999999997</v>
      </c>
      <c r="T1471" s="1252">
        <v>-35154.589999999997</v>
      </c>
      <c r="U1471" s="1251" t="s">
        <v>116</v>
      </c>
      <c r="V1471" s="1251" t="s">
        <v>564</v>
      </c>
      <c r="W1471" s="1251" t="s">
        <v>370</v>
      </c>
      <c r="X1471" s="1251" t="s">
        <v>1581</v>
      </c>
      <c r="Y1471" s="1251">
        <v>235</v>
      </c>
    </row>
    <row r="1472" spans="1:25" ht="12">
      <c r="A1472" s="1251">
        <v>2020</v>
      </c>
      <c r="B1472" s="1251">
        <v>25</v>
      </c>
      <c r="C1472" s="1251">
        <v>100</v>
      </c>
      <c r="D1472" s="1251" t="s">
        <v>1513</v>
      </c>
      <c r="E1472" s="1251">
        <v>235050</v>
      </c>
      <c r="F1472" s="1251" t="s">
        <v>1587</v>
      </c>
      <c r="G1472" s="1252">
        <v>-3200</v>
      </c>
      <c r="H1472" s="1252">
        <v>-3200</v>
      </c>
      <c r="I1472" s="1252">
        <v>-3200</v>
      </c>
      <c r="J1472" s="1252">
        <v>-4800</v>
      </c>
      <c r="K1472" s="1252">
        <v>-6400</v>
      </c>
      <c r="L1472" s="1252">
        <v>-6400</v>
      </c>
      <c r="M1472" s="1252">
        <v>-9600</v>
      </c>
      <c r="N1472" s="1252">
        <v>-9600</v>
      </c>
      <c r="O1472" s="1252">
        <v>-11200</v>
      </c>
      <c r="P1472" s="1252">
        <v>-11200</v>
      </c>
      <c r="Q1472" s="1252">
        <v>-12800</v>
      </c>
      <c r="R1472" s="1252">
        <v>-12800</v>
      </c>
      <c r="S1472" s="1252">
        <v>-11200</v>
      </c>
      <c r="T1472" s="1252">
        <v>-11200</v>
      </c>
      <c r="U1472" s="1251" t="s">
        <v>116</v>
      </c>
      <c r="V1472" s="1251" t="s">
        <v>564</v>
      </c>
      <c r="W1472" s="1251" t="s">
        <v>370</v>
      </c>
      <c r="X1472" s="1251" t="s">
        <v>1581</v>
      </c>
      <c r="Y1472" s="1251">
        <v>235</v>
      </c>
    </row>
    <row r="1473" spans="1:25" ht="12">
      <c r="A1473" s="1251">
        <v>2020</v>
      </c>
      <c r="B1473" s="1251">
        <v>25</v>
      </c>
      <c r="C1473" s="1251">
        <v>100</v>
      </c>
      <c r="D1473" s="1251" t="s">
        <v>1513</v>
      </c>
      <c r="E1473" s="1251">
        <v>236111</v>
      </c>
      <c r="F1473" s="1251" t="s">
        <v>1588</v>
      </c>
      <c r="G1473" s="1252">
        <v>0</v>
      </c>
      <c r="H1473" s="1252">
        <v>15932.790000000001</v>
      </c>
      <c r="I1473" s="1252">
        <v>7966.3900000000003</v>
      </c>
      <c r="J1473" s="1252">
        <v>-0.01</v>
      </c>
      <c r="K1473" s="1252">
        <v>15931.690000000001</v>
      </c>
      <c r="L1473" s="1252">
        <v>7965.8400000000001</v>
      </c>
      <c r="M1473" s="1252">
        <v>-0.01</v>
      </c>
      <c r="N1473" s="1252">
        <v>16678.48</v>
      </c>
      <c r="O1473" s="1252">
        <v>8339.2299999999996</v>
      </c>
      <c r="P1473" s="1252">
        <v>9133.6700000000001</v>
      </c>
      <c r="Q1473" s="1252">
        <v>16149.290000000001</v>
      </c>
      <c r="R1473" s="1252">
        <v>8074.6300000000001</v>
      </c>
      <c r="S1473" s="1252">
        <v>0</v>
      </c>
      <c r="T1473" s="1252">
        <v>0</v>
      </c>
      <c r="U1473" s="1251" t="s">
        <v>116</v>
      </c>
      <c r="V1473" s="1251" t="s">
        <v>1537</v>
      </c>
      <c r="W1473" s="1251" t="s">
        <v>371</v>
      </c>
      <c r="X1473" s="1251" t="s">
        <v>1581</v>
      </c>
      <c r="Y1473" s="1251">
        <v>236</v>
      </c>
    </row>
    <row r="1474" spans="1:25" ht="12">
      <c r="A1474" s="1251">
        <v>2020</v>
      </c>
      <c r="B1474" s="1251">
        <v>25</v>
      </c>
      <c r="C1474" s="1251">
        <v>100</v>
      </c>
      <c r="D1474" s="1251" t="s">
        <v>1513</v>
      </c>
      <c r="E1474" s="1251">
        <v>236118</v>
      </c>
      <c r="F1474" s="1251" t="s">
        <v>1589</v>
      </c>
      <c r="G1474" s="1252">
        <v>-0.01</v>
      </c>
      <c r="H1474" s="1252">
        <v>-0.01</v>
      </c>
      <c r="I1474" s="1252">
        <v>-0.01</v>
      </c>
      <c r="J1474" s="1252">
        <v>-0.01</v>
      </c>
      <c r="K1474" s="1252">
        <v>-0.01</v>
      </c>
      <c r="L1474" s="1252">
        <v>-0.01</v>
      </c>
      <c r="M1474" s="1252">
        <v>-0.01</v>
      </c>
      <c r="N1474" s="1252">
        <v>-0.01</v>
      </c>
      <c r="O1474" s="1252">
        <v>-0.01</v>
      </c>
      <c r="P1474" s="1252">
        <v>-0.01</v>
      </c>
      <c r="Q1474" s="1252">
        <v>-0.01</v>
      </c>
      <c r="R1474" s="1252">
        <v>-0.01</v>
      </c>
      <c r="S1474" s="1252">
        <v>-0.01</v>
      </c>
      <c r="T1474" s="1252">
        <v>-0.01</v>
      </c>
      <c r="U1474" s="1251" t="s">
        <v>116</v>
      </c>
      <c r="V1474" s="1251" t="s">
        <v>1537</v>
      </c>
      <c r="W1474" s="1251" t="s">
        <v>371</v>
      </c>
      <c r="X1474" s="1251" t="s">
        <v>1581</v>
      </c>
      <c r="Y1474" s="1251">
        <v>236</v>
      </c>
    </row>
    <row r="1475" spans="1:25" ht="12">
      <c r="A1475" s="1251">
        <v>2020</v>
      </c>
      <c r="B1475" s="1251">
        <v>25</v>
      </c>
      <c r="C1475" s="1251">
        <v>100</v>
      </c>
      <c r="D1475" s="1251" t="s">
        <v>1513</v>
      </c>
      <c r="E1475" s="1251">
        <v>237280</v>
      </c>
      <c r="F1475" s="1251" t="s">
        <v>1590</v>
      </c>
      <c r="G1475" s="1252">
        <v>-140.72999999999999</v>
      </c>
      <c r="H1475" s="1252">
        <v>-231.13999999999999</v>
      </c>
      <c r="I1475" s="1252">
        <v>-320.43000000000001</v>
      </c>
      <c r="J1475" s="1252">
        <v>-348.82999999999998</v>
      </c>
      <c r="K1475" s="1252">
        <v>-429.27999999999997</v>
      </c>
      <c r="L1475" s="1252">
        <v>-506.67000000000002</v>
      </c>
      <c r="M1475" s="1252">
        <v>-550.66999999999996</v>
      </c>
      <c r="N1475" s="1252">
        <v>-616.32000000000005</v>
      </c>
      <c r="O1475" s="1252">
        <v>-688.64999999999998</v>
      </c>
      <c r="P1475" s="1252">
        <v>-759.88999999999999</v>
      </c>
      <c r="Q1475" s="1252">
        <v>-765.34000000000003</v>
      </c>
      <c r="R1475" s="1252">
        <v>-828.94000000000005</v>
      </c>
      <c r="S1475" s="1252">
        <v>-99.75</v>
      </c>
      <c r="T1475" s="1252">
        <v>-99.75</v>
      </c>
      <c r="U1475" s="1251" t="s">
        <v>116</v>
      </c>
      <c r="V1475" s="1251" t="s">
        <v>1537</v>
      </c>
      <c r="W1475" s="1251" t="s">
        <v>368</v>
      </c>
      <c r="X1475" s="1251" t="s">
        <v>1581</v>
      </c>
      <c r="Y1475" s="1251">
        <v>237</v>
      </c>
    </row>
    <row r="1476" spans="1:25" ht="12">
      <c r="A1476" s="1251">
        <v>2020</v>
      </c>
      <c r="B1476" s="1251">
        <v>25</v>
      </c>
      <c r="C1476" s="1251">
        <v>100</v>
      </c>
      <c r="D1476" s="1251" t="s">
        <v>1513</v>
      </c>
      <c r="E1476" s="1251">
        <v>237290</v>
      </c>
      <c r="F1476" s="1251" t="s">
        <v>1591</v>
      </c>
      <c r="G1476" s="1252">
        <v>0</v>
      </c>
      <c r="H1476" s="1252">
        <v>0</v>
      </c>
      <c r="I1476" s="1252">
        <v>0</v>
      </c>
      <c r="J1476" s="1252">
        <v>0</v>
      </c>
      <c r="K1476" s="1252">
        <v>0</v>
      </c>
      <c r="L1476" s="1252">
        <v>0</v>
      </c>
      <c r="M1476" s="1252">
        <v>0</v>
      </c>
      <c r="N1476" s="1252">
        <v>0</v>
      </c>
      <c r="O1476" s="1252">
        <v>0</v>
      </c>
      <c r="P1476" s="1252">
        <v>0</v>
      </c>
      <c r="Q1476" s="1252">
        <v>0</v>
      </c>
      <c r="R1476" s="1252">
        <v>0</v>
      </c>
      <c r="S1476" s="1252">
        <v>0</v>
      </c>
      <c r="T1476" s="1252">
        <v>0</v>
      </c>
      <c r="U1476" s="1251" t="s">
        <v>116</v>
      </c>
      <c r="V1476" s="1251" t="s">
        <v>1537</v>
      </c>
      <c r="W1476" s="1251" t="s">
        <v>368</v>
      </c>
      <c r="X1476" s="1251" t="s">
        <v>1581</v>
      </c>
      <c r="Y1476" s="1251">
        <v>237</v>
      </c>
    </row>
    <row r="1477" spans="1:25" ht="12">
      <c r="A1477" s="1251">
        <v>2020</v>
      </c>
      <c r="B1477" s="1251">
        <v>25</v>
      </c>
      <c r="C1477" s="1251">
        <v>100</v>
      </c>
      <c r="D1477" s="1251" t="s">
        <v>1513</v>
      </c>
      <c r="E1477" s="1251">
        <v>241001</v>
      </c>
      <c r="F1477" s="1251" t="s">
        <v>1592</v>
      </c>
      <c r="G1477" s="1252">
        <v>0</v>
      </c>
      <c r="H1477" s="1252">
        <v>0</v>
      </c>
      <c r="I1477" s="1252">
        <v>0</v>
      </c>
      <c r="J1477" s="1252">
        <v>0</v>
      </c>
      <c r="K1477" s="1252">
        <v>0</v>
      </c>
      <c r="L1477" s="1252">
        <v>0</v>
      </c>
      <c r="M1477" s="1252">
        <v>0</v>
      </c>
      <c r="N1477" s="1252">
        <v>0</v>
      </c>
      <c r="O1477" s="1252">
        <v>-131.66999999999999</v>
      </c>
      <c r="P1477" s="1252">
        <v>0</v>
      </c>
      <c r="Q1477" s="1252">
        <v>0</v>
      </c>
      <c r="R1477" s="1252">
        <v>0</v>
      </c>
      <c r="S1477" s="1252">
        <v>0</v>
      </c>
      <c r="T1477" s="1252">
        <v>0</v>
      </c>
      <c r="U1477" s="1251" t="s">
        <v>116</v>
      </c>
      <c r="V1477" s="1251" t="s">
        <v>1537</v>
      </c>
      <c r="W1477" s="1251" t="s">
        <v>371</v>
      </c>
      <c r="X1477" s="1251" t="s">
        <v>1581</v>
      </c>
      <c r="Y1477" s="1251">
        <v>241</v>
      </c>
    </row>
    <row r="1478" spans="1:25" ht="12">
      <c r="A1478" s="1251">
        <v>2020</v>
      </c>
      <c r="B1478" s="1251">
        <v>25</v>
      </c>
      <c r="C1478" s="1251">
        <v>100</v>
      </c>
      <c r="D1478" s="1251" t="s">
        <v>1513</v>
      </c>
      <c r="E1478" s="1251">
        <v>241003</v>
      </c>
      <c r="F1478" s="1251" t="s">
        <v>1593</v>
      </c>
      <c r="G1478" s="1252">
        <v>0</v>
      </c>
      <c r="H1478" s="1252">
        <v>0</v>
      </c>
      <c r="I1478" s="1252">
        <v>0</v>
      </c>
      <c r="J1478" s="1252">
        <v>0</v>
      </c>
      <c r="K1478" s="1252">
        <v>0</v>
      </c>
      <c r="L1478" s="1252">
        <v>0</v>
      </c>
      <c r="M1478" s="1252">
        <v>0</v>
      </c>
      <c r="N1478" s="1252">
        <v>0</v>
      </c>
      <c r="O1478" s="1252">
        <v>0</v>
      </c>
      <c r="P1478" s="1252">
        <v>0</v>
      </c>
      <c r="Q1478" s="1252">
        <v>0</v>
      </c>
      <c r="R1478" s="1252">
        <v>0</v>
      </c>
      <c r="S1478" s="1252">
        <v>0</v>
      </c>
      <c r="T1478" s="1252">
        <v>0</v>
      </c>
      <c r="U1478" s="1251" t="s">
        <v>116</v>
      </c>
      <c r="V1478" s="1251" t="s">
        <v>1537</v>
      </c>
      <c r="W1478" s="1251" t="s">
        <v>371</v>
      </c>
      <c r="X1478" s="1251" t="s">
        <v>1581</v>
      </c>
      <c r="Y1478" s="1251">
        <v>241</v>
      </c>
    </row>
    <row r="1479" spans="1:25" ht="12">
      <c r="A1479" s="1251">
        <v>2020</v>
      </c>
      <c r="B1479" s="1251">
        <v>25</v>
      </c>
      <c r="C1479" s="1251">
        <v>100</v>
      </c>
      <c r="D1479" s="1251" t="s">
        <v>1513</v>
      </c>
      <c r="E1479" s="1251">
        <v>241004</v>
      </c>
      <c r="F1479" s="1251" t="s">
        <v>1594</v>
      </c>
      <c r="G1479" s="1252">
        <v>0</v>
      </c>
      <c r="H1479" s="1252">
        <v>0</v>
      </c>
      <c r="I1479" s="1252">
        <v>0</v>
      </c>
      <c r="J1479" s="1252">
        <v>0</v>
      </c>
      <c r="K1479" s="1252">
        <v>0</v>
      </c>
      <c r="L1479" s="1252">
        <v>0</v>
      </c>
      <c r="M1479" s="1252">
        <v>0</v>
      </c>
      <c r="N1479" s="1252">
        <v>0</v>
      </c>
      <c r="O1479" s="1252">
        <v>0</v>
      </c>
      <c r="P1479" s="1252">
        <v>0</v>
      </c>
      <c r="Q1479" s="1252">
        <v>0</v>
      </c>
      <c r="R1479" s="1252">
        <v>0</v>
      </c>
      <c r="S1479" s="1252">
        <v>0</v>
      </c>
      <c r="T1479" s="1252">
        <v>0</v>
      </c>
      <c r="U1479" s="1251" t="s">
        <v>116</v>
      </c>
      <c r="V1479" s="1251" t="s">
        <v>1537</v>
      </c>
      <c r="W1479" s="1251" t="s">
        <v>371</v>
      </c>
      <c r="X1479" s="1251" t="s">
        <v>1581</v>
      </c>
      <c r="Y1479" s="1251">
        <v>241</v>
      </c>
    </row>
    <row r="1480" spans="1:25" ht="12">
      <c r="A1480" s="1251">
        <v>2020</v>
      </c>
      <c r="B1480" s="1251">
        <v>25</v>
      </c>
      <c r="C1480" s="1251">
        <v>100</v>
      </c>
      <c r="D1480" s="1251" t="s">
        <v>1513</v>
      </c>
      <c r="E1480" s="1251">
        <v>241008</v>
      </c>
      <c r="F1480" s="1251" t="s">
        <v>1595</v>
      </c>
      <c r="G1480" s="1252">
        <v>0</v>
      </c>
      <c r="H1480" s="1252">
        <v>0</v>
      </c>
      <c r="I1480" s="1252">
        <v>0</v>
      </c>
      <c r="J1480" s="1252">
        <v>0</v>
      </c>
      <c r="K1480" s="1252">
        <v>0</v>
      </c>
      <c r="L1480" s="1252">
        <v>0</v>
      </c>
      <c r="M1480" s="1252">
        <v>0</v>
      </c>
      <c r="N1480" s="1252">
        <v>0</v>
      </c>
      <c r="O1480" s="1252">
        <v>0</v>
      </c>
      <c r="P1480" s="1252">
        <v>0</v>
      </c>
      <c r="Q1480" s="1252">
        <v>0</v>
      </c>
      <c r="R1480" s="1252">
        <v>0</v>
      </c>
      <c r="S1480" s="1252">
        <v>0</v>
      </c>
      <c r="T1480" s="1252">
        <v>0</v>
      </c>
      <c r="U1480" s="1251" t="s">
        <v>116</v>
      </c>
      <c r="V1480" s="1251" t="s">
        <v>1537</v>
      </c>
      <c r="W1480" s="1251" t="s">
        <v>371</v>
      </c>
      <c r="X1480" s="1251" t="s">
        <v>1581</v>
      </c>
      <c r="Y1480" s="1251">
        <v>241</v>
      </c>
    </row>
    <row r="1481" spans="1:25" ht="12">
      <c r="A1481" s="1251">
        <v>2020</v>
      </c>
      <c r="B1481" s="1251">
        <v>25</v>
      </c>
      <c r="C1481" s="1251">
        <v>100</v>
      </c>
      <c r="D1481" s="1251" t="s">
        <v>1513</v>
      </c>
      <c r="E1481" s="1251">
        <v>243030</v>
      </c>
      <c r="F1481" s="1251" t="s">
        <v>1596</v>
      </c>
      <c r="G1481" s="1252">
        <v>0</v>
      </c>
      <c r="H1481" s="1252">
        <v>0</v>
      </c>
      <c r="I1481" s="1252">
        <v>0</v>
      </c>
      <c r="J1481" s="1252">
        <v>1784.24</v>
      </c>
      <c r="K1481" s="1252">
        <v>1784.24</v>
      </c>
      <c r="L1481" s="1252">
        <v>1784.24</v>
      </c>
      <c r="M1481" s="1252">
        <v>1784.24</v>
      </c>
      <c r="N1481" s="1252">
        <v>1784.24</v>
      </c>
      <c r="O1481" s="1252">
        <v>1784.24</v>
      </c>
      <c r="P1481" s="1252">
        <v>1784.24</v>
      </c>
      <c r="Q1481" s="1252">
        <v>1784.24</v>
      </c>
      <c r="R1481" s="1252">
        <v>1784.24</v>
      </c>
      <c r="S1481" s="1252">
        <v>1784.24</v>
      </c>
      <c r="T1481" s="1252">
        <v>1784.24</v>
      </c>
      <c r="U1481" s="1251" t="s">
        <v>116</v>
      </c>
      <c r="V1481" s="1251" t="s">
        <v>1537</v>
      </c>
      <c r="W1481" s="1251" t="s">
        <v>371</v>
      </c>
      <c r="X1481" s="1251" t="s">
        <v>1581</v>
      </c>
      <c r="Y1481" s="1251">
        <v>243</v>
      </c>
    </row>
    <row r="1482" spans="1:25" ht="12">
      <c r="A1482" s="1251">
        <v>2020</v>
      </c>
      <c r="B1482" s="1251">
        <v>25</v>
      </c>
      <c r="C1482" s="1251">
        <v>100</v>
      </c>
      <c r="D1482" s="1251" t="s">
        <v>1513</v>
      </c>
      <c r="E1482" s="1251">
        <v>243050</v>
      </c>
      <c r="F1482" s="1251" t="s">
        <v>1597</v>
      </c>
      <c r="G1482" s="1252">
        <v>0</v>
      </c>
      <c r="H1482" s="1252">
        <v>0</v>
      </c>
      <c r="I1482" s="1252">
        <v>0</v>
      </c>
      <c r="J1482" s="1252">
        <v>0</v>
      </c>
      <c r="K1482" s="1252">
        <v>0</v>
      </c>
      <c r="L1482" s="1252">
        <v>0</v>
      </c>
      <c r="M1482" s="1252">
        <v>0</v>
      </c>
      <c r="N1482" s="1252">
        <v>0</v>
      </c>
      <c r="O1482" s="1252">
        <v>0</v>
      </c>
      <c r="P1482" s="1252">
        <v>0</v>
      </c>
      <c r="Q1482" s="1252">
        <v>0</v>
      </c>
      <c r="R1482" s="1252">
        <v>0</v>
      </c>
      <c r="S1482" s="1252">
        <v>0</v>
      </c>
      <c r="T1482" s="1252">
        <v>0</v>
      </c>
      <c r="U1482" s="1251" t="s">
        <v>116</v>
      </c>
      <c r="V1482" s="1251" t="s">
        <v>1537</v>
      </c>
      <c r="W1482" s="1251" t="s">
        <v>371</v>
      </c>
      <c r="X1482" s="1251" t="s">
        <v>1581</v>
      </c>
      <c r="Y1482" s="1251">
        <v>243</v>
      </c>
    </row>
    <row r="1483" spans="1:25" ht="12">
      <c r="A1483" s="1251">
        <v>2020</v>
      </c>
      <c r="B1483" s="1251">
        <v>25</v>
      </c>
      <c r="C1483" s="1251">
        <v>100</v>
      </c>
      <c r="D1483" s="1251" t="s">
        <v>1513</v>
      </c>
      <c r="E1483" s="1251">
        <v>243137</v>
      </c>
      <c r="F1483" s="1251" t="s">
        <v>1598</v>
      </c>
      <c r="G1483" s="1252">
        <v>0</v>
      </c>
      <c r="H1483" s="1252">
        <v>0</v>
      </c>
      <c r="I1483" s="1252">
        <v>0</v>
      </c>
      <c r="J1483" s="1252">
        <v>0</v>
      </c>
      <c r="K1483" s="1252">
        <v>0</v>
      </c>
      <c r="L1483" s="1252">
        <v>0</v>
      </c>
      <c r="M1483" s="1252">
        <v>0</v>
      </c>
      <c r="N1483" s="1252">
        <v>0</v>
      </c>
      <c r="O1483" s="1252">
        <v>0</v>
      </c>
      <c r="P1483" s="1252">
        <v>0</v>
      </c>
      <c r="Q1483" s="1252">
        <v>0</v>
      </c>
      <c r="R1483" s="1252">
        <v>0</v>
      </c>
      <c r="S1483" s="1252">
        <v>0</v>
      </c>
      <c r="T1483" s="1252">
        <v>0</v>
      </c>
      <c r="U1483" s="1251" t="s">
        <v>116</v>
      </c>
      <c r="V1483" s="1251" t="s">
        <v>1537</v>
      </c>
      <c r="W1483" s="1251" t="s">
        <v>371</v>
      </c>
      <c r="X1483" s="1251" t="s">
        <v>1581</v>
      </c>
      <c r="Y1483" s="1251">
        <v>243</v>
      </c>
    </row>
    <row r="1484" spans="1:25" ht="12">
      <c r="A1484" s="1251">
        <v>2020</v>
      </c>
      <c r="B1484" s="1251">
        <v>25</v>
      </c>
      <c r="C1484" s="1251">
        <v>100</v>
      </c>
      <c r="D1484" s="1251" t="s">
        <v>1513</v>
      </c>
      <c r="E1484" s="1251">
        <v>243140</v>
      </c>
      <c r="F1484" s="1251" t="s">
        <v>1599</v>
      </c>
      <c r="G1484" s="1252">
        <v>-24756.73</v>
      </c>
      <c r="H1484" s="1252">
        <v>7520.5100000000002</v>
      </c>
      <c r="I1484" s="1252">
        <v>7520.5100000000002</v>
      </c>
      <c r="J1484" s="1252">
        <v>7520.5100000000002</v>
      </c>
      <c r="K1484" s="1252">
        <v>8725.7700000000004</v>
      </c>
      <c r="L1484" s="1252">
        <v>-24182.93</v>
      </c>
      <c r="M1484" s="1252">
        <v>-21435.709999999999</v>
      </c>
      <c r="N1484" s="1252">
        <v>14017.290000000001</v>
      </c>
      <c r="O1484" s="1252">
        <v>14017.290000000001</v>
      </c>
      <c r="P1484" s="1252">
        <v>14017.290000000001</v>
      </c>
      <c r="Q1484" s="1252">
        <v>14017.290000000001</v>
      </c>
      <c r="R1484" s="1252">
        <v>-19268.939999999999</v>
      </c>
      <c r="S1484" s="1252">
        <v>14017.290000000001</v>
      </c>
      <c r="T1484" s="1252">
        <v>14017.290000000001</v>
      </c>
      <c r="U1484" s="1251" t="s">
        <v>116</v>
      </c>
      <c r="V1484" s="1251" t="s">
        <v>1537</v>
      </c>
      <c r="W1484" s="1251" t="s">
        <v>371</v>
      </c>
      <c r="X1484" s="1251" t="s">
        <v>1581</v>
      </c>
      <c r="Y1484" s="1251">
        <v>243</v>
      </c>
    </row>
    <row r="1485" spans="1:25" ht="12">
      <c r="A1485" s="1251">
        <v>2020</v>
      </c>
      <c r="B1485" s="1251">
        <v>25</v>
      </c>
      <c r="C1485" s="1251">
        <v>100</v>
      </c>
      <c r="D1485" s="1251" t="s">
        <v>1513</v>
      </c>
      <c r="E1485" s="1251">
        <v>252010</v>
      </c>
      <c r="F1485" s="1251" t="s">
        <v>1600</v>
      </c>
      <c r="G1485" s="1252">
        <v>0</v>
      </c>
      <c r="H1485" s="1252">
        <v>0</v>
      </c>
      <c r="I1485" s="1252">
        <v>0</v>
      </c>
      <c r="J1485" s="1252">
        <v>0</v>
      </c>
      <c r="K1485" s="1252">
        <v>0</v>
      </c>
      <c r="L1485" s="1252">
        <v>0</v>
      </c>
      <c r="M1485" s="1252">
        <v>0</v>
      </c>
      <c r="N1485" s="1252">
        <v>0</v>
      </c>
      <c r="O1485" s="1252">
        <v>0</v>
      </c>
      <c r="P1485" s="1252">
        <v>0</v>
      </c>
      <c r="Q1485" s="1252">
        <v>0</v>
      </c>
      <c r="R1485" s="1252">
        <v>0</v>
      </c>
      <c r="S1485" s="1252">
        <v>0</v>
      </c>
      <c r="T1485" s="1252">
        <v>0</v>
      </c>
      <c r="U1485" s="1251" t="s">
        <v>116</v>
      </c>
      <c r="V1485" s="1251" t="s">
        <v>564</v>
      </c>
      <c r="W1485" s="1251" t="s">
        <v>375</v>
      </c>
      <c r="X1485" s="1251" t="s">
        <v>1581</v>
      </c>
      <c r="Y1485" s="1251">
        <v>252</v>
      </c>
    </row>
    <row r="1486" spans="1:25" ht="12">
      <c r="A1486" s="1251">
        <v>2020</v>
      </c>
      <c r="B1486" s="1251">
        <v>25</v>
      </c>
      <c r="C1486" s="1251">
        <v>100</v>
      </c>
      <c r="D1486" s="1251" t="s">
        <v>1513</v>
      </c>
      <c r="E1486" s="1251">
        <v>252025</v>
      </c>
      <c r="F1486" s="1251" t="s">
        <v>1601</v>
      </c>
      <c r="G1486" s="1252">
        <v>0</v>
      </c>
      <c r="H1486" s="1252">
        <v>0</v>
      </c>
      <c r="I1486" s="1252">
        <v>0</v>
      </c>
      <c r="J1486" s="1252">
        <v>0</v>
      </c>
      <c r="K1486" s="1252">
        <v>0</v>
      </c>
      <c r="L1486" s="1252">
        <v>0</v>
      </c>
      <c r="M1486" s="1252">
        <v>0</v>
      </c>
      <c r="N1486" s="1252">
        <v>0</v>
      </c>
      <c r="O1486" s="1252">
        <v>0</v>
      </c>
      <c r="P1486" s="1252">
        <v>0</v>
      </c>
      <c r="Q1486" s="1252">
        <v>0</v>
      </c>
      <c r="R1486" s="1252">
        <v>0</v>
      </c>
      <c r="S1486" s="1252">
        <v>0</v>
      </c>
      <c r="T1486" s="1252">
        <v>0</v>
      </c>
      <c r="U1486" s="1251" t="s">
        <v>116</v>
      </c>
      <c r="V1486" s="1251" t="s">
        <v>564</v>
      </c>
      <c r="W1486" s="1251" t="s">
        <v>375</v>
      </c>
      <c r="X1486" s="1251" t="s">
        <v>1581</v>
      </c>
      <c r="Y1486" s="1251">
        <v>252</v>
      </c>
    </row>
    <row r="1487" spans="1:25" ht="12">
      <c r="A1487" s="1251">
        <v>2020</v>
      </c>
      <c r="B1487" s="1251">
        <v>25</v>
      </c>
      <c r="C1487" s="1251">
        <v>100</v>
      </c>
      <c r="D1487" s="1251" t="s">
        <v>1513</v>
      </c>
      <c r="E1487" s="1251">
        <v>252030</v>
      </c>
      <c r="F1487" s="1251" t="s">
        <v>1602</v>
      </c>
      <c r="G1487" s="1252">
        <v>0</v>
      </c>
      <c r="H1487" s="1252">
        <v>0</v>
      </c>
      <c r="I1487" s="1252">
        <v>0</v>
      </c>
      <c r="J1487" s="1252">
        <v>0</v>
      </c>
      <c r="K1487" s="1252">
        <v>0</v>
      </c>
      <c r="L1487" s="1252">
        <v>0</v>
      </c>
      <c r="M1487" s="1252">
        <v>0</v>
      </c>
      <c r="N1487" s="1252">
        <v>0</v>
      </c>
      <c r="O1487" s="1252">
        <v>0</v>
      </c>
      <c r="P1487" s="1252">
        <v>0</v>
      </c>
      <c r="Q1487" s="1252">
        <v>0</v>
      </c>
      <c r="R1487" s="1252">
        <v>0</v>
      </c>
      <c r="S1487" s="1252">
        <v>0</v>
      </c>
      <c r="T1487" s="1252">
        <v>0</v>
      </c>
      <c r="U1487" s="1251" t="s">
        <v>116</v>
      </c>
      <c r="V1487" s="1251" t="s">
        <v>564</v>
      </c>
      <c r="W1487" s="1251" t="s">
        <v>375</v>
      </c>
      <c r="X1487" s="1251" t="s">
        <v>1581</v>
      </c>
      <c r="Y1487" s="1251">
        <v>252</v>
      </c>
    </row>
    <row r="1488" spans="1:25" ht="12">
      <c r="A1488" s="1251">
        <v>2020</v>
      </c>
      <c r="B1488" s="1251">
        <v>25</v>
      </c>
      <c r="C1488" s="1251">
        <v>100</v>
      </c>
      <c r="D1488" s="1251" t="s">
        <v>1513</v>
      </c>
      <c r="E1488" s="1251">
        <v>252050</v>
      </c>
      <c r="F1488" s="1251" t="s">
        <v>1603</v>
      </c>
      <c r="G1488" s="1252">
        <v>-10496101.75</v>
      </c>
      <c r="H1488" s="1252">
        <v>-10496101.75</v>
      </c>
      <c r="I1488" s="1252">
        <v>-10917589.75</v>
      </c>
      <c r="J1488" s="1252">
        <v>-10917589.75</v>
      </c>
      <c r="K1488" s="1252">
        <v>-10917589.75</v>
      </c>
      <c r="L1488" s="1252">
        <v>-11131529.75</v>
      </c>
      <c r="M1488" s="1252">
        <v>-11210854.75</v>
      </c>
      <c r="N1488" s="1252">
        <v>-11210854.75</v>
      </c>
      <c r="O1488" s="1252">
        <v>-11210854.75</v>
      </c>
      <c r="P1488" s="1252">
        <v>-11281711.75</v>
      </c>
      <c r="Q1488" s="1252">
        <v>-11329173.75</v>
      </c>
      <c r="R1488" s="1252">
        <v>-11281711.75</v>
      </c>
      <c r="S1488" s="1252">
        <v>-11341703.75</v>
      </c>
      <c r="T1488" s="1252">
        <v>-11341703.75</v>
      </c>
      <c r="U1488" s="1251" t="s">
        <v>116</v>
      </c>
      <c r="V1488" s="1251" t="s">
        <v>564</v>
      </c>
      <c r="W1488" s="1251" t="s">
        <v>375</v>
      </c>
      <c r="X1488" s="1251" t="s">
        <v>1581</v>
      </c>
      <c r="Y1488" s="1251">
        <v>252</v>
      </c>
    </row>
    <row r="1489" spans="1:25" ht="12">
      <c r="A1489" s="1251">
        <v>2020</v>
      </c>
      <c r="B1489" s="1251">
        <v>25</v>
      </c>
      <c r="C1489" s="1251">
        <v>100</v>
      </c>
      <c r="D1489" s="1251" t="s">
        <v>1513</v>
      </c>
      <c r="E1489" s="1251">
        <v>252051</v>
      </c>
      <c r="F1489" s="1251" t="s">
        <v>1604</v>
      </c>
      <c r="G1489" s="1252">
        <v>0</v>
      </c>
      <c r="H1489" s="1252">
        <v>0</v>
      </c>
      <c r="I1489" s="1252">
        <v>0</v>
      </c>
      <c r="J1489" s="1252">
        <v>0</v>
      </c>
      <c r="K1489" s="1252">
        <v>0</v>
      </c>
      <c r="L1489" s="1252">
        <v>0</v>
      </c>
      <c r="M1489" s="1252">
        <v>0</v>
      </c>
      <c r="N1489" s="1252">
        <v>0</v>
      </c>
      <c r="O1489" s="1252">
        <v>0</v>
      </c>
      <c r="P1489" s="1252">
        <v>0</v>
      </c>
      <c r="Q1489" s="1252">
        <v>0</v>
      </c>
      <c r="R1489" s="1252">
        <v>0</v>
      </c>
      <c r="S1489" s="1252">
        <v>0</v>
      </c>
      <c r="T1489" s="1252">
        <v>0</v>
      </c>
      <c r="U1489" s="1251" t="s">
        <v>116</v>
      </c>
      <c r="V1489" s="1251" t="s">
        <v>564</v>
      </c>
      <c r="W1489" s="1251" t="s">
        <v>375</v>
      </c>
      <c r="X1489" s="1251" t="s">
        <v>1581</v>
      </c>
      <c r="Y1489" s="1251">
        <v>252</v>
      </c>
    </row>
    <row r="1490" spans="1:25" ht="12">
      <c r="A1490" s="1251">
        <v>2020</v>
      </c>
      <c r="B1490" s="1251">
        <v>25</v>
      </c>
      <c r="C1490" s="1251">
        <v>100</v>
      </c>
      <c r="D1490" s="1251" t="s">
        <v>1513</v>
      </c>
      <c r="E1490" s="1251">
        <v>252052</v>
      </c>
      <c r="F1490" s="1251" t="s">
        <v>1605</v>
      </c>
      <c r="G1490" s="1252">
        <v>0</v>
      </c>
      <c r="H1490" s="1252">
        <v>0</v>
      </c>
      <c r="I1490" s="1252">
        <v>0</v>
      </c>
      <c r="J1490" s="1252">
        <v>0</v>
      </c>
      <c r="K1490" s="1252">
        <v>0</v>
      </c>
      <c r="L1490" s="1252">
        <v>0</v>
      </c>
      <c r="M1490" s="1252">
        <v>0</v>
      </c>
      <c r="N1490" s="1252">
        <v>0</v>
      </c>
      <c r="O1490" s="1252">
        <v>0</v>
      </c>
      <c r="P1490" s="1252">
        <v>0</v>
      </c>
      <c r="Q1490" s="1252">
        <v>0</v>
      </c>
      <c r="R1490" s="1252">
        <v>0</v>
      </c>
      <c r="S1490" s="1252">
        <v>0</v>
      </c>
      <c r="T1490" s="1252">
        <v>0</v>
      </c>
      <c r="U1490" s="1251" t="s">
        <v>116</v>
      </c>
      <c r="V1490" s="1251" t="s">
        <v>564</v>
      </c>
      <c r="W1490" s="1251" t="s">
        <v>375</v>
      </c>
      <c r="X1490" s="1251" t="s">
        <v>1581</v>
      </c>
      <c r="Y1490" s="1251">
        <v>252</v>
      </c>
    </row>
    <row r="1491" spans="1:25" ht="12">
      <c r="A1491" s="1251">
        <v>2020</v>
      </c>
      <c r="B1491" s="1251">
        <v>25</v>
      </c>
      <c r="C1491" s="1251">
        <v>100</v>
      </c>
      <c r="D1491" s="1251" t="s">
        <v>1513</v>
      </c>
      <c r="E1491" s="1251">
        <v>252053</v>
      </c>
      <c r="F1491" s="1251" t="s">
        <v>1606</v>
      </c>
      <c r="G1491" s="1252">
        <v>0</v>
      </c>
      <c r="H1491" s="1252">
        <v>0</v>
      </c>
      <c r="I1491" s="1252">
        <v>0</v>
      </c>
      <c r="J1491" s="1252">
        <v>0</v>
      </c>
      <c r="K1491" s="1252">
        <v>0</v>
      </c>
      <c r="L1491" s="1252">
        <v>0</v>
      </c>
      <c r="M1491" s="1252">
        <v>0</v>
      </c>
      <c r="N1491" s="1252">
        <v>0</v>
      </c>
      <c r="O1491" s="1252">
        <v>0</v>
      </c>
      <c r="P1491" s="1252">
        <v>0</v>
      </c>
      <c r="Q1491" s="1252">
        <v>0</v>
      </c>
      <c r="R1491" s="1252">
        <v>0</v>
      </c>
      <c r="S1491" s="1252">
        <v>0</v>
      </c>
      <c r="T1491" s="1252">
        <v>0</v>
      </c>
      <c r="U1491" s="1251" t="s">
        <v>116</v>
      </c>
      <c r="V1491" s="1251" t="s">
        <v>564</v>
      </c>
      <c r="W1491" s="1251" t="s">
        <v>375</v>
      </c>
      <c r="X1491" s="1251" t="s">
        <v>1581</v>
      </c>
      <c r="Y1491" s="1251">
        <v>252</v>
      </c>
    </row>
    <row r="1492" spans="1:25" ht="12">
      <c r="A1492" s="1251">
        <v>2020</v>
      </c>
      <c r="B1492" s="1251">
        <v>25</v>
      </c>
      <c r="C1492" s="1251">
        <v>100</v>
      </c>
      <c r="D1492" s="1251" t="s">
        <v>1513</v>
      </c>
      <c r="E1492" s="1251">
        <v>252055</v>
      </c>
      <c r="F1492" s="1251" t="s">
        <v>1607</v>
      </c>
      <c r="G1492" s="1252">
        <v>0</v>
      </c>
      <c r="H1492" s="1252">
        <v>0</v>
      </c>
      <c r="I1492" s="1252">
        <v>0</v>
      </c>
      <c r="J1492" s="1252">
        <v>0</v>
      </c>
      <c r="K1492" s="1252">
        <v>0</v>
      </c>
      <c r="L1492" s="1252">
        <v>0</v>
      </c>
      <c r="M1492" s="1252">
        <v>0</v>
      </c>
      <c r="N1492" s="1252">
        <v>0</v>
      </c>
      <c r="O1492" s="1252">
        <v>0</v>
      </c>
      <c r="P1492" s="1252">
        <v>0</v>
      </c>
      <c r="Q1492" s="1252">
        <v>0</v>
      </c>
      <c r="R1492" s="1252">
        <v>0</v>
      </c>
      <c r="S1492" s="1252">
        <v>0</v>
      </c>
      <c r="T1492" s="1252">
        <v>0</v>
      </c>
      <c r="U1492" s="1251" t="s">
        <v>116</v>
      </c>
      <c r="V1492" s="1251" t="s">
        <v>564</v>
      </c>
      <c r="W1492" s="1251" t="s">
        <v>375</v>
      </c>
      <c r="X1492" s="1251" t="s">
        <v>1581</v>
      </c>
      <c r="Y1492" s="1251">
        <v>252</v>
      </c>
    </row>
    <row r="1493" spans="1:25" ht="12">
      <c r="A1493" s="1251">
        <v>2020</v>
      </c>
      <c r="B1493" s="1251">
        <v>25</v>
      </c>
      <c r="C1493" s="1251">
        <v>100</v>
      </c>
      <c r="D1493" s="1251" t="s">
        <v>1513</v>
      </c>
      <c r="E1493" s="1251">
        <v>252080</v>
      </c>
      <c r="F1493" s="1251" t="s">
        <v>1608</v>
      </c>
      <c r="G1493" s="1252">
        <v>-54300</v>
      </c>
      <c r="H1493" s="1252">
        <v>-54300</v>
      </c>
      <c r="I1493" s="1252">
        <v>-62900</v>
      </c>
      <c r="J1493" s="1252">
        <v>-62900</v>
      </c>
      <c r="K1493" s="1252">
        <v>-62900</v>
      </c>
      <c r="L1493" s="1252">
        <v>-62900</v>
      </c>
      <c r="M1493" s="1252">
        <v>-154900</v>
      </c>
      <c r="N1493" s="1252">
        <v>-154900</v>
      </c>
      <c r="O1493" s="1252">
        <v>-177900</v>
      </c>
      <c r="P1493" s="1252">
        <v>-177900</v>
      </c>
      <c r="Q1493" s="1252">
        <v>-177900</v>
      </c>
      <c r="R1493" s="1252">
        <v>-177900</v>
      </c>
      <c r="S1493" s="1252">
        <v>37700</v>
      </c>
      <c r="T1493" s="1252">
        <v>37700</v>
      </c>
      <c r="U1493" s="1251" t="s">
        <v>116</v>
      </c>
      <c r="V1493" s="1251" t="s">
        <v>564</v>
      </c>
      <c r="W1493" s="1251" t="s">
        <v>375</v>
      </c>
      <c r="X1493" s="1251" t="s">
        <v>1581</v>
      </c>
      <c r="Y1493" s="1251">
        <v>252</v>
      </c>
    </row>
    <row r="1494" spans="1:25" ht="12">
      <c r="A1494" s="1251">
        <v>2020</v>
      </c>
      <c r="B1494" s="1251">
        <v>25</v>
      </c>
      <c r="C1494" s="1251">
        <v>100</v>
      </c>
      <c r="D1494" s="1251" t="s">
        <v>1513</v>
      </c>
      <c r="E1494" s="1251">
        <v>252085</v>
      </c>
      <c r="F1494" s="1251" t="s">
        <v>1609</v>
      </c>
      <c r="G1494" s="1252">
        <v>0</v>
      </c>
      <c r="H1494" s="1252">
        <v>0</v>
      </c>
      <c r="I1494" s="1252">
        <v>0</v>
      </c>
      <c r="J1494" s="1252">
        <v>0</v>
      </c>
      <c r="K1494" s="1252">
        <v>0</v>
      </c>
      <c r="L1494" s="1252">
        <v>0</v>
      </c>
      <c r="M1494" s="1252">
        <v>0</v>
      </c>
      <c r="N1494" s="1252">
        <v>0</v>
      </c>
      <c r="O1494" s="1252">
        <v>0</v>
      </c>
      <c r="P1494" s="1252">
        <v>0</v>
      </c>
      <c r="Q1494" s="1252">
        <v>0</v>
      </c>
      <c r="R1494" s="1252">
        <v>0</v>
      </c>
      <c r="S1494" s="1252">
        <v>0</v>
      </c>
      <c r="T1494" s="1252">
        <v>0</v>
      </c>
      <c r="U1494" s="1251" t="s">
        <v>116</v>
      </c>
      <c r="V1494" s="1251" t="s">
        <v>564</v>
      </c>
      <c r="W1494" s="1251" t="s">
        <v>375</v>
      </c>
      <c r="X1494" s="1251" t="s">
        <v>1581</v>
      </c>
      <c r="Y1494" s="1251">
        <v>252</v>
      </c>
    </row>
    <row r="1495" spans="1:25" ht="12">
      <c r="A1495" s="1251">
        <v>2020</v>
      </c>
      <c r="B1495" s="1251">
        <v>25</v>
      </c>
      <c r="C1495" s="1251">
        <v>100</v>
      </c>
      <c r="D1495" s="1251" t="s">
        <v>1513</v>
      </c>
      <c r="E1495" s="1251">
        <v>252099</v>
      </c>
      <c r="F1495" s="1251" t="s">
        <v>1610</v>
      </c>
      <c r="G1495" s="1252">
        <v>10550401.75</v>
      </c>
      <c r="H1495" s="1252">
        <v>10550401.75</v>
      </c>
      <c r="I1495" s="1252">
        <v>10980489.75</v>
      </c>
      <c r="J1495" s="1252">
        <v>10980489.75</v>
      </c>
      <c r="K1495" s="1252">
        <v>10980489.75</v>
      </c>
      <c r="L1495" s="1252">
        <v>11194429.75</v>
      </c>
      <c r="M1495" s="1252">
        <v>11365754.75</v>
      </c>
      <c r="N1495" s="1252">
        <v>11365754.75</v>
      </c>
      <c r="O1495" s="1252">
        <v>11365754.75</v>
      </c>
      <c r="P1495" s="1252">
        <v>11459611.75</v>
      </c>
      <c r="Q1495" s="1252">
        <v>11459611.75</v>
      </c>
      <c r="R1495" s="1252">
        <v>11459611.75</v>
      </c>
      <c r="S1495" s="1252">
        <v>11459611.75</v>
      </c>
      <c r="T1495" s="1252">
        <v>11459611.75</v>
      </c>
      <c r="U1495" s="1251" t="s">
        <v>116</v>
      </c>
      <c r="V1495" s="1251" t="s">
        <v>564</v>
      </c>
      <c r="W1495" s="1251" t="s">
        <v>375</v>
      </c>
      <c r="X1495" s="1251" t="s">
        <v>1581</v>
      </c>
      <c r="Y1495" s="1251">
        <v>252</v>
      </c>
    </row>
    <row r="1496" spans="1:25" ht="12">
      <c r="A1496" s="1251">
        <v>2020</v>
      </c>
      <c r="B1496" s="1251">
        <v>25</v>
      </c>
      <c r="C1496" s="1251">
        <v>100</v>
      </c>
      <c r="D1496" s="1251" t="s">
        <v>1513</v>
      </c>
      <c r="E1496" s="1251">
        <v>252100</v>
      </c>
      <c r="F1496" s="1251" t="s">
        <v>1611</v>
      </c>
      <c r="G1496" s="1252">
        <v>0</v>
      </c>
      <c r="H1496" s="1252">
        <v>0</v>
      </c>
      <c r="I1496" s="1252">
        <v>0</v>
      </c>
      <c r="J1496" s="1252">
        <v>0</v>
      </c>
      <c r="K1496" s="1252">
        <v>0</v>
      </c>
      <c r="L1496" s="1252">
        <v>0</v>
      </c>
      <c r="M1496" s="1252">
        <v>0</v>
      </c>
      <c r="N1496" s="1252">
        <v>0</v>
      </c>
      <c r="O1496" s="1252">
        <v>0</v>
      </c>
      <c r="P1496" s="1252">
        <v>0</v>
      </c>
      <c r="Q1496" s="1252">
        <v>0</v>
      </c>
      <c r="R1496" s="1252">
        <v>0</v>
      </c>
      <c r="S1496" s="1252">
        <v>0</v>
      </c>
      <c r="T1496" s="1252">
        <v>0</v>
      </c>
      <c r="U1496" s="1251" t="s">
        <v>116</v>
      </c>
      <c r="V1496" s="1251" t="s">
        <v>564</v>
      </c>
      <c r="W1496" s="1251" t="s">
        <v>375</v>
      </c>
      <c r="X1496" s="1251" t="s">
        <v>1581</v>
      </c>
      <c r="Y1496" s="1251">
        <v>252</v>
      </c>
    </row>
    <row r="1497" spans="1:25" ht="12">
      <c r="A1497" s="1251">
        <v>2020</v>
      </c>
      <c r="B1497" s="1251">
        <v>25</v>
      </c>
      <c r="C1497" s="1251">
        <v>100</v>
      </c>
      <c r="D1497" s="1251" t="s">
        <v>1513</v>
      </c>
      <c r="E1497" s="1251">
        <v>252106</v>
      </c>
      <c r="F1497" s="1251" t="s">
        <v>1612</v>
      </c>
      <c r="G1497" s="1252">
        <v>-10550401.75</v>
      </c>
      <c r="H1497" s="1252">
        <v>-10550401.75</v>
      </c>
      <c r="I1497" s="1252">
        <v>-10980489.75</v>
      </c>
      <c r="J1497" s="1252">
        <v>-10980489.75</v>
      </c>
      <c r="K1497" s="1252">
        <v>-10980489.75</v>
      </c>
      <c r="L1497" s="1252">
        <v>-11194429.75</v>
      </c>
      <c r="M1497" s="1252">
        <v>-11365754.75</v>
      </c>
      <c r="N1497" s="1252">
        <v>-11365754.75</v>
      </c>
      <c r="O1497" s="1252">
        <v>-11365754.75</v>
      </c>
      <c r="P1497" s="1252">
        <v>-11459611.75</v>
      </c>
      <c r="Q1497" s="1252">
        <v>-11459611.75</v>
      </c>
      <c r="R1497" s="1252">
        <v>-11459611.75</v>
      </c>
      <c r="S1497" s="1252">
        <v>-11459611.75</v>
      </c>
      <c r="T1497" s="1252">
        <v>-11459611.75</v>
      </c>
      <c r="U1497" s="1251" t="s">
        <v>116</v>
      </c>
      <c r="V1497" s="1251" t="s">
        <v>564</v>
      </c>
      <c r="W1497" s="1251" t="s">
        <v>375</v>
      </c>
      <c r="X1497" s="1251" t="s">
        <v>1581</v>
      </c>
      <c r="Y1497" s="1251">
        <v>252</v>
      </c>
    </row>
    <row r="1498" spans="1:25" ht="12">
      <c r="A1498" s="1251">
        <v>2020</v>
      </c>
      <c r="B1498" s="1251">
        <v>25</v>
      </c>
      <c r="C1498" s="1251">
        <v>100</v>
      </c>
      <c r="D1498" s="1251" t="s">
        <v>1513</v>
      </c>
      <c r="E1498" s="1251">
        <v>252110</v>
      </c>
      <c r="F1498" s="1251" t="s">
        <v>1613</v>
      </c>
      <c r="G1498" s="1252">
        <v>-1342058.3400000001</v>
      </c>
      <c r="H1498" s="1252">
        <v>-1342058.3400000001</v>
      </c>
      <c r="I1498" s="1252">
        <v>-1342058.3400000001</v>
      </c>
      <c r="J1498" s="1252">
        <v>-1342058.3400000001</v>
      </c>
      <c r="K1498" s="1252">
        <v>-1342058.3400000001</v>
      </c>
      <c r="L1498" s="1252">
        <v>-1342058.3400000001</v>
      </c>
      <c r="M1498" s="1252">
        <v>-1342058.3400000001</v>
      </c>
      <c r="N1498" s="1252">
        <v>-1342058.3400000001</v>
      </c>
      <c r="O1498" s="1252">
        <v>-1342058.3400000001</v>
      </c>
      <c r="P1498" s="1252">
        <v>-1342058.3400000001</v>
      </c>
      <c r="Q1498" s="1252">
        <v>-1342058.3400000001</v>
      </c>
      <c r="R1498" s="1252">
        <v>-1342058.3400000001</v>
      </c>
      <c r="S1498" s="1252">
        <v>-1342058.3400000001</v>
      </c>
      <c r="T1498" s="1252">
        <v>-1342058.3400000001</v>
      </c>
      <c r="U1498" s="1251" t="s">
        <v>116</v>
      </c>
      <c r="V1498" s="1251" t="s">
        <v>564</v>
      </c>
      <c r="W1498" s="1251" t="s">
        <v>377</v>
      </c>
      <c r="X1498" s="1251" t="s">
        <v>1581</v>
      </c>
      <c r="Y1498" s="1251">
        <v>252</v>
      </c>
    </row>
    <row r="1499" spans="1:25" ht="12">
      <c r="A1499" s="1251">
        <v>2020</v>
      </c>
      <c r="B1499" s="1251">
        <v>25</v>
      </c>
      <c r="C1499" s="1251">
        <v>100</v>
      </c>
      <c r="D1499" s="1251" t="s">
        <v>1513</v>
      </c>
      <c r="E1499" s="1251">
        <v>252199</v>
      </c>
      <c r="F1499" s="1251" t="s">
        <v>1614</v>
      </c>
      <c r="G1499" s="1252">
        <v>0</v>
      </c>
      <c r="H1499" s="1252">
        <v>0</v>
      </c>
      <c r="I1499" s="1252">
        <v>0</v>
      </c>
      <c r="J1499" s="1252">
        <v>0</v>
      </c>
      <c r="K1499" s="1252">
        <v>0</v>
      </c>
      <c r="L1499" s="1252">
        <v>0</v>
      </c>
      <c r="M1499" s="1252">
        <v>0</v>
      </c>
      <c r="N1499" s="1252">
        <v>0</v>
      </c>
      <c r="O1499" s="1252">
        <v>0</v>
      </c>
      <c r="P1499" s="1252">
        <v>0</v>
      </c>
      <c r="Q1499" s="1252">
        <v>0</v>
      </c>
      <c r="R1499" s="1252">
        <v>0</v>
      </c>
      <c r="S1499" s="1252">
        <v>0</v>
      </c>
      <c r="T1499" s="1252">
        <v>0</v>
      </c>
      <c r="U1499" s="1251" t="s">
        <v>116</v>
      </c>
      <c r="V1499" s="1251" t="s">
        <v>564</v>
      </c>
      <c r="W1499" s="1251" t="s">
        <v>375</v>
      </c>
      <c r="X1499" s="1251" t="s">
        <v>1581</v>
      </c>
      <c r="Y1499" s="1251">
        <v>252</v>
      </c>
    </row>
    <row r="1500" spans="1:25" ht="12">
      <c r="A1500" s="1251">
        <v>2020</v>
      </c>
      <c r="B1500" s="1251">
        <v>25</v>
      </c>
      <c r="C1500" s="1251">
        <v>100</v>
      </c>
      <c r="D1500" s="1251" t="s">
        <v>1513</v>
      </c>
      <c r="E1500" s="1251">
        <v>253111</v>
      </c>
      <c r="F1500" s="1251" t="s">
        <v>1615</v>
      </c>
      <c r="G1500" s="1252">
        <v>0</v>
      </c>
      <c r="H1500" s="1252">
        <v>0</v>
      </c>
      <c r="I1500" s="1252">
        <v>0</v>
      </c>
      <c r="J1500" s="1252">
        <v>0</v>
      </c>
      <c r="K1500" s="1252">
        <v>0</v>
      </c>
      <c r="L1500" s="1252">
        <v>0</v>
      </c>
      <c r="M1500" s="1252">
        <v>0</v>
      </c>
      <c r="N1500" s="1252">
        <v>0</v>
      </c>
      <c r="O1500" s="1252">
        <v>0</v>
      </c>
      <c r="P1500" s="1252">
        <v>0</v>
      </c>
      <c r="Q1500" s="1252">
        <v>0</v>
      </c>
      <c r="R1500" s="1252">
        <v>0</v>
      </c>
      <c r="S1500" s="1252">
        <v>0</v>
      </c>
      <c r="T1500" s="1252">
        <v>0</v>
      </c>
      <c r="U1500" s="1251" t="s">
        <v>116</v>
      </c>
      <c r="V1500" s="1251" t="s">
        <v>1537</v>
      </c>
      <c r="W1500" s="1251" t="s">
        <v>378</v>
      </c>
      <c r="X1500" s="1251" t="s">
        <v>1581</v>
      </c>
      <c r="Y1500" s="1251">
        <v>253</v>
      </c>
    </row>
    <row r="1501" spans="1:25" ht="12">
      <c r="A1501" s="1251">
        <v>2020</v>
      </c>
      <c r="B1501" s="1251">
        <v>25</v>
      </c>
      <c r="C1501" s="1251">
        <v>100</v>
      </c>
      <c r="D1501" s="1251" t="s">
        <v>1513</v>
      </c>
      <c r="E1501" s="1251">
        <v>253117</v>
      </c>
      <c r="F1501" s="1251" t="s">
        <v>1616</v>
      </c>
      <c r="G1501" s="1252">
        <v>0</v>
      </c>
      <c r="H1501" s="1252">
        <v>0</v>
      </c>
      <c r="I1501" s="1252">
        <v>0</v>
      </c>
      <c r="J1501" s="1252">
        <v>0</v>
      </c>
      <c r="K1501" s="1252">
        <v>0</v>
      </c>
      <c r="L1501" s="1252">
        <v>0</v>
      </c>
      <c r="M1501" s="1252">
        <v>0</v>
      </c>
      <c r="N1501" s="1252">
        <v>0</v>
      </c>
      <c r="O1501" s="1252">
        <v>0</v>
      </c>
      <c r="P1501" s="1252">
        <v>0</v>
      </c>
      <c r="Q1501" s="1252">
        <v>0</v>
      </c>
      <c r="R1501" s="1252">
        <v>0</v>
      </c>
      <c r="S1501" s="1252">
        <v>0</v>
      </c>
      <c r="T1501" s="1252">
        <v>0</v>
      </c>
      <c r="U1501" s="1251" t="s">
        <v>116</v>
      </c>
      <c r="V1501" s="1251" t="s">
        <v>1537</v>
      </c>
      <c r="W1501" s="1251" t="s">
        <v>378</v>
      </c>
      <c r="X1501" s="1251" t="s">
        <v>1581</v>
      </c>
      <c r="Y1501" s="1251">
        <v>253</v>
      </c>
    </row>
    <row r="1502" spans="1:25" ht="12">
      <c r="A1502" s="1251">
        <v>2020</v>
      </c>
      <c r="B1502" s="1251">
        <v>25</v>
      </c>
      <c r="C1502" s="1251">
        <v>100</v>
      </c>
      <c r="D1502" s="1251" t="s">
        <v>1513</v>
      </c>
      <c r="E1502" s="1251">
        <v>253400</v>
      </c>
      <c r="F1502" s="1251" t="s">
        <v>1617</v>
      </c>
      <c r="G1502" s="1252">
        <v>-508437.52000000002</v>
      </c>
      <c r="H1502" s="1252">
        <v>-538732.42000000004</v>
      </c>
      <c r="I1502" s="1252">
        <v>-570605.76000000001</v>
      </c>
      <c r="J1502" s="1252">
        <v>-601073.67000000004</v>
      </c>
      <c r="K1502" s="1252">
        <v>-631613.56000000006</v>
      </c>
      <c r="L1502" s="1252">
        <v>-661095.63</v>
      </c>
      <c r="M1502" s="1252">
        <v>-688824.07999999996</v>
      </c>
      <c r="N1502" s="1252">
        <v>-717525.59999999998</v>
      </c>
      <c r="O1502" s="1252">
        <v>-748974.52000000002</v>
      </c>
      <c r="P1502" s="1252">
        <v>-777473.18999999994</v>
      </c>
      <c r="Q1502" s="1252">
        <v>-805909.68000000005</v>
      </c>
      <c r="R1502" s="1252">
        <v>-835224.91000000003</v>
      </c>
      <c r="S1502" s="1252">
        <v>-858020.51000000001</v>
      </c>
      <c r="T1502" s="1252">
        <v>-858020.51000000001</v>
      </c>
      <c r="U1502" s="1251" t="s">
        <v>116</v>
      </c>
      <c r="V1502" s="1251" t="s">
        <v>564</v>
      </c>
      <c r="W1502" s="1251" t="s">
        <v>315</v>
      </c>
      <c r="X1502" s="1251" t="s">
        <v>1581</v>
      </c>
      <c r="Y1502" s="1251">
        <v>253</v>
      </c>
    </row>
    <row r="1503" spans="1:25" ht="12">
      <c r="A1503" s="1251">
        <v>2020</v>
      </c>
      <c r="B1503" s="1251">
        <v>25</v>
      </c>
      <c r="C1503" s="1251">
        <v>100</v>
      </c>
      <c r="D1503" s="1251" t="s">
        <v>1513</v>
      </c>
      <c r="E1503" s="1251">
        <v>261020</v>
      </c>
      <c r="F1503" s="1251" t="s">
        <v>1618</v>
      </c>
      <c r="G1503" s="1252">
        <v>-927</v>
      </c>
      <c r="H1503" s="1252">
        <v>0</v>
      </c>
      <c r="I1503" s="1252">
        <v>0</v>
      </c>
      <c r="J1503" s="1252">
        <v>-935</v>
      </c>
      <c r="K1503" s="1252">
        <v>0</v>
      </c>
      <c r="L1503" s="1252">
        <v>0</v>
      </c>
      <c r="M1503" s="1252">
        <v>-943</v>
      </c>
      <c r="N1503" s="1252">
        <v>0</v>
      </c>
      <c r="O1503" s="1252">
        <v>0</v>
      </c>
      <c r="P1503" s="1252">
        <v>-951</v>
      </c>
      <c r="Q1503" s="1252">
        <v>0</v>
      </c>
      <c r="R1503" s="1252">
        <v>0</v>
      </c>
      <c r="S1503" s="1252">
        <v>-959</v>
      </c>
      <c r="T1503" s="1252">
        <v>-959</v>
      </c>
      <c r="U1503" s="1251" t="s">
        <v>116</v>
      </c>
      <c r="V1503" s="1251" t="s">
        <v>1537</v>
      </c>
      <c r="W1503" s="1251" t="s">
        <v>371</v>
      </c>
      <c r="X1503" s="1251" t="s">
        <v>1581</v>
      </c>
      <c r="Y1503" s="1251">
        <v>261</v>
      </c>
    </row>
    <row r="1504" spans="1:25" ht="12">
      <c r="A1504" s="1251">
        <v>2020</v>
      </c>
      <c r="B1504" s="1251">
        <v>25</v>
      </c>
      <c r="C1504" s="1251">
        <v>100</v>
      </c>
      <c r="D1504" s="1251" t="s">
        <v>1513</v>
      </c>
      <c r="E1504" s="1251">
        <v>271050</v>
      </c>
      <c r="F1504" s="1251" t="s">
        <v>1619</v>
      </c>
      <c r="G1504" s="1252">
        <v>-21709</v>
      </c>
      <c r="H1504" s="1252">
        <v>-21709</v>
      </c>
      <c r="I1504" s="1252">
        <v>-21709</v>
      </c>
      <c r="J1504" s="1252">
        <v>-21709</v>
      </c>
      <c r="K1504" s="1252">
        <v>-21709</v>
      </c>
      <c r="L1504" s="1252">
        <v>-21709</v>
      </c>
      <c r="M1504" s="1252">
        <v>-21709</v>
      </c>
      <c r="N1504" s="1252">
        <v>-21709</v>
      </c>
      <c r="O1504" s="1252">
        <v>-21709</v>
      </c>
      <c r="P1504" s="1252">
        <v>-21709</v>
      </c>
      <c r="Q1504" s="1252">
        <v>-21709</v>
      </c>
      <c r="R1504" s="1252">
        <v>-21709</v>
      </c>
      <c r="S1504" s="1252">
        <v>-21709</v>
      </c>
      <c r="T1504" s="1252">
        <v>-21709</v>
      </c>
      <c r="U1504" s="1251" t="s">
        <v>116</v>
      </c>
      <c r="V1504" s="1251" t="s">
        <v>564</v>
      </c>
      <c r="W1504" s="1251" t="s">
        <v>382</v>
      </c>
      <c r="X1504" s="1251" t="s">
        <v>1581</v>
      </c>
      <c r="Y1504" s="1251">
        <v>271</v>
      </c>
    </row>
    <row r="1505" spans="1:25" ht="12">
      <c r="A1505" s="1251">
        <v>2020</v>
      </c>
      <c r="B1505" s="1251">
        <v>25</v>
      </c>
      <c r="C1505" s="1251">
        <v>100</v>
      </c>
      <c r="D1505" s="1251" t="s">
        <v>1513</v>
      </c>
      <c r="E1505" s="1251">
        <v>271099</v>
      </c>
      <c r="F1505" s="1251" t="s">
        <v>1620</v>
      </c>
      <c r="G1505" s="1252">
        <v>21709</v>
      </c>
      <c r="H1505" s="1252">
        <v>21709</v>
      </c>
      <c r="I1505" s="1252">
        <v>21709</v>
      </c>
      <c r="J1505" s="1252">
        <v>21709</v>
      </c>
      <c r="K1505" s="1252">
        <v>21709</v>
      </c>
      <c r="L1505" s="1252">
        <v>21709</v>
      </c>
      <c r="M1505" s="1252">
        <v>21709</v>
      </c>
      <c r="N1505" s="1252">
        <v>21709</v>
      </c>
      <c r="O1505" s="1252">
        <v>21709</v>
      </c>
      <c r="P1505" s="1252">
        <v>21709</v>
      </c>
      <c r="Q1505" s="1252">
        <v>21709</v>
      </c>
      <c r="R1505" s="1252">
        <v>21709</v>
      </c>
      <c r="S1505" s="1252">
        <v>21709</v>
      </c>
      <c r="T1505" s="1252">
        <v>21709</v>
      </c>
      <c r="U1505" s="1251" t="s">
        <v>116</v>
      </c>
      <c r="V1505" s="1251" t="s">
        <v>564</v>
      </c>
      <c r="W1505" s="1251" t="s">
        <v>382</v>
      </c>
      <c r="X1505" s="1251" t="s">
        <v>1581</v>
      </c>
      <c r="Y1505" s="1251">
        <v>271</v>
      </c>
    </row>
    <row r="1506" spans="1:25" ht="12">
      <c r="A1506" s="1251">
        <v>2020</v>
      </c>
      <c r="B1506" s="1251">
        <v>25</v>
      </c>
      <c r="C1506" s="1251">
        <v>100</v>
      </c>
      <c r="D1506" s="1251" t="s">
        <v>1513</v>
      </c>
      <c r="E1506" s="1251">
        <v>271101</v>
      </c>
      <c r="F1506" s="1251" t="s">
        <v>1621</v>
      </c>
      <c r="G1506" s="1252">
        <v>-8770356</v>
      </c>
      <c r="H1506" s="1252">
        <v>-8770356</v>
      </c>
      <c r="I1506" s="1252">
        <v>-8770356</v>
      </c>
      <c r="J1506" s="1252">
        <v>-8770356</v>
      </c>
      <c r="K1506" s="1252">
        <v>-8770356</v>
      </c>
      <c r="L1506" s="1252">
        <v>-8770356</v>
      </c>
      <c r="M1506" s="1252">
        <v>-8770356</v>
      </c>
      <c r="N1506" s="1252">
        <v>-8770356</v>
      </c>
      <c r="O1506" s="1252">
        <v>-8770356</v>
      </c>
      <c r="P1506" s="1252">
        <v>-8770356</v>
      </c>
      <c r="Q1506" s="1252">
        <v>-8770356</v>
      </c>
      <c r="R1506" s="1252">
        <v>-8770356</v>
      </c>
      <c r="S1506" s="1252">
        <v>-8770356</v>
      </c>
      <c r="T1506" s="1252">
        <v>-8770356</v>
      </c>
      <c r="U1506" s="1251" t="s">
        <v>116</v>
      </c>
      <c r="V1506" s="1251" t="s">
        <v>564</v>
      </c>
      <c r="W1506" s="1251" t="s">
        <v>382</v>
      </c>
      <c r="X1506" s="1251" t="s">
        <v>1581</v>
      </c>
      <c r="Y1506" s="1251">
        <v>271</v>
      </c>
    </row>
    <row r="1507" spans="1:25" ht="12">
      <c r="A1507" s="1251">
        <v>2020</v>
      </c>
      <c r="B1507" s="1251">
        <v>25</v>
      </c>
      <c r="C1507" s="1251">
        <v>100</v>
      </c>
      <c r="D1507" s="1251" t="s">
        <v>1513</v>
      </c>
      <c r="E1507" s="1251">
        <v>271150</v>
      </c>
      <c r="F1507" s="1251" t="s">
        <v>382</v>
      </c>
      <c r="G1507" s="1252">
        <v>0</v>
      </c>
      <c r="H1507" s="1252">
        <v>0</v>
      </c>
      <c r="I1507" s="1252">
        <v>0</v>
      </c>
      <c r="J1507" s="1252">
        <v>0</v>
      </c>
      <c r="K1507" s="1252">
        <v>0</v>
      </c>
      <c r="L1507" s="1252">
        <v>0</v>
      </c>
      <c r="M1507" s="1252">
        <v>0</v>
      </c>
      <c r="N1507" s="1252">
        <v>0</v>
      </c>
      <c r="O1507" s="1252">
        <v>0</v>
      </c>
      <c r="P1507" s="1252">
        <v>0</v>
      </c>
      <c r="Q1507" s="1252">
        <v>0</v>
      </c>
      <c r="R1507" s="1252">
        <v>0</v>
      </c>
      <c r="S1507" s="1252">
        <v>0</v>
      </c>
      <c r="T1507" s="1252">
        <v>0</v>
      </c>
      <c r="U1507" s="1251" t="s">
        <v>116</v>
      </c>
      <c r="V1507" s="1251" t="s">
        <v>564</v>
      </c>
      <c r="W1507" s="1251" t="s">
        <v>382</v>
      </c>
      <c r="X1507" s="1251" t="s">
        <v>1581</v>
      </c>
      <c r="Y1507" s="1251">
        <v>271</v>
      </c>
    </row>
    <row r="1508" spans="1:25" ht="12">
      <c r="A1508" s="1251">
        <v>2020</v>
      </c>
      <c r="B1508" s="1251">
        <v>25</v>
      </c>
      <c r="C1508" s="1251">
        <v>100</v>
      </c>
      <c r="D1508" s="1251" t="s">
        <v>1513</v>
      </c>
      <c r="E1508" s="1251">
        <v>271301</v>
      </c>
      <c r="F1508" s="1251" t="s">
        <v>1622</v>
      </c>
      <c r="G1508" s="1252">
        <v>0</v>
      </c>
      <c r="H1508" s="1252">
        <v>0</v>
      </c>
      <c r="I1508" s="1252">
        <v>0</v>
      </c>
      <c r="J1508" s="1252">
        <v>0</v>
      </c>
      <c r="K1508" s="1252">
        <v>0</v>
      </c>
      <c r="L1508" s="1252">
        <v>0</v>
      </c>
      <c r="M1508" s="1252">
        <v>0</v>
      </c>
      <c r="N1508" s="1252">
        <v>0</v>
      </c>
      <c r="O1508" s="1252">
        <v>0</v>
      </c>
      <c r="P1508" s="1252">
        <v>0</v>
      </c>
      <c r="Q1508" s="1252">
        <v>0</v>
      </c>
      <c r="R1508" s="1252">
        <v>0</v>
      </c>
      <c r="S1508" s="1252">
        <v>0</v>
      </c>
      <c r="T1508" s="1252">
        <v>0</v>
      </c>
      <c r="U1508" s="1251" t="s">
        <v>116</v>
      </c>
      <c r="V1508" s="1251" t="s">
        <v>564</v>
      </c>
      <c r="W1508" s="1251" t="s">
        <v>382</v>
      </c>
      <c r="X1508" s="1251" t="s">
        <v>1581</v>
      </c>
      <c r="Y1508" s="1251">
        <v>271</v>
      </c>
    </row>
    <row r="1509" spans="1:25" ht="12">
      <c r="A1509" s="1251">
        <v>2020</v>
      </c>
      <c r="B1509" s="1251">
        <v>25</v>
      </c>
      <c r="C1509" s="1251">
        <v>100</v>
      </c>
      <c r="D1509" s="1251" t="s">
        <v>1513</v>
      </c>
      <c r="E1509" s="1251">
        <v>271304</v>
      </c>
      <c r="F1509" s="1251" t="s">
        <v>1623</v>
      </c>
      <c r="G1509" s="1252">
        <v>0</v>
      </c>
      <c r="H1509" s="1252">
        <v>0</v>
      </c>
      <c r="I1509" s="1252">
        <v>0</v>
      </c>
      <c r="J1509" s="1252">
        <v>0</v>
      </c>
      <c r="K1509" s="1252">
        <v>0</v>
      </c>
      <c r="L1509" s="1252">
        <v>0</v>
      </c>
      <c r="M1509" s="1252">
        <v>0</v>
      </c>
      <c r="N1509" s="1252">
        <v>0</v>
      </c>
      <c r="O1509" s="1252">
        <v>0</v>
      </c>
      <c r="P1509" s="1252">
        <v>0</v>
      </c>
      <c r="Q1509" s="1252">
        <v>0</v>
      </c>
      <c r="R1509" s="1252">
        <v>0</v>
      </c>
      <c r="S1509" s="1252">
        <v>0</v>
      </c>
      <c r="T1509" s="1252">
        <v>0</v>
      </c>
      <c r="U1509" s="1251" t="s">
        <v>116</v>
      </c>
      <c r="V1509" s="1251" t="s">
        <v>564</v>
      </c>
      <c r="W1509" s="1251" t="s">
        <v>382</v>
      </c>
      <c r="X1509" s="1251" t="s">
        <v>1581</v>
      </c>
      <c r="Y1509" s="1251">
        <v>271</v>
      </c>
    </row>
    <row r="1510" spans="1:25" ht="12">
      <c r="A1510" s="1251">
        <v>2020</v>
      </c>
      <c r="B1510" s="1251">
        <v>25</v>
      </c>
      <c r="C1510" s="1251">
        <v>100</v>
      </c>
      <c r="D1510" s="1251" t="s">
        <v>1513</v>
      </c>
      <c r="E1510" s="1251">
        <v>271308</v>
      </c>
      <c r="F1510" s="1251" t="s">
        <v>1624</v>
      </c>
      <c r="G1510" s="1252">
        <v>0</v>
      </c>
      <c r="H1510" s="1252">
        <v>0</v>
      </c>
      <c r="I1510" s="1252">
        <v>0</v>
      </c>
      <c r="J1510" s="1252">
        <v>0</v>
      </c>
      <c r="K1510" s="1252">
        <v>0</v>
      </c>
      <c r="L1510" s="1252">
        <v>0</v>
      </c>
      <c r="M1510" s="1252">
        <v>0</v>
      </c>
      <c r="N1510" s="1252">
        <v>0</v>
      </c>
      <c r="O1510" s="1252">
        <v>0</v>
      </c>
      <c r="P1510" s="1252">
        <v>0</v>
      </c>
      <c r="Q1510" s="1252">
        <v>0</v>
      </c>
      <c r="R1510" s="1252">
        <v>0</v>
      </c>
      <c r="S1510" s="1252">
        <v>0</v>
      </c>
      <c r="T1510" s="1252">
        <v>0</v>
      </c>
      <c r="U1510" s="1251" t="s">
        <v>116</v>
      </c>
      <c r="V1510" s="1251" t="s">
        <v>564</v>
      </c>
      <c r="W1510" s="1251" t="s">
        <v>382</v>
      </c>
      <c r="X1510" s="1251" t="s">
        <v>1581</v>
      </c>
      <c r="Y1510" s="1251">
        <v>271</v>
      </c>
    </row>
    <row r="1511" spans="1:25" ht="12">
      <c r="A1511" s="1251">
        <v>2020</v>
      </c>
      <c r="B1511" s="1251">
        <v>25</v>
      </c>
      <c r="C1511" s="1251">
        <v>100</v>
      </c>
      <c r="D1511" s="1251" t="s">
        <v>1513</v>
      </c>
      <c r="E1511" s="1251">
        <v>272000</v>
      </c>
      <c r="F1511" s="1251" t="s">
        <v>1625</v>
      </c>
      <c r="G1511" s="1252">
        <v>1768865.95</v>
      </c>
      <c r="H1511" s="1252">
        <v>1804931.99</v>
      </c>
      <c r="I1511" s="1252">
        <v>1840998.03</v>
      </c>
      <c r="J1511" s="1252">
        <v>1877064.0700000001</v>
      </c>
      <c r="K1511" s="1252">
        <v>1913929.3600000001</v>
      </c>
      <c r="L1511" s="1252">
        <v>1950794.6499999999</v>
      </c>
      <c r="M1511" s="1252">
        <v>1987659.9399999999</v>
      </c>
      <c r="N1511" s="1252">
        <v>2025241.1799999999</v>
      </c>
      <c r="O1511" s="1252">
        <v>2062822.4199999999</v>
      </c>
      <c r="P1511" s="1252">
        <v>2100403.6600000001</v>
      </c>
      <c r="Q1511" s="1252">
        <v>2138159.3199999998</v>
      </c>
      <c r="R1511" s="1252">
        <v>2175914.98</v>
      </c>
      <c r="S1511" s="1252">
        <v>2213670.6400000001</v>
      </c>
      <c r="T1511" s="1252">
        <v>2213670.6400000001</v>
      </c>
      <c r="U1511" s="1251" t="s">
        <v>116</v>
      </c>
      <c r="V1511" s="1251" t="s">
        <v>564</v>
      </c>
      <c r="W1511" s="1251" t="s">
        <v>382</v>
      </c>
      <c r="X1511" s="1251" t="s">
        <v>1581</v>
      </c>
      <c r="Y1511" s="1251">
        <v>272</v>
      </c>
    </row>
    <row r="1512" spans="1:25" ht="12">
      <c r="A1512" s="1251">
        <v>2020</v>
      </c>
      <c r="B1512" s="1251">
        <v>25</v>
      </c>
      <c r="C1512" s="1251">
        <v>100</v>
      </c>
      <c r="D1512" s="1251" t="s">
        <v>1513</v>
      </c>
      <c r="E1512" s="1251">
        <v>285000</v>
      </c>
      <c r="F1512" s="1251" t="s">
        <v>1626</v>
      </c>
      <c r="G1512" s="1252">
        <v>-1206</v>
      </c>
      <c r="H1512" s="1252">
        <v>-2133</v>
      </c>
      <c r="I1512" s="1252">
        <v>-2133</v>
      </c>
      <c r="J1512" s="1252">
        <v>-969</v>
      </c>
      <c r="K1512" s="1252">
        <v>-1904</v>
      </c>
      <c r="L1512" s="1252">
        <v>-1904</v>
      </c>
      <c r="M1512" s="1252">
        <v>-730</v>
      </c>
      <c r="N1512" s="1252">
        <v>-1673</v>
      </c>
      <c r="O1512" s="1252">
        <v>-1673</v>
      </c>
      <c r="P1512" s="1252">
        <v>-489</v>
      </c>
      <c r="Q1512" s="1252">
        <v>-1440</v>
      </c>
      <c r="R1512" s="1252">
        <v>-1431</v>
      </c>
      <c r="S1512" s="1252">
        <v>-256.05000000000001</v>
      </c>
      <c r="T1512" s="1252">
        <v>-256.05000000000001</v>
      </c>
      <c r="U1512" s="1251" t="s">
        <v>116</v>
      </c>
      <c r="V1512" s="1251" t="s">
        <v>1537</v>
      </c>
      <c r="W1512" s="1251" t="s">
        <v>1627</v>
      </c>
      <c r="X1512" s="1251" t="s">
        <v>1581</v>
      </c>
      <c r="Y1512" s="1251">
        <v>285</v>
      </c>
    </row>
    <row r="1513" spans="1:25" ht="12">
      <c r="A1513" s="1251">
        <v>2020</v>
      </c>
      <c r="B1513" s="1251">
        <v>25</v>
      </c>
      <c r="C1513" s="1251">
        <v>100</v>
      </c>
      <c r="D1513" s="1251" t="s">
        <v>1513</v>
      </c>
      <c r="E1513" s="1251">
        <v>300000</v>
      </c>
      <c r="F1513" s="1251" t="s">
        <v>1628</v>
      </c>
      <c r="G1513" s="1252">
        <v>98993202.379999995</v>
      </c>
      <c r="H1513" s="1252">
        <v>99149583.650000006</v>
      </c>
      <c r="I1513" s="1252">
        <v>99222585.920000002</v>
      </c>
      <c r="J1513" s="1252">
        <v>99220203.400000006</v>
      </c>
      <c r="K1513" s="1252">
        <v>99293720.739999995</v>
      </c>
      <c r="L1513" s="1252">
        <v>99400645.799999997</v>
      </c>
      <c r="M1513" s="1252">
        <v>99496045.870000005</v>
      </c>
      <c r="N1513" s="1252">
        <v>99663537.959999993</v>
      </c>
      <c r="O1513" s="1252">
        <v>99736945.230000004</v>
      </c>
      <c r="P1513" s="1252">
        <v>100383588.11</v>
      </c>
      <c r="Q1513" s="1252">
        <v>101265272.42</v>
      </c>
      <c r="R1513" s="1252">
        <v>101404945.37</v>
      </c>
      <c r="S1513" s="1252">
        <v>102464779.08</v>
      </c>
      <c r="T1513" s="1252">
        <v>102464779.08</v>
      </c>
      <c r="U1513" s="1251" t="s">
        <v>116</v>
      </c>
      <c r="V1513" s="1251" t="s">
        <v>564</v>
      </c>
      <c r="W1513" s="1251" t="s">
        <v>290</v>
      </c>
      <c r="X1513" s="1251" t="s">
        <v>1515</v>
      </c>
      <c r="Y1513" s="1251">
        <v>300</v>
      </c>
    </row>
    <row r="1514" spans="1:25" ht="12">
      <c r="A1514" s="1251">
        <v>2020</v>
      </c>
      <c r="B1514" s="1251">
        <v>25</v>
      </c>
      <c r="C1514" s="1251">
        <v>100</v>
      </c>
      <c r="D1514" s="1251" t="s">
        <v>1513</v>
      </c>
      <c r="E1514" s="1251">
        <v>300001</v>
      </c>
      <c r="F1514" s="1251" t="s">
        <v>1629</v>
      </c>
      <c r="G1514" s="1252">
        <v>0</v>
      </c>
      <c r="H1514" s="1252">
        <v>0</v>
      </c>
      <c r="I1514" s="1252">
        <v>0</v>
      </c>
      <c r="J1514" s="1252">
        <v>0</v>
      </c>
      <c r="K1514" s="1252">
        <v>0</v>
      </c>
      <c r="L1514" s="1252">
        <v>0</v>
      </c>
      <c r="M1514" s="1252">
        <v>0</v>
      </c>
      <c r="N1514" s="1252">
        <v>0</v>
      </c>
      <c r="O1514" s="1252">
        <v>0</v>
      </c>
      <c r="P1514" s="1252">
        <v>0</v>
      </c>
      <c r="Q1514" s="1252">
        <v>0</v>
      </c>
      <c r="R1514" s="1252">
        <v>0</v>
      </c>
      <c r="S1514" s="1252">
        <v>0</v>
      </c>
      <c r="T1514" s="1252">
        <v>0</v>
      </c>
      <c r="U1514" s="1251" t="s">
        <v>116</v>
      </c>
      <c r="V1514" s="1251" t="s">
        <v>564</v>
      </c>
      <c r="W1514" s="1251" t="s">
        <v>290</v>
      </c>
      <c r="X1514" s="1251" t="s">
        <v>1515</v>
      </c>
      <c r="Y1514" s="1251">
        <v>300</v>
      </c>
    </row>
    <row r="1515" spans="1:25" ht="12">
      <c r="A1515" s="1251">
        <v>2020</v>
      </c>
      <c r="B1515" s="1251">
        <v>25</v>
      </c>
      <c r="C1515" s="1251">
        <v>100</v>
      </c>
      <c r="D1515" s="1251" t="s">
        <v>1513</v>
      </c>
      <c r="E1515" s="1251">
        <v>301000</v>
      </c>
      <c r="F1515" s="1251" t="s">
        <v>1630</v>
      </c>
      <c r="G1515" s="1252">
        <v>0</v>
      </c>
      <c r="H1515" s="1252">
        <v>0</v>
      </c>
      <c r="I1515" s="1252">
        <v>0</v>
      </c>
      <c r="J1515" s="1252">
        <v>0</v>
      </c>
      <c r="K1515" s="1252">
        <v>0</v>
      </c>
      <c r="L1515" s="1252">
        <v>0</v>
      </c>
      <c r="M1515" s="1252">
        <v>0</v>
      </c>
      <c r="N1515" s="1252">
        <v>0</v>
      </c>
      <c r="O1515" s="1252">
        <v>0</v>
      </c>
      <c r="P1515" s="1252">
        <v>0</v>
      </c>
      <c r="Q1515" s="1252">
        <v>0</v>
      </c>
      <c r="R1515" s="1252">
        <v>0</v>
      </c>
      <c r="S1515" s="1252">
        <v>0</v>
      </c>
      <c r="T1515" s="1252">
        <v>0</v>
      </c>
      <c r="U1515" s="1251" t="s">
        <v>116</v>
      </c>
      <c r="V1515" s="1251" t="s">
        <v>564</v>
      </c>
      <c r="W1515" s="1251" t="s">
        <v>290</v>
      </c>
      <c r="X1515" s="1251" t="s">
        <v>1515</v>
      </c>
      <c r="Y1515" s="1251">
        <v>301</v>
      </c>
    </row>
    <row r="1516" spans="1:25" ht="12">
      <c r="A1516" s="1251">
        <v>2020</v>
      </c>
      <c r="B1516" s="1251">
        <v>25</v>
      </c>
      <c r="C1516" s="1251">
        <v>100</v>
      </c>
      <c r="D1516" s="1251" t="s">
        <v>1513</v>
      </c>
      <c r="E1516" s="1251">
        <v>302000</v>
      </c>
      <c r="F1516" s="1251" t="s">
        <v>1631</v>
      </c>
      <c r="G1516" s="1252">
        <v>0</v>
      </c>
      <c r="H1516" s="1252">
        <v>0</v>
      </c>
      <c r="I1516" s="1252">
        <v>0</v>
      </c>
      <c r="J1516" s="1252">
        <v>0</v>
      </c>
      <c r="K1516" s="1252">
        <v>0</v>
      </c>
      <c r="L1516" s="1252">
        <v>0</v>
      </c>
      <c r="M1516" s="1252">
        <v>0</v>
      </c>
      <c r="N1516" s="1252">
        <v>0</v>
      </c>
      <c r="O1516" s="1252">
        <v>0</v>
      </c>
      <c r="P1516" s="1252">
        <v>0</v>
      </c>
      <c r="Q1516" s="1252">
        <v>0</v>
      </c>
      <c r="R1516" s="1252">
        <v>0</v>
      </c>
      <c r="S1516" s="1252">
        <v>0</v>
      </c>
      <c r="T1516" s="1252">
        <v>0</v>
      </c>
      <c r="U1516" s="1251" t="s">
        <v>116</v>
      </c>
      <c r="V1516" s="1251" t="s">
        <v>564</v>
      </c>
      <c r="W1516" s="1251" t="s">
        <v>290</v>
      </c>
      <c r="X1516" s="1251" t="s">
        <v>1515</v>
      </c>
      <c r="Y1516" s="1251">
        <v>302</v>
      </c>
    </row>
    <row r="1517" spans="1:25" ht="12">
      <c r="A1517" s="1251">
        <v>2020</v>
      </c>
      <c r="B1517" s="1251">
        <v>25</v>
      </c>
      <c r="C1517" s="1251">
        <v>100</v>
      </c>
      <c r="D1517" s="1251" t="s">
        <v>1513</v>
      </c>
      <c r="E1517" s="1251">
        <v>303000</v>
      </c>
      <c r="F1517" s="1251" t="s">
        <v>1632</v>
      </c>
      <c r="G1517" s="1252">
        <v>0</v>
      </c>
      <c r="H1517" s="1252">
        <v>0</v>
      </c>
      <c r="I1517" s="1252">
        <v>0</v>
      </c>
      <c r="J1517" s="1252">
        <v>0</v>
      </c>
      <c r="K1517" s="1252">
        <v>0</v>
      </c>
      <c r="L1517" s="1252">
        <v>0</v>
      </c>
      <c r="M1517" s="1252">
        <v>0</v>
      </c>
      <c r="N1517" s="1252">
        <v>0</v>
      </c>
      <c r="O1517" s="1252">
        <v>0</v>
      </c>
      <c r="P1517" s="1252">
        <v>0</v>
      </c>
      <c r="Q1517" s="1252">
        <v>0</v>
      </c>
      <c r="R1517" s="1252">
        <v>0</v>
      </c>
      <c r="S1517" s="1252">
        <v>0</v>
      </c>
      <c r="T1517" s="1252">
        <v>0</v>
      </c>
      <c r="U1517" s="1251" t="s">
        <v>116</v>
      </c>
      <c r="V1517" s="1251" t="s">
        <v>564</v>
      </c>
      <c r="W1517" s="1251" t="s">
        <v>290</v>
      </c>
      <c r="X1517" s="1251" t="s">
        <v>1515</v>
      </c>
      <c r="Y1517" s="1251">
        <v>303</v>
      </c>
    </row>
    <row r="1518" spans="1:25" ht="12">
      <c r="A1518" s="1251">
        <v>2020</v>
      </c>
      <c r="B1518" s="1251">
        <v>25</v>
      </c>
      <c r="C1518" s="1251">
        <v>100</v>
      </c>
      <c r="D1518" s="1251" t="s">
        <v>1513</v>
      </c>
      <c r="E1518" s="1251">
        <v>303130</v>
      </c>
      <c r="F1518" s="1251" t="s">
        <v>1633</v>
      </c>
      <c r="G1518" s="1252">
        <v>0</v>
      </c>
      <c r="H1518" s="1252">
        <v>0</v>
      </c>
      <c r="I1518" s="1252">
        <v>0</v>
      </c>
      <c r="J1518" s="1252">
        <v>0</v>
      </c>
      <c r="K1518" s="1252">
        <v>0</v>
      </c>
      <c r="L1518" s="1252">
        <v>0</v>
      </c>
      <c r="M1518" s="1252">
        <v>0</v>
      </c>
      <c r="N1518" s="1252">
        <v>0</v>
      </c>
      <c r="O1518" s="1252">
        <v>0</v>
      </c>
      <c r="P1518" s="1252">
        <v>0</v>
      </c>
      <c r="Q1518" s="1252">
        <v>0</v>
      </c>
      <c r="R1518" s="1252">
        <v>0</v>
      </c>
      <c r="S1518" s="1252">
        <v>0</v>
      </c>
      <c r="T1518" s="1252">
        <v>0</v>
      </c>
      <c r="U1518" s="1251" t="s">
        <v>116</v>
      </c>
      <c r="V1518" s="1251" t="s">
        <v>564</v>
      </c>
      <c r="W1518" s="1251" t="s">
        <v>290</v>
      </c>
      <c r="X1518" s="1251" t="s">
        <v>1515</v>
      </c>
      <c r="Y1518" s="1251">
        <v>303</v>
      </c>
    </row>
    <row r="1519" spans="1:25" ht="12">
      <c r="A1519" s="1251">
        <v>2020</v>
      </c>
      <c r="B1519" s="1251">
        <v>25</v>
      </c>
      <c r="C1519" s="1251">
        <v>100</v>
      </c>
      <c r="D1519" s="1251" t="s">
        <v>1513</v>
      </c>
      <c r="E1519" s="1251">
        <v>303200</v>
      </c>
      <c r="F1519" s="1251" t="s">
        <v>1634</v>
      </c>
      <c r="G1519" s="1252">
        <v>0</v>
      </c>
      <c r="H1519" s="1252">
        <v>0</v>
      </c>
      <c r="I1519" s="1252">
        <v>0</v>
      </c>
      <c r="J1519" s="1252">
        <v>0</v>
      </c>
      <c r="K1519" s="1252">
        <v>0</v>
      </c>
      <c r="L1519" s="1252">
        <v>0</v>
      </c>
      <c r="M1519" s="1252">
        <v>0</v>
      </c>
      <c r="N1519" s="1252">
        <v>0</v>
      </c>
      <c r="O1519" s="1252">
        <v>0</v>
      </c>
      <c r="P1519" s="1252">
        <v>0</v>
      </c>
      <c r="Q1519" s="1252">
        <v>0</v>
      </c>
      <c r="R1519" s="1252">
        <v>0</v>
      </c>
      <c r="S1519" s="1252">
        <v>0</v>
      </c>
      <c r="T1519" s="1252">
        <v>0</v>
      </c>
      <c r="U1519" s="1251" t="s">
        <v>116</v>
      </c>
      <c r="V1519" s="1251" t="s">
        <v>564</v>
      </c>
      <c r="W1519" s="1251" t="s">
        <v>290</v>
      </c>
      <c r="X1519" s="1251" t="s">
        <v>1515</v>
      </c>
      <c r="Y1519" s="1251">
        <v>303</v>
      </c>
    </row>
    <row r="1520" spans="1:25" ht="12">
      <c r="A1520" s="1251">
        <v>2020</v>
      </c>
      <c r="B1520" s="1251">
        <v>25</v>
      </c>
      <c r="C1520" s="1251">
        <v>100</v>
      </c>
      <c r="D1520" s="1251" t="s">
        <v>1513</v>
      </c>
      <c r="E1520" s="1251">
        <v>303300</v>
      </c>
      <c r="F1520" s="1251" t="s">
        <v>1635</v>
      </c>
      <c r="G1520" s="1252">
        <v>0</v>
      </c>
      <c r="H1520" s="1252">
        <v>0</v>
      </c>
      <c r="I1520" s="1252">
        <v>0</v>
      </c>
      <c r="J1520" s="1252">
        <v>0</v>
      </c>
      <c r="K1520" s="1252">
        <v>0</v>
      </c>
      <c r="L1520" s="1252">
        <v>0</v>
      </c>
      <c r="M1520" s="1252">
        <v>0</v>
      </c>
      <c r="N1520" s="1252">
        <v>0</v>
      </c>
      <c r="O1520" s="1252">
        <v>0</v>
      </c>
      <c r="P1520" s="1252">
        <v>0</v>
      </c>
      <c r="Q1520" s="1252">
        <v>0</v>
      </c>
      <c r="R1520" s="1252">
        <v>0</v>
      </c>
      <c r="S1520" s="1252">
        <v>0</v>
      </c>
      <c r="T1520" s="1252">
        <v>0</v>
      </c>
      <c r="U1520" s="1251" t="s">
        <v>116</v>
      </c>
      <c r="V1520" s="1251" t="s">
        <v>564</v>
      </c>
      <c r="W1520" s="1251" t="s">
        <v>290</v>
      </c>
      <c r="X1520" s="1251" t="s">
        <v>1515</v>
      </c>
      <c r="Y1520" s="1251">
        <v>303</v>
      </c>
    </row>
    <row r="1521" spans="1:25" ht="12">
      <c r="A1521" s="1251">
        <v>2020</v>
      </c>
      <c r="B1521" s="1251">
        <v>25</v>
      </c>
      <c r="C1521" s="1251">
        <v>100</v>
      </c>
      <c r="D1521" s="1251" t="s">
        <v>1513</v>
      </c>
      <c r="E1521" s="1251">
        <v>303400</v>
      </c>
      <c r="F1521" s="1251" t="s">
        <v>1636</v>
      </c>
      <c r="G1521" s="1252">
        <v>0</v>
      </c>
      <c r="H1521" s="1252">
        <v>0</v>
      </c>
      <c r="I1521" s="1252">
        <v>0</v>
      </c>
      <c r="J1521" s="1252">
        <v>0</v>
      </c>
      <c r="K1521" s="1252">
        <v>0</v>
      </c>
      <c r="L1521" s="1252">
        <v>0</v>
      </c>
      <c r="M1521" s="1252">
        <v>0</v>
      </c>
      <c r="N1521" s="1252">
        <v>0</v>
      </c>
      <c r="O1521" s="1252">
        <v>0</v>
      </c>
      <c r="P1521" s="1252">
        <v>0</v>
      </c>
      <c r="Q1521" s="1252">
        <v>0</v>
      </c>
      <c r="R1521" s="1252">
        <v>0</v>
      </c>
      <c r="S1521" s="1252">
        <v>0</v>
      </c>
      <c r="T1521" s="1252">
        <v>0</v>
      </c>
      <c r="U1521" s="1251" t="s">
        <v>116</v>
      </c>
      <c r="V1521" s="1251" t="s">
        <v>564</v>
      </c>
      <c r="W1521" s="1251" t="s">
        <v>290</v>
      </c>
      <c r="X1521" s="1251" t="s">
        <v>1515</v>
      </c>
      <c r="Y1521" s="1251">
        <v>303</v>
      </c>
    </row>
    <row r="1522" spans="1:25" ht="12">
      <c r="A1522" s="1251">
        <v>2020</v>
      </c>
      <c r="B1522" s="1251">
        <v>25</v>
      </c>
      <c r="C1522" s="1251">
        <v>100</v>
      </c>
      <c r="D1522" s="1251" t="s">
        <v>1513</v>
      </c>
      <c r="E1522" s="1251">
        <v>303610</v>
      </c>
      <c r="F1522" s="1251" t="s">
        <v>1637</v>
      </c>
      <c r="G1522" s="1252">
        <v>0</v>
      </c>
      <c r="H1522" s="1252">
        <v>0</v>
      </c>
      <c r="I1522" s="1252">
        <v>0</v>
      </c>
      <c r="J1522" s="1252">
        <v>0</v>
      </c>
      <c r="K1522" s="1252">
        <v>0</v>
      </c>
      <c r="L1522" s="1252">
        <v>0</v>
      </c>
      <c r="M1522" s="1252">
        <v>0</v>
      </c>
      <c r="N1522" s="1252">
        <v>0</v>
      </c>
      <c r="O1522" s="1252">
        <v>0</v>
      </c>
      <c r="P1522" s="1252">
        <v>0</v>
      </c>
      <c r="Q1522" s="1252">
        <v>0</v>
      </c>
      <c r="R1522" s="1252">
        <v>0</v>
      </c>
      <c r="S1522" s="1252">
        <v>0</v>
      </c>
      <c r="T1522" s="1252">
        <v>0</v>
      </c>
      <c r="U1522" s="1251" t="s">
        <v>116</v>
      </c>
      <c r="V1522" s="1251" t="s">
        <v>564</v>
      </c>
      <c r="W1522" s="1251" t="s">
        <v>290</v>
      </c>
      <c r="X1522" s="1251" t="s">
        <v>1515</v>
      </c>
      <c r="Y1522" s="1251">
        <v>303</v>
      </c>
    </row>
    <row r="1523" spans="1:25" ht="12">
      <c r="A1523" s="1251">
        <v>2020</v>
      </c>
      <c r="B1523" s="1251">
        <v>25</v>
      </c>
      <c r="C1523" s="1251">
        <v>100</v>
      </c>
      <c r="D1523" s="1251" t="s">
        <v>1513</v>
      </c>
      <c r="E1523" s="1251">
        <v>304200</v>
      </c>
      <c r="F1523" s="1251" t="s">
        <v>1638</v>
      </c>
      <c r="G1523" s="1252">
        <v>0</v>
      </c>
      <c r="H1523" s="1252">
        <v>0</v>
      </c>
      <c r="I1523" s="1252">
        <v>0</v>
      </c>
      <c r="J1523" s="1252">
        <v>0</v>
      </c>
      <c r="K1523" s="1252">
        <v>0</v>
      </c>
      <c r="L1523" s="1252">
        <v>0</v>
      </c>
      <c r="M1523" s="1252">
        <v>0</v>
      </c>
      <c r="N1523" s="1252">
        <v>0</v>
      </c>
      <c r="O1523" s="1252">
        <v>0</v>
      </c>
      <c r="P1523" s="1252">
        <v>0</v>
      </c>
      <c r="Q1523" s="1252">
        <v>0</v>
      </c>
      <c r="R1523" s="1252">
        <v>0</v>
      </c>
      <c r="S1523" s="1252">
        <v>0</v>
      </c>
      <c r="T1523" s="1252">
        <v>0</v>
      </c>
      <c r="U1523" s="1251" t="s">
        <v>116</v>
      </c>
      <c r="V1523" s="1251" t="s">
        <v>564</v>
      </c>
      <c r="W1523" s="1251" t="s">
        <v>290</v>
      </c>
      <c r="X1523" s="1251" t="s">
        <v>1515</v>
      </c>
      <c r="Y1523" s="1251">
        <v>304</v>
      </c>
    </row>
    <row r="1524" spans="1:25" ht="12">
      <c r="A1524" s="1251">
        <v>2020</v>
      </c>
      <c r="B1524" s="1251">
        <v>25</v>
      </c>
      <c r="C1524" s="1251">
        <v>100</v>
      </c>
      <c r="D1524" s="1251" t="s">
        <v>1513</v>
      </c>
      <c r="E1524" s="1251">
        <v>304300</v>
      </c>
      <c r="F1524" s="1251" t="s">
        <v>1639</v>
      </c>
      <c r="G1524" s="1252">
        <v>0</v>
      </c>
      <c r="H1524" s="1252">
        <v>0</v>
      </c>
      <c r="I1524" s="1252">
        <v>0</v>
      </c>
      <c r="J1524" s="1252">
        <v>0</v>
      </c>
      <c r="K1524" s="1252">
        <v>0</v>
      </c>
      <c r="L1524" s="1252">
        <v>0</v>
      </c>
      <c r="M1524" s="1252">
        <v>0</v>
      </c>
      <c r="N1524" s="1252">
        <v>0</v>
      </c>
      <c r="O1524" s="1252">
        <v>0</v>
      </c>
      <c r="P1524" s="1252">
        <v>0</v>
      </c>
      <c r="Q1524" s="1252">
        <v>0</v>
      </c>
      <c r="R1524" s="1252">
        <v>0</v>
      </c>
      <c r="S1524" s="1252">
        <v>0</v>
      </c>
      <c r="T1524" s="1252">
        <v>0</v>
      </c>
      <c r="U1524" s="1251" t="s">
        <v>116</v>
      </c>
      <c r="V1524" s="1251" t="s">
        <v>564</v>
      </c>
      <c r="W1524" s="1251" t="s">
        <v>290</v>
      </c>
      <c r="X1524" s="1251" t="s">
        <v>1515</v>
      </c>
      <c r="Y1524" s="1251">
        <v>304</v>
      </c>
    </row>
    <row r="1525" spans="1:25" ht="12">
      <c r="A1525" s="1251">
        <v>2020</v>
      </c>
      <c r="B1525" s="1251">
        <v>25</v>
      </c>
      <c r="C1525" s="1251">
        <v>100</v>
      </c>
      <c r="D1525" s="1251" t="s">
        <v>1513</v>
      </c>
      <c r="E1525" s="1251">
        <v>304400</v>
      </c>
      <c r="F1525" s="1251" t="s">
        <v>1640</v>
      </c>
      <c r="G1525" s="1252">
        <v>0</v>
      </c>
      <c r="H1525" s="1252">
        <v>0</v>
      </c>
      <c r="I1525" s="1252">
        <v>0</v>
      </c>
      <c r="J1525" s="1252">
        <v>0</v>
      </c>
      <c r="K1525" s="1252">
        <v>0</v>
      </c>
      <c r="L1525" s="1252">
        <v>0</v>
      </c>
      <c r="M1525" s="1252">
        <v>0</v>
      </c>
      <c r="N1525" s="1252">
        <v>0</v>
      </c>
      <c r="O1525" s="1252">
        <v>0</v>
      </c>
      <c r="P1525" s="1252">
        <v>0</v>
      </c>
      <c r="Q1525" s="1252">
        <v>0</v>
      </c>
      <c r="R1525" s="1252">
        <v>0</v>
      </c>
      <c r="S1525" s="1252">
        <v>0</v>
      </c>
      <c r="T1525" s="1252">
        <v>0</v>
      </c>
      <c r="U1525" s="1251" t="s">
        <v>116</v>
      </c>
      <c r="V1525" s="1251" t="s">
        <v>564</v>
      </c>
      <c r="W1525" s="1251" t="s">
        <v>290</v>
      </c>
      <c r="X1525" s="1251" t="s">
        <v>1515</v>
      </c>
      <c r="Y1525" s="1251">
        <v>304</v>
      </c>
    </row>
    <row r="1526" spans="1:25" ht="12">
      <c r="A1526" s="1251">
        <v>2020</v>
      </c>
      <c r="B1526" s="1251">
        <v>25</v>
      </c>
      <c r="C1526" s="1251">
        <v>100</v>
      </c>
      <c r="D1526" s="1251" t="s">
        <v>1513</v>
      </c>
      <c r="E1526" s="1251">
        <v>304610</v>
      </c>
      <c r="F1526" s="1251" t="s">
        <v>1641</v>
      </c>
      <c r="G1526" s="1252">
        <v>0</v>
      </c>
      <c r="H1526" s="1252">
        <v>0</v>
      </c>
      <c r="I1526" s="1252">
        <v>0</v>
      </c>
      <c r="J1526" s="1252">
        <v>0</v>
      </c>
      <c r="K1526" s="1252">
        <v>0</v>
      </c>
      <c r="L1526" s="1252">
        <v>0</v>
      </c>
      <c r="M1526" s="1252">
        <v>0</v>
      </c>
      <c r="N1526" s="1252">
        <v>0</v>
      </c>
      <c r="O1526" s="1252">
        <v>0</v>
      </c>
      <c r="P1526" s="1252">
        <v>0</v>
      </c>
      <c r="Q1526" s="1252">
        <v>0</v>
      </c>
      <c r="R1526" s="1252">
        <v>0</v>
      </c>
      <c r="S1526" s="1252">
        <v>0</v>
      </c>
      <c r="T1526" s="1252">
        <v>0</v>
      </c>
      <c r="U1526" s="1251" t="s">
        <v>116</v>
      </c>
      <c r="V1526" s="1251" t="s">
        <v>564</v>
      </c>
      <c r="W1526" s="1251" t="s">
        <v>290</v>
      </c>
      <c r="X1526" s="1251" t="s">
        <v>1515</v>
      </c>
      <c r="Y1526" s="1251">
        <v>304</v>
      </c>
    </row>
    <row r="1527" spans="1:25" ht="12">
      <c r="A1527" s="1251">
        <v>2020</v>
      </c>
      <c r="B1527" s="1251">
        <v>25</v>
      </c>
      <c r="C1527" s="1251">
        <v>100</v>
      </c>
      <c r="D1527" s="1251" t="s">
        <v>1513</v>
      </c>
      <c r="E1527" s="1251">
        <v>304630</v>
      </c>
      <c r="F1527" s="1251" t="s">
        <v>1642</v>
      </c>
      <c r="G1527" s="1252">
        <v>0</v>
      </c>
      <c r="H1527" s="1252">
        <v>0</v>
      </c>
      <c r="I1527" s="1252">
        <v>0</v>
      </c>
      <c r="J1527" s="1252">
        <v>0</v>
      </c>
      <c r="K1527" s="1252">
        <v>0</v>
      </c>
      <c r="L1527" s="1252">
        <v>0</v>
      </c>
      <c r="M1527" s="1252">
        <v>0</v>
      </c>
      <c r="N1527" s="1252">
        <v>0</v>
      </c>
      <c r="O1527" s="1252">
        <v>0</v>
      </c>
      <c r="P1527" s="1252">
        <v>0</v>
      </c>
      <c r="Q1527" s="1252">
        <v>0</v>
      </c>
      <c r="R1527" s="1252">
        <v>0</v>
      </c>
      <c r="S1527" s="1252">
        <v>0</v>
      </c>
      <c r="T1527" s="1252">
        <v>0</v>
      </c>
      <c r="U1527" s="1251" t="s">
        <v>116</v>
      </c>
      <c r="V1527" s="1251" t="s">
        <v>564</v>
      </c>
      <c r="W1527" s="1251" t="s">
        <v>290</v>
      </c>
      <c r="X1527" s="1251" t="s">
        <v>1515</v>
      </c>
      <c r="Y1527" s="1251">
        <v>304</v>
      </c>
    </row>
    <row r="1528" spans="1:25" ht="12">
      <c r="A1528" s="1251">
        <v>2020</v>
      </c>
      <c r="B1528" s="1251">
        <v>25</v>
      </c>
      <c r="C1528" s="1251">
        <v>100</v>
      </c>
      <c r="D1528" s="1251" t="s">
        <v>1513</v>
      </c>
      <c r="E1528" s="1251">
        <v>307000</v>
      </c>
      <c r="F1528" s="1251" t="s">
        <v>1643</v>
      </c>
      <c r="G1528" s="1252">
        <v>0</v>
      </c>
      <c r="H1528" s="1252">
        <v>0</v>
      </c>
      <c r="I1528" s="1252">
        <v>0</v>
      </c>
      <c r="J1528" s="1252">
        <v>0</v>
      </c>
      <c r="K1528" s="1252">
        <v>0</v>
      </c>
      <c r="L1528" s="1252">
        <v>0</v>
      </c>
      <c r="M1528" s="1252">
        <v>0</v>
      </c>
      <c r="N1528" s="1252">
        <v>0</v>
      </c>
      <c r="O1528" s="1252">
        <v>0</v>
      </c>
      <c r="P1528" s="1252">
        <v>0</v>
      </c>
      <c r="Q1528" s="1252">
        <v>0</v>
      </c>
      <c r="R1528" s="1252">
        <v>0</v>
      </c>
      <c r="S1528" s="1252">
        <v>0</v>
      </c>
      <c r="T1528" s="1252">
        <v>0</v>
      </c>
      <c r="U1528" s="1251" t="s">
        <v>116</v>
      </c>
      <c r="V1528" s="1251" t="s">
        <v>564</v>
      </c>
      <c r="W1528" s="1251" t="s">
        <v>290</v>
      </c>
      <c r="X1528" s="1251" t="s">
        <v>1515</v>
      </c>
      <c r="Y1528" s="1251">
        <v>307</v>
      </c>
    </row>
    <row r="1529" spans="1:25" ht="12">
      <c r="A1529" s="1251">
        <v>2020</v>
      </c>
      <c r="B1529" s="1251">
        <v>25</v>
      </c>
      <c r="C1529" s="1251">
        <v>100</v>
      </c>
      <c r="D1529" s="1251" t="s">
        <v>1513</v>
      </c>
      <c r="E1529" s="1251">
        <v>309000</v>
      </c>
      <c r="F1529" s="1251" t="s">
        <v>1644</v>
      </c>
      <c r="G1529" s="1252">
        <v>0</v>
      </c>
      <c r="H1529" s="1252">
        <v>0</v>
      </c>
      <c r="I1529" s="1252">
        <v>0</v>
      </c>
      <c r="J1529" s="1252">
        <v>0</v>
      </c>
      <c r="K1529" s="1252">
        <v>0</v>
      </c>
      <c r="L1529" s="1252">
        <v>0</v>
      </c>
      <c r="M1529" s="1252">
        <v>0</v>
      </c>
      <c r="N1529" s="1252">
        <v>0</v>
      </c>
      <c r="O1529" s="1252">
        <v>0</v>
      </c>
      <c r="P1529" s="1252">
        <v>0</v>
      </c>
      <c r="Q1529" s="1252">
        <v>0</v>
      </c>
      <c r="R1529" s="1252">
        <v>0</v>
      </c>
      <c r="S1529" s="1252">
        <v>0</v>
      </c>
      <c r="T1529" s="1252">
        <v>0</v>
      </c>
      <c r="U1529" s="1251" t="s">
        <v>116</v>
      </c>
      <c r="V1529" s="1251" t="s">
        <v>564</v>
      </c>
      <c r="W1529" s="1251" t="s">
        <v>290</v>
      </c>
      <c r="X1529" s="1251" t="s">
        <v>1515</v>
      </c>
      <c r="Y1529" s="1251">
        <v>309</v>
      </c>
    </row>
    <row r="1530" spans="1:25" ht="12">
      <c r="A1530" s="1251">
        <v>2020</v>
      </c>
      <c r="B1530" s="1251">
        <v>25</v>
      </c>
      <c r="C1530" s="1251">
        <v>100</v>
      </c>
      <c r="D1530" s="1251" t="s">
        <v>1513</v>
      </c>
      <c r="E1530" s="1251">
        <v>310000</v>
      </c>
      <c r="F1530" s="1251" t="s">
        <v>1645</v>
      </c>
      <c r="G1530" s="1252">
        <v>0</v>
      </c>
      <c r="H1530" s="1252">
        <v>0</v>
      </c>
      <c r="I1530" s="1252">
        <v>0</v>
      </c>
      <c r="J1530" s="1252">
        <v>0</v>
      </c>
      <c r="K1530" s="1252">
        <v>0</v>
      </c>
      <c r="L1530" s="1252">
        <v>0</v>
      </c>
      <c r="M1530" s="1252">
        <v>0</v>
      </c>
      <c r="N1530" s="1252">
        <v>0</v>
      </c>
      <c r="O1530" s="1252">
        <v>0</v>
      </c>
      <c r="P1530" s="1252">
        <v>0</v>
      </c>
      <c r="Q1530" s="1252">
        <v>0</v>
      </c>
      <c r="R1530" s="1252">
        <v>0</v>
      </c>
      <c r="S1530" s="1252">
        <v>0</v>
      </c>
      <c r="T1530" s="1252">
        <v>0</v>
      </c>
      <c r="U1530" s="1251" t="s">
        <v>116</v>
      </c>
      <c r="V1530" s="1251" t="s">
        <v>564</v>
      </c>
      <c r="W1530" s="1251" t="s">
        <v>290</v>
      </c>
      <c r="X1530" s="1251" t="s">
        <v>1515</v>
      </c>
      <c r="Y1530" s="1251">
        <v>310</v>
      </c>
    </row>
    <row r="1531" spans="1:25" ht="12">
      <c r="A1531" s="1251">
        <v>2020</v>
      </c>
      <c r="B1531" s="1251">
        <v>25</v>
      </c>
      <c r="C1531" s="1251">
        <v>100</v>
      </c>
      <c r="D1531" s="1251" t="s">
        <v>1513</v>
      </c>
      <c r="E1531" s="1251">
        <v>311000</v>
      </c>
      <c r="F1531" s="1251" t="s">
        <v>1646</v>
      </c>
      <c r="G1531" s="1252">
        <v>0</v>
      </c>
      <c r="H1531" s="1252">
        <v>0</v>
      </c>
      <c r="I1531" s="1252">
        <v>0</v>
      </c>
      <c r="J1531" s="1252">
        <v>0</v>
      </c>
      <c r="K1531" s="1252">
        <v>0</v>
      </c>
      <c r="L1531" s="1252">
        <v>0</v>
      </c>
      <c r="M1531" s="1252">
        <v>0</v>
      </c>
      <c r="N1531" s="1252">
        <v>0</v>
      </c>
      <c r="O1531" s="1252">
        <v>0</v>
      </c>
      <c r="P1531" s="1252">
        <v>0</v>
      </c>
      <c r="Q1531" s="1252">
        <v>0</v>
      </c>
      <c r="R1531" s="1252">
        <v>0</v>
      </c>
      <c r="S1531" s="1252">
        <v>0</v>
      </c>
      <c r="T1531" s="1252">
        <v>0</v>
      </c>
      <c r="U1531" s="1251" t="s">
        <v>116</v>
      </c>
      <c r="V1531" s="1251" t="s">
        <v>564</v>
      </c>
      <c r="W1531" s="1251" t="s">
        <v>290</v>
      </c>
      <c r="X1531" s="1251" t="s">
        <v>1515</v>
      </c>
      <c r="Y1531" s="1251">
        <v>311</v>
      </c>
    </row>
    <row r="1532" spans="1:25" ht="12">
      <c r="A1532" s="1251">
        <v>2020</v>
      </c>
      <c r="B1532" s="1251">
        <v>25</v>
      </c>
      <c r="C1532" s="1251">
        <v>100</v>
      </c>
      <c r="D1532" s="1251" t="s">
        <v>1513</v>
      </c>
      <c r="E1532" s="1251">
        <v>311400</v>
      </c>
      <c r="F1532" s="1251" t="s">
        <v>1647</v>
      </c>
      <c r="G1532" s="1252">
        <v>0</v>
      </c>
      <c r="H1532" s="1252">
        <v>0</v>
      </c>
      <c r="I1532" s="1252">
        <v>0</v>
      </c>
      <c r="J1532" s="1252">
        <v>0</v>
      </c>
      <c r="K1532" s="1252">
        <v>0</v>
      </c>
      <c r="L1532" s="1252">
        <v>0</v>
      </c>
      <c r="M1532" s="1252">
        <v>0</v>
      </c>
      <c r="N1532" s="1252">
        <v>0</v>
      </c>
      <c r="O1532" s="1252">
        <v>0</v>
      </c>
      <c r="P1532" s="1252">
        <v>0</v>
      </c>
      <c r="Q1532" s="1252">
        <v>0</v>
      </c>
      <c r="R1532" s="1252">
        <v>0</v>
      </c>
      <c r="S1532" s="1252">
        <v>0</v>
      </c>
      <c r="T1532" s="1252">
        <v>0</v>
      </c>
      <c r="U1532" s="1251" t="s">
        <v>116</v>
      </c>
      <c r="V1532" s="1251" t="s">
        <v>564</v>
      </c>
      <c r="W1532" s="1251" t="s">
        <v>290</v>
      </c>
      <c r="X1532" s="1251" t="s">
        <v>1515</v>
      </c>
      <c r="Y1532" s="1251">
        <v>311</v>
      </c>
    </row>
    <row r="1533" spans="1:25" ht="12">
      <c r="A1533" s="1251">
        <v>2020</v>
      </c>
      <c r="B1533" s="1251">
        <v>25</v>
      </c>
      <c r="C1533" s="1251">
        <v>100</v>
      </c>
      <c r="D1533" s="1251" t="s">
        <v>1513</v>
      </c>
      <c r="E1533" s="1251">
        <v>320000</v>
      </c>
      <c r="F1533" s="1251" t="s">
        <v>1648</v>
      </c>
      <c r="G1533" s="1252">
        <v>0</v>
      </c>
      <c r="H1533" s="1252">
        <v>0</v>
      </c>
      <c r="I1533" s="1252">
        <v>0</v>
      </c>
      <c r="J1533" s="1252">
        <v>0</v>
      </c>
      <c r="K1533" s="1252">
        <v>0</v>
      </c>
      <c r="L1533" s="1252">
        <v>0</v>
      </c>
      <c r="M1533" s="1252">
        <v>0</v>
      </c>
      <c r="N1533" s="1252">
        <v>0</v>
      </c>
      <c r="O1533" s="1252">
        <v>0</v>
      </c>
      <c r="P1533" s="1252">
        <v>0</v>
      </c>
      <c r="Q1533" s="1252">
        <v>0</v>
      </c>
      <c r="R1533" s="1252">
        <v>0</v>
      </c>
      <c r="S1533" s="1252">
        <v>0</v>
      </c>
      <c r="T1533" s="1252">
        <v>0</v>
      </c>
      <c r="U1533" s="1251" t="s">
        <v>116</v>
      </c>
      <c r="V1533" s="1251" t="s">
        <v>564</v>
      </c>
      <c r="W1533" s="1251" t="s">
        <v>290</v>
      </c>
      <c r="X1533" s="1251" t="s">
        <v>1515</v>
      </c>
      <c r="Y1533" s="1251">
        <v>320</v>
      </c>
    </row>
    <row r="1534" spans="1:25" ht="12">
      <c r="A1534" s="1251">
        <v>2020</v>
      </c>
      <c r="B1534" s="1251">
        <v>25</v>
      </c>
      <c r="C1534" s="1251">
        <v>100</v>
      </c>
      <c r="D1534" s="1251" t="s">
        <v>1513</v>
      </c>
      <c r="E1534" s="1251">
        <v>330000</v>
      </c>
      <c r="F1534" s="1251" t="s">
        <v>1649</v>
      </c>
      <c r="G1534" s="1252">
        <v>0</v>
      </c>
      <c r="H1534" s="1252">
        <v>0</v>
      </c>
      <c r="I1534" s="1252">
        <v>0</v>
      </c>
      <c r="J1534" s="1252">
        <v>0</v>
      </c>
      <c r="K1534" s="1252">
        <v>0</v>
      </c>
      <c r="L1534" s="1252">
        <v>0</v>
      </c>
      <c r="M1534" s="1252">
        <v>0</v>
      </c>
      <c r="N1534" s="1252">
        <v>0</v>
      </c>
      <c r="O1534" s="1252">
        <v>0</v>
      </c>
      <c r="P1534" s="1252">
        <v>0</v>
      </c>
      <c r="Q1534" s="1252">
        <v>0</v>
      </c>
      <c r="R1534" s="1252">
        <v>0</v>
      </c>
      <c r="S1534" s="1252">
        <v>0</v>
      </c>
      <c r="T1534" s="1252">
        <v>0</v>
      </c>
      <c r="U1534" s="1251" t="s">
        <v>116</v>
      </c>
      <c r="V1534" s="1251" t="s">
        <v>564</v>
      </c>
      <c r="W1534" s="1251" t="s">
        <v>290</v>
      </c>
      <c r="X1534" s="1251" t="s">
        <v>1515</v>
      </c>
      <c r="Y1534" s="1251">
        <v>330</v>
      </c>
    </row>
    <row r="1535" spans="1:25" ht="12">
      <c r="A1535" s="1251">
        <v>2020</v>
      </c>
      <c r="B1535" s="1251">
        <v>25</v>
      </c>
      <c r="C1535" s="1251">
        <v>100</v>
      </c>
      <c r="D1535" s="1251" t="s">
        <v>1513</v>
      </c>
      <c r="E1535" s="1251">
        <v>331000</v>
      </c>
      <c r="F1535" s="1251" t="s">
        <v>1650</v>
      </c>
      <c r="G1535" s="1252">
        <v>0</v>
      </c>
      <c r="H1535" s="1252">
        <v>0</v>
      </c>
      <c r="I1535" s="1252">
        <v>0</v>
      </c>
      <c r="J1535" s="1252">
        <v>0</v>
      </c>
      <c r="K1535" s="1252">
        <v>0</v>
      </c>
      <c r="L1535" s="1252">
        <v>0</v>
      </c>
      <c r="M1535" s="1252">
        <v>0</v>
      </c>
      <c r="N1535" s="1252">
        <v>0</v>
      </c>
      <c r="O1535" s="1252">
        <v>0</v>
      </c>
      <c r="P1535" s="1252">
        <v>0</v>
      </c>
      <c r="Q1535" s="1252">
        <v>0</v>
      </c>
      <c r="R1535" s="1252">
        <v>0</v>
      </c>
      <c r="S1535" s="1252">
        <v>0</v>
      </c>
      <c r="T1535" s="1252">
        <v>0</v>
      </c>
      <c r="U1535" s="1251" t="s">
        <v>116</v>
      </c>
      <c r="V1535" s="1251" t="s">
        <v>564</v>
      </c>
      <c r="W1535" s="1251" t="s">
        <v>290</v>
      </c>
      <c r="X1535" s="1251" t="s">
        <v>1515</v>
      </c>
      <c r="Y1535" s="1251">
        <v>331</v>
      </c>
    </row>
    <row r="1536" spans="1:25" ht="12">
      <c r="A1536" s="1251">
        <v>2020</v>
      </c>
      <c r="B1536" s="1251">
        <v>25</v>
      </c>
      <c r="C1536" s="1251">
        <v>100</v>
      </c>
      <c r="D1536" s="1251" t="s">
        <v>1513</v>
      </c>
      <c r="E1536" s="1251">
        <v>333000</v>
      </c>
      <c r="F1536" s="1251" t="s">
        <v>1651</v>
      </c>
      <c r="G1536" s="1252">
        <v>0</v>
      </c>
      <c r="H1536" s="1252">
        <v>0</v>
      </c>
      <c r="I1536" s="1252">
        <v>0</v>
      </c>
      <c r="J1536" s="1252">
        <v>0</v>
      </c>
      <c r="K1536" s="1252">
        <v>0</v>
      </c>
      <c r="L1536" s="1252">
        <v>0</v>
      </c>
      <c r="M1536" s="1252">
        <v>0</v>
      </c>
      <c r="N1536" s="1252">
        <v>0</v>
      </c>
      <c r="O1536" s="1252">
        <v>0</v>
      </c>
      <c r="P1536" s="1252">
        <v>0</v>
      </c>
      <c r="Q1536" s="1252">
        <v>0</v>
      </c>
      <c r="R1536" s="1252">
        <v>0</v>
      </c>
      <c r="S1536" s="1252">
        <v>0</v>
      </c>
      <c r="T1536" s="1252">
        <v>0</v>
      </c>
      <c r="U1536" s="1251" t="s">
        <v>116</v>
      </c>
      <c r="V1536" s="1251" t="s">
        <v>564</v>
      </c>
      <c r="W1536" s="1251" t="s">
        <v>290</v>
      </c>
      <c r="X1536" s="1251" t="s">
        <v>1515</v>
      </c>
      <c r="Y1536" s="1251">
        <v>333</v>
      </c>
    </row>
    <row r="1537" spans="1:25" ht="12">
      <c r="A1537" s="1251">
        <v>2020</v>
      </c>
      <c r="B1537" s="1251">
        <v>25</v>
      </c>
      <c r="C1537" s="1251">
        <v>100</v>
      </c>
      <c r="D1537" s="1251" t="s">
        <v>1513</v>
      </c>
      <c r="E1537" s="1251">
        <v>334400</v>
      </c>
      <c r="F1537" s="1251" t="s">
        <v>1652</v>
      </c>
      <c r="G1537" s="1252">
        <v>0</v>
      </c>
      <c r="H1537" s="1252">
        <v>0</v>
      </c>
      <c r="I1537" s="1252">
        <v>0</v>
      </c>
      <c r="J1537" s="1252">
        <v>0</v>
      </c>
      <c r="K1537" s="1252">
        <v>0</v>
      </c>
      <c r="L1537" s="1252">
        <v>0</v>
      </c>
      <c r="M1537" s="1252">
        <v>0</v>
      </c>
      <c r="N1537" s="1252">
        <v>0</v>
      </c>
      <c r="O1537" s="1252">
        <v>0</v>
      </c>
      <c r="P1537" s="1252">
        <v>0</v>
      </c>
      <c r="Q1537" s="1252">
        <v>0</v>
      </c>
      <c r="R1537" s="1252">
        <v>0</v>
      </c>
      <c r="S1537" s="1252">
        <v>0</v>
      </c>
      <c r="T1537" s="1252">
        <v>0</v>
      </c>
      <c r="U1537" s="1251" t="s">
        <v>116</v>
      </c>
      <c r="V1537" s="1251" t="s">
        <v>564</v>
      </c>
      <c r="W1537" s="1251" t="s">
        <v>290</v>
      </c>
      <c r="X1537" s="1251" t="s">
        <v>1515</v>
      </c>
      <c r="Y1537" s="1251">
        <v>334</v>
      </c>
    </row>
    <row r="1538" spans="1:25" ht="12">
      <c r="A1538" s="1251">
        <v>2020</v>
      </c>
      <c r="B1538" s="1251">
        <v>25</v>
      </c>
      <c r="C1538" s="1251">
        <v>100</v>
      </c>
      <c r="D1538" s="1251" t="s">
        <v>1513</v>
      </c>
      <c r="E1538" s="1251">
        <v>334700</v>
      </c>
      <c r="F1538" s="1251" t="s">
        <v>1653</v>
      </c>
      <c r="G1538" s="1252">
        <v>0</v>
      </c>
      <c r="H1538" s="1252">
        <v>0</v>
      </c>
      <c r="I1538" s="1252">
        <v>0</v>
      </c>
      <c r="J1538" s="1252">
        <v>0</v>
      </c>
      <c r="K1538" s="1252">
        <v>0</v>
      </c>
      <c r="L1538" s="1252">
        <v>0</v>
      </c>
      <c r="M1538" s="1252">
        <v>0</v>
      </c>
      <c r="N1538" s="1252">
        <v>0</v>
      </c>
      <c r="O1538" s="1252">
        <v>0</v>
      </c>
      <c r="P1538" s="1252">
        <v>0</v>
      </c>
      <c r="Q1538" s="1252">
        <v>0</v>
      </c>
      <c r="R1538" s="1252">
        <v>0</v>
      </c>
      <c r="S1538" s="1252">
        <v>0</v>
      </c>
      <c r="T1538" s="1252">
        <v>0</v>
      </c>
      <c r="U1538" s="1251" t="s">
        <v>116</v>
      </c>
      <c r="V1538" s="1251" t="s">
        <v>564</v>
      </c>
      <c r="W1538" s="1251" t="s">
        <v>290</v>
      </c>
      <c r="X1538" s="1251" t="s">
        <v>1515</v>
      </c>
      <c r="Y1538" s="1251">
        <v>334</v>
      </c>
    </row>
    <row r="1539" spans="1:25" ht="12">
      <c r="A1539" s="1251">
        <v>2020</v>
      </c>
      <c r="B1539" s="1251">
        <v>25</v>
      </c>
      <c r="C1539" s="1251">
        <v>100</v>
      </c>
      <c r="D1539" s="1251" t="s">
        <v>1513</v>
      </c>
      <c r="E1539" s="1251">
        <v>334800</v>
      </c>
      <c r="F1539" s="1251" t="s">
        <v>1654</v>
      </c>
      <c r="G1539" s="1252">
        <v>0</v>
      </c>
      <c r="H1539" s="1252">
        <v>0</v>
      </c>
      <c r="I1539" s="1252">
        <v>0</v>
      </c>
      <c r="J1539" s="1252">
        <v>0</v>
      </c>
      <c r="K1539" s="1252">
        <v>0</v>
      </c>
      <c r="L1539" s="1252">
        <v>0</v>
      </c>
      <c r="M1539" s="1252">
        <v>0</v>
      </c>
      <c r="N1539" s="1252">
        <v>0</v>
      </c>
      <c r="O1539" s="1252">
        <v>0</v>
      </c>
      <c r="P1539" s="1252">
        <v>0</v>
      </c>
      <c r="Q1539" s="1252">
        <v>0</v>
      </c>
      <c r="R1539" s="1252">
        <v>0</v>
      </c>
      <c r="S1539" s="1252">
        <v>0</v>
      </c>
      <c r="T1539" s="1252">
        <v>0</v>
      </c>
      <c r="U1539" s="1251" t="s">
        <v>116</v>
      </c>
      <c r="V1539" s="1251" t="s">
        <v>564</v>
      </c>
      <c r="W1539" s="1251" t="s">
        <v>290</v>
      </c>
      <c r="X1539" s="1251" t="s">
        <v>1515</v>
      </c>
      <c r="Y1539" s="1251">
        <v>334</v>
      </c>
    </row>
    <row r="1540" spans="1:25" ht="12">
      <c r="A1540" s="1251">
        <v>2020</v>
      </c>
      <c r="B1540" s="1251">
        <v>25</v>
      </c>
      <c r="C1540" s="1251">
        <v>100</v>
      </c>
      <c r="D1540" s="1251" t="s">
        <v>1513</v>
      </c>
      <c r="E1540" s="1251">
        <v>334900</v>
      </c>
      <c r="F1540" s="1251" t="s">
        <v>1655</v>
      </c>
      <c r="G1540" s="1252">
        <v>0</v>
      </c>
      <c r="H1540" s="1252">
        <v>0</v>
      </c>
      <c r="I1540" s="1252">
        <v>0</v>
      </c>
      <c r="J1540" s="1252">
        <v>0</v>
      </c>
      <c r="K1540" s="1252">
        <v>0</v>
      </c>
      <c r="L1540" s="1252">
        <v>0</v>
      </c>
      <c r="M1540" s="1252">
        <v>0</v>
      </c>
      <c r="N1540" s="1252">
        <v>0</v>
      </c>
      <c r="O1540" s="1252">
        <v>0</v>
      </c>
      <c r="P1540" s="1252">
        <v>0</v>
      </c>
      <c r="Q1540" s="1252">
        <v>0</v>
      </c>
      <c r="R1540" s="1252">
        <v>0</v>
      </c>
      <c r="S1540" s="1252">
        <v>0</v>
      </c>
      <c r="T1540" s="1252">
        <v>0</v>
      </c>
      <c r="U1540" s="1251" t="s">
        <v>116</v>
      </c>
      <c r="V1540" s="1251" t="s">
        <v>564</v>
      </c>
      <c r="W1540" s="1251" t="s">
        <v>290</v>
      </c>
      <c r="X1540" s="1251" t="s">
        <v>1515</v>
      </c>
      <c r="Y1540" s="1251">
        <v>334</v>
      </c>
    </row>
    <row r="1541" spans="1:25" ht="12">
      <c r="A1541" s="1251">
        <v>2020</v>
      </c>
      <c r="B1541" s="1251">
        <v>25</v>
      </c>
      <c r="C1541" s="1251">
        <v>100</v>
      </c>
      <c r="D1541" s="1251" t="s">
        <v>1513</v>
      </c>
      <c r="E1541" s="1251">
        <v>335000</v>
      </c>
      <c r="F1541" s="1251" t="s">
        <v>1656</v>
      </c>
      <c r="G1541" s="1252">
        <v>0</v>
      </c>
      <c r="H1541" s="1252">
        <v>0</v>
      </c>
      <c r="I1541" s="1252">
        <v>0</v>
      </c>
      <c r="J1541" s="1252">
        <v>0</v>
      </c>
      <c r="K1541" s="1252">
        <v>0</v>
      </c>
      <c r="L1541" s="1252">
        <v>0</v>
      </c>
      <c r="M1541" s="1252">
        <v>0</v>
      </c>
      <c r="N1541" s="1252">
        <v>0</v>
      </c>
      <c r="O1541" s="1252">
        <v>0</v>
      </c>
      <c r="P1541" s="1252">
        <v>0</v>
      </c>
      <c r="Q1541" s="1252">
        <v>0</v>
      </c>
      <c r="R1541" s="1252">
        <v>0</v>
      </c>
      <c r="S1541" s="1252">
        <v>0</v>
      </c>
      <c r="T1541" s="1252">
        <v>0</v>
      </c>
      <c r="U1541" s="1251" t="s">
        <v>116</v>
      </c>
      <c r="V1541" s="1251" t="s">
        <v>564</v>
      </c>
      <c r="W1541" s="1251" t="s">
        <v>290</v>
      </c>
      <c r="X1541" s="1251" t="s">
        <v>1515</v>
      </c>
      <c r="Y1541" s="1251">
        <v>335</v>
      </c>
    </row>
    <row r="1542" spans="1:25" ht="12">
      <c r="A1542" s="1251">
        <v>2020</v>
      </c>
      <c r="B1542" s="1251">
        <v>25</v>
      </c>
      <c r="C1542" s="1251">
        <v>100</v>
      </c>
      <c r="D1542" s="1251" t="s">
        <v>1513</v>
      </c>
      <c r="E1542" s="1251">
        <v>336000</v>
      </c>
      <c r="F1542" s="1251" t="s">
        <v>1657</v>
      </c>
      <c r="G1542" s="1252">
        <v>0</v>
      </c>
      <c r="H1542" s="1252">
        <v>0</v>
      </c>
      <c r="I1542" s="1252">
        <v>0</v>
      </c>
      <c r="J1542" s="1252">
        <v>0</v>
      </c>
      <c r="K1542" s="1252">
        <v>0</v>
      </c>
      <c r="L1542" s="1252">
        <v>0</v>
      </c>
      <c r="M1542" s="1252">
        <v>0</v>
      </c>
      <c r="N1542" s="1252">
        <v>0</v>
      </c>
      <c r="O1542" s="1252">
        <v>0</v>
      </c>
      <c r="P1542" s="1252">
        <v>0</v>
      </c>
      <c r="Q1542" s="1252">
        <v>0</v>
      </c>
      <c r="R1542" s="1252">
        <v>0</v>
      </c>
      <c r="S1542" s="1252">
        <v>0</v>
      </c>
      <c r="T1542" s="1252">
        <v>0</v>
      </c>
      <c r="U1542" s="1251" t="s">
        <v>116</v>
      </c>
      <c r="V1542" s="1251" t="s">
        <v>564</v>
      </c>
      <c r="W1542" s="1251" t="s">
        <v>290</v>
      </c>
      <c r="X1542" s="1251" t="s">
        <v>1515</v>
      </c>
      <c r="Y1542" s="1251">
        <v>336</v>
      </c>
    </row>
    <row r="1543" spans="1:25" ht="12">
      <c r="A1543" s="1251">
        <v>2020</v>
      </c>
      <c r="B1543" s="1251">
        <v>25</v>
      </c>
      <c r="C1543" s="1251">
        <v>100</v>
      </c>
      <c r="D1543" s="1251" t="s">
        <v>1513</v>
      </c>
      <c r="E1543" s="1251">
        <v>339200</v>
      </c>
      <c r="F1543" s="1251" t="s">
        <v>1658</v>
      </c>
      <c r="G1543" s="1252">
        <v>0</v>
      </c>
      <c r="H1543" s="1252">
        <v>0</v>
      </c>
      <c r="I1543" s="1252">
        <v>0</v>
      </c>
      <c r="J1543" s="1252">
        <v>0</v>
      </c>
      <c r="K1543" s="1252">
        <v>0</v>
      </c>
      <c r="L1543" s="1252">
        <v>0</v>
      </c>
      <c r="M1543" s="1252">
        <v>0</v>
      </c>
      <c r="N1543" s="1252">
        <v>0</v>
      </c>
      <c r="O1543" s="1252">
        <v>0</v>
      </c>
      <c r="P1543" s="1252">
        <v>0</v>
      </c>
      <c r="Q1543" s="1252">
        <v>0</v>
      </c>
      <c r="R1543" s="1252">
        <v>0</v>
      </c>
      <c r="S1543" s="1252">
        <v>0</v>
      </c>
      <c r="T1543" s="1252">
        <v>0</v>
      </c>
      <c r="U1543" s="1251" t="s">
        <v>116</v>
      </c>
      <c r="V1543" s="1251" t="s">
        <v>564</v>
      </c>
      <c r="W1543" s="1251" t="s">
        <v>290</v>
      </c>
      <c r="X1543" s="1251" t="s">
        <v>1515</v>
      </c>
      <c r="Y1543" s="1251">
        <v>339</v>
      </c>
    </row>
    <row r="1544" spans="1:25" ht="12">
      <c r="A1544" s="1251">
        <v>2020</v>
      </c>
      <c r="B1544" s="1251">
        <v>25</v>
      </c>
      <c r="C1544" s="1251">
        <v>100</v>
      </c>
      <c r="D1544" s="1251" t="s">
        <v>1513</v>
      </c>
      <c r="E1544" s="1251">
        <v>339400</v>
      </c>
      <c r="F1544" s="1251" t="s">
        <v>1659</v>
      </c>
      <c r="G1544" s="1252">
        <v>0</v>
      </c>
      <c r="H1544" s="1252">
        <v>0</v>
      </c>
      <c r="I1544" s="1252">
        <v>0</v>
      </c>
      <c r="J1544" s="1252">
        <v>0</v>
      </c>
      <c r="K1544" s="1252">
        <v>0</v>
      </c>
      <c r="L1544" s="1252">
        <v>0</v>
      </c>
      <c r="M1544" s="1252">
        <v>0</v>
      </c>
      <c r="N1544" s="1252">
        <v>0</v>
      </c>
      <c r="O1544" s="1252">
        <v>0</v>
      </c>
      <c r="P1544" s="1252">
        <v>0</v>
      </c>
      <c r="Q1544" s="1252">
        <v>0</v>
      </c>
      <c r="R1544" s="1252">
        <v>0</v>
      </c>
      <c r="S1544" s="1252">
        <v>0</v>
      </c>
      <c r="T1544" s="1252">
        <v>0</v>
      </c>
      <c r="U1544" s="1251" t="s">
        <v>116</v>
      </c>
      <c r="V1544" s="1251" t="s">
        <v>564</v>
      </c>
      <c r="W1544" s="1251" t="s">
        <v>290</v>
      </c>
      <c r="X1544" s="1251" t="s">
        <v>1515</v>
      </c>
      <c r="Y1544" s="1251">
        <v>339</v>
      </c>
    </row>
    <row r="1545" spans="1:25" ht="12">
      <c r="A1545" s="1251">
        <v>2020</v>
      </c>
      <c r="B1545" s="1251">
        <v>25</v>
      </c>
      <c r="C1545" s="1251">
        <v>100</v>
      </c>
      <c r="D1545" s="1251" t="s">
        <v>1513</v>
      </c>
      <c r="E1545" s="1251">
        <v>340000</v>
      </c>
      <c r="F1545" s="1251" t="s">
        <v>1660</v>
      </c>
      <c r="G1545" s="1252">
        <v>0</v>
      </c>
      <c r="H1545" s="1252">
        <v>0</v>
      </c>
      <c r="I1545" s="1252">
        <v>0</v>
      </c>
      <c r="J1545" s="1252">
        <v>0</v>
      </c>
      <c r="K1545" s="1252">
        <v>0</v>
      </c>
      <c r="L1545" s="1252">
        <v>0</v>
      </c>
      <c r="M1545" s="1252">
        <v>0</v>
      </c>
      <c r="N1545" s="1252">
        <v>0</v>
      </c>
      <c r="O1545" s="1252">
        <v>0</v>
      </c>
      <c r="P1545" s="1252">
        <v>0</v>
      </c>
      <c r="Q1545" s="1252">
        <v>0</v>
      </c>
      <c r="R1545" s="1252">
        <v>0</v>
      </c>
      <c r="S1545" s="1252">
        <v>0</v>
      </c>
      <c r="T1545" s="1252">
        <v>0</v>
      </c>
      <c r="U1545" s="1251" t="s">
        <v>116</v>
      </c>
      <c r="V1545" s="1251" t="s">
        <v>564</v>
      </c>
      <c r="W1545" s="1251" t="s">
        <v>290</v>
      </c>
      <c r="X1545" s="1251" t="s">
        <v>1515</v>
      </c>
      <c r="Y1545" s="1251">
        <v>340</v>
      </c>
    </row>
    <row r="1546" spans="1:25" ht="12">
      <c r="A1546" s="1251">
        <v>2020</v>
      </c>
      <c r="B1546" s="1251">
        <v>25</v>
      </c>
      <c r="C1546" s="1251">
        <v>100</v>
      </c>
      <c r="D1546" s="1251" t="s">
        <v>1513</v>
      </c>
      <c r="E1546" s="1251">
        <v>341100</v>
      </c>
      <c r="F1546" s="1251" t="s">
        <v>1661</v>
      </c>
      <c r="G1546" s="1252">
        <v>0</v>
      </c>
      <c r="H1546" s="1252">
        <v>0</v>
      </c>
      <c r="I1546" s="1252">
        <v>0</v>
      </c>
      <c r="J1546" s="1252">
        <v>0</v>
      </c>
      <c r="K1546" s="1252">
        <v>0</v>
      </c>
      <c r="L1546" s="1252">
        <v>0</v>
      </c>
      <c r="M1546" s="1252">
        <v>0</v>
      </c>
      <c r="N1546" s="1252">
        <v>0</v>
      </c>
      <c r="O1546" s="1252">
        <v>0</v>
      </c>
      <c r="P1546" s="1252">
        <v>0</v>
      </c>
      <c r="Q1546" s="1252">
        <v>0</v>
      </c>
      <c r="R1546" s="1252">
        <v>0</v>
      </c>
      <c r="S1546" s="1252">
        <v>0</v>
      </c>
      <c r="T1546" s="1252">
        <v>0</v>
      </c>
      <c r="U1546" s="1251" t="s">
        <v>116</v>
      </c>
      <c r="V1546" s="1251" t="s">
        <v>564</v>
      </c>
      <c r="W1546" s="1251" t="s">
        <v>290</v>
      </c>
      <c r="X1546" s="1251" t="s">
        <v>1515</v>
      </c>
      <c r="Y1546" s="1251">
        <v>341</v>
      </c>
    </row>
    <row r="1547" spans="1:25" ht="12">
      <c r="A1547" s="1251">
        <v>2020</v>
      </c>
      <c r="B1547" s="1251">
        <v>25</v>
      </c>
      <c r="C1547" s="1251">
        <v>100</v>
      </c>
      <c r="D1547" s="1251" t="s">
        <v>1513</v>
      </c>
      <c r="E1547" s="1251">
        <v>342000</v>
      </c>
      <c r="F1547" s="1251" t="s">
        <v>1662</v>
      </c>
      <c r="G1547" s="1252">
        <v>0</v>
      </c>
      <c r="H1547" s="1252">
        <v>0</v>
      </c>
      <c r="I1547" s="1252">
        <v>0</v>
      </c>
      <c r="J1547" s="1252">
        <v>0</v>
      </c>
      <c r="K1547" s="1252">
        <v>0</v>
      </c>
      <c r="L1547" s="1252">
        <v>0</v>
      </c>
      <c r="M1547" s="1252">
        <v>0</v>
      </c>
      <c r="N1547" s="1252">
        <v>0</v>
      </c>
      <c r="O1547" s="1252">
        <v>0</v>
      </c>
      <c r="P1547" s="1252">
        <v>0</v>
      </c>
      <c r="Q1547" s="1252">
        <v>0</v>
      </c>
      <c r="R1547" s="1252">
        <v>0</v>
      </c>
      <c r="S1547" s="1252">
        <v>0</v>
      </c>
      <c r="T1547" s="1252">
        <v>0</v>
      </c>
      <c r="U1547" s="1251" t="s">
        <v>116</v>
      </c>
      <c r="V1547" s="1251" t="s">
        <v>564</v>
      </c>
      <c r="W1547" s="1251" t="s">
        <v>290</v>
      </c>
      <c r="X1547" s="1251" t="s">
        <v>1515</v>
      </c>
      <c r="Y1547" s="1251">
        <v>342</v>
      </c>
    </row>
    <row r="1548" spans="1:25" ht="12">
      <c r="A1548" s="1251">
        <v>2020</v>
      </c>
      <c r="B1548" s="1251">
        <v>25</v>
      </c>
      <c r="C1548" s="1251">
        <v>100</v>
      </c>
      <c r="D1548" s="1251" t="s">
        <v>1513</v>
      </c>
      <c r="E1548" s="1251">
        <v>343000</v>
      </c>
      <c r="F1548" s="1251" t="s">
        <v>1663</v>
      </c>
      <c r="G1548" s="1252">
        <v>0</v>
      </c>
      <c r="H1548" s="1252">
        <v>0</v>
      </c>
      <c r="I1548" s="1252">
        <v>0</v>
      </c>
      <c r="J1548" s="1252">
        <v>0</v>
      </c>
      <c r="K1548" s="1252">
        <v>0</v>
      </c>
      <c r="L1548" s="1252">
        <v>0</v>
      </c>
      <c r="M1548" s="1252">
        <v>0</v>
      </c>
      <c r="N1548" s="1252">
        <v>0</v>
      </c>
      <c r="O1548" s="1252">
        <v>0</v>
      </c>
      <c r="P1548" s="1252">
        <v>0</v>
      </c>
      <c r="Q1548" s="1252">
        <v>0</v>
      </c>
      <c r="R1548" s="1252">
        <v>0</v>
      </c>
      <c r="S1548" s="1252">
        <v>0</v>
      </c>
      <c r="T1548" s="1252">
        <v>0</v>
      </c>
      <c r="U1548" s="1251" t="s">
        <v>116</v>
      </c>
      <c r="V1548" s="1251" t="s">
        <v>564</v>
      </c>
      <c r="W1548" s="1251" t="s">
        <v>290</v>
      </c>
      <c r="X1548" s="1251" t="s">
        <v>1515</v>
      </c>
      <c r="Y1548" s="1251">
        <v>343</v>
      </c>
    </row>
    <row r="1549" spans="1:25" ht="12">
      <c r="A1549" s="1251">
        <v>2020</v>
      </c>
      <c r="B1549" s="1251">
        <v>25</v>
      </c>
      <c r="C1549" s="1251">
        <v>100</v>
      </c>
      <c r="D1549" s="1251" t="s">
        <v>1513</v>
      </c>
      <c r="E1549" s="1251">
        <v>343200</v>
      </c>
      <c r="F1549" s="1251" t="s">
        <v>1664</v>
      </c>
      <c r="G1549" s="1252">
        <v>0</v>
      </c>
      <c r="H1549" s="1252">
        <v>0</v>
      </c>
      <c r="I1549" s="1252">
        <v>0</v>
      </c>
      <c r="J1549" s="1252">
        <v>0</v>
      </c>
      <c r="K1549" s="1252">
        <v>0</v>
      </c>
      <c r="L1549" s="1252">
        <v>0</v>
      </c>
      <c r="M1549" s="1252">
        <v>0</v>
      </c>
      <c r="N1549" s="1252">
        <v>0</v>
      </c>
      <c r="O1549" s="1252">
        <v>0</v>
      </c>
      <c r="P1549" s="1252">
        <v>0</v>
      </c>
      <c r="Q1549" s="1252">
        <v>0</v>
      </c>
      <c r="R1549" s="1252">
        <v>0</v>
      </c>
      <c r="S1549" s="1252">
        <v>0</v>
      </c>
      <c r="T1549" s="1252">
        <v>0</v>
      </c>
      <c r="U1549" s="1251" t="s">
        <v>116</v>
      </c>
      <c r="V1549" s="1251" t="s">
        <v>564</v>
      </c>
      <c r="W1549" s="1251" t="s">
        <v>290</v>
      </c>
      <c r="X1549" s="1251" t="s">
        <v>1515</v>
      </c>
      <c r="Y1549" s="1251">
        <v>343</v>
      </c>
    </row>
    <row r="1550" spans="1:25" ht="12">
      <c r="A1550" s="1251">
        <v>2020</v>
      </c>
      <c r="B1550" s="1251">
        <v>25</v>
      </c>
      <c r="C1550" s="1251">
        <v>100</v>
      </c>
      <c r="D1550" s="1251" t="s">
        <v>1513</v>
      </c>
      <c r="E1550" s="1251">
        <v>344000</v>
      </c>
      <c r="F1550" s="1251" t="s">
        <v>1665</v>
      </c>
      <c r="G1550" s="1252">
        <v>0</v>
      </c>
      <c r="H1550" s="1252">
        <v>0</v>
      </c>
      <c r="I1550" s="1252">
        <v>0</v>
      </c>
      <c r="J1550" s="1252">
        <v>0</v>
      </c>
      <c r="K1550" s="1252">
        <v>0</v>
      </c>
      <c r="L1550" s="1252">
        <v>0</v>
      </c>
      <c r="M1550" s="1252">
        <v>0</v>
      </c>
      <c r="N1550" s="1252">
        <v>0</v>
      </c>
      <c r="O1550" s="1252">
        <v>0</v>
      </c>
      <c r="P1550" s="1252">
        <v>0</v>
      </c>
      <c r="Q1550" s="1252">
        <v>0</v>
      </c>
      <c r="R1550" s="1252">
        <v>0</v>
      </c>
      <c r="S1550" s="1252">
        <v>0</v>
      </c>
      <c r="T1550" s="1252">
        <v>0</v>
      </c>
      <c r="U1550" s="1251" t="s">
        <v>116</v>
      </c>
      <c r="V1550" s="1251" t="s">
        <v>564</v>
      </c>
      <c r="W1550" s="1251" t="s">
        <v>290</v>
      </c>
      <c r="X1550" s="1251" t="s">
        <v>1515</v>
      </c>
      <c r="Y1550" s="1251">
        <v>344</v>
      </c>
    </row>
    <row r="1551" spans="1:25" ht="12">
      <c r="A1551" s="1251">
        <v>2020</v>
      </c>
      <c r="B1551" s="1251">
        <v>25</v>
      </c>
      <c r="C1551" s="1251">
        <v>100</v>
      </c>
      <c r="D1551" s="1251" t="s">
        <v>1513</v>
      </c>
      <c r="E1551" s="1251">
        <v>345000</v>
      </c>
      <c r="F1551" s="1251" t="s">
        <v>1666</v>
      </c>
      <c r="G1551" s="1252">
        <v>0</v>
      </c>
      <c r="H1551" s="1252">
        <v>0</v>
      </c>
      <c r="I1551" s="1252">
        <v>0</v>
      </c>
      <c r="J1551" s="1252">
        <v>0</v>
      </c>
      <c r="K1551" s="1252">
        <v>0</v>
      </c>
      <c r="L1551" s="1252">
        <v>0</v>
      </c>
      <c r="M1551" s="1252">
        <v>0</v>
      </c>
      <c r="N1551" s="1252">
        <v>0</v>
      </c>
      <c r="O1551" s="1252">
        <v>0</v>
      </c>
      <c r="P1551" s="1252">
        <v>0</v>
      </c>
      <c r="Q1551" s="1252">
        <v>0</v>
      </c>
      <c r="R1551" s="1252">
        <v>0</v>
      </c>
      <c r="S1551" s="1252">
        <v>0</v>
      </c>
      <c r="T1551" s="1252">
        <v>0</v>
      </c>
      <c r="U1551" s="1251" t="s">
        <v>116</v>
      </c>
      <c r="V1551" s="1251" t="s">
        <v>564</v>
      </c>
      <c r="W1551" s="1251" t="s">
        <v>290</v>
      </c>
      <c r="X1551" s="1251" t="s">
        <v>1515</v>
      </c>
      <c r="Y1551" s="1251">
        <v>345</v>
      </c>
    </row>
    <row r="1552" spans="1:25" ht="12">
      <c r="A1552" s="1251">
        <v>2020</v>
      </c>
      <c r="B1552" s="1251">
        <v>25</v>
      </c>
      <c r="C1552" s="1251">
        <v>100</v>
      </c>
      <c r="D1552" s="1251" t="s">
        <v>1513</v>
      </c>
      <c r="E1552" s="1251">
        <v>346000</v>
      </c>
      <c r="F1552" s="1251" t="s">
        <v>1667</v>
      </c>
      <c r="G1552" s="1252">
        <v>0</v>
      </c>
      <c r="H1552" s="1252">
        <v>0</v>
      </c>
      <c r="I1552" s="1252">
        <v>0</v>
      </c>
      <c r="J1552" s="1252">
        <v>0</v>
      </c>
      <c r="K1552" s="1252">
        <v>0</v>
      </c>
      <c r="L1552" s="1252">
        <v>0</v>
      </c>
      <c r="M1552" s="1252">
        <v>0</v>
      </c>
      <c r="N1552" s="1252">
        <v>0</v>
      </c>
      <c r="O1552" s="1252">
        <v>0</v>
      </c>
      <c r="P1552" s="1252">
        <v>0</v>
      </c>
      <c r="Q1552" s="1252">
        <v>0</v>
      </c>
      <c r="R1552" s="1252">
        <v>0</v>
      </c>
      <c r="S1552" s="1252">
        <v>0</v>
      </c>
      <c r="T1552" s="1252">
        <v>0</v>
      </c>
      <c r="U1552" s="1251" t="s">
        <v>116</v>
      </c>
      <c r="V1552" s="1251" t="s">
        <v>564</v>
      </c>
      <c r="W1552" s="1251" t="s">
        <v>290</v>
      </c>
      <c r="X1552" s="1251" t="s">
        <v>1515</v>
      </c>
      <c r="Y1552" s="1251">
        <v>346</v>
      </c>
    </row>
    <row r="1553" spans="1:25" ht="12">
      <c r="A1553" s="1251">
        <v>2020</v>
      </c>
      <c r="B1553" s="1251">
        <v>25</v>
      </c>
      <c r="C1553" s="1251">
        <v>100</v>
      </c>
      <c r="D1553" s="1251" t="s">
        <v>1513</v>
      </c>
      <c r="E1553" s="1251">
        <v>347000</v>
      </c>
      <c r="F1553" s="1251" t="s">
        <v>1668</v>
      </c>
      <c r="G1553" s="1252">
        <v>0</v>
      </c>
      <c r="H1553" s="1252">
        <v>0</v>
      </c>
      <c r="I1553" s="1252">
        <v>0</v>
      </c>
      <c r="J1553" s="1252">
        <v>0</v>
      </c>
      <c r="K1553" s="1252">
        <v>0</v>
      </c>
      <c r="L1553" s="1252">
        <v>0</v>
      </c>
      <c r="M1553" s="1252">
        <v>0</v>
      </c>
      <c r="N1553" s="1252">
        <v>0</v>
      </c>
      <c r="O1553" s="1252">
        <v>0</v>
      </c>
      <c r="P1553" s="1252">
        <v>0</v>
      </c>
      <c r="Q1553" s="1252">
        <v>0</v>
      </c>
      <c r="R1553" s="1252">
        <v>0</v>
      </c>
      <c r="S1553" s="1252">
        <v>0</v>
      </c>
      <c r="T1553" s="1252">
        <v>0</v>
      </c>
      <c r="U1553" s="1251" t="s">
        <v>116</v>
      </c>
      <c r="V1553" s="1251" t="s">
        <v>564</v>
      </c>
      <c r="W1553" s="1251" t="s">
        <v>290</v>
      </c>
      <c r="X1553" s="1251" t="s">
        <v>1515</v>
      </c>
      <c r="Y1553" s="1251">
        <v>347</v>
      </c>
    </row>
    <row r="1554" spans="1:25" ht="12">
      <c r="A1554" s="1251">
        <v>2020</v>
      </c>
      <c r="B1554" s="1251">
        <v>25</v>
      </c>
      <c r="C1554" s="1251">
        <v>100</v>
      </c>
      <c r="D1554" s="1251" t="s">
        <v>1513</v>
      </c>
      <c r="E1554" s="1251">
        <v>348000</v>
      </c>
      <c r="F1554" s="1251" t="s">
        <v>1669</v>
      </c>
      <c r="G1554" s="1252">
        <v>0</v>
      </c>
      <c r="H1554" s="1252">
        <v>0</v>
      </c>
      <c r="I1554" s="1252">
        <v>0</v>
      </c>
      <c r="J1554" s="1252">
        <v>0</v>
      </c>
      <c r="K1554" s="1252">
        <v>0</v>
      </c>
      <c r="L1554" s="1252">
        <v>0</v>
      </c>
      <c r="M1554" s="1252">
        <v>0</v>
      </c>
      <c r="N1554" s="1252">
        <v>0</v>
      </c>
      <c r="O1554" s="1252">
        <v>0</v>
      </c>
      <c r="P1554" s="1252">
        <v>0</v>
      </c>
      <c r="Q1554" s="1252">
        <v>0</v>
      </c>
      <c r="R1554" s="1252">
        <v>0</v>
      </c>
      <c r="S1554" s="1252">
        <v>0</v>
      </c>
      <c r="T1554" s="1252">
        <v>0</v>
      </c>
      <c r="U1554" s="1251" t="s">
        <v>116</v>
      </c>
      <c r="V1554" s="1251" t="s">
        <v>564</v>
      </c>
      <c r="W1554" s="1251" t="s">
        <v>290</v>
      </c>
      <c r="X1554" s="1251" t="s">
        <v>1515</v>
      </c>
      <c r="Y1554" s="1251">
        <v>348</v>
      </c>
    </row>
    <row r="1555" spans="1:25" ht="12">
      <c r="A1555" s="1251">
        <v>2020</v>
      </c>
      <c r="B1555" s="1251">
        <v>25</v>
      </c>
      <c r="C1555" s="1251">
        <v>100</v>
      </c>
      <c r="D1555" s="1251" t="s">
        <v>1513</v>
      </c>
      <c r="E1555" s="1251">
        <v>393000</v>
      </c>
      <c r="F1555" s="1251" t="s">
        <v>1670</v>
      </c>
      <c r="G1555" s="1252">
        <v>0</v>
      </c>
      <c r="H1555" s="1252">
        <v>0</v>
      </c>
      <c r="I1555" s="1252">
        <v>0</v>
      </c>
      <c r="J1555" s="1252">
        <v>0</v>
      </c>
      <c r="K1555" s="1252">
        <v>0</v>
      </c>
      <c r="L1555" s="1252">
        <v>0</v>
      </c>
      <c r="M1555" s="1252">
        <v>0</v>
      </c>
      <c r="N1555" s="1252">
        <v>0</v>
      </c>
      <c r="O1555" s="1252">
        <v>0</v>
      </c>
      <c r="P1555" s="1252">
        <v>0</v>
      </c>
      <c r="Q1555" s="1252">
        <v>0</v>
      </c>
      <c r="R1555" s="1252">
        <v>0</v>
      </c>
      <c r="S1555" s="1252">
        <v>0</v>
      </c>
      <c r="T1555" s="1252">
        <v>0</v>
      </c>
      <c r="U1555" s="1251" t="s">
        <v>116</v>
      </c>
      <c r="V1555" s="1251" t="s">
        <v>564</v>
      </c>
      <c r="W1555" s="1251" t="s">
        <v>290</v>
      </c>
      <c r="X1555" s="1251" t="s">
        <v>1515</v>
      </c>
      <c r="Y1555" s="1251">
        <v>393</v>
      </c>
    </row>
    <row r="1556" spans="1:25" ht="12">
      <c r="A1556" s="1251">
        <v>2020</v>
      </c>
      <c r="B1556" s="1251">
        <v>25</v>
      </c>
      <c r="C1556" s="1251">
        <v>150</v>
      </c>
      <c r="D1556" s="1251" t="s">
        <v>1671</v>
      </c>
      <c r="E1556" s="1251">
        <v>104000</v>
      </c>
      <c r="F1556" s="1251" t="s">
        <v>1514</v>
      </c>
      <c r="G1556" s="1252">
        <v>0</v>
      </c>
      <c r="H1556" s="1252">
        <v>0</v>
      </c>
      <c r="I1556" s="1252">
        <v>0</v>
      </c>
      <c r="J1556" s="1252">
        <v>0</v>
      </c>
      <c r="K1556" s="1252">
        <v>0</v>
      </c>
      <c r="L1556" s="1252">
        <v>0</v>
      </c>
      <c r="M1556" s="1252">
        <v>0</v>
      </c>
      <c r="N1556" s="1252">
        <v>0</v>
      </c>
      <c r="O1556" s="1252">
        <v>0</v>
      </c>
      <c r="P1556" s="1252">
        <v>0</v>
      </c>
      <c r="Q1556" s="1252">
        <v>0</v>
      </c>
      <c r="R1556" s="1252">
        <v>0</v>
      </c>
      <c r="S1556" s="1252">
        <v>0</v>
      </c>
      <c r="T1556" s="1252">
        <v>0</v>
      </c>
      <c r="U1556" s="1251" t="s">
        <v>116</v>
      </c>
      <c r="V1556" s="1251" t="s">
        <v>564</v>
      </c>
      <c r="W1556" s="1251" t="s">
        <v>326</v>
      </c>
      <c r="X1556" s="1251" t="s">
        <v>1515</v>
      </c>
      <c r="Y1556" s="1251">
        <v>104</v>
      </c>
    </row>
    <row r="1557" spans="1:25" ht="12">
      <c r="A1557" s="1251">
        <v>2020</v>
      </c>
      <c r="B1557" s="1251">
        <v>25</v>
      </c>
      <c r="C1557" s="1251">
        <v>150</v>
      </c>
      <c r="D1557" s="1251" t="s">
        <v>1671</v>
      </c>
      <c r="E1557" s="1251">
        <v>105020</v>
      </c>
      <c r="F1557" s="1251" t="s">
        <v>1518</v>
      </c>
      <c r="G1557" s="1252">
        <v>0</v>
      </c>
      <c r="H1557" s="1252">
        <v>0</v>
      </c>
      <c r="I1557" s="1252">
        <v>0</v>
      </c>
      <c r="J1557" s="1252">
        <v>0</v>
      </c>
      <c r="K1557" s="1252">
        <v>0</v>
      </c>
      <c r="L1557" s="1252">
        <v>0</v>
      </c>
      <c r="M1557" s="1252">
        <v>0</v>
      </c>
      <c r="N1557" s="1252">
        <v>0</v>
      </c>
      <c r="O1557" s="1252">
        <v>0</v>
      </c>
      <c r="P1557" s="1252">
        <v>0</v>
      </c>
      <c r="Q1557" s="1252">
        <v>0</v>
      </c>
      <c r="R1557" s="1252">
        <v>0</v>
      </c>
      <c r="S1557" s="1252">
        <v>0</v>
      </c>
      <c r="T1557" s="1252">
        <v>0</v>
      </c>
      <c r="U1557" s="1251" t="s">
        <v>116</v>
      </c>
      <c r="V1557" s="1251" t="s">
        <v>564</v>
      </c>
      <c r="W1557" s="1251" t="s">
        <v>296</v>
      </c>
      <c r="X1557" s="1251" t="s">
        <v>1515</v>
      </c>
      <c r="Y1557" s="1251">
        <v>105</v>
      </c>
    </row>
    <row r="1558" spans="1:25" ht="12">
      <c r="A1558" s="1251">
        <v>2020</v>
      </c>
      <c r="B1558" s="1251">
        <v>25</v>
      </c>
      <c r="C1558" s="1251">
        <v>150</v>
      </c>
      <c r="D1558" s="1251" t="s">
        <v>1671</v>
      </c>
      <c r="E1558" s="1251">
        <v>105029</v>
      </c>
      <c r="F1558" s="1251" t="s">
        <v>1519</v>
      </c>
      <c r="G1558" s="1252">
        <v>0</v>
      </c>
      <c r="H1558" s="1252">
        <v>0</v>
      </c>
      <c r="I1558" s="1252">
        <v>0</v>
      </c>
      <c r="J1558" s="1252">
        <v>0</v>
      </c>
      <c r="K1558" s="1252">
        <v>0</v>
      </c>
      <c r="L1558" s="1252">
        <v>0</v>
      </c>
      <c r="M1558" s="1252">
        <v>0</v>
      </c>
      <c r="N1558" s="1252">
        <v>0</v>
      </c>
      <c r="O1558" s="1252">
        <v>0</v>
      </c>
      <c r="P1558" s="1252">
        <v>0</v>
      </c>
      <c r="Q1558" s="1252">
        <v>0</v>
      </c>
      <c r="R1558" s="1252">
        <v>0</v>
      </c>
      <c r="S1558" s="1252">
        <v>0</v>
      </c>
      <c r="T1558" s="1252">
        <v>0</v>
      </c>
      <c r="U1558" s="1251" t="s">
        <v>116</v>
      </c>
      <c r="V1558" s="1251" t="s">
        <v>564</v>
      </c>
      <c r="W1558" s="1251" t="s">
        <v>296</v>
      </c>
      <c r="X1558" s="1251" t="s">
        <v>1515</v>
      </c>
      <c r="Y1558" s="1251">
        <v>105</v>
      </c>
    </row>
    <row r="1559" spans="1:25" ht="12">
      <c r="A1559" s="1251">
        <v>2020</v>
      </c>
      <c r="B1559" s="1251">
        <v>25</v>
      </c>
      <c r="C1559" s="1251">
        <v>150</v>
      </c>
      <c r="D1559" s="1251" t="s">
        <v>1671</v>
      </c>
      <c r="E1559" s="1251">
        <v>105030</v>
      </c>
      <c r="F1559" s="1251" t="s">
        <v>1520</v>
      </c>
      <c r="G1559" s="1252">
        <v>0</v>
      </c>
      <c r="H1559" s="1252">
        <v>0</v>
      </c>
      <c r="I1559" s="1252">
        <v>0</v>
      </c>
      <c r="J1559" s="1252">
        <v>0</v>
      </c>
      <c r="K1559" s="1252">
        <v>0</v>
      </c>
      <c r="L1559" s="1252">
        <v>0</v>
      </c>
      <c r="M1559" s="1252">
        <v>0</v>
      </c>
      <c r="N1559" s="1252">
        <v>0</v>
      </c>
      <c r="O1559" s="1252">
        <v>0</v>
      </c>
      <c r="P1559" s="1252">
        <v>0</v>
      </c>
      <c r="Q1559" s="1252">
        <v>0</v>
      </c>
      <c r="R1559" s="1252">
        <v>0</v>
      </c>
      <c r="S1559" s="1252">
        <v>0</v>
      </c>
      <c r="T1559" s="1252">
        <v>0</v>
      </c>
      <c r="U1559" s="1251" t="s">
        <v>116</v>
      </c>
      <c r="V1559" s="1251" t="s">
        <v>564</v>
      </c>
      <c r="W1559" s="1251" t="s">
        <v>296</v>
      </c>
      <c r="X1559" s="1251" t="s">
        <v>1515</v>
      </c>
      <c r="Y1559" s="1251">
        <v>105</v>
      </c>
    </row>
    <row r="1560" spans="1:25" ht="12">
      <c r="A1560" s="1251">
        <v>2020</v>
      </c>
      <c r="B1560" s="1251">
        <v>25</v>
      </c>
      <c r="C1560" s="1251">
        <v>150</v>
      </c>
      <c r="D1560" s="1251" t="s">
        <v>1671</v>
      </c>
      <c r="E1560" s="1251">
        <v>105070</v>
      </c>
      <c r="F1560" s="1251" t="s">
        <v>1524</v>
      </c>
      <c r="G1560" s="1252">
        <v>0</v>
      </c>
      <c r="H1560" s="1252">
        <v>0</v>
      </c>
      <c r="I1560" s="1252">
        <v>0</v>
      </c>
      <c r="J1560" s="1252">
        <v>0</v>
      </c>
      <c r="K1560" s="1252">
        <v>0</v>
      </c>
      <c r="L1560" s="1252">
        <v>0</v>
      </c>
      <c r="M1560" s="1252">
        <v>0</v>
      </c>
      <c r="N1560" s="1252">
        <v>0</v>
      </c>
      <c r="O1560" s="1252">
        <v>0</v>
      </c>
      <c r="P1560" s="1252">
        <v>0</v>
      </c>
      <c r="Q1560" s="1252">
        <v>0</v>
      </c>
      <c r="R1560" s="1252">
        <v>0</v>
      </c>
      <c r="S1560" s="1252">
        <v>0</v>
      </c>
      <c r="T1560" s="1252">
        <v>0</v>
      </c>
      <c r="U1560" s="1251" t="s">
        <v>116</v>
      </c>
      <c r="V1560" s="1251" t="s">
        <v>564</v>
      </c>
      <c r="W1560" s="1251" t="s">
        <v>296</v>
      </c>
      <c r="X1560" s="1251" t="s">
        <v>1515</v>
      </c>
      <c r="Y1560" s="1251">
        <v>105</v>
      </c>
    </row>
    <row r="1561" spans="1:25" ht="12">
      <c r="A1561" s="1251">
        <v>2020</v>
      </c>
      <c r="B1561" s="1251">
        <v>25</v>
      </c>
      <c r="C1561" s="1251">
        <v>150</v>
      </c>
      <c r="D1561" s="1251" t="s">
        <v>1671</v>
      </c>
      <c r="E1561" s="1251">
        <v>105090</v>
      </c>
      <c r="F1561" s="1251" t="s">
        <v>1528</v>
      </c>
      <c r="G1561" s="1252">
        <v>0</v>
      </c>
      <c r="H1561" s="1252">
        <v>0</v>
      </c>
      <c r="I1561" s="1252">
        <v>0</v>
      </c>
      <c r="J1561" s="1252">
        <v>0</v>
      </c>
      <c r="K1561" s="1252">
        <v>0</v>
      </c>
      <c r="L1561" s="1252">
        <v>0</v>
      </c>
      <c r="M1561" s="1252">
        <v>0</v>
      </c>
      <c r="N1561" s="1252">
        <v>0</v>
      </c>
      <c r="O1561" s="1252">
        <v>0</v>
      </c>
      <c r="P1561" s="1252">
        <v>0</v>
      </c>
      <c r="Q1561" s="1252">
        <v>0</v>
      </c>
      <c r="R1561" s="1252">
        <v>0</v>
      </c>
      <c r="S1561" s="1252">
        <v>0</v>
      </c>
      <c r="T1561" s="1252">
        <v>0</v>
      </c>
      <c r="U1561" s="1251" t="s">
        <v>116</v>
      </c>
      <c r="V1561" s="1251" t="s">
        <v>564</v>
      </c>
      <c r="W1561" s="1251" t="s">
        <v>296</v>
      </c>
      <c r="X1561" s="1251" t="s">
        <v>1515</v>
      </c>
      <c r="Y1561" s="1251">
        <v>105</v>
      </c>
    </row>
    <row r="1562" spans="1:25" ht="12">
      <c r="A1562" s="1251">
        <v>2020</v>
      </c>
      <c r="B1562" s="1251">
        <v>25</v>
      </c>
      <c r="C1562" s="1251">
        <v>150</v>
      </c>
      <c r="D1562" s="1251" t="s">
        <v>1671</v>
      </c>
      <c r="E1562" s="1251">
        <v>108000</v>
      </c>
      <c r="F1562" s="1251" t="s">
        <v>1530</v>
      </c>
      <c r="G1562" s="1252">
        <v>0</v>
      </c>
      <c r="H1562" s="1252">
        <v>0</v>
      </c>
      <c r="I1562" s="1252">
        <v>0</v>
      </c>
      <c r="J1562" s="1252">
        <v>0</v>
      </c>
      <c r="K1562" s="1252">
        <v>0</v>
      </c>
      <c r="L1562" s="1252">
        <v>0</v>
      </c>
      <c r="M1562" s="1252">
        <v>0</v>
      </c>
      <c r="N1562" s="1252">
        <v>0</v>
      </c>
      <c r="O1562" s="1252">
        <v>0</v>
      </c>
      <c r="P1562" s="1252">
        <v>0</v>
      </c>
      <c r="Q1562" s="1252">
        <v>0</v>
      </c>
      <c r="R1562" s="1252">
        <v>0</v>
      </c>
      <c r="S1562" s="1252">
        <v>0</v>
      </c>
      <c r="T1562" s="1252">
        <v>0</v>
      </c>
      <c r="U1562" s="1251" t="s">
        <v>116</v>
      </c>
      <c r="V1562" s="1251" t="s">
        <v>564</v>
      </c>
      <c r="W1562" s="1251" t="s">
        <v>292</v>
      </c>
      <c r="X1562" s="1251" t="s">
        <v>1515</v>
      </c>
      <c r="Y1562" s="1251">
        <v>108</v>
      </c>
    </row>
    <row r="1563" spans="1:25" ht="12">
      <c r="A1563" s="1251">
        <v>2020</v>
      </c>
      <c r="B1563" s="1251">
        <v>25</v>
      </c>
      <c r="C1563" s="1251">
        <v>150</v>
      </c>
      <c r="D1563" s="1251" t="s">
        <v>1671</v>
      </c>
      <c r="E1563" s="1251">
        <v>114000</v>
      </c>
      <c r="F1563" s="1251" t="s">
        <v>1534</v>
      </c>
      <c r="G1563" s="1252">
        <v>0</v>
      </c>
      <c r="H1563" s="1252">
        <v>0</v>
      </c>
      <c r="I1563" s="1252">
        <v>0</v>
      </c>
      <c r="J1563" s="1252">
        <v>0</v>
      </c>
      <c r="K1563" s="1252">
        <v>0</v>
      </c>
      <c r="L1563" s="1252">
        <v>0</v>
      </c>
      <c r="M1563" s="1252">
        <v>0</v>
      </c>
      <c r="N1563" s="1252">
        <v>0</v>
      </c>
      <c r="O1563" s="1252">
        <v>0</v>
      </c>
      <c r="P1563" s="1252">
        <v>0</v>
      </c>
      <c r="Q1563" s="1252">
        <v>0</v>
      </c>
      <c r="R1563" s="1252">
        <v>0</v>
      </c>
      <c r="S1563" s="1252">
        <v>0</v>
      </c>
      <c r="T1563" s="1252">
        <v>0</v>
      </c>
      <c r="U1563" s="1251" t="s">
        <v>116</v>
      </c>
      <c r="V1563" s="1251" t="s">
        <v>564</v>
      </c>
      <c r="W1563" s="1251" t="s">
        <v>298</v>
      </c>
      <c r="X1563" s="1251" t="s">
        <v>1515</v>
      </c>
      <c r="Y1563" s="1251">
        <v>114</v>
      </c>
    </row>
    <row r="1564" spans="1:25" ht="12">
      <c r="A1564" s="1251">
        <v>2020</v>
      </c>
      <c r="B1564" s="1251">
        <v>25</v>
      </c>
      <c r="C1564" s="1251">
        <v>150</v>
      </c>
      <c r="D1564" s="1251" t="s">
        <v>1671</v>
      </c>
      <c r="E1564" s="1251">
        <v>115000</v>
      </c>
      <c r="F1564" s="1251" t="s">
        <v>1535</v>
      </c>
      <c r="G1564" s="1252">
        <v>0</v>
      </c>
      <c r="H1564" s="1252">
        <v>0</v>
      </c>
      <c r="I1564" s="1252">
        <v>0</v>
      </c>
      <c r="J1564" s="1252">
        <v>0</v>
      </c>
      <c r="K1564" s="1252">
        <v>0</v>
      </c>
      <c r="L1564" s="1252">
        <v>0</v>
      </c>
      <c r="M1564" s="1252">
        <v>0</v>
      </c>
      <c r="N1564" s="1252">
        <v>0</v>
      </c>
      <c r="O1564" s="1252">
        <v>0</v>
      </c>
      <c r="P1564" s="1252">
        <v>0</v>
      </c>
      <c r="Q1564" s="1252">
        <v>0</v>
      </c>
      <c r="R1564" s="1252">
        <v>0</v>
      </c>
      <c r="S1564" s="1252">
        <v>0</v>
      </c>
      <c r="T1564" s="1252">
        <v>0</v>
      </c>
      <c r="U1564" s="1251" t="s">
        <v>116</v>
      </c>
      <c r="V1564" s="1251" t="s">
        <v>564</v>
      </c>
      <c r="W1564" s="1251" t="s">
        <v>298</v>
      </c>
      <c r="X1564" s="1251" t="s">
        <v>1515</v>
      </c>
      <c r="Y1564" s="1251">
        <v>115</v>
      </c>
    </row>
    <row r="1565" spans="1:25" ht="12">
      <c r="A1565" s="1251">
        <v>2020</v>
      </c>
      <c r="B1565" s="1251">
        <v>25</v>
      </c>
      <c r="C1565" s="1251">
        <v>150</v>
      </c>
      <c r="D1565" s="1251" t="s">
        <v>1671</v>
      </c>
      <c r="E1565" s="1251">
        <v>116000</v>
      </c>
      <c r="F1565" s="1251" t="s">
        <v>1536</v>
      </c>
      <c r="G1565" s="1252">
        <v>0</v>
      </c>
      <c r="H1565" s="1252">
        <v>0</v>
      </c>
      <c r="I1565" s="1252">
        <v>0</v>
      </c>
      <c r="J1565" s="1252">
        <v>0</v>
      </c>
      <c r="K1565" s="1252">
        <v>0</v>
      </c>
      <c r="L1565" s="1252">
        <v>0</v>
      </c>
      <c r="M1565" s="1252">
        <v>0</v>
      </c>
      <c r="N1565" s="1252">
        <v>0</v>
      </c>
      <c r="O1565" s="1252">
        <v>0</v>
      </c>
      <c r="P1565" s="1252">
        <v>0</v>
      </c>
      <c r="Q1565" s="1252">
        <v>0</v>
      </c>
      <c r="R1565" s="1252">
        <v>0</v>
      </c>
      <c r="S1565" s="1252">
        <v>0</v>
      </c>
      <c r="T1565" s="1252">
        <v>0</v>
      </c>
      <c r="U1565" s="1251" t="s">
        <v>116</v>
      </c>
      <c r="V1565" s="1251" t="s">
        <v>1537</v>
      </c>
      <c r="W1565" s="1251" t="s">
        <v>325</v>
      </c>
      <c r="X1565" s="1251" t="s">
        <v>1515</v>
      </c>
      <c r="Y1565" s="1251">
        <v>116</v>
      </c>
    </row>
    <row r="1566" spans="1:25" ht="12">
      <c r="A1566" s="1251">
        <v>2020</v>
      </c>
      <c r="B1566" s="1251">
        <v>25</v>
      </c>
      <c r="C1566" s="1251">
        <v>150</v>
      </c>
      <c r="D1566" s="1251" t="s">
        <v>1671</v>
      </c>
      <c r="E1566" s="1251">
        <v>131200</v>
      </c>
      <c r="F1566" s="1251" t="s">
        <v>302</v>
      </c>
      <c r="G1566" s="1252">
        <v>0</v>
      </c>
      <c r="H1566" s="1252">
        <v>0</v>
      </c>
      <c r="I1566" s="1252">
        <v>0</v>
      </c>
      <c r="J1566" s="1252">
        <v>0</v>
      </c>
      <c r="K1566" s="1252">
        <v>0</v>
      </c>
      <c r="L1566" s="1252">
        <v>0</v>
      </c>
      <c r="M1566" s="1252">
        <v>0</v>
      </c>
      <c r="N1566" s="1252">
        <v>0</v>
      </c>
      <c r="O1566" s="1252">
        <v>0</v>
      </c>
      <c r="P1566" s="1252">
        <v>0</v>
      </c>
      <c r="Q1566" s="1252">
        <v>0</v>
      </c>
      <c r="R1566" s="1252">
        <v>0</v>
      </c>
      <c r="S1566" s="1252">
        <v>0</v>
      </c>
      <c r="T1566" s="1252">
        <v>0</v>
      </c>
      <c r="U1566" s="1251" t="s">
        <v>116</v>
      </c>
      <c r="V1566" s="1251" t="s">
        <v>1537</v>
      </c>
      <c r="W1566" s="1251" t="s">
        <v>302</v>
      </c>
      <c r="X1566" s="1251" t="s">
        <v>1515</v>
      </c>
      <c r="Y1566" s="1251">
        <v>131</v>
      </c>
    </row>
    <row r="1567" spans="1:25" ht="12">
      <c r="A1567" s="1251">
        <v>2020</v>
      </c>
      <c r="B1567" s="1251">
        <v>25</v>
      </c>
      <c r="C1567" s="1251">
        <v>150</v>
      </c>
      <c r="D1567" s="1251" t="s">
        <v>1671</v>
      </c>
      <c r="E1567" s="1251">
        <v>141000</v>
      </c>
      <c r="F1567" s="1251" t="s">
        <v>1541</v>
      </c>
      <c r="G1567" s="1252">
        <v>0</v>
      </c>
      <c r="H1567" s="1252">
        <v>0</v>
      </c>
      <c r="I1567" s="1252">
        <v>0</v>
      </c>
      <c r="J1567" s="1252">
        <v>0</v>
      </c>
      <c r="K1567" s="1252">
        <v>0</v>
      </c>
      <c r="L1567" s="1252">
        <v>0</v>
      </c>
      <c r="M1567" s="1252">
        <v>0</v>
      </c>
      <c r="N1567" s="1252">
        <v>0</v>
      </c>
      <c r="O1567" s="1252">
        <v>0</v>
      </c>
      <c r="P1567" s="1252">
        <v>0</v>
      </c>
      <c r="Q1567" s="1252">
        <v>0</v>
      </c>
      <c r="R1567" s="1252">
        <v>0</v>
      </c>
      <c r="S1567" s="1252">
        <v>0</v>
      </c>
      <c r="T1567" s="1252">
        <v>0</v>
      </c>
      <c r="U1567" s="1251" t="s">
        <v>116</v>
      </c>
      <c r="V1567" s="1251" t="s">
        <v>1537</v>
      </c>
      <c r="W1567" s="1251" t="s">
        <v>308</v>
      </c>
      <c r="X1567" s="1251" t="s">
        <v>1515</v>
      </c>
      <c r="Y1567" s="1251">
        <v>141</v>
      </c>
    </row>
    <row r="1568" spans="1:25" ht="12">
      <c r="A1568" s="1251">
        <v>2020</v>
      </c>
      <c r="B1568" s="1251">
        <v>25</v>
      </c>
      <c r="C1568" s="1251">
        <v>150</v>
      </c>
      <c r="D1568" s="1251" t="s">
        <v>1671</v>
      </c>
      <c r="E1568" s="1251">
        <v>143000</v>
      </c>
      <c r="F1568" s="1251" t="s">
        <v>1546</v>
      </c>
      <c r="G1568" s="1252">
        <v>0</v>
      </c>
      <c r="H1568" s="1252">
        <v>0</v>
      </c>
      <c r="I1568" s="1252">
        <v>0</v>
      </c>
      <c r="J1568" s="1252">
        <v>0</v>
      </c>
      <c r="K1568" s="1252">
        <v>0</v>
      </c>
      <c r="L1568" s="1252">
        <v>0</v>
      </c>
      <c r="M1568" s="1252">
        <v>0</v>
      </c>
      <c r="N1568" s="1252">
        <v>0</v>
      </c>
      <c r="O1568" s="1252">
        <v>0</v>
      </c>
      <c r="P1568" s="1252">
        <v>0</v>
      </c>
      <c r="Q1568" s="1252">
        <v>0</v>
      </c>
      <c r="R1568" s="1252">
        <v>0</v>
      </c>
      <c r="S1568" s="1252">
        <v>0</v>
      </c>
      <c r="T1568" s="1252">
        <v>0</v>
      </c>
      <c r="U1568" s="1251" t="s">
        <v>116</v>
      </c>
      <c r="V1568" s="1251" t="s">
        <v>1537</v>
      </c>
      <c r="W1568" s="1251" t="s">
        <v>308</v>
      </c>
      <c r="X1568" s="1251" t="s">
        <v>1515</v>
      </c>
      <c r="Y1568" s="1251">
        <v>143</v>
      </c>
    </row>
    <row r="1569" spans="1:25" ht="12">
      <c r="A1569" s="1251">
        <v>2020</v>
      </c>
      <c r="B1569" s="1251">
        <v>25</v>
      </c>
      <c r="C1569" s="1251">
        <v>150</v>
      </c>
      <c r="D1569" s="1251" t="s">
        <v>1671</v>
      </c>
      <c r="E1569" s="1251">
        <v>162000</v>
      </c>
      <c r="F1569" s="1251" t="s">
        <v>1549</v>
      </c>
      <c r="G1569" s="1252">
        <v>0</v>
      </c>
      <c r="H1569" s="1252">
        <v>0</v>
      </c>
      <c r="I1569" s="1252">
        <v>0</v>
      </c>
      <c r="J1569" s="1252">
        <v>0</v>
      </c>
      <c r="K1569" s="1252">
        <v>0</v>
      </c>
      <c r="L1569" s="1252">
        <v>0</v>
      </c>
      <c r="M1569" s="1252">
        <v>0</v>
      </c>
      <c r="N1569" s="1252">
        <v>0</v>
      </c>
      <c r="O1569" s="1252">
        <v>0</v>
      </c>
      <c r="P1569" s="1252">
        <v>0</v>
      </c>
      <c r="Q1569" s="1252">
        <v>0</v>
      </c>
      <c r="R1569" s="1252">
        <v>0</v>
      </c>
      <c r="S1569" s="1252">
        <v>0</v>
      </c>
      <c r="T1569" s="1252">
        <v>0</v>
      </c>
      <c r="U1569" s="1251" t="s">
        <v>116</v>
      </c>
      <c r="V1569" s="1251" t="s">
        <v>1537</v>
      </c>
      <c r="W1569" s="1251" t="s">
        <v>314</v>
      </c>
      <c r="X1569" s="1251" t="s">
        <v>1515</v>
      </c>
      <c r="Y1569" s="1251">
        <v>162</v>
      </c>
    </row>
    <row r="1570" spans="1:25" ht="12">
      <c r="A1570" s="1251">
        <v>2020</v>
      </c>
      <c r="B1570" s="1251">
        <v>25</v>
      </c>
      <c r="C1570" s="1251">
        <v>150</v>
      </c>
      <c r="D1570" s="1251" t="s">
        <v>1671</v>
      </c>
      <c r="E1570" s="1251">
        <v>162010</v>
      </c>
      <c r="F1570" s="1251" t="s">
        <v>1672</v>
      </c>
      <c r="G1570" s="1252">
        <v>0</v>
      </c>
      <c r="H1570" s="1252">
        <v>0</v>
      </c>
      <c r="I1570" s="1252">
        <v>0</v>
      </c>
      <c r="J1570" s="1252">
        <v>0</v>
      </c>
      <c r="K1570" s="1252">
        <v>0</v>
      </c>
      <c r="L1570" s="1252">
        <v>0</v>
      </c>
      <c r="M1570" s="1252">
        <v>0</v>
      </c>
      <c r="N1570" s="1252">
        <v>0</v>
      </c>
      <c r="O1570" s="1252">
        <v>0</v>
      </c>
      <c r="P1570" s="1252">
        <v>0</v>
      </c>
      <c r="Q1570" s="1252">
        <v>0</v>
      </c>
      <c r="R1570" s="1252">
        <v>0</v>
      </c>
      <c r="S1570" s="1252">
        <v>0</v>
      </c>
      <c r="T1570" s="1252">
        <v>0</v>
      </c>
      <c r="U1570" s="1251" t="s">
        <v>116</v>
      </c>
      <c r="V1570" s="1251" t="s">
        <v>564</v>
      </c>
      <c r="W1570" s="1251" t="s">
        <v>314</v>
      </c>
      <c r="X1570" s="1251" t="s">
        <v>1515</v>
      </c>
      <c r="Y1570" s="1251">
        <v>162</v>
      </c>
    </row>
    <row r="1571" spans="1:25" ht="12">
      <c r="A1571" s="1251">
        <v>2020</v>
      </c>
      <c r="B1571" s="1251">
        <v>25</v>
      </c>
      <c r="C1571" s="1251">
        <v>150</v>
      </c>
      <c r="D1571" s="1251" t="s">
        <v>1671</v>
      </c>
      <c r="E1571" s="1251">
        <v>162020</v>
      </c>
      <c r="F1571" s="1251" t="s">
        <v>1673</v>
      </c>
      <c r="G1571" s="1252">
        <v>0</v>
      </c>
      <c r="H1571" s="1252">
        <v>0</v>
      </c>
      <c r="I1571" s="1252">
        <v>0</v>
      </c>
      <c r="J1571" s="1252">
        <v>0</v>
      </c>
      <c r="K1571" s="1252">
        <v>0</v>
      </c>
      <c r="L1571" s="1252">
        <v>0</v>
      </c>
      <c r="M1571" s="1252">
        <v>0</v>
      </c>
      <c r="N1571" s="1252">
        <v>0</v>
      </c>
      <c r="O1571" s="1252">
        <v>0</v>
      </c>
      <c r="P1571" s="1252">
        <v>0</v>
      </c>
      <c r="Q1571" s="1252">
        <v>0</v>
      </c>
      <c r="R1571" s="1252">
        <v>0</v>
      </c>
      <c r="S1571" s="1252">
        <v>0</v>
      </c>
      <c r="T1571" s="1252">
        <v>0</v>
      </c>
      <c r="U1571" s="1251" t="s">
        <v>116</v>
      </c>
      <c r="V1571" s="1251" t="s">
        <v>564</v>
      </c>
      <c r="W1571" s="1251" t="s">
        <v>314</v>
      </c>
      <c r="X1571" s="1251" t="s">
        <v>1515</v>
      </c>
      <c r="Y1571" s="1251">
        <v>162</v>
      </c>
    </row>
    <row r="1572" spans="1:25" ht="12">
      <c r="A1572" s="1251">
        <v>2020</v>
      </c>
      <c r="B1572" s="1251">
        <v>25</v>
      </c>
      <c r="C1572" s="1251">
        <v>150</v>
      </c>
      <c r="D1572" s="1251" t="s">
        <v>1671</v>
      </c>
      <c r="E1572" s="1251">
        <v>162030</v>
      </c>
      <c r="F1572" s="1251" t="s">
        <v>1550</v>
      </c>
      <c r="G1572" s="1252">
        <v>0</v>
      </c>
      <c r="H1572" s="1252">
        <v>0</v>
      </c>
      <c r="I1572" s="1252">
        <v>0</v>
      </c>
      <c r="J1572" s="1252">
        <v>0</v>
      </c>
      <c r="K1572" s="1252">
        <v>0</v>
      </c>
      <c r="L1572" s="1252">
        <v>0</v>
      </c>
      <c r="M1572" s="1252">
        <v>0</v>
      </c>
      <c r="N1572" s="1252">
        <v>0</v>
      </c>
      <c r="O1572" s="1252">
        <v>0</v>
      </c>
      <c r="P1572" s="1252">
        <v>0</v>
      </c>
      <c r="Q1572" s="1252">
        <v>0</v>
      </c>
      <c r="R1572" s="1252">
        <v>0</v>
      </c>
      <c r="S1572" s="1252">
        <v>0</v>
      </c>
      <c r="T1572" s="1252">
        <v>0</v>
      </c>
      <c r="U1572" s="1251" t="s">
        <v>116</v>
      </c>
      <c r="V1572" s="1251" t="s">
        <v>564</v>
      </c>
      <c r="W1572" s="1251" t="s">
        <v>314</v>
      </c>
      <c r="X1572" s="1251" t="s">
        <v>1515</v>
      </c>
      <c r="Y1572" s="1251">
        <v>162</v>
      </c>
    </row>
    <row r="1573" spans="1:25" ht="12">
      <c r="A1573" s="1251">
        <v>2020</v>
      </c>
      <c r="B1573" s="1251">
        <v>25</v>
      </c>
      <c r="C1573" s="1251">
        <v>150</v>
      </c>
      <c r="D1573" s="1251" t="s">
        <v>1671</v>
      </c>
      <c r="E1573" s="1251">
        <v>162070</v>
      </c>
      <c r="F1573" s="1251" t="s">
        <v>1552</v>
      </c>
      <c r="G1573" s="1252">
        <v>0</v>
      </c>
      <c r="H1573" s="1252">
        <v>0</v>
      </c>
      <c r="I1573" s="1252">
        <v>0</v>
      </c>
      <c r="J1573" s="1252">
        <v>0</v>
      </c>
      <c r="K1573" s="1252">
        <v>0</v>
      </c>
      <c r="L1573" s="1252">
        <v>0</v>
      </c>
      <c r="M1573" s="1252">
        <v>0</v>
      </c>
      <c r="N1573" s="1252">
        <v>0</v>
      </c>
      <c r="O1573" s="1252">
        <v>0</v>
      </c>
      <c r="P1573" s="1252">
        <v>0</v>
      </c>
      <c r="Q1573" s="1252">
        <v>0</v>
      </c>
      <c r="R1573" s="1252">
        <v>0</v>
      </c>
      <c r="S1573" s="1252">
        <v>0</v>
      </c>
      <c r="T1573" s="1252">
        <v>0</v>
      </c>
      <c r="U1573" s="1251" t="s">
        <v>116</v>
      </c>
      <c r="V1573" s="1251" t="s">
        <v>564</v>
      </c>
      <c r="W1573" s="1251" t="s">
        <v>314</v>
      </c>
      <c r="X1573" s="1251" t="s">
        <v>1515</v>
      </c>
      <c r="Y1573" s="1251">
        <v>162</v>
      </c>
    </row>
    <row r="1574" spans="1:25" ht="12">
      <c r="A1574" s="1251">
        <v>2020</v>
      </c>
      <c r="B1574" s="1251">
        <v>25</v>
      </c>
      <c r="C1574" s="1251">
        <v>150</v>
      </c>
      <c r="D1574" s="1251" t="s">
        <v>1671</v>
      </c>
      <c r="E1574" s="1251">
        <v>173000</v>
      </c>
      <c r="F1574" s="1251" t="s">
        <v>1557</v>
      </c>
      <c r="G1574" s="1252">
        <v>0</v>
      </c>
      <c r="H1574" s="1252">
        <v>0</v>
      </c>
      <c r="I1574" s="1252">
        <v>0</v>
      </c>
      <c r="J1574" s="1252">
        <v>0</v>
      </c>
      <c r="K1574" s="1252">
        <v>0</v>
      </c>
      <c r="L1574" s="1252">
        <v>0</v>
      </c>
      <c r="M1574" s="1252">
        <v>0</v>
      </c>
      <c r="N1574" s="1252">
        <v>0</v>
      </c>
      <c r="O1574" s="1252">
        <v>0</v>
      </c>
      <c r="P1574" s="1252">
        <v>0</v>
      </c>
      <c r="Q1574" s="1252">
        <v>0</v>
      </c>
      <c r="R1574" s="1252">
        <v>0</v>
      </c>
      <c r="S1574" s="1252">
        <v>0</v>
      </c>
      <c r="T1574" s="1252">
        <v>0</v>
      </c>
      <c r="U1574" s="1251" t="s">
        <v>116</v>
      </c>
      <c r="V1574" s="1251" t="s">
        <v>1537</v>
      </c>
      <c r="W1574" s="1251" t="s">
        <v>310</v>
      </c>
      <c r="X1574" s="1251" t="s">
        <v>1515</v>
      </c>
      <c r="Y1574" s="1251">
        <v>173</v>
      </c>
    </row>
    <row r="1575" spans="1:25" ht="12">
      <c r="A1575" s="1251">
        <v>2020</v>
      </c>
      <c r="B1575" s="1251">
        <v>25</v>
      </c>
      <c r="C1575" s="1251">
        <v>150</v>
      </c>
      <c r="D1575" s="1251" t="s">
        <v>1671</v>
      </c>
      <c r="E1575" s="1251">
        <v>211000</v>
      </c>
      <c r="F1575" s="1251" t="s">
        <v>1674</v>
      </c>
      <c r="G1575" s="1252">
        <v>0</v>
      </c>
      <c r="H1575" s="1252">
        <v>0</v>
      </c>
      <c r="I1575" s="1252">
        <v>0</v>
      </c>
      <c r="J1575" s="1252">
        <v>0</v>
      </c>
      <c r="K1575" s="1252">
        <v>0</v>
      </c>
      <c r="L1575" s="1252">
        <v>0</v>
      </c>
      <c r="M1575" s="1252">
        <v>0</v>
      </c>
      <c r="N1575" s="1252">
        <v>0</v>
      </c>
      <c r="O1575" s="1252">
        <v>0</v>
      </c>
      <c r="P1575" s="1252">
        <v>0</v>
      </c>
      <c r="Q1575" s="1252">
        <v>0</v>
      </c>
      <c r="R1575" s="1252">
        <v>0</v>
      </c>
      <c r="S1575" s="1252">
        <v>0</v>
      </c>
      <c r="T1575" s="1252">
        <v>0</v>
      </c>
      <c r="U1575" s="1251" t="s">
        <v>116</v>
      </c>
      <c r="V1575" s="1251" t="s">
        <v>1537</v>
      </c>
      <c r="W1575" s="1251" t="s">
        <v>349</v>
      </c>
      <c r="X1575" s="1251" t="s">
        <v>1675</v>
      </c>
      <c r="Y1575" s="1251">
        <v>211</v>
      </c>
    </row>
    <row r="1576" spans="1:25" ht="12">
      <c r="A1576" s="1251">
        <v>2020</v>
      </c>
      <c r="B1576" s="1251">
        <v>25</v>
      </c>
      <c r="C1576" s="1251">
        <v>150</v>
      </c>
      <c r="D1576" s="1251" t="s">
        <v>1671</v>
      </c>
      <c r="E1576" s="1251">
        <v>215000</v>
      </c>
      <c r="F1576" s="1251" t="s">
        <v>1676</v>
      </c>
      <c r="G1576" s="1252">
        <v>0</v>
      </c>
      <c r="H1576" s="1252">
        <v>0</v>
      </c>
      <c r="I1576" s="1252">
        <v>0</v>
      </c>
      <c r="J1576" s="1252">
        <v>0</v>
      </c>
      <c r="K1576" s="1252">
        <v>0</v>
      </c>
      <c r="L1576" s="1252">
        <v>0</v>
      </c>
      <c r="M1576" s="1252">
        <v>0</v>
      </c>
      <c r="N1576" s="1252">
        <v>0</v>
      </c>
      <c r="O1576" s="1252">
        <v>0</v>
      </c>
      <c r="P1576" s="1252">
        <v>0</v>
      </c>
      <c r="Q1576" s="1252">
        <v>0</v>
      </c>
      <c r="R1576" s="1252">
        <v>0</v>
      </c>
      <c r="S1576" s="1252">
        <v>0</v>
      </c>
      <c r="T1576" s="1252">
        <v>0</v>
      </c>
      <c r="U1576" s="1251" t="s">
        <v>116</v>
      </c>
      <c r="V1576" s="1251" t="s">
        <v>1537</v>
      </c>
      <c r="W1576" s="1251" t="s">
        <v>352</v>
      </c>
      <c r="X1576" s="1251" t="s">
        <v>1675</v>
      </c>
      <c r="Y1576" s="1251">
        <v>215</v>
      </c>
    </row>
    <row r="1577" spans="1:25" ht="12">
      <c r="A1577" s="1251">
        <v>2020</v>
      </c>
      <c r="B1577" s="1251">
        <v>25</v>
      </c>
      <c r="C1577" s="1251">
        <v>150</v>
      </c>
      <c r="D1577" s="1251" t="s">
        <v>1671</v>
      </c>
      <c r="E1577" s="1251">
        <v>215101</v>
      </c>
      <c r="F1577" s="1251" t="s">
        <v>1677</v>
      </c>
      <c r="G1577" s="1252">
        <v>0</v>
      </c>
      <c r="H1577" s="1252">
        <v>0</v>
      </c>
      <c r="I1577" s="1252">
        <v>0</v>
      </c>
      <c r="J1577" s="1252">
        <v>0</v>
      </c>
      <c r="K1577" s="1252">
        <v>0</v>
      </c>
      <c r="L1577" s="1252">
        <v>0</v>
      </c>
      <c r="M1577" s="1252">
        <v>0</v>
      </c>
      <c r="N1577" s="1252">
        <v>0</v>
      </c>
      <c r="O1577" s="1252">
        <v>0</v>
      </c>
      <c r="P1577" s="1252">
        <v>0</v>
      </c>
      <c r="Q1577" s="1252">
        <v>0</v>
      </c>
      <c r="R1577" s="1252">
        <v>0</v>
      </c>
      <c r="S1577" s="1252">
        <v>0</v>
      </c>
      <c r="T1577" s="1252">
        <v>0</v>
      </c>
      <c r="U1577" s="1251" t="s">
        <v>116</v>
      </c>
      <c r="V1577" s="1251" t="s">
        <v>1537</v>
      </c>
      <c r="W1577" s="1251" t="s">
        <v>352</v>
      </c>
      <c r="X1577" s="1251" t="s">
        <v>1675</v>
      </c>
      <c r="Y1577" s="1251">
        <v>215</v>
      </c>
    </row>
    <row r="1578" spans="1:25" ht="12">
      <c r="A1578" s="1251">
        <v>2020</v>
      </c>
      <c r="B1578" s="1251">
        <v>25</v>
      </c>
      <c r="C1578" s="1251">
        <v>150</v>
      </c>
      <c r="D1578" s="1251" t="s">
        <v>1671</v>
      </c>
      <c r="E1578" s="1251">
        <v>215300</v>
      </c>
      <c r="F1578" s="1251" t="s">
        <v>1678</v>
      </c>
      <c r="G1578" s="1252">
        <v>0</v>
      </c>
      <c r="H1578" s="1252">
        <v>0</v>
      </c>
      <c r="I1578" s="1252">
        <v>0</v>
      </c>
      <c r="J1578" s="1252">
        <v>0</v>
      </c>
      <c r="K1578" s="1252">
        <v>0</v>
      </c>
      <c r="L1578" s="1252">
        <v>0</v>
      </c>
      <c r="M1578" s="1252">
        <v>0</v>
      </c>
      <c r="N1578" s="1252">
        <v>0</v>
      </c>
      <c r="O1578" s="1252">
        <v>0</v>
      </c>
      <c r="P1578" s="1252">
        <v>0</v>
      </c>
      <c r="Q1578" s="1252">
        <v>0</v>
      </c>
      <c r="R1578" s="1252">
        <v>0</v>
      </c>
      <c r="S1578" s="1252">
        <v>0</v>
      </c>
      <c r="T1578" s="1252">
        <v>0</v>
      </c>
      <c r="U1578" s="1251" t="s">
        <v>116</v>
      </c>
      <c r="V1578" s="1251" t="s">
        <v>1537</v>
      </c>
      <c r="W1578" s="1251" t="s">
        <v>352</v>
      </c>
      <c r="X1578" s="1251" t="s">
        <v>1675</v>
      </c>
      <c r="Y1578" s="1251">
        <v>215</v>
      </c>
    </row>
    <row r="1579" spans="1:25" ht="12">
      <c r="A1579" s="1251">
        <v>2020</v>
      </c>
      <c r="B1579" s="1251">
        <v>25</v>
      </c>
      <c r="C1579" s="1251">
        <v>150</v>
      </c>
      <c r="D1579" s="1251" t="s">
        <v>1671</v>
      </c>
      <c r="E1579" s="1251">
        <v>231006</v>
      </c>
      <c r="F1579" s="1251" t="s">
        <v>1583</v>
      </c>
      <c r="G1579" s="1252">
        <v>166.88</v>
      </c>
      <c r="H1579" s="1252">
        <v>166.88</v>
      </c>
      <c r="I1579" s="1252">
        <v>166.88</v>
      </c>
      <c r="J1579" s="1252">
        <v>166.88</v>
      </c>
      <c r="K1579" s="1252">
        <v>166.88</v>
      </c>
      <c r="L1579" s="1252">
        <v>166.88</v>
      </c>
      <c r="M1579" s="1252">
        <v>166.88</v>
      </c>
      <c r="N1579" s="1252">
        <v>166.88</v>
      </c>
      <c r="O1579" s="1252">
        <v>166.88</v>
      </c>
      <c r="P1579" s="1252">
        <v>166.88</v>
      </c>
      <c r="Q1579" s="1252">
        <v>166.88</v>
      </c>
      <c r="R1579" s="1252">
        <v>166.88</v>
      </c>
      <c r="S1579" s="1252">
        <v>197.06999999999999</v>
      </c>
      <c r="T1579" s="1252">
        <v>197.06999999999999</v>
      </c>
      <c r="U1579" s="1251" t="s">
        <v>116</v>
      </c>
      <c r="V1579" s="1251" t="s">
        <v>1537</v>
      </c>
      <c r="W1579" s="1251" t="s">
        <v>366</v>
      </c>
      <c r="X1579" s="1251" t="s">
        <v>1581</v>
      </c>
      <c r="Y1579" s="1251">
        <v>231</v>
      </c>
    </row>
    <row r="1580" spans="1:25" ht="12">
      <c r="A1580" s="1251">
        <v>2020</v>
      </c>
      <c r="B1580" s="1251">
        <v>25</v>
      </c>
      <c r="C1580" s="1251">
        <v>150</v>
      </c>
      <c r="D1580" s="1251" t="s">
        <v>1671</v>
      </c>
      <c r="E1580" s="1251">
        <v>235020</v>
      </c>
      <c r="F1580" s="1251" t="s">
        <v>1586</v>
      </c>
      <c r="G1580" s="1252">
        <v>0</v>
      </c>
      <c r="H1580" s="1252">
        <v>0</v>
      </c>
      <c r="I1580" s="1252">
        <v>0</v>
      </c>
      <c r="J1580" s="1252">
        <v>0</v>
      </c>
      <c r="K1580" s="1252">
        <v>0</v>
      </c>
      <c r="L1580" s="1252">
        <v>0</v>
      </c>
      <c r="M1580" s="1252">
        <v>0</v>
      </c>
      <c r="N1580" s="1252">
        <v>0</v>
      </c>
      <c r="O1580" s="1252">
        <v>0</v>
      </c>
      <c r="P1580" s="1252">
        <v>0</v>
      </c>
      <c r="Q1580" s="1252">
        <v>0</v>
      </c>
      <c r="R1580" s="1252">
        <v>0</v>
      </c>
      <c r="S1580" s="1252">
        <v>0</v>
      </c>
      <c r="T1580" s="1252">
        <v>0</v>
      </c>
      <c r="U1580" s="1251" t="s">
        <v>116</v>
      </c>
      <c r="V1580" s="1251" t="s">
        <v>564</v>
      </c>
      <c r="W1580" s="1251" t="s">
        <v>370</v>
      </c>
      <c r="X1580" s="1251" t="s">
        <v>1581</v>
      </c>
      <c r="Y1580" s="1251">
        <v>235</v>
      </c>
    </row>
    <row r="1581" spans="1:25" ht="12">
      <c r="A1581" s="1251">
        <v>2020</v>
      </c>
      <c r="B1581" s="1251">
        <v>25</v>
      </c>
      <c r="C1581" s="1251">
        <v>150</v>
      </c>
      <c r="D1581" s="1251" t="s">
        <v>1671</v>
      </c>
      <c r="E1581" s="1251">
        <v>236111</v>
      </c>
      <c r="F1581" s="1251" t="s">
        <v>1588</v>
      </c>
      <c r="G1581" s="1252">
        <v>0</v>
      </c>
      <c r="H1581" s="1252">
        <v>0</v>
      </c>
      <c r="I1581" s="1252">
        <v>0</v>
      </c>
      <c r="J1581" s="1252">
        <v>0</v>
      </c>
      <c r="K1581" s="1252">
        <v>0</v>
      </c>
      <c r="L1581" s="1252">
        <v>0</v>
      </c>
      <c r="M1581" s="1252">
        <v>0</v>
      </c>
      <c r="N1581" s="1252">
        <v>0</v>
      </c>
      <c r="O1581" s="1252">
        <v>0</v>
      </c>
      <c r="P1581" s="1252">
        <v>0</v>
      </c>
      <c r="Q1581" s="1252">
        <v>0</v>
      </c>
      <c r="R1581" s="1252">
        <v>0</v>
      </c>
      <c r="S1581" s="1252">
        <v>0</v>
      </c>
      <c r="T1581" s="1252">
        <v>0</v>
      </c>
      <c r="U1581" s="1251" t="s">
        <v>116</v>
      </c>
      <c r="V1581" s="1251" t="s">
        <v>1537</v>
      </c>
      <c r="W1581" s="1251" t="s">
        <v>371</v>
      </c>
      <c r="X1581" s="1251" t="s">
        <v>1581</v>
      </c>
      <c r="Y1581" s="1251">
        <v>236</v>
      </c>
    </row>
    <row r="1582" spans="1:25" ht="12">
      <c r="A1582" s="1251">
        <v>2020</v>
      </c>
      <c r="B1582" s="1251">
        <v>25</v>
      </c>
      <c r="C1582" s="1251">
        <v>150</v>
      </c>
      <c r="D1582" s="1251" t="s">
        <v>1671</v>
      </c>
      <c r="E1582" s="1251">
        <v>236115</v>
      </c>
      <c r="F1582" s="1251" t="s">
        <v>1679</v>
      </c>
      <c r="G1582" s="1252">
        <v>0</v>
      </c>
      <c r="H1582" s="1252">
        <v>0</v>
      </c>
      <c r="I1582" s="1252">
        <v>0</v>
      </c>
      <c r="J1582" s="1252">
        <v>0</v>
      </c>
      <c r="K1582" s="1252">
        <v>0</v>
      </c>
      <c r="L1582" s="1252">
        <v>0</v>
      </c>
      <c r="M1582" s="1252">
        <v>0</v>
      </c>
      <c r="N1582" s="1252">
        <v>0</v>
      </c>
      <c r="O1582" s="1252">
        <v>0</v>
      </c>
      <c r="P1582" s="1252">
        <v>0</v>
      </c>
      <c r="Q1582" s="1252">
        <v>0</v>
      </c>
      <c r="R1582" s="1252">
        <v>0</v>
      </c>
      <c r="S1582" s="1252">
        <v>0</v>
      </c>
      <c r="T1582" s="1252">
        <v>0</v>
      </c>
      <c r="U1582" s="1251" t="s">
        <v>116</v>
      </c>
      <c r="V1582" s="1251" t="s">
        <v>1537</v>
      </c>
      <c r="W1582" s="1251" t="s">
        <v>371</v>
      </c>
      <c r="X1582" s="1251" t="s">
        <v>1581</v>
      </c>
      <c r="Y1582" s="1251">
        <v>236</v>
      </c>
    </row>
    <row r="1583" spans="1:25" ht="12">
      <c r="A1583" s="1251">
        <v>2020</v>
      </c>
      <c r="B1583" s="1251">
        <v>25</v>
      </c>
      <c r="C1583" s="1251">
        <v>150</v>
      </c>
      <c r="D1583" s="1251" t="s">
        <v>1671</v>
      </c>
      <c r="E1583" s="1251">
        <v>236116</v>
      </c>
      <c r="F1583" s="1251" t="s">
        <v>1680</v>
      </c>
      <c r="G1583" s="1252">
        <v>0</v>
      </c>
      <c r="H1583" s="1252">
        <v>0</v>
      </c>
      <c r="I1583" s="1252">
        <v>0</v>
      </c>
      <c r="J1583" s="1252">
        <v>0</v>
      </c>
      <c r="K1583" s="1252">
        <v>0</v>
      </c>
      <c r="L1583" s="1252">
        <v>0</v>
      </c>
      <c r="M1583" s="1252">
        <v>0</v>
      </c>
      <c r="N1583" s="1252">
        <v>0</v>
      </c>
      <c r="O1583" s="1252">
        <v>0</v>
      </c>
      <c r="P1583" s="1252">
        <v>0</v>
      </c>
      <c r="Q1583" s="1252">
        <v>0</v>
      </c>
      <c r="R1583" s="1252">
        <v>0</v>
      </c>
      <c r="S1583" s="1252">
        <v>0</v>
      </c>
      <c r="T1583" s="1252">
        <v>0</v>
      </c>
      <c r="U1583" s="1251" t="s">
        <v>116</v>
      </c>
      <c r="V1583" s="1251" t="s">
        <v>1537</v>
      </c>
      <c r="W1583" s="1251" t="s">
        <v>371</v>
      </c>
      <c r="X1583" s="1251" t="s">
        <v>1581</v>
      </c>
      <c r="Y1583" s="1251">
        <v>236</v>
      </c>
    </row>
    <row r="1584" spans="1:25" ht="12">
      <c r="A1584" s="1251">
        <v>2020</v>
      </c>
      <c r="B1584" s="1251">
        <v>25</v>
      </c>
      <c r="C1584" s="1251">
        <v>150</v>
      </c>
      <c r="D1584" s="1251" t="s">
        <v>1671</v>
      </c>
      <c r="E1584" s="1251">
        <v>236117</v>
      </c>
      <c r="F1584" s="1251" t="s">
        <v>1681</v>
      </c>
      <c r="G1584" s="1252">
        <v>0</v>
      </c>
      <c r="H1584" s="1252">
        <v>0</v>
      </c>
      <c r="I1584" s="1252">
        <v>0</v>
      </c>
      <c r="J1584" s="1252">
        <v>0</v>
      </c>
      <c r="K1584" s="1252">
        <v>0</v>
      </c>
      <c r="L1584" s="1252">
        <v>0</v>
      </c>
      <c r="M1584" s="1252">
        <v>0</v>
      </c>
      <c r="N1584" s="1252">
        <v>0</v>
      </c>
      <c r="O1584" s="1252">
        <v>0</v>
      </c>
      <c r="P1584" s="1252">
        <v>0</v>
      </c>
      <c r="Q1584" s="1252">
        <v>0</v>
      </c>
      <c r="R1584" s="1252">
        <v>0</v>
      </c>
      <c r="S1584" s="1252">
        <v>0</v>
      </c>
      <c r="T1584" s="1252">
        <v>0</v>
      </c>
      <c r="U1584" s="1251" t="s">
        <v>116</v>
      </c>
      <c r="V1584" s="1251" t="s">
        <v>1537</v>
      </c>
      <c r="W1584" s="1251" t="s">
        <v>371</v>
      </c>
      <c r="X1584" s="1251" t="s">
        <v>1581</v>
      </c>
      <c r="Y1584" s="1251">
        <v>236</v>
      </c>
    </row>
    <row r="1585" spans="1:25" ht="12">
      <c r="A1585" s="1251">
        <v>2020</v>
      </c>
      <c r="B1585" s="1251">
        <v>25</v>
      </c>
      <c r="C1585" s="1251">
        <v>150</v>
      </c>
      <c r="D1585" s="1251" t="s">
        <v>1671</v>
      </c>
      <c r="E1585" s="1251">
        <v>236118</v>
      </c>
      <c r="F1585" s="1251" t="s">
        <v>1589</v>
      </c>
      <c r="G1585" s="1252">
        <v>0</v>
      </c>
      <c r="H1585" s="1252">
        <v>0</v>
      </c>
      <c r="I1585" s="1252">
        <v>0</v>
      </c>
      <c r="J1585" s="1252">
        <v>0</v>
      </c>
      <c r="K1585" s="1252">
        <v>0</v>
      </c>
      <c r="L1585" s="1252">
        <v>0</v>
      </c>
      <c r="M1585" s="1252">
        <v>0</v>
      </c>
      <c r="N1585" s="1252">
        <v>0</v>
      </c>
      <c r="O1585" s="1252">
        <v>0</v>
      </c>
      <c r="P1585" s="1252">
        <v>0</v>
      </c>
      <c r="Q1585" s="1252">
        <v>0</v>
      </c>
      <c r="R1585" s="1252">
        <v>0</v>
      </c>
      <c r="S1585" s="1252">
        <v>0</v>
      </c>
      <c r="T1585" s="1252">
        <v>0</v>
      </c>
      <c r="U1585" s="1251" t="s">
        <v>116</v>
      </c>
      <c r="V1585" s="1251" t="s">
        <v>1537</v>
      </c>
      <c r="W1585" s="1251" t="s">
        <v>371</v>
      </c>
      <c r="X1585" s="1251" t="s">
        <v>1581</v>
      </c>
      <c r="Y1585" s="1251">
        <v>236</v>
      </c>
    </row>
    <row r="1586" spans="1:25" ht="12">
      <c r="A1586" s="1251">
        <v>2020</v>
      </c>
      <c r="B1586" s="1251">
        <v>25</v>
      </c>
      <c r="C1586" s="1251">
        <v>150</v>
      </c>
      <c r="D1586" s="1251" t="s">
        <v>1671</v>
      </c>
      <c r="E1586" s="1251">
        <v>236121</v>
      </c>
      <c r="F1586" s="1251" t="s">
        <v>1682</v>
      </c>
      <c r="G1586" s="1252">
        <v>0</v>
      </c>
      <c r="H1586" s="1252">
        <v>0</v>
      </c>
      <c r="I1586" s="1252">
        <v>0</v>
      </c>
      <c r="J1586" s="1252">
        <v>0</v>
      </c>
      <c r="K1586" s="1252">
        <v>0</v>
      </c>
      <c r="L1586" s="1252">
        <v>0</v>
      </c>
      <c r="M1586" s="1252">
        <v>0</v>
      </c>
      <c r="N1586" s="1252">
        <v>0</v>
      </c>
      <c r="O1586" s="1252">
        <v>0</v>
      </c>
      <c r="P1586" s="1252">
        <v>0</v>
      </c>
      <c r="Q1586" s="1252">
        <v>0</v>
      </c>
      <c r="R1586" s="1252">
        <v>0</v>
      </c>
      <c r="S1586" s="1252">
        <v>0</v>
      </c>
      <c r="T1586" s="1252">
        <v>0</v>
      </c>
      <c r="U1586" s="1251" t="s">
        <v>116</v>
      </c>
      <c r="V1586" s="1251" t="s">
        <v>1537</v>
      </c>
      <c r="W1586" s="1251" t="s">
        <v>371</v>
      </c>
      <c r="X1586" s="1251" t="s">
        <v>1581</v>
      </c>
      <c r="Y1586" s="1251">
        <v>236</v>
      </c>
    </row>
    <row r="1587" spans="1:25" ht="12">
      <c r="A1587" s="1251">
        <v>2020</v>
      </c>
      <c r="B1587" s="1251">
        <v>25</v>
      </c>
      <c r="C1587" s="1251">
        <v>150</v>
      </c>
      <c r="D1587" s="1251" t="s">
        <v>1671</v>
      </c>
      <c r="E1587" s="1251">
        <v>236124</v>
      </c>
      <c r="F1587" s="1251" t="s">
        <v>1683</v>
      </c>
      <c r="G1587" s="1252">
        <v>0</v>
      </c>
      <c r="H1587" s="1252">
        <v>0</v>
      </c>
      <c r="I1587" s="1252">
        <v>0</v>
      </c>
      <c r="J1587" s="1252">
        <v>0</v>
      </c>
      <c r="K1587" s="1252">
        <v>0</v>
      </c>
      <c r="L1587" s="1252">
        <v>0</v>
      </c>
      <c r="M1587" s="1252">
        <v>0</v>
      </c>
      <c r="N1587" s="1252">
        <v>0</v>
      </c>
      <c r="O1587" s="1252">
        <v>0</v>
      </c>
      <c r="P1587" s="1252">
        <v>0</v>
      </c>
      <c r="Q1587" s="1252">
        <v>0</v>
      </c>
      <c r="R1587" s="1252">
        <v>0</v>
      </c>
      <c r="S1587" s="1252">
        <v>0</v>
      </c>
      <c r="T1587" s="1252">
        <v>0</v>
      </c>
      <c r="U1587" s="1251" t="s">
        <v>116</v>
      </c>
      <c r="V1587" s="1251" t="s">
        <v>1537</v>
      </c>
      <c r="W1587" s="1251" t="s">
        <v>371</v>
      </c>
      <c r="X1587" s="1251" t="s">
        <v>1581</v>
      </c>
      <c r="Y1587" s="1251">
        <v>236</v>
      </c>
    </row>
    <row r="1588" spans="1:25" ht="12">
      <c r="A1588" s="1251">
        <v>2020</v>
      </c>
      <c r="B1588" s="1251">
        <v>25</v>
      </c>
      <c r="C1588" s="1251">
        <v>150</v>
      </c>
      <c r="D1588" s="1251" t="s">
        <v>1671</v>
      </c>
      <c r="E1588" s="1251">
        <v>241001</v>
      </c>
      <c r="F1588" s="1251" t="s">
        <v>1592</v>
      </c>
      <c r="G1588" s="1252">
        <v>0</v>
      </c>
      <c r="H1588" s="1252">
        <v>0</v>
      </c>
      <c r="I1588" s="1252">
        <v>0</v>
      </c>
      <c r="J1588" s="1252">
        <v>0</v>
      </c>
      <c r="K1588" s="1252">
        <v>0</v>
      </c>
      <c r="L1588" s="1252">
        <v>0</v>
      </c>
      <c r="M1588" s="1252">
        <v>0</v>
      </c>
      <c r="N1588" s="1252">
        <v>0</v>
      </c>
      <c r="O1588" s="1252">
        <v>0</v>
      </c>
      <c r="P1588" s="1252">
        <v>0</v>
      </c>
      <c r="Q1588" s="1252">
        <v>0</v>
      </c>
      <c r="R1588" s="1252">
        <v>0</v>
      </c>
      <c r="S1588" s="1252">
        <v>0</v>
      </c>
      <c r="T1588" s="1252">
        <v>0</v>
      </c>
      <c r="U1588" s="1251" t="s">
        <v>116</v>
      </c>
      <c r="V1588" s="1251" t="s">
        <v>1537</v>
      </c>
      <c r="W1588" s="1251" t="s">
        <v>371</v>
      </c>
      <c r="X1588" s="1251" t="s">
        <v>1581</v>
      </c>
      <c r="Y1588" s="1251">
        <v>241</v>
      </c>
    </row>
    <row r="1589" spans="1:25" ht="12">
      <c r="A1589" s="1251">
        <v>2020</v>
      </c>
      <c r="B1589" s="1251">
        <v>25</v>
      </c>
      <c r="C1589" s="1251">
        <v>150</v>
      </c>
      <c r="D1589" s="1251" t="s">
        <v>1671</v>
      </c>
      <c r="E1589" s="1251">
        <v>261002</v>
      </c>
      <c r="F1589" s="1251" t="s">
        <v>1684</v>
      </c>
      <c r="G1589" s="1252">
        <v>0</v>
      </c>
      <c r="H1589" s="1252">
        <v>0</v>
      </c>
      <c r="I1589" s="1252">
        <v>0</v>
      </c>
      <c r="J1589" s="1252">
        <v>0</v>
      </c>
      <c r="K1589" s="1252">
        <v>0</v>
      </c>
      <c r="L1589" s="1252">
        <v>0</v>
      </c>
      <c r="M1589" s="1252">
        <v>0</v>
      </c>
      <c r="N1589" s="1252">
        <v>0</v>
      </c>
      <c r="O1589" s="1252">
        <v>0</v>
      </c>
      <c r="P1589" s="1252">
        <v>0</v>
      </c>
      <c r="Q1589" s="1252">
        <v>0</v>
      </c>
      <c r="R1589" s="1252">
        <v>0</v>
      </c>
      <c r="S1589" s="1252">
        <v>0</v>
      </c>
      <c r="T1589" s="1252">
        <v>0</v>
      </c>
      <c r="U1589" s="1251" t="s">
        <v>116</v>
      </c>
      <c r="V1589" s="1251" t="s">
        <v>1537</v>
      </c>
      <c r="W1589" s="1251" t="s">
        <v>371</v>
      </c>
      <c r="X1589" s="1251" t="s">
        <v>1581</v>
      </c>
      <c r="Y1589" s="1251">
        <v>261</v>
      </c>
    </row>
    <row r="1590" spans="1:25" ht="12">
      <c r="A1590" s="1251">
        <v>2020</v>
      </c>
      <c r="B1590" s="1251">
        <v>25</v>
      </c>
      <c r="C1590" s="1251">
        <v>150</v>
      </c>
      <c r="D1590" s="1251" t="s">
        <v>1671</v>
      </c>
      <c r="E1590" s="1251">
        <v>271150</v>
      </c>
      <c r="F1590" s="1251" t="s">
        <v>382</v>
      </c>
      <c r="G1590" s="1252">
        <v>0</v>
      </c>
      <c r="H1590" s="1252">
        <v>0</v>
      </c>
      <c r="I1590" s="1252">
        <v>0</v>
      </c>
      <c r="J1590" s="1252">
        <v>0</v>
      </c>
      <c r="K1590" s="1252">
        <v>0</v>
      </c>
      <c r="L1590" s="1252">
        <v>0</v>
      </c>
      <c r="M1590" s="1252">
        <v>0</v>
      </c>
      <c r="N1590" s="1252">
        <v>0</v>
      </c>
      <c r="O1590" s="1252">
        <v>0</v>
      </c>
      <c r="P1590" s="1252">
        <v>0</v>
      </c>
      <c r="Q1590" s="1252">
        <v>0</v>
      </c>
      <c r="R1590" s="1252">
        <v>0</v>
      </c>
      <c r="S1590" s="1252">
        <v>0</v>
      </c>
      <c r="T1590" s="1252">
        <v>0</v>
      </c>
      <c r="U1590" s="1251" t="s">
        <v>116</v>
      </c>
      <c r="V1590" s="1251" t="s">
        <v>564</v>
      </c>
      <c r="W1590" s="1251" t="s">
        <v>382</v>
      </c>
      <c r="X1590" s="1251" t="s">
        <v>1581</v>
      </c>
      <c r="Y1590" s="1251">
        <v>271</v>
      </c>
    </row>
    <row r="1591" spans="1:25" ht="12">
      <c r="A1591" s="1251">
        <v>2020</v>
      </c>
      <c r="B1591" s="1251">
        <v>25</v>
      </c>
      <c r="C1591" s="1251">
        <v>150</v>
      </c>
      <c r="D1591" s="1251" t="s">
        <v>1671</v>
      </c>
      <c r="E1591" s="1251">
        <v>283050</v>
      </c>
      <c r="F1591" s="1251" t="s">
        <v>1685</v>
      </c>
      <c r="G1591" s="1252">
        <v>0</v>
      </c>
      <c r="H1591" s="1252">
        <v>0</v>
      </c>
      <c r="I1591" s="1252">
        <v>0</v>
      </c>
      <c r="J1591" s="1252">
        <v>0</v>
      </c>
      <c r="K1591" s="1252">
        <v>0</v>
      </c>
      <c r="L1591" s="1252">
        <v>0</v>
      </c>
      <c r="M1591" s="1252">
        <v>0</v>
      </c>
      <c r="N1591" s="1252">
        <v>0</v>
      </c>
      <c r="O1591" s="1252">
        <v>0</v>
      </c>
      <c r="P1591" s="1252">
        <v>0</v>
      </c>
      <c r="Q1591" s="1252">
        <v>0</v>
      </c>
      <c r="R1591" s="1252">
        <v>0</v>
      </c>
      <c r="S1591" s="1252">
        <v>0</v>
      </c>
      <c r="T1591" s="1252">
        <v>0</v>
      </c>
      <c r="U1591" s="1251" t="s">
        <v>116</v>
      </c>
      <c r="V1591" s="1251" t="s">
        <v>564</v>
      </c>
      <c r="W1591" s="1251" t="s">
        <v>377</v>
      </c>
      <c r="X1591" s="1251" t="s">
        <v>1581</v>
      </c>
      <c r="Y1591" s="1251">
        <v>283</v>
      </c>
    </row>
    <row r="1592" spans="1:25" ht="12">
      <c r="A1592" s="1251">
        <v>2020</v>
      </c>
      <c r="B1592" s="1251">
        <v>25</v>
      </c>
      <c r="C1592" s="1251">
        <v>150</v>
      </c>
      <c r="D1592" s="1251" t="s">
        <v>1671</v>
      </c>
      <c r="E1592" s="1251">
        <v>300000</v>
      </c>
      <c r="F1592" s="1251" t="s">
        <v>1628</v>
      </c>
      <c r="G1592" s="1252">
        <v>0</v>
      </c>
      <c r="H1592" s="1252">
        <v>0</v>
      </c>
      <c r="I1592" s="1252">
        <v>0</v>
      </c>
      <c r="J1592" s="1252">
        <v>0</v>
      </c>
      <c r="K1592" s="1252">
        <v>0</v>
      </c>
      <c r="L1592" s="1252">
        <v>0</v>
      </c>
      <c r="M1592" s="1252">
        <v>0</v>
      </c>
      <c r="N1592" s="1252">
        <v>0</v>
      </c>
      <c r="O1592" s="1252">
        <v>0</v>
      </c>
      <c r="P1592" s="1252">
        <v>0</v>
      </c>
      <c r="Q1592" s="1252">
        <v>0</v>
      </c>
      <c r="R1592" s="1252">
        <v>0</v>
      </c>
      <c r="S1592" s="1252">
        <v>0</v>
      </c>
      <c r="T1592" s="1252">
        <v>0</v>
      </c>
      <c r="U1592" s="1251" t="s">
        <v>116</v>
      </c>
      <c r="V1592" s="1251" t="s">
        <v>564</v>
      </c>
      <c r="W1592" s="1251" t="s">
        <v>290</v>
      </c>
      <c r="X1592" s="1251" t="s">
        <v>1515</v>
      </c>
      <c r="Y1592" s="1251">
        <v>300</v>
      </c>
    </row>
    <row r="1593" spans="1:25" ht="12">
      <c r="A1593" s="1251">
        <v>2020</v>
      </c>
      <c r="B1593" s="1251">
        <v>25</v>
      </c>
      <c r="C1593" s="1251">
        <v>150</v>
      </c>
      <c r="D1593" s="1251" t="s">
        <v>1671</v>
      </c>
      <c r="E1593" s="1251">
        <v>301000</v>
      </c>
      <c r="F1593" s="1251" t="s">
        <v>1630</v>
      </c>
      <c r="G1593" s="1252">
        <v>0</v>
      </c>
      <c r="H1593" s="1252">
        <v>0</v>
      </c>
      <c r="I1593" s="1252">
        <v>0</v>
      </c>
      <c r="J1593" s="1252">
        <v>0</v>
      </c>
      <c r="K1593" s="1252">
        <v>0</v>
      </c>
      <c r="L1593" s="1252">
        <v>0</v>
      </c>
      <c r="M1593" s="1252">
        <v>0</v>
      </c>
      <c r="N1593" s="1252">
        <v>0</v>
      </c>
      <c r="O1593" s="1252">
        <v>0</v>
      </c>
      <c r="P1593" s="1252">
        <v>0</v>
      </c>
      <c r="Q1593" s="1252">
        <v>0</v>
      </c>
      <c r="R1593" s="1252">
        <v>0</v>
      </c>
      <c r="S1593" s="1252">
        <v>0</v>
      </c>
      <c r="T1593" s="1252">
        <v>0</v>
      </c>
      <c r="U1593" s="1251" t="s">
        <v>116</v>
      </c>
      <c r="V1593" s="1251" t="s">
        <v>564</v>
      </c>
      <c r="W1593" s="1251" t="s">
        <v>290</v>
      </c>
      <c r="X1593" s="1251" t="s">
        <v>1515</v>
      </c>
      <c r="Y1593" s="1251">
        <v>301</v>
      </c>
    </row>
    <row r="1594" spans="1:25" ht="12">
      <c r="A1594" s="1251">
        <v>2020</v>
      </c>
      <c r="B1594" s="1251">
        <v>25</v>
      </c>
      <c r="C1594" s="1251">
        <v>150</v>
      </c>
      <c r="D1594" s="1251" t="s">
        <v>1671</v>
      </c>
      <c r="E1594" s="1251">
        <v>303130</v>
      </c>
      <c r="F1594" s="1251" t="s">
        <v>1633</v>
      </c>
      <c r="G1594" s="1252">
        <v>0</v>
      </c>
      <c r="H1594" s="1252">
        <v>0</v>
      </c>
      <c r="I1594" s="1252">
        <v>0</v>
      </c>
      <c r="J1594" s="1252">
        <v>0</v>
      </c>
      <c r="K1594" s="1252">
        <v>0</v>
      </c>
      <c r="L1594" s="1252">
        <v>0</v>
      </c>
      <c r="M1594" s="1252">
        <v>0</v>
      </c>
      <c r="N1594" s="1252">
        <v>0</v>
      </c>
      <c r="O1594" s="1252">
        <v>0</v>
      </c>
      <c r="P1594" s="1252">
        <v>0</v>
      </c>
      <c r="Q1594" s="1252">
        <v>0</v>
      </c>
      <c r="R1594" s="1252">
        <v>0</v>
      </c>
      <c r="S1594" s="1252">
        <v>0</v>
      </c>
      <c r="T1594" s="1252">
        <v>0</v>
      </c>
      <c r="U1594" s="1251" t="s">
        <v>116</v>
      </c>
      <c r="V1594" s="1251" t="s">
        <v>564</v>
      </c>
      <c r="W1594" s="1251" t="s">
        <v>290</v>
      </c>
      <c r="X1594" s="1251" t="s">
        <v>1515</v>
      </c>
      <c r="Y1594" s="1251">
        <v>303</v>
      </c>
    </row>
    <row r="1595" spans="1:25" ht="12">
      <c r="A1595" s="1251">
        <v>2020</v>
      </c>
      <c r="B1595" s="1251">
        <v>25</v>
      </c>
      <c r="C1595" s="1251">
        <v>150</v>
      </c>
      <c r="D1595" s="1251" t="s">
        <v>1671</v>
      </c>
      <c r="E1595" s="1251">
        <v>303200</v>
      </c>
      <c r="F1595" s="1251" t="s">
        <v>1634</v>
      </c>
      <c r="G1595" s="1252">
        <v>0</v>
      </c>
      <c r="H1595" s="1252">
        <v>0</v>
      </c>
      <c r="I1595" s="1252">
        <v>0</v>
      </c>
      <c r="J1595" s="1252">
        <v>0</v>
      </c>
      <c r="K1595" s="1252">
        <v>0</v>
      </c>
      <c r="L1595" s="1252">
        <v>0</v>
      </c>
      <c r="M1595" s="1252">
        <v>0</v>
      </c>
      <c r="N1595" s="1252">
        <v>0</v>
      </c>
      <c r="O1595" s="1252">
        <v>0</v>
      </c>
      <c r="P1595" s="1252">
        <v>0</v>
      </c>
      <c r="Q1595" s="1252">
        <v>0</v>
      </c>
      <c r="R1595" s="1252">
        <v>0</v>
      </c>
      <c r="S1595" s="1252">
        <v>0</v>
      </c>
      <c r="T1595" s="1252">
        <v>0</v>
      </c>
      <c r="U1595" s="1251" t="s">
        <v>116</v>
      </c>
      <c r="V1595" s="1251" t="s">
        <v>564</v>
      </c>
      <c r="W1595" s="1251" t="s">
        <v>290</v>
      </c>
      <c r="X1595" s="1251" t="s">
        <v>1515</v>
      </c>
      <c r="Y1595" s="1251">
        <v>303</v>
      </c>
    </row>
    <row r="1596" spans="1:25" ht="12">
      <c r="A1596" s="1251">
        <v>2020</v>
      </c>
      <c r="B1596" s="1251">
        <v>25</v>
      </c>
      <c r="C1596" s="1251">
        <v>150</v>
      </c>
      <c r="D1596" s="1251" t="s">
        <v>1671</v>
      </c>
      <c r="E1596" s="1251">
        <v>303400</v>
      </c>
      <c r="F1596" s="1251" t="s">
        <v>1636</v>
      </c>
      <c r="G1596" s="1252">
        <v>0</v>
      </c>
      <c r="H1596" s="1252">
        <v>0</v>
      </c>
      <c r="I1596" s="1252">
        <v>0</v>
      </c>
      <c r="J1596" s="1252">
        <v>0</v>
      </c>
      <c r="K1596" s="1252">
        <v>0</v>
      </c>
      <c r="L1596" s="1252">
        <v>0</v>
      </c>
      <c r="M1596" s="1252">
        <v>0</v>
      </c>
      <c r="N1596" s="1252">
        <v>0</v>
      </c>
      <c r="O1596" s="1252">
        <v>0</v>
      </c>
      <c r="P1596" s="1252">
        <v>0</v>
      </c>
      <c r="Q1596" s="1252">
        <v>0</v>
      </c>
      <c r="R1596" s="1252">
        <v>0</v>
      </c>
      <c r="S1596" s="1252">
        <v>0</v>
      </c>
      <c r="T1596" s="1252">
        <v>0</v>
      </c>
      <c r="U1596" s="1251" t="s">
        <v>116</v>
      </c>
      <c r="V1596" s="1251" t="s">
        <v>564</v>
      </c>
      <c r="W1596" s="1251" t="s">
        <v>290</v>
      </c>
      <c r="X1596" s="1251" t="s">
        <v>1515</v>
      </c>
      <c r="Y1596" s="1251">
        <v>303</v>
      </c>
    </row>
    <row r="1597" spans="1:25" ht="12">
      <c r="A1597" s="1251">
        <v>2020</v>
      </c>
      <c r="B1597" s="1251">
        <v>25</v>
      </c>
      <c r="C1597" s="1251">
        <v>150</v>
      </c>
      <c r="D1597" s="1251" t="s">
        <v>1671</v>
      </c>
      <c r="E1597" s="1251">
        <v>304200</v>
      </c>
      <c r="F1597" s="1251" t="s">
        <v>1638</v>
      </c>
      <c r="G1597" s="1252">
        <v>0</v>
      </c>
      <c r="H1597" s="1252">
        <v>0</v>
      </c>
      <c r="I1597" s="1252">
        <v>0</v>
      </c>
      <c r="J1597" s="1252">
        <v>0</v>
      </c>
      <c r="K1597" s="1252">
        <v>0</v>
      </c>
      <c r="L1597" s="1252">
        <v>0</v>
      </c>
      <c r="M1597" s="1252">
        <v>0</v>
      </c>
      <c r="N1597" s="1252">
        <v>0</v>
      </c>
      <c r="O1597" s="1252">
        <v>0</v>
      </c>
      <c r="P1597" s="1252">
        <v>0</v>
      </c>
      <c r="Q1597" s="1252">
        <v>0</v>
      </c>
      <c r="R1597" s="1252">
        <v>0</v>
      </c>
      <c r="S1597" s="1252">
        <v>0</v>
      </c>
      <c r="T1597" s="1252">
        <v>0</v>
      </c>
      <c r="U1597" s="1251" t="s">
        <v>116</v>
      </c>
      <c r="V1597" s="1251" t="s">
        <v>564</v>
      </c>
      <c r="W1597" s="1251" t="s">
        <v>290</v>
      </c>
      <c r="X1597" s="1251" t="s">
        <v>1515</v>
      </c>
      <c r="Y1597" s="1251">
        <v>304</v>
      </c>
    </row>
    <row r="1598" spans="1:25" ht="12">
      <c r="A1598" s="1251">
        <v>2020</v>
      </c>
      <c r="B1598" s="1251">
        <v>25</v>
      </c>
      <c r="C1598" s="1251">
        <v>150</v>
      </c>
      <c r="D1598" s="1251" t="s">
        <v>1671</v>
      </c>
      <c r="E1598" s="1251">
        <v>304630</v>
      </c>
      <c r="F1598" s="1251" t="s">
        <v>1642</v>
      </c>
      <c r="G1598" s="1252">
        <v>0</v>
      </c>
      <c r="H1598" s="1252">
        <v>0</v>
      </c>
      <c r="I1598" s="1252">
        <v>0</v>
      </c>
      <c r="J1598" s="1252">
        <v>0</v>
      </c>
      <c r="K1598" s="1252">
        <v>0</v>
      </c>
      <c r="L1598" s="1252">
        <v>0</v>
      </c>
      <c r="M1598" s="1252">
        <v>0</v>
      </c>
      <c r="N1598" s="1252">
        <v>0</v>
      </c>
      <c r="O1598" s="1252">
        <v>0</v>
      </c>
      <c r="P1598" s="1252">
        <v>0</v>
      </c>
      <c r="Q1598" s="1252">
        <v>0</v>
      </c>
      <c r="R1598" s="1252">
        <v>0</v>
      </c>
      <c r="S1598" s="1252">
        <v>0</v>
      </c>
      <c r="T1598" s="1252">
        <v>0</v>
      </c>
      <c r="U1598" s="1251" t="s">
        <v>116</v>
      </c>
      <c r="V1598" s="1251" t="s">
        <v>564</v>
      </c>
      <c r="W1598" s="1251" t="s">
        <v>290</v>
      </c>
      <c r="X1598" s="1251" t="s">
        <v>1515</v>
      </c>
      <c r="Y1598" s="1251">
        <v>304</v>
      </c>
    </row>
    <row r="1599" spans="1:25" ht="12">
      <c r="A1599" s="1251">
        <v>2020</v>
      </c>
      <c r="B1599" s="1251">
        <v>25</v>
      </c>
      <c r="C1599" s="1251">
        <v>150</v>
      </c>
      <c r="D1599" s="1251" t="s">
        <v>1671</v>
      </c>
      <c r="E1599" s="1251">
        <v>307000</v>
      </c>
      <c r="F1599" s="1251" t="s">
        <v>1643</v>
      </c>
      <c r="G1599" s="1252">
        <v>0</v>
      </c>
      <c r="H1599" s="1252">
        <v>0</v>
      </c>
      <c r="I1599" s="1252">
        <v>0</v>
      </c>
      <c r="J1599" s="1252">
        <v>0</v>
      </c>
      <c r="K1599" s="1252">
        <v>0</v>
      </c>
      <c r="L1599" s="1252">
        <v>0</v>
      </c>
      <c r="M1599" s="1252">
        <v>0</v>
      </c>
      <c r="N1599" s="1252">
        <v>0</v>
      </c>
      <c r="O1599" s="1252">
        <v>0</v>
      </c>
      <c r="P1599" s="1252">
        <v>0</v>
      </c>
      <c r="Q1599" s="1252">
        <v>0</v>
      </c>
      <c r="R1599" s="1252">
        <v>0</v>
      </c>
      <c r="S1599" s="1252">
        <v>0</v>
      </c>
      <c r="T1599" s="1252">
        <v>0</v>
      </c>
      <c r="U1599" s="1251" t="s">
        <v>116</v>
      </c>
      <c r="V1599" s="1251" t="s">
        <v>564</v>
      </c>
      <c r="W1599" s="1251" t="s">
        <v>290</v>
      </c>
      <c r="X1599" s="1251" t="s">
        <v>1515</v>
      </c>
      <c r="Y1599" s="1251">
        <v>307</v>
      </c>
    </row>
    <row r="1600" spans="1:25" ht="12">
      <c r="A1600" s="1251">
        <v>2020</v>
      </c>
      <c r="B1600" s="1251">
        <v>25</v>
      </c>
      <c r="C1600" s="1251">
        <v>150</v>
      </c>
      <c r="D1600" s="1251" t="s">
        <v>1671</v>
      </c>
      <c r="E1600" s="1251">
        <v>311000</v>
      </c>
      <c r="F1600" s="1251" t="s">
        <v>1646</v>
      </c>
      <c r="G1600" s="1252">
        <v>0</v>
      </c>
      <c r="H1600" s="1252">
        <v>0</v>
      </c>
      <c r="I1600" s="1252">
        <v>0</v>
      </c>
      <c r="J1600" s="1252">
        <v>0</v>
      </c>
      <c r="K1600" s="1252">
        <v>0</v>
      </c>
      <c r="L1600" s="1252">
        <v>0</v>
      </c>
      <c r="M1600" s="1252">
        <v>0</v>
      </c>
      <c r="N1600" s="1252">
        <v>0</v>
      </c>
      <c r="O1600" s="1252">
        <v>0</v>
      </c>
      <c r="P1600" s="1252">
        <v>0</v>
      </c>
      <c r="Q1600" s="1252">
        <v>0</v>
      </c>
      <c r="R1600" s="1252">
        <v>0</v>
      </c>
      <c r="S1600" s="1252">
        <v>0</v>
      </c>
      <c r="T1600" s="1252">
        <v>0</v>
      </c>
      <c r="U1600" s="1251" t="s">
        <v>116</v>
      </c>
      <c r="V1600" s="1251" t="s">
        <v>564</v>
      </c>
      <c r="W1600" s="1251" t="s">
        <v>290</v>
      </c>
      <c r="X1600" s="1251" t="s">
        <v>1515</v>
      </c>
      <c r="Y1600" s="1251">
        <v>311</v>
      </c>
    </row>
    <row r="1601" spans="1:25" ht="12">
      <c r="A1601" s="1251">
        <v>2020</v>
      </c>
      <c r="B1601" s="1251">
        <v>25</v>
      </c>
      <c r="C1601" s="1251">
        <v>150</v>
      </c>
      <c r="D1601" s="1251" t="s">
        <v>1671</v>
      </c>
      <c r="E1601" s="1251">
        <v>320000</v>
      </c>
      <c r="F1601" s="1251" t="s">
        <v>1648</v>
      </c>
      <c r="G1601" s="1252">
        <v>0</v>
      </c>
      <c r="H1601" s="1252">
        <v>0</v>
      </c>
      <c r="I1601" s="1252">
        <v>0</v>
      </c>
      <c r="J1601" s="1252">
        <v>0</v>
      </c>
      <c r="K1601" s="1252">
        <v>0</v>
      </c>
      <c r="L1601" s="1252">
        <v>0</v>
      </c>
      <c r="M1601" s="1252">
        <v>0</v>
      </c>
      <c r="N1601" s="1252">
        <v>0</v>
      </c>
      <c r="O1601" s="1252">
        <v>0</v>
      </c>
      <c r="P1601" s="1252">
        <v>0</v>
      </c>
      <c r="Q1601" s="1252">
        <v>0</v>
      </c>
      <c r="R1601" s="1252">
        <v>0</v>
      </c>
      <c r="S1601" s="1252">
        <v>0</v>
      </c>
      <c r="T1601" s="1252">
        <v>0</v>
      </c>
      <c r="U1601" s="1251" t="s">
        <v>116</v>
      </c>
      <c r="V1601" s="1251" t="s">
        <v>564</v>
      </c>
      <c r="W1601" s="1251" t="s">
        <v>290</v>
      </c>
      <c r="X1601" s="1251" t="s">
        <v>1515</v>
      </c>
      <c r="Y1601" s="1251">
        <v>320</v>
      </c>
    </row>
    <row r="1602" spans="1:25" ht="12">
      <c r="A1602" s="1251">
        <v>2020</v>
      </c>
      <c r="B1602" s="1251">
        <v>25</v>
      </c>
      <c r="C1602" s="1251">
        <v>150</v>
      </c>
      <c r="D1602" s="1251" t="s">
        <v>1671</v>
      </c>
      <c r="E1602" s="1251">
        <v>330000</v>
      </c>
      <c r="F1602" s="1251" t="s">
        <v>1649</v>
      </c>
      <c r="G1602" s="1252">
        <v>0</v>
      </c>
      <c r="H1602" s="1252">
        <v>0</v>
      </c>
      <c r="I1602" s="1252">
        <v>0</v>
      </c>
      <c r="J1602" s="1252">
        <v>0</v>
      </c>
      <c r="K1602" s="1252">
        <v>0</v>
      </c>
      <c r="L1602" s="1252">
        <v>0</v>
      </c>
      <c r="M1602" s="1252">
        <v>0</v>
      </c>
      <c r="N1602" s="1252">
        <v>0</v>
      </c>
      <c r="O1602" s="1252">
        <v>0</v>
      </c>
      <c r="P1602" s="1252">
        <v>0</v>
      </c>
      <c r="Q1602" s="1252">
        <v>0</v>
      </c>
      <c r="R1602" s="1252">
        <v>0</v>
      </c>
      <c r="S1602" s="1252">
        <v>0</v>
      </c>
      <c r="T1602" s="1252">
        <v>0</v>
      </c>
      <c r="U1602" s="1251" t="s">
        <v>116</v>
      </c>
      <c r="V1602" s="1251" t="s">
        <v>564</v>
      </c>
      <c r="W1602" s="1251" t="s">
        <v>290</v>
      </c>
      <c r="X1602" s="1251" t="s">
        <v>1515</v>
      </c>
      <c r="Y1602" s="1251">
        <v>330</v>
      </c>
    </row>
    <row r="1603" spans="1:25" ht="12">
      <c r="A1603" s="1251">
        <v>2020</v>
      </c>
      <c r="B1603" s="1251">
        <v>25</v>
      </c>
      <c r="C1603" s="1251">
        <v>150</v>
      </c>
      <c r="D1603" s="1251" t="s">
        <v>1671</v>
      </c>
      <c r="E1603" s="1251">
        <v>331000</v>
      </c>
      <c r="F1603" s="1251" t="s">
        <v>1650</v>
      </c>
      <c r="G1603" s="1252">
        <v>0</v>
      </c>
      <c r="H1603" s="1252">
        <v>0</v>
      </c>
      <c r="I1603" s="1252">
        <v>0</v>
      </c>
      <c r="J1603" s="1252">
        <v>0</v>
      </c>
      <c r="K1603" s="1252">
        <v>0</v>
      </c>
      <c r="L1603" s="1252">
        <v>0</v>
      </c>
      <c r="M1603" s="1252">
        <v>0</v>
      </c>
      <c r="N1603" s="1252">
        <v>0</v>
      </c>
      <c r="O1603" s="1252">
        <v>0</v>
      </c>
      <c r="P1603" s="1252">
        <v>0</v>
      </c>
      <c r="Q1603" s="1252">
        <v>0</v>
      </c>
      <c r="R1603" s="1252">
        <v>0</v>
      </c>
      <c r="S1603" s="1252">
        <v>0</v>
      </c>
      <c r="T1603" s="1252">
        <v>0</v>
      </c>
      <c r="U1603" s="1251" t="s">
        <v>116</v>
      </c>
      <c r="V1603" s="1251" t="s">
        <v>564</v>
      </c>
      <c r="W1603" s="1251" t="s">
        <v>290</v>
      </c>
      <c r="X1603" s="1251" t="s">
        <v>1515</v>
      </c>
      <c r="Y1603" s="1251">
        <v>331</v>
      </c>
    </row>
    <row r="1604" spans="1:25" ht="12">
      <c r="A1604" s="1251">
        <v>2020</v>
      </c>
      <c r="B1604" s="1251">
        <v>25</v>
      </c>
      <c r="C1604" s="1251">
        <v>150</v>
      </c>
      <c r="D1604" s="1251" t="s">
        <v>1671</v>
      </c>
      <c r="E1604" s="1251">
        <v>333000</v>
      </c>
      <c r="F1604" s="1251" t="s">
        <v>1651</v>
      </c>
      <c r="G1604" s="1252">
        <v>0</v>
      </c>
      <c r="H1604" s="1252">
        <v>0</v>
      </c>
      <c r="I1604" s="1252">
        <v>0</v>
      </c>
      <c r="J1604" s="1252">
        <v>0</v>
      </c>
      <c r="K1604" s="1252">
        <v>0</v>
      </c>
      <c r="L1604" s="1252">
        <v>0</v>
      </c>
      <c r="M1604" s="1252">
        <v>0</v>
      </c>
      <c r="N1604" s="1252">
        <v>0</v>
      </c>
      <c r="O1604" s="1252">
        <v>0</v>
      </c>
      <c r="P1604" s="1252">
        <v>0</v>
      </c>
      <c r="Q1604" s="1252">
        <v>0</v>
      </c>
      <c r="R1604" s="1252">
        <v>0</v>
      </c>
      <c r="S1604" s="1252">
        <v>0</v>
      </c>
      <c r="T1604" s="1252">
        <v>0</v>
      </c>
      <c r="U1604" s="1251" t="s">
        <v>116</v>
      </c>
      <c r="V1604" s="1251" t="s">
        <v>564</v>
      </c>
      <c r="W1604" s="1251" t="s">
        <v>290</v>
      </c>
      <c r="X1604" s="1251" t="s">
        <v>1515</v>
      </c>
      <c r="Y1604" s="1251">
        <v>333</v>
      </c>
    </row>
    <row r="1605" spans="1:25" ht="12">
      <c r="A1605" s="1251">
        <v>2020</v>
      </c>
      <c r="B1605" s="1251">
        <v>25</v>
      </c>
      <c r="C1605" s="1251">
        <v>150</v>
      </c>
      <c r="D1605" s="1251" t="s">
        <v>1671</v>
      </c>
      <c r="E1605" s="1251">
        <v>334700</v>
      </c>
      <c r="F1605" s="1251" t="s">
        <v>1653</v>
      </c>
      <c r="G1605" s="1252">
        <v>0</v>
      </c>
      <c r="H1605" s="1252">
        <v>0</v>
      </c>
      <c r="I1605" s="1252">
        <v>0</v>
      </c>
      <c r="J1605" s="1252">
        <v>0</v>
      </c>
      <c r="K1605" s="1252">
        <v>0</v>
      </c>
      <c r="L1605" s="1252">
        <v>0</v>
      </c>
      <c r="M1605" s="1252">
        <v>0</v>
      </c>
      <c r="N1605" s="1252">
        <v>0</v>
      </c>
      <c r="O1605" s="1252">
        <v>0</v>
      </c>
      <c r="P1605" s="1252">
        <v>0</v>
      </c>
      <c r="Q1605" s="1252">
        <v>0</v>
      </c>
      <c r="R1605" s="1252">
        <v>0</v>
      </c>
      <c r="S1605" s="1252">
        <v>0</v>
      </c>
      <c r="T1605" s="1252">
        <v>0</v>
      </c>
      <c r="U1605" s="1251" t="s">
        <v>116</v>
      </c>
      <c r="V1605" s="1251" t="s">
        <v>564</v>
      </c>
      <c r="W1605" s="1251" t="s">
        <v>290</v>
      </c>
      <c r="X1605" s="1251" t="s">
        <v>1515</v>
      </c>
      <c r="Y1605" s="1251">
        <v>334</v>
      </c>
    </row>
    <row r="1606" spans="1:25" ht="12">
      <c r="A1606" s="1251">
        <v>2020</v>
      </c>
      <c r="B1606" s="1251">
        <v>25</v>
      </c>
      <c r="C1606" s="1251">
        <v>150</v>
      </c>
      <c r="D1606" s="1251" t="s">
        <v>1671</v>
      </c>
      <c r="E1606" s="1251">
        <v>335000</v>
      </c>
      <c r="F1606" s="1251" t="s">
        <v>1656</v>
      </c>
      <c r="G1606" s="1252">
        <v>0</v>
      </c>
      <c r="H1606" s="1252">
        <v>0</v>
      </c>
      <c r="I1606" s="1252">
        <v>0</v>
      </c>
      <c r="J1606" s="1252">
        <v>0</v>
      </c>
      <c r="K1606" s="1252">
        <v>0</v>
      </c>
      <c r="L1606" s="1252">
        <v>0</v>
      </c>
      <c r="M1606" s="1252">
        <v>0</v>
      </c>
      <c r="N1606" s="1252">
        <v>0</v>
      </c>
      <c r="O1606" s="1252">
        <v>0</v>
      </c>
      <c r="P1606" s="1252">
        <v>0</v>
      </c>
      <c r="Q1606" s="1252">
        <v>0</v>
      </c>
      <c r="R1606" s="1252">
        <v>0</v>
      </c>
      <c r="S1606" s="1252">
        <v>0</v>
      </c>
      <c r="T1606" s="1252">
        <v>0</v>
      </c>
      <c r="U1606" s="1251" t="s">
        <v>116</v>
      </c>
      <c r="V1606" s="1251" t="s">
        <v>564</v>
      </c>
      <c r="W1606" s="1251" t="s">
        <v>290</v>
      </c>
      <c r="X1606" s="1251" t="s">
        <v>1515</v>
      </c>
      <c r="Y1606" s="1251">
        <v>335</v>
      </c>
    </row>
    <row r="1607" spans="1:25" ht="12">
      <c r="A1607" s="1251">
        <v>2020</v>
      </c>
      <c r="B1607" s="1251">
        <v>25</v>
      </c>
      <c r="C1607" s="1251">
        <v>150</v>
      </c>
      <c r="D1607" s="1251" t="s">
        <v>1671</v>
      </c>
      <c r="E1607" s="1251">
        <v>922501</v>
      </c>
      <c r="F1607" s="1251" t="s">
        <v>1686</v>
      </c>
      <c r="G1607" s="1252">
        <v>-166.88</v>
      </c>
      <c r="H1607" s="1252">
        <v>-166.88</v>
      </c>
      <c r="I1607" s="1252">
        <v>-166.88</v>
      </c>
      <c r="J1607" s="1252">
        <v>-166.88</v>
      </c>
      <c r="K1607" s="1252">
        <v>-166.88</v>
      </c>
      <c r="L1607" s="1252">
        <v>-166.88</v>
      </c>
      <c r="M1607" s="1252">
        <v>-166.88</v>
      </c>
      <c r="N1607" s="1252">
        <v>-166.88</v>
      </c>
      <c r="O1607" s="1252">
        <v>-166.88</v>
      </c>
      <c r="P1607" s="1252">
        <v>-166.88</v>
      </c>
      <c r="Q1607" s="1252">
        <v>-166.88</v>
      </c>
      <c r="R1607" s="1252">
        <v>-166.88</v>
      </c>
      <c r="S1607" s="1252">
        <v>-197.06999999999999</v>
      </c>
      <c r="T1607" s="1252">
        <v>-197.06999999999999</v>
      </c>
      <c r="U1607" s="1251" t="s">
        <v>116</v>
      </c>
      <c r="V1607" s="1251" t="s">
        <v>1537</v>
      </c>
      <c r="W1607" s="1251" t="s">
        <v>305</v>
      </c>
      <c r="X1607" s="1251" t="s">
        <v>1515</v>
      </c>
      <c r="Y1607" s="1251">
        <v>922</v>
      </c>
    </row>
    <row r="1608" spans="1:25" ht="12">
      <c r="A1608" s="1251">
        <v>2020</v>
      </c>
      <c r="B1608" s="1251">
        <v>25</v>
      </c>
      <c r="C1608" s="1251">
        <v>200</v>
      </c>
      <c r="D1608" s="1251" t="s">
        <v>1687</v>
      </c>
      <c r="E1608" s="1251">
        <v>104000</v>
      </c>
      <c r="F1608" s="1251" t="s">
        <v>1514</v>
      </c>
      <c r="G1608" s="1252">
        <v>0</v>
      </c>
      <c r="H1608" s="1252">
        <v>0</v>
      </c>
      <c r="I1608" s="1252">
        <v>0</v>
      </c>
      <c r="J1608" s="1252">
        <v>0</v>
      </c>
      <c r="K1608" s="1252">
        <v>0</v>
      </c>
      <c r="L1608" s="1252">
        <v>0</v>
      </c>
      <c r="M1608" s="1252">
        <v>0</v>
      </c>
      <c r="N1608" s="1252">
        <v>0</v>
      </c>
      <c r="O1608" s="1252">
        <v>0</v>
      </c>
      <c r="P1608" s="1252">
        <v>0</v>
      </c>
      <c r="Q1608" s="1252">
        <v>0</v>
      </c>
      <c r="R1608" s="1252">
        <v>0</v>
      </c>
      <c r="S1608" s="1252">
        <v>0</v>
      </c>
      <c r="T1608" s="1252">
        <v>0</v>
      </c>
      <c r="U1608" s="1251" t="s">
        <v>116</v>
      </c>
      <c r="V1608" s="1251" t="s">
        <v>564</v>
      </c>
      <c r="W1608" s="1251" t="s">
        <v>326</v>
      </c>
      <c r="X1608" s="1251" t="s">
        <v>1515</v>
      </c>
      <c r="Y1608" s="1251">
        <v>104</v>
      </c>
    </row>
    <row r="1609" spans="1:25" ht="12">
      <c r="A1609" s="1251">
        <v>2020</v>
      </c>
      <c r="B1609" s="1251">
        <v>25</v>
      </c>
      <c r="C1609" s="1251">
        <v>200</v>
      </c>
      <c r="D1609" s="1251" t="s">
        <v>1687</v>
      </c>
      <c r="E1609" s="1251">
        <v>105010</v>
      </c>
      <c r="F1609" s="1251" t="s">
        <v>296</v>
      </c>
      <c r="G1609" s="1252">
        <v>-3491226.6699999999</v>
      </c>
      <c r="H1609" s="1252">
        <v>-3491226.6699999999</v>
      </c>
      <c r="I1609" s="1252">
        <v>-3491226.6699999999</v>
      </c>
      <c r="J1609" s="1252">
        <v>-3491226.6699999999</v>
      </c>
      <c r="K1609" s="1252">
        <v>-3491226.6699999999</v>
      </c>
      <c r="L1609" s="1252">
        <v>-3491226.6699999999</v>
      </c>
      <c r="M1609" s="1252">
        <v>-3491226.6699999999</v>
      </c>
      <c r="N1609" s="1252">
        <v>-3491226.6699999999</v>
      </c>
      <c r="O1609" s="1252">
        <v>-3491226.6699999999</v>
      </c>
      <c r="P1609" s="1252">
        <v>-3491226.6699999999</v>
      </c>
      <c r="Q1609" s="1252">
        <v>-3491226.6699999999</v>
      </c>
      <c r="R1609" s="1252">
        <v>-3491226.6699999999</v>
      </c>
      <c r="S1609" s="1252">
        <v>-3491226.6699999999</v>
      </c>
      <c r="T1609" s="1252">
        <v>-3491226.6699999999</v>
      </c>
      <c r="U1609" s="1251" t="s">
        <v>116</v>
      </c>
      <c r="V1609" s="1251" t="s">
        <v>564</v>
      </c>
      <c r="W1609" s="1251" t="s">
        <v>296</v>
      </c>
      <c r="X1609" s="1251" t="s">
        <v>1515</v>
      </c>
      <c r="Y1609" s="1251">
        <v>105</v>
      </c>
    </row>
    <row r="1610" spans="1:25" ht="12">
      <c r="A1610" s="1251">
        <v>2020</v>
      </c>
      <c r="B1610" s="1251">
        <v>25</v>
      </c>
      <c r="C1610" s="1251">
        <v>200</v>
      </c>
      <c r="D1610" s="1251" t="s">
        <v>1687</v>
      </c>
      <c r="E1610" s="1251">
        <v>105015</v>
      </c>
      <c r="F1610" s="1251" t="s">
        <v>1516</v>
      </c>
      <c r="G1610" s="1252">
        <v>4447727.04</v>
      </c>
      <c r="H1610" s="1252">
        <v>4447727.04</v>
      </c>
      <c r="I1610" s="1252">
        <v>4447727.04</v>
      </c>
      <c r="J1610" s="1252">
        <v>4447727.04</v>
      </c>
      <c r="K1610" s="1252">
        <v>4447727.04</v>
      </c>
      <c r="L1610" s="1252">
        <v>4447727.04</v>
      </c>
      <c r="M1610" s="1252">
        <v>4447727.04</v>
      </c>
      <c r="N1610" s="1252">
        <v>4447727.04</v>
      </c>
      <c r="O1610" s="1252">
        <v>4447727.04</v>
      </c>
      <c r="P1610" s="1252">
        <v>4447727.04</v>
      </c>
      <c r="Q1610" s="1252">
        <v>4447727.04</v>
      </c>
      <c r="R1610" s="1252">
        <v>4447727.04</v>
      </c>
      <c r="S1610" s="1252">
        <v>4447727.04</v>
      </c>
      <c r="T1610" s="1252">
        <v>4447727.04</v>
      </c>
      <c r="U1610" s="1251" t="s">
        <v>116</v>
      </c>
      <c r="V1610" s="1251" t="s">
        <v>564</v>
      </c>
      <c r="W1610" s="1251" t="s">
        <v>296</v>
      </c>
      <c r="X1610" s="1251" t="s">
        <v>1515</v>
      </c>
      <c r="Y1610" s="1251">
        <v>105</v>
      </c>
    </row>
    <row r="1611" spans="1:25" ht="12">
      <c r="A1611" s="1251">
        <v>2020</v>
      </c>
      <c r="B1611" s="1251">
        <v>25</v>
      </c>
      <c r="C1611" s="1251">
        <v>200</v>
      </c>
      <c r="D1611" s="1251" t="s">
        <v>1687</v>
      </c>
      <c r="E1611" s="1251">
        <v>105016</v>
      </c>
      <c r="F1611" s="1251" t="s">
        <v>1517</v>
      </c>
      <c r="G1611" s="1252">
        <v>1666909.3899999999</v>
      </c>
      <c r="H1611" s="1252">
        <v>1797418.3899999999</v>
      </c>
      <c r="I1611" s="1252">
        <v>1797418.3899999999</v>
      </c>
      <c r="J1611" s="1252">
        <v>1797418.3899999999</v>
      </c>
      <c r="K1611" s="1252">
        <v>1797418.3899999999</v>
      </c>
      <c r="L1611" s="1252">
        <v>1797418.3899999999</v>
      </c>
      <c r="M1611" s="1252">
        <v>1797418.3899999999</v>
      </c>
      <c r="N1611" s="1252">
        <v>1797418.3899999999</v>
      </c>
      <c r="O1611" s="1252">
        <v>1861539.3899999999</v>
      </c>
      <c r="P1611" s="1252">
        <v>1891039.3899999999</v>
      </c>
      <c r="Q1611" s="1252">
        <v>1938501.3899999999</v>
      </c>
      <c r="R1611" s="1252">
        <v>1938501.3899999999</v>
      </c>
      <c r="S1611" s="1252">
        <v>1938501.3899999999</v>
      </c>
      <c r="T1611" s="1252">
        <v>1938501.3899999999</v>
      </c>
      <c r="U1611" s="1251" t="s">
        <v>116</v>
      </c>
      <c r="V1611" s="1251" t="s">
        <v>564</v>
      </c>
      <c r="W1611" s="1251" t="s">
        <v>296</v>
      </c>
      <c r="X1611" s="1251" t="s">
        <v>1515</v>
      </c>
      <c r="Y1611" s="1251">
        <v>105</v>
      </c>
    </row>
    <row r="1612" spans="1:25" ht="12">
      <c r="A1612" s="1251">
        <v>2020</v>
      </c>
      <c r="B1612" s="1251">
        <v>25</v>
      </c>
      <c r="C1612" s="1251">
        <v>200</v>
      </c>
      <c r="D1612" s="1251" t="s">
        <v>1687</v>
      </c>
      <c r="E1612" s="1251">
        <v>105020</v>
      </c>
      <c r="F1612" s="1251" t="s">
        <v>1518</v>
      </c>
      <c r="G1612" s="1252">
        <v>2359131.0600000001</v>
      </c>
      <c r="H1612" s="1252">
        <v>2363035.5</v>
      </c>
      <c r="I1612" s="1252">
        <v>2378188.3399999999</v>
      </c>
      <c r="J1612" s="1252">
        <v>2388135.6299999999</v>
      </c>
      <c r="K1612" s="1252">
        <v>2399694.1800000002</v>
      </c>
      <c r="L1612" s="1252">
        <v>2410347.1099999999</v>
      </c>
      <c r="M1612" s="1252">
        <v>2422797.1299999999</v>
      </c>
      <c r="N1612" s="1252">
        <v>2432653.2400000002</v>
      </c>
      <c r="O1612" s="1252">
        <v>2447872.5899999999</v>
      </c>
      <c r="P1612" s="1252">
        <v>2463287.7999999998</v>
      </c>
      <c r="Q1612" s="1252">
        <v>2468430.71</v>
      </c>
      <c r="R1612" s="1252">
        <v>2485824.8199999998</v>
      </c>
      <c r="S1612" s="1252">
        <v>2499407.3100000001</v>
      </c>
      <c r="T1612" s="1252">
        <v>2499407.3100000001</v>
      </c>
      <c r="U1612" s="1251" t="s">
        <v>116</v>
      </c>
      <c r="V1612" s="1251" t="s">
        <v>564</v>
      </c>
      <c r="W1612" s="1251" t="s">
        <v>296</v>
      </c>
      <c r="X1612" s="1251" t="s">
        <v>1515</v>
      </c>
      <c r="Y1612" s="1251">
        <v>105</v>
      </c>
    </row>
    <row r="1613" spans="1:25" ht="12">
      <c r="A1613" s="1251">
        <v>2020</v>
      </c>
      <c r="B1613" s="1251">
        <v>25</v>
      </c>
      <c r="C1613" s="1251">
        <v>200</v>
      </c>
      <c r="D1613" s="1251" t="s">
        <v>1687</v>
      </c>
      <c r="E1613" s="1251">
        <v>105029</v>
      </c>
      <c r="F1613" s="1251" t="s">
        <v>1519</v>
      </c>
      <c r="G1613" s="1252">
        <v>121108.14999999999</v>
      </c>
      <c r="H1613" s="1252">
        <v>122309.96000000001</v>
      </c>
      <c r="I1613" s="1252">
        <v>123807.09</v>
      </c>
      <c r="J1613" s="1252">
        <v>124580.72</v>
      </c>
      <c r="K1613" s="1252">
        <v>124580.72</v>
      </c>
      <c r="L1613" s="1252">
        <v>124931.39999999999</v>
      </c>
      <c r="M1613" s="1252">
        <v>126164.98</v>
      </c>
      <c r="N1613" s="1252">
        <v>126728.03999999999</v>
      </c>
      <c r="O1613" s="1252">
        <v>127538.44</v>
      </c>
      <c r="P1613" s="1252">
        <v>128084.74000000001</v>
      </c>
      <c r="Q1613" s="1252">
        <v>128436.11</v>
      </c>
      <c r="R1613" s="1252">
        <v>128436.11</v>
      </c>
      <c r="S1613" s="1252">
        <v>128436.11</v>
      </c>
      <c r="T1613" s="1252">
        <v>128436.11</v>
      </c>
      <c r="U1613" s="1251" t="s">
        <v>116</v>
      </c>
      <c r="V1613" s="1251" t="s">
        <v>564</v>
      </c>
      <c r="W1613" s="1251" t="s">
        <v>296</v>
      </c>
      <c r="X1613" s="1251" t="s">
        <v>1515</v>
      </c>
      <c r="Y1613" s="1251">
        <v>105</v>
      </c>
    </row>
    <row r="1614" spans="1:25" ht="12">
      <c r="A1614" s="1251">
        <v>2020</v>
      </c>
      <c r="B1614" s="1251">
        <v>25</v>
      </c>
      <c r="C1614" s="1251">
        <v>200</v>
      </c>
      <c r="D1614" s="1251" t="s">
        <v>1687</v>
      </c>
      <c r="E1614" s="1251">
        <v>105030</v>
      </c>
      <c r="F1614" s="1251" t="s">
        <v>1520</v>
      </c>
      <c r="G1614" s="1252">
        <v>53083044.210000001</v>
      </c>
      <c r="H1614" s="1252">
        <v>53112553.789999999</v>
      </c>
      <c r="I1614" s="1252">
        <v>53152229.43</v>
      </c>
      <c r="J1614" s="1252">
        <v>53180326.329999998</v>
      </c>
      <c r="K1614" s="1252">
        <v>53396865.359999999</v>
      </c>
      <c r="L1614" s="1252">
        <v>53429813.030000001</v>
      </c>
      <c r="M1614" s="1252">
        <v>53533618.399999999</v>
      </c>
      <c r="N1614" s="1252">
        <v>53574800.840000004</v>
      </c>
      <c r="O1614" s="1252">
        <v>53666620.549999997</v>
      </c>
      <c r="P1614" s="1252">
        <v>54168208.82</v>
      </c>
      <c r="Q1614" s="1252">
        <v>54306906.719999999</v>
      </c>
      <c r="R1614" s="1252">
        <v>54517712.25</v>
      </c>
      <c r="S1614" s="1252">
        <v>55129973.619999997</v>
      </c>
      <c r="T1614" s="1252">
        <v>55129973.619999997</v>
      </c>
      <c r="U1614" s="1251" t="s">
        <v>116</v>
      </c>
      <c r="V1614" s="1251" t="s">
        <v>564</v>
      </c>
      <c r="W1614" s="1251" t="s">
        <v>296</v>
      </c>
      <c r="X1614" s="1251" t="s">
        <v>1515</v>
      </c>
      <c r="Y1614" s="1251">
        <v>105</v>
      </c>
    </row>
    <row r="1615" spans="1:25" ht="12">
      <c r="A1615" s="1251">
        <v>2020</v>
      </c>
      <c r="B1615" s="1251">
        <v>25</v>
      </c>
      <c r="C1615" s="1251">
        <v>200</v>
      </c>
      <c r="D1615" s="1251" t="s">
        <v>1687</v>
      </c>
      <c r="E1615" s="1251">
        <v>105040</v>
      </c>
      <c r="F1615" s="1251" t="s">
        <v>1521</v>
      </c>
      <c r="G1615" s="1252">
        <v>8268922.6100000003</v>
      </c>
      <c r="H1615" s="1252">
        <v>8287916.7699999996</v>
      </c>
      <c r="I1615" s="1252">
        <v>8309475.7800000003</v>
      </c>
      <c r="J1615" s="1252">
        <v>8319742.0700000003</v>
      </c>
      <c r="K1615" s="1252">
        <v>8326001.96</v>
      </c>
      <c r="L1615" s="1252">
        <v>8343587.8799999999</v>
      </c>
      <c r="M1615" s="1252">
        <v>8369921.2999999998</v>
      </c>
      <c r="N1615" s="1252">
        <v>8378175.9199999999</v>
      </c>
      <c r="O1615" s="1252">
        <v>8479643.2899999991</v>
      </c>
      <c r="P1615" s="1252">
        <v>8514114.5399999991</v>
      </c>
      <c r="Q1615" s="1252">
        <v>8602386.0700000003</v>
      </c>
      <c r="R1615" s="1252">
        <v>8610253.4199999999</v>
      </c>
      <c r="S1615" s="1252">
        <v>8639748.3699999992</v>
      </c>
      <c r="T1615" s="1252">
        <v>8639748.3699999992</v>
      </c>
      <c r="U1615" s="1251" t="s">
        <v>116</v>
      </c>
      <c r="V1615" s="1251" t="s">
        <v>564</v>
      </c>
      <c r="W1615" s="1251" t="s">
        <v>296</v>
      </c>
      <c r="X1615" s="1251" t="s">
        <v>1515</v>
      </c>
      <c r="Y1615" s="1251">
        <v>105</v>
      </c>
    </row>
    <row r="1616" spans="1:25" ht="12">
      <c r="A1616" s="1251">
        <v>2020</v>
      </c>
      <c r="B1616" s="1251">
        <v>25</v>
      </c>
      <c r="C1616" s="1251">
        <v>200</v>
      </c>
      <c r="D1616" s="1251" t="s">
        <v>1687</v>
      </c>
      <c r="E1616" s="1251">
        <v>105060</v>
      </c>
      <c r="F1616" s="1251" t="s">
        <v>1523</v>
      </c>
      <c r="G1616" s="1252">
        <v>193615.70999999999</v>
      </c>
      <c r="H1616" s="1252">
        <v>196102.92999999999</v>
      </c>
      <c r="I1616" s="1252">
        <v>201782.13</v>
      </c>
      <c r="J1616" s="1252">
        <v>208158.66</v>
      </c>
      <c r="K1616" s="1252">
        <v>210532.39000000001</v>
      </c>
      <c r="L1616" s="1252">
        <v>213566.98000000001</v>
      </c>
      <c r="M1616" s="1252">
        <v>216244.85000000001</v>
      </c>
      <c r="N1616" s="1252">
        <v>218926.51000000001</v>
      </c>
      <c r="O1616" s="1252">
        <v>223368.38</v>
      </c>
      <c r="P1616" s="1252">
        <v>227773.23999999999</v>
      </c>
      <c r="Q1616" s="1252">
        <v>218005.98999999999</v>
      </c>
      <c r="R1616" s="1252">
        <v>226044.32000000001</v>
      </c>
      <c r="S1616" s="1252">
        <v>238443.98000000001</v>
      </c>
      <c r="T1616" s="1252">
        <v>238443.98000000001</v>
      </c>
      <c r="U1616" s="1251" t="s">
        <v>116</v>
      </c>
      <c r="V1616" s="1251" t="s">
        <v>564</v>
      </c>
      <c r="W1616" s="1251" t="s">
        <v>296</v>
      </c>
      <c r="X1616" s="1251" t="s">
        <v>1515</v>
      </c>
      <c r="Y1616" s="1251">
        <v>105</v>
      </c>
    </row>
    <row r="1617" spans="1:25" ht="12">
      <c r="A1617" s="1251">
        <v>2020</v>
      </c>
      <c r="B1617" s="1251">
        <v>25</v>
      </c>
      <c r="C1617" s="1251">
        <v>200</v>
      </c>
      <c r="D1617" s="1251" t="s">
        <v>1687</v>
      </c>
      <c r="E1617" s="1251">
        <v>105070</v>
      </c>
      <c r="F1617" s="1251" t="s">
        <v>1524</v>
      </c>
      <c r="G1617" s="1252">
        <v>2632361.3700000001</v>
      </c>
      <c r="H1617" s="1252">
        <v>2638358.6299999999</v>
      </c>
      <c r="I1617" s="1252">
        <v>2657914.0299999998</v>
      </c>
      <c r="J1617" s="1252">
        <v>2670505.7599999998</v>
      </c>
      <c r="K1617" s="1252">
        <v>2683565.6899999999</v>
      </c>
      <c r="L1617" s="1252">
        <v>2695561.6000000001</v>
      </c>
      <c r="M1617" s="1252">
        <v>2711633</v>
      </c>
      <c r="N1617" s="1252">
        <v>2723870.3399999999</v>
      </c>
      <c r="O1617" s="1252">
        <v>2744183.2200000002</v>
      </c>
      <c r="P1617" s="1252">
        <v>2763055.6299999999</v>
      </c>
      <c r="Q1617" s="1252">
        <v>2769508.6699999999</v>
      </c>
      <c r="R1617" s="1252">
        <v>2789938.0299999998</v>
      </c>
      <c r="S1617" s="1252">
        <v>2805890.6800000002</v>
      </c>
      <c r="T1617" s="1252">
        <v>2805890.6800000002</v>
      </c>
      <c r="U1617" s="1251" t="s">
        <v>116</v>
      </c>
      <c r="V1617" s="1251" t="s">
        <v>564</v>
      </c>
      <c r="W1617" s="1251" t="s">
        <v>296</v>
      </c>
      <c r="X1617" s="1251" t="s">
        <v>1515</v>
      </c>
      <c r="Y1617" s="1251">
        <v>105</v>
      </c>
    </row>
    <row r="1618" spans="1:25" ht="12">
      <c r="A1618" s="1251">
        <v>2020</v>
      </c>
      <c r="B1618" s="1251">
        <v>25</v>
      </c>
      <c r="C1618" s="1251">
        <v>200</v>
      </c>
      <c r="D1618" s="1251" t="s">
        <v>1687</v>
      </c>
      <c r="E1618" s="1251">
        <v>105080</v>
      </c>
      <c r="F1618" s="1251" t="s">
        <v>1525</v>
      </c>
      <c r="G1618" s="1252">
        <v>348193.16999999998</v>
      </c>
      <c r="H1618" s="1252">
        <v>348193.16999999998</v>
      </c>
      <c r="I1618" s="1252">
        <v>348193.16999999998</v>
      </c>
      <c r="J1618" s="1252">
        <v>348193.16999999998</v>
      </c>
      <c r="K1618" s="1252">
        <v>348193.16999999998</v>
      </c>
      <c r="L1618" s="1252">
        <v>348193.16999999998</v>
      </c>
      <c r="M1618" s="1252">
        <v>348193.16999999998</v>
      </c>
      <c r="N1618" s="1252">
        <v>348193.16999999998</v>
      </c>
      <c r="O1618" s="1252">
        <v>348193.16999999998</v>
      </c>
      <c r="P1618" s="1252">
        <v>348193.16999999998</v>
      </c>
      <c r="Q1618" s="1252">
        <v>348193.16999999998</v>
      </c>
      <c r="R1618" s="1252">
        <v>348193.16999999998</v>
      </c>
      <c r="S1618" s="1252">
        <v>348193.16999999998</v>
      </c>
      <c r="T1618" s="1252">
        <v>348193.16999999998</v>
      </c>
      <c r="U1618" s="1251" t="s">
        <v>116</v>
      </c>
      <c r="V1618" s="1251" t="s">
        <v>564</v>
      </c>
      <c r="W1618" s="1251" t="s">
        <v>296</v>
      </c>
      <c r="X1618" s="1251" t="s">
        <v>1515</v>
      </c>
      <c r="Y1618" s="1251">
        <v>105</v>
      </c>
    </row>
    <row r="1619" spans="1:25" ht="12">
      <c r="A1619" s="1251">
        <v>2020</v>
      </c>
      <c r="B1619" s="1251">
        <v>25</v>
      </c>
      <c r="C1619" s="1251">
        <v>200</v>
      </c>
      <c r="D1619" s="1251" t="s">
        <v>1687</v>
      </c>
      <c r="E1619" s="1251">
        <v>105081</v>
      </c>
      <c r="F1619" s="1251" t="s">
        <v>1526</v>
      </c>
      <c r="G1619" s="1252">
        <v>103764.3</v>
      </c>
      <c r="H1619" s="1252">
        <v>103790.13</v>
      </c>
      <c r="I1619" s="1252">
        <v>103823.28999999999</v>
      </c>
      <c r="J1619" s="1252">
        <v>103868.99000000001</v>
      </c>
      <c r="K1619" s="1252">
        <v>103938.28999999999</v>
      </c>
      <c r="L1619" s="1252">
        <v>104032.23</v>
      </c>
      <c r="M1619" s="1252">
        <v>104178.36</v>
      </c>
      <c r="N1619" s="1252">
        <v>104399.8</v>
      </c>
      <c r="O1619" s="1252">
        <v>104787.55</v>
      </c>
      <c r="P1619" s="1252">
        <v>105759.61</v>
      </c>
      <c r="Q1619" s="1252">
        <v>107333.2</v>
      </c>
      <c r="R1619" s="1252">
        <v>109201.07000000001</v>
      </c>
      <c r="S1619" s="1252">
        <v>111314.11</v>
      </c>
      <c r="T1619" s="1252">
        <v>111314.11</v>
      </c>
      <c r="U1619" s="1251" t="s">
        <v>116</v>
      </c>
      <c r="V1619" s="1251" t="s">
        <v>564</v>
      </c>
      <c r="W1619" s="1251" t="s">
        <v>296</v>
      </c>
      <c r="X1619" s="1251" t="s">
        <v>1515</v>
      </c>
      <c r="Y1619" s="1251">
        <v>105</v>
      </c>
    </row>
    <row r="1620" spans="1:25" ht="12">
      <c r="A1620" s="1251">
        <v>2020</v>
      </c>
      <c r="B1620" s="1251">
        <v>25</v>
      </c>
      <c r="C1620" s="1251">
        <v>200</v>
      </c>
      <c r="D1620" s="1251" t="s">
        <v>1687</v>
      </c>
      <c r="E1620" s="1251">
        <v>105085</v>
      </c>
      <c r="F1620" s="1251" t="s">
        <v>1527</v>
      </c>
      <c r="G1620" s="1252">
        <v>217496.59</v>
      </c>
      <c r="H1620" s="1252">
        <v>217556.60000000001</v>
      </c>
      <c r="I1620" s="1252">
        <v>217633.64000000001</v>
      </c>
      <c r="J1620" s="1252">
        <v>217739.82000000001</v>
      </c>
      <c r="K1620" s="1252">
        <v>217900.81</v>
      </c>
      <c r="L1620" s="1252">
        <v>218119.04999999999</v>
      </c>
      <c r="M1620" s="1252">
        <v>218458.48000000001</v>
      </c>
      <c r="N1620" s="1252">
        <v>218972.89999999999</v>
      </c>
      <c r="O1620" s="1252">
        <v>219873.67000000001</v>
      </c>
      <c r="P1620" s="1252">
        <v>222131.79000000001</v>
      </c>
      <c r="Q1620" s="1252">
        <v>225787.31</v>
      </c>
      <c r="R1620" s="1252">
        <v>230126.45000000001</v>
      </c>
      <c r="S1620" s="1252">
        <v>235035.14000000001</v>
      </c>
      <c r="T1620" s="1252">
        <v>235035.14000000001</v>
      </c>
      <c r="U1620" s="1251" t="s">
        <v>116</v>
      </c>
      <c r="V1620" s="1251" t="s">
        <v>564</v>
      </c>
      <c r="W1620" s="1251" t="s">
        <v>296</v>
      </c>
      <c r="X1620" s="1251" t="s">
        <v>1515</v>
      </c>
      <c r="Y1620" s="1251">
        <v>105</v>
      </c>
    </row>
    <row r="1621" spans="1:25" ht="12">
      <c r="A1621" s="1251">
        <v>2020</v>
      </c>
      <c r="B1621" s="1251">
        <v>25</v>
      </c>
      <c r="C1621" s="1251">
        <v>200</v>
      </c>
      <c r="D1621" s="1251" t="s">
        <v>1687</v>
      </c>
      <c r="E1621" s="1251">
        <v>105090</v>
      </c>
      <c r="F1621" s="1251" t="s">
        <v>1528</v>
      </c>
      <c r="G1621" s="1252">
        <v>-69809686.650000006</v>
      </c>
      <c r="H1621" s="1252">
        <v>-69844071.219999999</v>
      </c>
      <c r="I1621" s="1252">
        <v>-69913591.859999999</v>
      </c>
      <c r="J1621" s="1252">
        <v>-69942245.349999994</v>
      </c>
      <c r="K1621" s="1252">
        <v>-69986482.099999994</v>
      </c>
      <c r="L1621" s="1252">
        <v>-70028981.390000001</v>
      </c>
      <c r="M1621" s="1252">
        <v>-70091754.319999993</v>
      </c>
      <c r="N1621" s="1252">
        <v>-70114097.420000002</v>
      </c>
      <c r="O1621" s="1252">
        <v>-70250837.079999998</v>
      </c>
      <c r="P1621" s="1252">
        <v>-70676347.459999993</v>
      </c>
      <c r="Q1621" s="1252">
        <v>-70643221.959999993</v>
      </c>
      <c r="R1621" s="1252">
        <v>-70831570.069999993</v>
      </c>
      <c r="S1621" s="1252">
        <v>-71416567.659999996</v>
      </c>
      <c r="T1621" s="1252">
        <v>-71416567.659999996</v>
      </c>
      <c r="U1621" s="1251" t="s">
        <v>116</v>
      </c>
      <c r="V1621" s="1251" t="s">
        <v>564</v>
      </c>
      <c r="W1621" s="1251" t="s">
        <v>296</v>
      </c>
      <c r="X1621" s="1251" t="s">
        <v>1515</v>
      </c>
      <c r="Y1621" s="1251">
        <v>105</v>
      </c>
    </row>
    <row r="1622" spans="1:25" ht="12">
      <c r="A1622" s="1251">
        <v>2020</v>
      </c>
      <c r="B1622" s="1251">
        <v>25</v>
      </c>
      <c r="C1622" s="1251">
        <v>200</v>
      </c>
      <c r="D1622" s="1251" t="s">
        <v>1687</v>
      </c>
      <c r="E1622" s="1251">
        <v>106000</v>
      </c>
      <c r="F1622" s="1251" t="s">
        <v>1529</v>
      </c>
      <c r="G1622" s="1252">
        <v>322438.79999999999</v>
      </c>
      <c r="H1622" s="1252">
        <v>316647.73999999999</v>
      </c>
      <c r="I1622" s="1252">
        <v>311533.65000000002</v>
      </c>
      <c r="J1622" s="1252">
        <v>312211.98999999999</v>
      </c>
      <c r="K1622" s="1252">
        <v>321403.54999999999</v>
      </c>
      <c r="L1622" s="1252">
        <v>333106.96999999997</v>
      </c>
      <c r="M1622" s="1252">
        <v>351988.01000000001</v>
      </c>
      <c r="N1622" s="1252">
        <v>356396.58000000002</v>
      </c>
      <c r="O1622" s="1252">
        <v>375471.27000000002</v>
      </c>
      <c r="P1622" s="1252">
        <v>436959.53000000003</v>
      </c>
      <c r="Q1622" s="1252">
        <v>406016.56</v>
      </c>
      <c r="R1622" s="1252">
        <v>491677.65999999997</v>
      </c>
      <c r="S1622" s="1252">
        <v>451801.89000000001</v>
      </c>
      <c r="T1622" s="1252">
        <v>451801.89000000001</v>
      </c>
      <c r="U1622" s="1251" t="s">
        <v>116</v>
      </c>
      <c r="V1622" s="1251" t="s">
        <v>564</v>
      </c>
      <c r="W1622" s="1251" t="s">
        <v>290</v>
      </c>
      <c r="X1622" s="1251" t="s">
        <v>1515</v>
      </c>
      <c r="Y1622" s="1251">
        <v>106</v>
      </c>
    </row>
    <row r="1623" spans="1:25" ht="12">
      <c r="A1623" s="1251">
        <v>2020</v>
      </c>
      <c r="B1623" s="1251">
        <v>25</v>
      </c>
      <c r="C1623" s="1251">
        <v>200</v>
      </c>
      <c r="D1623" s="1251" t="s">
        <v>1687</v>
      </c>
      <c r="E1623" s="1251">
        <v>108000</v>
      </c>
      <c r="F1623" s="1251" t="s">
        <v>1530</v>
      </c>
      <c r="G1623" s="1252">
        <v>-28551092.5</v>
      </c>
      <c r="H1623" s="1252">
        <v>-28754102.699999999</v>
      </c>
      <c r="I1623" s="1252">
        <v>-28959077.27</v>
      </c>
      <c r="J1623" s="1252">
        <v>-29152615.850000001</v>
      </c>
      <c r="K1623" s="1252">
        <v>-29356281.530000001</v>
      </c>
      <c r="L1623" s="1252">
        <v>-29559947.210000001</v>
      </c>
      <c r="M1623" s="1252">
        <v>-29755648.309999999</v>
      </c>
      <c r="N1623" s="1252">
        <v>-29959760.84</v>
      </c>
      <c r="O1623" s="1252">
        <v>-30163873.370000001</v>
      </c>
      <c r="P1623" s="1252">
        <v>-30367909.280000001</v>
      </c>
      <c r="Q1623" s="1252">
        <v>-30573189.149999999</v>
      </c>
      <c r="R1623" s="1252">
        <v>-30780225.140000001</v>
      </c>
      <c r="S1623" s="1252">
        <v>-30849229.899999999</v>
      </c>
      <c r="T1623" s="1252">
        <v>-30849229.899999999</v>
      </c>
      <c r="U1623" s="1251" t="s">
        <v>116</v>
      </c>
      <c r="V1623" s="1251" t="s">
        <v>564</v>
      </c>
      <c r="W1623" s="1251" t="s">
        <v>292</v>
      </c>
      <c r="X1623" s="1251" t="s">
        <v>1515</v>
      </c>
      <c r="Y1623" s="1251">
        <v>108</v>
      </c>
    </row>
    <row r="1624" spans="1:25" ht="12">
      <c r="A1624" s="1251">
        <v>2020</v>
      </c>
      <c r="B1624" s="1251">
        <v>25</v>
      </c>
      <c r="C1624" s="1251">
        <v>200</v>
      </c>
      <c r="D1624" s="1251" t="s">
        <v>1687</v>
      </c>
      <c r="E1624" s="1251">
        <v>108100</v>
      </c>
      <c r="F1624" s="1251" t="s">
        <v>1531</v>
      </c>
      <c r="G1624" s="1252">
        <v>0</v>
      </c>
      <c r="H1624" s="1252">
        <v>0</v>
      </c>
      <c r="I1624" s="1252">
        <v>0</v>
      </c>
      <c r="J1624" s="1252">
        <v>0</v>
      </c>
      <c r="K1624" s="1252">
        <v>0</v>
      </c>
      <c r="L1624" s="1252">
        <v>0</v>
      </c>
      <c r="M1624" s="1252">
        <v>0</v>
      </c>
      <c r="N1624" s="1252">
        <v>0</v>
      </c>
      <c r="O1624" s="1252">
        <v>0</v>
      </c>
      <c r="P1624" s="1252">
        <v>0</v>
      </c>
      <c r="Q1624" s="1252">
        <v>0</v>
      </c>
      <c r="R1624" s="1252">
        <v>0</v>
      </c>
      <c r="S1624" s="1252">
        <v>0</v>
      </c>
      <c r="T1624" s="1252">
        <v>0</v>
      </c>
      <c r="U1624" s="1251" t="s">
        <v>116</v>
      </c>
      <c r="V1624" s="1251" t="s">
        <v>564</v>
      </c>
      <c r="W1624" s="1251" t="s">
        <v>292</v>
      </c>
      <c r="X1624" s="1251" t="s">
        <v>1515</v>
      </c>
      <c r="Y1624" s="1251">
        <v>108</v>
      </c>
    </row>
    <row r="1625" spans="1:25" ht="12">
      <c r="A1625" s="1251">
        <v>2020</v>
      </c>
      <c r="B1625" s="1251">
        <v>25</v>
      </c>
      <c r="C1625" s="1251">
        <v>200</v>
      </c>
      <c r="D1625" s="1251" t="s">
        <v>1687</v>
      </c>
      <c r="E1625" s="1251">
        <v>110310</v>
      </c>
      <c r="F1625" s="1251" t="s">
        <v>1533</v>
      </c>
      <c r="G1625" s="1252">
        <v>0</v>
      </c>
      <c r="H1625" s="1252">
        <v>0</v>
      </c>
      <c r="I1625" s="1252">
        <v>0</v>
      </c>
      <c r="J1625" s="1252">
        <v>0</v>
      </c>
      <c r="K1625" s="1252">
        <v>0</v>
      </c>
      <c r="L1625" s="1252">
        <v>0</v>
      </c>
      <c r="M1625" s="1252">
        <v>0</v>
      </c>
      <c r="N1625" s="1252">
        <v>0</v>
      </c>
      <c r="O1625" s="1252">
        <v>0</v>
      </c>
      <c r="P1625" s="1252">
        <v>0</v>
      </c>
      <c r="Q1625" s="1252">
        <v>0</v>
      </c>
      <c r="R1625" s="1252">
        <v>0</v>
      </c>
      <c r="S1625" s="1252">
        <v>0</v>
      </c>
      <c r="T1625" s="1252">
        <v>0</v>
      </c>
      <c r="U1625" s="1251" t="s">
        <v>116</v>
      </c>
      <c r="V1625" s="1251" t="s">
        <v>564</v>
      </c>
      <c r="W1625" s="1251" t="s">
        <v>292</v>
      </c>
      <c r="X1625" s="1251" t="s">
        <v>1515</v>
      </c>
      <c r="Y1625" s="1251">
        <v>110</v>
      </c>
    </row>
    <row r="1626" spans="1:25" ht="12">
      <c r="A1626" s="1251">
        <v>2020</v>
      </c>
      <c r="B1626" s="1251">
        <v>25</v>
      </c>
      <c r="C1626" s="1251">
        <v>200</v>
      </c>
      <c r="D1626" s="1251" t="s">
        <v>1687</v>
      </c>
      <c r="E1626" s="1251">
        <v>114000</v>
      </c>
      <c r="F1626" s="1251" t="s">
        <v>1534</v>
      </c>
      <c r="G1626" s="1252">
        <v>-11120</v>
      </c>
      <c r="H1626" s="1252">
        <v>-11120</v>
      </c>
      <c r="I1626" s="1252">
        <v>-11120</v>
      </c>
      <c r="J1626" s="1252">
        <v>-11120</v>
      </c>
      <c r="K1626" s="1252">
        <v>-11120</v>
      </c>
      <c r="L1626" s="1252">
        <v>-11120</v>
      </c>
      <c r="M1626" s="1252">
        <v>-11120</v>
      </c>
      <c r="N1626" s="1252">
        <v>-11120</v>
      </c>
      <c r="O1626" s="1252">
        <v>-11120</v>
      </c>
      <c r="P1626" s="1252">
        <v>-11120</v>
      </c>
      <c r="Q1626" s="1252">
        <v>-11120</v>
      </c>
      <c r="R1626" s="1252">
        <v>-11120</v>
      </c>
      <c r="S1626" s="1252">
        <v>-11120</v>
      </c>
      <c r="T1626" s="1252">
        <v>-11120</v>
      </c>
      <c r="U1626" s="1251" t="s">
        <v>116</v>
      </c>
      <c r="V1626" s="1251" t="s">
        <v>564</v>
      </c>
      <c r="W1626" s="1251" t="s">
        <v>298</v>
      </c>
      <c r="X1626" s="1251" t="s">
        <v>1515</v>
      </c>
      <c r="Y1626" s="1251">
        <v>114</v>
      </c>
    </row>
    <row r="1627" spans="1:25" ht="12">
      <c r="A1627" s="1251">
        <v>2020</v>
      </c>
      <c r="B1627" s="1251">
        <v>25</v>
      </c>
      <c r="C1627" s="1251">
        <v>200</v>
      </c>
      <c r="D1627" s="1251" t="s">
        <v>1687</v>
      </c>
      <c r="E1627" s="1251">
        <v>115000</v>
      </c>
      <c r="F1627" s="1251" t="s">
        <v>1535</v>
      </c>
      <c r="G1627" s="1252">
        <v>3521.46</v>
      </c>
      <c r="H1627" s="1252">
        <v>3583.2399999999998</v>
      </c>
      <c r="I1627" s="1252">
        <v>3645.02</v>
      </c>
      <c r="J1627" s="1252">
        <v>3706.8000000000002</v>
      </c>
      <c r="K1627" s="1252">
        <v>3768.5799999999999</v>
      </c>
      <c r="L1627" s="1252">
        <v>3830.3600000000001</v>
      </c>
      <c r="M1627" s="1252">
        <v>3892.1399999999999</v>
      </c>
      <c r="N1627" s="1252">
        <v>3953.9200000000001</v>
      </c>
      <c r="O1627" s="1252">
        <v>4015.6999999999998</v>
      </c>
      <c r="P1627" s="1252">
        <v>4077.48</v>
      </c>
      <c r="Q1627" s="1252">
        <v>4139.2600000000002</v>
      </c>
      <c r="R1627" s="1252">
        <v>4201.04</v>
      </c>
      <c r="S1627" s="1252">
        <v>4262.8199999999997</v>
      </c>
      <c r="T1627" s="1252">
        <v>4262.8199999999997</v>
      </c>
      <c r="U1627" s="1251" t="s">
        <v>116</v>
      </c>
      <c r="V1627" s="1251" t="s">
        <v>564</v>
      </c>
      <c r="W1627" s="1251" t="s">
        <v>298</v>
      </c>
      <c r="X1627" s="1251" t="s">
        <v>1515</v>
      </c>
      <c r="Y1627" s="1251">
        <v>115</v>
      </c>
    </row>
    <row r="1628" spans="1:25" ht="12">
      <c r="A1628" s="1251">
        <v>2020</v>
      </c>
      <c r="B1628" s="1251">
        <v>25</v>
      </c>
      <c r="C1628" s="1251">
        <v>200</v>
      </c>
      <c r="D1628" s="1251" t="s">
        <v>1687</v>
      </c>
      <c r="E1628" s="1251">
        <v>131200</v>
      </c>
      <c r="F1628" s="1251" t="s">
        <v>302</v>
      </c>
      <c r="G1628" s="1252">
        <v>0</v>
      </c>
      <c r="H1628" s="1252">
        <v>0</v>
      </c>
      <c r="I1628" s="1252">
        <v>0</v>
      </c>
      <c r="J1628" s="1252">
        <v>0</v>
      </c>
      <c r="K1628" s="1252">
        <v>0</v>
      </c>
      <c r="L1628" s="1252">
        <v>0</v>
      </c>
      <c r="M1628" s="1252">
        <v>0</v>
      </c>
      <c r="N1628" s="1252">
        <v>0</v>
      </c>
      <c r="O1628" s="1252">
        <v>0</v>
      </c>
      <c r="P1628" s="1252">
        <v>0</v>
      </c>
      <c r="Q1628" s="1252">
        <v>0</v>
      </c>
      <c r="R1628" s="1252">
        <v>0</v>
      </c>
      <c r="S1628" s="1252">
        <v>0</v>
      </c>
      <c r="T1628" s="1252">
        <v>0</v>
      </c>
      <c r="U1628" s="1251" t="s">
        <v>116</v>
      </c>
      <c r="V1628" s="1251" t="s">
        <v>1537</v>
      </c>
      <c r="W1628" s="1251" t="s">
        <v>302</v>
      </c>
      <c r="X1628" s="1251" t="s">
        <v>1515</v>
      </c>
      <c r="Y1628" s="1251">
        <v>131</v>
      </c>
    </row>
    <row r="1629" spans="1:25" ht="12">
      <c r="A1629" s="1251">
        <v>2020</v>
      </c>
      <c r="B1629" s="1251">
        <v>25</v>
      </c>
      <c r="C1629" s="1251">
        <v>200</v>
      </c>
      <c r="D1629" s="1251" t="s">
        <v>1687</v>
      </c>
      <c r="E1629" s="1251">
        <v>132000</v>
      </c>
      <c r="F1629" s="1251" t="s">
        <v>1538</v>
      </c>
      <c r="G1629" s="1252">
        <v>0</v>
      </c>
      <c r="H1629" s="1252">
        <v>0</v>
      </c>
      <c r="I1629" s="1252">
        <v>0</v>
      </c>
      <c r="J1629" s="1252">
        <v>0</v>
      </c>
      <c r="K1629" s="1252">
        <v>0</v>
      </c>
      <c r="L1629" s="1252">
        <v>0</v>
      </c>
      <c r="M1629" s="1252">
        <v>0</v>
      </c>
      <c r="N1629" s="1252">
        <v>0</v>
      </c>
      <c r="O1629" s="1252">
        <v>0</v>
      </c>
      <c r="P1629" s="1252">
        <v>0</v>
      </c>
      <c r="Q1629" s="1252">
        <v>0</v>
      </c>
      <c r="R1629" s="1252">
        <v>0</v>
      </c>
      <c r="S1629" s="1252">
        <v>0</v>
      </c>
      <c r="T1629" s="1252">
        <v>0</v>
      </c>
      <c r="U1629" s="1251" t="s">
        <v>116</v>
      </c>
      <c r="V1629" s="1251" t="s">
        <v>1537</v>
      </c>
      <c r="W1629" s="1251" t="s">
        <v>302</v>
      </c>
      <c r="X1629" s="1251" t="s">
        <v>1515</v>
      </c>
      <c r="Y1629" s="1251">
        <v>132</v>
      </c>
    </row>
    <row r="1630" spans="1:25" ht="12">
      <c r="A1630" s="1251">
        <v>2020</v>
      </c>
      <c r="B1630" s="1251">
        <v>25</v>
      </c>
      <c r="C1630" s="1251">
        <v>200</v>
      </c>
      <c r="D1630" s="1251" t="s">
        <v>1687</v>
      </c>
      <c r="E1630" s="1251">
        <v>134000</v>
      </c>
      <c r="F1630" s="1251" t="s">
        <v>1540</v>
      </c>
      <c r="G1630" s="1252">
        <v>0</v>
      </c>
      <c r="H1630" s="1252">
        <v>0</v>
      </c>
      <c r="I1630" s="1252">
        <v>0</v>
      </c>
      <c r="J1630" s="1252">
        <v>0</v>
      </c>
      <c r="K1630" s="1252">
        <v>0</v>
      </c>
      <c r="L1630" s="1252">
        <v>0</v>
      </c>
      <c r="M1630" s="1252">
        <v>0</v>
      </c>
      <c r="N1630" s="1252">
        <v>0</v>
      </c>
      <c r="O1630" s="1252">
        <v>0</v>
      </c>
      <c r="P1630" s="1252">
        <v>0</v>
      </c>
      <c r="Q1630" s="1252">
        <v>0</v>
      </c>
      <c r="R1630" s="1252">
        <v>0</v>
      </c>
      <c r="S1630" s="1252">
        <v>0</v>
      </c>
      <c r="T1630" s="1252">
        <v>0</v>
      </c>
      <c r="U1630" s="1251" t="s">
        <v>116</v>
      </c>
      <c r="V1630" s="1251" t="s">
        <v>1537</v>
      </c>
      <c r="W1630" s="1251" t="s">
        <v>302</v>
      </c>
      <c r="X1630" s="1251" t="s">
        <v>1515</v>
      </c>
      <c r="Y1630" s="1251">
        <v>134</v>
      </c>
    </row>
    <row r="1631" spans="1:25" ht="12">
      <c r="A1631" s="1251">
        <v>2020</v>
      </c>
      <c r="B1631" s="1251">
        <v>25</v>
      </c>
      <c r="C1631" s="1251">
        <v>200</v>
      </c>
      <c r="D1631" s="1251" t="s">
        <v>1687</v>
      </c>
      <c r="E1631" s="1251">
        <v>141000</v>
      </c>
      <c r="F1631" s="1251" t="s">
        <v>1541</v>
      </c>
      <c r="G1631" s="1252">
        <v>898038</v>
      </c>
      <c r="H1631" s="1252">
        <v>614744.96999999997</v>
      </c>
      <c r="I1631" s="1252">
        <v>647150.81999999995</v>
      </c>
      <c r="J1631" s="1252">
        <v>694165.19999999995</v>
      </c>
      <c r="K1631" s="1252">
        <v>609496.58999999997</v>
      </c>
      <c r="L1631" s="1252">
        <v>749552.19999999995</v>
      </c>
      <c r="M1631" s="1252">
        <v>800271.69999999995</v>
      </c>
      <c r="N1631" s="1252">
        <v>716791.06000000006</v>
      </c>
      <c r="O1631" s="1252">
        <v>590768.93999999994</v>
      </c>
      <c r="P1631" s="1252">
        <v>763710.06999999995</v>
      </c>
      <c r="Q1631" s="1252">
        <v>1000749.4</v>
      </c>
      <c r="R1631" s="1252">
        <v>691349.95999999996</v>
      </c>
      <c r="S1631" s="1252">
        <v>1093328.8100000001</v>
      </c>
      <c r="T1631" s="1252">
        <v>1093328.8100000001</v>
      </c>
      <c r="U1631" s="1251" t="s">
        <v>116</v>
      </c>
      <c r="V1631" s="1251" t="s">
        <v>1537</v>
      </c>
      <c r="W1631" s="1251" t="s">
        <v>308</v>
      </c>
      <c r="X1631" s="1251" t="s">
        <v>1515</v>
      </c>
      <c r="Y1631" s="1251">
        <v>141</v>
      </c>
    </row>
    <row r="1632" spans="1:25" ht="12">
      <c r="A1632" s="1251">
        <v>2020</v>
      </c>
      <c r="B1632" s="1251">
        <v>25</v>
      </c>
      <c r="C1632" s="1251">
        <v>200</v>
      </c>
      <c r="D1632" s="1251" t="s">
        <v>1687</v>
      </c>
      <c r="E1632" s="1251">
        <v>141050</v>
      </c>
      <c r="F1632" s="1251" t="s">
        <v>1542</v>
      </c>
      <c r="G1632" s="1252">
        <v>-245.09</v>
      </c>
      <c r="H1632" s="1252">
        <v>-439.66000000000003</v>
      </c>
      <c r="I1632" s="1252">
        <v>-627.24000000000001</v>
      </c>
      <c r="J1632" s="1252">
        <v>-527.34000000000003</v>
      </c>
      <c r="K1632" s="1252">
        <v>-496.19</v>
      </c>
      <c r="L1632" s="1252">
        <v>-489.56</v>
      </c>
      <c r="M1632" s="1252">
        <v>-397.33999999999997</v>
      </c>
      <c r="N1632" s="1252">
        <v>-397.33999999999997</v>
      </c>
      <c r="O1632" s="1252">
        <v>-335.67000000000002</v>
      </c>
      <c r="P1632" s="1252">
        <v>-289.80000000000001</v>
      </c>
      <c r="Q1632" s="1252">
        <v>-249.74000000000001</v>
      </c>
      <c r="R1632" s="1252">
        <v>-249.74000000000001</v>
      </c>
      <c r="S1632" s="1252">
        <v>-204.80000000000001</v>
      </c>
      <c r="T1632" s="1252">
        <v>-204.80000000000001</v>
      </c>
      <c r="U1632" s="1251" t="s">
        <v>116</v>
      </c>
      <c r="V1632" s="1251" t="s">
        <v>1537</v>
      </c>
      <c r="W1632" s="1251" t="s">
        <v>308</v>
      </c>
      <c r="X1632" s="1251" t="s">
        <v>1515</v>
      </c>
      <c r="Y1632" s="1251">
        <v>141</v>
      </c>
    </row>
    <row r="1633" spans="1:25" ht="12">
      <c r="A1633" s="1251">
        <v>2020</v>
      </c>
      <c r="B1633" s="1251">
        <v>25</v>
      </c>
      <c r="C1633" s="1251">
        <v>200</v>
      </c>
      <c r="D1633" s="1251" t="s">
        <v>1687</v>
      </c>
      <c r="E1633" s="1251">
        <v>141100</v>
      </c>
      <c r="F1633" s="1251" t="s">
        <v>1543</v>
      </c>
      <c r="G1633" s="1252">
        <v>0</v>
      </c>
      <c r="H1633" s="1252">
        <v>0</v>
      </c>
      <c r="I1633" s="1252">
        <v>0</v>
      </c>
      <c r="J1633" s="1252">
        <v>0</v>
      </c>
      <c r="K1633" s="1252">
        <v>0</v>
      </c>
      <c r="L1633" s="1252">
        <v>0</v>
      </c>
      <c r="M1633" s="1252">
        <v>0</v>
      </c>
      <c r="N1633" s="1252">
        <v>0</v>
      </c>
      <c r="O1633" s="1252">
        <v>0</v>
      </c>
      <c r="P1633" s="1252">
        <v>0</v>
      </c>
      <c r="Q1633" s="1252">
        <v>0</v>
      </c>
      <c r="R1633" s="1252">
        <v>0</v>
      </c>
      <c r="S1633" s="1252">
        <v>0</v>
      </c>
      <c r="T1633" s="1252">
        <v>0</v>
      </c>
      <c r="U1633" s="1251" t="s">
        <v>116</v>
      </c>
      <c r="V1633" s="1251" t="s">
        <v>1537</v>
      </c>
      <c r="W1633" s="1251" t="s">
        <v>308</v>
      </c>
      <c r="X1633" s="1251" t="s">
        <v>1515</v>
      </c>
      <c r="Y1633" s="1251">
        <v>141</v>
      </c>
    </row>
    <row r="1634" spans="1:25" ht="12">
      <c r="A1634" s="1251">
        <v>2020</v>
      </c>
      <c r="B1634" s="1251">
        <v>25</v>
      </c>
      <c r="C1634" s="1251">
        <v>200</v>
      </c>
      <c r="D1634" s="1251" t="s">
        <v>1687</v>
      </c>
      <c r="E1634" s="1251">
        <v>142000</v>
      </c>
      <c r="F1634" s="1251" t="s">
        <v>1544</v>
      </c>
      <c r="G1634" s="1252">
        <v>42478.470000000001</v>
      </c>
      <c r="H1634" s="1252">
        <v>42478.470000000001</v>
      </c>
      <c r="I1634" s="1252">
        <v>42478.470000000001</v>
      </c>
      <c r="J1634" s="1252">
        <v>42478.470000000001</v>
      </c>
      <c r="K1634" s="1252">
        <v>40999.970000000001</v>
      </c>
      <c r="L1634" s="1252">
        <v>40999.970000000001</v>
      </c>
      <c r="M1634" s="1252">
        <v>40999.970000000001</v>
      </c>
      <c r="N1634" s="1252">
        <v>40999.970000000001</v>
      </c>
      <c r="O1634" s="1252">
        <v>40999.970000000001</v>
      </c>
      <c r="P1634" s="1252">
        <v>104584.49000000001</v>
      </c>
      <c r="Q1634" s="1252">
        <v>109122.58</v>
      </c>
      <c r="R1634" s="1252">
        <v>109317.67999999999</v>
      </c>
      <c r="S1634" s="1252">
        <v>99322.369999999995</v>
      </c>
      <c r="T1634" s="1252">
        <v>99322.369999999995</v>
      </c>
      <c r="U1634" s="1251" t="s">
        <v>116</v>
      </c>
      <c r="V1634" s="1251" t="s">
        <v>1537</v>
      </c>
      <c r="W1634" s="1251" t="s">
        <v>308</v>
      </c>
      <c r="X1634" s="1251" t="s">
        <v>1515</v>
      </c>
      <c r="Y1634" s="1251">
        <v>142</v>
      </c>
    </row>
    <row r="1635" spans="1:25" ht="12">
      <c r="A1635" s="1251">
        <v>2020</v>
      </c>
      <c r="B1635" s="1251">
        <v>25</v>
      </c>
      <c r="C1635" s="1251">
        <v>200</v>
      </c>
      <c r="D1635" s="1251" t="s">
        <v>1687</v>
      </c>
      <c r="E1635" s="1251">
        <v>142070</v>
      </c>
      <c r="F1635" s="1251" t="s">
        <v>1545</v>
      </c>
      <c r="G1635" s="1252">
        <v>1571.95</v>
      </c>
      <c r="H1635" s="1252">
        <v>1571.95</v>
      </c>
      <c r="I1635" s="1252">
        <v>1571.95</v>
      </c>
      <c r="J1635" s="1252">
        <v>1571.95</v>
      </c>
      <c r="K1635" s="1252">
        <v>1571.95</v>
      </c>
      <c r="L1635" s="1252">
        <v>1571.95</v>
      </c>
      <c r="M1635" s="1252">
        <v>1571.95</v>
      </c>
      <c r="N1635" s="1252">
        <v>1571.95</v>
      </c>
      <c r="O1635" s="1252">
        <v>1571.95</v>
      </c>
      <c r="P1635" s="1252">
        <v>1571.95</v>
      </c>
      <c r="Q1635" s="1252">
        <v>1571.95</v>
      </c>
      <c r="R1635" s="1252">
        <v>1571.95</v>
      </c>
      <c r="S1635" s="1252">
        <v>1571.95</v>
      </c>
      <c r="T1635" s="1252">
        <v>1571.95</v>
      </c>
      <c r="U1635" s="1251" t="s">
        <v>116</v>
      </c>
      <c r="V1635" s="1251" t="s">
        <v>1537</v>
      </c>
      <c r="W1635" s="1251" t="s">
        <v>308</v>
      </c>
      <c r="X1635" s="1251" t="s">
        <v>1515</v>
      </c>
      <c r="Y1635" s="1251">
        <v>142</v>
      </c>
    </row>
    <row r="1636" spans="1:25" ht="12">
      <c r="A1636" s="1251">
        <v>2020</v>
      </c>
      <c r="B1636" s="1251">
        <v>25</v>
      </c>
      <c r="C1636" s="1251">
        <v>200</v>
      </c>
      <c r="D1636" s="1251" t="s">
        <v>1687</v>
      </c>
      <c r="E1636" s="1251">
        <v>143000</v>
      </c>
      <c r="F1636" s="1251" t="s">
        <v>1546</v>
      </c>
      <c r="G1636" s="1252">
        <v>-7137.8699999999999</v>
      </c>
      <c r="H1636" s="1252">
        <v>-7137.8699999999999</v>
      </c>
      <c r="I1636" s="1252">
        <v>-7137.8699999999999</v>
      </c>
      <c r="J1636" s="1252">
        <v>-7137.8699999999999</v>
      </c>
      <c r="K1636" s="1252">
        <v>-7137.8699999999999</v>
      </c>
      <c r="L1636" s="1252">
        <v>-7137.8699999999999</v>
      </c>
      <c r="M1636" s="1252">
        <v>-7137.8699999999999</v>
      </c>
      <c r="N1636" s="1252">
        <v>-7137.8699999999999</v>
      </c>
      <c r="O1636" s="1252">
        <v>-7137.8699999999999</v>
      </c>
      <c r="P1636" s="1252">
        <v>-7137.8699999999999</v>
      </c>
      <c r="Q1636" s="1252">
        <v>-7137.8699999999999</v>
      </c>
      <c r="R1636" s="1252">
        <v>-7137.8699999999999</v>
      </c>
      <c r="S1636" s="1252">
        <v>-7137.8699999999999</v>
      </c>
      <c r="T1636" s="1252">
        <v>-7137.8699999999999</v>
      </c>
      <c r="U1636" s="1251" t="s">
        <v>116</v>
      </c>
      <c r="V1636" s="1251" t="s">
        <v>1537</v>
      </c>
      <c r="W1636" s="1251" t="s">
        <v>308</v>
      </c>
      <c r="X1636" s="1251" t="s">
        <v>1515</v>
      </c>
      <c r="Y1636" s="1251">
        <v>143</v>
      </c>
    </row>
    <row r="1637" spans="1:25" ht="12">
      <c r="A1637" s="1251">
        <v>2020</v>
      </c>
      <c r="B1637" s="1251">
        <v>25</v>
      </c>
      <c r="C1637" s="1251">
        <v>200</v>
      </c>
      <c r="D1637" s="1251" t="s">
        <v>1687</v>
      </c>
      <c r="E1637" s="1251">
        <v>151000</v>
      </c>
      <c r="F1637" s="1251" t="s">
        <v>1547</v>
      </c>
      <c r="G1637" s="1252">
        <v>-478.39999999999998</v>
      </c>
      <c r="H1637" s="1252">
        <v>-478.39999999999998</v>
      </c>
      <c r="I1637" s="1252">
        <v>-478.39999999999998</v>
      </c>
      <c r="J1637" s="1252">
        <v>-478.39999999999998</v>
      </c>
      <c r="K1637" s="1252">
        <v>-478.39999999999998</v>
      </c>
      <c r="L1637" s="1252">
        <v>-478.39999999999998</v>
      </c>
      <c r="M1637" s="1252">
        <v>-478.39999999999998</v>
      </c>
      <c r="N1637" s="1252">
        <v>0</v>
      </c>
      <c r="O1637" s="1252">
        <v>0</v>
      </c>
      <c r="P1637" s="1252">
        <v>0</v>
      </c>
      <c r="Q1637" s="1252">
        <v>0</v>
      </c>
      <c r="R1637" s="1252">
        <v>0</v>
      </c>
      <c r="S1637" s="1252">
        <v>0</v>
      </c>
      <c r="T1637" s="1252">
        <v>0</v>
      </c>
      <c r="U1637" s="1251" t="s">
        <v>116</v>
      </c>
      <c r="V1637" s="1251" t="s">
        <v>564</v>
      </c>
      <c r="W1637" s="1251" t="s">
        <v>312</v>
      </c>
      <c r="X1637" s="1251" t="s">
        <v>1515</v>
      </c>
      <c r="Y1637" s="1251">
        <v>151</v>
      </c>
    </row>
    <row r="1638" spans="1:25" ht="12">
      <c r="A1638" s="1251">
        <v>2020</v>
      </c>
      <c r="B1638" s="1251">
        <v>25</v>
      </c>
      <c r="C1638" s="1251">
        <v>200</v>
      </c>
      <c r="D1638" s="1251" t="s">
        <v>1687</v>
      </c>
      <c r="E1638" s="1251">
        <v>151010</v>
      </c>
      <c r="F1638" s="1251" t="s">
        <v>1548</v>
      </c>
      <c r="G1638" s="1252">
        <v>0</v>
      </c>
      <c r="H1638" s="1252">
        <v>0</v>
      </c>
      <c r="I1638" s="1252">
        <v>0</v>
      </c>
      <c r="J1638" s="1252">
        <v>0</v>
      </c>
      <c r="K1638" s="1252">
        <v>0</v>
      </c>
      <c r="L1638" s="1252">
        <v>0</v>
      </c>
      <c r="M1638" s="1252">
        <v>0</v>
      </c>
      <c r="N1638" s="1252">
        <v>0</v>
      </c>
      <c r="O1638" s="1252">
        <v>0</v>
      </c>
      <c r="P1638" s="1252">
        <v>0</v>
      </c>
      <c r="Q1638" s="1252">
        <v>0</v>
      </c>
      <c r="R1638" s="1252">
        <v>0</v>
      </c>
      <c r="S1638" s="1252">
        <v>0</v>
      </c>
      <c r="T1638" s="1252">
        <v>0</v>
      </c>
      <c r="U1638" s="1251" t="s">
        <v>116</v>
      </c>
      <c r="V1638" s="1251" t="s">
        <v>564</v>
      </c>
      <c r="W1638" s="1251" t="s">
        <v>312</v>
      </c>
      <c r="X1638" s="1251" t="s">
        <v>1515</v>
      </c>
      <c r="Y1638" s="1251">
        <v>151</v>
      </c>
    </row>
    <row r="1639" spans="1:25" ht="12">
      <c r="A1639" s="1251">
        <v>2020</v>
      </c>
      <c r="B1639" s="1251">
        <v>25</v>
      </c>
      <c r="C1639" s="1251">
        <v>200</v>
      </c>
      <c r="D1639" s="1251" t="s">
        <v>1687</v>
      </c>
      <c r="E1639" s="1251">
        <v>162000</v>
      </c>
      <c r="F1639" s="1251" t="s">
        <v>1549</v>
      </c>
      <c r="G1639" s="1252">
        <v>1332.5</v>
      </c>
      <c r="H1639" s="1252">
        <v>1110.4200000000001</v>
      </c>
      <c r="I1639" s="1252">
        <v>888.34000000000003</v>
      </c>
      <c r="J1639" s="1252">
        <v>666.25999999999999</v>
      </c>
      <c r="K1639" s="1252">
        <v>444.18000000000001</v>
      </c>
      <c r="L1639" s="1252">
        <v>222.09999999999999</v>
      </c>
      <c r="M1639" s="1252">
        <v>0.02</v>
      </c>
      <c r="N1639" s="1252">
        <v>-222.06</v>
      </c>
      <c r="O1639" s="1252">
        <v>-222.06</v>
      </c>
      <c r="P1639" s="1252">
        <v>1998.78</v>
      </c>
      <c r="Q1639" s="1252">
        <v>1776.7</v>
      </c>
      <c r="R1639" s="1252">
        <v>1554.6199999999999</v>
      </c>
      <c r="S1639" s="1252">
        <v>1332.5</v>
      </c>
      <c r="T1639" s="1252">
        <v>1332.5</v>
      </c>
      <c r="U1639" s="1251" t="s">
        <v>116</v>
      </c>
      <c r="V1639" s="1251" t="s">
        <v>1537</v>
      </c>
      <c r="W1639" s="1251" t="s">
        <v>314</v>
      </c>
      <c r="X1639" s="1251" t="s">
        <v>1515</v>
      </c>
      <c r="Y1639" s="1251">
        <v>162</v>
      </c>
    </row>
    <row r="1640" spans="1:25" ht="12">
      <c r="A1640" s="1251">
        <v>2020</v>
      </c>
      <c r="B1640" s="1251">
        <v>25</v>
      </c>
      <c r="C1640" s="1251">
        <v>200</v>
      </c>
      <c r="D1640" s="1251" t="s">
        <v>1687</v>
      </c>
      <c r="E1640" s="1251">
        <v>162040</v>
      </c>
      <c r="F1640" s="1251" t="s">
        <v>1551</v>
      </c>
      <c r="G1640" s="1252">
        <v>790</v>
      </c>
      <c r="H1640" s="1252">
        <v>658.33000000000004</v>
      </c>
      <c r="I1640" s="1252">
        <v>526.65999999999997</v>
      </c>
      <c r="J1640" s="1252">
        <v>394.99000000000001</v>
      </c>
      <c r="K1640" s="1252">
        <v>263.31999999999999</v>
      </c>
      <c r="L1640" s="1252">
        <v>131.65000000000001</v>
      </c>
      <c r="M1640" s="1252">
        <v>-0.02</v>
      </c>
      <c r="N1640" s="1252">
        <v>1448.3099999999999</v>
      </c>
      <c r="O1640" s="1252">
        <v>1316.6400000000001</v>
      </c>
      <c r="P1640" s="1252">
        <v>1184.97</v>
      </c>
      <c r="Q1640" s="1252">
        <v>1053.3</v>
      </c>
      <c r="R1640" s="1252">
        <v>921.63</v>
      </c>
      <c r="S1640" s="1252">
        <v>790</v>
      </c>
      <c r="T1640" s="1252">
        <v>790</v>
      </c>
      <c r="U1640" s="1251" t="s">
        <v>116</v>
      </c>
      <c r="V1640" s="1251" t="s">
        <v>564</v>
      </c>
      <c r="W1640" s="1251" t="s">
        <v>314</v>
      </c>
      <c r="X1640" s="1251" t="s">
        <v>1515</v>
      </c>
      <c r="Y1640" s="1251">
        <v>162</v>
      </c>
    </row>
    <row r="1641" spans="1:25" ht="12">
      <c r="A1641" s="1251">
        <v>2020</v>
      </c>
      <c r="B1641" s="1251">
        <v>25</v>
      </c>
      <c r="C1641" s="1251">
        <v>200</v>
      </c>
      <c r="D1641" s="1251" t="s">
        <v>1687</v>
      </c>
      <c r="E1641" s="1251">
        <v>162050</v>
      </c>
      <c r="F1641" s="1251" t="s">
        <v>1688</v>
      </c>
      <c r="G1641" s="1252">
        <v>0</v>
      </c>
      <c r="H1641" s="1252">
        <v>0</v>
      </c>
      <c r="I1641" s="1252">
        <v>0</v>
      </c>
      <c r="J1641" s="1252">
        <v>0</v>
      </c>
      <c r="K1641" s="1252">
        <v>0</v>
      </c>
      <c r="L1641" s="1252">
        <v>0</v>
      </c>
      <c r="M1641" s="1252">
        <v>0</v>
      </c>
      <c r="N1641" s="1252">
        <v>0</v>
      </c>
      <c r="O1641" s="1252">
        <v>0</v>
      </c>
      <c r="P1641" s="1252">
        <v>0</v>
      </c>
      <c r="Q1641" s="1252">
        <v>0</v>
      </c>
      <c r="R1641" s="1252">
        <v>0</v>
      </c>
      <c r="S1641" s="1252">
        <v>0</v>
      </c>
      <c r="T1641" s="1252">
        <v>0</v>
      </c>
      <c r="U1641" s="1251" t="s">
        <v>116</v>
      </c>
      <c r="V1641" s="1251" t="s">
        <v>564</v>
      </c>
      <c r="W1641" s="1251" t="s">
        <v>314</v>
      </c>
      <c r="X1641" s="1251" t="s">
        <v>1515</v>
      </c>
      <c r="Y1641" s="1251">
        <v>162</v>
      </c>
    </row>
    <row r="1642" spans="1:25" ht="12">
      <c r="A1642" s="1251">
        <v>2020</v>
      </c>
      <c r="B1642" s="1251">
        <v>25</v>
      </c>
      <c r="C1642" s="1251">
        <v>200</v>
      </c>
      <c r="D1642" s="1251" t="s">
        <v>1687</v>
      </c>
      <c r="E1642" s="1251">
        <v>162070</v>
      </c>
      <c r="F1642" s="1251" t="s">
        <v>1552</v>
      </c>
      <c r="G1642" s="1252">
        <v>0</v>
      </c>
      <c r="H1642" s="1252">
        <v>21029.580000000002</v>
      </c>
      <c r="I1642" s="1252">
        <v>19120.830000000002</v>
      </c>
      <c r="J1642" s="1252">
        <v>17178.75</v>
      </c>
      <c r="K1642" s="1252">
        <v>15270</v>
      </c>
      <c r="L1642" s="1252">
        <v>13361.25</v>
      </c>
      <c r="M1642" s="1252">
        <v>11452.5</v>
      </c>
      <c r="N1642" s="1252">
        <v>9543.75</v>
      </c>
      <c r="O1642" s="1252">
        <v>7635</v>
      </c>
      <c r="P1642" s="1252">
        <v>5726.25</v>
      </c>
      <c r="Q1642" s="1252">
        <v>3817.5</v>
      </c>
      <c r="R1642" s="1252">
        <v>1908.75</v>
      </c>
      <c r="S1642" s="1252">
        <v>0.02</v>
      </c>
      <c r="T1642" s="1252">
        <v>0.02</v>
      </c>
      <c r="U1642" s="1251" t="s">
        <v>116</v>
      </c>
      <c r="V1642" s="1251" t="s">
        <v>564</v>
      </c>
      <c r="W1642" s="1251" t="s">
        <v>314</v>
      </c>
      <c r="X1642" s="1251" t="s">
        <v>1515</v>
      </c>
      <c r="Y1642" s="1251">
        <v>162</v>
      </c>
    </row>
    <row r="1643" spans="1:25" ht="12">
      <c r="A1643" s="1251">
        <v>2020</v>
      </c>
      <c r="B1643" s="1251">
        <v>25</v>
      </c>
      <c r="C1643" s="1251">
        <v>200</v>
      </c>
      <c r="D1643" s="1251" t="s">
        <v>1687</v>
      </c>
      <c r="E1643" s="1251">
        <v>162080</v>
      </c>
      <c r="F1643" s="1251" t="s">
        <v>1553</v>
      </c>
      <c r="G1643" s="1252">
        <v>0</v>
      </c>
      <c r="H1643" s="1252">
        <v>0</v>
      </c>
      <c r="I1643" s="1252">
        <v>0</v>
      </c>
      <c r="J1643" s="1252">
        <v>0</v>
      </c>
      <c r="K1643" s="1252">
        <v>0</v>
      </c>
      <c r="L1643" s="1252">
        <v>0</v>
      </c>
      <c r="M1643" s="1252">
        <v>0</v>
      </c>
      <c r="N1643" s="1252">
        <v>0</v>
      </c>
      <c r="O1643" s="1252">
        <v>0</v>
      </c>
      <c r="P1643" s="1252">
        <v>0</v>
      </c>
      <c r="Q1643" s="1252">
        <v>0</v>
      </c>
      <c r="R1643" s="1252">
        <v>0</v>
      </c>
      <c r="S1643" s="1252">
        <v>0</v>
      </c>
      <c r="T1643" s="1252">
        <v>0</v>
      </c>
      <c r="U1643" s="1251" t="s">
        <v>116</v>
      </c>
      <c r="V1643" s="1251" t="s">
        <v>564</v>
      </c>
      <c r="W1643" s="1251" t="s">
        <v>314</v>
      </c>
      <c r="X1643" s="1251" t="s">
        <v>1515</v>
      </c>
      <c r="Y1643" s="1251">
        <v>162</v>
      </c>
    </row>
    <row r="1644" spans="1:25" ht="12">
      <c r="A1644" s="1251">
        <v>2020</v>
      </c>
      <c r="B1644" s="1251">
        <v>25</v>
      </c>
      <c r="C1644" s="1251">
        <v>200</v>
      </c>
      <c r="D1644" s="1251" t="s">
        <v>1687</v>
      </c>
      <c r="E1644" s="1251">
        <v>162140</v>
      </c>
      <c r="F1644" s="1251" t="s">
        <v>1555</v>
      </c>
      <c r="G1644" s="1252">
        <v>3200</v>
      </c>
      <c r="H1644" s="1252">
        <v>3200</v>
      </c>
      <c r="I1644" s="1252">
        <v>3200</v>
      </c>
      <c r="J1644" s="1252">
        <v>3200</v>
      </c>
      <c r="K1644" s="1252">
        <v>3200</v>
      </c>
      <c r="L1644" s="1252">
        <v>3200</v>
      </c>
      <c r="M1644" s="1252">
        <v>3200</v>
      </c>
      <c r="N1644" s="1252">
        <v>6400</v>
      </c>
      <c r="O1644" s="1252">
        <v>6400</v>
      </c>
      <c r="P1644" s="1252">
        <v>6400</v>
      </c>
      <c r="Q1644" s="1252">
        <v>6400</v>
      </c>
      <c r="R1644" s="1252">
        <v>6400</v>
      </c>
      <c r="S1644" s="1252">
        <v>0</v>
      </c>
      <c r="T1644" s="1252">
        <v>0</v>
      </c>
      <c r="U1644" s="1251" t="s">
        <v>116</v>
      </c>
      <c r="V1644" s="1251" t="s">
        <v>564</v>
      </c>
      <c r="W1644" s="1251" t="s">
        <v>314</v>
      </c>
      <c r="X1644" s="1251" t="s">
        <v>1515</v>
      </c>
      <c r="Y1644" s="1251">
        <v>162</v>
      </c>
    </row>
    <row r="1645" spans="1:25" ht="12">
      <c r="A1645" s="1251">
        <v>2020</v>
      </c>
      <c r="B1645" s="1251">
        <v>25</v>
      </c>
      <c r="C1645" s="1251">
        <v>200</v>
      </c>
      <c r="D1645" s="1251" t="s">
        <v>1687</v>
      </c>
      <c r="E1645" s="1251">
        <v>162180</v>
      </c>
      <c r="F1645" s="1251" t="s">
        <v>1556</v>
      </c>
      <c r="G1645" s="1252">
        <v>0</v>
      </c>
      <c r="H1645" s="1252">
        <v>0</v>
      </c>
      <c r="I1645" s="1252">
        <v>0</v>
      </c>
      <c r="J1645" s="1252">
        <v>0</v>
      </c>
      <c r="K1645" s="1252">
        <v>0</v>
      </c>
      <c r="L1645" s="1252">
        <v>0</v>
      </c>
      <c r="M1645" s="1252">
        <v>0</v>
      </c>
      <c r="N1645" s="1252">
        <v>0</v>
      </c>
      <c r="O1645" s="1252">
        <v>0</v>
      </c>
      <c r="P1645" s="1252">
        <v>0</v>
      </c>
      <c r="Q1645" s="1252">
        <v>0</v>
      </c>
      <c r="R1645" s="1252">
        <v>0</v>
      </c>
      <c r="S1645" s="1252">
        <v>0</v>
      </c>
      <c r="T1645" s="1252">
        <v>0</v>
      </c>
      <c r="U1645" s="1251" t="s">
        <v>116</v>
      </c>
      <c r="V1645" s="1251" t="s">
        <v>564</v>
      </c>
      <c r="W1645" s="1251" t="s">
        <v>314</v>
      </c>
      <c r="X1645" s="1251" t="s">
        <v>1515</v>
      </c>
      <c r="Y1645" s="1251">
        <v>162</v>
      </c>
    </row>
    <row r="1646" spans="1:25" ht="12">
      <c r="A1646" s="1251">
        <v>2020</v>
      </c>
      <c r="B1646" s="1251">
        <v>25</v>
      </c>
      <c r="C1646" s="1251">
        <v>200</v>
      </c>
      <c r="D1646" s="1251" t="s">
        <v>1687</v>
      </c>
      <c r="E1646" s="1251">
        <v>173000</v>
      </c>
      <c r="F1646" s="1251" t="s">
        <v>1557</v>
      </c>
      <c r="G1646" s="1252">
        <v>897791.32999999996</v>
      </c>
      <c r="H1646" s="1252">
        <v>977495.78000000003</v>
      </c>
      <c r="I1646" s="1252">
        <v>1004769.49</v>
      </c>
      <c r="J1646" s="1252">
        <v>890543.38</v>
      </c>
      <c r="K1646" s="1252">
        <v>938506.48999999999</v>
      </c>
      <c r="L1646" s="1252">
        <v>1043276.26</v>
      </c>
      <c r="M1646" s="1252">
        <v>1070521.1699999999</v>
      </c>
      <c r="N1646" s="1252">
        <v>1372458.26</v>
      </c>
      <c r="O1646" s="1252">
        <v>1541040.4399999999</v>
      </c>
      <c r="P1646" s="1252">
        <v>1277031.05</v>
      </c>
      <c r="Q1646" s="1252">
        <v>1250018.54</v>
      </c>
      <c r="R1646" s="1252">
        <v>1111523.3100000001</v>
      </c>
      <c r="S1646" s="1252">
        <v>973210.57999999996</v>
      </c>
      <c r="T1646" s="1252">
        <v>973210.57999999996</v>
      </c>
      <c r="U1646" s="1251" t="s">
        <v>116</v>
      </c>
      <c r="V1646" s="1251" t="s">
        <v>1537</v>
      </c>
      <c r="W1646" s="1251" t="s">
        <v>310</v>
      </c>
      <c r="X1646" s="1251" t="s">
        <v>1515</v>
      </c>
      <c r="Y1646" s="1251">
        <v>173</v>
      </c>
    </row>
    <row r="1647" spans="1:25" ht="12">
      <c r="A1647" s="1251">
        <v>2020</v>
      </c>
      <c r="B1647" s="1251">
        <v>25</v>
      </c>
      <c r="C1647" s="1251">
        <v>200</v>
      </c>
      <c r="D1647" s="1251" t="s">
        <v>1687</v>
      </c>
      <c r="E1647" s="1251">
        <v>183010</v>
      </c>
      <c r="F1647" s="1251" t="s">
        <v>1559</v>
      </c>
      <c r="G1647" s="1252">
        <v>0</v>
      </c>
      <c r="H1647" s="1252">
        <v>0</v>
      </c>
      <c r="I1647" s="1252">
        <v>0</v>
      </c>
      <c r="J1647" s="1252">
        <v>0</v>
      </c>
      <c r="K1647" s="1252">
        <v>0</v>
      </c>
      <c r="L1647" s="1252">
        <v>0</v>
      </c>
      <c r="M1647" s="1252">
        <v>0</v>
      </c>
      <c r="N1647" s="1252">
        <v>0</v>
      </c>
      <c r="O1647" s="1252">
        <v>0</v>
      </c>
      <c r="P1647" s="1252">
        <v>0</v>
      </c>
      <c r="Q1647" s="1252">
        <v>0</v>
      </c>
      <c r="R1647" s="1252">
        <v>0</v>
      </c>
      <c r="S1647" s="1252">
        <v>0</v>
      </c>
      <c r="T1647" s="1252">
        <v>0</v>
      </c>
      <c r="U1647" s="1251" t="s">
        <v>116</v>
      </c>
      <c r="V1647" s="1251" t="s">
        <v>1537</v>
      </c>
      <c r="W1647" s="1251" t="s">
        <v>324</v>
      </c>
      <c r="X1647" s="1251" t="s">
        <v>1515</v>
      </c>
      <c r="Y1647" s="1251">
        <v>183</v>
      </c>
    </row>
    <row r="1648" spans="1:25" ht="12">
      <c r="A1648" s="1251">
        <v>2020</v>
      </c>
      <c r="B1648" s="1251">
        <v>25</v>
      </c>
      <c r="C1648" s="1251">
        <v>200</v>
      </c>
      <c r="D1648" s="1251" t="s">
        <v>1687</v>
      </c>
      <c r="E1648" s="1251">
        <v>183020</v>
      </c>
      <c r="F1648" s="1251" t="s">
        <v>1560</v>
      </c>
      <c r="G1648" s="1252">
        <v>-3502</v>
      </c>
      <c r="H1648" s="1252">
        <v>-3502</v>
      </c>
      <c r="I1648" s="1252">
        <v>-3502</v>
      </c>
      <c r="J1648" s="1252">
        <v>-3502</v>
      </c>
      <c r="K1648" s="1252">
        <v>-3502</v>
      </c>
      <c r="L1648" s="1252">
        <v>-3502</v>
      </c>
      <c r="M1648" s="1252">
        <v>-3502</v>
      </c>
      <c r="N1648" s="1252">
        <v>-3502</v>
      </c>
      <c r="O1648" s="1252">
        <v>-3502</v>
      </c>
      <c r="P1648" s="1252">
        <v>-3502</v>
      </c>
      <c r="Q1648" s="1252">
        <v>-3502</v>
      </c>
      <c r="R1648" s="1252">
        <v>-3502</v>
      </c>
      <c r="S1648" s="1252">
        <v>0</v>
      </c>
      <c r="T1648" s="1252">
        <v>0</v>
      </c>
      <c r="U1648" s="1251" t="s">
        <v>116</v>
      </c>
      <c r="V1648" s="1251" t="s">
        <v>1537</v>
      </c>
      <c r="W1648" s="1251" t="s">
        <v>324</v>
      </c>
      <c r="X1648" s="1251" t="s">
        <v>1515</v>
      </c>
      <c r="Y1648" s="1251">
        <v>183</v>
      </c>
    </row>
    <row r="1649" spans="1:25" ht="12">
      <c r="A1649" s="1251">
        <v>2020</v>
      </c>
      <c r="B1649" s="1251">
        <v>25</v>
      </c>
      <c r="C1649" s="1251">
        <v>200</v>
      </c>
      <c r="D1649" s="1251" t="s">
        <v>1687</v>
      </c>
      <c r="E1649" s="1251">
        <v>184010</v>
      </c>
      <c r="F1649" s="1251" t="s">
        <v>1561</v>
      </c>
      <c r="G1649" s="1252">
        <v>4599.4399999999996</v>
      </c>
      <c r="H1649" s="1252">
        <v>4773.0500000000002</v>
      </c>
      <c r="I1649" s="1252">
        <v>4881.3699999999999</v>
      </c>
      <c r="J1649" s="1252">
        <v>4985.9399999999996</v>
      </c>
      <c r="K1649" s="1252">
        <v>5082.46</v>
      </c>
      <c r="L1649" s="1252">
        <v>5190.8400000000001</v>
      </c>
      <c r="M1649" s="1252">
        <v>5333.2200000000003</v>
      </c>
      <c r="N1649" s="1252">
        <v>5456.6499999999996</v>
      </c>
      <c r="O1649" s="1252">
        <v>5800.2600000000002</v>
      </c>
      <c r="P1649" s="1252">
        <v>6209.1000000000004</v>
      </c>
      <c r="Q1649" s="1252">
        <v>6837.2299999999996</v>
      </c>
      <c r="R1649" s="1252">
        <v>7401.7600000000002</v>
      </c>
      <c r="S1649" s="1252">
        <v>7777.7299999999996</v>
      </c>
      <c r="T1649" s="1252">
        <v>7777.7299999999996</v>
      </c>
      <c r="U1649" s="1251" t="s">
        <v>116</v>
      </c>
      <c r="V1649" s="1251" t="s">
        <v>1537</v>
      </c>
      <c r="W1649" s="1251" t="s">
        <v>316</v>
      </c>
      <c r="X1649" s="1251" t="s">
        <v>1515</v>
      </c>
      <c r="Y1649" s="1251">
        <v>184</v>
      </c>
    </row>
    <row r="1650" spans="1:25" ht="12">
      <c r="A1650" s="1251">
        <v>2020</v>
      </c>
      <c r="B1650" s="1251">
        <v>25</v>
      </c>
      <c r="C1650" s="1251">
        <v>200</v>
      </c>
      <c r="D1650" s="1251" t="s">
        <v>1687</v>
      </c>
      <c r="E1650" s="1251">
        <v>184019</v>
      </c>
      <c r="F1650" s="1251" t="s">
        <v>1562</v>
      </c>
      <c r="G1650" s="1252">
        <v>501.77999999999997</v>
      </c>
      <c r="H1650" s="1252">
        <v>520.08000000000004</v>
      </c>
      <c r="I1650" s="1252">
        <v>542.88</v>
      </c>
      <c r="J1650" s="1252">
        <v>554.65999999999997</v>
      </c>
      <c r="K1650" s="1252">
        <v>554.65999999999997</v>
      </c>
      <c r="L1650" s="1252">
        <v>560</v>
      </c>
      <c r="M1650" s="1252">
        <v>572.03999999999996</v>
      </c>
      <c r="N1650" s="1252">
        <v>580.62</v>
      </c>
      <c r="O1650" s="1252">
        <v>601.77999999999997</v>
      </c>
      <c r="P1650" s="1252">
        <v>626.99000000000001</v>
      </c>
      <c r="Q1650" s="1252">
        <v>632.34000000000003</v>
      </c>
      <c r="R1650" s="1252">
        <v>632.34000000000003</v>
      </c>
      <c r="S1650" s="1252">
        <v>632.34000000000003</v>
      </c>
      <c r="T1650" s="1252">
        <v>632.34000000000003</v>
      </c>
      <c r="U1650" s="1251" t="s">
        <v>116</v>
      </c>
      <c r="V1650" s="1251" t="s">
        <v>1537</v>
      </c>
      <c r="W1650" s="1251" t="s">
        <v>316</v>
      </c>
      <c r="X1650" s="1251" t="s">
        <v>1515</v>
      </c>
      <c r="Y1650" s="1251">
        <v>184</v>
      </c>
    </row>
    <row r="1651" spans="1:25" ht="12">
      <c r="A1651" s="1251">
        <v>2020</v>
      </c>
      <c r="B1651" s="1251">
        <v>25</v>
      </c>
      <c r="C1651" s="1251">
        <v>200</v>
      </c>
      <c r="D1651" s="1251" t="s">
        <v>1687</v>
      </c>
      <c r="E1651" s="1251">
        <v>184020</v>
      </c>
      <c r="F1651" s="1251" t="s">
        <v>1563</v>
      </c>
      <c r="G1651" s="1252">
        <v>1400344.76</v>
      </c>
      <c r="H1651" s="1252">
        <v>1400630.4299999999</v>
      </c>
      <c r="I1651" s="1252">
        <v>1400429.1599999999</v>
      </c>
      <c r="J1651" s="1252">
        <v>1400871.75</v>
      </c>
      <c r="K1651" s="1252">
        <v>1402919.6599999999</v>
      </c>
      <c r="L1651" s="1252">
        <v>1403115.8200000001</v>
      </c>
      <c r="M1651" s="1252">
        <v>1403884.5800000001</v>
      </c>
      <c r="N1651" s="1252">
        <v>1403896.3899999999</v>
      </c>
      <c r="O1651" s="1252">
        <v>1405336.3799999999</v>
      </c>
      <c r="P1651" s="1252">
        <v>1425072.1399999999</v>
      </c>
      <c r="Q1651" s="1252">
        <v>1426122.7</v>
      </c>
      <c r="R1651" s="1252">
        <v>1434750.6000000001</v>
      </c>
      <c r="S1651" s="1252">
        <v>1449564.8799999999</v>
      </c>
      <c r="T1651" s="1252">
        <v>1449564.8799999999</v>
      </c>
      <c r="U1651" s="1251" t="s">
        <v>116</v>
      </c>
      <c r="V1651" s="1251" t="s">
        <v>1537</v>
      </c>
      <c r="W1651" s="1251" t="s">
        <v>316</v>
      </c>
      <c r="X1651" s="1251" t="s">
        <v>1515</v>
      </c>
      <c r="Y1651" s="1251">
        <v>184</v>
      </c>
    </row>
    <row r="1652" spans="1:25" ht="12">
      <c r="A1652" s="1251">
        <v>2020</v>
      </c>
      <c r="B1652" s="1251">
        <v>25</v>
      </c>
      <c r="C1652" s="1251">
        <v>200</v>
      </c>
      <c r="D1652" s="1251" t="s">
        <v>1687</v>
      </c>
      <c r="E1652" s="1251">
        <v>184030</v>
      </c>
      <c r="F1652" s="1251" t="s">
        <v>1564</v>
      </c>
      <c r="G1652" s="1252">
        <v>17938.060000000001</v>
      </c>
      <c r="H1652" s="1252">
        <v>18211.470000000001</v>
      </c>
      <c r="I1652" s="1252">
        <v>18544.169999999998</v>
      </c>
      <c r="J1652" s="1252">
        <v>18686.990000000002</v>
      </c>
      <c r="K1652" s="1252">
        <v>18772.349999999999</v>
      </c>
      <c r="L1652" s="1252">
        <v>18978.009999999998</v>
      </c>
      <c r="M1652" s="1252">
        <v>19377.189999999999</v>
      </c>
      <c r="N1652" s="1252">
        <v>19519.779999999999</v>
      </c>
      <c r="O1652" s="1252">
        <v>24383.610000000001</v>
      </c>
      <c r="P1652" s="1252">
        <v>25484.060000000001</v>
      </c>
      <c r="Q1652" s="1252">
        <v>29322.400000000001</v>
      </c>
      <c r="R1652" s="1252">
        <v>29734.700000000001</v>
      </c>
      <c r="S1652" s="1252">
        <v>30495.619999999999</v>
      </c>
      <c r="T1652" s="1252">
        <v>30495.619999999999</v>
      </c>
      <c r="U1652" s="1251" t="s">
        <v>116</v>
      </c>
      <c r="V1652" s="1251" t="s">
        <v>1537</v>
      </c>
      <c r="W1652" s="1251" t="s">
        <v>316</v>
      </c>
      <c r="X1652" s="1251" t="s">
        <v>1515</v>
      </c>
      <c r="Y1652" s="1251">
        <v>184</v>
      </c>
    </row>
    <row r="1653" spans="1:25" ht="12">
      <c r="A1653" s="1251">
        <v>2020</v>
      </c>
      <c r="B1653" s="1251">
        <v>25</v>
      </c>
      <c r="C1653" s="1251">
        <v>200</v>
      </c>
      <c r="D1653" s="1251" t="s">
        <v>1687</v>
      </c>
      <c r="E1653" s="1251">
        <v>184050</v>
      </c>
      <c r="F1653" s="1251" t="s">
        <v>1565</v>
      </c>
      <c r="G1653" s="1252">
        <v>465.38</v>
      </c>
      <c r="H1653" s="1252">
        <v>494.89999999999998</v>
      </c>
      <c r="I1653" s="1252">
        <v>547.40999999999997</v>
      </c>
      <c r="J1653" s="1252">
        <v>587.29999999999995</v>
      </c>
      <c r="K1653" s="1252">
        <v>566.20000000000005</v>
      </c>
      <c r="L1653" s="1252">
        <v>584.92999999999995</v>
      </c>
      <c r="M1653" s="1252">
        <v>600.13999999999999</v>
      </c>
      <c r="N1653" s="1252">
        <v>613.83000000000004</v>
      </c>
      <c r="O1653" s="1252">
        <v>635.38999999999999</v>
      </c>
      <c r="P1653" s="1252">
        <v>716.75999999999999</v>
      </c>
      <c r="Q1653" s="1252">
        <v>992.20000000000005</v>
      </c>
      <c r="R1653" s="1252">
        <v>1228.1300000000001</v>
      </c>
      <c r="S1653" s="1252">
        <v>1602.5699999999999</v>
      </c>
      <c r="T1653" s="1252">
        <v>1602.5699999999999</v>
      </c>
      <c r="U1653" s="1251" t="s">
        <v>116</v>
      </c>
      <c r="V1653" s="1251" t="s">
        <v>1537</v>
      </c>
      <c r="W1653" s="1251" t="s">
        <v>316</v>
      </c>
      <c r="X1653" s="1251" t="s">
        <v>1515</v>
      </c>
      <c r="Y1653" s="1251">
        <v>184</v>
      </c>
    </row>
    <row r="1654" spans="1:25" ht="12">
      <c r="A1654" s="1251">
        <v>2020</v>
      </c>
      <c r="B1654" s="1251">
        <v>25</v>
      </c>
      <c r="C1654" s="1251">
        <v>200</v>
      </c>
      <c r="D1654" s="1251" t="s">
        <v>1687</v>
      </c>
      <c r="E1654" s="1251">
        <v>184060</v>
      </c>
      <c r="F1654" s="1251" t="s">
        <v>1566</v>
      </c>
      <c r="G1654" s="1252">
        <v>17136.049999999999</v>
      </c>
      <c r="H1654" s="1252">
        <v>17361.450000000001</v>
      </c>
      <c r="I1654" s="1252">
        <v>17515.459999999999</v>
      </c>
      <c r="J1654" s="1252">
        <v>17652.110000000001</v>
      </c>
      <c r="K1654" s="1252">
        <v>17738.389999999999</v>
      </c>
      <c r="L1654" s="1252">
        <v>17871.970000000001</v>
      </c>
      <c r="M1654" s="1252">
        <v>18053.349999999999</v>
      </c>
      <c r="N1654" s="1252">
        <v>18208.389999999999</v>
      </c>
      <c r="O1654" s="1252">
        <v>18636.810000000001</v>
      </c>
      <c r="P1654" s="1252">
        <v>19153.200000000001</v>
      </c>
      <c r="Q1654" s="1252">
        <v>19897.23</v>
      </c>
      <c r="R1654" s="1252">
        <v>20560.25</v>
      </c>
      <c r="S1654" s="1252">
        <v>21001.82</v>
      </c>
      <c r="T1654" s="1252">
        <v>21001.82</v>
      </c>
      <c r="U1654" s="1251" t="s">
        <v>116</v>
      </c>
      <c r="V1654" s="1251" t="s">
        <v>1537</v>
      </c>
      <c r="W1654" s="1251" t="s">
        <v>316</v>
      </c>
      <c r="X1654" s="1251" t="s">
        <v>1515</v>
      </c>
      <c r="Y1654" s="1251">
        <v>184</v>
      </c>
    </row>
    <row r="1655" spans="1:25" ht="12">
      <c r="A1655" s="1251">
        <v>2020</v>
      </c>
      <c r="B1655" s="1251">
        <v>25</v>
      </c>
      <c r="C1655" s="1251">
        <v>200</v>
      </c>
      <c r="D1655" s="1251" t="s">
        <v>1687</v>
      </c>
      <c r="E1655" s="1251">
        <v>184099</v>
      </c>
      <c r="F1655" s="1251" t="s">
        <v>1567</v>
      </c>
      <c r="G1655" s="1252">
        <v>-1439632.3500000001</v>
      </c>
      <c r="H1655" s="1252">
        <v>-1440483.1799999999</v>
      </c>
      <c r="I1655" s="1252">
        <v>-1441474.03</v>
      </c>
      <c r="J1655" s="1252">
        <v>-1442112.03</v>
      </c>
      <c r="K1655" s="1252">
        <v>-1443023.72</v>
      </c>
      <c r="L1655" s="1252">
        <v>-1443405.9099999999</v>
      </c>
      <c r="M1655" s="1252">
        <v>-1446504.03</v>
      </c>
      <c r="N1655" s="1252">
        <v>-1446769.72</v>
      </c>
      <c r="O1655" s="1252">
        <v>-1448394.4099999999</v>
      </c>
      <c r="P1655" s="1252">
        <v>-1449447.99</v>
      </c>
      <c r="Q1655" s="1252">
        <v>-1449918.97</v>
      </c>
      <c r="R1655" s="1252">
        <v>-1454495.9099999999</v>
      </c>
      <c r="S1655" s="1252">
        <v>-1460649.1499999999</v>
      </c>
      <c r="T1655" s="1252">
        <v>-1460649.1499999999</v>
      </c>
      <c r="U1655" s="1251" t="s">
        <v>116</v>
      </c>
      <c r="V1655" s="1251" t="s">
        <v>1537</v>
      </c>
      <c r="W1655" s="1251" t="s">
        <v>316</v>
      </c>
      <c r="X1655" s="1251" t="s">
        <v>1515</v>
      </c>
      <c r="Y1655" s="1251">
        <v>184</v>
      </c>
    </row>
    <row r="1656" spans="1:25" ht="12">
      <c r="A1656" s="1251">
        <v>2020</v>
      </c>
      <c r="B1656" s="1251">
        <v>25</v>
      </c>
      <c r="C1656" s="1251">
        <v>200</v>
      </c>
      <c r="D1656" s="1251" t="s">
        <v>1687</v>
      </c>
      <c r="E1656" s="1251">
        <v>184301</v>
      </c>
      <c r="F1656" s="1251" t="s">
        <v>1568</v>
      </c>
      <c r="G1656" s="1252">
        <v>0</v>
      </c>
      <c r="H1656" s="1252">
        <v>0</v>
      </c>
      <c r="I1656" s="1252">
        <v>0</v>
      </c>
      <c r="J1656" s="1252">
        <v>0</v>
      </c>
      <c r="K1656" s="1252">
        <v>0</v>
      </c>
      <c r="L1656" s="1252">
        <v>0</v>
      </c>
      <c r="M1656" s="1252">
        <v>0</v>
      </c>
      <c r="N1656" s="1252">
        <v>0</v>
      </c>
      <c r="O1656" s="1252">
        <v>0</v>
      </c>
      <c r="P1656" s="1252">
        <v>0</v>
      </c>
      <c r="Q1656" s="1252">
        <v>0</v>
      </c>
      <c r="R1656" s="1252">
        <v>0</v>
      </c>
      <c r="S1656" s="1252">
        <v>0</v>
      </c>
      <c r="T1656" s="1252">
        <v>0</v>
      </c>
      <c r="U1656" s="1251" t="s">
        <v>116</v>
      </c>
      <c r="V1656" s="1251" t="s">
        <v>1537</v>
      </c>
      <c r="W1656" s="1251" t="s">
        <v>1569</v>
      </c>
      <c r="X1656" s="1251" t="s">
        <v>1515</v>
      </c>
      <c r="Y1656" s="1251">
        <v>184</v>
      </c>
    </row>
    <row r="1657" spans="1:25" ht="12">
      <c r="A1657" s="1251">
        <v>2020</v>
      </c>
      <c r="B1657" s="1251">
        <v>25</v>
      </c>
      <c r="C1657" s="1251">
        <v>200</v>
      </c>
      <c r="D1657" s="1251" t="s">
        <v>1687</v>
      </c>
      <c r="E1657" s="1251">
        <v>185002</v>
      </c>
      <c r="F1657" s="1251" t="s">
        <v>1570</v>
      </c>
      <c r="G1657" s="1252">
        <v>13890</v>
      </c>
      <c r="H1657" s="1252">
        <v>13890</v>
      </c>
      <c r="I1657" s="1252">
        <v>13890</v>
      </c>
      <c r="J1657" s="1252">
        <v>13890</v>
      </c>
      <c r="K1657" s="1252">
        <v>13890</v>
      </c>
      <c r="L1657" s="1252">
        <v>13890</v>
      </c>
      <c r="M1657" s="1252">
        <v>13890</v>
      </c>
      <c r="N1657" s="1252">
        <v>13890</v>
      </c>
      <c r="O1657" s="1252">
        <v>13890</v>
      </c>
      <c r="P1657" s="1252">
        <v>13890</v>
      </c>
      <c r="Q1657" s="1252">
        <v>13890</v>
      </c>
      <c r="R1657" s="1252">
        <v>13890</v>
      </c>
      <c r="S1657" s="1252">
        <v>13890</v>
      </c>
      <c r="T1657" s="1252">
        <v>13890</v>
      </c>
      <c r="U1657" s="1251" t="s">
        <v>116</v>
      </c>
      <c r="V1657" s="1251" t="s">
        <v>1537</v>
      </c>
      <c r="W1657" s="1251" t="s">
        <v>1571</v>
      </c>
      <c r="X1657" s="1251" t="s">
        <v>1515</v>
      </c>
      <c r="Y1657" s="1251">
        <v>185</v>
      </c>
    </row>
    <row r="1658" spans="1:25" ht="12">
      <c r="A1658" s="1251">
        <v>2020</v>
      </c>
      <c r="B1658" s="1251">
        <v>25</v>
      </c>
      <c r="C1658" s="1251">
        <v>200</v>
      </c>
      <c r="D1658" s="1251" t="s">
        <v>1687</v>
      </c>
      <c r="E1658" s="1251">
        <v>185300</v>
      </c>
      <c r="F1658" s="1251" t="s">
        <v>1572</v>
      </c>
      <c r="G1658" s="1252">
        <v>-4928</v>
      </c>
      <c r="H1658" s="1252">
        <v>-4928</v>
      </c>
      <c r="I1658" s="1252">
        <v>-4928</v>
      </c>
      <c r="J1658" s="1252">
        <v>-6180</v>
      </c>
      <c r="K1658" s="1252">
        <v>-6180</v>
      </c>
      <c r="L1658" s="1252">
        <v>-6180</v>
      </c>
      <c r="M1658" s="1252">
        <v>-7442</v>
      </c>
      <c r="N1658" s="1252">
        <v>-7442</v>
      </c>
      <c r="O1658" s="1252">
        <v>-7442</v>
      </c>
      <c r="P1658" s="1252">
        <v>-8715</v>
      </c>
      <c r="Q1658" s="1252">
        <v>-8715</v>
      </c>
      <c r="R1658" s="1252">
        <v>-8744</v>
      </c>
      <c r="S1658" s="1252">
        <v>-9969.25</v>
      </c>
      <c r="T1658" s="1252">
        <v>-9969.25</v>
      </c>
      <c r="U1658" s="1251" t="s">
        <v>116</v>
      </c>
      <c r="V1658" s="1251" t="s">
        <v>1537</v>
      </c>
      <c r="W1658" s="1251" t="s">
        <v>1571</v>
      </c>
      <c r="X1658" s="1251" t="s">
        <v>1515</v>
      </c>
      <c r="Y1658" s="1251">
        <v>185</v>
      </c>
    </row>
    <row r="1659" spans="1:25" ht="12">
      <c r="A1659" s="1251">
        <v>2020</v>
      </c>
      <c r="B1659" s="1251">
        <v>25</v>
      </c>
      <c r="C1659" s="1251">
        <v>200</v>
      </c>
      <c r="D1659" s="1251" t="s">
        <v>1687</v>
      </c>
      <c r="E1659" s="1251">
        <v>186105</v>
      </c>
      <c r="F1659" s="1251" t="s">
        <v>1689</v>
      </c>
      <c r="G1659" s="1252">
        <v>280.80000000000001</v>
      </c>
      <c r="H1659" s="1252">
        <v>280.80000000000001</v>
      </c>
      <c r="I1659" s="1252">
        <v>280.80000000000001</v>
      </c>
      <c r="J1659" s="1252">
        <v>280.80000000000001</v>
      </c>
      <c r="K1659" s="1252">
        <v>280.80000000000001</v>
      </c>
      <c r="L1659" s="1252">
        <v>280.80000000000001</v>
      </c>
      <c r="M1659" s="1252">
        <v>280.80000000000001</v>
      </c>
      <c r="N1659" s="1252">
        <v>280.80000000000001</v>
      </c>
      <c r="O1659" s="1252">
        <v>280.80000000000001</v>
      </c>
      <c r="P1659" s="1252">
        <v>280.80000000000001</v>
      </c>
      <c r="Q1659" s="1252">
        <v>280.80000000000001</v>
      </c>
      <c r="R1659" s="1252">
        <v>280.80000000000001</v>
      </c>
      <c r="S1659" s="1252">
        <v>280.80000000000001</v>
      </c>
      <c r="T1659" s="1252">
        <v>280.80000000000001</v>
      </c>
      <c r="U1659" s="1251" t="s">
        <v>116</v>
      </c>
      <c r="V1659" s="1251" t="s">
        <v>1537</v>
      </c>
      <c r="W1659" s="1251" t="s">
        <v>322</v>
      </c>
      <c r="X1659" s="1251" t="s">
        <v>1515</v>
      </c>
      <c r="Y1659" s="1251">
        <v>186</v>
      </c>
    </row>
    <row r="1660" spans="1:25" ht="12">
      <c r="A1660" s="1251">
        <v>2020</v>
      </c>
      <c r="B1660" s="1251">
        <v>25</v>
      </c>
      <c r="C1660" s="1251">
        <v>200</v>
      </c>
      <c r="D1660" s="1251" t="s">
        <v>1687</v>
      </c>
      <c r="E1660" s="1251">
        <v>186301</v>
      </c>
      <c r="F1660" s="1251" t="s">
        <v>1690</v>
      </c>
      <c r="G1660" s="1252">
        <v>0</v>
      </c>
      <c r="H1660" s="1252">
        <v>0</v>
      </c>
      <c r="I1660" s="1252">
        <v>0</v>
      </c>
      <c r="J1660" s="1252">
        <v>0</v>
      </c>
      <c r="K1660" s="1252">
        <v>0</v>
      </c>
      <c r="L1660" s="1252">
        <v>0</v>
      </c>
      <c r="M1660" s="1252">
        <v>0</v>
      </c>
      <c r="N1660" s="1252">
        <v>0</v>
      </c>
      <c r="O1660" s="1252">
        <v>0</v>
      </c>
      <c r="P1660" s="1252">
        <v>0</v>
      </c>
      <c r="Q1660" s="1252">
        <v>0</v>
      </c>
      <c r="R1660" s="1252">
        <v>0</v>
      </c>
      <c r="S1660" s="1252">
        <v>0</v>
      </c>
      <c r="T1660" s="1252">
        <v>0</v>
      </c>
      <c r="U1660" s="1251" t="s">
        <v>116</v>
      </c>
      <c r="V1660" s="1251" t="s">
        <v>564</v>
      </c>
      <c r="W1660" s="1251" t="s">
        <v>322</v>
      </c>
      <c r="X1660" s="1251" t="s">
        <v>1515</v>
      </c>
      <c r="Y1660" s="1251">
        <v>186</v>
      </c>
    </row>
    <row r="1661" spans="1:25" ht="12">
      <c r="A1661" s="1251">
        <v>2020</v>
      </c>
      <c r="B1661" s="1251">
        <v>25</v>
      </c>
      <c r="C1661" s="1251">
        <v>200</v>
      </c>
      <c r="D1661" s="1251" t="s">
        <v>1687</v>
      </c>
      <c r="E1661" s="1251">
        <v>186355</v>
      </c>
      <c r="F1661" s="1251" t="s">
        <v>1575</v>
      </c>
      <c r="G1661" s="1252">
        <v>-21709.209999999999</v>
      </c>
      <c r="H1661" s="1252">
        <v>-21693.259999999998</v>
      </c>
      <c r="I1661" s="1252">
        <v>-21672.779999999999</v>
      </c>
      <c r="J1661" s="1252">
        <v>-21644.549999999999</v>
      </c>
      <c r="K1661" s="1252">
        <v>-20680</v>
      </c>
      <c r="L1661" s="1252">
        <v>-20621.98</v>
      </c>
      <c r="M1661" s="1252">
        <v>-20531.740000000002</v>
      </c>
      <c r="N1661" s="1252">
        <v>-20718.830000000002</v>
      </c>
      <c r="O1661" s="1252">
        <v>-20479.380000000001</v>
      </c>
      <c r="P1661" s="1252">
        <v>-19879.110000000001</v>
      </c>
      <c r="Q1661" s="1252">
        <v>-18907.389999999999</v>
      </c>
      <c r="R1661" s="1252">
        <v>-17753.959999999999</v>
      </c>
      <c r="S1661" s="1252">
        <v>-16449.099999999999</v>
      </c>
      <c r="T1661" s="1252">
        <v>-16449.099999999999</v>
      </c>
      <c r="U1661" s="1251" t="s">
        <v>116</v>
      </c>
      <c r="V1661" s="1251" t="s">
        <v>1537</v>
      </c>
      <c r="W1661" s="1251" t="s">
        <v>322</v>
      </c>
      <c r="X1661" s="1251" t="s">
        <v>1515</v>
      </c>
      <c r="Y1661" s="1251">
        <v>186</v>
      </c>
    </row>
    <row r="1662" spans="1:25" ht="12">
      <c r="A1662" s="1251">
        <v>2020</v>
      </c>
      <c r="B1662" s="1251">
        <v>25</v>
      </c>
      <c r="C1662" s="1251">
        <v>200</v>
      </c>
      <c r="D1662" s="1251" t="s">
        <v>1687</v>
      </c>
      <c r="E1662" s="1251">
        <v>186366</v>
      </c>
      <c r="F1662" s="1251" t="s">
        <v>1576</v>
      </c>
      <c r="G1662" s="1252">
        <v>138753.13</v>
      </c>
      <c r="H1662" s="1252">
        <v>138753.13</v>
      </c>
      <c r="I1662" s="1252">
        <v>138753.13</v>
      </c>
      <c r="J1662" s="1252">
        <v>138753.13</v>
      </c>
      <c r="K1662" s="1252">
        <v>138340.25</v>
      </c>
      <c r="L1662" s="1252">
        <v>138340.25</v>
      </c>
      <c r="M1662" s="1252">
        <v>138340.25</v>
      </c>
      <c r="N1662" s="1252">
        <v>138664.09</v>
      </c>
      <c r="O1662" s="1252">
        <v>138664.09</v>
      </c>
      <c r="P1662" s="1252">
        <v>138664.09</v>
      </c>
      <c r="Q1662" s="1252">
        <v>138664.09</v>
      </c>
      <c r="R1662" s="1252">
        <v>138664.09</v>
      </c>
      <c r="S1662" s="1252">
        <v>138664.09</v>
      </c>
      <c r="T1662" s="1252">
        <v>138664.09</v>
      </c>
      <c r="U1662" s="1251" t="s">
        <v>116</v>
      </c>
      <c r="V1662" s="1251" t="s">
        <v>1537</v>
      </c>
      <c r="W1662" s="1251" t="s">
        <v>322</v>
      </c>
      <c r="X1662" s="1251" t="s">
        <v>1515</v>
      </c>
      <c r="Y1662" s="1251">
        <v>186</v>
      </c>
    </row>
    <row r="1663" spans="1:25" ht="12">
      <c r="A1663" s="1251">
        <v>2020</v>
      </c>
      <c r="B1663" s="1251">
        <v>25</v>
      </c>
      <c r="C1663" s="1251">
        <v>200</v>
      </c>
      <c r="D1663" s="1251" t="s">
        <v>1687</v>
      </c>
      <c r="E1663" s="1251">
        <v>186367</v>
      </c>
      <c r="F1663" s="1251" t="s">
        <v>1577</v>
      </c>
      <c r="G1663" s="1252">
        <v>-12117.120000000001</v>
      </c>
      <c r="H1663" s="1252">
        <v>-12460.530000000001</v>
      </c>
      <c r="I1663" s="1252">
        <v>-12803.940000000001</v>
      </c>
      <c r="J1663" s="1252">
        <v>-13490.76</v>
      </c>
      <c r="K1663" s="1252">
        <v>-13821.450000000001</v>
      </c>
      <c r="L1663" s="1252">
        <v>-14151.16</v>
      </c>
      <c r="M1663" s="1252">
        <v>-14480.870000000001</v>
      </c>
      <c r="N1663" s="1252">
        <v>-14819.799999999999</v>
      </c>
      <c r="O1663" s="1252">
        <v>-15159.530000000001</v>
      </c>
      <c r="P1663" s="1252">
        <v>-15155.85</v>
      </c>
      <c r="Q1663" s="1252">
        <v>-15500.200000000001</v>
      </c>
      <c r="R1663" s="1252">
        <v>-15844.549999999999</v>
      </c>
      <c r="S1663" s="1252">
        <v>-16188.9</v>
      </c>
      <c r="T1663" s="1252">
        <v>-16188.9</v>
      </c>
      <c r="U1663" s="1251" t="s">
        <v>116</v>
      </c>
      <c r="V1663" s="1251" t="s">
        <v>1537</v>
      </c>
      <c r="W1663" s="1251" t="s">
        <v>322</v>
      </c>
      <c r="X1663" s="1251" t="s">
        <v>1515</v>
      </c>
      <c r="Y1663" s="1251">
        <v>186</v>
      </c>
    </row>
    <row r="1664" spans="1:25" ht="12">
      <c r="A1664" s="1251">
        <v>2020</v>
      </c>
      <c r="B1664" s="1251">
        <v>25</v>
      </c>
      <c r="C1664" s="1251">
        <v>200</v>
      </c>
      <c r="D1664" s="1251" t="s">
        <v>1687</v>
      </c>
      <c r="E1664" s="1251">
        <v>186381</v>
      </c>
      <c r="F1664" s="1251" t="s">
        <v>1578</v>
      </c>
      <c r="G1664" s="1252">
        <v>0</v>
      </c>
      <c r="H1664" s="1252">
        <v>0</v>
      </c>
      <c r="I1664" s="1252">
        <v>0</v>
      </c>
      <c r="J1664" s="1252">
        <v>0</v>
      </c>
      <c r="K1664" s="1252">
        <v>0</v>
      </c>
      <c r="L1664" s="1252">
        <v>0</v>
      </c>
      <c r="M1664" s="1252">
        <v>0</v>
      </c>
      <c r="N1664" s="1252">
        <v>0</v>
      </c>
      <c r="O1664" s="1252">
        <v>0</v>
      </c>
      <c r="P1664" s="1252">
        <v>0</v>
      </c>
      <c r="Q1664" s="1252">
        <v>0</v>
      </c>
      <c r="R1664" s="1252">
        <v>0</v>
      </c>
      <c r="S1664" s="1252">
        <v>0</v>
      </c>
      <c r="T1664" s="1252">
        <v>0</v>
      </c>
      <c r="U1664" s="1251" t="s">
        <v>116</v>
      </c>
      <c r="V1664" s="1251" t="s">
        <v>1537</v>
      </c>
      <c r="W1664" s="1251" t="s">
        <v>322</v>
      </c>
      <c r="X1664" s="1251" t="s">
        <v>1515</v>
      </c>
      <c r="Y1664" s="1251">
        <v>186</v>
      </c>
    </row>
    <row r="1665" spans="1:25" ht="12">
      <c r="A1665" s="1251">
        <v>2020</v>
      </c>
      <c r="B1665" s="1251">
        <v>25</v>
      </c>
      <c r="C1665" s="1251">
        <v>200</v>
      </c>
      <c r="D1665" s="1251" t="s">
        <v>1687</v>
      </c>
      <c r="E1665" s="1251">
        <v>186395</v>
      </c>
      <c r="F1665" s="1251" t="s">
        <v>1691</v>
      </c>
      <c r="G1665" s="1252">
        <v>0</v>
      </c>
      <c r="H1665" s="1252">
        <v>0</v>
      </c>
      <c r="I1665" s="1252">
        <v>0</v>
      </c>
      <c r="J1665" s="1252">
        <v>0</v>
      </c>
      <c r="K1665" s="1252">
        <v>0</v>
      </c>
      <c r="L1665" s="1252">
        <v>0</v>
      </c>
      <c r="M1665" s="1252">
        <v>0</v>
      </c>
      <c r="N1665" s="1252">
        <v>0</v>
      </c>
      <c r="O1665" s="1252">
        <v>0</v>
      </c>
      <c r="P1665" s="1252">
        <v>0</v>
      </c>
      <c r="Q1665" s="1252">
        <v>0</v>
      </c>
      <c r="R1665" s="1252">
        <v>0</v>
      </c>
      <c r="S1665" s="1252">
        <v>0</v>
      </c>
      <c r="T1665" s="1252">
        <v>0</v>
      </c>
      <c r="U1665" s="1251" t="s">
        <v>116</v>
      </c>
      <c r="V1665" s="1251" t="s">
        <v>1537</v>
      </c>
      <c r="W1665" s="1251" t="s">
        <v>322</v>
      </c>
      <c r="X1665" s="1251" t="s">
        <v>1515</v>
      </c>
      <c r="Y1665" s="1251">
        <v>186</v>
      </c>
    </row>
    <row r="1666" spans="1:25" ht="12">
      <c r="A1666" s="1251">
        <v>2020</v>
      </c>
      <c r="B1666" s="1251">
        <v>25</v>
      </c>
      <c r="C1666" s="1251">
        <v>200</v>
      </c>
      <c r="D1666" s="1251" t="s">
        <v>1687</v>
      </c>
      <c r="E1666" s="1251">
        <v>186396</v>
      </c>
      <c r="F1666" s="1251" t="s">
        <v>1579</v>
      </c>
      <c r="G1666" s="1252">
        <v>0</v>
      </c>
      <c r="H1666" s="1252">
        <v>0</v>
      </c>
      <c r="I1666" s="1252">
        <v>0</v>
      </c>
      <c r="J1666" s="1252">
        <v>0</v>
      </c>
      <c r="K1666" s="1252">
        <v>0</v>
      </c>
      <c r="L1666" s="1252">
        <v>0</v>
      </c>
      <c r="M1666" s="1252">
        <v>0</v>
      </c>
      <c r="N1666" s="1252">
        <v>0</v>
      </c>
      <c r="O1666" s="1252">
        <v>0</v>
      </c>
      <c r="P1666" s="1252">
        <v>0</v>
      </c>
      <c r="Q1666" s="1252">
        <v>0</v>
      </c>
      <c r="R1666" s="1252">
        <v>0</v>
      </c>
      <c r="S1666" s="1252">
        <v>0</v>
      </c>
      <c r="T1666" s="1252">
        <v>0</v>
      </c>
      <c r="U1666" s="1251" t="s">
        <v>116</v>
      </c>
      <c r="V1666" s="1251" t="s">
        <v>1537</v>
      </c>
      <c r="W1666" s="1251" t="s">
        <v>322</v>
      </c>
      <c r="X1666" s="1251" t="s">
        <v>1515</v>
      </c>
      <c r="Y1666" s="1251">
        <v>186</v>
      </c>
    </row>
    <row r="1667" spans="1:25" ht="12">
      <c r="A1667" s="1251">
        <v>2020</v>
      </c>
      <c r="B1667" s="1251">
        <v>25</v>
      </c>
      <c r="C1667" s="1251">
        <v>200</v>
      </c>
      <c r="D1667" s="1251" t="s">
        <v>1687</v>
      </c>
      <c r="E1667" s="1251">
        <v>186397</v>
      </c>
      <c r="F1667" s="1251" t="s">
        <v>1692</v>
      </c>
      <c r="G1667" s="1252">
        <v>0</v>
      </c>
      <c r="H1667" s="1252">
        <v>0</v>
      </c>
      <c r="I1667" s="1252">
        <v>0</v>
      </c>
      <c r="J1667" s="1252">
        <v>0</v>
      </c>
      <c r="K1667" s="1252">
        <v>0</v>
      </c>
      <c r="L1667" s="1252">
        <v>0</v>
      </c>
      <c r="M1667" s="1252">
        <v>0</v>
      </c>
      <c r="N1667" s="1252">
        <v>0</v>
      </c>
      <c r="O1667" s="1252">
        <v>0</v>
      </c>
      <c r="P1667" s="1252">
        <v>0</v>
      </c>
      <c r="Q1667" s="1252">
        <v>0</v>
      </c>
      <c r="R1667" s="1252">
        <v>0</v>
      </c>
      <c r="S1667" s="1252">
        <v>0</v>
      </c>
      <c r="T1667" s="1252">
        <v>0</v>
      </c>
      <c r="U1667" s="1251" t="s">
        <v>116</v>
      </c>
      <c r="V1667" s="1251" t="s">
        <v>1537</v>
      </c>
      <c r="W1667" s="1251" t="s">
        <v>322</v>
      </c>
      <c r="X1667" s="1251" t="s">
        <v>1515</v>
      </c>
      <c r="Y1667" s="1251">
        <v>186</v>
      </c>
    </row>
    <row r="1668" spans="1:25" ht="12">
      <c r="A1668" s="1251">
        <v>2020</v>
      </c>
      <c r="B1668" s="1251">
        <v>25</v>
      </c>
      <c r="C1668" s="1251">
        <v>200</v>
      </c>
      <c r="D1668" s="1251" t="s">
        <v>1687</v>
      </c>
      <c r="E1668" s="1251">
        <v>186399</v>
      </c>
      <c r="F1668" s="1251" t="s">
        <v>1580</v>
      </c>
      <c r="G1668" s="1252">
        <v>0</v>
      </c>
      <c r="H1668" s="1252">
        <v>0</v>
      </c>
      <c r="I1668" s="1252">
        <v>0</v>
      </c>
      <c r="J1668" s="1252">
        <v>0</v>
      </c>
      <c r="K1668" s="1252">
        <v>0</v>
      </c>
      <c r="L1668" s="1252">
        <v>0</v>
      </c>
      <c r="M1668" s="1252">
        <v>0</v>
      </c>
      <c r="N1668" s="1252">
        <v>0</v>
      </c>
      <c r="O1668" s="1252">
        <v>0</v>
      </c>
      <c r="P1668" s="1252">
        <v>0</v>
      </c>
      <c r="Q1668" s="1252">
        <v>0</v>
      </c>
      <c r="R1668" s="1252">
        <v>0</v>
      </c>
      <c r="S1668" s="1252">
        <v>0</v>
      </c>
      <c r="T1668" s="1252">
        <v>0</v>
      </c>
      <c r="U1668" s="1251" t="s">
        <v>116</v>
      </c>
      <c r="V1668" s="1251" t="s">
        <v>564</v>
      </c>
      <c r="W1668" s="1251" t="s">
        <v>322</v>
      </c>
      <c r="X1668" s="1251" t="s">
        <v>1515</v>
      </c>
      <c r="Y1668" s="1251">
        <v>186</v>
      </c>
    </row>
    <row r="1669" spans="1:25" ht="12">
      <c r="A1669" s="1251">
        <v>2020</v>
      </c>
      <c r="B1669" s="1251">
        <v>25</v>
      </c>
      <c r="C1669" s="1251">
        <v>200</v>
      </c>
      <c r="D1669" s="1251" t="s">
        <v>1687</v>
      </c>
      <c r="E1669" s="1251">
        <v>231001</v>
      </c>
      <c r="F1669" s="1251" t="s">
        <v>1582</v>
      </c>
      <c r="G1669" s="1252">
        <v>0</v>
      </c>
      <c r="H1669" s="1252">
        <v>0</v>
      </c>
      <c r="I1669" s="1252">
        <v>0</v>
      </c>
      <c r="J1669" s="1252">
        <v>0</v>
      </c>
      <c r="K1669" s="1252">
        <v>0</v>
      </c>
      <c r="L1669" s="1252">
        <v>0</v>
      </c>
      <c r="M1669" s="1252">
        <v>0</v>
      </c>
      <c r="N1669" s="1252">
        <v>0</v>
      </c>
      <c r="O1669" s="1252">
        <v>0</v>
      </c>
      <c r="P1669" s="1252">
        <v>0</v>
      </c>
      <c r="Q1669" s="1252">
        <v>0</v>
      </c>
      <c r="R1669" s="1252">
        <v>0</v>
      </c>
      <c r="S1669" s="1252">
        <v>0</v>
      </c>
      <c r="T1669" s="1252">
        <v>0</v>
      </c>
      <c r="U1669" s="1251" t="s">
        <v>116</v>
      </c>
      <c r="V1669" s="1251" t="s">
        <v>1537</v>
      </c>
      <c r="W1669" s="1251" t="s">
        <v>366</v>
      </c>
      <c r="X1669" s="1251" t="s">
        <v>1581</v>
      </c>
      <c r="Y1669" s="1251">
        <v>231</v>
      </c>
    </row>
    <row r="1670" spans="1:25" ht="12">
      <c r="A1670" s="1251">
        <v>2020</v>
      </c>
      <c r="B1670" s="1251">
        <v>25</v>
      </c>
      <c r="C1670" s="1251">
        <v>200</v>
      </c>
      <c r="D1670" s="1251" t="s">
        <v>1687</v>
      </c>
      <c r="E1670" s="1251">
        <v>231003</v>
      </c>
      <c r="F1670" s="1251" t="s">
        <v>1693</v>
      </c>
      <c r="G1670" s="1252">
        <v>0</v>
      </c>
      <c r="H1670" s="1252">
        <v>0</v>
      </c>
      <c r="I1670" s="1252">
        <v>0</v>
      </c>
      <c r="J1670" s="1252">
        <v>0</v>
      </c>
      <c r="K1670" s="1252">
        <v>0</v>
      </c>
      <c r="L1670" s="1252">
        <v>0</v>
      </c>
      <c r="M1670" s="1252">
        <v>0</v>
      </c>
      <c r="N1670" s="1252">
        <v>0</v>
      </c>
      <c r="O1670" s="1252">
        <v>0</v>
      </c>
      <c r="P1670" s="1252">
        <v>0</v>
      </c>
      <c r="Q1670" s="1252">
        <v>0</v>
      </c>
      <c r="R1670" s="1252">
        <v>0</v>
      </c>
      <c r="S1670" s="1252">
        <v>0</v>
      </c>
      <c r="T1670" s="1252">
        <v>0</v>
      </c>
      <c r="U1670" s="1251" t="s">
        <v>116</v>
      </c>
      <c r="V1670" s="1251" t="s">
        <v>1537</v>
      </c>
      <c r="W1670" s="1251" t="s">
        <v>366</v>
      </c>
      <c r="X1670" s="1251" t="s">
        <v>1581</v>
      </c>
      <c r="Y1670" s="1251">
        <v>231</v>
      </c>
    </row>
    <row r="1671" spans="1:25" ht="12">
      <c r="A1671" s="1251">
        <v>2020</v>
      </c>
      <c r="B1671" s="1251">
        <v>25</v>
      </c>
      <c r="C1671" s="1251">
        <v>200</v>
      </c>
      <c r="D1671" s="1251" t="s">
        <v>1687</v>
      </c>
      <c r="E1671" s="1251">
        <v>231005</v>
      </c>
      <c r="F1671" s="1251" t="s">
        <v>1694</v>
      </c>
      <c r="G1671" s="1252">
        <v>0</v>
      </c>
      <c r="H1671" s="1252">
        <v>0</v>
      </c>
      <c r="I1671" s="1252">
        <v>0</v>
      </c>
      <c r="J1671" s="1252">
        <v>0</v>
      </c>
      <c r="K1671" s="1252">
        <v>0</v>
      </c>
      <c r="L1671" s="1252">
        <v>0</v>
      </c>
      <c r="M1671" s="1252">
        <v>0</v>
      </c>
      <c r="N1671" s="1252">
        <v>0</v>
      </c>
      <c r="O1671" s="1252">
        <v>0</v>
      </c>
      <c r="P1671" s="1252">
        <v>0</v>
      </c>
      <c r="Q1671" s="1252">
        <v>0</v>
      </c>
      <c r="R1671" s="1252">
        <v>0</v>
      </c>
      <c r="S1671" s="1252">
        <v>0</v>
      </c>
      <c r="T1671" s="1252">
        <v>0</v>
      </c>
      <c r="U1671" s="1251" t="s">
        <v>116</v>
      </c>
      <c r="V1671" s="1251" t="s">
        <v>1537</v>
      </c>
      <c r="W1671" s="1251" t="s">
        <v>366</v>
      </c>
      <c r="X1671" s="1251" t="s">
        <v>1581</v>
      </c>
      <c r="Y1671" s="1251">
        <v>231</v>
      </c>
    </row>
    <row r="1672" spans="1:25" ht="12">
      <c r="A1672" s="1251">
        <v>2020</v>
      </c>
      <c r="B1672" s="1251">
        <v>25</v>
      </c>
      <c r="C1672" s="1251">
        <v>200</v>
      </c>
      <c r="D1672" s="1251" t="s">
        <v>1687</v>
      </c>
      <c r="E1672" s="1251">
        <v>231006</v>
      </c>
      <c r="F1672" s="1251" t="s">
        <v>1583</v>
      </c>
      <c r="G1672" s="1252">
        <v>506.31</v>
      </c>
      <c r="H1672" s="1252">
        <v>506.31</v>
      </c>
      <c r="I1672" s="1252">
        <v>504</v>
      </c>
      <c r="J1672" s="1252">
        <v>504</v>
      </c>
      <c r="K1672" s="1252">
        <v>504</v>
      </c>
      <c r="L1672" s="1252">
        <v>504</v>
      </c>
      <c r="M1672" s="1252">
        <v>504</v>
      </c>
      <c r="N1672" s="1252">
        <v>225.63999999999999</v>
      </c>
      <c r="O1672" s="1252">
        <v>225.63999999999999</v>
      </c>
      <c r="P1672" s="1252">
        <v>99.209999999999994</v>
      </c>
      <c r="Q1672" s="1252">
        <v>225.63999999999999</v>
      </c>
      <c r="R1672" s="1252">
        <v>225.63999999999999</v>
      </c>
      <c r="S1672" s="1252">
        <v>225.63999999999999</v>
      </c>
      <c r="T1672" s="1252">
        <v>225.63999999999999</v>
      </c>
      <c r="U1672" s="1251" t="s">
        <v>116</v>
      </c>
      <c r="V1672" s="1251" t="s">
        <v>1537</v>
      </c>
      <c r="W1672" s="1251" t="s">
        <v>366</v>
      </c>
      <c r="X1672" s="1251" t="s">
        <v>1581</v>
      </c>
      <c r="Y1672" s="1251">
        <v>231</v>
      </c>
    </row>
    <row r="1673" spans="1:25" ht="12">
      <c r="A1673" s="1251">
        <v>2020</v>
      </c>
      <c r="B1673" s="1251">
        <v>25</v>
      </c>
      <c r="C1673" s="1251">
        <v>200</v>
      </c>
      <c r="D1673" s="1251" t="s">
        <v>1687</v>
      </c>
      <c r="E1673" s="1251">
        <v>231100</v>
      </c>
      <c r="F1673" s="1251" t="s">
        <v>1584</v>
      </c>
      <c r="G1673" s="1252">
        <v>0</v>
      </c>
      <c r="H1673" s="1252">
        <v>0</v>
      </c>
      <c r="I1673" s="1252">
        <v>0</v>
      </c>
      <c r="J1673" s="1252">
        <v>0</v>
      </c>
      <c r="K1673" s="1252">
        <v>0</v>
      </c>
      <c r="L1673" s="1252">
        <v>0</v>
      </c>
      <c r="M1673" s="1252">
        <v>0</v>
      </c>
      <c r="N1673" s="1252">
        <v>32.32</v>
      </c>
      <c r="O1673" s="1252">
        <v>32.32</v>
      </c>
      <c r="P1673" s="1252">
        <v>32.32</v>
      </c>
      <c r="Q1673" s="1252">
        <v>32.32</v>
      </c>
      <c r="R1673" s="1252">
        <v>32.32</v>
      </c>
      <c r="S1673" s="1252">
        <v>32.32</v>
      </c>
      <c r="T1673" s="1252">
        <v>32.32</v>
      </c>
      <c r="U1673" s="1251" t="s">
        <v>116</v>
      </c>
      <c r="V1673" s="1251" t="s">
        <v>1537</v>
      </c>
      <c r="W1673" s="1251" t="s">
        <v>366</v>
      </c>
      <c r="X1673" s="1251" t="s">
        <v>1581</v>
      </c>
      <c r="Y1673" s="1251">
        <v>231</v>
      </c>
    </row>
    <row r="1674" spans="1:25" ht="12">
      <c r="A1674" s="1251">
        <v>2020</v>
      </c>
      <c r="B1674" s="1251">
        <v>25</v>
      </c>
      <c r="C1674" s="1251">
        <v>200</v>
      </c>
      <c r="D1674" s="1251" t="s">
        <v>1687</v>
      </c>
      <c r="E1674" s="1251">
        <v>235020</v>
      </c>
      <c r="F1674" s="1251" t="s">
        <v>1586</v>
      </c>
      <c r="G1674" s="1252">
        <v>-22239.91</v>
      </c>
      <c r="H1674" s="1252">
        <v>-22045.34</v>
      </c>
      <c r="I1674" s="1252">
        <v>-21942.759999999998</v>
      </c>
      <c r="J1674" s="1252">
        <v>-18692.66</v>
      </c>
      <c r="K1674" s="1252">
        <v>-18468.810000000001</v>
      </c>
      <c r="L1674" s="1252">
        <v>-18560.439999999999</v>
      </c>
      <c r="M1674" s="1252">
        <v>-17207.66</v>
      </c>
      <c r="N1674" s="1252">
        <v>-17122.66</v>
      </c>
      <c r="O1674" s="1252">
        <v>-17184.330000000002</v>
      </c>
      <c r="P1674" s="1252">
        <v>-16975.200000000001</v>
      </c>
      <c r="Q1674" s="1252">
        <v>-15825.26</v>
      </c>
      <c r="R1674" s="1252">
        <v>-15740.26</v>
      </c>
      <c r="S1674" s="1252">
        <v>-15530.200000000001</v>
      </c>
      <c r="T1674" s="1252">
        <v>-15530.200000000001</v>
      </c>
      <c r="U1674" s="1251" t="s">
        <v>116</v>
      </c>
      <c r="V1674" s="1251" t="s">
        <v>564</v>
      </c>
      <c r="W1674" s="1251" t="s">
        <v>370</v>
      </c>
      <c r="X1674" s="1251" t="s">
        <v>1581</v>
      </c>
      <c r="Y1674" s="1251">
        <v>235</v>
      </c>
    </row>
    <row r="1675" spans="1:25" ht="12">
      <c r="A1675" s="1251">
        <v>2020</v>
      </c>
      <c r="B1675" s="1251">
        <v>25</v>
      </c>
      <c r="C1675" s="1251">
        <v>200</v>
      </c>
      <c r="D1675" s="1251" t="s">
        <v>1687</v>
      </c>
      <c r="E1675" s="1251">
        <v>235030</v>
      </c>
      <c r="F1675" s="1251" t="s">
        <v>1695</v>
      </c>
      <c r="G1675" s="1252">
        <v>0</v>
      </c>
      <c r="H1675" s="1252">
        <v>0</v>
      </c>
      <c r="I1675" s="1252">
        <v>0</v>
      </c>
      <c r="J1675" s="1252">
        <v>0</v>
      </c>
      <c r="K1675" s="1252">
        <v>0</v>
      </c>
      <c r="L1675" s="1252">
        <v>0</v>
      </c>
      <c r="M1675" s="1252">
        <v>0</v>
      </c>
      <c r="N1675" s="1252">
        <v>0</v>
      </c>
      <c r="O1675" s="1252">
        <v>0</v>
      </c>
      <c r="P1675" s="1252">
        <v>0</v>
      </c>
      <c r="Q1675" s="1252">
        <v>0</v>
      </c>
      <c r="R1675" s="1252">
        <v>0</v>
      </c>
      <c r="S1675" s="1252">
        <v>0</v>
      </c>
      <c r="T1675" s="1252">
        <v>0</v>
      </c>
      <c r="U1675" s="1251" t="s">
        <v>116</v>
      </c>
      <c r="V1675" s="1251" t="s">
        <v>564</v>
      </c>
      <c r="W1675" s="1251" t="s">
        <v>370</v>
      </c>
      <c r="X1675" s="1251" t="s">
        <v>1581</v>
      </c>
      <c r="Y1675" s="1251">
        <v>235</v>
      </c>
    </row>
    <row r="1676" spans="1:25" ht="12">
      <c r="A1676" s="1251">
        <v>2020</v>
      </c>
      <c r="B1676" s="1251">
        <v>25</v>
      </c>
      <c r="C1676" s="1251">
        <v>200</v>
      </c>
      <c r="D1676" s="1251" t="s">
        <v>1687</v>
      </c>
      <c r="E1676" s="1251">
        <v>235050</v>
      </c>
      <c r="F1676" s="1251" t="s">
        <v>1587</v>
      </c>
      <c r="G1676" s="1252">
        <v>-6400</v>
      </c>
      <c r="H1676" s="1252">
        <v>-4800</v>
      </c>
      <c r="I1676" s="1252">
        <v>-4800</v>
      </c>
      <c r="J1676" s="1252">
        <v>-4800</v>
      </c>
      <c r="K1676" s="1252">
        <v>-4800</v>
      </c>
      <c r="L1676" s="1252">
        <v>-4800</v>
      </c>
      <c r="M1676" s="1252">
        <v>-4800</v>
      </c>
      <c r="N1676" s="1252">
        <v>-4800</v>
      </c>
      <c r="O1676" s="1252">
        <v>-4800</v>
      </c>
      <c r="P1676" s="1252">
        <v>-4800</v>
      </c>
      <c r="Q1676" s="1252">
        <v>-4800</v>
      </c>
      <c r="R1676" s="1252">
        <v>-4800</v>
      </c>
      <c r="S1676" s="1252">
        <v>-4800</v>
      </c>
      <c r="T1676" s="1252">
        <v>-4800</v>
      </c>
      <c r="U1676" s="1251" t="s">
        <v>116</v>
      </c>
      <c r="V1676" s="1251" t="s">
        <v>564</v>
      </c>
      <c r="W1676" s="1251" t="s">
        <v>370</v>
      </c>
      <c r="X1676" s="1251" t="s">
        <v>1581</v>
      </c>
      <c r="Y1676" s="1251">
        <v>235</v>
      </c>
    </row>
    <row r="1677" spans="1:25" ht="12">
      <c r="A1677" s="1251">
        <v>2020</v>
      </c>
      <c r="B1677" s="1251">
        <v>25</v>
      </c>
      <c r="C1677" s="1251">
        <v>200</v>
      </c>
      <c r="D1677" s="1251" t="s">
        <v>1687</v>
      </c>
      <c r="E1677" s="1251">
        <v>236111</v>
      </c>
      <c r="F1677" s="1251" t="s">
        <v>1588</v>
      </c>
      <c r="G1677" s="1252">
        <v>0</v>
      </c>
      <c r="H1677" s="1252">
        <v>32493.450000000001</v>
      </c>
      <c r="I1677" s="1252">
        <v>24029.98</v>
      </c>
      <c r="J1677" s="1252">
        <v>15566.51</v>
      </c>
      <c r="K1677" s="1252">
        <v>48059.900000000001</v>
      </c>
      <c r="L1677" s="1252">
        <v>39596.449999999997</v>
      </c>
      <c r="M1677" s="1252">
        <v>31133</v>
      </c>
      <c r="N1677" s="1252">
        <v>66066.710000000006</v>
      </c>
      <c r="O1677" s="1252">
        <v>56927.019999999997</v>
      </c>
      <c r="P1677" s="1252">
        <v>-7112.3900000000003</v>
      </c>
      <c r="Q1677" s="1252">
        <v>11244.91</v>
      </c>
      <c r="R1677" s="1252">
        <v>6081.5100000000002</v>
      </c>
      <c r="S1677" s="1252">
        <v>0</v>
      </c>
      <c r="T1677" s="1252">
        <v>0</v>
      </c>
      <c r="U1677" s="1251" t="s">
        <v>116</v>
      </c>
      <c r="V1677" s="1251" t="s">
        <v>1537</v>
      </c>
      <c r="W1677" s="1251" t="s">
        <v>371</v>
      </c>
      <c r="X1677" s="1251" t="s">
        <v>1581</v>
      </c>
      <c r="Y1677" s="1251">
        <v>236</v>
      </c>
    </row>
    <row r="1678" spans="1:25" ht="12">
      <c r="A1678" s="1251">
        <v>2020</v>
      </c>
      <c r="B1678" s="1251">
        <v>25</v>
      </c>
      <c r="C1678" s="1251">
        <v>200</v>
      </c>
      <c r="D1678" s="1251" t="s">
        <v>1687</v>
      </c>
      <c r="E1678" s="1251">
        <v>236201</v>
      </c>
      <c r="F1678" s="1251" t="s">
        <v>1696</v>
      </c>
      <c r="G1678" s="1252">
        <v>0</v>
      </c>
      <c r="H1678" s="1252">
        <v>0</v>
      </c>
      <c r="I1678" s="1252">
        <v>0</v>
      </c>
      <c r="J1678" s="1252">
        <v>0</v>
      </c>
      <c r="K1678" s="1252">
        <v>0</v>
      </c>
      <c r="L1678" s="1252">
        <v>0</v>
      </c>
      <c r="M1678" s="1252">
        <v>0</v>
      </c>
      <c r="N1678" s="1252">
        <v>0</v>
      </c>
      <c r="O1678" s="1252">
        <v>0</v>
      </c>
      <c r="P1678" s="1252">
        <v>0</v>
      </c>
      <c r="Q1678" s="1252">
        <v>0</v>
      </c>
      <c r="R1678" s="1252">
        <v>0</v>
      </c>
      <c r="S1678" s="1252">
        <v>0</v>
      </c>
      <c r="T1678" s="1252">
        <v>0</v>
      </c>
      <c r="U1678" s="1251" t="s">
        <v>116</v>
      </c>
      <c r="V1678" s="1251" t="s">
        <v>1537</v>
      </c>
      <c r="W1678" s="1251" t="s">
        <v>371</v>
      </c>
      <c r="X1678" s="1251" t="s">
        <v>1581</v>
      </c>
      <c r="Y1678" s="1251">
        <v>236</v>
      </c>
    </row>
    <row r="1679" spans="1:25" ht="12">
      <c r="A1679" s="1251">
        <v>2020</v>
      </c>
      <c r="B1679" s="1251">
        <v>25</v>
      </c>
      <c r="C1679" s="1251">
        <v>200</v>
      </c>
      <c r="D1679" s="1251" t="s">
        <v>1687</v>
      </c>
      <c r="E1679" s="1251">
        <v>236202</v>
      </c>
      <c r="F1679" s="1251" t="s">
        <v>1697</v>
      </c>
      <c r="G1679" s="1252">
        <v>0</v>
      </c>
      <c r="H1679" s="1252">
        <v>0</v>
      </c>
      <c r="I1679" s="1252">
        <v>0</v>
      </c>
      <c r="J1679" s="1252">
        <v>0</v>
      </c>
      <c r="K1679" s="1252">
        <v>0</v>
      </c>
      <c r="L1679" s="1252">
        <v>0</v>
      </c>
      <c r="M1679" s="1252">
        <v>0</v>
      </c>
      <c r="N1679" s="1252">
        <v>0</v>
      </c>
      <c r="O1679" s="1252">
        <v>0</v>
      </c>
      <c r="P1679" s="1252">
        <v>0</v>
      </c>
      <c r="Q1679" s="1252">
        <v>0</v>
      </c>
      <c r="R1679" s="1252">
        <v>0</v>
      </c>
      <c r="S1679" s="1252">
        <v>0</v>
      </c>
      <c r="T1679" s="1252">
        <v>0</v>
      </c>
      <c r="U1679" s="1251" t="s">
        <v>116</v>
      </c>
      <c r="V1679" s="1251" t="s">
        <v>1537</v>
      </c>
      <c r="W1679" s="1251" t="s">
        <v>371</v>
      </c>
      <c r="X1679" s="1251" t="s">
        <v>1581</v>
      </c>
      <c r="Y1679" s="1251">
        <v>236</v>
      </c>
    </row>
    <row r="1680" spans="1:25" ht="12">
      <c r="A1680" s="1251">
        <v>2020</v>
      </c>
      <c r="B1680" s="1251">
        <v>25</v>
      </c>
      <c r="C1680" s="1251">
        <v>200</v>
      </c>
      <c r="D1680" s="1251" t="s">
        <v>1687</v>
      </c>
      <c r="E1680" s="1251">
        <v>236205</v>
      </c>
      <c r="F1680" s="1251" t="s">
        <v>1698</v>
      </c>
      <c r="G1680" s="1252">
        <v>0</v>
      </c>
      <c r="H1680" s="1252">
        <v>0</v>
      </c>
      <c r="I1680" s="1252">
        <v>0</v>
      </c>
      <c r="J1680" s="1252">
        <v>0</v>
      </c>
      <c r="K1680" s="1252">
        <v>0</v>
      </c>
      <c r="L1680" s="1252">
        <v>0</v>
      </c>
      <c r="M1680" s="1252">
        <v>0</v>
      </c>
      <c r="N1680" s="1252">
        <v>0</v>
      </c>
      <c r="O1680" s="1252">
        <v>0</v>
      </c>
      <c r="P1680" s="1252">
        <v>0</v>
      </c>
      <c r="Q1680" s="1252">
        <v>0</v>
      </c>
      <c r="R1680" s="1252">
        <v>0</v>
      </c>
      <c r="S1680" s="1252">
        <v>0</v>
      </c>
      <c r="T1680" s="1252">
        <v>0</v>
      </c>
      <c r="U1680" s="1251" t="s">
        <v>116</v>
      </c>
      <c r="V1680" s="1251" t="s">
        <v>1537</v>
      </c>
      <c r="W1680" s="1251" t="s">
        <v>371</v>
      </c>
      <c r="X1680" s="1251" t="s">
        <v>1581</v>
      </c>
      <c r="Y1680" s="1251">
        <v>236</v>
      </c>
    </row>
    <row r="1681" spans="1:25" ht="12">
      <c r="A1681" s="1251">
        <v>2020</v>
      </c>
      <c r="B1681" s="1251">
        <v>25</v>
      </c>
      <c r="C1681" s="1251">
        <v>200</v>
      </c>
      <c r="D1681" s="1251" t="s">
        <v>1687</v>
      </c>
      <c r="E1681" s="1251">
        <v>237280</v>
      </c>
      <c r="F1681" s="1251" t="s">
        <v>1590</v>
      </c>
      <c r="G1681" s="1252">
        <v>-66.060000000000002</v>
      </c>
      <c r="H1681" s="1252">
        <v>-107.27</v>
      </c>
      <c r="I1681" s="1252">
        <v>-148.88999999999999</v>
      </c>
      <c r="J1681" s="1252">
        <v>-168.18000000000001</v>
      </c>
      <c r="K1681" s="1252">
        <v>-203.24000000000001</v>
      </c>
      <c r="L1681" s="1252">
        <v>-238.24000000000001</v>
      </c>
      <c r="M1681" s="1252">
        <v>-250.21000000000001</v>
      </c>
      <c r="N1681" s="1252">
        <v>-281.52999999999997</v>
      </c>
      <c r="O1681" s="1252">
        <v>-315.94999999999999</v>
      </c>
      <c r="P1681" s="1252">
        <v>-344.58999999999997</v>
      </c>
      <c r="Q1681" s="1252">
        <v>-347.31</v>
      </c>
      <c r="R1681" s="1252">
        <v>-376</v>
      </c>
      <c r="S1681" s="1252">
        <v>-23.43</v>
      </c>
      <c r="T1681" s="1252">
        <v>-23.43</v>
      </c>
      <c r="U1681" s="1251" t="s">
        <v>116</v>
      </c>
      <c r="V1681" s="1251" t="s">
        <v>1537</v>
      </c>
      <c r="W1681" s="1251" t="s">
        <v>368</v>
      </c>
      <c r="X1681" s="1251" t="s">
        <v>1581</v>
      </c>
      <c r="Y1681" s="1251">
        <v>237</v>
      </c>
    </row>
    <row r="1682" spans="1:25" ht="12">
      <c r="A1682" s="1251">
        <v>2020</v>
      </c>
      <c r="B1682" s="1251">
        <v>25</v>
      </c>
      <c r="C1682" s="1251">
        <v>200</v>
      </c>
      <c r="D1682" s="1251" t="s">
        <v>1687</v>
      </c>
      <c r="E1682" s="1251">
        <v>237290</v>
      </c>
      <c r="F1682" s="1251" t="s">
        <v>1591</v>
      </c>
      <c r="G1682" s="1252">
        <v>0</v>
      </c>
      <c r="H1682" s="1252">
        <v>0</v>
      </c>
      <c r="I1682" s="1252">
        <v>0</v>
      </c>
      <c r="J1682" s="1252">
        <v>0</v>
      </c>
      <c r="K1682" s="1252">
        <v>0</v>
      </c>
      <c r="L1682" s="1252">
        <v>0</v>
      </c>
      <c r="M1682" s="1252">
        <v>0</v>
      </c>
      <c r="N1682" s="1252">
        <v>0</v>
      </c>
      <c r="O1682" s="1252">
        <v>0</v>
      </c>
      <c r="P1682" s="1252">
        <v>0</v>
      </c>
      <c r="Q1682" s="1252">
        <v>0</v>
      </c>
      <c r="R1682" s="1252">
        <v>0</v>
      </c>
      <c r="S1682" s="1252">
        <v>0</v>
      </c>
      <c r="T1682" s="1252">
        <v>0</v>
      </c>
      <c r="U1682" s="1251" t="s">
        <v>116</v>
      </c>
      <c r="V1682" s="1251" t="s">
        <v>1537</v>
      </c>
      <c r="W1682" s="1251" t="s">
        <v>368</v>
      </c>
      <c r="X1682" s="1251" t="s">
        <v>1581</v>
      </c>
      <c r="Y1682" s="1251">
        <v>237</v>
      </c>
    </row>
    <row r="1683" spans="1:25" ht="12">
      <c r="A1683" s="1251">
        <v>2020</v>
      </c>
      <c r="B1683" s="1251">
        <v>25</v>
      </c>
      <c r="C1683" s="1251">
        <v>200</v>
      </c>
      <c r="D1683" s="1251" t="s">
        <v>1687</v>
      </c>
      <c r="E1683" s="1251">
        <v>241001</v>
      </c>
      <c r="F1683" s="1251" t="s">
        <v>1592</v>
      </c>
      <c r="G1683" s="1252">
        <v>0</v>
      </c>
      <c r="H1683" s="1252">
        <v>0</v>
      </c>
      <c r="I1683" s="1252">
        <v>0</v>
      </c>
      <c r="J1683" s="1252">
        <v>0</v>
      </c>
      <c r="K1683" s="1252">
        <v>-11746</v>
      </c>
      <c r="L1683" s="1252">
        <v>-10504</v>
      </c>
      <c r="M1683" s="1252">
        <v>0</v>
      </c>
      <c r="N1683" s="1252">
        <v>0</v>
      </c>
      <c r="O1683" s="1252">
        <v>-109.58</v>
      </c>
      <c r="P1683" s="1252">
        <v>-753.61000000000001</v>
      </c>
      <c r="Q1683" s="1252">
        <v>-641.67999999999995</v>
      </c>
      <c r="R1683" s="1252">
        <v>464.69999999999999</v>
      </c>
      <c r="S1683" s="1252">
        <v>430</v>
      </c>
      <c r="T1683" s="1252">
        <v>430</v>
      </c>
      <c r="U1683" s="1251" t="s">
        <v>116</v>
      </c>
      <c r="V1683" s="1251" t="s">
        <v>1537</v>
      </c>
      <c r="W1683" s="1251" t="s">
        <v>371</v>
      </c>
      <c r="X1683" s="1251" t="s">
        <v>1581</v>
      </c>
      <c r="Y1683" s="1251">
        <v>241</v>
      </c>
    </row>
    <row r="1684" spans="1:25" ht="12">
      <c r="A1684" s="1251">
        <v>2020</v>
      </c>
      <c r="B1684" s="1251">
        <v>25</v>
      </c>
      <c r="C1684" s="1251">
        <v>200</v>
      </c>
      <c r="D1684" s="1251" t="s">
        <v>1687</v>
      </c>
      <c r="E1684" s="1251">
        <v>241002</v>
      </c>
      <c r="F1684" s="1251" t="s">
        <v>1699</v>
      </c>
      <c r="G1684" s="1252">
        <v>0</v>
      </c>
      <c r="H1684" s="1252">
        <v>0</v>
      </c>
      <c r="I1684" s="1252">
        <v>0</v>
      </c>
      <c r="J1684" s="1252">
        <v>0</v>
      </c>
      <c r="K1684" s="1252">
        <v>0</v>
      </c>
      <c r="L1684" s="1252">
        <v>0</v>
      </c>
      <c r="M1684" s="1252">
        <v>0</v>
      </c>
      <c r="N1684" s="1252">
        <v>0</v>
      </c>
      <c r="O1684" s="1252">
        <v>0</v>
      </c>
      <c r="P1684" s="1252">
        <v>0</v>
      </c>
      <c r="Q1684" s="1252">
        <v>0</v>
      </c>
      <c r="R1684" s="1252">
        <v>0</v>
      </c>
      <c r="S1684" s="1252">
        <v>0</v>
      </c>
      <c r="T1684" s="1252">
        <v>0</v>
      </c>
      <c r="U1684" s="1251" t="s">
        <v>116</v>
      </c>
      <c r="V1684" s="1251" t="s">
        <v>1537</v>
      </c>
      <c r="W1684" s="1251" t="s">
        <v>371</v>
      </c>
      <c r="X1684" s="1251" t="s">
        <v>1581</v>
      </c>
      <c r="Y1684" s="1251">
        <v>241</v>
      </c>
    </row>
    <row r="1685" spans="1:25" ht="12">
      <c r="A1685" s="1251">
        <v>2020</v>
      </c>
      <c r="B1685" s="1251">
        <v>25</v>
      </c>
      <c r="C1685" s="1251">
        <v>200</v>
      </c>
      <c r="D1685" s="1251" t="s">
        <v>1687</v>
      </c>
      <c r="E1685" s="1251">
        <v>241003</v>
      </c>
      <c r="F1685" s="1251" t="s">
        <v>1593</v>
      </c>
      <c r="G1685" s="1252">
        <v>0</v>
      </c>
      <c r="H1685" s="1252">
        <v>0</v>
      </c>
      <c r="I1685" s="1252">
        <v>0</v>
      </c>
      <c r="J1685" s="1252">
        <v>0</v>
      </c>
      <c r="K1685" s="1252">
        <v>0</v>
      </c>
      <c r="L1685" s="1252">
        <v>0</v>
      </c>
      <c r="M1685" s="1252">
        <v>0</v>
      </c>
      <c r="N1685" s="1252">
        <v>0</v>
      </c>
      <c r="O1685" s="1252">
        <v>0</v>
      </c>
      <c r="P1685" s="1252">
        <v>0</v>
      </c>
      <c r="Q1685" s="1252">
        <v>0</v>
      </c>
      <c r="R1685" s="1252">
        <v>0</v>
      </c>
      <c r="S1685" s="1252">
        <v>0</v>
      </c>
      <c r="T1685" s="1252">
        <v>0</v>
      </c>
      <c r="U1685" s="1251" t="s">
        <v>116</v>
      </c>
      <c r="V1685" s="1251" t="s">
        <v>1537</v>
      </c>
      <c r="W1685" s="1251" t="s">
        <v>371</v>
      </c>
      <c r="X1685" s="1251" t="s">
        <v>1581</v>
      </c>
      <c r="Y1685" s="1251">
        <v>241</v>
      </c>
    </row>
    <row r="1686" spans="1:25" ht="12">
      <c r="A1686" s="1251">
        <v>2020</v>
      </c>
      <c r="B1686" s="1251">
        <v>25</v>
      </c>
      <c r="C1686" s="1251">
        <v>200</v>
      </c>
      <c r="D1686" s="1251" t="s">
        <v>1687</v>
      </c>
      <c r="E1686" s="1251">
        <v>241004</v>
      </c>
      <c r="F1686" s="1251" t="s">
        <v>1594</v>
      </c>
      <c r="G1686" s="1252">
        <v>-129464.84</v>
      </c>
      <c r="H1686" s="1252">
        <v>-95206.929999999993</v>
      </c>
      <c r="I1686" s="1252">
        <v>-120338.99000000001</v>
      </c>
      <c r="J1686" s="1252">
        <v>-101200.44</v>
      </c>
      <c r="K1686" s="1252">
        <v>-127415.44</v>
      </c>
      <c r="L1686" s="1252">
        <v>-101326.91</v>
      </c>
      <c r="M1686" s="1252">
        <v>-95732.389999999999</v>
      </c>
      <c r="N1686" s="1252">
        <v>-72788.800000000003</v>
      </c>
      <c r="O1686" s="1252">
        <v>-95433.550000000003</v>
      </c>
      <c r="P1686" s="1252">
        <v>-94506.039999999994</v>
      </c>
      <c r="Q1686" s="1252">
        <v>-149022.60000000001</v>
      </c>
      <c r="R1686" s="1252">
        <v>-122778.03999999999</v>
      </c>
      <c r="S1686" s="1252">
        <v>-124920.34</v>
      </c>
      <c r="T1686" s="1252">
        <v>-124920.34</v>
      </c>
      <c r="U1686" s="1251" t="s">
        <v>116</v>
      </c>
      <c r="V1686" s="1251" t="s">
        <v>1537</v>
      </c>
      <c r="W1686" s="1251" t="s">
        <v>371</v>
      </c>
      <c r="X1686" s="1251" t="s">
        <v>1581</v>
      </c>
      <c r="Y1686" s="1251">
        <v>241</v>
      </c>
    </row>
    <row r="1687" spans="1:25" ht="12">
      <c r="A1687" s="1251">
        <v>2020</v>
      </c>
      <c r="B1687" s="1251">
        <v>25</v>
      </c>
      <c r="C1687" s="1251">
        <v>200</v>
      </c>
      <c r="D1687" s="1251" t="s">
        <v>1687</v>
      </c>
      <c r="E1687" s="1251">
        <v>241008</v>
      </c>
      <c r="F1687" s="1251" t="s">
        <v>1595</v>
      </c>
      <c r="G1687" s="1252">
        <v>0</v>
      </c>
      <c r="H1687" s="1252">
        <v>0</v>
      </c>
      <c r="I1687" s="1252">
        <v>0</v>
      </c>
      <c r="J1687" s="1252">
        <v>0</v>
      </c>
      <c r="K1687" s="1252">
        <v>0</v>
      </c>
      <c r="L1687" s="1252">
        <v>0</v>
      </c>
      <c r="M1687" s="1252">
        <v>0</v>
      </c>
      <c r="N1687" s="1252">
        <v>0</v>
      </c>
      <c r="O1687" s="1252">
        <v>0</v>
      </c>
      <c r="P1687" s="1252">
        <v>0</v>
      </c>
      <c r="Q1687" s="1252">
        <v>0</v>
      </c>
      <c r="R1687" s="1252">
        <v>0</v>
      </c>
      <c r="S1687" s="1252">
        <v>0</v>
      </c>
      <c r="T1687" s="1252">
        <v>0</v>
      </c>
      <c r="U1687" s="1251" t="s">
        <v>116</v>
      </c>
      <c r="V1687" s="1251" t="s">
        <v>1537</v>
      </c>
      <c r="W1687" s="1251" t="s">
        <v>371</v>
      </c>
      <c r="X1687" s="1251" t="s">
        <v>1581</v>
      </c>
      <c r="Y1687" s="1251">
        <v>241</v>
      </c>
    </row>
    <row r="1688" spans="1:25" ht="12">
      <c r="A1688" s="1251">
        <v>2020</v>
      </c>
      <c r="B1688" s="1251">
        <v>25</v>
      </c>
      <c r="C1688" s="1251">
        <v>200</v>
      </c>
      <c r="D1688" s="1251" t="s">
        <v>1687</v>
      </c>
      <c r="E1688" s="1251">
        <v>241013</v>
      </c>
      <c r="F1688" s="1251" t="s">
        <v>1700</v>
      </c>
      <c r="G1688" s="1252">
        <v>0</v>
      </c>
      <c r="H1688" s="1252">
        <v>0</v>
      </c>
      <c r="I1688" s="1252">
        <v>0</v>
      </c>
      <c r="J1688" s="1252">
        <v>0</v>
      </c>
      <c r="K1688" s="1252">
        <v>0</v>
      </c>
      <c r="L1688" s="1252">
        <v>0</v>
      </c>
      <c r="M1688" s="1252">
        <v>0</v>
      </c>
      <c r="N1688" s="1252">
        <v>0</v>
      </c>
      <c r="O1688" s="1252">
        <v>0</v>
      </c>
      <c r="P1688" s="1252">
        <v>0</v>
      </c>
      <c r="Q1688" s="1252">
        <v>0</v>
      </c>
      <c r="R1688" s="1252">
        <v>0</v>
      </c>
      <c r="S1688" s="1252">
        <v>0</v>
      </c>
      <c r="T1688" s="1252">
        <v>0</v>
      </c>
      <c r="U1688" s="1251" t="s">
        <v>116</v>
      </c>
      <c r="V1688" s="1251" t="s">
        <v>1537</v>
      </c>
      <c r="W1688" s="1251" t="s">
        <v>371</v>
      </c>
      <c r="X1688" s="1251" t="s">
        <v>1581</v>
      </c>
      <c r="Y1688" s="1251">
        <v>241</v>
      </c>
    </row>
    <row r="1689" spans="1:25" ht="12">
      <c r="A1689" s="1251">
        <v>2020</v>
      </c>
      <c r="B1689" s="1251">
        <v>25</v>
      </c>
      <c r="C1689" s="1251">
        <v>200</v>
      </c>
      <c r="D1689" s="1251" t="s">
        <v>1687</v>
      </c>
      <c r="E1689" s="1251">
        <v>243030</v>
      </c>
      <c r="F1689" s="1251" t="s">
        <v>1596</v>
      </c>
      <c r="G1689" s="1252">
        <v>0</v>
      </c>
      <c r="H1689" s="1252">
        <v>0</v>
      </c>
      <c r="I1689" s="1252">
        <v>0</v>
      </c>
      <c r="J1689" s="1252">
        <v>0</v>
      </c>
      <c r="K1689" s="1252">
        <v>0</v>
      </c>
      <c r="L1689" s="1252">
        <v>0</v>
      </c>
      <c r="M1689" s="1252">
        <v>0</v>
      </c>
      <c r="N1689" s="1252">
        <v>0</v>
      </c>
      <c r="O1689" s="1252">
        <v>0</v>
      </c>
      <c r="P1689" s="1252">
        <v>0</v>
      </c>
      <c r="Q1689" s="1252">
        <v>0</v>
      </c>
      <c r="R1689" s="1252">
        <v>0</v>
      </c>
      <c r="S1689" s="1252">
        <v>0</v>
      </c>
      <c r="T1689" s="1252">
        <v>0</v>
      </c>
      <c r="U1689" s="1251" t="s">
        <v>116</v>
      </c>
      <c r="V1689" s="1251" t="s">
        <v>1537</v>
      </c>
      <c r="W1689" s="1251" t="s">
        <v>371</v>
      </c>
      <c r="X1689" s="1251" t="s">
        <v>1581</v>
      </c>
      <c r="Y1689" s="1251">
        <v>243</v>
      </c>
    </row>
    <row r="1690" spans="1:25" ht="12">
      <c r="A1690" s="1251">
        <v>2020</v>
      </c>
      <c r="B1690" s="1251">
        <v>25</v>
      </c>
      <c r="C1690" s="1251">
        <v>200</v>
      </c>
      <c r="D1690" s="1251" t="s">
        <v>1687</v>
      </c>
      <c r="E1690" s="1251">
        <v>243050</v>
      </c>
      <c r="F1690" s="1251" t="s">
        <v>1597</v>
      </c>
      <c r="G1690" s="1252">
        <v>0</v>
      </c>
      <c r="H1690" s="1252">
        <v>0</v>
      </c>
      <c r="I1690" s="1252">
        <v>0</v>
      </c>
      <c r="J1690" s="1252">
        <v>0</v>
      </c>
      <c r="K1690" s="1252">
        <v>0</v>
      </c>
      <c r="L1690" s="1252">
        <v>0</v>
      </c>
      <c r="M1690" s="1252">
        <v>0</v>
      </c>
      <c r="N1690" s="1252">
        <v>0</v>
      </c>
      <c r="O1690" s="1252">
        <v>0</v>
      </c>
      <c r="P1690" s="1252">
        <v>0</v>
      </c>
      <c r="Q1690" s="1252">
        <v>0</v>
      </c>
      <c r="R1690" s="1252">
        <v>0</v>
      </c>
      <c r="S1690" s="1252">
        <v>0</v>
      </c>
      <c r="T1690" s="1252">
        <v>0</v>
      </c>
      <c r="U1690" s="1251" t="s">
        <v>116</v>
      </c>
      <c r="V1690" s="1251" t="s">
        <v>1537</v>
      </c>
      <c r="W1690" s="1251" t="s">
        <v>371</v>
      </c>
      <c r="X1690" s="1251" t="s">
        <v>1581</v>
      </c>
      <c r="Y1690" s="1251">
        <v>243</v>
      </c>
    </row>
    <row r="1691" spans="1:25" ht="12">
      <c r="A1691" s="1251">
        <v>2020</v>
      </c>
      <c r="B1691" s="1251">
        <v>25</v>
      </c>
      <c r="C1691" s="1251">
        <v>200</v>
      </c>
      <c r="D1691" s="1251" t="s">
        <v>1687</v>
      </c>
      <c r="E1691" s="1251">
        <v>243137</v>
      </c>
      <c r="F1691" s="1251" t="s">
        <v>1598</v>
      </c>
      <c r="G1691" s="1252">
        <v>0</v>
      </c>
      <c r="H1691" s="1252">
        <v>0</v>
      </c>
      <c r="I1691" s="1252">
        <v>0</v>
      </c>
      <c r="J1691" s="1252">
        <v>0</v>
      </c>
      <c r="K1691" s="1252">
        <v>0</v>
      </c>
      <c r="L1691" s="1252">
        <v>0</v>
      </c>
      <c r="M1691" s="1252">
        <v>0</v>
      </c>
      <c r="N1691" s="1252">
        <v>0</v>
      </c>
      <c r="O1691" s="1252">
        <v>0</v>
      </c>
      <c r="P1691" s="1252">
        <v>0</v>
      </c>
      <c r="Q1691" s="1252">
        <v>0</v>
      </c>
      <c r="R1691" s="1252">
        <v>0</v>
      </c>
      <c r="S1691" s="1252">
        <v>0</v>
      </c>
      <c r="T1691" s="1252">
        <v>0</v>
      </c>
      <c r="U1691" s="1251" t="s">
        <v>116</v>
      </c>
      <c r="V1691" s="1251" t="s">
        <v>1537</v>
      </c>
      <c r="W1691" s="1251" t="s">
        <v>371</v>
      </c>
      <c r="X1691" s="1251" t="s">
        <v>1581</v>
      </c>
      <c r="Y1691" s="1251">
        <v>243</v>
      </c>
    </row>
    <row r="1692" spans="1:25" ht="12">
      <c r="A1692" s="1251">
        <v>2020</v>
      </c>
      <c r="B1692" s="1251">
        <v>25</v>
      </c>
      <c r="C1692" s="1251">
        <v>200</v>
      </c>
      <c r="D1692" s="1251" t="s">
        <v>1687</v>
      </c>
      <c r="E1692" s="1251">
        <v>243140</v>
      </c>
      <c r="F1692" s="1251" t="s">
        <v>1599</v>
      </c>
      <c r="G1692" s="1252">
        <v>-37152.220000000001</v>
      </c>
      <c r="H1692" s="1252">
        <v>0</v>
      </c>
      <c r="I1692" s="1252">
        <v>0</v>
      </c>
      <c r="J1692" s="1252">
        <v>0</v>
      </c>
      <c r="K1692" s="1252">
        <v>0</v>
      </c>
      <c r="L1692" s="1252">
        <v>-40332.559999999998</v>
      </c>
      <c r="M1692" s="1252">
        <v>-36779.360000000001</v>
      </c>
      <c r="N1692" s="1252">
        <v>0</v>
      </c>
      <c r="O1692" s="1252">
        <v>0</v>
      </c>
      <c r="P1692" s="1252">
        <v>0</v>
      </c>
      <c r="Q1692" s="1252">
        <v>0</v>
      </c>
      <c r="R1692" s="1252">
        <v>-37012.199999999997</v>
      </c>
      <c r="S1692" s="1252">
        <v>0</v>
      </c>
      <c r="T1692" s="1252">
        <v>0</v>
      </c>
      <c r="U1692" s="1251" t="s">
        <v>116</v>
      </c>
      <c r="V1692" s="1251" t="s">
        <v>1537</v>
      </c>
      <c r="W1692" s="1251" t="s">
        <v>371</v>
      </c>
      <c r="X1692" s="1251" t="s">
        <v>1581</v>
      </c>
      <c r="Y1692" s="1251">
        <v>243</v>
      </c>
    </row>
    <row r="1693" spans="1:25" ht="12">
      <c r="A1693" s="1251">
        <v>2020</v>
      </c>
      <c r="B1693" s="1251">
        <v>25</v>
      </c>
      <c r="C1693" s="1251">
        <v>200</v>
      </c>
      <c r="D1693" s="1251" t="s">
        <v>1687</v>
      </c>
      <c r="E1693" s="1251">
        <v>246999</v>
      </c>
      <c r="F1693" s="1251" t="s">
        <v>1701</v>
      </c>
      <c r="G1693" s="1252">
        <v>0</v>
      </c>
      <c r="H1693" s="1252">
        <v>0</v>
      </c>
      <c r="I1693" s="1252">
        <v>0</v>
      </c>
      <c r="J1693" s="1252">
        <v>0</v>
      </c>
      <c r="K1693" s="1252">
        <v>0</v>
      </c>
      <c r="L1693" s="1252">
        <v>0</v>
      </c>
      <c r="M1693" s="1252">
        <v>0</v>
      </c>
      <c r="N1693" s="1252">
        <v>0</v>
      </c>
      <c r="O1693" s="1252">
        <v>0</v>
      </c>
      <c r="P1693" s="1252">
        <v>0</v>
      </c>
      <c r="Q1693" s="1252">
        <v>0</v>
      </c>
      <c r="R1693" s="1252">
        <v>0</v>
      </c>
      <c r="S1693" s="1252">
        <v>0</v>
      </c>
      <c r="T1693" s="1252">
        <v>0</v>
      </c>
      <c r="U1693" s="1251" t="s">
        <v>116</v>
      </c>
      <c r="V1693" s="1251" t="s">
        <v>1537</v>
      </c>
      <c r="W1693" s="1251" t="s">
        <v>371</v>
      </c>
      <c r="X1693" s="1251" t="s">
        <v>1581</v>
      </c>
      <c r="Y1693" s="1251">
        <v>246</v>
      </c>
    </row>
    <row r="1694" spans="1:25" ht="12">
      <c r="A1694" s="1251">
        <v>2020</v>
      </c>
      <c r="B1694" s="1251">
        <v>25</v>
      </c>
      <c r="C1694" s="1251">
        <v>200</v>
      </c>
      <c r="D1694" s="1251" t="s">
        <v>1687</v>
      </c>
      <c r="E1694" s="1251">
        <v>252010</v>
      </c>
      <c r="F1694" s="1251" t="s">
        <v>1600</v>
      </c>
      <c r="G1694" s="1252">
        <v>0</v>
      </c>
      <c r="H1694" s="1252">
        <v>0</v>
      </c>
      <c r="I1694" s="1252">
        <v>0</v>
      </c>
      <c r="J1694" s="1252">
        <v>0</v>
      </c>
      <c r="K1694" s="1252">
        <v>0</v>
      </c>
      <c r="L1694" s="1252">
        <v>0</v>
      </c>
      <c r="M1694" s="1252">
        <v>0</v>
      </c>
      <c r="N1694" s="1252">
        <v>0</v>
      </c>
      <c r="O1694" s="1252">
        <v>0</v>
      </c>
      <c r="P1694" s="1252">
        <v>0</v>
      </c>
      <c r="Q1694" s="1252">
        <v>0</v>
      </c>
      <c r="R1694" s="1252">
        <v>0</v>
      </c>
      <c r="S1694" s="1252">
        <v>0</v>
      </c>
      <c r="T1694" s="1252">
        <v>0</v>
      </c>
      <c r="U1694" s="1251" t="s">
        <v>116</v>
      </c>
      <c r="V1694" s="1251" t="s">
        <v>564</v>
      </c>
      <c r="W1694" s="1251" t="s">
        <v>375</v>
      </c>
      <c r="X1694" s="1251" t="s">
        <v>1581</v>
      </c>
      <c r="Y1694" s="1251">
        <v>252</v>
      </c>
    </row>
    <row r="1695" spans="1:25" ht="12">
      <c r="A1695" s="1251">
        <v>2020</v>
      </c>
      <c r="B1695" s="1251">
        <v>25</v>
      </c>
      <c r="C1695" s="1251">
        <v>200</v>
      </c>
      <c r="D1695" s="1251" t="s">
        <v>1687</v>
      </c>
      <c r="E1695" s="1251">
        <v>252025</v>
      </c>
      <c r="F1695" s="1251" t="s">
        <v>1601</v>
      </c>
      <c r="G1695" s="1252">
        <v>0</v>
      </c>
      <c r="H1695" s="1252">
        <v>0</v>
      </c>
      <c r="I1695" s="1252">
        <v>0</v>
      </c>
      <c r="J1695" s="1252">
        <v>0</v>
      </c>
      <c r="K1695" s="1252">
        <v>0</v>
      </c>
      <c r="L1695" s="1252">
        <v>0</v>
      </c>
      <c r="M1695" s="1252">
        <v>0</v>
      </c>
      <c r="N1695" s="1252">
        <v>0</v>
      </c>
      <c r="O1695" s="1252">
        <v>0</v>
      </c>
      <c r="P1695" s="1252">
        <v>0</v>
      </c>
      <c r="Q1695" s="1252">
        <v>0</v>
      </c>
      <c r="R1695" s="1252">
        <v>0</v>
      </c>
      <c r="S1695" s="1252">
        <v>0</v>
      </c>
      <c r="T1695" s="1252">
        <v>0</v>
      </c>
      <c r="U1695" s="1251" t="s">
        <v>116</v>
      </c>
      <c r="V1695" s="1251" t="s">
        <v>564</v>
      </c>
      <c r="W1695" s="1251" t="s">
        <v>375</v>
      </c>
      <c r="X1695" s="1251" t="s">
        <v>1581</v>
      </c>
      <c r="Y1695" s="1251">
        <v>252</v>
      </c>
    </row>
    <row r="1696" spans="1:25" ht="12">
      <c r="A1696" s="1251">
        <v>2020</v>
      </c>
      <c r="B1696" s="1251">
        <v>25</v>
      </c>
      <c r="C1696" s="1251">
        <v>200</v>
      </c>
      <c r="D1696" s="1251" t="s">
        <v>1687</v>
      </c>
      <c r="E1696" s="1251">
        <v>252030</v>
      </c>
      <c r="F1696" s="1251" t="s">
        <v>1602</v>
      </c>
      <c r="G1696" s="1252">
        <v>0</v>
      </c>
      <c r="H1696" s="1252">
        <v>0</v>
      </c>
      <c r="I1696" s="1252">
        <v>0</v>
      </c>
      <c r="J1696" s="1252">
        <v>0</v>
      </c>
      <c r="K1696" s="1252">
        <v>0</v>
      </c>
      <c r="L1696" s="1252">
        <v>0</v>
      </c>
      <c r="M1696" s="1252">
        <v>0</v>
      </c>
      <c r="N1696" s="1252">
        <v>0</v>
      </c>
      <c r="O1696" s="1252">
        <v>0</v>
      </c>
      <c r="P1696" s="1252">
        <v>0</v>
      </c>
      <c r="Q1696" s="1252">
        <v>0</v>
      </c>
      <c r="R1696" s="1252">
        <v>0</v>
      </c>
      <c r="S1696" s="1252">
        <v>0</v>
      </c>
      <c r="T1696" s="1252">
        <v>0</v>
      </c>
      <c r="U1696" s="1251" t="s">
        <v>116</v>
      </c>
      <c r="V1696" s="1251" t="s">
        <v>564</v>
      </c>
      <c r="W1696" s="1251" t="s">
        <v>375</v>
      </c>
      <c r="X1696" s="1251" t="s">
        <v>1581</v>
      </c>
      <c r="Y1696" s="1251">
        <v>252</v>
      </c>
    </row>
    <row r="1697" spans="1:25" ht="12">
      <c r="A1697" s="1251">
        <v>2020</v>
      </c>
      <c r="B1697" s="1251">
        <v>25</v>
      </c>
      <c r="C1697" s="1251">
        <v>200</v>
      </c>
      <c r="D1697" s="1251" t="s">
        <v>1687</v>
      </c>
      <c r="E1697" s="1251">
        <v>252050</v>
      </c>
      <c r="F1697" s="1251" t="s">
        <v>1603</v>
      </c>
      <c r="G1697" s="1252">
        <v>-3963106.7999999998</v>
      </c>
      <c r="H1697" s="1252">
        <v>-4093615.7999999998</v>
      </c>
      <c r="I1697" s="1252">
        <v>-4093615.7999999998</v>
      </c>
      <c r="J1697" s="1252">
        <v>-4093615.7999999998</v>
      </c>
      <c r="K1697" s="1252">
        <v>-4093615.7999999998</v>
      </c>
      <c r="L1697" s="1252">
        <v>-4093615.7999999998</v>
      </c>
      <c r="M1697" s="1252">
        <v>-4093615.7999999998</v>
      </c>
      <c r="N1697" s="1252">
        <v>-4093615.7999999998</v>
      </c>
      <c r="O1697" s="1252">
        <v>-4157736.7999999998</v>
      </c>
      <c r="P1697" s="1252">
        <v>-4187236.7999999998</v>
      </c>
      <c r="Q1697" s="1252">
        <v>-4187236.7999999998</v>
      </c>
      <c r="R1697" s="1252">
        <v>-4234698.7999999998</v>
      </c>
      <c r="S1697" s="1252">
        <v>-4234698.7999999998</v>
      </c>
      <c r="T1697" s="1252">
        <v>-4234698.7999999998</v>
      </c>
      <c r="U1697" s="1251" t="s">
        <v>116</v>
      </c>
      <c r="V1697" s="1251" t="s">
        <v>564</v>
      </c>
      <c r="W1697" s="1251" t="s">
        <v>375</v>
      </c>
      <c r="X1697" s="1251" t="s">
        <v>1581</v>
      </c>
      <c r="Y1697" s="1251">
        <v>252</v>
      </c>
    </row>
    <row r="1698" spans="1:25" ht="12">
      <c r="A1698" s="1251">
        <v>2020</v>
      </c>
      <c r="B1698" s="1251">
        <v>25</v>
      </c>
      <c r="C1698" s="1251">
        <v>200</v>
      </c>
      <c r="D1698" s="1251" t="s">
        <v>1687</v>
      </c>
      <c r="E1698" s="1251">
        <v>252051</v>
      </c>
      <c r="F1698" s="1251" t="s">
        <v>1604</v>
      </c>
      <c r="G1698" s="1252">
        <v>0</v>
      </c>
      <c r="H1698" s="1252">
        <v>0</v>
      </c>
      <c r="I1698" s="1252">
        <v>0</v>
      </c>
      <c r="J1698" s="1252">
        <v>0</v>
      </c>
      <c r="K1698" s="1252">
        <v>0</v>
      </c>
      <c r="L1698" s="1252">
        <v>0</v>
      </c>
      <c r="M1698" s="1252">
        <v>0</v>
      </c>
      <c r="N1698" s="1252">
        <v>0</v>
      </c>
      <c r="O1698" s="1252">
        <v>0</v>
      </c>
      <c r="P1698" s="1252">
        <v>0</v>
      </c>
      <c r="Q1698" s="1252">
        <v>0</v>
      </c>
      <c r="R1698" s="1252">
        <v>0</v>
      </c>
      <c r="S1698" s="1252">
        <v>0</v>
      </c>
      <c r="T1698" s="1252">
        <v>0</v>
      </c>
      <c r="U1698" s="1251" t="s">
        <v>116</v>
      </c>
      <c r="V1698" s="1251" t="s">
        <v>564</v>
      </c>
      <c r="W1698" s="1251" t="s">
        <v>375</v>
      </c>
      <c r="X1698" s="1251" t="s">
        <v>1581</v>
      </c>
      <c r="Y1698" s="1251">
        <v>252</v>
      </c>
    </row>
    <row r="1699" spans="1:25" ht="12">
      <c r="A1699" s="1251">
        <v>2020</v>
      </c>
      <c r="B1699" s="1251">
        <v>25</v>
      </c>
      <c r="C1699" s="1251">
        <v>200</v>
      </c>
      <c r="D1699" s="1251" t="s">
        <v>1687</v>
      </c>
      <c r="E1699" s="1251">
        <v>252052</v>
      </c>
      <c r="F1699" s="1251" t="s">
        <v>1605</v>
      </c>
      <c r="G1699" s="1252">
        <v>0</v>
      </c>
      <c r="H1699" s="1252">
        <v>0</v>
      </c>
      <c r="I1699" s="1252">
        <v>0</v>
      </c>
      <c r="J1699" s="1252">
        <v>0</v>
      </c>
      <c r="K1699" s="1252">
        <v>0</v>
      </c>
      <c r="L1699" s="1252">
        <v>0</v>
      </c>
      <c r="M1699" s="1252">
        <v>0</v>
      </c>
      <c r="N1699" s="1252">
        <v>0</v>
      </c>
      <c r="O1699" s="1252">
        <v>0</v>
      </c>
      <c r="P1699" s="1252">
        <v>0</v>
      </c>
      <c r="Q1699" s="1252">
        <v>0</v>
      </c>
      <c r="R1699" s="1252">
        <v>0</v>
      </c>
      <c r="S1699" s="1252">
        <v>0</v>
      </c>
      <c r="T1699" s="1252">
        <v>0</v>
      </c>
      <c r="U1699" s="1251" t="s">
        <v>116</v>
      </c>
      <c r="V1699" s="1251" t="s">
        <v>564</v>
      </c>
      <c r="W1699" s="1251" t="s">
        <v>375</v>
      </c>
      <c r="X1699" s="1251" t="s">
        <v>1581</v>
      </c>
      <c r="Y1699" s="1251">
        <v>252</v>
      </c>
    </row>
    <row r="1700" spans="1:25" ht="12">
      <c r="A1700" s="1251">
        <v>2020</v>
      </c>
      <c r="B1700" s="1251">
        <v>25</v>
      </c>
      <c r="C1700" s="1251">
        <v>200</v>
      </c>
      <c r="D1700" s="1251" t="s">
        <v>1687</v>
      </c>
      <c r="E1700" s="1251">
        <v>252053</v>
      </c>
      <c r="F1700" s="1251" t="s">
        <v>1606</v>
      </c>
      <c r="G1700" s="1252">
        <v>0</v>
      </c>
      <c r="H1700" s="1252">
        <v>0</v>
      </c>
      <c r="I1700" s="1252">
        <v>0</v>
      </c>
      <c r="J1700" s="1252">
        <v>0</v>
      </c>
      <c r="K1700" s="1252">
        <v>0</v>
      </c>
      <c r="L1700" s="1252">
        <v>0</v>
      </c>
      <c r="M1700" s="1252">
        <v>0</v>
      </c>
      <c r="N1700" s="1252">
        <v>0</v>
      </c>
      <c r="O1700" s="1252">
        <v>0</v>
      </c>
      <c r="P1700" s="1252">
        <v>0</v>
      </c>
      <c r="Q1700" s="1252">
        <v>0</v>
      </c>
      <c r="R1700" s="1252">
        <v>0</v>
      </c>
      <c r="S1700" s="1252">
        <v>0</v>
      </c>
      <c r="T1700" s="1252">
        <v>0</v>
      </c>
      <c r="U1700" s="1251" t="s">
        <v>116</v>
      </c>
      <c r="V1700" s="1251" t="s">
        <v>564</v>
      </c>
      <c r="W1700" s="1251" t="s">
        <v>375</v>
      </c>
      <c r="X1700" s="1251" t="s">
        <v>1581</v>
      </c>
      <c r="Y1700" s="1251">
        <v>252</v>
      </c>
    </row>
    <row r="1701" spans="1:25" ht="12">
      <c r="A1701" s="1251">
        <v>2020</v>
      </c>
      <c r="B1701" s="1251">
        <v>25</v>
      </c>
      <c r="C1701" s="1251">
        <v>200</v>
      </c>
      <c r="D1701" s="1251" t="s">
        <v>1687</v>
      </c>
      <c r="E1701" s="1251">
        <v>252055</v>
      </c>
      <c r="F1701" s="1251" t="s">
        <v>1607</v>
      </c>
      <c r="G1701" s="1252">
        <v>0</v>
      </c>
      <c r="H1701" s="1252">
        <v>0</v>
      </c>
      <c r="I1701" s="1252">
        <v>0</v>
      </c>
      <c r="J1701" s="1252">
        <v>0</v>
      </c>
      <c r="K1701" s="1252">
        <v>0</v>
      </c>
      <c r="L1701" s="1252">
        <v>0</v>
      </c>
      <c r="M1701" s="1252">
        <v>0</v>
      </c>
      <c r="N1701" s="1252">
        <v>0</v>
      </c>
      <c r="O1701" s="1252">
        <v>0</v>
      </c>
      <c r="P1701" s="1252">
        <v>0</v>
      </c>
      <c r="Q1701" s="1252">
        <v>0</v>
      </c>
      <c r="R1701" s="1252">
        <v>0</v>
      </c>
      <c r="S1701" s="1252">
        <v>0</v>
      </c>
      <c r="T1701" s="1252">
        <v>0</v>
      </c>
      <c r="U1701" s="1251" t="s">
        <v>116</v>
      </c>
      <c r="V1701" s="1251" t="s">
        <v>564</v>
      </c>
      <c r="W1701" s="1251" t="s">
        <v>375</v>
      </c>
      <c r="X1701" s="1251" t="s">
        <v>1581</v>
      </c>
      <c r="Y1701" s="1251">
        <v>252</v>
      </c>
    </row>
    <row r="1702" spans="1:25" ht="12">
      <c r="A1702" s="1251">
        <v>2020</v>
      </c>
      <c r="B1702" s="1251">
        <v>25</v>
      </c>
      <c r="C1702" s="1251">
        <v>200</v>
      </c>
      <c r="D1702" s="1251" t="s">
        <v>1687</v>
      </c>
      <c r="E1702" s="1251">
        <v>252059</v>
      </c>
      <c r="F1702" s="1251" t="s">
        <v>1702</v>
      </c>
      <c r="G1702" s="1252">
        <v>0</v>
      </c>
      <c r="H1702" s="1252">
        <v>0</v>
      </c>
      <c r="I1702" s="1252">
        <v>0</v>
      </c>
      <c r="J1702" s="1252">
        <v>0</v>
      </c>
      <c r="K1702" s="1252">
        <v>0</v>
      </c>
      <c r="L1702" s="1252">
        <v>0</v>
      </c>
      <c r="M1702" s="1252">
        <v>0</v>
      </c>
      <c r="N1702" s="1252">
        <v>0</v>
      </c>
      <c r="O1702" s="1252">
        <v>0</v>
      </c>
      <c r="P1702" s="1252">
        <v>0</v>
      </c>
      <c r="Q1702" s="1252">
        <v>0</v>
      </c>
      <c r="R1702" s="1252">
        <v>0</v>
      </c>
      <c r="S1702" s="1252">
        <v>0</v>
      </c>
      <c r="T1702" s="1252">
        <v>0</v>
      </c>
      <c r="U1702" s="1251" t="s">
        <v>116</v>
      </c>
      <c r="V1702" s="1251" t="s">
        <v>564</v>
      </c>
      <c r="W1702" s="1251" t="s">
        <v>375</v>
      </c>
      <c r="X1702" s="1251" t="s">
        <v>1581</v>
      </c>
      <c r="Y1702" s="1251">
        <v>252</v>
      </c>
    </row>
    <row r="1703" spans="1:25" ht="12">
      <c r="A1703" s="1251">
        <v>2020</v>
      </c>
      <c r="B1703" s="1251">
        <v>25</v>
      </c>
      <c r="C1703" s="1251">
        <v>200</v>
      </c>
      <c r="D1703" s="1251" t="s">
        <v>1687</v>
      </c>
      <c r="E1703" s="1251">
        <v>252080</v>
      </c>
      <c r="F1703" s="1251" t="s">
        <v>1608</v>
      </c>
      <c r="G1703" s="1252">
        <v>117787.39</v>
      </c>
      <c r="H1703" s="1252">
        <v>156787.39000000001</v>
      </c>
      <c r="I1703" s="1252">
        <v>162324.56</v>
      </c>
      <c r="J1703" s="1252">
        <v>162324.56</v>
      </c>
      <c r="K1703" s="1252">
        <v>190724.56</v>
      </c>
      <c r="L1703" s="1252">
        <v>190724.56</v>
      </c>
      <c r="M1703" s="1252">
        <v>190724.56</v>
      </c>
      <c r="N1703" s="1252">
        <v>190724.56</v>
      </c>
      <c r="O1703" s="1252">
        <v>224424.56</v>
      </c>
      <c r="P1703" s="1252">
        <v>220824.56</v>
      </c>
      <c r="Q1703" s="1252">
        <v>226690.14999999999</v>
      </c>
      <c r="R1703" s="1252">
        <v>226690.14999999999</v>
      </c>
      <c r="S1703" s="1252">
        <v>503242.31</v>
      </c>
      <c r="T1703" s="1252">
        <v>503242.31</v>
      </c>
      <c r="U1703" s="1251" t="s">
        <v>116</v>
      </c>
      <c r="V1703" s="1251" t="s">
        <v>564</v>
      </c>
      <c r="W1703" s="1251" t="s">
        <v>375</v>
      </c>
      <c r="X1703" s="1251" t="s">
        <v>1581</v>
      </c>
      <c r="Y1703" s="1251">
        <v>252</v>
      </c>
    </row>
    <row r="1704" spans="1:25" ht="12">
      <c r="A1704" s="1251">
        <v>2020</v>
      </c>
      <c r="B1704" s="1251">
        <v>25</v>
      </c>
      <c r="C1704" s="1251">
        <v>200</v>
      </c>
      <c r="D1704" s="1251" t="s">
        <v>1687</v>
      </c>
      <c r="E1704" s="1251">
        <v>252085</v>
      </c>
      <c r="F1704" s="1251" t="s">
        <v>1609</v>
      </c>
      <c r="G1704" s="1252">
        <v>0</v>
      </c>
      <c r="H1704" s="1252">
        <v>0</v>
      </c>
      <c r="I1704" s="1252">
        <v>0</v>
      </c>
      <c r="J1704" s="1252">
        <v>0</v>
      </c>
      <c r="K1704" s="1252">
        <v>0</v>
      </c>
      <c r="L1704" s="1252">
        <v>0</v>
      </c>
      <c r="M1704" s="1252">
        <v>0</v>
      </c>
      <c r="N1704" s="1252">
        <v>0</v>
      </c>
      <c r="O1704" s="1252">
        <v>0</v>
      </c>
      <c r="P1704" s="1252">
        <v>0</v>
      </c>
      <c r="Q1704" s="1252">
        <v>0</v>
      </c>
      <c r="R1704" s="1252">
        <v>0</v>
      </c>
      <c r="S1704" s="1252">
        <v>0</v>
      </c>
      <c r="T1704" s="1252">
        <v>0</v>
      </c>
      <c r="U1704" s="1251" t="s">
        <v>116</v>
      </c>
      <c r="V1704" s="1251" t="s">
        <v>564</v>
      </c>
      <c r="W1704" s="1251" t="s">
        <v>375</v>
      </c>
      <c r="X1704" s="1251" t="s">
        <v>1581</v>
      </c>
      <c r="Y1704" s="1251">
        <v>252</v>
      </c>
    </row>
    <row r="1705" spans="1:25" ht="12">
      <c r="A1705" s="1251">
        <v>2020</v>
      </c>
      <c r="B1705" s="1251">
        <v>25</v>
      </c>
      <c r="C1705" s="1251">
        <v>200</v>
      </c>
      <c r="D1705" s="1251" t="s">
        <v>1687</v>
      </c>
      <c r="E1705" s="1251">
        <v>252099</v>
      </c>
      <c r="F1705" s="1251" t="s">
        <v>1610</v>
      </c>
      <c r="G1705" s="1252">
        <v>3845319.4100000001</v>
      </c>
      <c r="H1705" s="1252">
        <v>3936828.4100000001</v>
      </c>
      <c r="I1705" s="1252">
        <v>3931291.2400000002</v>
      </c>
      <c r="J1705" s="1252">
        <v>3931291.2400000002</v>
      </c>
      <c r="K1705" s="1252">
        <v>3902891.2400000002</v>
      </c>
      <c r="L1705" s="1252">
        <v>3902891.2400000002</v>
      </c>
      <c r="M1705" s="1252">
        <v>3902891.2400000002</v>
      </c>
      <c r="N1705" s="1252">
        <v>3902891.2400000002</v>
      </c>
      <c r="O1705" s="1252">
        <v>3933312.2400000002</v>
      </c>
      <c r="P1705" s="1252">
        <v>3966412.2400000002</v>
      </c>
      <c r="Q1705" s="1252">
        <v>4008008.6499999999</v>
      </c>
      <c r="R1705" s="1252">
        <v>4008008.6499999999</v>
      </c>
      <c r="S1705" s="1252">
        <v>3759536.4900000002</v>
      </c>
      <c r="T1705" s="1252">
        <v>3759536.4900000002</v>
      </c>
      <c r="U1705" s="1251" t="s">
        <v>116</v>
      </c>
      <c r="V1705" s="1251" t="s">
        <v>564</v>
      </c>
      <c r="W1705" s="1251" t="s">
        <v>375</v>
      </c>
      <c r="X1705" s="1251" t="s">
        <v>1581</v>
      </c>
      <c r="Y1705" s="1251">
        <v>252</v>
      </c>
    </row>
    <row r="1706" spans="1:25" ht="12">
      <c r="A1706" s="1251">
        <v>2020</v>
      </c>
      <c r="B1706" s="1251">
        <v>25</v>
      </c>
      <c r="C1706" s="1251">
        <v>200</v>
      </c>
      <c r="D1706" s="1251" t="s">
        <v>1687</v>
      </c>
      <c r="E1706" s="1251">
        <v>252100</v>
      </c>
      <c r="F1706" s="1251" t="s">
        <v>1611</v>
      </c>
      <c r="G1706" s="1252">
        <v>0</v>
      </c>
      <c r="H1706" s="1252">
        <v>0</v>
      </c>
      <c r="I1706" s="1252">
        <v>0</v>
      </c>
      <c r="J1706" s="1252">
        <v>0</v>
      </c>
      <c r="K1706" s="1252">
        <v>0</v>
      </c>
      <c r="L1706" s="1252">
        <v>0</v>
      </c>
      <c r="M1706" s="1252">
        <v>0</v>
      </c>
      <c r="N1706" s="1252">
        <v>0</v>
      </c>
      <c r="O1706" s="1252">
        <v>0</v>
      </c>
      <c r="P1706" s="1252">
        <v>0</v>
      </c>
      <c r="Q1706" s="1252">
        <v>0</v>
      </c>
      <c r="R1706" s="1252">
        <v>0</v>
      </c>
      <c r="S1706" s="1252">
        <v>0</v>
      </c>
      <c r="T1706" s="1252">
        <v>0</v>
      </c>
      <c r="U1706" s="1251" t="s">
        <v>116</v>
      </c>
      <c r="V1706" s="1251" t="s">
        <v>564</v>
      </c>
      <c r="W1706" s="1251" t="s">
        <v>375</v>
      </c>
      <c r="X1706" s="1251" t="s">
        <v>1581</v>
      </c>
      <c r="Y1706" s="1251">
        <v>252</v>
      </c>
    </row>
    <row r="1707" spans="1:25" ht="12">
      <c r="A1707" s="1251">
        <v>2020</v>
      </c>
      <c r="B1707" s="1251">
        <v>25</v>
      </c>
      <c r="C1707" s="1251">
        <v>200</v>
      </c>
      <c r="D1707" s="1251" t="s">
        <v>1687</v>
      </c>
      <c r="E1707" s="1251">
        <v>252106</v>
      </c>
      <c r="F1707" s="1251" t="s">
        <v>1612</v>
      </c>
      <c r="G1707" s="1252">
        <v>-3708147.6200000001</v>
      </c>
      <c r="H1707" s="1252">
        <v>-3799656.6200000001</v>
      </c>
      <c r="I1707" s="1252">
        <v>-3794119.4500000002</v>
      </c>
      <c r="J1707" s="1252">
        <v>-3794119.4500000002</v>
      </c>
      <c r="K1707" s="1252">
        <v>-3765719.4500000002</v>
      </c>
      <c r="L1707" s="1252">
        <v>-3765719.4500000002</v>
      </c>
      <c r="M1707" s="1252">
        <v>-3765719.4500000002</v>
      </c>
      <c r="N1707" s="1252">
        <v>-3765719.4500000002</v>
      </c>
      <c r="O1707" s="1252">
        <v>-3796140.4500000002</v>
      </c>
      <c r="P1707" s="1252">
        <v>-3829240.4500000002</v>
      </c>
      <c r="Q1707" s="1252">
        <v>-3870836.8599999999</v>
      </c>
      <c r="R1707" s="1252">
        <v>-3870836.8599999999</v>
      </c>
      <c r="S1707" s="1252">
        <v>-3467747.6499999999</v>
      </c>
      <c r="T1707" s="1252">
        <v>-3467747.6499999999</v>
      </c>
      <c r="U1707" s="1251" t="s">
        <v>116</v>
      </c>
      <c r="V1707" s="1251" t="s">
        <v>564</v>
      </c>
      <c r="W1707" s="1251" t="s">
        <v>375</v>
      </c>
      <c r="X1707" s="1251" t="s">
        <v>1581</v>
      </c>
      <c r="Y1707" s="1251">
        <v>252</v>
      </c>
    </row>
    <row r="1708" spans="1:25" ht="12">
      <c r="A1708" s="1251">
        <v>2020</v>
      </c>
      <c r="B1708" s="1251">
        <v>25</v>
      </c>
      <c r="C1708" s="1251">
        <v>200</v>
      </c>
      <c r="D1708" s="1251" t="s">
        <v>1687</v>
      </c>
      <c r="E1708" s="1251">
        <v>252110</v>
      </c>
      <c r="F1708" s="1251" t="s">
        <v>1613</v>
      </c>
      <c r="G1708" s="1252">
        <v>-1443149.47</v>
      </c>
      <c r="H1708" s="1252">
        <v>-1443149.47</v>
      </c>
      <c r="I1708" s="1252">
        <v>-1443149.47</v>
      </c>
      <c r="J1708" s="1252">
        <v>-1443149.47</v>
      </c>
      <c r="K1708" s="1252">
        <v>-1443149.47</v>
      </c>
      <c r="L1708" s="1252">
        <v>-1443149.47</v>
      </c>
      <c r="M1708" s="1252">
        <v>-1443149.47</v>
      </c>
      <c r="N1708" s="1252">
        <v>-1443149.47</v>
      </c>
      <c r="O1708" s="1252">
        <v>-1443149.47</v>
      </c>
      <c r="P1708" s="1252">
        <v>-1443149.47</v>
      </c>
      <c r="Q1708" s="1252">
        <v>-1443149.47</v>
      </c>
      <c r="R1708" s="1252">
        <v>-1443149.47</v>
      </c>
      <c r="S1708" s="1252">
        <v>-1443149.47</v>
      </c>
      <c r="T1708" s="1252">
        <v>-1443149.47</v>
      </c>
      <c r="U1708" s="1251" t="s">
        <v>116</v>
      </c>
      <c r="V1708" s="1251" t="s">
        <v>564</v>
      </c>
      <c r="W1708" s="1251" t="s">
        <v>377</v>
      </c>
      <c r="X1708" s="1251" t="s">
        <v>1581</v>
      </c>
      <c r="Y1708" s="1251">
        <v>252</v>
      </c>
    </row>
    <row r="1709" spans="1:25" ht="12">
      <c r="A1709" s="1251">
        <v>2020</v>
      </c>
      <c r="B1709" s="1251">
        <v>25</v>
      </c>
      <c r="C1709" s="1251">
        <v>200</v>
      </c>
      <c r="D1709" s="1251" t="s">
        <v>1687</v>
      </c>
      <c r="E1709" s="1251">
        <v>252199</v>
      </c>
      <c r="F1709" s="1251" t="s">
        <v>1614</v>
      </c>
      <c r="G1709" s="1252">
        <v>-23900</v>
      </c>
      <c r="H1709" s="1252">
        <v>-23900</v>
      </c>
      <c r="I1709" s="1252">
        <v>-23900</v>
      </c>
      <c r="J1709" s="1252">
        <v>-23900</v>
      </c>
      <c r="K1709" s="1252">
        <v>-23900</v>
      </c>
      <c r="L1709" s="1252">
        <v>-23900</v>
      </c>
      <c r="M1709" s="1252">
        <v>-23900</v>
      </c>
      <c r="N1709" s="1252">
        <v>-23900</v>
      </c>
      <c r="O1709" s="1252">
        <v>-23900</v>
      </c>
      <c r="P1709" s="1252">
        <v>-23900</v>
      </c>
      <c r="Q1709" s="1252">
        <v>-23900</v>
      </c>
      <c r="R1709" s="1252">
        <v>-23900</v>
      </c>
      <c r="S1709" s="1252">
        <v>-23900</v>
      </c>
      <c r="T1709" s="1252">
        <v>-23900</v>
      </c>
      <c r="U1709" s="1251" t="s">
        <v>116</v>
      </c>
      <c r="V1709" s="1251" t="s">
        <v>564</v>
      </c>
      <c r="W1709" s="1251" t="s">
        <v>375</v>
      </c>
      <c r="X1709" s="1251" t="s">
        <v>1581</v>
      </c>
      <c r="Y1709" s="1251">
        <v>252</v>
      </c>
    </row>
    <row r="1710" spans="1:25" ht="12">
      <c r="A1710" s="1251">
        <v>2020</v>
      </c>
      <c r="B1710" s="1251">
        <v>25</v>
      </c>
      <c r="C1710" s="1251">
        <v>200</v>
      </c>
      <c r="D1710" s="1251" t="s">
        <v>1687</v>
      </c>
      <c r="E1710" s="1251">
        <v>253111</v>
      </c>
      <c r="F1710" s="1251" t="s">
        <v>1615</v>
      </c>
      <c r="G1710" s="1252">
        <v>0</v>
      </c>
      <c r="H1710" s="1252">
        <v>0</v>
      </c>
      <c r="I1710" s="1252">
        <v>0</v>
      </c>
      <c r="J1710" s="1252">
        <v>0</v>
      </c>
      <c r="K1710" s="1252">
        <v>0</v>
      </c>
      <c r="L1710" s="1252">
        <v>0</v>
      </c>
      <c r="M1710" s="1252">
        <v>0</v>
      </c>
      <c r="N1710" s="1252">
        <v>0</v>
      </c>
      <c r="O1710" s="1252">
        <v>0</v>
      </c>
      <c r="P1710" s="1252">
        <v>0</v>
      </c>
      <c r="Q1710" s="1252">
        <v>0</v>
      </c>
      <c r="R1710" s="1252">
        <v>0</v>
      </c>
      <c r="S1710" s="1252">
        <v>0</v>
      </c>
      <c r="T1710" s="1252">
        <v>0</v>
      </c>
      <c r="U1710" s="1251" t="s">
        <v>116</v>
      </c>
      <c r="V1710" s="1251" t="s">
        <v>1537</v>
      </c>
      <c r="W1710" s="1251" t="s">
        <v>378</v>
      </c>
      <c r="X1710" s="1251" t="s">
        <v>1581</v>
      </c>
      <c r="Y1710" s="1251">
        <v>253</v>
      </c>
    </row>
    <row r="1711" spans="1:25" ht="12">
      <c r="A1711" s="1251">
        <v>2020</v>
      </c>
      <c r="B1711" s="1251">
        <v>25</v>
      </c>
      <c r="C1711" s="1251">
        <v>200</v>
      </c>
      <c r="D1711" s="1251" t="s">
        <v>1687</v>
      </c>
      <c r="E1711" s="1251">
        <v>253117</v>
      </c>
      <c r="F1711" s="1251" t="s">
        <v>1616</v>
      </c>
      <c r="G1711" s="1252">
        <v>0</v>
      </c>
      <c r="H1711" s="1252">
        <v>0</v>
      </c>
      <c r="I1711" s="1252">
        <v>0</v>
      </c>
      <c r="J1711" s="1252">
        <v>0</v>
      </c>
      <c r="K1711" s="1252">
        <v>0</v>
      </c>
      <c r="L1711" s="1252">
        <v>0</v>
      </c>
      <c r="M1711" s="1252">
        <v>0</v>
      </c>
      <c r="N1711" s="1252">
        <v>0</v>
      </c>
      <c r="O1711" s="1252">
        <v>0</v>
      </c>
      <c r="P1711" s="1252">
        <v>0</v>
      </c>
      <c r="Q1711" s="1252">
        <v>0</v>
      </c>
      <c r="R1711" s="1252">
        <v>0</v>
      </c>
      <c r="S1711" s="1252">
        <v>0</v>
      </c>
      <c r="T1711" s="1252">
        <v>0</v>
      </c>
      <c r="U1711" s="1251" t="s">
        <v>116</v>
      </c>
      <c r="V1711" s="1251" t="s">
        <v>1537</v>
      </c>
      <c r="W1711" s="1251" t="s">
        <v>378</v>
      </c>
      <c r="X1711" s="1251" t="s">
        <v>1581</v>
      </c>
      <c r="Y1711" s="1251">
        <v>253</v>
      </c>
    </row>
    <row r="1712" spans="1:25" ht="12">
      <c r="A1712" s="1251">
        <v>2020</v>
      </c>
      <c r="B1712" s="1251">
        <v>25</v>
      </c>
      <c r="C1712" s="1251">
        <v>200</v>
      </c>
      <c r="D1712" s="1251" t="s">
        <v>1687</v>
      </c>
      <c r="E1712" s="1251">
        <v>253400</v>
      </c>
      <c r="F1712" s="1251" t="s">
        <v>1617</v>
      </c>
      <c r="G1712" s="1252">
        <v>-665534.64000000001</v>
      </c>
      <c r="H1712" s="1252">
        <v>-702405.31999999995</v>
      </c>
      <c r="I1712" s="1252">
        <v>-739135.97999999998</v>
      </c>
      <c r="J1712" s="1252">
        <v>-776219.48999999999</v>
      </c>
      <c r="K1712" s="1252">
        <v>-813058.38</v>
      </c>
      <c r="L1712" s="1252">
        <v>-850426.77000000002</v>
      </c>
      <c r="M1712" s="1252">
        <v>-885079.22999999998</v>
      </c>
      <c r="N1712" s="1252">
        <v>-922605.57999999996</v>
      </c>
      <c r="O1712" s="1252">
        <v>-958772.93000000005</v>
      </c>
      <c r="P1712" s="1252">
        <v>-995511.39000000001</v>
      </c>
      <c r="Q1712" s="1252">
        <v>-1033064.78</v>
      </c>
      <c r="R1712" s="1252">
        <v>-1066512.21</v>
      </c>
      <c r="S1712" s="1252">
        <v>-1098383.3400000001</v>
      </c>
      <c r="T1712" s="1252">
        <v>-1098383.3400000001</v>
      </c>
      <c r="U1712" s="1251" t="s">
        <v>116</v>
      </c>
      <c r="V1712" s="1251" t="s">
        <v>564</v>
      </c>
      <c r="W1712" s="1251" t="s">
        <v>315</v>
      </c>
      <c r="X1712" s="1251" t="s">
        <v>1581</v>
      </c>
      <c r="Y1712" s="1251">
        <v>253</v>
      </c>
    </row>
    <row r="1713" spans="1:25" ht="12">
      <c r="A1713" s="1251">
        <v>2020</v>
      </c>
      <c r="B1713" s="1251">
        <v>25</v>
      </c>
      <c r="C1713" s="1251">
        <v>200</v>
      </c>
      <c r="D1713" s="1251" t="s">
        <v>1687</v>
      </c>
      <c r="E1713" s="1251">
        <v>261020</v>
      </c>
      <c r="F1713" s="1251" t="s">
        <v>1618</v>
      </c>
      <c r="G1713" s="1252">
        <v>-5070</v>
      </c>
      <c r="H1713" s="1252">
        <v>0</v>
      </c>
      <c r="I1713" s="1252">
        <v>0</v>
      </c>
      <c r="J1713" s="1252">
        <v>-5113</v>
      </c>
      <c r="K1713" s="1252">
        <v>0</v>
      </c>
      <c r="L1713" s="1252">
        <v>0</v>
      </c>
      <c r="M1713" s="1252">
        <v>-5158</v>
      </c>
      <c r="N1713" s="1252">
        <v>0</v>
      </c>
      <c r="O1713" s="1252">
        <v>0</v>
      </c>
      <c r="P1713" s="1252">
        <v>-4321</v>
      </c>
      <c r="Q1713" s="1252">
        <v>0</v>
      </c>
      <c r="R1713" s="1252">
        <v>0</v>
      </c>
      <c r="S1713" s="1252">
        <v>-3478</v>
      </c>
      <c r="T1713" s="1252">
        <v>-3478</v>
      </c>
      <c r="U1713" s="1251" t="s">
        <v>116</v>
      </c>
      <c r="V1713" s="1251" t="s">
        <v>1537</v>
      </c>
      <c r="W1713" s="1251" t="s">
        <v>371</v>
      </c>
      <c r="X1713" s="1251" t="s">
        <v>1581</v>
      </c>
      <c r="Y1713" s="1251">
        <v>261</v>
      </c>
    </row>
    <row r="1714" spans="1:25" ht="12">
      <c r="A1714" s="1251">
        <v>2020</v>
      </c>
      <c r="B1714" s="1251">
        <v>25</v>
      </c>
      <c r="C1714" s="1251">
        <v>200</v>
      </c>
      <c r="D1714" s="1251" t="s">
        <v>1687</v>
      </c>
      <c r="E1714" s="1251">
        <v>271050</v>
      </c>
      <c r="F1714" s="1251" t="s">
        <v>1619</v>
      </c>
      <c r="G1714" s="1252">
        <v>-1165416.04</v>
      </c>
      <c r="H1714" s="1252">
        <v>-1165416.04</v>
      </c>
      <c r="I1714" s="1252">
        <v>-1165416.04</v>
      </c>
      <c r="J1714" s="1252">
        <v>-1165416.04</v>
      </c>
      <c r="K1714" s="1252">
        <v>-1165416.04</v>
      </c>
      <c r="L1714" s="1252">
        <v>-1165416.04</v>
      </c>
      <c r="M1714" s="1252">
        <v>-1165416.04</v>
      </c>
      <c r="N1714" s="1252">
        <v>-1165416.04</v>
      </c>
      <c r="O1714" s="1252">
        <v>-1165416.04</v>
      </c>
      <c r="P1714" s="1252">
        <v>-1165416.04</v>
      </c>
      <c r="Q1714" s="1252">
        <v>-1165416.04</v>
      </c>
      <c r="R1714" s="1252">
        <v>-1165416.04</v>
      </c>
      <c r="S1714" s="1252">
        <v>-1165416.04</v>
      </c>
      <c r="T1714" s="1252">
        <v>-1165416.04</v>
      </c>
      <c r="U1714" s="1251" t="s">
        <v>116</v>
      </c>
      <c r="V1714" s="1251" t="s">
        <v>564</v>
      </c>
      <c r="W1714" s="1251" t="s">
        <v>382</v>
      </c>
      <c r="X1714" s="1251" t="s">
        <v>1581</v>
      </c>
      <c r="Y1714" s="1251">
        <v>271</v>
      </c>
    </row>
    <row r="1715" spans="1:25" ht="12">
      <c r="A1715" s="1251">
        <v>2020</v>
      </c>
      <c r="B1715" s="1251">
        <v>25</v>
      </c>
      <c r="C1715" s="1251">
        <v>200</v>
      </c>
      <c r="D1715" s="1251" t="s">
        <v>1687</v>
      </c>
      <c r="E1715" s="1251">
        <v>271099</v>
      </c>
      <c r="F1715" s="1251" t="s">
        <v>1620</v>
      </c>
      <c r="G1715" s="1252">
        <v>804077.04000000004</v>
      </c>
      <c r="H1715" s="1252">
        <v>804077.04000000004</v>
      </c>
      <c r="I1715" s="1252">
        <v>804077.04000000004</v>
      </c>
      <c r="J1715" s="1252">
        <v>804077.04000000004</v>
      </c>
      <c r="K1715" s="1252">
        <v>804077.04000000004</v>
      </c>
      <c r="L1715" s="1252">
        <v>804077.04000000004</v>
      </c>
      <c r="M1715" s="1252">
        <v>804077.04000000004</v>
      </c>
      <c r="N1715" s="1252">
        <v>804077.04000000004</v>
      </c>
      <c r="O1715" s="1252">
        <v>804077.04000000004</v>
      </c>
      <c r="P1715" s="1252">
        <v>1165416.04</v>
      </c>
      <c r="Q1715" s="1252">
        <v>1165416.04</v>
      </c>
      <c r="R1715" s="1252">
        <v>1165416.04</v>
      </c>
      <c r="S1715" s="1252">
        <v>1165416.04</v>
      </c>
      <c r="T1715" s="1252">
        <v>1165416.04</v>
      </c>
      <c r="U1715" s="1251" t="s">
        <v>116</v>
      </c>
      <c r="V1715" s="1251" t="s">
        <v>564</v>
      </c>
      <c r="W1715" s="1251" t="s">
        <v>382</v>
      </c>
      <c r="X1715" s="1251" t="s">
        <v>1581</v>
      </c>
      <c r="Y1715" s="1251">
        <v>271</v>
      </c>
    </row>
    <row r="1716" spans="1:25" ht="12">
      <c r="A1716" s="1251">
        <v>2020</v>
      </c>
      <c r="B1716" s="1251">
        <v>25</v>
      </c>
      <c r="C1716" s="1251">
        <v>200</v>
      </c>
      <c r="D1716" s="1251" t="s">
        <v>1687</v>
      </c>
      <c r="E1716" s="1251">
        <v>271101</v>
      </c>
      <c r="F1716" s="1251" t="s">
        <v>1621</v>
      </c>
      <c r="G1716" s="1252">
        <v>-18203680.559999999</v>
      </c>
      <c r="H1716" s="1252">
        <v>-18203680.559999999</v>
      </c>
      <c r="I1716" s="1252">
        <v>-18203680.559999999</v>
      </c>
      <c r="J1716" s="1252">
        <v>-18203680.559999999</v>
      </c>
      <c r="K1716" s="1252">
        <v>-18203680.559999999</v>
      </c>
      <c r="L1716" s="1252">
        <v>-18203680.559999999</v>
      </c>
      <c r="M1716" s="1252">
        <v>-18203680.559999999</v>
      </c>
      <c r="N1716" s="1252">
        <v>-18203680.559999999</v>
      </c>
      <c r="O1716" s="1252">
        <v>-18203680.559999999</v>
      </c>
      <c r="P1716" s="1252">
        <v>-18565019.559999999</v>
      </c>
      <c r="Q1716" s="1252">
        <v>-18565019.559999999</v>
      </c>
      <c r="R1716" s="1252">
        <v>-18565019.559999999</v>
      </c>
      <c r="S1716" s="1252">
        <v>-18719636.609999999</v>
      </c>
      <c r="T1716" s="1252">
        <v>-18719636.609999999</v>
      </c>
      <c r="U1716" s="1251" t="s">
        <v>116</v>
      </c>
      <c r="V1716" s="1251" t="s">
        <v>564</v>
      </c>
      <c r="W1716" s="1251" t="s">
        <v>382</v>
      </c>
      <c r="X1716" s="1251" t="s">
        <v>1581</v>
      </c>
      <c r="Y1716" s="1251">
        <v>271</v>
      </c>
    </row>
    <row r="1717" spans="1:25" ht="12">
      <c r="A1717" s="1251">
        <v>2020</v>
      </c>
      <c r="B1717" s="1251">
        <v>25</v>
      </c>
      <c r="C1717" s="1251">
        <v>200</v>
      </c>
      <c r="D1717" s="1251" t="s">
        <v>1687</v>
      </c>
      <c r="E1717" s="1251">
        <v>271150</v>
      </c>
      <c r="F1717" s="1251" t="s">
        <v>382</v>
      </c>
      <c r="G1717" s="1252">
        <v>0</v>
      </c>
      <c r="H1717" s="1252">
        <v>0</v>
      </c>
      <c r="I1717" s="1252">
        <v>0</v>
      </c>
      <c r="J1717" s="1252">
        <v>0</v>
      </c>
      <c r="K1717" s="1252">
        <v>0</v>
      </c>
      <c r="L1717" s="1252">
        <v>0</v>
      </c>
      <c r="M1717" s="1252">
        <v>0</v>
      </c>
      <c r="N1717" s="1252">
        <v>0</v>
      </c>
      <c r="O1717" s="1252">
        <v>0</v>
      </c>
      <c r="P1717" s="1252">
        <v>0</v>
      </c>
      <c r="Q1717" s="1252">
        <v>0</v>
      </c>
      <c r="R1717" s="1252">
        <v>0</v>
      </c>
      <c r="S1717" s="1252">
        <v>0</v>
      </c>
      <c r="T1717" s="1252">
        <v>0</v>
      </c>
      <c r="U1717" s="1251" t="s">
        <v>116</v>
      </c>
      <c r="V1717" s="1251" t="s">
        <v>564</v>
      </c>
      <c r="W1717" s="1251" t="s">
        <v>382</v>
      </c>
      <c r="X1717" s="1251" t="s">
        <v>1581</v>
      </c>
      <c r="Y1717" s="1251">
        <v>271</v>
      </c>
    </row>
    <row r="1718" spans="1:25" ht="12">
      <c r="A1718" s="1251">
        <v>2020</v>
      </c>
      <c r="B1718" s="1251">
        <v>25</v>
      </c>
      <c r="C1718" s="1251">
        <v>200</v>
      </c>
      <c r="D1718" s="1251" t="s">
        <v>1687</v>
      </c>
      <c r="E1718" s="1251">
        <v>271155</v>
      </c>
      <c r="F1718" s="1251" t="s">
        <v>1703</v>
      </c>
      <c r="G1718" s="1252">
        <v>0</v>
      </c>
      <c r="H1718" s="1252">
        <v>0</v>
      </c>
      <c r="I1718" s="1252">
        <v>0</v>
      </c>
      <c r="J1718" s="1252">
        <v>0</v>
      </c>
      <c r="K1718" s="1252">
        <v>0</v>
      </c>
      <c r="L1718" s="1252">
        <v>0</v>
      </c>
      <c r="M1718" s="1252">
        <v>0</v>
      </c>
      <c r="N1718" s="1252">
        <v>0</v>
      </c>
      <c r="O1718" s="1252">
        <v>0</v>
      </c>
      <c r="P1718" s="1252">
        <v>0</v>
      </c>
      <c r="Q1718" s="1252">
        <v>0</v>
      </c>
      <c r="R1718" s="1252">
        <v>0</v>
      </c>
      <c r="S1718" s="1252">
        <v>0</v>
      </c>
      <c r="T1718" s="1252">
        <v>0</v>
      </c>
      <c r="U1718" s="1251" t="s">
        <v>116</v>
      </c>
      <c r="V1718" s="1251" t="s">
        <v>564</v>
      </c>
      <c r="W1718" s="1251" t="s">
        <v>382</v>
      </c>
      <c r="X1718" s="1251" t="s">
        <v>1581</v>
      </c>
      <c r="Y1718" s="1251">
        <v>271</v>
      </c>
    </row>
    <row r="1719" spans="1:25" ht="12">
      <c r="A1719" s="1251">
        <v>2020</v>
      </c>
      <c r="B1719" s="1251">
        <v>25</v>
      </c>
      <c r="C1719" s="1251">
        <v>200</v>
      </c>
      <c r="D1719" s="1251" t="s">
        <v>1687</v>
      </c>
      <c r="E1719" s="1251">
        <v>271301</v>
      </c>
      <c r="F1719" s="1251" t="s">
        <v>1622</v>
      </c>
      <c r="G1719" s="1252">
        <v>0</v>
      </c>
      <c r="H1719" s="1252">
        <v>0</v>
      </c>
      <c r="I1719" s="1252">
        <v>0</v>
      </c>
      <c r="J1719" s="1252">
        <v>0</v>
      </c>
      <c r="K1719" s="1252">
        <v>0</v>
      </c>
      <c r="L1719" s="1252">
        <v>0</v>
      </c>
      <c r="M1719" s="1252">
        <v>0</v>
      </c>
      <c r="N1719" s="1252">
        <v>0</v>
      </c>
      <c r="O1719" s="1252">
        <v>0</v>
      </c>
      <c r="P1719" s="1252">
        <v>0</v>
      </c>
      <c r="Q1719" s="1252">
        <v>0</v>
      </c>
      <c r="R1719" s="1252">
        <v>0</v>
      </c>
      <c r="S1719" s="1252">
        <v>0</v>
      </c>
      <c r="T1719" s="1252">
        <v>0</v>
      </c>
      <c r="U1719" s="1251" t="s">
        <v>116</v>
      </c>
      <c r="V1719" s="1251" t="s">
        <v>564</v>
      </c>
      <c r="W1719" s="1251" t="s">
        <v>382</v>
      </c>
      <c r="X1719" s="1251" t="s">
        <v>1581</v>
      </c>
      <c r="Y1719" s="1251">
        <v>271</v>
      </c>
    </row>
    <row r="1720" spans="1:25" ht="12">
      <c r="A1720" s="1251">
        <v>2020</v>
      </c>
      <c r="B1720" s="1251">
        <v>25</v>
      </c>
      <c r="C1720" s="1251">
        <v>200</v>
      </c>
      <c r="D1720" s="1251" t="s">
        <v>1687</v>
      </c>
      <c r="E1720" s="1251">
        <v>271308</v>
      </c>
      <c r="F1720" s="1251" t="s">
        <v>1624</v>
      </c>
      <c r="G1720" s="1252">
        <v>0</v>
      </c>
      <c r="H1720" s="1252">
        <v>0</v>
      </c>
      <c r="I1720" s="1252">
        <v>0</v>
      </c>
      <c r="J1720" s="1252">
        <v>0</v>
      </c>
      <c r="K1720" s="1252">
        <v>0</v>
      </c>
      <c r="L1720" s="1252">
        <v>0</v>
      </c>
      <c r="M1720" s="1252">
        <v>0</v>
      </c>
      <c r="N1720" s="1252">
        <v>0</v>
      </c>
      <c r="O1720" s="1252">
        <v>0</v>
      </c>
      <c r="P1720" s="1252">
        <v>0</v>
      </c>
      <c r="Q1720" s="1252">
        <v>0</v>
      </c>
      <c r="R1720" s="1252">
        <v>0</v>
      </c>
      <c r="S1720" s="1252">
        <v>0</v>
      </c>
      <c r="T1720" s="1252">
        <v>0</v>
      </c>
      <c r="U1720" s="1251" t="s">
        <v>116</v>
      </c>
      <c r="V1720" s="1251" t="s">
        <v>564</v>
      </c>
      <c r="W1720" s="1251" t="s">
        <v>382</v>
      </c>
      <c r="X1720" s="1251" t="s">
        <v>1581</v>
      </c>
      <c r="Y1720" s="1251">
        <v>271</v>
      </c>
    </row>
    <row r="1721" spans="1:25" ht="12">
      <c r="A1721" s="1251">
        <v>2020</v>
      </c>
      <c r="B1721" s="1251">
        <v>25</v>
      </c>
      <c r="C1721" s="1251">
        <v>200</v>
      </c>
      <c r="D1721" s="1251" t="s">
        <v>1687</v>
      </c>
      <c r="E1721" s="1251">
        <v>272000</v>
      </c>
      <c r="F1721" s="1251" t="s">
        <v>1625</v>
      </c>
      <c r="G1721" s="1252">
        <v>4949674.29</v>
      </c>
      <c r="H1721" s="1252">
        <v>4988845.8499999996</v>
      </c>
      <c r="I1721" s="1252">
        <v>5028017.4100000001</v>
      </c>
      <c r="J1721" s="1252">
        <v>5067188.9699999997</v>
      </c>
      <c r="K1721" s="1252">
        <v>5106520.2999999998</v>
      </c>
      <c r="L1721" s="1252">
        <v>5145851.6299999999</v>
      </c>
      <c r="M1721" s="1252">
        <v>5185182.96</v>
      </c>
      <c r="N1721" s="1252">
        <v>5224461.5099999998</v>
      </c>
      <c r="O1721" s="1252">
        <v>5263740.0599999996</v>
      </c>
      <c r="P1721" s="1252">
        <v>5303018.6100000003</v>
      </c>
      <c r="Q1721" s="1252">
        <v>5343086.6900000004</v>
      </c>
      <c r="R1721" s="1252">
        <v>5383154.7699999996</v>
      </c>
      <c r="S1721" s="1252">
        <v>5423222.8499999996</v>
      </c>
      <c r="T1721" s="1252">
        <v>5423222.8499999996</v>
      </c>
      <c r="U1721" s="1251" t="s">
        <v>116</v>
      </c>
      <c r="V1721" s="1251" t="s">
        <v>564</v>
      </c>
      <c r="W1721" s="1251" t="s">
        <v>382</v>
      </c>
      <c r="X1721" s="1251" t="s">
        <v>1581</v>
      </c>
      <c r="Y1721" s="1251">
        <v>272</v>
      </c>
    </row>
    <row r="1722" spans="1:25" ht="12">
      <c r="A1722" s="1251">
        <v>2020</v>
      </c>
      <c r="B1722" s="1251">
        <v>25</v>
      </c>
      <c r="C1722" s="1251">
        <v>200</v>
      </c>
      <c r="D1722" s="1251" t="s">
        <v>1687</v>
      </c>
      <c r="E1722" s="1251">
        <v>285000</v>
      </c>
      <c r="F1722" s="1251" t="s">
        <v>1626</v>
      </c>
      <c r="G1722" s="1252">
        <v>-3892</v>
      </c>
      <c r="H1722" s="1252">
        <v>-8962</v>
      </c>
      <c r="I1722" s="1252">
        <v>-8962</v>
      </c>
      <c r="J1722" s="1252">
        <v>-2597</v>
      </c>
      <c r="K1722" s="1252">
        <v>-7710</v>
      </c>
      <c r="L1722" s="1252">
        <v>-7710</v>
      </c>
      <c r="M1722" s="1252">
        <v>-1290</v>
      </c>
      <c r="N1722" s="1252">
        <v>-6448</v>
      </c>
      <c r="O1722" s="1252">
        <v>-6448</v>
      </c>
      <c r="P1722" s="1252">
        <v>-854</v>
      </c>
      <c r="Q1722" s="1252">
        <v>-5175</v>
      </c>
      <c r="R1722" s="1252">
        <v>-5146</v>
      </c>
      <c r="S1722" s="1252">
        <v>-442.75</v>
      </c>
      <c r="T1722" s="1252">
        <v>-442.75</v>
      </c>
      <c r="U1722" s="1251" t="s">
        <v>116</v>
      </c>
      <c r="V1722" s="1251" t="s">
        <v>1537</v>
      </c>
      <c r="W1722" s="1251" t="s">
        <v>1627</v>
      </c>
      <c r="X1722" s="1251" t="s">
        <v>1581</v>
      </c>
      <c r="Y1722" s="1251">
        <v>285</v>
      </c>
    </row>
    <row r="1723" spans="1:25" ht="12">
      <c r="A1723" s="1251">
        <v>2020</v>
      </c>
      <c r="B1723" s="1251">
        <v>25</v>
      </c>
      <c r="C1723" s="1251">
        <v>200</v>
      </c>
      <c r="D1723" s="1251" t="s">
        <v>1687</v>
      </c>
      <c r="E1723" s="1251">
        <v>300000</v>
      </c>
      <c r="F1723" s="1251" t="s">
        <v>1628</v>
      </c>
      <c r="G1723" s="1252">
        <v>111544431.65000001</v>
      </c>
      <c r="H1723" s="1252">
        <v>111584607.28</v>
      </c>
      <c r="I1723" s="1252">
        <v>111659242.01000001</v>
      </c>
      <c r="J1723" s="1252">
        <v>111676674.09999999</v>
      </c>
      <c r="K1723" s="1252">
        <v>111711719.29000001</v>
      </c>
      <c r="L1723" s="1252">
        <v>111742515.16</v>
      </c>
      <c r="M1723" s="1252">
        <v>111778442.47</v>
      </c>
      <c r="N1723" s="1252">
        <v>111796377</v>
      </c>
      <c r="O1723" s="1252">
        <v>111914041.97</v>
      </c>
      <c r="P1723" s="1252">
        <v>112277987.47</v>
      </c>
      <c r="Q1723" s="1252">
        <v>112275804.94</v>
      </c>
      <c r="R1723" s="1252">
        <v>112378491.95</v>
      </c>
      <c r="S1723" s="1252">
        <v>112865334.08</v>
      </c>
      <c r="T1723" s="1252">
        <v>112865334.08</v>
      </c>
      <c r="U1723" s="1251" t="s">
        <v>116</v>
      </c>
      <c r="V1723" s="1251" t="s">
        <v>564</v>
      </c>
      <c r="W1723" s="1251" t="s">
        <v>290</v>
      </c>
      <c r="X1723" s="1251" t="s">
        <v>1515</v>
      </c>
      <c r="Y1723" s="1251">
        <v>300</v>
      </c>
    </row>
    <row r="1724" spans="1:25" ht="12">
      <c r="A1724" s="1251">
        <v>2020</v>
      </c>
      <c r="B1724" s="1251">
        <v>25</v>
      </c>
      <c r="C1724" s="1251">
        <v>200</v>
      </c>
      <c r="D1724" s="1251" t="s">
        <v>1687</v>
      </c>
      <c r="E1724" s="1251">
        <v>300001</v>
      </c>
      <c r="F1724" s="1251" t="s">
        <v>1629</v>
      </c>
      <c r="G1724" s="1252">
        <v>23900</v>
      </c>
      <c r="H1724" s="1252">
        <v>23900</v>
      </c>
      <c r="I1724" s="1252">
        <v>23900</v>
      </c>
      <c r="J1724" s="1252">
        <v>23900</v>
      </c>
      <c r="K1724" s="1252">
        <v>23900</v>
      </c>
      <c r="L1724" s="1252">
        <v>23900</v>
      </c>
      <c r="M1724" s="1252">
        <v>23900</v>
      </c>
      <c r="N1724" s="1252">
        <v>23900</v>
      </c>
      <c r="O1724" s="1252">
        <v>23900</v>
      </c>
      <c r="P1724" s="1252">
        <v>23900</v>
      </c>
      <c r="Q1724" s="1252">
        <v>23900</v>
      </c>
      <c r="R1724" s="1252">
        <v>23900</v>
      </c>
      <c r="S1724" s="1252">
        <v>23900</v>
      </c>
      <c r="T1724" s="1252">
        <v>23900</v>
      </c>
      <c r="U1724" s="1251" t="s">
        <v>116</v>
      </c>
      <c r="V1724" s="1251" t="s">
        <v>564</v>
      </c>
      <c r="W1724" s="1251" t="s">
        <v>290</v>
      </c>
      <c r="X1724" s="1251" t="s">
        <v>1515</v>
      </c>
      <c r="Y1724" s="1251">
        <v>300</v>
      </c>
    </row>
    <row r="1725" spans="1:25" ht="12">
      <c r="A1725" s="1251">
        <v>2020</v>
      </c>
      <c r="B1725" s="1251">
        <v>25</v>
      </c>
      <c r="C1725" s="1251">
        <v>200</v>
      </c>
      <c r="D1725" s="1251" t="s">
        <v>1687</v>
      </c>
      <c r="E1725" s="1251">
        <v>301000</v>
      </c>
      <c r="F1725" s="1251" t="s">
        <v>1630</v>
      </c>
      <c r="G1725" s="1252">
        <v>0</v>
      </c>
      <c r="H1725" s="1252">
        <v>0</v>
      </c>
      <c r="I1725" s="1252">
        <v>0</v>
      </c>
      <c r="J1725" s="1252">
        <v>0</v>
      </c>
      <c r="K1725" s="1252">
        <v>0</v>
      </c>
      <c r="L1725" s="1252">
        <v>0</v>
      </c>
      <c r="M1725" s="1252">
        <v>0</v>
      </c>
      <c r="N1725" s="1252">
        <v>0</v>
      </c>
      <c r="O1725" s="1252">
        <v>0</v>
      </c>
      <c r="P1725" s="1252">
        <v>0</v>
      </c>
      <c r="Q1725" s="1252">
        <v>0</v>
      </c>
      <c r="R1725" s="1252">
        <v>0</v>
      </c>
      <c r="S1725" s="1252">
        <v>0</v>
      </c>
      <c r="T1725" s="1252">
        <v>0</v>
      </c>
      <c r="U1725" s="1251" t="s">
        <v>116</v>
      </c>
      <c r="V1725" s="1251" t="s">
        <v>564</v>
      </c>
      <c r="W1725" s="1251" t="s">
        <v>290</v>
      </c>
      <c r="X1725" s="1251" t="s">
        <v>1515</v>
      </c>
      <c r="Y1725" s="1251">
        <v>301</v>
      </c>
    </row>
    <row r="1726" spans="1:25" ht="12">
      <c r="A1726" s="1251">
        <v>2020</v>
      </c>
      <c r="B1726" s="1251">
        <v>25</v>
      </c>
      <c r="C1726" s="1251">
        <v>200</v>
      </c>
      <c r="D1726" s="1251" t="s">
        <v>1687</v>
      </c>
      <c r="E1726" s="1251">
        <v>302000</v>
      </c>
      <c r="F1726" s="1251" t="s">
        <v>1631</v>
      </c>
      <c r="G1726" s="1252">
        <v>0</v>
      </c>
      <c r="H1726" s="1252">
        <v>0</v>
      </c>
      <c r="I1726" s="1252">
        <v>0</v>
      </c>
      <c r="J1726" s="1252">
        <v>0</v>
      </c>
      <c r="K1726" s="1252">
        <v>0</v>
      </c>
      <c r="L1726" s="1252">
        <v>0</v>
      </c>
      <c r="M1726" s="1252">
        <v>0</v>
      </c>
      <c r="N1726" s="1252">
        <v>0</v>
      </c>
      <c r="O1726" s="1252">
        <v>0</v>
      </c>
      <c r="P1726" s="1252">
        <v>0</v>
      </c>
      <c r="Q1726" s="1252">
        <v>0</v>
      </c>
      <c r="R1726" s="1252">
        <v>0</v>
      </c>
      <c r="S1726" s="1252">
        <v>0</v>
      </c>
      <c r="T1726" s="1252">
        <v>0</v>
      </c>
      <c r="U1726" s="1251" t="s">
        <v>116</v>
      </c>
      <c r="V1726" s="1251" t="s">
        <v>564</v>
      </c>
      <c r="W1726" s="1251" t="s">
        <v>290</v>
      </c>
      <c r="X1726" s="1251" t="s">
        <v>1515</v>
      </c>
      <c r="Y1726" s="1251">
        <v>302</v>
      </c>
    </row>
    <row r="1727" spans="1:25" ht="12">
      <c r="A1727" s="1251">
        <v>2020</v>
      </c>
      <c r="B1727" s="1251">
        <v>25</v>
      </c>
      <c r="C1727" s="1251">
        <v>200</v>
      </c>
      <c r="D1727" s="1251" t="s">
        <v>1687</v>
      </c>
      <c r="E1727" s="1251">
        <v>303130</v>
      </c>
      <c r="F1727" s="1251" t="s">
        <v>1633</v>
      </c>
      <c r="G1727" s="1252">
        <v>0</v>
      </c>
      <c r="H1727" s="1252">
        <v>0</v>
      </c>
      <c r="I1727" s="1252">
        <v>0</v>
      </c>
      <c r="J1727" s="1252">
        <v>0</v>
      </c>
      <c r="K1727" s="1252">
        <v>0</v>
      </c>
      <c r="L1727" s="1252">
        <v>0</v>
      </c>
      <c r="M1727" s="1252">
        <v>0</v>
      </c>
      <c r="N1727" s="1252">
        <v>0</v>
      </c>
      <c r="O1727" s="1252">
        <v>0</v>
      </c>
      <c r="P1727" s="1252">
        <v>0</v>
      </c>
      <c r="Q1727" s="1252">
        <v>0</v>
      </c>
      <c r="R1727" s="1252">
        <v>0</v>
      </c>
      <c r="S1727" s="1252">
        <v>0</v>
      </c>
      <c r="T1727" s="1252">
        <v>0</v>
      </c>
      <c r="U1727" s="1251" t="s">
        <v>116</v>
      </c>
      <c r="V1727" s="1251" t="s">
        <v>564</v>
      </c>
      <c r="W1727" s="1251" t="s">
        <v>290</v>
      </c>
      <c r="X1727" s="1251" t="s">
        <v>1515</v>
      </c>
      <c r="Y1727" s="1251">
        <v>303</v>
      </c>
    </row>
    <row r="1728" spans="1:25" ht="12">
      <c r="A1728" s="1251">
        <v>2020</v>
      </c>
      <c r="B1728" s="1251">
        <v>25</v>
      </c>
      <c r="C1728" s="1251">
        <v>200</v>
      </c>
      <c r="D1728" s="1251" t="s">
        <v>1687</v>
      </c>
      <c r="E1728" s="1251">
        <v>303200</v>
      </c>
      <c r="F1728" s="1251" t="s">
        <v>1634</v>
      </c>
      <c r="G1728" s="1252">
        <v>0</v>
      </c>
      <c r="H1728" s="1252">
        <v>0</v>
      </c>
      <c r="I1728" s="1252">
        <v>0</v>
      </c>
      <c r="J1728" s="1252">
        <v>0</v>
      </c>
      <c r="K1728" s="1252">
        <v>0</v>
      </c>
      <c r="L1728" s="1252">
        <v>0</v>
      </c>
      <c r="M1728" s="1252">
        <v>0</v>
      </c>
      <c r="N1728" s="1252">
        <v>0</v>
      </c>
      <c r="O1728" s="1252">
        <v>0</v>
      </c>
      <c r="P1728" s="1252">
        <v>0</v>
      </c>
      <c r="Q1728" s="1252">
        <v>0</v>
      </c>
      <c r="R1728" s="1252">
        <v>0</v>
      </c>
      <c r="S1728" s="1252">
        <v>0</v>
      </c>
      <c r="T1728" s="1252">
        <v>0</v>
      </c>
      <c r="U1728" s="1251" t="s">
        <v>116</v>
      </c>
      <c r="V1728" s="1251" t="s">
        <v>564</v>
      </c>
      <c r="W1728" s="1251" t="s">
        <v>290</v>
      </c>
      <c r="X1728" s="1251" t="s">
        <v>1515</v>
      </c>
      <c r="Y1728" s="1251">
        <v>303</v>
      </c>
    </row>
    <row r="1729" spans="1:25" ht="12">
      <c r="A1729" s="1251">
        <v>2020</v>
      </c>
      <c r="B1729" s="1251">
        <v>25</v>
      </c>
      <c r="C1729" s="1251">
        <v>200</v>
      </c>
      <c r="D1729" s="1251" t="s">
        <v>1687</v>
      </c>
      <c r="E1729" s="1251">
        <v>303400</v>
      </c>
      <c r="F1729" s="1251" t="s">
        <v>1636</v>
      </c>
      <c r="G1729" s="1252">
        <v>0</v>
      </c>
      <c r="H1729" s="1252">
        <v>0</v>
      </c>
      <c r="I1729" s="1252">
        <v>0</v>
      </c>
      <c r="J1729" s="1252">
        <v>0</v>
      </c>
      <c r="K1729" s="1252">
        <v>0</v>
      </c>
      <c r="L1729" s="1252">
        <v>0</v>
      </c>
      <c r="M1729" s="1252">
        <v>0</v>
      </c>
      <c r="N1729" s="1252">
        <v>0</v>
      </c>
      <c r="O1729" s="1252">
        <v>0</v>
      </c>
      <c r="P1729" s="1252">
        <v>0</v>
      </c>
      <c r="Q1729" s="1252">
        <v>0</v>
      </c>
      <c r="R1729" s="1252">
        <v>0</v>
      </c>
      <c r="S1729" s="1252">
        <v>0</v>
      </c>
      <c r="T1729" s="1252">
        <v>0</v>
      </c>
      <c r="U1729" s="1251" t="s">
        <v>116</v>
      </c>
      <c r="V1729" s="1251" t="s">
        <v>564</v>
      </c>
      <c r="W1729" s="1251" t="s">
        <v>290</v>
      </c>
      <c r="X1729" s="1251" t="s">
        <v>1515</v>
      </c>
      <c r="Y1729" s="1251">
        <v>303</v>
      </c>
    </row>
    <row r="1730" spans="1:25" ht="12">
      <c r="A1730" s="1251">
        <v>2020</v>
      </c>
      <c r="B1730" s="1251">
        <v>25</v>
      </c>
      <c r="C1730" s="1251">
        <v>200</v>
      </c>
      <c r="D1730" s="1251" t="s">
        <v>1687</v>
      </c>
      <c r="E1730" s="1251">
        <v>303610</v>
      </c>
      <c r="F1730" s="1251" t="s">
        <v>1637</v>
      </c>
      <c r="G1730" s="1252">
        <v>0</v>
      </c>
      <c r="H1730" s="1252">
        <v>0</v>
      </c>
      <c r="I1730" s="1252">
        <v>0</v>
      </c>
      <c r="J1730" s="1252">
        <v>0</v>
      </c>
      <c r="K1730" s="1252">
        <v>0</v>
      </c>
      <c r="L1730" s="1252">
        <v>0</v>
      </c>
      <c r="M1730" s="1252">
        <v>0</v>
      </c>
      <c r="N1730" s="1252">
        <v>0</v>
      </c>
      <c r="O1730" s="1252">
        <v>0</v>
      </c>
      <c r="P1730" s="1252">
        <v>0</v>
      </c>
      <c r="Q1730" s="1252">
        <v>0</v>
      </c>
      <c r="R1730" s="1252">
        <v>0</v>
      </c>
      <c r="S1730" s="1252">
        <v>0</v>
      </c>
      <c r="T1730" s="1252">
        <v>0</v>
      </c>
      <c r="U1730" s="1251" t="s">
        <v>116</v>
      </c>
      <c r="V1730" s="1251" t="s">
        <v>564</v>
      </c>
      <c r="W1730" s="1251" t="s">
        <v>290</v>
      </c>
      <c r="X1730" s="1251" t="s">
        <v>1515</v>
      </c>
      <c r="Y1730" s="1251">
        <v>303</v>
      </c>
    </row>
    <row r="1731" spans="1:25" ht="12">
      <c r="A1731" s="1251">
        <v>2020</v>
      </c>
      <c r="B1731" s="1251">
        <v>25</v>
      </c>
      <c r="C1731" s="1251">
        <v>200</v>
      </c>
      <c r="D1731" s="1251" t="s">
        <v>1687</v>
      </c>
      <c r="E1731" s="1251">
        <v>304200</v>
      </c>
      <c r="F1731" s="1251" t="s">
        <v>1638</v>
      </c>
      <c r="G1731" s="1252">
        <v>0</v>
      </c>
      <c r="H1731" s="1252">
        <v>0</v>
      </c>
      <c r="I1731" s="1252">
        <v>0</v>
      </c>
      <c r="J1731" s="1252">
        <v>0</v>
      </c>
      <c r="K1731" s="1252">
        <v>0</v>
      </c>
      <c r="L1731" s="1252">
        <v>0</v>
      </c>
      <c r="M1731" s="1252">
        <v>0</v>
      </c>
      <c r="N1731" s="1252">
        <v>0</v>
      </c>
      <c r="O1731" s="1252">
        <v>0</v>
      </c>
      <c r="P1731" s="1252">
        <v>0</v>
      </c>
      <c r="Q1731" s="1252">
        <v>0</v>
      </c>
      <c r="R1731" s="1252">
        <v>0</v>
      </c>
      <c r="S1731" s="1252">
        <v>0</v>
      </c>
      <c r="T1731" s="1252">
        <v>0</v>
      </c>
      <c r="U1731" s="1251" t="s">
        <v>116</v>
      </c>
      <c r="V1731" s="1251" t="s">
        <v>564</v>
      </c>
      <c r="W1731" s="1251" t="s">
        <v>290</v>
      </c>
      <c r="X1731" s="1251" t="s">
        <v>1515</v>
      </c>
      <c r="Y1731" s="1251">
        <v>304</v>
      </c>
    </row>
    <row r="1732" spans="1:25" ht="12">
      <c r="A1732" s="1251">
        <v>2020</v>
      </c>
      <c r="B1732" s="1251">
        <v>25</v>
      </c>
      <c r="C1732" s="1251">
        <v>200</v>
      </c>
      <c r="D1732" s="1251" t="s">
        <v>1687</v>
      </c>
      <c r="E1732" s="1251">
        <v>304300</v>
      </c>
      <c r="F1732" s="1251" t="s">
        <v>1639</v>
      </c>
      <c r="G1732" s="1252">
        <v>0</v>
      </c>
      <c r="H1732" s="1252">
        <v>0</v>
      </c>
      <c r="I1732" s="1252">
        <v>0</v>
      </c>
      <c r="J1732" s="1252">
        <v>0</v>
      </c>
      <c r="K1732" s="1252">
        <v>0</v>
      </c>
      <c r="L1732" s="1252">
        <v>0</v>
      </c>
      <c r="M1732" s="1252">
        <v>0</v>
      </c>
      <c r="N1732" s="1252">
        <v>0</v>
      </c>
      <c r="O1732" s="1252">
        <v>0</v>
      </c>
      <c r="P1732" s="1252">
        <v>0</v>
      </c>
      <c r="Q1732" s="1252">
        <v>0</v>
      </c>
      <c r="R1732" s="1252">
        <v>0</v>
      </c>
      <c r="S1732" s="1252">
        <v>0</v>
      </c>
      <c r="T1732" s="1252">
        <v>0</v>
      </c>
      <c r="U1732" s="1251" t="s">
        <v>116</v>
      </c>
      <c r="V1732" s="1251" t="s">
        <v>564</v>
      </c>
      <c r="W1732" s="1251" t="s">
        <v>290</v>
      </c>
      <c r="X1732" s="1251" t="s">
        <v>1515</v>
      </c>
      <c r="Y1732" s="1251">
        <v>304</v>
      </c>
    </row>
    <row r="1733" spans="1:25" ht="12">
      <c r="A1733" s="1251">
        <v>2020</v>
      </c>
      <c r="B1733" s="1251">
        <v>25</v>
      </c>
      <c r="C1733" s="1251">
        <v>200</v>
      </c>
      <c r="D1733" s="1251" t="s">
        <v>1687</v>
      </c>
      <c r="E1733" s="1251">
        <v>304400</v>
      </c>
      <c r="F1733" s="1251" t="s">
        <v>1640</v>
      </c>
      <c r="G1733" s="1252">
        <v>0</v>
      </c>
      <c r="H1733" s="1252">
        <v>0</v>
      </c>
      <c r="I1733" s="1252">
        <v>0</v>
      </c>
      <c r="J1733" s="1252">
        <v>0</v>
      </c>
      <c r="K1733" s="1252">
        <v>0</v>
      </c>
      <c r="L1733" s="1252">
        <v>0</v>
      </c>
      <c r="M1733" s="1252">
        <v>0</v>
      </c>
      <c r="N1733" s="1252">
        <v>0</v>
      </c>
      <c r="O1733" s="1252">
        <v>0</v>
      </c>
      <c r="P1733" s="1252">
        <v>0</v>
      </c>
      <c r="Q1733" s="1252">
        <v>0</v>
      </c>
      <c r="R1733" s="1252">
        <v>0</v>
      </c>
      <c r="S1733" s="1252">
        <v>0</v>
      </c>
      <c r="T1733" s="1252">
        <v>0</v>
      </c>
      <c r="U1733" s="1251" t="s">
        <v>116</v>
      </c>
      <c r="V1733" s="1251" t="s">
        <v>564</v>
      </c>
      <c r="W1733" s="1251" t="s">
        <v>290</v>
      </c>
      <c r="X1733" s="1251" t="s">
        <v>1515</v>
      </c>
      <c r="Y1733" s="1251">
        <v>304</v>
      </c>
    </row>
    <row r="1734" spans="1:25" ht="12">
      <c r="A1734" s="1251">
        <v>2020</v>
      </c>
      <c r="B1734" s="1251">
        <v>25</v>
      </c>
      <c r="C1734" s="1251">
        <v>200</v>
      </c>
      <c r="D1734" s="1251" t="s">
        <v>1687</v>
      </c>
      <c r="E1734" s="1251">
        <v>304610</v>
      </c>
      <c r="F1734" s="1251" t="s">
        <v>1641</v>
      </c>
      <c r="G1734" s="1252">
        <v>0</v>
      </c>
      <c r="H1734" s="1252">
        <v>0</v>
      </c>
      <c r="I1734" s="1252">
        <v>0</v>
      </c>
      <c r="J1734" s="1252">
        <v>0</v>
      </c>
      <c r="K1734" s="1252">
        <v>0</v>
      </c>
      <c r="L1734" s="1252">
        <v>0</v>
      </c>
      <c r="M1734" s="1252">
        <v>0</v>
      </c>
      <c r="N1734" s="1252">
        <v>0</v>
      </c>
      <c r="O1734" s="1252">
        <v>0</v>
      </c>
      <c r="P1734" s="1252">
        <v>0</v>
      </c>
      <c r="Q1734" s="1252">
        <v>0</v>
      </c>
      <c r="R1734" s="1252">
        <v>0</v>
      </c>
      <c r="S1734" s="1252">
        <v>0</v>
      </c>
      <c r="T1734" s="1252">
        <v>0</v>
      </c>
      <c r="U1734" s="1251" t="s">
        <v>116</v>
      </c>
      <c r="V1734" s="1251" t="s">
        <v>564</v>
      </c>
      <c r="W1734" s="1251" t="s">
        <v>290</v>
      </c>
      <c r="X1734" s="1251" t="s">
        <v>1515</v>
      </c>
      <c r="Y1734" s="1251">
        <v>304</v>
      </c>
    </row>
    <row r="1735" spans="1:25" ht="12">
      <c r="A1735" s="1251">
        <v>2020</v>
      </c>
      <c r="B1735" s="1251">
        <v>25</v>
      </c>
      <c r="C1735" s="1251">
        <v>200</v>
      </c>
      <c r="D1735" s="1251" t="s">
        <v>1687</v>
      </c>
      <c r="E1735" s="1251">
        <v>304630</v>
      </c>
      <c r="F1735" s="1251" t="s">
        <v>1642</v>
      </c>
      <c r="G1735" s="1252">
        <v>0</v>
      </c>
      <c r="H1735" s="1252">
        <v>0</v>
      </c>
      <c r="I1735" s="1252">
        <v>0</v>
      </c>
      <c r="J1735" s="1252">
        <v>0</v>
      </c>
      <c r="K1735" s="1252">
        <v>0</v>
      </c>
      <c r="L1735" s="1252">
        <v>0</v>
      </c>
      <c r="M1735" s="1252">
        <v>0</v>
      </c>
      <c r="N1735" s="1252">
        <v>0</v>
      </c>
      <c r="O1735" s="1252">
        <v>0</v>
      </c>
      <c r="P1735" s="1252">
        <v>0</v>
      </c>
      <c r="Q1735" s="1252">
        <v>0</v>
      </c>
      <c r="R1735" s="1252">
        <v>0</v>
      </c>
      <c r="S1735" s="1252">
        <v>0</v>
      </c>
      <c r="T1735" s="1252">
        <v>0</v>
      </c>
      <c r="U1735" s="1251" t="s">
        <v>116</v>
      </c>
      <c r="V1735" s="1251" t="s">
        <v>564</v>
      </c>
      <c r="W1735" s="1251" t="s">
        <v>290</v>
      </c>
      <c r="X1735" s="1251" t="s">
        <v>1515</v>
      </c>
      <c r="Y1735" s="1251">
        <v>304</v>
      </c>
    </row>
    <row r="1736" spans="1:25" ht="12">
      <c r="A1736" s="1251">
        <v>2020</v>
      </c>
      <c r="B1736" s="1251">
        <v>25</v>
      </c>
      <c r="C1736" s="1251">
        <v>200</v>
      </c>
      <c r="D1736" s="1251" t="s">
        <v>1687</v>
      </c>
      <c r="E1736" s="1251">
        <v>307000</v>
      </c>
      <c r="F1736" s="1251" t="s">
        <v>1643</v>
      </c>
      <c r="G1736" s="1252">
        <v>0</v>
      </c>
      <c r="H1736" s="1252">
        <v>0</v>
      </c>
      <c r="I1736" s="1252">
        <v>0</v>
      </c>
      <c r="J1736" s="1252">
        <v>0</v>
      </c>
      <c r="K1736" s="1252">
        <v>0</v>
      </c>
      <c r="L1736" s="1252">
        <v>0</v>
      </c>
      <c r="M1736" s="1252">
        <v>0</v>
      </c>
      <c r="N1736" s="1252">
        <v>0</v>
      </c>
      <c r="O1736" s="1252">
        <v>0</v>
      </c>
      <c r="P1736" s="1252">
        <v>0</v>
      </c>
      <c r="Q1736" s="1252">
        <v>0</v>
      </c>
      <c r="R1736" s="1252">
        <v>0</v>
      </c>
      <c r="S1736" s="1252">
        <v>0</v>
      </c>
      <c r="T1736" s="1252">
        <v>0</v>
      </c>
      <c r="U1736" s="1251" t="s">
        <v>116</v>
      </c>
      <c r="V1736" s="1251" t="s">
        <v>564</v>
      </c>
      <c r="W1736" s="1251" t="s">
        <v>290</v>
      </c>
      <c r="X1736" s="1251" t="s">
        <v>1515</v>
      </c>
      <c r="Y1736" s="1251">
        <v>307</v>
      </c>
    </row>
    <row r="1737" spans="1:25" ht="12">
      <c r="A1737" s="1251">
        <v>2020</v>
      </c>
      <c r="B1737" s="1251">
        <v>25</v>
      </c>
      <c r="C1737" s="1251">
        <v>200</v>
      </c>
      <c r="D1737" s="1251" t="s">
        <v>1687</v>
      </c>
      <c r="E1737" s="1251">
        <v>309000</v>
      </c>
      <c r="F1737" s="1251" t="s">
        <v>1644</v>
      </c>
      <c r="G1737" s="1252">
        <v>0</v>
      </c>
      <c r="H1737" s="1252">
        <v>0</v>
      </c>
      <c r="I1737" s="1252">
        <v>0</v>
      </c>
      <c r="J1737" s="1252">
        <v>0</v>
      </c>
      <c r="K1737" s="1252">
        <v>0</v>
      </c>
      <c r="L1737" s="1252">
        <v>0</v>
      </c>
      <c r="M1737" s="1252">
        <v>0</v>
      </c>
      <c r="N1737" s="1252">
        <v>0</v>
      </c>
      <c r="O1737" s="1252">
        <v>0</v>
      </c>
      <c r="P1737" s="1252">
        <v>0</v>
      </c>
      <c r="Q1737" s="1252">
        <v>0</v>
      </c>
      <c r="R1737" s="1252">
        <v>0</v>
      </c>
      <c r="S1737" s="1252">
        <v>0</v>
      </c>
      <c r="T1737" s="1252">
        <v>0</v>
      </c>
      <c r="U1737" s="1251" t="s">
        <v>116</v>
      </c>
      <c r="V1737" s="1251" t="s">
        <v>564</v>
      </c>
      <c r="W1737" s="1251" t="s">
        <v>290</v>
      </c>
      <c r="X1737" s="1251" t="s">
        <v>1515</v>
      </c>
      <c r="Y1737" s="1251">
        <v>309</v>
      </c>
    </row>
    <row r="1738" spans="1:25" ht="12">
      <c r="A1738" s="1251">
        <v>2020</v>
      </c>
      <c r="B1738" s="1251">
        <v>25</v>
      </c>
      <c r="C1738" s="1251">
        <v>200</v>
      </c>
      <c r="D1738" s="1251" t="s">
        <v>1687</v>
      </c>
      <c r="E1738" s="1251">
        <v>310000</v>
      </c>
      <c r="F1738" s="1251" t="s">
        <v>1645</v>
      </c>
      <c r="G1738" s="1252">
        <v>0</v>
      </c>
      <c r="H1738" s="1252">
        <v>0</v>
      </c>
      <c r="I1738" s="1252">
        <v>0</v>
      </c>
      <c r="J1738" s="1252">
        <v>0</v>
      </c>
      <c r="K1738" s="1252">
        <v>0</v>
      </c>
      <c r="L1738" s="1252">
        <v>0</v>
      </c>
      <c r="M1738" s="1252">
        <v>0</v>
      </c>
      <c r="N1738" s="1252">
        <v>0</v>
      </c>
      <c r="O1738" s="1252">
        <v>0</v>
      </c>
      <c r="P1738" s="1252">
        <v>0</v>
      </c>
      <c r="Q1738" s="1252">
        <v>0</v>
      </c>
      <c r="R1738" s="1252">
        <v>0</v>
      </c>
      <c r="S1738" s="1252">
        <v>0</v>
      </c>
      <c r="T1738" s="1252">
        <v>0</v>
      </c>
      <c r="U1738" s="1251" t="s">
        <v>116</v>
      </c>
      <c r="V1738" s="1251" t="s">
        <v>564</v>
      </c>
      <c r="W1738" s="1251" t="s">
        <v>290</v>
      </c>
      <c r="X1738" s="1251" t="s">
        <v>1515</v>
      </c>
      <c r="Y1738" s="1251">
        <v>310</v>
      </c>
    </row>
    <row r="1739" spans="1:25" ht="12">
      <c r="A1739" s="1251">
        <v>2020</v>
      </c>
      <c r="B1739" s="1251">
        <v>25</v>
      </c>
      <c r="C1739" s="1251">
        <v>200</v>
      </c>
      <c r="D1739" s="1251" t="s">
        <v>1687</v>
      </c>
      <c r="E1739" s="1251">
        <v>311000</v>
      </c>
      <c r="F1739" s="1251" t="s">
        <v>1646</v>
      </c>
      <c r="G1739" s="1252">
        <v>0</v>
      </c>
      <c r="H1739" s="1252">
        <v>0</v>
      </c>
      <c r="I1739" s="1252">
        <v>0</v>
      </c>
      <c r="J1739" s="1252">
        <v>0</v>
      </c>
      <c r="K1739" s="1252">
        <v>0</v>
      </c>
      <c r="L1739" s="1252">
        <v>0</v>
      </c>
      <c r="M1739" s="1252">
        <v>0</v>
      </c>
      <c r="N1739" s="1252">
        <v>0</v>
      </c>
      <c r="O1739" s="1252">
        <v>0</v>
      </c>
      <c r="P1739" s="1252">
        <v>0</v>
      </c>
      <c r="Q1739" s="1252">
        <v>0</v>
      </c>
      <c r="R1739" s="1252">
        <v>0</v>
      </c>
      <c r="S1739" s="1252">
        <v>0</v>
      </c>
      <c r="T1739" s="1252">
        <v>0</v>
      </c>
      <c r="U1739" s="1251" t="s">
        <v>116</v>
      </c>
      <c r="V1739" s="1251" t="s">
        <v>564</v>
      </c>
      <c r="W1739" s="1251" t="s">
        <v>290</v>
      </c>
      <c r="X1739" s="1251" t="s">
        <v>1515</v>
      </c>
      <c r="Y1739" s="1251">
        <v>311</v>
      </c>
    </row>
    <row r="1740" spans="1:25" ht="12">
      <c r="A1740" s="1251">
        <v>2020</v>
      </c>
      <c r="B1740" s="1251">
        <v>25</v>
      </c>
      <c r="C1740" s="1251">
        <v>200</v>
      </c>
      <c r="D1740" s="1251" t="s">
        <v>1687</v>
      </c>
      <c r="E1740" s="1251">
        <v>320000</v>
      </c>
      <c r="F1740" s="1251" t="s">
        <v>1648</v>
      </c>
      <c r="G1740" s="1252">
        <v>0</v>
      </c>
      <c r="H1740" s="1252">
        <v>0</v>
      </c>
      <c r="I1740" s="1252">
        <v>0</v>
      </c>
      <c r="J1740" s="1252">
        <v>0</v>
      </c>
      <c r="K1740" s="1252">
        <v>0</v>
      </c>
      <c r="L1740" s="1252">
        <v>0</v>
      </c>
      <c r="M1740" s="1252">
        <v>0</v>
      </c>
      <c r="N1740" s="1252">
        <v>0</v>
      </c>
      <c r="O1740" s="1252">
        <v>0</v>
      </c>
      <c r="P1740" s="1252">
        <v>0</v>
      </c>
      <c r="Q1740" s="1252">
        <v>0</v>
      </c>
      <c r="R1740" s="1252">
        <v>0</v>
      </c>
      <c r="S1740" s="1252">
        <v>0</v>
      </c>
      <c r="T1740" s="1252">
        <v>0</v>
      </c>
      <c r="U1740" s="1251" t="s">
        <v>116</v>
      </c>
      <c r="V1740" s="1251" t="s">
        <v>564</v>
      </c>
      <c r="W1740" s="1251" t="s">
        <v>290</v>
      </c>
      <c r="X1740" s="1251" t="s">
        <v>1515</v>
      </c>
      <c r="Y1740" s="1251">
        <v>320</v>
      </c>
    </row>
    <row r="1741" spans="1:25" ht="12">
      <c r="A1741" s="1251">
        <v>2020</v>
      </c>
      <c r="B1741" s="1251">
        <v>25</v>
      </c>
      <c r="C1741" s="1251">
        <v>200</v>
      </c>
      <c r="D1741" s="1251" t="s">
        <v>1687</v>
      </c>
      <c r="E1741" s="1251">
        <v>330000</v>
      </c>
      <c r="F1741" s="1251" t="s">
        <v>1649</v>
      </c>
      <c r="G1741" s="1252">
        <v>0</v>
      </c>
      <c r="H1741" s="1252">
        <v>0</v>
      </c>
      <c r="I1741" s="1252">
        <v>0</v>
      </c>
      <c r="J1741" s="1252">
        <v>0</v>
      </c>
      <c r="K1741" s="1252">
        <v>0</v>
      </c>
      <c r="L1741" s="1252">
        <v>0</v>
      </c>
      <c r="M1741" s="1252">
        <v>0</v>
      </c>
      <c r="N1741" s="1252">
        <v>0</v>
      </c>
      <c r="O1741" s="1252">
        <v>0</v>
      </c>
      <c r="P1741" s="1252">
        <v>0</v>
      </c>
      <c r="Q1741" s="1252">
        <v>0</v>
      </c>
      <c r="R1741" s="1252">
        <v>0</v>
      </c>
      <c r="S1741" s="1252">
        <v>0</v>
      </c>
      <c r="T1741" s="1252">
        <v>0</v>
      </c>
      <c r="U1741" s="1251" t="s">
        <v>116</v>
      </c>
      <c r="V1741" s="1251" t="s">
        <v>564</v>
      </c>
      <c r="W1741" s="1251" t="s">
        <v>290</v>
      </c>
      <c r="X1741" s="1251" t="s">
        <v>1515</v>
      </c>
      <c r="Y1741" s="1251">
        <v>330</v>
      </c>
    </row>
    <row r="1742" spans="1:25" ht="12">
      <c r="A1742" s="1251">
        <v>2020</v>
      </c>
      <c r="B1742" s="1251">
        <v>25</v>
      </c>
      <c r="C1742" s="1251">
        <v>200</v>
      </c>
      <c r="D1742" s="1251" t="s">
        <v>1687</v>
      </c>
      <c r="E1742" s="1251">
        <v>331000</v>
      </c>
      <c r="F1742" s="1251" t="s">
        <v>1650</v>
      </c>
      <c r="G1742" s="1252">
        <v>0</v>
      </c>
      <c r="H1742" s="1252">
        <v>0</v>
      </c>
      <c r="I1742" s="1252">
        <v>0</v>
      </c>
      <c r="J1742" s="1252">
        <v>0</v>
      </c>
      <c r="K1742" s="1252">
        <v>0</v>
      </c>
      <c r="L1742" s="1252">
        <v>0</v>
      </c>
      <c r="M1742" s="1252">
        <v>0</v>
      </c>
      <c r="N1742" s="1252">
        <v>0</v>
      </c>
      <c r="O1742" s="1252">
        <v>0</v>
      </c>
      <c r="P1742" s="1252">
        <v>0</v>
      </c>
      <c r="Q1742" s="1252">
        <v>0</v>
      </c>
      <c r="R1742" s="1252">
        <v>0</v>
      </c>
      <c r="S1742" s="1252">
        <v>0</v>
      </c>
      <c r="T1742" s="1252">
        <v>0</v>
      </c>
      <c r="U1742" s="1251" t="s">
        <v>116</v>
      </c>
      <c r="V1742" s="1251" t="s">
        <v>564</v>
      </c>
      <c r="W1742" s="1251" t="s">
        <v>290</v>
      </c>
      <c r="X1742" s="1251" t="s">
        <v>1515</v>
      </c>
      <c r="Y1742" s="1251">
        <v>331</v>
      </c>
    </row>
    <row r="1743" spans="1:25" ht="12">
      <c r="A1743" s="1251">
        <v>2020</v>
      </c>
      <c r="B1743" s="1251">
        <v>25</v>
      </c>
      <c r="C1743" s="1251">
        <v>200</v>
      </c>
      <c r="D1743" s="1251" t="s">
        <v>1687</v>
      </c>
      <c r="E1743" s="1251">
        <v>333000</v>
      </c>
      <c r="F1743" s="1251" t="s">
        <v>1651</v>
      </c>
      <c r="G1743" s="1252">
        <v>0</v>
      </c>
      <c r="H1743" s="1252">
        <v>0</v>
      </c>
      <c r="I1743" s="1252">
        <v>0</v>
      </c>
      <c r="J1743" s="1252">
        <v>0</v>
      </c>
      <c r="K1743" s="1252">
        <v>0</v>
      </c>
      <c r="L1743" s="1252">
        <v>0</v>
      </c>
      <c r="M1743" s="1252">
        <v>0</v>
      </c>
      <c r="N1743" s="1252">
        <v>0</v>
      </c>
      <c r="O1743" s="1252">
        <v>0</v>
      </c>
      <c r="P1743" s="1252">
        <v>0</v>
      </c>
      <c r="Q1743" s="1252">
        <v>0</v>
      </c>
      <c r="R1743" s="1252">
        <v>0</v>
      </c>
      <c r="S1743" s="1252">
        <v>0</v>
      </c>
      <c r="T1743" s="1252">
        <v>0</v>
      </c>
      <c r="U1743" s="1251" t="s">
        <v>116</v>
      </c>
      <c r="V1743" s="1251" t="s">
        <v>564</v>
      </c>
      <c r="W1743" s="1251" t="s">
        <v>290</v>
      </c>
      <c r="X1743" s="1251" t="s">
        <v>1515</v>
      </c>
      <c r="Y1743" s="1251">
        <v>333</v>
      </c>
    </row>
    <row r="1744" spans="1:25" ht="12">
      <c r="A1744" s="1251">
        <v>2020</v>
      </c>
      <c r="B1744" s="1251">
        <v>25</v>
      </c>
      <c r="C1744" s="1251">
        <v>200</v>
      </c>
      <c r="D1744" s="1251" t="s">
        <v>1687</v>
      </c>
      <c r="E1744" s="1251">
        <v>334400</v>
      </c>
      <c r="F1744" s="1251" t="s">
        <v>1652</v>
      </c>
      <c r="G1744" s="1252">
        <v>0</v>
      </c>
      <c r="H1744" s="1252">
        <v>0</v>
      </c>
      <c r="I1744" s="1252">
        <v>0</v>
      </c>
      <c r="J1744" s="1252">
        <v>0</v>
      </c>
      <c r="K1744" s="1252">
        <v>0</v>
      </c>
      <c r="L1744" s="1252">
        <v>0</v>
      </c>
      <c r="M1744" s="1252">
        <v>0</v>
      </c>
      <c r="N1744" s="1252">
        <v>0</v>
      </c>
      <c r="O1744" s="1252">
        <v>0</v>
      </c>
      <c r="P1744" s="1252">
        <v>0</v>
      </c>
      <c r="Q1744" s="1252">
        <v>0</v>
      </c>
      <c r="R1744" s="1252">
        <v>0</v>
      </c>
      <c r="S1744" s="1252">
        <v>0</v>
      </c>
      <c r="T1744" s="1252">
        <v>0</v>
      </c>
      <c r="U1744" s="1251" t="s">
        <v>116</v>
      </c>
      <c r="V1744" s="1251" t="s">
        <v>564</v>
      </c>
      <c r="W1744" s="1251" t="s">
        <v>290</v>
      </c>
      <c r="X1744" s="1251" t="s">
        <v>1515</v>
      </c>
      <c r="Y1744" s="1251">
        <v>334</v>
      </c>
    </row>
    <row r="1745" spans="1:25" ht="12">
      <c r="A1745" s="1251">
        <v>2020</v>
      </c>
      <c r="B1745" s="1251">
        <v>25</v>
      </c>
      <c r="C1745" s="1251">
        <v>200</v>
      </c>
      <c r="D1745" s="1251" t="s">
        <v>1687</v>
      </c>
      <c r="E1745" s="1251">
        <v>334700</v>
      </c>
      <c r="F1745" s="1251" t="s">
        <v>1653</v>
      </c>
      <c r="G1745" s="1252">
        <v>0</v>
      </c>
      <c r="H1745" s="1252">
        <v>0</v>
      </c>
      <c r="I1745" s="1252">
        <v>0</v>
      </c>
      <c r="J1745" s="1252">
        <v>0</v>
      </c>
      <c r="K1745" s="1252">
        <v>0</v>
      </c>
      <c r="L1745" s="1252">
        <v>0</v>
      </c>
      <c r="M1745" s="1252">
        <v>0</v>
      </c>
      <c r="N1745" s="1252">
        <v>0</v>
      </c>
      <c r="O1745" s="1252">
        <v>0</v>
      </c>
      <c r="P1745" s="1252">
        <v>0</v>
      </c>
      <c r="Q1745" s="1252">
        <v>0</v>
      </c>
      <c r="R1745" s="1252">
        <v>0</v>
      </c>
      <c r="S1745" s="1252">
        <v>0</v>
      </c>
      <c r="T1745" s="1252">
        <v>0</v>
      </c>
      <c r="U1745" s="1251" t="s">
        <v>116</v>
      </c>
      <c r="V1745" s="1251" t="s">
        <v>564</v>
      </c>
      <c r="W1745" s="1251" t="s">
        <v>290</v>
      </c>
      <c r="X1745" s="1251" t="s">
        <v>1515</v>
      </c>
      <c r="Y1745" s="1251">
        <v>334</v>
      </c>
    </row>
    <row r="1746" spans="1:25" ht="12">
      <c r="A1746" s="1251">
        <v>2020</v>
      </c>
      <c r="B1746" s="1251">
        <v>25</v>
      </c>
      <c r="C1746" s="1251">
        <v>200</v>
      </c>
      <c r="D1746" s="1251" t="s">
        <v>1687</v>
      </c>
      <c r="E1746" s="1251">
        <v>334800</v>
      </c>
      <c r="F1746" s="1251" t="s">
        <v>1654</v>
      </c>
      <c r="G1746" s="1252">
        <v>0</v>
      </c>
      <c r="H1746" s="1252">
        <v>0</v>
      </c>
      <c r="I1746" s="1252">
        <v>0</v>
      </c>
      <c r="J1746" s="1252">
        <v>0</v>
      </c>
      <c r="K1746" s="1252">
        <v>0</v>
      </c>
      <c r="L1746" s="1252">
        <v>0</v>
      </c>
      <c r="M1746" s="1252">
        <v>0</v>
      </c>
      <c r="N1746" s="1252">
        <v>0</v>
      </c>
      <c r="O1746" s="1252">
        <v>0</v>
      </c>
      <c r="P1746" s="1252">
        <v>0</v>
      </c>
      <c r="Q1746" s="1252">
        <v>0</v>
      </c>
      <c r="R1746" s="1252">
        <v>0</v>
      </c>
      <c r="S1746" s="1252">
        <v>0</v>
      </c>
      <c r="T1746" s="1252">
        <v>0</v>
      </c>
      <c r="U1746" s="1251" t="s">
        <v>116</v>
      </c>
      <c r="V1746" s="1251" t="s">
        <v>564</v>
      </c>
      <c r="W1746" s="1251" t="s">
        <v>290</v>
      </c>
      <c r="X1746" s="1251" t="s">
        <v>1515</v>
      </c>
      <c r="Y1746" s="1251">
        <v>334</v>
      </c>
    </row>
    <row r="1747" spans="1:25" ht="12">
      <c r="A1747" s="1251">
        <v>2020</v>
      </c>
      <c r="B1747" s="1251">
        <v>25</v>
      </c>
      <c r="C1747" s="1251">
        <v>200</v>
      </c>
      <c r="D1747" s="1251" t="s">
        <v>1687</v>
      </c>
      <c r="E1747" s="1251">
        <v>334900</v>
      </c>
      <c r="F1747" s="1251" t="s">
        <v>1655</v>
      </c>
      <c r="G1747" s="1252">
        <v>0</v>
      </c>
      <c r="H1747" s="1252">
        <v>0</v>
      </c>
      <c r="I1747" s="1252">
        <v>0</v>
      </c>
      <c r="J1747" s="1252">
        <v>0</v>
      </c>
      <c r="K1747" s="1252">
        <v>0</v>
      </c>
      <c r="L1747" s="1252">
        <v>0</v>
      </c>
      <c r="M1747" s="1252">
        <v>0</v>
      </c>
      <c r="N1747" s="1252">
        <v>0</v>
      </c>
      <c r="O1747" s="1252">
        <v>0</v>
      </c>
      <c r="P1747" s="1252">
        <v>0</v>
      </c>
      <c r="Q1747" s="1252">
        <v>0</v>
      </c>
      <c r="R1747" s="1252">
        <v>0</v>
      </c>
      <c r="S1747" s="1252">
        <v>0</v>
      </c>
      <c r="T1747" s="1252">
        <v>0</v>
      </c>
      <c r="U1747" s="1251" t="s">
        <v>116</v>
      </c>
      <c r="V1747" s="1251" t="s">
        <v>564</v>
      </c>
      <c r="W1747" s="1251" t="s">
        <v>290</v>
      </c>
      <c r="X1747" s="1251" t="s">
        <v>1515</v>
      </c>
      <c r="Y1747" s="1251">
        <v>334</v>
      </c>
    </row>
    <row r="1748" spans="1:25" ht="12">
      <c r="A1748" s="1251">
        <v>2020</v>
      </c>
      <c r="B1748" s="1251">
        <v>25</v>
      </c>
      <c r="C1748" s="1251">
        <v>200</v>
      </c>
      <c r="D1748" s="1251" t="s">
        <v>1687</v>
      </c>
      <c r="E1748" s="1251">
        <v>335000</v>
      </c>
      <c r="F1748" s="1251" t="s">
        <v>1656</v>
      </c>
      <c r="G1748" s="1252">
        <v>0</v>
      </c>
      <c r="H1748" s="1252">
        <v>0</v>
      </c>
      <c r="I1748" s="1252">
        <v>0</v>
      </c>
      <c r="J1748" s="1252">
        <v>0</v>
      </c>
      <c r="K1748" s="1252">
        <v>0</v>
      </c>
      <c r="L1748" s="1252">
        <v>0</v>
      </c>
      <c r="M1748" s="1252">
        <v>0</v>
      </c>
      <c r="N1748" s="1252">
        <v>0</v>
      </c>
      <c r="O1748" s="1252">
        <v>0</v>
      </c>
      <c r="P1748" s="1252">
        <v>0</v>
      </c>
      <c r="Q1748" s="1252">
        <v>0</v>
      </c>
      <c r="R1748" s="1252">
        <v>0</v>
      </c>
      <c r="S1748" s="1252">
        <v>0</v>
      </c>
      <c r="T1748" s="1252">
        <v>0</v>
      </c>
      <c r="U1748" s="1251" t="s">
        <v>116</v>
      </c>
      <c r="V1748" s="1251" t="s">
        <v>564</v>
      </c>
      <c r="W1748" s="1251" t="s">
        <v>290</v>
      </c>
      <c r="X1748" s="1251" t="s">
        <v>1515</v>
      </c>
      <c r="Y1748" s="1251">
        <v>335</v>
      </c>
    </row>
    <row r="1749" spans="1:25" ht="12">
      <c r="A1749" s="1251">
        <v>2020</v>
      </c>
      <c r="B1749" s="1251">
        <v>25</v>
      </c>
      <c r="C1749" s="1251">
        <v>200</v>
      </c>
      <c r="D1749" s="1251" t="s">
        <v>1687</v>
      </c>
      <c r="E1749" s="1251">
        <v>336000</v>
      </c>
      <c r="F1749" s="1251" t="s">
        <v>1657</v>
      </c>
      <c r="G1749" s="1252">
        <v>0</v>
      </c>
      <c r="H1749" s="1252">
        <v>0</v>
      </c>
      <c r="I1749" s="1252">
        <v>0</v>
      </c>
      <c r="J1749" s="1252">
        <v>0</v>
      </c>
      <c r="K1749" s="1252">
        <v>0</v>
      </c>
      <c r="L1749" s="1252">
        <v>0</v>
      </c>
      <c r="M1749" s="1252">
        <v>0</v>
      </c>
      <c r="N1749" s="1252">
        <v>0</v>
      </c>
      <c r="O1749" s="1252">
        <v>0</v>
      </c>
      <c r="P1749" s="1252">
        <v>0</v>
      </c>
      <c r="Q1749" s="1252">
        <v>0</v>
      </c>
      <c r="R1749" s="1252">
        <v>0</v>
      </c>
      <c r="S1749" s="1252">
        <v>0</v>
      </c>
      <c r="T1749" s="1252">
        <v>0</v>
      </c>
      <c r="U1749" s="1251" t="s">
        <v>116</v>
      </c>
      <c r="V1749" s="1251" t="s">
        <v>564</v>
      </c>
      <c r="W1749" s="1251" t="s">
        <v>290</v>
      </c>
      <c r="X1749" s="1251" t="s">
        <v>1515</v>
      </c>
      <c r="Y1749" s="1251">
        <v>336</v>
      </c>
    </row>
    <row r="1750" spans="1:25" ht="12">
      <c r="A1750" s="1251">
        <v>2020</v>
      </c>
      <c r="B1750" s="1251">
        <v>25</v>
      </c>
      <c r="C1750" s="1251">
        <v>200</v>
      </c>
      <c r="D1750" s="1251" t="s">
        <v>1687</v>
      </c>
      <c r="E1750" s="1251">
        <v>339200</v>
      </c>
      <c r="F1750" s="1251" t="s">
        <v>1658</v>
      </c>
      <c r="G1750" s="1252">
        <v>0</v>
      </c>
      <c r="H1750" s="1252">
        <v>0</v>
      </c>
      <c r="I1750" s="1252">
        <v>0</v>
      </c>
      <c r="J1750" s="1252">
        <v>0</v>
      </c>
      <c r="K1750" s="1252">
        <v>0</v>
      </c>
      <c r="L1750" s="1252">
        <v>0</v>
      </c>
      <c r="M1750" s="1252">
        <v>0</v>
      </c>
      <c r="N1750" s="1252">
        <v>0</v>
      </c>
      <c r="O1750" s="1252">
        <v>0</v>
      </c>
      <c r="P1750" s="1252">
        <v>0</v>
      </c>
      <c r="Q1750" s="1252">
        <v>0</v>
      </c>
      <c r="R1750" s="1252">
        <v>0</v>
      </c>
      <c r="S1750" s="1252">
        <v>0</v>
      </c>
      <c r="T1750" s="1252">
        <v>0</v>
      </c>
      <c r="U1750" s="1251" t="s">
        <v>116</v>
      </c>
      <c r="V1750" s="1251" t="s">
        <v>564</v>
      </c>
      <c r="W1750" s="1251" t="s">
        <v>290</v>
      </c>
      <c r="X1750" s="1251" t="s">
        <v>1515</v>
      </c>
      <c r="Y1750" s="1251">
        <v>339</v>
      </c>
    </row>
    <row r="1751" spans="1:25" ht="12">
      <c r="A1751" s="1251">
        <v>2020</v>
      </c>
      <c r="B1751" s="1251">
        <v>25</v>
      </c>
      <c r="C1751" s="1251">
        <v>200</v>
      </c>
      <c r="D1751" s="1251" t="s">
        <v>1687</v>
      </c>
      <c r="E1751" s="1251">
        <v>339400</v>
      </c>
      <c r="F1751" s="1251" t="s">
        <v>1659</v>
      </c>
      <c r="G1751" s="1252">
        <v>0</v>
      </c>
      <c r="H1751" s="1252">
        <v>0</v>
      </c>
      <c r="I1751" s="1252">
        <v>0</v>
      </c>
      <c r="J1751" s="1252">
        <v>0</v>
      </c>
      <c r="K1751" s="1252">
        <v>0</v>
      </c>
      <c r="L1751" s="1252">
        <v>0</v>
      </c>
      <c r="M1751" s="1252">
        <v>0</v>
      </c>
      <c r="N1751" s="1252">
        <v>0</v>
      </c>
      <c r="O1751" s="1252">
        <v>0</v>
      </c>
      <c r="P1751" s="1252">
        <v>0</v>
      </c>
      <c r="Q1751" s="1252">
        <v>0</v>
      </c>
      <c r="R1751" s="1252">
        <v>0</v>
      </c>
      <c r="S1751" s="1252">
        <v>0</v>
      </c>
      <c r="T1751" s="1252">
        <v>0</v>
      </c>
      <c r="U1751" s="1251" t="s">
        <v>116</v>
      </c>
      <c r="V1751" s="1251" t="s">
        <v>564</v>
      </c>
      <c r="W1751" s="1251" t="s">
        <v>290</v>
      </c>
      <c r="X1751" s="1251" t="s">
        <v>1515</v>
      </c>
      <c r="Y1751" s="1251">
        <v>339</v>
      </c>
    </row>
    <row r="1752" spans="1:25" ht="12">
      <c r="A1752" s="1251">
        <v>2020</v>
      </c>
      <c r="B1752" s="1251">
        <v>25</v>
      </c>
      <c r="C1752" s="1251">
        <v>200</v>
      </c>
      <c r="D1752" s="1251" t="s">
        <v>1687</v>
      </c>
      <c r="E1752" s="1251">
        <v>340000</v>
      </c>
      <c r="F1752" s="1251" t="s">
        <v>1660</v>
      </c>
      <c r="G1752" s="1252">
        <v>0</v>
      </c>
      <c r="H1752" s="1252">
        <v>0</v>
      </c>
      <c r="I1752" s="1252">
        <v>0</v>
      </c>
      <c r="J1752" s="1252">
        <v>0</v>
      </c>
      <c r="K1752" s="1252">
        <v>0</v>
      </c>
      <c r="L1752" s="1252">
        <v>0</v>
      </c>
      <c r="M1752" s="1252">
        <v>0</v>
      </c>
      <c r="N1752" s="1252">
        <v>0</v>
      </c>
      <c r="O1752" s="1252">
        <v>0</v>
      </c>
      <c r="P1752" s="1252">
        <v>0</v>
      </c>
      <c r="Q1752" s="1252">
        <v>0</v>
      </c>
      <c r="R1752" s="1252">
        <v>0</v>
      </c>
      <c r="S1752" s="1252">
        <v>0</v>
      </c>
      <c r="T1752" s="1252">
        <v>0</v>
      </c>
      <c r="U1752" s="1251" t="s">
        <v>116</v>
      </c>
      <c r="V1752" s="1251" t="s">
        <v>564</v>
      </c>
      <c r="W1752" s="1251" t="s">
        <v>290</v>
      </c>
      <c r="X1752" s="1251" t="s">
        <v>1515</v>
      </c>
      <c r="Y1752" s="1251">
        <v>340</v>
      </c>
    </row>
    <row r="1753" spans="1:25" ht="12">
      <c r="A1753" s="1251">
        <v>2020</v>
      </c>
      <c r="B1753" s="1251">
        <v>25</v>
      </c>
      <c r="C1753" s="1251">
        <v>200</v>
      </c>
      <c r="D1753" s="1251" t="s">
        <v>1687</v>
      </c>
      <c r="E1753" s="1251">
        <v>340100</v>
      </c>
      <c r="F1753" s="1251" t="s">
        <v>1704</v>
      </c>
      <c r="G1753" s="1252">
        <v>0</v>
      </c>
      <c r="H1753" s="1252">
        <v>0</v>
      </c>
      <c r="I1753" s="1252">
        <v>0</v>
      </c>
      <c r="J1753" s="1252">
        <v>0</v>
      </c>
      <c r="K1753" s="1252">
        <v>0</v>
      </c>
      <c r="L1753" s="1252">
        <v>0</v>
      </c>
      <c r="M1753" s="1252">
        <v>0</v>
      </c>
      <c r="N1753" s="1252">
        <v>0</v>
      </c>
      <c r="O1753" s="1252">
        <v>0</v>
      </c>
      <c r="P1753" s="1252">
        <v>0</v>
      </c>
      <c r="Q1753" s="1252">
        <v>0</v>
      </c>
      <c r="R1753" s="1252">
        <v>0</v>
      </c>
      <c r="S1753" s="1252">
        <v>0</v>
      </c>
      <c r="T1753" s="1252">
        <v>0</v>
      </c>
      <c r="U1753" s="1251" t="s">
        <v>116</v>
      </c>
      <c r="V1753" s="1251" t="s">
        <v>564</v>
      </c>
      <c r="W1753" s="1251" t="s">
        <v>290</v>
      </c>
      <c r="X1753" s="1251" t="s">
        <v>1515</v>
      </c>
      <c r="Y1753" s="1251">
        <v>340</v>
      </c>
    </row>
    <row r="1754" spans="1:25" ht="12">
      <c r="A1754" s="1251">
        <v>2020</v>
      </c>
      <c r="B1754" s="1251">
        <v>25</v>
      </c>
      <c r="C1754" s="1251">
        <v>200</v>
      </c>
      <c r="D1754" s="1251" t="s">
        <v>1687</v>
      </c>
      <c r="E1754" s="1251">
        <v>341100</v>
      </c>
      <c r="F1754" s="1251" t="s">
        <v>1661</v>
      </c>
      <c r="G1754" s="1252">
        <v>0</v>
      </c>
      <c r="H1754" s="1252">
        <v>0</v>
      </c>
      <c r="I1754" s="1252">
        <v>0</v>
      </c>
      <c r="J1754" s="1252">
        <v>0</v>
      </c>
      <c r="K1754" s="1252">
        <v>0</v>
      </c>
      <c r="L1754" s="1252">
        <v>0</v>
      </c>
      <c r="M1754" s="1252">
        <v>0</v>
      </c>
      <c r="N1754" s="1252">
        <v>0</v>
      </c>
      <c r="O1754" s="1252">
        <v>0</v>
      </c>
      <c r="P1754" s="1252">
        <v>0</v>
      </c>
      <c r="Q1754" s="1252">
        <v>0</v>
      </c>
      <c r="R1754" s="1252">
        <v>0</v>
      </c>
      <c r="S1754" s="1252">
        <v>0</v>
      </c>
      <c r="T1754" s="1252">
        <v>0</v>
      </c>
      <c r="U1754" s="1251" t="s">
        <v>116</v>
      </c>
      <c r="V1754" s="1251" t="s">
        <v>564</v>
      </c>
      <c r="W1754" s="1251" t="s">
        <v>290</v>
      </c>
      <c r="X1754" s="1251" t="s">
        <v>1515</v>
      </c>
      <c r="Y1754" s="1251">
        <v>341</v>
      </c>
    </row>
    <row r="1755" spans="1:25" ht="12">
      <c r="A1755" s="1251">
        <v>2020</v>
      </c>
      <c r="B1755" s="1251">
        <v>25</v>
      </c>
      <c r="C1755" s="1251">
        <v>200</v>
      </c>
      <c r="D1755" s="1251" t="s">
        <v>1687</v>
      </c>
      <c r="E1755" s="1251">
        <v>342000</v>
      </c>
      <c r="F1755" s="1251" t="s">
        <v>1662</v>
      </c>
      <c r="G1755" s="1252">
        <v>0</v>
      </c>
      <c r="H1755" s="1252">
        <v>0</v>
      </c>
      <c r="I1755" s="1252">
        <v>0</v>
      </c>
      <c r="J1755" s="1252">
        <v>0</v>
      </c>
      <c r="K1755" s="1252">
        <v>0</v>
      </c>
      <c r="L1755" s="1252">
        <v>0</v>
      </c>
      <c r="M1755" s="1252">
        <v>0</v>
      </c>
      <c r="N1755" s="1252">
        <v>0</v>
      </c>
      <c r="O1755" s="1252">
        <v>0</v>
      </c>
      <c r="P1755" s="1252">
        <v>0</v>
      </c>
      <c r="Q1755" s="1252">
        <v>0</v>
      </c>
      <c r="R1755" s="1252">
        <v>0</v>
      </c>
      <c r="S1755" s="1252">
        <v>0</v>
      </c>
      <c r="T1755" s="1252">
        <v>0</v>
      </c>
      <c r="U1755" s="1251" t="s">
        <v>116</v>
      </c>
      <c r="V1755" s="1251" t="s">
        <v>564</v>
      </c>
      <c r="W1755" s="1251" t="s">
        <v>290</v>
      </c>
      <c r="X1755" s="1251" t="s">
        <v>1515</v>
      </c>
      <c r="Y1755" s="1251">
        <v>342</v>
      </c>
    </row>
    <row r="1756" spans="1:25" ht="12">
      <c r="A1756" s="1251">
        <v>2020</v>
      </c>
      <c r="B1756" s="1251">
        <v>25</v>
      </c>
      <c r="C1756" s="1251">
        <v>200</v>
      </c>
      <c r="D1756" s="1251" t="s">
        <v>1687</v>
      </c>
      <c r="E1756" s="1251">
        <v>343000</v>
      </c>
      <c r="F1756" s="1251" t="s">
        <v>1663</v>
      </c>
      <c r="G1756" s="1252">
        <v>0</v>
      </c>
      <c r="H1756" s="1252">
        <v>0</v>
      </c>
      <c r="I1756" s="1252">
        <v>0</v>
      </c>
      <c r="J1756" s="1252">
        <v>0</v>
      </c>
      <c r="K1756" s="1252">
        <v>0</v>
      </c>
      <c r="L1756" s="1252">
        <v>0</v>
      </c>
      <c r="M1756" s="1252">
        <v>0</v>
      </c>
      <c r="N1756" s="1252">
        <v>0</v>
      </c>
      <c r="O1756" s="1252">
        <v>0</v>
      </c>
      <c r="P1756" s="1252">
        <v>0</v>
      </c>
      <c r="Q1756" s="1252">
        <v>0</v>
      </c>
      <c r="R1756" s="1252">
        <v>0</v>
      </c>
      <c r="S1756" s="1252">
        <v>0</v>
      </c>
      <c r="T1756" s="1252">
        <v>0</v>
      </c>
      <c r="U1756" s="1251" t="s">
        <v>116</v>
      </c>
      <c r="V1756" s="1251" t="s">
        <v>564</v>
      </c>
      <c r="W1756" s="1251" t="s">
        <v>290</v>
      </c>
      <c r="X1756" s="1251" t="s">
        <v>1515</v>
      </c>
      <c r="Y1756" s="1251">
        <v>343</v>
      </c>
    </row>
    <row r="1757" spans="1:25" ht="12">
      <c r="A1757" s="1251">
        <v>2020</v>
      </c>
      <c r="B1757" s="1251">
        <v>25</v>
      </c>
      <c r="C1757" s="1251">
        <v>200</v>
      </c>
      <c r="D1757" s="1251" t="s">
        <v>1687</v>
      </c>
      <c r="E1757" s="1251">
        <v>343200</v>
      </c>
      <c r="F1757" s="1251" t="s">
        <v>1664</v>
      </c>
      <c r="G1757" s="1252">
        <v>0</v>
      </c>
      <c r="H1757" s="1252">
        <v>0</v>
      </c>
      <c r="I1757" s="1252">
        <v>0</v>
      </c>
      <c r="J1757" s="1252">
        <v>0</v>
      </c>
      <c r="K1757" s="1252">
        <v>0</v>
      </c>
      <c r="L1757" s="1252">
        <v>0</v>
      </c>
      <c r="M1757" s="1252">
        <v>0</v>
      </c>
      <c r="N1757" s="1252">
        <v>0</v>
      </c>
      <c r="O1757" s="1252">
        <v>0</v>
      </c>
      <c r="P1757" s="1252">
        <v>0</v>
      </c>
      <c r="Q1757" s="1252">
        <v>0</v>
      </c>
      <c r="R1757" s="1252">
        <v>0</v>
      </c>
      <c r="S1757" s="1252">
        <v>0</v>
      </c>
      <c r="T1757" s="1252">
        <v>0</v>
      </c>
      <c r="U1757" s="1251" t="s">
        <v>116</v>
      </c>
      <c r="V1757" s="1251" t="s">
        <v>564</v>
      </c>
      <c r="W1757" s="1251" t="s">
        <v>290</v>
      </c>
      <c r="X1757" s="1251" t="s">
        <v>1515</v>
      </c>
      <c r="Y1757" s="1251">
        <v>343</v>
      </c>
    </row>
    <row r="1758" spans="1:25" ht="12">
      <c r="A1758" s="1251">
        <v>2020</v>
      </c>
      <c r="B1758" s="1251">
        <v>25</v>
      </c>
      <c r="C1758" s="1251">
        <v>200</v>
      </c>
      <c r="D1758" s="1251" t="s">
        <v>1687</v>
      </c>
      <c r="E1758" s="1251">
        <v>344000</v>
      </c>
      <c r="F1758" s="1251" t="s">
        <v>1665</v>
      </c>
      <c r="G1758" s="1252">
        <v>0</v>
      </c>
      <c r="H1758" s="1252">
        <v>0</v>
      </c>
      <c r="I1758" s="1252">
        <v>0</v>
      </c>
      <c r="J1758" s="1252">
        <v>0</v>
      </c>
      <c r="K1758" s="1252">
        <v>0</v>
      </c>
      <c r="L1758" s="1252">
        <v>0</v>
      </c>
      <c r="M1758" s="1252">
        <v>0</v>
      </c>
      <c r="N1758" s="1252">
        <v>0</v>
      </c>
      <c r="O1758" s="1252">
        <v>0</v>
      </c>
      <c r="P1758" s="1252">
        <v>0</v>
      </c>
      <c r="Q1758" s="1252">
        <v>0</v>
      </c>
      <c r="R1758" s="1252">
        <v>0</v>
      </c>
      <c r="S1758" s="1252">
        <v>0</v>
      </c>
      <c r="T1758" s="1252">
        <v>0</v>
      </c>
      <c r="U1758" s="1251" t="s">
        <v>116</v>
      </c>
      <c r="V1758" s="1251" t="s">
        <v>564</v>
      </c>
      <c r="W1758" s="1251" t="s">
        <v>290</v>
      </c>
      <c r="X1758" s="1251" t="s">
        <v>1515</v>
      </c>
      <c r="Y1758" s="1251">
        <v>344</v>
      </c>
    </row>
    <row r="1759" spans="1:25" ht="12">
      <c r="A1759" s="1251">
        <v>2020</v>
      </c>
      <c r="B1759" s="1251">
        <v>25</v>
      </c>
      <c r="C1759" s="1251">
        <v>200</v>
      </c>
      <c r="D1759" s="1251" t="s">
        <v>1687</v>
      </c>
      <c r="E1759" s="1251">
        <v>345000</v>
      </c>
      <c r="F1759" s="1251" t="s">
        <v>1666</v>
      </c>
      <c r="G1759" s="1252">
        <v>0</v>
      </c>
      <c r="H1759" s="1252">
        <v>0</v>
      </c>
      <c r="I1759" s="1252">
        <v>0</v>
      </c>
      <c r="J1759" s="1252">
        <v>0</v>
      </c>
      <c r="K1759" s="1252">
        <v>0</v>
      </c>
      <c r="L1759" s="1252">
        <v>0</v>
      </c>
      <c r="M1759" s="1252">
        <v>0</v>
      </c>
      <c r="N1759" s="1252">
        <v>0</v>
      </c>
      <c r="O1759" s="1252">
        <v>0</v>
      </c>
      <c r="P1759" s="1252">
        <v>0</v>
      </c>
      <c r="Q1759" s="1252">
        <v>0</v>
      </c>
      <c r="R1759" s="1252">
        <v>0</v>
      </c>
      <c r="S1759" s="1252">
        <v>0</v>
      </c>
      <c r="T1759" s="1252">
        <v>0</v>
      </c>
      <c r="U1759" s="1251" t="s">
        <v>116</v>
      </c>
      <c r="V1759" s="1251" t="s">
        <v>564</v>
      </c>
      <c r="W1759" s="1251" t="s">
        <v>290</v>
      </c>
      <c r="X1759" s="1251" t="s">
        <v>1515</v>
      </c>
      <c r="Y1759" s="1251">
        <v>345</v>
      </c>
    </row>
    <row r="1760" spans="1:25" ht="12">
      <c r="A1760" s="1251">
        <v>2020</v>
      </c>
      <c r="B1760" s="1251">
        <v>25</v>
      </c>
      <c r="C1760" s="1251">
        <v>200</v>
      </c>
      <c r="D1760" s="1251" t="s">
        <v>1687</v>
      </c>
      <c r="E1760" s="1251">
        <v>346000</v>
      </c>
      <c r="F1760" s="1251" t="s">
        <v>1667</v>
      </c>
      <c r="G1760" s="1252">
        <v>0</v>
      </c>
      <c r="H1760" s="1252">
        <v>0</v>
      </c>
      <c r="I1760" s="1252">
        <v>0</v>
      </c>
      <c r="J1760" s="1252">
        <v>0</v>
      </c>
      <c r="K1760" s="1252">
        <v>0</v>
      </c>
      <c r="L1760" s="1252">
        <v>0</v>
      </c>
      <c r="M1760" s="1252">
        <v>0</v>
      </c>
      <c r="N1760" s="1252">
        <v>0</v>
      </c>
      <c r="O1760" s="1252">
        <v>0</v>
      </c>
      <c r="P1760" s="1252">
        <v>0</v>
      </c>
      <c r="Q1760" s="1252">
        <v>0</v>
      </c>
      <c r="R1760" s="1252">
        <v>0</v>
      </c>
      <c r="S1760" s="1252">
        <v>0</v>
      </c>
      <c r="T1760" s="1252">
        <v>0</v>
      </c>
      <c r="U1760" s="1251" t="s">
        <v>116</v>
      </c>
      <c r="V1760" s="1251" t="s">
        <v>564</v>
      </c>
      <c r="W1760" s="1251" t="s">
        <v>290</v>
      </c>
      <c r="X1760" s="1251" t="s">
        <v>1515</v>
      </c>
      <c r="Y1760" s="1251">
        <v>346</v>
      </c>
    </row>
    <row r="1761" spans="1:25" ht="12">
      <c r="A1761" s="1251">
        <v>2020</v>
      </c>
      <c r="B1761" s="1251">
        <v>25</v>
      </c>
      <c r="C1761" s="1251">
        <v>200</v>
      </c>
      <c r="D1761" s="1251" t="s">
        <v>1687</v>
      </c>
      <c r="E1761" s="1251">
        <v>347000</v>
      </c>
      <c r="F1761" s="1251" t="s">
        <v>1668</v>
      </c>
      <c r="G1761" s="1252">
        <v>0</v>
      </c>
      <c r="H1761" s="1252">
        <v>0</v>
      </c>
      <c r="I1761" s="1252">
        <v>0</v>
      </c>
      <c r="J1761" s="1252">
        <v>0</v>
      </c>
      <c r="K1761" s="1252">
        <v>0</v>
      </c>
      <c r="L1761" s="1252">
        <v>0</v>
      </c>
      <c r="M1761" s="1252">
        <v>0</v>
      </c>
      <c r="N1761" s="1252">
        <v>0</v>
      </c>
      <c r="O1761" s="1252">
        <v>0</v>
      </c>
      <c r="P1761" s="1252">
        <v>0</v>
      </c>
      <c r="Q1761" s="1252">
        <v>0</v>
      </c>
      <c r="R1761" s="1252">
        <v>0</v>
      </c>
      <c r="S1761" s="1252">
        <v>0</v>
      </c>
      <c r="T1761" s="1252">
        <v>0</v>
      </c>
      <c r="U1761" s="1251" t="s">
        <v>116</v>
      </c>
      <c r="V1761" s="1251" t="s">
        <v>564</v>
      </c>
      <c r="W1761" s="1251" t="s">
        <v>290</v>
      </c>
      <c r="X1761" s="1251" t="s">
        <v>1515</v>
      </c>
      <c r="Y1761" s="1251">
        <v>347</v>
      </c>
    </row>
    <row r="1762" spans="1:25" ht="12">
      <c r="A1762" s="1251">
        <v>2020</v>
      </c>
      <c r="B1762" s="1251">
        <v>25</v>
      </c>
      <c r="C1762" s="1251">
        <v>200</v>
      </c>
      <c r="D1762" s="1251" t="s">
        <v>1687</v>
      </c>
      <c r="E1762" s="1251">
        <v>348000</v>
      </c>
      <c r="F1762" s="1251" t="s">
        <v>1669</v>
      </c>
      <c r="G1762" s="1252">
        <v>0</v>
      </c>
      <c r="H1762" s="1252">
        <v>0</v>
      </c>
      <c r="I1762" s="1252">
        <v>0</v>
      </c>
      <c r="J1762" s="1252">
        <v>0</v>
      </c>
      <c r="K1762" s="1252">
        <v>0</v>
      </c>
      <c r="L1762" s="1252">
        <v>0</v>
      </c>
      <c r="M1762" s="1252">
        <v>0</v>
      </c>
      <c r="N1762" s="1252">
        <v>0</v>
      </c>
      <c r="O1762" s="1252">
        <v>0</v>
      </c>
      <c r="P1762" s="1252">
        <v>0</v>
      </c>
      <c r="Q1762" s="1252">
        <v>0</v>
      </c>
      <c r="R1762" s="1252">
        <v>0</v>
      </c>
      <c r="S1762" s="1252">
        <v>0</v>
      </c>
      <c r="T1762" s="1252">
        <v>0</v>
      </c>
      <c r="U1762" s="1251" t="s">
        <v>116</v>
      </c>
      <c r="V1762" s="1251" t="s">
        <v>564</v>
      </c>
      <c r="W1762" s="1251" t="s">
        <v>290</v>
      </c>
      <c r="X1762" s="1251" t="s">
        <v>1515</v>
      </c>
      <c r="Y1762" s="1251">
        <v>348</v>
      </c>
    </row>
    <row r="1763" spans="1:25" ht="12">
      <c r="A1763" s="1251">
        <v>2020</v>
      </c>
      <c r="B1763" s="1251">
        <v>25</v>
      </c>
      <c r="C1763" s="1251">
        <v>200</v>
      </c>
      <c r="D1763" s="1251" t="s">
        <v>1687</v>
      </c>
      <c r="E1763" s="1251">
        <v>393000</v>
      </c>
      <c r="F1763" s="1251" t="s">
        <v>1670</v>
      </c>
      <c r="G1763" s="1252">
        <v>0</v>
      </c>
      <c r="H1763" s="1252">
        <v>0</v>
      </c>
      <c r="I1763" s="1252">
        <v>0</v>
      </c>
      <c r="J1763" s="1252">
        <v>0</v>
      </c>
      <c r="K1763" s="1252">
        <v>0</v>
      </c>
      <c r="L1763" s="1252">
        <v>0</v>
      </c>
      <c r="M1763" s="1252">
        <v>0</v>
      </c>
      <c r="N1763" s="1252">
        <v>0</v>
      </c>
      <c r="O1763" s="1252">
        <v>0</v>
      </c>
      <c r="P1763" s="1252">
        <v>0</v>
      </c>
      <c r="Q1763" s="1252">
        <v>0</v>
      </c>
      <c r="R1763" s="1252">
        <v>0</v>
      </c>
      <c r="S1763" s="1252">
        <v>0</v>
      </c>
      <c r="T1763" s="1252">
        <v>0</v>
      </c>
      <c r="U1763" s="1251" t="s">
        <v>116</v>
      </c>
      <c r="V1763" s="1251" t="s">
        <v>564</v>
      </c>
      <c r="W1763" s="1251" t="s">
        <v>290</v>
      </c>
      <c r="X1763" s="1251" t="s">
        <v>1515</v>
      </c>
      <c r="Y1763" s="1251">
        <v>393</v>
      </c>
    </row>
    <row r="1764" spans="1:25" ht="12">
      <c r="A1764" s="1251">
        <v>2020</v>
      </c>
      <c r="B1764" s="1251">
        <v>25</v>
      </c>
      <c r="C1764" s="1251">
        <v>300</v>
      </c>
      <c r="D1764" s="1251" t="s">
        <v>1705</v>
      </c>
      <c r="E1764" s="1251">
        <v>104000</v>
      </c>
      <c r="F1764" s="1251" t="s">
        <v>1514</v>
      </c>
      <c r="G1764" s="1252">
        <v>0</v>
      </c>
      <c r="H1764" s="1252">
        <v>0</v>
      </c>
      <c r="I1764" s="1252">
        <v>0</v>
      </c>
      <c r="J1764" s="1252">
        <v>0</v>
      </c>
      <c r="K1764" s="1252">
        <v>0</v>
      </c>
      <c r="L1764" s="1252">
        <v>0</v>
      </c>
      <c r="M1764" s="1252">
        <v>0</v>
      </c>
      <c r="N1764" s="1252">
        <v>0</v>
      </c>
      <c r="O1764" s="1252">
        <v>0</v>
      </c>
      <c r="P1764" s="1252">
        <v>0</v>
      </c>
      <c r="Q1764" s="1252">
        <v>0</v>
      </c>
      <c r="R1764" s="1252">
        <v>0</v>
      </c>
      <c r="S1764" s="1252">
        <v>0</v>
      </c>
      <c r="T1764" s="1252">
        <v>0</v>
      </c>
      <c r="U1764" s="1251" t="s">
        <v>116</v>
      </c>
      <c r="V1764" s="1251" t="s">
        <v>564</v>
      </c>
      <c r="W1764" s="1251" t="s">
        <v>326</v>
      </c>
      <c r="X1764" s="1251" t="s">
        <v>1515</v>
      </c>
      <c r="Y1764" s="1251">
        <v>104</v>
      </c>
    </row>
    <row r="1765" spans="1:25" ht="12">
      <c r="A1765" s="1251">
        <v>2020</v>
      </c>
      <c r="B1765" s="1251">
        <v>25</v>
      </c>
      <c r="C1765" s="1251">
        <v>300</v>
      </c>
      <c r="D1765" s="1251" t="s">
        <v>1705</v>
      </c>
      <c r="E1765" s="1251">
        <v>105010</v>
      </c>
      <c r="F1765" s="1251" t="s">
        <v>296</v>
      </c>
      <c r="G1765" s="1252">
        <v>2746172.0499999998</v>
      </c>
      <c r="H1765" s="1252">
        <v>2746172.0499999998</v>
      </c>
      <c r="I1765" s="1252">
        <v>2746172.0499999998</v>
      </c>
      <c r="J1765" s="1252">
        <v>2746172.0499999998</v>
      </c>
      <c r="K1765" s="1252">
        <v>2746172.0499999998</v>
      </c>
      <c r="L1765" s="1252">
        <v>2746172.0499999998</v>
      </c>
      <c r="M1765" s="1252">
        <v>2746172.0499999998</v>
      </c>
      <c r="N1765" s="1252">
        <v>2746172.0499999998</v>
      </c>
      <c r="O1765" s="1252">
        <v>2746172.0499999998</v>
      </c>
      <c r="P1765" s="1252">
        <v>2746172.0499999998</v>
      </c>
      <c r="Q1765" s="1252">
        <v>2746172.0499999998</v>
      </c>
      <c r="R1765" s="1252">
        <v>2746172.0499999998</v>
      </c>
      <c r="S1765" s="1252">
        <v>2746172.0499999998</v>
      </c>
      <c r="T1765" s="1252">
        <v>2746172.0499999998</v>
      </c>
      <c r="U1765" s="1251" t="s">
        <v>116</v>
      </c>
      <c r="V1765" s="1251" t="s">
        <v>564</v>
      </c>
      <c r="W1765" s="1251" t="s">
        <v>296</v>
      </c>
      <c r="X1765" s="1251" t="s">
        <v>1515</v>
      </c>
      <c r="Y1765" s="1251">
        <v>105</v>
      </c>
    </row>
    <row r="1766" spans="1:25" ht="12">
      <c r="A1766" s="1251">
        <v>2020</v>
      </c>
      <c r="B1766" s="1251">
        <v>25</v>
      </c>
      <c r="C1766" s="1251">
        <v>300</v>
      </c>
      <c r="D1766" s="1251" t="s">
        <v>1705</v>
      </c>
      <c r="E1766" s="1251">
        <v>105015</v>
      </c>
      <c r="F1766" s="1251" t="s">
        <v>1516</v>
      </c>
      <c r="G1766" s="1252">
        <v>2147662.6800000002</v>
      </c>
      <c r="H1766" s="1252">
        <v>2147662.6800000002</v>
      </c>
      <c r="I1766" s="1252">
        <v>2147662.6800000002</v>
      </c>
      <c r="J1766" s="1252">
        <v>2147662.6800000002</v>
      </c>
      <c r="K1766" s="1252">
        <v>2147662.6800000002</v>
      </c>
      <c r="L1766" s="1252">
        <v>2147662.6800000002</v>
      </c>
      <c r="M1766" s="1252">
        <v>2147662.6800000002</v>
      </c>
      <c r="N1766" s="1252">
        <v>2147662.6800000002</v>
      </c>
      <c r="O1766" s="1252">
        <v>2147662.6800000002</v>
      </c>
      <c r="P1766" s="1252">
        <v>2147662.6800000002</v>
      </c>
      <c r="Q1766" s="1252">
        <v>2147662.6800000002</v>
      </c>
      <c r="R1766" s="1252">
        <v>2147662.6800000002</v>
      </c>
      <c r="S1766" s="1252">
        <v>2147662.6800000002</v>
      </c>
      <c r="T1766" s="1252">
        <v>2147662.6800000002</v>
      </c>
      <c r="U1766" s="1251" t="s">
        <v>116</v>
      </c>
      <c r="V1766" s="1251" t="s">
        <v>564</v>
      </c>
      <c r="W1766" s="1251" t="s">
        <v>296</v>
      </c>
      <c r="X1766" s="1251" t="s">
        <v>1515</v>
      </c>
      <c r="Y1766" s="1251">
        <v>105</v>
      </c>
    </row>
    <row r="1767" spans="1:25" ht="12">
      <c r="A1767" s="1251">
        <v>2020</v>
      </c>
      <c r="B1767" s="1251">
        <v>25</v>
      </c>
      <c r="C1767" s="1251">
        <v>300</v>
      </c>
      <c r="D1767" s="1251" t="s">
        <v>1705</v>
      </c>
      <c r="E1767" s="1251">
        <v>105016</v>
      </c>
      <c r="F1767" s="1251" t="s">
        <v>1517</v>
      </c>
      <c r="G1767" s="1252">
        <v>4533452.6799999997</v>
      </c>
      <c r="H1767" s="1252">
        <v>4533452.6799999997</v>
      </c>
      <c r="I1767" s="1252">
        <v>4533452.6799999997</v>
      </c>
      <c r="J1767" s="1252">
        <v>4657395.6799999997</v>
      </c>
      <c r="K1767" s="1252">
        <v>4657395.6799999997</v>
      </c>
      <c r="L1767" s="1252">
        <v>4657395.6799999997</v>
      </c>
      <c r="M1767" s="1252">
        <v>4657395.6799999997</v>
      </c>
      <c r="N1767" s="1252">
        <v>4657395.6799999997</v>
      </c>
      <c r="O1767" s="1252">
        <v>4657395.6799999997</v>
      </c>
      <c r="P1767" s="1252">
        <v>4657395.6799999997</v>
      </c>
      <c r="Q1767" s="1252">
        <v>4696950.6799999997</v>
      </c>
      <c r="R1767" s="1252">
        <v>4696950.6799999997</v>
      </c>
      <c r="S1767" s="1252">
        <v>4696950.6799999997</v>
      </c>
      <c r="T1767" s="1252">
        <v>4696950.6799999997</v>
      </c>
      <c r="U1767" s="1251" t="s">
        <v>116</v>
      </c>
      <c r="V1767" s="1251" t="s">
        <v>564</v>
      </c>
      <c r="W1767" s="1251" t="s">
        <v>296</v>
      </c>
      <c r="X1767" s="1251" t="s">
        <v>1515</v>
      </c>
      <c r="Y1767" s="1251">
        <v>105</v>
      </c>
    </row>
    <row r="1768" spans="1:25" ht="12">
      <c r="A1768" s="1251">
        <v>2020</v>
      </c>
      <c r="B1768" s="1251">
        <v>25</v>
      </c>
      <c r="C1768" s="1251">
        <v>300</v>
      </c>
      <c r="D1768" s="1251" t="s">
        <v>1705</v>
      </c>
      <c r="E1768" s="1251">
        <v>105020</v>
      </c>
      <c r="F1768" s="1251" t="s">
        <v>1518</v>
      </c>
      <c r="G1768" s="1252">
        <v>1990961.49</v>
      </c>
      <c r="H1768" s="1252">
        <v>2006311.4399999999</v>
      </c>
      <c r="I1768" s="1252">
        <v>2025226.8600000001</v>
      </c>
      <c r="J1768" s="1252">
        <v>2041074.47</v>
      </c>
      <c r="K1768" s="1252">
        <v>2055235.8100000001</v>
      </c>
      <c r="L1768" s="1252">
        <v>2067100.7</v>
      </c>
      <c r="M1768" s="1252">
        <v>2084499.3</v>
      </c>
      <c r="N1768" s="1252">
        <v>2098419.54</v>
      </c>
      <c r="O1768" s="1252">
        <v>2114528.4399999999</v>
      </c>
      <c r="P1768" s="1252">
        <v>2128009.1499999999</v>
      </c>
      <c r="Q1768" s="1252">
        <v>2148807.6299999999</v>
      </c>
      <c r="R1768" s="1252">
        <v>2167838.48</v>
      </c>
      <c r="S1768" s="1252">
        <v>2183570.9399999999</v>
      </c>
      <c r="T1768" s="1252">
        <v>2183570.9399999999</v>
      </c>
      <c r="U1768" s="1251" t="s">
        <v>116</v>
      </c>
      <c r="V1768" s="1251" t="s">
        <v>564</v>
      </c>
      <c r="W1768" s="1251" t="s">
        <v>296</v>
      </c>
      <c r="X1768" s="1251" t="s">
        <v>1515</v>
      </c>
      <c r="Y1768" s="1251">
        <v>105</v>
      </c>
    </row>
    <row r="1769" spans="1:25" ht="12">
      <c r="A1769" s="1251">
        <v>2020</v>
      </c>
      <c r="B1769" s="1251">
        <v>25</v>
      </c>
      <c r="C1769" s="1251">
        <v>300</v>
      </c>
      <c r="D1769" s="1251" t="s">
        <v>1705</v>
      </c>
      <c r="E1769" s="1251">
        <v>105029</v>
      </c>
      <c r="F1769" s="1251" t="s">
        <v>1519</v>
      </c>
      <c r="G1769" s="1252">
        <v>100080.82000000001</v>
      </c>
      <c r="H1769" s="1252">
        <v>101742.75</v>
      </c>
      <c r="I1769" s="1252">
        <v>103320.53999999999</v>
      </c>
      <c r="J1769" s="1252">
        <v>103954.62</v>
      </c>
      <c r="K1769" s="1252">
        <v>103954.62</v>
      </c>
      <c r="L1769" s="1252">
        <v>104096.13</v>
      </c>
      <c r="M1769" s="1252">
        <v>104267.03999999999</v>
      </c>
      <c r="N1769" s="1252">
        <v>104267.03999999999</v>
      </c>
      <c r="O1769" s="1252">
        <v>104267.03999999999</v>
      </c>
      <c r="P1769" s="1252">
        <v>104267.03999999999</v>
      </c>
      <c r="Q1769" s="1252">
        <v>104267.03999999999</v>
      </c>
      <c r="R1769" s="1252">
        <v>104267.03999999999</v>
      </c>
      <c r="S1769" s="1252">
        <v>104412.52</v>
      </c>
      <c r="T1769" s="1252">
        <v>104412.52</v>
      </c>
      <c r="U1769" s="1251" t="s">
        <v>116</v>
      </c>
      <c r="V1769" s="1251" t="s">
        <v>564</v>
      </c>
      <c r="W1769" s="1251" t="s">
        <v>296</v>
      </c>
      <c r="X1769" s="1251" t="s">
        <v>1515</v>
      </c>
      <c r="Y1769" s="1251">
        <v>105</v>
      </c>
    </row>
    <row r="1770" spans="1:25" ht="12">
      <c r="A1770" s="1251">
        <v>2020</v>
      </c>
      <c r="B1770" s="1251">
        <v>25</v>
      </c>
      <c r="C1770" s="1251">
        <v>300</v>
      </c>
      <c r="D1770" s="1251" t="s">
        <v>1705</v>
      </c>
      <c r="E1770" s="1251">
        <v>105030</v>
      </c>
      <c r="F1770" s="1251" t="s">
        <v>1520</v>
      </c>
      <c r="G1770" s="1252">
        <v>42514058.420000002</v>
      </c>
      <c r="H1770" s="1252">
        <v>42556121.409999996</v>
      </c>
      <c r="I1770" s="1252">
        <v>42577169.880000003</v>
      </c>
      <c r="J1770" s="1252">
        <v>42631180.240000002</v>
      </c>
      <c r="K1770" s="1252">
        <v>42705271.32</v>
      </c>
      <c r="L1770" s="1252">
        <v>42906934.640000001</v>
      </c>
      <c r="M1770" s="1252">
        <v>42952099.130000003</v>
      </c>
      <c r="N1770" s="1252">
        <v>43002111.640000001</v>
      </c>
      <c r="O1770" s="1252">
        <v>43072859.299999997</v>
      </c>
      <c r="P1770" s="1252">
        <v>43350049.640000001</v>
      </c>
      <c r="Q1770" s="1252">
        <v>43740954.909999996</v>
      </c>
      <c r="R1770" s="1252">
        <v>44009020.869999997</v>
      </c>
      <c r="S1770" s="1252">
        <v>44461888.409999996</v>
      </c>
      <c r="T1770" s="1252">
        <v>44461888.409999996</v>
      </c>
      <c r="U1770" s="1251" t="s">
        <v>116</v>
      </c>
      <c r="V1770" s="1251" t="s">
        <v>564</v>
      </c>
      <c r="W1770" s="1251" t="s">
        <v>296</v>
      </c>
      <c r="X1770" s="1251" t="s">
        <v>1515</v>
      </c>
      <c r="Y1770" s="1251">
        <v>105</v>
      </c>
    </row>
    <row r="1771" spans="1:25" ht="12">
      <c r="A1771" s="1251">
        <v>2020</v>
      </c>
      <c r="B1771" s="1251">
        <v>25</v>
      </c>
      <c r="C1771" s="1251">
        <v>300</v>
      </c>
      <c r="D1771" s="1251" t="s">
        <v>1705</v>
      </c>
      <c r="E1771" s="1251">
        <v>105040</v>
      </c>
      <c r="F1771" s="1251" t="s">
        <v>1521</v>
      </c>
      <c r="G1771" s="1252">
        <v>5855351.6600000001</v>
      </c>
      <c r="H1771" s="1252">
        <v>5872099.4900000002</v>
      </c>
      <c r="I1771" s="1252">
        <v>5939139.6900000004</v>
      </c>
      <c r="J1771" s="1252">
        <v>5967519.7199999997</v>
      </c>
      <c r="K1771" s="1252">
        <v>5973121.71</v>
      </c>
      <c r="L1771" s="1252">
        <v>6003825.7800000003</v>
      </c>
      <c r="M1771" s="1252">
        <v>6023386.4400000004</v>
      </c>
      <c r="N1771" s="1252">
        <v>6034560.8300000001</v>
      </c>
      <c r="O1771" s="1252">
        <v>6070944.54</v>
      </c>
      <c r="P1771" s="1252">
        <v>6099226.04</v>
      </c>
      <c r="Q1771" s="1252">
        <v>6121790.0499999998</v>
      </c>
      <c r="R1771" s="1252">
        <v>6135452</v>
      </c>
      <c r="S1771" s="1252">
        <v>6203831.1500000004</v>
      </c>
      <c r="T1771" s="1252">
        <v>6203831.1500000004</v>
      </c>
      <c r="U1771" s="1251" t="s">
        <v>116</v>
      </c>
      <c r="V1771" s="1251" t="s">
        <v>564</v>
      </c>
      <c r="W1771" s="1251" t="s">
        <v>296</v>
      </c>
      <c r="X1771" s="1251" t="s">
        <v>1515</v>
      </c>
      <c r="Y1771" s="1251">
        <v>105</v>
      </c>
    </row>
    <row r="1772" spans="1:25" ht="12">
      <c r="A1772" s="1251">
        <v>2020</v>
      </c>
      <c r="B1772" s="1251">
        <v>25</v>
      </c>
      <c r="C1772" s="1251">
        <v>300</v>
      </c>
      <c r="D1772" s="1251" t="s">
        <v>1705</v>
      </c>
      <c r="E1772" s="1251">
        <v>105050</v>
      </c>
      <c r="F1772" s="1251" t="s">
        <v>1522</v>
      </c>
      <c r="G1772" s="1252">
        <v>0</v>
      </c>
      <c r="H1772" s="1252">
        <v>0</v>
      </c>
      <c r="I1772" s="1252">
        <v>0</v>
      </c>
      <c r="J1772" s="1252">
        <v>0</v>
      </c>
      <c r="K1772" s="1252">
        <v>0</v>
      </c>
      <c r="L1772" s="1252">
        <v>0</v>
      </c>
      <c r="M1772" s="1252">
        <v>0</v>
      </c>
      <c r="N1772" s="1252">
        <v>0</v>
      </c>
      <c r="O1772" s="1252">
        <v>0</v>
      </c>
      <c r="P1772" s="1252">
        <v>0</v>
      </c>
      <c r="Q1772" s="1252">
        <v>0</v>
      </c>
      <c r="R1772" s="1252">
        <v>0</v>
      </c>
      <c r="S1772" s="1252">
        <v>0</v>
      </c>
      <c r="T1772" s="1252">
        <v>0</v>
      </c>
      <c r="U1772" s="1251" t="s">
        <v>116</v>
      </c>
      <c r="V1772" s="1251" t="s">
        <v>564</v>
      </c>
      <c r="W1772" s="1251" t="s">
        <v>296</v>
      </c>
      <c r="X1772" s="1251" t="s">
        <v>1515</v>
      </c>
      <c r="Y1772" s="1251">
        <v>105</v>
      </c>
    </row>
    <row r="1773" spans="1:25" ht="12">
      <c r="A1773" s="1251">
        <v>2020</v>
      </c>
      <c r="B1773" s="1251">
        <v>25</v>
      </c>
      <c r="C1773" s="1251">
        <v>300</v>
      </c>
      <c r="D1773" s="1251" t="s">
        <v>1705</v>
      </c>
      <c r="E1773" s="1251">
        <v>105060</v>
      </c>
      <c r="F1773" s="1251" t="s">
        <v>1523</v>
      </c>
      <c r="G1773" s="1252">
        <v>125534.92999999999</v>
      </c>
      <c r="H1773" s="1252">
        <v>137822.20000000001</v>
      </c>
      <c r="I1773" s="1252">
        <v>150459.38</v>
      </c>
      <c r="J1773" s="1252">
        <v>164203.60999999999</v>
      </c>
      <c r="K1773" s="1252">
        <v>172120.85000000001</v>
      </c>
      <c r="L1773" s="1252">
        <v>179634.76000000001</v>
      </c>
      <c r="M1773" s="1252">
        <v>186971.20000000001</v>
      </c>
      <c r="N1773" s="1252">
        <v>193345.73999999999</v>
      </c>
      <c r="O1773" s="1252">
        <v>203700.54000000001</v>
      </c>
      <c r="P1773" s="1252">
        <v>208678.26000000001</v>
      </c>
      <c r="Q1773" s="1252">
        <v>224142.29999999999</v>
      </c>
      <c r="R1773" s="1252">
        <v>232573.14999999999</v>
      </c>
      <c r="S1773" s="1252">
        <v>246018.07999999999</v>
      </c>
      <c r="T1773" s="1252">
        <v>246018.07999999999</v>
      </c>
      <c r="U1773" s="1251" t="s">
        <v>116</v>
      </c>
      <c r="V1773" s="1251" t="s">
        <v>564</v>
      </c>
      <c r="W1773" s="1251" t="s">
        <v>296</v>
      </c>
      <c r="X1773" s="1251" t="s">
        <v>1515</v>
      </c>
      <c r="Y1773" s="1251">
        <v>105</v>
      </c>
    </row>
    <row r="1774" spans="1:25" ht="12">
      <c r="A1774" s="1251">
        <v>2020</v>
      </c>
      <c r="B1774" s="1251">
        <v>25</v>
      </c>
      <c r="C1774" s="1251">
        <v>300</v>
      </c>
      <c r="D1774" s="1251" t="s">
        <v>1705</v>
      </c>
      <c r="E1774" s="1251">
        <v>105070</v>
      </c>
      <c r="F1774" s="1251" t="s">
        <v>1524</v>
      </c>
      <c r="G1774" s="1252">
        <v>2170340.5299999998</v>
      </c>
      <c r="H1774" s="1252">
        <v>2190320.9900000002</v>
      </c>
      <c r="I1774" s="1252">
        <v>2214390.27</v>
      </c>
      <c r="J1774" s="1252">
        <v>2233748</v>
      </c>
      <c r="K1774" s="1252">
        <v>2249649.5699999998</v>
      </c>
      <c r="L1774" s="1252">
        <v>2261388.27</v>
      </c>
      <c r="M1774" s="1252">
        <v>2282023.6499999999</v>
      </c>
      <c r="N1774" s="1252">
        <v>2298372.96</v>
      </c>
      <c r="O1774" s="1252">
        <v>2317746.9500000002</v>
      </c>
      <c r="P1774" s="1252">
        <v>2334234.6899999999</v>
      </c>
      <c r="Q1774" s="1252">
        <v>2358662.48</v>
      </c>
      <c r="R1774" s="1252">
        <v>2381014.2000000002</v>
      </c>
      <c r="S1774" s="1252">
        <v>2399662.8500000001</v>
      </c>
      <c r="T1774" s="1252">
        <v>2399662.8500000001</v>
      </c>
      <c r="U1774" s="1251" t="s">
        <v>116</v>
      </c>
      <c r="V1774" s="1251" t="s">
        <v>564</v>
      </c>
      <c r="W1774" s="1251" t="s">
        <v>296</v>
      </c>
      <c r="X1774" s="1251" t="s">
        <v>1515</v>
      </c>
      <c r="Y1774" s="1251">
        <v>105</v>
      </c>
    </row>
    <row r="1775" spans="1:25" ht="12">
      <c r="A1775" s="1251">
        <v>2020</v>
      </c>
      <c r="B1775" s="1251">
        <v>25</v>
      </c>
      <c r="C1775" s="1251">
        <v>300</v>
      </c>
      <c r="D1775" s="1251" t="s">
        <v>1705</v>
      </c>
      <c r="E1775" s="1251">
        <v>105080</v>
      </c>
      <c r="F1775" s="1251" t="s">
        <v>1525</v>
      </c>
      <c r="G1775" s="1252">
        <v>348440.81</v>
      </c>
      <c r="H1775" s="1252">
        <v>348440.81</v>
      </c>
      <c r="I1775" s="1252">
        <v>348440.81</v>
      </c>
      <c r="J1775" s="1252">
        <v>348440.81</v>
      </c>
      <c r="K1775" s="1252">
        <v>348440.81</v>
      </c>
      <c r="L1775" s="1252">
        <v>348440.81</v>
      </c>
      <c r="M1775" s="1252">
        <v>348440.81</v>
      </c>
      <c r="N1775" s="1252">
        <v>348440.81</v>
      </c>
      <c r="O1775" s="1252">
        <v>348440.81</v>
      </c>
      <c r="P1775" s="1252">
        <v>348440.81</v>
      </c>
      <c r="Q1775" s="1252">
        <v>348440.81</v>
      </c>
      <c r="R1775" s="1252">
        <v>348440.81</v>
      </c>
      <c r="S1775" s="1252">
        <v>348440.81</v>
      </c>
      <c r="T1775" s="1252">
        <v>348440.81</v>
      </c>
      <c r="U1775" s="1251" t="s">
        <v>116</v>
      </c>
      <c r="V1775" s="1251" t="s">
        <v>564</v>
      </c>
      <c r="W1775" s="1251" t="s">
        <v>296</v>
      </c>
      <c r="X1775" s="1251" t="s">
        <v>1515</v>
      </c>
      <c r="Y1775" s="1251">
        <v>105</v>
      </c>
    </row>
    <row r="1776" spans="1:25" ht="12">
      <c r="A1776" s="1251">
        <v>2020</v>
      </c>
      <c r="B1776" s="1251">
        <v>25</v>
      </c>
      <c r="C1776" s="1251">
        <v>300</v>
      </c>
      <c r="D1776" s="1251" t="s">
        <v>1705</v>
      </c>
      <c r="E1776" s="1251">
        <v>105081</v>
      </c>
      <c r="F1776" s="1251" t="s">
        <v>1526</v>
      </c>
      <c r="G1776" s="1252">
        <v>53576.410000000003</v>
      </c>
      <c r="H1776" s="1252">
        <v>54080.639999999999</v>
      </c>
      <c r="I1776" s="1252">
        <v>54638.019999999997</v>
      </c>
      <c r="J1776" s="1252">
        <v>55267.959999999999</v>
      </c>
      <c r="K1776" s="1252">
        <v>55975.080000000002</v>
      </c>
      <c r="L1776" s="1252">
        <v>56782.110000000001</v>
      </c>
      <c r="M1776" s="1252">
        <v>57688.610000000001</v>
      </c>
      <c r="N1776" s="1252">
        <v>58665.879999999997</v>
      </c>
      <c r="O1776" s="1252">
        <v>59719.410000000003</v>
      </c>
      <c r="P1776" s="1252">
        <v>60747.93</v>
      </c>
      <c r="Q1776" s="1252">
        <v>61973.459999999999</v>
      </c>
      <c r="R1776" s="1252">
        <v>63604.099999999999</v>
      </c>
      <c r="S1776" s="1252">
        <v>65076.300000000003</v>
      </c>
      <c r="T1776" s="1252">
        <v>65076.300000000003</v>
      </c>
      <c r="U1776" s="1251" t="s">
        <v>116</v>
      </c>
      <c r="V1776" s="1251" t="s">
        <v>564</v>
      </c>
      <c r="W1776" s="1251" t="s">
        <v>296</v>
      </c>
      <c r="X1776" s="1251" t="s">
        <v>1515</v>
      </c>
      <c r="Y1776" s="1251">
        <v>105</v>
      </c>
    </row>
    <row r="1777" spans="1:25" ht="12">
      <c r="A1777" s="1251">
        <v>2020</v>
      </c>
      <c r="B1777" s="1251">
        <v>25</v>
      </c>
      <c r="C1777" s="1251">
        <v>300</v>
      </c>
      <c r="D1777" s="1251" t="s">
        <v>1705</v>
      </c>
      <c r="E1777" s="1251">
        <v>105085</v>
      </c>
      <c r="F1777" s="1251" t="s">
        <v>1527</v>
      </c>
      <c r="G1777" s="1252">
        <v>110550.78999999999</v>
      </c>
      <c r="H1777" s="1252">
        <v>111722.14999999999</v>
      </c>
      <c r="I1777" s="1252">
        <v>113016.96000000001</v>
      </c>
      <c r="J1777" s="1252">
        <v>114480.35000000001</v>
      </c>
      <c r="K1777" s="1252">
        <v>116123.02</v>
      </c>
      <c r="L1777" s="1252">
        <v>117997.78</v>
      </c>
      <c r="M1777" s="1252">
        <v>120103.63</v>
      </c>
      <c r="N1777" s="1252">
        <v>122373.86</v>
      </c>
      <c r="O1777" s="1252">
        <v>124821.19</v>
      </c>
      <c r="P1777" s="1252">
        <v>127210.46000000001</v>
      </c>
      <c r="Q1777" s="1252">
        <v>130057.39999999999</v>
      </c>
      <c r="R1777" s="1252">
        <v>133845.39000000001</v>
      </c>
      <c r="S1777" s="1252">
        <v>137265.37</v>
      </c>
      <c r="T1777" s="1252">
        <v>137265.37</v>
      </c>
      <c r="U1777" s="1251" t="s">
        <v>116</v>
      </c>
      <c r="V1777" s="1251" t="s">
        <v>564</v>
      </c>
      <c r="W1777" s="1251" t="s">
        <v>296</v>
      </c>
      <c r="X1777" s="1251" t="s">
        <v>1515</v>
      </c>
      <c r="Y1777" s="1251">
        <v>105</v>
      </c>
    </row>
    <row r="1778" spans="1:25" ht="12">
      <c r="A1778" s="1251">
        <v>2020</v>
      </c>
      <c r="B1778" s="1251">
        <v>25</v>
      </c>
      <c r="C1778" s="1251">
        <v>300</v>
      </c>
      <c r="D1778" s="1251" t="s">
        <v>1705</v>
      </c>
      <c r="E1778" s="1251">
        <v>105090</v>
      </c>
      <c r="F1778" s="1251" t="s">
        <v>1528</v>
      </c>
      <c r="G1778" s="1252">
        <v>-62018124.439999998</v>
      </c>
      <c r="H1778" s="1252">
        <v>-62079009.420000002</v>
      </c>
      <c r="I1778" s="1252">
        <v>-62173789.840000004</v>
      </c>
      <c r="J1778" s="1252">
        <v>-62223223.490000002</v>
      </c>
      <c r="K1778" s="1252">
        <v>-62281851.329999998</v>
      </c>
      <c r="L1778" s="1252">
        <v>-62317683.119999997</v>
      </c>
      <c r="M1778" s="1252">
        <v>-62352352.210000001</v>
      </c>
      <c r="N1778" s="1252">
        <v>-62373237.130000003</v>
      </c>
      <c r="O1778" s="1252">
        <v>-62445489.93</v>
      </c>
      <c r="P1778" s="1252">
        <v>-63383504.710000001</v>
      </c>
      <c r="Q1778" s="1252">
        <v>-63435884.390000001</v>
      </c>
      <c r="R1778" s="1252">
        <v>-63565446.840000004</v>
      </c>
      <c r="S1778" s="1252">
        <v>-64619867.590000004</v>
      </c>
      <c r="T1778" s="1252">
        <v>-64619867.590000004</v>
      </c>
      <c r="U1778" s="1251" t="s">
        <v>116</v>
      </c>
      <c r="V1778" s="1251" t="s">
        <v>564</v>
      </c>
      <c r="W1778" s="1251" t="s">
        <v>296</v>
      </c>
      <c r="X1778" s="1251" t="s">
        <v>1515</v>
      </c>
      <c r="Y1778" s="1251">
        <v>105</v>
      </c>
    </row>
    <row r="1779" spans="1:25" ht="12">
      <c r="A1779" s="1251">
        <v>2020</v>
      </c>
      <c r="B1779" s="1251">
        <v>25</v>
      </c>
      <c r="C1779" s="1251">
        <v>300</v>
      </c>
      <c r="D1779" s="1251" t="s">
        <v>1705</v>
      </c>
      <c r="E1779" s="1251">
        <v>106000</v>
      </c>
      <c r="F1779" s="1251" t="s">
        <v>1529</v>
      </c>
      <c r="G1779" s="1252">
        <v>197461.73000000001</v>
      </c>
      <c r="H1779" s="1252">
        <v>202380.32000000001</v>
      </c>
      <c r="I1779" s="1252">
        <v>198310.54999999999</v>
      </c>
      <c r="J1779" s="1252">
        <v>198750.10999999999</v>
      </c>
      <c r="K1779" s="1252">
        <v>212938.92999999999</v>
      </c>
      <c r="L1779" s="1252">
        <v>218861.67000000001</v>
      </c>
      <c r="M1779" s="1252">
        <v>230137.45999999999</v>
      </c>
      <c r="N1779" s="1252">
        <v>232427.32000000001</v>
      </c>
      <c r="O1779" s="1252">
        <v>241444.10999999999</v>
      </c>
      <c r="P1779" s="1252">
        <v>255864.85000000001</v>
      </c>
      <c r="Q1779" s="1252">
        <v>255740.42000000001</v>
      </c>
      <c r="R1779" s="1252">
        <v>299525.44</v>
      </c>
      <c r="S1779" s="1252">
        <v>331475.16999999998</v>
      </c>
      <c r="T1779" s="1252">
        <v>331475.16999999998</v>
      </c>
      <c r="U1779" s="1251" t="s">
        <v>116</v>
      </c>
      <c r="V1779" s="1251" t="s">
        <v>564</v>
      </c>
      <c r="W1779" s="1251" t="s">
        <v>290</v>
      </c>
      <c r="X1779" s="1251" t="s">
        <v>1515</v>
      </c>
      <c r="Y1779" s="1251">
        <v>106</v>
      </c>
    </row>
    <row r="1780" spans="1:25" ht="12">
      <c r="A1780" s="1251">
        <v>2020</v>
      </c>
      <c r="B1780" s="1251">
        <v>25</v>
      </c>
      <c r="C1780" s="1251">
        <v>300</v>
      </c>
      <c r="D1780" s="1251" t="s">
        <v>1705</v>
      </c>
      <c r="E1780" s="1251">
        <v>108000</v>
      </c>
      <c r="F1780" s="1251" t="s">
        <v>1530</v>
      </c>
      <c r="G1780" s="1252">
        <v>-23180105.690000001</v>
      </c>
      <c r="H1780" s="1252">
        <v>-23353381.52</v>
      </c>
      <c r="I1780" s="1252">
        <v>-23526657.350000001</v>
      </c>
      <c r="J1780" s="1252">
        <v>-23689312.77</v>
      </c>
      <c r="K1780" s="1252">
        <v>-23863334.25</v>
      </c>
      <c r="L1780" s="1252">
        <v>-24037355.73</v>
      </c>
      <c r="M1780" s="1252">
        <v>-24204960.800000001</v>
      </c>
      <c r="N1780" s="1252">
        <v>-24378004.420000002</v>
      </c>
      <c r="O1780" s="1252">
        <v>-24551048.039999999</v>
      </c>
      <c r="P1780" s="1252">
        <v>-24715225.390000001</v>
      </c>
      <c r="Q1780" s="1252">
        <v>-24890234.550000001</v>
      </c>
      <c r="R1780" s="1252">
        <v>-25065336.02</v>
      </c>
      <c r="S1780" s="1252">
        <v>-25158612.469999999</v>
      </c>
      <c r="T1780" s="1252">
        <v>-25158612.469999999</v>
      </c>
      <c r="U1780" s="1251" t="s">
        <v>116</v>
      </c>
      <c r="V1780" s="1251" t="s">
        <v>564</v>
      </c>
      <c r="W1780" s="1251" t="s">
        <v>292</v>
      </c>
      <c r="X1780" s="1251" t="s">
        <v>1515</v>
      </c>
      <c r="Y1780" s="1251">
        <v>108</v>
      </c>
    </row>
    <row r="1781" spans="1:25" ht="12">
      <c r="A1781" s="1251">
        <v>2020</v>
      </c>
      <c r="B1781" s="1251">
        <v>25</v>
      </c>
      <c r="C1781" s="1251">
        <v>300</v>
      </c>
      <c r="D1781" s="1251" t="s">
        <v>1705</v>
      </c>
      <c r="E1781" s="1251">
        <v>108090</v>
      </c>
      <c r="F1781" s="1251" t="s">
        <v>1706</v>
      </c>
      <c r="G1781" s="1252">
        <v>0</v>
      </c>
      <c r="H1781" s="1252">
        <v>0</v>
      </c>
      <c r="I1781" s="1252">
        <v>0</v>
      </c>
      <c r="J1781" s="1252">
        <v>0</v>
      </c>
      <c r="K1781" s="1252">
        <v>0</v>
      </c>
      <c r="L1781" s="1252">
        <v>0</v>
      </c>
      <c r="M1781" s="1252">
        <v>0</v>
      </c>
      <c r="N1781" s="1252">
        <v>0</v>
      </c>
      <c r="O1781" s="1252">
        <v>0</v>
      </c>
      <c r="P1781" s="1252">
        <v>0</v>
      </c>
      <c r="Q1781" s="1252">
        <v>0</v>
      </c>
      <c r="R1781" s="1252">
        <v>0</v>
      </c>
      <c r="S1781" s="1252">
        <v>0</v>
      </c>
      <c r="T1781" s="1252">
        <v>0</v>
      </c>
      <c r="U1781" s="1251" t="s">
        <v>116</v>
      </c>
      <c r="V1781" s="1251" t="s">
        <v>564</v>
      </c>
      <c r="W1781" s="1251" t="s">
        <v>292</v>
      </c>
      <c r="X1781" s="1251" t="s">
        <v>1515</v>
      </c>
      <c r="Y1781" s="1251">
        <v>108</v>
      </c>
    </row>
    <row r="1782" spans="1:25" ht="12">
      <c r="A1782" s="1251">
        <v>2020</v>
      </c>
      <c r="B1782" s="1251">
        <v>25</v>
      </c>
      <c r="C1782" s="1251">
        <v>300</v>
      </c>
      <c r="D1782" s="1251" t="s">
        <v>1705</v>
      </c>
      <c r="E1782" s="1251">
        <v>108100</v>
      </c>
      <c r="F1782" s="1251" t="s">
        <v>1531</v>
      </c>
      <c r="G1782" s="1252">
        <v>0</v>
      </c>
      <c r="H1782" s="1252">
        <v>0</v>
      </c>
      <c r="I1782" s="1252">
        <v>0</v>
      </c>
      <c r="J1782" s="1252">
        <v>0</v>
      </c>
      <c r="K1782" s="1252">
        <v>0</v>
      </c>
      <c r="L1782" s="1252">
        <v>0</v>
      </c>
      <c r="M1782" s="1252">
        <v>0</v>
      </c>
      <c r="N1782" s="1252">
        <v>0</v>
      </c>
      <c r="O1782" s="1252">
        <v>0</v>
      </c>
      <c r="P1782" s="1252">
        <v>0</v>
      </c>
      <c r="Q1782" s="1252">
        <v>0</v>
      </c>
      <c r="R1782" s="1252">
        <v>0</v>
      </c>
      <c r="S1782" s="1252">
        <v>0</v>
      </c>
      <c r="T1782" s="1252">
        <v>0</v>
      </c>
      <c r="U1782" s="1251" t="s">
        <v>116</v>
      </c>
      <c r="V1782" s="1251" t="s">
        <v>564</v>
      </c>
      <c r="W1782" s="1251" t="s">
        <v>292</v>
      </c>
      <c r="X1782" s="1251" t="s">
        <v>1515</v>
      </c>
      <c r="Y1782" s="1251">
        <v>108</v>
      </c>
    </row>
    <row r="1783" spans="1:25" ht="12">
      <c r="A1783" s="1251">
        <v>2020</v>
      </c>
      <c r="B1783" s="1251">
        <v>25</v>
      </c>
      <c r="C1783" s="1251">
        <v>300</v>
      </c>
      <c r="D1783" s="1251" t="s">
        <v>1705</v>
      </c>
      <c r="E1783" s="1251">
        <v>110310</v>
      </c>
      <c r="F1783" s="1251" t="s">
        <v>1533</v>
      </c>
      <c r="G1783" s="1252">
        <v>0</v>
      </c>
      <c r="H1783" s="1252">
        <v>0</v>
      </c>
      <c r="I1783" s="1252">
        <v>0</v>
      </c>
      <c r="J1783" s="1252">
        <v>0</v>
      </c>
      <c r="K1783" s="1252">
        <v>0</v>
      </c>
      <c r="L1783" s="1252">
        <v>0</v>
      </c>
      <c r="M1783" s="1252">
        <v>0</v>
      </c>
      <c r="N1783" s="1252">
        <v>0</v>
      </c>
      <c r="O1783" s="1252">
        <v>0</v>
      </c>
      <c r="P1783" s="1252">
        <v>0</v>
      </c>
      <c r="Q1783" s="1252">
        <v>0</v>
      </c>
      <c r="R1783" s="1252">
        <v>0</v>
      </c>
      <c r="S1783" s="1252">
        <v>0</v>
      </c>
      <c r="T1783" s="1252">
        <v>0</v>
      </c>
      <c r="U1783" s="1251" t="s">
        <v>116</v>
      </c>
      <c r="V1783" s="1251" t="s">
        <v>564</v>
      </c>
      <c r="W1783" s="1251" t="s">
        <v>292</v>
      </c>
      <c r="X1783" s="1251" t="s">
        <v>1515</v>
      </c>
      <c r="Y1783" s="1251">
        <v>110</v>
      </c>
    </row>
    <row r="1784" spans="1:25" ht="12">
      <c r="A1784" s="1251">
        <v>2020</v>
      </c>
      <c r="B1784" s="1251">
        <v>25</v>
      </c>
      <c r="C1784" s="1251">
        <v>300</v>
      </c>
      <c r="D1784" s="1251" t="s">
        <v>1705</v>
      </c>
      <c r="E1784" s="1251">
        <v>131200</v>
      </c>
      <c r="F1784" s="1251" t="s">
        <v>302</v>
      </c>
      <c r="G1784" s="1252">
        <v>0</v>
      </c>
      <c r="H1784" s="1252">
        <v>0</v>
      </c>
      <c r="I1784" s="1252">
        <v>0</v>
      </c>
      <c r="J1784" s="1252">
        <v>0</v>
      </c>
      <c r="K1784" s="1252">
        <v>0</v>
      </c>
      <c r="L1784" s="1252">
        <v>0</v>
      </c>
      <c r="M1784" s="1252">
        <v>0</v>
      </c>
      <c r="N1784" s="1252">
        <v>0</v>
      </c>
      <c r="O1784" s="1252">
        <v>0</v>
      </c>
      <c r="P1784" s="1252">
        <v>0</v>
      </c>
      <c r="Q1784" s="1252">
        <v>0</v>
      </c>
      <c r="R1784" s="1252">
        <v>0</v>
      </c>
      <c r="S1784" s="1252">
        <v>0</v>
      </c>
      <c r="T1784" s="1252">
        <v>0</v>
      </c>
      <c r="U1784" s="1251" t="s">
        <v>116</v>
      </c>
      <c r="V1784" s="1251" t="s">
        <v>1537</v>
      </c>
      <c r="W1784" s="1251" t="s">
        <v>302</v>
      </c>
      <c r="X1784" s="1251" t="s">
        <v>1515</v>
      </c>
      <c r="Y1784" s="1251">
        <v>131</v>
      </c>
    </row>
    <row r="1785" spans="1:25" ht="12">
      <c r="A1785" s="1251">
        <v>2020</v>
      </c>
      <c r="B1785" s="1251">
        <v>25</v>
      </c>
      <c r="C1785" s="1251">
        <v>300</v>
      </c>
      <c r="D1785" s="1251" t="s">
        <v>1705</v>
      </c>
      <c r="E1785" s="1251">
        <v>134000</v>
      </c>
      <c r="F1785" s="1251" t="s">
        <v>1540</v>
      </c>
      <c r="G1785" s="1252">
        <v>0</v>
      </c>
      <c r="H1785" s="1252">
        <v>0</v>
      </c>
      <c r="I1785" s="1252">
        <v>0</v>
      </c>
      <c r="J1785" s="1252">
        <v>0</v>
      </c>
      <c r="K1785" s="1252">
        <v>0</v>
      </c>
      <c r="L1785" s="1252">
        <v>0</v>
      </c>
      <c r="M1785" s="1252">
        <v>0</v>
      </c>
      <c r="N1785" s="1252">
        <v>0</v>
      </c>
      <c r="O1785" s="1252">
        <v>0</v>
      </c>
      <c r="P1785" s="1252">
        <v>0</v>
      </c>
      <c r="Q1785" s="1252">
        <v>0</v>
      </c>
      <c r="R1785" s="1252">
        <v>0</v>
      </c>
      <c r="S1785" s="1252">
        <v>0</v>
      </c>
      <c r="T1785" s="1252">
        <v>0</v>
      </c>
      <c r="U1785" s="1251" t="s">
        <v>116</v>
      </c>
      <c r="V1785" s="1251" t="s">
        <v>1537</v>
      </c>
      <c r="W1785" s="1251" t="s">
        <v>302</v>
      </c>
      <c r="X1785" s="1251" t="s">
        <v>1515</v>
      </c>
      <c r="Y1785" s="1251">
        <v>134</v>
      </c>
    </row>
    <row r="1786" spans="1:25" ht="12">
      <c r="A1786" s="1251">
        <v>2020</v>
      </c>
      <c r="B1786" s="1251">
        <v>25</v>
      </c>
      <c r="C1786" s="1251">
        <v>300</v>
      </c>
      <c r="D1786" s="1251" t="s">
        <v>1705</v>
      </c>
      <c r="E1786" s="1251">
        <v>141000</v>
      </c>
      <c r="F1786" s="1251" t="s">
        <v>1541</v>
      </c>
      <c r="G1786" s="1252">
        <v>1101811.8700000001</v>
      </c>
      <c r="H1786" s="1252">
        <v>885797.40000000002</v>
      </c>
      <c r="I1786" s="1252">
        <v>906270.19999999995</v>
      </c>
      <c r="J1786" s="1252">
        <v>987476.81999999995</v>
      </c>
      <c r="K1786" s="1252">
        <v>1025314.52</v>
      </c>
      <c r="L1786" s="1252">
        <v>1020953.3100000001</v>
      </c>
      <c r="M1786" s="1252">
        <v>1225758.48</v>
      </c>
      <c r="N1786" s="1252">
        <v>1319464.9099999999</v>
      </c>
      <c r="O1786" s="1252">
        <v>1462304.77</v>
      </c>
      <c r="P1786" s="1252">
        <v>1405464.95</v>
      </c>
      <c r="Q1786" s="1252">
        <v>1243709.25</v>
      </c>
      <c r="R1786" s="1252">
        <v>1206281.46</v>
      </c>
      <c r="S1786" s="1252">
        <v>1306366.0900000001</v>
      </c>
      <c r="T1786" s="1252">
        <v>1306366.0900000001</v>
      </c>
      <c r="U1786" s="1251" t="s">
        <v>116</v>
      </c>
      <c r="V1786" s="1251" t="s">
        <v>1537</v>
      </c>
      <c r="W1786" s="1251" t="s">
        <v>308</v>
      </c>
      <c r="X1786" s="1251" t="s">
        <v>1515</v>
      </c>
      <c r="Y1786" s="1251">
        <v>141</v>
      </c>
    </row>
    <row r="1787" spans="1:25" ht="12">
      <c r="A1787" s="1251">
        <v>2020</v>
      </c>
      <c r="B1787" s="1251">
        <v>25</v>
      </c>
      <c r="C1787" s="1251">
        <v>300</v>
      </c>
      <c r="D1787" s="1251" t="s">
        <v>1705</v>
      </c>
      <c r="E1787" s="1251">
        <v>141050</v>
      </c>
      <c r="F1787" s="1251" t="s">
        <v>1542</v>
      </c>
      <c r="G1787" s="1252">
        <v>-3978.9400000000001</v>
      </c>
      <c r="H1787" s="1252">
        <v>-5358.6999999999998</v>
      </c>
      <c r="I1787" s="1252">
        <v>-5497.4700000000003</v>
      </c>
      <c r="J1787" s="1252">
        <v>-5188.1700000000001</v>
      </c>
      <c r="K1787" s="1252">
        <v>-3846.5799999999999</v>
      </c>
      <c r="L1787" s="1252">
        <v>-3038.04</v>
      </c>
      <c r="M1787" s="1252">
        <v>-2483.7399999999998</v>
      </c>
      <c r="N1787" s="1252">
        <v>-2035.45</v>
      </c>
      <c r="O1787" s="1252">
        <v>-1830.29</v>
      </c>
      <c r="P1787" s="1252">
        <v>-1678.6300000000001</v>
      </c>
      <c r="Q1787" s="1252">
        <v>-1579.1300000000001</v>
      </c>
      <c r="R1787" s="1252">
        <v>-1494.1300000000001</v>
      </c>
      <c r="S1787" s="1252">
        <v>-1493.79</v>
      </c>
      <c r="T1787" s="1252">
        <v>-1493.79</v>
      </c>
      <c r="U1787" s="1251" t="s">
        <v>116</v>
      </c>
      <c r="V1787" s="1251" t="s">
        <v>1537</v>
      </c>
      <c r="W1787" s="1251" t="s">
        <v>308</v>
      </c>
      <c r="X1787" s="1251" t="s">
        <v>1515</v>
      </c>
      <c r="Y1787" s="1251">
        <v>141</v>
      </c>
    </row>
    <row r="1788" spans="1:25" ht="12">
      <c r="A1788" s="1251">
        <v>2020</v>
      </c>
      <c r="B1788" s="1251">
        <v>25</v>
      </c>
      <c r="C1788" s="1251">
        <v>300</v>
      </c>
      <c r="D1788" s="1251" t="s">
        <v>1705</v>
      </c>
      <c r="E1788" s="1251">
        <v>141100</v>
      </c>
      <c r="F1788" s="1251" t="s">
        <v>1543</v>
      </c>
      <c r="G1788" s="1252">
        <v>0</v>
      </c>
      <c r="H1788" s="1252">
        <v>0</v>
      </c>
      <c r="I1788" s="1252">
        <v>0</v>
      </c>
      <c r="J1788" s="1252">
        <v>0</v>
      </c>
      <c r="K1788" s="1252">
        <v>0</v>
      </c>
      <c r="L1788" s="1252">
        <v>0</v>
      </c>
      <c r="M1788" s="1252">
        <v>0</v>
      </c>
      <c r="N1788" s="1252">
        <v>0</v>
      </c>
      <c r="O1788" s="1252">
        <v>0</v>
      </c>
      <c r="P1788" s="1252">
        <v>0</v>
      </c>
      <c r="Q1788" s="1252">
        <v>0</v>
      </c>
      <c r="R1788" s="1252">
        <v>0</v>
      </c>
      <c r="S1788" s="1252">
        <v>0</v>
      </c>
      <c r="T1788" s="1252">
        <v>0</v>
      </c>
      <c r="U1788" s="1251" t="s">
        <v>116</v>
      </c>
      <c r="V1788" s="1251" t="s">
        <v>1537</v>
      </c>
      <c r="W1788" s="1251" t="s">
        <v>308</v>
      </c>
      <c r="X1788" s="1251" t="s">
        <v>1515</v>
      </c>
      <c r="Y1788" s="1251">
        <v>141</v>
      </c>
    </row>
    <row r="1789" spans="1:25" ht="12">
      <c r="A1789" s="1251">
        <v>2020</v>
      </c>
      <c r="B1789" s="1251">
        <v>25</v>
      </c>
      <c r="C1789" s="1251">
        <v>300</v>
      </c>
      <c r="D1789" s="1251" t="s">
        <v>1705</v>
      </c>
      <c r="E1789" s="1251">
        <v>142000</v>
      </c>
      <c r="F1789" s="1251" t="s">
        <v>1544</v>
      </c>
      <c r="G1789" s="1252">
        <v>-38776.769999999997</v>
      </c>
      <c r="H1789" s="1252">
        <v>-38261.879999999997</v>
      </c>
      <c r="I1789" s="1252">
        <v>-37616.220000000001</v>
      </c>
      <c r="J1789" s="1252">
        <v>-38639.769999999997</v>
      </c>
      <c r="K1789" s="1252">
        <v>-37624.989999999998</v>
      </c>
      <c r="L1789" s="1252">
        <v>-38200.879999999997</v>
      </c>
      <c r="M1789" s="1252">
        <v>-37866.879999999997</v>
      </c>
      <c r="N1789" s="1252">
        <v>-36878.989999999998</v>
      </c>
      <c r="O1789" s="1252">
        <v>-37141.220000000001</v>
      </c>
      <c r="P1789" s="1252">
        <v>-33156.870000000003</v>
      </c>
      <c r="Q1789" s="1252">
        <v>-33223.870000000003</v>
      </c>
      <c r="R1789" s="1252">
        <v>-33316.32</v>
      </c>
      <c r="S1789" s="1252">
        <v>-36203.760000000002</v>
      </c>
      <c r="T1789" s="1252">
        <v>-36203.760000000002</v>
      </c>
      <c r="U1789" s="1251" t="s">
        <v>116</v>
      </c>
      <c r="V1789" s="1251" t="s">
        <v>1537</v>
      </c>
      <c r="W1789" s="1251" t="s">
        <v>308</v>
      </c>
      <c r="X1789" s="1251" t="s">
        <v>1515</v>
      </c>
      <c r="Y1789" s="1251">
        <v>142</v>
      </c>
    </row>
    <row r="1790" spans="1:25" ht="12">
      <c r="A1790" s="1251">
        <v>2020</v>
      </c>
      <c r="B1790" s="1251">
        <v>25</v>
      </c>
      <c r="C1790" s="1251">
        <v>300</v>
      </c>
      <c r="D1790" s="1251" t="s">
        <v>1705</v>
      </c>
      <c r="E1790" s="1251">
        <v>142070</v>
      </c>
      <c r="F1790" s="1251" t="s">
        <v>1545</v>
      </c>
      <c r="G1790" s="1252">
        <v>7821.2399999999998</v>
      </c>
      <c r="H1790" s="1252">
        <v>7821.2399999999998</v>
      </c>
      <c r="I1790" s="1252">
        <v>7821.2399999999998</v>
      </c>
      <c r="J1790" s="1252">
        <v>7821.2399999999998</v>
      </c>
      <c r="K1790" s="1252">
        <v>7821.2399999999998</v>
      </c>
      <c r="L1790" s="1252">
        <v>7821.2399999999998</v>
      </c>
      <c r="M1790" s="1252">
        <v>7821.2399999999998</v>
      </c>
      <c r="N1790" s="1252">
        <v>7821.2399999999998</v>
      </c>
      <c r="O1790" s="1252">
        <v>7821.2399999999998</v>
      </c>
      <c r="P1790" s="1252">
        <v>7821.2399999999998</v>
      </c>
      <c r="Q1790" s="1252">
        <v>7821.2399999999998</v>
      </c>
      <c r="R1790" s="1252">
        <v>7821.2399999999998</v>
      </c>
      <c r="S1790" s="1252">
        <v>7821.2399999999998</v>
      </c>
      <c r="T1790" s="1252">
        <v>7821.2399999999998</v>
      </c>
      <c r="U1790" s="1251" t="s">
        <v>116</v>
      </c>
      <c r="V1790" s="1251" t="s">
        <v>1537</v>
      </c>
      <c r="W1790" s="1251" t="s">
        <v>308</v>
      </c>
      <c r="X1790" s="1251" t="s">
        <v>1515</v>
      </c>
      <c r="Y1790" s="1251">
        <v>142</v>
      </c>
    </row>
    <row r="1791" spans="1:25" ht="12">
      <c r="A1791" s="1251">
        <v>2020</v>
      </c>
      <c r="B1791" s="1251">
        <v>25</v>
      </c>
      <c r="C1791" s="1251">
        <v>300</v>
      </c>
      <c r="D1791" s="1251" t="s">
        <v>1705</v>
      </c>
      <c r="E1791" s="1251">
        <v>143000</v>
      </c>
      <c r="F1791" s="1251" t="s">
        <v>1546</v>
      </c>
      <c r="G1791" s="1252">
        <v>-27857.610000000001</v>
      </c>
      <c r="H1791" s="1252">
        <v>-27857.610000000001</v>
      </c>
      <c r="I1791" s="1252">
        <v>-27857.610000000001</v>
      </c>
      <c r="J1791" s="1252">
        <v>-27857.610000000001</v>
      </c>
      <c r="K1791" s="1252">
        <v>-27857.610000000001</v>
      </c>
      <c r="L1791" s="1252">
        <v>-27857.610000000001</v>
      </c>
      <c r="M1791" s="1252">
        <v>-27857.610000000001</v>
      </c>
      <c r="N1791" s="1252">
        <v>-27857.610000000001</v>
      </c>
      <c r="O1791" s="1252">
        <v>-27857.610000000001</v>
      </c>
      <c r="P1791" s="1252">
        <v>-27857.610000000001</v>
      </c>
      <c r="Q1791" s="1252">
        <v>-27857.610000000001</v>
      </c>
      <c r="R1791" s="1252">
        <v>-27857.610000000001</v>
      </c>
      <c r="S1791" s="1252">
        <v>-27857.610000000001</v>
      </c>
      <c r="T1791" s="1252">
        <v>-27857.610000000001</v>
      </c>
      <c r="U1791" s="1251" t="s">
        <v>116</v>
      </c>
      <c r="V1791" s="1251" t="s">
        <v>1537</v>
      </c>
      <c r="W1791" s="1251" t="s">
        <v>308</v>
      </c>
      <c r="X1791" s="1251" t="s">
        <v>1515</v>
      </c>
      <c r="Y1791" s="1251">
        <v>143</v>
      </c>
    </row>
    <row r="1792" spans="1:25" ht="12">
      <c r="A1792" s="1251">
        <v>2020</v>
      </c>
      <c r="B1792" s="1251">
        <v>25</v>
      </c>
      <c r="C1792" s="1251">
        <v>300</v>
      </c>
      <c r="D1792" s="1251" t="s">
        <v>1705</v>
      </c>
      <c r="E1792" s="1251">
        <v>151000</v>
      </c>
      <c r="F1792" s="1251" t="s">
        <v>1547</v>
      </c>
      <c r="G1792" s="1252">
        <v>0</v>
      </c>
      <c r="H1792" s="1252">
        <v>0</v>
      </c>
      <c r="I1792" s="1252">
        <v>0</v>
      </c>
      <c r="J1792" s="1252">
        <v>0</v>
      </c>
      <c r="K1792" s="1252">
        <v>0</v>
      </c>
      <c r="L1792" s="1252">
        <v>0</v>
      </c>
      <c r="M1792" s="1252">
        <v>0</v>
      </c>
      <c r="N1792" s="1252">
        <v>0</v>
      </c>
      <c r="O1792" s="1252">
        <v>0</v>
      </c>
      <c r="P1792" s="1252">
        <v>0</v>
      </c>
      <c r="Q1792" s="1252">
        <v>0</v>
      </c>
      <c r="R1792" s="1252">
        <v>0</v>
      </c>
      <c r="S1792" s="1252">
        <v>0</v>
      </c>
      <c r="T1792" s="1252">
        <v>0</v>
      </c>
      <c r="U1792" s="1251" t="s">
        <v>116</v>
      </c>
      <c r="V1792" s="1251" t="s">
        <v>564</v>
      </c>
      <c r="W1792" s="1251" t="s">
        <v>312</v>
      </c>
      <c r="X1792" s="1251" t="s">
        <v>1515</v>
      </c>
      <c r="Y1792" s="1251">
        <v>151</v>
      </c>
    </row>
    <row r="1793" spans="1:25" ht="12">
      <c r="A1793" s="1251">
        <v>2020</v>
      </c>
      <c r="B1793" s="1251">
        <v>25</v>
      </c>
      <c r="C1793" s="1251">
        <v>300</v>
      </c>
      <c r="D1793" s="1251" t="s">
        <v>1705</v>
      </c>
      <c r="E1793" s="1251">
        <v>151010</v>
      </c>
      <c r="F1793" s="1251" t="s">
        <v>1548</v>
      </c>
      <c r="G1793" s="1252">
        <v>0</v>
      </c>
      <c r="H1793" s="1252">
        <v>0</v>
      </c>
      <c r="I1793" s="1252">
        <v>0</v>
      </c>
      <c r="J1793" s="1252">
        <v>0</v>
      </c>
      <c r="K1793" s="1252">
        <v>0</v>
      </c>
      <c r="L1793" s="1252">
        <v>0</v>
      </c>
      <c r="M1793" s="1252">
        <v>0</v>
      </c>
      <c r="N1793" s="1252">
        <v>0</v>
      </c>
      <c r="O1793" s="1252">
        <v>0</v>
      </c>
      <c r="P1793" s="1252">
        <v>0</v>
      </c>
      <c r="Q1793" s="1252">
        <v>0</v>
      </c>
      <c r="R1793" s="1252">
        <v>0</v>
      </c>
      <c r="S1793" s="1252">
        <v>0</v>
      </c>
      <c r="T1793" s="1252">
        <v>0</v>
      </c>
      <c r="U1793" s="1251" t="s">
        <v>116</v>
      </c>
      <c r="V1793" s="1251" t="s">
        <v>564</v>
      </c>
      <c r="W1793" s="1251" t="s">
        <v>312</v>
      </c>
      <c r="X1793" s="1251" t="s">
        <v>1515</v>
      </c>
      <c r="Y1793" s="1251">
        <v>151</v>
      </c>
    </row>
    <row r="1794" spans="1:25" ht="12">
      <c r="A1794" s="1251">
        <v>2020</v>
      </c>
      <c r="B1794" s="1251">
        <v>25</v>
      </c>
      <c r="C1794" s="1251">
        <v>300</v>
      </c>
      <c r="D1794" s="1251" t="s">
        <v>1705</v>
      </c>
      <c r="E1794" s="1251">
        <v>162000</v>
      </c>
      <c r="F1794" s="1251" t="s">
        <v>1549</v>
      </c>
      <c r="G1794" s="1252">
        <v>1332.5</v>
      </c>
      <c r="H1794" s="1252">
        <v>1110.4200000000001</v>
      </c>
      <c r="I1794" s="1252">
        <v>888.34000000000003</v>
      </c>
      <c r="J1794" s="1252">
        <v>666.25999999999999</v>
      </c>
      <c r="K1794" s="1252">
        <v>444.18000000000001</v>
      </c>
      <c r="L1794" s="1252">
        <v>222.09999999999999</v>
      </c>
      <c r="M1794" s="1252">
        <v>0.02</v>
      </c>
      <c r="N1794" s="1252">
        <v>-222.06</v>
      </c>
      <c r="O1794" s="1252">
        <v>-222.06</v>
      </c>
      <c r="P1794" s="1252">
        <v>1998.78</v>
      </c>
      <c r="Q1794" s="1252">
        <v>1776.7</v>
      </c>
      <c r="R1794" s="1252">
        <v>1554.6199999999999</v>
      </c>
      <c r="S1794" s="1252">
        <v>1332.51</v>
      </c>
      <c r="T1794" s="1252">
        <v>1332.51</v>
      </c>
      <c r="U1794" s="1251" t="s">
        <v>116</v>
      </c>
      <c r="V1794" s="1251" t="s">
        <v>1537</v>
      </c>
      <c r="W1794" s="1251" t="s">
        <v>314</v>
      </c>
      <c r="X1794" s="1251" t="s">
        <v>1515</v>
      </c>
      <c r="Y1794" s="1251">
        <v>162</v>
      </c>
    </row>
    <row r="1795" spans="1:25" ht="12">
      <c r="A1795" s="1251">
        <v>2020</v>
      </c>
      <c r="B1795" s="1251">
        <v>25</v>
      </c>
      <c r="C1795" s="1251">
        <v>300</v>
      </c>
      <c r="D1795" s="1251" t="s">
        <v>1705</v>
      </c>
      <c r="E1795" s="1251">
        <v>162040</v>
      </c>
      <c r="F1795" s="1251" t="s">
        <v>1551</v>
      </c>
      <c r="G1795" s="1252">
        <v>790</v>
      </c>
      <c r="H1795" s="1252">
        <v>658.33000000000004</v>
      </c>
      <c r="I1795" s="1252">
        <v>526.65999999999997</v>
      </c>
      <c r="J1795" s="1252">
        <v>394.99000000000001</v>
      </c>
      <c r="K1795" s="1252">
        <v>263.31999999999999</v>
      </c>
      <c r="L1795" s="1252">
        <v>131.65000000000001</v>
      </c>
      <c r="M1795" s="1252">
        <v>-0.02</v>
      </c>
      <c r="N1795" s="1252">
        <v>-131.69</v>
      </c>
      <c r="O1795" s="1252">
        <v>-131.69</v>
      </c>
      <c r="P1795" s="1252">
        <v>-395.02999999999997</v>
      </c>
      <c r="Q1795" s="1252">
        <v>-526.70000000000005</v>
      </c>
      <c r="R1795" s="1252">
        <v>-658.37</v>
      </c>
      <c r="S1795" s="1252">
        <v>-790</v>
      </c>
      <c r="T1795" s="1252">
        <v>-790</v>
      </c>
      <c r="U1795" s="1251" t="s">
        <v>116</v>
      </c>
      <c r="V1795" s="1251" t="s">
        <v>564</v>
      </c>
      <c r="W1795" s="1251" t="s">
        <v>314</v>
      </c>
      <c r="X1795" s="1251" t="s">
        <v>1515</v>
      </c>
      <c r="Y1795" s="1251">
        <v>162</v>
      </c>
    </row>
    <row r="1796" spans="1:25" ht="12">
      <c r="A1796" s="1251">
        <v>2020</v>
      </c>
      <c r="B1796" s="1251">
        <v>25</v>
      </c>
      <c r="C1796" s="1251">
        <v>300</v>
      </c>
      <c r="D1796" s="1251" t="s">
        <v>1705</v>
      </c>
      <c r="E1796" s="1251">
        <v>162070</v>
      </c>
      <c r="F1796" s="1251" t="s">
        <v>1552</v>
      </c>
      <c r="G1796" s="1252">
        <v>0</v>
      </c>
      <c r="H1796" s="1252">
        <v>25936.669999999998</v>
      </c>
      <c r="I1796" s="1252">
        <v>23582.5</v>
      </c>
      <c r="J1796" s="1252">
        <v>21187.490000000002</v>
      </c>
      <c r="K1796" s="1252">
        <v>18833.32</v>
      </c>
      <c r="L1796" s="1252">
        <v>16479.150000000001</v>
      </c>
      <c r="M1796" s="1252">
        <v>14124.98</v>
      </c>
      <c r="N1796" s="1252">
        <v>11770.809999999999</v>
      </c>
      <c r="O1796" s="1252">
        <v>9416.6399999999994</v>
      </c>
      <c r="P1796" s="1252">
        <v>7062.4700000000003</v>
      </c>
      <c r="Q1796" s="1252">
        <v>4708.3000000000002</v>
      </c>
      <c r="R1796" s="1252">
        <v>2354.1300000000001</v>
      </c>
      <c r="S1796" s="1252">
        <v>-0.02</v>
      </c>
      <c r="T1796" s="1252">
        <v>-0.02</v>
      </c>
      <c r="U1796" s="1251" t="s">
        <v>116</v>
      </c>
      <c r="V1796" s="1251" t="s">
        <v>564</v>
      </c>
      <c r="W1796" s="1251" t="s">
        <v>314</v>
      </c>
      <c r="X1796" s="1251" t="s">
        <v>1515</v>
      </c>
      <c r="Y1796" s="1251">
        <v>162</v>
      </c>
    </row>
    <row r="1797" spans="1:25" ht="12">
      <c r="A1797" s="1251">
        <v>2020</v>
      </c>
      <c r="B1797" s="1251">
        <v>25</v>
      </c>
      <c r="C1797" s="1251">
        <v>300</v>
      </c>
      <c r="D1797" s="1251" t="s">
        <v>1705</v>
      </c>
      <c r="E1797" s="1251">
        <v>162140</v>
      </c>
      <c r="F1797" s="1251" t="s">
        <v>1555</v>
      </c>
      <c r="G1797" s="1252">
        <v>2430</v>
      </c>
      <c r="H1797" s="1252">
        <v>2227.5</v>
      </c>
      <c r="I1797" s="1252">
        <v>2025</v>
      </c>
      <c r="J1797" s="1252">
        <v>1822.5</v>
      </c>
      <c r="K1797" s="1252">
        <v>1620</v>
      </c>
      <c r="L1797" s="1252">
        <v>1417.5</v>
      </c>
      <c r="M1797" s="1252">
        <v>1215</v>
      </c>
      <c r="N1797" s="1252">
        <v>1012.5</v>
      </c>
      <c r="O1797" s="1252">
        <v>810</v>
      </c>
      <c r="P1797" s="1252">
        <v>607.5</v>
      </c>
      <c r="Q1797" s="1252">
        <v>405</v>
      </c>
      <c r="R1797" s="1252">
        <v>202.5</v>
      </c>
      <c r="S1797" s="1252">
        <v>0</v>
      </c>
      <c r="T1797" s="1252">
        <v>0</v>
      </c>
      <c r="U1797" s="1251" t="s">
        <v>116</v>
      </c>
      <c r="V1797" s="1251" t="s">
        <v>564</v>
      </c>
      <c r="W1797" s="1251" t="s">
        <v>314</v>
      </c>
      <c r="X1797" s="1251" t="s">
        <v>1515</v>
      </c>
      <c r="Y1797" s="1251">
        <v>162</v>
      </c>
    </row>
    <row r="1798" spans="1:25" ht="12">
      <c r="A1798" s="1251">
        <v>2020</v>
      </c>
      <c r="B1798" s="1251">
        <v>25</v>
      </c>
      <c r="C1798" s="1251">
        <v>300</v>
      </c>
      <c r="D1798" s="1251" t="s">
        <v>1705</v>
      </c>
      <c r="E1798" s="1251">
        <v>162150</v>
      </c>
      <c r="F1798" s="1251" t="s">
        <v>1707</v>
      </c>
      <c r="G1798" s="1252">
        <v>0</v>
      </c>
      <c r="H1798" s="1252">
        <v>0</v>
      </c>
      <c r="I1798" s="1252">
        <v>0</v>
      </c>
      <c r="J1798" s="1252">
        <v>0</v>
      </c>
      <c r="K1798" s="1252">
        <v>0</v>
      </c>
      <c r="L1798" s="1252">
        <v>0</v>
      </c>
      <c r="M1798" s="1252">
        <v>0</v>
      </c>
      <c r="N1798" s="1252">
        <v>0</v>
      </c>
      <c r="O1798" s="1252">
        <v>0</v>
      </c>
      <c r="P1798" s="1252">
        <v>0</v>
      </c>
      <c r="Q1798" s="1252">
        <v>0</v>
      </c>
      <c r="R1798" s="1252">
        <v>0</v>
      </c>
      <c r="S1798" s="1252">
        <v>0</v>
      </c>
      <c r="T1798" s="1252">
        <v>0</v>
      </c>
      <c r="U1798" s="1251" t="s">
        <v>116</v>
      </c>
      <c r="V1798" s="1251" t="s">
        <v>564</v>
      </c>
      <c r="W1798" s="1251" t="s">
        <v>314</v>
      </c>
      <c r="X1798" s="1251" t="s">
        <v>1515</v>
      </c>
      <c r="Y1798" s="1251">
        <v>162</v>
      </c>
    </row>
    <row r="1799" spans="1:25" ht="12">
      <c r="A1799" s="1251">
        <v>2020</v>
      </c>
      <c r="B1799" s="1251">
        <v>25</v>
      </c>
      <c r="C1799" s="1251">
        <v>300</v>
      </c>
      <c r="D1799" s="1251" t="s">
        <v>1705</v>
      </c>
      <c r="E1799" s="1251">
        <v>162180</v>
      </c>
      <c r="F1799" s="1251" t="s">
        <v>1556</v>
      </c>
      <c r="G1799" s="1252">
        <v>0</v>
      </c>
      <c r="H1799" s="1252">
        <v>0</v>
      </c>
      <c r="I1799" s="1252">
        <v>0</v>
      </c>
      <c r="J1799" s="1252">
        <v>0</v>
      </c>
      <c r="K1799" s="1252">
        <v>0</v>
      </c>
      <c r="L1799" s="1252">
        <v>0</v>
      </c>
      <c r="M1799" s="1252">
        <v>0</v>
      </c>
      <c r="N1799" s="1252">
        <v>0</v>
      </c>
      <c r="O1799" s="1252">
        <v>0</v>
      </c>
      <c r="P1799" s="1252">
        <v>0</v>
      </c>
      <c r="Q1799" s="1252">
        <v>0</v>
      </c>
      <c r="R1799" s="1252">
        <v>0</v>
      </c>
      <c r="S1799" s="1252">
        <v>0</v>
      </c>
      <c r="T1799" s="1252">
        <v>0</v>
      </c>
      <c r="U1799" s="1251" t="s">
        <v>116</v>
      </c>
      <c r="V1799" s="1251" t="s">
        <v>564</v>
      </c>
      <c r="W1799" s="1251" t="s">
        <v>314</v>
      </c>
      <c r="X1799" s="1251" t="s">
        <v>1515</v>
      </c>
      <c r="Y1799" s="1251">
        <v>162</v>
      </c>
    </row>
    <row r="1800" spans="1:25" ht="12">
      <c r="A1800" s="1251">
        <v>2020</v>
      </c>
      <c r="B1800" s="1251">
        <v>25</v>
      </c>
      <c r="C1800" s="1251">
        <v>300</v>
      </c>
      <c r="D1800" s="1251" t="s">
        <v>1705</v>
      </c>
      <c r="E1800" s="1251">
        <v>173000</v>
      </c>
      <c r="F1800" s="1251" t="s">
        <v>1557</v>
      </c>
      <c r="G1800" s="1252">
        <v>616975.51000000001</v>
      </c>
      <c r="H1800" s="1252">
        <v>633240.67000000004</v>
      </c>
      <c r="I1800" s="1252">
        <v>634504.88</v>
      </c>
      <c r="J1800" s="1252">
        <v>619572.35999999999</v>
      </c>
      <c r="K1800" s="1252">
        <v>627516.46999999997</v>
      </c>
      <c r="L1800" s="1252">
        <v>711934.89000000001</v>
      </c>
      <c r="M1800" s="1252">
        <v>833404.21999999997</v>
      </c>
      <c r="N1800" s="1252">
        <v>1069668.1799999999</v>
      </c>
      <c r="O1800" s="1252">
        <v>1026413.29</v>
      </c>
      <c r="P1800" s="1252">
        <v>862941.97999999998</v>
      </c>
      <c r="Q1800" s="1252">
        <v>869547.38</v>
      </c>
      <c r="R1800" s="1252">
        <v>744768.95999999996</v>
      </c>
      <c r="S1800" s="1252">
        <v>713289.66000000003</v>
      </c>
      <c r="T1800" s="1252">
        <v>713289.66000000003</v>
      </c>
      <c r="U1800" s="1251" t="s">
        <v>116</v>
      </c>
      <c r="V1800" s="1251" t="s">
        <v>1537</v>
      </c>
      <c r="W1800" s="1251" t="s">
        <v>310</v>
      </c>
      <c r="X1800" s="1251" t="s">
        <v>1515</v>
      </c>
      <c r="Y1800" s="1251">
        <v>173</v>
      </c>
    </row>
    <row r="1801" spans="1:25" ht="12">
      <c r="A1801" s="1251">
        <v>2020</v>
      </c>
      <c r="B1801" s="1251">
        <v>25</v>
      </c>
      <c r="C1801" s="1251">
        <v>300</v>
      </c>
      <c r="D1801" s="1251" t="s">
        <v>1705</v>
      </c>
      <c r="E1801" s="1251">
        <v>181000</v>
      </c>
      <c r="F1801" s="1251" t="s">
        <v>1708</v>
      </c>
      <c r="G1801" s="1252">
        <v>0</v>
      </c>
      <c r="H1801" s="1252">
        <v>0</v>
      </c>
      <c r="I1801" s="1252">
        <v>0</v>
      </c>
      <c r="J1801" s="1252">
        <v>0</v>
      </c>
      <c r="K1801" s="1252">
        <v>0</v>
      </c>
      <c r="L1801" s="1252">
        <v>0</v>
      </c>
      <c r="M1801" s="1252">
        <v>0</v>
      </c>
      <c r="N1801" s="1252">
        <v>0</v>
      </c>
      <c r="O1801" s="1252">
        <v>0</v>
      </c>
      <c r="P1801" s="1252">
        <v>0</v>
      </c>
      <c r="Q1801" s="1252">
        <v>0</v>
      </c>
      <c r="R1801" s="1252">
        <v>0</v>
      </c>
      <c r="S1801" s="1252">
        <v>0</v>
      </c>
      <c r="T1801" s="1252">
        <v>0</v>
      </c>
      <c r="U1801" s="1251" t="s">
        <v>116</v>
      </c>
      <c r="V1801" s="1251" t="s">
        <v>1537</v>
      </c>
      <c r="W1801" s="1251" t="s">
        <v>324</v>
      </c>
      <c r="X1801" s="1251" t="s">
        <v>1515</v>
      </c>
      <c r="Y1801" s="1251">
        <v>181</v>
      </c>
    </row>
    <row r="1802" spans="1:25" ht="12">
      <c r="A1802" s="1251">
        <v>2020</v>
      </c>
      <c r="B1802" s="1251">
        <v>25</v>
      </c>
      <c r="C1802" s="1251">
        <v>300</v>
      </c>
      <c r="D1802" s="1251" t="s">
        <v>1705</v>
      </c>
      <c r="E1802" s="1251">
        <v>183000</v>
      </c>
      <c r="F1802" s="1251" t="s">
        <v>1558</v>
      </c>
      <c r="G1802" s="1252">
        <v>5016.3500000000004</v>
      </c>
      <c r="H1802" s="1252">
        <v>5016.3500000000004</v>
      </c>
      <c r="I1802" s="1252">
        <v>5016.3500000000004</v>
      </c>
      <c r="J1802" s="1252">
        <v>5016.3500000000004</v>
      </c>
      <c r="K1802" s="1252">
        <v>5016.3500000000004</v>
      </c>
      <c r="L1802" s="1252">
        <v>5016.3500000000004</v>
      </c>
      <c r="M1802" s="1252">
        <v>5016.3500000000004</v>
      </c>
      <c r="N1802" s="1252">
        <v>5016.3500000000004</v>
      </c>
      <c r="O1802" s="1252">
        <v>5016.3500000000004</v>
      </c>
      <c r="P1802" s="1252">
        <v>5016.3500000000004</v>
      </c>
      <c r="Q1802" s="1252">
        <v>5016.3500000000004</v>
      </c>
      <c r="R1802" s="1252">
        <v>5016.3500000000004</v>
      </c>
      <c r="S1802" s="1252">
        <v>0</v>
      </c>
      <c r="T1802" s="1252">
        <v>0</v>
      </c>
      <c r="U1802" s="1251" t="s">
        <v>116</v>
      </c>
      <c r="V1802" s="1251" t="s">
        <v>1537</v>
      </c>
      <c r="W1802" s="1251" t="s">
        <v>324</v>
      </c>
      <c r="X1802" s="1251" t="s">
        <v>1515</v>
      </c>
      <c r="Y1802" s="1251">
        <v>183</v>
      </c>
    </row>
    <row r="1803" spans="1:25" ht="12">
      <c r="A1803" s="1251">
        <v>2020</v>
      </c>
      <c r="B1803" s="1251">
        <v>25</v>
      </c>
      <c r="C1803" s="1251">
        <v>300</v>
      </c>
      <c r="D1803" s="1251" t="s">
        <v>1705</v>
      </c>
      <c r="E1803" s="1251">
        <v>183010</v>
      </c>
      <c r="F1803" s="1251" t="s">
        <v>1559</v>
      </c>
      <c r="G1803" s="1252">
        <v>967.15999999999997</v>
      </c>
      <c r="H1803" s="1252">
        <v>967.15999999999997</v>
      </c>
      <c r="I1803" s="1252">
        <v>967.15999999999997</v>
      </c>
      <c r="J1803" s="1252">
        <v>967.15999999999997</v>
      </c>
      <c r="K1803" s="1252">
        <v>967.15999999999997</v>
      </c>
      <c r="L1803" s="1252">
        <v>967.15999999999997</v>
      </c>
      <c r="M1803" s="1252">
        <v>967.15999999999997</v>
      </c>
      <c r="N1803" s="1252">
        <v>967.15999999999997</v>
      </c>
      <c r="O1803" s="1252">
        <v>967.15999999999997</v>
      </c>
      <c r="P1803" s="1252">
        <v>967.15999999999997</v>
      </c>
      <c r="Q1803" s="1252">
        <v>967.15999999999997</v>
      </c>
      <c r="R1803" s="1252">
        <v>0</v>
      </c>
      <c r="S1803" s="1252">
        <v>0</v>
      </c>
      <c r="T1803" s="1252">
        <v>0</v>
      </c>
      <c r="U1803" s="1251" t="s">
        <v>116</v>
      </c>
      <c r="V1803" s="1251" t="s">
        <v>1537</v>
      </c>
      <c r="W1803" s="1251" t="s">
        <v>324</v>
      </c>
      <c r="X1803" s="1251" t="s">
        <v>1515</v>
      </c>
      <c r="Y1803" s="1251">
        <v>183</v>
      </c>
    </row>
    <row r="1804" spans="1:25" ht="12">
      <c r="A1804" s="1251">
        <v>2020</v>
      </c>
      <c r="B1804" s="1251">
        <v>25</v>
      </c>
      <c r="C1804" s="1251">
        <v>300</v>
      </c>
      <c r="D1804" s="1251" t="s">
        <v>1705</v>
      </c>
      <c r="E1804" s="1251">
        <v>183020</v>
      </c>
      <c r="F1804" s="1251" t="s">
        <v>1560</v>
      </c>
      <c r="G1804" s="1252">
        <v>779.40999999999997</v>
      </c>
      <c r="H1804" s="1252">
        <v>779.40999999999997</v>
      </c>
      <c r="I1804" s="1252">
        <v>779.40999999999997</v>
      </c>
      <c r="J1804" s="1252">
        <v>779.40999999999997</v>
      </c>
      <c r="K1804" s="1252">
        <v>779.40999999999997</v>
      </c>
      <c r="L1804" s="1252">
        <v>779.40999999999997</v>
      </c>
      <c r="M1804" s="1252">
        <v>779.40999999999997</v>
      </c>
      <c r="N1804" s="1252">
        <v>779.40999999999997</v>
      </c>
      <c r="O1804" s="1252">
        <v>779.40999999999997</v>
      </c>
      <c r="P1804" s="1252">
        <v>779.40999999999997</v>
      </c>
      <c r="Q1804" s="1252">
        <v>779.40999999999997</v>
      </c>
      <c r="R1804" s="1252">
        <v>0</v>
      </c>
      <c r="S1804" s="1252">
        <v>0</v>
      </c>
      <c r="T1804" s="1252">
        <v>0</v>
      </c>
      <c r="U1804" s="1251" t="s">
        <v>116</v>
      </c>
      <c r="V1804" s="1251" t="s">
        <v>1537</v>
      </c>
      <c r="W1804" s="1251" t="s">
        <v>324</v>
      </c>
      <c r="X1804" s="1251" t="s">
        <v>1515</v>
      </c>
      <c r="Y1804" s="1251">
        <v>183</v>
      </c>
    </row>
    <row r="1805" spans="1:25" ht="12">
      <c r="A1805" s="1251">
        <v>2020</v>
      </c>
      <c r="B1805" s="1251">
        <v>25</v>
      </c>
      <c r="C1805" s="1251">
        <v>300</v>
      </c>
      <c r="D1805" s="1251" t="s">
        <v>1705</v>
      </c>
      <c r="E1805" s="1251">
        <v>184010</v>
      </c>
      <c r="F1805" s="1251" t="s">
        <v>1561</v>
      </c>
      <c r="G1805" s="1252">
        <v>6901.1199999999999</v>
      </c>
      <c r="H1805" s="1252">
        <v>6924.1800000000003</v>
      </c>
      <c r="I1805" s="1252">
        <v>6992.4499999999998</v>
      </c>
      <c r="J1805" s="1252">
        <v>7063.9899999999998</v>
      </c>
      <c r="K1805" s="1252">
        <v>7140.79</v>
      </c>
      <c r="L1805" s="1252">
        <v>7007.0799999999999</v>
      </c>
      <c r="M1805" s="1252">
        <v>7073.7399999999998</v>
      </c>
      <c r="N1805" s="1252">
        <v>7203.4300000000003</v>
      </c>
      <c r="O1805" s="1252">
        <v>7309.3800000000001</v>
      </c>
      <c r="P1805" s="1252">
        <v>7419.6300000000001</v>
      </c>
      <c r="Q1805" s="1252">
        <v>7558.4300000000003</v>
      </c>
      <c r="R1805" s="1252">
        <v>7712.5799999999999</v>
      </c>
      <c r="S1805" s="1252">
        <v>7849.7700000000004</v>
      </c>
      <c r="T1805" s="1252">
        <v>7849.7700000000004</v>
      </c>
      <c r="U1805" s="1251" t="s">
        <v>116</v>
      </c>
      <c r="V1805" s="1251" t="s">
        <v>1537</v>
      </c>
      <c r="W1805" s="1251" t="s">
        <v>316</v>
      </c>
      <c r="X1805" s="1251" t="s">
        <v>1515</v>
      </c>
      <c r="Y1805" s="1251">
        <v>184</v>
      </c>
    </row>
    <row r="1806" spans="1:25" ht="12">
      <c r="A1806" s="1251">
        <v>2020</v>
      </c>
      <c r="B1806" s="1251">
        <v>25</v>
      </c>
      <c r="C1806" s="1251">
        <v>300</v>
      </c>
      <c r="D1806" s="1251" t="s">
        <v>1705</v>
      </c>
      <c r="E1806" s="1251">
        <v>184019</v>
      </c>
      <c r="F1806" s="1251" t="s">
        <v>1562</v>
      </c>
      <c r="G1806" s="1252">
        <v>284.13999999999999</v>
      </c>
      <c r="H1806" s="1252">
        <v>284.13999999999999</v>
      </c>
      <c r="I1806" s="1252">
        <v>286.12</v>
      </c>
      <c r="J1806" s="1252">
        <v>286.12</v>
      </c>
      <c r="K1806" s="1252">
        <v>286.12</v>
      </c>
      <c r="L1806" s="1252">
        <v>286.12</v>
      </c>
      <c r="M1806" s="1252">
        <v>295.12</v>
      </c>
      <c r="N1806" s="1252">
        <v>295.12</v>
      </c>
      <c r="O1806" s="1252">
        <v>295.12</v>
      </c>
      <c r="P1806" s="1252">
        <v>295.12</v>
      </c>
      <c r="Q1806" s="1252">
        <v>295.12</v>
      </c>
      <c r="R1806" s="1252">
        <v>295.12</v>
      </c>
      <c r="S1806" s="1252">
        <v>297.33999999999997</v>
      </c>
      <c r="T1806" s="1252">
        <v>297.33999999999997</v>
      </c>
      <c r="U1806" s="1251" t="s">
        <v>116</v>
      </c>
      <c r="V1806" s="1251" t="s">
        <v>1537</v>
      </c>
      <c r="W1806" s="1251" t="s">
        <v>316</v>
      </c>
      <c r="X1806" s="1251" t="s">
        <v>1515</v>
      </c>
      <c r="Y1806" s="1251">
        <v>184</v>
      </c>
    </row>
    <row r="1807" spans="1:25" ht="12">
      <c r="A1807" s="1251">
        <v>2020</v>
      </c>
      <c r="B1807" s="1251">
        <v>25</v>
      </c>
      <c r="C1807" s="1251">
        <v>300</v>
      </c>
      <c r="D1807" s="1251" t="s">
        <v>1705</v>
      </c>
      <c r="E1807" s="1251">
        <v>184020</v>
      </c>
      <c r="F1807" s="1251" t="s">
        <v>1563</v>
      </c>
      <c r="G1807" s="1252">
        <v>1434204.1299999999</v>
      </c>
      <c r="H1807" s="1252">
        <v>1434832.3100000001</v>
      </c>
      <c r="I1807" s="1252">
        <v>1435272.1399999999</v>
      </c>
      <c r="J1807" s="1252">
        <v>1435388.0600000001</v>
      </c>
      <c r="K1807" s="1252">
        <v>1436611.1699999999</v>
      </c>
      <c r="L1807" s="1252">
        <v>1437163.8200000001</v>
      </c>
      <c r="M1807" s="1252">
        <v>1437335.53</v>
      </c>
      <c r="N1807" s="1252">
        <v>1437373.1599999999</v>
      </c>
      <c r="O1807" s="1252">
        <v>1438316.5600000001</v>
      </c>
      <c r="P1807" s="1252">
        <v>1438364.97</v>
      </c>
      <c r="Q1807" s="1252">
        <v>1442577.55</v>
      </c>
      <c r="R1807" s="1252">
        <v>1444434.9099999999</v>
      </c>
      <c r="S1807" s="1252">
        <v>1455015.8100000001</v>
      </c>
      <c r="T1807" s="1252">
        <v>1455015.8100000001</v>
      </c>
      <c r="U1807" s="1251" t="s">
        <v>116</v>
      </c>
      <c r="V1807" s="1251" t="s">
        <v>1537</v>
      </c>
      <c r="W1807" s="1251" t="s">
        <v>316</v>
      </c>
      <c r="X1807" s="1251" t="s">
        <v>1515</v>
      </c>
      <c r="Y1807" s="1251">
        <v>184</v>
      </c>
    </row>
    <row r="1808" spans="1:25" ht="12">
      <c r="A1808" s="1251">
        <v>2020</v>
      </c>
      <c r="B1808" s="1251">
        <v>25</v>
      </c>
      <c r="C1808" s="1251">
        <v>300</v>
      </c>
      <c r="D1808" s="1251" t="s">
        <v>1705</v>
      </c>
      <c r="E1808" s="1251">
        <v>184030</v>
      </c>
      <c r="F1808" s="1251" t="s">
        <v>1564</v>
      </c>
      <c r="G1808" s="1252">
        <v>31845.150000000001</v>
      </c>
      <c r="H1808" s="1252">
        <v>31861.709999999999</v>
      </c>
      <c r="I1808" s="1252">
        <v>32024.400000000001</v>
      </c>
      <c r="J1808" s="1252">
        <v>32043.59</v>
      </c>
      <c r="K1808" s="1252">
        <v>32043.59</v>
      </c>
      <c r="L1808" s="1252">
        <v>32057.759999999998</v>
      </c>
      <c r="M1808" s="1252">
        <v>32121.09</v>
      </c>
      <c r="N1808" s="1252">
        <v>32146.200000000001</v>
      </c>
      <c r="O1808" s="1252">
        <v>32331.299999999999</v>
      </c>
      <c r="P1808" s="1252">
        <v>32612.23</v>
      </c>
      <c r="Q1808" s="1252">
        <v>33079.540000000001</v>
      </c>
      <c r="R1808" s="1252">
        <v>33163.169999999998</v>
      </c>
      <c r="S1808" s="1252">
        <v>36036.639999999999</v>
      </c>
      <c r="T1808" s="1252">
        <v>36036.639999999999</v>
      </c>
      <c r="U1808" s="1251" t="s">
        <v>116</v>
      </c>
      <c r="V1808" s="1251" t="s">
        <v>1537</v>
      </c>
      <c r="W1808" s="1251" t="s">
        <v>316</v>
      </c>
      <c r="X1808" s="1251" t="s">
        <v>1515</v>
      </c>
      <c r="Y1808" s="1251">
        <v>184</v>
      </c>
    </row>
    <row r="1809" spans="1:25" ht="12">
      <c r="A1809" s="1251">
        <v>2020</v>
      </c>
      <c r="B1809" s="1251">
        <v>25</v>
      </c>
      <c r="C1809" s="1251">
        <v>300</v>
      </c>
      <c r="D1809" s="1251" t="s">
        <v>1705</v>
      </c>
      <c r="E1809" s="1251">
        <v>184050</v>
      </c>
      <c r="F1809" s="1251" t="s">
        <v>1565</v>
      </c>
      <c r="G1809" s="1252">
        <v>258.25999999999999</v>
      </c>
      <c r="H1809" s="1252">
        <v>258.25999999999999</v>
      </c>
      <c r="I1809" s="1252">
        <v>258.25999999999999</v>
      </c>
      <c r="J1809" s="1252">
        <v>258.25999999999999</v>
      </c>
      <c r="K1809" s="1252">
        <v>262.77999999999997</v>
      </c>
      <c r="L1809" s="1252">
        <v>269.18000000000001</v>
      </c>
      <c r="M1809" s="1252">
        <v>275.11000000000001</v>
      </c>
      <c r="N1809" s="1252">
        <v>280.23000000000002</v>
      </c>
      <c r="O1809" s="1252">
        <v>288.57999999999998</v>
      </c>
      <c r="P1809" s="1252">
        <v>302.22000000000003</v>
      </c>
      <c r="Q1809" s="1252">
        <v>323.88</v>
      </c>
      <c r="R1809" s="1252">
        <v>362.83999999999997</v>
      </c>
      <c r="S1809" s="1252">
        <v>417.33999999999997</v>
      </c>
      <c r="T1809" s="1252">
        <v>417.33999999999997</v>
      </c>
      <c r="U1809" s="1251" t="s">
        <v>116</v>
      </c>
      <c r="V1809" s="1251" t="s">
        <v>1537</v>
      </c>
      <c r="W1809" s="1251" t="s">
        <v>316</v>
      </c>
      <c r="X1809" s="1251" t="s">
        <v>1515</v>
      </c>
      <c r="Y1809" s="1251">
        <v>184</v>
      </c>
    </row>
    <row r="1810" spans="1:25" ht="12">
      <c r="A1810" s="1251">
        <v>2020</v>
      </c>
      <c r="B1810" s="1251">
        <v>25</v>
      </c>
      <c r="C1810" s="1251">
        <v>300</v>
      </c>
      <c r="D1810" s="1251" t="s">
        <v>1705</v>
      </c>
      <c r="E1810" s="1251">
        <v>184060</v>
      </c>
      <c r="F1810" s="1251" t="s">
        <v>1566</v>
      </c>
      <c r="G1810" s="1252">
        <v>6716.8699999999999</v>
      </c>
      <c r="H1810" s="1252">
        <v>6743.9499999999998</v>
      </c>
      <c r="I1810" s="1252">
        <v>6826.4499999999998</v>
      </c>
      <c r="J1810" s="1252">
        <v>6910.4700000000003</v>
      </c>
      <c r="K1810" s="1252">
        <v>7046.0200000000004</v>
      </c>
      <c r="L1810" s="1252">
        <v>6677.1099999999997</v>
      </c>
      <c r="M1810" s="1252">
        <v>6765.9700000000003</v>
      </c>
      <c r="N1810" s="1252">
        <v>6918.3000000000002</v>
      </c>
      <c r="O1810" s="1252">
        <v>7042.75</v>
      </c>
      <c r="P1810" s="1252">
        <v>7178.8400000000001</v>
      </c>
      <c r="Q1810" s="1252">
        <v>7341.8699999999999</v>
      </c>
      <c r="R1810" s="1252">
        <v>7522.9099999999999</v>
      </c>
      <c r="S1810" s="1252">
        <v>7686.6499999999996</v>
      </c>
      <c r="T1810" s="1252">
        <v>7686.6499999999996</v>
      </c>
      <c r="U1810" s="1251" t="s">
        <v>116</v>
      </c>
      <c r="V1810" s="1251" t="s">
        <v>1537</v>
      </c>
      <c r="W1810" s="1251" t="s">
        <v>316</v>
      </c>
      <c r="X1810" s="1251" t="s">
        <v>1515</v>
      </c>
      <c r="Y1810" s="1251">
        <v>184</v>
      </c>
    </row>
    <row r="1811" spans="1:25" ht="12">
      <c r="A1811" s="1251">
        <v>2020</v>
      </c>
      <c r="B1811" s="1251">
        <v>25</v>
      </c>
      <c r="C1811" s="1251">
        <v>300</v>
      </c>
      <c r="D1811" s="1251" t="s">
        <v>1705</v>
      </c>
      <c r="E1811" s="1251">
        <v>184099</v>
      </c>
      <c r="F1811" s="1251" t="s">
        <v>1567</v>
      </c>
      <c r="G1811" s="1252">
        <v>-1477974.3600000001</v>
      </c>
      <c r="H1811" s="1252">
        <v>-1478594.3500000001</v>
      </c>
      <c r="I1811" s="1252">
        <v>-1478968.3999999999</v>
      </c>
      <c r="J1811" s="1252">
        <v>-1479128.9299999999</v>
      </c>
      <c r="K1811" s="1252">
        <v>-1479191.8999999999</v>
      </c>
      <c r="L1811" s="1252">
        <v>-1479417.1799999999</v>
      </c>
      <c r="M1811" s="1252">
        <v>-1479524.95</v>
      </c>
      <c r="N1811" s="1252">
        <v>-1479638.0700000001</v>
      </c>
      <c r="O1811" s="1252">
        <v>-1480722.6399999999</v>
      </c>
      <c r="P1811" s="1252">
        <v>-1480931.47</v>
      </c>
      <c r="Q1811" s="1252">
        <v>-1481345.0700000001</v>
      </c>
      <c r="R1811" s="1252">
        <v>-1482504.9299999999</v>
      </c>
      <c r="S1811" s="1252">
        <v>-1491028.8799999999</v>
      </c>
      <c r="T1811" s="1252">
        <v>-1491028.8799999999</v>
      </c>
      <c r="U1811" s="1251" t="s">
        <v>116</v>
      </c>
      <c r="V1811" s="1251" t="s">
        <v>1537</v>
      </c>
      <c r="W1811" s="1251" t="s">
        <v>316</v>
      </c>
      <c r="X1811" s="1251" t="s">
        <v>1515</v>
      </c>
      <c r="Y1811" s="1251">
        <v>184</v>
      </c>
    </row>
    <row r="1812" spans="1:25" ht="12">
      <c r="A1812" s="1251">
        <v>2020</v>
      </c>
      <c r="B1812" s="1251">
        <v>25</v>
      </c>
      <c r="C1812" s="1251">
        <v>300</v>
      </c>
      <c r="D1812" s="1251" t="s">
        <v>1705</v>
      </c>
      <c r="E1812" s="1251">
        <v>184301</v>
      </c>
      <c r="F1812" s="1251" t="s">
        <v>1568</v>
      </c>
      <c r="G1812" s="1252">
        <v>0</v>
      </c>
      <c r="H1812" s="1252">
        <v>0</v>
      </c>
      <c r="I1812" s="1252">
        <v>0</v>
      </c>
      <c r="J1812" s="1252">
        <v>0</v>
      </c>
      <c r="K1812" s="1252">
        <v>0</v>
      </c>
      <c r="L1812" s="1252">
        <v>0</v>
      </c>
      <c r="M1812" s="1252">
        <v>0</v>
      </c>
      <c r="N1812" s="1252">
        <v>0</v>
      </c>
      <c r="O1812" s="1252">
        <v>0</v>
      </c>
      <c r="P1812" s="1252">
        <v>0</v>
      </c>
      <c r="Q1812" s="1252">
        <v>0</v>
      </c>
      <c r="R1812" s="1252">
        <v>0</v>
      </c>
      <c r="S1812" s="1252">
        <v>0</v>
      </c>
      <c r="T1812" s="1252">
        <v>0</v>
      </c>
      <c r="U1812" s="1251" t="s">
        <v>116</v>
      </c>
      <c r="V1812" s="1251" t="s">
        <v>1537</v>
      </c>
      <c r="W1812" s="1251" t="s">
        <v>1569</v>
      </c>
      <c r="X1812" s="1251" t="s">
        <v>1515</v>
      </c>
      <c r="Y1812" s="1251">
        <v>184</v>
      </c>
    </row>
    <row r="1813" spans="1:25" ht="12">
      <c r="A1813" s="1251">
        <v>2020</v>
      </c>
      <c r="B1813" s="1251">
        <v>25</v>
      </c>
      <c r="C1813" s="1251">
        <v>300</v>
      </c>
      <c r="D1813" s="1251" t="s">
        <v>1705</v>
      </c>
      <c r="E1813" s="1251">
        <v>185002</v>
      </c>
      <c r="F1813" s="1251" t="s">
        <v>1570</v>
      </c>
      <c r="G1813" s="1252">
        <v>6449</v>
      </c>
      <c r="H1813" s="1252">
        <v>6449</v>
      </c>
      <c r="I1813" s="1252">
        <v>6449</v>
      </c>
      <c r="J1813" s="1252">
        <v>6449</v>
      </c>
      <c r="K1813" s="1252">
        <v>6449</v>
      </c>
      <c r="L1813" s="1252">
        <v>6449</v>
      </c>
      <c r="M1813" s="1252">
        <v>6449</v>
      </c>
      <c r="N1813" s="1252">
        <v>6449</v>
      </c>
      <c r="O1813" s="1252">
        <v>6449</v>
      </c>
      <c r="P1813" s="1252">
        <v>6449</v>
      </c>
      <c r="Q1813" s="1252">
        <v>6449</v>
      </c>
      <c r="R1813" s="1252">
        <v>6449</v>
      </c>
      <c r="S1813" s="1252">
        <v>6449</v>
      </c>
      <c r="T1813" s="1252">
        <v>6449</v>
      </c>
      <c r="U1813" s="1251" t="s">
        <v>116</v>
      </c>
      <c r="V1813" s="1251" t="s">
        <v>1537</v>
      </c>
      <c r="W1813" s="1251" t="s">
        <v>1571</v>
      </c>
      <c r="X1813" s="1251" t="s">
        <v>1515</v>
      </c>
      <c r="Y1813" s="1251">
        <v>185</v>
      </c>
    </row>
    <row r="1814" spans="1:25" ht="12">
      <c r="A1814" s="1251">
        <v>2020</v>
      </c>
      <c r="B1814" s="1251">
        <v>25</v>
      </c>
      <c r="C1814" s="1251">
        <v>300</v>
      </c>
      <c r="D1814" s="1251" t="s">
        <v>1705</v>
      </c>
      <c r="E1814" s="1251">
        <v>185300</v>
      </c>
      <c r="F1814" s="1251" t="s">
        <v>1572</v>
      </c>
      <c r="G1814" s="1252">
        <v>-2215</v>
      </c>
      <c r="H1814" s="1252">
        <v>-2215</v>
      </c>
      <c r="I1814" s="1252">
        <v>-2215</v>
      </c>
      <c r="J1814" s="1252">
        <v>-2776</v>
      </c>
      <c r="K1814" s="1252">
        <v>-2776</v>
      </c>
      <c r="L1814" s="1252">
        <v>-2776</v>
      </c>
      <c r="M1814" s="1252">
        <v>-3342</v>
      </c>
      <c r="N1814" s="1252">
        <v>-3342</v>
      </c>
      <c r="O1814" s="1252">
        <v>-3342</v>
      </c>
      <c r="P1814" s="1252">
        <v>-3913</v>
      </c>
      <c r="Q1814" s="1252">
        <v>-3913</v>
      </c>
      <c r="R1814" s="1252">
        <v>-3922</v>
      </c>
      <c r="S1814" s="1252">
        <v>-4478.6899999999996</v>
      </c>
      <c r="T1814" s="1252">
        <v>-4478.6899999999996</v>
      </c>
      <c r="U1814" s="1251" t="s">
        <v>116</v>
      </c>
      <c r="V1814" s="1251" t="s">
        <v>1537</v>
      </c>
      <c r="W1814" s="1251" t="s">
        <v>1571</v>
      </c>
      <c r="X1814" s="1251" t="s">
        <v>1515</v>
      </c>
      <c r="Y1814" s="1251">
        <v>185</v>
      </c>
    </row>
    <row r="1815" spans="1:25" ht="12">
      <c r="A1815" s="1251">
        <v>2020</v>
      </c>
      <c r="B1815" s="1251">
        <v>25</v>
      </c>
      <c r="C1815" s="1251">
        <v>300</v>
      </c>
      <c r="D1815" s="1251" t="s">
        <v>1705</v>
      </c>
      <c r="E1815" s="1251">
        <v>186200</v>
      </c>
      <c r="F1815" s="1251" t="s">
        <v>1573</v>
      </c>
      <c r="G1815" s="1252">
        <v>0</v>
      </c>
      <c r="H1815" s="1252">
        <v>0</v>
      </c>
      <c r="I1815" s="1252">
        <v>0</v>
      </c>
      <c r="J1815" s="1252">
        <v>0</v>
      </c>
      <c r="K1815" s="1252">
        <v>0</v>
      </c>
      <c r="L1815" s="1252">
        <v>0</v>
      </c>
      <c r="M1815" s="1252">
        <v>0</v>
      </c>
      <c r="N1815" s="1252">
        <v>0</v>
      </c>
      <c r="O1815" s="1252">
        <v>0</v>
      </c>
      <c r="P1815" s="1252">
        <v>0</v>
      </c>
      <c r="Q1815" s="1252">
        <v>0</v>
      </c>
      <c r="R1815" s="1252">
        <v>0</v>
      </c>
      <c r="S1815" s="1252">
        <v>0</v>
      </c>
      <c r="T1815" s="1252">
        <v>0</v>
      </c>
      <c r="U1815" s="1251" t="s">
        <v>116</v>
      </c>
      <c r="V1815" s="1251" t="s">
        <v>1537</v>
      </c>
      <c r="W1815" s="1251" t="s">
        <v>322</v>
      </c>
      <c r="X1815" s="1251" t="s">
        <v>1515</v>
      </c>
      <c r="Y1815" s="1251">
        <v>186</v>
      </c>
    </row>
    <row r="1816" spans="1:25" ht="12">
      <c r="A1816" s="1251">
        <v>2020</v>
      </c>
      <c r="B1816" s="1251">
        <v>25</v>
      </c>
      <c r="C1816" s="1251">
        <v>300</v>
      </c>
      <c r="D1816" s="1251" t="s">
        <v>1705</v>
      </c>
      <c r="E1816" s="1251">
        <v>186301</v>
      </c>
      <c r="F1816" s="1251" t="s">
        <v>1690</v>
      </c>
      <c r="G1816" s="1252">
        <v>0</v>
      </c>
      <c r="H1816" s="1252">
        <v>0</v>
      </c>
      <c r="I1816" s="1252">
        <v>0</v>
      </c>
      <c r="J1816" s="1252">
        <v>0</v>
      </c>
      <c r="K1816" s="1252">
        <v>3800</v>
      </c>
      <c r="L1816" s="1252">
        <v>3800</v>
      </c>
      <c r="M1816" s="1252">
        <v>3800</v>
      </c>
      <c r="N1816" s="1252">
        <v>3800</v>
      </c>
      <c r="O1816" s="1252">
        <v>3800</v>
      </c>
      <c r="P1816" s="1252">
        <v>3800</v>
      </c>
      <c r="Q1816" s="1252">
        <v>3800</v>
      </c>
      <c r="R1816" s="1252">
        <v>22775</v>
      </c>
      <c r="S1816" s="1252">
        <v>100875</v>
      </c>
      <c r="T1816" s="1252">
        <v>100875</v>
      </c>
      <c r="U1816" s="1251" t="s">
        <v>116</v>
      </c>
      <c r="V1816" s="1251" t="s">
        <v>564</v>
      </c>
      <c r="W1816" s="1251" t="s">
        <v>322</v>
      </c>
      <c r="X1816" s="1251" t="s">
        <v>1515</v>
      </c>
      <c r="Y1816" s="1251">
        <v>186</v>
      </c>
    </row>
    <row r="1817" spans="1:25" ht="12">
      <c r="A1817" s="1251">
        <v>2020</v>
      </c>
      <c r="B1817" s="1251">
        <v>25</v>
      </c>
      <c r="C1817" s="1251">
        <v>300</v>
      </c>
      <c r="D1817" s="1251" t="s">
        <v>1705</v>
      </c>
      <c r="E1817" s="1251">
        <v>186355</v>
      </c>
      <c r="F1817" s="1251" t="s">
        <v>1575</v>
      </c>
      <c r="G1817" s="1252">
        <v>-7420.4300000000003</v>
      </c>
      <c r="H1817" s="1252">
        <v>11609.059999999999</v>
      </c>
      <c r="I1817" s="1252">
        <v>11953.26</v>
      </c>
      <c r="J1817" s="1252">
        <v>12342.25</v>
      </c>
      <c r="K1817" s="1252">
        <v>12874.91</v>
      </c>
      <c r="L1817" s="1252">
        <v>13373.27</v>
      </c>
      <c r="M1817" s="1252">
        <v>13933.049999999999</v>
      </c>
      <c r="N1817" s="1252">
        <v>14536.52</v>
      </c>
      <c r="O1817" s="1252">
        <v>15187.07</v>
      </c>
      <c r="P1817" s="1252">
        <v>15822.200000000001</v>
      </c>
      <c r="Q1817" s="1252">
        <v>2688.9200000000001</v>
      </c>
      <c r="R1817" s="1252">
        <v>3695.8499999999999</v>
      </c>
      <c r="S1817" s="1252">
        <v>4604.96</v>
      </c>
      <c r="T1817" s="1252">
        <v>4604.96</v>
      </c>
      <c r="U1817" s="1251" t="s">
        <v>116</v>
      </c>
      <c r="V1817" s="1251" t="s">
        <v>1537</v>
      </c>
      <c r="W1817" s="1251" t="s">
        <v>322</v>
      </c>
      <c r="X1817" s="1251" t="s">
        <v>1515</v>
      </c>
      <c r="Y1817" s="1251">
        <v>186</v>
      </c>
    </row>
    <row r="1818" spans="1:25" ht="12">
      <c r="A1818" s="1251">
        <v>2020</v>
      </c>
      <c r="B1818" s="1251">
        <v>25</v>
      </c>
      <c r="C1818" s="1251">
        <v>300</v>
      </c>
      <c r="D1818" s="1251" t="s">
        <v>1705</v>
      </c>
      <c r="E1818" s="1251">
        <v>186366</v>
      </c>
      <c r="F1818" s="1251" t="s">
        <v>1576</v>
      </c>
      <c r="G1818" s="1252">
        <v>47354.529999999999</v>
      </c>
      <c r="H1818" s="1252">
        <v>28636.41</v>
      </c>
      <c r="I1818" s="1252">
        <v>28636.41</v>
      </c>
      <c r="J1818" s="1252">
        <v>28636.41</v>
      </c>
      <c r="K1818" s="1252">
        <v>28540.41</v>
      </c>
      <c r="L1818" s="1252">
        <v>28540.41</v>
      </c>
      <c r="M1818" s="1252">
        <v>28540.41</v>
      </c>
      <c r="N1818" s="1252">
        <v>28540.41</v>
      </c>
      <c r="O1818" s="1252">
        <v>28540.41</v>
      </c>
      <c r="P1818" s="1252">
        <v>28540.41</v>
      </c>
      <c r="Q1818" s="1252">
        <v>42430.459999999999</v>
      </c>
      <c r="R1818" s="1252">
        <v>42430.459999999999</v>
      </c>
      <c r="S1818" s="1252">
        <v>42430.459999999999</v>
      </c>
      <c r="T1818" s="1252">
        <v>42430.459999999999</v>
      </c>
      <c r="U1818" s="1251" t="s">
        <v>116</v>
      </c>
      <c r="V1818" s="1251" t="s">
        <v>1537</v>
      </c>
      <c r="W1818" s="1251" t="s">
        <v>322</v>
      </c>
      <c r="X1818" s="1251" t="s">
        <v>1515</v>
      </c>
      <c r="Y1818" s="1251">
        <v>186</v>
      </c>
    </row>
    <row r="1819" spans="1:25" ht="12">
      <c r="A1819" s="1251">
        <v>2020</v>
      </c>
      <c r="B1819" s="1251">
        <v>25</v>
      </c>
      <c r="C1819" s="1251">
        <v>300</v>
      </c>
      <c r="D1819" s="1251" t="s">
        <v>1705</v>
      </c>
      <c r="E1819" s="1251">
        <v>186367</v>
      </c>
      <c r="F1819" s="1251" t="s">
        <v>1577</v>
      </c>
      <c r="G1819" s="1252">
        <v>-6438.3800000000001</v>
      </c>
      <c r="H1819" s="1252">
        <v>-6555.5799999999999</v>
      </c>
      <c r="I1819" s="1252">
        <v>-6626.46</v>
      </c>
      <c r="J1819" s="1252">
        <v>-6768.2200000000003</v>
      </c>
      <c r="K1819" s="1252">
        <v>-6836.4700000000003</v>
      </c>
      <c r="L1819" s="1252">
        <v>-6904.4899999999998</v>
      </c>
      <c r="M1819" s="1252">
        <v>-6972.5100000000002</v>
      </c>
      <c r="N1819" s="1252">
        <v>-7042.4300000000003</v>
      </c>
      <c r="O1819" s="1252">
        <v>-7112.3500000000004</v>
      </c>
      <c r="P1819" s="1252">
        <v>-7111.3900000000003</v>
      </c>
      <c r="Q1819" s="1252">
        <v>-7216.7600000000002</v>
      </c>
      <c r="R1819" s="1252">
        <v>-7322.1300000000001</v>
      </c>
      <c r="S1819" s="1252">
        <v>-7427.5</v>
      </c>
      <c r="T1819" s="1252">
        <v>-7427.5</v>
      </c>
      <c r="U1819" s="1251" t="s">
        <v>116</v>
      </c>
      <c r="V1819" s="1251" t="s">
        <v>1537</v>
      </c>
      <c r="W1819" s="1251" t="s">
        <v>322</v>
      </c>
      <c r="X1819" s="1251" t="s">
        <v>1515</v>
      </c>
      <c r="Y1819" s="1251">
        <v>186</v>
      </c>
    </row>
    <row r="1820" spans="1:25" ht="12">
      <c r="A1820" s="1251">
        <v>2020</v>
      </c>
      <c r="B1820" s="1251">
        <v>25</v>
      </c>
      <c r="C1820" s="1251">
        <v>300</v>
      </c>
      <c r="D1820" s="1251" t="s">
        <v>1705</v>
      </c>
      <c r="E1820" s="1251">
        <v>186381</v>
      </c>
      <c r="F1820" s="1251" t="s">
        <v>1578</v>
      </c>
      <c r="G1820" s="1252">
        <v>0</v>
      </c>
      <c r="H1820" s="1252">
        <v>0</v>
      </c>
      <c r="I1820" s="1252">
        <v>0</v>
      </c>
      <c r="J1820" s="1252">
        <v>0</v>
      </c>
      <c r="K1820" s="1252">
        <v>0</v>
      </c>
      <c r="L1820" s="1252">
        <v>0</v>
      </c>
      <c r="M1820" s="1252">
        <v>0</v>
      </c>
      <c r="N1820" s="1252">
        <v>0</v>
      </c>
      <c r="O1820" s="1252">
        <v>0</v>
      </c>
      <c r="P1820" s="1252">
        <v>0</v>
      </c>
      <c r="Q1820" s="1252">
        <v>0</v>
      </c>
      <c r="R1820" s="1252">
        <v>0</v>
      </c>
      <c r="S1820" s="1252">
        <v>0</v>
      </c>
      <c r="T1820" s="1252">
        <v>0</v>
      </c>
      <c r="U1820" s="1251" t="s">
        <v>116</v>
      </c>
      <c r="V1820" s="1251" t="s">
        <v>1537</v>
      </c>
      <c r="W1820" s="1251" t="s">
        <v>322</v>
      </c>
      <c r="X1820" s="1251" t="s">
        <v>1515</v>
      </c>
      <c r="Y1820" s="1251">
        <v>186</v>
      </c>
    </row>
    <row r="1821" spans="1:25" ht="12">
      <c r="A1821" s="1251">
        <v>2020</v>
      </c>
      <c r="B1821" s="1251">
        <v>25</v>
      </c>
      <c r="C1821" s="1251">
        <v>300</v>
      </c>
      <c r="D1821" s="1251" t="s">
        <v>1705</v>
      </c>
      <c r="E1821" s="1251">
        <v>186396</v>
      </c>
      <c r="F1821" s="1251" t="s">
        <v>1579</v>
      </c>
      <c r="G1821" s="1252">
        <v>0</v>
      </c>
      <c r="H1821" s="1252">
        <v>0</v>
      </c>
      <c r="I1821" s="1252">
        <v>0</v>
      </c>
      <c r="J1821" s="1252">
        <v>0</v>
      </c>
      <c r="K1821" s="1252">
        <v>0</v>
      </c>
      <c r="L1821" s="1252">
        <v>0</v>
      </c>
      <c r="M1821" s="1252">
        <v>0</v>
      </c>
      <c r="N1821" s="1252">
        <v>0</v>
      </c>
      <c r="O1821" s="1252">
        <v>0</v>
      </c>
      <c r="P1821" s="1252">
        <v>0</v>
      </c>
      <c r="Q1821" s="1252">
        <v>0</v>
      </c>
      <c r="R1821" s="1252">
        <v>0</v>
      </c>
      <c r="S1821" s="1252">
        <v>0</v>
      </c>
      <c r="T1821" s="1252">
        <v>0</v>
      </c>
      <c r="U1821" s="1251" t="s">
        <v>116</v>
      </c>
      <c r="V1821" s="1251" t="s">
        <v>1537</v>
      </c>
      <c r="W1821" s="1251" t="s">
        <v>322</v>
      </c>
      <c r="X1821" s="1251" t="s">
        <v>1515</v>
      </c>
      <c r="Y1821" s="1251">
        <v>186</v>
      </c>
    </row>
    <row r="1822" spans="1:25" ht="12">
      <c r="A1822" s="1251">
        <v>2020</v>
      </c>
      <c r="B1822" s="1251">
        <v>25</v>
      </c>
      <c r="C1822" s="1251">
        <v>300</v>
      </c>
      <c r="D1822" s="1251" t="s">
        <v>1705</v>
      </c>
      <c r="E1822" s="1251">
        <v>186397</v>
      </c>
      <c r="F1822" s="1251" t="s">
        <v>1692</v>
      </c>
      <c r="G1822" s="1252">
        <v>0</v>
      </c>
      <c r="H1822" s="1252">
        <v>0</v>
      </c>
      <c r="I1822" s="1252">
        <v>0</v>
      </c>
      <c r="J1822" s="1252">
        <v>0</v>
      </c>
      <c r="K1822" s="1252">
        <v>0</v>
      </c>
      <c r="L1822" s="1252">
        <v>0</v>
      </c>
      <c r="M1822" s="1252">
        <v>0</v>
      </c>
      <c r="N1822" s="1252">
        <v>0</v>
      </c>
      <c r="O1822" s="1252">
        <v>0</v>
      </c>
      <c r="P1822" s="1252">
        <v>0</v>
      </c>
      <c r="Q1822" s="1252">
        <v>0</v>
      </c>
      <c r="R1822" s="1252">
        <v>0</v>
      </c>
      <c r="S1822" s="1252">
        <v>0</v>
      </c>
      <c r="T1822" s="1252">
        <v>0</v>
      </c>
      <c r="U1822" s="1251" t="s">
        <v>116</v>
      </c>
      <c r="V1822" s="1251" t="s">
        <v>1537</v>
      </c>
      <c r="W1822" s="1251" t="s">
        <v>322</v>
      </c>
      <c r="X1822" s="1251" t="s">
        <v>1515</v>
      </c>
      <c r="Y1822" s="1251">
        <v>186</v>
      </c>
    </row>
    <row r="1823" spans="1:25" ht="12">
      <c r="A1823" s="1251">
        <v>2020</v>
      </c>
      <c r="B1823" s="1251">
        <v>25</v>
      </c>
      <c r="C1823" s="1251">
        <v>300</v>
      </c>
      <c r="D1823" s="1251" t="s">
        <v>1705</v>
      </c>
      <c r="E1823" s="1251">
        <v>186399</v>
      </c>
      <c r="F1823" s="1251" t="s">
        <v>1580</v>
      </c>
      <c r="G1823" s="1252">
        <v>0</v>
      </c>
      <c r="H1823" s="1252">
        <v>0</v>
      </c>
      <c r="I1823" s="1252">
        <v>0</v>
      </c>
      <c r="J1823" s="1252">
        <v>0</v>
      </c>
      <c r="K1823" s="1252">
        <v>0</v>
      </c>
      <c r="L1823" s="1252">
        <v>0</v>
      </c>
      <c r="M1823" s="1252">
        <v>0</v>
      </c>
      <c r="N1823" s="1252">
        <v>0</v>
      </c>
      <c r="O1823" s="1252">
        <v>0</v>
      </c>
      <c r="P1823" s="1252">
        <v>0</v>
      </c>
      <c r="Q1823" s="1252">
        <v>0</v>
      </c>
      <c r="R1823" s="1252">
        <v>0</v>
      </c>
      <c r="S1823" s="1252">
        <v>0</v>
      </c>
      <c r="T1823" s="1252">
        <v>0</v>
      </c>
      <c r="U1823" s="1251" t="s">
        <v>116</v>
      </c>
      <c r="V1823" s="1251" t="s">
        <v>564</v>
      </c>
      <c r="W1823" s="1251" t="s">
        <v>322</v>
      </c>
      <c r="X1823" s="1251" t="s">
        <v>1515</v>
      </c>
      <c r="Y1823" s="1251">
        <v>186</v>
      </c>
    </row>
    <row r="1824" spans="1:25" ht="12">
      <c r="A1824" s="1251">
        <v>2020</v>
      </c>
      <c r="B1824" s="1251">
        <v>25</v>
      </c>
      <c r="C1824" s="1251">
        <v>300</v>
      </c>
      <c r="D1824" s="1251" t="s">
        <v>1705</v>
      </c>
      <c r="E1824" s="1251">
        <v>231000</v>
      </c>
      <c r="F1824" s="1251" t="s">
        <v>366</v>
      </c>
      <c r="G1824" s="1252">
        <v>0</v>
      </c>
      <c r="H1824" s="1252">
        <v>0</v>
      </c>
      <c r="I1824" s="1252">
        <v>0</v>
      </c>
      <c r="J1824" s="1252">
        <v>0</v>
      </c>
      <c r="K1824" s="1252">
        <v>0</v>
      </c>
      <c r="L1824" s="1252">
        <v>0</v>
      </c>
      <c r="M1824" s="1252">
        <v>0</v>
      </c>
      <c r="N1824" s="1252">
        <v>0</v>
      </c>
      <c r="O1824" s="1252">
        <v>0</v>
      </c>
      <c r="P1824" s="1252">
        <v>0</v>
      </c>
      <c r="Q1824" s="1252">
        <v>0</v>
      </c>
      <c r="R1824" s="1252">
        <v>0</v>
      </c>
      <c r="S1824" s="1252">
        <v>0</v>
      </c>
      <c r="T1824" s="1252">
        <v>0</v>
      </c>
      <c r="U1824" s="1251" t="s">
        <v>116</v>
      </c>
      <c r="V1824" s="1251" t="s">
        <v>1537</v>
      </c>
      <c r="W1824" s="1251" t="s">
        <v>366</v>
      </c>
      <c r="X1824" s="1251" t="s">
        <v>1581</v>
      </c>
      <c r="Y1824" s="1251">
        <v>231</v>
      </c>
    </row>
    <row r="1825" spans="1:25" ht="12">
      <c r="A1825" s="1251">
        <v>2020</v>
      </c>
      <c r="B1825" s="1251">
        <v>25</v>
      </c>
      <c r="C1825" s="1251">
        <v>300</v>
      </c>
      <c r="D1825" s="1251" t="s">
        <v>1705</v>
      </c>
      <c r="E1825" s="1251">
        <v>231003</v>
      </c>
      <c r="F1825" s="1251" t="s">
        <v>1693</v>
      </c>
      <c r="G1825" s="1252">
        <v>0</v>
      </c>
      <c r="H1825" s="1252">
        <v>0</v>
      </c>
      <c r="I1825" s="1252">
        <v>0</v>
      </c>
      <c r="J1825" s="1252">
        <v>0</v>
      </c>
      <c r="K1825" s="1252">
        <v>0</v>
      </c>
      <c r="L1825" s="1252">
        <v>0</v>
      </c>
      <c r="M1825" s="1252">
        <v>0</v>
      </c>
      <c r="N1825" s="1252">
        <v>0</v>
      </c>
      <c r="O1825" s="1252">
        <v>0</v>
      </c>
      <c r="P1825" s="1252">
        <v>0</v>
      </c>
      <c r="Q1825" s="1252">
        <v>0</v>
      </c>
      <c r="R1825" s="1252">
        <v>0</v>
      </c>
      <c r="S1825" s="1252">
        <v>0</v>
      </c>
      <c r="T1825" s="1252">
        <v>0</v>
      </c>
      <c r="U1825" s="1251" t="s">
        <v>116</v>
      </c>
      <c r="V1825" s="1251" t="s">
        <v>1537</v>
      </c>
      <c r="W1825" s="1251" t="s">
        <v>366</v>
      </c>
      <c r="X1825" s="1251" t="s">
        <v>1581</v>
      </c>
      <c r="Y1825" s="1251">
        <v>231</v>
      </c>
    </row>
    <row r="1826" spans="1:25" ht="12">
      <c r="A1826" s="1251">
        <v>2020</v>
      </c>
      <c r="B1826" s="1251">
        <v>25</v>
      </c>
      <c r="C1826" s="1251">
        <v>300</v>
      </c>
      <c r="D1826" s="1251" t="s">
        <v>1705</v>
      </c>
      <c r="E1826" s="1251">
        <v>231005</v>
      </c>
      <c r="F1826" s="1251" t="s">
        <v>1694</v>
      </c>
      <c r="G1826" s="1252">
        <v>0</v>
      </c>
      <c r="H1826" s="1252">
        <v>0</v>
      </c>
      <c r="I1826" s="1252">
        <v>0</v>
      </c>
      <c r="J1826" s="1252">
        <v>0</v>
      </c>
      <c r="K1826" s="1252">
        <v>0</v>
      </c>
      <c r="L1826" s="1252">
        <v>0</v>
      </c>
      <c r="M1826" s="1252">
        <v>0</v>
      </c>
      <c r="N1826" s="1252">
        <v>0</v>
      </c>
      <c r="O1826" s="1252">
        <v>0</v>
      </c>
      <c r="P1826" s="1252">
        <v>0</v>
      </c>
      <c r="Q1826" s="1252">
        <v>0</v>
      </c>
      <c r="R1826" s="1252">
        <v>0</v>
      </c>
      <c r="S1826" s="1252">
        <v>0</v>
      </c>
      <c r="T1826" s="1252">
        <v>0</v>
      </c>
      <c r="U1826" s="1251" t="s">
        <v>116</v>
      </c>
      <c r="V1826" s="1251" t="s">
        <v>1537</v>
      </c>
      <c r="W1826" s="1251" t="s">
        <v>366</v>
      </c>
      <c r="X1826" s="1251" t="s">
        <v>1581</v>
      </c>
      <c r="Y1826" s="1251">
        <v>231</v>
      </c>
    </row>
    <row r="1827" spans="1:25" ht="12">
      <c r="A1827" s="1251">
        <v>2020</v>
      </c>
      <c r="B1827" s="1251">
        <v>25</v>
      </c>
      <c r="C1827" s="1251">
        <v>300</v>
      </c>
      <c r="D1827" s="1251" t="s">
        <v>1705</v>
      </c>
      <c r="E1827" s="1251">
        <v>231006</v>
      </c>
      <c r="F1827" s="1251" t="s">
        <v>1583</v>
      </c>
      <c r="G1827" s="1252">
        <v>-1311.05</v>
      </c>
      <c r="H1827" s="1252">
        <v>-1310.9000000000001</v>
      </c>
      <c r="I1827" s="1252">
        <v>-1337.76</v>
      </c>
      <c r="J1827" s="1252">
        <v>-1394.9100000000001</v>
      </c>
      <c r="K1827" s="1252">
        <v>-1443.77</v>
      </c>
      <c r="L1827" s="1252">
        <v>-1794.1800000000001</v>
      </c>
      <c r="M1827" s="1252">
        <v>-1955.8399999999999</v>
      </c>
      <c r="N1827" s="1252">
        <v>-1955.8399999999999</v>
      </c>
      <c r="O1827" s="1252">
        <v>-2063.6700000000001</v>
      </c>
      <c r="P1827" s="1252">
        <v>-2056.5799999999999</v>
      </c>
      <c r="Q1827" s="1252">
        <v>-4633.9399999999996</v>
      </c>
      <c r="R1827" s="1252">
        <v>-1991.5799999999999</v>
      </c>
      <c r="S1827" s="1252">
        <v>-2319.8899999999999</v>
      </c>
      <c r="T1827" s="1252">
        <v>-2319.8899999999999</v>
      </c>
      <c r="U1827" s="1251" t="s">
        <v>116</v>
      </c>
      <c r="V1827" s="1251" t="s">
        <v>1537</v>
      </c>
      <c r="W1827" s="1251" t="s">
        <v>366</v>
      </c>
      <c r="X1827" s="1251" t="s">
        <v>1581</v>
      </c>
      <c r="Y1827" s="1251">
        <v>231</v>
      </c>
    </row>
    <row r="1828" spans="1:25" ht="12">
      <c r="A1828" s="1251">
        <v>2020</v>
      </c>
      <c r="B1828" s="1251">
        <v>25</v>
      </c>
      <c r="C1828" s="1251">
        <v>300</v>
      </c>
      <c r="D1828" s="1251" t="s">
        <v>1705</v>
      </c>
      <c r="E1828" s="1251">
        <v>231100</v>
      </c>
      <c r="F1828" s="1251" t="s">
        <v>1584</v>
      </c>
      <c r="G1828" s="1252">
        <v>0</v>
      </c>
      <c r="H1828" s="1252">
        <v>0</v>
      </c>
      <c r="I1828" s="1252">
        <v>0</v>
      </c>
      <c r="J1828" s="1252">
        <v>0</v>
      </c>
      <c r="K1828" s="1252">
        <v>0</v>
      </c>
      <c r="L1828" s="1252">
        <v>0</v>
      </c>
      <c r="M1828" s="1252">
        <v>0</v>
      </c>
      <c r="N1828" s="1252">
        <v>22.609999999999999</v>
      </c>
      <c r="O1828" s="1252">
        <v>22.609999999999999</v>
      </c>
      <c r="P1828" s="1252">
        <v>22.609999999999999</v>
      </c>
      <c r="Q1828" s="1252">
        <v>22.609999999999999</v>
      </c>
      <c r="R1828" s="1252">
        <v>22.609999999999999</v>
      </c>
      <c r="S1828" s="1252">
        <v>22.609999999999999</v>
      </c>
      <c r="T1828" s="1252">
        <v>22.609999999999999</v>
      </c>
      <c r="U1828" s="1251" t="s">
        <v>116</v>
      </c>
      <c r="V1828" s="1251" t="s">
        <v>1537</v>
      </c>
      <c r="W1828" s="1251" t="s">
        <v>366</v>
      </c>
      <c r="X1828" s="1251" t="s">
        <v>1581</v>
      </c>
      <c r="Y1828" s="1251">
        <v>231</v>
      </c>
    </row>
    <row r="1829" spans="1:25" ht="12">
      <c r="A1829" s="1251">
        <v>2020</v>
      </c>
      <c r="B1829" s="1251">
        <v>25</v>
      </c>
      <c r="C1829" s="1251">
        <v>300</v>
      </c>
      <c r="D1829" s="1251" t="s">
        <v>1705</v>
      </c>
      <c r="E1829" s="1251">
        <v>231300</v>
      </c>
      <c r="F1829" s="1251" t="s">
        <v>1709</v>
      </c>
      <c r="G1829" s="1252">
        <v>0</v>
      </c>
      <c r="H1829" s="1252">
        <v>0</v>
      </c>
      <c r="I1829" s="1252">
        <v>0</v>
      </c>
      <c r="J1829" s="1252">
        <v>0</v>
      </c>
      <c r="K1829" s="1252">
        <v>0</v>
      </c>
      <c r="L1829" s="1252">
        <v>0</v>
      </c>
      <c r="M1829" s="1252">
        <v>0</v>
      </c>
      <c r="N1829" s="1252">
        <v>0</v>
      </c>
      <c r="O1829" s="1252">
        <v>0</v>
      </c>
      <c r="P1829" s="1252">
        <v>0</v>
      </c>
      <c r="Q1829" s="1252">
        <v>0</v>
      </c>
      <c r="R1829" s="1252">
        <v>0</v>
      </c>
      <c r="S1829" s="1252">
        <v>0</v>
      </c>
      <c r="T1829" s="1252">
        <v>0</v>
      </c>
      <c r="U1829" s="1251" t="s">
        <v>116</v>
      </c>
      <c r="V1829" s="1251" t="s">
        <v>1537</v>
      </c>
      <c r="W1829" s="1251" t="s">
        <v>366</v>
      </c>
      <c r="X1829" s="1251" t="s">
        <v>1581</v>
      </c>
      <c r="Y1829" s="1251">
        <v>231</v>
      </c>
    </row>
    <row r="1830" spans="1:25" ht="12">
      <c r="A1830" s="1251">
        <v>2020</v>
      </c>
      <c r="B1830" s="1251">
        <v>25</v>
      </c>
      <c r="C1830" s="1251">
        <v>300</v>
      </c>
      <c r="D1830" s="1251" t="s">
        <v>1705</v>
      </c>
      <c r="E1830" s="1251">
        <v>235010</v>
      </c>
      <c r="F1830" s="1251" t="s">
        <v>1585</v>
      </c>
      <c r="G1830" s="1252">
        <v>0</v>
      </c>
      <c r="H1830" s="1252">
        <v>0</v>
      </c>
      <c r="I1830" s="1252">
        <v>0</v>
      </c>
      <c r="J1830" s="1252">
        <v>0</v>
      </c>
      <c r="K1830" s="1252">
        <v>0</v>
      </c>
      <c r="L1830" s="1252">
        <v>0</v>
      </c>
      <c r="M1830" s="1252">
        <v>0</v>
      </c>
      <c r="N1830" s="1252">
        <v>0</v>
      </c>
      <c r="O1830" s="1252">
        <v>0</v>
      </c>
      <c r="P1830" s="1252">
        <v>0</v>
      </c>
      <c r="Q1830" s="1252">
        <v>0</v>
      </c>
      <c r="R1830" s="1252">
        <v>0</v>
      </c>
      <c r="S1830" s="1252">
        <v>0</v>
      </c>
      <c r="T1830" s="1252">
        <v>0</v>
      </c>
      <c r="U1830" s="1251" t="s">
        <v>116</v>
      </c>
      <c r="V1830" s="1251" t="s">
        <v>564</v>
      </c>
      <c r="W1830" s="1251" t="s">
        <v>370</v>
      </c>
      <c r="X1830" s="1251" t="s">
        <v>1581</v>
      </c>
      <c r="Y1830" s="1251">
        <v>235</v>
      </c>
    </row>
    <row r="1831" spans="1:25" ht="12">
      <c r="A1831" s="1251">
        <v>2020</v>
      </c>
      <c r="B1831" s="1251">
        <v>25</v>
      </c>
      <c r="C1831" s="1251">
        <v>300</v>
      </c>
      <c r="D1831" s="1251" t="s">
        <v>1705</v>
      </c>
      <c r="E1831" s="1251">
        <v>235020</v>
      </c>
      <c r="F1831" s="1251" t="s">
        <v>1586</v>
      </c>
      <c r="G1831" s="1252">
        <v>-91136.679999999993</v>
      </c>
      <c r="H1831" s="1252">
        <v>-94481.919999999998</v>
      </c>
      <c r="I1831" s="1252">
        <v>-95788.149999999994</v>
      </c>
      <c r="J1831" s="1252">
        <v>-88682.449999999997</v>
      </c>
      <c r="K1831" s="1252">
        <v>-89259.039999999994</v>
      </c>
      <c r="L1831" s="1252">
        <v>-88962.580000000002</v>
      </c>
      <c r="M1831" s="1252">
        <v>-83376.880000000005</v>
      </c>
      <c r="N1831" s="1252">
        <v>-82295.169999999998</v>
      </c>
      <c r="O1831" s="1252">
        <v>-81735.330000000002</v>
      </c>
      <c r="P1831" s="1252">
        <v>-81376.990000000005</v>
      </c>
      <c r="Q1831" s="1252">
        <v>-77376.490000000005</v>
      </c>
      <c r="R1831" s="1252">
        <v>-77206.490000000005</v>
      </c>
      <c r="S1831" s="1252">
        <v>-76356.830000000002</v>
      </c>
      <c r="T1831" s="1252">
        <v>-76356.830000000002</v>
      </c>
      <c r="U1831" s="1251" t="s">
        <v>116</v>
      </c>
      <c r="V1831" s="1251" t="s">
        <v>564</v>
      </c>
      <c r="W1831" s="1251" t="s">
        <v>370</v>
      </c>
      <c r="X1831" s="1251" t="s">
        <v>1581</v>
      </c>
      <c r="Y1831" s="1251">
        <v>235</v>
      </c>
    </row>
    <row r="1832" spans="1:25" ht="12">
      <c r="A1832" s="1251">
        <v>2020</v>
      </c>
      <c r="B1832" s="1251">
        <v>25</v>
      </c>
      <c r="C1832" s="1251">
        <v>300</v>
      </c>
      <c r="D1832" s="1251" t="s">
        <v>1705</v>
      </c>
      <c r="E1832" s="1251">
        <v>235040</v>
      </c>
      <c r="F1832" s="1251" t="s">
        <v>1710</v>
      </c>
      <c r="G1832" s="1252">
        <v>0</v>
      </c>
      <c r="H1832" s="1252">
        <v>0</v>
      </c>
      <c r="I1832" s="1252">
        <v>0</v>
      </c>
      <c r="J1832" s="1252">
        <v>0</v>
      </c>
      <c r="K1832" s="1252">
        <v>0</v>
      </c>
      <c r="L1832" s="1252">
        <v>0</v>
      </c>
      <c r="M1832" s="1252">
        <v>0</v>
      </c>
      <c r="N1832" s="1252">
        <v>0</v>
      </c>
      <c r="O1832" s="1252">
        <v>0</v>
      </c>
      <c r="P1832" s="1252">
        <v>0</v>
      </c>
      <c r="Q1832" s="1252">
        <v>0</v>
      </c>
      <c r="R1832" s="1252">
        <v>0</v>
      </c>
      <c r="S1832" s="1252">
        <v>0</v>
      </c>
      <c r="T1832" s="1252">
        <v>0</v>
      </c>
      <c r="U1832" s="1251" t="s">
        <v>116</v>
      </c>
      <c r="V1832" s="1251" t="s">
        <v>564</v>
      </c>
      <c r="W1832" s="1251" t="s">
        <v>370</v>
      </c>
      <c r="X1832" s="1251" t="s">
        <v>1581</v>
      </c>
      <c r="Y1832" s="1251">
        <v>235</v>
      </c>
    </row>
    <row r="1833" spans="1:25" ht="12">
      <c r="A1833" s="1251">
        <v>2020</v>
      </c>
      <c r="B1833" s="1251">
        <v>25</v>
      </c>
      <c r="C1833" s="1251">
        <v>300</v>
      </c>
      <c r="D1833" s="1251" t="s">
        <v>1705</v>
      </c>
      <c r="E1833" s="1251">
        <v>236111</v>
      </c>
      <c r="F1833" s="1251" t="s">
        <v>1588</v>
      </c>
      <c r="G1833" s="1252">
        <v>0</v>
      </c>
      <c r="H1833" s="1252">
        <v>15892.209999999999</v>
      </c>
      <c r="I1833" s="1252">
        <v>8644.3299999999999</v>
      </c>
      <c r="J1833" s="1252">
        <v>1396.45</v>
      </c>
      <c r="K1833" s="1252">
        <v>17288.59</v>
      </c>
      <c r="L1833" s="1252">
        <v>10040.74</v>
      </c>
      <c r="M1833" s="1252">
        <v>2792.8899999999999</v>
      </c>
      <c r="N1833" s="1252">
        <v>19010.490000000002</v>
      </c>
      <c r="O1833" s="1252">
        <v>11548.959999999999</v>
      </c>
      <c r="P1833" s="1252">
        <v>109.20999999999999</v>
      </c>
      <c r="Q1833" s="1252">
        <v>-7352.3199999999997</v>
      </c>
      <c r="R1833" s="1252">
        <v>7246.7600000000002</v>
      </c>
      <c r="S1833" s="1252">
        <v>0</v>
      </c>
      <c r="T1833" s="1252">
        <v>0</v>
      </c>
      <c r="U1833" s="1251" t="s">
        <v>116</v>
      </c>
      <c r="V1833" s="1251" t="s">
        <v>1537</v>
      </c>
      <c r="W1833" s="1251" t="s">
        <v>371</v>
      </c>
      <c r="X1833" s="1251" t="s">
        <v>1581</v>
      </c>
      <c r="Y1833" s="1251">
        <v>236</v>
      </c>
    </row>
    <row r="1834" spans="1:25" ht="12">
      <c r="A1834" s="1251">
        <v>2020</v>
      </c>
      <c r="B1834" s="1251">
        <v>25</v>
      </c>
      <c r="C1834" s="1251">
        <v>300</v>
      </c>
      <c r="D1834" s="1251" t="s">
        <v>1705</v>
      </c>
      <c r="E1834" s="1251">
        <v>236114</v>
      </c>
      <c r="F1834" s="1251" t="s">
        <v>1711</v>
      </c>
      <c r="G1834" s="1252">
        <v>0</v>
      </c>
      <c r="H1834" s="1252">
        <v>0</v>
      </c>
      <c r="I1834" s="1252">
        <v>0</v>
      </c>
      <c r="J1834" s="1252">
        <v>0</v>
      </c>
      <c r="K1834" s="1252">
        <v>0</v>
      </c>
      <c r="L1834" s="1252">
        <v>0</v>
      </c>
      <c r="M1834" s="1252">
        <v>0</v>
      </c>
      <c r="N1834" s="1252">
        <v>0</v>
      </c>
      <c r="O1834" s="1252">
        <v>0</v>
      </c>
      <c r="P1834" s="1252">
        <v>0</v>
      </c>
      <c r="Q1834" s="1252">
        <v>0</v>
      </c>
      <c r="R1834" s="1252">
        <v>0</v>
      </c>
      <c r="S1834" s="1252">
        <v>0</v>
      </c>
      <c r="T1834" s="1252">
        <v>0</v>
      </c>
      <c r="U1834" s="1251" t="s">
        <v>116</v>
      </c>
      <c r="V1834" s="1251" t="s">
        <v>1537</v>
      </c>
      <c r="W1834" s="1251" t="s">
        <v>371</v>
      </c>
      <c r="X1834" s="1251" t="s">
        <v>1581</v>
      </c>
      <c r="Y1834" s="1251">
        <v>236</v>
      </c>
    </row>
    <row r="1835" spans="1:25" ht="12">
      <c r="A1835" s="1251">
        <v>2020</v>
      </c>
      <c r="B1835" s="1251">
        <v>25</v>
      </c>
      <c r="C1835" s="1251">
        <v>300</v>
      </c>
      <c r="D1835" s="1251" t="s">
        <v>1705</v>
      </c>
      <c r="E1835" s="1251">
        <v>236127</v>
      </c>
      <c r="F1835" s="1251" t="s">
        <v>1712</v>
      </c>
      <c r="G1835" s="1252">
        <v>0</v>
      </c>
      <c r="H1835" s="1252">
        <v>0</v>
      </c>
      <c r="I1835" s="1252">
        <v>0</v>
      </c>
      <c r="J1835" s="1252">
        <v>0</v>
      </c>
      <c r="K1835" s="1252">
        <v>0</v>
      </c>
      <c r="L1835" s="1252">
        <v>0</v>
      </c>
      <c r="M1835" s="1252">
        <v>0</v>
      </c>
      <c r="N1835" s="1252">
        <v>0</v>
      </c>
      <c r="O1835" s="1252">
        <v>0</v>
      </c>
      <c r="P1835" s="1252">
        <v>0</v>
      </c>
      <c r="Q1835" s="1252">
        <v>0</v>
      </c>
      <c r="R1835" s="1252">
        <v>0</v>
      </c>
      <c r="S1835" s="1252">
        <v>0</v>
      </c>
      <c r="T1835" s="1252">
        <v>0</v>
      </c>
      <c r="U1835" s="1251" t="s">
        <v>116</v>
      </c>
      <c r="V1835" s="1251" t="s">
        <v>1537</v>
      </c>
      <c r="W1835" s="1251" t="s">
        <v>371</v>
      </c>
      <c r="X1835" s="1251" t="s">
        <v>1581</v>
      </c>
      <c r="Y1835" s="1251">
        <v>236</v>
      </c>
    </row>
    <row r="1836" spans="1:25" ht="12">
      <c r="A1836" s="1251">
        <v>2020</v>
      </c>
      <c r="B1836" s="1251">
        <v>25</v>
      </c>
      <c r="C1836" s="1251">
        <v>300</v>
      </c>
      <c r="D1836" s="1251" t="s">
        <v>1705</v>
      </c>
      <c r="E1836" s="1251">
        <v>237280</v>
      </c>
      <c r="F1836" s="1251" t="s">
        <v>1590</v>
      </c>
      <c r="G1836" s="1252">
        <v>-270.62</v>
      </c>
      <c r="H1836" s="1252">
        <v>-454.97000000000003</v>
      </c>
      <c r="I1836" s="1252">
        <v>-640.60000000000002</v>
      </c>
      <c r="J1836" s="1252">
        <v>-752.62</v>
      </c>
      <c r="K1836" s="1252">
        <v>-926.33000000000004</v>
      </c>
      <c r="L1836" s="1252">
        <v>-1081.0899999999999</v>
      </c>
      <c r="M1836" s="1252">
        <v>-1170.25</v>
      </c>
      <c r="N1836" s="1252">
        <v>-1306.9100000000001</v>
      </c>
      <c r="O1836" s="1252">
        <v>-1462.9000000000001</v>
      </c>
      <c r="P1836" s="1252">
        <v>-1615.3399999999999</v>
      </c>
      <c r="Q1836" s="1252">
        <v>-1675</v>
      </c>
      <c r="R1836" s="1252">
        <v>-1826.3399999999999</v>
      </c>
      <c r="S1836" s="1252">
        <v>-197.03999999999999</v>
      </c>
      <c r="T1836" s="1252">
        <v>-197.03999999999999</v>
      </c>
      <c r="U1836" s="1251" t="s">
        <v>116</v>
      </c>
      <c r="V1836" s="1251" t="s">
        <v>1537</v>
      </c>
      <c r="W1836" s="1251" t="s">
        <v>368</v>
      </c>
      <c r="X1836" s="1251" t="s">
        <v>1581</v>
      </c>
      <c r="Y1836" s="1251">
        <v>237</v>
      </c>
    </row>
    <row r="1837" spans="1:25" ht="12">
      <c r="A1837" s="1251">
        <v>2020</v>
      </c>
      <c r="B1837" s="1251">
        <v>25</v>
      </c>
      <c r="C1837" s="1251">
        <v>300</v>
      </c>
      <c r="D1837" s="1251" t="s">
        <v>1705</v>
      </c>
      <c r="E1837" s="1251">
        <v>237290</v>
      </c>
      <c r="F1837" s="1251" t="s">
        <v>1591</v>
      </c>
      <c r="G1837" s="1252">
        <v>0</v>
      </c>
      <c r="H1837" s="1252">
        <v>0</v>
      </c>
      <c r="I1837" s="1252">
        <v>0</v>
      </c>
      <c r="J1837" s="1252">
        <v>0</v>
      </c>
      <c r="K1837" s="1252">
        <v>0</v>
      </c>
      <c r="L1837" s="1252">
        <v>0</v>
      </c>
      <c r="M1837" s="1252">
        <v>0</v>
      </c>
      <c r="N1837" s="1252">
        <v>0</v>
      </c>
      <c r="O1837" s="1252">
        <v>0</v>
      </c>
      <c r="P1837" s="1252">
        <v>0</v>
      </c>
      <c r="Q1837" s="1252">
        <v>0</v>
      </c>
      <c r="R1837" s="1252">
        <v>0</v>
      </c>
      <c r="S1837" s="1252">
        <v>0</v>
      </c>
      <c r="T1837" s="1252">
        <v>0</v>
      </c>
      <c r="U1837" s="1251" t="s">
        <v>116</v>
      </c>
      <c r="V1837" s="1251" t="s">
        <v>1537</v>
      </c>
      <c r="W1837" s="1251" t="s">
        <v>368</v>
      </c>
      <c r="X1837" s="1251" t="s">
        <v>1581</v>
      </c>
      <c r="Y1837" s="1251">
        <v>237</v>
      </c>
    </row>
    <row r="1838" spans="1:25" ht="12">
      <c r="A1838" s="1251">
        <v>2020</v>
      </c>
      <c r="B1838" s="1251">
        <v>25</v>
      </c>
      <c r="C1838" s="1251">
        <v>300</v>
      </c>
      <c r="D1838" s="1251" t="s">
        <v>1705</v>
      </c>
      <c r="E1838" s="1251">
        <v>241001</v>
      </c>
      <c r="F1838" s="1251" t="s">
        <v>1592</v>
      </c>
      <c r="G1838" s="1252">
        <v>0</v>
      </c>
      <c r="H1838" s="1252">
        <v>0</v>
      </c>
      <c r="I1838" s="1252">
        <v>0</v>
      </c>
      <c r="J1838" s="1252">
        <v>0</v>
      </c>
      <c r="K1838" s="1252">
        <v>0</v>
      </c>
      <c r="L1838" s="1252">
        <v>0</v>
      </c>
      <c r="M1838" s="1252">
        <v>0</v>
      </c>
      <c r="N1838" s="1252">
        <v>0</v>
      </c>
      <c r="O1838" s="1252">
        <v>-353.75</v>
      </c>
      <c r="P1838" s="1252">
        <v>0</v>
      </c>
      <c r="Q1838" s="1252">
        <v>0</v>
      </c>
      <c r="R1838" s="1252">
        <v>0</v>
      </c>
      <c r="S1838" s="1252">
        <v>0</v>
      </c>
      <c r="T1838" s="1252">
        <v>0</v>
      </c>
      <c r="U1838" s="1251" t="s">
        <v>116</v>
      </c>
      <c r="V1838" s="1251" t="s">
        <v>1537</v>
      </c>
      <c r="W1838" s="1251" t="s">
        <v>371</v>
      </c>
      <c r="X1838" s="1251" t="s">
        <v>1581</v>
      </c>
      <c r="Y1838" s="1251">
        <v>241</v>
      </c>
    </row>
    <row r="1839" spans="1:25" ht="12">
      <c r="A1839" s="1251">
        <v>2020</v>
      </c>
      <c r="B1839" s="1251">
        <v>25</v>
      </c>
      <c r="C1839" s="1251">
        <v>300</v>
      </c>
      <c r="D1839" s="1251" t="s">
        <v>1705</v>
      </c>
      <c r="E1839" s="1251">
        <v>241003</v>
      </c>
      <c r="F1839" s="1251" t="s">
        <v>1593</v>
      </c>
      <c r="G1839" s="1252">
        <v>0</v>
      </c>
      <c r="H1839" s="1252">
        <v>0</v>
      </c>
      <c r="I1839" s="1252">
        <v>0</v>
      </c>
      <c r="J1839" s="1252">
        <v>0</v>
      </c>
      <c r="K1839" s="1252">
        <v>0</v>
      </c>
      <c r="L1839" s="1252">
        <v>0</v>
      </c>
      <c r="M1839" s="1252">
        <v>0</v>
      </c>
      <c r="N1839" s="1252">
        <v>0</v>
      </c>
      <c r="O1839" s="1252">
        <v>0</v>
      </c>
      <c r="P1839" s="1252">
        <v>0</v>
      </c>
      <c r="Q1839" s="1252">
        <v>0</v>
      </c>
      <c r="R1839" s="1252">
        <v>0</v>
      </c>
      <c r="S1839" s="1252">
        <v>0</v>
      </c>
      <c r="T1839" s="1252">
        <v>0</v>
      </c>
      <c r="U1839" s="1251" t="s">
        <v>116</v>
      </c>
      <c r="V1839" s="1251" t="s">
        <v>1537</v>
      </c>
      <c r="W1839" s="1251" t="s">
        <v>371</v>
      </c>
      <c r="X1839" s="1251" t="s">
        <v>1581</v>
      </c>
      <c r="Y1839" s="1251">
        <v>241</v>
      </c>
    </row>
    <row r="1840" spans="1:25" ht="12">
      <c r="A1840" s="1251">
        <v>2020</v>
      </c>
      <c r="B1840" s="1251">
        <v>25</v>
      </c>
      <c r="C1840" s="1251">
        <v>300</v>
      </c>
      <c r="D1840" s="1251" t="s">
        <v>1705</v>
      </c>
      <c r="E1840" s="1251">
        <v>241004</v>
      </c>
      <c r="F1840" s="1251" t="s">
        <v>1594</v>
      </c>
      <c r="G1840" s="1252">
        <v>-33533.349999999999</v>
      </c>
      <c r="H1840" s="1252">
        <v>-24610.630000000001</v>
      </c>
      <c r="I1840" s="1252">
        <v>-21790.209999999999</v>
      </c>
      <c r="J1840" s="1252">
        <v>-15918.639999999999</v>
      </c>
      <c r="K1840" s="1252">
        <v>-43188.040000000001</v>
      </c>
      <c r="L1840" s="1252">
        <v>-37235.830000000002</v>
      </c>
      <c r="M1840" s="1252">
        <v>-31283.619999999999</v>
      </c>
      <c r="N1840" s="1252">
        <v>-25331.41</v>
      </c>
      <c r="O1840" s="1252">
        <v>-19379.200000000001</v>
      </c>
      <c r="P1840" s="1252">
        <v>-52682.480000000003</v>
      </c>
      <c r="Q1840" s="1252">
        <v>-46634.760000000002</v>
      </c>
      <c r="R1840" s="1252">
        <v>-40587.040000000001</v>
      </c>
      <c r="S1840" s="1252">
        <v>-34539.32</v>
      </c>
      <c r="T1840" s="1252">
        <v>-34539.32</v>
      </c>
      <c r="U1840" s="1251" t="s">
        <v>116</v>
      </c>
      <c r="V1840" s="1251" t="s">
        <v>1537</v>
      </c>
      <c r="W1840" s="1251" t="s">
        <v>371</v>
      </c>
      <c r="X1840" s="1251" t="s">
        <v>1581</v>
      </c>
      <c r="Y1840" s="1251">
        <v>241</v>
      </c>
    </row>
    <row r="1841" spans="1:25" ht="12">
      <c r="A1841" s="1251">
        <v>2020</v>
      </c>
      <c r="B1841" s="1251">
        <v>25</v>
      </c>
      <c r="C1841" s="1251">
        <v>300</v>
      </c>
      <c r="D1841" s="1251" t="s">
        <v>1705</v>
      </c>
      <c r="E1841" s="1251">
        <v>241008</v>
      </c>
      <c r="F1841" s="1251" t="s">
        <v>1595</v>
      </c>
      <c r="G1841" s="1252">
        <v>0</v>
      </c>
      <c r="H1841" s="1252">
        <v>0</v>
      </c>
      <c r="I1841" s="1252">
        <v>0</v>
      </c>
      <c r="J1841" s="1252">
        <v>0</v>
      </c>
      <c r="K1841" s="1252">
        <v>0</v>
      </c>
      <c r="L1841" s="1252">
        <v>0</v>
      </c>
      <c r="M1841" s="1252">
        <v>0</v>
      </c>
      <c r="N1841" s="1252">
        <v>0</v>
      </c>
      <c r="O1841" s="1252">
        <v>0</v>
      </c>
      <c r="P1841" s="1252">
        <v>0</v>
      </c>
      <c r="Q1841" s="1252">
        <v>0</v>
      </c>
      <c r="R1841" s="1252">
        <v>0</v>
      </c>
      <c r="S1841" s="1252">
        <v>0</v>
      </c>
      <c r="T1841" s="1252">
        <v>0</v>
      </c>
      <c r="U1841" s="1251" t="s">
        <v>116</v>
      </c>
      <c r="V1841" s="1251" t="s">
        <v>1537</v>
      </c>
      <c r="W1841" s="1251" t="s">
        <v>371</v>
      </c>
      <c r="X1841" s="1251" t="s">
        <v>1581</v>
      </c>
      <c r="Y1841" s="1251">
        <v>241</v>
      </c>
    </row>
    <row r="1842" spans="1:25" ht="12">
      <c r="A1842" s="1251">
        <v>2020</v>
      </c>
      <c r="B1842" s="1251">
        <v>25</v>
      </c>
      <c r="C1842" s="1251">
        <v>300</v>
      </c>
      <c r="D1842" s="1251" t="s">
        <v>1705</v>
      </c>
      <c r="E1842" s="1251">
        <v>243030</v>
      </c>
      <c r="F1842" s="1251" t="s">
        <v>1596</v>
      </c>
      <c r="G1842" s="1252">
        <v>0</v>
      </c>
      <c r="H1842" s="1252">
        <v>0</v>
      </c>
      <c r="I1842" s="1252">
        <v>0</v>
      </c>
      <c r="J1842" s="1252">
        <v>12060.040000000001</v>
      </c>
      <c r="K1842" s="1252">
        <v>12060.040000000001</v>
      </c>
      <c r="L1842" s="1252">
        <v>12060.040000000001</v>
      </c>
      <c r="M1842" s="1252">
        <v>12060.040000000001</v>
      </c>
      <c r="N1842" s="1252">
        <v>12060.040000000001</v>
      </c>
      <c r="O1842" s="1252">
        <v>12060.040000000001</v>
      </c>
      <c r="P1842" s="1252">
        <v>12060.040000000001</v>
      </c>
      <c r="Q1842" s="1252">
        <v>12060.040000000001</v>
      </c>
      <c r="R1842" s="1252">
        <v>12060.040000000001</v>
      </c>
      <c r="S1842" s="1252">
        <v>12060.040000000001</v>
      </c>
      <c r="T1842" s="1252">
        <v>12060.040000000001</v>
      </c>
      <c r="U1842" s="1251" t="s">
        <v>116</v>
      </c>
      <c r="V1842" s="1251" t="s">
        <v>1537</v>
      </c>
      <c r="W1842" s="1251" t="s">
        <v>371</v>
      </c>
      <c r="X1842" s="1251" t="s">
        <v>1581</v>
      </c>
      <c r="Y1842" s="1251">
        <v>243</v>
      </c>
    </row>
    <row r="1843" spans="1:25" ht="12">
      <c r="A1843" s="1251">
        <v>2020</v>
      </c>
      <c r="B1843" s="1251">
        <v>25</v>
      </c>
      <c r="C1843" s="1251">
        <v>300</v>
      </c>
      <c r="D1843" s="1251" t="s">
        <v>1705</v>
      </c>
      <c r="E1843" s="1251">
        <v>243050</v>
      </c>
      <c r="F1843" s="1251" t="s">
        <v>1597</v>
      </c>
      <c r="G1843" s="1252">
        <v>0</v>
      </c>
      <c r="H1843" s="1252">
        <v>0</v>
      </c>
      <c r="I1843" s="1252">
        <v>0</v>
      </c>
      <c r="J1843" s="1252">
        <v>0</v>
      </c>
      <c r="K1843" s="1252">
        <v>0</v>
      </c>
      <c r="L1843" s="1252">
        <v>0</v>
      </c>
      <c r="M1843" s="1252">
        <v>0</v>
      </c>
      <c r="N1843" s="1252">
        <v>0</v>
      </c>
      <c r="O1843" s="1252">
        <v>0</v>
      </c>
      <c r="P1843" s="1252">
        <v>0</v>
      </c>
      <c r="Q1843" s="1252">
        <v>0</v>
      </c>
      <c r="R1843" s="1252">
        <v>0</v>
      </c>
      <c r="S1843" s="1252">
        <v>0</v>
      </c>
      <c r="T1843" s="1252">
        <v>0</v>
      </c>
      <c r="U1843" s="1251" t="s">
        <v>116</v>
      </c>
      <c r="V1843" s="1251" t="s">
        <v>1537</v>
      </c>
      <c r="W1843" s="1251" t="s">
        <v>371</v>
      </c>
      <c r="X1843" s="1251" t="s">
        <v>1581</v>
      </c>
      <c r="Y1843" s="1251">
        <v>243</v>
      </c>
    </row>
    <row r="1844" spans="1:25" ht="12">
      <c r="A1844" s="1251">
        <v>2020</v>
      </c>
      <c r="B1844" s="1251">
        <v>25</v>
      </c>
      <c r="C1844" s="1251">
        <v>300</v>
      </c>
      <c r="D1844" s="1251" t="s">
        <v>1705</v>
      </c>
      <c r="E1844" s="1251">
        <v>243137</v>
      </c>
      <c r="F1844" s="1251" t="s">
        <v>1598</v>
      </c>
      <c r="G1844" s="1252">
        <v>0</v>
      </c>
      <c r="H1844" s="1252">
        <v>0</v>
      </c>
      <c r="I1844" s="1252">
        <v>0</v>
      </c>
      <c r="J1844" s="1252">
        <v>0</v>
      </c>
      <c r="K1844" s="1252">
        <v>0</v>
      </c>
      <c r="L1844" s="1252">
        <v>0</v>
      </c>
      <c r="M1844" s="1252">
        <v>0</v>
      </c>
      <c r="N1844" s="1252">
        <v>0</v>
      </c>
      <c r="O1844" s="1252">
        <v>0</v>
      </c>
      <c r="P1844" s="1252">
        <v>0</v>
      </c>
      <c r="Q1844" s="1252">
        <v>0</v>
      </c>
      <c r="R1844" s="1252">
        <v>0</v>
      </c>
      <c r="S1844" s="1252">
        <v>0</v>
      </c>
      <c r="T1844" s="1252">
        <v>0</v>
      </c>
      <c r="U1844" s="1251" t="s">
        <v>116</v>
      </c>
      <c r="V1844" s="1251" t="s">
        <v>1537</v>
      </c>
      <c r="W1844" s="1251" t="s">
        <v>371</v>
      </c>
      <c r="X1844" s="1251" t="s">
        <v>1581</v>
      </c>
      <c r="Y1844" s="1251">
        <v>243</v>
      </c>
    </row>
    <row r="1845" spans="1:25" ht="12">
      <c r="A1845" s="1251">
        <v>2020</v>
      </c>
      <c r="B1845" s="1251">
        <v>25</v>
      </c>
      <c r="C1845" s="1251">
        <v>300</v>
      </c>
      <c r="D1845" s="1251" t="s">
        <v>1705</v>
      </c>
      <c r="E1845" s="1251">
        <v>243140</v>
      </c>
      <c r="F1845" s="1251" t="s">
        <v>1599</v>
      </c>
      <c r="G1845" s="1252">
        <v>-35331.610000000001</v>
      </c>
      <c r="H1845" s="1252">
        <v>0</v>
      </c>
      <c r="I1845" s="1252">
        <v>-691.38999999999999</v>
      </c>
      <c r="J1845" s="1252">
        <v>0</v>
      </c>
      <c r="K1845" s="1252">
        <v>0</v>
      </c>
      <c r="L1845" s="1252">
        <v>-37724.169999999998</v>
      </c>
      <c r="M1845" s="1252">
        <v>-36120.339999999997</v>
      </c>
      <c r="N1845" s="1252">
        <v>1136.71</v>
      </c>
      <c r="O1845" s="1252">
        <v>1136.71</v>
      </c>
      <c r="P1845" s="1252">
        <v>1136.71</v>
      </c>
      <c r="Q1845" s="1252">
        <v>1136.71</v>
      </c>
      <c r="R1845" s="1252">
        <v>-38495.360000000001</v>
      </c>
      <c r="S1845" s="1252">
        <v>1136.71</v>
      </c>
      <c r="T1845" s="1252">
        <v>1136.71</v>
      </c>
      <c r="U1845" s="1251" t="s">
        <v>116</v>
      </c>
      <c r="V1845" s="1251" t="s">
        <v>1537</v>
      </c>
      <c r="W1845" s="1251" t="s">
        <v>371</v>
      </c>
      <c r="X1845" s="1251" t="s">
        <v>1581</v>
      </c>
      <c r="Y1845" s="1251">
        <v>243</v>
      </c>
    </row>
    <row r="1846" spans="1:25" ht="12">
      <c r="A1846" s="1251">
        <v>2020</v>
      </c>
      <c r="B1846" s="1251">
        <v>25</v>
      </c>
      <c r="C1846" s="1251">
        <v>300</v>
      </c>
      <c r="D1846" s="1251" t="s">
        <v>1705</v>
      </c>
      <c r="E1846" s="1251">
        <v>246999</v>
      </c>
      <c r="F1846" s="1251" t="s">
        <v>1701</v>
      </c>
      <c r="G1846" s="1252">
        <v>0</v>
      </c>
      <c r="H1846" s="1252">
        <v>0</v>
      </c>
      <c r="I1846" s="1252">
        <v>0</v>
      </c>
      <c r="J1846" s="1252">
        <v>0</v>
      </c>
      <c r="K1846" s="1252">
        <v>0</v>
      </c>
      <c r="L1846" s="1252">
        <v>0</v>
      </c>
      <c r="M1846" s="1252">
        <v>0</v>
      </c>
      <c r="N1846" s="1252">
        <v>0</v>
      </c>
      <c r="O1846" s="1252">
        <v>0</v>
      </c>
      <c r="P1846" s="1252">
        <v>0</v>
      </c>
      <c r="Q1846" s="1252">
        <v>0</v>
      </c>
      <c r="R1846" s="1252">
        <v>0</v>
      </c>
      <c r="S1846" s="1252">
        <v>0</v>
      </c>
      <c r="T1846" s="1252">
        <v>0</v>
      </c>
      <c r="U1846" s="1251" t="s">
        <v>116</v>
      </c>
      <c r="V1846" s="1251" t="s">
        <v>1537</v>
      </c>
      <c r="W1846" s="1251" t="s">
        <v>371</v>
      </c>
      <c r="X1846" s="1251" t="s">
        <v>1581</v>
      </c>
      <c r="Y1846" s="1251">
        <v>246</v>
      </c>
    </row>
    <row r="1847" spans="1:25" ht="12">
      <c r="A1847" s="1251">
        <v>2020</v>
      </c>
      <c r="B1847" s="1251">
        <v>25</v>
      </c>
      <c r="C1847" s="1251">
        <v>300</v>
      </c>
      <c r="D1847" s="1251" t="s">
        <v>1705</v>
      </c>
      <c r="E1847" s="1251">
        <v>252010</v>
      </c>
      <c r="F1847" s="1251" t="s">
        <v>1600</v>
      </c>
      <c r="G1847" s="1252">
        <v>0</v>
      </c>
      <c r="H1847" s="1252">
        <v>0</v>
      </c>
      <c r="I1847" s="1252">
        <v>0</v>
      </c>
      <c r="J1847" s="1252">
        <v>0</v>
      </c>
      <c r="K1847" s="1252">
        <v>0</v>
      </c>
      <c r="L1847" s="1252">
        <v>0</v>
      </c>
      <c r="M1847" s="1252">
        <v>0</v>
      </c>
      <c r="N1847" s="1252">
        <v>0</v>
      </c>
      <c r="O1847" s="1252">
        <v>0</v>
      </c>
      <c r="P1847" s="1252">
        <v>0</v>
      </c>
      <c r="Q1847" s="1252">
        <v>0</v>
      </c>
      <c r="R1847" s="1252">
        <v>0</v>
      </c>
      <c r="S1847" s="1252">
        <v>0</v>
      </c>
      <c r="T1847" s="1252">
        <v>0</v>
      </c>
      <c r="U1847" s="1251" t="s">
        <v>116</v>
      </c>
      <c r="V1847" s="1251" t="s">
        <v>564</v>
      </c>
      <c r="W1847" s="1251" t="s">
        <v>375</v>
      </c>
      <c r="X1847" s="1251" t="s">
        <v>1581</v>
      </c>
      <c r="Y1847" s="1251">
        <v>252</v>
      </c>
    </row>
    <row r="1848" spans="1:25" ht="12">
      <c r="A1848" s="1251">
        <v>2020</v>
      </c>
      <c r="B1848" s="1251">
        <v>25</v>
      </c>
      <c r="C1848" s="1251">
        <v>300</v>
      </c>
      <c r="D1848" s="1251" t="s">
        <v>1705</v>
      </c>
      <c r="E1848" s="1251">
        <v>252020</v>
      </c>
      <c r="F1848" s="1251" t="s">
        <v>1713</v>
      </c>
      <c r="G1848" s="1252">
        <v>0</v>
      </c>
      <c r="H1848" s="1252">
        <v>0</v>
      </c>
      <c r="I1848" s="1252">
        <v>0</v>
      </c>
      <c r="J1848" s="1252">
        <v>0</v>
      </c>
      <c r="K1848" s="1252">
        <v>0</v>
      </c>
      <c r="L1848" s="1252">
        <v>0</v>
      </c>
      <c r="M1848" s="1252">
        <v>0</v>
      </c>
      <c r="N1848" s="1252">
        <v>0</v>
      </c>
      <c r="O1848" s="1252">
        <v>0</v>
      </c>
      <c r="P1848" s="1252">
        <v>0</v>
      </c>
      <c r="Q1848" s="1252">
        <v>0</v>
      </c>
      <c r="R1848" s="1252">
        <v>0</v>
      </c>
      <c r="S1848" s="1252">
        <v>0</v>
      </c>
      <c r="T1848" s="1252">
        <v>0</v>
      </c>
      <c r="U1848" s="1251" t="s">
        <v>116</v>
      </c>
      <c r="V1848" s="1251" t="s">
        <v>564</v>
      </c>
      <c r="W1848" s="1251" t="s">
        <v>375</v>
      </c>
      <c r="X1848" s="1251" t="s">
        <v>1581</v>
      </c>
      <c r="Y1848" s="1251">
        <v>252</v>
      </c>
    </row>
    <row r="1849" spans="1:25" ht="12">
      <c r="A1849" s="1251">
        <v>2020</v>
      </c>
      <c r="B1849" s="1251">
        <v>25</v>
      </c>
      <c r="C1849" s="1251">
        <v>300</v>
      </c>
      <c r="D1849" s="1251" t="s">
        <v>1705</v>
      </c>
      <c r="E1849" s="1251">
        <v>252025</v>
      </c>
      <c r="F1849" s="1251" t="s">
        <v>1601</v>
      </c>
      <c r="G1849" s="1252">
        <v>0</v>
      </c>
      <c r="H1849" s="1252">
        <v>0</v>
      </c>
      <c r="I1849" s="1252">
        <v>0</v>
      </c>
      <c r="J1849" s="1252">
        <v>0</v>
      </c>
      <c r="K1849" s="1252">
        <v>0</v>
      </c>
      <c r="L1849" s="1252">
        <v>0</v>
      </c>
      <c r="M1849" s="1252">
        <v>0</v>
      </c>
      <c r="N1849" s="1252">
        <v>0</v>
      </c>
      <c r="O1849" s="1252">
        <v>0</v>
      </c>
      <c r="P1849" s="1252">
        <v>0</v>
      </c>
      <c r="Q1849" s="1252">
        <v>0</v>
      </c>
      <c r="R1849" s="1252">
        <v>0</v>
      </c>
      <c r="S1849" s="1252">
        <v>0</v>
      </c>
      <c r="T1849" s="1252">
        <v>0</v>
      </c>
      <c r="U1849" s="1251" t="s">
        <v>116</v>
      </c>
      <c r="V1849" s="1251" t="s">
        <v>564</v>
      </c>
      <c r="W1849" s="1251" t="s">
        <v>375</v>
      </c>
      <c r="X1849" s="1251" t="s">
        <v>1581</v>
      </c>
      <c r="Y1849" s="1251">
        <v>252</v>
      </c>
    </row>
    <row r="1850" spans="1:25" ht="12">
      <c r="A1850" s="1251">
        <v>2020</v>
      </c>
      <c r="B1850" s="1251">
        <v>25</v>
      </c>
      <c r="C1850" s="1251">
        <v>300</v>
      </c>
      <c r="D1850" s="1251" t="s">
        <v>1705</v>
      </c>
      <c r="E1850" s="1251">
        <v>252030</v>
      </c>
      <c r="F1850" s="1251" t="s">
        <v>1602</v>
      </c>
      <c r="G1850" s="1252">
        <v>0</v>
      </c>
      <c r="H1850" s="1252">
        <v>0</v>
      </c>
      <c r="I1850" s="1252">
        <v>0</v>
      </c>
      <c r="J1850" s="1252">
        <v>0</v>
      </c>
      <c r="K1850" s="1252">
        <v>0</v>
      </c>
      <c r="L1850" s="1252">
        <v>0</v>
      </c>
      <c r="M1850" s="1252">
        <v>0</v>
      </c>
      <c r="N1850" s="1252">
        <v>0</v>
      </c>
      <c r="O1850" s="1252">
        <v>0</v>
      </c>
      <c r="P1850" s="1252">
        <v>0</v>
      </c>
      <c r="Q1850" s="1252">
        <v>0</v>
      </c>
      <c r="R1850" s="1252">
        <v>0</v>
      </c>
      <c r="S1850" s="1252">
        <v>0</v>
      </c>
      <c r="T1850" s="1252">
        <v>0</v>
      </c>
      <c r="U1850" s="1251" t="s">
        <v>116</v>
      </c>
      <c r="V1850" s="1251" t="s">
        <v>564</v>
      </c>
      <c r="W1850" s="1251" t="s">
        <v>375</v>
      </c>
      <c r="X1850" s="1251" t="s">
        <v>1581</v>
      </c>
      <c r="Y1850" s="1251">
        <v>252</v>
      </c>
    </row>
    <row r="1851" spans="1:25" ht="12">
      <c r="A1851" s="1251">
        <v>2020</v>
      </c>
      <c r="B1851" s="1251">
        <v>25</v>
      </c>
      <c r="C1851" s="1251">
        <v>300</v>
      </c>
      <c r="D1851" s="1251" t="s">
        <v>1705</v>
      </c>
      <c r="E1851" s="1251">
        <v>252050</v>
      </c>
      <c r="F1851" s="1251" t="s">
        <v>1603</v>
      </c>
      <c r="G1851" s="1252">
        <v>-4245977.7000000002</v>
      </c>
      <c r="H1851" s="1252">
        <v>-4245977.7000000002</v>
      </c>
      <c r="I1851" s="1252">
        <v>-4245977.7000000002</v>
      </c>
      <c r="J1851" s="1252">
        <v>-4369920.7000000002</v>
      </c>
      <c r="K1851" s="1252">
        <v>-4369920.7000000002</v>
      </c>
      <c r="L1851" s="1252">
        <v>-4369920.7000000002</v>
      </c>
      <c r="M1851" s="1252">
        <v>-4369920.7000000002</v>
      </c>
      <c r="N1851" s="1252">
        <v>-4369920.7000000002</v>
      </c>
      <c r="O1851" s="1252">
        <v>-4369920.7000000002</v>
      </c>
      <c r="P1851" s="1252">
        <v>-4369920.7000000002</v>
      </c>
      <c r="Q1851" s="1252">
        <v>-4409475.7000000002</v>
      </c>
      <c r="R1851" s="1252">
        <v>-4409475.7000000002</v>
      </c>
      <c r="S1851" s="1252">
        <v>-4409475.7000000002</v>
      </c>
      <c r="T1851" s="1252">
        <v>-4409475.7000000002</v>
      </c>
      <c r="U1851" s="1251" t="s">
        <v>116</v>
      </c>
      <c r="V1851" s="1251" t="s">
        <v>564</v>
      </c>
      <c r="W1851" s="1251" t="s">
        <v>375</v>
      </c>
      <c r="X1851" s="1251" t="s">
        <v>1581</v>
      </c>
      <c r="Y1851" s="1251">
        <v>252</v>
      </c>
    </row>
    <row r="1852" spans="1:25" ht="12">
      <c r="A1852" s="1251">
        <v>2020</v>
      </c>
      <c r="B1852" s="1251">
        <v>25</v>
      </c>
      <c r="C1852" s="1251">
        <v>300</v>
      </c>
      <c r="D1852" s="1251" t="s">
        <v>1705</v>
      </c>
      <c r="E1852" s="1251">
        <v>252051</v>
      </c>
      <c r="F1852" s="1251" t="s">
        <v>1604</v>
      </c>
      <c r="G1852" s="1252">
        <v>0</v>
      </c>
      <c r="H1852" s="1252">
        <v>0</v>
      </c>
      <c r="I1852" s="1252">
        <v>0</v>
      </c>
      <c r="J1852" s="1252">
        <v>0</v>
      </c>
      <c r="K1852" s="1252">
        <v>0</v>
      </c>
      <c r="L1852" s="1252">
        <v>0</v>
      </c>
      <c r="M1852" s="1252">
        <v>0</v>
      </c>
      <c r="N1852" s="1252">
        <v>0</v>
      </c>
      <c r="O1852" s="1252">
        <v>0</v>
      </c>
      <c r="P1852" s="1252">
        <v>0</v>
      </c>
      <c r="Q1852" s="1252">
        <v>0</v>
      </c>
      <c r="R1852" s="1252">
        <v>0</v>
      </c>
      <c r="S1852" s="1252">
        <v>0</v>
      </c>
      <c r="T1852" s="1252">
        <v>0</v>
      </c>
      <c r="U1852" s="1251" t="s">
        <v>116</v>
      </c>
      <c r="V1852" s="1251" t="s">
        <v>564</v>
      </c>
      <c r="W1852" s="1251" t="s">
        <v>375</v>
      </c>
      <c r="X1852" s="1251" t="s">
        <v>1581</v>
      </c>
      <c r="Y1852" s="1251">
        <v>252</v>
      </c>
    </row>
    <row r="1853" spans="1:25" ht="12">
      <c r="A1853" s="1251">
        <v>2020</v>
      </c>
      <c r="B1853" s="1251">
        <v>25</v>
      </c>
      <c r="C1853" s="1251">
        <v>300</v>
      </c>
      <c r="D1853" s="1251" t="s">
        <v>1705</v>
      </c>
      <c r="E1853" s="1251">
        <v>252052</v>
      </c>
      <c r="F1853" s="1251" t="s">
        <v>1605</v>
      </c>
      <c r="G1853" s="1252">
        <v>0</v>
      </c>
      <c r="H1853" s="1252">
        <v>0</v>
      </c>
      <c r="I1853" s="1252">
        <v>0</v>
      </c>
      <c r="J1853" s="1252">
        <v>0</v>
      </c>
      <c r="K1853" s="1252">
        <v>0</v>
      </c>
      <c r="L1853" s="1252">
        <v>0</v>
      </c>
      <c r="M1853" s="1252">
        <v>0</v>
      </c>
      <c r="N1853" s="1252">
        <v>0</v>
      </c>
      <c r="O1853" s="1252">
        <v>0</v>
      </c>
      <c r="P1853" s="1252">
        <v>0</v>
      </c>
      <c r="Q1853" s="1252">
        <v>0</v>
      </c>
      <c r="R1853" s="1252">
        <v>0</v>
      </c>
      <c r="S1853" s="1252">
        <v>0</v>
      </c>
      <c r="T1853" s="1252">
        <v>0</v>
      </c>
      <c r="U1853" s="1251" t="s">
        <v>116</v>
      </c>
      <c r="V1853" s="1251" t="s">
        <v>564</v>
      </c>
      <c r="W1853" s="1251" t="s">
        <v>375</v>
      </c>
      <c r="X1853" s="1251" t="s">
        <v>1581</v>
      </c>
      <c r="Y1853" s="1251">
        <v>252</v>
      </c>
    </row>
    <row r="1854" spans="1:25" ht="12">
      <c r="A1854" s="1251">
        <v>2020</v>
      </c>
      <c r="B1854" s="1251">
        <v>25</v>
      </c>
      <c r="C1854" s="1251">
        <v>300</v>
      </c>
      <c r="D1854" s="1251" t="s">
        <v>1705</v>
      </c>
      <c r="E1854" s="1251">
        <v>252053</v>
      </c>
      <c r="F1854" s="1251" t="s">
        <v>1606</v>
      </c>
      <c r="G1854" s="1252">
        <v>0</v>
      </c>
      <c r="H1854" s="1252">
        <v>0</v>
      </c>
      <c r="I1854" s="1252">
        <v>0</v>
      </c>
      <c r="J1854" s="1252">
        <v>0</v>
      </c>
      <c r="K1854" s="1252">
        <v>0</v>
      </c>
      <c r="L1854" s="1252">
        <v>0</v>
      </c>
      <c r="M1854" s="1252">
        <v>0</v>
      </c>
      <c r="N1854" s="1252">
        <v>0</v>
      </c>
      <c r="O1854" s="1252">
        <v>0</v>
      </c>
      <c r="P1854" s="1252">
        <v>0</v>
      </c>
      <c r="Q1854" s="1252">
        <v>0</v>
      </c>
      <c r="R1854" s="1252">
        <v>0</v>
      </c>
      <c r="S1854" s="1252">
        <v>0</v>
      </c>
      <c r="T1854" s="1252">
        <v>0</v>
      </c>
      <c r="U1854" s="1251" t="s">
        <v>116</v>
      </c>
      <c r="V1854" s="1251" t="s">
        <v>564</v>
      </c>
      <c r="W1854" s="1251" t="s">
        <v>375</v>
      </c>
      <c r="X1854" s="1251" t="s">
        <v>1581</v>
      </c>
      <c r="Y1854" s="1251">
        <v>252</v>
      </c>
    </row>
    <row r="1855" spans="1:25" ht="12">
      <c r="A1855" s="1251">
        <v>2020</v>
      </c>
      <c r="B1855" s="1251">
        <v>25</v>
      </c>
      <c r="C1855" s="1251">
        <v>300</v>
      </c>
      <c r="D1855" s="1251" t="s">
        <v>1705</v>
      </c>
      <c r="E1855" s="1251">
        <v>252055</v>
      </c>
      <c r="F1855" s="1251" t="s">
        <v>1607</v>
      </c>
      <c r="G1855" s="1252">
        <v>0</v>
      </c>
      <c r="H1855" s="1252">
        <v>0</v>
      </c>
      <c r="I1855" s="1252">
        <v>0</v>
      </c>
      <c r="J1855" s="1252">
        <v>0</v>
      </c>
      <c r="K1855" s="1252">
        <v>0</v>
      </c>
      <c r="L1855" s="1252">
        <v>0</v>
      </c>
      <c r="M1855" s="1252">
        <v>0</v>
      </c>
      <c r="N1855" s="1252">
        <v>0</v>
      </c>
      <c r="O1855" s="1252">
        <v>0</v>
      </c>
      <c r="P1855" s="1252">
        <v>0</v>
      </c>
      <c r="Q1855" s="1252">
        <v>0</v>
      </c>
      <c r="R1855" s="1252">
        <v>0</v>
      </c>
      <c r="S1855" s="1252">
        <v>0</v>
      </c>
      <c r="T1855" s="1252">
        <v>0</v>
      </c>
      <c r="U1855" s="1251" t="s">
        <v>116</v>
      </c>
      <c r="V1855" s="1251" t="s">
        <v>564</v>
      </c>
      <c r="W1855" s="1251" t="s">
        <v>375</v>
      </c>
      <c r="X1855" s="1251" t="s">
        <v>1581</v>
      </c>
      <c r="Y1855" s="1251">
        <v>252</v>
      </c>
    </row>
    <row r="1856" spans="1:25" ht="12">
      <c r="A1856" s="1251">
        <v>2020</v>
      </c>
      <c r="B1856" s="1251">
        <v>25</v>
      </c>
      <c r="C1856" s="1251">
        <v>300</v>
      </c>
      <c r="D1856" s="1251" t="s">
        <v>1705</v>
      </c>
      <c r="E1856" s="1251">
        <v>252059</v>
      </c>
      <c r="F1856" s="1251" t="s">
        <v>1702</v>
      </c>
      <c r="G1856" s="1252">
        <v>0</v>
      </c>
      <c r="H1856" s="1252">
        <v>0</v>
      </c>
      <c r="I1856" s="1252">
        <v>0</v>
      </c>
      <c r="J1856" s="1252">
        <v>0</v>
      </c>
      <c r="K1856" s="1252">
        <v>0</v>
      </c>
      <c r="L1856" s="1252">
        <v>0</v>
      </c>
      <c r="M1856" s="1252">
        <v>0</v>
      </c>
      <c r="N1856" s="1252">
        <v>0</v>
      </c>
      <c r="O1856" s="1252">
        <v>0</v>
      </c>
      <c r="P1856" s="1252">
        <v>0</v>
      </c>
      <c r="Q1856" s="1252">
        <v>0</v>
      </c>
      <c r="R1856" s="1252">
        <v>0</v>
      </c>
      <c r="S1856" s="1252">
        <v>0</v>
      </c>
      <c r="T1856" s="1252">
        <v>0</v>
      </c>
      <c r="U1856" s="1251" t="s">
        <v>116</v>
      </c>
      <c r="V1856" s="1251" t="s">
        <v>564</v>
      </c>
      <c r="W1856" s="1251" t="s">
        <v>375</v>
      </c>
      <c r="X1856" s="1251" t="s">
        <v>1581</v>
      </c>
      <c r="Y1856" s="1251">
        <v>252</v>
      </c>
    </row>
    <row r="1857" spans="1:25" ht="12">
      <c r="A1857" s="1251">
        <v>2020</v>
      </c>
      <c r="B1857" s="1251">
        <v>25</v>
      </c>
      <c r="C1857" s="1251">
        <v>300</v>
      </c>
      <c r="D1857" s="1251" t="s">
        <v>1705</v>
      </c>
      <c r="E1857" s="1251">
        <v>252080</v>
      </c>
      <c r="F1857" s="1251" t="s">
        <v>1608</v>
      </c>
      <c r="G1857" s="1252">
        <v>9689</v>
      </c>
      <c r="H1857" s="1252">
        <v>25672</v>
      </c>
      <c r="I1857" s="1252">
        <v>46072</v>
      </c>
      <c r="J1857" s="1252">
        <v>46072</v>
      </c>
      <c r="K1857" s="1252">
        <v>70773</v>
      </c>
      <c r="L1857" s="1252">
        <v>76758.199999999997</v>
      </c>
      <c r="M1857" s="1252">
        <v>76758.199999999997</v>
      </c>
      <c r="N1857" s="1252">
        <v>76758.199999999997</v>
      </c>
      <c r="O1857" s="1252">
        <v>104231.2</v>
      </c>
      <c r="P1857" s="1252">
        <v>104231.2</v>
      </c>
      <c r="Q1857" s="1252">
        <v>156731.20000000001</v>
      </c>
      <c r="R1857" s="1252">
        <v>156731.20000000001</v>
      </c>
      <c r="S1857" s="1252">
        <v>228481.20000000001</v>
      </c>
      <c r="T1857" s="1252">
        <v>228481.20000000001</v>
      </c>
      <c r="U1857" s="1251" t="s">
        <v>116</v>
      </c>
      <c r="V1857" s="1251" t="s">
        <v>564</v>
      </c>
      <c r="W1857" s="1251" t="s">
        <v>375</v>
      </c>
      <c r="X1857" s="1251" t="s">
        <v>1581</v>
      </c>
      <c r="Y1857" s="1251">
        <v>252</v>
      </c>
    </row>
    <row r="1858" spans="1:25" ht="12">
      <c r="A1858" s="1251">
        <v>2020</v>
      </c>
      <c r="B1858" s="1251">
        <v>25</v>
      </c>
      <c r="C1858" s="1251">
        <v>300</v>
      </c>
      <c r="D1858" s="1251" t="s">
        <v>1705</v>
      </c>
      <c r="E1858" s="1251">
        <v>252085</v>
      </c>
      <c r="F1858" s="1251" t="s">
        <v>1609</v>
      </c>
      <c r="G1858" s="1252">
        <v>0</v>
      </c>
      <c r="H1858" s="1252">
        <v>0</v>
      </c>
      <c r="I1858" s="1252">
        <v>0</v>
      </c>
      <c r="J1858" s="1252">
        <v>0</v>
      </c>
      <c r="K1858" s="1252">
        <v>0</v>
      </c>
      <c r="L1858" s="1252">
        <v>0</v>
      </c>
      <c r="M1858" s="1252">
        <v>0</v>
      </c>
      <c r="N1858" s="1252">
        <v>0</v>
      </c>
      <c r="O1858" s="1252">
        <v>0</v>
      </c>
      <c r="P1858" s="1252">
        <v>0</v>
      </c>
      <c r="Q1858" s="1252">
        <v>0</v>
      </c>
      <c r="R1858" s="1252">
        <v>0</v>
      </c>
      <c r="S1858" s="1252">
        <v>0</v>
      </c>
      <c r="T1858" s="1252">
        <v>0</v>
      </c>
      <c r="U1858" s="1251" t="s">
        <v>116</v>
      </c>
      <c r="V1858" s="1251" t="s">
        <v>564</v>
      </c>
      <c r="W1858" s="1251" t="s">
        <v>375</v>
      </c>
      <c r="X1858" s="1251" t="s">
        <v>1581</v>
      </c>
      <c r="Y1858" s="1251">
        <v>252</v>
      </c>
    </row>
    <row r="1859" spans="1:25" ht="12">
      <c r="A1859" s="1251">
        <v>2020</v>
      </c>
      <c r="B1859" s="1251">
        <v>25</v>
      </c>
      <c r="C1859" s="1251">
        <v>300</v>
      </c>
      <c r="D1859" s="1251" t="s">
        <v>1705</v>
      </c>
      <c r="E1859" s="1251">
        <v>252099</v>
      </c>
      <c r="F1859" s="1251" t="s">
        <v>1610</v>
      </c>
      <c r="G1859" s="1252">
        <v>4236288.7000000002</v>
      </c>
      <c r="H1859" s="1252">
        <v>4220305.7000000002</v>
      </c>
      <c r="I1859" s="1252">
        <v>4199905.7000000002</v>
      </c>
      <c r="J1859" s="1252">
        <v>4323848.7000000002</v>
      </c>
      <c r="K1859" s="1252">
        <v>4299147.7000000002</v>
      </c>
      <c r="L1859" s="1252">
        <v>4293162.5</v>
      </c>
      <c r="M1859" s="1252">
        <v>4293162.5</v>
      </c>
      <c r="N1859" s="1252">
        <v>4293162.5</v>
      </c>
      <c r="O1859" s="1252">
        <v>4249389.5</v>
      </c>
      <c r="P1859" s="1252">
        <v>4265689.5</v>
      </c>
      <c r="Q1859" s="1252">
        <v>4252744.5</v>
      </c>
      <c r="R1859" s="1252">
        <v>4252744.5</v>
      </c>
      <c r="S1859" s="1252">
        <v>4252744.5</v>
      </c>
      <c r="T1859" s="1252">
        <v>4252744.5</v>
      </c>
      <c r="U1859" s="1251" t="s">
        <v>116</v>
      </c>
      <c r="V1859" s="1251" t="s">
        <v>564</v>
      </c>
      <c r="W1859" s="1251" t="s">
        <v>375</v>
      </c>
      <c r="X1859" s="1251" t="s">
        <v>1581</v>
      </c>
      <c r="Y1859" s="1251">
        <v>252</v>
      </c>
    </row>
    <row r="1860" spans="1:25" ht="12">
      <c r="A1860" s="1251">
        <v>2020</v>
      </c>
      <c r="B1860" s="1251">
        <v>25</v>
      </c>
      <c r="C1860" s="1251">
        <v>300</v>
      </c>
      <c r="D1860" s="1251" t="s">
        <v>1705</v>
      </c>
      <c r="E1860" s="1251">
        <v>252100</v>
      </c>
      <c r="F1860" s="1251" t="s">
        <v>1611</v>
      </c>
      <c r="G1860" s="1252">
        <v>0</v>
      </c>
      <c r="H1860" s="1252">
        <v>0</v>
      </c>
      <c r="I1860" s="1252">
        <v>0</v>
      </c>
      <c r="J1860" s="1252">
        <v>0</v>
      </c>
      <c r="K1860" s="1252">
        <v>0</v>
      </c>
      <c r="L1860" s="1252">
        <v>0</v>
      </c>
      <c r="M1860" s="1252">
        <v>0</v>
      </c>
      <c r="N1860" s="1252">
        <v>0</v>
      </c>
      <c r="O1860" s="1252">
        <v>0</v>
      </c>
      <c r="P1860" s="1252">
        <v>0</v>
      </c>
      <c r="Q1860" s="1252">
        <v>0</v>
      </c>
      <c r="R1860" s="1252">
        <v>0</v>
      </c>
      <c r="S1860" s="1252">
        <v>0</v>
      </c>
      <c r="T1860" s="1252">
        <v>0</v>
      </c>
      <c r="U1860" s="1251" t="s">
        <v>116</v>
      </c>
      <c r="V1860" s="1251" t="s">
        <v>564</v>
      </c>
      <c r="W1860" s="1251" t="s">
        <v>375</v>
      </c>
      <c r="X1860" s="1251" t="s">
        <v>1581</v>
      </c>
      <c r="Y1860" s="1251">
        <v>252</v>
      </c>
    </row>
    <row r="1861" spans="1:25" ht="12">
      <c r="A1861" s="1251">
        <v>2020</v>
      </c>
      <c r="B1861" s="1251">
        <v>25</v>
      </c>
      <c r="C1861" s="1251">
        <v>300</v>
      </c>
      <c r="D1861" s="1251" t="s">
        <v>1705</v>
      </c>
      <c r="E1861" s="1251">
        <v>252106</v>
      </c>
      <c r="F1861" s="1251" t="s">
        <v>1612</v>
      </c>
      <c r="G1861" s="1252">
        <v>-4190346.7000000002</v>
      </c>
      <c r="H1861" s="1252">
        <v>-4174363.7000000002</v>
      </c>
      <c r="I1861" s="1252">
        <v>-4153963.7000000002</v>
      </c>
      <c r="J1861" s="1252">
        <v>-4277906.7000000002</v>
      </c>
      <c r="K1861" s="1252">
        <v>-4253205.7000000002</v>
      </c>
      <c r="L1861" s="1252">
        <v>-4247220.5</v>
      </c>
      <c r="M1861" s="1252">
        <v>-4247220.5</v>
      </c>
      <c r="N1861" s="1252">
        <v>-4247220.5</v>
      </c>
      <c r="O1861" s="1252">
        <v>-4203447.5</v>
      </c>
      <c r="P1861" s="1252">
        <v>-4219747.5</v>
      </c>
      <c r="Q1861" s="1252">
        <v>-4206802.5</v>
      </c>
      <c r="R1861" s="1252">
        <v>-4206802.5</v>
      </c>
      <c r="S1861" s="1252">
        <v>-4166146.5</v>
      </c>
      <c r="T1861" s="1252">
        <v>-4166146.5</v>
      </c>
      <c r="U1861" s="1251" t="s">
        <v>116</v>
      </c>
      <c r="V1861" s="1251" t="s">
        <v>564</v>
      </c>
      <c r="W1861" s="1251" t="s">
        <v>375</v>
      </c>
      <c r="X1861" s="1251" t="s">
        <v>1581</v>
      </c>
      <c r="Y1861" s="1251">
        <v>252</v>
      </c>
    </row>
    <row r="1862" spans="1:25" ht="12">
      <c r="A1862" s="1251">
        <v>2020</v>
      </c>
      <c r="B1862" s="1251">
        <v>25</v>
      </c>
      <c r="C1862" s="1251">
        <v>300</v>
      </c>
      <c r="D1862" s="1251" t="s">
        <v>1705</v>
      </c>
      <c r="E1862" s="1251">
        <v>252110</v>
      </c>
      <c r="F1862" s="1251" t="s">
        <v>1613</v>
      </c>
      <c r="G1862" s="1252">
        <v>-809713.07999999996</v>
      </c>
      <c r="H1862" s="1252">
        <v>-809713.07999999996</v>
      </c>
      <c r="I1862" s="1252">
        <v>-809713.07999999996</v>
      </c>
      <c r="J1862" s="1252">
        <v>-809713.07999999996</v>
      </c>
      <c r="K1862" s="1252">
        <v>-809713.07999999996</v>
      </c>
      <c r="L1862" s="1252">
        <v>-809713.07999999996</v>
      </c>
      <c r="M1862" s="1252">
        <v>-809713.07999999996</v>
      </c>
      <c r="N1862" s="1252">
        <v>-809713.07999999996</v>
      </c>
      <c r="O1862" s="1252">
        <v>-809713.07999999996</v>
      </c>
      <c r="P1862" s="1252">
        <v>-809713.07999999996</v>
      </c>
      <c r="Q1862" s="1252">
        <v>-809713.07999999996</v>
      </c>
      <c r="R1862" s="1252">
        <v>-809713.07999999996</v>
      </c>
      <c r="S1862" s="1252">
        <v>-809713.07999999996</v>
      </c>
      <c r="T1862" s="1252">
        <v>-809713.07999999996</v>
      </c>
      <c r="U1862" s="1251" t="s">
        <v>116</v>
      </c>
      <c r="V1862" s="1251" t="s">
        <v>564</v>
      </c>
      <c r="W1862" s="1251" t="s">
        <v>377</v>
      </c>
      <c r="X1862" s="1251" t="s">
        <v>1581</v>
      </c>
      <c r="Y1862" s="1251">
        <v>252</v>
      </c>
    </row>
    <row r="1863" spans="1:25" ht="12">
      <c r="A1863" s="1251">
        <v>2020</v>
      </c>
      <c r="B1863" s="1251">
        <v>25</v>
      </c>
      <c r="C1863" s="1251">
        <v>300</v>
      </c>
      <c r="D1863" s="1251" t="s">
        <v>1705</v>
      </c>
      <c r="E1863" s="1251">
        <v>252199</v>
      </c>
      <c r="F1863" s="1251" t="s">
        <v>1614</v>
      </c>
      <c r="G1863" s="1252">
        <v>23900</v>
      </c>
      <c r="H1863" s="1252">
        <v>23900</v>
      </c>
      <c r="I1863" s="1252">
        <v>23900</v>
      </c>
      <c r="J1863" s="1252">
        <v>23900</v>
      </c>
      <c r="K1863" s="1252">
        <v>23900</v>
      </c>
      <c r="L1863" s="1252">
        <v>23900</v>
      </c>
      <c r="M1863" s="1252">
        <v>23900</v>
      </c>
      <c r="N1863" s="1252">
        <v>23900</v>
      </c>
      <c r="O1863" s="1252">
        <v>23900</v>
      </c>
      <c r="P1863" s="1252">
        <v>23900</v>
      </c>
      <c r="Q1863" s="1252">
        <v>23900</v>
      </c>
      <c r="R1863" s="1252">
        <v>23900</v>
      </c>
      <c r="S1863" s="1252">
        <v>23900</v>
      </c>
      <c r="T1863" s="1252">
        <v>23900</v>
      </c>
      <c r="U1863" s="1251" t="s">
        <v>116</v>
      </c>
      <c r="V1863" s="1251" t="s">
        <v>564</v>
      </c>
      <c r="W1863" s="1251" t="s">
        <v>375</v>
      </c>
      <c r="X1863" s="1251" t="s">
        <v>1581</v>
      </c>
      <c r="Y1863" s="1251">
        <v>252</v>
      </c>
    </row>
    <row r="1864" spans="1:25" ht="12">
      <c r="A1864" s="1251">
        <v>2020</v>
      </c>
      <c r="B1864" s="1251">
        <v>25</v>
      </c>
      <c r="C1864" s="1251">
        <v>300</v>
      </c>
      <c r="D1864" s="1251" t="s">
        <v>1705</v>
      </c>
      <c r="E1864" s="1251">
        <v>253111</v>
      </c>
      <c r="F1864" s="1251" t="s">
        <v>1615</v>
      </c>
      <c r="G1864" s="1252">
        <v>0</v>
      </c>
      <c r="H1864" s="1252">
        <v>0</v>
      </c>
      <c r="I1864" s="1252">
        <v>0</v>
      </c>
      <c r="J1864" s="1252">
        <v>0</v>
      </c>
      <c r="K1864" s="1252">
        <v>0</v>
      </c>
      <c r="L1864" s="1252">
        <v>0</v>
      </c>
      <c r="M1864" s="1252">
        <v>0</v>
      </c>
      <c r="N1864" s="1252">
        <v>0</v>
      </c>
      <c r="O1864" s="1252">
        <v>0</v>
      </c>
      <c r="P1864" s="1252">
        <v>0</v>
      </c>
      <c r="Q1864" s="1252">
        <v>0</v>
      </c>
      <c r="R1864" s="1252">
        <v>0</v>
      </c>
      <c r="S1864" s="1252">
        <v>0</v>
      </c>
      <c r="T1864" s="1252">
        <v>0</v>
      </c>
      <c r="U1864" s="1251" t="s">
        <v>116</v>
      </c>
      <c r="V1864" s="1251" t="s">
        <v>1537</v>
      </c>
      <c r="W1864" s="1251" t="s">
        <v>378</v>
      </c>
      <c r="X1864" s="1251" t="s">
        <v>1581</v>
      </c>
      <c r="Y1864" s="1251">
        <v>253</v>
      </c>
    </row>
    <row r="1865" spans="1:25" ht="12">
      <c r="A1865" s="1251">
        <v>2020</v>
      </c>
      <c r="B1865" s="1251">
        <v>25</v>
      </c>
      <c r="C1865" s="1251">
        <v>300</v>
      </c>
      <c r="D1865" s="1251" t="s">
        <v>1705</v>
      </c>
      <c r="E1865" s="1251">
        <v>253117</v>
      </c>
      <c r="F1865" s="1251" t="s">
        <v>1616</v>
      </c>
      <c r="G1865" s="1252">
        <v>0</v>
      </c>
      <c r="H1865" s="1252">
        <v>0</v>
      </c>
      <c r="I1865" s="1252">
        <v>0</v>
      </c>
      <c r="J1865" s="1252">
        <v>0</v>
      </c>
      <c r="K1865" s="1252">
        <v>0</v>
      </c>
      <c r="L1865" s="1252">
        <v>0</v>
      </c>
      <c r="M1865" s="1252">
        <v>0</v>
      </c>
      <c r="N1865" s="1252">
        <v>0</v>
      </c>
      <c r="O1865" s="1252">
        <v>0</v>
      </c>
      <c r="P1865" s="1252">
        <v>0</v>
      </c>
      <c r="Q1865" s="1252">
        <v>0</v>
      </c>
      <c r="R1865" s="1252">
        <v>0</v>
      </c>
      <c r="S1865" s="1252">
        <v>0</v>
      </c>
      <c r="T1865" s="1252">
        <v>0</v>
      </c>
      <c r="U1865" s="1251" t="s">
        <v>116</v>
      </c>
      <c r="V1865" s="1251" t="s">
        <v>1537</v>
      </c>
      <c r="W1865" s="1251" t="s">
        <v>378</v>
      </c>
      <c r="X1865" s="1251" t="s">
        <v>1581</v>
      </c>
      <c r="Y1865" s="1251">
        <v>253</v>
      </c>
    </row>
    <row r="1866" spans="1:25" ht="12">
      <c r="A1866" s="1251">
        <v>2020</v>
      </c>
      <c r="B1866" s="1251">
        <v>25</v>
      </c>
      <c r="C1866" s="1251">
        <v>300</v>
      </c>
      <c r="D1866" s="1251" t="s">
        <v>1705</v>
      </c>
      <c r="E1866" s="1251">
        <v>253400</v>
      </c>
      <c r="F1866" s="1251" t="s">
        <v>1617</v>
      </c>
      <c r="G1866" s="1252">
        <v>-346167.5</v>
      </c>
      <c r="H1866" s="1252">
        <v>-374735.98999999999</v>
      </c>
      <c r="I1866" s="1252">
        <v>-403550.41999999998</v>
      </c>
      <c r="J1866" s="1252">
        <v>-432578.37</v>
      </c>
      <c r="K1866" s="1252">
        <v>-461715.08000000002</v>
      </c>
      <c r="L1866" s="1252">
        <v>-490689.47999999998</v>
      </c>
      <c r="M1866" s="1252">
        <v>-519781.39000000001</v>
      </c>
      <c r="N1866" s="1252">
        <v>-548900.55000000005</v>
      </c>
      <c r="O1866" s="1252">
        <v>-577048.26000000001</v>
      </c>
      <c r="P1866" s="1252">
        <v>-606071.70999999996</v>
      </c>
      <c r="Q1866" s="1252">
        <v>-635170.92000000004</v>
      </c>
      <c r="R1866" s="1252">
        <v>-663523.87</v>
      </c>
      <c r="S1866" s="1252">
        <v>-684512.72999999998</v>
      </c>
      <c r="T1866" s="1252">
        <v>-684512.72999999998</v>
      </c>
      <c r="U1866" s="1251" t="s">
        <v>116</v>
      </c>
      <c r="V1866" s="1251" t="s">
        <v>564</v>
      </c>
      <c r="W1866" s="1251" t="s">
        <v>315</v>
      </c>
      <c r="X1866" s="1251" t="s">
        <v>1581</v>
      </c>
      <c r="Y1866" s="1251">
        <v>253</v>
      </c>
    </row>
    <row r="1867" spans="1:25" ht="12">
      <c r="A1867" s="1251">
        <v>2020</v>
      </c>
      <c r="B1867" s="1251">
        <v>25</v>
      </c>
      <c r="C1867" s="1251">
        <v>300</v>
      </c>
      <c r="D1867" s="1251" t="s">
        <v>1705</v>
      </c>
      <c r="E1867" s="1251">
        <v>261020</v>
      </c>
      <c r="F1867" s="1251" t="s">
        <v>1618</v>
      </c>
      <c r="G1867" s="1252">
        <v>-2272</v>
      </c>
      <c r="H1867" s="1252">
        <v>0</v>
      </c>
      <c r="I1867" s="1252">
        <v>0</v>
      </c>
      <c r="J1867" s="1252">
        <v>-2292</v>
      </c>
      <c r="K1867" s="1252">
        <v>0</v>
      </c>
      <c r="L1867" s="1252">
        <v>0</v>
      </c>
      <c r="M1867" s="1252">
        <v>-2312</v>
      </c>
      <c r="N1867" s="1252">
        <v>0</v>
      </c>
      <c r="O1867" s="1252">
        <v>0</v>
      </c>
      <c r="P1867" s="1252">
        <v>-2091</v>
      </c>
      <c r="Q1867" s="1252">
        <v>0</v>
      </c>
      <c r="R1867" s="1252">
        <v>0</v>
      </c>
      <c r="S1867" s="1252">
        <v>-1747</v>
      </c>
      <c r="T1867" s="1252">
        <v>-1747</v>
      </c>
      <c r="U1867" s="1251" t="s">
        <v>116</v>
      </c>
      <c r="V1867" s="1251" t="s">
        <v>1537</v>
      </c>
      <c r="W1867" s="1251" t="s">
        <v>371</v>
      </c>
      <c r="X1867" s="1251" t="s">
        <v>1581</v>
      </c>
      <c r="Y1867" s="1251">
        <v>261</v>
      </c>
    </row>
    <row r="1868" spans="1:25" ht="12">
      <c r="A1868" s="1251">
        <v>2020</v>
      </c>
      <c r="B1868" s="1251">
        <v>25</v>
      </c>
      <c r="C1868" s="1251">
        <v>300</v>
      </c>
      <c r="D1868" s="1251" t="s">
        <v>1705</v>
      </c>
      <c r="E1868" s="1251">
        <v>271050</v>
      </c>
      <c r="F1868" s="1251" t="s">
        <v>1619</v>
      </c>
      <c r="G1868" s="1252">
        <v>-288825.67999999999</v>
      </c>
      <c r="H1868" s="1252">
        <v>-288825.67999999999</v>
      </c>
      <c r="I1868" s="1252">
        <v>-288825.67999999999</v>
      </c>
      <c r="J1868" s="1252">
        <v>-288825.67999999999</v>
      </c>
      <c r="K1868" s="1252">
        <v>-288825.67999999999</v>
      </c>
      <c r="L1868" s="1252">
        <v>-288825.67999999999</v>
      </c>
      <c r="M1868" s="1252">
        <v>-288825.67999999999</v>
      </c>
      <c r="N1868" s="1252">
        <v>-288825.67999999999</v>
      </c>
      <c r="O1868" s="1252">
        <v>-288825.67999999999</v>
      </c>
      <c r="P1868" s="1252">
        <v>-288825.67999999999</v>
      </c>
      <c r="Q1868" s="1252">
        <v>-288825.67999999999</v>
      </c>
      <c r="R1868" s="1252">
        <v>-288825.67999999999</v>
      </c>
      <c r="S1868" s="1252">
        <v>-288825.67999999999</v>
      </c>
      <c r="T1868" s="1252">
        <v>-288825.67999999999</v>
      </c>
      <c r="U1868" s="1251" t="s">
        <v>116</v>
      </c>
      <c r="V1868" s="1251" t="s">
        <v>564</v>
      </c>
      <c r="W1868" s="1251" t="s">
        <v>382</v>
      </c>
      <c r="X1868" s="1251" t="s">
        <v>1581</v>
      </c>
      <c r="Y1868" s="1251">
        <v>271</v>
      </c>
    </row>
    <row r="1869" spans="1:25" ht="12">
      <c r="A1869" s="1251">
        <v>2020</v>
      </c>
      <c r="B1869" s="1251">
        <v>25</v>
      </c>
      <c r="C1869" s="1251">
        <v>300</v>
      </c>
      <c r="D1869" s="1251" t="s">
        <v>1705</v>
      </c>
      <c r="E1869" s="1251">
        <v>271099</v>
      </c>
      <c r="F1869" s="1251" t="s">
        <v>1620</v>
      </c>
      <c r="G1869" s="1252">
        <v>288825.67999999999</v>
      </c>
      <c r="H1869" s="1252">
        <v>288825.67999999999</v>
      </c>
      <c r="I1869" s="1252">
        <v>288825.67999999999</v>
      </c>
      <c r="J1869" s="1252">
        <v>288825.67999999999</v>
      </c>
      <c r="K1869" s="1252">
        <v>288825.67999999999</v>
      </c>
      <c r="L1869" s="1252">
        <v>288825.67999999999</v>
      </c>
      <c r="M1869" s="1252">
        <v>288825.67999999999</v>
      </c>
      <c r="N1869" s="1252">
        <v>288825.67999999999</v>
      </c>
      <c r="O1869" s="1252">
        <v>288825.67999999999</v>
      </c>
      <c r="P1869" s="1252">
        <v>288825.67999999999</v>
      </c>
      <c r="Q1869" s="1252">
        <v>288825.67999999999</v>
      </c>
      <c r="R1869" s="1252">
        <v>288825.67999999999</v>
      </c>
      <c r="S1869" s="1252">
        <v>288825.67999999999</v>
      </c>
      <c r="T1869" s="1252">
        <v>288825.67999999999</v>
      </c>
      <c r="U1869" s="1251" t="s">
        <v>116</v>
      </c>
      <c r="V1869" s="1251" t="s">
        <v>564</v>
      </c>
      <c r="W1869" s="1251" t="s">
        <v>382</v>
      </c>
      <c r="X1869" s="1251" t="s">
        <v>1581</v>
      </c>
      <c r="Y1869" s="1251">
        <v>271</v>
      </c>
    </row>
    <row r="1870" spans="1:25" ht="12">
      <c r="A1870" s="1251">
        <v>2020</v>
      </c>
      <c r="B1870" s="1251">
        <v>25</v>
      </c>
      <c r="C1870" s="1251">
        <v>300</v>
      </c>
      <c r="D1870" s="1251" t="s">
        <v>1705</v>
      </c>
      <c r="E1870" s="1251">
        <v>271101</v>
      </c>
      <c r="F1870" s="1251" t="s">
        <v>1621</v>
      </c>
      <c r="G1870" s="1252">
        <v>-9444834.0099999998</v>
      </c>
      <c r="H1870" s="1252">
        <v>-9444834.0099999998</v>
      </c>
      <c r="I1870" s="1252">
        <v>-9444834.0099999998</v>
      </c>
      <c r="J1870" s="1252">
        <v>-9444834.0099999998</v>
      </c>
      <c r="K1870" s="1252">
        <v>-9444834.0099999998</v>
      </c>
      <c r="L1870" s="1252">
        <v>-9444834.0099999998</v>
      </c>
      <c r="M1870" s="1252">
        <v>-9444834.0099999998</v>
      </c>
      <c r="N1870" s="1252">
        <v>-9444834.0099999998</v>
      </c>
      <c r="O1870" s="1252">
        <v>-9444834.0099999998</v>
      </c>
      <c r="P1870" s="1252">
        <v>-9444834.0099999998</v>
      </c>
      <c r="Q1870" s="1252">
        <v>-9444834.0099999998</v>
      </c>
      <c r="R1870" s="1252">
        <v>-9444834.0099999998</v>
      </c>
      <c r="S1870" s="1252">
        <v>-9485490.0099999998</v>
      </c>
      <c r="T1870" s="1252">
        <v>-9485490.0099999998</v>
      </c>
      <c r="U1870" s="1251" t="s">
        <v>116</v>
      </c>
      <c r="V1870" s="1251" t="s">
        <v>564</v>
      </c>
      <c r="W1870" s="1251" t="s">
        <v>382</v>
      </c>
      <c r="X1870" s="1251" t="s">
        <v>1581</v>
      </c>
      <c r="Y1870" s="1251">
        <v>271</v>
      </c>
    </row>
    <row r="1871" spans="1:25" ht="12">
      <c r="A1871" s="1251">
        <v>2020</v>
      </c>
      <c r="B1871" s="1251">
        <v>25</v>
      </c>
      <c r="C1871" s="1251">
        <v>300</v>
      </c>
      <c r="D1871" s="1251" t="s">
        <v>1705</v>
      </c>
      <c r="E1871" s="1251">
        <v>271150</v>
      </c>
      <c r="F1871" s="1251" t="s">
        <v>382</v>
      </c>
      <c r="G1871" s="1252">
        <v>0</v>
      </c>
      <c r="H1871" s="1252">
        <v>0</v>
      </c>
      <c r="I1871" s="1252">
        <v>0</v>
      </c>
      <c r="J1871" s="1252">
        <v>0</v>
      </c>
      <c r="K1871" s="1252">
        <v>0</v>
      </c>
      <c r="L1871" s="1252">
        <v>0</v>
      </c>
      <c r="M1871" s="1252">
        <v>0</v>
      </c>
      <c r="N1871" s="1252">
        <v>0</v>
      </c>
      <c r="O1871" s="1252">
        <v>0</v>
      </c>
      <c r="P1871" s="1252">
        <v>0</v>
      </c>
      <c r="Q1871" s="1252">
        <v>0</v>
      </c>
      <c r="R1871" s="1252">
        <v>0</v>
      </c>
      <c r="S1871" s="1252">
        <v>0</v>
      </c>
      <c r="T1871" s="1252">
        <v>0</v>
      </c>
      <c r="U1871" s="1251" t="s">
        <v>116</v>
      </c>
      <c r="V1871" s="1251" t="s">
        <v>564</v>
      </c>
      <c r="W1871" s="1251" t="s">
        <v>382</v>
      </c>
      <c r="X1871" s="1251" t="s">
        <v>1581</v>
      </c>
      <c r="Y1871" s="1251">
        <v>271</v>
      </c>
    </row>
    <row r="1872" spans="1:25" ht="12">
      <c r="A1872" s="1251">
        <v>2020</v>
      </c>
      <c r="B1872" s="1251">
        <v>25</v>
      </c>
      <c r="C1872" s="1251">
        <v>300</v>
      </c>
      <c r="D1872" s="1251" t="s">
        <v>1705</v>
      </c>
      <c r="E1872" s="1251">
        <v>271199</v>
      </c>
      <c r="F1872" s="1251" t="s">
        <v>1714</v>
      </c>
      <c r="G1872" s="1252">
        <v>0</v>
      </c>
      <c r="H1872" s="1252">
        <v>0</v>
      </c>
      <c r="I1872" s="1252">
        <v>0</v>
      </c>
      <c r="J1872" s="1252">
        <v>0</v>
      </c>
      <c r="K1872" s="1252">
        <v>0</v>
      </c>
      <c r="L1872" s="1252">
        <v>0</v>
      </c>
      <c r="M1872" s="1252">
        <v>0</v>
      </c>
      <c r="N1872" s="1252">
        <v>0</v>
      </c>
      <c r="O1872" s="1252">
        <v>0</v>
      </c>
      <c r="P1872" s="1252">
        <v>0</v>
      </c>
      <c r="Q1872" s="1252">
        <v>0</v>
      </c>
      <c r="R1872" s="1252">
        <v>0</v>
      </c>
      <c r="S1872" s="1252">
        <v>0</v>
      </c>
      <c r="T1872" s="1252">
        <v>0</v>
      </c>
      <c r="U1872" s="1251" t="s">
        <v>116</v>
      </c>
      <c r="V1872" s="1251" t="s">
        <v>564</v>
      </c>
      <c r="W1872" s="1251" t="s">
        <v>382</v>
      </c>
      <c r="X1872" s="1251" t="s">
        <v>1581</v>
      </c>
      <c r="Y1872" s="1251">
        <v>271</v>
      </c>
    </row>
    <row r="1873" spans="1:25" ht="12">
      <c r="A1873" s="1251">
        <v>2020</v>
      </c>
      <c r="B1873" s="1251">
        <v>25</v>
      </c>
      <c r="C1873" s="1251">
        <v>300</v>
      </c>
      <c r="D1873" s="1251" t="s">
        <v>1705</v>
      </c>
      <c r="E1873" s="1251">
        <v>271301</v>
      </c>
      <c r="F1873" s="1251" t="s">
        <v>1622</v>
      </c>
      <c r="G1873" s="1252">
        <v>0</v>
      </c>
      <c r="H1873" s="1252">
        <v>0</v>
      </c>
      <c r="I1873" s="1252">
        <v>0</v>
      </c>
      <c r="J1873" s="1252">
        <v>0</v>
      </c>
      <c r="K1873" s="1252">
        <v>0</v>
      </c>
      <c r="L1873" s="1252">
        <v>0</v>
      </c>
      <c r="M1873" s="1252">
        <v>0</v>
      </c>
      <c r="N1873" s="1252">
        <v>0</v>
      </c>
      <c r="O1873" s="1252">
        <v>0</v>
      </c>
      <c r="P1873" s="1252">
        <v>0</v>
      </c>
      <c r="Q1873" s="1252">
        <v>0</v>
      </c>
      <c r="R1873" s="1252">
        <v>0</v>
      </c>
      <c r="S1873" s="1252">
        <v>0</v>
      </c>
      <c r="T1873" s="1252">
        <v>0</v>
      </c>
      <c r="U1873" s="1251" t="s">
        <v>116</v>
      </c>
      <c r="V1873" s="1251" t="s">
        <v>564</v>
      </c>
      <c r="W1873" s="1251" t="s">
        <v>382</v>
      </c>
      <c r="X1873" s="1251" t="s">
        <v>1581</v>
      </c>
      <c r="Y1873" s="1251">
        <v>271</v>
      </c>
    </row>
    <row r="1874" spans="1:25" ht="12">
      <c r="A1874" s="1251">
        <v>2020</v>
      </c>
      <c r="B1874" s="1251">
        <v>25</v>
      </c>
      <c r="C1874" s="1251">
        <v>300</v>
      </c>
      <c r="D1874" s="1251" t="s">
        <v>1705</v>
      </c>
      <c r="E1874" s="1251">
        <v>271304</v>
      </c>
      <c r="F1874" s="1251" t="s">
        <v>1623</v>
      </c>
      <c r="G1874" s="1252">
        <v>0</v>
      </c>
      <c r="H1874" s="1252">
        <v>0</v>
      </c>
      <c r="I1874" s="1252">
        <v>0</v>
      </c>
      <c r="J1874" s="1252">
        <v>0</v>
      </c>
      <c r="K1874" s="1252">
        <v>0</v>
      </c>
      <c r="L1874" s="1252">
        <v>0</v>
      </c>
      <c r="M1874" s="1252">
        <v>0</v>
      </c>
      <c r="N1874" s="1252">
        <v>0</v>
      </c>
      <c r="O1874" s="1252">
        <v>0</v>
      </c>
      <c r="P1874" s="1252">
        <v>0</v>
      </c>
      <c r="Q1874" s="1252">
        <v>0</v>
      </c>
      <c r="R1874" s="1252">
        <v>0</v>
      </c>
      <c r="S1874" s="1252">
        <v>0</v>
      </c>
      <c r="T1874" s="1252">
        <v>0</v>
      </c>
      <c r="U1874" s="1251" t="s">
        <v>116</v>
      </c>
      <c r="V1874" s="1251" t="s">
        <v>564</v>
      </c>
      <c r="W1874" s="1251" t="s">
        <v>382</v>
      </c>
      <c r="X1874" s="1251" t="s">
        <v>1581</v>
      </c>
      <c r="Y1874" s="1251">
        <v>271</v>
      </c>
    </row>
    <row r="1875" spans="1:25" ht="12">
      <c r="A1875" s="1251">
        <v>2020</v>
      </c>
      <c r="B1875" s="1251">
        <v>25</v>
      </c>
      <c r="C1875" s="1251">
        <v>300</v>
      </c>
      <c r="D1875" s="1251" t="s">
        <v>1705</v>
      </c>
      <c r="E1875" s="1251">
        <v>271308</v>
      </c>
      <c r="F1875" s="1251" t="s">
        <v>1624</v>
      </c>
      <c r="G1875" s="1252">
        <v>0</v>
      </c>
      <c r="H1875" s="1252">
        <v>0</v>
      </c>
      <c r="I1875" s="1252">
        <v>0</v>
      </c>
      <c r="J1875" s="1252">
        <v>0</v>
      </c>
      <c r="K1875" s="1252">
        <v>0</v>
      </c>
      <c r="L1875" s="1252">
        <v>0</v>
      </c>
      <c r="M1875" s="1252">
        <v>0</v>
      </c>
      <c r="N1875" s="1252">
        <v>0</v>
      </c>
      <c r="O1875" s="1252">
        <v>0</v>
      </c>
      <c r="P1875" s="1252">
        <v>0</v>
      </c>
      <c r="Q1875" s="1252">
        <v>0</v>
      </c>
      <c r="R1875" s="1252">
        <v>0</v>
      </c>
      <c r="S1875" s="1252">
        <v>0</v>
      </c>
      <c r="T1875" s="1252">
        <v>0</v>
      </c>
      <c r="U1875" s="1251" t="s">
        <v>116</v>
      </c>
      <c r="V1875" s="1251" t="s">
        <v>564</v>
      </c>
      <c r="W1875" s="1251" t="s">
        <v>382</v>
      </c>
      <c r="X1875" s="1251" t="s">
        <v>1581</v>
      </c>
      <c r="Y1875" s="1251">
        <v>271</v>
      </c>
    </row>
    <row r="1876" spans="1:25" ht="12">
      <c r="A1876" s="1251">
        <v>2020</v>
      </c>
      <c r="B1876" s="1251">
        <v>25</v>
      </c>
      <c r="C1876" s="1251">
        <v>300</v>
      </c>
      <c r="D1876" s="1251" t="s">
        <v>1705</v>
      </c>
      <c r="E1876" s="1251">
        <v>271510</v>
      </c>
      <c r="F1876" s="1251" t="s">
        <v>1715</v>
      </c>
      <c r="G1876" s="1252">
        <v>0</v>
      </c>
      <c r="H1876" s="1252">
        <v>0</v>
      </c>
      <c r="I1876" s="1252">
        <v>0</v>
      </c>
      <c r="J1876" s="1252">
        <v>0</v>
      </c>
      <c r="K1876" s="1252">
        <v>0</v>
      </c>
      <c r="L1876" s="1252">
        <v>0</v>
      </c>
      <c r="M1876" s="1252">
        <v>0</v>
      </c>
      <c r="N1876" s="1252">
        <v>0</v>
      </c>
      <c r="O1876" s="1252">
        <v>0</v>
      </c>
      <c r="P1876" s="1252">
        <v>0</v>
      </c>
      <c r="Q1876" s="1252">
        <v>0</v>
      </c>
      <c r="R1876" s="1252">
        <v>0</v>
      </c>
      <c r="S1876" s="1252">
        <v>0</v>
      </c>
      <c r="T1876" s="1252">
        <v>0</v>
      </c>
      <c r="U1876" s="1251" t="s">
        <v>116</v>
      </c>
      <c r="V1876" s="1251" t="s">
        <v>564</v>
      </c>
      <c r="W1876" s="1251" t="s">
        <v>382</v>
      </c>
      <c r="X1876" s="1251" t="s">
        <v>1581</v>
      </c>
      <c r="Y1876" s="1251">
        <v>271</v>
      </c>
    </row>
    <row r="1877" spans="1:25" ht="12">
      <c r="A1877" s="1251">
        <v>2020</v>
      </c>
      <c r="B1877" s="1251">
        <v>25</v>
      </c>
      <c r="C1877" s="1251">
        <v>300</v>
      </c>
      <c r="D1877" s="1251" t="s">
        <v>1705</v>
      </c>
      <c r="E1877" s="1251">
        <v>272000</v>
      </c>
      <c r="F1877" s="1251" t="s">
        <v>1625</v>
      </c>
      <c r="G1877" s="1252">
        <v>2113628.75</v>
      </c>
      <c r="H1877" s="1252">
        <v>2139349.6400000001</v>
      </c>
      <c r="I1877" s="1252">
        <v>2165070.5299999998</v>
      </c>
      <c r="J1877" s="1252">
        <v>2190791.4199999999</v>
      </c>
      <c r="K1877" s="1252">
        <v>2216675.02</v>
      </c>
      <c r="L1877" s="1252">
        <v>2242558.6200000001</v>
      </c>
      <c r="M1877" s="1252">
        <v>2268442.2200000002</v>
      </c>
      <c r="N1877" s="1252">
        <v>2294268.7999999998</v>
      </c>
      <c r="O1877" s="1252">
        <v>2320095.3799999999</v>
      </c>
      <c r="P1877" s="1252">
        <v>2345921.96</v>
      </c>
      <c r="Q1877" s="1252">
        <v>2371697.48</v>
      </c>
      <c r="R1877" s="1252">
        <v>2397473</v>
      </c>
      <c r="S1877" s="1252">
        <v>2423248.52</v>
      </c>
      <c r="T1877" s="1252">
        <v>2423248.52</v>
      </c>
      <c r="U1877" s="1251" t="s">
        <v>116</v>
      </c>
      <c r="V1877" s="1251" t="s">
        <v>564</v>
      </c>
      <c r="W1877" s="1251" t="s">
        <v>382</v>
      </c>
      <c r="X1877" s="1251" t="s">
        <v>1581</v>
      </c>
      <c r="Y1877" s="1251">
        <v>272</v>
      </c>
    </row>
    <row r="1878" spans="1:25" ht="12">
      <c r="A1878" s="1251">
        <v>2020</v>
      </c>
      <c r="B1878" s="1251">
        <v>25</v>
      </c>
      <c r="C1878" s="1251">
        <v>300</v>
      </c>
      <c r="D1878" s="1251" t="s">
        <v>1705</v>
      </c>
      <c r="E1878" s="1251">
        <v>285000</v>
      </c>
      <c r="F1878" s="1251" t="s">
        <v>1626</v>
      </c>
      <c r="G1878" s="1252">
        <v>-1962</v>
      </c>
      <c r="H1878" s="1252">
        <v>-4234</v>
      </c>
      <c r="I1878" s="1252">
        <v>-4234</v>
      </c>
      <c r="J1878" s="1252">
        <v>-1381</v>
      </c>
      <c r="K1878" s="1252">
        <v>-3673</v>
      </c>
      <c r="L1878" s="1252">
        <v>-3673</v>
      </c>
      <c r="M1878" s="1252">
        <v>-795</v>
      </c>
      <c r="N1878" s="1252">
        <v>-3107</v>
      </c>
      <c r="O1878" s="1252">
        <v>-3107</v>
      </c>
      <c r="P1878" s="1252">
        <v>-445</v>
      </c>
      <c r="Q1878" s="1252">
        <v>-2536</v>
      </c>
      <c r="R1878" s="1252">
        <v>-2527</v>
      </c>
      <c r="S1878" s="1252">
        <v>-223.31</v>
      </c>
      <c r="T1878" s="1252">
        <v>-223.31</v>
      </c>
      <c r="U1878" s="1251" t="s">
        <v>116</v>
      </c>
      <c r="V1878" s="1251" t="s">
        <v>1537</v>
      </c>
      <c r="W1878" s="1251" t="s">
        <v>1627</v>
      </c>
      <c r="X1878" s="1251" t="s">
        <v>1581</v>
      </c>
      <c r="Y1878" s="1251">
        <v>285</v>
      </c>
    </row>
    <row r="1879" spans="1:25" ht="12">
      <c r="A1879" s="1251">
        <v>2020</v>
      </c>
      <c r="B1879" s="1251">
        <v>25</v>
      </c>
      <c r="C1879" s="1251">
        <v>300</v>
      </c>
      <c r="D1879" s="1251" t="s">
        <v>1705</v>
      </c>
      <c r="E1879" s="1251">
        <v>300000</v>
      </c>
      <c r="F1879" s="1251" t="s">
        <v>1628</v>
      </c>
      <c r="G1879" s="1252">
        <v>90980849.530000001</v>
      </c>
      <c r="H1879" s="1252">
        <v>91036815.920000002</v>
      </c>
      <c r="I1879" s="1252">
        <v>91135666.109999999</v>
      </c>
      <c r="J1879" s="1252">
        <v>91174039.790000007</v>
      </c>
      <c r="K1879" s="1252">
        <v>91218478.810000002</v>
      </c>
      <c r="L1879" s="1252">
        <v>91248387.859999999</v>
      </c>
      <c r="M1879" s="1252">
        <v>91265645.329999998</v>
      </c>
      <c r="N1879" s="1252">
        <v>91284240.390000001</v>
      </c>
      <c r="O1879" s="1252">
        <v>91347476.400000006</v>
      </c>
      <c r="P1879" s="1252">
        <v>92262204.170000002</v>
      </c>
      <c r="Q1879" s="1252">
        <v>92314708.280000001</v>
      </c>
      <c r="R1879" s="1252">
        <v>92400485.709999993</v>
      </c>
      <c r="S1879" s="1252">
        <v>93342449.430000007</v>
      </c>
      <c r="T1879" s="1252">
        <v>93342449.430000007</v>
      </c>
      <c r="U1879" s="1251" t="s">
        <v>116</v>
      </c>
      <c r="V1879" s="1251" t="s">
        <v>564</v>
      </c>
      <c r="W1879" s="1251" t="s">
        <v>290</v>
      </c>
      <c r="X1879" s="1251" t="s">
        <v>1515</v>
      </c>
      <c r="Y1879" s="1251">
        <v>300</v>
      </c>
    </row>
    <row r="1880" spans="1:25" ht="12">
      <c r="A1880" s="1251">
        <v>2020</v>
      </c>
      <c r="B1880" s="1251">
        <v>25</v>
      </c>
      <c r="C1880" s="1251">
        <v>300</v>
      </c>
      <c r="D1880" s="1251" t="s">
        <v>1705</v>
      </c>
      <c r="E1880" s="1251">
        <v>300001</v>
      </c>
      <c r="F1880" s="1251" t="s">
        <v>1629</v>
      </c>
      <c r="G1880" s="1252">
        <v>-23900</v>
      </c>
      <c r="H1880" s="1252">
        <v>-23900</v>
      </c>
      <c r="I1880" s="1252">
        <v>-23900</v>
      </c>
      <c r="J1880" s="1252">
        <v>-23900</v>
      </c>
      <c r="K1880" s="1252">
        <v>-23900</v>
      </c>
      <c r="L1880" s="1252">
        <v>-23900</v>
      </c>
      <c r="M1880" s="1252">
        <v>-23900</v>
      </c>
      <c r="N1880" s="1252">
        <v>-23900</v>
      </c>
      <c r="O1880" s="1252">
        <v>-23900</v>
      </c>
      <c r="P1880" s="1252">
        <v>-23900</v>
      </c>
      <c r="Q1880" s="1252">
        <v>-23900</v>
      </c>
      <c r="R1880" s="1252">
        <v>-23900</v>
      </c>
      <c r="S1880" s="1252">
        <v>-23900</v>
      </c>
      <c r="T1880" s="1252">
        <v>-23900</v>
      </c>
      <c r="U1880" s="1251" t="s">
        <v>116</v>
      </c>
      <c r="V1880" s="1251" t="s">
        <v>564</v>
      </c>
      <c r="W1880" s="1251" t="s">
        <v>290</v>
      </c>
      <c r="X1880" s="1251" t="s">
        <v>1515</v>
      </c>
      <c r="Y1880" s="1251">
        <v>300</v>
      </c>
    </row>
    <row r="1881" spans="1:25" ht="12">
      <c r="A1881" s="1251">
        <v>2020</v>
      </c>
      <c r="B1881" s="1251">
        <v>25</v>
      </c>
      <c r="C1881" s="1251">
        <v>300</v>
      </c>
      <c r="D1881" s="1251" t="s">
        <v>1705</v>
      </c>
      <c r="E1881" s="1251">
        <v>301000</v>
      </c>
      <c r="F1881" s="1251" t="s">
        <v>1630</v>
      </c>
      <c r="G1881" s="1252">
        <v>0</v>
      </c>
      <c r="H1881" s="1252">
        <v>0</v>
      </c>
      <c r="I1881" s="1252">
        <v>0</v>
      </c>
      <c r="J1881" s="1252">
        <v>0</v>
      </c>
      <c r="K1881" s="1252">
        <v>0</v>
      </c>
      <c r="L1881" s="1252">
        <v>0</v>
      </c>
      <c r="M1881" s="1252">
        <v>0</v>
      </c>
      <c r="N1881" s="1252">
        <v>0</v>
      </c>
      <c r="O1881" s="1252">
        <v>0</v>
      </c>
      <c r="P1881" s="1252">
        <v>0</v>
      </c>
      <c r="Q1881" s="1252">
        <v>0</v>
      </c>
      <c r="R1881" s="1252">
        <v>0</v>
      </c>
      <c r="S1881" s="1252">
        <v>0</v>
      </c>
      <c r="T1881" s="1252">
        <v>0</v>
      </c>
      <c r="U1881" s="1251" t="s">
        <v>116</v>
      </c>
      <c r="V1881" s="1251" t="s">
        <v>564</v>
      </c>
      <c r="W1881" s="1251" t="s">
        <v>290</v>
      </c>
      <c r="X1881" s="1251" t="s">
        <v>1515</v>
      </c>
      <c r="Y1881" s="1251">
        <v>301</v>
      </c>
    </row>
    <row r="1882" spans="1:25" ht="12">
      <c r="A1882" s="1251">
        <v>2020</v>
      </c>
      <c r="B1882" s="1251">
        <v>25</v>
      </c>
      <c r="C1882" s="1251">
        <v>300</v>
      </c>
      <c r="D1882" s="1251" t="s">
        <v>1705</v>
      </c>
      <c r="E1882" s="1251">
        <v>302000</v>
      </c>
      <c r="F1882" s="1251" t="s">
        <v>1631</v>
      </c>
      <c r="G1882" s="1252">
        <v>0</v>
      </c>
      <c r="H1882" s="1252">
        <v>0</v>
      </c>
      <c r="I1882" s="1252">
        <v>0</v>
      </c>
      <c r="J1882" s="1252">
        <v>0</v>
      </c>
      <c r="K1882" s="1252">
        <v>0</v>
      </c>
      <c r="L1882" s="1252">
        <v>0</v>
      </c>
      <c r="M1882" s="1252">
        <v>0</v>
      </c>
      <c r="N1882" s="1252">
        <v>0</v>
      </c>
      <c r="O1882" s="1252">
        <v>0</v>
      </c>
      <c r="P1882" s="1252">
        <v>0</v>
      </c>
      <c r="Q1882" s="1252">
        <v>0</v>
      </c>
      <c r="R1882" s="1252">
        <v>0</v>
      </c>
      <c r="S1882" s="1252">
        <v>0</v>
      </c>
      <c r="T1882" s="1252">
        <v>0</v>
      </c>
      <c r="U1882" s="1251" t="s">
        <v>116</v>
      </c>
      <c r="V1882" s="1251" t="s">
        <v>564</v>
      </c>
      <c r="W1882" s="1251" t="s">
        <v>290</v>
      </c>
      <c r="X1882" s="1251" t="s">
        <v>1515</v>
      </c>
      <c r="Y1882" s="1251">
        <v>302</v>
      </c>
    </row>
    <row r="1883" spans="1:25" ht="12">
      <c r="A1883" s="1251">
        <v>2020</v>
      </c>
      <c r="B1883" s="1251">
        <v>25</v>
      </c>
      <c r="C1883" s="1251">
        <v>300</v>
      </c>
      <c r="D1883" s="1251" t="s">
        <v>1705</v>
      </c>
      <c r="E1883" s="1251">
        <v>303130</v>
      </c>
      <c r="F1883" s="1251" t="s">
        <v>1633</v>
      </c>
      <c r="G1883" s="1252">
        <v>0</v>
      </c>
      <c r="H1883" s="1252">
        <v>0</v>
      </c>
      <c r="I1883" s="1252">
        <v>0</v>
      </c>
      <c r="J1883" s="1252">
        <v>0</v>
      </c>
      <c r="K1883" s="1252">
        <v>0</v>
      </c>
      <c r="L1883" s="1252">
        <v>0</v>
      </c>
      <c r="M1883" s="1252">
        <v>0</v>
      </c>
      <c r="N1883" s="1252">
        <v>0</v>
      </c>
      <c r="O1883" s="1252">
        <v>0</v>
      </c>
      <c r="P1883" s="1252">
        <v>0</v>
      </c>
      <c r="Q1883" s="1252">
        <v>0</v>
      </c>
      <c r="R1883" s="1252">
        <v>0</v>
      </c>
      <c r="S1883" s="1252">
        <v>0</v>
      </c>
      <c r="T1883" s="1252">
        <v>0</v>
      </c>
      <c r="U1883" s="1251" t="s">
        <v>116</v>
      </c>
      <c r="V1883" s="1251" t="s">
        <v>564</v>
      </c>
      <c r="W1883" s="1251" t="s">
        <v>290</v>
      </c>
      <c r="X1883" s="1251" t="s">
        <v>1515</v>
      </c>
      <c r="Y1883" s="1251">
        <v>303</v>
      </c>
    </row>
    <row r="1884" spans="1:25" ht="12">
      <c r="A1884" s="1251">
        <v>2020</v>
      </c>
      <c r="B1884" s="1251">
        <v>25</v>
      </c>
      <c r="C1884" s="1251">
        <v>300</v>
      </c>
      <c r="D1884" s="1251" t="s">
        <v>1705</v>
      </c>
      <c r="E1884" s="1251">
        <v>303200</v>
      </c>
      <c r="F1884" s="1251" t="s">
        <v>1634</v>
      </c>
      <c r="G1884" s="1252">
        <v>0</v>
      </c>
      <c r="H1884" s="1252">
        <v>0</v>
      </c>
      <c r="I1884" s="1252">
        <v>0</v>
      </c>
      <c r="J1884" s="1252">
        <v>0</v>
      </c>
      <c r="K1884" s="1252">
        <v>0</v>
      </c>
      <c r="L1884" s="1252">
        <v>0</v>
      </c>
      <c r="M1884" s="1252">
        <v>0</v>
      </c>
      <c r="N1884" s="1252">
        <v>0</v>
      </c>
      <c r="O1884" s="1252">
        <v>0</v>
      </c>
      <c r="P1884" s="1252">
        <v>0</v>
      </c>
      <c r="Q1884" s="1252">
        <v>0</v>
      </c>
      <c r="R1884" s="1252">
        <v>0</v>
      </c>
      <c r="S1884" s="1252">
        <v>0</v>
      </c>
      <c r="T1884" s="1252">
        <v>0</v>
      </c>
      <c r="U1884" s="1251" t="s">
        <v>116</v>
      </c>
      <c r="V1884" s="1251" t="s">
        <v>564</v>
      </c>
      <c r="W1884" s="1251" t="s">
        <v>290</v>
      </c>
      <c r="X1884" s="1251" t="s">
        <v>1515</v>
      </c>
      <c r="Y1884" s="1251">
        <v>303</v>
      </c>
    </row>
    <row r="1885" spans="1:25" ht="12">
      <c r="A1885" s="1251">
        <v>2020</v>
      </c>
      <c r="B1885" s="1251">
        <v>25</v>
      </c>
      <c r="C1885" s="1251">
        <v>300</v>
      </c>
      <c r="D1885" s="1251" t="s">
        <v>1705</v>
      </c>
      <c r="E1885" s="1251">
        <v>303300</v>
      </c>
      <c r="F1885" s="1251" t="s">
        <v>1635</v>
      </c>
      <c r="G1885" s="1252">
        <v>0</v>
      </c>
      <c r="H1885" s="1252">
        <v>0</v>
      </c>
      <c r="I1885" s="1252">
        <v>0</v>
      </c>
      <c r="J1885" s="1252">
        <v>0</v>
      </c>
      <c r="K1885" s="1252">
        <v>0</v>
      </c>
      <c r="L1885" s="1252">
        <v>0</v>
      </c>
      <c r="M1885" s="1252">
        <v>0</v>
      </c>
      <c r="N1885" s="1252">
        <v>0</v>
      </c>
      <c r="O1885" s="1252">
        <v>0</v>
      </c>
      <c r="P1885" s="1252">
        <v>0</v>
      </c>
      <c r="Q1885" s="1252">
        <v>0</v>
      </c>
      <c r="R1885" s="1252">
        <v>0</v>
      </c>
      <c r="S1885" s="1252">
        <v>0</v>
      </c>
      <c r="T1885" s="1252">
        <v>0</v>
      </c>
      <c r="U1885" s="1251" t="s">
        <v>116</v>
      </c>
      <c r="V1885" s="1251" t="s">
        <v>564</v>
      </c>
      <c r="W1885" s="1251" t="s">
        <v>290</v>
      </c>
      <c r="X1885" s="1251" t="s">
        <v>1515</v>
      </c>
      <c r="Y1885" s="1251">
        <v>303</v>
      </c>
    </row>
    <row r="1886" spans="1:25" ht="12">
      <c r="A1886" s="1251">
        <v>2020</v>
      </c>
      <c r="B1886" s="1251">
        <v>25</v>
      </c>
      <c r="C1886" s="1251">
        <v>300</v>
      </c>
      <c r="D1886" s="1251" t="s">
        <v>1705</v>
      </c>
      <c r="E1886" s="1251">
        <v>303400</v>
      </c>
      <c r="F1886" s="1251" t="s">
        <v>1636</v>
      </c>
      <c r="G1886" s="1252">
        <v>0</v>
      </c>
      <c r="H1886" s="1252">
        <v>0</v>
      </c>
      <c r="I1886" s="1252">
        <v>0</v>
      </c>
      <c r="J1886" s="1252">
        <v>0</v>
      </c>
      <c r="K1886" s="1252">
        <v>0</v>
      </c>
      <c r="L1886" s="1252">
        <v>0</v>
      </c>
      <c r="M1886" s="1252">
        <v>0</v>
      </c>
      <c r="N1886" s="1252">
        <v>0</v>
      </c>
      <c r="O1886" s="1252">
        <v>0</v>
      </c>
      <c r="P1886" s="1252">
        <v>0</v>
      </c>
      <c r="Q1886" s="1252">
        <v>0</v>
      </c>
      <c r="R1886" s="1252">
        <v>0</v>
      </c>
      <c r="S1886" s="1252">
        <v>0</v>
      </c>
      <c r="T1886" s="1252">
        <v>0</v>
      </c>
      <c r="U1886" s="1251" t="s">
        <v>116</v>
      </c>
      <c r="V1886" s="1251" t="s">
        <v>564</v>
      </c>
      <c r="W1886" s="1251" t="s">
        <v>290</v>
      </c>
      <c r="X1886" s="1251" t="s">
        <v>1515</v>
      </c>
      <c r="Y1886" s="1251">
        <v>303</v>
      </c>
    </row>
    <row r="1887" spans="1:25" ht="12">
      <c r="A1887" s="1251">
        <v>2020</v>
      </c>
      <c r="B1887" s="1251">
        <v>25</v>
      </c>
      <c r="C1887" s="1251">
        <v>300</v>
      </c>
      <c r="D1887" s="1251" t="s">
        <v>1705</v>
      </c>
      <c r="E1887" s="1251">
        <v>304200</v>
      </c>
      <c r="F1887" s="1251" t="s">
        <v>1638</v>
      </c>
      <c r="G1887" s="1252">
        <v>0</v>
      </c>
      <c r="H1887" s="1252">
        <v>0</v>
      </c>
      <c r="I1887" s="1252">
        <v>0</v>
      </c>
      <c r="J1887" s="1252">
        <v>0</v>
      </c>
      <c r="K1887" s="1252">
        <v>0</v>
      </c>
      <c r="L1887" s="1252">
        <v>0</v>
      </c>
      <c r="M1887" s="1252">
        <v>0</v>
      </c>
      <c r="N1887" s="1252">
        <v>0</v>
      </c>
      <c r="O1887" s="1252">
        <v>0</v>
      </c>
      <c r="P1887" s="1252">
        <v>0</v>
      </c>
      <c r="Q1887" s="1252">
        <v>0</v>
      </c>
      <c r="R1887" s="1252">
        <v>0</v>
      </c>
      <c r="S1887" s="1252">
        <v>0</v>
      </c>
      <c r="T1887" s="1252">
        <v>0</v>
      </c>
      <c r="U1887" s="1251" t="s">
        <v>116</v>
      </c>
      <c r="V1887" s="1251" t="s">
        <v>564</v>
      </c>
      <c r="W1887" s="1251" t="s">
        <v>290</v>
      </c>
      <c r="X1887" s="1251" t="s">
        <v>1515</v>
      </c>
      <c r="Y1887" s="1251">
        <v>304</v>
      </c>
    </row>
    <row r="1888" spans="1:25" ht="12">
      <c r="A1888" s="1251">
        <v>2020</v>
      </c>
      <c r="B1888" s="1251">
        <v>25</v>
      </c>
      <c r="C1888" s="1251">
        <v>300</v>
      </c>
      <c r="D1888" s="1251" t="s">
        <v>1705</v>
      </c>
      <c r="E1888" s="1251">
        <v>304300</v>
      </c>
      <c r="F1888" s="1251" t="s">
        <v>1639</v>
      </c>
      <c r="G1888" s="1252">
        <v>0</v>
      </c>
      <c r="H1888" s="1252">
        <v>0</v>
      </c>
      <c r="I1888" s="1252">
        <v>0</v>
      </c>
      <c r="J1888" s="1252">
        <v>0</v>
      </c>
      <c r="K1888" s="1252">
        <v>0</v>
      </c>
      <c r="L1888" s="1252">
        <v>0</v>
      </c>
      <c r="M1888" s="1252">
        <v>0</v>
      </c>
      <c r="N1888" s="1252">
        <v>0</v>
      </c>
      <c r="O1888" s="1252">
        <v>0</v>
      </c>
      <c r="P1888" s="1252">
        <v>0</v>
      </c>
      <c r="Q1888" s="1252">
        <v>0</v>
      </c>
      <c r="R1888" s="1252">
        <v>0</v>
      </c>
      <c r="S1888" s="1252">
        <v>0</v>
      </c>
      <c r="T1888" s="1252">
        <v>0</v>
      </c>
      <c r="U1888" s="1251" t="s">
        <v>116</v>
      </c>
      <c r="V1888" s="1251" t="s">
        <v>564</v>
      </c>
      <c r="W1888" s="1251" t="s">
        <v>290</v>
      </c>
      <c r="X1888" s="1251" t="s">
        <v>1515</v>
      </c>
      <c r="Y1888" s="1251">
        <v>304</v>
      </c>
    </row>
    <row r="1889" spans="1:25" ht="12">
      <c r="A1889" s="1251">
        <v>2020</v>
      </c>
      <c r="B1889" s="1251">
        <v>25</v>
      </c>
      <c r="C1889" s="1251">
        <v>300</v>
      </c>
      <c r="D1889" s="1251" t="s">
        <v>1705</v>
      </c>
      <c r="E1889" s="1251">
        <v>304400</v>
      </c>
      <c r="F1889" s="1251" t="s">
        <v>1640</v>
      </c>
      <c r="G1889" s="1252">
        <v>0</v>
      </c>
      <c r="H1889" s="1252">
        <v>0</v>
      </c>
      <c r="I1889" s="1252">
        <v>0</v>
      </c>
      <c r="J1889" s="1252">
        <v>0</v>
      </c>
      <c r="K1889" s="1252">
        <v>0</v>
      </c>
      <c r="L1889" s="1252">
        <v>0</v>
      </c>
      <c r="M1889" s="1252">
        <v>0</v>
      </c>
      <c r="N1889" s="1252">
        <v>0</v>
      </c>
      <c r="O1889" s="1252">
        <v>0</v>
      </c>
      <c r="P1889" s="1252">
        <v>0</v>
      </c>
      <c r="Q1889" s="1252">
        <v>0</v>
      </c>
      <c r="R1889" s="1252">
        <v>0</v>
      </c>
      <c r="S1889" s="1252">
        <v>0</v>
      </c>
      <c r="T1889" s="1252">
        <v>0</v>
      </c>
      <c r="U1889" s="1251" t="s">
        <v>116</v>
      </c>
      <c r="V1889" s="1251" t="s">
        <v>564</v>
      </c>
      <c r="W1889" s="1251" t="s">
        <v>290</v>
      </c>
      <c r="X1889" s="1251" t="s">
        <v>1515</v>
      </c>
      <c r="Y1889" s="1251">
        <v>304</v>
      </c>
    </row>
    <row r="1890" spans="1:25" ht="12">
      <c r="A1890" s="1251">
        <v>2020</v>
      </c>
      <c r="B1890" s="1251">
        <v>25</v>
      </c>
      <c r="C1890" s="1251">
        <v>300</v>
      </c>
      <c r="D1890" s="1251" t="s">
        <v>1705</v>
      </c>
      <c r="E1890" s="1251">
        <v>304610</v>
      </c>
      <c r="F1890" s="1251" t="s">
        <v>1641</v>
      </c>
      <c r="G1890" s="1252">
        <v>0</v>
      </c>
      <c r="H1890" s="1252">
        <v>0</v>
      </c>
      <c r="I1890" s="1252">
        <v>0</v>
      </c>
      <c r="J1890" s="1252">
        <v>0</v>
      </c>
      <c r="K1890" s="1252">
        <v>0</v>
      </c>
      <c r="L1890" s="1252">
        <v>0</v>
      </c>
      <c r="M1890" s="1252">
        <v>0</v>
      </c>
      <c r="N1890" s="1252">
        <v>0</v>
      </c>
      <c r="O1890" s="1252">
        <v>0</v>
      </c>
      <c r="P1890" s="1252">
        <v>0</v>
      </c>
      <c r="Q1890" s="1252">
        <v>0</v>
      </c>
      <c r="R1890" s="1252">
        <v>0</v>
      </c>
      <c r="S1890" s="1252">
        <v>0</v>
      </c>
      <c r="T1890" s="1252">
        <v>0</v>
      </c>
      <c r="U1890" s="1251" t="s">
        <v>116</v>
      </c>
      <c r="V1890" s="1251" t="s">
        <v>564</v>
      </c>
      <c r="W1890" s="1251" t="s">
        <v>290</v>
      </c>
      <c r="X1890" s="1251" t="s">
        <v>1515</v>
      </c>
      <c r="Y1890" s="1251">
        <v>304</v>
      </c>
    </row>
    <row r="1891" spans="1:25" ht="12">
      <c r="A1891" s="1251">
        <v>2020</v>
      </c>
      <c r="B1891" s="1251">
        <v>25</v>
      </c>
      <c r="C1891" s="1251">
        <v>300</v>
      </c>
      <c r="D1891" s="1251" t="s">
        <v>1705</v>
      </c>
      <c r="E1891" s="1251">
        <v>304630</v>
      </c>
      <c r="F1891" s="1251" t="s">
        <v>1642</v>
      </c>
      <c r="G1891" s="1252">
        <v>0</v>
      </c>
      <c r="H1891" s="1252">
        <v>0</v>
      </c>
      <c r="I1891" s="1252">
        <v>0</v>
      </c>
      <c r="J1891" s="1252">
        <v>0</v>
      </c>
      <c r="K1891" s="1252">
        <v>0</v>
      </c>
      <c r="L1891" s="1252">
        <v>0</v>
      </c>
      <c r="M1891" s="1252">
        <v>0</v>
      </c>
      <c r="N1891" s="1252">
        <v>0</v>
      </c>
      <c r="O1891" s="1252">
        <v>0</v>
      </c>
      <c r="P1891" s="1252">
        <v>0</v>
      </c>
      <c r="Q1891" s="1252">
        <v>0</v>
      </c>
      <c r="R1891" s="1252">
        <v>0</v>
      </c>
      <c r="S1891" s="1252">
        <v>0</v>
      </c>
      <c r="T1891" s="1252">
        <v>0</v>
      </c>
      <c r="U1891" s="1251" t="s">
        <v>116</v>
      </c>
      <c r="V1891" s="1251" t="s">
        <v>564</v>
      </c>
      <c r="W1891" s="1251" t="s">
        <v>290</v>
      </c>
      <c r="X1891" s="1251" t="s">
        <v>1515</v>
      </c>
      <c r="Y1891" s="1251">
        <v>304</v>
      </c>
    </row>
    <row r="1892" spans="1:25" ht="12">
      <c r="A1892" s="1251">
        <v>2020</v>
      </c>
      <c r="B1892" s="1251">
        <v>25</v>
      </c>
      <c r="C1892" s="1251">
        <v>300</v>
      </c>
      <c r="D1892" s="1251" t="s">
        <v>1705</v>
      </c>
      <c r="E1892" s="1251">
        <v>307000</v>
      </c>
      <c r="F1892" s="1251" t="s">
        <v>1643</v>
      </c>
      <c r="G1892" s="1252">
        <v>0</v>
      </c>
      <c r="H1892" s="1252">
        <v>0</v>
      </c>
      <c r="I1892" s="1252">
        <v>0</v>
      </c>
      <c r="J1892" s="1252">
        <v>0</v>
      </c>
      <c r="K1892" s="1252">
        <v>0</v>
      </c>
      <c r="L1892" s="1252">
        <v>0</v>
      </c>
      <c r="M1892" s="1252">
        <v>0</v>
      </c>
      <c r="N1892" s="1252">
        <v>0</v>
      </c>
      <c r="O1892" s="1252">
        <v>0</v>
      </c>
      <c r="P1892" s="1252">
        <v>0</v>
      </c>
      <c r="Q1892" s="1252">
        <v>0</v>
      </c>
      <c r="R1892" s="1252">
        <v>0</v>
      </c>
      <c r="S1892" s="1252">
        <v>0</v>
      </c>
      <c r="T1892" s="1252">
        <v>0</v>
      </c>
      <c r="U1892" s="1251" t="s">
        <v>116</v>
      </c>
      <c r="V1892" s="1251" t="s">
        <v>564</v>
      </c>
      <c r="W1892" s="1251" t="s">
        <v>290</v>
      </c>
      <c r="X1892" s="1251" t="s">
        <v>1515</v>
      </c>
      <c r="Y1892" s="1251">
        <v>307</v>
      </c>
    </row>
    <row r="1893" spans="1:25" ht="12">
      <c r="A1893" s="1251">
        <v>2020</v>
      </c>
      <c r="B1893" s="1251">
        <v>25</v>
      </c>
      <c r="C1893" s="1251">
        <v>300</v>
      </c>
      <c r="D1893" s="1251" t="s">
        <v>1705</v>
      </c>
      <c r="E1893" s="1251">
        <v>309000</v>
      </c>
      <c r="F1893" s="1251" t="s">
        <v>1644</v>
      </c>
      <c r="G1893" s="1252">
        <v>0</v>
      </c>
      <c r="H1893" s="1252">
        <v>0</v>
      </c>
      <c r="I1893" s="1252">
        <v>0</v>
      </c>
      <c r="J1893" s="1252">
        <v>0</v>
      </c>
      <c r="K1893" s="1252">
        <v>0</v>
      </c>
      <c r="L1893" s="1252">
        <v>0</v>
      </c>
      <c r="M1893" s="1252">
        <v>0</v>
      </c>
      <c r="N1893" s="1252">
        <v>0</v>
      </c>
      <c r="O1893" s="1252">
        <v>0</v>
      </c>
      <c r="P1893" s="1252">
        <v>0</v>
      </c>
      <c r="Q1893" s="1252">
        <v>0</v>
      </c>
      <c r="R1893" s="1252">
        <v>0</v>
      </c>
      <c r="S1893" s="1252">
        <v>0</v>
      </c>
      <c r="T1893" s="1252">
        <v>0</v>
      </c>
      <c r="U1893" s="1251" t="s">
        <v>116</v>
      </c>
      <c r="V1893" s="1251" t="s">
        <v>564</v>
      </c>
      <c r="W1893" s="1251" t="s">
        <v>290</v>
      </c>
      <c r="X1893" s="1251" t="s">
        <v>1515</v>
      </c>
      <c r="Y1893" s="1251">
        <v>309</v>
      </c>
    </row>
    <row r="1894" spans="1:25" ht="12">
      <c r="A1894" s="1251">
        <v>2020</v>
      </c>
      <c r="B1894" s="1251">
        <v>25</v>
      </c>
      <c r="C1894" s="1251">
        <v>300</v>
      </c>
      <c r="D1894" s="1251" t="s">
        <v>1705</v>
      </c>
      <c r="E1894" s="1251">
        <v>310000</v>
      </c>
      <c r="F1894" s="1251" t="s">
        <v>1645</v>
      </c>
      <c r="G1894" s="1252">
        <v>0</v>
      </c>
      <c r="H1894" s="1252">
        <v>0</v>
      </c>
      <c r="I1894" s="1252">
        <v>0</v>
      </c>
      <c r="J1894" s="1252">
        <v>0</v>
      </c>
      <c r="K1894" s="1252">
        <v>0</v>
      </c>
      <c r="L1894" s="1252">
        <v>0</v>
      </c>
      <c r="M1894" s="1252">
        <v>0</v>
      </c>
      <c r="N1894" s="1252">
        <v>0</v>
      </c>
      <c r="O1894" s="1252">
        <v>0</v>
      </c>
      <c r="P1894" s="1252">
        <v>0</v>
      </c>
      <c r="Q1894" s="1252">
        <v>0</v>
      </c>
      <c r="R1894" s="1252">
        <v>0</v>
      </c>
      <c r="S1894" s="1252">
        <v>0</v>
      </c>
      <c r="T1894" s="1252">
        <v>0</v>
      </c>
      <c r="U1894" s="1251" t="s">
        <v>116</v>
      </c>
      <c r="V1894" s="1251" t="s">
        <v>564</v>
      </c>
      <c r="W1894" s="1251" t="s">
        <v>290</v>
      </c>
      <c r="X1894" s="1251" t="s">
        <v>1515</v>
      </c>
      <c r="Y1894" s="1251">
        <v>310</v>
      </c>
    </row>
    <row r="1895" spans="1:25" ht="12">
      <c r="A1895" s="1251">
        <v>2020</v>
      </c>
      <c r="B1895" s="1251">
        <v>25</v>
      </c>
      <c r="C1895" s="1251">
        <v>300</v>
      </c>
      <c r="D1895" s="1251" t="s">
        <v>1705</v>
      </c>
      <c r="E1895" s="1251">
        <v>311000</v>
      </c>
      <c r="F1895" s="1251" t="s">
        <v>1646</v>
      </c>
      <c r="G1895" s="1252">
        <v>0</v>
      </c>
      <c r="H1895" s="1252">
        <v>0</v>
      </c>
      <c r="I1895" s="1252">
        <v>0</v>
      </c>
      <c r="J1895" s="1252">
        <v>0</v>
      </c>
      <c r="K1895" s="1252">
        <v>0</v>
      </c>
      <c r="L1895" s="1252">
        <v>0</v>
      </c>
      <c r="M1895" s="1252">
        <v>0</v>
      </c>
      <c r="N1895" s="1252">
        <v>0</v>
      </c>
      <c r="O1895" s="1252">
        <v>0</v>
      </c>
      <c r="P1895" s="1252">
        <v>0</v>
      </c>
      <c r="Q1895" s="1252">
        <v>0</v>
      </c>
      <c r="R1895" s="1252">
        <v>0</v>
      </c>
      <c r="S1895" s="1252">
        <v>0</v>
      </c>
      <c r="T1895" s="1252">
        <v>0</v>
      </c>
      <c r="U1895" s="1251" t="s">
        <v>116</v>
      </c>
      <c r="V1895" s="1251" t="s">
        <v>564</v>
      </c>
      <c r="W1895" s="1251" t="s">
        <v>290</v>
      </c>
      <c r="X1895" s="1251" t="s">
        <v>1515</v>
      </c>
      <c r="Y1895" s="1251">
        <v>311</v>
      </c>
    </row>
    <row r="1896" spans="1:25" ht="12">
      <c r="A1896" s="1251">
        <v>2020</v>
      </c>
      <c r="B1896" s="1251">
        <v>25</v>
      </c>
      <c r="C1896" s="1251">
        <v>300</v>
      </c>
      <c r="D1896" s="1251" t="s">
        <v>1705</v>
      </c>
      <c r="E1896" s="1251">
        <v>311400</v>
      </c>
      <c r="F1896" s="1251" t="s">
        <v>1647</v>
      </c>
      <c r="G1896" s="1252">
        <v>0</v>
      </c>
      <c r="H1896" s="1252">
        <v>0</v>
      </c>
      <c r="I1896" s="1252">
        <v>0</v>
      </c>
      <c r="J1896" s="1252">
        <v>0</v>
      </c>
      <c r="K1896" s="1252">
        <v>0</v>
      </c>
      <c r="L1896" s="1252">
        <v>0</v>
      </c>
      <c r="M1896" s="1252">
        <v>0</v>
      </c>
      <c r="N1896" s="1252">
        <v>0</v>
      </c>
      <c r="O1896" s="1252">
        <v>0</v>
      </c>
      <c r="P1896" s="1252">
        <v>0</v>
      </c>
      <c r="Q1896" s="1252">
        <v>0</v>
      </c>
      <c r="R1896" s="1252">
        <v>0</v>
      </c>
      <c r="S1896" s="1252">
        <v>0</v>
      </c>
      <c r="T1896" s="1252">
        <v>0</v>
      </c>
      <c r="U1896" s="1251" t="s">
        <v>116</v>
      </c>
      <c r="V1896" s="1251" t="s">
        <v>564</v>
      </c>
      <c r="W1896" s="1251" t="s">
        <v>290</v>
      </c>
      <c r="X1896" s="1251" t="s">
        <v>1515</v>
      </c>
      <c r="Y1896" s="1251">
        <v>311</v>
      </c>
    </row>
    <row r="1897" spans="1:25" ht="12">
      <c r="A1897" s="1251">
        <v>2020</v>
      </c>
      <c r="B1897" s="1251">
        <v>25</v>
      </c>
      <c r="C1897" s="1251">
        <v>300</v>
      </c>
      <c r="D1897" s="1251" t="s">
        <v>1705</v>
      </c>
      <c r="E1897" s="1251">
        <v>320000</v>
      </c>
      <c r="F1897" s="1251" t="s">
        <v>1648</v>
      </c>
      <c r="G1897" s="1252">
        <v>0</v>
      </c>
      <c r="H1897" s="1252">
        <v>0</v>
      </c>
      <c r="I1897" s="1252">
        <v>0</v>
      </c>
      <c r="J1897" s="1252">
        <v>0</v>
      </c>
      <c r="K1897" s="1252">
        <v>0</v>
      </c>
      <c r="L1897" s="1252">
        <v>0</v>
      </c>
      <c r="M1897" s="1252">
        <v>0</v>
      </c>
      <c r="N1897" s="1252">
        <v>0</v>
      </c>
      <c r="O1897" s="1252">
        <v>0</v>
      </c>
      <c r="P1897" s="1252">
        <v>0</v>
      </c>
      <c r="Q1897" s="1252">
        <v>0</v>
      </c>
      <c r="R1897" s="1252">
        <v>0</v>
      </c>
      <c r="S1897" s="1252">
        <v>0</v>
      </c>
      <c r="T1897" s="1252">
        <v>0</v>
      </c>
      <c r="U1897" s="1251" t="s">
        <v>116</v>
      </c>
      <c r="V1897" s="1251" t="s">
        <v>564</v>
      </c>
      <c r="W1897" s="1251" t="s">
        <v>290</v>
      </c>
      <c r="X1897" s="1251" t="s">
        <v>1515</v>
      </c>
      <c r="Y1897" s="1251">
        <v>320</v>
      </c>
    </row>
    <row r="1898" spans="1:25" ht="12">
      <c r="A1898" s="1251">
        <v>2020</v>
      </c>
      <c r="B1898" s="1251">
        <v>25</v>
      </c>
      <c r="C1898" s="1251">
        <v>300</v>
      </c>
      <c r="D1898" s="1251" t="s">
        <v>1705</v>
      </c>
      <c r="E1898" s="1251">
        <v>330000</v>
      </c>
      <c r="F1898" s="1251" t="s">
        <v>1649</v>
      </c>
      <c r="G1898" s="1252">
        <v>0</v>
      </c>
      <c r="H1898" s="1252">
        <v>0</v>
      </c>
      <c r="I1898" s="1252">
        <v>0</v>
      </c>
      <c r="J1898" s="1252">
        <v>0</v>
      </c>
      <c r="K1898" s="1252">
        <v>0</v>
      </c>
      <c r="L1898" s="1252">
        <v>0</v>
      </c>
      <c r="M1898" s="1252">
        <v>0</v>
      </c>
      <c r="N1898" s="1252">
        <v>0</v>
      </c>
      <c r="O1898" s="1252">
        <v>0</v>
      </c>
      <c r="P1898" s="1252">
        <v>0</v>
      </c>
      <c r="Q1898" s="1252">
        <v>0</v>
      </c>
      <c r="R1898" s="1252">
        <v>0</v>
      </c>
      <c r="S1898" s="1252">
        <v>0</v>
      </c>
      <c r="T1898" s="1252">
        <v>0</v>
      </c>
      <c r="U1898" s="1251" t="s">
        <v>116</v>
      </c>
      <c r="V1898" s="1251" t="s">
        <v>564</v>
      </c>
      <c r="W1898" s="1251" t="s">
        <v>290</v>
      </c>
      <c r="X1898" s="1251" t="s">
        <v>1515</v>
      </c>
      <c r="Y1898" s="1251">
        <v>330</v>
      </c>
    </row>
    <row r="1899" spans="1:25" ht="12">
      <c r="A1899" s="1251">
        <v>2020</v>
      </c>
      <c r="B1899" s="1251">
        <v>25</v>
      </c>
      <c r="C1899" s="1251">
        <v>300</v>
      </c>
      <c r="D1899" s="1251" t="s">
        <v>1705</v>
      </c>
      <c r="E1899" s="1251">
        <v>331000</v>
      </c>
      <c r="F1899" s="1251" t="s">
        <v>1650</v>
      </c>
      <c r="G1899" s="1252">
        <v>0</v>
      </c>
      <c r="H1899" s="1252">
        <v>0</v>
      </c>
      <c r="I1899" s="1252">
        <v>0</v>
      </c>
      <c r="J1899" s="1252">
        <v>0</v>
      </c>
      <c r="K1899" s="1252">
        <v>0</v>
      </c>
      <c r="L1899" s="1252">
        <v>0</v>
      </c>
      <c r="M1899" s="1252">
        <v>0</v>
      </c>
      <c r="N1899" s="1252">
        <v>0</v>
      </c>
      <c r="O1899" s="1252">
        <v>0</v>
      </c>
      <c r="P1899" s="1252">
        <v>0</v>
      </c>
      <c r="Q1899" s="1252">
        <v>0</v>
      </c>
      <c r="R1899" s="1252">
        <v>0</v>
      </c>
      <c r="S1899" s="1252">
        <v>0</v>
      </c>
      <c r="T1899" s="1252">
        <v>0</v>
      </c>
      <c r="U1899" s="1251" t="s">
        <v>116</v>
      </c>
      <c r="V1899" s="1251" t="s">
        <v>564</v>
      </c>
      <c r="W1899" s="1251" t="s">
        <v>290</v>
      </c>
      <c r="X1899" s="1251" t="s">
        <v>1515</v>
      </c>
      <c r="Y1899" s="1251">
        <v>331</v>
      </c>
    </row>
    <row r="1900" spans="1:25" ht="12">
      <c r="A1900" s="1251">
        <v>2020</v>
      </c>
      <c r="B1900" s="1251">
        <v>25</v>
      </c>
      <c r="C1900" s="1251">
        <v>300</v>
      </c>
      <c r="D1900" s="1251" t="s">
        <v>1705</v>
      </c>
      <c r="E1900" s="1251">
        <v>333000</v>
      </c>
      <c r="F1900" s="1251" t="s">
        <v>1651</v>
      </c>
      <c r="G1900" s="1252">
        <v>0</v>
      </c>
      <c r="H1900" s="1252">
        <v>0</v>
      </c>
      <c r="I1900" s="1252">
        <v>0</v>
      </c>
      <c r="J1900" s="1252">
        <v>0</v>
      </c>
      <c r="K1900" s="1252">
        <v>0</v>
      </c>
      <c r="L1900" s="1252">
        <v>0</v>
      </c>
      <c r="M1900" s="1252">
        <v>0</v>
      </c>
      <c r="N1900" s="1252">
        <v>0</v>
      </c>
      <c r="O1900" s="1252">
        <v>0</v>
      </c>
      <c r="P1900" s="1252">
        <v>0</v>
      </c>
      <c r="Q1900" s="1252">
        <v>0</v>
      </c>
      <c r="R1900" s="1252">
        <v>0</v>
      </c>
      <c r="S1900" s="1252">
        <v>0</v>
      </c>
      <c r="T1900" s="1252">
        <v>0</v>
      </c>
      <c r="U1900" s="1251" t="s">
        <v>116</v>
      </c>
      <c r="V1900" s="1251" t="s">
        <v>564</v>
      </c>
      <c r="W1900" s="1251" t="s">
        <v>290</v>
      </c>
      <c r="X1900" s="1251" t="s">
        <v>1515</v>
      </c>
      <c r="Y1900" s="1251">
        <v>333</v>
      </c>
    </row>
    <row r="1901" spans="1:25" ht="12">
      <c r="A1901" s="1251">
        <v>2020</v>
      </c>
      <c r="B1901" s="1251">
        <v>25</v>
      </c>
      <c r="C1901" s="1251">
        <v>300</v>
      </c>
      <c r="D1901" s="1251" t="s">
        <v>1705</v>
      </c>
      <c r="E1901" s="1251">
        <v>334400</v>
      </c>
      <c r="F1901" s="1251" t="s">
        <v>1652</v>
      </c>
      <c r="G1901" s="1252">
        <v>0</v>
      </c>
      <c r="H1901" s="1252">
        <v>0</v>
      </c>
      <c r="I1901" s="1252">
        <v>0</v>
      </c>
      <c r="J1901" s="1252">
        <v>0</v>
      </c>
      <c r="K1901" s="1252">
        <v>0</v>
      </c>
      <c r="L1901" s="1252">
        <v>0</v>
      </c>
      <c r="M1901" s="1252">
        <v>0</v>
      </c>
      <c r="N1901" s="1252">
        <v>0</v>
      </c>
      <c r="O1901" s="1252">
        <v>0</v>
      </c>
      <c r="P1901" s="1252">
        <v>0</v>
      </c>
      <c r="Q1901" s="1252">
        <v>0</v>
      </c>
      <c r="R1901" s="1252">
        <v>0</v>
      </c>
      <c r="S1901" s="1252">
        <v>0</v>
      </c>
      <c r="T1901" s="1252">
        <v>0</v>
      </c>
      <c r="U1901" s="1251" t="s">
        <v>116</v>
      </c>
      <c r="V1901" s="1251" t="s">
        <v>564</v>
      </c>
      <c r="W1901" s="1251" t="s">
        <v>290</v>
      </c>
      <c r="X1901" s="1251" t="s">
        <v>1515</v>
      </c>
      <c r="Y1901" s="1251">
        <v>334</v>
      </c>
    </row>
    <row r="1902" spans="1:25" ht="12">
      <c r="A1902" s="1251">
        <v>2020</v>
      </c>
      <c r="B1902" s="1251">
        <v>25</v>
      </c>
      <c r="C1902" s="1251">
        <v>300</v>
      </c>
      <c r="D1902" s="1251" t="s">
        <v>1705</v>
      </c>
      <c r="E1902" s="1251">
        <v>334700</v>
      </c>
      <c r="F1902" s="1251" t="s">
        <v>1653</v>
      </c>
      <c r="G1902" s="1252">
        <v>0</v>
      </c>
      <c r="H1902" s="1252">
        <v>0</v>
      </c>
      <c r="I1902" s="1252">
        <v>0</v>
      </c>
      <c r="J1902" s="1252">
        <v>0</v>
      </c>
      <c r="K1902" s="1252">
        <v>0</v>
      </c>
      <c r="L1902" s="1252">
        <v>0</v>
      </c>
      <c r="M1902" s="1252">
        <v>0</v>
      </c>
      <c r="N1902" s="1252">
        <v>0</v>
      </c>
      <c r="O1902" s="1252">
        <v>0</v>
      </c>
      <c r="P1902" s="1252">
        <v>0</v>
      </c>
      <c r="Q1902" s="1252">
        <v>0</v>
      </c>
      <c r="R1902" s="1252">
        <v>0</v>
      </c>
      <c r="S1902" s="1252">
        <v>0</v>
      </c>
      <c r="T1902" s="1252">
        <v>0</v>
      </c>
      <c r="U1902" s="1251" t="s">
        <v>116</v>
      </c>
      <c r="V1902" s="1251" t="s">
        <v>564</v>
      </c>
      <c r="W1902" s="1251" t="s">
        <v>290</v>
      </c>
      <c r="X1902" s="1251" t="s">
        <v>1515</v>
      </c>
      <c r="Y1902" s="1251">
        <v>334</v>
      </c>
    </row>
    <row r="1903" spans="1:25" ht="12">
      <c r="A1903" s="1251">
        <v>2020</v>
      </c>
      <c r="B1903" s="1251">
        <v>25</v>
      </c>
      <c r="C1903" s="1251">
        <v>300</v>
      </c>
      <c r="D1903" s="1251" t="s">
        <v>1705</v>
      </c>
      <c r="E1903" s="1251">
        <v>334800</v>
      </c>
      <c r="F1903" s="1251" t="s">
        <v>1654</v>
      </c>
      <c r="G1903" s="1252">
        <v>0</v>
      </c>
      <c r="H1903" s="1252">
        <v>0</v>
      </c>
      <c r="I1903" s="1252">
        <v>0</v>
      </c>
      <c r="J1903" s="1252">
        <v>0</v>
      </c>
      <c r="K1903" s="1252">
        <v>0</v>
      </c>
      <c r="L1903" s="1252">
        <v>0</v>
      </c>
      <c r="M1903" s="1252">
        <v>0</v>
      </c>
      <c r="N1903" s="1252">
        <v>0</v>
      </c>
      <c r="O1903" s="1252">
        <v>0</v>
      </c>
      <c r="P1903" s="1252">
        <v>0</v>
      </c>
      <c r="Q1903" s="1252">
        <v>0</v>
      </c>
      <c r="R1903" s="1252">
        <v>0</v>
      </c>
      <c r="S1903" s="1252">
        <v>0</v>
      </c>
      <c r="T1903" s="1252">
        <v>0</v>
      </c>
      <c r="U1903" s="1251" t="s">
        <v>116</v>
      </c>
      <c r="V1903" s="1251" t="s">
        <v>564</v>
      </c>
      <c r="W1903" s="1251" t="s">
        <v>290</v>
      </c>
      <c r="X1903" s="1251" t="s">
        <v>1515</v>
      </c>
      <c r="Y1903" s="1251">
        <v>334</v>
      </c>
    </row>
    <row r="1904" spans="1:25" ht="12">
      <c r="A1904" s="1251">
        <v>2020</v>
      </c>
      <c r="B1904" s="1251">
        <v>25</v>
      </c>
      <c r="C1904" s="1251">
        <v>300</v>
      </c>
      <c r="D1904" s="1251" t="s">
        <v>1705</v>
      </c>
      <c r="E1904" s="1251">
        <v>334900</v>
      </c>
      <c r="F1904" s="1251" t="s">
        <v>1655</v>
      </c>
      <c r="G1904" s="1252">
        <v>0</v>
      </c>
      <c r="H1904" s="1252">
        <v>0</v>
      </c>
      <c r="I1904" s="1252">
        <v>0</v>
      </c>
      <c r="J1904" s="1252">
        <v>0</v>
      </c>
      <c r="K1904" s="1252">
        <v>0</v>
      </c>
      <c r="L1904" s="1252">
        <v>0</v>
      </c>
      <c r="M1904" s="1252">
        <v>0</v>
      </c>
      <c r="N1904" s="1252">
        <v>0</v>
      </c>
      <c r="O1904" s="1252">
        <v>0</v>
      </c>
      <c r="P1904" s="1252">
        <v>0</v>
      </c>
      <c r="Q1904" s="1252">
        <v>0</v>
      </c>
      <c r="R1904" s="1252">
        <v>0</v>
      </c>
      <c r="S1904" s="1252">
        <v>0</v>
      </c>
      <c r="T1904" s="1252">
        <v>0</v>
      </c>
      <c r="U1904" s="1251" t="s">
        <v>116</v>
      </c>
      <c r="V1904" s="1251" t="s">
        <v>564</v>
      </c>
      <c r="W1904" s="1251" t="s">
        <v>290</v>
      </c>
      <c r="X1904" s="1251" t="s">
        <v>1515</v>
      </c>
      <c r="Y1904" s="1251">
        <v>334</v>
      </c>
    </row>
    <row r="1905" spans="1:25" ht="12">
      <c r="A1905" s="1251">
        <v>2020</v>
      </c>
      <c r="B1905" s="1251">
        <v>25</v>
      </c>
      <c r="C1905" s="1251">
        <v>300</v>
      </c>
      <c r="D1905" s="1251" t="s">
        <v>1705</v>
      </c>
      <c r="E1905" s="1251">
        <v>335000</v>
      </c>
      <c r="F1905" s="1251" t="s">
        <v>1656</v>
      </c>
      <c r="G1905" s="1252">
        <v>0</v>
      </c>
      <c r="H1905" s="1252">
        <v>0</v>
      </c>
      <c r="I1905" s="1252">
        <v>0</v>
      </c>
      <c r="J1905" s="1252">
        <v>0</v>
      </c>
      <c r="K1905" s="1252">
        <v>0</v>
      </c>
      <c r="L1905" s="1252">
        <v>0</v>
      </c>
      <c r="M1905" s="1252">
        <v>0</v>
      </c>
      <c r="N1905" s="1252">
        <v>0</v>
      </c>
      <c r="O1905" s="1252">
        <v>0</v>
      </c>
      <c r="P1905" s="1252">
        <v>0</v>
      </c>
      <c r="Q1905" s="1252">
        <v>0</v>
      </c>
      <c r="R1905" s="1252">
        <v>0</v>
      </c>
      <c r="S1905" s="1252">
        <v>0</v>
      </c>
      <c r="T1905" s="1252">
        <v>0</v>
      </c>
      <c r="U1905" s="1251" t="s">
        <v>116</v>
      </c>
      <c r="V1905" s="1251" t="s">
        <v>564</v>
      </c>
      <c r="W1905" s="1251" t="s">
        <v>290</v>
      </c>
      <c r="X1905" s="1251" t="s">
        <v>1515</v>
      </c>
      <c r="Y1905" s="1251">
        <v>335</v>
      </c>
    </row>
    <row r="1906" spans="1:25" ht="12">
      <c r="A1906" s="1251">
        <v>2020</v>
      </c>
      <c r="B1906" s="1251">
        <v>25</v>
      </c>
      <c r="C1906" s="1251">
        <v>300</v>
      </c>
      <c r="D1906" s="1251" t="s">
        <v>1705</v>
      </c>
      <c r="E1906" s="1251">
        <v>336000</v>
      </c>
      <c r="F1906" s="1251" t="s">
        <v>1657</v>
      </c>
      <c r="G1906" s="1252">
        <v>0</v>
      </c>
      <c r="H1906" s="1252">
        <v>0</v>
      </c>
      <c r="I1906" s="1252">
        <v>0</v>
      </c>
      <c r="J1906" s="1252">
        <v>0</v>
      </c>
      <c r="K1906" s="1252">
        <v>0</v>
      </c>
      <c r="L1906" s="1252">
        <v>0</v>
      </c>
      <c r="M1906" s="1252">
        <v>0</v>
      </c>
      <c r="N1906" s="1252">
        <v>0</v>
      </c>
      <c r="O1906" s="1252">
        <v>0</v>
      </c>
      <c r="P1906" s="1252">
        <v>0</v>
      </c>
      <c r="Q1906" s="1252">
        <v>0</v>
      </c>
      <c r="R1906" s="1252">
        <v>0</v>
      </c>
      <c r="S1906" s="1252">
        <v>0</v>
      </c>
      <c r="T1906" s="1252">
        <v>0</v>
      </c>
      <c r="U1906" s="1251" t="s">
        <v>116</v>
      </c>
      <c r="V1906" s="1251" t="s">
        <v>564</v>
      </c>
      <c r="W1906" s="1251" t="s">
        <v>290</v>
      </c>
      <c r="X1906" s="1251" t="s">
        <v>1515</v>
      </c>
      <c r="Y1906" s="1251">
        <v>336</v>
      </c>
    </row>
    <row r="1907" spans="1:25" ht="12">
      <c r="A1907" s="1251">
        <v>2020</v>
      </c>
      <c r="B1907" s="1251">
        <v>25</v>
      </c>
      <c r="C1907" s="1251">
        <v>300</v>
      </c>
      <c r="D1907" s="1251" t="s">
        <v>1705</v>
      </c>
      <c r="E1907" s="1251">
        <v>339200</v>
      </c>
      <c r="F1907" s="1251" t="s">
        <v>1658</v>
      </c>
      <c r="G1907" s="1252">
        <v>0</v>
      </c>
      <c r="H1907" s="1252">
        <v>0</v>
      </c>
      <c r="I1907" s="1252">
        <v>0</v>
      </c>
      <c r="J1907" s="1252">
        <v>0</v>
      </c>
      <c r="K1907" s="1252">
        <v>0</v>
      </c>
      <c r="L1907" s="1252">
        <v>0</v>
      </c>
      <c r="M1907" s="1252">
        <v>0</v>
      </c>
      <c r="N1907" s="1252">
        <v>0</v>
      </c>
      <c r="O1907" s="1252">
        <v>0</v>
      </c>
      <c r="P1907" s="1252">
        <v>0</v>
      </c>
      <c r="Q1907" s="1252">
        <v>0</v>
      </c>
      <c r="R1907" s="1252">
        <v>0</v>
      </c>
      <c r="S1907" s="1252">
        <v>0</v>
      </c>
      <c r="T1907" s="1252">
        <v>0</v>
      </c>
      <c r="U1907" s="1251" t="s">
        <v>116</v>
      </c>
      <c r="V1907" s="1251" t="s">
        <v>564</v>
      </c>
      <c r="W1907" s="1251" t="s">
        <v>290</v>
      </c>
      <c r="X1907" s="1251" t="s">
        <v>1515</v>
      </c>
      <c r="Y1907" s="1251">
        <v>339</v>
      </c>
    </row>
    <row r="1908" spans="1:25" ht="12">
      <c r="A1908" s="1251">
        <v>2020</v>
      </c>
      <c r="B1908" s="1251">
        <v>25</v>
      </c>
      <c r="C1908" s="1251">
        <v>300</v>
      </c>
      <c r="D1908" s="1251" t="s">
        <v>1705</v>
      </c>
      <c r="E1908" s="1251">
        <v>339400</v>
      </c>
      <c r="F1908" s="1251" t="s">
        <v>1659</v>
      </c>
      <c r="G1908" s="1252">
        <v>0</v>
      </c>
      <c r="H1908" s="1252">
        <v>0</v>
      </c>
      <c r="I1908" s="1252">
        <v>0</v>
      </c>
      <c r="J1908" s="1252">
        <v>0</v>
      </c>
      <c r="K1908" s="1252">
        <v>0</v>
      </c>
      <c r="L1908" s="1252">
        <v>0</v>
      </c>
      <c r="M1908" s="1252">
        <v>0</v>
      </c>
      <c r="N1908" s="1252">
        <v>0</v>
      </c>
      <c r="O1908" s="1252">
        <v>0</v>
      </c>
      <c r="P1908" s="1252">
        <v>0</v>
      </c>
      <c r="Q1908" s="1252">
        <v>0</v>
      </c>
      <c r="R1908" s="1252">
        <v>0</v>
      </c>
      <c r="S1908" s="1252">
        <v>0</v>
      </c>
      <c r="T1908" s="1252">
        <v>0</v>
      </c>
      <c r="U1908" s="1251" t="s">
        <v>116</v>
      </c>
      <c r="V1908" s="1251" t="s">
        <v>564</v>
      </c>
      <c r="W1908" s="1251" t="s">
        <v>290</v>
      </c>
      <c r="X1908" s="1251" t="s">
        <v>1515</v>
      </c>
      <c r="Y1908" s="1251">
        <v>339</v>
      </c>
    </row>
    <row r="1909" spans="1:25" ht="12">
      <c r="A1909" s="1251">
        <v>2020</v>
      </c>
      <c r="B1909" s="1251">
        <v>25</v>
      </c>
      <c r="C1909" s="1251">
        <v>300</v>
      </c>
      <c r="D1909" s="1251" t="s">
        <v>1705</v>
      </c>
      <c r="E1909" s="1251">
        <v>340000</v>
      </c>
      <c r="F1909" s="1251" t="s">
        <v>1660</v>
      </c>
      <c r="G1909" s="1252">
        <v>0</v>
      </c>
      <c r="H1909" s="1252">
        <v>0</v>
      </c>
      <c r="I1909" s="1252">
        <v>0</v>
      </c>
      <c r="J1909" s="1252">
        <v>0</v>
      </c>
      <c r="K1909" s="1252">
        <v>0</v>
      </c>
      <c r="L1909" s="1252">
        <v>0</v>
      </c>
      <c r="M1909" s="1252">
        <v>0</v>
      </c>
      <c r="N1909" s="1252">
        <v>0</v>
      </c>
      <c r="O1909" s="1252">
        <v>0</v>
      </c>
      <c r="P1909" s="1252">
        <v>0</v>
      </c>
      <c r="Q1909" s="1252">
        <v>0</v>
      </c>
      <c r="R1909" s="1252">
        <v>0</v>
      </c>
      <c r="S1909" s="1252">
        <v>0</v>
      </c>
      <c r="T1909" s="1252">
        <v>0</v>
      </c>
      <c r="U1909" s="1251" t="s">
        <v>116</v>
      </c>
      <c r="V1909" s="1251" t="s">
        <v>564</v>
      </c>
      <c r="W1909" s="1251" t="s">
        <v>290</v>
      </c>
      <c r="X1909" s="1251" t="s">
        <v>1515</v>
      </c>
      <c r="Y1909" s="1251">
        <v>340</v>
      </c>
    </row>
    <row r="1910" spans="1:25" ht="12">
      <c r="A1910" s="1251">
        <v>2020</v>
      </c>
      <c r="B1910" s="1251">
        <v>25</v>
      </c>
      <c r="C1910" s="1251">
        <v>300</v>
      </c>
      <c r="D1910" s="1251" t="s">
        <v>1705</v>
      </c>
      <c r="E1910" s="1251">
        <v>340100</v>
      </c>
      <c r="F1910" s="1251" t="s">
        <v>1704</v>
      </c>
      <c r="G1910" s="1252">
        <v>0</v>
      </c>
      <c r="H1910" s="1252">
        <v>0</v>
      </c>
      <c r="I1910" s="1252">
        <v>0</v>
      </c>
      <c r="J1910" s="1252">
        <v>0</v>
      </c>
      <c r="K1910" s="1252">
        <v>0</v>
      </c>
      <c r="L1910" s="1252">
        <v>0</v>
      </c>
      <c r="M1910" s="1252">
        <v>0</v>
      </c>
      <c r="N1910" s="1252">
        <v>0</v>
      </c>
      <c r="O1910" s="1252">
        <v>0</v>
      </c>
      <c r="P1910" s="1252">
        <v>0</v>
      </c>
      <c r="Q1910" s="1252">
        <v>0</v>
      </c>
      <c r="R1910" s="1252">
        <v>0</v>
      </c>
      <c r="S1910" s="1252">
        <v>0</v>
      </c>
      <c r="T1910" s="1252">
        <v>0</v>
      </c>
      <c r="U1910" s="1251" t="s">
        <v>116</v>
      </c>
      <c r="V1910" s="1251" t="s">
        <v>564</v>
      </c>
      <c r="W1910" s="1251" t="s">
        <v>290</v>
      </c>
      <c r="X1910" s="1251" t="s">
        <v>1515</v>
      </c>
      <c r="Y1910" s="1251">
        <v>340</v>
      </c>
    </row>
    <row r="1911" spans="1:25" ht="12">
      <c r="A1911" s="1251">
        <v>2020</v>
      </c>
      <c r="B1911" s="1251">
        <v>25</v>
      </c>
      <c r="C1911" s="1251">
        <v>300</v>
      </c>
      <c r="D1911" s="1251" t="s">
        <v>1705</v>
      </c>
      <c r="E1911" s="1251">
        <v>340412</v>
      </c>
      <c r="F1911" s="1251" t="s">
        <v>1716</v>
      </c>
      <c r="G1911" s="1252">
        <v>0</v>
      </c>
      <c r="H1911" s="1252">
        <v>0</v>
      </c>
      <c r="I1911" s="1252">
        <v>0</v>
      </c>
      <c r="J1911" s="1252">
        <v>0</v>
      </c>
      <c r="K1911" s="1252">
        <v>0</v>
      </c>
      <c r="L1911" s="1252">
        <v>0</v>
      </c>
      <c r="M1911" s="1252">
        <v>0</v>
      </c>
      <c r="N1911" s="1252">
        <v>0</v>
      </c>
      <c r="O1911" s="1252">
        <v>0</v>
      </c>
      <c r="P1911" s="1252">
        <v>0</v>
      </c>
      <c r="Q1911" s="1252">
        <v>0</v>
      </c>
      <c r="R1911" s="1252">
        <v>0</v>
      </c>
      <c r="S1911" s="1252">
        <v>0</v>
      </c>
      <c r="T1911" s="1252">
        <v>0</v>
      </c>
      <c r="U1911" s="1251" t="s">
        <v>116</v>
      </c>
      <c r="V1911" s="1251" t="s">
        <v>564</v>
      </c>
      <c r="W1911" s="1251" t="s">
        <v>290</v>
      </c>
      <c r="X1911" s="1251" t="s">
        <v>1515</v>
      </c>
      <c r="Y1911" s="1251">
        <v>340</v>
      </c>
    </row>
    <row r="1912" spans="1:25" ht="12">
      <c r="A1912" s="1251">
        <v>2020</v>
      </c>
      <c r="B1912" s="1251">
        <v>25</v>
      </c>
      <c r="C1912" s="1251">
        <v>300</v>
      </c>
      <c r="D1912" s="1251" t="s">
        <v>1705</v>
      </c>
      <c r="E1912" s="1251">
        <v>341100</v>
      </c>
      <c r="F1912" s="1251" t="s">
        <v>1661</v>
      </c>
      <c r="G1912" s="1252">
        <v>0</v>
      </c>
      <c r="H1912" s="1252">
        <v>0</v>
      </c>
      <c r="I1912" s="1252">
        <v>0</v>
      </c>
      <c r="J1912" s="1252">
        <v>0</v>
      </c>
      <c r="K1912" s="1252">
        <v>0</v>
      </c>
      <c r="L1912" s="1252">
        <v>0</v>
      </c>
      <c r="M1912" s="1252">
        <v>0</v>
      </c>
      <c r="N1912" s="1252">
        <v>0</v>
      </c>
      <c r="O1912" s="1252">
        <v>0</v>
      </c>
      <c r="P1912" s="1252">
        <v>0</v>
      </c>
      <c r="Q1912" s="1252">
        <v>0</v>
      </c>
      <c r="R1912" s="1252">
        <v>0</v>
      </c>
      <c r="S1912" s="1252">
        <v>0</v>
      </c>
      <c r="T1912" s="1252">
        <v>0</v>
      </c>
      <c r="U1912" s="1251" t="s">
        <v>116</v>
      </c>
      <c r="V1912" s="1251" t="s">
        <v>564</v>
      </c>
      <c r="W1912" s="1251" t="s">
        <v>290</v>
      </c>
      <c r="X1912" s="1251" t="s">
        <v>1515</v>
      </c>
      <c r="Y1912" s="1251">
        <v>341</v>
      </c>
    </row>
    <row r="1913" spans="1:25" ht="12">
      <c r="A1913" s="1251">
        <v>2020</v>
      </c>
      <c r="B1913" s="1251">
        <v>25</v>
      </c>
      <c r="C1913" s="1251">
        <v>300</v>
      </c>
      <c r="D1913" s="1251" t="s">
        <v>1705</v>
      </c>
      <c r="E1913" s="1251">
        <v>342000</v>
      </c>
      <c r="F1913" s="1251" t="s">
        <v>1662</v>
      </c>
      <c r="G1913" s="1252">
        <v>0</v>
      </c>
      <c r="H1913" s="1252">
        <v>0</v>
      </c>
      <c r="I1913" s="1252">
        <v>0</v>
      </c>
      <c r="J1913" s="1252">
        <v>0</v>
      </c>
      <c r="K1913" s="1252">
        <v>0</v>
      </c>
      <c r="L1913" s="1252">
        <v>0</v>
      </c>
      <c r="M1913" s="1252">
        <v>0</v>
      </c>
      <c r="N1913" s="1252">
        <v>0</v>
      </c>
      <c r="O1913" s="1252">
        <v>0</v>
      </c>
      <c r="P1913" s="1252">
        <v>0</v>
      </c>
      <c r="Q1913" s="1252">
        <v>0</v>
      </c>
      <c r="R1913" s="1252">
        <v>0</v>
      </c>
      <c r="S1913" s="1252">
        <v>0</v>
      </c>
      <c r="T1913" s="1252">
        <v>0</v>
      </c>
      <c r="U1913" s="1251" t="s">
        <v>116</v>
      </c>
      <c r="V1913" s="1251" t="s">
        <v>564</v>
      </c>
      <c r="W1913" s="1251" t="s">
        <v>290</v>
      </c>
      <c r="X1913" s="1251" t="s">
        <v>1515</v>
      </c>
      <c r="Y1913" s="1251">
        <v>342</v>
      </c>
    </row>
    <row r="1914" spans="1:25" ht="12">
      <c r="A1914" s="1251">
        <v>2020</v>
      </c>
      <c r="B1914" s="1251">
        <v>25</v>
      </c>
      <c r="C1914" s="1251">
        <v>300</v>
      </c>
      <c r="D1914" s="1251" t="s">
        <v>1705</v>
      </c>
      <c r="E1914" s="1251">
        <v>343000</v>
      </c>
      <c r="F1914" s="1251" t="s">
        <v>1663</v>
      </c>
      <c r="G1914" s="1252">
        <v>0</v>
      </c>
      <c r="H1914" s="1252">
        <v>0</v>
      </c>
      <c r="I1914" s="1252">
        <v>0</v>
      </c>
      <c r="J1914" s="1252">
        <v>0</v>
      </c>
      <c r="K1914" s="1252">
        <v>0</v>
      </c>
      <c r="L1914" s="1252">
        <v>0</v>
      </c>
      <c r="M1914" s="1252">
        <v>0</v>
      </c>
      <c r="N1914" s="1252">
        <v>0</v>
      </c>
      <c r="O1914" s="1252">
        <v>0</v>
      </c>
      <c r="P1914" s="1252">
        <v>0</v>
      </c>
      <c r="Q1914" s="1252">
        <v>0</v>
      </c>
      <c r="R1914" s="1252">
        <v>0</v>
      </c>
      <c r="S1914" s="1252">
        <v>0</v>
      </c>
      <c r="T1914" s="1252">
        <v>0</v>
      </c>
      <c r="U1914" s="1251" t="s">
        <v>116</v>
      </c>
      <c r="V1914" s="1251" t="s">
        <v>564</v>
      </c>
      <c r="W1914" s="1251" t="s">
        <v>290</v>
      </c>
      <c r="X1914" s="1251" t="s">
        <v>1515</v>
      </c>
      <c r="Y1914" s="1251">
        <v>343</v>
      </c>
    </row>
    <row r="1915" spans="1:25" ht="12">
      <c r="A1915" s="1251">
        <v>2020</v>
      </c>
      <c r="B1915" s="1251">
        <v>25</v>
      </c>
      <c r="C1915" s="1251">
        <v>300</v>
      </c>
      <c r="D1915" s="1251" t="s">
        <v>1705</v>
      </c>
      <c r="E1915" s="1251">
        <v>343200</v>
      </c>
      <c r="F1915" s="1251" t="s">
        <v>1664</v>
      </c>
      <c r="G1915" s="1252">
        <v>0</v>
      </c>
      <c r="H1915" s="1252">
        <v>0</v>
      </c>
      <c r="I1915" s="1252">
        <v>0</v>
      </c>
      <c r="J1915" s="1252">
        <v>0</v>
      </c>
      <c r="K1915" s="1252">
        <v>0</v>
      </c>
      <c r="L1915" s="1252">
        <v>0</v>
      </c>
      <c r="M1915" s="1252">
        <v>0</v>
      </c>
      <c r="N1915" s="1252">
        <v>0</v>
      </c>
      <c r="O1915" s="1252">
        <v>0</v>
      </c>
      <c r="P1915" s="1252">
        <v>0</v>
      </c>
      <c r="Q1915" s="1252">
        <v>0</v>
      </c>
      <c r="R1915" s="1252">
        <v>0</v>
      </c>
      <c r="S1915" s="1252">
        <v>0</v>
      </c>
      <c r="T1915" s="1252">
        <v>0</v>
      </c>
      <c r="U1915" s="1251" t="s">
        <v>116</v>
      </c>
      <c r="V1915" s="1251" t="s">
        <v>564</v>
      </c>
      <c r="W1915" s="1251" t="s">
        <v>290</v>
      </c>
      <c r="X1915" s="1251" t="s">
        <v>1515</v>
      </c>
      <c r="Y1915" s="1251">
        <v>343</v>
      </c>
    </row>
    <row r="1916" spans="1:25" ht="12">
      <c r="A1916" s="1251">
        <v>2020</v>
      </c>
      <c r="B1916" s="1251">
        <v>25</v>
      </c>
      <c r="C1916" s="1251">
        <v>300</v>
      </c>
      <c r="D1916" s="1251" t="s">
        <v>1705</v>
      </c>
      <c r="E1916" s="1251">
        <v>344000</v>
      </c>
      <c r="F1916" s="1251" t="s">
        <v>1665</v>
      </c>
      <c r="G1916" s="1252">
        <v>0</v>
      </c>
      <c r="H1916" s="1252">
        <v>0</v>
      </c>
      <c r="I1916" s="1252">
        <v>0</v>
      </c>
      <c r="J1916" s="1252">
        <v>0</v>
      </c>
      <c r="K1916" s="1252">
        <v>0</v>
      </c>
      <c r="L1916" s="1252">
        <v>0</v>
      </c>
      <c r="M1916" s="1252">
        <v>0</v>
      </c>
      <c r="N1916" s="1252">
        <v>0</v>
      </c>
      <c r="O1916" s="1252">
        <v>0</v>
      </c>
      <c r="P1916" s="1252">
        <v>0</v>
      </c>
      <c r="Q1916" s="1252">
        <v>0</v>
      </c>
      <c r="R1916" s="1252">
        <v>0</v>
      </c>
      <c r="S1916" s="1252">
        <v>0</v>
      </c>
      <c r="T1916" s="1252">
        <v>0</v>
      </c>
      <c r="U1916" s="1251" t="s">
        <v>116</v>
      </c>
      <c r="V1916" s="1251" t="s">
        <v>564</v>
      </c>
      <c r="W1916" s="1251" t="s">
        <v>290</v>
      </c>
      <c r="X1916" s="1251" t="s">
        <v>1515</v>
      </c>
      <c r="Y1916" s="1251">
        <v>344</v>
      </c>
    </row>
    <row r="1917" spans="1:25" ht="12">
      <c r="A1917" s="1251">
        <v>2020</v>
      </c>
      <c r="B1917" s="1251">
        <v>25</v>
      </c>
      <c r="C1917" s="1251">
        <v>300</v>
      </c>
      <c r="D1917" s="1251" t="s">
        <v>1705</v>
      </c>
      <c r="E1917" s="1251">
        <v>345000</v>
      </c>
      <c r="F1917" s="1251" t="s">
        <v>1666</v>
      </c>
      <c r="G1917" s="1252">
        <v>0</v>
      </c>
      <c r="H1917" s="1252">
        <v>0</v>
      </c>
      <c r="I1917" s="1252">
        <v>0</v>
      </c>
      <c r="J1917" s="1252">
        <v>0</v>
      </c>
      <c r="K1917" s="1252">
        <v>0</v>
      </c>
      <c r="L1917" s="1252">
        <v>0</v>
      </c>
      <c r="M1917" s="1252">
        <v>0</v>
      </c>
      <c r="N1917" s="1252">
        <v>0</v>
      </c>
      <c r="O1917" s="1252">
        <v>0</v>
      </c>
      <c r="P1917" s="1252">
        <v>0</v>
      </c>
      <c r="Q1917" s="1252">
        <v>0</v>
      </c>
      <c r="R1917" s="1252">
        <v>0</v>
      </c>
      <c r="S1917" s="1252">
        <v>0</v>
      </c>
      <c r="T1917" s="1252">
        <v>0</v>
      </c>
      <c r="U1917" s="1251" t="s">
        <v>116</v>
      </c>
      <c r="V1917" s="1251" t="s">
        <v>564</v>
      </c>
      <c r="W1917" s="1251" t="s">
        <v>290</v>
      </c>
      <c r="X1917" s="1251" t="s">
        <v>1515</v>
      </c>
      <c r="Y1917" s="1251">
        <v>345</v>
      </c>
    </row>
    <row r="1918" spans="1:25" ht="12">
      <c r="A1918" s="1251">
        <v>2020</v>
      </c>
      <c r="B1918" s="1251">
        <v>25</v>
      </c>
      <c r="C1918" s="1251">
        <v>300</v>
      </c>
      <c r="D1918" s="1251" t="s">
        <v>1705</v>
      </c>
      <c r="E1918" s="1251">
        <v>346000</v>
      </c>
      <c r="F1918" s="1251" t="s">
        <v>1667</v>
      </c>
      <c r="G1918" s="1252">
        <v>0</v>
      </c>
      <c r="H1918" s="1252">
        <v>0</v>
      </c>
      <c r="I1918" s="1252">
        <v>0</v>
      </c>
      <c r="J1918" s="1252">
        <v>0</v>
      </c>
      <c r="K1918" s="1252">
        <v>0</v>
      </c>
      <c r="L1918" s="1252">
        <v>0</v>
      </c>
      <c r="M1918" s="1252">
        <v>0</v>
      </c>
      <c r="N1918" s="1252">
        <v>0</v>
      </c>
      <c r="O1918" s="1252">
        <v>0</v>
      </c>
      <c r="P1918" s="1252">
        <v>0</v>
      </c>
      <c r="Q1918" s="1252">
        <v>0</v>
      </c>
      <c r="R1918" s="1252">
        <v>0</v>
      </c>
      <c r="S1918" s="1252">
        <v>0</v>
      </c>
      <c r="T1918" s="1252">
        <v>0</v>
      </c>
      <c r="U1918" s="1251" t="s">
        <v>116</v>
      </c>
      <c r="V1918" s="1251" t="s">
        <v>564</v>
      </c>
      <c r="W1918" s="1251" t="s">
        <v>290</v>
      </c>
      <c r="X1918" s="1251" t="s">
        <v>1515</v>
      </c>
      <c r="Y1918" s="1251">
        <v>346</v>
      </c>
    </row>
    <row r="1919" spans="1:25" ht="12">
      <c r="A1919" s="1251">
        <v>2020</v>
      </c>
      <c r="B1919" s="1251">
        <v>25</v>
      </c>
      <c r="C1919" s="1251">
        <v>300</v>
      </c>
      <c r="D1919" s="1251" t="s">
        <v>1705</v>
      </c>
      <c r="E1919" s="1251">
        <v>347000</v>
      </c>
      <c r="F1919" s="1251" t="s">
        <v>1668</v>
      </c>
      <c r="G1919" s="1252">
        <v>0</v>
      </c>
      <c r="H1919" s="1252">
        <v>0</v>
      </c>
      <c r="I1919" s="1252">
        <v>0</v>
      </c>
      <c r="J1919" s="1252">
        <v>0</v>
      </c>
      <c r="K1919" s="1252">
        <v>0</v>
      </c>
      <c r="L1919" s="1252">
        <v>0</v>
      </c>
      <c r="M1919" s="1252">
        <v>0</v>
      </c>
      <c r="N1919" s="1252">
        <v>0</v>
      </c>
      <c r="O1919" s="1252">
        <v>0</v>
      </c>
      <c r="P1919" s="1252">
        <v>0</v>
      </c>
      <c r="Q1919" s="1252">
        <v>0</v>
      </c>
      <c r="R1919" s="1252">
        <v>0</v>
      </c>
      <c r="S1919" s="1252">
        <v>0</v>
      </c>
      <c r="T1919" s="1252">
        <v>0</v>
      </c>
      <c r="U1919" s="1251" t="s">
        <v>116</v>
      </c>
      <c r="V1919" s="1251" t="s">
        <v>564</v>
      </c>
      <c r="W1919" s="1251" t="s">
        <v>290</v>
      </c>
      <c r="X1919" s="1251" t="s">
        <v>1515</v>
      </c>
      <c r="Y1919" s="1251">
        <v>347</v>
      </c>
    </row>
    <row r="1920" spans="1:25" ht="12">
      <c r="A1920" s="1251">
        <v>2020</v>
      </c>
      <c r="B1920" s="1251">
        <v>25</v>
      </c>
      <c r="C1920" s="1251">
        <v>300</v>
      </c>
      <c r="D1920" s="1251" t="s">
        <v>1705</v>
      </c>
      <c r="E1920" s="1251">
        <v>348000</v>
      </c>
      <c r="F1920" s="1251" t="s">
        <v>1669</v>
      </c>
      <c r="G1920" s="1252">
        <v>0</v>
      </c>
      <c r="H1920" s="1252">
        <v>0</v>
      </c>
      <c r="I1920" s="1252">
        <v>0</v>
      </c>
      <c r="J1920" s="1252">
        <v>0</v>
      </c>
      <c r="K1920" s="1252">
        <v>0</v>
      </c>
      <c r="L1920" s="1252">
        <v>0</v>
      </c>
      <c r="M1920" s="1252">
        <v>0</v>
      </c>
      <c r="N1920" s="1252">
        <v>0</v>
      </c>
      <c r="O1920" s="1252">
        <v>0</v>
      </c>
      <c r="P1920" s="1252">
        <v>0</v>
      </c>
      <c r="Q1920" s="1252">
        <v>0</v>
      </c>
      <c r="R1920" s="1252">
        <v>0</v>
      </c>
      <c r="S1920" s="1252">
        <v>0</v>
      </c>
      <c r="T1920" s="1252">
        <v>0</v>
      </c>
      <c r="U1920" s="1251" t="s">
        <v>116</v>
      </c>
      <c r="V1920" s="1251" t="s">
        <v>564</v>
      </c>
      <c r="W1920" s="1251" t="s">
        <v>290</v>
      </c>
      <c r="X1920" s="1251" t="s">
        <v>1515</v>
      </c>
      <c r="Y1920" s="1251">
        <v>348</v>
      </c>
    </row>
    <row r="1921" spans="1:25" ht="12">
      <c r="A1921" s="1251">
        <v>2020</v>
      </c>
      <c r="B1921" s="1251">
        <v>25</v>
      </c>
      <c r="C1921" s="1251">
        <v>300</v>
      </c>
      <c r="D1921" s="1251" t="s">
        <v>1705</v>
      </c>
      <c r="E1921" s="1251">
        <v>354000</v>
      </c>
      <c r="F1921" s="1251" t="s">
        <v>1717</v>
      </c>
      <c r="G1921" s="1252">
        <v>0</v>
      </c>
      <c r="H1921" s="1252">
        <v>0</v>
      </c>
      <c r="I1921" s="1252">
        <v>0</v>
      </c>
      <c r="J1921" s="1252">
        <v>0</v>
      </c>
      <c r="K1921" s="1252">
        <v>0</v>
      </c>
      <c r="L1921" s="1252">
        <v>0</v>
      </c>
      <c r="M1921" s="1252">
        <v>0</v>
      </c>
      <c r="N1921" s="1252">
        <v>0</v>
      </c>
      <c r="O1921" s="1252">
        <v>0</v>
      </c>
      <c r="P1921" s="1252">
        <v>0</v>
      </c>
      <c r="Q1921" s="1252">
        <v>0</v>
      </c>
      <c r="R1921" s="1252">
        <v>0</v>
      </c>
      <c r="S1921" s="1252">
        <v>0</v>
      </c>
      <c r="T1921" s="1252">
        <v>0</v>
      </c>
      <c r="U1921" s="1251" t="s">
        <v>116</v>
      </c>
      <c r="V1921" s="1251" t="s">
        <v>564</v>
      </c>
      <c r="W1921" s="1251" t="s">
        <v>290</v>
      </c>
      <c r="X1921" s="1251" t="s">
        <v>1515</v>
      </c>
      <c r="Y1921" s="1251">
        <v>354</v>
      </c>
    </row>
    <row r="1922" spans="1:25" ht="12">
      <c r="A1922" s="1251">
        <v>2020</v>
      </c>
      <c r="B1922" s="1251">
        <v>25</v>
      </c>
      <c r="C1922" s="1251">
        <v>400</v>
      </c>
      <c r="D1922" s="1251" t="s">
        <v>1718</v>
      </c>
      <c r="E1922" s="1251">
        <v>104000</v>
      </c>
      <c r="F1922" s="1251" t="s">
        <v>1514</v>
      </c>
      <c r="G1922" s="1252">
        <v>0</v>
      </c>
      <c r="H1922" s="1252">
        <v>0</v>
      </c>
      <c r="I1922" s="1252">
        <v>0</v>
      </c>
      <c r="J1922" s="1252">
        <v>0</v>
      </c>
      <c r="K1922" s="1252">
        <v>0</v>
      </c>
      <c r="L1922" s="1252">
        <v>0</v>
      </c>
      <c r="M1922" s="1252">
        <v>0</v>
      </c>
      <c r="N1922" s="1252">
        <v>0</v>
      </c>
      <c r="O1922" s="1252">
        <v>0</v>
      </c>
      <c r="P1922" s="1252">
        <v>0</v>
      </c>
      <c r="Q1922" s="1252">
        <v>0</v>
      </c>
      <c r="R1922" s="1252">
        <v>0</v>
      </c>
      <c r="S1922" s="1252">
        <v>0</v>
      </c>
      <c r="T1922" s="1252">
        <v>0</v>
      </c>
      <c r="U1922" s="1251" t="s">
        <v>116</v>
      </c>
      <c r="V1922" s="1251" t="s">
        <v>564</v>
      </c>
      <c r="W1922" s="1251" t="s">
        <v>326</v>
      </c>
      <c r="X1922" s="1251" t="s">
        <v>1515</v>
      </c>
      <c r="Y1922" s="1251">
        <v>104</v>
      </c>
    </row>
    <row r="1923" spans="1:25" ht="12">
      <c r="A1923" s="1251">
        <v>2020</v>
      </c>
      <c r="B1923" s="1251">
        <v>25</v>
      </c>
      <c r="C1923" s="1251">
        <v>400</v>
      </c>
      <c r="D1923" s="1251" t="s">
        <v>1718</v>
      </c>
      <c r="E1923" s="1251">
        <v>105015</v>
      </c>
      <c r="F1923" s="1251" t="s">
        <v>1516</v>
      </c>
      <c r="G1923" s="1252">
        <v>98676</v>
      </c>
      <c r="H1923" s="1252">
        <v>98676</v>
      </c>
      <c r="I1923" s="1252">
        <v>98676</v>
      </c>
      <c r="J1923" s="1252">
        <v>98676</v>
      </c>
      <c r="K1923" s="1252">
        <v>98676</v>
      </c>
      <c r="L1923" s="1252">
        <v>98676</v>
      </c>
      <c r="M1923" s="1252">
        <v>98676</v>
      </c>
      <c r="N1923" s="1252">
        <v>98676</v>
      </c>
      <c r="O1923" s="1252">
        <v>98676</v>
      </c>
      <c r="P1923" s="1252">
        <v>98676</v>
      </c>
      <c r="Q1923" s="1252">
        <v>98676</v>
      </c>
      <c r="R1923" s="1252">
        <v>98676</v>
      </c>
      <c r="S1923" s="1252">
        <v>98676</v>
      </c>
      <c r="T1923" s="1252">
        <v>98676</v>
      </c>
      <c r="U1923" s="1251" t="s">
        <v>116</v>
      </c>
      <c r="V1923" s="1251" t="s">
        <v>564</v>
      </c>
      <c r="W1923" s="1251" t="s">
        <v>296</v>
      </c>
      <c r="X1923" s="1251" t="s">
        <v>1515</v>
      </c>
      <c r="Y1923" s="1251">
        <v>105</v>
      </c>
    </row>
    <row r="1924" spans="1:25" ht="12">
      <c r="A1924" s="1251">
        <v>2020</v>
      </c>
      <c r="B1924" s="1251">
        <v>25</v>
      </c>
      <c r="C1924" s="1251">
        <v>400</v>
      </c>
      <c r="D1924" s="1251" t="s">
        <v>1718</v>
      </c>
      <c r="E1924" s="1251">
        <v>105016</v>
      </c>
      <c r="F1924" s="1251" t="s">
        <v>1517</v>
      </c>
      <c r="G1924" s="1252">
        <v>840755</v>
      </c>
      <c r="H1924" s="1252">
        <v>840755</v>
      </c>
      <c r="I1924" s="1252">
        <v>840755</v>
      </c>
      <c r="J1924" s="1252">
        <v>840755</v>
      </c>
      <c r="K1924" s="1252">
        <v>840755</v>
      </c>
      <c r="L1924" s="1252">
        <v>840755</v>
      </c>
      <c r="M1924" s="1252">
        <v>840755</v>
      </c>
      <c r="N1924" s="1252">
        <v>840755</v>
      </c>
      <c r="O1924" s="1252">
        <v>840755</v>
      </c>
      <c r="P1924" s="1252">
        <v>840755</v>
      </c>
      <c r="Q1924" s="1252">
        <v>840755</v>
      </c>
      <c r="R1924" s="1252">
        <v>840755</v>
      </c>
      <c r="S1924" s="1252">
        <v>840755</v>
      </c>
      <c r="T1924" s="1252">
        <v>840755</v>
      </c>
      <c r="U1924" s="1251" t="s">
        <v>116</v>
      </c>
      <c r="V1924" s="1251" t="s">
        <v>564</v>
      </c>
      <c r="W1924" s="1251" t="s">
        <v>296</v>
      </c>
      <c r="X1924" s="1251" t="s">
        <v>1515</v>
      </c>
      <c r="Y1924" s="1251">
        <v>105</v>
      </c>
    </row>
    <row r="1925" spans="1:25" ht="12">
      <c r="A1925" s="1251">
        <v>2020</v>
      </c>
      <c r="B1925" s="1251">
        <v>25</v>
      </c>
      <c r="C1925" s="1251">
        <v>400</v>
      </c>
      <c r="D1925" s="1251" t="s">
        <v>1718</v>
      </c>
      <c r="E1925" s="1251">
        <v>105020</v>
      </c>
      <c r="F1925" s="1251" t="s">
        <v>1518</v>
      </c>
      <c r="G1925" s="1252">
        <v>661897.02000000002</v>
      </c>
      <c r="H1925" s="1252">
        <v>663416.42000000004</v>
      </c>
      <c r="I1925" s="1252">
        <v>666715.66000000003</v>
      </c>
      <c r="J1925" s="1252">
        <v>670046.43999999994</v>
      </c>
      <c r="K1925" s="1252">
        <v>671505.39000000001</v>
      </c>
      <c r="L1925" s="1252">
        <v>673040.94999999995</v>
      </c>
      <c r="M1925" s="1252">
        <v>674506.39000000001</v>
      </c>
      <c r="N1925" s="1252">
        <v>676157.84999999998</v>
      </c>
      <c r="O1925" s="1252">
        <v>677426.12</v>
      </c>
      <c r="P1925" s="1252">
        <v>679626.81000000006</v>
      </c>
      <c r="Q1925" s="1252">
        <v>683466.34999999998</v>
      </c>
      <c r="R1925" s="1252">
        <v>686864.20999999996</v>
      </c>
      <c r="S1925" s="1252">
        <v>689962.84999999998</v>
      </c>
      <c r="T1925" s="1252">
        <v>689962.84999999998</v>
      </c>
      <c r="U1925" s="1251" t="s">
        <v>116</v>
      </c>
      <c r="V1925" s="1251" t="s">
        <v>564</v>
      </c>
      <c r="W1925" s="1251" t="s">
        <v>296</v>
      </c>
      <c r="X1925" s="1251" t="s">
        <v>1515</v>
      </c>
      <c r="Y1925" s="1251">
        <v>105</v>
      </c>
    </row>
    <row r="1926" spans="1:25" ht="12">
      <c r="A1926" s="1251">
        <v>2020</v>
      </c>
      <c r="B1926" s="1251">
        <v>25</v>
      </c>
      <c r="C1926" s="1251">
        <v>400</v>
      </c>
      <c r="D1926" s="1251" t="s">
        <v>1718</v>
      </c>
      <c r="E1926" s="1251">
        <v>105029</v>
      </c>
      <c r="F1926" s="1251" t="s">
        <v>1519</v>
      </c>
      <c r="G1926" s="1252">
        <v>33106.129999999997</v>
      </c>
      <c r="H1926" s="1252">
        <v>34438.110000000001</v>
      </c>
      <c r="I1926" s="1252">
        <v>36539.43</v>
      </c>
      <c r="J1926" s="1252">
        <v>37642.650000000001</v>
      </c>
      <c r="K1926" s="1252">
        <v>38471.75</v>
      </c>
      <c r="L1926" s="1252">
        <v>39437.559999999998</v>
      </c>
      <c r="M1926" s="1252">
        <v>40425.300000000003</v>
      </c>
      <c r="N1926" s="1252">
        <v>41259.629999999997</v>
      </c>
      <c r="O1926" s="1252">
        <v>42093.959999999999</v>
      </c>
      <c r="P1926" s="1252">
        <v>43270.860000000001</v>
      </c>
      <c r="Q1926" s="1252">
        <v>43347.699999999997</v>
      </c>
      <c r="R1926" s="1252">
        <v>43347.699999999997</v>
      </c>
      <c r="S1926" s="1252">
        <v>43347.699999999997</v>
      </c>
      <c r="T1926" s="1252">
        <v>43347.699999999997</v>
      </c>
      <c r="U1926" s="1251" t="s">
        <v>116</v>
      </c>
      <c r="V1926" s="1251" t="s">
        <v>564</v>
      </c>
      <c r="W1926" s="1251" t="s">
        <v>296</v>
      </c>
      <c r="X1926" s="1251" t="s">
        <v>1515</v>
      </c>
      <c r="Y1926" s="1251">
        <v>105</v>
      </c>
    </row>
    <row r="1927" spans="1:25" ht="12">
      <c r="A1927" s="1251">
        <v>2020</v>
      </c>
      <c r="B1927" s="1251">
        <v>25</v>
      </c>
      <c r="C1927" s="1251">
        <v>400</v>
      </c>
      <c r="D1927" s="1251" t="s">
        <v>1718</v>
      </c>
      <c r="E1927" s="1251">
        <v>105030</v>
      </c>
      <c r="F1927" s="1251" t="s">
        <v>1520</v>
      </c>
      <c r="G1927" s="1252">
        <v>21426180.559999999</v>
      </c>
      <c r="H1927" s="1252">
        <v>21430080.559999999</v>
      </c>
      <c r="I1927" s="1252">
        <v>21459809.190000001</v>
      </c>
      <c r="J1927" s="1252">
        <v>21463934.010000002</v>
      </c>
      <c r="K1927" s="1252">
        <v>21536399.609999999</v>
      </c>
      <c r="L1927" s="1252">
        <v>21565334.98</v>
      </c>
      <c r="M1927" s="1252">
        <v>21600311.260000002</v>
      </c>
      <c r="N1927" s="1252">
        <v>21666129.91</v>
      </c>
      <c r="O1927" s="1252">
        <v>21709075.800000001</v>
      </c>
      <c r="P1927" s="1252">
        <v>21809556.34</v>
      </c>
      <c r="Q1927" s="1252">
        <v>21825600.699999999</v>
      </c>
      <c r="R1927" s="1252">
        <v>21938397.77</v>
      </c>
      <c r="S1927" s="1252">
        <v>22066189.25</v>
      </c>
      <c r="T1927" s="1252">
        <v>22066189.25</v>
      </c>
      <c r="U1927" s="1251" t="s">
        <v>116</v>
      </c>
      <c r="V1927" s="1251" t="s">
        <v>564</v>
      </c>
      <c r="W1927" s="1251" t="s">
        <v>296</v>
      </c>
      <c r="X1927" s="1251" t="s">
        <v>1515</v>
      </c>
      <c r="Y1927" s="1251">
        <v>105</v>
      </c>
    </row>
    <row r="1928" spans="1:25" ht="12">
      <c r="A1928" s="1251">
        <v>2020</v>
      </c>
      <c r="B1928" s="1251">
        <v>25</v>
      </c>
      <c r="C1928" s="1251">
        <v>400</v>
      </c>
      <c r="D1928" s="1251" t="s">
        <v>1718</v>
      </c>
      <c r="E1928" s="1251">
        <v>105040</v>
      </c>
      <c r="F1928" s="1251" t="s">
        <v>1521</v>
      </c>
      <c r="G1928" s="1252">
        <v>2186157.8399999999</v>
      </c>
      <c r="H1928" s="1252">
        <v>2196552.8999999999</v>
      </c>
      <c r="I1928" s="1252">
        <v>2217475.1600000001</v>
      </c>
      <c r="J1928" s="1252">
        <v>2245119.0699999998</v>
      </c>
      <c r="K1928" s="1252">
        <v>2250911.23</v>
      </c>
      <c r="L1928" s="1252">
        <v>2254874.6099999999</v>
      </c>
      <c r="M1928" s="1252">
        <v>2257050.0800000001</v>
      </c>
      <c r="N1928" s="1252">
        <v>2262370.3700000001</v>
      </c>
      <c r="O1928" s="1252">
        <v>2272587.2000000002</v>
      </c>
      <c r="P1928" s="1252">
        <v>2289642.5299999998</v>
      </c>
      <c r="Q1928" s="1252">
        <v>2288087.8700000001</v>
      </c>
      <c r="R1928" s="1252">
        <v>2290591.9300000002</v>
      </c>
      <c r="S1928" s="1252">
        <v>2295122.0800000001</v>
      </c>
      <c r="T1928" s="1252">
        <v>2295122.0800000001</v>
      </c>
      <c r="U1928" s="1251" t="s">
        <v>116</v>
      </c>
      <c r="V1928" s="1251" t="s">
        <v>564</v>
      </c>
      <c r="W1928" s="1251" t="s">
        <v>296</v>
      </c>
      <c r="X1928" s="1251" t="s">
        <v>1515</v>
      </c>
      <c r="Y1928" s="1251">
        <v>105</v>
      </c>
    </row>
    <row r="1929" spans="1:25" ht="12">
      <c r="A1929" s="1251">
        <v>2020</v>
      </c>
      <c r="B1929" s="1251">
        <v>25</v>
      </c>
      <c r="C1929" s="1251">
        <v>400</v>
      </c>
      <c r="D1929" s="1251" t="s">
        <v>1718</v>
      </c>
      <c r="E1929" s="1251">
        <v>105060</v>
      </c>
      <c r="F1929" s="1251" t="s">
        <v>1523</v>
      </c>
      <c r="G1929" s="1252">
        <v>278775.77000000002</v>
      </c>
      <c r="H1929" s="1252">
        <v>278775.77000000002</v>
      </c>
      <c r="I1929" s="1252">
        <v>278775.77000000002</v>
      </c>
      <c r="J1929" s="1252">
        <v>279034.21999999997</v>
      </c>
      <c r="K1929" s="1252">
        <v>279170.20000000001</v>
      </c>
      <c r="L1929" s="1252">
        <v>279559.33000000002</v>
      </c>
      <c r="M1929" s="1252">
        <v>279893.02000000002</v>
      </c>
      <c r="N1929" s="1252">
        <v>280245.90999999997</v>
      </c>
      <c r="O1929" s="1252">
        <v>281070.06</v>
      </c>
      <c r="P1929" s="1252">
        <v>282332.25</v>
      </c>
      <c r="Q1929" s="1252">
        <v>285342.94</v>
      </c>
      <c r="R1929" s="1252">
        <v>286433.45000000001</v>
      </c>
      <c r="S1929" s="1252">
        <v>288534.02000000002</v>
      </c>
      <c r="T1929" s="1252">
        <v>288534.02000000002</v>
      </c>
      <c r="U1929" s="1251" t="s">
        <v>116</v>
      </c>
      <c r="V1929" s="1251" t="s">
        <v>564</v>
      </c>
      <c r="W1929" s="1251" t="s">
        <v>296</v>
      </c>
      <c r="X1929" s="1251" t="s">
        <v>1515</v>
      </c>
      <c r="Y1929" s="1251">
        <v>105</v>
      </c>
    </row>
    <row r="1930" spans="1:25" ht="12">
      <c r="A1930" s="1251">
        <v>2020</v>
      </c>
      <c r="B1930" s="1251">
        <v>25</v>
      </c>
      <c r="C1930" s="1251">
        <v>400</v>
      </c>
      <c r="D1930" s="1251" t="s">
        <v>1718</v>
      </c>
      <c r="E1930" s="1251">
        <v>105070</v>
      </c>
      <c r="F1930" s="1251" t="s">
        <v>1524</v>
      </c>
      <c r="G1930" s="1252">
        <v>682643.92000000004</v>
      </c>
      <c r="H1930" s="1252">
        <v>685992.85999999999</v>
      </c>
      <c r="I1930" s="1252">
        <v>692335.81999999995</v>
      </c>
      <c r="J1930" s="1252">
        <v>697543.55000000005</v>
      </c>
      <c r="K1930" s="1252">
        <v>700230.87</v>
      </c>
      <c r="L1930" s="1252">
        <v>703168.73999999999</v>
      </c>
      <c r="M1930" s="1252">
        <v>706050</v>
      </c>
      <c r="N1930" s="1252">
        <v>708969.56000000006</v>
      </c>
      <c r="O1930" s="1252">
        <v>711439.06000000006</v>
      </c>
      <c r="P1930" s="1252">
        <v>715538.29000000004</v>
      </c>
      <c r="Q1930" s="1252">
        <v>720138.07999999996</v>
      </c>
      <c r="R1930" s="1252">
        <v>724128.85999999999</v>
      </c>
      <c r="S1930" s="1252">
        <v>727768.20999999996</v>
      </c>
      <c r="T1930" s="1252">
        <v>727768.20999999996</v>
      </c>
      <c r="U1930" s="1251" t="s">
        <v>116</v>
      </c>
      <c r="V1930" s="1251" t="s">
        <v>564</v>
      </c>
      <c r="W1930" s="1251" t="s">
        <v>296</v>
      </c>
      <c r="X1930" s="1251" t="s">
        <v>1515</v>
      </c>
      <c r="Y1930" s="1251">
        <v>105</v>
      </c>
    </row>
    <row r="1931" spans="1:25" ht="12">
      <c r="A1931" s="1251">
        <v>2020</v>
      </c>
      <c r="B1931" s="1251">
        <v>25</v>
      </c>
      <c r="C1931" s="1251">
        <v>400</v>
      </c>
      <c r="D1931" s="1251" t="s">
        <v>1718</v>
      </c>
      <c r="E1931" s="1251">
        <v>105080</v>
      </c>
      <c r="F1931" s="1251" t="s">
        <v>1525</v>
      </c>
      <c r="G1931" s="1252">
        <v>13832.799999999999</v>
      </c>
      <c r="H1931" s="1252">
        <v>13832.799999999999</v>
      </c>
      <c r="I1931" s="1252">
        <v>13832.799999999999</v>
      </c>
      <c r="J1931" s="1252">
        <v>13832.799999999999</v>
      </c>
      <c r="K1931" s="1252">
        <v>13832.799999999999</v>
      </c>
      <c r="L1931" s="1252">
        <v>13832.799999999999</v>
      </c>
      <c r="M1931" s="1252">
        <v>13832.799999999999</v>
      </c>
      <c r="N1931" s="1252">
        <v>13832.799999999999</v>
      </c>
      <c r="O1931" s="1252">
        <v>13832.799999999999</v>
      </c>
      <c r="P1931" s="1252">
        <v>13832.799999999999</v>
      </c>
      <c r="Q1931" s="1252">
        <v>13832.799999999999</v>
      </c>
      <c r="R1931" s="1252">
        <v>13832.799999999999</v>
      </c>
      <c r="S1931" s="1252">
        <v>13832.799999999999</v>
      </c>
      <c r="T1931" s="1252">
        <v>13832.799999999999</v>
      </c>
      <c r="U1931" s="1251" t="s">
        <v>116</v>
      </c>
      <c r="V1931" s="1251" t="s">
        <v>564</v>
      </c>
      <c r="W1931" s="1251" t="s">
        <v>296</v>
      </c>
      <c r="X1931" s="1251" t="s">
        <v>1515</v>
      </c>
      <c r="Y1931" s="1251">
        <v>105</v>
      </c>
    </row>
    <row r="1932" spans="1:25" ht="12">
      <c r="A1932" s="1251">
        <v>2020</v>
      </c>
      <c r="B1932" s="1251">
        <v>25</v>
      </c>
      <c r="C1932" s="1251">
        <v>400</v>
      </c>
      <c r="D1932" s="1251" t="s">
        <v>1718</v>
      </c>
      <c r="E1932" s="1251">
        <v>105081</v>
      </c>
      <c r="F1932" s="1251" t="s">
        <v>1526</v>
      </c>
      <c r="G1932" s="1252">
        <v>320233.34999999998</v>
      </c>
      <c r="H1932" s="1252">
        <v>320241.60999999999</v>
      </c>
      <c r="I1932" s="1252">
        <v>320258.53000000003</v>
      </c>
      <c r="J1932" s="1252">
        <v>320286.22999999998</v>
      </c>
      <c r="K1932" s="1252">
        <v>320339.63</v>
      </c>
      <c r="L1932" s="1252">
        <v>320422.62</v>
      </c>
      <c r="M1932" s="1252">
        <v>320526.59000000003</v>
      </c>
      <c r="N1932" s="1252">
        <v>320679.66999999998</v>
      </c>
      <c r="O1932" s="1252">
        <v>320875.40999999997</v>
      </c>
      <c r="P1932" s="1252">
        <v>321105.15999999997</v>
      </c>
      <c r="Q1932" s="1252">
        <v>321375.77000000002</v>
      </c>
      <c r="R1932" s="1252">
        <v>321722.19</v>
      </c>
      <c r="S1932" s="1252">
        <v>321969.28999999998</v>
      </c>
      <c r="T1932" s="1252">
        <v>321969.28999999998</v>
      </c>
      <c r="U1932" s="1251" t="s">
        <v>116</v>
      </c>
      <c r="V1932" s="1251" t="s">
        <v>564</v>
      </c>
      <c r="W1932" s="1251" t="s">
        <v>296</v>
      </c>
      <c r="X1932" s="1251" t="s">
        <v>1515</v>
      </c>
      <c r="Y1932" s="1251">
        <v>105</v>
      </c>
    </row>
    <row r="1933" spans="1:25" ht="12">
      <c r="A1933" s="1251">
        <v>2020</v>
      </c>
      <c r="B1933" s="1251">
        <v>25</v>
      </c>
      <c r="C1933" s="1251">
        <v>400</v>
      </c>
      <c r="D1933" s="1251" t="s">
        <v>1718</v>
      </c>
      <c r="E1933" s="1251">
        <v>105085</v>
      </c>
      <c r="F1933" s="1251" t="s">
        <v>1527</v>
      </c>
      <c r="G1933" s="1252">
        <v>725996.64000000001</v>
      </c>
      <c r="H1933" s="1252">
        <v>726015.81999999995</v>
      </c>
      <c r="I1933" s="1252">
        <v>726055.13</v>
      </c>
      <c r="J1933" s="1252">
        <v>726119.46999999997</v>
      </c>
      <c r="K1933" s="1252">
        <v>726243.53000000003</v>
      </c>
      <c r="L1933" s="1252">
        <v>726436.32999999996</v>
      </c>
      <c r="M1933" s="1252">
        <v>726677.83999999997</v>
      </c>
      <c r="N1933" s="1252">
        <v>727033.46999999997</v>
      </c>
      <c r="O1933" s="1252">
        <v>727488.17000000004</v>
      </c>
      <c r="P1933" s="1252">
        <v>728021.87</v>
      </c>
      <c r="Q1933" s="1252">
        <v>728650.5</v>
      </c>
      <c r="R1933" s="1252">
        <v>729455.26000000001</v>
      </c>
      <c r="S1933" s="1252">
        <v>730029.26000000001</v>
      </c>
      <c r="T1933" s="1252">
        <v>730029.26000000001</v>
      </c>
      <c r="U1933" s="1251" t="s">
        <v>116</v>
      </c>
      <c r="V1933" s="1251" t="s">
        <v>564</v>
      </c>
      <c r="W1933" s="1251" t="s">
        <v>296</v>
      </c>
      <c r="X1933" s="1251" t="s">
        <v>1515</v>
      </c>
      <c r="Y1933" s="1251">
        <v>105</v>
      </c>
    </row>
    <row r="1934" spans="1:25" ht="12">
      <c r="A1934" s="1251">
        <v>2020</v>
      </c>
      <c r="B1934" s="1251">
        <v>25</v>
      </c>
      <c r="C1934" s="1251">
        <v>400</v>
      </c>
      <c r="D1934" s="1251" t="s">
        <v>1718</v>
      </c>
      <c r="E1934" s="1251">
        <v>105090</v>
      </c>
      <c r="F1934" s="1251" t="s">
        <v>1528</v>
      </c>
      <c r="G1934" s="1252">
        <v>-27267546.370000001</v>
      </c>
      <c r="H1934" s="1252">
        <v>-27284370.670000002</v>
      </c>
      <c r="I1934" s="1252">
        <v>-27329814.940000001</v>
      </c>
      <c r="J1934" s="1252">
        <v>-27364454.170000002</v>
      </c>
      <c r="K1934" s="1252">
        <v>-27418930.109999999</v>
      </c>
      <c r="L1934" s="1252">
        <v>-27447855.739999998</v>
      </c>
      <c r="M1934" s="1252">
        <v>-27468328.280000001</v>
      </c>
      <c r="N1934" s="1252">
        <v>-27508423.52</v>
      </c>
      <c r="O1934" s="1252">
        <v>-27556364.800000001</v>
      </c>
      <c r="P1934" s="1252">
        <v>-27652908.120000001</v>
      </c>
      <c r="Q1934" s="1252">
        <v>-27664015.09</v>
      </c>
      <c r="R1934" s="1252">
        <v>-27719460.010000002</v>
      </c>
      <c r="S1934" s="1252">
        <v>-28065170.260000002</v>
      </c>
      <c r="T1934" s="1252">
        <v>-28065170.260000002</v>
      </c>
      <c r="U1934" s="1251" t="s">
        <v>116</v>
      </c>
      <c r="V1934" s="1251" t="s">
        <v>564</v>
      </c>
      <c r="W1934" s="1251" t="s">
        <v>296</v>
      </c>
      <c r="X1934" s="1251" t="s">
        <v>1515</v>
      </c>
      <c r="Y1934" s="1251">
        <v>105</v>
      </c>
    </row>
    <row r="1935" spans="1:25" ht="12">
      <c r="A1935" s="1251">
        <v>2020</v>
      </c>
      <c r="B1935" s="1251">
        <v>25</v>
      </c>
      <c r="C1935" s="1251">
        <v>400</v>
      </c>
      <c r="D1935" s="1251" t="s">
        <v>1718</v>
      </c>
      <c r="E1935" s="1251">
        <v>106000</v>
      </c>
      <c r="F1935" s="1251" t="s">
        <v>1529</v>
      </c>
      <c r="G1935" s="1252">
        <v>10596.85</v>
      </c>
      <c r="H1935" s="1252">
        <v>10596.85</v>
      </c>
      <c r="I1935" s="1252">
        <v>11272.129999999999</v>
      </c>
      <c r="J1935" s="1252">
        <v>11272.129999999999</v>
      </c>
      <c r="K1935" s="1252">
        <v>14623.040000000001</v>
      </c>
      <c r="L1935" s="1252">
        <v>14623.040000000001</v>
      </c>
      <c r="M1935" s="1252">
        <v>14623.040000000001</v>
      </c>
      <c r="N1935" s="1252">
        <v>7017.2399999999998</v>
      </c>
      <c r="O1935" s="1252">
        <v>14623.040000000001</v>
      </c>
      <c r="P1935" s="1252">
        <v>14623.040000000001</v>
      </c>
      <c r="Q1935" s="1252">
        <v>13068.379999999999</v>
      </c>
      <c r="R1935" s="1252">
        <v>14623.040000000001</v>
      </c>
      <c r="S1935" s="1252">
        <v>17250.720000000001</v>
      </c>
      <c r="T1935" s="1252">
        <v>17250.720000000001</v>
      </c>
      <c r="U1935" s="1251" t="s">
        <v>116</v>
      </c>
      <c r="V1935" s="1251" t="s">
        <v>564</v>
      </c>
      <c r="W1935" s="1251" t="s">
        <v>290</v>
      </c>
      <c r="X1935" s="1251" t="s">
        <v>1515</v>
      </c>
      <c r="Y1935" s="1251">
        <v>106</v>
      </c>
    </row>
    <row r="1936" spans="1:25" ht="12">
      <c r="A1936" s="1251">
        <v>2020</v>
      </c>
      <c r="B1936" s="1251">
        <v>25</v>
      </c>
      <c r="C1936" s="1251">
        <v>400</v>
      </c>
      <c r="D1936" s="1251" t="s">
        <v>1718</v>
      </c>
      <c r="E1936" s="1251">
        <v>108000</v>
      </c>
      <c r="F1936" s="1251" t="s">
        <v>1530</v>
      </c>
      <c r="G1936" s="1252">
        <v>-8318919.9500000002</v>
      </c>
      <c r="H1936" s="1252">
        <v>-8382181.71</v>
      </c>
      <c r="I1936" s="1252">
        <v>-8445443.4700000007</v>
      </c>
      <c r="J1936" s="1252">
        <v>-8486451.9199999999</v>
      </c>
      <c r="K1936" s="1252">
        <v>-8549998.6300000008</v>
      </c>
      <c r="L1936" s="1252">
        <v>-8613545.3399999999</v>
      </c>
      <c r="M1936" s="1252">
        <v>-8667408.5500000007</v>
      </c>
      <c r="N1936" s="1252">
        <v>-8730311.4000000004</v>
      </c>
      <c r="O1936" s="1252">
        <v>-8792551.1799999997</v>
      </c>
      <c r="P1936" s="1252">
        <v>-8854790.9600000009</v>
      </c>
      <c r="Q1936" s="1252">
        <v>-8917504.1999999993</v>
      </c>
      <c r="R1936" s="1252">
        <v>-8980217.4399999995</v>
      </c>
      <c r="S1936" s="1252">
        <v>-8946014.5299999993</v>
      </c>
      <c r="T1936" s="1252">
        <v>-8946014.5299999993</v>
      </c>
      <c r="U1936" s="1251" t="s">
        <v>116</v>
      </c>
      <c r="V1936" s="1251" t="s">
        <v>564</v>
      </c>
      <c r="W1936" s="1251" t="s">
        <v>292</v>
      </c>
      <c r="X1936" s="1251" t="s">
        <v>1515</v>
      </c>
      <c r="Y1936" s="1251">
        <v>108</v>
      </c>
    </row>
    <row r="1937" spans="1:25" ht="12">
      <c r="A1937" s="1251">
        <v>2020</v>
      </c>
      <c r="B1937" s="1251">
        <v>25</v>
      </c>
      <c r="C1937" s="1251">
        <v>400</v>
      </c>
      <c r="D1937" s="1251" t="s">
        <v>1718</v>
      </c>
      <c r="E1937" s="1251">
        <v>108100</v>
      </c>
      <c r="F1937" s="1251" t="s">
        <v>1531</v>
      </c>
      <c r="G1937" s="1252">
        <v>0</v>
      </c>
      <c r="H1937" s="1252">
        <v>0</v>
      </c>
      <c r="I1937" s="1252">
        <v>0</v>
      </c>
      <c r="J1937" s="1252">
        <v>0</v>
      </c>
      <c r="K1937" s="1252">
        <v>0</v>
      </c>
      <c r="L1937" s="1252">
        <v>0</v>
      </c>
      <c r="M1937" s="1252">
        <v>0</v>
      </c>
      <c r="N1937" s="1252">
        <v>0</v>
      </c>
      <c r="O1937" s="1252">
        <v>0</v>
      </c>
      <c r="P1937" s="1252">
        <v>0</v>
      </c>
      <c r="Q1937" s="1252">
        <v>0</v>
      </c>
      <c r="R1937" s="1252">
        <v>0</v>
      </c>
      <c r="S1937" s="1252">
        <v>0</v>
      </c>
      <c r="T1937" s="1252">
        <v>0</v>
      </c>
      <c r="U1937" s="1251" t="s">
        <v>116</v>
      </c>
      <c r="V1937" s="1251" t="s">
        <v>564</v>
      </c>
      <c r="W1937" s="1251" t="s">
        <v>292</v>
      </c>
      <c r="X1937" s="1251" t="s">
        <v>1515</v>
      </c>
      <c r="Y1937" s="1251">
        <v>108</v>
      </c>
    </row>
    <row r="1938" spans="1:25" ht="12">
      <c r="A1938" s="1251">
        <v>2020</v>
      </c>
      <c r="B1938" s="1251">
        <v>25</v>
      </c>
      <c r="C1938" s="1251">
        <v>400</v>
      </c>
      <c r="D1938" s="1251" t="s">
        <v>1718</v>
      </c>
      <c r="E1938" s="1251">
        <v>110310</v>
      </c>
      <c r="F1938" s="1251" t="s">
        <v>1533</v>
      </c>
      <c r="G1938" s="1252">
        <v>0</v>
      </c>
      <c r="H1938" s="1252">
        <v>0</v>
      </c>
      <c r="I1938" s="1252">
        <v>0</v>
      </c>
      <c r="J1938" s="1252">
        <v>0</v>
      </c>
      <c r="K1938" s="1252">
        <v>0</v>
      </c>
      <c r="L1938" s="1252">
        <v>0</v>
      </c>
      <c r="M1938" s="1252">
        <v>0</v>
      </c>
      <c r="N1938" s="1252">
        <v>0</v>
      </c>
      <c r="O1938" s="1252">
        <v>0</v>
      </c>
      <c r="P1938" s="1252">
        <v>0</v>
      </c>
      <c r="Q1938" s="1252">
        <v>0</v>
      </c>
      <c r="R1938" s="1252">
        <v>0</v>
      </c>
      <c r="S1938" s="1252">
        <v>0</v>
      </c>
      <c r="T1938" s="1252">
        <v>0</v>
      </c>
      <c r="U1938" s="1251" t="s">
        <v>116</v>
      </c>
      <c r="V1938" s="1251" t="s">
        <v>564</v>
      </c>
      <c r="W1938" s="1251" t="s">
        <v>292</v>
      </c>
      <c r="X1938" s="1251" t="s">
        <v>1515</v>
      </c>
      <c r="Y1938" s="1251">
        <v>110</v>
      </c>
    </row>
    <row r="1939" spans="1:25" ht="12">
      <c r="A1939" s="1251">
        <v>2020</v>
      </c>
      <c r="B1939" s="1251">
        <v>25</v>
      </c>
      <c r="C1939" s="1251">
        <v>400</v>
      </c>
      <c r="D1939" s="1251" t="s">
        <v>1718</v>
      </c>
      <c r="E1939" s="1251">
        <v>114000</v>
      </c>
      <c r="F1939" s="1251" t="s">
        <v>1534</v>
      </c>
      <c r="G1939" s="1252">
        <v>825156</v>
      </c>
      <c r="H1939" s="1252">
        <v>825156</v>
      </c>
      <c r="I1939" s="1252">
        <v>825156</v>
      </c>
      <c r="J1939" s="1252">
        <v>825156</v>
      </c>
      <c r="K1939" s="1252">
        <v>825156</v>
      </c>
      <c r="L1939" s="1252">
        <v>825156</v>
      </c>
      <c r="M1939" s="1252">
        <v>825156</v>
      </c>
      <c r="N1939" s="1252">
        <v>825156</v>
      </c>
      <c r="O1939" s="1252">
        <v>825156</v>
      </c>
      <c r="P1939" s="1252">
        <v>825156</v>
      </c>
      <c r="Q1939" s="1252">
        <v>825156</v>
      </c>
      <c r="R1939" s="1252">
        <v>825156</v>
      </c>
      <c r="S1939" s="1252">
        <v>825156</v>
      </c>
      <c r="T1939" s="1252">
        <v>825156</v>
      </c>
      <c r="U1939" s="1251" t="s">
        <v>116</v>
      </c>
      <c r="V1939" s="1251" t="s">
        <v>564</v>
      </c>
      <c r="W1939" s="1251" t="s">
        <v>298</v>
      </c>
      <c r="X1939" s="1251" t="s">
        <v>1515</v>
      </c>
      <c r="Y1939" s="1251">
        <v>114</v>
      </c>
    </row>
    <row r="1940" spans="1:25" ht="12">
      <c r="A1940" s="1251">
        <v>2020</v>
      </c>
      <c r="B1940" s="1251">
        <v>25</v>
      </c>
      <c r="C1940" s="1251">
        <v>400</v>
      </c>
      <c r="D1940" s="1251" t="s">
        <v>1718</v>
      </c>
      <c r="E1940" s="1251">
        <v>115000</v>
      </c>
      <c r="F1940" s="1251" t="s">
        <v>1535</v>
      </c>
      <c r="G1940" s="1252">
        <v>-715133.40000000002</v>
      </c>
      <c r="H1940" s="1252">
        <v>-719717.68000000005</v>
      </c>
      <c r="I1940" s="1252">
        <v>-724301.94999999995</v>
      </c>
      <c r="J1940" s="1252">
        <v>-728886.22999999998</v>
      </c>
      <c r="K1940" s="1252">
        <v>-733470.5</v>
      </c>
      <c r="L1940" s="1252">
        <v>-738054.78000000003</v>
      </c>
      <c r="M1940" s="1252">
        <v>-742639.05000000005</v>
      </c>
      <c r="N1940" s="1252">
        <v>-747223.32999999996</v>
      </c>
      <c r="O1940" s="1252">
        <v>-751807.59999999998</v>
      </c>
      <c r="P1940" s="1252">
        <v>-756391.88</v>
      </c>
      <c r="Q1940" s="1252">
        <v>-760976.15000000002</v>
      </c>
      <c r="R1940" s="1252">
        <v>-765560.42000000004</v>
      </c>
      <c r="S1940" s="1252">
        <v>-770144.69999999995</v>
      </c>
      <c r="T1940" s="1252">
        <v>-770144.69999999995</v>
      </c>
      <c r="U1940" s="1251" t="s">
        <v>116</v>
      </c>
      <c r="V1940" s="1251" t="s">
        <v>564</v>
      </c>
      <c r="W1940" s="1251" t="s">
        <v>298</v>
      </c>
      <c r="X1940" s="1251" t="s">
        <v>1515</v>
      </c>
      <c r="Y1940" s="1251">
        <v>115</v>
      </c>
    </row>
    <row r="1941" spans="1:25" ht="12">
      <c r="A1941" s="1251">
        <v>2020</v>
      </c>
      <c r="B1941" s="1251">
        <v>25</v>
      </c>
      <c r="C1941" s="1251">
        <v>400</v>
      </c>
      <c r="D1941" s="1251" t="s">
        <v>1718</v>
      </c>
      <c r="E1941" s="1251">
        <v>116000</v>
      </c>
      <c r="F1941" s="1251" t="s">
        <v>1536</v>
      </c>
      <c r="G1941" s="1252">
        <v>211105.19</v>
      </c>
      <c r="H1941" s="1252">
        <v>211105.19</v>
      </c>
      <c r="I1941" s="1252">
        <v>211105.19</v>
      </c>
      <c r="J1941" s="1252">
        <v>211105.19</v>
      </c>
      <c r="K1941" s="1252">
        <v>211105.19</v>
      </c>
      <c r="L1941" s="1252">
        <v>211105.19</v>
      </c>
      <c r="M1941" s="1252">
        <v>211105.19</v>
      </c>
      <c r="N1941" s="1252">
        <v>211105.19</v>
      </c>
      <c r="O1941" s="1252">
        <v>211105.19</v>
      </c>
      <c r="P1941" s="1252">
        <v>211105.19</v>
      </c>
      <c r="Q1941" s="1252">
        <v>211105.19</v>
      </c>
      <c r="R1941" s="1252">
        <v>211105.19</v>
      </c>
      <c r="S1941" s="1252">
        <v>211105.19</v>
      </c>
      <c r="T1941" s="1252">
        <v>211105.19</v>
      </c>
      <c r="U1941" s="1251" t="s">
        <v>116</v>
      </c>
      <c r="V1941" s="1251" t="s">
        <v>1537</v>
      </c>
      <c r="W1941" s="1251" t="s">
        <v>325</v>
      </c>
      <c r="X1941" s="1251" t="s">
        <v>1515</v>
      </c>
      <c r="Y1941" s="1251">
        <v>116</v>
      </c>
    </row>
    <row r="1942" spans="1:25" ht="12">
      <c r="A1942" s="1251">
        <v>2020</v>
      </c>
      <c r="B1942" s="1251">
        <v>25</v>
      </c>
      <c r="C1942" s="1251">
        <v>400</v>
      </c>
      <c r="D1942" s="1251" t="s">
        <v>1718</v>
      </c>
      <c r="E1942" s="1251">
        <v>131200</v>
      </c>
      <c r="F1942" s="1251" t="s">
        <v>302</v>
      </c>
      <c r="G1942" s="1252">
        <v>0</v>
      </c>
      <c r="H1942" s="1252">
        <v>0</v>
      </c>
      <c r="I1942" s="1252">
        <v>0</v>
      </c>
      <c r="J1942" s="1252">
        <v>0</v>
      </c>
      <c r="K1942" s="1252">
        <v>0</v>
      </c>
      <c r="L1942" s="1252">
        <v>0</v>
      </c>
      <c r="M1942" s="1252">
        <v>0</v>
      </c>
      <c r="N1942" s="1252">
        <v>0</v>
      </c>
      <c r="O1942" s="1252">
        <v>0</v>
      </c>
      <c r="P1942" s="1252">
        <v>0</v>
      </c>
      <c r="Q1942" s="1252">
        <v>0</v>
      </c>
      <c r="R1942" s="1252">
        <v>0</v>
      </c>
      <c r="S1942" s="1252">
        <v>0</v>
      </c>
      <c r="T1942" s="1252">
        <v>0</v>
      </c>
      <c r="U1942" s="1251" t="s">
        <v>116</v>
      </c>
      <c r="V1942" s="1251" t="s">
        <v>1537</v>
      </c>
      <c r="W1942" s="1251" t="s">
        <v>302</v>
      </c>
      <c r="X1942" s="1251" t="s">
        <v>1515</v>
      </c>
      <c r="Y1942" s="1251">
        <v>131</v>
      </c>
    </row>
    <row r="1943" spans="1:25" ht="12">
      <c r="A1943" s="1251">
        <v>2020</v>
      </c>
      <c r="B1943" s="1251">
        <v>25</v>
      </c>
      <c r="C1943" s="1251">
        <v>400</v>
      </c>
      <c r="D1943" s="1251" t="s">
        <v>1718</v>
      </c>
      <c r="E1943" s="1251">
        <v>132000</v>
      </c>
      <c r="F1943" s="1251" t="s">
        <v>1538</v>
      </c>
      <c r="G1943" s="1252">
        <v>0</v>
      </c>
      <c r="H1943" s="1252">
        <v>0</v>
      </c>
      <c r="I1943" s="1252">
        <v>0</v>
      </c>
      <c r="J1943" s="1252">
        <v>0</v>
      </c>
      <c r="K1943" s="1252">
        <v>0</v>
      </c>
      <c r="L1943" s="1252">
        <v>0</v>
      </c>
      <c r="M1943" s="1252">
        <v>0</v>
      </c>
      <c r="N1943" s="1252">
        <v>0</v>
      </c>
      <c r="O1943" s="1252">
        <v>0</v>
      </c>
      <c r="P1943" s="1252">
        <v>0</v>
      </c>
      <c r="Q1943" s="1252">
        <v>0</v>
      </c>
      <c r="R1943" s="1252">
        <v>0</v>
      </c>
      <c r="S1943" s="1252">
        <v>0</v>
      </c>
      <c r="T1943" s="1252">
        <v>0</v>
      </c>
      <c r="U1943" s="1251" t="s">
        <v>116</v>
      </c>
      <c r="V1943" s="1251" t="s">
        <v>1537</v>
      </c>
      <c r="W1943" s="1251" t="s">
        <v>302</v>
      </c>
      <c r="X1943" s="1251" t="s">
        <v>1515</v>
      </c>
      <c r="Y1943" s="1251">
        <v>132</v>
      </c>
    </row>
    <row r="1944" spans="1:25" ht="12">
      <c r="A1944" s="1251">
        <v>2020</v>
      </c>
      <c r="B1944" s="1251">
        <v>25</v>
      </c>
      <c r="C1944" s="1251">
        <v>400</v>
      </c>
      <c r="D1944" s="1251" t="s">
        <v>1718</v>
      </c>
      <c r="E1944" s="1251">
        <v>132020</v>
      </c>
      <c r="F1944" s="1251" t="s">
        <v>1539</v>
      </c>
      <c r="G1944" s="1252">
        <v>19709.310000000001</v>
      </c>
      <c r="H1944" s="1252">
        <v>19709.310000000001</v>
      </c>
      <c r="I1944" s="1252">
        <v>19709.310000000001</v>
      </c>
      <c r="J1944" s="1252">
        <v>19609.310000000001</v>
      </c>
      <c r="K1944" s="1252">
        <v>19609.310000000001</v>
      </c>
      <c r="L1944" s="1252">
        <v>19609.310000000001</v>
      </c>
      <c r="M1944" s="1252">
        <v>14109.309999999999</v>
      </c>
      <c r="N1944" s="1252">
        <v>14109.309999999999</v>
      </c>
      <c r="O1944" s="1252">
        <v>14109.309999999999</v>
      </c>
      <c r="P1944" s="1252">
        <v>9809.3099999999995</v>
      </c>
      <c r="Q1944" s="1252">
        <v>9809.3099999999995</v>
      </c>
      <c r="R1944" s="1252">
        <v>9809.3099999999995</v>
      </c>
      <c r="S1944" s="1252">
        <v>4509.3100000000004</v>
      </c>
      <c r="T1944" s="1252">
        <v>4509.3100000000004</v>
      </c>
      <c r="U1944" s="1251" t="s">
        <v>116</v>
      </c>
      <c r="V1944" s="1251" t="s">
        <v>1537</v>
      </c>
      <c r="W1944" s="1251" t="s">
        <v>302</v>
      </c>
      <c r="X1944" s="1251" t="s">
        <v>1515</v>
      </c>
      <c r="Y1944" s="1251">
        <v>132</v>
      </c>
    </row>
    <row r="1945" spans="1:25" ht="12">
      <c r="A1945" s="1251">
        <v>2020</v>
      </c>
      <c r="B1945" s="1251">
        <v>25</v>
      </c>
      <c r="C1945" s="1251">
        <v>400</v>
      </c>
      <c r="D1945" s="1251" t="s">
        <v>1718</v>
      </c>
      <c r="E1945" s="1251">
        <v>134000</v>
      </c>
      <c r="F1945" s="1251" t="s">
        <v>1540</v>
      </c>
      <c r="G1945" s="1252">
        <v>0</v>
      </c>
      <c r="H1945" s="1252">
        <v>0</v>
      </c>
      <c r="I1945" s="1252">
        <v>0</v>
      </c>
      <c r="J1945" s="1252">
        <v>0</v>
      </c>
      <c r="K1945" s="1252">
        <v>0</v>
      </c>
      <c r="L1945" s="1252">
        <v>0</v>
      </c>
      <c r="M1945" s="1252">
        <v>0</v>
      </c>
      <c r="N1945" s="1252">
        <v>0</v>
      </c>
      <c r="O1945" s="1252">
        <v>0</v>
      </c>
      <c r="P1945" s="1252">
        <v>0</v>
      </c>
      <c r="Q1945" s="1252">
        <v>0</v>
      </c>
      <c r="R1945" s="1252">
        <v>0</v>
      </c>
      <c r="S1945" s="1252">
        <v>0</v>
      </c>
      <c r="T1945" s="1252">
        <v>0</v>
      </c>
      <c r="U1945" s="1251" t="s">
        <v>116</v>
      </c>
      <c r="V1945" s="1251" t="s">
        <v>1537</v>
      </c>
      <c r="W1945" s="1251" t="s">
        <v>302</v>
      </c>
      <c r="X1945" s="1251" t="s">
        <v>1515</v>
      </c>
      <c r="Y1945" s="1251">
        <v>134</v>
      </c>
    </row>
    <row r="1946" spans="1:25" ht="12">
      <c r="A1946" s="1251">
        <v>2020</v>
      </c>
      <c r="B1946" s="1251">
        <v>25</v>
      </c>
      <c r="C1946" s="1251">
        <v>400</v>
      </c>
      <c r="D1946" s="1251" t="s">
        <v>1718</v>
      </c>
      <c r="E1946" s="1251">
        <v>141000</v>
      </c>
      <c r="F1946" s="1251" t="s">
        <v>1541</v>
      </c>
      <c r="G1946" s="1252">
        <v>223705.01999999999</v>
      </c>
      <c r="H1946" s="1252">
        <v>220980.04000000001</v>
      </c>
      <c r="I1946" s="1252">
        <v>224099.67000000001</v>
      </c>
      <c r="J1946" s="1252">
        <v>221860.82999999999</v>
      </c>
      <c r="K1946" s="1252">
        <v>222554.95000000001</v>
      </c>
      <c r="L1946" s="1252">
        <v>232574.42000000001</v>
      </c>
      <c r="M1946" s="1252">
        <v>273064.07000000001</v>
      </c>
      <c r="N1946" s="1252">
        <v>289111.42999999999</v>
      </c>
      <c r="O1946" s="1252">
        <v>309816.10999999999</v>
      </c>
      <c r="P1946" s="1252">
        <v>308580.73999999999</v>
      </c>
      <c r="Q1946" s="1252">
        <v>320975.37</v>
      </c>
      <c r="R1946" s="1252">
        <v>303772.76000000001</v>
      </c>
      <c r="S1946" s="1252">
        <v>351833.87</v>
      </c>
      <c r="T1946" s="1252">
        <v>351833.87</v>
      </c>
      <c r="U1946" s="1251" t="s">
        <v>116</v>
      </c>
      <c r="V1946" s="1251" t="s">
        <v>1537</v>
      </c>
      <c r="W1946" s="1251" t="s">
        <v>308</v>
      </c>
      <c r="X1946" s="1251" t="s">
        <v>1515</v>
      </c>
      <c r="Y1946" s="1251">
        <v>141</v>
      </c>
    </row>
    <row r="1947" spans="1:25" ht="12">
      <c r="A1947" s="1251">
        <v>2020</v>
      </c>
      <c r="B1947" s="1251">
        <v>25</v>
      </c>
      <c r="C1947" s="1251">
        <v>400</v>
      </c>
      <c r="D1947" s="1251" t="s">
        <v>1718</v>
      </c>
      <c r="E1947" s="1251">
        <v>141050</v>
      </c>
      <c r="F1947" s="1251" t="s">
        <v>1542</v>
      </c>
      <c r="G1947" s="1252">
        <v>-425.37</v>
      </c>
      <c r="H1947" s="1252">
        <v>-267.74000000000001</v>
      </c>
      <c r="I1947" s="1252">
        <v>-930</v>
      </c>
      <c r="J1947" s="1252">
        <v>-820.60000000000002</v>
      </c>
      <c r="K1947" s="1252">
        <v>-555.13</v>
      </c>
      <c r="L1947" s="1252">
        <v>-539.25999999999999</v>
      </c>
      <c r="M1947" s="1252">
        <v>-216.33000000000001</v>
      </c>
      <c r="N1947" s="1252">
        <v>-132.94999999999999</v>
      </c>
      <c r="O1947" s="1252">
        <v>-27.68</v>
      </c>
      <c r="P1947" s="1252">
        <v>-1.3600000000000001</v>
      </c>
      <c r="Q1947" s="1252">
        <v>14.92</v>
      </c>
      <c r="R1947" s="1252">
        <v>14.92</v>
      </c>
      <c r="S1947" s="1252">
        <v>14.92</v>
      </c>
      <c r="T1947" s="1252">
        <v>14.92</v>
      </c>
      <c r="U1947" s="1251" t="s">
        <v>116</v>
      </c>
      <c r="V1947" s="1251" t="s">
        <v>1537</v>
      </c>
      <c r="W1947" s="1251" t="s">
        <v>308</v>
      </c>
      <c r="X1947" s="1251" t="s">
        <v>1515</v>
      </c>
      <c r="Y1947" s="1251">
        <v>141</v>
      </c>
    </row>
    <row r="1948" spans="1:25" ht="12">
      <c r="A1948" s="1251">
        <v>2020</v>
      </c>
      <c r="B1948" s="1251">
        <v>25</v>
      </c>
      <c r="C1948" s="1251">
        <v>400</v>
      </c>
      <c r="D1948" s="1251" t="s">
        <v>1718</v>
      </c>
      <c r="E1948" s="1251">
        <v>141100</v>
      </c>
      <c r="F1948" s="1251" t="s">
        <v>1543</v>
      </c>
      <c r="G1948" s="1252">
        <v>0</v>
      </c>
      <c r="H1948" s="1252">
        <v>0</v>
      </c>
      <c r="I1948" s="1252">
        <v>0</v>
      </c>
      <c r="J1948" s="1252">
        <v>0</v>
      </c>
      <c r="K1948" s="1252">
        <v>0</v>
      </c>
      <c r="L1948" s="1252">
        <v>0</v>
      </c>
      <c r="M1948" s="1252">
        <v>0</v>
      </c>
      <c r="N1948" s="1252">
        <v>0</v>
      </c>
      <c r="O1948" s="1252">
        <v>0</v>
      </c>
      <c r="P1948" s="1252">
        <v>0</v>
      </c>
      <c r="Q1948" s="1252">
        <v>0</v>
      </c>
      <c r="R1948" s="1252">
        <v>0</v>
      </c>
      <c r="S1948" s="1252">
        <v>0</v>
      </c>
      <c r="T1948" s="1252">
        <v>0</v>
      </c>
      <c r="U1948" s="1251" t="s">
        <v>116</v>
      </c>
      <c r="V1948" s="1251" t="s">
        <v>1537</v>
      </c>
      <c r="W1948" s="1251" t="s">
        <v>308</v>
      </c>
      <c r="X1948" s="1251" t="s">
        <v>1515</v>
      </c>
      <c r="Y1948" s="1251">
        <v>141</v>
      </c>
    </row>
    <row r="1949" spans="1:25" ht="12">
      <c r="A1949" s="1251">
        <v>2020</v>
      </c>
      <c r="B1949" s="1251">
        <v>25</v>
      </c>
      <c r="C1949" s="1251">
        <v>400</v>
      </c>
      <c r="D1949" s="1251" t="s">
        <v>1718</v>
      </c>
      <c r="E1949" s="1251">
        <v>142000</v>
      </c>
      <c r="F1949" s="1251" t="s">
        <v>1544</v>
      </c>
      <c r="G1949" s="1252">
        <v>0</v>
      </c>
      <c r="H1949" s="1252">
        <v>0</v>
      </c>
      <c r="I1949" s="1252">
        <v>0</v>
      </c>
      <c r="J1949" s="1252">
        <v>0</v>
      </c>
      <c r="K1949" s="1252">
        <v>0</v>
      </c>
      <c r="L1949" s="1252">
        <v>0</v>
      </c>
      <c r="M1949" s="1252">
        <v>0</v>
      </c>
      <c r="N1949" s="1252">
        <v>0</v>
      </c>
      <c r="O1949" s="1252">
        <v>0</v>
      </c>
      <c r="P1949" s="1252">
        <v>0</v>
      </c>
      <c r="Q1949" s="1252">
        <v>0</v>
      </c>
      <c r="R1949" s="1252">
        <v>0</v>
      </c>
      <c r="S1949" s="1252">
        <v>0</v>
      </c>
      <c r="T1949" s="1252">
        <v>0</v>
      </c>
      <c r="U1949" s="1251" t="s">
        <v>116</v>
      </c>
      <c r="V1949" s="1251" t="s">
        <v>1537</v>
      </c>
      <c r="W1949" s="1251" t="s">
        <v>308</v>
      </c>
      <c r="X1949" s="1251" t="s">
        <v>1515</v>
      </c>
      <c r="Y1949" s="1251">
        <v>142</v>
      </c>
    </row>
    <row r="1950" spans="1:25" ht="12">
      <c r="A1950" s="1251">
        <v>2020</v>
      </c>
      <c r="B1950" s="1251">
        <v>25</v>
      </c>
      <c r="C1950" s="1251">
        <v>400</v>
      </c>
      <c r="D1950" s="1251" t="s">
        <v>1718</v>
      </c>
      <c r="E1950" s="1251">
        <v>143000</v>
      </c>
      <c r="F1950" s="1251" t="s">
        <v>1546</v>
      </c>
      <c r="G1950" s="1252">
        <v>-4579.25</v>
      </c>
      <c r="H1950" s="1252">
        <v>-4579.25</v>
      </c>
      <c r="I1950" s="1252">
        <v>-4579.25</v>
      </c>
      <c r="J1950" s="1252">
        <v>-4579.25</v>
      </c>
      <c r="K1950" s="1252">
        <v>-4579.25</v>
      </c>
      <c r="L1950" s="1252">
        <v>-4579.25</v>
      </c>
      <c r="M1950" s="1252">
        <v>-4579.25</v>
      </c>
      <c r="N1950" s="1252">
        <v>-4579.25</v>
      </c>
      <c r="O1950" s="1252">
        <v>-4579.25</v>
      </c>
      <c r="P1950" s="1252">
        <v>-4579.25</v>
      </c>
      <c r="Q1950" s="1252">
        <v>-4579.25</v>
      </c>
      <c r="R1950" s="1252">
        <v>-4579.25</v>
      </c>
      <c r="S1950" s="1252">
        <v>-4579.25</v>
      </c>
      <c r="T1950" s="1252">
        <v>-4579.25</v>
      </c>
      <c r="U1950" s="1251" t="s">
        <v>116</v>
      </c>
      <c r="V1950" s="1251" t="s">
        <v>1537</v>
      </c>
      <c r="W1950" s="1251" t="s">
        <v>308</v>
      </c>
      <c r="X1950" s="1251" t="s">
        <v>1515</v>
      </c>
      <c r="Y1950" s="1251">
        <v>143</v>
      </c>
    </row>
    <row r="1951" spans="1:25" ht="12">
      <c r="A1951" s="1251">
        <v>2020</v>
      </c>
      <c r="B1951" s="1251">
        <v>25</v>
      </c>
      <c r="C1951" s="1251">
        <v>400</v>
      </c>
      <c r="D1951" s="1251" t="s">
        <v>1718</v>
      </c>
      <c r="E1951" s="1251">
        <v>151000</v>
      </c>
      <c r="F1951" s="1251" t="s">
        <v>1547</v>
      </c>
      <c r="G1951" s="1252">
        <v>0</v>
      </c>
      <c r="H1951" s="1252">
        <v>0</v>
      </c>
      <c r="I1951" s="1252">
        <v>0</v>
      </c>
      <c r="J1951" s="1252">
        <v>0</v>
      </c>
      <c r="K1951" s="1252">
        <v>0</v>
      </c>
      <c r="L1951" s="1252">
        <v>0</v>
      </c>
      <c r="M1951" s="1252">
        <v>0</v>
      </c>
      <c r="N1951" s="1252">
        <v>0</v>
      </c>
      <c r="O1951" s="1252">
        <v>0</v>
      </c>
      <c r="P1951" s="1252">
        <v>0</v>
      </c>
      <c r="Q1951" s="1252">
        <v>0</v>
      </c>
      <c r="R1951" s="1252">
        <v>0</v>
      </c>
      <c r="S1951" s="1252">
        <v>0</v>
      </c>
      <c r="T1951" s="1252">
        <v>0</v>
      </c>
      <c r="U1951" s="1251" t="s">
        <v>116</v>
      </c>
      <c r="V1951" s="1251" t="s">
        <v>564</v>
      </c>
      <c r="W1951" s="1251" t="s">
        <v>312</v>
      </c>
      <c r="X1951" s="1251" t="s">
        <v>1515</v>
      </c>
      <c r="Y1951" s="1251">
        <v>151</v>
      </c>
    </row>
    <row r="1952" spans="1:25" ht="12">
      <c r="A1952" s="1251">
        <v>2020</v>
      </c>
      <c r="B1952" s="1251">
        <v>25</v>
      </c>
      <c r="C1952" s="1251">
        <v>400</v>
      </c>
      <c r="D1952" s="1251" t="s">
        <v>1718</v>
      </c>
      <c r="E1952" s="1251">
        <v>162000</v>
      </c>
      <c r="F1952" s="1251" t="s">
        <v>1549</v>
      </c>
      <c r="G1952" s="1252">
        <v>114</v>
      </c>
      <c r="H1952" s="1252">
        <v>114</v>
      </c>
      <c r="I1952" s="1252">
        <v>114</v>
      </c>
      <c r="J1952" s="1252">
        <v>114</v>
      </c>
      <c r="K1952" s="1252">
        <v>114</v>
      </c>
      <c r="L1952" s="1252">
        <v>114</v>
      </c>
      <c r="M1952" s="1252">
        <v>114</v>
      </c>
      <c r="N1952" s="1252">
        <v>114</v>
      </c>
      <c r="O1952" s="1252">
        <v>114</v>
      </c>
      <c r="P1952" s="1252">
        <v>114</v>
      </c>
      <c r="Q1952" s="1252">
        <v>114</v>
      </c>
      <c r="R1952" s="1252">
        <v>114</v>
      </c>
      <c r="S1952" s="1252">
        <v>114</v>
      </c>
      <c r="T1952" s="1252">
        <v>114</v>
      </c>
      <c r="U1952" s="1251" t="s">
        <v>116</v>
      </c>
      <c r="V1952" s="1251" t="s">
        <v>1537</v>
      </c>
      <c r="W1952" s="1251" t="s">
        <v>314</v>
      </c>
      <c r="X1952" s="1251" t="s">
        <v>1515</v>
      </c>
      <c r="Y1952" s="1251">
        <v>162</v>
      </c>
    </row>
    <row r="1953" spans="1:25" ht="12">
      <c r="A1953" s="1251">
        <v>2020</v>
      </c>
      <c r="B1953" s="1251">
        <v>25</v>
      </c>
      <c r="C1953" s="1251">
        <v>400</v>
      </c>
      <c r="D1953" s="1251" t="s">
        <v>1718</v>
      </c>
      <c r="E1953" s="1251">
        <v>162040</v>
      </c>
      <c r="F1953" s="1251" t="s">
        <v>1551</v>
      </c>
      <c r="G1953" s="1252">
        <v>790</v>
      </c>
      <c r="H1953" s="1252">
        <v>658.33000000000004</v>
      </c>
      <c r="I1953" s="1252">
        <v>526.65999999999997</v>
      </c>
      <c r="J1953" s="1252">
        <v>394.99000000000001</v>
      </c>
      <c r="K1953" s="1252">
        <v>263.31999999999999</v>
      </c>
      <c r="L1953" s="1252">
        <v>131.65000000000001</v>
      </c>
      <c r="M1953" s="1252">
        <v>-0.02</v>
      </c>
      <c r="N1953" s="1252">
        <v>1448.3099999999999</v>
      </c>
      <c r="O1953" s="1252">
        <v>1316.6400000000001</v>
      </c>
      <c r="P1953" s="1252">
        <v>1184.97</v>
      </c>
      <c r="Q1953" s="1252">
        <v>1053.3</v>
      </c>
      <c r="R1953" s="1252">
        <v>921.63</v>
      </c>
      <c r="S1953" s="1252">
        <v>790</v>
      </c>
      <c r="T1953" s="1252">
        <v>790</v>
      </c>
      <c r="U1953" s="1251" t="s">
        <v>116</v>
      </c>
      <c r="V1953" s="1251" t="s">
        <v>564</v>
      </c>
      <c r="W1953" s="1251" t="s">
        <v>314</v>
      </c>
      <c r="X1953" s="1251" t="s">
        <v>1515</v>
      </c>
      <c r="Y1953" s="1251">
        <v>162</v>
      </c>
    </row>
    <row r="1954" spans="1:25" ht="12">
      <c r="A1954" s="1251">
        <v>2020</v>
      </c>
      <c r="B1954" s="1251">
        <v>25</v>
      </c>
      <c r="C1954" s="1251">
        <v>400</v>
      </c>
      <c r="D1954" s="1251" t="s">
        <v>1718</v>
      </c>
      <c r="E1954" s="1251">
        <v>162070</v>
      </c>
      <c r="F1954" s="1251" t="s">
        <v>1552</v>
      </c>
      <c r="G1954" s="1252">
        <v>0</v>
      </c>
      <c r="H1954" s="1252">
        <v>12107.08</v>
      </c>
      <c r="I1954" s="1252">
        <v>11047.91</v>
      </c>
      <c r="J1954" s="1252">
        <v>9532.4899999999998</v>
      </c>
      <c r="K1954" s="1252">
        <v>8473.3199999999997</v>
      </c>
      <c r="L1954" s="1252">
        <v>7414.1499999999996</v>
      </c>
      <c r="M1954" s="1252">
        <v>6354.9799999999996</v>
      </c>
      <c r="N1954" s="1252">
        <v>5295.8100000000004</v>
      </c>
      <c r="O1954" s="1252">
        <v>4236.6400000000003</v>
      </c>
      <c r="P1954" s="1252">
        <v>3177.4699999999998</v>
      </c>
      <c r="Q1954" s="1252">
        <v>2118.3000000000002</v>
      </c>
      <c r="R1954" s="1252">
        <v>1059.1300000000001</v>
      </c>
      <c r="S1954" s="1252">
        <v>-0.029999999999999999</v>
      </c>
      <c r="T1954" s="1252">
        <v>-0.029999999999999999</v>
      </c>
      <c r="U1954" s="1251" t="s">
        <v>116</v>
      </c>
      <c r="V1954" s="1251" t="s">
        <v>564</v>
      </c>
      <c r="W1954" s="1251" t="s">
        <v>314</v>
      </c>
      <c r="X1954" s="1251" t="s">
        <v>1515</v>
      </c>
      <c r="Y1954" s="1251">
        <v>162</v>
      </c>
    </row>
    <row r="1955" spans="1:25" ht="12">
      <c r="A1955" s="1251">
        <v>2020</v>
      </c>
      <c r="B1955" s="1251">
        <v>25</v>
      </c>
      <c r="C1955" s="1251">
        <v>400</v>
      </c>
      <c r="D1955" s="1251" t="s">
        <v>1718</v>
      </c>
      <c r="E1955" s="1251">
        <v>162080</v>
      </c>
      <c r="F1955" s="1251" t="s">
        <v>1553</v>
      </c>
      <c r="G1955" s="1252">
        <v>0</v>
      </c>
      <c r="H1955" s="1252">
        <v>0</v>
      </c>
      <c r="I1955" s="1252">
        <v>0</v>
      </c>
      <c r="J1955" s="1252">
        <v>0</v>
      </c>
      <c r="K1955" s="1252">
        <v>0</v>
      </c>
      <c r="L1955" s="1252">
        <v>0</v>
      </c>
      <c r="M1955" s="1252">
        <v>0</v>
      </c>
      <c r="N1955" s="1252">
        <v>0</v>
      </c>
      <c r="O1955" s="1252">
        <v>0</v>
      </c>
      <c r="P1955" s="1252">
        <v>0</v>
      </c>
      <c r="Q1955" s="1252">
        <v>0</v>
      </c>
      <c r="R1955" s="1252">
        <v>0</v>
      </c>
      <c r="S1955" s="1252">
        <v>0</v>
      </c>
      <c r="T1955" s="1252">
        <v>0</v>
      </c>
      <c r="U1955" s="1251" t="s">
        <v>116</v>
      </c>
      <c r="V1955" s="1251" t="s">
        <v>564</v>
      </c>
      <c r="W1955" s="1251" t="s">
        <v>314</v>
      </c>
      <c r="X1955" s="1251" t="s">
        <v>1515</v>
      </c>
      <c r="Y1955" s="1251">
        <v>162</v>
      </c>
    </row>
    <row r="1956" spans="1:25" ht="12">
      <c r="A1956" s="1251">
        <v>2020</v>
      </c>
      <c r="B1956" s="1251">
        <v>25</v>
      </c>
      <c r="C1956" s="1251">
        <v>400</v>
      </c>
      <c r="D1956" s="1251" t="s">
        <v>1718</v>
      </c>
      <c r="E1956" s="1251">
        <v>162180</v>
      </c>
      <c r="F1956" s="1251" t="s">
        <v>1556</v>
      </c>
      <c r="G1956" s="1252">
        <v>0</v>
      </c>
      <c r="H1956" s="1252">
        <v>0</v>
      </c>
      <c r="I1956" s="1252">
        <v>0</v>
      </c>
      <c r="J1956" s="1252">
        <v>0</v>
      </c>
      <c r="K1956" s="1252">
        <v>0</v>
      </c>
      <c r="L1956" s="1252">
        <v>0</v>
      </c>
      <c r="M1956" s="1252">
        <v>0</v>
      </c>
      <c r="N1956" s="1252">
        <v>0</v>
      </c>
      <c r="O1956" s="1252">
        <v>0</v>
      </c>
      <c r="P1956" s="1252">
        <v>0</v>
      </c>
      <c r="Q1956" s="1252">
        <v>0</v>
      </c>
      <c r="R1956" s="1252">
        <v>0</v>
      </c>
      <c r="S1956" s="1252">
        <v>0</v>
      </c>
      <c r="T1956" s="1252">
        <v>0</v>
      </c>
      <c r="U1956" s="1251" t="s">
        <v>116</v>
      </c>
      <c r="V1956" s="1251" t="s">
        <v>564</v>
      </c>
      <c r="W1956" s="1251" t="s">
        <v>314</v>
      </c>
      <c r="X1956" s="1251" t="s">
        <v>1515</v>
      </c>
      <c r="Y1956" s="1251">
        <v>162</v>
      </c>
    </row>
    <row r="1957" spans="1:25" ht="12">
      <c r="A1957" s="1251">
        <v>2020</v>
      </c>
      <c r="B1957" s="1251">
        <v>25</v>
      </c>
      <c r="C1957" s="1251">
        <v>400</v>
      </c>
      <c r="D1957" s="1251" t="s">
        <v>1718</v>
      </c>
      <c r="E1957" s="1251">
        <v>173000</v>
      </c>
      <c r="F1957" s="1251" t="s">
        <v>1557</v>
      </c>
      <c r="G1957" s="1252">
        <v>152807.39999999999</v>
      </c>
      <c r="H1957" s="1252">
        <v>157674.81</v>
      </c>
      <c r="I1957" s="1252">
        <v>134796.51000000001</v>
      </c>
      <c r="J1957" s="1252">
        <v>145071.37</v>
      </c>
      <c r="K1957" s="1252">
        <v>157197.42000000001</v>
      </c>
      <c r="L1957" s="1252">
        <v>153908.88</v>
      </c>
      <c r="M1957" s="1252">
        <v>202121.42000000001</v>
      </c>
      <c r="N1957" s="1252">
        <v>232767.67000000001</v>
      </c>
      <c r="O1957" s="1252">
        <v>205335.89000000001</v>
      </c>
      <c r="P1957" s="1252">
        <v>187722.60000000001</v>
      </c>
      <c r="Q1957" s="1252">
        <v>156001.70999999999</v>
      </c>
      <c r="R1957" s="1252">
        <v>137481.41</v>
      </c>
      <c r="S1957" s="1252">
        <v>118749.24000000001</v>
      </c>
      <c r="T1957" s="1252">
        <v>118749.24000000001</v>
      </c>
      <c r="U1957" s="1251" t="s">
        <v>116</v>
      </c>
      <c r="V1957" s="1251" t="s">
        <v>1537</v>
      </c>
      <c r="W1957" s="1251" t="s">
        <v>310</v>
      </c>
      <c r="X1957" s="1251" t="s">
        <v>1515</v>
      </c>
      <c r="Y1957" s="1251">
        <v>173</v>
      </c>
    </row>
    <row r="1958" spans="1:25" ht="12">
      <c r="A1958" s="1251">
        <v>2020</v>
      </c>
      <c r="B1958" s="1251">
        <v>25</v>
      </c>
      <c r="C1958" s="1251">
        <v>400</v>
      </c>
      <c r="D1958" s="1251" t="s">
        <v>1718</v>
      </c>
      <c r="E1958" s="1251">
        <v>183010</v>
      </c>
      <c r="F1958" s="1251" t="s">
        <v>1559</v>
      </c>
      <c r="G1958" s="1252">
        <v>0</v>
      </c>
      <c r="H1958" s="1252">
        <v>0</v>
      </c>
      <c r="I1958" s="1252">
        <v>0</v>
      </c>
      <c r="J1958" s="1252">
        <v>0</v>
      </c>
      <c r="K1958" s="1252">
        <v>0</v>
      </c>
      <c r="L1958" s="1252">
        <v>0</v>
      </c>
      <c r="M1958" s="1252">
        <v>0</v>
      </c>
      <c r="N1958" s="1252">
        <v>0</v>
      </c>
      <c r="O1958" s="1252">
        <v>0</v>
      </c>
      <c r="P1958" s="1252">
        <v>0</v>
      </c>
      <c r="Q1958" s="1252">
        <v>0</v>
      </c>
      <c r="R1958" s="1252">
        <v>-499</v>
      </c>
      <c r="S1958" s="1252">
        <v>0</v>
      </c>
      <c r="T1958" s="1252">
        <v>0</v>
      </c>
      <c r="U1958" s="1251" t="s">
        <v>116</v>
      </c>
      <c r="V1958" s="1251" t="s">
        <v>1537</v>
      </c>
      <c r="W1958" s="1251" t="s">
        <v>324</v>
      </c>
      <c r="X1958" s="1251" t="s">
        <v>1515</v>
      </c>
      <c r="Y1958" s="1251">
        <v>183</v>
      </c>
    </row>
    <row r="1959" spans="1:25" ht="12">
      <c r="A1959" s="1251">
        <v>2020</v>
      </c>
      <c r="B1959" s="1251">
        <v>25</v>
      </c>
      <c r="C1959" s="1251">
        <v>400</v>
      </c>
      <c r="D1959" s="1251" t="s">
        <v>1718</v>
      </c>
      <c r="E1959" s="1251">
        <v>183020</v>
      </c>
      <c r="F1959" s="1251" t="s">
        <v>1560</v>
      </c>
      <c r="G1959" s="1252">
        <v>0</v>
      </c>
      <c r="H1959" s="1252">
        <v>0</v>
      </c>
      <c r="I1959" s="1252">
        <v>0</v>
      </c>
      <c r="J1959" s="1252">
        <v>0</v>
      </c>
      <c r="K1959" s="1252">
        <v>0</v>
      </c>
      <c r="L1959" s="1252">
        <v>0</v>
      </c>
      <c r="M1959" s="1252">
        <v>0</v>
      </c>
      <c r="N1959" s="1252">
        <v>0</v>
      </c>
      <c r="O1959" s="1252">
        <v>0</v>
      </c>
      <c r="P1959" s="1252">
        <v>0</v>
      </c>
      <c r="Q1959" s="1252">
        <v>0</v>
      </c>
      <c r="R1959" s="1252">
        <v>0</v>
      </c>
      <c r="S1959" s="1252">
        <v>0</v>
      </c>
      <c r="T1959" s="1252">
        <v>0</v>
      </c>
      <c r="U1959" s="1251" t="s">
        <v>116</v>
      </c>
      <c r="V1959" s="1251" t="s">
        <v>1537</v>
      </c>
      <c r="W1959" s="1251" t="s">
        <v>324</v>
      </c>
      <c r="X1959" s="1251" t="s">
        <v>1515</v>
      </c>
      <c r="Y1959" s="1251">
        <v>183</v>
      </c>
    </row>
    <row r="1960" spans="1:25" ht="12">
      <c r="A1960" s="1251">
        <v>2020</v>
      </c>
      <c r="B1960" s="1251">
        <v>25</v>
      </c>
      <c r="C1960" s="1251">
        <v>400</v>
      </c>
      <c r="D1960" s="1251" t="s">
        <v>1718</v>
      </c>
      <c r="E1960" s="1251">
        <v>184010</v>
      </c>
      <c r="F1960" s="1251" t="s">
        <v>1561</v>
      </c>
      <c r="G1960" s="1252">
        <v>783.79999999999995</v>
      </c>
      <c r="H1960" s="1252">
        <v>786.84000000000003</v>
      </c>
      <c r="I1960" s="1252">
        <v>786.84000000000003</v>
      </c>
      <c r="J1960" s="1252">
        <v>786.84000000000003</v>
      </c>
      <c r="K1960" s="1252">
        <v>819.16999999999996</v>
      </c>
      <c r="L1960" s="1252">
        <v>849.70000000000005</v>
      </c>
      <c r="M1960" s="1252">
        <v>885.12</v>
      </c>
      <c r="N1960" s="1252">
        <v>922.40999999999997</v>
      </c>
      <c r="O1960" s="1252">
        <v>957.83000000000004</v>
      </c>
      <c r="P1960" s="1252">
        <v>987.66999999999996</v>
      </c>
      <c r="Q1960" s="1252">
        <v>1026.8199999999999</v>
      </c>
      <c r="R1960" s="1252">
        <v>1071.5699999999999</v>
      </c>
      <c r="S1960" s="1252">
        <v>1116.3599999999999</v>
      </c>
      <c r="T1960" s="1252">
        <v>1116.3599999999999</v>
      </c>
      <c r="U1960" s="1251" t="s">
        <v>116</v>
      </c>
      <c r="V1960" s="1251" t="s">
        <v>1537</v>
      </c>
      <c r="W1960" s="1251" t="s">
        <v>316</v>
      </c>
      <c r="X1960" s="1251" t="s">
        <v>1515</v>
      </c>
      <c r="Y1960" s="1251">
        <v>184</v>
      </c>
    </row>
    <row r="1961" spans="1:25" ht="12">
      <c r="A1961" s="1251">
        <v>2020</v>
      </c>
      <c r="B1961" s="1251">
        <v>25</v>
      </c>
      <c r="C1961" s="1251">
        <v>400</v>
      </c>
      <c r="D1961" s="1251" t="s">
        <v>1718</v>
      </c>
      <c r="E1961" s="1251">
        <v>184019</v>
      </c>
      <c r="F1961" s="1251" t="s">
        <v>1562</v>
      </c>
      <c r="G1961" s="1252">
        <v>31.039999999999999</v>
      </c>
      <c r="H1961" s="1252">
        <v>32.18</v>
      </c>
      <c r="I1961" s="1252">
        <v>32.18</v>
      </c>
      <c r="J1961" s="1252">
        <v>34.460000000000001</v>
      </c>
      <c r="K1961" s="1252">
        <v>35.600000000000001</v>
      </c>
      <c r="L1961" s="1252">
        <v>36.359999999999999</v>
      </c>
      <c r="M1961" s="1252">
        <v>37.140000000000001</v>
      </c>
      <c r="N1961" s="1252">
        <v>37.920000000000002</v>
      </c>
      <c r="O1961" s="1252">
        <v>38.700000000000003</v>
      </c>
      <c r="P1961" s="1252">
        <v>39.869999999999997</v>
      </c>
      <c r="Q1961" s="1252">
        <v>41.039999999999999</v>
      </c>
      <c r="R1961" s="1252">
        <v>41.039999999999999</v>
      </c>
      <c r="S1961" s="1252">
        <v>41.039999999999999</v>
      </c>
      <c r="T1961" s="1252">
        <v>41.039999999999999</v>
      </c>
      <c r="U1961" s="1251" t="s">
        <v>116</v>
      </c>
      <c r="V1961" s="1251" t="s">
        <v>1537</v>
      </c>
      <c r="W1961" s="1251" t="s">
        <v>316</v>
      </c>
      <c r="X1961" s="1251" t="s">
        <v>1515</v>
      </c>
      <c r="Y1961" s="1251">
        <v>184</v>
      </c>
    </row>
    <row r="1962" spans="1:25" ht="12">
      <c r="A1962" s="1251">
        <v>2020</v>
      </c>
      <c r="B1962" s="1251">
        <v>25</v>
      </c>
      <c r="C1962" s="1251">
        <v>400</v>
      </c>
      <c r="D1962" s="1251" t="s">
        <v>1718</v>
      </c>
      <c r="E1962" s="1251">
        <v>184020</v>
      </c>
      <c r="F1962" s="1251" t="s">
        <v>1563</v>
      </c>
      <c r="G1962" s="1252">
        <v>437963.53000000003</v>
      </c>
      <c r="H1962" s="1252">
        <v>437963.53000000003</v>
      </c>
      <c r="I1962" s="1252">
        <v>438138.96000000002</v>
      </c>
      <c r="J1962" s="1252">
        <v>438177.83000000002</v>
      </c>
      <c r="K1962" s="1252">
        <v>440094.96999999997</v>
      </c>
      <c r="L1962" s="1252">
        <v>440679.66999999998</v>
      </c>
      <c r="M1962" s="1252">
        <v>441559.78000000003</v>
      </c>
      <c r="N1962" s="1252">
        <v>443412.48999999999</v>
      </c>
      <c r="O1962" s="1252">
        <v>445163.20000000001</v>
      </c>
      <c r="P1962" s="1252">
        <v>448826.15999999997</v>
      </c>
      <c r="Q1962" s="1252">
        <v>449551.34000000003</v>
      </c>
      <c r="R1962" s="1252">
        <v>453332.40000000002</v>
      </c>
      <c r="S1962" s="1252">
        <v>457961.21000000002</v>
      </c>
      <c r="T1962" s="1252">
        <v>457961.21000000002</v>
      </c>
      <c r="U1962" s="1251" t="s">
        <v>116</v>
      </c>
      <c r="V1962" s="1251" t="s">
        <v>1537</v>
      </c>
      <c r="W1962" s="1251" t="s">
        <v>316</v>
      </c>
      <c r="X1962" s="1251" t="s">
        <v>1515</v>
      </c>
      <c r="Y1962" s="1251">
        <v>184</v>
      </c>
    </row>
    <row r="1963" spans="1:25" ht="12">
      <c r="A1963" s="1251">
        <v>2020</v>
      </c>
      <c r="B1963" s="1251">
        <v>25</v>
      </c>
      <c r="C1963" s="1251">
        <v>400</v>
      </c>
      <c r="D1963" s="1251" t="s">
        <v>1718</v>
      </c>
      <c r="E1963" s="1251">
        <v>184030</v>
      </c>
      <c r="F1963" s="1251" t="s">
        <v>1564</v>
      </c>
      <c r="G1963" s="1252">
        <v>12460.85</v>
      </c>
      <c r="H1963" s="1252">
        <v>12631.33</v>
      </c>
      <c r="I1963" s="1252">
        <v>12946.85</v>
      </c>
      <c r="J1963" s="1252">
        <v>13367.82</v>
      </c>
      <c r="K1963" s="1252">
        <v>13580.139999999999</v>
      </c>
      <c r="L1963" s="1252">
        <v>13635.91</v>
      </c>
      <c r="M1963" s="1252">
        <v>13719.370000000001</v>
      </c>
      <c r="N1963" s="1252">
        <v>13854.83</v>
      </c>
      <c r="O1963" s="1252">
        <v>14135.290000000001</v>
      </c>
      <c r="P1963" s="1252">
        <v>14549.17</v>
      </c>
      <c r="Q1963" s="1252">
        <v>14549.17</v>
      </c>
      <c r="R1963" s="1252">
        <v>14819.85</v>
      </c>
      <c r="S1963" s="1252">
        <v>14942.5</v>
      </c>
      <c r="T1963" s="1252">
        <v>14942.5</v>
      </c>
      <c r="U1963" s="1251" t="s">
        <v>116</v>
      </c>
      <c r="V1963" s="1251" t="s">
        <v>1537</v>
      </c>
      <c r="W1963" s="1251" t="s">
        <v>316</v>
      </c>
      <c r="X1963" s="1251" t="s">
        <v>1515</v>
      </c>
      <c r="Y1963" s="1251">
        <v>184</v>
      </c>
    </row>
    <row r="1964" spans="1:25" ht="12">
      <c r="A1964" s="1251">
        <v>2020</v>
      </c>
      <c r="B1964" s="1251">
        <v>25</v>
      </c>
      <c r="C1964" s="1251">
        <v>400</v>
      </c>
      <c r="D1964" s="1251" t="s">
        <v>1718</v>
      </c>
      <c r="E1964" s="1251">
        <v>184050</v>
      </c>
      <c r="F1964" s="1251" t="s">
        <v>1565</v>
      </c>
      <c r="G1964" s="1252">
        <v>1.6200000000000001</v>
      </c>
      <c r="H1964" s="1252">
        <v>1.6200000000000001</v>
      </c>
      <c r="I1964" s="1252">
        <v>1.6200000000000001</v>
      </c>
      <c r="J1964" s="1252">
        <v>1.6200000000000001</v>
      </c>
      <c r="K1964" s="1252">
        <v>1.6200000000000001</v>
      </c>
      <c r="L1964" s="1252">
        <v>1.6200000000000001</v>
      </c>
      <c r="M1964" s="1252">
        <v>1.6200000000000001</v>
      </c>
      <c r="N1964" s="1252">
        <v>1.6200000000000001</v>
      </c>
      <c r="O1964" s="1252">
        <v>1.6200000000000001</v>
      </c>
      <c r="P1964" s="1252">
        <v>1.6200000000000001</v>
      </c>
      <c r="Q1964" s="1252">
        <v>1.6200000000000001</v>
      </c>
      <c r="R1964" s="1252">
        <v>1.6200000000000001</v>
      </c>
      <c r="S1964" s="1252">
        <v>15.1</v>
      </c>
      <c r="T1964" s="1252">
        <v>15.1</v>
      </c>
      <c r="U1964" s="1251" t="s">
        <v>116</v>
      </c>
      <c r="V1964" s="1251" t="s">
        <v>1537</v>
      </c>
      <c r="W1964" s="1251" t="s">
        <v>316</v>
      </c>
      <c r="X1964" s="1251" t="s">
        <v>1515</v>
      </c>
      <c r="Y1964" s="1251">
        <v>184</v>
      </c>
    </row>
    <row r="1965" spans="1:25" ht="12">
      <c r="A1965" s="1251">
        <v>2020</v>
      </c>
      <c r="B1965" s="1251">
        <v>25</v>
      </c>
      <c r="C1965" s="1251">
        <v>400</v>
      </c>
      <c r="D1965" s="1251" t="s">
        <v>1718</v>
      </c>
      <c r="E1965" s="1251">
        <v>184060</v>
      </c>
      <c r="F1965" s="1251" t="s">
        <v>1566</v>
      </c>
      <c r="G1965" s="1252">
        <v>734.69000000000005</v>
      </c>
      <c r="H1965" s="1252">
        <v>739.60000000000002</v>
      </c>
      <c r="I1965" s="1252">
        <v>739.60000000000002</v>
      </c>
      <c r="J1965" s="1252">
        <v>742.27999999999997</v>
      </c>
      <c r="K1965" s="1252">
        <v>781.59000000000003</v>
      </c>
      <c r="L1965" s="1252">
        <v>818.34000000000003</v>
      </c>
      <c r="M1965" s="1252">
        <v>860.86000000000001</v>
      </c>
      <c r="N1965" s="1252">
        <v>905.58000000000004</v>
      </c>
      <c r="O1965" s="1252">
        <v>948.10000000000002</v>
      </c>
      <c r="P1965" s="1252">
        <v>984.51999999999998</v>
      </c>
      <c r="Q1965" s="1252">
        <v>1031.8699999999999</v>
      </c>
      <c r="R1965" s="1252">
        <v>1084.4300000000001</v>
      </c>
      <c r="S1965" s="1252">
        <v>1137.04</v>
      </c>
      <c r="T1965" s="1252">
        <v>1137.04</v>
      </c>
      <c r="U1965" s="1251" t="s">
        <v>116</v>
      </c>
      <c r="V1965" s="1251" t="s">
        <v>1537</v>
      </c>
      <c r="W1965" s="1251" t="s">
        <v>316</v>
      </c>
      <c r="X1965" s="1251" t="s">
        <v>1515</v>
      </c>
      <c r="Y1965" s="1251">
        <v>184</v>
      </c>
    </row>
    <row r="1966" spans="1:25" ht="12">
      <c r="A1966" s="1251">
        <v>2020</v>
      </c>
      <c r="B1966" s="1251">
        <v>25</v>
      </c>
      <c r="C1966" s="1251">
        <v>400</v>
      </c>
      <c r="D1966" s="1251" t="s">
        <v>1718</v>
      </c>
      <c r="E1966" s="1251">
        <v>184099</v>
      </c>
      <c r="F1966" s="1251" t="s">
        <v>1567</v>
      </c>
      <c r="G1966" s="1252">
        <v>-452032.40000000002</v>
      </c>
      <c r="H1966" s="1252">
        <v>-452211.96999999997</v>
      </c>
      <c r="I1966" s="1252">
        <v>-452451.23999999999</v>
      </c>
      <c r="J1966" s="1252">
        <v>-452916.03999999998</v>
      </c>
      <c r="K1966" s="1252">
        <v>-455067.25</v>
      </c>
      <c r="L1966" s="1252">
        <v>-455775.76000000001</v>
      </c>
      <c r="M1966" s="1252">
        <v>-456818.04999999999</v>
      </c>
      <c r="N1966" s="1252">
        <v>-458889.01000000001</v>
      </c>
      <c r="O1966" s="1252">
        <v>-460998.90000000002</v>
      </c>
      <c r="P1966" s="1252">
        <v>-465143.16999999998</v>
      </c>
      <c r="Q1966" s="1252">
        <v>-465956.02000000002</v>
      </c>
      <c r="R1966" s="1252">
        <v>-468625.15000000002</v>
      </c>
      <c r="S1966" s="1252">
        <v>-473399.64000000001</v>
      </c>
      <c r="T1966" s="1252">
        <v>-473399.64000000001</v>
      </c>
      <c r="U1966" s="1251" t="s">
        <v>116</v>
      </c>
      <c r="V1966" s="1251" t="s">
        <v>1537</v>
      </c>
      <c r="W1966" s="1251" t="s">
        <v>316</v>
      </c>
      <c r="X1966" s="1251" t="s">
        <v>1515</v>
      </c>
      <c r="Y1966" s="1251">
        <v>184</v>
      </c>
    </row>
    <row r="1967" spans="1:25" ht="12">
      <c r="A1967" s="1251">
        <v>2020</v>
      </c>
      <c r="B1967" s="1251">
        <v>25</v>
      </c>
      <c r="C1967" s="1251">
        <v>400</v>
      </c>
      <c r="D1967" s="1251" t="s">
        <v>1718</v>
      </c>
      <c r="E1967" s="1251">
        <v>184301</v>
      </c>
      <c r="F1967" s="1251" t="s">
        <v>1568</v>
      </c>
      <c r="G1967" s="1252">
        <v>0</v>
      </c>
      <c r="H1967" s="1252">
        <v>0</v>
      </c>
      <c r="I1967" s="1252">
        <v>0</v>
      </c>
      <c r="J1967" s="1252">
        <v>0</v>
      </c>
      <c r="K1967" s="1252">
        <v>0</v>
      </c>
      <c r="L1967" s="1252">
        <v>0</v>
      </c>
      <c r="M1967" s="1252">
        <v>0</v>
      </c>
      <c r="N1967" s="1252">
        <v>0</v>
      </c>
      <c r="O1967" s="1252">
        <v>0</v>
      </c>
      <c r="P1967" s="1252">
        <v>0</v>
      </c>
      <c r="Q1967" s="1252">
        <v>0</v>
      </c>
      <c r="R1967" s="1252">
        <v>0</v>
      </c>
      <c r="S1967" s="1252">
        <v>0</v>
      </c>
      <c r="T1967" s="1252">
        <v>0</v>
      </c>
      <c r="U1967" s="1251" t="s">
        <v>116</v>
      </c>
      <c r="V1967" s="1251" t="s">
        <v>1537</v>
      </c>
      <c r="W1967" s="1251" t="s">
        <v>1569</v>
      </c>
      <c r="X1967" s="1251" t="s">
        <v>1515</v>
      </c>
      <c r="Y1967" s="1251">
        <v>184</v>
      </c>
    </row>
    <row r="1968" spans="1:25" ht="12">
      <c r="A1968" s="1251">
        <v>2020</v>
      </c>
      <c r="B1968" s="1251">
        <v>25</v>
      </c>
      <c r="C1968" s="1251">
        <v>400</v>
      </c>
      <c r="D1968" s="1251" t="s">
        <v>1718</v>
      </c>
      <c r="E1968" s="1251">
        <v>186101</v>
      </c>
      <c r="F1968" s="1251" t="s">
        <v>1719</v>
      </c>
      <c r="G1968" s="1252">
        <v>0</v>
      </c>
      <c r="H1968" s="1252">
        <v>0</v>
      </c>
      <c r="I1968" s="1252">
        <v>0</v>
      </c>
      <c r="J1968" s="1252">
        <v>0</v>
      </c>
      <c r="K1968" s="1252">
        <v>0</v>
      </c>
      <c r="L1968" s="1252">
        <v>0</v>
      </c>
      <c r="M1968" s="1252">
        <v>0</v>
      </c>
      <c r="N1968" s="1252">
        <v>0</v>
      </c>
      <c r="O1968" s="1252">
        <v>0</v>
      </c>
      <c r="P1968" s="1252">
        <v>0</v>
      </c>
      <c r="Q1968" s="1252">
        <v>0</v>
      </c>
      <c r="R1968" s="1252">
        <v>0</v>
      </c>
      <c r="S1968" s="1252">
        <v>0</v>
      </c>
      <c r="T1968" s="1252">
        <v>0</v>
      </c>
      <c r="U1968" s="1251" t="s">
        <v>116</v>
      </c>
      <c r="V1968" s="1251" t="s">
        <v>1537</v>
      </c>
      <c r="W1968" s="1251" t="s">
        <v>322</v>
      </c>
      <c r="X1968" s="1251" t="s">
        <v>1515</v>
      </c>
      <c r="Y1968" s="1251">
        <v>186</v>
      </c>
    </row>
    <row r="1969" spans="1:25" ht="12">
      <c r="A1969" s="1251">
        <v>2020</v>
      </c>
      <c r="B1969" s="1251">
        <v>25</v>
      </c>
      <c r="C1969" s="1251">
        <v>400</v>
      </c>
      <c r="D1969" s="1251" t="s">
        <v>1718</v>
      </c>
      <c r="E1969" s="1251">
        <v>186301</v>
      </c>
      <c r="F1969" s="1251" t="s">
        <v>1690</v>
      </c>
      <c r="G1969" s="1252">
        <v>0</v>
      </c>
      <c r="H1969" s="1252">
        <v>0</v>
      </c>
      <c r="I1969" s="1252">
        <v>0</v>
      </c>
      <c r="J1969" s="1252">
        <v>0</v>
      </c>
      <c r="K1969" s="1252">
        <v>0</v>
      </c>
      <c r="L1969" s="1252">
        <v>0</v>
      </c>
      <c r="M1969" s="1252">
        <v>0</v>
      </c>
      <c r="N1969" s="1252">
        <v>0</v>
      </c>
      <c r="O1969" s="1252">
        <v>0</v>
      </c>
      <c r="P1969" s="1252">
        <v>0</v>
      </c>
      <c r="Q1969" s="1252">
        <v>0</v>
      </c>
      <c r="R1969" s="1252">
        <v>0</v>
      </c>
      <c r="S1969" s="1252">
        <v>0</v>
      </c>
      <c r="T1969" s="1252">
        <v>0</v>
      </c>
      <c r="U1969" s="1251" t="s">
        <v>116</v>
      </c>
      <c r="V1969" s="1251" t="s">
        <v>564</v>
      </c>
      <c r="W1969" s="1251" t="s">
        <v>322</v>
      </c>
      <c r="X1969" s="1251" t="s">
        <v>1515</v>
      </c>
      <c r="Y1969" s="1251">
        <v>186</v>
      </c>
    </row>
    <row r="1970" spans="1:25" ht="12">
      <c r="A1970" s="1251">
        <v>2020</v>
      </c>
      <c r="B1970" s="1251">
        <v>25</v>
      </c>
      <c r="C1970" s="1251">
        <v>400</v>
      </c>
      <c r="D1970" s="1251" t="s">
        <v>1718</v>
      </c>
      <c r="E1970" s="1251">
        <v>186355</v>
      </c>
      <c r="F1970" s="1251" t="s">
        <v>1575</v>
      </c>
      <c r="G1970" s="1252">
        <v>221348.92999999999</v>
      </c>
      <c r="H1970" s="1252">
        <v>7.6399999999999997</v>
      </c>
      <c r="I1970" s="1252">
        <v>18.09</v>
      </c>
      <c r="J1970" s="1252">
        <v>35.189999999999998</v>
      </c>
      <c r="K1970" s="1252">
        <v>68.170000000000002</v>
      </c>
      <c r="L1970" s="1252">
        <v>119.42</v>
      </c>
      <c r="M1970" s="1252">
        <v>183.62</v>
      </c>
      <c r="N1970" s="1252">
        <v>278.14999999999998</v>
      </c>
      <c r="O1970" s="1252">
        <v>399.01999999999998</v>
      </c>
      <c r="P1970" s="1252">
        <v>540.88999999999999</v>
      </c>
      <c r="Q1970" s="1252">
        <v>707.99000000000001</v>
      </c>
      <c r="R1970" s="1252">
        <v>921.91999999999996</v>
      </c>
      <c r="S1970" s="1252">
        <v>1074.5</v>
      </c>
      <c r="T1970" s="1252">
        <v>1074.5</v>
      </c>
      <c r="U1970" s="1251" t="s">
        <v>116</v>
      </c>
      <c r="V1970" s="1251" t="s">
        <v>1537</v>
      </c>
      <c r="W1970" s="1251" t="s">
        <v>322</v>
      </c>
      <c r="X1970" s="1251" t="s">
        <v>1515</v>
      </c>
      <c r="Y1970" s="1251">
        <v>186</v>
      </c>
    </row>
    <row r="1971" spans="1:25" ht="12">
      <c r="A1971" s="1251">
        <v>2020</v>
      </c>
      <c r="B1971" s="1251">
        <v>25</v>
      </c>
      <c r="C1971" s="1251">
        <v>400</v>
      </c>
      <c r="D1971" s="1251" t="s">
        <v>1718</v>
      </c>
      <c r="E1971" s="1251">
        <v>186366</v>
      </c>
      <c r="F1971" s="1251" t="s">
        <v>1576</v>
      </c>
      <c r="G1971" s="1252">
        <v>10302.66</v>
      </c>
      <c r="H1971" s="1252">
        <v>231649.04999999999</v>
      </c>
      <c r="I1971" s="1252">
        <v>231649.04999999999</v>
      </c>
      <c r="J1971" s="1252">
        <v>231649.04999999999</v>
      </c>
      <c r="K1971" s="1252">
        <v>231649.04999999999</v>
      </c>
      <c r="L1971" s="1252">
        <v>231649.04999999999</v>
      </c>
      <c r="M1971" s="1252">
        <v>231649.04999999999</v>
      </c>
      <c r="N1971" s="1252">
        <v>231649.04999999999</v>
      </c>
      <c r="O1971" s="1252">
        <v>231649.04999999999</v>
      </c>
      <c r="P1971" s="1252">
        <v>231649.04999999999</v>
      </c>
      <c r="Q1971" s="1252">
        <v>231649.04999999999</v>
      </c>
      <c r="R1971" s="1252">
        <v>231649.04999999999</v>
      </c>
      <c r="S1971" s="1252">
        <v>231649.04999999999</v>
      </c>
      <c r="T1971" s="1252">
        <v>231649.04999999999</v>
      </c>
      <c r="U1971" s="1251" t="s">
        <v>116</v>
      </c>
      <c r="V1971" s="1251" t="s">
        <v>1537</v>
      </c>
      <c r="W1971" s="1251" t="s">
        <v>322</v>
      </c>
      <c r="X1971" s="1251" t="s">
        <v>1515</v>
      </c>
      <c r="Y1971" s="1251">
        <v>186</v>
      </c>
    </row>
    <row r="1972" spans="1:25" ht="12">
      <c r="A1972" s="1251">
        <v>2020</v>
      </c>
      <c r="B1972" s="1251">
        <v>25</v>
      </c>
      <c r="C1972" s="1251">
        <v>400</v>
      </c>
      <c r="D1972" s="1251" t="s">
        <v>1718</v>
      </c>
      <c r="E1972" s="1251">
        <v>186367</v>
      </c>
      <c r="F1972" s="1251" t="s">
        <v>1577</v>
      </c>
      <c r="G1972" s="1252">
        <v>-1612.1700000000001</v>
      </c>
      <c r="H1972" s="1252">
        <v>-1637.6700000000001</v>
      </c>
      <c r="I1972" s="1252">
        <v>-2211</v>
      </c>
      <c r="J1972" s="1252">
        <v>-3357.6599999999999</v>
      </c>
      <c r="K1972" s="1252">
        <v>-3909.7600000000002</v>
      </c>
      <c r="L1972" s="1252">
        <v>-4461.8500000000004</v>
      </c>
      <c r="M1972" s="1252">
        <v>-5013.9399999999996</v>
      </c>
      <c r="N1972" s="1252">
        <v>-5581.4799999999996</v>
      </c>
      <c r="O1972" s="1252">
        <v>-6149.0200000000004</v>
      </c>
      <c r="P1972" s="1252">
        <v>-6143.2299999999996</v>
      </c>
      <c r="Q1972" s="1252">
        <v>-6718.4899999999998</v>
      </c>
      <c r="R1972" s="1252">
        <v>-7293.75</v>
      </c>
      <c r="S1972" s="1252">
        <v>-7869.0100000000002</v>
      </c>
      <c r="T1972" s="1252">
        <v>-7869.0100000000002</v>
      </c>
      <c r="U1972" s="1251" t="s">
        <v>116</v>
      </c>
      <c r="V1972" s="1251" t="s">
        <v>1537</v>
      </c>
      <c r="W1972" s="1251" t="s">
        <v>322</v>
      </c>
      <c r="X1972" s="1251" t="s">
        <v>1515</v>
      </c>
      <c r="Y1972" s="1251">
        <v>186</v>
      </c>
    </row>
    <row r="1973" spans="1:25" ht="12">
      <c r="A1973" s="1251">
        <v>2020</v>
      </c>
      <c r="B1973" s="1251">
        <v>25</v>
      </c>
      <c r="C1973" s="1251">
        <v>400</v>
      </c>
      <c r="D1973" s="1251" t="s">
        <v>1718</v>
      </c>
      <c r="E1973" s="1251">
        <v>186381</v>
      </c>
      <c r="F1973" s="1251" t="s">
        <v>1578</v>
      </c>
      <c r="G1973" s="1252">
        <v>0</v>
      </c>
      <c r="H1973" s="1252">
        <v>0</v>
      </c>
      <c r="I1973" s="1252">
        <v>0</v>
      </c>
      <c r="J1973" s="1252">
        <v>0</v>
      </c>
      <c r="K1973" s="1252">
        <v>0</v>
      </c>
      <c r="L1973" s="1252">
        <v>0</v>
      </c>
      <c r="M1973" s="1252">
        <v>0</v>
      </c>
      <c r="N1973" s="1252">
        <v>0</v>
      </c>
      <c r="O1973" s="1252">
        <v>0</v>
      </c>
      <c r="P1973" s="1252">
        <v>0</v>
      </c>
      <c r="Q1973" s="1252">
        <v>0</v>
      </c>
      <c r="R1973" s="1252">
        <v>0</v>
      </c>
      <c r="S1973" s="1252">
        <v>0</v>
      </c>
      <c r="T1973" s="1252">
        <v>0</v>
      </c>
      <c r="U1973" s="1251" t="s">
        <v>116</v>
      </c>
      <c r="V1973" s="1251" t="s">
        <v>1537</v>
      </c>
      <c r="W1973" s="1251" t="s">
        <v>322</v>
      </c>
      <c r="X1973" s="1251" t="s">
        <v>1515</v>
      </c>
      <c r="Y1973" s="1251">
        <v>186</v>
      </c>
    </row>
    <row r="1974" spans="1:25" ht="12">
      <c r="A1974" s="1251">
        <v>2020</v>
      </c>
      <c r="B1974" s="1251">
        <v>25</v>
      </c>
      <c r="C1974" s="1251">
        <v>400</v>
      </c>
      <c r="D1974" s="1251" t="s">
        <v>1718</v>
      </c>
      <c r="E1974" s="1251">
        <v>186391</v>
      </c>
      <c r="F1974" s="1251" t="s">
        <v>1720</v>
      </c>
      <c r="G1974" s="1252">
        <v>0</v>
      </c>
      <c r="H1974" s="1252">
        <v>0</v>
      </c>
      <c r="I1974" s="1252">
        <v>0</v>
      </c>
      <c r="J1974" s="1252">
        <v>0</v>
      </c>
      <c r="K1974" s="1252">
        <v>0</v>
      </c>
      <c r="L1974" s="1252">
        <v>0</v>
      </c>
      <c r="M1974" s="1252">
        <v>0</v>
      </c>
      <c r="N1974" s="1252">
        <v>0</v>
      </c>
      <c r="O1974" s="1252">
        <v>0</v>
      </c>
      <c r="P1974" s="1252">
        <v>0</v>
      </c>
      <c r="Q1974" s="1252">
        <v>0</v>
      </c>
      <c r="R1974" s="1252">
        <v>0</v>
      </c>
      <c r="S1974" s="1252">
        <v>0</v>
      </c>
      <c r="T1974" s="1252">
        <v>0</v>
      </c>
      <c r="U1974" s="1251" t="s">
        <v>116</v>
      </c>
      <c r="V1974" s="1251" t="s">
        <v>1537</v>
      </c>
      <c r="W1974" s="1251" t="s">
        <v>322</v>
      </c>
      <c r="X1974" s="1251" t="s">
        <v>1515</v>
      </c>
      <c r="Y1974" s="1251">
        <v>186</v>
      </c>
    </row>
    <row r="1975" spans="1:25" ht="12">
      <c r="A1975" s="1251">
        <v>2020</v>
      </c>
      <c r="B1975" s="1251">
        <v>25</v>
      </c>
      <c r="C1975" s="1251">
        <v>400</v>
      </c>
      <c r="D1975" s="1251" t="s">
        <v>1718</v>
      </c>
      <c r="E1975" s="1251">
        <v>224090</v>
      </c>
      <c r="F1975" s="1251" t="s">
        <v>1721</v>
      </c>
      <c r="G1975" s="1252">
        <v>0</v>
      </c>
      <c r="H1975" s="1252">
        <v>0</v>
      </c>
      <c r="I1975" s="1252">
        <v>0</v>
      </c>
      <c r="J1975" s="1252">
        <v>0</v>
      </c>
      <c r="K1975" s="1252">
        <v>0</v>
      </c>
      <c r="L1975" s="1252">
        <v>0</v>
      </c>
      <c r="M1975" s="1252">
        <v>0</v>
      </c>
      <c r="N1975" s="1252">
        <v>0</v>
      </c>
      <c r="O1975" s="1252">
        <v>0</v>
      </c>
      <c r="P1975" s="1252">
        <v>0</v>
      </c>
      <c r="Q1975" s="1252">
        <v>0</v>
      </c>
      <c r="R1975" s="1252">
        <v>0</v>
      </c>
      <c r="S1975" s="1252">
        <v>0</v>
      </c>
      <c r="T1975" s="1252">
        <v>0</v>
      </c>
      <c r="U1975" s="1251" t="s">
        <v>116</v>
      </c>
      <c r="V1975" s="1251" t="s">
        <v>1537</v>
      </c>
      <c r="W1975" s="1251" t="s">
        <v>355</v>
      </c>
      <c r="X1975" s="1251" t="s">
        <v>1581</v>
      </c>
      <c r="Y1975" s="1251">
        <v>224</v>
      </c>
    </row>
    <row r="1976" spans="1:25" ht="12">
      <c r="A1976" s="1251">
        <v>2020</v>
      </c>
      <c r="B1976" s="1251">
        <v>25</v>
      </c>
      <c r="C1976" s="1251">
        <v>400</v>
      </c>
      <c r="D1976" s="1251" t="s">
        <v>1718</v>
      </c>
      <c r="E1976" s="1251">
        <v>231003</v>
      </c>
      <c r="F1976" s="1251" t="s">
        <v>1693</v>
      </c>
      <c r="G1976" s="1252">
        <v>0</v>
      </c>
      <c r="H1976" s="1252">
        <v>0</v>
      </c>
      <c r="I1976" s="1252">
        <v>0</v>
      </c>
      <c r="J1976" s="1252">
        <v>0</v>
      </c>
      <c r="K1976" s="1252">
        <v>0</v>
      </c>
      <c r="L1976" s="1252">
        <v>0</v>
      </c>
      <c r="M1976" s="1252">
        <v>0</v>
      </c>
      <c r="N1976" s="1252">
        <v>0</v>
      </c>
      <c r="O1976" s="1252">
        <v>0</v>
      </c>
      <c r="P1976" s="1252">
        <v>0</v>
      </c>
      <c r="Q1976" s="1252">
        <v>0</v>
      </c>
      <c r="R1976" s="1252">
        <v>0</v>
      </c>
      <c r="S1976" s="1252">
        <v>0</v>
      </c>
      <c r="T1976" s="1252">
        <v>0</v>
      </c>
      <c r="U1976" s="1251" t="s">
        <v>116</v>
      </c>
      <c r="V1976" s="1251" t="s">
        <v>1537</v>
      </c>
      <c r="W1976" s="1251" t="s">
        <v>366</v>
      </c>
      <c r="X1976" s="1251" t="s">
        <v>1581</v>
      </c>
      <c r="Y1976" s="1251">
        <v>231</v>
      </c>
    </row>
    <row r="1977" spans="1:25" ht="12">
      <c r="A1977" s="1251">
        <v>2020</v>
      </c>
      <c r="B1977" s="1251">
        <v>25</v>
      </c>
      <c r="C1977" s="1251">
        <v>400</v>
      </c>
      <c r="D1977" s="1251" t="s">
        <v>1718</v>
      </c>
      <c r="E1977" s="1251">
        <v>231006</v>
      </c>
      <c r="F1977" s="1251" t="s">
        <v>1583</v>
      </c>
      <c r="G1977" s="1252">
        <v>0</v>
      </c>
      <c r="H1977" s="1252">
        <v>0</v>
      </c>
      <c r="I1977" s="1252">
        <v>0</v>
      </c>
      <c r="J1977" s="1252">
        <v>0</v>
      </c>
      <c r="K1977" s="1252">
        <v>0</v>
      </c>
      <c r="L1977" s="1252">
        <v>0</v>
      </c>
      <c r="M1977" s="1252">
        <v>0</v>
      </c>
      <c r="N1977" s="1252">
        <v>0</v>
      </c>
      <c r="O1977" s="1252">
        <v>0</v>
      </c>
      <c r="P1977" s="1252">
        <v>0</v>
      </c>
      <c r="Q1977" s="1252">
        <v>0</v>
      </c>
      <c r="R1977" s="1252">
        <v>0</v>
      </c>
      <c r="S1977" s="1252">
        <v>0</v>
      </c>
      <c r="T1977" s="1252">
        <v>0</v>
      </c>
      <c r="U1977" s="1251" t="s">
        <v>116</v>
      </c>
      <c r="V1977" s="1251" t="s">
        <v>1537</v>
      </c>
      <c r="W1977" s="1251" t="s">
        <v>366</v>
      </c>
      <c r="X1977" s="1251" t="s">
        <v>1581</v>
      </c>
      <c r="Y1977" s="1251">
        <v>231</v>
      </c>
    </row>
    <row r="1978" spans="1:25" ht="12">
      <c r="A1978" s="1251">
        <v>2020</v>
      </c>
      <c r="B1978" s="1251">
        <v>25</v>
      </c>
      <c r="C1978" s="1251">
        <v>400</v>
      </c>
      <c r="D1978" s="1251" t="s">
        <v>1718</v>
      </c>
      <c r="E1978" s="1251">
        <v>235020</v>
      </c>
      <c r="F1978" s="1251" t="s">
        <v>1586</v>
      </c>
      <c r="G1978" s="1252">
        <v>-12024.629999999999</v>
      </c>
      <c r="H1978" s="1252">
        <v>-12267.26</v>
      </c>
      <c r="I1978" s="1252">
        <v>-12370</v>
      </c>
      <c r="J1978" s="1252">
        <v>-11884.4</v>
      </c>
      <c r="K1978" s="1252">
        <v>-12064.870000000001</v>
      </c>
      <c r="L1978" s="1252">
        <v>-11995.74</v>
      </c>
      <c r="M1978" s="1252">
        <v>-12063.67</v>
      </c>
      <c r="N1978" s="1252">
        <v>-12147.049999999999</v>
      </c>
      <c r="O1978" s="1252">
        <v>-12167.32</v>
      </c>
      <c r="P1978" s="1252">
        <v>-12023.639999999999</v>
      </c>
      <c r="Q1978" s="1252">
        <v>-11529.92</v>
      </c>
      <c r="R1978" s="1252">
        <v>-11274.92</v>
      </c>
      <c r="S1978" s="1252">
        <v>-11019.92</v>
      </c>
      <c r="T1978" s="1252">
        <v>-11019.92</v>
      </c>
      <c r="U1978" s="1251" t="s">
        <v>116</v>
      </c>
      <c r="V1978" s="1251" t="s">
        <v>564</v>
      </c>
      <c r="W1978" s="1251" t="s">
        <v>370</v>
      </c>
      <c r="X1978" s="1251" t="s">
        <v>1581</v>
      </c>
      <c r="Y1978" s="1251">
        <v>235</v>
      </c>
    </row>
    <row r="1979" spans="1:25" ht="12">
      <c r="A1979" s="1251">
        <v>2020</v>
      </c>
      <c r="B1979" s="1251">
        <v>25</v>
      </c>
      <c r="C1979" s="1251">
        <v>400</v>
      </c>
      <c r="D1979" s="1251" t="s">
        <v>1718</v>
      </c>
      <c r="E1979" s="1251">
        <v>235050</v>
      </c>
      <c r="F1979" s="1251" t="s">
        <v>1587</v>
      </c>
      <c r="G1979" s="1252">
        <v>0</v>
      </c>
      <c r="H1979" s="1252">
        <v>0</v>
      </c>
      <c r="I1979" s="1252">
        <v>0</v>
      </c>
      <c r="J1979" s="1252">
        <v>0</v>
      </c>
      <c r="K1979" s="1252">
        <v>0</v>
      </c>
      <c r="L1979" s="1252">
        <v>0</v>
      </c>
      <c r="M1979" s="1252">
        <v>0</v>
      </c>
      <c r="N1979" s="1252">
        <v>0</v>
      </c>
      <c r="O1979" s="1252">
        <v>0</v>
      </c>
      <c r="P1979" s="1252">
        <v>0</v>
      </c>
      <c r="Q1979" s="1252">
        <v>0</v>
      </c>
      <c r="R1979" s="1252">
        <v>0</v>
      </c>
      <c r="S1979" s="1252">
        <v>0</v>
      </c>
      <c r="T1979" s="1252">
        <v>0</v>
      </c>
      <c r="U1979" s="1251" t="s">
        <v>116</v>
      </c>
      <c r="V1979" s="1251" t="s">
        <v>564</v>
      </c>
      <c r="W1979" s="1251" t="s">
        <v>370</v>
      </c>
      <c r="X1979" s="1251" t="s">
        <v>1581</v>
      </c>
      <c r="Y1979" s="1251">
        <v>235</v>
      </c>
    </row>
    <row r="1980" spans="1:25" ht="12">
      <c r="A1980" s="1251">
        <v>2020</v>
      </c>
      <c r="B1980" s="1251">
        <v>25</v>
      </c>
      <c r="C1980" s="1251">
        <v>400</v>
      </c>
      <c r="D1980" s="1251" t="s">
        <v>1718</v>
      </c>
      <c r="E1980" s="1251">
        <v>236111</v>
      </c>
      <c r="F1980" s="1251" t="s">
        <v>1588</v>
      </c>
      <c r="G1980" s="1252">
        <v>0</v>
      </c>
      <c r="H1980" s="1252">
        <v>3586.75</v>
      </c>
      <c r="I1980" s="1252">
        <v>1793.3699999999999</v>
      </c>
      <c r="J1980" s="1252">
        <v>-0.01</v>
      </c>
      <c r="K1980" s="1252">
        <v>3586.7399999999998</v>
      </c>
      <c r="L1980" s="1252">
        <v>1793.3699999999999</v>
      </c>
      <c r="M1980" s="1252">
        <v>0</v>
      </c>
      <c r="N1980" s="1252">
        <v>3775.4299999999998</v>
      </c>
      <c r="O1980" s="1252">
        <v>1887.71</v>
      </c>
      <c r="P1980" s="1252">
        <v>-0.01</v>
      </c>
      <c r="Q1980" s="1252">
        <v>10647.98</v>
      </c>
      <c r="R1980" s="1252">
        <v>5323.9799999999996</v>
      </c>
      <c r="S1980" s="1252">
        <v>0</v>
      </c>
      <c r="T1980" s="1252">
        <v>0</v>
      </c>
      <c r="U1980" s="1251" t="s">
        <v>116</v>
      </c>
      <c r="V1980" s="1251" t="s">
        <v>1537</v>
      </c>
      <c r="W1980" s="1251" t="s">
        <v>371</v>
      </c>
      <c r="X1980" s="1251" t="s">
        <v>1581</v>
      </c>
      <c r="Y1980" s="1251">
        <v>236</v>
      </c>
    </row>
    <row r="1981" spans="1:25" ht="12">
      <c r="A1981" s="1251">
        <v>2020</v>
      </c>
      <c r="B1981" s="1251">
        <v>25</v>
      </c>
      <c r="C1981" s="1251">
        <v>400</v>
      </c>
      <c r="D1981" s="1251" t="s">
        <v>1718</v>
      </c>
      <c r="E1981" s="1251">
        <v>237250</v>
      </c>
      <c r="F1981" s="1251" t="s">
        <v>1722</v>
      </c>
      <c r="G1981" s="1252">
        <v>0</v>
      </c>
      <c r="H1981" s="1252">
        <v>0</v>
      </c>
      <c r="I1981" s="1252">
        <v>0</v>
      </c>
      <c r="J1981" s="1252">
        <v>0</v>
      </c>
      <c r="K1981" s="1252">
        <v>0</v>
      </c>
      <c r="L1981" s="1252">
        <v>0</v>
      </c>
      <c r="M1981" s="1252">
        <v>0</v>
      </c>
      <c r="N1981" s="1252">
        <v>0</v>
      </c>
      <c r="O1981" s="1252">
        <v>0</v>
      </c>
      <c r="P1981" s="1252">
        <v>0</v>
      </c>
      <c r="Q1981" s="1252">
        <v>0</v>
      </c>
      <c r="R1981" s="1252">
        <v>0</v>
      </c>
      <c r="S1981" s="1252">
        <v>0</v>
      </c>
      <c r="T1981" s="1252">
        <v>0</v>
      </c>
      <c r="U1981" s="1251" t="s">
        <v>116</v>
      </c>
      <c r="V1981" s="1251" t="s">
        <v>1537</v>
      </c>
      <c r="W1981" s="1251" t="s">
        <v>368</v>
      </c>
      <c r="X1981" s="1251" t="s">
        <v>1581</v>
      </c>
      <c r="Y1981" s="1251">
        <v>237</v>
      </c>
    </row>
    <row r="1982" spans="1:25" ht="12">
      <c r="A1982" s="1251">
        <v>2020</v>
      </c>
      <c r="B1982" s="1251">
        <v>25</v>
      </c>
      <c r="C1982" s="1251">
        <v>400</v>
      </c>
      <c r="D1982" s="1251" t="s">
        <v>1718</v>
      </c>
      <c r="E1982" s="1251">
        <v>237280</v>
      </c>
      <c r="F1982" s="1251" t="s">
        <v>1590</v>
      </c>
      <c r="G1982" s="1252">
        <v>-26.050000000000001</v>
      </c>
      <c r="H1982" s="1252">
        <v>-49.609999999999999</v>
      </c>
      <c r="I1982" s="1252">
        <v>-74.090000000000003</v>
      </c>
      <c r="J1982" s="1252">
        <v>-94.239999999999995</v>
      </c>
      <c r="K1982" s="1252">
        <v>-118.45</v>
      </c>
      <c r="L1982" s="1252">
        <v>-139.02000000000001</v>
      </c>
      <c r="M1982" s="1252">
        <v>-161.75</v>
      </c>
      <c r="N1982" s="1252">
        <v>-184.31</v>
      </c>
      <c r="O1982" s="1252">
        <v>-209</v>
      </c>
      <c r="P1982" s="1252">
        <v>-228.88</v>
      </c>
      <c r="Q1982" s="1252">
        <v>-241.69</v>
      </c>
      <c r="R1982" s="1252">
        <v>-259.06999999999999</v>
      </c>
      <c r="S1982" s="1252">
        <v>-14.34</v>
      </c>
      <c r="T1982" s="1252">
        <v>-14.34</v>
      </c>
      <c r="U1982" s="1251" t="s">
        <v>116</v>
      </c>
      <c r="V1982" s="1251" t="s">
        <v>1537</v>
      </c>
      <c r="W1982" s="1251" t="s">
        <v>368</v>
      </c>
      <c r="X1982" s="1251" t="s">
        <v>1581</v>
      </c>
      <c r="Y1982" s="1251">
        <v>237</v>
      </c>
    </row>
    <row r="1983" spans="1:25" ht="12">
      <c r="A1983" s="1251">
        <v>2020</v>
      </c>
      <c r="B1983" s="1251">
        <v>25</v>
      </c>
      <c r="C1983" s="1251">
        <v>400</v>
      </c>
      <c r="D1983" s="1251" t="s">
        <v>1718</v>
      </c>
      <c r="E1983" s="1251">
        <v>237290</v>
      </c>
      <c r="F1983" s="1251" t="s">
        <v>1591</v>
      </c>
      <c r="G1983" s="1252">
        <v>0</v>
      </c>
      <c r="H1983" s="1252">
        <v>0</v>
      </c>
      <c r="I1983" s="1252">
        <v>0</v>
      </c>
      <c r="J1983" s="1252">
        <v>0</v>
      </c>
      <c r="K1983" s="1252">
        <v>0</v>
      </c>
      <c r="L1983" s="1252">
        <v>0</v>
      </c>
      <c r="M1983" s="1252">
        <v>0</v>
      </c>
      <c r="N1983" s="1252">
        <v>0</v>
      </c>
      <c r="O1983" s="1252">
        <v>0</v>
      </c>
      <c r="P1983" s="1252">
        <v>0</v>
      </c>
      <c r="Q1983" s="1252">
        <v>0</v>
      </c>
      <c r="R1983" s="1252">
        <v>0</v>
      </c>
      <c r="S1983" s="1252">
        <v>0</v>
      </c>
      <c r="T1983" s="1252">
        <v>0</v>
      </c>
      <c r="U1983" s="1251" t="s">
        <v>116</v>
      </c>
      <c r="V1983" s="1251" t="s">
        <v>1537</v>
      </c>
      <c r="W1983" s="1251" t="s">
        <v>368</v>
      </c>
      <c r="X1983" s="1251" t="s">
        <v>1581</v>
      </c>
      <c r="Y1983" s="1251">
        <v>237</v>
      </c>
    </row>
    <row r="1984" spans="1:25" ht="12">
      <c r="A1984" s="1251">
        <v>2020</v>
      </c>
      <c r="B1984" s="1251">
        <v>25</v>
      </c>
      <c r="C1984" s="1251">
        <v>400</v>
      </c>
      <c r="D1984" s="1251" t="s">
        <v>1718</v>
      </c>
      <c r="E1984" s="1251">
        <v>241001</v>
      </c>
      <c r="F1984" s="1251" t="s">
        <v>1592</v>
      </c>
      <c r="G1984" s="1252">
        <v>0</v>
      </c>
      <c r="H1984" s="1252">
        <v>0</v>
      </c>
      <c r="I1984" s="1252">
        <v>0</v>
      </c>
      <c r="J1984" s="1252">
        <v>0</v>
      </c>
      <c r="K1984" s="1252">
        <v>0</v>
      </c>
      <c r="L1984" s="1252">
        <v>0</v>
      </c>
      <c r="M1984" s="1252">
        <v>0</v>
      </c>
      <c r="N1984" s="1252">
        <v>0</v>
      </c>
      <c r="O1984" s="1252">
        <v>0</v>
      </c>
      <c r="P1984" s="1252">
        <v>0</v>
      </c>
      <c r="Q1984" s="1252">
        <v>0</v>
      </c>
      <c r="R1984" s="1252">
        <v>0</v>
      </c>
      <c r="S1984" s="1252">
        <v>0</v>
      </c>
      <c r="T1984" s="1252">
        <v>0</v>
      </c>
      <c r="U1984" s="1251" t="s">
        <v>116</v>
      </c>
      <c r="V1984" s="1251" t="s">
        <v>1537</v>
      </c>
      <c r="W1984" s="1251" t="s">
        <v>371</v>
      </c>
      <c r="X1984" s="1251" t="s">
        <v>1581</v>
      </c>
      <c r="Y1984" s="1251">
        <v>241</v>
      </c>
    </row>
    <row r="1985" spans="1:25" ht="12">
      <c r="A1985" s="1251">
        <v>2020</v>
      </c>
      <c r="B1985" s="1251">
        <v>25</v>
      </c>
      <c r="C1985" s="1251">
        <v>400</v>
      </c>
      <c r="D1985" s="1251" t="s">
        <v>1718</v>
      </c>
      <c r="E1985" s="1251">
        <v>241004</v>
      </c>
      <c r="F1985" s="1251" t="s">
        <v>1594</v>
      </c>
      <c r="G1985" s="1252">
        <v>0</v>
      </c>
      <c r="H1985" s="1252">
        <v>1400.1800000000001</v>
      </c>
      <c r="I1985" s="1252">
        <v>0.17999999999999999</v>
      </c>
      <c r="J1985" s="1252">
        <v>-1400</v>
      </c>
      <c r="K1985" s="1252">
        <v>-1400</v>
      </c>
      <c r="L1985" s="1252">
        <v>0.17999999999999999</v>
      </c>
      <c r="M1985" s="1252">
        <v>0.17999999999999999</v>
      </c>
      <c r="N1985" s="1252">
        <v>0.17999999999999999</v>
      </c>
      <c r="O1985" s="1252">
        <v>-1400</v>
      </c>
      <c r="P1985" s="1252">
        <v>-1400</v>
      </c>
      <c r="Q1985" s="1252">
        <v>-1400</v>
      </c>
      <c r="R1985" s="1252">
        <v>0.17999999999999999</v>
      </c>
      <c r="S1985" s="1252">
        <v>0.17999999999999999</v>
      </c>
      <c r="T1985" s="1252">
        <v>0.17999999999999999</v>
      </c>
      <c r="U1985" s="1251" t="s">
        <v>116</v>
      </c>
      <c r="V1985" s="1251" t="s">
        <v>1537</v>
      </c>
      <c r="W1985" s="1251" t="s">
        <v>371</v>
      </c>
      <c r="X1985" s="1251" t="s">
        <v>1581</v>
      </c>
      <c r="Y1985" s="1251">
        <v>241</v>
      </c>
    </row>
    <row r="1986" spans="1:25" ht="12">
      <c r="A1986" s="1251">
        <v>2020</v>
      </c>
      <c r="B1986" s="1251">
        <v>25</v>
      </c>
      <c r="C1986" s="1251">
        <v>400</v>
      </c>
      <c r="D1986" s="1251" t="s">
        <v>1718</v>
      </c>
      <c r="E1986" s="1251">
        <v>241008</v>
      </c>
      <c r="F1986" s="1251" t="s">
        <v>1595</v>
      </c>
      <c r="G1986" s="1252">
        <v>0</v>
      </c>
      <c r="H1986" s="1252">
        <v>0</v>
      </c>
      <c r="I1986" s="1252">
        <v>0</v>
      </c>
      <c r="J1986" s="1252">
        <v>0</v>
      </c>
      <c r="K1986" s="1252">
        <v>0</v>
      </c>
      <c r="L1986" s="1252">
        <v>0</v>
      </c>
      <c r="M1986" s="1252">
        <v>0</v>
      </c>
      <c r="N1986" s="1252">
        <v>0</v>
      </c>
      <c r="O1986" s="1252">
        <v>0</v>
      </c>
      <c r="P1986" s="1252">
        <v>0</v>
      </c>
      <c r="Q1986" s="1252">
        <v>0</v>
      </c>
      <c r="R1986" s="1252">
        <v>0</v>
      </c>
      <c r="S1986" s="1252">
        <v>0</v>
      </c>
      <c r="T1986" s="1252">
        <v>0</v>
      </c>
      <c r="U1986" s="1251" t="s">
        <v>116</v>
      </c>
      <c r="V1986" s="1251" t="s">
        <v>1537</v>
      </c>
      <c r="W1986" s="1251" t="s">
        <v>371</v>
      </c>
      <c r="X1986" s="1251" t="s">
        <v>1581</v>
      </c>
      <c r="Y1986" s="1251">
        <v>241</v>
      </c>
    </row>
    <row r="1987" spans="1:25" ht="12">
      <c r="A1987" s="1251">
        <v>2020</v>
      </c>
      <c r="B1987" s="1251">
        <v>25</v>
      </c>
      <c r="C1987" s="1251">
        <v>400</v>
      </c>
      <c r="D1987" s="1251" t="s">
        <v>1718</v>
      </c>
      <c r="E1987" s="1251">
        <v>243030</v>
      </c>
      <c r="F1987" s="1251" t="s">
        <v>1596</v>
      </c>
      <c r="G1987" s="1252">
        <v>0</v>
      </c>
      <c r="H1987" s="1252">
        <v>0</v>
      </c>
      <c r="I1987" s="1252">
        <v>0</v>
      </c>
      <c r="J1987" s="1252">
        <v>0</v>
      </c>
      <c r="K1987" s="1252">
        <v>0</v>
      </c>
      <c r="L1987" s="1252">
        <v>0</v>
      </c>
      <c r="M1987" s="1252">
        <v>0</v>
      </c>
      <c r="N1987" s="1252">
        <v>0</v>
      </c>
      <c r="O1987" s="1252">
        <v>0</v>
      </c>
      <c r="P1987" s="1252">
        <v>0</v>
      </c>
      <c r="Q1987" s="1252">
        <v>0</v>
      </c>
      <c r="R1987" s="1252">
        <v>0</v>
      </c>
      <c r="S1987" s="1252">
        <v>0</v>
      </c>
      <c r="T1987" s="1252">
        <v>0</v>
      </c>
      <c r="U1987" s="1251" t="s">
        <v>116</v>
      </c>
      <c r="V1987" s="1251" t="s">
        <v>1537</v>
      </c>
      <c r="W1987" s="1251" t="s">
        <v>371</v>
      </c>
      <c r="X1987" s="1251" t="s">
        <v>1581</v>
      </c>
      <c r="Y1987" s="1251">
        <v>243</v>
      </c>
    </row>
    <row r="1988" spans="1:25" ht="12">
      <c r="A1988" s="1251">
        <v>2020</v>
      </c>
      <c r="B1988" s="1251">
        <v>25</v>
      </c>
      <c r="C1988" s="1251">
        <v>400</v>
      </c>
      <c r="D1988" s="1251" t="s">
        <v>1718</v>
      </c>
      <c r="E1988" s="1251">
        <v>243130</v>
      </c>
      <c r="F1988" s="1251" t="s">
        <v>1723</v>
      </c>
      <c r="G1988" s="1252">
        <v>0</v>
      </c>
      <c r="H1988" s="1252">
        <v>0</v>
      </c>
      <c r="I1988" s="1252">
        <v>0</v>
      </c>
      <c r="J1988" s="1252">
        <v>0</v>
      </c>
      <c r="K1988" s="1252">
        <v>0</v>
      </c>
      <c r="L1988" s="1252">
        <v>0</v>
      </c>
      <c r="M1988" s="1252">
        <v>190.19</v>
      </c>
      <c r="N1988" s="1252">
        <v>190.19</v>
      </c>
      <c r="O1988" s="1252">
        <v>190.19</v>
      </c>
      <c r="P1988" s="1252">
        <v>190.19</v>
      </c>
      <c r="Q1988" s="1252">
        <v>190.19</v>
      </c>
      <c r="R1988" s="1252">
        <v>190.19</v>
      </c>
      <c r="S1988" s="1252">
        <v>190.19</v>
      </c>
      <c r="T1988" s="1252">
        <v>190.19</v>
      </c>
      <c r="U1988" s="1251" t="s">
        <v>116</v>
      </c>
      <c r="V1988" s="1251" t="s">
        <v>1537</v>
      </c>
      <c r="W1988" s="1251" t="s">
        <v>371</v>
      </c>
      <c r="X1988" s="1251" t="s">
        <v>1581</v>
      </c>
      <c r="Y1988" s="1251">
        <v>243</v>
      </c>
    </row>
    <row r="1989" spans="1:25" ht="12">
      <c r="A1989" s="1251">
        <v>2020</v>
      </c>
      <c r="B1989" s="1251">
        <v>25</v>
      </c>
      <c r="C1989" s="1251">
        <v>400</v>
      </c>
      <c r="D1989" s="1251" t="s">
        <v>1718</v>
      </c>
      <c r="E1989" s="1251">
        <v>243137</v>
      </c>
      <c r="F1989" s="1251" t="s">
        <v>1598</v>
      </c>
      <c r="G1989" s="1252">
        <v>0</v>
      </c>
      <c r="H1989" s="1252">
        <v>0</v>
      </c>
      <c r="I1989" s="1252">
        <v>0</v>
      </c>
      <c r="J1989" s="1252">
        <v>0</v>
      </c>
      <c r="K1989" s="1252">
        <v>0</v>
      </c>
      <c r="L1989" s="1252">
        <v>0</v>
      </c>
      <c r="M1989" s="1252">
        <v>0</v>
      </c>
      <c r="N1989" s="1252">
        <v>0</v>
      </c>
      <c r="O1989" s="1252">
        <v>0</v>
      </c>
      <c r="P1989" s="1252">
        <v>0</v>
      </c>
      <c r="Q1989" s="1252">
        <v>0</v>
      </c>
      <c r="R1989" s="1252">
        <v>0</v>
      </c>
      <c r="S1989" s="1252">
        <v>0</v>
      </c>
      <c r="T1989" s="1252">
        <v>0</v>
      </c>
      <c r="U1989" s="1251" t="s">
        <v>116</v>
      </c>
      <c r="V1989" s="1251" t="s">
        <v>1537</v>
      </c>
      <c r="W1989" s="1251" t="s">
        <v>371</v>
      </c>
      <c r="X1989" s="1251" t="s">
        <v>1581</v>
      </c>
      <c r="Y1989" s="1251">
        <v>243</v>
      </c>
    </row>
    <row r="1990" spans="1:25" ht="12">
      <c r="A1990" s="1251">
        <v>2020</v>
      </c>
      <c r="B1990" s="1251">
        <v>25</v>
      </c>
      <c r="C1990" s="1251">
        <v>400</v>
      </c>
      <c r="D1990" s="1251" t="s">
        <v>1718</v>
      </c>
      <c r="E1990" s="1251">
        <v>243140</v>
      </c>
      <c r="F1990" s="1251" t="s">
        <v>1599</v>
      </c>
      <c r="G1990" s="1252">
        <v>-8860.6499999999996</v>
      </c>
      <c r="H1990" s="1252">
        <v>0</v>
      </c>
      <c r="I1990" s="1252">
        <v>0</v>
      </c>
      <c r="J1990" s="1252">
        <v>0</v>
      </c>
      <c r="K1990" s="1252">
        <v>0</v>
      </c>
      <c r="L1990" s="1252">
        <v>-9224.0200000000004</v>
      </c>
      <c r="M1990" s="1252">
        <v>-8236.8400000000001</v>
      </c>
      <c r="N1990" s="1252">
        <v>0</v>
      </c>
      <c r="O1990" s="1252">
        <v>0</v>
      </c>
      <c r="P1990" s="1252">
        <v>0</v>
      </c>
      <c r="Q1990" s="1252">
        <v>0</v>
      </c>
      <c r="R1990" s="1252">
        <v>-9493.3400000000001</v>
      </c>
      <c r="S1990" s="1252">
        <v>0</v>
      </c>
      <c r="T1990" s="1252">
        <v>0</v>
      </c>
      <c r="U1990" s="1251" t="s">
        <v>116</v>
      </c>
      <c r="V1990" s="1251" t="s">
        <v>1537</v>
      </c>
      <c r="W1990" s="1251" t="s">
        <v>371</v>
      </c>
      <c r="X1990" s="1251" t="s">
        <v>1581</v>
      </c>
      <c r="Y1990" s="1251">
        <v>243</v>
      </c>
    </row>
    <row r="1991" spans="1:25" ht="12">
      <c r="A1991" s="1251">
        <v>2020</v>
      </c>
      <c r="B1991" s="1251">
        <v>25</v>
      </c>
      <c r="C1991" s="1251">
        <v>400</v>
      </c>
      <c r="D1991" s="1251" t="s">
        <v>1718</v>
      </c>
      <c r="E1991" s="1251">
        <v>246999</v>
      </c>
      <c r="F1991" s="1251" t="s">
        <v>1701</v>
      </c>
      <c r="G1991" s="1252">
        <v>0</v>
      </c>
      <c r="H1991" s="1252">
        <v>0</v>
      </c>
      <c r="I1991" s="1252">
        <v>0</v>
      </c>
      <c r="J1991" s="1252">
        <v>0</v>
      </c>
      <c r="K1991" s="1252">
        <v>0</v>
      </c>
      <c r="L1991" s="1252">
        <v>0</v>
      </c>
      <c r="M1991" s="1252">
        <v>0</v>
      </c>
      <c r="N1991" s="1252">
        <v>0</v>
      </c>
      <c r="O1991" s="1252">
        <v>0</v>
      </c>
      <c r="P1991" s="1252">
        <v>0</v>
      </c>
      <c r="Q1991" s="1252">
        <v>0</v>
      </c>
      <c r="R1991" s="1252">
        <v>0</v>
      </c>
      <c r="S1991" s="1252">
        <v>0</v>
      </c>
      <c r="T1991" s="1252">
        <v>0</v>
      </c>
      <c r="U1991" s="1251" t="s">
        <v>116</v>
      </c>
      <c r="V1991" s="1251" t="s">
        <v>1537</v>
      </c>
      <c r="W1991" s="1251" t="s">
        <v>371</v>
      </c>
      <c r="X1991" s="1251" t="s">
        <v>1581</v>
      </c>
      <c r="Y1991" s="1251">
        <v>246</v>
      </c>
    </row>
    <row r="1992" spans="1:25" ht="12">
      <c r="A1992" s="1251">
        <v>2020</v>
      </c>
      <c r="B1992" s="1251">
        <v>25</v>
      </c>
      <c r="C1992" s="1251">
        <v>400</v>
      </c>
      <c r="D1992" s="1251" t="s">
        <v>1718</v>
      </c>
      <c r="E1992" s="1251">
        <v>252010</v>
      </c>
      <c r="F1992" s="1251" t="s">
        <v>1600</v>
      </c>
      <c r="G1992" s="1252">
        <v>0</v>
      </c>
      <c r="H1992" s="1252">
        <v>0</v>
      </c>
      <c r="I1992" s="1252">
        <v>0</v>
      </c>
      <c r="J1992" s="1252">
        <v>0</v>
      </c>
      <c r="K1992" s="1252">
        <v>0</v>
      </c>
      <c r="L1992" s="1252">
        <v>0</v>
      </c>
      <c r="M1992" s="1252">
        <v>0</v>
      </c>
      <c r="N1992" s="1252">
        <v>0</v>
      </c>
      <c r="O1992" s="1252">
        <v>0</v>
      </c>
      <c r="P1992" s="1252">
        <v>0</v>
      </c>
      <c r="Q1992" s="1252">
        <v>0</v>
      </c>
      <c r="R1992" s="1252">
        <v>0</v>
      </c>
      <c r="S1992" s="1252">
        <v>0</v>
      </c>
      <c r="T1992" s="1252">
        <v>0</v>
      </c>
      <c r="U1992" s="1251" t="s">
        <v>116</v>
      </c>
      <c r="V1992" s="1251" t="s">
        <v>564</v>
      </c>
      <c r="W1992" s="1251" t="s">
        <v>375</v>
      </c>
      <c r="X1992" s="1251" t="s">
        <v>1581</v>
      </c>
      <c r="Y1992" s="1251">
        <v>252</v>
      </c>
    </row>
    <row r="1993" spans="1:25" ht="12">
      <c r="A1993" s="1251">
        <v>2020</v>
      </c>
      <c r="B1993" s="1251">
        <v>25</v>
      </c>
      <c r="C1993" s="1251">
        <v>400</v>
      </c>
      <c r="D1993" s="1251" t="s">
        <v>1718</v>
      </c>
      <c r="E1993" s="1251">
        <v>252050</v>
      </c>
      <c r="F1993" s="1251" t="s">
        <v>1603</v>
      </c>
      <c r="G1993" s="1252">
        <v>-1816831.25</v>
      </c>
      <c r="H1993" s="1252">
        <v>-1816831.25</v>
      </c>
      <c r="I1993" s="1252">
        <v>-1816831.25</v>
      </c>
      <c r="J1993" s="1252">
        <v>-1816831.25</v>
      </c>
      <c r="K1993" s="1252">
        <v>-1816831.25</v>
      </c>
      <c r="L1993" s="1252">
        <v>-1816831.25</v>
      </c>
      <c r="M1993" s="1252">
        <v>-1816831.25</v>
      </c>
      <c r="N1993" s="1252">
        <v>-1816831.25</v>
      </c>
      <c r="O1993" s="1252">
        <v>-1816831.25</v>
      </c>
      <c r="P1993" s="1252">
        <v>-1816831.25</v>
      </c>
      <c r="Q1993" s="1252">
        <v>-1816831.25</v>
      </c>
      <c r="R1993" s="1252">
        <v>-1816831.25</v>
      </c>
      <c r="S1993" s="1252">
        <v>-1816831.25</v>
      </c>
      <c r="T1993" s="1252">
        <v>-1816831.25</v>
      </c>
      <c r="U1993" s="1251" t="s">
        <v>116</v>
      </c>
      <c r="V1993" s="1251" t="s">
        <v>564</v>
      </c>
      <c r="W1993" s="1251" t="s">
        <v>375</v>
      </c>
      <c r="X1993" s="1251" t="s">
        <v>1581</v>
      </c>
      <c r="Y1993" s="1251">
        <v>252</v>
      </c>
    </row>
    <row r="1994" spans="1:25" ht="12">
      <c r="A1994" s="1251">
        <v>2020</v>
      </c>
      <c r="B1994" s="1251">
        <v>25</v>
      </c>
      <c r="C1994" s="1251">
        <v>400</v>
      </c>
      <c r="D1994" s="1251" t="s">
        <v>1718</v>
      </c>
      <c r="E1994" s="1251">
        <v>252051</v>
      </c>
      <c r="F1994" s="1251" t="s">
        <v>1604</v>
      </c>
      <c r="G1994" s="1252">
        <v>0</v>
      </c>
      <c r="H1994" s="1252">
        <v>0</v>
      </c>
      <c r="I1994" s="1252">
        <v>0</v>
      </c>
      <c r="J1994" s="1252">
        <v>0</v>
      </c>
      <c r="K1994" s="1252">
        <v>0</v>
      </c>
      <c r="L1994" s="1252">
        <v>0</v>
      </c>
      <c r="M1994" s="1252">
        <v>0</v>
      </c>
      <c r="N1994" s="1252">
        <v>0</v>
      </c>
      <c r="O1994" s="1252">
        <v>0</v>
      </c>
      <c r="P1994" s="1252">
        <v>0</v>
      </c>
      <c r="Q1994" s="1252">
        <v>0</v>
      </c>
      <c r="R1994" s="1252">
        <v>0</v>
      </c>
      <c r="S1994" s="1252">
        <v>0</v>
      </c>
      <c r="T1994" s="1252">
        <v>0</v>
      </c>
      <c r="U1994" s="1251" t="s">
        <v>116</v>
      </c>
      <c r="V1994" s="1251" t="s">
        <v>564</v>
      </c>
      <c r="W1994" s="1251" t="s">
        <v>375</v>
      </c>
      <c r="X1994" s="1251" t="s">
        <v>1581</v>
      </c>
      <c r="Y1994" s="1251">
        <v>252</v>
      </c>
    </row>
    <row r="1995" spans="1:25" ht="12">
      <c r="A1995" s="1251">
        <v>2020</v>
      </c>
      <c r="B1995" s="1251">
        <v>25</v>
      </c>
      <c r="C1995" s="1251">
        <v>400</v>
      </c>
      <c r="D1995" s="1251" t="s">
        <v>1718</v>
      </c>
      <c r="E1995" s="1251">
        <v>252052</v>
      </c>
      <c r="F1995" s="1251" t="s">
        <v>1605</v>
      </c>
      <c r="G1995" s="1252">
        <v>0</v>
      </c>
      <c r="H1995" s="1252">
        <v>0</v>
      </c>
      <c r="I1995" s="1252">
        <v>0</v>
      </c>
      <c r="J1995" s="1252">
        <v>0</v>
      </c>
      <c r="K1995" s="1252">
        <v>0</v>
      </c>
      <c r="L1995" s="1252">
        <v>0</v>
      </c>
      <c r="M1995" s="1252">
        <v>0</v>
      </c>
      <c r="N1995" s="1252">
        <v>0</v>
      </c>
      <c r="O1995" s="1252">
        <v>0</v>
      </c>
      <c r="P1995" s="1252">
        <v>0</v>
      </c>
      <c r="Q1995" s="1252">
        <v>0</v>
      </c>
      <c r="R1995" s="1252">
        <v>0</v>
      </c>
      <c r="S1995" s="1252">
        <v>0</v>
      </c>
      <c r="T1995" s="1252">
        <v>0</v>
      </c>
      <c r="U1995" s="1251" t="s">
        <v>116</v>
      </c>
      <c r="V1995" s="1251" t="s">
        <v>564</v>
      </c>
      <c r="W1995" s="1251" t="s">
        <v>375</v>
      </c>
      <c r="X1995" s="1251" t="s">
        <v>1581</v>
      </c>
      <c r="Y1995" s="1251">
        <v>252</v>
      </c>
    </row>
    <row r="1996" spans="1:25" ht="12">
      <c r="A1996" s="1251">
        <v>2020</v>
      </c>
      <c r="B1996" s="1251">
        <v>25</v>
      </c>
      <c r="C1996" s="1251">
        <v>400</v>
      </c>
      <c r="D1996" s="1251" t="s">
        <v>1718</v>
      </c>
      <c r="E1996" s="1251">
        <v>252055</v>
      </c>
      <c r="F1996" s="1251" t="s">
        <v>1607</v>
      </c>
      <c r="G1996" s="1252">
        <v>0</v>
      </c>
      <c r="H1996" s="1252">
        <v>0</v>
      </c>
      <c r="I1996" s="1252">
        <v>0</v>
      </c>
      <c r="J1996" s="1252">
        <v>0</v>
      </c>
      <c r="K1996" s="1252">
        <v>0</v>
      </c>
      <c r="L1996" s="1252">
        <v>0</v>
      </c>
      <c r="M1996" s="1252">
        <v>0</v>
      </c>
      <c r="N1996" s="1252">
        <v>0</v>
      </c>
      <c r="O1996" s="1252">
        <v>0</v>
      </c>
      <c r="P1996" s="1252">
        <v>0</v>
      </c>
      <c r="Q1996" s="1252">
        <v>0</v>
      </c>
      <c r="R1996" s="1252">
        <v>0</v>
      </c>
      <c r="S1996" s="1252">
        <v>0</v>
      </c>
      <c r="T1996" s="1252">
        <v>0</v>
      </c>
      <c r="U1996" s="1251" t="s">
        <v>116</v>
      </c>
      <c r="V1996" s="1251" t="s">
        <v>564</v>
      </c>
      <c r="W1996" s="1251" t="s">
        <v>375</v>
      </c>
      <c r="X1996" s="1251" t="s">
        <v>1581</v>
      </c>
      <c r="Y1996" s="1251">
        <v>252</v>
      </c>
    </row>
    <row r="1997" spans="1:25" ht="12">
      <c r="A1997" s="1251">
        <v>2020</v>
      </c>
      <c r="B1997" s="1251">
        <v>25</v>
      </c>
      <c r="C1997" s="1251">
        <v>400</v>
      </c>
      <c r="D1997" s="1251" t="s">
        <v>1718</v>
      </c>
      <c r="E1997" s="1251">
        <v>252080</v>
      </c>
      <c r="F1997" s="1251" t="s">
        <v>1608</v>
      </c>
      <c r="G1997" s="1252">
        <v>10800</v>
      </c>
      <c r="H1997" s="1252">
        <v>10800</v>
      </c>
      <c r="I1997" s="1252">
        <v>10800</v>
      </c>
      <c r="J1997" s="1252">
        <v>10800</v>
      </c>
      <c r="K1997" s="1252">
        <v>17880</v>
      </c>
      <c r="L1997" s="1252">
        <v>17880</v>
      </c>
      <c r="M1997" s="1252">
        <v>17880</v>
      </c>
      <c r="N1997" s="1252">
        <v>17880</v>
      </c>
      <c r="O1997" s="1252">
        <v>23100</v>
      </c>
      <c r="P1997" s="1252">
        <v>-16500</v>
      </c>
      <c r="Q1997" s="1252">
        <v>-16500</v>
      </c>
      <c r="R1997" s="1252">
        <v>-16500</v>
      </c>
      <c r="S1997" s="1252">
        <v>840</v>
      </c>
      <c r="T1997" s="1252">
        <v>840</v>
      </c>
      <c r="U1997" s="1251" t="s">
        <v>116</v>
      </c>
      <c r="V1997" s="1251" t="s">
        <v>564</v>
      </c>
      <c r="W1997" s="1251" t="s">
        <v>375</v>
      </c>
      <c r="X1997" s="1251" t="s">
        <v>1581</v>
      </c>
      <c r="Y1997" s="1251">
        <v>252</v>
      </c>
    </row>
    <row r="1998" spans="1:25" ht="12">
      <c r="A1998" s="1251">
        <v>2020</v>
      </c>
      <c r="B1998" s="1251">
        <v>25</v>
      </c>
      <c r="C1998" s="1251">
        <v>400</v>
      </c>
      <c r="D1998" s="1251" t="s">
        <v>1718</v>
      </c>
      <c r="E1998" s="1251">
        <v>252099</v>
      </c>
      <c r="F1998" s="1251" t="s">
        <v>1610</v>
      </c>
      <c r="G1998" s="1252">
        <v>1806034</v>
      </c>
      <c r="H1998" s="1252">
        <v>1806034</v>
      </c>
      <c r="I1998" s="1252">
        <v>1806034</v>
      </c>
      <c r="J1998" s="1252">
        <v>1806034</v>
      </c>
      <c r="K1998" s="1252">
        <v>1798954</v>
      </c>
      <c r="L1998" s="1252">
        <v>1798954</v>
      </c>
      <c r="M1998" s="1252">
        <v>1798954</v>
      </c>
      <c r="N1998" s="1252">
        <v>1798954</v>
      </c>
      <c r="O1998" s="1252">
        <v>1793734</v>
      </c>
      <c r="P1998" s="1252">
        <v>1793734</v>
      </c>
      <c r="Q1998" s="1252">
        <v>1793734</v>
      </c>
      <c r="R1998" s="1252">
        <v>1833334</v>
      </c>
      <c r="S1998" s="1252">
        <v>1833334</v>
      </c>
      <c r="T1998" s="1252">
        <v>1833334</v>
      </c>
      <c r="U1998" s="1251" t="s">
        <v>116</v>
      </c>
      <c r="V1998" s="1251" t="s">
        <v>564</v>
      </c>
      <c r="W1998" s="1251" t="s">
        <v>375</v>
      </c>
      <c r="X1998" s="1251" t="s">
        <v>1581</v>
      </c>
      <c r="Y1998" s="1251">
        <v>252</v>
      </c>
    </row>
    <row r="1999" spans="1:25" ht="12">
      <c r="A1999" s="1251">
        <v>2020</v>
      </c>
      <c r="B1999" s="1251">
        <v>25</v>
      </c>
      <c r="C1999" s="1251">
        <v>400</v>
      </c>
      <c r="D1999" s="1251" t="s">
        <v>1718</v>
      </c>
      <c r="E1999" s="1251">
        <v>252106</v>
      </c>
      <c r="F1999" s="1251" t="s">
        <v>1612</v>
      </c>
      <c r="G1999" s="1252">
        <v>-1806034</v>
      </c>
      <c r="H1999" s="1252">
        <v>-1806034</v>
      </c>
      <c r="I1999" s="1252">
        <v>-1806034</v>
      </c>
      <c r="J1999" s="1252">
        <v>-1806034</v>
      </c>
      <c r="K1999" s="1252">
        <v>-1798954</v>
      </c>
      <c r="L1999" s="1252">
        <v>-1798954</v>
      </c>
      <c r="M1999" s="1252">
        <v>-1798954</v>
      </c>
      <c r="N1999" s="1252">
        <v>-1798954</v>
      </c>
      <c r="O1999" s="1252">
        <v>-1793734</v>
      </c>
      <c r="P1999" s="1252">
        <v>-1793734</v>
      </c>
      <c r="Q1999" s="1252">
        <v>-1793734</v>
      </c>
      <c r="R1999" s="1252">
        <v>-1845328.5</v>
      </c>
      <c r="S1999" s="1252">
        <v>-1845328.5</v>
      </c>
      <c r="T1999" s="1252">
        <v>-1845328.5</v>
      </c>
      <c r="U1999" s="1251" t="s">
        <v>116</v>
      </c>
      <c r="V1999" s="1251" t="s">
        <v>564</v>
      </c>
      <c r="W1999" s="1251" t="s">
        <v>375</v>
      </c>
      <c r="X1999" s="1251" t="s">
        <v>1581</v>
      </c>
      <c r="Y1999" s="1251">
        <v>252</v>
      </c>
    </row>
    <row r="2000" spans="1:25" ht="12">
      <c r="A2000" s="1251">
        <v>2020</v>
      </c>
      <c r="B2000" s="1251">
        <v>25</v>
      </c>
      <c r="C2000" s="1251">
        <v>400</v>
      </c>
      <c r="D2000" s="1251" t="s">
        <v>1718</v>
      </c>
      <c r="E2000" s="1251">
        <v>252199</v>
      </c>
      <c r="F2000" s="1251" t="s">
        <v>1614</v>
      </c>
      <c r="G2000" s="1252">
        <v>0</v>
      </c>
      <c r="H2000" s="1252">
        <v>0</v>
      </c>
      <c r="I2000" s="1252">
        <v>0</v>
      </c>
      <c r="J2000" s="1252">
        <v>0</v>
      </c>
      <c r="K2000" s="1252">
        <v>0</v>
      </c>
      <c r="L2000" s="1252">
        <v>0</v>
      </c>
      <c r="M2000" s="1252">
        <v>0</v>
      </c>
      <c r="N2000" s="1252">
        <v>0</v>
      </c>
      <c r="O2000" s="1252">
        <v>0</v>
      </c>
      <c r="P2000" s="1252">
        <v>0</v>
      </c>
      <c r="Q2000" s="1252">
        <v>0</v>
      </c>
      <c r="R2000" s="1252">
        <v>0</v>
      </c>
      <c r="S2000" s="1252">
        <v>0</v>
      </c>
      <c r="T2000" s="1252">
        <v>0</v>
      </c>
      <c r="U2000" s="1251" t="s">
        <v>116</v>
      </c>
      <c r="V2000" s="1251" t="s">
        <v>564</v>
      </c>
      <c r="W2000" s="1251" t="s">
        <v>375</v>
      </c>
      <c r="X2000" s="1251" t="s">
        <v>1581</v>
      </c>
      <c r="Y2000" s="1251">
        <v>252</v>
      </c>
    </row>
    <row r="2001" spans="1:25" ht="12">
      <c r="A2001" s="1251">
        <v>2020</v>
      </c>
      <c r="B2001" s="1251">
        <v>25</v>
      </c>
      <c r="C2001" s="1251">
        <v>400</v>
      </c>
      <c r="D2001" s="1251" t="s">
        <v>1718</v>
      </c>
      <c r="E2001" s="1251">
        <v>253111</v>
      </c>
      <c r="F2001" s="1251" t="s">
        <v>1615</v>
      </c>
      <c r="G2001" s="1252">
        <v>0</v>
      </c>
      <c r="H2001" s="1252">
        <v>0</v>
      </c>
      <c r="I2001" s="1252">
        <v>0</v>
      </c>
      <c r="J2001" s="1252">
        <v>0</v>
      </c>
      <c r="K2001" s="1252">
        <v>0</v>
      </c>
      <c r="L2001" s="1252">
        <v>0</v>
      </c>
      <c r="M2001" s="1252">
        <v>0</v>
      </c>
      <c r="N2001" s="1252">
        <v>0</v>
      </c>
      <c r="O2001" s="1252">
        <v>0</v>
      </c>
      <c r="P2001" s="1252">
        <v>0</v>
      </c>
      <c r="Q2001" s="1252">
        <v>0</v>
      </c>
      <c r="R2001" s="1252">
        <v>0</v>
      </c>
      <c r="S2001" s="1252">
        <v>0</v>
      </c>
      <c r="T2001" s="1252">
        <v>0</v>
      </c>
      <c r="U2001" s="1251" t="s">
        <v>116</v>
      </c>
      <c r="V2001" s="1251" t="s">
        <v>1537</v>
      </c>
      <c r="W2001" s="1251" t="s">
        <v>378</v>
      </c>
      <c r="X2001" s="1251" t="s">
        <v>1581</v>
      </c>
      <c r="Y2001" s="1251">
        <v>253</v>
      </c>
    </row>
    <row r="2002" spans="1:25" ht="12">
      <c r="A2002" s="1251">
        <v>2020</v>
      </c>
      <c r="B2002" s="1251">
        <v>25</v>
      </c>
      <c r="C2002" s="1251">
        <v>400</v>
      </c>
      <c r="D2002" s="1251" t="s">
        <v>1718</v>
      </c>
      <c r="E2002" s="1251">
        <v>253117</v>
      </c>
      <c r="F2002" s="1251" t="s">
        <v>1616</v>
      </c>
      <c r="G2002" s="1252">
        <v>0</v>
      </c>
      <c r="H2002" s="1252">
        <v>0</v>
      </c>
      <c r="I2002" s="1252">
        <v>0</v>
      </c>
      <c r="J2002" s="1252">
        <v>0</v>
      </c>
      <c r="K2002" s="1252">
        <v>0</v>
      </c>
      <c r="L2002" s="1252">
        <v>0</v>
      </c>
      <c r="M2002" s="1252">
        <v>0</v>
      </c>
      <c r="N2002" s="1252">
        <v>0</v>
      </c>
      <c r="O2002" s="1252">
        <v>0</v>
      </c>
      <c r="P2002" s="1252">
        <v>0</v>
      </c>
      <c r="Q2002" s="1252">
        <v>0</v>
      </c>
      <c r="R2002" s="1252">
        <v>0</v>
      </c>
      <c r="S2002" s="1252">
        <v>0</v>
      </c>
      <c r="T2002" s="1252">
        <v>0</v>
      </c>
      <c r="U2002" s="1251" t="s">
        <v>116</v>
      </c>
      <c r="V2002" s="1251" t="s">
        <v>1537</v>
      </c>
      <c r="W2002" s="1251" t="s">
        <v>378</v>
      </c>
      <c r="X2002" s="1251" t="s">
        <v>1581</v>
      </c>
      <c r="Y2002" s="1251">
        <v>253</v>
      </c>
    </row>
    <row r="2003" spans="1:25" ht="12">
      <c r="A2003" s="1251">
        <v>2020</v>
      </c>
      <c r="B2003" s="1251">
        <v>25</v>
      </c>
      <c r="C2003" s="1251">
        <v>400</v>
      </c>
      <c r="D2003" s="1251" t="s">
        <v>1718</v>
      </c>
      <c r="E2003" s="1251">
        <v>253400</v>
      </c>
      <c r="F2003" s="1251" t="s">
        <v>1617</v>
      </c>
      <c r="G2003" s="1252">
        <v>-149636.10999999999</v>
      </c>
      <c r="H2003" s="1252">
        <v>-159024.73999999999</v>
      </c>
      <c r="I2003" s="1252">
        <v>-168353.67000000001</v>
      </c>
      <c r="J2003" s="1252">
        <v>-177457.07000000001</v>
      </c>
      <c r="K2003" s="1252">
        <v>-184882.37</v>
      </c>
      <c r="L2003" s="1252">
        <v>-193750.37</v>
      </c>
      <c r="M2003" s="1252">
        <v>-202284.59</v>
      </c>
      <c r="N2003" s="1252">
        <v>-209869.98000000001</v>
      </c>
      <c r="O2003" s="1252">
        <v>-217416.44</v>
      </c>
      <c r="P2003" s="1252">
        <v>-222928.51999999999</v>
      </c>
      <c r="Q2003" s="1252">
        <v>-231923.26999999999</v>
      </c>
      <c r="R2003" s="1252">
        <v>-239061.73999999999</v>
      </c>
      <c r="S2003" s="1252">
        <v>-244094.85000000001</v>
      </c>
      <c r="T2003" s="1252">
        <v>-244094.85000000001</v>
      </c>
      <c r="U2003" s="1251" t="s">
        <v>116</v>
      </c>
      <c r="V2003" s="1251" t="s">
        <v>564</v>
      </c>
      <c r="W2003" s="1251" t="s">
        <v>315</v>
      </c>
      <c r="X2003" s="1251" t="s">
        <v>1581</v>
      </c>
      <c r="Y2003" s="1251">
        <v>253</v>
      </c>
    </row>
    <row r="2004" spans="1:25" ht="12">
      <c r="A2004" s="1251">
        <v>2020</v>
      </c>
      <c r="B2004" s="1251">
        <v>25</v>
      </c>
      <c r="C2004" s="1251">
        <v>400</v>
      </c>
      <c r="D2004" s="1251" t="s">
        <v>1718</v>
      </c>
      <c r="E2004" s="1251">
        <v>271050</v>
      </c>
      <c r="F2004" s="1251" t="s">
        <v>1619</v>
      </c>
      <c r="G2004" s="1252">
        <v>-50567</v>
      </c>
      <c r="H2004" s="1252">
        <v>-50567</v>
      </c>
      <c r="I2004" s="1252">
        <v>-50567</v>
      </c>
      <c r="J2004" s="1252">
        <v>-50567</v>
      </c>
      <c r="K2004" s="1252">
        <v>-50567</v>
      </c>
      <c r="L2004" s="1252">
        <v>-50567</v>
      </c>
      <c r="M2004" s="1252">
        <v>-50567</v>
      </c>
      <c r="N2004" s="1252">
        <v>-50567</v>
      </c>
      <c r="O2004" s="1252">
        <v>-50567</v>
      </c>
      <c r="P2004" s="1252">
        <v>-50567</v>
      </c>
      <c r="Q2004" s="1252">
        <v>-50567</v>
      </c>
      <c r="R2004" s="1252">
        <v>-50567</v>
      </c>
      <c r="S2004" s="1252">
        <v>-50567</v>
      </c>
      <c r="T2004" s="1252">
        <v>-50567</v>
      </c>
      <c r="U2004" s="1251" t="s">
        <v>116</v>
      </c>
      <c r="V2004" s="1251" t="s">
        <v>564</v>
      </c>
      <c r="W2004" s="1251" t="s">
        <v>382</v>
      </c>
      <c r="X2004" s="1251" t="s">
        <v>1581</v>
      </c>
      <c r="Y2004" s="1251">
        <v>271</v>
      </c>
    </row>
    <row r="2005" spans="1:25" ht="12">
      <c r="A2005" s="1251">
        <v>2020</v>
      </c>
      <c r="B2005" s="1251">
        <v>25</v>
      </c>
      <c r="C2005" s="1251">
        <v>400</v>
      </c>
      <c r="D2005" s="1251" t="s">
        <v>1718</v>
      </c>
      <c r="E2005" s="1251">
        <v>271099</v>
      </c>
      <c r="F2005" s="1251" t="s">
        <v>1620</v>
      </c>
      <c r="G2005" s="1252">
        <v>0</v>
      </c>
      <c r="H2005" s="1252">
        <v>0</v>
      </c>
      <c r="I2005" s="1252">
        <v>0</v>
      </c>
      <c r="J2005" s="1252">
        <v>0</v>
      </c>
      <c r="K2005" s="1252">
        <v>0</v>
      </c>
      <c r="L2005" s="1252">
        <v>0</v>
      </c>
      <c r="M2005" s="1252">
        <v>0</v>
      </c>
      <c r="N2005" s="1252">
        <v>0</v>
      </c>
      <c r="O2005" s="1252">
        <v>0</v>
      </c>
      <c r="P2005" s="1252">
        <v>50567</v>
      </c>
      <c r="Q2005" s="1252">
        <v>50567</v>
      </c>
      <c r="R2005" s="1252">
        <v>50567</v>
      </c>
      <c r="S2005" s="1252">
        <v>50567</v>
      </c>
      <c r="T2005" s="1252">
        <v>50567</v>
      </c>
      <c r="U2005" s="1251" t="s">
        <v>116</v>
      </c>
      <c r="V2005" s="1251" t="s">
        <v>564</v>
      </c>
      <c r="W2005" s="1251" t="s">
        <v>382</v>
      </c>
      <c r="X2005" s="1251" t="s">
        <v>1581</v>
      </c>
      <c r="Y2005" s="1251">
        <v>271</v>
      </c>
    </row>
    <row r="2006" spans="1:25" ht="12">
      <c r="A2006" s="1251">
        <v>2020</v>
      </c>
      <c r="B2006" s="1251">
        <v>25</v>
      </c>
      <c r="C2006" s="1251">
        <v>400</v>
      </c>
      <c r="D2006" s="1251" t="s">
        <v>1718</v>
      </c>
      <c r="E2006" s="1251">
        <v>271101</v>
      </c>
      <c r="F2006" s="1251" t="s">
        <v>1621</v>
      </c>
      <c r="G2006" s="1252">
        <v>-1964019</v>
      </c>
      <c r="H2006" s="1252">
        <v>-1964019</v>
      </c>
      <c r="I2006" s="1252">
        <v>-1964019</v>
      </c>
      <c r="J2006" s="1252">
        <v>-1964019</v>
      </c>
      <c r="K2006" s="1252">
        <v>-1964019</v>
      </c>
      <c r="L2006" s="1252">
        <v>-1964019</v>
      </c>
      <c r="M2006" s="1252">
        <v>-1964019</v>
      </c>
      <c r="N2006" s="1252">
        <v>-1964019</v>
      </c>
      <c r="O2006" s="1252">
        <v>-1964019</v>
      </c>
      <c r="P2006" s="1252">
        <v>-2014586</v>
      </c>
      <c r="Q2006" s="1252">
        <v>-2014586</v>
      </c>
      <c r="R2006" s="1252">
        <v>-2002591.5</v>
      </c>
      <c r="S2006" s="1252">
        <v>-2002591.5</v>
      </c>
      <c r="T2006" s="1252">
        <v>-2002591.5</v>
      </c>
      <c r="U2006" s="1251" t="s">
        <v>116</v>
      </c>
      <c r="V2006" s="1251" t="s">
        <v>564</v>
      </c>
      <c r="W2006" s="1251" t="s">
        <v>382</v>
      </c>
      <c r="X2006" s="1251" t="s">
        <v>1581</v>
      </c>
      <c r="Y2006" s="1251">
        <v>271</v>
      </c>
    </row>
    <row r="2007" spans="1:25" ht="12">
      <c r="A2007" s="1251">
        <v>2020</v>
      </c>
      <c r="B2007" s="1251">
        <v>25</v>
      </c>
      <c r="C2007" s="1251">
        <v>400</v>
      </c>
      <c r="D2007" s="1251" t="s">
        <v>1718</v>
      </c>
      <c r="E2007" s="1251">
        <v>271150</v>
      </c>
      <c r="F2007" s="1251" t="s">
        <v>382</v>
      </c>
      <c r="G2007" s="1252">
        <v>0</v>
      </c>
      <c r="H2007" s="1252">
        <v>0</v>
      </c>
      <c r="I2007" s="1252">
        <v>0</v>
      </c>
      <c r="J2007" s="1252">
        <v>0</v>
      </c>
      <c r="K2007" s="1252">
        <v>0</v>
      </c>
      <c r="L2007" s="1252">
        <v>0</v>
      </c>
      <c r="M2007" s="1252">
        <v>0</v>
      </c>
      <c r="N2007" s="1252">
        <v>0</v>
      </c>
      <c r="O2007" s="1252">
        <v>0</v>
      </c>
      <c r="P2007" s="1252">
        <v>0</v>
      </c>
      <c r="Q2007" s="1252">
        <v>0</v>
      </c>
      <c r="R2007" s="1252">
        <v>0</v>
      </c>
      <c r="S2007" s="1252">
        <v>0</v>
      </c>
      <c r="T2007" s="1252">
        <v>0</v>
      </c>
      <c r="U2007" s="1251" t="s">
        <v>116</v>
      </c>
      <c r="V2007" s="1251" t="s">
        <v>564</v>
      </c>
      <c r="W2007" s="1251" t="s">
        <v>382</v>
      </c>
      <c r="X2007" s="1251" t="s">
        <v>1581</v>
      </c>
      <c r="Y2007" s="1251">
        <v>271</v>
      </c>
    </row>
    <row r="2008" spans="1:25" ht="12">
      <c r="A2008" s="1251">
        <v>2020</v>
      </c>
      <c r="B2008" s="1251">
        <v>25</v>
      </c>
      <c r="C2008" s="1251">
        <v>400</v>
      </c>
      <c r="D2008" s="1251" t="s">
        <v>1718</v>
      </c>
      <c r="E2008" s="1251">
        <v>271301</v>
      </c>
      <c r="F2008" s="1251" t="s">
        <v>1622</v>
      </c>
      <c r="G2008" s="1252">
        <v>0</v>
      </c>
      <c r="H2008" s="1252">
        <v>0</v>
      </c>
      <c r="I2008" s="1252">
        <v>0</v>
      </c>
      <c r="J2008" s="1252">
        <v>0</v>
      </c>
      <c r="K2008" s="1252">
        <v>0</v>
      </c>
      <c r="L2008" s="1252">
        <v>0</v>
      </c>
      <c r="M2008" s="1252">
        <v>0</v>
      </c>
      <c r="N2008" s="1252">
        <v>0</v>
      </c>
      <c r="O2008" s="1252">
        <v>0</v>
      </c>
      <c r="P2008" s="1252">
        <v>0</v>
      </c>
      <c r="Q2008" s="1252">
        <v>0</v>
      </c>
      <c r="R2008" s="1252">
        <v>0</v>
      </c>
      <c r="S2008" s="1252">
        <v>0</v>
      </c>
      <c r="T2008" s="1252">
        <v>0</v>
      </c>
      <c r="U2008" s="1251" t="s">
        <v>116</v>
      </c>
      <c r="V2008" s="1251" t="s">
        <v>564</v>
      </c>
      <c r="W2008" s="1251" t="s">
        <v>382</v>
      </c>
      <c r="X2008" s="1251" t="s">
        <v>1581</v>
      </c>
      <c r="Y2008" s="1251">
        <v>271</v>
      </c>
    </row>
    <row r="2009" spans="1:25" ht="12">
      <c r="A2009" s="1251">
        <v>2020</v>
      </c>
      <c r="B2009" s="1251">
        <v>25</v>
      </c>
      <c r="C2009" s="1251">
        <v>400</v>
      </c>
      <c r="D2009" s="1251" t="s">
        <v>1718</v>
      </c>
      <c r="E2009" s="1251">
        <v>271304</v>
      </c>
      <c r="F2009" s="1251" t="s">
        <v>1623</v>
      </c>
      <c r="G2009" s="1252">
        <v>0</v>
      </c>
      <c r="H2009" s="1252">
        <v>0</v>
      </c>
      <c r="I2009" s="1252">
        <v>0</v>
      </c>
      <c r="J2009" s="1252">
        <v>0</v>
      </c>
      <c r="K2009" s="1252">
        <v>0</v>
      </c>
      <c r="L2009" s="1252">
        <v>0</v>
      </c>
      <c r="M2009" s="1252">
        <v>0</v>
      </c>
      <c r="N2009" s="1252">
        <v>0</v>
      </c>
      <c r="O2009" s="1252">
        <v>0</v>
      </c>
      <c r="P2009" s="1252">
        <v>0</v>
      </c>
      <c r="Q2009" s="1252">
        <v>0</v>
      </c>
      <c r="R2009" s="1252">
        <v>0</v>
      </c>
      <c r="S2009" s="1252">
        <v>0</v>
      </c>
      <c r="T2009" s="1252">
        <v>0</v>
      </c>
      <c r="U2009" s="1251" t="s">
        <v>116</v>
      </c>
      <c r="V2009" s="1251" t="s">
        <v>564</v>
      </c>
      <c r="W2009" s="1251" t="s">
        <v>382</v>
      </c>
      <c r="X2009" s="1251" t="s">
        <v>1581</v>
      </c>
      <c r="Y2009" s="1251">
        <v>271</v>
      </c>
    </row>
    <row r="2010" spans="1:25" ht="12">
      <c r="A2010" s="1251">
        <v>2020</v>
      </c>
      <c r="B2010" s="1251">
        <v>25</v>
      </c>
      <c r="C2010" s="1251">
        <v>400</v>
      </c>
      <c r="D2010" s="1251" t="s">
        <v>1718</v>
      </c>
      <c r="E2010" s="1251">
        <v>272000</v>
      </c>
      <c r="F2010" s="1251" t="s">
        <v>1625</v>
      </c>
      <c r="G2010" s="1252">
        <v>679982.82999999996</v>
      </c>
      <c r="H2010" s="1252">
        <v>687563.43999999994</v>
      </c>
      <c r="I2010" s="1252">
        <v>695144.05000000005</v>
      </c>
      <c r="J2010" s="1252">
        <v>702724.66000000003</v>
      </c>
      <c r="K2010" s="1252">
        <v>710305.27000000002</v>
      </c>
      <c r="L2010" s="1252">
        <v>717885.88</v>
      </c>
      <c r="M2010" s="1252">
        <v>725466.48999999999</v>
      </c>
      <c r="N2010" s="1252">
        <v>733033.93999999994</v>
      </c>
      <c r="O2010" s="1252">
        <v>740601.39000000001</v>
      </c>
      <c r="P2010" s="1252">
        <v>748168.83999999997</v>
      </c>
      <c r="Q2010" s="1252">
        <v>755820.56000000006</v>
      </c>
      <c r="R2010" s="1252">
        <v>763472.28000000003</v>
      </c>
      <c r="S2010" s="1252">
        <v>771124</v>
      </c>
      <c r="T2010" s="1252">
        <v>771124</v>
      </c>
      <c r="U2010" s="1251" t="s">
        <v>116</v>
      </c>
      <c r="V2010" s="1251" t="s">
        <v>564</v>
      </c>
      <c r="W2010" s="1251" t="s">
        <v>382</v>
      </c>
      <c r="X2010" s="1251" t="s">
        <v>1581</v>
      </c>
      <c r="Y2010" s="1251">
        <v>272</v>
      </c>
    </row>
    <row r="2011" spans="1:25" ht="12">
      <c r="A2011" s="1251">
        <v>2020</v>
      </c>
      <c r="B2011" s="1251">
        <v>25</v>
      </c>
      <c r="C2011" s="1251">
        <v>400</v>
      </c>
      <c r="D2011" s="1251" t="s">
        <v>1718</v>
      </c>
      <c r="E2011" s="1251">
        <v>300000</v>
      </c>
      <c r="F2011" s="1251" t="s">
        <v>1628</v>
      </c>
      <c r="G2011" s="1252">
        <v>36860449.729999997</v>
      </c>
      <c r="H2011" s="1252">
        <v>36877274.030000001</v>
      </c>
      <c r="I2011" s="1252">
        <v>36922043.020000003</v>
      </c>
      <c r="J2011" s="1252">
        <v>36934428.939999998</v>
      </c>
      <c r="K2011" s="1252">
        <v>36985553.969999999</v>
      </c>
      <c r="L2011" s="1252">
        <v>37014479.600000001</v>
      </c>
      <c r="M2011" s="1252">
        <v>37025268.640000001</v>
      </c>
      <c r="N2011" s="1252">
        <v>37072969.68</v>
      </c>
      <c r="O2011" s="1252">
        <v>37113305.159999996</v>
      </c>
      <c r="P2011" s="1252">
        <v>37209848.479999997</v>
      </c>
      <c r="Q2011" s="1252">
        <v>37222510.109999999</v>
      </c>
      <c r="R2011" s="1252">
        <v>37276400.369999997</v>
      </c>
      <c r="S2011" s="1252">
        <v>37522566.789999999</v>
      </c>
      <c r="T2011" s="1252">
        <v>37522566.789999999</v>
      </c>
      <c r="U2011" s="1251" t="s">
        <v>116</v>
      </c>
      <c r="V2011" s="1251" t="s">
        <v>564</v>
      </c>
      <c r="W2011" s="1251" t="s">
        <v>290</v>
      </c>
      <c r="X2011" s="1251" t="s">
        <v>1515</v>
      </c>
      <c r="Y2011" s="1251">
        <v>300</v>
      </c>
    </row>
    <row r="2012" spans="1:25" ht="12">
      <c r="A2012" s="1251">
        <v>2020</v>
      </c>
      <c r="B2012" s="1251">
        <v>25</v>
      </c>
      <c r="C2012" s="1251">
        <v>400</v>
      </c>
      <c r="D2012" s="1251" t="s">
        <v>1718</v>
      </c>
      <c r="E2012" s="1251">
        <v>300001</v>
      </c>
      <c r="F2012" s="1251" t="s">
        <v>1629</v>
      </c>
      <c r="G2012" s="1252">
        <v>0</v>
      </c>
      <c r="H2012" s="1252">
        <v>0</v>
      </c>
      <c r="I2012" s="1252">
        <v>0</v>
      </c>
      <c r="J2012" s="1252">
        <v>0</v>
      </c>
      <c r="K2012" s="1252">
        <v>0</v>
      </c>
      <c r="L2012" s="1252">
        <v>0</v>
      </c>
      <c r="M2012" s="1252">
        <v>0</v>
      </c>
      <c r="N2012" s="1252">
        <v>0</v>
      </c>
      <c r="O2012" s="1252">
        <v>0</v>
      </c>
      <c r="P2012" s="1252">
        <v>0</v>
      </c>
      <c r="Q2012" s="1252">
        <v>0</v>
      </c>
      <c r="R2012" s="1252">
        <v>0</v>
      </c>
      <c r="S2012" s="1252">
        <v>0</v>
      </c>
      <c r="T2012" s="1252">
        <v>0</v>
      </c>
      <c r="U2012" s="1251" t="s">
        <v>116</v>
      </c>
      <c r="V2012" s="1251" t="s">
        <v>564</v>
      </c>
      <c r="W2012" s="1251" t="s">
        <v>290</v>
      </c>
      <c r="X2012" s="1251" t="s">
        <v>1515</v>
      </c>
      <c r="Y2012" s="1251">
        <v>300</v>
      </c>
    </row>
    <row r="2013" spans="1:25" ht="12">
      <c r="A2013" s="1251">
        <v>2020</v>
      </c>
      <c r="B2013" s="1251">
        <v>25</v>
      </c>
      <c r="C2013" s="1251">
        <v>400</v>
      </c>
      <c r="D2013" s="1251" t="s">
        <v>1718</v>
      </c>
      <c r="E2013" s="1251">
        <v>302000</v>
      </c>
      <c r="F2013" s="1251" t="s">
        <v>1631</v>
      </c>
      <c r="G2013" s="1252">
        <v>0</v>
      </c>
      <c r="H2013" s="1252">
        <v>0</v>
      </c>
      <c r="I2013" s="1252">
        <v>0</v>
      </c>
      <c r="J2013" s="1252">
        <v>0</v>
      </c>
      <c r="K2013" s="1252">
        <v>0</v>
      </c>
      <c r="L2013" s="1252">
        <v>0</v>
      </c>
      <c r="M2013" s="1252">
        <v>0</v>
      </c>
      <c r="N2013" s="1252">
        <v>0</v>
      </c>
      <c r="O2013" s="1252">
        <v>0</v>
      </c>
      <c r="P2013" s="1252">
        <v>0</v>
      </c>
      <c r="Q2013" s="1252">
        <v>0</v>
      </c>
      <c r="R2013" s="1252">
        <v>0</v>
      </c>
      <c r="S2013" s="1252">
        <v>0</v>
      </c>
      <c r="T2013" s="1252">
        <v>0</v>
      </c>
      <c r="U2013" s="1251" t="s">
        <v>116</v>
      </c>
      <c r="V2013" s="1251" t="s">
        <v>564</v>
      </c>
      <c r="W2013" s="1251" t="s">
        <v>290</v>
      </c>
      <c r="X2013" s="1251" t="s">
        <v>1515</v>
      </c>
      <c r="Y2013" s="1251">
        <v>302</v>
      </c>
    </row>
    <row r="2014" spans="1:25" ht="12">
      <c r="A2014" s="1251">
        <v>2020</v>
      </c>
      <c r="B2014" s="1251">
        <v>25</v>
      </c>
      <c r="C2014" s="1251">
        <v>400</v>
      </c>
      <c r="D2014" s="1251" t="s">
        <v>1718</v>
      </c>
      <c r="E2014" s="1251">
        <v>303200</v>
      </c>
      <c r="F2014" s="1251" t="s">
        <v>1634</v>
      </c>
      <c r="G2014" s="1252">
        <v>0</v>
      </c>
      <c r="H2014" s="1252">
        <v>0</v>
      </c>
      <c r="I2014" s="1252">
        <v>0</v>
      </c>
      <c r="J2014" s="1252">
        <v>0</v>
      </c>
      <c r="K2014" s="1252">
        <v>0</v>
      </c>
      <c r="L2014" s="1252">
        <v>0</v>
      </c>
      <c r="M2014" s="1252">
        <v>0</v>
      </c>
      <c r="N2014" s="1252">
        <v>0</v>
      </c>
      <c r="O2014" s="1252">
        <v>0</v>
      </c>
      <c r="P2014" s="1252">
        <v>0</v>
      </c>
      <c r="Q2014" s="1252">
        <v>0</v>
      </c>
      <c r="R2014" s="1252">
        <v>0</v>
      </c>
      <c r="S2014" s="1252">
        <v>0</v>
      </c>
      <c r="T2014" s="1252">
        <v>0</v>
      </c>
      <c r="U2014" s="1251" t="s">
        <v>116</v>
      </c>
      <c r="V2014" s="1251" t="s">
        <v>564</v>
      </c>
      <c r="W2014" s="1251" t="s">
        <v>290</v>
      </c>
      <c r="X2014" s="1251" t="s">
        <v>1515</v>
      </c>
      <c r="Y2014" s="1251">
        <v>303</v>
      </c>
    </row>
    <row r="2015" spans="1:25" ht="12">
      <c r="A2015" s="1251">
        <v>2020</v>
      </c>
      <c r="B2015" s="1251">
        <v>25</v>
      </c>
      <c r="C2015" s="1251">
        <v>400</v>
      </c>
      <c r="D2015" s="1251" t="s">
        <v>1718</v>
      </c>
      <c r="E2015" s="1251">
        <v>304630</v>
      </c>
      <c r="F2015" s="1251" t="s">
        <v>1642</v>
      </c>
      <c r="G2015" s="1252">
        <v>0</v>
      </c>
      <c r="H2015" s="1252">
        <v>0</v>
      </c>
      <c r="I2015" s="1252">
        <v>0</v>
      </c>
      <c r="J2015" s="1252">
        <v>0</v>
      </c>
      <c r="K2015" s="1252">
        <v>0</v>
      </c>
      <c r="L2015" s="1252">
        <v>0</v>
      </c>
      <c r="M2015" s="1252">
        <v>0</v>
      </c>
      <c r="N2015" s="1252">
        <v>0</v>
      </c>
      <c r="O2015" s="1252">
        <v>0</v>
      </c>
      <c r="P2015" s="1252">
        <v>0</v>
      </c>
      <c r="Q2015" s="1252">
        <v>0</v>
      </c>
      <c r="R2015" s="1252">
        <v>0</v>
      </c>
      <c r="S2015" s="1252">
        <v>0</v>
      </c>
      <c r="T2015" s="1252">
        <v>0</v>
      </c>
      <c r="U2015" s="1251" t="s">
        <v>116</v>
      </c>
      <c r="V2015" s="1251" t="s">
        <v>564</v>
      </c>
      <c r="W2015" s="1251" t="s">
        <v>290</v>
      </c>
      <c r="X2015" s="1251" t="s">
        <v>1515</v>
      </c>
      <c r="Y2015" s="1251">
        <v>304</v>
      </c>
    </row>
    <row r="2016" spans="1:25" ht="12">
      <c r="A2016" s="1251">
        <v>2020</v>
      </c>
      <c r="B2016" s="1251">
        <v>25</v>
      </c>
      <c r="C2016" s="1251">
        <v>400</v>
      </c>
      <c r="D2016" s="1251" t="s">
        <v>1718</v>
      </c>
      <c r="E2016" s="1251">
        <v>307000</v>
      </c>
      <c r="F2016" s="1251" t="s">
        <v>1643</v>
      </c>
      <c r="G2016" s="1252">
        <v>0</v>
      </c>
      <c r="H2016" s="1252">
        <v>0</v>
      </c>
      <c r="I2016" s="1252">
        <v>0</v>
      </c>
      <c r="J2016" s="1252">
        <v>0</v>
      </c>
      <c r="K2016" s="1252">
        <v>0</v>
      </c>
      <c r="L2016" s="1252">
        <v>0</v>
      </c>
      <c r="M2016" s="1252">
        <v>0</v>
      </c>
      <c r="N2016" s="1252">
        <v>0</v>
      </c>
      <c r="O2016" s="1252">
        <v>0</v>
      </c>
      <c r="P2016" s="1252">
        <v>0</v>
      </c>
      <c r="Q2016" s="1252">
        <v>0</v>
      </c>
      <c r="R2016" s="1252">
        <v>0</v>
      </c>
      <c r="S2016" s="1252">
        <v>0</v>
      </c>
      <c r="T2016" s="1252">
        <v>0</v>
      </c>
      <c r="U2016" s="1251" t="s">
        <v>116</v>
      </c>
      <c r="V2016" s="1251" t="s">
        <v>564</v>
      </c>
      <c r="W2016" s="1251" t="s">
        <v>290</v>
      </c>
      <c r="X2016" s="1251" t="s">
        <v>1515</v>
      </c>
      <c r="Y2016" s="1251">
        <v>307</v>
      </c>
    </row>
    <row r="2017" spans="1:25" ht="12">
      <c r="A2017" s="1251">
        <v>2020</v>
      </c>
      <c r="B2017" s="1251">
        <v>25</v>
      </c>
      <c r="C2017" s="1251">
        <v>400</v>
      </c>
      <c r="D2017" s="1251" t="s">
        <v>1718</v>
      </c>
      <c r="E2017" s="1251">
        <v>309000</v>
      </c>
      <c r="F2017" s="1251" t="s">
        <v>1644</v>
      </c>
      <c r="G2017" s="1252">
        <v>0</v>
      </c>
      <c r="H2017" s="1252">
        <v>0</v>
      </c>
      <c r="I2017" s="1252">
        <v>0</v>
      </c>
      <c r="J2017" s="1252">
        <v>0</v>
      </c>
      <c r="K2017" s="1252">
        <v>0</v>
      </c>
      <c r="L2017" s="1252">
        <v>0</v>
      </c>
      <c r="M2017" s="1252">
        <v>0</v>
      </c>
      <c r="N2017" s="1252">
        <v>0</v>
      </c>
      <c r="O2017" s="1252">
        <v>0</v>
      </c>
      <c r="P2017" s="1252">
        <v>0</v>
      </c>
      <c r="Q2017" s="1252">
        <v>0</v>
      </c>
      <c r="R2017" s="1252">
        <v>0</v>
      </c>
      <c r="S2017" s="1252">
        <v>0</v>
      </c>
      <c r="T2017" s="1252">
        <v>0</v>
      </c>
      <c r="U2017" s="1251" t="s">
        <v>116</v>
      </c>
      <c r="V2017" s="1251" t="s">
        <v>564</v>
      </c>
      <c r="W2017" s="1251" t="s">
        <v>290</v>
      </c>
      <c r="X2017" s="1251" t="s">
        <v>1515</v>
      </c>
      <c r="Y2017" s="1251">
        <v>309</v>
      </c>
    </row>
    <row r="2018" spans="1:25" ht="12">
      <c r="A2018" s="1251">
        <v>2020</v>
      </c>
      <c r="B2018" s="1251">
        <v>25</v>
      </c>
      <c r="C2018" s="1251">
        <v>400</v>
      </c>
      <c r="D2018" s="1251" t="s">
        <v>1718</v>
      </c>
      <c r="E2018" s="1251">
        <v>310000</v>
      </c>
      <c r="F2018" s="1251" t="s">
        <v>1645</v>
      </c>
      <c r="G2018" s="1252">
        <v>0</v>
      </c>
      <c r="H2018" s="1252">
        <v>0</v>
      </c>
      <c r="I2018" s="1252">
        <v>0</v>
      </c>
      <c r="J2018" s="1252">
        <v>0</v>
      </c>
      <c r="K2018" s="1252">
        <v>0</v>
      </c>
      <c r="L2018" s="1252">
        <v>0</v>
      </c>
      <c r="M2018" s="1252">
        <v>0</v>
      </c>
      <c r="N2018" s="1252">
        <v>0</v>
      </c>
      <c r="O2018" s="1252">
        <v>0</v>
      </c>
      <c r="P2018" s="1252">
        <v>0</v>
      </c>
      <c r="Q2018" s="1252">
        <v>0</v>
      </c>
      <c r="R2018" s="1252">
        <v>0</v>
      </c>
      <c r="S2018" s="1252">
        <v>0</v>
      </c>
      <c r="T2018" s="1252">
        <v>0</v>
      </c>
      <c r="U2018" s="1251" t="s">
        <v>116</v>
      </c>
      <c r="V2018" s="1251" t="s">
        <v>564</v>
      </c>
      <c r="W2018" s="1251" t="s">
        <v>290</v>
      </c>
      <c r="X2018" s="1251" t="s">
        <v>1515</v>
      </c>
      <c r="Y2018" s="1251">
        <v>310</v>
      </c>
    </row>
    <row r="2019" spans="1:25" ht="12">
      <c r="A2019" s="1251">
        <v>2020</v>
      </c>
      <c r="B2019" s="1251">
        <v>25</v>
      </c>
      <c r="C2019" s="1251">
        <v>400</v>
      </c>
      <c r="D2019" s="1251" t="s">
        <v>1718</v>
      </c>
      <c r="E2019" s="1251">
        <v>311000</v>
      </c>
      <c r="F2019" s="1251" t="s">
        <v>1646</v>
      </c>
      <c r="G2019" s="1252">
        <v>0</v>
      </c>
      <c r="H2019" s="1252">
        <v>0</v>
      </c>
      <c r="I2019" s="1252">
        <v>0</v>
      </c>
      <c r="J2019" s="1252">
        <v>0</v>
      </c>
      <c r="K2019" s="1252">
        <v>0</v>
      </c>
      <c r="L2019" s="1252">
        <v>0</v>
      </c>
      <c r="M2019" s="1252">
        <v>0</v>
      </c>
      <c r="N2019" s="1252">
        <v>0</v>
      </c>
      <c r="O2019" s="1252">
        <v>0</v>
      </c>
      <c r="P2019" s="1252">
        <v>0</v>
      </c>
      <c r="Q2019" s="1252">
        <v>0</v>
      </c>
      <c r="R2019" s="1252">
        <v>0</v>
      </c>
      <c r="S2019" s="1252">
        <v>0</v>
      </c>
      <c r="T2019" s="1252">
        <v>0</v>
      </c>
      <c r="U2019" s="1251" t="s">
        <v>116</v>
      </c>
      <c r="V2019" s="1251" t="s">
        <v>564</v>
      </c>
      <c r="W2019" s="1251" t="s">
        <v>290</v>
      </c>
      <c r="X2019" s="1251" t="s">
        <v>1515</v>
      </c>
      <c r="Y2019" s="1251">
        <v>311</v>
      </c>
    </row>
    <row r="2020" spans="1:25" ht="12">
      <c r="A2020" s="1251">
        <v>2020</v>
      </c>
      <c r="B2020" s="1251">
        <v>25</v>
      </c>
      <c r="C2020" s="1251">
        <v>400</v>
      </c>
      <c r="D2020" s="1251" t="s">
        <v>1718</v>
      </c>
      <c r="E2020" s="1251">
        <v>320000</v>
      </c>
      <c r="F2020" s="1251" t="s">
        <v>1648</v>
      </c>
      <c r="G2020" s="1252">
        <v>0</v>
      </c>
      <c r="H2020" s="1252">
        <v>0</v>
      </c>
      <c r="I2020" s="1252">
        <v>0</v>
      </c>
      <c r="J2020" s="1252">
        <v>0</v>
      </c>
      <c r="K2020" s="1252">
        <v>0</v>
      </c>
      <c r="L2020" s="1252">
        <v>0</v>
      </c>
      <c r="M2020" s="1252">
        <v>0</v>
      </c>
      <c r="N2020" s="1252">
        <v>0</v>
      </c>
      <c r="O2020" s="1252">
        <v>0</v>
      </c>
      <c r="P2020" s="1252">
        <v>0</v>
      </c>
      <c r="Q2020" s="1252">
        <v>0</v>
      </c>
      <c r="R2020" s="1252">
        <v>0</v>
      </c>
      <c r="S2020" s="1252">
        <v>0</v>
      </c>
      <c r="T2020" s="1252">
        <v>0</v>
      </c>
      <c r="U2020" s="1251" t="s">
        <v>116</v>
      </c>
      <c r="V2020" s="1251" t="s">
        <v>564</v>
      </c>
      <c r="W2020" s="1251" t="s">
        <v>290</v>
      </c>
      <c r="X2020" s="1251" t="s">
        <v>1515</v>
      </c>
      <c r="Y2020" s="1251">
        <v>320</v>
      </c>
    </row>
    <row r="2021" spans="1:25" ht="12">
      <c r="A2021" s="1251">
        <v>2020</v>
      </c>
      <c r="B2021" s="1251">
        <v>25</v>
      </c>
      <c r="C2021" s="1251">
        <v>400</v>
      </c>
      <c r="D2021" s="1251" t="s">
        <v>1718</v>
      </c>
      <c r="E2021" s="1251">
        <v>330000</v>
      </c>
      <c r="F2021" s="1251" t="s">
        <v>1649</v>
      </c>
      <c r="G2021" s="1252">
        <v>0</v>
      </c>
      <c r="H2021" s="1252">
        <v>0</v>
      </c>
      <c r="I2021" s="1252">
        <v>0</v>
      </c>
      <c r="J2021" s="1252">
        <v>0</v>
      </c>
      <c r="K2021" s="1252">
        <v>0</v>
      </c>
      <c r="L2021" s="1252">
        <v>0</v>
      </c>
      <c r="M2021" s="1252">
        <v>0</v>
      </c>
      <c r="N2021" s="1252">
        <v>0</v>
      </c>
      <c r="O2021" s="1252">
        <v>0</v>
      </c>
      <c r="P2021" s="1252">
        <v>0</v>
      </c>
      <c r="Q2021" s="1252">
        <v>0</v>
      </c>
      <c r="R2021" s="1252">
        <v>0</v>
      </c>
      <c r="S2021" s="1252">
        <v>0</v>
      </c>
      <c r="T2021" s="1252">
        <v>0</v>
      </c>
      <c r="U2021" s="1251" t="s">
        <v>116</v>
      </c>
      <c r="V2021" s="1251" t="s">
        <v>564</v>
      </c>
      <c r="W2021" s="1251" t="s">
        <v>290</v>
      </c>
      <c r="X2021" s="1251" t="s">
        <v>1515</v>
      </c>
      <c r="Y2021" s="1251">
        <v>330</v>
      </c>
    </row>
    <row r="2022" spans="1:25" ht="12">
      <c r="A2022" s="1251">
        <v>2020</v>
      </c>
      <c r="B2022" s="1251">
        <v>25</v>
      </c>
      <c r="C2022" s="1251">
        <v>400</v>
      </c>
      <c r="D2022" s="1251" t="s">
        <v>1718</v>
      </c>
      <c r="E2022" s="1251">
        <v>331000</v>
      </c>
      <c r="F2022" s="1251" t="s">
        <v>1650</v>
      </c>
      <c r="G2022" s="1252">
        <v>0</v>
      </c>
      <c r="H2022" s="1252">
        <v>0</v>
      </c>
      <c r="I2022" s="1252">
        <v>0</v>
      </c>
      <c r="J2022" s="1252">
        <v>0</v>
      </c>
      <c r="K2022" s="1252">
        <v>0</v>
      </c>
      <c r="L2022" s="1252">
        <v>0</v>
      </c>
      <c r="M2022" s="1252">
        <v>0</v>
      </c>
      <c r="N2022" s="1252">
        <v>0</v>
      </c>
      <c r="O2022" s="1252">
        <v>0</v>
      </c>
      <c r="P2022" s="1252">
        <v>0</v>
      </c>
      <c r="Q2022" s="1252">
        <v>0</v>
      </c>
      <c r="R2022" s="1252">
        <v>0</v>
      </c>
      <c r="S2022" s="1252">
        <v>0</v>
      </c>
      <c r="T2022" s="1252">
        <v>0</v>
      </c>
      <c r="U2022" s="1251" t="s">
        <v>116</v>
      </c>
      <c r="V2022" s="1251" t="s">
        <v>564</v>
      </c>
      <c r="W2022" s="1251" t="s">
        <v>290</v>
      </c>
      <c r="X2022" s="1251" t="s">
        <v>1515</v>
      </c>
      <c r="Y2022" s="1251">
        <v>331</v>
      </c>
    </row>
    <row r="2023" spans="1:25" ht="12">
      <c r="A2023" s="1251">
        <v>2020</v>
      </c>
      <c r="B2023" s="1251">
        <v>25</v>
      </c>
      <c r="C2023" s="1251">
        <v>400</v>
      </c>
      <c r="D2023" s="1251" t="s">
        <v>1718</v>
      </c>
      <c r="E2023" s="1251">
        <v>333000</v>
      </c>
      <c r="F2023" s="1251" t="s">
        <v>1651</v>
      </c>
      <c r="G2023" s="1252">
        <v>0</v>
      </c>
      <c r="H2023" s="1252">
        <v>0</v>
      </c>
      <c r="I2023" s="1252">
        <v>0</v>
      </c>
      <c r="J2023" s="1252">
        <v>0</v>
      </c>
      <c r="K2023" s="1252">
        <v>0</v>
      </c>
      <c r="L2023" s="1252">
        <v>0</v>
      </c>
      <c r="M2023" s="1252">
        <v>0</v>
      </c>
      <c r="N2023" s="1252">
        <v>0</v>
      </c>
      <c r="O2023" s="1252">
        <v>0</v>
      </c>
      <c r="P2023" s="1252">
        <v>0</v>
      </c>
      <c r="Q2023" s="1252">
        <v>0</v>
      </c>
      <c r="R2023" s="1252">
        <v>0</v>
      </c>
      <c r="S2023" s="1252">
        <v>0</v>
      </c>
      <c r="T2023" s="1252">
        <v>0</v>
      </c>
      <c r="U2023" s="1251" t="s">
        <v>116</v>
      </c>
      <c r="V2023" s="1251" t="s">
        <v>564</v>
      </c>
      <c r="W2023" s="1251" t="s">
        <v>290</v>
      </c>
      <c r="X2023" s="1251" t="s">
        <v>1515</v>
      </c>
      <c r="Y2023" s="1251">
        <v>333</v>
      </c>
    </row>
    <row r="2024" spans="1:25" ht="12">
      <c r="A2024" s="1251">
        <v>2020</v>
      </c>
      <c r="B2024" s="1251">
        <v>25</v>
      </c>
      <c r="C2024" s="1251">
        <v>400</v>
      </c>
      <c r="D2024" s="1251" t="s">
        <v>1718</v>
      </c>
      <c r="E2024" s="1251">
        <v>334400</v>
      </c>
      <c r="F2024" s="1251" t="s">
        <v>1652</v>
      </c>
      <c r="G2024" s="1252">
        <v>0</v>
      </c>
      <c r="H2024" s="1252">
        <v>0</v>
      </c>
      <c r="I2024" s="1252">
        <v>0</v>
      </c>
      <c r="J2024" s="1252">
        <v>0</v>
      </c>
      <c r="K2024" s="1252">
        <v>0</v>
      </c>
      <c r="L2024" s="1252">
        <v>0</v>
      </c>
      <c r="M2024" s="1252">
        <v>0</v>
      </c>
      <c r="N2024" s="1252">
        <v>0</v>
      </c>
      <c r="O2024" s="1252">
        <v>0</v>
      </c>
      <c r="P2024" s="1252">
        <v>0</v>
      </c>
      <c r="Q2024" s="1252">
        <v>0</v>
      </c>
      <c r="R2024" s="1252">
        <v>0</v>
      </c>
      <c r="S2024" s="1252">
        <v>0</v>
      </c>
      <c r="T2024" s="1252">
        <v>0</v>
      </c>
      <c r="U2024" s="1251" t="s">
        <v>116</v>
      </c>
      <c r="V2024" s="1251" t="s">
        <v>564</v>
      </c>
      <c r="W2024" s="1251" t="s">
        <v>290</v>
      </c>
      <c r="X2024" s="1251" t="s">
        <v>1515</v>
      </c>
      <c r="Y2024" s="1251">
        <v>334</v>
      </c>
    </row>
    <row r="2025" spans="1:25" ht="12">
      <c r="A2025" s="1251">
        <v>2020</v>
      </c>
      <c r="B2025" s="1251">
        <v>25</v>
      </c>
      <c r="C2025" s="1251">
        <v>400</v>
      </c>
      <c r="D2025" s="1251" t="s">
        <v>1718</v>
      </c>
      <c r="E2025" s="1251">
        <v>334700</v>
      </c>
      <c r="F2025" s="1251" t="s">
        <v>1653</v>
      </c>
      <c r="G2025" s="1252">
        <v>0</v>
      </c>
      <c r="H2025" s="1252">
        <v>0</v>
      </c>
      <c r="I2025" s="1252">
        <v>0</v>
      </c>
      <c r="J2025" s="1252">
        <v>0</v>
      </c>
      <c r="K2025" s="1252">
        <v>0</v>
      </c>
      <c r="L2025" s="1252">
        <v>0</v>
      </c>
      <c r="M2025" s="1252">
        <v>0</v>
      </c>
      <c r="N2025" s="1252">
        <v>0</v>
      </c>
      <c r="O2025" s="1252">
        <v>0</v>
      </c>
      <c r="P2025" s="1252">
        <v>0</v>
      </c>
      <c r="Q2025" s="1252">
        <v>0</v>
      </c>
      <c r="R2025" s="1252">
        <v>0</v>
      </c>
      <c r="S2025" s="1252">
        <v>0</v>
      </c>
      <c r="T2025" s="1252">
        <v>0</v>
      </c>
      <c r="U2025" s="1251" t="s">
        <v>116</v>
      </c>
      <c r="V2025" s="1251" t="s">
        <v>564</v>
      </c>
      <c r="W2025" s="1251" t="s">
        <v>290</v>
      </c>
      <c r="X2025" s="1251" t="s">
        <v>1515</v>
      </c>
      <c r="Y2025" s="1251">
        <v>334</v>
      </c>
    </row>
    <row r="2026" spans="1:25" ht="12">
      <c r="A2026" s="1251">
        <v>2020</v>
      </c>
      <c r="B2026" s="1251">
        <v>25</v>
      </c>
      <c r="C2026" s="1251">
        <v>400</v>
      </c>
      <c r="D2026" s="1251" t="s">
        <v>1718</v>
      </c>
      <c r="E2026" s="1251">
        <v>334800</v>
      </c>
      <c r="F2026" s="1251" t="s">
        <v>1654</v>
      </c>
      <c r="G2026" s="1252">
        <v>0</v>
      </c>
      <c r="H2026" s="1252">
        <v>0</v>
      </c>
      <c r="I2026" s="1252">
        <v>0</v>
      </c>
      <c r="J2026" s="1252">
        <v>0</v>
      </c>
      <c r="K2026" s="1252">
        <v>0</v>
      </c>
      <c r="L2026" s="1252">
        <v>0</v>
      </c>
      <c r="M2026" s="1252">
        <v>0</v>
      </c>
      <c r="N2026" s="1252">
        <v>0</v>
      </c>
      <c r="O2026" s="1252">
        <v>0</v>
      </c>
      <c r="P2026" s="1252">
        <v>0</v>
      </c>
      <c r="Q2026" s="1252">
        <v>0</v>
      </c>
      <c r="R2026" s="1252">
        <v>0</v>
      </c>
      <c r="S2026" s="1252">
        <v>0</v>
      </c>
      <c r="T2026" s="1252">
        <v>0</v>
      </c>
      <c r="U2026" s="1251" t="s">
        <v>116</v>
      </c>
      <c r="V2026" s="1251" t="s">
        <v>564</v>
      </c>
      <c r="W2026" s="1251" t="s">
        <v>290</v>
      </c>
      <c r="X2026" s="1251" t="s">
        <v>1515</v>
      </c>
      <c r="Y2026" s="1251">
        <v>334</v>
      </c>
    </row>
    <row r="2027" spans="1:25" ht="12">
      <c r="A2027" s="1251">
        <v>2020</v>
      </c>
      <c r="B2027" s="1251">
        <v>25</v>
      </c>
      <c r="C2027" s="1251">
        <v>400</v>
      </c>
      <c r="D2027" s="1251" t="s">
        <v>1718</v>
      </c>
      <c r="E2027" s="1251">
        <v>335000</v>
      </c>
      <c r="F2027" s="1251" t="s">
        <v>1656</v>
      </c>
      <c r="G2027" s="1252">
        <v>0</v>
      </c>
      <c r="H2027" s="1252">
        <v>0</v>
      </c>
      <c r="I2027" s="1252">
        <v>0</v>
      </c>
      <c r="J2027" s="1252">
        <v>0</v>
      </c>
      <c r="K2027" s="1252">
        <v>0</v>
      </c>
      <c r="L2027" s="1252">
        <v>0</v>
      </c>
      <c r="M2027" s="1252">
        <v>0</v>
      </c>
      <c r="N2027" s="1252">
        <v>0</v>
      </c>
      <c r="O2027" s="1252">
        <v>0</v>
      </c>
      <c r="P2027" s="1252">
        <v>0</v>
      </c>
      <c r="Q2027" s="1252">
        <v>0</v>
      </c>
      <c r="R2027" s="1252">
        <v>0</v>
      </c>
      <c r="S2027" s="1252">
        <v>0</v>
      </c>
      <c r="T2027" s="1252">
        <v>0</v>
      </c>
      <c r="U2027" s="1251" t="s">
        <v>116</v>
      </c>
      <c r="V2027" s="1251" t="s">
        <v>564</v>
      </c>
      <c r="W2027" s="1251" t="s">
        <v>290</v>
      </c>
      <c r="X2027" s="1251" t="s">
        <v>1515</v>
      </c>
      <c r="Y2027" s="1251">
        <v>335</v>
      </c>
    </row>
    <row r="2028" spans="1:25" ht="12">
      <c r="A2028" s="1251">
        <v>2020</v>
      </c>
      <c r="B2028" s="1251">
        <v>25</v>
      </c>
      <c r="C2028" s="1251">
        <v>400</v>
      </c>
      <c r="D2028" s="1251" t="s">
        <v>1718</v>
      </c>
      <c r="E2028" s="1251">
        <v>340000</v>
      </c>
      <c r="F2028" s="1251" t="s">
        <v>1660</v>
      </c>
      <c r="G2028" s="1252">
        <v>0</v>
      </c>
      <c r="H2028" s="1252">
        <v>0</v>
      </c>
      <c r="I2028" s="1252">
        <v>0</v>
      </c>
      <c r="J2028" s="1252">
        <v>0</v>
      </c>
      <c r="K2028" s="1252">
        <v>0</v>
      </c>
      <c r="L2028" s="1252">
        <v>0</v>
      </c>
      <c r="M2028" s="1252">
        <v>0</v>
      </c>
      <c r="N2028" s="1252">
        <v>0</v>
      </c>
      <c r="O2028" s="1252">
        <v>0</v>
      </c>
      <c r="P2028" s="1252">
        <v>0</v>
      </c>
      <c r="Q2028" s="1252">
        <v>0</v>
      </c>
      <c r="R2028" s="1252">
        <v>0</v>
      </c>
      <c r="S2028" s="1252">
        <v>0</v>
      </c>
      <c r="T2028" s="1252">
        <v>0</v>
      </c>
      <c r="U2028" s="1251" t="s">
        <v>116</v>
      </c>
      <c r="V2028" s="1251" t="s">
        <v>564</v>
      </c>
      <c r="W2028" s="1251" t="s">
        <v>290</v>
      </c>
      <c r="X2028" s="1251" t="s">
        <v>1515</v>
      </c>
      <c r="Y2028" s="1251">
        <v>340</v>
      </c>
    </row>
    <row r="2029" spans="1:25" ht="12">
      <c r="A2029" s="1251">
        <v>2020</v>
      </c>
      <c r="B2029" s="1251">
        <v>25</v>
      </c>
      <c r="C2029" s="1251">
        <v>400</v>
      </c>
      <c r="D2029" s="1251" t="s">
        <v>1718</v>
      </c>
      <c r="E2029" s="1251">
        <v>340100</v>
      </c>
      <c r="F2029" s="1251" t="s">
        <v>1704</v>
      </c>
      <c r="G2029" s="1252">
        <v>0</v>
      </c>
      <c r="H2029" s="1252">
        <v>0</v>
      </c>
      <c r="I2029" s="1252">
        <v>0</v>
      </c>
      <c r="J2029" s="1252">
        <v>0</v>
      </c>
      <c r="K2029" s="1252">
        <v>0</v>
      </c>
      <c r="L2029" s="1252">
        <v>0</v>
      </c>
      <c r="M2029" s="1252">
        <v>0</v>
      </c>
      <c r="N2029" s="1252">
        <v>0</v>
      </c>
      <c r="O2029" s="1252">
        <v>0</v>
      </c>
      <c r="P2029" s="1252">
        <v>0</v>
      </c>
      <c r="Q2029" s="1252">
        <v>0</v>
      </c>
      <c r="R2029" s="1252">
        <v>0</v>
      </c>
      <c r="S2029" s="1252">
        <v>0</v>
      </c>
      <c r="T2029" s="1252">
        <v>0</v>
      </c>
      <c r="U2029" s="1251" t="s">
        <v>116</v>
      </c>
      <c r="V2029" s="1251" t="s">
        <v>564</v>
      </c>
      <c r="W2029" s="1251" t="s">
        <v>290</v>
      </c>
      <c r="X2029" s="1251" t="s">
        <v>1515</v>
      </c>
      <c r="Y2029" s="1251">
        <v>340</v>
      </c>
    </row>
    <row r="2030" spans="1:25" ht="12">
      <c r="A2030" s="1251">
        <v>2020</v>
      </c>
      <c r="B2030" s="1251">
        <v>25</v>
      </c>
      <c r="C2030" s="1251">
        <v>400</v>
      </c>
      <c r="D2030" s="1251" t="s">
        <v>1718</v>
      </c>
      <c r="E2030" s="1251">
        <v>341100</v>
      </c>
      <c r="F2030" s="1251" t="s">
        <v>1661</v>
      </c>
      <c r="G2030" s="1252">
        <v>0</v>
      </c>
      <c r="H2030" s="1252">
        <v>0</v>
      </c>
      <c r="I2030" s="1252">
        <v>0</v>
      </c>
      <c r="J2030" s="1252">
        <v>0</v>
      </c>
      <c r="K2030" s="1252">
        <v>0</v>
      </c>
      <c r="L2030" s="1252">
        <v>0</v>
      </c>
      <c r="M2030" s="1252">
        <v>0</v>
      </c>
      <c r="N2030" s="1252">
        <v>0</v>
      </c>
      <c r="O2030" s="1252">
        <v>0</v>
      </c>
      <c r="P2030" s="1252">
        <v>0</v>
      </c>
      <c r="Q2030" s="1252">
        <v>0</v>
      </c>
      <c r="R2030" s="1252">
        <v>0</v>
      </c>
      <c r="S2030" s="1252">
        <v>0</v>
      </c>
      <c r="T2030" s="1252">
        <v>0</v>
      </c>
      <c r="U2030" s="1251" t="s">
        <v>116</v>
      </c>
      <c r="V2030" s="1251" t="s">
        <v>564</v>
      </c>
      <c r="W2030" s="1251" t="s">
        <v>290</v>
      </c>
      <c r="X2030" s="1251" t="s">
        <v>1515</v>
      </c>
      <c r="Y2030" s="1251">
        <v>341</v>
      </c>
    </row>
    <row r="2031" spans="1:25" ht="12">
      <c r="A2031" s="1251">
        <v>2020</v>
      </c>
      <c r="B2031" s="1251">
        <v>25</v>
      </c>
      <c r="C2031" s="1251">
        <v>400</v>
      </c>
      <c r="D2031" s="1251" t="s">
        <v>1718</v>
      </c>
      <c r="E2031" s="1251">
        <v>343000</v>
      </c>
      <c r="F2031" s="1251" t="s">
        <v>1663</v>
      </c>
      <c r="G2031" s="1252">
        <v>0</v>
      </c>
      <c r="H2031" s="1252">
        <v>0</v>
      </c>
      <c r="I2031" s="1252">
        <v>0</v>
      </c>
      <c r="J2031" s="1252">
        <v>0</v>
      </c>
      <c r="K2031" s="1252">
        <v>0</v>
      </c>
      <c r="L2031" s="1252">
        <v>0</v>
      </c>
      <c r="M2031" s="1252">
        <v>0</v>
      </c>
      <c r="N2031" s="1252">
        <v>0</v>
      </c>
      <c r="O2031" s="1252">
        <v>0</v>
      </c>
      <c r="P2031" s="1252">
        <v>0</v>
      </c>
      <c r="Q2031" s="1252">
        <v>0</v>
      </c>
      <c r="R2031" s="1252">
        <v>0</v>
      </c>
      <c r="S2031" s="1252">
        <v>0</v>
      </c>
      <c r="T2031" s="1252">
        <v>0</v>
      </c>
      <c r="U2031" s="1251" t="s">
        <v>116</v>
      </c>
      <c r="V2031" s="1251" t="s">
        <v>564</v>
      </c>
      <c r="W2031" s="1251" t="s">
        <v>290</v>
      </c>
      <c r="X2031" s="1251" t="s">
        <v>1515</v>
      </c>
      <c r="Y2031" s="1251">
        <v>343</v>
      </c>
    </row>
    <row r="2032" spans="1:25" ht="12">
      <c r="A2032" s="1251">
        <v>2020</v>
      </c>
      <c r="B2032" s="1251">
        <v>25</v>
      </c>
      <c r="C2032" s="1251">
        <v>400</v>
      </c>
      <c r="D2032" s="1251" t="s">
        <v>1718</v>
      </c>
      <c r="E2032" s="1251">
        <v>346000</v>
      </c>
      <c r="F2032" s="1251" t="s">
        <v>1667</v>
      </c>
      <c r="G2032" s="1252">
        <v>0</v>
      </c>
      <c r="H2032" s="1252">
        <v>0</v>
      </c>
      <c r="I2032" s="1252">
        <v>0</v>
      </c>
      <c r="J2032" s="1252">
        <v>0</v>
      </c>
      <c r="K2032" s="1252">
        <v>0</v>
      </c>
      <c r="L2032" s="1252">
        <v>0</v>
      </c>
      <c r="M2032" s="1252">
        <v>0</v>
      </c>
      <c r="N2032" s="1252">
        <v>0</v>
      </c>
      <c r="O2032" s="1252">
        <v>0</v>
      </c>
      <c r="P2032" s="1252">
        <v>0</v>
      </c>
      <c r="Q2032" s="1252">
        <v>0</v>
      </c>
      <c r="R2032" s="1252">
        <v>0</v>
      </c>
      <c r="S2032" s="1252">
        <v>0</v>
      </c>
      <c r="T2032" s="1252">
        <v>0</v>
      </c>
      <c r="U2032" s="1251" t="s">
        <v>116</v>
      </c>
      <c r="V2032" s="1251" t="s">
        <v>564</v>
      </c>
      <c r="W2032" s="1251" t="s">
        <v>290</v>
      </c>
      <c r="X2032" s="1251" t="s">
        <v>1515</v>
      </c>
      <c r="Y2032" s="1251">
        <v>346</v>
      </c>
    </row>
    <row r="2033" spans="1:25" ht="12">
      <c r="A2033" s="1251">
        <v>2020</v>
      </c>
      <c r="B2033" s="1251">
        <v>25</v>
      </c>
      <c r="C2033" s="1251">
        <v>400</v>
      </c>
      <c r="D2033" s="1251" t="s">
        <v>1718</v>
      </c>
      <c r="E2033" s="1251">
        <v>347000</v>
      </c>
      <c r="F2033" s="1251" t="s">
        <v>1668</v>
      </c>
      <c r="G2033" s="1252">
        <v>0</v>
      </c>
      <c r="H2033" s="1252">
        <v>0</v>
      </c>
      <c r="I2033" s="1252">
        <v>0</v>
      </c>
      <c r="J2033" s="1252">
        <v>0</v>
      </c>
      <c r="K2033" s="1252">
        <v>0</v>
      </c>
      <c r="L2033" s="1252">
        <v>0</v>
      </c>
      <c r="M2033" s="1252">
        <v>0</v>
      </c>
      <c r="N2033" s="1252">
        <v>0</v>
      </c>
      <c r="O2033" s="1252">
        <v>0</v>
      </c>
      <c r="P2033" s="1252">
        <v>0</v>
      </c>
      <c r="Q2033" s="1252">
        <v>0</v>
      </c>
      <c r="R2033" s="1252">
        <v>0</v>
      </c>
      <c r="S2033" s="1252">
        <v>0</v>
      </c>
      <c r="T2033" s="1252">
        <v>0</v>
      </c>
      <c r="U2033" s="1251" t="s">
        <v>116</v>
      </c>
      <c r="V2033" s="1251" t="s">
        <v>564</v>
      </c>
      <c r="W2033" s="1251" t="s">
        <v>290</v>
      </c>
      <c r="X2033" s="1251" t="s">
        <v>1515</v>
      </c>
      <c r="Y2033" s="1251">
        <v>347</v>
      </c>
    </row>
    <row r="2034" spans="1:25" ht="12">
      <c r="A2034" s="1251">
        <v>2020</v>
      </c>
      <c r="B2034" s="1251">
        <v>25</v>
      </c>
      <c r="C2034" s="1251">
        <v>400</v>
      </c>
      <c r="D2034" s="1251" t="s">
        <v>1718</v>
      </c>
      <c r="E2034" s="1251">
        <v>348000</v>
      </c>
      <c r="F2034" s="1251" t="s">
        <v>1669</v>
      </c>
      <c r="G2034" s="1252">
        <v>0</v>
      </c>
      <c r="H2034" s="1252">
        <v>0</v>
      </c>
      <c r="I2034" s="1252">
        <v>0</v>
      </c>
      <c r="J2034" s="1252">
        <v>0</v>
      </c>
      <c r="K2034" s="1252">
        <v>0</v>
      </c>
      <c r="L2034" s="1252">
        <v>0</v>
      </c>
      <c r="M2034" s="1252">
        <v>0</v>
      </c>
      <c r="N2034" s="1252">
        <v>0</v>
      </c>
      <c r="O2034" s="1252">
        <v>0</v>
      </c>
      <c r="P2034" s="1252">
        <v>0</v>
      </c>
      <c r="Q2034" s="1252">
        <v>0</v>
      </c>
      <c r="R2034" s="1252">
        <v>0</v>
      </c>
      <c r="S2034" s="1252">
        <v>0</v>
      </c>
      <c r="T2034" s="1252">
        <v>0</v>
      </c>
      <c r="U2034" s="1251" t="s">
        <v>116</v>
      </c>
      <c r="V2034" s="1251" t="s">
        <v>564</v>
      </c>
      <c r="W2034" s="1251" t="s">
        <v>290</v>
      </c>
      <c r="X2034" s="1251" t="s">
        <v>1515</v>
      </c>
      <c r="Y2034" s="1251">
        <v>348</v>
      </c>
    </row>
    <row r="2035" spans="1:25" ht="12">
      <c r="A2035" s="1251">
        <v>2020</v>
      </c>
      <c r="B2035" s="1251">
        <v>25</v>
      </c>
      <c r="C2035" s="1251">
        <v>501</v>
      </c>
      <c r="D2035" s="1251" t="s">
        <v>1724</v>
      </c>
      <c r="E2035" s="1251">
        <v>105010</v>
      </c>
      <c r="F2035" s="1251" t="s">
        <v>296</v>
      </c>
      <c r="G2035" s="1252">
        <v>165.74000000000001</v>
      </c>
      <c r="H2035" s="1252">
        <v>165.74000000000001</v>
      </c>
      <c r="I2035" s="1252">
        <v>165.74000000000001</v>
      </c>
      <c r="J2035" s="1252">
        <v>165.74000000000001</v>
      </c>
      <c r="K2035" s="1252">
        <v>165.74000000000001</v>
      </c>
      <c r="L2035" s="1252">
        <v>165.74000000000001</v>
      </c>
      <c r="M2035" s="1252">
        <v>165.74000000000001</v>
      </c>
      <c r="N2035" s="1252">
        <v>165.74000000000001</v>
      </c>
      <c r="O2035" s="1252">
        <v>165.74000000000001</v>
      </c>
      <c r="P2035" s="1252">
        <v>165.74000000000001</v>
      </c>
      <c r="Q2035" s="1252">
        <v>165.74000000000001</v>
      </c>
      <c r="R2035" s="1252">
        <v>165.74000000000001</v>
      </c>
      <c r="S2035" s="1252">
        <v>165.74000000000001</v>
      </c>
      <c r="T2035" s="1252">
        <v>165.74000000000001</v>
      </c>
      <c r="U2035" s="1251" t="s">
        <v>116</v>
      </c>
      <c r="V2035" s="1251" t="s">
        <v>564</v>
      </c>
      <c r="W2035" s="1251" t="s">
        <v>296</v>
      </c>
      <c r="X2035" s="1251" t="s">
        <v>1515</v>
      </c>
      <c r="Y2035" s="1251">
        <v>105</v>
      </c>
    </row>
    <row r="2036" spans="1:25" ht="12">
      <c r="A2036" s="1251">
        <v>2020</v>
      </c>
      <c r="B2036" s="1251">
        <v>25</v>
      </c>
      <c r="C2036" s="1251">
        <v>501</v>
      </c>
      <c r="D2036" s="1251" t="s">
        <v>1724</v>
      </c>
      <c r="E2036" s="1251">
        <v>105020</v>
      </c>
      <c r="F2036" s="1251" t="s">
        <v>1518</v>
      </c>
      <c r="G2036" s="1252">
        <v>-165.74000000000001</v>
      </c>
      <c r="H2036" s="1252">
        <v>-165.74000000000001</v>
      </c>
      <c r="I2036" s="1252">
        <v>-165.74000000000001</v>
      </c>
      <c r="J2036" s="1252">
        <v>-165.74000000000001</v>
      </c>
      <c r="K2036" s="1252">
        <v>-165.74000000000001</v>
      </c>
      <c r="L2036" s="1252">
        <v>-165.74000000000001</v>
      </c>
      <c r="M2036" s="1252">
        <v>-165.74000000000001</v>
      </c>
      <c r="N2036" s="1252">
        <v>-165.74000000000001</v>
      </c>
      <c r="O2036" s="1252">
        <v>-165.74000000000001</v>
      </c>
      <c r="P2036" s="1252">
        <v>-165.74000000000001</v>
      </c>
      <c r="Q2036" s="1252">
        <v>-165.74000000000001</v>
      </c>
      <c r="R2036" s="1252">
        <v>-165.74000000000001</v>
      </c>
      <c r="S2036" s="1252">
        <v>-165.74000000000001</v>
      </c>
      <c r="T2036" s="1252">
        <v>-165.74000000000001</v>
      </c>
      <c r="U2036" s="1251" t="s">
        <v>116</v>
      </c>
      <c r="V2036" s="1251" t="s">
        <v>564</v>
      </c>
      <c r="W2036" s="1251" t="s">
        <v>296</v>
      </c>
      <c r="X2036" s="1251" t="s">
        <v>1515</v>
      </c>
      <c r="Y2036" s="1251">
        <v>105</v>
      </c>
    </row>
    <row r="2037" spans="1:25" ht="12">
      <c r="A2037" s="1251">
        <v>2020</v>
      </c>
      <c r="B2037" s="1251">
        <v>25</v>
      </c>
      <c r="C2037" s="1251">
        <v>501</v>
      </c>
      <c r="D2037" s="1251" t="s">
        <v>1724</v>
      </c>
      <c r="E2037" s="1251">
        <v>105030</v>
      </c>
      <c r="F2037" s="1251" t="s">
        <v>1520</v>
      </c>
      <c r="G2037" s="1252">
        <v>0</v>
      </c>
      <c r="H2037" s="1252">
        <v>0</v>
      </c>
      <c r="I2037" s="1252">
        <v>0</v>
      </c>
      <c r="J2037" s="1252">
        <v>0</v>
      </c>
      <c r="K2037" s="1252">
        <v>0</v>
      </c>
      <c r="L2037" s="1252">
        <v>0</v>
      </c>
      <c r="M2037" s="1252">
        <v>0</v>
      </c>
      <c r="N2037" s="1252">
        <v>0</v>
      </c>
      <c r="O2037" s="1252">
        <v>0</v>
      </c>
      <c r="P2037" s="1252">
        <v>0</v>
      </c>
      <c r="Q2037" s="1252">
        <v>0</v>
      </c>
      <c r="R2037" s="1252">
        <v>0</v>
      </c>
      <c r="S2037" s="1252">
        <v>0</v>
      </c>
      <c r="T2037" s="1252">
        <v>0</v>
      </c>
      <c r="U2037" s="1251" t="s">
        <v>116</v>
      </c>
      <c r="V2037" s="1251" t="s">
        <v>564</v>
      </c>
      <c r="W2037" s="1251" t="s">
        <v>296</v>
      </c>
      <c r="X2037" s="1251" t="s">
        <v>1515</v>
      </c>
      <c r="Y2037" s="1251">
        <v>105</v>
      </c>
    </row>
    <row r="2038" spans="1:25" ht="12">
      <c r="A2038" s="1251">
        <v>2020</v>
      </c>
      <c r="B2038" s="1251">
        <v>25</v>
      </c>
      <c r="C2038" s="1251">
        <v>501</v>
      </c>
      <c r="D2038" s="1251" t="s">
        <v>1724</v>
      </c>
      <c r="E2038" s="1251">
        <v>105090</v>
      </c>
      <c r="F2038" s="1251" t="s">
        <v>1528</v>
      </c>
      <c r="G2038" s="1252">
        <v>0</v>
      </c>
      <c r="H2038" s="1252">
        <v>0</v>
      </c>
      <c r="I2038" s="1252">
        <v>0</v>
      </c>
      <c r="J2038" s="1252">
        <v>0</v>
      </c>
      <c r="K2038" s="1252">
        <v>0</v>
      </c>
      <c r="L2038" s="1252">
        <v>0</v>
      </c>
      <c r="M2038" s="1252">
        <v>0</v>
      </c>
      <c r="N2038" s="1252">
        <v>0</v>
      </c>
      <c r="O2038" s="1252">
        <v>0</v>
      </c>
      <c r="P2038" s="1252">
        <v>0</v>
      </c>
      <c r="Q2038" s="1252">
        <v>0</v>
      </c>
      <c r="R2038" s="1252">
        <v>0</v>
      </c>
      <c r="S2038" s="1252">
        <v>0</v>
      </c>
      <c r="T2038" s="1252">
        <v>0</v>
      </c>
      <c r="U2038" s="1251" t="s">
        <v>116</v>
      </c>
      <c r="V2038" s="1251" t="s">
        <v>564</v>
      </c>
      <c r="W2038" s="1251" t="s">
        <v>296</v>
      </c>
      <c r="X2038" s="1251" t="s">
        <v>1515</v>
      </c>
      <c r="Y2038" s="1251">
        <v>105</v>
      </c>
    </row>
    <row r="2039" spans="1:25" ht="12">
      <c r="A2039" s="1251">
        <v>2020</v>
      </c>
      <c r="B2039" s="1251">
        <v>25</v>
      </c>
      <c r="C2039" s="1251">
        <v>501</v>
      </c>
      <c r="D2039" s="1251" t="s">
        <v>1724</v>
      </c>
      <c r="E2039" s="1251">
        <v>141000</v>
      </c>
      <c r="F2039" s="1251" t="s">
        <v>1541</v>
      </c>
      <c r="G2039" s="1252">
        <v>0</v>
      </c>
      <c r="H2039" s="1252">
        <v>0</v>
      </c>
      <c r="I2039" s="1252">
        <v>0</v>
      </c>
      <c r="J2039" s="1252">
        <v>0</v>
      </c>
      <c r="K2039" s="1252">
        <v>0</v>
      </c>
      <c r="L2039" s="1252">
        <v>0</v>
      </c>
      <c r="M2039" s="1252">
        <v>0</v>
      </c>
      <c r="N2039" s="1252">
        <v>0</v>
      </c>
      <c r="O2039" s="1252">
        <v>0</v>
      </c>
      <c r="P2039" s="1252">
        <v>0</v>
      </c>
      <c r="Q2039" s="1252">
        <v>0</v>
      </c>
      <c r="R2039" s="1252">
        <v>0</v>
      </c>
      <c r="S2039" s="1252">
        <v>0</v>
      </c>
      <c r="T2039" s="1252">
        <v>0</v>
      </c>
      <c r="U2039" s="1251" t="s">
        <v>116</v>
      </c>
      <c r="V2039" s="1251" t="s">
        <v>1537</v>
      </c>
      <c r="W2039" s="1251" t="s">
        <v>308</v>
      </c>
      <c r="X2039" s="1251" t="s">
        <v>1515</v>
      </c>
      <c r="Y2039" s="1251">
        <v>141</v>
      </c>
    </row>
    <row r="2040" spans="1:25" ht="12">
      <c r="A2040" s="1251">
        <v>2020</v>
      </c>
      <c r="B2040" s="1251">
        <v>25</v>
      </c>
      <c r="C2040" s="1251">
        <v>501</v>
      </c>
      <c r="D2040" s="1251" t="s">
        <v>1724</v>
      </c>
      <c r="E2040" s="1251">
        <v>142000</v>
      </c>
      <c r="F2040" s="1251" t="s">
        <v>1544</v>
      </c>
      <c r="G2040" s="1252">
        <v>0</v>
      </c>
      <c r="H2040" s="1252">
        <v>0</v>
      </c>
      <c r="I2040" s="1252">
        <v>0</v>
      </c>
      <c r="J2040" s="1252">
        <v>0</v>
      </c>
      <c r="K2040" s="1252">
        <v>0</v>
      </c>
      <c r="L2040" s="1252">
        <v>0</v>
      </c>
      <c r="M2040" s="1252">
        <v>0</v>
      </c>
      <c r="N2040" s="1252">
        <v>0</v>
      </c>
      <c r="O2040" s="1252">
        <v>0</v>
      </c>
      <c r="P2040" s="1252">
        <v>0</v>
      </c>
      <c r="Q2040" s="1252">
        <v>0</v>
      </c>
      <c r="R2040" s="1252">
        <v>0</v>
      </c>
      <c r="S2040" s="1252">
        <v>0</v>
      </c>
      <c r="T2040" s="1252">
        <v>0</v>
      </c>
      <c r="U2040" s="1251" t="s">
        <v>116</v>
      </c>
      <c r="V2040" s="1251" t="s">
        <v>1537</v>
      </c>
      <c r="W2040" s="1251" t="s">
        <v>308</v>
      </c>
      <c r="X2040" s="1251" t="s">
        <v>1515</v>
      </c>
      <c r="Y2040" s="1251">
        <v>142</v>
      </c>
    </row>
    <row r="2041" spans="1:25" ht="12">
      <c r="A2041" s="1251">
        <v>2020</v>
      </c>
      <c r="B2041" s="1251">
        <v>25</v>
      </c>
      <c r="C2041" s="1251">
        <v>501</v>
      </c>
      <c r="D2041" s="1251" t="s">
        <v>1724</v>
      </c>
      <c r="E2041" s="1251">
        <v>236118</v>
      </c>
      <c r="F2041" s="1251" t="s">
        <v>1589</v>
      </c>
      <c r="G2041" s="1252">
        <v>0</v>
      </c>
      <c r="H2041" s="1252">
        <v>0</v>
      </c>
      <c r="I2041" s="1252">
        <v>0</v>
      </c>
      <c r="J2041" s="1252">
        <v>0</v>
      </c>
      <c r="K2041" s="1252">
        <v>0</v>
      </c>
      <c r="L2041" s="1252">
        <v>0</v>
      </c>
      <c r="M2041" s="1252">
        <v>0</v>
      </c>
      <c r="N2041" s="1252">
        <v>0</v>
      </c>
      <c r="O2041" s="1252">
        <v>0</v>
      </c>
      <c r="P2041" s="1252">
        <v>0</v>
      </c>
      <c r="Q2041" s="1252">
        <v>0</v>
      </c>
      <c r="R2041" s="1252">
        <v>0</v>
      </c>
      <c r="S2041" s="1252">
        <v>0</v>
      </c>
      <c r="T2041" s="1252">
        <v>0</v>
      </c>
      <c r="U2041" s="1251" t="s">
        <v>116</v>
      </c>
      <c r="V2041" s="1251" t="s">
        <v>1537</v>
      </c>
      <c r="W2041" s="1251" t="s">
        <v>371</v>
      </c>
      <c r="X2041" s="1251" t="s">
        <v>1581</v>
      </c>
      <c r="Y2041" s="1251">
        <v>236</v>
      </c>
    </row>
    <row r="2042" spans="1:25" ht="12">
      <c r="A2042" s="1251">
        <v>2020</v>
      </c>
      <c r="B2042" s="1251">
        <v>25</v>
      </c>
      <c r="C2042" s="1251">
        <v>502</v>
      </c>
      <c r="D2042" s="1251" t="s">
        <v>1725</v>
      </c>
      <c r="E2042" s="1251">
        <v>142000</v>
      </c>
      <c r="F2042" s="1251" t="s">
        <v>1544</v>
      </c>
      <c r="G2042" s="1252">
        <v>0</v>
      </c>
      <c r="H2042" s="1252">
        <v>0</v>
      </c>
      <c r="I2042" s="1252">
        <v>0</v>
      </c>
      <c r="J2042" s="1252">
        <v>0</v>
      </c>
      <c r="K2042" s="1252">
        <v>0</v>
      </c>
      <c r="L2042" s="1252">
        <v>0</v>
      </c>
      <c r="M2042" s="1252">
        <v>0</v>
      </c>
      <c r="N2042" s="1252">
        <v>0</v>
      </c>
      <c r="O2042" s="1252">
        <v>0</v>
      </c>
      <c r="P2042" s="1252">
        <v>0</v>
      </c>
      <c r="Q2042" s="1252">
        <v>0</v>
      </c>
      <c r="R2042" s="1252">
        <v>0</v>
      </c>
      <c r="S2042" s="1252">
        <v>0</v>
      </c>
      <c r="T2042" s="1252">
        <v>0</v>
      </c>
      <c r="U2042" s="1251" t="s">
        <v>116</v>
      </c>
      <c r="V2042" s="1251" t="s">
        <v>1537</v>
      </c>
      <c r="W2042" s="1251" t="s">
        <v>308</v>
      </c>
      <c r="X2042" s="1251" t="s">
        <v>1515</v>
      </c>
      <c r="Y2042" s="1251">
        <v>142</v>
      </c>
    </row>
    <row r="2043" spans="1:25" ht="12">
      <c r="A2043" s="1251">
        <v>2020</v>
      </c>
      <c r="B2043" s="1251">
        <v>25</v>
      </c>
      <c r="C2043" s="1251">
        <v>503</v>
      </c>
      <c r="D2043" s="1251" t="s">
        <v>1726</v>
      </c>
      <c r="E2043" s="1251">
        <v>105020</v>
      </c>
      <c r="F2043" s="1251" t="s">
        <v>1518</v>
      </c>
      <c r="G2043" s="1252">
        <v>0</v>
      </c>
      <c r="H2043" s="1252">
        <v>0</v>
      </c>
      <c r="I2043" s="1252">
        <v>0</v>
      </c>
      <c r="J2043" s="1252">
        <v>0</v>
      </c>
      <c r="K2043" s="1252">
        <v>0</v>
      </c>
      <c r="L2043" s="1252">
        <v>0</v>
      </c>
      <c r="M2043" s="1252">
        <v>0</v>
      </c>
      <c r="N2043" s="1252">
        <v>0</v>
      </c>
      <c r="O2043" s="1252">
        <v>0</v>
      </c>
      <c r="P2043" s="1252">
        <v>0</v>
      </c>
      <c r="Q2043" s="1252">
        <v>0</v>
      </c>
      <c r="R2043" s="1252">
        <v>0</v>
      </c>
      <c r="S2043" s="1252">
        <v>0</v>
      </c>
      <c r="T2043" s="1252">
        <v>0</v>
      </c>
      <c r="U2043" s="1251" t="s">
        <v>116</v>
      </c>
      <c r="V2043" s="1251" t="s">
        <v>564</v>
      </c>
      <c r="W2043" s="1251" t="s">
        <v>296</v>
      </c>
      <c r="X2043" s="1251" t="s">
        <v>1515</v>
      </c>
      <c r="Y2043" s="1251">
        <v>105</v>
      </c>
    </row>
    <row r="2044" spans="1:25" ht="12">
      <c r="A2044" s="1251">
        <v>2020</v>
      </c>
      <c r="B2044" s="1251">
        <v>25</v>
      </c>
      <c r="C2044" s="1251">
        <v>503</v>
      </c>
      <c r="D2044" s="1251" t="s">
        <v>1726</v>
      </c>
      <c r="E2044" s="1251">
        <v>105029</v>
      </c>
      <c r="F2044" s="1251" t="s">
        <v>1519</v>
      </c>
      <c r="G2044" s="1252">
        <v>0</v>
      </c>
      <c r="H2044" s="1252">
        <v>0</v>
      </c>
      <c r="I2044" s="1252">
        <v>0</v>
      </c>
      <c r="J2044" s="1252">
        <v>0</v>
      </c>
      <c r="K2044" s="1252">
        <v>0</v>
      </c>
      <c r="L2044" s="1252">
        <v>0</v>
      </c>
      <c r="M2044" s="1252">
        <v>0</v>
      </c>
      <c r="N2044" s="1252">
        <v>0</v>
      </c>
      <c r="O2044" s="1252">
        <v>0</v>
      </c>
      <c r="P2044" s="1252">
        <v>0</v>
      </c>
      <c r="Q2044" s="1252">
        <v>0</v>
      </c>
      <c r="R2044" s="1252">
        <v>0</v>
      </c>
      <c r="S2044" s="1252">
        <v>0</v>
      </c>
      <c r="T2044" s="1252">
        <v>0</v>
      </c>
      <c r="U2044" s="1251" t="s">
        <v>116</v>
      </c>
      <c r="V2044" s="1251" t="s">
        <v>564</v>
      </c>
      <c r="W2044" s="1251" t="s">
        <v>296</v>
      </c>
      <c r="X2044" s="1251" t="s">
        <v>1515</v>
      </c>
      <c r="Y2044" s="1251">
        <v>105</v>
      </c>
    </row>
    <row r="2045" spans="1:25" ht="12">
      <c r="A2045" s="1251">
        <v>2020</v>
      </c>
      <c r="B2045" s="1251">
        <v>25</v>
      </c>
      <c r="C2045" s="1251">
        <v>503</v>
      </c>
      <c r="D2045" s="1251" t="s">
        <v>1726</v>
      </c>
      <c r="E2045" s="1251">
        <v>105030</v>
      </c>
      <c r="F2045" s="1251" t="s">
        <v>1520</v>
      </c>
      <c r="G2045" s="1252">
        <v>0</v>
      </c>
      <c r="H2045" s="1252">
        <v>0</v>
      </c>
      <c r="I2045" s="1252">
        <v>0</v>
      </c>
      <c r="J2045" s="1252">
        <v>0</v>
      </c>
      <c r="K2045" s="1252">
        <v>0</v>
      </c>
      <c r="L2045" s="1252">
        <v>0</v>
      </c>
      <c r="M2045" s="1252">
        <v>0</v>
      </c>
      <c r="N2045" s="1252">
        <v>0</v>
      </c>
      <c r="O2045" s="1252">
        <v>0</v>
      </c>
      <c r="P2045" s="1252">
        <v>0</v>
      </c>
      <c r="Q2045" s="1252">
        <v>0</v>
      </c>
      <c r="R2045" s="1252">
        <v>0</v>
      </c>
      <c r="S2045" s="1252">
        <v>0</v>
      </c>
      <c r="T2045" s="1252">
        <v>0</v>
      </c>
      <c r="U2045" s="1251" t="s">
        <v>116</v>
      </c>
      <c r="V2045" s="1251" t="s">
        <v>564</v>
      </c>
      <c r="W2045" s="1251" t="s">
        <v>296</v>
      </c>
      <c r="X2045" s="1251" t="s">
        <v>1515</v>
      </c>
      <c r="Y2045" s="1251">
        <v>105</v>
      </c>
    </row>
    <row r="2046" spans="1:25" ht="12">
      <c r="A2046" s="1251">
        <v>2020</v>
      </c>
      <c r="B2046" s="1251">
        <v>25</v>
      </c>
      <c r="C2046" s="1251">
        <v>503</v>
      </c>
      <c r="D2046" s="1251" t="s">
        <v>1726</v>
      </c>
      <c r="E2046" s="1251">
        <v>105090</v>
      </c>
      <c r="F2046" s="1251" t="s">
        <v>1528</v>
      </c>
      <c r="G2046" s="1252">
        <v>0</v>
      </c>
      <c r="H2046" s="1252">
        <v>0</v>
      </c>
      <c r="I2046" s="1252">
        <v>0</v>
      </c>
      <c r="J2046" s="1252">
        <v>0</v>
      </c>
      <c r="K2046" s="1252">
        <v>0</v>
      </c>
      <c r="L2046" s="1252">
        <v>0</v>
      </c>
      <c r="M2046" s="1252">
        <v>0</v>
      </c>
      <c r="N2046" s="1252">
        <v>0</v>
      </c>
      <c r="O2046" s="1252">
        <v>0</v>
      </c>
      <c r="P2046" s="1252">
        <v>0</v>
      </c>
      <c r="Q2046" s="1252">
        <v>0</v>
      </c>
      <c r="R2046" s="1252">
        <v>0</v>
      </c>
      <c r="S2046" s="1252">
        <v>0</v>
      </c>
      <c r="T2046" s="1252">
        <v>0</v>
      </c>
      <c r="U2046" s="1251" t="s">
        <v>116</v>
      </c>
      <c r="V2046" s="1251" t="s">
        <v>564</v>
      </c>
      <c r="W2046" s="1251" t="s">
        <v>296</v>
      </c>
      <c r="X2046" s="1251" t="s">
        <v>1515</v>
      </c>
      <c r="Y2046" s="1251">
        <v>105</v>
      </c>
    </row>
    <row r="2047" spans="1:25" ht="12">
      <c r="A2047" s="1251">
        <v>2020</v>
      </c>
      <c r="B2047" s="1251">
        <v>25</v>
      </c>
      <c r="C2047" s="1251">
        <v>503</v>
      </c>
      <c r="D2047" s="1251" t="s">
        <v>1726</v>
      </c>
      <c r="E2047" s="1251">
        <v>141000</v>
      </c>
      <c r="F2047" s="1251" t="s">
        <v>1541</v>
      </c>
      <c r="G2047" s="1252">
        <v>0</v>
      </c>
      <c r="H2047" s="1252">
        <v>0</v>
      </c>
      <c r="I2047" s="1252">
        <v>0</v>
      </c>
      <c r="J2047" s="1252">
        <v>0</v>
      </c>
      <c r="K2047" s="1252">
        <v>0</v>
      </c>
      <c r="L2047" s="1252">
        <v>0</v>
      </c>
      <c r="M2047" s="1252">
        <v>0</v>
      </c>
      <c r="N2047" s="1252">
        <v>0</v>
      </c>
      <c r="O2047" s="1252">
        <v>0</v>
      </c>
      <c r="P2047" s="1252">
        <v>0</v>
      </c>
      <c r="Q2047" s="1252">
        <v>0</v>
      </c>
      <c r="R2047" s="1252">
        <v>0</v>
      </c>
      <c r="S2047" s="1252">
        <v>0</v>
      </c>
      <c r="T2047" s="1252">
        <v>0</v>
      </c>
      <c r="U2047" s="1251" t="s">
        <v>116</v>
      </c>
      <c r="V2047" s="1251" t="s">
        <v>1537</v>
      </c>
      <c r="W2047" s="1251" t="s">
        <v>308</v>
      </c>
      <c r="X2047" s="1251" t="s">
        <v>1515</v>
      </c>
      <c r="Y2047" s="1251">
        <v>141</v>
      </c>
    </row>
    <row r="2048" spans="1:25" ht="12">
      <c r="A2048" s="1251">
        <v>2020</v>
      </c>
      <c r="B2048" s="1251">
        <v>25</v>
      </c>
      <c r="C2048" s="1251">
        <v>503</v>
      </c>
      <c r="D2048" s="1251" t="s">
        <v>1726</v>
      </c>
      <c r="E2048" s="1251">
        <v>142000</v>
      </c>
      <c r="F2048" s="1251" t="s">
        <v>1544</v>
      </c>
      <c r="G2048" s="1252">
        <v>0</v>
      </c>
      <c r="H2048" s="1252">
        <v>0</v>
      </c>
      <c r="I2048" s="1252">
        <v>0</v>
      </c>
      <c r="J2048" s="1252">
        <v>0</v>
      </c>
      <c r="K2048" s="1252">
        <v>0</v>
      </c>
      <c r="L2048" s="1252">
        <v>0</v>
      </c>
      <c r="M2048" s="1252">
        <v>0</v>
      </c>
      <c r="N2048" s="1252">
        <v>0</v>
      </c>
      <c r="O2048" s="1252">
        <v>0</v>
      </c>
      <c r="P2048" s="1252">
        <v>0</v>
      </c>
      <c r="Q2048" s="1252">
        <v>0</v>
      </c>
      <c r="R2048" s="1252">
        <v>0</v>
      </c>
      <c r="S2048" s="1252">
        <v>0</v>
      </c>
      <c r="T2048" s="1252">
        <v>0</v>
      </c>
      <c r="U2048" s="1251" t="s">
        <v>116</v>
      </c>
      <c r="V2048" s="1251" t="s">
        <v>1537</v>
      </c>
      <c r="W2048" s="1251" t="s">
        <v>308</v>
      </c>
      <c r="X2048" s="1251" t="s">
        <v>1515</v>
      </c>
      <c r="Y2048" s="1251">
        <v>142</v>
      </c>
    </row>
    <row r="2049" spans="1:25" ht="12">
      <c r="A2049" s="1251">
        <v>2020</v>
      </c>
      <c r="B2049" s="1251">
        <v>25</v>
      </c>
      <c r="C2049" s="1251">
        <v>504</v>
      </c>
      <c r="D2049" s="1251" t="s">
        <v>1727</v>
      </c>
      <c r="E2049" s="1251">
        <v>142000</v>
      </c>
      <c r="F2049" s="1251" t="s">
        <v>1544</v>
      </c>
      <c r="G2049" s="1252">
        <v>0</v>
      </c>
      <c r="H2049" s="1252">
        <v>0</v>
      </c>
      <c r="I2049" s="1252">
        <v>0</v>
      </c>
      <c r="J2049" s="1252">
        <v>0</v>
      </c>
      <c r="K2049" s="1252">
        <v>0</v>
      </c>
      <c r="L2049" s="1252">
        <v>0</v>
      </c>
      <c r="M2049" s="1252">
        <v>0</v>
      </c>
      <c r="N2049" s="1252">
        <v>0</v>
      </c>
      <c r="O2049" s="1252">
        <v>0</v>
      </c>
      <c r="P2049" s="1252">
        <v>0</v>
      </c>
      <c r="Q2049" s="1252">
        <v>0</v>
      </c>
      <c r="R2049" s="1252">
        <v>0</v>
      </c>
      <c r="S2049" s="1252">
        <v>0</v>
      </c>
      <c r="T2049" s="1252">
        <v>0</v>
      </c>
      <c r="U2049" s="1251" t="s">
        <v>116</v>
      </c>
      <c r="V2049" s="1251" t="s">
        <v>1537</v>
      </c>
      <c r="W2049" s="1251" t="s">
        <v>308</v>
      </c>
      <c r="X2049" s="1251" t="s">
        <v>1515</v>
      </c>
      <c r="Y2049" s="1251">
        <v>142</v>
      </c>
    </row>
    <row r="2050" spans="1:25" ht="12">
      <c r="A2050" s="1251">
        <v>2020</v>
      </c>
      <c r="B2050" s="1251">
        <v>25</v>
      </c>
      <c r="C2050" s="1251">
        <v>505</v>
      </c>
      <c r="D2050" s="1251" t="s">
        <v>1728</v>
      </c>
      <c r="E2050" s="1251">
        <v>141000</v>
      </c>
      <c r="F2050" s="1251" t="s">
        <v>1541</v>
      </c>
      <c r="G2050" s="1252">
        <v>0</v>
      </c>
      <c r="H2050" s="1252">
        <v>0</v>
      </c>
      <c r="I2050" s="1252">
        <v>0</v>
      </c>
      <c r="J2050" s="1252">
        <v>0</v>
      </c>
      <c r="K2050" s="1252">
        <v>0</v>
      </c>
      <c r="L2050" s="1252">
        <v>0</v>
      </c>
      <c r="M2050" s="1252">
        <v>0</v>
      </c>
      <c r="N2050" s="1252">
        <v>0</v>
      </c>
      <c r="O2050" s="1252">
        <v>0</v>
      </c>
      <c r="P2050" s="1252">
        <v>0</v>
      </c>
      <c r="Q2050" s="1252">
        <v>0</v>
      </c>
      <c r="R2050" s="1252">
        <v>0</v>
      </c>
      <c r="S2050" s="1252">
        <v>0</v>
      </c>
      <c r="T2050" s="1252">
        <v>0</v>
      </c>
      <c r="U2050" s="1251" t="s">
        <v>116</v>
      </c>
      <c r="V2050" s="1251" t="s">
        <v>1537</v>
      </c>
      <c r="W2050" s="1251" t="s">
        <v>308</v>
      </c>
      <c r="X2050" s="1251" t="s">
        <v>1515</v>
      </c>
      <c r="Y2050" s="1251">
        <v>141</v>
      </c>
    </row>
    <row r="2051" spans="1:25" ht="12">
      <c r="A2051" s="1251">
        <v>2020</v>
      </c>
      <c r="B2051" s="1251">
        <v>25</v>
      </c>
      <c r="C2051" s="1251">
        <v>505</v>
      </c>
      <c r="D2051" s="1251" t="s">
        <v>1728</v>
      </c>
      <c r="E2051" s="1251">
        <v>142000</v>
      </c>
      <c r="F2051" s="1251" t="s">
        <v>1544</v>
      </c>
      <c r="G2051" s="1252">
        <v>0</v>
      </c>
      <c r="H2051" s="1252">
        <v>0</v>
      </c>
      <c r="I2051" s="1252">
        <v>0</v>
      </c>
      <c r="J2051" s="1252">
        <v>0</v>
      </c>
      <c r="K2051" s="1252">
        <v>0</v>
      </c>
      <c r="L2051" s="1252">
        <v>0</v>
      </c>
      <c r="M2051" s="1252">
        <v>0</v>
      </c>
      <c r="N2051" s="1252">
        <v>0</v>
      </c>
      <c r="O2051" s="1252">
        <v>0</v>
      </c>
      <c r="P2051" s="1252">
        <v>0</v>
      </c>
      <c r="Q2051" s="1252">
        <v>0</v>
      </c>
      <c r="R2051" s="1252">
        <v>0</v>
      </c>
      <c r="S2051" s="1252">
        <v>0</v>
      </c>
      <c r="T2051" s="1252">
        <v>0</v>
      </c>
      <c r="U2051" s="1251" t="s">
        <v>116</v>
      </c>
      <c r="V2051" s="1251" t="s">
        <v>1537</v>
      </c>
      <c r="W2051" s="1251" t="s">
        <v>308</v>
      </c>
      <c r="X2051" s="1251" t="s">
        <v>1515</v>
      </c>
      <c r="Y2051" s="1251">
        <v>142</v>
      </c>
    </row>
    <row r="2052" spans="1:25" ht="12">
      <c r="A2052" s="1251">
        <v>2020</v>
      </c>
      <c r="B2052" s="1251">
        <v>25</v>
      </c>
      <c r="C2052" s="1251">
        <v>505</v>
      </c>
      <c r="D2052" s="1251" t="s">
        <v>1728</v>
      </c>
      <c r="E2052" s="1251">
        <v>186302</v>
      </c>
      <c r="F2052" s="1251" t="s">
        <v>1574</v>
      </c>
      <c r="G2052" s="1252">
        <v>0</v>
      </c>
      <c r="H2052" s="1252">
        <v>0</v>
      </c>
      <c r="I2052" s="1252">
        <v>0</v>
      </c>
      <c r="J2052" s="1252">
        <v>0</v>
      </c>
      <c r="K2052" s="1252">
        <v>0</v>
      </c>
      <c r="L2052" s="1252">
        <v>0</v>
      </c>
      <c r="M2052" s="1252">
        <v>0</v>
      </c>
      <c r="N2052" s="1252">
        <v>0</v>
      </c>
      <c r="O2052" s="1252">
        <v>0</v>
      </c>
      <c r="P2052" s="1252">
        <v>0</v>
      </c>
      <c r="Q2052" s="1252">
        <v>0</v>
      </c>
      <c r="R2052" s="1252">
        <v>0</v>
      </c>
      <c r="S2052" s="1252">
        <v>0</v>
      </c>
      <c r="T2052" s="1252">
        <v>0</v>
      </c>
      <c r="U2052" s="1251" t="s">
        <v>116</v>
      </c>
      <c r="V2052" s="1251" t="s">
        <v>564</v>
      </c>
      <c r="W2052" s="1251" t="s">
        <v>322</v>
      </c>
      <c r="X2052" s="1251" t="s">
        <v>1515</v>
      </c>
      <c r="Y2052" s="1251">
        <v>186</v>
      </c>
    </row>
    <row r="2053" spans="1:25" ht="12">
      <c r="A2053" s="1251">
        <v>2020</v>
      </c>
      <c r="B2053" s="1251">
        <v>25</v>
      </c>
      <c r="C2053" s="1251">
        <v>506</v>
      </c>
      <c r="D2053" s="1251" t="s">
        <v>1729</v>
      </c>
      <c r="E2053" s="1251">
        <v>142000</v>
      </c>
      <c r="F2053" s="1251" t="s">
        <v>1544</v>
      </c>
      <c r="G2053" s="1252">
        <v>0</v>
      </c>
      <c r="H2053" s="1252">
        <v>0</v>
      </c>
      <c r="I2053" s="1252">
        <v>0</v>
      </c>
      <c r="J2053" s="1252">
        <v>0</v>
      </c>
      <c r="K2053" s="1252">
        <v>0</v>
      </c>
      <c r="L2053" s="1252">
        <v>0</v>
      </c>
      <c r="M2053" s="1252">
        <v>0</v>
      </c>
      <c r="N2053" s="1252">
        <v>0</v>
      </c>
      <c r="O2053" s="1252">
        <v>0</v>
      </c>
      <c r="P2053" s="1252">
        <v>0</v>
      </c>
      <c r="Q2053" s="1252">
        <v>0</v>
      </c>
      <c r="R2053" s="1252">
        <v>0</v>
      </c>
      <c r="S2053" s="1252">
        <v>0</v>
      </c>
      <c r="T2053" s="1252">
        <v>0</v>
      </c>
      <c r="U2053" s="1251" t="s">
        <v>116</v>
      </c>
      <c r="V2053" s="1251" t="s">
        <v>1537</v>
      </c>
      <c r="W2053" s="1251" t="s">
        <v>308</v>
      </c>
      <c r="X2053" s="1251" t="s">
        <v>1515</v>
      </c>
      <c r="Y2053" s="1251">
        <v>142</v>
      </c>
    </row>
    <row r="2054" spans="1:25" ht="12">
      <c r="A2054" s="1251">
        <v>2020</v>
      </c>
      <c r="B2054" s="1251">
        <v>25</v>
      </c>
      <c r="C2054" s="1251">
        <v>507</v>
      </c>
      <c r="D2054" s="1251" t="s">
        <v>1730</v>
      </c>
      <c r="E2054" s="1251">
        <v>142000</v>
      </c>
      <c r="F2054" s="1251" t="s">
        <v>1544</v>
      </c>
      <c r="G2054" s="1252">
        <v>0</v>
      </c>
      <c r="H2054" s="1252">
        <v>0</v>
      </c>
      <c r="I2054" s="1252">
        <v>0</v>
      </c>
      <c r="J2054" s="1252">
        <v>0</v>
      </c>
      <c r="K2054" s="1252">
        <v>0</v>
      </c>
      <c r="L2054" s="1252">
        <v>0</v>
      </c>
      <c r="M2054" s="1252">
        <v>0</v>
      </c>
      <c r="N2054" s="1252">
        <v>0</v>
      </c>
      <c r="O2054" s="1252">
        <v>0</v>
      </c>
      <c r="P2054" s="1252">
        <v>0</v>
      </c>
      <c r="Q2054" s="1252">
        <v>0</v>
      </c>
      <c r="R2054" s="1252">
        <v>0</v>
      </c>
      <c r="S2054" s="1252">
        <v>0</v>
      </c>
      <c r="T2054" s="1252">
        <v>0</v>
      </c>
      <c r="U2054" s="1251" t="s">
        <v>116</v>
      </c>
      <c r="V2054" s="1251" t="s">
        <v>1537</v>
      </c>
      <c r="W2054" s="1251" t="s">
        <v>308</v>
      </c>
      <c r="X2054" s="1251" t="s">
        <v>1515</v>
      </c>
      <c r="Y2054" s="1251">
        <v>142</v>
      </c>
    </row>
    <row r="2055" spans="1:25" ht="12">
      <c r="A2055" s="1251">
        <v>2020</v>
      </c>
      <c r="B2055" s="1251">
        <v>25</v>
      </c>
      <c r="C2055" s="1251">
        <v>507</v>
      </c>
      <c r="D2055" s="1251" t="s">
        <v>1730</v>
      </c>
      <c r="E2055" s="1251">
        <v>241001</v>
      </c>
      <c r="F2055" s="1251" t="s">
        <v>1592</v>
      </c>
      <c r="G2055" s="1252">
        <v>0</v>
      </c>
      <c r="H2055" s="1252">
        <v>0</v>
      </c>
      <c r="I2055" s="1252">
        <v>0</v>
      </c>
      <c r="J2055" s="1252">
        <v>0</v>
      </c>
      <c r="K2055" s="1252">
        <v>0</v>
      </c>
      <c r="L2055" s="1252">
        <v>0</v>
      </c>
      <c r="M2055" s="1252">
        <v>0</v>
      </c>
      <c r="N2055" s="1252">
        <v>0</v>
      </c>
      <c r="O2055" s="1252">
        <v>0</v>
      </c>
      <c r="P2055" s="1252">
        <v>0</v>
      </c>
      <c r="Q2055" s="1252">
        <v>0</v>
      </c>
      <c r="R2055" s="1252">
        <v>0</v>
      </c>
      <c r="S2055" s="1252">
        <v>0</v>
      </c>
      <c r="T2055" s="1252">
        <v>0</v>
      </c>
      <c r="U2055" s="1251" t="s">
        <v>116</v>
      </c>
      <c r="V2055" s="1251" t="s">
        <v>1537</v>
      </c>
      <c r="W2055" s="1251" t="s">
        <v>371</v>
      </c>
      <c r="X2055" s="1251" t="s">
        <v>1581</v>
      </c>
      <c r="Y2055" s="1251">
        <v>241</v>
      </c>
    </row>
    <row r="2056" spans="1:25" ht="12">
      <c r="A2056" s="1251">
        <v>2020</v>
      </c>
      <c r="B2056" s="1251">
        <v>25</v>
      </c>
      <c r="C2056" s="1251">
        <v>600</v>
      </c>
      <c r="D2056" s="1251" t="s">
        <v>1153</v>
      </c>
      <c r="E2056" s="1251">
        <v>104000</v>
      </c>
      <c r="F2056" s="1251" t="s">
        <v>1514</v>
      </c>
      <c r="G2056" s="1252">
        <v>0</v>
      </c>
      <c r="H2056" s="1252">
        <v>0</v>
      </c>
      <c r="I2056" s="1252">
        <v>0</v>
      </c>
      <c r="J2056" s="1252">
        <v>0</v>
      </c>
      <c r="K2056" s="1252">
        <v>0</v>
      </c>
      <c r="L2056" s="1252">
        <v>0</v>
      </c>
      <c r="M2056" s="1252">
        <v>0</v>
      </c>
      <c r="N2056" s="1252">
        <v>0</v>
      </c>
      <c r="O2056" s="1252">
        <v>0</v>
      </c>
      <c r="P2056" s="1252">
        <v>0</v>
      </c>
      <c r="Q2056" s="1252">
        <v>0</v>
      </c>
      <c r="R2056" s="1252">
        <v>0</v>
      </c>
      <c r="S2056" s="1252">
        <v>0</v>
      </c>
      <c r="T2056" s="1252">
        <v>0</v>
      </c>
      <c r="U2056" s="1251" t="s">
        <v>116</v>
      </c>
      <c r="V2056" s="1251" t="s">
        <v>564</v>
      </c>
      <c r="W2056" s="1251" t="s">
        <v>326</v>
      </c>
      <c r="X2056" s="1251" t="s">
        <v>1515</v>
      </c>
      <c r="Y2056" s="1251">
        <v>104</v>
      </c>
    </row>
    <row r="2057" spans="1:25" ht="12">
      <c r="A2057" s="1251">
        <v>2020</v>
      </c>
      <c r="B2057" s="1251">
        <v>25</v>
      </c>
      <c r="C2057" s="1251">
        <v>600</v>
      </c>
      <c r="D2057" s="1251" t="s">
        <v>1153</v>
      </c>
      <c r="E2057" s="1251">
        <v>105020</v>
      </c>
      <c r="F2057" s="1251" t="s">
        <v>1518</v>
      </c>
      <c r="G2057" s="1252">
        <v>0</v>
      </c>
      <c r="H2057" s="1252">
        <v>0</v>
      </c>
      <c r="I2057" s="1252">
        <v>0</v>
      </c>
      <c r="J2057" s="1252">
        <v>0</v>
      </c>
      <c r="K2057" s="1252">
        <v>0</v>
      </c>
      <c r="L2057" s="1252">
        <v>0</v>
      </c>
      <c r="M2057" s="1252">
        <v>0</v>
      </c>
      <c r="N2057" s="1252">
        <v>0</v>
      </c>
      <c r="O2057" s="1252">
        <v>0</v>
      </c>
      <c r="P2057" s="1252">
        <v>0</v>
      </c>
      <c r="Q2057" s="1252">
        <v>0</v>
      </c>
      <c r="R2057" s="1252">
        <v>0</v>
      </c>
      <c r="S2057" s="1252">
        <v>0</v>
      </c>
      <c r="T2057" s="1252">
        <v>0</v>
      </c>
      <c r="U2057" s="1251" t="s">
        <v>116</v>
      </c>
      <c r="V2057" s="1251" t="s">
        <v>564</v>
      </c>
      <c r="W2057" s="1251" t="s">
        <v>296</v>
      </c>
      <c r="X2057" s="1251" t="s">
        <v>1515</v>
      </c>
      <c r="Y2057" s="1251">
        <v>105</v>
      </c>
    </row>
    <row r="2058" spans="1:25" ht="12">
      <c r="A2058" s="1251">
        <v>2020</v>
      </c>
      <c r="B2058" s="1251">
        <v>25</v>
      </c>
      <c r="C2058" s="1251">
        <v>600</v>
      </c>
      <c r="D2058" s="1251" t="s">
        <v>1153</v>
      </c>
      <c r="E2058" s="1251">
        <v>105029</v>
      </c>
      <c r="F2058" s="1251" t="s">
        <v>1519</v>
      </c>
      <c r="G2058" s="1252">
        <v>0</v>
      </c>
      <c r="H2058" s="1252">
        <v>0</v>
      </c>
      <c r="I2058" s="1252">
        <v>0</v>
      </c>
      <c r="J2058" s="1252">
        <v>0</v>
      </c>
      <c r="K2058" s="1252">
        <v>0</v>
      </c>
      <c r="L2058" s="1252">
        <v>0</v>
      </c>
      <c r="M2058" s="1252">
        <v>0</v>
      </c>
      <c r="N2058" s="1252">
        <v>0</v>
      </c>
      <c r="O2058" s="1252">
        <v>0</v>
      </c>
      <c r="P2058" s="1252">
        <v>0</v>
      </c>
      <c r="Q2058" s="1252">
        <v>0</v>
      </c>
      <c r="R2058" s="1252">
        <v>0</v>
      </c>
      <c r="S2058" s="1252">
        <v>0</v>
      </c>
      <c r="T2058" s="1252">
        <v>0</v>
      </c>
      <c r="U2058" s="1251" t="s">
        <v>116</v>
      </c>
      <c r="V2058" s="1251" t="s">
        <v>564</v>
      </c>
      <c r="W2058" s="1251" t="s">
        <v>296</v>
      </c>
      <c r="X2058" s="1251" t="s">
        <v>1515</v>
      </c>
      <c r="Y2058" s="1251">
        <v>105</v>
      </c>
    </row>
    <row r="2059" spans="1:25" ht="12">
      <c r="A2059" s="1251">
        <v>2020</v>
      </c>
      <c r="B2059" s="1251">
        <v>25</v>
      </c>
      <c r="C2059" s="1251">
        <v>600</v>
      </c>
      <c r="D2059" s="1251" t="s">
        <v>1153</v>
      </c>
      <c r="E2059" s="1251">
        <v>105030</v>
      </c>
      <c r="F2059" s="1251" t="s">
        <v>1520</v>
      </c>
      <c r="G2059" s="1252">
        <v>0</v>
      </c>
      <c r="H2059" s="1252">
        <v>0</v>
      </c>
      <c r="I2059" s="1252">
        <v>0</v>
      </c>
      <c r="J2059" s="1252">
        <v>0</v>
      </c>
      <c r="K2059" s="1252">
        <v>0</v>
      </c>
      <c r="L2059" s="1252">
        <v>0</v>
      </c>
      <c r="M2059" s="1252">
        <v>0</v>
      </c>
      <c r="N2059" s="1252">
        <v>0</v>
      </c>
      <c r="O2059" s="1252">
        <v>0</v>
      </c>
      <c r="P2059" s="1252">
        <v>0</v>
      </c>
      <c r="Q2059" s="1252">
        <v>0</v>
      </c>
      <c r="R2059" s="1252">
        <v>0</v>
      </c>
      <c r="S2059" s="1252">
        <v>0</v>
      </c>
      <c r="T2059" s="1252">
        <v>0</v>
      </c>
      <c r="U2059" s="1251" t="s">
        <v>116</v>
      </c>
      <c r="V2059" s="1251" t="s">
        <v>564</v>
      </c>
      <c r="W2059" s="1251" t="s">
        <v>296</v>
      </c>
      <c r="X2059" s="1251" t="s">
        <v>1515</v>
      </c>
      <c r="Y2059" s="1251">
        <v>105</v>
      </c>
    </row>
    <row r="2060" spans="1:25" ht="12">
      <c r="A2060" s="1251">
        <v>2020</v>
      </c>
      <c r="B2060" s="1251">
        <v>25</v>
      </c>
      <c r="C2060" s="1251">
        <v>600</v>
      </c>
      <c r="D2060" s="1251" t="s">
        <v>1153</v>
      </c>
      <c r="E2060" s="1251">
        <v>105040</v>
      </c>
      <c r="F2060" s="1251" t="s">
        <v>1521</v>
      </c>
      <c r="G2060" s="1252">
        <v>0</v>
      </c>
      <c r="H2060" s="1252">
        <v>0</v>
      </c>
      <c r="I2060" s="1252">
        <v>0</v>
      </c>
      <c r="J2060" s="1252">
        <v>0</v>
      </c>
      <c r="K2060" s="1252">
        <v>0</v>
      </c>
      <c r="L2060" s="1252">
        <v>0</v>
      </c>
      <c r="M2060" s="1252">
        <v>0</v>
      </c>
      <c r="N2060" s="1252">
        <v>0</v>
      </c>
      <c r="O2060" s="1252">
        <v>0</v>
      </c>
      <c r="P2060" s="1252">
        <v>0</v>
      </c>
      <c r="Q2060" s="1252">
        <v>0</v>
      </c>
      <c r="R2060" s="1252">
        <v>0</v>
      </c>
      <c r="S2060" s="1252">
        <v>0</v>
      </c>
      <c r="T2060" s="1252">
        <v>0</v>
      </c>
      <c r="U2060" s="1251" t="s">
        <v>116</v>
      </c>
      <c r="V2060" s="1251" t="s">
        <v>564</v>
      </c>
      <c r="W2060" s="1251" t="s">
        <v>296</v>
      </c>
      <c r="X2060" s="1251" t="s">
        <v>1515</v>
      </c>
      <c r="Y2060" s="1251">
        <v>105</v>
      </c>
    </row>
    <row r="2061" spans="1:25" ht="12">
      <c r="A2061" s="1251">
        <v>2020</v>
      </c>
      <c r="B2061" s="1251">
        <v>25</v>
      </c>
      <c r="C2061" s="1251">
        <v>600</v>
      </c>
      <c r="D2061" s="1251" t="s">
        <v>1153</v>
      </c>
      <c r="E2061" s="1251">
        <v>105060</v>
      </c>
      <c r="F2061" s="1251" t="s">
        <v>1523</v>
      </c>
      <c r="G2061" s="1252">
        <v>0</v>
      </c>
      <c r="H2061" s="1252">
        <v>0</v>
      </c>
      <c r="I2061" s="1252">
        <v>0</v>
      </c>
      <c r="J2061" s="1252">
        <v>0</v>
      </c>
      <c r="K2061" s="1252">
        <v>0</v>
      </c>
      <c r="L2061" s="1252">
        <v>0</v>
      </c>
      <c r="M2061" s="1252">
        <v>0</v>
      </c>
      <c r="N2061" s="1252">
        <v>0</v>
      </c>
      <c r="O2061" s="1252">
        <v>0</v>
      </c>
      <c r="P2061" s="1252">
        <v>0</v>
      </c>
      <c r="Q2061" s="1252">
        <v>0</v>
      </c>
      <c r="R2061" s="1252">
        <v>0</v>
      </c>
      <c r="S2061" s="1252">
        <v>0</v>
      </c>
      <c r="T2061" s="1252">
        <v>0</v>
      </c>
      <c r="U2061" s="1251" t="s">
        <v>116</v>
      </c>
      <c r="V2061" s="1251" t="s">
        <v>564</v>
      </c>
      <c r="W2061" s="1251" t="s">
        <v>296</v>
      </c>
      <c r="X2061" s="1251" t="s">
        <v>1515</v>
      </c>
      <c r="Y2061" s="1251">
        <v>105</v>
      </c>
    </row>
    <row r="2062" spans="1:25" ht="12">
      <c r="A2062" s="1251">
        <v>2020</v>
      </c>
      <c r="B2062" s="1251">
        <v>25</v>
      </c>
      <c r="C2062" s="1251">
        <v>600</v>
      </c>
      <c r="D2062" s="1251" t="s">
        <v>1153</v>
      </c>
      <c r="E2062" s="1251">
        <v>105070</v>
      </c>
      <c r="F2062" s="1251" t="s">
        <v>1524</v>
      </c>
      <c r="G2062" s="1252">
        <v>0</v>
      </c>
      <c r="H2062" s="1252">
        <v>0</v>
      </c>
      <c r="I2062" s="1252">
        <v>0</v>
      </c>
      <c r="J2062" s="1252">
        <v>0</v>
      </c>
      <c r="K2062" s="1252">
        <v>0</v>
      </c>
      <c r="L2062" s="1252">
        <v>0</v>
      </c>
      <c r="M2062" s="1252">
        <v>0</v>
      </c>
      <c r="N2062" s="1252">
        <v>0</v>
      </c>
      <c r="O2062" s="1252">
        <v>0</v>
      </c>
      <c r="P2062" s="1252">
        <v>0</v>
      </c>
      <c r="Q2062" s="1252">
        <v>0</v>
      </c>
      <c r="R2062" s="1252">
        <v>0</v>
      </c>
      <c r="S2062" s="1252">
        <v>0</v>
      </c>
      <c r="T2062" s="1252">
        <v>0</v>
      </c>
      <c r="U2062" s="1251" t="s">
        <v>116</v>
      </c>
      <c r="V2062" s="1251" t="s">
        <v>564</v>
      </c>
      <c r="W2062" s="1251" t="s">
        <v>296</v>
      </c>
      <c r="X2062" s="1251" t="s">
        <v>1515</v>
      </c>
      <c r="Y2062" s="1251">
        <v>105</v>
      </c>
    </row>
    <row r="2063" spans="1:25" ht="12">
      <c r="A2063" s="1251">
        <v>2020</v>
      </c>
      <c r="B2063" s="1251">
        <v>25</v>
      </c>
      <c r="C2063" s="1251">
        <v>600</v>
      </c>
      <c r="D2063" s="1251" t="s">
        <v>1153</v>
      </c>
      <c r="E2063" s="1251">
        <v>105080</v>
      </c>
      <c r="F2063" s="1251" t="s">
        <v>1525</v>
      </c>
      <c r="G2063" s="1252">
        <v>0</v>
      </c>
      <c r="H2063" s="1252">
        <v>0</v>
      </c>
      <c r="I2063" s="1252">
        <v>0</v>
      </c>
      <c r="J2063" s="1252">
        <v>0</v>
      </c>
      <c r="K2063" s="1252">
        <v>0</v>
      </c>
      <c r="L2063" s="1252">
        <v>0</v>
      </c>
      <c r="M2063" s="1252">
        <v>0</v>
      </c>
      <c r="N2063" s="1252">
        <v>0</v>
      </c>
      <c r="O2063" s="1252">
        <v>0</v>
      </c>
      <c r="P2063" s="1252">
        <v>0</v>
      </c>
      <c r="Q2063" s="1252">
        <v>0</v>
      </c>
      <c r="R2063" s="1252">
        <v>0</v>
      </c>
      <c r="S2063" s="1252">
        <v>0</v>
      </c>
      <c r="T2063" s="1252">
        <v>0</v>
      </c>
      <c r="U2063" s="1251" t="s">
        <v>116</v>
      </c>
      <c r="V2063" s="1251" t="s">
        <v>564</v>
      </c>
      <c r="W2063" s="1251" t="s">
        <v>296</v>
      </c>
      <c r="X2063" s="1251" t="s">
        <v>1515</v>
      </c>
      <c r="Y2063" s="1251">
        <v>105</v>
      </c>
    </row>
    <row r="2064" spans="1:25" ht="12">
      <c r="A2064" s="1251">
        <v>2020</v>
      </c>
      <c r="B2064" s="1251">
        <v>25</v>
      </c>
      <c r="C2064" s="1251">
        <v>600</v>
      </c>
      <c r="D2064" s="1251" t="s">
        <v>1153</v>
      </c>
      <c r="E2064" s="1251">
        <v>105081</v>
      </c>
      <c r="F2064" s="1251" t="s">
        <v>1526</v>
      </c>
      <c r="G2064" s="1252">
        <v>0</v>
      </c>
      <c r="H2064" s="1252">
        <v>0</v>
      </c>
      <c r="I2064" s="1252">
        <v>0</v>
      </c>
      <c r="J2064" s="1252">
        <v>0</v>
      </c>
      <c r="K2064" s="1252">
        <v>0</v>
      </c>
      <c r="L2064" s="1252">
        <v>0</v>
      </c>
      <c r="M2064" s="1252">
        <v>0</v>
      </c>
      <c r="N2064" s="1252">
        <v>0</v>
      </c>
      <c r="O2064" s="1252">
        <v>0</v>
      </c>
      <c r="P2064" s="1252">
        <v>0</v>
      </c>
      <c r="Q2064" s="1252">
        <v>0</v>
      </c>
      <c r="R2064" s="1252">
        <v>0</v>
      </c>
      <c r="S2064" s="1252">
        <v>0</v>
      </c>
      <c r="T2064" s="1252">
        <v>0</v>
      </c>
      <c r="U2064" s="1251" t="s">
        <v>116</v>
      </c>
      <c r="V2064" s="1251" t="s">
        <v>564</v>
      </c>
      <c r="W2064" s="1251" t="s">
        <v>296</v>
      </c>
      <c r="X2064" s="1251" t="s">
        <v>1515</v>
      </c>
      <c r="Y2064" s="1251">
        <v>105</v>
      </c>
    </row>
    <row r="2065" spans="1:25" ht="12">
      <c r="A2065" s="1251">
        <v>2020</v>
      </c>
      <c r="B2065" s="1251">
        <v>25</v>
      </c>
      <c r="C2065" s="1251">
        <v>600</v>
      </c>
      <c r="D2065" s="1251" t="s">
        <v>1153</v>
      </c>
      <c r="E2065" s="1251">
        <v>105085</v>
      </c>
      <c r="F2065" s="1251" t="s">
        <v>1527</v>
      </c>
      <c r="G2065" s="1252">
        <v>0</v>
      </c>
      <c r="H2065" s="1252">
        <v>0</v>
      </c>
      <c r="I2065" s="1252">
        <v>0</v>
      </c>
      <c r="J2065" s="1252">
        <v>0</v>
      </c>
      <c r="K2065" s="1252">
        <v>0</v>
      </c>
      <c r="L2065" s="1252">
        <v>0</v>
      </c>
      <c r="M2065" s="1252">
        <v>0</v>
      </c>
      <c r="N2065" s="1252">
        <v>0</v>
      </c>
      <c r="O2065" s="1252">
        <v>0</v>
      </c>
      <c r="P2065" s="1252">
        <v>0</v>
      </c>
      <c r="Q2065" s="1252">
        <v>0</v>
      </c>
      <c r="R2065" s="1252">
        <v>0</v>
      </c>
      <c r="S2065" s="1252">
        <v>0</v>
      </c>
      <c r="T2065" s="1252">
        <v>0</v>
      </c>
      <c r="U2065" s="1251" t="s">
        <v>116</v>
      </c>
      <c r="V2065" s="1251" t="s">
        <v>564</v>
      </c>
      <c r="W2065" s="1251" t="s">
        <v>296</v>
      </c>
      <c r="X2065" s="1251" t="s">
        <v>1515</v>
      </c>
      <c r="Y2065" s="1251">
        <v>105</v>
      </c>
    </row>
    <row r="2066" spans="1:25" ht="12">
      <c r="A2066" s="1251">
        <v>2020</v>
      </c>
      <c r="B2066" s="1251">
        <v>25</v>
      </c>
      <c r="C2066" s="1251">
        <v>600</v>
      </c>
      <c r="D2066" s="1251" t="s">
        <v>1153</v>
      </c>
      <c r="E2066" s="1251">
        <v>105090</v>
      </c>
      <c r="F2066" s="1251" t="s">
        <v>1528</v>
      </c>
      <c r="G2066" s="1252">
        <v>0</v>
      </c>
      <c r="H2066" s="1252">
        <v>0</v>
      </c>
      <c r="I2066" s="1252">
        <v>0</v>
      </c>
      <c r="J2066" s="1252">
        <v>0</v>
      </c>
      <c r="K2066" s="1252">
        <v>0</v>
      </c>
      <c r="L2066" s="1252">
        <v>0</v>
      </c>
      <c r="M2066" s="1252">
        <v>0</v>
      </c>
      <c r="N2066" s="1252">
        <v>0</v>
      </c>
      <c r="O2066" s="1252">
        <v>0</v>
      </c>
      <c r="P2066" s="1252">
        <v>0</v>
      </c>
      <c r="Q2066" s="1252">
        <v>0</v>
      </c>
      <c r="R2066" s="1252">
        <v>0</v>
      </c>
      <c r="S2066" s="1252">
        <v>0</v>
      </c>
      <c r="T2066" s="1252">
        <v>0</v>
      </c>
      <c r="U2066" s="1251" t="s">
        <v>116</v>
      </c>
      <c r="V2066" s="1251" t="s">
        <v>564</v>
      </c>
      <c r="W2066" s="1251" t="s">
        <v>296</v>
      </c>
      <c r="X2066" s="1251" t="s">
        <v>1515</v>
      </c>
      <c r="Y2066" s="1251">
        <v>105</v>
      </c>
    </row>
    <row r="2067" spans="1:25" ht="12">
      <c r="A2067" s="1251">
        <v>2020</v>
      </c>
      <c r="B2067" s="1251">
        <v>25</v>
      </c>
      <c r="C2067" s="1251">
        <v>600</v>
      </c>
      <c r="D2067" s="1251" t="s">
        <v>1153</v>
      </c>
      <c r="E2067" s="1251">
        <v>106000</v>
      </c>
      <c r="F2067" s="1251" t="s">
        <v>1529</v>
      </c>
      <c r="G2067" s="1252">
        <v>0</v>
      </c>
      <c r="H2067" s="1252">
        <v>0</v>
      </c>
      <c r="I2067" s="1252">
        <v>0</v>
      </c>
      <c r="J2067" s="1252">
        <v>0</v>
      </c>
      <c r="K2067" s="1252">
        <v>0</v>
      </c>
      <c r="L2067" s="1252">
        <v>0</v>
      </c>
      <c r="M2067" s="1252">
        <v>0</v>
      </c>
      <c r="N2067" s="1252">
        <v>0</v>
      </c>
      <c r="O2067" s="1252">
        <v>0</v>
      </c>
      <c r="P2067" s="1252">
        <v>0</v>
      </c>
      <c r="Q2067" s="1252">
        <v>0</v>
      </c>
      <c r="R2067" s="1252">
        <v>0</v>
      </c>
      <c r="S2067" s="1252">
        <v>0</v>
      </c>
      <c r="T2067" s="1252">
        <v>0</v>
      </c>
      <c r="U2067" s="1251" t="s">
        <v>116</v>
      </c>
      <c r="V2067" s="1251" t="s">
        <v>564</v>
      </c>
      <c r="W2067" s="1251" t="s">
        <v>290</v>
      </c>
      <c r="X2067" s="1251" t="s">
        <v>1515</v>
      </c>
      <c r="Y2067" s="1251">
        <v>106</v>
      </c>
    </row>
    <row r="2068" spans="1:25" ht="12">
      <c r="A2068" s="1251">
        <v>2020</v>
      </c>
      <c r="B2068" s="1251">
        <v>25</v>
      </c>
      <c r="C2068" s="1251">
        <v>600</v>
      </c>
      <c r="D2068" s="1251" t="s">
        <v>1153</v>
      </c>
      <c r="E2068" s="1251">
        <v>108000</v>
      </c>
      <c r="F2068" s="1251" t="s">
        <v>1530</v>
      </c>
      <c r="G2068" s="1252">
        <v>0</v>
      </c>
      <c r="H2068" s="1252">
        <v>0</v>
      </c>
      <c r="I2068" s="1252">
        <v>0</v>
      </c>
      <c r="J2068" s="1252">
        <v>0</v>
      </c>
      <c r="K2068" s="1252">
        <v>0</v>
      </c>
      <c r="L2068" s="1252">
        <v>0</v>
      </c>
      <c r="M2068" s="1252">
        <v>0</v>
      </c>
      <c r="N2068" s="1252">
        <v>0</v>
      </c>
      <c r="O2068" s="1252">
        <v>0</v>
      </c>
      <c r="P2068" s="1252">
        <v>0</v>
      </c>
      <c r="Q2068" s="1252">
        <v>0</v>
      </c>
      <c r="R2068" s="1252">
        <v>0</v>
      </c>
      <c r="S2068" s="1252">
        <v>0</v>
      </c>
      <c r="T2068" s="1252">
        <v>0</v>
      </c>
      <c r="U2068" s="1251" t="s">
        <v>116</v>
      </c>
      <c r="V2068" s="1251" t="s">
        <v>564</v>
      </c>
      <c r="W2068" s="1251" t="s">
        <v>292</v>
      </c>
      <c r="X2068" s="1251" t="s">
        <v>1515</v>
      </c>
      <c r="Y2068" s="1251">
        <v>108</v>
      </c>
    </row>
    <row r="2069" spans="1:25" ht="12">
      <c r="A2069" s="1251">
        <v>2020</v>
      </c>
      <c r="B2069" s="1251">
        <v>25</v>
      </c>
      <c r="C2069" s="1251">
        <v>600</v>
      </c>
      <c r="D2069" s="1251" t="s">
        <v>1153</v>
      </c>
      <c r="E2069" s="1251">
        <v>110310</v>
      </c>
      <c r="F2069" s="1251" t="s">
        <v>1533</v>
      </c>
      <c r="G2069" s="1252">
        <v>0</v>
      </c>
      <c r="H2069" s="1252">
        <v>0</v>
      </c>
      <c r="I2069" s="1252">
        <v>0</v>
      </c>
      <c r="J2069" s="1252">
        <v>0</v>
      </c>
      <c r="K2069" s="1252">
        <v>0</v>
      </c>
      <c r="L2069" s="1252">
        <v>0</v>
      </c>
      <c r="M2069" s="1252">
        <v>0</v>
      </c>
      <c r="N2069" s="1252">
        <v>0</v>
      </c>
      <c r="O2069" s="1252">
        <v>0</v>
      </c>
      <c r="P2069" s="1252">
        <v>0</v>
      </c>
      <c r="Q2069" s="1252">
        <v>0</v>
      </c>
      <c r="R2069" s="1252">
        <v>0</v>
      </c>
      <c r="S2069" s="1252">
        <v>0</v>
      </c>
      <c r="T2069" s="1252">
        <v>0</v>
      </c>
      <c r="U2069" s="1251" t="s">
        <v>116</v>
      </c>
      <c r="V2069" s="1251" t="s">
        <v>564</v>
      </c>
      <c r="W2069" s="1251" t="s">
        <v>292</v>
      </c>
      <c r="X2069" s="1251" t="s">
        <v>1515</v>
      </c>
      <c r="Y2069" s="1251">
        <v>110</v>
      </c>
    </row>
    <row r="2070" spans="1:25" ht="12">
      <c r="A2070" s="1251">
        <v>2020</v>
      </c>
      <c r="B2070" s="1251">
        <v>25</v>
      </c>
      <c r="C2070" s="1251">
        <v>600</v>
      </c>
      <c r="D2070" s="1251" t="s">
        <v>1153</v>
      </c>
      <c r="E2070" s="1251">
        <v>114000</v>
      </c>
      <c r="F2070" s="1251" t="s">
        <v>1534</v>
      </c>
      <c r="G2070" s="1252">
        <v>0</v>
      </c>
      <c r="H2070" s="1252">
        <v>0</v>
      </c>
      <c r="I2070" s="1252">
        <v>0</v>
      </c>
      <c r="J2070" s="1252">
        <v>0</v>
      </c>
      <c r="K2070" s="1252">
        <v>0</v>
      </c>
      <c r="L2070" s="1252">
        <v>0</v>
      </c>
      <c r="M2070" s="1252">
        <v>0</v>
      </c>
      <c r="N2070" s="1252">
        <v>0</v>
      </c>
      <c r="O2070" s="1252">
        <v>0</v>
      </c>
      <c r="P2070" s="1252">
        <v>0</v>
      </c>
      <c r="Q2070" s="1252">
        <v>0</v>
      </c>
      <c r="R2070" s="1252">
        <v>0</v>
      </c>
      <c r="S2070" s="1252">
        <v>0</v>
      </c>
      <c r="T2070" s="1252">
        <v>0</v>
      </c>
      <c r="U2070" s="1251" t="s">
        <v>116</v>
      </c>
      <c r="V2070" s="1251" t="s">
        <v>564</v>
      </c>
      <c r="W2070" s="1251" t="s">
        <v>298</v>
      </c>
      <c r="X2070" s="1251" t="s">
        <v>1515</v>
      </c>
      <c r="Y2070" s="1251">
        <v>114</v>
      </c>
    </row>
    <row r="2071" spans="1:25" ht="12">
      <c r="A2071" s="1251">
        <v>2020</v>
      </c>
      <c r="B2071" s="1251">
        <v>25</v>
      </c>
      <c r="C2071" s="1251">
        <v>600</v>
      </c>
      <c r="D2071" s="1251" t="s">
        <v>1153</v>
      </c>
      <c r="E2071" s="1251">
        <v>115000</v>
      </c>
      <c r="F2071" s="1251" t="s">
        <v>1535</v>
      </c>
      <c r="G2071" s="1252">
        <v>0</v>
      </c>
      <c r="H2071" s="1252">
        <v>0</v>
      </c>
      <c r="I2071" s="1252">
        <v>0</v>
      </c>
      <c r="J2071" s="1252">
        <v>0</v>
      </c>
      <c r="K2071" s="1252">
        <v>0</v>
      </c>
      <c r="L2071" s="1252">
        <v>0</v>
      </c>
      <c r="M2071" s="1252">
        <v>0</v>
      </c>
      <c r="N2071" s="1252">
        <v>0</v>
      </c>
      <c r="O2071" s="1252">
        <v>0</v>
      </c>
      <c r="P2071" s="1252">
        <v>0</v>
      </c>
      <c r="Q2071" s="1252">
        <v>0</v>
      </c>
      <c r="R2071" s="1252">
        <v>0</v>
      </c>
      <c r="S2071" s="1252">
        <v>0</v>
      </c>
      <c r="T2071" s="1252">
        <v>0</v>
      </c>
      <c r="U2071" s="1251" t="s">
        <v>116</v>
      </c>
      <c r="V2071" s="1251" t="s">
        <v>564</v>
      </c>
      <c r="W2071" s="1251" t="s">
        <v>298</v>
      </c>
      <c r="X2071" s="1251" t="s">
        <v>1515</v>
      </c>
      <c r="Y2071" s="1251">
        <v>115</v>
      </c>
    </row>
    <row r="2072" spans="1:25" ht="12">
      <c r="A2072" s="1251">
        <v>2020</v>
      </c>
      <c r="B2072" s="1251">
        <v>25</v>
      </c>
      <c r="C2072" s="1251">
        <v>600</v>
      </c>
      <c r="D2072" s="1251" t="s">
        <v>1153</v>
      </c>
      <c r="E2072" s="1251">
        <v>116000</v>
      </c>
      <c r="F2072" s="1251" t="s">
        <v>1536</v>
      </c>
      <c r="G2072" s="1252">
        <v>0</v>
      </c>
      <c r="H2072" s="1252">
        <v>0</v>
      </c>
      <c r="I2072" s="1252">
        <v>0</v>
      </c>
      <c r="J2072" s="1252">
        <v>0</v>
      </c>
      <c r="K2072" s="1252">
        <v>0</v>
      </c>
      <c r="L2072" s="1252">
        <v>0</v>
      </c>
      <c r="M2072" s="1252">
        <v>0</v>
      </c>
      <c r="N2072" s="1252">
        <v>0</v>
      </c>
      <c r="O2072" s="1252">
        <v>0</v>
      </c>
      <c r="P2072" s="1252">
        <v>0</v>
      </c>
      <c r="Q2072" s="1252">
        <v>0</v>
      </c>
      <c r="R2072" s="1252">
        <v>0</v>
      </c>
      <c r="S2072" s="1252">
        <v>0</v>
      </c>
      <c r="T2072" s="1252">
        <v>0</v>
      </c>
      <c r="U2072" s="1251" t="s">
        <v>116</v>
      </c>
      <c r="V2072" s="1251" t="s">
        <v>1537</v>
      </c>
      <c r="W2072" s="1251" t="s">
        <v>325</v>
      </c>
      <c r="X2072" s="1251" t="s">
        <v>1515</v>
      </c>
      <c r="Y2072" s="1251">
        <v>116</v>
      </c>
    </row>
    <row r="2073" spans="1:25" ht="12">
      <c r="A2073" s="1251">
        <v>2020</v>
      </c>
      <c r="B2073" s="1251">
        <v>25</v>
      </c>
      <c r="C2073" s="1251">
        <v>600</v>
      </c>
      <c r="D2073" s="1251" t="s">
        <v>1153</v>
      </c>
      <c r="E2073" s="1251">
        <v>131200</v>
      </c>
      <c r="F2073" s="1251" t="s">
        <v>302</v>
      </c>
      <c r="G2073" s="1252">
        <v>0</v>
      </c>
      <c r="H2073" s="1252">
        <v>0</v>
      </c>
      <c r="I2073" s="1252">
        <v>0</v>
      </c>
      <c r="J2073" s="1252">
        <v>0</v>
      </c>
      <c r="K2073" s="1252">
        <v>0</v>
      </c>
      <c r="L2073" s="1252">
        <v>0</v>
      </c>
      <c r="M2073" s="1252">
        <v>0</v>
      </c>
      <c r="N2073" s="1252">
        <v>0</v>
      </c>
      <c r="O2073" s="1252">
        <v>0</v>
      </c>
      <c r="P2073" s="1252">
        <v>0</v>
      </c>
      <c r="Q2073" s="1252">
        <v>0</v>
      </c>
      <c r="R2073" s="1252">
        <v>0</v>
      </c>
      <c r="S2073" s="1252">
        <v>0</v>
      </c>
      <c r="T2073" s="1252">
        <v>0</v>
      </c>
      <c r="U2073" s="1251" t="s">
        <v>116</v>
      </c>
      <c r="V2073" s="1251" t="s">
        <v>1537</v>
      </c>
      <c r="W2073" s="1251" t="s">
        <v>302</v>
      </c>
      <c r="X2073" s="1251" t="s">
        <v>1515</v>
      </c>
      <c r="Y2073" s="1251">
        <v>131</v>
      </c>
    </row>
    <row r="2074" spans="1:25" ht="12">
      <c r="A2074" s="1251">
        <v>2020</v>
      </c>
      <c r="B2074" s="1251">
        <v>25</v>
      </c>
      <c r="C2074" s="1251">
        <v>600</v>
      </c>
      <c r="D2074" s="1251" t="s">
        <v>1153</v>
      </c>
      <c r="E2074" s="1251">
        <v>131256</v>
      </c>
      <c r="F2074" s="1251" t="s">
        <v>1731</v>
      </c>
      <c r="G2074" s="1252">
        <v>0</v>
      </c>
      <c r="H2074" s="1252">
        <v>0</v>
      </c>
      <c r="I2074" s="1252">
        <v>0</v>
      </c>
      <c r="J2074" s="1252">
        <v>0</v>
      </c>
      <c r="K2074" s="1252">
        <v>0</v>
      </c>
      <c r="L2074" s="1252">
        <v>0</v>
      </c>
      <c r="M2074" s="1252">
        <v>0</v>
      </c>
      <c r="N2074" s="1252">
        <v>0</v>
      </c>
      <c r="O2074" s="1252">
        <v>0</v>
      </c>
      <c r="P2074" s="1252">
        <v>0</v>
      </c>
      <c r="Q2074" s="1252">
        <v>0</v>
      </c>
      <c r="R2074" s="1252">
        <v>0</v>
      </c>
      <c r="S2074" s="1252">
        <v>0</v>
      </c>
      <c r="T2074" s="1252">
        <v>0</v>
      </c>
      <c r="U2074" s="1251" t="s">
        <v>116</v>
      </c>
      <c r="V2074" s="1251" t="s">
        <v>1537</v>
      </c>
      <c r="W2074" s="1251" t="s">
        <v>302</v>
      </c>
      <c r="X2074" s="1251" t="s">
        <v>1515</v>
      </c>
      <c r="Y2074" s="1251">
        <v>131</v>
      </c>
    </row>
    <row r="2075" spans="1:25" ht="12">
      <c r="A2075" s="1251">
        <v>2020</v>
      </c>
      <c r="B2075" s="1251">
        <v>25</v>
      </c>
      <c r="C2075" s="1251">
        <v>600</v>
      </c>
      <c r="D2075" s="1251" t="s">
        <v>1153</v>
      </c>
      <c r="E2075" s="1251">
        <v>141000</v>
      </c>
      <c r="F2075" s="1251" t="s">
        <v>1541</v>
      </c>
      <c r="G2075" s="1252">
        <v>0</v>
      </c>
      <c r="H2075" s="1252">
        <v>0</v>
      </c>
      <c r="I2075" s="1252">
        <v>0</v>
      </c>
      <c r="J2075" s="1252">
        <v>0</v>
      </c>
      <c r="K2075" s="1252">
        <v>0</v>
      </c>
      <c r="L2075" s="1252">
        <v>0</v>
      </c>
      <c r="M2075" s="1252">
        <v>0</v>
      </c>
      <c r="N2075" s="1252">
        <v>0</v>
      </c>
      <c r="O2075" s="1252">
        <v>0</v>
      </c>
      <c r="P2075" s="1252">
        <v>0</v>
      </c>
      <c r="Q2075" s="1252">
        <v>0</v>
      </c>
      <c r="R2075" s="1252">
        <v>0</v>
      </c>
      <c r="S2075" s="1252">
        <v>0</v>
      </c>
      <c r="T2075" s="1252">
        <v>0</v>
      </c>
      <c r="U2075" s="1251" t="s">
        <v>116</v>
      </c>
      <c r="V2075" s="1251" t="s">
        <v>1537</v>
      </c>
      <c r="W2075" s="1251" t="s">
        <v>308</v>
      </c>
      <c r="X2075" s="1251" t="s">
        <v>1515</v>
      </c>
      <c r="Y2075" s="1251">
        <v>141</v>
      </c>
    </row>
    <row r="2076" spans="1:25" ht="12">
      <c r="A2076" s="1251">
        <v>2020</v>
      </c>
      <c r="B2076" s="1251">
        <v>25</v>
      </c>
      <c r="C2076" s="1251">
        <v>600</v>
      </c>
      <c r="D2076" s="1251" t="s">
        <v>1153</v>
      </c>
      <c r="E2076" s="1251">
        <v>142000</v>
      </c>
      <c r="F2076" s="1251" t="s">
        <v>1544</v>
      </c>
      <c r="G2076" s="1252">
        <v>0</v>
      </c>
      <c r="H2076" s="1252">
        <v>0</v>
      </c>
      <c r="I2076" s="1252">
        <v>0</v>
      </c>
      <c r="J2076" s="1252">
        <v>0</v>
      </c>
      <c r="K2076" s="1252">
        <v>0</v>
      </c>
      <c r="L2076" s="1252">
        <v>0</v>
      </c>
      <c r="M2076" s="1252">
        <v>0</v>
      </c>
      <c r="N2076" s="1252">
        <v>0</v>
      </c>
      <c r="O2076" s="1252">
        <v>0</v>
      </c>
      <c r="P2076" s="1252">
        <v>0</v>
      </c>
      <c r="Q2076" s="1252">
        <v>0</v>
      </c>
      <c r="R2076" s="1252">
        <v>0</v>
      </c>
      <c r="S2076" s="1252">
        <v>0</v>
      </c>
      <c r="T2076" s="1252">
        <v>0</v>
      </c>
      <c r="U2076" s="1251" t="s">
        <v>116</v>
      </c>
      <c r="V2076" s="1251" t="s">
        <v>1537</v>
      </c>
      <c r="W2076" s="1251" t="s">
        <v>308</v>
      </c>
      <c r="X2076" s="1251" t="s">
        <v>1515</v>
      </c>
      <c r="Y2076" s="1251">
        <v>142</v>
      </c>
    </row>
    <row r="2077" spans="1:25" ht="12">
      <c r="A2077" s="1251">
        <v>2020</v>
      </c>
      <c r="B2077" s="1251">
        <v>25</v>
      </c>
      <c r="C2077" s="1251">
        <v>600</v>
      </c>
      <c r="D2077" s="1251" t="s">
        <v>1153</v>
      </c>
      <c r="E2077" s="1251">
        <v>143000</v>
      </c>
      <c r="F2077" s="1251" t="s">
        <v>1546</v>
      </c>
      <c r="G2077" s="1252">
        <v>0</v>
      </c>
      <c r="H2077" s="1252">
        <v>0</v>
      </c>
      <c r="I2077" s="1252">
        <v>0</v>
      </c>
      <c r="J2077" s="1252">
        <v>0</v>
      </c>
      <c r="K2077" s="1252">
        <v>0</v>
      </c>
      <c r="L2077" s="1252">
        <v>0</v>
      </c>
      <c r="M2077" s="1252">
        <v>0</v>
      </c>
      <c r="N2077" s="1252">
        <v>0</v>
      </c>
      <c r="O2077" s="1252">
        <v>0</v>
      </c>
      <c r="P2077" s="1252">
        <v>0</v>
      </c>
      <c r="Q2077" s="1252">
        <v>0</v>
      </c>
      <c r="R2077" s="1252">
        <v>0</v>
      </c>
      <c r="S2077" s="1252">
        <v>0</v>
      </c>
      <c r="T2077" s="1252">
        <v>0</v>
      </c>
      <c r="U2077" s="1251" t="s">
        <v>116</v>
      </c>
      <c r="V2077" s="1251" t="s">
        <v>1537</v>
      </c>
      <c r="W2077" s="1251" t="s">
        <v>308</v>
      </c>
      <c r="X2077" s="1251" t="s">
        <v>1515</v>
      </c>
      <c r="Y2077" s="1251">
        <v>143</v>
      </c>
    </row>
    <row r="2078" spans="1:25" ht="12">
      <c r="A2078" s="1251">
        <v>2020</v>
      </c>
      <c r="B2078" s="1251">
        <v>25</v>
      </c>
      <c r="C2078" s="1251">
        <v>600</v>
      </c>
      <c r="D2078" s="1251" t="s">
        <v>1153</v>
      </c>
      <c r="E2078" s="1251">
        <v>151000</v>
      </c>
      <c r="F2078" s="1251" t="s">
        <v>1547</v>
      </c>
      <c r="G2078" s="1252">
        <v>0</v>
      </c>
      <c r="H2078" s="1252">
        <v>0</v>
      </c>
      <c r="I2078" s="1252">
        <v>0</v>
      </c>
      <c r="J2078" s="1252">
        <v>0</v>
      </c>
      <c r="K2078" s="1252">
        <v>0</v>
      </c>
      <c r="L2078" s="1252">
        <v>0</v>
      </c>
      <c r="M2078" s="1252">
        <v>0</v>
      </c>
      <c r="N2078" s="1252">
        <v>0</v>
      </c>
      <c r="O2078" s="1252">
        <v>0</v>
      </c>
      <c r="P2078" s="1252">
        <v>0</v>
      </c>
      <c r="Q2078" s="1252">
        <v>0</v>
      </c>
      <c r="R2078" s="1252">
        <v>0</v>
      </c>
      <c r="S2078" s="1252">
        <v>0</v>
      </c>
      <c r="T2078" s="1252">
        <v>0</v>
      </c>
      <c r="U2078" s="1251" t="s">
        <v>116</v>
      </c>
      <c r="V2078" s="1251" t="s">
        <v>564</v>
      </c>
      <c r="W2078" s="1251" t="s">
        <v>312</v>
      </c>
      <c r="X2078" s="1251" t="s">
        <v>1515</v>
      </c>
      <c r="Y2078" s="1251">
        <v>151</v>
      </c>
    </row>
    <row r="2079" spans="1:25" ht="12">
      <c r="A2079" s="1251">
        <v>2020</v>
      </c>
      <c r="B2079" s="1251">
        <v>25</v>
      </c>
      <c r="C2079" s="1251">
        <v>600</v>
      </c>
      <c r="D2079" s="1251" t="s">
        <v>1153</v>
      </c>
      <c r="E2079" s="1251">
        <v>162000</v>
      </c>
      <c r="F2079" s="1251" t="s">
        <v>1549</v>
      </c>
      <c r="G2079" s="1252">
        <v>0</v>
      </c>
      <c r="H2079" s="1252">
        <v>0</v>
      </c>
      <c r="I2079" s="1252">
        <v>0</v>
      </c>
      <c r="J2079" s="1252">
        <v>0</v>
      </c>
      <c r="K2079" s="1252">
        <v>0</v>
      </c>
      <c r="L2079" s="1252">
        <v>0</v>
      </c>
      <c r="M2079" s="1252">
        <v>0</v>
      </c>
      <c r="N2079" s="1252">
        <v>0</v>
      </c>
      <c r="O2079" s="1252">
        <v>0</v>
      </c>
      <c r="P2079" s="1252">
        <v>0</v>
      </c>
      <c r="Q2079" s="1252">
        <v>0</v>
      </c>
      <c r="R2079" s="1252">
        <v>0</v>
      </c>
      <c r="S2079" s="1252">
        <v>0</v>
      </c>
      <c r="T2079" s="1252">
        <v>0</v>
      </c>
      <c r="U2079" s="1251" t="s">
        <v>116</v>
      </c>
      <c r="V2079" s="1251" t="s">
        <v>1537</v>
      </c>
      <c r="W2079" s="1251" t="s">
        <v>314</v>
      </c>
      <c r="X2079" s="1251" t="s">
        <v>1515</v>
      </c>
      <c r="Y2079" s="1251">
        <v>162</v>
      </c>
    </row>
    <row r="2080" spans="1:25" ht="12">
      <c r="A2080" s="1251">
        <v>2020</v>
      </c>
      <c r="B2080" s="1251">
        <v>25</v>
      </c>
      <c r="C2080" s="1251">
        <v>600</v>
      </c>
      <c r="D2080" s="1251" t="s">
        <v>1153</v>
      </c>
      <c r="E2080" s="1251">
        <v>162010</v>
      </c>
      <c r="F2080" s="1251" t="s">
        <v>1672</v>
      </c>
      <c r="G2080" s="1252">
        <v>0</v>
      </c>
      <c r="H2080" s="1252">
        <v>0</v>
      </c>
      <c r="I2080" s="1252">
        <v>0</v>
      </c>
      <c r="J2080" s="1252">
        <v>0</v>
      </c>
      <c r="K2080" s="1252">
        <v>0</v>
      </c>
      <c r="L2080" s="1252">
        <v>0</v>
      </c>
      <c r="M2080" s="1252">
        <v>0</v>
      </c>
      <c r="N2080" s="1252">
        <v>0</v>
      </c>
      <c r="O2080" s="1252">
        <v>0</v>
      </c>
      <c r="P2080" s="1252">
        <v>0</v>
      </c>
      <c r="Q2080" s="1252">
        <v>0</v>
      </c>
      <c r="R2080" s="1252">
        <v>0</v>
      </c>
      <c r="S2080" s="1252">
        <v>0</v>
      </c>
      <c r="T2080" s="1252">
        <v>0</v>
      </c>
      <c r="U2080" s="1251" t="s">
        <v>116</v>
      </c>
      <c r="V2080" s="1251" t="s">
        <v>564</v>
      </c>
      <c r="W2080" s="1251" t="s">
        <v>314</v>
      </c>
      <c r="X2080" s="1251" t="s">
        <v>1515</v>
      </c>
      <c r="Y2080" s="1251">
        <v>162</v>
      </c>
    </row>
    <row r="2081" spans="1:25" ht="12">
      <c r="A2081" s="1251">
        <v>2020</v>
      </c>
      <c r="B2081" s="1251">
        <v>25</v>
      </c>
      <c r="C2081" s="1251">
        <v>600</v>
      </c>
      <c r="D2081" s="1251" t="s">
        <v>1153</v>
      </c>
      <c r="E2081" s="1251">
        <v>162020</v>
      </c>
      <c r="F2081" s="1251" t="s">
        <v>1673</v>
      </c>
      <c r="G2081" s="1252">
        <v>0</v>
      </c>
      <c r="H2081" s="1252">
        <v>0</v>
      </c>
      <c r="I2081" s="1252">
        <v>0</v>
      </c>
      <c r="J2081" s="1252">
        <v>0</v>
      </c>
      <c r="K2081" s="1252">
        <v>0</v>
      </c>
      <c r="L2081" s="1252">
        <v>0</v>
      </c>
      <c r="M2081" s="1252">
        <v>0</v>
      </c>
      <c r="N2081" s="1252">
        <v>0</v>
      </c>
      <c r="O2081" s="1252">
        <v>0</v>
      </c>
      <c r="P2081" s="1252">
        <v>0</v>
      </c>
      <c r="Q2081" s="1252">
        <v>0</v>
      </c>
      <c r="R2081" s="1252">
        <v>0</v>
      </c>
      <c r="S2081" s="1252">
        <v>0</v>
      </c>
      <c r="T2081" s="1252">
        <v>0</v>
      </c>
      <c r="U2081" s="1251" t="s">
        <v>116</v>
      </c>
      <c r="V2081" s="1251" t="s">
        <v>564</v>
      </c>
      <c r="W2081" s="1251" t="s">
        <v>314</v>
      </c>
      <c r="X2081" s="1251" t="s">
        <v>1515</v>
      </c>
      <c r="Y2081" s="1251">
        <v>162</v>
      </c>
    </row>
    <row r="2082" spans="1:25" ht="12">
      <c r="A2082" s="1251">
        <v>2020</v>
      </c>
      <c r="B2082" s="1251">
        <v>25</v>
      </c>
      <c r="C2082" s="1251">
        <v>600</v>
      </c>
      <c r="D2082" s="1251" t="s">
        <v>1153</v>
      </c>
      <c r="E2082" s="1251">
        <v>162030</v>
      </c>
      <c r="F2082" s="1251" t="s">
        <v>1550</v>
      </c>
      <c r="G2082" s="1252">
        <v>0</v>
      </c>
      <c r="H2082" s="1252">
        <v>0</v>
      </c>
      <c r="I2082" s="1252">
        <v>0</v>
      </c>
      <c r="J2082" s="1252">
        <v>0</v>
      </c>
      <c r="K2082" s="1252">
        <v>0</v>
      </c>
      <c r="L2082" s="1252">
        <v>0</v>
      </c>
      <c r="M2082" s="1252">
        <v>0</v>
      </c>
      <c r="N2082" s="1252">
        <v>0</v>
      </c>
      <c r="O2082" s="1252">
        <v>0</v>
      </c>
      <c r="P2082" s="1252">
        <v>0</v>
      </c>
      <c r="Q2082" s="1252">
        <v>0</v>
      </c>
      <c r="R2082" s="1252">
        <v>0</v>
      </c>
      <c r="S2082" s="1252">
        <v>0</v>
      </c>
      <c r="T2082" s="1252">
        <v>0</v>
      </c>
      <c r="U2082" s="1251" t="s">
        <v>116</v>
      </c>
      <c r="V2082" s="1251" t="s">
        <v>564</v>
      </c>
      <c r="W2082" s="1251" t="s">
        <v>314</v>
      </c>
      <c r="X2082" s="1251" t="s">
        <v>1515</v>
      </c>
      <c r="Y2082" s="1251">
        <v>162</v>
      </c>
    </row>
    <row r="2083" spans="1:25" ht="12">
      <c r="A2083" s="1251">
        <v>2020</v>
      </c>
      <c r="B2083" s="1251">
        <v>25</v>
      </c>
      <c r="C2083" s="1251">
        <v>600</v>
      </c>
      <c r="D2083" s="1251" t="s">
        <v>1153</v>
      </c>
      <c r="E2083" s="1251">
        <v>162040</v>
      </c>
      <c r="F2083" s="1251" t="s">
        <v>1551</v>
      </c>
      <c r="G2083" s="1252">
        <v>0</v>
      </c>
      <c r="H2083" s="1252">
        <v>0</v>
      </c>
      <c r="I2083" s="1252">
        <v>0</v>
      </c>
      <c r="J2083" s="1252">
        <v>0</v>
      </c>
      <c r="K2083" s="1252">
        <v>0</v>
      </c>
      <c r="L2083" s="1252">
        <v>0</v>
      </c>
      <c r="M2083" s="1252">
        <v>0</v>
      </c>
      <c r="N2083" s="1252">
        <v>0</v>
      </c>
      <c r="O2083" s="1252">
        <v>0</v>
      </c>
      <c r="P2083" s="1252">
        <v>0</v>
      </c>
      <c r="Q2083" s="1252">
        <v>0</v>
      </c>
      <c r="R2083" s="1252">
        <v>0</v>
      </c>
      <c r="S2083" s="1252">
        <v>0</v>
      </c>
      <c r="T2083" s="1252">
        <v>0</v>
      </c>
      <c r="U2083" s="1251" t="s">
        <v>116</v>
      </c>
      <c r="V2083" s="1251" t="s">
        <v>564</v>
      </c>
      <c r="W2083" s="1251" t="s">
        <v>314</v>
      </c>
      <c r="X2083" s="1251" t="s">
        <v>1515</v>
      </c>
      <c r="Y2083" s="1251">
        <v>162</v>
      </c>
    </row>
    <row r="2084" spans="1:25" ht="12">
      <c r="A2084" s="1251">
        <v>2020</v>
      </c>
      <c r="B2084" s="1251">
        <v>25</v>
      </c>
      <c r="C2084" s="1251">
        <v>600</v>
      </c>
      <c r="D2084" s="1251" t="s">
        <v>1153</v>
      </c>
      <c r="E2084" s="1251">
        <v>162070</v>
      </c>
      <c r="F2084" s="1251" t="s">
        <v>1552</v>
      </c>
      <c r="G2084" s="1252">
        <v>0</v>
      </c>
      <c r="H2084" s="1252">
        <v>0</v>
      </c>
      <c r="I2084" s="1252">
        <v>0</v>
      </c>
      <c r="J2084" s="1252">
        <v>0</v>
      </c>
      <c r="K2084" s="1252">
        <v>0</v>
      </c>
      <c r="L2084" s="1252">
        <v>0</v>
      </c>
      <c r="M2084" s="1252">
        <v>0</v>
      </c>
      <c r="N2084" s="1252">
        <v>0</v>
      </c>
      <c r="O2084" s="1252">
        <v>0</v>
      </c>
      <c r="P2084" s="1252">
        <v>0</v>
      </c>
      <c r="Q2084" s="1252">
        <v>0</v>
      </c>
      <c r="R2084" s="1252">
        <v>0</v>
      </c>
      <c r="S2084" s="1252">
        <v>0</v>
      </c>
      <c r="T2084" s="1252">
        <v>0</v>
      </c>
      <c r="U2084" s="1251" t="s">
        <v>116</v>
      </c>
      <c r="V2084" s="1251" t="s">
        <v>564</v>
      </c>
      <c r="W2084" s="1251" t="s">
        <v>314</v>
      </c>
      <c r="X2084" s="1251" t="s">
        <v>1515</v>
      </c>
      <c r="Y2084" s="1251">
        <v>162</v>
      </c>
    </row>
    <row r="2085" spans="1:25" ht="12">
      <c r="A2085" s="1251">
        <v>2020</v>
      </c>
      <c r="B2085" s="1251">
        <v>25</v>
      </c>
      <c r="C2085" s="1251">
        <v>600</v>
      </c>
      <c r="D2085" s="1251" t="s">
        <v>1153</v>
      </c>
      <c r="E2085" s="1251">
        <v>162140</v>
      </c>
      <c r="F2085" s="1251" t="s">
        <v>1555</v>
      </c>
      <c r="G2085" s="1252">
        <v>0</v>
      </c>
      <c r="H2085" s="1252">
        <v>0</v>
      </c>
      <c r="I2085" s="1252">
        <v>0</v>
      </c>
      <c r="J2085" s="1252">
        <v>0</v>
      </c>
      <c r="K2085" s="1252">
        <v>0</v>
      </c>
      <c r="L2085" s="1252">
        <v>0</v>
      </c>
      <c r="M2085" s="1252">
        <v>0</v>
      </c>
      <c r="N2085" s="1252">
        <v>0</v>
      </c>
      <c r="O2085" s="1252">
        <v>0</v>
      </c>
      <c r="P2085" s="1252">
        <v>0</v>
      </c>
      <c r="Q2085" s="1252">
        <v>0</v>
      </c>
      <c r="R2085" s="1252">
        <v>0</v>
      </c>
      <c r="S2085" s="1252">
        <v>0</v>
      </c>
      <c r="T2085" s="1252">
        <v>0</v>
      </c>
      <c r="U2085" s="1251" t="s">
        <v>116</v>
      </c>
      <c r="V2085" s="1251" t="s">
        <v>564</v>
      </c>
      <c r="W2085" s="1251" t="s">
        <v>314</v>
      </c>
      <c r="X2085" s="1251" t="s">
        <v>1515</v>
      </c>
      <c r="Y2085" s="1251">
        <v>162</v>
      </c>
    </row>
    <row r="2086" spans="1:25" ht="12">
      <c r="A2086" s="1251">
        <v>2020</v>
      </c>
      <c r="B2086" s="1251">
        <v>25</v>
      </c>
      <c r="C2086" s="1251">
        <v>600</v>
      </c>
      <c r="D2086" s="1251" t="s">
        <v>1153</v>
      </c>
      <c r="E2086" s="1251">
        <v>162170</v>
      </c>
      <c r="F2086" s="1251" t="s">
        <v>1732</v>
      </c>
      <c r="G2086" s="1252">
        <v>0</v>
      </c>
      <c r="H2086" s="1252">
        <v>0</v>
      </c>
      <c r="I2086" s="1252">
        <v>0</v>
      </c>
      <c r="J2086" s="1252">
        <v>0</v>
      </c>
      <c r="K2086" s="1252">
        <v>0</v>
      </c>
      <c r="L2086" s="1252">
        <v>0</v>
      </c>
      <c r="M2086" s="1252">
        <v>0</v>
      </c>
      <c r="N2086" s="1252">
        <v>0</v>
      </c>
      <c r="O2086" s="1252">
        <v>0</v>
      </c>
      <c r="P2086" s="1252">
        <v>0</v>
      </c>
      <c r="Q2086" s="1252">
        <v>0</v>
      </c>
      <c r="R2086" s="1252">
        <v>0</v>
      </c>
      <c r="S2086" s="1252">
        <v>0</v>
      </c>
      <c r="T2086" s="1252">
        <v>0</v>
      </c>
      <c r="U2086" s="1251" t="s">
        <v>116</v>
      </c>
      <c r="V2086" s="1251" t="s">
        <v>564</v>
      </c>
      <c r="W2086" s="1251" t="s">
        <v>314</v>
      </c>
      <c r="X2086" s="1251" t="s">
        <v>1515</v>
      </c>
      <c r="Y2086" s="1251">
        <v>162</v>
      </c>
    </row>
    <row r="2087" spans="1:25" ht="12">
      <c r="A2087" s="1251">
        <v>2020</v>
      </c>
      <c r="B2087" s="1251">
        <v>25</v>
      </c>
      <c r="C2087" s="1251">
        <v>600</v>
      </c>
      <c r="D2087" s="1251" t="s">
        <v>1153</v>
      </c>
      <c r="E2087" s="1251">
        <v>173000</v>
      </c>
      <c r="F2087" s="1251" t="s">
        <v>1557</v>
      </c>
      <c r="G2087" s="1252">
        <v>0</v>
      </c>
      <c r="H2087" s="1252">
        <v>0</v>
      </c>
      <c r="I2087" s="1252">
        <v>0</v>
      </c>
      <c r="J2087" s="1252">
        <v>0</v>
      </c>
      <c r="K2087" s="1252">
        <v>0</v>
      </c>
      <c r="L2087" s="1252">
        <v>0</v>
      </c>
      <c r="M2087" s="1252">
        <v>0</v>
      </c>
      <c r="N2087" s="1252">
        <v>0</v>
      </c>
      <c r="O2087" s="1252">
        <v>0</v>
      </c>
      <c r="P2087" s="1252">
        <v>0</v>
      </c>
      <c r="Q2087" s="1252">
        <v>0</v>
      </c>
      <c r="R2087" s="1252">
        <v>0</v>
      </c>
      <c r="S2087" s="1252">
        <v>0</v>
      </c>
      <c r="T2087" s="1252">
        <v>0</v>
      </c>
      <c r="U2087" s="1251" t="s">
        <v>116</v>
      </c>
      <c r="V2087" s="1251" t="s">
        <v>1537</v>
      </c>
      <c r="W2087" s="1251" t="s">
        <v>310</v>
      </c>
      <c r="X2087" s="1251" t="s">
        <v>1515</v>
      </c>
      <c r="Y2087" s="1251">
        <v>173</v>
      </c>
    </row>
    <row r="2088" spans="1:25" ht="12">
      <c r="A2088" s="1251">
        <v>2020</v>
      </c>
      <c r="B2088" s="1251">
        <v>25</v>
      </c>
      <c r="C2088" s="1251">
        <v>600</v>
      </c>
      <c r="D2088" s="1251" t="s">
        <v>1153</v>
      </c>
      <c r="E2088" s="1251">
        <v>184020</v>
      </c>
      <c r="F2088" s="1251" t="s">
        <v>1563</v>
      </c>
      <c r="G2088" s="1252">
        <v>0</v>
      </c>
      <c r="H2088" s="1252">
        <v>0</v>
      </c>
      <c r="I2088" s="1252">
        <v>0</v>
      </c>
      <c r="J2088" s="1252">
        <v>0</v>
      </c>
      <c r="K2088" s="1252">
        <v>0</v>
      </c>
      <c r="L2088" s="1252">
        <v>0</v>
      </c>
      <c r="M2088" s="1252">
        <v>0</v>
      </c>
      <c r="N2088" s="1252">
        <v>0</v>
      </c>
      <c r="O2088" s="1252">
        <v>0</v>
      </c>
      <c r="P2088" s="1252">
        <v>0</v>
      </c>
      <c r="Q2088" s="1252">
        <v>0</v>
      </c>
      <c r="R2088" s="1252">
        <v>0</v>
      </c>
      <c r="S2088" s="1252">
        <v>0</v>
      </c>
      <c r="T2088" s="1252">
        <v>0</v>
      </c>
      <c r="U2088" s="1251" t="s">
        <v>116</v>
      </c>
      <c r="V2088" s="1251" t="s">
        <v>1537</v>
      </c>
      <c r="W2088" s="1251" t="s">
        <v>316</v>
      </c>
      <c r="X2088" s="1251" t="s">
        <v>1515</v>
      </c>
      <c r="Y2088" s="1251">
        <v>184</v>
      </c>
    </row>
    <row r="2089" spans="1:25" ht="12">
      <c r="A2089" s="1251">
        <v>2020</v>
      </c>
      <c r="B2089" s="1251">
        <v>25</v>
      </c>
      <c r="C2089" s="1251">
        <v>600</v>
      </c>
      <c r="D2089" s="1251" t="s">
        <v>1153</v>
      </c>
      <c r="E2089" s="1251">
        <v>184099</v>
      </c>
      <c r="F2089" s="1251" t="s">
        <v>1567</v>
      </c>
      <c r="G2089" s="1252">
        <v>0</v>
      </c>
      <c r="H2089" s="1252">
        <v>0</v>
      </c>
      <c r="I2089" s="1252">
        <v>0</v>
      </c>
      <c r="J2089" s="1252">
        <v>0</v>
      </c>
      <c r="K2089" s="1252">
        <v>0</v>
      </c>
      <c r="L2089" s="1252">
        <v>0</v>
      </c>
      <c r="M2089" s="1252">
        <v>0</v>
      </c>
      <c r="N2089" s="1252">
        <v>0</v>
      </c>
      <c r="O2089" s="1252">
        <v>0</v>
      </c>
      <c r="P2089" s="1252">
        <v>0</v>
      </c>
      <c r="Q2089" s="1252">
        <v>0</v>
      </c>
      <c r="R2089" s="1252">
        <v>0</v>
      </c>
      <c r="S2089" s="1252">
        <v>0</v>
      </c>
      <c r="T2089" s="1252">
        <v>0</v>
      </c>
      <c r="U2089" s="1251" t="s">
        <v>116</v>
      </c>
      <c r="V2089" s="1251" t="s">
        <v>1537</v>
      </c>
      <c r="W2089" s="1251" t="s">
        <v>316</v>
      </c>
      <c r="X2089" s="1251" t="s">
        <v>1515</v>
      </c>
      <c r="Y2089" s="1251">
        <v>184</v>
      </c>
    </row>
    <row r="2090" spans="1:25" ht="12">
      <c r="A2090" s="1251">
        <v>2020</v>
      </c>
      <c r="B2090" s="1251">
        <v>25</v>
      </c>
      <c r="C2090" s="1251">
        <v>600</v>
      </c>
      <c r="D2090" s="1251" t="s">
        <v>1153</v>
      </c>
      <c r="E2090" s="1251">
        <v>186101</v>
      </c>
      <c r="F2090" s="1251" t="s">
        <v>1719</v>
      </c>
      <c r="G2090" s="1252">
        <v>0</v>
      </c>
      <c r="H2090" s="1252">
        <v>0</v>
      </c>
      <c r="I2090" s="1252">
        <v>0</v>
      </c>
      <c r="J2090" s="1252">
        <v>0</v>
      </c>
      <c r="K2090" s="1252">
        <v>0</v>
      </c>
      <c r="L2090" s="1252">
        <v>0</v>
      </c>
      <c r="M2090" s="1252">
        <v>0</v>
      </c>
      <c r="N2090" s="1252">
        <v>0</v>
      </c>
      <c r="O2090" s="1252">
        <v>0</v>
      </c>
      <c r="P2090" s="1252">
        <v>0</v>
      </c>
      <c r="Q2090" s="1252">
        <v>0</v>
      </c>
      <c r="R2090" s="1252">
        <v>0</v>
      </c>
      <c r="S2090" s="1252">
        <v>0</v>
      </c>
      <c r="T2090" s="1252">
        <v>0</v>
      </c>
      <c r="U2090" s="1251" t="s">
        <v>116</v>
      </c>
      <c r="V2090" s="1251" t="s">
        <v>1537</v>
      </c>
      <c r="W2090" s="1251" t="s">
        <v>322</v>
      </c>
      <c r="X2090" s="1251" t="s">
        <v>1515</v>
      </c>
      <c r="Y2090" s="1251">
        <v>186</v>
      </c>
    </row>
    <row r="2091" spans="1:25" ht="12">
      <c r="A2091" s="1251">
        <v>2020</v>
      </c>
      <c r="B2091" s="1251">
        <v>25</v>
      </c>
      <c r="C2091" s="1251">
        <v>600</v>
      </c>
      <c r="D2091" s="1251" t="s">
        <v>1153</v>
      </c>
      <c r="E2091" s="1251">
        <v>186103</v>
      </c>
      <c r="F2091" s="1251" t="s">
        <v>1733</v>
      </c>
      <c r="G2091" s="1252">
        <v>0</v>
      </c>
      <c r="H2091" s="1252">
        <v>0</v>
      </c>
      <c r="I2091" s="1252">
        <v>0</v>
      </c>
      <c r="J2091" s="1252">
        <v>0</v>
      </c>
      <c r="K2091" s="1252">
        <v>0</v>
      </c>
      <c r="L2091" s="1252">
        <v>0</v>
      </c>
      <c r="M2091" s="1252">
        <v>0</v>
      </c>
      <c r="N2091" s="1252">
        <v>0</v>
      </c>
      <c r="O2091" s="1252">
        <v>0</v>
      </c>
      <c r="P2091" s="1252">
        <v>0</v>
      </c>
      <c r="Q2091" s="1252">
        <v>0</v>
      </c>
      <c r="R2091" s="1252">
        <v>0</v>
      </c>
      <c r="S2091" s="1252">
        <v>0</v>
      </c>
      <c r="T2091" s="1252">
        <v>0</v>
      </c>
      <c r="U2091" s="1251" t="s">
        <v>116</v>
      </c>
      <c r="V2091" s="1251" t="s">
        <v>1537</v>
      </c>
      <c r="W2091" s="1251" t="s">
        <v>322</v>
      </c>
      <c r="X2091" s="1251" t="s">
        <v>1515</v>
      </c>
      <c r="Y2091" s="1251">
        <v>186</v>
      </c>
    </row>
    <row r="2092" spans="1:25" ht="12">
      <c r="A2092" s="1251">
        <v>2020</v>
      </c>
      <c r="B2092" s="1251">
        <v>25</v>
      </c>
      <c r="C2092" s="1251">
        <v>600</v>
      </c>
      <c r="D2092" s="1251" t="s">
        <v>1153</v>
      </c>
      <c r="E2092" s="1251">
        <v>186105</v>
      </c>
      <c r="F2092" s="1251" t="s">
        <v>1689</v>
      </c>
      <c r="G2092" s="1252">
        <v>0</v>
      </c>
      <c r="H2092" s="1252">
        <v>0</v>
      </c>
      <c r="I2092" s="1252">
        <v>0</v>
      </c>
      <c r="J2092" s="1252">
        <v>0</v>
      </c>
      <c r="K2092" s="1252">
        <v>0</v>
      </c>
      <c r="L2092" s="1252">
        <v>0</v>
      </c>
      <c r="M2092" s="1252">
        <v>0</v>
      </c>
      <c r="N2092" s="1252">
        <v>0</v>
      </c>
      <c r="O2092" s="1252">
        <v>0</v>
      </c>
      <c r="P2092" s="1252">
        <v>0</v>
      </c>
      <c r="Q2092" s="1252">
        <v>0</v>
      </c>
      <c r="R2092" s="1252">
        <v>0</v>
      </c>
      <c r="S2092" s="1252">
        <v>0</v>
      </c>
      <c r="T2092" s="1252">
        <v>0</v>
      </c>
      <c r="U2092" s="1251" t="s">
        <v>116</v>
      </c>
      <c r="V2092" s="1251" t="s">
        <v>1537</v>
      </c>
      <c r="W2092" s="1251" t="s">
        <v>322</v>
      </c>
      <c r="X2092" s="1251" t="s">
        <v>1515</v>
      </c>
      <c r="Y2092" s="1251">
        <v>186</v>
      </c>
    </row>
    <row r="2093" spans="1:25" ht="12">
      <c r="A2093" s="1251">
        <v>2020</v>
      </c>
      <c r="B2093" s="1251">
        <v>25</v>
      </c>
      <c r="C2093" s="1251">
        <v>600</v>
      </c>
      <c r="D2093" s="1251" t="s">
        <v>1153</v>
      </c>
      <c r="E2093" s="1251">
        <v>186355</v>
      </c>
      <c r="F2093" s="1251" t="s">
        <v>1575</v>
      </c>
      <c r="G2093" s="1252">
        <v>0</v>
      </c>
      <c r="H2093" s="1252">
        <v>0</v>
      </c>
      <c r="I2093" s="1252">
        <v>0</v>
      </c>
      <c r="J2093" s="1252">
        <v>0</v>
      </c>
      <c r="K2093" s="1252">
        <v>0</v>
      </c>
      <c r="L2093" s="1252">
        <v>0</v>
      </c>
      <c r="M2093" s="1252">
        <v>0</v>
      </c>
      <c r="N2093" s="1252">
        <v>0</v>
      </c>
      <c r="O2093" s="1252">
        <v>0</v>
      </c>
      <c r="P2093" s="1252">
        <v>0</v>
      </c>
      <c r="Q2093" s="1252">
        <v>0</v>
      </c>
      <c r="R2093" s="1252">
        <v>0</v>
      </c>
      <c r="S2093" s="1252">
        <v>0</v>
      </c>
      <c r="T2093" s="1252">
        <v>0</v>
      </c>
      <c r="U2093" s="1251" t="s">
        <v>116</v>
      </c>
      <c r="V2093" s="1251" t="s">
        <v>1537</v>
      </c>
      <c r="W2093" s="1251" t="s">
        <v>322</v>
      </c>
      <c r="X2093" s="1251" t="s">
        <v>1515</v>
      </c>
      <c r="Y2093" s="1251">
        <v>186</v>
      </c>
    </row>
    <row r="2094" spans="1:25" ht="12">
      <c r="A2094" s="1251">
        <v>2020</v>
      </c>
      <c r="B2094" s="1251">
        <v>25</v>
      </c>
      <c r="C2094" s="1251">
        <v>600</v>
      </c>
      <c r="D2094" s="1251" t="s">
        <v>1153</v>
      </c>
      <c r="E2094" s="1251">
        <v>186366</v>
      </c>
      <c r="F2094" s="1251" t="s">
        <v>1576</v>
      </c>
      <c r="G2094" s="1252">
        <v>0</v>
      </c>
      <c r="H2094" s="1252">
        <v>0</v>
      </c>
      <c r="I2094" s="1252">
        <v>0</v>
      </c>
      <c r="J2094" s="1252">
        <v>0</v>
      </c>
      <c r="K2094" s="1252">
        <v>0</v>
      </c>
      <c r="L2094" s="1252">
        <v>0</v>
      </c>
      <c r="M2094" s="1252">
        <v>0</v>
      </c>
      <c r="N2094" s="1252">
        <v>0</v>
      </c>
      <c r="O2094" s="1252">
        <v>0</v>
      </c>
      <c r="P2094" s="1252">
        <v>0</v>
      </c>
      <c r="Q2094" s="1252">
        <v>0</v>
      </c>
      <c r="R2094" s="1252">
        <v>0</v>
      </c>
      <c r="S2094" s="1252">
        <v>0</v>
      </c>
      <c r="T2094" s="1252">
        <v>0</v>
      </c>
      <c r="U2094" s="1251" t="s">
        <v>116</v>
      </c>
      <c r="V2094" s="1251" t="s">
        <v>1537</v>
      </c>
      <c r="W2094" s="1251" t="s">
        <v>322</v>
      </c>
      <c r="X2094" s="1251" t="s">
        <v>1515</v>
      </c>
      <c r="Y2094" s="1251">
        <v>186</v>
      </c>
    </row>
    <row r="2095" spans="1:25" ht="12">
      <c r="A2095" s="1251">
        <v>2020</v>
      </c>
      <c r="B2095" s="1251">
        <v>25</v>
      </c>
      <c r="C2095" s="1251">
        <v>600</v>
      </c>
      <c r="D2095" s="1251" t="s">
        <v>1153</v>
      </c>
      <c r="E2095" s="1251">
        <v>186367</v>
      </c>
      <c r="F2095" s="1251" t="s">
        <v>1577</v>
      </c>
      <c r="G2095" s="1252">
        <v>0</v>
      </c>
      <c r="H2095" s="1252">
        <v>0</v>
      </c>
      <c r="I2095" s="1252">
        <v>0</v>
      </c>
      <c r="J2095" s="1252">
        <v>0</v>
      </c>
      <c r="K2095" s="1252">
        <v>0</v>
      </c>
      <c r="L2095" s="1252">
        <v>0</v>
      </c>
      <c r="M2095" s="1252">
        <v>0</v>
      </c>
      <c r="N2095" s="1252">
        <v>0</v>
      </c>
      <c r="O2095" s="1252">
        <v>0</v>
      </c>
      <c r="P2095" s="1252">
        <v>0</v>
      </c>
      <c r="Q2095" s="1252">
        <v>0</v>
      </c>
      <c r="R2095" s="1252">
        <v>0</v>
      </c>
      <c r="S2095" s="1252">
        <v>0</v>
      </c>
      <c r="T2095" s="1252">
        <v>0</v>
      </c>
      <c r="U2095" s="1251" t="s">
        <v>116</v>
      </c>
      <c r="V2095" s="1251" t="s">
        <v>1537</v>
      </c>
      <c r="W2095" s="1251" t="s">
        <v>322</v>
      </c>
      <c r="X2095" s="1251" t="s">
        <v>1515</v>
      </c>
      <c r="Y2095" s="1251">
        <v>186</v>
      </c>
    </row>
    <row r="2096" spans="1:25" ht="12">
      <c r="A2096" s="1251">
        <v>2020</v>
      </c>
      <c r="B2096" s="1251">
        <v>25</v>
      </c>
      <c r="C2096" s="1251">
        <v>600</v>
      </c>
      <c r="D2096" s="1251" t="s">
        <v>1153</v>
      </c>
      <c r="E2096" s="1251">
        <v>186399</v>
      </c>
      <c r="F2096" s="1251" t="s">
        <v>1580</v>
      </c>
      <c r="G2096" s="1252">
        <v>0</v>
      </c>
      <c r="H2096" s="1252">
        <v>0</v>
      </c>
      <c r="I2096" s="1252">
        <v>0</v>
      </c>
      <c r="J2096" s="1252">
        <v>0</v>
      </c>
      <c r="K2096" s="1252">
        <v>0</v>
      </c>
      <c r="L2096" s="1252">
        <v>0</v>
      </c>
      <c r="M2096" s="1252">
        <v>0</v>
      </c>
      <c r="N2096" s="1252">
        <v>0</v>
      </c>
      <c r="O2096" s="1252">
        <v>0</v>
      </c>
      <c r="P2096" s="1252">
        <v>0</v>
      </c>
      <c r="Q2096" s="1252">
        <v>0</v>
      </c>
      <c r="R2096" s="1252">
        <v>0</v>
      </c>
      <c r="S2096" s="1252">
        <v>0</v>
      </c>
      <c r="T2096" s="1252">
        <v>0</v>
      </c>
      <c r="U2096" s="1251" t="s">
        <v>116</v>
      </c>
      <c r="V2096" s="1251" t="s">
        <v>564</v>
      </c>
      <c r="W2096" s="1251" t="s">
        <v>322</v>
      </c>
      <c r="X2096" s="1251" t="s">
        <v>1515</v>
      </c>
      <c r="Y2096" s="1251">
        <v>186</v>
      </c>
    </row>
    <row r="2097" spans="1:25" ht="12">
      <c r="A2097" s="1251">
        <v>2020</v>
      </c>
      <c r="B2097" s="1251">
        <v>25</v>
      </c>
      <c r="C2097" s="1251">
        <v>600</v>
      </c>
      <c r="D2097" s="1251" t="s">
        <v>1153</v>
      </c>
      <c r="E2097" s="1251">
        <v>211000</v>
      </c>
      <c r="F2097" s="1251" t="s">
        <v>1674</v>
      </c>
      <c r="G2097" s="1252">
        <v>-2281001.8900000001</v>
      </c>
      <c r="H2097" s="1252">
        <v>-2281001.8900000001</v>
      </c>
      <c r="I2097" s="1252">
        <v>-2281001.8900000001</v>
      </c>
      <c r="J2097" s="1252">
        <v>-2281001.8900000001</v>
      </c>
      <c r="K2097" s="1252">
        <v>-2281001.8900000001</v>
      </c>
      <c r="L2097" s="1252">
        <v>-2281001.8900000001</v>
      </c>
      <c r="M2097" s="1252">
        <v>-2281001.8900000001</v>
      </c>
      <c r="N2097" s="1252">
        <v>-2281001.8900000001</v>
      </c>
      <c r="O2097" s="1252">
        <v>-2281001.8900000001</v>
      </c>
      <c r="P2097" s="1252">
        <v>-2281001.8900000001</v>
      </c>
      <c r="Q2097" s="1252">
        <v>-2281001.8900000001</v>
      </c>
      <c r="R2097" s="1252">
        <v>-2281001.8900000001</v>
      </c>
      <c r="S2097" s="1252">
        <v>-2281001.8900000001</v>
      </c>
      <c r="T2097" s="1252">
        <v>-2281001.8900000001</v>
      </c>
      <c r="U2097" s="1251" t="s">
        <v>116</v>
      </c>
      <c r="V2097" s="1251" t="s">
        <v>1537</v>
      </c>
      <c r="W2097" s="1251" t="s">
        <v>349</v>
      </c>
      <c r="X2097" s="1251" t="s">
        <v>1675</v>
      </c>
      <c r="Y2097" s="1251">
        <v>211</v>
      </c>
    </row>
    <row r="2098" spans="1:25" ht="12">
      <c r="A2098" s="1251">
        <v>2020</v>
      </c>
      <c r="B2098" s="1251">
        <v>25</v>
      </c>
      <c r="C2098" s="1251">
        <v>600</v>
      </c>
      <c r="D2098" s="1251" t="s">
        <v>1153</v>
      </c>
      <c r="E2098" s="1251">
        <v>215000</v>
      </c>
      <c r="F2098" s="1251" t="s">
        <v>1676</v>
      </c>
      <c r="G2098" s="1252">
        <v>-1600698.3799999999</v>
      </c>
      <c r="H2098" s="1252">
        <v>-1600698.3799999999</v>
      </c>
      <c r="I2098" s="1252">
        <v>-1600698.3799999999</v>
      </c>
      <c r="J2098" s="1252">
        <v>-1600698.3799999999</v>
      </c>
      <c r="K2098" s="1252">
        <v>-1600698.3799999999</v>
      </c>
      <c r="L2098" s="1252">
        <v>-1600698.3799999999</v>
      </c>
      <c r="M2098" s="1252">
        <v>-1600698.3799999999</v>
      </c>
      <c r="N2098" s="1252">
        <v>-1600698.3799999999</v>
      </c>
      <c r="O2098" s="1252">
        <v>-1600698.3799999999</v>
      </c>
      <c r="P2098" s="1252">
        <v>-1600698.3799999999</v>
      </c>
      <c r="Q2098" s="1252">
        <v>-1600698.3799999999</v>
      </c>
      <c r="R2098" s="1252">
        <v>-1600698.3799999999</v>
      </c>
      <c r="S2098" s="1252">
        <v>-1600698.3799999999</v>
      </c>
      <c r="T2098" s="1252">
        <v>-1600698.3799999999</v>
      </c>
      <c r="U2098" s="1251" t="s">
        <v>116</v>
      </c>
      <c r="V2098" s="1251" t="s">
        <v>1537</v>
      </c>
      <c r="W2098" s="1251" t="s">
        <v>352</v>
      </c>
      <c r="X2098" s="1251" t="s">
        <v>1675</v>
      </c>
      <c r="Y2098" s="1251">
        <v>215</v>
      </c>
    </row>
    <row r="2099" spans="1:25" ht="12">
      <c r="A2099" s="1251">
        <v>2020</v>
      </c>
      <c r="B2099" s="1251">
        <v>25</v>
      </c>
      <c r="C2099" s="1251">
        <v>600</v>
      </c>
      <c r="D2099" s="1251" t="s">
        <v>1153</v>
      </c>
      <c r="E2099" s="1251">
        <v>215101</v>
      </c>
      <c r="F2099" s="1251" t="s">
        <v>1677</v>
      </c>
      <c r="G2099" s="1252">
        <v>-24273.220000000001</v>
      </c>
      <c r="H2099" s="1252">
        <v>-24273.220000000001</v>
      </c>
      <c r="I2099" s="1252">
        <v>-24273.220000000001</v>
      </c>
      <c r="J2099" s="1252">
        <v>-24273.220000000001</v>
      </c>
      <c r="K2099" s="1252">
        <v>-24273.220000000001</v>
      </c>
      <c r="L2099" s="1252">
        <v>-24273.220000000001</v>
      </c>
      <c r="M2099" s="1252">
        <v>-24273.220000000001</v>
      </c>
      <c r="N2099" s="1252">
        <v>-24273.220000000001</v>
      </c>
      <c r="O2099" s="1252">
        <v>-24273.220000000001</v>
      </c>
      <c r="P2099" s="1252">
        <v>-24273.220000000001</v>
      </c>
      <c r="Q2099" s="1252">
        <v>-24273.220000000001</v>
      </c>
      <c r="R2099" s="1252">
        <v>-24273.220000000001</v>
      </c>
      <c r="S2099" s="1252">
        <v>-24273.220000000001</v>
      </c>
      <c r="T2099" s="1252">
        <v>-24273.220000000001</v>
      </c>
      <c r="U2099" s="1251" t="s">
        <v>116</v>
      </c>
      <c r="V2099" s="1251" t="s">
        <v>1537</v>
      </c>
      <c r="W2099" s="1251" t="s">
        <v>352</v>
      </c>
      <c r="X2099" s="1251" t="s">
        <v>1675</v>
      </c>
      <c r="Y2099" s="1251">
        <v>215</v>
      </c>
    </row>
    <row r="2100" spans="1:25" ht="12">
      <c r="A2100" s="1251">
        <v>2020</v>
      </c>
      <c r="B2100" s="1251">
        <v>25</v>
      </c>
      <c r="C2100" s="1251">
        <v>600</v>
      </c>
      <c r="D2100" s="1251" t="s">
        <v>1153</v>
      </c>
      <c r="E2100" s="1251">
        <v>224090</v>
      </c>
      <c r="F2100" s="1251" t="s">
        <v>1721</v>
      </c>
      <c r="G2100" s="1252">
        <v>0</v>
      </c>
      <c r="H2100" s="1252">
        <v>0</v>
      </c>
      <c r="I2100" s="1252">
        <v>0</v>
      </c>
      <c r="J2100" s="1252">
        <v>0</v>
      </c>
      <c r="K2100" s="1252">
        <v>0</v>
      </c>
      <c r="L2100" s="1252">
        <v>0</v>
      </c>
      <c r="M2100" s="1252">
        <v>0</v>
      </c>
      <c r="N2100" s="1252">
        <v>0</v>
      </c>
      <c r="O2100" s="1252">
        <v>0</v>
      </c>
      <c r="P2100" s="1252">
        <v>0</v>
      </c>
      <c r="Q2100" s="1252">
        <v>0</v>
      </c>
      <c r="R2100" s="1252">
        <v>0</v>
      </c>
      <c r="S2100" s="1252">
        <v>0</v>
      </c>
      <c r="T2100" s="1252">
        <v>0</v>
      </c>
      <c r="U2100" s="1251" t="s">
        <v>116</v>
      </c>
      <c r="V2100" s="1251" t="s">
        <v>1537</v>
      </c>
      <c r="W2100" s="1251" t="s">
        <v>355</v>
      </c>
      <c r="X2100" s="1251" t="s">
        <v>1581</v>
      </c>
      <c r="Y2100" s="1251">
        <v>224</v>
      </c>
    </row>
    <row r="2101" spans="1:25" ht="12">
      <c r="A2101" s="1251">
        <v>2020</v>
      </c>
      <c r="B2101" s="1251">
        <v>25</v>
      </c>
      <c r="C2101" s="1251">
        <v>600</v>
      </c>
      <c r="D2101" s="1251" t="s">
        <v>1153</v>
      </c>
      <c r="E2101" s="1251">
        <v>231006</v>
      </c>
      <c r="F2101" s="1251" t="s">
        <v>1583</v>
      </c>
      <c r="G2101" s="1252">
        <v>354.31999999999999</v>
      </c>
      <c r="H2101" s="1252">
        <v>354.31999999999999</v>
      </c>
      <c r="I2101" s="1252">
        <v>354.31999999999999</v>
      </c>
      <c r="J2101" s="1252">
        <v>354.31999999999999</v>
      </c>
      <c r="K2101" s="1252">
        <v>354.31999999999999</v>
      </c>
      <c r="L2101" s="1252">
        <v>354.31999999999999</v>
      </c>
      <c r="M2101" s="1252">
        <v>354.31999999999999</v>
      </c>
      <c r="N2101" s="1252">
        <v>354.31999999999999</v>
      </c>
      <c r="O2101" s="1252">
        <v>354.31999999999999</v>
      </c>
      <c r="P2101" s="1252">
        <v>354.31999999999999</v>
      </c>
      <c r="Q2101" s="1252">
        <v>354.31999999999999</v>
      </c>
      <c r="R2101" s="1252">
        <v>354.31999999999999</v>
      </c>
      <c r="S2101" s="1252">
        <v>354.31999999999999</v>
      </c>
      <c r="T2101" s="1252">
        <v>354.31999999999999</v>
      </c>
      <c r="U2101" s="1251" t="s">
        <v>116</v>
      </c>
      <c r="V2101" s="1251" t="s">
        <v>1537</v>
      </c>
      <c r="W2101" s="1251" t="s">
        <v>366</v>
      </c>
      <c r="X2101" s="1251" t="s">
        <v>1581</v>
      </c>
      <c r="Y2101" s="1251">
        <v>231</v>
      </c>
    </row>
    <row r="2102" spans="1:25" ht="12.75">
      <c r="A2102" s="1251">
        <v>2020</v>
      </c>
      <c r="B2102" s="1251">
        <v>25</v>
      </c>
      <c r="C2102" s="1251">
        <v>600</v>
      </c>
      <c r="D2102" s="1251" t="s">
        <v>1153</v>
      </c>
      <c r="E2102" s="1251">
        <v>232590</v>
      </c>
      <c r="F2102" s="1251" t="s">
        <v>1735</v>
      </c>
      <c r="G2102" s="1252">
        <v>0</v>
      </c>
      <c r="H2102" s="1252">
        <v>0</v>
      </c>
      <c r="I2102" s="1252">
        <v>0</v>
      </c>
      <c r="J2102" s="1252">
        <v>0</v>
      </c>
      <c r="K2102" s="1252">
        <v>0</v>
      </c>
      <c r="L2102" s="1252">
        <v>0</v>
      </c>
      <c r="M2102" s="1252">
        <v>0</v>
      </c>
      <c r="N2102" s="1252">
        <v>0</v>
      </c>
      <c r="O2102" s="1252">
        <v>0</v>
      </c>
      <c r="P2102" s="1252">
        <v>0</v>
      </c>
      <c r="Q2102" s="1252">
        <v>0</v>
      </c>
      <c r="R2102" s="1252">
        <v>0</v>
      </c>
      <c r="S2102" s="1252">
        <v>0</v>
      </c>
      <c r="T2102" s="1252">
        <v>0</v>
      </c>
      <c r="U2102" s="1251" t="s">
        <v>116</v>
      </c>
      <c r="V2102" s="1251" t="s">
        <v>1537</v>
      </c>
      <c r="W2102" s="377" t="s">
        <v>361</v>
      </c>
      <c r="X2102" s="1251" t="s">
        <v>1581</v>
      </c>
      <c r="Y2102" s="1251">
        <v>232</v>
      </c>
    </row>
    <row r="2103" spans="1:25" ht="12">
      <c r="A2103" s="1251">
        <v>2020</v>
      </c>
      <c r="B2103" s="1251">
        <v>25</v>
      </c>
      <c r="C2103" s="1251">
        <v>600</v>
      </c>
      <c r="D2103" s="1251" t="s">
        <v>1153</v>
      </c>
      <c r="E2103" s="1251">
        <v>235020</v>
      </c>
      <c r="F2103" s="1251" t="s">
        <v>1586</v>
      </c>
      <c r="G2103" s="1252">
        <v>0</v>
      </c>
      <c r="H2103" s="1252">
        <v>0</v>
      </c>
      <c r="I2103" s="1252">
        <v>0</v>
      </c>
      <c r="J2103" s="1252">
        <v>0</v>
      </c>
      <c r="K2103" s="1252">
        <v>0</v>
      </c>
      <c r="L2103" s="1252">
        <v>0</v>
      </c>
      <c r="M2103" s="1252">
        <v>0</v>
      </c>
      <c r="N2103" s="1252">
        <v>0</v>
      </c>
      <c r="O2103" s="1252">
        <v>0</v>
      </c>
      <c r="P2103" s="1252">
        <v>0</v>
      </c>
      <c r="Q2103" s="1252">
        <v>0</v>
      </c>
      <c r="R2103" s="1252">
        <v>0</v>
      </c>
      <c r="S2103" s="1252">
        <v>0</v>
      </c>
      <c r="T2103" s="1252">
        <v>0</v>
      </c>
      <c r="U2103" s="1251" t="s">
        <v>116</v>
      </c>
      <c r="V2103" s="1251" t="s">
        <v>564</v>
      </c>
      <c r="W2103" s="1251" t="s">
        <v>370</v>
      </c>
      <c r="X2103" s="1251" t="s">
        <v>1581</v>
      </c>
      <c r="Y2103" s="1251">
        <v>235</v>
      </c>
    </row>
    <row r="2104" spans="1:25" ht="12">
      <c r="A2104" s="1251">
        <v>2020</v>
      </c>
      <c r="B2104" s="1251">
        <v>25</v>
      </c>
      <c r="C2104" s="1251">
        <v>600</v>
      </c>
      <c r="D2104" s="1251" t="s">
        <v>1153</v>
      </c>
      <c r="E2104" s="1251">
        <v>236111</v>
      </c>
      <c r="F2104" s="1251" t="s">
        <v>1588</v>
      </c>
      <c r="G2104" s="1252">
        <v>0</v>
      </c>
      <c r="H2104" s="1252">
        <v>0</v>
      </c>
      <c r="I2104" s="1252">
        <v>0</v>
      </c>
      <c r="J2104" s="1252">
        <v>0</v>
      </c>
      <c r="K2104" s="1252">
        <v>0</v>
      </c>
      <c r="L2104" s="1252">
        <v>0</v>
      </c>
      <c r="M2104" s="1252">
        <v>0</v>
      </c>
      <c r="N2104" s="1252">
        <v>0</v>
      </c>
      <c r="O2104" s="1252">
        <v>0</v>
      </c>
      <c r="P2104" s="1252">
        <v>0</v>
      </c>
      <c r="Q2104" s="1252">
        <v>0</v>
      </c>
      <c r="R2104" s="1252">
        <v>0</v>
      </c>
      <c r="S2104" s="1252">
        <v>0</v>
      </c>
      <c r="T2104" s="1252">
        <v>0</v>
      </c>
      <c r="U2104" s="1251" t="s">
        <v>116</v>
      </c>
      <c r="V2104" s="1251" t="s">
        <v>1537</v>
      </c>
      <c r="W2104" s="1251" t="s">
        <v>371</v>
      </c>
      <c r="X2104" s="1251" t="s">
        <v>1581</v>
      </c>
      <c r="Y2104" s="1251">
        <v>236</v>
      </c>
    </row>
    <row r="2105" spans="1:25" ht="12">
      <c r="A2105" s="1251">
        <v>2020</v>
      </c>
      <c r="B2105" s="1251">
        <v>25</v>
      </c>
      <c r="C2105" s="1251">
        <v>600</v>
      </c>
      <c r="D2105" s="1251" t="s">
        <v>1153</v>
      </c>
      <c r="E2105" s="1251">
        <v>236115</v>
      </c>
      <c r="F2105" s="1251" t="s">
        <v>1679</v>
      </c>
      <c r="G2105" s="1252">
        <v>0</v>
      </c>
      <c r="H2105" s="1252">
        <v>0</v>
      </c>
      <c r="I2105" s="1252">
        <v>0</v>
      </c>
      <c r="J2105" s="1252">
        <v>0</v>
      </c>
      <c r="K2105" s="1252">
        <v>0</v>
      </c>
      <c r="L2105" s="1252">
        <v>0</v>
      </c>
      <c r="M2105" s="1252">
        <v>0</v>
      </c>
      <c r="N2105" s="1252">
        <v>0</v>
      </c>
      <c r="O2105" s="1252">
        <v>0</v>
      </c>
      <c r="P2105" s="1252">
        <v>0</v>
      </c>
      <c r="Q2105" s="1252">
        <v>0</v>
      </c>
      <c r="R2105" s="1252">
        <v>0</v>
      </c>
      <c r="S2105" s="1252">
        <v>0</v>
      </c>
      <c r="T2105" s="1252">
        <v>0</v>
      </c>
      <c r="U2105" s="1251" t="s">
        <v>116</v>
      </c>
      <c r="V2105" s="1251" t="s">
        <v>1537</v>
      </c>
      <c r="W2105" s="1251" t="s">
        <v>371</v>
      </c>
      <c r="X2105" s="1251" t="s">
        <v>1581</v>
      </c>
      <c r="Y2105" s="1251">
        <v>236</v>
      </c>
    </row>
    <row r="2106" spans="1:25" ht="12">
      <c r="A2106" s="1251">
        <v>2020</v>
      </c>
      <c r="B2106" s="1251">
        <v>25</v>
      </c>
      <c r="C2106" s="1251">
        <v>600</v>
      </c>
      <c r="D2106" s="1251" t="s">
        <v>1153</v>
      </c>
      <c r="E2106" s="1251">
        <v>236116</v>
      </c>
      <c r="F2106" s="1251" t="s">
        <v>1680</v>
      </c>
      <c r="G2106" s="1252">
        <v>0</v>
      </c>
      <c r="H2106" s="1252">
        <v>0</v>
      </c>
      <c r="I2106" s="1252">
        <v>0</v>
      </c>
      <c r="J2106" s="1252">
        <v>0</v>
      </c>
      <c r="K2106" s="1252">
        <v>0</v>
      </c>
      <c r="L2106" s="1252">
        <v>0</v>
      </c>
      <c r="M2106" s="1252">
        <v>0</v>
      </c>
      <c r="N2106" s="1252">
        <v>0</v>
      </c>
      <c r="O2106" s="1252">
        <v>0</v>
      </c>
      <c r="P2106" s="1252">
        <v>0</v>
      </c>
      <c r="Q2106" s="1252">
        <v>0</v>
      </c>
      <c r="R2106" s="1252">
        <v>0</v>
      </c>
      <c r="S2106" s="1252">
        <v>0</v>
      </c>
      <c r="T2106" s="1252">
        <v>0</v>
      </c>
      <c r="U2106" s="1251" t="s">
        <v>116</v>
      </c>
      <c r="V2106" s="1251" t="s">
        <v>1537</v>
      </c>
      <c r="W2106" s="1251" t="s">
        <v>371</v>
      </c>
      <c r="X2106" s="1251" t="s">
        <v>1581</v>
      </c>
      <c r="Y2106" s="1251">
        <v>236</v>
      </c>
    </row>
    <row r="2107" spans="1:25" ht="12">
      <c r="A2107" s="1251">
        <v>2020</v>
      </c>
      <c r="B2107" s="1251">
        <v>25</v>
      </c>
      <c r="C2107" s="1251">
        <v>600</v>
      </c>
      <c r="D2107" s="1251" t="s">
        <v>1153</v>
      </c>
      <c r="E2107" s="1251">
        <v>236117</v>
      </c>
      <c r="F2107" s="1251" t="s">
        <v>1681</v>
      </c>
      <c r="G2107" s="1252">
        <v>0</v>
      </c>
      <c r="H2107" s="1252">
        <v>0</v>
      </c>
      <c r="I2107" s="1252">
        <v>0</v>
      </c>
      <c r="J2107" s="1252">
        <v>0</v>
      </c>
      <c r="K2107" s="1252">
        <v>0</v>
      </c>
      <c r="L2107" s="1252">
        <v>0</v>
      </c>
      <c r="M2107" s="1252">
        <v>0</v>
      </c>
      <c r="N2107" s="1252">
        <v>0</v>
      </c>
      <c r="O2107" s="1252">
        <v>0</v>
      </c>
      <c r="P2107" s="1252">
        <v>0</v>
      </c>
      <c r="Q2107" s="1252">
        <v>0</v>
      </c>
      <c r="R2107" s="1252">
        <v>0</v>
      </c>
      <c r="S2107" s="1252">
        <v>0</v>
      </c>
      <c r="T2107" s="1252">
        <v>0</v>
      </c>
      <c r="U2107" s="1251" t="s">
        <v>116</v>
      </c>
      <c r="V2107" s="1251" t="s">
        <v>1537</v>
      </c>
      <c r="W2107" s="1251" t="s">
        <v>371</v>
      </c>
      <c r="X2107" s="1251" t="s">
        <v>1581</v>
      </c>
      <c r="Y2107" s="1251">
        <v>236</v>
      </c>
    </row>
    <row r="2108" spans="1:25" ht="12">
      <c r="A2108" s="1251">
        <v>2020</v>
      </c>
      <c r="B2108" s="1251">
        <v>25</v>
      </c>
      <c r="C2108" s="1251">
        <v>600</v>
      </c>
      <c r="D2108" s="1251" t="s">
        <v>1153</v>
      </c>
      <c r="E2108" s="1251">
        <v>236118</v>
      </c>
      <c r="F2108" s="1251" t="s">
        <v>1589</v>
      </c>
      <c r="G2108" s="1252">
        <v>0</v>
      </c>
      <c r="H2108" s="1252">
        <v>0</v>
      </c>
      <c r="I2108" s="1252">
        <v>0</v>
      </c>
      <c r="J2108" s="1252">
        <v>0</v>
      </c>
      <c r="K2108" s="1252">
        <v>0</v>
      </c>
      <c r="L2108" s="1252">
        <v>0</v>
      </c>
      <c r="M2108" s="1252">
        <v>0</v>
      </c>
      <c r="N2108" s="1252">
        <v>0</v>
      </c>
      <c r="O2108" s="1252">
        <v>0</v>
      </c>
      <c r="P2108" s="1252">
        <v>0</v>
      </c>
      <c r="Q2108" s="1252">
        <v>0</v>
      </c>
      <c r="R2108" s="1252">
        <v>0</v>
      </c>
      <c r="S2108" s="1252">
        <v>0</v>
      </c>
      <c r="T2108" s="1252">
        <v>0</v>
      </c>
      <c r="U2108" s="1251" t="s">
        <v>116</v>
      </c>
      <c r="V2108" s="1251" t="s">
        <v>1537</v>
      </c>
      <c r="W2108" s="1251" t="s">
        <v>371</v>
      </c>
      <c r="X2108" s="1251" t="s">
        <v>1581</v>
      </c>
      <c r="Y2108" s="1251">
        <v>236</v>
      </c>
    </row>
    <row r="2109" spans="1:25" ht="12">
      <c r="A2109" s="1251">
        <v>2020</v>
      </c>
      <c r="B2109" s="1251">
        <v>25</v>
      </c>
      <c r="C2109" s="1251">
        <v>600</v>
      </c>
      <c r="D2109" s="1251" t="s">
        <v>1153</v>
      </c>
      <c r="E2109" s="1251">
        <v>236121</v>
      </c>
      <c r="F2109" s="1251" t="s">
        <v>1682</v>
      </c>
      <c r="G2109" s="1252">
        <v>0</v>
      </c>
      <c r="H2109" s="1252">
        <v>0</v>
      </c>
      <c r="I2109" s="1252">
        <v>0</v>
      </c>
      <c r="J2109" s="1252">
        <v>0</v>
      </c>
      <c r="K2109" s="1252">
        <v>0</v>
      </c>
      <c r="L2109" s="1252">
        <v>0</v>
      </c>
      <c r="M2109" s="1252">
        <v>0</v>
      </c>
      <c r="N2109" s="1252">
        <v>0</v>
      </c>
      <c r="O2109" s="1252">
        <v>0</v>
      </c>
      <c r="P2109" s="1252">
        <v>0</v>
      </c>
      <c r="Q2109" s="1252">
        <v>0</v>
      </c>
      <c r="R2109" s="1252">
        <v>0</v>
      </c>
      <c r="S2109" s="1252">
        <v>0</v>
      </c>
      <c r="T2109" s="1252">
        <v>0</v>
      </c>
      <c r="U2109" s="1251" t="s">
        <v>116</v>
      </c>
      <c r="V2109" s="1251" t="s">
        <v>1537</v>
      </c>
      <c r="W2109" s="1251" t="s">
        <v>371</v>
      </c>
      <c r="X2109" s="1251" t="s">
        <v>1581</v>
      </c>
      <c r="Y2109" s="1251">
        <v>236</v>
      </c>
    </row>
    <row r="2110" spans="1:25" ht="12">
      <c r="A2110" s="1251">
        <v>2020</v>
      </c>
      <c r="B2110" s="1251">
        <v>25</v>
      </c>
      <c r="C2110" s="1251">
        <v>600</v>
      </c>
      <c r="D2110" s="1251" t="s">
        <v>1153</v>
      </c>
      <c r="E2110" s="1251">
        <v>236124</v>
      </c>
      <c r="F2110" s="1251" t="s">
        <v>1683</v>
      </c>
      <c r="G2110" s="1252">
        <v>0</v>
      </c>
      <c r="H2110" s="1252">
        <v>0</v>
      </c>
      <c r="I2110" s="1252">
        <v>0</v>
      </c>
      <c r="J2110" s="1252">
        <v>0</v>
      </c>
      <c r="K2110" s="1252">
        <v>0</v>
      </c>
      <c r="L2110" s="1252">
        <v>0</v>
      </c>
      <c r="M2110" s="1252">
        <v>0</v>
      </c>
      <c r="N2110" s="1252">
        <v>0</v>
      </c>
      <c r="O2110" s="1252">
        <v>0</v>
      </c>
      <c r="P2110" s="1252">
        <v>0</v>
      </c>
      <c r="Q2110" s="1252">
        <v>0</v>
      </c>
      <c r="R2110" s="1252">
        <v>0</v>
      </c>
      <c r="S2110" s="1252">
        <v>0</v>
      </c>
      <c r="T2110" s="1252">
        <v>0</v>
      </c>
      <c r="U2110" s="1251" t="s">
        <v>116</v>
      </c>
      <c r="V2110" s="1251" t="s">
        <v>1537</v>
      </c>
      <c r="W2110" s="1251" t="s">
        <v>371</v>
      </c>
      <c r="X2110" s="1251" t="s">
        <v>1581</v>
      </c>
      <c r="Y2110" s="1251">
        <v>236</v>
      </c>
    </row>
    <row r="2111" spans="1:25" ht="12">
      <c r="A2111" s="1251">
        <v>2020</v>
      </c>
      <c r="B2111" s="1251">
        <v>25</v>
      </c>
      <c r="C2111" s="1251">
        <v>600</v>
      </c>
      <c r="D2111" s="1251" t="s">
        <v>1153</v>
      </c>
      <c r="E2111" s="1251">
        <v>237190</v>
      </c>
      <c r="F2111" s="1251" t="s">
        <v>1736</v>
      </c>
      <c r="G2111" s="1252">
        <v>0</v>
      </c>
      <c r="H2111" s="1252">
        <v>0</v>
      </c>
      <c r="I2111" s="1252">
        <v>0</v>
      </c>
      <c r="J2111" s="1252">
        <v>0</v>
      </c>
      <c r="K2111" s="1252">
        <v>0</v>
      </c>
      <c r="L2111" s="1252">
        <v>0</v>
      </c>
      <c r="M2111" s="1252">
        <v>0</v>
      </c>
      <c r="N2111" s="1252">
        <v>0</v>
      </c>
      <c r="O2111" s="1252">
        <v>0</v>
      </c>
      <c r="P2111" s="1252">
        <v>0</v>
      </c>
      <c r="Q2111" s="1252">
        <v>0</v>
      </c>
      <c r="R2111" s="1252">
        <v>0</v>
      </c>
      <c r="S2111" s="1252">
        <v>0</v>
      </c>
      <c r="T2111" s="1252">
        <v>0</v>
      </c>
      <c r="U2111" s="1251" t="s">
        <v>116</v>
      </c>
      <c r="V2111" s="1251" t="s">
        <v>1537</v>
      </c>
      <c r="W2111" s="1251" t="s">
        <v>368</v>
      </c>
      <c r="X2111" s="1251" t="s">
        <v>1581</v>
      </c>
      <c r="Y2111" s="1251">
        <v>237</v>
      </c>
    </row>
    <row r="2112" spans="1:25" ht="12">
      <c r="A2112" s="1251">
        <v>2020</v>
      </c>
      <c r="B2112" s="1251">
        <v>25</v>
      </c>
      <c r="C2112" s="1251">
        <v>600</v>
      </c>
      <c r="D2112" s="1251" t="s">
        <v>1153</v>
      </c>
      <c r="E2112" s="1251">
        <v>241001</v>
      </c>
      <c r="F2112" s="1251" t="s">
        <v>1592</v>
      </c>
      <c r="G2112" s="1252">
        <v>0</v>
      </c>
      <c r="H2112" s="1252">
        <v>0</v>
      </c>
      <c r="I2112" s="1252">
        <v>0</v>
      </c>
      <c r="J2112" s="1252">
        <v>0</v>
      </c>
      <c r="K2112" s="1252">
        <v>0</v>
      </c>
      <c r="L2112" s="1252">
        <v>0</v>
      </c>
      <c r="M2112" s="1252">
        <v>0</v>
      </c>
      <c r="N2112" s="1252">
        <v>0</v>
      </c>
      <c r="O2112" s="1252">
        <v>0</v>
      </c>
      <c r="P2112" s="1252">
        <v>0</v>
      </c>
      <c r="Q2112" s="1252">
        <v>0</v>
      </c>
      <c r="R2112" s="1252">
        <v>0</v>
      </c>
      <c r="S2112" s="1252">
        <v>0</v>
      </c>
      <c r="T2112" s="1252">
        <v>0</v>
      </c>
      <c r="U2112" s="1251" t="s">
        <v>116</v>
      </c>
      <c r="V2112" s="1251" t="s">
        <v>1537</v>
      </c>
      <c r="W2112" s="1251" t="s">
        <v>371</v>
      </c>
      <c r="X2112" s="1251" t="s">
        <v>1581</v>
      </c>
      <c r="Y2112" s="1251">
        <v>241</v>
      </c>
    </row>
    <row r="2113" spans="1:25" ht="12">
      <c r="A2113" s="1251">
        <v>2020</v>
      </c>
      <c r="B2113" s="1251">
        <v>25</v>
      </c>
      <c r="C2113" s="1251">
        <v>600</v>
      </c>
      <c r="D2113" s="1251" t="s">
        <v>1153</v>
      </c>
      <c r="E2113" s="1251">
        <v>241004</v>
      </c>
      <c r="F2113" s="1251" t="s">
        <v>1594</v>
      </c>
      <c r="G2113" s="1252">
        <v>0</v>
      </c>
      <c r="H2113" s="1252">
        <v>0</v>
      </c>
      <c r="I2113" s="1252">
        <v>0</v>
      </c>
      <c r="J2113" s="1252">
        <v>0</v>
      </c>
      <c r="K2113" s="1252">
        <v>0</v>
      </c>
      <c r="L2113" s="1252">
        <v>0</v>
      </c>
      <c r="M2113" s="1252">
        <v>0</v>
      </c>
      <c r="N2113" s="1252">
        <v>0</v>
      </c>
      <c r="O2113" s="1252">
        <v>0</v>
      </c>
      <c r="P2113" s="1252">
        <v>0</v>
      </c>
      <c r="Q2113" s="1252">
        <v>0</v>
      </c>
      <c r="R2113" s="1252">
        <v>0</v>
      </c>
      <c r="S2113" s="1252">
        <v>0</v>
      </c>
      <c r="T2113" s="1252">
        <v>0</v>
      </c>
      <c r="U2113" s="1251" t="s">
        <v>116</v>
      </c>
      <c r="V2113" s="1251" t="s">
        <v>1537</v>
      </c>
      <c r="W2113" s="1251" t="s">
        <v>371</v>
      </c>
      <c r="X2113" s="1251" t="s">
        <v>1581</v>
      </c>
      <c r="Y2113" s="1251">
        <v>241</v>
      </c>
    </row>
    <row r="2114" spans="1:25" ht="12">
      <c r="A2114" s="1251">
        <v>2020</v>
      </c>
      <c r="B2114" s="1251">
        <v>25</v>
      </c>
      <c r="C2114" s="1251">
        <v>600</v>
      </c>
      <c r="D2114" s="1251" t="s">
        <v>1153</v>
      </c>
      <c r="E2114" s="1251">
        <v>271150</v>
      </c>
      <c r="F2114" s="1251" t="s">
        <v>382</v>
      </c>
      <c r="G2114" s="1252">
        <v>0</v>
      </c>
      <c r="H2114" s="1252">
        <v>0</v>
      </c>
      <c r="I2114" s="1252">
        <v>0</v>
      </c>
      <c r="J2114" s="1252">
        <v>0</v>
      </c>
      <c r="K2114" s="1252">
        <v>0</v>
      </c>
      <c r="L2114" s="1252">
        <v>0</v>
      </c>
      <c r="M2114" s="1252">
        <v>0</v>
      </c>
      <c r="N2114" s="1252">
        <v>0</v>
      </c>
      <c r="O2114" s="1252">
        <v>0</v>
      </c>
      <c r="P2114" s="1252">
        <v>0</v>
      </c>
      <c r="Q2114" s="1252">
        <v>0</v>
      </c>
      <c r="R2114" s="1252">
        <v>0</v>
      </c>
      <c r="S2114" s="1252">
        <v>0</v>
      </c>
      <c r="T2114" s="1252">
        <v>0</v>
      </c>
      <c r="U2114" s="1251" t="s">
        <v>116</v>
      </c>
      <c r="V2114" s="1251" t="s">
        <v>564</v>
      </c>
      <c r="W2114" s="1251" t="s">
        <v>382</v>
      </c>
      <c r="X2114" s="1251" t="s">
        <v>1581</v>
      </c>
      <c r="Y2114" s="1251">
        <v>271</v>
      </c>
    </row>
    <row r="2115" spans="1:25" ht="12">
      <c r="A2115" s="1251">
        <v>2020</v>
      </c>
      <c r="B2115" s="1251">
        <v>25</v>
      </c>
      <c r="C2115" s="1251">
        <v>600</v>
      </c>
      <c r="D2115" s="1251" t="s">
        <v>1153</v>
      </c>
      <c r="E2115" s="1251">
        <v>271155</v>
      </c>
      <c r="F2115" s="1251" t="s">
        <v>1703</v>
      </c>
      <c r="G2115" s="1252">
        <v>0</v>
      </c>
      <c r="H2115" s="1252">
        <v>0</v>
      </c>
      <c r="I2115" s="1252">
        <v>0</v>
      </c>
      <c r="J2115" s="1252">
        <v>0</v>
      </c>
      <c r="K2115" s="1252">
        <v>0</v>
      </c>
      <c r="L2115" s="1252">
        <v>0</v>
      </c>
      <c r="M2115" s="1252">
        <v>0</v>
      </c>
      <c r="N2115" s="1252">
        <v>0</v>
      </c>
      <c r="O2115" s="1252">
        <v>0</v>
      </c>
      <c r="P2115" s="1252">
        <v>0</v>
      </c>
      <c r="Q2115" s="1252">
        <v>0</v>
      </c>
      <c r="R2115" s="1252">
        <v>0</v>
      </c>
      <c r="S2115" s="1252">
        <v>0</v>
      </c>
      <c r="T2115" s="1252">
        <v>0</v>
      </c>
      <c r="U2115" s="1251" t="s">
        <v>116</v>
      </c>
      <c r="V2115" s="1251" t="s">
        <v>564</v>
      </c>
      <c r="W2115" s="1251" t="s">
        <v>382</v>
      </c>
      <c r="X2115" s="1251" t="s">
        <v>1581</v>
      </c>
      <c r="Y2115" s="1251">
        <v>271</v>
      </c>
    </row>
    <row r="2116" spans="1:25" ht="12">
      <c r="A2116" s="1251">
        <v>2020</v>
      </c>
      <c r="B2116" s="1251">
        <v>25</v>
      </c>
      <c r="C2116" s="1251">
        <v>600</v>
      </c>
      <c r="D2116" s="1251" t="s">
        <v>1153</v>
      </c>
      <c r="E2116" s="1251">
        <v>283050</v>
      </c>
      <c r="F2116" s="1251" t="s">
        <v>1685</v>
      </c>
      <c r="G2116" s="1252">
        <v>0</v>
      </c>
      <c r="H2116" s="1252">
        <v>0</v>
      </c>
      <c r="I2116" s="1252">
        <v>0</v>
      </c>
      <c r="J2116" s="1252">
        <v>0</v>
      </c>
      <c r="K2116" s="1252">
        <v>0</v>
      </c>
      <c r="L2116" s="1252">
        <v>0</v>
      </c>
      <c r="M2116" s="1252">
        <v>0</v>
      </c>
      <c r="N2116" s="1252">
        <v>0</v>
      </c>
      <c r="O2116" s="1252">
        <v>0</v>
      </c>
      <c r="P2116" s="1252">
        <v>0</v>
      </c>
      <c r="Q2116" s="1252">
        <v>0</v>
      </c>
      <c r="R2116" s="1252">
        <v>0</v>
      </c>
      <c r="S2116" s="1252">
        <v>0</v>
      </c>
      <c r="T2116" s="1252">
        <v>0</v>
      </c>
      <c r="U2116" s="1251" t="s">
        <v>116</v>
      </c>
      <c r="V2116" s="1251" t="s">
        <v>564</v>
      </c>
      <c r="W2116" s="1251" t="s">
        <v>377</v>
      </c>
      <c r="X2116" s="1251" t="s">
        <v>1581</v>
      </c>
      <c r="Y2116" s="1251">
        <v>283</v>
      </c>
    </row>
    <row r="2117" spans="1:25" ht="12">
      <c r="A2117" s="1251">
        <v>2020</v>
      </c>
      <c r="B2117" s="1251">
        <v>25</v>
      </c>
      <c r="C2117" s="1251">
        <v>600</v>
      </c>
      <c r="D2117" s="1251" t="s">
        <v>1153</v>
      </c>
      <c r="E2117" s="1251">
        <v>300000</v>
      </c>
      <c r="F2117" s="1251" t="s">
        <v>1628</v>
      </c>
      <c r="G2117" s="1252">
        <v>0</v>
      </c>
      <c r="H2117" s="1252">
        <v>0</v>
      </c>
      <c r="I2117" s="1252">
        <v>0</v>
      </c>
      <c r="J2117" s="1252">
        <v>0</v>
      </c>
      <c r="K2117" s="1252">
        <v>0</v>
      </c>
      <c r="L2117" s="1252">
        <v>0</v>
      </c>
      <c r="M2117" s="1252">
        <v>0</v>
      </c>
      <c r="N2117" s="1252">
        <v>0</v>
      </c>
      <c r="O2117" s="1252">
        <v>0</v>
      </c>
      <c r="P2117" s="1252">
        <v>0</v>
      </c>
      <c r="Q2117" s="1252">
        <v>0</v>
      </c>
      <c r="R2117" s="1252">
        <v>0</v>
      </c>
      <c r="S2117" s="1252">
        <v>0</v>
      </c>
      <c r="T2117" s="1252">
        <v>0</v>
      </c>
      <c r="U2117" s="1251" t="s">
        <v>116</v>
      </c>
      <c r="V2117" s="1251" t="s">
        <v>564</v>
      </c>
      <c r="W2117" s="1251" t="s">
        <v>290</v>
      </c>
      <c r="X2117" s="1251" t="s">
        <v>1515</v>
      </c>
      <c r="Y2117" s="1251">
        <v>300</v>
      </c>
    </row>
    <row r="2118" spans="1:25" ht="12">
      <c r="A2118" s="1251">
        <v>2020</v>
      </c>
      <c r="B2118" s="1251">
        <v>25</v>
      </c>
      <c r="C2118" s="1251">
        <v>600</v>
      </c>
      <c r="D2118" s="1251" t="s">
        <v>1153</v>
      </c>
      <c r="E2118" s="1251">
        <v>301000</v>
      </c>
      <c r="F2118" s="1251" t="s">
        <v>1630</v>
      </c>
      <c r="G2118" s="1252">
        <v>0</v>
      </c>
      <c r="H2118" s="1252">
        <v>0</v>
      </c>
      <c r="I2118" s="1252">
        <v>0</v>
      </c>
      <c r="J2118" s="1252">
        <v>0</v>
      </c>
      <c r="K2118" s="1252">
        <v>0</v>
      </c>
      <c r="L2118" s="1252">
        <v>0</v>
      </c>
      <c r="M2118" s="1252">
        <v>0</v>
      </c>
      <c r="N2118" s="1252">
        <v>0</v>
      </c>
      <c r="O2118" s="1252">
        <v>0</v>
      </c>
      <c r="P2118" s="1252">
        <v>0</v>
      </c>
      <c r="Q2118" s="1252">
        <v>0</v>
      </c>
      <c r="R2118" s="1252">
        <v>0</v>
      </c>
      <c r="S2118" s="1252">
        <v>0</v>
      </c>
      <c r="T2118" s="1252">
        <v>0</v>
      </c>
      <c r="U2118" s="1251" t="s">
        <v>116</v>
      </c>
      <c r="V2118" s="1251" t="s">
        <v>564</v>
      </c>
      <c r="W2118" s="1251" t="s">
        <v>290</v>
      </c>
      <c r="X2118" s="1251" t="s">
        <v>1515</v>
      </c>
      <c r="Y2118" s="1251">
        <v>301</v>
      </c>
    </row>
    <row r="2119" spans="1:25" ht="12">
      <c r="A2119" s="1251">
        <v>2020</v>
      </c>
      <c r="B2119" s="1251">
        <v>25</v>
      </c>
      <c r="C2119" s="1251">
        <v>600</v>
      </c>
      <c r="D2119" s="1251" t="s">
        <v>1153</v>
      </c>
      <c r="E2119" s="1251">
        <v>303130</v>
      </c>
      <c r="F2119" s="1251" t="s">
        <v>1633</v>
      </c>
      <c r="G2119" s="1252">
        <v>0</v>
      </c>
      <c r="H2119" s="1252">
        <v>0</v>
      </c>
      <c r="I2119" s="1252">
        <v>0</v>
      </c>
      <c r="J2119" s="1252">
        <v>0</v>
      </c>
      <c r="K2119" s="1252">
        <v>0</v>
      </c>
      <c r="L2119" s="1252">
        <v>0</v>
      </c>
      <c r="M2119" s="1252">
        <v>0</v>
      </c>
      <c r="N2119" s="1252">
        <v>0</v>
      </c>
      <c r="O2119" s="1252">
        <v>0</v>
      </c>
      <c r="P2119" s="1252">
        <v>0</v>
      </c>
      <c r="Q2119" s="1252">
        <v>0</v>
      </c>
      <c r="R2119" s="1252">
        <v>0</v>
      </c>
      <c r="S2119" s="1252">
        <v>0</v>
      </c>
      <c r="T2119" s="1252">
        <v>0</v>
      </c>
      <c r="U2119" s="1251" t="s">
        <v>116</v>
      </c>
      <c r="V2119" s="1251" t="s">
        <v>564</v>
      </c>
      <c r="W2119" s="1251" t="s">
        <v>290</v>
      </c>
      <c r="X2119" s="1251" t="s">
        <v>1515</v>
      </c>
      <c r="Y2119" s="1251">
        <v>303</v>
      </c>
    </row>
    <row r="2120" spans="1:25" ht="12">
      <c r="A2120" s="1251">
        <v>2020</v>
      </c>
      <c r="B2120" s="1251">
        <v>25</v>
      </c>
      <c r="C2120" s="1251">
        <v>600</v>
      </c>
      <c r="D2120" s="1251" t="s">
        <v>1153</v>
      </c>
      <c r="E2120" s="1251">
        <v>303200</v>
      </c>
      <c r="F2120" s="1251" t="s">
        <v>1634</v>
      </c>
      <c r="G2120" s="1252">
        <v>0</v>
      </c>
      <c r="H2120" s="1252">
        <v>0</v>
      </c>
      <c r="I2120" s="1252">
        <v>0</v>
      </c>
      <c r="J2120" s="1252">
        <v>0</v>
      </c>
      <c r="K2120" s="1252">
        <v>0</v>
      </c>
      <c r="L2120" s="1252">
        <v>0</v>
      </c>
      <c r="M2120" s="1252">
        <v>0</v>
      </c>
      <c r="N2120" s="1252">
        <v>0</v>
      </c>
      <c r="O2120" s="1252">
        <v>0</v>
      </c>
      <c r="P2120" s="1252">
        <v>0</v>
      </c>
      <c r="Q2120" s="1252">
        <v>0</v>
      </c>
      <c r="R2120" s="1252">
        <v>0</v>
      </c>
      <c r="S2120" s="1252">
        <v>0</v>
      </c>
      <c r="T2120" s="1252">
        <v>0</v>
      </c>
      <c r="U2120" s="1251" t="s">
        <v>116</v>
      </c>
      <c r="V2120" s="1251" t="s">
        <v>564</v>
      </c>
      <c r="W2120" s="1251" t="s">
        <v>290</v>
      </c>
      <c r="X2120" s="1251" t="s">
        <v>1515</v>
      </c>
      <c r="Y2120" s="1251">
        <v>303</v>
      </c>
    </row>
    <row r="2121" spans="1:25" ht="12">
      <c r="A2121" s="1251">
        <v>2020</v>
      </c>
      <c r="B2121" s="1251">
        <v>25</v>
      </c>
      <c r="C2121" s="1251">
        <v>600</v>
      </c>
      <c r="D2121" s="1251" t="s">
        <v>1153</v>
      </c>
      <c r="E2121" s="1251">
        <v>303610</v>
      </c>
      <c r="F2121" s="1251" t="s">
        <v>1637</v>
      </c>
      <c r="G2121" s="1252">
        <v>0</v>
      </c>
      <c r="H2121" s="1252">
        <v>0</v>
      </c>
      <c r="I2121" s="1252">
        <v>0</v>
      </c>
      <c r="J2121" s="1252">
        <v>0</v>
      </c>
      <c r="K2121" s="1252">
        <v>0</v>
      </c>
      <c r="L2121" s="1252">
        <v>0</v>
      </c>
      <c r="M2121" s="1252">
        <v>0</v>
      </c>
      <c r="N2121" s="1252">
        <v>0</v>
      </c>
      <c r="O2121" s="1252">
        <v>0</v>
      </c>
      <c r="P2121" s="1252">
        <v>0</v>
      </c>
      <c r="Q2121" s="1252">
        <v>0</v>
      </c>
      <c r="R2121" s="1252">
        <v>0</v>
      </c>
      <c r="S2121" s="1252">
        <v>0</v>
      </c>
      <c r="T2121" s="1252">
        <v>0</v>
      </c>
      <c r="U2121" s="1251" t="s">
        <v>116</v>
      </c>
      <c r="V2121" s="1251" t="s">
        <v>564</v>
      </c>
      <c r="W2121" s="1251" t="s">
        <v>290</v>
      </c>
      <c r="X2121" s="1251" t="s">
        <v>1515</v>
      </c>
      <c r="Y2121" s="1251">
        <v>303</v>
      </c>
    </row>
    <row r="2122" spans="1:25" ht="12">
      <c r="A2122" s="1251">
        <v>2020</v>
      </c>
      <c r="B2122" s="1251">
        <v>25</v>
      </c>
      <c r="C2122" s="1251">
        <v>600</v>
      </c>
      <c r="D2122" s="1251" t="s">
        <v>1153</v>
      </c>
      <c r="E2122" s="1251">
        <v>304200</v>
      </c>
      <c r="F2122" s="1251" t="s">
        <v>1638</v>
      </c>
      <c r="G2122" s="1252">
        <v>0</v>
      </c>
      <c r="H2122" s="1252">
        <v>0</v>
      </c>
      <c r="I2122" s="1252">
        <v>0</v>
      </c>
      <c r="J2122" s="1252">
        <v>0</v>
      </c>
      <c r="K2122" s="1252">
        <v>0</v>
      </c>
      <c r="L2122" s="1252">
        <v>0</v>
      </c>
      <c r="M2122" s="1252">
        <v>0</v>
      </c>
      <c r="N2122" s="1252">
        <v>0</v>
      </c>
      <c r="O2122" s="1252">
        <v>0</v>
      </c>
      <c r="P2122" s="1252">
        <v>0</v>
      </c>
      <c r="Q2122" s="1252">
        <v>0</v>
      </c>
      <c r="R2122" s="1252">
        <v>0</v>
      </c>
      <c r="S2122" s="1252">
        <v>0</v>
      </c>
      <c r="T2122" s="1252">
        <v>0</v>
      </c>
      <c r="U2122" s="1251" t="s">
        <v>116</v>
      </c>
      <c r="V2122" s="1251" t="s">
        <v>564</v>
      </c>
      <c r="W2122" s="1251" t="s">
        <v>290</v>
      </c>
      <c r="X2122" s="1251" t="s">
        <v>1515</v>
      </c>
      <c r="Y2122" s="1251">
        <v>304</v>
      </c>
    </row>
    <row r="2123" spans="1:25" ht="12">
      <c r="A2123" s="1251">
        <v>2020</v>
      </c>
      <c r="B2123" s="1251">
        <v>25</v>
      </c>
      <c r="C2123" s="1251">
        <v>600</v>
      </c>
      <c r="D2123" s="1251" t="s">
        <v>1153</v>
      </c>
      <c r="E2123" s="1251">
        <v>304400</v>
      </c>
      <c r="F2123" s="1251" t="s">
        <v>1640</v>
      </c>
      <c r="G2123" s="1252">
        <v>0</v>
      </c>
      <c r="H2123" s="1252">
        <v>0</v>
      </c>
      <c r="I2123" s="1252">
        <v>0</v>
      </c>
      <c r="J2123" s="1252">
        <v>0</v>
      </c>
      <c r="K2123" s="1252">
        <v>0</v>
      </c>
      <c r="L2123" s="1252">
        <v>0</v>
      </c>
      <c r="M2123" s="1252">
        <v>0</v>
      </c>
      <c r="N2123" s="1252">
        <v>0</v>
      </c>
      <c r="O2123" s="1252">
        <v>0</v>
      </c>
      <c r="P2123" s="1252">
        <v>0</v>
      </c>
      <c r="Q2123" s="1252">
        <v>0</v>
      </c>
      <c r="R2123" s="1252">
        <v>0</v>
      </c>
      <c r="S2123" s="1252">
        <v>0</v>
      </c>
      <c r="T2123" s="1252">
        <v>0</v>
      </c>
      <c r="U2123" s="1251" t="s">
        <v>116</v>
      </c>
      <c r="V2123" s="1251" t="s">
        <v>564</v>
      </c>
      <c r="W2123" s="1251" t="s">
        <v>290</v>
      </c>
      <c r="X2123" s="1251" t="s">
        <v>1515</v>
      </c>
      <c r="Y2123" s="1251">
        <v>304</v>
      </c>
    </row>
    <row r="2124" spans="1:25" ht="12">
      <c r="A2124" s="1251">
        <v>2020</v>
      </c>
      <c r="B2124" s="1251">
        <v>25</v>
      </c>
      <c r="C2124" s="1251">
        <v>600</v>
      </c>
      <c r="D2124" s="1251" t="s">
        <v>1153</v>
      </c>
      <c r="E2124" s="1251">
        <v>304610</v>
      </c>
      <c r="F2124" s="1251" t="s">
        <v>1641</v>
      </c>
      <c r="G2124" s="1252">
        <v>0</v>
      </c>
      <c r="H2124" s="1252">
        <v>0</v>
      </c>
      <c r="I2124" s="1252">
        <v>0</v>
      </c>
      <c r="J2124" s="1252">
        <v>0</v>
      </c>
      <c r="K2124" s="1252">
        <v>0</v>
      </c>
      <c r="L2124" s="1252">
        <v>0</v>
      </c>
      <c r="M2124" s="1252">
        <v>0</v>
      </c>
      <c r="N2124" s="1252">
        <v>0</v>
      </c>
      <c r="O2124" s="1252">
        <v>0</v>
      </c>
      <c r="P2124" s="1252">
        <v>0</v>
      </c>
      <c r="Q2124" s="1252">
        <v>0</v>
      </c>
      <c r="R2124" s="1252">
        <v>0</v>
      </c>
      <c r="S2124" s="1252">
        <v>0</v>
      </c>
      <c r="T2124" s="1252">
        <v>0</v>
      </c>
      <c r="U2124" s="1251" t="s">
        <v>116</v>
      </c>
      <c r="V2124" s="1251" t="s">
        <v>564</v>
      </c>
      <c r="W2124" s="1251" t="s">
        <v>290</v>
      </c>
      <c r="X2124" s="1251" t="s">
        <v>1515</v>
      </c>
      <c r="Y2124" s="1251">
        <v>304</v>
      </c>
    </row>
    <row r="2125" spans="1:25" ht="12">
      <c r="A2125" s="1251">
        <v>2020</v>
      </c>
      <c r="B2125" s="1251">
        <v>25</v>
      </c>
      <c r="C2125" s="1251">
        <v>600</v>
      </c>
      <c r="D2125" s="1251" t="s">
        <v>1153</v>
      </c>
      <c r="E2125" s="1251">
        <v>307000</v>
      </c>
      <c r="F2125" s="1251" t="s">
        <v>1643</v>
      </c>
      <c r="G2125" s="1252">
        <v>0</v>
      </c>
      <c r="H2125" s="1252">
        <v>0</v>
      </c>
      <c r="I2125" s="1252">
        <v>0</v>
      </c>
      <c r="J2125" s="1252">
        <v>0</v>
      </c>
      <c r="K2125" s="1252">
        <v>0</v>
      </c>
      <c r="L2125" s="1252">
        <v>0</v>
      </c>
      <c r="M2125" s="1252">
        <v>0</v>
      </c>
      <c r="N2125" s="1252">
        <v>0</v>
      </c>
      <c r="O2125" s="1252">
        <v>0</v>
      </c>
      <c r="P2125" s="1252">
        <v>0</v>
      </c>
      <c r="Q2125" s="1252">
        <v>0</v>
      </c>
      <c r="R2125" s="1252">
        <v>0</v>
      </c>
      <c r="S2125" s="1252">
        <v>0</v>
      </c>
      <c r="T2125" s="1252">
        <v>0</v>
      </c>
      <c r="U2125" s="1251" t="s">
        <v>116</v>
      </c>
      <c r="V2125" s="1251" t="s">
        <v>564</v>
      </c>
      <c r="W2125" s="1251" t="s">
        <v>290</v>
      </c>
      <c r="X2125" s="1251" t="s">
        <v>1515</v>
      </c>
      <c r="Y2125" s="1251">
        <v>307</v>
      </c>
    </row>
    <row r="2126" spans="1:25" ht="12">
      <c r="A2126" s="1251">
        <v>2020</v>
      </c>
      <c r="B2126" s="1251">
        <v>25</v>
      </c>
      <c r="C2126" s="1251">
        <v>600</v>
      </c>
      <c r="D2126" s="1251" t="s">
        <v>1153</v>
      </c>
      <c r="E2126" s="1251">
        <v>309000</v>
      </c>
      <c r="F2126" s="1251" t="s">
        <v>1644</v>
      </c>
      <c r="G2126" s="1252">
        <v>0</v>
      </c>
      <c r="H2126" s="1252">
        <v>0</v>
      </c>
      <c r="I2126" s="1252">
        <v>0</v>
      </c>
      <c r="J2126" s="1252">
        <v>0</v>
      </c>
      <c r="K2126" s="1252">
        <v>0</v>
      </c>
      <c r="L2126" s="1252">
        <v>0</v>
      </c>
      <c r="M2126" s="1252">
        <v>0</v>
      </c>
      <c r="N2126" s="1252">
        <v>0</v>
      </c>
      <c r="O2126" s="1252">
        <v>0</v>
      </c>
      <c r="P2126" s="1252">
        <v>0</v>
      </c>
      <c r="Q2126" s="1252">
        <v>0</v>
      </c>
      <c r="R2126" s="1252">
        <v>0</v>
      </c>
      <c r="S2126" s="1252">
        <v>0</v>
      </c>
      <c r="T2126" s="1252">
        <v>0</v>
      </c>
      <c r="U2126" s="1251" t="s">
        <v>116</v>
      </c>
      <c r="V2126" s="1251" t="s">
        <v>564</v>
      </c>
      <c r="W2126" s="1251" t="s">
        <v>290</v>
      </c>
      <c r="X2126" s="1251" t="s">
        <v>1515</v>
      </c>
      <c r="Y2126" s="1251">
        <v>309</v>
      </c>
    </row>
    <row r="2127" spans="1:25" ht="12">
      <c r="A2127" s="1251">
        <v>2020</v>
      </c>
      <c r="B2127" s="1251">
        <v>25</v>
      </c>
      <c r="C2127" s="1251">
        <v>600</v>
      </c>
      <c r="D2127" s="1251" t="s">
        <v>1153</v>
      </c>
      <c r="E2127" s="1251">
        <v>311000</v>
      </c>
      <c r="F2127" s="1251" t="s">
        <v>1646</v>
      </c>
      <c r="G2127" s="1252">
        <v>0</v>
      </c>
      <c r="H2127" s="1252">
        <v>0</v>
      </c>
      <c r="I2127" s="1252">
        <v>0</v>
      </c>
      <c r="J2127" s="1252">
        <v>0</v>
      </c>
      <c r="K2127" s="1252">
        <v>0</v>
      </c>
      <c r="L2127" s="1252">
        <v>0</v>
      </c>
      <c r="M2127" s="1252">
        <v>0</v>
      </c>
      <c r="N2127" s="1252">
        <v>0</v>
      </c>
      <c r="O2127" s="1252">
        <v>0</v>
      </c>
      <c r="P2127" s="1252">
        <v>0</v>
      </c>
      <c r="Q2127" s="1252">
        <v>0</v>
      </c>
      <c r="R2127" s="1252">
        <v>0</v>
      </c>
      <c r="S2127" s="1252">
        <v>0</v>
      </c>
      <c r="T2127" s="1252">
        <v>0</v>
      </c>
      <c r="U2127" s="1251" t="s">
        <v>116</v>
      </c>
      <c r="V2127" s="1251" t="s">
        <v>564</v>
      </c>
      <c r="W2127" s="1251" t="s">
        <v>290</v>
      </c>
      <c r="X2127" s="1251" t="s">
        <v>1515</v>
      </c>
      <c r="Y2127" s="1251">
        <v>311</v>
      </c>
    </row>
    <row r="2128" spans="1:25" ht="12">
      <c r="A2128" s="1251">
        <v>2020</v>
      </c>
      <c r="B2128" s="1251">
        <v>25</v>
      </c>
      <c r="C2128" s="1251">
        <v>600</v>
      </c>
      <c r="D2128" s="1251" t="s">
        <v>1153</v>
      </c>
      <c r="E2128" s="1251">
        <v>311400</v>
      </c>
      <c r="F2128" s="1251" t="s">
        <v>1647</v>
      </c>
      <c r="G2128" s="1252">
        <v>0</v>
      </c>
      <c r="H2128" s="1252">
        <v>0</v>
      </c>
      <c r="I2128" s="1252">
        <v>0</v>
      </c>
      <c r="J2128" s="1252">
        <v>0</v>
      </c>
      <c r="K2128" s="1252">
        <v>0</v>
      </c>
      <c r="L2128" s="1252">
        <v>0</v>
      </c>
      <c r="M2128" s="1252">
        <v>0</v>
      </c>
      <c r="N2128" s="1252">
        <v>0</v>
      </c>
      <c r="O2128" s="1252">
        <v>0</v>
      </c>
      <c r="P2128" s="1252">
        <v>0</v>
      </c>
      <c r="Q2128" s="1252">
        <v>0</v>
      </c>
      <c r="R2128" s="1252">
        <v>0</v>
      </c>
      <c r="S2128" s="1252">
        <v>0</v>
      </c>
      <c r="T2128" s="1252">
        <v>0</v>
      </c>
      <c r="U2128" s="1251" t="s">
        <v>116</v>
      </c>
      <c r="V2128" s="1251" t="s">
        <v>564</v>
      </c>
      <c r="W2128" s="1251" t="s">
        <v>290</v>
      </c>
      <c r="X2128" s="1251" t="s">
        <v>1515</v>
      </c>
      <c r="Y2128" s="1251">
        <v>311</v>
      </c>
    </row>
    <row r="2129" spans="1:25" ht="12">
      <c r="A2129" s="1251">
        <v>2020</v>
      </c>
      <c r="B2129" s="1251">
        <v>25</v>
      </c>
      <c r="C2129" s="1251">
        <v>600</v>
      </c>
      <c r="D2129" s="1251" t="s">
        <v>1153</v>
      </c>
      <c r="E2129" s="1251">
        <v>320000</v>
      </c>
      <c r="F2129" s="1251" t="s">
        <v>1648</v>
      </c>
      <c r="G2129" s="1252">
        <v>0</v>
      </c>
      <c r="H2129" s="1252">
        <v>0</v>
      </c>
      <c r="I2129" s="1252">
        <v>0</v>
      </c>
      <c r="J2129" s="1252">
        <v>0</v>
      </c>
      <c r="K2129" s="1252">
        <v>0</v>
      </c>
      <c r="L2129" s="1252">
        <v>0</v>
      </c>
      <c r="M2129" s="1252">
        <v>0</v>
      </c>
      <c r="N2129" s="1252">
        <v>0</v>
      </c>
      <c r="O2129" s="1252">
        <v>0</v>
      </c>
      <c r="P2129" s="1252">
        <v>0</v>
      </c>
      <c r="Q2129" s="1252">
        <v>0</v>
      </c>
      <c r="R2129" s="1252">
        <v>0</v>
      </c>
      <c r="S2129" s="1252">
        <v>0</v>
      </c>
      <c r="T2129" s="1252">
        <v>0</v>
      </c>
      <c r="U2129" s="1251" t="s">
        <v>116</v>
      </c>
      <c r="V2129" s="1251" t="s">
        <v>564</v>
      </c>
      <c r="W2129" s="1251" t="s">
        <v>290</v>
      </c>
      <c r="X2129" s="1251" t="s">
        <v>1515</v>
      </c>
      <c r="Y2129" s="1251">
        <v>320</v>
      </c>
    </row>
    <row r="2130" spans="1:25" ht="12">
      <c r="A2130" s="1251">
        <v>2020</v>
      </c>
      <c r="B2130" s="1251">
        <v>25</v>
      </c>
      <c r="C2130" s="1251">
        <v>600</v>
      </c>
      <c r="D2130" s="1251" t="s">
        <v>1153</v>
      </c>
      <c r="E2130" s="1251">
        <v>330000</v>
      </c>
      <c r="F2130" s="1251" t="s">
        <v>1649</v>
      </c>
      <c r="G2130" s="1252">
        <v>0</v>
      </c>
      <c r="H2130" s="1252">
        <v>0</v>
      </c>
      <c r="I2130" s="1252">
        <v>0</v>
      </c>
      <c r="J2130" s="1252">
        <v>0</v>
      </c>
      <c r="K2130" s="1252">
        <v>0</v>
      </c>
      <c r="L2130" s="1252">
        <v>0</v>
      </c>
      <c r="M2130" s="1252">
        <v>0</v>
      </c>
      <c r="N2130" s="1252">
        <v>0</v>
      </c>
      <c r="O2130" s="1252">
        <v>0</v>
      </c>
      <c r="P2130" s="1252">
        <v>0</v>
      </c>
      <c r="Q2130" s="1252">
        <v>0</v>
      </c>
      <c r="R2130" s="1252">
        <v>0</v>
      </c>
      <c r="S2130" s="1252">
        <v>0</v>
      </c>
      <c r="T2130" s="1252">
        <v>0</v>
      </c>
      <c r="U2130" s="1251" t="s">
        <v>116</v>
      </c>
      <c r="V2130" s="1251" t="s">
        <v>564</v>
      </c>
      <c r="W2130" s="1251" t="s">
        <v>290</v>
      </c>
      <c r="X2130" s="1251" t="s">
        <v>1515</v>
      </c>
      <c r="Y2130" s="1251">
        <v>330</v>
      </c>
    </row>
    <row r="2131" spans="1:25" ht="12">
      <c r="A2131" s="1251">
        <v>2020</v>
      </c>
      <c r="B2131" s="1251">
        <v>25</v>
      </c>
      <c r="C2131" s="1251">
        <v>600</v>
      </c>
      <c r="D2131" s="1251" t="s">
        <v>1153</v>
      </c>
      <c r="E2131" s="1251">
        <v>331000</v>
      </c>
      <c r="F2131" s="1251" t="s">
        <v>1650</v>
      </c>
      <c r="G2131" s="1252">
        <v>0</v>
      </c>
      <c r="H2131" s="1252">
        <v>0</v>
      </c>
      <c r="I2131" s="1252">
        <v>0</v>
      </c>
      <c r="J2131" s="1252">
        <v>0</v>
      </c>
      <c r="K2131" s="1252">
        <v>0</v>
      </c>
      <c r="L2131" s="1252">
        <v>0</v>
      </c>
      <c r="M2131" s="1252">
        <v>0</v>
      </c>
      <c r="N2131" s="1252">
        <v>0</v>
      </c>
      <c r="O2131" s="1252">
        <v>0</v>
      </c>
      <c r="P2131" s="1252">
        <v>0</v>
      </c>
      <c r="Q2131" s="1252">
        <v>0</v>
      </c>
      <c r="R2131" s="1252">
        <v>0</v>
      </c>
      <c r="S2131" s="1252">
        <v>0</v>
      </c>
      <c r="T2131" s="1252">
        <v>0</v>
      </c>
      <c r="U2131" s="1251" t="s">
        <v>116</v>
      </c>
      <c r="V2131" s="1251" t="s">
        <v>564</v>
      </c>
      <c r="W2131" s="1251" t="s">
        <v>290</v>
      </c>
      <c r="X2131" s="1251" t="s">
        <v>1515</v>
      </c>
      <c r="Y2131" s="1251">
        <v>331</v>
      </c>
    </row>
    <row r="2132" spans="1:25" ht="12">
      <c r="A2132" s="1251">
        <v>2020</v>
      </c>
      <c r="B2132" s="1251">
        <v>25</v>
      </c>
      <c r="C2132" s="1251">
        <v>600</v>
      </c>
      <c r="D2132" s="1251" t="s">
        <v>1153</v>
      </c>
      <c r="E2132" s="1251">
        <v>333000</v>
      </c>
      <c r="F2132" s="1251" t="s">
        <v>1651</v>
      </c>
      <c r="G2132" s="1252">
        <v>0</v>
      </c>
      <c r="H2132" s="1252">
        <v>0</v>
      </c>
      <c r="I2132" s="1252">
        <v>0</v>
      </c>
      <c r="J2132" s="1252">
        <v>0</v>
      </c>
      <c r="K2132" s="1252">
        <v>0</v>
      </c>
      <c r="L2132" s="1252">
        <v>0</v>
      </c>
      <c r="M2132" s="1252">
        <v>0</v>
      </c>
      <c r="N2132" s="1252">
        <v>0</v>
      </c>
      <c r="O2132" s="1252">
        <v>0</v>
      </c>
      <c r="P2132" s="1252">
        <v>0</v>
      </c>
      <c r="Q2132" s="1252">
        <v>0</v>
      </c>
      <c r="R2132" s="1252">
        <v>0</v>
      </c>
      <c r="S2132" s="1252">
        <v>0</v>
      </c>
      <c r="T2132" s="1252">
        <v>0</v>
      </c>
      <c r="U2132" s="1251" t="s">
        <v>116</v>
      </c>
      <c r="V2132" s="1251" t="s">
        <v>564</v>
      </c>
      <c r="W2132" s="1251" t="s">
        <v>290</v>
      </c>
      <c r="X2132" s="1251" t="s">
        <v>1515</v>
      </c>
      <c r="Y2132" s="1251">
        <v>333</v>
      </c>
    </row>
    <row r="2133" spans="1:25" ht="12">
      <c r="A2133" s="1251">
        <v>2020</v>
      </c>
      <c r="B2133" s="1251">
        <v>25</v>
      </c>
      <c r="C2133" s="1251">
        <v>600</v>
      </c>
      <c r="D2133" s="1251" t="s">
        <v>1153</v>
      </c>
      <c r="E2133" s="1251">
        <v>334400</v>
      </c>
      <c r="F2133" s="1251" t="s">
        <v>1652</v>
      </c>
      <c r="G2133" s="1252">
        <v>0</v>
      </c>
      <c r="H2133" s="1252">
        <v>0</v>
      </c>
      <c r="I2133" s="1252">
        <v>0</v>
      </c>
      <c r="J2133" s="1252">
        <v>0</v>
      </c>
      <c r="K2133" s="1252">
        <v>0</v>
      </c>
      <c r="L2133" s="1252">
        <v>0</v>
      </c>
      <c r="M2133" s="1252">
        <v>0</v>
      </c>
      <c r="N2133" s="1252">
        <v>0</v>
      </c>
      <c r="O2133" s="1252">
        <v>0</v>
      </c>
      <c r="P2133" s="1252">
        <v>0</v>
      </c>
      <c r="Q2133" s="1252">
        <v>0</v>
      </c>
      <c r="R2133" s="1252">
        <v>0</v>
      </c>
      <c r="S2133" s="1252">
        <v>0</v>
      </c>
      <c r="T2133" s="1252">
        <v>0</v>
      </c>
      <c r="U2133" s="1251" t="s">
        <v>116</v>
      </c>
      <c r="V2133" s="1251" t="s">
        <v>564</v>
      </c>
      <c r="W2133" s="1251" t="s">
        <v>290</v>
      </c>
      <c r="X2133" s="1251" t="s">
        <v>1515</v>
      </c>
      <c r="Y2133" s="1251">
        <v>334</v>
      </c>
    </row>
    <row r="2134" spans="1:25" ht="12">
      <c r="A2134" s="1251">
        <v>2020</v>
      </c>
      <c r="B2134" s="1251">
        <v>25</v>
      </c>
      <c r="C2134" s="1251">
        <v>600</v>
      </c>
      <c r="D2134" s="1251" t="s">
        <v>1153</v>
      </c>
      <c r="E2134" s="1251">
        <v>334700</v>
      </c>
      <c r="F2134" s="1251" t="s">
        <v>1653</v>
      </c>
      <c r="G2134" s="1252">
        <v>0</v>
      </c>
      <c r="H2134" s="1252">
        <v>0</v>
      </c>
      <c r="I2134" s="1252">
        <v>0</v>
      </c>
      <c r="J2134" s="1252">
        <v>0</v>
      </c>
      <c r="K2134" s="1252">
        <v>0</v>
      </c>
      <c r="L2134" s="1252">
        <v>0</v>
      </c>
      <c r="M2134" s="1252">
        <v>0</v>
      </c>
      <c r="N2134" s="1252">
        <v>0</v>
      </c>
      <c r="O2134" s="1252">
        <v>0</v>
      </c>
      <c r="P2134" s="1252">
        <v>0</v>
      </c>
      <c r="Q2134" s="1252">
        <v>0</v>
      </c>
      <c r="R2134" s="1252">
        <v>0</v>
      </c>
      <c r="S2134" s="1252">
        <v>0</v>
      </c>
      <c r="T2134" s="1252">
        <v>0</v>
      </c>
      <c r="U2134" s="1251" t="s">
        <v>116</v>
      </c>
      <c r="V2134" s="1251" t="s">
        <v>564</v>
      </c>
      <c r="W2134" s="1251" t="s">
        <v>290</v>
      </c>
      <c r="X2134" s="1251" t="s">
        <v>1515</v>
      </c>
      <c r="Y2134" s="1251">
        <v>334</v>
      </c>
    </row>
    <row r="2135" spans="1:25" ht="12">
      <c r="A2135" s="1251">
        <v>2020</v>
      </c>
      <c r="B2135" s="1251">
        <v>25</v>
      </c>
      <c r="C2135" s="1251">
        <v>600</v>
      </c>
      <c r="D2135" s="1251" t="s">
        <v>1153</v>
      </c>
      <c r="E2135" s="1251">
        <v>334800</v>
      </c>
      <c r="F2135" s="1251" t="s">
        <v>1654</v>
      </c>
      <c r="G2135" s="1252">
        <v>0</v>
      </c>
      <c r="H2135" s="1252">
        <v>0</v>
      </c>
      <c r="I2135" s="1252">
        <v>0</v>
      </c>
      <c r="J2135" s="1252">
        <v>0</v>
      </c>
      <c r="K2135" s="1252">
        <v>0</v>
      </c>
      <c r="L2135" s="1252">
        <v>0</v>
      </c>
      <c r="M2135" s="1252">
        <v>0</v>
      </c>
      <c r="N2135" s="1252">
        <v>0</v>
      </c>
      <c r="O2135" s="1252">
        <v>0</v>
      </c>
      <c r="P2135" s="1252">
        <v>0</v>
      </c>
      <c r="Q2135" s="1252">
        <v>0</v>
      </c>
      <c r="R2135" s="1252">
        <v>0</v>
      </c>
      <c r="S2135" s="1252">
        <v>0</v>
      </c>
      <c r="T2135" s="1252">
        <v>0</v>
      </c>
      <c r="U2135" s="1251" t="s">
        <v>116</v>
      </c>
      <c r="V2135" s="1251" t="s">
        <v>564</v>
      </c>
      <c r="W2135" s="1251" t="s">
        <v>290</v>
      </c>
      <c r="X2135" s="1251" t="s">
        <v>1515</v>
      </c>
      <c r="Y2135" s="1251">
        <v>334</v>
      </c>
    </row>
    <row r="2136" spans="1:25" ht="12">
      <c r="A2136" s="1251">
        <v>2020</v>
      </c>
      <c r="B2136" s="1251">
        <v>25</v>
      </c>
      <c r="C2136" s="1251">
        <v>600</v>
      </c>
      <c r="D2136" s="1251" t="s">
        <v>1153</v>
      </c>
      <c r="E2136" s="1251">
        <v>335000</v>
      </c>
      <c r="F2136" s="1251" t="s">
        <v>1656</v>
      </c>
      <c r="G2136" s="1252">
        <v>0</v>
      </c>
      <c r="H2136" s="1252">
        <v>0</v>
      </c>
      <c r="I2136" s="1252">
        <v>0</v>
      </c>
      <c r="J2136" s="1252">
        <v>0</v>
      </c>
      <c r="K2136" s="1252">
        <v>0</v>
      </c>
      <c r="L2136" s="1252">
        <v>0</v>
      </c>
      <c r="M2136" s="1252">
        <v>0</v>
      </c>
      <c r="N2136" s="1252">
        <v>0</v>
      </c>
      <c r="O2136" s="1252">
        <v>0</v>
      </c>
      <c r="P2136" s="1252">
        <v>0</v>
      </c>
      <c r="Q2136" s="1252">
        <v>0</v>
      </c>
      <c r="R2136" s="1252">
        <v>0</v>
      </c>
      <c r="S2136" s="1252">
        <v>0</v>
      </c>
      <c r="T2136" s="1252">
        <v>0</v>
      </c>
      <c r="U2136" s="1251" t="s">
        <v>116</v>
      </c>
      <c r="V2136" s="1251" t="s">
        <v>564</v>
      </c>
      <c r="W2136" s="1251" t="s">
        <v>290</v>
      </c>
      <c r="X2136" s="1251" t="s">
        <v>1515</v>
      </c>
      <c r="Y2136" s="1251">
        <v>335</v>
      </c>
    </row>
    <row r="2137" spans="1:25" ht="12">
      <c r="A2137" s="1251">
        <v>2020</v>
      </c>
      <c r="B2137" s="1251">
        <v>25</v>
      </c>
      <c r="C2137" s="1251">
        <v>600</v>
      </c>
      <c r="D2137" s="1251" t="s">
        <v>1153</v>
      </c>
      <c r="E2137" s="1251">
        <v>339400</v>
      </c>
      <c r="F2137" s="1251" t="s">
        <v>1659</v>
      </c>
      <c r="G2137" s="1252">
        <v>0</v>
      </c>
      <c r="H2137" s="1252">
        <v>0</v>
      </c>
      <c r="I2137" s="1252">
        <v>0</v>
      </c>
      <c r="J2137" s="1252">
        <v>0</v>
      </c>
      <c r="K2137" s="1252">
        <v>0</v>
      </c>
      <c r="L2137" s="1252">
        <v>0</v>
      </c>
      <c r="M2137" s="1252">
        <v>0</v>
      </c>
      <c r="N2137" s="1252">
        <v>0</v>
      </c>
      <c r="O2137" s="1252">
        <v>0</v>
      </c>
      <c r="P2137" s="1252">
        <v>0</v>
      </c>
      <c r="Q2137" s="1252">
        <v>0</v>
      </c>
      <c r="R2137" s="1252">
        <v>0</v>
      </c>
      <c r="S2137" s="1252">
        <v>0</v>
      </c>
      <c r="T2137" s="1252">
        <v>0</v>
      </c>
      <c r="U2137" s="1251" t="s">
        <v>116</v>
      </c>
      <c r="V2137" s="1251" t="s">
        <v>564</v>
      </c>
      <c r="W2137" s="1251" t="s">
        <v>290</v>
      </c>
      <c r="X2137" s="1251" t="s">
        <v>1515</v>
      </c>
      <c r="Y2137" s="1251">
        <v>339</v>
      </c>
    </row>
    <row r="2138" spans="1:25" ht="12">
      <c r="A2138" s="1251">
        <v>2020</v>
      </c>
      <c r="B2138" s="1251">
        <v>25</v>
      </c>
      <c r="C2138" s="1251">
        <v>600</v>
      </c>
      <c r="D2138" s="1251" t="s">
        <v>1153</v>
      </c>
      <c r="E2138" s="1251">
        <v>340000</v>
      </c>
      <c r="F2138" s="1251" t="s">
        <v>1660</v>
      </c>
      <c r="G2138" s="1252">
        <v>0</v>
      </c>
      <c r="H2138" s="1252">
        <v>0</v>
      </c>
      <c r="I2138" s="1252">
        <v>0</v>
      </c>
      <c r="J2138" s="1252">
        <v>0</v>
      </c>
      <c r="K2138" s="1252">
        <v>0</v>
      </c>
      <c r="L2138" s="1252">
        <v>0</v>
      </c>
      <c r="M2138" s="1252">
        <v>0</v>
      </c>
      <c r="N2138" s="1252">
        <v>0</v>
      </c>
      <c r="O2138" s="1252">
        <v>0</v>
      </c>
      <c r="P2138" s="1252">
        <v>0</v>
      </c>
      <c r="Q2138" s="1252">
        <v>0</v>
      </c>
      <c r="R2138" s="1252">
        <v>0</v>
      </c>
      <c r="S2138" s="1252">
        <v>0</v>
      </c>
      <c r="T2138" s="1252">
        <v>0</v>
      </c>
      <c r="U2138" s="1251" t="s">
        <v>116</v>
      </c>
      <c r="V2138" s="1251" t="s">
        <v>564</v>
      </c>
      <c r="W2138" s="1251" t="s">
        <v>290</v>
      </c>
      <c r="X2138" s="1251" t="s">
        <v>1515</v>
      </c>
      <c r="Y2138" s="1251">
        <v>340</v>
      </c>
    </row>
    <row r="2139" spans="1:25" ht="12">
      <c r="A2139" s="1251">
        <v>2020</v>
      </c>
      <c r="B2139" s="1251">
        <v>25</v>
      </c>
      <c r="C2139" s="1251">
        <v>600</v>
      </c>
      <c r="D2139" s="1251" t="s">
        <v>1153</v>
      </c>
      <c r="E2139" s="1251">
        <v>340412</v>
      </c>
      <c r="F2139" s="1251" t="s">
        <v>1716</v>
      </c>
      <c r="G2139" s="1252">
        <v>0</v>
      </c>
      <c r="H2139" s="1252">
        <v>0</v>
      </c>
      <c r="I2139" s="1252">
        <v>0</v>
      </c>
      <c r="J2139" s="1252">
        <v>0</v>
      </c>
      <c r="K2139" s="1252">
        <v>0</v>
      </c>
      <c r="L2139" s="1252">
        <v>0</v>
      </c>
      <c r="M2139" s="1252">
        <v>0</v>
      </c>
      <c r="N2139" s="1252">
        <v>0</v>
      </c>
      <c r="O2139" s="1252">
        <v>0</v>
      </c>
      <c r="P2139" s="1252">
        <v>0</v>
      </c>
      <c r="Q2139" s="1252">
        <v>0</v>
      </c>
      <c r="R2139" s="1252">
        <v>0</v>
      </c>
      <c r="S2139" s="1252">
        <v>0</v>
      </c>
      <c r="T2139" s="1252">
        <v>0</v>
      </c>
      <c r="U2139" s="1251" t="s">
        <v>116</v>
      </c>
      <c r="V2139" s="1251" t="s">
        <v>564</v>
      </c>
      <c r="W2139" s="1251" t="s">
        <v>290</v>
      </c>
      <c r="X2139" s="1251" t="s">
        <v>1515</v>
      </c>
      <c r="Y2139" s="1251">
        <v>340</v>
      </c>
    </row>
    <row r="2140" spans="1:25" ht="12">
      <c r="A2140" s="1251">
        <v>2020</v>
      </c>
      <c r="B2140" s="1251">
        <v>25</v>
      </c>
      <c r="C2140" s="1251">
        <v>600</v>
      </c>
      <c r="D2140" s="1251" t="s">
        <v>1153</v>
      </c>
      <c r="E2140" s="1251">
        <v>341100</v>
      </c>
      <c r="F2140" s="1251" t="s">
        <v>1661</v>
      </c>
      <c r="G2140" s="1252">
        <v>0</v>
      </c>
      <c r="H2140" s="1252">
        <v>0</v>
      </c>
      <c r="I2140" s="1252">
        <v>0</v>
      </c>
      <c r="J2140" s="1252">
        <v>0</v>
      </c>
      <c r="K2140" s="1252">
        <v>0</v>
      </c>
      <c r="L2140" s="1252">
        <v>0</v>
      </c>
      <c r="M2140" s="1252">
        <v>0</v>
      </c>
      <c r="N2140" s="1252">
        <v>0</v>
      </c>
      <c r="O2140" s="1252">
        <v>0</v>
      </c>
      <c r="P2140" s="1252">
        <v>0</v>
      </c>
      <c r="Q2140" s="1252">
        <v>0</v>
      </c>
      <c r="R2140" s="1252">
        <v>0</v>
      </c>
      <c r="S2140" s="1252">
        <v>0</v>
      </c>
      <c r="T2140" s="1252">
        <v>0</v>
      </c>
      <c r="U2140" s="1251" t="s">
        <v>116</v>
      </c>
      <c r="V2140" s="1251" t="s">
        <v>564</v>
      </c>
      <c r="W2140" s="1251" t="s">
        <v>290</v>
      </c>
      <c r="X2140" s="1251" t="s">
        <v>1515</v>
      </c>
      <c r="Y2140" s="1251">
        <v>341</v>
      </c>
    </row>
    <row r="2141" spans="1:25" ht="12">
      <c r="A2141" s="1251">
        <v>2020</v>
      </c>
      <c r="B2141" s="1251">
        <v>25</v>
      </c>
      <c r="C2141" s="1251">
        <v>600</v>
      </c>
      <c r="D2141" s="1251" t="s">
        <v>1153</v>
      </c>
      <c r="E2141" s="1251">
        <v>346000</v>
      </c>
      <c r="F2141" s="1251" t="s">
        <v>1667</v>
      </c>
      <c r="G2141" s="1252">
        <v>0</v>
      </c>
      <c r="H2141" s="1252">
        <v>0</v>
      </c>
      <c r="I2141" s="1252">
        <v>0</v>
      </c>
      <c r="J2141" s="1252">
        <v>0</v>
      </c>
      <c r="K2141" s="1252">
        <v>0</v>
      </c>
      <c r="L2141" s="1252">
        <v>0</v>
      </c>
      <c r="M2141" s="1252">
        <v>0</v>
      </c>
      <c r="N2141" s="1252">
        <v>0</v>
      </c>
      <c r="O2141" s="1252">
        <v>0</v>
      </c>
      <c r="P2141" s="1252">
        <v>0</v>
      </c>
      <c r="Q2141" s="1252">
        <v>0</v>
      </c>
      <c r="R2141" s="1252">
        <v>0</v>
      </c>
      <c r="S2141" s="1252">
        <v>0</v>
      </c>
      <c r="T2141" s="1252">
        <v>0</v>
      </c>
      <c r="U2141" s="1251" t="s">
        <v>116</v>
      </c>
      <c r="V2141" s="1251" t="s">
        <v>564</v>
      </c>
      <c r="W2141" s="1251" t="s">
        <v>290</v>
      </c>
      <c r="X2141" s="1251" t="s">
        <v>1515</v>
      </c>
      <c r="Y2141" s="1251">
        <v>346</v>
      </c>
    </row>
    <row r="2142" spans="1:25" ht="12">
      <c r="A2142" s="1251">
        <v>2020</v>
      </c>
      <c r="B2142" s="1251">
        <v>25</v>
      </c>
      <c r="C2142" s="1251">
        <v>600</v>
      </c>
      <c r="D2142" s="1251" t="s">
        <v>1153</v>
      </c>
      <c r="E2142" s="1251">
        <v>348000</v>
      </c>
      <c r="F2142" s="1251" t="s">
        <v>1669</v>
      </c>
      <c r="G2142" s="1252">
        <v>0</v>
      </c>
      <c r="H2142" s="1252">
        <v>0</v>
      </c>
      <c r="I2142" s="1252">
        <v>0</v>
      </c>
      <c r="J2142" s="1252">
        <v>0</v>
      </c>
      <c r="K2142" s="1252">
        <v>0</v>
      </c>
      <c r="L2142" s="1252">
        <v>0</v>
      </c>
      <c r="M2142" s="1252">
        <v>0</v>
      </c>
      <c r="N2142" s="1252">
        <v>0</v>
      </c>
      <c r="O2142" s="1252">
        <v>0</v>
      </c>
      <c r="P2142" s="1252">
        <v>0</v>
      </c>
      <c r="Q2142" s="1252">
        <v>0</v>
      </c>
      <c r="R2142" s="1252">
        <v>0</v>
      </c>
      <c r="S2142" s="1252">
        <v>0</v>
      </c>
      <c r="T2142" s="1252">
        <v>0</v>
      </c>
      <c r="U2142" s="1251" t="s">
        <v>116</v>
      </c>
      <c r="V2142" s="1251" t="s">
        <v>564</v>
      </c>
      <c r="W2142" s="1251" t="s">
        <v>290</v>
      </c>
      <c r="X2142" s="1251" t="s">
        <v>1515</v>
      </c>
      <c r="Y2142" s="1251">
        <v>348</v>
      </c>
    </row>
    <row r="2143" spans="1:25" ht="12">
      <c r="A2143" s="1251">
        <v>2020</v>
      </c>
      <c r="B2143" s="1251">
        <v>25</v>
      </c>
      <c r="C2143" s="1251">
        <v>600</v>
      </c>
      <c r="D2143" s="1251" t="s">
        <v>1153</v>
      </c>
      <c r="E2143" s="1251">
        <v>922501</v>
      </c>
      <c r="F2143" s="1251" t="s">
        <v>1686</v>
      </c>
      <c r="G2143" s="1252">
        <v>3905619.1699999999</v>
      </c>
      <c r="H2143" s="1252">
        <v>3905619.1699999999</v>
      </c>
      <c r="I2143" s="1252">
        <v>3905619.1699999999</v>
      </c>
      <c r="J2143" s="1252">
        <v>3905619.1699999999</v>
      </c>
      <c r="K2143" s="1252">
        <v>3905619.1699999999</v>
      </c>
      <c r="L2143" s="1252">
        <v>3905619.1699999999</v>
      </c>
      <c r="M2143" s="1252">
        <v>3905619.1699999999</v>
      </c>
      <c r="N2143" s="1252">
        <v>3905619.1699999999</v>
      </c>
      <c r="O2143" s="1252">
        <v>3905619.1699999999</v>
      </c>
      <c r="P2143" s="1252">
        <v>3905619.1699999999</v>
      </c>
      <c r="Q2143" s="1252">
        <v>3905619.1699999999</v>
      </c>
      <c r="R2143" s="1252">
        <v>3905619.1699999999</v>
      </c>
      <c r="S2143" s="1252">
        <v>3905619.1699999999</v>
      </c>
      <c r="T2143" s="1252">
        <v>3905619.1699999999</v>
      </c>
      <c r="U2143" s="1251" t="s">
        <v>116</v>
      </c>
      <c r="V2143" s="1251" t="s">
        <v>1537</v>
      </c>
      <c r="W2143" s="1251" t="s">
        <v>305</v>
      </c>
      <c r="X2143" s="1251" t="s">
        <v>1515</v>
      </c>
      <c r="Y2143" s="1251">
        <v>922</v>
      </c>
    </row>
    <row r="2144" spans="1:25" ht="12">
      <c r="A2144" s="1251">
        <v>2020</v>
      </c>
      <c r="B2144" s="1251">
        <v>25</v>
      </c>
      <c r="C2144" s="1251">
        <v>710</v>
      </c>
      <c r="D2144" s="1251" t="s">
        <v>1737</v>
      </c>
      <c r="E2144" s="1251">
        <v>104000</v>
      </c>
      <c r="F2144" s="1251" t="s">
        <v>1514</v>
      </c>
      <c r="G2144" s="1252">
        <v>0</v>
      </c>
      <c r="H2144" s="1252">
        <v>0</v>
      </c>
      <c r="I2144" s="1252">
        <v>0</v>
      </c>
      <c r="J2144" s="1252">
        <v>0</v>
      </c>
      <c r="K2144" s="1252">
        <v>0</v>
      </c>
      <c r="L2144" s="1252">
        <v>0</v>
      </c>
      <c r="M2144" s="1252">
        <v>0</v>
      </c>
      <c r="N2144" s="1252">
        <v>0</v>
      </c>
      <c r="O2144" s="1252">
        <v>0</v>
      </c>
      <c r="P2144" s="1252">
        <v>0</v>
      </c>
      <c r="Q2144" s="1252">
        <v>0</v>
      </c>
      <c r="R2144" s="1252">
        <v>0</v>
      </c>
      <c r="S2144" s="1252">
        <v>0</v>
      </c>
      <c r="T2144" s="1252">
        <v>0</v>
      </c>
      <c r="U2144" s="1251" t="s">
        <v>1065</v>
      </c>
      <c r="V2144" s="1251" t="s">
        <v>564</v>
      </c>
      <c r="W2144" s="1251" t="s">
        <v>326</v>
      </c>
      <c r="X2144" s="1251" t="s">
        <v>1515</v>
      </c>
      <c r="Y2144" s="1251">
        <v>104</v>
      </c>
    </row>
    <row r="2145" spans="1:25" ht="12">
      <c r="A2145" s="1251">
        <v>2020</v>
      </c>
      <c r="B2145" s="1251">
        <v>25</v>
      </c>
      <c r="C2145" s="1251">
        <v>710</v>
      </c>
      <c r="D2145" s="1251" t="s">
        <v>1737</v>
      </c>
      <c r="E2145" s="1251">
        <v>105020</v>
      </c>
      <c r="F2145" s="1251" t="s">
        <v>1518</v>
      </c>
      <c r="G2145" s="1252">
        <v>21570.209999999999</v>
      </c>
      <c r="H2145" s="1252">
        <v>21713.459999999999</v>
      </c>
      <c r="I2145" s="1252">
        <v>21878.98</v>
      </c>
      <c r="J2145" s="1252">
        <v>22019.34</v>
      </c>
      <c r="K2145" s="1252">
        <v>22145.200000000001</v>
      </c>
      <c r="L2145" s="1252">
        <v>22282.91</v>
      </c>
      <c r="M2145" s="1252">
        <v>22463.16</v>
      </c>
      <c r="N2145" s="1252">
        <v>22669.18</v>
      </c>
      <c r="O2145" s="1252">
        <v>22795.709999999999</v>
      </c>
      <c r="P2145" s="1252">
        <v>23227.200000000001</v>
      </c>
      <c r="Q2145" s="1252">
        <v>23249.279999999999</v>
      </c>
      <c r="R2145" s="1252">
        <v>23495.25</v>
      </c>
      <c r="S2145" s="1252">
        <v>23836.82</v>
      </c>
      <c r="T2145" s="1252">
        <v>23836.82</v>
      </c>
      <c r="U2145" s="1251" t="s">
        <v>1065</v>
      </c>
      <c r="V2145" s="1251" t="s">
        <v>564</v>
      </c>
      <c r="W2145" s="1251" t="s">
        <v>296</v>
      </c>
      <c r="X2145" s="1251" t="s">
        <v>1515</v>
      </c>
      <c r="Y2145" s="1251">
        <v>105</v>
      </c>
    </row>
    <row r="2146" spans="1:25" ht="12">
      <c r="A2146" s="1251">
        <v>2020</v>
      </c>
      <c r="B2146" s="1251">
        <v>25</v>
      </c>
      <c r="C2146" s="1251">
        <v>710</v>
      </c>
      <c r="D2146" s="1251" t="s">
        <v>1737</v>
      </c>
      <c r="E2146" s="1251">
        <v>105030</v>
      </c>
      <c r="F2146" s="1251" t="s">
        <v>1520</v>
      </c>
      <c r="G2146" s="1252">
        <v>1585787.74</v>
      </c>
      <c r="H2146" s="1252">
        <v>1585787.74</v>
      </c>
      <c r="I2146" s="1252">
        <v>1586034.96</v>
      </c>
      <c r="J2146" s="1252">
        <v>1586160.4399999999</v>
      </c>
      <c r="K2146" s="1252">
        <v>1596448.8600000001</v>
      </c>
      <c r="L2146" s="1252">
        <v>1598520.1699999999</v>
      </c>
      <c r="M2146" s="1252">
        <v>1601893.1699999999</v>
      </c>
      <c r="N2146" s="1252">
        <v>1602034.75</v>
      </c>
      <c r="O2146" s="1252">
        <v>1616298.6499999999</v>
      </c>
      <c r="P2146" s="1252">
        <v>1616466.3</v>
      </c>
      <c r="Q2146" s="1252">
        <v>1617017.3300000001</v>
      </c>
      <c r="R2146" s="1252">
        <v>1623623.26</v>
      </c>
      <c r="S2146" s="1252">
        <v>1645787.02</v>
      </c>
      <c r="T2146" s="1252">
        <v>1645787.02</v>
      </c>
      <c r="U2146" s="1251" t="s">
        <v>1065</v>
      </c>
      <c r="V2146" s="1251" t="s">
        <v>564</v>
      </c>
      <c r="W2146" s="1251" t="s">
        <v>296</v>
      </c>
      <c r="X2146" s="1251" t="s">
        <v>1515</v>
      </c>
      <c r="Y2146" s="1251">
        <v>105</v>
      </c>
    </row>
    <row r="2147" spans="1:25" ht="12">
      <c r="A2147" s="1251">
        <v>2020</v>
      </c>
      <c r="B2147" s="1251">
        <v>25</v>
      </c>
      <c r="C2147" s="1251">
        <v>710</v>
      </c>
      <c r="D2147" s="1251" t="s">
        <v>1737</v>
      </c>
      <c r="E2147" s="1251">
        <v>105060</v>
      </c>
      <c r="F2147" s="1251" t="s">
        <v>1523</v>
      </c>
      <c r="G2147" s="1252">
        <v>15039.65</v>
      </c>
      <c r="H2147" s="1252">
        <v>15268.809999999999</v>
      </c>
      <c r="I2147" s="1252">
        <v>15499.48</v>
      </c>
      <c r="J2147" s="1252">
        <v>15751.15</v>
      </c>
      <c r="K2147" s="1252">
        <v>15870.950000000001</v>
      </c>
      <c r="L2147" s="1252">
        <v>16001.059999999999</v>
      </c>
      <c r="M2147" s="1252">
        <v>16112.15</v>
      </c>
      <c r="N2147" s="1252">
        <v>16222.17</v>
      </c>
      <c r="O2147" s="1252">
        <v>16397.380000000001</v>
      </c>
      <c r="P2147" s="1252">
        <v>16783.59</v>
      </c>
      <c r="Q2147" s="1252">
        <v>16929.970000000001</v>
      </c>
      <c r="R2147" s="1252">
        <v>17185.599999999999</v>
      </c>
      <c r="S2147" s="1252">
        <v>17543.630000000001</v>
      </c>
      <c r="T2147" s="1252">
        <v>17543.630000000001</v>
      </c>
      <c r="U2147" s="1251" t="s">
        <v>1065</v>
      </c>
      <c r="V2147" s="1251" t="s">
        <v>564</v>
      </c>
      <c r="W2147" s="1251" t="s">
        <v>296</v>
      </c>
      <c r="X2147" s="1251" t="s">
        <v>1515</v>
      </c>
      <c r="Y2147" s="1251">
        <v>105</v>
      </c>
    </row>
    <row r="2148" spans="1:25" ht="12">
      <c r="A2148" s="1251">
        <v>2020</v>
      </c>
      <c r="B2148" s="1251">
        <v>25</v>
      </c>
      <c r="C2148" s="1251">
        <v>710</v>
      </c>
      <c r="D2148" s="1251" t="s">
        <v>1737</v>
      </c>
      <c r="E2148" s="1251">
        <v>105070</v>
      </c>
      <c r="F2148" s="1251" t="s">
        <v>1524</v>
      </c>
      <c r="G2148" s="1252">
        <v>24929.900000000001</v>
      </c>
      <c r="H2148" s="1252">
        <v>25098.150000000001</v>
      </c>
      <c r="I2148" s="1252">
        <v>25292.549999999999</v>
      </c>
      <c r="J2148" s="1252">
        <v>25457.400000000001</v>
      </c>
      <c r="K2148" s="1252">
        <v>25605.220000000001</v>
      </c>
      <c r="L2148" s="1252">
        <v>25766.959999999999</v>
      </c>
      <c r="M2148" s="1252">
        <v>25978.66</v>
      </c>
      <c r="N2148" s="1252">
        <v>26220.630000000001</v>
      </c>
      <c r="O2148" s="1252">
        <v>26369.240000000002</v>
      </c>
      <c r="P2148" s="1252">
        <v>26876.029999999999</v>
      </c>
      <c r="Q2148" s="1252">
        <v>26901.959999999999</v>
      </c>
      <c r="R2148" s="1252">
        <v>27190.849999999999</v>
      </c>
      <c r="S2148" s="1252">
        <v>27592.02</v>
      </c>
      <c r="T2148" s="1252">
        <v>27592.02</v>
      </c>
      <c r="U2148" s="1251" t="s">
        <v>1065</v>
      </c>
      <c r="V2148" s="1251" t="s">
        <v>564</v>
      </c>
      <c r="W2148" s="1251" t="s">
        <v>296</v>
      </c>
      <c r="X2148" s="1251" t="s">
        <v>1515</v>
      </c>
      <c r="Y2148" s="1251">
        <v>105</v>
      </c>
    </row>
    <row r="2149" spans="1:25" ht="12">
      <c r="A2149" s="1251">
        <v>2020</v>
      </c>
      <c r="B2149" s="1251">
        <v>25</v>
      </c>
      <c r="C2149" s="1251">
        <v>710</v>
      </c>
      <c r="D2149" s="1251" t="s">
        <v>1737</v>
      </c>
      <c r="E2149" s="1251">
        <v>105081</v>
      </c>
      <c r="F2149" s="1251" t="s">
        <v>1526</v>
      </c>
      <c r="G2149" s="1252">
        <v>5952.4300000000003</v>
      </c>
      <c r="H2149" s="1252">
        <v>5975.0900000000001</v>
      </c>
      <c r="I2149" s="1252">
        <v>5999.1400000000003</v>
      </c>
      <c r="J2149" s="1252">
        <v>6024.7299999999996</v>
      </c>
      <c r="K2149" s="1252">
        <v>6060.8400000000001</v>
      </c>
      <c r="L2149" s="1252">
        <v>6108.1300000000001</v>
      </c>
      <c r="M2149" s="1252">
        <v>6160.4499999999998</v>
      </c>
      <c r="N2149" s="1252">
        <v>6217.2600000000002</v>
      </c>
      <c r="O2149" s="1252">
        <v>6293.5500000000002</v>
      </c>
      <c r="P2149" s="1252">
        <v>6370.7299999999996</v>
      </c>
      <c r="Q2149" s="1252">
        <v>6450.4200000000001</v>
      </c>
      <c r="R2149" s="1252">
        <v>6532.1599999999999</v>
      </c>
      <c r="S2149" s="1252">
        <v>6609.1499999999996</v>
      </c>
      <c r="T2149" s="1252">
        <v>6609.1499999999996</v>
      </c>
      <c r="U2149" s="1251" t="s">
        <v>1065</v>
      </c>
      <c r="V2149" s="1251" t="s">
        <v>564</v>
      </c>
      <c r="W2149" s="1251" t="s">
        <v>296</v>
      </c>
      <c r="X2149" s="1251" t="s">
        <v>1515</v>
      </c>
      <c r="Y2149" s="1251">
        <v>105</v>
      </c>
    </row>
    <row r="2150" spans="1:25" ht="12">
      <c r="A2150" s="1251">
        <v>2020</v>
      </c>
      <c r="B2150" s="1251">
        <v>25</v>
      </c>
      <c r="C2150" s="1251">
        <v>710</v>
      </c>
      <c r="D2150" s="1251" t="s">
        <v>1737</v>
      </c>
      <c r="E2150" s="1251">
        <v>105085</v>
      </c>
      <c r="F2150" s="1251" t="s">
        <v>1527</v>
      </c>
      <c r="G2150" s="1252">
        <v>13187.98</v>
      </c>
      <c r="H2150" s="1252">
        <v>13240.620000000001</v>
      </c>
      <c r="I2150" s="1252">
        <v>13296.5</v>
      </c>
      <c r="J2150" s="1252">
        <v>13355.940000000001</v>
      </c>
      <c r="K2150" s="1252">
        <v>13439.83</v>
      </c>
      <c r="L2150" s="1252">
        <v>13549.68</v>
      </c>
      <c r="M2150" s="1252">
        <v>13671.219999999999</v>
      </c>
      <c r="N2150" s="1252">
        <v>13803.200000000001</v>
      </c>
      <c r="O2150" s="1252">
        <v>13980.440000000001</v>
      </c>
      <c r="P2150" s="1252">
        <v>14159.75</v>
      </c>
      <c r="Q2150" s="1252">
        <v>14344.879999999999</v>
      </c>
      <c r="R2150" s="1252">
        <v>14534.77</v>
      </c>
      <c r="S2150" s="1252">
        <v>14713.610000000001</v>
      </c>
      <c r="T2150" s="1252">
        <v>14713.610000000001</v>
      </c>
      <c r="U2150" s="1251" t="s">
        <v>1065</v>
      </c>
      <c r="V2150" s="1251" t="s">
        <v>564</v>
      </c>
      <c r="W2150" s="1251" t="s">
        <v>296</v>
      </c>
      <c r="X2150" s="1251" t="s">
        <v>1515</v>
      </c>
      <c r="Y2150" s="1251">
        <v>105</v>
      </c>
    </row>
    <row r="2151" spans="1:25" ht="12">
      <c r="A2151" s="1251">
        <v>2020</v>
      </c>
      <c r="B2151" s="1251">
        <v>25</v>
      </c>
      <c r="C2151" s="1251">
        <v>710</v>
      </c>
      <c r="D2151" s="1251" t="s">
        <v>1737</v>
      </c>
      <c r="E2151" s="1251">
        <v>105090</v>
      </c>
      <c r="F2151" s="1251" t="s">
        <v>1528</v>
      </c>
      <c r="G2151" s="1252">
        <v>-1643712.04</v>
      </c>
      <c r="H2151" s="1252">
        <v>-1643712.04</v>
      </c>
      <c r="I2151" s="1252">
        <v>-1643712.04</v>
      </c>
      <c r="J2151" s="1252">
        <v>-1643712.04</v>
      </c>
      <c r="K2151" s="1252">
        <v>-1643712.04</v>
      </c>
      <c r="L2151" s="1252">
        <v>-1643712.04</v>
      </c>
      <c r="M2151" s="1252">
        <v>-1643712.04</v>
      </c>
      <c r="N2151" s="1252">
        <v>-1643712.04</v>
      </c>
      <c r="O2151" s="1252">
        <v>-1643712.04</v>
      </c>
      <c r="P2151" s="1252">
        <v>-1643712.04</v>
      </c>
      <c r="Q2151" s="1252">
        <v>-1654749.2</v>
      </c>
      <c r="R2151" s="1252">
        <v>-1661177.7</v>
      </c>
      <c r="S2151" s="1252">
        <v>-1701832.6000000001</v>
      </c>
      <c r="T2151" s="1252">
        <v>-1701832.6000000001</v>
      </c>
      <c r="U2151" s="1251" t="s">
        <v>1065</v>
      </c>
      <c r="V2151" s="1251" t="s">
        <v>564</v>
      </c>
      <c r="W2151" s="1251" t="s">
        <v>296</v>
      </c>
      <c r="X2151" s="1251" t="s">
        <v>1515</v>
      </c>
      <c r="Y2151" s="1251">
        <v>105</v>
      </c>
    </row>
    <row r="2152" spans="1:25" ht="12">
      <c r="A2152" s="1251">
        <v>2020</v>
      </c>
      <c r="B2152" s="1251">
        <v>25</v>
      </c>
      <c r="C2152" s="1251">
        <v>710</v>
      </c>
      <c r="D2152" s="1251" t="s">
        <v>1737</v>
      </c>
      <c r="E2152" s="1251">
        <v>106000</v>
      </c>
      <c r="F2152" s="1251" t="s">
        <v>1529</v>
      </c>
      <c r="G2152" s="1252">
        <v>0</v>
      </c>
      <c r="H2152" s="1252">
        <v>0</v>
      </c>
      <c r="I2152" s="1252">
        <v>0</v>
      </c>
      <c r="J2152" s="1252">
        <v>0</v>
      </c>
      <c r="K2152" s="1252">
        <v>0</v>
      </c>
      <c r="L2152" s="1252">
        <v>0</v>
      </c>
      <c r="M2152" s="1252">
        <v>0</v>
      </c>
      <c r="N2152" s="1252">
        <v>0</v>
      </c>
      <c r="O2152" s="1252">
        <v>0</v>
      </c>
      <c r="P2152" s="1252">
        <v>0</v>
      </c>
      <c r="Q2152" s="1252">
        <v>0</v>
      </c>
      <c r="R2152" s="1252">
        <v>0</v>
      </c>
      <c r="S2152" s="1252">
        <v>0</v>
      </c>
      <c r="T2152" s="1252">
        <v>0</v>
      </c>
      <c r="U2152" s="1251" t="s">
        <v>1065</v>
      </c>
      <c r="V2152" s="1251" t="s">
        <v>564</v>
      </c>
      <c r="W2152" s="1251" t="s">
        <v>290</v>
      </c>
      <c r="X2152" s="1251" t="s">
        <v>1515</v>
      </c>
      <c r="Y2152" s="1251">
        <v>106</v>
      </c>
    </row>
    <row r="2153" spans="1:25" ht="12">
      <c r="A2153" s="1251">
        <v>2020</v>
      </c>
      <c r="B2153" s="1251">
        <v>25</v>
      </c>
      <c r="C2153" s="1251">
        <v>710</v>
      </c>
      <c r="D2153" s="1251" t="s">
        <v>1737</v>
      </c>
      <c r="E2153" s="1251">
        <v>108000</v>
      </c>
      <c r="F2153" s="1251" t="s">
        <v>1530</v>
      </c>
      <c r="G2153" s="1252">
        <v>-1152600.1799999999</v>
      </c>
      <c r="H2153" s="1252">
        <v>-1164685.04</v>
      </c>
      <c r="I2153" s="1252">
        <v>-1176769.8999999999</v>
      </c>
      <c r="J2153" s="1252">
        <v>-1188854.76</v>
      </c>
      <c r="K2153" s="1252">
        <v>-1200939.6200000001</v>
      </c>
      <c r="L2153" s="1252">
        <v>-1213024.48</v>
      </c>
      <c r="M2153" s="1252">
        <v>-1225109.3400000001</v>
      </c>
      <c r="N2153" s="1252">
        <v>-1237194.2</v>
      </c>
      <c r="O2153" s="1252">
        <v>-1249279.0600000001</v>
      </c>
      <c r="P2153" s="1252">
        <v>-1261363.9199999999</v>
      </c>
      <c r="Q2153" s="1252">
        <v>-1273448.78</v>
      </c>
      <c r="R2153" s="1252">
        <v>-1285533.6399999999</v>
      </c>
      <c r="S2153" s="1252">
        <v>-1286848.02</v>
      </c>
      <c r="T2153" s="1252">
        <v>-1286848.02</v>
      </c>
      <c r="U2153" s="1251" t="s">
        <v>1065</v>
      </c>
      <c r="V2153" s="1251" t="s">
        <v>564</v>
      </c>
      <c r="W2153" s="1251" t="s">
        <v>292</v>
      </c>
      <c r="X2153" s="1251" t="s">
        <v>1515</v>
      </c>
      <c r="Y2153" s="1251">
        <v>108</v>
      </c>
    </row>
    <row r="2154" spans="1:25" ht="12">
      <c r="A2154" s="1251">
        <v>2020</v>
      </c>
      <c r="B2154" s="1251">
        <v>25</v>
      </c>
      <c r="C2154" s="1251">
        <v>710</v>
      </c>
      <c r="D2154" s="1251" t="s">
        <v>1737</v>
      </c>
      <c r="E2154" s="1251">
        <v>114000</v>
      </c>
      <c r="F2154" s="1251" t="s">
        <v>1534</v>
      </c>
      <c r="G2154" s="1252">
        <v>-20571.48</v>
      </c>
      <c r="H2154" s="1252">
        <v>-20571.48</v>
      </c>
      <c r="I2154" s="1252">
        <v>-20571.48</v>
      </c>
      <c r="J2154" s="1252">
        <v>-20571.48</v>
      </c>
      <c r="K2154" s="1252">
        <v>-20571.48</v>
      </c>
      <c r="L2154" s="1252">
        <v>-20571.48</v>
      </c>
      <c r="M2154" s="1252">
        <v>-20571.48</v>
      </c>
      <c r="N2154" s="1252">
        <v>-20571.48</v>
      </c>
      <c r="O2154" s="1252">
        <v>-20571.48</v>
      </c>
      <c r="P2154" s="1252">
        <v>-20571.48</v>
      </c>
      <c r="Q2154" s="1252">
        <v>-20571.48</v>
      </c>
      <c r="R2154" s="1252">
        <v>-20571.48</v>
      </c>
      <c r="S2154" s="1252">
        <v>-20571.48</v>
      </c>
      <c r="T2154" s="1252">
        <v>-20571.48</v>
      </c>
      <c r="U2154" s="1251" t="s">
        <v>1065</v>
      </c>
      <c r="V2154" s="1251" t="s">
        <v>564</v>
      </c>
      <c r="W2154" s="1251" t="s">
        <v>298</v>
      </c>
      <c r="X2154" s="1251" t="s">
        <v>1515</v>
      </c>
      <c r="Y2154" s="1251">
        <v>114</v>
      </c>
    </row>
    <row r="2155" spans="1:25" ht="12">
      <c r="A2155" s="1251">
        <v>2020</v>
      </c>
      <c r="B2155" s="1251">
        <v>25</v>
      </c>
      <c r="C2155" s="1251">
        <v>710</v>
      </c>
      <c r="D2155" s="1251" t="s">
        <v>1737</v>
      </c>
      <c r="E2155" s="1251">
        <v>115000</v>
      </c>
      <c r="F2155" s="1251" t="s">
        <v>1535</v>
      </c>
      <c r="G2155" s="1252">
        <v>3085.8299999999999</v>
      </c>
      <c r="H2155" s="1252">
        <v>3200.1199999999999</v>
      </c>
      <c r="I2155" s="1252">
        <v>3314.4099999999999</v>
      </c>
      <c r="J2155" s="1252">
        <v>3428.6999999999998</v>
      </c>
      <c r="K2155" s="1252">
        <v>3542.9899999999998</v>
      </c>
      <c r="L2155" s="1252">
        <v>3657.2800000000002</v>
      </c>
      <c r="M2155" s="1252">
        <v>3771.5700000000002</v>
      </c>
      <c r="N2155" s="1252">
        <v>3885.8600000000001</v>
      </c>
      <c r="O2155" s="1252">
        <v>4000.1500000000001</v>
      </c>
      <c r="P2155" s="1252">
        <v>4114.4399999999996</v>
      </c>
      <c r="Q2155" s="1252">
        <v>4228.7200000000003</v>
      </c>
      <c r="R2155" s="1252">
        <v>3543.0100000000002</v>
      </c>
      <c r="S2155" s="1252">
        <v>4201.3900000000003</v>
      </c>
      <c r="T2155" s="1252">
        <v>4201.3900000000003</v>
      </c>
      <c r="U2155" s="1251" t="s">
        <v>1065</v>
      </c>
      <c r="V2155" s="1251" t="s">
        <v>564</v>
      </c>
      <c r="W2155" s="1251" t="s">
        <v>298</v>
      </c>
      <c r="X2155" s="1251" t="s">
        <v>1515</v>
      </c>
      <c r="Y2155" s="1251">
        <v>115</v>
      </c>
    </row>
    <row r="2156" spans="1:25" ht="12">
      <c r="A2156" s="1251">
        <v>2020</v>
      </c>
      <c r="B2156" s="1251">
        <v>25</v>
      </c>
      <c r="C2156" s="1251">
        <v>710</v>
      </c>
      <c r="D2156" s="1251" t="s">
        <v>1737</v>
      </c>
      <c r="E2156" s="1251">
        <v>141000</v>
      </c>
      <c r="F2156" s="1251" t="s">
        <v>1541</v>
      </c>
      <c r="G2156" s="1252">
        <v>65289.5</v>
      </c>
      <c r="H2156" s="1252">
        <v>1306.25</v>
      </c>
      <c r="I2156" s="1252">
        <v>0</v>
      </c>
      <c r="J2156" s="1252">
        <v>65241.25</v>
      </c>
      <c r="K2156" s="1252">
        <v>1582.5</v>
      </c>
      <c r="L2156" s="1252">
        <v>708.5</v>
      </c>
      <c r="M2156" s="1252">
        <v>66133.5</v>
      </c>
      <c r="N2156" s="1252">
        <v>1532.25</v>
      </c>
      <c r="O2156" s="1252">
        <v>765.41999999999996</v>
      </c>
      <c r="P2156" s="1252">
        <v>65999.789999999994</v>
      </c>
      <c r="Q2156" s="1252">
        <v>1592.71</v>
      </c>
      <c r="R2156" s="1252">
        <v>582.08000000000004</v>
      </c>
      <c r="S2156" s="1252">
        <v>66049.460000000006</v>
      </c>
      <c r="T2156" s="1252">
        <v>66049.460000000006</v>
      </c>
      <c r="U2156" s="1251" t="s">
        <v>1065</v>
      </c>
      <c r="V2156" s="1251" t="s">
        <v>1537</v>
      </c>
      <c r="W2156" s="1251" t="s">
        <v>308</v>
      </c>
      <c r="X2156" s="1251" t="s">
        <v>1515</v>
      </c>
      <c r="Y2156" s="1251">
        <v>141</v>
      </c>
    </row>
    <row r="2157" spans="1:25" ht="12">
      <c r="A2157" s="1251">
        <v>2020</v>
      </c>
      <c r="B2157" s="1251">
        <v>25</v>
      </c>
      <c r="C2157" s="1251">
        <v>710</v>
      </c>
      <c r="D2157" s="1251" t="s">
        <v>1737</v>
      </c>
      <c r="E2157" s="1251">
        <v>143000</v>
      </c>
      <c r="F2157" s="1251" t="s">
        <v>1546</v>
      </c>
      <c r="G2157" s="1252">
        <v>-143.44</v>
      </c>
      <c r="H2157" s="1252">
        <v>-143.44</v>
      </c>
      <c r="I2157" s="1252">
        <v>-143.44</v>
      </c>
      <c r="J2157" s="1252">
        <v>-143.44</v>
      </c>
      <c r="K2157" s="1252">
        <v>-143.44</v>
      </c>
      <c r="L2157" s="1252">
        <v>-143.44</v>
      </c>
      <c r="M2157" s="1252">
        <v>-143.44</v>
      </c>
      <c r="N2157" s="1252">
        <v>-143.44</v>
      </c>
      <c r="O2157" s="1252">
        <v>-143.44</v>
      </c>
      <c r="P2157" s="1252">
        <v>-143.44</v>
      </c>
      <c r="Q2157" s="1252">
        <v>-143.44</v>
      </c>
      <c r="R2157" s="1252">
        <v>-143.44</v>
      </c>
      <c r="S2157" s="1252">
        <v>-143.44</v>
      </c>
      <c r="T2157" s="1252">
        <v>-143.44</v>
      </c>
      <c r="U2157" s="1251" t="s">
        <v>1065</v>
      </c>
      <c r="V2157" s="1251" t="s">
        <v>1537</v>
      </c>
      <c r="W2157" s="1251" t="s">
        <v>308</v>
      </c>
      <c r="X2157" s="1251" t="s">
        <v>1515</v>
      </c>
      <c r="Y2157" s="1251">
        <v>143</v>
      </c>
    </row>
    <row r="2158" spans="1:25" ht="12">
      <c r="A2158" s="1251">
        <v>2020</v>
      </c>
      <c r="B2158" s="1251">
        <v>25</v>
      </c>
      <c r="C2158" s="1251">
        <v>710</v>
      </c>
      <c r="D2158" s="1251" t="s">
        <v>1737</v>
      </c>
      <c r="E2158" s="1251">
        <v>162140</v>
      </c>
      <c r="F2158" s="1251" t="s">
        <v>1555</v>
      </c>
      <c r="G2158" s="1252">
        <v>12059.34</v>
      </c>
      <c r="H2158" s="1252">
        <v>12059.34</v>
      </c>
      <c r="I2158" s="1252">
        <v>12059.34</v>
      </c>
      <c r="J2158" s="1252">
        <v>12059.34</v>
      </c>
      <c r="K2158" s="1252">
        <v>12059.34</v>
      </c>
      <c r="L2158" s="1252">
        <v>12059.34</v>
      </c>
      <c r="M2158" s="1252">
        <v>12059.34</v>
      </c>
      <c r="N2158" s="1252">
        <v>12059.34</v>
      </c>
      <c r="O2158" s="1252">
        <v>12059.34</v>
      </c>
      <c r="P2158" s="1252">
        <v>12059.34</v>
      </c>
      <c r="Q2158" s="1252">
        <v>12059.34</v>
      </c>
      <c r="R2158" s="1252">
        <v>12059.34</v>
      </c>
      <c r="S2158" s="1252">
        <v>0</v>
      </c>
      <c r="T2158" s="1252">
        <v>0</v>
      </c>
      <c r="U2158" s="1251" t="s">
        <v>1065</v>
      </c>
      <c r="V2158" s="1251" t="s">
        <v>564</v>
      </c>
      <c r="W2158" s="1251" t="s">
        <v>314</v>
      </c>
      <c r="X2158" s="1251" t="s">
        <v>1515</v>
      </c>
      <c r="Y2158" s="1251">
        <v>162</v>
      </c>
    </row>
    <row r="2159" spans="1:25" ht="12">
      <c r="A2159" s="1251">
        <v>2020</v>
      </c>
      <c r="B2159" s="1251">
        <v>25</v>
      </c>
      <c r="C2159" s="1251">
        <v>710</v>
      </c>
      <c r="D2159" s="1251" t="s">
        <v>1737</v>
      </c>
      <c r="E2159" s="1251">
        <v>173000</v>
      </c>
      <c r="F2159" s="1251" t="s">
        <v>1557</v>
      </c>
      <c r="G2159" s="1252">
        <v>2923.8400000000001</v>
      </c>
      <c r="H2159" s="1252">
        <v>25585.209999999999</v>
      </c>
      <c r="I2159" s="1252">
        <v>46784.669999999998</v>
      </c>
      <c r="J2159" s="1252">
        <v>3654.8000000000002</v>
      </c>
      <c r="K2159" s="1252">
        <v>25585.209999999999</v>
      </c>
      <c r="L2159" s="1252">
        <v>48246.910000000003</v>
      </c>
      <c r="M2159" s="1252">
        <v>3654.8000000000002</v>
      </c>
      <c r="N2159" s="1252">
        <v>26316.5</v>
      </c>
      <c r="O2159" s="1252">
        <v>48824.330000000002</v>
      </c>
      <c r="P2159" s="1252">
        <v>1461.9200000000001</v>
      </c>
      <c r="Q2159" s="1252">
        <v>24047.669999999998</v>
      </c>
      <c r="R2159" s="1252">
        <v>45909.339999999997</v>
      </c>
      <c r="S2159" s="1252">
        <v>2192.8800000000001</v>
      </c>
      <c r="T2159" s="1252">
        <v>2192.8800000000001</v>
      </c>
      <c r="U2159" s="1251" t="s">
        <v>1065</v>
      </c>
      <c r="V2159" s="1251" t="s">
        <v>1537</v>
      </c>
      <c r="W2159" s="1251" t="s">
        <v>310</v>
      </c>
      <c r="X2159" s="1251" t="s">
        <v>1515</v>
      </c>
      <c r="Y2159" s="1251">
        <v>173</v>
      </c>
    </row>
    <row r="2160" spans="1:25" ht="12">
      <c r="A2160" s="1251">
        <v>2020</v>
      </c>
      <c r="B2160" s="1251">
        <v>25</v>
      </c>
      <c r="C2160" s="1251">
        <v>710</v>
      </c>
      <c r="D2160" s="1251" t="s">
        <v>1737</v>
      </c>
      <c r="E2160" s="1251">
        <v>186355</v>
      </c>
      <c r="F2160" s="1251" t="s">
        <v>1575</v>
      </c>
      <c r="G2160" s="1252">
        <v>206.63</v>
      </c>
      <c r="H2160" s="1252">
        <v>220.62</v>
      </c>
      <c r="I2160" s="1252">
        <v>235.47</v>
      </c>
      <c r="J2160" s="1252">
        <v>251.27000000000001</v>
      </c>
      <c r="K2160" s="1252">
        <v>273.56999999999999</v>
      </c>
      <c r="L2160" s="1252">
        <v>302.76999999999998</v>
      </c>
      <c r="M2160" s="1252">
        <v>335.07999999999998</v>
      </c>
      <c r="N2160" s="1252">
        <v>370.16000000000003</v>
      </c>
      <c r="O2160" s="1252">
        <v>417.27999999999997</v>
      </c>
      <c r="P2160" s="1252">
        <v>464.94</v>
      </c>
      <c r="Q2160" s="1252">
        <v>467.25</v>
      </c>
      <c r="R2160" s="1252">
        <v>517.73000000000002</v>
      </c>
      <c r="S2160" s="1252">
        <v>565.26999999999998</v>
      </c>
      <c r="T2160" s="1252">
        <v>565.26999999999998</v>
      </c>
      <c r="U2160" s="1251" t="s">
        <v>1065</v>
      </c>
      <c r="V2160" s="1251" t="s">
        <v>1537</v>
      </c>
      <c r="W2160" s="1251" t="s">
        <v>322</v>
      </c>
      <c r="X2160" s="1251" t="s">
        <v>1515</v>
      </c>
      <c r="Y2160" s="1251">
        <v>186</v>
      </c>
    </row>
    <row r="2161" spans="1:25" ht="12">
      <c r="A2161" s="1251">
        <v>2020</v>
      </c>
      <c r="B2161" s="1251">
        <v>25</v>
      </c>
      <c r="C2161" s="1251">
        <v>710</v>
      </c>
      <c r="D2161" s="1251" t="s">
        <v>1737</v>
      </c>
      <c r="E2161" s="1251">
        <v>186366</v>
      </c>
      <c r="F2161" s="1251" t="s">
        <v>1576</v>
      </c>
      <c r="G2161" s="1252">
        <v>6881.6599999999999</v>
      </c>
      <c r="H2161" s="1252">
        <v>6881.6599999999999</v>
      </c>
      <c r="I2161" s="1252">
        <v>6881.6599999999999</v>
      </c>
      <c r="J2161" s="1252">
        <v>6881.6599999999999</v>
      </c>
      <c r="K2161" s="1252">
        <v>6881.6599999999999</v>
      </c>
      <c r="L2161" s="1252">
        <v>6881.6599999999999</v>
      </c>
      <c r="M2161" s="1252">
        <v>6881.6599999999999</v>
      </c>
      <c r="N2161" s="1252">
        <v>6881.6599999999999</v>
      </c>
      <c r="O2161" s="1252">
        <v>6881.6599999999999</v>
      </c>
      <c r="P2161" s="1252">
        <v>6881.6599999999999</v>
      </c>
      <c r="Q2161" s="1252">
        <v>6928.5600000000004</v>
      </c>
      <c r="R2161" s="1252">
        <v>6928.5600000000004</v>
      </c>
      <c r="S2161" s="1252">
        <v>6928.5600000000004</v>
      </c>
      <c r="T2161" s="1252">
        <v>6928.5600000000004</v>
      </c>
      <c r="U2161" s="1251" t="s">
        <v>1065</v>
      </c>
      <c r="V2161" s="1251" t="s">
        <v>1537</v>
      </c>
      <c r="W2161" s="1251" t="s">
        <v>322</v>
      </c>
      <c r="X2161" s="1251" t="s">
        <v>1515</v>
      </c>
      <c r="Y2161" s="1251">
        <v>186</v>
      </c>
    </row>
    <row r="2162" spans="1:25" ht="12">
      <c r="A2162" s="1251">
        <v>2020</v>
      </c>
      <c r="B2162" s="1251">
        <v>25</v>
      </c>
      <c r="C2162" s="1251">
        <v>710</v>
      </c>
      <c r="D2162" s="1251" t="s">
        <v>1737</v>
      </c>
      <c r="E2162" s="1251">
        <v>186367</v>
      </c>
      <c r="F2162" s="1251" t="s">
        <v>1577</v>
      </c>
      <c r="G2162" s="1252">
        <v>-224.63999999999999</v>
      </c>
      <c r="H2162" s="1252">
        <v>-241.66999999999999</v>
      </c>
      <c r="I2162" s="1252">
        <v>-258.69999999999999</v>
      </c>
      <c r="J2162" s="1252">
        <v>-292.75999999999999</v>
      </c>
      <c r="K2162" s="1252">
        <v>-309.16000000000003</v>
      </c>
      <c r="L2162" s="1252">
        <v>-325.56</v>
      </c>
      <c r="M2162" s="1252">
        <v>-341.95999999999998</v>
      </c>
      <c r="N2162" s="1252">
        <v>-358.81999999999999</v>
      </c>
      <c r="O2162" s="1252">
        <v>-375.68000000000001</v>
      </c>
      <c r="P2162" s="1252">
        <v>-375.50999999999999</v>
      </c>
      <c r="Q2162" s="1252">
        <v>-392.72000000000003</v>
      </c>
      <c r="R2162" s="1252">
        <v>-409.93000000000001</v>
      </c>
      <c r="S2162" s="1252">
        <v>-427.13999999999999</v>
      </c>
      <c r="T2162" s="1252">
        <v>-427.13999999999999</v>
      </c>
      <c r="U2162" s="1251" t="s">
        <v>1065</v>
      </c>
      <c r="V2162" s="1251" t="s">
        <v>1537</v>
      </c>
      <c r="W2162" s="1251" t="s">
        <v>322</v>
      </c>
      <c r="X2162" s="1251" t="s">
        <v>1515</v>
      </c>
      <c r="Y2162" s="1251">
        <v>186</v>
      </c>
    </row>
    <row r="2163" spans="1:25" ht="12">
      <c r="A2163" s="1251">
        <v>2020</v>
      </c>
      <c r="B2163" s="1251">
        <v>25</v>
      </c>
      <c r="C2163" s="1251">
        <v>710</v>
      </c>
      <c r="D2163" s="1251" t="s">
        <v>1737</v>
      </c>
      <c r="E2163" s="1251">
        <v>231006</v>
      </c>
      <c r="F2163" s="1251" t="s">
        <v>1583</v>
      </c>
      <c r="G2163" s="1252">
        <v>0</v>
      </c>
      <c r="H2163" s="1252">
        <v>0</v>
      </c>
      <c r="I2163" s="1252">
        <v>0</v>
      </c>
      <c r="J2163" s="1252">
        <v>0</v>
      </c>
      <c r="K2163" s="1252">
        <v>0</v>
      </c>
      <c r="L2163" s="1252">
        <v>0</v>
      </c>
      <c r="M2163" s="1252">
        <v>0</v>
      </c>
      <c r="N2163" s="1252">
        <v>0</v>
      </c>
      <c r="O2163" s="1252">
        <v>0</v>
      </c>
      <c r="P2163" s="1252">
        <v>0</v>
      </c>
      <c r="Q2163" s="1252">
        <v>0</v>
      </c>
      <c r="R2163" s="1252">
        <v>0</v>
      </c>
      <c r="S2163" s="1252">
        <v>0</v>
      </c>
      <c r="T2163" s="1252">
        <v>0</v>
      </c>
      <c r="U2163" s="1251" t="s">
        <v>1065</v>
      </c>
      <c r="V2163" s="1251" t="s">
        <v>1537</v>
      </c>
      <c r="W2163" s="1251" t="s">
        <v>366</v>
      </c>
      <c r="X2163" s="1251" t="s">
        <v>1581</v>
      </c>
      <c r="Y2163" s="1251">
        <v>231</v>
      </c>
    </row>
    <row r="2164" spans="1:25" ht="12">
      <c r="A2164" s="1251">
        <v>2020</v>
      </c>
      <c r="B2164" s="1251">
        <v>25</v>
      </c>
      <c r="C2164" s="1251">
        <v>710</v>
      </c>
      <c r="D2164" s="1251" t="s">
        <v>1737</v>
      </c>
      <c r="E2164" s="1251">
        <v>300000</v>
      </c>
      <c r="F2164" s="1251" t="s">
        <v>1628</v>
      </c>
      <c r="G2164" s="1252">
        <v>3991240.9100000001</v>
      </c>
      <c r="H2164" s="1252">
        <v>3991240.9100000001</v>
      </c>
      <c r="I2164" s="1252">
        <v>3991240.9100000001</v>
      </c>
      <c r="J2164" s="1252">
        <v>3991240.9100000001</v>
      </c>
      <c r="K2164" s="1252">
        <v>3991240.9100000001</v>
      </c>
      <c r="L2164" s="1252">
        <v>3991240.9100000001</v>
      </c>
      <c r="M2164" s="1252">
        <v>3991240.9100000001</v>
      </c>
      <c r="N2164" s="1252">
        <v>3991240.9100000001</v>
      </c>
      <c r="O2164" s="1252">
        <v>3991240.9100000001</v>
      </c>
      <c r="P2164" s="1252">
        <v>3991240.9100000001</v>
      </c>
      <c r="Q2164" s="1252">
        <v>4002278.0699999998</v>
      </c>
      <c r="R2164" s="1252">
        <v>4008706.5699999998</v>
      </c>
      <c r="S2164" s="1252">
        <v>4049361.4700000002</v>
      </c>
      <c r="T2164" s="1252">
        <v>4049361.4700000002</v>
      </c>
      <c r="U2164" s="1251" t="s">
        <v>1065</v>
      </c>
      <c r="V2164" s="1251" t="s">
        <v>564</v>
      </c>
      <c r="W2164" s="1251" t="s">
        <v>290</v>
      </c>
      <c r="X2164" s="1251" t="s">
        <v>1515</v>
      </c>
      <c r="Y2164" s="1251">
        <v>300</v>
      </c>
    </row>
    <row r="2165" spans="1:25" ht="12">
      <c r="A2165" s="1251">
        <v>2020</v>
      </c>
      <c r="B2165" s="1251">
        <v>25</v>
      </c>
      <c r="C2165" s="1251">
        <v>720</v>
      </c>
      <c r="D2165" s="1251" t="s">
        <v>1738</v>
      </c>
      <c r="E2165" s="1251">
        <v>104000</v>
      </c>
      <c r="F2165" s="1251" t="s">
        <v>1514</v>
      </c>
      <c r="G2165" s="1252">
        <v>0</v>
      </c>
      <c r="H2165" s="1252">
        <v>0</v>
      </c>
      <c r="I2165" s="1252">
        <v>0</v>
      </c>
      <c r="J2165" s="1252">
        <v>0</v>
      </c>
      <c r="K2165" s="1252">
        <v>0</v>
      </c>
      <c r="L2165" s="1252">
        <v>0</v>
      </c>
      <c r="M2165" s="1252">
        <v>0</v>
      </c>
      <c r="N2165" s="1252">
        <v>0</v>
      </c>
      <c r="O2165" s="1252">
        <v>0</v>
      </c>
      <c r="P2165" s="1252">
        <v>0</v>
      </c>
      <c r="Q2165" s="1252">
        <v>0</v>
      </c>
      <c r="R2165" s="1252">
        <v>0</v>
      </c>
      <c r="S2165" s="1252">
        <v>0</v>
      </c>
      <c r="T2165" s="1252">
        <v>0</v>
      </c>
      <c r="U2165" s="1251" t="s">
        <v>1065</v>
      </c>
      <c r="V2165" s="1251" t="s">
        <v>564</v>
      </c>
      <c r="W2165" s="1251" t="s">
        <v>326</v>
      </c>
      <c r="X2165" s="1251" t="s">
        <v>1515</v>
      </c>
      <c r="Y2165" s="1251">
        <v>104</v>
      </c>
    </row>
    <row r="2166" spans="1:25" ht="12">
      <c r="A2166" s="1251">
        <v>2020</v>
      </c>
      <c r="B2166" s="1251">
        <v>25</v>
      </c>
      <c r="C2166" s="1251">
        <v>720</v>
      </c>
      <c r="D2166" s="1251" t="s">
        <v>1738</v>
      </c>
      <c r="E2166" s="1251">
        <v>105016</v>
      </c>
      <c r="F2166" s="1251" t="s">
        <v>1517</v>
      </c>
      <c r="G2166" s="1252">
        <v>18740</v>
      </c>
      <c r="H2166" s="1252">
        <v>18740</v>
      </c>
      <c r="I2166" s="1252">
        <v>18740</v>
      </c>
      <c r="J2166" s="1252">
        <v>18740</v>
      </c>
      <c r="K2166" s="1252">
        <v>18740</v>
      </c>
      <c r="L2166" s="1252">
        <v>18740</v>
      </c>
      <c r="M2166" s="1252">
        <v>18740</v>
      </c>
      <c r="N2166" s="1252">
        <v>18740</v>
      </c>
      <c r="O2166" s="1252">
        <v>18740</v>
      </c>
      <c r="P2166" s="1252">
        <v>62740</v>
      </c>
      <c r="Q2166" s="1252">
        <v>62740</v>
      </c>
      <c r="R2166" s="1252">
        <v>62740</v>
      </c>
      <c r="S2166" s="1252">
        <v>62740</v>
      </c>
      <c r="T2166" s="1252">
        <v>62740</v>
      </c>
      <c r="U2166" s="1251" t="s">
        <v>1065</v>
      </c>
      <c r="V2166" s="1251" t="s">
        <v>564</v>
      </c>
      <c r="W2166" s="1251" t="s">
        <v>296</v>
      </c>
      <c r="X2166" s="1251" t="s">
        <v>1515</v>
      </c>
      <c r="Y2166" s="1251">
        <v>105</v>
      </c>
    </row>
    <row r="2167" spans="1:25" ht="12">
      <c r="A2167" s="1251">
        <v>2020</v>
      </c>
      <c r="B2167" s="1251">
        <v>25</v>
      </c>
      <c r="C2167" s="1251">
        <v>720</v>
      </c>
      <c r="D2167" s="1251" t="s">
        <v>1738</v>
      </c>
      <c r="E2167" s="1251">
        <v>105020</v>
      </c>
      <c r="F2167" s="1251" t="s">
        <v>1518</v>
      </c>
      <c r="G2167" s="1252">
        <v>920.80999999999995</v>
      </c>
      <c r="H2167" s="1252">
        <v>1108.04</v>
      </c>
      <c r="I2167" s="1252">
        <v>6856.2200000000003</v>
      </c>
      <c r="J2167" s="1252">
        <v>7357.79</v>
      </c>
      <c r="K2167" s="1252">
        <v>10576.42</v>
      </c>
      <c r="L2167" s="1252">
        <v>11174.1</v>
      </c>
      <c r="M2167" s="1252">
        <v>12116.700000000001</v>
      </c>
      <c r="N2167" s="1252">
        <v>12646.799999999999</v>
      </c>
      <c r="O2167" s="1252">
        <v>17740.459999999999</v>
      </c>
      <c r="P2167" s="1252">
        <v>18072.139999999999</v>
      </c>
      <c r="Q2167" s="1252">
        <v>15487.73</v>
      </c>
      <c r="R2167" s="1252">
        <v>16955.810000000001</v>
      </c>
      <c r="S2167" s="1252">
        <v>16955.810000000001</v>
      </c>
      <c r="T2167" s="1252">
        <v>16955.810000000001</v>
      </c>
      <c r="U2167" s="1251" t="s">
        <v>1065</v>
      </c>
      <c r="V2167" s="1251" t="s">
        <v>564</v>
      </c>
      <c r="W2167" s="1251" t="s">
        <v>296</v>
      </c>
      <c r="X2167" s="1251" t="s">
        <v>1515</v>
      </c>
      <c r="Y2167" s="1251">
        <v>105</v>
      </c>
    </row>
    <row r="2168" spans="1:25" ht="12">
      <c r="A2168" s="1251">
        <v>2020</v>
      </c>
      <c r="B2168" s="1251">
        <v>25</v>
      </c>
      <c r="C2168" s="1251">
        <v>720</v>
      </c>
      <c r="D2168" s="1251" t="s">
        <v>1738</v>
      </c>
      <c r="E2168" s="1251">
        <v>105030</v>
      </c>
      <c r="F2168" s="1251" t="s">
        <v>1520</v>
      </c>
      <c r="G2168" s="1252">
        <v>33143.989999999998</v>
      </c>
      <c r="H2168" s="1252">
        <v>33143.989999999998</v>
      </c>
      <c r="I2168" s="1252">
        <v>52202.120000000003</v>
      </c>
      <c r="J2168" s="1252">
        <v>67760.5</v>
      </c>
      <c r="K2168" s="1252">
        <v>68664.880000000005</v>
      </c>
      <c r="L2168" s="1252">
        <v>83484.309999999998</v>
      </c>
      <c r="M2168" s="1252">
        <v>83484.309999999998</v>
      </c>
      <c r="N2168" s="1252">
        <v>69272.490000000005</v>
      </c>
      <c r="O2168" s="1252">
        <v>96325.919999999998</v>
      </c>
      <c r="P2168" s="1252">
        <v>100836.06</v>
      </c>
      <c r="Q2168" s="1252">
        <v>99026.550000000003</v>
      </c>
      <c r="R2168" s="1252">
        <v>101908.39999999999</v>
      </c>
      <c r="S2168" s="1252">
        <v>110250.39999999999</v>
      </c>
      <c r="T2168" s="1252">
        <v>110250.39999999999</v>
      </c>
      <c r="U2168" s="1251" t="s">
        <v>1065</v>
      </c>
      <c r="V2168" s="1251" t="s">
        <v>564</v>
      </c>
      <c r="W2168" s="1251" t="s">
        <v>296</v>
      </c>
      <c r="X2168" s="1251" t="s">
        <v>1515</v>
      </c>
      <c r="Y2168" s="1251">
        <v>105</v>
      </c>
    </row>
    <row r="2169" spans="1:25" ht="12">
      <c r="A2169" s="1251">
        <v>2020</v>
      </c>
      <c r="B2169" s="1251">
        <v>25</v>
      </c>
      <c r="C2169" s="1251">
        <v>720</v>
      </c>
      <c r="D2169" s="1251" t="s">
        <v>1738</v>
      </c>
      <c r="E2169" s="1251">
        <v>105060</v>
      </c>
      <c r="F2169" s="1251" t="s">
        <v>1523</v>
      </c>
      <c r="G2169" s="1252">
        <v>1005.33</v>
      </c>
      <c r="H2169" s="1252">
        <v>1304.8499999999999</v>
      </c>
      <c r="I2169" s="1252">
        <v>1840.46</v>
      </c>
      <c r="J2169" s="1252">
        <v>2739.79</v>
      </c>
      <c r="K2169" s="1252">
        <v>3551.9499999999998</v>
      </c>
      <c r="L2169" s="1252">
        <v>4116.6499999999996</v>
      </c>
      <c r="M2169" s="1252">
        <v>4697.5799999999999</v>
      </c>
      <c r="N2169" s="1252">
        <v>5185.7200000000003</v>
      </c>
      <c r="O2169" s="1252">
        <v>5854.6000000000004</v>
      </c>
      <c r="P2169" s="1252">
        <v>6151.4799999999996</v>
      </c>
      <c r="Q2169" s="1252">
        <v>3379.1399999999999</v>
      </c>
      <c r="R2169" s="1252">
        <v>2884.6700000000001</v>
      </c>
      <c r="S2169" s="1252">
        <v>2884.6700000000001</v>
      </c>
      <c r="T2169" s="1252">
        <v>2884.6700000000001</v>
      </c>
      <c r="U2169" s="1251" t="s">
        <v>1065</v>
      </c>
      <c r="V2169" s="1251" t="s">
        <v>564</v>
      </c>
      <c r="W2169" s="1251" t="s">
        <v>296</v>
      </c>
      <c r="X2169" s="1251" t="s">
        <v>1515</v>
      </c>
      <c r="Y2169" s="1251">
        <v>105</v>
      </c>
    </row>
    <row r="2170" spans="1:25" ht="12">
      <c r="A2170" s="1251">
        <v>2020</v>
      </c>
      <c r="B2170" s="1251">
        <v>25</v>
      </c>
      <c r="C2170" s="1251">
        <v>720</v>
      </c>
      <c r="D2170" s="1251" t="s">
        <v>1738</v>
      </c>
      <c r="E2170" s="1251">
        <v>105070</v>
      </c>
      <c r="F2170" s="1251" t="s">
        <v>1524</v>
      </c>
      <c r="G2170" s="1252">
        <v>952.98000000000002</v>
      </c>
      <c r="H2170" s="1252">
        <v>1172.8800000000001</v>
      </c>
      <c r="I2170" s="1252">
        <v>7924.1199999999999</v>
      </c>
      <c r="J2170" s="1252">
        <v>8513.2099999999991</v>
      </c>
      <c r="K2170" s="1252">
        <v>12859.93</v>
      </c>
      <c r="L2170" s="1252">
        <v>13561.9</v>
      </c>
      <c r="M2170" s="1252">
        <v>14668.99</v>
      </c>
      <c r="N2170" s="1252">
        <v>15291.6</v>
      </c>
      <c r="O2170" s="1252">
        <v>21274.110000000001</v>
      </c>
      <c r="P2170" s="1252">
        <v>20021.540000000001</v>
      </c>
      <c r="Q2170" s="1252">
        <v>16986.150000000001</v>
      </c>
      <c r="R2170" s="1252">
        <v>18710.41</v>
      </c>
      <c r="S2170" s="1252">
        <v>18710.41</v>
      </c>
      <c r="T2170" s="1252">
        <v>18710.41</v>
      </c>
      <c r="U2170" s="1251" t="s">
        <v>1065</v>
      </c>
      <c r="V2170" s="1251" t="s">
        <v>564</v>
      </c>
      <c r="W2170" s="1251" t="s">
        <v>296</v>
      </c>
      <c r="X2170" s="1251" t="s">
        <v>1515</v>
      </c>
      <c r="Y2170" s="1251">
        <v>105</v>
      </c>
    </row>
    <row r="2171" spans="1:25" ht="12">
      <c r="A2171" s="1251">
        <v>2020</v>
      </c>
      <c r="B2171" s="1251">
        <v>25</v>
      </c>
      <c r="C2171" s="1251">
        <v>720</v>
      </c>
      <c r="D2171" s="1251" t="s">
        <v>1738</v>
      </c>
      <c r="E2171" s="1251">
        <v>105080</v>
      </c>
      <c r="F2171" s="1251" t="s">
        <v>1525</v>
      </c>
      <c r="G2171" s="1252">
        <v>0</v>
      </c>
      <c r="H2171" s="1252">
        <v>0</v>
      </c>
      <c r="I2171" s="1252">
        <v>0</v>
      </c>
      <c r="J2171" s="1252">
        <v>0</v>
      </c>
      <c r="K2171" s="1252">
        <v>0</v>
      </c>
      <c r="L2171" s="1252">
        <v>0</v>
      </c>
      <c r="M2171" s="1252">
        <v>0</v>
      </c>
      <c r="N2171" s="1252">
        <v>0</v>
      </c>
      <c r="O2171" s="1252">
        <v>0</v>
      </c>
      <c r="P2171" s="1252">
        <v>0</v>
      </c>
      <c r="Q2171" s="1252">
        <v>0</v>
      </c>
      <c r="R2171" s="1252">
        <v>0</v>
      </c>
      <c r="S2171" s="1252">
        <v>0</v>
      </c>
      <c r="T2171" s="1252">
        <v>0</v>
      </c>
      <c r="U2171" s="1251" t="s">
        <v>1065</v>
      </c>
      <c r="V2171" s="1251" t="s">
        <v>564</v>
      </c>
      <c r="W2171" s="1251" t="s">
        <v>296</v>
      </c>
      <c r="X2171" s="1251" t="s">
        <v>1515</v>
      </c>
      <c r="Y2171" s="1251">
        <v>105</v>
      </c>
    </row>
    <row r="2172" spans="1:25" ht="12">
      <c r="A2172" s="1251">
        <v>2020</v>
      </c>
      <c r="B2172" s="1251">
        <v>25</v>
      </c>
      <c r="C2172" s="1251">
        <v>720</v>
      </c>
      <c r="D2172" s="1251" t="s">
        <v>1738</v>
      </c>
      <c r="E2172" s="1251">
        <v>105081</v>
      </c>
      <c r="F2172" s="1251" t="s">
        <v>1526</v>
      </c>
      <c r="G2172" s="1252">
        <v>573.60000000000002</v>
      </c>
      <c r="H2172" s="1252">
        <v>603.22000000000003</v>
      </c>
      <c r="I2172" s="1252">
        <v>634.65999999999997</v>
      </c>
      <c r="J2172" s="1252">
        <v>668.10000000000002</v>
      </c>
      <c r="K2172" s="1252">
        <v>703.19000000000005</v>
      </c>
      <c r="L2172" s="1252">
        <v>739.63999999999999</v>
      </c>
      <c r="M2172" s="1252">
        <v>777.32000000000005</v>
      </c>
      <c r="N2172" s="1252">
        <v>816.14999999999998</v>
      </c>
      <c r="O2172" s="1252">
        <v>856.08000000000004</v>
      </c>
      <c r="P2172" s="1252">
        <v>876.38</v>
      </c>
      <c r="Q2172" s="1252">
        <v>876.38</v>
      </c>
      <c r="R2172" s="1252">
        <v>879.25999999999999</v>
      </c>
      <c r="S2172" s="1252">
        <v>882.14999999999998</v>
      </c>
      <c r="T2172" s="1252">
        <v>882.14999999999998</v>
      </c>
      <c r="U2172" s="1251" t="s">
        <v>1065</v>
      </c>
      <c r="V2172" s="1251" t="s">
        <v>564</v>
      </c>
      <c r="W2172" s="1251" t="s">
        <v>296</v>
      </c>
      <c r="X2172" s="1251" t="s">
        <v>1515</v>
      </c>
      <c r="Y2172" s="1251">
        <v>105</v>
      </c>
    </row>
    <row r="2173" spans="1:25" ht="12">
      <c r="A2173" s="1251">
        <v>2020</v>
      </c>
      <c r="B2173" s="1251">
        <v>25</v>
      </c>
      <c r="C2173" s="1251">
        <v>720</v>
      </c>
      <c r="D2173" s="1251" t="s">
        <v>1738</v>
      </c>
      <c r="E2173" s="1251">
        <v>105085</v>
      </c>
      <c r="F2173" s="1251" t="s">
        <v>1527</v>
      </c>
      <c r="G2173" s="1252">
        <v>1241.3099999999999</v>
      </c>
      <c r="H2173" s="1252">
        <v>1310.1099999999999</v>
      </c>
      <c r="I2173" s="1252">
        <v>1383.1500000000001</v>
      </c>
      <c r="J2173" s="1252">
        <v>1460.8399999999999</v>
      </c>
      <c r="K2173" s="1252">
        <v>1542.3599999999999</v>
      </c>
      <c r="L2173" s="1252">
        <v>1627.03</v>
      </c>
      <c r="M2173" s="1252">
        <v>1714.5599999999999</v>
      </c>
      <c r="N2173" s="1252">
        <v>1804.76</v>
      </c>
      <c r="O2173" s="1252">
        <v>1897.51</v>
      </c>
      <c r="P2173" s="1252">
        <v>1944.6700000000001</v>
      </c>
      <c r="Q2173" s="1252">
        <v>1944.6700000000001</v>
      </c>
      <c r="R2173" s="1252">
        <v>1951.3699999999999</v>
      </c>
      <c r="S2173" s="1252">
        <v>1958.0899999999999</v>
      </c>
      <c r="T2173" s="1252">
        <v>1958.0899999999999</v>
      </c>
      <c r="U2173" s="1251" t="s">
        <v>1065</v>
      </c>
      <c r="V2173" s="1251" t="s">
        <v>564</v>
      </c>
      <c r="W2173" s="1251" t="s">
        <v>296</v>
      </c>
      <c r="X2173" s="1251" t="s">
        <v>1515</v>
      </c>
      <c r="Y2173" s="1251">
        <v>105</v>
      </c>
    </row>
    <row r="2174" spans="1:25" ht="12">
      <c r="A2174" s="1251">
        <v>2020</v>
      </c>
      <c r="B2174" s="1251">
        <v>25</v>
      </c>
      <c r="C2174" s="1251">
        <v>720</v>
      </c>
      <c r="D2174" s="1251" t="s">
        <v>1738</v>
      </c>
      <c r="E2174" s="1251">
        <v>105090</v>
      </c>
      <c r="F2174" s="1251" t="s">
        <v>1528</v>
      </c>
      <c r="G2174" s="1252">
        <v>-40490.82</v>
      </c>
      <c r="H2174" s="1252">
        <v>-40490.82</v>
      </c>
      <c r="I2174" s="1252">
        <v>-40490.82</v>
      </c>
      <c r="J2174" s="1252">
        <v>-40490.82</v>
      </c>
      <c r="K2174" s="1252">
        <v>-40490.82</v>
      </c>
      <c r="L2174" s="1252">
        <v>-40490.82</v>
      </c>
      <c r="M2174" s="1252">
        <v>-40490.82</v>
      </c>
      <c r="N2174" s="1252">
        <v>-40490.82</v>
      </c>
      <c r="O2174" s="1252">
        <v>-40490.82</v>
      </c>
      <c r="P2174" s="1252">
        <v>-183121.04999999999</v>
      </c>
      <c r="Q2174" s="1252">
        <v>-204004.48999999999</v>
      </c>
      <c r="R2174" s="1252">
        <v>-204059.23999999999</v>
      </c>
      <c r="S2174" s="1252">
        <v>-209253.82999999999</v>
      </c>
      <c r="T2174" s="1252">
        <v>-209253.82999999999</v>
      </c>
      <c r="U2174" s="1251" t="s">
        <v>1065</v>
      </c>
      <c r="V2174" s="1251" t="s">
        <v>564</v>
      </c>
      <c r="W2174" s="1251" t="s">
        <v>296</v>
      </c>
      <c r="X2174" s="1251" t="s">
        <v>1515</v>
      </c>
      <c r="Y2174" s="1251">
        <v>105</v>
      </c>
    </row>
    <row r="2175" spans="1:25" ht="12">
      <c r="A2175" s="1251">
        <v>2020</v>
      </c>
      <c r="B2175" s="1251">
        <v>25</v>
      </c>
      <c r="C2175" s="1251">
        <v>720</v>
      </c>
      <c r="D2175" s="1251" t="s">
        <v>1738</v>
      </c>
      <c r="E2175" s="1251">
        <v>106000</v>
      </c>
      <c r="F2175" s="1251" t="s">
        <v>1529</v>
      </c>
      <c r="G2175" s="1252">
        <v>0</v>
      </c>
      <c r="H2175" s="1252">
        <v>0</v>
      </c>
      <c r="I2175" s="1252">
        <v>0</v>
      </c>
      <c r="J2175" s="1252">
        <v>0</v>
      </c>
      <c r="K2175" s="1252">
        <v>0</v>
      </c>
      <c r="L2175" s="1252">
        <v>0</v>
      </c>
      <c r="M2175" s="1252">
        <v>0</v>
      </c>
      <c r="N2175" s="1252">
        <v>0</v>
      </c>
      <c r="O2175" s="1252">
        <v>0</v>
      </c>
      <c r="P2175" s="1252">
        <v>0</v>
      </c>
      <c r="Q2175" s="1252">
        <v>0</v>
      </c>
      <c r="R2175" s="1252">
        <v>0</v>
      </c>
      <c r="S2175" s="1252">
        <v>0</v>
      </c>
      <c r="T2175" s="1252">
        <v>0</v>
      </c>
      <c r="U2175" s="1251" t="s">
        <v>1065</v>
      </c>
      <c r="V2175" s="1251" t="s">
        <v>564</v>
      </c>
      <c r="W2175" s="1251" t="s">
        <v>290</v>
      </c>
      <c r="X2175" s="1251" t="s">
        <v>1515</v>
      </c>
      <c r="Y2175" s="1251">
        <v>106</v>
      </c>
    </row>
    <row r="2176" spans="1:25" ht="12">
      <c r="A2176" s="1251">
        <v>2020</v>
      </c>
      <c r="B2176" s="1251">
        <v>25</v>
      </c>
      <c r="C2176" s="1251">
        <v>720</v>
      </c>
      <c r="D2176" s="1251" t="s">
        <v>1738</v>
      </c>
      <c r="E2176" s="1251">
        <v>108000</v>
      </c>
      <c r="F2176" s="1251" t="s">
        <v>1530</v>
      </c>
      <c r="G2176" s="1252">
        <v>-173693.89999999999</v>
      </c>
      <c r="H2176" s="1252">
        <v>-174419.04000000001</v>
      </c>
      <c r="I2176" s="1252">
        <v>-175144.17999999999</v>
      </c>
      <c r="J2176" s="1252">
        <v>-175869.32000000001</v>
      </c>
      <c r="K2176" s="1252">
        <v>-176594.45999999999</v>
      </c>
      <c r="L2176" s="1252">
        <v>-177319.60000000001</v>
      </c>
      <c r="M2176" s="1252">
        <v>-178044.73999999999</v>
      </c>
      <c r="N2176" s="1252">
        <v>-178769.88</v>
      </c>
      <c r="O2176" s="1252">
        <v>-179495.01999999999</v>
      </c>
      <c r="P2176" s="1252">
        <v>-180220.16</v>
      </c>
      <c r="Q2176" s="1252">
        <v>-181134.04000000001</v>
      </c>
      <c r="R2176" s="1252">
        <v>-182047.92000000001</v>
      </c>
      <c r="S2176" s="1252">
        <v>-182699.23999999999</v>
      </c>
      <c r="T2176" s="1252">
        <v>-182699.23999999999</v>
      </c>
      <c r="U2176" s="1251" t="s">
        <v>1065</v>
      </c>
      <c r="V2176" s="1251" t="s">
        <v>564</v>
      </c>
      <c r="W2176" s="1251" t="s">
        <v>292</v>
      </c>
      <c r="X2176" s="1251" t="s">
        <v>1515</v>
      </c>
      <c r="Y2176" s="1251">
        <v>108</v>
      </c>
    </row>
    <row r="2177" spans="1:25" ht="12">
      <c r="A2177" s="1251">
        <v>2020</v>
      </c>
      <c r="B2177" s="1251">
        <v>25</v>
      </c>
      <c r="C2177" s="1251">
        <v>720</v>
      </c>
      <c r="D2177" s="1251" t="s">
        <v>1738</v>
      </c>
      <c r="E2177" s="1251">
        <v>110310</v>
      </c>
      <c r="F2177" s="1251" t="s">
        <v>1533</v>
      </c>
      <c r="G2177" s="1252">
        <v>0</v>
      </c>
      <c r="H2177" s="1252">
        <v>0</v>
      </c>
      <c r="I2177" s="1252">
        <v>0</v>
      </c>
      <c r="J2177" s="1252">
        <v>0</v>
      </c>
      <c r="K2177" s="1252">
        <v>0</v>
      </c>
      <c r="L2177" s="1252">
        <v>0</v>
      </c>
      <c r="M2177" s="1252">
        <v>0</v>
      </c>
      <c r="N2177" s="1252">
        <v>0</v>
      </c>
      <c r="O2177" s="1252">
        <v>0</v>
      </c>
      <c r="P2177" s="1252">
        <v>0</v>
      </c>
      <c r="Q2177" s="1252">
        <v>0</v>
      </c>
      <c r="R2177" s="1252">
        <v>0</v>
      </c>
      <c r="S2177" s="1252">
        <v>0</v>
      </c>
      <c r="T2177" s="1252">
        <v>0</v>
      </c>
      <c r="U2177" s="1251" t="s">
        <v>1065</v>
      </c>
      <c r="V2177" s="1251" t="s">
        <v>564</v>
      </c>
      <c r="W2177" s="1251" t="s">
        <v>292</v>
      </c>
      <c r="X2177" s="1251" t="s">
        <v>1515</v>
      </c>
      <c r="Y2177" s="1251">
        <v>110</v>
      </c>
    </row>
    <row r="2178" spans="1:25" ht="12">
      <c r="A2178" s="1251">
        <v>2020</v>
      </c>
      <c r="B2178" s="1251">
        <v>25</v>
      </c>
      <c r="C2178" s="1251">
        <v>720</v>
      </c>
      <c r="D2178" s="1251" t="s">
        <v>1738</v>
      </c>
      <c r="E2178" s="1251">
        <v>114000</v>
      </c>
      <c r="F2178" s="1251" t="s">
        <v>1534</v>
      </c>
      <c r="G2178" s="1252">
        <v>0</v>
      </c>
      <c r="H2178" s="1252">
        <v>0</v>
      </c>
      <c r="I2178" s="1252">
        <v>0</v>
      </c>
      <c r="J2178" s="1252">
        <v>0</v>
      </c>
      <c r="K2178" s="1252">
        <v>0</v>
      </c>
      <c r="L2178" s="1252">
        <v>0</v>
      </c>
      <c r="M2178" s="1252">
        <v>0</v>
      </c>
      <c r="N2178" s="1252">
        <v>0</v>
      </c>
      <c r="O2178" s="1252">
        <v>0</v>
      </c>
      <c r="P2178" s="1252">
        <v>0</v>
      </c>
      <c r="Q2178" s="1252">
        <v>0</v>
      </c>
      <c r="R2178" s="1252">
        <v>0</v>
      </c>
      <c r="S2178" s="1252">
        <v>25408.700000000001</v>
      </c>
      <c r="T2178" s="1252">
        <v>25408.700000000001</v>
      </c>
      <c r="U2178" s="1251" t="s">
        <v>1065</v>
      </c>
      <c r="V2178" s="1251" t="s">
        <v>564</v>
      </c>
      <c r="W2178" s="1251" t="s">
        <v>298</v>
      </c>
      <c r="X2178" s="1251" t="s">
        <v>1515</v>
      </c>
      <c r="Y2178" s="1251">
        <v>114</v>
      </c>
    </row>
    <row r="2179" spans="1:25" ht="12">
      <c r="A2179" s="1251">
        <v>2020</v>
      </c>
      <c r="B2179" s="1251">
        <v>25</v>
      </c>
      <c r="C2179" s="1251">
        <v>720</v>
      </c>
      <c r="D2179" s="1251" t="s">
        <v>1738</v>
      </c>
      <c r="E2179" s="1251">
        <v>115000</v>
      </c>
      <c r="F2179" s="1251" t="s">
        <v>1535</v>
      </c>
      <c r="G2179" s="1252">
        <v>0</v>
      </c>
      <c r="H2179" s="1252">
        <v>0</v>
      </c>
      <c r="I2179" s="1252">
        <v>0</v>
      </c>
      <c r="J2179" s="1252">
        <v>0</v>
      </c>
      <c r="K2179" s="1252">
        <v>0</v>
      </c>
      <c r="L2179" s="1252">
        <v>0</v>
      </c>
      <c r="M2179" s="1252">
        <v>0</v>
      </c>
      <c r="N2179" s="1252">
        <v>0</v>
      </c>
      <c r="O2179" s="1252">
        <v>0</v>
      </c>
      <c r="P2179" s="1252">
        <v>0</v>
      </c>
      <c r="Q2179" s="1252">
        <v>0</v>
      </c>
      <c r="R2179" s="1252">
        <v>-141.16</v>
      </c>
      <c r="S2179" s="1252">
        <v>-1134.1800000000001</v>
      </c>
      <c r="T2179" s="1252">
        <v>-1134.1800000000001</v>
      </c>
      <c r="U2179" s="1251" t="s">
        <v>1065</v>
      </c>
      <c r="V2179" s="1251" t="s">
        <v>564</v>
      </c>
      <c r="W2179" s="1251" t="s">
        <v>298</v>
      </c>
      <c r="X2179" s="1251" t="s">
        <v>1515</v>
      </c>
      <c r="Y2179" s="1251">
        <v>115</v>
      </c>
    </row>
    <row r="2180" spans="1:25" ht="12">
      <c r="A2180" s="1251">
        <v>2020</v>
      </c>
      <c r="B2180" s="1251">
        <v>25</v>
      </c>
      <c r="C2180" s="1251">
        <v>720</v>
      </c>
      <c r="D2180" s="1251" t="s">
        <v>1738</v>
      </c>
      <c r="E2180" s="1251">
        <v>116000</v>
      </c>
      <c r="F2180" s="1251" t="s">
        <v>1536</v>
      </c>
      <c r="G2180" s="1252">
        <v>25408.700000000001</v>
      </c>
      <c r="H2180" s="1252">
        <v>25408.700000000001</v>
      </c>
      <c r="I2180" s="1252">
        <v>25408.700000000001</v>
      </c>
      <c r="J2180" s="1252">
        <v>25408.700000000001</v>
      </c>
      <c r="K2180" s="1252">
        <v>25408.700000000001</v>
      </c>
      <c r="L2180" s="1252">
        <v>25408.700000000001</v>
      </c>
      <c r="M2180" s="1252">
        <v>25408.700000000001</v>
      </c>
      <c r="N2180" s="1252">
        <v>25408.700000000001</v>
      </c>
      <c r="O2180" s="1252">
        <v>25408.700000000001</v>
      </c>
      <c r="P2180" s="1252">
        <v>25408.700000000001</v>
      </c>
      <c r="Q2180" s="1252">
        <v>25408.700000000001</v>
      </c>
      <c r="R2180" s="1252">
        <v>25408.700000000001</v>
      </c>
      <c r="S2180" s="1252">
        <v>0</v>
      </c>
      <c r="T2180" s="1252">
        <v>0</v>
      </c>
      <c r="U2180" s="1251" t="s">
        <v>1065</v>
      </c>
      <c r="V2180" s="1251" t="s">
        <v>1537</v>
      </c>
      <c r="W2180" s="1251" t="s">
        <v>325</v>
      </c>
      <c r="X2180" s="1251" t="s">
        <v>1515</v>
      </c>
      <c r="Y2180" s="1251">
        <v>116</v>
      </c>
    </row>
    <row r="2181" spans="1:25" ht="12">
      <c r="A2181" s="1251">
        <v>2020</v>
      </c>
      <c r="B2181" s="1251">
        <v>25</v>
      </c>
      <c r="C2181" s="1251">
        <v>720</v>
      </c>
      <c r="D2181" s="1251" t="s">
        <v>1738</v>
      </c>
      <c r="E2181" s="1251">
        <v>131200</v>
      </c>
      <c r="F2181" s="1251" t="s">
        <v>302</v>
      </c>
      <c r="G2181" s="1252">
        <v>0</v>
      </c>
      <c r="H2181" s="1252">
        <v>0</v>
      </c>
      <c r="I2181" s="1252">
        <v>0</v>
      </c>
      <c r="J2181" s="1252">
        <v>0</v>
      </c>
      <c r="K2181" s="1252">
        <v>0</v>
      </c>
      <c r="L2181" s="1252">
        <v>0</v>
      </c>
      <c r="M2181" s="1252">
        <v>0</v>
      </c>
      <c r="N2181" s="1252">
        <v>0</v>
      </c>
      <c r="O2181" s="1252">
        <v>0</v>
      </c>
      <c r="P2181" s="1252">
        <v>0</v>
      </c>
      <c r="Q2181" s="1252">
        <v>0</v>
      </c>
      <c r="R2181" s="1252">
        <v>0</v>
      </c>
      <c r="S2181" s="1252">
        <v>0</v>
      </c>
      <c r="T2181" s="1252">
        <v>0</v>
      </c>
      <c r="U2181" s="1251" t="s">
        <v>1065</v>
      </c>
      <c r="V2181" s="1251" t="s">
        <v>1537</v>
      </c>
      <c r="W2181" s="1251" t="s">
        <v>302</v>
      </c>
      <c r="X2181" s="1251" t="s">
        <v>1515</v>
      </c>
      <c r="Y2181" s="1251">
        <v>131</v>
      </c>
    </row>
    <row r="2182" spans="1:25" ht="12">
      <c r="A2182" s="1251">
        <v>2020</v>
      </c>
      <c r="B2182" s="1251">
        <v>25</v>
      </c>
      <c r="C2182" s="1251">
        <v>720</v>
      </c>
      <c r="D2182" s="1251" t="s">
        <v>1738</v>
      </c>
      <c r="E2182" s="1251">
        <v>141000</v>
      </c>
      <c r="F2182" s="1251" t="s">
        <v>1541</v>
      </c>
      <c r="G2182" s="1252">
        <v>19201.75</v>
      </c>
      <c r="H2182" s="1252">
        <v>20308.439999999999</v>
      </c>
      <c r="I2182" s="1252">
        <v>21531.98</v>
      </c>
      <c r="J2182" s="1252">
        <v>16418.080000000002</v>
      </c>
      <c r="K2182" s="1252">
        <v>20346.220000000001</v>
      </c>
      <c r="L2182" s="1252">
        <v>21177.32</v>
      </c>
      <c r="M2182" s="1252">
        <v>23180.290000000001</v>
      </c>
      <c r="N2182" s="1252">
        <v>23317.459999999999</v>
      </c>
      <c r="O2182" s="1252">
        <v>23298.889999999999</v>
      </c>
      <c r="P2182" s="1252">
        <v>23166.09</v>
      </c>
      <c r="Q2182" s="1252">
        <v>24251.82</v>
      </c>
      <c r="R2182" s="1252">
        <v>20059.740000000002</v>
      </c>
      <c r="S2182" s="1252">
        <v>25875.610000000001</v>
      </c>
      <c r="T2182" s="1252">
        <v>25875.610000000001</v>
      </c>
      <c r="U2182" s="1251" t="s">
        <v>1065</v>
      </c>
      <c r="V2182" s="1251" t="s">
        <v>1537</v>
      </c>
      <c r="W2182" s="1251" t="s">
        <v>308</v>
      </c>
      <c r="X2182" s="1251" t="s">
        <v>1515</v>
      </c>
      <c r="Y2182" s="1251">
        <v>141</v>
      </c>
    </row>
    <row r="2183" spans="1:25" ht="12">
      <c r="A2183" s="1251">
        <v>2020</v>
      </c>
      <c r="B2183" s="1251">
        <v>25</v>
      </c>
      <c r="C2183" s="1251">
        <v>720</v>
      </c>
      <c r="D2183" s="1251" t="s">
        <v>1738</v>
      </c>
      <c r="E2183" s="1251">
        <v>143000</v>
      </c>
      <c r="F2183" s="1251" t="s">
        <v>1546</v>
      </c>
      <c r="G2183" s="1252">
        <v>-392.63999999999999</v>
      </c>
      <c r="H2183" s="1252">
        <v>-392.63999999999999</v>
      </c>
      <c r="I2183" s="1252">
        <v>-392.63999999999999</v>
      </c>
      <c r="J2183" s="1252">
        <v>-392.63999999999999</v>
      </c>
      <c r="K2183" s="1252">
        <v>-392.63999999999999</v>
      </c>
      <c r="L2183" s="1252">
        <v>-392.63999999999999</v>
      </c>
      <c r="M2183" s="1252">
        <v>-392.63999999999999</v>
      </c>
      <c r="N2183" s="1252">
        <v>-392.63999999999999</v>
      </c>
      <c r="O2183" s="1252">
        <v>-392.63999999999999</v>
      </c>
      <c r="P2183" s="1252">
        <v>-392.63999999999999</v>
      </c>
      <c r="Q2183" s="1252">
        <v>-392.63999999999999</v>
      </c>
      <c r="R2183" s="1252">
        <v>-392.63999999999999</v>
      </c>
      <c r="S2183" s="1252">
        <v>-392.63999999999999</v>
      </c>
      <c r="T2183" s="1252">
        <v>-392.63999999999999</v>
      </c>
      <c r="U2183" s="1251" t="s">
        <v>1065</v>
      </c>
      <c r="V2183" s="1251" t="s">
        <v>1537</v>
      </c>
      <c r="W2183" s="1251" t="s">
        <v>308</v>
      </c>
      <c r="X2183" s="1251" t="s">
        <v>1515</v>
      </c>
      <c r="Y2183" s="1251">
        <v>143</v>
      </c>
    </row>
    <row r="2184" spans="1:25" ht="12">
      <c r="A2184" s="1251">
        <v>2020</v>
      </c>
      <c r="B2184" s="1251">
        <v>25</v>
      </c>
      <c r="C2184" s="1251">
        <v>720</v>
      </c>
      <c r="D2184" s="1251" t="s">
        <v>1738</v>
      </c>
      <c r="E2184" s="1251">
        <v>162000</v>
      </c>
      <c r="F2184" s="1251" t="s">
        <v>1549</v>
      </c>
      <c r="G2184" s="1252">
        <v>0</v>
      </c>
      <c r="H2184" s="1252">
        <v>0</v>
      </c>
      <c r="I2184" s="1252">
        <v>0</v>
      </c>
      <c r="J2184" s="1252">
        <v>0</v>
      </c>
      <c r="K2184" s="1252">
        <v>0</v>
      </c>
      <c r="L2184" s="1252">
        <v>0</v>
      </c>
      <c r="M2184" s="1252">
        <v>0</v>
      </c>
      <c r="N2184" s="1252">
        <v>0</v>
      </c>
      <c r="O2184" s="1252">
        <v>0</v>
      </c>
      <c r="P2184" s="1252">
        <v>0</v>
      </c>
      <c r="Q2184" s="1252">
        <v>0</v>
      </c>
      <c r="R2184" s="1252">
        <v>0</v>
      </c>
      <c r="S2184" s="1252">
        <v>0</v>
      </c>
      <c r="T2184" s="1252">
        <v>0</v>
      </c>
      <c r="U2184" s="1251" t="s">
        <v>1065</v>
      </c>
      <c r="V2184" s="1251" t="s">
        <v>1537</v>
      </c>
      <c r="W2184" s="1251" t="s">
        <v>314</v>
      </c>
      <c r="X2184" s="1251" t="s">
        <v>1515</v>
      </c>
      <c r="Y2184" s="1251">
        <v>162</v>
      </c>
    </row>
    <row r="2185" spans="1:25" ht="12">
      <c r="A2185" s="1251">
        <v>2020</v>
      </c>
      <c r="B2185" s="1251">
        <v>25</v>
      </c>
      <c r="C2185" s="1251">
        <v>720</v>
      </c>
      <c r="D2185" s="1251" t="s">
        <v>1738</v>
      </c>
      <c r="E2185" s="1251">
        <v>162010</v>
      </c>
      <c r="F2185" s="1251" t="s">
        <v>1672</v>
      </c>
      <c r="G2185" s="1252">
        <v>0</v>
      </c>
      <c r="H2185" s="1252">
        <v>0</v>
      </c>
      <c r="I2185" s="1252">
        <v>0</v>
      </c>
      <c r="J2185" s="1252">
        <v>0</v>
      </c>
      <c r="K2185" s="1252">
        <v>0</v>
      </c>
      <c r="L2185" s="1252">
        <v>0</v>
      </c>
      <c r="M2185" s="1252">
        <v>0</v>
      </c>
      <c r="N2185" s="1252">
        <v>0</v>
      </c>
      <c r="O2185" s="1252">
        <v>0</v>
      </c>
      <c r="P2185" s="1252">
        <v>0</v>
      </c>
      <c r="Q2185" s="1252">
        <v>0</v>
      </c>
      <c r="R2185" s="1252">
        <v>0</v>
      </c>
      <c r="S2185" s="1252">
        <v>0</v>
      </c>
      <c r="T2185" s="1252">
        <v>0</v>
      </c>
      <c r="U2185" s="1251" t="s">
        <v>1065</v>
      </c>
      <c r="V2185" s="1251" t="s">
        <v>564</v>
      </c>
      <c r="W2185" s="1251" t="s">
        <v>314</v>
      </c>
      <c r="X2185" s="1251" t="s">
        <v>1515</v>
      </c>
      <c r="Y2185" s="1251">
        <v>162</v>
      </c>
    </row>
    <row r="2186" spans="1:25" ht="12">
      <c r="A2186" s="1251">
        <v>2020</v>
      </c>
      <c r="B2186" s="1251">
        <v>25</v>
      </c>
      <c r="C2186" s="1251">
        <v>720</v>
      </c>
      <c r="D2186" s="1251" t="s">
        <v>1738</v>
      </c>
      <c r="E2186" s="1251">
        <v>162020</v>
      </c>
      <c r="F2186" s="1251" t="s">
        <v>1673</v>
      </c>
      <c r="G2186" s="1252">
        <v>0</v>
      </c>
      <c r="H2186" s="1252">
        <v>0</v>
      </c>
      <c r="I2186" s="1252">
        <v>0</v>
      </c>
      <c r="J2186" s="1252">
        <v>0</v>
      </c>
      <c r="K2186" s="1252">
        <v>0</v>
      </c>
      <c r="L2186" s="1252">
        <v>0</v>
      </c>
      <c r="M2186" s="1252">
        <v>0</v>
      </c>
      <c r="N2186" s="1252">
        <v>0</v>
      </c>
      <c r="O2186" s="1252">
        <v>0</v>
      </c>
      <c r="P2186" s="1252">
        <v>0</v>
      </c>
      <c r="Q2186" s="1252">
        <v>0</v>
      </c>
      <c r="R2186" s="1252">
        <v>0</v>
      </c>
      <c r="S2186" s="1252">
        <v>0</v>
      </c>
      <c r="T2186" s="1252">
        <v>0</v>
      </c>
      <c r="U2186" s="1251" t="s">
        <v>1065</v>
      </c>
      <c r="V2186" s="1251" t="s">
        <v>564</v>
      </c>
      <c r="W2186" s="1251" t="s">
        <v>314</v>
      </c>
      <c r="X2186" s="1251" t="s">
        <v>1515</v>
      </c>
      <c r="Y2186" s="1251">
        <v>162</v>
      </c>
    </row>
    <row r="2187" spans="1:25" ht="12">
      <c r="A2187" s="1251">
        <v>2020</v>
      </c>
      <c r="B2187" s="1251">
        <v>25</v>
      </c>
      <c r="C2187" s="1251">
        <v>720</v>
      </c>
      <c r="D2187" s="1251" t="s">
        <v>1738</v>
      </c>
      <c r="E2187" s="1251">
        <v>162030</v>
      </c>
      <c r="F2187" s="1251" t="s">
        <v>1550</v>
      </c>
      <c r="G2187" s="1252">
        <v>0</v>
      </c>
      <c r="H2187" s="1252">
        <v>0</v>
      </c>
      <c r="I2187" s="1252">
        <v>0</v>
      </c>
      <c r="J2187" s="1252">
        <v>0</v>
      </c>
      <c r="K2187" s="1252">
        <v>0</v>
      </c>
      <c r="L2187" s="1252">
        <v>0</v>
      </c>
      <c r="M2187" s="1252">
        <v>0</v>
      </c>
      <c r="N2187" s="1252">
        <v>0</v>
      </c>
      <c r="O2187" s="1252">
        <v>0</v>
      </c>
      <c r="P2187" s="1252">
        <v>0</v>
      </c>
      <c r="Q2187" s="1252">
        <v>0</v>
      </c>
      <c r="R2187" s="1252">
        <v>0</v>
      </c>
      <c r="S2187" s="1252">
        <v>0</v>
      </c>
      <c r="T2187" s="1252">
        <v>0</v>
      </c>
      <c r="U2187" s="1251" t="s">
        <v>1065</v>
      </c>
      <c r="V2187" s="1251" t="s">
        <v>564</v>
      </c>
      <c r="W2187" s="1251" t="s">
        <v>314</v>
      </c>
      <c r="X2187" s="1251" t="s">
        <v>1515</v>
      </c>
      <c r="Y2187" s="1251">
        <v>162</v>
      </c>
    </row>
    <row r="2188" spans="1:25" ht="12">
      <c r="A2188" s="1251">
        <v>2020</v>
      </c>
      <c r="B2188" s="1251">
        <v>25</v>
      </c>
      <c r="C2188" s="1251">
        <v>720</v>
      </c>
      <c r="D2188" s="1251" t="s">
        <v>1738</v>
      </c>
      <c r="E2188" s="1251">
        <v>162080</v>
      </c>
      <c r="F2188" s="1251" t="s">
        <v>1553</v>
      </c>
      <c r="G2188" s="1252">
        <v>0</v>
      </c>
      <c r="H2188" s="1252">
        <v>24760.830000000002</v>
      </c>
      <c r="I2188" s="1252">
        <v>12380.41</v>
      </c>
      <c r="J2188" s="1252">
        <v>-0.01</v>
      </c>
      <c r="K2188" s="1252">
        <v>24760.82</v>
      </c>
      <c r="L2188" s="1252">
        <v>12380.4</v>
      </c>
      <c r="M2188" s="1252">
        <v>-0.02</v>
      </c>
      <c r="N2188" s="1252">
        <v>24760.810000000001</v>
      </c>
      <c r="O2188" s="1252">
        <v>12380.389999999999</v>
      </c>
      <c r="P2188" s="1252">
        <v>-0.029999999999999999</v>
      </c>
      <c r="Q2188" s="1252">
        <v>24760.799999999999</v>
      </c>
      <c r="R2188" s="1252">
        <v>12380.379999999999</v>
      </c>
      <c r="S2188" s="1252">
        <v>0</v>
      </c>
      <c r="T2188" s="1252">
        <v>0</v>
      </c>
      <c r="U2188" s="1251" t="s">
        <v>1065</v>
      </c>
      <c r="V2188" s="1251" t="s">
        <v>564</v>
      </c>
      <c r="W2188" s="1251" t="s">
        <v>314</v>
      </c>
      <c r="X2188" s="1251" t="s">
        <v>1515</v>
      </c>
      <c r="Y2188" s="1251">
        <v>162</v>
      </c>
    </row>
    <row r="2189" spans="1:25" ht="12">
      <c r="A2189" s="1251">
        <v>2020</v>
      </c>
      <c r="B2189" s="1251">
        <v>25</v>
      </c>
      <c r="C2189" s="1251">
        <v>720</v>
      </c>
      <c r="D2189" s="1251" t="s">
        <v>1738</v>
      </c>
      <c r="E2189" s="1251">
        <v>173000</v>
      </c>
      <c r="F2189" s="1251" t="s">
        <v>1557</v>
      </c>
      <c r="G2189" s="1252">
        <v>6105.1599999999999</v>
      </c>
      <c r="H2189" s="1252">
        <v>5834.5600000000004</v>
      </c>
      <c r="I2189" s="1252">
        <v>5288.4899999999998</v>
      </c>
      <c r="J2189" s="1252">
        <v>6906.9799999999996</v>
      </c>
      <c r="K2189" s="1252">
        <v>7151.0600000000004</v>
      </c>
      <c r="L2189" s="1252">
        <v>7133.2700000000004</v>
      </c>
      <c r="M2189" s="1252">
        <v>6036.6700000000001</v>
      </c>
      <c r="N2189" s="1252">
        <v>5579.6400000000003</v>
      </c>
      <c r="O2189" s="1252">
        <v>6522.8100000000004</v>
      </c>
      <c r="P2189" s="1252">
        <v>6711.5200000000004</v>
      </c>
      <c r="Q2189" s="1252">
        <v>6222.1400000000003</v>
      </c>
      <c r="R2189" s="1252">
        <v>6625.2799999999997</v>
      </c>
      <c r="S2189" s="1252">
        <v>7295.3999999999996</v>
      </c>
      <c r="T2189" s="1252">
        <v>7295.3999999999996</v>
      </c>
      <c r="U2189" s="1251" t="s">
        <v>1065</v>
      </c>
      <c r="V2189" s="1251" t="s">
        <v>1537</v>
      </c>
      <c r="W2189" s="1251" t="s">
        <v>310</v>
      </c>
      <c r="X2189" s="1251" t="s">
        <v>1515</v>
      </c>
      <c r="Y2189" s="1251">
        <v>173</v>
      </c>
    </row>
    <row r="2190" spans="1:25" ht="12">
      <c r="A2190" s="1251">
        <v>2020</v>
      </c>
      <c r="B2190" s="1251">
        <v>25</v>
      </c>
      <c r="C2190" s="1251">
        <v>720</v>
      </c>
      <c r="D2190" s="1251" t="s">
        <v>1738</v>
      </c>
      <c r="E2190" s="1251">
        <v>184020</v>
      </c>
      <c r="F2190" s="1251" t="s">
        <v>1563</v>
      </c>
      <c r="G2190" s="1252">
        <v>177.81999999999999</v>
      </c>
      <c r="H2190" s="1252">
        <v>177.81999999999999</v>
      </c>
      <c r="I2190" s="1252">
        <v>177.81999999999999</v>
      </c>
      <c r="J2190" s="1252">
        <v>177.81999999999999</v>
      </c>
      <c r="K2190" s="1252">
        <v>177.81999999999999</v>
      </c>
      <c r="L2190" s="1252">
        <v>177.81999999999999</v>
      </c>
      <c r="M2190" s="1252">
        <v>177.81999999999999</v>
      </c>
      <c r="N2190" s="1252">
        <v>177.81999999999999</v>
      </c>
      <c r="O2190" s="1252">
        <v>177.81999999999999</v>
      </c>
      <c r="P2190" s="1252">
        <v>177.81999999999999</v>
      </c>
      <c r="Q2190" s="1252">
        <v>177.81999999999999</v>
      </c>
      <c r="R2190" s="1252">
        <v>177.81999999999999</v>
      </c>
      <c r="S2190" s="1252">
        <v>177.81999999999999</v>
      </c>
      <c r="T2190" s="1252">
        <v>177.81999999999999</v>
      </c>
      <c r="U2190" s="1251" t="s">
        <v>1065</v>
      </c>
      <c r="V2190" s="1251" t="s">
        <v>1537</v>
      </c>
      <c r="W2190" s="1251" t="s">
        <v>316</v>
      </c>
      <c r="X2190" s="1251" t="s">
        <v>1515</v>
      </c>
      <c r="Y2190" s="1251">
        <v>184</v>
      </c>
    </row>
    <row r="2191" spans="1:25" ht="12">
      <c r="A2191" s="1251">
        <v>2020</v>
      </c>
      <c r="B2191" s="1251">
        <v>25</v>
      </c>
      <c r="C2191" s="1251">
        <v>720</v>
      </c>
      <c r="D2191" s="1251" t="s">
        <v>1738</v>
      </c>
      <c r="E2191" s="1251">
        <v>184099</v>
      </c>
      <c r="F2191" s="1251" t="s">
        <v>1567</v>
      </c>
      <c r="G2191" s="1252">
        <v>-177.81999999999999</v>
      </c>
      <c r="H2191" s="1252">
        <v>-177.81999999999999</v>
      </c>
      <c r="I2191" s="1252">
        <v>-177.81999999999999</v>
      </c>
      <c r="J2191" s="1252">
        <v>-177.81999999999999</v>
      </c>
      <c r="K2191" s="1252">
        <v>-177.81999999999999</v>
      </c>
      <c r="L2191" s="1252">
        <v>-177.81999999999999</v>
      </c>
      <c r="M2191" s="1252">
        <v>-177.81999999999999</v>
      </c>
      <c r="N2191" s="1252">
        <v>-177.81999999999999</v>
      </c>
      <c r="O2191" s="1252">
        <v>-177.81999999999999</v>
      </c>
      <c r="P2191" s="1252">
        <v>-177.81999999999999</v>
      </c>
      <c r="Q2191" s="1252">
        <v>-177.81999999999999</v>
      </c>
      <c r="R2191" s="1252">
        <v>-177.81999999999999</v>
      </c>
      <c r="S2191" s="1252">
        <v>-177.81999999999999</v>
      </c>
      <c r="T2191" s="1252">
        <v>-177.81999999999999</v>
      </c>
      <c r="U2191" s="1251" t="s">
        <v>1065</v>
      </c>
      <c r="V2191" s="1251" t="s">
        <v>1537</v>
      </c>
      <c r="W2191" s="1251" t="s">
        <v>316</v>
      </c>
      <c r="X2191" s="1251" t="s">
        <v>1515</v>
      </c>
      <c r="Y2191" s="1251">
        <v>184</v>
      </c>
    </row>
    <row r="2192" spans="1:25" ht="12">
      <c r="A2192" s="1251">
        <v>2020</v>
      </c>
      <c r="B2192" s="1251">
        <v>25</v>
      </c>
      <c r="C2192" s="1251">
        <v>720</v>
      </c>
      <c r="D2192" s="1251" t="s">
        <v>1738</v>
      </c>
      <c r="E2192" s="1251">
        <v>186101</v>
      </c>
      <c r="F2192" s="1251" t="s">
        <v>1719</v>
      </c>
      <c r="G2192" s="1252">
        <v>0</v>
      </c>
      <c r="H2192" s="1252">
        <v>0</v>
      </c>
      <c r="I2192" s="1252">
        <v>0</v>
      </c>
      <c r="J2192" s="1252">
        <v>0</v>
      </c>
      <c r="K2192" s="1252">
        <v>0</v>
      </c>
      <c r="L2192" s="1252">
        <v>0</v>
      </c>
      <c r="M2192" s="1252">
        <v>0</v>
      </c>
      <c r="N2192" s="1252">
        <v>0</v>
      </c>
      <c r="O2192" s="1252">
        <v>0</v>
      </c>
      <c r="P2192" s="1252">
        <v>0</v>
      </c>
      <c r="Q2192" s="1252">
        <v>0</v>
      </c>
      <c r="R2192" s="1252">
        <v>0</v>
      </c>
      <c r="S2192" s="1252">
        <v>0</v>
      </c>
      <c r="T2192" s="1252">
        <v>0</v>
      </c>
      <c r="U2192" s="1251" t="s">
        <v>1065</v>
      </c>
      <c r="V2192" s="1251" t="s">
        <v>1537</v>
      </c>
      <c r="W2192" s="1251" t="s">
        <v>322</v>
      </c>
      <c r="X2192" s="1251" t="s">
        <v>1515</v>
      </c>
      <c r="Y2192" s="1251">
        <v>186</v>
      </c>
    </row>
    <row r="2193" spans="1:25" ht="12">
      <c r="A2193" s="1251">
        <v>2020</v>
      </c>
      <c r="B2193" s="1251">
        <v>25</v>
      </c>
      <c r="C2193" s="1251">
        <v>720</v>
      </c>
      <c r="D2193" s="1251" t="s">
        <v>1738</v>
      </c>
      <c r="E2193" s="1251">
        <v>186107</v>
      </c>
      <c r="F2193" s="1251" t="s">
        <v>1739</v>
      </c>
      <c r="G2193" s="1252">
        <v>0</v>
      </c>
      <c r="H2193" s="1252">
        <v>2933.3299999999999</v>
      </c>
      <c r="I2193" s="1252">
        <v>-533.34000000000003</v>
      </c>
      <c r="J2193" s="1252">
        <v>2399.9899999999998</v>
      </c>
      <c r="K2193" s="1252">
        <v>2133.3200000000002</v>
      </c>
      <c r="L2193" s="1252">
        <v>1866.6500000000001</v>
      </c>
      <c r="M2193" s="1252">
        <v>1599.98</v>
      </c>
      <c r="N2193" s="1252">
        <v>1333.3099999999999</v>
      </c>
      <c r="O2193" s="1252">
        <v>1066.6400000000001</v>
      </c>
      <c r="P2193" s="1252">
        <v>799.97000000000003</v>
      </c>
      <c r="Q2193" s="1252">
        <v>533.29999999999995</v>
      </c>
      <c r="R2193" s="1252">
        <v>266.63</v>
      </c>
      <c r="S2193" s="1252">
        <v>0</v>
      </c>
      <c r="T2193" s="1252">
        <v>0</v>
      </c>
      <c r="U2193" s="1251" t="s">
        <v>1065</v>
      </c>
      <c r="V2193" s="1251" t="s">
        <v>1537</v>
      </c>
      <c r="W2193" s="1251" t="s">
        <v>322</v>
      </c>
      <c r="X2193" s="1251" t="s">
        <v>1515</v>
      </c>
      <c r="Y2193" s="1251">
        <v>186</v>
      </c>
    </row>
    <row r="2194" spans="1:25" ht="12">
      <c r="A2194" s="1251">
        <v>2020</v>
      </c>
      <c r="B2194" s="1251">
        <v>25</v>
      </c>
      <c r="C2194" s="1251">
        <v>720</v>
      </c>
      <c r="D2194" s="1251" t="s">
        <v>1738</v>
      </c>
      <c r="E2194" s="1251">
        <v>186355</v>
      </c>
      <c r="F2194" s="1251" t="s">
        <v>1575</v>
      </c>
      <c r="G2194" s="1252">
        <v>279.75</v>
      </c>
      <c r="H2194" s="1252">
        <v>298.04000000000002</v>
      </c>
      <c r="I2194" s="1252">
        <v>317.45999999999998</v>
      </c>
      <c r="J2194" s="1252">
        <v>338.11000000000001</v>
      </c>
      <c r="K2194" s="1252">
        <v>359.77999999999997</v>
      </c>
      <c r="L2194" s="1252">
        <v>382.29000000000002</v>
      </c>
      <c r="M2194" s="1252">
        <v>405.56</v>
      </c>
      <c r="N2194" s="1252">
        <v>429.54000000000002</v>
      </c>
      <c r="O2194" s="1252">
        <v>454.19999999999999</v>
      </c>
      <c r="P2194" s="1252">
        <v>466.74000000000001</v>
      </c>
      <c r="Q2194" s="1252">
        <v>0</v>
      </c>
      <c r="R2194" s="1252">
        <v>1.78</v>
      </c>
      <c r="S2194" s="1252">
        <v>3.5699999999999998</v>
      </c>
      <c r="T2194" s="1252">
        <v>3.5699999999999998</v>
      </c>
      <c r="U2194" s="1251" t="s">
        <v>1065</v>
      </c>
      <c r="V2194" s="1251" t="s">
        <v>1537</v>
      </c>
      <c r="W2194" s="1251" t="s">
        <v>322</v>
      </c>
      <c r="X2194" s="1251" t="s">
        <v>1515</v>
      </c>
      <c r="Y2194" s="1251">
        <v>186</v>
      </c>
    </row>
    <row r="2195" spans="1:25" ht="12">
      <c r="A2195" s="1251">
        <v>2020</v>
      </c>
      <c r="B2195" s="1251">
        <v>25</v>
      </c>
      <c r="C2195" s="1251">
        <v>720</v>
      </c>
      <c r="D2195" s="1251" t="s">
        <v>1738</v>
      </c>
      <c r="E2195" s="1251">
        <v>186366</v>
      </c>
      <c r="F2195" s="1251" t="s">
        <v>1576</v>
      </c>
      <c r="G2195" s="1252">
        <v>371.75</v>
      </c>
      <c r="H2195" s="1252">
        <v>371.75</v>
      </c>
      <c r="I2195" s="1252">
        <v>371.75</v>
      </c>
      <c r="J2195" s="1252">
        <v>371.75</v>
      </c>
      <c r="K2195" s="1252">
        <v>371.75</v>
      </c>
      <c r="L2195" s="1252">
        <v>371.75</v>
      </c>
      <c r="M2195" s="1252">
        <v>371.75</v>
      </c>
      <c r="N2195" s="1252">
        <v>371.75</v>
      </c>
      <c r="O2195" s="1252">
        <v>371.75</v>
      </c>
      <c r="P2195" s="1252">
        <v>371.75</v>
      </c>
      <c r="Q2195" s="1252">
        <v>838.49000000000001</v>
      </c>
      <c r="R2195" s="1252">
        <v>838.49000000000001</v>
      </c>
      <c r="S2195" s="1252">
        <v>838.49000000000001</v>
      </c>
      <c r="T2195" s="1252">
        <v>838.49000000000001</v>
      </c>
      <c r="U2195" s="1251" t="s">
        <v>1065</v>
      </c>
      <c r="V2195" s="1251" t="s">
        <v>1537</v>
      </c>
      <c r="W2195" s="1251" t="s">
        <v>322</v>
      </c>
      <c r="X2195" s="1251" t="s">
        <v>1515</v>
      </c>
      <c r="Y2195" s="1251">
        <v>186</v>
      </c>
    </row>
    <row r="2196" spans="1:25" ht="12">
      <c r="A2196" s="1251">
        <v>2020</v>
      </c>
      <c r="B2196" s="1251">
        <v>25</v>
      </c>
      <c r="C2196" s="1251">
        <v>720</v>
      </c>
      <c r="D2196" s="1251" t="s">
        <v>1738</v>
      </c>
      <c r="E2196" s="1251">
        <v>186367</v>
      </c>
      <c r="F2196" s="1251" t="s">
        <v>1577</v>
      </c>
      <c r="G2196" s="1252">
        <v>-52.590000000000003</v>
      </c>
      <c r="H2196" s="1252">
        <v>-53.509999999999998</v>
      </c>
      <c r="I2196" s="1252">
        <v>-54.43</v>
      </c>
      <c r="J2196" s="1252">
        <v>-56.270000000000003</v>
      </c>
      <c r="K2196" s="1252">
        <v>-57.159999999999997</v>
      </c>
      <c r="L2196" s="1252">
        <v>-58.049999999999997</v>
      </c>
      <c r="M2196" s="1252">
        <v>-58.939999999999998</v>
      </c>
      <c r="N2196" s="1252">
        <v>-59.850000000000001</v>
      </c>
      <c r="O2196" s="1252">
        <v>-60.759999999999998</v>
      </c>
      <c r="P2196" s="1252">
        <v>-60.75</v>
      </c>
      <c r="Q2196" s="1252">
        <v>-62.829999999999998</v>
      </c>
      <c r="R2196" s="1252">
        <v>-64.909999999999997</v>
      </c>
      <c r="S2196" s="1252">
        <v>-66.989999999999995</v>
      </c>
      <c r="T2196" s="1252">
        <v>-66.989999999999995</v>
      </c>
      <c r="U2196" s="1251" t="s">
        <v>1065</v>
      </c>
      <c r="V2196" s="1251" t="s">
        <v>1537</v>
      </c>
      <c r="W2196" s="1251" t="s">
        <v>322</v>
      </c>
      <c r="X2196" s="1251" t="s">
        <v>1515</v>
      </c>
      <c r="Y2196" s="1251">
        <v>186</v>
      </c>
    </row>
    <row r="2197" spans="1:25" ht="12">
      <c r="A2197" s="1251">
        <v>2020</v>
      </c>
      <c r="B2197" s="1251">
        <v>25</v>
      </c>
      <c r="C2197" s="1251">
        <v>720</v>
      </c>
      <c r="D2197" s="1251" t="s">
        <v>1738</v>
      </c>
      <c r="E2197" s="1251">
        <v>186900</v>
      </c>
      <c r="F2197" s="1251" t="s">
        <v>1740</v>
      </c>
      <c r="G2197" s="1252">
        <v>7923.96</v>
      </c>
      <c r="H2197" s="1252">
        <v>-162.12</v>
      </c>
      <c r="I2197" s="1252">
        <v>-3261.1999999999998</v>
      </c>
      <c r="J2197" s="1252">
        <v>4601.6000000000004</v>
      </c>
      <c r="K2197" s="1252">
        <v>5156.4799999999996</v>
      </c>
      <c r="L2197" s="1252">
        <v>5711.3599999999997</v>
      </c>
      <c r="M2197" s="1252">
        <v>6266.2399999999998</v>
      </c>
      <c r="N2197" s="1252">
        <v>6821.1199999999999</v>
      </c>
      <c r="O2197" s="1252">
        <v>7376</v>
      </c>
      <c r="P2197" s="1252">
        <v>7930.8800000000001</v>
      </c>
      <c r="Q2197" s="1252">
        <v>8485.7600000000002</v>
      </c>
      <c r="R2197" s="1252">
        <v>-554.88</v>
      </c>
      <c r="S2197" s="1252">
        <v>0</v>
      </c>
      <c r="T2197" s="1252">
        <v>0</v>
      </c>
      <c r="U2197" s="1251" t="s">
        <v>1065</v>
      </c>
      <c r="V2197" s="1251" t="s">
        <v>1537</v>
      </c>
      <c r="W2197" s="1251" t="s">
        <v>322</v>
      </c>
      <c r="X2197" s="1251" t="s">
        <v>1515</v>
      </c>
      <c r="Y2197" s="1251">
        <v>186</v>
      </c>
    </row>
    <row r="2198" spans="1:25" ht="12">
      <c r="A2198" s="1251">
        <v>2020</v>
      </c>
      <c r="B2198" s="1251">
        <v>25</v>
      </c>
      <c r="C2198" s="1251">
        <v>720</v>
      </c>
      <c r="D2198" s="1251" t="s">
        <v>1738</v>
      </c>
      <c r="E2198" s="1251">
        <v>211000</v>
      </c>
      <c r="F2198" s="1251" t="s">
        <v>1674</v>
      </c>
      <c r="G2198" s="1252">
        <v>0</v>
      </c>
      <c r="H2198" s="1252">
        <v>0</v>
      </c>
      <c r="I2198" s="1252">
        <v>0</v>
      </c>
      <c r="J2198" s="1252">
        <v>0</v>
      </c>
      <c r="K2198" s="1252">
        <v>0</v>
      </c>
      <c r="L2198" s="1252">
        <v>0</v>
      </c>
      <c r="M2198" s="1252">
        <v>0</v>
      </c>
      <c r="N2198" s="1252">
        <v>0</v>
      </c>
      <c r="O2198" s="1252">
        <v>0</v>
      </c>
      <c r="P2198" s="1252">
        <v>0</v>
      </c>
      <c r="Q2198" s="1252">
        <v>0</v>
      </c>
      <c r="R2198" s="1252">
        <v>0</v>
      </c>
      <c r="S2198" s="1252">
        <v>0</v>
      </c>
      <c r="T2198" s="1252">
        <v>0</v>
      </c>
      <c r="U2198" s="1251" t="s">
        <v>1065</v>
      </c>
      <c r="V2198" s="1251" t="s">
        <v>1537</v>
      </c>
      <c r="W2198" s="1251" t="s">
        <v>349</v>
      </c>
      <c r="X2198" s="1251" t="s">
        <v>1675</v>
      </c>
      <c r="Y2198" s="1251">
        <v>211</v>
      </c>
    </row>
    <row r="2199" spans="1:25" ht="12">
      <c r="A2199" s="1251">
        <v>2020</v>
      </c>
      <c r="B2199" s="1251">
        <v>25</v>
      </c>
      <c r="C2199" s="1251">
        <v>720</v>
      </c>
      <c r="D2199" s="1251" t="s">
        <v>1738</v>
      </c>
      <c r="E2199" s="1251">
        <v>215000</v>
      </c>
      <c r="F2199" s="1251" t="s">
        <v>1676</v>
      </c>
      <c r="G2199" s="1252">
        <v>104973.61</v>
      </c>
      <c r="H2199" s="1252">
        <v>104973.61</v>
      </c>
      <c r="I2199" s="1252">
        <v>104973.61</v>
      </c>
      <c r="J2199" s="1252">
        <v>104973.61</v>
      </c>
      <c r="K2199" s="1252">
        <v>104973.61</v>
      </c>
      <c r="L2199" s="1252">
        <v>104973.61</v>
      </c>
      <c r="M2199" s="1252">
        <v>104973.61</v>
      </c>
      <c r="N2199" s="1252">
        <v>104973.61</v>
      </c>
      <c r="O2199" s="1252">
        <v>104973.61</v>
      </c>
      <c r="P2199" s="1252">
        <v>104973.61</v>
      </c>
      <c r="Q2199" s="1252">
        <v>104973.61</v>
      </c>
      <c r="R2199" s="1252">
        <v>104973.61</v>
      </c>
      <c r="S2199" s="1252">
        <v>104973.61</v>
      </c>
      <c r="T2199" s="1252">
        <v>104973.61</v>
      </c>
      <c r="U2199" s="1251" t="s">
        <v>1065</v>
      </c>
      <c r="V2199" s="1251" t="s">
        <v>1537</v>
      </c>
      <c r="W2199" s="1251" t="s">
        <v>352</v>
      </c>
      <c r="X2199" s="1251" t="s">
        <v>1675</v>
      </c>
      <c r="Y2199" s="1251">
        <v>215</v>
      </c>
    </row>
    <row r="2200" spans="1:25" ht="12">
      <c r="A2200" s="1251">
        <v>2020</v>
      </c>
      <c r="B2200" s="1251">
        <v>25</v>
      </c>
      <c r="C2200" s="1251">
        <v>720</v>
      </c>
      <c r="D2200" s="1251" t="s">
        <v>1738</v>
      </c>
      <c r="E2200" s="1251">
        <v>215100</v>
      </c>
      <c r="F2200" s="1251" t="s">
        <v>1734</v>
      </c>
      <c r="G2200" s="1252">
        <v>0</v>
      </c>
      <c r="H2200" s="1252">
        <v>4509.3599999999997</v>
      </c>
      <c r="I2200" s="1252">
        <v>2491</v>
      </c>
      <c r="J2200" s="1252">
        <v>-5823.1499999999996</v>
      </c>
      <c r="K2200" s="1252">
        <v>-10108.370000000001</v>
      </c>
      <c r="L2200" s="1252">
        <v>-10876.82</v>
      </c>
      <c r="M2200" s="1252">
        <v>-7382.6300000000001</v>
      </c>
      <c r="N2200" s="1252">
        <v>-9164.25</v>
      </c>
      <c r="O2200" s="1252">
        <v>-16072.6</v>
      </c>
      <c r="P2200" s="1252">
        <v>-16871.970000000001</v>
      </c>
      <c r="Q2200" s="1252">
        <v>-17626.52</v>
      </c>
      <c r="R2200" s="1252">
        <v>-11806.42</v>
      </c>
      <c r="S2200" s="1252">
        <v>-14627.110000000001</v>
      </c>
      <c r="T2200" s="1252">
        <v>-14627.110000000001</v>
      </c>
      <c r="U2200" s="1251" t="s">
        <v>1065</v>
      </c>
      <c r="V2200" s="1251" t="s">
        <v>1537</v>
      </c>
      <c r="W2200" s="1251" t="s">
        <v>352</v>
      </c>
      <c r="X2200" s="1251" t="s">
        <v>1675</v>
      </c>
      <c r="Y2200" s="1251">
        <v>215</v>
      </c>
    </row>
    <row r="2201" spans="1:25" ht="12">
      <c r="A2201" s="1251">
        <v>2020</v>
      </c>
      <c r="B2201" s="1251">
        <v>25</v>
      </c>
      <c r="C2201" s="1251">
        <v>720</v>
      </c>
      <c r="D2201" s="1251" t="s">
        <v>1738</v>
      </c>
      <c r="E2201" s="1251">
        <v>215101</v>
      </c>
      <c r="F2201" s="1251" t="s">
        <v>1677</v>
      </c>
      <c r="G2201" s="1252">
        <v>12347.620000000001</v>
      </c>
      <c r="H2201" s="1252">
        <v>12347.620000000001</v>
      </c>
      <c r="I2201" s="1252">
        <v>12347.620000000001</v>
      </c>
      <c r="J2201" s="1252">
        <v>12347.620000000001</v>
      </c>
      <c r="K2201" s="1252">
        <v>12347.620000000001</v>
      </c>
      <c r="L2201" s="1252">
        <v>12347.620000000001</v>
      </c>
      <c r="M2201" s="1252">
        <v>12347.620000000001</v>
      </c>
      <c r="N2201" s="1252">
        <v>12347.620000000001</v>
      </c>
      <c r="O2201" s="1252">
        <v>12347.620000000001</v>
      </c>
      <c r="P2201" s="1252">
        <v>12347.620000000001</v>
      </c>
      <c r="Q2201" s="1252">
        <v>12347.620000000001</v>
      </c>
      <c r="R2201" s="1252">
        <v>12347.620000000001</v>
      </c>
      <c r="S2201" s="1252">
        <v>12347.620000000001</v>
      </c>
      <c r="T2201" s="1252">
        <v>12347.620000000001</v>
      </c>
      <c r="U2201" s="1251" t="s">
        <v>1065</v>
      </c>
      <c r="V2201" s="1251" t="s">
        <v>1537</v>
      </c>
      <c r="W2201" s="1251" t="s">
        <v>352</v>
      </c>
      <c r="X2201" s="1251" t="s">
        <v>1675</v>
      </c>
      <c r="Y2201" s="1251">
        <v>215</v>
      </c>
    </row>
    <row r="2202" spans="1:25" ht="12">
      <c r="A2202" s="1251">
        <v>2020</v>
      </c>
      <c r="B2202" s="1251">
        <v>25</v>
      </c>
      <c r="C2202" s="1251">
        <v>720</v>
      </c>
      <c r="D2202" s="1251" t="s">
        <v>1738</v>
      </c>
      <c r="E2202" s="1251">
        <v>215300</v>
      </c>
      <c r="F2202" s="1251" t="s">
        <v>1678</v>
      </c>
      <c r="G2202" s="1252">
        <v>0</v>
      </c>
      <c r="H2202" s="1252">
        <v>0</v>
      </c>
      <c r="I2202" s="1252">
        <v>0</v>
      </c>
      <c r="J2202" s="1252">
        <v>0</v>
      </c>
      <c r="K2202" s="1252">
        <v>0</v>
      </c>
      <c r="L2202" s="1252">
        <v>0</v>
      </c>
      <c r="M2202" s="1252">
        <v>0</v>
      </c>
      <c r="N2202" s="1252">
        <v>0</v>
      </c>
      <c r="O2202" s="1252">
        <v>0</v>
      </c>
      <c r="P2202" s="1252">
        <v>0</v>
      </c>
      <c r="Q2202" s="1252">
        <v>0</v>
      </c>
      <c r="R2202" s="1252">
        <v>0</v>
      </c>
      <c r="S2202" s="1252">
        <v>0</v>
      </c>
      <c r="T2202" s="1252">
        <v>0</v>
      </c>
      <c r="U2202" s="1251" t="s">
        <v>1065</v>
      </c>
      <c r="V2202" s="1251" t="s">
        <v>1537</v>
      </c>
      <c r="W2202" s="1251" t="s">
        <v>352</v>
      </c>
      <c r="X2202" s="1251" t="s">
        <v>1675</v>
      </c>
      <c r="Y2202" s="1251">
        <v>215</v>
      </c>
    </row>
    <row r="2203" spans="1:25" ht="12">
      <c r="A2203" s="1251">
        <v>2020</v>
      </c>
      <c r="B2203" s="1251">
        <v>25</v>
      </c>
      <c r="C2203" s="1251">
        <v>720</v>
      </c>
      <c r="D2203" s="1251" t="s">
        <v>1738</v>
      </c>
      <c r="E2203" s="1251">
        <v>231006</v>
      </c>
      <c r="F2203" s="1251" t="s">
        <v>1583</v>
      </c>
      <c r="G2203" s="1252">
        <v>0</v>
      </c>
      <c r="H2203" s="1252">
        <v>0</v>
      </c>
      <c r="I2203" s="1252">
        <v>0</v>
      </c>
      <c r="J2203" s="1252">
        <v>0</v>
      </c>
      <c r="K2203" s="1252">
        <v>0</v>
      </c>
      <c r="L2203" s="1252">
        <v>0</v>
      </c>
      <c r="M2203" s="1252">
        <v>0</v>
      </c>
      <c r="N2203" s="1252">
        <v>0</v>
      </c>
      <c r="O2203" s="1252">
        <v>0</v>
      </c>
      <c r="P2203" s="1252">
        <v>0</v>
      </c>
      <c r="Q2203" s="1252">
        <v>0</v>
      </c>
      <c r="R2203" s="1252">
        <v>0</v>
      </c>
      <c r="S2203" s="1252">
        <v>0</v>
      </c>
      <c r="T2203" s="1252">
        <v>0</v>
      </c>
      <c r="U2203" s="1251" t="s">
        <v>1065</v>
      </c>
      <c r="V2203" s="1251" t="s">
        <v>1537</v>
      </c>
      <c r="W2203" s="1251" t="s">
        <v>366</v>
      </c>
      <c r="X2203" s="1251" t="s">
        <v>1581</v>
      </c>
      <c r="Y2203" s="1251">
        <v>231</v>
      </c>
    </row>
    <row r="2204" spans="1:25" ht="12">
      <c r="A2204" s="1251">
        <v>2020</v>
      </c>
      <c r="B2204" s="1251">
        <v>25</v>
      </c>
      <c r="C2204" s="1251">
        <v>720</v>
      </c>
      <c r="D2204" s="1251" t="s">
        <v>1738</v>
      </c>
      <c r="E2204" s="1251">
        <v>236111</v>
      </c>
      <c r="F2204" s="1251" t="s">
        <v>1588</v>
      </c>
      <c r="G2204" s="1252">
        <v>0</v>
      </c>
      <c r="H2204" s="1252">
        <v>29.739999999999998</v>
      </c>
      <c r="I2204" s="1252">
        <v>14.869999999999999</v>
      </c>
      <c r="J2204" s="1252">
        <v>0</v>
      </c>
      <c r="K2204" s="1252">
        <v>29.73</v>
      </c>
      <c r="L2204" s="1252">
        <v>14.859999999999999</v>
      </c>
      <c r="M2204" s="1252">
        <v>-0.01</v>
      </c>
      <c r="N2204" s="1252">
        <v>30.84</v>
      </c>
      <c r="O2204" s="1252">
        <v>15.41</v>
      </c>
      <c r="P2204" s="1252">
        <v>46.880000000000003</v>
      </c>
      <c r="Q2204" s="1252">
        <v>31.25</v>
      </c>
      <c r="R2204" s="1252">
        <v>15.609999999999999</v>
      </c>
      <c r="S2204" s="1252">
        <v>0</v>
      </c>
      <c r="T2204" s="1252">
        <v>0</v>
      </c>
      <c r="U2204" s="1251" t="s">
        <v>1065</v>
      </c>
      <c r="V2204" s="1251" t="s">
        <v>1537</v>
      </c>
      <c r="W2204" s="1251" t="s">
        <v>371</v>
      </c>
      <c r="X2204" s="1251" t="s">
        <v>1581</v>
      </c>
      <c r="Y2204" s="1251">
        <v>236</v>
      </c>
    </row>
    <row r="2205" spans="1:25" ht="12">
      <c r="A2205" s="1251">
        <v>2020</v>
      </c>
      <c r="B2205" s="1251">
        <v>25</v>
      </c>
      <c r="C2205" s="1251">
        <v>720</v>
      </c>
      <c r="D2205" s="1251" t="s">
        <v>1738</v>
      </c>
      <c r="E2205" s="1251">
        <v>236115</v>
      </c>
      <c r="F2205" s="1251" t="s">
        <v>1679</v>
      </c>
      <c r="G2205" s="1252">
        <v>0</v>
      </c>
      <c r="H2205" s="1252">
        <v>0</v>
      </c>
      <c r="I2205" s="1252">
        <v>0</v>
      </c>
      <c r="J2205" s="1252">
        <v>0</v>
      </c>
      <c r="K2205" s="1252">
        <v>0</v>
      </c>
      <c r="L2205" s="1252">
        <v>0</v>
      </c>
      <c r="M2205" s="1252">
        <v>0</v>
      </c>
      <c r="N2205" s="1252">
        <v>0</v>
      </c>
      <c r="O2205" s="1252">
        <v>0</v>
      </c>
      <c r="P2205" s="1252">
        <v>0</v>
      </c>
      <c r="Q2205" s="1252">
        <v>0</v>
      </c>
      <c r="R2205" s="1252">
        <v>0</v>
      </c>
      <c r="S2205" s="1252">
        <v>0</v>
      </c>
      <c r="T2205" s="1252">
        <v>0</v>
      </c>
      <c r="U2205" s="1251" t="s">
        <v>1065</v>
      </c>
      <c r="V2205" s="1251" t="s">
        <v>1537</v>
      </c>
      <c r="W2205" s="1251" t="s">
        <v>371</v>
      </c>
      <c r="X2205" s="1251" t="s">
        <v>1581</v>
      </c>
      <c r="Y2205" s="1251">
        <v>236</v>
      </c>
    </row>
    <row r="2206" spans="1:25" ht="12">
      <c r="A2206" s="1251">
        <v>2020</v>
      </c>
      <c r="B2206" s="1251">
        <v>25</v>
      </c>
      <c r="C2206" s="1251">
        <v>720</v>
      </c>
      <c r="D2206" s="1251" t="s">
        <v>1738</v>
      </c>
      <c r="E2206" s="1251">
        <v>236116</v>
      </c>
      <c r="F2206" s="1251" t="s">
        <v>1680</v>
      </c>
      <c r="G2206" s="1252">
        <v>0</v>
      </c>
      <c r="H2206" s="1252">
        <v>0</v>
      </c>
      <c r="I2206" s="1252">
        <v>0</v>
      </c>
      <c r="J2206" s="1252">
        <v>0</v>
      </c>
      <c r="K2206" s="1252">
        <v>0</v>
      </c>
      <c r="L2206" s="1252">
        <v>0</v>
      </c>
      <c r="M2206" s="1252">
        <v>0</v>
      </c>
      <c r="N2206" s="1252">
        <v>0</v>
      </c>
      <c r="O2206" s="1252">
        <v>0</v>
      </c>
      <c r="P2206" s="1252">
        <v>0</v>
      </c>
      <c r="Q2206" s="1252">
        <v>0</v>
      </c>
      <c r="R2206" s="1252">
        <v>0</v>
      </c>
      <c r="S2206" s="1252">
        <v>0</v>
      </c>
      <c r="T2206" s="1252">
        <v>0</v>
      </c>
      <c r="U2206" s="1251" t="s">
        <v>1065</v>
      </c>
      <c r="V2206" s="1251" t="s">
        <v>1537</v>
      </c>
      <c r="W2206" s="1251" t="s">
        <v>371</v>
      </c>
      <c r="X2206" s="1251" t="s">
        <v>1581</v>
      </c>
      <c r="Y2206" s="1251">
        <v>236</v>
      </c>
    </row>
    <row r="2207" spans="1:25" ht="12">
      <c r="A2207" s="1251">
        <v>2020</v>
      </c>
      <c r="B2207" s="1251">
        <v>25</v>
      </c>
      <c r="C2207" s="1251">
        <v>720</v>
      </c>
      <c r="D2207" s="1251" t="s">
        <v>1738</v>
      </c>
      <c r="E2207" s="1251">
        <v>236117</v>
      </c>
      <c r="F2207" s="1251" t="s">
        <v>1681</v>
      </c>
      <c r="G2207" s="1252">
        <v>0</v>
      </c>
      <c r="H2207" s="1252">
        <v>0</v>
      </c>
      <c r="I2207" s="1252">
        <v>0</v>
      </c>
      <c r="J2207" s="1252">
        <v>0</v>
      </c>
      <c r="K2207" s="1252">
        <v>0</v>
      </c>
      <c r="L2207" s="1252">
        <v>0</v>
      </c>
      <c r="M2207" s="1252">
        <v>0</v>
      </c>
      <c r="N2207" s="1252">
        <v>0</v>
      </c>
      <c r="O2207" s="1252">
        <v>0</v>
      </c>
      <c r="P2207" s="1252">
        <v>0</v>
      </c>
      <c r="Q2207" s="1252">
        <v>0</v>
      </c>
      <c r="R2207" s="1252">
        <v>0</v>
      </c>
      <c r="S2207" s="1252">
        <v>0</v>
      </c>
      <c r="T2207" s="1252">
        <v>0</v>
      </c>
      <c r="U2207" s="1251" t="s">
        <v>1065</v>
      </c>
      <c r="V2207" s="1251" t="s">
        <v>1537</v>
      </c>
      <c r="W2207" s="1251" t="s">
        <v>371</v>
      </c>
      <c r="X2207" s="1251" t="s">
        <v>1581</v>
      </c>
      <c r="Y2207" s="1251">
        <v>236</v>
      </c>
    </row>
    <row r="2208" spans="1:25" ht="12">
      <c r="A2208" s="1251">
        <v>2020</v>
      </c>
      <c r="B2208" s="1251">
        <v>25</v>
      </c>
      <c r="C2208" s="1251">
        <v>720</v>
      </c>
      <c r="D2208" s="1251" t="s">
        <v>1738</v>
      </c>
      <c r="E2208" s="1251">
        <v>236121</v>
      </c>
      <c r="F2208" s="1251" t="s">
        <v>1682</v>
      </c>
      <c r="G2208" s="1252">
        <v>0</v>
      </c>
      <c r="H2208" s="1252">
        <v>0</v>
      </c>
      <c r="I2208" s="1252">
        <v>0</v>
      </c>
      <c r="J2208" s="1252">
        <v>0</v>
      </c>
      <c r="K2208" s="1252">
        <v>0</v>
      </c>
      <c r="L2208" s="1252">
        <v>0</v>
      </c>
      <c r="M2208" s="1252">
        <v>0</v>
      </c>
      <c r="N2208" s="1252">
        <v>0</v>
      </c>
      <c r="O2208" s="1252">
        <v>0</v>
      </c>
      <c r="P2208" s="1252">
        <v>0</v>
      </c>
      <c r="Q2208" s="1252">
        <v>0</v>
      </c>
      <c r="R2208" s="1252">
        <v>0</v>
      </c>
      <c r="S2208" s="1252">
        <v>0</v>
      </c>
      <c r="T2208" s="1252">
        <v>0</v>
      </c>
      <c r="U2208" s="1251" t="s">
        <v>1065</v>
      </c>
      <c r="V2208" s="1251" t="s">
        <v>1537</v>
      </c>
      <c r="W2208" s="1251" t="s">
        <v>371</v>
      </c>
      <c r="X2208" s="1251" t="s">
        <v>1581</v>
      </c>
      <c r="Y2208" s="1251">
        <v>236</v>
      </c>
    </row>
    <row r="2209" spans="1:25" ht="12">
      <c r="A2209" s="1251">
        <v>2020</v>
      </c>
      <c r="B2209" s="1251">
        <v>25</v>
      </c>
      <c r="C2209" s="1251">
        <v>720</v>
      </c>
      <c r="D2209" s="1251" t="s">
        <v>1738</v>
      </c>
      <c r="E2209" s="1251">
        <v>236124</v>
      </c>
      <c r="F2209" s="1251" t="s">
        <v>1683</v>
      </c>
      <c r="G2209" s="1252">
        <v>16342.709999999999</v>
      </c>
      <c r="H2209" s="1252">
        <v>16342.709999999999</v>
      </c>
      <c r="I2209" s="1252">
        <v>16342.709999999999</v>
      </c>
      <c r="J2209" s="1252">
        <v>16342.709999999999</v>
      </c>
      <c r="K2209" s="1252">
        <v>16342.709999999999</v>
      </c>
      <c r="L2209" s="1252">
        <v>16342.709999999999</v>
      </c>
      <c r="M2209" s="1252">
        <v>16342.709999999999</v>
      </c>
      <c r="N2209" s="1252">
        <v>16342.709999999999</v>
      </c>
      <c r="O2209" s="1252">
        <v>16342.709999999999</v>
      </c>
      <c r="P2209" s="1252">
        <v>16342.709999999999</v>
      </c>
      <c r="Q2209" s="1252">
        <v>16342.709999999999</v>
      </c>
      <c r="R2209" s="1252">
        <v>16342.709999999999</v>
      </c>
      <c r="S2209" s="1252">
        <v>16342.709999999999</v>
      </c>
      <c r="T2209" s="1252">
        <v>16342.709999999999</v>
      </c>
      <c r="U2209" s="1251" t="s">
        <v>1065</v>
      </c>
      <c r="V2209" s="1251" t="s">
        <v>1537</v>
      </c>
      <c r="W2209" s="1251" t="s">
        <v>371</v>
      </c>
      <c r="X2209" s="1251" t="s">
        <v>1581</v>
      </c>
      <c r="Y2209" s="1251">
        <v>236</v>
      </c>
    </row>
    <row r="2210" spans="1:25" ht="12">
      <c r="A2210" s="1251">
        <v>2020</v>
      </c>
      <c r="B2210" s="1251">
        <v>25</v>
      </c>
      <c r="C2210" s="1251">
        <v>720</v>
      </c>
      <c r="D2210" s="1251" t="s">
        <v>1738</v>
      </c>
      <c r="E2210" s="1251">
        <v>241001</v>
      </c>
      <c r="F2210" s="1251" t="s">
        <v>1592</v>
      </c>
      <c r="G2210" s="1252">
        <v>0</v>
      </c>
      <c r="H2210" s="1252">
        <v>0</v>
      </c>
      <c r="I2210" s="1252">
        <v>0</v>
      </c>
      <c r="J2210" s="1252">
        <v>0</v>
      </c>
      <c r="K2210" s="1252">
        <v>0</v>
      </c>
      <c r="L2210" s="1252">
        <v>0</v>
      </c>
      <c r="M2210" s="1252">
        <v>0</v>
      </c>
      <c r="N2210" s="1252">
        <v>0</v>
      </c>
      <c r="O2210" s="1252">
        <v>0</v>
      </c>
      <c r="P2210" s="1252">
        <v>0</v>
      </c>
      <c r="Q2210" s="1252">
        <v>0</v>
      </c>
      <c r="R2210" s="1252">
        <v>0</v>
      </c>
      <c r="S2210" s="1252">
        <v>0</v>
      </c>
      <c r="T2210" s="1252">
        <v>0</v>
      </c>
      <c r="U2210" s="1251" t="s">
        <v>1065</v>
      </c>
      <c r="V2210" s="1251" t="s">
        <v>1537</v>
      </c>
      <c r="W2210" s="1251" t="s">
        <v>371</v>
      </c>
      <c r="X2210" s="1251" t="s">
        <v>1581</v>
      </c>
      <c r="Y2210" s="1251">
        <v>241</v>
      </c>
    </row>
    <row r="2211" spans="1:25" ht="12">
      <c r="A2211" s="1251">
        <v>2020</v>
      </c>
      <c r="B2211" s="1251">
        <v>25</v>
      </c>
      <c r="C2211" s="1251">
        <v>720</v>
      </c>
      <c r="D2211" s="1251" t="s">
        <v>1738</v>
      </c>
      <c r="E2211" s="1251">
        <v>252050</v>
      </c>
      <c r="F2211" s="1251" t="s">
        <v>1603</v>
      </c>
      <c r="G2211" s="1252">
        <v>0</v>
      </c>
      <c r="H2211" s="1252">
        <v>0</v>
      </c>
      <c r="I2211" s="1252">
        <v>0</v>
      </c>
      <c r="J2211" s="1252">
        <v>0</v>
      </c>
      <c r="K2211" s="1252">
        <v>0</v>
      </c>
      <c r="L2211" s="1252">
        <v>0</v>
      </c>
      <c r="M2211" s="1252">
        <v>0</v>
      </c>
      <c r="N2211" s="1252">
        <v>0</v>
      </c>
      <c r="O2211" s="1252">
        <v>0</v>
      </c>
      <c r="P2211" s="1252">
        <v>-44000</v>
      </c>
      <c r="Q2211" s="1252">
        <v>-44000</v>
      </c>
      <c r="R2211" s="1252">
        <v>-44000</v>
      </c>
      <c r="S2211" s="1252">
        <v>-44000</v>
      </c>
      <c r="T2211" s="1252">
        <v>-44000</v>
      </c>
      <c r="U2211" s="1251" t="s">
        <v>1065</v>
      </c>
      <c r="V2211" s="1251" t="s">
        <v>564</v>
      </c>
      <c r="W2211" s="1251" t="s">
        <v>375</v>
      </c>
      <c r="X2211" s="1251" t="s">
        <v>1581</v>
      </c>
      <c r="Y2211" s="1251">
        <v>252</v>
      </c>
    </row>
    <row r="2212" spans="1:25" ht="12">
      <c r="A2212" s="1251">
        <v>2020</v>
      </c>
      <c r="B2212" s="1251">
        <v>25</v>
      </c>
      <c r="C2212" s="1251">
        <v>720</v>
      </c>
      <c r="D2212" s="1251" t="s">
        <v>1738</v>
      </c>
      <c r="E2212" s="1251">
        <v>252052</v>
      </c>
      <c r="F2212" s="1251" t="s">
        <v>1605</v>
      </c>
      <c r="G2212" s="1252">
        <v>0</v>
      </c>
      <c r="H2212" s="1252">
        <v>0</v>
      </c>
      <c r="I2212" s="1252">
        <v>0</v>
      </c>
      <c r="J2212" s="1252">
        <v>0</v>
      </c>
      <c r="K2212" s="1252">
        <v>0</v>
      </c>
      <c r="L2212" s="1252">
        <v>0</v>
      </c>
      <c r="M2212" s="1252">
        <v>0</v>
      </c>
      <c r="N2212" s="1252">
        <v>0</v>
      </c>
      <c r="O2212" s="1252">
        <v>0</v>
      </c>
      <c r="P2212" s="1252">
        <v>0</v>
      </c>
      <c r="Q2212" s="1252">
        <v>0</v>
      </c>
      <c r="R2212" s="1252">
        <v>0</v>
      </c>
      <c r="S2212" s="1252">
        <v>0</v>
      </c>
      <c r="T2212" s="1252">
        <v>0</v>
      </c>
      <c r="U2212" s="1251" t="s">
        <v>1065</v>
      </c>
      <c r="V2212" s="1251" t="s">
        <v>564</v>
      </c>
      <c r="W2212" s="1251" t="s">
        <v>375</v>
      </c>
      <c r="X2212" s="1251" t="s">
        <v>1581</v>
      </c>
      <c r="Y2212" s="1251">
        <v>252</v>
      </c>
    </row>
    <row r="2213" spans="1:25" ht="12">
      <c r="A2213" s="1251">
        <v>2020</v>
      </c>
      <c r="B2213" s="1251">
        <v>25</v>
      </c>
      <c r="C2213" s="1251">
        <v>720</v>
      </c>
      <c r="D2213" s="1251" t="s">
        <v>1738</v>
      </c>
      <c r="E2213" s="1251">
        <v>252080</v>
      </c>
      <c r="F2213" s="1251" t="s">
        <v>1608</v>
      </c>
      <c r="G2213" s="1252">
        <v>-5307</v>
      </c>
      <c r="H2213" s="1252">
        <v>-5307</v>
      </c>
      <c r="I2213" s="1252">
        <v>-5307</v>
      </c>
      <c r="J2213" s="1252">
        <v>-5307</v>
      </c>
      <c r="K2213" s="1252">
        <v>-5307</v>
      </c>
      <c r="L2213" s="1252">
        <v>-5307</v>
      </c>
      <c r="M2213" s="1252">
        <v>-5307</v>
      </c>
      <c r="N2213" s="1252">
        <v>-5307</v>
      </c>
      <c r="O2213" s="1252">
        <v>-5307</v>
      </c>
      <c r="P2213" s="1252">
        <v>-5307</v>
      </c>
      <c r="Q2213" s="1252">
        <v>-5307</v>
      </c>
      <c r="R2213" s="1252">
        <v>-5307</v>
      </c>
      <c r="S2213" s="1252">
        <v>-5307</v>
      </c>
      <c r="T2213" s="1252">
        <v>-5307</v>
      </c>
      <c r="U2213" s="1251" t="s">
        <v>1065</v>
      </c>
      <c r="V2213" s="1251" t="s">
        <v>564</v>
      </c>
      <c r="W2213" s="1251" t="s">
        <v>375</v>
      </c>
      <c r="X2213" s="1251" t="s">
        <v>1581</v>
      </c>
      <c r="Y2213" s="1251">
        <v>252</v>
      </c>
    </row>
    <row r="2214" spans="1:25" ht="12">
      <c r="A2214" s="1251">
        <v>2020</v>
      </c>
      <c r="B2214" s="1251">
        <v>25</v>
      </c>
      <c r="C2214" s="1251">
        <v>720</v>
      </c>
      <c r="D2214" s="1251" t="s">
        <v>1738</v>
      </c>
      <c r="E2214" s="1251">
        <v>252099</v>
      </c>
      <c r="F2214" s="1251" t="s">
        <v>1610</v>
      </c>
      <c r="G2214" s="1252">
        <v>0</v>
      </c>
      <c r="H2214" s="1252">
        <v>0</v>
      </c>
      <c r="I2214" s="1252">
        <v>5307</v>
      </c>
      <c r="J2214" s="1252">
        <v>5307</v>
      </c>
      <c r="K2214" s="1252">
        <v>5307</v>
      </c>
      <c r="L2214" s="1252">
        <v>5307</v>
      </c>
      <c r="M2214" s="1252">
        <v>5307</v>
      </c>
      <c r="N2214" s="1252">
        <v>5307</v>
      </c>
      <c r="O2214" s="1252">
        <v>5307</v>
      </c>
      <c r="P2214" s="1252">
        <v>49307</v>
      </c>
      <c r="Q2214" s="1252">
        <v>49307</v>
      </c>
      <c r="R2214" s="1252">
        <v>49307</v>
      </c>
      <c r="S2214" s="1252">
        <v>49307</v>
      </c>
      <c r="T2214" s="1252">
        <v>49307</v>
      </c>
      <c r="U2214" s="1251" t="s">
        <v>1065</v>
      </c>
      <c r="V2214" s="1251" t="s">
        <v>564</v>
      </c>
      <c r="W2214" s="1251" t="s">
        <v>375</v>
      </c>
      <c r="X2214" s="1251" t="s">
        <v>1581</v>
      </c>
      <c r="Y2214" s="1251">
        <v>252</v>
      </c>
    </row>
    <row r="2215" spans="1:25" ht="12">
      <c r="A2215" s="1251">
        <v>2020</v>
      </c>
      <c r="B2215" s="1251">
        <v>25</v>
      </c>
      <c r="C2215" s="1251">
        <v>720</v>
      </c>
      <c r="D2215" s="1251" t="s">
        <v>1738</v>
      </c>
      <c r="E2215" s="1251">
        <v>252106</v>
      </c>
      <c r="F2215" s="1251" t="s">
        <v>1612</v>
      </c>
      <c r="G2215" s="1252">
        <v>0</v>
      </c>
      <c r="H2215" s="1252">
        <v>0</v>
      </c>
      <c r="I2215" s="1252">
        <v>-5307</v>
      </c>
      <c r="J2215" s="1252">
        <v>-5307</v>
      </c>
      <c r="K2215" s="1252">
        <v>-5307</v>
      </c>
      <c r="L2215" s="1252">
        <v>-5307</v>
      </c>
      <c r="M2215" s="1252">
        <v>-5307</v>
      </c>
      <c r="N2215" s="1252">
        <v>-5307</v>
      </c>
      <c r="O2215" s="1252">
        <v>-5307</v>
      </c>
      <c r="P2215" s="1252">
        <v>-49307</v>
      </c>
      <c r="Q2215" s="1252">
        <v>-49307</v>
      </c>
      <c r="R2215" s="1252">
        <v>-49307</v>
      </c>
      <c r="S2215" s="1252">
        <v>-49307</v>
      </c>
      <c r="T2215" s="1252">
        <v>-49307</v>
      </c>
      <c r="U2215" s="1251" t="s">
        <v>1065</v>
      </c>
      <c r="V2215" s="1251" t="s">
        <v>564</v>
      </c>
      <c r="W2215" s="1251" t="s">
        <v>375</v>
      </c>
      <c r="X2215" s="1251" t="s">
        <v>1581</v>
      </c>
      <c r="Y2215" s="1251">
        <v>252</v>
      </c>
    </row>
    <row r="2216" spans="1:25" ht="12">
      <c r="A2216" s="1251">
        <v>2020</v>
      </c>
      <c r="B2216" s="1251">
        <v>25</v>
      </c>
      <c r="C2216" s="1251">
        <v>720</v>
      </c>
      <c r="D2216" s="1251" t="s">
        <v>1738</v>
      </c>
      <c r="E2216" s="1251">
        <v>253112</v>
      </c>
      <c r="F2216" s="1251" t="s">
        <v>1741</v>
      </c>
      <c r="G2216" s="1252">
        <v>-4694</v>
      </c>
      <c r="H2216" s="1252">
        <v>-4694</v>
      </c>
      <c r="I2216" s="1252">
        <v>-4694</v>
      </c>
      <c r="J2216" s="1252">
        <v>-3520.4899999999998</v>
      </c>
      <c r="K2216" s="1252">
        <v>-3129.3200000000002</v>
      </c>
      <c r="L2216" s="1252">
        <v>-2738.1500000000001</v>
      </c>
      <c r="M2216" s="1252">
        <v>-2346.98</v>
      </c>
      <c r="N2216" s="1252">
        <v>-1955.8099999999999</v>
      </c>
      <c r="O2216" s="1252">
        <v>-1564.6400000000001</v>
      </c>
      <c r="P2216" s="1252">
        <v>-1173.47</v>
      </c>
      <c r="Q2216" s="1252">
        <v>-782.29999999999995</v>
      </c>
      <c r="R2216" s="1252">
        <v>-391.13</v>
      </c>
      <c r="S2216" s="1252">
        <v>0</v>
      </c>
      <c r="T2216" s="1252">
        <v>0</v>
      </c>
      <c r="U2216" s="1251" t="s">
        <v>1065</v>
      </c>
      <c r="V2216" s="1251" t="s">
        <v>1537</v>
      </c>
      <c r="W2216" s="1251" t="s">
        <v>378</v>
      </c>
      <c r="X2216" s="1251" t="s">
        <v>1581</v>
      </c>
      <c r="Y2216" s="1251">
        <v>253</v>
      </c>
    </row>
    <row r="2217" spans="1:25" ht="12">
      <c r="A2217" s="1251">
        <v>2020</v>
      </c>
      <c r="B2217" s="1251">
        <v>25</v>
      </c>
      <c r="C2217" s="1251">
        <v>720</v>
      </c>
      <c r="D2217" s="1251" t="s">
        <v>1738</v>
      </c>
      <c r="E2217" s="1251">
        <v>271101</v>
      </c>
      <c r="F2217" s="1251" t="s">
        <v>1621</v>
      </c>
      <c r="G2217" s="1252">
        <v>-79500</v>
      </c>
      <c r="H2217" s="1252">
        <v>-79500</v>
      </c>
      <c r="I2217" s="1252">
        <v>-79500</v>
      </c>
      <c r="J2217" s="1252">
        <v>-79500</v>
      </c>
      <c r="K2217" s="1252">
        <v>-79500</v>
      </c>
      <c r="L2217" s="1252">
        <v>-79500</v>
      </c>
      <c r="M2217" s="1252">
        <v>-79500</v>
      </c>
      <c r="N2217" s="1252">
        <v>-79500</v>
      </c>
      <c r="O2217" s="1252">
        <v>-79500</v>
      </c>
      <c r="P2217" s="1252">
        <v>-79500</v>
      </c>
      <c r="Q2217" s="1252">
        <v>-79500</v>
      </c>
      <c r="R2217" s="1252">
        <v>-79500</v>
      </c>
      <c r="S2217" s="1252">
        <v>-79500</v>
      </c>
      <c r="T2217" s="1252">
        <v>-79500</v>
      </c>
      <c r="U2217" s="1251" t="s">
        <v>1065</v>
      </c>
      <c r="V2217" s="1251" t="s">
        <v>564</v>
      </c>
      <c r="W2217" s="1251" t="s">
        <v>382</v>
      </c>
      <c r="X2217" s="1251" t="s">
        <v>1581</v>
      </c>
      <c r="Y2217" s="1251">
        <v>271</v>
      </c>
    </row>
    <row r="2218" spans="1:25" ht="12">
      <c r="A2218" s="1251">
        <v>2020</v>
      </c>
      <c r="B2218" s="1251">
        <v>25</v>
      </c>
      <c r="C2218" s="1251">
        <v>720</v>
      </c>
      <c r="D2218" s="1251" t="s">
        <v>1738</v>
      </c>
      <c r="E2218" s="1251">
        <v>271150</v>
      </c>
      <c r="F2218" s="1251" t="s">
        <v>382</v>
      </c>
      <c r="G2218" s="1252">
        <v>0</v>
      </c>
      <c r="H2218" s="1252">
        <v>0</v>
      </c>
      <c r="I2218" s="1252">
        <v>0</v>
      </c>
      <c r="J2218" s="1252">
        <v>0</v>
      </c>
      <c r="K2218" s="1252">
        <v>0</v>
      </c>
      <c r="L2218" s="1252">
        <v>0</v>
      </c>
      <c r="M2218" s="1252">
        <v>0</v>
      </c>
      <c r="N2218" s="1252">
        <v>0</v>
      </c>
      <c r="O2218" s="1252">
        <v>0</v>
      </c>
      <c r="P2218" s="1252">
        <v>0</v>
      </c>
      <c r="Q2218" s="1252">
        <v>0</v>
      </c>
      <c r="R2218" s="1252">
        <v>0</v>
      </c>
      <c r="S2218" s="1252">
        <v>0</v>
      </c>
      <c r="T2218" s="1252">
        <v>0</v>
      </c>
      <c r="U2218" s="1251" t="s">
        <v>1065</v>
      </c>
      <c r="V2218" s="1251" t="s">
        <v>564</v>
      </c>
      <c r="W2218" s="1251" t="s">
        <v>382</v>
      </c>
      <c r="X2218" s="1251" t="s">
        <v>1581</v>
      </c>
      <c r="Y2218" s="1251">
        <v>271</v>
      </c>
    </row>
    <row r="2219" spans="1:25" ht="12">
      <c r="A2219" s="1251">
        <v>2020</v>
      </c>
      <c r="B2219" s="1251">
        <v>25</v>
      </c>
      <c r="C2219" s="1251">
        <v>720</v>
      </c>
      <c r="D2219" s="1251" t="s">
        <v>1738</v>
      </c>
      <c r="E2219" s="1251">
        <v>272000</v>
      </c>
      <c r="F2219" s="1251" t="s">
        <v>1625</v>
      </c>
      <c r="G2219" s="1252">
        <v>11238.120000000001</v>
      </c>
      <c r="H2219" s="1252">
        <v>11342.299999999999</v>
      </c>
      <c r="I2219" s="1252">
        <v>11446.48</v>
      </c>
      <c r="J2219" s="1252">
        <v>11550.66</v>
      </c>
      <c r="K2219" s="1252">
        <v>11660.15</v>
      </c>
      <c r="L2219" s="1252">
        <v>11769.639999999999</v>
      </c>
      <c r="M2219" s="1252">
        <v>11879.129999999999</v>
      </c>
      <c r="N2219" s="1252">
        <v>11988.620000000001</v>
      </c>
      <c r="O2219" s="1252">
        <v>12098.110000000001</v>
      </c>
      <c r="P2219" s="1252">
        <v>12207.6</v>
      </c>
      <c r="Q2219" s="1252">
        <v>12361.09</v>
      </c>
      <c r="R2219" s="1252">
        <v>12514.58</v>
      </c>
      <c r="S2219" s="1252">
        <v>12634.870000000001</v>
      </c>
      <c r="T2219" s="1252">
        <v>12634.870000000001</v>
      </c>
      <c r="U2219" s="1251" t="s">
        <v>1065</v>
      </c>
      <c r="V2219" s="1251" t="s">
        <v>564</v>
      </c>
      <c r="W2219" s="1251" t="s">
        <v>382</v>
      </c>
      <c r="X2219" s="1251" t="s">
        <v>1581</v>
      </c>
      <c r="Y2219" s="1251">
        <v>272</v>
      </c>
    </row>
    <row r="2220" spans="1:25" ht="12">
      <c r="A2220" s="1251">
        <v>2020</v>
      </c>
      <c r="B2220" s="1251">
        <v>25</v>
      </c>
      <c r="C2220" s="1251">
        <v>720</v>
      </c>
      <c r="D2220" s="1251" t="s">
        <v>1738</v>
      </c>
      <c r="E2220" s="1251">
        <v>283050</v>
      </c>
      <c r="F2220" s="1251" t="s">
        <v>1685</v>
      </c>
      <c r="G2220" s="1252">
        <v>-15495</v>
      </c>
      <c r="H2220" s="1252">
        <v>-15495</v>
      </c>
      <c r="I2220" s="1252">
        <v>-15495</v>
      </c>
      <c r="J2220" s="1252">
        <v>-15495</v>
      </c>
      <c r="K2220" s="1252">
        <v>-15495</v>
      </c>
      <c r="L2220" s="1252">
        <v>-15495</v>
      </c>
      <c r="M2220" s="1252">
        <v>-15495</v>
      </c>
      <c r="N2220" s="1252">
        <v>-15495</v>
      </c>
      <c r="O2220" s="1252">
        <v>-15495</v>
      </c>
      <c r="P2220" s="1252">
        <v>-15495</v>
      </c>
      <c r="Q2220" s="1252">
        <v>-15495</v>
      </c>
      <c r="R2220" s="1252">
        <v>-15495</v>
      </c>
      <c r="S2220" s="1252">
        <v>-15495</v>
      </c>
      <c r="T2220" s="1252">
        <v>-15495</v>
      </c>
      <c r="U2220" s="1251" t="s">
        <v>1065</v>
      </c>
      <c r="V2220" s="1251" t="s">
        <v>564</v>
      </c>
      <c r="W2220" s="1251" t="s">
        <v>377</v>
      </c>
      <c r="X2220" s="1251" t="s">
        <v>1581</v>
      </c>
      <c r="Y2220" s="1251">
        <v>283</v>
      </c>
    </row>
    <row r="2221" spans="1:25" ht="12">
      <c r="A2221" s="1251">
        <v>2020</v>
      </c>
      <c r="B2221" s="1251">
        <v>25</v>
      </c>
      <c r="C2221" s="1251">
        <v>720</v>
      </c>
      <c r="D2221" s="1251" t="s">
        <v>1738</v>
      </c>
      <c r="E2221" s="1251">
        <v>300000</v>
      </c>
      <c r="F2221" s="1251" t="s">
        <v>1628</v>
      </c>
      <c r="G2221" s="1252">
        <v>605784.69999999995</v>
      </c>
      <c r="H2221" s="1252">
        <v>605784.69999999995</v>
      </c>
      <c r="I2221" s="1252">
        <v>605784.69999999995</v>
      </c>
      <c r="J2221" s="1252">
        <v>605784.69999999995</v>
      </c>
      <c r="K2221" s="1252">
        <v>605784.69999999995</v>
      </c>
      <c r="L2221" s="1252">
        <v>605784.69999999995</v>
      </c>
      <c r="M2221" s="1252">
        <v>605784.69999999995</v>
      </c>
      <c r="N2221" s="1252">
        <v>605784.69999999995</v>
      </c>
      <c r="O2221" s="1252">
        <v>605784.69999999995</v>
      </c>
      <c r="P2221" s="1252">
        <v>748414.93000000005</v>
      </c>
      <c r="Q2221" s="1252">
        <v>769298.37</v>
      </c>
      <c r="R2221" s="1252">
        <v>769353.12</v>
      </c>
      <c r="S2221" s="1252">
        <v>774547.70999999996</v>
      </c>
      <c r="T2221" s="1252">
        <v>774547.70999999996</v>
      </c>
      <c r="U2221" s="1251" t="s">
        <v>1065</v>
      </c>
      <c r="V2221" s="1251" t="s">
        <v>564</v>
      </c>
      <c r="W2221" s="1251" t="s">
        <v>290</v>
      </c>
      <c r="X2221" s="1251" t="s">
        <v>1515</v>
      </c>
      <c r="Y2221" s="1251">
        <v>300</v>
      </c>
    </row>
    <row r="2222" spans="1:25" ht="12">
      <c r="A2222" s="1251">
        <v>2020</v>
      </c>
      <c r="B2222" s="1251">
        <v>25</v>
      </c>
      <c r="C2222" s="1251">
        <v>720</v>
      </c>
      <c r="D2222" s="1251" t="s">
        <v>1738</v>
      </c>
      <c r="E2222" s="1251">
        <v>301000</v>
      </c>
      <c r="F2222" s="1251" t="s">
        <v>1630</v>
      </c>
      <c r="G2222" s="1252">
        <v>0</v>
      </c>
      <c r="H2222" s="1252">
        <v>0</v>
      </c>
      <c r="I2222" s="1252">
        <v>0</v>
      </c>
      <c r="J2222" s="1252">
        <v>0</v>
      </c>
      <c r="K2222" s="1252">
        <v>0</v>
      </c>
      <c r="L2222" s="1252">
        <v>0</v>
      </c>
      <c r="M2222" s="1252">
        <v>0</v>
      </c>
      <c r="N2222" s="1252">
        <v>0</v>
      </c>
      <c r="O2222" s="1252">
        <v>0</v>
      </c>
      <c r="P2222" s="1252">
        <v>0</v>
      </c>
      <c r="Q2222" s="1252">
        <v>0</v>
      </c>
      <c r="R2222" s="1252">
        <v>0</v>
      </c>
      <c r="S2222" s="1252">
        <v>0</v>
      </c>
      <c r="T2222" s="1252">
        <v>0</v>
      </c>
      <c r="U2222" s="1251" t="s">
        <v>1065</v>
      </c>
      <c r="V2222" s="1251" t="s">
        <v>564</v>
      </c>
      <c r="W2222" s="1251" t="s">
        <v>290</v>
      </c>
      <c r="X2222" s="1251" t="s">
        <v>1515</v>
      </c>
      <c r="Y2222" s="1251">
        <v>301</v>
      </c>
    </row>
    <row r="2223" spans="1:25" ht="12">
      <c r="A2223" s="1251">
        <v>2020</v>
      </c>
      <c r="B2223" s="1251">
        <v>25</v>
      </c>
      <c r="C2223" s="1251">
        <v>720</v>
      </c>
      <c r="D2223" s="1251" t="s">
        <v>1738</v>
      </c>
      <c r="E2223" s="1251">
        <v>351000</v>
      </c>
      <c r="F2223" s="1251" t="s">
        <v>1742</v>
      </c>
      <c r="G2223" s="1252">
        <v>0</v>
      </c>
      <c r="H2223" s="1252">
        <v>0</v>
      </c>
      <c r="I2223" s="1252">
        <v>0</v>
      </c>
      <c r="J2223" s="1252">
        <v>0</v>
      </c>
      <c r="K2223" s="1252">
        <v>0</v>
      </c>
      <c r="L2223" s="1252">
        <v>0</v>
      </c>
      <c r="M2223" s="1252">
        <v>0</v>
      </c>
      <c r="N2223" s="1252">
        <v>0</v>
      </c>
      <c r="O2223" s="1252">
        <v>0</v>
      </c>
      <c r="P2223" s="1252">
        <v>0</v>
      </c>
      <c r="Q2223" s="1252">
        <v>0</v>
      </c>
      <c r="R2223" s="1252">
        <v>0</v>
      </c>
      <c r="S2223" s="1252">
        <v>0</v>
      </c>
      <c r="T2223" s="1252">
        <v>0</v>
      </c>
      <c r="U2223" s="1251" t="s">
        <v>1065</v>
      </c>
      <c r="V2223" s="1251" t="s">
        <v>564</v>
      </c>
      <c r="W2223" s="1251" t="s">
        <v>290</v>
      </c>
      <c r="X2223" s="1251" t="s">
        <v>1515</v>
      </c>
      <c r="Y2223" s="1251">
        <v>351</v>
      </c>
    </row>
    <row r="2224" spans="1:25" ht="12">
      <c r="A2224" s="1251">
        <v>2020</v>
      </c>
      <c r="B2224" s="1251">
        <v>25</v>
      </c>
      <c r="C2224" s="1251">
        <v>720</v>
      </c>
      <c r="D2224" s="1251" t="s">
        <v>1738</v>
      </c>
      <c r="E2224" s="1251">
        <v>353300</v>
      </c>
      <c r="F2224" s="1251" t="s">
        <v>1743</v>
      </c>
      <c r="G2224" s="1252">
        <v>0</v>
      </c>
      <c r="H2224" s="1252">
        <v>0</v>
      </c>
      <c r="I2224" s="1252">
        <v>0</v>
      </c>
      <c r="J2224" s="1252">
        <v>0</v>
      </c>
      <c r="K2224" s="1252">
        <v>0</v>
      </c>
      <c r="L2224" s="1252">
        <v>0</v>
      </c>
      <c r="M2224" s="1252">
        <v>0</v>
      </c>
      <c r="N2224" s="1252">
        <v>0</v>
      </c>
      <c r="O2224" s="1252">
        <v>0</v>
      </c>
      <c r="P2224" s="1252">
        <v>0</v>
      </c>
      <c r="Q2224" s="1252">
        <v>0</v>
      </c>
      <c r="R2224" s="1252">
        <v>0</v>
      </c>
      <c r="S2224" s="1252">
        <v>0</v>
      </c>
      <c r="T2224" s="1252">
        <v>0</v>
      </c>
      <c r="U2224" s="1251" t="s">
        <v>1065</v>
      </c>
      <c r="V2224" s="1251" t="s">
        <v>564</v>
      </c>
      <c r="W2224" s="1251" t="s">
        <v>290</v>
      </c>
      <c r="X2224" s="1251" t="s">
        <v>1515</v>
      </c>
      <c r="Y2224" s="1251">
        <v>353</v>
      </c>
    </row>
    <row r="2225" spans="1:25" ht="12">
      <c r="A2225" s="1251">
        <v>2020</v>
      </c>
      <c r="B2225" s="1251">
        <v>25</v>
      </c>
      <c r="C2225" s="1251">
        <v>720</v>
      </c>
      <c r="D2225" s="1251" t="s">
        <v>1738</v>
      </c>
      <c r="E2225" s="1251">
        <v>353400</v>
      </c>
      <c r="F2225" s="1251" t="s">
        <v>1744</v>
      </c>
      <c r="G2225" s="1252">
        <v>0</v>
      </c>
      <c r="H2225" s="1252">
        <v>0</v>
      </c>
      <c r="I2225" s="1252">
        <v>0</v>
      </c>
      <c r="J2225" s="1252">
        <v>0</v>
      </c>
      <c r="K2225" s="1252">
        <v>0</v>
      </c>
      <c r="L2225" s="1252">
        <v>0</v>
      </c>
      <c r="M2225" s="1252">
        <v>0</v>
      </c>
      <c r="N2225" s="1252">
        <v>0</v>
      </c>
      <c r="O2225" s="1252">
        <v>0</v>
      </c>
      <c r="P2225" s="1252">
        <v>0</v>
      </c>
      <c r="Q2225" s="1252">
        <v>0</v>
      </c>
      <c r="R2225" s="1252">
        <v>0</v>
      </c>
      <c r="S2225" s="1252">
        <v>0</v>
      </c>
      <c r="T2225" s="1252">
        <v>0</v>
      </c>
      <c r="U2225" s="1251" t="s">
        <v>1065</v>
      </c>
      <c r="V2225" s="1251" t="s">
        <v>564</v>
      </c>
      <c r="W2225" s="1251" t="s">
        <v>290</v>
      </c>
      <c r="X2225" s="1251" t="s">
        <v>1515</v>
      </c>
      <c r="Y2225" s="1251">
        <v>353</v>
      </c>
    </row>
    <row r="2226" spans="1:25" ht="12">
      <c r="A2226" s="1251">
        <v>2020</v>
      </c>
      <c r="B2226" s="1251">
        <v>25</v>
      </c>
      <c r="C2226" s="1251">
        <v>720</v>
      </c>
      <c r="D2226" s="1251" t="s">
        <v>1738</v>
      </c>
      <c r="E2226" s="1251">
        <v>354300</v>
      </c>
      <c r="F2226" s="1251" t="s">
        <v>1745</v>
      </c>
      <c r="G2226" s="1252">
        <v>0</v>
      </c>
      <c r="H2226" s="1252">
        <v>0</v>
      </c>
      <c r="I2226" s="1252">
        <v>0</v>
      </c>
      <c r="J2226" s="1252">
        <v>0</v>
      </c>
      <c r="K2226" s="1252">
        <v>0</v>
      </c>
      <c r="L2226" s="1252">
        <v>0</v>
      </c>
      <c r="M2226" s="1252">
        <v>0</v>
      </c>
      <c r="N2226" s="1252">
        <v>0</v>
      </c>
      <c r="O2226" s="1252">
        <v>0</v>
      </c>
      <c r="P2226" s="1252">
        <v>0</v>
      </c>
      <c r="Q2226" s="1252">
        <v>0</v>
      </c>
      <c r="R2226" s="1252">
        <v>0</v>
      </c>
      <c r="S2226" s="1252">
        <v>0</v>
      </c>
      <c r="T2226" s="1252">
        <v>0</v>
      </c>
      <c r="U2226" s="1251" t="s">
        <v>1065</v>
      </c>
      <c r="V2226" s="1251" t="s">
        <v>564</v>
      </c>
      <c r="W2226" s="1251" t="s">
        <v>290</v>
      </c>
      <c r="X2226" s="1251" t="s">
        <v>1515</v>
      </c>
      <c r="Y2226" s="1251">
        <v>354</v>
      </c>
    </row>
    <row r="2227" spans="1:25" ht="12">
      <c r="A2227" s="1251">
        <v>2020</v>
      </c>
      <c r="B2227" s="1251">
        <v>25</v>
      </c>
      <c r="C2227" s="1251">
        <v>720</v>
      </c>
      <c r="D2227" s="1251" t="s">
        <v>1738</v>
      </c>
      <c r="E2227" s="1251">
        <v>361000</v>
      </c>
      <c r="F2227" s="1251" t="s">
        <v>1746</v>
      </c>
      <c r="G2227" s="1252">
        <v>0</v>
      </c>
      <c r="H2227" s="1252">
        <v>0</v>
      </c>
      <c r="I2227" s="1252">
        <v>0</v>
      </c>
      <c r="J2227" s="1252">
        <v>0</v>
      </c>
      <c r="K2227" s="1252">
        <v>0</v>
      </c>
      <c r="L2227" s="1252">
        <v>0</v>
      </c>
      <c r="M2227" s="1252">
        <v>0</v>
      </c>
      <c r="N2227" s="1252">
        <v>0</v>
      </c>
      <c r="O2227" s="1252">
        <v>0</v>
      </c>
      <c r="P2227" s="1252">
        <v>0</v>
      </c>
      <c r="Q2227" s="1252">
        <v>0</v>
      </c>
      <c r="R2227" s="1252">
        <v>0</v>
      </c>
      <c r="S2227" s="1252">
        <v>0</v>
      </c>
      <c r="T2227" s="1252">
        <v>0</v>
      </c>
      <c r="U2227" s="1251" t="s">
        <v>1065</v>
      </c>
      <c r="V2227" s="1251" t="s">
        <v>564</v>
      </c>
      <c r="W2227" s="1251" t="s">
        <v>290</v>
      </c>
      <c r="X2227" s="1251" t="s">
        <v>1515</v>
      </c>
      <c r="Y2227" s="1251">
        <v>361</v>
      </c>
    </row>
    <row r="2228" spans="1:25" ht="12">
      <c r="A2228" s="1251">
        <v>2020</v>
      </c>
      <c r="B2228" s="1251">
        <v>25</v>
      </c>
      <c r="C2228" s="1251">
        <v>720</v>
      </c>
      <c r="D2228" s="1251" t="s">
        <v>1738</v>
      </c>
      <c r="E2228" s="1251">
        <v>363000</v>
      </c>
      <c r="F2228" s="1251" t="s">
        <v>1747</v>
      </c>
      <c r="G2228" s="1252">
        <v>0</v>
      </c>
      <c r="H2228" s="1252">
        <v>0</v>
      </c>
      <c r="I2228" s="1252">
        <v>0</v>
      </c>
      <c r="J2228" s="1252">
        <v>0</v>
      </c>
      <c r="K2228" s="1252">
        <v>0</v>
      </c>
      <c r="L2228" s="1252">
        <v>0</v>
      </c>
      <c r="M2228" s="1252">
        <v>0</v>
      </c>
      <c r="N2228" s="1252">
        <v>0</v>
      </c>
      <c r="O2228" s="1252">
        <v>0</v>
      </c>
      <c r="P2228" s="1252">
        <v>0</v>
      </c>
      <c r="Q2228" s="1252">
        <v>0</v>
      </c>
      <c r="R2228" s="1252">
        <v>0</v>
      </c>
      <c r="S2228" s="1252">
        <v>0</v>
      </c>
      <c r="T2228" s="1252">
        <v>0</v>
      </c>
      <c r="U2228" s="1251" t="s">
        <v>1065</v>
      </c>
      <c r="V2228" s="1251" t="s">
        <v>564</v>
      </c>
      <c r="W2228" s="1251" t="s">
        <v>290</v>
      </c>
      <c r="X2228" s="1251" t="s">
        <v>1515</v>
      </c>
      <c r="Y2228" s="1251">
        <v>363</v>
      </c>
    </row>
    <row r="2229" spans="1:25" ht="12">
      <c r="A2229" s="1251">
        <v>2020</v>
      </c>
      <c r="B2229" s="1251">
        <v>25</v>
      </c>
      <c r="C2229" s="1251">
        <v>720</v>
      </c>
      <c r="D2229" s="1251" t="s">
        <v>1738</v>
      </c>
      <c r="E2229" s="1251">
        <v>371300</v>
      </c>
      <c r="F2229" s="1251" t="s">
        <v>1748</v>
      </c>
      <c r="G2229" s="1252">
        <v>0</v>
      </c>
      <c r="H2229" s="1252">
        <v>0</v>
      </c>
      <c r="I2229" s="1252">
        <v>0</v>
      </c>
      <c r="J2229" s="1252">
        <v>0</v>
      </c>
      <c r="K2229" s="1252">
        <v>0</v>
      </c>
      <c r="L2229" s="1252">
        <v>0</v>
      </c>
      <c r="M2229" s="1252">
        <v>0</v>
      </c>
      <c r="N2229" s="1252">
        <v>0</v>
      </c>
      <c r="O2229" s="1252">
        <v>0</v>
      </c>
      <c r="P2229" s="1252">
        <v>0</v>
      </c>
      <c r="Q2229" s="1252">
        <v>0</v>
      </c>
      <c r="R2229" s="1252">
        <v>0</v>
      </c>
      <c r="S2229" s="1252">
        <v>0</v>
      </c>
      <c r="T2229" s="1252">
        <v>0</v>
      </c>
      <c r="U2229" s="1251" t="s">
        <v>1065</v>
      </c>
      <c r="V2229" s="1251" t="s">
        <v>564</v>
      </c>
      <c r="W2229" s="1251" t="s">
        <v>290</v>
      </c>
      <c r="X2229" s="1251" t="s">
        <v>1515</v>
      </c>
      <c r="Y2229" s="1251">
        <v>371</v>
      </c>
    </row>
    <row r="2230" spans="1:25" ht="12">
      <c r="A2230" s="1251">
        <v>2020</v>
      </c>
      <c r="B2230" s="1251">
        <v>25</v>
      </c>
      <c r="C2230" s="1251">
        <v>720</v>
      </c>
      <c r="D2230" s="1251" t="s">
        <v>1738</v>
      </c>
      <c r="E2230" s="1251">
        <v>389200</v>
      </c>
      <c r="F2230" s="1251" t="s">
        <v>1749</v>
      </c>
      <c r="G2230" s="1252">
        <v>0</v>
      </c>
      <c r="H2230" s="1252">
        <v>0</v>
      </c>
      <c r="I2230" s="1252">
        <v>0</v>
      </c>
      <c r="J2230" s="1252">
        <v>0</v>
      </c>
      <c r="K2230" s="1252">
        <v>0</v>
      </c>
      <c r="L2230" s="1252">
        <v>0</v>
      </c>
      <c r="M2230" s="1252">
        <v>0</v>
      </c>
      <c r="N2230" s="1252">
        <v>0</v>
      </c>
      <c r="O2230" s="1252">
        <v>0</v>
      </c>
      <c r="P2230" s="1252">
        <v>0</v>
      </c>
      <c r="Q2230" s="1252">
        <v>0</v>
      </c>
      <c r="R2230" s="1252">
        <v>0</v>
      </c>
      <c r="S2230" s="1252">
        <v>0</v>
      </c>
      <c r="T2230" s="1252">
        <v>0</v>
      </c>
      <c r="U2230" s="1251" t="s">
        <v>1065</v>
      </c>
      <c r="V2230" s="1251" t="s">
        <v>564</v>
      </c>
      <c r="W2230" s="1251" t="s">
        <v>290</v>
      </c>
      <c r="X2230" s="1251" t="s">
        <v>1515</v>
      </c>
      <c r="Y2230" s="1251">
        <v>389</v>
      </c>
    </row>
    <row r="2231" spans="1:25" ht="12">
      <c r="A2231" s="1251">
        <v>2020</v>
      </c>
      <c r="B2231" s="1251">
        <v>25</v>
      </c>
      <c r="C2231" s="1251">
        <v>720</v>
      </c>
      <c r="D2231" s="1251" t="s">
        <v>1738</v>
      </c>
      <c r="E2231" s="1251">
        <v>922501</v>
      </c>
      <c r="F2231" s="1251" t="s">
        <v>1686</v>
      </c>
      <c r="G2231" s="1252">
        <v>-546929.90000000002</v>
      </c>
      <c r="H2231" s="1252">
        <v>-572114.65000000002</v>
      </c>
      <c r="I2231" s="1252">
        <v>-583407.90000000002</v>
      </c>
      <c r="J2231" s="1252">
        <v>-588230.04000000004</v>
      </c>
      <c r="K2231" s="1252">
        <v>-622390.60999999999</v>
      </c>
      <c r="L2231" s="1252">
        <v>-626930.43000000005</v>
      </c>
      <c r="M2231" s="1252">
        <v>-621777.64000000001</v>
      </c>
      <c r="N2231" s="1252">
        <v>-632112.69999999995</v>
      </c>
      <c r="O2231" s="1252">
        <v>-652751.73999999999</v>
      </c>
      <c r="P2231" s="1252">
        <v>-643689.19999999995</v>
      </c>
      <c r="Q2231" s="1252">
        <v>-657991.45999999996</v>
      </c>
      <c r="R2231" s="1252">
        <v>-643397.87</v>
      </c>
      <c r="S2231" s="1252">
        <v>-642173.82999999996</v>
      </c>
      <c r="T2231" s="1252">
        <v>-642173.82999999996</v>
      </c>
      <c r="U2231" s="1251" t="s">
        <v>1065</v>
      </c>
      <c r="V2231" s="1251" t="s">
        <v>1537</v>
      </c>
      <c r="W2231" s="1251" t="s">
        <v>305</v>
      </c>
      <c r="X2231" s="1251" t="s">
        <v>1515</v>
      </c>
      <c r="Y2231" s="1251">
        <v>922</v>
      </c>
    </row>
    <row r="2232" spans="1:25" ht="12">
      <c r="A2232" s="1251">
        <v>2020</v>
      </c>
      <c r="B2232" s="1251">
        <v>25</v>
      </c>
      <c r="C2232" s="1251">
        <v>730</v>
      </c>
      <c r="D2232" s="1251" t="s">
        <v>1750</v>
      </c>
      <c r="E2232" s="1251">
        <v>105020</v>
      </c>
      <c r="F2232" s="1251" t="s">
        <v>1518</v>
      </c>
      <c r="G2232" s="1252">
        <v>4509.7299999999996</v>
      </c>
      <c r="H2232" s="1252">
        <v>4509.7299999999996</v>
      </c>
      <c r="I2232" s="1252">
        <v>4509.7299999999996</v>
      </c>
      <c r="J2232" s="1252">
        <v>4509.7299999999996</v>
      </c>
      <c r="K2232" s="1252">
        <v>4509.7299999999996</v>
      </c>
      <c r="L2232" s="1252">
        <v>4509.7299999999996</v>
      </c>
      <c r="M2232" s="1252">
        <v>4724.0200000000004</v>
      </c>
      <c r="N2232" s="1252">
        <v>4845.1099999999997</v>
      </c>
      <c r="O2232" s="1252">
        <v>5155.9899999999998</v>
      </c>
      <c r="P2232" s="1252">
        <v>5932.0500000000002</v>
      </c>
      <c r="Q2232" s="1252">
        <v>7255.8100000000004</v>
      </c>
      <c r="R2232" s="1252">
        <v>7762.6499999999996</v>
      </c>
      <c r="S2232" s="1252">
        <v>8452.8899999999994</v>
      </c>
      <c r="T2232" s="1252">
        <v>8452.8899999999994</v>
      </c>
      <c r="U2232" s="1251" t="s">
        <v>1065</v>
      </c>
      <c r="V2232" s="1251" t="s">
        <v>564</v>
      </c>
      <c r="W2232" s="1251" t="s">
        <v>296</v>
      </c>
      <c r="X2232" s="1251" t="s">
        <v>1515</v>
      </c>
      <c r="Y2232" s="1251">
        <v>105</v>
      </c>
    </row>
    <row r="2233" spans="1:25" ht="12">
      <c r="A2233" s="1251">
        <v>2020</v>
      </c>
      <c r="B2233" s="1251">
        <v>25</v>
      </c>
      <c r="C2233" s="1251">
        <v>730</v>
      </c>
      <c r="D2233" s="1251" t="s">
        <v>1750</v>
      </c>
      <c r="E2233" s="1251">
        <v>105030</v>
      </c>
      <c r="F2233" s="1251" t="s">
        <v>1520</v>
      </c>
      <c r="G2233" s="1252">
        <v>458969.85999999999</v>
      </c>
      <c r="H2233" s="1252">
        <v>465461.54999999999</v>
      </c>
      <c r="I2233" s="1252">
        <v>465461.54999999999</v>
      </c>
      <c r="J2233" s="1252">
        <v>465461.54999999999</v>
      </c>
      <c r="K2233" s="1252">
        <v>477660.15000000002</v>
      </c>
      <c r="L2233" s="1252">
        <v>502723.47999999998</v>
      </c>
      <c r="M2233" s="1252">
        <v>506586.51000000001</v>
      </c>
      <c r="N2233" s="1252">
        <v>532048.82999999996</v>
      </c>
      <c r="O2233" s="1252">
        <v>533644.73999999999</v>
      </c>
      <c r="P2233" s="1252">
        <v>537927.34999999998</v>
      </c>
      <c r="Q2233" s="1252">
        <v>539430.88</v>
      </c>
      <c r="R2233" s="1252">
        <v>554430.31000000006</v>
      </c>
      <c r="S2233" s="1252">
        <v>574761.52000000002</v>
      </c>
      <c r="T2233" s="1252">
        <v>574761.52000000002</v>
      </c>
      <c r="U2233" s="1251" t="s">
        <v>1065</v>
      </c>
      <c r="V2233" s="1251" t="s">
        <v>564</v>
      </c>
      <c r="W2233" s="1251" t="s">
        <v>296</v>
      </c>
      <c r="X2233" s="1251" t="s">
        <v>1515</v>
      </c>
      <c r="Y2233" s="1251">
        <v>105</v>
      </c>
    </row>
    <row r="2234" spans="1:25" ht="12">
      <c r="A2234" s="1251">
        <v>2020</v>
      </c>
      <c r="B2234" s="1251">
        <v>25</v>
      </c>
      <c r="C2234" s="1251">
        <v>730</v>
      </c>
      <c r="D2234" s="1251" t="s">
        <v>1750</v>
      </c>
      <c r="E2234" s="1251">
        <v>105060</v>
      </c>
      <c r="F2234" s="1251" t="s">
        <v>1523</v>
      </c>
      <c r="G2234" s="1252">
        <v>2946.6500000000001</v>
      </c>
      <c r="H2234" s="1252">
        <v>2946.6500000000001</v>
      </c>
      <c r="I2234" s="1252">
        <v>2946.6500000000001</v>
      </c>
      <c r="J2234" s="1252">
        <v>2946.6500000000001</v>
      </c>
      <c r="K2234" s="1252">
        <v>2946.6500000000001</v>
      </c>
      <c r="L2234" s="1252">
        <v>2946.6500000000001</v>
      </c>
      <c r="M2234" s="1252">
        <v>3078.7199999999998</v>
      </c>
      <c r="N2234" s="1252">
        <v>3190.2199999999998</v>
      </c>
      <c r="O2234" s="1252">
        <v>3620.6999999999998</v>
      </c>
      <c r="P2234" s="1252">
        <v>4313.6199999999999</v>
      </c>
      <c r="Q2234" s="1252">
        <v>5648.2700000000004</v>
      </c>
      <c r="R2234" s="1252">
        <v>6175.0100000000002</v>
      </c>
      <c r="S2234" s="1252">
        <v>7003.4700000000003</v>
      </c>
      <c r="T2234" s="1252">
        <v>7003.4700000000003</v>
      </c>
      <c r="U2234" s="1251" t="s">
        <v>1065</v>
      </c>
      <c r="V2234" s="1251" t="s">
        <v>564</v>
      </c>
      <c r="W2234" s="1251" t="s">
        <v>296</v>
      </c>
      <c r="X2234" s="1251" t="s">
        <v>1515</v>
      </c>
      <c r="Y2234" s="1251">
        <v>105</v>
      </c>
    </row>
    <row r="2235" spans="1:25" ht="12">
      <c r="A2235" s="1251">
        <v>2020</v>
      </c>
      <c r="B2235" s="1251">
        <v>25</v>
      </c>
      <c r="C2235" s="1251">
        <v>730</v>
      </c>
      <c r="D2235" s="1251" t="s">
        <v>1750</v>
      </c>
      <c r="E2235" s="1251">
        <v>105070</v>
      </c>
      <c r="F2235" s="1251" t="s">
        <v>1524</v>
      </c>
      <c r="G2235" s="1252">
        <v>4659.3800000000001</v>
      </c>
      <c r="H2235" s="1252">
        <v>4659.3800000000001</v>
      </c>
      <c r="I2235" s="1252">
        <v>4659.3800000000001</v>
      </c>
      <c r="J2235" s="1252">
        <v>4659.3800000000001</v>
      </c>
      <c r="K2235" s="1252">
        <v>4659.3800000000001</v>
      </c>
      <c r="L2235" s="1252">
        <v>4659.3800000000001</v>
      </c>
      <c r="M2235" s="1252">
        <v>4911.0600000000004</v>
      </c>
      <c r="N2235" s="1252">
        <v>5053.2799999999997</v>
      </c>
      <c r="O2235" s="1252">
        <v>5418.4099999999999</v>
      </c>
      <c r="P2235" s="1252">
        <v>6317.5100000000002</v>
      </c>
      <c r="Q2235" s="1252">
        <v>7872.2700000000004</v>
      </c>
      <c r="R2235" s="1252">
        <v>8483.2299999999996</v>
      </c>
      <c r="S2235" s="1252">
        <v>9293.9200000000001</v>
      </c>
      <c r="T2235" s="1252">
        <v>9293.9200000000001</v>
      </c>
      <c r="U2235" s="1251" t="s">
        <v>1065</v>
      </c>
      <c r="V2235" s="1251" t="s">
        <v>564</v>
      </c>
      <c r="W2235" s="1251" t="s">
        <v>296</v>
      </c>
      <c r="X2235" s="1251" t="s">
        <v>1515</v>
      </c>
      <c r="Y2235" s="1251">
        <v>105</v>
      </c>
    </row>
    <row r="2236" spans="1:25" ht="12">
      <c r="A2236" s="1251">
        <v>2020</v>
      </c>
      <c r="B2236" s="1251">
        <v>25</v>
      </c>
      <c r="C2236" s="1251">
        <v>730</v>
      </c>
      <c r="D2236" s="1251" t="s">
        <v>1750</v>
      </c>
      <c r="E2236" s="1251">
        <v>105081</v>
      </c>
      <c r="F2236" s="1251" t="s">
        <v>1526</v>
      </c>
      <c r="G2236" s="1252">
        <v>804.87</v>
      </c>
      <c r="H2236" s="1252">
        <v>804.87</v>
      </c>
      <c r="I2236" s="1252">
        <v>804.87</v>
      </c>
      <c r="J2236" s="1252">
        <v>804.87</v>
      </c>
      <c r="K2236" s="1252">
        <v>816</v>
      </c>
      <c r="L2236" s="1252">
        <v>860.14999999999998</v>
      </c>
      <c r="M2236" s="1252">
        <v>928.62</v>
      </c>
      <c r="N2236" s="1252">
        <v>1023.34</v>
      </c>
      <c r="O2236" s="1252">
        <v>1144.6800000000001</v>
      </c>
      <c r="P2236" s="1252">
        <v>1243.79</v>
      </c>
      <c r="Q2236" s="1252">
        <v>1386.5799999999999</v>
      </c>
      <c r="R2236" s="1252">
        <v>1545.9000000000001</v>
      </c>
      <c r="S2236" s="1252">
        <v>1641.1099999999999</v>
      </c>
      <c r="T2236" s="1252">
        <v>1641.1099999999999</v>
      </c>
      <c r="U2236" s="1251" t="s">
        <v>1065</v>
      </c>
      <c r="V2236" s="1251" t="s">
        <v>564</v>
      </c>
      <c r="W2236" s="1251" t="s">
        <v>296</v>
      </c>
      <c r="X2236" s="1251" t="s">
        <v>1515</v>
      </c>
      <c r="Y2236" s="1251">
        <v>105</v>
      </c>
    </row>
    <row r="2237" spans="1:25" ht="12">
      <c r="A2237" s="1251">
        <v>2020</v>
      </c>
      <c r="B2237" s="1251">
        <v>25</v>
      </c>
      <c r="C2237" s="1251">
        <v>730</v>
      </c>
      <c r="D2237" s="1251" t="s">
        <v>1750</v>
      </c>
      <c r="E2237" s="1251">
        <v>105085</v>
      </c>
      <c r="F2237" s="1251" t="s">
        <v>1527</v>
      </c>
      <c r="G2237" s="1252">
        <v>1705.52</v>
      </c>
      <c r="H2237" s="1252">
        <v>1705.52</v>
      </c>
      <c r="I2237" s="1252">
        <v>1705.52</v>
      </c>
      <c r="J2237" s="1252">
        <v>1705.52</v>
      </c>
      <c r="K2237" s="1252">
        <v>1731.3800000000001</v>
      </c>
      <c r="L2237" s="1252">
        <v>1833.9400000000001</v>
      </c>
      <c r="M2237" s="1252">
        <v>1993.01</v>
      </c>
      <c r="N2237" s="1252">
        <v>2213.04</v>
      </c>
      <c r="O2237" s="1252">
        <v>2494.9000000000001</v>
      </c>
      <c r="P2237" s="1252">
        <v>2728.5999999999999</v>
      </c>
      <c r="Q2237" s="1252">
        <v>3060.29</v>
      </c>
      <c r="R2237" s="1252">
        <v>3430.4099999999999</v>
      </c>
      <c r="S2237" s="1252">
        <v>3651.5700000000002</v>
      </c>
      <c r="T2237" s="1252">
        <v>3651.5700000000002</v>
      </c>
      <c r="U2237" s="1251" t="s">
        <v>1065</v>
      </c>
      <c r="V2237" s="1251" t="s">
        <v>564</v>
      </c>
      <c r="W2237" s="1251" t="s">
        <v>296</v>
      </c>
      <c r="X2237" s="1251" t="s">
        <v>1515</v>
      </c>
      <c r="Y2237" s="1251">
        <v>105</v>
      </c>
    </row>
    <row r="2238" spans="1:25" ht="12">
      <c r="A2238" s="1251">
        <v>2020</v>
      </c>
      <c r="B2238" s="1251">
        <v>25</v>
      </c>
      <c r="C2238" s="1251">
        <v>730</v>
      </c>
      <c r="D2238" s="1251" t="s">
        <v>1750</v>
      </c>
      <c r="E2238" s="1251">
        <v>105090</v>
      </c>
      <c r="F2238" s="1251" t="s">
        <v>1528</v>
      </c>
      <c r="G2238" s="1252">
        <v>-473214.38</v>
      </c>
      <c r="H2238" s="1252">
        <v>-479706.07000000001</v>
      </c>
      <c r="I2238" s="1252">
        <v>-479706.07000000001</v>
      </c>
      <c r="J2238" s="1252">
        <v>-479706.07000000001</v>
      </c>
      <c r="K2238" s="1252">
        <v>-479706.07000000001</v>
      </c>
      <c r="L2238" s="1252">
        <v>-479706.07000000001</v>
      </c>
      <c r="M2238" s="1252">
        <v>-479706.07000000001</v>
      </c>
      <c r="N2238" s="1252">
        <v>-479706.07000000001</v>
      </c>
      <c r="O2238" s="1252">
        <v>-479706.07000000001</v>
      </c>
      <c r="P2238" s="1252">
        <v>-479706.07000000001</v>
      </c>
      <c r="Q2238" s="1252">
        <v>-490978.10999999999</v>
      </c>
      <c r="R2238" s="1252">
        <v>-501322.10999999999</v>
      </c>
      <c r="S2238" s="1252">
        <v>-610925.79000000004</v>
      </c>
      <c r="T2238" s="1252">
        <v>-610925.79000000004</v>
      </c>
      <c r="U2238" s="1251" t="s">
        <v>1065</v>
      </c>
      <c r="V2238" s="1251" t="s">
        <v>564</v>
      </c>
      <c r="W2238" s="1251" t="s">
        <v>296</v>
      </c>
      <c r="X2238" s="1251" t="s">
        <v>1515</v>
      </c>
      <c r="Y2238" s="1251">
        <v>105</v>
      </c>
    </row>
    <row r="2239" spans="1:25" ht="12">
      <c r="A2239" s="1251">
        <v>2020</v>
      </c>
      <c r="B2239" s="1251">
        <v>25</v>
      </c>
      <c r="C2239" s="1251">
        <v>730</v>
      </c>
      <c r="D2239" s="1251" t="s">
        <v>1750</v>
      </c>
      <c r="E2239" s="1251">
        <v>106000</v>
      </c>
      <c r="F2239" s="1251" t="s">
        <v>1529</v>
      </c>
      <c r="G2239" s="1252">
        <v>0</v>
      </c>
      <c r="H2239" s="1252">
        <v>0</v>
      </c>
      <c r="I2239" s="1252">
        <v>0</v>
      </c>
      <c r="J2239" s="1252">
        <v>0</v>
      </c>
      <c r="K2239" s="1252">
        <v>0</v>
      </c>
      <c r="L2239" s="1252">
        <v>0</v>
      </c>
      <c r="M2239" s="1252">
        <v>0</v>
      </c>
      <c r="N2239" s="1252">
        <v>0</v>
      </c>
      <c r="O2239" s="1252">
        <v>0</v>
      </c>
      <c r="P2239" s="1252">
        <v>0</v>
      </c>
      <c r="Q2239" s="1252">
        <v>0</v>
      </c>
      <c r="R2239" s="1252">
        <v>0</v>
      </c>
      <c r="S2239" s="1252">
        <v>0</v>
      </c>
      <c r="T2239" s="1252">
        <v>0</v>
      </c>
      <c r="U2239" s="1251" t="s">
        <v>1065</v>
      </c>
      <c r="V2239" s="1251" t="s">
        <v>564</v>
      </c>
      <c r="W2239" s="1251" t="s">
        <v>290</v>
      </c>
      <c r="X2239" s="1251" t="s">
        <v>1515</v>
      </c>
      <c r="Y2239" s="1251">
        <v>106</v>
      </c>
    </row>
    <row r="2240" spans="1:25" ht="12">
      <c r="A2240" s="1251">
        <v>2020</v>
      </c>
      <c r="B2240" s="1251">
        <v>25</v>
      </c>
      <c r="C2240" s="1251">
        <v>730</v>
      </c>
      <c r="D2240" s="1251" t="s">
        <v>1750</v>
      </c>
      <c r="E2240" s="1251">
        <v>108000</v>
      </c>
      <c r="F2240" s="1251" t="s">
        <v>1530</v>
      </c>
      <c r="G2240" s="1252">
        <v>-571742.63</v>
      </c>
      <c r="H2240" s="1252">
        <v>-576519.55000000005</v>
      </c>
      <c r="I2240" s="1252">
        <v>-581296.46999999997</v>
      </c>
      <c r="J2240" s="1252">
        <v>-586073.39000000001</v>
      </c>
      <c r="K2240" s="1252">
        <v>-590870.20999999996</v>
      </c>
      <c r="L2240" s="1252">
        <v>-595667.03000000003</v>
      </c>
      <c r="M2240" s="1252">
        <v>-600463.84999999998</v>
      </c>
      <c r="N2240" s="1252">
        <v>-605260.67000000004</v>
      </c>
      <c r="O2240" s="1252">
        <v>-610057.48999999999</v>
      </c>
      <c r="P2240" s="1252">
        <v>-614854.31000000006</v>
      </c>
      <c r="Q2240" s="1252">
        <v>-619651.13</v>
      </c>
      <c r="R2240" s="1252">
        <v>-624447.94999999995</v>
      </c>
      <c r="S2240" s="1252">
        <v>-626115.31000000006</v>
      </c>
      <c r="T2240" s="1252">
        <v>-626115.31000000006</v>
      </c>
      <c r="U2240" s="1251" t="s">
        <v>1065</v>
      </c>
      <c r="V2240" s="1251" t="s">
        <v>564</v>
      </c>
      <c r="W2240" s="1251" t="s">
        <v>292</v>
      </c>
      <c r="X2240" s="1251" t="s">
        <v>1515</v>
      </c>
      <c r="Y2240" s="1251">
        <v>108</v>
      </c>
    </row>
    <row r="2241" spans="1:25" ht="12">
      <c r="A2241" s="1251">
        <v>2020</v>
      </c>
      <c r="B2241" s="1251">
        <v>25</v>
      </c>
      <c r="C2241" s="1251">
        <v>730</v>
      </c>
      <c r="D2241" s="1251" t="s">
        <v>1750</v>
      </c>
      <c r="E2241" s="1251">
        <v>108100</v>
      </c>
      <c r="F2241" s="1251" t="s">
        <v>1531</v>
      </c>
      <c r="G2241" s="1252">
        <v>0</v>
      </c>
      <c r="H2241" s="1252">
        <v>0</v>
      </c>
      <c r="I2241" s="1252">
        <v>0</v>
      </c>
      <c r="J2241" s="1252">
        <v>0</v>
      </c>
      <c r="K2241" s="1252">
        <v>0</v>
      </c>
      <c r="L2241" s="1252">
        <v>0</v>
      </c>
      <c r="M2241" s="1252">
        <v>0</v>
      </c>
      <c r="N2241" s="1252">
        <v>0</v>
      </c>
      <c r="O2241" s="1252">
        <v>0</v>
      </c>
      <c r="P2241" s="1252">
        <v>0</v>
      </c>
      <c r="Q2241" s="1252">
        <v>0</v>
      </c>
      <c r="R2241" s="1252">
        <v>0</v>
      </c>
      <c r="S2241" s="1252">
        <v>0</v>
      </c>
      <c r="T2241" s="1252">
        <v>0</v>
      </c>
      <c r="U2241" s="1251" t="s">
        <v>1065</v>
      </c>
      <c r="V2241" s="1251" t="s">
        <v>564</v>
      </c>
      <c r="W2241" s="1251" t="s">
        <v>292</v>
      </c>
      <c r="X2241" s="1251" t="s">
        <v>1515</v>
      </c>
      <c r="Y2241" s="1251">
        <v>108</v>
      </c>
    </row>
    <row r="2242" spans="1:25" ht="12">
      <c r="A2242" s="1251">
        <v>2020</v>
      </c>
      <c r="B2242" s="1251">
        <v>25</v>
      </c>
      <c r="C2242" s="1251">
        <v>730</v>
      </c>
      <c r="D2242" s="1251" t="s">
        <v>1750</v>
      </c>
      <c r="E2242" s="1251">
        <v>114000</v>
      </c>
      <c r="F2242" s="1251" t="s">
        <v>1534</v>
      </c>
      <c r="G2242" s="1252">
        <v>-1263828.6799999999</v>
      </c>
      <c r="H2242" s="1252">
        <v>-1263828.6799999999</v>
      </c>
      <c r="I2242" s="1252">
        <v>-1263828.6799999999</v>
      </c>
      <c r="J2242" s="1252">
        <v>-1263828.6799999999</v>
      </c>
      <c r="K2242" s="1252">
        <v>-1263828.6799999999</v>
      </c>
      <c r="L2242" s="1252">
        <v>-1263828.6799999999</v>
      </c>
      <c r="M2242" s="1252">
        <v>-1263828.6799999999</v>
      </c>
      <c r="N2242" s="1252">
        <v>-1263828.6799999999</v>
      </c>
      <c r="O2242" s="1252">
        <v>-1263828.6799999999</v>
      </c>
      <c r="P2242" s="1252">
        <v>-1263828.6799999999</v>
      </c>
      <c r="Q2242" s="1252">
        <v>-1263828.6799999999</v>
      </c>
      <c r="R2242" s="1252">
        <v>-1263828.6799999999</v>
      </c>
      <c r="S2242" s="1252">
        <v>-1263828.6799999999</v>
      </c>
      <c r="T2242" s="1252">
        <v>-1263828.6799999999</v>
      </c>
      <c r="U2242" s="1251" t="s">
        <v>1065</v>
      </c>
      <c r="V2242" s="1251" t="s">
        <v>564</v>
      </c>
      <c r="W2242" s="1251" t="s">
        <v>298</v>
      </c>
      <c r="X2242" s="1251" t="s">
        <v>1515</v>
      </c>
      <c r="Y2242" s="1251">
        <v>114</v>
      </c>
    </row>
    <row r="2243" spans="1:25" ht="12">
      <c r="A2243" s="1251">
        <v>2020</v>
      </c>
      <c r="B2243" s="1251">
        <v>25</v>
      </c>
      <c r="C2243" s="1251">
        <v>730</v>
      </c>
      <c r="D2243" s="1251" t="s">
        <v>1750</v>
      </c>
      <c r="E2243" s="1251">
        <v>115000</v>
      </c>
      <c r="F2243" s="1251" t="s">
        <v>1535</v>
      </c>
      <c r="G2243" s="1252">
        <v>794810.93999999994</v>
      </c>
      <c r="H2243" s="1252">
        <v>799235.63</v>
      </c>
      <c r="I2243" s="1252">
        <v>803660.32999999996</v>
      </c>
      <c r="J2243" s="1252">
        <v>808085.02000000002</v>
      </c>
      <c r="K2243" s="1252">
        <v>812509.71999999997</v>
      </c>
      <c r="L2243" s="1252">
        <v>816934.41000000003</v>
      </c>
      <c r="M2243" s="1252">
        <v>821359.10999999999</v>
      </c>
      <c r="N2243" s="1252">
        <v>825783.81000000006</v>
      </c>
      <c r="O2243" s="1252">
        <v>830208.51000000001</v>
      </c>
      <c r="P2243" s="1252">
        <v>834633.19999999995</v>
      </c>
      <c r="Q2243" s="1252">
        <v>839057.90000000002</v>
      </c>
      <c r="R2243" s="1252">
        <v>830061.02000000002</v>
      </c>
      <c r="S2243" s="1252">
        <v>832568.34999999998</v>
      </c>
      <c r="T2243" s="1252">
        <v>832568.34999999998</v>
      </c>
      <c r="U2243" s="1251" t="s">
        <v>1065</v>
      </c>
      <c r="V2243" s="1251" t="s">
        <v>564</v>
      </c>
      <c r="W2243" s="1251" t="s">
        <v>298</v>
      </c>
      <c r="X2243" s="1251" t="s">
        <v>1515</v>
      </c>
      <c r="Y2243" s="1251">
        <v>115</v>
      </c>
    </row>
    <row r="2244" spans="1:25" ht="12">
      <c r="A2244" s="1251">
        <v>2020</v>
      </c>
      <c r="B2244" s="1251">
        <v>25</v>
      </c>
      <c r="C2244" s="1251">
        <v>730</v>
      </c>
      <c r="D2244" s="1251" t="s">
        <v>1750</v>
      </c>
      <c r="E2244" s="1251">
        <v>141000</v>
      </c>
      <c r="F2244" s="1251" t="s">
        <v>1541</v>
      </c>
      <c r="G2244" s="1252">
        <v>7382.3100000000004</v>
      </c>
      <c r="H2244" s="1252">
        <v>7376.3500000000004</v>
      </c>
      <c r="I2244" s="1252">
        <v>7967.4899999999998</v>
      </c>
      <c r="J2244" s="1252">
        <v>7324.9499999999998</v>
      </c>
      <c r="K2244" s="1252">
        <v>7513.7600000000002</v>
      </c>
      <c r="L2244" s="1252">
        <v>7344.1999999999998</v>
      </c>
      <c r="M2244" s="1252">
        <v>8275.2900000000009</v>
      </c>
      <c r="N2244" s="1252">
        <v>7913.8100000000004</v>
      </c>
      <c r="O2244" s="1252">
        <v>9330.8199999999997</v>
      </c>
      <c r="P2244" s="1252">
        <v>8384.6000000000004</v>
      </c>
      <c r="Q2244" s="1252">
        <v>8604.6299999999992</v>
      </c>
      <c r="R2244" s="1252">
        <v>8192.7600000000002</v>
      </c>
      <c r="S2244" s="1252">
        <v>8685.6599999999999</v>
      </c>
      <c r="T2244" s="1252">
        <v>8685.6599999999999</v>
      </c>
      <c r="U2244" s="1251" t="s">
        <v>1065</v>
      </c>
      <c r="V2244" s="1251" t="s">
        <v>1537</v>
      </c>
      <c r="W2244" s="1251" t="s">
        <v>308</v>
      </c>
      <c r="X2244" s="1251" t="s">
        <v>1515</v>
      </c>
      <c r="Y2244" s="1251">
        <v>141</v>
      </c>
    </row>
    <row r="2245" spans="1:25" ht="12">
      <c r="A2245" s="1251">
        <v>2020</v>
      </c>
      <c r="B2245" s="1251">
        <v>25</v>
      </c>
      <c r="C2245" s="1251">
        <v>730</v>
      </c>
      <c r="D2245" s="1251" t="s">
        <v>1750</v>
      </c>
      <c r="E2245" s="1251">
        <v>141100</v>
      </c>
      <c r="F2245" s="1251" t="s">
        <v>1543</v>
      </c>
      <c r="G2245" s="1252">
        <v>0</v>
      </c>
      <c r="H2245" s="1252">
        <v>0</v>
      </c>
      <c r="I2245" s="1252">
        <v>0</v>
      </c>
      <c r="J2245" s="1252">
        <v>0</v>
      </c>
      <c r="K2245" s="1252">
        <v>0</v>
      </c>
      <c r="L2245" s="1252">
        <v>0</v>
      </c>
      <c r="M2245" s="1252">
        <v>0</v>
      </c>
      <c r="N2245" s="1252">
        <v>0</v>
      </c>
      <c r="O2245" s="1252">
        <v>0</v>
      </c>
      <c r="P2245" s="1252">
        <v>0</v>
      </c>
      <c r="Q2245" s="1252">
        <v>0</v>
      </c>
      <c r="R2245" s="1252">
        <v>0</v>
      </c>
      <c r="S2245" s="1252">
        <v>0</v>
      </c>
      <c r="T2245" s="1252">
        <v>0</v>
      </c>
      <c r="U2245" s="1251" t="s">
        <v>1065</v>
      </c>
      <c r="V2245" s="1251" t="s">
        <v>1537</v>
      </c>
      <c r="W2245" s="1251" t="s">
        <v>308</v>
      </c>
      <c r="X2245" s="1251" t="s">
        <v>1515</v>
      </c>
      <c r="Y2245" s="1251">
        <v>141</v>
      </c>
    </row>
    <row r="2246" spans="1:25" ht="12">
      <c r="A2246" s="1251">
        <v>2020</v>
      </c>
      <c r="B2246" s="1251">
        <v>25</v>
      </c>
      <c r="C2246" s="1251">
        <v>730</v>
      </c>
      <c r="D2246" s="1251" t="s">
        <v>1750</v>
      </c>
      <c r="E2246" s="1251">
        <v>143000</v>
      </c>
      <c r="F2246" s="1251" t="s">
        <v>1546</v>
      </c>
      <c r="G2246" s="1252">
        <v>-7.4699999999999998</v>
      </c>
      <c r="H2246" s="1252">
        <v>-7.4699999999999998</v>
      </c>
      <c r="I2246" s="1252">
        <v>-7.4699999999999998</v>
      </c>
      <c r="J2246" s="1252">
        <v>-7.4699999999999998</v>
      </c>
      <c r="K2246" s="1252">
        <v>-7.4699999999999998</v>
      </c>
      <c r="L2246" s="1252">
        <v>-7.4699999999999998</v>
      </c>
      <c r="M2246" s="1252">
        <v>-7.4699999999999998</v>
      </c>
      <c r="N2246" s="1252">
        <v>-7.4699999999999998</v>
      </c>
      <c r="O2246" s="1252">
        <v>-7.4699999999999998</v>
      </c>
      <c r="P2246" s="1252">
        <v>-7.4699999999999998</v>
      </c>
      <c r="Q2246" s="1252">
        <v>-7.4699999999999998</v>
      </c>
      <c r="R2246" s="1252">
        <v>-7.4699999999999998</v>
      </c>
      <c r="S2246" s="1252">
        <v>-7.4699999999999998</v>
      </c>
      <c r="T2246" s="1252">
        <v>-7.4699999999999998</v>
      </c>
      <c r="U2246" s="1251" t="s">
        <v>1065</v>
      </c>
      <c r="V2246" s="1251" t="s">
        <v>1537</v>
      </c>
      <c r="W2246" s="1251" t="s">
        <v>308</v>
      </c>
      <c r="X2246" s="1251" t="s">
        <v>1515</v>
      </c>
      <c r="Y2246" s="1251">
        <v>143</v>
      </c>
    </row>
    <row r="2247" spans="1:25" ht="12">
      <c r="A2247" s="1251">
        <v>2020</v>
      </c>
      <c r="B2247" s="1251">
        <v>25</v>
      </c>
      <c r="C2247" s="1251">
        <v>730</v>
      </c>
      <c r="D2247" s="1251" t="s">
        <v>1750</v>
      </c>
      <c r="E2247" s="1251">
        <v>162010</v>
      </c>
      <c r="F2247" s="1251" t="s">
        <v>1672</v>
      </c>
      <c r="G2247" s="1252">
        <v>0</v>
      </c>
      <c r="H2247" s="1252">
        <v>0</v>
      </c>
      <c r="I2247" s="1252">
        <v>0</v>
      </c>
      <c r="J2247" s="1252">
        <v>0</v>
      </c>
      <c r="K2247" s="1252">
        <v>0</v>
      </c>
      <c r="L2247" s="1252">
        <v>0</v>
      </c>
      <c r="M2247" s="1252">
        <v>0</v>
      </c>
      <c r="N2247" s="1252">
        <v>0</v>
      </c>
      <c r="O2247" s="1252">
        <v>0</v>
      </c>
      <c r="P2247" s="1252">
        <v>0</v>
      </c>
      <c r="Q2247" s="1252">
        <v>0</v>
      </c>
      <c r="R2247" s="1252">
        <v>0</v>
      </c>
      <c r="S2247" s="1252">
        <v>0</v>
      </c>
      <c r="T2247" s="1252">
        <v>0</v>
      </c>
      <c r="U2247" s="1251" t="s">
        <v>1065</v>
      </c>
      <c r="V2247" s="1251" t="s">
        <v>564</v>
      </c>
      <c r="W2247" s="1251" t="s">
        <v>314</v>
      </c>
      <c r="X2247" s="1251" t="s">
        <v>1515</v>
      </c>
      <c r="Y2247" s="1251">
        <v>162</v>
      </c>
    </row>
    <row r="2248" spans="1:25" ht="12">
      <c r="A2248" s="1251">
        <v>2020</v>
      </c>
      <c r="B2248" s="1251">
        <v>25</v>
      </c>
      <c r="C2248" s="1251">
        <v>730</v>
      </c>
      <c r="D2248" s="1251" t="s">
        <v>1750</v>
      </c>
      <c r="E2248" s="1251">
        <v>162020</v>
      </c>
      <c r="F2248" s="1251" t="s">
        <v>1673</v>
      </c>
      <c r="G2248" s="1252">
        <v>0</v>
      </c>
      <c r="H2248" s="1252">
        <v>0</v>
      </c>
      <c r="I2248" s="1252">
        <v>0</v>
      </c>
      <c r="J2248" s="1252">
        <v>0</v>
      </c>
      <c r="K2248" s="1252">
        <v>0</v>
      </c>
      <c r="L2248" s="1252">
        <v>0</v>
      </c>
      <c r="M2248" s="1252">
        <v>0</v>
      </c>
      <c r="N2248" s="1252">
        <v>0</v>
      </c>
      <c r="O2248" s="1252">
        <v>0</v>
      </c>
      <c r="P2248" s="1252">
        <v>0</v>
      </c>
      <c r="Q2248" s="1252">
        <v>0</v>
      </c>
      <c r="R2248" s="1252">
        <v>0</v>
      </c>
      <c r="S2248" s="1252">
        <v>0</v>
      </c>
      <c r="T2248" s="1252">
        <v>0</v>
      </c>
      <c r="U2248" s="1251" t="s">
        <v>1065</v>
      </c>
      <c r="V2248" s="1251" t="s">
        <v>564</v>
      </c>
      <c r="W2248" s="1251" t="s">
        <v>314</v>
      </c>
      <c r="X2248" s="1251" t="s">
        <v>1515</v>
      </c>
      <c r="Y2248" s="1251">
        <v>162</v>
      </c>
    </row>
    <row r="2249" spans="1:25" ht="12">
      <c r="A2249" s="1251">
        <v>2020</v>
      </c>
      <c r="B2249" s="1251">
        <v>25</v>
      </c>
      <c r="C2249" s="1251">
        <v>730</v>
      </c>
      <c r="D2249" s="1251" t="s">
        <v>1750</v>
      </c>
      <c r="E2249" s="1251">
        <v>162030</v>
      </c>
      <c r="F2249" s="1251" t="s">
        <v>1550</v>
      </c>
      <c r="G2249" s="1252">
        <v>0</v>
      </c>
      <c r="H2249" s="1252">
        <v>0</v>
      </c>
      <c r="I2249" s="1252">
        <v>0</v>
      </c>
      <c r="J2249" s="1252">
        <v>0</v>
      </c>
      <c r="K2249" s="1252">
        <v>0</v>
      </c>
      <c r="L2249" s="1252">
        <v>0</v>
      </c>
      <c r="M2249" s="1252">
        <v>0</v>
      </c>
      <c r="N2249" s="1252">
        <v>0</v>
      </c>
      <c r="O2249" s="1252">
        <v>0</v>
      </c>
      <c r="P2249" s="1252">
        <v>0</v>
      </c>
      <c r="Q2249" s="1252">
        <v>0</v>
      </c>
      <c r="R2249" s="1252">
        <v>0</v>
      </c>
      <c r="S2249" s="1252">
        <v>0</v>
      </c>
      <c r="T2249" s="1252">
        <v>0</v>
      </c>
      <c r="U2249" s="1251" t="s">
        <v>1065</v>
      </c>
      <c r="V2249" s="1251" t="s">
        <v>564</v>
      </c>
      <c r="W2249" s="1251" t="s">
        <v>314</v>
      </c>
      <c r="X2249" s="1251" t="s">
        <v>1515</v>
      </c>
      <c r="Y2249" s="1251">
        <v>162</v>
      </c>
    </row>
    <row r="2250" spans="1:25" ht="12">
      <c r="A2250" s="1251">
        <v>2020</v>
      </c>
      <c r="B2250" s="1251">
        <v>25</v>
      </c>
      <c r="C2250" s="1251">
        <v>730</v>
      </c>
      <c r="D2250" s="1251" t="s">
        <v>1750</v>
      </c>
      <c r="E2250" s="1251">
        <v>173000</v>
      </c>
      <c r="F2250" s="1251" t="s">
        <v>1557</v>
      </c>
      <c r="G2250" s="1252">
        <v>3217.1999999999998</v>
      </c>
      <c r="H2250" s="1252">
        <v>2921.5999999999999</v>
      </c>
      <c r="I2250" s="1252">
        <v>2656</v>
      </c>
      <c r="J2250" s="1252">
        <v>3420.3000000000002</v>
      </c>
      <c r="K2250" s="1252">
        <v>3452.8000000000002</v>
      </c>
      <c r="L2250" s="1252">
        <v>3420.3000000000002</v>
      </c>
      <c r="M2250" s="1252">
        <v>2894.0999999999999</v>
      </c>
      <c r="N2250" s="1252">
        <v>2656</v>
      </c>
      <c r="O2250" s="1252">
        <v>3157.1999999999998</v>
      </c>
      <c r="P2250" s="1252">
        <v>3157.1999999999998</v>
      </c>
      <c r="Q2250" s="1252">
        <v>2921.5999999999999</v>
      </c>
      <c r="R2250" s="1252">
        <v>3187.1999999999998</v>
      </c>
      <c r="S2250" s="1252">
        <v>3420.3000000000002</v>
      </c>
      <c r="T2250" s="1252">
        <v>3420.3000000000002</v>
      </c>
      <c r="U2250" s="1251" t="s">
        <v>1065</v>
      </c>
      <c r="V2250" s="1251" t="s">
        <v>1537</v>
      </c>
      <c r="W2250" s="1251" t="s">
        <v>310</v>
      </c>
      <c r="X2250" s="1251" t="s">
        <v>1515</v>
      </c>
      <c r="Y2250" s="1251">
        <v>173</v>
      </c>
    </row>
    <row r="2251" spans="1:25" ht="12">
      <c r="A2251" s="1251">
        <v>2020</v>
      </c>
      <c r="B2251" s="1251">
        <v>25</v>
      </c>
      <c r="C2251" s="1251">
        <v>730</v>
      </c>
      <c r="D2251" s="1251" t="s">
        <v>1750</v>
      </c>
      <c r="E2251" s="1251">
        <v>184020</v>
      </c>
      <c r="F2251" s="1251" t="s">
        <v>1563</v>
      </c>
      <c r="G2251" s="1252">
        <v>4172.6899999999996</v>
      </c>
      <c r="H2251" s="1252">
        <v>4172.6899999999996</v>
      </c>
      <c r="I2251" s="1252">
        <v>4172.6899999999996</v>
      </c>
      <c r="J2251" s="1252">
        <v>4172.6899999999996</v>
      </c>
      <c r="K2251" s="1252">
        <v>4172.6899999999996</v>
      </c>
      <c r="L2251" s="1252">
        <v>4172.6899999999996</v>
      </c>
      <c r="M2251" s="1252">
        <v>4172.6899999999996</v>
      </c>
      <c r="N2251" s="1252">
        <v>4172.6899999999996</v>
      </c>
      <c r="O2251" s="1252">
        <v>4172.6899999999996</v>
      </c>
      <c r="P2251" s="1252">
        <v>4172.6899999999996</v>
      </c>
      <c r="Q2251" s="1252">
        <v>4172.6899999999996</v>
      </c>
      <c r="R2251" s="1252">
        <v>4172.6899999999996</v>
      </c>
      <c r="S2251" s="1252">
        <v>4172.6899999999996</v>
      </c>
      <c r="T2251" s="1252">
        <v>4172.6899999999996</v>
      </c>
      <c r="U2251" s="1251" t="s">
        <v>1065</v>
      </c>
      <c r="V2251" s="1251" t="s">
        <v>1537</v>
      </c>
      <c r="W2251" s="1251" t="s">
        <v>316</v>
      </c>
      <c r="X2251" s="1251" t="s">
        <v>1515</v>
      </c>
      <c r="Y2251" s="1251">
        <v>184</v>
      </c>
    </row>
    <row r="2252" spans="1:25" ht="12">
      <c r="A2252" s="1251">
        <v>2020</v>
      </c>
      <c r="B2252" s="1251">
        <v>25</v>
      </c>
      <c r="C2252" s="1251">
        <v>730</v>
      </c>
      <c r="D2252" s="1251" t="s">
        <v>1750</v>
      </c>
      <c r="E2252" s="1251">
        <v>184099</v>
      </c>
      <c r="F2252" s="1251" t="s">
        <v>1567</v>
      </c>
      <c r="G2252" s="1252">
        <v>-4172.6899999999996</v>
      </c>
      <c r="H2252" s="1252">
        <v>-4172.6899999999996</v>
      </c>
      <c r="I2252" s="1252">
        <v>-4172.6899999999996</v>
      </c>
      <c r="J2252" s="1252">
        <v>-4172.6899999999996</v>
      </c>
      <c r="K2252" s="1252">
        <v>-4172.6899999999996</v>
      </c>
      <c r="L2252" s="1252">
        <v>-4172.6899999999996</v>
      </c>
      <c r="M2252" s="1252">
        <v>-4172.6899999999996</v>
      </c>
      <c r="N2252" s="1252">
        <v>-4172.6899999999996</v>
      </c>
      <c r="O2252" s="1252">
        <v>-4172.6899999999996</v>
      </c>
      <c r="P2252" s="1252">
        <v>-4172.6899999999996</v>
      </c>
      <c r="Q2252" s="1252">
        <v>-4172.6899999999996</v>
      </c>
      <c r="R2252" s="1252">
        <v>-4172.6899999999996</v>
      </c>
      <c r="S2252" s="1252">
        <v>-4172.6899999999996</v>
      </c>
      <c r="T2252" s="1252">
        <v>-4172.6899999999996</v>
      </c>
      <c r="U2252" s="1251" t="s">
        <v>1065</v>
      </c>
      <c r="V2252" s="1251" t="s">
        <v>1537</v>
      </c>
      <c r="W2252" s="1251" t="s">
        <v>316</v>
      </c>
      <c r="X2252" s="1251" t="s">
        <v>1515</v>
      </c>
      <c r="Y2252" s="1251">
        <v>184</v>
      </c>
    </row>
    <row r="2253" spans="1:25" ht="12">
      <c r="A2253" s="1251">
        <v>2020</v>
      </c>
      <c r="B2253" s="1251">
        <v>25</v>
      </c>
      <c r="C2253" s="1251">
        <v>730</v>
      </c>
      <c r="D2253" s="1251" t="s">
        <v>1750</v>
      </c>
      <c r="E2253" s="1251">
        <v>186355</v>
      </c>
      <c r="F2253" s="1251" t="s">
        <v>1575</v>
      </c>
      <c r="G2253" s="1252">
        <v>37.509999999999998</v>
      </c>
      <c r="H2253" s="1252">
        <v>0</v>
      </c>
      <c r="I2253" s="1252">
        <v>0</v>
      </c>
      <c r="J2253" s="1252">
        <v>0</v>
      </c>
      <c r="K2253" s="1252">
        <v>6.8799999999999999</v>
      </c>
      <c r="L2253" s="1252">
        <v>34.140000000000001</v>
      </c>
      <c r="M2253" s="1252">
        <v>76.420000000000002</v>
      </c>
      <c r="N2253" s="1252">
        <v>134.90000000000001</v>
      </c>
      <c r="O2253" s="1252">
        <v>209.83000000000001</v>
      </c>
      <c r="P2253" s="1252">
        <v>234.44999999999999</v>
      </c>
      <c r="Q2253" s="1252">
        <v>378.69</v>
      </c>
      <c r="R2253" s="1252">
        <v>477.07999999999998</v>
      </c>
      <c r="S2253" s="1252">
        <v>535.86000000000001</v>
      </c>
      <c r="T2253" s="1252">
        <v>535.86000000000001</v>
      </c>
      <c r="U2253" s="1251" t="s">
        <v>1065</v>
      </c>
      <c r="V2253" s="1251" t="s">
        <v>1537</v>
      </c>
      <c r="W2253" s="1251" t="s">
        <v>322</v>
      </c>
      <c r="X2253" s="1251" t="s">
        <v>1515</v>
      </c>
      <c r="Y2253" s="1251">
        <v>186</v>
      </c>
    </row>
    <row r="2254" spans="1:25" ht="12">
      <c r="A2254" s="1251">
        <v>2020</v>
      </c>
      <c r="B2254" s="1251">
        <v>25</v>
      </c>
      <c r="C2254" s="1251">
        <v>730</v>
      </c>
      <c r="D2254" s="1251" t="s">
        <v>1750</v>
      </c>
      <c r="E2254" s="1251">
        <v>186366</v>
      </c>
      <c r="F2254" s="1251" t="s">
        <v>1576</v>
      </c>
      <c r="G2254" s="1252">
        <v>880.75999999999999</v>
      </c>
      <c r="H2254" s="1252">
        <v>918.26999999999998</v>
      </c>
      <c r="I2254" s="1252">
        <v>918.26999999999998</v>
      </c>
      <c r="J2254" s="1252">
        <v>918.26999999999998</v>
      </c>
      <c r="K2254" s="1252">
        <v>918.26999999999998</v>
      </c>
      <c r="L2254" s="1252">
        <v>918.26999999999998</v>
      </c>
      <c r="M2254" s="1252">
        <v>918.26999999999998</v>
      </c>
      <c r="N2254" s="1252">
        <v>918.26999999999998</v>
      </c>
      <c r="O2254" s="1252">
        <v>918.26999999999998</v>
      </c>
      <c r="P2254" s="1252">
        <v>918.26999999999998</v>
      </c>
      <c r="Q2254" s="1252">
        <v>862.20000000000005</v>
      </c>
      <c r="R2254" s="1252">
        <v>862.20000000000005</v>
      </c>
      <c r="S2254" s="1252">
        <v>862.20000000000005</v>
      </c>
      <c r="T2254" s="1252">
        <v>862.20000000000005</v>
      </c>
      <c r="U2254" s="1251" t="s">
        <v>1065</v>
      </c>
      <c r="V2254" s="1251" t="s">
        <v>1537</v>
      </c>
      <c r="W2254" s="1251" t="s">
        <v>322</v>
      </c>
      <c r="X2254" s="1251" t="s">
        <v>1515</v>
      </c>
      <c r="Y2254" s="1251">
        <v>186</v>
      </c>
    </row>
    <row r="2255" spans="1:25" ht="12">
      <c r="A2255" s="1251">
        <v>2020</v>
      </c>
      <c r="B2255" s="1251">
        <v>25</v>
      </c>
      <c r="C2255" s="1251">
        <v>730</v>
      </c>
      <c r="D2255" s="1251" t="s">
        <v>1750</v>
      </c>
      <c r="E2255" s="1251">
        <v>186367</v>
      </c>
      <c r="F2255" s="1251" t="s">
        <v>1577</v>
      </c>
      <c r="G2255" s="1252">
        <v>-84.400000000000006</v>
      </c>
      <c r="H2255" s="1252">
        <v>-86.579999999999998</v>
      </c>
      <c r="I2255" s="1252">
        <v>-88.849999999999994</v>
      </c>
      <c r="J2255" s="1252">
        <v>-93.390000000000001</v>
      </c>
      <c r="K2255" s="1252">
        <v>-95.579999999999998</v>
      </c>
      <c r="L2255" s="1252">
        <v>-97.769999999999996</v>
      </c>
      <c r="M2255" s="1252">
        <v>-99.959999999999994</v>
      </c>
      <c r="N2255" s="1252">
        <v>-102.20999999999999</v>
      </c>
      <c r="O2255" s="1252">
        <v>-104.45999999999999</v>
      </c>
      <c r="P2255" s="1252">
        <v>-104.44</v>
      </c>
      <c r="Q2255" s="1252">
        <v>-106.58</v>
      </c>
      <c r="R2255" s="1252">
        <v>-108.72</v>
      </c>
      <c r="S2255" s="1252">
        <v>-110.86</v>
      </c>
      <c r="T2255" s="1252">
        <v>-110.86</v>
      </c>
      <c r="U2255" s="1251" t="s">
        <v>1065</v>
      </c>
      <c r="V2255" s="1251" t="s">
        <v>1537</v>
      </c>
      <c r="W2255" s="1251" t="s">
        <v>322</v>
      </c>
      <c r="X2255" s="1251" t="s">
        <v>1515</v>
      </c>
      <c r="Y2255" s="1251">
        <v>186</v>
      </c>
    </row>
    <row r="2256" spans="1:25" ht="12">
      <c r="A2256" s="1251">
        <v>2020</v>
      </c>
      <c r="B2256" s="1251">
        <v>25</v>
      </c>
      <c r="C2256" s="1251">
        <v>730</v>
      </c>
      <c r="D2256" s="1251" t="s">
        <v>1750</v>
      </c>
      <c r="E2256" s="1251">
        <v>236115</v>
      </c>
      <c r="F2256" s="1251" t="s">
        <v>1679</v>
      </c>
      <c r="G2256" s="1252">
        <v>0</v>
      </c>
      <c r="H2256" s="1252">
        <v>0</v>
      </c>
      <c r="I2256" s="1252">
        <v>0</v>
      </c>
      <c r="J2256" s="1252">
        <v>0</v>
      </c>
      <c r="K2256" s="1252">
        <v>0</v>
      </c>
      <c r="L2256" s="1252">
        <v>0</v>
      </c>
      <c r="M2256" s="1252">
        <v>0</v>
      </c>
      <c r="N2256" s="1252">
        <v>0</v>
      </c>
      <c r="O2256" s="1252">
        <v>0</v>
      </c>
      <c r="P2256" s="1252">
        <v>0</v>
      </c>
      <c r="Q2256" s="1252">
        <v>0</v>
      </c>
      <c r="R2256" s="1252">
        <v>0</v>
      </c>
      <c r="S2256" s="1252">
        <v>0</v>
      </c>
      <c r="T2256" s="1252">
        <v>0</v>
      </c>
      <c r="U2256" s="1251" t="s">
        <v>1065</v>
      </c>
      <c r="V2256" s="1251" t="s">
        <v>1537</v>
      </c>
      <c r="W2256" s="1251" t="s">
        <v>371</v>
      </c>
      <c r="X2256" s="1251" t="s">
        <v>1581</v>
      </c>
      <c r="Y2256" s="1251">
        <v>236</v>
      </c>
    </row>
    <row r="2257" spans="1:25" ht="12">
      <c r="A2257" s="1251">
        <v>2020</v>
      </c>
      <c r="B2257" s="1251">
        <v>25</v>
      </c>
      <c r="C2257" s="1251">
        <v>730</v>
      </c>
      <c r="D2257" s="1251" t="s">
        <v>1750</v>
      </c>
      <c r="E2257" s="1251">
        <v>236116</v>
      </c>
      <c r="F2257" s="1251" t="s">
        <v>1680</v>
      </c>
      <c r="G2257" s="1252">
        <v>0</v>
      </c>
      <c r="H2257" s="1252">
        <v>0</v>
      </c>
      <c r="I2257" s="1252">
        <v>0</v>
      </c>
      <c r="J2257" s="1252">
        <v>0</v>
      </c>
      <c r="K2257" s="1252">
        <v>0</v>
      </c>
      <c r="L2257" s="1252">
        <v>0</v>
      </c>
      <c r="M2257" s="1252">
        <v>0</v>
      </c>
      <c r="N2257" s="1252">
        <v>0</v>
      </c>
      <c r="O2257" s="1252">
        <v>0</v>
      </c>
      <c r="P2257" s="1252">
        <v>0</v>
      </c>
      <c r="Q2257" s="1252">
        <v>0</v>
      </c>
      <c r="R2257" s="1252">
        <v>0</v>
      </c>
      <c r="S2257" s="1252">
        <v>0</v>
      </c>
      <c r="T2257" s="1252">
        <v>0</v>
      </c>
      <c r="U2257" s="1251" t="s">
        <v>1065</v>
      </c>
      <c r="V2257" s="1251" t="s">
        <v>1537</v>
      </c>
      <c r="W2257" s="1251" t="s">
        <v>371</v>
      </c>
      <c r="X2257" s="1251" t="s">
        <v>1581</v>
      </c>
      <c r="Y2257" s="1251">
        <v>236</v>
      </c>
    </row>
    <row r="2258" spans="1:25" ht="12">
      <c r="A2258" s="1251">
        <v>2020</v>
      </c>
      <c r="B2258" s="1251">
        <v>25</v>
      </c>
      <c r="C2258" s="1251">
        <v>730</v>
      </c>
      <c r="D2258" s="1251" t="s">
        <v>1750</v>
      </c>
      <c r="E2258" s="1251">
        <v>236117</v>
      </c>
      <c r="F2258" s="1251" t="s">
        <v>1681</v>
      </c>
      <c r="G2258" s="1252">
        <v>0</v>
      </c>
      <c r="H2258" s="1252">
        <v>0</v>
      </c>
      <c r="I2258" s="1252">
        <v>0</v>
      </c>
      <c r="J2258" s="1252">
        <v>0</v>
      </c>
      <c r="K2258" s="1252">
        <v>0</v>
      </c>
      <c r="L2258" s="1252">
        <v>0</v>
      </c>
      <c r="M2258" s="1252">
        <v>0</v>
      </c>
      <c r="N2258" s="1252">
        <v>0</v>
      </c>
      <c r="O2258" s="1252">
        <v>0</v>
      </c>
      <c r="P2258" s="1252">
        <v>0</v>
      </c>
      <c r="Q2258" s="1252">
        <v>0</v>
      </c>
      <c r="R2258" s="1252">
        <v>0</v>
      </c>
      <c r="S2258" s="1252">
        <v>0</v>
      </c>
      <c r="T2258" s="1252">
        <v>0</v>
      </c>
      <c r="U2258" s="1251" t="s">
        <v>1065</v>
      </c>
      <c r="V2258" s="1251" t="s">
        <v>1537</v>
      </c>
      <c r="W2258" s="1251" t="s">
        <v>371</v>
      </c>
      <c r="X2258" s="1251" t="s">
        <v>1581</v>
      </c>
      <c r="Y2258" s="1251">
        <v>236</v>
      </c>
    </row>
    <row r="2259" spans="1:25" ht="12">
      <c r="A2259" s="1251">
        <v>2020</v>
      </c>
      <c r="B2259" s="1251">
        <v>25</v>
      </c>
      <c r="C2259" s="1251">
        <v>730</v>
      </c>
      <c r="D2259" s="1251" t="s">
        <v>1750</v>
      </c>
      <c r="E2259" s="1251">
        <v>300000</v>
      </c>
      <c r="F2259" s="1251" t="s">
        <v>1628</v>
      </c>
      <c r="G2259" s="1252">
        <v>1547118.4299999999</v>
      </c>
      <c r="H2259" s="1252">
        <v>1553610.1200000001</v>
      </c>
      <c r="I2259" s="1252">
        <v>1553610.1200000001</v>
      </c>
      <c r="J2259" s="1252">
        <v>1553610.1200000001</v>
      </c>
      <c r="K2259" s="1252">
        <v>1553610.1200000001</v>
      </c>
      <c r="L2259" s="1252">
        <v>1553610.1200000001</v>
      </c>
      <c r="M2259" s="1252">
        <v>1553610.1200000001</v>
      </c>
      <c r="N2259" s="1252">
        <v>1553610.1200000001</v>
      </c>
      <c r="O2259" s="1252">
        <v>1553610.1200000001</v>
      </c>
      <c r="P2259" s="1252">
        <v>1553610.1200000001</v>
      </c>
      <c r="Q2259" s="1252">
        <v>1564882.1599999999</v>
      </c>
      <c r="R2259" s="1252">
        <v>1575226.1599999999</v>
      </c>
      <c r="S2259" s="1252">
        <v>1684829.8400000001</v>
      </c>
      <c r="T2259" s="1252">
        <v>1684829.8400000001</v>
      </c>
      <c r="U2259" s="1251" t="s">
        <v>1065</v>
      </c>
      <c r="V2259" s="1251" t="s">
        <v>564</v>
      </c>
      <c r="W2259" s="1251" t="s">
        <v>290</v>
      </c>
      <c r="X2259" s="1251" t="s">
        <v>1515</v>
      </c>
      <c r="Y2259" s="1251">
        <v>300</v>
      </c>
    </row>
    <row r="2260" spans="1:25" ht="12">
      <c r="A2260" s="1251">
        <v>2020</v>
      </c>
      <c r="B2260" s="1251">
        <v>25</v>
      </c>
      <c r="C2260" s="1251">
        <v>730</v>
      </c>
      <c r="D2260" s="1251" t="s">
        <v>1750</v>
      </c>
      <c r="E2260" s="1251">
        <v>352000</v>
      </c>
      <c r="F2260" s="1251" t="s">
        <v>1751</v>
      </c>
      <c r="G2260" s="1252">
        <v>0</v>
      </c>
      <c r="H2260" s="1252">
        <v>0</v>
      </c>
      <c r="I2260" s="1252">
        <v>0</v>
      </c>
      <c r="J2260" s="1252">
        <v>0</v>
      </c>
      <c r="K2260" s="1252">
        <v>0</v>
      </c>
      <c r="L2260" s="1252">
        <v>0</v>
      </c>
      <c r="M2260" s="1252">
        <v>0</v>
      </c>
      <c r="N2260" s="1252">
        <v>0</v>
      </c>
      <c r="O2260" s="1252">
        <v>0</v>
      </c>
      <c r="P2260" s="1252">
        <v>0</v>
      </c>
      <c r="Q2260" s="1252">
        <v>0</v>
      </c>
      <c r="R2260" s="1252">
        <v>0</v>
      </c>
      <c r="S2260" s="1252">
        <v>0</v>
      </c>
      <c r="T2260" s="1252">
        <v>0</v>
      </c>
      <c r="U2260" s="1251" t="s">
        <v>1065</v>
      </c>
      <c r="V2260" s="1251" t="s">
        <v>564</v>
      </c>
      <c r="W2260" s="1251" t="s">
        <v>290</v>
      </c>
      <c r="X2260" s="1251" t="s">
        <v>1515</v>
      </c>
      <c r="Y2260" s="1251">
        <v>352</v>
      </c>
    </row>
    <row r="2261" spans="1:25" ht="12">
      <c r="A2261" s="1251">
        <v>2020</v>
      </c>
      <c r="B2261" s="1251">
        <v>25</v>
      </c>
      <c r="C2261" s="1251">
        <v>730</v>
      </c>
      <c r="D2261" s="1251" t="s">
        <v>1750</v>
      </c>
      <c r="E2261" s="1251">
        <v>361000</v>
      </c>
      <c r="F2261" s="1251" t="s">
        <v>1746</v>
      </c>
      <c r="G2261" s="1252">
        <v>0</v>
      </c>
      <c r="H2261" s="1252">
        <v>0</v>
      </c>
      <c r="I2261" s="1252">
        <v>0</v>
      </c>
      <c r="J2261" s="1252">
        <v>0</v>
      </c>
      <c r="K2261" s="1252">
        <v>0</v>
      </c>
      <c r="L2261" s="1252">
        <v>0</v>
      </c>
      <c r="M2261" s="1252">
        <v>0</v>
      </c>
      <c r="N2261" s="1252">
        <v>0</v>
      </c>
      <c r="O2261" s="1252">
        <v>0</v>
      </c>
      <c r="P2261" s="1252">
        <v>0</v>
      </c>
      <c r="Q2261" s="1252">
        <v>0</v>
      </c>
      <c r="R2261" s="1252">
        <v>0</v>
      </c>
      <c r="S2261" s="1252">
        <v>0</v>
      </c>
      <c r="T2261" s="1252">
        <v>0</v>
      </c>
      <c r="U2261" s="1251" t="s">
        <v>1065</v>
      </c>
      <c r="V2261" s="1251" t="s">
        <v>564</v>
      </c>
      <c r="W2261" s="1251" t="s">
        <v>290</v>
      </c>
      <c r="X2261" s="1251" t="s">
        <v>1515</v>
      </c>
      <c r="Y2261" s="1251">
        <v>361</v>
      </c>
    </row>
    <row r="2262" spans="1:25" ht="12">
      <c r="A2262" s="1251">
        <v>2020</v>
      </c>
      <c r="B2262" s="1251">
        <v>25</v>
      </c>
      <c r="C2262" s="1251">
        <v>730</v>
      </c>
      <c r="D2262" s="1251" t="s">
        <v>1750</v>
      </c>
      <c r="E2262" s="1251">
        <v>371300</v>
      </c>
      <c r="F2262" s="1251" t="s">
        <v>1748</v>
      </c>
      <c r="G2262" s="1252">
        <v>0</v>
      </c>
      <c r="H2262" s="1252">
        <v>0</v>
      </c>
      <c r="I2262" s="1252">
        <v>0</v>
      </c>
      <c r="J2262" s="1252">
        <v>0</v>
      </c>
      <c r="K2262" s="1252">
        <v>0</v>
      </c>
      <c r="L2262" s="1252">
        <v>0</v>
      </c>
      <c r="M2262" s="1252">
        <v>0</v>
      </c>
      <c r="N2262" s="1252">
        <v>0</v>
      </c>
      <c r="O2262" s="1252">
        <v>0</v>
      </c>
      <c r="P2262" s="1252">
        <v>0</v>
      </c>
      <c r="Q2262" s="1252">
        <v>0</v>
      </c>
      <c r="R2262" s="1252">
        <v>0</v>
      </c>
      <c r="S2262" s="1252">
        <v>0</v>
      </c>
      <c r="T2262" s="1252">
        <v>0</v>
      </c>
      <c r="U2262" s="1251" t="s">
        <v>1065</v>
      </c>
      <c r="V2262" s="1251" t="s">
        <v>564</v>
      </c>
      <c r="W2262" s="1251" t="s">
        <v>290</v>
      </c>
      <c r="X2262" s="1251" t="s">
        <v>1515</v>
      </c>
      <c r="Y2262" s="1251">
        <v>371</v>
      </c>
    </row>
    <row r="2263" spans="1:25" ht="12">
      <c r="A2263" s="1251">
        <v>2020</v>
      </c>
      <c r="B2263" s="1251">
        <v>25</v>
      </c>
      <c r="C2263" s="1251">
        <v>730</v>
      </c>
      <c r="D2263" s="1251" t="s">
        <v>1750</v>
      </c>
      <c r="E2263" s="1251">
        <v>380400</v>
      </c>
      <c r="F2263" s="1251" t="s">
        <v>1752</v>
      </c>
      <c r="G2263" s="1252">
        <v>0</v>
      </c>
      <c r="H2263" s="1252">
        <v>0</v>
      </c>
      <c r="I2263" s="1252">
        <v>0</v>
      </c>
      <c r="J2263" s="1252">
        <v>0</v>
      </c>
      <c r="K2263" s="1252">
        <v>0</v>
      </c>
      <c r="L2263" s="1252">
        <v>0</v>
      </c>
      <c r="M2263" s="1252">
        <v>0</v>
      </c>
      <c r="N2263" s="1252">
        <v>0</v>
      </c>
      <c r="O2263" s="1252">
        <v>0</v>
      </c>
      <c r="P2263" s="1252">
        <v>0</v>
      </c>
      <c r="Q2263" s="1252">
        <v>0</v>
      </c>
      <c r="R2263" s="1252">
        <v>0</v>
      </c>
      <c r="S2263" s="1252">
        <v>0</v>
      </c>
      <c r="T2263" s="1252">
        <v>0</v>
      </c>
      <c r="U2263" s="1251" t="s">
        <v>1065</v>
      </c>
      <c r="V2263" s="1251" t="s">
        <v>564</v>
      </c>
      <c r="W2263" s="1251" t="s">
        <v>290</v>
      </c>
      <c r="X2263" s="1251" t="s">
        <v>1515</v>
      </c>
      <c r="Y2263" s="1251">
        <v>380</v>
      </c>
    </row>
    <row r="2264" spans="1:25" ht="12">
      <c r="A2264" s="1251">
        <v>2020</v>
      </c>
      <c r="B2264" s="1251">
        <v>25</v>
      </c>
      <c r="C2264" s="1251">
        <v>740</v>
      </c>
      <c r="D2264" s="1251" t="s">
        <v>1753</v>
      </c>
      <c r="E2264" s="1251">
        <v>104000</v>
      </c>
      <c r="F2264" s="1251" t="s">
        <v>1514</v>
      </c>
      <c r="G2264" s="1252">
        <v>0</v>
      </c>
      <c r="H2264" s="1252">
        <v>0</v>
      </c>
      <c r="I2264" s="1252">
        <v>0</v>
      </c>
      <c r="J2264" s="1252">
        <v>0</v>
      </c>
      <c r="K2264" s="1252">
        <v>0</v>
      </c>
      <c r="L2264" s="1252">
        <v>0</v>
      </c>
      <c r="M2264" s="1252">
        <v>0</v>
      </c>
      <c r="N2264" s="1252">
        <v>0</v>
      </c>
      <c r="O2264" s="1252">
        <v>0</v>
      </c>
      <c r="P2264" s="1252">
        <v>0</v>
      </c>
      <c r="Q2264" s="1252">
        <v>0</v>
      </c>
      <c r="R2264" s="1252">
        <v>0</v>
      </c>
      <c r="S2264" s="1252">
        <v>0</v>
      </c>
      <c r="T2264" s="1252">
        <v>0</v>
      </c>
      <c r="U2264" s="1251" t="s">
        <v>1065</v>
      </c>
      <c r="V2264" s="1251" t="s">
        <v>564</v>
      </c>
      <c r="W2264" s="1251" t="s">
        <v>326</v>
      </c>
      <c r="X2264" s="1251" t="s">
        <v>1515</v>
      </c>
      <c r="Y2264" s="1251">
        <v>104</v>
      </c>
    </row>
    <row r="2265" spans="1:25" ht="12">
      <c r="A2265" s="1251">
        <v>2020</v>
      </c>
      <c r="B2265" s="1251">
        <v>25</v>
      </c>
      <c r="C2265" s="1251">
        <v>740</v>
      </c>
      <c r="D2265" s="1251" t="s">
        <v>1753</v>
      </c>
      <c r="E2265" s="1251">
        <v>105020</v>
      </c>
      <c r="F2265" s="1251" t="s">
        <v>1518</v>
      </c>
      <c r="G2265" s="1252">
        <v>16087.559999999999</v>
      </c>
      <c r="H2265" s="1252">
        <v>17004.91</v>
      </c>
      <c r="I2265" s="1252">
        <v>18058.630000000001</v>
      </c>
      <c r="J2265" s="1252">
        <v>18947.009999999998</v>
      </c>
      <c r="K2265" s="1252">
        <v>19888.549999999999</v>
      </c>
      <c r="L2265" s="1252">
        <v>20795.220000000001</v>
      </c>
      <c r="M2265" s="1252">
        <v>21924.68</v>
      </c>
      <c r="N2265" s="1252">
        <v>22559.779999999999</v>
      </c>
      <c r="O2265" s="1252">
        <v>23240.189999999999</v>
      </c>
      <c r="P2265" s="1252">
        <v>23240.189999999999</v>
      </c>
      <c r="Q2265" s="1252">
        <v>32292.310000000001</v>
      </c>
      <c r="R2265" s="1252">
        <v>32465.389999999999</v>
      </c>
      <c r="S2265" s="1252">
        <v>32465.389999999999</v>
      </c>
      <c r="T2265" s="1252">
        <v>32465.389999999999</v>
      </c>
      <c r="U2265" s="1251" t="s">
        <v>1065</v>
      </c>
      <c r="V2265" s="1251" t="s">
        <v>564</v>
      </c>
      <c r="W2265" s="1251" t="s">
        <v>296</v>
      </c>
      <c r="X2265" s="1251" t="s">
        <v>1515</v>
      </c>
      <c r="Y2265" s="1251">
        <v>105</v>
      </c>
    </row>
    <row r="2266" spans="1:25" ht="12">
      <c r="A2266" s="1251">
        <v>2020</v>
      </c>
      <c r="B2266" s="1251">
        <v>25</v>
      </c>
      <c r="C2266" s="1251">
        <v>740</v>
      </c>
      <c r="D2266" s="1251" t="s">
        <v>1753</v>
      </c>
      <c r="E2266" s="1251">
        <v>105029</v>
      </c>
      <c r="F2266" s="1251" t="s">
        <v>1519</v>
      </c>
      <c r="G2266" s="1252">
        <v>412.07999999999998</v>
      </c>
      <c r="H2266" s="1252">
        <v>412.07999999999998</v>
      </c>
      <c r="I2266" s="1252">
        <v>412.07999999999998</v>
      </c>
      <c r="J2266" s="1252">
        <v>412.07999999999998</v>
      </c>
      <c r="K2266" s="1252">
        <v>412.07999999999998</v>
      </c>
      <c r="L2266" s="1252">
        <v>412.07999999999998</v>
      </c>
      <c r="M2266" s="1252">
        <v>412.07999999999998</v>
      </c>
      <c r="N2266" s="1252">
        <v>412.07999999999998</v>
      </c>
      <c r="O2266" s="1252">
        <v>412.07999999999998</v>
      </c>
      <c r="P2266" s="1252">
        <v>412.07999999999998</v>
      </c>
      <c r="Q2266" s="1252">
        <v>412.07999999999998</v>
      </c>
      <c r="R2266" s="1252">
        <v>412.07999999999998</v>
      </c>
      <c r="S2266" s="1252">
        <v>412.07999999999998</v>
      </c>
      <c r="T2266" s="1252">
        <v>412.07999999999998</v>
      </c>
      <c r="U2266" s="1251" t="s">
        <v>1065</v>
      </c>
      <c r="V2266" s="1251" t="s">
        <v>564</v>
      </c>
      <c r="W2266" s="1251" t="s">
        <v>296</v>
      </c>
      <c r="X2266" s="1251" t="s">
        <v>1515</v>
      </c>
      <c r="Y2266" s="1251">
        <v>105</v>
      </c>
    </row>
    <row r="2267" spans="1:25" ht="12">
      <c r="A2267" s="1251">
        <v>2020</v>
      </c>
      <c r="B2267" s="1251">
        <v>25</v>
      </c>
      <c r="C2267" s="1251">
        <v>740</v>
      </c>
      <c r="D2267" s="1251" t="s">
        <v>1753</v>
      </c>
      <c r="E2267" s="1251">
        <v>105030</v>
      </c>
      <c r="F2267" s="1251" t="s">
        <v>1520</v>
      </c>
      <c r="G2267" s="1252">
        <v>1164612.04</v>
      </c>
      <c r="H2267" s="1252">
        <v>1169412.04</v>
      </c>
      <c r="I2267" s="1252">
        <v>1170985.9199999999</v>
      </c>
      <c r="J2267" s="1252">
        <v>1184042.48</v>
      </c>
      <c r="K2267" s="1252">
        <v>1188116.0600000001</v>
      </c>
      <c r="L2267" s="1252">
        <v>1188584.47</v>
      </c>
      <c r="M2267" s="1252">
        <v>1188584.47</v>
      </c>
      <c r="N2267" s="1252">
        <v>1192411.03</v>
      </c>
      <c r="O2267" s="1252">
        <v>1192798.45</v>
      </c>
      <c r="P2267" s="1252">
        <v>1195548.45</v>
      </c>
      <c r="Q2267" s="1252">
        <v>1201773.5800000001</v>
      </c>
      <c r="R2267" s="1252">
        <v>1217373.5800000001</v>
      </c>
      <c r="S2267" s="1252">
        <v>1217373.5800000001</v>
      </c>
      <c r="T2267" s="1252">
        <v>1217373.5800000001</v>
      </c>
      <c r="U2267" s="1251" t="s">
        <v>1065</v>
      </c>
      <c r="V2267" s="1251" t="s">
        <v>564</v>
      </c>
      <c r="W2267" s="1251" t="s">
        <v>296</v>
      </c>
      <c r="X2267" s="1251" t="s">
        <v>1515</v>
      </c>
      <c r="Y2267" s="1251">
        <v>105</v>
      </c>
    </row>
    <row r="2268" spans="1:25" ht="12">
      <c r="A2268" s="1251">
        <v>2020</v>
      </c>
      <c r="B2268" s="1251">
        <v>25</v>
      </c>
      <c r="C2268" s="1251">
        <v>740</v>
      </c>
      <c r="D2268" s="1251" t="s">
        <v>1753</v>
      </c>
      <c r="E2268" s="1251">
        <v>105060</v>
      </c>
      <c r="F2268" s="1251" t="s">
        <v>1523</v>
      </c>
      <c r="G2268" s="1252">
        <v>3888.9099999999999</v>
      </c>
      <c r="H2268" s="1252">
        <v>5356.46</v>
      </c>
      <c r="I2268" s="1252">
        <v>6824.9799999999996</v>
      </c>
      <c r="J2268" s="1252">
        <v>8417.8299999999999</v>
      </c>
      <c r="K2268" s="1252">
        <v>9314</v>
      </c>
      <c r="L2268" s="1252">
        <v>10170.65</v>
      </c>
      <c r="M2268" s="1252">
        <v>10866.74</v>
      </c>
      <c r="N2268" s="1252">
        <v>11451.58</v>
      </c>
      <c r="O2268" s="1252">
        <v>12393.77</v>
      </c>
      <c r="P2268" s="1252">
        <v>12393.77</v>
      </c>
      <c r="Q2268" s="1252">
        <v>23405.169999999998</v>
      </c>
      <c r="R2268" s="1252">
        <v>23405.169999999998</v>
      </c>
      <c r="S2268" s="1252">
        <v>23405.169999999998</v>
      </c>
      <c r="T2268" s="1252">
        <v>23405.169999999998</v>
      </c>
      <c r="U2268" s="1251" t="s">
        <v>1065</v>
      </c>
      <c r="V2268" s="1251" t="s">
        <v>564</v>
      </c>
      <c r="W2268" s="1251" t="s">
        <v>296</v>
      </c>
      <c r="X2268" s="1251" t="s">
        <v>1515</v>
      </c>
      <c r="Y2268" s="1251">
        <v>105</v>
      </c>
    </row>
    <row r="2269" spans="1:25" ht="12">
      <c r="A2269" s="1251">
        <v>2020</v>
      </c>
      <c r="B2269" s="1251">
        <v>25</v>
      </c>
      <c r="C2269" s="1251">
        <v>740</v>
      </c>
      <c r="D2269" s="1251" t="s">
        <v>1753</v>
      </c>
      <c r="E2269" s="1251">
        <v>105070</v>
      </c>
      <c r="F2269" s="1251" t="s">
        <v>1524</v>
      </c>
      <c r="G2269" s="1252">
        <v>17727.759999999998</v>
      </c>
      <c r="H2269" s="1252">
        <v>18805.189999999999</v>
      </c>
      <c r="I2269" s="1252">
        <v>20042.779999999999</v>
      </c>
      <c r="J2269" s="1252">
        <v>21086.18</v>
      </c>
      <c r="K2269" s="1252">
        <v>22192.02</v>
      </c>
      <c r="L2269" s="1252">
        <v>23256.900000000001</v>
      </c>
      <c r="M2269" s="1252">
        <v>24583.450000000001</v>
      </c>
      <c r="N2269" s="1252">
        <v>25329.380000000001</v>
      </c>
      <c r="O2269" s="1252">
        <v>26128.52</v>
      </c>
      <c r="P2269" s="1252">
        <v>26128.52</v>
      </c>
      <c r="Q2269" s="1252">
        <v>36760.239999999998</v>
      </c>
      <c r="R2269" s="1252">
        <v>36963.519999999997</v>
      </c>
      <c r="S2269" s="1252">
        <v>36963.519999999997</v>
      </c>
      <c r="T2269" s="1252">
        <v>36963.519999999997</v>
      </c>
      <c r="U2269" s="1251" t="s">
        <v>1065</v>
      </c>
      <c r="V2269" s="1251" t="s">
        <v>564</v>
      </c>
      <c r="W2269" s="1251" t="s">
        <v>296</v>
      </c>
      <c r="X2269" s="1251" t="s">
        <v>1515</v>
      </c>
      <c r="Y2269" s="1251">
        <v>105</v>
      </c>
    </row>
    <row r="2270" spans="1:25" ht="12">
      <c r="A2270" s="1251">
        <v>2020</v>
      </c>
      <c r="B2270" s="1251">
        <v>25</v>
      </c>
      <c r="C2270" s="1251">
        <v>740</v>
      </c>
      <c r="D2270" s="1251" t="s">
        <v>1753</v>
      </c>
      <c r="E2270" s="1251">
        <v>105080</v>
      </c>
      <c r="F2270" s="1251" t="s">
        <v>1525</v>
      </c>
      <c r="G2270" s="1252">
        <v>0</v>
      </c>
      <c r="H2270" s="1252">
        <v>0</v>
      </c>
      <c r="I2270" s="1252">
        <v>0</v>
      </c>
      <c r="J2270" s="1252">
        <v>0</v>
      </c>
      <c r="K2270" s="1252">
        <v>0</v>
      </c>
      <c r="L2270" s="1252">
        <v>0</v>
      </c>
      <c r="M2270" s="1252">
        <v>0</v>
      </c>
      <c r="N2270" s="1252">
        <v>0</v>
      </c>
      <c r="O2270" s="1252">
        <v>0</v>
      </c>
      <c r="P2270" s="1252">
        <v>0</v>
      </c>
      <c r="Q2270" s="1252">
        <v>0</v>
      </c>
      <c r="R2270" s="1252">
        <v>0</v>
      </c>
      <c r="S2270" s="1252">
        <v>0</v>
      </c>
      <c r="T2270" s="1252">
        <v>0</v>
      </c>
      <c r="U2270" s="1251" t="s">
        <v>1065</v>
      </c>
      <c r="V2270" s="1251" t="s">
        <v>564</v>
      </c>
      <c r="W2270" s="1251" t="s">
        <v>296</v>
      </c>
      <c r="X2270" s="1251" t="s">
        <v>1515</v>
      </c>
      <c r="Y2270" s="1251">
        <v>105</v>
      </c>
    </row>
    <row r="2271" spans="1:25" ht="12">
      <c r="A2271" s="1251">
        <v>2020</v>
      </c>
      <c r="B2271" s="1251">
        <v>25</v>
      </c>
      <c r="C2271" s="1251">
        <v>740</v>
      </c>
      <c r="D2271" s="1251" t="s">
        <v>1753</v>
      </c>
      <c r="E2271" s="1251">
        <v>105081</v>
      </c>
      <c r="F2271" s="1251" t="s">
        <v>1526</v>
      </c>
      <c r="G2271" s="1252">
        <v>3366.27</v>
      </c>
      <c r="H2271" s="1252">
        <v>3370.6500000000001</v>
      </c>
      <c r="I2271" s="1252">
        <v>3379.4400000000001</v>
      </c>
      <c r="J2271" s="1252">
        <v>3399.4699999999998</v>
      </c>
      <c r="K2271" s="1252">
        <v>3434.1799999999998</v>
      </c>
      <c r="L2271" s="1252">
        <v>3473.0100000000002</v>
      </c>
      <c r="M2271" s="1252">
        <v>3513.1500000000001</v>
      </c>
      <c r="N2271" s="1252">
        <v>3557.3200000000002</v>
      </c>
      <c r="O2271" s="1252">
        <v>3605.5500000000002</v>
      </c>
      <c r="P2271" s="1252">
        <v>3631.3299999999999</v>
      </c>
      <c r="Q2271" s="1252">
        <v>3631.3299999999999</v>
      </c>
      <c r="R2271" s="1252">
        <v>3645.9099999999999</v>
      </c>
      <c r="S2271" s="1252">
        <v>3660.5300000000002</v>
      </c>
      <c r="T2271" s="1252">
        <v>3660.5300000000002</v>
      </c>
      <c r="U2271" s="1251" t="s">
        <v>1065</v>
      </c>
      <c r="V2271" s="1251" t="s">
        <v>564</v>
      </c>
      <c r="W2271" s="1251" t="s">
        <v>296</v>
      </c>
      <c r="X2271" s="1251" t="s">
        <v>1515</v>
      </c>
      <c r="Y2271" s="1251">
        <v>105</v>
      </c>
    </row>
    <row r="2272" spans="1:25" ht="12">
      <c r="A2272" s="1251">
        <v>2020</v>
      </c>
      <c r="B2272" s="1251">
        <v>25</v>
      </c>
      <c r="C2272" s="1251">
        <v>740</v>
      </c>
      <c r="D2272" s="1251" t="s">
        <v>1753</v>
      </c>
      <c r="E2272" s="1251">
        <v>105085</v>
      </c>
      <c r="F2272" s="1251" t="s">
        <v>1527</v>
      </c>
      <c r="G2272" s="1252">
        <v>7257.6999999999998</v>
      </c>
      <c r="H2272" s="1252">
        <v>7267.8800000000001</v>
      </c>
      <c r="I2272" s="1252">
        <v>7288.29</v>
      </c>
      <c r="J2272" s="1252">
        <v>7334.8199999999997</v>
      </c>
      <c r="K2272" s="1252">
        <v>7415.4499999999998</v>
      </c>
      <c r="L2272" s="1252">
        <v>7505.6599999999999</v>
      </c>
      <c r="M2272" s="1252">
        <v>7598.9099999999999</v>
      </c>
      <c r="N2272" s="1252">
        <v>7701.5200000000004</v>
      </c>
      <c r="O2272" s="1252">
        <v>7813.5500000000002</v>
      </c>
      <c r="P2272" s="1252">
        <v>7873.4300000000003</v>
      </c>
      <c r="Q2272" s="1252">
        <v>7873.4300000000003</v>
      </c>
      <c r="R2272" s="1252">
        <v>7907.3000000000002</v>
      </c>
      <c r="S2272" s="1252">
        <v>7941.2700000000004</v>
      </c>
      <c r="T2272" s="1252">
        <v>7941.2700000000004</v>
      </c>
      <c r="U2272" s="1251" t="s">
        <v>1065</v>
      </c>
      <c r="V2272" s="1251" t="s">
        <v>564</v>
      </c>
      <c r="W2272" s="1251" t="s">
        <v>296</v>
      </c>
      <c r="X2272" s="1251" t="s">
        <v>1515</v>
      </c>
      <c r="Y2272" s="1251">
        <v>105</v>
      </c>
    </row>
    <row r="2273" spans="1:25" ht="12">
      <c r="A2273" s="1251">
        <v>2020</v>
      </c>
      <c r="B2273" s="1251">
        <v>25</v>
      </c>
      <c r="C2273" s="1251">
        <v>740</v>
      </c>
      <c r="D2273" s="1251" t="s">
        <v>1753</v>
      </c>
      <c r="E2273" s="1251">
        <v>105090</v>
      </c>
      <c r="F2273" s="1251" t="s">
        <v>1528</v>
      </c>
      <c r="G2273" s="1252">
        <v>-1135981.9299999999</v>
      </c>
      <c r="H2273" s="1252">
        <v>-1135981.9299999999</v>
      </c>
      <c r="I2273" s="1252">
        <v>-1135981.9299999999</v>
      </c>
      <c r="J2273" s="1252">
        <v>-1135981.9299999999</v>
      </c>
      <c r="K2273" s="1252">
        <v>-1135981.9299999999</v>
      </c>
      <c r="L2273" s="1252">
        <v>-1135981.9299999999</v>
      </c>
      <c r="M2273" s="1252">
        <v>-1135981.9299999999</v>
      </c>
      <c r="N2273" s="1252">
        <v>-1135981.9299999999</v>
      </c>
      <c r="O2273" s="1252">
        <v>-1135981.9299999999</v>
      </c>
      <c r="P2273" s="1252">
        <v>-1269627.9399999999</v>
      </c>
      <c r="Q2273" s="1252">
        <v>-1306548.3100000001</v>
      </c>
      <c r="R2273" s="1252">
        <v>-1306548.3100000001</v>
      </c>
      <c r="S2273" s="1252">
        <v>-1322621.71</v>
      </c>
      <c r="T2273" s="1252">
        <v>-1322621.71</v>
      </c>
      <c r="U2273" s="1251" t="s">
        <v>1065</v>
      </c>
      <c r="V2273" s="1251" t="s">
        <v>564</v>
      </c>
      <c r="W2273" s="1251" t="s">
        <v>296</v>
      </c>
      <c r="X2273" s="1251" t="s">
        <v>1515</v>
      </c>
      <c r="Y2273" s="1251">
        <v>105</v>
      </c>
    </row>
    <row r="2274" spans="1:25" ht="12">
      <c r="A2274" s="1251">
        <v>2020</v>
      </c>
      <c r="B2274" s="1251">
        <v>25</v>
      </c>
      <c r="C2274" s="1251">
        <v>740</v>
      </c>
      <c r="D2274" s="1251" t="s">
        <v>1753</v>
      </c>
      <c r="E2274" s="1251">
        <v>106000</v>
      </c>
      <c r="F2274" s="1251" t="s">
        <v>1529</v>
      </c>
      <c r="G2274" s="1252">
        <v>0</v>
      </c>
      <c r="H2274" s="1252">
        <v>0</v>
      </c>
      <c r="I2274" s="1252">
        <v>0</v>
      </c>
      <c r="J2274" s="1252">
        <v>0</v>
      </c>
      <c r="K2274" s="1252">
        <v>0</v>
      </c>
      <c r="L2274" s="1252">
        <v>0</v>
      </c>
      <c r="M2274" s="1252">
        <v>0</v>
      </c>
      <c r="N2274" s="1252">
        <v>0</v>
      </c>
      <c r="O2274" s="1252">
        <v>0</v>
      </c>
      <c r="P2274" s="1252">
        <v>0</v>
      </c>
      <c r="Q2274" s="1252">
        <v>0</v>
      </c>
      <c r="R2274" s="1252">
        <v>0</v>
      </c>
      <c r="S2274" s="1252">
        <v>0</v>
      </c>
      <c r="T2274" s="1252">
        <v>0</v>
      </c>
      <c r="U2274" s="1251" t="s">
        <v>1065</v>
      </c>
      <c r="V2274" s="1251" t="s">
        <v>564</v>
      </c>
      <c r="W2274" s="1251" t="s">
        <v>290</v>
      </c>
      <c r="X2274" s="1251" t="s">
        <v>1515</v>
      </c>
      <c r="Y2274" s="1251">
        <v>106</v>
      </c>
    </row>
    <row r="2275" spans="1:25" ht="12">
      <c r="A2275" s="1251">
        <v>2020</v>
      </c>
      <c r="B2275" s="1251">
        <v>25</v>
      </c>
      <c r="C2275" s="1251">
        <v>740</v>
      </c>
      <c r="D2275" s="1251" t="s">
        <v>1753</v>
      </c>
      <c r="E2275" s="1251">
        <v>108000</v>
      </c>
      <c r="F2275" s="1251" t="s">
        <v>1530</v>
      </c>
      <c r="G2275" s="1252">
        <v>-403835.01000000001</v>
      </c>
      <c r="H2275" s="1252">
        <v>-409595.51000000001</v>
      </c>
      <c r="I2275" s="1252">
        <v>-415356.01000000001</v>
      </c>
      <c r="J2275" s="1252">
        <v>-421116.51000000001</v>
      </c>
      <c r="K2275" s="1252">
        <v>-426877.01000000001</v>
      </c>
      <c r="L2275" s="1252">
        <v>-432637.51000000001</v>
      </c>
      <c r="M2275" s="1252">
        <v>-438398.01000000001</v>
      </c>
      <c r="N2275" s="1252">
        <v>-444158.51000000001</v>
      </c>
      <c r="O2275" s="1252">
        <v>-449919.01000000001</v>
      </c>
      <c r="P2275" s="1252">
        <v>-455679.51000000001</v>
      </c>
      <c r="Q2275" s="1252">
        <v>-462218.5</v>
      </c>
      <c r="R2275" s="1252">
        <v>-468757.48999999999</v>
      </c>
      <c r="S2275" s="1252">
        <v>-468394.46000000002</v>
      </c>
      <c r="T2275" s="1252">
        <v>-468394.46000000002</v>
      </c>
      <c r="U2275" s="1251" t="s">
        <v>1065</v>
      </c>
      <c r="V2275" s="1251" t="s">
        <v>564</v>
      </c>
      <c r="W2275" s="1251" t="s">
        <v>292</v>
      </c>
      <c r="X2275" s="1251" t="s">
        <v>1515</v>
      </c>
      <c r="Y2275" s="1251">
        <v>108</v>
      </c>
    </row>
    <row r="2276" spans="1:25" ht="12">
      <c r="A2276" s="1251">
        <v>2020</v>
      </c>
      <c r="B2276" s="1251">
        <v>25</v>
      </c>
      <c r="C2276" s="1251">
        <v>740</v>
      </c>
      <c r="D2276" s="1251" t="s">
        <v>1753</v>
      </c>
      <c r="E2276" s="1251">
        <v>114000</v>
      </c>
      <c r="F2276" s="1251" t="s">
        <v>1534</v>
      </c>
      <c r="G2276" s="1252">
        <v>-660975.55000000005</v>
      </c>
      <c r="H2276" s="1252">
        <v>-660975.55000000005</v>
      </c>
      <c r="I2276" s="1252">
        <v>-660975.55000000005</v>
      </c>
      <c r="J2276" s="1252">
        <v>-660975.55000000005</v>
      </c>
      <c r="K2276" s="1252">
        <v>-660975.55000000005</v>
      </c>
      <c r="L2276" s="1252">
        <v>-660975.55000000005</v>
      </c>
      <c r="M2276" s="1252">
        <v>-660975.55000000005</v>
      </c>
      <c r="N2276" s="1252">
        <v>-660975.55000000005</v>
      </c>
      <c r="O2276" s="1252">
        <v>-660975.55000000005</v>
      </c>
      <c r="P2276" s="1252">
        <v>-660975.55000000005</v>
      </c>
      <c r="Q2276" s="1252">
        <v>-660975.55000000005</v>
      </c>
      <c r="R2276" s="1252">
        <v>-660975.55000000005</v>
      </c>
      <c r="S2276" s="1252">
        <v>-660975.55000000005</v>
      </c>
      <c r="T2276" s="1252">
        <v>-660975.55000000005</v>
      </c>
      <c r="U2276" s="1251" t="s">
        <v>1065</v>
      </c>
      <c r="V2276" s="1251" t="s">
        <v>564</v>
      </c>
      <c r="W2276" s="1251" t="s">
        <v>298</v>
      </c>
      <c r="X2276" s="1251" t="s">
        <v>1515</v>
      </c>
      <c r="Y2276" s="1251">
        <v>114</v>
      </c>
    </row>
    <row r="2277" spans="1:25" ht="12">
      <c r="A2277" s="1251">
        <v>2020</v>
      </c>
      <c r="B2277" s="1251">
        <v>25</v>
      </c>
      <c r="C2277" s="1251">
        <v>740</v>
      </c>
      <c r="D2277" s="1251" t="s">
        <v>1753</v>
      </c>
      <c r="E2277" s="1251">
        <v>115000</v>
      </c>
      <c r="F2277" s="1251" t="s">
        <v>1535</v>
      </c>
      <c r="G2277" s="1252">
        <v>257462.60999999999</v>
      </c>
      <c r="H2277" s="1252">
        <v>259379.73999999999</v>
      </c>
      <c r="I2277" s="1252">
        <v>261296.85999999999</v>
      </c>
      <c r="J2277" s="1252">
        <v>263213.97999999998</v>
      </c>
      <c r="K2277" s="1252">
        <v>265131.09999999998</v>
      </c>
      <c r="L2277" s="1252">
        <v>267048.22999999998</v>
      </c>
      <c r="M2277" s="1252">
        <v>268965.34999999998</v>
      </c>
      <c r="N2277" s="1252">
        <v>270882.46999999997</v>
      </c>
      <c r="O2277" s="1252">
        <v>272799.59000000003</v>
      </c>
      <c r="P2277" s="1252">
        <v>274716.71000000002</v>
      </c>
      <c r="Q2277" s="1252">
        <v>276633.84000000003</v>
      </c>
      <c r="R2277" s="1252">
        <v>281247.34000000003</v>
      </c>
      <c r="S2277" s="1252">
        <v>282724.20000000001</v>
      </c>
      <c r="T2277" s="1252">
        <v>282724.20000000001</v>
      </c>
      <c r="U2277" s="1251" t="s">
        <v>1065</v>
      </c>
      <c r="V2277" s="1251" t="s">
        <v>564</v>
      </c>
      <c r="W2277" s="1251" t="s">
        <v>298</v>
      </c>
      <c r="X2277" s="1251" t="s">
        <v>1515</v>
      </c>
      <c r="Y2277" s="1251">
        <v>115</v>
      </c>
    </row>
    <row r="2278" spans="1:25" ht="12">
      <c r="A2278" s="1251">
        <v>2020</v>
      </c>
      <c r="B2278" s="1251">
        <v>25</v>
      </c>
      <c r="C2278" s="1251">
        <v>740</v>
      </c>
      <c r="D2278" s="1251" t="s">
        <v>1753</v>
      </c>
      <c r="E2278" s="1251">
        <v>141000</v>
      </c>
      <c r="F2278" s="1251" t="s">
        <v>1541</v>
      </c>
      <c r="G2278" s="1252">
        <v>37975</v>
      </c>
      <c r="H2278" s="1252">
        <v>1225</v>
      </c>
      <c r="I2278" s="1252">
        <v>0</v>
      </c>
      <c r="J2278" s="1252">
        <v>37975</v>
      </c>
      <c r="K2278" s="1252">
        <v>0</v>
      </c>
      <c r="L2278" s="1252">
        <v>0</v>
      </c>
      <c r="M2278" s="1252">
        <v>37975</v>
      </c>
      <c r="N2278" s="1252">
        <v>103.44</v>
      </c>
      <c r="O2278" s="1252">
        <v>103.44</v>
      </c>
      <c r="P2278" s="1252">
        <v>38260.830000000002</v>
      </c>
      <c r="Q2278" s="1252">
        <v>40.829999999999998</v>
      </c>
      <c r="R2278" s="1252">
        <v>40.829999999999998</v>
      </c>
      <c r="S2278" s="1252">
        <v>38260.830000000002</v>
      </c>
      <c r="T2278" s="1252">
        <v>38260.830000000002</v>
      </c>
      <c r="U2278" s="1251" t="s">
        <v>1065</v>
      </c>
      <c r="V2278" s="1251" t="s">
        <v>1537</v>
      </c>
      <c r="W2278" s="1251" t="s">
        <v>308</v>
      </c>
      <c r="X2278" s="1251" t="s">
        <v>1515</v>
      </c>
      <c r="Y2278" s="1251">
        <v>141</v>
      </c>
    </row>
    <row r="2279" spans="1:25" ht="12">
      <c r="A2279" s="1251">
        <v>2020</v>
      </c>
      <c r="B2279" s="1251">
        <v>25</v>
      </c>
      <c r="C2279" s="1251">
        <v>740</v>
      </c>
      <c r="D2279" s="1251" t="s">
        <v>1753</v>
      </c>
      <c r="E2279" s="1251">
        <v>141100</v>
      </c>
      <c r="F2279" s="1251" t="s">
        <v>1543</v>
      </c>
      <c r="G2279" s="1252">
        <v>0</v>
      </c>
      <c r="H2279" s="1252">
        <v>0</v>
      </c>
      <c r="I2279" s="1252">
        <v>0</v>
      </c>
      <c r="J2279" s="1252">
        <v>0</v>
      </c>
      <c r="K2279" s="1252">
        <v>0</v>
      </c>
      <c r="L2279" s="1252">
        <v>0</v>
      </c>
      <c r="M2279" s="1252">
        <v>0</v>
      </c>
      <c r="N2279" s="1252">
        <v>0</v>
      </c>
      <c r="O2279" s="1252">
        <v>0</v>
      </c>
      <c r="P2279" s="1252">
        <v>0</v>
      </c>
      <c r="Q2279" s="1252">
        <v>0</v>
      </c>
      <c r="R2279" s="1252">
        <v>0</v>
      </c>
      <c r="S2279" s="1252">
        <v>0</v>
      </c>
      <c r="T2279" s="1252">
        <v>0</v>
      </c>
      <c r="U2279" s="1251" t="s">
        <v>1065</v>
      </c>
      <c r="V2279" s="1251" t="s">
        <v>1537</v>
      </c>
      <c r="W2279" s="1251" t="s">
        <v>308</v>
      </c>
      <c r="X2279" s="1251" t="s">
        <v>1515</v>
      </c>
      <c r="Y2279" s="1251">
        <v>141</v>
      </c>
    </row>
    <row r="2280" spans="1:25" ht="12">
      <c r="A2280" s="1251">
        <v>2020</v>
      </c>
      <c r="B2280" s="1251">
        <v>25</v>
      </c>
      <c r="C2280" s="1251">
        <v>740</v>
      </c>
      <c r="D2280" s="1251" t="s">
        <v>1753</v>
      </c>
      <c r="E2280" s="1251">
        <v>143000</v>
      </c>
      <c r="F2280" s="1251" t="s">
        <v>1546</v>
      </c>
      <c r="G2280" s="1252">
        <v>0</v>
      </c>
      <c r="H2280" s="1252">
        <v>0</v>
      </c>
      <c r="I2280" s="1252">
        <v>0</v>
      </c>
      <c r="J2280" s="1252">
        <v>0</v>
      </c>
      <c r="K2280" s="1252">
        <v>0</v>
      </c>
      <c r="L2280" s="1252">
        <v>0</v>
      </c>
      <c r="M2280" s="1252">
        <v>0</v>
      </c>
      <c r="N2280" s="1252">
        <v>0</v>
      </c>
      <c r="O2280" s="1252">
        <v>0</v>
      </c>
      <c r="P2280" s="1252">
        <v>0</v>
      </c>
      <c r="Q2280" s="1252">
        <v>0</v>
      </c>
      <c r="R2280" s="1252">
        <v>0</v>
      </c>
      <c r="S2280" s="1252">
        <v>0</v>
      </c>
      <c r="T2280" s="1252">
        <v>0</v>
      </c>
      <c r="U2280" s="1251" t="s">
        <v>1065</v>
      </c>
      <c r="V2280" s="1251" t="s">
        <v>1537</v>
      </c>
      <c r="W2280" s="1251" t="s">
        <v>308</v>
      </c>
      <c r="X2280" s="1251" t="s">
        <v>1515</v>
      </c>
      <c r="Y2280" s="1251">
        <v>143</v>
      </c>
    </row>
    <row r="2281" spans="1:25" ht="12">
      <c r="A2281" s="1251">
        <v>2020</v>
      </c>
      <c r="B2281" s="1251">
        <v>25</v>
      </c>
      <c r="C2281" s="1251">
        <v>740</v>
      </c>
      <c r="D2281" s="1251" t="s">
        <v>1753</v>
      </c>
      <c r="E2281" s="1251">
        <v>162010</v>
      </c>
      <c r="F2281" s="1251" t="s">
        <v>1672</v>
      </c>
      <c r="G2281" s="1252">
        <v>0</v>
      </c>
      <c r="H2281" s="1252">
        <v>0</v>
      </c>
      <c r="I2281" s="1252">
        <v>0</v>
      </c>
      <c r="J2281" s="1252">
        <v>0</v>
      </c>
      <c r="K2281" s="1252">
        <v>0</v>
      </c>
      <c r="L2281" s="1252">
        <v>0</v>
      </c>
      <c r="M2281" s="1252">
        <v>0</v>
      </c>
      <c r="N2281" s="1252">
        <v>0</v>
      </c>
      <c r="O2281" s="1252">
        <v>0</v>
      </c>
      <c r="P2281" s="1252">
        <v>0</v>
      </c>
      <c r="Q2281" s="1252">
        <v>0</v>
      </c>
      <c r="R2281" s="1252">
        <v>0</v>
      </c>
      <c r="S2281" s="1252">
        <v>0</v>
      </c>
      <c r="T2281" s="1252">
        <v>0</v>
      </c>
      <c r="U2281" s="1251" t="s">
        <v>1065</v>
      </c>
      <c r="V2281" s="1251" t="s">
        <v>564</v>
      </c>
      <c r="W2281" s="1251" t="s">
        <v>314</v>
      </c>
      <c r="X2281" s="1251" t="s">
        <v>1515</v>
      </c>
      <c r="Y2281" s="1251">
        <v>162</v>
      </c>
    </row>
    <row r="2282" spans="1:25" ht="12">
      <c r="A2282" s="1251">
        <v>2020</v>
      </c>
      <c r="B2282" s="1251">
        <v>25</v>
      </c>
      <c r="C2282" s="1251">
        <v>740</v>
      </c>
      <c r="D2282" s="1251" t="s">
        <v>1753</v>
      </c>
      <c r="E2282" s="1251">
        <v>162020</v>
      </c>
      <c r="F2282" s="1251" t="s">
        <v>1673</v>
      </c>
      <c r="G2282" s="1252">
        <v>0</v>
      </c>
      <c r="H2282" s="1252">
        <v>0</v>
      </c>
      <c r="I2282" s="1252">
        <v>0</v>
      </c>
      <c r="J2282" s="1252">
        <v>0</v>
      </c>
      <c r="K2282" s="1252">
        <v>0</v>
      </c>
      <c r="L2282" s="1252">
        <v>0</v>
      </c>
      <c r="M2282" s="1252">
        <v>0</v>
      </c>
      <c r="N2282" s="1252">
        <v>0</v>
      </c>
      <c r="O2282" s="1252">
        <v>0</v>
      </c>
      <c r="P2282" s="1252">
        <v>0</v>
      </c>
      <c r="Q2282" s="1252">
        <v>0</v>
      </c>
      <c r="R2282" s="1252">
        <v>0</v>
      </c>
      <c r="S2282" s="1252">
        <v>0</v>
      </c>
      <c r="T2282" s="1252">
        <v>0</v>
      </c>
      <c r="U2282" s="1251" t="s">
        <v>1065</v>
      </c>
      <c r="V2282" s="1251" t="s">
        <v>564</v>
      </c>
      <c r="W2282" s="1251" t="s">
        <v>314</v>
      </c>
      <c r="X2282" s="1251" t="s">
        <v>1515</v>
      </c>
      <c r="Y2282" s="1251">
        <v>162</v>
      </c>
    </row>
    <row r="2283" spans="1:25" ht="12">
      <c r="A2283" s="1251">
        <v>2020</v>
      </c>
      <c r="B2283" s="1251">
        <v>25</v>
      </c>
      <c r="C2283" s="1251">
        <v>740</v>
      </c>
      <c r="D2283" s="1251" t="s">
        <v>1753</v>
      </c>
      <c r="E2283" s="1251">
        <v>162030</v>
      </c>
      <c r="F2283" s="1251" t="s">
        <v>1550</v>
      </c>
      <c r="G2283" s="1252">
        <v>0</v>
      </c>
      <c r="H2283" s="1252">
        <v>0</v>
      </c>
      <c r="I2283" s="1252">
        <v>0</v>
      </c>
      <c r="J2283" s="1252">
        <v>0</v>
      </c>
      <c r="K2283" s="1252">
        <v>0</v>
      </c>
      <c r="L2283" s="1252">
        <v>0</v>
      </c>
      <c r="M2283" s="1252">
        <v>0</v>
      </c>
      <c r="N2283" s="1252">
        <v>0</v>
      </c>
      <c r="O2283" s="1252">
        <v>0</v>
      </c>
      <c r="P2283" s="1252">
        <v>0</v>
      </c>
      <c r="Q2283" s="1252">
        <v>0</v>
      </c>
      <c r="R2283" s="1252">
        <v>0</v>
      </c>
      <c r="S2283" s="1252">
        <v>0</v>
      </c>
      <c r="T2283" s="1252">
        <v>0</v>
      </c>
      <c r="U2283" s="1251" t="s">
        <v>1065</v>
      </c>
      <c r="V2283" s="1251" t="s">
        <v>564</v>
      </c>
      <c r="W2283" s="1251" t="s">
        <v>314</v>
      </c>
      <c r="X2283" s="1251" t="s">
        <v>1515</v>
      </c>
      <c r="Y2283" s="1251">
        <v>162</v>
      </c>
    </row>
    <row r="2284" spans="1:25" ht="12">
      <c r="A2284" s="1251">
        <v>2020</v>
      </c>
      <c r="B2284" s="1251">
        <v>25</v>
      </c>
      <c r="C2284" s="1251">
        <v>740</v>
      </c>
      <c r="D2284" s="1251" t="s">
        <v>1753</v>
      </c>
      <c r="E2284" s="1251">
        <v>162040</v>
      </c>
      <c r="F2284" s="1251" t="s">
        <v>1551</v>
      </c>
      <c r="G2284" s="1252">
        <v>0</v>
      </c>
      <c r="H2284" s="1252">
        <v>0</v>
      </c>
      <c r="I2284" s="1252">
        <v>0</v>
      </c>
      <c r="J2284" s="1252">
        <v>0</v>
      </c>
      <c r="K2284" s="1252">
        <v>0</v>
      </c>
      <c r="L2284" s="1252">
        <v>0</v>
      </c>
      <c r="M2284" s="1252">
        <v>0</v>
      </c>
      <c r="N2284" s="1252">
        <v>0</v>
      </c>
      <c r="O2284" s="1252">
        <v>0</v>
      </c>
      <c r="P2284" s="1252">
        <v>0</v>
      </c>
      <c r="Q2284" s="1252">
        <v>0</v>
      </c>
      <c r="R2284" s="1252">
        <v>0</v>
      </c>
      <c r="S2284" s="1252">
        <v>0</v>
      </c>
      <c r="T2284" s="1252">
        <v>0</v>
      </c>
      <c r="U2284" s="1251" t="s">
        <v>1065</v>
      </c>
      <c r="V2284" s="1251" t="s">
        <v>564</v>
      </c>
      <c r="W2284" s="1251" t="s">
        <v>314</v>
      </c>
      <c r="X2284" s="1251" t="s">
        <v>1515</v>
      </c>
      <c r="Y2284" s="1251">
        <v>162</v>
      </c>
    </row>
    <row r="2285" spans="1:25" ht="12">
      <c r="A2285" s="1251">
        <v>2020</v>
      </c>
      <c r="B2285" s="1251">
        <v>25</v>
      </c>
      <c r="C2285" s="1251">
        <v>740</v>
      </c>
      <c r="D2285" s="1251" t="s">
        <v>1753</v>
      </c>
      <c r="E2285" s="1251">
        <v>173000</v>
      </c>
      <c r="F2285" s="1251" t="s">
        <v>1557</v>
      </c>
      <c r="G2285" s="1252">
        <v>1697.3199999999999</v>
      </c>
      <c r="H2285" s="1252">
        <v>14862.15</v>
      </c>
      <c r="I2285" s="1252">
        <v>27178.330000000002</v>
      </c>
      <c r="J2285" s="1252">
        <v>2123.1599999999999</v>
      </c>
      <c r="K2285" s="1252">
        <v>14862.15</v>
      </c>
      <c r="L2285" s="1252">
        <v>28026.990000000002</v>
      </c>
      <c r="M2285" s="1252">
        <v>2123.1599999999999</v>
      </c>
      <c r="N2285" s="1252">
        <v>15210.27</v>
      </c>
      <c r="O2285" s="1252">
        <v>28375.099999999999</v>
      </c>
      <c r="P2285" s="1252">
        <v>848.65999999999997</v>
      </c>
      <c r="Q2285" s="1252">
        <v>14013.49</v>
      </c>
      <c r="R2285" s="1252">
        <v>26754</v>
      </c>
      <c r="S2285" s="1252">
        <v>1272.99</v>
      </c>
      <c r="T2285" s="1252">
        <v>1272.99</v>
      </c>
      <c r="U2285" s="1251" t="s">
        <v>1065</v>
      </c>
      <c r="V2285" s="1251" t="s">
        <v>1537</v>
      </c>
      <c r="W2285" s="1251" t="s">
        <v>310</v>
      </c>
      <c r="X2285" s="1251" t="s">
        <v>1515</v>
      </c>
      <c r="Y2285" s="1251">
        <v>173</v>
      </c>
    </row>
    <row r="2286" spans="1:25" ht="12">
      <c r="A2286" s="1251">
        <v>2020</v>
      </c>
      <c r="B2286" s="1251">
        <v>25</v>
      </c>
      <c r="C2286" s="1251">
        <v>740</v>
      </c>
      <c r="D2286" s="1251" t="s">
        <v>1753</v>
      </c>
      <c r="E2286" s="1251">
        <v>184020</v>
      </c>
      <c r="F2286" s="1251" t="s">
        <v>1563</v>
      </c>
      <c r="G2286" s="1252">
        <v>4846.9499999999998</v>
      </c>
      <c r="H2286" s="1252">
        <v>4846.9499999999998</v>
      </c>
      <c r="I2286" s="1252">
        <v>4846.9499999999998</v>
      </c>
      <c r="J2286" s="1252">
        <v>4846.9499999999998</v>
      </c>
      <c r="K2286" s="1252">
        <v>4846.9499999999998</v>
      </c>
      <c r="L2286" s="1252">
        <v>4846.9499999999998</v>
      </c>
      <c r="M2286" s="1252">
        <v>4846.9499999999998</v>
      </c>
      <c r="N2286" s="1252">
        <v>4846.9499999999998</v>
      </c>
      <c r="O2286" s="1252">
        <v>4846.9499999999998</v>
      </c>
      <c r="P2286" s="1252">
        <v>4846.9499999999998</v>
      </c>
      <c r="Q2286" s="1252">
        <v>4846.9499999999998</v>
      </c>
      <c r="R2286" s="1252">
        <v>4846.9499999999998</v>
      </c>
      <c r="S2286" s="1252">
        <v>4846.9499999999998</v>
      </c>
      <c r="T2286" s="1252">
        <v>4846.9499999999998</v>
      </c>
      <c r="U2286" s="1251" t="s">
        <v>1065</v>
      </c>
      <c r="V2286" s="1251" t="s">
        <v>1537</v>
      </c>
      <c r="W2286" s="1251" t="s">
        <v>316</v>
      </c>
      <c r="X2286" s="1251" t="s">
        <v>1515</v>
      </c>
      <c r="Y2286" s="1251">
        <v>184</v>
      </c>
    </row>
    <row r="2287" spans="1:25" ht="12">
      <c r="A2287" s="1251">
        <v>2020</v>
      </c>
      <c r="B2287" s="1251">
        <v>25</v>
      </c>
      <c r="C2287" s="1251">
        <v>740</v>
      </c>
      <c r="D2287" s="1251" t="s">
        <v>1753</v>
      </c>
      <c r="E2287" s="1251">
        <v>184099</v>
      </c>
      <c r="F2287" s="1251" t="s">
        <v>1567</v>
      </c>
      <c r="G2287" s="1252">
        <v>-4846.9499999999998</v>
      </c>
      <c r="H2287" s="1252">
        <v>-4846.9499999999998</v>
      </c>
      <c r="I2287" s="1252">
        <v>-4846.9499999999998</v>
      </c>
      <c r="J2287" s="1252">
        <v>-4846.9499999999998</v>
      </c>
      <c r="K2287" s="1252">
        <v>-4846.9499999999998</v>
      </c>
      <c r="L2287" s="1252">
        <v>-4846.9499999999998</v>
      </c>
      <c r="M2287" s="1252">
        <v>-4846.9499999999998</v>
      </c>
      <c r="N2287" s="1252">
        <v>-4846.9499999999998</v>
      </c>
      <c r="O2287" s="1252">
        <v>-4846.9499999999998</v>
      </c>
      <c r="P2287" s="1252">
        <v>-4846.9499999999998</v>
      </c>
      <c r="Q2287" s="1252">
        <v>-4846.9499999999998</v>
      </c>
      <c r="R2287" s="1252">
        <v>-4846.9499999999998</v>
      </c>
      <c r="S2287" s="1252">
        <v>-4846.9499999999998</v>
      </c>
      <c r="T2287" s="1252">
        <v>-4846.9499999999998</v>
      </c>
      <c r="U2287" s="1251" t="s">
        <v>1065</v>
      </c>
      <c r="V2287" s="1251" t="s">
        <v>1537</v>
      </c>
      <c r="W2287" s="1251" t="s">
        <v>316</v>
      </c>
      <c r="X2287" s="1251" t="s">
        <v>1515</v>
      </c>
      <c r="Y2287" s="1251">
        <v>184</v>
      </c>
    </row>
    <row r="2288" spans="1:25" ht="12">
      <c r="A2288" s="1251">
        <v>2020</v>
      </c>
      <c r="B2288" s="1251">
        <v>25</v>
      </c>
      <c r="C2288" s="1251">
        <v>740</v>
      </c>
      <c r="D2288" s="1251" t="s">
        <v>1753</v>
      </c>
      <c r="E2288" s="1251">
        <v>186355</v>
      </c>
      <c r="F2288" s="1251" t="s">
        <v>1575</v>
      </c>
      <c r="G2288" s="1252">
        <v>0</v>
      </c>
      <c r="H2288" s="1252">
        <v>2.71</v>
      </c>
      <c r="I2288" s="1252">
        <v>8.1400000000000006</v>
      </c>
      <c r="J2288" s="1252">
        <v>20.510000000000002</v>
      </c>
      <c r="K2288" s="1252">
        <v>41.939999999999998</v>
      </c>
      <c r="L2288" s="1252">
        <v>65.920000000000002</v>
      </c>
      <c r="M2288" s="1252">
        <v>90.709999999999994</v>
      </c>
      <c r="N2288" s="1252">
        <v>117.98999999999999</v>
      </c>
      <c r="O2288" s="1252">
        <v>147.77000000000001</v>
      </c>
      <c r="P2288" s="1252">
        <v>163.69</v>
      </c>
      <c r="Q2288" s="1252">
        <v>0</v>
      </c>
      <c r="R2288" s="1252">
        <v>9</v>
      </c>
      <c r="S2288" s="1252">
        <v>18.030000000000001</v>
      </c>
      <c r="T2288" s="1252">
        <v>18.030000000000001</v>
      </c>
      <c r="U2288" s="1251" t="s">
        <v>1065</v>
      </c>
      <c r="V2288" s="1251" t="s">
        <v>1537</v>
      </c>
      <c r="W2288" s="1251" t="s">
        <v>322</v>
      </c>
      <c r="X2288" s="1251" t="s">
        <v>1515</v>
      </c>
      <c r="Y2288" s="1251">
        <v>186</v>
      </c>
    </row>
    <row r="2289" spans="1:25" ht="12">
      <c r="A2289" s="1251">
        <v>2020</v>
      </c>
      <c r="B2289" s="1251">
        <v>25</v>
      </c>
      <c r="C2289" s="1251">
        <v>740</v>
      </c>
      <c r="D2289" s="1251" t="s">
        <v>1753</v>
      </c>
      <c r="E2289" s="1251">
        <v>186366</v>
      </c>
      <c r="F2289" s="1251" t="s">
        <v>1576</v>
      </c>
      <c r="G2289" s="1252">
        <v>3907.98</v>
      </c>
      <c r="H2289" s="1252">
        <v>3907.98</v>
      </c>
      <c r="I2289" s="1252">
        <v>3907.98</v>
      </c>
      <c r="J2289" s="1252">
        <v>3907.98</v>
      </c>
      <c r="K2289" s="1252">
        <v>3907.98</v>
      </c>
      <c r="L2289" s="1252">
        <v>3907.98</v>
      </c>
      <c r="M2289" s="1252">
        <v>3907.98</v>
      </c>
      <c r="N2289" s="1252">
        <v>3907.98</v>
      </c>
      <c r="O2289" s="1252">
        <v>3907.98</v>
      </c>
      <c r="P2289" s="1252">
        <v>3907.98</v>
      </c>
      <c r="Q2289" s="1252">
        <v>4071.6700000000001</v>
      </c>
      <c r="R2289" s="1252">
        <v>4071.6700000000001</v>
      </c>
      <c r="S2289" s="1252">
        <v>4071.6700000000001</v>
      </c>
      <c r="T2289" s="1252">
        <v>4071.6700000000001</v>
      </c>
      <c r="U2289" s="1251" t="s">
        <v>1065</v>
      </c>
      <c r="V2289" s="1251" t="s">
        <v>1537</v>
      </c>
      <c r="W2289" s="1251" t="s">
        <v>322</v>
      </c>
      <c r="X2289" s="1251" t="s">
        <v>1515</v>
      </c>
      <c r="Y2289" s="1251">
        <v>186</v>
      </c>
    </row>
    <row r="2290" spans="1:25" ht="12">
      <c r="A2290" s="1251">
        <v>2020</v>
      </c>
      <c r="B2290" s="1251">
        <v>25</v>
      </c>
      <c r="C2290" s="1251">
        <v>740</v>
      </c>
      <c r="D2290" s="1251" t="s">
        <v>1753</v>
      </c>
      <c r="E2290" s="1251">
        <v>186367</v>
      </c>
      <c r="F2290" s="1251" t="s">
        <v>1577</v>
      </c>
      <c r="G2290" s="1252">
        <v>-229.31999999999999</v>
      </c>
      <c r="H2290" s="1252">
        <v>-238.99000000000001</v>
      </c>
      <c r="I2290" s="1252">
        <v>-248.66</v>
      </c>
      <c r="J2290" s="1252">
        <v>-268</v>
      </c>
      <c r="K2290" s="1252">
        <v>-277.31</v>
      </c>
      <c r="L2290" s="1252">
        <v>-286.62</v>
      </c>
      <c r="M2290" s="1252">
        <v>-295.93000000000001</v>
      </c>
      <c r="N2290" s="1252">
        <v>-305.5</v>
      </c>
      <c r="O2290" s="1252">
        <v>-315.06999999999999</v>
      </c>
      <c r="P2290" s="1252">
        <v>-314.97000000000003</v>
      </c>
      <c r="Q2290" s="1252">
        <v>-325.07999999999998</v>
      </c>
      <c r="R2290" s="1252">
        <v>-335.19</v>
      </c>
      <c r="S2290" s="1252">
        <v>-345.30000000000001</v>
      </c>
      <c r="T2290" s="1252">
        <v>-345.30000000000001</v>
      </c>
      <c r="U2290" s="1251" t="s">
        <v>1065</v>
      </c>
      <c r="V2290" s="1251" t="s">
        <v>1537</v>
      </c>
      <c r="W2290" s="1251" t="s">
        <v>322</v>
      </c>
      <c r="X2290" s="1251" t="s">
        <v>1515</v>
      </c>
      <c r="Y2290" s="1251">
        <v>186</v>
      </c>
    </row>
    <row r="2291" spans="1:25" ht="12">
      <c r="A2291" s="1251">
        <v>2020</v>
      </c>
      <c r="B2291" s="1251">
        <v>25</v>
      </c>
      <c r="C2291" s="1251">
        <v>740</v>
      </c>
      <c r="D2291" s="1251" t="s">
        <v>1753</v>
      </c>
      <c r="E2291" s="1251">
        <v>231006</v>
      </c>
      <c r="F2291" s="1251" t="s">
        <v>1583</v>
      </c>
      <c r="G2291" s="1252">
        <v>0</v>
      </c>
      <c r="H2291" s="1252">
        <v>0</v>
      </c>
      <c r="I2291" s="1252">
        <v>0</v>
      </c>
      <c r="J2291" s="1252">
        <v>0</v>
      </c>
      <c r="K2291" s="1252">
        <v>0</v>
      </c>
      <c r="L2291" s="1252">
        <v>0</v>
      </c>
      <c r="M2291" s="1252">
        <v>0</v>
      </c>
      <c r="N2291" s="1252">
        <v>0</v>
      </c>
      <c r="O2291" s="1252">
        <v>0</v>
      </c>
      <c r="P2291" s="1252">
        <v>0</v>
      </c>
      <c r="Q2291" s="1252">
        <v>0</v>
      </c>
      <c r="R2291" s="1252">
        <v>0</v>
      </c>
      <c r="S2291" s="1252">
        <v>0</v>
      </c>
      <c r="T2291" s="1252">
        <v>0</v>
      </c>
      <c r="U2291" s="1251" t="s">
        <v>1065</v>
      </c>
      <c r="V2291" s="1251" t="s">
        <v>1537</v>
      </c>
      <c r="W2291" s="1251" t="s">
        <v>366</v>
      </c>
      <c r="X2291" s="1251" t="s">
        <v>1581</v>
      </c>
      <c r="Y2291" s="1251">
        <v>231</v>
      </c>
    </row>
    <row r="2292" spans="1:25" ht="12">
      <c r="A2292" s="1251">
        <v>2020</v>
      </c>
      <c r="B2292" s="1251">
        <v>25</v>
      </c>
      <c r="C2292" s="1251">
        <v>740</v>
      </c>
      <c r="D2292" s="1251" t="s">
        <v>1753</v>
      </c>
      <c r="E2292" s="1251">
        <v>236115</v>
      </c>
      <c r="F2292" s="1251" t="s">
        <v>1679</v>
      </c>
      <c r="G2292" s="1252">
        <v>0</v>
      </c>
      <c r="H2292" s="1252">
        <v>0</v>
      </c>
      <c r="I2292" s="1252">
        <v>0</v>
      </c>
      <c r="J2292" s="1252">
        <v>0</v>
      </c>
      <c r="K2292" s="1252">
        <v>0</v>
      </c>
      <c r="L2292" s="1252">
        <v>0</v>
      </c>
      <c r="M2292" s="1252">
        <v>0</v>
      </c>
      <c r="N2292" s="1252">
        <v>0</v>
      </c>
      <c r="O2292" s="1252">
        <v>0</v>
      </c>
      <c r="P2292" s="1252">
        <v>0</v>
      </c>
      <c r="Q2292" s="1252">
        <v>0</v>
      </c>
      <c r="R2292" s="1252">
        <v>0</v>
      </c>
      <c r="S2292" s="1252">
        <v>0</v>
      </c>
      <c r="T2292" s="1252">
        <v>0</v>
      </c>
      <c r="U2292" s="1251" t="s">
        <v>1065</v>
      </c>
      <c r="V2292" s="1251" t="s">
        <v>1537</v>
      </c>
      <c r="W2292" s="1251" t="s">
        <v>371</v>
      </c>
      <c r="X2292" s="1251" t="s">
        <v>1581</v>
      </c>
      <c r="Y2292" s="1251">
        <v>236</v>
      </c>
    </row>
    <row r="2293" spans="1:25" ht="12">
      <c r="A2293" s="1251">
        <v>2020</v>
      </c>
      <c r="B2293" s="1251">
        <v>25</v>
      </c>
      <c r="C2293" s="1251">
        <v>740</v>
      </c>
      <c r="D2293" s="1251" t="s">
        <v>1753</v>
      </c>
      <c r="E2293" s="1251">
        <v>236116</v>
      </c>
      <c r="F2293" s="1251" t="s">
        <v>1680</v>
      </c>
      <c r="G2293" s="1252">
        <v>0</v>
      </c>
      <c r="H2293" s="1252">
        <v>0</v>
      </c>
      <c r="I2293" s="1252">
        <v>0</v>
      </c>
      <c r="J2293" s="1252">
        <v>0</v>
      </c>
      <c r="K2293" s="1252">
        <v>0</v>
      </c>
      <c r="L2293" s="1252">
        <v>0</v>
      </c>
      <c r="M2293" s="1252">
        <v>0</v>
      </c>
      <c r="N2293" s="1252">
        <v>0</v>
      </c>
      <c r="O2293" s="1252">
        <v>0</v>
      </c>
      <c r="P2293" s="1252">
        <v>0</v>
      </c>
      <c r="Q2293" s="1252">
        <v>0</v>
      </c>
      <c r="R2293" s="1252">
        <v>0</v>
      </c>
      <c r="S2293" s="1252">
        <v>0</v>
      </c>
      <c r="T2293" s="1252">
        <v>0</v>
      </c>
      <c r="U2293" s="1251" t="s">
        <v>1065</v>
      </c>
      <c r="V2293" s="1251" t="s">
        <v>1537</v>
      </c>
      <c r="W2293" s="1251" t="s">
        <v>371</v>
      </c>
      <c r="X2293" s="1251" t="s">
        <v>1581</v>
      </c>
      <c r="Y2293" s="1251">
        <v>236</v>
      </c>
    </row>
    <row r="2294" spans="1:25" ht="12">
      <c r="A2294" s="1251">
        <v>2020</v>
      </c>
      <c r="B2294" s="1251">
        <v>25</v>
      </c>
      <c r="C2294" s="1251">
        <v>740</v>
      </c>
      <c r="D2294" s="1251" t="s">
        <v>1753</v>
      </c>
      <c r="E2294" s="1251">
        <v>236117</v>
      </c>
      <c r="F2294" s="1251" t="s">
        <v>1681</v>
      </c>
      <c r="G2294" s="1252">
        <v>0</v>
      </c>
      <c r="H2294" s="1252">
        <v>0</v>
      </c>
      <c r="I2294" s="1252">
        <v>0</v>
      </c>
      <c r="J2294" s="1252">
        <v>0</v>
      </c>
      <c r="K2294" s="1252">
        <v>0</v>
      </c>
      <c r="L2294" s="1252">
        <v>0</v>
      </c>
      <c r="M2294" s="1252">
        <v>0</v>
      </c>
      <c r="N2294" s="1252">
        <v>0</v>
      </c>
      <c r="O2294" s="1252">
        <v>0</v>
      </c>
      <c r="P2294" s="1252">
        <v>0</v>
      </c>
      <c r="Q2294" s="1252">
        <v>0</v>
      </c>
      <c r="R2294" s="1252">
        <v>0</v>
      </c>
      <c r="S2294" s="1252">
        <v>0</v>
      </c>
      <c r="T2294" s="1252">
        <v>0</v>
      </c>
      <c r="U2294" s="1251" t="s">
        <v>1065</v>
      </c>
      <c r="V2294" s="1251" t="s">
        <v>1537</v>
      </c>
      <c r="W2294" s="1251" t="s">
        <v>371</v>
      </c>
      <c r="X2294" s="1251" t="s">
        <v>1581</v>
      </c>
      <c r="Y2294" s="1251">
        <v>236</v>
      </c>
    </row>
    <row r="2295" spans="1:25" ht="12">
      <c r="A2295" s="1251">
        <v>2020</v>
      </c>
      <c r="B2295" s="1251">
        <v>25</v>
      </c>
      <c r="C2295" s="1251">
        <v>740</v>
      </c>
      <c r="D2295" s="1251" t="s">
        <v>1753</v>
      </c>
      <c r="E2295" s="1251">
        <v>271150</v>
      </c>
      <c r="F2295" s="1251" t="s">
        <v>382</v>
      </c>
      <c r="G2295" s="1252">
        <v>0</v>
      </c>
      <c r="H2295" s="1252">
        <v>0</v>
      </c>
      <c r="I2295" s="1252">
        <v>0</v>
      </c>
      <c r="J2295" s="1252">
        <v>0</v>
      </c>
      <c r="K2295" s="1252">
        <v>0</v>
      </c>
      <c r="L2295" s="1252">
        <v>0</v>
      </c>
      <c r="M2295" s="1252">
        <v>0</v>
      </c>
      <c r="N2295" s="1252">
        <v>0</v>
      </c>
      <c r="O2295" s="1252">
        <v>0</v>
      </c>
      <c r="P2295" s="1252">
        <v>0</v>
      </c>
      <c r="Q2295" s="1252">
        <v>0</v>
      </c>
      <c r="R2295" s="1252">
        <v>0</v>
      </c>
      <c r="S2295" s="1252">
        <v>0</v>
      </c>
      <c r="T2295" s="1252">
        <v>0</v>
      </c>
      <c r="U2295" s="1251" t="s">
        <v>1065</v>
      </c>
      <c r="V2295" s="1251" t="s">
        <v>564</v>
      </c>
      <c r="W2295" s="1251" t="s">
        <v>382</v>
      </c>
      <c r="X2295" s="1251" t="s">
        <v>1581</v>
      </c>
      <c r="Y2295" s="1251">
        <v>271</v>
      </c>
    </row>
    <row r="2296" spans="1:25" ht="12">
      <c r="A2296" s="1251">
        <v>2020</v>
      </c>
      <c r="B2296" s="1251">
        <v>25</v>
      </c>
      <c r="C2296" s="1251">
        <v>740</v>
      </c>
      <c r="D2296" s="1251" t="s">
        <v>1753</v>
      </c>
      <c r="E2296" s="1251">
        <v>300000</v>
      </c>
      <c r="F2296" s="1251" t="s">
        <v>1628</v>
      </c>
      <c r="G2296" s="1252">
        <v>1863836.75</v>
      </c>
      <c r="H2296" s="1252">
        <v>1863836.75</v>
      </c>
      <c r="I2296" s="1252">
        <v>1863836.75</v>
      </c>
      <c r="J2296" s="1252">
        <v>1863836.75</v>
      </c>
      <c r="K2296" s="1252">
        <v>1863836.75</v>
      </c>
      <c r="L2296" s="1252">
        <v>1863836.75</v>
      </c>
      <c r="M2296" s="1252">
        <v>1863836.75</v>
      </c>
      <c r="N2296" s="1252">
        <v>1863836.75</v>
      </c>
      <c r="O2296" s="1252">
        <v>1863836.75</v>
      </c>
      <c r="P2296" s="1252">
        <v>1997482.76</v>
      </c>
      <c r="Q2296" s="1252">
        <v>2034403.1299999999</v>
      </c>
      <c r="R2296" s="1252">
        <v>2034403.1299999999</v>
      </c>
      <c r="S2296" s="1252">
        <v>2050476.53</v>
      </c>
      <c r="T2296" s="1252">
        <v>2050476.53</v>
      </c>
      <c r="U2296" s="1251" t="s">
        <v>1065</v>
      </c>
      <c r="V2296" s="1251" t="s">
        <v>564</v>
      </c>
      <c r="W2296" s="1251" t="s">
        <v>290</v>
      </c>
      <c r="X2296" s="1251" t="s">
        <v>1515</v>
      </c>
      <c r="Y2296" s="1251">
        <v>300</v>
      </c>
    </row>
    <row r="2297" spans="1:25" ht="12">
      <c r="A2297" s="1251">
        <v>2020</v>
      </c>
      <c r="B2297" s="1251">
        <v>25</v>
      </c>
      <c r="C2297" s="1251">
        <v>740</v>
      </c>
      <c r="D2297" s="1251" t="s">
        <v>1753</v>
      </c>
      <c r="E2297" s="1251">
        <v>301000</v>
      </c>
      <c r="F2297" s="1251" t="s">
        <v>1630</v>
      </c>
      <c r="G2297" s="1252">
        <v>0</v>
      </c>
      <c r="H2297" s="1252">
        <v>0</v>
      </c>
      <c r="I2297" s="1252">
        <v>0</v>
      </c>
      <c r="J2297" s="1252">
        <v>0</v>
      </c>
      <c r="K2297" s="1252">
        <v>0</v>
      </c>
      <c r="L2297" s="1252">
        <v>0</v>
      </c>
      <c r="M2297" s="1252">
        <v>0</v>
      </c>
      <c r="N2297" s="1252">
        <v>0</v>
      </c>
      <c r="O2297" s="1252">
        <v>0</v>
      </c>
      <c r="P2297" s="1252">
        <v>0</v>
      </c>
      <c r="Q2297" s="1252">
        <v>0</v>
      </c>
      <c r="R2297" s="1252">
        <v>0</v>
      </c>
      <c r="S2297" s="1252">
        <v>0</v>
      </c>
      <c r="T2297" s="1252">
        <v>0</v>
      </c>
      <c r="U2297" s="1251" t="s">
        <v>1065</v>
      </c>
      <c r="V2297" s="1251" t="s">
        <v>564</v>
      </c>
      <c r="W2297" s="1251" t="s">
        <v>290</v>
      </c>
      <c r="X2297" s="1251" t="s">
        <v>1515</v>
      </c>
      <c r="Y2297" s="1251">
        <v>301</v>
      </c>
    </row>
    <row r="2298" spans="1:25" ht="12">
      <c r="A2298" s="1251">
        <v>2020</v>
      </c>
      <c r="B2298" s="1251">
        <v>25</v>
      </c>
      <c r="C2298" s="1251">
        <v>740</v>
      </c>
      <c r="D2298" s="1251" t="s">
        <v>1753</v>
      </c>
      <c r="E2298" s="1251">
        <v>351000</v>
      </c>
      <c r="F2298" s="1251" t="s">
        <v>1742</v>
      </c>
      <c r="G2298" s="1252">
        <v>0</v>
      </c>
      <c r="H2298" s="1252">
        <v>0</v>
      </c>
      <c r="I2298" s="1252">
        <v>0</v>
      </c>
      <c r="J2298" s="1252">
        <v>0</v>
      </c>
      <c r="K2298" s="1252">
        <v>0</v>
      </c>
      <c r="L2298" s="1252">
        <v>0</v>
      </c>
      <c r="M2298" s="1252">
        <v>0</v>
      </c>
      <c r="N2298" s="1252">
        <v>0</v>
      </c>
      <c r="O2298" s="1252">
        <v>0</v>
      </c>
      <c r="P2298" s="1252">
        <v>0</v>
      </c>
      <c r="Q2298" s="1252">
        <v>0</v>
      </c>
      <c r="R2298" s="1252">
        <v>0</v>
      </c>
      <c r="S2298" s="1252">
        <v>0</v>
      </c>
      <c r="T2298" s="1252">
        <v>0</v>
      </c>
      <c r="U2298" s="1251" t="s">
        <v>1065</v>
      </c>
      <c r="V2298" s="1251" t="s">
        <v>564</v>
      </c>
      <c r="W2298" s="1251" t="s">
        <v>290</v>
      </c>
      <c r="X2298" s="1251" t="s">
        <v>1515</v>
      </c>
      <c r="Y2298" s="1251">
        <v>351</v>
      </c>
    </row>
    <row r="2299" spans="1:25" ht="12">
      <c r="A2299" s="1251">
        <v>2020</v>
      </c>
      <c r="B2299" s="1251">
        <v>25</v>
      </c>
      <c r="C2299" s="1251">
        <v>740</v>
      </c>
      <c r="D2299" s="1251" t="s">
        <v>1753</v>
      </c>
      <c r="E2299" s="1251">
        <v>353400</v>
      </c>
      <c r="F2299" s="1251" t="s">
        <v>1744</v>
      </c>
      <c r="G2299" s="1252">
        <v>0</v>
      </c>
      <c r="H2299" s="1252">
        <v>0</v>
      </c>
      <c r="I2299" s="1252">
        <v>0</v>
      </c>
      <c r="J2299" s="1252">
        <v>0</v>
      </c>
      <c r="K2299" s="1252">
        <v>0</v>
      </c>
      <c r="L2299" s="1252">
        <v>0</v>
      </c>
      <c r="M2299" s="1252">
        <v>0</v>
      </c>
      <c r="N2299" s="1252">
        <v>0</v>
      </c>
      <c r="O2299" s="1252">
        <v>0</v>
      </c>
      <c r="P2299" s="1252">
        <v>0</v>
      </c>
      <c r="Q2299" s="1252">
        <v>0</v>
      </c>
      <c r="R2299" s="1252">
        <v>0</v>
      </c>
      <c r="S2299" s="1252">
        <v>0</v>
      </c>
      <c r="T2299" s="1252">
        <v>0</v>
      </c>
      <c r="U2299" s="1251" t="s">
        <v>1065</v>
      </c>
      <c r="V2299" s="1251" t="s">
        <v>564</v>
      </c>
      <c r="W2299" s="1251" t="s">
        <v>290</v>
      </c>
      <c r="X2299" s="1251" t="s">
        <v>1515</v>
      </c>
      <c r="Y2299" s="1251">
        <v>353</v>
      </c>
    </row>
    <row r="2300" spans="1:25" ht="12">
      <c r="A2300" s="1251">
        <v>2020</v>
      </c>
      <c r="B2300" s="1251">
        <v>25</v>
      </c>
      <c r="C2300" s="1251">
        <v>740</v>
      </c>
      <c r="D2300" s="1251" t="s">
        <v>1753</v>
      </c>
      <c r="E2300" s="1251">
        <v>354000</v>
      </c>
      <c r="F2300" s="1251" t="s">
        <v>1717</v>
      </c>
      <c r="G2300" s="1252">
        <v>0</v>
      </c>
      <c r="H2300" s="1252">
        <v>0</v>
      </c>
      <c r="I2300" s="1252">
        <v>0</v>
      </c>
      <c r="J2300" s="1252">
        <v>0</v>
      </c>
      <c r="K2300" s="1252">
        <v>0</v>
      </c>
      <c r="L2300" s="1252">
        <v>0</v>
      </c>
      <c r="M2300" s="1252">
        <v>0</v>
      </c>
      <c r="N2300" s="1252">
        <v>0</v>
      </c>
      <c r="O2300" s="1252">
        <v>0</v>
      </c>
      <c r="P2300" s="1252">
        <v>0</v>
      </c>
      <c r="Q2300" s="1252">
        <v>0</v>
      </c>
      <c r="R2300" s="1252">
        <v>0</v>
      </c>
      <c r="S2300" s="1252">
        <v>0</v>
      </c>
      <c r="T2300" s="1252">
        <v>0</v>
      </c>
      <c r="U2300" s="1251" t="s">
        <v>1065</v>
      </c>
      <c r="V2300" s="1251" t="s">
        <v>564</v>
      </c>
      <c r="W2300" s="1251" t="s">
        <v>290</v>
      </c>
      <c r="X2300" s="1251" t="s">
        <v>1515</v>
      </c>
      <c r="Y2300" s="1251">
        <v>354</v>
      </c>
    </row>
    <row r="2301" spans="1:25" ht="12">
      <c r="A2301" s="1251">
        <v>2020</v>
      </c>
      <c r="B2301" s="1251">
        <v>25</v>
      </c>
      <c r="C2301" s="1251">
        <v>740</v>
      </c>
      <c r="D2301" s="1251" t="s">
        <v>1753</v>
      </c>
      <c r="E2301" s="1251">
        <v>360000</v>
      </c>
      <c r="F2301" s="1251" t="s">
        <v>1754</v>
      </c>
      <c r="G2301" s="1252">
        <v>0</v>
      </c>
      <c r="H2301" s="1252">
        <v>0</v>
      </c>
      <c r="I2301" s="1252">
        <v>0</v>
      </c>
      <c r="J2301" s="1252">
        <v>0</v>
      </c>
      <c r="K2301" s="1252">
        <v>0</v>
      </c>
      <c r="L2301" s="1252">
        <v>0</v>
      </c>
      <c r="M2301" s="1252">
        <v>0</v>
      </c>
      <c r="N2301" s="1252">
        <v>0</v>
      </c>
      <c r="O2301" s="1252">
        <v>0</v>
      </c>
      <c r="P2301" s="1252">
        <v>0</v>
      </c>
      <c r="Q2301" s="1252">
        <v>0</v>
      </c>
      <c r="R2301" s="1252">
        <v>0</v>
      </c>
      <c r="S2301" s="1252">
        <v>0</v>
      </c>
      <c r="T2301" s="1252">
        <v>0</v>
      </c>
      <c r="U2301" s="1251" t="s">
        <v>1065</v>
      </c>
      <c r="V2301" s="1251" t="s">
        <v>564</v>
      </c>
      <c r="W2301" s="1251" t="s">
        <v>290</v>
      </c>
      <c r="X2301" s="1251" t="s">
        <v>1515</v>
      </c>
      <c r="Y2301" s="1251">
        <v>360</v>
      </c>
    </row>
    <row r="2302" spans="1:25" ht="12">
      <c r="A2302" s="1251">
        <v>2020</v>
      </c>
      <c r="B2302" s="1251">
        <v>25</v>
      </c>
      <c r="C2302" s="1251">
        <v>740</v>
      </c>
      <c r="D2302" s="1251" t="s">
        <v>1753</v>
      </c>
      <c r="E2302" s="1251">
        <v>363000</v>
      </c>
      <c r="F2302" s="1251" t="s">
        <v>1747</v>
      </c>
      <c r="G2302" s="1252">
        <v>0</v>
      </c>
      <c r="H2302" s="1252">
        <v>0</v>
      </c>
      <c r="I2302" s="1252">
        <v>0</v>
      </c>
      <c r="J2302" s="1252">
        <v>0</v>
      </c>
      <c r="K2302" s="1252">
        <v>0</v>
      </c>
      <c r="L2302" s="1252">
        <v>0</v>
      </c>
      <c r="M2302" s="1252">
        <v>0</v>
      </c>
      <c r="N2302" s="1252">
        <v>0</v>
      </c>
      <c r="O2302" s="1252">
        <v>0</v>
      </c>
      <c r="P2302" s="1252">
        <v>0</v>
      </c>
      <c r="Q2302" s="1252">
        <v>0</v>
      </c>
      <c r="R2302" s="1252">
        <v>0</v>
      </c>
      <c r="S2302" s="1252">
        <v>0</v>
      </c>
      <c r="T2302" s="1252">
        <v>0</v>
      </c>
      <c r="U2302" s="1251" t="s">
        <v>1065</v>
      </c>
      <c r="V2302" s="1251" t="s">
        <v>564</v>
      </c>
      <c r="W2302" s="1251" t="s">
        <v>290</v>
      </c>
      <c r="X2302" s="1251" t="s">
        <v>1515</v>
      </c>
      <c r="Y2302" s="1251">
        <v>363</v>
      </c>
    </row>
    <row r="2303" spans="1:25" ht="12">
      <c r="A2303" s="1251">
        <v>2020</v>
      </c>
      <c r="B2303" s="1251">
        <v>25</v>
      </c>
      <c r="C2303" s="1251">
        <v>740</v>
      </c>
      <c r="D2303" s="1251" t="s">
        <v>1753</v>
      </c>
      <c r="E2303" s="1251">
        <v>371300</v>
      </c>
      <c r="F2303" s="1251" t="s">
        <v>1748</v>
      </c>
      <c r="G2303" s="1252">
        <v>0</v>
      </c>
      <c r="H2303" s="1252">
        <v>0</v>
      </c>
      <c r="I2303" s="1252">
        <v>0</v>
      </c>
      <c r="J2303" s="1252">
        <v>0</v>
      </c>
      <c r="K2303" s="1252">
        <v>0</v>
      </c>
      <c r="L2303" s="1252">
        <v>0</v>
      </c>
      <c r="M2303" s="1252">
        <v>0</v>
      </c>
      <c r="N2303" s="1252">
        <v>0</v>
      </c>
      <c r="O2303" s="1252">
        <v>0</v>
      </c>
      <c r="P2303" s="1252">
        <v>0</v>
      </c>
      <c r="Q2303" s="1252">
        <v>0</v>
      </c>
      <c r="R2303" s="1252">
        <v>0</v>
      </c>
      <c r="S2303" s="1252">
        <v>0</v>
      </c>
      <c r="T2303" s="1252">
        <v>0</v>
      </c>
      <c r="U2303" s="1251" t="s">
        <v>1065</v>
      </c>
      <c r="V2303" s="1251" t="s">
        <v>564</v>
      </c>
      <c r="W2303" s="1251" t="s">
        <v>290</v>
      </c>
      <c r="X2303" s="1251" t="s">
        <v>1515</v>
      </c>
      <c r="Y2303" s="1251">
        <v>371</v>
      </c>
    </row>
    <row r="2304" spans="1:25" ht="12">
      <c r="A2304" s="1251">
        <v>2020</v>
      </c>
      <c r="B2304" s="1251">
        <v>25</v>
      </c>
      <c r="C2304" s="1251">
        <v>740</v>
      </c>
      <c r="D2304" s="1251" t="s">
        <v>1753</v>
      </c>
      <c r="E2304" s="1251">
        <v>380400</v>
      </c>
      <c r="F2304" s="1251" t="s">
        <v>1752</v>
      </c>
      <c r="G2304" s="1252">
        <v>0</v>
      </c>
      <c r="H2304" s="1252">
        <v>0</v>
      </c>
      <c r="I2304" s="1252">
        <v>0</v>
      </c>
      <c r="J2304" s="1252">
        <v>0</v>
      </c>
      <c r="K2304" s="1252">
        <v>0</v>
      </c>
      <c r="L2304" s="1252">
        <v>0</v>
      </c>
      <c r="M2304" s="1252">
        <v>0</v>
      </c>
      <c r="N2304" s="1252">
        <v>0</v>
      </c>
      <c r="O2304" s="1252">
        <v>0</v>
      </c>
      <c r="P2304" s="1252">
        <v>0</v>
      </c>
      <c r="Q2304" s="1252">
        <v>0</v>
      </c>
      <c r="R2304" s="1252">
        <v>0</v>
      </c>
      <c r="S2304" s="1252">
        <v>0</v>
      </c>
      <c r="T2304" s="1252">
        <v>0</v>
      </c>
      <c r="U2304" s="1251" t="s">
        <v>1065</v>
      </c>
      <c r="V2304" s="1251" t="s">
        <v>564</v>
      </c>
      <c r="W2304" s="1251" t="s">
        <v>290</v>
      </c>
      <c r="X2304" s="1251" t="s">
        <v>1515</v>
      </c>
      <c r="Y2304" s="1251">
        <v>380</v>
      </c>
    </row>
    <row r="2305" spans="1:25" ht="12">
      <c r="A2305" s="1251">
        <v>2020</v>
      </c>
      <c r="B2305" s="1251">
        <v>25</v>
      </c>
      <c r="C2305" s="1251">
        <v>750</v>
      </c>
      <c r="D2305" s="1251" t="s">
        <v>1755</v>
      </c>
      <c r="E2305" s="1251">
        <v>105010</v>
      </c>
      <c r="F2305" s="1251" t="s">
        <v>296</v>
      </c>
      <c r="G2305" s="1252">
        <v>0</v>
      </c>
      <c r="H2305" s="1252">
        <v>0</v>
      </c>
      <c r="I2305" s="1252">
        <v>0</v>
      </c>
      <c r="J2305" s="1252">
        <v>0</v>
      </c>
      <c r="K2305" s="1252">
        <v>0</v>
      </c>
      <c r="L2305" s="1252">
        <v>0</v>
      </c>
      <c r="M2305" s="1252">
        <v>0</v>
      </c>
      <c r="N2305" s="1252">
        <v>0</v>
      </c>
      <c r="O2305" s="1252">
        <v>0</v>
      </c>
      <c r="P2305" s="1252">
        <v>0</v>
      </c>
      <c r="Q2305" s="1252">
        <v>0</v>
      </c>
      <c r="R2305" s="1252">
        <v>0</v>
      </c>
      <c r="S2305" s="1252">
        <v>0</v>
      </c>
      <c r="T2305" s="1252">
        <v>0</v>
      </c>
      <c r="U2305" s="1251" t="s">
        <v>1065</v>
      </c>
      <c r="V2305" s="1251" t="s">
        <v>564</v>
      </c>
      <c r="W2305" s="1251" t="s">
        <v>296</v>
      </c>
      <c r="X2305" s="1251" t="s">
        <v>1515</v>
      </c>
      <c r="Y2305" s="1251">
        <v>105</v>
      </c>
    </row>
    <row r="2306" spans="1:25" ht="12">
      <c r="A2306" s="1251">
        <v>2020</v>
      </c>
      <c r="B2306" s="1251">
        <v>25</v>
      </c>
      <c r="C2306" s="1251">
        <v>750</v>
      </c>
      <c r="D2306" s="1251" t="s">
        <v>1755</v>
      </c>
      <c r="E2306" s="1251">
        <v>105015</v>
      </c>
      <c r="F2306" s="1251" t="s">
        <v>1516</v>
      </c>
      <c r="G2306" s="1252">
        <v>10700</v>
      </c>
      <c r="H2306" s="1252">
        <v>10700</v>
      </c>
      <c r="I2306" s="1252">
        <v>10700</v>
      </c>
      <c r="J2306" s="1252">
        <v>10700</v>
      </c>
      <c r="K2306" s="1252">
        <v>10700</v>
      </c>
      <c r="L2306" s="1252">
        <v>10700</v>
      </c>
      <c r="M2306" s="1252">
        <v>10700</v>
      </c>
      <c r="N2306" s="1252">
        <v>10700</v>
      </c>
      <c r="O2306" s="1252">
        <v>10700</v>
      </c>
      <c r="P2306" s="1252">
        <v>10700</v>
      </c>
      <c r="Q2306" s="1252">
        <v>10700</v>
      </c>
      <c r="R2306" s="1252">
        <v>10700</v>
      </c>
      <c r="S2306" s="1252">
        <v>10700</v>
      </c>
      <c r="T2306" s="1252">
        <v>10700</v>
      </c>
      <c r="U2306" s="1251" t="s">
        <v>1065</v>
      </c>
      <c r="V2306" s="1251" t="s">
        <v>564</v>
      </c>
      <c r="W2306" s="1251" t="s">
        <v>296</v>
      </c>
      <c r="X2306" s="1251" t="s">
        <v>1515</v>
      </c>
      <c r="Y2306" s="1251">
        <v>105</v>
      </c>
    </row>
    <row r="2307" spans="1:25" ht="12">
      <c r="A2307" s="1251">
        <v>2020</v>
      </c>
      <c r="B2307" s="1251">
        <v>25</v>
      </c>
      <c r="C2307" s="1251">
        <v>750</v>
      </c>
      <c r="D2307" s="1251" t="s">
        <v>1755</v>
      </c>
      <c r="E2307" s="1251">
        <v>105016</v>
      </c>
      <c r="F2307" s="1251" t="s">
        <v>1517</v>
      </c>
      <c r="G2307" s="1252">
        <v>-3900</v>
      </c>
      <c r="H2307" s="1252">
        <v>-3900</v>
      </c>
      <c r="I2307" s="1252">
        <v>-3900</v>
      </c>
      <c r="J2307" s="1252">
        <v>-3900</v>
      </c>
      <c r="K2307" s="1252">
        <v>-3900</v>
      </c>
      <c r="L2307" s="1252">
        <v>-3900</v>
      </c>
      <c r="M2307" s="1252">
        <v>-3900</v>
      </c>
      <c r="N2307" s="1252">
        <v>-3900</v>
      </c>
      <c r="O2307" s="1252">
        <v>-3900</v>
      </c>
      <c r="P2307" s="1252">
        <v>-3900</v>
      </c>
      <c r="Q2307" s="1252">
        <v>-3900</v>
      </c>
      <c r="R2307" s="1252">
        <v>-3900</v>
      </c>
      <c r="S2307" s="1252">
        <v>-3900</v>
      </c>
      <c r="T2307" s="1252">
        <v>-3900</v>
      </c>
      <c r="U2307" s="1251" t="s">
        <v>1065</v>
      </c>
      <c r="V2307" s="1251" t="s">
        <v>564</v>
      </c>
      <c r="W2307" s="1251" t="s">
        <v>296</v>
      </c>
      <c r="X2307" s="1251" t="s">
        <v>1515</v>
      </c>
      <c r="Y2307" s="1251">
        <v>105</v>
      </c>
    </row>
    <row r="2308" spans="1:25" ht="12">
      <c r="A2308" s="1251">
        <v>2020</v>
      </c>
      <c r="B2308" s="1251">
        <v>25</v>
      </c>
      <c r="C2308" s="1251">
        <v>750</v>
      </c>
      <c r="D2308" s="1251" t="s">
        <v>1755</v>
      </c>
      <c r="E2308" s="1251">
        <v>105020</v>
      </c>
      <c r="F2308" s="1251" t="s">
        <v>1518</v>
      </c>
      <c r="G2308" s="1252">
        <v>11197.35</v>
      </c>
      <c r="H2308" s="1252">
        <v>11197.35</v>
      </c>
      <c r="I2308" s="1252">
        <v>11197.35</v>
      </c>
      <c r="J2308" s="1252">
        <v>11197.35</v>
      </c>
      <c r="K2308" s="1252">
        <v>11197.35</v>
      </c>
      <c r="L2308" s="1252">
        <v>11699.129999999999</v>
      </c>
      <c r="M2308" s="1252">
        <v>11699.129999999999</v>
      </c>
      <c r="N2308" s="1252">
        <v>11782.76</v>
      </c>
      <c r="O2308" s="1252">
        <v>11782.76</v>
      </c>
      <c r="P2308" s="1252">
        <v>12075.459999999999</v>
      </c>
      <c r="Q2308" s="1252">
        <v>12893.700000000001</v>
      </c>
      <c r="R2308" s="1252">
        <v>14424.809999999999</v>
      </c>
      <c r="S2308" s="1252">
        <v>15200.4</v>
      </c>
      <c r="T2308" s="1252">
        <v>15200.4</v>
      </c>
      <c r="U2308" s="1251" t="s">
        <v>1065</v>
      </c>
      <c r="V2308" s="1251" t="s">
        <v>564</v>
      </c>
      <c r="W2308" s="1251" t="s">
        <v>296</v>
      </c>
      <c r="X2308" s="1251" t="s">
        <v>1515</v>
      </c>
      <c r="Y2308" s="1251">
        <v>105</v>
      </c>
    </row>
    <row r="2309" spans="1:25" ht="12">
      <c r="A2309" s="1251">
        <v>2020</v>
      </c>
      <c r="B2309" s="1251">
        <v>25</v>
      </c>
      <c r="C2309" s="1251">
        <v>750</v>
      </c>
      <c r="D2309" s="1251" t="s">
        <v>1755</v>
      </c>
      <c r="E2309" s="1251">
        <v>105029</v>
      </c>
      <c r="F2309" s="1251" t="s">
        <v>1519</v>
      </c>
      <c r="G2309" s="1252">
        <v>1871.8599999999999</v>
      </c>
      <c r="H2309" s="1252">
        <v>1871.8599999999999</v>
      </c>
      <c r="I2309" s="1252">
        <v>1871.8599999999999</v>
      </c>
      <c r="J2309" s="1252">
        <v>1871.8599999999999</v>
      </c>
      <c r="K2309" s="1252">
        <v>1871.8599999999999</v>
      </c>
      <c r="L2309" s="1252">
        <v>1871.8599999999999</v>
      </c>
      <c r="M2309" s="1252">
        <v>1871.8599999999999</v>
      </c>
      <c r="N2309" s="1252">
        <v>1871.8599999999999</v>
      </c>
      <c r="O2309" s="1252">
        <v>1871.8599999999999</v>
      </c>
      <c r="P2309" s="1252">
        <v>1871.8599999999999</v>
      </c>
      <c r="Q2309" s="1252">
        <v>1871.8599999999999</v>
      </c>
      <c r="R2309" s="1252">
        <v>1871.8599999999999</v>
      </c>
      <c r="S2309" s="1252">
        <v>1871.8599999999999</v>
      </c>
      <c r="T2309" s="1252">
        <v>1871.8599999999999</v>
      </c>
      <c r="U2309" s="1251" t="s">
        <v>1065</v>
      </c>
      <c r="V2309" s="1251" t="s">
        <v>564</v>
      </c>
      <c r="W2309" s="1251" t="s">
        <v>296</v>
      </c>
      <c r="X2309" s="1251" t="s">
        <v>1515</v>
      </c>
      <c r="Y2309" s="1251">
        <v>105</v>
      </c>
    </row>
    <row r="2310" spans="1:25" ht="12">
      <c r="A2310" s="1251">
        <v>2020</v>
      </c>
      <c r="B2310" s="1251">
        <v>25</v>
      </c>
      <c r="C2310" s="1251">
        <v>750</v>
      </c>
      <c r="D2310" s="1251" t="s">
        <v>1755</v>
      </c>
      <c r="E2310" s="1251">
        <v>105030</v>
      </c>
      <c r="F2310" s="1251" t="s">
        <v>1520</v>
      </c>
      <c r="G2310" s="1252">
        <v>465205.28000000003</v>
      </c>
      <c r="H2310" s="1252">
        <v>465205.28000000003</v>
      </c>
      <c r="I2310" s="1252">
        <v>465205.28000000003</v>
      </c>
      <c r="J2310" s="1252">
        <v>472020.87</v>
      </c>
      <c r="K2310" s="1252">
        <v>472020.87</v>
      </c>
      <c r="L2310" s="1252">
        <v>472020.87</v>
      </c>
      <c r="M2310" s="1252">
        <v>472020.87</v>
      </c>
      <c r="N2310" s="1252">
        <v>472020.87</v>
      </c>
      <c r="O2310" s="1252">
        <v>472020.87</v>
      </c>
      <c r="P2310" s="1252">
        <v>502510.28999999998</v>
      </c>
      <c r="Q2310" s="1252">
        <v>505202.64000000001</v>
      </c>
      <c r="R2310" s="1252">
        <v>568543.46999999997</v>
      </c>
      <c r="S2310" s="1252">
        <v>597569.20999999996</v>
      </c>
      <c r="T2310" s="1252">
        <v>597569.20999999996</v>
      </c>
      <c r="U2310" s="1251" t="s">
        <v>1065</v>
      </c>
      <c r="V2310" s="1251" t="s">
        <v>564</v>
      </c>
      <c r="W2310" s="1251" t="s">
        <v>296</v>
      </c>
      <c r="X2310" s="1251" t="s">
        <v>1515</v>
      </c>
      <c r="Y2310" s="1251">
        <v>105</v>
      </c>
    </row>
    <row r="2311" spans="1:25" ht="12">
      <c r="A2311" s="1251">
        <v>2020</v>
      </c>
      <c r="B2311" s="1251">
        <v>25</v>
      </c>
      <c r="C2311" s="1251">
        <v>750</v>
      </c>
      <c r="D2311" s="1251" t="s">
        <v>1755</v>
      </c>
      <c r="E2311" s="1251">
        <v>105040</v>
      </c>
      <c r="F2311" s="1251" t="s">
        <v>1521</v>
      </c>
      <c r="G2311" s="1252">
        <v>1661.5899999999999</v>
      </c>
      <c r="H2311" s="1252">
        <v>1661.5899999999999</v>
      </c>
      <c r="I2311" s="1252">
        <v>1661.5899999999999</v>
      </c>
      <c r="J2311" s="1252">
        <v>1661.5899999999999</v>
      </c>
      <c r="K2311" s="1252">
        <v>1661.5899999999999</v>
      </c>
      <c r="L2311" s="1252">
        <v>1661.5899999999999</v>
      </c>
      <c r="M2311" s="1252">
        <v>1661.5899999999999</v>
      </c>
      <c r="N2311" s="1252">
        <v>1661.5899999999999</v>
      </c>
      <c r="O2311" s="1252">
        <v>1661.5899999999999</v>
      </c>
      <c r="P2311" s="1252">
        <v>1661.5899999999999</v>
      </c>
      <c r="Q2311" s="1252">
        <v>1661.5899999999999</v>
      </c>
      <c r="R2311" s="1252">
        <v>1661.5899999999999</v>
      </c>
      <c r="S2311" s="1252">
        <v>1661.5899999999999</v>
      </c>
      <c r="T2311" s="1252">
        <v>1661.5899999999999</v>
      </c>
      <c r="U2311" s="1251" t="s">
        <v>1065</v>
      </c>
      <c r="V2311" s="1251" t="s">
        <v>564</v>
      </c>
      <c r="W2311" s="1251" t="s">
        <v>296</v>
      </c>
      <c r="X2311" s="1251" t="s">
        <v>1515</v>
      </c>
      <c r="Y2311" s="1251">
        <v>105</v>
      </c>
    </row>
    <row r="2312" spans="1:25" ht="12">
      <c r="A2312" s="1251">
        <v>2020</v>
      </c>
      <c r="B2312" s="1251">
        <v>25</v>
      </c>
      <c r="C2312" s="1251">
        <v>750</v>
      </c>
      <c r="D2312" s="1251" t="s">
        <v>1755</v>
      </c>
      <c r="E2312" s="1251">
        <v>105060</v>
      </c>
      <c r="F2312" s="1251" t="s">
        <v>1523</v>
      </c>
      <c r="G2312" s="1252">
        <v>241.03</v>
      </c>
      <c r="H2312" s="1252">
        <v>241.03</v>
      </c>
      <c r="I2312" s="1252">
        <v>241.03</v>
      </c>
      <c r="J2312" s="1252">
        <v>241.03</v>
      </c>
      <c r="K2312" s="1252">
        <v>241.03</v>
      </c>
      <c r="L2312" s="1252">
        <v>241.03</v>
      </c>
      <c r="M2312" s="1252">
        <v>241.03</v>
      </c>
      <c r="N2312" s="1252">
        <v>241.03</v>
      </c>
      <c r="O2312" s="1252">
        <v>241.03</v>
      </c>
      <c r="P2312" s="1252">
        <v>241.03</v>
      </c>
      <c r="Q2312" s="1252">
        <v>515.61000000000001</v>
      </c>
      <c r="R2312" s="1252">
        <v>753.37</v>
      </c>
      <c r="S2312" s="1252">
        <v>1684.25</v>
      </c>
      <c r="T2312" s="1252">
        <v>1684.25</v>
      </c>
      <c r="U2312" s="1251" t="s">
        <v>1065</v>
      </c>
      <c r="V2312" s="1251" t="s">
        <v>564</v>
      </c>
      <c r="W2312" s="1251" t="s">
        <v>296</v>
      </c>
      <c r="X2312" s="1251" t="s">
        <v>1515</v>
      </c>
      <c r="Y2312" s="1251">
        <v>105</v>
      </c>
    </row>
    <row r="2313" spans="1:25" ht="12">
      <c r="A2313" s="1251">
        <v>2020</v>
      </c>
      <c r="B2313" s="1251">
        <v>25</v>
      </c>
      <c r="C2313" s="1251">
        <v>750</v>
      </c>
      <c r="D2313" s="1251" t="s">
        <v>1755</v>
      </c>
      <c r="E2313" s="1251">
        <v>105070</v>
      </c>
      <c r="F2313" s="1251" t="s">
        <v>1524</v>
      </c>
      <c r="G2313" s="1252">
        <v>12696.02</v>
      </c>
      <c r="H2313" s="1252">
        <v>12696.02</v>
      </c>
      <c r="I2313" s="1252">
        <v>12696.02</v>
      </c>
      <c r="J2313" s="1252">
        <v>12696.02</v>
      </c>
      <c r="K2313" s="1252">
        <v>12696.02</v>
      </c>
      <c r="L2313" s="1252">
        <v>13285.360000000001</v>
      </c>
      <c r="M2313" s="1252">
        <v>13285.360000000001</v>
      </c>
      <c r="N2313" s="1252">
        <v>13383.58</v>
      </c>
      <c r="O2313" s="1252">
        <v>13383.58</v>
      </c>
      <c r="P2313" s="1252">
        <v>13727.360000000001</v>
      </c>
      <c r="Q2313" s="1252">
        <v>14688.389999999999</v>
      </c>
      <c r="R2313" s="1252">
        <v>16486.68</v>
      </c>
      <c r="S2313" s="1252">
        <v>17397.610000000001</v>
      </c>
      <c r="T2313" s="1252">
        <v>17397.610000000001</v>
      </c>
      <c r="U2313" s="1251" t="s">
        <v>1065</v>
      </c>
      <c r="V2313" s="1251" t="s">
        <v>564</v>
      </c>
      <c r="W2313" s="1251" t="s">
        <v>296</v>
      </c>
      <c r="X2313" s="1251" t="s">
        <v>1515</v>
      </c>
      <c r="Y2313" s="1251">
        <v>105</v>
      </c>
    </row>
    <row r="2314" spans="1:25" ht="12">
      <c r="A2314" s="1251">
        <v>2020</v>
      </c>
      <c r="B2314" s="1251">
        <v>25</v>
      </c>
      <c r="C2314" s="1251">
        <v>750</v>
      </c>
      <c r="D2314" s="1251" t="s">
        <v>1755</v>
      </c>
      <c r="E2314" s="1251">
        <v>105080</v>
      </c>
      <c r="F2314" s="1251" t="s">
        <v>1525</v>
      </c>
      <c r="G2314" s="1252">
        <v>114.58</v>
      </c>
      <c r="H2314" s="1252">
        <v>114.58</v>
      </c>
      <c r="I2314" s="1252">
        <v>114.58</v>
      </c>
      <c r="J2314" s="1252">
        <v>114.58</v>
      </c>
      <c r="K2314" s="1252">
        <v>114.58</v>
      </c>
      <c r="L2314" s="1252">
        <v>114.58</v>
      </c>
      <c r="M2314" s="1252">
        <v>114.58</v>
      </c>
      <c r="N2314" s="1252">
        <v>114.58</v>
      </c>
      <c r="O2314" s="1252">
        <v>114.58</v>
      </c>
      <c r="P2314" s="1252">
        <v>114.58</v>
      </c>
      <c r="Q2314" s="1252">
        <v>114.58</v>
      </c>
      <c r="R2314" s="1252">
        <v>114.58</v>
      </c>
      <c r="S2314" s="1252">
        <v>114.58</v>
      </c>
      <c r="T2314" s="1252">
        <v>114.58</v>
      </c>
      <c r="U2314" s="1251" t="s">
        <v>1065</v>
      </c>
      <c r="V2314" s="1251" t="s">
        <v>564</v>
      </c>
      <c r="W2314" s="1251" t="s">
        <v>296</v>
      </c>
      <c r="X2314" s="1251" t="s">
        <v>1515</v>
      </c>
      <c r="Y2314" s="1251">
        <v>105</v>
      </c>
    </row>
    <row r="2315" spans="1:25" ht="12">
      <c r="A2315" s="1251">
        <v>2020</v>
      </c>
      <c r="B2315" s="1251">
        <v>25</v>
      </c>
      <c r="C2315" s="1251">
        <v>750</v>
      </c>
      <c r="D2315" s="1251" t="s">
        <v>1755</v>
      </c>
      <c r="E2315" s="1251">
        <v>105090</v>
      </c>
      <c r="F2315" s="1251" t="s">
        <v>1528</v>
      </c>
      <c r="G2315" s="1252">
        <v>-522190.75</v>
      </c>
      <c r="H2315" s="1252">
        <v>-522190.75</v>
      </c>
      <c r="I2315" s="1252">
        <v>-522190.75</v>
      </c>
      <c r="J2315" s="1252">
        <v>-522190.75</v>
      </c>
      <c r="K2315" s="1252">
        <v>-522190.75</v>
      </c>
      <c r="L2315" s="1252">
        <v>-522190.75</v>
      </c>
      <c r="M2315" s="1252">
        <v>-522190.75</v>
      </c>
      <c r="N2315" s="1252">
        <v>-522190.75</v>
      </c>
      <c r="O2315" s="1252">
        <v>-518290.75</v>
      </c>
      <c r="P2315" s="1252">
        <v>-518290.75</v>
      </c>
      <c r="Q2315" s="1252">
        <v>-518290.75</v>
      </c>
      <c r="R2315" s="1252">
        <v>-518290.75</v>
      </c>
      <c r="S2315" s="1252">
        <v>-518290.75</v>
      </c>
      <c r="T2315" s="1252">
        <v>-518290.75</v>
      </c>
      <c r="U2315" s="1251" t="s">
        <v>1065</v>
      </c>
      <c r="V2315" s="1251" t="s">
        <v>564</v>
      </c>
      <c r="W2315" s="1251" t="s">
        <v>296</v>
      </c>
      <c r="X2315" s="1251" t="s">
        <v>1515</v>
      </c>
      <c r="Y2315" s="1251">
        <v>105</v>
      </c>
    </row>
    <row r="2316" spans="1:25" ht="12">
      <c r="A2316" s="1251">
        <v>2020</v>
      </c>
      <c r="B2316" s="1251">
        <v>25</v>
      </c>
      <c r="C2316" s="1251">
        <v>750</v>
      </c>
      <c r="D2316" s="1251" t="s">
        <v>1755</v>
      </c>
      <c r="E2316" s="1251">
        <v>106000</v>
      </c>
      <c r="F2316" s="1251" t="s">
        <v>1529</v>
      </c>
      <c r="G2316" s="1252">
        <v>0</v>
      </c>
      <c r="H2316" s="1252">
        <v>0</v>
      </c>
      <c r="I2316" s="1252">
        <v>0</v>
      </c>
      <c r="J2316" s="1252">
        <v>0</v>
      </c>
      <c r="K2316" s="1252">
        <v>0</v>
      </c>
      <c r="L2316" s="1252">
        <v>0</v>
      </c>
      <c r="M2316" s="1252">
        <v>0</v>
      </c>
      <c r="N2316" s="1252">
        <v>0</v>
      </c>
      <c r="O2316" s="1252">
        <v>0</v>
      </c>
      <c r="P2316" s="1252">
        <v>0</v>
      </c>
      <c r="Q2316" s="1252">
        <v>0</v>
      </c>
      <c r="R2316" s="1252">
        <v>0</v>
      </c>
      <c r="S2316" s="1252">
        <v>0</v>
      </c>
      <c r="T2316" s="1252">
        <v>0</v>
      </c>
      <c r="U2316" s="1251" t="s">
        <v>1065</v>
      </c>
      <c r="V2316" s="1251" t="s">
        <v>564</v>
      </c>
      <c r="W2316" s="1251" t="s">
        <v>290</v>
      </c>
      <c r="X2316" s="1251" t="s">
        <v>1515</v>
      </c>
      <c r="Y2316" s="1251">
        <v>106</v>
      </c>
    </row>
    <row r="2317" spans="1:25" ht="12">
      <c r="A2317" s="1251">
        <v>2020</v>
      </c>
      <c r="B2317" s="1251">
        <v>25</v>
      </c>
      <c r="C2317" s="1251">
        <v>750</v>
      </c>
      <c r="D2317" s="1251" t="s">
        <v>1755</v>
      </c>
      <c r="E2317" s="1251">
        <v>108000</v>
      </c>
      <c r="F2317" s="1251" t="s">
        <v>1530</v>
      </c>
      <c r="G2317" s="1252">
        <v>-3311611.77</v>
      </c>
      <c r="H2317" s="1252">
        <v>-3323174.1800000002</v>
      </c>
      <c r="I2317" s="1252">
        <v>-3334736.5899999999</v>
      </c>
      <c r="J2317" s="1252">
        <v>-3346299</v>
      </c>
      <c r="K2317" s="1252">
        <v>-3357861.4100000001</v>
      </c>
      <c r="L2317" s="1252">
        <v>-3369423.8199999998</v>
      </c>
      <c r="M2317" s="1252">
        <v>-3380986.23</v>
      </c>
      <c r="N2317" s="1252">
        <v>-3391281.7200000002</v>
      </c>
      <c r="O2317" s="1252">
        <v>-3392068.7599999998</v>
      </c>
      <c r="P2317" s="1252">
        <v>-3392855.7999999998</v>
      </c>
      <c r="Q2317" s="1252">
        <v>-3393642.8399999999</v>
      </c>
      <c r="R2317" s="1252">
        <v>-3405192.25</v>
      </c>
      <c r="S2317" s="1252">
        <v>-3401773.8399999999</v>
      </c>
      <c r="T2317" s="1252">
        <v>-3401773.8399999999</v>
      </c>
      <c r="U2317" s="1251" t="s">
        <v>1065</v>
      </c>
      <c r="V2317" s="1251" t="s">
        <v>564</v>
      </c>
      <c r="W2317" s="1251" t="s">
        <v>292</v>
      </c>
      <c r="X2317" s="1251" t="s">
        <v>1515</v>
      </c>
      <c r="Y2317" s="1251">
        <v>108</v>
      </c>
    </row>
    <row r="2318" spans="1:25" ht="12">
      <c r="A2318" s="1251">
        <v>2020</v>
      </c>
      <c r="B2318" s="1251">
        <v>25</v>
      </c>
      <c r="C2318" s="1251">
        <v>750</v>
      </c>
      <c r="D2318" s="1251" t="s">
        <v>1755</v>
      </c>
      <c r="E2318" s="1251">
        <v>108100</v>
      </c>
      <c r="F2318" s="1251" t="s">
        <v>1531</v>
      </c>
      <c r="G2318" s="1252">
        <v>0</v>
      </c>
      <c r="H2318" s="1252">
        <v>0</v>
      </c>
      <c r="I2318" s="1252">
        <v>0</v>
      </c>
      <c r="J2318" s="1252">
        <v>0</v>
      </c>
      <c r="K2318" s="1252">
        <v>0</v>
      </c>
      <c r="L2318" s="1252">
        <v>0</v>
      </c>
      <c r="M2318" s="1252">
        <v>0</v>
      </c>
      <c r="N2318" s="1252">
        <v>0</v>
      </c>
      <c r="O2318" s="1252">
        <v>0</v>
      </c>
      <c r="P2318" s="1252">
        <v>0</v>
      </c>
      <c r="Q2318" s="1252">
        <v>0</v>
      </c>
      <c r="R2318" s="1252">
        <v>0</v>
      </c>
      <c r="S2318" s="1252">
        <v>0</v>
      </c>
      <c r="T2318" s="1252">
        <v>0</v>
      </c>
      <c r="U2318" s="1251" t="s">
        <v>1065</v>
      </c>
      <c r="V2318" s="1251" t="s">
        <v>564</v>
      </c>
      <c r="W2318" s="1251" t="s">
        <v>292</v>
      </c>
      <c r="X2318" s="1251" t="s">
        <v>1515</v>
      </c>
      <c r="Y2318" s="1251">
        <v>108</v>
      </c>
    </row>
    <row r="2319" spans="1:25" ht="12">
      <c r="A2319" s="1251">
        <v>2020</v>
      </c>
      <c r="B2319" s="1251">
        <v>25</v>
      </c>
      <c r="C2319" s="1251">
        <v>750</v>
      </c>
      <c r="D2319" s="1251" t="s">
        <v>1755</v>
      </c>
      <c r="E2319" s="1251">
        <v>110310</v>
      </c>
      <c r="F2319" s="1251" t="s">
        <v>1533</v>
      </c>
      <c r="G2319" s="1252">
        <v>0</v>
      </c>
      <c r="H2319" s="1252">
        <v>0</v>
      </c>
      <c r="I2319" s="1252">
        <v>0</v>
      </c>
      <c r="J2319" s="1252">
        <v>0</v>
      </c>
      <c r="K2319" s="1252">
        <v>0</v>
      </c>
      <c r="L2319" s="1252">
        <v>0</v>
      </c>
      <c r="M2319" s="1252">
        <v>0</v>
      </c>
      <c r="N2319" s="1252">
        <v>0</v>
      </c>
      <c r="O2319" s="1252">
        <v>0</v>
      </c>
      <c r="P2319" s="1252">
        <v>0</v>
      </c>
      <c r="Q2319" s="1252">
        <v>0</v>
      </c>
      <c r="R2319" s="1252">
        <v>0</v>
      </c>
      <c r="S2319" s="1252">
        <v>0</v>
      </c>
      <c r="T2319" s="1252">
        <v>0</v>
      </c>
      <c r="U2319" s="1251" t="s">
        <v>1065</v>
      </c>
      <c r="V2319" s="1251" t="s">
        <v>564</v>
      </c>
      <c r="W2319" s="1251" t="s">
        <v>292</v>
      </c>
      <c r="X2319" s="1251" t="s">
        <v>1515</v>
      </c>
      <c r="Y2319" s="1251">
        <v>110</v>
      </c>
    </row>
    <row r="2320" spans="1:25" ht="12">
      <c r="A2320" s="1251">
        <v>2020</v>
      </c>
      <c r="B2320" s="1251">
        <v>25</v>
      </c>
      <c r="C2320" s="1251">
        <v>750</v>
      </c>
      <c r="D2320" s="1251" t="s">
        <v>1755</v>
      </c>
      <c r="E2320" s="1251">
        <v>114000</v>
      </c>
      <c r="F2320" s="1251" t="s">
        <v>1534</v>
      </c>
      <c r="G2320" s="1252">
        <v>0</v>
      </c>
      <c r="H2320" s="1252">
        <v>0</v>
      </c>
      <c r="I2320" s="1252">
        <v>0</v>
      </c>
      <c r="J2320" s="1252">
        <v>0</v>
      </c>
      <c r="K2320" s="1252">
        <v>0</v>
      </c>
      <c r="L2320" s="1252">
        <v>0</v>
      </c>
      <c r="M2320" s="1252">
        <v>0</v>
      </c>
      <c r="N2320" s="1252">
        <v>0</v>
      </c>
      <c r="O2320" s="1252">
        <v>0</v>
      </c>
      <c r="P2320" s="1252">
        <v>0</v>
      </c>
      <c r="Q2320" s="1252">
        <v>0</v>
      </c>
      <c r="R2320" s="1252">
        <v>0</v>
      </c>
      <c r="S2320" s="1252">
        <v>0</v>
      </c>
      <c r="T2320" s="1252">
        <v>0</v>
      </c>
      <c r="U2320" s="1251" t="s">
        <v>1065</v>
      </c>
      <c r="V2320" s="1251" t="s">
        <v>564</v>
      </c>
      <c r="W2320" s="1251" t="s">
        <v>298</v>
      </c>
      <c r="X2320" s="1251" t="s">
        <v>1515</v>
      </c>
      <c r="Y2320" s="1251">
        <v>114</v>
      </c>
    </row>
    <row r="2321" spans="1:25" ht="12">
      <c r="A2321" s="1251">
        <v>2020</v>
      </c>
      <c r="B2321" s="1251">
        <v>25</v>
      </c>
      <c r="C2321" s="1251">
        <v>750</v>
      </c>
      <c r="D2321" s="1251" t="s">
        <v>1755</v>
      </c>
      <c r="E2321" s="1251">
        <v>116000</v>
      </c>
      <c r="F2321" s="1251" t="s">
        <v>1536</v>
      </c>
      <c r="G2321" s="1252">
        <v>2783269</v>
      </c>
      <c r="H2321" s="1252">
        <v>2783269</v>
      </c>
      <c r="I2321" s="1252">
        <v>2783269</v>
      </c>
      <c r="J2321" s="1252">
        <v>2783269</v>
      </c>
      <c r="K2321" s="1252">
        <v>2783269</v>
      </c>
      <c r="L2321" s="1252">
        <v>2783269</v>
      </c>
      <c r="M2321" s="1252">
        <v>2783269</v>
      </c>
      <c r="N2321" s="1252">
        <v>2783269</v>
      </c>
      <c r="O2321" s="1252">
        <v>2783269</v>
      </c>
      <c r="P2321" s="1252">
        <v>2783269</v>
      </c>
      <c r="Q2321" s="1252">
        <v>2783269</v>
      </c>
      <c r="R2321" s="1252">
        <v>2783269</v>
      </c>
      <c r="S2321" s="1252">
        <v>0</v>
      </c>
      <c r="T2321" s="1252">
        <v>0</v>
      </c>
      <c r="U2321" s="1251" t="s">
        <v>1065</v>
      </c>
      <c r="V2321" s="1251" t="s">
        <v>1537</v>
      </c>
      <c r="W2321" s="1251" t="s">
        <v>325</v>
      </c>
      <c r="X2321" s="1251" t="s">
        <v>1515</v>
      </c>
      <c r="Y2321" s="1251">
        <v>116</v>
      </c>
    </row>
    <row r="2322" spans="1:25" ht="12">
      <c r="A2322" s="1251">
        <v>2020</v>
      </c>
      <c r="B2322" s="1251">
        <v>25</v>
      </c>
      <c r="C2322" s="1251">
        <v>750</v>
      </c>
      <c r="D2322" s="1251" t="s">
        <v>1755</v>
      </c>
      <c r="E2322" s="1251">
        <v>132000</v>
      </c>
      <c r="F2322" s="1251" t="s">
        <v>1538</v>
      </c>
      <c r="G2322" s="1252">
        <v>0</v>
      </c>
      <c r="H2322" s="1252">
        <v>0</v>
      </c>
      <c r="I2322" s="1252">
        <v>0</v>
      </c>
      <c r="J2322" s="1252">
        <v>0</v>
      </c>
      <c r="K2322" s="1252">
        <v>0</v>
      </c>
      <c r="L2322" s="1252">
        <v>0</v>
      </c>
      <c r="M2322" s="1252">
        <v>0</v>
      </c>
      <c r="N2322" s="1252">
        <v>0</v>
      </c>
      <c r="O2322" s="1252">
        <v>0</v>
      </c>
      <c r="P2322" s="1252">
        <v>0</v>
      </c>
      <c r="Q2322" s="1252">
        <v>0</v>
      </c>
      <c r="R2322" s="1252">
        <v>0</v>
      </c>
      <c r="S2322" s="1252">
        <v>0</v>
      </c>
      <c r="T2322" s="1252">
        <v>0</v>
      </c>
      <c r="U2322" s="1251" t="s">
        <v>1065</v>
      </c>
      <c r="V2322" s="1251" t="s">
        <v>1537</v>
      </c>
      <c r="W2322" s="1251" t="s">
        <v>302</v>
      </c>
      <c r="X2322" s="1251" t="s">
        <v>1515</v>
      </c>
      <c r="Y2322" s="1251">
        <v>132</v>
      </c>
    </row>
    <row r="2323" spans="1:25" ht="12">
      <c r="A2323" s="1251">
        <v>2020</v>
      </c>
      <c r="B2323" s="1251">
        <v>25</v>
      </c>
      <c r="C2323" s="1251">
        <v>750</v>
      </c>
      <c r="D2323" s="1251" t="s">
        <v>1755</v>
      </c>
      <c r="E2323" s="1251">
        <v>141000</v>
      </c>
      <c r="F2323" s="1251" t="s">
        <v>1541</v>
      </c>
      <c r="G2323" s="1252">
        <v>188939.17999999999</v>
      </c>
      <c r="H2323" s="1252">
        <v>195017.5</v>
      </c>
      <c r="I2323" s="1252">
        <v>198405.98000000001</v>
      </c>
      <c r="J2323" s="1252">
        <v>197902.60000000001</v>
      </c>
      <c r="K2323" s="1252">
        <v>204435.25</v>
      </c>
      <c r="L2323" s="1252">
        <v>200523.73999999999</v>
      </c>
      <c r="M2323" s="1252">
        <v>199524.60000000001</v>
      </c>
      <c r="N2323" s="1252">
        <v>200080.45000000001</v>
      </c>
      <c r="O2323" s="1252">
        <v>206226.01000000001</v>
      </c>
      <c r="P2323" s="1252">
        <v>210809.73999999999</v>
      </c>
      <c r="Q2323" s="1252">
        <v>214737.03</v>
      </c>
      <c r="R2323" s="1252">
        <v>221841.22</v>
      </c>
      <c r="S2323" s="1252">
        <v>225917.98999999999</v>
      </c>
      <c r="T2323" s="1252">
        <v>225917.98999999999</v>
      </c>
      <c r="U2323" s="1251" t="s">
        <v>1065</v>
      </c>
      <c r="V2323" s="1251" t="s">
        <v>1537</v>
      </c>
      <c r="W2323" s="1251" t="s">
        <v>308</v>
      </c>
      <c r="X2323" s="1251" t="s">
        <v>1515</v>
      </c>
      <c r="Y2323" s="1251">
        <v>141</v>
      </c>
    </row>
    <row r="2324" spans="1:25" ht="12">
      <c r="A2324" s="1251">
        <v>2020</v>
      </c>
      <c r="B2324" s="1251">
        <v>25</v>
      </c>
      <c r="C2324" s="1251">
        <v>750</v>
      </c>
      <c r="D2324" s="1251" t="s">
        <v>1755</v>
      </c>
      <c r="E2324" s="1251">
        <v>141100</v>
      </c>
      <c r="F2324" s="1251" t="s">
        <v>1543</v>
      </c>
      <c r="G2324" s="1252">
        <v>0</v>
      </c>
      <c r="H2324" s="1252">
        <v>0</v>
      </c>
      <c r="I2324" s="1252">
        <v>0</v>
      </c>
      <c r="J2324" s="1252">
        <v>0</v>
      </c>
      <c r="K2324" s="1252">
        <v>0</v>
      </c>
      <c r="L2324" s="1252">
        <v>0</v>
      </c>
      <c r="M2324" s="1252">
        <v>0</v>
      </c>
      <c r="N2324" s="1252">
        <v>0</v>
      </c>
      <c r="O2324" s="1252">
        <v>0</v>
      </c>
      <c r="P2324" s="1252">
        <v>0</v>
      </c>
      <c r="Q2324" s="1252">
        <v>0</v>
      </c>
      <c r="R2324" s="1252">
        <v>0</v>
      </c>
      <c r="S2324" s="1252">
        <v>0</v>
      </c>
      <c r="T2324" s="1252">
        <v>0</v>
      </c>
      <c r="U2324" s="1251" t="s">
        <v>1065</v>
      </c>
      <c r="V2324" s="1251" t="s">
        <v>1537</v>
      </c>
      <c r="W2324" s="1251" t="s">
        <v>308</v>
      </c>
      <c r="X2324" s="1251" t="s">
        <v>1515</v>
      </c>
      <c r="Y2324" s="1251">
        <v>141</v>
      </c>
    </row>
    <row r="2325" spans="1:25" ht="12">
      <c r="A2325" s="1251">
        <v>2020</v>
      </c>
      <c r="B2325" s="1251">
        <v>25</v>
      </c>
      <c r="C2325" s="1251">
        <v>750</v>
      </c>
      <c r="D2325" s="1251" t="s">
        <v>1755</v>
      </c>
      <c r="E2325" s="1251">
        <v>143000</v>
      </c>
      <c r="F2325" s="1251" t="s">
        <v>1546</v>
      </c>
      <c r="G2325" s="1252">
        <v>-20117.759999999998</v>
      </c>
      <c r="H2325" s="1252">
        <v>-20117.759999999998</v>
      </c>
      <c r="I2325" s="1252">
        <v>-20117.759999999998</v>
      </c>
      <c r="J2325" s="1252">
        <v>-20117.759999999998</v>
      </c>
      <c r="K2325" s="1252">
        <v>-20117.759999999998</v>
      </c>
      <c r="L2325" s="1252">
        <v>-20117.759999999998</v>
      </c>
      <c r="M2325" s="1252">
        <v>-20117.759999999998</v>
      </c>
      <c r="N2325" s="1252">
        <v>-20117.759999999998</v>
      </c>
      <c r="O2325" s="1252">
        <v>-20117.759999999998</v>
      </c>
      <c r="P2325" s="1252">
        <v>-20117.759999999998</v>
      </c>
      <c r="Q2325" s="1252">
        <v>-20117.759999999998</v>
      </c>
      <c r="R2325" s="1252">
        <v>-20117.759999999998</v>
      </c>
      <c r="S2325" s="1252">
        <v>-20117.759999999998</v>
      </c>
      <c r="T2325" s="1252">
        <v>-20117.759999999998</v>
      </c>
      <c r="U2325" s="1251" t="s">
        <v>1065</v>
      </c>
      <c r="V2325" s="1251" t="s">
        <v>1537</v>
      </c>
      <c r="W2325" s="1251" t="s">
        <v>308</v>
      </c>
      <c r="X2325" s="1251" t="s">
        <v>1515</v>
      </c>
      <c r="Y2325" s="1251">
        <v>143</v>
      </c>
    </row>
    <row r="2326" spans="1:25" ht="12">
      <c r="A2326" s="1251">
        <v>2020</v>
      </c>
      <c r="B2326" s="1251">
        <v>25</v>
      </c>
      <c r="C2326" s="1251">
        <v>750</v>
      </c>
      <c r="D2326" s="1251" t="s">
        <v>1755</v>
      </c>
      <c r="E2326" s="1251">
        <v>145010</v>
      </c>
      <c r="F2326" s="1251" t="s">
        <v>1756</v>
      </c>
      <c r="G2326" s="1252">
        <v>0</v>
      </c>
      <c r="H2326" s="1252">
        <v>0</v>
      </c>
      <c r="I2326" s="1252">
        <v>0</v>
      </c>
      <c r="J2326" s="1252">
        <v>0</v>
      </c>
      <c r="K2326" s="1252">
        <v>0</v>
      </c>
      <c r="L2326" s="1252">
        <v>0</v>
      </c>
      <c r="M2326" s="1252">
        <v>0</v>
      </c>
      <c r="N2326" s="1252">
        <v>0</v>
      </c>
      <c r="O2326" s="1252">
        <v>0</v>
      </c>
      <c r="P2326" s="1252">
        <v>0</v>
      </c>
      <c r="Q2326" s="1252">
        <v>0</v>
      </c>
      <c r="R2326" s="1252">
        <v>0</v>
      </c>
      <c r="S2326" s="1252">
        <v>0</v>
      </c>
      <c r="T2326" s="1252">
        <v>0</v>
      </c>
      <c r="U2326" s="1251" t="s">
        <v>1065</v>
      </c>
      <c r="V2326" s="1251" t="s">
        <v>1537</v>
      </c>
      <c r="W2326" s="1251" t="s">
        <v>305</v>
      </c>
      <c r="X2326" s="1251" t="s">
        <v>1515</v>
      </c>
      <c r="Y2326" s="1251">
        <v>145</v>
      </c>
    </row>
    <row r="2327" spans="1:25" ht="12">
      <c r="A2327" s="1251">
        <v>2020</v>
      </c>
      <c r="B2327" s="1251">
        <v>25</v>
      </c>
      <c r="C2327" s="1251">
        <v>750</v>
      </c>
      <c r="D2327" s="1251" t="s">
        <v>1755</v>
      </c>
      <c r="E2327" s="1251">
        <v>162000</v>
      </c>
      <c r="F2327" s="1251" t="s">
        <v>1549</v>
      </c>
      <c r="G2327" s="1252">
        <v>0</v>
      </c>
      <c r="H2327" s="1252">
        <v>0</v>
      </c>
      <c r="I2327" s="1252">
        <v>0</v>
      </c>
      <c r="J2327" s="1252">
        <v>0</v>
      </c>
      <c r="K2327" s="1252">
        <v>0</v>
      </c>
      <c r="L2327" s="1252">
        <v>0</v>
      </c>
      <c r="M2327" s="1252">
        <v>0</v>
      </c>
      <c r="N2327" s="1252">
        <v>0</v>
      </c>
      <c r="O2327" s="1252">
        <v>0</v>
      </c>
      <c r="P2327" s="1252">
        <v>0</v>
      </c>
      <c r="Q2327" s="1252">
        <v>0</v>
      </c>
      <c r="R2327" s="1252">
        <v>0</v>
      </c>
      <c r="S2327" s="1252">
        <v>0</v>
      </c>
      <c r="T2327" s="1252">
        <v>0</v>
      </c>
      <c r="U2327" s="1251" t="s">
        <v>1065</v>
      </c>
      <c r="V2327" s="1251" t="s">
        <v>1537</v>
      </c>
      <c r="W2327" s="1251" t="s">
        <v>314</v>
      </c>
      <c r="X2327" s="1251" t="s">
        <v>1515</v>
      </c>
      <c r="Y2327" s="1251">
        <v>162</v>
      </c>
    </row>
    <row r="2328" spans="1:25" ht="12">
      <c r="A2328" s="1251">
        <v>2020</v>
      </c>
      <c r="B2328" s="1251">
        <v>25</v>
      </c>
      <c r="C2328" s="1251">
        <v>750</v>
      </c>
      <c r="D2328" s="1251" t="s">
        <v>1755</v>
      </c>
      <c r="E2328" s="1251">
        <v>162010</v>
      </c>
      <c r="F2328" s="1251" t="s">
        <v>1672</v>
      </c>
      <c r="G2328" s="1252">
        <v>58447</v>
      </c>
      <c r="H2328" s="1252">
        <v>58447</v>
      </c>
      <c r="I2328" s="1252">
        <v>57669</v>
      </c>
      <c r="J2328" s="1252">
        <v>57236</v>
      </c>
      <c r="K2328" s="1252">
        <v>56815</v>
      </c>
      <c r="L2328" s="1252">
        <v>56407</v>
      </c>
      <c r="M2328" s="1252">
        <v>56010</v>
      </c>
      <c r="N2328" s="1252">
        <v>2006</v>
      </c>
      <c r="O2328" s="1252">
        <v>1575</v>
      </c>
      <c r="P2328" s="1252">
        <v>1183</v>
      </c>
      <c r="Q2328" s="1252">
        <v>790</v>
      </c>
      <c r="R2328" s="1252">
        <v>412</v>
      </c>
      <c r="S2328" s="1252">
        <v>0</v>
      </c>
      <c r="T2328" s="1252">
        <v>0</v>
      </c>
      <c r="U2328" s="1251" t="s">
        <v>1065</v>
      </c>
      <c r="V2328" s="1251" t="s">
        <v>564</v>
      </c>
      <c r="W2328" s="1251" t="s">
        <v>314</v>
      </c>
      <c r="X2328" s="1251" t="s">
        <v>1515</v>
      </c>
      <c r="Y2328" s="1251">
        <v>162</v>
      </c>
    </row>
    <row r="2329" spans="1:25" ht="12">
      <c r="A2329" s="1251">
        <v>2020</v>
      </c>
      <c r="B2329" s="1251">
        <v>25</v>
      </c>
      <c r="C2329" s="1251">
        <v>750</v>
      </c>
      <c r="D2329" s="1251" t="s">
        <v>1755</v>
      </c>
      <c r="E2329" s="1251">
        <v>162020</v>
      </c>
      <c r="F2329" s="1251" t="s">
        <v>1673</v>
      </c>
      <c r="G2329" s="1252">
        <v>28268</v>
      </c>
      <c r="H2329" s="1252">
        <v>28268</v>
      </c>
      <c r="I2329" s="1252">
        <v>28228</v>
      </c>
      <c r="J2329" s="1252">
        <v>28205</v>
      </c>
      <c r="K2329" s="1252">
        <v>28182</v>
      </c>
      <c r="L2329" s="1252">
        <v>28160</v>
      </c>
      <c r="M2329" s="1252">
        <v>28137</v>
      </c>
      <c r="N2329" s="1252">
        <v>101</v>
      </c>
      <c r="O2329" s="1252">
        <v>77</v>
      </c>
      <c r="P2329" s="1252">
        <v>56</v>
      </c>
      <c r="Q2329" s="1252">
        <v>35</v>
      </c>
      <c r="R2329" s="1252">
        <v>16</v>
      </c>
      <c r="S2329" s="1252">
        <v>0</v>
      </c>
      <c r="T2329" s="1252">
        <v>0</v>
      </c>
      <c r="U2329" s="1251" t="s">
        <v>1065</v>
      </c>
      <c r="V2329" s="1251" t="s">
        <v>564</v>
      </c>
      <c r="W2329" s="1251" t="s">
        <v>314</v>
      </c>
      <c r="X2329" s="1251" t="s">
        <v>1515</v>
      </c>
      <c r="Y2329" s="1251">
        <v>162</v>
      </c>
    </row>
    <row r="2330" spans="1:25" ht="12">
      <c r="A2330" s="1251">
        <v>2020</v>
      </c>
      <c r="B2330" s="1251">
        <v>25</v>
      </c>
      <c r="C2330" s="1251">
        <v>750</v>
      </c>
      <c r="D2330" s="1251" t="s">
        <v>1755</v>
      </c>
      <c r="E2330" s="1251">
        <v>162030</v>
      </c>
      <c r="F2330" s="1251" t="s">
        <v>1550</v>
      </c>
      <c r="G2330" s="1252">
        <v>18085</v>
      </c>
      <c r="H2330" s="1252">
        <v>18085</v>
      </c>
      <c r="I2330" s="1252">
        <v>15185</v>
      </c>
      <c r="J2330" s="1252">
        <v>13569</v>
      </c>
      <c r="K2330" s="1252">
        <v>12001</v>
      </c>
      <c r="L2330" s="1252">
        <v>28167</v>
      </c>
      <c r="M2330" s="1252">
        <v>26688</v>
      </c>
      <c r="N2330" s="1252">
        <v>25159</v>
      </c>
      <c r="O2330" s="1252">
        <v>23556</v>
      </c>
      <c r="P2330" s="1252">
        <v>22099</v>
      </c>
      <c r="Q2330" s="1252">
        <v>20642</v>
      </c>
      <c r="R2330" s="1252">
        <v>19239</v>
      </c>
      <c r="S2330" s="1252">
        <v>17684</v>
      </c>
      <c r="T2330" s="1252">
        <v>17684</v>
      </c>
      <c r="U2330" s="1251" t="s">
        <v>1065</v>
      </c>
      <c r="V2330" s="1251" t="s">
        <v>564</v>
      </c>
      <c r="W2330" s="1251" t="s">
        <v>314</v>
      </c>
      <c r="X2330" s="1251" t="s">
        <v>1515</v>
      </c>
      <c r="Y2330" s="1251">
        <v>162</v>
      </c>
    </row>
    <row r="2331" spans="1:25" ht="12">
      <c r="A2331" s="1251">
        <v>2020</v>
      </c>
      <c r="B2331" s="1251">
        <v>25</v>
      </c>
      <c r="C2331" s="1251">
        <v>750</v>
      </c>
      <c r="D2331" s="1251" t="s">
        <v>1755</v>
      </c>
      <c r="E2331" s="1251">
        <v>162080</v>
      </c>
      <c r="F2331" s="1251" t="s">
        <v>1553</v>
      </c>
      <c r="G2331" s="1252">
        <v>0</v>
      </c>
      <c r="H2331" s="1252">
        <v>-79097</v>
      </c>
      <c r="I2331" s="1252">
        <v>-158194</v>
      </c>
      <c r="J2331" s="1252">
        <v>0.25</v>
      </c>
      <c r="K2331" s="1252">
        <v>158194.5</v>
      </c>
      <c r="L2331" s="1252">
        <v>79097.5</v>
      </c>
      <c r="M2331" s="1252">
        <v>0.5</v>
      </c>
      <c r="N2331" s="1252">
        <v>158194.75</v>
      </c>
      <c r="O2331" s="1252">
        <v>79097.75</v>
      </c>
      <c r="P2331" s="1252">
        <v>0.75</v>
      </c>
      <c r="Q2331" s="1252">
        <v>158175</v>
      </c>
      <c r="R2331" s="1252">
        <v>79078</v>
      </c>
      <c r="S2331" s="1252">
        <v>0</v>
      </c>
      <c r="T2331" s="1252">
        <v>0</v>
      </c>
      <c r="U2331" s="1251" t="s">
        <v>1065</v>
      </c>
      <c r="V2331" s="1251" t="s">
        <v>564</v>
      </c>
      <c r="W2331" s="1251" t="s">
        <v>314</v>
      </c>
      <c r="X2331" s="1251" t="s">
        <v>1515</v>
      </c>
      <c r="Y2331" s="1251">
        <v>162</v>
      </c>
    </row>
    <row r="2332" spans="1:25" ht="12">
      <c r="A2332" s="1251">
        <v>2020</v>
      </c>
      <c r="B2332" s="1251">
        <v>25</v>
      </c>
      <c r="C2332" s="1251">
        <v>750</v>
      </c>
      <c r="D2332" s="1251" t="s">
        <v>1755</v>
      </c>
      <c r="E2332" s="1251">
        <v>173000</v>
      </c>
      <c r="F2332" s="1251" t="s">
        <v>1557</v>
      </c>
      <c r="G2332" s="1252">
        <v>20184.119999999999</v>
      </c>
      <c r="H2332" s="1252">
        <v>17259.580000000002</v>
      </c>
      <c r="I2332" s="1252">
        <v>12235.76</v>
      </c>
      <c r="J2332" s="1252">
        <v>26078.900000000001</v>
      </c>
      <c r="K2332" s="1252">
        <v>15790.09</v>
      </c>
      <c r="L2332" s="1252">
        <v>16467.290000000001</v>
      </c>
      <c r="M2332" s="1252">
        <v>25958.389999999999</v>
      </c>
      <c r="N2332" s="1252">
        <v>16101.27</v>
      </c>
      <c r="O2332" s="1252">
        <v>21167.099999999999</v>
      </c>
      <c r="P2332" s="1252">
        <v>10599.15</v>
      </c>
      <c r="Q2332" s="1252">
        <v>21544.91</v>
      </c>
      <c r="R2332" s="1252">
        <v>3018.54</v>
      </c>
      <c r="S2332" s="1252">
        <v>17370.950000000001</v>
      </c>
      <c r="T2332" s="1252">
        <v>17370.950000000001</v>
      </c>
      <c r="U2332" s="1251" t="s">
        <v>1065</v>
      </c>
      <c r="V2332" s="1251" t="s">
        <v>1537</v>
      </c>
      <c r="W2332" s="1251" t="s">
        <v>310</v>
      </c>
      <c r="X2332" s="1251" t="s">
        <v>1515</v>
      </c>
      <c r="Y2332" s="1251">
        <v>173</v>
      </c>
    </row>
    <row r="2333" spans="1:25" ht="12">
      <c r="A2333" s="1251">
        <v>2020</v>
      </c>
      <c r="B2333" s="1251">
        <v>25</v>
      </c>
      <c r="C2333" s="1251">
        <v>750</v>
      </c>
      <c r="D2333" s="1251" t="s">
        <v>1755</v>
      </c>
      <c r="E2333" s="1251">
        <v>184020</v>
      </c>
      <c r="F2333" s="1251" t="s">
        <v>1563</v>
      </c>
      <c r="G2333" s="1252">
        <v>3949.3000000000002</v>
      </c>
      <c r="H2333" s="1252">
        <v>3949.3000000000002</v>
      </c>
      <c r="I2333" s="1252">
        <v>3949.3000000000002</v>
      </c>
      <c r="J2333" s="1252">
        <v>3949.3000000000002</v>
      </c>
      <c r="K2333" s="1252">
        <v>3949.3000000000002</v>
      </c>
      <c r="L2333" s="1252">
        <v>3949.3000000000002</v>
      </c>
      <c r="M2333" s="1252">
        <v>3949.3000000000002</v>
      </c>
      <c r="N2333" s="1252">
        <v>3949.3000000000002</v>
      </c>
      <c r="O2333" s="1252">
        <v>3949.3000000000002</v>
      </c>
      <c r="P2333" s="1252">
        <v>3949.3000000000002</v>
      </c>
      <c r="Q2333" s="1252">
        <v>3949.3000000000002</v>
      </c>
      <c r="R2333" s="1252">
        <v>3949.3000000000002</v>
      </c>
      <c r="S2333" s="1252">
        <v>3949.3000000000002</v>
      </c>
      <c r="T2333" s="1252">
        <v>3949.3000000000002</v>
      </c>
      <c r="U2333" s="1251" t="s">
        <v>1065</v>
      </c>
      <c r="V2333" s="1251" t="s">
        <v>1537</v>
      </c>
      <c r="W2333" s="1251" t="s">
        <v>316</v>
      </c>
      <c r="X2333" s="1251" t="s">
        <v>1515</v>
      </c>
      <c r="Y2333" s="1251">
        <v>184</v>
      </c>
    </row>
    <row r="2334" spans="1:25" ht="12">
      <c r="A2334" s="1251">
        <v>2020</v>
      </c>
      <c r="B2334" s="1251">
        <v>25</v>
      </c>
      <c r="C2334" s="1251">
        <v>750</v>
      </c>
      <c r="D2334" s="1251" t="s">
        <v>1755</v>
      </c>
      <c r="E2334" s="1251">
        <v>184030</v>
      </c>
      <c r="F2334" s="1251" t="s">
        <v>1564</v>
      </c>
      <c r="G2334" s="1252">
        <v>3009.5999999999999</v>
      </c>
      <c r="H2334" s="1252">
        <v>3009.5999999999999</v>
      </c>
      <c r="I2334" s="1252">
        <v>3009.5999999999999</v>
      </c>
      <c r="J2334" s="1252">
        <v>3009.5999999999999</v>
      </c>
      <c r="K2334" s="1252">
        <v>3009.5999999999999</v>
      </c>
      <c r="L2334" s="1252">
        <v>3009.5999999999999</v>
      </c>
      <c r="M2334" s="1252">
        <v>3009.5999999999999</v>
      </c>
      <c r="N2334" s="1252">
        <v>3009.5999999999999</v>
      </c>
      <c r="O2334" s="1252">
        <v>3009.5999999999999</v>
      </c>
      <c r="P2334" s="1252">
        <v>3009.5999999999999</v>
      </c>
      <c r="Q2334" s="1252">
        <v>3009.5999999999999</v>
      </c>
      <c r="R2334" s="1252">
        <v>3009.5999999999999</v>
      </c>
      <c r="S2334" s="1252">
        <v>3009.5999999999999</v>
      </c>
      <c r="T2334" s="1252">
        <v>3009.5999999999999</v>
      </c>
      <c r="U2334" s="1251" t="s">
        <v>1065</v>
      </c>
      <c r="V2334" s="1251" t="s">
        <v>1537</v>
      </c>
      <c r="W2334" s="1251" t="s">
        <v>316</v>
      </c>
      <c r="X2334" s="1251" t="s">
        <v>1515</v>
      </c>
      <c r="Y2334" s="1251">
        <v>184</v>
      </c>
    </row>
    <row r="2335" spans="1:25" ht="12">
      <c r="A2335" s="1251">
        <v>2020</v>
      </c>
      <c r="B2335" s="1251">
        <v>25</v>
      </c>
      <c r="C2335" s="1251">
        <v>750</v>
      </c>
      <c r="D2335" s="1251" t="s">
        <v>1755</v>
      </c>
      <c r="E2335" s="1251">
        <v>184099</v>
      </c>
      <c r="F2335" s="1251" t="s">
        <v>1567</v>
      </c>
      <c r="G2335" s="1252">
        <v>-6958.8999999999996</v>
      </c>
      <c r="H2335" s="1252">
        <v>-6958.8999999999996</v>
      </c>
      <c r="I2335" s="1252">
        <v>-6958.8999999999996</v>
      </c>
      <c r="J2335" s="1252">
        <v>-6958.8999999999996</v>
      </c>
      <c r="K2335" s="1252">
        <v>-6958.8999999999996</v>
      </c>
      <c r="L2335" s="1252">
        <v>-6958.8999999999996</v>
      </c>
      <c r="M2335" s="1252">
        <v>-6958.8999999999996</v>
      </c>
      <c r="N2335" s="1252">
        <v>-6958.8999999999996</v>
      </c>
      <c r="O2335" s="1252">
        <v>-6958.8999999999996</v>
      </c>
      <c r="P2335" s="1252">
        <v>-6958.8999999999996</v>
      </c>
      <c r="Q2335" s="1252">
        <v>-6958.8999999999996</v>
      </c>
      <c r="R2335" s="1252">
        <v>-6958.8999999999996</v>
      </c>
      <c r="S2335" s="1252">
        <v>-6958.8999999999996</v>
      </c>
      <c r="T2335" s="1252">
        <v>-6958.8999999999996</v>
      </c>
      <c r="U2335" s="1251" t="s">
        <v>1065</v>
      </c>
      <c r="V2335" s="1251" t="s">
        <v>1537</v>
      </c>
      <c r="W2335" s="1251" t="s">
        <v>316</v>
      </c>
      <c r="X2335" s="1251" t="s">
        <v>1515</v>
      </c>
      <c r="Y2335" s="1251">
        <v>184</v>
      </c>
    </row>
    <row r="2336" spans="1:25" ht="12">
      <c r="A2336" s="1251">
        <v>2020</v>
      </c>
      <c r="B2336" s="1251">
        <v>25</v>
      </c>
      <c r="C2336" s="1251">
        <v>750</v>
      </c>
      <c r="D2336" s="1251" t="s">
        <v>1755</v>
      </c>
      <c r="E2336" s="1251">
        <v>186101</v>
      </c>
      <c r="F2336" s="1251" t="s">
        <v>1719</v>
      </c>
      <c r="G2336" s="1252">
        <v>0</v>
      </c>
      <c r="H2336" s="1252">
        <v>5383.3299999999999</v>
      </c>
      <c r="I2336" s="1252">
        <v>-833.34000000000003</v>
      </c>
      <c r="J2336" s="1252">
        <v>3749.9899999999998</v>
      </c>
      <c r="K2336" s="1252">
        <v>3333.3200000000002</v>
      </c>
      <c r="L2336" s="1252">
        <v>2916.6500000000001</v>
      </c>
      <c r="M2336" s="1252">
        <v>2499.98</v>
      </c>
      <c r="N2336" s="1252">
        <v>2083.3099999999999</v>
      </c>
      <c r="O2336" s="1252">
        <v>1666.6400000000001</v>
      </c>
      <c r="P2336" s="1252">
        <v>1249.97</v>
      </c>
      <c r="Q2336" s="1252">
        <v>833.29999999999995</v>
      </c>
      <c r="R2336" s="1252">
        <v>416.63</v>
      </c>
      <c r="S2336" s="1252">
        <v>0</v>
      </c>
      <c r="T2336" s="1252">
        <v>0</v>
      </c>
      <c r="U2336" s="1251" t="s">
        <v>1065</v>
      </c>
      <c r="V2336" s="1251" t="s">
        <v>1537</v>
      </c>
      <c r="W2336" s="1251" t="s">
        <v>322</v>
      </c>
      <c r="X2336" s="1251" t="s">
        <v>1515</v>
      </c>
      <c r="Y2336" s="1251">
        <v>186</v>
      </c>
    </row>
    <row r="2337" spans="1:25" ht="12">
      <c r="A2337" s="1251">
        <v>2020</v>
      </c>
      <c r="B2337" s="1251">
        <v>25</v>
      </c>
      <c r="C2337" s="1251">
        <v>750</v>
      </c>
      <c r="D2337" s="1251" t="s">
        <v>1755</v>
      </c>
      <c r="E2337" s="1251">
        <v>186103</v>
      </c>
      <c r="F2337" s="1251" t="s">
        <v>1733</v>
      </c>
      <c r="G2337" s="1252">
        <v>11961</v>
      </c>
      <c r="H2337" s="1252">
        <v>16388.380000000001</v>
      </c>
      <c r="I2337" s="1252">
        <v>25560.82</v>
      </c>
      <c r="J2337" s="1252">
        <v>27811.459999999999</v>
      </c>
      <c r="K2337" s="1252">
        <v>90027.220000000001</v>
      </c>
      <c r="L2337" s="1252">
        <v>95560.5</v>
      </c>
      <c r="M2337" s="1252">
        <v>99220.5</v>
      </c>
      <c r="N2337" s="1252">
        <v>99220.5</v>
      </c>
      <c r="O2337" s="1252">
        <v>99220.5</v>
      </c>
      <c r="P2337" s="1252">
        <v>157796.53</v>
      </c>
      <c r="Q2337" s="1252">
        <v>171086.01999999999</v>
      </c>
      <c r="R2337" s="1252">
        <v>171086.01999999999</v>
      </c>
      <c r="S2337" s="1252">
        <v>186135.07000000001</v>
      </c>
      <c r="T2337" s="1252">
        <v>186135.07000000001</v>
      </c>
      <c r="U2337" s="1251" t="s">
        <v>1065</v>
      </c>
      <c r="V2337" s="1251" t="s">
        <v>1537</v>
      </c>
      <c r="W2337" s="1251" t="s">
        <v>322</v>
      </c>
      <c r="X2337" s="1251" t="s">
        <v>1515</v>
      </c>
      <c r="Y2337" s="1251">
        <v>186</v>
      </c>
    </row>
    <row r="2338" spans="1:25" ht="12">
      <c r="A2338" s="1251">
        <v>2020</v>
      </c>
      <c r="B2338" s="1251">
        <v>25</v>
      </c>
      <c r="C2338" s="1251">
        <v>750</v>
      </c>
      <c r="D2338" s="1251" t="s">
        <v>1755</v>
      </c>
      <c r="E2338" s="1251">
        <v>186280</v>
      </c>
      <c r="F2338" s="1251" t="s">
        <v>1757</v>
      </c>
      <c r="G2338" s="1252">
        <v>0</v>
      </c>
      <c r="H2338" s="1252">
        <v>0</v>
      </c>
      <c r="I2338" s="1252">
        <v>0</v>
      </c>
      <c r="J2338" s="1252">
        <v>0</v>
      </c>
      <c r="K2338" s="1252">
        <v>0</v>
      </c>
      <c r="L2338" s="1252">
        <v>0</v>
      </c>
      <c r="M2338" s="1252">
        <v>0</v>
      </c>
      <c r="N2338" s="1252">
        <v>0</v>
      </c>
      <c r="O2338" s="1252">
        <v>0</v>
      </c>
      <c r="P2338" s="1252">
        <v>0</v>
      </c>
      <c r="Q2338" s="1252">
        <v>0</v>
      </c>
      <c r="R2338" s="1252">
        <v>0</v>
      </c>
      <c r="S2338" s="1252">
        <v>0</v>
      </c>
      <c r="T2338" s="1252">
        <v>0</v>
      </c>
      <c r="U2338" s="1251" t="s">
        <v>1065</v>
      </c>
      <c r="V2338" s="1251" t="s">
        <v>1537</v>
      </c>
      <c r="W2338" s="1251" t="s">
        <v>322</v>
      </c>
      <c r="X2338" s="1251" t="s">
        <v>1515</v>
      </c>
      <c r="Y2338" s="1251">
        <v>186</v>
      </c>
    </row>
    <row r="2339" spans="1:25" ht="12">
      <c r="A2339" s="1251">
        <v>2020</v>
      </c>
      <c r="B2339" s="1251">
        <v>25</v>
      </c>
      <c r="C2339" s="1251">
        <v>750</v>
      </c>
      <c r="D2339" s="1251" t="s">
        <v>1755</v>
      </c>
      <c r="E2339" s="1251">
        <v>186290</v>
      </c>
      <c r="F2339" s="1251" t="s">
        <v>1758</v>
      </c>
      <c r="G2339" s="1252">
        <v>0</v>
      </c>
      <c r="H2339" s="1252">
        <v>0</v>
      </c>
      <c r="I2339" s="1252">
        <v>0</v>
      </c>
      <c r="J2339" s="1252">
        <v>0</v>
      </c>
      <c r="K2339" s="1252">
        <v>0</v>
      </c>
      <c r="L2339" s="1252">
        <v>0</v>
      </c>
      <c r="M2339" s="1252">
        <v>0</v>
      </c>
      <c r="N2339" s="1252">
        <v>0</v>
      </c>
      <c r="O2339" s="1252">
        <v>0</v>
      </c>
      <c r="P2339" s="1252">
        <v>0</v>
      </c>
      <c r="Q2339" s="1252">
        <v>0</v>
      </c>
      <c r="R2339" s="1252">
        <v>0</v>
      </c>
      <c r="S2339" s="1252">
        <v>0</v>
      </c>
      <c r="T2339" s="1252">
        <v>0</v>
      </c>
      <c r="U2339" s="1251" t="s">
        <v>1065</v>
      </c>
      <c r="V2339" s="1251" t="s">
        <v>1537</v>
      </c>
      <c r="W2339" s="1251" t="s">
        <v>322</v>
      </c>
      <c r="X2339" s="1251" t="s">
        <v>1515</v>
      </c>
      <c r="Y2339" s="1251">
        <v>186</v>
      </c>
    </row>
    <row r="2340" spans="1:25" ht="12">
      <c r="A2340" s="1251">
        <v>2020</v>
      </c>
      <c r="B2340" s="1251">
        <v>25</v>
      </c>
      <c r="C2340" s="1251">
        <v>750</v>
      </c>
      <c r="D2340" s="1251" t="s">
        <v>1755</v>
      </c>
      <c r="E2340" s="1251">
        <v>186291</v>
      </c>
      <c r="F2340" s="1251" t="s">
        <v>1759</v>
      </c>
      <c r="G2340" s="1252">
        <v>0</v>
      </c>
      <c r="H2340" s="1252">
        <v>0</v>
      </c>
      <c r="I2340" s="1252">
        <v>0</v>
      </c>
      <c r="J2340" s="1252">
        <v>0</v>
      </c>
      <c r="K2340" s="1252">
        <v>0</v>
      </c>
      <c r="L2340" s="1252">
        <v>0</v>
      </c>
      <c r="M2340" s="1252">
        <v>0</v>
      </c>
      <c r="N2340" s="1252">
        <v>0</v>
      </c>
      <c r="O2340" s="1252">
        <v>0</v>
      </c>
      <c r="P2340" s="1252">
        <v>0</v>
      </c>
      <c r="Q2340" s="1252">
        <v>0</v>
      </c>
      <c r="R2340" s="1252">
        <v>0</v>
      </c>
      <c r="S2340" s="1252">
        <v>0</v>
      </c>
      <c r="T2340" s="1252">
        <v>0</v>
      </c>
      <c r="U2340" s="1251" t="s">
        <v>1065</v>
      </c>
      <c r="V2340" s="1251" t="s">
        <v>1537</v>
      </c>
      <c r="W2340" s="1251" t="s">
        <v>322</v>
      </c>
      <c r="X2340" s="1251" t="s">
        <v>1515</v>
      </c>
      <c r="Y2340" s="1251">
        <v>186</v>
      </c>
    </row>
    <row r="2341" spans="1:25" ht="12">
      <c r="A2341" s="1251">
        <v>2020</v>
      </c>
      <c r="B2341" s="1251">
        <v>25</v>
      </c>
      <c r="C2341" s="1251">
        <v>750</v>
      </c>
      <c r="D2341" s="1251" t="s">
        <v>1755</v>
      </c>
      <c r="E2341" s="1251">
        <v>186399</v>
      </c>
      <c r="F2341" s="1251" t="s">
        <v>1580</v>
      </c>
      <c r="G2341" s="1252">
        <v>0</v>
      </c>
      <c r="H2341" s="1252">
        <v>0</v>
      </c>
      <c r="I2341" s="1252">
        <v>0</v>
      </c>
      <c r="J2341" s="1252">
        <v>0</v>
      </c>
      <c r="K2341" s="1252">
        <v>0</v>
      </c>
      <c r="L2341" s="1252">
        <v>0</v>
      </c>
      <c r="M2341" s="1252">
        <v>0</v>
      </c>
      <c r="N2341" s="1252">
        <v>0</v>
      </c>
      <c r="O2341" s="1252">
        <v>0</v>
      </c>
      <c r="P2341" s="1252">
        <v>0</v>
      </c>
      <c r="Q2341" s="1252">
        <v>0</v>
      </c>
      <c r="R2341" s="1252">
        <v>0</v>
      </c>
      <c r="S2341" s="1252">
        <v>0</v>
      </c>
      <c r="T2341" s="1252">
        <v>0</v>
      </c>
      <c r="U2341" s="1251" t="s">
        <v>1065</v>
      </c>
      <c r="V2341" s="1251" t="s">
        <v>564</v>
      </c>
      <c r="W2341" s="1251" t="s">
        <v>322</v>
      </c>
      <c r="X2341" s="1251" t="s">
        <v>1515</v>
      </c>
      <c r="Y2341" s="1251">
        <v>186</v>
      </c>
    </row>
    <row r="2342" spans="1:25" ht="12">
      <c r="A2342" s="1251">
        <v>2020</v>
      </c>
      <c r="B2342" s="1251">
        <v>25</v>
      </c>
      <c r="C2342" s="1251">
        <v>750</v>
      </c>
      <c r="D2342" s="1251" t="s">
        <v>1755</v>
      </c>
      <c r="E2342" s="1251">
        <v>186700</v>
      </c>
      <c r="F2342" s="1251" t="s">
        <v>1760</v>
      </c>
      <c r="G2342" s="1252">
        <v>221400</v>
      </c>
      <c r="H2342" s="1252">
        <v>213172.42000000001</v>
      </c>
      <c r="I2342" s="1252">
        <v>204944.84</v>
      </c>
      <c r="J2342" s="1252">
        <v>211586.04999999999</v>
      </c>
      <c r="K2342" s="1252">
        <v>206019.29999999999</v>
      </c>
      <c r="L2342" s="1252">
        <v>200452.54999999999</v>
      </c>
      <c r="M2342" s="1252">
        <v>194885.79999999999</v>
      </c>
      <c r="N2342" s="1252">
        <v>189319.04999999999</v>
      </c>
      <c r="O2342" s="1252">
        <v>183752.29999999999</v>
      </c>
      <c r="P2342" s="1252">
        <v>178185.54999999999</v>
      </c>
      <c r="Q2342" s="1252">
        <v>172618.79999999999</v>
      </c>
      <c r="R2342" s="1252">
        <v>5566.75</v>
      </c>
      <c r="S2342" s="1252">
        <v>0</v>
      </c>
      <c r="T2342" s="1252">
        <v>0</v>
      </c>
      <c r="U2342" s="1251" t="s">
        <v>1065</v>
      </c>
      <c r="V2342" s="1251" t="s">
        <v>1537</v>
      </c>
      <c r="W2342" s="1251" t="s">
        <v>322</v>
      </c>
      <c r="X2342" s="1251" t="s">
        <v>1515</v>
      </c>
      <c r="Y2342" s="1251">
        <v>186</v>
      </c>
    </row>
    <row r="2343" spans="1:25" ht="12">
      <c r="A2343" s="1251">
        <v>2020</v>
      </c>
      <c r="B2343" s="1251">
        <v>25</v>
      </c>
      <c r="C2343" s="1251">
        <v>750</v>
      </c>
      <c r="D2343" s="1251" t="s">
        <v>1755</v>
      </c>
      <c r="E2343" s="1251">
        <v>186900</v>
      </c>
      <c r="F2343" s="1251" t="s">
        <v>1740</v>
      </c>
      <c r="G2343" s="1252">
        <v>0</v>
      </c>
      <c r="H2343" s="1252">
        <v>0</v>
      </c>
      <c r="I2343" s="1252">
        <v>0</v>
      </c>
      <c r="J2343" s="1252">
        <v>0</v>
      </c>
      <c r="K2343" s="1252">
        <v>0</v>
      </c>
      <c r="L2343" s="1252">
        <v>0</v>
      </c>
      <c r="M2343" s="1252">
        <v>0</v>
      </c>
      <c r="N2343" s="1252">
        <v>0</v>
      </c>
      <c r="O2343" s="1252">
        <v>0</v>
      </c>
      <c r="P2343" s="1252">
        <v>0</v>
      </c>
      <c r="Q2343" s="1252">
        <v>0</v>
      </c>
      <c r="R2343" s="1252">
        <v>0</v>
      </c>
      <c r="S2343" s="1252">
        <v>0</v>
      </c>
      <c r="T2343" s="1252">
        <v>0</v>
      </c>
      <c r="U2343" s="1251" t="s">
        <v>1065</v>
      </c>
      <c r="V2343" s="1251" t="s">
        <v>1537</v>
      </c>
      <c r="W2343" s="1251" t="s">
        <v>322</v>
      </c>
      <c r="X2343" s="1251" t="s">
        <v>1515</v>
      </c>
      <c r="Y2343" s="1251">
        <v>186</v>
      </c>
    </row>
    <row r="2344" spans="1:25" ht="12">
      <c r="A2344" s="1251">
        <v>2020</v>
      </c>
      <c r="B2344" s="1251">
        <v>25</v>
      </c>
      <c r="C2344" s="1251">
        <v>750</v>
      </c>
      <c r="D2344" s="1251" t="s">
        <v>1755</v>
      </c>
      <c r="E2344" s="1251">
        <v>231006</v>
      </c>
      <c r="F2344" s="1251" t="s">
        <v>1583</v>
      </c>
      <c r="G2344" s="1252">
        <v>-132</v>
      </c>
      <c r="H2344" s="1252">
        <v>-132</v>
      </c>
      <c r="I2344" s="1252">
        <v>-132</v>
      </c>
      <c r="J2344" s="1252">
        <v>-74.849999999999994</v>
      </c>
      <c r="K2344" s="1252">
        <v>-74.849999999999994</v>
      </c>
      <c r="L2344" s="1252">
        <v>-161.11000000000001</v>
      </c>
      <c r="M2344" s="1252">
        <v>-161.11000000000001</v>
      </c>
      <c r="N2344" s="1252">
        <v>-261.77999999999997</v>
      </c>
      <c r="O2344" s="1252">
        <v>-74.849999999999994</v>
      </c>
      <c r="P2344" s="1252">
        <v>-74.849999999999994</v>
      </c>
      <c r="Q2344" s="1252">
        <v>-74.849999999999994</v>
      </c>
      <c r="R2344" s="1252">
        <v>-74.849999999999994</v>
      </c>
      <c r="S2344" s="1252">
        <v>-74.849999999999994</v>
      </c>
      <c r="T2344" s="1252">
        <v>-74.849999999999994</v>
      </c>
      <c r="U2344" s="1251" t="s">
        <v>1065</v>
      </c>
      <c r="V2344" s="1251" t="s">
        <v>1537</v>
      </c>
      <c r="W2344" s="1251" t="s">
        <v>366</v>
      </c>
      <c r="X2344" s="1251" t="s">
        <v>1581</v>
      </c>
      <c r="Y2344" s="1251">
        <v>231</v>
      </c>
    </row>
    <row r="2345" spans="1:25" ht="12">
      <c r="A2345" s="1251">
        <v>2020</v>
      </c>
      <c r="B2345" s="1251">
        <v>25</v>
      </c>
      <c r="C2345" s="1251">
        <v>750</v>
      </c>
      <c r="D2345" s="1251" t="s">
        <v>1755</v>
      </c>
      <c r="E2345" s="1251">
        <v>235020</v>
      </c>
      <c r="F2345" s="1251" t="s">
        <v>1586</v>
      </c>
      <c r="G2345" s="1252">
        <v>0</v>
      </c>
      <c r="H2345" s="1252">
        <v>0</v>
      </c>
      <c r="I2345" s="1252">
        <v>0</v>
      </c>
      <c r="J2345" s="1252">
        <v>0</v>
      </c>
      <c r="K2345" s="1252">
        <v>0</v>
      </c>
      <c r="L2345" s="1252">
        <v>0</v>
      </c>
      <c r="M2345" s="1252">
        <v>0</v>
      </c>
      <c r="N2345" s="1252">
        <v>0</v>
      </c>
      <c r="O2345" s="1252">
        <v>0</v>
      </c>
      <c r="P2345" s="1252">
        <v>0</v>
      </c>
      <c r="Q2345" s="1252">
        <v>0</v>
      </c>
      <c r="R2345" s="1252">
        <v>0</v>
      </c>
      <c r="S2345" s="1252">
        <v>0</v>
      </c>
      <c r="T2345" s="1252">
        <v>0</v>
      </c>
      <c r="U2345" s="1251" t="s">
        <v>1065</v>
      </c>
      <c r="V2345" s="1251" t="s">
        <v>564</v>
      </c>
      <c r="W2345" s="1251" t="s">
        <v>370</v>
      </c>
      <c r="X2345" s="1251" t="s">
        <v>1581</v>
      </c>
      <c r="Y2345" s="1251">
        <v>235</v>
      </c>
    </row>
    <row r="2346" spans="1:25" ht="12">
      <c r="A2346" s="1251">
        <v>2020</v>
      </c>
      <c r="B2346" s="1251">
        <v>25</v>
      </c>
      <c r="C2346" s="1251">
        <v>750</v>
      </c>
      <c r="D2346" s="1251" t="s">
        <v>1755</v>
      </c>
      <c r="E2346" s="1251">
        <v>236111</v>
      </c>
      <c r="F2346" s="1251" t="s">
        <v>1588</v>
      </c>
      <c r="G2346" s="1252">
        <v>0</v>
      </c>
      <c r="H2346" s="1252">
        <v>704.67999999999995</v>
      </c>
      <c r="I2346" s="1252">
        <v>352.33999999999997</v>
      </c>
      <c r="J2346" s="1252">
        <v>0</v>
      </c>
      <c r="K2346" s="1252">
        <v>704.66999999999996</v>
      </c>
      <c r="L2346" s="1252">
        <v>352.32999999999998</v>
      </c>
      <c r="M2346" s="1252">
        <v>-0.01</v>
      </c>
      <c r="N2346" s="1252">
        <v>-352.35000000000002</v>
      </c>
      <c r="O2346" s="1252">
        <v>358.20999999999998</v>
      </c>
      <c r="P2346" s="1252">
        <v>-0.02</v>
      </c>
      <c r="Q2346" s="1252">
        <v>-358.25</v>
      </c>
      <c r="R2346" s="1252">
        <v>362.68000000000001</v>
      </c>
      <c r="S2346" s="1252">
        <v>0</v>
      </c>
      <c r="T2346" s="1252">
        <v>0</v>
      </c>
      <c r="U2346" s="1251" t="s">
        <v>1065</v>
      </c>
      <c r="V2346" s="1251" t="s">
        <v>1537</v>
      </c>
      <c r="W2346" s="1251" t="s">
        <v>371</v>
      </c>
      <c r="X2346" s="1251" t="s">
        <v>1581</v>
      </c>
      <c r="Y2346" s="1251">
        <v>236</v>
      </c>
    </row>
    <row r="2347" spans="1:25" ht="12">
      <c r="A2347" s="1251">
        <v>2020</v>
      </c>
      <c r="B2347" s="1251">
        <v>25</v>
      </c>
      <c r="C2347" s="1251">
        <v>750</v>
      </c>
      <c r="D2347" s="1251" t="s">
        <v>1755</v>
      </c>
      <c r="E2347" s="1251">
        <v>236113</v>
      </c>
      <c r="F2347" s="1251" t="s">
        <v>1761</v>
      </c>
      <c r="G2347" s="1252">
        <v>0</v>
      </c>
      <c r="H2347" s="1252">
        <v>0</v>
      </c>
      <c r="I2347" s="1252">
        <v>0</v>
      </c>
      <c r="J2347" s="1252">
        <v>0</v>
      </c>
      <c r="K2347" s="1252">
        <v>0</v>
      </c>
      <c r="L2347" s="1252">
        <v>0</v>
      </c>
      <c r="M2347" s="1252">
        <v>0</v>
      </c>
      <c r="N2347" s="1252">
        <v>0</v>
      </c>
      <c r="O2347" s="1252">
        <v>0</v>
      </c>
      <c r="P2347" s="1252">
        <v>0</v>
      </c>
      <c r="Q2347" s="1252">
        <v>0</v>
      </c>
      <c r="R2347" s="1252">
        <v>0</v>
      </c>
      <c r="S2347" s="1252">
        <v>0</v>
      </c>
      <c r="T2347" s="1252">
        <v>0</v>
      </c>
      <c r="U2347" s="1251" t="s">
        <v>1065</v>
      </c>
      <c r="V2347" s="1251" t="s">
        <v>1537</v>
      </c>
      <c r="W2347" s="1251" t="s">
        <v>371</v>
      </c>
      <c r="X2347" s="1251" t="s">
        <v>1581</v>
      </c>
      <c r="Y2347" s="1251">
        <v>236</v>
      </c>
    </row>
    <row r="2348" spans="1:25" ht="12">
      <c r="A2348" s="1251">
        <v>2020</v>
      </c>
      <c r="B2348" s="1251">
        <v>25</v>
      </c>
      <c r="C2348" s="1251">
        <v>750</v>
      </c>
      <c r="D2348" s="1251" t="s">
        <v>1755</v>
      </c>
      <c r="E2348" s="1251">
        <v>236115</v>
      </c>
      <c r="F2348" s="1251" t="s">
        <v>1679</v>
      </c>
      <c r="G2348" s="1252">
        <v>0</v>
      </c>
      <c r="H2348" s="1252">
        <v>-19489</v>
      </c>
      <c r="I2348" s="1252">
        <v>-29995</v>
      </c>
      <c r="J2348" s="1252">
        <v>-46723</v>
      </c>
      <c r="K2348" s="1252">
        <v>-62959</v>
      </c>
      <c r="L2348" s="1252">
        <v>-78663</v>
      </c>
      <c r="M2348" s="1252">
        <v>-83766</v>
      </c>
      <c r="N2348" s="1252">
        <v>-45994</v>
      </c>
      <c r="O2348" s="1252">
        <v>-62579</v>
      </c>
      <c r="P2348" s="1252">
        <v>-13853</v>
      </c>
      <c r="Q2348" s="1252">
        <v>-28924</v>
      </c>
      <c r="R2348" s="1252">
        <v>11234</v>
      </c>
      <c r="S2348" s="1252">
        <v>0</v>
      </c>
      <c r="T2348" s="1252">
        <v>0</v>
      </c>
      <c r="U2348" s="1251" t="s">
        <v>1065</v>
      </c>
      <c r="V2348" s="1251" t="s">
        <v>1537</v>
      </c>
      <c r="W2348" s="1251" t="s">
        <v>371</v>
      </c>
      <c r="X2348" s="1251" t="s">
        <v>1581</v>
      </c>
      <c r="Y2348" s="1251">
        <v>236</v>
      </c>
    </row>
    <row r="2349" spans="1:25" ht="12">
      <c r="A2349" s="1251">
        <v>2020</v>
      </c>
      <c r="B2349" s="1251">
        <v>25</v>
      </c>
      <c r="C2349" s="1251">
        <v>750</v>
      </c>
      <c r="D2349" s="1251" t="s">
        <v>1755</v>
      </c>
      <c r="E2349" s="1251">
        <v>236116</v>
      </c>
      <c r="F2349" s="1251" t="s">
        <v>1680</v>
      </c>
      <c r="G2349" s="1252">
        <v>0</v>
      </c>
      <c r="H2349" s="1252">
        <v>-9962</v>
      </c>
      <c r="I2349" s="1252">
        <v>-15359</v>
      </c>
      <c r="J2349" s="1252">
        <v>-23922</v>
      </c>
      <c r="K2349" s="1252">
        <v>-32234</v>
      </c>
      <c r="L2349" s="1252">
        <v>-40274</v>
      </c>
      <c r="M2349" s="1252">
        <v>-42682</v>
      </c>
      <c r="N2349" s="1252">
        <v>-22767</v>
      </c>
      <c r="O2349" s="1252">
        <v>-31258</v>
      </c>
      <c r="P2349" s="1252">
        <v>-5532</v>
      </c>
      <c r="Q2349" s="1252">
        <v>-13248</v>
      </c>
      <c r="R2349" s="1252">
        <v>7981</v>
      </c>
      <c r="S2349" s="1252">
        <v>0</v>
      </c>
      <c r="T2349" s="1252">
        <v>0</v>
      </c>
      <c r="U2349" s="1251" t="s">
        <v>1065</v>
      </c>
      <c r="V2349" s="1251" t="s">
        <v>1537</v>
      </c>
      <c r="W2349" s="1251" t="s">
        <v>371</v>
      </c>
      <c r="X2349" s="1251" t="s">
        <v>1581</v>
      </c>
      <c r="Y2349" s="1251">
        <v>236</v>
      </c>
    </row>
    <row r="2350" spans="1:25" ht="12">
      <c r="A2350" s="1251">
        <v>2020</v>
      </c>
      <c r="B2350" s="1251">
        <v>25</v>
      </c>
      <c r="C2350" s="1251">
        <v>750</v>
      </c>
      <c r="D2350" s="1251" t="s">
        <v>1755</v>
      </c>
      <c r="E2350" s="1251">
        <v>236117</v>
      </c>
      <c r="F2350" s="1251" t="s">
        <v>1681</v>
      </c>
      <c r="G2350" s="1252">
        <v>0</v>
      </c>
      <c r="H2350" s="1252">
        <v>-3681</v>
      </c>
      <c r="I2350" s="1252">
        <v>-2836</v>
      </c>
      <c r="J2350" s="1252">
        <v>-4416</v>
      </c>
      <c r="K2350" s="1252">
        <v>-5950</v>
      </c>
      <c r="L2350" s="1252">
        <v>9847</v>
      </c>
      <c r="M2350" s="1252">
        <v>8401</v>
      </c>
      <c r="N2350" s="1252">
        <v>6906</v>
      </c>
      <c r="O2350" s="1252">
        <v>5338</v>
      </c>
      <c r="P2350" s="1252">
        <v>3912</v>
      </c>
      <c r="Q2350" s="1252">
        <v>2488</v>
      </c>
      <c r="R2350" s="1252">
        <v>1115</v>
      </c>
      <c r="S2350" s="1252">
        <v>0</v>
      </c>
      <c r="T2350" s="1252">
        <v>0</v>
      </c>
      <c r="U2350" s="1251" t="s">
        <v>1065</v>
      </c>
      <c r="V2350" s="1251" t="s">
        <v>1537</v>
      </c>
      <c r="W2350" s="1251" t="s">
        <v>371</v>
      </c>
      <c r="X2350" s="1251" t="s">
        <v>1581</v>
      </c>
      <c r="Y2350" s="1251">
        <v>236</v>
      </c>
    </row>
    <row r="2351" spans="1:25" ht="12">
      <c r="A2351" s="1251">
        <v>2020</v>
      </c>
      <c r="B2351" s="1251">
        <v>25</v>
      </c>
      <c r="C2351" s="1251">
        <v>750</v>
      </c>
      <c r="D2351" s="1251" t="s">
        <v>1755</v>
      </c>
      <c r="E2351" s="1251">
        <v>236121</v>
      </c>
      <c r="F2351" s="1251" t="s">
        <v>1682</v>
      </c>
      <c r="G2351" s="1252">
        <v>0</v>
      </c>
      <c r="H2351" s="1252">
        <v>0</v>
      </c>
      <c r="I2351" s="1252">
        <v>0</v>
      </c>
      <c r="J2351" s="1252">
        <v>0</v>
      </c>
      <c r="K2351" s="1252">
        <v>0</v>
      </c>
      <c r="L2351" s="1252">
        <v>0</v>
      </c>
      <c r="M2351" s="1252">
        <v>0</v>
      </c>
      <c r="N2351" s="1252">
        <v>0</v>
      </c>
      <c r="O2351" s="1252">
        <v>0</v>
      </c>
      <c r="P2351" s="1252">
        <v>0</v>
      </c>
      <c r="Q2351" s="1252">
        <v>0</v>
      </c>
      <c r="R2351" s="1252">
        <v>0</v>
      </c>
      <c r="S2351" s="1252">
        <v>0</v>
      </c>
      <c r="T2351" s="1252">
        <v>0</v>
      </c>
      <c r="U2351" s="1251" t="s">
        <v>1065</v>
      </c>
      <c r="V2351" s="1251" t="s">
        <v>1537</v>
      </c>
      <c r="W2351" s="1251" t="s">
        <v>371</v>
      </c>
      <c r="X2351" s="1251" t="s">
        <v>1581</v>
      </c>
      <c r="Y2351" s="1251">
        <v>236</v>
      </c>
    </row>
    <row r="2352" spans="1:25" ht="12">
      <c r="A2352" s="1251">
        <v>2020</v>
      </c>
      <c r="B2352" s="1251">
        <v>25</v>
      </c>
      <c r="C2352" s="1251">
        <v>750</v>
      </c>
      <c r="D2352" s="1251" t="s">
        <v>1755</v>
      </c>
      <c r="E2352" s="1251">
        <v>241001</v>
      </c>
      <c r="F2352" s="1251" t="s">
        <v>1592</v>
      </c>
      <c r="G2352" s="1252">
        <v>0</v>
      </c>
      <c r="H2352" s="1252">
        <v>0</v>
      </c>
      <c r="I2352" s="1252">
        <v>0</v>
      </c>
      <c r="J2352" s="1252">
        <v>0</v>
      </c>
      <c r="K2352" s="1252">
        <v>0</v>
      </c>
      <c r="L2352" s="1252">
        <v>0</v>
      </c>
      <c r="M2352" s="1252">
        <v>0</v>
      </c>
      <c r="N2352" s="1252">
        <v>0</v>
      </c>
      <c r="O2352" s="1252">
        <v>0</v>
      </c>
      <c r="P2352" s="1252">
        <v>0</v>
      </c>
      <c r="Q2352" s="1252">
        <v>0</v>
      </c>
      <c r="R2352" s="1252">
        <v>0</v>
      </c>
      <c r="S2352" s="1252">
        <v>0</v>
      </c>
      <c r="T2352" s="1252">
        <v>0</v>
      </c>
      <c r="U2352" s="1251" t="s">
        <v>1065</v>
      </c>
      <c r="V2352" s="1251" t="s">
        <v>1537</v>
      </c>
      <c r="W2352" s="1251" t="s">
        <v>371</v>
      </c>
      <c r="X2352" s="1251" t="s">
        <v>1581</v>
      </c>
      <c r="Y2352" s="1251">
        <v>241</v>
      </c>
    </row>
    <row r="2353" spans="1:25" ht="12">
      <c r="A2353" s="1251">
        <v>2020</v>
      </c>
      <c r="B2353" s="1251">
        <v>25</v>
      </c>
      <c r="C2353" s="1251">
        <v>750</v>
      </c>
      <c r="D2353" s="1251" t="s">
        <v>1755</v>
      </c>
      <c r="E2353" s="1251">
        <v>241002</v>
      </c>
      <c r="F2353" s="1251" t="s">
        <v>1699</v>
      </c>
      <c r="G2353" s="1252">
        <v>0</v>
      </c>
      <c r="H2353" s="1252">
        <v>0</v>
      </c>
      <c r="I2353" s="1252">
        <v>0</v>
      </c>
      <c r="J2353" s="1252">
        <v>0</v>
      </c>
      <c r="K2353" s="1252">
        <v>0</v>
      </c>
      <c r="L2353" s="1252">
        <v>0</v>
      </c>
      <c r="M2353" s="1252">
        <v>0</v>
      </c>
      <c r="N2353" s="1252">
        <v>0</v>
      </c>
      <c r="O2353" s="1252">
        <v>0</v>
      </c>
      <c r="P2353" s="1252">
        <v>0</v>
      </c>
      <c r="Q2353" s="1252">
        <v>0</v>
      </c>
      <c r="R2353" s="1252">
        <v>0</v>
      </c>
      <c r="S2353" s="1252">
        <v>0</v>
      </c>
      <c r="T2353" s="1252">
        <v>0</v>
      </c>
      <c r="U2353" s="1251" t="s">
        <v>1065</v>
      </c>
      <c r="V2353" s="1251" t="s">
        <v>1537</v>
      </c>
      <c r="W2353" s="1251" t="s">
        <v>371</v>
      </c>
      <c r="X2353" s="1251" t="s">
        <v>1581</v>
      </c>
      <c r="Y2353" s="1251">
        <v>241</v>
      </c>
    </row>
    <row r="2354" spans="1:25" ht="12">
      <c r="A2354" s="1251">
        <v>2020</v>
      </c>
      <c r="B2354" s="1251">
        <v>25</v>
      </c>
      <c r="C2354" s="1251">
        <v>750</v>
      </c>
      <c r="D2354" s="1251" t="s">
        <v>1755</v>
      </c>
      <c r="E2354" s="1251">
        <v>241003</v>
      </c>
      <c r="F2354" s="1251" t="s">
        <v>1593</v>
      </c>
      <c r="G2354" s="1252">
        <v>0</v>
      </c>
      <c r="H2354" s="1252">
        <v>0</v>
      </c>
      <c r="I2354" s="1252">
        <v>0</v>
      </c>
      <c r="J2354" s="1252">
        <v>0</v>
      </c>
      <c r="K2354" s="1252">
        <v>0</v>
      </c>
      <c r="L2354" s="1252">
        <v>0</v>
      </c>
      <c r="M2354" s="1252">
        <v>0</v>
      </c>
      <c r="N2354" s="1252">
        <v>0</v>
      </c>
      <c r="O2354" s="1252">
        <v>0</v>
      </c>
      <c r="P2354" s="1252">
        <v>0</v>
      </c>
      <c r="Q2354" s="1252">
        <v>0</v>
      </c>
      <c r="R2354" s="1252">
        <v>0</v>
      </c>
      <c r="S2354" s="1252">
        <v>0</v>
      </c>
      <c r="T2354" s="1252">
        <v>0</v>
      </c>
      <c r="U2354" s="1251" t="s">
        <v>1065</v>
      </c>
      <c r="V2354" s="1251" t="s">
        <v>1537</v>
      </c>
      <c r="W2354" s="1251" t="s">
        <v>371</v>
      </c>
      <c r="X2354" s="1251" t="s">
        <v>1581</v>
      </c>
      <c r="Y2354" s="1251">
        <v>241</v>
      </c>
    </row>
    <row r="2355" spans="1:25" ht="12">
      <c r="A2355" s="1251">
        <v>2020</v>
      </c>
      <c r="B2355" s="1251">
        <v>25</v>
      </c>
      <c r="C2355" s="1251">
        <v>750</v>
      </c>
      <c r="D2355" s="1251" t="s">
        <v>1755</v>
      </c>
      <c r="E2355" s="1251">
        <v>252010</v>
      </c>
      <c r="F2355" s="1251" t="s">
        <v>1600</v>
      </c>
      <c r="G2355" s="1252">
        <v>0</v>
      </c>
      <c r="H2355" s="1252">
        <v>0</v>
      </c>
      <c r="I2355" s="1252">
        <v>0</v>
      </c>
      <c r="J2355" s="1252">
        <v>0</v>
      </c>
      <c r="K2355" s="1252">
        <v>0</v>
      </c>
      <c r="L2355" s="1252">
        <v>0</v>
      </c>
      <c r="M2355" s="1252">
        <v>0</v>
      </c>
      <c r="N2355" s="1252">
        <v>0</v>
      </c>
      <c r="O2355" s="1252">
        <v>0</v>
      </c>
      <c r="P2355" s="1252">
        <v>0</v>
      </c>
      <c r="Q2355" s="1252">
        <v>0</v>
      </c>
      <c r="R2355" s="1252">
        <v>0</v>
      </c>
      <c r="S2355" s="1252">
        <v>0</v>
      </c>
      <c r="T2355" s="1252">
        <v>0</v>
      </c>
      <c r="U2355" s="1251" t="s">
        <v>1065</v>
      </c>
      <c r="V2355" s="1251" t="s">
        <v>564</v>
      </c>
      <c r="W2355" s="1251" t="s">
        <v>375</v>
      </c>
      <c r="X2355" s="1251" t="s">
        <v>1581</v>
      </c>
      <c r="Y2355" s="1251">
        <v>252</v>
      </c>
    </row>
    <row r="2356" spans="1:25" ht="12">
      <c r="A2356" s="1251">
        <v>2020</v>
      </c>
      <c r="B2356" s="1251">
        <v>25</v>
      </c>
      <c r="C2356" s="1251">
        <v>750</v>
      </c>
      <c r="D2356" s="1251" t="s">
        <v>1755</v>
      </c>
      <c r="E2356" s="1251">
        <v>252050</v>
      </c>
      <c r="F2356" s="1251" t="s">
        <v>1603</v>
      </c>
      <c r="G2356" s="1252">
        <v>-8100</v>
      </c>
      <c r="H2356" s="1252">
        <v>-8100</v>
      </c>
      <c r="I2356" s="1252">
        <v>-8100</v>
      </c>
      <c r="J2356" s="1252">
        <v>-8100</v>
      </c>
      <c r="K2356" s="1252">
        <v>-8100</v>
      </c>
      <c r="L2356" s="1252">
        <v>-8100</v>
      </c>
      <c r="M2356" s="1252">
        <v>-8100</v>
      </c>
      <c r="N2356" s="1252">
        <v>-8100</v>
      </c>
      <c r="O2356" s="1252">
        <v>-8100</v>
      </c>
      <c r="P2356" s="1252">
        <v>-8100</v>
      </c>
      <c r="Q2356" s="1252">
        <v>-8100</v>
      </c>
      <c r="R2356" s="1252">
        <v>-8100</v>
      </c>
      <c r="S2356" s="1252">
        <v>-8100</v>
      </c>
      <c r="T2356" s="1252">
        <v>-8100</v>
      </c>
      <c r="U2356" s="1251" t="s">
        <v>1065</v>
      </c>
      <c r="V2356" s="1251" t="s">
        <v>564</v>
      </c>
      <c r="W2356" s="1251" t="s">
        <v>375</v>
      </c>
      <c r="X2356" s="1251" t="s">
        <v>1581</v>
      </c>
      <c r="Y2356" s="1251">
        <v>252</v>
      </c>
    </row>
    <row r="2357" spans="1:25" ht="12">
      <c r="A2357" s="1251">
        <v>2020</v>
      </c>
      <c r="B2357" s="1251">
        <v>25</v>
      </c>
      <c r="C2357" s="1251">
        <v>750</v>
      </c>
      <c r="D2357" s="1251" t="s">
        <v>1755</v>
      </c>
      <c r="E2357" s="1251">
        <v>252052</v>
      </c>
      <c r="F2357" s="1251" t="s">
        <v>1605</v>
      </c>
      <c r="G2357" s="1252">
        <v>0</v>
      </c>
      <c r="H2357" s="1252">
        <v>0</v>
      </c>
      <c r="I2357" s="1252">
        <v>0</v>
      </c>
      <c r="J2357" s="1252">
        <v>0</v>
      </c>
      <c r="K2357" s="1252">
        <v>0</v>
      </c>
      <c r="L2357" s="1252">
        <v>0</v>
      </c>
      <c r="M2357" s="1252">
        <v>0</v>
      </c>
      <c r="N2357" s="1252">
        <v>0</v>
      </c>
      <c r="O2357" s="1252">
        <v>0</v>
      </c>
      <c r="P2357" s="1252">
        <v>0</v>
      </c>
      <c r="Q2357" s="1252">
        <v>0</v>
      </c>
      <c r="R2357" s="1252">
        <v>0</v>
      </c>
      <c r="S2357" s="1252">
        <v>0</v>
      </c>
      <c r="T2357" s="1252">
        <v>0</v>
      </c>
      <c r="U2357" s="1251" t="s">
        <v>1065</v>
      </c>
      <c r="V2357" s="1251" t="s">
        <v>564</v>
      </c>
      <c r="W2357" s="1251" t="s">
        <v>375</v>
      </c>
      <c r="X2357" s="1251" t="s">
        <v>1581</v>
      </c>
      <c r="Y2357" s="1251">
        <v>252</v>
      </c>
    </row>
    <row r="2358" spans="1:25" ht="12">
      <c r="A2358" s="1251">
        <v>2020</v>
      </c>
      <c r="B2358" s="1251">
        <v>25</v>
      </c>
      <c r="C2358" s="1251">
        <v>750</v>
      </c>
      <c r="D2358" s="1251" t="s">
        <v>1755</v>
      </c>
      <c r="E2358" s="1251">
        <v>252055</v>
      </c>
      <c r="F2358" s="1251" t="s">
        <v>1607</v>
      </c>
      <c r="G2358" s="1252">
        <v>0</v>
      </c>
      <c r="H2358" s="1252">
        <v>0</v>
      </c>
      <c r="I2358" s="1252">
        <v>0</v>
      </c>
      <c r="J2358" s="1252">
        <v>0</v>
      </c>
      <c r="K2358" s="1252">
        <v>0</v>
      </c>
      <c r="L2358" s="1252">
        <v>0</v>
      </c>
      <c r="M2358" s="1252">
        <v>0</v>
      </c>
      <c r="N2358" s="1252">
        <v>0</v>
      </c>
      <c r="O2358" s="1252">
        <v>0</v>
      </c>
      <c r="P2358" s="1252">
        <v>0</v>
      </c>
      <c r="Q2358" s="1252">
        <v>0</v>
      </c>
      <c r="R2358" s="1252">
        <v>0</v>
      </c>
      <c r="S2358" s="1252">
        <v>0</v>
      </c>
      <c r="T2358" s="1252">
        <v>0</v>
      </c>
      <c r="U2358" s="1251" t="s">
        <v>1065</v>
      </c>
      <c r="V2358" s="1251" t="s">
        <v>564</v>
      </c>
      <c r="W2358" s="1251" t="s">
        <v>375</v>
      </c>
      <c r="X2358" s="1251" t="s">
        <v>1581</v>
      </c>
      <c r="Y2358" s="1251">
        <v>252</v>
      </c>
    </row>
    <row r="2359" spans="1:25" ht="12">
      <c r="A2359" s="1251">
        <v>2020</v>
      </c>
      <c r="B2359" s="1251">
        <v>25</v>
      </c>
      <c r="C2359" s="1251">
        <v>750</v>
      </c>
      <c r="D2359" s="1251" t="s">
        <v>1755</v>
      </c>
      <c r="E2359" s="1251">
        <v>252080</v>
      </c>
      <c r="F2359" s="1251" t="s">
        <v>1608</v>
      </c>
      <c r="G2359" s="1252">
        <v>0</v>
      </c>
      <c r="H2359" s="1252">
        <v>0</v>
      </c>
      <c r="I2359" s="1252">
        <v>0</v>
      </c>
      <c r="J2359" s="1252">
        <v>0</v>
      </c>
      <c r="K2359" s="1252">
        <v>0</v>
      </c>
      <c r="L2359" s="1252">
        <v>0</v>
      </c>
      <c r="M2359" s="1252">
        <v>0</v>
      </c>
      <c r="N2359" s="1252">
        <v>0</v>
      </c>
      <c r="O2359" s="1252">
        <v>0</v>
      </c>
      <c r="P2359" s="1252">
        <v>-8500</v>
      </c>
      <c r="Q2359" s="1252">
        <v>-8500</v>
      </c>
      <c r="R2359" s="1252">
        <v>-8500</v>
      </c>
      <c r="S2359" s="1252">
        <v>-8500</v>
      </c>
      <c r="T2359" s="1252">
        <v>-8500</v>
      </c>
      <c r="U2359" s="1251" t="s">
        <v>1065</v>
      </c>
      <c r="V2359" s="1251" t="s">
        <v>564</v>
      </c>
      <c r="W2359" s="1251" t="s">
        <v>375</v>
      </c>
      <c r="X2359" s="1251" t="s">
        <v>1581</v>
      </c>
      <c r="Y2359" s="1251">
        <v>252</v>
      </c>
    </row>
    <row r="2360" spans="1:25" ht="12">
      <c r="A2360" s="1251">
        <v>2020</v>
      </c>
      <c r="B2360" s="1251">
        <v>25</v>
      </c>
      <c r="C2360" s="1251">
        <v>750</v>
      </c>
      <c r="D2360" s="1251" t="s">
        <v>1755</v>
      </c>
      <c r="E2360" s="1251">
        <v>252099</v>
      </c>
      <c r="F2360" s="1251" t="s">
        <v>1610</v>
      </c>
      <c r="G2360" s="1252">
        <v>8100</v>
      </c>
      <c r="H2360" s="1252">
        <v>8100</v>
      </c>
      <c r="I2360" s="1252">
        <v>8100</v>
      </c>
      <c r="J2360" s="1252">
        <v>8100</v>
      </c>
      <c r="K2360" s="1252">
        <v>8100</v>
      </c>
      <c r="L2360" s="1252">
        <v>8100</v>
      </c>
      <c r="M2360" s="1252">
        <v>8100</v>
      </c>
      <c r="N2360" s="1252">
        <v>8100</v>
      </c>
      <c r="O2360" s="1252">
        <v>8100</v>
      </c>
      <c r="P2360" s="1252">
        <v>16600</v>
      </c>
      <c r="Q2360" s="1252">
        <v>16600</v>
      </c>
      <c r="R2360" s="1252">
        <v>16600</v>
      </c>
      <c r="S2360" s="1252">
        <v>16600</v>
      </c>
      <c r="T2360" s="1252">
        <v>16600</v>
      </c>
      <c r="U2360" s="1251" t="s">
        <v>1065</v>
      </c>
      <c r="V2360" s="1251" t="s">
        <v>564</v>
      </c>
      <c r="W2360" s="1251" t="s">
        <v>375</v>
      </c>
      <c r="X2360" s="1251" t="s">
        <v>1581</v>
      </c>
      <c r="Y2360" s="1251">
        <v>252</v>
      </c>
    </row>
    <row r="2361" spans="1:25" ht="12">
      <c r="A2361" s="1251">
        <v>2020</v>
      </c>
      <c r="B2361" s="1251">
        <v>25</v>
      </c>
      <c r="C2361" s="1251">
        <v>750</v>
      </c>
      <c r="D2361" s="1251" t="s">
        <v>1755</v>
      </c>
      <c r="E2361" s="1251">
        <v>252106</v>
      </c>
      <c r="F2361" s="1251" t="s">
        <v>1612</v>
      </c>
      <c r="G2361" s="1252">
        <v>-8100</v>
      </c>
      <c r="H2361" s="1252">
        <v>-8100</v>
      </c>
      <c r="I2361" s="1252">
        <v>-8100</v>
      </c>
      <c r="J2361" s="1252">
        <v>-8100</v>
      </c>
      <c r="K2361" s="1252">
        <v>-8100</v>
      </c>
      <c r="L2361" s="1252">
        <v>-8100</v>
      </c>
      <c r="M2361" s="1252">
        <v>-8100</v>
      </c>
      <c r="N2361" s="1252">
        <v>-8100</v>
      </c>
      <c r="O2361" s="1252">
        <v>-8100</v>
      </c>
      <c r="P2361" s="1252">
        <v>-16600</v>
      </c>
      <c r="Q2361" s="1252">
        <v>-16600</v>
      </c>
      <c r="R2361" s="1252">
        <v>-16600</v>
      </c>
      <c r="S2361" s="1252">
        <v>-16600</v>
      </c>
      <c r="T2361" s="1252">
        <v>-16600</v>
      </c>
      <c r="U2361" s="1251" t="s">
        <v>1065</v>
      </c>
      <c r="V2361" s="1251" t="s">
        <v>564</v>
      </c>
      <c r="W2361" s="1251" t="s">
        <v>375</v>
      </c>
      <c r="X2361" s="1251" t="s">
        <v>1581</v>
      </c>
      <c r="Y2361" s="1251">
        <v>252</v>
      </c>
    </row>
    <row r="2362" spans="1:25" ht="12">
      <c r="A2362" s="1251">
        <v>2020</v>
      </c>
      <c r="B2362" s="1251">
        <v>25</v>
      </c>
      <c r="C2362" s="1251">
        <v>750</v>
      </c>
      <c r="D2362" s="1251" t="s">
        <v>1755</v>
      </c>
      <c r="E2362" s="1251">
        <v>252199</v>
      </c>
      <c r="F2362" s="1251" t="s">
        <v>1614</v>
      </c>
      <c r="G2362" s="1252">
        <v>0</v>
      </c>
      <c r="H2362" s="1252">
        <v>0</v>
      </c>
      <c r="I2362" s="1252">
        <v>0</v>
      </c>
      <c r="J2362" s="1252">
        <v>0</v>
      </c>
      <c r="K2362" s="1252">
        <v>0</v>
      </c>
      <c r="L2362" s="1252">
        <v>0</v>
      </c>
      <c r="M2362" s="1252">
        <v>0</v>
      </c>
      <c r="N2362" s="1252">
        <v>0</v>
      </c>
      <c r="O2362" s="1252">
        <v>0</v>
      </c>
      <c r="P2362" s="1252">
        <v>0</v>
      </c>
      <c r="Q2362" s="1252">
        <v>0</v>
      </c>
      <c r="R2362" s="1252">
        <v>0</v>
      </c>
      <c r="S2362" s="1252">
        <v>0</v>
      </c>
      <c r="T2362" s="1252">
        <v>0</v>
      </c>
      <c r="U2362" s="1251" t="s">
        <v>1065</v>
      </c>
      <c r="V2362" s="1251" t="s">
        <v>564</v>
      </c>
      <c r="W2362" s="1251" t="s">
        <v>375</v>
      </c>
      <c r="X2362" s="1251" t="s">
        <v>1581</v>
      </c>
      <c r="Y2362" s="1251">
        <v>252</v>
      </c>
    </row>
    <row r="2363" spans="1:25" ht="12">
      <c r="A2363" s="1251">
        <v>2020</v>
      </c>
      <c r="B2363" s="1251">
        <v>25</v>
      </c>
      <c r="C2363" s="1251">
        <v>750</v>
      </c>
      <c r="D2363" s="1251" t="s">
        <v>1755</v>
      </c>
      <c r="E2363" s="1251">
        <v>253110</v>
      </c>
      <c r="F2363" s="1251" t="s">
        <v>1762</v>
      </c>
      <c r="G2363" s="1252">
        <v>0</v>
      </c>
      <c r="H2363" s="1252">
        <v>0</v>
      </c>
      <c r="I2363" s="1252">
        <v>0</v>
      </c>
      <c r="J2363" s="1252">
        <v>0</v>
      </c>
      <c r="K2363" s="1252">
        <v>0</v>
      </c>
      <c r="L2363" s="1252">
        <v>0</v>
      </c>
      <c r="M2363" s="1252">
        <v>0</v>
      </c>
      <c r="N2363" s="1252">
        <v>0</v>
      </c>
      <c r="O2363" s="1252">
        <v>0</v>
      </c>
      <c r="P2363" s="1252">
        <v>0</v>
      </c>
      <c r="Q2363" s="1252">
        <v>0</v>
      </c>
      <c r="R2363" s="1252">
        <v>0</v>
      </c>
      <c r="S2363" s="1252">
        <v>0</v>
      </c>
      <c r="T2363" s="1252">
        <v>0</v>
      </c>
      <c r="U2363" s="1251" t="s">
        <v>1065</v>
      </c>
      <c r="V2363" s="1251" t="s">
        <v>1537</v>
      </c>
      <c r="W2363" s="1251" t="s">
        <v>378</v>
      </c>
      <c r="X2363" s="1251" t="s">
        <v>1581</v>
      </c>
      <c r="Y2363" s="1251">
        <v>253</v>
      </c>
    </row>
    <row r="2364" spans="1:25" ht="12">
      <c r="A2364" s="1251">
        <v>2020</v>
      </c>
      <c r="B2364" s="1251">
        <v>25</v>
      </c>
      <c r="C2364" s="1251">
        <v>750</v>
      </c>
      <c r="D2364" s="1251" t="s">
        <v>1755</v>
      </c>
      <c r="E2364" s="1251">
        <v>253111</v>
      </c>
      <c r="F2364" s="1251" t="s">
        <v>1615</v>
      </c>
      <c r="G2364" s="1252">
        <v>0</v>
      </c>
      <c r="H2364" s="1252">
        <v>0</v>
      </c>
      <c r="I2364" s="1252">
        <v>0</v>
      </c>
      <c r="J2364" s="1252">
        <v>0</v>
      </c>
      <c r="K2364" s="1252">
        <v>0</v>
      </c>
      <c r="L2364" s="1252">
        <v>0</v>
      </c>
      <c r="M2364" s="1252">
        <v>0</v>
      </c>
      <c r="N2364" s="1252">
        <v>0</v>
      </c>
      <c r="O2364" s="1252">
        <v>0</v>
      </c>
      <c r="P2364" s="1252">
        <v>0</v>
      </c>
      <c r="Q2364" s="1252">
        <v>0</v>
      </c>
      <c r="R2364" s="1252">
        <v>0</v>
      </c>
      <c r="S2364" s="1252">
        <v>0</v>
      </c>
      <c r="T2364" s="1252">
        <v>0</v>
      </c>
      <c r="U2364" s="1251" t="s">
        <v>1065</v>
      </c>
      <c r="V2364" s="1251" t="s">
        <v>1537</v>
      </c>
      <c r="W2364" s="1251" t="s">
        <v>378</v>
      </c>
      <c r="X2364" s="1251" t="s">
        <v>1581</v>
      </c>
      <c r="Y2364" s="1251">
        <v>253</v>
      </c>
    </row>
    <row r="2365" spans="1:25" ht="12">
      <c r="A2365" s="1251">
        <v>2020</v>
      </c>
      <c r="B2365" s="1251">
        <v>25</v>
      </c>
      <c r="C2365" s="1251">
        <v>750</v>
      </c>
      <c r="D2365" s="1251" t="s">
        <v>1755</v>
      </c>
      <c r="E2365" s="1251">
        <v>261006</v>
      </c>
      <c r="F2365" s="1251" t="s">
        <v>1763</v>
      </c>
      <c r="G2365" s="1252">
        <v>0</v>
      </c>
      <c r="H2365" s="1252">
        <v>0</v>
      </c>
      <c r="I2365" s="1252">
        <v>0</v>
      </c>
      <c r="J2365" s="1252">
        <v>0</v>
      </c>
      <c r="K2365" s="1252">
        <v>0</v>
      </c>
      <c r="L2365" s="1252">
        <v>0</v>
      </c>
      <c r="M2365" s="1252">
        <v>0</v>
      </c>
      <c r="N2365" s="1252">
        <v>0</v>
      </c>
      <c r="O2365" s="1252">
        <v>0</v>
      </c>
      <c r="P2365" s="1252">
        <v>0</v>
      </c>
      <c r="Q2365" s="1252">
        <v>0</v>
      </c>
      <c r="R2365" s="1252">
        <v>0</v>
      </c>
      <c r="S2365" s="1252">
        <v>0</v>
      </c>
      <c r="T2365" s="1252">
        <v>0</v>
      </c>
      <c r="U2365" s="1251" t="s">
        <v>1065</v>
      </c>
      <c r="V2365" s="1251" t="s">
        <v>1537</v>
      </c>
      <c r="W2365" s="1251" t="s">
        <v>371</v>
      </c>
      <c r="X2365" s="1251" t="s">
        <v>1581</v>
      </c>
      <c r="Y2365" s="1251">
        <v>261</v>
      </c>
    </row>
    <row r="2366" spans="1:25" ht="12">
      <c r="A2366" s="1251">
        <v>2020</v>
      </c>
      <c r="B2366" s="1251">
        <v>25</v>
      </c>
      <c r="C2366" s="1251">
        <v>750</v>
      </c>
      <c r="D2366" s="1251" t="s">
        <v>1755</v>
      </c>
      <c r="E2366" s="1251">
        <v>261008</v>
      </c>
      <c r="F2366" s="1251" t="s">
        <v>1764</v>
      </c>
      <c r="G2366" s="1252">
        <v>0</v>
      </c>
      <c r="H2366" s="1252">
        <v>0</v>
      </c>
      <c r="I2366" s="1252">
        <v>0</v>
      </c>
      <c r="J2366" s="1252">
        <v>0</v>
      </c>
      <c r="K2366" s="1252">
        <v>0</v>
      </c>
      <c r="L2366" s="1252">
        <v>0</v>
      </c>
      <c r="M2366" s="1252">
        <v>0</v>
      </c>
      <c r="N2366" s="1252">
        <v>0</v>
      </c>
      <c r="O2366" s="1252">
        <v>0</v>
      </c>
      <c r="P2366" s="1252">
        <v>0</v>
      </c>
      <c r="Q2366" s="1252">
        <v>0</v>
      </c>
      <c r="R2366" s="1252">
        <v>0</v>
      </c>
      <c r="S2366" s="1252">
        <v>0</v>
      </c>
      <c r="T2366" s="1252">
        <v>0</v>
      </c>
      <c r="U2366" s="1251" t="s">
        <v>1065</v>
      </c>
      <c r="V2366" s="1251" t="s">
        <v>1537</v>
      </c>
      <c r="W2366" s="1251" t="s">
        <v>371</v>
      </c>
      <c r="X2366" s="1251" t="s">
        <v>1581</v>
      </c>
      <c r="Y2366" s="1251">
        <v>261</v>
      </c>
    </row>
    <row r="2367" spans="1:25" ht="12">
      <c r="A2367" s="1251">
        <v>2020</v>
      </c>
      <c r="B2367" s="1251">
        <v>25</v>
      </c>
      <c r="C2367" s="1251">
        <v>750</v>
      </c>
      <c r="D2367" s="1251" t="s">
        <v>1755</v>
      </c>
      <c r="E2367" s="1251">
        <v>261010</v>
      </c>
      <c r="F2367" s="1251" t="s">
        <v>1765</v>
      </c>
      <c r="G2367" s="1252">
        <v>0</v>
      </c>
      <c r="H2367" s="1252">
        <v>0</v>
      </c>
      <c r="I2367" s="1252">
        <v>0</v>
      </c>
      <c r="J2367" s="1252">
        <v>0</v>
      </c>
      <c r="K2367" s="1252">
        <v>0</v>
      </c>
      <c r="L2367" s="1252">
        <v>0</v>
      </c>
      <c r="M2367" s="1252">
        <v>0</v>
      </c>
      <c r="N2367" s="1252">
        <v>0</v>
      </c>
      <c r="O2367" s="1252">
        <v>0</v>
      </c>
      <c r="P2367" s="1252">
        <v>0</v>
      </c>
      <c r="Q2367" s="1252">
        <v>0</v>
      </c>
      <c r="R2367" s="1252">
        <v>0</v>
      </c>
      <c r="S2367" s="1252">
        <v>0</v>
      </c>
      <c r="T2367" s="1252">
        <v>0</v>
      </c>
      <c r="U2367" s="1251" t="s">
        <v>1065</v>
      </c>
      <c r="V2367" s="1251" t="s">
        <v>1537</v>
      </c>
      <c r="W2367" s="1251" t="s">
        <v>371</v>
      </c>
      <c r="X2367" s="1251" t="s">
        <v>1581</v>
      </c>
      <c r="Y2367" s="1251">
        <v>261</v>
      </c>
    </row>
    <row r="2368" spans="1:25" ht="12">
      <c r="A2368" s="1251">
        <v>2020</v>
      </c>
      <c r="B2368" s="1251">
        <v>25</v>
      </c>
      <c r="C2368" s="1251">
        <v>750</v>
      </c>
      <c r="D2368" s="1251" t="s">
        <v>1755</v>
      </c>
      <c r="E2368" s="1251">
        <v>271050</v>
      </c>
      <c r="F2368" s="1251" t="s">
        <v>1619</v>
      </c>
      <c r="G2368" s="1252">
        <v>-25431</v>
      </c>
      <c r="H2368" s="1252">
        <v>-25431</v>
      </c>
      <c r="I2368" s="1252">
        <v>-25431</v>
      </c>
      <c r="J2368" s="1252">
        <v>-25431</v>
      </c>
      <c r="K2368" s="1252">
        <v>-25431</v>
      </c>
      <c r="L2368" s="1252">
        <v>-25431</v>
      </c>
      <c r="M2368" s="1252">
        <v>-25431</v>
      </c>
      <c r="N2368" s="1252">
        <v>-25431</v>
      </c>
      <c r="O2368" s="1252">
        <v>-25431</v>
      </c>
      <c r="P2368" s="1252">
        <v>-25431</v>
      </c>
      <c r="Q2368" s="1252">
        <v>-25431</v>
      </c>
      <c r="R2368" s="1252">
        <v>-25431</v>
      </c>
      <c r="S2368" s="1252">
        <v>-25431</v>
      </c>
      <c r="T2368" s="1252">
        <v>-25431</v>
      </c>
      <c r="U2368" s="1251" t="s">
        <v>1065</v>
      </c>
      <c r="V2368" s="1251" t="s">
        <v>564</v>
      </c>
      <c r="W2368" s="1251" t="s">
        <v>382</v>
      </c>
      <c r="X2368" s="1251" t="s">
        <v>1581</v>
      </c>
      <c r="Y2368" s="1251">
        <v>271</v>
      </c>
    </row>
    <row r="2369" spans="1:25" ht="12">
      <c r="A2369" s="1251">
        <v>2020</v>
      </c>
      <c r="B2369" s="1251">
        <v>25</v>
      </c>
      <c r="C2369" s="1251">
        <v>750</v>
      </c>
      <c r="D2369" s="1251" t="s">
        <v>1755</v>
      </c>
      <c r="E2369" s="1251">
        <v>271099</v>
      </c>
      <c r="F2369" s="1251" t="s">
        <v>1620</v>
      </c>
      <c r="G2369" s="1252">
        <v>0</v>
      </c>
      <c r="H2369" s="1252">
        <v>0</v>
      </c>
      <c r="I2369" s="1252">
        <v>0</v>
      </c>
      <c r="J2369" s="1252">
        <v>0</v>
      </c>
      <c r="K2369" s="1252">
        <v>0</v>
      </c>
      <c r="L2369" s="1252">
        <v>0</v>
      </c>
      <c r="M2369" s="1252">
        <v>0</v>
      </c>
      <c r="N2369" s="1252">
        <v>0</v>
      </c>
      <c r="O2369" s="1252">
        <v>0</v>
      </c>
      <c r="P2369" s="1252">
        <v>0</v>
      </c>
      <c r="Q2369" s="1252">
        <v>0</v>
      </c>
      <c r="R2369" s="1252">
        <v>25431</v>
      </c>
      <c r="S2369" s="1252">
        <v>25431</v>
      </c>
      <c r="T2369" s="1252">
        <v>25431</v>
      </c>
      <c r="U2369" s="1251" t="s">
        <v>1065</v>
      </c>
      <c r="V2369" s="1251" t="s">
        <v>564</v>
      </c>
      <c r="W2369" s="1251" t="s">
        <v>382</v>
      </c>
      <c r="X2369" s="1251" t="s">
        <v>1581</v>
      </c>
      <c r="Y2369" s="1251">
        <v>271</v>
      </c>
    </row>
    <row r="2370" spans="1:25" ht="12">
      <c r="A2370" s="1251">
        <v>2020</v>
      </c>
      <c r="B2370" s="1251">
        <v>25</v>
      </c>
      <c r="C2370" s="1251">
        <v>750</v>
      </c>
      <c r="D2370" s="1251" t="s">
        <v>1755</v>
      </c>
      <c r="E2370" s="1251">
        <v>271101</v>
      </c>
      <c r="F2370" s="1251" t="s">
        <v>1621</v>
      </c>
      <c r="G2370" s="1252">
        <v>-2399891.3399999999</v>
      </c>
      <c r="H2370" s="1252">
        <v>-2399891.3399999999</v>
      </c>
      <c r="I2370" s="1252">
        <v>-2399891.3399999999</v>
      </c>
      <c r="J2370" s="1252">
        <v>-2399891.3399999999</v>
      </c>
      <c r="K2370" s="1252">
        <v>-2399891.3399999999</v>
      </c>
      <c r="L2370" s="1252">
        <v>-2399891.3399999999</v>
      </c>
      <c r="M2370" s="1252">
        <v>-2399891.3399999999</v>
      </c>
      <c r="N2370" s="1252">
        <v>-2399891.3399999999</v>
      </c>
      <c r="O2370" s="1252">
        <v>-2399891.3399999999</v>
      </c>
      <c r="P2370" s="1252">
        <v>-2399891.3399999999</v>
      </c>
      <c r="Q2370" s="1252">
        <v>-2399891.3399999999</v>
      </c>
      <c r="R2370" s="1252">
        <v>-2425322.3399999999</v>
      </c>
      <c r="S2370" s="1252">
        <v>-2425322.3399999999</v>
      </c>
      <c r="T2370" s="1252">
        <v>-2425322.3399999999</v>
      </c>
      <c r="U2370" s="1251" t="s">
        <v>1065</v>
      </c>
      <c r="V2370" s="1251" t="s">
        <v>564</v>
      </c>
      <c r="W2370" s="1251" t="s">
        <v>382</v>
      </c>
      <c r="X2370" s="1251" t="s">
        <v>1581</v>
      </c>
      <c r="Y2370" s="1251">
        <v>271</v>
      </c>
    </row>
    <row r="2371" spans="1:25" ht="12">
      <c r="A2371" s="1251">
        <v>2020</v>
      </c>
      <c r="B2371" s="1251">
        <v>25</v>
      </c>
      <c r="C2371" s="1251">
        <v>750</v>
      </c>
      <c r="D2371" s="1251" t="s">
        <v>1755</v>
      </c>
      <c r="E2371" s="1251">
        <v>271150</v>
      </c>
      <c r="F2371" s="1251" t="s">
        <v>382</v>
      </c>
      <c r="G2371" s="1252">
        <v>0</v>
      </c>
      <c r="H2371" s="1252">
        <v>0</v>
      </c>
      <c r="I2371" s="1252">
        <v>0</v>
      </c>
      <c r="J2371" s="1252">
        <v>0</v>
      </c>
      <c r="K2371" s="1252">
        <v>0</v>
      </c>
      <c r="L2371" s="1252">
        <v>0</v>
      </c>
      <c r="M2371" s="1252">
        <v>0</v>
      </c>
      <c r="N2371" s="1252">
        <v>0</v>
      </c>
      <c r="O2371" s="1252">
        <v>0</v>
      </c>
      <c r="P2371" s="1252">
        <v>0</v>
      </c>
      <c r="Q2371" s="1252">
        <v>0</v>
      </c>
      <c r="R2371" s="1252">
        <v>0</v>
      </c>
      <c r="S2371" s="1252">
        <v>0</v>
      </c>
      <c r="T2371" s="1252">
        <v>0</v>
      </c>
      <c r="U2371" s="1251" t="s">
        <v>1065</v>
      </c>
      <c r="V2371" s="1251" t="s">
        <v>564</v>
      </c>
      <c r="W2371" s="1251" t="s">
        <v>382</v>
      </c>
      <c r="X2371" s="1251" t="s">
        <v>1581</v>
      </c>
      <c r="Y2371" s="1251">
        <v>271</v>
      </c>
    </row>
    <row r="2372" spans="1:25" ht="12">
      <c r="A2372" s="1251">
        <v>2020</v>
      </c>
      <c r="B2372" s="1251">
        <v>25</v>
      </c>
      <c r="C2372" s="1251">
        <v>750</v>
      </c>
      <c r="D2372" s="1251" t="s">
        <v>1755</v>
      </c>
      <c r="E2372" s="1251">
        <v>272000</v>
      </c>
      <c r="F2372" s="1251" t="s">
        <v>1625</v>
      </c>
      <c r="G2372" s="1252">
        <v>1424907.6899999999</v>
      </c>
      <c r="H2372" s="1252">
        <v>1458275.4199999999</v>
      </c>
      <c r="I2372" s="1252">
        <v>1466302.0600000001</v>
      </c>
      <c r="J2372" s="1252">
        <v>1474328.7</v>
      </c>
      <c r="K2372" s="1252">
        <v>1482355.3400000001</v>
      </c>
      <c r="L2372" s="1252">
        <v>1490381.98</v>
      </c>
      <c r="M2372" s="1252">
        <v>1498408.6200000001</v>
      </c>
      <c r="N2372" s="1252">
        <v>1506435.26</v>
      </c>
      <c r="O2372" s="1252">
        <v>1514461.8999999999</v>
      </c>
      <c r="P2372" s="1252">
        <v>1522488.54</v>
      </c>
      <c r="Q2372" s="1252">
        <v>1530543.51</v>
      </c>
      <c r="R2372" s="1252">
        <v>1538598.48</v>
      </c>
      <c r="S2372" s="1252">
        <v>1535739.51</v>
      </c>
      <c r="T2372" s="1252">
        <v>1535739.51</v>
      </c>
      <c r="U2372" s="1251" t="s">
        <v>1065</v>
      </c>
      <c r="V2372" s="1251" t="s">
        <v>564</v>
      </c>
      <c r="W2372" s="1251" t="s">
        <v>382</v>
      </c>
      <c r="X2372" s="1251" t="s">
        <v>1581</v>
      </c>
      <c r="Y2372" s="1251">
        <v>272</v>
      </c>
    </row>
    <row r="2373" spans="1:25" ht="12">
      <c r="A2373" s="1251">
        <v>2020</v>
      </c>
      <c r="B2373" s="1251">
        <v>25</v>
      </c>
      <c r="C2373" s="1251">
        <v>750</v>
      </c>
      <c r="D2373" s="1251" t="s">
        <v>1755</v>
      </c>
      <c r="E2373" s="1251">
        <v>300000</v>
      </c>
      <c r="F2373" s="1251" t="s">
        <v>1628</v>
      </c>
      <c r="G2373" s="1252">
        <v>3566277</v>
      </c>
      <c r="H2373" s="1252">
        <v>3566277</v>
      </c>
      <c r="I2373" s="1252">
        <v>3566277</v>
      </c>
      <c r="J2373" s="1252">
        <v>3566277</v>
      </c>
      <c r="K2373" s="1252">
        <v>3566277</v>
      </c>
      <c r="L2373" s="1252">
        <v>3566277</v>
      </c>
      <c r="M2373" s="1252">
        <v>3566277</v>
      </c>
      <c r="N2373" s="1252">
        <v>3566277</v>
      </c>
      <c r="O2373" s="1252">
        <v>3562377</v>
      </c>
      <c r="P2373" s="1252">
        <v>3562377</v>
      </c>
      <c r="Q2373" s="1252">
        <v>3562377</v>
      </c>
      <c r="R2373" s="1252">
        <v>3562377</v>
      </c>
      <c r="S2373" s="1252">
        <v>6345646</v>
      </c>
      <c r="T2373" s="1252">
        <v>6345646</v>
      </c>
      <c r="U2373" s="1251" t="s">
        <v>1065</v>
      </c>
      <c r="V2373" s="1251" t="s">
        <v>564</v>
      </c>
      <c r="W2373" s="1251" t="s">
        <v>290</v>
      </c>
      <c r="X2373" s="1251" t="s">
        <v>1515</v>
      </c>
      <c r="Y2373" s="1251">
        <v>300</v>
      </c>
    </row>
    <row r="2374" spans="1:25" ht="12">
      <c r="A2374" s="1251">
        <v>2020</v>
      </c>
      <c r="B2374" s="1251">
        <v>25</v>
      </c>
      <c r="C2374" s="1251">
        <v>750</v>
      </c>
      <c r="D2374" s="1251" t="s">
        <v>1755</v>
      </c>
      <c r="E2374" s="1251">
        <v>300001</v>
      </c>
      <c r="F2374" s="1251" t="s">
        <v>1629</v>
      </c>
      <c r="G2374" s="1252">
        <v>0</v>
      </c>
      <c r="H2374" s="1252">
        <v>0</v>
      </c>
      <c r="I2374" s="1252">
        <v>0</v>
      </c>
      <c r="J2374" s="1252">
        <v>0</v>
      </c>
      <c r="K2374" s="1252">
        <v>0</v>
      </c>
      <c r="L2374" s="1252">
        <v>0</v>
      </c>
      <c r="M2374" s="1252">
        <v>0</v>
      </c>
      <c r="N2374" s="1252">
        <v>0</v>
      </c>
      <c r="O2374" s="1252">
        <v>0</v>
      </c>
      <c r="P2374" s="1252">
        <v>0</v>
      </c>
      <c r="Q2374" s="1252">
        <v>0</v>
      </c>
      <c r="R2374" s="1252">
        <v>0</v>
      </c>
      <c r="S2374" s="1252">
        <v>0</v>
      </c>
      <c r="T2374" s="1252">
        <v>0</v>
      </c>
      <c r="U2374" s="1251" t="s">
        <v>1065</v>
      </c>
      <c r="V2374" s="1251" t="s">
        <v>564</v>
      </c>
      <c r="W2374" s="1251" t="s">
        <v>290</v>
      </c>
      <c r="X2374" s="1251" t="s">
        <v>1515</v>
      </c>
      <c r="Y2374" s="1251">
        <v>300</v>
      </c>
    </row>
    <row r="2375" spans="1:25" ht="12">
      <c r="A2375" s="1251">
        <v>2020</v>
      </c>
      <c r="B2375" s="1251">
        <v>25</v>
      </c>
      <c r="C2375" s="1251">
        <v>750</v>
      </c>
      <c r="D2375" s="1251" t="s">
        <v>1755</v>
      </c>
      <c r="E2375" s="1251">
        <v>310000</v>
      </c>
      <c r="F2375" s="1251" t="s">
        <v>1645</v>
      </c>
      <c r="G2375" s="1252">
        <v>0</v>
      </c>
      <c r="H2375" s="1252">
        <v>0</v>
      </c>
      <c r="I2375" s="1252">
        <v>0</v>
      </c>
      <c r="J2375" s="1252">
        <v>0</v>
      </c>
      <c r="K2375" s="1252">
        <v>0</v>
      </c>
      <c r="L2375" s="1252">
        <v>0</v>
      </c>
      <c r="M2375" s="1252">
        <v>0</v>
      </c>
      <c r="N2375" s="1252">
        <v>0</v>
      </c>
      <c r="O2375" s="1252">
        <v>0</v>
      </c>
      <c r="P2375" s="1252">
        <v>0</v>
      </c>
      <c r="Q2375" s="1252">
        <v>0</v>
      </c>
      <c r="R2375" s="1252">
        <v>0</v>
      </c>
      <c r="S2375" s="1252">
        <v>0</v>
      </c>
      <c r="T2375" s="1252">
        <v>0</v>
      </c>
      <c r="U2375" s="1251" t="s">
        <v>1065</v>
      </c>
      <c r="V2375" s="1251" t="s">
        <v>564</v>
      </c>
      <c r="W2375" s="1251" t="s">
        <v>290</v>
      </c>
      <c r="X2375" s="1251" t="s">
        <v>1515</v>
      </c>
      <c r="Y2375" s="1251">
        <v>310</v>
      </c>
    </row>
    <row r="2376" spans="1:25" ht="12">
      <c r="A2376" s="1251">
        <v>2020</v>
      </c>
      <c r="B2376" s="1251">
        <v>25</v>
      </c>
      <c r="C2376" s="1251">
        <v>750</v>
      </c>
      <c r="D2376" s="1251" t="s">
        <v>1755</v>
      </c>
      <c r="E2376" s="1251">
        <v>331000</v>
      </c>
      <c r="F2376" s="1251" t="s">
        <v>1650</v>
      </c>
      <c r="G2376" s="1252">
        <v>0</v>
      </c>
      <c r="H2376" s="1252">
        <v>0</v>
      </c>
      <c r="I2376" s="1252">
        <v>0</v>
      </c>
      <c r="J2376" s="1252">
        <v>0</v>
      </c>
      <c r="K2376" s="1252">
        <v>0</v>
      </c>
      <c r="L2376" s="1252">
        <v>0</v>
      </c>
      <c r="M2376" s="1252">
        <v>0</v>
      </c>
      <c r="N2376" s="1252">
        <v>0</v>
      </c>
      <c r="O2376" s="1252">
        <v>0</v>
      </c>
      <c r="P2376" s="1252">
        <v>0</v>
      </c>
      <c r="Q2376" s="1252">
        <v>0</v>
      </c>
      <c r="R2376" s="1252">
        <v>0</v>
      </c>
      <c r="S2376" s="1252">
        <v>0</v>
      </c>
      <c r="T2376" s="1252">
        <v>0</v>
      </c>
      <c r="U2376" s="1251" t="s">
        <v>1065</v>
      </c>
      <c r="V2376" s="1251" t="s">
        <v>564</v>
      </c>
      <c r="W2376" s="1251" t="s">
        <v>290</v>
      </c>
      <c r="X2376" s="1251" t="s">
        <v>1515</v>
      </c>
      <c r="Y2376" s="1251">
        <v>331</v>
      </c>
    </row>
    <row r="2377" spans="1:25" ht="12">
      <c r="A2377" s="1251">
        <v>2020</v>
      </c>
      <c r="B2377" s="1251">
        <v>25</v>
      </c>
      <c r="C2377" s="1251">
        <v>750</v>
      </c>
      <c r="D2377" s="1251" t="s">
        <v>1755</v>
      </c>
      <c r="E2377" s="1251">
        <v>354200</v>
      </c>
      <c r="F2377" s="1251" t="s">
        <v>1766</v>
      </c>
      <c r="G2377" s="1252">
        <v>0</v>
      </c>
      <c r="H2377" s="1252">
        <v>0</v>
      </c>
      <c r="I2377" s="1252">
        <v>0</v>
      </c>
      <c r="J2377" s="1252">
        <v>0</v>
      </c>
      <c r="K2377" s="1252">
        <v>0</v>
      </c>
      <c r="L2377" s="1252">
        <v>0</v>
      </c>
      <c r="M2377" s="1252">
        <v>0</v>
      </c>
      <c r="N2377" s="1252">
        <v>0</v>
      </c>
      <c r="O2377" s="1252">
        <v>0</v>
      </c>
      <c r="P2377" s="1252">
        <v>0</v>
      </c>
      <c r="Q2377" s="1252">
        <v>0</v>
      </c>
      <c r="R2377" s="1252">
        <v>0</v>
      </c>
      <c r="S2377" s="1252">
        <v>0</v>
      </c>
      <c r="T2377" s="1252">
        <v>0</v>
      </c>
      <c r="U2377" s="1251" t="s">
        <v>1065</v>
      </c>
      <c r="V2377" s="1251" t="s">
        <v>564</v>
      </c>
      <c r="W2377" s="1251" t="s">
        <v>290</v>
      </c>
      <c r="X2377" s="1251" t="s">
        <v>1515</v>
      </c>
      <c r="Y2377" s="1251">
        <v>354</v>
      </c>
    </row>
    <row r="2378" spans="1:25" ht="12">
      <c r="A2378" s="1251">
        <v>2020</v>
      </c>
      <c r="B2378" s="1251">
        <v>25</v>
      </c>
      <c r="C2378" s="1251">
        <v>750</v>
      </c>
      <c r="D2378" s="1251" t="s">
        <v>1755</v>
      </c>
      <c r="E2378" s="1251">
        <v>354300</v>
      </c>
      <c r="F2378" s="1251" t="s">
        <v>1745</v>
      </c>
      <c r="G2378" s="1252">
        <v>0</v>
      </c>
      <c r="H2378" s="1252">
        <v>0</v>
      </c>
      <c r="I2378" s="1252">
        <v>0</v>
      </c>
      <c r="J2378" s="1252">
        <v>0</v>
      </c>
      <c r="K2378" s="1252">
        <v>0</v>
      </c>
      <c r="L2378" s="1252">
        <v>0</v>
      </c>
      <c r="M2378" s="1252">
        <v>0</v>
      </c>
      <c r="N2378" s="1252">
        <v>0</v>
      </c>
      <c r="O2378" s="1252">
        <v>0</v>
      </c>
      <c r="P2378" s="1252">
        <v>0</v>
      </c>
      <c r="Q2378" s="1252">
        <v>0</v>
      </c>
      <c r="R2378" s="1252">
        <v>0</v>
      </c>
      <c r="S2378" s="1252">
        <v>0</v>
      </c>
      <c r="T2378" s="1252">
        <v>0</v>
      </c>
      <c r="U2378" s="1251" t="s">
        <v>1065</v>
      </c>
      <c r="V2378" s="1251" t="s">
        <v>564</v>
      </c>
      <c r="W2378" s="1251" t="s">
        <v>290</v>
      </c>
      <c r="X2378" s="1251" t="s">
        <v>1515</v>
      </c>
      <c r="Y2378" s="1251">
        <v>354</v>
      </c>
    </row>
    <row r="2379" spans="1:25" ht="12">
      <c r="A2379" s="1251">
        <v>2020</v>
      </c>
      <c r="B2379" s="1251">
        <v>25</v>
      </c>
      <c r="C2379" s="1251">
        <v>750</v>
      </c>
      <c r="D2379" s="1251" t="s">
        <v>1755</v>
      </c>
      <c r="E2379" s="1251">
        <v>355300</v>
      </c>
      <c r="F2379" s="1251" t="s">
        <v>1767</v>
      </c>
      <c r="G2379" s="1252">
        <v>0</v>
      </c>
      <c r="H2379" s="1252">
        <v>0</v>
      </c>
      <c r="I2379" s="1252">
        <v>0</v>
      </c>
      <c r="J2379" s="1252">
        <v>0</v>
      </c>
      <c r="K2379" s="1252">
        <v>0</v>
      </c>
      <c r="L2379" s="1252">
        <v>0</v>
      </c>
      <c r="M2379" s="1252">
        <v>0</v>
      </c>
      <c r="N2379" s="1252">
        <v>0</v>
      </c>
      <c r="O2379" s="1252">
        <v>0</v>
      </c>
      <c r="P2379" s="1252">
        <v>0</v>
      </c>
      <c r="Q2379" s="1252">
        <v>0</v>
      </c>
      <c r="R2379" s="1252">
        <v>0</v>
      </c>
      <c r="S2379" s="1252">
        <v>0</v>
      </c>
      <c r="T2379" s="1252">
        <v>0</v>
      </c>
      <c r="U2379" s="1251" t="s">
        <v>1065</v>
      </c>
      <c r="V2379" s="1251" t="s">
        <v>564</v>
      </c>
      <c r="W2379" s="1251" t="s">
        <v>290</v>
      </c>
      <c r="X2379" s="1251" t="s">
        <v>1515</v>
      </c>
      <c r="Y2379" s="1251">
        <v>355</v>
      </c>
    </row>
    <row r="2380" spans="1:25" ht="12">
      <c r="A2380" s="1251">
        <v>2020</v>
      </c>
      <c r="B2380" s="1251">
        <v>25</v>
      </c>
      <c r="C2380" s="1251">
        <v>750</v>
      </c>
      <c r="D2380" s="1251" t="s">
        <v>1755</v>
      </c>
      <c r="E2380" s="1251">
        <v>355400</v>
      </c>
      <c r="F2380" s="1251" t="s">
        <v>1768</v>
      </c>
      <c r="G2380" s="1252">
        <v>0</v>
      </c>
      <c r="H2380" s="1252">
        <v>0</v>
      </c>
      <c r="I2380" s="1252">
        <v>0</v>
      </c>
      <c r="J2380" s="1252">
        <v>0</v>
      </c>
      <c r="K2380" s="1252">
        <v>0</v>
      </c>
      <c r="L2380" s="1252">
        <v>0</v>
      </c>
      <c r="M2380" s="1252">
        <v>0</v>
      </c>
      <c r="N2380" s="1252">
        <v>0</v>
      </c>
      <c r="O2380" s="1252">
        <v>0</v>
      </c>
      <c r="P2380" s="1252">
        <v>0</v>
      </c>
      <c r="Q2380" s="1252">
        <v>0</v>
      </c>
      <c r="R2380" s="1252">
        <v>0</v>
      </c>
      <c r="S2380" s="1252">
        <v>0</v>
      </c>
      <c r="T2380" s="1252">
        <v>0</v>
      </c>
      <c r="U2380" s="1251" t="s">
        <v>1065</v>
      </c>
      <c r="V2380" s="1251" t="s">
        <v>564</v>
      </c>
      <c r="W2380" s="1251" t="s">
        <v>290</v>
      </c>
      <c r="X2380" s="1251" t="s">
        <v>1515</v>
      </c>
      <c r="Y2380" s="1251">
        <v>355</v>
      </c>
    </row>
    <row r="2381" spans="1:25" ht="12">
      <c r="A2381" s="1251">
        <v>2020</v>
      </c>
      <c r="B2381" s="1251">
        <v>25</v>
      </c>
      <c r="C2381" s="1251">
        <v>750</v>
      </c>
      <c r="D2381" s="1251" t="s">
        <v>1755</v>
      </c>
      <c r="E2381" s="1251">
        <v>361000</v>
      </c>
      <c r="F2381" s="1251" t="s">
        <v>1746</v>
      </c>
      <c r="G2381" s="1252">
        <v>0</v>
      </c>
      <c r="H2381" s="1252">
        <v>0</v>
      </c>
      <c r="I2381" s="1252">
        <v>0</v>
      </c>
      <c r="J2381" s="1252">
        <v>0</v>
      </c>
      <c r="K2381" s="1252">
        <v>0</v>
      </c>
      <c r="L2381" s="1252">
        <v>0</v>
      </c>
      <c r="M2381" s="1252">
        <v>0</v>
      </c>
      <c r="N2381" s="1252">
        <v>0</v>
      </c>
      <c r="O2381" s="1252">
        <v>0</v>
      </c>
      <c r="P2381" s="1252">
        <v>0</v>
      </c>
      <c r="Q2381" s="1252">
        <v>0</v>
      </c>
      <c r="R2381" s="1252">
        <v>0</v>
      </c>
      <c r="S2381" s="1252">
        <v>0</v>
      </c>
      <c r="T2381" s="1252">
        <v>0</v>
      </c>
      <c r="U2381" s="1251" t="s">
        <v>1065</v>
      </c>
      <c r="V2381" s="1251" t="s">
        <v>564</v>
      </c>
      <c r="W2381" s="1251" t="s">
        <v>290</v>
      </c>
      <c r="X2381" s="1251" t="s">
        <v>1515</v>
      </c>
      <c r="Y2381" s="1251">
        <v>361</v>
      </c>
    </row>
    <row r="2382" spans="1:25" ht="12">
      <c r="A2382" s="1251">
        <v>2020</v>
      </c>
      <c r="B2382" s="1251">
        <v>25</v>
      </c>
      <c r="C2382" s="1251">
        <v>750</v>
      </c>
      <c r="D2382" s="1251" t="s">
        <v>1755</v>
      </c>
      <c r="E2382" s="1251">
        <v>363000</v>
      </c>
      <c r="F2382" s="1251" t="s">
        <v>1747</v>
      </c>
      <c r="G2382" s="1252">
        <v>0</v>
      </c>
      <c r="H2382" s="1252">
        <v>0</v>
      </c>
      <c r="I2382" s="1252">
        <v>0</v>
      </c>
      <c r="J2382" s="1252">
        <v>0</v>
      </c>
      <c r="K2382" s="1252">
        <v>0</v>
      </c>
      <c r="L2382" s="1252">
        <v>0</v>
      </c>
      <c r="M2382" s="1252">
        <v>0</v>
      </c>
      <c r="N2382" s="1252">
        <v>0</v>
      </c>
      <c r="O2382" s="1252">
        <v>0</v>
      </c>
      <c r="P2382" s="1252">
        <v>0</v>
      </c>
      <c r="Q2382" s="1252">
        <v>0</v>
      </c>
      <c r="R2382" s="1252">
        <v>0</v>
      </c>
      <c r="S2382" s="1252">
        <v>0</v>
      </c>
      <c r="T2382" s="1252">
        <v>0</v>
      </c>
      <c r="U2382" s="1251" t="s">
        <v>1065</v>
      </c>
      <c r="V2382" s="1251" t="s">
        <v>564</v>
      </c>
      <c r="W2382" s="1251" t="s">
        <v>290</v>
      </c>
      <c r="X2382" s="1251" t="s">
        <v>1515</v>
      </c>
      <c r="Y2382" s="1251">
        <v>363</v>
      </c>
    </row>
    <row r="2383" spans="1:25" ht="12">
      <c r="A2383" s="1251">
        <v>2020</v>
      </c>
      <c r="B2383" s="1251">
        <v>25</v>
      </c>
      <c r="C2383" s="1251">
        <v>750</v>
      </c>
      <c r="D2383" s="1251" t="s">
        <v>1755</v>
      </c>
      <c r="E2383" s="1251">
        <v>371300</v>
      </c>
      <c r="F2383" s="1251" t="s">
        <v>1748</v>
      </c>
      <c r="G2383" s="1252">
        <v>0</v>
      </c>
      <c r="H2383" s="1252">
        <v>0</v>
      </c>
      <c r="I2383" s="1252">
        <v>0</v>
      </c>
      <c r="J2383" s="1252">
        <v>0</v>
      </c>
      <c r="K2383" s="1252">
        <v>0</v>
      </c>
      <c r="L2383" s="1252">
        <v>0</v>
      </c>
      <c r="M2383" s="1252">
        <v>0</v>
      </c>
      <c r="N2383" s="1252">
        <v>0</v>
      </c>
      <c r="O2383" s="1252">
        <v>0</v>
      </c>
      <c r="P2383" s="1252">
        <v>0</v>
      </c>
      <c r="Q2383" s="1252">
        <v>0</v>
      </c>
      <c r="R2383" s="1252">
        <v>0</v>
      </c>
      <c r="S2383" s="1252">
        <v>0</v>
      </c>
      <c r="T2383" s="1252">
        <v>0</v>
      </c>
      <c r="U2383" s="1251" t="s">
        <v>1065</v>
      </c>
      <c r="V2383" s="1251" t="s">
        <v>564</v>
      </c>
      <c r="W2383" s="1251" t="s">
        <v>290</v>
      </c>
      <c r="X2383" s="1251" t="s">
        <v>1515</v>
      </c>
      <c r="Y2383" s="1251">
        <v>371</v>
      </c>
    </row>
    <row r="2384" spans="1:25" ht="12">
      <c r="A2384" s="1251">
        <v>2020</v>
      </c>
      <c r="B2384" s="1251">
        <v>25</v>
      </c>
      <c r="C2384" s="1251">
        <v>760</v>
      </c>
      <c r="D2384" s="1251" t="s">
        <v>1769</v>
      </c>
      <c r="E2384" s="1251">
        <v>104000</v>
      </c>
      <c r="F2384" s="1251" t="s">
        <v>1514</v>
      </c>
      <c r="G2384" s="1252">
        <v>0</v>
      </c>
      <c r="H2384" s="1252">
        <v>0</v>
      </c>
      <c r="I2384" s="1252">
        <v>0</v>
      </c>
      <c r="J2384" s="1252">
        <v>0</v>
      </c>
      <c r="K2384" s="1252">
        <v>0</v>
      </c>
      <c r="L2384" s="1252">
        <v>0</v>
      </c>
      <c r="M2384" s="1252">
        <v>0</v>
      </c>
      <c r="N2384" s="1252">
        <v>0</v>
      </c>
      <c r="O2384" s="1252">
        <v>0</v>
      </c>
      <c r="P2384" s="1252">
        <v>0</v>
      </c>
      <c r="Q2384" s="1252">
        <v>0</v>
      </c>
      <c r="R2384" s="1252">
        <v>0</v>
      </c>
      <c r="S2384" s="1252">
        <v>0</v>
      </c>
      <c r="T2384" s="1252">
        <v>0</v>
      </c>
      <c r="U2384" s="1251" t="s">
        <v>1065</v>
      </c>
      <c r="V2384" s="1251" t="s">
        <v>564</v>
      </c>
      <c r="W2384" s="1251" t="s">
        <v>326</v>
      </c>
      <c r="X2384" s="1251" t="s">
        <v>1515</v>
      </c>
      <c r="Y2384" s="1251">
        <v>104</v>
      </c>
    </row>
    <row r="2385" spans="1:25" ht="12">
      <c r="A2385" s="1251">
        <v>2020</v>
      </c>
      <c r="B2385" s="1251">
        <v>25</v>
      </c>
      <c r="C2385" s="1251">
        <v>760</v>
      </c>
      <c r="D2385" s="1251" t="s">
        <v>1769</v>
      </c>
      <c r="E2385" s="1251">
        <v>105020</v>
      </c>
      <c r="F2385" s="1251" t="s">
        <v>1518</v>
      </c>
      <c r="G2385" s="1252">
        <v>14158.16</v>
      </c>
      <c r="H2385" s="1252">
        <v>15997.09</v>
      </c>
      <c r="I2385" s="1252">
        <v>18102.029999999999</v>
      </c>
      <c r="J2385" s="1252">
        <v>20058.790000000001</v>
      </c>
      <c r="K2385" s="1252">
        <v>22194.27</v>
      </c>
      <c r="L2385" s="1252">
        <v>24749.189999999999</v>
      </c>
      <c r="M2385" s="1252">
        <v>27618.720000000001</v>
      </c>
      <c r="N2385" s="1252">
        <v>29585.130000000001</v>
      </c>
      <c r="O2385" s="1252">
        <v>31870.009999999998</v>
      </c>
      <c r="P2385" s="1252">
        <v>33558.489999999998</v>
      </c>
      <c r="Q2385" s="1252">
        <v>52942.709999999999</v>
      </c>
      <c r="R2385" s="1252">
        <v>53685.5</v>
      </c>
      <c r="S2385" s="1252">
        <v>53685.5</v>
      </c>
      <c r="T2385" s="1252">
        <v>53685.5</v>
      </c>
      <c r="U2385" s="1251" t="s">
        <v>1065</v>
      </c>
      <c r="V2385" s="1251" t="s">
        <v>564</v>
      </c>
      <c r="W2385" s="1251" t="s">
        <v>296</v>
      </c>
      <c r="X2385" s="1251" t="s">
        <v>1515</v>
      </c>
      <c r="Y2385" s="1251">
        <v>105</v>
      </c>
    </row>
    <row r="2386" spans="1:25" ht="12">
      <c r="A2386" s="1251">
        <v>2020</v>
      </c>
      <c r="B2386" s="1251">
        <v>25</v>
      </c>
      <c r="C2386" s="1251">
        <v>760</v>
      </c>
      <c r="D2386" s="1251" t="s">
        <v>1769</v>
      </c>
      <c r="E2386" s="1251">
        <v>105029</v>
      </c>
      <c r="F2386" s="1251" t="s">
        <v>1519</v>
      </c>
      <c r="G2386" s="1252">
        <v>399.77999999999997</v>
      </c>
      <c r="H2386" s="1252">
        <v>399.77999999999997</v>
      </c>
      <c r="I2386" s="1252">
        <v>399.77999999999997</v>
      </c>
      <c r="J2386" s="1252">
        <v>399.77999999999997</v>
      </c>
      <c r="K2386" s="1252">
        <v>399.77999999999997</v>
      </c>
      <c r="L2386" s="1252">
        <v>399.77999999999997</v>
      </c>
      <c r="M2386" s="1252">
        <v>399.77999999999997</v>
      </c>
      <c r="N2386" s="1252">
        <v>399.77999999999997</v>
      </c>
      <c r="O2386" s="1252">
        <v>399.77999999999997</v>
      </c>
      <c r="P2386" s="1252">
        <v>399.77999999999997</v>
      </c>
      <c r="Q2386" s="1252">
        <v>399.77999999999997</v>
      </c>
      <c r="R2386" s="1252">
        <v>399.77999999999997</v>
      </c>
      <c r="S2386" s="1252">
        <v>399.77999999999997</v>
      </c>
      <c r="T2386" s="1252">
        <v>399.77999999999997</v>
      </c>
      <c r="U2386" s="1251" t="s">
        <v>1065</v>
      </c>
      <c r="V2386" s="1251" t="s">
        <v>564</v>
      </c>
      <c r="W2386" s="1251" t="s">
        <v>296</v>
      </c>
      <c r="X2386" s="1251" t="s">
        <v>1515</v>
      </c>
      <c r="Y2386" s="1251">
        <v>105</v>
      </c>
    </row>
    <row r="2387" spans="1:25" ht="12">
      <c r="A2387" s="1251">
        <v>2020</v>
      </c>
      <c r="B2387" s="1251">
        <v>25</v>
      </c>
      <c r="C2387" s="1251">
        <v>760</v>
      </c>
      <c r="D2387" s="1251" t="s">
        <v>1769</v>
      </c>
      <c r="E2387" s="1251">
        <v>105030</v>
      </c>
      <c r="F2387" s="1251" t="s">
        <v>1520</v>
      </c>
      <c r="G2387" s="1252">
        <v>405806.46999999997</v>
      </c>
      <c r="H2387" s="1252">
        <v>421850.78999999998</v>
      </c>
      <c r="I2387" s="1252">
        <v>426864.81</v>
      </c>
      <c r="J2387" s="1252">
        <v>445400.26000000001</v>
      </c>
      <c r="K2387" s="1252">
        <v>476192.57000000001</v>
      </c>
      <c r="L2387" s="1252">
        <v>496652.95000000001</v>
      </c>
      <c r="M2387" s="1252">
        <v>496765.95000000001</v>
      </c>
      <c r="N2387" s="1252">
        <v>499451.82000000001</v>
      </c>
      <c r="O2387" s="1252">
        <v>505203.58000000002</v>
      </c>
      <c r="P2387" s="1252">
        <v>962702.58999999997</v>
      </c>
      <c r="Q2387" s="1252">
        <v>996811.68000000005</v>
      </c>
      <c r="R2387" s="1252">
        <v>1317297.6799999999</v>
      </c>
      <c r="S2387" s="1252">
        <v>1329447.6799999999</v>
      </c>
      <c r="T2387" s="1252">
        <v>1329447.6799999999</v>
      </c>
      <c r="U2387" s="1251" t="s">
        <v>1065</v>
      </c>
      <c r="V2387" s="1251" t="s">
        <v>564</v>
      </c>
      <c r="W2387" s="1251" t="s">
        <v>296</v>
      </c>
      <c r="X2387" s="1251" t="s">
        <v>1515</v>
      </c>
      <c r="Y2387" s="1251">
        <v>105</v>
      </c>
    </row>
    <row r="2388" spans="1:25" ht="12">
      <c r="A2388" s="1251">
        <v>2020</v>
      </c>
      <c r="B2388" s="1251">
        <v>25</v>
      </c>
      <c r="C2388" s="1251">
        <v>760</v>
      </c>
      <c r="D2388" s="1251" t="s">
        <v>1769</v>
      </c>
      <c r="E2388" s="1251">
        <v>105040</v>
      </c>
      <c r="F2388" s="1251" t="s">
        <v>1521</v>
      </c>
      <c r="G2388" s="1252">
        <v>0</v>
      </c>
      <c r="H2388" s="1252">
        <v>0</v>
      </c>
      <c r="I2388" s="1252">
        <v>0</v>
      </c>
      <c r="J2388" s="1252">
        <v>0</v>
      </c>
      <c r="K2388" s="1252">
        <v>0</v>
      </c>
      <c r="L2388" s="1252">
        <v>0</v>
      </c>
      <c r="M2388" s="1252">
        <v>0</v>
      </c>
      <c r="N2388" s="1252">
        <v>0</v>
      </c>
      <c r="O2388" s="1252">
        <v>0</v>
      </c>
      <c r="P2388" s="1252">
        <v>0</v>
      </c>
      <c r="Q2388" s="1252">
        <v>0</v>
      </c>
      <c r="R2388" s="1252">
        <v>0</v>
      </c>
      <c r="S2388" s="1252">
        <v>0</v>
      </c>
      <c r="T2388" s="1252">
        <v>0</v>
      </c>
      <c r="U2388" s="1251" t="s">
        <v>1065</v>
      </c>
      <c r="V2388" s="1251" t="s">
        <v>564</v>
      </c>
      <c r="W2388" s="1251" t="s">
        <v>296</v>
      </c>
      <c r="X2388" s="1251" t="s">
        <v>1515</v>
      </c>
      <c r="Y2388" s="1251">
        <v>105</v>
      </c>
    </row>
    <row r="2389" spans="1:25" ht="12">
      <c r="A2389" s="1251">
        <v>2020</v>
      </c>
      <c r="B2389" s="1251">
        <v>25</v>
      </c>
      <c r="C2389" s="1251">
        <v>760</v>
      </c>
      <c r="D2389" s="1251" t="s">
        <v>1769</v>
      </c>
      <c r="E2389" s="1251">
        <v>105060</v>
      </c>
      <c r="F2389" s="1251" t="s">
        <v>1523</v>
      </c>
      <c r="G2389" s="1252">
        <v>6406.8000000000002</v>
      </c>
      <c r="H2389" s="1252">
        <v>9041.0100000000002</v>
      </c>
      <c r="I2389" s="1252">
        <v>11974.559999999999</v>
      </c>
      <c r="J2389" s="1252">
        <v>15190.9</v>
      </c>
      <c r="K2389" s="1252">
        <v>16851.889999999999</v>
      </c>
      <c r="L2389" s="1252">
        <v>18617.209999999999</v>
      </c>
      <c r="M2389" s="1252">
        <v>20173.27</v>
      </c>
      <c r="N2389" s="1252">
        <v>21483.32</v>
      </c>
      <c r="O2389" s="1252">
        <v>23556.77</v>
      </c>
      <c r="P2389" s="1252">
        <v>24671.75</v>
      </c>
      <c r="Q2389" s="1252">
        <v>46864.470000000001</v>
      </c>
      <c r="R2389" s="1252">
        <v>46864.470000000001</v>
      </c>
      <c r="S2389" s="1252">
        <v>46864.470000000001</v>
      </c>
      <c r="T2389" s="1252">
        <v>46864.470000000001</v>
      </c>
      <c r="U2389" s="1251" t="s">
        <v>1065</v>
      </c>
      <c r="V2389" s="1251" t="s">
        <v>564</v>
      </c>
      <c r="W2389" s="1251" t="s">
        <v>296</v>
      </c>
      <c r="X2389" s="1251" t="s">
        <v>1515</v>
      </c>
      <c r="Y2389" s="1251">
        <v>105</v>
      </c>
    </row>
    <row r="2390" spans="1:25" ht="12">
      <c r="A2390" s="1251">
        <v>2020</v>
      </c>
      <c r="B2390" s="1251">
        <v>25</v>
      </c>
      <c r="C2390" s="1251">
        <v>760</v>
      </c>
      <c r="D2390" s="1251" t="s">
        <v>1769</v>
      </c>
      <c r="E2390" s="1251">
        <v>105070</v>
      </c>
      <c r="F2390" s="1251" t="s">
        <v>1524</v>
      </c>
      <c r="G2390" s="1252">
        <v>14452.620000000001</v>
      </c>
      <c r="H2390" s="1252">
        <v>16612.450000000001</v>
      </c>
      <c r="I2390" s="1252">
        <v>19084.700000000001</v>
      </c>
      <c r="J2390" s="1252">
        <v>21382.91</v>
      </c>
      <c r="K2390" s="1252">
        <v>23891.029999999999</v>
      </c>
      <c r="L2390" s="1252">
        <v>26891.779999999999</v>
      </c>
      <c r="M2390" s="1252">
        <v>30262.049999999999</v>
      </c>
      <c r="N2390" s="1252">
        <v>32571.599999999999</v>
      </c>
      <c r="O2390" s="1252">
        <v>35255.190000000002</v>
      </c>
      <c r="P2390" s="1252">
        <v>37238.309999999998</v>
      </c>
      <c r="Q2390" s="1252">
        <v>60005.080000000002</v>
      </c>
      <c r="R2390" s="1252">
        <v>60877.480000000003</v>
      </c>
      <c r="S2390" s="1252">
        <v>60877.480000000003</v>
      </c>
      <c r="T2390" s="1252">
        <v>60877.480000000003</v>
      </c>
      <c r="U2390" s="1251" t="s">
        <v>1065</v>
      </c>
      <c r="V2390" s="1251" t="s">
        <v>564</v>
      </c>
      <c r="W2390" s="1251" t="s">
        <v>296</v>
      </c>
      <c r="X2390" s="1251" t="s">
        <v>1515</v>
      </c>
      <c r="Y2390" s="1251">
        <v>105</v>
      </c>
    </row>
    <row r="2391" spans="1:25" ht="12">
      <c r="A2391" s="1251">
        <v>2020</v>
      </c>
      <c r="B2391" s="1251">
        <v>25</v>
      </c>
      <c r="C2391" s="1251">
        <v>760</v>
      </c>
      <c r="D2391" s="1251" t="s">
        <v>1769</v>
      </c>
      <c r="E2391" s="1251">
        <v>105081</v>
      </c>
      <c r="F2391" s="1251" t="s">
        <v>1526</v>
      </c>
      <c r="G2391" s="1252">
        <v>0</v>
      </c>
      <c r="H2391" s="1252">
        <v>0</v>
      </c>
      <c r="I2391" s="1252">
        <v>0</v>
      </c>
      <c r="J2391" s="1252">
        <v>0</v>
      </c>
      <c r="K2391" s="1252">
        <v>0</v>
      </c>
      <c r="L2391" s="1252">
        <v>0</v>
      </c>
      <c r="M2391" s="1252">
        <v>0</v>
      </c>
      <c r="N2391" s="1252">
        <v>0</v>
      </c>
      <c r="O2391" s="1252">
        <v>0</v>
      </c>
      <c r="P2391" s="1252">
        <v>0</v>
      </c>
      <c r="Q2391" s="1252">
        <v>0</v>
      </c>
      <c r="R2391" s="1252">
        <v>0</v>
      </c>
      <c r="S2391" s="1252">
        <v>0</v>
      </c>
      <c r="T2391" s="1252">
        <v>0</v>
      </c>
      <c r="U2391" s="1251" t="s">
        <v>1065</v>
      </c>
      <c r="V2391" s="1251" t="s">
        <v>564</v>
      </c>
      <c r="W2391" s="1251" t="s">
        <v>296</v>
      </c>
      <c r="X2391" s="1251" t="s">
        <v>1515</v>
      </c>
      <c r="Y2391" s="1251">
        <v>105</v>
      </c>
    </row>
    <row r="2392" spans="1:25" ht="12">
      <c r="A2392" s="1251">
        <v>2020</v>
      </c>
      <c r="B2392" s="1251">
        <v>25</v>
      </c>
      <c r="C2392" s="1251">
        <v>760</v>
      </c>
      <c r="D2392" s="1251" t="s">
        <v>1769</v>
      </c>
      <c r="E2392" s="1251">
        <v>105085</v>
      </c>
      <c r="F2392" s="1251" t="s">
        <v>1527</v>
      </c>
      <c r="G2392" s="1252">
        <v>0</v>
      </c>
      <c r="H2392" s="1252">
        <v>0</v>
      </c>
      <c r="I2392" s="1252">
        <v>0</v>
      </c>
      <c r="J2392" s="1252">
        <v>0</v>
      </c>
      <c r="K2392" s="1252">
        <v>0</v>
      </c>
      <c r="L2392" s="1252">
        <v>0</v>
      </c>
      <c r="M2392" s="1252">
        <v>0</v>
      </c>
      <c r="N2392" s="1252">
        <v>0</v>
      </c>
      <c r="O2392" s="1252">
        <v>0</v>
      </c>
      <c r="P2392" s="1252">
        <v>0</v>
      </c>
      <c r="Q2392" s="1252">
        <v>0</v>
      </c>
      <c r="R2392" s="1252">
        <v>0</v>
      </c>
      <c r="S2392" s="1252">
        <v>0</v>
      </c>
      <c r="T2392" s="1252">
        <v>0</v>
      </c>
      <c r="U2392" s="1251" t="s">
        <v>1065</v>
      </c>
      <c r="V2392" s="1251" t="s">
        <v>564</v>
      </c>
      <c r="W2392" s="1251" t="s">
        <v>296</v>
      </c>
      <c r="X2392" s="1251" t="s">
        <v>1515</v>
      </c>
      <c r="Y2392" s="1251">
        <v>105</v>
      </c>
    </row>
    <row r="2393" spans="1:25" ht="12">
      <c r="A2393" s="1251">
        <v>2020</v>
      </c>
      <c r="B2393" s="1251">
        <v>25</v>
      </c>
      <c r="C2393" s="1251">
        <v>760</v>
      </c>
      <c r="D2393" s="1251" t="s">
        <v>1769</v>
      </c>
      <c r="E2393" s="1251">
        <v>105090</v>
      </c>
      <c r="F2393" s="1251" t="s">
        <v>1528</v>
      </c>
      <c r="G2393" s="1252">
        <v>-319420.07000000001</v>
      </c>
      <c r="H2393" s="1252">
        <v>-319420.07000000001</v>
      </c>
      <c r="I2393" s="1252">
        <v>-319420.07000000001</v>
      </c>
      <c r="J2393" s="1252">
        <v>-319420.07000000001</v>
      </c>
      <c r="K2393" s="1252">
        <v>-319420.07000000001</v>
      </c>
      <c r="L2393" s="1252">
        <v>-319420.07000000001</v>
      </c>
      <c r="M2393" s="1252">
        <v>-319420.07000000001</v>
      </c>
      <c r="N2393" s="1252">
        <v>-319420.07000000001</v>
      </c>
      <c r="O2393" s="1252">
        <v>-319420.07000000001</v>
      </c>
      <c r="P2393" s="1252">
        <v>-516652.69</v>
      </c>
      <c r="Q2393" s="1252">
        <v>-1174289.6100000001</v>
      </c>
      <c r="R2393" s="1252">
        <v>-1496390.8</v>
      </c>
      <c r="S2393" s="1252">
        <v>-1508540.8</v>
      </c>
      <c r="T2393" s="1252">
        <v>-1508540.8</v>
      </c>
      <c r="U2393" s="1251" t="s">
        <v>1065</v>
      </c>
      <c r="V2393" s="1251" t="s">
        <v>564</v>
      </c>
      <c r="W2393" s="1251" t="s">
        <v>296</v>
      </c>
      <c r="X2393" s="1251" t="s">
        <v>1515</v>
      </c>
      <c r="Y2393" s="1251">
        <v>105</v>
      </c>
    </row>
    <row r="2394" spans="1:25" ht="12">
      <c r="A2394" s="1251">
        <v>2020</v>
      </c>
      <c r="B2394" s="1251">
        <v>25</v>
      </c>
      <c r="C2394" s="1251">
        <v>760</v>
      </c>
      <c r="D2394" s="1251" t="s">
        <v>1769</v>
      </c>
      <c r="E2394" s="1251">
        <v>106000</v>
      </c>
      <c r="F2394" s="1251" t="s">
        <v>1529</v>
      </c>
      <c r="G2394" s="1252">
        <v>0</v>
      </c>
      <c r="H2394" s="1252">
        <v>0</v>
      </c>
      <c r="I2394" s="1252">
        <v>0</v>
      </c>
      <c r="J2394" s="1252">
        <v>0</v>
      </c>
      <c r="K2394" s="1252">
        <v>0</v>
      </c>
      <c r="L2394" s="1252">
        <v>0</v>
      </c>
      <c r="M2394" s="1252">
        <v>0</v>
      </c>
      <c r="N2394" s="1252">
        <v>0</v>
      </c>
      <c r="O2394" s="1252">
        <v>0</v>
      </c>
      <c r="P2394" s="1252">
        <v>0</v>
      </c>
      <c r="Q2394" s="1252">
        <v>0</v>
      </c>
      <c r="R2394" s="1252">
        <v>0</v>
      </c>
      <c r="S2394" s="1252">
        <v>0</v>
      </c>
      <c r="T2394" s="1252">
        <v>0</v>
      </c>
      <c r="U2394" s="1251" t="s">
        <v>1065</v>
      </c>
      <c r="V2394" s="1251" t="s">
        <v>564</v>
      </c>
      <c r="W2394" s="1251" t="s">
        <v>290</v>
      </c>
      <c r="X2394" s="1251" t="s">
        <v>1515</v>
      </c>
      <c r="Y2394" s="1251">
        <v>106</v>
      </c>
    </row>
    <row r="2395" spans="1:25" ht="12">
      <c r="A2395" s="1251">
        <v>2020</v>
      </c>
      <c r="B2395" s="1251">
        <v>25</v>
      </c>
      <c r="C2395" s="1251">
        <v>760</v>
      </c>
      <c r="D2395" s="1251" t="s">
        <v>1769</v>
      </c>
      <c r="E2395" s="1251">
        <v>108000</v>
      </c>
      <c r="F2395" s="1251" t="s">
        <v>1530</v>
      </c>
      <c r="G2395" s="1252">
        <v>-54034.300000000003</v>
      </c>
      <c r="H2395" s="1252">
        <v>-54540.300000000003</v>
      </c>
      <c r="I2395" s="1252">
        <v>-55046.300000000003</v>
      </c>
      <c r="J2395" s="1252">
        <v>-55552.300000000003</v>
      </c>
      <c r="K2395" s="1252">
        <v>-56058.300000000003</v>
      </c>
      <c r="L2395" s="1252">
        <v>-56564.300000000003</v>
      </c>
      <c r="M2395" s="1252">
        <v>-57070.300000000003</v>
      </c>
      <c r="N2395" s="1252">
        <v>-57576.300000000003</v>
      </c>
      <c r="O2395" s="1252">
        <v>-58082.300000000003</v>
      </c>
      <c r="P2395" s="1252">
        <v>-58588.300000000003</v>
      </c>
      <c r="Q2395" s="1252">
        <v>-59291.540000000001</v>
      </c>
      <c r="R2395" s="1252">
        <v>-59994.779999999999</v>
      </c>
      <c r="S2395" s="1252">
        <v>162121.06</v>
      </c>
      <c r="T2395" s="1252">
        <v>162121.06</v>
      </c>
      <c r="U2395" s="1251" t="s">
        <v>1065</v>
      </c>
      <c r="V2395" s="1251" t="s">
        <v>564</v>
      </c>
      <c r="W2395" s="1251" t="s">
        <v>292</v>
      </c>
      <c r="X2395" s="1251" t="s">
        <v>1515</v>
      </c>
      <c r="Y2395" s="1251">
        <v>108</v>
      </c>
    </row>
    <row r="2396" spans="1:25" ht="12">
      <c r="A2396" s="1251">
        <v>2020</v>
      </c>
      <c r="B2396" s="1251">
        <v>25</v>
      </c>
      <c r="C2396" s="1251">
        <v>760</v>
      </c>
      <c r="D2396" s="1251" t="s">
        <v>1769</v>
      </c>
      <c r="E2396" s="1251">
        <v>114000</v>
      </c>
      <c r="F2396" s="1251" t="s">
        <v>1534</v>
      </c>
      <c r="G2396" s="1252">
        <v>-50645</v>
      </c>
      <c r="H2396" s="1252">
        <v>-50645</v>
      </c>
      <c r="I2396" s="1252">
        <v>-50645</v>
      </c>
      <c r="J2396" s="1252">
        <v>-50645</v>
      </c>
      <c r="K2396" s="1252">
        <v>-50645</v>
      </c>
      <c r="L2396" s="1252">
        <v>-50645</v>
      </c>
      <c r="M2396" s="1252">
        <v>-50645</v>
      </c>
      <c r="N2396" s="1252">
        <v>-50645</v>
      </c>
      <c r="O2396" s="1252">
        <v>-50645</v>
      </c>
      <c r="P2396" s="1252">
        <v>-50645</v>
      </c>
      <c r="Q2396" s="1252">
        <v>-50645</v>
      </c>
      <c r="R2396" s="1252">
        <v>-50645</v>
      </c>
      <c r="S2396" s="1252">
        <v>-50645</v>
      </c>
      <c r="T2396" s="1252">
        <v>-50645</v>
      </c>
      <c r="U2396" s="1251" t="s">
        <v>1065</v>
      </c>
      <c r="V2396" s="1251" t="s">
        <v>564</v>
      </c>
      <c r="W2396" s="1251" t="s">
        <v>298</v>
      </c>
      <c r="X2396" s="1251" t="s">
        <v>1515</v>
      </c>
      <c r="Y2396" s="1251">
        <v>114</v>
      </c>
    </row>
    <row r="2397" spans="1:25" ht="12">
      <c r="A2397" s="1251">
        <v>2020</v>
      </c>
      <c r="B2397" s="1251">
        <v>25</v>
      </c>
      <c r="C2397" s="1251">
        <v>760</v>
      </c>
      <c r="D2397" s="1251" t="s">
        <v>1769</v>
      </c>
      <c r="E2397" s="1251">
        <v>115000</v>
      </c>
      <c r="F2397" s="1251" t="s">
        <v>1535</v>
      </c>
      <c r="G2397" s="1252">
        <v>16037.52</v>
      </c>
      <c r="H2397" s="1252">
        <v>16318.879999999999</v>
      </c>
      <c r="I2397" s="1252">
        <v>16600.240000000002</v>
      </c>
      <c r="J2397" s="1252">
        <v>16881.599999999999</v>
      </c>
      <c r="K2397" s="1252">
        <v>17162.959999999999</v>
      </c>
      <c r="L2397" s="1252">
        <v>17444.32</v>
      </c>
      <c r="M2397" s="1252">
        <v>17725.68</v>
      </c>
      <c r="N2397" s="1252">
        <v>18007.040000000001</v>
      </c>
      <c r="O2397" s="1252">
        <v>18288.400000000001</v>
      </c>
      <c r="P2397" s="1252">
        <v>18569.759999999998</v>
      </c>
      <c r="Q2397" s="1252">
        <v>18851.119999999999</v>
      </c>
      <c r="R2397" s="1252">
        <v>18465.040000000001</v>
      </c>
      <c r="S2397" s="1252">
        <v>18651.049999999999</v>
      </c>
      <c r="T2397" s="1252">
        <v>18651.049999999999</v>
      </c>
      <c r="U2397" s="1251" t="s">
        <v>1065</v>
      </c>
      <c r="V2397" s="1251" t="s">
        <v>564</v>
      </c>
      <c r="W2397" s="1251" t="s">
        <v>298</v>
      </c>
      <c r="X2397" s="1251" t="s">
        <v>1515</v>
      </c>
      <c r="Y2397" s="1251">
        <v>115</v>
      </c>
    </row>
    <row r="2398" spans="1:25" ht="12">
      <c r="A2398" s="1251">
        <v>2020</v>
      </c>
      <c r="B2398" s="1251">
        <v>25</v>
      </c>
      <c r="C2398" s="1251">
        <v>760</v>
      </c>
      <c r="D2398" s="1251" t="s">
        <v>1769</v>
      </c>
      <c r="E2398" s="1251">
        <v>141000</v>
      </c>
      <c r="F2398" s="1251" t="s">
        <v>1541</v>
      </c>
      <c r="G2398" s="1252">
        <v>10235.959999999999</v>
      </c>
      <c r="H2398" s="1252">
        <v>8310.4799999999996</v>
      </c>
      <c r="I2398" s="1252">
        <v>8291.6399999999994</v>
      </c>
      <c r="J2398" s="1252">
        <v>8766.0400000000009</v>
      </c>
      <c r="K2398" s="1252">
        <v>8623.9599999999991</v>
      </c>
      <c r="L2398" s="1252">
        <v>9908.2900000000009</v>
      </c>
      <c r="M2398" s="1252">
        <v>8253.7600000000002</v>
      </c>
      <c r="N2398" s="1252">
        <v>8802.4799999999996</v>
      </c>
      <c r="O2398" s="1252">
        <v>8588.7299999999996</v>
      </c>
      <c r="P2398" s="1252">
        <v>9958.6499999999996</v>
      </c>
      <c r="Q2398" s="1252">
        <v>11822.129999999999</v>
      </c>
      <c r="R2398" s="1252">
        <v>11790.040000000001</v>
      </c>
      <c r="S2398" s="1252">
        <v>14561.780000000001</v>
      </c>
      <c r="T2398" s="1252">
        <v>14561.780000000001</v>
      </c>
      <c r="U2398" s="1251" t="s">
        <v>1065</v>
      </c>
      <c r="V2398" s="1251" t="s">
        <v>1537</v>
      </c>
      <c r="W2398" s="1251" t="s">
        <v>308</v>
      </c>
      <c r="X2398" s="1251" t="s">
        <v>1515</v>
      </c>
      <c r="Y2398" s="1251">
        <v>141</v>
      </c>
    </row>
    <row r="2399" spans="1:25" ht="12">
      <c r="A2399" s="1251">
        <v>2020</v>
      </c>
      <c r="B2399" s="1251">
        <v>25</v>
      </c>
      <c r="C2399" s="1251">
        <v>760</v>
      </c>
      <c r="D2399" s="1251" t="s">
        <v>1769</v>
      </c>
      <c r="E2399" s="1251">
        <v>143000</v>
      </c>
      <c r="F2399" s="1251" t="s">
        <v>1546</v>
      </c>
      <c r="G2399" s="1252">
        <v>-191.34</v>
      </c>
      <c r="H2399" s="1252">
        <v>-191.34</v>
      </c>
      <c r="I2399" s="1252">
        <v>-191.34</v>
      </c>
      <c r="J2399" s="1252">
        <v>-191.34</v>
      </c>
      <c r="K2399" s="1252">
        <v>-191.34</v>
      </c>
      <c r="L2399" s="1252">
        <v>-191.34</v>
      </c>
      <c r="M2399" s="1252">
        <v>-191.34</v>
      </c>
      <c r="N2399" s="1252">
        <v>-191.34</v>
      </c>
      <c r="O2399" s="1252">
        <v>-191.34</v>
      </c>
      <c r="P2399" s="1252">
        <v>-191.34</v>
      </c>
      <c r="Q2399" s="1252">
        <v>-191.34</v>
      </c>
      <c r="R2399" s="1252">
        <v>-191.34</v>
      </c>
      <c r="S2399" s="1252">
        <v>-191.34</v>
      </c>
      <c r="T2399" s="1252">
        <v>-191.34</v>
      </c>
      <c r="U2399" s="1251" t="s">
        <v>1065</v>
      </c>
      <c r="V2399" s="1251" t="s">
        <v>1537</v>
      </c>
      <c r="W2399" s="1251" t="s">
        <v>308</v>
      </c>
      <c r="X2399" s="1251" t="s">
        <v>1515</v>
      </c>
      <c r="Y2399" s="1251">
        <v>143</v>
      </c>
    </row>
    <row r="2400" spans="1:25" ht="12">
      <c r="A2400" s="1251">
        <v>2020</v>
      </c>
      <c r="B2400" s="1251">
        <v>25</v>
      </c>
      <c r="C2400" s="1251">
        <v>760</v>
      </c>
      <c r="D2400" s="1251" t="s">
        <v>1769</v>
      </c>
      <c r="E2400" s="1251">
        <v>162140</v>
      </c>
      <c r="F2400" s="1251" t="s">
        <v>1555</v>
      </c>
      <c r="G2400" s="1252">
        <v>8122.71</v>
      </c>
      <c r="H2400" s="1252">
        <v>8122.71</v>
      </c>
      <c r="I2400" s="1252">
        <v>8122.71</v>
      </c>
      <c r="J2400" s="1252">
        <v>8122.71</v>
      </c>
      <c r="K2400" s="1252">
        <v>8122.71</v>
      </c>
      <c r="L2400" s="1252">
        <v>8122.71</v>
      </c>
      <c r="M2400" s="1252">
        <v>8122.71</v>
      </c>
      <c r="N2400" s="1252">
        <v>8122.71</v>
      </c>
      <c r="O2400" s="1252">
        <v>8122.71</v>
      </c>
      <c r="P2400" s="1252">
        <v>8122.71</v>
      </c>
      <c r="Q2400" s="1252">
        <v>8122.71</v>
      </c>
      <c r="R2400" s="1252">
        <v>8122.71</v>
      </c>
      <c r="S2400" s="1252">
        <v>0</v>
      </c>
      <c r="T2400" s="1252">
        <v>0</v>
      </c>
      <c r="U2400" s="1251" t="s">
        <v>1065</v>
      </c>
      <c r="V2400" s="1251" t="s">
        <v>564</v>
      </c>
      <c r="W2400" s="1251" t="s">
        <v>314</v>
      </c>
      <c r="X2400" s="1251" t="s">
        <v>1515</v>
      </c>
      <c r="Y2400" s="1251">
        <v>162</v>
      </c>
    </row>
    <row r="2401" spans="1:25" ht="12">
      <c r="A2401" s="1251">
        <v>2020</v>
      </c>
      <c r="B2401" s="1251">
        <v>25</v>
      </c>
      <c r="C2401" s="1251">
        <v>760</v>
      </c>
      <c r="D2401" s="1251" t="s">
        <v>1769</v>
      </c>
      <c r="E2401" s="1251">
        <v>173000</v>
      </c>
      <c r="F2401" s="1251" t="s">
        <v>1557</v>
      </c>
      <c r="G2401" s="1252">
        <v>10794.76</v>
      </c>
      <c r="H2401" s="1252">
        <v>10212.860000000001</v>
      </c>
      <c r="I2401" s="1252">
        <v>10845.92</v>
      </c>
      <c r="J2401" s="1252">
        <v>11227.309999999999</v>
      </c>
      <c r="K2401" s="1252">
        <v>10266.08</v>
      </c>
      <c r="L2401" s="1252">
        <v>10266.08</v>
      </c>
      <c r="M2401" s="1252">
        <v>11333.73</v>
      </c>
      <c r="N2401" s="1252">
        <v>10882.76</v>
      </c>
      <c r="O2401" s="1252">
        <v>12090.299999999999</v>
      </c>
      <c r="P2401" s="1252">
        <v>11825.639999999999</v>
      </c>
      <c r="Q2401" s="1252">
        <v>10948.24</v>
      </c>
      <c r="R2401" s="1252">
        <v>11440.15</v>
      </c>
      <c r="S2401" s="1252">
        <v>12317.459999999999</v>
      </c>
      <c r="T2401" s="1252">
        <v>12317.459999999999</v>
      </c>
      <c r="U2401" s="1251" t="s">
        <v>1065</v>
      </c>
      <c r="V2401" s="1251" t="s">
        <v>1537</v>
      </c>
      <c r="W2401" s="1251" t="s">
        <v>310</v>
      </c>
      <c r="X2401" s="1251" t="s">
        <v>1515</v>
      </c>
      <c r="Y2401" s="1251">
        <v>173</v>
      </c>
    </row>
    <row r="2402" spans="1:25" ht="12">
      <c r="A2402" s="1251">
        <v>2020</v>
      </c>
      <c r="B2402" s="1251">
        <v>25</v>
      </c>
      <c r="C2402" s="1251">
        <v>760</v>
      </c>
      <c r="D2402" s="1251" t="s">
        <v>1769</v>
      </c>
      <c r="E2402" s="1251">
        <v>186355</v>
      </c>
      <c r="F2402" s="1251" t="s">
        <v>1575</v>
      </c>
      <c r="G2402" s="1252">
        <v>0</v>
      </c>
      <c r="H2402" s="1252">
        <v>0</v>
      </c>
      <c r="I2402" s="1252">
        <v>0</v>
      </c>
      <c r="J2402" s="1252">
        <v>0</v>
      </c>
      <c r="K2402" s="1252">
        <v>0</v>
      </c>
      <c r="L2402" s="1252">
        <v>0</v>
      </c>
      <c r="M2402" s="1252">
        <v>0</v>
      </c>
      <c r="N2402" s="1252">
        <v>0</v>
      </c>
      <c r="O2402" s="1252">
        <v>0</v>
      </c>
      <c r="P2402" s="1252">
        <v>0</v>
      </c>
      <c r="Q2402" s="1252">
        <v>0</v>
      </c>
      <c r="R2402" s="1252">
        <v>0</v>
      </c>
      <c r="S2402" s="1252">
        <v>0</v>
      </c>
      <c r="T2402" s="1252">
        <v>0</v>
      </c>
      <c r="U2402" s="1251" t="s">
        <v>1065</v>
      </c>
      <c r="V2402" s="1251" t="s">
        <v>1537</v>
      </c>
      <c r="W2402" s="1251" t="s">
        <v>322</v>
      </c>
      <c r="X2402" s="1251" t="s">
        <v>1515</v>
      </c>
      <c r="Y2402" s="1251">
        <v>186</v>
      </c>
    </row>
    <row r="2403" spans="1:25" ht="12">
      <c r="A2403" s="1251">
        <v>2020</v>
      </c>
      <c r="B2403" s="1251">
        <v>25</v>
      </c>
      <c r="C2403" s="1251">
        <v>760</v>
      </c>
      <c r="D2403" s="1251" t="s">
        <v>1769</v>
      </c>
      <c r="E2403" s="1251">
        <v>271050</v>
      </c>
      <c r="F2403" s="1251" t="s">
        <v>1619</v>
      </c>
      <c r="G2403" s="1252">
        <v>-199672.17999999999</v>
      </c>
      <c r="H2403" s="1252">
        <v>-199672.17999999999</v>
      </c>
      <c r="I2403" s="1252">
        <v>-199672.17999999999</v>
      </c>
      <c r="J2403" s="1252">
        <v>-199672.17999999999</v>
      </c>
      <c r="K2403" s="1252">
        <v>-199672.17999999999</v>
      </c>
      <c r="L2403" s="1252">
        <v>-199672.17999999999</v>
      </c>
      <c r="M2403" s="1252">
        <v>-199672.17999999999</v>
      </c>
      <c r="N2403" s="1252">
        <v>-199672.17999999999</v>
      </c>
      <c r="O2403" s="1252">
        <v>-199672.17999999999</v>
      </c>
      <c r="P2403" s="1252">
        <v>-199672.17999999999</v>
      </c>
      <c r="Q2403" s="1252">
        <v>-199672.17999999999</v>
      </c>
      <c r="R2403" s="1252">
        <v>-199672.17999999999</v>
      </c>
      <c r="S2403" s="1252">
        <v>-199672.17999999999</v>
      </c>
      <c r="T2403" s="1252">
        <v>-199672.17999999999</v>
      </c>
      <c r="U2403" s="1251" t="s">
        <v>1065</v>
      </c>
      <c r="V2403" s="1251" t="s">
        <v>564</v>
      </c>
      <c r="W2403" s="1251" t="s">
        <v>382</v>
      </c>
      <c r="X2403" s="1251" t="s">
        <v>1581</v>
      </c>
      <c r="Y2403" s="1251">
        <v>271</v>
      </c>
    </row>
    <row r="2404" spans="1:25" ht="12">
      <c r="A2404" s="1251">
        <v>2020</v>
      </c>
      <c r="B2404" s="1251">
        <v>25</v>
      </c>
      <c r="C2404" s="1251">
        <v>760</v>
      </c>
      <c r="D2404" s="1251" t="s">
        <v>1769</v>
      </c>
      <c r="E2404" s="1251">
        <v>271080</v>
      </c>
      <c r="F2404" s="1251" t="s">
        <v>1770</v>
      </c>
      <c r="G2404" s="1252">
        <v>-84209.550000000003</v>
      </c>
      <c r="H2404" s="1252">
        <v>-84209.550000000003</v>
      </c>
      <c r="I2404" s="1252">
        <v>-84209.550000000003</v>
      </c>
      <c r="J2404" s="1252">
        <v>-84209.550000000003</v>
      </c>
      <c r="K2404" s="1252">
        <v>-84209.550000000003</v>
      </c>
      <c r="L2404" s="1252">
        <v>-84209.550000000003</v>
      </c>
      <c r="M2404" s="1252">
        <v>-84209.550000000003</v>
      </c>
      <c r="N2404" s="1252">
        <v>-100427.82000000001</v>
      </c>
      <c r="O2404" s="1252">
        <v>-100427.82000000001</v>
      </c>
      <c r="P2404" s="1252">
        <v>-100427.82000000001</v>
      </c>
      <c r="Q2404" s="1252">
        <v>-100427.82000000001</v>
      </c>
      <c r="R2404" s="1252">
        <v>-100427.82000000001</v>
      </c>
      <c r="S2404" s="1252">
        <v>-100427.82000000001</v>
      </c>
      <c r="T2404" s="1252">
        <v>-100427.82000000001</v>
      </c>
      <c r="U2404" s="1251" t="s">
        <v>1065</v>
      </c>
      <c r="V2404" s="1251" t="s">
        <v>564</v>
      </c>
      <c r="W2404" s="1251" t="s">
        <v>382</v>
      </c>
      <c r="X2404" s="1251" t="s">
        <v>1581</v>
      </c>
      <c r="Y2404" s="1251">
        <v>271</v>
      </c>
    </row>
    <row r="2405" spans="1:25" ht="12">
      <c r="A2405" s="1251">
        <v>2020</v>
      </c>
      <c r="B2405" s="1251">
        <v>25</v>
      </c>
      <c r="C2405" s="1251">
        <v>760</v>
      </c>
      <c r="D2405" s="1251" t="s">
        <v>1769</v>
      </c>
      <c r="E2405" s="1251">
        <v>271099</v>
      </c>
      <c r="F2405" s="1251" t="s">
        <v>1620</v>
      </c>
      <c r="G2405" s="1252">
        <v>283881.72999999998</v>
      </c>
      <c r="H2405" s="1252">
        <v>283881.72999999998</v>
      </c>
      <c r="I2405" s="1252">
        <v>283881.72999999998</v>
      </c>
      <c r="J2405" s="1252">
        <v>283881.72999999998</v>
      </c>
      <c r="K2405" s="1252">
        <v>283881.72999999998</v>
      </c>
      <c r="L2405" s="1252">
        <v>283881.72999999998</v>
      </c>
      <c r="M2405" s="1252">
        <v>283881.72999999998</v>
      </c>
      <c r="N2405" s="1252">
        <v>283881.72999999998</v>
      </c>
      <c r="O2405" s="1252">
        <v>283881.72999999998</v>
      </c>
      <c r="P2405" s="1252">
        <v>300100</v>
      </c>
      <c r="Q2405" s="1252">
        <v>300100</v>
      </c>
      <c r="R2405" s="1252">
        <v>300100</v>
      </c>
      <c r="S2405" s="1252">
        <v>300100</v>
      </c>
      <c r="T2405" s="1252">
        <v>300100</v>
      </c>
      <c r="U2405" s="1251" t="s">
        <v>1065</v>
      </c>
      <c r="V2405" s="1251" t="s">
        <v>564</v>
      </c>
      <c r="W2405" s="1251" t="s">
        <v>382</v>
      </c>
      <c r="X2405" s="1251" t="s">
        <v>1581</v>
      </c>
      <c r="Y2405" s="1251">
        <v>271</v>
      </c>
    </row>
    <row r="2406" spans="1:25" ht="12">
      <c r="A2406" s="1251">
        <v>2020</v>
      </c>
      <c r="B2406" s="1251">
        <v>25</v>
      </c>
      <c r="C2406" s="1251">
        <v>760</v>
      </c>
      <c r="D2406" s="1251" t="s">
        <v>1769</v>
      </c>
      <c r="E2406" s="1251">
        <v>271101</v>
      </c>
      <c r="F2406" s="1251" t="s">
        <v>1621</v>
      </c>
      <c r="G2406" s="1252">
        <v>-283881.72999999998</v>
      </c>
      <c r="H2406" s="1252">
        <v>-283881.72999999998</v>
      </c>
      <c r="I2406" s="1252">
        <v>-283881.72999999998</v>
      </c>
      <c r="J2406" s="1252">
        <v>-283881.72999999998</v>
      </c>
      <c r="K2406" s="1252">
        <v>-283881.72999999998</v>
      </c>
      <c r="L2406" s="1252">
        <v>-283881.72999999998</v>
      </c>
      <c r="M2406" s="1252">
        <v>-283881.72999999998</v>
      </c>
      <c r="N2406" s="1252">
        <v>-283881.72999999998</v>
      </c>
      <c r="O2406" s="1252">
        <v>-283881.72999999998</v>
      </c>
      <c r="P2406" s="1252">
        <v>-300100</v>
      </c>
      <c r="Q2406" s="1252">
        <v>-300100</v>
      </c>
      <c r="R2406" s="1252">
        <v>-300100</v>
      </c>
      <c r="S2406" s="1252">
        <v>-300100</v>
      </c>
      <c r="T2406" s="1252">
        <v>-300100</v>
      </c>
      <c r="U2406" s="1251" t="s">
        <v>1065</v>
      </c>
      <c r="V2406" s="1251" t="s">
        <v>564</v>
      </c>
      <c r="W2406" s="1251" t="s">
        <v>382</v>
      </c>
      <c r="X2406" s="1251" t="s">
        <v>1581</v>
      </c>
      <c r="Y2406" s="1251">
        <v>271</v>
      </c>
    </row>
    <row r="2407" spans="1:25" ht="12">
      <c r="A2407" s="1251">
        <v>2020</v>
      </c>
      <c r="B2407" s="1251">
        <v>25</v>
      </c>
      <c r="C2407" s="1251">
        <v>760</v>
      </c>
      <c r="D2407" s="1251" t="s">
        <v>1769</v>
      </c>
      <c r="E2407" s="1251">
        <v>271150</v>
      </c>
      <c r="F2407" s="1251" t="s">
        <v>382</v>
      </c>
      <c r="G2407" s="1252">
        <v>0</v>
      </c>
      <c r="H2407" s="1252">
        <v>0</v>
      </c>
      <c r="I2407" s="1252">
        <v>0</v>
      </c>
      <c r="J2407" s="1252">
        <v>0</v>
      </c>
      <c r="K2407" s="1252">
        <v>0</v>
      </c>
      <c r="L2407" s="1252">
        <v>0</v>
      </c>
      <c r="M2407" s="1252">
        <v>0</v>
      </c>
      <c r="N2407" s="1252">
        <v>0</v>
      </c>
      <c r="O2407" s="1252">
        <v>0</v>
      </c>
      <c r="P2407" s="1252">
        <v>0</v>
      </c>
      <c r="Q2407" s="1252">
        <v>0</v>
      </c>
      <c r="R2407" s="1252">
        <v>0</v>
      </c>
      <c r="S2407" s="1252">
        <v>0</v>
      </c>
      <c r="T2407" s="1252">
        <v>0</v>
      </c>
      <c r="U2407" s="1251" t="s">
        <v>1065</v>
      </c>
      <c r="V2407" s="1251" t="s">
        <v>564</v>
      </c>
      <c r="W2407" s="1251" t="s">
        <v>382</v>
      </c>
      <c r="X2407" s="1251" t="s">
        <v>1581</v>
      </c>
      <c r="Y2407" s="1251">
        <v>271</v>
      </c>
    </row>
    <row r="2408" spans="1:25" ht="12">
      <c r="A2408" s="1251">
        <v>2020</v>
      </c>
      <c r="B2408" s="1251">
        <v>25</v>
      </c>
      <c r="C2408" s="1251">
        <v>760</v>
      </c>
      <c r="D2408" s="1251" t="s">
        <v>1769</v>
      </c>
      <c r="E2408" s="1251">
        <v>272000</v>
      </c>
      <c r="F2408" s="1251" t="s">
        <v>1625</v>
      </c>
      <c r="G2408" s="1252">
        <v>851.63999999999999</v>
      </c>
      <c r="H2408" s="1252">
        <v>1135.52</v>
      </c>
      <c r="I2408" s="1252">
        <v>1419.4000000000001</v>
      </c>
      <c r="J2408" s="1252">
        <v>1703.28</v>
      </c>
      <c r="K2408" s="1252">
        <v>1987.1600000000001</v>
      </c>
      <c r="L2408" s="1252">
        <v>2271.04</v>
      </c>
      <c r="M2408" s="1252">
        <v>2554.9200000000001</v>
      </c>
      <c r="N2408" s="1252">
        <v>2838.8000000000002</v>
      </c>
      <c r="O2408" s="1252">
        <v>3122.6799999999998</v>
      </c>
      <c r="P2408" s="1252">
        <v>3406.5599999999999</v>
      </c>
      <c r="Q2408" s="1252">
        <v>3706.6599999999999</v>
      </c>
      <c r="R2408" s="1252">
        <v>4006.7600000000002</v>
      </c>
      <c r="S2408" s="1252">
        <v>4361.8800000000001</v>
      </c>
      <c r="T2408" s="1252">
        <v>4361.8800000000001</v>
      </c>
      <c r="U2408" s="1251" t="s">
        <v>1065</v>
      </c>
      <c r="V2408" s="1251" t="s">
        <v>564</v>
      </c>
      <c r="W2408" s="1251" t="s">
        <v>382</v>
      </c>
      <c r="X2408" s="1251" t="s">
        <v>1581</v>
      </c>
      <c r="Y2408" s="1251">
        <v>272</v>
      </c>
    </row>
    <row r="2409" spans="1:25" ht="12">
      <c r="A2409" s="1251">
        <v>2020</v>
      </c>
      <c r="B2409" s="1251">
        <v>25</v>
      </c>
      <c r="C2409" s="1251">
        <v>760</v>
      </c>
      <c r="D2409" s="1251" t="s">
        <v>1769</v>
      </c>
      <c r="E2409" s="1251">
        <v>300000</v>
      </c>
      <c r="F2409" s="1251" t="s">
        <v>1628</v>
      </c>
      <c r="G2409" s="1252">
        <v>487853.65999999997</v>
      </c>
      <c r="H2409" s="1252">
        <v>487853.65999999997</v>
      </c>
      <c r="I2409" s="1252">
        <v>487853.65999999997</v>
      </c>
      <c r="J2409" s="1252">
        <v>487853.65999999997</v>
      </c>
      <c r="K2409" s="1252">
        <v>487853.65999999997</v>
      </c>
      <c r="L2409" s="1252">
        <v>487853.65999999997</v>
      </c>
      <c r="M2409" s="1252">
        <v>487853.65999999997</v>
      </c>
      <c r="N2409" s="1252">
        <v>487853.65999999997</v>
      </c>
      <c r="O2409" s="1252">
        <v>487853.65999999997</v>
      </c>
      <c r="P2409" s="1252">
        <v>685086.28000000003</v>
      </c>
      <c r="Q2409" s="1252">
        <v>1342723.2</v>
      </c>
      <c r="R2409" s="1252">
        <v>1664824.3899999999</v>
      </c>
      <c r="S2409" s="1252">
        <v>1454171.55</v>
      </c>
      <c r="T2409" s="1252">
        <v>1454171.55</v>
      </c>
      <c r="U2409" s="1251" t="s">
        <v>1065</v>
      </c>
      <c r="V2409" s="1251" t="s">
        <v>564</v>
      </c>
      <c r="W2409" s="1251" t="s">
        <v>290</v>
      </c>
      <c r="X2409" s="1251" t="s">
        <v>1515</v>
      </c>
      <c r="Y2409" s="1251">
        <v>300</v>
      </c>
    </row>
    <row r="2410" spans="1:25" ht="12">
      <c r="A2410" s="1251">
        <v>2020</v>
      </c>
      <c r="B2410" s="1251">
        <v>25</v>
      </c>
      <c r="C2410" s="1251">
        <v>770</v>
      </c>
      <c r="D2410" s="1251" t="s">
        <v>1771</v>
      </c>
      <c r="E2410" s="1251">
        <v>105010</v>
      </c>
      <c r="F2410" s="1251" t="s">
        <v>296</v>
      </c>
      <c r="G2410" s="1252">
        <v>-163842.01000000001</v>
      </c>
      <c r="H2410" s="1252">
        <v>-163842.01000000001</v>
      </c>
      <c r="I2410" s="1252">
        <v>-163842.01000000001</v>
      </c>
      <c r="J2410" s="1252">
        <v>-163842.01000000001</v>
      </c>
      <c r="K2410" s="1252">
        <v>-163842.01000000001</v>
      </c>
      <c r="L2410" s="1252">
        <v>-163842.01000000001</v>
      </c>
      <c r="M2410" s="1252">
        <v>-163842.01000000001</v>
      </c>
      <c r="N2410" s="1252">
        <v>-163842.01000000001</v>
      </c>
      <c r="O2410" s="1252">
        <v>-163842.01000000001</v>
      </c>
      <c r="P2410" s="1252">
        <v>-163842.01000000001</v>
      </c>
      <c r="Q2410" s="1252">
        <v>-163842.01000000001</v>
      </c>
      <c r="R2410" s="1252">
        <v>-163842.01000000001</v>
      </c>
      <c r="S2410" s="1252">
        <v>-163842.01000000001</v>
      </c>
      <c r="T2410" s="1252">
        <v>-163842.01000000001</v>
      </c>
      <c r="U2410" s="1251" t="s">
        <v>1065</v>
      </c>
      <c r="V2410" s="1251" t="s">
        <v>564</v>
      </c>
      <c r="W2410" s="1251" t="s">
        <v>296</v>
      </c>
      <c r="X2410" s="1251" t="s">
        <v>1515</v>
      </c>
      <c r="Y2410" s="1251">
        <v>105</v>
      </c>
    </row>
    <row r="2411" spans="1:25" ht="12">
      <c r="A2411" s="1251">
        <v>2020</v>
      </c>
      <c r="B2411" s="1251">
        <v>25</v>
      </c>
      <c r="C2411" s="1251">
        <v>770</v>
      </c>
      <c r="D2411" s="1251" t="s">
        <v>1771</v>
      </c>
      <c r="E2411" s="1251">
        <v>105015</v>
      </c>
      <c r="F2411" s="1251" t="s">
        <v>1516</v>
      </c>
      <c r="G2411" s="1252">
        <v>85000</v>
      </c>
      <c r="H2411" s="1252">
        <v>85000</v>
      </c>
      <c r="I2411" s="1252">
        <v>85000</v>
      </c>
      <c r="J2411" s="1252">
        <v>85000</v>
      </c>
      <c r="K2411" s="1252">
        <v>85000</v>
      </c>
      <c r="L2411" s="1252">
        <v>85000</v>
      </c>
      <c r="M2411" s="1252">
        <v>85000</v>
      </c>
      <c r="N2411" s="1252">
        <v>85000</v>
      </c>
      <c r="O2411" s="1252">
        <v>85000</v>
      </c>
      <c r="P2411" s="1252">
        <v>85000</v>
      </c>
      <c r="Q2411" s="1252">
        <v>85000</v>
      </c>
      <c r="R2411" s="1252">
        <v>85000</v>
      </c>
      <c r="S2411" s="1252">
        <v>85000</v>
      </c>
      <c r="T2411" s="1252">
        <v>85000</v>
      </c>
      <c r="U2411" s="1251" t="s">
        <v>1065</v>
      </c>
      <c r="V2411" s="1251" t="s">
        <v>564</v>
      </c>
      <c r="W2411" s="1251" t="s">
        <v>296</v>
      </c>
      <c r="X2411" s="1251" t="s">
        <v>1515</v>
      </c>
      <c r="Y2411" s="1251">
        <v>105</v>
      </c>
    </row>
    <row r="2412" spans="1:25" ht="12">
      <c r="A2412" s="1251">
        <v>2020</v>
      </c>
      <c r="B2412" s="1251">
        <v>25</v>
      </c>
      <c r="C2412" s="1251">
        <v>770</v>
      </c>
      <c r="D2412" s="1251" t="s">
        <v>1771</v>
      </c>
      <c r="E2412" s="1251">
        <v>105016</v>
      </c>
      <c r="F2412" s="1251" t="s">
        <v>1517</v>
      </c>
      <c r="G2412" s="1252">
        <v>5512599.6600000001</v>
      </c>
      <c r="H2412" s="1252">
        <v>5512599.6600000001</v>
      </c>
      <c r="I2412" s="1252">
        <v>5512599.6600000001</v>
      </c>
      <c r="J2412" s="1252">
        <v>5512599.6600000001</v>
      </c>
      <c r="K2412" s="1252">
        <v>5512599.6600000001</v>
      </c>
      <c r="L2412" s="1252">
        <v>5512599.6600000001</v>
      </c>
      <c r="M2412" s="1252">
        <v>5512599.6600000001</v>
      </c>
      <c r="N2412" s="1252">
        <v>5512599.6600000001</v>
      </c>
      <c r="O2412" s="1252">
        <v>5512599.6600000001</v>
      </c>
      <c r="P2412" s="1252">
        <v>5512599.6600000001</v>
      </c>
      <c r="Q2412" s="1252">
        <v>5512599.6600000001</v>
      </c>
      <c r="R2412" s="1252">
        <v>5512599.6600000001</v>
      </c>
      <c r="S2412" s="1252">
        <v>5512599.6600000001</v>
      </c>
      <c r="T2412" s="1252">
        <v>5512599.6600000001</v>
      </c>
      <c r="U2412" s="1251" t="s">
        <v>1065</v>
      </c>
      <c r="V2412" s="1251" t="s">
        <v>564</v>
      </c>
      <c r="W2412" s="1251" t="s">
        <v>296</v>
      </c>
      <c r="X2412" s="1251" t="s">
        <v>1515</v>
      </c>
      <c r="Y2412" s="1251">
        <v>105</v>
      </c>
    </row>
    <row r="2413" spans="1:25" ht="12">
      <c r="A2413" s="1251">
        <v>2020</v>
      </c>
      <c r="B2413" s="1251">
        <v>25</v>
      </c>
      <c r="C2413" s="1251">
        <v>770</v>
      </c>
      <c r="D2413" s="1251" t="s">
        <v>1771</v>
      </c>
      <c r="E2413" s="1251">
        <v>105020</v>
      </c>
      <c r="F2413" s="1251" t="s">
        <v>1518</v>
      </c>
      <c r="G2413" s="1252">
        <v>18982.450000000001</v>
      </c>
      <c r="H2413" s="1252">
        <v>20192.540000000001</v>
      </c>
      <c r="I2413" s="1252">
        <v>21740.439999999999</v>
      </c>
      <c r="J2413" s="1252">
        <v>23045.450000000001</v>
      </c>
      <c r="K2413" s="1252">
        <v>24208.77</v>
      </c>
      <c r="L2413" s="1252">
        <v>24841.119999999999</v>
      </c>
      <c r="M2413" s="1252">
        <v>26196.68</v>
      </c>
      <c r="N2413" s="1252">
        <v>26958.09</v>
      </c>
      <c r="O2413" s="1252">
        <v>27887.799999999999</v>
      </c>
      <c r="P2413" s="1252">
        <v>28219.5</v>
      </c>
      <c r="Q2413" s="1252">
        <v>40960.029999999999</v>
      </c>
      <c r="R2413" s="1252">
        <v>41535.449999999997</v>
      </c>
      <c r="S2413" s="1252">
        <v>42231.129999999997</v>
      </c>
      <c r="T2413" s="1252">
        <v>42231.129999999997</v>
      </c>
      <c r="U2413" s="1251" t="s">
        <v>1065</v>
      </c>
      <c r="V2413" s="1251" t="s">
        <v>564</v>
      </c>
      <c r="W2413" s="1251" t="s">
        <v>296</v>
      </c>
      <c r="X2413" s="1251" t="s">
        <v>1515</v>
      </c>
      <c r="Y2413" s="1251">
        <v>105</v>
      </c>
    </row>
    <row r="2414" spans="1:25" ht="12">
      <c r="A2414" s="1251">
        <v>2020</v>
      </c>
      <c r="B2414" s="1251">
        <v>25</v>
      </c>
      <c r="C2414" s="1251">
        <v>770</v>
      </c>
      <c r="D2414" s="1251" t="s">
        <v>1771</v>
      </c>
      <c r="E2414" s="1251">
        <v>105029</v>
      </c>
      <c r="F2414" s="1251" t="s">
        <v>1519</v>
      </c>
      <c r="G2414" s="1252">
        <v>3964.9499999999998</v>
      </c>
      <c r="H2414" s="1252">
        <v>3964.9499999999998</v>
      </c>
      <c r="I2414" s="1252">
        <v>3964.9499999999998</v>
      </c>
      <c r="J2414" s="1252">
        <v>3964.9499999999998</v>
      </c>
      <c r="K2414" s="1252">
        <v>3964.9499999999998</v>
      </c>
      <c r="L2414" s="1252">
        <v>3964.9499999999998</v>
      </c>
      <c r="M2414" s="1252">
        <v>3964.9499999999998</v>
      </c>
      <c r="N2414" s="1252">
        <v>3964.9499999999998</v>
      </c>
      <c r="O2414" s="1252">
        <v>3964.9499999999998</v>
      </c>
      <c r="P2414" s="1252">
        <v>3964.9499999999998</v>
      </c>
      <c r="Q2414" s="1252">
        <v>3964.9499999999998</v>
      </c>
      <c r="R2414" s="1252">
        <v>3964.9499999999998</v>
      </c>
      <c r="S2414" s="1252">
        <v>3964.9499999999998</v>
      </c>
      <c r="T2414" s="1252">
        <v>3964.9499999999998</v>
      </c>
      <c r="U2414" s="1251" t="s">
        <v>1065</v>
      </c>
      <c r="V2414" s="1251" t="s">
        <v>564</v>
      </c>
      <c r="W2414" s="1251" t="s">
        <v>296</v>
      </c>
      <c r="X2414" s="1251" t="s">
        <v>1515</v>
      </c>
      <c r="Y2414" s="1251">
        <v>105</v>
      </c>
    </row>
    <row r="2415" spans="1:25" ht="12">
      <c r="A2415" s="1251">
        <v>2020</v>
      </c>
      <c r="B2415" s="1251">
        <v>25</v>
      </c>
      <c r="C2415" s="1251">
        <v>770</v>
      </c>
      <c r="D2415" s="1251" t="s">
        <v>1771</v>
      </c>
      <c r="E2415" s="1251">
        <v>105030</v>
      </c>
      <c r="F2415" s="1251" t="s">
        <v>1520</v>
      </c>
      <c r="G2415" s="1252">
        <v>1891952.1799999999</v>
      </c>
      <c r="H2415" s="1252">
        <v>1904126.1599999999</v>
      </c>
      <c r="I2415" s="1252">
        <v>1906438.1499999999</v>
      </c>
      <c r="J2415" s="1252">
        <v>1907604.75</v>
      </c>
      <c r="K2415" s="1252">
        <v>1908859.52</v>
      </c>
      <c r="L2415" s="1252">
        <v>1909422.3200000001</v>
      </c>
      <c r="M2415" s="1252">
        <v>1909422.3200000001</v>
      </c>
      <c r="N2415" s="1252">
        <v>1935600.6000000001</v>
      </c>
      <c r="O2415" s="1252">
        <v>1938229.97</v>
      </c>
      <c r="P2415" s="1252">
        <v>1970424.8500000001</v>
      </c>
      <c r="Q2415" s="1252">
        <v>2001068.8799999999</v>
      </c>
      <c r="R2415" s="1252">
        <v>2001483.95</v>
      </c>
      <c r="S2415" s="1252">
        <v>2035803.3500000001</v>
      </c>
      <c r="T2415" s="1252">
        <v>2035803.3500000001</v>
      </c>
      <c r="U2415" s="1251" t="s">
        <v>1065</v>
      </c>
      <c r="V2415" s="1251" t="s">
        <v>564</v>
      </c>
      <c r="W2415" s="1251" t="s">
        <v>296</v>
      </c>
      <c r="X2415" s="1251" t="s">
        <v>1515</v>
      </c>
      <c r="Y2415" s="1251">
        <v>105</v>
      </c>
    </row>
    <row r="2416" spans="1:25" ht="12">
      <c r="A2416" s="1251">
        <v>2020</v>
      </c>
      <c r="B2416" s="1251">
        <v>25</v>
      </c>
      <c r="C2416" s="1251">
        <v>770</v>
      </c>
      <c r="D2416" s="1251" t="s">
        <v>1771</v>
      </c>
      <c r="E2416" s="1251">
        <v>105060</v>
      </c>
      <c r="F2416" s="1251" t="s">
        <v>1523</v>
      </c>
      <c r="G2416" s="1252">
        <v>137.06</v>
      </c>
      <c r="H2416" s="1252">
        <v>2072.9299999999998</v>
      </c>
      <c r="I2416" s="1252">
        <v>4230.1499999999996</v>
      </c>
      <c r="J2416" s="1252">
        <v>6570.0200000000004</v>
      </c>
      <c r="K2416" s="1252">
        <v>7677.2600000000002</v>
      </c>
      <c r="L2416" s="1252">
        <v>8706.5200000000004</v>
      </c>
      <c r="M2416" s="1252">
        <v>9541.9599999999991</v>
      </c>
      <c r="N2416" s="1252">
        <v>10243.1</v>
      </c>
      <c r="O2416" s="1252">
        <v>11530.48</v>
      </c>
      <c r="P2416" s="1252">
        <v>11827.379999999999</v>
      </c>
      <c r="Q2416" s="1252">
        <v>27453.509999999998</v>
      </c>
      <c r="R2416" s="1252">
        <v>28051.52</v>
      </c>
      <c r="S2416" s="1252">
        <v>28886.509999999998</v>
      </c>
      <c r="T2416" s="1252">
        <v>28886.509999999998</v>
      </c>
      <c r="U2416" s="1251" t="s">
        <v>1065</v>
      </c>
      <c r="V2416" s="1251" t="s">
        <v>564</v>
      </c>
      <c r="W2416" s="1251" t="s">
        <v>296</v>
      </c>
      <c r="X2416" s="1251" t="s">
        <v>1515</v>
      </c>
      <c r="Y2416" s="1251">
        <v>105</v>
      </c>
    </row>
    <row r="2417" spans="1:25" ht="12">
      <c r="A2417" s="1251">
        <v>2020</v>
      </c>
      <c r="B2417" s="1251">
        <v>25</v>
      </c>
      <c r="C2417" s="1251">
        <v>770</v>
      </c>
      <c r="D2417" s="1251" t="s">
        <v>1771</v>
      </c>
      <c r="E2417" s="1251">
        <v>105070</v>
      </c>
      <c r="F2417" s="1251" t="s">
        <v>1524</v>
      </c>
      <c r="G2417" s="1252">
        <v>34169.339999999997</v>
      </c>
      <c r="H2417" s="1252">
        <v>35590.589999999997</v>
      </c>
      <c r="I2417" s="1252">
        <v>37408.599999999999</v>
      </c>
      <c r="J2417" s="1252">
        <v>38941.330000000002</v>
      </c>
      <c r="K2417" s="1252">
        <v>40307.650000000001</v>
      </c>
      <c r="L2417" s="1252">
        <v>40587.389999999999</v>
      </c>
      <c r="M2417" s="1252">
        <v>42179.5</v>
      </c>
      <c r="N2417" s="1252">
        <v>43073.779999999999</v>
      </c>
      <c r="O2417" s="1252">
        <v>44165.730000000003</v>
      </c>
      <c r="P2417" s="1252">
        <v>44555.309999999998</v>
      </c>
      <c r="Q2417" s="1252">
        <v>59519.07</v>
      </c>
      <c r="R2417" s="1252">
        <v>60194.900000000001</v>
      </c>
      <c r="S2417" s="1252">
        <v>61011.970000000001</v>
      </c>
      <c r="T2417" s="1252">
        <v>61011.970000000001</v>
      </c>
      <c r="U2417" s="1251" t="s">
        <v>1065</v>
      </c>
      <c r="V2417" s="1251" t="s">
        <v>564</v>
      </c>
      <c r="W2417" s="1251" t="s">
        <v>296</v>
      </c>
      <c r="X2417" s="1251" t="s">
        <v>1515</v>
      </c>
      <c r="Y2417" s="1251">
        <v>105</v>
      </c>
    </row>
    <row r="2418" spans="1:25" ht="12">
      <c r="A2418" s="1251">
        <v>2020</v>
      </c>
      <c r="B2418" s="1251">
        <v>25</v>
      </c>
      <c r="C2418" s="1251">
        <v>770</v>
      </c>
      <c r="D2418" s="1251" t="s">
        <v>1771</v>
      </c>
      <c r="E2418" s="1251">
        <v>105080</v>
      </c>
      <c r="F2418" s="1251" t="s">
        <v>1525</v>
      </c>
      <c r="G2418" s="1252">
        <v>68.510000000000005</v>
      </c>
      <c r="H2418" s="1252">
        <v>68.510000000000005</v>
      </c>
      <c r="I2418" s="1252">
        <v>68.510000000000005</v>
      </c>
      <c r="J2418" s="1252">
        <v>68.510000000000005</v>
      </c>
      <c r="K2418" s="1252">
        <v>68.510000000000005</v>
      </c>
      <c r="L2418" s="1252">
        <v>68.510000000000005</v>
      </c>
      <c r="M2418" s="1252">
        <v>68.510000000000005</v>
      </c>
      <c r="N2418" s="1252">
        <v>68.510000000000005</v>
      </c>
      <c r="O2418" s="1252">
        <v>68.510000000000005</v>
      </c>
      <c r="P2418" s="1252">
        <v>68.510000000000005</v>
      </c>
      <c r="Q2418" s="1252">
        <v>68.510000000000005</v>
      </c>
      <c r="R2418" s="1252">
        <v>68.510000000000005</v>
      </c>
      <c r="S2418" s="1252">
        <v>68.510000000000005</v>
      </c>
      <c r="T2418" s="1252">
        <v>68.510000000000005</v>
      </c>
      <c r="U2418" s="1251" t="s">
        <v>1065</v>
      </c>
      <c r="V2418" s="1251" t="s">
        <v>564</v>
      </c>
      <c r="W2418" s="1251" t="s">
        <v>296</v>
      </c>
      <c r="X2418" s="1251" t="s">
        <v>1515</v>
      </c>
      <c r="Y2418" s="1251">
        <v>105</v>
      </c>
    </row>
    <row r="2419" spans="1:25" ht="12">
      <c r="A2419" s="1251">
        <v>2020</v>
      </c>
      <c r="B2419" s="1251">
        <v>25</v>
      </c>
      <c r="C2419" s="1251">
        <v>770</v>
      </c>
      <c r="D2419" s="1251" t="s">
        <v>1771</v>
      </c>
      <c r="E2419" s="1251">
        <v>105081</v>
      </c>
      <c r="F2419" s="1251" t="s">
        <v>1526</v>
      </c>
      <c r="G2419" s="1252">
        <v>231.66999999999999</v>
      </c>
      <c r="H2419" s="1252">
        <v>231.66999999999999</v>
      </c>
      <c r="I2419" s="1252">
        <v>231.66999999999999</v>
      </c>
      <c r="J2419" s="1252">
        <v>231.66999999999999</v>
      </c>
      <c r="K2419" s="1252">
        <v>231.66999999999999</v>
      </c>
      <c r="L2419" s="1252">
        <v>231.66999999999999</v>
      </c>
      <c r="M2419" s="1252">
        <v>231.66999999999999</v>
      </c>
      <c r="N2419" s="1252">
        <v>231.66999999999999</v>
      </c>
      <c r="O2419" s="1252">
        <v>233.59</v>
      </c>
      <c r="P2419" s="1252">
        <v>253.56</v>
      </c>
      <c r="Q2419" s="1252">
        <v>308.93000000000001</v>
      </c>
      <c r="R2419" s="1252">
        <v>384.79000000000002</v>
      </c>
      <c r="S2419" s="1252">
        <v>439.49000000000001</v>
      </c>
      <c r="T2419" s="1252">
        <v>439.49000000000001</v>
      </c>
      <c r="U2419" s="1251" t="s">
        <v>1065</v>
      </c>
      <c r="V2419" s="1251" t="s">
        <v>564</v>
      </c>
      <c r="W2419" s="1251" t="s">
        <v>296</v>
      </c>
      <c r="X2419" s="1251" t="s">
        <v>1515</v>
      </c>
      <c r="Y2419" s="1251">
        <v>105</v>
      </c>
    </row>
    <row r="2420" spans="1:25" ht="12">
      <c r="A2420" s="1251">
        <v>2020</v>
      </c>
      <c r="B2420" s="1251">
        <v>25</v>
      </c>
      <c r="C2420" s="1251">
        <v>770</v>
      </c>
      <c r="D2420" s="1251" t="s">
        <v>1771</v>
      </c>
      <c r="E2420" s="1251">
        <v>105085</v>
      </c>
      <c r="F2420" s="1251" t="s">
        <v>1527</v>
      </c>
      <c r="G2420" s="1252">
        <v>450.08999999999997</v>
      </c>
      <c r="H2420" s="1252">
        <v>450.08999999999997</v>
      </c>
      <c r="I2420" s="1252">
        <v>450.08999999999997</v>
      </c>
      <c r="J2420" s="1252">
        <v>450.08999999999997</v>
      </c>
      <c r="K2420" s="1252">
        <v>450.08999999999997</v>
      </c>
      <c r="L2420" s="1252">
        <v>450.08999999999997</v>
      </c>
      <c r="M2420" s="1252">
        <v>450.08999999999997</v>
      </c>
      <c r="N2420" s="1252">
        <v>450.08999999999997</v>
      </c>
      <c r="O2420" s="1252">
        <v>454.54000000000002</v>
      </c>
      <c r="P2420" s="1252">
        <v>500.93000000000001</v>
      </c>
      <c r="Q2420" s="1252">
        <v>629.55999999999995</v>
      </c>
      <c r="R2420" s="1252">
        <v>805.78999999999996</v>
      </c>
      <c r="S2420" s="1252">
        <v>932.85000000000002</v>
      </c>
      <c r="T2420" s="1252">
        <v>932.85000000000002</v>
      </c>
      <c r="U2420" s="1251" t="s">
        <v>1065</v>
      </c>
      <c r="V2420" s="1251" t="s">
        <v>564</v>
      </c>
      <c r="W2420" s="1251" t="s">
        <v>296</v>
      </c>
      <c r="X2420" s="1251" t="s">
        <v>1515</v>
      </c>
      <c r="Y2420" s="1251">
        <v>105</v>
      </c>
    </row>
    <row r="2421" spans="1:25" ht="12">
      <c r="A2421" s="1251">
        <v>2020</v>
      </c>
      <c r="B2421" s="1251">
        <v>25</v>
      </c>
      <c r="C2421" s="1251">
        <v>770</v>
      </c>
      <c r="D2421" s="1251" t="s">
        <v>1771</v>
      </c>
      <c r="E2421" s="1251">
        <v>105090</v>
      </c>
      <c r="F2421" s="1251" t="s">
        <v>1528</v>
      </c>
      <c r="G2421" s="1252">
        <v>-7279938.8300000001</v>
      </c>
      <c r="H2421" s="1252">
        <v>-7279938.8300000001</v>
      </c>
      <c r="I2421" s="1252">
        <v>-7279938.8300000001</v>
      </c>
      <c r="J2421" s="1252">
        <v>-7279938.8300000001</v>
      </c>
      <c r="K2421" s="1252">
        <v>-7279938.8300000001</v>
      </c>
      <c r="L2421" s="1252">
        <v>-7279402.0700000003</v>
      </c>
      <c r="M2421" s="1252">
        <v>-7279402.0700000003</v>
      </c>
      <c r="N2421" s="1252">
        <v>-7279402.0700000003</v>
      </c>
      <c r="O2421" s="1252">
        <v>-7279402.0700000003</v>
      </c>
      <c r="P2421" s="1252">
        <v>-7432088.5899999999</v>
      </c>
      <c r="Q2421" s="1252">
        <v>-7482629.1100000003</v>
      </c>
      <c r="R2421" s="1252">
        <v>-7482629.1100000003</v>
      </c>
      <c r="S2421" s="1252">
        <v>-7606829.5700000003</v>
      </c>
      <c r="T2421" s="1252">
        <v>-7606829.5700000003</v>
      </c>
      <c r="U2421" s="1251" t="s">
        <v>1065</v>
      </c>
      <c r="V2421" s="1251" t="s">
        <v>564</v>
      </c>
      <c r="W2421" s="1251" t="s">
        <v>296</v>
      </c>
      <c r="X2421" s="1251" t="s">
        <v>1515</v>
      </c>
      <c r="Y2421" s="1251">
        <v>105</v>
      </c>
    </row>
    <row r="2422" spans="1:25" ht="12">
      <c r="A2422" s="1251">
        <v>2020</v>
      </c>
      <c r="B2422" s="1251">
        <v>25</v>
      </c>
      <c r="C2422" s="1251">
        <v>770</v>
      </c>
      <c r="D2422" s="1251" t="s">
        <v>1771</v>
      </c>
      <c r="E2422" s="1251">
        <v>106000</v>
      </c>
      <c r="F2422" s="1251" t="s">
        <v>1529</v>
      </c>
      <c r="G2422" s="1252">
        <v>0</v>
      </c>
      <c r="H2422" s="1252">
        <v>0</v>
      </c>
      <c r="I2422" s="1252">
        <v>0</v>
      </c>
      <c r="J2422" s="1252">
        <v>0</v>
      </c>
      <c r="K2422" s="1252">
        <v>0</v>
      </c>
      <c r="L2422" s="1252">
        <v>-536.75999999999999</v>
      </c>
      <c r="M2422" s="1252">
        <v>-536.75999999999999</v>
      </c>
      <c r="N2422" s="1252">
        <v>-536.75999999999999</v>
      </c>
      <c r="O2422" s="1252">
        <v>-536.75999999999999</v>
      </c>
      <c r="P2422" s="1252">
        <v>152149.76000000001</v>
      </c>
      <c r="Q2422" s="1252">
        <v>-536.75999999999999</v>
      </c>
      <c r="R2422" s="1252">
        <v>-536.75999999999999</v>
      </c>
      <c r="S2422" s="1252">
        <v>-536.75999999999999</v>
      </c>
      <c r="T2422" s="1252">
        <v>-536.75999999999999</v>
      </c>
      <c r="U2422" s="1251" t="s">
        <v>1065</v>
      </c>
      <c r="V2422" s="1251" t="s">
        <v>564</v>
      </c>
      <c r="W2422" s="1251" t="s">
        <v>290</v>
      </c>
      <c r="X2422" s="1251" t="s">
        <v>1515</v>
      </c>
      <c r="Y2422" s="1251">
        <v>106</v>
      </c>
    </row>
    <row r="2423" spans="1:25" ht="12">
      <c r="A2423" s="1251">
        <v>2020</v>
      </c>
      <c r="B2423" s="1251">
        <v>25</v>
      </c>
      <c r="C2423" s="1251">
        <v>770</v>
      </c>
      <c r="D2423" s="1251" t="s">
        <v>1771</v>
      </c>
      <c r="E2423" s="1251">
        <v>108000</v>
      </c>
      <c r="F2423" s="1251" t="s">
        <v>1530</v>
      </c>
      <c r="G2423" s="1252">
        <v>-1257250.1699999999</v>
      </c>
      <c r="H2423" s="1252">
        <v>-1269093.28</v>
      </c>
      <c r="I2423" s="1252">
        <v>-1280936.3899999999</v>
      </c>
      <c r="J2423" s="1252">
        <v>-1292779.5</v>
      </c>
      <c r="K2423" s="1252">
        <v>-1304622.6100000001</v>
      </c>
      <c r="L2423" s="1252">
        <v>-1316465.72</v>
      </c>
      <c r="M2423" s="1252">
        <v>-1328308.8300000001</v>
      </c>
      <c r="N2423" s="1252">
        <v>-1340151.4099999999</v>
      </c>
      <c r="O2423" s="1252">
        <v>-1351993.99</v>
      </c>
      <c r="P2423" s="1252">
        <v>-1363836.5700000001</v>
      </c>
      <c r="Q2423" s="1252">
        <v>-1376147.3899999999</v>
      </c>
      <c r="R2423" s="1252">
        <v>-1388458.21</v>
      </c>
      <c r="S2423" s="1252">
        <v>-1401099.01</v>
      </c>
      <c r="T2423" s="1252">
        <v>-1401099.01</v>
      </c>
      <c r="U2423" s="1251" t="s">
        <v>1065</v>
      </c>
      <c r="V2423" s="1251" t="s">
        <v>564</v>
      </c>
      <c r="W2423" s="1251" t="s">
        <v>292</v>
      </c>
      <c r="X2423" s="1251" t="s">
        <v>1515</v>
      </c>
      <c r="Y2423" s="1251">
        <v>108</v>
      </c>
    </row>
    <row r="2424" spans="1:25" ht="12">
      <c r="A2424" s="1251">
        <v>2020</v>
      </c>
      <c r="B2424" s="1251">
        <v>25</v>
      </c>
      <c r="C2424" s="1251">
        <v>770</v>
      </c>
      <c r="D2424" s="1251" t="s">
        <v>1771</v>
      </c>
      <c r="E2424" s="1251">
        <v>108100</v>
      </c>
      <c r="F2424" s="1251" t="s">
        <v>1531</v>
      </c>
      <c r="G2424" s="1252">
        <v>0</v>
      </c>
      <c r="H2424" s="1252">
        <v>0</v>
      </c>
      <c r="I2424" s="1252">
        <v>0</v>
      </c>
      <c r="J2424" s="1252">
        <v>0</v>
      </c>
      <c r="K2424" s="1252">
        <v>0</v>
      </c>
      <c r="L2424" s="1252">
        <v>0</v>
      </c>
      <c r="M2424" s="1252">
        <v>0</v>
      </c>
      <c r="N2424" s="1252">
        <v>0</v>
      </c>
      <c r="O2424" s="1252">
        <v>0</v>
      </c>
      <c r="P2424" s="1252">
        <v>0</v>
      </c>
      <c r="Q2424" s="1252">
        <v>0</v>
      </c>
      <c r="R2424" s="1252">
        <v>0</v>
      </c>
      <c r="S2424" s="1252">
        <v>0</v>
      </c>
      <c r="T2424" s="1252">
        <v>0</v>
      </c>
      <c r="U2424" s="1251" t="s">
        <v>1065</v>
      </c>
      <c r="V2424" s="1251" t="s">
        <v>564</v>
      </c>
      <c r="W2424" s="1251" t="s">
        <v>292</v>
      </c>
      <c r="X2424" s="1251" t="s">
        <v>1515</v>
      </c>
      <c r="Y2424" s="1251">
        <v>108</v>
      </c>
    </row>
    <row r="2425" spans="1:25" ht="12">
      <c r="A2425" s="1251">
        <v>2020</v>
      </c>
      <c r="B2425" s="1251">
        <v>25</v>
      </c>
      <c r="C2425" s="1251">
        <v>770</v>
      </c>
      <c r="D2425" s="1251" t="s">
        <v>1771</v>
      </c>
      <c r="E2425" s="1251">
        <v>110310</v>
      </c>
      <c r="F2425" s="1251" t="s">
        <v>1533</v>
      </c>
      <c r="G2425" s="1252">
        <v>0</v>
      </c>
      <c r="H2425" s="1252">
        <v>0</v>
      </c>
      <c r="I2425" s="1252">
        <v>0</v>
      </c>
      <c r="J2425" s="1252">
        <v>0</v>
      </c>
      <c r="K2425" s="1252">
        <v>0</v>
      </c>
      <c r="L2425" s="1252">
        <v>0</v>
      </c>
      <c r="M2425" s="1252">
        <v>0</v>
      </c>
      <c r="N2425" s="1252">
        <v>0</v>
      </c>
      <c r="O2425" s="1252">
        <v>0</v>
      </c>
      <c r="P2425" s="1252">
        <v>0</v>
      </c>
      <c r="Q2425" s="1252">
        <v>0</v>
      </c>
      <c r="R2425" s="1252">
        <v>0</v>
      </c>
      <c r="S2425" s="1252">
        <v>0</v>
      </c>
      <c r="T2425" s="1252">
        <v>0</v>
      </c>
      <c r="U2425" s="1251" t="s">
        <v>1065</v>
      </c>
      <c r="V2425" s="1251" t="s">
        <v>564</v>
      </c>
      <c r="W2425" s="1251" t="s">
        <v>292</v>
      </c>
      <c r="X2425" s="1251" t="s">
        <v>1515</v>
      </c>
      <c r="Y2425" s="1251">
        <v>110</v>
      </c>
    </row>
    <row r="2426" spans="1:25" ht="12">
      <c r="A2426" s="1251">
        <v>2020</v>
      </c>
      <c r="B2426" s="1251">
        <v>25</v>
      </c>
      <c r="C2426" s="1251">
        <v>770</v>
      </c>
      <c r="D2426" s="1251" t="s">
        <v>1771</v>
      </c>
      <c r="E2426" s="1251">
        <v>141000</v>
      </c>
      <c r="F2426" s="1251" t="s">
        <v>1541</v>
      </c>
      <c r="G2426" s="1252">
        <v>166674.76000000001</v>
      </c>
      <c r="H2426" s="1252">
        <v>169265.10999999999</v>
      </c>
      <c r="I2426" s="1252">
        <v>177638.45999999999</v>
      </c>
      <c r="J2426" s="1252">
        <v>172200.79000000001</v>
      </c>
      <c r="K2426" s="1252">
        <v>182924.79000000001</v>
      </c>
      <c r="L2426" s="1252">
        <v>192212.23000000001</v>
      </c>
      <c r="M2426" s="1252">
        <v>165147.85000000001</v>
      </c>
      <c r="N2426" s="1252">
        <v>165423.19</v>
      </c>
      <c r="O2426" s="1252">
        <v>158977.69</v>
      </c>
      <c r="P2426" s="1252">
        <v>164296.60999999999</v>
      </c>
      <c r="Q2426" s="1252">
        <v>176562.42999999999</v>
      </c>
      <c r="R2426" s="1252">
        <v>190899.89999999999</v>
      </c>
      <c r="S2426" s="1252">
        <v>234296.67999999999</v>
      </c>
      <c r="T2426" s="1252">
        <v>234296.67999999999</v>
      </c>
      <c r="U2426" s="1251" t="s">
        <v>1065</v>
      </c>
      <c r="V2426" s="1251" t="s">
        <v>1537</v>
      </c>
      <c r="W2426" s="1251" t="s">
        <v>308</v>
      </c>
      <c r="X2426" s="1251" t="s">
        <v>1515</v>
      </c>
      <c r="Y2426" s="1251">
        <v>141</v>
      </c>
    </row>
    <row r="2427" spans="1:25" ht="12">
      <c r="A2427" s="1251">
        <v>2020</v>
      </c>
      <c r="B2427" s="1251">
        <v>25</v>
      </c>
      <c r="C2427" s="1251">
        <v>770</v>
      </c>
      <c r="D2427" s="1251" t="s">
        <v>1771</v>
      </c>
      <c r="E2427" s="1251">
        <v>141100</v>
      </c>
      <c r="F2427" s="1251" t="s">
        <v>1543</v>
      </c>
      <c r="G2427" s="1252">
        <v>0</v>
      </c>
      <c r="H2427" s="1252">
        <v>0</v>
      </c>
      <c r="I2427" s="1252">
        <v>0</v>
      </c>
      <c r="J2427" s="1252">
        <v>0</v>
      </c>
      <c r="K2427" s="1252">
        <v>0</v>
      </c>
      <c r="L2427" s="1252">
        <v>0</v>
      </c>
      <c r="M2427" s="1252">
        <v>0</v>
      </c>
      <c r="N2427" s="1252">
        <v>0</v>
      </c>
      <c r="O2427" s="1252">
        <v>0</v>
      </c>
      <c r="P2427" s="1252">
        <v>0</v>
      </c>
      <c r="Q2427" s="1252">
        <v>0</v>
      </c>
      <c r="R2427" s="1252">
        <v>0</v>
      </c>
      <c r="S2427" s="1252">
        <v>0</v>
      </c>
      <c r="T2427" s="1252">
        <v>0</v>
      </c>
      <c r="U2427" s="1251" t="s">
        <v>1065</v>
      </c>
      <c r="V2427" s="1251" t="s">
        <v>1537</v>
      </c>
      <c r="W2427" s="1251" t="s">
        <v>308</v>
      </c>
      <c r="X2427" s="1251" t="s">
        <v>1515</v>
      </c>
      <c r="Y2427" s="1251">
        <v>141</v>
      </c>
    </row>
    <row r="2428" spans="1:25" ht="12">
      <c r="A2428" s="1251">
        <v>2020</v>
      </c>
      <c r="B2428" s="1251">
        <v>25</v>
      </c>
      <c r="C2428" s="1251">
        <v>770</v>
      </c>
      <c r="D2428" s="1251" t="s">
        <v>1771</v>
      </c>
      <c r="E2428" s="1251">
        <v>142000</v>
      </c>
      <c r="F2428" s="1251" t="s">
        <v>1544</v>
      </c>
      <c r="G2428" s="1252">
        <v>0</v>
      </c>
      <c r="H2428" s="1252">
        <v>0</v>
      </c>
      <c r="I2428" s="1252">
        <v>0</v>
      </c>
      <c r="J2428" s="1252">
        <v>0</v>
      </c>
      <c r="K2428" s="1252">
        <v>0</v>
      </c>
      <c r="L2428" s="1252">
        <v>0</v>
      </c>
      <c r="M2428" s="1252">
        <v>0</v>
      </c>
      <c r="N2428" s="1252">
        <v>0</v>
      </c>
      <c r="O2428" s="1252">
        <v>0</v>
      </c>
      <c r="P2428" s="1252">
        <v>0</v>
      </c>
      <c r="Q2428" s="1252">
        <v>0</v>
      </c>
      <c r="R2428" s="1252">
        <v>0</v>
      </c>
      <c r="S2428" s="1252">
        <v>0</v>
      </c>
      <c r="T2428" s="1252">
        <v>0</v>
      </c>
      <c r="U2428" s="1251" t="s">
        <v>1065</v>
      </c>
      <c r="V2428" s="1251" t="s">
        <v>1537</v>
      </c>
      <c r="W2428" s="1251" t="s">
        <v>308</v>
      </c>
      <c r="X2428" s="1251" t="s">
        <v>1515</v>
      </c>
      <c r="Y2428" s="1251">
        <v>142</v>
      </c>
    </row>
    <row r="2429" spans="1:25" ht="12">
      <c r="A2429" s="1251">
        <v>2020</v>
      </c>
      <c r="B2429" s="1251">
        <v>25</v>
      </c>
      <c r="C2429" s="1251">
        <v>770</v>
      </c>
      <c r="D2429" s="1251" t="s">
        <v>1771</v>
      </c>
      <c r="E2429" s="1251">
        <v>143000</v>
      </c>
      <c r="F2429" s="1251" t="s">
        <v>1546</v>
      </c>
      <c r="G2429" s="1252">
        <v>-2110.9400000000001</v>
      </c>
      <c r="H2429" s="1252">
        <v>-2110.9400000000001</v>
      </c>
      <c r="I2429" s="1252">
        <v>-2110.9400000000001</v>
      </c>
      <c r="J2429" s="1252">
        <v>-2110.9400000000001</v>
      </c>
      <c r="K2429" s="1252">
        <v>-2110.9400000000001</v>
      </c>
      <c r="L2429" s="1252">
        <v>-2110.9400000000001</v>
      </c>
      <c r="M2429" s="1252">
        <v>-2110.9400000000001</v>
      </c>
      <c r="N2429" s="1252">
        <v>-2110.9400000000001</v>
      </c>
      <c r="O2429" s="1252">
        <v>-2110.9400000000001</v>
      </c>
      <c r="P2429" s="1252">
        <v>-2110.9400000000001</v>
      </c>
      <c r="Q2429" s="1252">
        <v>-2110.9400000000001</v>
      </c>
      <c r="R2429" s="1252">
        <v>-2110.9400000000001</v>
      </c>
      <c r="S2429" s="1252">
        <v>-2110.9400000000001</v>
      </c>
      <c r="T2429" s="1252">
        <v>-2110.9400000000001</v>
      </c>
      <c r="U2429" s="1251" t="s">
        <v>1065</v>
      </c>
      <c r="V2429" s="1251" t="s">
        <v>1537</v>
      </c>
      <c r="W2429" s="1251" t="s">
        <v>308</v>
      </c>
      <c r="X2429" s="1251" t="s">
        <v>1515</v>
      </c>
      <c r="Y2429" s="1251">
        <v>143</v>
      </c>
    </row>
    <row r="2430" spans="1:25" ht="12">
      <c r="A2430" s="1251">
        <v>2020</v>
      </c>
      <c r="B2430" s="1251">
        <v>25</v>
      </c>
      <c r="C2430" s="1251">
        <v>770</v>
      </c>
      <c r="D2430" s="1251" t="s">
        <v>1771</v>
      </c>
      <c r="E2430" s="1251">
        <v>162010</v>
      </c>
      <c r="F2430" s="1251" t="s">
        <v>1672</v>
      </c>
      <c r="G2430" s="1252">
        <v>0</v>
      </c>
      <c r="H2430" s="1252">
        <v>0</v>
      </c>
      <c r="I2430" s="1252">
        <v>0</v>
      </c>
      <c r="J2430" s="1252">
        <v>0</v>
      </c>
      <c r="K2430" s="1252">
        <v>0</v>
      </c>
      <c r="L2430" s="1252">
        <v>0</v>
      </c>
      <c r="M2430" s="1252">
        <v>0</v>
      </c>
      <c r="N2430" s="1252">
        <v>0</v>
      </c>
      <c r="O2430" s="1252">
        <v>0</v>
      </c>
      <c r="P2430" s="1252">
        <v>0</v>
      </c>
      <c r="Q2430" s="1252">
        <v>0</v>
      </c>
      <c r="R2430" s="1252">
        <v>0</v>
      </c>
      <c r="S2430" s="1252">
        <v>0</v>
      </c>
      <c r="T2430" s="1252">
        <v>0</v>
      </c>
      <c r="U2430" s="1251" t="s">
        <v>1065</v>
      </c>
      <c r="V2430" s="1251" t="s">
        <v>564</v>
      </c>
      <c r="W2430" s="1251" t="s">
        <v>314</v>
      </c>
      <c r="X2430" s="1251" t="s">
        <v>1515</v>
      </c>
      <c r="Y2430" s="1251">
        <v>162</v>
      </c>
    </row>
    <row r="2431" spans="1:25" ht="12">
      <c r="A2431" s="1251">
        <v>2020</v>
      </c>
      <c r="B2431" s="1251">
        <v>25</v>
      </c>
      <c r="C2431" s="1251">
        <v>770</v>
      </c>
      <c r="D2431" s="1251" t="s">
        <v>1771</v>
      </c>
      <c r="E2431" s="1251">
        <v>162020</v>
      </c>
      <c r="F2431" s="1251" t="s">
        <v>1673</v>
      </c>
      <c r="G2431" s="1252">
        <v>0</v>
      </c>
      <c r="H2431" s="1252">
        <v>0</v>
      </c>
      <c r="I2431" s="1252">
        <v>0</v>
      </c>
      <c r="J2431" s="1252">
        <v>0</v>
      </c>
      <c r="K2431" s="1252">
        <v>0</v>
      </c>
      <c r="L2431" s="1252">
        <v>0</v>
      </c>
      <c r="M2431" s="1252">
        <v>0</v>
      </c>
      <c r="N2431" s="1252">
        <v>0</v>
      </c>
      <c r="O2431" s="1252">
        <v>0</v>
      </c>
      <c r="P2431" s="1252">
        <v>0</v>
      </c>
      <c r="Q2431" s="1252">
        <v>0</v>
      </c>
      <c r="R2431" s="1252">
        <v>0</v>
      </c>
      <c r="S2431" s="1252">
        <v>0</v>
      </c>
      <c r="T2431" s="1252">
        <v>0</v>
      </c>
      <c r="U2431" s="1251" t="s">
        <v>1065</v>
      </c>
      <c r="V2431" s="1251" t="s">
        <v>564</v>
      </c>
      <c r="W2431" s="1251" t="s">
        <v>314</v>
      </c>
      <c r="X2431" s="1251" t="s">
        <v>1515</v>
      </c>
      <c r="Y2431" s="1251">
        <v>162</v>
      </c>
    </row>
    <row r="2432" spans="1:25" ht="12">
      <c r="A2432" s="1251">
        <v>2020</v>
      </c>
      <c r="B2432" s="1251">
        <v>25</v>
      </c>
      <c r="C2432" s="1251">
        <v>770</v>
      </c>
      <c r="D2432" s="1251" t="s">
        <v>1771</v>
      </c>
      <c r="E2432" s="1251">
        <v>162030</v>
      </c>
      <c r="F2432" s="1251" t="s">
        <v>1550</v>
      </c>
      <c r="G2432" s="1252">
        <v>0</v>
      </c>
      <c r="H2432" s="1252">
        <v>0</v>
      </c>
      <c r="I2432" s="1252">
        <v>0</v>
      </c>
      <c r="J2432" s="1252">
        <v>0</v>
      </c>
      <c r="K2432" s="1252">
        <v>0</v>
      </c>
      <c r="L2432" s="1252">
        <v>0</v>
      </c>
      <c r="M2432" s="1252">
        <v>0</v>
      </c>
      <c r="N2432" s="1252">
        <v>0</v>
      </c>
      <c r="O2432" s="1252">
        <v>0</v>
      </c>
      <c r="P2432" s="1252">
        <v>0</v>
      </c>
      <c r="Q2432" s="1252">
        <v>0</v>
      </c>
      <c r="R2432" s="1252">
        <v>0</v>
      </c>
      <c r="S2432" s="1252">
        <v>0</v>
      </c>
      <c r="T2432" s="1252">
        <v>0</v>
      </c>
      <c r="U2432" s="1251" t="s">
        <v>1065</v>
      </c>
      <c r="V2432" s="1251" t="s">
        <v>564</v>
      </c>
      <c r="W2432" s="1251" t="s">
        <v>314</v>
      </c>
      <c r="X2432" s="1251" t="s">
        <v>1515</v>
      </c>
      <c r="Y2432" s="1251">
        <v>162</v>
      </c>
    </row>
    <row r="2433" spans="1:25" ht="12">
      <c r="A2433" s="1251">
        <v>2020</v>
      </c>
      <c r="B2433" s="1251">
        <v>25</v>
      </c>
      <c r="C2433" s="1251">
        <v>770</v>
      </c>
      <c r="D2433" s="1251" t="s">
        <v>1771</v>
      </c>
      <c r="E2433" s="1251">
        <v>173000</v>
      </c>
      <c r="F2433" s="1251" t="s">
        <v>1557</v>
      </c>
      <c r="G2433" s="1252">
        <v>70871.539999999994</v>
      </c>
      <c r="H2433" s="1252">
        <v>60747.839999999997</v>
      </c>
      <c r="I2433" s="1252">
        <v>60442.790000000001</v>
      </c>
      <c r="J2433" s="1252">
        <v>77528.649999999994</v>
      </c>
      <c r="K2433" s="1252">
        <v>56057.580000000002</v>
      </c>
      <c r="L2433" s="1252">
        <v>66745.850000000006</v>
      </c>
      <c r="M2433" s="1252">
        <v>78023.809999999998</v>
      </c>
      <c r="N2433" s="1252">
        <v>93613.089999999997</v>
      </c>
      <c r="O2433" s="1252">
        <v>73126.570000000007</v>
      </c>
      <c r="P2433" s="1252">
        <v>82792.960000000006</v>
      </c>
      <c r="Q2433" s="1252">
        <v>98481.389999999999</v>
      </c>
      <c r="R2433" s="1252">
        <v>74342.330000000002</v>
      </c>
      <c r="S2433" s="1252">
        <v>93510.990000000005</v>
      </c>
      <c r="T2433" s="1252">
        <v>93510.990000000005</v>
      </c>
      <c r="U2433" s="1251" t="s">
        <v>1065</v>
      </c>
      <c r="V2433" s="1251" t="s">
        <v>1537</v>
      </c>
      <c r="W2433" s="1251" t="s">
        <v>310</v>
      </c>
      <c r="X2433" s="1251" t="s">
        <v>1515</v>
      </c>
      <c r="Y2433" s="1251">
        <v>173</v>
      </c>
    </row>
    <row r="2434" spans="1:25" ht="12">
      <c r="A2434" s="1251">
        <v>2020</v>
      </c>
      <c r="B2434" s="1251">
        <v>25</v>
      </c>
      <c r="C2434" s="1251">
        <v>770</v>
      </c>
      <c r="D2434" s="1251" t="s">
        <v>1771</v>
      </c>
      <c r="E2434" s="1251">
        <v>183010</v>
      </c>
      <c r="F2434" s="1251" t="s">
        <v>1559</v>
      </c>
      <c r="G2434" s="1252">
        <v>0</v>
      </c>
      <c r="H2434" s="1252">
        <v>0</v>
      </c>
      <c r="I2434" s="1252">
        <v>0</v>
      </c>
      <c r="J2434" s="1252">
        <v>0</v>
      </c>
      <c r="K2434" s="1252">
        <v>0</v>
      </c>
      <c r="L2434" s="1252">
        <v>0</v>
      </c>
      <c r="M2434" s="1252">
        <v>0</v>
      </c>
      <c r="N2434" s="1252">
        <v>0</v>
      </c>
      <c r="O2434" s="1252">
        <v>0</v>
      </c>
      <c r="P2434" s="1252">
        <v>0</v>
      </c>
      <c r="Q2434" s="1252">
        <v>0</v>
      </c>
      <c r="R2434" s="1252">
        <v>0</v>
      </c>
      <c r="S2434" s="1252">
        <v>0</v>
      </c>
      <c r="T2434" s="1252">
        <v>0</v>
      </c>
      <c r="U2434" s="1251" t="s">
        <v>1065</v>
      </c>
      <c r="V2434" s="1251" t="s">
        <v>1537</v>
      </c>
      <c r="W2434" s="1251" t="s">
        <v>324</v>
      </c>
      <c r="X2434" s="1251" t="s">
        <v>1515</v>
      </c>
      <c r="Y2434" s="1251">
        <v>183</v>
      </c>
    </row>
    <row r="2435" spans="1:25" ht="12">
      <c r="A2435" s="1251">
        <v>2020</v>
      </c>
      <c r="B2435" s="1251">
        <v>25</v>
      </c>
      <c r="C2435" s="1251">
        <v>770</v>
      </c>
      <c r="D2435" s="1251" t="s">
        <v>1771</v>
      </c>
      <c r="E2435" s="1251">
        <v>183020</v>
      </c>
      <c r="F2435" s="1251" t="s">
        <v>1560</v>
      </c>
      <c r="G2435" s="1252">
        <v>0</v>
      </c>
      <c r="H2435" s="1252">
        <v>0</v>
      </c>
      <c r="I2435" s="1252">
        <v>0</v>
      </c>
      <c r="J2435" s="1252">
        <v>0</v>
      </c>
      <c r="K2435" s="1252">
        <v>0</v>
      </c>
      <c r="L2435" s="1252">
        <v>0</v>
      </c>
      <c r="M2435" s="1252">
        <v>0</v>
      </c>
      <c r="N2435" s="1252">
        <v>0</v>
      </c>
      <c r="O2435" s="1252">
        <v>0</v>
      </c>
      <c r="P2435" s="1252">
        <v>0</v>
      </c>
      <c r="Q2435" s="1252">
        <v>0</v>
      </c>
      <c r="R2435" s="1252">
        <v>0</v>
      </c>
      <c r="S2435" s="1252">
        <v>0</v>
      </c>
      <c r="T2435" s="1252">
        <v>0</v>
      </c>
      <c r="U2435" s="1251" t="s">
        <v>1065</v>
      </c>
      <c r="V2435" s="1251" t="s">
        <v>1537</v>
      </c>
      <c r="W2435" s="1251" t="s">
        <v>324</v>
      </c>
      <c r="X2435" s="1251" t="s">
        <v>1515</v>
      </c>
      <c r="Y2435" s="1251">
        <v>183</v>
      </c>
    </row>
    <row r="2436" spans="1:25" ht="12">
      <c r="A2436" s="1251">
        <v>2020</v>
      </c>
      <c r="B2436" s="1251">
        <v>25</v>
      </c>
      <c r="C2436" s="1251">
        <v>770</v>
      </c>
      <c r="D2436" s="1251" t="s">
        <v>1771</v>
      </c>
      <c r="E2436" s="1251">
        <v>186355</v>
      </c>
      <c r="F2436" s="1251" t="s">
        <v>1575</v>
      </c>
      <c r="G2436" s="1252">
        <v>0</v>
      </c>
      <c r="H2436" s="1252">
        <v>0</v>
      </c>
      <c r="I2436" s="1252">
        <v>0</v>
      </c>
      <c r="J2436" s="1252">
        <v>0</v>
      </c>
      <c r="K2436" s="1252">
        <v>0</v>
      </c>
      <c r="L2436" s="1252">
        <v>0</v>
      </c>
      <c r="M2436" s="1252">
        <v>0</v>
      </c>
      <c r="N2436" s="1252">
        <v>0</v>
      </c>
      <c r="O2436" s="1252">
        <v>1.1799999999999999</v>
      </c>
      <c r="P2436" s="1252">
        <v>13.51</v>
      </c>
      <c r="Q2436" s="1252">
        <v>47.700000000000003</v>
      </c>
      <c r="R2436" s="1252">
        <v>94.549999999999997</v>
      </c>
      <c r="S2436" s="1252">
        <v>128.33000000000001</v>
      </c>
      <c r="T2436" s="1252">
        <v>128.33000000000001</v>
      </c>
      <c r="U2436" s="1251" t="s">
        <v>1065</v>
      </c>
      <c r="V2436" s="1251" t="s">
        <v>1537</v>
      </c>
      <c r="W2436" s="1251" t="s">
        <v>322</v>
      </c>
      <c r="X2436" s="1251" t="s">
        <v>1515</v>
      </c>
      <c r="Y2436" s="1251">
        <v>186</v>
      </c>
    </row>
    <row r="2437" spans="1:25" ht="12">
      <c r="A2437" s="1251">
        <v>2020</v>
      </c>
      <c r="B2437" s="1251">
        <v>25</v>
      </c>
      <c r="C2437" s="1251">
        <v>770</v>
      </c>
      <c r="D2437" s="1251" t="s">
        <v>1771</v>
      </c>
      <c r="E2437" s="1251">
        <v>186366</v>
      </c>
      <c r="F2437" s="1251" t="s">
        <v>1576</v>
      </c>
      <c r="G2437" s="1252">
        <v>242.37</v>
      </c>
      <c r="H2437" s="1252">
        <v>242.37</v>
      </c>
      <c r="I2437" s="1252">
        <v>242.37</v>
      </c>
      <c r="J2437" s="1252">
        <v>242.37</v>
      </c>
      <c r="K2437" s="1252">
        <v>242.37</v>
      </c>
      <c r="L2437" s="1252">
        <v>242.37</v>
      </c>
      <c r="M2437" s="1252">
        <v>242.37</v>
      </c>
      <c r="N2437" s="1252">
        <v>242.37</v>
      </c>
      <c r="O2437" s="1252">
        <v>242.37</v>
      </c>
      <c r="P2437" s="1252">
        <v>242.37</v>
      </c>
      <c r="Q2437" s="1252">
        <v>242.37</v>
      </c>
      <c r="R2437" s="1252">
        <v>242.37</v>
      </c>
      <c r="S2437" s="1252">
        <v>242.37</v>
      </c>
      <c r="T2437" s="1252">
        <v>242.37</v>
      </c>
      <c r="U2437" s="1251" t="s">
        <v>1065</v>
      </c>
      <c r="V2437" s="1251" t="s">
        <v>1537</v>
      </c>
      <c r="W2437" s="1251" t="s">
        <v>322</v>
      </c>
      <c r="X2437" s="1251" t="s">
        <v>1515</v>
      </c>
      <c r="Y2437" s="1251">
        <v>186</v>
      </c>
    </row>
    <row r="2438" spans="1:25" ht="12">
      <c r="A2438" s="1251">
        <v>2020</v>
      </c>
      <c r="B2438" s="1251">
        <v>25</v>
      </c>
      <c r="C2438" s="1251">
        <v>770</v>
      </c>
      <c r="D2438" s="1251" t="s">
        <v>1771</v>
      </c>
      <c r="E2438" s="1251">
        <v>186367</v>
      </c>
      <c r="F2438" s="1251" t="s">
        <v>1577</v>
      </c>
      <c r="G2438" s="1252">
        <v>-51.140000000000001</v>
      </c>
      <c r="H2438" s="1252">
        <v>-51.740000000000002</v>
      </c>
      <c r="I2438" s="1252">
        <v>-52.340000000000003</v>
      </c>
      <c r="J2438" s="1252">
        <v>-53.539999999999999</v>
      </c>
      <c r="K2438" s="1252">
        <v>-54.119999999999997</v>
      </c>
      <c r="L2438" s="1252">
        <v>-54.700000000000003</v>
      </c>
      <c r="M2438" s="1252">
        <v>-55.280000000000001</v>
      </c>
      <c r="N2438" s="1252">
        <v>-55.869999999999997</v>
      </c>
      <c r="O2438" s="1252">
        <v>-56.460000000000001</v>
      </c>
      <c r="P2438" s="1252">
        <v>-56.450000000000003</v>
      </c>
      <c r="Q2438" s="1252">
        <v>-57.049999999999997</v>
      </c>
      <c r="R2438" s="1252">
        <v>-57.649999999999999</v>
      </c>
      <c r="S2438" s="1252">
        <v>-58.25</v>
      </c>
      <c r="T2438" s="1252">
        <v>-58.25</v>
      </c>
      <c r="U2438" s="1251" t="s">
        <v>1065</v>
      </c>
      <c r="V2438" s="1251" t="s">
        <v>1537</v>
      </c>
      <c r="W2438" s="1251" t="s">
        <v>322</v>
      </c>
      <c r="X2438" s="1251" t="s">
        <v>1515</v>
      </c>
      <c r="Y2438" s="1251">
        <v>186</v>
      </c>
    </row>
    <row r="2439" spans="1:25" ht="12">
      <c r="A2439" s="1251">
        <v>2020</v>
      </c>
      <c r="B2439" s="1251">
        <v>25</v>
      </c>
      <c r="C2439" s="1251">
        <v>770</v>
      </c>
      <c r="D2439" s="1251" t="s">
        <v>1771</v>
      </c>
      <c r="E2439" s="1251">
        <v>231006</v>
      </c>
      <c r="F2439" s="1251" t="s">
        <v>1583</v>
      </c>
      <c r="G2439" s="1252">
        <v>0</v>
      </c>
      <c r="H2439" s="1252">
        <v>0</v>
      </c>
      <c r="I2439" s="1252">
        <v>0</v>
      </c>
      <c r="J2439" s="1252">
        <v>0</v>
      </c>
      <c r="K2439" s="1252">
        <v>0</v>
      </c>
      <c r="L2439" s="1252">
        <v>0</v>
      </c>
      <c r="M2439" s="1252">
        <v>0</v>
      </c>
      <c r="N2439" s="1252">
        <v>0</v>
      </c>
      <c r="O2439" s="1252">
        <v>0</v>
      </c>
      <c r="P2439" s="1252">
        <v>0</v>
      </c>
      <c r="Q2439" s="1252">
        <v>0</v>
      </c>
      <c r="R2439" s="1252">
        <v>0</v>
      </c>
      <c r="S2439" s="1252">
        <v>0</v>
      </c>
      <c r="T2439" s="1252">
        <v>0</v>
      </c>
      <c r="U2439" s="1251" t="s">
        <v>1065</v>
      </c>
      <c r="V2439" s="1251" t="s">
        <v>1537</v>
      </c>
      <c r="W2439" s="1251" t="s">
        <v>366</v>
      </c>
      <c r="X2439" s="1251" t="s">
        <v>1581</v>
      </c>
      <c r="Y2439" s="1251">
        <v>231</v>
      </c>
    </row>
    <row r="2440" spans="1:25" ht="12">
      <c r="A2440" s="1251">
        <v>2020</v>
      </c>
      <c r="B2440" s="1251">
        <v>25</v>
      </c>
      <c r="C2440" s="1251">
        <v>770</v>
      </c>
      <c r="D2440" s="1251" t="s">
        <v>1771</v>
      </c>
      <c r="E2440" s="1251">
        <v>235020</v>
      </c>
      <c r="F2440" s="1251" t="s">
        <v>1586</v>
      </c>
      <c r="G2440" s="1252">
        <v>0</v>
      </c>
      <c r="H2440" s="1252">
        <v>0</v>
      </c>
      <c r="I2440" s="1252">
        <v>0</v>
      </c>
      <c r="J2440" s="1252">
        <v>0</v>
      </c>
      <c r="K2440" s="1252">
        <v>0</v>
      </c>
      <c r="L2440" s="1252">
        <v>0</v>
      </c>
      <c r="M2440" s="1252">
        <v>0</v>
      </c>
      <c r="N2440" s="1252">
        <v>0</v>
      </c>
      <c r="O2440" s="1252">
        <v>0</v>
      </c>
      <c r="P2440" s="1252">
        <v>0</v>
      </c>
      <c r="Q2440" s="1252">
        <v>0</v>
      </c>
      <c r="R2440" s="1252">
        <v>0</v>
      </c>
      <c r="S2440" s="1252">
        <v>0</v>
      </c>
      <c r="T2440" s="1252">
        <v>0</v>
      </c>
      <c r="U2440" s="1251" t="s">
        <v>1065</v>
      </c>
      <c r="V2440" s="1251" t="s">
        <v>564</v>
      </c>
      <c r="W2440" s="1251" t="s">
        <v>370</v>
      </c>
      <c r="X2440" s="1251" t="s">
        <v>1581</v>
      </c>
      <c r="Y2440" s="1251">
        <v>235</v>
      </c>
    </row>
    <row r="2441" spans="1:25" ht="12">
      <c r="A2441" s="1251">
        <v>2020</v>
      </c>
      <c r="B2441" s="1251">
        <v>25</v>
      </c>
      <c r="C2441" s="1251">
        <v>770</v>
      </c>
      <c r="D2441" s="1251" t="s">
        <v>1771</v>
      </c>
      <c r="E2441" s="1251">
        <v>236111</v>
      </c>
      <c r="F2441" s="1251" t="s">
        <v>1588</v>
      </c>
      <c r="G2441" s="1252">
        <v>0</v>
      </c>
      <c r="H2441" s="1252">
        <v>388.75999999999999</v>
      </c>
      <c r="I2441" s="1252">
        <v>194.38</v>
      </c>
      <c r="J2441" s="1252">
        <v>0</v>
      </c>
      <c r="K2441" s="1252">
        <v>388.73000000000002</v>
      </c>
      <c r="L2441" s="1252">
        <v>194.36000000000001</v>
      </c>
      <c r="M2441" s="1252">
        <v>-0.01</v>
      </c>
      <c r="N2441" s="1252">
        <v>284.87</v>
      </c>
      <c r="O2441" s="1252">
        <v>142.43000000000001</v>
      </c>
      <c r="P2441" s="1252">
        <v>-0.01</v>
      </c>
      <c r="Q2441" s="1252">
        <v>-142.44999999999999</v>
      </c>
      <c r="R2441" s="1252">
        <v>143.33000000000001</v>
      </c>
      <c r="S2441" s="1252">
        <v>0</v>
      </c>
      <c r="T2441" s="1252">
        <v>0</v>
      </c>
      <c r="U2441" s="1251" t="s">
        <v>1065</v>
      </c>
      <c r="V2441" s="1251" t="s">
        <v>1537</v>
      </c>
      <c r="W2441" s="1251" t="s">
        <v>371</v>
      </c>
      <c r="X2441" s="1251" t="s">
        <v>1581</v>
      </c>
      <c r="Y2441" s="1251">
        <v>236</v>
      </c>
    </row>
    <row r="2442" spans="1:25" ht="12">
      <c r="A2442" s="1251">
        <v>2020</v>
      </c>
      <c r="B2442" s="1251">
        <v>25</v>
      </c>
      <c r="C2442" s="1251">
        <v>770</v>
      </c>
      <c r="D2442" s="1251" t="s">
        <v>1771</v>
      </c>
      <c r="E2442" s="1251">
        <v>236115</v>
      </c>
      <c r="F2442" s="1251" t="s">
        <v>1679</v>
      </c>
      <c r="G2442" s="1252">
        <v>0</v>
      </c>
      <c r="H2442" s="1252">
        <v>0</v>
      </c>
      <c r="I2442" s="1252">
        <v>0</v>
      </c>
      <c r="J2442" s="1252">
        <v>0</v>
      </c>
      <c r="K2442" s="1252">
        <v>0</v>
      </c>
      <c r="L2442" s="1252">
        <v>0</v>
      </c>
      <c r="M2442" s="1252">
        <v>0</v>
      </c>
      <c r="N2442" s="1252">
        <v>0</v>
      </c>
      <c r="O2442" s="1252">
        <v>0</v>
      </c>
      <c r="P2442" s="1252">
        <v>0</v>
      </c>
      <c r="Q2442" s="1252">
        <v>0</v>
      </c>
      <c r="R2442" s="1252">
        <v>0</v>
      </c>
      <c r="S2442" s="1252">
        <v>0</v>
      </c>
      <c r="T2442" s="1252">
        <v>0</v>
      </c>
      <c r="U2442" s="1251" t="s">
        <v>1065</v>
      </c>
      <c r="V2442" s="1251" t="s">
        <v>1537</v>
      </c>
      <c r="W2442" s="1251" t="s">
        <v>371</v>
      </c>
      <c r="X2442" s="1251" t="s">
        <v>1581</v>
      </c>
      <c r="Y2442" s="1251">
        <v>236</v>
      </c>
    </row>
    <row r="2443" spans="1:25" ht="12">
      <c r="A2443" s="1251">
        <v>2020</v>
      </c>
      <c r="B2443" s="1251">
        <v>25</v>
      </c>
      <c r="C2443" s="1251">
        <v>770</v>
      </c>
      <c r="D2443" s="1251" t="s">
        <v>1771</v>
      </c>
      <c r="E2443" s="1251">
        <v>236116</v>
      </c>
      <c r="F2443" s="1251" t="s">
        <v>1680</v>
      </c>
      <c r="G2443" s="1252">
        <v>0</v>
      </c>
      <c r="H2443" s="1252">
        <v>0</v>
      </c>
      <c r="I2443" s="1252">
        <v>0</v>
      </c>
      <c r="J2443" s="1252">
        <v>0</v>
      </c>
      <c r="K2443" s="1252">
        <v>0</v>
      </c>
      <c r="L2443" s="1252">
        <v>0</v>
      </c>
      <c r="M2443" s="1252">
        <v>0</v>
      </c>
      <c r="N2443" s="1252">
        <v>0</v>
      </c>
      <c r="O2443" s="1252">
        <v>0</v>
      </c>
      <c r="P2443" s="1252">
        <v>0</v>
      </c>
      <c r="Q2443" s="1252">
        <v>0</v>
      </c>
      <c r="R2443" s="1252">
        <v>0</v>
      </c>
      <c r="S2443" s="1252">
        <v>0</v>
      </c>
      <c r="T2443" s="1252">
        <v>0</v>
      </c>
      <c r="U2443" s="1251" t="s">
        <v>1065</v>
      </c>
      <c r="V2443" s="1251" t="s">
        <v>1537</v>
      </c>
      <c r="W2443" s="1251" t="s">
        <v>371</v>
      </c>
      <c r="X2443" s="1251" t="s">
        <v>1581</v>
      </c>
      <c r="Y2443" s="1251">
        <v>236</v>
      </c>
    </row>
    <row r="2444" spans="1:25" ht="12">
      <c r="A2444" s="1251">
        <v>2020</v>
      </c>
      <c r="B2444" s="1251">
        <v>25</v>
      </c>
      <c r="C2444" s="1251">
        <v>770</v>
      </c>
      <c r="D2444" s="1251" t="s">
        <v>1771</v>
      </c>
      <c r="E2444" s="1251">
        <v>236117</v>
      </c>
      <c r="F2444" s="1251" t="s">
        <v>1681</v>
      </c>
      <c r="G2444" s="1252">
        <v>0</v>
      </c>
      <c r="H2444" s="1252">
        <v>0</v>
      </c>
      <c r="I2444" s="1252">
        <v>0</v>
      </c>
      <c r="J2444" s="1252">
        <v>0</v>
      </c>
      <c r="K2444" s="1252">
        <v>0</v>
      </c>
      <c r="L2444" s="1252">
        <v>0</v>
      </c>
      <c r="M2444" s="1252">
        <v>0</v>
      </c>
      <c r="N2444" s="1252">
        <v>0</v>
      </c>
      <c r="O2444" s="1252">
        <v>0</v>
      </c>
      <c r="P2444" s="1252">
        <v>0</v>
      </c>
      <c r="Q2444" s="1252">
        <v>0</v>
      </c>
      <c r="R2444" s="1252">
        <v>0</v>
      </c>
      <c r="S2444" s="1252">
        <v>0</v>
      </c>
      <c r="T2444" s="1252">
        <v>0</v>
      </c>
      <c r="U2444" s="1251" t="s">
        <v>1065</v>
      </c>
      <c r="V2444" s="1251" t="s">
        <v>1537</v>
      </c>
      <c r="W2444" s="1251" t="s">
        <v>371</v>
      </c>
      <c r="X2444" s="1251" t="s">
        <v>1581</v>
      </c>
      <c r="Y2444" s="1251">
        <v>236</v>
      </c>
    </row>
    <row r="2445" spans="1:25" ht="12">
      <c r="A2445" s="1251">
        <v>2020</v>
      </c>
      <c r="B2445" s="1251">
        <v>25</v>
      </c>
      <c r="C2445" s="1251">
        <v>770</v>
      </c>
      <c r="D2445" s="1251" t="s">
        <v>1771</v>
      </c>
      <c r="E2445" s="1251">
        <v>241001</v>
      </c>
      <c r="F2445" s="1251" t="s">
        <v>1592</v>
      </c>
      <c r="G2445" s="1252">
        <v>0</v>
      </c>
      <c r="H2445" s="1252">
        <v>0</v>
      </c>
      <c r="I2445" s="1252">
        <v>0</v>
      </c>
      <c r="J2445" s="1252">
        <v>0</v>
      </c>
      <c r="K2445" s="1252">
        <v>0</v>
      </c>
      <c r="L2445" s="1252">
        <v>0</v>
      </c>
      <c r="M2445" s="1252">
        <v>0</v>
      </c>
      <c r="N2445" s="1252">
        <v>0</v>
      </c>
      <c r="O2445" s="1252">
        <v>0</v>
      </c>
      <c r="P2445" s="1252">
        <v>0</v>
      </c>
      <c r="Q2445" s="1252">
        <v>0</v>
      </c>
      <c r="R2445" s="1252">
        <v>0</v>
      </c>
      <c r="S2445" s="1252">
        <v>0</v>
      </c>
      <c r="T2445" s="1252">
        <v>0</v>
      </c>
      <c r="U2445" s="1251" t="s">
        <v>1065</v>
      </c>
      <c r="V2445" s="1251" t="s">
        <v>1537</v>
      </c>
      <c r="W2445" s="1251" t="s">
        <v>371</v>
      </c>
      <c r="X2445" s="1251" t="s">
        <v>1581</v>
      </c>
      <c r="Y2445" s="1251">
        <v>241</v>
      </c>
    </row>
    <row r="2446" spans="1:25" ht="12">
      <c r="A2446" s="1251">
        <v>2020</v>
      </c>
      <c r="B2446" s="1251">
        <v>25</v>
      </c>
      <c r="C2446" s="1251">
        <v>770</v>
      </c>
      <c r="D2446" s="1251" t="s">
        <v>1771</v>
      </c>
      <c r="E2446" s="1251">
        <v>241002</v>
      </c>
      <c r="F2446" s="1251" t="s">
        <v>1699</v>
      </c>
      <c r="G2446" s="1252">
        <v>0</v>
      </c>
      <c r="H2446" s="1252">
        <v>0</v>
      </c>
      <c r="I2446" s="1252">
        <v>0</v>
      </c>
      <c r="J2446" s="1252">
        <v>0</v>
      </c>
      <c r="K2446" s="1252">
        <v>0</v>
      </c>
      <c r="L2446" s="1252">
        <v>0</v>
      </c>
      <c r="M2446" s="1252">
        <v>0</v>
      </c>
      <c r="N2446" s="1252">
        <v>0</v>
      </c>
      <c r="O2446" s="1252">
        <v>0</v>
      </c>
      <c r="P2446" s="1252">
        <v>0</v>
      </c>
      <c r="Q2446" s="1252">
        <v>0</v>
      </c>
      <c r="R2446" s="1252">
        <v>0</v>
      </c>
      <c r="S2446" s="1252">
        <v>0</v>
      </c>
      <c r="T2446" s="1252">
        <v>0</v>
      </c>
      <c r="U2446" s="1251" t="s">
        <v>1065</v>
      </c>
      <c r="V2446" s="1251" t="s">
        <v>1537</v>
      </c>
      <c r="W2446" s="1251" t="s">
        <v>371</v>
      </c>
      <c r="X2446" s="1251" t="s">
        <v>1581</v>
      </c>
      <c r="Y2446" s="1251">
        <v>241</v>
      </c>
    </row>
    <row r="2447" spans="1:25" ht="12">
      <c r="A2447" s="1251">
        <v>2020</v>
      </c>
      <c r="B2447" s="1251">
        <v>25</v>
      </c>
      <c r="C2447" s="1251">
        <v>770</v>
      </c>
      <c r="D2447" s="1251" t="s">
        <v>1771</v>
      </c>
      <c r="E2447" s="1251">
        <v>252010</v>
      </c>
      <c r="F2447" s="1251" t="s">
        <v>1600</v>
      </c>
      <c r="G2447" s="1252">
        <v>0</v>
      </c>
      <c r="H2447" s="1252">
        <v>0</v>
      </c>
      <c r="I2447" s="1252">
        <v>0</v>
      </c>
      <c r="J2447" s="1252">
        <v>0</v>
      </c>
      <c r="K2447" s="1252">
        <v>0</v>
      </c>
      <c r="L2447" s="1252">
        <v>0</v>
      </c>
      <c r="M2447" s="1252">
        <v>0</v>
      </c>
      <c r="N2447" s="1252">
        <v>0</v>
      </c>
      <c r="O2447" s="1252">
        <v>0</v>
      </c>
      <c r="P2447" s="1252">
        <v>0</v>
      </c>
      <c r="Q2447" s="1252">
        <v>0</v>
      </c>
      <c r="R2447" s="1252">
        <v>0</v>
      </c>
      <c r="S2447" s="1252">
        <v>0</v>
      </c>
      <c r="T2447" s="1252">
        <v>0</v>
      </c>
      <c r="U2447" s="1251" t="s">
        <v>1065</v>
      </c>
      <c r="V2447" s="1251" t="s">
        <v>564</v>
      </c>
      <c r="W2447" s="1251" t="s">
        <v>375</v>
      </c>
      <c r="X2447" s="1251" t="s">
        <v>1581</v>
      </c>
      <c r="Y2447" s="1251">
        <v>252</v>
      </c>
    </row>
    <row r="2448" spans="1:25" ht="12">
      <c r="A2448" s="1251">
        <v>2020</v>
      </c>
      <c r="B2448" s="1251">
        <v>25</v>
      </c>
      <c r="C2448" s="1251">
        <v>770</v>
      </c>
      <c r="D2448" s="1251" t="s">
        <v>1771</v>
      </c>
      <c r="E2448" s="1251">
        <v>252025</v>
      </c>
      <c r="F2448" s="1251" t="s">
        <v>1601</v>
      </c>
      <c r="G2448" s="1252">
        <v>0</v>
      </c>
      <c r="H2448" s="1252">
        <v>0</v>
      </c>
      <c r="I2448" s="1252">
        <v>0</v>
      </c>
      <c r="J2448" s="1252">
        <v>0</v>
      </c>
      <c r="K2448" s="1252">
        <v>0</v>
      </c>
      <c r="L2448" s="1252">
        <v>0</v>
      </c>
      <c r="M2448" s="1252">
        <v>0</v>
      </c>
      <c r="N2448" s="1252">
        <v>0</v>
      </c>
      <c r="O2448" s="1252">
        <v>0</v>
      </c>
      <c r="P2448" s="1252">
        <v>0</v>
      </c>
      <c r="Q2448" s="1252">
        <v>0</v>
      </c>
      <c r="R2448" s="1252">
        <v>0</v>
      </c>
      <c r="S2448" s="1252">
        <v>0</v>
      </c>
      <c r="T2448" s="1252">
        <v>0</v>
      </c>
      <c r="U2448" s="1251" t="s">
        <v>1065</v>
      </c>
      <c r="V2448" s="1251" t="s">
        <v>564</v>
      </c>
      <c r="W2448" s="1251" t="s">
        <v>375</v>
      </c>
      <c r="X2448" s="1251" t="s">
        <v>1581</v>
      </c>
      <c r="Y2448" s="1251">
        <v>252</v>
      </c>
    </row>
    <row r="2449" spans="1:25" ht="12">
      <c r="A2449" s="1251">
        <v>2020</v>
      </c>
      <c r="B2449" s="1251">
        <v>25</v>
      </c>
      <c r="C2449" s="1251">
        <v>770</v>
      </c>
      <c r="D2449" s="1251" t="s">
        <v>1771</v>
      </c>
      <c r="E2449" s="1251">
        <v>252030</v>
      </c>
      <c r="F2449" s="1251" t="s">
        <v>1602</v>
      </c>
      <c r="G2449" s="1252">
        <v>0</v>
      </c>
      <c r="H2449" s="1252">
        <v>0</v>
      </c>
      <c r="I2449" s="1252">
        <v>0</v>
      </c>
      <c r="J2449" s="1252">
        <v>0</v>
      </c>
      <c r="K2449" s="1252">
        <v>0</v>
      </c>
      <c r="L2449" s="1252">
        <v>0</v>
      </c>
      <c r="M2449" s="1252">
        <v>0</v>
      </c>
      <c r="N2449" s="1252">
        <v>0</v>
      </c>
      <c r="O2449" s="1252">
        <v>0</v>
      </c>
      <c r="P2449" s="1252">
        <v>0</v>
      </c>
      <c r="Q2449" s="1252">
        <v>0</v>
      </c>
      <c r="R2449" s="1252">
        <v>0</v>
      </c>
      <c r="S2449" s="1252">
        <v>0</v>
      </c>
      <c r="T2449" s="1252">
        <v>0</v>
      </c>
      <c r="U2449" s="1251" t="s">
        <v>1065</v>
      </c>
      <c r="V2449" s="1251" t="s">
        <v>564</v>
      </c>
      <c r="W2449" s="1251" t="s">
        <v>375</v>
      </c>
      <c r="X2449" s="1251" t="s">
        <v>1581</v>
      </c>
      <c r="Y2449" s="1251">
        <v>252</v>
      </c>
    </row>
    <row r="2450" spans="1:25" ht="12">
      <c r="A2450" s="1251">
        <v>2020</v>
      </c>
      <c r="B2450" s="1251">
        <v>25</v>
      </c>
      <c r="C2450" s="1251">
        <v>770</v>
      </c>
      <c r="D2450" s="1251" t="s">
        <v>1771</v>
      </c>
      <c r="E2450" s="1251">
        <v>252050</v>
      </c>
      <c r="F2450" s="1251" t="s">
        <v>1603</v>
      </c>
      <c r="G2450" s="1252">
        <v>-7019227.6600000001</v>
      </c>
      <c r="H2450" s="1252">
        <v>-7019227.6600000001</v>
      </c>
      <c r="I2450" s="1252">
        <v>-7019227.6600000001</v>
      </c>
      <c r="J2450" s="1252">
        <v>-7019227.6600000001</v>
      </c>
      <c r="K2450" s="1252">
        <v>-7019227.6600000001</v>
      </c>
      <c r="L2450" s="1252">
        <v>-7019227.6600000001</v>
      </c>
      <c r="M2450" s="1252">
        <v>-7019227.6600000001</v>
      </c>
      <c r="N2450" s="1252">
        <v>-7019227.6600000001</v>
      </c>
      <c r="O2450" s="1252">
        <v>-7019227.6600000001</v>
      </c>
      <c r="P2450" s="1252">
        <v>-7019227.6600000001</v>
      </c>
      <c r="Q2450" s="1252">
        <v>-7019227.6600000001</v>
      </c>
      <c r="R2450" s="1252">
        <v>-7019227.6600000001</v>
      </c>
      <c r="S2450" s="1252">
        <v>-7019227.6600000001</v>
      </c>
      <c r="T2450" s="1252">
        <v>-7019227.6600000001</v>
      </c>
      <c r="U2450" s="1251" t="s">
        <v>1065</v>
      </c>
      <c r="V2450" s="1251" t="s">
        <v>564</v>
      </c>
      <c r="W2450" s="1251" t="s">
        <v>375</v>
      </c>
      <c r="X2450" s="1251" t="s">
        <v>1581</v>
      </c>
      <c r="Y2450" s="1251">
        <v>252</v>
      </c>
    </row>
    <row r="2451" spans="1:25" ht="12">
      <c r="A2451" s="1251">
        <v>2020</v>
      </c>
      <c r="B2451" s="1251">
        <v>25</v>
      </c>
      <c r="C2451" s="1251">
        <v>770</v>
      </c>
      <c r="D2451" s="1251" t="s">
        <v>1771</v>
      </c>
      <c r="E2451" s="1251">
        <v>252051</v>
      </c>
      <c r="F2451" s="1251" t="s">
        <v>1604</v>
      </c>
      <c r="G2451" s="1252">
        <v>0</v>
      </c>
      <c r="H2451" s="1252">
        <v>0</v>
      </c>
      <c r="I2451" s="1252">
        <v>0</v>
      </c>
      <c r="J2451" s="1252">
        <v>0</v>
      </c>
      <c r="K2451" s="1252">
        <v>0</v>
      </c>
      <c r="L2451" s="1252">
        <v>0</v>
      </c>
      <c r="M2451" s="1252">
        <v>0</v>
      </c>
      <c r="N2451" s="1252">
        <v>0</v>
      </c>
      <c r="O2451" s="1252">
        <v>0</v>
      </c>
      <c r="P2451" s="1252">
        <v>0</v>
      </c>
      <c r="Q2451" s="1252">
        <v>0</v>
      </c>
      <c r="R2451" s="1252">
        <v>0</v>
      </c>
      <c r="S2451" s="1252">
        <v>0</v>
      </c>
      <c r="T2451" s="1252">
        <v>0</v>
      </c>
      <c r="U2451" s="1251" t="s">
        <v>1065</v>
      </c>
      <c r="V2451" s="1251" t="s">
        <v>564</v>
      </c>
      <c r="W2451" s="1251" t="s">
        <v>375</v>
      </c>
      <c r="X2451" s="1251" t="s">
        <v>1581</v>
      </c>
      <c r="Y2451" s="1251">
        <v>252</v>
      </c>
    </row>
    <row r="2452" spans="1:25" ht="12">
      <c r="A2452" s="1251">
        <v>2020</v>
      </c>
      <c r="B2452" s="1251">
        <v>25</v>
      </c>
      <c r="C2452" s="1251">
        <v>770</v>
      </c>
      <c r="D2452" s="1251" t="s">
        <v>1771</v>
      </c>
      <c r="E2452" s="1251">
        <v>252052</v>
      </c>
      <c r="F2452" s="1251" t="s">
        <v>1605</v>
      </c>
      <c r="G2452" s="1252">
        <v>0</v>
      </c>
      <c r="H2452" s="1252">
        <v>0</v>
      </c>
      <c r="I2452" s="1252">
        <v>0</v>
      </c>
      <c r="J2452" s="1252">
        <v>0</v>
      </c>
      <c r="K2452" s="1252">
        <v>0</v>
      </c>
      <c r="L2452" s="1252">
        <v>0</v>
      </c>
      <c r="M2452" s="1252">
        <v>0</v>
      </c>
      <c r="N2452" s="1252">
        <v>0</v>
      </c>
      <c r="O2452" s="1252">
        <v>0</v>
      </c>
      <c r="P2452" s="1252">
        <v>0</v>
      </c>
      <c r="Q2452" s="1252">
        <v>0</v>
      </c>
      <c r="R2452" s="1252">
        <v>0</v>
      </c>
      <c r="S2452" s="1252">
        <v>0</v>
      </c>
      <c r="T2452" s="1252">
        <v>0</v>
      </c>
      <c r="U2452" s="1251" t="s">
        <v>1065</v>
      </c>
      <c r="V2452" s="1251" t="s">
        <v>564</v>
      </c>
      <c r="W2452" s="1251" t="s">
        <v>375</v>
      </c>
      <c r="X2452" s="1251" t="s">
        <v>1581</v>
      </c>
      <c r="Y2452" s="1251">
        <v>252</v>
      </c>
    </row>
    <row r="2453" spans="1:25" ht="12">
      <c r="A2453" s="1251">
        <v>2020</v>
      </c>
      <c r="B2453" s="1251">
        <v>25</v>
      </c>
      <c r="C2453" s="1251">
        <v>770</v>
      </c>
      <c r="D2453" s="1251" t="s">
        <v>1771</v>
      </c>
      <c r="E2453" s="1251">
        <v>252055</v>
      </c>
      <c r="F2453" s="1251" t="s">
        <v>1607</v>
      </c>
      <c r="G2453" s="1252">
        <v>0</v>
      </c>
      <c r="H2453" s="1252">
        <v>0</v>
      </c>
      <c r="I2453" s="1252">
        <v>0</v>
      </c>
      <c r="J2453" s="1252">
        <v>0</v>
      </c>
      <c r="K2453" s="1252">
        <v>0</v>
      </c>
      <c r="L2453" s="1252">
        <v>0</v>
      </c>
      <c r="M2453" s="1252">
        <v>0</v>
      </c>
      <c r="N2453" s="1252">
        <v>0</v>
      </c>
      <c r="O2453" s="1252">
        <v>0</v>
      </c>
      <c r="P2453" s="1252">
        <v>0</v>
      </c>
      <c r="Q2453" s="1252">
        <v>0</v>
      </c>
      <c r="R2453" s="1252">
        <v>0</v>
      </c>
      <c r="S2453" s="1252">
        <v>0</v>
      </c>
      <c r="T2453" s="1252">
        <v>0</v>
      </c>
      <c r="U2453" s="1251" t="s">
        <v>1065</v>
      </c>
      <c r="V2453" s="1251" t="s">
        <v>564</v>
      </c>
      <c r="W2453" s="1251" t="s">
        <v>375</v>
      </c>
      <c r="X2453" s="1251" t="s">
        <v>1581</v>
      </c>
      <c r="Y2453" s="1251">
        <v>252</v>
      </c>
    </row>
    <row r="2454" spans="1:25" ht="12">
      <c r="A2454" s="1251">
        <v>2020</v>
      </c>
      <c r="B2454" s="1251">
        <v>25</v>
      </c>
      <c r="C2454" s="1251">
        <v>770</v>
      </c>
      <c r="D2454" s="1251" t="s">
        <v>1771</v>
      </c>
      <c r="E2454" s="1251">
        <v>252080</v>
      </c>
      <c r="F2454" s="1251" t="s">
        <v>1608</v>
      </c>
      <c r="G2454" s="1252">
        <v>92862</v>
      </c>
      <c r="H2454" s="1252">
        <v>109076</v>
      </c>
      <c r="I2454" s="1252">
        <v>109076</v>
      </c>
      <c r="J2454" s="1252">
        <v>109076</v>
      </c>
      <c r="K2454" s="1252">
        <v>134134</v>
      </c>
      <c r="L2454" s="1252">
        <v>134134</v>
      </c>
      <c r="M2454" s="1252">
        <v>134134</v>
      </c>
      <c r="N2454" s="1252">
        <v>134134</v>
      </c>
      <c r="O2454" s="1252">
        <v>156244</v>
      </c>
      <c r="P2454" s="1252">
        <v>156244</v>
      </c>
      <c r="Q2454" s="1252">
        <v>200464</v>
      </c>
      <c r="R2454" s="1252">
        <v>200464</v>
      </c>
      <c r="S2454" s="1252">
        <v>260898</v>
      </c>
      <c r="T2454" s="1252">
        <v>260898</v>
      </c>
      <c r="U2454" s="1251" t="s">
        <v>1065</v>
      </c>
      <c r="V2454" s="1251" t="s">
        <v>564</v>
      </c>
      <c r="W2454" s="1251" t="s">
        <v>375</v>
      </c>
      <c r="X2454" s="1251" t="s">
        <v>1581</v>
      </c>
      <c r="Y2454" s="1251">
        <v>252</v>
      </c>
    </row>
    <row r="2455" spans="1:25" ht="12">
      <c r="A2455" s="1251">
        <v>2020</v>
      </c>
      <c r="B2455" s="1251">
        <v>25</v>
      </c>
      <c r="C2455" s="1251">
        <v>770</v>
      </c>
      <c r="D2455" s="1251" t="s">
        <v>1771</v>
      </c>
      <c r="E2455" s="1251">
        <v>252099</v>
      </c>
      <c r="F2455" s="1251" t="s">
        <v>1610</v>
      </c>
      <c r="G2455" s="1252">
        <v>6926365.6600000001</v>
      </c>
      <c r="H2455" s="1252">
        <v>6910151.6600000001</v>
      </c>
      <c r="I2455" s="1252">
        <v>6910151.6600000001</v>
      </c>
      <c r="J2455" s="1252">
        <v>6910151.6600000001</v>
      </c>
      <c r="K2455" s="1252">
        <v>6885093.6600000001</v>
      </c>
      <c r="L2455" s="1252">
        <v>6885093.6600000001</v>
      </c>
      <c r="M2455" s="1252">
        <v>6885093.6600000001</v>
      </c>
      <c r="N2455" s="1252">
        <v>6885093.6600000001</v>
      </c>
      <c r="O2455" s="1252">
        <v>6862983.6600000001</v>
      </c>
      <c r="P2455" s="1252">
        <v>6862983.6600000001</v>
      </c>
      <c r="Q2455" s="1252">
        <v>6818763.6600000001</v>
      </c>
      <c r="R2455" s="1252">
        <v>6818763.6600000001</v>
      </c>
      <c r="S2455" s="1252">
        <v>6818763.6600000001</v>
      </c>
      <c r="T2455" s="1252">
        <v>6818763.6600000001</v>
      </c>
      <c r="U2455" s="1251" t="s">
        <v>1065</v>
      </c>
      <c r="V2455" s="1251" t="s">
        <v>564</v>
      </c>
      <c r="W2455" s="1251" t="s">
        <v>375</v>
      </c>
      <c r="X2455" s="1251" t="s">
        <v>1581</v>
      </c>
      <c r="Y2455" s="1251">
        <v>252</v>
      </c>
    </row>
    <row r="2456" spans="1:25" ht="12">
      <c r="A2456" s="1251">
        <v>2020</v>
      </c>
      <c r="B2456" s="1251">
        <v>25</v>
      </c>
      <c r="C2456" s="1251">
        <v>770</v>
      </c>
      <c r="D2456" s="1251" t="s">
        <v>1771</v>
      </c>
      <c r="E2456" s="1251">
        <v>252100</v>
      </c>
      <c r="F2456" s="1251" t="s">
        <v>1611</v>
      </c>
      <c r="G2456" s="1252">
        <v>0</v>
      </c>
      <c r="H2456" s="1252">
        <v>0</v>
      </c>
      <c r="I2456" s="1252">
        <v>0</v>
      </c>
      <c r="J2456" s="1252">
        <v>0</v>
      </c>
      <c r="K2456" s="1252">
        <v>0</v>
      </c>
      <c r="L2456" s="1252">
        <v>0</v>
      </c>
      <c r="M2456" s="1252">
        <v>0</v>
      </c>
      <c r="N2456" s="1252">
        <v>0</v>
      </c>
      <c r="O2456" s="1252">
        <v>0</v>
      </c>
      <c r="P2456" s="1252">
        <v>0</v>
      </c>
      <c r="Q2456" s="1252">
        <v>0</v>
      </c>
      <c r="R2456" s="1252">
        <v>0</v>
      </c>
      <c r="S2456" s="1252">
        <v>0</v>
      </c>
      <c r="T2456" s="1252">
        <v>0</v>
      </c>
      <c r="U2456" s="1251" t="s">
        <v>1065</v>
      </c>
      <c r="V2456" s="1251" t="s">
        <v>564</v>
      </c>
      <c r="W2456" s="1251" t="s">
        <v>375</v>
      </c>
      <c r="X2456" s="1251" t="s">
        <v>1581</v>
      </c>
      <c r="Y2456" s="1251">
        <v>252</v>
      </c>
    </row>
    <row r="2457" spans="1:25" ht="12">
      <c r="A2457" s="1251">
        <v>2020</v>
      </c>
      <c r="B2457" s="1251">
        <v>25</v>
      </c>
      <c r="C2457" s="1251">
        <v>770</v>
      </c>
      <c r="D2457" s="1251" t="s">
        <v>1771</v>
      </c>
      <c r="E2457" s="1251">
        <v>252106</v>
      </c>
      <c r="F2457" s="1251" t="s">
        <v>1612</v>
      </c>
      <c r="G2457" s="1252">
        <v>-6926365.6600000001</v>
      </c>
      <c r="H2457" s="1252">
        <v>-6910151.6600000001</v>
      </c>
      <c r="I2457" s="1252">
        <v>-6910151.6600000001</v>
      </c>
      <c r="J2457" s="1252">
        <v>-6910151.6600000001</v>
      </c>
      <c r="K2457" s="1252">
        <v>-6885093.6600000001</v>
      </c>
      <c r="L2457" s="1252">
        <v>-6885093.6600000001</v>
      </c>
      <c r="M2457" s="1252">
        <v>-6885093.6600000001</v>
      </c>
      <c r="N2457" s="1252">
        <v>-6885093.6600000001</v>
      </c>
      <c r="O2457" s="1252">
        <v>-6862983.6600000001</v>
      </c>
      <c r="P2457" s="1252">
        <v>-6862983.6600000001</v>
      </c>
      <c r="Q2457" s="1252">
        <v>-6818763.6600000001</v>
      </c>
      <c r="R2457" s="1252">
        <v>-6818763.6600000001</v>
      </c>
      <c r="S2457" s="1252">
        <v>-6818763.6600000001</v>
      </c>
      <c r="T2457" s="1252">
        <v>-6818763.6600000001</v>
      </c>
      <c r="U2457" s="1251" t="s">
        <v>1065</v>
      </c>
      <c r="V2457" s="1251" t="s">
        <v>564</v>
      </c>
      <c r="W2457" s="1251" t="s">
        <v>375</v>
      </c>
      <c r="X2457" s="1251" t="s">
        <v>1581</v>
      </c>
      <c r="Y2457" s="1251">
        <v>252</v>
      </c>
    </row>
    <row r="2458" spans="1:25" ht="12">
      <c r="A2458" s="1251">
        <v>2020</v>
      </c>
      <c r="B2458" s="1251">
        <v>25</v>
      </c>
      <c r="C2458" s="1251">
        <v>770</v>
      </c>
      <c r="D2458" s="1251" t="s">
        <v>1771</v>
      </c>
      <c r="E2458" s="1251">
        <v>252199</v>
      </c>
      <c r="F2458" s="1251" t="s">
        <v>1614</v>
      </c>
      <c r="G2458" s="1252">
        <v>0</v>
      </c>
      <c r="H2458" s="1252">
        <v>0</v>
      </c>
      <c r="I2458" s="1252">
        <v>0</v>
      </c>
      <c r="J2458" s="1252">
        <v>0</v>
      </c>
      <c r="K2458" s="1252">
        <v>0</v>
      </c>
      <c r="L2458" s="1252">
        <v>0</v>
      </c>
      <c r="M2458" s="1252">
        <v>0</v>
      </c>
      <c r="N2458" s="1252">
        <v>0</v>
      </c>
      <c r="O2458" s="1252">
        <v>0</v>
      </c>
      <c r="P2458" s="1252">
        <v>0</v>
      </c>
      <c r="Q2458" s="1252">
        <v>0</v>
      </c>
      <c r="R2458" s="1252">
        <v>0</v>
      </c>
      <c r="S2458" s="1252">
        <v>0</v>
      </c>
      <c r="T2458" s="1252">
        <v>0</v>
      </c>
      <c r="U2458" s="1251" t="s">
        <v>1065</v>
      </c>
      <c r="V2458" s="1251" t="s">
        <v>564</v>
      </c>
      <c r="W2458" s="1251" t="s">
        <v>375</v>
      </c>
      <c r="X2458" s="1251" t="s">
        <v>1581</v>
      </c>
      <c r="Y2458" s="1251">
        <v>252</v>
      </c>
    </row>
    <row r="2459" spans="1:25" ht="12">
      <c r="A2459" s="1251">
        <v>2020</v>
      </c>
      <c r="B2459" s="1251">
        <v>25</v>
      </c>
      <c r="C2459" s="1251">
        <v>770</v>
      </c>
      <c r="D2459" s="1251" t="s">
        <v>1771</v>
      </c>
      <c r="E2459" s="1251">
        <v>271050</v>
      </c>
      <c r="F2459" s="1251" t="s">
        <v>1619</v>
      </c>
      <c r="G2459" s="1252">
        <v>-25000</v>
      </c>
      <c r="H2459" s="1252">
        <v>-25000</v>
      </c>
      <c r="I2459" s="1252">
        <v>-25000</v>
      </c>
      <c r="J2459" s="1252">
        <v>-25000</v>
      </c>
      <c r="K2459" s="1252">
        <v>-25000</v>
      </c>
      <c r="L2459" s="1252">
        <v>-25000</v>
      </c>
      <c r="M2459" s="1252">
        <v>-25000</v>
      </c>
      <c r="N2459" s="1252">
        <v>-25000</v>
      </c>
      <c r="O2459" s="1252">
        <v>-25000</v>
      </c>
      <c r="P2459" s="1252">
        <v>-25000</v>
      </c>
      <c r="Q2459" s="1252">
        <v>-25000</v>
      </c>
      <c r="R2459" s="1252">
        <v>-25000</v>
      </c>
      <c r="S2459" s="1252">
        <v>-25000</v>
      </c>
      <c r="T2459" s="1252">
        <v>-25000</v>
      </c>
      <c r="U2459" s="1251" t="s">
        <v>1065</v>
      </c>
      <c r="V2459" s="1251" t="s">
        <v>564</v>
      </c>
      <c r="W2459" s="1251" t="s">
        <v>382</v>
      </c>
      <c r="X2459" s="1251" t="s">
        <v>1581</v>
      </c>
      <c r="Y2459" s="1251">
        <v>271</v>
      </c>
    </row>
    <row r="2460" spans="1:25" ht="12">
      <c r="A2460" s="1251">
        <v>2020</v>
      </c>
      <c r="B2460" s="1251">
        <v>25</v>
      </c>
      <c r="C2460" s="1251">
        <v>770</v>
      </c>
      <c r="D2460" s="1251" t="s">
        <v>1771</v>
      </c>
      <c r="E2460" s="1251">
        <v>271099</v>
      </c>
      <c r="F2460" s="1251" t="s">
        <v>1620</v>
      </c>
      <c r="G2460" s="1252">
        <v>0</v>
      </c>
      <c r="H2460" s="1252">
        <v>0</v>
      </c>
      <c r="I2460" s="1252">
        <v>0</v>
      </c>
      <c r="J2460" s="1252">
        <v>0</v>
      </c>
      <c r="K2460" s="1252">
        <v>0</v>
      </c>
      <c r="L2460" s="1252">
        <v>0</v>
      </c>
      <c r="M2460" s="1252">
        <v>0</v>
      </c>
      <c r="N2460" s="1252">
        <v>0</v>
      </c>
      <c r="O2460" s="1252">
        <v>0</v>
      </c>
      <c r="P2460" s="1252">
        <v>25000</v>
      </c>
      <c r="Q2460" s="1252">
        <v>25000</v>
      </c>
      <c r="R2460" s="1252">
        <v>25000</v>
      </c>
      <c r="S2460" s="1252">
        <v>25000</v>
      </c>
      <c r="T2460" s="1252">
        <v>25000</v>
      </c>
      <c r="U2460" s="1251" t="s">
        <v>1065</v>
      </c>
      <c r="V2460" s="1251" t="s">
        <v>564</v>
      </c>
      <c r="W2460" s="1251" t="s">
        <v>382</v>
      </c>
      <c r="X2460" s="1251" t="s">
        <v>1581</v>
      </c>
      <c r="Y2460" s="1251">
        <v>271</v>
      </c>
    </row>
    <row r="2461" spans="1:25" ht="12">
      <c r="A2461" s="1251">
        <v>2020</v>
      </c>
      <c r="B2461" s="1251">
        <v>25</v>
      </c>
      <c r="C2461" s="1251">
        <v>770</v>
      </c>
      <c r="D2461" s="1251" t="s">
        <v>1771</v>
      </c>
      <c r="E2461" s="1251">
        <v>271101</v>
      </c>
      <c r="F2461" s="1251" t="s">
        <v>1621</v>
      </c>
      <c r="G2461" s="1252">
        <v>-309200</v>
      </c>
      <c r="H2461" s="1252">
        <v>-309200</v>
      </c>
      <c r="I2461" s="1252">
        <v>-309200</v>
      </c>
      <c r="J2461" s="1252">
        <v>-309200</v>
      </c>
      <c r="K2461" s="1252">
        <v>-309200</v>
      </c>
      <c r="L2461" s="1252">
        <v>-309200</v>
      </c>
      <c r="M2461" s="1252">
        <v>-309200</v>
      </c>
      <c r="N2461" s="1252">
        <v>-309200</v>
      </c>
      <c r="O2461" s="1252">
        <v>-309200</v>
      </c>
      <c r="P2461" s="1252">
        <v>-334200</v>
      </c>
      <c r="Q2461" s="1252">
        <v>-334200</v>
      </c>
      <c r="R2461" s="1252">
        <v>-334200</v>
      </c>
      <c r="S2461" s="1252">
        <v>-334200</v>
      </c>
      <c r="T2461" s="1252">
        <v>-334200</v>
      </c>
      <c r="U2461" s="1251" t="s">
        <v>1065</v>
      </c>
      <c r="V2461" s="1251" t="s">
        <v>564</v>
      </c>
      <c r="W2461" s="1251" t="s">
        <v>382</v>
      </c>
      <c r="X2461" s="1251" t="s">
        <v>1581</v>
      </c>
      <c r="Y2461" s="1251">
        <v>271</v>
      </c>
    </row>
    <row r="2462" spans="1:25" ht="12">
      <c r="A2462" s="1251">
        <v>2020</v>
      </c>
      <c r="B2462" s="1251">
        <v>25</v>
      </c>
      <c r="C2462" s="1251">
        <v>770</v>
      </c>
      <c r="D2462" s="1251" t="s">
        <v>1771</v>
      </c>
      <c r="E2462" s="1251">
        <v>271150</v>
      </c>
      <c r="F2462" s="1251" t="s">
        <v>382</v>
      </c>
      <c r="G2462" s="1252">
        <v>0</v>
      </c>
      <c r="H2462" s="1252">
        <v>0</v>
      </c>
      <c r="I2462" s="1252">
        <v>0</v>
      </c>
      <c r="J2462" s="1252">
        <v>0</v>
      </c>
      <c r="K2462" s="1252">
        <v>0</v>
      </c>
      <c r="L2462" s="1252">
        <v>0</v>
      </c>
      <c r="M2462" s="1252">
        <v>0</v>
      </c>
      <c r="N2462" s="1252">
        <v>0</v>
      </c>
      <c r="O2462" s="1252">
        <v>0</v>
      </c>
      <c r="P2462" s="1252">
        <v>0</v>
      </c>
      <c r="Q2462" s="1252">
        <v>0</v>
      </c>
      <c r="R2462" s="1252">
        <v>0</v>
      </c>
      <c r="S2462" s="1252">
        <v>0</v>
      </c>
      <c r="T2462" s="1252">
        <v>0</v>
      </c>
      <c r="U2462" s="1251" t="s">
        <v>1065</v>
      </c>
      <c r="V2462" s="1251" t="s">
        <v>564</v>
      </c>
      <c r="W2462" s="1251" t="s">
        <v>382</v>
      </c>
      <c r="X2462" s="1251" t="s">
        <v>1581</v>
      </c>
      <c r="Y2462" s="1251">
        <v>271</v>
      </c>
    </row>
    <row r="2463" spans="1:25" ht="12">
      <c r="A2463" s="1251">
        <v>2020</v>
      </c>
      <c r="B2463" s="1251">
        <v>25</v>
      </c>
      <c r="C2463" s="1251">
        <v>770</v>
      </c>
      <c r="D2463" s="1251" t="s">
        <v>1771</v>
      </c>
      <c r="E2463" s="1251">
        <v>271199</v>
      </c>
      <c r="F2463" s="1251" t="s">
        <v>1714</v>
      </c>
      <c r="G2463" s="1252">
        <v>0</v>
      </c>
      <c r="H2463" s="1252">
        <v>0</v>
      </c>
      <c r="I2463" s="1252">
        <v>0</v>
      </c>
      <c r="J2463" s="1252">
        <v>0</v>
      </c>
      <c r="K2463" s="1252">
        <v>0</v>
      </c>
      <c r="L2463" s="1252">
        <v>0</v>
      </c>
      <c r="M2463" s="1252">
        <v>0</v>
      </c>
      <c r="N2463" s="1252">
        <v>0</v>
      </c>
      <c r="O2463" s="1252">
        <v>0</v>
      </c>
      <c r="P2463" s="1252">
        <v>0</v>
      </c>
      <c r="Q2463" s="1252">
        <v>0</v>
      </c>
      <c r="R2463" s="1252">
        <v>0</v>
      </c>
      <c r="S2463" s="1252">
        <v>0</v>
      </c>
      <c r="T2463" s="1252">
        <v>0</v>
      </c>
      <c r="U2463" s="1251" t="s">
        <v>1065</v>
      </c>
      <c r="V2463" s="1251" t="s">
        <v>564</v>
      </c>
      <c r="W2463" s="1251" t="s">
        <v>382</v>
      </c>
      <c r="X2463" s="1251" t="s">
        <v>1581</v>
      </c>
      <c r="Y2463" s="1251">
        <v>271</v>
      </c>
    </row>
    <row r="2464" spans="1:25" ht="12">
      <c r="A2464" s="1251">
        <v>2020</v>
      </c>
      <c r="B2464" s="1251">
        <v>25</v>
      </c>
      <c r="C2464" s="1251">
        <v>770</v>
      </c>
      <c r="D2464" s="1251" t="s">
        <v>1771</v>
      </c>
      <c r="E2464" s="1251">
        <v>271301</v>
      </c>
      <c r="F2464" s="1251" t="s">
        <v>1622</v>
      </c>
      <c r="G2464" s="1252">
        <v>0</v>
      </c>
      <c r="H2464" s="1252">
        <v>0</v>
      </c>
      <c r="I2464" s="1252">
        <v>0</v>
      </c>
      <c r="J2464" s="1252">
        <v>0</v>
      </c>
      <c r="K2464" s="1252">
        <v>0</v>
      </c>
      <c r="L2464" s="1252">
        <v>0</v>
      </c>
      <c r="M2464" s="1252">
        <v>0</v>
      </c>
      <c r="N2464" s="1252">
        <v>0</v>
      </c>
      <c r="O2464" s="1252">
        <v>0</v>
      </c>
      <c r="P2464" s="1252">
        <v>0</v>
      </c>
      <c r="Q2464" s="1252">
        <v>0</v>
      </c>
      <c r="R2464" s="1252">
        <v>0</v>
      </c>
      <c r="S2464" s="1252">
        <v>0</v>
      </c>
      <c r="T2464" s="1252">
        <v>0</v>
      </c>
      <c r="U2464" s="1251" t="s">
        <v>1065</v>
      </c>
      <c r="V2464" s="1251" t="s">
        <v>564</v>
      </c>
      <c r="W2464" s="1251" t="s">
        <v>382</v>
      </c>
      <c r="X2464" s="1251" t="s">
        <v>1581</v>
      </c>
      <c r="Y2464" s="1251">
        <v>271</v>
      </c>
    </row>
    <row r="2465" spans="1:25" ht="12">
      <c r="A2465" s="1251">
        <v>2020</v>
      </c>
      <c r="B2465" s="1251">
        <v>25</v>
      </c>
      <c r="C2465" s="1251">
        <v>770</v>
      </c>
      <c r="D2465" s="1251" t="s">
        <v>1771</v>
      </c>
      <c r="E2465" s="1251">
        <v>272000</v>
      </c>
      <c r="F2465" s="1251" t="s">
        <v>1625</v>
      </c>
      <c r="G2465" s="1252">
        <v>598842.75</v>
      </c>
      <c r="H2465" s="1252">
        <v>606078.31999999995</v>
      </c>
      <c r="I2465" s="1252">
        <v>613313.89000000001</v>
      </c>
      <c r="J2465" s="1252">
        <v>620549.45999999996</v>
      </c>
      <c r="K2465" s="1252">
        <v>627768.81000000006</v>
      </c>
      <c r="L2465" s="1252">
        <v>634988.16000000003</v>
      </c>
      <c r="M2465" s="1252">
        <v>642207.51000000001</v>
      </c>
      <c r="N2465" s="1252">
        <v>649401.80000000005</v>
      </c>
      <c r="O2465" s="1252">
        <v>656596.08999999997</v>
      </c>
      <c r="P2465" s="1252">
        <v>663790.38</v>
      </c>
      <c r="Q2465" s="1252">
        <v>670987.56000000006</v>
      </c>
      <c r="R2465" s="1252">
        <v>678184.73999999999</v>
      </c>
      <c r="S2465" s="1252">
        <v>686701.42000000004</v>
      </c>
      <c r="T2465" s="1252">
        <v>686701.42000000004</v>
      </c>
      <c r="U2465" s="1251" t="s">
        <v>1065</v>
      </c>
      <c r="V2465" s="1251" t="s">
        <v>564</v>
      </c>
      <c r="W2465" s="1251" t="s">
        <v>382</v>
      </c>
      <c r="X2465" s="1251" t="s">
        <v>1581</v>
      </c>
      <c r="Y2465" s="1251">
        <v>272</v>
      </c>
    </row>
    <row r="2466" spans="1:25" ht="12">
      <c r="A2466" s="1251">
        <v>2020</v>
      </c>
      <c r="B2466" s="1251">
        <v>25</v>
      </c>
      <c r="C2466" s="1251">
        <v>770</v>
      </c>
      <c r="D2466" s="1251" t="s">
        <v>1771</v>
      </c>
      <c r="E2466" s="1251">
        <v>300000</v>
      </c>
      <c r="F2466" s="1251" t="s">
        <v>1628</v>
      </c>
      <c r="G2466" s="1252">
        <v>10962706.98</v>
      </c>
      <c r="H2466" s="1252">
        <v>10962706.98</v>
      </c>
      <c r="I2466" s="1252">
        <v>10962706.98</v>
      </c>
      <c r="J2466" s="1252">
        <v>10962706.98</v>
      </c>
      <c r="K2466" s="1252">
        <v>10962706.98</v>
      </c>
      <c r="L2466" s="1252">
        <v>10962706.98</v>
      </c>
      <c r="M2466" s="1252">
        <v>10962706.98</v>
      </c>
      <c r="N2466" s="1252">
        <v>10962706.98</v>
      </c>
      <c r="O2466" s="1252">
        <v>10962706.98</v>
      </c>
      <c r="P2466" s="1252">
        <v>10962706.98</v>
      </c>
      <c r="Q2466" s="1252">
        <v>11165934.02</v>
      </c>
      <c r="R2466" s="1252">
        <v>11165934.02</v>
      </c>
      <c r="S2466" s="1252">
        <v>11290134.48</v>
      </c>
      <c r="T2466" s="1252">
        <v>11290134.48</v>
      </c>
      <c r="U2466" s="1251" t="s">
        <v>1065</v>
      </c>
      <c r="V2466" s="1251" t="s">
        <v>564</v>
      </c>
      <c r="W2466" s="1251" t="s">
        <v>290</v>
      </c>
      <c r="X2466" s="1251" t="s">
        <v>1515</v>
      </c>
      <c r="Y2466" s="1251">
        <v>300</v>
      </c>
    </row>
    <row r="2467" spans="1:25" ht="12">
      <c r="A2467" s="1251">
        <v>2020</v>
      </c>
      <c r="B2467" s="1251">
        <v>25</v>
      </c>
      <c r="C2467" s="1251">
        <v>770</v>
      </c>
      <c r="D2467" s="1251" t="s">
        <v>1771</v>
      </c>
      <c r="E2467" s="1251">
        <v>300001</v>
      </c>
      <c r="F2467" s="1251" t="s">
        <v>1629</v>
      </c>
      <c r="G2467" s="1252">
        <v>0</v>
      </c>
      <c r="H2467" s="1252">
        <v>0</v>
      </c>
      <c r="I2467" s="1252">
        <v>0</v>
      </c>
      <c r="J2467" s="1252">
        <v>0</v>
      </c>
      <c r="K2467" s="1252">
        <v>0</v>
      </c>
      <c r="L2467" s="1252">
        <v>0</v>
      </c>
      <c r="M2467" s="1252">
        <v>0</v>
      </c>
      <c r="N2467" s="1252">
        <v>0</v>
      </c>
      <c r="O2467" s="1252">
        <v>0</v>
      </c>
      <c r="P2467" s="1252">
        <v>0</v>
      </c>
      <c r="Q2467" s="1252">
        <v>0</v>
      </c>
      <c r="R2467" s="1252">
        <v>0</v>
      </c>
      <c r="S2467" s="1252">
        <v>0</v>
      </c>
      <c r="T2467" s="1252">
        <v>0</v>
      </c>
      <c r="U2467" s="1251" t="s">
        <v>1065</v>
      </c>
      <c r="V2467" s="1251" t="s">
        <v>564</v>
      </c>
      <c r="W2467" s="1251" t="s">
        <v>290</v>
      </c>
      <c r="X2467" s="1251" t="s">
        <v>1515</v>
      </c>
      <c r="Y2467" s="1251">
        <v>300</v>
      </c>
    </row>
    <row r="2468" spans="1:25" ht="12">
      <c r="A2468" s="1251">
        <v>2020</v>
      </c>
      <c r="B2468" s="1251">
        <v>25</v>
      </c>
      <c r="C2468" s="1251">
        <v>770</v>
      </c>
      <c r="D2468" s="1251" t="s">
        <v>1771</v>
      </c>
      <c r="E2468" s="1251">
        <v>331000</v>
      </c>
      <c r="F2468" s="1251" t="s">
        <v>1650</v>
      </c>
      <c r="G2468" s="1252">
        <v>0</v>
      </c>
      <c r="H2468" s="1252">
        <v>0</v>
      </c>
      <c r="I2468" s="1252">
        <v>0</v>
      </c>
      <c r="J2468" s="1252">
        <v>0</v>
      </c>
      <c r="K2468" s="1252">
        <v>0</v>
      </c>
      <c r="L2468" s="1252">
        <v>0</v>
      </c>
      <c r="M2468" s="1252">
        <v>0</v>
      </c>
      <c r="N2468" s="1252">
        <v>0</v>
      </c>
      <c r="O2468" s="1252">
        <v>0</v>
      </c>
      <c r="P2468" s="1252">
        <v>0</v>
      </c>
      <c r="Q2468" s="1252">
        <v>0</v>
      </c>
      <c r="R2468" s="1252">
        <v>0</v>
      </c>
      <c r="S2468" s="1252">
        <v>0</v>
      </c>
      <c r="T2468" s="1252">
        <v>0</v>
      </c>
      <c r="U2468" s="1251" t="s">
        <v>1065</v>
      </c>
      <c r="V2468" s="1251" t="s">
        <v>564</v>
      </c>
      <c r="W2468" s="1251" t="s">
        <v>290</v>
      </c>
      <c r="X2468" s="1251" t="s">
        <v>1515</v>
      </c>
      <c r="Y2468" s="1251">
        <v>331</v>
      </c>
    </row>
    <row r="2469" spans="1:25" ht="12">
      <c r="A2469" s="1251">
        <v>2020</v>
      </c>
      <c r="B2469" s="1251">
        <v>25</v>
      </c>
      <c r="C2469" s="1251">
        <v>770</v>
      </c>
      <c r="D2469" s="1251" t="s">
        <v>1771</v>
      </c>
      <c r="E2469" s="1251">
        <v>354300</v>
      </c>
      <c r="F2469" s="1251" t="s">
        <v>1745</v>
      </c>
      <c r="G2469" s="1252">
        <v>0</v>
      </c>
      <c r="H2469" s="1252">
        <v>0</v>
      </c>
      <c r="I2469" s="1252">
        <v>0</v>
      </c>
      <c r="J2469" s="1252">
        <v>0</v>
      </c>
      <c r="K2469" s="1252">
        <v>0</v>
      </c>
      <c r="L2469" s="1252">
        <v>0</v>
      </c>
      <c r="M2469" s="1252">
        <v>0</v>
      </c>
      <c r="N2469" s="1252">
        <v>0</v>
      </c>
      <c r="O2469" s="1252">
        <v>0</v>
      </c>
      <c r="P2469" s="1252">
        <v>0</v>
      </c>
      <c r="Q2469" s="1252">
        <v>0</v>
      </c>
      <c r="R2469" s="1252">
        <v>0</v>
      </c>
      <c r="S2469" s="1252">
        <v>0</v>
      </c>
      <c r="T2469" s="1252">
        <v>0</v>
      </c>
      <c r="U2469" s="1251" t="s">
        <v>1065</v>
      </c>
      <c r="V2469" s="1251" t="s">
        <v>564</v>
      </c>
      <c r="W2469" s="1251" t="s">
        <v>290</v>
      </c>
      <c r="X2469" s="1251" t="s">
        <v>1515</v>
      </c>
      <c r="Y2469" s="1251">
        <v>354</v>
      </c>
    </row>
    <row r="2470" spans="1:25" ht="12">
      <c r="A2470" s="1251">
        <v>2020</v>
      </c>
      <c r="B2470" s="1251">
        <v>25</v>
      </c>
      <c r="C2470" s="1251">
        <v>770</v>
      </c>
      <c r="D2470" s="1251" t="s">
        <v>1771</v>
      </c>
      <c r="E2470" s="1251">
        <v>360000</v>
      </c>
      <c r="F2470" s="1251" t="s">
        <v>1754</v>
      </c>
      <c r="G2470" s="1252">
        <v>0</v>
      </c>
      <c r="H2470" s="1252">
        <v>0</v>
      </c>
      <c r="I2470" s="1252">
        <v>0</v>
      </c>
      <c r="J2470" s="1252">
        <v>0</v>
      </c>
      <c r="K2470" s="1252">
        <v>0</v>
      </c>
      <c r="L2470" s="1252">
        <v>0</v>
      </c>
      <c r="M2470" s="1252">
        <v>0</v>
      </c>
      <c r="N2470" s="1252">
        <v>0</v>
      </c>
      <c r="O2470" s="1252">
        <v>0</v>
      </c>
      <c r="P2470" s="1252">
        <v>0</v>
      </c>
      <c r="Q2470" s="1252">
        <v>0</v>
      </c>
      <c r="R2470" s="1252">
        <v>0</v>
      </c>
      <c r="S2470" s="1252">
        <v>0</v>
      </c>
      <c r="T2470" s="1252">
        <v>0</v>
      </c>
      <c r="U2470" s="1251" t="s">
        <v>1065</v>
      </c>
      <c r="V2470" s="1251" t="s">
        <v>564</v>
      </c>
      <c r="W2470" s="1251" t="s">
        <v>290</v>
      </c>
      <c r="X2470" s="1251" t="s">
        <v>1515</v>
      </c>
      <c r="Y2470" s="1251">
        <v>360</v>
      </c>
    </row>
    <row r="2471" spans="1:25" ht="12">
      <c r="A2471" s="1251">
        <v>2020</v>
      </c>
      <c r="B2471" s="1251">
        <v>25</v>
      </c>
      <c r="C2471" s="1251">
        <v>770</v>
      </c>
      <c r="D2471" s="1251" t="s">
        <v>1771</v>
      </c>
      <c r="E2471" s="1251">
        <v>361000</v>
      </c>
      <c r="F2471" s="1251" t="s">
        <v>1746</v>
      </c>
      <c r="G2471" s="1252">
        <v>0</v>
      </c>
      <c r="H2471" s="1252">
        <v>0</v>
      </c>
      <c r="I2471" s="1252">
        <v>0</v>
      </c>
      <c r="J2471" s="1252">
        <v>0</v>
      </c>
      <c r="K2471" s="1252">
        <v>0</v>
      </c>
      <c r="L2471" s="1252">
        <v>0</v>
      </c>
      <c r="M2471" s="1252">
        <v>0</v>
      </c>
      <c r="N2471" s="1252">
        <v>0</v>
      </c>
      <c r="O2471" s="1252">
        <v>0</v>
      </c>
      <c r="P2471" s="1252">
        <v>0</v>
      </c>
      <c r="Q2471" s="1252">
        <v>0</v>
      </c>
      <c r="R2471" s="1252">
        <v>0</v>
      </c>
      <c r="S2471" s="1252">
        <v>0</v>
      </c>
      <c r="T2471" s="1252">
        <v>0</v>
      </c>
      <c r="U2471" s="1251" t="s">
        <v>1065</v>
      </c>
      <c r="V2471" s="1251" t="s">
        <v>564</v>
      </c>
      <c r="W2471" s="1251" t="s">
        <v>290</v>
      </c>
      <c r="X2471" s="1251" t="s">
        <v>1515</v>
      </c>
      <c r="Y2471" s="1251">
        <v>361</v>
      </c>
    </row>
    <row r="2472" spans="1:25" ht="12">
      <c r="A2472" s="1251">
        <v>2020</v>
      </c>
      <c r="B2472" s="1251">
        <v>25</v>
      </c>
      <c r="C2472" s="1251">
        <v>770</v>
      </c>
      <c r="D2472" s="1251" t="s">
        <v>1771</v>
      </c>
      <c r="E2472" s="1251">
        <v>362000</v>
      </c>
      <c r="F2472" s="1251" t="s">
        <v>1772</v>
      </c>
      <c r="G2472" s="1252">
        <v>0</v>
      </c>
      <c r="H2472" s="1252">
        <v>0</v>
      </c>
      <c r="I2472" s="1252">
        <v>0</v>
      </c>
      <c r="J2472" s="1252">
        <v>0</v>
      </c>
      <c r="K2472" s="1252">
        <v>0</v>
      </c>
      <c r="L2472" s="1252">
        <v>0</v>
      </c>
      <c r="M2472" s="1252">
        <v>0</v>
      </c>
      <c r="N2472" s="1252">
        <v>0</v>
      </c>
      <c r="O2472" s="1252">
        <v>0</v>
      </c>
      <c r="P2472" s="1252">
        <v>0</v>
      </c>
      <c r="Q2472" s="1252">
        <v>0</v>
      </c>
      <c r="R2472" s="1252">
        <v>0</v>
      </c>
      <c r="S2472" s="1252">
        <v>0</v>
      </c>
      <c r="T2472" s="1252">
        <v>0</v>
      </c>
      <c r="U2472" s="1251" t="s">
        <v>1065</v>
      </c>
      <c r="V2472" s="1251" t="s">
        <v>564</v>
      </c>
      <c r="W2472" s="1251" t="s">
        <v>290</v>
      </c>
      <c r="X2472" s="1251" t="s">
        <v>1515</v>
      </c>
      <c r="Y2472" s="1251">
        <v>362</v>
      </c>
    </row>
    <row r="2473" spans="1:25" ht="12">
      <c r="A2473" s="1251">
        <v>2020</v>
      </c>
      <c r="B2473" s="1251">
        <v>25</v>
      </c>
      <c r="C2473" s="1251">
        <v>770</v>
      </c>
      <c r="D2473" s="1251" t="s">
        <v>1771</v>
      </c>
      <c r="E2473" s="1251">
        <v>363000</v>
      </c>
      <c r="F2473" s="1251" t="s">
        <v>1747</v>
      </c>
      <c r="G2473" s="1252">
        <v>0</v>
      </c>
      <c r="H2473" s="1252">
        <v>0</v>
      </c>
      <c r="I2473" s="1252">
        <v>0</v>
      </c>
      <c r="J2473" s="1252">
        <v>0</v>
      </c>
      <c r="K2473" s="1252">
        <v>0</v>
      </c>
      <c r="L2473" s="1252">
        <v>0</v>
      </c>
      <c r="M2473" s="1252">
        <v>0</v>
      </c>
      <c r="N2473" s="1252">
        <v>0</v>
      </c>
      <c r="O2473" s="1252">
        <v>0</v>
      </c>
      <c r="P2473" s="1252">
        <v>0</v>
      </c>
      <c r="Q2473" s="1252">
        <v>0</v>
      </c>
      <c r="R2473" s="1252">
        <v>0</v>
      </c>
      <c r="S2473" s="1252">
        <v>0</v>
      </c>
      <c r="T2473" s="1252">
        <v>0</v>
      </c>
      <c r="U2473" s="1251" t="s">
        <v>1065</v>
      </c>
      <c r="V2473" s="1251" t="s">
        <v>564</v>
      </c>
      <c r="W2473" s="1251" t="s">
        <v>290</v>
      </c>
      <c r="X2473" s="1251" t="s">
        <v>1515</v>
      </c>
      <c r="Y2473" s="1251">
        <v>363</v>
      </c>
    </row>
    <row r="2474" spans="1:25" ht="12">
      <c r="A2474" s="1251">
        <v>2020</v>
      </c>
      <c r="B2474" s="1251">
        <v>25</v>
      </c>
      <c r="C2474" s="1251">
        <v>770</v>
      </c>
      <c r="D2474" s="1251" t="s">
        <v>1771</v>
      </c>
      <c r="E2474" s="1251">
        <v>364000</v>
      </c>
      <c r="F2474" s="1251" t="s">
        <v>1773</v>
      </c>
      <c r="G2474" s="1252">
        <v>0</v>
      </c>
      <c r="H2474" s="1252">
        <v>0</v>
      </c>
      <c r="I2474" s="1252">
        <v>0</v>
      </c>
      <c r="J2474" s="1252">
        <v>0</v>
      </c>
      <c r="K2474" s="1252">
        <v>0</v>
      </c>
      <c r="L2474" s="1252">
        <v>0</v>
      </c>
      <c r="M2474" s="1252">
        <v>0</v>
      </c>
      <c r="N2474" s="1252">
        <v>0</v>
      </c>
      <c r="O2474" s="1252">
        <v>0</v>
      </c>
      <c r="P2474" s="1252">
        <v>0</v>
      </c>
      <c r="Q2474" s="1252">
        <v>0</v>
      </c>
      <c r="R2474" s="1252">
        <v>0</v>
      </c>
      <c r="S2474" s="1252">
        <v>0</v>
      </c>
      <c r="T2474" s="1252">
        <v>0</v>
      </c>
      <c r="U2474" s="1251" t="s">
        <v>1065</v>
      </c>
      <c r="V2474" s="1251" t="s">
        <v>564</v>
      </c>
      <c r="W2474" s="1251" t="s">
        <v>290</v>
      </c>
      <c r="X2474" s="1251" t="s">
        <v>1515</v>
      </c>
      <c r="Y2474" s="1251">
        <v>364</v>
      </c>
    </row>
    <row r="2475" spans="1:25" ht="12">
      <c r="A2475" s="1251">
        <v>2020</v>
      </c>
      <c r="B2475" s="1251">
        <v>25</v>
      </c>
      <c r="C2475" s="1251">
        <v>770</v>
      </c>
      <c r="D2475" s="1251" t="s">
        <v>1771</v>
      </c>
      <c r="E2475" s="1251">
        <v>393000</v>
      </c>
      <c r="F2475" s="1251" t="s">
        <v>1670</v>
      </c>
      <c r="G2475" s="1252">
        <v>0</v>
      </c>
      <c r="H2475" s="1252">
        <v>0</v>
      </c>
      <c r="I2475" s="1252">
        <v>0</v>
      </c>
      <c r="J2475" s="1252">
        <v>0</v>
      </c>
      <c r="K2475" s="1252">
        <v>0</v>
      </c>
      <c r="L2475" s="1252">
        <v>0</v>
      </c>
      <c r="M2475" s="1252">
        <v>0</v>
      </c>
      <c r="N2475" s="1252">
        <v>0</v>
      </c>
      <c r="O2475" s="1252">
        <v>0</v>
      </c>
      <c r="P2475" s="1252">
        <v>0</v>
      </c>
      <c r="Q2475" s="1252">
        <v>0</v>
      </c>
      <c r="R2475" s="1252">
        <v>0</v>
      </c>
      <c r="S2475" s="1252">
        <v>0</v>
      </c>
      <c r="T2475" s="1252">
        <v>0</v>
      </c>
      <c r="U2475" s="1251" t="s">
        <v>1065</v>
      </c>
      <c r="V2475" s="1251" t="s">
        <v>564</v>
      </c>
      <c r="W2475" s="1251" t="s">
        <v>290</v>
      </c>
      <c r="X2475" s="1251" t="s">
        <v>1515</v>
      </c>
      <c r="Y2475" s="1251">
        <v>393</v>
      </c>
    </row>
    <row r="2476" spans="1:25" ht="12">
      <c r="A2476" s="1251">
        <v>2020</v>
      </c>
      <c r="B2476" s="1251">
        <v>25</v>
      </c>
      <c r="C2476" s="1251">
        <v>780</v>
      </c>
      <c r="D2476" s="1251" t="s">
        <v>1774</v>
      </c>
      <c r="E2476" s="1251">
        <v>104000</v>
      </c>
      <c r="F2476" s="1251" t="s">
        <v>1514</v>
      </c>
      <c r="G2476" s="1252">
        <v>0</v>
      </c>
      <c r="H2476" s="1252">
        <v>0</v>
      </c>
      <c r="I2476" s="1252">
        <v>0</v>
      </c>
      <c r="J2476" s="1252">
        <v>0</v>
      </c>
      <c r="K2476" s="1252">
        <v>0</v>
      </c>
      <c r="L2476" s="1252">
        <v>0</v>
      </c>
      <c r="M2476" s="1252">
        <v>0</v>
      </c>
      <c r="N2476" s="1252">
        <v>0</v>
      </c>
      <c r="O2476" s="1252">
        <v>0</v>
      </c>
      <c r="P2476" s="1252">
        <v>0</v>
      </c>
      <c r="Q2476" s="1252">
        <v>0</v>
      </c>
      <c r="R2476" s="1252">
        <v>0</v>
      </c>
      <c r="S2476" s="1252">
        <v>0</v>
      </c>
      <c r="T2476" s="1252">
        <v>0</v>
      </c>
      <c r="U2476" s="1251" t="s">
        <v>1065</v>
      </c>
      <c r="V2476" s="1251" t="s">
        <v>564</v>
      </c>
      <c r="W2476" s="1251" t="s">
        <v>326</v>
      </c>
      <c r="X2476" s="1251" t="s">
        <v>1515</v>
      </c>
      <c r="Y2476" s="1251">
        <v>104</v>
      </c>
    </row>
    <row r="2477" spans="1:25" ht="12">
      <c r="A2477" s="1251">
        <v>2020</v>
      </c>
      <c r="B2477" s="1251">
        <v>25</v>
      </c>
      <c r="C2477" s="1251">
        <v>780</v>
      </c>
      <c r="D2477" s="1251" t="s">
        <v>1774</v>
      </c>
      <c r="E2477" s="1251">
        <v>105020</v>
      </c>
      <c r="F2477" s="1251" t="s">
        <v>1518</v>
      </c>
      <c r="G2477" s="1252">
        <v>2817.6900000000001</v>
      </c>
      <c r="H2477" s="1252">
        <v>3106.1500000000001</v>
      </c>
      <c r="I2477" s="1252">
        <v>3490.77</v>
      </c>
      <c r="J2477" s="1252">
        <v>3490.77</v>
      </c>
      <c r="K2477" s="1252">
        <v>4091.98</v>
      </c>
      <c r="L2477" s="1252">
        <v>5112</v>
      </c>
      <c r="M2477" s="1252">
        <v>6245.6099999999997</v>
      </c>
      <c r="N2477" s="1252">
        <v>7280.7600000000002</v>
      </c>
      <c r="O2477" s="1252">
        <v>8149.3699999999999</v>
      </c>
      <c r="P2477" s="1252">
        <v>9523.2600000000002</v>
      </c>
      <c r="Q2477" s="1252">
        <v>12216.32</v>
      </c>
      <c r="R2477" s="1252">
        <v>12559.59</v>
      </c>
      <c r="S2477" s="1252">
        <v>12559.59</v>
      </c>
      <c r="T2477" s="1252">
        <v>12559.59</v>
      </c>
      <c r="U2477" s="1251" t="s">
        <v>1065</v>
      </c>
      <c r="V2477" s="1251" t="s">
        <v>564</v>
      </c>
      <c r="W2477" s="1251" t="s">
        <v>296</v>
      </c>
      <c r="X2477" s="1251" t="s">
        <v>1515</v>
      </c>
      <c r="Y2477" s="1251">
        <v>105</v>
      </c>
    </row>
    <row r="2478" spans="1:25" ht="12">
      <c r="A2478" s="1251">
        <v>2020</v>
      </c>
      <c r="B2478" s="1251">
        <v>25</v>
      </c>
      <c r="C2478" s="1251">
        <v>780</v>
      </c>
      <c r="D2478" s="1251" t="s">
        <v>1774</v>
      </c>
      <c r="E2478" s="1251">
        <v>105029</v>
      </c>
      <c r="F2478" s="1251" t="s">
        <v>1519</v>
      </c>
      <c r="G2478" s="1252">
        <v>67.549999999999997</v>
      </c>
      <c r="H2478" s="1252">
        <v>67.549999999999997</v>
      </c>
      <c r="I2478" s="1252">
        <v>67.549999999999997</v>
      </c>
      <c r="J2478" s="1252">
        <v>67.549999999999997</v>
      </c>
      <c r="K2478" s="1252">
        <v>67.549999999999997</v>
      </c>
      <c r="L2478" s="1252">
        <v>67.549999999999997</v>
      </c>
      <c r="M2478" s="1252">
        <v>67.549999999999997</v>
      </c>
      <c r="N2478" s="1252">
        <v>67.549999999999997</v>
      </c>
      <c r="O2478" s="1252">
        <v>67.549999999999997</v>
      </c>
      <c r="P2478" s="1252">
        <v>67.549999999999997</v>
      </c>
      <c r="Q2478" s="1252">
        <v>67.549999999999997</v>
      </c>
      <c r="R2478" s="1252">
        <v>67.549999999999997</v>
      </c>
      <c r="S2478" s="1252">
        <v>67.549999999999997</v>
      </c>
      <c r="T2478" s="1252">
        <v>67.549999999999997</v>
      </c>
      <c r="U2478" s="1251" t="s">
        <v>1065</v>
      </c>
      <c r="V2478" s="1251" t="s">
        <v>564</v>
      </c>
      <c r="W2478" s="1251" t="s">
        <v>296</v>
      </c>
      <c r="X2478" s="1251" t="s">
        <v>1515</v>
      </c>
      <c r="Y2478" s="1251">
        <v>105</v>
      </c>
    </row>
    <row r="2479" spans="1:25" ht="12">
      <c r="A2479" s="1251">
        <v>2020</v>
      </c>
      <c r="B2479" s="1251">
        <v>25</v>
      </c>
      <c r="C2479" s="1251">
        <v>780</v>
      </c>
      <c r="D2479" s="1251" t="s">
        <v>1774</v>
      </c>
      <c r="E2479" s="1251">
        <v>105030</v>
      </c>
      <c r="F2479" s="1251" t="s">
        <v>1520</v>
      </c>
      <c r="G2479" s="1252">
        <v>123543.84</v>
      </c>
      <c r="H2479" s="1252">
        <v>123543.84</v>
      </c>
      <c r="I2479" s="1252">
        <v>123543.84</v>
      </c>
      <c r="J2479" s="1252">
        <v>146497.07999999999</v>
      </c>
      <c r="K2479" s="1252">
        <v>168425.45999999999</v>
      </c>
      <c r="L2479" s="1252">
        <v>182679.57000000001</v>
      </c>
      <c r="M2479" s="1252">
        <v>184358.14000000001</v>
      </c>
      <c r="N2479" s="1252">
        <v>185939.10999999999</v>
      </c>
      <c r="O2479" s="1252">
        <v>188903.87</v>
      </c>
      <c r="P2479" s="1252">
        <v>190375.26999999999</v>
      </c>
      <c r="Q2479" s="1252">
        <v>283542.84000000003</v>
      </c>
      <c r="R2479" s="1252">
        <v>304895.91999999998</v>
      </c>
      <c r="S2479" s="1252">
        <v>377633.95000000001</v>
      </c>
      <c r="T2479" s="1252">
        <v>377633.95000000001</v>
      </c>
      <c r="U2479" s="1251" t="s">
        <v>1065</v>
      </c>
      <c r="V2479" s="1251" t="s">
        <v>564</v>
      </c>
      <c r="W2479" s="1251" t="s">
        <v>296</v>
      </c>
      <c r="X2479" s="1251" t="s">
        <v>1515</v>
      </c>
      <c r="Y2479" s="1251">
        <v>105</v>
      </c>
    </row>
    <row r="2480" spans="1:25" ht="12">
      <c r="A2480" s="1251">
        <v>2020</v>
      </c>
      <c r="B2480" s="1251">
        <v>25</v>
      </c>
      <c r="C2480" s="1251">
        <v>780</v>
      </c>
      <c r="D2480" s="1251" t="s">
        <v>1774</v>
      </c>
      <c r="E2480" s="1251">
        <v>105040</v>
      </c>
      <c r="F2480" s="1251" t="s">
        <v>1521</v>
      </c>
      <c r="G2480" s="1252">
        <v>475</v>
      </c>
      <c r="H2480" s="1252">
        <v>475</v>
      </c>
      <c r="I2480" s="1252">
        <v>475</v>
      </c>
      <c r="J2480" s="1252">
        <v>475</v>
      </c>
      <c r="K2480" s="1252">
        <v>475</v>
      </c>
      <c r="L2480" s="1252">
        <v>475</v>
      </c>
      <c r="M2480" s="1252">
        <v>475</v>
      </c>
      <c r="N2480" s="1252">
        <v>475</v>
      </c>
      <c r="O2480" s="1252">
        <v>475</v>
      </c>
      <c r="P2480" s="1252">
        <v>475</v>
      </c>
      <c r="Q2480" s="1252">
        <v>475</v>
      </c>
      <c r="R2480" s="1252">
        <v>475</v>
      </c>
      <c r="S2480" s="1252">
        <v>475</v>
      </c>
      <c r="T2480" s="1252">
        <v>475</v>
      </c>
      <c r="U2480" s="1251" t="s">
        <v>1065</v>
      </c>
      <c r="V2480" s="1251" t="s">
        <v>564</v>
      </c>
      <c r="W2480" s="1251" t="s">
        <v>296</v>
      </c>
      <c r="X2480" s="1251" t="s">
        <v>1515</v>
      </c>
      <c r="Y2480" s="1251">
        <v>105</v>
      </c>
    </row>
    <row r="2481" spans="1:25" ht="12">
      <c r="A2481" s="1251">
        <v>2020</v>
      </c>
      <c r="B2481" s="1251">
        <v>25</v>
      </c>
      <c r="C2481" s="1251">
        <v>780</v>
      </c>
      <c r="D2481" s="1251" t="s">
        <v>1774</v>
      </c>
      <c r="E2481" s="1251">
        <v>105060</v>
      </c>
      <c r="F2481" s="1251" t="s">
        <v>1523</v>
      </c>
      <c r="G2481" s="1252">
        <v>0</v>
      </c>
      <c r="H2481" s="1252">
        <v>0</v>
      </c>
      <c r="I2481" s="1252">
        <v>0</v>
      </c>
      <c r="J2481" s="1252">
        <v>0</v>
      </c>
      <c r="K2481" s="1252">
        <v>202.5</v>
      </c>
      <c r="L2481" s="1252">
        <v>563.92999999999995</v>
      </c>
      <c r="M2481" s="1252">
        <v>930.13</v>
      </c>
      <c r="N2481" s="1252">
        <v>1251.1400000000001</v>
      </c>
      <c r="O2481" s="1252">
        <v>1774.8800000000001</v>
      </c>
      <c r="P2481" s="1252">
        <v>2653.48</v>
      </c>
      <c r="Q2481" s="1252">
        <v>4753.7200000000003</v>
      </c>
      <c r="R2481" s="1252">
        <v>4753.7200000000003</v>
      </c>
      <c r="S2481" s="1252">
        <v>4753.7200000000003</v>
      </c>
      <c r="T2481" s="1252">
        <v>4753.7200000000003</v>
      </c>
      <c r="U2481" s="1251" t="s">
        <v>1065</v>
      </c>
      <c r="V2481" s="1251" t="s">
        <v>564</v>
      </c>
      <c r="W2481" s="1251" t="s">
        <v>296</v>
      </c>
      <c r="X2481" s="1251" t="s">
        <v>1515</v>
      </c>
      <c r="Y2481" s="1251">
        <v>105</v>
      </c>
    </row>
    <row r="2482" spans="1:25" ht="12">
      <c r="A2482" s="1251">
        <v>2020</v>
      </c>
      <c r="B2482" s="1251">
        <v>25</v>
      </c>
      <c r="C2482" s="1251">
        <v>780</v>
      </c>
      <c r="D2482" s="1251" t="s">
        <v>1774</v>
      </c>
      <c r="E2482" s="1251">
        <v>105070</v>
      </c>
      <c r="F2482" s="1251" t="s">
        <v>1524</v>
      </c>
      <c r="G2482" s="1252">
        <v>1875.5999999999999</v>
      </c>
      <c r="H2482" s="1252">
        <v>2214.4000000000001</v>
      </c>
      <c r="I2482" s="1252">
        <v>2666.1399999999999</v>
      </c>
      <c r="J2482" s="1252">
        <v>2666.1399999999999</v>
      </c>
      <c r="K2482" s="1252">
        <v>3372.2600000000002</v>
      </c>
      <c r="L2482" s="1252">
        <v>4570.2700000000004</v>
      </c>
      <c r="M2482" s="1252">
        <v>5901.6899999999996</v>
      </c>
      <c r="N2482" s="1252">
        <v>7117.4700000000003</v>
      </c>
      <c r="O2482" s="1252">
        <v>8137.6499999999996</v>
      </c>
      <c r="P2482" s="1252">
        <v>9751.2800000000007</v>
      </c>
      <c r="Q2482" s="1252">
        <v>12914.280000000001</v>
      </c>
      <c r="R2482" s="1252">
        <v>13317.450000000001</v>
      </c>
      <c r="S2482" s="1252">
        <v>13317.450000000001</v>
      </c>
      <c r="T2482" s="1252">
        <v>13317.450000000001</v>
      </c>
      <c r="U2482" s="1251" t="s">
        <v>1065</v>
      </c>
      <c r="V2482" s="1251" t="s">
        <v>564</v>
      </c>
      <c r="W2482" s="1251" t="s">
        <v>296</v>
      </c>
      <c r="X2482" s="1251" t="s">
        <v>1515</v>
      </c>
      <c r="Y2482" s="1251">
        <v>105</v>
      </c>
    </row>
    <row r="2483" spans="1:25" ht="12">
      <c r="A2483" s="1251">
        <v>2020</v>
      </c>
      <c r="B2483" s="1251">
        <v>25</v>
      </c>
      <c r="C2483" s="1251">
        <v>780</v>
      </c>
      <c r="D2483" s="1251" t="s">
        <v>1774</v>
      </c>
      <c r="E2483" s="1251">
        <v>105080</v>
      </c>
      <c r="F2483" s="1251" t="s">
        <v>1525</v>
      </c>
      <c r="G2483" s="1252">
        <v>48.990000000000002</v>
      </c>
      <c r="H2483" s="1252">
        <v>48.990000000000002</v>
      </c>
      <c r="I2483" s="1252">
        <v>48.990000000000002</v>
      </c>
      <c r="J2483" s="1252">
        <v>48.990000000000002</v>
      </c>
      <c r="K2483" s="1252">
        <v>48.990000000000002</v>
      </c>
      <c r="L2483" s="1252">
        <v>48.990000000000002</v>
      </c>
      <c r="M2483" s="1252">
        <v>48.990000000000002</v>
      </c>
      <c r="N2483" s="1252">
        <v>48.990000000000002</v>
      </c>
      <c r="O2483" s="1252">
        <v>48.990000000000002</v>
      </c>
      <c r="P2483" s="1252">
        <v>48.990000000000002</v>
      </c>
      <c r="Q2483" s="1252">
        <v>48.990000000000002</v>
      </c>
      <c r="R2483" s="1252">
        <v>48.990000000000002</v>
      </c>
      <c r="S2483" s="1252">
        <v>48.990000000000002</v>
      </c>
      <c r="T2483" s="1252">
        <v>48.990000000000002</v>
      </c>
      <c r="U2483" s="1251" t="s">
        <v>1065</v>
      </c>
      <c r="V2483" s="1251" t="s">
        <v>564</v>
      </c>
      <c r="W2483" s="1251" t="s">
        <v>296</v>
      </c>
      <c r="X2483" s="1251" t="s">
        <v>1515</v>
      </c>
      <c r="Y2483" s="1251">
        <v>105</v>
      </c>
    </row>
    <row r="2484" spans="1:25" ht="12">
      <c r="A2484" s="1251">
        <v>2020</v>
      </c>
      <c r="B2484" s="1251">
        <v>25</v>
      </c>
      <c r="C2484" s="1251">
        <v>780</v>
      </c>
      <c r="D2484" s="1251" t="s">
        <v>1774</v>
      </c>
      <c r="E2484" s="1251">
        <v>105081</v>
      </c>
      <c r="F2484" s="1251" t="s">
        <v>1526</v>
      </c>
      <c r="G2484" s="1252">
        <v>27.710000000000001</v>
      </c>
      <c r="H2484" s="1252">
        <v>27.710000000000001</v>
      </c>
      <c r="I2484" s="1252">
        <v>27.710000000000001</v>
      </c>
      <c r="J2484" s="1252">
        <v>27.710000000000001</v>
      </c>
      <c r="K2484" s="1252">
        <v>27.710000000000001</v>
      </c>
      <c r="L2484" s="1252">
        <v>27.710000000000001</v>
      </c>
      <c r="M2484" s="1252">
        <v>27.710000000000001</v>
      </c>
      <c r="N2484" s="1252">
        <v>27.710000000000001</v>
      </c>
      <c r="O2484" s="1252">
        <v>27.710000000000001</v>
      </c>
      <c r="P2484" s="1252">
        <v>27.710000000000001</v>
      </c>
      <c r="Q2484" s="1252">
        <v>27.710000000000001</v>
      </c>
      <c r="R2484" s="1252">
        <v>27.710000000000001</v>
      </c>
      <c r="S2484" s="1252">
        <v>27.710000000000001</v>
      </c>
      <c r="T2484" s="1252">
        <v>27.710000000000001</v>
      </c>
      <c r="U2484" s="1251" t="s">
        <v>1065</v>
      </c>
      <c r="V2484" s="1251" t="s">
        <v>564</v>
      </c>
      <c r="W2484" s="1251" t="s">
        <v>296</v>
      </c>
      <c r="X2484" s="1251" t="s">
        <v>1515</v>
      </c>
      <c r="Y2484" s="1251">
        <v>105</v>
      </c>
    </row>
    <row r="2485" spans="1:25" ht="12">
      <c r="A2485" s="1251">
        <v>2020</v>
      </c>
      <c r="B2485" s="1251">
        <v>25</v>
      </c>
      <c r="C2485" s="1251">
        <v>780</v>
      </c>
      <c r="D2485" s="1251" t="s">
        <v>1774</v>
      </c>
      <c r="E2485" s="1251">
        <v>105085</v>
      </c>
      <c r="F2485" s="1251" t="s">
        <v>1527</v>
      </c>
      <c r="G2485" s="1252">
        <v>53.100000000000001</v>
      </c>
      <c r="H2485" s="1252">
        <v>53.100000000000001</v>
      </c>
      <c r="I2485" s="1252">
        <v>53.100000000000001</v>
      </c>
      <c r="J2485" s="1252">
        <v>53.100000000000001</v>
      </c>
      <c r="K2485" s="1252">
        <v>53.100000000000001</v>
      </c>
      <c r="L2485" s="1252">
        <v>53.100000000000001</v>
      </c>
      <c r="M2485" s="1252">
        <v>53.100000000000001</v>
      </c>
      <c r="N2485" s="1252">
        <v>53.100000000000001</v>
      </c>
      <c r="O2485" s="1252">
        <v>53.100000000000001</v>
      </c>
      <c r="P2485" s="1252">
        <v>53.100000000000001</v>
      </c>
      <c r="Q2485" s="1252">
        <v>53.100000000000001</v>
      </c>
      <c r="R2485" s="1252">
        <v>53.100000000000001</v>
      </c>
      <c r="S2485" s="1252">
        <v>53.100000000000001</v>
      </c>
      <c r="T2485" s="1252">
        <v>53.100000000000001</v>
      </c>
      <c r="U2485" s="1251" t="s">
        <v>1065</v>
      </c>
      <c r="V2485" s="1251" t="s">
        <v>564</v>
      </c>
      <c r="W2485" s="1251" t="s">
        <v>296</v>
      </c>
      <c r="X2485" s="1251" t="s">
        <v>1515</v>
      </c>
      <c r="Y2485" s="1251">
        <v>105</v>
      </c>
    </row>
    <row r="2486" spans="1:25" ht="12">
      <c r="A2486" s="1251">
        <v>2020</v>
      </c>
      <c r="B2486" s="1251">
        <v>25</v>
      </c>
      <c r="C2486" s="1251">
        <v>780</v>
      </c>
      <c r="D2486" s="1251" t="s">
        <v>1774</v>
      </c>
      <c r="E2486" s="1251">
        <v>105090</v>
      </c>
      <c r="F2486" s="1251" t="s">
        <v>1528</v>
      </c>
      <c r="G2486" s="1252">
        <v>-133113.29999999999</v>
      </c>
      <c r="H2486" s="1252">
        <v>-133113.29999999999</v>
      </c>
      <c r="I2486" s="1252">
        <v>-133113.29999999999</v>
      </c>
      <c r="J2486" s="1252">
        <v>-133113.29999999999</v>
      </c>
      <c r="K2486" s="1252">
        <v>-133113.29999999999</v>
      </c>
      <c r="L2486" s="1252">
        <v>-136144.89999999999</v>
      </c>
      <c r="M2486" s="1252">
        <v>-136144.89999999999</v>
      </c>
      <c r="N2486" s="1252">
        <v>-136144.89999999999</v>
      </c>
      <c r="O2486" s="1252">
        <v>-136144.89999999999</v>
      </c>
      <c r="P2486" s="1252">
        <v>-136144.89999999999</v>
      </c>
      <c r="Q2486" s="1252">
        <v>-319249.28000000003</v>
      </c>
      <c r="R2486" s="1252">
        <v>-341394.14000000001</v>
      </c>
      <c r="S2486" s="1252">
        <v>-414132.16999999998</v>
      </c>
      <c r="T2486" s="1252">
        <v>-414132.16999999998</v>
      </c>
      <c r="U2486" s="1251" t="s">
        <v>1065</v>
      </c>
      <c r="V2486" s="1251" t="s">
        <v>564</v>
      </c>
      <c r="W2486" s="1251" t="s">
        <v>296</v>
      </c>
      <c r="X2486" s="1251" t="s">
        <v>1515</v>
      </c>
      <c r="Y2486" s="1251">
        <v>105</v>
      </c>
    </row>
    <row r="2487" spans="1:25" ht="12">
      <c r="A2487" s="1251">
        <v>2020</v>
      </c>
      <c r="B2487" s="1251">
        <v>25</v>
      </c>
      <c r="C2487" s="1251">
        <v>780</v>
      </c>
      <c r="D2487" s="1251" t="s">
        <v>1774</v>
      </c>
      <c r="E2487" s="1251">
        <v>106000</v>
      </c>
      <c r="F2487" s="1251" t="s">
        <v>1529</v>
      </c>
      <c r="G2487" s="1252">
        <v>0</v>
      </c>
      <c r="H2487" s="1252">
        <v>0</v>
      </c>
      <c r="I2487" s="1252">
        <v>0</v>
      </c>
      <c r="J2487" s="1252">
        <v>0</v>
      </c>
      <c r="K2487" s="1252">
        <v>0</v>
      </c>
      <c r="L2487" s="1252">
        <v>0</v>
      </c>
      <c r="M2487" s="1252">
        <v>0</v>
      </c>
      <c r="N2487" s="1252">
        <v>0</v>
      </c>
      <c r="O2487" s="1252">
        <v>0</v>
      </c>
      <c r="P2487" s="1252">
        <v>0</v>
      </c>
      <c r="Q2487" s="1252">
        <v>0</v>
      </c>
      <c r="R2487" s="1252">
        <v>0</v>
      </c>
      <c r="S2487" s="1252">
        <v>0</v>
      </c>
      <c r="T2487" s="1252">
        <v>0</v>
      </c>
      <c r="U2487" s="1251" t="s">
        <v>1065</v>
      </c>
      <c r="V2487" s="1251" t="s">
        <v>564</v>
      </c>
      <c r="W2487" s="1251" t="s">
        <v>290</v>
      </c>
      <c r="X2487" s="1251" t="s">
        <v>1515</v>
      </c>
      <c r="Y2487" s="1251">
        <v>106</v>
      </c>
    </row>
    <row r="2488" spans="1:25" ht="12">
      <c r="A2488" s="1251">
        <v>2020</v>
      </c>
      <c r="B2488" s="1251">
        <v>25</v>
      </c>
      <c r="C2488" s="1251">
        <v>780</v>
      </c>
      <c r="D2488" s="1251" t="s">
        <v>1774</v>
      </c>
      <c r="E2488" s="1251">
        <v>108000</v>
      </c>
      <c r="F2488" s="1251" t="s">
        <v>1530</v>
      </c>
      <c r="G2488" s="1252">
        <v>-188482.04000000001</v>
      </c>
      <c r="H2488" s="1252">
        <v>-189448.13</v>
      </c>
      <c r="I2488" s="1252">
        <v>-190414.22</v>
      </c>
      <c r="J2488" s="1252">
        <v>-191380.31</v>
      </c>
      <c r="K2488" s="1252">
        <v>-192346.39999999999</v>
      </c>
      <c r="L2488" s="1252">
        <v>-193312.48999999999</v>
      </c>
      <c r="M2488" s="1252">
        <v>-194278.57999999999</v>
      </c>
      <c r="N2488" s="1252">
        <v>-195262.32999999999</v>
      </c>
      <c r="O2488" s="1252">
        <v>-196246.07999999999</v>
      </c>
      <c r="P2488" s="1252">
        <v>-197229.82999999999</v>
      </c>
      <c r="Q2488" s="1252">
        <v>-198213.57999999999</v>
      </c>
      <c r="R2488" s="1252">
        <v>-199197.32999999999</v>
      </c>
      <c r="S2488" s="1252">
        <v>-198914.82000000001</v>
      </c>
      <c r="T2488" s="1252">
        <v>-198914.82000000001</v>
      </c>
      <c r="U2488" s="1251" t="s">
        <v>1065</v>
      </c>
      <c r="V2488" s="1251" t="s">
        <v>564</v>
      </c>
      <c r="W2488" s="1251" t="s">
        <v>292</v>
      </c>
      <c r="X2488" s="1251" t="s">
        <v>1515</v>
      </c>
      <c r="Y2488" s="1251">
        <v>108</v>
      </c>
    </row>
    <row r="2489" spans="1:25" ht="12">
      <c r="A2489" s="1251">
        <v>2020</v>
      </c>
      <c r="B2489" s="1251">
        <v>25</v>
      </c>
      <c r="C2489" s="1251">
        <v>780</v>
      </c>
      <c r="D2489" s="1251" t="s">
        <v>1774</v>
      </c>
      <c r="E2489" s="1251">
        <v>108100</v>
      </c>
      <c r="F2489" s="1251" t="s">
        <v>1531</v>
      </c>
      <c r="G2489" s="1252">
        <v>0</v>
      </c>
      <c r="H2489" s="1252">
        <v>0</v>
      </c>
      <c r="I2489" s="1252">
        <v>0</v>
      </c>
      <c r="J2489" s="1252">
        <v>0</v>
      </c>
      <c r="K2489" s="1252">
        <v>0</v>
      </c>
      <c r="L2489" s="1252">
        <v>0</v>
      </c>
      <c r="M2489" s="1252">
        <v>0</v>
      </c>
      <c r="N2489" s="1252">
        <v>0</v>
      </c>
      <c r="O2489" s="1252">
        <v>0</v>
      </c>
      <c r="P2489" s="1252">
        <v>0</v>
      </c>
      <c r="Q2489" s="1252">
        <v>0</v>
      </c>
      <c r="R2489" s="1252">
        <v>0</v>
      </c>
      <c r="S2489" s="1252">
        <v>0</v>
      </c>
      <c r="T2489" s="1252">
        <v>0</v>
      </c>
      <c r="U2489" s="1251" t="s">
        <v>1065</v>
      </c>
      <c r="V2489" s="1251" t="s">
        <v>564</v>
      </c>
      <c r="W2489" s="1251" t="s">
        <v>292</v>
      </c>
      <c r="X2489" s="1251" t="s">
        <v>1515</v>
      </c>
      <c r="Y2489" s="1251">
        <v>108</v>
      </c>
    </row>
    <row r="2490" spans="1:25" ht="12">
      <c r="A2490" s="1251">
        <v>2020</v>
      </c>
      <c r="B2490" s="1251">
        <v>25</v>
      </c>
      <c r="C2490" s="1251">
        <v>780</v>
      </c>
      <c r="D2490" s="1251" t="s">
        <v>1774</v>
      </c>
      <c r="E2490" s="1251">
        <v>114000</v>
      </c>
      <c r="F2490" s="1251" t="s">
        <v>1534</v>
      </c>
      <c r="G2490" s="1252">
        <v>47736</v>
      </c>
      <c r="H2490" s="1252">
        <v>47736</v>
      </c>
      <c r="I2490" s="1252">
        <v>47736</v>
      </c>
      <c r="J2490" s="1252">
        <v>47736</v>
      </c>
      <c r="K2490" s="1252">
        <v>47736</v>
      </c>
      <c r="L2490" s="1252">
        <v>47736</v>
      </c>
      <c r="M2490" s="1252">
        <v>47736</v>
      </c>
      <c r="N2490" s="1252">
        <v>47736</v>
      </c>
      <c r="O2490" s="1252">
        <v>47736</v>
      </c>
      <c r="P2490" s="1252">
        <v>47736</v>
      </c>
      <c r="Q2490" s="1252">
        <v>47736</v>
      </c>
      <c r="R2490" s="1252">
        <v>47736</v>
      </c>
      <c r="S2490" s="1252">
        <v>47736</v>
      </c>
      <c r="T2490" s="1252">
        <v>47736</v>
      </c>
      <c r="U2490" s="1251" t="s">
        <v>1065</v>
      </c>
      <c r="V2490" s="1251" t="s">
        <v>564</v>
      </c>
      <c r="W2490" s="1251" t="s">
        <v>298</v>
      </c>
      <c r="X2490" s="1251" t="s">
        <v>1515</v>
      </c>
      <c r="Y2490" s="1251">
        <v>114</v>
      </c>
    </row>
    <row r="2491" spans="1:25" ht="12">
      <c r="A2491" s="1251">
        <v>2020</v>
      </c>
      <c r="B2491" s="1251">
        <v>25</v>
      </c>
      <c r="C2491" s="1251">
        <v>780</v>
      </c>
      <c r="D2491" s="1251" t="s">
        <v>1774</v>
      </c>
      <c r="E2491" s="1251">
        <v>115000</v>
      </c>
      <c r="F2491" s="1251" t="s">
        <v>1535</v>
      </c>
      <c r="G2491" s="1252">
        <v>0</v>
      </c>
      <c r="H2491" s="1252">
        <v>0</v>
      </c>
      <c r="I2491" s="1252">
        <v>0</v>
      </c>
      <c r="J2491" s="1252">
        <v>0</v>
      </c>
      <c r="K2491" s="1252">
        <v>0</v>
      </c>
      <c r="L2491" s="1252">
        <v>0</v>
      </c>
      <c r="M2491" s="1252">
        <v>0</v>
      </c>
      <c r="N2491" s="1252">
        <v>0</v>
      </c>
      <c r="O2491" s="1252">
        <v>0</v>
      </c>
      <c r="P2491" s="1252">
        <v>0</v>
      </c>
      <c r="Q2491" s="1252">
        <v>0</v>
      </c>
      <c r="R2491" s="1252">
        <v>0</v>
      </c>
      <c r="S2491" s="1252">
        <v>-1856.4000000000001</v>
      </c>
      <c r="T2491" s="1252">
        <v>-1856.4000000000001</v>
      </c>
      <c r="U2491" s="1251" t="s">
        <v>1065</v>
      </c>
      <c r="V2491" s="1251" t="s">
        <v>564</v>
      </c>
      <c r="W2491" s="1251" t="s">
        <v>298</v>
      </c>
      <c r="X2491" s="1251" t="s">
        <v>1515</v>
      </c>
      <c r="Y2491" s="1251">
        <v>115</v>
      </c>
    </row>
    <row r="2492" spans="1:25" ht="12">
      <c r="A2492" s="1251">
        <v>2020</v>
      </c>
      <c r="B2492" s="1251">
        <v>25</v>
      </c>
      <c r="C2492" s="1251">
        <v>780</v>
      </c>
      <c r="D2492" s="1251" t="s">
        <v>1774</v>
      </c>
      <c r="E2492" s="1251">
        <v>141000</v>
      </c>
      <c r="F2492" s="1251" t="s">
        <v>1541</v>
      </c>
      <c r="G2492" s="1252">
        <v>5089.7600000000002</v>
      </c>
      <c r="H2492" s="1252">
        <v>4088.98</v>
      </c>
      <c r="I2492" s="1252">
        <v>4043.1700000000001</v>
      </c>
      <c r="J2492" s="1252">
        <v>4083.29</v>
      </c>
      <c r="K2492" s="1252">
        <v>3528.9000000000001</v>
      </c>
      <c r="L2492" s="1252">
        <v>5530.0200000000004</v>
      </c>
      <c r="M2492" s="1252">
        <v>4940.3800000000001</v>
      </c>
      <c r="N2492" s="1252">
        <v>5253.3199999999997</v>
      </c>
      <c r="O2492" s="1252">
        <v>6130.0100000000002</v>
      </c>
      <c r="P2492" s="1252">
        <v>6700.8100000000004</v>
      </c>
      <c r="Q2492" s="1252">
        <v>8077.0299999999997</v>
      </c>
      <c r="R2492" s="1252">
        <v>8127.2600000000002</v>
      </c>
      <c r="S2492" s="1252">
        <v>9744.2000000000007</v>
      </c>
      <c r="T2492" s="1252">
        <v>9744.2000000000007</v>
      </c>
      <c r="U2492" s="1251" t="s">
        <v>1065</v>
      </c>
      <c r="V2492" s="1251" t="s">
        <v>1537</v>
      </c>
      <c r="W2492" s="1251" t="s">
        <v>308</v>
      </c>
      <c r="X2492" s="1251" t="s">
        <v>1515</v>
      </c>
      <c r="Y2492" s="1251">
        <v>141</v>
      </c>
    </row>
    <row r="2493" spans="1:25" ht="12">
      <c r="A2493" s="1251">
        <v>2020</v>
      </c>
      <c r="B2493" s="1251">
        <v>25</v>
      </c>
      <c r="C2493" s="1251">
        <v>780</v>
      </c>
      <c r="D2493" s="1251" t="s">
        <v>1774</v>
      </c>
      <c r="E2493" s="1251">
        <v>141100</v>
      </c>
      <c r="F2493" s="1251" t="s">
        <v>1543</v>
      </c>
      <c r="G2493" s="1252">
        <v>0</v>
      </c>
      <c r="H2493" s="1252">
        <v>0</v>
      </c>
      <c r="I2493" s="1252">
        <v>0</v>
      </c>
      <c r="J2493" s="1252">
        <v>0</v>
      </c>
      <c r="K2493" s="1252">
        <v>0</v>
      </c>
      <c r="L2493" s="1252">
        <v>0</v>
      </c>
      <c r="M2493" s="1252">
        <v>0</v>
      </c>
      <c r="N2493" s="1252">
        <v>0</v>
      </c>
      <c r="O2493" s="1252">
        <v>0</v>
      </c>
      <c r="P2493" s="1252">
        <v>0</v>
      </c>
      <c r="Q2493" s="1252">
        <v>0</v>
      </c>
      <c r="R2493" s="1252">
        <v>0</v>
      </c>
      <c r="S2493" s="1252">
        <v>0</v>
      </c>
      <c r="T2493" s="1252">
        <v>0</v>
      </c>
      <c r="U2493" s="1251" t="s">
        <v>1065</v>
      </c>
      <c r="V2493" s="1251" t="s">
        <v>1537</v>
      </c>
      <c r="W2493" s="1251" t="s">
        <v>308</v>
      </c>
      <c r="X2493" s="1251" t="s">
        <v>1515</v>
      </c>
      <c r="Y2493" s="1251">
        <v>141</v>
      </c>
    </row>
    <row r="2494" spans="1:25" ht="12">
      <c r="A2494" s="1251">
        <v>2020</v>
      </c>
      <c r="B2494" s="1251">
        <v>25</v>
      </c>
      <c r="C2494" s="1251">
        <v>780</v>
      </c>
      <c r="D2494" s="1251" t="s">
        <v>1774</v>
      </c>
      <c r="E2494" s="1251">
        <v>143000</v>
      </c>
      <c r="F2494" s="1251" t="s">
        <v>1546</v>
      </c>
      <c r="G2494" s="1252">
        <v>-53.219999999999999</v>
      </c>
      <c r="H2494" s="1252">
        <v>-53.219999999999999</v>
      </c>
      <c r="I2494" s="1252">
        <v>-53.219999999999999</v>
      </c>
      <c r="J2494" s="1252">
        <v>-53.219999999999999</v>
      </c>
      <c r="K2494" s="1252">
        <v>-53.219999999999999</v>
      </c>
      <c r="L2494" s="1252">
        <v>-53.219999999999999</v>
      </c>
      <c r="M2494" s="1252">
        <v>-53.219999999999999</v>
      </c>
      <c r="N2494" s="1252">
        <v>-53.219999999999999</v>
      </c>
      <c r="O2494" s="1252">
        <v>-53.219999999999999</v>
      </c>
      <c r="P2494" s="1252">
        <v>-53.219999999999999</v>
      </c>
      <c r="Q2494" s="1252">
        <v>-53.219999999999999</v>
      </c>
      <c r="R2494" s="1252">
        <v>-53.219999999999999</v>
      </c>
      <c r="S2494" s="1252">
        <v>-53.219999999999999</v>
      </c>
      <c r="T2494" s="1252">
        <v>-53.219999999999999</v>
      </c>
      <c r="U2494" s="1251" t="s">
        <v>1065</v>
      </c>
      <c r="V2494" s="1251" t="s">
        <v>1537</v>
      </c>
      <c r="W2494" s="1251" t="s">
        <v>308</v>
      </c>
      <c r="X2494" s="1251" t="s">
        <v>1515</v>
      </c>
      <c r="Y2494" s="1251">
        <v>143</v>
      </c>
    </row>
    <row r="2495" spans="1:25" ht="12">
      <c r="A2495" s="1251">
        <v>2020</v>
      </c>
      <c r="B2495" s="1251">
        <v>25</v>
      </c>
      <c r="C2495" s="1251">
        <v>780</v>
      </c>
      <c r="D2495" s="1251" t="s">
        <v>1774</v>
      </c>
      <c r="E2495" s="1251">
        <v>162010</v>
      </c>
      <c r="F2495" s="1251" t="s">
        <v>1672</v>
      </c>
      <c r="G2495" s="1252">
        <v>0</v>
      </c>
      <c r="H2495" s="1252">
        <v>0</v>
      </c>
      <c r="I2495" s="1252">
        <v>0</v>
      </c>
      <c r="J2495" s="1252">
        <v>0</v>
      </c>
      <c r="K2495" s="1252">
        <v>0</v>
      </c>
      <c r="L2495" s="1252">
        <v>0</v>
      </c>
      <c r="M2495" s="1252">
        <v>0</v>
      </c>
      <c r="N2495" s="1252">
        <v>0</v>
      </c>
      <c r="O2495" s="1252">
        <v>0</v>
      </c>
      <c r="P2495" s="1252">
        <v>0</v>
      </c>
      <c r="Q2495" s="1252">
        <v>0</v>
      </c>
      <c r="R2495" s="1252">
        <v>0</v>
      </c>
      <c r="S2495" s="1252">
        <v>0</v>
      </c>
      <c r="T2495" s="1252">
        <v>0</v>
      </c>
      <c r="U2495" s="1251" t="s">
        <v>1065</v>
      </c>
      <c r="V2495" s="1251" t="s">
        <v>564</v>
      </c>
      <c r="W2495" s="1251" t="s">
        <v>314</v>
      </c>
      <c r="X2495" s="1251" t="s">
        <v>1515</v>
      </c>
      <c r="Y2495" s="1251">
        <v>162</v>
      </c>
    </row>
    <row r="2496" spans="1:25" ht="12">
      <c r="A2496" s="1251">
        <v>2020</v>
      </c>
      <c r="B2496" s="1251">
        <v>25</v>
      </c>
      <c r="C2496" s="1251">
        <v>780</v>
      </c>
      <c r="D2496" s="1251" t="s">
        <v>1774</v>
      </c>
      <c r="E2496" s="1251">
        <v>162020</v>
      </c>
      <c r="F2496" s="1251" t="s">
        <v>1673</v>
      </c>
      <c r="G2496" s="1252">
        <v>0</v>
      </c>
      <c r="H2496" s="1252">
        <v>0</v>
      </c>
      <c r="I2496" s="1252">
        <v>0</v>
      </c>
      <c r="J2496" s="1252">
        <v>0</v>
      </c>
      <c r="K2496" s="1252">
        <v>0</v>
      </c>
      <c r="L2496" s="1252">
        <v>0</v>
      </c>
      <c r="M2496" s="1252">
        <v>0</v>
      </c>
      <c r="N2496" s="1252">
        <v>0</v>
      </c>
      <c r="O2496" s="1252">
        <v>0</v>
      </c>
      <c r="P2496" s="1252">
        <v>0</v>
      </c>
      <c r="Q2496" s="1252">
        <v>0</v>
      </c>
      <c r="R2496" s="1252">
        <v>0</v>
      </c>
      <c r="S2496" s="1252">
        <v>0</v>
      </c>
      <c r="T2496" s="1252">
        <v>0</v>
      </c>
      <c r="U2496" s="1251" t="s">
        <v>1065</v>
      </c>
      <c r="V2496" s="1251" t="s">
        <v>564</v>
      </c>
      <c r="W2496" s="1251" t="s">
        <v>314</v>
      </c>
      <c r="X2496" s="1251" t="s">
        <v>1515</v>
      </c>
      <c r="Y2496" s="1251">
        <v>162</v>
      </c>
    </row>
    <row r="2497" spans="1:25" ht="12">
      <c r="A2497" s="1251">
        <v>2020</v>
      </c>
      <c r="B2497" s="1251">
        <v>25</v>
      </c>
      <c r="C2497" s="1251">
        <v>780</v>
      </c>
      <c r="D2497" s="1251" t="s">
        <v>1774</v>
      </c>
      <c r="E2497" s="1251">
        <v>162030</v>
      </c>
      <c r="F2497" s="1251" t="s">
        <v>1550</v>
      </c>
      <c r="G2497" s="1252">
        <v>0</v>
      </c>
      <c r="H2497" s="1252">
        <v>0</v>
      </c>
      <c r="I2497" s="1252">
        <v>0</v>
      </c>
      <c r="J2497" s="1252">
        <v>0</v>
      </c>
      <c r="K2497" s="1252">
        <v>0</v>
      </c>
      <c r="L2497" s="1252">
        <v>0</v>
      </c>
      <c r="M2497" s="1252">
        <v>0</v>
      </c>
      <c r="N2497" s="1252">
        <v>0</v>
      </c>
      <c r="O2497" s="1252">
        <v>0</v>
      </c>
      <c r="P2497" s="1252">
        <v>0</v>
      </c>
      <c r="Q2497" s="1252">
        <v>0</v>
      </c>
      <c r="R2497" s="1252">
        <v>0</v>
      </c>
      <c r="S2497" s="1252">
        <v>0</v>
      </c>
      <c r="T2497" s="1252">
        <v>0</v>
      </c>
      <c r="U2497" s="1251" t="s">
        <v>1065</v>
      </c>
      <c r="V2497" s="1251" t="s">
        <v>564</v>
      </c>
      <c r="W2497" s="1251" t="s">
        <v>314</v>
      </c>
      <c r="X2497" s="1251" t="s">
        <v>1515</v>
      </c>
      <c r="Y2497" s="1251">
        <v>162</v>
      </c>
    </row>
    <row r="2498" spans="1:25" ht="12">
      <c r="A2498" s="1251">
        <v>2020</v>
      </c>
      <c r="B2498" s="1251">
        <v>25</v>
      </c>
      <c r="C2498" s="1251">
        <v>780</v>
      </c>
      <c r="D2498" s="1251" t="s">
        <v>1774</v>
      </c>
      <c r="E2498" s="1251">
        <v>162040</v>
      </c>
      <c r="F2498" s="1251" t="s">
        <v>1551</v>
      </c>
      <c r="G2498" s="1252">
        <v>0</v>
      </c>
      <c r="H2498" s="1252">
        <v>0</v>
      </c>
      <c r="I2498" s="1252">
        <v>0</v>
      </c>
      <c r="J2498" s="1252">
        <v>0</v>
      </c>
      <c r="K2498" s="1252">
        <v>0</v>
      </c>
      <c r="L2498" s="1252">
        <v>0</v>
      </c>
      <c r="M2498" s="1252">
        <v>0</v>
      </c>
      <c r="N2498" s="1252">
        <v>0</v>
      </c>
      <c r="O2498" s="1252">
        <v>0</v>
      </c>
      <c r="P2498" s="1252">
        <v>0</v>
      </c>
      <c r="Q2498" s="1252">
        <v>0</v>
      </c>
      <c r="R2498" s="1252">
        <v>0</v>
      </c>
      <c r="S2498" s="1252">
        <v>0</v>
      </c>
      <c r="T2498" s="1252">
        <v>0</v>
      </c>
      <c r="U2498" s="1251" t="s">
        <v>1065</v>
      </c>
      <c r="V2498" s="1251" t="s">
        <v>564</v>
      </c>
      <c r="W2498" s="1251" t="s">
        <v>314</v>
      </c>
      <c r="X2498" s="1251" t="s">
        <v>1515</v>
      </c>
      <c r="Y2498" s="1251">
        <v>162</v>
      </c>
    </row>
    <row r="2499" spans="1:25" ht="12">
      <c r="A2499" s="1251">
        <v>2020</v>
      </c>
      <c r="B2499" s="1251">
        <v>25</v>
      </c>
      <c r="C2499" s="1251">
        <v>780</v>
      </c>
      <c r="D2499" s="1251" t="s">
        <v>1774</v>
      </c>
      <c r="E2499" s="1251">
        <v>173000</v>
      </c>
      <c r="F2499" s="1251" t="s">
        <v>1557</v>
      </c>
      <c r="G2499" s="1252">
        <v>5269.4799999999996</v>
      </c>
      <c r="H2499" s="1252">
        <v>5010.2399999999998</v>
      </c>
      <c r="I2499" s="1252">
        <v>5269.4799999999996</v>
      </c>
      <c r="J2499" s="1252">
        <v>5480.6300000000001</v>
      </c>
      <c r="K2499" s="1252">
        <v>5059.3599999999997</v>
      </c>
      <c r="L2499" s="1252">
        <v>5059.3599999999997</v>
      </c>
      <c r="M2499" s="1252">
        <v>5480.6300000000001</v>
      </c>
      <c r="N2499" s="1252">
        <v>5371.8000000000002</v>
      </c>
      <c r="O2499" s="1252">
        <v>6016.5</v>
      </c>
      <c r="P2499" s="1252">
        <v>5857.5600000000004</v>
      </c>
      <c r="Q2499" s="1252">
        <v>5320.6400000000003</v>
      </c>
      <c r="R2499" s="1252">
        <v>5597.2799999999997</v>
      </c>
      <c r="S2499" s="1252">
        <v>6014.46</v>
      </c>
      <c r="T2499" s="1252">
        <v>6014.46</v>
      </c>
      <c r="U2499" s="1251" t="s">
        <v>1065</v>
      </c>
      <c r="V2499" s="1251" t="s">
        <v>1537</v>
      </c>
      <c r="W2499" s="1251" t="s">
        <v>310</v>
      </c>
      <c r="X2499" s="1251" t="s">
        <v>1515</v>
      </c>
      <c r="Y2499" s="1251">
        <v>173</v>
      </c>
    </row>
    <row r="2500" spans="1:25" ht="12">
      <c r="A2500" s="1251">
        <v>2020</v>
      </c>
      <c r="B2500" s="1251">
        <v>25</v>
      </c>
      <c r="C2500" s="1251">
        <v>780</v>
      </c>
      <c r="D2500" s="1251" t="s">
        <v>1774</v>
      </c>
      <c r="E2500" s="1251">
        <v>184020</v>
      </c>
      <c r="F2500" s="1251" t="s">
        <v>1563</v>
      </c>
      <c r="G2500" s="1252">
        <v>1147.8900000000001</v>
      </c>
      <c r="H2500" s="1252">
        <v>1147.8900000000001</v>
      </c>
      <c r="I2500" s="1252">
        <v>1147.8900000000001</v>
      </c>
      <c r="J2500" s="1252">
        <v>1147.8900000000001</v>
      </c>
      <c r="K2500" s="1252">
        <v>1147.8900000000001</v>
      </c>
      <c r="L2500" s="1252">
        <v>1147.8900000000001</v>
      </c>
      <c r="M2500" s="1252">
        <v>1147.8900000000001</v>
      </c>
      <c r="N2500" s="1252">
        <v>1147.8900000000001</v>
      </c>
      <c r="O2500" s="1252">
        <v>1147.8900000000001</v>
      </c>
      <c r="P2500" s="1252">
        <v>1147.8900000000001</v>
      </c>
      <c r="Q2500" s="1252">
        <v>1147.8900000000001</v>
      </c>
      <c r="R2500" s="1252">
        <v>1147.8900000000001</v>
      </c>
      <c r="S2500" s="1252">
        <v>1147.8900000000001</v>
      </c>
      <c r="T2500" s="1252">
        <v>1147.8900000000001</v>
      </c>
      <c r="U2500" s="1251" t="s">
        <v>1065</v>
      </c>
      <c r="V2500" s="1251" t="s">
        <v>1537</v>
      </c>
      <c r="W2500" s="1251" t="s">
        <v>316</v>
      </c>
      <c r="X2500" s="1251" t="s">
        <v>1515</v>
      </c>
      <c r="Y2500" s="1251">
        <v>184</v>
      </c>
    </row>
    <row r="2501" spans="1:25" ht="12">
      <c r="A2501" s="1251">
        <v>2020</v>
      </c>
      <c r="B2501" s="1251">
        <v>25</v>
      </c>
      <c r="C2501" s="1251">
        <v>780</v>
      </c>
      <c r="D2501" s="1251" t="s">
        <v>1774</v>
      </c>
      <c r="E2501" s="1251">
        <v>184099</v>
      </c>
      <c r="F2501" s="1251" t="s">
        <v>1567</v>
      </c>
      <c r="G2501" s="1252">
        <v>-1147.8900000000001</v>
      </c>
      <c r="H2501" s="1252">
        <v>-1147.8900000000001</v>
      </c>
      <c r="I2501" s="1252">
        <v>-1147.8900000000001</v>
      </c>
      <c r="J2501" s="1252">
        <v>-1147.8900000000001</v>
      </c>
      <c r="K2501" s="1252">
        <v>-1147.8900000000001</v>
      </c>
      <c r="L2501" s="1252">
        <v>-1147.8900000000001</v>
      </c>
      <c r="M2501" s="1252">
        <v>-1147.8900000000001</v>
      </c>
      <c r="N2501" s="1252">
        <v>-1147.8900000000001</v>
      </c>
      <c r="O2501" s="1252">
        <v>-1147.8900000000001</v>
      </c>
      <c r="P2501" s="1252">
        <v>-1147.8900000000001</v>
      </c>
      <c r="Q2501" s="1252">
        <v>-1147.8900000000001</v>
      </c>
      <c r="R2501" s="1252">
        <v>-1147.8900000000001</v>
      </c>
      <c r="S2501" s="1252">
        <v>-1147.8900000000001</v>
      </c>
      <c r="T2501" s="1252">
        <v>-1147.8900000000001</v>
      </c>
      <c r="U2501" s="1251" t="s">
        <v>1065</v>
      </c>
      <c r="V2501" s="1251" t="s">
        <v>1537</v>
      </c>
      <c r="W2501" s="1251" t="s">
        <v>316</v>
      </c>
      <c r="X2501" s="1251" t="s">
        <v>1515</v>
      </c>
      <c r="Y2501" s="1251">
        <v>184</v>
      </c>
    </row>
    <row r="2502" spans="1:25" ht="12">
      <c r="A2502" s="1251">
        <v>2020</v>
      </c>
      <c r="B2502" s="1251">
        <v>25</v>
      </c>
      <c r="C2502" s="1251">
        <v>780</v>
      </c>
      <c r="D2502" s="1251" t="s">
        <v>1774</v>
      </c>
      <c r="E2502" s="1251">
        <v>186355</v>
      </c>
      <c r="F2502" s="1251" t="s">
        <v>1575</v>
      </c>
      <c r="G2502" s="1252">
        <v>0</v>
      </c>
      <c r="H2502" s="1252">
        <v>0</v>
      </c>
      <c r="I2502" s="1252">
        <v>0</v>
      </c>
      <c r="J2502" s="1252">
        <v>0</v>
      </c>
      <c r="K2502" s="1252">
        <v>0</v>
      </c>
      <c r="L2502" s="1252">
        <v>0</v>
      </c>
      <c r="M2502" s="1252">
        <v>0</v>
      </c>
      <c r="N2502" s="1252">
        <v>0</v>
      </c>
      <c r="O2502" s="1252">
        <v>0</v>
      </c>
      <c r="P2502" s="1252">
        <v>0</v>
      </c>
      <c r="Q2502" s="1252">
        <v>0</v>
      </c>
      <c r="R2502" s="1252">
        <v>0</v>
      </c>
      <c r="S2502" s="1252">
        <v>0</v>
      </c>
      <c r="T2502" s="1252">
        <v>0</v>
      </c>
      <c r="U2502" s="1251" t="s">
        <v>1065</v>
      </c>
      <c r="V2502" s="1251" t="s">
        <v>1537</v>
      </c>
      <c r="W2502" s="1251" t="s">
        <v>322</v>
      </c>
      <c r="X2502" s="1251" t="s">
        <v>1515</v>
      </c>
      <c r="Y2502" s="1251">
        <v>186</v>
      </c>
    </row>
    <row r="2503" spans="1:25" ht="12">
      <c r="A2503" s="1251">
        <v>2020</v>
      </c>
      <c r="B2503" s="1251">
        <v>25</v>
      </c>
      <c r="C2503" s="1251">
        <v>780</v>
      </c>
      <c r="D2503" s="1251" t="s">
        <v>1774</v>
      </c>
      <c r="E2503" s="1251">
        <v>186366</v>
      </c>
      <c r="F2503" s="1251" t="s">
        <v>1576</v>
      </c>
      <c r="G2503" s="1252">
        <v>28.59</v>
      </c>
      <c r="H2503" s="1252">
        <v>28.59</v>
      </c>
      <c r="I2503" s="1252">
        <v>28.59</v>
      </c>
      <c r="J2503" s="1252">
        <v>28.59</v>
      </c>
      <c r="K2503" s="1252">
        <v>28.59</v>
      </c>
      <c r="L2503" s="1252">
        <v>28.59</v>
      </c>
      <c r="M2503" s="1252">
        <v>28.59</v>
      </c>
      <c r="N2503" s="1252">
        <v>28.59</v>
      </c>
      <c r="O2503" s="1252">
        <v>28.59</v>
      </c>
      <c r="P2503" s="1252">
        <v>28.59</v>
      </c>
      <c r="Q2503" s="1252">
        <v>28.59</v>
      </c>
      <c r="R2503" s="1252">
        <v>28.59</v>
      </c>
      <c r="S2503" s="1252">
        <v>28.59</v>
      </c>
      <c r="T2503" s="1252">
        <v>28.59</v>
      </c>
      <c r="U2503" s="1251" t="s">
        <v>1065</v>
      </c>
      <c r="V2503" s="1251" t="s">
        <v>1537</v>
      </c>
      <c r="W2503" s="1251" t="s">
        <v>322</v>
      </c>
      <c r="X2503" s="1251" t="s">
        <v>1515</v>
      </c>
      <c r="Y2503" s="1251">
        <v>186</v>
      </c>
    </row>
    <row r="2504" spans="1:25" ht="12">
      <c r="A2504" s="1251">
        <v>2020</v>
      </c>
      <c r="B2504" s="1251">
        <v>25</v>
      </c>
      <c r="C2504" s="1251">
        <v>780</v>
      </c>
      <c r="D2504" s="1251" t="s">
        <v>1774</v>
      </c>
      <c r="E2504" s="1251">
        <v>186367</v>
      </c>
      <c r="F2504" s="1251" t="s">
        <v>1577</v>
      </c>
      <c r="G2504" s="1252">
        <v>-5.96</v>
      </c>
      <c r="H2504" s="1252">
        <v>-6.0300000000000002</v>
      </c>
      <c r="I2504" s="1252">
        <v>-6.0999999999999996</v>
      </c>
      <c r="J2504" s="1252">
        <v>-6.2400000000000002</v>
      </c>
      <c r="K2504" s="1252">
        <v>-6.3099999999999996</v>
      </c>
      <c r="L2504" s="1252">
        <v>-6.3799999999999999</v>
      </c>
      <c r="M2504" s="1252">
        <v>-6.4500000000000002</v>
      </c>
      <c r="N2504" s="1252">
        <v>-6.5199999999999996</v>
      </c>
      <c r="O2504" s="1252">
        <v>-6.5899999999999999</v>
      </c>
      <c r="P2504" s="1252">
        <v>-6.5899999999999999</v>
      </c>
      <c r="Q2504" s="1252">
        <v>-6.6600000000000001</v>
      </c>
      <c r="R2504" s="1252">
        <v>-6.7300000000000004</v>
      </c>
      <c r="S2504" s="1252">
        <v>-6.7999999999999998</v>
      </c>
      <c r="T2504" s="1252">
        <v>-6.7999999999999998</v>
      </c>
      <c r="U2504" s="1251" t="s">
        <v>1065</v>
      </c>
      <c r="V2504" s="1251" t="s">
        <v>1537</v>
      </c>
      <c r="W2504" s="1251" t="s">
        <v>322</v>
      </c>
      <c r="X2504" s="1251" t="s">
        <v>1515</v>
      </c>
      <c r="Y2504" s="1251">
        <v>186</v>
      </c>
    </row>
    <row r="2505" spans="1:25" ht="12">
      <c r="A2505" s="1251">
        <v>2020</v>
      </c>
      <c r="B2505" s="1251">
        <v>25</v>
      </c>
      <c r="C2505" s="1251">
        <v>780</v>
      </c>
      <c r="D2505" s="1251" t="s">
        <v>1774</v>
      </c>
      <c r="E2505" s="1251">
        <v>236115</v>
      </c>
      <c r="F2505" s="1251" t="s">
        <v>1679</v>
      </c>
      <c r="G2505" s="1252">
        <v>0</v>
      </c>
      <c r="H2505" s="1252">
        <v>0</v>
      </c>
      <c r="I2505" s="1252">
        <v>0</v>
      </c>
      <c r="J2505" s="1252">
        <v>0</v>
      </c>
      <c r="K2505" s="1252">
        <v>0</v>
      </c>
      <c r="L2505" s="1252">
        <v>0</v>
      </c>
      <c r="M2505" s="1252">
        <v>0</v>
      </c>
      <c r="N2505" s="1252">
        <v>0</v>
      </c>
      <c r="O2505" s="1252">
        <v>0</v>
      </c>
      <c r="P2505" s="1252">
        <v>0</v>
      </c>
      <c r="Q2505" s="1252">
        <v>0</v>
      </c>
      <c r="R2505" s="1252">
        <v>0</v>
      </c>
      <c r="S2505" s="1252">
        <v>0</v>
      </c>
      <c r="T2505" s="1252">
        <v>0</v>
      </c>
      <c r="U2505" s="1251" t="s">
        <v>1065</v>
      </c>
      <c r="V2505" s="1251" t="s">
        <v>1537</v>
      </c>
      <c r="W2505" s="1251" t="s">
        <v>371</v>
      </c>
      <c r="X2505" s="1251" t="s">
        <v>1581</v>
      </c>
      <c r="Y2505" s="1251">
        <v>236</v>
      </c>
    </row>
    <row r="2506" spans="1:25" ht="12">
      <c r="A2506" s="1251">
        <v>2020</v>
      </c>
      <c r="B2506" s="1251">
        <v>25</v>
      </c>
      <c r="C2506" s="1251">
        <v>780</v>
      </c>
      <c r="D2506" s="1251" t="s">
        <v>1774</v>
      </c>
      <c r="E2506" s="1251">
        <v>236116</v>
      </c>
      <c r="F2506" s="1251" t="s">
        <v>1680</v>
      </c>
      <c r="G2506" s="1252">
        <v>0</v>
      </c>
      <c r="H2506" s="1252">
        <v>0</v>
      </c>
      <c r="I2506" s="1252">
        <v>0</v>
      </c>
      <c r="J2506" s="1252">
        <v>0</v>
      </c>
      <c r="K2506" s="1252">
        <v>0</v>
      </c>
      <c r="L2506" s="1252">
        <v>0</v>
      </c>
      <c r="M2506" s="1252">
        <v>0</v>
      </c>
      <c r="N2506" s="1252">
        <v>0</v>
      </c>
      <c r="O2506" s="1252">
        <v>0</v>
      </c>
      <c r="P2506" s="1252">
        <v>0</v>
      </c>
      <c r="Q2506" s="1252">
        <v>0</v>
      </c>
      <c r="R2506" s="1252">
        <v>0</v>
      </c>
      <c r="S2506" s="1252">
        <v>0</v>
      </c>
      <c r="T2506" s="1252">
        <v>0</v>
      </c>
      <c r="U2506" s="1251" t="s">
        <v>1065</v>
      </c>
      <c r="V2506" s="1251" t="s">
        <v>1537</v>
      </c>
      <c r="W2506" s="1251" t="s">
        <v>371</v>
      </c>
      <c r="X2506" s="1251" t="s">
        <v>1581</v>
      </c>
      <c r="Y2506" s="1251">
        <v>236</v>
      </c>
    </row>
    <row r="2507" spans="1:25" ht="12">
      <c r="A2507" s="1251">
        <v>2020</v>
      </c>
      <c r="B2507" s="1251">
        <v>25</v>
      </c>
      <c r="C2507" s="1251">
        <v>780</v>
      </c>
      <c r="D2507" s="1251" t="s">
        <v>1774</v>
      </c>
      <c r="E2507" s="1251">
        <v>236117</v>
      </c>
      <c r="F2507" s="1251" t="s">
        <v>1681</v>
      </c>
      <c r="G2507" s="1252">
        <v>0</v>
      </c>
      <c r="H2507" s="1252">
        <v>0</v>
      </c>
      <c r="I2507" s="1252">
        <v>0</v>
      </c>
      <c r="J2507" s="1252">
        <v>0</v>
      </c>
      <c r="K2507" s="1252">
        <v>0</v>
      </c>
      <c r="L2507" s="1252">
        <v>0</v>
      </c>
      <c r="M2507" s="1252">
        <v>0</v>
      </c>
      <c r="N2507" s="1252">
        <v>0</v>
      </c>
      <c r="O2507" s="1252">
        <v>0</v>
      </c>
      <c r="P2507" s="1252">
        <v>0</v>
      </c>
      <c r="Q2507" s="1252">
        <v>0</v>
      </c>
      <c r="R2507" s="1252">
        <v>0</v>
      </c>
      <c r="S2507" s="1252">
        <v>0</v>
      </c>
      <c r="T2507" s="1252">
        <v>0</v>
      </c>
      <c r="U2507" s="1251" t="s">
        <v>1065</v>
      </c>
      <c r="V2507" s="1251" t="s">
        <v>1537</v>
      </c>
      <c r="W2507" s="1251" t="s">
        <v>371</v>
      </c>
      <c r="X2507" s="1251" t="s">
        <v>1581</v>
      </c>
      <c r="Y2507" s="1251">
        <v>236</v>
      </c>
    </row>
    <row r="2508" spans="1:25" ht="12">
      <c r="A2508" s="1251">
        <v>2020</v>
      </c>
      <c r="B2508" s="1251">
        <v>25</v>
      </c>
      <c r="C2508" s="1251">
        <v>780</v>
      </c>
      <c r="D2508" s="1251" t="s">
        <v>1774</v>
      </c>
      <c r="E2508" s="1251">
        <v>300000</v>
      </c>
      <c r="F2508" s="1251" t="s">
        <v>1628</v>
      </c>
      <c r="G2508" s="1252">
        <v>242114.72</v>
      </c>
      <c r="H2508" s="1252">
        <v>242114.72</v>
      </c>
      <c r="I2508" s="1252">
        <v>242114.72</v>
      </c>
      <c r="J2508" s="1252">
        <v>242114.72</v>
      </c>
      <c r="K2508" s="1252">
        <v>242114.72</v>
      </c>
      <c r="L2508" s="1252">
        <v>245146.32000000001</v>
      </c>
      <c r="M2508" s="1252">
        <v>245146.32000000001</v>
      </c>
      <c r="N2508" s="1252">
        <v>245146.32000000001</v>
      </c>
      <c r="O2508" s="1252">
        <v>245146.32000000001</v>
      </c>
      <c r="P2508" s="1252">
        <v>245146.32000000001</v>
      </c>
      <c r="Q2508" s="1252">
        <v>428250.70000000001</v>
      </c>
      <c r="R2508" s="1252">
        <v>450395.56</v>
      </c>
      <c r="S2508" s="1252">
        <v>523133.59000000003</v>
      </c>
      <c r="T2508" s="1252">
        <v>523133.59000000003</v>
      </c>
      <c r="U2508" s="1251" t="s">
        <v>1065</v>
      </c>
      <c r="V2508" s="1251" t="s">
        <v>564</v>
      </c>
      <c r="W2508" s="1251" t="s">
        <v>290</v>
      </c>
      <c r="X2508" s="1251" t="s">
        <v>1515</v>
      </c>
      <c r="Y2508" s="1251">
        <v>300</v>
      </c>
    </row>
    <row r="2509" spans="1:25" ht="12">
      <c r="A2509" s="1251">
        <v>2020</v>
      </c>
      <c r="B2509" s="1251">
        <v>25</v>
      </c>
      <c r="C2509" s="1251">
        <v>780</v>
      </c>
      <c r="D2509" s="1251" t="s">
        <v>1774</v>
      </c>
      <c r="E2509" s="1251">
        <v>354300</v>
      </c>
      <c r="F2509" s="1251" t="s">
        <v>1745</v>
      </c>
      <c r="G2509" s="1252">
        <v>0</v>
      </c>
      <c r="H2509" s="1252">
        <v>0</v>
      </c>
      <c r="I2509" s="1252">
        <v>0</v>
      </c>
      <c r="J2509" s="1252">
        <v>0</v>
      </c>
      <c r="K2509" s="1252">
        <v>0</v>
      </c>
      <c r="L2509" s="1252">
        <v>0</v>
      </c>
      <c r="M2509" s="1252">
        <v>0</v>
      </c>
      <c r="N2509" s="1252">
        <v>0</v>
      </c>
      <c r="O2509" s="1252">
        <v>0</v>
      </c>
      <c r="P2509" s="1252">
        <v>0</v>
      </c>
      <c r="Q2509" s="1252">
        <v>0</v>
      </c>
      <c r="R2509" s="1252">
        <v>0</v>
      </c>
      <c r="S2509" s="1252">
        <v>0</v>
      </c>
      <c r="T2509" s="1252">
        <v>0</v>
      </c>
      <c r="U2509" s="1251" t="s">
        <v>1065</v>
      </c>
      <c r="V2509" s="1251" t="s">
        <v>564</v>
      </c>
      <c r="W2509" s="1251" t="s">
        <v>290</v>
      </c>
      <c r="X2509" s="1251" t="s">
        <v>1515</v>
      </c>
      <c r="Y2509" s="1251">
        <v>354</v>
      </c>
    </row>
    <row r="2510" spans="1:25" ht="12">
      <c r="A2510" s="1251">
        <v>2020</v>
      </c>
      <c r="B2510" s="1251">
        <v>25</v>
      </c>
      <c r="C2510" s="1251">
        <v>780</v>
      </c>
      <c r="D2510" s="1251" t="s">
        <v>1774</v>
      </c>
      <c r="E2510" s="1251">
        <v>354400</v>
      </c>
      <c r="F2510" s="1251" t="s">
        <v>1775</v>
      </c>
      <c r="G2510" s="1252">
        <v>0</v>
      </c>
      <c r="H2510" s="1252">
        <v>0</v>
      </c>
      <c r="I2510" s="1252">
        <v>0</v>
      </c>
      <c r="J2510" s="1252">
        <v>0</v>
      </c>
      <c r="K2510" s="1252">
        <v>0</v>
      </c>
      <c r="L2510" s="1252">
        <v>0</v>
      </c>
      <c r="M2510" s="1252">
        <v>0</v>
      </c>
      <c r="N2510" s="1252">
        <v>0</v>
      </c>
      <c r="O2510" s="1252">
        <v>0</v>
      </c>
      <c r="P2510" s="1252">
        <v>0</v>
      </c>
      <c r="Q2510" s="1252">
        <v>0</v>
      </c>
      <c r="R2510" s="1252">
        <v>0</v>
      </c>
      <c r="S2510" s="1252">
        <v>0</v>
      </c>
      <c r="T2510" s="1252">
        <v>0</v>
      </c>
      <c r="U2510" s="1251" t="s">
        <v>1065</v>
      </c>
      <c r="V2510" s="1251" t="s">
        <v>564</v>
      </c>
      <c r="W2510" s="1251" t="s">
        <v>290</v>
      </c>
      <c r="X2510" s="1251" t="s">
        <v>1515</v>
      </c>
      <c r="Y2510" s="1251">
        <v>354</v>
      </c>
    </row>
    <row r="2511" spans="1:25" ht="12">
      <c r="A2511" s="1251">
        <v>2020</v>
      </c>
      <c r="B2511" s="1251">
        <v>25</v>
      </c>
      <c r="C2511" s="1251">
        <v>780</v>
      </c>
      <c r="D2511" s="1251" t="s">
        <v>1774</v>
      </c>
      <c r="E2511" s="1251">
        <v>354500</v>
      </c>
      <c r="F2511" s="1251" t="s">
        <v>1776</v>
      </c>
      <c r="G2511" s="1252">
        <v>0</v>
      </c>
      <c r="H2511" s="1252">
        <v>0</v>
      </c>
      <c r="I2511" s="1252">
        <v>0</v>
      </c>
      <c r="J2511" s="1252">
        <v>0</v>
      </c>
      <c r="K2511" s="1252">
        <v>0</v>
      </c>
      <c r="L2511" s="1252">
        <v>0</v>
      </c>
      <c r="M2511" s="1252">
        <v>0</v>
      </c>
      <c r="N2511" s="1252">
        <v>0</v>
      </c>
      <c r="O2511" s="1252">
        <v>0</v>
      </c>
      <c r="P2511" s="1252">
        <v>0</v>
      </c>
      <c r="Q2511" s="1252">
        <v>0</v>
      </c>
      <c r="R2511" s="1252">
        <v>0</v>
      </c>
      <c r="S2511" s="1252">
        <v>0</v>
      </c>
      <c r="T2511" s="1252">
        <v>0</v>
      </c>
      <c r="U2511" s="1251" t="s">
        <v>1065</v>
      </c>
      <c r="V2511" s="1251" t="s">
        <v>564</v>
      </c>
      <c r="W2511" s="1251" t="s">
        <v>290</v>
      </c>
      <c r="X2511" s="1251" t="s">
        <v>1515</v>
      </c>
      <c r="Y2511" s="1251">
        <v>354</v>
      </c>
    </row>
    <row r="2512" spans="1:25" ht="12">
      <c r="A2512" s="1251">
        <v>2020</v>
      </c>
      <c r="B2512" s="1251">
        <v>25</v>
      </c>
      <c r="C2512" s="1251">
        <v>780</v>
      </c>
      <c r="D2512" s="1251" t="s">
        <v>1774</v>
      </c>
      <c r="E2512" s="1251">
        <v>360000</v>
      </c>
      <c r="F2512" s="1251" t="s">
        <v>1754</v>
      </c>
      <c r="G2512" s="1252">
        <v>0</v>
      </c>
      <c r="H2512" s="1252">
        <v>0</v>
      </c>
      <c r="I2512" s="1252">
        <v>0</v>
      </c>
      <c r="J2512" s="1252">
        <v>0</v>
      </c>
      <c r="K2512" s="1252">
        <v>0</v>
      </c>
      <c r="L2512" s="1252">
        <v>0</v>
      </c>
      <c r="M2512" s="1252">
        <v>0</v>
      </c>
      <c r="N2512" s="1252">
        <v>0</v>
      </c>
      <c r="O2512" s="1252">
        <v>0</v>
      </c>
      <c r="P2512" s="1252">
        <v>0</v>
      </c>
      <c r="Q2512" s="1252">
        <v>0</v>
      </c>
      <c r="R2512" s="1252">
        <v>0</v>
      </c>
      <c r="S2512" s="1252">
        <v>0</v>
      </c>
      <c r="T2512" s="1252">
        <v>0</v>
      </c>
      <c r="U2512" s="1251" t="s">
        <v>1065</v>
      </c>
      <c r="V2512" s="1251" t="s">
        <v>564</v>
      </c>
      <c r="W2512" s="1251" t="s">
        <v>290</v>
      </c>
      <c r="X2512" s="1251" t="s">
        <v>1515</v>
      </c>
      <c r="Y2512" s="1251">
        <v>360</v>
      </c>
    </row>
    <row r="2513" spans="1:25" ht="12">
      <c r="A2513" s="1251">
        <v>2020</v>
      </c>
      <c r="B2513" s="1251">
        <v>25</v>
      </c>
      <c r="C2513" s="1251">
        <v>780</v>
      </c>
      <c r="D2513" s="1251" t="s">
        <v>1774</v>
      </c>
      <c r="E2513" s="1251">
        <v>361000</v>
      </c>
      <c r="F2513" s="1251" t="s">
        <v>1746</v>
      </c>
      <c r="G2513" s="1252">
        <v>0</v>
      </c>
      <c r="H2513" s="1252">
        <v>0</v>
      </c>
      <c r="I2513" s="1252">
        <v>0</v>
      </c>
      <c r="J2513" s="1252">
        <v>0</v>
      </c>
      <c r="K2513" s="1252">
        <v>0</v>
      </c>
      <c r="L2513" s="1252">
        <v>0</v>
      </c>
      <c r="M2513" s="1252">
        <v>0</v>
      </c>
      <c r="N2513" s="1252">
        <v>0</v>
      </c>
      <c r="O2513" s="1252">
        <v>0</v>
      </c>
      <c r="P2513" s="1252">
        <v>0</v>
      </c>
      <c r="Q2513" s="1252">
        <v>0</v>
      </c>
      <c r="R2513" s="1252">
        <v>0</v>
      </c>
      <c r="S2513" s="1252">
        <v>0</v>
      </c>
      <c r="T2513" s="1252">
        <v>0</v>
      </c>
      <c r="U2513" s="1251" t="s">
        <v>1065</v>
      </c>
      <c r="V2513" s="1251" t="s">
        <v>564</v>
      </c>
      <c r="W2513" s="1251" t="s">
        <v>290</v>
      </c>
      <c r="X2513" s="1251" t="s">
        <v>1515</v>
      </c>
      <c r="Y2513" s="1251">
        <v>361</v>
      </c>
    </row>
    <row r="2514" spans="1:25" ht="12">
      <c r="A2514" s="1251">
        <v>2020</v>
      </c>
      <c r="B2514" s="1251">
        <v>25</v>
      </c>
      <c r="C2514" s="1251">
        <v>780</v>
      </c>
      <c r="D2514" s="1251" t="s">
        <v>1774</v>
      </c>
      <c r="E2514" s="1251">
        <v>363000</v>
      </c>
      <c r="F2514" s="1251" t="s">
        <v>1747</v>
      </c>
      <c r="G2514" s="1252">
        <v>0</v>
      </c>
      <c r="H2514" s="1252">
        <v>0</v>
      </c>
      <c r="I2514" s="1252">
        <v>0</v>
      </c>
      <c r="J2514" s="1252">
        <v>0</v>
      </c>
      <c r="K2514" s="1252">
        <v>0</v>
      </c>
      <c r="L2514" s="1252">
        <v>0</v>
      </c>
      <c r="M2514" s="1252">
        <v>0</v>
      </c>
      <c r="N2514" s="1252">
        <v>0</v>
      </c>
      <c r="O2514" s="1252">
        <v>0</v>
      </c>
      <c r="P2514" s="1252">
        <v>0</v>
      </c>
      <c r="Q2514" s="1252">
        <v>0</v>
      </c>
      <c r="R2514" s="1252">
        <v>0</v>
      </c>
      <c r="S2514" s="1252">
        <v>0</v>
      </c>
      <c r="T2514" s="1252">
        <v>0</v>
      </c>
      <c r="U2514" s="1251" t="s">
        <v>1065</v>
      </c>
      <c r="V2514" s="1251" t="s">
        <v>564</v>
      </c>
      <c r="W2514" s="1251" t="s">
        <v>290</v>
      </c>
      <c r="X2514" s="1251" t="s">
        <v>1515</v>
      </c>
      <c r="Y2514" s="1251">
        <v>363</v>
      </c>
    </row>
    <row r="2515" spans="1:25" ht="12">
      <c r="A2515" s="1251">
        <v>2020</v>
      </c>
      <c r="B2515" s="1251">
        <v>25</v>
      </c>
      <c r="C2515" s="1251">
        <v>780</v>
      </c>
      <c r="D2515" s="1251" t="s">
        <v>1774</v>
      </c>
      <c r="E2515" s="1251">
        <v>364000</v>
      </c>
      <c r="F2515" s="1251" t="s">
        <v>1773</v>
      </c>
      <c r="G2515" s="1252">
        <v>0</v>
      </c>
      <c r="H2515" s="1252">
        <v>0</v>
      </c>
      <c r="I2515" s="1252">
        <v>0</v>
      </c>
      <c r="J2515" s="1252">
        <v>0</v>
      </c>
      <c r="K2515" s="1252">
        <v>0</v>
      </c>
      <c r="L2515" s="1252">
        <v>0</v>
      </c>
      <c r="M2515" s="1252">
        <v>0</v>
      </c>
      <c r="N2515" s="1252">
        <v>0</v>
      </c>
      <c r="O2515" s="1252">
        <v>0</v>
      </c>
      <c r="P2515" s="1252">
        <v>0</v>
      </c>
      <c r="Q2515" s="1252">
        <v>0</v>
      </c>
      <c r="R2515" s="1252">
        <v>0</v>
      </c>
      <c r="S2515" s="1252">
        <v>0</v>
      </c>
      <c r="T2515" s="1252">
        <v>0</v>
      </c>
      <c r="U2515" s="1251" t="s">
        <v>1065</v>
      </c>
      <c r="V2515" s="1251" t="s">
        <v>564</v>
      </c>
      <c r="W2515" s="1251" t="s">
        <v>290</v>
      </c>
      <c r="X2515" s="1251" t="s">
        <v>1515</v>
      </c>
      <c r="Y2515" s="1251">
        <v>364</v>
      </c>
    </row>
    <row r="2516" spans="1:25" ht="12">
      <c r="A2516" s="1251">
        <v>2020</v>
      </c>
      <c r="B2516" s="1251">
        <v>25</v>
      </c>
      <c r="C2516" s="1251">
        <v>780</v>
      </c>
      <c r="D2516" s="1251" t="s">
        <v>1774</v>
      </c>
      <c r="E2516" s="1251">
        <v>380400</v>
      </c>
      <c r="F2516" s="1251" t="s">
        <v>1752</v>
      </c>
      <c r="G2516" s="1252">
        <v>0</v>
      </c>
      <c r="H2516" s="1252">
        <v>0</v>
      </c>
      <c r="I2516" s="1252">
        <v>0</v>
      </c>
      <c r="J2516" s="1252">
        <v>0</v>
      </c>
      <c r="K2516" s="1252">
        <v>0</v>
      </c>
      <c r="L2516" s="1252">
        <v>0</v>
      </c>
      <c r="M2516" s="1252">
        <v>0</v>
      </c>
      <c r="N2516" s="1252">
        <v>0</v>
      </c>
      <c r="O2516" s="1252">
        <v>0</v>
      </c>
      <c r="P2516" s="1252">
        <v>0</v>
      </c>
      <c r="Q2516" s="1252">
        <v>0</v>
      </c>
      <c r="R2516" s="1252">
        <v>0</v>
      </c>
      <c r="S2516" s="1252">
        <v>0</v>
      </c>
      <c r="T2516" s="1252">
        <v>0</v>
      </c>
      <c r="U2516" s="1251" t="s">
        <v>1065</v>
      </c>
      <c r="V2516" s="1251" t="s">
        <v>564</v>
      </c>
      <c r="W2516" s="1251" t="s">
        <v>290</v>
      </c>
      <c r="X2516" s="1251" t="s">
        <v>1515</v>
      </c>
      <c r="Y2516" s="1251">
        <v>380</v>
      </c>
    </row>
    <row r="2517" spans="1:25" ht="12">
      <c r="A2517" s="1251">
        <v>2020</v>
      </c>
      <c r="B2517" s="1251">
        <v>25</v>
      </c>
      <c r="C2517" s="1251">
        <v>790</v>
      </c>
      <c r="D2517" s="1251" t="s">
        <v>1777</v>
      </c>
      <c r="E2517" s="1251">
        <v>105020</v>
      </c>
      <c r="F2517" s="1251" t="s">
        <v>1518</v>
      </c>
      <c r="G2517" s="1252">
        <v>9203.9500000000007</v>
      </c>
      <c r="H2517" s="1252">
        <v>9492.4099999999999</v>
      </c>
      <c r="I2517" s="1252">
        <v>11717.85</v>
      </c>
      <c r="J2517" s="1252">
        <v>13431.940000000001</v>
      </c>
      <c r="K2517" s="1252">
        <v>15632.26</v>
      </c>
      <c r="L2517" s="1252">
        <v>18950.380000000001</v>
      </c>
      <c r="M2517" s="1252">
        <v>23780.389999999999</v>
      </c>
      <c r="N2517" s="1252">
        <v>26880.560000000001</v>
      </c>
      <c r="O2517" s="1252">
        <v>29818.380000000001</v>
      </c>
      <c r="P2517" s="1252">
        <v>36105.760000000002</v>
      </c>
      <c r="Q2517" s="1252">
        <v>61736.790000000001</v>
      </c>
      <c r="R2517" s="1252">
        <v>65925.809999999998</v>
      </c>
      <c r="S2517" s="1252">
        <v>70304.919999999998</v>
      </c>
      <c r="T2517" s="1252">
        <v>70304.919999999998</v>
      </c>
      <c r="U2517" s="1251" t="s">
        <v>1065</v>
      </c>
      <c r="V2517" s="1251" t="s">
        <v>564</v>
      </c>
      <c r="W2517" s="1251" t="s">
        <v>296</v>
      </c>
      <c r="X2517" s="1251" t="s">
        <v>1515</v>
      </c>
      <c r="Y2517" s="1251">
        <v>105</v>
      </c>
    </row>
    <row r="2518" spans="1:25" ht="12">
      <c r="A2518" s="1251">
        <v>2020</v>
      </c>
      <c r="B2518" s="1251">
        <v>25</v>
      </c>
      <c r="C2518" s="1251">
        <v>790</v>
      </c>
      <c r="D2518" s="1251" t="s">
        <v>1777</v>
      </c>
      <c r="E2518" s="1251">
        <v>105029</v>
      </c>
      <c r="F2518" s="1251" t="s">
        <v>1519</v>
      </c>
      <c r="G2518" s="1252">
        <v>1623.96</v>
      </c>
      <c r="H2518" s="1252">
        <v>1623.96</v>
      </c>
      <c r="I2518" s="1252">
        <v>1623.96</v>
      </c>
      <c r="J2518" s="1252">
        <v>1623.96</v>
      </c>
      <c r="K2518" s="1252">
        <v>1623.96</v>
      </c>
      <c r="L2518" s="1252">
        <v>1623.96</v>
      </c>
      <c r="M2518" s="1252">
        <v>1623.96</v>
      </c>
      <c r="N2518" s="1252">
        <v>1623.96</v>
      </c>
      <c r="O2518" s="1252">
        <v>1623.96</v>
      </c>
      <c r="P2518" s="1252">
        <v>1623.96</v>
      </c>
      <c r="Q2518" s="1252">
        <v>1623.96</v>
      </c>
      <c r="R2518" s="1252">
        <v>1623.96</v>
      </c>
      <c r="S2518" s="1252">
        <v>1623.96</v>
      </c>
      <c r="T2518" s="1252">
        <v>1623.96</v>
      </c>
      <c r="U2518" s="1251" t="s">
        <v>1065</v>
      </c>
      <c r="V2518" s="1251" t="s">
        <v>564</v>
      </c>
      <c r="W2518" s="1251" t="s">
        <v>296</v>
      </c>
      <c r="X2518" s="1251" t="s">
        <v>1515</v>
      </c>
      <c r="Y2518" s="1251">
        <v>105</v>
      </c>
    </row>
    <row r="2519" spans="1:25" ht="12">
      <c r="A2519" s="1251">
        <v>2020</v>
      </c>
      <c r="B2519" s="1251">
        <v>25</v>
      </c>
      <c r="C2519" s="1251">
        <v>790</v>
      </c>
      <c r="D2519" s="1251" t="s">
        <v>1777</v>
      </c>
      <c r="E2519" s="1251">
        <v>105030</v>
      </c>
      <c r="F2519" s="1251" t="s">
        <v>1520</v>
      </c>
      <c r="G2519" s="1252">
        <v>486387.73999999999</v>
      </c>
      <c r="H2519" s="1252">
        <v>486387.73999999999</v>
      </c>
      <c r="I2519" s="1252">
        <v>489424.48999999999</v>
      </c>
      <c r="J2519" s="1252">
        <v>522271.78999999998</v>
      </c>
      <c r="K2519" s="1252">
        <v>559673.65000000002</v>
      </c>
      <c r="L2519" s="1252">
        <v>579470.18000000005</v>
      </c>
      <c r="M2519" s="1252">
        <v>589359.32999999996</v>
      </c>
      <c r="N2519" s="1252">
        <v>592219.53000000003</v>
      </c>
      <c r="O2519" s="1252">
        <v>593668.94999999995</v>
      </c>
      <c r="P2519" s="1252">
        <v>602091.91000000003</v>
      </c>
      <c r="Q2519" s="1252">
        <v>678686.30000000005</v>
      </c>
      <c r="R2519" s="1252">
        <v>754401.39000000001</v>
      </c>
      <c r="S2519" s="1252">
        <v>787580.38</v>
      </c>
      <c r="T2519" s="1252">
        <v>787580.38</v>
      </c>
      <c r="U2519" s="1251" t="s">
        <v>1065</v>
      </c>
      <c r="V2519" s="1251" t="s">
        <v>564</v>
      </c>
      <c r="W2519" s="1251" t="s">
        <v>296</v>
      </c>
      <c r="X2519" s="1251" t="s">
        <v>1515</v>
      </c>
      <c r="Y2519" s="1251">
        <v>105</v>
      </c>
    </row>
    <row r="2520" spans="1:25" ht="12">
      <c r="A2520" s="1251">
        <v>2020</v>
      </c>
      <c r="B2520" s="1251">
        <v>25</v>
      </c>
      <c r="C2520" s="1251">
        <v>790</v>
      </c>
      <c r="D2520" s="1251" t="s">
        <v>1777</v>
      </c>
      <c r="E2520" s="1251">
        <v>105060</v>
      </c>
      <c r="F2520" s="1251" t="s">
        <v>1523</v>
      </c>
      <c r="G2520" s="1252">
        <v>2573.0999999999999</v>
      </c>
      <c r="H2520" s="1252">
        <v>2573.0999999999999</v>
      </c>
      <c r="I2520" s="1252">
        <v>5406.5699999999997</v>
      </c>
      <c r="J2520" s="1252">
        <v>8479.9400000000005</v>
      </c>
      <c r="K2520" s="1252">
        <v>10202.639999999999</v>
      </c>
      <c r="L2520" s="1252">
        <v>12642.709999999999</v>
      </c>
      <c r="M2520" s="1252">
        <v>15226.57</v>
      </c>
      <c r="N2520" s="1252">
        <v>17449.16</v>
      </c>
      <c r="O2520" s="1252">
        <v>20973.990000000002</v>
      </c>
      <c r="P2520" s="1252">
        <v>26601.669999999998</v>
      </c>
      <c r="Q2520" s="1252">
        <v>53339.300000000003</v>
      </c>
      <c r="R2520" s="1252">
        <v>57072.790000000001</v>
      </c>
      <c r="S2520" s="1252">
        <v>62328.739999999998</v>
      </c>
      <c r="T2520" s="1252">
        <v>62328.739999999998</v>
      </c>
      <c r="U2520" s="1251" t="s">
        <v>1065</v>
      </c>
      <c r="V2520" s="1251" t="s">
        <v>564</v>
      </c>
      <c r="W2520" s="1251" t="s">
        <v>296</v>
      </c>
      <c r="X2520" s="1251" t="s">
        <v>1515</v>
      </c>
      <c r="Y2520" s="1251">
        <v>105</v>
      </c>
    </row>
    <row r="2521" spans="1:25" ht="12">
      <c r="A2521" s="1251">
        <v>2020</v>
      </c>
      <c r="B2521" s="1251">
        <v>25</v>
      </c>
      <c r="C2521" s="1251">
        <v>790</v>
      </c>
      <c r="D2521" s="1251" t="s">
        <v>1777</v>
      </c>
      <c r="E2521" s="1251">
        <v>105070</v>
      </c>
      <c r="F2521" s="1251" t="s">
        <v>1524</v>
      </c>
      <c r="G2521" s="1252">
        <v>9674.9400000000005</v>
      </c>
      <c r="H2521" s="1252">
        <v>10013.74</v>
      </c>
      <c r="I2521" s="1252">
        <v>12627.52</v>
      </c>
      <c r="J2521" s="1252">
        <v>14640.719999999999</v>
      </c>
      <c r="K2521" s="1252">
        <v>17225</v>
      </c>
      <c r="L2521" s="1252">
        <v>21122.130000000001</v>
      </c>
      <c r="M2521" s="1252">
        <v>26794.98</v>
      </c>
      <c r="N2521" s="1252">
        <v>30436.130000000001</v>
      </c>
      <c r="O2521" s="1252">
        <v>33886.599999999999</v>
      </c>
      <c r="P2521" s="1252">
        <v>41271.129999999997</v>
      </c>
      <c r="Q2521" s="1252">
        <v>71374.770000000004</v>
      </c>
      <c r="R2521" s="1252">
        <v>76294.770000000004</v>
      </c>
      <c r="S2521" s="1252">
        <v>81438.029999999999</v>
      </c>
      <c r="T2521" s="1252">
        <v>81438.029999999999</v>
      </c>
      <c r="U2521" s="1251" t="s">
        <v>1065</v>
      </c>
      <c r="V2521" s="1251" t="s">
        <v>564</v>
      </c>
      <c r="W2521" s="1251" t="s">
        <v>296</v>
      </c>
      <c r="X2521" s="1251" t="s">
        <v>1515</v>
      </c>
      <c r="Y2521" s="1251">
        <v>105</v>
      </c>
    </row>
    <row r="2522" spans="1:25" ht="12">
      <c r="A2522" s="1251">
        <v>2020</v>
      </c>
      <c r="B2522" s="1251">
        <v>25</v>
      </c>
      <c r="C2522" s="1251">
        <v>790</v>
      </c>
      <c r="D2522" s="1251" t="s">
        <v>1777</v>
      </c>
      <c r="E2522" s="1251">
        <v>105080</v>
      </c>
      <c r="F2522" s="1251" t="s">
        <v>1525</v>
      </c>
      <c r="G2522" s="1252">
        <v>327.79000000000002</v>
      </c>
      <c r="H2522" s="1252">
        <v>327.79000000000002</v>
      </c>
      <c r="I2522" s="1252">
        <v>327.79000000000002</v>
      </c>
      <c r="J2522" s="1252">
        <v>327.79000000000002</v>
      </c>
      <c r="K2522" s="1252">
        <v>327.79000000000002</v>
      </c>
      <c r="L2522" s="1252">
        <v>327.79000000000002</v>
      </c>
      <c r="M2522" s="1252">
        <v>327.79000000000002</v>
      </c>
      <c r="N2522" s="1252">
        <v>327.79000000000002</v>
      </c>
      <c r="O2522" s="1252">
        <v>327.79000000000002</v>
      </c>
      <c r="P2522" s="1252">
        <v>327.79000000000002</v>
      </c>
      <c r="Q2522" s="1252">
        <v>327.79000000000002</v>
      </c>
      <c r="R2522" s="1252">
        <v>327.79000000000002</v>
      </c>
      <c r="S2522" s="1252">
        <v>327.79000000000002</v>
      </c>
      <c r="T2522" s="1252">
        <v>327.79000000000002</v>
      </c>
      <c r="U2522" s="1251" t="s">
        <v>1065</v>
      </c>
      <c r="V2522" s="1251" t="s">
        <v>564</v>
      </c>
      <c r="W2522" s="1251" t="s">
        <v>296</v>
      </c>
      <c r="X2522" s="1251" t="s">
        <v>1515</v>
      </c>
      <c r="Y2522" s="1251">
        <v>105</v>
      </c>
    </row>
    <row r="2523" spans="1:25" ht="12">
      <c r="A2523" s="1251">
        <v>2020</v>
      </c>
      <c r="B2523" s="1251">
        <v>25</v>
      </c>
      <c r="C2523" s="1251">
        <v>790</v>
      </c>
      <c r="D2523" s="1251" t="s">
        <v>1777</v>
      </c>
      <c r="E2523" s="1251">
        <v>105090</v>
      </c>
      <c r="F2523" s="1251" t="s">
        <v>1528</v>
      </c>
      <c r="G2523" s="1252">
        <v>-370876.31</v>
      </c>
      <c r="H2523" s="1252">
        <v>-370876.31</v>
      </c>
      <c r="I2523" s="1252">
        <v>-370876.31</v>
      </c>
      <c r="J2523" s="1252">
        <v>-370876.31</v>
      </c>
      <c r="K2523" s="1252">
        <v>-370876.31</v>
      </c>
      <c r="L2523" s="1252">
        <v>-370876.31</v>
      </c>
      <c r="M2523" s="1252">
        <v>-370876.31</v>
      </c>
      <c r="N2523" s="1252">
        <v>-370876.31</v>
      </c>
      <c r="O2523" s="1252">
        <v>-370876.31</v>
      </c>
      <c r="P2523" s="1252">
        <v>-370876.31</v>
      </c>
      <c r="Q2523" s="1252">
        <v>-522336.03999999998</v>
      </c>
      <c r="R2523" s="1252">
        <v>-590685.72999999998</v>
      </c>
      <c r="S2523" s="1252">
        <v>-1186502.27</v>
      </c>
      <c r="T2523" s="1252">
        <v>-1186502.27</v>
      </c>
      <c r="U2523" s="1251" t="s">
        <v>1065</v>
      </c>
      <c r="V2523" s="1251" t="s">
        <v>564</v>
      </c>
      <c r="W2523" s="1251" t="s">
        <v>296</v>
      </c>
      <c r="X2523" s="1251" t="s">
        <v>1515</v>
      </c>
      <c r="Y2523" s="1251">
        <v>105</v>
      </c>
    </row>
    <row r="2524" spans="1:25" ht="12">
      <c r="A2524" s="1251">
        <v>2020</v>
      </c>
      <c r="B2524" s="1251">
        <v>25</v>
      </c>
      <c r="C2524" s="1251">
        <v>790</v>
      </c>
      <c r="D2524" s="1251" t="s">
        <v>1777</v>
      </c>
      <c r="E2524" s="1251">
        <v>106000</v>
      </c>
      <c r="F2524" s="1251" t="s">
        <v>1529</v>
      </c>
      <c r="G2524" s="1252">
        <v>0</v>
      </c>
      <c r="H2524" s="1252">
        <v>0</v>
      </c>
      <c r="I2524" s="1252">
        <v>0</v>
      </c>
      <c r="J2524" s="1252">
        <v>0</v>
      </c>
      <c r="K2524" s="1252">
        <v>0</v>
      </c>
      <c r="L2524" s="1252">
        <v>0</v>
      </c>
      <c r="M2524" s="1252">
        <v>0</v>
      </c>
      <c r="N2524" s="1252">
        <v>0</v>
      </c>
      <c r="O2524" s="1252">
        <v>0</v>
      </c>
      <c r="P2524" s="1252">
        <v>0</v>
      </c>
      <c r="Q2524" s="1252">
        <v>0</v>
      </c>
      <c r="R2524" s="1252">
        <v>0</v>
      </c>
      <c r="S2524" s="1252">
        <v>0</v>
      </c>
      <c r="T2524" s="1252">
        <v>0</v>
      </c>
      <c r="U2524" s="1251" t="s">
        <v>1065</v>
      </c>
      <c r="V2524" s="1251" t="s">
        <v>564</v>
      </c>
      <c r="W2524" s="1251" t="s">
        <v>290</v>
      </c>
      <c r="X2524" s="1251" t="s">
        <v>1515</v>
      </c>
      <c r="Y2524" s="1251">
        <v>106</v>
      </c>
    </row>
    <row r="2525" spans="1:25" ht="12">
      <c r="A2525" s="1251">
        <v>2020</v>
      </c>
      <c r="B2525" s="1251">
        <v>25</v>
      </c>
      <c r="C2525" s="1251">
        <v>790</v>
      </c>
      <c r="D2525" s="1251" t="s">
        <v>1777</v>
      </c>
      <c r="E2525" s="1251">
        <v>108000</v>
      </c>
      <c r="F2525" s="1251" t="s">
        <v>1530</v>
      </c>
      <c r="G2525" s="1252">
        <v>-954659.89000000001</v>
      </c>
      <c r="H2525" s="1252">
        <v>-956541.96999999997</v>
      </c>
      <c r="I2525" s="1252">
        <v>-958424.05000000005</v>
      </c>
      <c r="J2525" s="1252">
        <v>-960306.13</v>
      </c>
      <c r="K2525" s="1252">
        <v>-962227.64000000001</v>
      </c>
      <c r="L2525" s="1252">
        <v>-964149.15000000002</v>
      </c>
      <c r="M2525" s="1252">
        <v>-966070.66000000003</v>
      </c>
      <c r="N2525" s="1252">
        <v>-967992.17000000004</v>
      </c>
      <c r="O2525" s="1252">
        <v>-969913.68000000005</v>
      </c>
      <c r="P2525" s="1252">
        <v>-971835.18999999994</v>
      </c>
      <c r="Q2525" s="1252">
        <v>-973756.69999999995</v>
      </c>
      <c r="R2525" s="1252">
        <v>-975678.20999999996</v>
      </c>
      <c r="S2525" s="1252">
        <v>-974860.73999999999</v>
      </c>
      <c r="T2525" s="1252">
        <v>-974860.73999999999</v>
      </c>
      <c r="U2525" s="1251" t="s">
        <v>1065</v>
      </c>
      <c r="V2525" s="1251" t="s">
        <v>564</v>
      </c>
      <c r="W2525" s="1251" t="s">
        <v>292</v>
      </c>
      <c r="X2525" s="1251" t="s">
        <v>1515</v>
      </c>
      <c r="Y2525" s="1251">
        <v>108</v>
      </c>
    </row>
    <row r="2526" spans="1:25" ht="12">
      <c r="A2526" s="1251">
        <v>2020</v>
      </c>
      <c r="B2526" s="1251">
        <v>25</v>
      </c>
      <c r="C2526" s="1251">
        <v>790</v>
      </c>
      <c r="D2526" s="1251" t="s">
        <v>1777</v>
      </c>
      <c r="E2526" s="1251">
        <v>108100</v>
      </c>
      <c r="F2526" s="1251" t="s">
        <v>1531</v>
      </c>
      <c r="G2526" s="1252">
        <v>0</v>
      </c>
      <c r="H2526" s="1252">
        <v>0</v>
      </c>
      <c r="I2526" s="1252">
        <v>0</v>
      </c>
      <c r="J2526" s="1252">
        <v>0</v>
      </c>
      <c r="K2526" s="1252">
        <v>0</v>
      </c>
      <c r="L2526" s="1252">
        <v>0</v>
      </c>
      <c r="M2526" s="1252">
        <v>0</v>
      </c>
      <c r="N2526" s="1252">
        <v>0</v>
      </c>
      <c r="O2526" s="1252">
        <v>0</v>
      </c>
      <c r="P2526" s="1252">
        <v>0</v>
      </c>
      <c r="Q2526" s="1252">
        <v>0</v>
      </c>
      <c r="R2526" s="1252">
        <v>0</v>
      </c>
      <c r="S2526" s="1252">
        <v>0</v>
      </c>
      <c r="T2526" s="1252">
        <v>0</v>
      </c>
      <c r="U2526" s="1251" t="s">
        <v>1065</v>
      </c>
      <c r="V2526" s="1251" t="s">
        <v>564</v>
      </c>
      <c r="W2526" s="1251" t="s">
        <v>292</v>
      </c>
      <c r="X2526" s="1251" t="s">
        <v>1515</v>
      </c>
      <c r="Y2526" s="1251">
        <v>108</v>
      </c>
    </row>
    <row r="2527" spans="1:25" ht="12">
      <c r="A2527" s="1251">
        <v>2020</v>
      </c>
      <c r="B2527" s="1251">
        <v>25</v>
      </c>
      <c r="C2527" s="1251">
        <v>790</v>
      </c>
      <c r="D2527" s="1251" t="s">
        <v>1777</v>
      </c>
      <c r="E2527" s="1251">
        <v>114000</v>
      </c>
      <c r="F2527" s="1251" t="s">
        <v>1534</v>
      </c>
      <c r="G2527" s="1252">
        <v>0</v>
      </c>
      <c r="H2527" s="1252">
        <v>0</v>
      </c>
      <c r="I2527" s="1252">
        <v>0</v>
      </c>
      <c r="J2527" s="1252">
        <v>0</v>
      </c>
      <c r="K2527" s="1252">
        <v>0</v>
      </c>
      <c r="L2527" s="1252">
        <v>0</v>
      </c>
      <c r="M2527" s="1252">
        <v>0</v>
      </c>
      <c r="N2527" s="1252">
        <v>0</v>
      </c>
      <c r="O2527" s="1252">
        <v>0</v>
      </c>
      <c r="P2527" s="1252">
        <v>0</v>
      </c>
      <c r="Q2527" s="1252">
        <v>0</v>
      </c>
      <c r="R2527" s="1252">
        <v>0</v>
      </c>
      <c r="S2527" s="1252">
        <v>0</v>
      </c>
      <c r="T2527" s="1252">
        <v>0</v>
      </c>
      <c r="U2527" s="1251" t="s">
        <v>1065</v>
      </c>
      <c r="V2527" s="1251" t="s">
        <v>564</v>
      </c>
      <c r="W2527" s="1251" t="s">
        <v>298</v>
      </c>
      <c r="X2527" s="1251" t="s">
        <v>1515</v>
      </c>
      <c r="Y2527" s="1251">
        <v>114</v>
      </c>
    </row>
    <row r="2528" spans="1:25" ht="12">
      <c r="A2528" s="1251">
        <v>2020</v>
      </c>
      <c r="B2528" s="1251">
        <v>25</v>
      </c>
      <c r="C2528" s="1251">
        <v>790</v>
      </c>
      <c r="D2528" s="1251" t="s">
        <v>1777</v>
      </c>
      <c r="E2528" s="1251">
        <v>141000</v>
      </c>
      <c r="F2528" s="1251" t="s">
        <v>1541</v>
      </c>
      <c r="G2528" s="1252">
        <v>4136.8800000000001</v>
      </c>
      <c r="H2528" s="1252">
        <v>3650.04</v>
      </c>
      <c r="I2528" s="1252">
        <v>3918.7800000000002</v>
      </c>
      <c r="J2528" s="1252">
        <v>3856.1900000000001</v>
      </c>
      <c r="K2528" s="1252">
        <v>4241</v>
      </c>
      <c r="L2528" s="1252">
        <v>4952.7200000000003</v>
      </c>
      <c r="M2528" s="1252">
        <v>4827.8299999999999</v>
      </c>
      <c r="N2528" s="1252">
        <v>5199.2600000000002</v>
      </c>
      <c r="O2528" s="1252">
        <v>5141.8000000000002</v>
      </c>
      <c r="P2528" s="1252">
        <v>5652.6700000000001</v>
      </c>
      <c r="Q2528" s="1252">
        <v>6591.2799999999997</v>
      </c>
      <c r="R2528" s="1252">
        <v>7453.8299999999999</v>
      </c>
      <c r="S2528" s="1252">
        <v>8116.1099999999997</v>
      </c>
      <c r="T2528" s="1252">
        <v>8116.1099999999997</v>
      </c>
      <c r="U2528" s="1251" t="s">
        <v>1065</v>
      </c>
      <c r="V2528" s="1251" t="s">
        <v>1537</v>
      </c>
      <c r="W2528" s="1251" t="s">
        <v>308</v>
      </c>
      <c r="X2528" s="1251" t="s">
        <v>1515</v>
      </c>
      <c r="Y2528" s="1251">
        <v>141</v>
      </c>
    </row>
    <row r="2529" spans="1:25" ht="12">
      <c r="A2529" s="1251">
        <v>2020</v>
      </c>
      <c r="B2529" s="1251">
        <v>25</v>
      </c>
      <c r="C2529" s="1251">
        <v>790</v>
      </c>
      <c r="D2529" s="1251" t="s">
        <v>1777</v>
      </c>
      <c r="E2529" s="1251">
        <v>141100</v>
      </c>
      <c r="F2529" s="1251" t="s">
        <v>1543</v>
      </c>
      <c r="G2529" s="1252">
        <v>0</v>
      </c>
      <c r="H2529" s="1252">
        <v>0</v>
      </c>
      <c r="I2529" s="1252">
        <v>0</v>
      </c>
      <c r="J2529" s="1252">
        <v>0</v>
      </c>
      <c r="K2529" s="1252">
        <v>0</v>
      </c>
      <c r="L2529" s="1252">
        <v>0</v>
      </c>
      <c r="M2529" s="1252">
        <v>0</v>
      </c>
      <c r="N2529" s="1252">
        <v>0</v>
      </c>
      <c r="O2529" s="1252">
        <v>0</v>
      </c>
      <c r="P2529" s="1252">
        <v>0</v>
      </c>
      <c r="Q2529" s="1252">
        <v>0</v>
      </c>
      <c r="R2529" s="1252">
        <v>0</v>
      </c>
      <c r="S2529" s="1252">
        <v>0</v>
      </c>
      <c r="T2529" s="1252">
        <v>0</v>
      </c>
      <c r="U2529" s="1251" t="s">
        <v>1065</v>
      </c>
      <c r="V2529" s="1251" t="s">
        <v>1537</v>
      </c>
      <c r="W2529" s="1251" t="s">
        <v>308</v>
      </c>
      <c r="X2529" s="1251" t="s">
        <v>1515</v>
      </c>
      <c r="Y2529" s="1251">
        <v>141</v>
      </c>
    </row>
    <row r="2530" spans="1:25" ht="12">
      <c r="A2530" s="1251">
        <v>2020</v>
      </c>
      <c r="B2530" s="1251">
        <v>25</v>
      </c>
      <c r="C2530" s="1251">
        <v>790</v>
      </c>
      <c r="D2530" s="1251" t="s">
        <v>1777</v>
      </c>
      <c r="E2530" s="1251">
        <v>143000</v>
      </c>
      <c r="F2530" s="1251" t="s">
        <v>1546</v>
      </c>
      <c r="G2530" s="1252">
        <v>-79.670000000000002</v>
      </c>
      <c r="H2530" s="1252">
        <v>-79.670000000000002</v>
      </c>
      <c r="I2530" s="1252">
        <v>-79.670000000000002</v>
      </c>
      <c r="J2530" s="1252">
        <v>-79.670000000000002</v>
      </c>
      <c r="K2530" s="1252">
        <v>-79.670000000000002</v>
      </c>
      <c r="L2530" s="1252">
        <v>-79.670000000000002</v>
      </c>
      <c r="M2530" s="1252">
        <v>-79.670000000000002</v>
      </c>
      <c r="N2530" s="1252">
        <v>-79.670000000000002</v>
      </c>
      <c r="O2530" s="1252">
        <v>-79.670000000000002</v>
      </c>
      <c r="P2530" s="1252">
        <v>-79.670000000000002</v>
      </c>
      <c r="Q2530" s="1252">
        <v>-79.670000000000002</v>
      </c>
      <c r="R2530" s="1252">
        <v>-79.670000000000002</v>
      </c>
      <c r="S2530" s="1252">
        <v>-79.670000000000002</v>
      </c>
      <c r="T2530" s="1252">
        <v>-79.670000000000002</v>
      </c>
      <c r="U2530" s="1251" t="s">
        <v>1065</v>
      </c>
      <c r="V2530" s="1251" t="s">
        <v>1537</v>
      </c>
      <c r="W2530" s="1251" t="s">
        <v>308</v>
      </c>
      <c r="X2530" s="1251" t="s">
        <v>1515</v>
      </c>
      <c r="Y2530" s="1251">
        <v>143</v>
      </c>
    </row>
    <row r="2531" spans="1:25" ht="12">
      <c r="A2531" s="1251">
        <v>2020</v>
      </c>
      <c r="B2531" s="1251">
        <v>25</v>
      </c>
      <c r="C2531" s="1251">
        <v>790</v>
      </c>
      <c r="D2531" s="1251" t="s">
        <v>1777</v>
      </c>
      <c r="E2531" s="1251">
        <v>162010</v>
      </c>
      <c r="F2531" s="1251" t="s">
        <v>1672</v>
      </c>
      <c r="G2531" s="1252">
        <v>0</v>
      </c>
      <c r="H2531" s="1252">
        <v>0</v>
      </c>
      <c r="I2531" s="1252">
        <v>0</v>
      </c>
      <c r="J2531" s="1252">
        <v>0</v>
      </c>
      <c r="K2531" s="1252">
        <v>0</v>
      </c>
      <c r="L2531" s="1252">
        <v>0</v>
      </c>
      <c r="M2531" s="1252">
        <v>0</v>
      </c>
      <c r="N2531" s="1252">
        <v>0</v>
      </c>
      <c r="O2531" s="1252">
        <v>0</v>
      </c>
      <c r="P2531" s="1252">
        <v>0</v>
      </c>
      <c r="Q2531" s="1252">
        <v>0</v>
      </c>
      <c r="R2531" s="1252">
        <v>0</v>
      </c>
      <c r="S2531" s="1252">
        <v>0</v>
      </c>
      <c r="T2531" s="1252">
        <v>0</v>
      </c>
      <c r="U2531" s="1251" t="s">
        <v>1065</v>
      </c>
      <c r="V2531" s="1251" t="s">
        <v>564</v>
      </c>
      <c r="W2531" s="1251" t="s">
        <v>314</v>
      </c>
      <c r="X2531" s="1251" t="s">
        <v>1515</v>
      </c>
      <c r="Y2531" s="1251">
        <v>162</v>
      </c>
    </row>
    <row r="2532" spans="1:25" ht="12">
      <c r="A2532" s="1251">
        <v>2020</v>
      </c>
      <c r="B2532" s="1251">
        <v>25</v>
      </c>
      <c r="C2532" s="1251">
        <v>790</v>
      </c>
      <c r="D2532" s="1251" t="s">
        <v>1777</v>
      </c>
      <c r="E2532" s="1251">
        <v>162020</v>
      </c>
      <c r="F2532" s="1251" t="s">
        <v>1673</v>
      </c>
      <c r="G2532" s="1252">
        <v>0</v>
      </c>
      <c r="H2532" s="1252">
        <v>0</v>
      </c>
      <c r="I2532" s="1252">
        <v>0</v>
      </c>
      <c r="J2532" s="1252">
        <v>0</v>
      </c>
      <c r="K2532" s="1252">
        <v>0</v>
      </c>
      <c r="L2532" s="1252">
        <v>0</v>
      </c>
      <c r="M2532" s="1252">
        <v>0</v>
      </c>
      <c r="N2532" s="1252">
        <v>0</v>
      </c>
      <c r="O2532" s="1252">
        <v>0</v>
      </c>
      <c r="P2532" s="1252">
        <v>0</v>
      </c>
      <c r="Q2532" s="1252">
        <v>0</v>
      </c>
      <c r="R2532" s="1252">
        <v>0</v>
      </c>
      <c r="S2532" s="1252">
        <v>0</v>
      </c>
      <c r="T2532" s="1252">
        <v>0</v>
      </c>
      <c r="U2532" s="1251" t="s">
        <v>1065</v>
      </c>
      <c r="V2532" s="1251" t="s">
        <v>564</v>
      </c>
      <c r="W2532" s="1251" t="s">
        <v>314</v>
      </c>
      <c r="X2532" s="1251" t="s">
        <v>1515</v>
      </c>
      <c r="Y2532" s="1251">
        <v>162</v>
      </c>
    </row>
    <row r="2533" spans="1:25" ht="12">
      <c r="A2533" s="1251">
        <v>2020</v>
      </c>
      <c r="B2533" s="1251">
        <v>25</v>
      </c>
      <c r="C2533" s="1251">
        <v>790</v>
      </c>
      <c r="D2533" s="1251" t="s">
        <v>1777</v>
      </c>
      <c r="E2533" s="1251">
        <v>162030</v>
      </c>
      <c r="F2533" s="1251" t="s">
        <v>1550</v>
      </c>
      <c r="G2533" s="1252">
        <v>0</v>
      </c>
      <c r="H2533" s="1252">
        <v>0</v>
      </c>
      <c r="I2533" s="1252">
        <v>0</v>
      </c>
      <c r="J2533" s="1252">
        <v>0</v>
      </c>
      <c r="K2533" s="1252">
        <v>0</v>
      </c>
      <c r="L2533" s="1252">
        <v>0</v>
      </c>
      <c r="M2533" s="1252">
        <v>0</v>
      </c>
      <c r="N2533" s="1252">
        <v>0</v>
      </c>
      <c r="O2533" s="1252">
        <v>0</v>
      </c>
      <c r="P2533" s="1252">
        <v>0</v>
      </c>
      <c r="Q2533" s="1252">
        <v>0</v>
      </c>
      <c r="R2533" s="1252">
        <v>0</v>
      </c>
      <c r="S2533" s="1252">
        <v>0</v>
      </c>
      <c r="T2533" s="1252">
        <v>0</v>
      </c>
      <c r="U2533" s="1251" t="s">
        <v>1065</v>
      </c>
      <c r="V2533" s="1251" t="s">
        <v>564</v>
      </c>
      <c r="W2533" s="1251" t="s">
        <v>314</v>
      </c>
      <c r="X2533" s="1251" t="s">
        <v>1515</v>
      </c>
      <c r="Y2533" s="1251">
        <v>162</v>
      </c>
    </row>
    <row r="2534" spans="1:25" ht="12">
      <c r="A2534" s="1251">
        <v>2020</v>
      </c>
      <c r="B2534" s="1251">
        <v>25</v>
      </c>
      <c r="C2534" s="1251">
        <v>790</v>
      </c>
      <c r="D2534" s="1251" t="s">
        <v>1777</v>
      </c>
      <c r="E2534" s="1251">
        <v>173000</v>
      </c>
      <c r="F2534" s="1251" t="s">
        <v>1557</v>
      </c>
      <c r="G2534" s="1252">
        <v>4399.7600000000002</v>
      </c>
      <c r="H2534" s="1252">
        <v>4175.1999999999998</v>
      </c>
      <c r="I2534" s="1252">
        <v>4399.7600000000002</v>
      </c>
      <c r="J2534" s="1252">
        <v>4522.8500000000004</v>
      </c>
      <c r="K2534" s="1252">
        <v>4175.1999999999998</v>
      </c>
      <c r="L2534" s="1252">
        <v>4175.1999999999998</v>
      </c>
      <c r="M2534" s="1252">
        <v>4576.0600000000004</v>
      </c>
      <c r="N2534" s="1252">
        <v>4448.8800000000001</v>
      </c>
      <c r="O2534" s="1252">
        <v>4813.1999999999998</v>
      </c>
      <c r="P2534" s="1252">
        <v>4862.8800000000001</v>
      </c>
      <c r="Q2534" s="1252">
        <v>4553.2399999999998</v>
      </c>
      <c r="R2534" s="1252">
        <v>4735.6899999999996</v>
      </c>
      <c r="S2534" s="1252">
        <v>4927.8000000000002</v>
      </c>
      <c r="T2534" s="1252">
        <v>4927.8000000000002</v>
      </c>
      <c r="U2534" s="1251" t="s">
        <v>1065</v>
      </c>
      <c r="V2534" s="1251" t="s">
        <v>1537</v>
      </c>
      <c r="W2534" s="1251" t="s">
        <v>310</v>
      </c>
      <c r="X2534" s="1251" t="s">
        <v>1515</v>
      </c>
      <c r="Y2534" s="1251">
        <v>173</v>
      </c>
    </row>
    <row r="2535" spans="1:25" ht="12">
      <c r="A2535" s="1251">
        <v>2020</v>
      </c>
      <c r="B2535" s="1251">
        <v>25</v>
      </c>
      <c r="C2535" s="1251">
        <v>790</v>
      </c>
      <c r="D2535" s="1251" t="s">
        <v>1777</v>
      </c>
      <c r="E2535" s="1251">
        <v>184020</v>
      </c>
      <c r="F2535" s="1251" t="s">
        <v>1563</v>
      </c>
      <c r="G2535" s="1252">
        <v>334.32999999999998</v>
      </c>
      <c r="H2535" s="1252">
        <v>334.32999999999998</v>
      </c>
      <c r="I2535" s="1252">
        <v>334.32999999999998</v>
      </c>
      <c r="J2535" s="1252">
        <v>334.32999999999998</v>
      </c>
      <c r="K2535" s="1252">
        <v>334.32999999999998</v>
      </c>
      <c r="L2535" s="1252">
        <v>334.32999999999998</v>
      </c>
      <c r="M2535" s="1252">
        <v>334.32999999999998</v>
      </c>
      <c r="N2535" s="1252">
        <v>334.32999999999998</v>
      </c>
      <c r="O2535" s="1252">
        <v>334.32999999999998</v>
      </c>
      <c r="P2535" s="1252">
        <v>334.32999999999998</v>
      </c>
      <c r="Q2535" s="1252">
        <v>403.13</v>
      </c>
      <c r="R2535" s="1252">
        <v>403.13</v>
      </c>
      <c r="S2535" s="1252">
        <v>507.79000000000002</v>
      </c>
      <c r="T2535" s="1252">
        <v>507.79000000000002</v>
      </c>
      <c r="U2535" s="1251" t="s">
        <v>1065</v>
      </c>
      <c r="V2535" s="1251" t="s">
        <v>1537</v>
      </c>
      <c r="W2535" s="1251" t="s">
        <v>316</v>
      </c>
      <c r="X2535" s="1251" t="s">
        <v>1515</v>
      </c>
      <c r="Y2535" s="1251">
        <v>184</v>
      </c>
    </row>
    <row r="2536" spans="1:25" ht="12">
      <c r="A2536" s="1251">
        <v>2020</v>
      </c>
      <c r="B2536" s="1251">
        <v>25</v>
      </c>
      <c r="C2536" s="1251">
        <v>790</v>
      </c>
      <c r="D2536" s="1251" t="s">
        <v>1777</v>
      </c>
      <c r="E2536" s="1251">
        <v>184099</v>
      </c>
      <c r="F2536" s="1251" t="s">
        <v>1567</v>
      </c>
      <c r="G2536" s="1252">
        <v>-334.32999999999998</v>
      </c>
      <c r="H2536" s="1252">
        <v>-334.32999999999998</v>
      </c>
      <c r="I2536" s="1252">
        <v>-334.32999999999998</v>
      </c>
      <c r="J2536" s="1252">
        <v>-334.32999999999998</v>
      </c>
      <c r="K2536" s="1252">
        <v>-334.32999999999998</v>
      </c>
      <c r="L2536" s="1252">
        <v>-334.32999999999998</v>
      </c>
      <c r="M2536" s="1252">
        <v>-334.32999999999998</v>
      </c>
      <c r="N2536" s="1252">
        <v>-334.32999999999998</v>
      </c>
      <c r="O2536" s="1252">
        <v>-334.32999999999998</v>
      </c>
      <c r="P2536" s="1252">
        <v>-334.32999999999998</v>
      </c>
      <c r="Q2536" s="1252">
        <v>-334.32999999999998</v>
      </c>
      <c r="R2536" s="1252">
        <v>-334.32999999999998</v>
      </c>
      <c r="S2536" s="1252">
        <v>-334.32999999999998</v>
      </c>
      <c r="T2536" s="1252">
        <v>-334.32999999999998</v>
      </c>
      <c r="U2536" s="1251" t="s">
        <v>1065</v>
      </c>
      <c r="V2536" s="1251" t="s">
        <v>1537</v>
      </c>
      <c r="W2536" s="1251" t="s">
        <v>316</v>
      </c>
      <c r="X2536" s="1251" t="s">
        <v>1515</v>
      </c>
      <c r="Y2536" s="1251">
        <v>184</v>
      </c>
    </row>
    <row r="2537" spans="1:25" ht="12">
      <c r="A2537" s="1251">
        <v>2020</v>
      </c>
      <c r="B2537" s="1251">
        <v>25</v>
      </c>
      <c r="C2537" s="1251">
        <v>790</v>
      </c>
      <c r="D2537" s="1251" t="s">
        <v>1777</v>
      </c>
      <c r="E2537" s="1251">
        <v>186399</v>
      </c>
      <c r="F2537" s="1251" t="s">
        <v>1580</v>
      </c>
      <c r="G2537" s="1252">
        <v>0</v>
      </c>
      <c r="H2537" s="1252">
        <v>0</v>
      </c>
      <c r="I2537" s="1252">
        <v>0</v>
      </c>
      <c r="J2537" s="1252">
        <v>0</v>
      </c>
      <c r="K2537" s="1252">
        <v>0</v>
      </c>
      <c r="L2537" s="1252">
        <v>0</v>
      </c>
      <c r="M2537" s="1252">
        <v>0</v>
      </c>
      <c r="N2537" s="1252">
        <v>0</v>
      </c>
      <c r="O2537" s="1252">
        <v>0</v>
      </c>
      <c r="P2537" s="1252">
        <v>0</v>
      </c>
      <c r="Q2537" s="1252">
        <v>0</v>
      </c>
      <c r="R2537" s="1252">
        <v>0</v>
      </c>
      <c r="S2537" s="1252">
        <v>0</v>
      </c>
      <c r="T2537" s="1252">
        <v>0</v>
      </c>
      <c r="U2537" s="1251" t="s">
        <v>1065</v>
      </c>
      <c r="V2537" s="1251" t="s">
        <v>564</v>
      </c>
      <c r="W2537" s="1251" t="s">
        <v>322</v>
      </c>
      <c r="X2537" s="1251" t="s">
        <v>1515</v>
      </c>
      <c r="Y2537" s="1251">
        <v>186</v>
      </c>
    </row>
    <row r="2538" spans="1:25" ht="12">
      <c r="A2538" s="1251">
        <v>2020</v>
      </c>
      <c r="B2538" s="1251">
        <v>25</v>
      </c>
      <c r="C2538" s="1251">
        <v>790</v>
      </c>
      <c r="D2538" s="1251" t="s">
        <v>1777</v>
      </c>
      <c r="E2538" s="1251">
        <v>236115</v>
      </c>
      <c r="F2538" s="1251" t="s">
        <v>1679</v>
      </c>
      <c r="G2538" s="1252">
        <v>0</v>
      </c>
      <c r="H2538" s="1252">
        <v>0</v>
      </c>
      <c r="I2538" s="1252">
        <v>0</v>
      </c>
      <c r="J2538" s="1252">
        <v>0</v>
      </c>
      <c r="K2538" s="1252">
        <v>0</v>
      </c>
      <c r="L2538" s="1252">
        <v>0</v>
      </c>
      <c r="M2538" s="1252">
        <v>0</v>
      </c>
      <c r="N2538" s="1252">
        <v>0</v>
      </c>
      <c r="O2538" s="1252">
        <v>0</v>
      </c>
      <c r="P2538" s="1252">
        <v>0</v>
      </c>
      <c r="Q2538" s="1252">
        <v>0</v>
      </c>
      <c r="R2538" s="1252">
        <v>0</v>
      </c>
      <c r="S2538" s="1252">
        <v>0</v>
      </c>
      <c r="T2538" s="1252">
        <v>0</v>
      </c>
      <c r="U2538" s="1251" t="s">
        <v>1065</v>
      </c>
      <c r="V2538" s="1251" t="s">
        <v>1537</v>
      </c>
      <c r="W2538" s="1251" t="s">
        <v>371</v>
      </c>
      <c r="X2538" s="1251" t="s">
        <v>1581</v>
      </c>
      <c r="Y2538" s="1251">
        <v>236</v>
      </c>
    </row>
    <row r="2539" spans="1:25" ht="12">
      <c r="A2539" s="1251">
        <v>2020</v>
      </c>
      <c r="B2539" s="1251">
        <v>25</v>
      </c>
      <c r="C2539" s="1251">
        <v>790</v>
      </c>
      <c r="D2539" s="1251" t="s">
        <v>1777</v>
      </c>
      <c r="E2539" s="1251">
        <v>236116</v>
      </c>
      <c r="F2539" s="1251" t="s">
        <v>1680</v>
      </c>
      <c r="G2539" s="1252">
        <v>0</v>
      </c>
      <c r="H2539" s="1252">
        <v>0</v>
      </c>
      <c r="I2539" s="1252">
        <v>0</v>
      </c>
      <c r="J2539" s="1252">
        <v>0</v>
      </c>
      <c r="K2539" s="1252">
        <v>0</v>
      </c>
      <c r="L2539" s="1252">
        <v>0</v>
      </c>
      <c r="M2539" s="1252">
        <v>0</v>
      </c>
      <c r="N2539" s="1252">
        <v>0</v>
      </c>
      <c r="O2539" s="1252">
        <v>0</v>
      </c>
      <c r="P2539" s="1252">
        <v>0</v>
      </c>
      <c r="Q2539" s="1252">
        <v>0</v>
      </c>
      <c r="R2539" s="1252">
        <v>0</v>
      </c>
      <c r="S2539" s="1252">
        <v>0</v>
      </c>
      <c r="T2539" s="1252">
        <v>0</v>
      </c>
      <c r="U2539" s="1251" t="s">
        <v>1065</v>
      </c>
      <c r="V2539" s="1251" t="s">
        <v>1537</v>
      </c>
      <c r="W2539" s="1251" t="s">
        <v>371</v>
      </c>
      <c r="X2539" s="1251" t="s">
        <v>1581</v>
      </c>
      <c r="Y2539" s="1251">
        <v>236</v>
      </c>
    </row>
    <row r="2540" spans="1:25" ht="12">
      <c r="A2540" s="1251">
        <v>2020</v>
      </c>
      <c r="B2540" s="1251">
        <v>25</v>
      </c>
      <c r="C2540" s="1251">
        <v>790</v>
      </c>
      <c r="D2540" s="1251" t="s">
        <v>1777</v>
      </c>
      <c r="E2540" s="1251">
        <v>236117</v>
      </c>
      <c r="F2540" s="1251" t="s">
        <v>1681</v>
      </c>
      <c r="G2540" s="1252">
        <v>0</v>
      </c>
      <c r="H2540" s="1252">
        <v>0</v>
      </c>
      <c r="I2540" s="1252">
        <v>0</v>
      </c>
      <c r="J2540" s="1252">
        <v>0</v>
      </c>
      <c r="K2540" s="1252">
        <v>0</v>
      </c>
      <c r="L2540" s="1252">
        <v>0</v>
      </c>
      <c r="M2540" s="1252">
        <v>0</v>
      </c>
      <c r="N2540" s="1252">
        <v>0</v>
      </c>
      <c r="O2540" s="1252">
        <v>0</v>
      </c>
      <c r="P2540" s="1252">
        <v>0</v>
      </c>
      <c r="Q2540" s="1252">
        <v>0</v>
      </c>
      <c r="R2540" s="1252">
        <v>0</v>
      </c>
      <c r="S2540" s="1252">
        <v>0</v>
      </c>
      <c r="T2540" s="1252">
        <v>0</v>
      </c>
      <c r="U2540" s="1251" t="s">
        <v>1065</v>
      </c>
      <c r="V2540" s="1251" t="s">
        <v>1537</v>
      </c>
      <c r="W2540" s="1251" t="s">
        <v>371</v>
      </c>
      <c r="X2540" s="1251" t="s">
        <v>1581</v>
      </c>
      <c r="Y2540" s="1251">
        <v>236</v>
      </c>
    </row>
    <row r="2541" spans="1:25" ht="12">
      <c r="A2541" s="1251">
        <v>2020</v>
      </c>
      <c r="B2541" s="1251">
        <v>25</v>
      </c>
      <c r="C2541" s="1251">
        <v>790</v>
      </c>
      <c r="D2541" s="1251" t="s">
        <v>1777</v>
      </c>
      <c r="E2541" s="1251">
        <v>300000</v>
      </c>
      <c r="F2541" s="1251" t="s">
        <v>1628</v>
      </c>
      <c r="G2541" s="1252">
        <v>1013918.62</v>
      </c>
      <c r="H2541" s="1252">
        <v>1013918.62</v>
      </c>
      <c r="I2541" s="1252">
        <v>1013918.62</v>
      </c>
      <c r="J2541" s="1252">
        <v>1013918.62</v>
      </c>
      <c r="K2541" s="1252">
        <v>1013918.62</v>
      </c>
      <c r="L2541" s="1252">
        <v>1013918.62</v>
      </c>
      <c r="M2541" s="1252">
        <v>1013918.62</v>
      </c>
      <c r="N2541" s="1252">
        <v>1013918.62</v>
      </c>
      <c r="O2541" s="1252">
        <v>1013918.62</v>
      </c>
      <c r="P2541" s="1252">
        <v>1013918.62</v>
      </c>
      <c r="Q2541" s="1252">
        <v>1165378.3500000001</v>
      </c>
      <c r="R2541" s="1252">
        <v>1233728.04</v>
      </c>
      <c r="S2541" s="1252">
        <v>1829544.5800000001</v>
      </c>
      <c r="T2541" s="1252">
        <v>1829544.5800000001</v>
      </c>
      <c r="U2541" s="1251" t="s">
        <v>1065</v>
      </c>
      <c r="V2541" s="1251" t="s">
        <v>564</v>
      </c>
      <c r="W2541" s="1251" t="s">
        <v>290</v>
      </c>
      <c r="X2541" s="1251" t="s">
        <v>1515</v>
      </c>
      <c r="Y2541" s="1251">
        <v>300</v>
      </c>
    </row>
    <row r="2542" spans="1:25" ht="12">
      <c r="A2542" s="1251">
        <v>2020</v>
      </c>
      <c r="B2542" s="1251">
        <v>25</v>
      </c>
      <c r="C2542" s="1251">
        <v>790</v>
      </c>
      <c r="D2542" s="1251" t="s">
        <v>1777</v>
      </c>
      <c r="E2542" s="1251">
        <v>352000</v>
      </c>
      <c r="F2542" s="1251" t="s">
        <v>1751</v>
      </c>
      <c r="G2542" s="1252">
        <v>0</v>
      </c>
      <c r="H2542" s="1252">
        <v>0</v>
      </c>
      <c r="I2542" s="1252">
        <v>0</v>
      </c>
      <c r="J2542" s="1252">
        <v>0</v>
      </c>
      <c r="K2542" s="1252">
        <v>0</v>
      </c>
      <c r="L2542" s="1252">
        <v>0</v>
      </c>
      <c r="M2542" s="1252">
        <v>0</v>
      </c>
      <c r="N2542" s="1252">
        <v>0</v>
      </c>
      <c r="O2542" s="1252">
        <v>0</v>
      </c>
      <c r="P2542" s="1252">
        <v>0</v>
      </c>
      <c r="Q2542" s="1252">
        <v>0</v>
      </c>
      <c r="R2542" s="1252">
        <v>0</v>
      </c>
      <c r="S2542" s="1252">
        <v>0</v>
      </c>
      <c r="T2542" s="1252">
        <v>0</v>
      </c>
      <c r="U2542" s="1251" t="s">
        <v>1065</v>
      </c>
      <c r="V2542" s="1251" t="s">
        <v>564</v>
      </c>
      <c r="W2542" s="1251" t="s">
        <v>290</v>
      </c>
      <c r="X2542" s="1251" t="s">
        <v>1515</v>
      </c>
      <c r="Y2542" s="1251">
        <v>352</v>
      </c>
    </row>
    <row r="2543" spans="1:25" ht="12">
      <c r="A2543" s="1251">
        <v>2020</v>
      </c>
      <c r="B2543" s="1251">
        <v>25</v>
      </c>
      <c r="C2543" s="1251">
        <v>790</v>
      </c>
      <c r="D2543" s="1251" t="s">
        <v>1777</v>
      </c>
      <c r="E2543" s="1251">
        <v>354300</v>
      </c>
      <c r="F2543" s="1251" t="s">
        <v>1745</v>
      </c>
      <c r="G2543" s="1252">
        <v>0</v>
      </c>
      <c r="H2543" s="1252">
        <v>0</v>
      </c>
      <c r="I2543" s="1252">
        <v>0</v>
      </c>
      <c r="J2543" s="1252">
        <v>0</v>
      </c>
      <c r="K2543" s="1252">
        <v>0</v>
      </c>
      <c r="L2543" s="1252">
        <v>0</v>
      </c>
      <c r="M2543" s="1252">
        <v>0</v>
      </c>
      <c r="N2543" s="1252">
        <v>0</v>
      </c>
      <c r="O2543" s="1252">
        <v>0</v>
      </c>
      <c r="P2543" s="1252">
        <v>0</v>
      </c>
      <c r="Q2543" s="1252">
        <v>0</v>
      </c>
      <c r="R2543" s="1252">
        <v>0</v>
      </c>
      <c r="S2543" s="1252">
        <v>0</v>
      </c>
      <c r="T2543" s="1252">
        <v>0</v>
      </c>
      <c r="U2543" s="1251" t="s">
        <v>1065</v>
      </c>
      <c r="V2543" s="1251" t="s">
        <v>564</v>
      </c>
      <c r="W2543" s="1251" t="s">
        <v>290</v>
      </c>
      <c r="X2543" s="1251" t="s">
        <v>1515</v>
      </c>
      <c r="Y2543" s="1251">
        <v>354</v>
      </c>
    </row>
    <row r="2544" spans="1:25" ht="12">
      <c r="A2544" s="1251">
        <v>2020</v>
      </c>
      <c r="B2544" s="1251">
        <v>25</v>
      </c>
      <c r="C2544" s="1251">
        <v>790</v>
      </c>
      <c r="D2544" s="1251" t="s">
        <v>1777</v>
      </c>
      <c r="E2544" s="1251">
        <v>354500</v>
      </c>
      <c r="F2544" s="1251" t="s">
        <v>1776</v>
      </c>
      <c r="G2544" s="1252">
        <v>0</v>
      </c>
      <c r="H2544" s="1252">
        <v>0</v>
      </c>
      <c r="I2544" s="1252">
        <v>0</v>
      </c>
      <c r="J2544" s="1252">
        <v>0</v>
      </c>
      <c r="K2544" s="1252">
        <v>0</v>
      </c>
      <c r="L2544" s="1252">
        <v>0</v>
      </c>
      <c r="M2544" s="1252">
        <v>0</v>
      </c>
      <c r="N2544" s="1252">
        <v>0</v>
      </c>
      <c r="O2544" s="1252">
        <v>0</v>
      </c>
      <c r="P2544" s="1252">
        <v>0</v>
      </c>
      <c r="Q2544" s="1252">
        <v>0</v>
      </c>
      <c r="R2544" s="1252">
        <v>0</v>
      </c>
      <c r="S2544" s="1252">
        <v>0</v>
      </c>
      <c r="T2544" s="1252">
        <v>0</v>
      </c>
      <c r="U2544" s="1251" t="s">
        <v>1065</v>
      </c>
      <c r="V2544" s="1251" t="s">
        <v>564</v>
      </c>
      <c r="W2544" s="1251" t="s">
        <v>290</v>
      </c>
      <c r="X2544" s="1251" t="s">
        <v>1515</v>
      </c>
      <c r="Y2544" s="1251">
        <v>354</v>
      </c>
    </row>
    <row r="2545" spans="1:25" ht="12">
      <c r="A2545" s="1251">
        <v>2020</v>
      </c>
      <c r="B2545" s="1251">
        <v>25</v>
      </c>
      <c r="C2545" s="1251">
        <v>790</v>
      </c>
      <c r="D2545" s="1251" t="s">
        <v>1777</v>
      </c>
      <c r="E2545" s="1251">
        <v>361000</v>
      </c>
      <c r="F2545" s="1251" t="s">
        <v>1746</v>
      </c>
      <c r="G2545" s="1252">
        <v>0</v>
      </c>
      <c r="H2545" s="1252">
        <v>0</v>
      </c>
      <c r="I2545" s="1252">
        <v>0</v>
      </c>
      <c r="J2545" s="1252">
        <v>0</v>
      </c>
      <c r="K2545" s="1252">
        <v>0</v>
      </c>
      <c r="L2545" s="1252">
        <v>0</v>
      </c>
      <c r="M2545" s="1252">
        <v>0</v>
      </c>
      <c r="N2545" s="1252">
        <v>0</v>
      </c>
      <c r="O2545" s="1252">
        <v>0</v>
      </c>
      <c r="P2545" s="1252">
        <v>0</v>
      </c>
      <c r="Q2545" s="1252">
        <v>0</v>
      </c>
      <c r="R2545" s="1252">
        <v>0</v>
      </c>
      <c r="S2545" s="1252">
        <v>0</v>
      </c>
      <c r="T2545" s="1252">
        <v>0</v>
      </c>
      <c r="U2545" s="1251" t="s">
        <v>1065</v>
      </c>
      <c r="V2545" s="1251" t="s">
        <v>564</v>
      </c>
      <c r="W2545" s="1251" t="s">
        <v>290</v>
      </c>
      <c r="X2545" s="1251" t="s">
        <v>1515</v>
      </c>
      <c r="Y2545" s="1251">
        <v>361</v>
      </c>
    </row>
    <row r="2546" spans="1:25" ht="12">
      <c r="A2546" s="1251">
        <v>2020</v>
      </c>
      <c r="B2546" s="1251">
        <v>25</v>
      </c>
      <c r="C2546" s="1251">
        <v>790</v>
      </c>
      <c r="D2546" s="1251" t="s">
        <v>1777</v>
      </c>
      <c r="E2546" s="1251">
        <v>380400</v>
      </c>
      <c r="F2546" s="1251" t="s">
        <v>1752</v>
      </c>
      <c r="G2546" s="1252">
        <v>0</v>
      </c>
      <c r="H2546" s="1252">
        <v>0</v>
      </c>
      <c r="I2546" s="1252">
        <v>0</v>
      </c>
      <c r="J2546" s="1252">
        <v>0</v>
      </c>
      <c r="K2546" s="1252">
        <v>0</v>
      </c>
      <c r="L2546" s="1252">
        <v>0</v>
      </c>
      <c r="M2546" s="1252">
        <v>0</v>
      </c>
      <c r="N2546" s="1252">
        <v>0</v>
      </c>
      <c r="O2546" s="1252">
        <v>0</v>
      </c>
      <c r="P2546" s="1252">
        <v>0</v>
      </c>
      <c r="Q2546" s="1252">
        <v>0</v>
      </c>
      <c r="R2546" s="1252">
        <v>0</v>
      </c>
      <c r="S2546" s="1252">
        <v>0</v>
      </c>
      <c r="T2546" s="1252">
        <v>0</v>
      </c>
      <c r="U2546" s="1251" t="s">
        <v>1065</v>
      </c>
      <c r="V2546" s="1251" t="s">
        <v>564</v>
      </c>
      <c r="W2546" s="1251" t="s">
        <v>290</v>
      </c>
      <c r="X2546" s="1251" t="s">
        <v>1515</v>
      </c>
      <c r="Y2546" s="1251">
        <v>380</v>
      </c>
    </row>
    <row r="2547" spans="1:25" ht="12">
      <c r="A2547" s="1251">
        <v>2020</v>
      </c>
      <c r="B2547" s="1251">
        <v>25</v>
      </c>
      <c r="C2547" s="1251">
        <v>900</v>
      </c>
      <c r="D2547" s="1251" t="s">
        <v>1778</v>
      </c>
      <c r="E2547" s="1251">
        <v>103000</v>
      </c>
      <c r="F2547" s="1251" t="s">
        <v>1779</v>
      </c>
      <c r="G2547" s="1252">
        <v>0</v>
      </c>
      <c r="H2547" s="1252">
        <v>0</v>
      </c>
      <c r="I2547" s="1252">
        <v>0</v>
      </c>
      <c r="J2547" s="1252">
        <v>0</v>
      </c>
      <c r="K2547" s="1252">
        <v>0</v>
      </c>
      <c r="L2547" s="1252">
        <v>0</v>
      </c>
      <c r="M2547" s="1252">
        <v>0</v>
      </c>
      <c r="N2547" s="1252">
        <v>0</v>
      </c>
      <c r="O2547" s="1252">
        <v>0</v>
      </c>
      <c r="P2547" s="1252">
        <v>0</v>
      </c>
      <c r="Q2547" s="1252">
        <v>0</v>
      </c>
      <c r="R2547" s="1252">
        <v>0</v>
      </c>
      <c r="S2547" s="1252">
        <v>0</v>
      </c>
      <c r="T2547" s="1252">
        <v>0</v>
      </c>
      <c r="U2547" s="1251" t="s">
        <v>116</v>
      </c>
      <c r="V2547" s="1251" t="s">
        <v>1537</v>
      </c>
      <c r="W2547" s="1251" t="s">
        <v>1780</v>
      </c>
      <c r="X2547" s="1251" t="s">
        <v>1515</v>
      </c>
      <c r="Y2547" s="1251">
        <v>103</v>
      </c>
    </row>
    <row r="2548" spans="1:25" ht="12">
      <c r="A2548" s="1251">
        <v>2020</v>
      </c>
      <c r="B2548" s="1251">
        <v>25</v>
      </c>
      <c r="C2548" s="1251">
        <v>900</v>
      </c>
      <c r="D2548" s="1251" t="s">
        <v>1778</v>
      </c>
      <c r="E2548" s="1251">
        <v>104000</v>
      </c>
      <c r="F2548" s="1251" t="s">
        <v>1514</v>
      </c>
      <c r="G2548" s="1252">
        <v>0</v>
      </c>
      <c r="H2548" s="1252">
        <v>0</v>
      </c>
      <c r="I2548" s="1252">
        <v>0</v>
      </c>
      <c r="J2548" s="1252">
        <v>0</v>
      </c>
      <c r="K2548" s="1252">
        <v>0</v>
      </c>
      <c r="L2548" s="1252">
        <v>0</v>
      </c>
      <c r="M2548" s="1252">
        <v>0</v>
      </c>
      <c r="N2548" s="1252">
        <v>0</v>
      </c>
      <c r="O2548" s="1252">
        <v>0</v>
      </c>
      <c r="P2548" s="1252">
        <v>0</v>
      </c>
      <c r="Q2548" s="1252">
        <v>0</v>
      </c>
      <c r="R2548" s="1252">
        <v>0</v>
      </c>
      <c r="S2548" s="1252">
        <v>0</v>
      </c>
      <c r="T2548" s="1252">
        <v>0</v>
      </c>
      <c r="U2548" s="1251" t="s">
        <v>116</v>
      </c>
      <c r="V2548" s="1251" t="s">
        <v>564</v>
      </c>
      <c r="W2548" s="1251" t="s">
        <v>326</v>
      </c>
      <c r="X2548" s="1251" t="s">
        <v>1515</v>
      </c>
      <c r="Y2548" s="1251">
        <v>104</v>
      </c>
    </row>
    <row r="2549" spans="1:25" ht="12">
      <c r="A2549" s="1251">
        <v>2020</v>
      </c>
      <c r="B2549" s="1251">
        <v>25</v>
      </c>
      <c r="C2549" s="1251">
        <v>900</v>
      </c>
      <c r="D2549" s="1251" t="s">
        <v>1778</v>
      </c>
      <c r="E2549" s="1251">
        <v>105010</v>
      </c>
      <c r="F2549" s="1251" t="s">
        <v>296</v>
      </c>
      <c r="G2549" s="1252">
        <v>-682226.90000000002</v>
      </c>
      <c r="H2549" s="1252">
        <v>-682226.90000000002</v>
      </c>
      <c r="I2549" s="1252">
        <v>-682226.90000000002</v>
      </c>
      <c r="J2549" s="1252">
        <v>-682226.90000000002</v>
      </c>
      <c r="K2549" s="1252">
        <v>-682226.90000000002</v>
      </c>
      <c r="L2549" s="1252">
        <v>-682226.90000000002</v>
      </c>
      <c r="M2549" s="1252">
        <v>-682226.90000000002</v>
      </c>
      <c r="N2549" s="1252">
        <v>-682226.90000000002</v>
      </c>
      <c r="O2549" s="1252">
        <v>-682226.90000000002</v>
      </c>
      <c r="P2549" s="1252">
        <v>-682226.90000000002</v>
      </c>
      <c r="Q2549" s="1252">
        <v>-682226.90000000002</v>
      </c>
      <c r="R2549" s="1252">
        <v>-682226.90000000002</v>
      </c>
      <c r="S2549" s="1252">
        <v>-682226.90000000002</v>
      </c>
      <c r="T2549" s="1252">
        <v>-682226.90000000002</v>
      </c>
      <c r="U2549" s="1251" t="s">
        <v>116</v>
      </c>
      <c r="V2549" s="1251" t="s">
        <v>564</v>
      </c>
      <c r="W2549" s="1251" t="s">
        <v>296</v>
      </c>
      <c r="X2549" s="1251" t="s">
        <v>1515</v>
      </c>
      <c r="Y2549" s="1251">
        <v>105</v>
      </c>
    </row>
    <row r="2550" spans="1:25" ht="12">
      <c r="A2550" s="1251">
        <v>2020</v>
      </c>
      <c r="B2550" s="1251">
        <v>25</v>
      </c>
      <c r="C2550" s="1251">
        <v>900</v>
      </c>
      <c r="D2550" s="1251" t="s">
        <v>1778</v>
      </c>
      <c r="E2550" s="1251">
        <v>105016</v>
      </c>
      <c r="F2550" s="1251" t="s">
        <v>1517</v>
      </c>
      <c r="G2550" s="1252">
        <v>0</v>
      </c>
      <c r="H2550" s="1252">
        <v>0</v>
      </c>
      <c r="I2550" s="1252">
        <v>0</v>
      </c>
      <c r="J2550" s="1252">
        <v>0</v>
      </c>
      <c r="K2550" s="1252">
        <v>0</v>
      </c>
      <c r="L2550" s="1252">
        <v>0</v>
      </c>
      <c r="M2550" s="1252">
        <v>0</v>
      </c>
      <c r="N2550" s="1252">
        <v>0</v>
      </c>
      <c r="O2550" s="1252">
        <v>0</v>
      </c>
      <c r="P2550" s="1252">
        <v>0</v>
      </c>
      <c r="Q2550" s="1252">
        <v>0</v>
      </c>
      <c r="R2550" s="1252">
        <v>0</v>
      </c>
      <c r="S2550" s="1252">
        <v>0</v>
      </c>
      <c r="T2550" s="1252">
        <v>0</v>
      </c>
      <c r="U2550" s="1251" t="s">
        <v>116</v>
      </c>
      <c r="V2550" s="1251" t="s">
        <v>564</v>
      </c>
      <c r="W2550" s="1251" t="s">
        <v>296</v>
      </c>
      <c r="X2550" s="1251" t="s">
        <v>1515</v>
      </c>
      <c r="Y2550" s="1251">
        <v>105</v>
      </c>
    </row>
    <row r="2551" spans="1:25" ht="12">
      <c r="A2551" s="1251">
        <v>2020</v>
      </c>
      <c r="B2551" s="1251">
        <v>25</v>
      </c>
      <c r="C2551" s="1251">
        <v>900</v>
      </c>
      <c r="D2551" s="1251" t="s">
        <v>1778</v>
      </c>
      <c r="E2551" s="1251">
        <v>105020</v>
      </c>
      <c r="F2551" s="1251" t="s">
        <v>1518</v>
      </c>
      <c r="G2551" s="1252">
        <v>865612.28000000003</v>
      </c>
      <c r="H2551" s="1252">
        <v>865612.28000000003</v>
      </c>
      <c r="I2551" s="1252">
        <v>865612.29000000004</v>
      </c>
      <c r="J2551" s="1252">
        <v>865612.29000000004</v>
      </c>
      <c r="K2551" s="1252">
        <v>864930.84999999998</v>
      </c>
      <c r="L2551" s="1252">
        <v>879494.44999999995</v>
      </c>
      <c r="M2551" s="1252">
        <v>864930.84999999998</v>
      </c>
      <c r="N2551" s="1252">
        <v>864930.85999999999</v>
      </c>
      <c r="O2551" s="1252">
        <v>864930.85999999999</v>
      </c>
      <c r="P2551" s="1252">
        <v>866270.82999999996</v>
      </c>
      <c r="Q2551" s="1252">
        <v>866176.91000000003</v>
      </c>
      <c r="R2551" s="1252">
        <v>878145.03000000003</v>
      </c>
      <c r="S2551" s="1252">
        <v>866270.82999999996</v>
      </c>
      <c r="T2551" s="1252">
        <v>866270.82999999996</v>
      </c>
      <c r="U2551" s="1251" t="s">
        <v>116</v>
      </c>
      <c r="V2551" s="1251" t="s">
        <v>564</v>
      </c>
      <c r="W2551" s="1251" t="s">
        <v>296</v>
      </c>
      <c r="X2551" s="1251" t="s">
        <v>1515</v>
      </c>
      <c r="Y2551" s="1251">
        <v>105</v>
      </c>
    </row>
    <row r="2552" spans="1:25" ht="12">
      <c r="A2552" s="1251">
        <v>2020</v>
      </c>
      <c r="B2552" s="1251">
        <v>25</v>
      </c>
      <c r="C2552" s="1251">
        <v>900</v>
      </c>
      <c r="D2552" s="1251" t="s">
        <v>1778</v>
      </c>
      <c r="E2552" s="1251">
        <v>105030</v>
      </c>
      <c r="F2552" s="1251" t="s">
        <v>1520</v>
      </c>
      <c r="G2552" s="1252">
        <v>13731333.07</v>
      </c>
      <c r="H2552" s="1252">
        <v>13754065.710000001</v>
      </c>
      <c r="I2552" s="1252">
        <v>14003699.380000001</v>
      </c>
      <c r="J2552" s="1252">
        <v>14112434.74</v>
      </c>
      <c r="K2552" s="1252">
        <v>14258257.470000001</v>
      </c>
      <c r="L2552" s="1252">
        <v>14322601.539999999</v>
      </c>
      <c r="M2552" s="1252">
        <v>14417290.630000001</v>
      </c>
      <c r="N2552" s="1252">
        <v>15320397.83</v>
      </c>
      <c r="O2552" s="1252">
        <v>15624544.57</v>
      </c>
      <c r="P2552" s="1252">
        <v>15734771.699999999</v>
      </c>
      <c r="Q2552" s="1252">
        <v>16010104.09</v>
      </c>
      <c r="R2552" s="1252">
        <v>16167489.66</v>
      </c>
      <c r="S2552" s="1252">
        <v>16524348.279999999</v>
      </c>
      <c r="T2552" s="1252">
        <v>16524348.279999999</v>
      </c>
      <c r="U2552" s="1251" t="s">
        <v>116</v>
      </c>
      <c r="V2552" s="1251" t="s">
        <v>564</v>
      </c>
      <c r="W2552" s="1251" t="s">
        <v>296</v>
      </c>
      <c r="X2552" s="1251" t="s">
        <v>1515</v>
      </c>
      <c r="Y2552" s="1251">
        <v>105</v>
      </c>
    </row>
    <row r="2553" spans="1:25" ht="12">
      <c r="A2553" s="1251">
        <v>2020</v>
      </c>
      <c r="B2553" s="1251">
        <v>25</v>
      </c>
      <c r="C2553" s="1251">
        <v>900</v>
      </c>
      <c r="D2553" s="1251" t="s">
        <v>1778</v>
      </c>
      <c r="E2553" s="1251">
        <v>105040</v>
      </c>
      <c r="F2553" s="1251" t="s">
        <v>1521</v>
      </c>
      <c r="G2553" s="1252">
        <v>64148.860000000001</v>
      </c>
      <c r="H2553" s="1252">
        <v>64148.860000000001</v>
      </c>
      <c r="I2553" s="1252">
        <v>64148.860000000001</v>
      </c>
      <c r="J2553" s="1252">
        <v>64148.860000000001</v>
      </c>
      <c r="K2553" s="1252">
        <v>64148.860000000001</v>
      </c>
      <c r="L2553" s="1252">
        <v>64148.860000000001</v>
      </c>
      <c r="M2553" s="1252">
        <v>64148.860000000001</v>
      </c>
      <c r="N2553" s="1252">
        <v>64148.860000000001</v>
      </c>
      <c r="O2553" s="1252">
        <v>64148.860000000001</v>
      </c>
      <c r="P2553" s="1252">
        <v>64148.860000000001</v>
      </c>
      <c r="Q2553" s="1252">
        <v>64148.860000000001</v>
      </c>
      <c r="R2553" s="1252">
        <v>64148.860000000001</v>
      </c>
      <c r="S2553" s="1252">
        <v>64148.860000000001</v>
      </c>
      <c r="T2553" s="1252">
        <v>64148.860000000001</v>
      </c>
      <c r="U2553" s="1251" t="s">
        <v>116</v>
      </c>
      <c r="V2553" s="1251" t="s">
        <v>564</v>
      </c>
      <c r="W2553" s="1251" t="s">
        <v>296</v>
      </c>
      <c r="X2553" s="1251" t="s">
        <v>1515</v>
      </c>
      <c r="Y2553" s="1251">
        <v>105</v>
      </c>
    </row>
    <row r="2554" spans="1:25" ht="12">
      <c r="A2554" s="1251">
        <v>2020</v>
      </c>
      <c r="B2554" s="1251">
        <v>25</v>
      </c>
      <c r="C2554" s="1251">
        <v>900</v>
      </c>
      <c r="D2554" s="1251" t="s">
        <v>1778</v>
      </c>
      <c r="E2554" s="1251">
        <v>105060</v>
      </c>
      <c r="F2554" s="1251" t="s">
        <v>1523</v>
      </c>
      <c r="G2554" s="1252">
        <v>4193.7700000000004</v>
      </c>
      <c r="H2554" s="1252">
        <v>4193.7700000000004</v>
      </c>
      <c r="I2554" s="1252">
        <v>4193.7700000000004</v>
      </c>
      <c r="J2554" s="1252">
        <v>4193.7700000000004</v>
      </c>
      <c r="K2554" s="1252">
        <v>4193.7700000000004</v>
      </c>
      <c r="L2554" s="1252">
        <v>4193.7700000000004</v>
      </c>
      <c r="M2554" s="1252">
        <v>4193.7700000000004</v>
      </c>
      <c r="N2554" s="1252">
        <v>4193.7700000000004</v>
      </c>
      <c r="O2554" s="1252">
        <v>4193.7700000000004</v>
      </c>
      <c r="P2554" s="1252">
        <v>4193.7700000000004</v>
      </c>
      <c r="Q2554" s="1252">
        <v>4193.7700000000004</v>
      </c>
      <c r="R2554" s="1252">
        <v>4193.7700000000004</v>
      </c>
      <c r="S2554" s="1252">
        <v>4193.7700000000004</v>
      </c>
      <c r="T2554" s="1252">
        <v>4193.7700000000004</v>
      </c>
      <c r="U2554" s="1251" t="s">
        <v>116</v>
      </c>
      <c r="V2554" s="1251" t="s">
        <v>564</v>
      </c>
      <c r="W2554" s="1251" t="s">
        <v>296</v>
      </c>
      <c r="X2554" s="1251" t="s">
        <v>1515</v>
      </c>
      <c r="Y2554" s="1251">
        <v>105</v>
      </c>
    </row>
    <row r="2555" spans="1:25" ht="12">
      <c r="A2555" s="1251">
        <v>2020</v>
      </c>
      <c r="B2555" s="1251">
        <v>25</v>
      </c>
      <c r="C2555" s="1251">
        <v>900</v>
      </c>
      <c r="D2555" s="1251" t="s">
        <v>1778</v>
      </c>
      <c r="E2555" s="1251">
        <v>105070</v>
      </c>
      <c r="F2555" s="1251" t="s">
        <v>1524</v>
      </c>
      <c r="G2555" s="1252">
        <v>112517.05</v>
      </c>
      <c r="H2555" s="1252">
        <v>112517.05</v>
      </c>
      <c r="I2555" s="1252">
        <v>112517.05</v>
      </c>
      <c r="J2555" s="1252">
        <v>112517.05</v>
      </c>
      <c r="K2555" s="1252">
        <v>112517.05</v>
      </c>
      <c r="L2555" s="1252">
        <v>112517.05</v>
      </c>
      <c r="M2555" s="1252">
        <v>112517.05</v>
      </c>
      <c r="N2555" s="1252">
        <v>112517.05</v>
      </c>
      <c r="O2555" s="1252">
        <v>112517.05</v>
      </c>
      <c r="P2555" s="1252">
        <v>112517.05</v>
      </c>
      <c r="Q2555" s="1252">
        <v>112517.05</v>
      </c>
      <c r="R2555" s="1252">
        <v>112517.05</v>
      </c>
      <c r="S2555" s="1252">
        <v>112517.05</v>
      </c>
      <c r="T2555" s="1252">
        <v>112517.05</v>
      </c>
      <c r="U2555" s="1251" t="s">
        <v>116</v>
      </c>
      <c r="V2555" s="1251" t="s">
        <v>564</v>
      </c>
      <c r="W2555" s="1251" t="s">
        <v>296</v>
      </c>
      <c r="X2555" s="1251" t="s">
        <v>1515</v>
      </c>
      <c r="Y2555" s="1251">
        <v>105</v>
      </c>
    </row>
    <row r="2556" spans="1:25" ht="12">
      <c r="A2556" s="1251">
        <v>2020</v>
      </c>
      <c r="B2556" s="1251">
        <v>25</v>
      </c>
      <c r="C2556" s="1251">
        <v>900</v>
      </c>
      <c r="D2556" s="1251" t="s">
        <v>1778</v>
      </c>
      <c r="E2556" s="1251">
        <v>105080</v>
      </c>
      <c r="F2556" s="1251" t="s">
        <v>1525</v>
      </c>
      <c r="G2556" s="1252">
        <v>85171.679999999993</v>
      </c>
      <c r="H2556" s="1252">
        <v>85171.679999999993</v>
      </c>
      <c r="I2556" s="1252">
        <v>85171.679999999993</v>
      </c>
      <c r="J2556" s="1252">
        <v>85171.679999999993</v>
      </c>
      <c r="K2556" s="1252">
        <v>85171.679999999993</v>
      </c>
      <c r="L2556" s="1252">
        <v>85171.679999999993</v>
      </c>
      <c r="M2556" s="1252">
        <v>85171.679999999993</v>
      </c>
      <c r="N2556" s="1252">
        <v>85171.679999999993</v>
      </c>
      <c r="O2556" s="1252">
        <v>85171.679999999993</v>
      </c>
      <c r="P2556" s="1252">
        <v>85171.679999999993</v>
      </c>
      <c r="Q2556" s="1252">
        <v>85171.679999999993</v>
      </c>
      <c r="R2556" s="1252">
        <v>85171.679999999993</v>
      </c>
      <c r="S2556" s="1252">
        <v>85171.679999999993</v>
      </c>
      <c r="T2556" s="1252">
        <v>85171.679999999993</v>
      </c>
      <c r="U2556" s="1251" t="s">
        <v>116</v>
      </c>
      <c r="V2556" s="1251" t="s">
        <v>564</v>
      </c>
      <c r="W2556" s="1251" t="s">
        <v>296</v>
      </c>
      <c r="X2556" s="1251" t="s">
        <v>1515</v>
      </c>
      <c r="Y2556" s="1251">
        <v>105</v>
      </c>
    </row>
    <row r="2557" spans="1:25" ht="12">
      <c r="A2557" s="1251">
        <v>2020</v>
      </c>
      <c r="B2557" s="1251">
        <v>25</v>
      </c>
      <c r="C2557" s="1251">
        <v>900</v>
      </c>
      <c r="D2557" s="1251" t="s">
        <v>1778</v>
      </c>
      <c r="E2557" s="1251">
        <v>105081</v>
      </c>
      <c r="F2557" s="1251" t="s">
        <v>1526</v>
      </c>
      <c r="G2557" s="1252">
        <v>112403.8</v>
      </c>
      <c r="H2557" s="1252">
        <v>114200.25999999999</v>
      </c>
      <c r="I2557" s="1252">
        <v>115695.16</v>
      </c>
      <c r="J2557" s="1252">
        <v>117329.31</v>
      </c>
      <c r="K2557" s="1252">
        <v>118705.14999999999</v>
      </c>
      <c r="L2557" s="1252">
        <v>120138.78999999999</v>
      </c>
      <c r="M2557" s="1252">
        <v>121681.53999999999</v>
      </c>
      <c r="N2557" s="1252">
        <v>124086.2</v>
      </c>
      <c r="O2557" s="1252">
        <v>127501.64999999999</v>
      </c>
      <c r="P2557" s="1252">
        <v>130728.39</v>
      </c>
      <c r="Q2557" s="1252">
        <v>134331.98000000001</v>
      </c>
      <c r="R2557" s="1252">
        <v>137978.75</v>
      </c>
      <c r="S2557" s="1252">
        <v>141710.48000000001</v>
      </c>
      <c r="T2557" s="1252">
        <v>141710.48000000001</v>
      </c>
      <c r="U2557" s="1251" t="s">
        <v>116</v>
      </c>
      <c r="V2557" s="1251" t="s">
        <v>564</v>
      </c>
      <c r="W2557" s="1251" t="s">
        <v>296</v>
      </c>
      <c r="X2557" s="1251" t="s">
        <v>1515</v>
      </c>
      <c r="Y2557" s="1251">
        <v>105</v>
      </c>
    </row>
    <row r="2558" spans="1:25" ht="12">
      <c r="A2558" s="1251">
        <v>2020</v>
      </c>
      <c r="B2558" s="1251">
        <v>25</v>
      </c>
      <c r="C2558" s="1251">
        <v>900</v>
      </c>
      <c r="D2558" s="1251" t="s">
        <v>1778</v>
      </c>
      <c r="E2558" s="1251">
        <v>105085</v>
      </c>
      <c r="F2558" s="1251" t="s">
        <v>1527</v>
      </c>
      <c r="G2558" s="1252">
        <v>220833.69</v>
      </c>
      <c r="H2558" s="1252">
        <v>225010.70000000001</v>
      </c>
      <c r="I2558" s="1252">
        <v>228483.42000000001</v>
      </c>
      <c r="J2558" s="1252">
        <v>232279.62</v>
      </c>
      <c r="K2558" s="1252">
        <v>235475.78</v>
      </c>
      <c r="L2558" s="1252">
        <v>238806.14999999999</v>
      </c>
      <c r="M2558" s="1252">
        <v>242390.04000000001</v>
      </c>
      <c r="N2558" s="1252">
        <v>247976.17000000001</v>
      </c>
      <c r="O2558" s="1252">
        <v>255910.32000000001</v>
      </c>
      <c r="P2558" s="1252">
        <v>263406.15999999997</v>
      </c>
      <c r="Q2558" s="1252">
        <v>271777.45000000001</v>
      </c>
      <c r="R2558" s="1252">
        <v>280249.09000000003</v>
      </c>
      <c r="S2558" s="1252">
        <v>288917.98999999999</v>
      </c>
      <c r="T2558" s="1252">
        <v>288917.98999999999</v>
      </c>
      <c r="U2558" s="1251" t="s">
        <v>116</v>
      </c>
      <c r="V2558" s="1251" t="s">
        <v>564</v>
      </c>
      <c r="W2558" s="1251" t="s">
        <v>296</v>
      </c>
      <c r="X2558" s="1251" t="s">
        <v>1515</v>
      </c>
      <c r="Y2558" s="1251">
        <v>105</v>
      </c>
    </row>
    <row r="2559" spans="1:25" ht="12">
      <c r="A2559" s="1251">
        <v>2020</v>
      </c>
      <c r="B2559" s="1251">
        <v>25</v>
      </c>
      <c r="C2559" s="1251">
        <v>900</v>
      </c>
      <c r="D2559" s="1251" t="s">
        <v>1778</v>
      </c>
      <c r="E2559" s="1251">
        <v>105090</v>
      </c>
      <c r="F2559" s="1251" t="s">
        <v>1528</v>
      </c>
      <c r="G2559" s="1252">
        <v>-13085287.1</v>
      </c>
      <c r="H2559" s="1252">
        <v>-13288718.59</v>
      </c>
      <c r="I2559" s="1252">
        <v>-13446182.949999999</v>
      </c>
      <c r="J2559" s="1252">
        <v>-13857651.58</v>
      </c>
      <c r="K2559" s="1252">
        <v>-13972933.1</v>
      </c>
      <c r="L2559" s="1252">
        <v>-13994042.380000001</v>
      </c>
      <c r="M2559" s="1252">
        <v>-14015840.380000001</v>
      </c>
      <c r="N2559" s="1252">
        <v>-14047864.18</v>
      </c>
      <c r="O2559" s="1252">
        <v>-14312661.140000001</v>
      </c>
      <c r="P2559" s="1252">
        <v>-14520283.279999999</v>
      </c>
      <c r="Q2559" s="1252">
        <v>-14542625.560000001</v>
      </c>
      <c r="R2559" s="1252">
        <v>-14792605.970000001</v>
      </c>
      <c r="S2559" s="1252">
        <v>-15253335.76</v>
      </c>
      <c r="T2559" s="1252">
        <v>-15253335.76</v>
      </c>
      <c r="U2559" s="1251" t="s">
        <v>116</v>
      </c>
      <c r="V2559" s="1251" t="s">
        <v>564</v>
      </c>
      <c r="W2559" s="1251" t="s">
        <v>296</v>
      </c>
      <c r="X2559" s="1251" t="s">
        <v>1515</v>
      </c>
      <c r="Y2559" s="1251">
        <v>105</v>
      </c>
    </row>
    <row r="2560" spans="1:25" ht="12">
      <c r="A2560" s="1251">
        <v>2020</v>
      </c>
      <c r="B2560" s="1251">
        <v>25</v>
      </c>
      <c r="C2560" s="1251">
        <v>900</v>
      </c>
      <c r="D2560" s="1251" t="s">
        <v>1778</v>
      </c>
      <c r="E2560" s="1251">
        <v>106000</v>
      </c>
      <c r="F2560" s="1251" t="s">
        <v>1529</v>
      </c>
      <c r="G2560" s="1252">
        <v>2585.2800000000002</v>
      </c>
      <c r="H2560" s="1252">
        <v>143661.48000000001</v>
      </c>
      <c r="I2560" s="1252">
        <v>6112.4300000000003</v>
      </c>
      <c r="J2560" s="1252">
        <v>394141.17999999999</v>
      </c>
      <c r="K2560" s="1252">
        <v>480127.35999999999</v>
      </c>
      <c r="L2560" s="1252">
        <v>93581.320000000007</v>
      </c>
      <c r="M2560" s="1252">
        <v>2487</v>
      </c>
      <c r="N2560" s="1252">
        <v>2487</v>
      </c>
      <c r="O2560" s="1252">
        <v>2487</v>
      </c>
      <c r="P2560" s="1252">
        <v>190053.94</v>
      </c>
      <c r="Q2560" s="1252">
        <v>6825.1199999999999</v>
      </c>
      <c r="R2560" s="1252">
        <v>7925.7200000000003</v>
      </c>
      <c r="S2560" s="1252">
        <v>18811.02</v>
      </c>
      <c r="T2560" s="1252">
        <v>18811.02</v>
      </c>
      <c r="U2560" s="1251" t="s">
        <v>116</v>
      </c>
      <c r="V2560" s="1251" t="s">
        <v>564</v>
      </c>
      <c r="W2560" s="1251" t="s">
        <v>290</v>
      </c>
      <c r="X2560" s="1251" t="s">
        <v>1515</v>
      </c>
      <c r="Y2560" s="1251">
        <v>106</v>
      </c>
    </row>
    <row r="2561" spans="1:25" ht="12">
      <c r="A2561" s="1251">
        <v>2020</v>
      </c>
      <c r="B2561" s="1251">
        <v>25</v>
      </c>
      <c r="C2561" s="1251">
        <v>900</v>
      </c>
      <c r="D2561" s="1251" t="s">
        <v>1778</v>
      </c>
      <c r="E2561" s="1251">
        <v>108000</v>
      </c>
      <c r="F2561" s="1251" t="s">
        <v>1530</v>
      </c>
      <c r="G2561" s="1252">
        <v>-2286092.8700000001</v>
      </c>
      <c r="H2561" s="1252">
        <v>-2421947.3300000001</v>
      </c>
      <c r="I2561" s="1252">
        <v>-2507685.9700000002</v>
      </c>
      <c r="J2561" s="1252">
        <v>-2474610.75</v>
      </c>
      <c r="K2561" s="1252">
        <v>-2543329.3399999999</v>
      </c>
      <c r="L2561" s="1252">
        <v>-2662428.1699999999</v>
      </c>
      <c r="M2561" s="1252">
        <v>-2158299.1200000001</v>
      </c>
      <c r="N2561" s="1252">
        <v>-2269752.1899999999</v>
      </c>
      <c r="O2561" s="1252">
        <v>-2381205.2599999998</v>
      </c>
      <c r="P2561" s="1252">
        <v>-2438175.04</v>
      </c>
      <c r="Q2561" s="1252">
        <v>-2556288.0299999998</v>
      </c>
      <c r="R2561" s="1252">
        <v>-2674401.02</v>
      </c>
      <c r="S2561" s="1252">
        <v>-2460792.46</v>
      </c>
      <c r="T2561" s="1252">
        <v>-2460792.46</v>
      </c>
      <c r="U2561" s="1251" t="s">
        <v>116</v>
      </c>
      <c r="V2561" s="1251" t="s">
        <v>564</v>
      </c>
      <c r="W2561" s="1251" t="s">
        <v>292</v>
      </c>
      <c r="X2561" s="1251" t="s">
        <v>1515</v>
      </c>
      <c r="Y2561" s="1251">
        <v>108</v>
      </c>
    </row>
    <row r="2562" spans="1:25" ht="12">
      <c r="A2562" s="1251">
        <v>2020</v>
      </c>
      <c r="B2562" s="1251">
        <v>25</v>
      </c>
      <c r="C2562" s="1251">
        <v>900</v>
      </c>
      <c r="D2562" s="1251" t="s">
        <v>1778</v>
      </c>
      <c r="E2562" s="1251">
        <v>108100</v>
      </c>
      <c r="F2562" s="1251" t="s">
        <v>1531</v>
      </c>
      <c r="G2562" s="1252">
        <v>0</v>
      </c>
      <c r="H2562" s="1252">
        <v>0</v>
      </c>
      <c r="I2562" s="1252">
        <v>0</v>
      </c>
      <c r="J2562" s="1252">
        <v>0</v>
      </c>
      <c r="K2562" s="1252">
        <v>0</v>
      </c>
      <c r="L2562" s="1252">
        <v>0</v>
      </c>
      <c r="M2562" s="1252">
        <v>0</v>
      </c>
      <c r="N2562" s="1252">
        <v>0</v>
      </c>
      <c r="O2562" s="1252">
        <v>0</v>
      </c>
      <c r="P2562" s="1252">
        <v>0</v>
      </c>
      <c r="Q2562" s="1252">
        <v>0</v>
      </c>
      <c r="R2562" s="1252">
        <v>0</v>
      </c>
      <c r="S2562" s="1252">
        <v>0</v>
      </c>
      <c r="T2562" s="1252">
        <v>0</v>
      </c>
      <c r="U2562" s="1251" t="s">
        <v>116</v>
      </c>
      <c r="V2562" s="1251" t="s">
        <v>564</v>
      </c>
      <c r="W2562" s="1251" t="s">
        <v>292</v>
      </c>
      <c r="X2562" s="1251" t="s">
        <v>1515</v>
      </c>
      <c r="Y2562" s="1251">
        <v>108</v>
      </c>
    </row>
    <row r="2563" spans="1:25" ht="12">
      <c r="A2563" s="1251">
        <v>2020</v>
      </c>
      <c r="B2563" s="1251">
        <v>25</v>
      </c>
      <c r="C2563" s="1251">
        <v>900</v>
      </c>
      <c r="D2563" s="1251" t="s">
        <v>1778</v>
      </c>
      <c r="E2563" s="1251">
        <v>111400</v>
      </c>
      <c r="F2563" s="1251" t="s">
        <v>1781</v>
      </c>
      <c r="G2563" s="1252">
        <v>0</v>
      </c>
      <c r="H2563" s="1252">
        <v>0</v>
      </c>
      <c r="I2563" s="1252">
        <v>0</v>
      </c>
      <c r="J2563" s="1252">
        <v>0</v>
      </c>
      <c r="K2563" s="1252">
        <v>0</v>
      </c>
      <c r="L2563" s="1252">
        <v>0</v>
      </c>
      <c r="M2563" s="1252">
        <v>0</v>
      </c>
      <c r="N2563" s="1252">
        <v>0</v>
      </c>
      <c r="O2563" s="1252">
        <v>0</v>
      </c>
      <c r="P2563" s="1252">
        <v>0</v>
      </c>
      <c r="Q2563" s="1252">
        <v>0</v>
      </c>
      <c r="R2563" s="1252">
        <v>0</v>
      </c>
      <c r="S2563" s="1252">
        <v>0</v>
      </c>
      <c r="T2563" s="1252">
        <v>0</v>
      </c>
      <c r="U2563" s="1251" t="s">
        <v>116</v>
      </c>
      <c r="V2563" s="1251" t="s">
        <v>564</v>
      </c>
      <c r="W2563" s="1251" t="s">
        <v>293</v>
      </c>
      <c r="X2563" s="1251" t="s">
        <v>1515</v>
      </c>
      <c r="Y2563" s="1251">
        <v>111</v>
      </c>
    </row>
    <row r="2564" spans="1:25" ht="12">
      <c r="A2564" s="1251">
        <v>2020</v>
      </c>
      <c r="B2564" s="1251">
        <v>25</v>
      </c>
      <c r="C2564" s="1251">
        <v>900</v>
      </c>
      <c r="D2564" s="1251" t="s">
        <v>1778</v>
      </c>
      <c r="E2564" s="1251">
        <v>114000</v>
      </c>
      <c r="F2564" s="1251" t="s">
        <v>1534</v>
      </c>
      <c r="G2564" s="1252">
        <v>487826.98999999999</v>
      </c>
      <c r="H2564" s="1252">
        <v>487826.98999999999</v>
      </c>
      <c r="I2564" s="1252">
        <v>487826.98999999999</v>
      </c>
      <c r="J2564" s="1252">
        <v>487826.98999999999</v>
      </c>
      <c r="K2564" s="1252">
        <v>487826.98999999999</v>
      </c>
      <c r="L2564" s="1252">
        <v>487826.98999999999</v>
      </c>
      <c r="M2564" s="1252">
        <v>487826.98999999999</v>
      </c>
      <c r="N2564" s="1252">
        <v>487826.98999999999</v>
      </c>
      <c r="O2564" s="1252">
        <v>487826.98999999999</v>
      </c>
      <c r="P2564" s="1252">
        <v>487826.98999999999</v>
      </c>
      <c r="Q2564" s="1252">
        <v>487826.98999999999</v>
      </c>
      <c r="R2564" s="1252">
        <v>513235.69</v>
      </c>
      <c r="S2564" s="1252">
        <v>487826.98999999999</v>
      </c>
      <c r="T2564" s="1252">
        <v>487826.98999999999</v>
      </c>
      <c r="U2564" s="1251" t="s">
        <v>116</v>
      </c>
      <c r="V2564" s="1251" t="s">
        <v>564</v>
      </c>
      <c r="W2564" s="1251" t="s">
        <v>298</v>
      </c>
      <c r="X2564" s="1251" t="s">
        <v>1515</v>
      </c>
      <c r="Y2564" s="1251">
        <v>114</v>
      </c>
    </row>
    <row r="2565" spans="1:25" ht="12">
      <c r="A2565" s="1251">
        <v>2020</v>
      </c>
      <c r="B2565" s="1251">
        <v>25</v>
      </c>
      <c r="C2565" s="1251">
        <v>900</v>
      </c>
      <c r="D2565" s="1251" t="s">
        <v>1778</v>
      </c>
      <c r="E2565" s="1251">
        <v>115000</v>
      </c>
      <c r="F2565" s="1251" t="s">
        <v>1535</v>
      </c>
      <c r="G2565" s="1252">
        <v>-341298.62</v>
      </c>
      <c r="H2565" s="1252">
        <v>-343193.53000000003</v>
      </c>
      <c r="I2565" s="1252">
        <v>-345088.42999999999</v>
      </c>
      <c r="J2565" s="1252">
        <v>-346983.34000000003</v>
      </c>
      <c r="K2565" s="1252">
        <v>-348878.25</v>
      </c>
      <c r="L2565" s="1252">
        <v>-350773.15000000002</v>
      </c>
      <c r="M2565" s="1252">
        <v>-352668.04999999999</v>
      </c>
      <c r="N2565" s="1252">
        <v>-354562.95000000001</v>
      </c>
      <c r="O2565" s="1252">
        <v>-356457.85999999999</v>
      </c>
      <c r="P2565" s="1252">
        <v>-358352.77000000002</v>
      </c>
      <c r="Q2565" s="1252">
        <v>-360247.67999999999</v>
      </c>
      <c r="R2565" s="1252">
        <v>-362142.58000000002</v>
      </c>
      <c r="S2565" s="1252">
        <v>-364037.47999999998</v>
      </c>
      <c r="T2565" s="1252">
        <v>-364037.47999999998</v>
      </c>
      <c r="U2565" s="1251" t="s">
        <v>116</v>
      </c>
      <c r="V2565" s="1251" t="s">
        <v>564</v>
      </c>
      <c r="W2565" s="1251" t="s">
        <v>298</v>
      </c>
      <c r="X2565" s="1251" t="s">
        <v>1515</v>
      </c>
      <c r="Y2565" s="1251">
        <v>115</v>
      </c>
    </row>
    <row r="2566" spans="1:25" ht="12">
      <c r="A2566" s="1251">
        <v>2020</v>
      </c>
      <c r="B2566" s="1251">
        <v>25</v>
      </c>
      <c r="C2566" s="1251">
        <v>900</v>
      </c>
      <c r="D2566" s="1251" t="s">
        <v>1778</v>
      </c>
      <c r="E2566" s="1251">
        <v>116000</v>
      </c>
      <c r="F2566" s="1251" t="s">
        <v>1536</v>
      </c>
      <c r="G2566" s="1252">
        <v>0</v>
      </c>
      <c r="H2566" s="1252">
        <v>0</v>
      </c>
      <c r="I2566" s="1252">
        <v>0</v>
      </c>
      <c r="J2566" s="1252">
        <v>0</v>
      </c>
      <c r="K2566" s="1252">
        <v>0</v>
      </c>
      <c r="L2566" s="1252">
        <v>0</v>
      </c>
      <c r="M2566" s="1252">
        <v>0</v>
      </c>
      <c r="N2566" s="1252">
        <v>0</v>
      </c>
      <c r="O2566" s="1252">
        <v>0</v>
      </c>
      <c r="P2566" s="1252">
        <v>0</v>
      </c>
      <c r="Q2566" s="1252">
        <v>0</v>
      </c>
      <c r="R2566" s="1252">
        <v>-2808677.7000000002</v>
      </c>
      <c r="S2566" s="1252">
        <v>0</v>
      </c>
      <c r="T2566" s="1252">
        <v>0</v>
      </c>
      <c r="U2566" s="1251" t="s">
        <v>116</v>
      </c>
      <c r="V2566" s="1251" t="s">
        <v>1537</v>
      </c>
      <c r="W2566" s="1251" t="s">
        <v>325</v>
      </c>
      <c r="X2566" s="1251" t="s">
        <v>1515</v>
      </c>
      <c r="Y2566" s="1251">
        <v>116</v>
      </c>
    </row>
    <row r="2567" spans="1:25" ht="12">
      <c r="A2567" s="1251">
        <v>2020</v>
      </c>
      <c r="B2567" s="1251">
        <v>25</v>
      </c>
      <c r="C2567" s="1251">
        <v>900</v>
      </c>
      <c r="D2567" s="1251" t="s">
        <v>1778</v>
      </c>
      <c r="E2567" s="1251">
        <v>125100</v>
      </c>
      <c r="F2567" s="1251" t="s">
        <v>1782</v>
      </c>
      <c r="G2567" s="1252">
        <v>73598.25</v>
      </c>
      <c r="H2567" s="1252">
        <v>73598.25</v>
      </c>
      <c r="I2567" s="1252">
        <v>73598.25</v>
      </c>
      <c r="J2567" s="1252">
        <v>66605.910000000003</v>
      </c>
      <c r="K2567" s="1252">
        <v>66605.910000000003</v>
      </c>
      <c r="L2567" s="1252">
        <v>66605.910000000003</v>
      </c>
      <c r="M2567" s="1252">
        <v>66605.910000000003</v>
      </c>
      <c r="N2567" s="1252">
        <v>66605.910000000003</v>
      </c>
      <c r="O2567" s="1252">
        <v>66605.910000000003</v>
      </c>
      <c r="P2567" s="1252">
        <v>66605.910000000003</v>
      </c>
      <c r="Q2567" s="1252">
        <v>66605.910000000003</v>
      </c>
      <c r="R2567" s="1252">
        <v>66605.910000000003</v>
      </c>
      <c r="S2567" s="1252">
        <v>66605.910000000003</v>
      </c>
      <c r="T2567" s="1252">
        <v>66605.910000000003</v>
      </c>
      <c r="U2567" s="1251" t="s">
        <v>116</v>
      </c>
      <c r="V2567" s="1251" t="s">
        <v>1537</v>
      </c>
      <c r="W2567" s="1251" t="s">
        <v>303</v>
      </c>
      <c r="X2567" s="1251" t="s">
        <v>1515</v>
      </c>
      <c r="Y2567" s="1251">
        <v>125</v>
      </c>
    </row>
    <row r="2568" spans="1:25" ht="12">
      <c r="A2568" s="1251">
        <v>2020</v>
      </c>
      <c r="B2568" s="1251">
        <v>25</v>
      </c>
      <c r="C2568" s="1251">
        <v>900</v>
      </c>
      <c r="D2568" s="1251" t="s">
        <v>1778</v>
      </c>
      <c r="E2568" s="1251">
        <v>131200</v>
      </c>
      <c r="F2568" s="1251" t="s">
        <v>302</v>
      </c>
      <c r="G2568" s="1252">
        <v>61921.010000000002</v>
      </c>
      <c r="H2568" s="1252">
        <v>66723.110000000001</v>
      </c>
      <c r="I2568" s="1252">
        <v>50684.760000000002</v>
      </c>
      <c r="J2568" s="1252">
        <v>125638.21000000001</v>
      </c>
      <c r="K2568" s="1252">
        <v>261430.20000000001</v>
      </c>
      <c r="L2568" s="1252">
        <v>312309.19</v>
      </c>
      <c r="M2568" s="1252">
        <v>24083.93</v>
      </c>
      <c r="N2568" s="1252">
        <v>70524.309999999998</v>
      </c>
      <c r="O2568" s="1252">
        <v>184507.04000000001</v>
      </c>
      <c r="P2568" s="1252">
        <v>47906.099999999999</v>
      </c>
      <c r="Q2568" s="1252">
        <v>165372.51000000001</v>
      </c>
      <c r="R2568" s="1252">
        <v>7761.5500000000002</v>
      </c>
      <c r="S2568" s="1252">
        <v>94604.619999999995</v>
      </c>
      <c r="T2568" s="1252">
        <v>94604.619999999995</v>
      </c>
      <c r="U2568" s="1251" t="s">
        <v>116</v>
      </c>
      <c r="V2568" s="1251" t="s">
        <v>1537</v>
      </c>
      <c r="W2568" s="1251" t="s">
        <v>302</v>
      </c>
      <c r="X2568" s="1251" t="s">
        <v>1515</v>
      </c>
      <c r="Y2568" s="1251">
        <v>131</v>
      </c>
    </row>
    <row r="2569" spans="1:25" ht="12">
      <c r="A2569" s="1251">
        <v>2020</v>
      </c>
      <c r="B2569" s="1251">
        <v>25</v>
      </c>
      <c r="C2569" s="1251">
        <v>900</v>
      </c>
      <c r="D2569" s="1251" t="s">
        <v>1778</v>
      </c>
      <c r="E2569" s="1251">
        <v>131230</v>
      </c>
      <c r="F2569" s="1251" t="s">
        <v>1783</v>
      </c>
      <c r="G2569" s="1252">
        <v>0</v>
      </c>
      <c r="H2569" s="1252">
        <v>0</v>
      </c>
      <c r="I2569" s="1252">
        <v>0</v>
      </c>
      <c r="J2569" s="1252">
        <v>0</v>
      </c>
      <c r="K2569" s="1252">
        <v>0</v>
      </c>
      <c r="L2569" s="1252">
        <v>0</v>
      </c>
      <c r="M2569" s="1252">
        <v>0</v>
      </c>
      <c r="N2569" s="1252">
        <v>0</v>
      </c>
      <c r="O2569" s="1252">
        <v>0</v>
      </c>
      <c r="P2569" s="1252">
        <v>0</v>
      </c>
      <c r="Q2569" s="1252">
        <v>0</v>
      </c>
      <c r="R2569" s="1252">
        <v>0</v>
      </c>
      <c r="S2569" s="1252">
        <v>0</v>
      </c>
      <c r="T2569" s="1252">
        <v>0</v>
      </c>
      <c r="U2569" s="1251" t="s">
        <v>116</v>
      </c>
      <c r="V2569" s="1251" t="s">
        <v>1537</v>
      </c>
      <c r="W2569" s="1251" t="s">
        <v>302</v>
      </c>
      <c r="X2569" s="1251" t="s">
        <v>1515</v>
      </c>
      <c r="Y2569" s="1251">
        <v>131</v>
      </c>
    </row>
    <row r="2570" spans="1:25" ht="12">
      <c r="A2570" s="1251">
        <v>2020</v>
      </c>
      <c r="B2570" s="1251">
        <v>25</v>
      </c>
      <c r="C2570" s="1251">
        <v>900</v>
      </c>
      <c r="D2570" s="1251" t="s">
        <v>1778</v>
      </c>
      <c r="E2570" s="1251">
        <v>132000</v>
      </c>
      <c r="F2570" s="1251" t="s">
        <v>1538</v>
      </c>
      <c r="G2570" s="1252">
        <v>0</v>
      </c>
      <c r="H2570" s="1252">
        <v>0</v>
      </c>
      <c r="I2570" s="1252">
        <v>0</v>
      </c>
      <c r="J2570" s="1252">
        <v>0</v>
      </c>
      <c r="K2570" s="1252">
        <v>0</v>
      </c>
      <c r="L2570" s="1252">
        <v>0</v>
      </c>
      <c r="M2570" s="1252">
        <v>0</v>
      </c>
      <c r="N2570" s="1252">
        <v>0</v>
      </c>
      <c r="O2570" s="1252">
        <v>0</v>
      </c>
      <c r="P2570" s="1252">
        <v>0</v>
      </c>
      <c r="Q2570" s="1252">
        <v>0</v>
      </c>
      <c r="R2570" s="1252">
        <v>0</v>
      </c>
      <c r="S2570" s="1252">
        <v>0</v>
      </c>
      <c r="T2570" s="1252">
        <v>0</v>
      </c>
      <c r="U2570" s="1251" t="s">
        <v>116</v>
      </c>
      <c r="V2570" s="1251" t="s">
        <v>1537</v>
      </c>
      <c r="W2570" s="1251" t="s">
        <v>302</v>
      </c>
      <c r="X2570" s="1251" t="s">
        <v>1515</v>
      </c>
      <c r="Y2570" s="1251">
        <v>132</v>
      </c>
    </row>
    <row r="2571" spans="1:25" ht="12">
      <c r="A2571" s="1251">
        <v>2020</v>
      </c>
      <c r="B2571" s="1251">
        <v>25</v>
      </c>
      <c r="C2571" s="1251">
        <v>900</v>
      </c>
      <c r="D2571" s="1251" t="s">
        <v>1778</v>
      </c>
      <c r="E2571" s="1251">
        <v>133110</v>
      </c>
      <c r="F2571" s="1251" t="s">
        <v>1784</v>
      </c>
      <c r="G2571" s="1252">
        <v>0</v>
      </c>
      <c r="H2571" s="1252">
        <v>0</v>
      </c>
      <c r="I2571" s="1252">
        <v>0</v>
      </c>
      <c r="J2571" s="1252">
        <v>0</v>
      </c>
      <c r="K2571" s="1252">
        <v>0</v>
      </c>
      <c r="L2571" s="1252">
        <v>0</v>
      </c>
      <c r="M2571" s="1252">
        <v>0</v>
      </c>
      <c r="N2571" s="1252">
        <v>0</v>
      </c>
      <c r="O2571" s="1252">
        <v>0</v>
      </c>
      <c r="P2571" s="1252">
        <v>0</v>
      </c>
      <c r="Q2571" s="1252">
        <v>0</v>
      </c>
      <c r="R2571" s="1252">
        <v>0</v>
      </c>
      <c r="S2571" s="1252">
        <v>0</v>
      </c>
      <c r="T2571" s="1252">
        <v>0</v>
      </c>
      <c r="U2571" s="1251" t="s">
        <v>116</v>
      </c>
      <c r="V2571" s="1251" t="s">
        <v>1537</v>
      </c>
      <c r="W2571" s="1251" t="s">
        <v>302</v>
      </c>
      <c r="X2571" s="1251" t="s">
        <v>1515</v>
      </c>
      <c r="Y2571" s="1251">
        <v>133</v>
      </c>
    </row>
    <row r="2572" spans="1:25" ht="12">
      <c r="A2572" s="1251">
        <v>2020</v>
      </c>
      <c r="B2572" s="1251">
        <v>25</v>
      </c>
      <c r="C2572" s="1251">
        <v>900</v>
      </c>
      <c r="D2572" s="1251" t="s">
        <v>1778</v>
      </c>
      <c r="E2572" s="1251">
        <v>134000</v>
      </c>
      <c r="F2572" s="1251" t="s">
        <v>1540</v>
      </c>
      <c r="G2572" s="1252">
        <v>400</v>
      </c>
      <c r="H2572" s="1252">
        <v>400</v>
      </c>
      <c r="I2572" s="1252">
        <v>400</v>
      </c>
      <c r="J2572" s="1252">
        <v>400</v>
      </c>
      <c r="K2572" s="1252">
        <v>400</v>
      </c>
      <c r="L2572" s="1252">
        <v>400</v>
      </c>
      <c r="M2572" s="1252">
        <v>400</v>
      </c>
      <c r="N2572" s="1252">
        <v>400</v>
      </c>
      <c r="O2572" s="1252">
        <v>400</v>
      </c>
      <c r="P2572" s="1252">
        <v>400</v>
      </c>
      <c r="Q2572" s="1252">
        <v>400</v>
      </c>
      <c r="R2572" s="1252">
        <v>400</v>
      </c>
      <c r="S2572" s="1252">
        <v>400</v>
      </c>
      <c r="T2572" s="1252">
        <v>400</v>
      </c>
      <c r="U2572" s="1251" t="s">
        <v>116</v>
      </c>
      <c r="V2572" s="1251" t="s">
        <v>1537</v>
      </c>
      <c r="W2572" s="1251" t="s">
        <v>302</v>
      </c>
      <c r="X2572" s="1251" t="s">
        <v>1515</v>
      </c>
      <c r="Y2572" s="1251">
        <v>134</v>
      </c>
    </row>
    <row r="2573" spans="1:25" ht="12">
      <c r="A2573" s="1251">
        <v>2020</v>
      </c>
      <c r="B2573" s="1251">
        <v>25</v>
      </c>
      <c r="C2573" s="1251">
        <v>900</v>
      </c>
      <c r="D2573" s="1251" t="s">
        <v>1778</v>
      </c>
      <c r="E2573" s="1251">
        <v>141000</v>
      </c>
      <c r="F2573" s="1251" t="s">
        <v>1541</v>
      </c>
      <c r="G2573" s="1252">
        <v>0</v>
      </c>
      <c r="H2573" s="1252">
        <v>0</v>
      </c>
      <c r="I2573" s="1252">
        <v>0</v>
      </c>
      <c r="J2573" s="1252">
        <v>0</v>
      </c>
      <c r="K2573" s="1252">
        <v>0</v>
      </c>
      <c r="L2573" s="1252">
        <v>0</v>
      </c>
      <c r="M2573" s="1252">
        <v>0</v>
      </c>
      <c r="N2573" s="1252">
        <v>0</v>
      </c>
      <c r="O2573" s="1252">
        <v>0</v>
      </c>
      <c r="P2573" s="1252">
        <v>0</v>
      </c>
      <c r="Q2573" s="1252">
        <v>0</v>
      </c>
      <c r="R2573" s="1252">
        <v>0</v>
      </c>
      <c r="S2573" s="1252">
        <v>0</v>
      </c>
      <c r="T2573" s="1252">
        <v>0</v>
      </c>
      <c r="U2573" s="1251" t="s">
        <v>116</v>
      </c>
      <c r="V2573" s="1251" t="s">
        <v>1537</v>
      </c>
      <c r="W2573" s="1251" t="s">
        <v>308</v>
      </c>
      <c r="X2573" s="1251" t="s">
        <v>1515</v>
      </c>
      <c r="Y2573" s="1251">
        <v>141</v>
      </c>
    </row>
    <row r="2574" spans="1:25" ht="12">
      <c r="A2574" s="1251">
        <v>2020</v>
      </c>
      <c r="B2574" s="1251">
        <v>25</v>
      </c>
      <c r="C2574" s="1251">
        <v>900</v>
      </c>
      <c r="D2574" s="1251" t="s">
        <v>1778</v>
      </c>
      <c r="E2574" s="1251">
        <v>141100</v>
      </c>
      <c r="F2574" s="1251" t="s">
        <v>1543</v>
      </c>
      <c r="G2574" s="1252">
        <v>0</v>
      </c>
      <c r="H2574" s="1252">
        <v>0</v>
      </c>
      <c r="I2574" s="1252">
        <v>0</v>
      </c>
      <c r="J2574" s="1252">
        <v>0</v>
      </c>
      <c r="K2574" s="1252">
        <v>0</v>
      </c>
      <c r="L2574" s="1252">
        <v>0</v>
      </c>
      <c r="M2574" s="1252">
        <v>0</v>
      </c>
      <c r="N2574" s="1252">
        <v>0</v>
      </c>
      <c r="O2574" s="1252">
        <v>0</v>
      </c>
      <c r="P2574" s="1252">
        <v>0</v>
      </c>
      <c r="Q2574" s="1252">
        <v>0</v>
      </c>
      <c r="R2574" s="1252">
        <v>0</v>
      </c>
      <c r="S2574" s="1252">
        <v>0</v>
      </c>
      <c r="T2574" s="1252">
        <v>0</v>
      </c>
      <c r="U2574" s="1251" t="s">
        <v>116</v>
      </c>
      <c r="V2574" s="1251" t="s">
        <v>1537</v>
      </c>
      <c r="W2574" s="1251" t="s">
        <v>308</v>
      </c>
      <c r="X2574" s="1251" t="s">
        <v>1515</v>
      </c>
      <c r="Y2574" s="1251">
        <v>141</v>
      </c>
    </row>
    <row r="2575" spans="1:25" ht="12">
      <c r="A2575" s="1251">
        <v>2020</v>
      </c>
      <c r="B2575" s="1251">
        <v>25</v>
      </c>
      <c r="C2575" s="1251">
        <v>900</v>
      </c>
      <c r="D2575" s="1251" t="s">
        <v>1778</v>
      </c>
      <c r="E2575" s="1251">
        <v>142000</v>
      </c>
      <c r="F2575" s="1251" t="s">
        <v>1544</v>
      </c>
      <c r="G2575" s="1252">
        <v>0</v>
      </c>
      <c r="H2575" s="1252">
        <v>0</v>
      </c>
      <c r="I2575" s="1252">
        <v>0</v>
      </c>
      <c r="J2575" s="1252">
        <v>0</v>
      </c>
      <c r="K2575" s="1252">
        <v>0</v>
      </c>
      <c r="L2575" s="1252">
        <v>0</v>
      </c>
      <c r="M2575" s="1252">
        <v>0</v>
      </c>
      <c r="N2575" s="1252">
        <v>0</v>
      </c>
      <c r="O2575" s="1252">
        <v>0</v>
      </c>
      <c r="P2575" s="1252">
        <v>0</v>
      </c>
      <c r="Q2575" s="1252">
        <v>0</v>
      </c>
      <c r="R2575" s="1252">
        <v>0</v>
      </c>
      <c r="S2575" s="1252">
        <v>0</v>
      </c>
      <c r="T2575" s="1252">
        <v>0</v>
      </c>
      <c r="U2575" s="1251" t="s">
        <v>116</v>
      </c>
      <c r="V2575" s="1251" t="s">
        <v>1537</v>
      </c>
      <c r="W2575" s="1251" t="s">
        <v>308</v>
      </c>
      <c r="X2575" s="1251" t="s">
        <v>1515</v>
      </c>
      <c r="Y2575" s="1251">
        <v>142</v>
      </c>
    </row>
    <row r="2576" spans="1:25" ht="12">
      <c r="A2576" s="1251">
        <v>2020</v>
      </c>
      <c r="B2576" s="1251">
        <v>25</v>
      </c>
      <c r="C2576" s="1251">
        <v>900</v>
      </c>
      <c r="D2576" s="1251" t="s">
        <v>1778</v>
      </c>
      <c r="E2576" s="1251">
        <v>142020</v>
      </c>
      <c r="F2576" s="1251" t="s">
        <v>1785</v>
      </c>
      <c r="G2576" s="1252">
        <v>0</v>
      </c>
      <c r="H2576" s="1252">
        <v>0</v>
      </c>
      <c r="I2576" s="1252">
        <v>0</v>
      </c>
      <c r="J2576" s="1252">
        <v>0</v>
      </c>
      <c r="K2576" s="1252">
        <v>0</v>
      </c>
      <c r="L2576" s="1252">
        <v>0</v>
      </c>
      <c r="M2576" s="1252">
        <v>0</v>
      </c>
      <c r="N2576" s="1252">
        <v>0</v>
      </c>
      <c r="O2576" s="1252">
        <v>0</v>
      </c>
      <c r="P2576" s="1252">
        <v>0</v>
      </c>
      <c r="Q2576" s="1252">
        <v>0</v>
      </c>
      <c r="R2576" s="1252">
        <v>0</v>
      </c>
      <c r="S2576" s="1252">
        <v>0</v>
      </c>
      <c r="T2576" s="1252">
        <v>0</v>
      </c>
      <c r="U2576" s="1251" t="s">
        <v>116</v>
      </c>
      <c r="V2576" s="1251" t="s">
        <v>1537</v>
      </c>
      <c r="W2576" s="1251" t="s">
        <v>308</v>
      </c>
      <c r="X2576" s="1251" t="s">
        <v>1515</v>
      </c>
      <c r="Y2576" s="1251">
        <v>142</v>
      </c>
    </row>
    <row r="2577" spans="1:25" ht="12">
      <c r="A2577" s="1251">
        <v>2020</v>
      </c>
      <c r="B2577" s="1251">
        <v>25</v>
      </c>
      <c r="C2577" s="1251">
        <v>900</v>
      </c>
      <c r="D2577" s="1251" t="s">
        <v>1778</v>
      </c>
      <c r="E2577" s="1251">
        <v>142030</v>
      </c>
      <c r="F2577" s="1251" t="s">
        <v>1786</v>
      </c>
      <c r="G2577" s="1252">
        <v>0</v>
      </c>
      <c r="H2577" s="1252">
        <v>0</v>
      </c>
      <c r="I2577" s="1252">
        <v>0</v>
      </c>
      <c r="J2577" s="1252">
        <v>0</v>
      </c>
      <c r="K2577" s="1252">
        <v>0</v>
      </c>
      <c r="L2577" s="1252">
        <v>0</v>
      </c>
      <c r="M2577" s="1252">
        <v>0</v>
      </c>
      <c r="N2577" s="1252">
        <v>0</v>
      </c>
      <c r="O2577" s="1252">
        <v>0</v>
      </c>
      <c r="P2577" s="1252">
        <v>0</v>
      </c>
      <c r="Q2577" s="1252">
        <v>0</v>
      </c>
      <c r="R2577" s="1252">
        <v>0</v>
      </c>
      <c r="S2577" s="1252">
        <v>0</v>
      </c>
      <c r="T2577" s="1252">
        <v>0</v>
      </c>
      <c r="U2577" s="1251" t="s">
        <v>116</v>
      </c>
      <c r="V2577" s="1251" t="s">
        <v>1537</v>
      </c>
      <c r="W2577" s="1251" t="s">
        <v>308</v>
      </c>
      <c r="X2577" s="1251" t="s">
        <v>1515</v>
      </c>
      <c r="Y2577" s="1251">
        <v>142</v>
      </c>
    </row>
    <row r="2578" spans="1:25" ht="12">
      <c r="A2578" s="1251">
        <v>2020</v>
      </c>
      <c r="B2578" s="1251">
        <v>25</v>
      </c>
      <c r="C2578" s="1251">
        <v>900</v>
      </c>
      <c r="D2578" s="1251" t="s">
        <v>1778</v>
      </c>
      <c r="E2578" s="1251">
        <v>142070</v>
      </c>
      <c r="F2578" s="1251" t="s">
        <v>1545</v>
      </c>
      <c r="G2578" s="1252">
        <v>-15611.51</v>
      </c>
      <c r="H2578" s="1252">
        <v>-15611.51</v>
      </c>
      <c r="I2578" s="1252">
        <v>-15611.51</v>
      </c>
      <c r="J2578" s="1252">
        <v>-15611.51</v>
      </c>
      <c r="K2578" s="1252">
        <v>-15611.51</v>
      </c>
      <c r="L2578" s="1252">
        <v>-15611.51</v>
      </c>
      <c r="M2578" s="1252">
        <v>-15611.51</v>
      </c>
      <c r="N2578" s="1252">
        <v>-15611.51</v>
      </c>
      <c r="O2578" s="1252">
        <v>-15611.51</v>
      </c>
      <c r="P2578" s="1252">
        <v>-15611.51</v>
      </c>
      <c r="Q2578" s="1252">
        <v>-15611.51</v>
      </c>
      <c r="R2578" s="1252">
        <v>-15611.51</v>
      </c>
      <c r="S2578" s="1252">
        <v>-15611.51</v>
      </c>
      <c r="T2578" s="1252">
        <v>-15611.51</v>
      </c>
      <c r="U2578" s="1251" t="s">
        <v>116</v>
      </c>
      <c r="V2578" s="1251" t="s">
        <v>1537</v>
      </c>
      <c r="W2578" s="1251" t="s">
        <v>308</v>
      </c>
      <c r="X2578" s="1251" t="s">
        <v>1515</v>
      </c>
      <c r="Y2578" s="1251">
        <v>142</v>
      </c>
    </row>
    <row r="2579" spans="1:25" ht="12">
      <c r="A2579" s="1251">
        <v>2020</v>
      </c>
      <c r="B2579" s="1251">
        <v>25</v>
      </c>
      <c r="C2579" s="1251">
        <v>900</v>
      </c>
      <c r="D2579" s="1251" t="s">
        <v>1778</v>
      </c>
      <c r="E2579" s="1251">
        <v>143000</v>
      </c>
      <c r="F2579" s="1251" t="s">
        <v>1546</v>
      </c>
      <c r="G2579" s="1252">
        <v>-95664.520000000004</v>
      </c>
      <c r="H2579" s="1252">
        <v>-95664.520000000004</v>
      </c>
      <c r="I2579" s="1252">
        <v>-95664.520000000004</v>
      </c>
      <c r="J2579" s="1252">
        <v>-95664.520000000004</v>
      </c>
      <c r="K2579" s="1252">
        <v>-95664.520000000004</v>
      </c>
      <c r="L2579" s="1252">
        <v>-173039.51999999999</v>
      </c>
      <c r="M2579" s="1252">
        <v>-170414.51999999999</v>
      </c>
      <c r="N2579" s="1252">
        <v>-180182.51999999999</v>
      </c>
      <c r="O2579" s="1252">
        <v>-188948.51999999999</v>
      </c>
      <c r="P2579" s="1252">
        <v>-278545.52000000002</v>
      </c>
      <c r="Q2579" s="1252">
        <v>-344101.52000000002</v>
      </c>
      <c r="R2579" s="1252">
        <v>-426526.52000000002</v>
      </c>
      <c r="S2579" s="1252">
        <v>-520959.52000000002</v>
      </c>
      <c r="T2579" s="1252">
        <v>-520959.52000000002</v>
      </c>
      <c r="U2579" s="1251" t="s">
        <v>116</v>
      </c>
      <c r="V2579" s="1251" t="s">
        <v>1537</v>
      </c>
      <c r="W2579" s="1251" t="s">
        <v>308</v>
      </c>
      <c r="X2579" s="1251" t="s">
        <v>1515</v>
      </c>
      <c r="Y2579" s="1251">
        <v>143</v>
      </c>
    </row>
    <row r="2580" spans="1:25" ht="12">
      <c r="A2580" s="1251">
        <v>2020</v>
      </c>
      <c r="B2580" s="1251">
        <v>25</v>
      </c>
      <c r="C2580" s="1251">
        <v>900</v>
      </c>
      <c r="D2580" s="1251" t="s">
        <v>1778</v>
      </c>
      <c r="E2580" s="1251">
        <v>145010</v>
      </c>
      <c r="F2580" s="1251" t="s">
        <v>1756</v>
      </c>
      <c r="G2580" s="1252">
        <v>0</v>
      </c>
      <c r="H2580" s="1252">
        <v>0</v>
      </c>
      <c r="I2580" s="1252">
        <v>0</v>
      </c>
      <c r="J2580" s="1252">
        <v>0</v>
      </c>
      <c r="K2580" s="1252">
        <v>0</v>
      </c>
      <c r="L2580" s="1252">
        <v>0</v>
      </c>
      <c r="M2580" s="1252">
        <v>0</v>
      </c>
      <c r="N2580" s="1252">
        <v>0</v>
      </c>
      <c r="O2580" s="1252">
        <v>0</v>
      </c>
      <c r="P2580" s="1252">
        <v>0</v>
      </c>
      <c r="Q2580" s="1252">
        <v>0</v>
      </c>
      <c r="R2580" s="1252">
        <v>0</v>
      </c>
      <c r="S2580" s="1252">
        <v>0</v>
      </c>
      <c r="T2580" s="1252">
        <v>0</v>
      </c>
      <c r="U2580" s="1251" t="s">
        <v>116</v>
      </c>
      <c r="V2580" s="1251" t="s">
        <v>1537</v>
      </c>
      <c r="W2580" s="1251" t="s">
        <v>305</v>
      </c>
      <c r="X2580" s="1251" t="s">
        <v>1515</v>
      </c>
      <c r="Y2580" s="1251">
        <v>145</v>
      </c>
    </row>
    <row r="2581" spans="1:25" ht="12">
      <c r="A2581" s="1251">
        <v>2020</v>
      </c>
      <c r="B2581" s="1251">
        <v>25</v>
      </c>
      <c r="C2581" s="1251">
        <v>900</v>
      </c>
      <c r="D2581" s="1251" t="s">
        <v>1778</v>
      </c>
      <c r="E2581" s="1251">
        <v>145011</v>
      </c>
      <c r="F2581" s="1251" t="s">
        <v>1787</v>
      </c>
      <c r="G2581" s="1252">
        <v>0</v>
      </c>
      <c r="H2581" s="1252">
        <v>0</v>
      </c>
      <c r="I2581" s="1252">
        <v>0</v>
      </c>
      <c r="J2581" s="1252">
        <v>0</v>
      </c>
      <c r="K2581" s="1252">
        <v>0</v>
      </c>
      <c r="L2581" s="1252">
        <v>0</v>
      </c>
      <c r="M2581" s="1252">
        <v>0</v>
      </c>
      <c r="N2581" s="1252">
        <v>0</v>
      </c>
      <c r="O2581" s="1252">
        <v>0</v>
      </c>
      <c r="P2581" s="1252">
        <v>0</v>
      </c>
      <c r="Q2581" s="1252">
        <v>0</v>
      </c>
      <c r="R2581" s="1252">
        <v>0</v>
      </c>
      <c r="S2581" s="1252">
        <v>0</v>
      </c>
      <c r="T2581" s="1252">
        <v>0</v>
      </c>
      <c r="U2581" s="1251" t="s">
        <v>116</v>
      </c>
      <c r="V2581" s="1251" t="s">
        <v>1537</v>
      </c>
      <c r="W2581" s="1251" t="s">
        <v>305</v>
      </c>
      <c r="X2581" s="1251" t="s">
        <v>1515</v>
      </c>
      <c r="Y2581" s="1251">
        <v>145</v>
      </c>
    </row>
    <row r="2582" spans="1:25" ht="12">
      <c r="A2582" s="1251">
        <v>2020</v>
      </c>
      <c r="B2582" s="1251">
        <v>25</v>
      </c>
      <c r="C2582" s="1251">
        <v>900</v>
      </c>
      <c r="D2582" s="1251" t="s">
        <v>1778</v>
      </c>
      <c r="E2582" s="1251">
        <v>145013</v>
      </c>
      <c r="F2582" s="1251" t="s">
        <v>1788</v>
      </c>
      <c r="G2582" s="1252">
        <v>0</v>
      </c>
      <c r="H2582" s="1252">
        <v>0</v>
      </c>
      <c r="I2582" s="1252">
        <v>0</v>
      </c>
      <c r="J2582" s="1252">
        <v>0</v>
      </c>
      <c r="K2582" s="1252">
        <v>0</v>
      </c>
      <c r="L2582" s="1252">
        <v>0</v>
      </c>
      <c r="M2582" s="1252">
        <v>0</v>
      </c>
      <c r="N2582" s="1252">
        <v>0</v>
      </c>
      <c r="O2582" s="1252">
        <v>0</v>
      </c>
      <c r="P2582" s="1252">
        <v>0</v>
      </c>
      <c r="Q2582" s="1252">
        <v>0</v>
      </c>
      <c r="R2582" s="1252">
        <v>0</v>
      </c>
      <c r="S2582" s="1252">
        <v>0</v>
      </c>
      <c r="T2582" s="1252">
        <v>0</v>
      </c>
      <c r="U2582" s="1251" t="s">
        <v>116</v>
      </c>
      <c r="V2582" s="1251" t="s">
        <v>1537</v>
      </c>
      <c r="W2582" s="1251" t="s">
        <v>305</v>
      </c>
      <c r="X2582" s="1251" t="s">
        <v>1515</v>
      </c>
      <c r="Y2582" s="1251">
        <v>145</v>
      </c>
    </row>
    <row r="2583" spans="1:25" ht="12">
      <c r="A2583" s="1251">
        <v>2020</v>
      </c>
      <c r="B2583" s="1251">
        <v>25</v>
      </c>
      <c r="C2583" s="1251">
        <v>900</v>
      </c>
      <c r="D2583" s="1251" t="s">
        <v>1778</v>
      </c>
      <c r="E2583" s="1251">
        <v>145015</v>
      </c>
      <c r="F2583" s="1251" t="s">
        <v>1789</v>
      </c>
      <c r="G2583" s="1252">
        <v>0</v>
      </c>
      <c r="H2583" s="1252">
        <v>0</v>
      </c>
      <c r="I2583" s="1252">
        <v>0</v>
      </c>
      <c r="J2583" s="1252">
        <v>0</v>
      </c>
      <c r="K2583" s="1252">
        <v>0</v>
      </c>
      <c r="L2583" s="1252">
        <v>0</v>
      </c>
      <c r="M2583" s="1252">
        <v>0</v>
      </c>
      <c r="N2583" s="1252">
        <v>0</v>
      </c>
      <c r="O2583" s="1252">
        <v>0</v>
      </c>
      <c r="P2583" s="1252">
        <v>0</v>
      </c>
      <c r="Q2583" s="1252">
        <v>0</v>
      </c>
      <c r="R2583" s="1252">
        <v>0</v>
      </c>
      <c r="S2583" s="1252">
        <v>0</v>
      </c>
      <c r="T2583" s="1252">
        <v>0</v>
      </c>
      <c r="U2583" s="1251" t="s">
        <v>116</v>
      </c>
      <c r="V2583" s="1251" t="s">
        <v>1537</v>
      </c>
      <c r="W2583" s="1251" t="s">
        <v>305</v>
      </c>
      <c r="X2583" s="1251" t="s">
        <v>1515</v>
      </c>
      <c r="Y2583" s="1251">
        <v>145</v>
      </c>
    </row>
    <row r="2584" spans="1:25" ht="12">
      <c r="A2584" s="1251">
        <v>2020</v>
      </c>
      <c r="B2584" s="1251">
        <v>25</v>
      </c>
      <c r="C2584" s="1251">
        <v>900</v>
      </c>
      <c r="D2584" s="1251" t="s">
        <v>1778</v>
      </c>
      <c r="E2584" s="1251">
        <v>145023</v>
      </c>
      <c r="F2584" s="1251" t="s">
        <v>1790</v>
      </c>
      <c r="G2584" s="1252">
        <v>0</v>
      </c>
      <c r="H2584" s="1252">
        <v>0</v>
      </c>
      <c r="I2584" s="1252">
        <v>0</v>
      </c>
      <c r="J2584" s="1252">
        <v>0</v>
      </c>
      <c r="K2584" s="1252">
        <v>0</v>
      </c>
      <c r="L2584" s="1252">
        <v>0</v>
      </c>
      <c r="M2584" s="1252">
        <v>0</v>
      </c>
      <c r="N2584" s="1252">
        <v>0</v>
      </c>
      <c r="O2584" s="1252">
        <v>0</v>
      </c>
      <c r="P2584" s="1252">
        <v>0</v>
      </c>
      <c r="Q2584" s="1252">
        <v>0</v>
      </c>
      <c r="R2584" s="1252">
        <v>0</v>
      </c>
      <c r="S2584" s="1252">
        <v>0</v>
      </c>
      <c r="T2584" s="1252">
        <v>0</v>
      </c>
      <c r="U2584" s="1251" t="s">
        <v>116</v>
      </c>
      <c r="V2584" s="1251" t="s">
        <v>1537</v>
      </c>
      <c r="W2584" s="1251" t="s">
        <v>305</v>
      </c>
      <c r="X2584" s="1251" t="s">
        <v>1515</v>
      </c>
      <c r="Y2584" s="1251">
        <v>145</v>
      </c>
    </row>
    <row r="2585" spans="1:25" ht="12">
      <c r="A2585" s="1251">
        <v>2020</v>
      </c>
      <c r="B2585" s="1251">
        <v>25</v>
      </c>
      <c r="C2585" s="1251">
        <v>900</v>
      </c>
      <c r="D2585" s="1251" t="s">
        <v>1778</v>
      </c>
      <c r="E2585" s="1251">
        <v>145025</v>
      </c>
      <c r="F2585" s="1251" t="s">
        <v>1791</v>
      </c>
      <c r="G2585" s="1252">
        <v>0</v>
      </c>
      <c r="H2585" s="1252">
        <v>0</v>
      </c>
      <c r="I2585" s="1252">
        <v>0</v>
      </c>
      <c r="J2585" s="1252">
        <v>0</v>
      </c>
      <c r="K2585" s="1252">
        <v>0</v>
      </c>
      <c r="L2585" s="1252">
        <v>0</v>
      </c>
      <c r="M2585" s="1252">
        <v>0</v>
      </c>
      <c r="N2585" s="1252">
        <v>0</v>
      </c>
      <c r="O2585" s="1252">
        <v>0</v>
      </c>
      <c r="P2585" s="1252">
        <v>0</v>
      </c>
      <c r="Q2585" s="1252">
        <v>0</v>
      </c>
      <c r="R2585" s="1252">
        <v>0</v>
      </c>
      <c r="S2585" s="1252">
        <v>0</v>
      </c>
      <c r="T2585" s="1252">
        <v>0</v>
      </c>
      <c r="U2585" s="1251" t="s">
        <v>116</v>
      </c>
      <c r="V2585" s="1251" t="s">
        <v>1537</v>
      </c>
      <c r="W2585" s="1251" t="s">
        <v>305</v>
      </c>
      <c r="X2585" s="1251" t="s">
        <v>1515</v>
      </c>
      <c r="Y2585" s="1251">
        <v>145</v>
      </c>
    </row>
    <row r="2586" spans="1:25" ht="12">
      <c r="A2586" s="1251">
        <v>2020</v>
      </c>
      <c r="B2586" s="1251">
        <v>25</v>
      </c>
      <c r="C2586" s="1251">
        <v>900</v>
      </c>
      <c r="D2586" s="1251" t="s">
        <v>1778</v>
      </c>
      <c r="E2586" s="1251">
        <v>145026</v>
      </c>
      <c r="F2586" s="1251" t="s">
        <v>1792</v>
      </c>
      <c r="G2586" s="1252">
        <v>0</v>
      </c>
      <c r="H2586" s="1252">
        <v>0</v>
      </c>
      <c r="I2586" s="1252">
        <v>0</v>
      </c>
      <c r="J2586" s="1252">
        <v>0</v>
      </c>
      <c r="K2586" s="1252">
        <v>0</v>
      </c>
      <c r="L2586" s="1252">
        <v>0</v>
      </c>
      <c r="M2586" s="1252">
        <v>0</v>
      </c>
      <c r="N2586" s="1252">
        <v>0</v>
      </c>
      <c r="O2586" s="1252">
        <v>0</v>
      </c>
      <c r="P2586" s="1252">
        <v>0</v>
      </c>
      <c r="Q2586" s="1252">
        <v>0</v>
      </c>
      <c r="R2586" s="1252">
        <v>0</v>
      </c>
      <c r="S2586" s="1252">
        <v>0</v>
      </c>
      <c r="T2586" s="1252">
        <v>0</v>
      </c>
      <c r="U2586" s="1251" t="s">
        <v>116</v>
      </c>
      <c r="V2586" s="1251" t="s">
        <v>1537</v>
      </c>
      <c r="W2586" s="1251" t="s">
        <v>305</v>
      </c>
      <c r="X2586" s="1251" t="s">
        <v>1515</v>
      </c>
      <c r="Y2586" s="1251">
        <v>145</v>
      </c>
    </row>
    <row r="2587" spans="1:25" ht="12">
      <c r="A2587" s="1251">
        <v>2020</v>
      </c>
      <c r="B2587" s="1251">
        <v>25</v>
      </c>
      <c r="C2587" s="1251">
        <v>900</v>
      </c>
      <c r="D2587" s="1251" t="s">
        <v>1778</v>
      </c>
      <c r="E2587" s="1251">
        <v>151000</v>
      </c>
      <c r="F2587" s="1251" t="s">
        <v>1547</v>
      </c>
      <c r="G2587" s="1252">
        <v>1358619.54</v>
      </c>
      <c r="H2587" s="1252">
        <v>1383288.1299999999</v>
      </c>
      <c r="I2587" s="1252">
        <v>1336555.3899999999</v>
      </c>
      <c r="J2587" s="1252">
        <v>1299931.2</v>
      </c>
      <c r="K2587" s="1252">
        <v>1297266</v>
      </c>
      <c r="L2587" s="1252">
        <v>1318115.71</v>
      </c>
      <c r="M2587" s="1252">
        <v>1382837.27</v>
      </c>
      <c r="N2587" s="1252">
        <v>1459530.6799999999</v>
      </c>
      <c r="O2587" s="1252">
        <v>1388930.1299999999</v>
      </c>
      <c r="P2587" s="1252">
        <v>1323335.6000000001</v>
      </c>
      <c r="Q2587" s="1252">
        <v>1298332.1399999999</v>
      </c>
      <c r="R2587" s="1252">
        <v>1336248.2</v>
      </c>
      <c r="S2587" s="1252">
        <v>1261880.24</v>
      </c>
      <c r="T2587" s="1252">
        <v>1261880.24</v>
      </c>
      <c r="U2587" s="1251" t="s">
        <v>116</v>
      </c>
      <c r="V2587" s="1251" t="s">
        <v>564</v>
      </c>
      <c r="W2587" s="1251" t="s">
        <v>312</v>
      </c>
      <c r="X2587" s="1251" t="s">
        <v>1515</v>
      </c>
      <c r="Y2587" s="1251">
        <v>151</v>
      </c>
    </row>
    <row r="2588" spans="1:25" ht="12">
      <c r="A2588" s="1251">
        <v>2020</v>
      </c>
      <c r="B2588" s="1251">
        <v>25</v>
      </c>
      <c r="C2588" s="1251">
        <v>900</v>
      </c>
      <c r="D2588" s="1251" t="s">
        <v>1778</v>
      </c>
      <c r="E2588" s="1251">
        <v>151010</v>
      </c>
      <c r="F2588" s="1251" t="s">
        <v>1548</v>
      </c>
      <c r="G2588" s="1252">
        <v>0</v>
      </c>
      <c r="H2588" s="1252">
        <v>0</v>
      </c>
      <c r="I2588" s="1252">
        <v>0</v>
      </c>
      <c r="J2588" s="1252">
        <v>0</v>
      </c>
      <c r="K2588" s="1252">
        <v>0</v>
      </c>
      <c r="L2588" s="1252">
        <v>0</v>
      </c>
      <c r="M2588" s="1252">
        <v>0</v>
      </c>
      <c r="N2588" s="1252">
        <v>0</v>
      </c>
      <c r="O2588" s="1252">
        <v>0</v>
      </c>
      <c r="P2588" s="1252">
        <v>0</v>
      </c>
      <c r="Q2588" s="1252">
        <v>0</v>
      </c>
      <c r="R2588" s="1252">
        <v>0</v>
      </c>
      <c r="S2588" s="1252">
        <v>0</v>
      </c>
      <c r="T2588" s="1252">
        <v>0</v>
      </c>
      <c r="U2588" s="1251" t="s">
        <v>116</v>
      </c>
      <c r="V2588" s="1251" t="s">
        <v>564</v>
      </c>
      <c r="W2588" s="1251" t="s">
        <v>312</v>
      </c>
      <c r="X2588" s="1251" t="s">
        <v>1515</v>
      </c>
      <c r="Y2588" s="1251">
        <v>151</v>
      </c>
    </row>
    <row r="2589" spans="1:25" ht="12">
      <c r="A2589" s="1251">
        <v>2020</v>
      </c>
      <c r="B2589" s="1251">
        <v>25</v>
      </c>
      <c r="C2589" s="1251">
        <v>900</v>
      </c>
      <c r="D2589" s="1251" t="s">
        <v>1778</v>
      </c>
      <c r="E2589" s="1251">
        <v>162000</v>
      </c>
      <c r="F2589" s="1251" t="s">
        <v>1549</v>
      </c>
      <c r="G2589" s="1252">
        <v>4945</v>
      </c>
      <c r="H2589" s="1252">
        <v>7617.8999999999996</v>
      </c>
      <c r="I2589" s="1252">
        <v>7617.8999999999996</v>
      </c>
      <c r="J2589" s="1252">
        <v>7617.8999999999996</v>
      </c>
      <c r="K2589" s="1252">
        <v>7617.8999999999996</v>
      </c>
      <c r="L2589" s="1252">
        <v>5367.8999999999996</v>
      </c>
      <c r="M2589" s="1252">
        <v>1695</v>
      </c>
      <c r="N2589" s="1252">
        <v>2090</v>
      </c>
      <c r="O2589" s="1252">
        <v>2090</v>
      </c>
      <c r="P2589" s="1252">
        <v>2090</v>
      </c>
      <c r="Q2589" s="1252">
        <v>7090</v>
      </c>
      <c r="R2589" s="1252">
        <v>7090</v>
      </c>
      <c r="S2589" s="1252">
        <v>2090</v>
      </c>
      <c r="T2589" s="1252">
        <v>2090</v>
      </c>
      <c r="U2589" s="1251" t="s">
        <v>116</v>
      </c>
      <c r="V2589" s="1251" t="s">
        <v>1537</v>
      </c>
      <c r="W2589" s="1251" t="s">
        <v>314</v>
      </c>
      <c r="X2589" s="1251" t="s">
        <v>1515</v>
      </c>
      <c r="Y2589" s="1251">
        <v>162</v>
      </c>
    </row>
    <row r="2590" spans="1:25" ht="12">
      <c r="A2590" s="1251">
        <v>2020</v>
      </c>
      <c r="B2590" s="1251">
        <v>25</v>
      </c>
      <c r="C2590" s="1251">
        <v>900</v>
      </c>
      <c r="D2590" s="1251" t="s">
        <v>1778</v>
      </c>
      <c r="E2590" s="1251">
        <v>162010</v>
      </c>
      <c r="F2590" s="1251" t="s">
        <v>1672</v>
      </c>
      <c r="G2590" s="1252">
        <v>814250</v>
      </c>
      <c r="H2590" s="1252">
        <v>814250</v>
      </c>
      <c r="I2590" s="1252">
        <v>814250</v>
      </c>
      <c r="J2590" s="1252">
        <v>814250</v>
      </c>
      <c r="K2590" s="1252">
        <v>814250</v>
      </c>
      <c r="L2590" s="1252">
        <v>814250</v>
      </c>
      <c r="M2590" s="1252">
        <v>814250</v>
      </c>
      <c r="N2590" s="1252">
        <v>0</v>
      </c>
      <c r="O2590" s="1252">
        <v>0</v>
      </c>
      <c r="P2590" s="1252">
        <v>0</v>
      </c>
      <c r="Q2590" s="1252">
        <v>0</v>
      </c>
      <c r="R2590" s="1252">
        <v>0</v>
      </c>
      <c r="S2590" s="1252">
        <v>0</v>
      </c>
      <c r="T2590" s="1252">
        <v>0</v>
      </c>
      <c r="U2590" s="1251" t="s">
        <v>116</v>
      </c>
      <c r="V2590" s="1251" t="s">
        <v>564</v>
      </c>
      <c r="W2590" s="1251" t="s">
        <v>314</v>
      </c>
      <c r="X2590" s="1251" t="s">
        <v>1515</v>
      </c>
      <c r="Y2590" s="1251">
        <v>162</v>
      </c>
    </row>
    <row r="2591" spans="1:25" ht="12">
      <c r="A2591" s="1251">
        <v>2020</v>
      </c>
      <c r="B2591" s="1251">
        <v>25</v>
      </c>
      <c r="C2591" s="1251">
        <v>900</v>
      </c>
      <c r="D2591" s="1251" t="s">
        <v>1778</v>
      </c>
      <c r="E2591" s="1251">
        <v>162020</v>
      </c>
      <c r="F2591" s="1251" t="s">
        <v>1673</v>
      </c>
      <c r="G2591" s="1252">
        <v>478316</v>
      </c>
      <c r="H2591" s="1252">
        <v>478316</v>
      </c>
      <c r="I2591" s="1252">
        <v>478316</v>
      </c>
      <c r="J2591" s="1252">
        <v>478316</v>
      </c>
      <c r="K2591" s="1252">
        <v>478316</v>
      </c>
      <c r="L2591" s="1252">
        <v>478316</v>
      </c>
      <c r="M2591" s="1252">
        <v>478316</v>
      </c>
      <c r="N2591" s="1252">
        <v>0</v>
      </c>
      <c r="O2591" s="1252">
        <v>0</v>
      </c>
      <c r="P2591" s="1252">
        <v>0</v>
      </c>
      <c r="Q2591" s="1252">
        <v>0</v>
      </c>
      <c r="R2591" s="1252">
        <v>0</v>
      </c>
      <c r="S2591" s="1252">
        <v>0</v>
      </c>
      <c r="T2591" s="1252">
        <v>0</v>
      </c>
      <c r="U2591" s="1251" t="s">
        <v>116</v>
      </c>
      <c r="V2591" s="1251" t="s">
        <v>564</v>
      </c>
      <c r="W2591" s="1251" t="s">
        <v>314</v>
      </c>
      <c r="X2591" s="1251" t="s">
        <v>1515</v>
      </c>
      <c r="Y2591" s="1251">
        <v>162</v>
      </c>
    </row>
    <row r="2592" spans="1:25" ht="12">
      <c r="A2592" s="1251">
        <v>2020</v>
      </c>
      <c r="B2592" s="1251">
        <v>25</v>
      </c>
      <c r="C2592" s="1251">
        <v>900</v>
      </c>
      <c r="D2592" s="1251" t="s">
        <v>1778</v>
      </c>
      <c r="E2592" s="1251">
        <v>162030</v>
      </c>
      <c r="F2592" s="1251" t="s">
        <v>1550</v>
      </c>
      <c r="G2592" s="1252">
        <v>275051</v>
      </c>
      <c r="H2592" s="1252">
        <v>275051</v>
      </c>
      <c r="I2592" s="1252">
        <v>237558.85000000001</v>
      </c>
      <c r="J2592" s="1252">
        <v>217739.5</v>
      </c>
      <c r="K2592" s="1252">
        <v>198554.60000000001</v>
      </c>
      <c r="L2592" s="1252">
        <v>479973.91999999998</v>
      </c>
      <c r="M2592" s="1252">
        <v>455027.27000000002</v>
      </c>
      <c r="N2592" s="1252">
        <v>427757.08000000002</v>
      </c>
      <c r="O2592" s="1252">
        <v>396602.34999999998</v>
      </c>
      <c r="P2592" s="1252">
        <v>369510.58000000002</v>
      </c>
      <c r="Q2592" s="1252">
        <v>342634.53999999998</v>
      </c>
      <c r="R2592" s="1252">
        <v>323104.26000000001</v>
      </c>
      <c r="S2592" s="1252">
        <v>301568</v>
      </c>
      <c r="T2592" s="1252">
        <v>301568</v>
      </c>
      <c r="U2592" s="1251" t="s">
        <v>116</v>
      </c>
      <c r="V2592" s="1251" t="s">
        <v>564</v>
      </c>
      <c r="W2592" s="1251" t="s">
        <v>314</v>
      </c>
      <c r="X2592" s="1251" t="s">
        <v>1515</v>
      </c>
      <c r="Y2592" s="1251">
        <v>162</v>
      </c>
    </row>
    <row r="2593" spans="1:25" ht="12">
      <c r="A2593" s="1251">
        <v>2020</v>
      </c>
      <c r="B2593" s="1251">
        <v>25</v>
      </c>
      <c r="C2593" s="1251">
        <v>900</v>
      </c>
      <c r="D2593" s="1251" t="s">
        <v>1778</v>
      </c>
      <c r="E2593" s="1251">
        <v>162040</v>
      </c>
      <c r="F2593" s="1251" t="s">
        <v>1551</v>
      </c>
      <c r="G2593" s="1252">
        <v>0</v>
      </c>
      <c r="H2593" s="1252">
        <v>0</v>
      </c>
      <c r="I2593" s="1252">
        <v>0</v>
      </c>
      <c r="J2593" s="1252">
        <v>0</v>
      </c>
      <c r="K2593" s="1252">
        <v>0</v>
      </c>
      <c r="L2593" s="1252">
        <v>0</v>
      </c>
      <c r="M2593" s="1252">
        <v>0</v>
      </c>
      <c r="N2593" s="1252">
        <v>0</v>
      </c>
      <c r="O2593" s="1252">
        <v>0</v>
      </c>
      <c r="P2593" s="1252">
        <v>0</v>
      </c>
      <c r="Q2593" s="1252">
        <v>0</v>
      </c>
      <c r="R2593" s="1252">
        <v>0</v>
      </c>
      <c r="S2593" s="1252">
        <v>0</v>
      </c>
      <c r="T2593" s="1252">
        <v>0</v>
      </c>
      <c r="U2593" s="1251" t="s">
        <v>116</v>
      </c>
      <c r="V2593" s="1251" t="s">
        <v>564</v>
      </c>
      <c r="W2593" s="1251" t="s">
        <v>314</v>
      </c>
      <c r="X2593" s="1251" t="s">
        <v>1515</v>
      </c>
      <c r="Y2593" s="1251">
        <v>162</v>
      </c>
    </row>
    <row r="2594" spans="1:25" ht="12">
      <c r="A2594" s="1251">
        <v>2020</v>
      </c>
      <c r="B2594" s="1251">
        <v>25</v>
      </c>
      <c r="C2594" s="1251">
        <v>900</v>
      </c>
      <c r="D2594" s="1251" t="s">
        <v>1778</v>
      </c>
      <c r="E2594" s="1251">
        <v>162050</v>
      </c>
      <c r="F2594" s="1251" t="s">
        <v>1688</v>
      </c>
      <c r="G2594" s="1252">
        <v>0</v>
      </c>
      <c r="H2594" s="1252">
        <v>-2015.04</v>
      </c>
      <c r="I2594" s="1252">
        <v>-3823.9400000000001</v>
      </c>
      <c r="J2594" s="1252">
        <v>17207.740000000002</v>
      </c>
      <c r="K2594" s="1252">
        <v>15295.77</v>
      </c>
      <c r="L2594" s="1252">
        <v>13383.799999999999</v>
      </c>
      <c r="M2594" s="1252">
        <v>11471.83</v>
      </c>
      <c r="N2594" s="1252">
        <v>9559.8600000000006</v>
      </c>
      <c r="O2594" s="1252">
        <v>7647.8900000000003</v>
      </c>
      <c r="P2594" s="1252">
        <v>5735.9200000000001</v>
      </c>
      <c r="Q2594" s="1252">
        <v>3823.9499999999998</v>
      </c>
      <c r="R2594" s="1252">
        <v>1911.98</v>
      </c>
      <c r="S2594" s="1252">
        <v>0</v>
      </c>
      <c r="T2594" s="1252">
        <v>0</v>
      </c>
      <c r="U2594" s="1251" t="s">
        <v>116</v>
      </c>
      <c r="V2594" s="1251" t="s">
        <v>564</v>
      </c>
      <c r="W2594" s="1251" t="s">
        <v>314</v>
      </c>
      <c r="X2594" s="1251" t="s">
        <v>1515</v>
      </c>
      <c r="Y2594" s="1251">
        <v>162</v>
      </c>
    </row>
    <row r="2595" spans="1:25" ht="12">
      <c r="A2595" s="1251">
        <v>2020</v>
      </c>
      <c r="B2595" s="1251">
        <v>25</v>
      </c>
      <c r="C2595" s="1251">
        <v>900</v>
      </c>
      <c r="D2595" s="1251" t="s">
        <v>1778</v>
      </c>
      <c r="E2595" s="1251">
        <v>162060</v>
      </c>
      <c r="F2595" s="1251" t="s">
        <v>1793</v>
      </c>
      <c r="G2595" s="1252">
        <v>40053.959999999999</v>
      </c>
      <c r="H2595" s="1252">
        <v>35603.519999999997</v>
      </c>
      <c r="I2595" s="1252">
        <v>31153.080000000002</v>
      </c>
      <c r="J2595" s="1252">
        <v>26702.639999999999</v>
      </c>
      <c r="K2595" s="1252">
        <v>22252.200000000001</v>
      </c>
      <c r="L2595" s="1252">
        <v>17801.759999999998</v>
      </c>
      <c r="M2595" s="1252">
        <v>13351.32</v>
      </c>
      <c r="N2595" s="1252">
        <v>8900.8799999999992</v>
      </c>
      <c r="O2595" s="1252">
        <v>4450.4399999999996</v>
      </c>
      <c r="P2595" s="1252">
        <v>0</v>
      </c>
      <c r="Q2595" s="1252">
        <v>37102.309999999998</v>
      </c>
      <c r="R2595" s="1252">
        <v>34627.290000000001</v>
      </c>
      <c r="S2595" s="1252">
        <v>31164.560000000001</v>
      </c>
      <c r="T2595" s="1252">
        <v>31164.560000000001</v>
      </c>
      <c r="U2595" s="1251" t="s">
        <v>116</v>
      </c>
      <c r="V2595" s="1251" t="s">
        <v>564</v>
      </c>
      <c r="W2595" s="1251" t="s">
        <v>314</v>
      </c>
      <c r="X2595" s="1251" t="s">
        <v>1515</v>
      </c>
      <c r="Y2595" s="1251">
        <v>162</v>
      </c>
    </row>
    <row r="2596" spans="1:25" ht="12">
      <c r="A2596" s="1251">
        <v>2020</v>
      </c>
      <c r="B2596" s="1251">
        <v>25</v>
      </c>
      <c r="C2596" s="1251">
        <v>900</v>
      </c>
      <c r="D2596" s="1251" t="s">
        <v>1778</v>
      </c>
      <c r="E2596" s="1251">
        <v>162070</v>
      </c>
      <c r="F2596" s="1251" t="s">
        <v>1552</v>
      </c>
      <c r="G2596" s="1252">
        <v>0</v>
      </c>
      <c r="H2596" s="1252">
        <v>0</v>
      </c>
      <c r="I2596" s="1252">
        <v>0</v>
      </c>
      <c r="J2596" s="1252">
        <v>0</v>
      </c>
      <c r="K2596" s="1252">
        <v>0</v>
      </c>
      <c r="L2596" s="1252">
        <v>0</v>
      </c>
      <c r="M2596" s="1252">
        <v>0</v>
      </c>
      <c r="N2596" s="1252">
        <v>0</v>
      </c>
      <c r="O2596" s="1252">
        <v>0</v>
      </c>
      <c r="P2596" s="1252">
        <v>0</v>
      </c>
      <c r="Q2596" s="1252">
        <v>0</v>
      </c>
      <c r="R2596" s="1252">
        <v>0</v>
      </c>
      <c r="S2596" s="1252">
        <v>0</v>
      </c>
      <c r="T2596" s="1252">
        <v>0</v>
      </c>
      <c r="U2596" s="1251" t="s">
        <v>116</v>
      </c>
      <c r="V2596" s="1251" t="s">
        <v>564</v>
      </c>
      <c r="W2596" s="1251" t="s">
        <v>314</v>
      </c>
      <c r="X2596" s="1251" t="s">
        <v>1515</v>
      </c>
      <c r="Y2596" s="1251">
        <v>162</v>
      </c>
    </row>
    <row r="2597" spans="1:25" ht="12">
      <c r="A2597" s="1251">
        <v>2020</v>
      </c>
      <c r="B2597" s="1251">
        <v>25</v>
      </c>
      <c r="C2597" s="1251">
        <v>900</v>
      </c>
      <c r="D2597" s="1251" t="s">
        <v>1778</v>
      </c>
      <c r="E2597" s="1251">
        <v>162080</v>
      </c>
      <c r="F2597" s="1251" t="s">
        <v>1553</v>
      </c>
      <c r="G2597" s="1252">
        <v>0</v>
      </c>
      <c r="H2597" s="1252">
        <v>0</v>
      </c>
      <c r="I2597" s="1252">
        <v>0</v>
      </c>
      <c r="J2597" s="1252">
        <v>0</v>
      </c>
      <c r="K2597" s="1252">
        <v>0</v>
      </c>
      <c r="L2597" s="1252">
        <v>0</v>
      </c>
      <c r="M2597" s="1252">
        <v>0</v>
      </c>
      <c r="N2597" s="1252">
        <v>0</v>
      </c>
      <c r="O2597" s="1252">
        <v>0</v>
      </c>
      <c r="P2597" s="1252">
        <v>0</v>
      </c>
      <c r="Q2597" s="1252">
        <v>0</v>
      </c>
      <c r="R2597" s="1252">
        <v>0</v>
      </c>
      <c r="S2597" s="1252">
        <v>0</v>
      </c>
      <c r="T2597" s="1252">
        <v>0</v>
      </c>
      <c r="U2597" s="1251" t="s">
        <v>116</v>
      </c>
      <c r="V2597" s="1251" t="s">
        <v>564</v>
      </c>
      <c r="W2597" s="1251" t="s">
        <v>314</v>
      </c>
      <c r="X2597" s="1251" t="s">
        <v>1515</v>
      </c>
      <c r="Y2597" s="1251">
        <v>162</v>
      </c>
    </row>
    <row r="2598" spans="1:25" ht="12">
      <c r="A2598" s="1251">
        <v>2020</v>
      </c>
      <c r="B2598" s="1251">
        <v>25</v>
      </c>
      <c r="C2598" s="1251">
        <v>900</v>
      </c>
      <c r="D2598" s="1251" t="s">
        <v>1778</v>
      </c>
      <c r="E2598" s="1251">
        <v>162090</v>
      </c>
      <c r="F2598" s="1251" t="s">
        <v>1794</v>
      </c>
      <c r="G2598" s="1252">
        <v>0</v>
      </c>
      <c r="H2598" s="1252">
        <v>0</v>
      </c>
      <c r="I2598" s="1252">
        <v>0</v>
      </c>
      <c r="J2598" s="1252">
        <v>0</v>
      </c>
      <c r="K2598" s="1252">
        <v>0</v>
      </c>
      <c r="L2598" s="1252">
        <v>0</v>
      </c>
      <c r="M2598" s="1252">
        <v>0</v>
      </c>
      <c r="N2598" s="1252">
        <v>0</v>
      </c>
      <c r="O2598" s="1252">
        <v>0</v>
      </c>
      <c r="P2598" s="1252">
        <v>0</v>
      </c>
      <c r="Q2598" s="1252">
        <v>0</v>
      </c>
      <c r="R2598" s="1252">
        <v>0</v>
      </c>
      <c r="S2598" s="1252">
        <v>0</v>
      </c>
      <c r="T2598" s="1252">
        <v>0</v>
      </c>
      <c r="U2598" s="1251" t="s">
        <v>116</v>
      </c>
      <c r="V2598" s="1251" t="s">
        <v>564</v>
      </c>
      <c r="W2598" s="1251" t="s">
        <v>314</v>
      </c>
      <c r="X2598" s="1251" t="s">
        <v>1515</v>
      </c>
      <c r="Y2598" s="1251">
        <v>162</v>
      </c>
    </row>
    <row r="2599" spans="1:25" ht="12">
      <c r="A2599" s="1251">
        <v>2020</v>
      </c>
      <c r="B2599" s="1251">
        <v>25</v>
      </c>
      <c r="C2599" s="1251">
        <v>900</v>
      </c>
      <c r="D2599" s="1251" t="s">
        <v>1778</v>
      </c>
      <c r="E2599" s="1251">
        <v>162130</v>
      </c>
      <c r="F2599" s="1251" t="s">
        <v>1554</v>
      </c>
      <c r="G2599" s="1252">
        <v>0</v>
      </c>
      <c r="H2599" s="1252">
        <v>0</v>
      </c>
      <c r="I2599" s="1252">
        <v>0</v>
      </c>
      <c r="J2599" s="1252">
        <v>0</v>
      </c>
      <c r="K2599" s="1252">
        <v>0</v>
      </c>
      <c r="L2599" s="1252">
        <v>0</v>
      </c>
      <c r="M2599" s="1252">
        <v>0</v>
      </c>
      <c r="N2599" s="1252">
        <v>0</v>
      </c>
      <c r="O2599" s="1252">
        <v>0</v>
      </c>
      <c r="P2599" s="1252">
        <v>0</v>
      </c>
      <c r="Q2599" s="1252">
        <v>0</v>
      </c>
      <c r="R2599" s="1252">
        <v>0</v>
      </c>
      <c r="S2599" s="1252">
        <v>0</v>
      </c>
      <c r="T2599" s="1252">
        <v>0</v>
      </c>
      <c r="U2599" s="1251" t="s">
        <v>116</v>
      </c>
      <c r="V2599" s="1251" t="s">
        <v>564</v>
      </c>
      <c r="W2599" s="1251" t="s">
        <v>314</v>
      </c>
      <c r="X2599" s="1251" t="s">
        <v>1515</v>
      </c>
      <c r="Y2599" s="1251">
        <v>162</v>
      </c>
    </row>
    <row r="2600" spans="1:25" ht="12">
      <c r="A2600" s="1251">
        <v>2020</v>
      </c>
      <c r="B2600" s="1251">
        <v>25</v>
      </c>
      <c r="C2600" s="1251">
        <v>900</v>
      </c>
      <c r="D2600" s="1251" t="s">
        <v>1778</v>
      </c>
      <c r="E2600" s="1251">
        <v>162140</v>
      </c>
      <c r="F2600" s="1251" t="s">
        <v>1555</v>
      </c>
      <c r="G2600" s="1252">
        <v>-40787.599999999999</v>
      </c>
      <c r="H2600" s="1252">
        <v>-52614.129999999997</v>
      </c>
      <c r="I2600" s="1252">
        <v>23751.32</v>
      </c>
      <c r="J2600" s="1252">
        <v>13218.65</v>
      </c>
      <c r="K2600" s="1252">
        <v>2685.98</v>
      </c>
      <c r="L2600" s="1252">
        <v>-7846.6899999999996</v>
      </c>
      <c r="M2600" s="1252">
        <v>-18379.360000000001</v>
      </c>
      <c r="N2600" s="1252">
        <v>-8319.2299999999996</v>
      </c>
      <c r="O2600" s="1252">
        <v>-15452.92</v>
      </c>
      <c r="P2600" s="1252">
        <v>-22586.610000000001</v>
      </c>
      <c r="Q2600" s="1252">
        <v>-29720.299999999999</v>
      </c>
      <c r="R2600" s="1252">
        <v>-36853.989999999998</v>
      </c>
      <c r="S2600" s="1252">
        <v>0</v>
      </c>
      <c r="T2600" s="1252">
        <v>0</v>
      </c>
      <c r="U2600" s="1251" t="s">
        <v>116</v>
      </c>
      <c r="V2600" s="1251" t="s">
        <v>564</v>
      </c>
      <c r="W2600" s="1251" t="s">
        <v>314</v>
      </c>
      <c r="X2600" s="1251" t="s">
        <v>1515</v>
      </c>
      <c r="Y2600" s="1251">
        <v>162</v>
      </c>
    </row>
    <row r="2601" spans="1:25" ht="12">
      <c r="A2601" s="1251">
        <v>2020</v>
      </c>
      <c r="B2601" s="1251">
        <v>25</v>
      </c>
      <c r="C2601" s="1251">
        <v>900</v>
      </c>
      <c r="D2601" s="1251" t="s">
        <v>1778</v>
      </c>
      <c r="E2601" s="1251">
        <v>162150</v>
      </c>
      <c r="F2601" s="1251" t="s">
        <v>1707</v>
      </c>
      <c r="G2601" s="1252">
        <v>0</v>
      </c>
      <c r="H2601" s="1252">
        <v>-2793.1599999999999</v>
      </c>
      <c r="I2601" s="1252">
        <v>26406.68</v>
      </c>
      <c r="J2601" s="1252">
        <v>23740.599999999999</v>
      </c>
      <c r="K2601" s="1252">
        <v>21328.669999999998</v>
      </c>
      <c r="L2601" s="1252">
        <v>18662.59</v>
      </c>
      <c r="M2601" s="1252">
        <v>15996.51</v>
      </c>
      <c r="N2601" s="1252">
        <v>13330.43</v>
      </c>
      <c r="O2601" s="1252">
        <v>10664.35</v>
      </c>
      <c r="P2601" s="1252">
        <v>7998.2700000000004</v>
      </c>
      <c r="Q2601" s="1252">
        <v>5332.1899999999996</v>
      </c>
      <c r="R2601" s="1252">
        <v>2666.1100000000001</v>
      </c>
      <c r="S2601" s="1252">
        <v>0.089999999999999997</v>
      </c>
      <c r="T2601" s="1252">
        <v>0.089999999999999997</v>
      </c>
      <c r="U2601" s="1251" t="s">
        <v>116</v>
      </c>
      <c r="V2601" s="1251" t="s">
        <v>564</v>
      </c>
      <c r="W2601" s="1251" t="s">
        <v>314</v>
      </c>
      <c r="X2601" s="1251" t="s">
        <v>1515</v>
      </c>
      <c r="Y2601" s="1251">
        <v>162</v>
      </c>
    </row>
    <row r="2602" spans="1:25" ht="12">
      <c r="A2602" s="1251">
        <v>2020</v>
      </c>
      <c r="B2602" s="1251">
        <v>25</v>
      </c>
      <c r="C2602" s="1251">
        <v>900</v>
      </c>
      <c r="D2602" s="1251" t="s">
        <v>1778</v>
      </c>
      <c r="E2602" s="1251">
        <v>162170</v>
      </c>
      <c r="F2602" s="1251" t="s">
        <v>1732</v>
      </c>
      <c r="G2602" s="1252">
        <v>7450.3299999999999</v>
      </c>
      <c r="H2602" s="1252">
        <v>4383.6499999999996</v>
      </c>
      <c r="I2602" s="1252">
        <v>746.71000000000004</v>
      </c>
      <c r="J2602" s="1252">
        <v>31522.57</v>
      </c>
      <c r="K2602" s="1252">
        <v>28125.610000000001</v>
      </c>
      <c r="L2602" s="1252">
        <v>24751.220000000001</v>
      </c>
      <c r="M2602" s="1252">
        <v>21376.830000000002</v>
      </c>
      <c r="N2602" s="1252">
        <v>18002.439999999999</v>
      </c>
      <c r="O2602" s="1252">
        <v>14628.049999999999</v>
      </c>
      <c r="P2602" s="1252">
        <v>11253.66</v>
      </c>
      <c r="Q2602" s="1252">
        <v>7879.2700000000004</v>
      </c>
      <c r="R2602" s="1252">
        <v>4504.8800000000001</v>
      </c>
      <c r="S2602" s="1252">
        <v>1130.5</v>
      </c>
      <c r="T2602" s="1252">
        <v>1130.5</v>
      </c>
      <c r="U2602" s="1251" t="s">
        <v>116</v>
      </c>
      <c r="V2602" s="1251" t="s">
        <v>564</v>
      </c>
      <c r="W2602" s="1251" t="s">
        <v>314</v>
      </c>
      <c r="X2602" s="1251" t="s">
        <v>1515</v>
      </c>
      <c r="Y2602" s="1251">
        <v>162</v>
      </c>
    </row>
    <row r="2603" spans="1:25" ht="12">
      <c r="A2603" s="1251">
        <v>2020</v>
      </c>
      <c r="B2603" s="1251">
        <v>25</v>
      </c>
      <c r="C2603" s="1251">
        <v>900</v>
      </c>
      <c r="D2603" s="1251" t="s">
        <v>1778</v>
      </c>
      <c r="E2603" s="1251">
        <v>162180</v>
      </c>
      <c r="F2603" s="1251" t="s">
        <v>1556</v>
      </c>
      <c r="G2603" s="1252">
        <v>0</v>
      </c>
      <c r="H2603" s="1252">
        <v>-1299.98</v>
      </c>
      <c r="I2603" s="1252">
        <v>-2278.4200000000001</v>
      </c>
      <c r="J2603" s="1252">
        <v>10252.92</v>
      </c>
      <c r="K2603" s="1252">
        <v>9113.7099999999991</v>
      </c>
      <c r="L2603" s="1252">
        <v>7974.5</v>
      </c>
      <c r="M2603" s="1252">
        <v>6835.29</v>
      </c>
      <c r="N2603" s="1252">
        <v>5696.0799999999999</v>
      </c>
      <c r="O2603" s="1252">
        <v>4556.8699999999999</v>
      </c>
      <c r="P2603" s="1252">
        <v>3417.6599999999999</v>
      </c>
      <c r="Q2603" s="1252">
        <v>2278.4499999999998</v>
      </c>
      <c r="R2603" s="1252">
        <v>1139.24</v>
      </c>
      <c r="S2603" s="1252">
        <v>0</v>
      </c>
      <c r="T2603" s="1252">
        <v>0</v>
      </c>
      <c r="U2603" s="1251" t="s">
        <v>116</v>
      </c>
      <c r="V2603" s="1251" t="s">
        <v>564</v>
      </c>
      <c r="W2603" s="1251" t="s">
        <v>314</v>
      </c>
      <c r="X2603" s="1251" t="s">
        <v>1515</v>
      </c>
      <c r="Y2603" s="1251">
        <v>162</v>
      </c>
    </row>
    <row r="2604" spans="1:25" ht="12">
      <c r="A2604" s="1251">
        <v>2020</v>
      </c>
      <c r="B2604" s="1251">
        <v>25</v>
      </c>
      <c r="C2604" s="1251">
        <v>900</v>
      </c>
      <c r="D2604" s="1251" t="s">
        <v>1778</v>
      </c>
      <c r="E2604" s="1251">
        <v>173000</v>
      </c>
      <c r="F2604" s="1251" t="s">
        <v>1557</v>
      </c>
      <c r="G2604" s="1252">
        <v>0</v>
      </c>
      <c r="H2604" s="1252">
        <v>0</v>
      </c>
      <c r="I2604" s="1252">
        <v>0</v>
      </c>
      <c r="J2604" s="1252">
        <v>0</v>
      </c>
      <c r="K2604" s="1252">
        <v>0</v>
      </c>
      <c r="L2604" s="1252">
        <v>0</v>
      </c>
      <c r="M2604" s="1252">
        <v>0</v>
      </c>
      <c r="N2604" s="1252">
        <v>0</v>
      </c>
      <c r="O2604" s="1252">
        <v>0</v>
      </c>
      <c r="P2604" s="1252">
        <v>0</v>
      </c>
      <c r="Q2604" s="1252">
        <v>0</v>
      </c>
      <c r="R2604" s="1252">
        <v>0</v>
      </c>
      <c r="S2604" s="1252">
        <v>0</v>
      </c>
      <c r="T2604" s="1252">
        <v>0</v>
      </c>
      <c r="U2604" s="1251" t="s">
        <v>116</v>
      </c>
      <c r="V2604" s="1251" t="s">
        <v>1537</v>
      </c>
      <c r="W2604" s="1251" t="s">
        <v>310</v>
      </c>
      <c r="X2604" s="1251" t="s">
        <v>1515</v>
      </c>
      <c r="Y2604" s="1251">
        <v>173</v>
      </c>
    </row>
    <row r="2605" spans="1:25" ht="12">
      <c r="A2605" s="1251">
        <v>2020</v>
      </c>
      <c r="B2605" s="1251">
        <v>25</v>
      </c>
      <c r="C2605" s="1251">
        <v>900</v>
      </c>
      <c r="D2605" s="1251" t="s">
        <v>1778</v>
      </c>
      <c r="E2605" s="1251">
        <v>174000</v>
      </c>
      <c r="F2605" s="1251" t="s">
        <v>1795</v>
      </c>
      <c r="G2605" s="1252">
        <v>0</v>
      </c>
      <c r="H2605" s="1252">
        <v>0</v>
      </c>
      <c r="I2605" s="1252">
        <v>0</v>
      </c>
      <c r="J2605" s="1252">
        <v>0</v>
      </c>
      <c r="K2605" s="1252">
        <v>0</v>
      </c>
      <c r="L2605" s="1252">
        <v>0</v>
      </c>
      <c r="M2605" s="1252">
        <v>0</v>
      </c>
      <c r="N2605" s="1252">
        <v>0</v>
      </c>
      <c r="O2605" s="1252">
        <v>0</v>
      </c>
      <c r="P2605" s="1252">
        <v>0</v>
      </c>
      <c r="Q2605" s="1252">
        <v>0</v>
      </c>
      <c r="R2605" s="1252">
        <v>0</v>
      </c>
      <c r="S2605" s="1252">
        <v>0</v>
      </c>
      <c r="T2605" s="1252">
        <v>0</v>
      </c>
      <c r="U2605" s="1251" t="s">
        <v>116</v>
      </c>
      <c r="V2605" s="1251" t="s">
        <v>1537</v>
      </c>
      <c r="W2605" s="1251" t="s">
        <v>324</v>
      </c>
      <c r="X2605" s="1251" t="s">
        <v>1515</v>
      </c>
      <c r="Y2605" s="1251">
        <v>174</v>
      </c>
    </row>
    <row r="2606" spans="1:25" ht="12">
      <c r="A2606" s="1251">
        <v>2020</v>
      </c>
      <c r="B2606" s="1251">
        <v>25</v>
      </c>
      <c r="C2606" s="1251">
        <v>900</v>
      </c>
      <c r="D2606" s="1251" t="s">
        <v>1778</v>
      </c>
      <c r="E2606" s="1251">
        <v>176001</v>
      </c>
      <c r="F2606" s="1251" t="s">
        <v>1796</v>
      </c>
      <c r="G2606" s="1252">
        <v>0</v>
      </c>
      <c r="H2606" s="1252">
        <v>0</v>
      </c>
      <c r="I2606" s="1252">
        <v>0</v>
      </c>
      <c r="J2606" s="1252">
        <v>0</v>
      </c>
      <c r="K2606" s="1252">
        <v>0</v>
      </c>
      <c r="L2606" s="1252">
        <v>0</v>
      </c>
      <c r="M2606" s="1252">
        <v>0</v>
      </c>
      <c r="N2606" s="1252">
        <v>0</v>
      </c>
      <c r="O2606" s="1252">
        <v>0</v>
      </c>
      <c r="P2606" s="1252">
        <v>0</v>
      </c>
      <c r="Q2606" s="1252">
        <v>0</v>
      </c>
      <c r="R2606" s="1252">
        <v>0</v>
      </c>
      <c r="S2606" s="1252">
        <v>0</v>
      </c>
      <c r="T2606" s="1252">
        <v>0</v>
      </c>
      <c r="U2606" s="1251" t="s">
        <v>116</v>
      </c>
      <c r="V2606" s="1251" t="s">
        <v>1537</v>
      </c>
      <c r="W2606" s="1251" t="s">
        <v>324</v>
      </c>
      <c r="X2606" s="1251" t="s">
        <v>1515</v>
      </c>
      <c r="Y2606" s="1251">
        <v>176</v>
      </c>
    </row>
    <row r="2607" spans="1:25" ht="12">
      <c r="A2607" s="1251">
        <v>2020</v>
      </c>
      <c r="B2607" s="1251">
        <v>25</v>
      </c>
      <c r="C2607" s="1251">
        <v>900</v>
      </c>
      <c r="D2607" s="1251" t="s">
        <v>1778</v>
      </c>
      <c r="E2607" s="1251">
        <v>181000</v>
      </c>
      <c r="F2607" s="1251" t="s">
        <v>1708</v>
      </c>
      <c r="G2607" s="1252">
        <v>0</v>
      </c>
      <c r="H2607" s="1252">
        <v>0</v>
      </c>
      <c r="I2607" s="1252">
        <v>0</v>
      </c>
      <c r="J2607" s="1252">
        <v>0</v>
      </c>
      <c r="K2607" s="1252">
        <v>0</v>
      </c>
      <c r="L2607" s="1252">
        <v>0</v>
      </c>
      <c r="M2607" s="1252">
        <v>0</v>
      </c>
      <c r="N2607" s="1252">
        <v>0</v>
      </c>
      <c r="O2607" s="1252">
        <v>0</v>
      </c>
      <c r="P2607" s="1252">
        <v>0</v>
      </c>
      <c r="Q2607" s="1252">
        <v>0</v>
      </c>
      <c r="R2607" s="1252">
        <v>0</v>
      </c>
      <c r="S2607" s="1252">
        <v>0</v>
      </c>
      <c r="T2607" s="1252">
        <v>0</v>
      </c>
      <c r="U2607" s="1251" t="s">
        <v>116</v>
      </c>
      <c r="V2607" s="1251" t="s">
        <v>1537</v>
      </c>
      <c r="W2607" s="1251" t="s">
        <v>324</v>
      </c>
      <c r="X2607" s="1251" t="s">
        <v>1515</v>
      </c>
      <c r="Y2607" s="1251">
        <v>181</v>
      </c>
    </row>
    <row r="2608" spans="1:25" ht="12">
      <c r="A2608" s="1251">
        <v>2020</v>
      </c>
      <c r="B2608" s="1251">
        <v>25</v>
      </c>
      <c r="C2608" s="1251">
        <v>900</v>
      </c>
      <c r="D2608" s="1251" t="s">
        <v>1778</v>
      </c>
      <c r="E2608" s="1251">
        <v>182000</v>
      </c>
      <c r="F2608" s="1251" t="s">
        <v>1797</v>
      </c>
      <c r="G2608" s="1252">
        <v>0</v>
      </c>
      <c r="H2608" s="1252">
        <v>0</v>
      </c>
      <c r="I2608" s="1252">
        <v>0</v>
      </c>
      <c r="J2608" s="1252">
        <v>0</v>
      </c>
      <c r="K2608" s="1252">
        <v>0</v>
      </c>
      <c r="L2608" s="1252">
        <v>0</v>
      </c>
      <c r="M2608" s="1252">
        <v>0</v>
      </c>
      <c r="N2608" s="1252">
        <v>0</v>
      </c>
      <c r="O2608" s="1252">
        <v>0</v>
      </c>
      <c r="P2608" s="1252">
        <v>0</v>
      </c>
      <c r="Q2608" s="1252">
        <v>0</v>
      </c>
      <c r="R2608" s="1252">
        <v>0</v>
      </c>
      <c r="S2608" s="1252">
        <v>0</v>
      </c>
      <c r="T2608" s="1252">
        <v>0</v>
      </c>
      <c r="U2608" s="1251" t="s">
        <v>116</v>
      </c>
      <c r="V2608" s="1251" t="s">
        <v>1537</v>
      </c>
      <c r="W2608" s="1251" t="s">
        <v>324</v>
      </c>
      <c r="X2608" s="1251" t="s">
        <v>1515</v>
      </c>
      <c r="Y2608" s="1251">
        <v>182</v>
      </c>
    </row>
    <row r="2609" spans="1:25" ht="12">
      <c r="A2609" s="1251">
        <v>2020</v>
      </c>
      <c r="B2609" s="1251">
        <v>25</v>
      </c>
      <c r="C2609" s="1251">
        <v>900</v>
      </c>
      <c r="D2609" s="1251" t="s">
        <v>1778</v>
      </c>
      <c r="E2609" s="1251">
        <v>183000</v>
      </c>
      <c r="F2609" s="1251" t="s">
        <v>1558</v>
      </c>
      <c r="G2609" s="1252">
        <v>-6828.8999999999996</v>
      </c>
      <c r="H2609" s="1252">
        <v>-6828.8999999999996</v>
      </c>
      <c r="I2609" s="1252">
        <v>-6828.8999999999996</v>
      </c>
      <c r="J2609" s="1252">
        <v>-6828.8999999999996</v>
      </c>
      <c r="K2609" s="1252">
        <v>-6828.8999999999996</v>
      </c>
      <c r="L2609" s="1252">
        <v>-6828.8999999999996</v>
      </c>
      <c r="M2609" s="1252">
        <v>-6828.8999999999996</v>
      </c>
      <c r="N2609" s="1252">
        <v>-6828.8999999999996</v>
      </c>
      <c r="O2609" s="1252">
        <v>-6828.8999999999996</v>
      </c>
      <c r="P2609" s="1252">
        <v>-6828.8999999999996</v>
      </c>
      <c r="Q2609" s="1252">
        <v>-6828.8999999999996</v>
      </c>
      <c r="R2609" s="1252">
        <v>-6828.8999999999996</v>
      </c>
      <c r="S2609" s="1252">
        <v>0</v>
      </c>
      <c r="T2609" s="1252">
        <v>0</v>
      </c>
      <c r="U2609" s="1251" t="s">
        <v>116</v>
      </c>
      <c r="V2609" s="1251" t="s">
        <v>1537</v>
      </c>
      <c r="W2609" s="1251" t="s">
        <v>324</v>
      </c>
      <c r="X2609" s="1251" t="s">
        <v>1515</v>
      </c>
      <c r="Y2609" s="1251">
        <v>183</v>
      </c>
    </row>
    <row r="2610" spans="1:25" ht="12">
      <c r="A2610" s="1251">
        <v>2020</v>
      </c>
      <c r="B2610" s="1251">
        <v>25</v>
      </c>
      <c r="C2610" s="1251">
        <v>900</v>
      </c>
      <c r="D2610" s="1251" t="s">
        <v>1778</v>
      </c>
      <c r="E2610" s="1251">
        <v>184010</v>
      </c>
      <c r="F2610" s="1251" t="s">
        <v>1561</v>
      </c>
      <c r="G2610" s="1252">
        <v>45.109999999999999</v>
      </c>
      <c r="H2610" s="1252">
        <v>45.109999999999999</v>
      </c>
      <c r="I2610" s="1252">
        <v>45.109999999999999</v>
      </c>
      <c r="J2610" s="1252">
        <v>45.109999999999999</v>
      </c>
      <c r="K2610" s="1252">
        <v>67.629999999999995</v>
      </c>
      <c r="L2610" s="1252">
        <v>67.629999999999995</v>
      </c>
      <c r="M2610" s="1252">
        <v>67.629999999999995</v>
      </c>
      <c r="N2610" s="1252">
        <v>67.629999999999995</v>
      </c>
      <c r="O2610" s="1252">
        <v>67.629999999999995</v>
      </c>
      <c r="P2610" s="1252">
        <v>78.890000000000001</v>
      </c>
      <c r="Q2610" s="1252">
        <v>78.890000000000001</v>
      </c>
      <c r="R2610" s="1252">
        <v>78.890000000000001</v>
      </c>
      <c r="S2610" s="1252">
        <v>78.890000000000001</v>
      </c>
      <c r="T2610" s="1252">
        <v>78.890000000000001</v>
      </c>
      <c r="U2610" s="1251" t="s">
        <v>116</v>
      </c>
      <c r="V2610" s="1251" t="s">
        <v>1537</v>
      </c>
      <c r="W2610" s="1251" t="s">
        <v>316</v>
      </c>
      <c r="X2610" s="1251" t="s">
        <v>1515</v>
      </c>
      <c r="Y2610" s="1251">
        <v>184</v>
      </c>
    </row>
    <row r="2611" spans="1:25" ht="12">
      <c r="A2611" s="1251">
        <v>2020</v>
      </c>
      <c r="B2611" s="1251">
        <v>25</v>
      </c>
      <c r="C2611" s="1251">
        <v>900</v>
      </c>
      <c r="D2611" s="1251" t="s">
        <v>1778</v>
      </c>
      <c r="E2611" s="1251">
        <v>184020</v>
      </c>
      <c r="F2611" s="1251" t="s">
        <v>1563</v>
      </c>
      <c r="G2611" s="1252">
        <v>90.400000000000006</v>
      </c>
      <c r="H2611" s="1252">
        <v>90.400000000000006</v>
      </c>
      <c r="I2611" s="1252">
        <v>90.400000000000006</v>
      </c>
      <c r="J2611" s="1252">
        <v>90.400000000000006</v>
      </c>
      <c r="K2611" s="1252">
        <v>90.400000000000006</v>
      </c>
      <c r="L2611" s="1252">
        <v>90.400000000000006</v>
      </c>
      <c r="M2611" s="1252">
        <v>90.400000000000006</v>
      </c>
      <c r="N2611" s="1252">
        <v>90.400000000000006</v>
      </c>
      <c r="O2611" s="1252">
        <v>90.400000000000006</v>
      </c>
      <c r="P2611" s="1252">
        <v>90.400000000000006</v>
      </c>
      <c r="Q2611" s="1252">
        <v>90.400000000000006</v>
      </c>
      <c r="R2611" s="1252">
        <v>90.400000000000006</v>
      </c>
      <c r="S2611" s="1252">
        <v>90.400000000000006</v>
      </c>
      <c r="T2611" s="1252">
        <v>90.400000000000006</v>
      </c>
      <c r="U2611" s="1251" t="s">
        <v>116</v>
      </c>
      <c r="V2611" s="1251" t="s">
        <v>1537</v>
      </c>
      <c r="W2611" s="1251" t="s">
        <v>316</v>
      </c>
      <c r="X2611" s="1251" t="s">
        <v>1515</v>
      </c>
      <c r="Y2611" s="1251">
        <v>184</v>
      </c>
    </row>
    <row r="2612" spans="1:25" ht="12">
      <c r="A2612" s="1251">
        <v>2020</v>
      </c>
      <c r="B2612" s="1251">
        <v>25</v>
      </c>
      <c r="C2612" s="1251">
        <v>900</v>
      </c>
      <c r="D2612" s="1251" t="s">
        <v>1778</v>
      </c>
      <c r="E2612" s="1251">
        <v>184030</v>
      </c>
      <c r="F2612" s="1251" t="s">
        <v>1564</v>
      </c>
      <c r="G2612" s="1252">
        <v>0</v>
      </c>
      <c r="H2612" s="1252">
        <v>0</v>
      </c>
      <c r="I2612" s="1252">
        <v>0</v>
      </c>
      <c r="J2612" s="1252">
        <v>0</v>
      </c>
      <c r="K2612" s="1252">
        <v>0</v>
      </c>
      <c r="L2612" s="1252">
        <v>0</v>
      </c>
      <c r="M2612" s="1252">
        <v>0</v>
      </c>
      <c r="N2612" s="1252">
        <v>0</v>
      </c>
      <c r="O2612" s="1252">
        <v>0</v>
      </c>
      <c r="P2612" s="1252">
        <v>0</v>
      </c>
      <c r="Q2612" s="1252">
        <v>0</v>
      </c>
      <c r="R2612" s="1252">
        <v>0</v>
      </c>
      <c r="S2612" s="1252">
        <v>0</v>
      </c>
      <c r="T2612" s="1252">
        <v>0</v>
      </c>
      <c r="U2612" s="1251" t="s">
        <v>116</v>
      </c>
      <c r="V2612" s="1251" t="s">
        <v>1537</v>
      </c>
      <c r="W2612" s="1251" t="s">
        <v>316</v>
      </c>
      <c r="X2612" s="1251" t="s">
        <v>1515</v>
      </c>
      <c r="Y2612" s="1251">
        <v>184</v>
      </c>
    </row>
    <row r="2613" spans="1:25" ht="12">
      <c r="A2613" s="1251">
        <v>2020</v>
      </c>
      <c r="B2613" s="1251">
        <v>25</v>
      </c>
      <c r="C2613" s="1251">
        <v>900</v>
      </c>
      <c r="D2613" s="1251" t="s">
        <v>1778</v>
      </c>
      <c r="E2613" s="1251">
        <v>184050</v>
      </c>
      <c r="F2613" s="1251" t="s">
        <v>1565</v>
      </c>
      <c r="G2613" s="1252">
        <v>0</v>
      </c>
      <c r="H2613" s="1252">
        <v>0</v>
      </c>
      <c r="I2613" s="1252">
        <v>0</v>
      </c>
      <c r="J2613" s="1252">
        <v>0</v>
      </c>
      <c r="K2613" s="1252">
        <v>0</v>
      </c>
      <c r="L2613" s="1252">
        <v>0</v>
      </c>
      <c r="M2613" s="1252">
        <v>0</v>
      </c>
      <c r="N2613" s="1252">
        <v>0</v>
      </c>
      <c r="O2613" s="1252">
        <v>0</v>
      </c>
      <c r="P2613" s="1252">
        <v>0</v>
      </c>
      <c r="Q2613" s="1252">
        <v>0</v>
      </c>
      <c r="R2613" s="1252">
        <v>0</v>
      </c>
      <c r="S2613" s="1252">
        <v>0</v>
      </c>
      <c r="T2613" s="1252">
        <v>0</v>
      </c>
      <c r="U2613" s="1251" t="s">
        <v>116</v>
      </c>
      <c r="V2613" s="1251" t="s">
        <v>1537</v>
      </c>
      <c r="W2613" s="1251" t="s">
        <v>316</v>
      </c>
      <c r="X2613" s="1251" t="s">
        <v>1515</v>
      </c>
      <c r="Y2613" s="1251">
        <v>184</v>
      </c>
    </row>
    <row r="2614" spans="1:25" ht="12">
      <c r="A2614" s="1251">
        <v>2020</v>
      </c>
      <c r="B2614" s="1251">
        <v>25</v>
      </c>
      <c r="C2614" s="1251">
        <v>900</v>
      </c>
      <c r="D2614" s="1251" t="s">
        <v>1778</v>
      </c>
      <c r="E2614" s="1251">
        <v>184060</v>
      </c>
      <c r="F2614" s="1251" t="s">
        <v>1566</v>
      </c>
      <c r="G2614" s="1252">
        <v>0</v>
      </c>
      <c r="H2614" s="1252">
        <v>0</v>
      </c>
      <c r="I2614" s="1252">
        <v>0</v>
      </c>
      <c r="J2614" s="1252">
        <v>0</v>
      </c>
      <c r="K2614" s="1252">
        <v>0</v>
      </c>
      <c r="L2614" s="1252">
        <v>0</v>
      </c>
      <c r="M2614" s="1252">
        <v>0</v>
      </c>
      <c r="N2614" s="1252">
        <v>0</v>
      </c>
      <c r="O2614" s="1252">
        <v>0</v>
      </c>
      <c r="P2614" s="1252">
        <v>0</v>
      </c>
      <c r="Q2614" s="1252">
        <v>0</v>
      </c>
      <c r="R2614" s="1252">
        <v>0</v>
      </c>
      <c r="S2614" s="1252">
        <v>0</v>
      </c>
      <c r="T2614" s="1252">
        <v>0</v>
      </c>
      <c r="U2614" s="1251" t="s">
        <v>116</v>
      </c>
      <c r="V2614" s="1251" t="s">
        <v>1537</v>
      </c>
      <c r="W2614" s="1251" t="s">
        <v>316</v>
      </c>
      <c r="X2614" s="1251" t="s">
        <v>1515</v>
      </c>
      <c r="Y2614" s="1251">
        <v>184</v>
      </c>
    </row>
    <row r="2615" spans="1:25" ht="12">
      <c r="A2615" s="1251">
        <v>2020</v>
      </c>
      <c r="B2615" s="1251">
        <v>25</v>
      </c>
      <c r="C2615" s="1251">
        <v>900</v>
      </c>
      <c r="D2615" s="1251" t="s">
        <v>1778</v>
      </c>
      <c r="E2615" s="1251">
        <v>184099</v>
      </c>
      <c r="F2615" s="1251" t="s">
        <v>1567</v>
      </c>
      <c r="G2615" s="1252">
        <v>-2753.5300000000002</v>
      </c>
      <c r="H2615" s="1252">
        <v>-2753.5300000000002</v>
      </c>
      <c r="I2615" s="1252">
        <v>-2753.5300000000002</v>
      </c>
      <c r="J2615" s="1252">
        <v>-2753.5300000000002</v>
      </c>
      <c r="K2615" s="1252">
        <v>-2753.5300000000002</v>
      </c>
      <c r="L2615" s="1252">
        <v>-2753.5300000000002</v>
      </c>
      <c r="M2615" s="1252">
        <v>-2753.5300000000002</v>
      </c>
      <c r="N2615" s="1252">
        <v>-2753.5300000000002</v>
      </c>
      <c r="O2615" s="1252">
        <v>-2753.5300000000002</v>
      </c>
      <c r="P2615" s="1252">
        <v>-2753.5300000000002</v>
      </c>
      <c r="Q2615" s="1252">
        <v>-2753.5300000000002</v>
      </c>
      <c r="R2615" s="1252">
        <v>-2753.5300000000002</v>
      </c>
      <c r="S2615" s="1252">
        <v>-2753.5300000000002</v>
      </c>
      <c r="T2615" s="1252">
        <v>-2753.5300000000002</v>
      </c>
      <c r="U2615" s="1251" t="s">
        <v>116</v>
      </c>
      <c r="V2615" s="1251" t="s">
        <v>1537</v>
      </c>
      <c r="W2615" s="1251" t="s">
        <v>316</v>
      </c>
      <c r="X2615" s="1251" t="s">
        <v>1515</v>
      </c>
      <c r="Y2615" s="1251">
        <v>184</v>
      </c>
    </row>
    <row r="2616" spans="1:25" ht="12">
      <c r="A2616" s="1251">
        <v>2020</v>
      </c>
      <c r="B2616" s="1251">
        <v>25</v>
      </c>
      <c r="C2616" s="1251">
        <v>900</v>
      </c>
      <c r="D2616" s="1251" t="s">
        <v>1778</v>
      </c>
      <c r="E2616" s="1251">
        <v>184101</v>
      </c>
      <c r="F2616" s="1251" t="s">
        <v>1798</v>
      </c>
      <c r="G2616" s="1252">
        <v>0</v>
      </c>
      <c r="H2616" s="1252">
        <v>0</v>
      </c>
      <c r="I2616" s="1252">
        <v>0</v>
      </c>
      <c r="J2616" s="1252">
        <v>0</v>
      </c>
      <c r="K2616" s="1252">
        <v>0</v>
      </c>
      <c r="L2616" s="1252">
        <v>0</v>
      </c>
      <c r="M2616" s="1252">
        <v>0</v>
      </c>
      <c r="N2616" s="1252">
        <v>0</v>
      </c>
      <c r="O2616" s="1252">
        <v>0</v>
      </c>
      <c r="P2616" s="1252">
        <v>0</v>
      </c>
      <c r="Q2616" s="1252">
        <v>0</v>
      </c>
      <c r="R2616" s="1252">
        <v>0</v>
      </c>
      <c r="S2616" s="1252">
        <v>0</v>
      </c>
      <c r="T2616" s="1252">
        <v>0</v>
      </c>
      <c r="U2616" s="1251" t="s">
        <v>116</v>
      </c>
      <c r="V2616" s="1251" t="s">
        <v>1537</v>
      </c>
      <c r="W2616" s="1251" t="s">
        <v>1569</v>
      </c>
      <c r="X2616" s="1251" t="s">
        <v>1515</v>
      </c>
      <c r="Y2616" s="1251">
        <v>184</v>
      </c>
    </row>
    <row r="2617" spans="1:25" ht="12">
      <c r="A2617" s="1251">
        <v>2020</v>
      </c>
      <c r="B2617" s="1251">
        <v>25</v>
      </c>
      <c r="C2617" s="1251">
        <v>900</v>
      </c>
      <c r="D2617" s="1251" t="s">
        <v>1778</v>
      </c>
      <c r="E2617" s="1251">
        <v>184301</v>
      </c>
      <c r="F2617" s="1251" t="s">
        <v>1568</v>
      </c>
      <c r="G2617" s="1252">
        <v>1205.26</v>
      </c>
      <c r="H2617" s="1252">
        <v>1205.26</v>
      </c>
      <c r="I2617" s="1252">
        <v>1205.26</v>
      </c>
      <c r="J2617" s="1252">
        <v>1205.26</v>
      </c>
      <c r="K2617" s="1252">
        <v>0</v>
      </c>
      <c r="L2617" s="1252">
        <v>0</v>
      </c>
      <c r="M2617" s="1252">
        <v>0</v>
      </c>
      <c r="N2617" s="1252">
        <v>0</v>
      </c>
      <c r="O2617" s="1252">
        <v>0</v>
      </c>
      <c r="P2617" s="1252">
        <v>0</v>
      </c>
      <c r="Q2617" s="1252">
        <v>0</v>
      </c>
      <c r="R2617" s="1252">
        <v>0</v>
      </c>
      <c r="S2617" s="1252">
        <v>0</v>
      </c>
      <c r="T2617" s="1252">
        <v>0</v>
      </c>
      <c r="U2617" s="1251" t="s">
        <v>116</v>
      </c>
      <c r="V2617" s="1251" t="s">
        <v>1537</v>
      </c>
      <c r="W2617" s="1251" t="s">
        <v>1569</v>
      </c>
      <c r="X2617" s="1251" t="s">
        <v>1515</v>
      </c>
      <c r="Y2617" s="1251">
        <v>184</v>
      </c>
    </row>
    <row r="2618" spans="1:25" ht="12">
      <c r="A2618" s="1251">
        <v>2020</v>
      </c>
      <c r="B2618" s="1251">
        <v>25</v>
      </c>
      <c r="C2618" s="1251">
        <v>900</v>
      </c>
      <c r="D2618" s="1251" t="s">
        <v>1778</v>
      </c>
      <c r="E2618" s="1251">
        <v>184801</v>
      </c>
      <c r="F2618" s="1251" t="s">
        <v>1799</v>
      </c>
      <c r="G2618" s="1252">
        <v>0</v>
      </c>
      <c r="H2618" s="1252">
        <v>0</v>
      </c>
      <c r="I2618" s="1252">
        <v>0</v>
      </c>
      <c r="J2618" s="1252">
        <v>0</v>
      </c>
      <c r="K2618" s="1252">
        <v>0</v>
      </c>
      <c r="L2618" s="1252">
        <v>0</v>
      </c>
      <c r="M2618" s="1252">
        <v>0</v>
      </c>
      <c r="N2618" s="1252">
        <v>0</v>
      </c>
      <c r="O2618" s="1252">
        <v>0</v>
      </c>
      <c r="P2618" s="1252">
        <v>0</v>
      </c>
      <c r="Q2618" s="1252">
        <v>0</v>
      </c>
      <c r="R2618" s="1252">
        <v>0</v>
      </c>
      <c r="S2618" s="1252">
        <v>0</v>
      </c>
      <c r="T2618" s="1252">
        <v>0</v>
      </c>
      <c r="U2618" s="1251" t="s">
        <v>116</v>
      </c>
      <c r="V2618" s="1251" t="s">
        <v>1537</v>
      </c>
      <c r="W2618" s="1251" t="s">
        <v>1569</v>
      </c>
      <c r="X2618" s="1251" t="s">
        <v>1515</v>
      </c>
      <c r="Y2618" s="1251">
        <v>184</v>
      </c>
    </row>
    <row r="2619" spans="1:25" ht="12">
      <c r="A2619" s="1251">
        <v>2020</v>
      </c>
      <c r="B2619" s="1251">
        <v>25</v>
      </c>
      <c r="C2619" s="1251">
        <v>900</v>
      </c>
      <c r="D2619" s="1251" t="s">
        <v>1778</v>
      </c>
      <c r="E2619" s="1251">
        <v>186101</v>
      </c>
      <c r="F2619" s="1251" t="s">
        <v>1719</v>
      </c>
      <c r="G2619" s="1252">
        <v>0</v>
      </c>
      <c r="H2619" s="1252">
        <v>0</v>
      </c>
      <c r="I2619" s="1252">
        <v>0</v>
      </c>
      <c r="J2619" s="1252">
        <v>0</v>
      </c>
      <c r="K2619" s="1252">
        <v>0</v>
      </c>
      <c r="L2619" s="1252">
        <v>0</v>
      </c>
      <c r="M2619" s="1252">
        <v>0</v>
      </c>
      <c r="N2619" s="1252">
        <v>0</v>
      </c>
      <c r="O2619" s="1252">
        <v>0</v>
      </c>
      <c r="P2619" s="1252">
        <v>0</v>
      </c>
      <c r="Q2619" s="1252">
        <v>0</v>
      </c>
      <c r="R2619" s="1252">
        <v>0</v>
      </c>
      <c r="S2619" s="1252">
        <v>0</v>
      </c>
      <c r="T2619" s="1252">
        <v>0</v>
      </c>
      <c r="U2619" s="1251" t="s">
        <v>116</v>
      </c>
      <c r="V2619" s="1251" t="s">
        <v>1537</v>
      </c>
      <c r="W2619" s="1251" t="s">
        <v>322</v>
      </c>
      <c r="X2619" s="1251" t="s">
        <v>1515</v>
      </c>
      <c r="Y2619" s="1251">
        <v>186</v>
      </c>
    </row>
    <row r="2620" spans="1:25" ht="12">
      <c r="A2620" s="1251">
        <v>2020</v>
      </c>
      <c r="B2620" s="1251">
        <v>25</v>
      </c>
      <c r="C2620" s="1251">
        <v>900</v>
      </c>
      <c r="D2620" s="1251" t="s">
        <v>1778</v>
      </c>
      <c r="E2620" s="1251">
        <v>186102</v>
      </c>
      <c r="F2620" s="1251" t="s">
        <v>1800</v>
      </c>
      <c r="G2620" s="1252">
        <v>153044.31</v>
      </c>
      <c r="H2620" s="1252">
        <v>147766.92000000001</v>
      </c>
      <c r="I2620" s="1252">
        <v>142489.53</v>
      </c>
      <c r="J2620" s="1252">
        <v>137212.14000000001</v>
      </c>
      <c r="K2620" s="1252">
        <v>131934.75</v>
      </c>
      <c r="L2620" s="1252">
        <v>126657.36</v>
      </c>
      <c r="M2620" s="1252">
        <v>121379.97</v>
      </c>
      <c r="N2620" s="1252">
        <v>116102.58</v>
      </c>
      <c r="O2620" s="1252">
        <v>110825.19</v>
      </c>
      <c r="P2620" s="1252">
        <v>105547.8</v>
      </c>
      <c r="Q2620" s="1252">
        <v>100270.41</v>
      </c>
      <c r="R2620" s="1252">
        <v>94993.020000000004</v>
      </c>
      <c r="S2620" s="1252">
        <v>89715.630000000005</v>
      </c>
      <c r="T2620" s="1252">
        <v>89715.630000000005</v>
      </c>
      <c r="U2620" s="1251" t="s">
        <v>116</v>
      </c>
      <c r="V2620" s="1251" t="s">
        <v>1537</v>
      </c>
      <c r="W2620" s="1251" t="s">
        <v>322</v>
      </c>
      <c r="X2620" s="1251" t="s">
        <v>1515</v>
      </c>
      <c r="Y2620" s="1251">
        <v>186</v>
      </c>
    </row>
    <row r="2621" spans="1:25" ht="12">
      <c r="A2621" s="1251">
        <v>2020</v>
      </c>
      <c r="B2621" s="1251">
        <v>25</v>
      </c>
      <c r="C2621" s="1251">
        <v>900</v>
      </c>
      <c r="D2621" s="1251" t="s">
        <v>1778</v>
      </c>
      <c r="E2621" s="1251">
        <v>186103</v>
      </c>
      <c r="F2621" s="1251" t="s">
        <v>1733</v>
      </c>
      <c r="G2621" s="1252">
        <v>0</v>
      </c>
      <c r="H2621" s="1252">
        <v>0</v>
      </c>
      <c r="I2621" s="1252">
        <v>0</v>
      </c>
      <c r="J2621" s="1252">
        <v>0</v>
      </c>
      <c r="K2621" s="1252">
        <v>2281.2800000000002</v>
      </c>
      <c r="L2621" s="1252">
        <v>0</v>
      </c>
      <c r="M2621" s="1252">
        <v>0</v>
      </c>
      <c r="N2621" s="1252">
        <v>0</v>
      </c>
      <c r="O2621" s="1252">
        <v>13861.43</v>
      </c>
      <c r="P2621" s="1252">
        <v>13861.43</v>
      </c>
      <c r="Q2621" s="1252">
        <v>13861.43</v>
      </c>
      <c r="R2621" s="1252">
        <v>13861.43</v>
      </c>
      <c r="S2621" s="1252">
        <v>13861.43</v>
      </c>
      <c r="T2621" s="1252">
        <v>13861.43</v>
      </c>
      <c r="U2621" s="1251" t="s">
        <v>116</v>
      </c>
      <c r="V2621" s="1251" t="s">
        <v>1537</v>
      </c>
      <c r="W2621" s="1251" t="s">
        <v>322</v>
      </c>
      <c r="X2621" s="1251" t="s">
        <v>1515</v>
      </c>
      <c r="Y2621" s="1251">
        <v>186</v>
      </c>
    </row>
    <row r="2622" spans="1:25" ht="12">
      <c r="A2622" s="1251">
        <v>2020</v>
      </c>
      <c r="B2622" s="1251">
        <v>25</v>
      </c>
      <c r="C2622" s="1251">
        <v>900</v>
      </c>
      <c r="D2622" s="1251" t="s">
        <v>1778</v>
      </c>
      <c r="E2622" s="1251">
        <v>186105</v>
      </c>
      <c r="F2622" s="1251" t="s">
        <v>1689</v>
      </c>
      <c r="G2622" s="1252">
        <v>-280.80000000000001</v>
      </c>
      <c r="H2622" s="1252">
        <v>-280.80000000000001</v>
      </c>
      <c r="I2622" s="1252">
        <v>-280.80000000000001</v>
      </c>
      <c r="J2622" s="1252">
        <v>-280.80000000000001</v>
      </c>
      <c r="K2622" s="1252">
        <v>-280.80000000000001</v>
      </c>
      <c r="L2622" s="1252">
        <v>-280.80000000000001</v>
      </c>
      <c r="M2622" s="1252">
        <v>-280.80000000000001</v>
      </c>
      <c r="N2622" s="1252">
        <v>-280.80000000000001</v>
      </c>
      <c r="O2622" s="1252">
        <v>-280.80000000000001</v>
      </c>
      <c r="P2622" s="1252">
        <v>-280.80000000000001</v>
      </c>
      <c r="Q2622" s="1252">
        <v>-280.80000000000001</v>
      </c>
      <c r="R2622" s="1252">
        <v>-280.80000000000001</v>
      </c>
      <c r="S2622" s="1252">
        <v>-280.80000000000001</v>
      </c>
      <c r="T2622" s="1252">
        <v>-280.80000000000001</v>
      </c>
      <c r="U2622" s="1251" t="s">
        <v>116</v>
      </c>
      <c r="V2622" s="1251" t="s">
        <v>1537</v>
      </c>
      <c r="W2622" s="1251" t="s">
        <v>322</v>
      </c>
      <c r="X2622" s="1251" t="s">
        <v>1515</v>
      </c>
      <c r="Y2622" s="1251">
        <v>186</v>
      </c>
    </row>
    <row r="2623" spans="1:25" ht="12">
      <c r="A2623" s="1251">
        <v>2020</v>
      </c>
      <c r="B2623" s="1251">
        <v>25</v>
      </c>
      <c r="C2623" s="1251">
        <v>900</v>
      </c>
      <c r="D2623" s="1251" t="s">
        <v>1778</v>
      </c>
      <c r="E2623" s="1251">
        <v>186106</v>
      </c>
      <c r="F2623" s="1251" t="s">
        <v>1801</v>
      </c>
      <c r="G2623" s="1252">
        <v>0</v>
      </c>
      <c r="H2623" s="1252">
        <v>0</v>
      </c>
      <c r="I2623" s="1252">
        <v>0</v>
      </c>
      <c r="J2623" s="1252">
        <v>0</v>
      </c>
      <c r="K2623" s="1252">
        <v>0</v>
      </c>
      <c r="L2623" s="1252">
        <v>0</v>
      </c>
      <c r="M2623" s="1252">
        <v>0</v>
      </c>
      <c r="N2623" s="1252">
        <v>0</v>
      </c>
      <c r="O2623" s="1252">
        <v>0</v>
      </c>
      <c r="P2623" s="1252">
        <v>0</v>
      </c>
      <c r="Q2623" s="1252">
        <v>0</v>
      </c>
      <c r="R2623" s="1252">
        <v>0</v>
      </c>
      <c r="S2623" s="1252">
        <v>0</v>
      </c>
      <c r="T2623" s="1252">
        <v>0</v>
      </c>
      <c r="U2623" s="1251" t="s">
        <v>116</v>
      </c>
      <c r="V2623" s="1251" t="s">
        <v>1537</v>
      </c>
      <c r="W2623" s="1251" t="s">
        <v>322</v>
      </c>
      <c r="X2623" s="1251" t="s">
        <v>1515</v>
      </c>
      <c r="Y2623" s="1251">
        <v>186</v>
      </c>
    </row>
    <row r="2624" spans="1:25" ht="12">
      <c r="A2624" s="1251">
        <v>2020</v>
      </c>
      <c r="B2624" s="1251">
        <v>25</v>
      </c>
      <c r="C2624" s="1251">
        <v>900</v>
      </c>
      <c r="D2624" s="1251" t="s">
        <v>1778</v>
      </c>
      <c r="E2624" s="1251">
        <v>186107</v>
      </c>
      <c r="F2624" s="1251" t="s">
        <v>1739</v>
      </c>
      <c r="G2624" s="1252">
        <v>0</v>
      </c>
      <c r="H2624" s="1252">
        <v>0</v>
      </c>
      <c r="I2624" s="1252">
        <v>0</v>
      </c>
      <c r="J2624" s="1252">
        <v>0</v>
      </c>
      <c r="K2624" s="1252">
        <v>0</v>
      </c>
      <c r="L2624" s="1252">
        <v>0</v>
      </c>
      <c r="M2624" s="1252">
        <v>0</v>
      </c>
      <c r="N2624" s="1252">
        <v>0</v>
      </c>
      <c r="O2624" s="1252">
        <v>0</v>
      </c>
      <c r="P2624" s="1252">
        <v>0</v>
      </c>
      <c r="Q2624" s="1252">
        <v>0</v>
      </c>
      <c r="R2624" s="1252">
        <v>0</v>
      </c>
      <c r="S2624" s="1252">
        <v>0</v>
      </c>
      <c r="T2624" s="1252">
        <v>0</v>
      </c>
      <c r="U2624" s="1251" t="s">
        <v>116</v>
      </c>
      <c r="V2624" s="1251" t="s">
        <v>1537</v>
      </c>
      <c r="W2624" s="1251" t="s">
        <v>322</v>
      </c>
      <c r="X2624" s="1251" t="s">
        <v>1515</v>
      </c>
      <c r="Y2624" s="1251">
        <v>186</v>
      </c>
    </row>
    <row r="2625" spans="1:25" ht="12">
      <c r="A2625" s="1251">
        <v>2020</v>
      </c>
      <c r="B2625" s="1251">
        <v>25</v>
      </c>
      <c r="C2625" s="1251">
        <v>900</v>
      </c>
      <c r="D2625" s="1251" t="s">
        <v>1778</v>
      </c>
      <c r="E2625" s="1251">
        <v>186200</v>
      </c>
      <c r="F2625" s="1251" t="s">
        <v>1573</v>
      </c>
      <c r="G2625" s="1252">
        <v>0</v>
      </c>
      <c r="H2625" s="1252">
        <v>0</v>
      </c>
      <c r="I2625" s="1252">
        <v>0</v>
      </c>
      <c r="J2625" s="1252">
        <v>0</v>
      </c>
      <c r="K2625" s="1252">
        <v>0</v>
      </c>
      <c r="L2625" s="1252">
        <v>0</v>
      </c>
      <c r="M2625" s="1252">
        <v>0</v>
      </c>
      <c r="N2625" s="1252">
        <v>0</v>
      </c>
      <c r="O2625" s="1252">
        <v>0</v>
      </c>
      <c r="P2625" s="1252">
        <v>0</v>
      </c>
      <c r="Q2625" s="1252">
        <v>0</v>
      </c>
      <c r="R2625" s="1252">
        <v>0</v>
      </c>
      <c r="S2625" s="1252">
        <v>0</v>
      </c>
      <c r="T2625" s="1252">
        <v>0</v>
      </c>
      <c r="U2625" s="1251" t="s">
        <v>116</v>
      </c>
      <c r="V2625" s="1251" t="s">
        <v>1537</v>
      </c>
      <c r="W2625" s="1251" t="s">
        <v>322</v>
      </c>
      <c r="X2625" s="1251" t="s">
        <v>1515</v>
      </c>
      <c r="Y2625" s="1251">
        <v>186</v>
      </c>
    </row>
    <row r="2626" spans="1:25" ht="12">
      <c r="A2626" s="1251">
        <v>2020</v>
      </c>
      <c r="B2626" s="1251">
        <v>25</v>
      </c>
      <c r="C2626" s="1251">
        <v>900</v>
      </c>
      <c r="D2626" s="1251" t="s">
        <v>1778</v>
      </c>
      <c r="E2626" s="1251">
        <v>186210</v>
      </c>
      <c r="F2626" s="1251" t="s">
        <v>1899</v>
      </c>
      <c r="G2626" s="1252">
        <v>0</v>
      </c>
      <c r="H2626" s="1252">
        <v>0</v>
      </c>
      <c r="I2626" s="1252">
        <v>0</v>
      </c>
      <c r="J2626" s="1252">
        <v>0</v>
      </c>
      <c r="K2626" s="1252">
        <v>0</v>
      </c>
      <c r="L2626" s="1252">
        <v>0</v>
      </c>
      <c r="M2626" s="1252">
        <v>32296.02</v>
      </c>
      <c r="N2626" s="1252">
        <v>16898.419999999998</v>
      </c>
      <c r="O2626" s="1252">
        <v>11649.51</v>
      </c>
      <c r="P2626" s="1252">
        <v>32884.510000000002</v>
      </c>
      <c r="Q2626" s="1252">
        <v>0.01</v>
      </c>
      <c r="R2626" s="1252">
        <v>0.01</v>
      </c>
      <c r="S2626" s="1252">
        <v>6317.1400000000003</v>
      </c>
      <c r="T2626" s="1252">
        <v>6317.1400000000003</v>
      </c>
      <c r="U2626" s="1251" t="s">
        <v>116</v>
      </c>
      <c r="V2626" s="1251" t="s">
        <v>1537</v>
      </c>
      <c r="W2626" s="1251" t="s">
        <v>322</v>
      </c>
      <c r="X2626" s="1251" t="s">
        <v>1515</v>
      </c>
      <c r="Y2626" s="1251">
        <v>186</v>
      </c>
    </row>
    <row r="2627" spans="1:25" ht="12">
      <c r="A2627" s="1251">
        <v>2020</v>
      </c>
      <c r="B2627" s="1251">
        <v>25</v>
      </c>
      <c r="C2627" s="1251">
        <v>900</v>
      </c>
      <c r="D2627" s="1251" t="s">
        <v>1778</v>
      </c>
      <c r="E2627" s="1251">
        <v>186250</v>
      </c>
      <c r="F2627" s="1251" t="s">
        <v>1900</v>
      </c>
      <c r="G2627" s="1252">
        <v>0</v>
      </c>
      <c r="H2627" s="1252">
        <v>0</v>
      </c>
      <c r="I2627" s="1252">
        <v>0</v>
      </c>
      <c r="J2627" s="1252">
        <v>0</v>
      </c>
      <c r="K2627" s="1252">
        <v>0</v>
      </c>
      <c r="L2627" s="1252">
        <v>0</v>
      </c>
      <c r="M2627" s="1252">
        <v>0</v>
      </c>
      <c r="N2627" s="1252">
        <v>0</v>
      </c>
      <c r="O2627" s="1252">
        <v>0</v>
      </c>
      <c r="P2627" s="1252">
        <v>137366.42999999999</v>
      </c>
      <c r="Q2627" s="1252">
        <v>0</v>
      </c>
      <c r="R2627" s="1252">
        <v>0</v>
      </c>
      <c r="S2627" s="1252">
        <v>0</v>
      </c>
      <c r="T2627" s="1252">
        <v>0</v>
      </c>
      <c r="U2627" s="1251" t="s">
        <v>116</v>
      </c>
      <c r="V2627" s="1251" t="s">
        <v>1537</v>
      </c>
      <c r="W2627" s="1251" t="s">
        <v>322</v>
      </c>
      <c r="X2627" s="1251" t="s">
        <v>1515</v>
      </c>
      <c r="Y2627" s="1251">
        <v>186</v>
      </c>
    </row>
    <row r="2628" spans="1:25" ht="12">
      <c r="A2628" s="1251">
        <v>2020</v>
      </c>
      <c r="B2628" s="1251">
        <v>25</v>
      </c>
      <c r="C2628" s="1251">
        <v>900</v>
      </c>
      <c r="D2628" s="1251" t="s">
        <v>1778</v>
      </c>
      <c r="E2628" s="1251">
        <v>186260</v>
      </c>
      <c r="F2628" s="1251" t="s">
        <v>1802</v>
      </c>
      <c r="G2628" s="1252">
        <v>0</v>
      </c>
      <c r="H2628" s="1252">
        <v>0</v>
      </c>
      <c r="I2628" s="1252">
        <v>0</v>
      </c>
      <c r="J2628" s="1252">
        <v>0</v>
      </c>
      <c r="K2628" s="1252">
        <v>0</v>
      </c>
      <c r="L2628" s="1252">
        <v>0</v>
      </c>
      <c r="M2628" s="1252">
        <v>0</v>
      </c>
      <c r="N2628" s="1252">
        <v>0</v>
      </c>
      <c r="O2628" s="1252">
        <v>0</v>
      </c>
      <c r="P2628" s="1252">
        <v>0</v>
      </c>
      <c r="Q2628" s="1252">
        <v>0</v>
      </c>
      <c r="R2628" s="1252">
        <v>0</v>
      </c>
      <c r="S2628" s="1252">
        <v>0</v>
      </c>
      <c r="T2628" s="1252">
        <v>0</v>
      </c>
      <c r="U2628" s="1251" t="s">
        <v>116</v>
      </c>
      <c r="V2628" s="1251" t="s">
        <v>1537</v>
      </c>
      <c r="W2628" s="1251" t="s">
        <v>322</v>
      </c>
      <c r="X2628" s="1251" t="s">
        <v>1515</v>
      </c>
      <c r="Y2628" s="1251">
        <v>186</v>
      </c>
    </row>
    <row r="2629" spans="1:25" ht="12">
      <c r="A2629" s="1251">
        <v>2020</v>
      </c>
      <c r="B2629" s="1251">
        <v>25</v>
      </c>
      <c r="C2629" s="1251">
        <v>900</v>
      </c>
      <c r="D2629" s="1251" t="s">
        <v>1778</v>
      </c>
      <c r="E2629" s="1251">
        <v>186290</v>
      </c>
      <c r="F2629" s="1251" t="s">
        <v>1758</v>
      </c>
      <c r="G2629" s="1252">
        <v>0</v>
      </c>
      <c r="H2629" s="1252">
        <v>0</v>
      </c>
      <c r="I2629" s="1252">
        <v>0</v>
      </c>
      <c r="J2629" s="1252">
        <v>0</v>
      </c>
      <c r="K2629" s="1252">
        <v>0</v>
      </c>
      <c r="L2629" s="1252">
        <v>0</v>
      </c>
      <c r="M2629" s="1252">
        <v>0</v>
      </c>
      <c r="N2629" s="1252">
        <v>0</v>
      </c>
      <c r="O2629" s="1252">
        <v>0</v>
      </c>
      <c r="P2629" s="1252">
        <v>0</v>
      </c>
      <c r="Q2629" s="1252">
        <v>0</v>
      </c>
      <c r="R2629" s="1252">
        <v>0</v>
      </c>
      <c r="S2629" s="1252">
        <v>0</v>
      </c>
      <c r="T2629" s="1252">
        <v>0</v>
      </c>
      <c r="U2629" s="1251" t="s">
        <v>116</v>
      </c>
      <c r="V2629" s="1251" t="s">
        <v>1537</v>
      </c>
      <c r="W2629" s="1251" t="s">
        <v>322</v>
      </c>
      <c r="X2629" s="1251" t="s">
        <v>1515</v>
      </c>
      <c r="Y2629" s="1251">
        <v>186</v>
      </c>
    </row>
    <row r="2630" spans="1:25" ht="12">
      <c r="A2630" s="1251">
        <v>2020</v>
      </c>
      <c r="B2630" s="1251">
        <v>25</v>
      </c>
      <c r="C2630" s="1251">
        <v>900</v>
      </c>
      <c r="D2630" s="1251" t="s">
        <v>1778</v>
      </c>
      <c r="E2630" s="1251">
        <v>186291</v>
      </c>
      <c r="F2630" s="1251" t="s">
        <v>1759</v>
      </c>
      <c r="G2630" s="1252">
        <v>0</v>
      </c>
      <c r="H2630" s="1252">
        <v>0</v>
      </c>
      <c r="I2630" s="1252">
        <v>0</v>
      </c>
      <c r="J2630" s="1252">
        <v>0</v>
      </c>
      <c r="K2630" s="1252">
        <v>0</v>
      </c>
      <c r="L2630" s="1252">
        <v>0</v>
      </c>
      <c r="M2630" s="1252">
        <v>0</v>
      </c>
      <c r="N2630" s="1252">
        <v>0</v>
      </c>
      <c r="O2630" s="1252">
        <v>0</v>
      </c>
      <c r="P2630" s="1252">
        <v>0</v>
      </c>
      <c r="Q2630" s="1252">
        <v>0</v>
      </c>
      <c r="R2630" s="1252">
        <v>0</v>
      </c>
      <c r="S2630" s="1252">
        <v>0</v>
      </c>
      <c r="T2630" s="1252">
        <v>0</v>
      </c>
      <c r="U2630" s="1251" t="s">
        <v>116</v>
      </c>
      <c r="V2630" s="1251" t="s">
        <v>1537</v>
      </c>
      <c r="W2630" s="1251" t="s">
        <v>322</v>
      </c>
      <c r="X2630" s="1251" t="s">
        <v>1515</v>
      </c>
      <c r="Y2630" s="1251">
        <v>186</v>
      </c>
    </row>
    <row r="2631" spans="1:25" ht="12">
      <c r="A2631" s="1251">
        <v>2020</v>
      </c>
      <c r="B2631" s="1251">
        <v>25</v>
      </c>
      <c r="C2631" s="1251">
        <v>900</v>
      </c>
      <c r="D2631" s="1251" t="s">
        <v>1778</v>
      </c>
      <c r="E2631" s="1251">
        <v>186301</v>
      </c>
      <c r="F2631" s="1251" t="s">
        <v>1690</v>
      </c>
      <c r="G2631" s="1252">
        <v>3748308.0299999998</v>
      </c>
      <c r="H2631" s="1252">
        <v>3708571.3599999999</v>
      </c>
      <c r="I2631" s="1252">
        <v>3668834.6899999999</v>
      </c>
      <c r="J2631" s="1252">
        <v>3632898.02</v>
      </c>
      <c r="K2631" s="1252">
        <v>3593161.3500000001</v>
      </c>
      <c r="L2631" s="1252">
        <v>3553424.6800000002</v>
      </c>
      <c r="M2631" s="1252">
        <v>3513688.0099999998</v>
      </c>
      <c r="N2631" s="1252">
        <v>3473951.3399999999</v>
      </c>
      <c r="O2631" s="1252">
        <v>3432644.8999999999</v>
      </c>
      <c r="P2631" s="1252">
        <v>3392908.23</v>
      </c>
      <c r="Q2631" s="1252">
        <v>3353171.5600000001</v>
      </c>
      <c r="R2631" s="1252">
        <v>3313434.8900000001</v>
      </c>
      <c r="S2631" s="1252">
        <v>3273698.2200000002</v>
      </c>
      <c r="T2631" s="1252">
        <v>3273698.2200000002</v>
      </c>
      <c r="U2631" s="1251" t="s">
        <v>116</v>
      </c>
      <c r="V2631" s="1251" t="s">
        <v>564</v>
      </c>
      <c r="W2631" s="1251" t="s">
        <v>322</v>
      </c>
      <c r="X2631" s="1251" t="s">
        <v>1515</v>
      </c>
      <c r="Y2631" s="1251">
        <v>186</v>
      </c>
    </row>
    <row r="2632" spans="1:25" ht="12">
      <c r="A2632" s="1251">
        <v>2020</v>
      </c>
      <c r="B2632" s="1251">
        <v>25</v>
      </c>
      <c r="C2632" s="1251">
        <v>900</v>
      </c>
      <c r="D2632" s="1251" t="s">
        <v>1778</v>
      </c>
      <c r="E2632" s="1251">
        <v>186302</v>
      </c>
      <c r="F2632" s="1251" t="s">
        <v>1574</v>
      </c>
      <c r="G2632" s="1252">
        <v>0</v>
      </c>
      <c r="H2632" s="1252">
        <v>0</v>
      </c>
      <c r="I2632" s="1252">
        <v>0</v>
      </c>
      <c r="J2632" s="1252">
        <v>0</v>
      </c>
      <c r="K2632" s="1252">
        <v>0</v>
      </c>
      <c r="L2632" s="1252">
        <v>0</v>
      </c>
      <c r="M2632" s="1252">
        <v>0</v>
      </c>
      <c r="N2632" s="1252">
        <v>0</v>
      </c>
      <c r="O2632" s="1252">
        <v>0</v>
      </c>
      <c r="P2632" s="1252">
        <v>0</v>
      </c>
      <c r="Q2632" s="1252">
        <v>0</v>
      </c>
      <c r="R2632" s="1252">
        <v>0</v>
      </c>
      <c r="S2632" s="1252">
        <v>0</v>
      </c>
      <c r="T2632" s="1252">
        <v>0</v>
      </c>
      <c r="U2632" s="1251" t="s">
        <v>116</v>
      </c>
      <c r="V2632" s="1251" t="s">
        <v>564</v>
      </c>
      <c r="W2632" s="1251" t="s">
        <v>322</v>
      </c>
      <c r="X2632" s="1251" t="s">
        <v>1515</v>
      </c>
      <c r="Y2632" s="1251">
        <v>186</v>
      </c>
    </row>
    <row r="2633" spans="1:25" ht="12">
      <c r="A2633" s="1251">
        <v>2020</v>
      </c>
      <c r="B2633" s="1251">
        <v>25</v>
      </c>
      <c r="C2633" s="1251">
        <v>900</v>
      </c>
      <c r="D2633" s="1251" t="s">
        <v>1778</v>
      </c>
      <c r="E2633" s="1251">
        <v>186320</v>
      </c>
      <c r="F2633" s="1251" t="s">
        <v>1803</v>
      </c>
      <c r="G2633" s="1252">
        <v>0</v>
      </c>
      <c r="H2633" s="1252">
        <v>0</v>
      </c>
      <c r="I2633" s="1252">
        <v>0</v>
      </c>
      <c r="J2633" s="1252">
        <v>0</v>
      </c>
      <c r="K2633" s="1252">
        <v>0</v>
      </c>
      <c r="L2633" s="1252">
        <v>0</v>
      </c>
      <c r="M2633" s="1252">
        <v>0</v>
      </c>
      <c r="N2633" s="1252">
        <v>0</v>
      </c>
      <c r="O2633" s="1252">
        <v>0</v>
      </c>
      <c r="P2633" s="1252">
        <v>0</v>
      </c>
      <c r="Q2633" s="1252">
        <v>0</v>
      </c>
      <c r="R2633" s="1252">
        <v>0</v>
      </c>
      <c r="S2633" s="1252">
        <v>0</v>
      </c>
      <c r="T2633" s="1252">
        <v>0</v>
      </c>
      <c r="U2633" s="1251" t="s">
        <v>116</v>
      </c>
      <c r="V2633" s="1251" t="s">
        <v>1537</v>
      </c>
      <c r="W2633" s="1251" t="s">
        <v>322</v>
      </c>
      <c r="X2633" s="1251" t="s">
        <v>1515</v>
      </c>
      <c r="Y2633" s="1251">
        <v>186</v>
      </c>
    </row>
    <row r="2634" spans="1:25" ht="12">
      <c r="A2634" s="1251">
        <v>2020</v>
      </c>
      <c r="B2634" s="1251">
        <v>25</v>
      </c>
      <c r="C2634" s="1251">
        <v>900</v>
      </c>
      <c r="D2634" s="1251" t="s">
        <v>1778</v>
      </c>
      <c r="E2634" s="1251">
        <v>186330</v>
      </c>
      <c r="F2634" s="1251" t="s">
        <v>1804</v>
      </c>
      <c r="G2634" s="1252">
        <v>4320</v>
      </c>
      <c r="H2634" s="1252">
        <v>4320</v>
      </c>
      <c r="I2634" s="1252">
        <v>4320</v>
      </c>
      <c r="J2634" s="1252">
        <v>4320</v>
      </c>
      <c r="K2634" s="1252">
        <v>4320</v>
      </c>
      <c r="L2634" s="1252">
        <v>4320</v>
      </c>
      <c r="M2634" s="1252">
        <v>4320</v>
      </c>
      <c r="N2634" s="1252">
        <v>4320</v>
      </c>
      <c r="O2634" s="1252">
        <v>4320</v>
      </c>
      <c r="P2634" s="1252">
        <v>4320</v>
      </c>
      <c r="Q2634" s="1252">
        <v>4320</v>
      </c>
      <c r="R2634" s="1252">
        <v>4320</v>
      </c>
      <c r="S2634" s="1252">
        <v>4320</v>
      </c>
      <c r="T2634" s="1252">
        <v>4320</v>
      </c>
      <c r="U2634" s="1251" t="s">
        <v>116</v>
      </c>
      <c r="V2634" s="1251" t="s">
        <v>1537</v>
      </c>
      <c r="W2634" s="1251" t="s">
        <v>322</v>
      </c>
      <c r="X2634" s="1251" t="s">
        <v>1515</v>
      </c>
      <c r="Y2634" s="1251">
        <v>186</v>
      </c>
    </row>
    <row r="2635" spans="1:25" ht="12">
      <c r="A2635" s="1251">
        <v>2020</v>
      </c>
      <c r="B2635" s="1251">
        <v>25</v>
      </c>
      <c r="C2635" s="1251">
        <v>900</v>
      </c>
      <c r="D2635" s="1251" t="s">
        <v>1778</v>
      </c>
      <c r="E2635" s="1251">
        <v>186355</v>
      </c>
      <c r="F2635" s="1251" t="s">
        <v>1575</v>
      </c>
      <c r="G2635" s="1252">
        <v>22701.529999999999</v>
      </c>
      <c r="H2635" s="1252">
        <v>21669.009999999998</v>
      </c>
      <c r="I2635" s="1252">
        <v>22592.130000000001</v>
      </c>
      <c r="J2635" s="1252">
        <v>23493.009999999998</v>
      </c>
      <c r="K2635" s="1252">
        <v>14393.5</v>
      </c>
      <c r="L2635" s="1252">
        <v>15278.790000000001</v>
      </c>
      <c r="M2635" s="1252">
        <v>16231.459999999999</v>
      </c>
      <c r="N2635" s="1252">
        <v>17666.810000000001</v>
      </c>
      <c r="O2635" s="1252">
        <v>19775.889999999999</v>
      </c>
      <c r="P2635" s="1252">
        <v>21768.470000000001</v>
      </c>
      <c r="Q2635" s="1252">
        <v>21462.279999999999</v>
      </c>
      <c r="R2635" s="1252">
        <v>23714.200000000001</v>
      </c>
      <c r="S2635" s="1252">
        <v>26018.59</v>
      </c>
      <c r="T2635" s="1252">
        <v>26018.59</v>
      </c>
      <c r="U2635" s="1251" t="s">
        <v>116</v>
      </c>
      <c r="V2635" s="1251" t="s">
        <v>1537</v>
      </c>
      <c r="W2635" s="1251" t="s">
        <v>322</v>
      </c>
      <c r="X2635" s="1251" t="s">
        <v>1515</v>
      </c>
      <c r="Y2635" s="1251">
        <v>186</v>
      </c>
    </row>
    <row r="2636" spans="1:25" ht="12">
      <c r="A2636" s="1251">
        <v>2020</v>
      </c>
      <c r="B2636" s="1251">
        <v>25</v>
      </c>
      <c r="C2636" s="1251">
        <v>900</v>
      </c>
      <c r="D2636" s="1251" t="s">
        <v>1778</v>
      </c>
      <c r="E2636" s="1251">
        <v>186366</v>
      </c>
      <c r="F2636" s="1251" t="s">
        <v>1576</v>
      </c>
      <c r="G2636" s="1252">
        <v>100730.3</v>
      </c>
      <c r="H2636" s="1252">
        <v>102873.14999999999</v>
      </c>
      <c r="I2636" s="1252">
        <v>102873.14999999999</v>
      </c>
      <c r="J2636" s="1252">
        <v>102873.14999999999</v>
      </c>
      <c r="K2636" s="1252">
        <v>112816.92</v>
      </c>
      <c r="L2636" s="1252">
        <v>112816.92</v>
      </c>
      <c r="M2636" s="1252">
        <v>112816.92</v>
      </c>
      <c r="N2636" s="1252">
        <v>112866.49000000001</v>
      </c>
      <c r="O2636" s="1252">
        <v>112866.49000000001</v>
      </c>
      <c r="P2636" s="1252">
        <v>112866.49000000001</v>
      </c>
      <c r="Q2636" s="1252">
        <v>115397.95</v>
      </c>
      <c r="R2636" s="1252">
        <v>115397.95</v>
      </c>
      <c r="S2636" s="1252">
        <v>115397.95</v>
      </c>
      <c r="T2636" s="1252">
        <v>115397.95</v>
      </c>
      <c r="U2636" s="1251" t="s">
        <v>116</v>
      </c>
      <c r="V2636" s="1251" t="s">
        <v>1537</v>
      </c>
      <c r="W2636" s="1251" t="s">
        <v>322</v>
      </c>
      <c r="X2636" s="1251" t="s">
        <v>1515</v>
      </c>
      <c r="Y2636" s="1251">
        <v>186</v>
      </c>
    </row>
    <row r="2637" spans="1:25" ht="12">
      <c r="A2637" s="1251">
        <v>2020</v>
      </c>
      <c r="B2637" s="1251">
        <v>25</v>
      </c>
      <c r="C2637" s="1251">
        <v>900</v>
      </c>
      <c r="D2637" s="1251" t="s">
        <v>1778</v>
      </c>
      <c r="E2637" s="1251">
        <v>186367</v>
      </c>
      <c r="F2637" s="1251" t="s">
        <v>1577</v>
      </c>
      <c r="G2637" s="1252">
        <v>-12688.799999999999</v>
      </c>
      <c r="H2637" s="1252">
        <v>-12938.110000000001</v>
      </c>
      <c r="I2637" s="1252">
        <v>-13192.719999999999</v>
      </c>
      <c r="J2637" s="1252">
        <v>-13701.940000000001</v>
      </c>
      <c r="K2637" s="1252">
        <v>-13947.120000000001</v>
      </c>
      <c r="L2637" s="1252">
        <v>-14216</v>
      </c>
      <c r="M2637" s="1252">
        <v>-14484.879999999999</v>
      </c>
      <c r="N2637" s="1252">
        <v>-14761.280000000001</v>
      </c>
      <c r="O2637" s="1252">
        <v>-15037.799999999999</v>
      </c>
      <c r="P2637" s="1252">
        <v>-15059.709999999999</v>
      </c>
      <c r="Q2637" s="1252">
        <v>-15346.280000000001</v>
      </c>
      <c r="R2637" s="1252">
        <v>-15632.85</v>
      </c>
      <c r="S2637" s="1252">
        <v>-15919.42</v>
      </c>
      <c r="T2637" s="1252">
        <v>-15919.42</v>
      </c>
      <c r="U2637" s="1251" t="s">
        <v>116</v>
      </c>
      <c r="V2637" s="1251" t="s">
        <v>1537</v>
      </c>
      <c r="W2637" s="1251" t="s">
        <v>322</v>
      </c>
      <c r="X2637" s="1251" t="s">
        <v>1515</v>
      </c>
      <c r="Y2637" s="1251">
        <v>186</v>
      </c>
    </row>
    <row r="2638" spans="1:25" ht="12">
      <c r="A2638" s="1251">
        <v>2020</v>
      </c>
      <c r="B2638" s="1251">
        <v>25</v>
      </c>
      <c r="C2638" s="1251">
        <v>900</v>
      </c>
      <c r="D2638" s="1251" t="s">
        <v>1778</v>
      </c>
      <c r="E2638" s="1251">
        <v>186381</v>
      </c>
      <c r="F2638" s="1251" t="s">
        <v>1578</v>
      </c>
      <c r="G2638" s="1252">
        <v>50192.910000000003</v>
      </c>
      <c r="H2638" s="1252">
        <v>50192.910000000003</v>
      </c>
      <c r="I2638" s="1252">
        <v>50192.910000000003</v>
      </c>
      <c r="J2638" s="1252">
        <v>71069.320000000007</v>
      </c>
      <c r="K2638" s="1252">
        <v>71069.320000000007</v>
      </c>
      <c r="L2638" s="1252">
        <v>71069.320000000007</v>
      </c>
      <c r="M2638" s="1252">
        <v>85819.020000000004</v>
      </c>
      <c r="N2638" s="1252">
        <v>85819.020000000004</v>
      </c>
      <c r="O2638" s="1252">
        <v>85819.020000000004</v>
      </c>
      <c r="P2638" s="1252">
        <v>85819.020000000004</v>
      </c>
      <c r="Q2638" s="1252">
        <v>85819.020000000004</v>
      </c>
      <c r="R2638" s="1252">
        <v>85819.020000000004</v>
      </c>
      <c r="S2638" s="1252">
        <v>72317.889999999999</v>
      </c>
      <c r="T2638" s="1252">
        <v>72317.889999999999</v>
      </c>
      <c r="U2638" s="1251" t="s">
        <v>116</v>
      </c>
      <c r="V2638" s="1251" t="s">
        <v>1537</v>
      </c>
      <c r="W2638" s="1251" t="s">
        <v>322</v>
      </c>
      <c r="X2638" s="1251" t="s">
        <v>1515</v>
      </c>
      <c r="Y2638" s="1251">
        <v>186</v>
      </c>
    </row>
    <row r="2639" spans="1:25" ht="12">
      <c r="A2639" s="1251">
        <v>2020</v>
      </c>
      <c r="B2639" s="1251">
        <v>25</v>
      </c>
      <c r="C2639" s="1251">
        <v>900</v>
      </c>
      <c r="D2639" s="1251" t="s">
        <v>1778</v>
      </c>
      <c r="E2639" s="1251">
        <v>186391</v>
      </c>
      <c r="F2639" s="1251" t="s">
        <v>1720</v>
      </c>
      <c r="G2639" s="1252">
        <v>0</v>
      </c>
      <c r="H2639" s="1252">
        <v>0</v>
      </c>
      <c r="I2639" s="1252">
        <v>0</v>
      </c>
      <c r="J2639" s="1252">
        <v>0</v>
      </c>
      <c r="K2639" s="1252">
        <v>0</v>
      </c>
      <c r="L2639" s="1252">
        <v>0</v>
      </c>
      <c r="M2639" s="1252">
        <v>0</v>
      </c>
      <c r="N2639" s="1252">
        <v>0</v>
      </c>
      <c r="O2639" s="1252">
        <v>0</v>
      </c>
      <c r="P2639" s="1252">
        <v>0</v>
      </c>
      <c r="Q2639" s="1252">
        <v>0</v>
      </c>
      <c r="R2639" s="1252">
        <v>0</v>
      </c>
      <c r="S2639" s="1252">
        <v>0</v>
      </c>
      <c r="T2639" s="1252">
        <v>0</v>
      </c>
      <c r="U2639" s="1251" t="s">
        <v>116</v>
      </c>
      <c r="V2639" s="1251" t="s">
        <v>1537</v>
      </c>
      <c r="W2639" s="1251" t="s">
        <v>322</v>
      </c>
      <c r="X2639" s="1251" t="s">
        <v>1515</v>
      </c>
      <c r="Y2639" s="1251">
        <v>186</v>
      </c>
    </row>
    <row r="2640" spans="1:25" ht="12">
      <c r="A2640" s="1251">
        <v>2020</v>
      </c>
      <c r="B2640" s="1251">
        <v>25</v>
      </c>
      <c r="C2640" s="1251">
        <v>900</v>
      </c>
      <c r="D2640" s="1251" t="s">
        <v>1778</v>
      </c>
      <c r="E2640" s="1251">
        <v>186395</v>
      </c>
      <c r="F2640" s="1251" t="s">
        <v>1691</v>
      </c>
      <c r="G2640" s="1252">
        <v>0</v>
      </c>
      <c r="H2640" s="1252">
        <v>0</v>
      </c>
      <c r="I2640" s="1252">
        <v>0</v>
      </c>
      <c r="J2640" s="1252">
        <v>0</v>
      </c>
      <c r="K2640" s="1252">
        <v>0</v>
      </c>
      <c r="L2640" s="1252">
        <v>0</v>
      </c>
      <c r="M2640" s="1252">
        <v>0</v>
      </c>
      <c r="N2640" s="1252">
        <v>0</v>
      </c>
      <c r="O2640" s="1252">
        <v>0</v>
      </c>
      <c r="P2640" s="1252">
        <v>0</v>
      </c>
      <c r="Q2640" s="1252">
        <v>0</v>
      </c>
      <c r="R2640" s="1252">
        <v>0</v>
      </c>
      <c r="S2640" s="1252">
        <v>0</v>
      </c>
      <c r="T2640" s="1252">
        <v>0</v>
      </c>
      <c r="U2640" s="1251" t="s">
        <v>116</v>
      </c>
      <c r="V2640" s="1251" t="s">
        <v>1537</v>
      </c>
      <c r="W2640" s="1251" t="s">
        <v>322</v>
      </c>
      <c r="X2640" s="1251" t="s">
        <v>1515</v>
      </c>
      <c r="Y2640" s="1251">
        <v>186</v>
      </c>
    </row>
    <row r="2641" spans="1:25" ht="12">
      <c r="A2641" s="1251">
        <v>2020</v>
      </c>
      <c r="B2641" s="1251">
        <v>25</v>
      </c>
      <c r="C2641" s="1251">
        <v>900</v>
      </c>
      <c r="D2641" s="1251" t="s">
        <v>1778</v>
      </c>
      <c r="E2641" s="1251">
        <v>186396</v>
      </c>
      <c r="F2641" s="1251" t="s">
        <v>1579</v>
      </c>
      <c r="G2641" s="1252">
        <v>0</v>
      </c>
      <c r="H2641" s="1252">
        <v>0</v>
      </c>
      <c r="I2641" s="1252">
        <v>0</v>
      </c>
      <c r="J2641" s="1252">
        <v>0</v>
      </c>
      <c r="K2641" s="1252">
        <v>0</v>
      </c>
      <c r="L2641" s="1252">
        <v>0</v>
      </c>
      <c r="M2641" s="1252">
        <v>0</v>
      </c>
      <c r="N2641" s="1252">
        <v>0</v>
      </c>
      <c r="O2641" s="1252">
        <v>0</v>
      </c>
      <c r="P2641" s="1252">
        <v>0</v>
      </c>
      <c r="Q2641" s="1252">
        <v>0</v>
      </c>
      <c r="R2641" s="1252">
        <v>0</v>
      </c>
      <c r="S2641" s="1252">
        <v>0</v>
      </c>
      <c r="T2641" s="1252">
        <v>0</v>
      </c>
      <c r="U2641" s="1251" t="s">
        <v>116</v>
      </c>
      <c r="V2641" s="1251" t="s">
        <v>1537</v>
      </c>
      <c r="W2641" s="1251" t="s">
        <v>322</v>
      </c>
      <c r="X2641" s="1251" t="s">
        <v>1515</v>
      </c>
      <c r="Y2641" s="1251">
        <v>186</v>
      </c>
    </row>
    <row r="2642" spans="1:25" ht="12">
      <c r="A2642" s="1251">
        <v>2020</v>
      </c>
      <c r="B2642" s="1251">
        <v>25</v>
      </c>
      <c r="C2642" s="1251">
        <v>900</v>
      </c>
      <c r="D2642" s="1251" t="s">
        <v>1778</v>
      </c>
      <c r="E2642" s="1251">
        <v>186397</v>
      </c>
      <c r="F2642" s="1251" t="s">
        <v>1692</v>
      </c>
      <c r="G2642" s="1252">
        <v>362754.10999999999</v>
      </c>
      <c r="H2642" s="1252">
        <v>350245.34999999998</v>
      </c>
      <c r="I2642" s="1252">
        <v>337736.59000000003</v>
      </c>
      <c r="J2642" s="1252">
        <v>325227.83000000002</v>
      </c>
      <c r="K2642" s="1252">
        <v>312719.07000000001</v>
      </c>
      <c r="L2642" s="1252">
        <v>300210.31</v>
      </c>
      <c r="M2642" s="1252">
        <v>287701.54999999999</v>
      </c>
      <c r="N2642" s="1252">
        <v>275192.78999999998</v>
      </c>
      <c r="O2642" s="1252">
        <v>262684.03000000003</v>
      </c>
      <c r="P2642" s="1252">
        <v>250175.26999999999</v>
      </c>
      <c r="Q2642" s="1252">
        <v>237666.51000000001</v>
      </c>
      <c r="R2642" s="1252">
        <v>225157.75</v>
      </c>
      <c r="S2642" s="1252">
        <v>212648.98999999999</v>
      </c>
      <c r="T2642" s="1252">
        <v>212648.98999999999</v>
      </c>
      <c r="U2642" s="1251" t="s">
        <v>116</v>
      </c>
      <c r="V2642" s="1251" t="s">
        <v>1537</v>
      </c>
      <c r="W2642" s="1251" t="s">
        <v>322</v>
      </c>
      <c r="X2642" s="1251" t="s">
        <v>1515</v>
      </c>
      <c r="Y2642" s="1251">
        <v>186</v>
      </c>
    </row>
    <row r="2643" spans="1:25" ht="12">
      <c r="A2643" s="1251">
        <v>2020</v>
      </c>
      <c r="B2643" s="1251">
        <v>25</v>
      </c>
      <c r="C2643" s="1251">
        <v>900</v>
      </c>
      <c r="D2643" s="1251" t="s">
        <v>1778</v>
      </c>
      <c r="E2643" s="1251">
        <v>186399</v>
      </c>
      <c r="F2643" s="1251" t="s">
        <v>1580</v>
      </c>
      <c r="G2643" s="1252">
        <v>0</v>
      </c>
      <c r="H2643" s="1252">
        <v>0</v>
      </c>
      <c r="I2643" s="1252">
        <v>0</v>
      </c>
      <c r="J2643" s="1252">
        <v>0</v>
      </c>
      <c r="K2643" s="1252">
        <v>0</v>
      </c>
      <c r="L2643" s="1252">
        <v>0</v>
      </c>
      <c r="M2643" s="1252">
        <v>0</v>
      </c>
      <c r="N2643" s="1252">
        <v>0</v>
      </c>
      <c r="O2643" s="1252">
        <v>0</v>
      </c>
      <c r="P2643" s="1252">
        <v>0</v>
      </c>
      <c r="Q2643" s="1252">
        <v>0</v>
      </c>
      <c r="R2643" s="1252">
        <v>0</v>
      </c>
      <c r="S2643" s="1252">
        <v>0</v>
      </c>
      <c r="T2643" s="1252">
        <v>0</v>
      </c>
      <c r="U2643" s="1251" t="s">
        <v>116</v>
      </c>
      <c r="V2643" s="1251" t="s">
        <v>564</v>
      </c>
      <c r="W2643" s="1251" t="s">
        <v>322</v>
      </c>
      <c r="X2643" s="1251" t="s">
        <v>1515</v>
      </c>
      <c r="Y2643" s="1251">
        <v>186</v>
      </c>
    </row>
    <row r="2644" spans="1:25" ht="12">
      <c r="A2644" s="1251">
        <v>2020</v>
      </c>
      <c r="B2644" s="1251">
        <v>25</v>
      </c>
      <c r="C2644" s="1251">
        <v>900</v>
      </c>
      <c r="D2644" s="1251" t="s">
        <v>1778</v>
      </c>
      <c r="E2644" s="1251">
        <v>186520</v>
      </c>
      <c r="F2644" s="1251" t="s">
        <v>1901</v>
      </c>
      <c r="G2644" s="1252">
        <v>0</v>
      </c>
      <c r="H2644" s="1252">
        <v>0</v>
      </c>
      <c r="I2644" s="1252">
        <v>0</v>
      </c>
      <c r="J2644" s="1252">
        <v>0</v>
      </c>
      <c r="K2644" s="1252">
        <v>0</v>
      </c>
      <c r="L2644" s="1252">
        <v>0</v>
      </c>
      <c r="M2644" s="1252">
        <v>0</v>
      </c>
      <c r="N2644" s="1252">
        <v>0</v>
      </c>
      <c r="O2644" s="1252">
        <v>0</v>
      </c>
      <c r="P2644" s="1252">
        <v>0</v>
      </c>
      <c r="Q2644" s="1252">
        <v>202922.42999999999</v>
      </c>
      <c r="R2644" s="1252">
        <v>274540.42999999999</v>
      </c>
      <c r="S2644" s="1252">
        <v>361542.42999999999</v>
      </c>
      <c r="T2644" s="1252">
        <v>361542.42999999999</v>
      </c>
      <c r="U2644" s="1251" t="s">
        <v>116</v>
      </c>
      <c r="V2644" s="1251" t="s">
        <v>1537</v>
      </c>
      <c r="W2644" s="1251" t="s">
        <v>322</v>
      </c>
      <c r="X2644" s="1251" t="s">
        <v>1515</v>
      </c>
      <c r="Y2644" s="1251">
        <v>186</v>
      </c>
    </row>
    <row r="2645" spans="1:25" ht="12">
      <c r="A2645" s="1251">
        <v>2020</v>
      </c>
      <c r="B2645" s="1251">
        <v>25</v>
      </c>
      <c r="C2645" s="1251">
        <v>900</v>
      </c>
      <c r="D2645" s="1251" t="s">
        <v>1778</v>
      </c>
      <c r="E2645" s="1251">
        <v>186600</v>
      </c>
      <c r="F2645" s="1251" t="s">
        <v>1805</v>
      </c>
      <c r="G2645" s="1252">
        <v>0</v>
      </c>
      <c r="H2645" s="1252">
        <v>0</v>
      </c>
      <c r="I2645" s="1252">
        <v>0</v>
      </c>
      <c r="J2645" s="1252">
        <v>0</v>
      </c>
      <c r="K2645" s="1252">
        <v>0</v>
      </c>
      <c r="L2645" s="1252">
        <v>0</v>
      </c>
      <c r="M2645" s="1252">
        <v>0</v>
      </c>
      <c r="N2645" s="1252">
        <v>0</v>
      </c>
      <c r="O2645" s="1252">
        <v>0</v>
      </c>
      <c r="P2645" s="1252">
        <v>0</v>
      </c>
      <c r="Q2645" s="1252">
        <v>0</v>
      </c>
      <c r="R2645" s="1252">
        <v>0</v>
      </c>
      <c r="S2645" s="1252">
        <v>0</v>
      </c>
      <c r="T2645" s="1252">
        <v>0</v>
      </c>
      <c r="U2645" s="1251" t="s">
        <v>116</v>
      </c>
      <c r="V2645" s="1251" t="s">
        <v>1537</v>
      </c>
      <c r="W2645" s="1251" t="s">
        <v>322</v>
      </c>
      <c r="X2645" s="1251" t="s">
        <v>1515</v>
      </c>
      <c r="Y2645" s="1251">
        <v>186</v>
      </c>
    </row>
    <row r="2646" spans="1:25" ht="12">
      <c r="A2646" s="1251">
        <v>2020</v>
      </c>
      <c r="B2646" s="1251">
        <v>25</v>
      </c>
      <c r="C2646" s="1251">
        <v>900</v>
      </c>
      <c r="D2646" s="1251" t="s">
        <v>1778</v>
      </c>
      <c r="E2646" s="1251">
        <v>190100</v>
      </c>
      <c r="F2646" s="1251" t="s">
        <v>1806</v>
      </c>
      <c r="G2646" s="1252">
        <v>0</v>
      </c>
      <c r="H2646" s="1252">
        <v>0</v>
      </c>
      <c r="I2646" s="1252">
        <v>0</v>
      </c>
      <c r="J2646" s="1252">
        <v>0</v>
      </c>
      <c r="K2646" s="1252">
        <v>0</v>
      </c>
      <c r="L2646" s="1252">
        <v>0</v>
      </c>
      <c r="M2646" s="1252">
        <v>0</v>
      </c>
      <c r="N2646" s="1252">
        <v>0</v>
      </c>
      <c r="O2646" s="1252">
        <v>0</v>
      </c>
      <c r="P2646" s="1252">
        <v>0</v>
      </c>
      <c r="Q2646" s="1252">
        <v>0</v>
      </c>
      <c r="R2646" s="1252">
        <v>0</v>
      </c>
      <c r="S2646" s="1252">
        <v>0</v>
      </c>
      <c r="T2646" s="1252">
        <v>0</v>
      </c>
      <c r="U2646" s="1251" t="s">
        <v>116</v>
      </c>
      <c r="V2646" s="1251" t="s">
        <v>1537</v>
      </c>
      <c r="W2646" s="1251" t="s">
        <v>377</v>
      </c>
      <c r="X2646" s="1251" t="s">
        <v>1515</v>
      </c>
      <c r="Y2646" s="1251">
        <v>190</v>
      </c>
    </row>
    <row r="2647" spans="1:25" ht="12">
      <c r="A2647" s="1251">
        <v>2020</v>
      </c>
      <c r="B2647" s="1251">
        <v>25</v>
      </c>
      <c r="C2647" s="1251">
        <v>900</v>
      </c>
      <c r="D2647" s="1251" t="s">
        <v>1778</v>
      </c>
      <c r="E2647" s="1251">
        <v>190101</v>
      </c>
      <c r="F2647" s="1251" t="s">
        <v>1807</v>
      </c>
      <c r="G2647" s="1252">
        <v>0</v>
      </c>
      <c r="H2647" s="1252">
        <v>0</v>
      </c>
      <c r="I2647" s="1252">
        <v>0</v>
      </c>
      <c r="J2647" s="1252">
        <v>0</v>
      </c>
      <c r="K2647" s="1252">
        <v>0</v>
      </c>
      <c r="L2647" s="1252">
        <v>0</v>
      </c>
      <c r="M2647" s="1252">
        <v>0</v>
      </c>
      <c r="N2647" s="1252">
        <v>0</v>
      </c>
      <c r="O2647" s="1252">
        <v>0</v>
      </c>
      <c r="P2647" s="1252">
        <v>0</v>
      </c>
      <c r="Q2647" s="1252">
        <v>0</v>
      </c>
      <c r="R2647" s="1252">
        <v>0</v>
      </c>
      <c r="S2647" s="1252">
        <v>0</v>
      </c>
      <c r="T2647" s="1252">
        <v>0</v>
      </c>
      <c r="U2647" s="1251" t="s">
        <v>116</v>
      </c>
      <c r="V2647" s="1251" t="s">
        <v>1537</v>
      </c>
      <c r="W2647" s="1251" t="s">
        <v>377</v>
      </c>
      <c r="X2647" s="1251" t="s">
        <v>1515</v>
      </c>
      <c r="Y2647" s="1251">
        <v>190</v>
      </c>
    </row>
    <row r="2648" spans="1:25" ht="12">
      <c r="A2648" s="1251">
        <v>2020</v>
      </c>
      <c r="B2648" s="1251">
        <v>25</v>
      </c>
      <c r="C2648" s="1251">
        <v>900</v>
      </c>
      <c r="D2648" s="1251" t="s">
        <v>1778</v>
      </c>
      <c r="E2648" s="1251">
        <v>201000</v>
      </c>
      <c r="F2648" s="1251" t="s">
        <v>1808</v>
      </c>
      <c r="G2648" s="1252">
        <v>-3603125</v>
      </c>
      <c r="H2648" s="1252">
        <v>-3603125</v>
      </c>
      <c r="I2648" s="1252">
        <v>-3603125</v>
      </c>
      <c r="J2648" s="1252">
        <v>-3603125</v>
      </c>
      <c r="K2648" s="1252">
        <v>-3603125</v>
      </c>
      <c r="L2648" s="1252">
        <v>-3603125</v>
      </c>
      <c r="M2648" s="1252">
        <v>-3603125</v>
      </c>
      <c r="N2648" s="1252">
        <v>-3603125</v>
      </c>
      <c r="O2648" s="1252">
        <v>-3603125</v>
      </c>
      <c r="P2648" s="1252">
        <v>-3603125</v>
      </c>
      <c r="Q2648" s="1252">
        <v>-3603125</v>
      </c>
      <c r="R2648" s="1252">
        <v>-3603125</v>
      </c>
      <c r="S2648" s="1252">
        <v>-3603125</v>
      </c>
      <c r="T2648" s="1252">
        <v>-3603125</v>
      </c>
      <c r="U2648" s="1251" t="s">
        <v>116</v>
      </c>
      <c r="V2648" s="1251" t="s">
        <v>1537</v>
      </c>
      <c r="W2648" s="1251" t="s">
        <v>349</v>
      </c>
      <c r="X2648" s="1251" t="s">
        <v>1675</v>
      </c>
      <c r="Y2648" s="1251">
        <v>201</v>
      </c>
    </row>
    <row r="2649" spans="1:25" ht="12">
      <c r="A2649" s="1251">
        <v>2020</v>
      </c>
      <c r="B2649" s="1251">
        <v>25</v>
      </c>
      <c r="C2649" s="1251">
        <v>900</v>
      </c>
      <c r="D2649" s="1251" t="s">
        <v>1778</v>
      </c>
      <c r="E2649" s="1251">
        <v>207010</v>
      </c>
      <c r="F2649" s="1251" t="s">
        <v>1809</v>
      </c>
      <c r="G2649" s="1252">
        <v>-15566026.109999999</v>
      </c>
      <c r="H2649" s="1252">
        <v>-15566026.109999999</v>
      </c>
      <c r="I2649" s="1252">
        <v>-15566026.109999999</v>
      </c>
      <c r="J2649" s="1252">
        <v>-15566026.109999999</v>
      </c>
      <c r="K2649" s="1252">
        <v>-15566026.109999999</v>
      </c>
      <c r="L2649" s="1252">
        <v>-15566026.109999999</v>
      </c>
      <c r="M2649" s="1252">
        <v>-15566026.109999999</v>
      </c>
      <c r="N2649" s="1252">
        <v>-15566026.109999999</v>
      </c>
      <c r="O2649" s="1252">
        <v>-15566026.109999999</v>
      </c>
      <c r="P2649" s="1252">
        <v>-15566026.109999999</v>
      </c>
      <c r="Q2649" s="1252">
        <v>-15566026.109999999</v>
      </c>
      <c r="R2649" s="1252">
        <v>-15566026.109999999</v>
      </c>
      <c r="S2649" s="1252">
        <v>-15566026.109999999</v>
      </c>
      <c r="T2649" s="1252">
        <v>-15566026.109999999</v>
      </c>
      <c r="U2649" s="1251" t="s">
        <v>116</v>
      </c>
      <c r="V2649" s="1251" t="s">
        <v>1537</v>
      </c>
      <c r="W2649" s="1251" t="s">
        <v>349</v>
      </c>
      <c r="X2649" s="1251" t="s">
        <v>1675</v>
      </c>
      <c r="Y2649" s="1251">
        <v>207</v>
      </c>
    </row>
    <row r="2650" spans="1:25" ht="12">
      <c r="A2650" s="1251">
        <v>2020</v>
      </c>
      <c r="B2650" s="1251">
        <v>25</v>
      </c>
      <c r="C2650" s="1251">
        <v>900</v>
      </c>
      <c r="D2650" s="1251" t="s">
        <v>1778</v>
      </c>
      <c r="E2650" s="1251">
        <v>211000</v>
      </c>
      <c r="F2650" s="1251" t="s">
        <v>1674</v>
      </c>
      <c r="G2650" s="1252">
        <v>-27470122.98</v>
      </c>
      <c r="H2650" s="1252">
        <v>-35377068.280000001</v>
      </c>
      <c r="I2650" s="1252">
        <v>-33693614.020000003</v>
      </c>
      <c r="J2650" s="1252">
        <v>-33555665.950000003</v>
      </c>
      <c r="K2650" s="1252">
        <v>-32309067.760000002</v>
      </c>
      <c r="L2650" s="1252">
        <v>-7812844.2300000004</v>
      </c>
      <c r="M2650" s="1252">
        <v>-7228217.5700000003</v>
      </c>
      <c r="N2650" s="1252">
        <v>-5642902.3300000001</v>
      </c>
      <c r="O2650" s="1252">
        <v>-5356695.3399999999</v>
      </c>
      <c r="P2650" s="1252">
        <v>-4886343.2300000004</v>
      </c>
      <c r="Q2650" s="1252">
        <v>-3160738.5299999998</v>
      </c>
      <c r="R2650" s="1252">
        <v>-3166369.3900000001</v>
      </c>
      <c r="S2650" s="1252">
        <v>-3893063</v>
      </c>
      <c r="T2650" s="1252">
        <v>-3893063</v>
      </c>
      <c r="U2650" s="1251" t="s">
        <v>116</v>
      </c>
      <c r="V2650" s="1251" t="s">
        <v>1537</v>
      </c>
      <c r="W2650" s="1251" t="s">
        <v>349</v>
      </c>
      <c r="X2650" s="1251" t="s">
        <v>1675</v>
      </c>
      <c r="Y2650" s="1251">
        <v>211</v>
      </c>
    </row>
    <row r="2651" spans="1:25" ht="12">
      <c r="A2651" s="1251">
        <v>2020</v>
      </c>
      <c r="B2651" s="1251">
        <v>25</v>
      </c>
      <c r="C2651" s="1251">
        <v>900</v>
      </c>
      <c r="D2651" s="1251" t="s">
        <v>1778</v>
      </c>
      <c r="E2651" s="1251">
        <v>211002</v>
      </c>
      <c r="F2651" s="1251" t="s">
        <v>1810</v>
      </c>
      <c r="G2651" s="1252">
        <v>-412821.12</v>
      </c>
      <c r="H2651" s="1252">
        <v>-413569.16999999998</v>
      </c>
      <c r="I2651" s="1252">
        <v>-402844.97999999998</v>
      </c>
      <c r="J2651" s="1252">
        <v>-404023.53000000003</v>
      </c>
      <c r="K2651" s="1252">
        <v>-405601.19</v>
      </c>
      <c r="L2651" s="1252">
        <v>-407231.44</v>
      </c>
      <c r="M2651" s="1252">
        <v>-410891.39000000001</v>
      </c>
      <c r="N2651" s="1252">
        <v>-413026.17999999999</v>
      </c>
      <c r="O2651" s="1252">
        <v>-415160.96999999997</v>
      </c>
      <c r="P2651" s="1252">
        <v>-417226.90000000002</v>
      </c>
      <c r="Q2651" s="1252">
        <v>-419361.69</v>
      </c>
      <c r="R2651" s="1252">
        <v>-421427.62</v>
      </c>
      <c r="S2651" s="1252">
        <v>-425231.96999999997</v>
      </c>
      <c r="T2651" s="1252">
        <v>-425231.96999999997</v>
      </c>
      <c r="U2651" s="1251" t="s">
        <v>116</v>
      </c>
      <c r="V2651" s="1251" t="s">
        <v>1537</v>
      </c>
      <c r="W2651" s="1251" t="s">
        <v>349</v>
      </c>
      <c r="X2651" s="1251" t="s">
        <v>1675</v>
      </c>
      <c r="Y2651" s="1251">
        <v>211</v>
      </c>
    </row>
    <row r="2652" spans="1:25" ht="12">
      <c r="A2652" s="1251">
        <v>2020</v>
      </c>
      <c r="B2652" s="1251">
        <v>25</v>
      </c>
      <c r="C2652" s="1251">
        <v>900</v>
      </c>
      <c r="D2652" s="1251" t="s">
        <v>1778</v>
      </c>
      <c r="E2652" s="1251">
        <v>211003</v>
      </c>
      <c r="F2652" s="1251" t="s">
        <v>1811</v>
      </c>
      <c r="G2652" s="1252">
        <v>-1171.1900000000001</v>
      </c>
      <c r="H2652" s="1252">
        <v>-1267.95</v>
      </c>
      <c r="I2652" s="1252">
        <v>-781.25999999999999</v>
      </c>
      <c r="J2652" s="1252">
        <v>-1566.71</v>
      </c>
      <c r="K2652" s="1252">
        <v>-2326.8200000000002</v>
      </c>
      <c r="L2652" s="1252">
        <v>-3112.27</v>
      </c>
      <c r="M2652" s="1252">
        <v>-3872.3800000000001</v>
      </c>
      <c r="N2652" s="1252">
        <v>-4657.8299999999999</v>
      </c>
      <c r="O2652" s="1252">
        <v>-5443.2799999999997</v>
      </c>
      <c r="P2652" s="1252">
        <v>-6203.3900000000003</v>
      </c>
      <c r="Q2652" s="1252">
        <v>-6988.8400000000001</v>
      </c>
      <c r="R2652" s="1252">
        <v>-7748.9499999999998</v>
      </c>
      <c r="S2652" s="1252">
        <v>-8534.3999999999996</v>
      </c>
      <c r="T2652" s="1252">
        <v>-8534.3999999999996</v>
      </c>
      <c r="U2652" s="1251" t="s">
        <v>116</v>
      </c>
      <c r="V2652" s="1251" t="s">
        <v>1537</v>
      </c>
      <c r="W2652" s="1251" t="s">
        <v>349</v>
      </c>
      <c r="X2652" s="1251" t="s">
        <v>1675</v>
      </c>
      <c r="Y2652" s="1251">
        <v>211</v>
      </c>
    </row>
    <row r="2653" spans="1:25" ht="12">
      <c r="A2653" s="1251">
        <v>2020</v>
      </c>
      <c r="B2653" s="1251">
        <v>25</v>
      </c>
      <c r="C2653" s="1251">
        <v>900</v>
      </c>
      <c r="D2653" s="1251" t="s">
        <v>1778</v>
      </c>
      <c r="E2653" s="1251">
        <v>211500</v>
      </c>
      <c r="F2653" s="1251" t="s">
        <v>1812</v>
      </c>
      <c r="G2653" s="1252">
        <v>-298147.78999999998</v>
      </c>
      <c r="H2653" s="1252">
        <v>-298604.32000000001</v>
      </c>
      <c r="I2653" s="1252">
        <v>-295870.73999999999</v>
      </c>
      <c r="J2653" s="1252">
        <v>-295969.32000000001</v>
      </c>
      <c r="K2653" s="1252">
        <v>-296064.71999999997</v>
      </c>
      <c r="L2653" s="1252">
        <v>-296163.29999999999</v>
      </c>
      <c r="M2653" s="1252">
        <v>-296258.70000000001</v>
      </c>
      <c r="N2653" s="1252">
        <v>-296357.28000000003</v>
      </c>
      <c r="O2653" s="1252">
        <v>-296455.85999999999</v>
      </c>
      <c r="P2653" s="1252">
        <v>-296551.26000000001</v>
      </c>
      <c r="Q2653" s="1252">
        <v>-296649.84000000003</v>
      </c>
      <c r="R2653" s="1252">
        <v>-296745.23999999999</v>
      </c>
      <c r="S2653" s="1252">
        <v>-296843.82000000001</v>
      </c>
      <c r="T2653" s="1252">
        <v>-296843.82000000001</v>
      </c>
      <c r="U2653" s="1251" t="s">
        <v>116</v>
      </c>
      <c r="V2653" s="1251" t="s">
        <v>1537</v>
      </c>
      <c r="W2653" s="1251" t="s">
        <v>349</v>
      </c>
      <c r="X2653" s="1251" t="s">
        <v>1675</v>
      </c>
      <c r="Y2653" s="1251">
        <v>211</v>
      </c>
    </row>
    <row r="2654" spans="1:25" ht="12">
      <c r="A2654" s="1251">
        <v>2020</v>
      </c>
      <c r="B2654" s="1251">
        <v>25</v>
      </c>
      <c r="C2654" s="1251">
        <v>900</v>
      </c>
      <c r="D2654" s="1251" t="s">
        <v>1778</v>
      </c>
      <c r="E2654" s="1251">
        <v>211501</v>
      </c>
      <c r="F2654" s="1251" t="s">
        <v>1813</v>
      </c>
      <c r="G2654" s="1252">
        <v>-43746.540000000001</v>
      </c>
      <c r="H2654" s="1252">
        <v>-43746.540000000001</v>
      </c>
      <c r="I2654" s="1252">
        <v>-43746.540000000001</v>
      </c>
      <c r="J2654" s="1252">
        <v>-43746.540000000001</v>
      </c>
      <c r="K2654" s="1252">
        <v>-43746.540000000001</v>
      </c>
      <c r="L2654" s="1252">
        <v>-43746.540000000001</v>
      </c>
      <c r="M2654" s="1252">
        <v>-43746.540000000001</v>
      </c>
      <c r="N2654" s="1252">
        <v>-43746.540000000001</v>
      </c>
      <c r="O2654" s="1252">
        <v>-43746.540000000001</v>
      </c>
      <c r="P2654" s="1252">
        <v>-43746.540000000001</v>
      </c>
      <c r="Q2654" s="1252">
        <v>-43746.540000000001</v>
      </c>
      <c r="R2654" s="1252">
        <v>-43746.540000000001</v>
      </c>
      <c r="S2654" s="1252">
        <v>-43746.540000000001</v>
      </c>
      <c r="T2654" s="1252">
        <v>-43746.540000000001</v>
      </c>
      <c r="U2654" s="1251" t="s">
        <v>116</v>
      </c>
      <c r="V2654" s="1251" t="s">
        <v>1537</v>
      </c>
      <c r="W2654" s="1251" t="s">
        <v>349</v>
      </c>
      <c r="X2654" s="1251" t="s">
        <v>1675</v>
      </c>
      <c r="Y2654" s="1251">
        <v>211</v>
      </c>
    </row>
    <row r="2655" spans="1:25" ht="12">
      <c r="A2655" s="1251">
        <v>2020</v>
      </c>
      <c r="B2655" s="1251">
        <v>25</v>
      </c>
      <c r="C2655" s="1251">
        <v>900</v>
      </c>
      <c r="D2655" s="1251" t="s">
        <v>1778</v>
      </c>
      <c r="E2655" s="1251">
        <v>211600</v>
      </c>
      <c r="F2655" s="1251" t="s">
        <v>1814</v>
      </c>
      <c r="G2655" s="1252">
        <v>-93682.059999999998</v>
      </c>
      <c r="H2655" s="1252">
        <v>-93682.059999999998</v>
      </c>
      <c r="I2655" s="1252">
        <v>-93682.059999999998</v>
      </c>
      <c r="J2655" s="1252">
        <v>-93682.059999999998</v>
      </c>
      <c r="K2655" s="1252">
        <v>-93682.059999999998</v>
      </c>
      <c r="L2655" s="1252">
        <v>-93682.059999999998</v>
      </c>
      <c r="M2655" s="1252">
        <v>-93682.059999999998</v>
      </c>
      <c r="N2655" s="1252">
        <v>-93682.059999999998</v>
      </c>
      <c r="O2655" s="1252">
        <v>-93682.059999999998</v>
      </c>
      <c r="P2655" s="1252">
        <v>-93682.059999999998</v>
      </c>
      <c r="Q2655" s="1252">
        <v>-93682.059999999998</v>
      </c>
      <c r="R2655" s="1252">
        <v>-93682.059999999998</v>
      </c>
      <c r="S2655" s="1252">
        <v>-93682.059999999998</v>
      </c>
      <c r="T2655" s="1252">
        <v>-93682.059999999998</v>
      </c>
      <c r="U2655" s="1251" t="s">
        <v>116</v>
      </c>
      <c r="V2655" s="1251" t="s">
        <v>1537</v>
      </c>
      <c r="W2655" s="1251" t="s">
        <v>349</v>
      </c>
      <c r="X2655" s="1251" t="s">
        <v>1675</v>
      </c>
      <c r="Y2655" s="1251">
        <v>211</v>
      </c>
    </row>
    <row r="2656" spans="1:25" ht="12">
      <c r="A2656" s="1251">
        <v>2020</v>
      </c>
      <c r="B2656" s="1251">
        <v>25</v>
      </c>
      <c r="C2656" s="1251">
        <v>900</v>
      </c>
      <c r="D2656" s="1251" t="s">
        <v>1778</v>
      </c>
      <c r="E2656" s="1251">
        <v>213000</v>
      </c>
      <c r="F2656" s="1251" t="s">
        <v>1815</v>
      </c>
      <c r="G2656" s="1252">
        <v>122059.25</v>
      </c>
      <c r="H2656" s="1252">
        <v>122059.25</v>
      </c>
      <c r="I2656" s="1252">
        <v>122059.25</v>
      </c>
      <c r="J2656" s="1252">
        <v>122059.25</v>
      </c>
      <c r="K2656" s="1252">
        <v>122059.25</v>
      </c>
      <c r="L2656" s="1252">
        <v>122059.25</v>
      </c>
      <c r="M2656" s="1252">
        <v>122059.25</v>
      </c>
      <c r="N2656" s="1252">
        <v>122059.25</v>
      </c>
      <c r="O2656" s="1252">
        <v>122059.25</v>
      </c>
      <c r="P2656" s="1252">
        <v>122059.25</v>
      </c>
      <c r="Q2656" s="1252">
        <v>122059.25</v>
      </c>
      <c r="R2656" s="1252">
        <v>122059.25</v>
      </c>
      <c r="S2656" s="1252">
        <v>122059.25</v>
      </c>
      <c r="T2656" s="1252">
        <v>122059.25</v>
      </c>
      <c r="U2656" s="1251" t="s">
        <v>116</v>
      </c>
      <c r="V2656" s="1251" t="s">
        <v>1537</v>
      </c>
      <c r="W2656" s="1251" t="s">
        <v>349</v>
      </c>
      <c r="X2656" s="1251" t="s">
        <v>1675</v>
      </c>
      <c r="Y2656" s="1251">
        <v>213</v>
      </c>
    </row>
    <row r="2657" spans="1:25" ht="12">
      <c r="A2657" s="1251">
        <v>2020</v>
      </c>
      <c r="B2657" s="1251">
        <v>25</v>
      </c>
      <c r="C2657" s="1251">
        <v>900</v>
      </c>
      <c r="D2657" s="1251" t="s">
        <v>1778</v>
      </c>
      <c r="E2657" s="1251">
        <v>215000</v>
      </c>
      <c r="F2657" s="1251" t="s">
        <v>1676</v>
      </c>
      <c r="G2657" s="1252">
        <v>-71404868.590000004</v>
      </c>
      <c r="H2657" s="1252">
        <v>-70979868.590000004</v>
      </c>
      <c r="I2657" s="1252">
        <v>-70979868.590000004</v>
      </c>
      <c r="J2657" s="1252">
        <v>-70979868.590000004</v>
      </c>
      <c r="K2657" s="1252">
        <v>-70979868.590000004</v>
      </c>
      <c r="L2657" s="1252">
        <v>-70979868.590000004</v>
      </c>
      <c r="M2657" s="1252">
        <v>-70979868.590000004</v>
      </c>
      <c r="N2657" s="1252">
        <v>-70979868.590000004</v>
      </c>
      <c r="O2657" s="1252">
        <v>-70979868.590000004</v>
      </c>
      <c r="P2657" s="1252">
        <v>-70979868.590000004</v>
      </c>
      <c r="Q2657" s="1252">
        <v>-70979868.590000004</v>
      </c>
      <c r="R2657" s="1252">
        <v>-70979868.590000004</v>
      </c>
      <c r="S2657" s="1252">
        <v>-70979868.590000004</v>
      </c>
      <c r="T2657" s="1252">
        <v>-70979868.590000004</v>
      </c>
      <c r="U2657" s="1251" t="s">
        <v>116</v>
      </c>
      <c r="V2657" s="1251" t="s">
        <v>1537</v>
      </c>
      <c r="W2657" s="1251" t="s">
        <v>352</v>
      </c>
      <c r="X2657" s="1251" t="s">
        <v>1675</v>
      </c>
      <c r="Y2657" s="1251">
        <v>215</v>
      </c>
    </row>
    <row r="2658" spans="1:25" ht="12">
      <c r="A2658" s="1251">
        <v>2020</v>
      </c>
      <c r="B2658" s="1251">
        <v>25</v>
      </c>
      <c r="C2658" s="1251">
        <v>900</v>
      </c>
      <c r="D2658" s="1251" t="s">
        <v>1778</v>
      </c>
      <c r="E2658" s="1251">
        <v>215100</v>
      </c>
      <c r="F2658" s="1251" t="s">
        <v>1734</v>
      </c>
      <c r="G2658" s="1252">
        <v>0</v>
      </c>
      <c r="H2658" s="1252">
        <v>-610859.88</v>
      </c>
      <c r="I2658" s="1252">
        <v>-1221462.6699999999</v>
      </c>
      <c r="J2658" s="1252">
        <v>-1858123.26</v>
      </c>
      <c r="K2658" s="1252">
        <v>-2502576.9900000002</v>
      </c>
      <c r="L2658" s="1252">
        <v>-3256975.1899999999</v>
      </c>
      <c r="M2658" s="1252">
        <v>-4620098.3099999996</v>
      </c>
      <c r="N2658" s="1252">
        <v>-6426550.2300000004</v>
      </c>
      <c r="O2658" s="1252">
        <v>-7829515.04</v>
      </c>
      <c r="P2658" s="1252">
        <v>-8800860.7400000002</v>
      </c>
      <c r="Q2658" s="1252">
        <v>-9683634.4600000009</v>
      </c>
      <c r="R2658" s="1252">
        <v>-9875745.4100000001</v>
      </c>
      <c r="S2658" s="1252">
        <v>-10559253.15</v>
      </c>
      <c r="T2658" s="1252">
        <v>-10559253.15</v>
      </c>
      <c r="U2658" s="1251" t="s">
        <v>116</v>
      </c>
      <c r="V2658" s="1251" t="s">
        <v>1537</v>
      </c>
      <c r="W2658" s="1251" t="s">
        <v>352</v>
      </c>
      <c r="X2658" s="1251" t="s">
        <v>1675</v>
      </c>
      <c r="Y2658" s="1251">
        <v>215</v>
      </c>
    </row>
    <row r="2659" spans="1:25" ht="12">
      <c r="A2659" s="1251">
        <v>2020</v>
      </c>
      <c r="B2659" s="1251">
        <v>25</v>
      </c>
      <c r="C2659" s="1251">
        <v>900</v>
      </c>
      <c r="D2659" s="1251" t="s">
        <v>1778</v>
      </c>
      <c r="E2659" s="1251">
        <v>215101</v>
      </c>
      <c r="F2659" s="1251" t="s">
        <v>1677</v>
      </c>
      <c r="G2659" s="1252">
        <v>11925.6</v>
      </c>
      <c r="H2659" s="1252">
        <v>11925.6</v>
      </c>
      <c r="I2659" s="1252">
        <v>11925.6</v>
      </c>
      <c r="J2659" s="1252">
        <v>11925.6</v>
      </c>
      <c r="K2659" s="1252">
        <v>11925.6</v>
      </c>
      <c r="L2659" s="1252">
        <v>11925.6</v>
      </c>
      <c r="M2659" s="1252">
        <v>11925.6</v>
      </c>
      <c r="N2659" s="1252">
        <v>11925.6</v>
      </c>
      <c r="O2659" s="1252">
        <v>11925.6</v>
      </c>
      <c r="P2659" s="1252">
        <v>11925.6</v>
      </c>
      <c r="Q2659" s="1252">
        <v>11925.6</v>
      </c>
      <c r="R2659" s="1252">
        <v>11925.6</v>
      </c>
      <c r="S2659" s="1252">
        <v>11925.6</v>
      </c>
      <c r="T2659" s="1252">
        <v>11925.6</v>
      </c>
      <c r="U2659" s="1251" t="s">
        <v>116</v>
      </c>
      <c r="V2659" s="1251" t="s">
        <v>1537</v>
      </c>
      <c r="W2659" s="1251" t="s">
        <v>352</v>
      </c>
      <c r="X2659" s="1251" t="s">
        <v>1675</v>
      </c>
      <c r="Y2659" s="1251">
        <v>215</v>
      </c>
    </row>
    <row r="2660" spans="1:25" ht="12">
      <c r="A2660" s="1251">
        <v>2020</v>
      </c>
      <c r="B2660" s="1251">
        <v>25</v>
      </c>
      <c r="C2660" s="1251">
        <v>900</v>
      </c>
      <c r="D2660" s="1251" t="s">
        <v>1778</v>
      </c>
      <c r="E2660" s="1251">
        <v>215300</v>
      </c>
      <c r="F2660" s="1251" t="s">
        <v>1678</v>
      </c>
      <c r="G2660" s="1252">
        <v>425000</v>
      </c>
      <c r="H2660" s="1252">
        <v>0</v>
      </c>
      <c r="I2660" s="1252">
        <v>0</v>
      </c>
      <c r="J2660" s="1252">
        <v>0</v>
      </c>
      <c r="K2660" s="1252">
        <v>0</v>
      </c>
      <c r="L2660" s="1252">
        <v>0</v>
      </c>
      <c r="M2660" s="1252">
        <v>0</v>
      </c>
      <c r="N2660" s="1252">
        <v>0</v>
      </c>
      <c r="O2660" s="1252">
        <v>0</v>
      </c>
      <c r="P2660" s="1252">
        <v>0</v>
      </c>
      <c r="Q2660" s="1252">
        <v>0</v>
      </c>
      <c r="R2660" s="1252">
        <v>0</v>
      </c>
      <c r="S2660" s="1252">
        <v>0</v>
      </c>
      <c r="T2660" s="1252">
        <v>0</v>
      </c>
      <c r="U2660" s="1251" t="s">
        <v>116</v>
      </c>
      <c r="V2660" s="1251" t="s">
        <v>1537</v>
      </c>
      <c r="W2660" s="1251" t="s">
        <v>352</v>
      </c>
      <c r="X2660" s="1251" t="s">
        <v>1675</v>
      </c>
      <c r="Y2660" s="1251">
        <v>215</v>
      </c>
    </row>
    <row r="2661" spans="1:25" ht="12">
      <c r="A2661" s="1251">
        <v>2020</v>
      </c>
      <c r="B2661" s="1251">
        <v>25</v>
      </c>
      <c r="C2661" s="1251">
        <v>900</v>
      </c>
      <c r="D2661" s="1251" t="s">
        <v>1778</v>
      </c>
      <c r="E2661" s="1251">
        <v>221010</v>
      </c>
      <c r="F2661" s="1251" t="s">
        <v>1816</v>
      </c>
      <c r="G2661" s="1252">
        <v>0</v>
      </c>
      <c r="H2661" s="1252">
        <v>0</v>
      </c>
      <c r="I2661" s="1252">
        <v>0</v>
      </c>
      <c r="J2661" s="1252">
        <v>0</v>
      </c>
      <c r="K2661" s="1252">
        <v>0</v>
      </c>
      <c r="L2661" s="1252">
        <v>0</v>
      </c>
      <c r="M2661" s="1252">
        <v>0</v>
      </c>
      <c r="N2661" s="1252">
        <v>0</v>
      </c>
      <c r="O2661" s="1252">
        <v>0</v>
      </c>
      <c r="P2661" s="1252">
        <v>0</v>
      </c>
      <c r="Q2661" s="1252">
        <v>0</v>
      </c>
      <c r="R2661" s="1252">
        <v>0</v>
      </c>
      <c r="S2661" s="1252">
        <v>0</v>
      </c>
      <c r="T2661" s="1252">
        <v>0</v>
      </c>
      <c r="U2661" s="1251" t="s">
        <v>116</v>
      </c>
      <c r="V2661" s="1251" t="s">
        <v>1537</v>
      </c>
      <c r="W2661" s="1251" t="s">
        <v>355</v>
      </c>
      <c r="X2661" s="1251" t="s">
        <v>1581</v>
      </c>
      <c r="Y2661" s="1251">
        <v>221</v>
      </c>
    </row>
    <row r="2662" spans="1:25" ht="12">
      <c r="A2662" s="1251">
        <v>2020</v>
      </c>
      <c r="B2662" s="1251">
        <v>25</v>
      </c>
      <c r="C2662" s="1251">
        <v>900</v>
      </c>
      <c r="D2662" s="1251" t="s">
        <v>1778</v>
      </c>
      <c r="E2662" s="1251">
        <v>221020</v>
      </c>
      <c r="F2662" s="1251" t="s">
        <v>1817</v>
      </c>
      <c r="G2662" s="1252">
        <v>-60885000</v>
      </c>
      <c r="H2662" s="1252">
        <v>-60885000</v>
      </c>
      <c r="I2662" s="1252">
        <v>-60885000</v>
      </c>
      <c r="J2662" s="1252">
        <v>-60885000</v>
      </c>
      <c r="K2662" s="1252">
        <v>-60885000</v>
      </c>
      <c r="L2662" s="1252">
        <v>-85885000</v>
      </c>
      <c r="M2662" s="1252">
        <v>-85885000</v>
      </c>
      <c r="N2662" s="1252">
        <v>-85885000</v>
      </c>
      <c r="O2662" s="1252">
        <v>-85885000</v>
      </c>
      <c r="P2662" s="1252">
        <v>-85885000</v>
      </c>
      <c r="Q2662" s="1252">
        <v>-85885000</v>
      </c>
      <c r="R2662" s="1252">
        <v>-85885000</v>
      </c>
      <c r="S2662" s="1252">
        <v>-85885000</v>
      </c>
      <c r="T2662" s="1252">
        <v>-85885000</v>
      </c>
      <c r="U2662" s="1251" t="s">
        <v>116</v>
      </c>
      <c r="V2662" s="1251" t="s">
        <v>1537</v>
      </c>
      <c r="W2662" s="1251" t="s">
        <v>355</v>
      </c>
      <c r="X2662" s="1251" t="s">
        <v>1581</v>
      </c>
      <c r="Y2662" s="1251">
        <v>221</v>
      </c>
    </row>
    <row r="2663" spans="1:25" ht="12">
      <c r="A2663" s="1251">
        <v>2020</v>
      </c>
      <c r="B2663" s="1251">
        <v>25</v>
      </c>
      <c r="C2663" s="1251">
        <v>900</v>
      </c>
      <c r="D2663" s="1251" t="s">
        <v>1778</v>
      </c>
      <c r="E2663" s="1251">
        <v>224090</v>
      </c>
      <c r="F2663" s="1251" t="s">
        <v>1721</v>
      </c>
      <c r="G2663" s="1252">
        <v>-13056581.039999999</v>
      </c>
      <c r="H2663" s="1252">
        <v>-13056581.039999999</v>
      </c>
      <c r="I2663" s="1252">
        <v>-13015360.84</v>
      </c>
      <c r="J2663" s="1252">
        <v>-13015360.84</v>
      </c>
      <c r="K2663" s="1252">
        <v>-13015360.84</v>
      </c>
      <c r="L2663" s="1252">
        <v>-13015360.84</v>
      </c>
      <c r="M2663" s="1252">
        <v>-13015360.84</v>
      </c>
      <c r="N2663" s="1252">
        <v>-13015360.84</v>
      </c>
      <c r="O2663" s="1252">
        <v>-12626779.210000001</v>
      </c>
      <c r="P2663" s="1252">
        <v>-12646305.810000001</v>
      </c>
      <c r="Q2663" s="1252">
        <v>-12646305.810000001</v>
      </c>
      <c r="R2663" s="1252">
        <v>-12646305.810000001</v>
      </c>
      <c r="S2663" s="1252">
        <v>-12646305.810000001</v>
      </c>
      <c r="T2663" s="1252">
        <v>-12646305.810000001</v>
      </c>
      <c r="U2663" s="1251" t="s">
        <v>116</v>
      </c>
      <c r="V2663" s="1251" t="s">
        <v>1537</v>
      </c>
      <c r="W2663" s="1251" t="s">
        <v>355</v>
      </c>
      <c r="X2663" s="1251" t="s">
        <v>1581</v>
      </c>
      <c r="Y2663" s="1251">
        <v>224</v>
      </c>
    </row>
    <row r="2664" spans="1:25" ht="12">
      <c r="A2664" s="1251">
        <v>2020</v>
      </c>
      <c r="B2664" s="1251">
        <v>25</v>
      </c>
      <c r="C2664" s="1251">
        <v>900</v>
      </c>
      <c r="D2664" s="1251" t="s">
        <v>1778</v>
      </c>
      <c r="E2664" s="1251">
        <v>225010</v>
      </c>
      <c r="F2664" s="1251" t="s">
        <v>1818</v>
      </c>
      <c r="G2664" s="1252">
        <v>5605.6899999999996</v>
      </c>
      <c r="H2664" s="1252">
        <v>5576.3500000000004</v>
      </c>
      <c r="I2664" s="1252">
        <v>5547.0100000000002</v>
      </c>
      <c r="J2664" s="1252">
        <v>5517.6700000000001</v>
      </c>
      <c r="K2664" s="1252">
        <v>5488.3299999999999</v>
      </c>
      <c r="L2664" s="1252">
        <v>708675.98999999999</v>
      </c>
      <c r="M2664" s="1252">
        <v>705025.65000000002</v>
      </c>
      <c r="N2664" s="1252">
        <v>701375.31000000006</v>
      </c>
      <c r="O2664" s="1252">
        <v>697724.96999999997</v>
      </c>
      <c r="P2664" s="1252">
        <v>694074.63</v>
      </c>
      <c r="Q2664" s="1252">
        <v>690424.29000000004</v>
      </c>
      <c r="R2664" s="1252">
        <v>686773.94999999995</v>
      </c>
      <c r="S2664" s="1252">
        <v>683123.60999999999</v>
      </c>
      <c r="T2664" s="1252">
        <v>683123.60999999999</v>
      </c>
      <c r="U2664" s="1251" t="s">
        <v>116</v>
      </c>
      <c r="V2664" s="1251" t="s">
        <v>1537</v>
      </c>
      <c r="W2664" s="1251" t="s">
        <v>355</v>
      </c>
      <c r="X2664" s="1251" t="s">
        <v>1581</v>
      </c>
      <c r="Y2664" s="1251">
        <v>225</v>
      </c>
    </row>
    <row r="2665" spans="1:25" ht="12">
      <c r="A2665" s="1251">
        <v>2020</v>
      </c>
      <c r="B2665" s="1251">
        <v>25</v>
      </c>
      <c r="C2665" s="1251">
        <v>900</v>
      </c>
      <c r="D2665" s="1251" t="s">
        <v>1778</v>
      </c>
      <c r="E2665" s="1251">
        <v>225020</v>
      </c>
      <c r="F2665" s="1251" t="s">
        <v>1819</v>
      </c>
      <c r="G2665" s="1252">
        <v>717479.14000000001</v>
      </c>
      <c r="H2665" s="1252">
        <v>710935.70999999996</v>
      </c>
      <c r="I2665" s="1252">
        <v>704392.28000000003</v>
      </c>
      <c r="J2665" s="1252">
        <v>697848.84999999998</v>
      </c>
      <c r="K2665" s="1252">
        <v>691305.42000000004</v>
      </c>
      <c r="L2665" s="1252">
        <v>684761.98999999999</v>
      </c>
      <c r="M2665" s="1252">
        <v>678218.56000000006</v>
      </c>
      <c r="N2665" s="1252">
        <v>671675.13</v>
      </c>
      <c r="O2665" s="1252">
        <v>665131.69999999995</v>
      </c>
      <c r="P2665" s="1252">
        <v>659977.06999999995</v>
      </c>
      <c r="Q2665" s="1252">
        <v>654822.43999999994</v>
      </c>
      <c r="R2665" s="1252">
        <v>649667.81000000006</v>
      </c>
      <c r="S2665" s="1252">
        <v>644513.18000000005</v>
      </c>
      <c r="T2665" s="1252">
        <v>644513.18000000005</v>
      </c>
      <c r="U2665" s="1251" t="s">
        <v>116</v>
      </c>
      <c r="V2665" s="1251" t="s">
        <v>1537</v>
      </c>
      <c r="W2665" s="1251" t="s">
        <v>355</v>
      </c>
      <c r="X2665" s="1251" t="s">
        <v>1581</v>
      </c>
      <c r="Y2665" s="1251">
        <v>225</v>
      </c>
    </row>
    <row r="2666" spans="1:25" ht="12">
      <c r="A2666" s="1251">
        <v>2020</v>
      </c>
      <c r="B2666" s="1251">
        <v>25</v>
      </c>
      <c r="C2666" s="1251">
        <v>900</v>
      </c>
      <c r="D2666" s="1251" t="s">
        <v>1778</v>
      </c>
      <c r="E2666" s="1251">
        <v>231000</v>
      </c>
      <c r="F2666" s="1251" t="s">
        <v>366</v>
      </c>
      <c r="G2666" s="1252">
        <v>-294667.59000000003</v>
      </c>
      <c r="H2666" s="1252">
        <v>-141358.92999999999</v>
      </c>
      <c r="I2666" s="1252">
        <v>-39704.199999999997</v>
      </c>
      <c r="J2666" s="1252">
        <v>-416320.78000000003</v>
      </c>
      <c r="K2666" s="1252">
        <v>-130300.42999999999</v>
      </c>
      <c r="L2666" s="1252">
        <v>-189163.07999999999</v>
      </c>
      <c r="M2666" s="1252">
        <v>-329352.71000000002</v>
      </c>
      <c r="N2666" s="1252">
        <v>-146582.95000000001</v>
      </c>
      <c r="O2666" s="1252">
        <v>-210654.09</v>
      </c>
      <c r="P2666" s="1252">
        <v>-920740.70999999996</v>
      </c>
      <c r="Q2666" s="1252">
        <v>-347919.51000000001</v>
      </c>
      <c r="R2666" s="1252">
        <v>-393289.66999999998</v>
      </c>
      <c r="S2666" s="1252">
        <v>-832254.56000000006</v>
      </c>
      <c r="T2666" s="1252">
        <v>-832254.56000000006</v>
      </c>
      <c r="U2666" s="1251" t="s">
        <v>116</v>
      </c>
      <c r="V2666" s="1251" t="s">
        <v>1537</v>
      </c>
      <c r="W2666" s="1251" t="s">
        <v>366</v>
      </c>
      <c r="X2666" s="1251" t="s">
        <v>1581</v>
      </c>
      <c r="Y2666" s="1251">
        <v>231</v>
      </c>
    </row>
    <row r="2667" spans="1:25" ht="12">
      <c r="A2667" s="1251">
        <v>2020</v>
      </c>
      <c r="B2667" s="1251">
        <v>25</v>
      </c>
      <c r="C2667" s="1251">
        <v>900</v>
      </c>
      <c r="D2667" s="1251" t="s">
        <v>1778</v>
      </c>
      <c r="E2667" s="1251">
        <v>231001</v>
      </c>
      <c r="F2667" s="1251" t="s">
        <v>1582</v>
      </c>
      <c r="G2667" s="1252">
        <v>0</v>
      </c>
      <c r="H2667" s="1252">
        <v>0</v>
      </c>
      <c r="I2667" s="1252">
        <v>0</v>
      </c>
      <c r="J2667" s="1252">
        <v>0</v>
      </c>
      <c r="K2667" s="1252">
        <v>0</v>
      </c>
      <c r="L2667" s="1252">
        <v>0</v>
      </c>
      <c r="M2667" s="1252">
        <v>0</v>
      </c>
      <c r="N2667" s="1252">
        <v>0</v>
      </c>
      <c r="O2667" s="1252">
        <v>0</v>
      </c>
      <c r="P2667" s="1252">
        <v>0</v>
      </c>
      <c r="Q2667" s="1252">
        <v>0</v>
      </c>
      <c r="R2667" s="1252">
        <v>0</v>
      </c>
      <c r="S2667" s="1252">
        <v>0</v>
      </c>
      <c r="T2667" s="1252">
        <v>0</v>
      </c>
      <c r="U2667" s="1251" t="s">
        <v>116</v>
      </c>
      <c r="V2667" s="1251" t="s">
        <v>1537</v>
      </c>
      <c r="W2667" s="1251" t="s">
        <v>366</v>
      </c>
      <c r="X2667" s="1251" t="s">
        <v>1581</v>
      </c>
      <c r="Y2667" s="1251">
        <v>231</v>
      </c>
    </row>
    <row r="2668" spans="1:25" ht="12">
      <c r="A2668" s="1251">
        <v>2020</v>
      </c>
      <c r="B2668" s="1251">
        <v>25</v>
      </c>
      <c r="C2668" s="1251">
        <v>900</v>
      </c>
      <c r="D2668" s="1251" t="s">
        <v>1778</v>
      </c>
      <c r="E2668" s="1251">
        <v>231003</v>
      </c>
      <c r="F2668" s="1251" t="s">
        <v>1693</v>
      </c>
      <c r="G2668" s="1252">
        <v>-115138.94</v>
      </c>
      <c r="H2668" s="1252">
        <v>-93422.470000000001</v>
      </c>
      <c r="I2668" s="1252">
        <v>-98716.539999999994</v>
      </c>
      <c r="J2668" s="1252">
        <v>-143781.35000000001</v>
      </c>
      <c r="K2668" s="1252">
        <v>-109029.37</v>
      </c>
      <c r="L2668" s="1252">
        <v>-109141.17</v>
      </c>
      <c r="M2668" s="1252">
        <v>-114813.28999999999</v>
      </c>
      <c r="N2668" s="1252">
        <v>-106431.46000000001</v>
      </c>
      <c r="O2668" s="1252">
        <v>-118330.41</v>
      </c>
      <c r="P2668" s="1252">
        <v>-99176.169999999998</v>
      </c>
      <c r="Q2668" s="1252">
        <v>-105498.17</v>
      </c>
      <c r="R2668" s="1252">
        <v>-108212.92999999999</v>
      </c>
      <c r="S2668" s="1252">
        <v>-104420.2</v>
      </c>
      <c r="T2668" s="1252">
        <v>-104420.2</v>
      </c>
      <c r="U2668" s="1251" t="s">
        <v>116</v>
      </c>
      <c r="V2668" s="1251" t="s">
        <v>1537</v>
      </c>
      <c r="W2668" s="1251" t="s">
        <v>366</v>
      </c>
      <c r="X2668" s="1251" t="s">
        <v>1581</v>
      </c>
      <c r="Y2668" s="1251">
        <v>231</v>
      </c>
    </row>
    <row r="2669" spans="1:25" ht="12">
      <c r="A2669" s="1251">
        <v>2020</v>
      </c>
      <c r="B2669" s="1251">
        <v>25</v>
      </c>
      <c r="C2669" s="1251">
        <v>900</v>
      </c>
      <c r="D2669" s="1251" t="s">
        <v>1778</v>
      </c>
      <c r="E2669" s="1251">
        <v>231005</v>
      </c>
      <c r="F2669" s="1251" t="s">
        <v>1694</v>
      </c>
      <c r="G2669" s="1252">
        <v>0</v>
      </c>
      <c r="H2669" s="1252">
        <v>0</v>
      </c>
      <c r="I2669" s="1252">
        <v>0</v>
      </c>
      <c r="J2669" s="1252">
        <v>0</v>
      </c>
      <c r="K2669" s="1252">
        <v>0</v>
      </c>
      <c r="L2669" s="1252">
        <v>0</v>
      </c>
      <c r="M2669" s="1252">
        <v>0</v>
      </c>
      <c r="N2669" s="1252">
        <v>0</v>
      </c>
      <c r="O2669" s="1252">
        <v>0</v>
      </c>
      <c r="P2669" s="1252">
        <v>0</v>
      </c>
      <c r="Q2669" s="1252">
        <v>0</v>
      </c>
      <c r="R2669" s="1252">
        <v>0</v>
      </c>
      <c r="S2669" s="1252">
        <v>0</v>
      </c>
      <c r="T2669" s="1252">
        <v>0</v>
      </c>
      <c r="U2669" s="1251" t="s">
        <v>116</v>
      </c>
      <c r="V2669" s="1251" t="s">
        <v>1537</v>
      </c>
      <c r="W2669" s="1251" t="s">
        <v>366</v>
      </c>
      <c r="X2669" s="1251" t="s">
        <v>1581</v>
      </c>
      <c r="Y2669" s="1251">
        <v>231</v>
      </c>
    </row>
    <row r="2670" spans="1:25" ht="12">
      <c r="A2670" s="1251">
        <v>2020</v>
      </c>
      <c r="B2670" s="1251">
        <v>25</v>
      </c>
      <c r="C2670" s="1251">
        <v>900</v>
      </c>
      <c r="D2670" s="1251" t="s">
        <v>1778</v>
      </c>
      <c r="E2670" s="1251">
        <v>231006</v>
      </c>
      <c r="F2670" s="1251" t="s">
        <v>1583</v>
      </c>
      <c r="G2670" s="1252">
        <v>2345.0599999999999</v>
      </c>
      <c r="H2670" s="1252">
        <v>2345.0599999999999</v>
      </c>
      <c r="I2670" s="1252">
        <v>2345.0599999999999</v>
      </c>
      <c r="J2670" s="1252">
        <v>2345.0599999999999</v>
      </c>
      <c r="K2670" s="1252">
        <v>2345.0599999999999</v>
      </c>
      <c r="L2670" s="1252">
        <v>2345.0599999999999</v>
      </c>
      <c r="M2670" s="1252">
        <v>-7324.4099999999999</v>
      </c>
      <c r="N2670" s="1252">
        <v>2345.0599999999999</v>
      </c>
      <c r="O2670" s="1252">
        <v>2345.0599999999999</v>
      </c>
      <c r="P2670" s="1252">
        <v>2345.0599999999999</v>
      </c>
      <c r="Q2670" s="1252">
        <v>2345.0599999999999</v>
      </c>
      <c r="R2670" s="1252">
        <v>2345.0599999999999</v>
      </c>
      <c r="S2670" s="1252">
        <v>2275.1100000000001</v>
      </c>
      <c r="T2670" s="1252">
        <v>2275.1100000000001</v>
      </c>
      <c r="U2670" s="1251" t="s">
        <v>116</v>
      </c>
      <c r="V2670" s="1251" t="s">
        <v>1537</v>
      </c>
      <c r="W2670" s="1251" t="s">
        <v>366</v>
      </c>
      <c r="X2670" s="1251" t="s">
        <v>1581</v>
      </c>
      <c r="Y2670" s="1251">
        <v>231</v>
      </c>
    </row>
    <row r="2671" spans="1:25" ht="12">
      <c r="A2671" s="1251">
        <v>2020</v>
      </c>
      <c r="B2671" s="1251">
        <v>25</v>
      </c>
      <c r="C2671" s="1251">
        <v>900</v>
      </c>
      <c r="D2671" s="1251" t="s">
        <v>1778</v>
      </c>
      <c r="E2671" s="1251">
        <v>231035</v>
      </c>
      <c r="F2671" s="1251" t="s">
        <v>1820</v>
      </c>
      <c r="G2671" s="1252">
        <v>-21116.330000000002</v>
      </c>
      <c r="H2671" s="1252">
        <v>-90562.080000000002</v>
      </c>
      <c r="I2671" s="1252">
        <v>0</v>
      </c>
      <c r="J2671" s="1252">
        <v>0</v>
      </c>
      <c r="K2671" s="1252">
        <v>0</v>
      </c>
      <c r="L2671" s="1252">
        <v>0</v>
      </c>
      <c r="M2671" s="1252">
        <v>-6045</v>
      </c>
      <c r="N2671" s="1252">
        <v>-94074.679999999993</v>
      </c>
      <c r="O2671" s="1252">
        <v>0</v>
      </c>
      <c r="P2671" s="1252">
        <v>-61635.919999999998</v>
      </c>
      <c r="Q2671" s="1252">
        <v>0</v>
      </c>
      <c r="R2671" s="1252">
        <v>0</v>
      </c>
      <c r="S2671" s="1252">
        <v>-29673.5</v>
      </c>
      <c r="T2671" s="1252">
        <v>-29673.5</v>
      </c>
      <c r="U2671" s="1251" t="s">
        <v>116</v>
      </c>
      <c r="V2671" s="1251" t="s">
        <v>1537</v>
      </c>
      <c r="W2671" s="1251" t="s">
        <v>366</v>
      </c>
      <c r="X2671" s="1251" t="s">
        <v>1581</v>
      </c>
      <c r="Y2671" s="1251">
        <v>231</v>
      </c>
    </row>
    <row r="2672" spans="1:25" ht="12">
      <c r="A2672" s="1251">
        <v>2020</v>
      </c>
      <c r="B2672" s="1251">
        <v>25</v>
      </c>
      <c r="C2672" s="1251">
        <v>900</v>
      </c>
      <c r="D2672" s="1251" t="s">
        <v>1778</v>
      </c>
      <c r="E2672" s="1251">
        <v>231100</v>
      </c>
      <c r="F2672" s="1251" t="s">
        <v>1584</v>
      </c>
      <c r="G2672" s="1252">
        <v>0</v>
      </c>
      <c r="H2672" s="1252">
        <v>0</v>
      </c>
      <c r="I2672" s="1252">
        <v>0</v>
      </c>
      <c r="J2672" s="1252">
        <v>0</v>
      </c>
      <c r="K2672" s="1252">
        <v>0</v>
      </c>
      <c r="L2672" s="1252">
        <v>0</v>
      </c>
      <c r="M2672" s="1252">
        <v>0</v>
      </c>
      <c r="N2672" s="1252">
        <v>-57.140000000000001</v>
      </c>
      <c r="O2672" s="1252">
        <v>-57.140000000000001</v>
      </c>
      <c r="P2672" s="1252">
        <v>-57.140000000000001</v>
      </c>
      <c r="Q2672" s="1252">
        <v>-134</v>
      </c>
      <c r="R2672" s="1252">
        <v>-134</v>
      </c>
      <c r="S2672" s="1252">
        <v>-134</v>
      </c>
      <c r="T2672" s="1252">
        <v>-134</v>
      </c>
      <c r="U2672" s="1251" t="s">
        <v>116</v>
      </c>
      <c r="V2672" s="1251" t="s">
        <v>1537</v>
      </c>
      <c r="W2672" s="1251" t="s">
        <v>366</v>
      </c>
      <c r="X2672" s="1251" t="s">
        <v>1581</v>
      </c>
      <c r="Y2672" s="1251">
        <v>231</v>
      </c>
    </row>
    <row r="2673" spans="1:25" ht="12">
      <c r="A2673" s="1251">
        <v>2020</v>
      </c>
      <c r="B2673" s="1251">
        <v>25</v>
      </c>
      <c r="C2673" s="1251">
        <v>900</v>
      </c>
      <c r="D2673" s="1251" t="s">
        <v>1778</v>
      </c>
      <c r="E2673" s="1251">
        <v>231200</v>
      </c>
      <c r="F2673" s="1251" t="s">
        <v>1821</v>
      </c>
      <c r="G2673" s="1252">
        <v>-811599.57999999996</v>
      </c>
      <c r="H2673" s="1252">
        <v>-776691.12</v>
      </c>
      <c r="I2673" s="1252">
        <v>-113101.17999999999</v>
      </c>
      <c r="J2673" s="1252">
        <v>-113101.17999999999</v>
      </c>
      <c r="K2673" s="1252">
        <v>-79373.369999999995</v>
      </c>
      <c r="L2673" s="1252">
        <v>-54308.580000000002</v>
      </c>
      <c r="M2673" s="1252">
        <v>-54308.580000000002</v>
      </c>
      <c r="N2673" s="1252">
        <v>-54308.580000000002</v>
      </c>
      <c r="O2673" s="1252">
        <v>-54308.580000000002</v>
      </c>
      <c r="P2673" s="1252">
        <v>-141506.07999999999</v>
      </c>
      <c r="Q2673" s="1252">
        <v>-100054</v>
      </c>
      <c r="R2673" s="1252">
        <v>-94870.5</v>
      </c>
      <c r="S2673" s="1252">
        <v>-150809.94</v>
      </c>
      <c r="T2673" s="1252">
        <v>-150809.94</v>
      </c>
      <c r="U2673" s="1251" t="s">
        <v>116</v>
      </c>
      <c r="V2673" s="1251" t="s">
        <v>1537</v>
      </c>
      <c r="W2673" s="1251" t="s">
        <v>366</v>
      </c>
      <c r="X2673" s="1251" t="s">
        <v>1581</v>
      </c>
      <c r="Y2673" s="1251">
        <v>231</v>
      </c>
    </row>
    <row r="2674" spans="1:25" ht="12">
      <c r="A2674" s="1251">
        <v>2020</v>
      </c>
      <c r="B2674" s="1251">
        <v>25</v>
      </c>
      <c r="C2674" s="1251">
        <v>900</v>
      </c>
      <c r="D2674" s="1251" t="s">
        <v>1778</v>
      </c>
      <c r="E2674" s="1251">
        <v>231300</v>
      </c>
      <c r="F2674" s="1251" t="s">
        <v>1709</v>
      </c>
      <c r="G2674" s="1252">
        <v>-11712.41</v>
      </c>
      <c r="H2674" s="1252">
        <v>-16635.610000000001</v>
      </c>
      <c r="I2674" s="1252">
        <v>-23574.389999999999</v>
      </c>
      <c r="J2674" s="1252">
        <v>-229101.73999999999</v>
      </c>
      <c r="K2674" s="1252">
        <v>-121469.17</v>
      </c>
      <c r="L2674" s="1252">
        <v>-56180.230000000003</v>
      </c>
      <c r="M2674" s="1252">
        <v>-61423.959999999999</v>
      </c>
      <c r="N2674" s="1252">
        <v>-1.1899999999999999</v>
      </c>
      <c r="O2674" s="1252">
        <v>-92713.740000000005</v>
      </c>
      <c r="P2674" s="1252">
        <v>-92454.169999999998</v>
      </c>
      <c r="Q2674" s="1252">
        <v>-143743.94</v>
      </c>
      <c r="R2674" s="1252">
        <v>-29030.27</v>
      </c>
      <c r="S2674" s="1252">
        <v>-66588.570000000007</v>
      </c>
      <c r="T2674" s="1252">
        <v>-66588.570000000007</v>
      </c>
      <c r="U2674" s="1251" t="s">
        <v>116</v>
      </c>
      <c r="V2674" s="1251" t="s">
        <v>1537</v>
      </c>
      <c r="W2674" s="1251" t="s">
        <v>366</v>
      </c>
      <c r="X2674" s="1251" t="s">
        <v>1581</v>
      </c>
      <c r="Y2674" s="1251">
        <v>231</v>
      </c>
    </row>
    <row r="2675" spans="1:25" ht="12">
      <c r="A2675" s="1251">
        <v>2020</v>
      </c>
      <c r="B2675" s="1251">
        <v>25</v>
      </c>
      <c r="C2675" s="1251">
        <v>900</v>
      </c>
      <c r="D2675" s="1251" t="s">
        <v>1778</v>
      </c>
      <c r="E2675" s="1251">
        <v>231399</v>
      </c>
      <c r="F2675" s="1251" t="s">
        <v>1822</v>
      </c>
      <c r="G2675" s="1252">
        <v>0</v>
      </c>
      <c r="H2675" s="1252">
        <v>0</v>
      </c>
      <c r="I2675" s="1252">
        <v>0</v>
      </c>
      <c r="J2675" s="1252">
        <v>0</v>
      </c>
      <c r="K2675" s="1252">
        <v>0</v>
      </c>
      <c r="L2675" s="1252">
        <v>0</v>
      </c>
      <c r="M2675" s="1252">
        <v>0</v>
      </c>
      <c r="N2675" s="1252">
        <v>0</v>
      </c>
      <c r="O2675" s="1252">
        <v>0</v>
      </c>
      <c r="P2675" s="1252">
        <v>0</v>
      </c>
      <c r="Q2675" s="1252">
        <v>0</v>
      </c>
      <c r="R2675" s="1252">
        <v>0</v>
      </c>
      <c r="S2675" s="1252">
        <v>0</v>
      </c>
      <c r="T2675" s="1252">
        <v>0</v>
      </c>
      <c r="U2675" s="1251" t="s">
        <v>116</v>
      </c>
      <c r="V2675" s="1251" t="s">
        <v>1537</v>
      </c>
      <c r="W2675" s="1251" t="s">
        <v>366</v>
      </c>
      <c r="X2675" s="1251" t="s">
        <v>1581</v>
      </c>
      <c r="Y2675" s="1251">
        <v>231</v>
      </c>
    </row>
    <row r="2676" spans="1:25" ht="12">
      <c r="A2676" s="1251">
        <v>2020</v>
      </c>
      <c r="B2676" s="1251">
        <v>25</v>
      </c>
      <c r="C2676" s="1251">
        <v>900</v>
      </c>
      <c r="D2676" s="1251" t="s">
        <v>1778</v>
      </c>
      <c r="E2676" s="1251">
        <v>231400</v>
      </c>
      <c r="F2676" s="1251" t="s">
        <v>1823</v>
      </c>
      <c r="G2676" s="1252">
        <v>0</v>
      </c>
      <c r="H2676" s="1252">
        <v>0</v>
      </c>
      <c r="I2676" s="1252">
        <v>0</v>
      </c>
      <c r="J2676" s="1252">
        <v>0</v>
      </c>
      <c r="K2676" s="1252">
        <v>0</v>
      </c>
      <c r="L2676" s="1252">
        <v>0</v>
      </c>
      <c r="M2676" s="1252">
        <v>0</v>
      </c>
      <c r="N2676" s="1252">
        <v>0</v>
      </c>
      <c r="O2676" s="1252">
        <v>0</v>
      </c>
      <c r="P2676" s="1252">
        <v>0</v>
      </c>
      <c r="Q2676" s="1252">
        <v>0</v>
      </c>
      <c r="R2676" s="1252">
        <v>0</v>
      </c>
      <c r="S2676" s="1252">
        <v>0</v>
      </c>
      <c r="T2676" s="1252">
        <v>0</v>
      </c>
      <c r="U2676" s="1251" t="s">
        <v>116</v>
      </c>
      <c r="V2676" s="1251" t="s">
        <v>1537</v>
      </c>
      <c r="W2676" s="1251" t="s">
        <v>366</v>
      </c>
      <c r="X2676" s="1251" t="s">
        <v>1581</v>
      </c>
      <c r="Y2676" s="1251">
        <v>231</v>
      </c>
    </row>
    <row r="2677" spans="1:25" ht="12">
      <c r="A2677" s="1251">
        <v>2020</v>
      </c>
      <c r="B2677" s="1251">
        <v>25</v>
      </c>
      <c r="C2677" s="1251">
        <v>900</v>
      </c>
      <c r="D2677" s="1251" t="s">
        <v>1778</v>
      </c>
      <c r="E2677" s="1251">
        <v>231500</v>
      </c>
      <c r="F2677" s="1251" t="s">
        <v>1824</v>
      </c>
      <c r="G2677" s="1252">
        <v>0</v>
      </c>
      <c r="H2677" s="1252">
        <v>0</v>
      </c>
      <c r="I2677" s="1252">
        <v>0</v>
      </c>
      <c r="J2677" s="1252">
        <v>0</v>
      </c>
      <c r="K2677" s="1252">
        <v>0</v>
      </c>
      <c r="L2677" s="1252">
        <v>0</v>
      </c>
      <c r="M2677" s="1252">
        <v>0</v>
      </c>
      <c r="N2677" s="1252">
        <v>0</v>
      </c>
      <c r="O2677" s="1252">
        <v>0</v>
      </c>
      <c r="P2677" s="1252">
        <v>0</v>
      </c>
      <c r="Q2677" s="1252">
        <v>0</v>
      </c>
      <c r="R2677" s="1252">
        <v>0</v>
      </c>
      <c r="S2677" s="1252">
        <v>0</v>
      </c>
      <c r="T2677" s="1252">
        <v>0</v>
      </c>
      <c r="U2677" s="1251" t="s">
        <v>116</v>
      </c>
      <c r="V2677" s="1251" t="s">
        <v>1537</v>
      </c>
      <c r="W2677" s="1251" t="s">
        <v>366</v>
      </c>
      <c r="X2677" s="1251" t="s">
        <v>1581</v>
      </c>
      <c r="Y2677" s="1251">
        <v>231</v>
      </c>
    </row>
    <row r="2678" spans="1:25" ht="12">
      <c r="A2678" s="1251">
        <v>2020</v>
      </c>
      <c r="B2678" s="1251">
        <v>25</v>
      </c>
      <c r="C2678" s="1251">
        <v>900</v>
      </c>
      <c r="D2678" s="1251" t="s">
        <v>1778</v>
      </c>
      <c r="E2678" s="1251">
        <v>231510</v>
      </c>
      <c r="F2678" s="1251" t="s">
        <v>1825</v>
      </c>
      <c r="G2678" s="1252">
        <v>0</v>
      </c>
      <c r="H2678" s="1252">
        <v>0</v>
      </c>
      <c r="I2678" s="1252">
        <v>0</v>
      </c>
      <c r="J2678" s="1252">
        <v>0</v>
      </c>
      <c r="K2678" s="1252">
        <v>0</v>
      </c>
      <c r="L2678" s="1252">
        <v>0</v>
      </c>
      <c r="M2678" s="1252">
        <v>0</v>
      </c>
      <c r="N2678" s="1252">
        <v>0</v>
      </c>
      <c r="O2678" s="1252">
        <v>0</v>
      </c>
      <c r="P2678" s="1252">
        <v>0</v>
      </c>
      <c r="Q2678" s="1252">
        <v>0</v>
      </c>
      <c r="R2678" s="1252">
        <v>0</v>
      </c>
      <c r="S2678" s="1252">
        <v>0</v>
      </c>
      <c r="T2678" s="1252">
        <v>0</v>
      </c>
      <c r="U2678" s="1251" t="s">
        <v>116</v>
      </c>
      <c r="V2678" s="1251" t="s">
        <v>1537</v>
      </c>
      <c r="W2678" s="1251" t="s">
        <v>366</v>
      </c>
      <c r="X2678" s="1251" t="s">
        <v>1581</v>
      </c>
      <c r="Y2678" s="1251">
        <v>231</v>
      </c>
    </row>
    <row r="2679" spans="1:25" ht="12">
      <c r="A2679" s="1251">
        <v>2020</v>
      </c>
      <c r="B2679" s="1251">
        <v>25</v>
      </c>
      <c r="C2679" s="1251">
        <v>900</v>
      </c>
      <c r="D2679" s="1251" t="s">
        <v>1778</v>
      </c>
      <c r="E2679" s="1251">
        <v>232001</v>
      </c>
      <c r="F2679" s="1251" t="s">
        <v>1826</v>
      </c>
      <c r="G2679" s="1252">
        <v>0</v>
      </c>
      <c r="H2679" s="1252">
        <v>0</v>
      </c>
      <c r="I2679" s="1252">
        <v>0</v>
      </c>
      <c r="J2679" s="1252">
        <v>0</v>
      </c>
      <c r="K2679" s="1252">
        <v>0</v>
      </c>
      <c r="L2679" s="1252">
        <v>0</v>
      </c>
      <c r="M2679" s="1252">
        <v>0</v>
      </c>
      <c r="N2679" s="1252">
        <v>0</v>
      </c>
      <c r="O2679" s="1252">
        <v>0</v>
      </c>
      <c r="P2679" s="1252">
        <v>0</v>
      </c>
      <c r="Q2679" s="1252">
        <v>0</v>
      </c>
      <c r="R2679" s="1252">
        <v>0</v>
      </c>
      <c r="S2679" s="1252">
        <v>0</v>
      </c>
      <c r="T2679" s="1252">
        <v>0</v>
      </c>
      <c r="U2679" s="1251" t="s">
        <v>116</v>
      </c>
      <c r="V2679" s="1251" t="s">
        <v>1537</v>
      </c>
      <c r="W2679" s="1251" t="s">
        <v>1827</v>
      </c>
      <c r="X2679" s="1251" t="s">
        <v>1581</v>
      </c>
      <c r="Y2679" s="1251">
        <v>232</v>
      </c>
    </row>
    <row r="2680" spans="1:25" ht="12">
      <c r="A2680" s="1251">
        <v>2020</v>
      </c>
      <c r="B2680" s="1251">
        <v>25</v>
      </c>
      <c r="C2680" s="1251">
        <v>900</v>
      </c>
      <c r="D2680" s="1251" t="s">
        <v>1778</v>
      </c>
      <c r="E2680" s="1251">
        <v>232003</v>
      </c>
      <c r="F2680" s="1251" t="s">
        <v>1828</v>
      </c>
      <c r="G2680" s="1252">
        <v>0</v>
      </c>
      <c r="H2680" s="1252">
        <v>0</v>
      </c>
      <c r="I2680" s="1252">
        <v>0</v>
      </c>
      <c r="J2680" s="1252">
        <v>0</v>
      </c>
      <c r="K2680" s="1252">
        <v>0</v>
      </c>
      <c r="L2680" s="1252">
        <v>0</v>
      </c>
      <c r="M2680" s="1252">
        <v>0</v>
      </c>
      <c r="N2680" s="1252">
        <v>0</v>
      </c>
      <c r="O2680" s="1252">
        <v>0</v>
      </c>
      <c r="P2680" s="1252">
        <v>0</v>
      </c>
      <c r="Q2680" s="1252">
        <v>0</v>
      </c>
      <c r="R2680" s="1252">
        <v>0</v>
      </c>
      <c r="S2680" s="1252">
        <v>0</v>
      </c>
      <c r="T2680" s="1252">
        <v>0</v>
      </c>
      <c r="U2680" s="1251" t="s">
        <v>116</v>
      </c>
      <c r="V2680" s="1251" t="s">
        <v>1537</v>
      </c>
      <c r="W2680" s="1251" t="s">
        <v>1827</v>
      </c>
      <c r="X2680" s="1251" t="s">
        <v>1581</v>
      </c>
      <c r="Y2680" s="1251">
        <v>232</v>
      </c>
    </row>
    <row r="2681" spans="1:25" ht="12">
      <c r="A2681" s="1251">
        <v>2020</v>
      </c>
      <c r="B2681" s="1251">
        <v>25</v>
      </c>
      <c r="C2681" s="1251">
        <v>900</v>
      </c>
      <c r="D2681" s="1251" t="s">
        <v>1778</v>
      </c>
      <c r="E2681" s="1251">
        <v>232006</v>
      </c>
      <c r="F2681" s="1251" t="s">
        <v>1829</v>
      </c>
      <c r="G2681" s="1252">
        <v>0</v>
      </c>
      <c r="H2681" s="1252">
        <v>0</v>
      </c>
      <c r="I2681" s="1252">
        <v>0</v>
      </c>
      <c r="J2681" s="1252">
        <v>0</v>
      </c>
      <c r="K2681" s="1252">
        <v>0</v>
      </c>
      <c r="L2681" s="1252">
        <v>0</v>
      </c>
      <c r="M2681" s="1252">
        <v>0</v>
      </c>
      <c r="N2681" s="1252">
        <v>0</v>
      </c>
      <c r="O2681" s="1252">
        <v>0</v>
      </c>
      <c r="P2681" s="1252">
        <v>0</v>
      </c>
      <c r="Q2681" s="1252">
        <v>0</v>
      </c>
      <c r="R2681" s="1252">
        <v>0</v>
      </c>
      <c r="S2681" s="1252">
        <v>0</v>
      </c>
      <c r="T2681" s="1252">
        <v>0</v>
      </c>
      <c r="U2681" s="1251" t="s">
        <v>116</v>
      </c>
      <c r="V2681" s="1251" t="s">
        <v>1537</v>
      </c>
      <c r="W2681" s="1251" t="s">
        <v>1827</v>
      </c>
      <c r="X2681" s="1251" t="s">
        <v>1581</v>
      </c>
      <c r="Y2681" s="1251">
        <v>232</v>
      </c>
    </row>
    <row r="2682" spans="1:25" ht="12.75">
      <c r="A2682" s="1251">
        <v>2020</v>
      </c>
      <c r="B2682" s="1251">
        <v>25</v>
      </c>
      <c r="C2682" s="1251">
        <v>900</v>
      </c>
      <c r="D2682" s="1251" t="s">
        <v>1778</v>
      </c>
      <c r="E2682" s="1251">
        <v>232590</v>
      </c>
      <c r="F2682" s="1251" t="s">
        <v>1735</v>
      </c>
      <c r="G2682" s="1252">
        <v>-593174.19999999995</v>
      </c>
      <c r="H2682" s="1252">
        <v>-547657.21999999997</v>
      </c>
      <c r="I2682" s="1252">
        <v>-588877.42000000004</v>
      </c>
      <c r="J2682" s="1252">
        <v>-588877.42000000004</v>
      </c>
      <c r="K2682" s="1252">
        <v>-588877.42000000004</v>
      </c>
      <c r="L2682" s="1252">
        <v>-588877.42000000004</v>
      </c>
      <c r="M2682" s="1252">
        <v>-588877.42000000004</v>
      </c>
      <c r="N2682" s="1252">
        <v>-41220.199999999997</v>
      </c>
      <c r="O2682" s="1252">
        <v>-429801.83000000002</v>
      </c>
      <c r="P2682" s="1252">
        <v>-410275.22999999998</v>
      </c>
      <c r="Q2682" s="1252">
        <v>-410275.22999999998</v>
      </c>
      <c r="R2682" s="1252">
        <v>-410275.22999999998</v>
      </c>
      <c r="S2682" s="1252">
        <v>-410275.22999999998</v>
      </c>
      <c r="T2682" s="1252">
        <v>-410275.22999999998</v>
      </c>
      <c r="U2682" s="1251" t="s">
        <v>116</v>
      </c>
      <c r="V2682" s="1251" t="s">
        <v>1537</v>
      </c>
      <c r="W2682" s="377" t="s">
        <v>361</v>
      </c>
      <c r="X2682" s="1251" t="s">
        <v>1581</v>
      </c>
      <c r="Y2682" s="1251">
        <v>232</v>
      </c>
    </row>
    <row r="2683" spans="1:25" ht="12">
      <c r="A2683" s="1251">
        <v>2020</v>
      </c>
      <c r="B2683" s="1251">
        <v>25</v>
      </c>
      <c r="C2683" s="1251">
        <v>900</v>
      </c>
      <c r="D2683" s="1251" t="s">
        <v>1778</v>
      </c>
      <c r="E2683" s="1251">
        <v>233000</v>
      </c>
      <c r="F2683" s="1251" t="s">
        <v>1830</v>
      </c>
      <c r="G2683" s="1252">
        <v>0</v>
      </c>
      <c r="H2683" s="1252">
        <v>0</v>
      </c>
      <c r="I2683" s="1252">
        <v>0</v>
      </c>
      <c r="J2683" s="1252">
        <v>0</v>
      </c>
      <c r="K2683" s="1252">
        <v>0</v>
      </c>
      <c r="L2683" s="1252">
        <v>0</v>
      </c>
      <c r="M2683" s="1252">
        <v>0</v>
      </c>
      <c r="N2683" s="1252">
        <v>0</v>
      </c>
      <c r="O2683" s="1252">
        <v>0</v>
      </c>
      <c r="P2683" s="1252">
        <v>0</v>
      </c>
      <c r="Q2683" s="1252">
        <v>0</v>
      </c>
      <c r="R2683" s="1252">
        <v>0</v>
      </c>
      <c r="S2683" s="1252">
        <v>0</v>
      </c>
      <c r="T2683" s="1252">
        <v>0</v>
      </c>
      <c r="U2683" s="1251" t="s">
        <v>116</v>
      </c>
      <c r="V2683" s="1251" t="s">
        <v>1537</v>
      </c>
      <c r="W2683" s="1251" t="s">
        <v>371</v>
      </c>
      <c r="X2683" s="1251" t="s">
        <v>1581</v>
      </c>
      <c r="Y2683" s="1251">
        <v>233</v>
      </c>
    </row>
    <row r="2684" spans="1:25" ht="12">
      <c r="A2684" s="1251">
        <v>2020</v>
      </c>
      <c r="B2684" s="1251">
        <v>25</v>
      </c>
      <c r="C2684" s="1251">
        <v>900</v>
      </c>
      <c r="D2684" s="1251" t="s">
        <v>1778</v>
      </c>
      <c r="E2684" s="1251">
        <v>235010</v>
      </c>
      <c r="F2684" s="1251" t="s">
        <v>1585</v>
      </c>
      <c r="G2684" s="1252">
        <v>0</v>
      </c>
      <c r="H2684" s="1252">
        <v>0</v>
      </c>
      <c r="I2684" s="1252">
        <v>0</v>
      </c>
      <c r="J2684" s="1252">
        <v>0</v>
      </c>
      <c r="K2684" s="1252">
        <v>0</v>
      </c>
      <c r="L2684" s="1252">
        <v>0</v>
      </c>
      <c r="M2684" s="1252">
        <v>0</v>
      </c>
      <c r="N2684" s="1252">
        <v>0</v>
      </c>
      <c r="O2684" s="1252">
        <v>0</v>
      </c>
      <c r="P2684" s="1252">
        <v>0</v>
      </c>
      <c r="Q2684" s="1252">
        <v>0</v>
      </c>
      <c r="R2684" s="1252">
        <v>0</v>
      </c>
      <c r="S2684" s="1252">
        <v>0</v>
      </c>
      <c r="T2684" s="1252">
        <v>0</v>
      </c>
      <c r="U2684" s="1251" t="s">
        <v>116</v>
      </c>
      <c r="V2684" s="1251" t="s">
        <v>564</v>
      </c>
      <c r="W2684" s="1251" t="s">
        <v>370</v>
      </c>
      <c r="X2684" s="1251" t="s">
        <v>1581</v>
      </c>
      <c r="Y2684" s="1251">
        <v>235</v>
      </c>
    </row>
    <row r="2685" spans="1:25" ht="12">
      <c r="A2685" s="1251">
        <v>2020</v>
      </c>
      <c r="B2685" s="1251">
        <v>25</v>
      </c>
      <c r="C2685" s="1251">
        <v>900</v>
      </c>
      <c r="D2685" s="1251" t="s">
        <v>1778</v>
      </c>
      <c r="E2685" s="1251">
        <v>235020</v>
      </c>
      <c r="F2685" s="1251" t="s">
        <v>1586</v>
      </c>
      <c r="G2685" s="1252">
        <v>0</v>
      </c>
      <c r="H2685" s="1252">
        <v>0</v>
      </c>
      <c r="I2685" s="1252">
        <v>0</v>
      </c>
      <c r="J2685" s="1252">
        <v>0</v>
      </c>
      <c r="K2685" s="1252">
        <v>0</v>
      </c>
      <c r="L2685" s="1252">
        <v>0</v>
      </c>
      <c r="M2685" s="1252">
        <v>0</v>
      </c>
      <c r="N2685" s="1252">
        <v>0</v>
      </c>
      <c r="O2685" s="1252">
        <v>0</v>
      </c>
      <c r="P2685" s="1252">
        <v>0</v>
      </c>
      <c r="Q2685" s="1252">
        <v>0</v>
      </c>
      <c r="R2685" s="1252">
        <v>0</v>
      </c>
      <c r="S2685" s="1252">
        <v>0</v>
      </c>
      <c r="T2685" s="1252">
        <v>0</v>
      </c>
      <c r="U2685" s="1251" t="s">
        <v>116</v>
      </c>
      <c r="V2685" s="1251" t="s">
        <v>564</v>
      </c>
      <c r="W2685" s="1251" t="s">
        <v>370</v>
      </c>
      <c r="X2685" s="1251" t="s">
        <v>1581</v>
      </c>
      <c r="Y2685" s="1251">
        <v>235</v>
      </c>
    </row>
    <row r="2686" spans="1:25" ht="12">
      <c r="A2686" s="1251">
        <v>2020</v>
      </c>
      <c r="B2686" s="1251">
        <v>25</v>
      </c>
      <c r="C2686" s="1251">
        <v>900</v>
      </c>
      <c r="D2686" s="1251" t="s">
        <v>1778</v>
      </c>
      <c r="E2686" s="1251">
        <v>235030</v>
      </c>
      <c r="F2686" s="1251" t="s">
        <v>1695</v>
      </c>
      <c r="G2686" s="1252">
        <v>0</v>
      </c>
      <c r="H2686" s="1252">
        <v>0</v>
      </c>
      <c r="I2686" s="1252">
        <v>0</v>
      </c>
      <c r="J2686" s="1252">
        <v>0</v>
      </c>
      <c r="K2686" s="1252">
        <v>0</v>
      </c>
      <c r="L2686" s="1252">
        <v>0</v>
      </c>
      <c r="M2686" s="1252">
        <v>0</v>
      </c>
      <c r="N2686" s="1252">
        <v>0</v>
      </c>
      <c r="O2686" s="1252">
        <v>0</v>
      </c>
      <c r="P2686" s="1252">
        <v>0</v>
      </c>
      <c r="Q2686" s="1252">
        <v>0</v>
      </c>
      <c r="R2686" s="1252">
        <v>0</v>
      </c>
      <c r="S2686" s="1252">
        <v>0</v>
      </c>
      <c r="T2686" s="1252">
        <v>0</v>
      </c>
      <c r="U2686" s="1251" t="s">
        <v>116</v>
      </c>
      <c r="V2686" s="1251" t="s">
        <v>564</v>
      </c>
      <c r="W2686" s="1251" t="s">
        <v>370</v>
      </c>
      <c r="X2686" s="1251" t="s">
        <v>1581</v>
      </c>
      <c r="Y2686" s="1251">
        <v>235</v>
      </c>
    </row>
    <row r="2687" spans="1:25" ht="12">
      <c r="A2687" s="1251">
        <v>2020</v>
      </c>
      <c r="B2687" s="1251">
        <v>25</v>
      </c>
      <c r="C2687" s="1251">
        <v>900</v>
      </c>
      <c r="D2687" s="1251" t="s">
        <v>1778</v>
      </c>
      <c r="E2687" s="1251">
        <v>235040</v>
      </c>
      <c r="F2687" s="1251" t="s">
        <v>1710</v>
      </c>
      <c r="G2687" s="1252">
        <v>0</v>
      </c>
      <c r="H2687" s="1252">
        <v>0</v>
      </c>
      <c r="I2687" s="1252">
        <v>0</v>
      </c>
      <c r="J2687" s="1252">
        <v>0</v>
      </c>
      <c r="K2687" s="1252">
        <v>0</v>
      </c>
      <c r="L2687" s="1252">
        <v>0</v>
      </c>
      <c r="M2687" s="1252">
        <v>0</v>
      </c>
      <c r="N2687" s="1252">
        <v>0</v>
      </c>
      <c r="O2687" s="1252">
        <v>0</v>
      </c>
      <c r="P2687" s="1252">
        <v>0</v>
      </c>
      <c r="Q2687" s="1252">
        <v>0</v>
      </c>
      <c r="R2687" s="1252">
        <v>0</v>
      </c>
      <c r="S2687" s="1252">
        <v>0</v>
      </c>
      <c r="T2687" s="1252">
        <v>0</v>
      </c>
      <c r="U2687" s="1251" t="s">
        <v>116</v>
      </c>
      <c r="V2687" s="1251" t="s">
        <v>564</v>
      </c>
      <c r="W2687" s="1251" t="s">
        <v>370</v>
      </c>
      <c r="X2687" s="1251" t="s">
        <v>1581</v>
      </c>
      <c r="Y2687" s="1251">
        <v>235</v>
      </c>
    </row>
    <row r="2688" spans="1:25" ht="12">
      <c r="A2688" s="1251">
        <v>2020</v>
      </c>
      <c r="B2688" s="1251">
        <v>25</v>
      </c>
      <c r="C2688" s="1251">
        <v>900</v>
      </c>
      <c r="D2688" s="1251" t="s">
        <v>1778</v>
      </c>
      <c r="E2688" s="1251">
        <v>236111</v>
      </c>
      <c r="F2688" s="1251" t="s">
        <v>1588</v>
      </c>
      <c r="G2688" s="1252">
        <v>0</v>
      </c>
      <c r="H2688" s="1252">
        <v>0</v>
      </c>
      <c r="I2688" s="1252">
        <v>0</v>
      </c>
      <c r="J2688" s="1252">
        <v>0</v>
      </c>
      <c r="K2688" s="1252">
        <v>0</v>
      </c>
      <c r="L2688" s="1252">
        <v>0</v>
      </c>
      <c r="M2688" s="1252">
        <v>0</v>
      </c>
      <c r="N2688" s="1252">
        <v>0</v>
      </c>
      <c r="O2688" s="1252">
        <v>0</v>
      </c>
      <c r="P2688" s="1252">
        <v>0</v>
      </c>
      <c r="Q2688" s="1252">
        <v>0</v>
      </c>
      <c r="R2688" s="1252">
        <v>0</v>
      </c>
      <c r="S2688" s="1252">
        <v>0</v>
      </c>
      <c r="T2688" s="1252">
        <v>0</v>
      </c>
      <c r="U2688" s="1251" t="s">
        <v>116</v>
      </c>
      <c r="V2688" s="1251" t="s">
        <v>1537</v>
      </c>
      <c r="W2688" s="1251" t="s">
        <v>371</v>
      </c>
      <c r="X2688" s="1251" t="s">
        <v>1581</v>
      </c>
      <c r="Y2688" s="1251">
        <v>236</v>
      </c>
    </row>
    <row r="2689" spans="1:25" ht="12">
      <c r="A2689" s="1251">
        <v>2020</v>
      </c>
      <c r="B2689" s="1251">
        <v>25</v>
      </c>
      <c r="C2689" s="1251">
        <v>900</v>
      </c>
      <c r="D2689" s="1251" t="s">
        <v>1778</v>
      </c>
      <c r="E2689" s="1251">
        <v>236113</v>
      </c>
      <c r="F2689" s="1251" t="s">
        <v>1761</v>
      </c>
      <c r="G2689" s="1252">
        <v>0</v>
      </c>
      <c r="H2689" s="1252">
        <v>0</v>
      </c>
      <c r="I2689" s="1252">
        <v>0</v>
      </c>
      <c r="J2689" s="1252">
        <v>0</v>
      </c>
      <c r="K2689" s="1252">
        <v>0</v>
      </c>
      <c r="L2689" s="1252">
        <v>0</v>
      </c>
      <c r="M2689" s="1252">
        <v>0</v>
      </c>
      <c r="N2689" s="1252">
        <v>0</v>
      </c>
      <c r="O2689" s="1252">
        <v>0</v>
      </c>
      <c r="P2689" s="1252">
        <v>0</v>
      </c>
      <c r="Q2689" s="1252">
        <v>0</v>
      </c>
      <c r="R2689" s="1252">
        <v>0</v>
      </c>
      <c r="S2689" s="1252">
        <v>0</v>
      </c>
      <c r="T2689" s="1252">
        <v>0</v>
      </c>
      <c r="U2689" s="1251" t="s">
        <v>116</v>
      </c>
      <c r="V2689" s="1251" t="s">
        <v>1537</v>
      </c>
      <c r="W2689" s="1251" t="s">
        <v>371</v>
      </c>
      <c r="X2689" s="1251" t="s">
        <v>1581</v>
      </c>
      <c r="Y2689" s="1251">
        <v>236</v>
      </c>
    </row>
    <row r="2690" spans="1:25" ht="12">
      <c r="A2690" s="1251">
        <v>2020</v>
      </c>
      <c r="B2690" s="1251">
        <v>25</v>
      </c>
      <c r="C2690" s="1251">
        <v>900</v>
      </c>
      <c r="D2690" s="1251" t="s">
        <v>1778</v>
      </c>
      <c r="E2690" s="1251">
        <v>236114</v>
      </c>
      <c r="F2690" s="1251" t="s">
        <v>1711</v>
      </c>
      <c r="G2690" s="1252">
        <v>0</v>
      </c>
      <c r="H2690" s="1252">
        <v>0</v>
      </c>
      <c r="I2690" s="1252">
        <v>0</v>
      </c>
      <c r="J2690" s="1252">
        <v>0</v>
      </c>
      <c r="K2690" s="1252">
        <v>0</v>
      </c>
      <c r="L2690" s="1252">
        <v>0</v>
      </c>
      <c r="M2690" s="1252">
        <v>0</v>
      </c>
      <c r="N2690" s="1252">
        <v>0</v>
      </c>
      <c r="O2690" s="1252">
        <v>0</v>
      </c>
      <c r="P2690" s="1252">
        <v>0</v>
      </c>
      <c r="Q2690" s="1252">
        <v>0</v>
      </c>
      <c r="R2690" s="1252">
        <v>0</v>
      </c>
      <c r="S2690" s="1252">
        <v>0</v>
      </c>
      <c r="T2690" s="1252">
        <v>0</v>
      </c>
      <c r="U2690" s="1251" t="s">
        <v>116</v>
      </c>
      <c r="V2690" s="1251" t="s">
        <v>1537</v>
      </c>
      <c r="W2690" s="1251" t="s">
        <v>371</v>
      </c>
      <c r="X2690" s="1251" t="s">
        <v>1581</v>
      </c>
      <c r="Y2690" s="1251">
        <v>236</v>
      </c>
    </row>
    <row r="2691" spans="1:25" ht="12">
      <c r="A2691" s="1251">
        <v>2020</v>
      </c>
      <c r="B2691" s="1251">
        <v>25</v>
      </c>
      <c r="C2691" s="1251">
        <v>900</v>
      </c>
      <c r="D2691" s="1251" t="s">
        <v>1778</v>
      </c>
      <c r="E2691" s="1251">
        <v>236115</v>
      </c>
      <c r="F2691" s="1251" t="s">
        <v>1679</v>
      </c>
      <c r="G2691" s="1252">
        <v>0</v>
      </c>
      <c r="H2691" s="1252">
        <v>-228644</v>
      </c>
      <c r="I2691" s="1252">
        <v>-414128.27000000002</v>
      </c>
      <c r="J2691" s="1252">
        <v>-633047.47999999998</v>
      </c>
      <c r="K2691" s="1252">
        <v>-844958.77000000002</v>
      </c>
      <c r="L2691" s="1252">
        <v>-1067515.77</v>
      </c>
      <c r="M2691" s="1252">
        <v>-1093970.77</v>
      </c>
      <c r="N2691" s="1252">
        <v>-580940.02000000002</v>
      </c>
      <c r="O2691" s="1252">
        <v>202079.09</v>
      </c>
      <c r="P2691" s="1252">
        <v>-160966.41</v>
      </c>
      <c r="Q2691" s="1252">
        <v>-457831.95000000001</v>
      </c>
      <c r="R2691" s="1252">
        <v>237883.79000000001</v>
      </c>
      <c r="S2691" s="1252">
        <v>0</v>
      </c>
      <c r="T2691" s="1252">
        <v>0</v>
      </c>
      <c r="U2691" s="1251" t="s">
        <v>116</v>
      </c>
      <c r="V2691" s="1251" t="s">
        <v>1537</v>
      </c>
      <c r="W2691" s="1251" t="s">
        <v>371</v>
      </c>
      <c r="X2691" s="1251" t="s">
        <v>1581</v>
      </c>
      <c r="Y2691" s="1251">
        <v>236</v>
      </c>
    </row>
    <row r="2692" spans="1:25" ht="12">
      <c r="A2692" s="1251">
        <v>2020</v>
      </c>
      <c r="B2692" s="1251">
        <v>25</v>
      </c>
      <c r="C2692" s="1251">
        <v>900</v>
      </c>
      <c r="D2692" s="1251" t="s">
        <v>1778</v>
      </c>
      <c r="E2692" s="1251">
        <v>236116</v>
      </c>
      <c r="F2692" s="1251" t="s">
        <v>1680</v>
      </c>
      <c r="G2692" s="1252">
        <v>0</v>
      </c>
      <c r="H2692" s="1252">
        <v>-137186</v>
      </c>
      <c r="I2692" s="1252">
        <v>-243576.62</v>
      </c>
      <c r="J2692" s="1252">
        <v>-372337.70000000001</v>
      </c>
      <c r="K2692" s="1252">
        <v>-496976.95000000001</v>
      </c>
      <c r="L2692" s="1252">
        <v>-627877.65000000002</v>
      </c>
      <c r="M2692" s="1252">
        <v>-642838.44999999995</v>
      </c>
      <c r="N2692" s="1252">
        <v>-341689.70000000001</v>
      </c>
      <c r="O2692" s="1252">
        <v>114775.17999999999</v>
      </c>
      <c r="P2692" s="1252">
        <v>-94674.940000000002</v>
      </c>
      <c r="Q2692" s="1252">
        <v>-269281.47999999998</v>
      </c>
      <c r="R2692" s="1252">
        <v>139915.42999999999</v>
      </c>
      <c r="S2692" s="1252">
        <v>0</v>
      </c>
      <c r="T2692" s="1252">
        <v>0</v>
      </c>
      <c r="U2692" s="1251" t="s">
        <v>116</v>
      </c>
      <c r="V2692" s="1251" t="s">
        <v>1537</v>
      </c>
      <c r="W2692" s="1251" t="s">
        <v>371</v>
      </c>
      <c r="X2692" s="1251" t="s">
        <v>1581</v>
      </c>
      <c r="Y2692" s="1251">
        <v>236</v>
      </c>
    </row>
    <row r="2693" spans="1:25" ht="12">
      <c r="A2693" s="1251">
        <v>2020</v>
      </c>
      <c r="B2693" s="1251">
        <v>25</v>
      </c>
      <c r="C2693" s="1251">
        <v>900</v>
      </c>
      <c r="D2693" s="1251" t="s">
        <v>1778</v>
      </c>
      <c r="E2693" s="1251">
        <v>236117</v>
      </c>
      <c r="F2693" s="1251" t="s">
        <v>1681</v>
      </c>
      <c r="G2693" s="1252">
        <v>0</v>
      </c>
      <c r="H2693" s="1252">
        <v>-45729</v>
      </c>
      <c r="I2693" s="1252">
        <v>-41106.400000000001</v>
      </c>
      <c r="J2693" s="1252">
        <v>-62836.339999999997</v>
      </c>
      <c r="K2693" s="1252">
        <v>-83870.669999999998</v>
      </c>
      <c r="L2693" s="1252">
        <v>222121.31</v>
      </c>
      <c r="M2693" s="1252">
        <v>194769.79999999999</v>
      </c>
      <c r="N2693" s="1252">
        <v>164870.75</v>
      </c>
      <c r="O2693" s="1252">
        <v>130712.69</v>
      </c>
      <c r="P2693" s="1252">
        <v>101009.25999999999</v>
      </c>
      <c r="Q2693" s="1252">
        <v>71542.360000000001</v>
      </c>
      <c r="R2693" s="1252">
        <v>50129.360000000001</v>
      </c>
      <c r="S2693" s="1252">
        <v>0</v>
      </c>
      <c r="T2693" s="1252">
        <v>0</v>
      </c>
      <c r="U2693" s="1251" t="s">
        <v>116</v>
      </c>
      <c r="V2693" s="1251" t="s">
        <v>1537</v>
      </c>
      <c r="W2693" s="1251" t="s">
        <v>371</v>
      </c>
      <c r="X2693" s="1251" t="s">
        <v>1581</v>
      </c>
      <c r="Y2693" s="1251">
        <v>236</v>
      </c>
    </row>
    <row r="2694" spans="1:25" ht="12">
      <c r="A2694" s="1251">
        <v>2020</v>
      </c>
      <c r="B2694" s="1251">
        <v>25</v>
      </c>
      <c r="C2694" s="1251">
        <v>900</v>
      </c>
      <c r="D2694" s="1251" t="s">
        <v>1778</v>
      </c>
      <c r="E2694" s="1251">
        <v>236118</v>
      </c>
      <c r="F2694" s="1251" t="s">
        <v>1589</v>
      </c>
      <c r="G2694" s="1252">
        <v>-10045.73</v>
      </c>
      <c r="H2694" s="1252">
        <v>-2839.5999999999999</v>
      </c>
      <c r="I2694" s="1252">
        <v>-5566.3100000000004</v>
      </c>
      <c r="J2694" s="1252">
        <v>-8146.5299999999997</v>
      </c>
      <c r="K2694" s="1252">
        <v>-2977.4099999999999</v>
      </c>
      <c r="L2694" s="1252">
        <v>-5988.1700000000001</v>
      </c>
      <c r="M2694" s="1252">
        <v>-9700.2099999999991</v>
      </c>
      <c r="N2694" s="1252">
        <v>-4872.9700000000003</v>
      </c>
      <c r="O2694" s="1252">
        <v>-9722.1299999999992</v>
      </c>
      <c r="P2694" s="1252">
        <v>-13674.610000000001</v>
      </c>
      <c r="Q2694" s="1252">
        <v>-3891.46</v>
      </c>
      <c r="R2694" s="1252">
        <v>-7043.4399999999996</v>
      </c>
      <c r="S2694" s="1252">
        <v>-9855.2600000000002</v>
      </c>
      <c r="T2694" s="1252">
        <v>-9855.2600000000002</v>
      </c>
      <c r="U2694" s="1251" t="s">
        <v>116</v>
      </c>
      <c r="V2694" s="1251" t="s">
        <v>1537</v>
      </c>
      <c r="W2694" s="1251" t="s">
        <v>371</v>
      </c>
      <c r="X2694" s="1251" t="s">
        <v>1581</v>
      </c>
      <c r="Y2694" s="1251">
        <v>236</v>
      </c>
    </row>
    <row r="2695" spans="1:25" ht="12">
      <c r="A2695" s="1251">
        <v>2020</v>
      </c>
      <c r="B2695" s="1251">
        <v>25</v>
      </c>
      <c r="C2695" s="1251">
        <v>900</v>
      </c>
      <c r="D2695" s="1251" t="s">
        <v>1778</v>
      </c>
      <c r="E2695" s="1251">
        <v>236121</v>
      </c>
      <c r="F2695" s="1251" t="s">
        <v>1682</v>
      </c>
      <c r="G2695" s="1252">
        <v>0</v>
      </c>
      <c r="H2695" s="1252">
        <v>0</v>
      </c>
      <c r="I2695" s="1252">
        <v>0</v>
      </c>
      <c r="J2695" s="1252">
        <v>0</v>
      </c>
      <c r="K2695" s="1252">
        <v>0</v>
      </c>
      <c r="L2695" s="1252">
        <v>0</v>
      </c>
      <c r="M2695" s="1252">
        <v>0</v>
      </c>
      <c r="N2695" s="1252">
        <v>0</v>
      </c>
      <c r="O2695" s="1252">
        <v>0</v>
      </c>
      <c r="P2695" s="1252">
        <v>0</v>
      </c>
      <c r="Q2695" s="1252">
        <v>0</v>
      </c>
      <c r="R2695" s="1252">
        <v>0</v>
      </c>
      <c r="S2695" s="1252">
        <v>0</v>
      </c>
      <c r="T2695" s="1252">
        <v>0</v>
      </c>
      <c r="U2695" s="1251" t="s">
        <v>116</v>
      </c>
      <c r="V2695" s="1251" t="s">
        <v>1537</v>
      </c>
      <c r="W2695" s="1251" t="s">
        <v>371</v>
      </c>
      <c r="X2695" s="1251" t="s">
        <v>1581</v>
      </c>
      <c r="Y2695" s="1251">
        <v>236</v>
      </c>
    </row>
    <row r="2696" spans="1:25" ht="12">
      <c r="A2696" s="1251">
        <v>2020</v>
      </c>
      <c r="B2696" s="1251">
        <v>25</v>
      </c>
      <c r="C2696" s="1251">
        <v>900</v>
      </c>
      <c r="D2696" s="1251" t="s">
        <v>1778</v>
      </c>
      <c r="E2696" s="1251">
        <v>236124</v>
      </c>
      <c r="F2696" s="1251" t="s">
        <v>1683</v>
      </c>
      <c r="G2696" s="1252">
        <v>-3834228.3199999998</v>
      </c>
      <c r="H2696" s="1252">
        <v>-3987435.3199999998</v>
      </c>
      <c r="I2696" s="1252">
        <v>-4158258.7400000002</v>
      </c>
      <c r="J2696" s="1252">
        <v>-4425198.3200000003</v>
      </c>
      <c r="K2696" s="1252">
        <v>-4597647.9199999999</v>
      </c>
      <c r="L2696" s="1252">
        <v>-4798388.4199999999</v>
      </c>
      <c r="M2696" s="1252">
        <v>-4957442.4199999999</v>
      </c>
      <c r="N2696" s="1252">
        <v>-5438112.0899999999</v>
      </c>
      <c r="O2696" s="1252">
        <v>-5812888.5</v>
      </c>
      <c r="P2696" s="1252">
        <v>-6012253.5</v>
      </c>
      <c r="Q2696" s="1252">
        <v>-6247115.4500000002</v>
      </c>
      <c r="R2696" s="1252">
        <v>-6296635.7999999998</v>
      </c>
      <c r="S2696" s="1252">
        <v>-2168908.7999999998</v>
      </c>
      <c r="T2696" s="1252">
        <v>-2168908.7999999998</v>
      </c>
      <c r="U2696" s="1251" t="s">
        <v>116</v>
      </c>
      <c r="V2696" s="1251" t="s">
        <v>1537</v>
      </c>
      <c r="W2696" s="1251" t="s">
        <v>371</v>
      </c>
      <c r="X2696" s="1251" t="s">
        <v>1581</v>
      </c>
      <c r="Y2696" s="1251">
        <v>236</v>
      </c>
    </row>
    <row r="2697" spans="1:25" ht="12">
      <c r="A2697" s="1251">
        <v>2020</v>
      </c>
      <c r="B2697" s="1251">
        <v>25</v>
      </c>
      <c r="C2697" s="1251">
        <v>900</v>
      </c>
      <c r="D2697" s="1251" t="s">
        <v>1778</v>
      </c>
      <c r="E2697" s="1251">
        <v>236127</v>
      </c>
      <c r="F2697" s="1251" t="s">
        <v>1712</v>
      </c>
      <c r="G2697" s="1252">
        <v>0</v>
      </c>
      <c r="H2697" s="1252">
        <v>0</v>
      </c>
      <c r="I2697" s="1252">
        <v>0</v>
      </c>
      <c r="J2697" s="1252">
        <v>0</v>
      </c>
      <c r="K2697" s="1252">
        <v>0</v>
      </c>
      <c r="L2697" s="1252">
        <v>0</v>
      </c>
      <c r="M2697" s="1252">
        <v>0</v>
      </c>
      <c r="N2697" s="1252">
        <v>0</v>
      </c>
      <c r="O2697" s="1252">
        <v>0</v>
      </c>
      <c r="P2697" s="1252">
        <v>0</v>
      </c>
      <c r="Q2697" s="1252">
        <v>0</v>
      </c>
      <c r="R2697" s="1252">
        <v>0</v>
      </c>
      <c r="S2697" s="1252">
        <v>0</v>
      </c>
      <c r="T2697" s="1252">
        <v>0</v>
      </c>
      <c r="U2697" s="1251" t="s">
        <v>116</v>
      </c>
      <c r="V2697" s="1251" t="s">
        <v>1537</v>
      </c>
      <c r="W2697" s="1251" t="s">
        <v>371</v>
      </c>
      <c r="X2697" s="1251" t="s">
        <v>1581</v>
      </c>
      <c r="Y2697" s="1251">
        <v>236</v>
      </c>
    </row>
    <row r="2698" spans="1:25" ht="12">
      <c r="A2698" s="1251">
        <v>2020</v>
      </c>
      <c r="B2698" s="1251">
        <v>25</v>
      </c>
      <c r="C2698" s="1251">
        <v>900</v>
      </c>
      <c r="D2698" s="1251" t="s">
        <v>1778</v>
      </c>
      <c r="E2698" s="1251">
        <v>236130</v>
      </c>
      <c r="F2698" s="1251" t="s">
        <v>1831</v>
      </c>
      <c r="G2698" s="1252">
        <v>0</v>
      </c>
      <c r="H2698" s="1252">
        <v>0</v>
      </c>
      <c r="I2698" s="1252">
        <v>0</v>
      </c>
      <c r="J2698" s="1252">
        <v>0</v>
      </c>
      <c r="K2698" s="1252">
        <v>0</v>
      </c>
      <c r="L2698" s="1252">
        <v>0</v>
      </c>
      <c r="M2698" s="1252">
        <v>0</v>
      </c>
      <c r="N2698" s="1252">
        <v>0</v>
      </c>
      <c r="O2698" s="1252">
        <v>0</v>
      </c>
      <c r="P2698" s="1252">
        <v>0</v>
      </c>
      <c r="Q2698" s="1252">
        <v>0</v>
      </c>
      <c r="R2698" s="1252">
        <v>0</v>
      </c>
      <c r="S2698" s="1252">
        <v>0</v>
      </c>
      <c r="T2698" s="1252">
        <v>0</v>
      </c>
      <c r="U2698" s="1251" t="s">
        <v>116</v>
      </c>
      <c r="V2698" s="1251" t="s">
        <v>1537</v>
      </c>
      <c r="W2698" s="1251" t="s">
        <v>371</v>
      </c>
      <c r="X2698" s="1251" t="s">
        <v>1581</v>
      </c>
      <c r="Y2698" s="1251">
        <v>236</v>
      </c>
    </row>
    <row r="2699" spans="1:25" ht="12">
      <c r="A2699" s="1251">
        <v>2020</v>
      </c>
      <c r="B2699" s="1251">
        <v>25</v>
      </c>
      <c r="C2699" s="1251">
        <v>900</v>
      </c>
      <c r="D2699" s="1251" t="s">
        <v>1778</v>
      </c>
      <c r="E2699" s="1251">
        <v>236201</v>
      </c>
      <c r="F2699" s="1251" t="s">
        <v>1696</v>
      </c>
      <c r="G2699" s="1252">
        <v>0</v>
      </c>
      <c r="H2699" s="1252">
        <v>0</v>
      </c>
      <c r="I2699" s="1252">
        <v>0</v>
      </c>
      <c r="J2699" s="1252">
        <v>0</v>
      </c>
      <c r="K2699" s="1252">
        <v>0</v>
      </c>
      <c r="L2699" s="1252">
        <v>0</v>
      </c>
      <c r="M2699" s="1252">
        <v>0</v>
      </c>
      <c r="N2699" s="1252">
        <v>0</v>
      </c>
      <c r="O2699" s="1252">
        <v>0</v>
      </c>
      <c r="P2699" s="1252">
        <v>0</v>
      </c>
      <c r="Q2699" s="1252">
        <v>0</v>
      </c>
      <c r="R2699" s="1252">
        <v>0</v>
      </c>
      <c r="S2699" s="1252">
        <v>0</v>
      </c>
      <c r="T2699" s="1252">
        <v>0</v>
      </c>
      <c r="U2699" s="1251" t="s">
        <v>116</v>
      </c>
      <c r="V2699" s="1251" t="s">
        <v>1537</v>
      </c>
      <c r="W2699" s="1251" t="s">
        <v>371</v>
      </c>
      <c r="X2699" s="1251" t="s">
        <v>1581</v>
      </c>
      <c r="Y2699" s="1251">
        <v>236</v>
      </c>
    </row>
    <row r="2700" spans="1:25" ht="12">
      <c r="A2700" s="1251">
        <v>2020</v>
      </c>
      <c r="B2700" s="1251">
        <v>25</v>
      </c>
      <c r="C2700" s="1251">
        <v>900</v>
      </c>
      <c r="D2700" s="1251" t="s">
        <v>1778</v>
      </c>
      <c r="E2700" s="1251">
        <v>236202</v>
      </c>
      <c r="F2700" s="1251" t="s">
        <v>1697</v>
      </c>
      <c r="G2700" s="1252">
        <v>0</v>
      </c>
      <c r="H2700" s="1252">
        <v>0</v>
      </c>
      <c r="I2700" s="1252">
        <v>0</v>
      </c>
      <c r="J2700" s="1252">
        <v>0</v>
      </c>
      <c r="K2700" s="1252">
        <v>0</v>
      </c>
      <c r="L2700" s="1252">
        <v>0</v>
      </c>
      <c r="M2700" s="1252">
        <v>0</v>
      </c>
      <c r="N2700" s="1252">
        <v>0</v>
      </c>
      <c r="O2700" s="1252">
        <v>0</v>
      </c>
      <c r="P2700" s="1252">
        <v>0</v>
      </c>
      <c r="Q2700" s="1252">
        <v>0</v>
      </c>
      <c r="R2700" s="1252">
        <v>0</v>
      </c>
      <c r="S2700" s="1252">
        <v>0</v>
      </c>
      <c r="T2700" s="1252">
        <v>0</v>
      </c>
      <c r="U2700" s="1251" t="s">
        <v>116</v>
      </c>
      <c r="V2700" s="1251" t="s">
        <v>1537</v>
      </c>
      <c r="W2700" s="1251" t="s">
        <v>371</v>
      </c>
      <c r="X2700" s="1251" t="s">
        <v>1581</v>
      </c>
      <c r="Y2700" s="1251">
        <v>236</v>
      </c>
    </row>
    <row r="2701" spans="1:25" ht="12">
      <c r="A2701" s="1251">
        <v>2020</v>
      </c>
      <c r="B2701" s="1251">
        <v>25</v>
      </c>
      <c r="C2701" s="1251">
        <v>900</v>
      </c>
      <c r="D2701" s="1251" t="s">
        <v>1778</v>
      </c>
      <c r="E2701" s="1251">
        <v>236203</v>
      </c>
      <c r="F2701" s="1251" t="s">
        <v>1832</v>
      </c>
      <c r="G2701" s="1252">
        <v>0</v>
      </c>
      <c r="H2701" s="1252">
        <v>0</v>
      </c>
      <c r="I2701" s="1252">
        <v>0</v>
      </c>
      <c r="J2701" s="1252">
        <v>0</v>
      </c>
      <c r="K2701" s="1252">
        <v>0</v>
      </c>
      <c r="L2701" s="1252">
        <v>0</v>
      </c>
      <c r="M2701" s="1252">
        <v>0</v>
      </c>
      <c r="N2701" s="1252">
        <v>0</v>
      </c>
      <c r="O2701" s="1252">
        <v>0</v>
      </c>
      <c r="P2701" s="1252">
        <v>0</v>
      </c>
      <c r="Q2701" s="1252">
        <v>0</v>
      </c>
      <c r="R2701" s="1252">
        <v>0</v>
      </c>
      <c r="S2701" s="1252">
        <v>0</v>
      </c>
      <c r="T2701" s="1252">
        <v>0</v>
      </c>
      <c r="U2701" s="1251" t="s">
        <v>116</v>
      </c>
      <c r="V2701" s="1251" t="s">
        <v>1537</v>
      </c>
      <c r="W2701" s="1251" t="s">
        <v>371</v>
      </c>
      <c r="X2701" s="1251" t="s">
        <v>1581</v>
      </c>
      <c r="Y2701" s="1251">
        <v>236</v>
      </c>
    </row>
    <row r="2702" spans="1:25" ht="12">
      <c r="A2702" s="1251">
        <v>2020</v>
      </c>
      <c r="B2702" s="1251">
        <v>25</v>
      </c>
      <c r="C2702" s="1251">
        <v>900</v>
      </c>
      <c r="D2702" s="1251" t="s">
        <v>1778</v>
      </c>
      <c r="E2702" s="1251">
        <v>236204</v>
      </c>
      <c r="F2702" s="1251" t="s">
        <v>1833</v>
      </c>
      <c r="G2702" s="1252">
        <v>0</v>
      </c>
      <c r="H2702" s="1252">
        <v>0</v>
      </c>
      <c r="I2702" s="1252">
        <v>0</v>
      </c>
      <c r="J2702" s="1252">
        <v>0</v>
      </c>
      <c r="K2702" s="1252">
        <v>0</v>
      </c>
      <c r="L2702" s="1252">
        <v>0</v>
      </c>
      <c r="M2702" s="1252">
        <v>0</v>
      </c>
      <c r="N2702" s="1252">
        <v>0</v>
      </c>
      <c r="O2702" s="1252">
        <v>0</v>
      </c>
      <c r="P2702" s="1252">
        <v>0</v>
      </c>
      <c r="Q2702" s="1252">
        <v>0</v>
      </c>
      <c r="R2702" s="1252">
        <v>0</v>
      </c>
      <c r="S2702" s="1252">
        <v>0</v>
      </c>
      <c r="T2702" s="1252">
        <v>0</v>
      </c>
      <c r="U2702" s="1251" t="s">
        <v>116</v>
      </c>
      <c r="V2702" s="1251" t="s">
        <v>1537</v>
      </c>
      <c r="W2702" s="1251" t="s">
        <v>371</v>
      </c>
      <c r="X2702" s="1251" t="s">
        <v>1581</v>
      </c>
      <c r="Y2702" s="1251">
        <v>236</v>
      </c>
    </row>
    <row r="2703" spans="1:25" ht="12">
      <c r="A2703" s="1251">
        <v>2020</v>
      </c>
      <c r="B2703" s="1251">
        <v>25</v>
      </c>
      <c r="C2703" s="1251">
        <v>900</v>
      </c>
      <c r="D2703" s="1251" t="s">
        <v>1778</v>
      </c>
      <c r="E2703" s="1251">
        <v>236205</v>
      </c>
      <c r="F2703" s="1251" t="s">
        <v>1698</v>
      </c>
      <c r="G2703" s="1252">
        <v>0</v>
      </c>
      <c r="H2703" s="1252">
        <v>0</v>
      </c>
      <c r="I2703" s="1252">
        <v>0</v>
      </c>
      <c r="J2703" s="1252">
        <v>0</v>
      </c>
      <c r="K2703" s="1252">
        <v>0</v>
      </c>
      <c r="L2703" s="1252">
        <v>0</v>
      </c>
      <c r="M2703" s="1252">
        <v>0</v>
      </c>
      <c r="N2703" s="1252">
        <v>0</v>
      </c>
      <c r="O2703" s="1252">
        <v>0</v>
      </c>
      <c r="P2703" s="1252">
        <v>0</v>
      </c>
      <c r="Q2703" s="1252">
        <v>0</v>
      </c>
      <c r="R2703" s="1252">
        <v>0</v>
      </c>
      <c r="S2703" s="1252">
        <v>0</v>
      </c>
      <c r="T2703" s="1252">
        <v>0</v>
      </c>
      <c r="U2703" s="1251" t="s">
        <v>116</v>
      </c>
      <c r="V2703" s="1251" t="s">
        <v>1537</v>
      </c>
      <c r="W2703" s="1251" t="s">
        <v>371</v>
      </c>
      <c r="X2703" s="1251" t="s">
        <v>1581</v>
      </c>
      <c r="Y2703" s="1251">
        <v>236</v>
      </c>
    </row>
    <row r="2704" spans="1:25" ht="12">
      <c r="A2704" s="1251">
        <v>2020</v>
      </c>
      <c r="B2704" s="1251">
        <v>25</v>
      </c>
      <c r="C2704" s="1251">
        <v>900</v>
      </c>
      <c r="D2704" s="1251" t="s">
        <v>1778</v>
      </c>
      <c r="E2704" s="1251">
        <v>236207</v>
      </c>
      <c r="F2704" s="1251" t="s">
        <v>1834</v>
      </c>
      <c r="G2704" s="1252">
        <v>0</v>
      </c>
      <c r="H2704" s="1252">
        <v>0</v>
      </c>
      <c r="I2704" s="1252">
        <v>0</v>
      </c>
      <c r="J2704" s="1252">
        <v>0</v>
      </c>
      <c r="K2704" s="1252">
        <v>0</v>
      </c>
      <c r="L2704" s="1252">
        <v>0</v>
      </c>
      <c r="M2704" s="1252">
        <v>0</v>
      </c>
      <c r="N2704" s="1252">
        <v>0</v>
      </c>
      <c r="O2704" s="1252">
        <v>0</v>
      </c>
      <c r="P2704" s="1252">
        <v>0</v>
      </c>
      <c r="Q2704" s="1252">
        <v>0</v>
      </c>
      <c r="R2704" s="1252">
        <v>0</v>
      </c>
      <c r="S2704" s="1252">
        <v>0</v>
      </c>
      <c r="T2704" s="1252">
        <v>0</v>
      </c>
      <c r="U2704" s="1251" t="s">
        <v>116</v>
      </c>
      <c r="V2704" s="1251" t="s">
        <v>1537</v>
      </c>
      <c r="W2704" s="1251" t="s">
        <v>371</v>
      </c>
      <c r="X2704" s="1251" t="s">
        <v>1581</v>
      </c>
      <c r="Y2704" s="1251">
        <v>236</v>
      </c>
    </row>
    <row r="2705" spans="1:25" ht="12">
      <c r="A2705" s="1251">
        <v>2020</v>
      </c>
      <c r="B2705" s="1251">
        <v>25</v>
      </c>
      <c r="C2705" s="1251">
        <v>900</v>
      </c>
      <c r="D2705" s="1251" t="s">
        <v>1778</v>
      </c>
      <c r="E2705" s="1251">
        <v>236208</v>
      </c>
      <c r="F2705" s="1251" t="s">
        <v>1835</v>
      </c>
      <c r="G2705" s="1252">
        <v>0</v>
      </c>
      <c r="H2705" s="1252">
        <v>0</v>
      </c>
      <c r="I2705" s="1252">
        <v>0</v>
      </c>
      <c r="J2705" s="1252">
        <v>0</v>
      </c>
      <c r="K2705" s="1252">
        <v>0</v>
      </c>
      <c r="L2705" s="1252">
        <v>0</v>
      </c>
      <c r="M2705" s="1252">
        <v>0</v>
      </c>
      <c r="N2705" s="1252">
        <v>0</v>
      </c>
      <c r="O2705" s="1252">
        <v>0</v>
      </c>
      <c r="P2705" s="1252">
        <v>0</v>
      </c>
      <c r="Q2705" s="1252">
        <v>0</v>
      </c>
      <c r="R2705" s="1252">
        <v>0</v>
      </c>
      <c r="S2705" s="1252">
        <v>0</v>
      </c>
      <c r="T2705" s="1252">
        <v>0</v>
      </c>
      <c r="U2705" s="1251" t="s">
        <v>116</v>
      </c>
      <c r="V2705" s="1251" t="s">
        <v>1537</v>
      </c>
      <c r="W2705" s="1251" t="s">
        <v>371</v>
      </c>
      <c r="X2705" s="1251" t="s">
        <v>1581</v>
      </c>
      <c r="Y2705" s="1251">
        <v>236</v>
      </c>
    </row>
    <row r="2706" spans="1:25" ht="12">
      <c r="A2706" s="1251">
        <v>2020</v>
      </c>
      <c r="B2706" s="1251">
        <v>25</v>
      </c>
      <c r="C2706" s="1251">
        <v>900</v>
      </c>
      <c r="D2706" s="1251" t="s">
        <v>1778</v>
      </c>
      <c r="E2706" s="1251">
        <v>236210</v>
      </c>
      <c r="F2706" s="1251" t="s">
        <v>1836</v>
      </c>
      <c r="G2706" s="1252">
        <v>0</v>
      </c>
      <c r="H2706" s="1252">
        <v>0</v>
      </c>
      <c r="I2706" s="1252">
        <v>0</v>
      </c>
      <c r="J2706" s="1252">
        <v>0</v>
      </c>
      <c r="K2706" s="1252">
        <v>0</v>
      </c>
      <c r="L2706" s="1252">
        <v>0</v>
      </c>
      <c r="M2706" s="1252">
        <v>0</v>
      </c>
      <c r="N2706" s="1252">
        <v>0</v>
      </c>
      <c r="O2706" s="1252">
        <v>0</v>
      </c>
      <c r="P2706" s="1252">
        <v>0</v>
      </c>
      <c r="Q2706" s="1252">
        <v>0</v>
      </c>
      <c r="R2706" s="1252">
        <v>0</v>
      </c>
      <c r="S2706" s="1252">
        <v>0</v>
      </c>
      <c r="T2706" s="1252">
        <v>0</v>
      </c>
      <c r="U2706" s="1251" t="s">
        <v>116</v>
      </c>
      <c r="V2706" s="1251" t="s">
        <v>1537</v>
      </c>
      <c r="W2706" s="1251" t="s">
        <v>371</v>
      </c>
      <c r="X2706" s="1251" t="s">
        <v>1581</v>
      </c>
      <c r="Y2706" s="1251">
        <v>236</v>
      </c>
    </row>
    <row r="2707" spans="1:25" ht="12">
      <c r="A2707" s="1251">
        <v>2020</v>
      </c>
      <c r="B2707" s="1251">
        <v>25</v>
      </c>
      <c r="C2707" s="1251">
        <v>900</v>
      </c>
      <c r="D2707" s="1251" t="s">
        <v>1778</v>
      </c>
      <c r="E2707" s="1251">
        <v>236214</v>
      </c>
      <c r="F2707" s="1251" t="s">
        <v>1837</v>
      </c>
      <c r="G2707" s="1252">
        <v>0</v>
      </c>
      <c r="H2707" s="1252">
        <v>0</v>
      </c>
      <c r="I2707" s="1252">
        <v>0</v>
      </c>
      <c r="J2707" s="1252">
        <v>0</v>
      </c>
      <c r="K2707" s="1252">
        <v>0</v>
      </c>
      <c r="L2707" s="1252">
        <v>0</v>
      </c>
      <c r="M2707" s="1252">
        <v>0</v>
      </c>
      <c r="N2707" s="1252">
        <v>0</v>
      </c>
      <c r="O2707" s="1252">
        <v>0</v>
      </c>
      <c r="P2707" s="1252">
        <v>0</v>
      </c>
      <c r="Q2707" s="1252">
        <v>0</v>
      </c>
      <c r="R2707" s="1252">
        <v>0</v>
      </c>
      <c r="S2707" s="1252">
        <v>0</v>
      </c>
      <c r="T2707" s="1252">
        <v>0</v>
      </c>
      <c r="U2707" s="1251" t="s">
        <v>116</v>
      </c>
      <c r="V2707" s="1251" t="s">
        <v>1537</v>
      </c>
      <c r="W2707" s="1251" t="s">
        <v>371</v>
      </c>
      <c r="X2707" s="1251" t="s">
        <v>1581</v>
      </c>
      <c r="Y2707" s="1251">
        <v>236</v>
      </c>
    </row>
    <row r="2708" spans="1:25" ht="12">
      <c r="A2708" s="1251">
        <v>2020</v>
      </c>
      <c r="B2708" s="1251">
        <v>25</v>
      </c>
      <c r="C2708" s="1251">
        <v>900</v>
      </c>
      <c r="D2708" s="1251" t="s">
        <v>1778</v>
      </c>
      <c r="E2708" s="1251">
        <v>236215</v>
      </c>
      <c r="F2708" s="1251" t="s">
        <v>1838</v>
      </c>
      <c r="G2708" s="1252">
        <v>0</v>
      </c>
      <c r="H2708" s="1252">
        <v>0</v>
      </c>
      <c r="I2708" s="1252">
        <v>0</v>
      </c>
      <c r="J2708" s="1252">
        <v>0</v>
      </c>
      <c r="K2708" s="1252">
        <v>0</v>
      </c>
      <c r="L2708" s="1252">
        <v>0</v>
      </c>
      <c r="M2708" s="1252">
        <v>0</v>
      </c>
      <c r="N2708" s="1252">
        <v>0</v>
      </c>
      <c r="O2708" s="1252">
        <v>0</v>
      </c>
      <c r="P2708" s="1252">
        <v>0</v>
      </c>
      <c r="Q2708" s="1252">
        <v>0</v>
      </c>
      <c r="R2708" s="1252">
        <v>0</v>
      </c>
      <c r="S2708" s="1252">
        <v>0</v>
      </c>
      <c r="T2708" s="1252">
        <v>0</v>
      </c>
      <c r="U2708" s="1251" t="s">
        <v>116</v>
      </c>
      <c r="V2708" s="1251" t="s">
        <v>1537</v>
      </c>
      <c r="W2708" s="1251" t="s">
        <v>371</v>
      </c>
      <c r="X2708" s="1251" t="s">
        <v>1581</v>
      </c>
      <c r="Y2708" s="1251">
        <v>236</v>
      </c>
    </row>
    <row r="2709" spans="1:25" ht="12">
      <c r="A2709" s="1251">
        <v>2020</v>
      </c>
      <c r="B2709" s="1251">
        <v>25</v>
      </c>
      <c r="C2709" s="1251">
        <v>900</v>
      </c>
      <c r="D2709" s="1251" t="s">
        <v>1778</v>
      </c>
      <c r="E2709" s="1251">
        <v>236220</v>
      </c>
      <c r="F2709" s="1251" t="s">
        <v>1839</v>
      </c>
      <c r="G2709" s="1252">
        <v>0</v>
      </c>
      <c r="H2709" s="1252">
        <v>0</v>
      </c>
      <c r="I2709" s="1252">
        <v>0</v>
      </c>
      <c r="J2709" s="1252">
        <v>0</v>
      </c>
      <c r="K2709" s="1252">
        <v>0</v>
      </c>
      <c r="L2709" s="1252">
        <v>0</v>
      </c>
      <c r="M2709" s="1252">
        <v>0</v>
      </c>
      <c r="N2709" s="1252">
        <v>0</v>
      </c>
      <c r="O2709" s="1252">
        <v>0</v>
      </c>
      <c r="P2709" s="1252">
        <v>0</v>
      </c>
      <c r="Q2709" s="1252">
        <v>0</v>
      </c>
      <c r="R2709" s="1252">
        <v>0</v>
      </c>
      <c r="S2709" s="1252">
        <v>0</v>
      </c>
      <c r="T2709" s="1252">
        <v>0</v>
      </c>
      <c r="U2709" s="1251" t="s">
        <v>116</v>
      </c>
      <c r="V2709" s="1251" t="s">
        <v>1537</v>
      </c>
      <c r="W2709" s="1251" t="s">
        <v>371</v>
      </c>
      <c r="X2709" s="1251" t="s">
        <v>1581</v>
      </c>
      <c r="Y2709" s="1251">
        <v>236</v>
      </c>
    </row>
    <row r="2710" spans="1:25" ht="12">
      <c r="A2710" s="1251">
        <v>2020</v>
      </c>
      <c r="B2710" s="1251">
        <v>25</v>
      </c>
      <c r="C2710" s="1251">
        <v>900</v>
      </c>
      <c r="D2710" s="1251" t="s">
        <v>1778</v>
      </c>
      <c r="E2710" s="1251">
        <v>237110</v>
      </c>
      <c r="F2710" s="1251" t="s">
        <v>1840</v>
      </c>
      <c r="G2710" s="1252">
        <v>0</v>
      </c>
      <c r="H2710" s="1252">
        <v>0</v>
      </c>
      <c r="I2710" s="1252">
        <v>0</v>
      </c>
      <c r="J2710" s="1252">
        <v>0</v>
      </c>
      <c r="K2710" s="1252">
        <v>0</v>
      </c>
      <c r="L2710" s="1252">
        <v>0</v>
      </c>
      <c r="M2710" s="1252">
        <v>0</v>
      </c>
      <c r="N2710" s="1252">
        <v>0</v>
      </c>
      <c r="O2710" s="1252">
        <v>0</v>
      </c>
      <c r="P2710" s="1252">
        <v>0</v>
      </c>
      <c r="Q2710" s="1252">
        <v>0</v>
      </c>
      <c r="R2710" s="1252">
        <v>0</v>
      </c>
      <c r="S2710" s="1252">
        <v>0</v>
      </c>
      <c r="T2710" s="1252">
        <v>0</v>
      </c>
      <c r="U2710" s="1251" t="s">
        <v>116</v>
      </c>
      <c r="V2710" s="1251" t="s">
        <v>1537</v>
      </c>
      <c r="W2710" s="1251" t="s">
        <v>368</v>
      </c>
      <c r="X2710" s="1251" t="s">
        <v>1581</v>
      </c>
      <c r="Y2710" s="1251">
        <v>237</v>
      </c>
    </row>
    <row r="2711" spans="1:25" ht="12">
      <c r="A2711" s="1251">
        <v>2020</v>
      </c>
      <c r="B2711" s="1251">
        <v>25</v>
      </c>
      <c r="C2711" s="1251">
        <v>900</v>
      </c>
      <c r="D2711" s="1251" t="s">
        <v>1778</v>
      </c>
      <c r="E2711" s="1251">
        <v>237190</v>
      </c>
      <c r="F2711" s="1251" t="s">
        <v>1736</v>
      </c>
      <c r="G2711" s="1252">
        <v>-40757.949999999997</v>
      </c>
      <c r="H2711" s="1252">
        <v>-49516.669999999998</v>
      </c>
      <c r="I2711" s="1252">
        <v>-107153.53</v>
      </c>
      <c r="J2711" s="1252">
        <v>-164790.39000000001</v>
      </c>
      <c r="K2711" s="1252">
        <v>-222427.25</v>
      </c>
      <c r="L2711" s="1252">
        <v>-280064.10999999999</v>
      </c>
      <c r="M2711" s="1252">
        <v>-40600.970000000001</v>
      </c>
      <c r="N2711" s="1252">
        <v>-49516.690000000002</v>
      </c>
      <c r="O2711" s="1252">
        <v>-105065.44</v>
      </c>
      <c r="P2711" s="1252">
        <v>-160614.19</v>
      </c>
      <c r="Q2711" s="1252">
        <v>-216162.94</v>
      </c>
      <c r="R2711" s="1252">
        <v>-271711.69</v>
      </c>
      <c r="S2711" s="1252">
        <v>-30160.439999999999</v>
      </c>
      <c r="T2711" s="1252">
        <v>-30160.439999999999</v>
      </c>
      <c r="U2711" s="1251" t="s">
        <v>116</v>
      </c>
      <c r="V2711" s="1251" t="s">
        <v>1537</v>
      </c>
      <c r="W2711" s="1251" t="s">
        <v>368</v>
      </c>
      <c r="X2711" s="1251" t="s">
        <v>1581</v>
      </c>
      <c r="Y2711" s="1251">
        <v>237</v>
      </c>
    </row>
    <row r="2712" spans="1:25" ht="12">
      <c r="A2712" s="1251">
        <v>2020</v>
      </c>
      <c r="B2712" s="1251">
        <v>25</v>
      </c>
      <c r="C2712" s="1251">
        <v>900</v>
      </c>
      <c r="D2712" s="1251" t="s">
        <v>1778</v>
      </c>
      <c r="E2712" s="1251">
        <v>237250</v>
      </c>
      <c r="F2712" s="1251" t="s">
        <v>1722</v>
      </c>
      <c r="G2712" s="1252">
        <v>0</v>
      </c>
      <c r="H2712" s="1252">
        <v>0</v>
      </c>
      <c r="I2712" s="1252">
        <v>0</v>
      </c>
      <c r="J2712" s="1252">
        <v>0</v>
      </c>
      <c r="K2712" s="1252">
        <v>0</v>
      </c>
      <c r="L2712" s="1252">
        <v>0</v>
      </c>
      <c r="M2712" s="1252">
        <v>0</v>
      </c>
      <c r="N2712" s="1252">
        <v>0</v>
      </c>
      <c r="O2712" s="1252">
        <v>0</v>
      </c>
      <c r="P2712" s="1252">
        <v>0</v>
      </c>
      <c r="Q2712" s="1252">
        <v>0</v>
      </c>
      <c r="R2712" s="1252">
        <v>0</v>
      </c>
      <c r="S2712" s="1252">
        <v>0</v>
      </c>
      <c r="T2712" s="1252">
        <v>0</v>
      </c>
      <c r="U2712" s="1251" t="s">
        <v>116</v>
      </c>
      <c r="V2712" s="1251" t="s">
        <v>1537</v>
      </c>
      <c r="W2712" s="1251" t="s">
        <v>368</v>
      </c>
      <c r="X2712" s="1251" t="s">
        <v>1581</v>
      </c>
      <c r="Y2712" s="1251">
        <v>237</v>
      </c>
    </row>
    <row r="2713" spans="1:25" ht="12">
      <c r="A2713" s="1251">
        <v>2020</v>
      </c>
      <c r="B2713" s="1251">
        <v>25</v>
      </c>
      <c r="C2713" s="1251">
        <v>900</v>
      </c>
      <c r="D2713" s="1251" t="s">
        <v>1778</v>
      </c>
      <c r="E2713" s="1251">
        <v>237290</v>
      </c>
      <c r="F2713" s="1251" t="s">
        <v>1591</v>
      </c>
      <c r="G2713" s="1252">
        <v>0</v>
      </c>
      <c r="H2713" s="1252">
        <v>0</v>
      </c>
      <c r="I2713" s="1252">
        <v>0</v>
      </c>
      <c r="J2713" s="1252">
        <v>0</v>
      </c>
      <c r="K2713" s="1252">
        <v>0</v>
      </c>
      <c r="L2713" s="1252">
        <v>0</v>
      </c>
      <c r="M2713" s="1252">
        <v>0</v>
      </c>
      <c r="N2713" s="1252">
        <v>0</v>
      </c>
      <c r="O2713" s="1252">
        <v>0</v>
      </c>
      <c r="P2713" s="1252">
        <v>0</v>
      </c>
      <c r="Q2713" s="1252">
        <v>0</v>
      </c>
      <c r="R2713" s="1252">
        <v>0</v>
      </c>
      <c r="S2713" s="1252">
        <v>0</v>
      </c>
      <c r="T2713" s="1252">
        <v>0</v>
      </c>
      <c r="U2713" s="1251" t="s">
        <v>116</v>
      </c>
      <c r="V2713" s="1251" t="s">
        <v>1537</v>
      </c>
      <c r="W2713" s="1251" t="s">
        <v>368</v>
      </c>
      <c r="X2713" s="1251" t="s">
        <v>1581</v>
      </c>
      <c r="Y2713" s="1251">
        <v>237</v>
      </c>
    </row>
    <row r="2714" spans="1:25" ht="12">
      <c r="A2714" s="1251">
        <v>2020</v>
      </c>
      <c r="B2714" s="1251">
        <v>25</v>
      </c>
      <c r="C2714" s="1251">
        <v>900</v>
      </c>
      <c r="D2714" s="1251" t="s">
        <v>1778</v>
      </c>
      <c r="E2714" s="1251">
        <v>238100</v>
      </c>
      <c r="F2714" s="1251" t="s">
        <v>1841</v>
      </c>
      <c r="G2714" s="1252">
        <v>0</v>
      </c>
      <c r="H2714" s="1252">
        <v>0</v>
      </c>
      <c r="I2714" s="1252">
        <v>0</v>
      </c>
      <c r="J2714" s="1252">
        <v>0</v>
      </c>
      <c r="K2714" s="1252">
        <v>0</v>
      </c>
      <c r="L2714" s="1252">
        <v>0</v>
      </c>
      <c r="M2714" s="1252">
        <v>0</v>
      </c>
      <c r="N2714" s="1252">
        <v>0</v>
      </c>
      <c r="O2714" s="1252">
        <v>0</v>
      </c>
      <c r="P2714" s="1252">
        <v>0</v>
      </c>
      <c r="Q2714" s="1252">
        <v>0</v>
      </c>
      <c r="R2714" s="1252">
        <v>0</v>
      </c>
      <c r="S2714" s="1252">
        <v>0</v>
      </c>
      <c r="T2714" s="1252">
        <v>0</v>
      </c>
      <c r="U2714" s="1251" t="s">
        <v>116</v>
      </c>
      <c r="V2714" s="1251" t="s">
        <v>1537</v>
      </c>
      <c r="W2714" s="1251" t="s">
        <v>371</v>
      </c>
      <c r="X2714" s="1251" t="s">
        <v>1581</v>
      </c>
      <c r="Y2714" s="1251">
        <v>238</v>
      </c>
    </row>
    <row r="2715" spans="1:25" ht="12">
      <c r="A2715" s="1251">
        <v>2020</v>
      </c>
      <c r="B2715" s="1251">
        <v>25</v>
      </c>
      <c r="C2715" s="1251">
        <v>900</v>
      </c>
      <c r="D2715" s="1251" t="s">
        <v>1778</v>
      </c>
      <c r="E2715" s="1251">
        <v>241001</v>
      </c>
      <c r="F2715" s="1251" t="s">
        <v>1592</v>
      </c>
      <c r="G2715" s="1252">
        <v>-780098.07999999996</v>
      </c>
      <c r="H2715" s="1252">
        <v>-799249.62</v>
      </c>
      <c r="I2715" s="1252">
        <v>-405932.70000000001</v>
      </c>
      <c r="J2715" s="1252">
        <v>-366087.91999999998</v>
      </c>
      <c r="K2715" s="1252">
        <v>-214755.73000000001</v>
      </c>
      <c r="L2715" s="1252">
        <v>-216658.03</v>
      </c>
      <c r="M2715" s="1252">
        <v>-372608.34999999998</v>
      </c>
      <c r="N2715" s="1252">
        <v>-325351.02000000002</v>
      </c>
      <c r="O2715" s="1252">
        <v>-312132.41999999998</v>
      </c>
      <c r="P2715" s="1252">
        <v>-339631.94</v>
      </c>
      <c r="Q2715" s="1252">
        <v>-300008.54999999999</v>
      </c>
      <c r="R2715" s="1252">
        <v>-300015.64000000001</v>
      </c>
      <c r="S2715" s="1252">
        <v>-677611.10999999999</v>
      </c>
      <c r="T2715" s="1252">
        <v>-677611.10999999999</v>
      </c>
      <c r="U2715" s="1251" t="s">
        <v>116</v>
      </c>
      <c r="V2715" s="1251" t="s">
        <v>1537</v>
      </c>
      <c r="W2715" s="1251" t="s">
        <v>371</v>
      </c>
      <c r="X2715" s="1251" t="s">
        <v>1581</v>
      </c>
      <c r="Y2715" s="1251">
        <v>241</v>
      </c>
    </row>
    <row r="2716" spans="1:25" ht="12">
      <c r="A2716" s="1251">
        <v>2020</v>
      </c>
      <c r="B2716" s="1251">
        <v>25</v>
      </c>
      <c r="C2716" s="1251">
        <v>900</v>
      </c>
      <c r="D2716" s="1251" t="s">
        <v>1778</v>
      </c>
      <c r="E2716" s="1251">
        <v>241002</v>
      </c>
      <c r="F2716" s="1251" t="s">
        <v>1699</v>
      </c>
      <c r="G2716" s="1252">
        <v>0</v>
      </c>
      <c r="H2716" s="1252">
        <v>0</v>
      </c>
      <c r="I2716" s="1252">
        <v>0</v>
      </c>
      <c r="J2716" s="1252">
        <v>0</v>
      </c>
      <c r="K2716" s="1252">
        <v>0</v>
      </c>
      <c r="L2716" s="1252">
        <v>0</v>
      </c>
      <c r="M2716" s="1252">
        <v>0</v>
      </c>
      <c r="N2716" s="1252">
        <v>0</v>
      </c>
      <c r="O2716" s="1252">
        <v>0</v>
      </c>
      <c r="P2716" s="1252">
        <v>0</v>
      </c>
      <c r="Q2716" s="1252">
        <v>0</v>
      </c>
      <c r="R2716" s="1252">
        <v>0</v>
      </c>
      <c r="S2716" s="1252">
        <v>0</v>
      </c>
      <c r="T2716" s="1252">
        <v>0</v>
      </c>
      <c r="U2716" s="1251" t="s">
        <v>116</v>
      </c>
      <c r="V2716" s="1251" t="s">
        <v>1537</v>
      </c>
      <c r="W2716" s="1251" t="s">
        <v>371</v>
      </c>
      <c r="X2716" s="1251" t="s">
        <v>1581</v>
      </c>
      <c r="Y2716" s="1251">
        <v>241</v>
      </c>
    </row>
    <row r="2717" spans="1:25" ht="12">
      <c r="A2717" s="1251">
        <v>2020</v>
      </c>
      <c r="B2717" s="1251">
        <v>25</v>
      </c>
      <c r="C2717" s="1251">
        <v>900</v>
      </c>
      <c r="D2717" s="1251" t="s">
        <v>1778</v>
      </c>
      <c r="E2717" s="1251">
        <v>241003</v>
      </c>
      <c r="F2717" s="1251" t="s">
        <v>1593</v>
      </c>
      <c r="G2717" s="1252">
        <v>0</v>
      </c>
      <c r="H2717" s="1252">
        <v>0</v>
      </c>
      <c r="I2717" s="1252">
        <v>0</v>
      </c>
      <c r="J2717" s="1252">
        <v>0</v>
      </c>
      <c r="K2717" s="1252">
        <v>0</v>
      </c>
      <c r="L2717" s="1252">
        <v>0</v>
      </c>
      <c r="M2717" s="1252">
        <v>0</v>
      </c>
      <c r="N2717" s="1252">
        <v>0</v>
      </c>
      <c r="O2717" s="1252">
        <v>0</v>
      </c>
      <c r="P2717" s="1252">
        <v>0</v>
      </c>
      <c r="Q2717" s="1252">
        <v>0</v>
      </c>
      <c r="R2717" s="1252">
        <v>0</v>
      </c>
      <c r="S2717" s="1252">
        <v>0</v>
      </c>
      <c r="T2717" s="1252">
        <v>0</v>
      </c>
      <c r="U2717" s="1251" t="s">
        <v>116</v>
      </c>
      <c r="V2717" s="1251" t="s">
        <v>1537</v>
      </c>
      <c r="W2717" s="1251" t="s">
        <v>371</v>
      </c>
      <c r="X2717" s="1251" t="s">
        <v>1581</v>
      </c>
      <c r="Y2717" s="1251">
        <v>241</v>
      </c>
    </row>
    <row r="2718" spans="1:25" ht="12">
      <c r="A2718" s="1251">
        <v>2020</v>
      </c>
      <c r="B2718" s="1251">
        <v>25</v>
      </c>
      <c r="C2718" s="1251">
        <v>900</v>
      </c>
      <c r="D2718" s="1251" t="s">
        <v>1778</v>
      </c>
      <c r="E2718" s="1251">
        <v>241004</v>
      </c>
      <c r="F2718" s="1251" t="s">
        <v>1594</v>
      </c>
      <c r="G2718" s="1252">
        <v>0</v>
      </c>
      <c r="H2718" s="1252">
        <v>0</v>
      </c>
      <c r="I2718" s="1252">
        <v>0</v>
      </c>
      <c r="J2718" s="1252">
        <v>0</v>
      </c>
      <c r="K2718" s="1252">
        <v>0</v>
      </c>
      <c r="L2718" s="1252">
        <v>0</v>
      </c>
      <c r="M2718" s="1252">
        <v>0</v>
      </c>
      <c r="N2718" s="1252">
        <v>0</v>
      </c>
      <c r="O2718" s="1252">
        <v>0</v>
      </c>
      <c r="P2718" s="1252">
        <v>0</v>
      </c>
      <c r="Q2718" s="1252">
        <v>0</v>
      </c>
      <c r="R2718" s="1252">
        <v>0</v>
      </c>
      <c r="S2718" s="1252">
        <v>0</v>
      </c>
      <c r="T2718" s="1252">
        <v>0</v>
      </c>
      <c r="U2718" s="1251" t="s">
        <v>116</v>
      </c>
      <c r="V2718" s="1251" t="s">
        <v>1537</v>
      </c>
      <c r="W2718" s="1251" t="s">
        <v>371</v>
      </c>
      <c r="X2718" s="1251" t="s">
        <v>1581</v>
      </c>
      <c r="Y2718" s="1251">
        <v>241</v>
      </c>
    </row>
    <row r="2719" spans="1:25" ht="12">
      <c r="A2719" s="1251">
        <v>2020</v>
      </c>
      <c r="B2719" s="1251">
        <v>25</v>
      </c>
      <c r="C2719" s="1251">
        <v>900</v>
      </c>
      <c r="D2719" s="1251" t="s">
        <v>1778</v>
      </c>
      <c r="E2719" s="1251">
        <v>241005</v>
      </c>
      <c r="F2719" s="1251" t="s">
        <v>1842</v>
      </c>
      <c r="G2719" s="1252">
        <v>0</v>
      </c>
      <c r="H2719" s="1252">
        <v>-16000</v>
      </c>
      <c r="I2719" s="1252">
        <v>-32000</v>
      </c>
      <c r="J2719" s="1252">
        <v>-40000</v>
      </c>
      <c r="K2719" s="1252">
        <v>-52000</v>
      </c>
      <c r="L2719" s="1252">
        <v>-64000</v>
      </c>
      <c r="M2719" s="1252">
        <v>-76000</v>
      </c>
      <c r="N2719" s="1252">
        <v>-88000</v>
      </c>
      <c r="O2719" s="1252">
        <v>-100000</v>
      </c>
      <c r="P2719" s="1252">
        <v>-108000</v>
      </c>
      <c r="Q2719" s="1252">
        <v>0</v>
      </c>
      <c r="R2719" s="1252">
        <v>-2659.6599999999999</v>
      </c>
      <c r="S2719" s="1252">
        <v>-12213.9</v>
      </c>
      <c r="T2719" s="1252">
        <v>-12213.9</v>
      </c>
      <c r="U2719" s="1251" t="s">
        <v>116</v>
      </c>
      <c r="V2719" s="1251" t="s">
        <v>1537</v>
      </c>
      <c r="W2719" s="1251" t="s">
        <v>371</v>
      </c>
      <c r="X2719" s="1251" t="s">
        <v>1581</v>
      </c>
      <c r="Y2719" s="1251">
        <v>241</v>
      </c>
    </row>
    <row r="2720" spans="1:25" ht="12">
      <c r="A2720" s="1251">
        <v>2020</v>
      </c>
      <c r="B2720" s="1251">
        <v>25</v>
      </c>
      <c r="C2720" s="1251">
        <v>900</v>
      </c>
      <c r="D2720" s="1251" t="s">
        <v>1778</v>
      </c>
      <c r="E2720" s="1251">
        <v>241006</v>
      </c>
      <c r="F2720" s="1251" t="s">
        <v>1843</v>
      </c>
      <c r="G2720" s="1252">
        <v>-69190</v>
      </c>
      <c r="H2720" s="1252">
        <v>-77128</v>
      </c>
      <c r="I2720" s="1252">
        <v>-65066</v>
      </c>
      <c r="J2720" s="1252">
        <v>-48004</v>
      </c>
      <c r="K2720" s="1252">
        <v>-55942</v>
      </c>
      <c r="L2720" s="1252">
        <v>-65647</v>
      </c>
      <c r="M2720" s="1252">
        <v>-51309</v>
      </c>
      <c r="N2720" s="1252">
        <v>-57230.639999999999</v>
      </c>
      <c r="O2720" s="1252">
        <v>-68965.639999999999</v>
      </c>
      <c r="P2720" s="1252">
        <v>-65700.639999999999</v>
      </c>
      <c r="Q2720" s="1252">
        <v>-77435.639999999999</v>
      </c>
      <c r="R2720" s="1252">
        <v>-88835.029999999999</v>
      </c>
      <c r="S2720" s="1252">
        <v>-71353</v>
      </c>
      <c r="T2720" s="1252">
        <v>-71353</v>
      </c>
      <c r="U2720" s="1251" t="s">
        <v>116</v>
      </c>
      <c r="V2720" s="1251" t="s">
        <v>1537</v>
      </c>
      <c r="W2720" s="1251" t="s">
        <v>371</v>
      </c>
      <c r="X2720" s="1251" t="s">
        <v>1581</v>
      </c>
      <c r="Y2720" s="1251">
        <v>241</v>
      </c>
    </row>
    <row r="2721" spans="1:25" ht="12">
      <c r="A2721" s="1251">
        <v>2020</v>
      </c>
      <c r="B2721" s="1251">
        <v>25</v>
      </c>
      <c r="C2721" s="1251">
        <v>900</v>
      </c>
      <c r="D2721" s="1251" t="s">
        <v>1778</v>
      </c>
      <c r="E2721" s="1251">
        <v>241008</v>
      </c>
      <c r="F2721" s="1251" t="s">
        <v>1595</v>
      </c>
      <c r="G2721" s="1252">
        <v>0</v>
      </c>
      <c r="H2721" s="1252">
        <v>0</v>
      </c>
      <c r="I2721" s="1252">
        <v>0</v>
      </c>
      <c r="J2721" s="1252">
        <v>0</v>
      </c>
      <c r="K2721" s="1252">
        <v>0</v>
      </c>
      <c r="L2721" s="1252">
        <v>0</v>
      </c>
      <c r="M2721" s="1252">
        <v>0</v>
      </c>
      <c r="N2721" s="1252">
        <v>-25000</v>
      </c>
      <c r="O2721" s="1252">
        <v>0</v>
      </c>
      <c r="P2721" s="1252">
        <v>0</v>
      </c>
      <c r="Q2721" s="1252">
        <v>0</v>
      </c>
      <c r="R2721" s="1252">
        <v>0</v>
      </c>
      <c r="S2721" s="1252">
        <v>0</v>
      </c>
      <c r="T2721" s="1252">
        <v>0</v>
      </c>
      <c r="U2721" s="1251" t="s">
        <v>116</v>
      </c>
      <c r="V2721" s="1251" t="s">
        <v>1537</v>
      </c>
      <c r="W2721" s="1251" t="s">
        <v>371</v>
      </c>
      <c r="X2721" s="1251" t="s">
        <v>1581</v>
      </c>
      <c r="Y2721" s="1251">
        <v>241</v>
      </c>
    </row>
    <row r="2722" spans="1:25" ht="12">
      <c r="A2722" s="1251">
        <v>2020</v>
      </c>
      <c r="B2722" s="1251">
        <v>25</v>
      </c>
      <c r="C2722" s="1251">
        <v>900</v>
      </c>
      <c r="D2722" s="1251" t="s">
        <v>1778</v>
      </c>
      <c r="E2722" s="1251">
        <v>241011</v>
      </c>
      <c r="F2722" s="1251" t="s">
        <v>1844</v>
      </c>
      <c r="G2722" s="1252">
        <v>-33481.970000000001</v>
      </c>
      <c r="H2722" s="1252">
        <v>-33481.970000000001</v>
      </c>
      <c r="I2722" s="1252">
        <v>-33481.970000000001</v>
      </c>
      <c r="J2722" s="1252">
        <v>-33481.970000000001</v>
      </c>
      <c r="K2722" s="1252">
        <v>-33481.970000000001</v>
      </c>
      <c r="L2722" s="1252">
        <v>-33481.970000000001</v>
      </c>
      <c r="M2722" s="1252">
        <v>-33481.970000000001</v>
      </c>
      <c r="N2722" s="1252">
        <v>-33481.970000000001</v>
      </c>
      <c r="O2722" s="1252">
        <v>-33481.970000000001</v>
      </c>
      <c r="P2722" s="1252">
        <v>-33481.970000000001</v>
      </c>
      <c r="Q2722" s="1252">
        <v>-33481.970000000001</v>
      </c>
      <c r="R2722" s="1252">
        <v>-33481.970000000001</v>
      </c>
      <c r="S2722" s="1252">
        <v>-20835.349999999999</v>
      </c>
      <c r="T2722" s="1252">
        <v>-20835.349999999999</v>
      </c>
      <c r="U2722" s="1251" t="s">
        <v>116</v>
      </c>
      <c r="V2722" s="1251" t="s">
        <v>1537</v>
      </c>
      <c r="W2722" s="1251" t="s">
        <v>371</v>
      </c>
      <c r="X2722" s="1251" t="s">
        <v>1581</v>
      </c>
      <c r="Y2722" s="1251">
        <v>241</v>
      </c>
    </row>
    <row r="2723" spans="1:25" ht="12">
      <c r="A2723" s="1251">
        <v>2020</v>
      </c>
      <c r="B2723" s="1251">
        <v>25</v>
      </c>
      <c r="C2723" s="1251">
        <v>900</v>
      </c>
      <c r="D2723" s="1251" t="s">
        <v>1778</v>
      </c>
      <c r="E2723" s="1251">
        <v>241014</v>
      </c>
      <c r="F2723" s="1251" t="s">
        <v>1845</v>
      </c>
      <c r="G2723" s="1252">
        <v>0</v>
      </c>
      <c r="H2723" s="1252">
        <v>0</v>
      </c>
      <c r="I2723" s="1252">
        <v>0</v>
      </c>
      <c r="J2723" s="1252">
        <v>0</v>
      </c>
      <c r="K2723" s="1252">
        <v>0</v>
      </c>
      <c r="L2723" s="1252">
        <v>0</v>
      </c>
      <c r="M2723" s="1252">
        <v>0</v>
      </c>
      <c r="N2723" s="1252">
        <v>0</v>
      </c>
      <c r="O2723" s="1252">
        <v>0</v>
      </c>
      <c r="P2723" s="1252">
        <v>0</v>
      </c>
      <c r="Q2723" s="1252">
        <v>0</v>
      </c>
      <c r="R2723" s="1252">
        <v>0</v>
      </c>
      <c r="S2723" s="1252">
        <v>0</v>
      </c>
      <c r="T2723" s="1252">
        <v>0</v>
      </c>
      <c r="U2723" s="1251" t="s">
        <v>116</v>
      </c>
      <c r="V2723" s="1251" t="s">
        <v>1537</v>
      </c>
      <c r="W2723" s="1251" t="s">
        <v>371</v>
      </c>
      <c r="X2723" s="1251" t="s">
        <v>1581</v>
      </c>
      <c r="Y2723" s="1251">
        <v>241</v>
      </c>
    </row>
    <row r="2724" spans="1:25" ht="12">
      <c r="A2724" s="1251">
        <v>2020</v>
      </c>
      <c r="B2724" s="1251">
        <v>25</v>
      </c>
      <c r="C2724" s="1251">
        <v>900</v>
      </c>
      <c r="D2724" s="1251" t="s">
        <v>1778</v>
      </c>
      <c r="E2724" s="1251">
        <v>243020</v>
      </c>
      <c r="F2724" s="1251" t="s">
        <v>1846</v>
      </c>
      <c r="G2724" s="1252">
        <v>0</v>
      </c>
      <c r="H2724" s="1252">
        <v>0</v>
      </c>
      <c r="I2724" s="1252">
        <v>0</v>
      </c>
      <c r="J2724" s="1252">
        <v>0</v>
      </c>
      <c r="K2724" s="1252">
        <v>0</v>
      </c>
      <c r="L2724" s="1252">
        <v>0</v>
      </c>
      <c r="M2724" s="1252">
        <v>0</v>
      </c>
      <c r="N2724" s="1252">
        <v>0</v>
      </c>
      <c r="O2724" s="1252">
        <v>0</v>
      </c>
      <c r="P2724" s="1252">
        <v>0</v>
      </c>
      <c r="Q2724" s="1252">
        <v>0</v>
      </c>
      <c r="R2724" s="1252">
        <v>0</v>
      </c>
      <c r="S2724" s="1252">
        <v>0</v>
      </c>
      <c r="T2724" s="1252">
        <v>0</v>
      </c>
      <c r="U2724" s="1251" t="s">
        <v>116</v>
      </c>
      <c r="V2724" s="1251" t="s">
        <v>1537</v>
      </c>
      <c r="W2724" s="1251" t="s">
        <v>371</v>
      </c>
      <c r="X2724" s="1251" t="s">
        <v>1581</v>
      </c>
      <c r="Y2724" s="1251">
        <v>243</v>
      </c>
    </row>
    <row r="2725" spans="1:25" ht="12">
      <c r="A2725" s="1251">
        <v>2020</v>
      </c>
      <c r="B2725" s="1251">
        <v>25</v>
      </c>
      <c r="C2725" s="1251">
        <v>900</v>
      </c>
      <c r="D2725" s="1251" t="s">
        <v>1778</v>
      </c>
      <c r="E2725" s="1251">
        <v>243030</v>
      </c>
      <c r="F2725" s="1251" t="s">
        <v>1596</v>
      </c>
      <c r="G2725" s="1252">
        <v>-74999.740000000005</v>
      </c>
      <c r="H2725" s="1252">
        <v>-84707.740000000005</v>
      </c>
      <c r="I2725" s="1252">
        <v>-94415.740000000005</v>
      </c>
      <c r="J2725" s="1252">
        <v>-42968.279999999999</v>
      </c>
      <c r="K2725" s="1252">
        <v>-52676.279999999999</v>
      </c>
      <c r="L2725" s="1252">
        <v>-62384.279999999999</v>
      </c>
      <c r="M2725" s="1252">
        <v>-72092.279999999999</v>
      </c>
      <c r="N2725" s="1252">
        <v>-81800.279999999999</v>
      </c>
      <c r="O2725" s="1252">
        <v>-91508.279999999999</v>
      </c>
      <c r="P2725" s="1252">
        <v>-101216.28</v>
      </c>
      <c r="Q2725" s="1252">
        <v>-110924.28</v>
      </c>
      <c r="R2725" s="1252">
        <v>-120632.28</v>
      </c>
      <c r="S2725" s="1252">
        <v>-149844.28</v>
      </c>
      <c r="T2725" s="1252">
        <v>-149844.28</v>
      </c>
      <c r="U2725" s="1251" t="s">
        <v>116</v>
      </c>
      <c r="V2725" s="1251" t="s">
        <v>1537</v>
      </c>
      <c r="W2725" s="1251" t="s">
        <v>371</v>
      </c>
      <c r="X2725" s="1251" t="s">
        <v>1581</v>
      </c>
      <c r="Y2725" s="1251">
        <v>243</v>
      </c>
    </row>
    <row r="2726" spans="1:25" ht="12">
      <c r="A2726" s="1251">
        <v>2020</v>
      </c>
      <c r="B2726" s="1251">
        <v>25</v>
      </c>
      <c r="C2726" s="1251">
        <v>900</v>
      </c>
      <c r="D2726" s="1251" t="s">
        <v>1778</v>
      </c>
      <c r="E2726" s="1251">
        <v>243040</v>
      </c>
      <c r="F2726" s="1251" t="s">
        <v>1847</v>
      </c>
      <c r="G2726" s="1252">
        <v>0</v>
      </c>
      <c r="H2726" s="1252">
        <v>0</v>
      </c>
      <c r="I2726" s="1252">
        <v>0</v>
      </c>
      <c r="J2726" s="1252">
        <v>0</v>
      </c>
      <c r="K2726" s="1252">
        <v>0</v>
      </c>
      <c r="L2726" s="1252">
        <v>0</v>
      </c>
      <c r="M2726" s="1252">
        <v>0</v>
      </c>
      <c r="N2726" s="1252">
        <v>0</v>
      </c>
      <c r="O2726" s="1252">
        <v>0</v>
      </c>
      <c r="P2726" s="1252">
        <v>0</v>
      </c>
      <c r="Q2726" s="1252">
        <v>0</v>
      </c>
      <c r="R2726" s="1252">
        <v>0</v>
      </c>
      <c r="S2726" s="1252">
        <v>0</v>
      </c>
      <c r="T2726" s="1252">
        <v>0</v>
      </c>
      <c r="U2726" s="1251" t="s">
        <v>116</v>
      </c>
      <c r="V2726" s="1251" t="s">
        <v>1537</v>
      </c>
      <c r="W2726" s="1251" t="s">
        <v>371</v>
      </c>
      <c r="X2726" s="1251" t="s">
        <v>1581</v>
      </c>
      <c r="Y2726" s="1251">
        <v>243</v>
      </c>
    </row>
    <row r="2727" spans="1:25" ht="12">
      <c r="A2727" s="1251">
        <v>2020</v>
      </c>
      <c r="B2727" s="1251">
        <v>25</v>
      </c>
      <c r="C2727" s="1251">
        <v>900</v>
      </c>
      <c r="D2727" s="1251" t="s">
        <v>1778</v>
      </c>
      <c r="E2727" s="1251">
        <v>243050</v>
      </c>
      <c r="F2727" s="1251" t="s">
        <v>1597</v>
      </c>
      <c r="G2727" s="1252">
        <v>0</v>
      </c>
      <c r="H2727" s="1252">
        <v>0</v>
      </c>
      <c r="I2727" s="1252">
        <v>0</v>
      </c>
      <c r="J2727" s="1252">
        <v>0</v>
      </c>
      <c r="K2727" s="1252">
        <v>0</v>
      </c>
      <c r="L2727" s="1252">
        <v>0</v>
      </c>
      <c r="M2727" s="1252">
        <v>0</v>
      </c>
      <c r="N2727" s="1252">
        <v>0</v>
      </c>
      <c r="O2727" s="1252">
        <v>0</v>
      </c>
      <c r="P2727" s="1252">
        <v>0</v>
      </c>
      <c r="Q2727" s="1252">
        <v>0</v>
      </c>
      <c r="R2727" s="1252">
        <v>0</v>
      </c>
      <c r="S2727" s="1252">
        <v>0</v>
      </c>
      <c r="T2727" s="1252">
        <v>0</v>
      </c>
      <c r="U2727" s="1251" t="s">
        <v>116</v>
      </c>
      <c r="V2727" s="1251" t="s">
        <v>1537</v>
      </c>
      <c r="W2727" s="1251" t="s">
        <v>371</v>
      </c>
      <c r="X2727" s="1251" t="s">
        <v>1581</v>
      </c>
      <c r="Y2727" s="1251">
        <v>243</v>
      </c>
    </row>
    <row r="2728" spans="1:25" ht="12">
      <c r="A2728" s="1251">
        <v>2020</v>
      </c>
      <c r="B2728" s="1251">
        <v>25</v>
      </c>
      <c r="C2728" s="1251">
        <v>900</v>
      </c>
      <c r="D2728" s="1251" t="s">
        <v>1778</v>
      </c>
      <c r="E2728" s="1251">
        <v>243060</v>
      </c>
      <c r="F2728" s="1251" t="s">
        <v>1848</v>
      </c>
      <c r="G2728" s="1252">
        <v>0</v>
      </c>
      <c r="H2728" s="1252">
        <v>0</v>
      </c>
      <c r="I2728" s="1252">
        <v>0</v>
      </c>
      <c r="J2728" s="1252">
        <v>0</v>
      </c>
      <c r="K2728" s="1252">
        <v>0</v>
      </c>
      <c r="L2728" s="1252">
        <v>0</v>
      </c>
      <c r="M2728" s="1252">
        <v>0</v>
      </c>
      <c r="N2728" s="1252">
        <v>0</v>
      </c>
      <c r="O2728" s="1252">
        <v>0</v>
      </c>
      <c r="P2728" s="1252">
        <v>0</v>
      </c>
      <c r="Q2728" s="1252">
        <v>0</v>
      </c>
      <c r="R2728" s="1252">
        <v>0</v>
      </c>
      <c r="S2728" s="1252">
        <v>0</v>
      </c>
      <c r="T2728" s="1252">
        <v>0</v>
      </c>
      <c r="U2728" s="1251" t="s">
        <v>116</v>
      </c>
      <c r="V2728" s="1251" t="s">
        <v>1537</v>
      </c>
      <c r="W2728" s="1251" t="s">
        <v>371</v>
      </c>
      <c r="X2728" s="1251" t="s">
        <v>1581</v>
      </c>
      <c r="Y2728" s="1251">
        <v>243</v>
      </c>
    </row>
    <row r="2729" spans="1:25" ht="12">
      <c r="A2729" s="1251">
        <v>2020</v>
      </c>
      <c r="B2729" s="1251">
        <v>25</v>
      </c>
      <c r="C2729" s="1251">
        <v>900</v>
      </c>
      <c r="D2729" s="1251" t="s">
        <v>1778</v>
      </c>
      <c r="E2729" s="1251">
        <v>243090</v>
      </c>
      <c r="F2729" s="1251" t="s">
        <v>1849</v>
      </c>
      <c r="G2729" s="1252">
        <v>0</v>
      </c>
      <c r="H2729" s="1252">
        <v>0</v>
      </c>
      <c r="I2729" s="1252">
        <v>0</v>
      </c>
      <c r="J2729" s="1252">
        <v>0</v>
      </c>
      <c r="K2729" s="1252">
        <v>0</v>
      </c>
      <c r="L2729" s="1252">
        <v>0</v>
      </c>
      <c r="M2729" s="1252">
        <v>0</v>
      </c>
      <c r="N2729" s="1252">
        <v>0</v>
      </c>
      <c r="O2729" s="1252">
        <v>0</v>
      </c>
      <c r="P2729" s="1252">
        <v>0</v>
      </c>
      <c r="Q2729" s="1252">
        <v>0</v>
      </c>
      <c r="R2729" s="1252">
        <v>0</v>
      </c>
      <c r="S2729" s="1252">
        <v>0</v>
      </c>
      <c r="T2729" s="1252">
        <v>0</v>
      </c>
      <c r="U2729" s="1251" t="s">
        <v>116</v>
      </c>
      <c r="V2729" s="1251" t="s">
        <v>1537</v>
      </c>
      <c r="W2729" s="1251" t="s">
        <v>371</v>
      </c>
      <c r="X2729" s="1251" t="s">
        <v>1581</v>
      </c>
      <c r="Y2729" s="1251">
        <v>243</v>
      </c>
    </row>
    <row r="2730" spans="1:25" ht="12">
      <c r="A2730" s="1251">
        <v>2020</v>
      </c>
      <c r="B2730" s="1251">
        <v>25</v>
      </c>
      <c r="C2730" s="1251">
        <v>900</v>
      </c>
      <c r="D2730" s="1251" t="s">
        <v>1778</v>
      </c>
      <c r="E2730" s="1251">
        <v>243100</v>
      </c>
      <c r="F2730" s="1251" t="s">
        <v>1850</v>
      </c>
      <c r="G2730" s="1252">
        <v>0</v>
      </c>
      <c r="H2730" s="1252">
        <v>0</v>
      </c>
      <c r="I2730" s="1252">
        <v>0</v>
      </c>
      <c r="J2730" s="1252">
        <v>0</v>
      </c>
      <c r="K2730" s="1252">
        <v>0</v>
      </c>
      <c r="L2730" s="1252">
        <v>0</v>
      </c>
      <c r="M2730" s="1252">
        <v>0</v>
      </c>
      <c r="N2730" s="1252">
        <v>0</v>
      </c>
      <c r="O2730" s="1252">
        <v>0</v>
      </c>
      <c r="P2730" s="1252">
        <v>0</v>
      </c>
      <c r="Q2730" s="1252">
        <v>0</v>
      </c>
      <c r="R2730" s="1252">
        <v>0</v>
      </c>
      <c r="S2730" s="1252">
        <v>0</v>
      </c>
      <c r="T2730" s="1252">
        <v>0</v>
      </c>
      <c r="U2730" s="1251" t="s">
        <v>116</v>
      </c>
      <c r="V2730" s="1251" t="s">
        <v>1537</v>
      </c>
      <c r="W2730" s="1251" t="s">
        <v>371</v>
      </c>
      <c r="X2730" s="1251" t="s">
        <v>1581</v>
      </c>
      <c r="Y2730" s="1251">
        <v>243</v>
      </c>
    </row>
    <row r="2731" spans="1:25" ht="12">
      <c r="A2731" s="1251">
        <v>2020</v>
      </c>
      <c r="B2731" s="1251">
        <v>25</v>
      </c>
      <c r="C2731" s="1251">
        <v>900</v>
      </c>
      <c r="D2731" s="1251" t="s">
        <v>1778</v>
      </c>
      <c r="E2731" s="1251">
        <v>243120</v>
      </c>
      <c r="F2731" s="1251" t="s">
        <v>1851</v>
      </c>
      <c r="G2731" s="1252">
        <v>0</v>
      </c>
      <c r="H2731" s="1252">
        <v>0</v>
      </c>
      <c r="I2731" s="1252">
        <v>0</v>
      </c>
      <c r="J2731" s="1252">
        <v>0</v>
      </c>
      <c r="K2731" s="1252">
        <v>0</v>
      </c>
      <c r="L2731" s="1252">
        <v>0</v>
      </c>
      <c r="M2731" s="1252">
        <v>0</v>
      </c>
      <c r="N2731" s="1252">
        <v>0</v>
      </c>
      <c r="O2731" s="1252">
        <v>0</v>
      </c>
      <c r="P2731" s="1252">
        <v>0</v>
      </c>
      <c r="Q2731" s="1252">
        <v>0</v>
      </c>
      <c r="R2731" s="1252">
        <v>0</v>
      </c>
      <c r="S2731" s="1252">
        <v>0</v>
      </c>
      <c r="T2731" s="1252">
        <v>0</v>
      </c>
      <c r="U2731" s="1251" t="s">
        <v>116</v>
      </c>
      <c r="V2731" s="1251" t="s">
        <v>1537</v>
      </c>
      <c r="W2731" s="1251" t="s">
        <v>371</v>
      </c>
      <c r="X2731" s="1251" t="s">
        <v>1581</v>
      </c>
      <c r="Y2731" s="1251">
        <v>243</v>
      </c>
    </row>
    <row r="2732" spans="1:25" ht="12">
      <c r="A2732" s="1251">
        <v>2020</v>
      </c>
      <c r="B2732" s="1251">
        <v>25</v>
      </c>
      <c r="C2732" s="1251">
        <v>900</v>
      </c>
      <c r="D2732" s="1251" t="s">
        <v>1778</v>
      </c>
      <c r="E2732" s="1251">
        <v>243130</v>
      </c>
      <c r="F2732" s="1251" t="s">
        <v>1723</v>
      </c>
      <c r="G2732" s="1252">
        <v>-28157.139999999999</v>
      </c>
      <c r="H2732" s="1252">
        <v>-62900.059999999998</v>
      </c>
      <c r="I2732" s="1252">
        <v>-63572.610000000001</v>
      </c>
      <c r="J2732" s="1252">
        <v>-91109.649999999994</v>
      </c>
      <c r="K2732" s="1252">
        <v>-121766.25999999999</v>
      </c>
      <c r="L2732" s="1252">
        <v>0</v>
      </c>
      <c r="M2732" s="1252">
        <v>-28319.110000000001</v>
      </c>
      <c r="N2732" s="1252">
        <v>-70884.779999999999</v>
      </c>
      <c r="O2732" s="1252">
        <v>-86380.509999999995</v>
      </c>
      <c r="P2732" s="1252">
        <v>-114551.45</v>
      </c>
      <c r="Q2732" s="1252">
        <v>-138470.35999999999</v>
      </c>
      <c r="R2732" s="1252">
        <v>-15487.700000000001</v>
      </c>
      <c r="S2732" s="1252">
        <v>-62818.32</v>
      </c>
      <c r="T2732" s="1252">
        <v>-62818.32</v>
      </c>
      <c r="U2732" s="1251" t="s">
        <v>116</v>
      </c>
      <c r="V2732" s="1251" t="s">
        <v>1537</v>
      </c>
      <c r="W2732" s="1251" t="s">
        <v>371</v>
      </c>
      <c r="X2732" s="1251" t="s">
        <v>1581</v>
      </c>
      <c r="Y2732" s="1251">
        <v>243</v>
      </c>
    </row>
    <row r="2733" spans="1:25" ht="12">
      <c r="A2733" s="1251">
        <v>2020</v>
      </c>
      <c r="B2733" s="1251">
        <v>25</v>
      </c>
      <c r="C2733" s="1251">
        <v>900</v>
      </c>
      <c r="D2733" s="1251" t="s">
        <v>1778</v>
      </c>
      <c r="E2733" s="1251">
        <v>243137</v>
      </c>
      <c r="F2733" s="1251" t="s">
        <v>1598</v>
      </c>
      <c r="G2733" s="1252">
        <v>-50192.910000000003</v>
      </c>
      <c r="H2733" s="1252">
        <v>-50192.910000000003</v>
      </c>
      <c r="I2733" s="1252">
        <v>-50192.910000000003</v>
      </c>
      <c r="J2733" s="1252">
        <v>-71069.320000000007</v>
      </c>
      <c r="K2733" s="1252">
        <v>-71069.320000000007</v>
      </c>
      <c r="L2733" s="1252">
        <v>-71069.320000000007</v>
      </c>
      <c r="M2733" s="1252">
        <v>-85819.020000000004</v>
      </c>
      <c r="N2733" s="1252">
        <v>-85819.020000000004</v>
      </c>
      <c r="O2733" s="1252">
        <v>-85819.020000000004</v>
      </c>
      <c r="P2733" s="1252">
        <v>-85819.020000000004</v>
      </c>
      <c r="Q2733" s="1252">
        <v>-85819.020000000004</v>
      </c>
      <c r="R2733" s="1252">
        <v>-85819.020000000004</v>
      </c>
      <c r="S2733" s="1252">
        <v>-72317.889999999999</v>
      </c>
      <c r="T2733" s="1252">
        <v>-72317.889999999999</v>
      </c>
      <c r="U2733" s="1251" t="s">
        <v>116</v>
      </c>
      <c r="V2733" s="1251" t="s">
        <v>1537</v>
      </c>
      <c r="W2733" s="1251" t="s">
        <v>371</v>
      </c>
      <c r="X2733" s="1251" t="s">
        <v>1581</v>
      </c>
      <c r="Y2733" s="1251">
        <v>243</v>
      </c>
    </row>
    <row r="2734" spans="1:25" ht="12">
      <c r="A2734" s="1251">
        <v>2020</v>
      </c>
      <c r="B2734" s="1251">
        <v>25</v>
      </c>
      <c r="C2734" s="1251">
        <v>900</v>
      </c>
      <c r="D2734" s="1251" t="s">
        <v>1778</v>
      </c>
      <c r="E2734" s="1251">
        <v>243140</v>
      </c>
      <c r="F2734" s="1251" t="s">
        <v>1599</v>
      </c>
      <c r="G2734" s="1252">
        <v>-43174.43</v>
      </c>
      <c r="H2734" s="1252">
        <v>-8725.7700000000004</v>
      </c>
      <c r="I2734" s="1252">
        <v>-9508.2399999999998</v>
      </c>
      <c r="J2734" s="1252">
        <v>-8725.7700000000004</v>
      </c>
      <c r="K2734" s="1252">
        <v>-8725.7700000000004</v>
      </c>
      <c r="L2734" s="1252">
        <v>-57142.980000000003</v>
      </c>
      <c r="M2734" s="1252">
        <v>-59450.68</v>
      </c>
      <c r="N2734" s="1252">
        <v>-15154</v>
      </c>
      <c r="O2734" s="1252">
        <v>-15154</v>
      </c>
      <c r="P2734" s="1252">
        <v>-15154</v>
      </c>
      <c r="Q2734" s="1252">
        <v>-15154</v>
      </c>
      <c r="R2734" s="1252">
        <v>-59450.660000000003</v>
      </c>
      <c r="S2734" s="1252">
        <v>-15154</v>
      </c>
      <c r="T2734" s="1252">
        <v>-15154</v>
      </c>
      <c r="U2734" s="1251" t="s">
        <v>116</v>
      </c>
      <c r="V2734" s="1251" t="s">
        <v>1537</v>
      </c>
      <c r="W2734" s="1251" t="s">
        <v>371</v>
      </c>
      <c r="X2734" s="1251" t="s">
        <v>1581</v>
      </c>
      <c r="Y2734" s="1251">
        <v>243</v>
      </c>
    </row>
    <row r="2735" spans="1:25" ht="12">
      <c r="A2735" s="1251">
        <v>2020</v>
      </c>
      <c r="B2735" s="1251">
        <v>25</v>
      </c>
      <c r="C2735" s="1251">
        <v>900</v>
      </c>
      <c r="D2735" s="1251" t="s">
        <v>1778</v>
      </c>
      <c r="E2735" s="1251">
        <v>246999</v>
      </c>
      <c r="F2735" s="1251" t="s">
        <v>1701</v>
      </c>
      <c r="G2735" s="1252">
        <v>0</v>
      </c>
      <c r="H2735" s="1252">
        <v>0</v>
      </c>
      <c r="I2735" s="1252">
        <v>0</v>
      </c>
      <c r="J2735" s="1252">
        <v>0</v>
      </c>
      <c r="K2735" s="1252">
        <v>0</v>
      </c>
      <c r="L2735" s="1252">
        <v>0</v>
      </c>
      <c r="M2735" s="1252">
        <v>0</v>
      </c>
      <c r="N2735" s="1252">
        <v>0</v>
      </c>
      <c r="O2735" s="1252">
        <v>0</v>
      </c>
      <c r="P2735" s="1252">
        <v>0</v>
      </c>
      <c r="Q2735" s="1252">
        <v>0</v>
      </c>
      <c r="R2735" s="1252">
        <v>0</v>
      </c>
      <c r="S2735" s="1252">
        <v>-122.29000000000001</v>
      </c>
      <c r="T2735" s="1252">
        <v>-122.29000000000001</v>
      </c>
      <c r="U2735" s="1251" t="s">
        <v>116</v>
      </c>
      <c r="V2735" s="1251" t="s">
        <v>1537</v>
      </c>
      <c r="W2735" s="1251" t="s">
        <v>371</v>
      </c>
      <c r="X2735" s="1251" t="s">
        <v>1581</v>
      </c>
      <c r="Y2735" s="1251">
        <v>246</v>
      </c>
    </row>
    <row r="2736" spans="1:25" ht="12">
      <c r="A2736" s="1251">
        <v>2020</v>
      </c>
      <c r="B2736" s="1251">
        <v>25</v>
      </c>
      <c r="C2736" s="1251">
        <v>900</v>
      </c>
      <c r="D2736" s="1251" t="s">
        <v>1778</v>
      </c>
      <c r="E2736" s="1251">
        <v>252050</v>
      </c>
      <c r="F2736" s="1251" t="s">
        <v>1603</v>
      </c>
      <c r="G2736" s="1252">
        <v>0</v>
      </c>
      <c r="H2736" s="1252">
        <v>0</v>
      </c>
      <c r="I2736" s="1252">
        <v>0</v>
      </c>
      <c r="J2736" s="1252">
        <v>0</v>
      </c>
      <c r="K2736" s="1252">
        <v>0</v>
      </c>
      <c r="L2736" s="1252">
        <v>0</v>
      </c>
      <c r="M2736" s="1252">
        <v>0</v>
      </c>
      <c r="N2736" s="1252">
        <v>0</v>
      </c>
      <c r="O2736" s="1252">
        <v>0</v>
      </c>
      <c r="P2736" s="1252">
        <v>0</v>
      </c>
      <c r="Q2736" s="1252">
        <v>0</v>
      </c>
      <c r="R2736" s="1252">
        <v>0</v>
      </c>
      <c r="S2736" s="1252">
        <v>0</v>
      </c>
      <c r="T2736" s="1252">
        <v>0</v>
      </c>
      <c r="U2736" s="1251" t="s">
        <v>116</v>
      </c>
      <c r="V2736" s="1251" t="s">
        <v>564</v>
      </c>
      <c r="W2736" s="1251" t="s">
        <v>375</v>
      </c>
      <c r="X2736" s="1251" t="s">
        <v>1581</v>
      </c>
      <c r="Y2736" s="1251">
        <v>252</v>
      </c>
    </row>
    <row r="2737" spans="1:25" ht="12">
      <c r="A2737" s="1251">
        <v>2020</v>
      </c>
      <c r="B2737" s="1251">
        <v>25</v>
      </c>
      <c r="C2737" s="1251">
        <v>900</v>
      </c>
      <c r="D2737" s="1251" t="s">
        <v>1778</v>
      </c>
      <c r="E2737" s="1251">
        <v>252051</v>
      </c>
      <c r="F2737" s="1251" t="s">
        <v>1604</v>
      </c>
      <c r="G2737" s="1252">
        <v>0</v>
      </c>
      <c r="H2737" s="1252">
        <v>0</v>
      </c>
      <c r="I2737" s="1252">
        <v>0</v>
      </c>
      <c r="J2737" s="1252">
        <v>0</v>
      </c>
      <c r="K2737" s="1252">
        <v>0</v>
      </c>
      <c r="L2737" s="1252">
        <v>0</v>
      </c>
      <c r="M2737" s="1252">
        <v>0</v>
      </c>
      <c r="N2737" s="1252">
        <v>0</v>
      </c>
      <c r="O2737" s="1252">
        <v>0</v>
      </c>
      <c r="P2737" s="1252">
        <v>0</v>
      </c>
      <c r="Q2737" s="1252">
        <v>0</v>
      </c>
      <c r="R2737" s="1252">
        <v>0</v>
      </c>
      <c r="S2737" s="1252">
        <v>0</v>
      </c>
      <c r="T2737" s="1252">
        <v>0</v>
      </c>
      <c r="U2737" s="1251" t="s">
        <v>116</v>
      </c>
      <c r="V2737" s="1251" t="s">
        <v>564</v>
      </c>
      <c r="W2737" s="1251" t="s">
        <v>375</v>
      </c>
      <c r="X2737" s="1251" t="s">
        <v>1581</v>
      </c>
      <c r="Y2737" s="1251">
        <v>252</v>
      </c>
    </row>
    <row r="2738" spans="1:25" ht="12">
      <c r="A2738" s="1251">
        <v>2020</v>
      </c>
      <c r="B2738" s="1251">
        <v>25</v>
      </c>
      <c r="C2738" s="1251">
        <v>900</v>
      </c>
      <c r="D2738" s="1251" t="s">
        <v>1778</v>
      </c>
      <c r="E2738" s="1251">
        <v>252052</v>
      </c>
      <c r="F2738" s="1251" t="s">
        <v>1605</v>
      </c>
      <c r="G2738" s="1252">
        <v>0</v>
      </c>
      <c r="H2738" s="1252">
        <v>0</v>
      </c>
      <c r="I2738" s="1252">
        <v>0</v>
      </c>
      <c r="J2738" s="1252">
        <v>0</v>
      </c>
      <c r="K2738" s="1252">
        <v>0</v>
      </c>
      <c r="L2738" s="1252">
        <v>0</v>
      </c>
      <c r="M2738" s="1252">
        <v>0</v>
      </c>
      <c r="N2738" s="1252">
        <v>0</v>
      </c>
      <c r="O2738" s="1252">
        <v>0</v>
      </c>
      <c r="P2738" s="1252">
        <v>0</v>
      </c>
      <c r="Q2738" s="1252">
        <v>0</v>
      </c>
      <c r="R2738" s="1252">
        <v>0</v>
      </c>
      <c r="S2738" s="1252">
        <v>0</v>
      </c>
      <c r="T2738" s="1252">
        <v>0</v>
      </c>
      <c r="U2738" s="1251" t="s">
        <v>116</v>
      </c>
      <c r="V2738" s="1251" t="s">
        <v>564</v>
      </c>
      <c r="W2738" s="1251" t="s">
        <v>375</v>
      </c>
      <c r="X2738" s="1251" t="s">
        <v>1581</v>
      </c>
      <c r="Y2738" s="1251">
        <v>252</v>
      </c>
    </row>
    <row r="2739" spans="1:25" ht="12">
      <c r="A2739" s="1251">
        <v>2020</v>
      </c>
      <c r="B2739" s="1251">
        <v>25</v>
      </c>
      <c r="C2739" s="1251">
        <v>900</v>
      </c>
      <c r="D2739" s="1251" t="s">
        <v>1778</v>
      </c>
      <c r="E2739" s="1251">
        <v>252055</v>
      </c>
      <c r="F2739" s="1251" t="s">
        <v>1607</v>
      </c>
      <c r="G2739" s="1252">
        <v>0</v>
      </c>
      <c r="H2739" s="1252">
        <v>0</v>
      </c>
      <c r="I2739" s="1252">
        <v>0</v>
      </c>
      <c r="J2739" s="1252">
        <v>0</v>
      </c>
      <c r="K2739" s="1252">
        <v>0</v>
      </c>
      <c r="L2739" s="1252">
        <v>0</v>
      </c>
      <c r="M2739" s="1252">
        <v>0</v>
      </c>
      <c r="N2739" s="1252">
        <v>0</v>
      </c>
      <c r="O2739" s="1252">
        <v>0</v>
      </c>
      <c r="P2739" s="1252">
        <v>0</v>
      </c>
      <c r="Q2739" s="1252">
        <v>0</v>
      </c>
      <c r="R2739" s="1252">
        <v>0</v>
      </c>
      <c r="S2739" s="1252">
        <v>0</v>
      </c>
      <c r="T2739" s="1252">
        <v>0</v>
      </c>
      <c r="U2739" s="1251" t="s">
        <v>116</v>
      </c>
      <c r="V2739" s="1251" t="s">
        <v>564</v>
      </c>
      <c r="W2739" s="1251" t="s">
        <v>375</v>
      </c>
      <c r="X2739" s="1251" t="s">
        <v>1581</v>
      </c>
      <c r="Y2739" s="1251">
        <v>252</v>
      </c>
    </row>
    <row r="2740" spans="1:25" ht="12">
      <c r="A2740" s="1251">
        <v>2020</v>
      </c>
      <c r="B2740" s="1251">
        <v>25</v>
      </c>
      <c r="C2740" s="1251">
        <v>900</v>
      </c>
      <c r="D2740" s="1251" t="s">
        <v>1778</v>
      </c>
      <c r="E2740" s="1251">
        <v>253000</v>
      </c>
      <c r="F2740" s="1251" t="s">
        <v>1852</v>
      </c>
      <c r="G2740" s="1252">
        <v>0</v>
      </c>
      <c r="H2740" s="1252">
        <v>0</v>
      </c>
      <c r="I2740" s="1252">
        <v>0</v>
      </c>
      <c r="J2740" s="1252">
        <v>0</v>
      </c>
      <c r="K2740" s="1252">
        <v>0</v>
      </c>
      <c r="L2740" s="1252">
        <v>0</v>
      </c>
      <c r="M2740" s="1252">
        <v>0</v>
      </c>
      <c r="N2740" s="1252">
        <v>0</v>
      </c>
      <c r="O2740" s="1252">
        <v>0</v>
      </c>
      <c r="P2740" s="1252">
        <v>0</v>
      </c>
      <c r="Q2740" s="1252">
        <v>0</v>
      </c>
      <c r="R2740" s="1252">
        <v>0</v>
      </c>
      <c r="S2740" s="1252">
        <v>0</v>
      </c>
      <c r="T2740" s="1252">
        <v>0</v>
      </c>
      <c r="U2740" s="1251" t="s">
        <v>116</v>
      </c>
      <c r="V2740" s="1251" t="s">
        <v>564</v>
      </c>
      <c r="W2740" s="1251" t="s">
        <v>375</v>
      </c>
      <c r="X2740" s="1251" t="s">
        <v>1581</v>
      </c>
      <c r="Y2740" s="1251">
        <v>253</v>
      </c>
    </row>
    <row r="2741" spans="1:25" ht="12">
      <c r="A2741" s="1251">
        <v>2020</v>
      </c>
      <c r="B2741" s="1251">
        <v>25</v>
      </c>
      <c r="C2741" s="1251">
        <v>900</v>
      </c>
      <c r="D2741" s="1251" t="s">
        <v>1778</v>
      </c>
      <c r="E2741" s="1251">
        <v>253110</v>
      </c>
      <c r="F2741" s="1251" t="s">
        <v>1762</v>
      </c>
      <c r="G2741" s="1252">
        <v>0</v>
      </c>
      <c r="H2741" s="1252">
        <v>0</v>
      </c>
      <c r="I2741" s="1252">
        <v>0</v>
      </c>
      <c r="J2741" s="1252">
        <v>0</v>
      </c>
      <c r="K2741" s="1252">
        <v>0</v>
      </c>
      <c r="L2741" s="1252">
        <v>0</v>
      </c>
      <c r="M2741" s="1252">
        <v>0</v>
      </c>
      <c r="N2741" s="1252">
        <v>0</v>
      </c>
      <c r="O2741" s="1252">
        <v>0</v>
      </c>
      <c r="P2741" s="1252">
        <v>0</v>
      </c>
      <c r="Q2741" s="1252">
        <v>0</v>
      </c>
      <c r="R2741" s="1252">
        <v>0</v>
      </c>
      <c r="S2741" s="1252">
        <v>0</v>
      </c>
      <c r="T2741" s="1252">
        <v>0</v>
      </c>
      <c r="U2741" s="1251" t="s">
        <v>116</v>
      </c>
      <c r="V2741" s="1251" t="s">
        <v>1537</v>
      </c>
      <c r="W2741" s="1251" t="s">
        <v>378</v>
      </c>
      <c r="X2741" s="1251" t="s">
        <v>1581</v>
      </c>
      <c r="Y2741" s="1251">
        <v>253</v>
      </c>
    </row>
    <row r="2742" spans="1:25" ht="12">
      <c r="A2742" s="1251">
        <v>2020</v>
      </c>
      <c r="B2742" s="1251">
        <v>25</v>
      </c>
      <c r="C2742" s="1251">
        <v>900</v>
      </c>
      <c r="D2742" s="1251" t="s">
        <v>1778</v>
      </c>
      <c r="E2742" s="1251">
        <v>253111</v>
      </c>
      <c r="F2742" s="1251" t="s">
        <v>1615</v>
      </c>
      <c r="G2742" s="1252">
        <v>0</v>
      </c>
      <c r="H2742" s="1252">
        <v>0</v>
      </c>
      <c r="I2742" s="1252">
        <v>0</v>
      </c>
      <c r="J2742" s="1252">
        <v>0</v>
      </c>
      <c r="K2742" s="1252">
        <v>0</v>
      </c>
      <c r="L2742" s="1252">
        <v>0</v>
      </c>
      <c r="M2742" s="1252">
        <v>0</v>
      </c>
      <c r="N2742" s="1252">
        <v>0</v>
      </c>
      <c r="O2742" s="1252">
        <v>0</v>
      </c>
      <c r="P2742" s="1252">
        <v>0</v>
      </c>
      <c r="Q2742" s="1252">
        <v>0</v>
      </c>
      <c r="R2742" s="1252">
        <v>0</v>
      </c>
      <c r="S2742" s="1252">
        <v>0</v>
      </c>
      <c r="T2742" s="1252">
        <v>0</v>
      </c>
      <c r="U2742" s="1251" t="s">
        <v>116</v>
      </c>
      <c r="V2742" s="1251" t="s">
        <v>1537</v>
      </c>
      <c r="W2742" s="1251" t="s">
        <v>378</v>
      </c>
      <c r="X2742" s="1251" t="s">
        <v>1581</v>
      </c>
      <c r="Y2742" s="1251">
        <v>253</v>
      </c>
    </row>
    <row r="2743" spans="1:25" ht="12">
      <c r="A2743" s="1251">
        <v>2020</v>
      </c>
      <c r="B2743" s="1251">
        <v>25</v>
      </c>
      <c r="C2743" s="1251">
        <v>900</v>
      </c>
      <c r="D2743" s="1251" t="s">
        <v>1778</v>
      </c>
      <c r="E2743" s="1251">
        <v>253116</v>
      </c>
      <c r="F2743" s="1251" t="s">
        <v>1853</v>
      </c>
      <c r="G2743" s="1252">
        <v>-11922434</v>
      </c>
      <c r="H2743" s="1252">
        <v>-11922434</v>
      </c>
      <c r="I2743" s="1252">
        <v>-11922434</v>
      </c>
      <c r="J2743" s="1252">
        <v>-11814576</v>
      </c>
      <c r="K2743" s="1252">
        <v>-11814576</v>
      </c>
      <c r="L2743" s="1252">
        <v>-11814576</v>
      </c>
      <c r="M2743" s="1252">
        <v>-11706717</v>
      </c>
      <c r="N2743" s="1252">
        <v>-11706717</v>
      </c>
      <c r="O2743" s="1252">
        <v>-11706717</v>
      </c>
      <c r="P2743" s="1252">
        <v>-11598859</v>
      </c>
      <c r="Q2743" s="1252">
        <v>-11598859</v>
      </c>
      <c r="R2743" s="1252">
        <v>-11598859</v>
      </c>
      <c r="S2743" s="1252">
        <v>-11491001</v>
      </c>
      <c r="T2743" s="1252">
        <v>-11491001</v>
      </c>
      <c r="U2743" s="1251" t="s">
        <v>116</v>
      </c>
      <c r="V2743" s="1251" t="s">
        <v>564</v>
      </c>
      <c r="W2743" s="1251" t="s">
        <v>378</v>
      </c>
      <c r="X2743" s="1251" t="s">
        <v>1581</v>
      </c>
      <c r="Y2743" s="1251">
        <v>253</v>
      </c>
    </row>
    <row r="2744" spans="1:25" ht="12">
      <c r="A2744" s="1251">
        <v>2020</v>
      </c>
      <c r="B2744" s="1251">
        <v>25</v>
      </c>
      <c r="C2744" s="1251">
        <v>900</v>
      </c>
      <c r="D2744" s="1251" t="s">
        <v>1778</v>
      </c>
      <c r="E2744" s="1251">
        <v>253117</v>
      </c>
      <c r="F2744" s="1251" t="s">
        <v>1616</v>
      </c>
      <c r="G2744" s="1252">
        <v>0</v>
      </c>
      <c r="H2744" s="1252">
        <v>0</v>
      </c>
      <c r="I2744" s="1252">
        <v>0</v>
      </c>
      <c r="J2744" s="1252">
        <v>0</v>
      </c>
      <c r="K2744" s="1252">
        <v>0</v>
      </c>
      <c r="L2744" s="1252">
        <v>0</v>
      </c>
      <c r="M2744" s="1252">
        <v>0</v>
      </c>
      <c r="N2744" s="1252">
        <v>0</v>
      </c>
      <c r="O2744" s="1252">
        <v>0</v>
      </c>
      <c r="P2744" s="1252">
        <v>0</v>
      </c>
      <c r="Q2744" s="1252">
        <v>0</v>
      </c>
      <c r="R2744" s="1252">
        <v>0</v>
      </c>
      <c r="S2744" s="1252">
        <v>0</v>
      </c>
      <c r="T2744" s="1252">
        <v>0</v>
      </c>
      <c r="U2744" s="1251" t="s">
        <v>116</v>
      </c>
      <c r="V2744" s="1251" t="s">
        <v>1537</v>
      </c>
      <c r="W2744" s="1251" t="s">
        <v>378</v>
      </c>
      <c r="X2744" s="1251" t="s">
        <v>1581</v>
      </c>
      <c r="Y2744" s="1251">
        <v>253</v>
      </c>
    </row>
    <row r="2745" spans="1:25" ht="12">
      <c r="A2745" s="1251">
        <v>2020</v>
      </c>
      <c r="B2745" s="1251">
        <v>25</v>
      </c>
      <c r="C2745" s="1251">
        <v>900</v>
      </c>
      <c r="D2745" s="1251" t="s">
        <v>1778</v>
      </c>
      <c r="E2745" s="1251">
        <v>253200</v>
      </c>
      <c r="F2745" s="1251" t="s">
        <v>1854</v>
      </c>
      <c r="G2745" s="1252">
        <v>37312.349999999999</v>
      </c>
      <c r="H2745" s="1252">
        <v>37945.68</v>
      </c>
      <c r="I2745" s="1252">
        <v>38579.010000000002</v>
      </c>
      <c r="J2745" s="1252">
        <v>39212.339999999997</v>
      </c>
      <c r="K2745" s="1252">
        <v>40281.010000000002</v>
      </c>
      <c r="L2745" s="1252">
        <v>41023.18</v>
      </c>
      <c r="M2745" s="1252">
        <v>41765.349999999999</v>
      </c>
      <c r="N2745" s="1252">
        <v>42507.519999999997</v>
      </c>
      <c r="O2745" s="1252">
        <v>43249.690000000002</v>
      </c>
      <c r="P2745" s="1252">
        <v>43991.860000000001</v>
      </c>
      <c r="Q2745" s="1252">
        <v>44734.029999999999</v>
      </c>
      <c r="R2745" s="1252">
        <v>45476.199999999997</v>
      </c>
      <c r="S2745" s="1252">
        <v>46218.370000000003</v>
      </c>
      <c r="T2745" s="1252">
        <v>46218.370000000003</v>
      </c>
      <c r="U2745" s="1251" t="s">
        <v>116</v>
      </c>
      <c r="V2745" s="1251" t="s">
        <v>1537</v>
      </c>
      <c r="W2745" s="1251" t="s">
        <v>315</v>
      </c>
      <c r="X2745" s="1251" t="s">
        <v>1581</v>
      </c>
      <c r="Y2745" s="1251">
        <v>253</v>
      </c>
    </row>
    <row r="2746" spans="1:25" ht="12">
      <c r="A2746" s="1251">
        <v>2020</v>
      </c>
      <c r="B2746" s="1251">
        <v>25</v>
      </c>
      <c r="C2746" s="1251">
        <v>900</v>
      </c>
      <c r="D2746" s="1251" t="s">
        <v>1778</v>
      </c>
      <c r="E2746" s="1251">
        <v>253220</v>
      </c>
      <c r="F2746" s="1251" t="s">
        <v>1855</v>
      </c>
      <c r="G2746" s="1252">
        <v>0</v>
      </c>
      <c r="H2746" s="1252">
        <v>0</v>
      </c>
      <c r="I2746" s="1252">
        <v>0</v>
      </c>
      <c r="J2746" s="1252">
        <v>0</v>
      </c>
      <c r="K2746" s="1252">
        <v>0</v>
      </c>
      <c r="L2746" s="1252">
        <v>0</v>
      </c>
      <c r="M2746" s="1252">
        <v>0</v>
      </c>
      <c r="N2746" s="1252">
        <v>0</v>
      </c>
      <c r="O2746" s="1252">
        <v>0</v>
      </c>
      <c r="P2746" s="1252">
        <v>0</v>
      </c>
      <c r="Q2746" s="1252">
        <v>0</v>
      </c>
      <c r="R2746" s="1252">
        <v>0</v>
      </c>
      <c r="S2746" s="1252">
        <v>0</v>
      </c>
      <c r="T2746" s="1252">
        <v>0</v>
      </c>
      <c r="U2746" s="1251" t="s">
        <v>116</v>
      </c>
      <c r="V2746" s="1251" t="s">
        <v>1537</v>
      </c>
      <c r="W2746" s="1251" t="s">
        <v>315</v>
      </c>
      <c r="X2746" s="1251" t="s">
        <v>1581</v>
      </c>
      <c r="Y2746" s="1251">
        <v>253</v>
      </c>
    </row>
    <row r="2747" spans="1:25" ht="12">
      <c r="A2747" s="1251">
        <v>2020</v>
      </c>
      <c r="B2747" s="1251">
        <v>25</v>
      </c>
      <c r="C2747" s="1251">
        <v>900</v>
      </c>
      <c r="D2747" s="1251" t="s">
        <v>1778</v>
      </c>
      <c r="E2747" s="1251">
        <v>253250</v>
      </c>
      <c r="F2747" s="1251" t="s">
        <v>1856</v>
      </c>
      <c r="G2747" s="1252">
        <v>-197867.14999999999</v>
      </c>
      <c r="H2747" s="1252">
        <v>-217617.14999999999</v>
      </c>
      <c r="I2747" s="1252">
        <v>-237367.14999999999</v>
      </c>
      <c r="J2747" s="1252">
        <v>-257117.14999999999</v>
      </c>
      <c r="K2747" s="1252">
        <v>-242739.14999999999</v>
      </c>
      <c r="L2747" s="1252">
        <v>-253957.14999999999</v>
      </c>
      <c r="M2747" s="1252">
        <v>-214639.14999999999</v>
      </c>
      <c r="N2747" s="1252">
        <v>-175321.14999999999</v>
      </c>
      <c r="O2747" s="1252">
        <v>-136004.14999999999</v>
      </c>
      <c r="P2747" s="1252">
        <v>-96687.149999999994</v>
      </c>
      <c r="Q2747" s="1252">
        <v>-107905.14999999999</v>
      </c>
      <c r="R2747" s="1252">
        <v>-119123.14999999999</v>
      </c>
      <c r="S2747" s="1252">
        <v>-130341.14999999999</v>
      </c>
      <c r="T2747" s="1252">
        <v>-130341.14999999999</v>
      </c>
      <c r="U2747" s="1251" t="s">
        <v>116</v>
      </c>
      <c r="V2747" s="1251" t="s">
        <v>1537</v>
      </c>
      <c r="W2747" s="1251" t="s">
        <v>315</v>
      </c>
      <c r="X2747" s="1251" t="s">
        <v>1581</v>
      </c>
      <c r="Y2747" s="1251">
        <v>253</v>
      </c>
    </row>
    <row r="2748" spans="1:25" ht="12">
      <c r="A2748" s="1251">
        <v>2020</v>
      </c>
      <c r="B2748" s="1251">
        <v>25</v>
      </c>
      <c r="C2748" s="1251">
        <v>900</v>
      </c>
      <c r="D2748" s="1251" t="s">
        <v>1778</v>
      </c>
      <c r="E2748" s="1251">
        <v>253400</v>
      </c>
      <c r="F2748" s="1251" t="s">
        <v>1617</v>
      </c>
      <c r="G2748" s="1252">
        <v>-3393739.5600000001</v>
      </c>
      <c r="H2748" s="1252">
        <v>-3393772.3999999999</v>
      </c>
      <c r="I2748" s="1252">
        <v>-3393805.2400000002</v>
      </c>
      <c r="J2748" s="1252">
        <v>-3393838.0800000001</v>
      </c>
      <c r="K2748" s="1252">
        <v>-3393870.9199999999</v>
      </c>
      <c r="L2748" s="1252">
        <v>-3393903.7599999998</v>
      </c>
      <c r="M2748" s="1252">
        <v>-3393936.6000000001</v>
      </c>
      <c r="N2748" s="1252">
        <v>-3393969.4399999999</v>
      </c>
      <c r="O2748" s="1252">
        <v>-3394002.2799999998</v>
      </c>
      <c r="P2748" s="1252">
        <v>-3394035.1200000001</v>
      </c>
      <c r="Q2748" s="1252">
        <v>-3394067.96</v>
      </c>
      <c r="R2748" s="1252">
        <v>-3394100.7999999998</v>
      </c>
      <c r="S2748" s="1252">
        <v>-3394133.6400000001</v>
      </c>
      <c r="T2748" s="1252">
        <v>-3394133.6400000001</v>
      </c>
      <c r="U2748" s="1251" t="s">
        <v>116</v>
      </c>
      <c r="V2748" s="1251" t="s">
        <v>564</v>
      </c>
      <c r="W2748" s="1251" t="s">
        <v>315</v>
      </c>
      <c r="X2748" s="1251" t="s">
        <v>1581</v>
      </c>
      <c r="Y2748" s="1251">
        <v>253</v>
      </c>
    </row>
    <row r="2749" spans="1:25" ht="12">
      <c r="A2749" s="1251">
        <v>2020</v>
      </c>
      <c r="B2749" s="1251">
        <v>25</v>
      </c>
      <c r="C2749" s="1251">
        <v>900</v>
      </c>
      <c r="D2749" s="1251" t="s">
        <v>1778</v>
      </c>
      <c r="E2749" s="1251">
        <v>255100</v>
      </c>
      <c r="F2749" s="1251" t="s">
        <v>1857</v>
      </c>
      <c r="G2749" s="1252">
        <v>0</v>
      </c>
      <c r="H2749" s="1252">
        <v>0</v>
      </c>
      <c r="I2749" s="1252">
        <v>0</v>
      </c>
      <c r="J2749" s="1252">
        <v>0</v>
      </c>
      <c r="K2749" s="1252">
        <v>0</v>
      </c>
      <c r="L2749" s="1252">
        <v>0</v>
      </c>
      <c r="M2749" s="1252">
        <v>0</v>
      </c>
      <c r="N2749" s="1252">
        <v>0</v>
      </c>
      <c r="O2749" s="1252">
        <v>0</v>
      </c>
      <c r="P2749" s="1252">
        <v>0</v>
      </c>
      <c r="Q2749" s="1252">
        <v>0</v>
      </c>
      <c r="R2749" s="1252">
        <v>0</v>
      </c>
      <c r="S2749" s="1252">
        <v>0</v>
      </c>
      <c r="T2749" s="1252">
        <v>0</v>
      </c>
      <c r="U2749" s="1251" t="s">
        <v>116</v>
      </c>
      <c r="V2749" s="1251" t="s">
        <v>1537</v>
      </c>
      <c r="W2749" s="1251" t="s">
        <v>371</v>
      </c>
      <c r="X2749" s="1251" t="s">
        <v>1581</v>
      </c>
      <c r="Y2749" s="1251">
        <v>255</v>
      </c>
    </row>
    <row r="2750" spans="1:25" ht="12">
      <c r="A2750" s="1251">
        <v>2020</v>
      </c>
      <c r="B2750" s="1251">
        <v>25</v>
      </c>
      <c r="C2750" s="1251">
        <v>900</v>
      </c>
      <c r="D2750" s="1251" t="s">
        <v>1778</v>
      </c>
      <c r="E2750" s="1251">
        <v>255101</v>
      </c>
      <c r="F2750" s="1251" t="s">
        <v>1858</v>
      </c>
      <c r="G2750" s="1252">
        <v>-504380</v>
      </c>
      <c r="H2750" s="1252">
        <v>-504380</v>
      </c>
      <c r="I2750" s="1252">
        <v>-504380</v>
      </c>
      <c r="J2750" s="1252">
        <v>-490796</v>
      </c>
      <c r="K2750" s="1252">
        <v>-490796</v>
      </c>
      <c r="L2750" s="1252">
        <v>-490796</v>
      </c>
      <c r="M2750" s="1252">
        <v>-477212</v>
      </c>
      <c r="N2750" s="1252">
        <v>-477212</v>
      </c>
      <c r="O2750" s="1252">
        <v>-477212</v>
      </c>
      <c r="P2750" s="1252">
        <v>-463628</v>
      </c>
      <c r="Q2750" s="1252">
        <v>-463628</v>
      </c>
      <c r="R2750" s="1252">
        <v>-463628</v>
      </c>
      <c r="S2750" s="1252">
        <v>-450044</v>
      </c>
      <c r="T2750" s="1252">
        <v>-450044</v>
      </c>
      <c r="U2750" s="1251" t="s">
        <v>116</v>
      </c>
      <c r="V2750" s="1251" t="s">
        <v>564</v>
      </c>
      <c r="W2750" s="1251" t="s">
        <v>377</v>
      </c>
      <c r="X2750" s="1251" t="s">
        <v>1581</v>
      </c>
      <c r="Y2750" s="1251">
        <v>255</v>
      </c>
    </row>
    <row r="2751" spans="1:25" ht="12">
      <c r="A2751" s="1251">
        <v>2020</v>
      </c>
      <c r="B2751" s="1251">
        <v>25</v>
      </c>
      <c r="C2751" s="1251">
        <v>900</v>
      </c>
      <c r="D2751" s="1251" t="s">
        <v>1778</v>
      </c>
      <c r="E2751" s="1251">
        <v>261001</v>
      </c>
      <c r="F2751" s="1251" t="s">
        <v>1859</v>
      </c>
      <c r="G2751" s="1252">
        <v>0</v>
      </c>
      <c r="H2751" s="1252">
        <v>0</v>
      </c>
      <c r="I2751" s="1252">
        <v>0</v>
      </c>
      <c r="J2751" s="1252">
        <v>0</v>
      </c>
      <c r="K2751" s="1252">
        <v>0</v>
      </c>
      <c r="L2751" s="1252">
        <v>0</v>
      </c>
      <c r="M2751" s="1252">
        <v>0</v>
      </c>
      <c r="N2751" s="1252">
        <v>0</v>
      </c>
      <c r="O2751" s="1252">
        <v>0</v>
      </c>
      <c r="P2751" s="1252">
        <v>0</v>
      </c>
      <c r="Q2751" s="1252">
        <v>0</v>
      </c>
      <c r="R2751" s="1252">
        <v>0</v>
      </c>
      <c r="S2751" s="1252">
        <v>0</v>
      </c>
      <c r="T2751" s="1252">
        <v>0</v>
      </c>
      <c r="U2751" s="1251" t="s">
        <v>116</v>
      </c>
      <c r="V2751" s="1251" t="s">
        <v>1537</v>
      </c>
      <c r="W2751" s="1251" t="s">
        <v>371</v>
      </c>
      <c r="X2751" s="1251" t="s">
        <v>1581</v>
      </c>
      <c r="Y2751" s="1251">
        <v>261</v>
      </c>
    </row>
    <row r="2752" spans="1:25" ht="12">
      <c r="A2752" s="1251">
        <v>2020</v>
      </c>
      <c r="B2752" s="1251">
        <v>25</v>
      </c>
      <c r="C2752" s="1251">
        <v>900</v>
      </c>
      <c r="D2752" s="1251" t="s">
        <v>1778</v>
      </c>
      <c r="E2752" s="1251">
        <v>261002</v>
      </c>
      <c r="F2752" s="1251" t="s">
        <v>1684</v>
      </c>
      <c r="G2752" s="1252">
        <v>0</v>
      </c>
      <c r="H2752" s="1252">
        <v>-20010</v>
      </c>
      <c r="I2752" s="1252">
        <v>-40020</v>
      </c>
      <c r="J2752" s="1252">
        <v>0</v>
      </c>
      <c r="K2752" s="1252">
        <v>-20010</v>
      </c>
      <c r="L2752" s="1252">
        <v>-40020</v>
      </c>
      <c r="M2752" s="1252">
        <v>0</v>
      </c>
      <c r="N2752" s="1252">
        <v>-20010</v>
      </c>
      <c r="O2752" s="1252">
        <v>-40020</v>
      </c>
      <c r="P2752" s="1252">
        <v>0</v>
      </c>
      <c r="Q2752" s="1252">
        <v>-20010</v>
      </c>
      <c r="R2752" s="1252">
        <v>-40020</v>
      </c>
      <c r="S2752" s="1252">
        <v>0</v>
      </c>
      <c r="T2752" s="1252">
        <v>0</v>
      </c>
      <c r="U2752" s="1251" t="s">
        <v>116</v>
      </c>
      <c r="V2752" s="1251" t="s">
        <v>1537</v>
      </c>
      <c r="W2752" s="1251" t="s">
        <v>371</v>
      </c>
      <c r="X2752" s="1251" t="s">
        <v>1581</v>
      </c>
      <c r="Y2752" s="1251">
        <v>261</v>
      </c>
    </row>
    <row r="2753" spans="1:25" ht="12">
      <c r="A2753" s="1251">
        <v>2020</v>
      </c>
      <c r="B2753" s="1251">
        <v>25</v>
      </c>
      <c r="C2753" s="1251">
        <v>900</v>
      </c>
      <c r="D2753" s="1251" t="s">
        <v>1778</v>
      </c>
      <c r="E2753" s="1251">
        <v>261003</v>
      </c>
      <c r="F2753" s="1251" t="s">
        <v>1860</v>
      </c>
      <c r="G2753" s="1252">
        <v>-22000</v>
      </c>
      <c r="H2753" s="1252">
        <v>-22000</v>
      </c>
      <c r="I2753" s="1252">
        <v>-22000</v>
      </c>
      <c r="J2753" s="1252">
        <v>-22000</v>
      </c>
      <c r="K2753" s="1252">
        <v>-22000</v>
      </c>
      <c r="L2753" s="1252">
        <v>-22000</v>
      </c>
      <c r="M2753" s="1252">
        <v>-34000</v>
      </c>
      <c r="N2753" s="1252">
        <v>-34000</v>
      </c>
      <c r="O2753" s="1252">
        <v>-34000</v>
      </c>
      <c r="P2753" s="1252">
        <v>-34000</v>
      </c>
      <c r="Q2753" s="1252">
        <v>-34000</v>
      </c>
      <c r="R2753" s="1252">
        <v>-34000</v>
      </c>
      <c r="S2753" s="1252">
        <v>-46000</v>
      </c>
      <c r="T2753" s="1252">
        <v>-46000</v>
      </c>
      <c r="U2753" s="1251" t="s">
        <v>116</v>
      </c>
      <c r="V2753" s="1251" t="s">
        <v>1537</v>
      </c>
      <c r="W2753" s="1251" t="s">
        <v>371</v>
      </c>
      <c r="X2753" s="1251" t="s">
        <v>1581</v>
      </c>
      <c r="Y2753" s="1251">
        <v>261</v>
      </c>
    </row>
    <row r="2754" spans="1:25" ht="12">
      <c r="A2754" s="1251">
        <v>2020</v>
      </c>
      <c r="B2754" s="1251">
        <v>25</v>
      </c>
      <c r="C2754" s="1251">
        <v>900</v>
      </c>
      <c r="D2754" s="1251" t="s">
        <v>1778</v>
      </c>
      <c r="E2754" s="1251">
        <v>261004</v>
      </c>
      <c r="F2754" s="1251" t="s">
        <v>1861</v>
      </c>
      <c r="G2754" s="1252">
        <v>0</v>
      </c>
      <c r="H2754" s="1252">
        <v>0</v>
      </c>
      <c r="I2754" s="1252">
        <v>0</v>
      </c>
      <c r="J2754" s="1252">
        <v>0</v>
      </c>
      <c r="K2754" s="1252">
        <v>0</v>
      </c>
      <c r="L2754" s="1252">
        <v>0</v>
      </c>
      <c r="M2754" s="1252">
        <v>0</v>
      </c>
      <c r="N2754" s="1252">
        <v>0</v>
      </c>
      <c r="O2754" s="1252">
        <v>0</v>
      </c>
      <c r="P2754" s="1252">
        <v>0</v>
      </c>
      <c r="Q2754" s="1252">
        <v>0</v>
      </c>
      <c r="R2754" s="1252">
        <v>0</v>
      </c>
      <c r="S2754" s="1252">
        <v>0</v>
      </c>
      <c r="T2754" s="1252">
        <v>0</v>
      </c>
      <c r="U2754" s="1251" t="s">
        <v>116</v>
      </c>
      <c r="V2754" s="1251" t="s">
        <v>1537</v>
      </c>
      <c r="W2754" s="1251" t="s">
        <v>371</v>
      </c>
      <c r="X2754" s="1251" t="s">
        <v>1581</v>
      </c>
      <c r="Y2754" s="1251">
        <v>261</v>
      </c>
    </row>
    <row r="2755" spans="1:25" ht="12">
      <c r="A2755" s="1251">
        <v>2020</v>
      </c>
      <c r="B2755" s="1251">
        <v>25</v>
      </c>
      <c r="C2755" s="1251">
        <v>900</v>
      </c>
      <c r="D2755" s="1251" t="s">
        <v>1778</v>
      </c>
      <c r="E2755" s="1251">
        <v>261005</v>
      </c>
      <c r="F2755" s="1251" t="s">
        <v>1862</v>
      </c>
      <c r="G2755" s="1252">
        <v>0</v>
      </c>
      <c r="H2755" s="1252">
        <v>0</v>
      </c>
      <c r="I2755" s="1252">
        <v>0</v>
      </c>
      <c r="J2755" s="1252">
        <v>0</v>
      </c>
      <c r="K2755" s="1252">
        <v>0</v>
      </c>
      <c r="L2755" s="1252">
        <v>0</v>
      </c>
      <c r="M2755" s="1252">
        <v>0</v>
      </c>
      <c r="N2755" s="1252">
        <v>0</v>
      </c>
      <c r="O2755" s="1252">
        <v>0</v>
      </c>
      <c r="P2755" s="1252">
        <v>0</v>
      </c>
      <c r="Q2755" s="1252">
        <v>0</v>
      </c>
      <c r="R2755" s="1252">
        <v>0</v>
      </c>
      <c r="S2755" s="1252">
        <v>0</v>
      </c>
      <c r="T2755" s="1252">
        <v>0</v>
      </c>
      <c r="U2755" s="1251" t="s">
        <v>116</v>
      </c>
      <c r="V2755" s="1251" t="s">
        <v>1537</v>
      </c>
      <c r="W2755" s="1251" t="s">
        <v>371</v>
      </c>
      <c r="X2755" s="1251" t="s">
        <v>1581</v>
      </c>
      <c r="Y2755" s="1251">
        <v>261</v>
      </c>
    </row>
    <row r="2756" spans="1:25" ht="12">
      <c r="A2756" s="1251">
        <v>2020</v>
      </c>
      <c r="B2756" s="1251">
        <v>25</v>
      </c>
      <c r="C2756" s="1251">
        <v>900</v>
      </c>
      <c r="D2756" s="1251" t="s">
        <v>1778</v>
      </c>
      <c r="E2756" s="1251">
        <v>261006</v>
      </c>
      <c r="F2756" s="1251" t="s">
        <v>1763</v>
      </c>
      <c r="G2756" s="1252">
        <v>0</v>
      </c>
      <c r="H2756" s="1252">
        <v>0</v>
      </c>
      <c r="I2756" s="1252">
        <v>0</v>
      </c>
      <c r="J2756" s="1252">
        <v>0</v>
      </c>
      <c r="K2756" s="1252">
        <v>0</v>
      </c>
      <c r="L2756" s="1252">
        <v>0</v>
      </c>
      <c r="M2756" s="1252">
        <v>0</v>
      </c>
      <c r="N2756" s="1252">
        <v>0</v>
      </c>
      <c r="O2756" s="1252">
        <v>0</v>
      </c>
      <c r="P2756" s="1252">
        <v>0</v>
      </c>
      <c r="Q2756" s="1252">
        <v>0</v>
      </c>
      <c r="R2756" s="1252">
        <v>0</v>
      </c>
      <c r="S2756" s="1252">
        <v>0</v>
      </c>
      <c r="T2756" s="1252">
        <v>0</v>
      </c>
      <c r="U2756" s="1251" t="s">
        <v>116</v>
      </c>
      <c r="V2756" s="1251" t="s">
        <v>1537</v>
      </c>
      <c r="W2756" s="1251" t="s">
        <v>371</v>
      </c>
      <c r="X2756" s="1251" t="s">
        <v>1581</v>
      </c>
      <c r="Y2756" s="1251">
        <v>261</v>
      </c>
    </row>
    <row r="2757" spans="1:25" ht="12">
      <c r="A2757" s="1251">
        <v>2020</v>
      </c>
      <c r="B2757" s="1251">
        <v>25</v>
      </c>
      <c r="C2757" s="1251">
        <v>900</v>
      </c>
      <c r="D2757" s="1251" t="s">
        <v>1778</v>
      </c>
      <c r="E2757" s="1251">
        <v>261007</v>
      </c>
      <c r="F2757" s="1251" t="s">
        <v>1863</v>
      </c>
      <c r="G2757" s="1252">
        <v>0</v>
      </c>
      <c r="H2757" s="1252">
        <v>-7440</v>
      </c>
      <c r="I2757" s="1252">
        <v>-14880</v>
      </c>
      <c r="J2757" s="1252">
        <v>0</v>
      </c>
      <c r="K2757" s="1252">
        <v>-7440</v>
      </c>
      <c r="L2757" s="1252">
        <v>-14880</v>
      </c>
      <c r="M2757" s="1252">
        <v>0</v>
      </c>
      <c r="N2757" s="1252">
        <v>-7440</v>
      </c>
      <c r="O2757" s="1252">
        <v>-14880</v>
      </c>
      <c r="P2757" s="1252">
        <v>0</v>
      </c>
      <c r="Q2757" s="1252">
        <v>-7440</v>
      </c>
      <c r="R2757" s="1252">
        <v>-14880</v>
      </c>
      <c r="S2757" s="1252">
        <v>0</v>
      </c>
      <c r="T2757" s="1252">
        <v>0</v>
      </c>
      <c r="U2757" s="1251" t="s">
        <v>116</v>
      </c>
      <c r="V2757" s="1251" t="s">
        <v>1537</v>
      </c>
      <c r="W2757" s="1251" t="s">
        <v>371</v>
      </c>
      <c r="X2757" s="1251" t="s">
        <v>1581</v>
      </c>
      <c r="Y2757" s="1251">
        <v>261</v>
      </c>
    </row>
    <row r="2758" spans="1:25" ht="12">
      <c r="A2758" s="1251">
        <v>2020</v>
      </c>
      <c r="B2758" s="1251">
        <v>25</v>
      </c>
      <c r="C2758" s="1251">
        <v>900</v>
      </c>
      <c r="D2758" s="1251" t="s">
        <v>1778</v>
      </c>
      <c r="E2758" s="1251">
        <v>261008</v>
      </c>
      <c r="F2758" s="1251" t="s">
        <v>1764</v>
      </c>
      <c r="G2758" s="1252">
        <v>0</v>
      </c>
      <c r="H2758" s="1252">
        <v>-8694</v>
      </c>
      <c r="I2758" s="1252">
        <v>-17388</v>
      </c>
      <c r="J2758" s="1252">
        <v>0</v>
      </c>
      <c r="K2758" s="1252">
        <v>-8694</v>
      </c>
      <c r="L2758" s="1252">
        <v>-17388</v>
      </c>
      <c r="M2758" s="1252">
        <v>0</v>
      </c>
      <c r="N2758" s="1252">
        <v>-8694</v>
      </c>
      <c r="O2758" s="1252">
        <v>-17388</v>
      </c>
      <c r="P2758" s="1252">
        <v>0</v>
      </c>
      <c r="Q2758" s="1252">
        <v>-8694</v>
      </c>
      <c r="R2758" s="1252">
        <v>-17388</v>
      </c>
      <c r="S2758" s="1252">
        <v>0</v>
      </c>
      <c r="T2758" s="1252">
        <v>0</v>
      </c>
      <c r="U2758" s="1251" t="s">
        <v>116</v>
      </c>
      <c r="V2758" s="1251" t="s">
        <v>1537</v>
      </c>
      <c r="W2758" s="1251" t="s">
        <v>371</v>
      </c>
      <c r="X2758" s="1251" t="s">
        <v>1581</v>
      </c>
      <c r="Y2758" s="1251">
        <v>261</v>
      </c>
    </row>
    <row r="2759" spans="1:25" ht="12">
      <c r="A2759" s="1251">
        <v>2020</v>
      </c>
      <c r="B2759" s="1251">
        <v>25</v>
      </c>
      <c r="C2759" s="1251">
        <v>900</v>
      </c>
      <c r="D2759" s="1251" t="s">
        <v>1778</v>
      </c>
      <c r="E2759" s="1251">
        <v>261009</v>
      </c>
      <c r="F2759" s="1251" t="s">
        <v>1864</v>
      </c>
      <c r="G2759" s="1252">
        <v>0</v>
      </c>
      <c r="H2759" s="1252">
        <v>0</v>
      </c>
      <c r="I2759" s="1252">
        <v>0</v>
      </c>
      <c r="J2759" s="1252">
        <v>0</v>
      </c>
      <c r="K2759" s="1252">
        <v>0</v>
      </c>
      <c r="L2759" s="1252">
        <v>0</v>
      </c>
      <c r="M2759" s="1252">
        <v>0</v>
      </c>
      <c r="N2759" s="1252">
        <v>0</v>
      </c>
      <c r="O2759" s="1252">
        <v>0</v>
      </c>
      <c r="P2759" s="1252">
        <v>0</v>
      </c>
      <c r="Q2759" s="1252">
        <v>0</v>
      </c>
      <c r="R2759" s="1252">
        <v>0</v>
      </c>
      <c r="S2759" s="1252">
        <v>0</v>
      </c>
      <c r="T2759" s="1252">
        <v>0</v>
      </c>
      <c r="U2759" s="1251" t="s">
        <v>116</v>
      </c>
      <c r="V2759" s="1251" t="s">
        <v>1537</v>
      </c>
      <c r="W2759" s="1251" t="s">
        <v>371</v>
      </c>
      <c r="X2759" s="1251" t="s">
        <v>1581</v>
      </c>
      <c r="Y2759" s="1251">
        <v>261</v>
      </c>
    </row>
    <row r="2760" spans="1:25" ht="12">
      <c r="A2760" s="1251">
        <v>2020</v>
      </c>
      <c r="B2760" s="1251">
        <v>25</v>
      </c>
      <c r="C2760" s="1251">
        <v>900</v>
      </c>
      <c r="D2760" s="1251" t="s">
        <v>1778</v>
      </c>
      <c r="E2760" s="1251">
        <v>261010</v>
      </c>
      <c r="F2760" s="1251" t="s">
        <v>1765</v>
      </c>
      <c r="G2760" s="1252">
        <v>0</v>
      </c>
      <c r="H2760" s="1252">
        <v>0</v>
      </c>
      <c r="I2760" s="1252">
        <v>0</v>
      </c>
      <c r="J2760" s="1252">
        <v>0</v>
      </c>
      <c r="K2760" s="1252">
        <v>0</v>
      </c>
      <c r="L2760" s="1252">
        <v>0</v>
      </c>
      <c r="M2760" s="1252">
        <v>0</v>
      </c>
      <c r="N2760" s="1252">
        <v>0</v>
      </c>
      <c r="O2760" s="1252">
        <v>0</v>
      </c>
      <c r="P2760" s="1252">
        <v>0</v>
      </c>
      <c r="Q2760" s="1252">
        <v>0</v>
      </c>
      <c r="R2760" s="1252">
        <v>0</v>
      </c>
      <c r="S2760" s="1252">
        <v>0</v>
      </c>
      <c r="T2760" s="1252">
        <v>0</v>
      </c>
      <c r="U2760" s="1251" t="s">
        <v>116</v>
      </c>
      <c r="V2760" s="1251" t="s">
        <v>1537</v>
      </c>
      <c r="W2760" s="1251" t="s">
        <v>371</v>
      </c>
      <c r="X2760" s="1251" t="s">
        <v>1581</v>
      </c>
      <c r="Y2760" s="1251">
        <v>261</v>
      </c>
    </row>
    <row r="2761" spans="1:25" ht="12">
      <c r="A2761" s="1251">
        <v>2020</v>
      </c>
      <c r="B2761" s="1251">
        <v>25</v>
      </c>
      <c r="C2761" s="1251">
        <v>900</v>
      </c>
      <c r="D2761" s="1251" t="s">
        <v>1778</v>
      </c>
      <c r="E2761" s="1251">
        <v>261011</v>
      </c>
      <c r="F2761" s="1251" t="s">
        <v>1865</v>
      </c>
      <c r="G2761" s="1252">
        <v>0</v>
      </c>
      <c r="H2761" s="1252">
        <v>0</v>
      </c>
      <c r="I2761" s="1252">
        <v>0</v>
      </c>
      <c r="J2761" s="1252">
        <v>0</v>
      </c>
      <c r="K2761" s="1252">
        <v>0</v>
      </c>
      <c r="L2761" s="1252">
        <v>0</v>
      </c>
      <c r="M2761" s="1252">
        <v>0</v>
      </c>
      <c r="N2761" s="1252">
        <v>0</v>
      </c>
      <c r="O2761" s="1252">
        <v>0</v>
      </c>
      <c r="P2761" s="1252">
        <v>0</v>
      </c>
      <c r="Q2761" s="1252">
        <v>0</v>
      </c>
      <c r="R2761" s="1252">
        <v>0</v>
      </c>
      <c r="S2761" s="1252">
        <v>0</v>
      </c>
      <c r="T2761" s="1252">
        <v>0</v>
      </c>
      <c r="U2761" s="1251" t="s">
        <v>116</v>
      </c>
      <c r="V2761" s="1251" t="s">
        <v>1537</v>
      </c>
      <c r="W2761" s="1251" t="s">
        <v>371</v>
      </c>
      <c r="X2761" s="1251" t="s">
        <v>1581</v>
      </c>
      <c r="Y2761" s="1251">
        <v>261</v>
      </c>
    </row>
    <row r="2762" spans="1:25" ht="12">
      <c r="A2762" s="1251">
        <v>2020</v>
      </c>
      <c r="B2762" s="1251">
        <v>25</v>
      </c>
      <c r="C2762" s="1251">
        <v>900</v>
      </c>
      <c r="D2762" s="1251" t="s">
        <v>1778</v>
      </c>
      <c r="E2762" s="1251">
        <v>261014</v>
      </c>
      <c r="F2762" s="1251" t="s">
        <v>1866</v>
      </c>
      <c r="G2762" s="1252">
        <v>0</v>
      </c>
      <c r="H2762" s="1252">
        <v>-6667</v>
      </c>
      <c r="I2762" s="1252">
        <v>-13334</v>
      </c>
      <c r="J2762" s="1252">
        <v>0</v>
      </c>
      <c r="K2762" s="1252">
        <v>-6667</v>
      </c>
      <c r="L2762" s="1252">
        <v>-13334</v>
      </c>
      <c r="M2762" s="1252">
        <v>0</v>
      </c>
      <c r="N2762" s="1252">
        <v>-6667</v>
      </c>
      <c r="O2762" s="1252">
        <v>-13334</v>
      </c>
      <c r="P2762" s="1252">
        <v>0</v>
      </c>
      <c r="Q2762" s="1252">
        <v>-6667</v>
      </c>
      <c r="R2762" s="1252">
        <v>-13334</v>
      </c>
      <c r="S2762" s="1252">
        <v>0</v>
      </c>
      <c r="T2762" s="1252">
        <v>0</v>
      </c>
      <c r="U2762" s="1251" t="s">
        <v>116</v>
      </c>
      <c r="V2762" s="1251" t="s">
        <v>1537</v>
      </c>
      <c r="W2762" s="1251" t="s">
        <v>371</v>
      </c>
      <c r="X2762" s="1251" t="s">
        <v>1581</v>
      </c>
      <c r="Y2762" s="1251">
        <v>261</v>
      </c>
    </row>
    <row r="2763" spans="1:25" ht="12">
      <c r="A2763" s="1251">
        <v>2020</v>
      </c>
      <c r="B2763" s="1251">
        <v>25</v>
      </c>
      <c r="C2763" s="1251">
        <v>900</v>
      </c>
      <c r="D2763" s="1251" t="s">
        <v>1778</v>
      </c>
      <c r="E2763" s="1251">
        <v>263000</v>
      </c>
      <c r="F2763" s="1251" t="s">
        <v>1867</v>
      </c>
      <c r="G2763" s="1252">
        <v>0</v>
      </c>
      <c r="H2763" s="1252">
        <v>0</v>
      </c>
      <c r="I2763" s="1252">
        <v>0</v>
      </c>
      <c r="J2763" s="1252">
        <v>0</v>
      </c>
      <c r="K2763" s="1252">
        <v>0</v>
      </c>
      <c r="L2763" s="1252">
        <v>0</v>
      </c>
      <c r="M2763" s="1252">
        <v>0</v>
      </c>
      <c r="N2763" s="1252">
        <v>0</v>
      </c>
      <c r="O2763" s="1252">
        <v>0</v>
      </c>
      <c r="P2763" s="1252">
        <v>0</v>
      </c>
      <c r="Q2763" s="1252">
        <v>0</v>
      </c>
      <c r="R2763" s="1252">
        <v>0</v>
      </c>
      <c r="S2763" s="1252">
        <v>0</v>
      </c>
      <c r="T2763" s="1252">
        <v>0</v>
      </c>
      <c r="U2763" s="1251" t="s">
        <v>116</v>
      </c>
      <c r="V2763" s="1251" t="s">
        <v>1537</v>
      </c>
      <c r="W2763" s="1251" t="s">
        <v>371</v>
      </c>
      <c r="X2763" s="1251" t="s">
        <v>1581</v>
      </c>
      <c r="Y2763" s="1251">
        <v>263</v>
      </c>
    </row>
    <row r="2764" spans="1:25" ht="12">
      <c r="A2764" s="1251">
        <v>2020</v>
      </c>
      <c r="B2764" s="1251">
        <v>25</v>
      </c>
      <c r="C2764" s="1251">
        <v>900</v>
      </c>
      <c r="D2764" s="1251" t="s">
        <v>1778</v>
      </c>
      <c r="E2764" s="1251">
        <v>263005</v>
      </c>
      <c r="F2764" s="1251" t="s">
        <v>1868</v>
      </c>
      <c r="G2764" s="1252">
        <v>0</v>
      </c>
      <c r="H2764" s="1252">
        <v>0</v>
      </c>
      <c r="I2764" s="1252">
        <v>0</v>
      </c>
      <c r="J2764" s="1252">
        <v>0</v>
      </c>
      <c r="K2764" s="1252">
        <v>0</v>
      </c>
      <c r="L2764" s="1252">
        <v>0</v>
      </c>
      <c r="M2764" s="1252">
        <v>0</v>
      </c>
      <c r="N2764" s="1252">
        <v>0</v>
      </c>
      <c r="O2764" s="1252">
        <v>0</v>
      </c>
      <c r="P2764" s="1252">
        <v>0</v>
      </c>
      <c r="Q2764" s="1252">
        <v>0</v>
      </c>
      <c r="R2764" s="1252">
        <v>0</v>
      </c>
      <c r="S2764" s="1252">
        <v>0</v>
      </c>
      <c r="T2764" s="1252">
        <v>0</v>
      </c>
      <c r="U2764" s="1251" t="s">
        <v>116</v>
      </c>
      <c r="V2764" s="1251" t="s">
        <v>1537</v>
      </c>
      <c r="W2764" s="1251" t="s">
        <v>315</v>
      </c>
      <c r="X2764" s="1251" t="s">
        <v>1581</v>
      </c>
      <c r="Y2764" s="1251">
        <v>263</v>
      </c>
    </row>
    <row r="2765" spans="1:25" ht="12">
      <c r="A2765" s="1251">
        <v>2020</v>
      </c>
      <c r="B2765" s="1251">
        <v>25</v>
      </c>
      <c r="C2765" s="1251">
        <v>900</v>
      </c>
      <c r="D2765" s="1251" t="s">
        <v>1778</v>
      </c>
      <c r="E2765" s="1251">
        <v>263100</v>
      </c>
      <c r="F2765" s="1251" t="s">
        <v>1869</v>
      </c>
      <c r="G2765" s="1252">
        <v>0</v>
      </c>
      <c r="H2765" s="1252">
        <v>0</v>
      </c>
      <c r="I2765" s="1252">
        <v>0</v>
      </c>
      <c r="J2765" s="1252">
        <v>0</v>
      </c>
      <c r="K2765" s="1252">
        <v>0</v>
      </c>
      <c r="L2765" s="1252">
        <v>0</v>
      </c>
      <c r="M2765" s="1252">
        <v>0</v>
      </c>
      <c r="N2765" s="1252">
        <v>0</v>
      </c>
      <c r="O2765" s="1252">
        <v>0</v>
      </c>
      <c r="P2765" s="1252">
        <v>0</v>
      </c>
      <c r="Q2765" s="1252">
        <v>0</v>
      </c>
      <c r="R2765" s="1252">
        <v>0</v>
      </c>
      <c r="S2765" s="1252">
        <v>0</v>
      </c>
      <c r="T2765" s="1252">
        <v>0</v>
      </c>
      <c r="U2765" s="1251" t="s">
        <v>116</v>
      </c>
      <c r="V2765" s="1251" t="s">
        <v>1537</v>
      </c>
      <c r="W2765" s="1251" t="s">
        <v>371</v>
      </c>
      <c r="X2765" s="1251" t="s">
        <v>1581</v>
      </c>
      <c r="Y2765" s="1251">
        <v>263</v>
      </c>
    </row>
    <row r="2766" spans="1:25" ht="12">
      <c r="A2766" s="1251">
        <v>2020</v>
      </c>
      <c r="B2766" s="1251">
        <v>25</v>
      </c>
      <c r="C2766" s="1251">
        <v>900</v>
      </c>
      <c r="D2766" s="1251" t="s">
        <v>1778</v>
      </c>
      <c r="E2766" s="1251">
        <v>263101</v>
      </c>
      <c r="F2766" s="1251" t="s">
        <v>1870</v>
      </c>
      <c r="G2766" s="1252">
        <v>0</v>
      </c>
      <c r="H2766" s="1252">
        <v>0</v>
      </c>
      <c r="I2766" s="1252">
        <v>0</v>
      </c>
      <c r="J2766" s="1252">
        <v>0</v>
      </c>
      <c r="K2766" s="1252">
        <v>0</v>
      </c>
      <c r="L2766" s="1252">
        <v>0</v>
      </c>
      <c r="M2766" s="1252">
        <v>0</v>
      </c>
      <c r="N2766" s="1252">
        <v>0</v>
      </c>
      <c r="O2766" s="1252">
        <v>0</v>
      </c>
      <c r="P2766" s="1252">
        <v>0</v>
      </c>
      <c r="Q2766" s="1252">
        <v>0</v>
      </c>
      <c r="R2766" s="1252">
        <v>0</v>
      </c>
      <c r="S2766" s="1252">
        <v>0</v>
      </c>
      <c r="T2766" s="1252">
        <v>0</v>
      </c>
      <c r="U2766" s="1251" t="s">
        <v>116</v>
      </c>
      <c r="V2766" s="1251" t="s">
        <v>1537</v>
      </c>
      <c r="W2766" s="1251" t="s">
        <v>371</v>
      </c>
      <c r="X2766" s="1251" t="s">
        <v>1581</v>
      </c>
      <c r="Y2766" s="1251">
        <v>263</v>
      </c>
    </row>
    <row r="2767" spans="1:25" ht="12">
      <c r="A2767" s="1251">
        <v>2020</v>
      </c>
      <c r="B2767" s="1251">
        <v>25</v>
      </c>
      <c r="C2767" s="1251">
        <v>900</v>
      </c>
      <c r="D2767" s="1251" t="s">
        <v>1778</v>
      </c>
      <c r="E2767" s="1251">
        <v>263102</v>
      </c>
      <c r="F2767" s="1251" t="s">
        <v>1871</v>
      </c>
      <c r="G2767" s="1252">
        <v>0</v>
      </c>
      <c r="H2767" s="1252">
        <v>0</v>
      </c>
      <c r="I2767" s="1252">
        <v>0</v>
      </c>
      <c r="J2767" s="1252">
        <v>0</v>
      </c>
      <c r="K2767" s="1252">
        <v>0</v>
      </c>
      <c r="L2767" s="1252">
        <v>0</v>
      </c>
      <c r="M2767" s="1252">
        <v>0</v>
      </c>
      <c r="N2767" s="1252">
        <v>0</v>
      </c>
      <c r="O2767" s="1252">
        <v>0</v>
      </c>
      <c r="P2767" s="1252">
        <v>0</v>
      </c>
      <c r="Q2767" s="1252">
        <v>0</v>
      </c>
      <c r="R2767" s="1252">
        <v>0</v>
      </c>
      <c r="S2767" s="1252">
        <v>0</v>
      </c>
      <c r="T2767" s="1252">
        <v>0</v>
      </c>
      <c r="U2767" s="1251" t="s">
        <v>116</v>
      </c>
      <c r="V2767" s="1251" t="s">
        <v>1537</v>
      </c>
      <c r="W2767" s="1251" t="s">
        <v>371</v>
      </c>
      <c r="X2767" s="1251" t="s">
        <v>1581</v>
      </c>
      <c r="Y2767" s="1251">
        <v>263</v>
      </c>
    </row>
    <row r="2768" spans="1:25" ht="12">
      <c r="A2768" s="1251">
        <v>2020</v>
      </c>
      <c r="B2768" s="1251">
        <v>25</v>
      </c>
      <c r="C2768" s="1251">
        <v>900</v>
      </c>
      <c r="D2768" s="1251" t="s">
        <v>1778</v>
      </c>
      <c r="E2768" s="1251">
        <v>263103</v>
      </c>
      <c r="F2768" s="1251" t="s">
        <v>1872</v>
      </c>
      <c r="G2768" s="1252">
        <v>-111972</v>
      </c>
      <c r="H2768" s="1252">
        <v>-121607</v>
      </c>
      <c r="I2768" s="1252">
        <v>-131242</v>
      </c>
      <c r="J2768" s="1252">
        <v>-28905</v>
      </c>
      <c r="K2768" s="1252">
        <v>-38540</v>
      </c>
      <c r="L2768" s="1252">
        <v>-48175</v>
      </c>
      <c r="M2768" s="1252">
        <v>-57810</v>
      </c>
      <c r="N2768" s="1252">
        <v>-67445</v>
      </c>
      <c r="O2768" s="1252">
        <v>-77080</v>
      </c>
      <c r="P2768" s="1252">
        <v>-86715</v>
      </c>
      <c r="Q2768" s="1252">
        <v>-96350</v>
      </c>
      <c r="R2768" s="1252">
        <v>-105985</v>
      </c>
      <c r="S2768" s="1252">
        <v>-104700</v>
      </c>
      <c r="T2768" s="1252">
        <v>-104700</v>
      </c>
      <c r="U2768" s="1251" t="s">
        <v>116</v>
      </c>
      <c r="V2768" s="1251" t="s">
        <v>1537</v>
      </c>
      <c r="W2768" s="1251" t="s">
        <v>371</v>
      </c>
      <c r="X2768" s="1251" t="s">
        <v>1581</v>
      </c>
      <c r="Y2768" s="1251">
        <v>263</v>
      </c>
    </row>
    <row r="2769" spans="1:25" ht="12">
      <c r="A2769" s="1251">
        <v>2020</v>
      </c>
      <c r="B2769" s="1251">
        <v>25</v>
      </c>
      <c r="C2769" s="1251">
        <v>900</v>
      </c>
      <c r="D2769" s="1251" t="s">
        <v>1778</v>
      </c>
      <c r="E2769" s="1251">
        <v>271050</v>
      </c>
      <c r="F2769" s="1251" t="s">
        <v>1619</v>
      </c>
      <c r="G2769" s="1252">
        <v>-25000</v>
      </c>
      <c r="H2769" s="1252">
        <v>-25000</v>
      </c>
      <c r="I2769" s="1252">
        <v>-25000</v>
      </c>
      <c r="J2769" s="1252">
        <v>-25000</v>
      </c>
      <c r="K2769" s="1252">
        <v>-25000</v>
      </c>
      <c r="L2769" s="1252">
        <v>-25000</v>
      </c>
      <c r="M2769" s="1252">
        <v>-25000</v>
      </c>
      <c r="N2769" s="1252">
        <v>-25000</v>
      </c>
      <c r="O2769" s="1252">
        <v>-25000</v>
      </c>
      <c r="P2769" s="1252">
        <v>-25000</v>
      </c>
      <c r="Q2769" s="1252">
        <v>-25000</v>
      </c>
      <c r="R2769" s="1252">
        <v>-25000</v>
      </c>
      <c r="S2769" s="1252">
        <v>-25000</v>
      </c>
      <c r="T2769" s="1252">
        <v>-25000</v>
      </c>
      <c r="U2769" s="1251" t="s">
        <v>116</v>
      </c>
      <c r="V2769" s="1251" t="s">
        <v>564</v>
      </c>
      <c r="W2769" s="1251" t="s">
        <v>382</v>
      </c>
      <c r="X2769" s="1251" t="s">
        <v>1581</v>
      </c>
      <c r="Y2769" s="1251">
        <v>271</v>
      </c>
    </row>
    <row r="2770" spans="1:25" ht="12">
      <c r="A2770" s="1251">
        <v>2020</v>
      </c>
      <c r="B2770" s="1251">
        <v>25</v>
      </c>
      <c r="C2770" s="1251">
        <v>900</v>
      </c>
      <c r="D2770" s="1251" t="s">
        <v>1778</v>
      </c>
      <c r="E2770" s="1251">
        <v>271101</v>
      </c>
      <c r="F2770" s="1251" t="s">
        <v>1621</v>
      </c>
      <c r="G2770" s="1252">
        <v>-205246</v>
      </c>
      <c r="H2770" s="1252">
        <v>-205246</v>
      </c>
      <c r="I2770" s="1252">
        <v>-205246</v>
      </c>
      <c r="J2770" s="1252">
        <v>-205246</v>
      </c>
      <c r="K2770" s="1252">
        <v>-205246</v>
      </c>
      <c r="L2770" s="1252">
        <v>-205246</v>
      </c>
      <c r="M2770" s="1252">
        <v>-205246</v>
      </c>
      <c r="N2770" s="1252">
        <v>-205246</v>
      </c>
      <c r="O2770" s="1252">
        <v>-205246</v>
      </c>
      <c r="P2770" s="1252">
        <v>-205246</v>
      </c>
      <c r="Q2770" s="1252">
        <v>-205246</v>
      </c>
      <c r="R2770" s="1252">
        <v>-205246</v>
      </c>
      <c r="S2770" s="1252">
        <v>-205246</v>
      </c>
      <c r="T2770" s="1252">
        <v>-205246</v>
      </c>
      <c r="U2770" s="1251" t="s">
        <v>116</v>
      </c>
      <c r="V2770" s="1251" t="s">
        <v>564</v>
      </c>
      <c r="W2770" s="1251" t="s">
        <v>382</v>
      </c>
      <c r="X2770" s="1251" t="s">
        <v>1581</v>
      </c>
      <c r="Y2770" s="1251">
        <v>271</v>
      </c>
    </row>
    <row r="2771" spans="1:25" ht="12">
      <c r="A2771" s="1251">
        <v>2020</v>
      </c>
      <c r="B2771" s="1251">
        <v>25</v>
      </c>
      <c r="C2771" s="1251">
        <v>900</v>
      </c>
      <c r="D2771" s="1251" t="s">
        <v>1778</v>
      </c>
      <c r="E2771" s="1251">
        <v>271150</v>
      </c>
      <c r="F2771" s="1251" t="s">
        <v>382</v>
      </c>
      <c r="G2771" s="1252">
        <v>0</v>
      </c>
      <c r="H2771" s="1252">
        <v>0</v>
      </c>
      <c r="I2771" s="1252">
        <v>0</v>
      </c>
      <c r="J2771" s="1252">
        <v>0</v>
      </c>
      <c r="K2771" s="1252">
        <v>0</v>
      </c>
      <c r="L2771" s="1252">
        <v>0</v>
      </c>
      <c r="M2771" s="1252">
        <v>0</v>
      </c>
      <c r="N2771" s="1252">
        <v>0</v>
      </c>
      <c r="O2771" s="1252">
        <v>0</v>
      </c>
      <c r="P2771" s="1252">
        <v>0</v>
      </c>
      <c r="Q2771" s="1252">
        <v>0</v>
      </c>
      <c r="R2771" s="1252">
        <v>0</v>
      </c>
      <c r="S2771" s="1252">
        <v>0</v>
      </c>
      <c r="T2771" s="1252">
        <v>0</v>
      </c>
      <c r="U2771" s="1251" t="s">
        <v>116</v>
      </c>
      <c r="V2771" s="1251" t="s">
        <v>564</v>
      </c>
      <c r="W2771" s="1251" t="s">
        <v>382</v>
      </c>
      <c r="X2771" s="1251" t="s">
        <v>1581</v>
      </c>
      <c r="Y2771" s="1251">
        <v>271</v>
      </c>
    </row>
    <row r="2772" spans="1:25" ht="12">
      <c r="A2772" s="1251">
        <v>2020</v>
      </c>
      <c r="B2772" s="1251">
        <v>25</v>
      </c>
      <c r="C2772" s="1251">
        <v>900</v>
      </c>
      <c r="D2772" s="1251" t="s">
        <v>1778</v>
      </c>
      <c r="E2772" s="1251">
        <v>271304</v>
      </c>
      <c r="F2772" s="1251" t="s">
        <v>1623</v>
      </c>
      <c r="G2772" s="1252">
        <v>0</v>
      </c>
      <c r="H2772" s="1252">
        <v>0</v>
      </c>
      <c r="I2772" s="1252">
        <v>0</v>
      </c>
      <c r="J2772" s="1252">
        <v>0</v>
      </c>
      <c r="K2772" s="1252">
        <v>0</v>
      </c>
      <c r="L2772" s="1252">
        <v>0</v>
      </c>
      <c r="M2772" s="1252">
        <v>0</v>
      </c>
      <c r="N2772" s="1252">
        <v>0</v>
      </c>
      <c r="O2772" s="1252">
        <v>0</v>
      </c>
      <c r="P2772" s="1252">
        <v>0</v>
      </c>
      <c r="Q2772" s="1252">
        <v>0</v>
      </c>
      <c r="R2772" s="1252">
        <v>0</v>
      </c>
      <c r="S2772" s="1252">
        <v>0</v>
      </c>
      <c r="T2772" s="1252">
        <v>0</v>
      </c>
      <c r="U2772" s="1251" t="s">
        <v>116</v>
      </c>
      <c r="V2772" s="1251" t="s">
        <v>564</v>
      </c>
      <c r="W2772" s="1251" t="s">
        <v>382</v>
      </c>
      <c r="X2772" s="1251" t="s">
        <v>1581</v>
      </c>
      <c r="Y2772" s="1251">
        <v>271</v>
      </c>
    </row>
    <row r="2773" spans="1:25" ht="12">
      <c r="A2773" s="1251">
        <v>2020</v>
      </c>
      <c r="B2773" s="1251">
        <v>25</v>
      </c>
      <c r="C2773" s="1251">
        <v>900</v>
      </c>
      <c r="D2773" s="1251" t="s">
        <v>1778</v>
      </c>
      <c r="E2773" s="1251">
        <v>282010</v>
      </c>
      <c r="F2773" s="1251" t="s">
        <v>1873</v>
      </c>
      <c r="G2773" s="1252">
        <v>0</v>
      </c>
      <c r="H2773" s="1252">
        <v>0</v>
      </c>
      <c r="I2773" s="1252">
        <v>0</v>
      </c>
      <c r="J2773" s="1252">
        <v>0</v>
      </c>
      <c r="K2773" s="1252">
        <v>0</v>
      </c>
      <c r="L2773" s="1252">
        <v>0</v>
      </c>
      <c r="M2773" s="1252">
        <v>0</v>
      </c>
      <c r="N2773" s="1252">
        <v>0</v>
      </c>
      <c r="O2773" s="1252">
        <v>0</v>
      </c>
      <c r="P2773" s="1252">
        <v>0</v>
      </c>
      <c r="Q2773" s="1252">
        <v>0</v>
      </c>
      <c r="R2773" s="1252">
        <v>0</v>
      </c>
      <c r="S2773" s="1252">
        <v>0</v>
      </c>
      <c r="T2773" s="1252">
        <v>0</v>
      </c>
      <c r="U2773" s="1251" t="s">
        <v>116</v>
      </c>
      <c r="V2773" s="1251" t="s">
        <v>564</v>
      </c>
      <c r="W2773" s="1251" t="s">
        <v>377</v>
      </c>
      <c r="X2773" s="1251" t="s">
        <v>1581</v>
      </c>
      <c r="Y2773" s="1251">
        <v>282</v>
      </c>
    </row>
    <row r="2774" spans="1:25" ht="12">
      <c r="A2774" s="1251">
        <v>2020</v>
      </c>
      <c r="B2774" s="1251">
        <v>25</v>
      </c>
      <c r="C2774" s="1251">
        <v>900</v>
      </c>
      <c r="D2774" s="1251" t="s">
        <v>1778</v>
      </c>
      <c r="E2774" s="1251">
        <v>282020</v>
      </c>
      <c r="F2774" s="1251" t="s">
        <v>1874</v>
      </c>
      <c r="G2774" s="1252">
        <v>-10450650</v>
      </c>
      <c r="H2774" s="1252">
        <v>-10450650</v>
      </c>
      <c r="I2774" s="1252">
        <v>-10450650</v>
      </c>
      <c r="J2774" s="1252">
        <v>-10389115</v>
      </c>
      <c r="K2774" s="1252">
        <v>-10389115</v>
      </c>
      <c r="L2774" s="1252">
        <v>-10389115</v>
      </c>
      <c r="M2774" s="1252">
        <v>-10569329</v>
      </c>
      <c r="N2774" s="1252">
        <v>-10569329</v>
      </c>
      <c r="O2774" s="1252">
        <v>-10569329</v>
      </c>
      <c r="P2774" s="1252">
        <v>-10670183</v>
      </c>
      <c r="Q2774" s="1252">
        <v>-10670183</v>
      </c>
      <c r="R2774" s="1252">
        <v>-10670183</v>
      </c>
      <c r="S2774" s="1252">
        <v>-10283065</v>
      </c>
      <c r="T2774" s="1252">
        <v>-10283065</v>
      </c>
      <c r="U2774" s="1251" t="s">
        <v>116</v>
      </c>
      <c r="V2774" s="1251" t="s">
        <v>564</v>
      </c>
      <c r="W2774" s="1251" t="s">
        <v>377</v>
      </c>
      <c r="X2774" s="1251" t="s">
        <v>1581</v>
      </c>
      <c r="Y2774" s="1251">
        <v>282</v>
      </c>
    </row>
    <row r="2775" spans="1:25" ht="12">
      <c r="A2775" s="1251">
        <v>2020</v>
      </c>
      <c r="B2775" s="1251">
        <v>25</v>
      </c>
      <c r="C2775" s="1251">
        <v>900</v>
      </c>
      <c r="D2775" s="1251" t="s">
        <v>1778</v>
      </c>
      <c r="E2775" s="1251">
        <v>282050</v>
      </c>
      <c r="F2775" s="1251" t="s">
        <v>1875</v>
      </c>
      <c r="G2775" s="1252">
        <v>0</v>
      </c>
      <c r="H2775" s="1252">
        <v>0</v>
      </c>
      <c r="I2775" s="1252">
        <v>0</v>
      </c>
      <c r="J2775" s="1252">
        <v>0</v>
      </c>
      <c r="K2775" s="1252">
        <v>0</v>
      </c>
      <c r="L2775" s="1252">
        <v>0</v>
      </c>
      <c r="M2775" s="1252">
        <v>0</v>
      </c>
      <c r="N2775" s="1252">
        <v>0</v>
      </c>
      <c r="O2775" s="1252">
        <v>0</v>
      </c>
      <c r="P2775" s="1252">
        <v>0</v>
      </c>
      <c r="Q2775" s="1252">
        <v>0</v>
      </c>
      <c r="R2775" s="1252">
        <v>0</v>
      </c>
      <c r="S2775" s="1252">
        <v>0</v>
      </c>
      <c r="T2775" s="1252">
        <v>0</v>
      </c>
      <c r="U2775" s="1251" t="s">
        <v>116</v>
      </c>
      <c r="V2775" s="1251" t="s">
        <v>564</v>
      </c>
      <c r="W2775" s="1251" t="s">
        <v>377</v>
      </c>
      <c r="X2775" s="1251" t="s">
        <v>1581</v>
      </c>
      <c r="Y2775" s="1251">
        <v>282</v>
      </c>
    </row>
    <row r="2776" spans="1:25" ht="12">
      <c r="A2776" s="1251">
        <v>2020</v>
      </c>
      <c r="B2776" s="1251">
        <v>25</v>
      </c>
      <c r="C2776" s="1251">
        <v>900</v>
      </c>
      <c r="D2776" s="1251" t="s">
        <v>1778</v>
      </c>
      <c r="E2776" s="1251">
        <v>282090</v>
      </c>
      <c r="F2776" s="1251" t="s">
        <v>1876</v>
      </c>
      <c r="G2776" s="1252">
        <v>0</v>
      </c>
      <c r="H2776" s="1252">
        <v>0</v>
      </c>
      <c r="I2776" s="1252">
        <v>0</v>
      </c>
      <c r="J2776" s="1252">
        <v>0</v>
      </c>
      <c r="K2776" s="1252">
        <v>0</v>
      </c>
      <c r="L2776" s="1252">
        <v>0</v>
      </c>
      <c r="M2776" s="1252">
        <v>0</v>
      </c>
      <c r="N2776" s="1252">
        <v>0</v>
      </c>
      <c r="O2776" s="1252">
        <v>0</v>
      </c>
      <c r="P2776" s="1252">
        <v>0</v>
      </c>
      <c r="Q2776" s="1252">
        <v>0</v>
      </c>
      <c r="R2776" s="1252">
        <v>0</v>
      </c>
      <c r="S2776" s="1252">
        <v>0</v>
      </c>
      <c r="T2776" s="1252">
        <v>0</v>
      </c>
      <c r="U2776" s="1251" t="s">
        <v>116</v>
      </c>
      <c r="V2776" s="1251" t="s">
        <v>564</v>
      </c>
      <c r="W2776" s="1251" t="s">
        <v>377</v>
      </c>
      <c r="X2776" s="1251" t="s">
        <v>1581</v>
      </c>
      <c r="Y2776" s="1251">
        <v>282</v>
      </c>
    </row>
    <row r="2777" spans="1:25" ht="12">
      <c r="A2777" s="1251">
        <v>2020</v>
      </c>
      <c r="B2777" s="1251">
        <v>25</v>
      </c>
      <c r="C2777" s="1251">
        <v>900</v>
      </c>
      <c r="D2777" s="1251" t="s">
        <v>1778</v>
      </c>
      <c r="E2777" s="1251">
        <v>283050</v>
      </c>
      <c r="F2777" s="1251" t="s">
        <v>1685</v>
      </c>
      <c r="G2777" s="1252">
        <v>675872.34999999998</v>
      </c>
      <c r="H2777" s="1252">
        <v>675872.34999999998</v>
      </c>
      <c r="I2777" s="1252">
        <v>675872.34999999998</v>
      </c>
      <c r="J2777" s="1252">
        <v>708592.34999999998</v>
      </c>
      <c r="K2777" s="1252">
        <v>708592.34999999998</v>
      </c>
      <c r="L2777" s="1252">
        <v>708592.34999999998</v>
      </c>
      <c r="M2777" s="1252">
        <v>677537.34999999998</v>
      </c>
      <c r="N2777" s="1252">
        <v>677537.34999999998</v>
      </c>
      <c r="O2777" s="1252">
        <v>677537.34999999998</v>
      </c>
      <c r="P2777" s="1252">
        <v>714542.34999999998</v>
      </c>
      <c r="Q2777" s="1252">
        <v>714542.34999999998</v>
      </c>
      <c r="R2777" s="1252">
        <v>714542.34999999998</v>
      </c>
      <c r="S2777" s="1252">
        <v>934210.34999999998</v>
      </c>
      <c r="T2777" s="1252">
        <v>934210.34999999998</v>
      </c>
      <c r="U2777" s="1251" t="s">
        <v>116</v>
      </c>
      <c r="V2777" s="1251" t="s">
        <v>564</v>
      </c>
      <c r="W2777" s="1251" t="s">
        <v>377</v>
      </c>
      <c r="X2777" s="1251" t="s">
        <v>1581</v>
      </c>
      <c r="Y2777" s="1251">
        <v>283</v>
      </c>
    </row>
    <row r="2778" spans="1:25" ht="12">
      <c r="A2778" s="1251">
        <v>2020</v>
      </c>
      <c r="B2778" s="1251">
        <v>25</v>
      </c>
      <c r="C2778" s="1251">
        <v>900</v>
      </c>
      <c r="D2778" s="1251" t="s">
        <v>1778</v>
      </c>
      <c r="E2778" s="1251">
        <v>300000</v>
      </c>
      <c r="F2778" s="1251" t="s">
        <v>1628</v>
      </c>
      <c r="G2778" s="1252">
        <v>8656618.4000000004</v>
      </c>
      <c r="H2778" s="1252">
        <v>8727644.6899999995</v>
      </c>
      <c r="I2778" s="1252">
        <v>8976963.3300000001</v>
      </c>
      <c r="J2778" s="1252">
        <v>8856814.6199999992</v>
      </c>
      <c r="K2778" s="1252">
        <v>8835729.7200000007</v>
      </c>
      <c r="L2778" s="1252">
        <v>9243385.0399999991</v>
      </c>
      <c r="M2778" s="1252">
        <v>8733049.4800000004</v>
      </c>
      <c r="N2778" s="1252">
        <v>8765073.2799999993</v>
      </c>
      <c r="O2778" s="1252">
        <v>9029870.2400000002</v>
      </c>
      <c r="P2778" s="1252">
        <v>8995442.1500000004</v>
      </c>
      <c r="Q2778" s="1252">
        <v>9201013.25</v>
      </c>
      <c r="R2778" s="1252">
        <v>12233162.060000001</v>
      </c>
      <c r="S2778" s="1252">
        <v>9568016</v>
      </c>
      <c r="T2778" s="1252">
        <v>9568016</v>
      </c>
      <c r="U2778" s="1251" t="s">
        <v>116</v>
      </c>
      <c r="V2778" s="1251" t="s">
        <v>564</v>
      </c>
      <c r="W2778" s="1251" t="s">
        <v>290</v>
      </c>
      <c r="X2778" s="1251" t="s">
        <v>1515</v>
      </c>
      <c r="Y2778" s="1251">
        <v>300</v>
      </c>
    </row>
    <row r="2779" spans="1:25" ht="12">
      <c r="A2779" s="1251">
        <v>2020</v>
      </c>
      <c r="B2779" s="1251">
        <v>25</v>
      </c>
      <c r="C2779" s="1251">
        <v>900</v>
      </c>
      <c r="D2779" s="1251" t="s">
        <v>1778</v>
      </c>
      <c r="E2779" s="1251">
        <v>301000</v>
      </c>
      <c r="F2779" s="1251" t="s">
        <v>1630</v>
      </c>
      <c r="G2779" s="1252">
        <v>0</v>
      </c>
      <c r="H2779" s="1252">
        <v>0</v>
      </c>
      <c r="I2779" s="1252">
        <v>0</v>
      </c>
      <c r="J2779" s="1252">
        <v>0</v>
      </c>
      <c r="K2779" s="1252">
        <v>0</v>
      </c>
      <c r="L2779" s="1252">
        <v>0</v>
      </c>
      <c r="M2779" s="1252">
        <v>0</v>
      </c>
      <c r="N2779" s="1252">
        <v>0</v>
      </c>
      <c r="O2779" s="1252">
        <v>0</v>
      </c>
      <c r="P2779" s="1252">
        <v>0</v>
      </c>
      <c r="Q2779" s="1252">
        <v>0</v>
      </c>
      <c r="R2779" s="1252">
        <v>0</v>
      </c>
      <c r="S2779" s="1252">
        <v>0</v>
      </c>
      <c r="T2779" s="1252">
        <v>0</v>
      </c>
      <c r="U2779" s="1251" t="s">
        <v>116</v>
      </c>
      <c r="V2779" s="1251" t="s">
        <v>564</v>
      </c>
      <c r="W2779" s="1251" t="s">
        <v>290</v>
      </c>
      <c r="X2779" s="1251" t="s">
        <v>1515</v>
      </c>
      <c r="Y2779" s="1251">
        <v>301</v>
      </c>
    </row>
    <row r="2780" spans="1:25" ht="12">
      <c r="A2780" s="1251">
        <v>2020</v>
      </c>
      <c r="B2780" s="1251">
        <v>25</v>
      </c>
      <c r="C2780" s="1251">
        <v>900</v>
      </c>
      <c r="D2780" s="1251" t="s">
        <v>1778</v>
      </c>
      <c r="E2780" s="1251">
        <v>304610</v>
      </c>
      <c r="F2780" s="1251" t="s">
        <v>1641</v>
      </c>
      <c r="G2780" s="1252">
        <v>0</v>
      </c>
      <c r="H2780" s="1252">
        <v>0</v>
      </c>
      <c r="I2780" s="1252">
        <v>0</v>
      </c>
      <c r="J2780" s="1252">
        <v>0</v>
      </c>
      <c r="K2780" s="1252">
        <v>0</v>
      </c>
      <c r="L2780" s="1252">
        <v>0</v>
      </c>
      <c r="M2780" s="1252">
        <v>0</v>
      </c>
      <c r="N2780" s="1252">
        <v>0</v>
      </c>
      <c r="O2780" s="1252">
        <v>0</v>
      </c>
      <c r="P2780" s="1252">
        <v>0</v>
      </c>
      <c r="Q2780" s="1252">
        <v>0</v>
      </c>
      <c r="R2780" s="1252">
        <v>0</v>
      </c>
      <c r="S2780" s="1252">
        <v>0</v>
      </c>
      <c r="T2780" s="1252">
        <v>0</v>
      </c>
      <c r="U2780" s="1251" t="s">
        <v>116</v>
      </c>
      <c r="V2780" s="1251" t="s">
        <v>564</v>
      </c>
      <c r="W2780" s="1251" t="s">
        <v>290</v>
      </c>
      <c r="X2780" s="1251" t="s">
        <v>1515</v>
      </c>
      <c r="Y2780" s="1251">
        <v>304</v>
      </c>
    </row>
    <row r="2781" spans="1:25" ht="12">
      <c r="A2781" s="1251">
        <v>2020</v>
      </c>
      <c r="B2781" s="1251">
        <v>25</v>
      </c>
      <c r="C2781" s="1251">
        <v>900</v>
      </c>
      <c r="D2781" s="1251" t="s">
        <v>1778</v>
      </c>
      <c r="E2781" s="1251">
        <v>310000</v>
      </c>
      <c r="F2781" s="1251" t="s">
        <v>1645</v>
      </c>
      <c r="G2781" s="1252">
        <v>0</v>
      </c>
      <c r="H2781" s="1252">
        <v>0</v>
      </c>
      <c r="I2781" s="1252">
        <v>0</v>
      </c>
      <c r="J2781" s="1252">
        <v>0</v>
      </c>
      <c r="K2781" s="1252">
        <v>0</v>
      </c>
      <c r="L2781" s="1252">
        <v>0</v>
      </c>
      <c r="M2781" s="1252">
        <v>0</v>
      </c>
      <c r="N2781" s="1252">
        <v>0</v>
      </c>
      <c r="O2781" s="1252">
        <v>0</v>
      </c>
      <c r="P2781" s="1252">
        <v>0</v>
      </c>
      <c r="Q2781" s="1252">
        <v>0</v>
      </c>
      <c r="R2781" s="1252">
        <v>0</v>
      </c>
      <c r="S2781" s="1252">
        <v>0</v>
      </c>
      <c r="T2781" s="1252">
        <v>0</v>
      </c>
      <c r="U2781" s="1251" t="s">
        <v>116</v>
      </c>
      <c r="V2781" s="1251" t="s">
        <v>564</v>
      </c>
      <c r="W2781" s="1251" t="s">
        <v>290</v>
      </c>
      <c r="X2781" s="1251" t="s">
        <v>1515</v>
      </c>
      <c r="Y2781" s="1251">
        <v>310</v>
      </c>
    </row>
    <row r="2782" spans="1:25" ht="12">
      <c r="A2782" s="1251">
        <v>2020</v>
      </c>
      <c r="B2782" s="1251">
        <v>25</v>
      </c>
      <c r="C2782" s="1251">
        <v>900</v>
      </c>
      <c r="D2782" s="1251" t="s">
        <v>1778</v>
      </c>
      <c r="E2782" s="1251">
        <v>311000</v>
      </c>
      <c r="F2782" s="1251" t="s">
        <v>1646</v>
      </c>
      <c r="G2782" s="1252">
        <v>0</v>
      </c>
      <c r="H2782" s="1252">
        <v>0</v>
      </c>
      <c r="I2782" s="1252">
        <v>0</v>
      </c>
      <c r="J2782" s="1252">
        <v>0</v>
      </c>
      <c r="K2782" s="1252">
        <v>0</v>
      </c>
      <c r="L2782" s="1252">
        <v>0</v>
      </c>
      <c r="M2782" s="1252">
        <v>0</v>
      </c>
      <c r="N2782" s="1252">
        <v>0</v>
      </c>
      <c r="O2782" s="1252">
        <v>0</v>
      </c>
      <c r="P2782" s="1252">
        <v>0</v>
      </c>
      <c r="Q2782" s="1252">
        <v>0</v>
      </c>
      <c r="R2782" s="1252">
        <v>0</v>
      </c>
      <c r="S2782" s="1252">
        <v>0</v>
      </c>
      <c r="T2782" s="1252">
        <v>0</v>
      </c>
      <c r="U2782" s="1251" t="s">
        <v>116</v>
      </c>
      <c r="V2782" s="1251" t="s">
        <v>564</v>
      </c>
      <c r="W2782" s="1251" t="s">
        <v>290</v>
      </c>
      <c r="X2782" s="1251" t="s">
        <v>1515</v>
      </c>
      <c r="Y2782" s="1251">
        <v>311</v>
      </c>
    </row>
    <row r="2783" spans="1:25" ht="12">
      <c r="A2783" s="1251">
        <v>2020</v>
      </c>
      <c r="B2783" s="1251">
        <v>25</v>
      </c>
      <c r="C2783" s="1251">
        <v>900</v>
      </c>
      <c r="D2783" s="1251" t="s">
        <v>1778</v>
      </c>
      <c r="E2783" s="1251">
        <v>334800</v>
      </c>
      <c r="F2783" s="1251" t="s">
        <v>1654</v>
      </c>
      <c r="G2783" s="1252">
        <v>0</v>
      </c>
      <c r="H2783" s="1252">
        <v>0</v>
      </c>
      <c r="I2783" s="1252">
        <v>0</v>
      </c>
      <c r="J2783" s="1252">
        <v>0</v>
      </c>
      <c r="K2783" s="1252">
        <v>0</v>
      </c>
      <c r="L2783" s="1252">
        <v>0</v>
      </c>
      <c r="M2783" s="1252">
        <v>0</v>
      </c>
      <c r="N2783" s="1252">
        <v>0</v>
      </c>
      <c r="O2783" s="1252">
        <v>0</v>
      </c>
      <c r="P2783" s="1252">
        <v>0</v>
      </c>
      <c r="Q2783" s="1252">
        <v>0</v>
      </c>
      <c r="R2783" s="1252">
        <v>0</v>
      </c>
      <c r="S2783" s="1252">
        <v>0</v>
      </c>
      <c r="T2783" s="1252">
        <v>0</v>
      </c>
      <c r="U2783" s="1251" t="s">
        <v>116</v>
      </c>
      <c r="V2783" s="1251" t="s">
        <v>564</v>
      </c>
      <c r="W2783" s="1251" t="s">
        <v>290</v>
      </c>
      <c r="X2783" s="1251" t="s">
        <v>1515</v>
      </c>
      <c r="Y2783" s="1251">
        <v>334</v>
      </c>
    </row>
    <row r="2784" spans="1:25" ht="12">
      <c r="A2784" s="1251">
        <v>2020</v>
      </c>
      <c r="B2784" s="1251">
        <v>25</v>
      </c>
      <c r="C2784" s="1251">
        <v>900</v>
      </c>
      <c r="D2784" s="1251" t="s">
        <v>1778</v>
      </c>
      <c r="E2784" s="1251">
        <v>340000</v>
      </c>
      <c r="F2784" s="1251" t="s">
        <v>1660</v>
      </c>
      <c r="G2784" s="1252">
        <v>0</v>
      </c>
      <c r="H2784" s="1252">
        <v>0</v>
      </c>
      <c r="I2784" s="1252">
        <v>0</v>
      </c>
      <c r="J2784" s="1252">
        <v>0</v>
      </c>
      <c r="K2784" s="1252">
        <v>0</v>
      </c>
      <c r="L2784" s="1252">
        <v>0</v>
      </c>
      <c r="M2784" s="1252">
        <v>0</v>
      </c>
      <c r="N2784" s="1252">
        <v>0</v>
      </c>
      <c r="O2784" s="1252">
        <v>0</v>
      </c>
      <c r="P2784" s="1252">
        <v>0</v>
      </c>
      <c r="Q2784" s="1252">
        <v>0</v>
      </c>
      <c r="R2784" s="1252">
        <v>0</v>
      </c>
      <c r="S2784" s="1252">
        <v>0</v>
      </c>
      <c r="T2784" s="1252">
        <v>0</v>
      </c>
      <c r="U2784" s="1251" t="s">
        <v>116</v>
      </c>
      <c r="V2784" s="1251" t="s">
        <v>564</v>
      </c>
      <c r="W2784" s="1251" t="s">
        <v>290</v>
      </c>
      <c r="X2784" s="1251" t="s">
        <v>1515</v>
      </c>
      <c r="Y2784" s="1251">
        <v>340</v>
      </c>
    </row>
    <row r="2785" spans="1:25" ht="12">
      <c r="A2785" s="1251">
        <v>2020</v>
      </c>
      <c r="B2785" s="1251">
        <v>25</v>
      </c>
      <c r="C2785" s="1251">
        <v>900</v>
      </c>
      <c r="D2785" s="1251" t="s">
        <v>1778</v>
      </c>
      <c r="E2785" s="1251">
        <v>340100</v>
      </c>
      <c r="F2785" s="1251" t="s">
        <v>1704</v>
      </c>
      <c r="G2785" s="1252">
        <v>0</v>
      </c>
      <c r="H2785" s="1252">
        <v>0</v>
      </c>
      <c r="I2785" s="1252">
        <v>0</v>
      </c>
      <c r="J2785" s="1252">
        <v>0</v>
      </c>
      <c r="K2785" s="1252">
        <v>0</v>
      </c>
      <c r="L2785" s="1252">
        <v>0</v>
      </c>
      <c r="M2785" s="1252">
        <v>0</v>
      </c>
      <c r="N2785" s="1252">
        <v>0</v>
      </c>
      <c r="O2785" s="1252">
        <v>0</v>
      </c>
      <c r="P2785" s="1252">
        <v>0</v>
      </c>
      <c r="Q2785" s="1252">
        <v>0</v>
      </c>
      <c r="R2785" s="1252">
        <v>0</v>
      </c>
      <c r="S2785" s="1252">
        <v>0</v>
      </c>
      <c r="T2785" s="1252">
        <v>0</v>
      </c>
      <c r="U2785" s="1251" t="s">
        <v>116</v>
      </c>
      <c r="V2785" s="1251" t="s">
        <v>564</v>
      </c>
      <c r="W2785" s="1251" t="s">
        <v>290</v>
      </c>
      <c r="X2785" s="1251" t="s">
        <v>1515</v>
      </c>
      <c r="Y2785" s="1251">
        <v>340</v>
      </c>
    </row>
    <row r="2786" spans="1:25" ht="12">
      <c r="A2786" s="1251">
        <v>2020</v>
      </c>
      <c r="B2786" s="1251">
        <v>25</v>
      </c>
      <c r="C2786" s="1251">
        <v>900</v>
      </c>
      <c r="D2786" s="1251" t="s">
        <v>1778</v>
      </c>
      <c r="E2786" s="1251">
        <v>340413</v>
      </c>
      <c r="F2786" s="1251" t="s">
        <v>1877</v>
      </c>
      <c r="G2786" s="1252">
        <v>0</v>
      </c>
      <c r="H2786" s="1252">
        <v>0</v>
      </c>
      <c r="I2786" s="1252">
        <v>0</v>
      </c>
      <c r="J2786" s="1252">
        <v>0</v>
      </c>
      <c r="K2786" s="1252">
        <v>0</v>
      </c>
      <c r="L2786" s="1252">
        <v>0</v>
      </c>
      <c r="M2786" s="1252">
        <v>0</v>
      </c>
      <c r="N2786" s="1252">
        <v>0</v>
      </c>
      <c r="O2786" s="1252">
        <v>0</v>
      </c>
      <c r="P2786" s="1252">
        <v>0</v>
      </c>
      <c r="Q2786" s="1252">
        <v>0</v>
      </c>
      <c r="R2786" s="1252">
        <v>0</v>
      </c>
      <c r="S2786" s="1252">
        <v>0</v>
      </c>
      <c r="T2786" s="1252">
        <v>0</v>
      </c>
      <c r="U2786" s="1251" t="s">
        <v>116</v>
      </c>
      <c r="V2786" s="1251" t="s">
        <v>564</v>
      </c>
      <c r="W2786" s="1251" t="s">
        <v>290</v>
      </c>
      <c r="X2786" s="1251" t="s">
        <v>1515</v>
      </c>
      <c r="Y2786" s="1251">
        <v>340</v>
      </c>
    </row>
    <row r="2787" spans="1:25" ht="12">
      <c r="A2787" s="1251">
        <v>2020</v>
      </c>
      <c r="B2787" s="1251">
        <v>25</v>
      </c>
      <c r="C2787" s="1251">
        <v>900</v>
      </c>
      <c r="D2787" s="1251" t="s">
        <v>1778</v>
      </c>
      <c r="E2787" s="1251">
        <v>341100</v>
      </c>
      <c r="F2787" s="1251" t="s">
        <v>1661</v>
      </c>
      <c r="G2787" s="1252">
        <v>0</v>
      </c>
      <c r="H2787" s="1252">
        <v>0</v>
      </c>
      <c r="I2787" s="1252">
        <v>0</v>
      </c>
      <c r="J2787" s="1252">
        <v>0</v>
      </c>
      <c r="K2787" s="1252">
        <v>0</v>
      </c>
      <c r="L2787" s="1252">
        <v>0</v>
      </c>
      <c r="M2787" s="1252">
        <v>0</v>
      </c>
      <c r="N2787" s="1252">
        <v>0</v>
      </c>
      <c r="O2787" s="1252">
        <v>0</v>
      </c>
      <c r="P2787" s="1252">
        <v>0</v>
      </c>
      <c r="Q2787" s="1252">
        <v>0</v>
      </c>
      <c r="R2787" s="1252">
        <v>0</v>
      </c>
      <c r="S2787" s="1252">
        <v>0</v>
      </c>
      <c r="T2787" s="1252">
        <v>0</v>
      </c>
      <c r="U2787" s="1251" t="s">
        <v>116</v>
      </c>
      <c r="V2787" s="1251" t="s">
        <v>564</v>
      </c>
      <c r="W2787" s="1251" t="s">
        <v>290</v>
      </c>
      <c r="X2787" s="1251" t="s">
        <v>1515</v>
      </c>
      <c r="Y2787" s="1251">
        <v>341</v>
      </c>
    </row>
    <row r="2788" spans="1:25" ht="12">
      <c r="A2788" s="1251">
        <v>2020</v>
      </c>
      <c r="B2788" s="1251">
        <v>25</v>
      </c>
      <c r="C2788" s="1251">
        <v>900</v>
      </c>
      <c r="D2788" s="1251" t="s">
        <v>1778</v>
      </c>
      <c r="E2788" s="1251">
        <v>343000</v>
      </c>
      <c r="F2788" s="1251" t="s">
        <v>1663</v>
      </c>
      <c r="G2788" s="1252">
        <v>0</v>
      </c>
      <c r="H2788" s="1252">
        <v>0</v>
      </c>
      <c r="I2788" s="1252">
        <v>0</v>
      </c>
      <c r="J2788" s="1252">
        <v>0</v>
      </c>
      <c r="K2788" s="1252">
        <v>0</v>
      </c>
      <c r="L2788" s="1252">
        <v>0</v>
      </c>
      <c r="M2788" s="1252">
        <v>0</v>
      </c>
      <c r="N2788" s="1252">
        <v>0</v>
      </c>
      <c r="O2788" s="1252">
        <v>0</v>
      </c>
      <c r="P2788" s="1252">
        <v>0</v>
      </c>
      <c r="Q2788" s="1252">
        <v>0</v>
      </c>
      <c r="R2788" s="1252">
        <v>0</v>
      </c>
      <c r="S2788" s="1252">
        <v>0</v>
      </c>
      <c r="T2788" s="1252">
        <v>0</v>
      </c>
      <c r="U2788" s="1251" t="s">
        <v>116</v>
      </c>
      <c r="V2788" s="1251" t="s">
        <v>564</v>
      </c>
      <c r="W2788" s="1251" t="s">
        <v>290</v>
      </c>
      <c r="X2788" s="1251" t="s">
        <v>1515</v>
      </c>
      <c r="Y2788" s="1251">
        <v>343</v>
      </c>
    </row>
    <row r="2789" spans="1:25" ht="12">
      <c r="A2789" s="1251">
        <v>2020</v>
      </c>
      <c r="B2789" s="1251">
        <v>25</v>
      </c>
      <c r="C2789" s="1251">
        <v>900</v>
      </c>
      <c r="D2789" s="1251" t="s">
        <v>1778</v>
      </c>
      <c r="E2789" s="1251">
        <v>343200</v>
      </c>
      <c r="F2789" s="1251" t="s">
        <v>1664</v>
      </c>
      <c r="G2789" s="1252">
        <v>0</v>
      </c>
      <c r="H2789" s="1252">
        <v>0</v>
      </c>
      <c r="I2789" s="1252">
        <v>0</v>
      </c>
      <c r="J2789" s="1252">
        <v>0</v>
      </c>
      <c r="K2789" s="1252">
        <v>0</v>
      </c>
      <c r="L2789" s="1252">
        <v>0</v>
      </c>
      <c r="M2789" s="1252">
        <v>0</v>
      </c>
      <c r="N2789" s="1252">
        <v>0</v>
      </c>
      <c r="O2789" s="1252">
        <v>0</v>
      </c>
      <c r="P2789" s="1252">
        <v>0</v>
      </c>
      <c r="Q2789" s="1252">
        <v>0</v>
      </c>
      <c r="R2789" s="1252">
        <v>0</v>
      </c>
      <c r="S2789" s="1252">
        <v>0</v>
      </c>
      <c r="T2789" s="1252">
        <v>0</v>
      </c>
      <c r="U2789" s="1251" t="s">
        <v>116</v>
      </c>
      <c r="V2789" s="1251" t="s">
        <v>564</v>
      </c>
      <c r="W2789" s="1251" t="s">
        <v>290</v>
      </c>
      <c r="X2789" s="1251" t="s">
        <v>1515</v>
      </c>
      <c r="Y2789" s="1251">
        <v>343</v>
      </c>
    </row>
    <row r="2790" spans="1:25" ht="12">
      <c r="A2790" s="1251">
        <v>2020</v>
      </c>
      <c r="B2790" s="1251">
        <v>25</v>
      </c>
      <c r="C2790" s="1251">
        <v>900</v>
      </c>
      <c r="D2790" s="1251" t="s">
        <v>1778</v>
      </c>
      <c r="E2790" s="1251">
        <v>344000</v>
      </c>
      <c r="F2790" s="1251" t="s">
        <v>1665</v>
      </c>
      <c r="G2790" s="1252">
        <v>0</v>
      </c>
      <c r="H2790" s="1252">
        <v>0</v>
      </c>
      <c r="I2790" s="1252">
        <v>0</v>
      </c>
      <c r="J2790" s="1252">
        <v>0</v>
      </c>
      <c r="K2790" s="1252">
        <v>0</v>
      </c>
      <c r="L2790" s="1252">
        <v>0</v>
      </c>
      <c r="M2790" s="1252">
        <v>0</v>
      </c>
      <c r="N2790" s="1252">
        <v>0</v>
      </c>
      <c r="O2790" s="1252">
        <v>0</v>
      </c>
      <c r="P2790" s="1252">
        <v>0</v>
      </c>
      <c r="Q2790" s="1252">
        <v>0</v>
      </c>
      <c r="R2790" s="1252">
        <v>0</v>
      </c>
      <c r="S2790" s="1252">
        <v>0</v>
      </c>
      <c r="T2790" s="1252">
        <v>0</v>
      </c>
      <c r="U2790" s="1251" t="s">
        <v>116</v>
      </c>
      <c r="V2790" s="1251" t="s">
        <v>564</v>
      </c>
      <c r="W2790" s="1251" t="s">
        <v>290</v>
      </c>
      <c r="X2790" s="1251" t="s">
        <v>1515</v>
      </c>
      <c r="Y2790" s="1251">
        <v>344</v>
      </c>
    </row>
    <row r="2791" spans="1:25" ht="12">
      <c r="A2791" s="1251">
        <v>2020</v>
      </c>
      <c r="B2791" s="1251">
        <v>25</v>
      </c>
      <c r="C2791" s="1251">
        <v>900</v>
      </c>
      <c r="D2791" s="1251" t="s">
        <v>1778</v>
      </c>
      <c r="E2791" s="1251">
        <v>346000</v>
      </c>
      <c r="F2791" s="1251" t="s">
        <v>1667</v>
      </c>
      <c r="G2791" s="1252">
        <v>0</v>
      </c>
      <c r="H2791" s="1252">
        <v>0</v>
      </c>
      <c r="I2791" s="1252">
        <v>0</v>
      </c>
      <c r="J2791" s="1252">
        <v>0</v>
      </c>
      <c r="K2791" s="1252">
        <v>0</v>
      </c>
      <c r="L2791" s="1252">
        <v>0</v>
      </c>
      <c r="M2791" s="1252">
        <v>0</v>
      </c>
      <c r="N2791" s="1252">
        <v>0</v>
      </c>
      <c r="O2791" s="1252">
        <v>0</v>
      </c>
      <c r="P2791" s="1252">
        <v>0</v>
      </c>
      <c r="Q2791" s="1252">
        <v>0</v>
      </c>
      <c r="R2791" s="1252">
        <v>0</v>
      </c>
      <c r="S2791" s="1252">
        <v>0</v>
      </c>
      <c r="T2791" s="1252">
        <v>0</v>
      </c>
      <c r="U2791" s="1251" t="s">
        <v>116</v>
      </c>
      <c r="V2791" s="1251" t="s">
        <v>564</v>
      </c>
      <c r="W2791" s="1251" t="s">
        <v>290</v>
      </c>
      <c r="X2791" s="1251" t="s">
        <v>1515</v>
      </c>
      <c r="Y2791" s="1251">
        <v>346</v>
      </c>
    </row>
    <row r="2792" spans="1:25" ht="12">
      <c r="A2792" s="1251">
        <v>2020</v>
      </c>
      <c r="B2792" s="1251">
        <v>25</v>
      </c>
      <c r="C2792" s="1251">
        <v>900</v>
      </c>
      <c r="D2792" s="1251" t="s">
        <v>1778</v>
      </c>
      <c r="E2792" s="1251">
        <v>347000</v>
      </c>
      <c r="F2792" s="1251" t="s">
        <v>1668</v>
      </c>
      <c r="G2792" s="1252">
        <v>0</v>
      </c>
      <c r="H2792" s="1252">
        <v>0</v>
      </c>
      <c r="I2792" s="1252">
        <v>0</v>
      </c>
      <c r="J2792" s="1252">
        <v>0</v>
      </c>
      <c r="K2792" s="1252">
        <v>0</v>
      </c>
      <c r="L2792" s="1252">
        <v>0</v>
      </c>
      <c r="M2792" s="1252">
        <v>0</v>
      </c>
      <c r="N2792" s="1252">
        <v>0</v>
      </c>
      <c r="O2792" s="1252">
        <v>0</v>
      </c>
      <c r="P2792" s="1252">
        <v>0</v>
      </c>
      <c r="Q2792" s="1252">
        <v>0</v>
      </c>
      <c r="R2792" s="1252">
        <v>0</v>
      </c>
      <c r="S2792" s="1252">
        <v>0</v>
      </c>
      <c r="T2792" s="1252">
        <v>0</v>
      </c>
      <c r="U2792" s="1251" t="s">
        <v>116</v>
      </c>
      <c r="V2792" s="1251" t="s">
        <v>564</v>
      </c>
      <c r="W2792" s="1251" t="s">
        <v>290</v>
      </c>
      <c r="X2792" s="1251" t="s">
        <v>1515</v>
      </c>
      <c r="Y2792" s="1251">
        <v>347</v>
      </c>
    </row>
    <row r="2793" spans="1:25" ht="12">
      <c r="A2793" s="1251">
        <v>2020</v>
      </c>
      <c r="B2793" s="1251">
        <v>25</v>
      </c>
      <c r="C2793" s="1251">
        <v>900</v>
      </c>
      <c r="D2793" s="1251" t="s">
        <v>1778</v>
      </c>
      <c r="E2793" s="1251">
        <v>348000</v>
      </c>
      <c r="F2793" s="1251" t="s">
        <v>1669</v>
      </c>
      <c r="G2793" s="1252">
        <v>0</v>
      </c>
      <c r="H2793" s="1252">
        <v>0</v>
      </c>
      <c r="I2793" s="1252">
        <v>0</v>
      </c>
      <c r="J2793" s="1252">
        <v>0</v>
      </c>
      <c r="K2793" s="1252">
        <v>0</v>
      </c>
      <c r="L2793" s="1252">
        <v>0</v>
      </c>
      <c r="M2793" s="1252">
        <v>0</v>
      </c>
      <c r="N2793" s="1252">
        <v>0</v>
      </c>
      <c r="O2793" s="1252">
        <v>0</v>
      </c>
      <c r="P2793" s="1252">
        <v>0</v>
      </c>
      <c r="Q2793" s="1252">
        <v>0</v>
      </c>
      <c r="R2793" s="1252">
        <v>0</v>
      </c>
      <c r="S2793" s="1252">
        <v>0</v>
      </c>
      <c r="T2793" s="1252">
        <v>0</v>
      </c>
      <c r="U2793" s="1251" t="s">
        <v>116</v>
      </c>
      <c r="V2793" s="1251" t="s">
        <v>564</v>
      </c>
      <c r="W2793" s="1251" t="s">
        <v>290</v>
      </c>
      <c r="X2793" s="1251" t="s">
        <v>1515</v>
      </c>
      <c r="Y2793" s="1251">
        <v>348</v>
      </c>
    </row>
    <row r="2794" spans="1:25" ht="12">
      <c r="A2794" s="1251">
        <v>2020</v>
      </c>
      <c r="B2794" s="1251">
        <v>25</v>
      </c>
      <c r="C2794" s="1251">
        <v>900</v>
      </c>
      <c r="D2794" s="1251" t="s">
        <v>1778</v>
      </c>
      <c r="E2794" s="1251">
        <v>390413</v>
      </c>
      <c r="F2794" s="1251" t="s">
        <v>1878</v>
      </c>
      <c r="G2794" s="1252">
        <v>0</v>
      </c>
      <c r="H2794" s="1252">
        <v>0</v>
      </c>
      <c r="I2794" s="1252">
        <v>0</v>
      </c>
      <c r="J2794" s="1252">
        <v>0</v>
      </c>
      <c r="K2794" s="1252">
        <v>0</v>
      </c>
      <c r="L2794" s="1252">
        <v>0</v>
      </c>
      <c r="M2794" s="1252">
        <v>0</v>
      </c>
      <c r="N2794" s="1252">
        <v>0</v>
      </c>
      <c r="O2794" s="1252">
        <v>0</v>
      </c>
      <c r="P2794" s="1252">
        <v>0</v>
      </c>
      <c r="Q2794" s="1252">
        <v>0</v>
      </c>
      <c r="R2794" s="1252">
        <v>0</v>
      </c>
      <c r="S2794" s="1252">
        <v>0</v>
      </c>
      <c r="T2794" s="1252">
        <v>0</v>
      </c>
      <c r="U2794" s="1251" t="s">
        <v>116</v>
      </c>
      <c r="V2794" s="1251" t="s">
        <v>564</v>
      </c>
      <c r="W2794" s="1251" t="s">
        <v>290</v>
      </c>
      <c r="X2794" s="1251" t="s">
        <v>1515</v>
      </c>
      <c r="Y2794" s="1251">
        <v>390</v>
      </c>
    </row>
    <row r="2795" spans="1:25" ht="12">
      <c r="A2795" s="1251">
        <v>2020</v>
      </c>
      <c r="B2795" s="1251">
        <v>25</v>
      </c>
      <c r="C2795" s="1251">
        <v>900</v>
      </c>
      <c r="D2795" s="1251" t="s">
        <v>1778</v>
      </c>
      <c r="E2795" s="1251">
        <v>390414</v>
      </c>
      <c r="F2795" s="1251" t="s">
        <v>1879</v>
      </c>
      <c r="G2795" s="1252">
        <v>0</v>
      </c>
      <c r="H2795" s="1252">
        <v>0</v>
      </c>
      <c r="I2795" s="1252">
        <v>0</v>
      </c>
      <c r="J2795" s="1252">
        <v>0</v>
      </c>
      <c r="K2795" s="1252">
        <v>0</v>
      </c>
      <c r="L2795" s="1252">
        <v>0</v>
      </c>
      <c r="M2795" s="1252">
        <v>0</v>
      </c>
      <c r="N2795" s="1252">
        <v>0</v>
      </c>
      <c r="O2795" s="1252">
        <v>0</v>
      </c>
      <c r="P2795" s="1252">
        <v>0</v>
      </c>
      <c r="Q2795" s="1252">
        <v>0</v>
      </c>
      <c r="R2795" s="1252">
        <v>0</v>
      </c>
      <c r="S2795" s="1252">
        <v>0</v>
      </c>
      <c r="T2795" s="1252">
        <v>0</v>
      </c>
      <c r="U2795" s="1251" t="s">
        <v>116</v>
      </c>
      <c r="V2795" s="1251" t="s">
        <v>564</v>
      </c>
      <c r="W2795" s="1251" t="s">
        <v>290</v>
      </c>
      <c r="X2795" s="1251" t="s">
        <v>1515</v>
      </c>
      <c r="Y2795" s="1251">
        <v>390</v>
      </c>
    </row>
    <row r="2796" spans="1:25" ht="12">
      <c r="A2796" s="1251">
        <v>2020</v>
      </c>
      <c r="B2796" s="1251">
        <v>25</v>
      </c>
      <c r="C2796" s="1251">
        <v>900</v>
      </c>
      <c r="D2796" s="1251" t="s">
        <v>1778</v>
      </c>
      <c r="E2796" s="1251">
        <v>397000</v>
      </c>
      <c r="F2796" s="1251" t="s">
        <v>1880</v>
      </c>
      <c r="G2796" s="1252">
        <v>0</v>
      </c>
      <c r="H2796" s="1252">
        <v>0</v>
      </c>
      <c r="I2796" s="1252">
        <v>0</v>
      </c>
      <c r="J2796" s="1252">
        <v>0</v>
      </c>
      <c r="K2796" s="1252">
        <v>0</v>
      </c>
      <c r="L2796" s="1252">
        <v>0</v>
      </c>
      <c r="M2796" s="1252">
        <v>0</v>
      </c>
      <c r="N2796" s="1252">
        <v>0</v>
      </c>
      <c r="O2796" s="1252">
        <v>0</v>
      </c>
      <c r="P2796" s="1252">
        <v>0</v>
      </c>
      <c r="Q2796" s="1252">
        <v>0</v>
      </c>
      <c r="R2796" s="1252">
        <v>0</v>
      </c>
      <c r="S2796" s="1252">
        <v>0</v>
      </c>
      <c r="T2796" s="1252">
        <v>0</v>
      </c>
      <c r="U2796" s="1251" t="s">
        <v>116</v>
      </c>
      <c r="V2796" s="1251" t="s">
        <v>564</v>
      </c>
      <c r="W2796" s="1251" t="s">
        <v>290</v>
      </c>
      <c r="X2796" s="1251" t="s">
        <v>1515</v>
      </c>
      <c r="Y2796" s="1251">
        <v>397</v>
      </c>
    </row>
    <row r="2797" spans="1:25" ht="12">
      <c r="A2797" s="1251">
        <v>2020</v>
      </c>
      <c r="B2797" s="1251">
        <v>25</v>
      </c>
      <c r="C2797" s="1251">
        <v>900</v>
      </c>
      <c r="D2797" s="1251" t="s">
        <v>1778</v>
      </c>
      <c r="E2797" s="1251">
        <v>911000</v>
      </c>
      <c r="F2797" s="1251" t="s">
        <v>1881</v>
      </c>
      <c r="G2797" s="1252">
        <v>-7129786.0800000001</v>
      </c>
      <c r="H2797" s="1252">
        <v>1953520.8200000001</v>
      </c>
      <c r="I2797" s="1252">
        <v>508441.06</v>
      </c>
      <c r="J2797" s="1252">
        <v>1741205.1399999999</v>
      </c>
      <c r="K2797" s="1252">
        <v>631300.34999999998</v>
      </c>
      <c r="L2797" s="1252">
        <v>890109.02000000002</v>
      </c>
      <c r="M2797" s="1252">
        <v>1972042.1899999999</v>
      </c>
      <c r="N2797" s="1252">
        <v>1461415.28</v>
      </c>
      <c r="O2797" s="1252">
        <v>1062146.6299999999</v>
      </c>
      <c r="P2797" s="1252">
        <v>2148281.3799999999</v>
      </c>
      <c r="Q2797" s="1252">
        <v>413976.96000000002</v>
      </c>
      <c r="R2797" s="1252">
        <v>-313683.01000000001</v>
      </c>
      <c r="S2797" s="1252">
        <v>-5622840.9500000002</v>
      </c>
      <c r="T2797" s="1252">
        <v>-5622840.9500000002</v>
      </c>
      <c r="U2797" s="1251" t="s">
        <v>116</v>
      </c>
      <c r="V2797" s="1251" t="s">
        <v>1537</v>
      </c>
      <c r="W2797" s="1251" t="s">
        <v>305</v>
      </c>
      <c r="X2797" s="1251" t="s">
        <v>1515</v>
      </c>
      <c r="Y2797" s="1251">
        <v>911</v>
      </c>
    </row>
    <row r="2798" spans="1:25" ht="12">
      <c r="A2798" s="1251">
        <v>2020</v>
      </c>
      <c r="B2798" s="1251">
        <v>25</v>
      </c>
      <c r="C2798" s="1251">
        <v>900</v>
      </c>
      <c r="D2798" s="1251" t="s">
        <v>1778</v>
      </c>
      <c r="E2798" s="1251">
        <v>911100</v>
      </c>
      <c r="F2798" s="1251" t="s">
        <v>1882</v>
      </c>
      <c r="G2798" s="1252">
        <v>-653441.33999999997</v>
      </c>
      <c r="H2798" s="1252">
        <v>-188172.31</v>
      </c>
      <c r="I2798" s="1252">
        <v>-318260.56</v>
      </c>
      <c r="J2798" s="1252">
        <v>-407950.19</v>
      </c>
      <c r="K2798" s="1252">
        <v>-357884.58000000002</v>
      </c>
      <c r="L2798" s="1252">
        <v>-237883.67000000001</v>
      </c>
      <c r="M2798" s="1252">
        <v>-314486.64000000001</v>
      </c>
      <c r="N2798" s="1252">
        <v>-1061415.96</v>
      </c>
      <c r="O2798" s="1252">
        <v>-511987.5</v>
      </c>
      <c r="P2798" s="1252">
        <v>-330670.56</v>
      </c>
      <c r="Q2798" s="1252">
        <v>-338084.57000000001</v>
      </c>
      <c r="R2798" s="1252">
        <v>-297462.29999999999</v>
      </c>
      <c r="S2798" s="1252">
        <v>-676015.87</v>
      </c>
      <c r="T2798" s="1252">
        <v>-676015.87</v>
      </c>
      <c r="U2798" s="1251" t="s">
        <v>116</v>
      </c>
      <c r="V2798" s="1251" t="s">
        <v>1537</v>
      </c>
      <c r="W2798" s="1251" t="s">
        <v>305</v>
      </c>
      <c r="X2798" s="1251" t="s">
        <v>1515</v>
      </c>
      <c r="Y2798" s="1251">
        <v>911</v>
      </c>
    </row>
    <row r="2799" spans="1:25" ht="12">
      <c r="A2799" s="1251">
        <v>2020</v>
      </c>
      <c r="B2799" s="1251">
        <v>25</v>
      </c>
      <c r="C2799" s="1251">
        <v>900</v>
      </c>
      <c r="D2799" s="1251" t="s">
        <v>1778</v>
      </c>
      <c r="E2799" s="1251">
        <v>911300</v>
      </c>
      <c r="F2799" s="1251" t="s">
        <v>1883</v>
      </c>
      <c r="G2799" s="1252">
        <v>0</v>
      </c>
      <c r="H2799" s="1252">
        <v>0</v>
      </c>
      <c r="I2799" s="1252">
        <v>0</v>
      </c>
      <c r="J2799" s="1252">
        <v>0</v>
      </c>
      <c r="K2799" s="1252">
        <v>0</v>
      </c>
      <c r="L2799" s="1252">
        <v>0</v>
      </c>
      <c r="M2799" s="1252">
        <v>0</v>
      </c>
      <c r="N2799" s="1252">
        <v>0</v>
      </c>
      <c r="O2799" s="1252">
        <v>0</v>
      </c>
      <c r="P2799" s="1252">
        <v>0</v>
      </c>
      <c r="Q2799" s="1252">
        <v>0</v>
      </c>
      <c r="R2799" s="1252">
        <v>0</v>
      </c>
      <c r="S2799" s="1252">
        <v>0</v>
      </c>
      <c r="T2799" s="1252">
        <v>0</v>
      </c>
      <c r="U2799" s="1251" t="s">
        <v>116</v>
      </c>
      <c r="V2799" s="1251" t="s">
        <v>1537</v>
      </c>
      <c r="W2799" s="1251" t="s">
        <v>305</v>
      </c>
      <c r="X2799" s="1251" t="s">
        <v>1515</v>
      </c>
      <c r="Y2799" s="1251">
        <v>911</v>
      </c>
    </row>
    <row r="2800" spans="1:25" ht="12">
      <c r="A2800" s="1251">
        <v>2020</v>
      </c>
      <c r="B2800" s="1251">
        <v>25</v>
      </c>
      <c r="C2800" s="1251">
        <v>900</v>
      </c>
      <c r="D2800" s="1251" t="s">
        <v>1778</v>
      </c>
      <c r="E2800" s="1251">
        <v>911400</v>
      </c>
      <c r="F2800" s="1251" t="s">
        <v>1884</v>
      </c>
      <c r="G2800" s="1252">
        <v>0</v>
      </c>
      <c r="H2800" s="1252">
        <v>0</v>
      </c>
      <c r="I2800" s="1252">
        <v>0</v>
      </c>
      <c r="J2800" s="1252">
        <v>0</v>
      </c>
      <c r="K2800" s="1252">
        <v>0</v>
      </c>
      <c r="L2800" s="1252">
        <v>0</v>
      </c>
      <c r="M2800" s="1252">
        <v>0</v>
      </c>
      <c r="N2800" s="1252">
        <v>0</v>
      </c>
      <c r="O2800" s="1252">
        <v>0</v>
      </c>
      <c r="P2800" s="1252">
        <v>0</v>
      </c>
      <c r="Q2800" s="1252">
        <v>0</v>
      </c>
      <c r="R2800" s="1252">
        <v>0</v>
      </c>
      <c r="S2800" s="1252">
        <v>0</v>
      </c>
      <c r="T2800" s="1252">
        <v>0</v>
      </c>
      <c r="U2800" s="1251" t="s">
        <v>116</v>
      </c>
      <c r="V2800" s="1251" t="s">
        <v>1537</v>
      </c>
      <c r="W2800" s="1251" t="s">
        <v>305</v>
      </c>
      <c r="X2800" s="1251" t="s">
        <v>1515</v>
      </c>
      <c r="Y2800" s="1251">
        <v>911</v>
      </c>
    </row>
    <row r="2801" spans="1:25" ht="12">
      <c r="A2801" s="1251">
        <v>2020</v>
      </c>
      <c r="B2801" s="1251">
        <v>25</v>
      </c>
      <c r="C2801" s="1251">
        <v>900</v>
      </c>
      <c r="D2801" s="1251" t="s">
        <v>1778</v>
      </c>
      <c r="E2801" s="1251">
        <v>911500</v>
      </c>
      <c r="F2801" s="1251" t="s">
        <v>1885</v>
      </c>
      <c r="G2801" s="1252">
        <v>-50168</v>
      </c>
      <c r="H2801" s="1252">
        <v>-1622</v>
      </c>
      <c r="I2801" s="1252">
        <v>-2044.9000000000001</v>
      </c>
      <c r="J2801" s="1252">
        <v>-14730.950000000001</v>
      </c>
      <c r="K2801" s="1252">
        <v>-7572.3999999999996</v>
      </c>
      <c r="L2801" s="1252">
        <v>-2041.48</v>
      </c>
      <c r="M2801" s="1252">
        <v>-1349.6500000000001</v>
      </c>
      <c r="N2801" s="1252">
        <v>-42082.559999999998</v>
      </c>
      <c r="O2801" s="1252">
        <v>-12069.41</v>
      </c>
      <c r="P2801" s="1252">
        <v>-19499.310000000001</v>
      </c>
      <c r="Q2801" s="1252">
        <v>-8686.2000000000007</v>
      </c>
      <c r="R2801" s="1252">
        <v>-38983.32</v>
      </c>
      <c r="S2801" s="1252">
        <v>-14761.51</v>
      </c>
      <c r="T2801" s="1252">
        <v>-14761.51</v>
      </c>
      <c r="U2801" s="1251" t="s">
        <v>116</v>
      </c>
      <c r="V2801" s="1251" t="s">
        <v>1537</v>
      </c>
      <c r="W2801" s="1251" t="s">
        <v>305</v>
      </c>
      <c r="X2801" s="1251" t="s">
        <v>1515</v>
      </c>
      <c r="Y2801" s="1251">
        <v>911</v>
      </c>
    </row>
    <row r="2802" spans="1:25" ht="12">
      <c r="A2802" s="1251">
        <v>2020</v>
      </c>
      <c r="B2802" s="1251">
        <v>25</v>
      </c>
      <c r="C2802" s="1251">
        <v>900</v>
      </c>
      <c r="D2802" s="1251" t="s">
        <v>1778</v>
      </c>
      <c r="E2802" s="1251">
        <v>911800</v>
      </c>
      <c r="F2802" s="1251" t="s">
        <v>1886</v>
      </c>
      <c r="G2802" s="1252">
        <v>-82220.880000000005</v>
      </c>
      <c r="H2802" s="1252">
        <v>-71601.25</v>
      </c>
      <c r="I2802" s="1252">
        <v>-71107.570000000007</v>
      </c>
      <c r="J2802" s="1252">
        <v>-71925.809999999998</v>
      </c>
      <c r="K2802" s="1252">
        <v>-66402.839999999997</v>
      </c>
      <c r="L2802" s="1252">
        <v>-65557.210000000006</v>
      </c>
      <c r="M2802" s="1252">
        <v>-70890.660000000003</v>
      </c>
      <c r="N2802" s="1252">
        <v>-71709.770000000004</v>
      </c>
      <c r="O2802" s="1252">
        <v>-67737.610000000001</v>
      </c>
      <c r="P2802" s="1252">
        <v>-72506.809999999998</v>
      </c>
      <c r="Q2802" s="1252">
        <v>-72837.050000000003</v>
      </c>
      <c r="R2802" s="1252">
        <v>-76283.639999999999</v>
      </c>
      <c r="S2802" s="1252">
        <v>-81545.860000000001</v>
      </c>
      <c r="T2802" s="1252">
        <v>-81545.860000000001</v>
      </c>
      <c r="U2802" s="1251" t="s">
        <v>116</v>
      </c>
      <c r="V2802" s="1251" t="s">
        <v>1537</v>
      </c>
      <c r="W2802" s="1251" t="s">
        <v>305</v>
      </c>
      <c r="X2802" s="1251" t="s">
        <v>1515</v>
      </c>
      <c r="Y2802" s="1251">
        <v>911</v>
      </c>
    </row>
    <row r="2803" spans="1:25" ht="12">
      <c r="A2803" s="1251">
        <v>2020</v>
      </c>
      <c r="B2803" s="1251">
        <v>25</v>
      </c>
      <c r="C2803" s="1251">
        <v>900</v>
      </c>
      <c r="D2803" s="1251" t="s">
        <v>1778</v>
      </c>
      <c r="E2803" s="1251">
        <v>912300</v>
      </c>
      <c r="F2803" s="1251" t="s">
        <v>1887</v>
      </c>
      <c r="G2803" s="1252">
        <v>0</v>
      </c>
      <c r="H2803" s="1252">
        <v>0</v>
      </c>
      <c r="I2803" s="1252">
        <v>0</v>
      </c>
      <c r="J2803" s="1252">
        <v>0</v>
      </c>
      <c r="K2803" s="1252">
        <v>0</v>
      </c>
      <c r="L2803" s="1252">
        <v>0</v>
      </c>
      <c r="M2803" s="1252">
        <v>0</v>
      </c>
      <c r="N2803" s="1252">
        <v>0</v>
      </c>
      <c r="O2803" s="1252">
        <v>0</v>
      </c>
      <c r="P2803" s="1252">
        <v>0</v>
      </c>
      <c r="Q2803" s="1252">
        <v>0</v>
      </c>
      <c r="R2803" s="1252">
        <v>0</v>
      </c>
      <c r="S2803" s="1252">
        <v>0</v>
      </c>
      <c r="T2803" s="1252">
        <v>0</v>
      </c>
      <c r="U2803" s="1251" t="s">
        <v>116</v>
      </c>
      <c r="V2803" s="1251" t="s">
        <v>1537</v>
      </c>
      <c r="W2803" s="1251" t="s">
        <v>305</v>
      </c>
      <c r="X2803" s="1251" t="s">
        <v>1515</v>
      </c>
      <c r="Y2803" s="1251">
        <v>912</v>
      </c>
    </row>
    <row r="2804" spans="1:25" ht="12">
      <c r="A2804" s="1251">
        <v>2020</v>
      </c>
      <c r="B2804" s="1251">
        <v>25</v>
      </c>
      <c r="C2804" s="1251">
        <v>900</v>
      </c>
      <c r="D2804" s="1251" t="s">
        <v>1778</v>
      </c>
      <c r="E2804" s="1251">
        <v>912400</v>
      </c>
      <c r="F2804" s="1251" t="s">
        <v>1888</v>
      </c>
      <c r="G2804" s="1252">
        <v>0</v>
      </c>
      <c r="H2804" s="1252">
        <v>0</v>
      </c>
      <c r="I2804" s="1252">
        <v>0</v>
      </c>
      <c r="J2804" s="1252">
        <v>0</v>
      </c>
      <c r="K2804" s="1252">
        <v>0</v>
      </c>
      <c r="L2804" s="1252">
        <v>0</v>
      </c>
      <c r="M2804" s="1252">
        <v>0</v>
      </c>
      <c r="N2804" s="1252">
        <v>0</v>
      </c>
      <c r="O2804" s="1252">
        <v>0</v>
      </c>
      <c r="P2804" s="1252">
        <v>0</v>
      </c>
      <c r="Q2804" s="1252">
        <v>0</v>
      </c>
      <c r="R2804" s="1252">
        <v>-281.33999999999997</v>
      </c>
      <c r="S2804" s="1252">
        <v>-284.68000000000001</v>
      </c>
      <c r="T2804" s="1252">
        <v>-284.68000000000001</v>
      </c>
      <c r="U2804" s="1251" t="s">
        <v>116</v>
      </c>
      <c r="V2804" s="1251" t="s">
        <v>1537</v>
      </c>
      <c r="W2804" s="1251" t="s">
        <v>305</v>
      </c>
      <c r="X2804" s="1251" t="s">
        <v>1515</v>
      </c>
      <c r="Y2804" s="1251">
        <v>912</v>
      </c>
    </row>
    <row r="2805" spans="1:25" ht="12">
      <c r="A2805" s="1251">
        <v>2020</v>
      </c>
      <c r="B2805" s="1251">
        <v>25</v>
      </c>
      <c r="C2805" s="1251">
        <v>900</v>
      </c>
      <c r="D2805" s="1251" t="s">
        <v>1778</v>
      </c>
      <c r="E2805" s="1251">
        <v>912600</v>
      </c>
      <c r="F2805" s="1251" t="s">
        <v>1889</v>
      </c>
      <c r="G2805" s="1252">
        <v>0</v>
      </c>
      <c r="H2805" s="1252">
        <v>0</v>
      </c>
      <c r="I2805" s="1252">
        <v>0</v>
      </c>
      <c r="J2805" s="1252">
        <v>0</v>
      </c>
      <c r="K2805" s="1252">
        <v>0</v>
      </c>
      <c r="L2805" s="1252">
        <v>0</v>
      </c>
      <c r="M2805" s="1252">
        <v>0</v>
      </c>
      <c r="N2805" s="1252">
        <v>0</v>
      </c>
      <c r="O2805" s="1252">
        <v>0</v>
      </c>
      <c r="P2805" s="1252">
        <v>0</v>
      </c>
      <c r="Q2805" s="1252">
        <v>0</v>
      </c>
      <c r="R2805" s="1252">
        <v>0</v>
      </c>
      <c r="S2805" s="1252">
        <v>0</v>
      </c>
      <c r="T2805" s="1252">
        <v>0</v>
      </c>
      <c r="U2805" s="1251" t="s">
        <v>116</v>
      </c>
      <c r="V2805" s="1251" t="s">
        <v>1537</v>
      </c>
      <c r="W2805" s="1251" t="s">
        <v>305</v>
      </c>
      <c r="X2805" s="1251" t="s">
        <v>1515</v>
      </c>
      <c r="Y2805" s="1251">
        <v>912</v>
      </c>
    </row>
    <row r="2806" spans="1:25" ht="12">
      <c r="A2806" s="1251">
        <v>2020</v>
      </c>
      <c r="B2806" s="1251">
        <v>25</v>
      </c>
      <c r="C2806" s="1251">
        <v>900</v>
      </c>
      <c r="D2806" s="1251" t="s">
        <v>1778</v>
      </c>
      <c r="E2806" s="1251">
        <v>913100</v>
      </c>
      <c r="F2806" s="1251" t="s">
        <v>1890</v>
      </c>
      <c r="G2806" s="1252">
        <v>0</v>
      </c>
      <c r="H2806" s="1252">
        <v>0</v>
      </c>
      <c r="I2806" s="1252">
        <v>0</v>
      </c>
      <c r="J2806" s="1252">
        <v>0</v>
      </c>
      <c r="K2806" s="1252">
        <v>0</v>
      </c>
      <c r="L2806" s="1252">
        <v>0</v>
      </c>
      <c r="M2806" s="1252">
        <v>0</v>
      </c>
      <c r="N2806" s="1252">
        <v>0</v>
      </c>
      <c r="O2806" s="1252">
        <v>0</v>
      </c>
      <c r="P2806" s="1252">
        <v>0</v>
      </c>
      <c r="Q2806" s="1252">
        <v>0</v>
      </c>
      <c r="R2806" s="1252">
        <v>0</v>
      </c>
      <c r="S2806" s="1252">
        <v>0</v>
      </c>
      <c r="T2806" s="1252">
        <v>0</v>
      </c>
      <c r="U2806" s="1251" t="s">
        <v>116</v>
      </c>
      <c r="V2806" s="1251" t="s">
        <v>1537</v>
      </c>
      <c r="W2806" s="1251" t="s">
        <v>305</v>
      </c>
      <c r="X2806" s="1251" t="s">
        <v>1515</v>
      </c>
      <c r="Y2806" s="1251">
        <v>913</v>
      </c>
    </row>
    <row r="2807" spans="1:25" ht="12">
      <c r="A2807" s="1251">
        <v>2020</v>
      </c>
      <c r="B2807" s="1251">
        <v>25</v>
      </c>
      <c r="C2807" s="1251">
        <v>900</v>
      </c>
      <c r="D2807" s="1251" t="s">
        <v>1778</v>
      </c>
      <c r="E2807" s="1251">
        <v>913200</v>
      </c>
      <c r="F2807" s="1251" t="s">
        <v>1891</v>
      </c>
      <c r="G2807" s="1252">
        <v>0</v>
      </c>
      <c r="H2807" s="1252">
        <v>0</v>
      </c>
      <c r="I2807" s="1252">
        <v>0</v>
      </c>
      <c r="J2807" s="1252">
        <v>0</v>
      </c>
      <c r="K2807" s="1252">
        <v>0</v>
      </c>
      <c r="L2807" s="1252">
        <v>0</v>
      </c>
      <c r="M2807" s="1252">
        <v>0</v>
      </c>
      <c r="N2807" s="1252">
        <v>0</v>
      </c>
      <c r="O2807" s="1252">
        <v>0</v>
      </c>
      <c r="P2807" s="1252">
        <v>0</v>
      </c>
      <c r="Q2807" s="1252">
        <v>0</v>
      </c>
      <c r="R2807" s="1252">
        <v>0</v>
      </c>
      <c r="S2807" s="1252">
        <v>0</v>
      </c>
      <c r="T2807" s="1252">
        <v>0</v>
      </c>
      <c r="U2807" s="1251" t="s">
        <v>116</v>
      </c>
      <c r="V2807" s="1251" t="s">
        <v>1537</v>
      </c>
      <c r="W2807" s="1251" t="s">
        <v>305</v>
      </c>
      <c r="X2807" s="1251" t="s">
        <v>1515</v>
      </c>
      <c r="Y2807" s="1251">
        <v>913</v>
      </c>
    </row>
    <row r="2808" spans="1:25" ht="12">
      <c r="A2808" s="1251">
        <v>2020</v>
      </c>
      <c r="B2808" s="1251">
        <v>25</v>
      </c>
      <c r="C2808" s="1251">
        <v>900</v>
      </c>
      <c r="D2808" s="1251" t="s">
        <v>1778</v>
      </c>
      <c r="E2808" s="1251">
        <v>913300</v>
      </c>
      <c r="F2808" s="1251" t="s">
        <v>1892</v>
      </c>
      <c r="G2808" s="1252">
        <v>0</v>
      </c>
      <c r="H2808" s="1252">
        <v>0</v>
      </c>
      <c r="I2808" s="1252">
        <v>0</v>
      </c>
      <c r="J2808" s="1252">
        <v>0</v>
      </c>
      <c r="K2808" s="1252">
        <v>0</v>
      </c>
      <c r="L2808" s="1252">
        <v>0</v>
      </c>
      <c r="M2808" s="1252">
        <v>0</v>
      </c>
      <c r="N2808" s="1252">
        <v>0</v>
      </c>
      <c r="O2808" s="1252">
        <v>0</v>
      </c>
      <c r="P2808" s="1252">
        <v>0</v>
      </c>
      <c r="Q2808" s="1252">
        <v>0</v>
      </c>
      <c r="R2808" s="1252">
        <v>0</v>
      </c>
      <c r="S2808" s="1252">
        <v>0</v>
      </c>
      <c r="T2808" s="1252">
        <v>0</v>
      </c>
      <c r="U2808" s="1251" t="s">
        <v>116</v>
      </c>
      <c r="V2808" s="1251" t="s">
        <v>1537</v>
      </c>
      <c r="W2808" s="1251" t="s">
        <v>305</v>
      </c>
      <c r="X2808" s="1251" t="s">
        <v>1515</v>
      </c>
      <c r="Y2808" s="1251">
        <v>913</v>
      </c>
    </row>
    <row r="2809" spans="1:25" ht="12">
      <c r="A2809" s="1251">
        <v>2020</v>
      </c>
      <c r="B2809" s="1251">
        <v>25</v>
      </c>
      <c r="C2809" s="1251">
        <v>900</v>
      </c>
      <c r="D2809" s="1251" t="s">
        <v>1778</v>
      </c>
      <c r="E2809" s="1251">
        <v>913400</v>
      </c>
      <c r="F2809" s="1251" t="s">
        <v>1893</v>
      </c>
      <c r="G2809" s="1252">
        <v>0</v>
      </c>
      <c r="H2809" s="1252">
        <v>0</v>
      </c>
      <c r="I2809" s="1252">
        <v>0</v>
      </c>
      <c r="J2809" s="1252">
        <v>0</v>
      </c>
      <c r="K2809" s="1252">
        <v>0</v>
      </c>
      <c r="L2809" s="1252">
        <v>0</v>
      </c>
      <c r="M2809" s="1252">
        <v>0</v>
      </c>
      <c r="N2809" s="1252">
        <v>0</v>
      </c>
      <c r="O2809" s="1252">
        <v>0</v>
      </c>
      <c r="P2809" s="1252">
        <v>0</v>
      </c>
      <c r="Q2809" s="1252">
        <v>0</v>
      </c>
      <c r="R2809" s="1252">
        <v>0</v>
      </c>
      <c r="S2809" s="1252">
        <v>0</v>
      </c>
      <c r="T2809" s="1252">
        <v>0</v>
      </c>
      <c r="U2809" s="1251" t="s">
        <v>116</v>
      </c>
      <c r="V2809" s="1251" t="s">
        <v>1537</v>
      </c>
      <c r="W2809" s="1251" t="s">
        <v>305</v>
      </c>
      <c r="X2809" s="1251" t="s">
        <v>1515</v>
      </c>
      <c r="Y2809" s="1251">
        <v>913</v>
      </c>
    </row>
    <row r="2810" spans="1:25" ht="12">
      <c r="A2810" s="1251">
        <v>2020</v>
      </c>
      <c r="B2810" s="1251">
        <v>25</v>
      </c>
      <c r="C2810" s="1251">
        <v>900</v>
      </c>
      <c r="D2810" s="1251" t="s">
        <v>1778</v>
      </c>
      <c r="E2810" s="1251">
        <v>913500</v>
      </c>
      <c r="F2810" s="1251" t="s">
        <v>1894</v>
      </c>
      <c r="G2810" s="1252">
        <v>8671</v>
      </c>
      <c r="H2810" s="1252">
        <v>-8671</v>
      </c>
      <c r="I2810" s="1252">
        <v>20920.040000000001</v>
      </c>
      <c r="J2810" s="1252">
        <v>0</v>
      </c>
      <c r="K2810" s="1252">
        <v>0</v>
      </c>
      <c r="L2810" s="1252">
        <v>0</v>
      </c>
      <c r="M2810" s="1252">
        <v>0</v>
      </c>
      <c r="N2810" s="1252">
        <v>0</v>
      </c>
      <c r="O2810" s="1252">
        <v>0</v>
      </c>
      <c r="P2810" s="1252">
        <v>0</v>
      </c>
      <c r="Q2810" s="1252">
        <v>0</v>
      </c>
      <c r="R2810" s="1252">
        <v>0</v>
      </c>
      <c r="S2810" s="1252">
        <v>-1.72</v>
      </c>
      <c r="T2810" s="1252">
        <v>-1.72</v>
      </c>
      <c r="U2810" s="1251" t="s">
        <v>116</v>
      </c>
      <c r="V2810" s="1251" t="s">
        <v>1537</v>
      </c>
      <c r="W2810" s="1251" t="s">
        <v>305</v>
      </c>
      <c r="X2810" s="1251" t="s">
        <v>1515</v>
      </c>
      <c r="Y2810" s="1251">
        <v>913</v>
      </c>
    </row>
    <row r="2811" spans="1:25" ht="12">
      <c r="A2811" s="1251">
        <v>2020</v>
      </c>
      <c r="B2811" s="1251">
        <v>25</v>
      </c>
      <c r="C2811" s="1251">
        <v>900</v>
      </c>
      <c r="D2811" s="1251" t="s">
        <v>1778</v>
      </c>
      <c r="E2811" s="1251">
        <v>913900</v>
      </c>
      <c r="F2811" s="1251" t="s">
        <v>1895</v>
      </c>
      <c r="G2811" s="1252">
        <v>0</v>
      </c>
      <c r="H2811" s="1252">
        <v>0</v>
      </c>
      <c r="I2811" s="1252">
        <v>0</v>
      </c>
      <c r="J2811" s="1252">
        <v>0</v>
      </c>
      <c r="K2811" s="1252">
        <v>0</v>
      </c>
      <c r="L2811" s="1252">
        <v>0</v>
      </c>
      <c r="M2811" s="1252">
        <v>0</v>
      </c>
      <c r="N2811" s="1252">
        <v>0</v>
      </c>
      <c r="O2811" s="1252">
        <v>0</v>
      </c>
      <c r="P2811" s="1252">
        <v>0</v>
      </c>
      <c r="Q2811" s="1252">
        <v>0</v>
      </c>
      <c r="R2811" s="1252">
        <v>0</v>
      </c>
      <c r="S2811" s="1252">
        <v>0</v>
      </c>
      <c r="T2811" s="1252">
        <v>0</v>
      </c>
      <c r="U2811" s="1251" t="s">
        <v>116</v>
      </c>
      <c r="V2811" s="1251" t="s">
        <v>1537</v>
      </c>
      <c r="W2811" s="1251" t="s">
        <v>305</v>
      </c>
      <c r="X2811" s="1251" t="s">
        <v>1515</v>
      </c>
      <c r="Y2811" s="1251">
        <v>913</v>
      </c>
    </row>
    <row r="2812" spans="1:25" ht="12">
      <c r="A2812" s="1251">
        <v>2020</v>
      </c>
      <c r="B2812" s="1251">
        <v>25</v>
      </c>
      <c r="C2812" s="1251">
        <v>900</v>
      </c>
      <c r="D2812" s="1251" t="s">
        <v>1778</v>
      </c>
      <c r="E2812" s="1251">
        <v>922502</v>
      </c>
      <c r="F2812" s="1251" t="s">
        <v>1896</v>
      </c>
      <c r="G2812" s="1252">
        <v>-3905619.1699999999</v>
      </c>
      <c r="H2812" s="1252">
        <v>-3905619.1699999999</v>
      </c>
      <c r="I2812" s="1252">
        <v>-3905619.1699999999</v>
      </c>
      <c r="J2812" s="1252">
        <v>-3905619.1699999999</v>
      </c>
      <c r="K2812" s="1252">
        <v>-3905619.1699999999</v>
      </c>
      <c r="L2812" s="1252">
        <v>-3905619.1699999999</v>
      </c>
      <c r="M2812" s="1252">
        <v>-3905619.1699999999</v>
      </c>
      <c r="N2812" s="1252">
        <v>-3905619.1699999999</v>
      </c>
      <c r="O2812" s="1252">
        <v>-3905619.1699999999</v>
      </c>
      <c r="P2812" s="1252">
        <v>-3905619.1699999999</v>
      </c>
      <c r="Q2812" s="1252">
        <v>-3905619.1699999999</v>
      </c>
      <c r="R2812" s="1252">
        <v>-3905619.1699999999</v>
      </c>
      <c r="S2812" s="1252">
        <v>-3905619.1699999999</v>
      </c>
      <c r="T2812" s="1252">
        <v>-3905619.1699999999</v>
      </c>
      <c r="U2812" s="1251" t="s">
        <v>116</v>
      </c>
      <c r="V2812" s="1251" t="s">
        <v>1537</v>
      </c>
      <c r="W2812" s="1251" t="s">
        <v>305</v>
      </c>
      <c r="X2812" s="1251" t="s">
        <v>1515</v>
      </c>
      <c r="Y2812" s="1251">
        <v>922</v>
      </c>
    </row>
    <row r="2813" spans="1:25" ht="12">
      <c r="A2813" s="1251">
        <v>2020</v>
      </c>
      <c r="B2813" s="1251">
        <v>25</v>
      </c>
      <c r="C2813" s="1251">
        <v>900</v>
      </c>
      <c r="D2813" s="1251" t="s">
        <v>1778</v>
      </c>
      <c r="E2813" s="1251">
        <v>922503</v>
      </c>
      <c r="F2813" s="1251" t="s">
        <v>1897</v>
      </c>
      <c r="G2813" s="1252">
        <v>166.88</v>
      </c>
      <c r="H2813" s="1252">
        <v>166.88</v>
      </c>
      <c r="I2813" s="1252">
        <v>166.88</v>
      </c>
      <c r="J2813" s="1252">
        <v>166.88</v>
      </c>
      <c r="K2813" s="1252">
        <v>166.88</v>
      </c>
      <c r="L2813" s="1252">
        <v>166.88</v>
      </c>
      <c r="M2813" s="1252">
        <v>166.88</v>
      </c>
      <c r="N2813" s="1252">
        <v>166.88</v>
      </c>
      <c r="O2813" s="1252">
        <v>166.88</v>
      </c>
      <c r="P2813" s="1252">
        <v>166.88</v>
      </c>
      <c r="Q2813" s="1252">
        <v>166.88</v>
      </c>
      <c r="R2813" s="1252">
        <v>166.88</v>
      </c>
      <c r="S2813" s="1252">
        <v>197.06999999999999</v>
      </c>
      <c r="T2813" s="1252">
        <v>197.06999999999999</v>
      </c>
      <c r="U2813" s="1251" t="s">
        <v>116</v>
      </c>
      <c r="V2813" s="1251" t="s">
        <v>1537</v>
      </c>
      <c r="W2813" s="1251" t="s">
        <v>305</v>
      </c>
      <c r="X2813" s="1251" t="s">
        <v>1515</v>
      </c>
      <c r="Y2813" s="1251">
        <v>922</v>
      </c>
    </row>
    <row r="2814" spans="1:25" ht="12">
      <c r="A2814" s="1251">
        <v>2020</v>
      </c>
      <c r="B2814" s="1251">
        <v>25</v>
      </c>
      <c r="C2814" s="1251">
        <v>900</v>
      </c>
      <c r="D2814" s="1251" t="s">
        <v>1778</v>
      </c>
      <c r="E2814" s="1251">
        <v>922504</v>
      </c>
      <c r="F2814" s="1251" t="s">
        <v>1898</v>
      </c>
      <c r="G2814" s="1252">
        <v>546929.90000000002</v>
      </c>
      <c r="H2814" s="1252">
        <v>572114.65000000002</v>
      </c>
      <c r="I2814" s="1252">
        <v>583407.90000000002</v>
      </c>
      <c r="J2814" s="1252">
        <v>588230.04000000004</v>
      </c>
      <c r="K2814" s="1252">
        <v>622390.60999999999</v>
      </c>
      <c r="L2814" s="1252">
        <v>626930.43000000005</v>
      </c>
      <c r="M2814" s="1252">
        <v>621777.64000000001</v>
      </c>
      <c r="N2814" s="1252">
        <v>632112.69999999995</v>
      </c>
      <c r="O2814" s="1252">
        <v>652751.73999999999</v>
      </c>
      <c r="P2814" s="1252">
        <v>643689.19999999995</v>
      </c>
      <c r="Q2814" s="1252">
        <v>657991.45999999996</v>
      </c>
      <c r="R2814" s="1252">
        <v>643397.87</v>
      </c>
      <c r="S2814" s="1252">
        <v>642173.82999999996</v>
      </c>
      <c r="T2814" s="1252">
        <v>642173.82999999996</v>
      </c>
      <c r="U2814" s="1251" t="s">
        <v>116</v>
      </c>
      <c r="V2814" s="1251" t="s">
        <v>1537</v>
      </c>
      <c r="W2814" s="1251" t="s">
        <v>305</v>
      </c>
      <c r="X2814" s="1251" t="s">
        <v>1515</v>
      </c>
      <c r="Y2814" s="1251">
        <v>922</v>
      </c>
    </row>
    <row r="2815" spans="1:25" ht="12">
      <c r="A2815" s="1251">
        <v>2020</v>
      </c>
      <c r="B2815" s="1251">
        <v>25</v>
      </c>
      <c r="C2815" s="1251">
        <v>901</v>
      </c>
      <c r="D2815" s="1251" t="s">
        <v>1902</v>
      </c>
      <c r="E2815" s="1251">
        <v>241001</v>
      </c>
      <c r="F2815" s="1251" t="s">
        <v>1592</v>
      </c>
      <c r="G2815" s="1252">
        <v>0</v>
      </c>
      <c r="H2815" s="1252">
        <v>0</v>
      </c>
      <c r="I2815" s="1252">
        <v>0</v>
      </c>
      <c r="J2815" s="1252">
        <v>0</v>
      </c>
      <c r="K2815" s="1252">
        <v>0</v>
      </c>
      <c r="L2815" s="1252">
        <v>0</v>
      </c>
      <c r="M2815" s="1252">
        <v>0</v>
      </c>
      <c r="N2815" s="1252">
        <v>0</v>
      </c>
      <c r="O2815" s="1252">
        <v>0</v>
      </c>
      <c r="P2815" s="1252">
        <v>0</v>
      </c>
      <c r="Q2815" s="1252">
        <v>-3041</v>
      </c>
      <c r="R2815" s="1252">
        <v>-3215</v>
      </c>
      <c r="S2815" s="1252">
        <v>0</v>
      </c>
      <c r="T2815" s="1252">
        <v>0</v>
      </c>
      <c r="U2815" s="1251" t="s">
        <v>1065</v>
      </c>
      <c r="V2815" s="1251" t="s">
        <v>1537</v>
      </c>
      <c r="W2815" s="1251" t="s">
        <v>371</v>
      </c>
      <c r="X2815" s="1251" t="s">
        <v>1581</v>
      </c>
      <c r="Y2815" s="1251">
        <v>241</v>
      </c>
    </row>
    <row r="2816" spans="1:25" ht="12">
      <c r="A2816" s="1251">
        <v>2021</v>
      </c>
      <c r="B2816" s="1251">
        <v>25</v>
      </c>
      <c r="C2816" s="1251">
        <v>100</v>
      </c>
      <c r="D2816" s="1251" t="s">
        <v>1513</v>
      </c>
      <c r="E2816" s="1251">
        <v>104000</v>
      </c>
      <c r="F2816" s="1251" t="s">
        <v>1514</v>
      </c>
      <c r="G2816" s="1252">
        <v>0</v>
      </c>
      <c r="H2816" s="1252">
        <v>0</v>
      </c>
      <c r="I2816" s="1252">
        <v>0</v>
      </c>
      <c r="J2816" s="1252">
        <v>0</v>
      </c>
      <c r="K2816" s="1252">
        <v>0</v>
      </c>
      <c r="L2816" s="1252">
        <v>0</v>
      </c>
      <c r="M2816" s="1252">
        <v>0</v>
      </c>
      <c r="N2816" s="1252">
        <v>0</v>
      </c>
      <c r="O2816" s="1252">
        <v>0</v>
      </c>
      <c r="P2816" s="1252">
        <v>0</v>
      </c>
      <c r="Q2816" s="1252">
        <v>0</v>
      </c>
      <c r="R2816" s="1252">
        <v>0</v>
      </c>
      <c r="S2816" s="1252">
        <v>0</v>
      </c>
      <c r="T2816" s="1252">
        <v>0</v>
      </c>
      <c r="U2816" s="1251" t="s">
        <v>116</v>
      </c>
      <c r="V2816" s="1251" t="s">
        <v>564</v>
      </c>
      <c r="W2816" s="1251" t="s">
        <v>326</v>
      </c>
      <c r="X2816" s="1251" t="s">
        <v>1515</v>
      </c>
      <c r="Y2816" s="1251">
        <v>104</v>
      </c>
    </row>
    <row r="2817" spans="1:25" ht="12">
      <c r="A2817" s="1251">
        <v>2021</v>
      </c>
      <c r="B2817" s="1251">
        <v>25</v>
      </c>
      <c r="C2817" s="1251">
        <v>100</v>
      </c>
      <c r="D2817" s="1251" t="s">
        <v>1513</v>
      </c>
      <c r="E2817" s="1251">
        <v>105010</v>
      </c>
      <c r="F2817" s="1251" t="s">
        <v>296</v>
      </c>
      <c r="G2817" s="1252">
        <v>1590957.79</v>
      </c>
      <c r="H2817" s="1252">
        <v>1590957.79</v>
      </c>
      <c r="I2817" s="1252">
        <v>1590957.79</v>
      </c>
      <c r="J2817" s="1252">
        <v>1590957.79</v>
      </c>
      <c r="K2817" s="1252">
        <v>1590957.79</v>
      </c>
      <c r="L2817" s="1252">
        <v>1590957.79</v>
      </c>
      <c r="M2817" s="1252">
        <v>1590957.79</v>
      </c>
      <c r="N2817" s="1252">
        <v>1590957.79</v>
      </c>
      <c r="O2817" s="1252">
        <v>1590957.79</v>
      </c>
      <c r="P2817" s="1252">
        <v>1590957.79</v>
      </c>
      <c r="Q2817" s="1252">
        <v>1590957.79</v>
      </c>
      <c r="R2817" s="1252">
        <v>1590957.79</v>
      </c>
      <c r="S2817" s="1252">
        <v>1590957.79</v>
      </c>
      <c r="T2817" s="1252">
        <v>1590957.7899999991</v>
      </c>
      <c r="U2817" s="1251" t="s">
        <v>116</v>
      </c>
      <c r="V2817" s="1251" t="s">
        <v>564</v>
      </c>
      <c r="W2817" s="1251" t="s">
        <v>296</v>
      </c>
      <c r="X2817" s="1251" t="s">
        <v>1515</v>
      </c>
      <c r="Y2817" s="1251">
        <v>105</v>
      </c>
    </row>
    <row r="2818" spans="1:25" ht="12">
      <c r="A2818" s="1251">
        <v>2021</v>
      </c>
      <c r="B2818" s="1251">
        <v>25</v>
      </c>
      <c r="C2818" s="1251">
        <v>100</v>
      </c>
      <c r="D2818" s="1251" t="s">
        <v>1513</v>
      </c>
      <c r="E2818" s="1251">
        <v>105015</v>
      </c>
      <c r="F2818" s="1251" t="s">
        <v>1516</v>
      </c>
      <c r="G2818" s="1252">
        <v>1650343</v>
      </c>
      <c r="H2818" s="1252">
        <v>1650343</v>
      </c>
      <c r="I2818" s="1252">
        <v>1650343</v>
      </c>
      <c r="J2818" s="1252">
        <v>1650343</v>
      </c>
      <c r="K2818" s="1252">
        <v>1650343</v>
      </c>
      <c r="L2818" s="1252">
        <v>1650343</v>
      </c>
      <c r="M2818" s="1252">
        <v>1650343</v>
      </c>
      <c r="N2818" s="1252">
        <v>1650343</v>
      </c>
      <c r="O2818" s="1252">
        <v>1650343</v>
      </c>
      <c r="P2818" s="1252">
        <v>1650343</v>
      </c>
      <c r="Q2818" s="1252">
        <v>1650343</v>
      </c>
      <c r="R2818" s="1252">
        <v>1650343</v>
      </c>
      <c r="S2818" s="1252">
        <v>1650343</v>
      </c>
      <c r="T2818" s="1252">
        <v>1650343</v>
      </c>
      <c r="U2818" s="1251" t="s">
        <v>116</v>
      </c>
      <c r="V2818" s="1251" t="s">
        <v>564</v>
      </c>
      <c r="W2818" s="1251" t="s">
        <v>296</v>
      </c>
      <c r="X2818" s="1251" t="s">
        <v>1515</v>
      </c>
      <c r="Y2818" s="1251">
        <v>105</v>
      </c>
    </row>
    <row r="2819" spans="1:25" ht="12">
      <c r="A2819" s="1251">
        <v>2021</v>
      </c>
      <c r="B2819" s="1251">
        <v>25</v>
      </c>
      <c r="C2819" s="1251">
        <v>100</v>
      </c>
      <c r="D2819" s="1251" t="s">
        <v>1513</v>
      </c>
      <c r="E2819" s="1251">
        <v>105016</v>
      </c>
      <c r="F2819" s="1251" t="s">
        <v>1517</v>
      </c>
      <c r="G2819" s="1252">
        <v>10391122.210000001</v>
      </c>
      <c r="H2819" s="1252">
        <v>10331130.210000001</v>
      </c>
      <c r="I2819" s="1252">
        <v>10331130.210000001</v>
      </c>
      <c r="J2819" s="1252">
        <v>10331130.210000001</v>
      </c>
      <c r="K2819" s="1252">
        <v>10331130.210000001</v>
      </c>
      <c r="L2819" s="1252">
        <v>10331130.210000001</v>
      </c>
      <c r="M2819" s="1252">
        <v>10830548.210000001</v>
      </c>
      <c r="N2819" s="1252">
        <v>10830548.210000001</v>
      </c>
      <c r="O2819" s="1252">
        <v>10830548.210000001</v>
      </c>
      <c r="P2819" s="1252">
        <v>10830548.210000001</v>
      </c>
      <c r="Q2819" s="1252">
        <v>10861853.210000001</v>
      </c>
      <c r="R2819" s="1252">
        <v>10861853.210000001</v>
      </c>
      <c r="S2819" s="1252">
        <v>10861853.210000001</v>
      </c>
      <c r="T2819" s="1252">
        <v>10861853.210000008</v>
      </c>
      <c r="U2819" s="1251" t="s">
        <v>116</v>
      </c>
      <c r="V2819" s="1251" t="s">
        <v>564</v>
      </c>
      <c r="W2819" s="1251" t="s">
        <v>296</v>
      </c>
      <c r="X2819" s="1251" t="s">
        <v>1515</v>
      </c>
      <c r="Y2819" s="1251">
        <v>105</v>
      </c>
    </row>
    <row r="2820" spans="1:25" ht="12">
      <c r="A2820" s="1251">
        <v>2021</v>
      </c>
      <c r="B2820" s="1251">
        <v>25</v>
      </c>
      <c r="C2820" s="1251">
        <v>100</v>
      </c>
      <c r="D2820" s="1251" t="s">
        <v>1513</v>
      </c>
      <c r="E2820" s="1251">
        <v>105020</v>
      </c>
      <c r="F2820" s="1251" t="s">
        <v>1518</v>
      </c>
      <c r="G2820" s="1252">
        <v>2274058.02</v>
      </c>
      <c r="H2820" s="1252">
        <v>2289524.4300000002</v>
      </c>
      <c r="I2820" s="1252">
        <v>2299549.29</v>
      </c>
      <c r="J2820" s="1252">
        <v>2308507.4300000002</v>
      </c>
      <c r="K2820" s="1252">
        <v>2315011.5</v>
      </c>
      <c r="L2820" s="1252">
        <v>2321432.46</v>
      </c>
      <c r="M2820" s="1252">
        <v>2326043.4300000002</v>
      </c>
      <c r="N2820" s="1252">
        <v>2331662.6699999999</v>
      </c>
      <c r="O2820" s="1252">
        <v>2342099.9700000002</v>
      </c>
      <c r="P2820" s="1252">
        <v>2355681.96</v>
      </c>
      <c r="Q2820" s="1252">
        <v>2375454.8799999999</v>
      </c>
      <c r="R2820" s="1252">
        <v>2386282.1600000001</v>
      </c>
      <c r="S2820" s="1252">
        <v>2398206.1299999999</v>
      </c>
      <c r="T2820" s="1252">
        <v>2398206.129999999</v>
      </c>
      <c r="U2820" s="1251" t="s">
        <v>116</v>
      </c>
      <c r="V2820" s="1251" t="s">
        <v>564</v>
      </c>
      <c r="W2820" s="1251" t="s">
        <v>296</v>
      </c>
      <c r="X2820" s="1251" t="s">
        <v>1515</v>
      </c>
      <c r="Y2820" s="1251">
        <v>105</v>
      </c>
    </row>
    <row r="2821" spans="1:25" ht="12">
      <c r="A2821" s="1251">
        <v>2021</v>
      </c>
      <c r="B2821" s="1251">
        <v>25</v>
      </c>
      <c r="C2821" s="1251">
        <v>100</v>
      </c>
      <c r="D2821" s="1251" t="s">
        <v>1513</v>
      </c>
      <c r="E2821" s="1251">
        <v>105029</v>
      </c>
      <c r="F2821" s="1251" t="s">
        <v>1519</v>
      </c>
      <c r="G2821" s="1252">
        <v>142869.70000000001</v>
      </c>
      <c r="H2821" s="1252">
        <v>143566.45999999999</v>
      </c>
      <c r="I2821" s="1252">
        <v>143566.45999999999</v>
      </c>
      <c r="J2821" s="1252">
        <v>143566.45999999999</v>
      </c>
      <c r="K2821" s="1252">
        <v>143566.45999999999</v>
      </c>
      <c r="L2821" s="1252">
        <v>143836.87</v>
      </c>
      <c r="M2821" s="1252">
        <v>144222.32999999999</v>
      </c>
      <c r="N2821" s="1252">
        <v>144371.85000000001</v>
      </c>
      <c r="O2821" s="1252">
        <v>144424.07999999999</v>
      </c>
      <c r="P2821" s="1252">
        <v>144424.07999999999</v>
      </c>
      <c r="Q2821" s="1252">
        <v>144424.07999999999</v>
      </c>
      <c r="R2821" s="1252">
        <v>145373.48000000001</v>
      </c>
      <c r="S2821" s="1252">
        <v>145776.73999999999</v>
      </c>
      <c r="T2821" s="1252">
        <v>145776.73999999999</v>
      </c>
      <c r="U2821" s="1251" t="s">
        <v>116</v>
      </c>
      <c r="V2821" s="1251" t="s">
        <v>564</v>
      </c>
      <c r="W2821" s="1251" t="s">
        <v>296</v>
      </c>
      <c r="X2821" s="1251" t="s">
        <v>1515</v>
      </c>
      <c r="Y2821" s="1251">
        <v>105</v>
      </c>
    </row>
    <row r="2822" spans="1:25" ht="12">
      <c r="A2822" s="1251">
        <v>2021</v>
      </c>
      <c r="B2822" s="1251">
        <v>25</v>
      </c>
      <c r="C2822" s="1251">
        <v>100</v>
      </c>
      <c r="D2822" s="1251" t="s">
        <v>1513</v>
      </c>
      <c r="E2822" s="1251">
        <v>105030</v>
      </c>
      <c r="F2822" s="1251" t="s">
        <v>1520</v>
      </c>
      <c r="G2822" s="1252">
        <v>48451897.170000002</v>
      </c>
      <c r="H2822" s="1252">
        <v>48578720.740000002</v>
      </c>
      <c r="I2822" s="1252">
        <v>48651040.579999998</v>
      </c>
      <c r="J2822" s="1252">
        <v>48760185.240000002</v>
      </c>
      <c r="K2822" s="1252">
        <v>48887212.229999997</v>
      </c>
      <c r="L2822" s="1252">
        <v>49072806.420000002</v>
      </c>
      <c r="M2822" s="1252">
        <v>49254049.060000002</v>
      </c>
      <c r="N2822" s="1252">
        <v>49463899.039999999</v>
      </c>
      <c r="O2822" s="1252">
        <v>49923981.590000004</v>
      </c>
      <c r="P2822" s="1252">
        <v>50311967.590000004</v>
      </c>
      <c r="Q2822" s="1252">
        <v>50526824.899999999</v>
      </c>
      <c r="R2822" s="1252">
        <v>50949922.890000001</v>
      </c>
      <c r="S2822" s="1252">
        <v>51480703.350000001</v>
      </c>
      <c r="T2822" s="1252">
        <v>51480703.350000024</v>
      </c>
      <c r="U2822" s="1251" t="s">
        <v>116</v>
      </c>
      <c r="V2822" s="1251" t="s">
        <v>564</v>
      </c>
      <c r="W2822" s="1251" t="s">
        <v>296</v>
      </c>
      <c r="X2822" s="1251" t="s">
        <v>1515</v>
      </c>
      <c r="Y2822" s="1251">
        <v>105</v>
      </c>
    </row>
    <row r="2823" spans="1:25" ht="12">
      <c r="A2823" s="1251">
        <v>2021</v>
      </c>
      <c r="B2823" s="1251">
        <v>25</v>
      </c>
      <c r="C2823" s="1251">
        <v>100</v>
      </c>
      <c r="D2823" s="1251" t="s">
        <v>1513</v>
      </c>
      <c r="E2823" s="1251">
        <v>105040</v>
      </c>
      <c r="F2823" s="1251" t="s">
        <v>1521</v>
      </c>
      <c r="G2823" s="1252">
        <v>3054356.2000000002</v>
      </c>
      <c r="H2823" s="1252">
        <v>3079734.1299999999</v>
      </c>
      <c r="I2823" s="1252">
        <v>3089434.8599999999</v>
      </c>
      <c r="J2823" s="1252">
        <v>3109116.8199999998</v>
      </c>
      <c r="K2823" s="1252">
        <v>3117473.23</v>
      </c>
      <c r="L2823" s="1252">
        <v>3144483.9500000002</v>
      </c>
      <c r="M2823" s="1252">
        <v>3153721.6000000001</v>
      </c>
      <c r="N2823" s="1252">
        <v>3164602.1000000001</v>
      </c>
      <c r="O2823" s="1252">
        <v>3184511.9199999999</v>
      </c>
      <c r="P2823" s="1252">
        <v>3208938.6299999999</v>
      </c>
      <c r="Q2823" s="1252">
        <v>3258656.29</v>
      </c>
      <c r="R2823" s="1252">
        <v>3269042.4399999999</v>
      </c>
      <c r="S2823" s="1252">
        <v>3302237.0899999999</v>
      </c>
      <c r="T2823" s="1252">
        <v>3302237.0899999961</v>
      </c>
      <c r="U2823" s="1251" t="s">
        <v>116</v>
      </c>
      <c r="V2823" s="1251" t="s">
        <v>564</v>
      </c>
      <c r="W2823" s="1251" t="s">
        <v>296</v>
      </c>
      <c r="X2823" s="1251" t="s">
        <v>1515</v>
      </c>
      <c r="Y2823" s="1251">
        <v>105</v>
      </c>
    </row>
    <row r="2824" spans="1:25" ht="12">
      <c r="A2824" s="1251">
        <v>2021</v>
      </c>
      <c r="B2824" s="1251">
        <v>25</v>
      </c>
      <c r="C2824" s="1251">
        <v>100</v>
      </c>
      <c r="D2824" s="1251" t="s">
        <v>1513</v>
      </c>
      <c r="E2824" s="1251">
        <v>105050</v>
      </c>
      <c r="F2824" s="1251" t="s">
        <v>1522</v>
      </c>
      <c r="G2824" s="1252">
        <v>0</v>
      </c>
      <c r="H2824" s="1252">
        <v>0</v>
      </c>
      <c r="I2824" s="1252">
        <v>0</v>
      </c>
      <c r="J2824" s="1252">
        <v>0</v>
      </c>
      <c r="K2824" s="1252">
        <v>0</v>
      </c>
      <c r="L2824" s="1252">
        <v>0</v>
      </c>
      <c r="M2824" s="1252">
        <v>0</v>
      </c>
      <c r="N2824" s="1252">
        <v>0</v>
      </c>
      <c r="O2824" s="1252">
        <v>0</v>
      </c>
      <c r="P2824" s="1252">
        <v>0</v>
      </c>
      <c r="Q2824" s="1252">
        <v>0</v>
      </c>
      <c r="R2824" s="1252">
        <v>0</v>
      </c>
      <c r="S2824" s="1252">
        <v>0</v>
      </c>
      <c r="T2824" s="1252">
        <v>0</v>
      </c>
      <c r="U2824" s="1251" t="s">
        <v>116</v>
      </c>
      <c r="V2824" s="1251" t="s">
        <v>564</v>
      </c>
      <c r="W2824" s="1251" t="s">
        <v>296</v>
      </c>
      <c r="X2824" s="1251" t="s">
        <v>1515</v>
      </c>
      <c r="Y2824" s="1251">
        <v>105</v>
      </c>
    </row>
    <row r="2825" spans="1:25" ht="12">
      <c r="A2825" s="1251">
        <v>2021</v>
      </c>
      <c r="B2825" s="1251">
        <v>25</v>
      </c>
      <c r="C2825" s="1251">
        <v>100</v>
      </c>
      <c r="D2825" s="1251" t="s">
        <v>1513</v>
      </c>
      <c r="E2825" s="1251">
        <v>105060</v>
      </c>
      <c r="F2825" s="1251" t="s">
        <v>1523</v>
      </c>
      <c r="G2825" s="1252">
        <v>323668.84999999998</v>
      </c>
      <c r="H2825" s="1252">
        <v>330941.02000000002</v>
      </c>
      <c r="I2825" s="1252">
        <v>336801.88</v>
      </c>
      <c r="J2825" s="1252">
        <v>341918.07000000001</v>
      </c>
      <c r="K2825" s="1252">
        <v>343615.89000000001</v>
      </c>
      <c r="L2825" s="1252">
        <v>346044.89000000001</v>
      </c>
      <c r="M2825" s="1252">
        <v>348630.95000000001</v>
      </c>
      <c r="N2825" s="1252">
        <v>350840.53000000003</v>
      </c>
      <c r="O2825" s="1252">
        <v>355516.60999999999</v>
      </c>
      <c r="P2825" s="1252">
        <v>360588.96999999997</v>
      </c>
      <c r="Q2825" s="1252">
        <v>366652.79999999999</v>
      </c>
      <c r="R2825" s="1252">
        <v>372287.48999999999</v>
      </c>
      <c r="S2825" s="1252">
        <v>384725.71999999997</v>
      </c>
      <c r="T2825" s="1252">
        <v>384725.71999999974</v>
      </c>
      <c r="U2825" s="1251" t="s">
        <v>116</v>
      </c>
      <c r="V2825" s="1251" t="s">
        <v>564</v>
      </c>
      <c r="W2825" s="1251" t="s">
        <v>296</v>
      </c>
      <c r="X2825" s="1251" t="s">
        <v>1515</v>
      </c>
      <c r="Y2825" s="1251">
        <v>105</v>
      </c>
    </row>
    <row r="2826" spans="1:25" ht="12">
      <c r="A2826" s="1251">
        <v>2021</v>
      </c>
      <c r="B2826" s="1251">
        <v>25</v>
      </c>
      <c r="C2826" s="1251">
        <v>100</v>
      </c>
      <c r="D2826" s="1251" t="s">
        <v>1513</v>
      </c>
      <c r="E2826" s="1251">
        <v>105070</v>
      </c>
      <c r="F2826" s="1251" t="s">
        <v>1524</v>
      </c>
      <c r="G2826" s="1252">
        <v>2539809.7999999998</v>
      </c>
      <c r="H2826" s="1252">
        <v>2557024.2000000002</v>
      </c>
      <c r="I2826" s="1252">
        <v>2568949.2200000002</v>
      </c>
      <c r="J2826" s="1252">
        <v>2578920.8700000001</v>
      </c>
      <c r="K2826" s="1252">
        <v>2586157.8500000001</v>
      </c>
      <c r="L2826" s="1252">
        <v>2593747.2999999998</v>
      </c>
      <c r="M2826" s="1252">
        <v>2599306.8300000001</v>
      </c>
      <c r="N2826" s="1252">
        <v>2604138.8599999999</v>
      </c>
      <c r="O2826" s="1252">
        <v>2615810.5699999998</v>
      </c>
      <c r="P2826" s="1252">
        <v>2630923.25</v>
      </c>
      <c r="Q2826" s="1252">
        <v>2652924.5800000001</v>
      </c>
      <c r="R2826" s="1252">
        <v>2664889.5</v>
      </c>
      <c r="S2826" s="1252">
        <v>2680043.2200000002</v>
      </c>
      <c r="T2826" s="1252">
        <v>2680043.2199999988</v>
      </c>
      <c r="U2826" s="1251" t="s">
        <v>116</v>
      </c>
      <c r="V2826" s="1251" t="s">
        <v>564</v>
      </c>
      <c r="W2826" s="1251" t="s">
        <v>296</v>
      </c>
      <c r="X2826" s="1251" t="s">
        <v>1515</v>
      </c>
      <c r="Y2826" s="1251">
        <v>105</v>
      </c>
    </row>
    <row r="2827" spans="1:25" ht="12">
      <c r="A2827" s="1251">
        <v>2021</v>
      </c>
      <c r="B2827" s="1251">
        <v>25</v>
      </c>
      <c r="C2827" s="1251">
        <v>100</v>
      </c>
      <c r="D2827" s="1251" t="s">
        <v>1513</v>
      </c>
      <c r="E2827" s="1251">
        <v>105080</v>
      </c>
      <c r="F2827" s="1251" t="s">
        <v>1525</v>
      </c>
      <c r="G2827" s="1252">
        <v>198821.13</v>
      </c>
      <c r="H2827" s="1252">
        <v>198821.13</v>
      </c>
      <c r="I2827" s="1252">
        <v>198821.13</v>
      </c>
      <c r="J2827" s="1252">
        <v>198821.13</v>
      </c>
      <c r="K2827" s="1252">
        <v>198821.13</v>
      </c>
      <c r="L2827" s="1252">
        <v>198821.13</v>
      </c>
      <c r="M2827" s="1252">
        <v>198821.13</v>
      </c>
      <c r="N2827" s="1252">
        <v>198821.13</v>
      </c>
      <c r="O2827" s="1252">
        <v>198821.13</v>
      </c>
      <c r="P2827" s="1252">
        <v>198821.13</v>
      </c>
      <c r="Q2827" s="1252">
        <v>198821.13</v>
      </c>
      <c r="R2827" s="1252">
        <v>198821.13</v>
      </c>
      <c r="S2827" s="1252">
        <v>198821.13</v>
      </c>
      <c r="T2827" s="1252">
        <v>198821.12999999989</v>
      </c>
      <c r="U2827" s="1251" t="s">
        <v>116</v>
      </c>
      <c r="V2827" s="1251" t="s">
        <v>564</v>
      </c>
      <c r="W2827" s="1251" t="s">
        <v>296</v>
      </c>
      <c r="X2827" s="1251" t="s">
        <v>1515</v>
      </c>
      <c r="Y2827" s="1251">
        <v>105</v>
      </c>
    </row>
    <row r="2828" spans="1:25" ht="12">
      <c r="A2828" s="1251">
        <v>2021</v>
      </c>
      <c r="B2828" s="1251">
        <v>25</v>
      </c>
      <c r="C2828" s="1251">
        <v>100</v>
      </c>
      <c r="D2828" s="1251" t="s">
        <v>1513</v>
      </c>
      <c r="E2828" s="1251">
        <v>105081</v>
      </c>
      <c r="F2828" s="1251" t="s">
        <v>1526</v>
      </c>
      <c r="G2828" s="1252">
        <v>128539.23</v>
      </c>
      <c r="H2828" s="1252">
        <v>129069.39999999999</v>
      </c>
      <c r="I2828" s="1252">
        <v>129525.97</v>
      </c>
      <c r="J2828" s="1252">
        <v>130023.72</v>
      </c>
      <c r="K2828" s="1252">
        <v>130435.5</v>
      </c>
      <c r="L2828" s="1252">
        <v>130904.99000000001</v>
      </c>
      <c r="M2828" s="1252">
        <v>131377.89999999999</v>
      </c>
      <c r="N2828" s="1252">
        <v>131856.67999999999</v>
      </c>
      <c r="O2828" s="1252">
        <v>132735.06</v>
      </c>
      <c r="P2828" s="1252">
        <v>134190.63</v>
      </c>
      <c r="Q2828" s="1252">
        <v>135998.64000000001</v>
      </c>
      <c r="R2828" s="1252">
        <v>137835.95999999999</v>
      </c>
      <c r="S2828" s="1252">
        <v>140032.88</v>
      </c>
      <c r="T2828" s="1252">
        <v>140032.87999999989</v>
      </c>
      <c r="U2828" s="1251" t="s">
        <v>116</v>
      </c>
      <c r="V2828" s="1251" t="s">
        <v>564</v>
      </c>
      <c r="W2828" s="1251" t="s">
        <v>296</v>
      </c>
      <c r="X2828" s="1251" t="s">
        <v>1515</v>
      </c>
      <c r="Y2828" s="1251">
        <v>105</v>
      </c>
    </row>
    <row r="2829" spans="1:25" ht="12">
      <c r="A2829" s="1251">
        <v>2021</v>
      </c>
      <c r="B2829" s="1251">
        <v>25</v>
      </c>
      <c r="C2829" s="1251">
        <v>100</v>
      </c>
      <c r="D2829" s="1251" t="s">
        <v>1513</v>
      </c>
      <c r="E2829" s="1251">
        <v>105085</v>
      </c>
      <c r="F2829" s="1251" t="s">
        <v>1527</v>
      </c>
      <c r="G2829" s="1252">
        <v>278460.64000000001</v>
      </c>
      <c r="H2829" s="1252">
        <v>279692.25</v>
      </c>
      <c r="I2829" s="1252">
        <v>280753.40000000002</v>
      </c>
      <c r="J2829" s="1252">
        <v>281909.71999999997</v>
      </c>
      <c r="K2829" s="1252">
        <v>282866.32000000001</v>
      </c>
      <c r="L2829" s="1252">
        <v>283956.88</v>
      </c>
      <c r="M2829" s="1252">
        <v>285055.48999999999</v>
      </c>
      <c r="N2829" s="1252">
        <v>286167.69</v>
      </c>
      <c r="O2829" s="1252">
        <v>288208.21999999997</v>
      </c>
      <c r="P2829" s="1252">
        <v>291589.51000000001</v>
      </c>
      <c r="Q2829" s="1252">
        <v>295789.54999999999</v>
      </c>
      <c r="R2829" s="1252">
        <v>300058.66999999998</v>
      </c>
      <c r="S2829" s="1252">
        <v>305162.22999999998</v>
      </c>
      <c r="T2829" s="1252">
        <v>305162.22999999998</v>
      </c>
      <c r="U2829" s="1251" t="s">
        <v>116</v>
      </c>
      <c r="V2829" s="1251" t="s">
        <v>564</v>
      </c>
      <c r="W2829" s="1251" t="s">
        <v>296</v>
      </c>
      <c r="X2829" s="1251" t="s">
        <v>1515</v>
      </c>
      <c r="Y2829" s="1251">
        <v>105</v>
      </c>
    </row>
    <row r="2830" spans="1:25" ht="12">
      <c r="A2830" s="1251">
        <v>2021</v>
      </c>
      <c r="B2830" s="1251">
        <v>25</v>
      </c>
      <c r="C2830" s="1251">
        <v>100</v>
      </c>
      <c r="D2830" s="1251" t="s">
        <v>1513</v>
      </c>
      <c r="E2830" s="1251">
        <v>105090</v>
      </c>
      <c r="F2830" s="1251" t="s">
        <v>1528</v>
      </c>
      <c r="G2830" s="1252">
        <v>-70194190.010000005</v>
      </c>
      <c r="H2830" s="1252">
        <v>-70346636.129999995</v>
      </c>
      <c r="I2830" s="1252">
        <v>-70393677.950000003</v>
      </c>
      <c r="J2830" s="1252">
        <v>-71113358.079999998</v>
      </c>
      <c r="K2830" s="1252">
        <v>-71210947.200000003</v>
      </c>
      <c r="L2830" s="1252">
        <v>-71367671.730000004</v>
      </c>
      <c r="M2830" s="1252">
        <v>-71644854.519999996</v>
      </c>
      <c r="N2830" s="1252">
        <v>-71818915.890000001</v>
      </c>
      <c r="O2830" s="1252">
        <v>-72466180.349999994</v>
      </c>
      <c r="P2830" s="1252">
        <v>-72654150.150000006</v>
      </c>
      <c r="Q2830" s="1252">
        <v>-72821805.739999995</v>
      </c>
      <c r="R2830" s="1252">
        <v>-72998780.329999998</v>
      </c>
      <c r="S2830" s="1252">
        <v>-73849953.609999999</v>
      </c>
      <c r="T2830" s="1252">
        <v>-73849953.610000014</v>
      </c>
      <c r="U2830" s="1251" t="s">
        <v>116</v>
      </c>
      <c r="V2830" s="1251" t="s">
        <v>564</v>
      </c>
      <c r="W2830" s="1251" t="s">
        <v>296</v>
      </c>
      <c r="X2830" s="1251" t="s">
        <v>1515</v>
      </c>
      <c r="Y2830" s="1251">
        <v>105</v>
      </c>
    </row>
    <row r="2831" spans="1:25" ht="12">
      <c r="A2831" s="1251">
        <v>2021</v>
      </c>
      <c r="B2831" s="1251">
        <v>25</v>
      </c>
      <c r="C2831" s="1251">
        <v>100</v>
      </c>
      <c r="D2831" s="1251" t="s">
        <v>1513</v>
      </c>
      <c r="E2831" s="1251">
        <v>106000</v>
      </c>
      <c r="F2831" s="1251" t="s">
        <v>1529</v>
      </c>
      <c r="G2831" s="1252">
        <v>662633.03000000003</v>
      </c>
      <c r="H2831" s="1252">
        <v>696293.65000000002</v>
      </c>
      <c r="I2831" s="1252">
        <v>694926.92000000004</v>
      </c>
      <c r="J2831" s="1252">
        <v>705627.65000000002</v>
      </c>
      <c r="K2831" s="1252">
        <v>592799.05000000005</v>
      </c>
      <c r="L2831" s="1252">
        <v>-620.90999999999997</v>
      </c>
      <c r="M2831" s="1252">
        <v>151080.47</v>
      </c>
      <c r="N2831" s="1252">
        <v>151080.47</v>
      </c>
      <c r="O2831" s="1252">
        <v>545390.95999999996</v>
      </c>
      <c r="P2831" s="1252">
        <v>36674.330000000002</v>
      </c>
      <c r="Q2831" s="1252">
        <v>74218.610000000001</v>
      </c>
      <c r="R2831" s="1252">
        <v>56718.370000000003</v>
      </c>
      <c r="S2831" s="1252">
        <v>199422.23999999999</v>
      </c>
      <c r="T2831" s="1252">
        <v>199422.23999999976</v>
      </c>
      <c r="U2831" s="1251" t="s">
        <v>116</v>
      </c>
      <c r="V2831" s="1251" t="s">
        <v>564</v>
      </c>
      <c r="W2831" s="1251" t="s">
        <v>290</v>
      </c>
      <c r="X2831" s="1251" t="s">
        <v>1515</v>
      </c>
      <c r="Y2831" s="1251">
        <v>106</v>
      </c>
    </row>
    <row r="2832" spans="1:25" ht="12">
      <c r="A2832" s="1251">
        <v>2021</v>
      </c>
      <c r="B2832" s="1251">
        <v>25</v>
      </c>
      <c r="C2832" s="1251">
        <v>100</v>
      </c>
      <c r="D2832" s="1251" t="s">
        <v>1513</v>
      </c>
      <c r="E2832" s="1251">
        <v>108000</v>
      </c>
      <c r="F2832" s="1251" t="s">
        <v>1530</v>
      </c>
      <c r="G2832" s="1252">
        <v>-23429000.449999999</v>
      </c>
      <c r="H2832" s="1252">
        <v>-23626334.629999999</v>
      </c>
      <c r="I2832" s="1252">
        <v>-23823668.809999999</v>
      </c>
      <c r="J2832" s="1252">
        <v>-24021002.989999998</v>
      </c>
      <c r="K2832" s="1252">
        <v>-24219984.600000001</v>
      </c>
      <c r="L2832" s="1252">
        <v>-24418966.210000001</v>
      </c>
      <c r="M2832" s="1252">
        <v>-24602501.629999999</v>
      </c>
      <c r="N2832" s="1252">
        <v>-24802448.219999999</v>
      </c>
      <c r="O2832" s="1252">
        <v>-25002394.809999999</v>
      </c>
      <c r="P2832" s="1252">
        <v>-25029777.23</v>
      </c>
      <c r="Q2832" s="1252">
        <v>-25231027.239999998</v>
      </c>
      <c r="R2832" s="1252">
        <v>-25432277.25</v>
      </c>
      <c r="S2832" s="1252">
        <v>-25530687.609999999</v>
      </c>
      <c r="T2832" s="1252">
        <v>-25530687.610000014</v>
      </c>
      <c r="U2832" s="1251" t="s">
        <v>116</v>
      </c>
      <c r="V2832" s="1251" t="s">
        <v>564</v>
      </c>
      <c r="W2832" s="1251" t="s">
        <v>292</v>
      </c>
      <c r="X2832" s="1251" t="s">
        <v>1515</v>
      </c>
      <c r="Y2832" s="1251">
        <v>108</v>
      </c>
    </row>
    <row r="2833" spans="1:25" ht="12">
      <c r="A2833" s="1251">
        <v>2021</v>
      </c>
      <c r="B2833" s="1251">
        <v>25</v>
      </c>
      <c r="C2833" s="1251">
        <v>100</v>
      </c>
      <c r="D2833" s="1251" t="s">
        <v>1513</v>
      </c>
      <c r="E2833" s="1251">
        <v>108100</v>
      </c>
      <c r="F2833" s="1251" t="s">
        <v>1531</v>
      </c>
      <c r="G2833" s="1252">
        <v>0</v>
      </c>
      <c r="H2833" s="1252">
        <v>0</v>
      </c>
      <c r="I2833" s="1252">
        <v>0</v>
      </c>
      <c r="J2833" s="1252">
        <v>0</v>
      </c>
      <c r="K2833" s="1252">
        <v>0</v>
      </c>
      <c r="L2833" s="1252">
        <v>0</v>
      </c>
      <c r="M2833" s="1252">
        <v>0</v>
      </c>
      <c r="N2833" s="1252">
        <v>0</v>
      </c>
      <c r="O2833" s="1252">
        <v>0</v>
      </c>
      <c r="P2833" s="1252">
        <v>0</v>
      </c>
      <c r="Q2833" s="1252">
        <v>0</v>
      </c>
      <c r="R2833" s="1252">
        <v>0</v>
      </c>
      <c r="S2833" s="1252">
        <v>0</v>
      </c>
      <c r="T2833" s="1252">
        <v>0</v>
      </c>
      <c r="U2833" s="1251" t="s">
        <v>116</v>
      </c>
      <c r="V2833" s="1251" t="s">
        <v>564</v>
      </c>
      <c r="W2833" s="1251" t="s">
        <v>292</v>
      </c>
      <c r="X2833" s="1251" t="s">
        <v>1515</v>
      </c>
      <c r="Y2833" s="1251">
        <v>108</v>
      </c>
    </row>
    <row r="2834" spans="1:25" ht="12">
      <c r="A2834" s="1251">
        <v>2021</v>
      </c>
      <c r="B2834" s="1251">
        <v>25</v>
      </c>
      <c r="C2834" s="1251">
        <v>100</v>
      </c>
      <c r="D2834" s="1251" t="s">
        <v>1513</v>
      </c>
      <c r="E2834" s="1251">
        <v>108310</v>
      </c>
      <c r="F2834" s="1251" t="s">
        <v>1532</v>
      </c>
      <c r="G2834" s="1252">
        <v>0</v>
      </c>
      <c r="H2834" s="1252">
        <v>0</v>
      </c>
      <c r="I2834" s="1252">
        <v>0</v>
      </c>
      <c r="J2834" s="1252">
        <v>0</v>
      </c>
      <c r="K2834" s="1252">
        <v>0</v>
      </c>
      <c r="L2834" s="1252">
        <v>0</v>
      </c>
      <c r="M2834" s="1252">
        <v>0</v>
      </c>
      <c r="N2834" s="1252">
        <v>0</v>
      </c>
      <c r="O2834" s="1252">
        <v>0</v>
      </c>
      <c r="P2834" s="1252">
        <v>0</v>
      </c>
      <c r="Q2834" s="1252">
        <v>0</v>
      </c>
      <c r="R2834" s="1252">
        <v>0</v>
      </c>
      <c r="S2834" s="1252">
        <v>0</v>
      </c>
      <c r="T2834" s="1252">
        <v>0</v>
      </c>
      <c r="U2834" s="1251" t="s">
        <v>116</v>
      </c>
      <c r="V2834" s="1251" t="s">
        <v>564</v>
      </c>
      <c r="W2834" s="1251" t="s">
        <v>292</v>
      </c>
      <c r="X2834" s="1251" t="s">
        <v>1515</v>
      </c>
      <c r="Y2834" s="1251">
        <v>108</v>
      </c>
    </row>
    <row r="2835" spans="1:25" ht="12">
      <c r="A2835" s="1251">
        <v>2021</v>
      </c>
      <c r="B2835" s="1251">
        <v>25</v>
      </c>
      <c r="C2835" s="1251">
        <v>100</v>
      </c>
      <c r="D2835" s="1251" t="s">
        <v>1513</v>
      </c>
      <c r="E2835" s="1251">
        <v>110310</v>
      </c>
      <c r="F2835" s="1251" t="s">
        <v>1533</v>
      </c>
      <c r="G2835" s="1252">
        <v>0</v>
      </c>
      <c r="H2835" s="1252">
        <v>0</v>
      </c>
      <c r="I2835" s="1252">
        <v>0</v>
      </c>
      <c r="J2835" s="1252">
        <v>0</v>
      </c>
      <c r="K2835" s="1252">
        <v>0</v>
      </c>
      <c r="L2835" s="1252">
        <v>0</v>
      </c>
      <c r="M2835" s="1252">
        <v>0</v>
      </c>
      <c r="N2835" s="1252">
        <v>0</v>
      </c>
      <c r="O2835" s="1252">
        <v>0</v>
      </c>
      <c r="P2835" s="1252">
        <v>0</v>
      </c>
      <c r="Q2835" s="1252">
        <v>0</v>
      </c>
      <c r="R2835" s="1252">
        <v>0</v>
      </c>
      <c r="S2835" s="1252">
        <v>0</v>
      </c>
      <c r="T2835" s="1252">
        <v>0</v>
      </c>
      <c r="U2835" s="1251" t="s">
        <v>116</v>
      </c>
      <c r="V2835" s="1251" t="s">
        <v>564</v>
      </c>
      <c r="W2835" s="1251" t="s">
        <v>292</v>
      </c>
      <c r="X2835" s="1251" t="s">
        <v>1515</v>
      </c>
      <c r="Y2835" s="1251">
        <v>110</v>
      </c>
    </row>
    <row r="2836" spans="1:25" ht="12">
      <c r="A2836" s="1251">
        <v>2021</v>
      </c>
      <c r="B2836" s="1251">
        <v>25</v>
      </c>
      <c r="C2836" s="1251">
        <v>100</v>
      </c>
      <c r="D2836" s="1251" t="s">
        <v>1513</v>
      </c>
      <c r="E2836" s="1251">
        <v>114000</v>
      </c>
      <c r="F2836" s="1251" t="s">
        <v>1534</v>
      </c>
      <c r="G2836" s="1252">
        <v>-1973883.1799999999</v>
      </c>
      <c r="H2836" s="1252">
        <v>-1973883.1799999999</v>
      </c>
      <c r="I2836" s="1252">
        <v>-1973883.1799999999</v>
      </c>
      <c r="J2836" s="1252">
        <v>-1973883.1799999999</v>
      </c>
      <c r="K2836" s="1252">
        <v>-1973883.1799999999</v>
      </c>
      <c r="L2836" s="1252">
        <v>-1973883.1799999999</v>
      </c>
      <c r="M2836" s="1252">
        <v>-1973883.1799999999</v>
      </c>
      <c r="N2836" s="1252">
        <v>-1973883.1799999999</v>
      </c>
      <c r="O2836" s="1252">
        <v>-1973883.1799999999</v>
      </c>
      <c r="P2836" s="1252">
        <v>-1973883.1799999999</v>
      </c>
      <c r="Q2836" s="1252">
        <v>-1973883.1799999999</v>
      </c>
      <c r="R2836" s="1252">
        <v>-1973883.1799999999</v>
      </c>
      <c r="S2836" s="1252">
        <v>-1973883.1799999999</v>
      </c>
      <c r="T2836" s="1252">
        <v>-1973883.1799999997</v>
      </c>
      <c r="U2836" s="1251" t="s">
        <v>116</v>
      </c>
      <c r="V2836" s="1251" t="s">
        <v>564</v>
      </c>
      <c r="W2836" s="1251" t="s">
        <v>298</v>
      </c>
      <c r="X2836" s="1251" t="s">
        <v>1515</v>
      </c>
      <c r="Y2836" s="1251">
        <v>114</v>
      </c>
    </row>
    <row r="2837" spans="1:25" ht="12">
      <c r="A2837" s="1251">
        <v>2021</v>
      </c>
      <c r="B2837" s="1251">
        <v>25</v>
      </c>
      <c r="C2837" s="1251">
        <v>100</v>
      </c>
      <c r="D2837" s="1251" t="s">
        <v>1513</v>
      </c>
      <c r="E2837" s="1251">
        <v>115000</v>
      </c>
      <c r="F2837" s="1251" t="s">
        <v>1535</v>
      </c>
      <c r="G2837" s="1252">
        <v>1372769.8999999999</v>
      </c>
      <c r="H2837" s="1252">
        <v>1383731.6200000001</v>
      </c>
      <c r="I2837" s="1252">
        <v>1394693.3400000001</v>
      </c>
      <c r="J2837" s="1252">
        <v>1405655.0700000001</v>
      </c>
      <c r="K2837" s="1252">
        <v>1416616.8</v>
      </c>
      <c r="L2837" s="1252">
        <v>1427578.54</v>
      </c>
      <c r="M2837" s="1252">
        <v>1438540.26</v>
      </c>
      <c r="N2837" s="1252">
        <v>1449501.98</v>
      </c>
      <c r="O2837" s="1252">
        <v>1460463.6899999999</v>
      </c>
      <c r="P2837" s="1252">
        <v>1471425.4299999999</v>
      </c>
      <c r="Q2837" s="1252">
        <v>1482387.1499999999</v>
      </c>
      <c r="R2837" s="1252">
        <v>1493348.8899999999</v>
      </c>
      <c r="S2837" s="1252">
        <v>1504310.6200000001</v>
      </c>
      <c r="T2837" s="1252">
        <v>1504310.6199999992</v>
      </c>
      <c r="U2837" s="1251" t="s">
        <v>116</v>
      </c>
      <c r="V2837" s="1251" t="s">
        <v>564</v>
      </c>
      <c r="W2837" s="1251" t="s">
        <v>298</v>
      </c>
      <c r="X2837" s="1251" t="s">
        <v>1515</v>
      </c>
      <c r="Y2837" s="1251">
        <v>115</v>
      </c>
    </row>
    <row r="2838" spans="1:25" ht="12">
      <c r="A2838" s="1251">
        <v>2021</v>
      </c>
      <c r="B2838" s="1251">
        <v>25</v>
      </c>
      <c r="C2838" s="1251">
        <v>100</v>
      </c>
      <c r="D2838" s="1251" t="s">
        <v>1513</v>
      </c>
      <c r="E2838" s="1251">
        <v>116000</v>
      </c>
      <c r="F2838" s="1251" t="s">
        <v>1536</v>
      </c>
      <c r="G2838" s="1252">
        <v>0</v>
      </c>
      <c r="H2838" s="1252">
        <v>0</v>
      </c>
      <c r="I2838" s="1252">
        <v>0</v>
      </c>
      <c r="J2838" s="1252">
        <v>0</v>
      </c>
      <c r="K2838" s="1252">
        <v>0</v>
      </c>
      <c r="L2838" s="1252">
        <v>0</v>
      </c>
      <c r="M2838" s="1252">
        <v>0</v>
      </c>
      <c r="N2838" s="1252">
        <v>0</v>
      </c>
      <c r="O2838" s="1252">
        <v>0</v>
      </c>
      <c r="P2838" s="1252">
        <v>0</v>
      </c>
      <c r="Q2838" s="1252">
        <v>0</v>
      </c>
      <c r="R2838" s="1252">
        <v>0</v>
      </c>
      <c r="S2838" s="1252">
        <v>0</v>
      </c>
      <c r="T2838" s="1252">
        <v>0</v>
      </c>
      <c r="U2838" s="1251" t="s">
        <v>116</v>
      </c>
      <c r="V2838" s="1251" t="s">
        <v>1537</v>
      </c>
      <c r="W2838" s="1251" t="s">
        <v>325</v>
      </c>
      <c r="X2838" s="1251" t="s">
        <v>1515</v>
      </c>
      <c r="Y2838" s="1251">
        <v>116</v>
      </c>
    </row>
    <row r="2839" spans="1:25" ht="12">
      <c r="A2839" s="1251">
        <v>2021</v>
      </c>
      <c r="B2839" s="1251">
        <v>25</v>
      </c>
      <c r="C2839" s="1251">
        <v>100</v>
      </c>
      <c r="D2839" s="1251" t="s">
        <v>1513</v>
      </c>
      <c r="E2839" s="1251">
        <v>131200</v>
      </c>
      <c r="F2839" s="1251" t="s">
        <v>302</v>
      </c>
      <c r="G2839" s="1252">
        <v>0</v>
      </c>
      <c r="H2839" s="1252">
        <v>0</v>
      </c>
      <c r="I2839" s="1252">
        <v>0</v>
      </c>
      <c r="J2839" s="1252">
        <v>0</v>
      </c>
      <c r="K2839" s="1252">
        <v>0</v>
      </c>
      <c r="L2839" s="1252">
        <v>0</v>
      </c>
      <c r="M2839" s="1252">
        <v>0</v>
      </c>
      <c r="N2839" s="1252">
        <v>0</v>
      </c>
      <c r="O2839" s="1252">
        <v>0</v>
      </c>
      <c r="P2839" s="1252">
        <v>0</v>
      </c>
      <c r="Q2839" s="1252">
        <v>0</v>
      </c>
      <c r="R2839" s="1252">
        <v>0</v>
      </c>
      <c r="S2839" s="1252">
        <v>0</v>
      </c>
      <c r="T2839" s="1252">
        <v>0</v>
      </c>
      <c r="U2839" s="1251" t="s">
        <v>116</v>
      </c>
      <c r="V2839" s="1251" t="s">
        <v>1537</v>
      </c>
      <c r="W2839" s="1251" t="s">
        <v>302</v>
      </c>
      <c r="X2839" s="1251" t="s">
        <v>1515</v>
      </c>
      <c r="Y2839" s="1251">
        <v>131</v>
      </c>
    </row>
    <row r="2840" spans="1:25" ht="12">
      <c r="A2840" s="1251">
        <v>2021</v>
      </c>
      <c r="B2840" s="1251">
        <v>25</v>
      </c>
      <c r="C2840" s="1251">
        <v>100</v>
      </c>
      <c r="D2840" s="1251" t="s">
        <v>1513</v>
      </c>
      <c r="E2840" s="1251">
        <v>132000</v>
      </c>
      <c r="F2840" s="1251" t="s">
        <v>1538</v>
      </c>
      <c r="G2840" s="1252">
        <v>0</v>
      </c>
      <c r="H2840" s="1252">
        <v>0</v>
      </c>
      <c r="I2840" s="1252">
        <v>0</v>
      </c>
      <c r="J2840" s="1252">
        <v>0</v>
      </c>
      <c r="K2840" s="1252">
        <v>0</v>
      </c>
      <c r="L2840" s="1252">
        <v>0</v>
      </c>
      <c r="M2840" s="1252">
        <v>0</v>
      </c>
      <c r="N2840" s="1252">
        <v>0</v>
      </c>
      <c r="O2840" s="1252">
        <v>0</v>
      </c>
      <c r="P2840" s="1252">
        <v>0</v>
      </c>
      <c r="Q2840" s="1252">
        <v>0</v>
      </c>
      <c r="R2840" s="1252">
        <v>0</v>
      </c>
      <c r="S2840" s="1252">
        <v>0</v>
      </c>
      <c r="T2840" s="1252">
        <v>0</v>
      </c>
      <c r="U2840" s="1251" t="s">
        <v>116</v>
      </c>
      <c r="V2840" s="1251" t="s">
        <v>1537</v>
      </c>
      <c r="W2840" s="1251" t="s">
        <v>302</v>
      </c>
      <c r="X2840" s="1251" t="s">
        <v>1515</v>
      </c>
      <c r="Y2840" s="1251">
        <v>132</v>
      </c>
    </row>
    <row r="2841" spans="1:25" ht="12">
      <c r="A2841" s="1251">
        <v>2021</v>
      </c>
      <c r="B2841" s="1251">
        <v>25</v>
      </c>
      <c r="C2841" s="1251">
        <v>100</v>
      </c>
      <c r="D2841" s="1251" t="s">
        <v>1513</v>
      </c>
      <c r="E2841" s="1251">
        <v>132020</v>
      </c>
      <c r="F2841" s="1251" t="s">
        <v>1539</v>
      </c>
      <c r="G2841" s="1252">
        <v>14387</v>
      </c>
      <c r="H2841" s="1252">
        <v>14387</v>
      </c>
      <c r="I2841" s="1252">
        <v>14387</v>
      </c>
      <c r="J2841" s="1252">
        <v>14387</v>
      </c>
      <c r="K2841" s="1252">
        <v>14387</v>
      </c>
      <c r="L2841" s="1252">
        <v>14387</v>
      </c>
      <c r="M2841" s="1252">
        <v>14387</v>
      </c>
      <c r="N2841" s="1252">
        <v>14387</v>
      </c>
      <c r="O2841" s="1252">
        <v>14387</v>
      </c>
      <c r="P2841" s="1252">
        <v>13512.5</v>
      </c>
      <c r="Q2841" s="1252">
        <v>13512.5</v>
      </c>
      <c r="R2841" s="1252">
        <v>13512.5</v>
      </c>
      <c r="S2841" s="1252">
        <v>13512.5</v>
      </c>
      <c r="T2841" s="1252">
        <v>13512.5</v>
      </c>
      <c r="U2841" s="1251" t="s">
        <v>116</v>
      </c>
      <c r="V2841" s="1251" t="s">
        <v>1537</v>
      </c>
      <c r="W2841" s="1251" t="s">
        <v>302</v>
      </c>
      <c r="X2841" s="1251" t="s">
        <v>1515</v>
      </c>
      <c r="Y2841" s="1251">
        <v>132</v>
      </c>
    </row>
    <row r="2842" spans="1:25" ht="12">
      <c r="A2842" s="1251">
        <v>2021</v>
      </c>
      <c r="B2842" s="1251">
        <v>25</v>
      </c>
      <c r="C2842" s="1251">
        <v>100</v>
      </c>
      <c r="D2842" s="1251" t="s">
        <v>1513</v>
      </c>
      <c r="E2842" s="1251">
        <v>134000</v>
      </c>
      <c r="F2842" s="1251" t="s">
        <v>1540</v>
      </c>
      <c r="G2842" s="1252">
        <v>0</v>
      </c>
      <c r="H2842" s="1252">
        <v>0</v>
      </c>
      <c r="I2842" s="1252">
        <v>0</v>
      </c>
      <c r="J2842" s="1252">
        <v>0</v>
      </c>
      <c r="K2842" s="1252">
        <v>0</v>
      </c>
      <c r="L2842" s="1252">
        <v>0</v>
      </c>
      <c r="M2842" s="1252">
        <v>0</v>
      </c>
      <c r="N2842" s="1252">
        <v>0</v>
      </c>
      <c r="O2842" s="1252">
        <v>0</v>
      </c>
      <c r="P2842" s="1252">
        <v>0</v>
      </c>
      <c r="Q2842" s="1252">
        <v>0</v>
      </c>
      <c r="R2842" s="1252">
        <v>0</v>
      </c>
      <c r="S2842" s="1252">
        <v>0</v>
      </c>
      <c r="T2842" s="1252">
        <v>0</v>
      </c>
      <c r="U2842" s="1251" t="s">
        <v>116</v>
      </c>
      <c r="V2842" s="1251" t="s">
        <v>1537</v>
      </c>
      <c r="W2842" s="1251" t="s">
        <v>302</v>
      </c>
      <c r="X2842" s="1251" t="s">
        <v>1515</v>
      </c>
      <c r="Y2842" s="1251">
        <v>134</v>
      </c>
    </row>
    <row r="2843" spans="1:25" ht="12">
      <c r="A2843" s="1251">
        <v>2021</v>
      </c>
      <c r="B2843" s="1251">
        <v>25</v>
      </c>
      <c r="C2843" s="1251">
        <v>100</v>
      </c>
      <c r="D2843" s="1251" t="s">
        <v>1513</v>
      </c>
      <c r="E2843" s="1251">
        <v>141000</v>
      </c>
      <c r="F2843" s="1251" t="s">
        <v>1541</v>
      </c>
      <c r="G2843" s="1252">
        <v>1192449.6100000001</v>
      </c>
      <c r="H2843" s="1252">
        <v>1172826.8600000001</v>
      </c>
      <c r="I2843" s="1252">
        <v>1040999.73</v>
      </c>
      <c r="J2843" s="1252">
        <v>1066205.45</v>
      </c>
      <c r="K2843" s="1252">
        <v>943987.33999999997</v>
      </c>
      <c r="L2843" s="1252">
        <v>941718.05000000005</v>
      </c>
      <c r="M2843" s="1252">
        <v>1190612.4099999999</v>
      </c>
      <c r="N2843" s="1252">
        <v>1085590.3400000001</v>
      </c>
      <c r="O2843" s="1252">
        <v>1053270.6499999999</v>
      </c>
      <c r="P2843" s="1252">
        <v>1182197.55</v>
      </c>
      <c r="Q2843" s="1252">
        <v>1094146.49</v>
      </c>
      <c r="R2843" s="1252">
        <v>1069265.75</v>
      </c>
      <c r="S2843" s="1252">
        <v>1276904.8300000001</v>
      </c>
      <c r="T2843" s="1252">
        <v>1276904.8300000001</v>
      </c>
      <c r="U2843" s="1251" t="s">
        <v>116</v>
      </c>
      <c r="V2843" s="1251" t="s">
        <v>1537</v>
      </c>
      <c r="W2843" s="1251" t="s">
        <v>308</v>
      </c>
      <c r="X2843" s="1251" t="s">
        <v>1515</v>
      </c>
      <c r="Y2843" s="1251">
        <v>141</v>
      </c>
    </row>
    <row r="2844" spans="1:25" ht="12">
      <c r="A2844" s="1251">
        <v>2021</v>
      </c>
      <c r="B2844" s="1251">
        <v>25</v>
      </c>
      <c r="C2844" s="1251">
        <v>100</v>
      </c>
      <c r="D2844" s="1251" t="s">
        <v>1513</v>
      </c>
      <c r="E2844" s="1251">
        <v>141050</v>
      </c>
      <c r="F2844" s="1251" t="s">
        <v>1542</v>
      </c>
      <c r="G2844" s="1252">
        <v>-700.41999999999996</v>
      </c>
      <c r="H2844" s="1252">
        <v>-694.91999999999996</v>
      </c>
      <c r="I2844" s="1252">
        <v>-694.91999999999996</v>
      </c>
      <c r="J2844" s="1252">
        <v>-694.91999999999996</v>
      </c>
      <c r="K2844" s="1252">
        <v>-694.91999999999996</v>
      </c>
      <c r="L2844" s="1252">
        <v>-609.91999999999996</v>
      </c>
      <c r="M2844" s="1252">
        <v>-627.62</v>
      </c>
      <c r="N2844" s="1252">
        <v>-525.73000000000002</v>
      </c>
      <c r="O2844" s="1252">
        <v>-525.73000000000002</v>
      </c>
      <c r="P2844" s="1252">
        <v>-593.02999999999997</v>
      </c>
      <c r="Q2844" s="1252">
        <v>-593.02999999999997</v>
      </c>
      <c r="R2844" s="1252">
        <v>-593.02999999999997</v>
      </c>
      <c r="S2844" s="1252">
        <v>-590</v>
      </c>
      <c r="T2844" s="1252">
        <v>-590</v>
      </c>
      <c r="U2844" s="1251" t="s">
        <v>116</v>
      </c>
      <c r="V2844" s="1251" t="s">
        <v>1537</v>
      </c>
      <c r="W2844" s="1251" t="s">
        <v>308</v>
      </c>
      <c r="X2844" s="1251" t="s">
        <v>1515</v>
      </c>
      <c r="Y2844" s="1251">
        <v>141</v>
      </c>
    </row>
    <row r="2845" spans="1:25" ht="12">
      <c r="A2845" s="1251">
        <v>2021</v>
      </c>
      <c r="B2845" s="1251">
        <v>25</v>
      </c>
      <c r="C2845" s="1251">
        <v>100</v>
      </c>
      <c r="D2845" s="1251" t="s">
        <v>1513</v>
      </c>
      <c r="E2845" s="1251">
        <v>141100</v>
      </c>
      <c r="F2845" s="1251" t="s">
        <v>1543</v>
      </c>
      <c r="G2845" s="1252">
        <v>0</v>
      </c>
      <c r="H2845" s="1252">
        <v>0</v>
      </c>
      <c r="I2845" s="1252">
        <v>0</v>
      </c>
      <c r="J2845" s="1252">
        <v>0</v>
      </c>
      <c r="K2845" s="1252">
        <v>0</v>
      </c>
      <c r="L2845" s="1252">
        <v>0</v>
      </c>
      <c r="M2845" s="1252">
        <v>0</v>
      </c>
      <c r="N2845" s="1252">
        <v>0</v>
      </c>
      <c r="O2845" s="1252">
        <v>0</v>
      </c>
      <c r="P2845" s="1252">
        <v>0</v>
      </c>
      <c r="Q2845" s="1252">
        <v>0</v>
      </c>
      <c r="R2845" s="1252">
        <v>0</v>
      </c>
      <c r="S2845" s="1252">
        <v>0</v>
      </c>
      <c r="T2845" s="1252">
        <v>0</v>
      </c>
      <c r="U2845" s="1251" t="s">
        <v>116</v>
      </c>
      <c r="V2845" s="1251" t="s">
        <v>1537</v>
      </c>
      <c r="W2845" s="1251" t="s">
        <v>308</v>
      </c>
      <c r="X2845" s="1251" t="s">
        <v>1515</v>
      </c>
      <c r="Y2845" s="1251">
        <v>141</v>
      </c>
    </row>
    <row r="2846" spans="1:25" ht="12">
      <c r="A2846" s="1251">
        <v>2021</v>
      </c>
      <c r="B2846" s="1251">
        <v>25</v>
      </c>
      <c r="C2846" s="1251">
        <v>100</v>
      </c>
      <c r="D2846" s="1251" t="s">
        <v>1513</v>
      </c>
      <c r="E2846" s="1251">
        <v>142000</v>
      </c>
      <c r="F2846" s="1251" t="s">
        <v>1544</v>
      </c>
      <c r="G2846" s="1252">
        <v>85570.050000000003</v>
      </c>
      <c r="H2846" s="1252">
        <v>21716.299999999999</v>
      </c>
      <c r="I2846" s="1252">
        <v>23061.049999999999</v>
      </c>
      <c r="J2846" s="1252">
        <v>16489.849999999999</v>
      </c>
      <c r="K2846" s="1252">
        <v>22495.91</v>
      </c>
      <c r="L2846" s="1252">
        <v>22360.330000000002</v>
      </c>
      <c r="M2846" s="1252">
        <v>23257.610000000001</v>
      </c>
      <c r="N2846" s="1252">
        <v>21496.799999999999</v>
      </c>
      <c r="O2846" s="1252">
        <v>19807.380000000001</v>
      </c>
      <c r="P2846" s="1252">
        <v>18884.98</v>
      </c>
      <c r="Q2846" s="1252">
        <v>14509.219999999999</v>
      </c>
      <c r="R2846" s="1252">
        <v>12415.219999999999</v>
      </c>
      <c r="S2846" s="1252">
        <v>10740.219999999999</v>
      </c>
      <c r="T2846" s="1252">
        <v>10740.220000000001</v>
      </c>
      <c r="U2846" s="1251" t="s">
        <v>116</v>
      </c>
      <c r="V2846" s="1251" t="s">
        <v>1537</v>
      </c>
      <c r="W2846" s="1251" t="s">
        <v>308</v>
      </c>
      <c r="X2846" s="1251" t="s">
        <v>1515</v>
      </c>
      <c r="Y2846" s="1251">
        <v>142</v>
      </c>
    </row>
    <row r="2847" spans="1:25" ht="12">
      <c r="A2847" s="1251">
        <v>2021</v>
      </c>
      <c r="B2847" s="1251">
        <v>25</v>
      </c>
      <c r="C2847" s="1251">
        <v>100</v>
      </c>
      <c r="D2847" s="1251" t="s">
        <v>1513</v>
      </c>
      <c r="E2847" s="1251">
        <v>142070</v>
      </c>
      <c r="F2847" s="1251" t="s">
        <v>1545</v>
      </c>
      <c r="G2847" s="1252">
        <v>6218.3199999999997</v>
      </c>
      <c r="H2847" s="1252">
        <v>6218.3199999999997</v>
      </c>
      <c r="I2847" s="1252">
        <v>6218.3199999999997</v>
      </c>
      <c r="J2847" s="1252">
        <v>6218.3199999999997</v>
      </c>
      <c r="K2847" s="1252">
        <v>6218.3199999999997</v>
      </c>
      <c r="L2847" s="1252">
        <v>6218.3199999999997</v>
      </c>
      <c r="M2847" s="1252">
        <v>6218.3199999999997</v>
      </c>
      <c r="N2847" s="1252">
        <v>6218.3199999999997</v>
      </c>
      <c r="O2847" s="1252">
        <v>6218.3199999999997</v>
      </c>
      <c r="P2847" s="1252">
        <v>6218.3199999999997</v>
      </c>
      <c r="Q2847" s="1252">
        <v>6218.3199999999997</v>
      </c>
      <c r="R2847" s="1252">
        <v>6218.3199999999997</v>
      </c>
      <c r="S2847" s="1252">
        <v>6218.3199999999997</v>
      </c>
      <c r="T2847" s="1252">
        <v>6218.320000000007</v>
      </c>
      <c r="U2847" s="1251" t="s">
        <v>116</v>
      </c>
      <c r="V2847" s="1251" t="s">
        <v>1537</v>
      </c>
      <c r="W2847" s="1251" t="s">
        <v>308</v>
      </c>
      <c r="X2847" s="1251" t="s">
        <v>1515</v>
      </c>
      <c r="Y2847" s="1251">
        <v>142</v>
      </c>
    </row>
    <row r="2848" spans="1:25" ht="12">
      <c r="A2848" s="1251">
        <v>2021</v>
      </c>
      <c r="B2848" s="1251">
        <v>25</v>
      </c>
      <c r="C2848" s="1251">
        <v>100</v>
      </c>
      <c r="D2848" s="1251" t="s">
        <v>1513</v>
      </c>
      <c r="E2848" s="1251">
        <v>143000</v>
      </c>
      <c r="F2848" s="1251" t="s">
        <v>1546</v>
      </c>
      <c r="G2848" s="1252">
        <v>-36090.269999999997</v>
      </c>
      <c r="H2848" s="1252">
        <v>-36090.269999999997</v>
      </c>
      <c r="I2848" s="1252">
        <v>-36090.269999999997</v>
      </c>
      <c r="J2848" s="1252">
        <v>-36090.269999999997</v>
      </c>
      <c r="K2848" s="1252">
        <v>-36090.269999999997</v>
      </c>
      <c r="L2848" s="1252">
        <v>-36090.269999999997</v>
      </c>
      <c r="M2848" s="1252">
        <v>-36090.269999999997</v>
      </c>
      <c r="N2848" s="1252">
        <v>-36090.269999999997</v>
      </c>
      <c r="O2848" s="1252">
        <v>-36090.269999999997</v>
      </c>
      <c r="P2848" s="1252">
        <v>-36090.269999999997</v>
      </c>
      <c r="Q2848" s="1252">
        <v>-36090.269999999997</v>
      </c>
      <c r="R2848" s="1252">
        <v>-36090.269999999997</v>
      </c>
      <c r="S2848" s="1252">
        <v>-36090.269999999997</v>
      </c>
      <c r="T2848" s="1252">
        <v>-36090.270000000019</v>
      </c>
      <c r="U2848" s="1251" t="s">
        <v>116</v>
      </c>
      <c r="V2848" s="1251" t="s">
        <v>1537</v>
      </c>
      <c r="W2848" s="1251" t="s">
        <v>308</v>
      </c>
      <c r="X2848" s="1251" t="s">
        <v>1515</v>
      </c>
      <c r="Y2848" s="1251">
        <v>143</v>
      </c>
    </row>
    <row r="2849" spans="1:25" ht="12">
      <c r="A2849" s="1251">
        <v>2021</v>
      </c>
      <c r="B2849" s="1251">
        <v>25</v>
      </c>
      <c r="C2849" s="1251">
        <v>100</v>
      </c>
      <c r="D2849" s="1251" t="s">
        <v>1513</v>
      </c>
      <c r="E2849" s="1251">
        <v>151000</v>
      </c>
      <c r="F2849" s="1251" t="s">
        <v>1547</v>
      </c>
      <c r="G2849" s="1252">
        <v>0</v>
      </c>
      <c r="H2849" s="1252">
        <v>0</v>
      </c>
      <c r="I2849" s="1252">
        <v>0</v>
      </c>
      <c r="J2849" s="1252">
        <v>0</v>
      </c>
      <c r="K2849" s="1252">
        <v>0</v>
      </c>
      <c r="L2849" s="1252">
        <v>0</v>
      </c>
      <c r="M2849" s="1252">
        <v>0</v>
      </c>
      <c r="N2849" s="1252">
        <v>0</v>
      </c>
      <c r="O2849" s="1252">
        <v>0</v>
      </c>
      <c r="P2849" s="1252">
        <v>0</v>
      </c>
      <c r="Q2849" s="1252">
        <v>0</v>
      </c>
      <c r="R2849" s="1252">
        <v>0</v>
      </c>
      <c r="S2849" s="1252">
        <v>0</v>
      </c>
      <c r="T2849" s="1252">
        <v>0</v>
      </c>
      <c r="U2849" s="1251" t="s">
        <v>116</v>
      </c>
      <c r="V2849" s="1251" t="s">
        <v>564</v>
      </c>
      <c r="W2849" s="1251" t="s">
        <v>312</v>
      </c>
      <c r="X2849" s="1251" t="s">
        <v>1515</v>
      </c>
      <c r="Y2849" s="1251">
        <v>151</v>
      </c>
    </row>
    <row r="2850" spans="1:25" ht="12">
      <c r="A2850" s="1251">
        <v>2021</v>
      </c>
      <c r="B2850" s="1251">
        <v>25</v>
      </c>
      <c r="C2850" s="1251">
        <v>100</v>
      </c>
      <c r="D2850" s="1251" t="s">
        <v>1513</v>
      </c>
      <c r="E2850" s="1251">
        <v>151010</v>
      </c>
      <c r="F2850" s="1251" t="s">
        <v>1548</v>
      </c>
      <c r="G2850" s="1252">
        <v>0</v>
      </c>
      <c r="H2850" s="1252">
        <v>0</v>
      </c>
      <c r="I2850" s="1252">
        <v>0</v>
      </c>
      <c r="J2850" s="1252">
        <v>0</v>
      </c>
      <c r="K2850" s="1252">
        <v>0</v>
      </c>
      <c r="L2850" s="1252">
        <v>0</v>
      </c>
      <c r="M2850" s="1252">
        <v>0</v>
      </c>
      <c r="N2850" s="1252">
        <v>0</v>
      </c>
      <c r="O2850" s="1252">
        <v>0</v>
      </c>
      <c r="P2850" s="1252">
        <v>0</v>
      </c>
      <c r="Q2850" s="1252">
        <v>0</v>
      </c>
      <c r="R2850" s="1252">
        <v>0</v>
      </c>
      <c r="S2850" s="1252">
        <v>0</v>
      </c>
      <c r="T2850" s="1252">
        <v>0</v>
      </c>
      <c r="U2850" s="1251" t="s">
        <v>116</v>
      </c>
      <c r="V2850" s="1251" t="s">
        <v>564</v>
      </c>
      <c r="W2850" s="1251" t="s">
        <v>312</v>
      </c>
      <c r="X2850" s="1251" t="s">
        <v>1515</v>
      </c>
      <c r="Y2850" s="1251">
        <v>151</v>
      </c>
    </row>
    <row r="2851" spans="1:25" ht="12">
      <c r="A2851" s="1251">
        <v>2021</v>
      </c>
      <c r="B2851" s="1251">
        <v>25</v>
      </c>
      <c r="C2851" s="1251">
        <v>100</v>
      </c>
      <c r="D2851" s="1251" t="s">
        <v>1513</v>
      </c>
      <c r="E2851" s="1251">
        <v>162000</v>
      </c>
      <c r="F2851" s="1251" t="s">
        <v>1549</v>
      </c>
      <c r="G2851" s="1252">
        <v>0</v>
      </c>
      <c r="H2851" s="1252">
        <v>0</v>
      </c>
      <c r="I2851" s="1252">
        <v>0</v>
      </c>
      <c r="J2851" s="1252">
        <v>0</v>
      </c>
      <c r="K2851" s="1252">
        <v>0</v>
      </c>
      <c r="L2851" s="1252">
        <v>0</v>
      </c>
      <c r="M2851" s="1252">
        <v>0</v>
      </c>
      <c r="N2851" s="1252">
        <v>0</v>
      </c>
      <c r="O2851" s="1252">
        <v>0</v>
      </c>
      <c r="P2851" s="1252">
        <v>0</v>
      </c>
      <c r="Q2851" s="1252">
        <v>0</v>
      </c>
      <c r="R2851" s="1252">
        <v>0</v>
      </c>
      <c r="S2851" s="1252">
        <v>0</v>
      </c>
      <c r="T2851" s="1252">
        <v>0</v>
      </c>
      <c r="U2851" s="1251" t="s">
        <v>116</v>
      </c>
      <c r="V2851" s="1251" t="s">
        <v>1537</v>
      </c>
      <c r="W2851" s="1251" t="s">
        <v>314</v>
      </c>
      <c r="X2851" s="1251" t="s">
        <v>1515</v>
      </c>
      <c r="Y2851" s="1251">
        <v>162</v>
      </c>
    </row>
    <row r="2852" spans="1:25" ht="12">
      <c r="A2852" s="1251">
        <v>2021</v>
      </c>
      <c r="B2852" s="1251">
        <v>25</v>
      </c>
      <c r="C2852" s="1251">
        <v>100</v>
      </c>
      <c r="D2852" s="1251" t="s">
        <v>1513</v>
      </c>
      <c r="E2852" s="1251">
        <v>162030</v>
      </c>
      <c r="F2852" s="1251" t="s">
        <v>1550</v>
      </c>
      <c r="G2852" s="1252">
        <v>0</v>
      </c>
      <c r="H2852" s="1252">
        <v>0</v>
      </c>
      <c r="I2852" s="1252">
        <v>0</v>
      </c>
      <c r="J2852" s="1252">
        <v>0</v>
      </c>
      <c r="K2852" s="1252">
        <v>0</v>
      </c>
      <c r="L2852" s="1252">
        <v>0</v>
      </c>
      <c r="M2852" s="1252">
        <v>0</v>
      </c>
      <c r="N2852" s="1252">
        <v>0</v>
      </c>
      <c r="O2852" s="1252">
        <v>0</v>
      </c>
      <c r="P2852" s="1252">
        <v>0</v>
      </c>
      <c r="Q2852" s="1252">
        <v>0</v>
      </c>
      <c r="R2852" s="1252">
        <v>0</v>
      </c>
      <c r="S2852" s="1252">
        <v>0</v>
      </c>
      <c r="T2852" s="1252">
        <v>0</v>
      </c>
      <c r="U2852" s="1251" t="s">
        <v>116</v>
      </c>
      <c r="V2852" s="1251" t="s">
        <v>564</v>
      </c>
      <c r="W2852" s="1251" t="s">
        <v>314</v>
      </c>
      <c r="X2852" s="1251" t="s">
        <v>1515</v>
      </c>
      <c r="Y2852" s="1251">
        <v>162</v>
      </c>
    </row>
    <row r="2853" spans="1:25" ht="12">
      <c r="A2853" s="1251">
        <v>2021</v>
      </c>
      <c r="B2853" s="1251">
        <v>25</v>
      </c>
      <c r="C2853" s="1251">
        <v>100</v>
      </c>
      <c r="D2853" s="1251" t="s">
        <v>1513</v>
      </c>
      <c r="E2853" s="1251">
        <v>162040</v>
      </c>
      <c r="F2853" s="1251" t="s">
        <v>1551</v>
      </c>
      <c r="G2853" s="1252">
        <v>-790.00999999999999</v>
      </c>
      <c r="H2853" s="1252">
        <v>-790.00999999999999</v>
      </c>
      <c r="I2853" s="1252">
        <v>-0.01</v>
      </c>
      <c r="J2853" s="1252">
        <v>-0.01</v>
      </c>
      <c r="K2853" s="1252">
        <v>-0.01</v>
      </c>
      <c r="L2853" s="1252">
        <v>-0.01</v>
      </c>
      <c r="M2853" s="1252">
        <v>-0.01</v>
      </c>
      <c r="N2853" s="1252">
        <v>-0.01</v>
      </c>
      <c r="O2853" s="1252">
        <v>1448.3199999999999</v>
      </c>
      <c r="P2853" s="1252">
        <v>1184.99</v>
      </c>
      <c r="Q2853" s="1252">
        <v>1053.3199999999999</v>
      </c>
      <c r="R2853" s="1252">
        <v>921.64999999999998</v>
      </c>
      <c r="S2853" s="1252">
        <v>789.98000000000002</v>
      </c>
      <c r="T2853" s="1252">
        <v>789.98000000000047</v>
      </c>
      <c r="U2853" s="1251" t="s">
        <v>116</v>
      </c>
      <c r="V2853" s="1251" t="s">
        <v>564</v>
      </c>
      <c r="W2853" s="1251" t="s">
        <v>314</v>
      </c>
      <c r="X2853" s="1251" t="s">
        <v>1515</v>
      </c>
      <c r="Y2853" s="1251">
        <v>162</v>
      </c>
    </row>
    <row r="2854" spans="1:25" ht="12">
      <c r="A2854" s="1251">
        <v>2021</v>
      </c>
      <c r="B2854" s="1251">
        <v>25</v>
      </c>
      <c r="C2854" s="1251">
        <v>100</v>
      </c>
      <c r="D2854" s="1251" t="s">
        <v>1513</v>
      </c>
      <c r="E2854" s="1251">
        <v>162070</v>
      </c>
      <c r="F2854" s="1251" t="s">
        <v>1552</v>
      </c>
      <c r="G2854" s="1252">
        <v>0.02</v>
      </c>
      <c r="H2854" s="1252">
        <v>28710.02</v>
      </c>
      <c r="I2854" s="1252">
        <v>26100.02</v>
      </c>
      <c r="J2854" s="1252">
        <v>23490.02</v>
      </c>
      <c r="K2854" s="1252">
        <v>20880.02</v>
      </c>
      <c r="L2854" s="1252">
        <v>18270.02</v>
      </c>
      <c r="M2854" s="1252">
        <v>15660.02</v>
      </c>
      <c r="N2854" s="1252">
        <v>13050.02</v>
      </c>
      <c r="O2854" s="1252">
        <v>10440.02</v>
      </c>
      <c r="P2854" s="1252">
        <v>7830.0200000000004</v>
      </c>
      <c r="Q2854" s="1252">
        <v>5220.0200000000004</v>
      </c>
      <c r="R2854" s="1252">
        <v>2610.02</v>
      </c>
      <c r="S2854" s="1252">
        <v>0.040000000000000001</v>
      </c>
      <c r="T2854" s="1252">
        <v>0.040000000008149073</v>
      </c>
      <c r="U2854" s="1251" t="s">
        <v>116</v>
      </c>
      <c r="V2854" s="1251" t="s">
        <v>564</v>
      </c>
      <c r="W2854" s="1251" t="s">
        <v>314</v>
      </c>
      <c r="X2854" s="1251" t="s">
        <v>1515</v>
      </c>
      <c r="Y2854" s="1251">
        <v>162</v>
      </c>
    </row>
    <row r="2855" spans="1:25" ht="12">
      <c r="A2855" s="1251">
        <v>2021</v>
      </c>
      <c r="B2855" s="1251">
        <v>25</v>
      </c>
      <c r="C2855" s="1251">
        <v>100</v>
      </c>
      <c r="D2855" s="1251" t="s">
        <v>1513</v>
      </c>
      <c r="E2855" s="1251">
        <v>162080</v>
      </c>
      <c r="F2855" s="1251" t="s">
        <v>1553</v>
      </c>
      <c r="G2855" s="1252">
        <v>0</v>
      </c>
      <c r="H2855" s="1252">
        <v>0</v>
      </c>
      <c r="I2855" s="1252">
        <v>0</v>
      </c>
      <c r="J2855" s="1252">
        <v>0</v>
      </c>
      <c r="K2855" s="1252">
        <v>0</v>
      </c>
      <c r="L2855" s="1252">
        <v>0</v>
      </c>
      <c r="M2855" s="1252">
        <v>0</v>
      </c>
      <c r="N2855" s="1252">
        <v>0</v>
      </c>
      <c r="O2855" s="1252">
        <v>0</v>
      </c>
      <c r="P2855" s="1252">
        <v>0</v>
      </c>
      <c r="Q2855" s="1252">
        <v>0</v>
      </c>
      <c r="R2855" s="1252">
        <v>0</v>
      </c>
      <c r="S2855" s="1252">
        <v>0</v>
      </c>
      <c r="T2855" s="1252">
        <v>0</v>
      </c>
      <c r="U2855" s="1251" t="s">
        <v>116</v>
      </c>
      <c r="V2855" s="1251" t="s">
        <v>564</v>
      </c>
      <c r="W2855" s="1251" t="s">
        <v>314</v>
      </c>
      <c r="X2855" s="1251" t="s">
        <v>1515</v>
      </c>
      <c r="Y2855" s="1251">
        <v>162</v>
      </c>
    </row>
    <row r="2856" spans="1:25" ht="12">
      <c r="A2856" s="1251">
        <v>2021</v>
      </c>
      <c r="B2856" s="1251">
        <v>25</v>
      </c>
      <c r="C2856" s="1251">
        <v>100</v>
      </c>
      <c r="D2856" s="1251" t="s">
        <v>1513</v>
      </c>
      <c r="E2856" s="1251">
        <v>162130</v>
      </c>
      <c r="F2856" s="1251" t="s">
        <v>1554</v>
      </c>
      <c r="G2856" s="1252">
        <v>0</v>
      </c>
      <c r="H2856" s="1252">
        <v>0</v>
      </c>
      <c r="I2856" s="1252">
        <v>0</v>
      </c>
      <c r="J2856" s="1252">
        <v>0</v>
      </c>
      <c r="K2856" s="1252">
        <v>0</v>
      </c>
      <c r="L2856" s="1252">
        <v>0</v>
      </c>
      <c r="M2856" s="1252">
        <v>0</v>
      </c>
      <c r="N2856" s="1252">
        <v>0</v>
      </c>
      <c r="O2856" s="1252">
        <v>0</v>
      </c>
      <c r="P2856" s="1252">
        <v>0</v>
      </c>
      <c r="Q2856" s="1252">
        <v>0</v>
      </c>
      <c r="R2856" s="1252">
        <v>0</v>
      </c>
      <c r="S2856" s="1252">
        <v>0</v>
      </c>
      <c r="T2856" s="1252">
        <v>0</v>
      </c>
      <c r="U2856" s="1251" t="s">
        <v>116</v>
      </c>
      <c r="V2856" s="1251" t="s">
        <v>564</v>
      </c>
      <c r="W2856" s="1251" t="s">
        <v>314</v>
      </c>
      <c r="X2856" s="1251" t="s">
        <v>1515</v>
      </c>
      <c r="Y2856" s="1251">
        <v>162</v>
      </c>
    </row>
    <row r="2857" spans="1:25" ht="12">
      <c r="A2857" s="1251">
        <v>2021</v>
      </c>
      <c r="B2857" s="1251">
        <v>25</v>
      </c>
      <c r="C2857" s="1251">
        <v>100</v>
      </c>
      <c r="D2857" s="1251" t="s">
        <v>1513</v>
      </c>
      <c r="E2857" s="1251">
        <v>162140</v>
      </c>
      <c r="F2857" s="1251" t="s">
        <v>1555</v>
      </c>
      <c r="G2857" s="1252">
        <v>0</v>
      </c>
      <c r="H2857" s="1252">
        <v>0</v>
      </c>
      <c r="I2857" s="1252">
        <v>0</v>
      </c>
      <c r="J2857" s="1252">
        <v>0</v>
      </c>
      <c r="K2857" s="1252">
        <v>0</v>
      </c>
      <c r="L2857" s="1252">
        <v>0</v>
      </c>
      <c r="M2857" s="1252">
        <v>0</v>
      </c>
      <c r="N2857" s="1252">
        <v>0</v>
      </c>
      <c r="O2857" s="1252">
        <v>0</v>
      </c>
      <c r="P2857" s="1252">
        <v>0</v>
      </c>
      <c r="Q2857" s="1252">
        <v>0</v>
      </c>
      <c r="R2857" s="1252">
        <v>0</v>
      </c>
      <c r="S2857" s="1252">
        <v>0</v>
      </c>
      <c r="T2857" s="1252">
        <v>0</v>
      </c>
      <c r="U2857" s="1251" t="s">
        <v>116</v>
      </c>
      <c r="V2857" s="1251" t="s">
        <v>564</v>
      </c>
      <c r="W2857" s="1251" t="s">
        <v>314</v>
      </c>
      <c r="X2857" s="1251" t="s">
        <v>1515</v>
      </c>
      <c r="Y2857" s="1251">
        <v>162</v>
      </c>
    </row>
    <row r="2858" spans="1:25" ht="12">
      <c r="A2858" s="1251">
        <v>2021</v>
      </c>
      <c r="B2858" s="1251">
        <v>25</v>
      </c>
      <c r="C2858" s="1251">
        <v>100</v>
      </c>
      <c r="D2858" s="1251" t="s">
        <v>1513</v>
      </c>
      <c r="E2858" s="1251">
        <v>162180</v>
      </c>
      <c r="F2858" s="1251" t="s">
        <v>1556</v>
      </c>
      <c r="G2858" s="1252">
        <v>0</v>
      </c>
      <c r="H2858" s="1252">
        <v>5891.6199999999999</v>
      </c>
      <c r="I2858" s="1252">
        <v>5891.6199999999999</v>
      </c>
      <c r="J2858" s="1252">
        <v>5891.6199999999999</v>
      </c>
      <c r="K2858" s="1252">
        <v>5891.6199999999999</v>
      </c>
      <c r="L2858" s="1252">
        <v>5891.6199999999999</v>
      </c>
      <c r="M2858" s="1252">
        <v>5891.6199999999999</v>
      </c>
      <c r="N2858" s="1252">
        <v>5891.6199999999999</v>
      </c>
      <c r="O2858" s="1252">
        <v>5891.6199999999999</v>
      </c>
      <c r="P2858" s="1252">
        <v>5891.6199999999999</v>
      </c>
      <c r="Q2858" s="1252">
        <v>5891.6199999999999</v>
      </c>
      <c r="R2858" s="1252">
        <v>5891.6199999999999</v>
      </c>
      <c r="S2858" s="1252">
        <v>9582.8199999999997</v>
      </c>
      <c r="T2858" s="1252">
        <v>9582.8199999999997</v>
      </c>
      <c r="U2858" s="1251" t="s">
        <v>116</v>
      </c>
      <c r="V2858" s="1251" t="s">
        <v>564</v>
      </c>
      <c r="W2858" s="1251" t="s">
        <v>314</v>
      </c>
      <c r="X2858" s="1251" t="s">
        <v>1515</v>
      </c>
      <c r="Y2858" s="1251">
        <v>162</v>
      </c>
    </row>
    <row r="2859" spans="1:25" ht="12">
      <c r="A2859" s="1251">
        <v>2021</v>
      </c>
      <c r="B2859" s="1251">
        <v>25</v>
      </c>
      <c r="C2859" s="1251">
        <v>100</v>
      </c>
      <c r="D2859" s="1251" t="s">
        <v>1513</v>
      </c>
      <c r="E2859" s="1251">
        <v>173000</v>
      </c>
      <c r="F2859" s="1251" t="s">
        <v>1557</v>
      </c>
      <c r="G2859" s="1252">
        <v>436702.85999999999</v>
      </c>
      <c r="H2859" s="1252">
        <v>501311.31</v>
      </c>
      <c r="I2859" s="1252">
        <v>505001.23999999999</v>
      </c>
      <c r="J2859" s="1252">
        <v>467191.28999999998</v>
      </c>
      <c r="K2859" s="1252">
        <v>468942.40999999997</v>
      </c>
      <c r="L2859" s="1252">
        <v>542214.54000000004</v>
      </c>
      <c r="M2859" s="1252">
        <v>409812.14000000001</v>
      </c>
      <c r="N2859" s="1252">
        <v>472644.87</v>
      </c>
      <c r="O2859" s="1252">
        <v>538570.77000000002</v>
      </c>
      <c r="P2859" s="1252">
        <v>422727.19</v>
      </c>
      <c r="Q2859" s="1252">
        <v>480699.33000000002</v>
      </c>
      <c r="R2859" s="1252">
        <v>522989.82000000001</v>
      </c>
      <c r="S2859" s="1252">
        <v>503959.83000000002</v>
      </c>
      <c r="T2859" s="1252">
        <v>503959.83000000007</v>
      </c>
      <c r="U2859" s="1251" t="s">
        <v>116</v>
      </c>
      <c r="V2859" s="1251" t="s">
        <v>1537</v>
      </c>
      <c r="W2859" s="1251" t="s">
        <v>310</v>
      </c>
      <c r="X2859" s="1251" t="s">
        <v>1515</v>
      </c>
      <c r="Y2859" s="1251">
        <v>173</v>
      </c>
    </row>
    <row r="2860" spans="1:25" ht="12">
      <c r="A2860" s="1251">
        <v>2021</v>
      </c>
      <c r="B2860" s="1251">
        <v>25</v>
      </c>
      <c r="C2860" s="1251">
        <v>100</v>
      </c>
      <c r="D2860" s="1251" t="s">
        <v>1513</v>
      </c>
      <c r="E2860" s="1251">
        <v>183000</v>
      </c>
      <c r="F2860" s="1251" t="s">
        <v>1558</v>
      </c>
      <c r="G2860" s="1252">
        <v>0</v>
      </c>
      <c r="H2860" s="1252">
        <v>0</v>
      </c>
      <c r="I2860" s="1252">
        <v>0</v>
      </c>
      <c r="J2860" s="1252">
        <v>0</v>
      </c>
      <c r="K2860" s="1252">
        <v>0</v>
      </c>
      <c r="L2860" s="1252">
        <v>0</v>
      </c>
      <c r="M2860" s="1252">
        <v>0</v>
      </c>
      <c r="N2860" s="1252">
        <v>0</v>
      </c>
      <c r="O2860" s="1252">
        <v>0</v>
      </c>
      <c r="P2860" s="1252">
        <v>0</v>
      </c>
      <c r="Q2860" s="1252">
        <v>0</v>
      </c>
      <c r="R2860" s="1252">
        <v>0</v>
      </c>
      <c r="S2860" s="1252">
        <v>0</v>
      </c>
      <c r="T2860" s="1252">
        <v>0</v>
      </c>
      <c r="U2860" s="1251" t="s">
        <v>116</v>
      </c>
      <c r="V2860" s="1251" t="s">
        <v>1537</v>
      </c>
      <c r="W2860" s="1251" t="s">
        <v>324</v>
      </c>
      <c r="X2860" s="1251" t="s">
        <v>1515</v>
      </c>
      <c r="Y2860" s="1251">
        <v>183</v>
      </c>
    </row>
    <row r="2861" spans="1:25" ht="12">
      <c r="A2861" s="1251">
        <v>2021</v>
      </c>
      <c r="B2861" s="1251">
        <v>25</v>
      </c>
      <c r="C2861" s="1251">
        <v>100</v>
      </c>
      <c r="D2861" s="1251" t="s">
        <v>1513</v>
      </c>
      <c r="E2861" s="1251">
        <v>183010</v>
      </c>
      <c r="F2861" s="1251" t="s">
        <v>1559</v>
      </c>
      <c r="G2861" s="1252">
        <v>0</v>
      </c>
      <c r="H2861" s="1252">
        <v>0</v>
      </c>
      <c r="I2861" s="1252">
        <v>0</v>
      </c>
      <c r="J2861" s="1252">
        <v>0</v>
      </c>
      <c r="K2861" s="1252">
        <v>0</v>
      </c>
      <c r="L2861" s="1252">
        <v>0</v>
      </c>
      <c r="M2861" s="1252">
        <v>0</v>
      </c>
      <c r="N2861" s="1252">
        <v>0</v>
      </c>
      <c r="O2861" s="1252">
        <v>0</v>
      </c>
      <c r="P2861" s="1252">
        <v>0</v>
      </c>
      <c r="Q2861" s="1252">
        <v>0</v>
      </c>
      <c r="R2861" s="1252">
        <v>0</v>
      </c>
      <c r="S2861" s="1252">
        <v>0</v>
      </c>
      <c r="T2861" s="1252">
        <v>0</v>
      </c>
      <c r="U2861" s="1251" t="s">
        <v>116</v>
      </c>
      <c r="V2861" s="1251" t="s">
        <v>1537</v>
      </c>
      <c r="W2861" s="1251" t="s">
        <v>324</v>
      </c>
      <c r="X2861" s="1251" t="s">
        <v>1515</v>
      </c>
      <c r="Y2861" s="1251">
        <v>183</v>
      </c>
    </row>
    <row r="2862" spans="1:25" ht="12">
      <c r="A2862" s="1251">
        <v>2021</v>
      </c>
      <c r="B2862" s="1251">
        <v>25</v>
      </c>
      <c r="C2862" s="1251">
        <v>100</v>
      </c>
      <c r="D2862" s="1251" t="s">
        <v>1513</v>
      </c>
      <c r="E2862" s="1251">
        <v>183020</v>
      </c>
      <c r="F2862" s="1251" t="s">
        <v>1560</v>
      </c>
      <c r="G2862" s="1252">
        <v>0</v>
      </c>
      <c r="H2862" s="1252">
        <v>0</v>
      </c>
      <c r="I2862" s="1252">
        <v>0</v>
      </c>
      <c r="J2862" s="1252">
        <v>0</v>
      </c>
      <c r="K2862" s="1252">
        <v>0</v>
      </c>
      <c r="L2862" s="1252">
        <v>0</v>
      </c>
      <c r="M2862" s="1252">
        <v>0</v>
      </c>
      <c r="N2862" s="1252">
        <v>0</v>
      </c>
      <c r="O2862" s="1252">
        <v>0</v>
      </c>
      <c r="P2862" s="1252">
        <v>0</v>
      </c>
      <c r="Q2862" s="1252">
        <v>0</v>
      </c>
      <c r="R2862" s="1252">
        <v>0</v>
      </c>
      <c r="S2862" s="1252">
        <v>0</v>
      </c>
      <c r="T2862" s="1252">
        <v>0</v>
      </c>
      <c r="U2862" s="1251" t="s">
        <v>116</v>
      </c>
      <c r="V2862" s="1251" t="s">
        <v>1537</v>
      </c>
      <c r="W2862" s="1251" t="s">
        <v>324</v>
      </c>
      <c r="X2862" s="1251" t="s">
        <v>1515</v>
      </c>
      <c r="Y2862" s="1251">
        <v>183</v>
      </c>
    </row>
    <row r="2863" spans="1:25" ht="12">
      <c r="A2863" s="1251">
        <v>2021</v>
      </c>
      <c r="B2863" s="1251">
        <v>25</v>
      </c>
      <c r="C2863" s="1251">
        <v>100</v>
      </c>
      <c r="D2863" s="1251" t="s">
        <v>1513</v>
      </c>
      <c r="E2863" s="1251">
        <v>184010</v>
      </c>
      <c r="F2863" s="1251" t="s">
        <v>1561</v>
      </c>
      <c r="G2863" s="1252">
        <v>9311.8600000000006</v>
      </c>
      <c r="H2863" s="1252">
        <v>9814.6100000000006</v>
      </c>
      <c r="I2863" s="1252">
        <v>10230.290000000001</v>
      </c>
      <c r="J2863" s="1252">
        <v>10564.33</v>
      </c>
      <c r="K2863" s="1252">
        <v>10644.1</v>
      </c>
      <c r="L2863" s="1252">
        <v>10742.690000000001</v>
      </c>
      <c r="M2863" s="1252">
        <v>10832.459999999999</v>
      </c>
      <c r="N2863" s="1252">
        <v>10897.48</v>
      </c>
      <c r="O2863" s="1252">
        <v>11051.24</v>
      </c>
      <c r="P2863" s="1252">
        <v>11191.780000000001</v>
      </c>
      <c r="Q2863" s="1252">
        <v>11403.15</v>
      </c>
      <c r="R2863" s="1252">
        <v>11473.35</v>
      </c>
      <c r="S2863" s="1252">
        <v>11593.01</v>
      </c>
      <c r="T2863" s="1252">
        <v>11593.009999999995</v>
      </c>
      <c r="U2863" s="1251" t="s">
        <v>116</v>
      </c>
      <c r="V2863" s="1251" t="s">
        <v>1537</v>
      </c>
      <c r="W2863" s="1251" t="s">
        <v>316</v>
      </c>
      <c r="X2863" s="1251" t="s">
        <v>1515</v>
      </c>
      <c r="Y2863" s="1251">
        <v>184</v>
      </c>
    </row>
    <row r="2864" spans="1:25" ht="12">
      <c r="A2864" s="1251">
        <v>2021</v>
      </c>
      <c r="B2864" s="1251">
        <v>25</v>
      </c>
      <c r="C2864" s="1251">
        <v>100</v>
      </c>
      <c r="D2864" s="1251" t="s">
        <v>1513</v>
      </c>
      <c r="E2864" s="1251">
        <v>184019</v>
      </c>
      <c r="F2864" s="1251" t="s">
        <v>1562</v>
      </c>
      <c r="G2864" s="1252">
        <v>555.47000000000003</v>
      </c>
      <c r="H2864" s="1252">
        <v>566.08000000000004</v>
      </c>
      <c r="I2864" s="1252">
        <v>566.08000000000004</v>
      </c>
      <c r="J2864" s="1252">
        <v>566.08000000000004</v>
      </c>
      <c r="K2864" s="1252">
        <v>566.08000000000004</v>
      </c>
      <c r="L2864" s="1252">
        <v>580.30999999999995</v>
      </c>
      <c r="M2864" s="1252">
        <v>600.60000000000002</v>
      </c>
      <c r="N2864" s="1252">
        <v>602.88</v>
      </c>
      <c r="O2864" s="1252">
        <v>605.63</v>
      </c>
      <c r="P2864" s="1252">
        <v>605.63</v>
      </c>
      <c r="Q2864" s="1252">
        <v>605.63</v>
      </c>
      <c r="R2864" s="1252">
        <v>610.47000000000003</v>
      </c>
      <c r="S2864" s="1252">
        <v>610.47000000000003</v>
      </c>
      <c r="T2864" s="1252">
        <v>610.47000000000025</v>
      </c>
      <c r="U2864" s="1251" t="s">
        <v>116</v>
      </c>
      <c r="V2864" s="1251" t="s">
        <v>1537</v>
      </c>
      <c r="W2864" s="1251" t="s">
        <v>316</v>
      </c>
      <c r="X2864" s="1251" t="s">
        <v>1515</v>
      </c>
      <c r="Y2864" s="1251">
        <v>184</v>
      </c>
    </row>
    <row r="2865" spans="1:25" ht="12">
      <c r="A2865" s="1251">
        <v>2021</v>
      </c>
      <c r="B2865" s="1251">
        <v>25</v>
      </c>
      <c r="C2865" s="1251">
        <v>100</v>
      </c>
      <c r="D2865" s="1251" t="s">
        <v>1513</v>
      </c>
      <c r="E2865" s="1251">
        <v>184020</v>
      </c>
      <c r="F2865" s="1251" t="s">
        <v>1563</v>
      </c>
      <c r="G2865" s="1252">
        <v>1643909.8300000001</v>
      </c>
      <c r="H2865" s="1252">
        <v>1646744.8899999999</v>
      </c>
      <c r="I2865" s="1252">
        <v>1647312.1399999999</v>
      </c>
      <c r="J2865" s="1252">
        <v>1650212.55</v>
      </c>
      <c r="K2865" s="1252">
        <v>1654776.4299999999</v>
      </c>
      <c r="L2865" s="1252">
        <v>1656789.05</v>
      </c>
      <c r="M2865" s="1252">
        <v>1662407.5900000001</v>
      </c>
      <c r="N2865" s="1252">
        <v>1668971.26</v>
      </c>
      <c r="O2865" s="1252">
        <v>1668336.49</v>
      </c>
      <c r="P2865" s="1252">
        <v>1676504.3500000001</v>
      </c>
      <c r="Q2865" s="1252">
        <v>1682391.04</v>
      </c>
      <c r="R2865" s="1252">
        <v>1686983.8899999999</v>
      </c>
      <c r="S2865" s="1252">
        <v>1698062.1899999999</v>
      </c>
      <c r="T2865" s="1252">
        <v>1698062.1900000013</v>
      </c>
      <c r="U2865" s="1251" t="s">
        <v>116</v>
      </c>
      <c r="V2865" s="1251" t="s">
        <v>1537</v>
      </c>
      <c r="W2865" s="1251" t="s">
        <v>316</v>
      </c>
      <c r="X2865" s="1251" t="s">
        <v>1515</v>
      </c>
      <c r="Y2865" s="1251">
        <v>184</v>
      </c>
    </row>
    <row r="2866" spans="1:25" ht="12">
      <c r="A2866" s="1251">
        <v>2021</v>
      </c>
      <c r="B2866" s="1251">
        <v>25</v>
      </c>
      <c r="C2866" s="1251">
        <v>100</v>
      </c>
      <c r="D2866" s="1251" t="s">
        <v>1513</v>
      </c>
      <c r="E2866" s="1251">
        <v>184030</v>
      </c>
      <c r="F2866" s="1251" t="s">
        <v>1564</v>
      </c>
      <c r="G2866" s="1252">
        <v>21096.240000000002</v>
      </c>
      <c r="H2866" s="1252">
        <v>21610.91</v>
      </c>
      <c r="I2866" s="1252">
        <v>21785.59</v>
      </c>
      <c r="J2866" s="1252">
        <v>22083.349999999999</v>
      </c>
      <c r="K2866" s="1252">
        <v>22250.240000000002</v>
      </c>
      <c r="L2866" s="1252">
        <v>22763.209999999999</v>
      </c>
      <c r="M2866" s="1252">
        <v>23003.009999999998</v>
      </c>
      <c r="N2866" s="1252">
        <v>23177.16</v>
      </c>
      <c r="O2866" s="1252">
        <v>23601.529999999999</v>
      </c>
      <c r="P2866" s="1252">
        <v>23775.049999999999</v>
      </c>
      <c r="Q2866" s="1252">
        <v>24101.130000000001</v>
      </c>
      <c r="R2866" s="1252">
        <v>24168.490000000002</v>
      </c>
      <c r="S2866" s="1252">
        <v>25540.529999999999</v>
      </c>
      <c r="T2866" s="1252">
        <v>25540.52999999997</v>
      </c>
      <c r="U2866" s="1251" t="s">
        <v>116</v>
      </c>
      <c r="V2866" s="1251" t="s">
        <v>1537</v>
      </c>
      <c r="W2866" s="1251" t="s">
        <v>316</v>
      </c>
      <c r="X2866" s="1251" t="s">
        <v>1515</v>
      </c>
      <c r="Y2866" s="1251">
        <v>184</v>
      </c>
    </row>
    <row r="2867" spans="1:25" ht="12">
      <c r="A2867" s="1251">
        <v>2021</v>
      </c>
      <c r="B2867" s="1251">
        <v>25</v>
      </c>
      <c r="C2867" s="1251">
        <v>100</v>
      </c>
      <c r="D2867" s="1251" t="s">
        <v>1513</v>
      </c>
      <c r="E2867" s="1251">
        <v>184050</v>
      </c>
      <c r="F2867" s="1251" t="s">
        <v>1565</v>
      </c>
      <c r="G2867" s="1252">
        <v>798.63</v>
      </c>
      <c r="H2867" s="1252">
        <v>1123.71</v>
      </c>
      <c r="I2867" s="1252">
        <v>1376.6099999999999</v>
      </c>
      <c r="J2867" s="1252">
        <v>1597.9000000000001</v>
      </c>
      <c r="K2867" s="1252">
        <v>1597.9000000000001</v>
      </c>
      <c r="L2867" s="1252">
        <v>1597.9000000000001</v>
      </c>
      <c r="M2867" s="1252">
        <v>1597.9000000000001</v>
      </c>
      <c r="N2867" s="1252">
        <v>1597.9000000000001</v>
      </c>
      <c r="O2867" s="1252">
        <v>1616.21</v>
      </c>
      <c r="P2867" s="1252">
        <v>1628.8399999999999</v>
      </c>
      <c r="Q2867" s="1252">
        <v>1653.8699999999999</v>
      </c>
      <c r="R2867" s="1252">
        <v>1674.8699999999999</v>
      </c>
      <c r="S2867" s="1252">
        <v>1711.74</v>
      </c>
      <c r="T2867" s="1252">
        <v>1711.7400000000016</v>
      </c>
      <c r="U2867" s="1251" t="s">
        <v>116</v>
      </c>
      <c r="V2867" s="1251" t="s">
        <v>1537</v>
      </c>
      <c r="W2867" s="1251" t="s">
        <v>316</v>
      </c>
      <c r="X2867" s="1251" t="s">
        <v>1515</v>
      </c>
      <c r="Y2867" s="1251">
        <v>184</v>
      </c>
    </row>
    <row r="2868" spans="1:25" ht="12">
      <c r="A2868" s="1251">
        <v>2021</v>
      </c>
      <c r="B2868" s="1251">
        <v>25</v>
      </c>
      <c r="C2868" s="1251">
        <v>100</v>
      </c>
      <c r="D2868" s="1251" t="s">
        <v>1513</v>
      </c>
      <c r="E2868" s="1251">
        <v>184060</v>
      </c>
      <c r="F2868" s="1251" t="s">
        <v>1566</v>
      </c>
      <c r="G2868" s="1252">
        <v>9281.7000000000007</v>
      </c>
      <c r="H2868" s="1252">
        <v>9852.9099999999999</v>
      </c>
      <c r="I2868" s="1252">
        <v>10315.43</v>
      </c>
      <c r="J2868" s="1252">
        <v>10683.209999999999</v>
      </c>
      <c r="K2868" s="1252">
        <v>10771.969999999999</v>
      </c>
      <c r="L2868" s="1252">
        <v>10753.530000000001</v>
      </c>
      <c r="M2868" s="1252">
        <v>10876</v>
      </c>
      <c r="N2868" s="1252">
        <v>10950.889999999999</v>
      </c>
      <c r="O2868" s="1252">
        <v>11125.040000000001</v>
      </c>
      <c r="P2868" s="1252">
        <v>11281.43</v>
      </c>
      <c r="Q2868" s="1252">
        <v>11516.610000000001</v>
      </c>
      <c r="R2868" s="1252">
        <v>11600.120000000001</v>
      </c>
      <c r="S2868" s="1252">
        <v>11733.389999999999</v>
      </c>
      <c r="T2868" s="1252">
        <v>11733.389999999999</v>
      </c>
      <c r="U2868" s="1251" t="s">
        <v>116</v>
      </c>
      <c r="V2868" s="1251" t="s">
        <v>1537</v>
      </c>
      <c r="W2868" s="1251" t="s">
        <v>316</v>
      </c>
      <c r="X2868" s="1251" t="s">
        <v>1515</v>
      </c>
      <c r="Y2868" s="1251">
        <v>184</v>
      </c>
    </row>
    <row r="2869" spans="1:25" ht="12">
      <c r="A2869" s="1251">
        <v>2021</v>
      </c>
      <c r="B2869" s="1251">
        <v>25</v>
      </c>
      <c r="C2869" s="1251">
        <v>100</v>
      </c>
      <c r="D2869" s="1251" t="s">
        <v>1513</v>
      </c>
      <c r="E2869" s="1251">
        <v>184099</v>
      </c>
      <c r="F2869" s="1251" t="s">
        <v>1567</v>
      </c>
      <c r="G2869" s="1252">
        <v>-1648587.72</v>
      </c>
      <c r="H2869" s="1252">
        <v>-1651284.5600000001</v>
      </c>
      <c r="I2869" s="1252">
        <v>-1651525.6000000001</v>
      </c>
      <c r="J2869" s="1252">
        <v>-1686786.0600000001</v>
      </c>
      <c r="K2869" s="1252">
        <v>-1691518.1699999999</v>
      </c>
      <c r="L2869" s="1252">
        <v>-1706310.03</v>
      </c>
      <c r="M2869" s="1252">
        <v>-1711872.28</v>
      </c>
      <c r="N2869" s="1252">
        <v>-1718468.45</v>
      </c>
      <c r="O2869" s="1252">
        <v>-1717909.78</v>
      </c>
      <c r="P2869" s="1252">
        <v>-1721007.3100000001</v>
      </c>
      <c r="Q2869" s="1252">
        <v>-1726856.1000000001</v>
      </c>
      <c r="R2869" s="1252">
        <v>-1730366.24</v>
      </c>
      <c r="S2869" s="1252">
        <v>-1734477.53</v>
      </c>
      <c r="T2869" s="1252">
        <v>-1734477.5300000012</v>
      </c>
      <c r="U2869" s="1251" t="s">
        <v>116</v>
      </c>
      <c r="V2869" s="1251" t="s">
        <v>1537</v>
      </c>
      <c r="W2869" s="1251" t="s">
        <v>316</v>
      </c>
      <c r="X2869" s="1251" t="s">
        <v>1515</v>
      </c>
      <c r="Y2869" s="1251">
        <v>184</v>
      </c>
    </row>
    <row r="2870" spans="1:25" ht="12">
      <c r="A2870" s="1251">
        <v>2021</v>
      </c>
      <c r="B2870" s="1251">
        <v>25</v>
      </c>
      <c r="C2870" s="1251">
        <v>100</v>
      </c>
      <c r="D2870" s="1251" t="s">
        <v>1513</v>
      </c>
      <c r="E2870" s="1251">
        <v>184301</v>
      </c>
      <c r="F2870" s="1251" t="s">
        <v>1568</v>
      </c>
      <c r="G2870" s="1252">
        <v>0</v>
      </c>
      <c r="H2870" s="1252">
        <v>0</v>
      </c>
      <c r="I2870" s="1252">
        <v>0</v>
      </c>
      <c r="J2870" s="1252">
        <v>0</v>
      </c>
      <c r="K2870" s="1252">
        <v>0</v>
      </c>
      <c r="L2870" s="1252">
        <v>0</v>
      </c>
      <c r="M2870" s="1252">
        <v>0</v>
      </c>
      <c r="N2870" s="1252">
        <v>0</v>
      </c>
      <c r="O2870" s="1252">
        <v>0</v>
      </c>
      <c r="P2870" s="1252">
        <v>0</v>
      </c>
      <c r="Q2870" s="1252">
        <v>0</v>
      </c>
      <c r="R2870" s="1252">
        <v>0</v>
      </c>
      <c r="S2870" s="1252">
        <v>0</v>
      </c>
      <c r="T2870" s="1252">
        <v>0</v>
      </c>
      <c r="U2870" s="1251" t="s">
        <v>116</v>
      </c>
      <c r="V2870" s="1251" t="s">
        <v>1537</v>
      </c>
      <c r="W2870" s="1251" t="s">
        <v>1569</v>
      </c>
      <c r="X2870" s="1251" t="s">
        <v>1515</v>
      </c>
      <c r="Y2870" s="1251">
        <v>184</v>
      </c>
    </row>
    <row r="2871" spans="1:25" ht="12">
      <c r="A2871" s="1251">
        <v>2021</v>
      </c>
      <c r="B2871" s="1251">
        <v>25</v>
      </c>
      <c r="C2871" s="1251">
        <v>100</v>
      </c>
      <c r="D2871" s="1251" t="s">
        <v>1513</v>
      </c>
      <c r="E2871" s="1251">
        <v>185002</v>
      </c>
      <c r="F2871" s="1251" t="s">
        <v>1570</v>
      </c>
      <c r="G2871" s="1252">
        <v>3892</v>
      </c>
      <c r="H2871" s="1252">
        <v>3892</v>
      </c>
      <c r="I2871" s="1252">
        <v>3892</v>
      </c>
      <c r="J2871" s="1252">
        <v>3892</v>
      </c>
      <c r="K2871" s="1252">
        <v>3892</v>
      </c>
      <c r="L2871" s="1252">
        <v>3892</v>
      </c>
      <c r="M2871" s="1252">
        <v>3892</v>
      </c>
      <c r="N2871" s="1252">
        <v>3892</v>
      </c>
      <c r="O2871" s="1252">
        <v>3892</v>
      </c>
      <c r="P2871" s="1252">
        <v>3892</v>
      </c>
      <c r="Q2871" s="1252">
        <v>3892</v>
      </c>
      <c r="R2871" s="1252">
        <v>3892</v>
      </c>
      <c r="S2871" s="1252">
        <v>3892</v>
      </c>
      <c r="T2871" s="1252">
        <v>3892</v>
      </c>
      <c r="U2871" s="1251" t="s">
        <v>116</v>
      </c>
      <c r="V2871" s="1251" t="s">
        <v>1537</v>
      </c>
      <c r="W2871" s="1251" t="s">
        <v>1571</v>
      </c>
      <c r="X2871" s="1251" t="s">
        <v>1515</v>
      </c>
      <c r="Y2871" s="1251">
        <v>185</v>
      </c>
    </row>
    <row r="2872" spans="1:25" ht="12">
      <c r="A2872" s="1251">
        <v>2021</v>
      </c>
      <c r="B2872" s="1251">
        <v>25</v>
      </c>
      <c r="C2872" s="1251">
        <v>100</v>
      </c>
      <c r="D2872" s="1251" t="s">
        <v>1513</v>
      </c>
      <c r="E2872" s="1251">
        <v>185300</v>
      </c>
      <c r="F2872" s="1251" t="s">
        <v>1572</v>
      </c>
      <c r="G2872" s="1252">
        <v>-2676.9499999999998</v>
      </c>
      <c r="H2872" s="1252">
        <v>-2676.9499999999998</v>
      </c>
      <c r="I2872" s="1252">
        <v>-2676.9499999999998</v>
      </c>
      <c r="J2872" s="1252">
        <v>-2913.6199999999999</v>
      </c>
      <c r="K2872" s="1252">
        <v>-2913.6199999999999</v>
      </c>
      <c r="L2872" s="1252">
        <v>-2913.6199999999999</v>
      </c>
      <c r="M2872" s="1252">
        <v>-3152.6199999999999</v>
      </c>
      <c r="N2872" s="1252">
        <v>-3152.6199999999999</v>
      </c>
      <c r="O2872" s="1252">
        <v>-3152.6199999999999</v>
      </c>
      <c r="P2872" s="1252">
        <v>-3393.6199999999999</v>
      </c>
      <c r="Q2872" s="1252">
        <v>-3393.6199999999999</v>
      </c>
      <c r="R2872" s="1252">
        <v>-3393.6199999999999</v>
      </c>
      <c r="S2872" s="1252">
        <v>-3636.6199999999999</v>
      </c>
      <c r="T2872" s="1252">
        <v>-3636.6200000000026</v>
      </c>
      <c r="U2872" s="1251" t="s">
        <v>116</v>
      </c>
      <c r="V2872" s="1251" t="s">
        <v>1537</v>
      </c>
      <c r="W2872" s="1251" t="s">
        <v>1571</v>
      </c>
      <c r="X2872" s="1251" t="s">
        <v>1515</v>
      </c>
      <c r="Y2872" s="1251">
        <v>185</v>
      </c>
    </row>
    <row r="2873" spans="1:25" ht="12">
      <c r="A2873" s="1251">
        <v>2021</v>
      </c>
      <c r="B2873" s="1251">
        <v>25</v>
      </c>
      <c r="C2873" s="1251">
        <v>100</v>
      </c>
      <c r="D2873" s="1251" t="s">
        <v>1513</v>
      </c>
      <c r="E2873" s="1251">
        <v>186200</v>
      </c>
      <c r="F2873" s="1251" t="s">
        <v>1573</v>
      </c>
      <c r="G2873" s="1252">
        <v>0</v>
      </c>
      <c r="H2873" s="1252">
        <v>0</v>
      </c>
      <c r="I2873" s="1252">
        <v>0</v>
      </c>
      <c r="J2873" s="1252">
        <v>0</v>
      </c>
      <c r="K2873" s="1252">
        <v>0</v>
      </c>
      <c r="L2873" s="1252">
        <v>0</v>
      </c>
      <c r="M2873" s="1252">
        <v>0</v>
      </c>
      <c r="N2873" s="1252">
        <v>0</v>
      </c>
      <c r="O2873" s="1252">
        <v>0</v>
      </c>
      <c r="P2873" s="1252">
        <v>0</v>
      </c>
      <c r="Q2873" s="1252">
        <v>0</v>
      </c>
      <c r="R2873" s="1252">
        <v>0</v>
      </c>
      <c r="S2873" s="1252">
        <v>0</v>
      </c>
      <c r="T2873" s="1252">
        <v>0</v>
      </c>
      <c r="U2873" s="1251" t="s">
        <v>116</v>
      </c>
      <c r="V2873" s="1251" t="s">
        <v>1537</v>
      </c>
      <c r="W2873" s="1251" t="s">
        <v>322</v>
      </c>
      <c r="X2873" s="1251" t="s">
        <v>1515</v>
      </c>
      <c r="Y2873" s="1251">
        <v>186</v>
      </c>
    </row>
    <row r="2874" spans="1:25" ht="12">
      <c r="A2874" s="1251">
        <v>2021</v>
      </c>
      <c r="B2874" s="1251">
        <v>25</v>
      </c>
      <c r="C2874" s="1251">
        <v>100</v>
      </c>
      <c r="D2874" s="1251" t="s">
        <v>1513</v>
      </c>
      <c r="E2874" s="1251">
        <v>186301</v>
      </c>
      <c r="F2874" s="1251" t="s">
        <v>1690</v>
      </c>
      <c r="G2874" s="1252">
        <v>0</v>
      </c>
      <c r="H2874" s="1252">
        <v>725</v>
      </c>
      <c r="I2874" s="1252">
        <v>725</v>
      </c>
      <c r="J2874" s="1252">
        <v>725</v>
      </c>
      <c r="K2874" s="1252">
        <v>725</v>
      </c>
      <c r="L2874" s="1252">
        <v>725</v>
      </c>
      <c r="M2874" s="1252">
        <v>725</v>
      </c>
      <c r="N2874" s="1252">
        <v>725</v>
      </c>
      <c r="O2874" s="1252">
        <v>11725</v>
      </c>
      <c r="P2874" s="1252">
        <v>11725</v>
      </c>
      <c r="Q2874" s="1252">
        <v>11725</v>
      </c>
      <c r="R2874" s="1252">
        <v>11725</v>
      </c>
      <c r="S2874" s="1252">
        <v>11725</v>
      </c>
      <c r="T2874" s="1252">
        <v>11725</v>
      </c>
      <c r="U2874" s="1251" t="s">
        <v>116</v>
      </c>
      <c r="V2874" s="1251" t="s">
        <v>564</v>
      </c>
      <c r="W2874" s="1251" t="s">
        <v>322</v>
      </c>
      <c r="X2874" s="1251" t="s">
        <v>1515</v>
      </c>
      <c r="Y2874" s="1251">
        <v>186</v>
      </c>
    </row>
    <row r="2875" spans="1:25" ht="12">
      <c r="A2875" s="1251">
        <v>2021</v>
      </c>
      <c r="B2875" s="1251">
        <v>25</v>
      </c>
      <c r="C2875" s="1251">
        <v>100</v>
      </c>
      <c r="D2875" s="1251" t="s">
        <v>1513</v>
      </c>
      <c r="E2875" s="1251">
        <v>186302</v>
      </c>
      <c r="F2875" s="1251" t="s">
        <v>1574</v>
      </c>
      <c r="G2875" s="1252">
        <v>0</v>
      </c>
      <c r="H2875" s="1252">
        <v>0</v>
      </c>
      <c r="I2875" s="1252">
        <v>0</v>
      </c>
      <c r="J2875" s="1252">
        <v>0</v>
      </c>
      <c r="K2875" s="1252">
        <v>0</v>
      </c>
      <c r="L2875" s="1252">
        <v>0</v>
      </c>
      <c r="M2875" s="1252">
        <v>0</v>
      </c>
      <c r="N2875" s="1252">
        <v>0</v>
      </c>
      <c r="O2875" s="1252">
        <v>0</v>
      </c>
      <c r="P2875" s="1252">
        <v>0</v>
      </c>
      <c r="Q2875" s="1252">
        <v>0</v>
      </c>
      <c r="R2875" s="1252">
        <v>0</v>
      </c>
      <c r="S2875" s="1252">
        <v>0</v>
      </c>
      <c r="T2875" s="1252">
        <v>0</v>
      </c>
      <c r="U2875" s="1251" t="s">
        <v>116</v>
      </c>
      <c r="V2875" s="1251" t="s">
        <v>564</v>
      </c>
      <c r="W2875" s="1251" t="s">
        <v>322</v>
      </c>
      <c r="X2875" s="1251" t="s">
        <v>1515</v>
      </c>
      <c r="Y2875" s="1251">
        <v>186</v>
      </c>
    </row>
    <row r="2876" spans="1:25" ht="12">
      <c r="A2876" s="1251">
        <v>2021</v>
      </c>
      <c r="B2876" s="1251">
        <v>25</v>
      </c>
      <c r="C2876" s="1251">
        <v>100</v>
      </c>
      <c r="D2876" s="1251" t="s">
        <v>1513</v>
      </c>
      <c r="E2876" s="1251">
        <v>186355</v>
      </c>
      <c r="F2876" s="1251" t="s">
        <v>1575</v>
      </c>
      <c r="G2876" s="1252">
        <v>5319</v>
      </c>
      <c r="H2876" s="1252">
        <v>1329.6400000000001</v>
      </c>
      <c r="I2876" s="1252">
        <v>1539.0799999999999</v>
      </c>
      <c r="J2876" s="1252">
        <v>1914.76</v>
      </c>
      <c r="K2876" s="1252">
        <v>1752.9300000000001</v>
      </c>
      <c r="L2876" s="1252">
        <v>2042.5899999999999</v>
      </c>
      <c r="M2876" s="1252">
        <v>2335.8099999999999</v>
      </c>
      <c r="N2876" s="1252">
        <v>1254.47</v>
      </c>
      <c r="O2876" s="1252">
        <v>1796.8900000000001</v>
      </c>
      <c r="P2876" s="1252">
        <v>2695.73</v>
      </c>
      <c r="Q2876" s="1252">
        <v>3812.1900000000001</v>
      </c>
      <c r="R2876" s="1252">
        <v>4698.3299999999999</v>
      </c>
      <c r="S2876" s="1252">
        <v>6477.8999999999996</v>
      </c>
      <c r="T2876" s="1252">
        <v>6477.9000000000015</v>
      </c>
      <c r="U2876" s="1251" t="s">
        <v>116</v>
      </c>
      <c r="V2876" s="1251" t="s">
        <v>1537</v>
      </c>
      <c r="W2876" s="1251" t="s">
        <v>322</v>
      </c>
      <c r="X2876" s="1251" t="s">
        <v>1515</v>
      </c>
      <c r="Y2876" s="1251">
        <v>186</v>
      </c>
    </row>
    <row r="2877" spans="1:25" ht="12">
      <c r="A2877" s="1251">
        <v>2021</v>
      </c>
      <c r="B2877" s="1251">
        <v>25</v>
      </c>
      <c r="C2877" s="1251">
        <v>100</v>
      </c>
      <c r="D2877" s="1251" t="s">
        <v>1513</v>
      </c>
      <c r="E2877" s="1251">
        <v>186366</v>
      </c>
      <c r="F2877" s="1251" t="s">
        <v>1576</v>
      </c>
      <c r="G2877" s="1252">
        <v>117376.55</v>
      </c>
      <c r="H2877" s="1252">
        <v>121693.31</v>
      </c>
      <c r="I2877" s="1252">
        <v>121693.31</v>
      </c>
      <c r="J2877" s="1252">
        <v>121693.31</v>
      </c>
      <c r="K2877" s="1252">
        <v>122110.99000000001</v>
      </c>
      <c r="L2877" s="1252">
        <v>122110.99000000001</v>
      </c>
      <c r="M2877" s="1252">
        <v>122110.99000000001</v>
      </c>
      <c r="N2877" s="1252">
        <v>123487.98</v>
      </c>
      <c r="O2877" s="1252">
        <v>123487.98</v>
      </c>
      <c r="P2877" s="1252">
        <v>123487.98</v>
      </c>
      <c r="Q2877" s="1252">
        <v>123487.98</v>
      </c>
      <c r="R2877" s="1252">
        <v>123487.98</v>
      </c>
      <c r="S2877" s="1252">
        <v>123487.98</v>
      </c>
      <c r="T2877" s="1252">
        <v>123487.97999999998</v>
      </c>
      <c r="U2877" s="1251" t="s">
        <v>116</v>
      </c>
      <c r="V2877" s="1251" t="s">
        <v>1537</v>
      </c>
      <c r="W2877" s="1251" t="s">
        <v>322</v>
      </c>
      <c r="X2877" s="1251" t="s">
        <v>1515</v>
      </c>
      <c r="Y2877" s="1251">
        <v>186</v>
      </c>
    </row>
    <row r="2878" spans="1:25" ht="12">
      <c r="A2878" s="1251">
        <v>2021</v>
      </c>
      <c r="B2878" s="1251">
        <v>25</v>
      </c>
      <c r="C2878" s="1251">
        <v>100</v>
      </c>
      <c r="D2878" s="1251" t="s">
        <v>1513</v>
      </c>
      <c r="E2878" s="1251">
        <v>186367</v>
      </c>
      <c r="F2878" s="1251" t="s">
        <v>1577</v>
      </c>
      <c r="G2878" s="1252">
        <v>-12559.43</v>
      </c>
      <c r="H2878" s="1252">
        <v>-12859.610000000001</v>
      </c>
      <c r="I2878" s="1252">
        <v>-13159.790000000001</v>
      </c>
      <c r="J2878" s="1252">
        <v>-13459.969999999999</v>
      </c>
      <c r="K2878" s="1252">
        <v>-13754.049999999999</v>
      </c>
      <c r="L2878" s="1252">
        <v>-14048.129999999999</v>
      </c>
      <c r="M2878" s="1252">
        <v>-14342.209999999999</v>
      </c>
      <c r="N2878" s="1252">
        <v>-14640.190000000001</v>
      </c>
      <c r="O2878" s="1252">
        <v>-14938.17</v>
      </c>
      <c r="P2878" s="1252">
        <v>-15236.15</v>
      </c>
      <c r="Q2878" s="1252">
        <v>-15536.08</v>
      </c>
      <c r="R2878" s="1252">
        <v>-15836.01</v>
      </c>
      <c r="S2878" s="1252">
        <v>-16135.940000000001</v>
      </c>
      <c r="T2878" s="1252">
        <v>-16135.940000000002</v>
      </c>
      <c r="U2878" s="1251" t="s">
        <v>116</v>
      </c>
      <c r="V2878" s="1251" t="s">
        <v>1537</v>
      </c>
      <c r="W2878" s="1251" t="s">
        <v>322</v>
      </c>
      <c r="X2878" s="1251" t="s">
        <v>1515</v>
      </c>
      <c r="Y2878" s="1251">
        <v>186</v>
      </c>
    </row>
    <row r="2879" spans="1:25" ht="12">
      <c r="A2879" s="1251">
        <v>2021</v>
      </c>
      <c r="B2879" s="1251">
        <v>25</v>
      </c>
      <c r="C2879" s="1251">
        <v>100</v>
      </c>
      <c r="D2879" s="1251" t="s">
        <v>1513</v>
      </c>
      <c r="E2879" s="1251">
        <v>186381</v>
      </c>
      <c r="F2879" s="1251" t="s">
        <v>1578</v>
      </c>
      <c r="G2879" s="1252">
        <v>0</v>
      </c>
      <c r="H2879" s="1252">
        <v>0</v>
      </c>
      <c r="I2879" s="1252">
        <v>0</v>
      </c>
      <c r="J2879" s="1252">
        <v>0</v>
      </c>
      <c r="K2879" s="1252">
        <v>0</v>
      </c>
      <c r="L2879" s="1252">
        <v>0</v>
      </c>
      <c r="M2879" s="1252">
        <v>0</v>
      </c>
      <c r="N2879" s="1252">
        <v>0</v>
      </c>
      <c r="O2879" s="1252">
        <v>0</v>
      </c>
      <c r="P2879" s="1252">
        <v>0</v>
      </c>
      <c r="Q2879" s="1252">
        <v>0</v>
      </c>
      <c r="R2879" s="1252">
        <v>0</v>
      </c>
      <c r="S2879" s="1252">
        <v>0</v>
      </c>
      <c r="T2879" s="1252">
        <v>0</v>
      </c>
      <c r="U2879" s="1251" t="s">
        <v>116</v>
      </c>
      <c r="V2879" s="1251" t="s">
        <v>1537</v>
      </c>
      <c r="W2879" s="1251" t="s">
        <v>322</v>
      </c>
      <c r="X2879" s="1251" t="s">
        <v>1515</v>
      </c>
      <c r="Y2879" s="1251">
        <v>186</v>
      </c>
    </row>
    <row r="2880" spans="1:25" ht="12">
      <c r="A2880" s="1251">
        <v>2021</v>
      </c>
      <c r="B2880" s="1251">
        <v>25</v>
      </c>
      <c r="C2880" s="1251">
        <v>100</v>
      </c>
      <c r="D2880" s="1251" t="s">
        <v>1513</v>
      </c>
      <c r="E2880" s="1251">
        <v>186396</v>
      </c>
      <c r="F2880" s="1251" t="s">
        <v>1579</v>
      </c>
      <c r="G2880" s="1252">
        <v>0</v>
      </c>
      <c r="H2880" s="1252">
        <v>0</v>
      </c>
      <c r="I2880" s="1252">
        <v>0</v>
      </c>
      <c r="J2880" s="1252">
        <v>0</v>
      </c>
      <c r="K2880" s="1252">
        <v>0</v>
      </c>
      <c r="L2880" s="1252">
        <v>0</v>
      </c>
      <c r="M2880" s="1252">
        <v>0</v>
      </c>
      <c r="N2880" s="1252">
        <v>0</v>
      </c>
      <c r="O2880" s="1252">
        <v>0</v>
      </c>
      <c r="P2880" s="1252">
        <v>0</v>
      </c>
      <c r="Q2880" s="1252">
        <v>0</v>
      </c>
      <c r="R2880" s="1252">
        <v>0</v>
      </c>
      <c r="S2880" s="1252">
        <v>0</v>
      </c>
      <c r="T2880" s="1252">
        <v>0</v>
      </c>
      <c r="U2880" s="1251" t="s">
        <v>116</v>
      </c>
      <c r="V2880" s="1251" t="s">
        <v>1537</v>
      </c>
      <c r="W2880" s="1251" t="s">
        <v>322</v>
      </c>
      <c r="X2880" s="1251" t="s">
        <v>1515</v>
      </c>
      <c r="Y2880" s="1251">
        <v>186</v>
      </c>
    </row>
    <row r="2881" spans="1:25" ht="12">
      <c r="A2881" s="1251">
        <v>2021</v>
      </c>
      <c r="B2881" s="1251">
        <v>25</v>
      </c>
      <c r="C2881" s="1251">
        <v>100</v>
      </c>
      <c r="D2881" s="1251" t="s">
        <v>1513</v>
      </c>
      <c r="E2881" s="1251">
        <v>186399</v>
      </c>
      <c r="F2881" s="1251" t="s">
        <v>1580</v>
      </c>
      <c r="G2881" s="1252">
        <v>0</v>
      </c>
      <c r="H2881" s="1252">
        <v>0</v>
      </c>
      <c r="I2881" s="1252">
        <v>0</v>
      </c>
      <c r="J2881" s="1252">
        <v>0</v>
      </c>
      <c r="K2881" s="1252">
        <v>0</v>
      </c>
      <c r="L2881" s="1252">
        <v>0</v>
      </c>
      <c r="M2881" s="1252">
        <v>0</v>
      </c>
      <c r="N2881" s="1252">
        <v>0</v>
      </c>
      <c r="O2881" s="1252">
        <v>0</v>
      </c>
      <c r="P2881" s="1252">
        <v>0</v>
      </c>
      <c r="Q2881" s="1252">
        <v>0</v>
      </c>
      <c r="R2881" s="1252">
        <v>0</v>
      </c>
      <c r="S2881" s="1252">
        <v>0</v>
      </c>
      <c r="T2881" s="1252">
        <v>0</v>
      </c>
      <c r="U2881" s="1251" t="s">
        <v>116</v>
      </c>
      <c r="V2881" s="1251" t="s">
        <v>564</v>
      </c>
      <c r="W2881" s="1251" t="s">
        <v>322</v>
      </c>
      <c r="X2881" s="1251" t="s">
        <v>1515</v>
      </c>
      <c r="Y2881" s="1251">
        <v>186</v>
      </c>
    </row>
    <row r="2882" spans="1:25" ht="12">
      <c r="A2882" s="1251">
        <v>2021</v>
      </c>
      <c r="B2882" s="1251">
        <v>25</v>
      </c>
      <c r="C2882" s="1251">
        <v>100</v>
      </c>
      <c r="D2882" s="1251" t="s">
        <v>1513</v>
      </c>
      <c r="E2882" s="1251">
        <v>231000</v>
      </c>
      <c r="F2882" s="1251" t="s">
        <v>366</v>
      </c>
      <c r="G2882" s="1252">
        <v>0</v>
      </c>
      <c r="H2882" s="1252">
        <v>0</v>
      </c>
      <c r="I2882" s="1252">
        <v>0</v>
      </c>
      <c r="J2882" s="1252">
        <v>0</v>
      </c>
      <c r="K2882" s="1252">
        <v>0</v>
      </c>
      <c r="L2882" s="1252">
        <v>0</v>
      </c>
      <c r="M2882" s="1252">
        <v>0</v>
      </c>
      <c r="N2882" s="1252">
        <v>0</v>
      </c>
      <c r="O2882" s="1252">
        <v>0</v>
      </c>
      <c r="P2882" s="1252">
        <v>0</v>
      </c>
      <c r="Q2882" s="1252">
        <v>0</v>
      </c>
      <c r="R2882" s="1252">
        <v>0</v>
      </c>
      <c r="S2882" s="1252">
        <v>0</v>
      </c>
      <c r="T2882" s="1252">
        <v>0</v>
      </c>
      <c r="U2882" s="1251" t="s">
        <v>116</v>
      </c>
      <c r="V2882" s="1251" t="s">
        <v>1537</v>
      </c>
      <c r="W2882" s="1251" t="s">
        <v>366</v>
      </c>
      <c r="X2882" s="1251" t="s">
        <v>1581</v>
      </c>
      <c r="Y2882" s="1251">
        <v>231</v>
      </c>
    </row>
    <row r="2883" spans="1:25" ht="12">
      <c r="A2883" s="1251">
        <v>2021</v>
      </c>
      <c r="B2883" s="1251">
        <v>25</v>
      </c>
      <c r="C2883" s="1251">
        <v>100</v>
      </c>
      <c r="D2883" s="1251" t="s">
        <v>1513</v>
      </c>
      <c r="E2883" s="1251">
        <v>231001</v>
      </c>
      <c r="F2883" s="1251" t="s">
        <v>1582</v>
      </c>
      <c r="G2883" s="1252">
        <v>0</v>
      </c>
      <c r="H2883" s="1252">
        <v>0</v>
      </c>
      <c r="I2883" s="1252">
        <v>0</v>
      </c>
      <c r="J2883" s="1252">
        <v>0</v>
      </c>
      <c r="K2883" s="1252">
        <v>0</v>
      </c>
      <c r="L2883" s="1252">
        <v>0</v>
      </c>
      <c r="M2883" s="1252">
        <v>0</v>
      </c>
      <c r="N2883" s="1252">
        <v>0</v>
      </c>
      <c r="O2883" s="1252">
        <v>0</v>
      </c>
      <c r="P2883" s="1252">
        <v>0</v>
      </c>
      <c r="Q2883" s="1252">
        <v>0</v>
      </c>
      <c r="R2883" s="1252">
        <v>0</v>
      </c>
      <c r="S2883" s="1252">
        <v>0</v>
      </c>
      <c r="T2883" s="1252">
        <v>0</v>
      </c>
      <c r="U2883" s="1251" t="s">
        <v>116</v>
      </c>
      <c r="V2883" s="1251" t="s">
        <v>1537</v>
      </c>
      <c r="W2883" s="1251" t="s">
        <v>366</v>
      </c>
      <c r="X2883" s="1251" t="s">
        <v>1581</v>
      </c>
      <c r="Y2883" s="1251">
        <v>231</v>
      </c>
    </row>
    <row r="2884" spans="1:25" ht="12">
      <c r="A2884" s="1251">
        <v>2021</v>
      </c>
      <c r="B2884" s="1251">
        <v>25</v>
      </c>
      <c r="C2884" s="1251">
        <v>100</v>
      </c>
      <c r="D2884" s="1251" t="s">
        <v>1513</v>
      </c>
      <c r="E2884" s="1251">
        <v>231006</v>
      </c>
      <c r="F2884" s="1251" t="s">
        <v>1583</v>
      </c>
      <c r="G2884" s="1252">
        <v>-2332.8299999999999</v>
      </c>
      <c r="H2884" s="1252">
        <v>-2332.8299999999999</v>
      </c>
      <c r="I2884" s="1252">
        <v>-2306.8299999999999</v>
      </c>
      <c r="J2884" s="1252">
        <v>-2332.8299999999999</v>
      </c>
      <c r="K2884" s="1252">
        <v>-2135.7600000000002</v>
      </c>
      <c r="L2884" s="1252">
        <v>-2135.7600000000002</v>
      </c>
      <c r="M2884" s="1252">
        <v>-2135.7600000000002</v>
      </c>
      <c r="N2884" s="1252">
        <v>-2135.7600000000002</v>
      </c>
      <c r="O2884" s="1252">
        <v>-2119.2600000000002</v>
      </c>
      <c r="P2884" s="1252">
        <v>-2119.2600000000002</v>
      </c>
      <c r="Q2884" s="1252">
        <v>-2119.2600000000002</v>
      </c>
      <c r="R2884" s="1252">
        <v>-2119.2600000000002</v>
      </c>
      <c r="S2884" s="1252">
        <v>-2437.1599999999999</v>
      </c>
      <c r="T2884" s="1252">
        <v>-2437.1599999999999</v>
      </c>
      <c r="U2884" s="1251" t="s">
        <v>116</v>
      </c>
      <c r="V2884" s="1251" t="s">
        <v>1537</v>
      </c>
      <c r="W2884" s="1251" t="s">
        <v>366</v>
      </c>
      <c r="X2884" s="1251" t="s">
        <v>1581</v>
      </c>
      <c r="Y2884" s="1251">
        <v>231</v>
      </c>
    </row>
    <row r="2885" spans="1:25" ht="12">
      <c r="A2885" s="1251">
        <v>2021</v>
      </c>
      <c r="B2885" s="1251">
        <v>25</v>
      </c>
      <c r="C2885" s="1251">
        <v>100</v>
      </c>
      <c r="D2885" s="1251" t="s">
        <v>1513</v>
      </c>
      <c r="E2885" s="1251">
        <v>231035</v>
      </c>
      <c r="F2885" s="1251" t="s">
        <v>1820</v>
      </c>
      <c r="G2885" s="1252">
        <v>0</v>
      </c>
      <c r="H2885" s="1252">
        <v>0</v>
      </c>
      <c r="I2885" s="1252">
        <v>0</v>
      </c>
      <c r="J2885" s="1252">
        <v>0</v>
      </c>
      <c r="K2885" s="1252">
        <v>0</v>
      </c>
      <c r="L2885" s="1252">
        <v>0</v>
      </c>
      <c r="M2885" s="1252">
        <v>0</v>
      </c>
      <c r="N2885" s="1252">
        <v>0</v>
      </c>
      <c r="O2885" s="1252">
        <v>0</v>
      </c>
      <c r="P2885" s="1252">
        <v>0</v>
      </c>
      <c r="Q2885" s="1252">
        <v>0</v>
      </c>
      <c r="R2885" s="1252">
        <v>-20000</v>
      </c>
      <c r="S2885" s="1252">
        <v>-20000</v>
      </c>
      <c r="T2885" s="1252">
        <v>-20000</v>
      </c>
      <c r="U2885" s="1251" t="s">
        <v>116</v>
      </c>
      <c r="V2885" s="1251" t="s">
        <v>1537</v>
      </c>
      <c r="W2885" s="1251" t="s">
        <v>366</v>
      </c>
      <c r="X2885" s="1251" t="s">
        <v>1581</v>
      </c>
      <c r="Y2885" s="1251">
        <v>231</v>
      </c>
    </row>
    <row r="2886" spans="1:25" ht="12">
      <c r="A2886" s="1251">
        <v>2021</v>
      </c>
      <c r="B2886" s="1251">
        <v>25</v>
      </c>
      <c r="C2886" s="1251">
        <v>100</v>
      </c>
      <c r="D2886" s="1251" t="s">
        <v>1513</v>
      </c>
      <c r="E2886" s="1251">
        <v>231100</v>
      </c>
      <c r="F2886" s="1251" t="s">
        <v>1584</v>
      </c>
      <c r="G2886" s="1252">
        <v>2.21</v>
      </c>
      <c r="H2886" s="1252">
        <v>2.21</v>
      </c>
      <c r="I2886" s="1252">
        <v>2.21</v>
      </c>
      <c r="J2886" s="1252">
        <v>2.21</v>
      </c>
      <c r="K2886" s="1252">
        <v>2.21</v>
      </c>
      <c r="L2886" s="1252">
        <v>2.21</v>
      </c>
      <c r="M2886" s="1252">
        <v>2.21</v>
      </c>
      <c r="N2886" s="1252">
        <v>2.21</v>
      </c>
      <c r="O2886" s="1252">
        <v>2.21</v>
      </c>
      <c r="P2886" s="1252">
        <v>2.21</v>
      </c>
      <c r="Q2886" s="1252">
        <v>2.21</v>
      </c>
      <c r="R2886" s="1252">
        <v>2.21</v>
      </c>
      <c r="S2886" s="1252">
        <v>2.21</v>
      </c>
      <c r="T2886" s="1252">
        <v>2.2100000000000009</v>
      </c>
      <c r="U2886" s="1251" t="s">
        <v>116</v>
      </c>
      <c r="V2886" s="1251" t="s">
        <v>1537</v>
      </c>
      <c r="W2886" s="1251" t="s">
        <v>366</v>
      </c>
      <c r="X2886" s="1251" t="s">
        <v>1581</v>
      </c>
      <c r="Y2886" s="1251">
        <v>231</v>
      </c>
    </row>
    <row r="2887" spans="1:25" ht="12">
      <c r="A2887" s="1251">
        <v>2021</v>
      </c>
      <c r="B2887" s="1251">
        <v>25</v>
      </c>
      <c r="C2887" s="1251">
        <v>100</v>
      </c>
      <c r="D2887" s="1251" t="s">
        <v>1513</v>
      </c>
      <c r="E2887" s="1251">
        <v>235010</v>
      </c>
      <c r="F2887" s="1251" t="s">
        <v>1585</v>
      </c>
      <c r="G2887" s="1252">
        <v>0</v>
      </c>
      <c r="H2887" s="1252">
        <v>0</v>
      </c>
      <c r="I2887" s="1252">
        <v>0</v>
      </c>
      <c r="J2887" s="1252">
        <v>0</v>
      </c>
      <c r="K2887" s="1252">
        <v>0</v>
      </c>
      <c r="L2887" s="1252">
        <v>0</v>
      </c>
      <c r="M2887" s="1252">
        <v>0</v>
      </c>
      <c r="N2887" s="1252">
        <v>0</v>
      </c>
      <c r="O2887" s="1252">
        <v>0</v>
      </c>
      <c r="P2887" s="1252">
        <v>0</v>
      </c>
      <c r="Q2887" s="1252">
        <v>0</v>
      </c>
      <c r="R2887" s="1252">
        <v>0</v>
      </c>
      <c r="S2887" s="1252">
        <v>0</v>
      </c>
      <c r="T2887" s="1252">
        <v>0</v>
      </c>
      <c r="U2887" s="1251" t="s">
        <v>116</v>
      </c>
      <c r="V2887" s="1251" t="s">
        <v>564</v>
      </c>
      <c r="W2887" s="1251" t="s">
        <v>370</v>
      </c>
      <c r="X2887" s="1251" t="s">
        <v>1581</v>
      </c>
      <c r="Y2887" s="1251">
        <v>235</v>
      </c>
    </row>
    <row r="2888" spans="1:25" ht="12">
      <c r="A2888" s="1251">
        <v>2021</v>
      </c>
      <c r="B2888" s="1251">
        <v>25</v>
      </c>
      <c r="C2888" s="1251">
        <v>100</v>
      </c>
      <c r="D2888" s="1251" t="s">
        <v>1513</v>
      </c>
      <c r="E2888" s="1251">
        <v>235020</v>
      </c>
      <c r="F2888" s="1251" t="s">
        <v>1586</v>
      </c>
      <c r="G2888" s="1252">
        <v>-35154.589999999997</v>
      </c>
      <c r="H2888" s="1252">
        <v>-34905.089999999997</v>
      </c>
      <c r="I2888" s="1252">
        <v>-34395.089999999997</v>
      </c>
      <c r="J2888" s="1252">
        <v>-31590.09</v>
      </c>
      <c r="K2888" s="1252">
        <v>-31420.09</v>
      </c>
      <c r="L2888" s="1252">
        <v>-31335.09</v>
      </c>
      <c r="M2888" s="1252">
        <v>-28852.389999999999</v>
      </c>
      <c r="N2888" s="1252">
        <v>-28784.279999999999</v>
      </c>
      <c r="O2888" s="1252">
        <v>-28189.279999999999</v>
      </c>
      <c r="P2888" s="1252">
        <v>-25061.98</v>
      </c>
      <c r="Q2888" s="1252">
        <v>-24976.98</v>
      </c>
      <c r="R2888" s="1252">
        <v>-24976.98</v>
      </c>
      <c r="S2888" s="1252">
        <v>-24810.009999999998</v>
      </c>
      <c r="T2888" s="1252">
        <v>-24810.010000000009</v>
      </c>
      <c r="U2888" s="1251" t="s">
        <v>116</v>
      </c>
      <c r="V2888" s="1251" t="s">
        <v>564</v>
      </c>
      <c r="W2888" s="1251" t="s">
        <v>370</v>
      </c>
      <c r="X2888" s="1251" t="s">
        <v>1581</v>
      </c>
      <c r="Y2888" s="1251">
        <v>235</v>
      </c>
    </row>
    <row r="2889" spans="1:25" ht="12">
      <c r="A2889" s="1251">
        <v>2021</v>
      </c>
      <c r="B2889" s="1251">
        <v>25</v>
      </c>
      <c r="C2889" s="1251">
        <v>100</v>
      </c>
      <c r="D2889" s="1251" t="s">
        <v>1513</v>
      </c>
      <c r="E2889" s="1251">
        <v>235050</v>
      </c>
      <c r="F2889" s="1251" t="s">
        <v>1587</v>
      </c>
      <c r="G2889" s="1252">
        <v>-11200</v>
      </c>
      <c r="H2889" s="1252">
        <v>-12800</v>
      </c>
      <c r="I2889" s="1252">
        <v>-12800</v>
      </c>
      <c r="J2889" s="1252">
        <v>-12800</v>
      </c>
      <c r="K2889" s="1252">
        <v>-14400</v>
      </c>
      <c r="L2889" s="1252">
        <v>-14400</v>
      </c>
      <c r="M2889" s="1252">
        <v>-14400</v>
      </c>
      <c r="N2889" s="1252">
        <v>-14400</v>
      </c>
      <c r="O2889" s="1252">
        <v>-14400</v>
      </c>
      <c r="P2889" s="1252">
        <v>-9600</v>
      </c>
      <c r="Q2889" s="1252">
        <v>-9600</v>
      </c>
      <c r="R2889" s="1252">
        <v>-9600</v>
      </c>
      <c r="S2889" s="1252">
        <v>-9600</v>
      </c>
      <c r="T2889" s="1252">
        <v>-9600</v>
      </c>
      <c r="U2889" s="1251" t="s">
        <v>116</v>
      </c>
      <c r="V2889" s="1251" t="s">
        <v>564</v>
      </c>
      <c r="W2889" s="1251" t="s">
        <v>370</v>
      </c>
      <c r="X2889" s="1251" t="s">
        <v>1581</v>
      </c>
      <c r="Y2889" s="1251">
        <v>235</v>
      </c>
    </row>
    <row r="2890" spans="1:25" ht="12">
      <c r="A2890" s="1251">
        <v>2021</v>
      </c>
      <c r="B2890" s="1251">
        <v>25</v>
      </c>
      <c r="C2890" s="1251">
        <v>100</v>
      </c>
      <c r="D2890" s="1251" t="s">
        <v>1513</v>
      </c>
      <c r="E2890" s="1251">
        <v>236111</v>
      </c>
      <c r="F2890" s="1251" t="s">
        <v>1588</v>
      </c>
      <c r="G2890" s="1252">
        <v>0</v>
      </c>
      <c r="H2890" s="1252">
        <v>16152.629999999999</v>
      </c>
      <c r="I2890" s="1252">
        <v>8076.3100000000004</v>
      </c>
      <c r="J2890" s="1252">
        <v>0</v>
      </c>
      <c r="K2890" s="1252">
        <v>16176.290000000001</v>
      </c>
      <c r="L2890" s="1252">
        <v>8088.1499999999996</v>
      </c>
      <c r="M2890" s="1252">
        <v>0.01</v>
      </c>
      <c r="N2890" s="1252">
        <v>18394.220000000001</v>
      </c>
      <c r="O2890" s="1252">
        <v>9907.1700000000001</v>
      </c>
      <c r="P2890" s="1252">
        <v>0.01</v>
      </c>
      <c r="Q2890" s="1252">
        <v>19791.169999999998</v>
      </c>
      <c r="R2890" s="1252">
        <v>9895.5900000000001</v>
      </c>
      <c r="S2890" s="1252">
        <v>0</v>
      </c>
      <c r="T2890" s="1252">
        <v>0</v>
      </c>
      <c r="U2890" s="1251" t="s">
        <v>116</v>
      </c>
      <c r="V2890" s="1251" t="s">
        <v>1537</v>
      </c>
      <c r="W2890" s="1251" t="s">
        <v>371</v>
      </c>
      <c r="X2890" s="1251" t="s">
        <v>1581</v>
      </c>
      <c r="Y2890" s="1251">
        <v>236</v>
      </c>
    </row>
    <row r="2891" spans="1:25" ht="12">
      <c r="A2891" s="1251">
        <v>2021</v>
      </c>
      <c r="B2891" s="1251">
        <v>25</v>
      </c>
      <c r="C2891" s="1251">
        <v>100</v>
      </c>
      <c r="D2891" s="1251" t="s">
        <v>1513</v>
      </c>
      <c r="E2891" s="1251">
        <v>236118</v>
      </c>
      <c r="F2891" s="1251" t="s">
        <v>1589</v>
      </c>
      <c r="G2891" s="1252">
        <v>-0.01</v>
      </c>
      <c r="H2891" s="1252">
        <v>-0.01</v>
      </c>
      <c r="I2891" s="1252">
        <v>-0.01</v>
      </c>
      <c r="J2891" s="1252">
        <v>-0.01</v>
      </c>
      <c r="K2891" s="1252">
        <v>-0.01</v>
      </c>
      <c r="L2891" s="1252">
        <v>-0.01</v>
      </c>
      <c r="M2891" s="1252">
        <v>-0.01</v>
      </c>
      <c r="N2891" s="1252">
        <v>-0.01</v>
      </c>
      <c r="O2891" s="1252">
        <v>-0.01</v>
      </c>
      <c r="P2891" s="1252">
        <v>-0.01</v>
      </c>
      <c r="Q2891" s="1252">
        <v>-0.01</v>
      </c>
      <c r="R2891" s="1252">
        <v>-0.01</v>
      </c>
      <c r="S2891" s="1252">
        <v>-0.01</v>
      </c>
      <c r="T2891" s="1252">
        <v>-0.009999999999999995</v>
      </c>
      <c r="U2891" s="1251" t="s">
        <v>116</v>
      </c>
      <c r="V2891" s="1251" t="s">
        <v>1537</v>
      </c>
      <c r="W2891" s="1251" t="s">
        <v>371</v>
      </c>
      <c r="X2891" s="1251" t="s">
        <v>1581</v>
      </c>
      <c r="Y2891" s="1251">
        <v>236</v>
      </c>
    </row>
    <row r="2892" spans="1:25" ht="12">
      <c r="A2892" s="1251">
        <v>2021</v>
      </c>
      <c r="B2892" s="1251">
        <v>25</v>
      </c>
      <c r="C2892" s="1251">
        <v>100</v>
      </c>
      <c r="D2892" s="1251" t="s">
        <v>1513</v>
      </c>
      <c r="E2892" s="1251">
        <v>237280</v>
      </c>
      <c r="F2892" s="1251" t="s">
        <v>1590</v>
      </c>
      <c r="G2892" s="1252">
        <v>-99.75</v>
      </c>
      <c r="H2892" s="1252">
        <v>-164</v>
      </c>
      <c r="I2892" s="1252">
        <v>-160.15000000000001</v>
      </c>
      <c r="J2892" s="1252">
        <v>-267.57999999999998</v>
      </c>
      <c r="K2892" s="1252">
        <v>-327.56999999999999</v>
      </c>
      <c r="L2892" s="1252">
        <v>-385.08999999999997</v>
      </c>
      <c r="M2892" s="1252">
        <v>-411.05000000000001</v>
      </c>
      <c r="N2892" s="1252">
        <v>-463.27999999999997</v>
      </c>
      <c r="O2892" s="1252">
        <v>-505.24000000000001</v>
      </c>
      <c r="P2892" s="1252">
        <v>-500.10000000000002</v>
      </c>
      <c r="Q2892" s="1252">
        <v>-545.5</v>
      </c>
      <c r="R2892" s="1252">
        <v>-595.25</v>
      </c>
      <c r="S2892" s="1252">
        <v>-1</v>
      </c>
      <c r="T2892" s="1252">
        <v>-1</v>
      </c>
      <c r="U2892" s="1251" t="s">
        <v>116</v>
      </c>
      <c r="V2892" s="1251" t="s">
        <v>1537</v>
      </c>
      <c r="W2892" s="1251" t="s">
        <v>368</v>
      </c>
      <c r="X2892" s="1251" t="s">
        <v>1581</v>
      </c>
      <c r="Y2892" s="1251">
        <v>237</v>
      </c>
    </row>
    <row r="2893" spans="1:25" ht="12">
      <c r="A2893" s="1251">
        <v>2021</v>
      </c>
      <c r="B2893" s="1251">
        <v>25</v>
      </c>
      <c r="C2893" s="1251">
        <v>100</v>
      </c>
      <c r="D2893" s="1251" t="s">
        <v>1513</v>
      </c>
      <c r="E2893" s="1251">
        <v>237290</v>
      </c>
      <c r="F2893" s="1251" t="s">
        <v>1591</v>
      </c>
      <c r="G2893" s="1252">
        <v>0</v>
      </c>
      <c r="H2893" s="1252">
        <v>0</v>
      </c>
      <c r="I2893" s="1252">
        <v>0</v>
      </c>
      <c r="J2893" s="1252">
        <v>0</v>
      </c>
      <c r="K2893" s="1252">
        <v>0</v>
      </c>
      <c r="L2893" s="1252">
        <v>0</v>
      </c>
      <c r="M2893" s="1252">
        <v>0</v>
      </c>
      <c r="N2893" s="1252">
        <v>0</v>
      </c>
      <c r="O2893" s="1252">
        <v>0</v>
      </c>
      <c r="P2893" s="1252">
        <v>0</v>
      </c>
      <c r="Q2893" s="1252">
        <v>0</v>
      </c>
      <c r="R2893" s="1252">
        <v>0</v>
      </c>
      <c r="S2893" s="1252">
        <v>0</v>
      </c>
      <c r="T2893" s="1252">
        <v>0</v>
      </c>
      <c r="U2893" s="1251" t="s">
        <v>116</v>
      </c>
      <c r="V2893" s="1251" t="s">
        <v>1537</v>
      </c>
      <c r="W2893" s="1251" t="s">
        <v>368</v>
      </c>
      <c r="X2893" s="1251" t="s">
        <v>1581</v>
      </c>
      <c r="Y2893" s="1251">
        <v>237</v>
      </c>
    </row>
    <row r="2894" spans="1:25" ht="12">
      <c r="A2894" s="1251">
        <v>2021</v>
      </c>
      <c r="B2894" s="1251">
        <v>25</v>
      </c>
      <c r="C2894" s="1251">
        <v>100</v>
      </c>
      <c r="D2894" s="1251" t="s">
        <v>1513</v>
      </c>
      <c r="E2894" s="1251">
        <v>241001</v>
      </c>
      <c r="F2894" s="1251" t="s">
        <v>1592</v>
      </c>
      <c r="G2894" s="1252">
        <v>0</v>
      </c>
      <c r="H2894" s="1252">
        <v>0</v>
      </c>
      <c r="I2894" s="1252">
        <v>0</v>
      </c>
      <c r="J2894" s="1252">
        <v>0</v>
      </c>
      <c r="K2894" s="1252">
        <v>0</v>
      </c>
      <c r="L2894" s="1252">
        <v>0</v>
      </c>
      <c r="M2894" s="1252">
        <v>0</v>
      </c>
      <c r="N2894" s="1252">
        <v>0</v>
      </c>
      <c r="O2894" s="1252">
        <v>0</v>
      </c>
      <c r="P2894" s="1252">
        <v>0</v>
      </c>
      <c r="Q2894" s="1252">
        <v>0</v>
      </c>
      <c r="R2894" s="1252">
        <v>0</v>
      </c>
      <c r="S2894" s="1252">
        <v>0</v>
      </c>
      <c r="T2894" s="1252">
        <v>0</v>
      </c>
      <c r="U2894" s="1251" t="s">
        <v>116</v>
      </c>
      <c r="V2894" s="1251" t="s">
        <v>1537</v>
      </c>
      <c r="W2894" s="1251" t="s">
        <v>371</v>
      </c>
      <c r="X2894" s="1251" t="s">
        <v>1581</v>
      </c>
      <c r="Y2894" s="1251">
        <v>241</v>
      </c>
    </row>
    <row r="2895" spans="1:25" ht="12">
      <c r="A2895" s="1251">
        <v>2021</v>
      </c>
      <c r="B2895" s="1251">
        <v>25</v>
      </c>
      <c r="C2895" s="1251">
        <v>100</v>
      </c>
      <c r="D2895" s="1251" t="s">
        <v>1513</v>
      </c>
      <c r="E2895" s="1251">
        <v>241003</v>
      </c>
      <c r="F2895" s="1251" t="s">
        <v>1593</v>
      </c>
      <c r="G2895" s="1252">
        <v>0</v>
      </c>
      <c r="H2895" s="1252">
        <v>0</v>
      </c>
      <c r="I2895" s="1252">
        <v>0</v>
      </c>
      <c r="J2895" s="1252">
        <v>0</v>
      </c>
      <c r="K2895" s="1252">
        <v>0</v>
      </c>
      <c r="L2895" s="1252">
        <v>0</v>
      </c>
      <c r="M2895" s="1252">
        <v>0</v>
      </c>
      <c r="N2895" s="1252">
        <v>0</v>
      </c>
      <c r="O2895" s="1252">
        <v>0</v>
      </c>
      <c r="P2895" s="1252">
        <v>0</v>
      </c>
      <c r="Q2895" s="1252">
        <v>0</v>
      </c>
      <c r="R2895" s="1252">
        <v>0</v>
      </c>
      <c r="S2895" s="1252">
        <v>0</v>
      </c>
      <c r="T2895" s="1252">
        <v>0</v>
      </c>
      <c r="U2895" s="1251" t="s">
        <v>116</v>
      </c>
      <c r="V2895" s="1251" t="s">
        <v>1537</v>
      </c>
      <c r="W2895" s="1251" t="s">
        <v>371</v>
      </c>
      <c r="X2895" s="1251" t="s">
        <v>1581</v>
      </c>
      <c r="Y2895" s="1251">
        <v>241</v>
      </c>
    </row>
    <row r="2896" spans="1:25" ht="12">
      <c r="A2896" s="1251">
        <v>2021</v>
      </c>
      <c r="B2896" s="1251">
        <v>25</v>
      </c>
      <c r="C2896" s="1251">
        <v>100</v>
      </c>
      <c r="D2896" s="1251" t="s">
        <v>1513</v>
      </c>
      <c r="E2896" s="1251">
        <v>241004</v>
      </c>
      <c r="F2896" s="1251" t="s">
        <v>1594</v>
      </c>
      <c r="G2896" s="1252">
        <v>0</v>
      </c>
      <c r="H2896" s="1252">
        <v>0</v>
      </c>
      <c r="I2896" s="1252">
        <v>0</v>
      </c>
      <c r="J2896" s="1252">
        <v>0</v>
      </c>
      <c r="K2896" s="1252">
        <v>0</v>
      </c>
      <c r="L2896" s="1252">
        <v>0</v>
      </c>
      <c r="M2896" s="1252">
        <v>0</v>
      </c>
      <c r="N2896" s="1252">
        <v>0</v>
      </c>
      <c r="O2896" s="1252">
        <v>0</v>
      </c>
      <c r="P2896" s="1252">
        <v>0</v>
      </c>
      <c r="Q2896" s="1252">
        <v>0</v>
      </c>
      <c r="R2896" s="1252">
        <v>0</v>
      </c>
      <c r="S2896" s="1252">
        <v>0</v>
      </c>
      <c r="T2896" s="1252">
        <v>0</v>
      </c>
      <c r="U2896" s="1251" t="s">
        <v>116</v>
      </c>
      <c r="V2896" s="1251" t="s">
        <v>1537</v>
      </c>
      <c r="W2896" s="1251" t="s">
        <v>371</v>
      </c>
      <c r="X2896" s="1251" t="s">
        <v>1581</v>
      </c>
      <c r="Y2896" s="1251">
        <v>241</v>
      </c>
    </row>
    <row r="2897" spans="1:25" ht="12">
      <c r="A2897" s="1251">
        <v>2021</v>
      </c>
      <c r="B2897" s="1251">
        <v>25</v>
      </c>
      <c r="C2897" s="1251">
        <v>100</v>
      </c>
      <c r="D2897" s="1251" t="s">
        <v>1513</v>
      </c>
      <c r="E2897" s="1251">
        <v>241008</v>
      </c>
      <c r="F2897" s="1251" t="s">
        <v>1595</v>
      </c>
      <c r="G2897" s="1252">
        <v>0</v>
      </c>
      <c r="H2897" s="1252">
        <v>0</v>
      </c>
      <c r="I2897" s="1252">
        <v>0</v>
      </c>
      <c r="J2897" s="1252">
        <v>0</v>
      </c>
      <c r="K2897" s="1252">
        <v>0</v>
      </c>
      <c r="L2897" s="1252">
        <v>0</v>
      </c>
      <c r="M2897" s="1252">
        <v>0</v>
      </c>
      <c r="N2897" s="1252">
        <v>0</v>
      </c>
      <c r="O2897" s="1252">
        <v>0</v>
      </c>
      <c r="P2897" s="1252">
        <v>0</v>
      </c>
      <c r="Q2897" s="1252">
        <v>0</v>
      </c>
      <c r="R2897" s="1252">
        <v>0</v>
      </c>
      <c r="S2897" s="1252">
        <v>0</v>
      </c>
      <c r="T2897" s="1252">
        <v>0</v>
      </c>
      <c r="U2897" s="1251" t="s">
        <v>116</v>
      </c>
      <c r="V2897" s="1251" t="s">
        <v>1537</v>
      </c>
      <c r="W2897" s="1251" t="s">
        <v>371</v>
      </c>
      <c r="X2897" s="1251" t="s">
        <v>1581</v>
      </c>
      <c r="Y2897" s="1251">
        <v>241</v>
      </c>
    </row>
    <row r="2898" spans="1:25" ht="12">
      <c r="A2898" s="1251">
        <v>2021</v>
      </c>
      <c r="B2898" s="1251">
        <v>25</v>
      </c>
      <c r="C2898" s="1251">
        <v>100</v>
      </c>
      <c r="D2898" s="1251" t="s">
        <v>1513</v>
      </c>
      <c r="E2898" s="1251">
        <v>243030</v>
      </c>
      <c r="F2898" s="1251" t="s">
        <v>1596</v>
      </c>
      <c r="G2898" s="1252">
        <v>1784.24</v>
      </c>
      <c r="H2898" s="1252">
        <v>1784.24</v>
      </c>
      <c r="I2898" s="1252">
        <v>1784.24</v>
      </c>
      <c r="J2898" s="1252">
        <v>11396.280000000001</v>
      </c>
      <c r="K2898" s="1252">
        <v>11396.280000000001</v>
      </c>
      <c r="L2898" s="1252">
        <v>11396.280000000001</v>
      </c>
      <c r="M2898" s="1252">
        <v>11396.280000000001</v>
      </c>
      <c r="N2898" s="1252">
        <v>11396.280000000001</v>
      </c>
      <c r="O2898" s="1252">
        <v>11396.280000000001</v>
      </c>
      <c r="P2898" s="1252">
        <v>11396.280000000001</v>
      </c>
      <c r="Q2898" s="1252">
        <v>11396.280000000001</v>
      </c>
      <c r="R2898" s="1252">
        <v>11396.280000000001</v>
      </c>
      <c r="S2898" s="1252">
        <v>11396.280000000001</v>
      </c>
      <c r="T2898" s="1252">
        <v>11396.279999999999</v>
      </c>
      <c r="U2898" s="1251" t="s">
        <v>116</v>
      </c>
      <c r="V2898" s="1251" t="s">
        <v>1537</v>
      </c>
      <c r="W2898" s="1251" t="s">
        <v>371</v>
      </c>
      <c r="X2898" s="1251" t="s">
        <v>1581</v>
      </c>
      <c r="Y2898" s="1251">
        <v>243</v>
      </c>
    </row>
    <row r="2899" spans="1:25" ht="12">
      <c r="A2899" s="1251">
        <v>2021</v>
      </c>
      <c r="B2899" s="1251">
        <v>25</v>
      </c>
      <c r="C2899" s="1251">
        <v>100</v>
      </c>
      <c r="D2899" s="1251" t="s">
        <v>1513</v>
      </c>
      <c r="E2899" s="1251">
        <v>243050</v>
      </c>
      <c r="F2899" s="1251" t="s">
        <v>1597</v>
      </c>
      <c r="G2899" s="1252">
        <v>0</v>
      </c>
      <c r="H2899" s="1252">
        <v>0</v>
      </c>
      <c r="I2899" s="1252">
        <v>0</v>
      </c>
      <c r="J2899" s="1252">
        <v>0</v>
      </c>
      <c r="K2899" s="1252">
        <v>0</v>
      </c>
      <c r="L2899" s="1252">
        <v>0</v>
      </c>
      <c r="M2899" s="1252">
        <v>0</v>
      </c>
      <c r="N2899" s="1252">
        <v>0</v>
      </c>
      <c r="O2899" s="1252">
        <v>0</v>
      </c>
      <c r="P2899" s="1252">
        <v>0</v>
      </c>
      <c r="Q2899" s="1252">
        <v>0</v>
      </c>
      <c r="R2899" s="1252">
        <v>0</v>
      </c>
      <c r="S2899" s="1252">
        <v>0</v>
      </c>
      <c r="T2899" s="1252">
        <v>0</v>
      </c>
      <c r="U2899" s="1251" t="s">
        <v>116</v>
      </c>
      <c r="V2899" s="1251" t="s">
        <v>1537</v>
      </c>
      <c r="W2899" s="1251" t="s">
        <v>371</v>
      </c>
      <c r="X2899" s="1251" t="s">
        <v>1581</v>
      </c>
      <c r="Y2899" s="1251">
        <v>243</v>
      </c>
    </row>
    <row r="2900" spans="1:25" ht="12">
      <c r="A2900" s="1251">
        <v>2021</v>
      </c>
      <c r="B2900" s="1251">
        <v>25</v>
      </c>
      <c r="C2900" s="1251">
        <v>100</v>
      </c>
      <c r="D2900" s="1251" t="s">
        <v>1513</v>
      </c>
      <c r="E2900" s="1251">
        <v>243137</v>
      </c>
      <c r="F2900" s="1251" t="s">
        <v>1598</v>
      </c>
      <c r="G2900" s="1252">
        <v>0</v>
      </c>
      <c r="H2900" s="1252">
        <v>0</v>
      </c>
      <c r="I2900" s="1252">
        <v>0</v>
      </c>
      <c r="J2900" s="1252">
        <v>0</v>
      </c>
      <c r="K2900" s="1252">
        <v>0</v>
      </c>
      <c r="L2900" s="1252">
        <v>0</v>
      </c>
      <c r="M2900" s="1252">
        <v>0</v>
      </c>
      <c r="N2900" s="1252">
        <v>0</v>
      </c>
      <c r="O2900" s="1252">
        <v>0</v>
      </c>
      <c r="P2900" s="1252">
        <v>0</v>
      </c>
      <c r="Q2900" s="1252">
        <v>0</v>
      </c>
      <c r="R2900" s="1252">
        <v>0</v>
      </c>
      <c r="S2900" s="1252">
        <v>0</v>
      </c>
      <c r="T2900" s="1252">
        <v>0</v>
      </c>
      <c r="U2900" s="1251" t="s">
        <v>116</v>
      </c>
      <c r="V2900" s="1251" t="s">
        <v>1537</v>
      </c>
      <c r="W2900" s="1251" t="s">
        <v>371</v>
      </c>
      <c r="X2900" s="1251" t="s">
        <v>1581</v>
      </c>
      <c r="Y2900" s="1251">
        <v>243</v>
      </c>
    </row>
    <row r="2901" spans="1:25" ht="12">
      <c r="A2901" s="1251">
        <v>2021</v>
      </c>
      <c r="B2901" s="1251">
        <v>25</v>
      </c>
      <c r="C2901" s="1251">
        <v>100</v>
      </c>
      <c r="D2901" s="1251" t="s">
        <v>1513</v>
      </c>
      <c r="E2901" s="1251">
        <v>243140</v>
      </c>
      <c r="F2901" s="1251" t="s">
        <v>1599</v>
      </c>
      <c r="G2901" s="1252">
        <v>14017.290000000001</v>
      </c>
      <c r="H2901" s="1252">
        <v>14017.290000000001</v>
      </c>
      <c r="I2901" s="1252">
        <v>14017.290000000001</v>
      </c>
      <c r="J2901" s="1252">
        <v>14017.290000000001</v>
      </c>
      <c r="K2901" s="1252">
        <v>14017.290000000001</v>
      </c>
      <c r="L2901" s="1252">
        <v>-13269.209999999999</v>
      </c>
      <c r="M2901" s="1252">
        <v>-18730.049999999999</v>
      </c>
      <c r="N2901" s="1252">
        <v>14017.290000000001</v>
      </c>
      <c r="O2901" s="1252">
        <v>14017.290000000001</v>
      </c>
      <c r="P2901" s="1252">
        <v>14017.290000000001</v>
      </c>
      <c r="Q2901" s="1252">
        <v>-18226.5</v>
      </c>
      <c r="R2901" s="1252">
        <v>-19906.93</v>
      </c>
      <c r="S2901" s="1252">
        <v>14017.290000000001</v>
      </c>
      <c r="T2901" s="1252">
        <v>14017.290000000001</v>
      </c>
      <c r="U2901" s="1251" t="s">
        <v>116</v>
      </c>
      <c r="V2901" s="1251" t="s">
        <v>1537</v>
      </c>
      <c r="W2901" s="1251" t="s">
        <v>371</v>
      </c>
      <c r="X2901" s="1251" t="s">
        <v>1581</v>
      </c>
      <c r="Y2901" s="1251">
        <v>243</v>
      </c>
    </row>
    <row r="2902" spans="1:25" ht="12">
      <c r="A2902" s="1251">
        <v>2021</v>
      </c>
      <c r="B2902" s="1251">
        <v>25</v>
      </c>
      <c r="C2902" s="1251">
        <v>100</v>
      </c>
      <c r="D2902" s="1251" t="s">
        <v>1513</v>
      </c>
      <c r="E2902" s="1251">
        <v>252010</v>
      </c>
      <c r="F2902" s="1251" t="s">
        <v>1600</v>
      </c>
      <c r="G2902" s="1252">
        <v>0</v>
      </c>
      <c r="H2902" s="1252">
        <v>0</v>
      </c>
      <c r="I2902" s="1252">
        <v>0</v>
      </c>
      <c r="J2902" s="1252">
        <v>0</v>
      </c>
      <c r="K2902" s="1252">
        <v>0</v>
      </c>
      <c r="L2902" s="1252">
        <v>0</v>
      </c>
      <c r="M2902" s="1252">
        <v>0</v>
      </c>
      <c r="N2902" s="1252">
        <v>0</v>
      </c>
      <c r="O2902" s="1252">
        <v>0</v>
      </c>
      <c r="P2902" s="1252">
        <v>0</v>
      </c>
      <c r="Q2902" s="1252">
        <v>0</v>
      </c>
      <c r="R2902" s="1252">
        <v>0</v>
      </c>
      <c r="S2902" s="1252">
        <v>0</v>
      </c>
      <c r="T2902" s="1252">
        <v>0</v>
      </c>
      <c r="U2902" s="1251" t="s">
        <v>116</v>
      </c>
      <c r="V2902" s="1251" t="s">
        <v>564</v>
      </c>
      <c r="W2902" s="1251" t="s">
        <v>375</v>
      </c>
      <c r="X2902" s="1251" t="s">
        <v>1581</v>
      </c>
      <c r="Y2902" s="1251">
        <v>252</v>
      </c>
    </row>
    <row r="2903" spans="1:25" ht="12">
      <c r="A2903" s="1251">
        <v>2021</v>
      </c>
      <c r="B2903" s="1251">
        <v>25</v>
      </c>
      <c r="C2903" s="1251">
        <v>100</v>
      </c>
      <c r="D2903" s="1251" t="s">
        <v>1513</v>
      </c>
      <c r="E2903" s="1251">
        <v>252025</v>
      </c>
      <c r="F2903" s="1251" t="s">
        <v>1601</v>
      </c>
      <c r="G2903" s="1252">
        <v>0</v>
      </c>
      <c r="H2903" s="1252">
        <v>0</v>
      </c>
      <c r="I2903" s="1252">
        <v>0</v>
      </c>
      <c r="J2903" s="1252">
        <v>0</v>
      </c>
      <c r="K2903" s="1252">
        <v>0</v>
      </c>
      <c r="L2903" s="1252">
        <v>0</v>
      </c>
      <c r="M2903" s="1252">
        <v>0</v>
      </c>
      <c r="N2903" s="1252">
        <v>0</v>
      </c>
      <c r="O2903" s="1252">
        <v>0</v>
      </c>
      <c r="P2903" s="1252">
        <v>0</v>
      </c>
      <c r="Q2903" s="1252">
        <v>0</v>
      </c>
      <c r="R2903" s="1252">
        <v>0</v>
      </c>
      <c r="S2903" s="1252">
        <v>0</v>
      </c>
      <c r="T2903" s="1252">
        <v>0</v>
      </c>
      <c r="U2903" s="1251" t="s">
        <v>116</v>
      </c>
      <c r="V2903" s="1251" t="s">
        <v>564</v>
      </c>
      <c r="W2903" s="1251" t="s">
        <v>375</v>
      </c>
      <c r="X2903" s="1251" t="s">
        <v>1581</v>
      </c>
      <c r="Y2903" s="1251">
        <v>252</v>
      </c>
    </row>
    <row r="2904" spans="1:25" ht="12">
      <c r="A2904" s="1251">
        <v>2021</v>
      </c>
      <c r="B2904" s="1251">
        <v>25</v>
      </c>
      <c r="C2904" s="1251">
        <v>100</v>
      </c>
      <c r="D2904" s="1251" t="s">
        <v>1513</v>
      </c>
      <c r="E2904" s="1251">
        <v>252030</v>
      </c>
      <c r="F2904" s="1251" t="s">
        <v>1602</v>
      </c>
      <c r="G2904" s="1252">
        <v>0</v>
      </c>
      <c r="H2904" s="1252">
        <v>0</v>
      </c>
      <c r="I2904" s="1252">
        <v>0</v>
      </c>
      <c r="J2904" s="1252">
        <v>0</v>
      </c>
      <c r="K2904" s="1252">
        <v>0</v>
      </c>
      <c r="L2904" s="1252">
        <v>0</v>
      </c>
      <c r="M2904" s="1252">
        <v>0</v>
      </c>
      <c r="N2904" s="1252">
        <v>0</v>
      </c>
      <c r="O2904" s="1252">
        <v>0</v>
      </c>
      <c r="P2904" s="1252">
        <v>0</v>
      </c>
      <c r="Q2904" s="1252">
        <v>0</v>
      </c>
      <c r="R2904" s="1252">
        <v>0</v>
      </c>
      <c r="S2904" s="1252">
        <v>0</v>
      </c>
      <c r="T2904" s="1252">
        <v>0</v>
      </c>
      <c r="U2904" s="1251" t="s">
        <v>116</v>
      </c>
      <c r="V2904" s="1251" t="s">
        <v>564</v>
      </c>
      <c r="W2904" s="1251" t="s">
        <v>375</v>
      </c>
      <c r="X2904" s="1251" t="s">
        <v>1581</v>
      </c>
      <c r="Y2904" s="1251">
        <v>252</v>
      </c>
    </row>
    <row r="2905" spans="1:25" ht="12">
      <c r="A2905" s="1251">
        <v>2021</v>
      </c>
      <c r="B2905" s="1251">
        <v>25</v>
      </c>
      <c r="C2905" s="1251">
        <v>100</v>
      </c>
      <c r="D2905" s="1251" t="s">
        <v>1513</v>
      </c>
      <c r="E2905" s="1251">
        <v>252050</v>
      </c>
      <c r="F2905" s="1251" t="s">
        <v>1603</v>
      </c>
      <c r="G2905" s="1252">
        <v>-11341703.75</v>
      </c>
      <c r="H2905" s="1252">
        <v>-11281711.75</v>
      </c>
      <c r="I2905" s="1252">
        <v>-11281711.75</v>
      </c>
      <c r="J2905" s="1252">
        <v>-11281711.75</v>
      </c>
      <c r="K2905" s="1252">
        <v>-11281711.75</v>
      </c>
      <c r="L2905" s="1252">
        <v>-11281711.75</v>
      </c>
      <c r="M2905" s="1252">
        <v>-11781129.75</v>
      </c>
      <c r="N2905" s="1252">
        <v>-11781129.75</v>
      </c>
      <c r="O2905" s="1252">
        <v>-11781129.75</v>
      </c>
      <c r="P2905" s="1252">
        <v>-11781129.75</v>
      </c>
      <c r="Q2905" s="1252">
        <v>-11812434.75</v>
      </c>
      <c r="R2905" s="1252">
        <v>-11812434.75</v>
      </c>
      <c r="S2905" s="1252">
        <v>-11812434.75</v>
      </c>
      <c r="T2905" s="1252">
        <v>-11812434.75</v>
      </c>
      <c r="U2905" s="1251" t="s">
        <v>116</v>
      </c>
      <c r="V2905" s="1251" t="s">
        <v>564</v>
      </c>
      <c r="W2905" s="1251" t="s">
        <v>375</v>
      </c>
      <c r="X2905" s="1251" t="s">
        <v>1581</v>
      </c>
      <c r="Y2905" s="1251">
        <v>252</v>
      </c>
    </row>
    <row r="2906" spans="1:25" ht="12">
      <c r="A2906" s="1251">
        <v>2021</v>
      </c>
      <c r="B2906" s="1251">
        <v>25</v>
      </c>
      <c r="C2906" s="1251">
        <v>100</v>
      </c>
      <c r="D2906" s="1251" t="s">
        <v>1513</v>
      </c>
      <c r="E2906" s="1251">
        <v>252051</v>
      </c>
      <c r="F2906" s="1251" t="s">
        <v>1604</v>
      </c>
      <c r="G2906" s="1252">
        <v>0</v>
      </c>
      <c r="H2906" s="1252">
        <v>0</v>
      </c>
      <c r="I2906" s="1252">
        <v>0</v>
      </c>
      <c r="J2906" s="1252">
        <v>0</v>
      </c>
      <c r="K2906" s="1252">
        <v>0</v>
      </c>
      <c r="L2906" s="1252">
        <v>0</v>
      </c>
      <c r="M2906" s="1252">
        <v>0</v>
      </c>
      <c r="N2906" s="1252">
        <v>0</v>
      </c>
      <c r="O2906" s="1252">
        <v>0</v>
      </c>
      <c r="P2906" s="1252">
        <v>0</v>
      </c>
      <c r="Q2906" s="1252">
        <v>0</v>
      </c>
      <c r="R2906" s="1252">
        <v>0</v>
      </c>
      <c r="S2906" s="1252">
        <v>0</v>
      </c>
      <c r="T2906" s="1252">
        <v>0</v>
      </c>
      <c r="U2906" s="1251" t="s">
        <v>116</v>
      </c>
      <c r="V2906" s="1251" t="s">
        <v>564</v>
      </c>
      <c r="W2906" s="1251" t="s">
        <v>375</v>
      </c>
      <c r="X2906" s="1251" t="s">
        <v>1581</v>
      </c>
      <c r="Y2906" s="1251">
        <v>252</v>
      </c>
    </row>
    <row r="2907" spans="1:25" ht="12">
      <c r="A2907" s="1251">
        <v>2021</v>
      </c>
      <c r="B2907" s="1251">
        <v>25</v>
      </c>
      <c r="C2907" s="1251">
        <v>100</v>
      </c>
      <c r="D2907" s="1251" t="s">
        <v>1513</v>
      </c>
      <c r="E2907" s="1251">
        <v>252052</v>
      </c>
      <c r="F2907" s="1251" t="s">
        <v>1605</v>
      </c>
      <c r="G2907" s="1252">
        <v>0</v>
      </c>
      <c r="H2907" s="1252">
        <v>0</v>
      </c>
      <c r="I2907" s="1252">
        <v>0</v>
      </c>
      <c r="J2907" s="1252">
        <v>0</v>
      </c>
      <c r="K2907" s="1252">
        <v>0</v>
      </c>
      <c r="L2907" s="1252">
        <v>0</v>
      </c>
      <c r="M2907" s="1252">
        <v>0</v>
      </c>
      <c r="N2907" s="1252">
        <v>0</v>
      </c>
      <c r="O2907" s="1252">
        <v>0</v>
      </c>
      <c r="P2907" s="1252">
        <v>0</v>
      </c>
      <c r="Q2907" s="1252">
        <v>0</v>
      </c>
      <c r="R2907" s="1252">
        <v>0</v>
      </c>
      <c r="S2907" s="1252">
        <v>0</v>
      </c>
      <c r="T2907" s="1252">
        <v>0</v>
      </c>
      <c r="U2907" s="1251" t="s">
        <v>116</v>
      </c>
      <c r="V2907" s="1251" t="s">
        <v>564</v>
      </c>
      <c r="W2907" s="1251" t="s">
        <v>375</v>
      </c>
      <c r="X2907" s="1251" t="s">
        <v>1581</v>
      </c>
      <c r="Y2907" s="1251">
        <v>252</v>
      </c>
    </row>
    <row r="2908" spans="1:25" ht="12">
      <c r="A2908" s="1251">
        <v>2021</v>
      </c>
      <c r="B2908" s="1251">
        <v>25</v>
      </c>
      <c r="C2908" s="1251">
        <v>100</v>
      </c>
      <c r="D2908" s="1251" t="s">
        <v>1513</v>
      </c>
      <c r="E2908" s="1251">
        <v>252053</v>
      </c>
      <c r="F2908" s="1251" t="s">
        <v>1606</v>
      </c>
      <c r="G2908" s="1252">
        <v>0</v>
      </c>
      <c r="H2908" s="1252">
        <v>0</v>
      </c>
      <c r="I2908" s="1252">
        <v>0</v>
      </c>
      <c r="J2908" s="1252">
        <v>0</v>
      </c>
      <c r="K2908" s="1252">
        <v>0</v>
      </c>
      <c r="L2908" s="1252">
        <v>0</v>
      </c>
      <c r="M2908" s="1252">
        <v>0</v>
      </c>
      <c r="N2908" s="1252">
        <v>0</v>
      </c>
      <c r="O2908" s="1252">
        <v>0</v>
      </c>
      <c r="P2908" s="1252">
        <v>0</v>
      </c>
      <c r="Q2908" s="1252">
        <v>0</v>
      </c>
      <c r="R2908" s="1252">
        <v>0</v>
      </c>
      <c r="S2908" s="1252">
        <v>0</v>
      </c>
      <c r="T2908" s="1252">
        <v>0</v>
      </c>
      <c r="U2908" s="1251" t="s">
        <v>116</v>
      </c>
      <c r="V2908" s="1251" t="s">
        <v>564</v>
      </c>
      <c r="W2908" s="1251" t="s">
        <v>375</v>
      </c>
      <c r="X2908" s="1251" t="s">
        <v>1581</v>
      </c>
      <c r="Y2908" s="1251">
        <v>252</v>
      </c>
    </row>
    <row r="2909" spans="1:25" ht="12">
      <c r="A2909" s="1251">
        <v>2021</v>
      </c>
      <c r="B2909" s="1251">
        <v>25</v>
      </c>
      <c r="C2909" s="1251">
        <v>100</v>
      </c>
      <c r="D2909" s="1251" t="s">
        <v>1513</v>
      </c>
      <c r="E2909" s="1251">
        <v>252055</v>
      </c>
      <c r="F2909" s="1251" t="s">
        <v>1607</v>
      </c>
      <c r="G2909" s="1252">
        <v>0</v>
      </c>
      <c r="H2909" s="1252">
        <v>0</v>
      </c>
      <c r="I2909" s="1252">
        <v>0</v>
      </c>
      <c r="J2909" s="1252">
        <v>0</v>
      </c>
      <c r="K2909" s="1252">
        <v>0</v>
      </c>
      <c r="L2909" s="1252">
        <v>0</v>
      </c>
      <c r="M2909" s="1252">
        <v>0</v>
      </c>
      <c r="N2909" s="1252">
        <v>0</v>
      </c>
      <c r="O2909" s="1252">
        <v>0</v>
      </c>
      <c r="P2909" s="1252">
        <v>0</v>
      </c>
      <c r="Q2909" s="1252">
        <v>0</v>
      </c>
      <c r="R2909" s="1252">
        <v>0</v>
      </c>
      <c r="S2909" s="1252">
        <v>0</v>
      </c>
      <c r="T2909" s="1252">
        <v>0</v>
      </c>
      <c r="U2909" s="1251" t="s">
        <v>116</v>
      </c>
      <c r="V2909" s="1251" t="s">
        <v>564</v>
      </c>
      <c r="W2909" s="1251" t="s">
        <v>375</v>
      </c>
      <c r="X2909" s="1251" t="s">
        <v>1581</v>
      </c>
      <c r="Y2909" s="1251">
        <v>252</v>
      </c>
    </row>
    <row r="2910" spans="1:25" ht="12">
      <c r="A2910" s="1251">
        <v>2021</v>
      </c>
      <c r="B2910" s="1251">
        <v>25</v>
      </c>
      <c r="C2910" s="1251">
        <v>100</v>
      </c>
      <c r="D2910" s="1251" t="s">
        <v>1513</v>
      </c>
      <c r="E2910" s="1251">
        <v>252080</v>
      </c>
      <c r="F2910" s="1251" t="s">
        <v>1608</v>
      </c>
      <c r="G2910" s="1252">
        <v>37700</v>
      </c>
      <c r="H2910" s="1252">
        <v>37700</v>
      </c>
      <c r="I2910" s="1252">
        <v>26771</v>
      </c>
      <c r="J2910" s="1252">
        <v>-50509</v>
      </c>
      <c r="K2910" s="1252">
        <v>27778.139999999999</v>
      </c>
      <c r="L2910" s="1252">
        <v>27778.139999999999</v>
      </c>
      <c r="M2910" s="1252">
        <v>48126.610000000001</v>
      </c>
      <c r="N2910" s="1252">
        <v>80580.610000000001</v>
      </c>
      <c r="O2910" s="1252">
        <v>80580.610000000001</v>
      </c>
      <c r="P2910" s="1252">
        <v>90537.940000000002</v>
      </c>
      <c r="Q2910" s="1252">
        <v>90537.940000000002</v>
      </c>
      <c r="R2910" s="1252">
        <v>90537.940000000002</v>
      </c>
      <c r="S2910" s="1252">
        <v>129178.25</v>
      </c>
      <c r="T2910" s="1252">
        <v>129178.25</v>
      </c>
      <c r="U2910" s="1251" t="s">
        <v>116</v>
      </c>
      <c r="V2910" s="1251" t="s">
        <v>564</v>
      </c>
      <c r="W2910" s="1251" t="s">
        <v>375</v>
      </c>
      <c r="X2910" s="1251" t="s">
        <v>1581</v>
      </c>
      <c r="Y2910" s="1251">
        <v>252</v>
      </c>
    </row>
    <row r="2911" spans="1:25" ht="12">
      <c r="A2911" s="1251">
        <v>2021</v>
      </c>
      <c r="B2911" s="1251">
        <v>25</v>
      </c>
      <c r="C2911" s="1251">
        <v>100</v>
      </c>
      <c r="D2911" s="1251" t="s">
        <v>1513</v>
      </c>
      <c r="E2911" s="1251">
        <v>252085</v>
      </c>
      <c r="F2911" s="1251" t="s">
        <v>1609</v>
      </c>
      <c r="G2911" s="1252">
        <v>0</v>
      </c>
      <c r="H2911" s="1252">
        <v>0</v>
      </c>
      <c r="I2911" s="1252">
        <v>0</v>
      </c>
      <c r="J2911" s="1252">
        <v>0</v>
      </c>
      <c r="K2911" s="1252">
        <v>0</v>
      </c>
      <c r="L2911" s="1252">
        <v>0</v>
      </c>
      <c r="M2911" s="1252">
        <v>0</v>
      </c>
      <c r="N2911" s="1252">
        <v>0</v>
      </c>
      <c r="O2911" s="1252">
        <v>0</v>
      </c>
      <c r="P2911" s="1252">
        <v>0</v>
      </c>
      <c r="Q2911" s="1252">
        <v>0</v>
      </c>
      <c r="R2911" s="1252">
        <v>0</v>
      </c>
      <c r="S2911" s="1252">
        <v>0</v>
      </c>
      <c r="T2911" s="1252">
        <v>0</v>
      </c>
      <c r="U2911" s="1251" t="s">
        <v>116</v>
      </c>
      <c r="V2911" s="1251" t="s">
        <v>564</v>
      </c>
      <c r="W2911" s="1251" t="s">
        <v>375</v>
      </c>
      <c r="X2911" s="1251" t="s">
        <v>1581</v>
      </c>
      <c r="Y2911" s="1251">
        <v>252</v>
      </c>
    </row>
    <row r="2912" spans="1:25" ht="12">
      <c r="A2912" s="1251">
        <v>2021</v>
      </c>
      <c r="B2912" s="1251">
        <v>25</v>
      </c>
      <c r="C2912" s="1251">
        <v>100</v>
      </c>
      <c r="D2912" s="1251" t="s">
        <v>1513</v>
      </c>
      <c r="E2912" s="1251">
        <v>252099</v>
      </c>
      <c r="F2912" s="1251" t="s">
        <v>1610</v>
      </c>
      <c r="G2912" s="1252">
        <v>11459611.75</v>
      </c>
      <c r="H2912" s="1252">
        <v>11436611.75</v>
      </c>
      <c r="I2912" s="1252">
        <v>11254940.75</v>
      </c>
      <c r="J2912" s="1252">
        <v>11332220.75</v>
      </c>
      <c r="K2912" s="1252">
        <v>11253933.609999999</v>
      </c>
      <c r="L2912" s="1252">
        <v>11253933.609999999</v>
      </c>
      <c r="M2912" s="1252">
        <v>11733003.140000001</v>
      </c>
      <c r="N2912" s="1252">
        <v>11700549.140000001</v>
      </c>
      <c r="O2912" s="1252">
        <v>11700549.140000001</v>
      </c>
      <c r="P2912" s="1252">
        <v>11690591.810000001</v>
      </c>
      <c r="Q2912" s="1252">
        <v>11721896.810000001</v>
      </c>
      <c r="R2912" s="1252">
        <v>11721896.810000001</v>
      </c>
      <c r="S2912" s="1252">
        <v>11683256.5</v>
      </c>
      <c r="T2912" s="1252">
        <v>11683256.499999985</v>
      </c>
      <c r="U2912" s="1251" t="s">
        <v>116</v>
      </c>
      <c r="V2912" s="1251" t="s">
        <v>564</v>
      </c>
      <c r="W2912" s="1251" t="s">
        <v>375</v>
      </c>
      <c r="X2912" s="1251" t="s">
        <v>1581</v>
      </c>
      <c r="Y2912" s="1251">
        <v>252</v>
      </c>
    </row>
    <row r="2913" spans="1:25" ht="12">
      <c r="A2913" s="1251">
        <v>2021</v>
      </c>
      <c r="B2913" s="1251">
        <v>25</v>
      </c>
      <c r="C2913" s="1251">
        <v>100</v>
      </c>
      <c r="D2913" s="1251" t="s">
        <v>1513</v>
      </c>
      <c r="E2913" s="1251">
        <v>252100</v>
      </c>
      <c r="F2913" s="1251" t="s">
        <v>1611</v>
      </c>
      <c r="G2913" s="1252">
        <v>0</v>
      </c>
      <c r="H2913" s="1252">
        <v>0</v>
      </c>
      <c r="I2913" s="1252">
        <v>0</v>
      </c>
      <c r="J2913" s="1252">
        <v>0</v>
      </c>
      <c r="K2913" s="1252">
        <v>0</v>
      </c>
      <c r="L2913" s="1252">
        <v>0</v>
      </c>
      <c r="M2913" s="1252">
        <v>0</v>
      </c>
      <c r="N2913" s="1252">
        <v>0</v>
      </c>
      <c r="O2913" s="1252">
        <v>0</v>
      </c>
      <c r="P2913" s="1252">
        <v>0</v>
      </c>
      <c r="Q2913" s="1252">
        <v>0</v>
      </c>
      <c r="R2913" s="1252">
        <v>0</v>
      </c>
      <c r="S2913" s="1252">
        <v>0</v>
      </c>
      <c r="T2913" s="1252">
        <v>0</v>
      </c>
      <c r="U2913" s="1251" t="s">
        <v>116</v>
      </c>
      <c r="V2913" s="1251" t="s">
        <v>564</v>
      </c>
      <c r="W2913" s="1251" t="s">
        <v>375</v>
      </c>
      <c r="X2913" s="1251" t="s">
        <v>1581</v>
      </c>
      <c r="Y2913" s="1251">
        <v>252</v>
      </c>
    </row>
    <row r="2914" spans="1:25" ht="12">
      <c r="A2914" s="1251">
        <v>2021</v>
      </c>
      <c r="B2914" s="1251">
        <v>25</v>
      </c>
      <c r="C2914" s="1251">
        <v>100</v>
      </c>
      <c r="D2914" s="1251" t="s">
        <v>1513</v>
      </c>
      <c r="E2914" s="1251">
        <v>252106</v>
      </c>
      <c r="F2914" s="1251" t="s">
        <v>1612</v>
      </c>
      <c r="G2914" s="1252">
        <v>-11459611.75</v>
      </c>
      <c r="H2914" s="1252">
        <v>-11436611.75</v>
      </c>
      <c r="I2914" s="1252">
        <v>-11254940.75</v>
      </c>
      <c r="J2914" s="1252">
        <v>-11332220.75</v>
      </c>
      <c r="K2914" s="1252">
        <v>-11253933.609999999</v>
      </c>
      <c r="L2914" s="1252">
        <v>-11253933.609999999</v>
      </c>
      <c r="M2914" s="1252">
        <v>-11733003.140000001</v>
      </c>
      <c r="N2914" s="1252">
        <v>-11700549.140000001</v>
      </c>
      <c r="O2914" s="1252">
        <v>-11700549.140000001</v>
      </c>
      <c r="P2914" s="1252">
        <v>-11690591.810000001</v>
      </c>
      <c r="Q2914" s="1252">
        <v>-11721896.810000001</v>
      </c>
      <c r="R2914" s="1252">
        <v>-11721896.810000001</v>
      </c>
      <c r="S2914" s="1252">
        <v>-11090453.5</v>
      </c>
      <c r="T2914" s="1252">
        <v>-11090453.499999985</v>
      </c>
      <c r="U2914" s="1251" t="s">
        <v>116</v>
      </c>
      <c r="V2914" s="1251" t="s">
        <v>564</v>
      </c>
      <c r="W2914" s="1251" t="s">
        <v>375</v>
      </c>
      <c r="X2914" s="1251" t="s">
        <v>1581</v>
      </c>
      <c r="Y2914" s="1251">
        <v>252</v>
      </c>
    </row>
    <row r="2915" spans="1:25" ht="12">
      <c r="A2915" s="1251">
        <v>2021</v>
      </c>
      <c r="B2915" s="1251">
        <v>25</v>
      </c>
      <c r="C2915" s="1251">
        <v>100</v>
      </c>
      <c r="D2915" s="1251" t="s">
        <v>1513</v>
      </c>
      <c r="E2915" s="1251">
        <v>252110</v>
      </c>
      <c r="F2915" s="1251" t="s">
        <v>1613</v>
      </c>
      <c r="G2915" s="1252">
        <v>-1342058.3400000001</v>
      </c>
      <c r="H2915" s="1252">
        <v>-1342058.3400000001</v>
      </c>
      <c r="I2915" s="1252">
        <v>-1342058.3400000001</v>
      </c>
      <c r="J2915" s="1252">
        <v>-1342058.3400000001</v>
      </c>
      <c r="K2915" s="1252">
        <v>-1342058.3400000001</v>
      </c>
      <c r="L2915" s="1252">
        <v>-1342058.3400000001</v>
      </c>
      <c r="M2915" s="1252">
        <v>-1342058.3400000001</v>
      </c>
      <c r="N2915" s="1252">
        <v>-1342058.3400000001</v>
      </c>
      <c r="O2915" s="1252">
        <v>-1342058.3400000001</v>
      </c>
      <c r="P2915" s="1252">
        <v>-1342058.3400000001</v>
      </c>
      <c r="Q2915" s="1252">
        <v>-1342058.3400000001</v>
      </c>
      <c r="R2915" s="1252">
        <v>-1342058.3400000001</v>
      </c>
      <c r="S2915" s="1252">
        <v>-1342058.3400000001</v>
      </c>
      <c r="T2915" s="1252">
        <v>-1342058.3399999999</v>
      </c>
      <c r="U2915" s="1251" t="s">
        <v>116</v>
      </c>
      <c r="V2915" s="1251" t="s">
        <v>564</v>
      </c>
      <c r="W2915" s="1251" t="s">
        <v>377</v>
      </c>
      <c r="X2915" s="1251" t="s">
        <v>1581</v>
      </c>
      <c r="Y2915" s="1251">
        <v>252</v>
      </c>
    </row>
    <row r="2916" spans="1:25" ht="12">
      <c r="A2916" s="1251">
        <v>2021</v>
      </c>
      <c r="B2916" s="1251">
        <v>25</v>
      </c>
      <c r="C2916" s="1251">
        <v>100</v>
      </c>
      <c r="D2916" s="1251" t="s">
        <v>1513</v>
      </c>
      <c r="E2916" s="1251">
        <v>252199</v>
      </c>
      <c r="F2916" s="1251" t="s">
        <v>1614</v>
      </c>
      <c r="G2916" s="1252">
        <v>0</v>
      </c>
      <c r="H2916" s="1252">
        <v>0</v>
      </c>
      <c r="I2916" s="1252">
        <v>0</v>
      </c>
      <c r="J2916" s="1252">
        <v>0</v>
      </c>
      <c r="K2916" s="1252">
        <v>0</v>
      </c>
      <c r="L2916" s="1252">
        <v>0</v>
      </c>
      <c r="M2916" s="1252">
        <v>0</v>
      </c>
      <c r="N2916" s="1252">
        <v>0</v>
      </c>
      <c r="O2916" s="1252">
        <v>0</v>
      </c>
      <c r="P2916" s="1252">
        <v>0</v>
      </c>
      <c r="Q2916" s="1252">
        <v>0</v>
      </c>
      <c r="R2916" s="1252">
        <v>0</v>
      </c>
      <c r="S2916" s="1252">
        <v>0</v>
      </c>
      <c r="T2916" s="1252">
        <v>0</v>
      </c>
      <c r="U2916" s="1251" t="s">
        <v>116</v>
      </c>
      <c r="V2916" s="1251" t="s">
        <v>564</v>
      </c>
      <c r="W2916" s="1251" t="s">
        <v>375</v>
      </c>
      <c r="X2916" s="1251" t="s">
        <v>1581</v>
      </c>
      <c r="Y2916" s="1251">
        <v>252</v>
      </c>
    </row>
    <row r="2917" spans="1:25" ht="12">
      <c r="A2917" s="1251">
        <v>2021</v>
      </c>
      <c r="B2917" s="1251">
        <v>25</v>
      </c>
      <c r="C2917" s="1251">
        <v>100</v>
      </c>
      <c r="D2917" s="1251" t="s">
        <v>1513</v>
      </c>
      <c r="E2917" s="1251">
        <v>253111</v>
      </c>
      <c r="F2917" s="1251" t="s">
        <v>1615</v>
      </c>
      <c r="G2917" s="1252">
        <v>0</v>
      </c>
      <c r="H2917" s="1252">
        <v>0</v>
      </c>
      <c r="I2917" s="1252">
        <v>0</v>
      </c>
      <c r="J2917" s="1252">
        <v>0</v>
      </c>
      <c r="K2917" s="1252">
        <v>0</v>
      </c>
      <c r="L2917" s="1252">
        <v>0</v>
      </c>
      <c r="M2917" s="1252">
        <v>0</v>
      </c>
      <c r="N2917" s="1252">
        <v>0</v>
      </c>
      <c r="O2917" s="1252">
        <v>0</v>
      </c>
      <c r="P2917" s="1252">
        <v>0</v>
      </c>
      <c r="Q2917" s="1252">
        <v>0</v>
      </c>
      <c r="R2917" s="1252">
        <v>0</v>
      </c>
      <c r="S2917" s="1252">
        <v>0</v>
      </c>
      <c r="T2917" s="1252">
        <v>0</v>
      </c>
      <c r="U2917" s="1251" t="s">
        <v>116</v>
      </c>
      <c r="V2917" s="1251" t="s">
        <v>1537</v>
      </c>
      <c r="W2917" s="1251" t="s">
        <v>378</v>
      </c>
      <c r="X2917" s="1251" t="s">
        <v>1581</v>
      </c>
      <c r="Y2917" s="1251">
        <v>253</v>
      </c>
    </row>
    <row r="2918" spans="1:25" ht="12">
      <c r="A2918" s="1251">
        <v>2021</v>
      </c>
      <c r="B2918" s="1251">
        <v>25</v>
      </c>
      <c r="C2918" s="1251">
        <v>100</v>
      </c>
      <c r="D2918" s="1251" t="s">
        <v>1513</v>
      </c>
      <c r="E2918" s="1251">
        <v>253117</v>
      </c>
      <c r="F2918" s="1251" t="s">
        <v>1616</v>
      </c>
      <c r="G2918" s="1252">
        <v>0</v>
      </c>
      <c r="H2918" s="1252">
        <v>0</v>
      </c>
      <c r="I2918" s="1252">
        <v>0</v>
      </c>
      <c r="J2918" s="1252">
        <v>0</v>
      </c>
      <c r="K2918" s="1252">
        <v>0</v>
      </c>
      <c r="L2918" s="1252">
        <v>0</v>
      </c>
      <c r="M2918" s="1252">
        <v>0</v>
      </c>
      <c r="N2918" s="1252">
        <v>0</v>
      </c>
      <c r="O2918" s="1252">
        <v>0</v>
      </c>
      <c r="P2918" s="1252">
        <v>0</v>
      </c>
      <c r="Q2918" s="1252">
        <v>0</v>
      </c>
      <c r="R2918" s="1252">
        <v>0</v>
      </c>
      <c r="S2918" s="1252">
        <v>0</v>
      </c>
      <c r="T2918" s="1252">
        <v>0</v>
      </c>
      <c r="U2918" s="1251" t="s">
        <v>116</v>
      </c>
      <c r="V2918" s="1251" t="s">
        <v>1537</v>
      </c>
      <c r="W2918" s="1251" t="s">
        <v>378</v>
      </c>
      <c r="X2918" s="1251" t="s">
        <v>1581</v>
      </c>
      <c r="Y2918" s="1251">
        <v>253</v>
      </c>
    </row>
    <row r="2919" spans="1:25" ht="12">
      <c r="A2919" s="1251">
        <v>2021</v>
      </c>
      <c r="B2919" s="1251">
        <v>25</v>
      </c>
      <c r="C2919" s="1251">
        <v>100</v>
      </c>
      <c r="D2919" s="1251" t="s">
        <v>1513</v>
      </c>
      <c r="E2919" s="1251">
        <v>253400</v>
      </c>
      <c r="F2919" s="1251" t="s">
        <v>1617</v>
      </c>
      <c r="G2919" s="1252">
        <v>-858020.51000000001</v>
      </c>
      <c r="H2919" s="1252">
        <v>-889663.38</v>
      </c>
      <c r="I2919" s="1252">
        <v>-923762.05000000005</v>
      </c>
      <c r="J2919" s="1252">
        <v>-922841.30000000005</v>
      </c>
      <c r="K2919" s="1252">
        <v>-952680.41000000003</v>
      </c>
      <c r="L2919" s="1252">
        <v>-976085.96999999997</v>
      </c>
      <c r="M2919" s="1252">
        <v>-1005094.9399999999</v>
      </c>
      <c r="N2919" s="1252">
        <v>-1033283.5699999999</v>
      </c>
      <c r="O2919" s="1252">
        <v>-1065000.8400000001</v>
      </c>
      <c r="P2919" s="1252">
        <v>-1096688.1100000001</v>
      </c>
      <c r="Q2919" s="1252">
        <v>-1129624.1699999999</v>
      </c>
      <c r="R2919" s="1252">
        <v>-1161272.6799999999</v>
      </c>
      <c r="S2919" s="1252">
        <v>-1192320.04</v>
      </c>
      <c r="T2919" s="1252">
        <v>-1192320.040000001</v>
      </c>
      <c r="U2919" s="1251" t="s">
        <v>116</v>
      </c>
      <c r="V2919" s="1251" t="s">
        <v>564</v>
      </c>
      <c r="W2919" s="1251" t="s">
        <v>315</v>
      </c>
      <c r="X2919" s="1251" t="s">
        <v>1581</v>
      </c>
      <c r="Y2919" s="1251">
        <v>253</v>
      </c>
    </row>
    <row r="2920" spans="1:25" ht="12">
      <c r="A2920" s="1251">
        <v>2021</v>
      </c>
      <c r="B2920" s="1251">
        <v>25</v>
      </c>
      <c r="C2920" s="1251">
        <v>100</v>
      </c>
      <c r="D2920" s="1251" t="s">
        <v>1513</v>
      </c>
      <c r="E2920" s="1251">
        <v>261020</v>
      </c>
      <c r="F2920" s="1251" t="s">
        <v>1618</v>
      </c>
      <c r="G2920" s="1252">
        <v>-959</v>
      </c>
      <c r="H2920" s="1252">
        <v>0</v>
      </c>
      <c r="I2920" s="1252">
        <v>0</v>
      </c>
      <c r="J2920" s="1252">
        <v>-967</v>
      </c>
      <c r="K2920" s="1252">
        <v>0</v>
      </c>
      <c r="L2920" s="1252">
        <v>0</v>
      </c>
      <c r="M2920" s="1252">
        <v>-729</v>
      </c>
      <c r="N2920" s="1252">
        <v>0</v>
      </c>
      <c r="O2920" s="1252">
        <v>0</v>
      </c>
      <c r="P2920" s="1252">
        <v>-488</v>
      </c>
      <c r="Q2920" s="1252">
        <v>0</v>
      </c>
      <c r="R2920" s="1252">
        <v>0</v>
      </c>
      <c r="S2920" s="1252">
        <v>-2008</v>
      </c>
      <c r="T2920" s="1252">
        <v>-2008</v>
      </c>
      <c r="U2920" s="1251" t="s">
        <v>116</v>
      </c>
      <c r="V2920" s="1251" t="s">
        <v>1537</v>
      </c>
      <c r="W2920" s="1251" t="s">
        <v>371</v>
      </c>
      <c r="X2920" s="1251" t="s">
        <v>1581</v>
      </c>
      <c r="Y2920" s="1251">
        <v>261</v>
      </c>
    </row>
    <row r="2921" spans="1:25" ht="12">
      <c r="A2921" s="1251">
        <v>2021</v>
      </c>
      <c r="B2921" s="1251">
        <v>25</v>
      </c>
      <c r="C2921" s="1251">
        <v>100</v>
      </c>
      <c r="D2921" s="1251" t="s">
        <v>1513</v>
      </c>
      <c r="E2921" s="1251">
        <v>271050</v>
      </c>
      <c r="F2921" s="1251" t="s">
        <v>1619</v>
      </c>
      <c r="G2921" s="1252">
        <v>-21709</v>
      </c>
      <c r="H2921" s="1252">
        <v>-21709</v>
      </c>
      <c r="I2921" s="1252">
        <v>-21709</v>
      </c>
      <c r="J2921" s="1252">
        <v>-21709</v>
      </c>
      <c r="K2921" s="1252">
        <v>-21709</v>
      </c>
      <c r="L2921" s="1252">
        <v>-21709</v>
      </c>
      <c r="M2921" s="1252">
        <v>-21709</v>
      </c>
      <c r="N2921" s="1252">
        <v>-21709</v>
      </c>
      <c r="O2921" s="1252">
        <v>-21709</v>
      </c>
      <c r="P2921" s="1252">
        <v>-21709</v>
      </c>
      <c r="Q2921" s="1252">
        <v>-21709</v>
      </c>
      <c r="R2921" s="1252">
        <v>-21709</v>
      </c>
      <c r="S2921" s="1252">
        <v>-21709</v>
      </c>
      <c r="T2921" s="1252">
        <v>-21709</v>
      </c>
      <c r="U2921" s="1251" t="s">
        <v>116</v>
      </c>
      <c r="V2921" s="1251" t="s">
        <v>564</v>
      </c>
      <c r="W2921" s="1251" t="s">
        <v>382</v>
      </c>
      <c r="X2921" s="1251" t="s">
        <v>1581</v>
      </c>
      <c r="Y2921" s="1251">
        <v>271</v>
      </c>
    </row>
    <row r="2922" spans="1:25" ht="12">
      <c r="A2922" s="1251">
        <v>2021</v>
      </c>
      <c r="B2922" s="1251">
        <v>25</v>
      </c>
      <c r="C2922" s="1251">
        <v>100</v>
      </c>
      <c r="D2922" s="1251" t="s">
        <v>1513</v>
      </c>
      <c r="E2922" s="1251">
        <v>271080</v>
      </c>
      <c r="F2922" s="1251" t="s">
        <v>1770</v>
      </c>
      <c r="G2922" s="1252">
        <v>0</v>
      </c>
      <c r="H2922" s="1252">
        <v>0</v>
      </c>
      <c r="I2922" s="1252">
        <v>0</v>
      </c>
      <c r="J2922" s="1252">
        <v>0</v>
      </c>
      <c r="K2922" s="1252">
        <v>0</v>
      </c>
      <c r="L2922" s="1252">
        <v>0</v>
      </c>
      <c r="M2922" s="1252">
        <v>0</v>
      </c>
      <c r="N2922" s="1252">
        <v>0</v>
      </c>
      <c r="O2922" s="1252">
        <v>0</v>
      </c>
      <c r="P2922" s="1252">
        <v>-5000</v>
      </c>
      <c r="Q2922" s="1252">
        <v>-5000</v>
      </c>
      <c r="R2922" s="1252">
        <v>-5000</v>
      </c>
      <c r="S2922" s="1252">
        <v>-5000</v>
      </c>
      <c r="T2922" s="1252">
        <v>-5000</v>
      </c>
      <c r="U2922" s="1251" t="s">
        <v>116</v>
      </c>
      <c r="V2922" s="1251" t="s">
        <v>564</v>
      </c>
      <c r="W2922" s="1251" t="s">
        <v>382</v>
      </c>
      <c r="X2922" s="1251" t="s">
        <v>1581</v>
      </c>
      <c r="Y2922" s="1251">
        <v>271</v>
      </c>
    </row>
    <row r="2923" spans="1:25" ht="12">
      <c r="A2923" s="1251">
        <v>2021</v>
      </c>
      <c r="B2923" s="1251">
        <v>25</v>
      </c>
      <c r="C2923" s="1251">
        <v>100</v>
      </c>
      <c r="D2923" s="1251" t="s">
        <v>1513</v>
      </c>
      <c r="E2923" s="1251">
        <v>271099</v>
      </c>
      <c r="F2923" s="1251" t="s">
        <v>1620</v>
      </c>
      <c r="G2923" s="1252">
        <v>21709</v>
      </c>
      <c r="H2923" s="1252">
        <v>21709</v>
      </c>
      <c r="I2923" s="1252">
        <v>21709</v>
      </c>
      <c r="J2923" s="1252">
        <v>21709</v>
      </c>
      <c r="K2923" s="1252">
        <v>21709</v>
      </c>
      <c r="L2923" s="1252">
        <v>21709</v>
      </c>
      <c r="M2923" s="1252">
        <v>21709</v>
      </c>
      <c r="N2923" s="1252">
        <v>21709</v>
      </c>
      <c r="O2923" s="1252">
        <v>21709</v>
      </c>
      <c r="P2923" s="1252">
        <v>21709</v>
      </c>
      <c r="Q2923" s="1252">
        <v>21709</v>
      </c>
      <c r="R2923" s="1252">
        <v>21709</v>
      </c>
      <c r="S2923" s="1252">
        <v>21709</v>
      </c>
      <c r="T2923" s="1252">
        <v>21709</v>
      </c>
      <c r="U2923" s="1251" t="s">
        <v>116</v>
      </c>
      <c r="V2923" s="1251" t="s">
        <v>564</v>
      </c>
      <c r="W2923" s="1251" t="s">
        <v>382</v>
      </c>
      <c r="X2923" s="1251" t="s">
        <v>1581</v>
      </c>
      <c r="Y2923" s="1251">
        <v>271</v>
      </c>
    </row>
    <row r="2924" spans="1:25" ht="12">
      <c r="A2924" s="1251">
        <v>2021</v>
      </c>
      <c r="B2924" s="1251">
        <v>25</v>
      </c>
      <c r="C2924" s="1251">
        <v>100</v>
      </c>
      <c r="D2924" s="1251" t="s">
        <v>1513</v>
      </c>
      <c r="E2924" s="1251">
        <v>271101</v>
      </c>
      <c r="F2924" s="1251" t="s">
        <v>1621</v>
      </c>
      <c r="G2924" s="1252">
        <v>-8770356</v>
      </c>
      <c r="H2924" s="1252">
        <v>-8770356</v>
      </c>
      <c r="I2924" s="1252">
        <v>-8770356</v>
      </c>
      <c r="J2924" s="1252">
        <v>-8770356</v>
      </c>
      <c r="K2924" s="1252">
        <v>-8770356</v>
      </c>
      <c r="L2924" s="1252">
        <v>-8770356</v>
      </c>
      <c r="M2924" s="1252">
        <v>-8770356</v>
      </c>
      <c r="N2924" s="1252">
        <v>-8770356</v>
      </c>
      <c r="O2924" s="1252">
        <v>-8770356</v>
      </c>
      <c r="P2924" s="1252">
        <v>-8770356</v>
      </c>
      <c r="Q2924" s="1252">
        <v>-8770356</v>
      </c>
      <c r="R2924" s="1252">
        <v>-8770356</v>
      </c>
      <c r="S2924" s="1252">
        <v>-9363159</v>
      </c>
      <c r="T2924" s="1252">
        <v>-9363159</v>
      </c>
      <c r="U2924" s="1251" t="s">
        <v>116</v>
      </c>
      <c r="V2924" s="1251" t="s">
        <v>564</v>
      </c>
      <c r="W2924" s="1251" t="s">
        <v>382</v>
      </c>
      <c r="X2924" s="1251" t="s">
        <v>1581</v>
      </c>
      <c r="Y2924" s="1251">
        <v>271</v>
      </c>
    </row>
    <row r="2925" spans="1:25" ht="12">
      <c r="A2925" s="1251">
        <v>2021</v>
      </c>
      <c r="B2925" s="1251">
        <v>25</v>
      </c>
      <c r="C2925" s="1251">
        <v>100</v>
      </c>
      <c r="D2925" s="1251" t="s">
        <v>1513</v>
      </c>
      <c r="E2925" s="1251">
        <v>271150</v>
      </c>
      <c r="F2925" s="1251" t="s">
        <v>382</v>
      </c>
      <c r="G2925" s="1252">
        <v>0</v>
      </c>
      <c r="H2925" s="1252">
        <v>0</v>
      </c>
      <c r="I2925" s="1252">
        <v>0</v>
      </c>
      <c r="J2925" s="1252">
        <v>0</v>
      </c>
      <c r="K2925" s="1252">
        <v>0</v>
      </c>
      <c r="L2925" s="1252">
        <v>0</v>
      </c>
      <c r="M2925" s="1252">
        <v>0</v>
      </c>
      <c r="N2925" s="1252">
        <v>0</v>
      </c>
      <c r="O2925" s="1252">
        <v>0</v>
      </c>
      <c r="P2925" s="1252">
        <v>0</v>
      </c>
      <c r="Q2925" s="1252">
        <v>0</v>
      </c>
      <c r="R2925" s="1252">
        <v>0</v>
      </c>
      <c r="S2925" s="1252">
        <v>0</v>
      </c>
      <c r="T2925" s="1252">
        <v>0</v>
      </c>
      <c r="U2925" s="1251" t="s">
        <v>116</v>
      </c>
      <c r="V2925" s="1251" t="s">
        <v>564</v>
      </c>
      <c r="W2925" s="1251" t="s">
        <v>382</v>
      </c>
      <c r="X2925" s="1251" t="s">
        <v>1581</v>
      </c>
      <c r="Y2925" s="1251">
        <v>271</v>
      </c>
    </row>
    <row r="2926" spans="1:25" ht="12">
      <c r="A2926" s="1251">
        <v>2021</v>
      </c>
      <c r="B2926" s="1251">
        <v>25</v>
      </c>
      <c r="C2926" s="1251">
        <v>100</v>
      </c>
      <c r="D2926" s="1251" t="s">
        <v>1513</v>
      </c>
      <c r="E2926" s="1251">
        <v>271301</v>
      </c>
      <c r="F2926" s="1251" t="s">
        <v>1622</v>
      </c>
      <c r="G2926" s="1252">
        <v>0</v>
      </c>
      <c r="H2926" s="1252">
        <v>0</v>
      </c>
      <c r="I2926" s="1252">
        <v>0</v>
      </c>
      <c r="J2926" s="1252">
        <v>0</v>
      </c>
      <c r="K2926" s="1252">
        <v>0</v>
      </c>
      <c r="L2926" s="1252">
        <v>0</v>
      </c>
      <c r="M2926" s="1252">
        <v>0</v>
      </c>
      <c r="N2926" s="1252">
        <v>0</v>
      </c>
      <c r="O2926" s="1252">
        <v>0</v>
      </c>
      <c r="P2926" s="1252">
        <v>0</v>
      </c>
      <c r="Q2926" s="1252">
        <v>0</v>
      </c>
      <c r="R2926" s="1252">
        <v>0</v>
      </c>
      <c r="S2926" s="1252">
        <v>0</v>
      </c>
      <c r="T2926" s="1252">
        <v>0</v>
      </c>
      <c r="U2926" s="1251" t="s">
        <v>116</v>
      </c>
      <c r="V2926" s="1251" t="s">
        <v>564</v>
      </c>
      <c r="W2926" s="1251" t="s">
        <v>382</v>
      </c>
      <c r="X2926" s="1251" t="s">
        <v>1581</v>
      </c>
      <c r="Y2926" s="1251">
        <v>271</v>
      </c>
    </row>
    <row r="2927" spans="1:25" ht="12">
      <c r="A2927" s="1251">
        <v>2021</v>
      </c>
      <c r="B2927" s="1251">
        <v>25</v>
      </c>
      <c r="C2927" s="1251">
        <v>100</v>
      </c>
      <c r="D2927" s="1251" t="s">
        <v>1513</v>
      </c>
      <c r="E2927" s="1251">
        <v>271304</v>
      </c>
      <c r="F2927" s="1251" t="s">
        <v>1623</v>
      </c>
      <c r="G2927" s="1252">
        <v>0</v>
      </c>
      <c r="H2927" s="1252">
        <v>0</v>
      </c>
      <c r="I2927" s="1252">
        <v>0</v>
      </c>
      <c r="J2927" s="1252">
        <v>0</v>
      </c>
      <c r="K2927" s="1252">
        <v>0</v>
      </c>
      <c r="L2927" s="1252">
        <v>0</v>
      </c>
      <c r="M2927" s="1252">
        <v>0</v>
      </c>
      <c r="N2927" s="1252">
        <v>0</v>
      </c>
      <c r="O2927" s="1252">
        <v>0</v>
      </c>
      <c r="P2927" s="1252">
        <v>0</v>
      </c>
      <c r="Q2927" s="1252">
        <v>0</v>
      </c>
      <c r="R2927" s="1252">
        <v>0</v>
      </c>
      <c r="S2927" s="1252">
        <v>0</v>
      </c>
      <c r="T2927" s="1252">
        <v>0</v>
      </c>
      <c r="U2927" s="1251" t="s">
        <v>116</v>
      </c>
      <c r="V2927" s="1251" t="s">
        <v>564</v>
      </c>
      <c r="W2927" s="1251" t="s">
        <v>382</v>
      </c>
      <c r="X2927" s="1251" t="s">
        <v>1581</v>
      </c>
      <c r="Y2927" s="1251">
        <v>271</v>
      </c>
    </row>
    <row r="2928" spans="1:25" ht="12">
      <c r="A2928" s="1251">
        <v>2021</v>
      </c>
      <c r="B2928" s="1251">
        <v>25</v>
      </c>
      <c r="C2928" s="1251">
        <v>100</v>
      </c>
      <c r="D2928" s="1251" t="s">
        <v>1513</v>
      </c>
      <c r="E2928" s="1251">
        <v>271308</v>
      </c>
      <c r="F2928" s="1251" t="s">
        <v>1624</v>
      </c>
      <c r="G2928" s="1252">
        <v>0</v>
      </c>
      <c r="H2928" s="1252">
        <v>0</v>
      </c>
      <c r="I2928" s="1252">
        <v>0</v>
      </c>
      <c r="J2928" s="1252">
        <v>0</v>
      </c>
      <c r="K2928" s="1252">
        <v>0</v>
      </c>
      <c r="L2928" s="1252">
        <v>0</v>
      </c>
      <c r="M2928" s="1252">
        <v>0</v>
      </c>
      <c r="N2928" s="1252">
        <v>0</v>
      </c>
      <c r="O2928" s="1252">
        <v>0</v>
      </c>
      <c r="P2928" s="1252">
        <v>0</v>
      </c>
      <c r="Q2928" s="1252">
        <v>0</v>
      </c>
      <c r="R2928" s="1252">
        <v>0</v>
      </c>
      <c r="S2928" s="1252">
        <v>0</v>
      </c>
      <c r="T2928" s="1252">
        <v>0</v>
      </c>
      <c r="U2928" s="1251" t="s">
        <v>116</v>
      </c>
      <c r="V2928" s="1251" t="s">
        <v>564</v>
      </c>
      <c r="W2928" s="1251" t="s">
        <v>382</v>
      </c>
      <c r="X2928" s="1251" t="s">
        <v>1581</v>
      </c>
      <c r="Y2928" s="1251">
        <v>271</v>
      </c>
    </row>
    <row r="2929" spans="1:25" ht="12">
      <c r="A2929" s="1251">
        <v>2021</v>
      </c>
      <c r="B2929" s="1251">
        <v>25</v>
      </c>
      <c r="C2929" s="1251">
        <v>100</v>
      </c>
      <c r="D2929" s="1251" t="s">
        <v>1513</v>
      </c>
      <c r="E2929" s="1251">
        <v>272000</v>
      </c>
      <c r="F2929" s="1251" t="s">
        <v>1625</v>
      </c>
      <c r="G2929" s="1252">
        <v>2213670.6400000001</v>
      </c>
      <c r="H2929" s="1252">
        <v>2251426.2999999998</v>
      </c>
      <c r="I2929" s="1252">
        <v>2289181.96</v>
      </c>
      <c r="J2929" s="1252">
        <v>2326937.6200000001</v>
      </c>
      <c r="K2929" s="1252">
        <v>2364456.54</v>
      </c>
      <c r="L2929" s="1252">
        <v>2401975.46</v>
      </c>
      <c r="M2929" s="1252">
        <v>2439494.3799999999</v>
      </c>
      <c r="N2929" s="1252">
        <v>2477758.0899999999</v>
      </c>
      <c r="O2929" s="1252">
        <v>2516021.7999999998</v>
      </c>
      <c r="P2929" s="1252">
        <v>2554285.5099999998</v>
      </c>
      <c r="Q2929" s="1252">
        <v>2592470.4100000001</v>
      </c>
      <c r="R2929" s="1252">
        <v>2630655.3100000001</v>
      </c>
      <c r="S2929" s="1252">
        <v>2668840.21</v>
      </c>
      <c r="T2929" s="1252">
        <v>2668840.2100000009</v>
      </c>
      <c r="U2929" s="1251" t="s">
        <v>116</v>
      </c>
      <c r="V2929" s="1251" t="s">
        <v>564</v>
      </c>
      <c r="W2929" s="1251" t="s">
        <v>382</v>
      </c>
      <c r="X2929" s="1251" t="s">
        <v>1581</v>
      </c>
      <c r="Y2929" s="1251">
        <v>272</v>
      </c>
    </row>
    <row r="2930" spans="1:25" ht="12">
      <c r="A2930" s="1251">
        <v>2021</v>
      </c>
      <c r="B2930" s="1251">
        <v>25</v>
      </c>
      <c r="C2930" s="1251">
        <v>100</v>
      </c>
      <c r="D2930" s="1251" t="s">
        <v>1513</v>
      </c>
      <c r="E2930" s="1251">
        <v>285000</v>
      </c>
      <c r="F2930" s="1251" t="s">
        <v>1626</v>
      </c>
      <c r="G2930" s="1252">
        <v>-256.05000000000001</v>
      </c>
      <c r="H2930" s="1252">
        <v>-1215.05</v>
      </c>
      <c r="I2930" s="1252">
        <v>-1215.05</v>
      </c>
      <c r="J2930" s="1252">
        <v>-11.380000000000001</v>
      </c>
      <c r="K2930" s="1252">
        <v>-978.38</v>
      </c>
      <c r="L2930" s="1252">
        <v>-978.38</v>
      </c>
      <c r="M2930" s="1252">
        <v>-10.380000000000001</v>
      </c>
      <c r="N2930" s="1252">
        <v>-739.38</v>
      </c>
      <c r="O2930" s="1252">
        <v>-739.38</v>
      </c>
      <c r="P2930" s="1252">
        <v>-10.380000000000001</v>
      </c>
      <c r="Q2930" s="1252">
        <v>-498.38</v>
      </c>
      <c r="R2930" s="1252">
        <v>-498.38</v>
      </c>
      <c r="S2930" s="1252">
        <v>1752.6199999999999</v>
      </c>
      <c r="T2930" s="1252">
        <v>1752.6199999999999</v>
      </c>
      <c r="U2930" s="1251" t="s">
        <v>116</v>
      </c>
      <c r="V2930" s="1251" t="s">
        <v>1537</v>
      </c>
      <c r="W2930" s="1251" t="s">
        <v>1627</v>
      </c>
      <c r="X2930" s="1251" t="s">
        <v>1581</v>
      </c>
      <c r="Y2930" s="1251">
        <v>285</v>
      </c>
    </row>
    <row r="2931" spans="1:25" ht="12">
      <c r="A2931" s="1251">
        <v>2021</v>
      </c>
      <c r="B2931" s="1251">
        <v>25</v>
      </c>
      <c r="C2931" s="1251">
        <v>100</v>
      </c>
      <c r="D2931" s="1251" t="s">
        <v>1513</v>
      </c>
      <c r="E2931" s="1251">
        <v>300000</v>
      </c>
      <c r="F2931" s="1251" t="s">
        <v>1628</v>
      </c>
      <c r="G2931" s="1252">
        <v>102464779.08</v>
      </c>
      <c r="H2931" s="1252">
        <v>102583564.58</v>
      </c>
      <c r="I2931" s="1252">
        <v>102631973.13</v>
      </c>
      <c r="J2931" s="1252">
        <v>103340952.53</v>
      </c>
      <c r="K2931" s="1252">
        <v>103551370.25</v>
      </c>
      <c r="L2931" s="1252">
        <v>104301514.73999999</v>
      </c>
      <c r="M2931" s="1252">
        <v>104411549.95999999</v>
      </c>
      <c r="N2931" s="1252">
        <v>104585611.33</v>
      </c>
      <c r="O2931" s="1252">
        <v>104838565.3</v>
      </c>
      <c r="P2931" s="1252">
        <v>105362687.56</v>
      </c>
      <c r="Q2931" s="1252">
        <v>105492798.87</v>
      </c>
      <c r="R2931" s="1252">
        <v>105687273.7</v>
      </c>
      <c r="S2931" s="1252">
        <v>106292903.45999999</v>
      </c>
      <c r="T2931" s="1252">
        <v>106292903.46000004</v>
      </c>
      <c r="U2931" s="1251" t="s">
        <v>116</v>
      </c>
      <c r="V2931" s="1251" t="s">
        <v>564</v>
      </c>
      <c r="W2931" s="1251" t="s">
        <v>290</v>
      </c>
      <c r="X2931" s="1251" t="s">
        <v>1515</v>
      </c>
      <c r="Y2931" s="1251">
        <v>300</v>
      </c>
    </row>
    <row r="2932" spans="1:25" ht="12">
      <c r="A2932" s="1251">
        <v>2021</v>
      </c>
      <c r="B2932" s="1251">
        <v>25</v>
      </c>
      <c r="C2932" s="1251">
        <v>100</v>
      </c>
      <c r="D2932" s="1251" t="s">
        <v>1513</v>
      </c>
      <c r="E2932" s="1251">
        <v>300001</v>
      </c>
      <c r="F2932" s="1251" t="s">
        <v>1629</v>
      </c>
      <c r="G2932" s="1252">
        <v>0</v>
      </c>
      <c r="H2932" s="1252">
        <v>0</v>
      </c>
      <c r="I2932" s="1252">
        <v>0</v>
      </c>
      <c r="J2932" s="1252">
        <v>0</v>
      </c>
      <c r="K2932" s="1252">
        <v>0</v>
      </c>
      <c r="L2932" s="1252">
        <v>0</v>
      </c>
      <c r="M2932" s="1252">
        <v>0</v>
      </c>
      <c r="N2932" s="1252">
        <v>0</v>
      </c>
      <c r="O2932" s="1252">
        <v>0</v>
      </c>
      <c r="P2932" s="1252">
        <v>0</v>
      </c>
      <c r="Q2932" s="1252">
        <v>0</v>
      </c>
      <c r="R2932" s="1252">
        <v>0</v>
      </c>
      <c r="S2932" s="1252">
        <v>0</v>
      </c>
      <c r="T2932" s="1252">
        <v>0</v>
      </c>
      <c r="U2932" s="1251" t="s">
        <v>116</v>
      </c>
      <c r="V2932" s="1251" t="s">
        <v>564</v>
      </c>
      <c r="W2932" s="1251" t="s">
        <v>290</v>
      </c>
      <c r="X2932" s="1251" t="s">
        <v>1515</v>
      </c>
      <c r="Y2932" s="1251">
        <v>300</v>
      </c>
    </row>
    <row r="2933" spans="1:25" ht="12">
      <c r="A2933" s="1251">
        <v>2021</v>
      </c>
      <c r="B2933" s="1251">
        <v>25</v>
      </c>
      <c r="C2933" s="1251">
        <v>100</v>
      </c>
      <c r="D2933" s="1251" t="s">
        <v>1513</v>
      </c>
      <c r="E2933" s="1251">
        <v>301000</v>
      </c>
      <c r="F2933" s="1251" t="s">
        <v>1630</v>
      </c>
      <c r="G2933" s="1252">
        <v>0</v>
      </c>
      <c r="H2933" s="1252">
        <v>0</v>
      </c>
      <c r="I2933" s="1252">
        <v>0</v>
      </c>
      <c r="J2933" s="1252">
        <v>0</v>
      </c>
      <c r="K2933" s="1252">
        <v>0</v>
      </c>
      <c r="L2933" s="1252">
        <v>0</v>
      </c>
      <c r="M2933" s="1252">
        <v>0</v>
      </c>
      <c r="N2933" s="1252">
        <v>0</v>
      </c>
      <c r="O2933" s="1252">
        <v>0</v>
      </c>
      <c r="P2933" s="1252">
        <v>0</v>
      </c>
      <c r="Q2933" s="1252">
        <v>0</v>
      </c>
      <c r="R2933" s="1252">
        <v>0</v>
      </c>
      <c r="S2933" s="1252">
        <v>0</v>
      </c>
      <c r="T2933" s="1252">
        <v>0</v>
      </c>
      <c r="U2933" s="1251" t="s">
        <v>116</v>
      </c>
      <c r="V2933" s="1251" t="s">
        <v>564</v>
      </c>
      <c r="W2933" s="1251" t="s">
        <v>290</v>
      </c>
      <c r="X2933" s="1251" t="s">
        <v>1515</v>
      </c>
      <c r="Y2933" s="1251">
        <v>301</v>
      </c>
    </row>
    <row r="2934" spans="1:25" ht="12">
      <c r="A2934" s="1251">
        <v>2021</v>
      </c>
      <c r="B2934" s="1251">
        <v>25</v>
      </c>
      <c r="C2934" s="1251">
        <v>100</v>
      </c>
      <c r="D2934" s="1251" t="s">
        <v>1513</v>
      </c>
      <c r="E2934" s="1251">
        <v>302000</v>
      </c>
      <c r="F2934" s="1251" t="s">
        <v>1631</v>
      </c>
      <c r="G2934" s="1252">
        <v>0</v>
      </c>
      <c r="H2934" s="1252">
        <v>0</v>
      </c>
      <c r="I2934" s="1252">
        <v>0</v>
      </c>
      <c r="J2934" s="1252">
        <v>0</v>
      </c>
      <c r="K2934" s="1252">
        <v>0</v>
      </c>
      <c r="L2934" s="1252">
        <v>0</v>
      </c>
      <c r="M2934" s="1252">
        <v>0</v>
      </c>
      <c r="N2934" s="1252">
        <v>0</v>
      </c>
      <c r="O2934" s="1252">
        <v>0</v>
      </c>
      <c r="P2934" s="1252">
        <v>0</v>
      </c>
      <c r="Q2934" s="1252">
        <v>0</v>
      </c>
      <c r="R2934" s="1252">
        <v>0</v>
      </c>
      <c r="S2934" s="1252">
        <v>0</v>
      </c>
      <c r="T2934" s="1252">
        <v>0</v>
      </c>
      <c r="U2934" s="1251" t="s">
        <v>116</v>
      </c>
      <c r="V2934" s="1251" t="s">
        <v>564</v>
      </c>
      <c r="W2934" s="1251" t="s">
        <v>290</v>
      </c>
      <c r="X2934" s="1251" t="s">
        <v>1515</v>
      </c>
      <c r="Y2934" s="1251">
        <v>302</v>
      </c>
    </row>
    <row r="2935" spans="1:25" ht="12">
      <c r="A2935" s="1251">
        <v>2021</v>
      </c>
      <c r="B2935" s="1251">
        <v>25</v>
      </c>
      <c r="C2935" s="1251">
        <v>100</v>
      </c>
      <c r="D2935" s="1251" t="s">
        <v>1513</v>
      </c>
      <c r="E2935" s="1251">
        <v>303000</v>
      </c>
      <c r="F2935" s="1251" t="s">
        <v>1632</v>
      </c>
      <c r="G2935" s="1252">
        <v>0</v>
      </c>
      <c r="H2935" s="1252">
        <v>0</v>
      </c>
      <c r="I2935" s="1252">
        <v>0</v>
      </c>
      <c r="J2935" s="1252">
        <v>0</v>
      </c>
      <c r="K2935" s="1252">
        <v>0</v>
      </c>
      <c r="L2935" s="1252">
        <v>0</v>
      </c>
      <c r="M2935" s="1252">
        <v>0</v>
      </c>
      <c r="N2935" s="1252">
        <v>0</v>
      </c>
      <c r="O2935" s="1252">
        <v>0</v>
      </c>
      <c r="P2935" s="1252">
        <v>0</v>
      </c>
      <c r="Q2935" s="1252">
        <v>0</v>
      </c>
      <c r="R2935" s="1252">
        <v>0</v>
      </c>
      <c r="S2935" s="1252">
        <v>0</v>
      </c>
      <c r="T2935" s="1252">
        <v>0</v>
      </c>
      <c r="U2935" s="1251" t="s">
        <v>116</v>
      </c>
      <c r="V2935" s="1251" t="s">
        <v>564</v>
      </c>
      <c r="W2935" s="1251" t="s">
        <v>290</v>
      </c>
      <c r="X2935" s="1251" t="s">
        <v>1515</v>
      </c>
      <c r="Y2935" s="1251">
        <v>303</v>
      </c>
    </row>
    <row r="2936" spans="1:25" ht="12">
      <c r="A2936" s="1251">
        <v>2021</v>
      </c>
      <c r="B2936" s="1251">
        <v>25</v>
      </c>
      <c r="C2936" s="1251">
        <v>100</v>
      </c>
      <c r="D2936" s="1251" t="s">
        <v>1513</v>
      </c>
      <c r="E2936" s="1251">
        <v>303130</v>
      </c>
      <c r="F2936" s="1251" t="s">
        <v>1633</v>
      </c>
      <c r="G2936" s="1252">
        <v>0</v>
      </c>
      <c r="H2936" s="1252">
        <v>0</v>
      </c>
      <c r="I2936" s="1252">
        <v>0</v>
      </c>
      <c r="J2936" s="1252">
        <v>0</v>
      </c>
      <c r="K2936" s="1252">
        <v>0</v>
      </c>
      <c r="L2936" s="1252">
        <v>0</v>
      </c>
      <c r="M2936" s="1252">
        <v>0</v>
      </c>
      <c r="N2936" s="1252">
        <v>0</v>
      </c>
      <c r="O2936" s="1252">
        <v>0</v>
      </c>
      <c r="P2936" s="1252">
        <v>0</v>
      </c>
      <c r="Q2936" s="1252">
        <v>0</v>
      </c>
      <c r="R2936" s="1252">
        <v>0</v>
      </c>
      <c r="S2936" s="1252">
        <v>0</v>
      </c>
      <c r="T2936" s="1252">
        <v>0</v>
      </c>
      <c r="U2936" s="1251" t="s">
        <v>116</v>
      </c>
      <c r="V2936" s="1251" t="s">
        <v>564</v>
      </c>
      <c r="W2936" s="1251" t="s">
        <v>290</v>
      </c>
      <c r="X2936" s="1251" t="s">
        <v>1515</v>
      </c>
      <c r="Y2936" s="1251">
        <v>303</v>
      </c>
    </row>
    <row r="2937" spans="1:25" ht="12">
      <c r="A2937" s="1251">
        <v>2021</v>
      </c>
      <c r="B2937" s="1251">
        <v>25</v>
      </c>
      <c r="C2937" s="1251">
        <v>100</v>
      </c>
      <c r="D2937" s="1251" t="s">
        <v>1513</v>
      </c>
      <c r="E2937" s="1251">
        <v>303200</v>
      </c>
      <c r="F2937" s="1251" t="s">
        <v>1634</v>
      </c>
      <c r="G2937" s="1252">
        <v>0</v>
      </c>
      <c r="H2937" s="1252">
        <v>0</v>
      </c>
      <c r="I2937" s="1252">
        <v>0</v>
      </c>
      <c r="J2937" s="1252">
        <v>0</v>
      </c>
      <c r="K2937" s="1252">
        <v>0</v>
      </c>
      <c r="L2937" s="1252">
        <v>0</v>
      </c>
      <c r="M2937" s="1252">
        <v>0</v>
      </c>
      <c r="N2937" s="1252">
        <v>0</v>
      </c>
      <c r="O2937" s="1252">
        <v>0</v>
      </c>
      <c r="P2937" s="1252">
        <v>0</v>
      </c>
      <c r="Q2937" s="1252">
        <v>0</v>
      </c>
      <c r="R2937" s="1252">
        <v>0</v>
      </c>
      <c r="S2937" s="1252">
        <v>0</v>
      </c>
      <c r="T2937" s="1252">
        <v>0</v>
      </c>
      <c r="U2937" s="1251" t="s">
        <v>116</v>
      </c>
      <c r="V2937" s="1251" t="s">
        <v>564</v>
      </c>
      <c r="W2937" s="1251" t="s">
        <v>290</v>
      </c>
      <c r="X2937" s="1251" t="s">
        <v>1515</v>
      </c>
      <c r="Y2937" s="1251">
        <v>303</v>
      </c>
    </row>
    <row r="2938" spans="1:25" ht="12">
      <c r="A2938" s="1251">
        <v>2021</v>
      </c>
      <c r="B2938" s="1251">
        <v>25</v>
      </c>
      <c r="C2938" s="1251">
        <v>100</v>
      </c>
      <c r="D2938" s="1251" t="s">
        <v>1513</v>
      </c>
      <c r="E2938" s="1251">
        <v>303300</v>
      </c>
      <c r="F2938" s="1251" t="s">
        <v>1635</v>
      </c>
      <c r="G2938" s="1252">
        <v>0</v>
      </c>
      <c r="H2938" s="1252">
        <v>0</v>
      </c>
      <c r="I2938" s="1252">
        <v>0</v>
      </c>
      <c r="J2938" s="1252">
        <v>0</v>
      </c>
      <c r="K2938" s="1252">
        <v>0</v>
      </c>
      <c r="L2938" s="1252">
        <v>0</v>
      </c>
      <c r="M2938" s="1252">
        <v>0</v>
      </c>
      <c r="N2938" s="1252">
        <v>0</v>
      </c>
      <c r="O2938" s="1252">
        <v>0</v>
      </c>
      <c r="P2938" s="1252">
        <v>0</v>
      </c>
      <c r="Q2938" s="1252">
        <v>0</v>
      </c>
      <c r="R2938" s="1252">
        <v>0</v>
      </c>
      <c r="S2938" s="1252">
        <v>0</v>
      </c>
      <c r="T2938" s="1252">
        <v>0</v>
      </c>
      <c r="U2938" s="1251" t="s">
        <v>116</v>
      </c>
      <c r="V2938" s="1251" t="s">
        <v>564</v>
      </c>
      <c r="W2938" s="1251" t="s">
        <v>290</v>
      </c>
      <c r="X2938" s="1251" t="s">
        <v>1515</v>
      </c>
      <c r="Y2938" s="1251">
        <v>303</v>
      </c>
    </row>
    <row r="2939" spans="1:25" ht="12">
      <c r="A2939" s="1251">
        <v>2021</v>
      </c>
      <c r="B2939" s="1251">
        <v>25</v>
      </c>
      <c r="C2939" s="1251">
        <v>100</v>
      </c>
      <c r="D2939" s="1251" t="s">
        <v>1513</v>
      </c>
      <c r="E2939" s="1251">
        <v>303400</v>
      </c>
      <c r="F2939" s="1251" t="s">
        <v>1636</v>
      </c>
      <c r="G2939" s="1252">
        <v>0</v>
      </c>
      <c r="H2939" s="1252">
        <v>0</v>
      </c>
      <c r="I2939" s="1252">
        <v>0</v>
      </c>
      <c r="J2939" s="1252">
        <v>0</v>
      </c>
      <c r="K2939" s="1252">
        <v>0</v>
      </c>
      <c r="L2939" s="1252">
        <v>0</v>
      </c>
      <c r="M2939" s="1252">
        <v>0</v>
      </c>
      <c r="N2939" s="1252">
        <v>0</v>
      </c>
      <c r="O2939" s="1252">
        <v>0</v>
      </c>
      <c r="P2939" s="1252">
        <v>0</v>
      </c>
      <c r="Q2939" s="1252">
        <v>0</v>
      </c>
      <c r="R2939" s="1252">
        <v>0</v>
      </c>
      <c r="S2939" s="1252">
        <v>0</v>
      </c>
      <c r="T2939" s="1252">
        <v>0</v>
      </c>
      <c r="U2939" s="1251" t="s">
        <v>116</v>
      </c>
      <c r="V2939" s="1251" t="s">
        <v>564</v>
      </c>
      <c r="W2939" s="1251" t="s">
        <v>290</v>
      </c>
      <c r="X2939" s="1251" t="s">
        <v>1515</v>
      </c>
      <c r="Y2939" s="1251">
        <v>303</v>
      </c>
    </row>
    <row r="2940" spans="1:25" ht="12">
      <c r="A2940" s="1251">
        <v>2021</v>
      </c>
      <c r="B2940" s="1251">
        <v>25</v>
      </c>
      <c r="C2940" s="1251">
        <v>100</v>
      </c>
      <c r="D2940" s="1251" t="s">
        <v>1513</v>
      </c>
      <c r="E2940" s="1251">
        <v>303610</v>
      </c>
      <c r="F2940" s="1251" t="s">
        <v>1637</v>
      </c>
      <c r="G2940" s="1252">
        <v>0</v>
      </c>
      <c r="H2940" s="1252">
        <v>0</v>
      </c>
      <c r="I2940" s="1252">
        <v>0</v>
      </c>
      <c r="J2940" s="1252">
        <v>0</v>
      </c>
      <c r="K2940" s="1252">
        <v>0</v>
      </c>
      <c r="L2940" s="1252">
        <v>0</v>
      </c>
      <c r="M2940" s="1252">
        <v>0</v>
      </c>
      <c r="N2940" s="1252">
        <v>0</v>
      </c>
      <c r="O2940" s="1252">
        <v>0</v>
      </c>
      <c r="P2940" s="1252">
        <v>0</v>
      </c>
      <c r="Q2940" s="1252">
        <v>0</v>
      </c>
      <c r="R2940" s="1252">
        <v>0</v>
      </c>
      <c r="S2940" s="1252">
        <v>0</v>
      </c>
      <c r="T2940" s="1252">
        <v>0</v>
      </c>
      <c r="U2940" s="1251" t="s">
        <v>116</v>
      </c>
      <c r="V2940" s="1251" t="s">
        <v>564</v>
      </c>
      <c r="W2940" s="1251" t="s">
        <v>290</v>
      </c>
      <c r="X2940" s="1251" t="s">
        <v>1515</v>
      </c>
      <c r="Y2940" s="1251">
        <v>303</v>
      </c>
    </row>
    <row r="2941" spans="1:25" ht="12">
      <c r="A2941" s="1251">
        <v>2021</v>
      </c>
      <c r="B2941" s="1251">
        <v>25</v>
      </c>
      <c r="C2941" s="1251">
        <v>100</v>
      </c>
      <c r="D2941" s="1251" t="s">
        <v>1513</v>
      </c>
      <c r="E2941" s="1251">
        <v>304200</v>
      </c>
      <c r="F2941" s="1251" t="s">
        <v>1638</v>
      </c>
      <c r="G2941" s="1252">
        <v>0</v>
      </c>
      <c r="H2941" s="1252">
        <v>0</v>
      </c>
      <c r="I2941" s="1252">
        <v>0</v>
      </c>
      <c r="J2941" s="1252">
        <v>0</v>
      </c>
      <c r="K2941" s="1252">
        <v>0</v>
      </c>
      <c r="L2941" s="1252">
        <v>0</v>
      </c>
      <c r="M2941" s="1252">
        <v>0</v>
      </c>
      <c r="N2941" s="1252">
        <v>0</v>
      </c>
      <c r="O2941" s="1252">
        <v>0</v>
      </c>
      <c r="P2941" s="1252">
        <v>0</v>
      </c>
      <c r="Q2941" s="1252">
        <v>0</v>
      </c>
      <c r="R2941" s="1252">
        <v>0</v>
      </c>
      <c r="S2941" s="1252">
        <v>0</v>
      </c>
      <c r="T2941" s="1252">
        <v>0</v>
      </c>
      <c r="U2941" s="1251" t="s">
        <v>116</v>
      </c>
      <c r="V2941" s="1251" t="s">
        <v>564</v>
      </c>
      <c r="W2941" s="1251" t="s">
        <v>290</v>
      </c>
      <c r="X2941" s="1251" t="s">
        <v>1515</v>
      </c>
      <c r="Y2941" s="1251">
        <v>304</v>
      </c>
    </row>
    <row r="2942" spans="1:25" ht="12">
      <c r="A2942" s="1251">
        <v>2021</v>
      </c>
      <c r="B2942" s="1251">
        <v>25</v>
      </c>
      <c r="C2942" s="1251">
        <v>100</v>
      </c>
      <c r="D2942" s="1251" t="s">
        <v>1513</v>
      </c>
      <c r="E2942" s="1251">
        <v>304300</v>
      </c>
      <c r="F2942" s="1251" t="s">
        <v>1639</v>
      </c>
      <c r="G2942" s="1252">
        <v>0</v>
      </c>
      <c r="H2942" s="1252">
        <v>0</v>
      </c>
      <c r="I2942" s="1252">
        <v>0</v>
      </c>
      <c r="J2942" s="1252">
        <v>0</v>
      </c>
      <c r="K2942" s="1252">
        <v>0</v>
      </c>
      <c r="L2942" s="1252">
        <v>0</v>
      </c>
      <c r="M2942" s="1252">
        <v>0</v>
      </c>
      <c r="N2942" s="1252">
        <v>0</v>
      </c>
      <c r="O2942" s="1252">
        <v>0</v>
      </c>
      <c r="P2942" s="1252">
        <v>0</v>
      </c>
      <c r="Q2942" s="1252">
        <v>0</v>
      </c>
      <c r="R2942" s="1252">
        <v>0</v>
      </c>
      <c r="S2942" s="1252">
        <v>0</v>
      </c>
      <c r="T2942" s="1252">
        <v>0</v>
      </c>
      <c r="U2942" s="1251" t="s">
        <v>116</v>
      </c>
      <c r="V2942" s="1251" t="s">
        <v>564</v>
      </c>
      <c r="W2942" s="1251" t="s">
        <v>290</v>
      </c>
      <c r="X2942" s="1251" t="s">
        <v>1515</v>
      </c>
      <c r="Y2942" s="1251">
        <v>304</v>
      </c>
    </row>
    <row r="2943" spans="1:25" ht="12">
      <c r="A2943" s="1251">
        <v>2021</v>
      </c>
      <c r="B2943" s="1251">
        <v>25</v>
      </c>
      <c r="C2943" s="1251">
        <v>100</v>
      </c>
      <c r="D2943" s="1251" t="s">
        <v>1513</v>
      </c>
      <c r="E2943" s="1251">
        <v>304400</v>
      </c>
      <c r="F2943" s="1251" t="s">
        <v>1640</v>
      </c>
      <c r="G2943" s="1252">
        <v>0</v>
      </c>
      <c r="H2943" s="1252">
        <v>0</v>
      </c>
      <c r="I2943" s="1252">
        <v>0</v>
      </c>
      <c r="J2943" s="1252">
        <v>0</v>
      </c>
      <c r="K2943" s="1252">
        <v>0</v>
      </c>
      <c r="L2943" s="1252">
        <v>0</v>
      </c>
      <c r="M2943" s="1252">
        <v>0</v>
      </c>
      <c r="N2943" s="1252">
        <v>0</v>
      </c>
      <c r="O2943" s="1252">
        <v>0</v>
      </c>
      <c r="P2943" s="1252">
        <v>0</v>
      </c>
      <c r="Q2943" s="1252">
        <v>0</v>
      </c>
      <c r="R2943" s="1252">
        <v>0</v>
      </c>
      <c r="S2943" s="1252">
        <v>0</v>
      </c>
      <c r="T2943" s="1252">
        <v>0</v>
      </c>
      <c r="U2943" s="1251" t="s">
        <v>116</v>
      </c>
      <c r="V2943" s="1251" t="s">
        <v>564</v>
      </c>
      <c r="W2943" s="1251" t="s">
        <v>290</v>
      </c>
      <c r="X2943" s="1251" t="s">
        <v>1515</v>
      </c>
      <c r="Y2943" s="1251">
        <v>304</v>
      </c>
    </row>
    <row r="2944" spans="1:25" ht="12">
      <c r="A2944" s="1251">
        <v>2021</v>
      </c>
      <c r="B2944" s="1251">
        <v>25</v>
      </c>
      <c r="C2944" s="1251">
        <v>100</v>
      </c>
      <c r="D2944" s="1251" t="s">
        <v>1513</v>
      </c>
      <c r="E2944" s="1251">
        <v>304610</v>
      </c>
      <c r="F2944" s="1251" t="s">
        <v>1641</v>
      </c>
      <c r="G2944" s="1252">
        <v>0</v>
      </c>
      <c r="H2944" s="1252">
        <v>0</v>
      </c>
      <c r="I2944" s="1252">
        <v>0</v>
      </c>
      <c r="J2944" s="1252">
        <v>0</v>
      </c>
      <c r="K2944" s="1252">
        <v>0</v>
      </c>
      <c r="L2944" s="1252">
        <v>0</v>
      </c>
      <c r="M2944" s="1252">
        <v>0</v>
      </c>
      <c r="N2944" s="1252">
        <v>0</v>
      </c>
      <c r="O2944" s="1252">
        <v>0</v>
      </c>
      <c r="P2944" s="1252">
        <v>0</v>
      </c>
      <c r="Q2944" s="1252">
        <v>0</v>
      </c>
      <c r="R2944" s="1252">
        <v>0</v>
      </c>
      <c r="S2944" s="1252">
        <v>0</v>
      </c>
      <c r="T2944" s="1252">
        <v>0</v>
      </c>
      <c r="U2944" s="1251" t="s">
        <v>116</v>
      </c>
      <c r="V2944" s="1251" t="s">
        <v>564</v>
      </c>
      <c r="W2944" s="1251" t="s">
        <v>290</v>
      </c>
      <c r="X2944" s="1251" t="s">
        <v>1515</v>
      </c>
      <c r="Y2944" s="1251">
        <v>304</v>
      </c>
    </row>
    <row r="2945" spans="1:25" ht="12">
      <c r="A2945" s="1251">
        <v>2021</v>
      </c>
      <c r="B2945" s="1251">
        <v>25</v>
      </c>
      <c r="C2945" s="1251">
        <v>100</v>
      </c>
      <c r="D2945" s="1251" t="s">
        <v>1513</v>
      </c>
      <c r="E2945" s="1251">
        <v>304630</v>
      </c>
      <c r="F2945" s="1251" t="s">
        <v>1642</v>
      </c>
      <c r="G2945" s="1252">
        <v>0</v>
      </c>
      <c r="H2945" s="1252">
        <v>0</v>
      </c>
      <c r="I2945" s="1252">
        <v>0</v>
      </c>
      <c r="J2945" s="1252">
        <v>0</v>
      </c>
      <c r="K2945" s="1252">
        <v>0</v>
      </c>
      <c r="L2945" s="1252">
        <v>0</v>
      </c>
      <c r="M2945" s="1252">
        <v>0</v>
      </c>
      <c r="N2945" s="1252">
        <v>0</v>
      </c>
      <c r="O2945" s="1252">
        <v>0</v>
      </c>
      <c r="P2945" s="1252">
        <v>0</v>
      </c>
      <c r="Q2945" s="1252">
        <v>0</v>
      </c>
      <c r="R2945" s="1252">
        <v>0</v>
      </c>
      <c r="S2945" s="1252">
        <v>0</v>
      </c>
      <c r="T2945" s="1252">
        <v>0</v>
      </c>
      <c r="U2945" s="1251" t="s">
        <v>116</v>
      </c>
      <c r="V2945" s="1251" t="s">
        <v>564</v>
      </c>
      <c r="W2945" s="1251" t="s">
        <v>290</v>
      </c>
      <c r="X2945" s="1251" t="s">
        <v>1515</v>
      </c>
      <c r="Y2945" s="1251">
        <v>304</v>
      </c>
    </row>
    <row r="2946" spans="1:25" ht="12">
      <c r="A2946" s="1251">
        <v>2021</v>
      </c>
      <c r="B2946" s="1251">
        <v>25</v>
      </c>
      <c r="C2946" s="1251">
        <v>100</v>
      </c>
      <c r="D2946" s="1251" t="s">
        <v>1513</v>
      </c>
      <c r="E2946" s="1251">
        <v>307000</v>
      </c>
      <c r="F2946" s="1251" t="s">
        <v>1643</v>
      </c>
      <c r="G2946" s="1252">
        <v>0</v>
      </c>
      <c r="H2946" s="1252">
        <v>0</v>
      </c>
      <c r="I2946" s="1252">
        <v>0</v>
      </c>
      <c r="J2946" s="1252">
        <v>0</v>
      </c>
      <c r="K2946" s="1252">
        <v>0</v>
      </c>
      <c r="L2946" s="1252">
        <v>0</v>
      </c>
      <c r="M2946" s="1252">
        <v>0</v>
      </c>
      <c r="N2946" s="1252">
        <v>0</v>
      </c>
      <c r="O2946" s="1252">
        <v>0</v>
      </c>
      <c r="P2946" s="1252">
        <v>0</v>
      </c>
      <c r="Q2946" s="1252">
        <v>0</v>
      </c>
      <c r="R2946" s="1252">
        <v>0</v>
      </c>
      <c r="S2946" s="1252">
        <v>0</v>
      </c>
      <c r="T2946" s="1252">
        <v>0</v>
      </c>
      <c r="U2946" s="1251" t="s">
        <v>116</v>
      </c>
      <c r="V2946" s="1251" t="s">
        <v>564</v>
      </c>
      <c r="W2946" s="1251" t="s">
        <v>290</v>
      </c>
      <c r="X2946" s="1251" t="s">
        <v>1515</v>
      </c>
      <c r="Y2946" s="1251">
        <v>307</v>
      </c>
    </row>
    <row r="2947" spans="1:25" ht="12">
      <c r="A2947" s="1251">
        <v>2021</v>
      </c>
      <c r="B2947" s="1251">
        <v>25</v>
      </c>
      <c r="C2947" s="1251">
        <v>100</v>
      </c>
      <c r="D2947" s="1251" t="s">
        <v>1513</v>
      </c>
      <c r="E2947" s="1251">
        <v>309000</v>
      </c>
      <c r="F2947" s="1251" t="s">
        <v>1644</v>
      </c>
      <c r="G2947" s="1252">
        <v>0</v>
      </c>
      <c r="H2947" s="1252">
        <v>0</v>
      </c>
      <c r="I2947" s="1252">
        <v>0</v>
      </c>
      <c r="J2947" s="1252">
        <v>0</v>
      </c>
      <c r="K2947" s="1252">
        <v>0</v>
      </c>
      <c r="L2947" s="1252">
        <v>0</v>
      </c>
      <c r="M2947" s="1252">
        <v>0</v>
      </c>
      <c r="N2947" s="1252">
        <v>0</v>
      </c>
      <c r="O2947" s="1252">
        <v>0</v>
      </c>
      <c r="P2947" s="1252">
        <v>0</v>
      </c>
      <c r="Q2947" s="1252">
        <v>0</v>
      </c>
      <c r="R2947" s="1252">
        <v>0</v>
      </c>
      <c r="S2947" s="1252">
        <v>0</v>
      </c>
      <c r="T2947" s="1252">
        <v>0</v>
      </c>
      <c r="U2947" s="1251" t="s">
        <v>116</v>
      </c>
      <c r="V2947" s="1251" t="s">
        <v>564</v>
      </c>
      <c r="W2947" s="1251" t="s">
        <v>290</v>
      </c>
      <c r="X2947" s="1251" t="s">
        <v>1515</v>
      </c>
      <c r="Y2947" s="1251">
        <v>309</v>
      </c>
    </row>
    <row r="2948" spans="1:25" ht="12">
      <c r="A2948" s="1251">
        <v>2021</v>
      </c>
      <c r="B2948" s="1251">
        <v>25</v>
      </c>
      <c r="C2948" s="1251">
        <v>100</v>
      </c>
      <c r="D2948" s="1251" t="s">
        <v>1513</v>
      </c>
      <c r="E2948" s="1251">
        <v>310000</v>
      </c>
      <c r="F2948" s="1251" t="s">
        <v>1645</v>
      </c>
      <c r="G2948" s="1252">
        <v>0</v>
      </c>
      <c r="H2948" s="1252">
        <v>0</v>
      </c>
      <c r="I2948" s="1252">
        <v>0</v>
      </c>
      <c r="J2948" s="1252">
        <v>0</v>
      </c>
      <c r="K2948" s="1252">
        <v>0</v>
      </c>
      <c r="L2948" s="1252">
        <v>0</v>
      </c>
      <c r="M2948" s="1252">
        <v>0</v>
      </c>
      <c r="N2948" s="1252">
        <v>0</v>
      </c>
      <c r="O2948" s="1252">
        <v>0</v>
      </c>
      <c r="P2948" s="1252">
        <v>0</v>
      </c>
      <c r="Q2948" s="1252">
        <v>0</v>
      </c>
      <c r="R2948" s="1252">
        <v>0</v>
      </c>
      <c r="S2948" s="1252">
        <v>0</v>
      </c>
      <c r="T2948" s="1252">
        <v>0</v>
      </c>
      <c r="U2948" s="1251" t="s">
        <v>116</v>
      </c>
      <c r="V2948" s="1251" t="s">
        <v>564</v>
      </c>
      <c r="W2948" s="1251" t="s">
        <v>290</v>
      </c>
      <c r="X2948" s="1251" t="s">
        <v>1515</v>
      </c>
      <c r="Y2948" s="1251">
        <v>310</v>
      </c>
    </row>
    <row r="2949" spans="1:25" ht="12">
      <c r="A2949" s="1251">
        <v>2021</v>
      </c>
      <c r="B2949" s="1251">
        <v>25</v>
      </c>
      <c r="C2949" s="1251">
        <v>100</v>
      </c>
      <c r="D2949" s="1251" t="s">
        <v>1513</v>
      </c>
      <c r="E2949" s="1251">
        <v>311000</v>
      </c>
      <c r="F2949" s="1251" t="s">
        <v>1646</v>
      </c>
      <c r="G2949" s="1252">
        <v>0</v>
      </c>
      <c r="H2949" s="1252">
        <v>0</v>
      </c>
      <c r="I2949" s="1252">
        <v>0</v>
      </c>
      <c r="J2949" s="1252">
        <v>0</v>
      </c>
      <c r="K2949" s="1252">
        <v>0</v>
      </c>
      <c r="L2949" s="1252">
        <v>0</v>
      </c>
      <c r="M2949" s="1252">
        <v>0</v>
      </c>
      <c r="N2949" s="1252">
        <v>0</v>
      </c>
      <c r="O2949" s="1252">
        <v>0</v>
      </c>
      <c r="P2949" s="1252">
        <v>0</v>
      </c>
      <c r="Q2949" s="1252">
        <v>0</v>
      </c>
      <c r="R2949" s="1252">
        <v>0</v>
      </c>
      <c r="S2949" s="1252">
        <v>0</v>
      </c>
      <c r="T2949" s="1252">
        <v>0</v>
      </c>
      <c r="U2949" s="1251" t="s">
        <v>116</v>
      </c>
      <c r="V2949" s="1251" t="s">
        <v>564</v>
      </c>
      <c r="W2949" s="1251" t="s">
        <v>290</v>
      </c>
      <c r="X2949" s="1251" t="s">
        <v>1515</v>
      </c>
      <c r="Y2949" s="1251">
        <v>311</v>
      </c>
    </row>
    <row r="2950" spans="1:25" ht="12">
      <c r="A2950" s="1251">
        <v>2021</v>
      </c>
      <c r="B2950" s="1251">
        <v>25</v>
      </c>
      <c r="C2950" s="1251">
        <v>100</v>
      </c>
      <c r="D2950" s="1251" t="s">
        <v>1513</v>
      </c>
      <c r="E2950" s="1251">
        <v>311400</v>
      </c>
      <c r="F2950" s="1251" t="s">
        <v>1647</v>
      </c>
      <c r="G2950" s="1252">
        <v>0</v>
      </c>
      <c r="H2950" s="1252">
        <v>0</v>
      </c>
      <c r="I2950" s="1252">
        <v>0</v>
      </c>
      <c r="J2950" s="1252">
        <v>0</v>
      </c>
      <c r="K2950" s="1252">
        <v>0</v>
      </c>
      <c r="L2950" s="1252">
        <v>0</v>
      </c>
      <c r="M2950" s="1252">
        <v>0</v>
      </c>
      <c r="N2950" s="1252">
        <v>0</v>
      </c>
      <c r="O2950" s="1252">
        <v>0</v>
      </c>
      <c r="P2950" s="1252">
        <v>0</v>
      </c>
      <c r="Q2950" s="1252">
        <v>0</v>
      </c>
      <c r="R2950" s="1252">
        <v>0</v>
      </c>
      <c r="S2950" s="1252">
        <v>0</v>
      </c>
      <c r="T2950" s="1252">
        <v>0</v>
      </c>
      <c r="U2950" s="1251" t="s">
        <v>116</v>
      </c>
      <c r="V2950" s="1251" t="s">
        <v>564</v>
      </c>
      <c r="W2950" s="1251" t="s">
        <v>290</v>
      </c>
      <c r="X2950" s="1251" t="s">
        <v>1515</v>
      </c>
      <c r="Y2950" s="1251">
        <v>311</v>
      </c>
    </row>
    <row r="2951" spans="1:25" ht="12">
      <c r="A2951" s="1251">
        <v>2021</v>
      </c>
      <c r="B2951" s="1251">
        <v>25</v>
      </c>
      <c r="C2951" s="1251">
        <v>100</v>
      </c>
      <c r="D2951" s="1251" t="s">
        <v>1513</v>
      </c>
      <c r="E2951" s="1251">
        <v>320000</v>
      </c>
      <c r="F2951" s="1251" t="s">
        <v>1648</v>
      </c>
      <c r="G2951" s="1252">
        <v>0</v>
      </c>
      <c r="H2951" s="1252">
        <v>0</v>
      </c>
      <c r="I2951" s="1252">
        <v>0</v>
      </c>
      <c r="J2951" s="1252">
        <v>0</v>
      </c>
      <c r="K2951" s="1252">
        <v>0</v>
      </c>
      <c r="L2951" s="1252">
        <v>0</v>
      </c>
      <c r="M2951" s="1252">
        <v>0</v>
      </c>
      <c r="N2951" s="1252">
        <v>0</v>
      </c>
      <c r="O2951" s="1252">
        <v>0</v>
      </c>
      <c r="P2951" s="1252">
        <v>0</v>
      </c>
      <c r="Q2951" s="1252">
        <v>0</v>
      </c>
      <c r="R2951" s="1252">
        <v>0</v>
      </c>
      <c r="S2951" s="1252">
        <v>0</v>
      </c>
      <c r="T2951" s="1252">
        <v>0</v>
      </c>
      <c r="U2951" s="1251" t="s">
        <v>116</v>
      </c>
      <c r="V2951" s="1251" t="s">
        <v>564</v>
      </c>
      <c r="W2951" s="1251" t="s">
        <v>290</v>
      </c>
      <c r="X2951" s="1251" t="s">
        <v>1515</v>
      </c>
      <c r="Y2951" s="1251">
        <v>320</v>
      </c>
    </row>
    <row r="2952" spans="1:25" ht="12">
      <c r="A2952" s="1251">
        <v>2021</v>
      </c>
      <c r="B2952" s="1251">
        <v>25</v>
      </c>
      <c r="C2952" s="1251">
        <v>100</v>
      </c>
      <c r="D2952" s="1251" t="s">
        <v>1513</v>
      </c>
      <c r="E2952" s="1251">
        <v>330000</v>
      </c>
      <c r="F2952" s="1251" t="s">
        <v>1649</v>
      </c>
      <c r="G2952" s="1252">
        <v>0</v>
      </c>
      <c r="H2952" s="1252">
        <v>0</v>
      </c>
      <c r="I2952" s="1252">
        <v>0</v>
      </c>
      <c r="J2952" s="1252">
        <v>0</v>
      </c>
      <c r="K2952" s="1252">
        <v>0</v>
      </c>
      <c r="L2952" s="1252">
        <v>0</v>
      </c>
      <c r="M2952" s="1252">
        <v>0</v>
      </c>
      <c r="N2952" s="1252">
        <v>0</v>
      </c>
      <c r="O2952" s="1252">
        <v>0</v>
      </c>
      <c r="P2952" s="1252">
        <v>0</v>
      </c>
      <c r="Q2952" s="1252">
        <v>0</v>
      </c>
      <c r="R2952" s="1252">
        <v>0</v>
      </c>
      <c r="S2952" s="1252">
        <v>0</v>
      </c>
      <c r="T2952" s="1252">
        <v>0</v>
      </c>
      <c r="U2952" s="1251" t="s">
        <v>116</v>
      </c>
      <c r="V2952" s="1251" t="s">
        <v>564</v>
      </c>
      <c r="W2952" s="1251" t="s">
        <v>290</v>
      </c>
      <c r="X2952" s="1251" t="s">
        <v>1515</v>
      </c>
      <c r="Y2952" s="1251">
        <v>330</v>
      </c>
    </row>
    <row r="2953" spans="1:25" ht="12">
      <c r="A2953" s="1251">
        <v>2021</v>
      </c>
      <c r="B2953" s="1251">
        <v>25</v>
      </c>
      <c r="C2953" s="1251">
        <v>100</v>
      </c>
      <c r="D2953" s="1251" t="s">
        <v>1513</v>
      </c>
      <c r="E2953" s="1251">
        <v>331000</v>
      </c>
      <c r="F2953" s="1251" t="s">
        <v>1650</v>
      </c>
      <c r="G2953" s="1252">
        <v>0</v>
      </c>
      <c r="H2953" s="1252">
        <v>0</v>
      </c>
      <c r="I2953" s="1252">
        <v>0</v>
      </c>
      <c r="J2953" s="1252">
        <v>0</v>
      </c>
      <c r="K2953" s="1252">
        <v>0</v>
      </c>
      <c r="L2953" s="1252">
        <v>0</v>
      </c>
      <c r="M2953" s="1252">
        <v>0</v>
      </c>
      <c r="N2953" s="1252">
        <v>0</v>
      </c>
      <c r="O2953" s="1252">
        <v>0</v>
      </c>
      <c r="P2953" s="1252">
        <v>0</v>
      </c>
      <c r="Q2953" s="1252">
        <v>0</v>
      </c>
      <c r="R2953" s="1252">
        <v>0</v>
      </c>
      <c r="S2953" s="1252">
        <v>0</v>
      </c>
      <c r="T2953" s="1252">
        <v>0</v>
      </c>
      <c r="U2953" s="1251" t="s">
        <v>116</v>
      </c>
      <c r="V2953" s="1251" t="s">
        <v>564</v>
      </c>
      <c r="W2953" s="1251" t="s">
        <v>290</v>
      </c>
      <c r="X2953" s="1251" t="s">
        <v>1515</v>
      </c>
      <c r="Y2953" s="1251">
        <v>331</v>
      </c>
    </row>
    <row r="2954" spans="1:25" ht="12">
      <c r="A2954" s="1251">
        <v>2021</v>
      </c>
      <c r="B2954" s="1251">
        <v>25</v>
      </c>
      <c r="C2954" s="1251">
        <v>100</v>
      </c>
      <c r="D2954" s="1251" t="s">
        <v>1513</v>
      </c>
      <c r="E2954" s="1251">
        <v>333000</v>
      </c>
      <c r="F2954" s="1251" t="s">
        <v>1651</v>
      </c>
      <c r="G2954" s="1252">
        <v>0</v>
      </c>
      <c r="H2954" s="1252">
        <v>0</v>
      </c>
      <c r="I2954" s="1252">
        <v>0</v>
      </c>
      <c r="J2954" s="1252">
        <v>0</v>
      </c>
      <c r="K2954" s="1252">
        <v>0</v>
      </c>
      <c r="L2954" s="1252">
        <v>0</v>
      </c>
      <c r="M2954" s="1252">
        <v>0</v>
      </c>
      <c r="N2954" s="1252">
        <v>0</v>
      </c>
      <c r="O2954" s="1252">
        <v>0</v>
      </c>
      <c r="P2954" s="1252">
        <v>0</v>
      </c>
      <c r="Q2954" s="1252">
        <v>0</v>
      </c>
      <c r="R2954" s="1252">
        <v>0</v>
      </c>
      <c r="S2954" s="1252">
        <v>0</v>
      </c>
      <c r="T2954" s="1252">
        <v>0</v>
      </c>
      <c r="U2954" s="1251" t="s">
        <v>116</v>
      </c>
      <c r="V2954" s="1251" t="s">
        <v>564</v>
      </c>
      <c r="W2954" s="1251" t="s">
        <v>290</v>
      </c>
      <c r="X2954" s="1251" t="s">
        <v>1515</v>
      </c>
      <c r="Y2954" s="1251">
        <v>333</v>
      </c>
    </row>
    <row r="2955" spans="1:25" ht="12">
      <c r="A2955" s="1251">
        <v>2021</v>
      </c>
      <c r="B2955" s="1251">
        <v>25</v>
      </c>
      <c r="C2955" s="1251">
        <v>100</v>
      </c>
      <c r="D2955" s="1251" t="s">
        <v>1513</v>
      </c>
      <c r="E2955" s="1251">
        <v>334400</v>
      </c>
      <c r="F2955" s="1251" t="s">
        <v>1652</v>
      </c>
      <c r="G2955" s="1252">
        <v>0</v>
      </c>
      <c r="H2955" s="1252">
        <v>0</v>
      </c>
      <c r="I2955" s="1252">
        <v>0</v>
      </c>
      <c r="J2955" s="1252">
        <v>0</v>
      </c>
      <c r="K2955" s="1252">
        <v>0</v>
      </c>
      <c r="L2955" s="1252">
        <v>0</v>
      </c>
      <c r="M2955" s="1252">
        <v>0</v>
      </c>
      <c r="N2955" s="1252">
        <v>0</v>
      </c>
      <c r="O2955" s="1252">
        <v>0</v>
      </c>
      <c r="P2955" s="1252">
        <v>0</v>
      </c>
      <c r="Q2955" s="1252">
        <v>0</v>
      </c>
      <c r="R2955" s="1252">
        <v>0</v>
      </c>
      <c r="S2955" s="1252">
        <v>0</v>
      </c>
      <c r="T2955" s="1252">
        <v>0</v>
      </c>
      <c r="U2955" s="1251" t="s">
        <v>116</v>
      </c>
      <c r="V2955" s="1251" t="s">
        <v>564</v>
      </c>
      <c r="W2955" s="1251" t="s">
        <v>290</v>
      </c>
      <c r="X2955" s="1251" t="s">
        <v>1515</v>
      </c>
      <c r="Y2955" s="1251">
        <v>334</v>
      </c>
    </row>
    <row r="2956" spans="1:25" ht="12">
      <c r="A2956" s="1251">
        <v>2021</v>
      </c>
      <c r="B2956" s="1251">
        <v>25</v>
      </c>
      <c r="C2956" s="1251">
        <v>100</v>
      </c>
      <c r="D2956" s="1251" t="s">
        <v>1513</v>
      </c>
      <c r="E2956" s="1251">
        <v>334700</v>
      </c>
      <c r="F2956" s="1251" t="s">
        <v>1653</v>
      </c>
      <c r="G2956" s="1252">
        <v>0</v>
      </c>
      <c r="H2956" s="1252">
        <v>0</v>
      </c>
      <c r="I2956" s="1252">
        <v>0</v>
      </c>
      <c r="J2956" s="1252">
        <v>0</v>
      </c>
      <c r="K2956" s="1252">
        <v>0</v>
      </c>
      <c r="L2956" s="1252">
        <v>0</v>
      </c>
      <c r="M2956" s="1252">
        <v>0</v>
      </c>
      <c r="N2956" s="1252">
        <v>0</v>
      </c>
      <c r="O2956" s="1252">
        <v>0</v>
      </c>
      <c r="P2956" s="1252">
        <v>0</v>
      </c>
      <c r="Q2956" s="1252">
        <v>0</v>
      </c>
      <c r="R2956" s="1252">
        <v>0</v>
      </c>
      <c r="S2956" s="1252">
        <v>0</v>
      </c>
      <c r="T2956" s="1252">
        <v>0</v>
      </c>
      <c r="U2956" s="1251" t="s">
        <v>116</v>
      </c>
      <c r="V2956" s="1251" t="s">
        <v>564</v>
      </c>
      <c r="W2956" s="1251" t="s">
        <v>290</v>
      </c>
      <c r="X2956" s="1251" t="s">
        <v>1515</v>
      </c>
      <c r="Y2956" s="1251">
        <v>334</v>
      </c>
    </row>
    <row r="2957" spans="1:25" ht="12">
      <c r="A2957" s="1251">
        <v>2021</v>
      </c>
      <c r="B2957" s="1251">
        <v>25</v>
      </c>
      <c r="C2957" s="1251">
        <v>100</v>
      </c>
      <c r="D2957" s="1251" t="s">
        <v>1513</v>
      </c>
      <c r="E2957" s="1251">
        <v>334800</v>
      </c>
      <c r="F2957" s="1251" t="s">
        <v>1654</v>
      </c>
      <c r="G2957" s="1252">
        <v>0</v>
      </c>
      <c r="H2957" s="1252">
        <v>0</v>
      </c>
      <c r="I2957" s="1252">
        <v>0</v>
      </c>
      <c r="J2957" s="1252">
        <v>0</v>
      </c>
      <c r="K2957" s="1252">
        <v>0</v>
      </c>
      <c r="L2957" s="1252">
        <v>0</v>
      </c>
      <c r="M2957" s="1252">
        <v>0</v>
      </c>
      <c r="N2957" s="1252">
        <v>0</v>
      </c>
      <c r="O2957" s="1252">
        <v>0</v>
      </c>
      <c r="P2957" s="1252">
        <v>0</v>
      </c>
      <c r="Q2957" s="1252">
        <v>0</v>
      </c>
      <c r="R2957" s="1252">
        <v>0</v>
      </c>
      <c r="S2957" s="1252">
        <v>0</v>
      </c>
      <c r="T2957" s="1252">
        <v>0</v>
      </c>
      <c r="U2957" s="1251" t="s">
        <v>116</v>
      </c>
      <c r="V2957" s="1251" t="s">
        <v>564</v>
      </c>
      <c r="W2957" s="1251" t="s">
        <v>290</v>
      </c>
      <c r="X2957" s="1251" t="s">
        <v>1515</v>
      </c>
      <c r="Y2957" s="1251">
        <v>334</v>
      </c>
    </row>
    <row r="2958" spans="1:25" ht="12">
      <c r="A2958" s="1251">
        <v>2021</v>
      </c>
      <c r="B2958" s="1251">
        <v>25</v>
      </c>
      <c r="C2958" s="1251">
        <v>100</v>
      </c>
      <c r="D2958" s="1251" t="s">
        <v>1513</v>
      </c>
      <c r="E2958" s="1251">
        <v>334900</v>
      </c>
      <c r="F2958" s="1251" t="s">
        <v>1655</v>
      </c>
      <c r="G2958" s="1252">
        <v>0</v>
      </c>
      <c r="H2958" s="1252">
        <v>0</v>
      </c>
      <c r="I2958" s="1252">
        <v>0</v>
      </c>
      <c r="J2958" s="1252">
        <v>0</v>
      </c>
      <c r="K2958" s="1252">
        <v>0</v>
      </c>
      <c r="L2958" s="1252">
        <v>0</v>
      </c>
      <c r="M2958" s="1252">
        <v>0</v>
      </c>
      <c r="N2958" s="1252">
        <v>0</v>
      </c>
      <c r="O2958" s="1252">
        <v>0</v>
      </c>
      <c r="P2958" s="1252">
        <v>0</v>
      </c>
      <c r="Q2958" s="1252">
        <v>0</v>
      </c>
      <c r="R2958" s="1252">
        <v>0</v>
      </c>
      <c r="S2958" s="1252">
        <v>0</v>
      </c>
      <c r="T2958" s="1252">
        <v>0</v>
      </c>
      <c r="U2958" s="1251" t="s">
        <v>116</v>
      </c>
      <c r="V2958" s="1251" t="s">
        <v>564</v>
      </c>
      <c r="W2958" s="1251" t="s">
        <v>290</v>
      </c>
      <c r="X2958" s="1251" t="s">
        <v>1515</v>
      </c>
      <c r="Y2958" s="1251">
        <v>334</v>
      </c>
    </row>
    <row r="2959" spans="1:25" ht="12">
      <c r="A2959" s="1251">
        <v>2021</v>
      </c>
      <c r="B2959" s="1251">
        <v>25</v>
      </c>
      <c r="C2959" s="1251">
        <v>100</v>
      </c>
      <c r="D2959" s="1251" t="s">
        <v>1513</v>
      </c>
      <c r="E2959" s="1251">
        <v>335000</v>
      </c>
      <c r="F2959" s="1251" t="s">
        <v>1656</v>
      </c>
      <c r="G2959" s="1252">
        <v>0</v>
      </c>
      <c r="H2959" s="1252">
        <v>0</v>
      </c>
      <c r="I2959" s="1252">
        <v>0</v>
      </c>
      <c r="J2959" s="1252">
        <v>0</v>
      </c>
      <c r="K2959" s="1252">
        <v>0</v>
      </c>
      <c r="L2959" s="1252">
        <v>0</v>
      </c>
      <c r="M2959" s="1252">
        <v>0</v>
      </c>
      <c r="N2959" s="1252">
        <v>0</v>
      </c>
      <c r="O2959" s="1252">
        <v>0</v>
      </c>
      <c r="P2959" s="1252">
        <v>0</v>
      </c>
      <c r="Q2959" s="1252">
        <v>0</v>
      </c>
      <c r="R2959" s="1252">
        <v>0</v>
      </c>
      <c r="S2959" s="1252">
        <v>0</v>
      </c>
      <c r="T2959" s="1252">
        <v>0</v>
      </c>
      <c r="U2959" s="1251" t="s">
        <v>116</v>
      </c>
      <c r="V2959" s="1251" t="s">
        <v>564</v>
      </c>
      <c r="W2959" s="1251" t="s">
        <v>290</v>
      </c>
      <c r="X2959" s="1251" t="s">
        <v>1515</v>
      </c>
      <c r="Y2959" s="1251">
        <v>335</v>
      </c>
    </row>
    <row r="2960" spans="1:25" ht="12">
      <c r="A2960" s="1251">
        <v>2021</v>
      </c>
      <c r="B2960" s="1251">
        <v>25</v>
      </c>
      <c r="C2960" s="1251">
        <v>100</v>
      </c>
      <c r="D2960" s="1251" t="s">
        <v>1513</v>
      </c>
      <c r="E2960" s="1251">
        <v>336000</v>
      </c>
      <c r="F2960" s="1251" t="s">
        <v>1657</v>
      </c>
      <c r="G2960" s="1252">
        <v>0</v>
      </c>
      <c r="H2960" s="1252">
        <v>0</v>
      </c>
      <c r="I2960" s="1252">
        <v>0</v>
      </c>
      <c r="J2960" s="1252">
        <v>0</v>
      </c>
      <c r="K2960" s="1252">
        <v>0</v>
      </c>
      <c r="L2960" s="1252">
        <v>0</v>
      </c>
      <c r="M2960" s="1252">
        <v>0</v>
      </c>
      <c r="N2960" s="1252">
        <v>0</v>
      </c>
      <c r="O2960" s="1252">
        <v>0</v>
      </c>
      <c r="P2960" s="1252">
        <v>0</v>
      </c>
      <c r="Q2960" s="1252">
        <v>0</v>
      </c>
      <c r="R2960" s="1252">
        <v>0</v>
      </c>
      <c r="S2960" s="1252">
        <v>0</v>
      </c>
      <c r="T2960" s="1252">
        <v>0</v>
      </c>
      <c r="U2960" s="1251" t="s">
        <v>116</v>
      </c>
      <c r="V2960" s="1251" t="s">
        <v>564</v>
      </c>
      <c r="W2960" s="1251" t="s">
        <v>290</v>
      </c>
      <c r="X2960" s="1251" t="s">
        <v>1515</v>
      </c>
      <c r="Y2960" s="1251">
        <v>336</v>
      </c>
    </row>
    <row r="2961" spans="1:25" ht="12">
      <c r="A2961" s="1251">
        <v>2021</v>
      </c>
      <c r="B2961" s="1251">
        <v>25</v>
      </c>
      <c r="C2961" s="1251">
        <v>100</v>
      </c>
      <c r="D2961" s="1251" t="s">
        <v>1513</v>
      </c>
      <c r="E2961" s="1251">
        <v>339200</v>
      </c>
      <c r="F2961" s="1251" t="s">
        <v>1658</v>
      </c>
      <c r="G2961" s="1252">
        <v>0</v>
      </c>
      <c r="H2961" s="1252">
        <v>0</v>
      </c>
      <c r="I2961" s="1252">
        <v>0</v>
      </c>
      <c r="J2961" s="1252">
        <v>0</v>
      </c>
      <c r="K2961" s="1252">
        <v>0</v>
      </c>
      <c r="L2961" s="1252">
        <v>0</v>
      </c>
      <c r="M2961" s="1252">
        <v>0</v>
      </c>
      <c r="N2961" s="1252">
        <v>0</v>
      </c>
      <c r="O2961" s="1252">
        <v>0</v>
      </c>
      <c r="P2961" s="1252">
        <v>0</v>
      </c>
      <c r="Q2961" s="1252">
        <v>0</v>
      </c>
      <c r="R2961" s="1252">
        <v>0</v>
      </c>
      <c r="S2961" s="1252">
        <v>0</v>
      </c>
      <c r="T2961" s="1252">
        <v>0</v>
      </c>
      <c r="U2961" s="1251" t="s">
        <v>116</v>
      </c>
      <c r="V2961" s="1251" t="s">
        <v>564</v>
      </c>
      <c r="W2961" s="1251" t="s">
        <v>290</v>
      </c>
      <c r="X2961" s="1251" t="s">
        <v>1515</v>
      </c>
      <c r="Y2961" s="1251">
        <v>339</v>
      </c>
    </row>
    <row r="2962" spans="1:25" ht="12">
      <c r="A2962" s="1251">
        <v>2021</v>
      </c>
      <c r="B2962" s="1251">
        <v>25</v>
      </c>
      <c r="C2962" s="1251">
        <v>100</v>
      </c>
      <c r="D2962" s="1251" t="s">
        <v>1513</v>
      </c>
      <c r="E2962" s="1251">
        <v>339400</v>
      </c>
      <c r="F2962" s="1251" t="s">
        <v>1659</v>
      </c>
      <c r="G2962" s="1252">
        <v>0</v>
      </c>
      <c r="H2962" s="1252">
        <v>0</v>
      </c>
      <c r="I2962" s="1252">
        <v>0</v>
      </c>
      <c r="J2962" s="1252">
        <v>0</v>
      </c>
      <c r="K2962" s="1252">
        <v>0</v>
      </c>
      <c r="L2962" s="1252">
        <v>0</v>
      </c>
      <c r="M2962" s="1252">
        <v>0</v>
      </c>
      <c r="N2962" s="1252">
        <v>0</v>
      </c>
      <c r="O2962" s="1252">
        <v>0</v>
      </c>
      <c r="P2962" s="1252">
        <v>0</v>
      </c>
      <c r="Q2962" s="1252">
        <v>0</v>
      </c>
      <c r="R2962" s="1252">
        <v>0</v>
      </c>
      <c r="S2962" s="1252">
        <v>0</v>
      </c>
      <c r="T2962" s="1252">
        <v>0</v>
      </c>
      <c r="U2962" s="1251" t="s">
        <v>116</v>
      </c>
      <c r="V2962" s="1251" t="s">
        <v>564</v>
      </c>
      <c r="W2962" s="1251" t="s">
        <v>290</v>
      </c>
      <c r="X2962" s="1251" t="s">
        <v>1515</v>
      </c>
      <c r="Y2962" s="1251">
        <v>339</v>
      </c>
    </row>
    <row r="2963" spans="1:25" ht="12">
      <c r="A2963" s="1251">
        <v>2021</v>
      </c>
      <c r="B2963" s="1251">
        <v>25</v>
      </c>
      <c r="C2963" s="1251">
        <v>100</v>
      </c>
      <c r="D2963" s="1251" t="s">
        <v>1513</v>
      </c>
      <c r="E2963" s="1251">
        <v>340000</v>
      </c>
      <c r="F2963" s="1251" t="s">
        <v>1660</v>
      </c>
      <c r="G2963" s="1252">
        <v>0</v>
      </c>
      <c r="H2963" s="1252">
        <v>0</v>
      </c>
      <c r="I2963" s="1252">
        <v>0</v>
      </c>
      <c r="J2963" s="1252">
        <v>0</v>
      </c>
      <c r="K2963" s="1252">
        <v>0</v>
      </c>
      <c r="L2963" s="1252">
        <v>0</v>
      </c>
      <c r="M2963" s="1252">
        <v>0</v>
      </c>
      <c r="N2963" s="1252">
        <v>0</v>
      </c>
      <c r="O2963" s="1252">
        <v>0</v>
      </c>
      <c r="P2963" s="1252">
        <v>0</v>
      </c>
      <c r="Q2963" s="1252">
        <v>0</v>
      </c>
      <c r="R2963" s="1252">
        <v>0</v>
      </c>
      <c r="S2963" s="1252">
        <v>0</v>
      </c>
      <c r="T2963" s="1252">
        <v>0</v>
      </c>
      <c r="U2963" s="1251" t="s">
        <v>116</v>
      </c>
      <c r="V2963" s="1251" t="s">
        <v>564</v>
      </c>
      <c r="W2963" s="1251" t="s">
        <v>290</v>
      </c>
      <c r="X2963" s="1251" t="s">
        <v>1515</v>
      </c>
      <c r="Y2963" s="1251">
        <v>340</v>
      </c>
    </row>
    <row r="2964" spans="1:25" ht="12">
      <c r="A2964" s="1251">
        <v>2021</v>
      </c>
      <c r="B2964" s="1251">
        <v>25</v>
      </c>
      <c r="C2964" s="1251">
        <v>100</v>
      </c>
      <c r="D2964" s="1251" t="s">
        <v>1513</v>
      </c>
      <c r="E2964" s="1251">
        <v>341100</v>
      </c>
      <c r="F2964" s="1251" t="s">
        <v>1661</v>
      </c>
      <c r="G2964" s="1252">
        <v>0</v>
      </c>
      <c r="H2964" s="1252">
        <v>0</v>
      </c>
      <c r="I2964" s="1252">
        <v>0</v>
      </c>
      <c r="J2964" s="1252">
        <v>0</v>
      </c>
      <c r="K2964" s="1252">
        <v>0</v>
      </c>
      <c r="L2964" s="1252">
        <v>0</v>
      </c>
      <c r="M2964" s="1252">
        <v>0</v>
      </c>
      <c r="N2964" s="1252">
        <v>0</v>
      </c>
      <c r="O2964" s="1252">
        <v>0</v>
      </c>
      <c r="P2964" s="1252">
        <v>0</v>
      </c>
      <c r="Q2964" s="1252">
        <v>0</v>
      </c>
      <c r="R2964" s="1252">
        <v>0</v>
      </c>
      <c r="S2964" s="1252">
        <v>0</v>
      </c>
      <c r="T2964" s="1252">
        <v>0</v>
      </c>
      <c r="U2964" s="1251" t="s">
        <v>116</v>
      </c>
      <c r="V2964" s="1251" t="s">
        <v>564</v>
      </c>
      <c r="W2964" s="1251" t="s">
        <v>290</v>
      </c>
      <c r="X2964" s="1251" t="s">
        <v>1515</v>
      </c>
      <c r="Y2964" s="1251">
        <v>341</v>
      </c>
    </row>
    <row r="2965" spans="1:25" ht="12">
      <c r="A2965" s="1251">
        <v>2021</v>
      </c>
      <c r="B2965" s="1251">
        <v>25</v>
      </c>
      <c r="C2965" s="1251">
        <v>100</v>
      </c>
      <c r="D2965" s="1251" t="s">
        <v>1513</v>
      </c>
      <c r="E2965" s="1251">
        <v>342000</v>
      </c>
      <c r="F2965" s="1251" t="s">
        <v>1662</v>
      </c>
      <c r="G2965" s="1252">
        <v>0</v>
      </c>
      <c r="H2965" s="1252">
        <v>0</v>
      </c>
      <c r="I2965" s="1252">
        <v>0</v>
      </c>
      <c r="J2965" s="1252">
        <v>0</v>
      </c>
      <c r="K2965" s="1252">
        <v>0</v>
      </c>
      <c r="L2965" s="1252">
        <v>0</v>
      </c>
      <c r="M2965" s="1252">
        <v>0</v>
      </c>
      <c r="N2965" s="1252">
        <v>0</v>
      </c>
      <c r="O2965" s="1252">
        <v>0</v>
      </c>
      <c r="P2965" s="1252">
        <v>0</v>
      </c>
      <c r="Q2965" s="1252">
        <v>0</v>
      </c>
      <c r="R2965" s="1252">
        <v>0</v>
      </c>
      <c r="S2965" s="1252">
        <v>0</v>
      </c>
      <c r="T2965" s="1252">
        <v>0</v>
      </c>
      <c r="U2965" s="1251" t="s">
        <v>116</v>
      </c>
      <c r="V2965" s="1251" t="s">
        <v>564</v>
      </c>
      <c r="W2965" s="1251" t="s">
        <v>290</v>
      </c>
      <c r="X2965" s="1251" t="s">
        <v>1515</v>
      </c>
      <c r="Y2965" s="1251">
        <v>342</v>
      </c>
    </row>
    <row r="2966" spans="1:25" ht="12">
      <c r="A2966" s="1251">
        <v>2021</v>
      </c>
      <c r="B2966" s="1251">
        <v>25</v>
      </c>
      <c r="C2966" s="1251">
        <v>100</v>
      </c>
      <c r="D2966" s="1251" t="s">
        <v>1513</v>
      </c>
      <c r="E2966" s="1251">
        <v>343000</v>
      </c>
      <c r="F2966" s="1251" t="s">
        <v>1663</v>
      </c>
      <c r="G2966" s="1252">
        <v>0</v>
      </c>
      <c r="H2966" s="1252">
        <v>0</v>
      </c>
      <c r="I2966" s="1252">
        <v>0</v>
      </c>
      <c r="J2966" s="1252">
        <v>0</v>
      </c>
      <c r="K2966" s="1252">
        <v>0</v>
      </c>
      <c r="L2966" s="1252">
        <v>0</v>
      </c>
      <c r="M2966" s="1252">
        <v>0</v>
      </c>
      <c r="N2966" s="1252">
        <v>0</v>
      </c>
      <c r="O2966" s="1252">
        <v>0</v>
      </c>
      <c r="P2966" s="1252">
        <v>0</v>
      </c>
      <c r="Q2966" s="1252">
        <v>0</v>
      </c>
      <c r="R2966" s="1252">
        <v>0</v>
      </c>
      <c r="S2966" s="1252">
        <v>0</v>
      </c>
      <c r="T2966" s="1252">
        <v>0</v>
      </c>
      <c r="U2966" s="1251" t="s">
        <v>116</v>
      </c>
      <c r="V2966" s="1251" t="s">
        <v>564</v>
      </c>
      <c r="W2966" s="1251" t="s">
        <v>290</v>
      </c>
      <c r="X2966" s="1251" t="s">
        <v>1515</v>
      </c>
      <c r="Y2966" s="1251">
        <v>343</v>
      </c>
    </row>
    <row r="2967" spans="1:25" ht="12">
      <c r="A2967" s="1251">
        <v>2021</v>
      </c>
      <c r="B2967" s="1251">
        <v>25</v>
      </c>
      <c r="C2967" s="1251">
        <v>100</v>
      </c>
      <c r="D2967" s="1251" t="s">
        <v>1513</v>
      </c>
      <c r="E2967" s="1251">
        <v>343200</v>
      </c>
      <c r="F2967" s="1251" t="s">
        <v>1664</v>
      </c>
      <c r="G2967" s="1252">
        <v>0</v>
      </c>
      <c r="H2967" s="1252">
        <v>0</v>
      </c>
      <c r="I2967" s="1252">
        <v>0</v>
      </c>
      <c r="J2967" s="1252">
        <v>0</v>
      </c>
      <c r="K2967" s="1252">
        <v>0</v>
      </c>
      <c r="L2967" s="1252">
        <v>0</v>
      </c>
      <c r="M2967" s="1252">
        <v>0</v>
      </c>
      <c r="N2967" s="1252">
        <v>0</v>
      </c>
      <c r="O2967" s="1252">
        <v>0</v>
      </c>
      <c r="P2967" s="1252">
        <v>0</v>
      </c>
      <c r="Q2967" s="1252">
        <v>0</v>
      </c>
      <c r="R2967" s="1252">
        <v>0</v>
      </c>
      <c r="S2967" s="1252">
        <v>0</v>
      </c>
      <c r="T2967" s="1252">
        <v>0</v>
      </c>
      <c r="U2967" s="1251" t="s">
        <v>116</v>
      </c>
      <c r="V2967" s="1251" t="s">
        <v>564</v>
      </c>
      <c r="W2967" s="1251" t="s">
        <v>290</v>
      </c>
      <c r="X2967" s="1251" t="s">
        <v>1515</v>
      </c>
      <c r="Y2967" s="1251">
        <v>343</v>
      </c>
    </row>
    <row r="2968" spans="1:25" ht="12">
      <c r="A2968" s="1251">
        <v>2021</v>
      </c>
      <c r="B2968" s="1251">
        <v>25</v>
      </c>
      <c r="C2968" s="1251">
        <v>100</v>
      </c>
      <c r="D2968" s="1251" t="s">
        <v>1513</v>
      </c>
      <c r="E2968" s="1251">
        <v>344000</v>
      </c>
      <c r="F2968" s="1251" t="s">
        <v>1665</v>
      </c>
      <c r="G2968" s="1252">
        <v>0</v>
      </c>
      <c r="H2968" s="1252">
        <v>0</v>
      </c>
      <c r="I2968" s="1252">
        <v>0</v>
      </c>
      <c r="J2968" s="1252">
        <v>0</v>
      </c>
      <c r="K2968" s="1252">
        <v>0</v>
      </c>
      <c r="L2968" s="1252">
        <v>0</v>
      </c>
      <c r="M2968" s="1252">
        <v>0</v>
      </c>
      <c r="N2968" s="1252">
        <v>0</v>
      </c>
      <c r="O2968" s="1252">
        <v>0</v>
      </c>
      <c r="P2968" s="1252">
        <v>0</v>
      </c>
      <c r="Q2968" s="1252">
        <v>0</v>
      </c>
      <c r="R2968" s="1252">
        <v>0</v>
      </c>
      <c r="S2968" s="1252">
        <v>0</v>
      </c>
      <c r="T2968" s="1252">
        <v>0</v>
      </c>
      <c r="U2968" s="1251" t="s">
        <v>116</v>
      </c>
      <c r="V2968" s="1251" t="s">
        <v>564</v>
      </c>
      <c r="W2968" s="1251" t="s">
        <v>290</v>
      </c>
      <c r="X2968" s="1251" t="s">
        <v>1515</v>
      </c>
      <c r="Y2968" s="1251">
        <v>344</v>
      </c>
    </row>
    <row r="2969" spans="1:25" ht="12">
      <c r="A2969" s="1251">
        <v>2021</v>
      </c>
      <c r="B2969" s="1251">
        <v>25</v>
      </c>
      <c r="C2969" s="1251">
        <v>100</v>
      </c>
      <c r="D2969" s="1251" t="s">
        <v>1513</v>
      </c>
      <c r="E2969" s="1251">
        <v>345000</v>
      </c>
      <c r="F2969" s="1251" t="s">
        <v>1666</v>
      </c>
      <c r="G2969" s="1252">
        <v>0</v>
      </c>
      <c r="H2969" s="1252">
        <v>0</v>
      </c>
      <c r="I2969" s="1252">
        <v>0</v>
      </c>
      <c r="J2969" s="1252">
        <v>0</v>
      </c>
      <c r="K2969" s="1252">
        <v>0</v>
      </c>
      <c r="L2969" s="1252">
        <v>0</v>
      </c>
      <c r="M2969" s="1252">
        <v>0</v>
      </c>
      <c r="N2969" s="1252">
        <v>0</v>
      </c>
      <c r="O2969" s="1252">
        <v>0</v>
      </c>
      <c r="P2969" s="1252">
        <v>0</v>
      </c>
      <c r="Q2969" s="1252">
        <v>0</v>
      </c>
      <c r="R2969" s="1252">
        <v>0</v>
      </c>
      <c r="S2969" s="1252">
        <v>0</v>
      </c>
      <c r="T2969" s="1252">
        <v>0</v>
      </c>
      <c r="U2969" s="1251" t="s">
        <v>116</v>
      </c>
      <c r="V2969" s="1251" t="s">
        <v>564</v>
      </c>
      <c r="W2969" s="1251" t="s">
        <v>290</v>
      </c>
      <c r="X2969" s="1251" t="s">
        <v>1515</v>
      </c>
      <c r="Y2969" s="1251">
        <v>345</v>
      </c>
    </row>
    <row r="2970" spans="1:25" ht="12">
      <c r="A2970" s="1251">
        <v>2021</v>
      </c>
      <c r="B2970" s="1251">
        <v>25</v>
      </c>
      <c r="C2970" s="1251">
        <v>100</v>
      </c>
      <c r="D2970" s="1251" t="s">
        <v>1513</v>
      </c>
      <c r="E2970" s="1251">
        <v>346000</v>
      </c>
      <c r="F2970" s="1251" t="s">
        <v>1667</v>
      </c>
      <c r="G2970" s="1252">
        <v>0</v>
      </c>
      <c r="H2970" s="1252">
        <v>0</v>
      </c>
      <c r="I2970" s="1252">
        <v>0</v>
      </c>
      <c r="J2970" s="1252">
        <v>0</v>
      </c>
      <c r="K2970" s="1252">
        <v>0</v>
      </c>
      <c r="L2970" s="1252">
        <v>0</v>
      </c>
      <c r="M2970" s="1252">
        <v>0</v>
      </c>
      <c r="N2970" s="1252">
        <v>0</v>
      </c>
      <c r="O2970" s="1252">
        <v>0</v>
      </c>
      <c r="P2970" s="1252">
        <v>0</v>
      </c>
      <c r="Q2970" s="1252">
        <v>0</v>
      </c>
      <c r="R2970" s="1252">
        <v>0</v>
      </c>
      <c r="S2970" s="1252">
        <v>0</v>
      </c>
      <c r="T2970" s="1252">
        <v>0</v>
      </c>
      <c r="U2970" s="1251" t="s">
        <v>116</v>
      </c>
      <c r="V2970" s="1251" t="s">
        <v>564</v>
      </c>
      <c r="W2970" s="1251" t="s">
        <v>290</v>
      </c>
      <c r="X2970" s="1251" t="s">
        <v>1515</v>
      </c>
      <c r="Y2970" s="1251">
        <v>346</v>
      </c>
    </row>
    <row r="2971" spans="1:25" ht="12">
      <c r="A2971" s="1251">
        <v>2021</v>
      </c>
      <c r="B2971" s="1251">
        <v>25</v>
      </c>
      <c r="C2971" s="1251">
        <v>100</v>
      </c>
      <c r="D2971" s="1251" t="s">
        <v>1513</v>
      </c>
      <c r="E2971" s="1251">
        <v>347000</v>
      </c>
      <c r="F2971" s="1251" t="s">
        <v>1668</v>
      </c>
      <c r="G2971" s="1252">
        <v>0</v>
      </c>
      <c r="H2971" s="1252">
        <v>0</v>
      </c>
      <c r="I2971" s="1252">
        <v>0</v>
      </c>
      <c r="J2971" s="1252">
        <v>0</v>
      </c>
      <c r="K2971" s="1252">
        <v>0</v>
      </c>
      <c r="L2971" s="1252">
        <v>0</v>
      </c>
      <c r="M2971" s="1252">
        <v>0</v>
      </c>
      <c r="N2971" s="1252">
        <v>0</v>
      </c>
      <c r="O2971" s="1252">
        <v>0</v>
      </c>
      <c r="P2971" s="1252">
        <v>0</v>
      </c>
      <c r="Q2971" s="1252">
        <v>0</v>
      </c>
      <c r="R2971" s="1252">
        <v>0</v>
      </c>
      <c r="S2971" s="1252">
        <v>0</v>
      </c>
      <c r="T2971" s="1252">
        <v>0</v>
      </c>
      <c r="U2971" s="1251" t="s">
        <v>116</v>
      </c>
      <c r="V2971" s="1251" t="s">
        <v>564</v>
      </c>
      <c r="W2971" s="1251" t="s">
        <v>290</v>
      </c>
      <c r="X2971" s="1251" t="s">
        <v>1515</v>
      </c>
      <c r="Y2971" s="1251">
        <v>347</v>
      </c>
    </row>
    <row r="2972" spans="1:25" ht="12">
      <c r="A2972" s="1251">
        <v>2021</v>
      </c>
      <c r="B2972" s="1251">
        <v>25</v>
      </c>
      <c r="C2972" s="1251">
        <v>100</v>
      </c>
      <c r="D2972" s="1251" t="s">
        <v>1513</v>
      </c>
      <c r="E2972" s="1251">
        <v>348000</v>
      </c>
      <c r="F2972" s="1251" t="s">
        <v>1669</v>
      </c>
      <c r="G2972" s="1252">
        <v>0</v>
      </c>
      <c r="H2972" s="1252">
        <v>0</v>
      </c>
      <c r="I2972" s="1252">
        <v>0</v>
      </c>
      <c r="J2972" s="1252">
        <v>0</v>
      </c>
      <c r="K2972" s="1252">
        <v>0</v>
      </c>
      <c r="L2972" s="1252">
        <v>0</v>
      </c>
      <c r="M2972" s="1252">
        <v>0</v>
      </c>
      <c r="N2972" s="1252">
        <v>0</v>
      </c>
      <c r="O2972" s="1252">
        <v>0</v>
      </c>
      <c r="P2972" s="1252">
        <v>0</v>
      </c>
      <c r="Q2972" s="1252">
        <v>0</v>
      </c>
      <c r="R2972" s="1252">
        <v>0</v>
      </c>
      <c r="S2972" s="1252">
        <v>0</v>
      </c>
      <c r="T2972" s="1252">
        <v>0</v>
      </c>
      <c r="U2972" s="1251" t="s">
        <v>116</v>
      </c>
      <c r="V2972" s="1251" t="s">
        <v>564</v>
      </c>
      <c r="W2972" s="1251" t="s">
        <v>290</v>
      </c>
      <c r="X2972" s="1251" t="s">
        <v>1515</v>
      </c>
      <c r="Y2972" s="1251">
        <v>348</v>
      </c>
    </row>
    <row r="2973" spans="1:25" ht="12">
      <c r="A2973" s="1251">
        <v>2021</v>
      </c>
      <c r="B2973" s="1251">
        <v>25</v>
      </c>
      <c r="C2973" s="1251">
        <v>100</v>
      </c>
      <c r="D2973" s="1251" t="s">
        <v>1513</v>
      </c>
      <c r="E2973" s="1251">
        <v>393000</v>
      </c>
      <c r="F2973" s="1251" t="s">
        <v>1670</v>
      </c>
      <c r="G2973" s="1252">
        <v>0</v>
      </c>
      <c r="H2973" s="1252">
        <v>0</v>
      </c>
      <c r="I2973" s="1252">
        <v>0</v>
      </c>
      <c r="J2973" s="1252">
        <v>0</v>
      </c>
      <c r="K2973" s="1252">
        <v>0</v>
      </c>
      <c r="L2973" s="1252">
        <v>0</v>
      </c>
      <c r="M2973" s="1252">
        <v>0</v>
      </c>
      <c r="N2973" s="1252">
        <v>0</v>
      </c>
      <c r="O2973" s="1252">
        <v>0</v>
      </c>
      <c r="P2973" s="1252">
        <v>0</v>
      </c>
      <c r="Q2973" s="1252">
        <v>0</v>
      </c>
      <c r="R2973" s="1252">
        <v>0</v>
      </c>
      <c r="S2973" s="1252">
        <v>0</v>
      </c>
      <c r="T2973" s="1252">
        <v>0</v>
      </c>
      <c r="U2973" s="1251" t="s">
        <v>116</v>
      </c>
      <c r="V2973" s="1251" t="s">
        <v>564</v>
      </c>
      <c r="W2973" s="1251" t="s">
        <v>290</v>
      </c>
      <c r="X2973" s="1251" t="s">
        <v>1515</v>
      </c>
      <c r="Y2973" s="1251">
        <v>393</v>
      </c>
    </row>
    <row r="2974" spans="1:25" ht="12">
      <c r="A2974" s="1251">
        <v>2021</v>
      </c>
      <c r="B2974" s="1251">
        <v>25</v>
      </c>
      <c r="C2974" s="1251">
        <v>150</v>
      </c>
      <c r="D2974" s="1251" t="s">
        <v>1671</v>
      </c>
      <c r="E2974" s="1251">
        <v>104000</v>
      </c>
      <c r="F2974" s="1251" t="s">
        <v>1514</v>
      </c>
      <c r="G2974" s="1252">
        <v>0</v>
      </c>
      <c r="H2974" s="1252">
        <v>0</v>
      </c>
      <c r="I2974" s="1252">
        <v>0</v>
      </c>
      <c r="J2974" s="1252">
        <v>0</v>
      </c>
      <c r="K2974" s="1252">
        <v>0</v>
      </c>
      <c r="L2974" s="1252">
        <v>0</v>
      </c>
      <c r="M2974" s="1252">
        <v>0</v>
      </c>
      <c r="N2974" s="1252">
        <v>0</v>
      </c>
      <c r="O2974" s="1252">
        <v>0</v>
      </c>
      <c r="P2974" s="1252">
        <v>0</v>
      </c>
      <c r="Q2974" s="1252">
        <v>0</v>
      </c>
      <c r="R2974" s="1252">
        <v>0</v>
      </c>
      <c r="S2974" s="1252">
        <v>0</v>
      </c>
      <c r="T2974" s="1252">
        <v>0</v>
      </c>
      <c r="U2974" s="1251" t="s">
        <v>116</v>
      </c>
      <c r="V2974" s="1251" t="s">
        <v>564</v>
      </c>
      <c r="W2974" s="1251" t="s">
        <v>326</v>
      </c>
      <c r="X2974" s="1251" t="s">
        <v>1515</v>
      </c>
      <c r="Y2974" s="1251">
        <v>104</v>
      </c>
    </row>
    <row r="2975" spans="1:25" ht="12">
      <c r="A2975" s="1251">
        <v>2021</v>
      </c>
      <c r="B2975" s="1251">
        <v>25</v>
      </c>
      <c r="C2975" s="1251">
        <v>150</v>
      </c>
      <c r="D2975" s="1251" t="s">
        <v>1671</v>
      </c>
      <c r="E2975" s="1251">
        <v>105020</v>
      </c>
      <c r="F2975" s="1251" t="s">
        <v>1518</v>
      </c>
      <c r="G2975" s="1252">
        <v>0</v>
      </c>
      <c r="H2975" s="1252">
        <v>0</v>
      </c>
      <c r="I2975" s="1252">
        <v>0</v>
      </c>
      <c r="J2975" s="1252">
        <v>0</v>
      </c>
      <c r="K2975" s="1252">
        <v>0</v>
      </c>
      <c r="L2975" s="1252">
        <v>0</v>
      </c>
      <c r="M2975" s="1252">
        <v>0</v>
      </c>
      <c r="N2975" s="1252">
        <v>0</v>
      </c>
      <c r="O2975" s="1252">
        <v>0</v>
      </c>
      <c r="P2975" s="1252">
        <v>0</v>
      </c>
      <c r="Q2975" s="1252">
        <v>0</v>
      </c>
      <c r="R2975" s="1252">
        <v>0</v>
      </c>
      <c r="S2975" s="1252">
        <v>0</v>
      </c>
      <c r="T2975" s="1252">
        <v>0</v>
      </c>
      <c r="U2975" s="1251" t="s">
        <v>116</v>
      </c>
      <c r="V2975" s="1251" t="s">
        <v>564</v>
      </c>
      <c r="W2975" s="1251" t="s">
        <v>296</v>
      </c>
      <c r="X2975" s="1251" t="s">
        <v>1515</v>
      </c>
      <c r="Y2975" s="1251">
        <v>105</v>
      </c>
    </row>
    <row r="2976" spans="1:25" ht="12">
      <c r="A2976" s="1251">
        <v>2021</v>
      </c>
      <c r="B2976" s="1251">
        <v>25</v>
      </c>
      <c r="C2976" s="1251">
        <v>150</v>
      </c>
      <c r="D2976" s="1251" t="s">
        <v>1671</v>
      </c>
      <c r="E2976" s="1251">
        <v>105029</v>
      </c>
      <c r="F2976" s="1251" t="s">
        <v>1519</v>
      </c>
      <c r="G2976" s="1252">
        <v>0</v>
      </c>
      <c r="H2976" s="1252">
        <v>0</v>
      </c>
      <c r="I2976" s="1252">
        <v>0</v>
      </c>
      <c r="J2976" s="1252">
        <v>0</v>
      </c>
      <c r="K2976" s="1252">
        <v>0</v>
      </c>
      <c r="L2976" s="1252">
        <v>0</v>
      </c>
      <c r="M2976" s="1252">
        <v>0</v>
      </c>
      <c r="N2976" s="1252">
        <v>0</v>
      </c>
      <c r="O2976" s="1252">
        <v>0</v>
      </c>
      <c r="P2976" s="1252">
        <v>0</v>
      </c>
      <c r="Q2976" s="1252">
        <v>0</v>
      </c>
      <c r="R2976" s="1252">
        <v>0</v>
      </c>
      <c r="S2976" s="1252">
        <v>0</v>
      </c>
      <c r="T2976" s="1252">
        <v>0</v>
      </c>
      <c r="U2976" s="1251" t="s">
        <v>116</v>
      </c>
      <c r="V2976" s="1251" t="s">
        <v>564</v>
      </c>
      <c r="W2976" s="1251" t="s">
        <v>296</v>
      </c>
      <c r="X2976" s="1251" t="s">
        <v>1515</v>
      </c>
      <c r="Y2976" s="1251">
        <v>105</v>
      </c>
    </row>
    <row r="2977" spans="1:25" ht="12">
      <c r="A2977" s="1251">
        <v>2021</v>
      </c>
      <c r="B2977" s="1251">
        <v>25</v>
      </c>
      <c r="C2977" s="1251">
        <v>150</v>
      </c>
      <c r="D2977" s="1251" t="s">
        <v>1671</v>
      </c>
      <c r="E2977" s="1251">
        <v>105030</v>
      </c>
      <c r="F2977" s="1251" t="s">
        <v>1520</v>
      </c>
      <c r="G2977" s="1252">
        <v>0</v>
      </c>
      <c r="H2977" s="1252">
        <v>0</v>
      </c>
      <c r="I2977" s="1252">
        <v>0</v>
      </c>
      <c r="J2977" s="1252">
        <v>0</v>
      </c>
      <c r="K2977" s="1252">
        <v>0</v>
      </c>
      <c r="L2977" s="1252">
        <v>0</v>
      </c>
      <c r="M2977" s="1252">
        <v>0</v>
      </c>
      <c r="N2977" s="1252">
        <v>0</v>
      </c>
      <c r="O2977" s="1252">
        <v>0</v>
      </c>
      <c r="P2977" s="1252">
        <v>0</v>
      </c>
      <c r="Q2977" s="1252">
        <v>0</v>
      </c>
      <c r="R2977" s="1252">
        <v>0</v>
      </c>
      <c r="S2977" s="1252">
        <v>0</v>
      </c>
      <c r="T2977" s="1252">
        <v>0</v>
      </c>
      <c r="U2977" s="1251" t="s">
        <v>116</v>
      </c>
      <c r="V2977" s="1251" t="s">
        <v>564</v>
      </c>
      <c r="W2977" s="1251" t="s">
        <v>296</v>
      </c>
      <c r="X2977" s="1251" t="s">
        <v>1515</v>
      </c>
      <c r="Y2977" s="1251">
        <v>105</v>
      </c>
    </row>
    <row r="2978" spans="1:25" ht="12">
      <c r="A2978" s="1251">
        <v>2021</v>
      </c>
      <c r="B2978" s="1251">
        <v>25</v>
      </c>
      <c r="C2978" s="1251">
        <v>150</v>
      </c>
      <c r="D2978" s="1251" t="s">
        <v>1671</v>
      </c>
      <c r="E2978" s="1251">
        <v>105070</v>
      </c>
      <c r="F2978" s="1251" t="s">
        <v>1524</v>
      </c>
      <c r="G2978" s="1252">
        <v>0</v>
      </c>
      <c r="H2978" s="1252">
        <v>0</v>
      </c>
      <c r="I2978" s="1252">
        <v>0</v>
      </c>
      <c r="J2978" s="1252">
        <v>0</v>
      </c>
      <c r="K2978" s="1252">
        <v>0</v>
      </c>
      <c r="L2978" s="1252">
        <v>0</v>
      </c>
      <c r="M2978" s="1252">
        <v>0</v>
      </c>
      <c r="N2978" s="1252">
        <v>0</v>
      </c>
      <c r="O2978" s="1252">
        <v>0</v>
      </c>
      <c r="P2978" s="1252">
        <v>0</v>
      </c>
      <c r="Q2978" s="1252">
        <v>0</v>
      </c>
      <c r="R2978" s="1252">
        <v>0</v>
      </c>
      <c r="S2978" s="1252">
        <v>0</v>
      </c>
      <c r="T2978" s="1252">
        <v>0</v>
      </c>
      <c r="U2978" s="1251" t="s">
        <v>116</v>
      </c>
      <c r="V2978" s="1251" t="s">
        <v>564</v>
      </c>
      <c r="W2978" s="1251" t="s">
        <v>296</v>
      </c>
      <c r="X2978" s="1251" t="s">
        <v>1515</v>
      </c>
      <c r="Y2978" s="1251">
        <v>105</v>
      </c>
    </row>
    <row r="2979" spans="1:25" ht="12">
      <c r="A2979" s="1251">
        <v>2021</v>
      </c>
      <c r="B2979" s="1251">
        <v>25</v>
      </c>
      <c r="C2979" s="1251">
        <v>150</v>
      </c>
      <c r="D2979" s="1251" t="s">
        <v>1671</v>
      </c>
      <c r="E2979" s="1251">
        <v>105090</v>
      </c>
      <c r="F2979" s="1251" t="s">
        <v>1528</v>
      </c>
      <c r="G2979" s="1252">
        <v>0</v>
      </c>
      <c r="H2979" s="1252">
        <v>0</v>
      </c>
      <c r="I2979" s="1252">
        <v>0</v>
      </c>
      <c r="J2979" s="1252">
        <v>0</v>
      </c>
      <c r="K2979" s="1252">
        <v>0</v>
      </c>
      <c r="L2979" s="1252">
        <v>0</v>
      </c>
      <c r="M2979" s="1252">
        <v>0</v>
      </c>
      <c r="N2979" s="1252">
        <v>0</v>
      </c>
      <c r="O2979" s="1252">
        <v>0</v>
      </c>
      <c r="P2979" s="1252">
        <v>0</v>
      </c>
      <c r="Q2979" s="1252">
        <v>0</v>
      </c>
      <c r="R2979" s="1252">
        <v>0</v>
      </c>
      <c r="S2979" s="1252">
        <v>0</v>
      </c>
      <c r="T2979" s="1252">
        <v>0</v>
      </c>
      <c r="U2979" s="1251" t="s">
        <v>116</v>
      </c>
      <c r="V2979" s="1251" t="s">
        <v>564</v>
      </c>
      <c r="W2979" s="1251" t="s">
        <v>296</v>
      </c>
      <c r="X2979" s="1251" t="s">
        <v>1515</v>
      </c>
      <c r="Y2979" s="1251">
        <v>105</v>
      </c>
    </row>
    <row r="2980" spans="1:25" ht="12">
      <c r="A2980" s="1251">
        <v>2021</v>
      </c>
      <c r="B2980" s="1251">
        <v>25</v>
      </c>
      <c r="C2980" s="1251">
        <v>150</v>
      </c>
      <c r="D2980" s="1251" t="s">
        <v>1671</v>
      </c>
      <c r="E2980" s="1251">
        <v>108000</v>
      </c>
      <c r="F2980" s="1251" t="s">
        <v>1530</v>
      </c>
      <c r="G2980" s="1252">
        <v>0</v>
      </c>
      <c r="H2980" s="1252">
        <v>0</v>
      </c>
      <c r="I2980" s="1252">
        <v>0</v>
      </c>
      <c r="J2980" s="1252">
        <v>0</v>
      </c>
      <c r="K2980" s="1252">
        <v>0</v>
      </c>
      <c r="L2980" s="1252">
        <v>0</v>
      </c>
      <c r="M2980" s="1252">
        <v>0</v>
      </c>
      <c r="N2980" s="1252">
        <v>0</v>
      </c>
      <c r="O2980" s="1252">
        <v>0</v>
      </c>
      <c r="P2980" s="1252">
        <v>0</v>
      </c>
      <c r="Q2980" s="1252">
        <v>0</v>
      </c>
      <c r="R2980" s="1252">
        <v>0</v>
      </c>
      <c r="S2980" s="1252">
        <v>0</v>
      </c>
      <c r="T2980" s="1252">
        <v>0</v>
      </c>
      <c r="U2980" s="1251" t="s">
        <v>116</v>
      </c>
      <c r="V2980" s="1251" t="s">
        <v>564</v>
      </c>
      <c r="W2980" s="1251" t="s">
        <v>292</v>
      </c>
      <c r="X2980" s="1251" t="s">
        <v>1515</v>
      </c>
      <c r="Y2980" s="1251">
        <v>108</v>
      </c>
    </row>
    <row r="2981" spans="1:25" ht="12">
      <c r="A2981" s="1251">
        <v>2021</v>
      </c>
      <c r="B2981" s="1251">
        <v>25</v>
      </c>
      <c r="C2981" s="1251">
        <v>150</v>
      </c>
      <c r="D2981" s="1251" t="s">
        <v>1671</v>
      </c>
      <c r="E2981" s="1251">
        <v>114000</v>
      </c>
      <c r="F2981" s="1251" t="s">
        <v>1534</v>
      </c>
      <c r="G2981" s="1252">
        <v>0</v>
      </c>
      <c r="H2981" s="1252">
        <v>0</v>
      </c>
      <c r="I2981" s="1252">
        <v>0</v>
      </c>
      <c r="J2981" s="1252">
        <v>0</v>
      </c>
      <c r="K2981" s="1252">
        <v>0</v>
      </c>
      <c r="L2981" s="1252">
        <v>0</v>
      </c>
      <c r="M2981" s="1252">
        <v>0</v>
      </c>
      <c r="N2981" s="1252">
        <v>0</v>
      </c>
      <c r="O2981" s="1252">
        <v>0</v>
      </c>
      <c r="P2981" s="1252">
        <v>0</v>
      </c>
      <c r="Q2981" s="1252">
        <v>0</v>
      </c>
      <c r="R2981" s="1252">
        <v>0</v>
      </c>
      <c r="S2981" s="1252">
        <v>0</v>
      </c>
      <c r="T2981" s="1252">
        <v>0</v>
      </c>
      <c r="U2981" s="1251" t="s">
        <v>116</v>
      </c>
      <c r="V2981" s="1251" t="s">
        <v>564</v>
      </c>
      <c r="W2981" s="1251" t="s">
        <v>298</v>
      </c>
      <c r="X2981" s="1251" t="s">
        <v>1515</v>
      </c>
      <c r="Y2981" s="1251">
        <v>114</v>
      </c>
    </row>
    <row r="2982" spans="1:25" ht="12">
      <c r="A2982" s="1251">
        <v>2021</v>
      </c>
      <c r="B2982" s="1251">
        <v>25</v>
      </c>
      <c r="C2982" s="1251">
        <v>150</v>
      </c>
      <c r="D2982" s="1251" t="s">
        <v>1671</v>
      </c>
      <c r="E2982" s="1251">
        <v>115000</v>
      </c>
      <c r="F2982" s="1251" t="s">
        <v>1535</v>
      </c>
      <c r="G2982" s="1252">
        <v>0</v>
      </c>
      <c r="H2982" s="1252">
        <v>0</v>
      </c>
      <c r="I2982" s="1252">
        <v>0</v>
      </c>
      <c r="J2982" s="1252">
        <v>0</v>
      </c>
      <c r="K2982" s="1252">
        <v>0</v>
      </c>
      <c r="L2982" s="1252">
        <v>0</v>
      </c>
      <c r="M2982" s="1252">
        <v>0</v>
      </c>
      <c r="N2982" s="1252">
        <v>0</v>
      </c>
      <c r="O2982" s="1252">
        <v>0</v>
      </c>
      <c r="P2982" s="1252">
        <v>0</v>
      </c>
      <c r="Q2982" s="1252">
        <v>0</v>
      </c>
      <c r="R2982" s="1252">
        <v>0</v>
      </c>
      <c r="S2982" s="1252">
        <v>0</v>
      </c>
      <c r="T2982" s="1252">
        <v>0</v>
      </c>
      <c r="U2982" s="1251" t="s">
        <v>116</v>
      </c>
      <c r="V2982" s="1251" t="s">
        <v>564</v>
      </c>
      <c r="W2982" s="1251" t="s">
        <v>298</v>
      </c>
      <c r="X2982" s="1251" t="s">
        <v>1515</v>
      </c>
      <c r="Y2982" s="1251">
        <v>115</v>
      </c>
    </row>
    <row r="2983" spans="1:25" ht="12">
      <c r="A2983" s="1251">
        <v>2021</v>
      </c>
      <c r="B2983" s="1251">
        <v>25</v>
      </c>
      <c r="C2983" s="1251">
        <v>150</v>
      </c>
      <c r="D2983" s="1251" t="s">
        <v>1671</v>
      </c>
      <c r="E2983" s="1251">
        <v>116000</v>
      </c>
      <c r="F2983" s="1251" t="s">
        <v>1536</v>
      </c>
      <c r="G2983" s="1252">
        <v>0</v>
      </c>
      <c r="H2983" s="1252">
        <v>0</v>
      </c>
      <c r="I2983" s="1252">
        <v>0</v>
      </c>
      <c r="J2983" s="1252">
        <v>0</v>
      </c>
      <c r="K2983" s="1252">
        <v>0</v>
      </c>
      <c r="L2983" s="1252">
        <v>0</v>
      </c>
      <c r="M2983" s="1252">
        <v>0</v>
      </c>
      <c r="N2983" s="1252">
        <v>0</v>
      </c>
      <c r="O2983" s="1252">
        <v>0</v>
      </c>
      <c r="P2983" s="1252">
        <v>0</v>
      </c>
      <c r="Q2983" s="1252">
        <v>0</v>
      </c>
      <c r="R2983" s="1252">
        <v>0</v>
      </c>
      <c r="S2983" s="1252">
        <v>0</v>
      </c>
      <c r="T2983" s="1252">
        <v>0</v>
      </c>
      <c r="U2983" s="1251" t="s">
        <v>116</v>
      </c>
      <c r="V2983" s="1251" t="s">
        <v>1537</v>
      </c>
      <c r="W2983" s="1251" t="s">
        <v>325</v>
      </c>
      <c r="X2983" s="1251" t="s">
        <v>1515</v>
      </c>
      <c r="Y2983" s="1251">
        <v>116</v>
      </c>
    </row>
    <row r="2984" spans="1:25" ht="12">
      <c r="A2984" s="1251">
        <v>2021</v>
      </c>
      <c r="B2984" s="1251">
        <v>25</v>
      </c>
      <c r="C2984" s="1251">
        <v>150</v>
      </c>
      <c r="D2984" s="1251" t="s">
        <v>1671</v>
      </c>
      <c r="E2984" s="1251">
        <v>131200</v>
      </c>
      <c r="F2984" s="1251" t="s">
        <v>302</v>
      </c>
      <c r="G2984" s="1252">
        <v>0</v>
      </c>
      <c r="H2984" s="1252">
        <v>0</v>
      </c>
      <c r="I2984" s="1252">
        <v>0</v>
      </c>
      <c r="J2984" s="1252">
        <v>0</v>
      </c>
      <c r="K2984" s="1252">
        <v>0</v>
      </c>
      <c r="L2984" s="1252">
        <v>0</v>
      </c>
      <c r="M2984" s="1252">
        <v>0</v>
      </c>
      <c r="N2984" s="1252">
        <v>0</v>
      </c>
      <c r="O2984" s="1252">
        <v>0</v>
      </c>
      <c r="P2984" s="1252">
        <v>0</v>
      </c>
      <c r="Q2984" s="1252">
        <v>0</v>
      </c>
      <c r="R2984" s="1252">
        <v>0</v>
      </c>
      <c r="S2984" s="1252">
        <v>0</v>
      </c>
      <c r="T2984" s="1252">
        <v>0</v>
      </c>
      <c r="U2984" s="1251" t="s">
        <v>116</v>
      </c>
      <c r="V2984" s="1251" t="s">
        <v>1537</v>
      </c>
      <c r="W2984" s="1251" t="s">
        <v>302</v>
      </c>
      <c r="X2984" s="1251" t="s">
        <v>1515</v>
      </c>
      <c r="Y2984" s="1251">
        <v>131</v>
      </c>
    </row>
    <row r="2985" spans="1:25" ht="12">
      <c r="A2985" s="1251">
        <v>2021</v>
      </c>
      <c r="B2985" s="1251">
        <v>25</v>
      </c>
      <c r="C2985" s="1251">
        <v>150</v>
      </c>
      <c r="D2985" s="1251" t="s">
        <v>1671</v>
      </c>
      <c r="E2985" s="1251">
        <v>141000</v>
      </c>
      <c r="F2985" s="1251" t="s">
        <v>1541</v>
      </c>
      <c r="G2985" s="1252">
        <v>0</v>
      </c>
      <c r="H2985" s="1252">
        <v>0</v>
      </c>
      <c r="I2985" s="1252">
        <v>0</v>
      </c>
      <c r="J2985" s="1252">
        <v>0</v>
      </c>
      <c r="K2985" s="1252">
        <v>0</v>
      </c>
      <c r="L2985" s="1252">
        <v>0</v>
      </c>
      <c r="M2985" s="1252">
        <v>0</v>
      </c>
      <c r="N2985" s="1252">
        <v>0</v>
      </c>
      <c r="O2985" s="1252">
        <v>0</v>
      </c>
      <c r="P2985" s="1252">
        <v>0</v>
      </c>
      <c r="Q2985" s="1252">
        <v>0</v>
      </c>
      <c r="R2985" s="1252">
        <v>0</v>
      </c>
      <c r="S2985" s="1252">
        <v>0</v>
      </c>
      <c r="T2985" s="1252">
        <v>0</v>
      </c>
      <c r="U2985" s="1251" t="s">
        <v>116</v>
      </c>
      <c r="V2985" s="1251" t="s">
        <v>1537</v>
      </c>
      <c r="W2985" s="1251" t="s">
        <v>308</v>
      </c>
      <c r="X2985" s="1251" t="s">
        <v>1515</v>
      </c>
      <c r="Y2985" s="1251">
        <v>141</v>
      </c>
    </row>
    <row r="2986" spans="1:25" ht="12">
      <c r="A2986" s="1251">
        <v>2021</v>
      </c>
      <c r="B2986" s="1251">
        <v>25</v>
      </c>
      <c r="C2986" s="1251">
        <v>150</v>
      </c>
      <c r="D2986" s="1251" t="s">
        <v>1671</v>
      </c>
      <c r="E2986" s="1251">
        <v>143000</v>
      </c>
      <c r="F2986" s="1251" t="s">
        <v>1546</v>
      </c>
      <c r="G2986" s="1252">
        <v>0</v>
      </c>
      <c r="H2986" s="1252">
        <v>0</v>
      </c>
      <c r="I2986" s="1252">
        <v>0</v>
      </c>
      <c r="J2986" s="1252">
        <v>0</v>
      </c>
      <c r="K2986" s="1252">
        <v>0</v>
      </c>
      <c r="L2986" s="1252">
        <v>0</v>
      </c>
      <c r="M2986" s="1252">
        <v>0</v>
      </c>
      <c r="N2986" s="1252">
        <v>0</v>
      </c>
      <c r="O2986" s="1252">
        <v>0</v>
      </c>
      <c r="P2986" s="1252">
        <v>0</v>
      </c>
      <c r="Q2986" s="1252">
        <v>0</v>
      </c>
      <c r="R2986" s="1252">
        <v>0</v>
      </c>
      <c r="S2986" s="1252">
        <v>0</v>
      </c>
      <c r="T2986" s="1252">
        <v>0</v>
      </c>
      <c r="U2986" s="1251" t="s">
        <v>116</v>
      </c>
      <c r="V2986" s="1251" t="s">
        <v>1537</v>
      </c>
      <c r="W2986" s="1251" t="s">
        <v>308</v>
      </c>
      <c r="X2986" s="1251" t="s">
        <v>1515</v>
      </c>
      <c r="Y2986" s="1251">
        <v>143</v>
      </c>
    </row>
    <row r="2987" spans="1:25" ht="12">
      <c r="A2987" s="1251">
        <v>2021</v>
      </c>
      <c r="B2987" s="1251">
        <v>25</v>
      </c>
      <c r="C2987" s="1251">
        <v>150</v>
      </c>
      <c r="D2987" s="1251" t="s">
        <v>1671</v>
      </c>
      <c r="E2987" s="1251">
        <v>162000</v>
      </c>
      <c r="F2987" s="1251" t="s">
        <v>1549</v>
      </c>
      <c r="G2987" s="1252">
        <v>0</v>
      </c>
      <c r="H2987" s="1252">
        <v>0</v>
      </c>
      <c r="I2987" s="1252">
        <v>0</v>
      </c>
      <c r="J2987" s="1252">
        <v>0</v>
      </c>
      <c r="K2987" s="1252">
        <v>0</v>
      </c>
      <c r="L2987" s="1252">
        <v>0</v>
      </c>
      <c r="M2987" s="1252">
        <v>0</v>
      </c>
      <c r="N2987" s="1252">
        <v>0</v>
      </c>
      <c r="O2987" s="1252">
        <v>0</v>
      </c>
      <c r="P2987" s="1252">
        <v>0</v>
      </c>
      <c r="Q2987" s="1252">
        <v>0</v>
      </c>
      <c r="R2987" s="1252">
        <v>0</v>
      </c>
      <c r="S2987" s="1252">
        <v>0</v>
      </c>
      <c r="T2987" s="1252">
        <v>0</v>
      </c>
      <c r="U2987" s="1251" t="s">
        <v>116</v>
      </c>
      <c r="V2987" s="1251" t="s">
        <v>1537</v>
      </c>
      <c r="W2987" s="1251" t="s">
        <v>314</v>
      </c>
      <c r="X2987" s="1251" t="s">
        <v>1515</v>
      </c>
      <c r="Y2987" s="1251">
        <v>162</v>
      </c>
    </row>
    <row r="2988" spans="1:25" ht="12">
      <c r="A2988" s="1251">
        <v>2021</v>
      </c>
      <c r="B2988" s="1251">
        <v>25</v>
      </c>
      <c r="C2988" s="1251">
        <v>150</v>
      </c>
      <c r="D2988" s="1251" t="s">
        <v>1671</v>
      </c>
      <c r="E2988" s="1251">
        <v>162010</v>
      </c>
      <c r="F2988" s="1251" t="s">
        <v>1672</v>
      </c>
      <c r="G2988" s="1252">
        <v>0</v>
      </c>
      <c r="H2988" s="1252">
        <v>0</v>
      </c>
      <c r="I2988" s="1252">
        <v>0</v>
      </c>
      <c r="J2988" s="1252">
        <v>0</v>
      </c>
      <c r="K2988" s="1252">
        <v>0</v>
      </c>
      <c r="L2988" s="1252">
        <v>0</v>
      </c>
      <c r="M2988" s="1252">
        <v>0</v>
      </c>
      <c r="N2988" s="1252">
        <v>0</v>
      </c>
      <c r="O2988" s="1252">
        <v>0</v>
      </c>
      <c r="P2988" s="1252">
        <v>0</v>
      </c>
      <c r="Q2988" s="1252">
        <v>0</v>
      </c>
      <c r="R2988" s="1252">
        <v>0</v>
      </c>
      <c r="S2988" s="1252">
        <v>0</v>
      </c>
      <c r="T2988" s="1252">
        <v>0</v>
      </c>
      <c r="U2988" s="1251" t="s">
        <v>116</v>
      </c>
      <c r="V2988" s="1251" t="s">
        <v>564</v>
      </c>
      <c r="W2988" s="1251" t="s">
        <v>314</v>
      </c>
      <c r="X2988" s="1251" t="s">
        <v>1515</v>
      </c>
      <c r="Y2988" s="1251">
        <v>162</v>
      </c>
    </row>
    <row r="2989" spans="1:25" ht="12">
      <c r="A2989" s="1251">
        <v>2021</v>
      </c>
      <c r="B2989" s="1251">
        <v>25</v>
      </c>
      <c r="C2989" s="1251">
        <v>150</v>
      </c>
      <c r="D2989" s="1251" t="s">
        <v>1671</v>
      </c>
      <c r="E2989" s="1251">
        <v>162020</v>
      </c>
      <c r="F2989" s="1251" t="s">
        <v>1673</v>
      </c>
      <c r="G2989" s="1252">
        <v>0</v>
      </c>
      <c r="H2989" s="1252">
        <v>0</v>
      </c>
      <c r="I2989" s="1252">
        <v>0</v>
      </c>
      <c r="J2989" s="1252">
        <v>0</v>
      </c>
      <c r="K2989" s="1252">
        <v>0</v>
      </c>
      <c r="L2989" s="1252">
        <v>0</v>
      </c>
      <c r="M2989" s="1252">
        <v>0</v>
      </c>
      <c r="N2989" s="1252">
        <v>0</v>
      </c>
      <c r="O2989" s="1252">
        <v>0</v>
      </c>
      <c r="P2989" s="1252">
        <v>0</v>
      </c>
      <c r="Q2989" s="1252">
        <v>0</v>
      </c>
      <c r="R2989" s="1252">
        <v>0</v>
      </c>
      <c r="S2989" s="1252">
        <v>0</v>
      </c>
      <c r="T2989" s="1252">
        <v>0</v>
      </c>
      <c r="U2989" s="1251" t="s">
        <v>116</v>
      </c>
      <c r="V2989" s="1251" t="s">
        <v>564</v>
      </c>
      <c r="W2989" s="1251" t="s">
        <v>314</v>
      </c>
      <c r="X2989" s="1251" t="s">
        <v>1515</v>
      </c>
      <c r="Y2989" s="1251">
        <v>162</v>
      </c>
    </row>
    <row r="2990" spans="1:25" ht="12">
      <c r="A2990" s="1251">
        <v>2021</v>
      </c>
      <c r="B2990" s="1251">
        <v>25</v>
      </c>
      <c r="C2990" s="1251">
        <v>150</v>
      </c>
      <c r="D2990" s="1251" t="s">
        <v>1671</v>
      </c>
      <c r="E2990" s="1251">
        <v>162030</v>
      </c>
      <c r="F2990" s="1251" t="s">
        <v>1550</v>
      </c>
      <c r="G2990" s="1252">
        <v>0</v>
      </c>
      <c r="H2990" s="1252">
        <v>0</v>
      </c>
      <c r="I2990" s="1252">
        <v>0</v>
      </c>
      <c r="J2990" s="1252">
        <v>0</v>
      </c>
      <c r="K2990" s="1252">
        <v>0</v>
      </c>
      <c r="L2990" s="1252">
        <v>0</v>
      </c>
      <c r="M2990" s="1252">
        <v>0</v>
      </c>
      <c r="N2990" s="1252">
        <v>0</v>
      </c>
      <c r="O2990" s="1252">
        <v>0</v>
      </c>
      <c r="P2990" s="1252">
        <v>0</v>
      </c>
      <c r="Q2990" s="1252">
        <v>0</v>
      </c>
      <c r="R2990" s="1252">
        <v>0</v>
      </c>
      <c r="S2990" s="1252">
        <v>0</v>
      </c>
      <c r="T2990" s="1252">
        <v>0</v>
      </c>
      <c r="U2990" s="1251" t="s">
        <v>116</v>
      </c>
      <c r="V2990" s="1251" t="s">
        <v>564</v>
      </c>
      <c r="W2990" s="1251" t="s">
        <v>314</v>
      </c>
      <c r="X2990" s="1251" t="s">
        <v>1515</v>
      </c>
      <c r="Y2990" s="1251">
        <v>162</v>
      </c>
    </row>
    <row r="2991" spans="1:25" ht="12">
      <c r="A2991" s="1251">
        <v>2021</v>
      </c>
      <c r="B2991" s="1251">
        <v>25</v>
      </c>
      <c r="C2991" s="1251">
        <v>150</v>
      </c>
      <c r="D2991" s="1251" t="s">
        <v>1671</v>
      </c>
      <c r="E2991" s="1251">
        <v>162070</v>
      </c>
      <c r="F2991" s="1251" t="s">
        <v>1552</v>
      </c>
      <c r="G2991" s="1252">
        <v>0</v>
      </c>
      <c r="H2991" s="1252">
        <v>0</v>
      </c>
      <c r="I2991" s="1252">
        <v>0</v>
      </c>
      <c r="J2991" s="1252">
        <v>0</v>
      </c>
      <c r="K2991" s="1252">
        <v>0</v>
      </c>
      <c r="L2991" s="1252">
        <v>0</v>
      </c>
      <c r="M2991" s="1252">
        <v>0</v>
      </c>
      <c r="N2991" s="1252">
        <v>0</v>
      </c>
      <c r="O2991" s="1252">
        <v>0</v>
      </c>
      <c r="P2991" s="1252">
        <v>0</v>
      </c>
      <c r="Q2991" s="1252">
        <v>0</v>
      </c>
      <c r="R2991" s="1252">
        <v>0</v>
      </c>
      <c r="S2991" s="1252">
        <v>0</v>
      </c>
      <c r="T2991" s="1252">
        <v>0</v>
      </c>
      <c r="U2991" s="1251" t="s">
        <v>116</v>
      </c>
      <c r="V2991" s="1251" t="s">
        <v>564</v>
      </c>
      <c r="W2991" s="1251" t="s">
        <v>314</v>
      </c>
      <c r="X2991" s="1251" t="s">
        <v>1515</v>
      </c>
      <c r="Y2991" s="1251">
        <v>162</v>
      </c>
    </row>
    <row r="2992" spans="1:25" ht="12">
      <c r="A2992" s="1251">
        <v>2021</v>
      </c>
      <c r="B2992" s="1251">
        <v>25</v>
      </c>
      <c r="C2992" s="1251">
        <v>150</v>
      </c>
      <c r="D2992" s="1251" t="s">
        <v>1671</v>
      </c>
      <c r="E2992" s="1251">
        <v>173000</v>
      </c>
      <c r="F2992" s="1251" t="s">
        <v>1557</v>
      </c>
      <c r="G2992" s="1252">
        <v>0</v>
      </c>
      <c r="H2992" s="1252">
        <v>0</v>
      </c>
      <c r="I2992" s="1252">
        <v>0</v>
      </c>
      <c r="J2992" s="1252">
        <v>0</v>
      </c>
      <c r="K2992" s="1252">
        <v>0</v>
      </c>
      <c r="L2992" s="1252">
        <v>0</v>
      </c>
      <c r="M2992" s="1252">
        <v>0</v>
      </c>
      <c r="N2992" s="1252">
        <v>0</v>
      </c>
      <c r="O2992" s="1252">
        <v>0</v>
      </c>
      <c r="P2992" s="1252">
        <v>0</v>
      </c>
      <c r="Q2992" s="1252">
        <v>0</v>
      </c>
      <c r="R2992" s="1252">
        <v>0</v>
      </c>
      <c r="S2992" s="1252">
        <v>0</v>
      </c>
      <c r="T2992" s="1252">
        <v>0</v>
      </c>
      <c r="U2992" s="1251" t="s">
        <v>116</v>
      </c>
      <c r="V2992" s="1251" t="s">
        <v>1537</v>
      </c>
      <c r="W2992" s="1251" t="s">
        <v>310</v>
      </c>
      <c r="X2992" s="1251" t="s">
        <v>1515</v>
      </c>
      <c r="Y2992" s="1251">
        <v>173</v>
      </c>
    </row>
    <row r="2993" spans="1:25" ht="12">
      <c r="A2993" s="1251">
        <v>2021</v>
      </c>
      <c r="B2993" s="1251">
        <v>25</v>
      </c>
      <c r="C2993" s="1251">
        <v>150</v>
      </c>
      <c r="D2993" s="1251" t="s">
        <v>1671</v>
      </c>
      <c r="E2993" s="1251">
        <v>211000</v>
      </c>
      <c r="F2993" s="1251" t="s">
        <v>1674</v>
      </c>
      <c r="G2993" s="1252">
        <v>0</v>
      </c>
      <c r="H2993" s="1252">
        <v>0</v>
      </c>
      <c r="I2993" s="1252">
        <v>0</v>
      </c>
      <c r="J2993" s="1252">
        <v>0</v>
      </c>
      <c r="K2993" s="1252">
        <v>0</v>
      </c>
      <c r="L2993" s="1252">
        <v>0</v>
      </c>
      <c r="M2993" s="1252">
        <v>0</v>
      </c>
      <c r="N2993" s="1252">
        <v>0</v>
      </c>
      <c r="O2993" s="1252">
        <v>0</v>
      </c>
      <c r="P2993" s="1252">
        <v>0</v>
      </c>
      <c r="Q2993" s="1252">
        <v>0</v>
      </c>
      <c r="R2993" s="1252">
        <v>0</v>
      </c>
      <c r="S2993" s="1252">
        <v>0</v>
      </c>
      <c r="T2993" s="1252">
        <v>0</v>
      </c>
      <c r="U2993" s="1251" t="s">
        <v>116</v>
      </c>
      <c r="V2993" s="1251" t="s">
        <v>1537</v>
      </c>
      <c r="W2993" s="1251" t="s">
        <v>349</v>
      </c>
      <c r="X2993" s="1251" t="s">
        <v>1675</v>
      </c>
      <c r="Y2993" s="1251">
        <v>211</v>
      </c>
    </row>
    <row r="2994" spans="1:25" ht="12">
      <c r="A2994" s="1251">
        <v>2021</v>
      </c>
      <c r="B2994" s="1251">
        <v>25</v>
      </c>
      <c r="C2994" s="1251">
        <v>150</v>
      </c>
      <c r="D2994" s="1251" t="s">
        <v>1671</v>
      </c>
      <c r="E2994" s="1251">
        <v>215000</v>
      </c>
      <c r="F2994" s="1251" t="s">
        <v>1676</v>
      </c>
      <c r="G2994" s="1252">
        <v>0</v>
      </c>
      <c r="H2994" s="1252">
        <v>0</v>
      </c>
      <c r="I2994" s="1252">
        <v>0</v>
      </c>
      <c r="J2994" s="1252">
        <v>0</v>
      </c>
      <c r="K2994" s="1252">
        <v>0</v>
      </c>
      <c r="L2994" s="1252">
        <v>0</v>
      </c>
      <c r="M2994" s="1252">
        <v>0</v>
      </c>
      <c r="N2994" s="1252">
        <v>0</v>
      </c>
      <c r="O2994" s="1252">
        <v>0</v>
      </c>
      <c r="P2994" s="1252">
        <v>0</v>
      </c>
      <c r="Q2994" s="1252">
        <v>0</v>
      </c>
      <c r="R2994" s="1252">
        <v>0</v>
      </c>
      <c r="S2994" s="1252">
        <v>0</v>
      </c>
      <c r="T2994" s="1252">
        <v>0</v>
      </c>
      <c r="U2994" s="1251" t="s">
        <v>116</v>
      </c>
      <c r="V2994" s="1251" t="s">
        <v>1537</v>
      </c>
      <c r="W2994" s="1251" t="s">
        <v>352</v>
      </c>
      <c r="X2994" s="1251" t="s">
        <v>1675</v>
      </c>
      <c r="Y2994" s="1251">
        <v>215</v>
      </c>
    </row>
    <row r="2995" spans="1:25" ht="12">
      <c r="A2995" s="1251">
        <v>2021</v>
      </c>
      <c r="B2995" s="1251">
        <v>25</v>
      </c>
      <c r="C2995" s="1251">
        <v>150</v>
      </c>
      <c r="D2995" s="1251" t="s">
        <v>1671</v>
      </c>
      <c r="E2995" s="1251">
        <v>215101</v>
      </c>
      <c r="F2995" s="1251" t="s">
        <v>1677</v>
      </c>
      <c r="G2995" s="1252">
        <v>0</v>
      </c>
      <c r="H2995" s="1252">
        <v>0</v>
      </c>
      <c r="I2995" s="1252">
        <v>0</v>
      </c>
      <c r="J2995" s="1252">
        <v>0</v>
      </c>
      <c r="K2995" s="1252">
        <v>0</v>
      </c>
      <c r="L2995" s="1252">
        <v>0</v>
      </c>
      <c r="M2995" s="1252">
        <v>0</v>
      </c>
      <c r="N2995" s="1252">
        <v>0</v>
      </c>
      <c r="O2995" s="1252">
        <v>0</v>
      </c>
      <c r="P2995" s="1252">
        <v>0</v>
      </c>
      <c r="Q2995" s="1252">
        <v>0</v>
      </c>
      <c r="R2995" s="1252">
        <v>0</v>
      </c>
      <c r="S2995" s="1252">
        <v>0</v>
      </c>
      <c r="T2995" s="1252">
        <v>0</v>
      </c>
      <c r="U2995" s="1251" t="s">
        <v>116</v>
      </c>
      <c r="V2995" s="1251" t="s">
        <v>1537</v>
      </c>
      <c r="W2995" s="1251" t="s">
        <v>352</v>
      </c>
      <c r="X2995" s="1251" t="s">
        <v>1675</v>
      </c>
      <c r="Y2995" s="1251">
        <v>215</v>
      </c>
    </row>
    <row r="2996" spans="1:25" ht="12">
      <c r="A2996" s="1251">
        <v>2021</v>
      </c>
      <c r="B2996" s="1251">
        <v>25</v>
      </c>
      <c r="C2996" s="1251">
        <v>150</v>
      </c>
      <c r="D2996" s="1251" t="s">
        <v>1671</v>
      </c>
      <c r="E2996" s="1251">
        <v>215300</v>
      </c>
      <c r="F2996" s="1251" t="s">
        <v>1678</v>
      </c>
      <c r="G2996" s="1252">
        <v>0</v>
      </c>
      <c r="H2996" s="1252">
        <v>0</v>
      </c>
      <c r="I2996" s="1252">
        <v>0</v>
      </c>
      <c r="J2996" s="1252">
        <v>0</v>
      </c>
      <c r="K2996" s="1252">
        <v>0</v>
      </c>
      <c r="L2996" s="1252">
        <v>0</v>
      </c>
      <c r="M2996" s="1252">
        <v>0</v>
      </c>
      <c r="N2996" s="1252">
        <v>0</v>
      </c>
      <c r="O2996" s="1252">
        <v>0</v>
      </c>
      <c r="P2996" s="1252">
        <v>0</v>
      </c>
      <c r="Q2996" s="1252">
        <v>0</v>
      </c>
      <c r="R2996" s="1252">
        <v>0</v>
      </c>
      <c r="S2996" s="1252">
        <v>0</v>
      </c>
      <c r="T2996" s="1252">
        <v>0</v>
      </c>
      <c r="U2996" s="1251" t="s">
        <v>116</v>
      </c>
      <c r="V2996" s="1251" t="s">
        <v>1537</v>
      </c>
      <c r="W2996" s="1251" t="s">
        <v>352</v>
      </c>
      <c r="X2996" s="1251" t="s">
        <v>1675</v>
      </c>
      <c r="Y2996" s="1251">
        <v>215</v>
      </c>
    </row>
    <row r="2997" spans="1:25" ht="12">
      <c r="A2997" s="1251">
        <v>2021</v>
      </c>
      <c r="B2997" s="1251">
        <v>25</v>
      </c>
      <c r="C2997" s="1251">
        <v>150</v>
      </c>
      <c r="D2997" s="1251" t="s">
        <v>1671</v>
      </c>
      <c r="E2997" s="1251">
        <v>231006</v>
      </c>
      <c r="F2997" s="1251" t="s">
        <v>1583</v>
      </c>
      <c r="G2997" s="1252">
        <v>197.06999999999999</v>
      </c>
      <c r="H2997" s="1252">
        <v>197.06999999999999</v>
      </c>
      <c r="I2997" s="1252">
        <v>197.06999999999999</v>
      </c>
      <c r="J2997" s="1252">
        <v>197.06999999999999</v>
      </c>
      <c r="K2997" s="1252">
        <v>0</v>
      </c>
      <c r="L2997" s="1252">
        <v>0</v>
      </c>
      <c r="M2997" s="1252">
        <v>0</v>
      </c>
      <c r="N2997" s="1252">
        <v>0</v>
      </c>
      <c r="O2997" s="1252">
        <v>0</v>
      </c>
      <c r="P2997" s="1252">
        <v>0</v>
      </c>
      <c r="Q2997" s="1252">
        <v>0</v>
      </c>
      <c r="R2997" s="1252">
        <v>0</v>
      </c>
      <c r="S2997" s="1252">
        <v>0</v>
      </c>
      <c r="T2997" s="1252">
        <v>0</v>
      </c>
      <c r="U2997" s="1251" t="s">
        <v>116</v>
      </c>
      <c r="V2997" s="1251" t="s">
        <v>1537</v>
      </c>
      <c r="W2997" s="1251" t="s">
        <v>366</v>
      </c>
      <c r="X2997" s="1251" t="s">
        <v>1581</v>
      </c>
      <c r="Y2997" s="1251">
        <v>231</v>
      </c>
    </row>
    <row r="2998" spans="1:25" ht="12">
      <c r="A2998" s="1251">
        <v>2021</v>
      </c>
      <c r="B2998" s="1251">
        <v>25</v>
      </c>
      <c r="C2998" s="1251">
        <v>150</v>
      </c>
      <c r="D2998" s="1251" t="s">
        <v>1671</v>
      </c>
      <c r="E2998" s="1251">
        <v>235020</v>
      </c>
      <c r="F2998" s="1251" t="s">
        <v>1586</v>
      </c>
      <c r="G2998" s="1252">
        <v>0</v>
      </c>
      <c r="H2998" s="1252">
        <v>0</v>
      </c>
      <c r="I2998" s="1252">
        <v>0</v>
      </c>
      <c r="J2998" s="1252">
        <v>0</v>
      </c>
      <c r="K2998" s="1252">
        <v>0</v>
      </c>
      <c r="L2998" s="1252">
        <v>0</v>
      </c>
      <c r="M2998" s="1252">
        <v>0</v>
      </c>
      <c r="N2998" s="1252">
        <v>0</v>
      </c>
      <c r="O2998" s="1252">
        <v>0</v>
      </c>
      <c r="P2998" s="1252">
        <v>0</v>
      </c>
      <c r="Q2998" s="1252">
        <v>0</v>
      </c>
      <c r="R2998" s="1252">
        <v>0</v>
      </c>
      <c r="S2998" s="1252">
        <v>0</v>
      </c>
      <c r="T2998" s="1252">
        <v>0</v>
      </c>
      <c r="U2998" s="1251" t="s">
        <v>116</v>
      </c>
      <c r="V2998" s="1251" t="s">
        <v>564</v>
      </c>
      <c r="W2998" s="1251" t="s">
        <v>370</v>
      </c>
      <c r="X2998" s="1251" t="s">
        <v>1581</v>
      </c>
      <c r="Y2998" s="1251">
        <v>235</v>
      </c>
    </row>
    <row r="2999" spans="1:25" ht="12">
      <c r="A2999" s="1251">
        <v>2021</v>
      </c>
      <c r="B2999" s="1251">
        <v>25</v>
      </c>
      <c r="C2999" s="1251">
        <v>150</v>
      </c>
      <c r="D2999" s="1251" t="s">
        <v>1671</v>
      </c>
      <c r="E2999" s="1251">
        <v>236111</v>
      </c>
      <c r="F2999" s="1251" t="s">
        <v>1588</v>
      </c>
      <c r="G2999" s="1252">
        <v>0</v>
      </c>
      <c r="H2999" s="1252">
        <v>0</v>
      </c>
      <c r="I2999" s="1252">
        <v>0</v>
      </c>
      <c r="J2999" s="1252">
        <v>0</v>
      </c>
      <c r="K2999" s="1252">
        <v>0</v>
      </c>
      <c r="L2999" s="1252">
        <v>0</v>
      </c>
      <c r="M2999" s="1252">
        <v>0</v>
      </c>
      <c r="N2999" s="1252">
        <v>0</v>
      </c>
      <c r="O2999" s="1252">
        <v>0</v>
      </c>
      <c r="P2999" s="1252">
        <v>0</v>
      </c>
      <c r="Q2999" s="1252">
        <v>0</v>
      </c>
      <c r="R2999" s="1252">
        <v>0</v>
      </c>
      <c r="S2999" s="1252">
        <v>0</v>
      </c>
      <c r="T2999" s="1252">
        <v>0</v>
      </c>
      <c r="U2999" s="1251" t="s">
        <v>116</v>
      </c>
      <c r="V2999" s="1251" t="s">
        <v>1537</v>
      </c>
      <c r="W2999" s="1251" t="s">
        <v>371</v>
      </c>
      <c r="X2999" s="1251" t="s">
        <v>1581</v>
      </c>
      <c r="Y2999" s="1251">
        <v>236</v>
      </c>
    </row>
    <row r="3000" spans="1:25" ht="12">
      <c r="A3000" s="1251">
        <v>2021</v>
      </c>
      <c r="B3000" s="1251">
        <v>25</v>
      </c>
      <c r="C3000" s="1251">
        <v>150</v>
      </c>
      <c r="D3000" s="1251" t="s">
        <v>1671</v>
      </c>
      <c r="E3000" s="1251">
        <v>236115</v>
      </c>
      <c r="F3000" s="1251" t="s">
        <v>1679</v>
      </c>
      <c r="G3000" s="1252">
        <v>0</v>
      </c>
      <c r="H3000" s="1252">
        <v>0</v>
      </c>
      <c r="I3000" s="1252">
        <v>0</v>
      </c>
      <c r="J3000" s="1252">
        <v>0</v>
      </c>
      <c r="K3000" s="1252">
        <v>0</v>
      </c>
      <c r="L3000" s="1252">
        <v>0</v>
      </c>
      <c r="M3000" s="1252">
        <v>0</v>
      </c>
      <c r="N3000" s="1252">
        <v>0</v>
      </c>
      <c r="O3000" s="1252">
        <v>0</v>
      </c>
      <c r="P3000" s="1252">
        <v>0</v>
      </c>
      <c r="Q3000" s="1252">
        <v>0</v>
      </c>
      <c r="R3000" s="1252">
        <v>0</v>
      </c>
      <c r="S3000" s="1252">
        <v>0</v>
      </c>
      <c r="T3000" s="1252">
        <v>0</v>
      </c>
      <c r="U3000" s="1251" t="s">
        <v>116</v>
      </c>
      <c r="V3000" s="1251" t="s">
        <v>1537</v>
      </c>
      <c r="W3000" s="1251" t="s">
        <v>371</v>
      </c>
      <c r="X3000" s="1251" t="s">
        <v>1581</v>
      </c>
      <c r="Y3000" s="1251">
        <v>236</v>
      </c>
    </row>
    <row r="3001" spans="1:25" ht="12">
      <c r="A3001" s="1251">
        <v>2021</v>
      </c>
      <c r="B3001" s="1251">
        <v>25</v>
      </c>
      <c r="C3001" s="1251">
        <v>150</v>
      </c>
      <c r="D3001" s="1251" t="s">
        <v>1671</v>
      </c>
      <c r="E3001" s="1251">
        <v>236116</v>
      </c>
      <c r="F3001" s="1251" t="s">
        <v>1680</v>
      </c>
      <c r="G3001" s="1252">
        <v>0</v>
      </c>
      <c r="H3001" s="1252">
        <v>0</v>
      </c>
      <c r="I3001" s="1252">
        <v>0</v>
      </c>
      <c r="J3001" s="1252">
        <v>0</v>
      </c>
      <c r="K3001" s="1252">
        <v>0</v>
      </c>
      <c r="L3001" s="1252">
        <v>0</v>
      </c>
      <c r="M3001" s="1252">
        <v>0</v>
      </c>
      <c r="N3001" s="1252">
        <v>0</v>
      </c>
      <c r="O3001" s="1252">
        <v>0</v>
      </c>
      <c r="P3001" s="1252">
        <v>0</v>
      </c>
      <c r="Q3001" s="1252">
        <v>0</v>
      </c>
      <c r="R3001" s="1252">
        <v>0</v>
      </c>
      <c r="S3001" s="1252">
        <v>0</v>
      </c>
      <c r="T3001" s="1252">
        <v>0</v>
      </c>
      <c r="U3001" s="1251" t="s">
        <v>116</v>
      </c>
      <c r="V3001" s="1251" t="s">
        <v>1537</v>
      </c>
      <c r="W3001" s="1251" t="s">
        <v>371</v>
      </c>
      <c r="X3001" s="1251" t="s">
        <v>1581</v>
      </c>
      <c r="Y3001" s="1251">
        <v>236</v>
      </c>
    </row>
    <row r="3002" spans="1:25" ht="12">
      <c r="A3002" s="1251">
        <v>2021</v>
      </c>
      <c r="B3002" s="1251">
        <v>25</v>
      </c>
      <c r="C3002" s="1251">
        <v>150</v>
      </c>
      <c r="D3002" s="1251" t="s">
        <v>1671</v>
      </c>
      <c r="E3002" s="1251">
        <v>236117</v>
      </c>
      <c r="F3002" s="1251" t="s">
        <v>1681</v>
      </c>
      <c r="G3002" s="1252">
        <v>0</v>
      </c>
      <c r="H3002" s="1252">
        <v>0</v>
      </c>
      <c r="I3002" s="1252">
        <v>0</v>
      </c>
      <c r="J3002" s="1252">
        <v>0</v>
      </c>
      <c r="K3002" s="1252">
        <v>0</v>
      </c>
      <c r="L3002" s="1252">
        <v>0</v>
      </c>
      <c r="M3002" s="1252">
        <v>0</v>
      </c>
      <c r="N3002" s="1252">
        <v>0</v>
      </c>
      <c r="O3002" s="1252">
        <v>0</v>
      </c>
      <c r="P3002" s="1252">
        <v>0</v>
      </c>
      <c r="Q3002" s="1252">
        <v>0</v>
      </c>
      <c r="R3002" s="1252">
        <v>0</v>
      </c>
      <c r="S3002" s="1252">
        <v>0</v>
      </c>
      <c r="T3002" s="1252">
        <v>0</v>
      </c>
      <c r="U3002" s="1251" t="s">
        <v>116</v>
      </c>
      <c r="V3002" s="1251" t="s">
        <v>1537</v>
      </c>
      <c r="W3002" s="1251" t="s">
        <v>371</v>
      </c>
      <c r="X3002" s="1251" t="s">
        <v>1581</v>
      </c>
      <c r="Y3002" s="1251">
        <v>236</v>
      </c>
    </row>
    <row r="3003" spans="1:25" ht="12">
      <c r="A3003" s="1251">
        <v>2021</v>
      </c>
      <c r="B3003" s="1251">
        <v>25</v>
      </c>
      <c r="C3003" s="1251">
        <v>150</v>
      </c>
      <c r="D3003" s="1251" t="s">
        <v>1671</v>
      </c>
      <c r="E3003" s="1251">
        <v>236118</v>
      </c>
      <c r="F3003" s="1251" t="s">
        <v>1589</v>
      </c>
      <c r="G3003" s="1252">
        <v>0</v>
      </c>
      <c r="H3003" s="1252">
        <v>0</v>
      </c>
      <c r="I3003" s="1252">
        <v>0</v>
      </c>
      <c r="J3003" s="1252">
        <v>0</v>
      </c>
      <c r="K3003" s="1252">
        <v>0</v>
      </c>
      <c r="L3003" s="1252">
        <v>0</v>
      </c>
      <c r="M3003" s="1252">
        <v>0</v>
      </c>
      <c r="N3003" s="1252">
        <v>0</v>
      </c>
      <c r="O3003" s="1252">
        <v>0</v>
      </c>
      <c r="P3003" s="1252">
        <v>0</v>
      </c>
      <c r="Q3003" s="1252">
        <v>0</v>
      </c>
      <c r="R3003" s="1252">
        <v>0</v>
      </c>
      <c r="S3003" s="1252">
        <v>0</v>
      </c>
      <c r="T3003" s="1252">
        <v>0</v>
      </c>
      <c r="U3003" s="1251" t="s">
        <v>116</v>
      </c>
      <c r="V3003" s="1251" t="s">
        <v>1537</v>
      </c>
      <c r="W3003" s="1251" t="s">
        <v>371</v>
      </c>
      <c r="X3003" s="1251" t="s">
        <v>1581</v>
      </c>
      <c r="Y3003" s="1251">
        <v>236</v>
      </c>
    </row>
    <row r="3004" spans="1:25" ht="12">
      <c r="A3004" s="1251">
        <v>2021</v>
      </c>
      <c r="B3004" s="1251">
        <v>25</v>
      </c>
      <c r="C3004" s="1251">
        <v>150</v>
      </c>
      <c r="D3004" s="1251" t="s">
        <v>1671</v>
      </c>
      <c r="E3004" s="1251">
        <v>236121</v>
      </c>
      <c r="F3004" s="1251" t="s">
        <v>1682</v>
      </c>
      <c r="G3004" s="1252">
        <v>0</v>
      </c>
      <c r="H3004" s="1252">
        <v>0</v>
      </c>
      <c r="I3004" s="1252">
        <v>0</v>
      </c>
      <c r="J3004" s="1252">
        <v>0</v>
      </c>
      <c r="K3004" s="1252">
        <v>0</v>
      </c>
      <c r="L3004" s="1252">
        <v>0</v>
      </c>
      <c r="M3004" s="1252">
        <v>0</v>
      </c>
      <c r="N3004" s="1252">
        <v>0</v>
      </c>
      <c r="O3004" s="1252">
        <v>0</v>
      </c>
      <c r="P3004" s="1252">
        <v>0</v>
      </c>
      <c r="Q3004" s="1252">
        <v>0</v>
      </c>
      <c r="R3004" s="1252">
        <v>0</v>
      </c>
      <c r="S3004" s="1252">
        <v>0</v>
      </c>
      <c r="T3004" s="1252">
        <v>0</v>
      </c>
      <c r="U3004" s="1251" t="s">
        <v>116</v>
      </c>
      <c r="V3004" s="1251" t="s">
        <v>1537</v>
      </c>
      <c r="W3004" s="1251" t="s">
        <v>371</v>
      </c>
      <c r="X3004" s="1251" t="s">
        <v>1581</v>
      </c>
      <c r="Y3004" s="1251">
        <v>236</v>
      </c>
    </row>
    <row r="3005" spans="1:25" ht="12">
      <c r="A3005" s="1251">
        <v>2021</v>
      </c>
      <c r="B3005" s="1251">
        <v>25</v>
      </c>
      <c r="C3005" s="1251">
        <v>150</v>
      </c>
      <c r="D3005" s="1251" t="s">
        <v>1671</v>
      </c>
      <c r="E3005" s="1251">
        <v>236124</v>
      </c>
      <c r="F3005" s="1251" t="s">
        <v>1683</v>
      </c>
      <c r="G3005" s="1252">
        <v>0</v>
      </c>
      <c r="H3005" s="1252">
        <v>0</v>
      </c>
      <c r="I3005" s="1252">
        <v>0</v>
      </c>
      <c r="J3005" s="1252">
        <v>0</v>
      </c>
      <c r="K3005" s="1252">
        <v>0</v>
      </c>
      <c r="L3005" s="1252">
        <v>0</v>
      </c>
      <c r="M3005" s="1252">
        <v>0</v>
      </c>
      <c r="N3005" s="1252">
        <v>0</v>
      </c>
      <c r="O3005" s="1252">
        <v>0</v>
      </c>
      <c r="P3005" s="1252">
        <v>0</v>
      </c>
      <c r="Q3005" s="1252">
        <v>0</v>
      </c>
      <c r="R3005" s="1252">
        <v>0</v>
      </c>
      <c r="S3005" s="1252">
        <v>0</v>
      </c>
      <c r="T3005" s="1252">
        <v>0</v>
      </c>
      <c r="U3005" s="1251" t="s">
        <v>116</v>
      </c>
      <c r="V3005" s="1251" t="s">
        <v>1537</v>
      </c>
      <c r="W3005" s="1251" t="s">
        <v>371</v>
      </c>
      <c r="X3005" s="1251" t="s">
        <v>1581</v>
      </c>
      <c r="Y3005" s="1251">
        <v>236</v>
      </c>
    </row>
    <row r="3006" spans="1:25" ht="12">
      <c r="A3006" s="1251">
        <v>2021</v>
      </c>
      <c r="B3006" s="1251">
        <v>25</v>
      </c>
      <c r="C3006" s="1251">
        <v>150</v>
      </c>
      <c r="D3006" s="1251" t="s">
        <v>1671</v>
      </c>
      <c r="E3006" s="1251">
        <v>241001</v>
      </c>
      <c r="F3006" s="1251" t="s">
        <v>1592</v>
      </c>
      <c r="G3006" s="1252">
        <v>0</v>
      </c>
      <c r="H3006" s="1252">
        <v>0</v>
      </c>
      <c r="I3006" s="1252">
        <v>0</v>
      </c>
      <c r="J3006" s="1252">
        <v>0</v>
      </c>
      <c r="K3006" s="1252">
        <v>0</v>
      </c>
      <c r="L3006" s="1252">
        <v>0</v>
      </c>
      <c r="M3006" s="1252">
        <v>0</v>
      </c>
      <c r="N3006" s="1252">
        <v>0</v>
      </c>
      <c r="O3006" s="1252">
        <v>0</v>
      </c>
      <c r="P3006" s="1252">
        <v>0</v>
      </c>
      <c r="Q3006" s="1252">
        <v>0</v>
      </c>
      <c r="R3006" s="1252">
        <v>0</v>
      </c>
      <c r="S3006" s="1252">
        <v>0</v>
      </c>
      <c r="T3006" s="1252">
        <v>0</v>
      </c>
      <c r="U3006" s="1251" t="s">
        <v>116</v>
      </c>
      <c r="V3006" s="1251" t="s">
        <v>1537</v>
      </c>
      <c r="W3006" s="1251" t="s">
        <v>371</v>
      </c>
      <c r="X3006" s="1251" t="s">
        <v>1581</v>
      </c>
      <c r="Y3006" s="1251">
        <v>241</v>
      </c>
    </row>
    <row r="3007" spans="1:25" ht="12">
      <c r="A3007" s="1251">
        <v>2021</v>
      </c>
      <c r="B3007" s="1251">
        <v>25</v>
      </c>
      <c r="C3007" s="1251">
        <v>150</v>
      </c>
      <c r="D3007" s="1251" t="s">
        <v>1671</v>
      </c>
      <c r="E3007" s="1251">
        <v>261002</v>
      </c>
      <c r="F3007" s="1251" t="s">
        <v>1684</v>
      </c>
      <c r="G3007" s="1252">
        <v>0</v>
      </c>
      <c r="H3007" s="1252">
        <v>0</v>
      </c>
      <c r="I3007" s="1252">
        <v>0</v>
      </c>
      <c r="J3007" s="1252">
        <v>0</v>
      </c>
      <c r="K3007" s="1252">
        <v>0</v>
      </c>
      <c r="L3007" s="1252">
        <v>0</v>
      </c>
      <c r="M3007" s="1252">
        <v>0</v>
      </c>
      <c r="N3007" s="1252">
        <v>0</v>
      </c>
      <c r="O3007" s="1252">
        <v>0</v>
      </c>
      <c r="P3007" s="1252">
        <v>0</v>
      </c>
      <c r="Q3007" s="1252">
        <v>0</v>
      </c>
      <c r="R3007" s="1252">
        <v>0</v>
      </c>
      <c r="S3007" s="1252">
        <v>0</v>
      </c>
      <c r="T3007" s="1252">
        <v>0</v>
      </c>
      <c r="U3007" s="1251" t="s">
        <v>116</v>
      </c>
      <c r="V3007" s="1251" t="s">
        <v>1537</v>
      </c>
      <c r="W3007" s="1251" t="s">
        <v>371</v>
      </c>
      <c r="X3007" s="1251" t="s">
        <v>1581</v>
      </c>
      <c r="Y3007" s="1251">
        <v>261</v>
      </c>
    </row>
    <row r="3008" spans="1:25" ht="12">
      <c r="A3008" s="1251">
        <v>2021</v>
      </c>
      <c r="B3008" s="1251">
        <v>25</v>
      </c>
      <c r="C3008" s="1251">
        <v>150</v>
      </c>
      <c r="D3008" s="1251" t="s">
        <v>1671</v>
      </c>
      <c r="E3008" s="1251">
        <v>271150</v>
      </c>
      <c r="F3008" s="1251" t="s">
        <v>382</v>
      </c>
      <c r="G3008" s="1252">
        <v>0</v>
      </c>
      <c r="H3008" s="1252">
        <v>0</v>
      </c>
      <c r="I3008" s="1252">
        <v>0</v>
      </c>
      <c r="J3008" s="1252">
        <v>0</v>
      </c>
      <c r="K3008" s="1252">
        <v>0</v>
      </c>
      <c r="L3008" s="1252">
        <v>0</v>
      </c>
      <c r="M3008" s="1252">
        <v>0</v>
      </c>
      <c r="N3008" s="1252">
        <v>0</v>
      </c>
      <c r="O3008" s="1252">
        <v>0</v>
      </c>
      <c r="P3008" s="1252">
        <v>0</v>
      </c>
      <c r="Q3008" s="1252">
        <v>0</v>
      </c>
      <c r="R3008" s="1252">
        <v>0</v>
      </c>
      <c r="S3008" s="1252">
        <v>0</v>
      </c>
      <c r="T3008" s="1252">
        <v>0</v>
      </c>
      <c r="U3008" s="1251" t="s">
        <v>116</v>
      </c>
      <c r="V3008" s="1251" t="s">
        <v>564</v>
      </c>
      <c r="W3008" s="1251" t="s">
        <v>382</v>
      </c>
      <c r="X3008" s="1251" t="s">
        <v>1581</v>
      </c>
      <c r="Y3008" s="1251">
        <v>271</v>
      </c>
    </row>
    <row r="3009" spans="1:25" ht="12">
      <c r="A3009" s="1251">
        <v>2021</v>
      </c>
      <c r="B3009" s="1251">
        <v>25</v>
      </c>
      <c r="C3009" s="1251">
        <v>150</v>
      </c>
      <c r="D3009" s="1251" t="s">
        <v>1671</v>
      </c>
      <c r="E3009" s="1251">
        <v>283050</v>
      </c>
      <c r="F3009" s="1251" t="s">
        <v>1685</v>
      </c>
      <c r="G3009" s="1252">
        <v>0</v>
      </c>
      <c r="H3009" s="1252">
        <v>0</v>
      </c>
      <c r="I3009" s="1252">
        <v>0</v>
      </c>
      <c r="J3009" s="1252">
        <v>0</v>
      </c>
      <c r="K3009" s="1252">
        <v>0</v>
      </c>
      <c r="L3009" s="1252">
        <v>0</v>
      </c>
      <c r="M3009" s="1252">
        <v>0</v>
      </c>
      <c r="N3009" s="1252">
        <v>0</v>
      </c>
      <c r="O3009" s="1252">
        <v>0</v>
      </c>
      <c r="P3009" s="1252">
        <v>0</v>
      </c>
      <c r="Q3009" s="1252">
        <v>0</v>
      </c>
      <c r="R3009" s="1252">
        <v>0</v>
      </c>
      <c r="S3009" s="1252">
        <v>0</v>
      </c>
      <c r="T3009" s="1252">
        <v>0</v>
      </c>
      <c r="U3009" s="1251" t="s">
        <v>116</v>
      </c>
      <c r="V3009" s="1251" t="s">
        <v>564</v>
      </c>
      <c r="W3009" s="1251" t="s">
        <v>377</v>
      </c>
      <c r="X3009" s="1251" t="s">
        <v>1581</v>
      </c>
      <c r="Y3009" s="1251">
        <v>283</v>
      </c>
    </row>
    <row r="3010" spans="1:25" ht="12">
      <c r="A3010" s="1251">
        <v>2021</v>
      </c>
      <c r="B3010" s="1251">
        <v>25</v>
      </c>
      <c r="C3010" s="1251">
        <v>150</v>
      </c>
      <c r="D3010" s="1251" t="s">
        <v>1671</v>
      </c>
      <c r="E3010" s="1251">
        <v>300000</v>
      </c>
      <c r="F3010" s="1251" t="s">
        <v>1628</v>
      </c>
      <c r="G3010" s="1252">
        <v>0</v>
      </c>
      <c r="H3010" s="1252">
        <v>0</v>
      </c>
      <c r="I3010" s="1252">
        <v>0</v>
      </c>
      <c r="J3010" s="1252">
        <v>0</v>
      </c>
      <c r="K3010" s="1252">
        <v>0</v>
      </c>
      <c r="L3010" s="1252">
        <v>0</v>
      </c>
      <c r="M3010" s="1252">
        <v>0</v>
      </c>
      <c r="N3010" s="1252">
        <v>0</v>
      </c>
      <c r="O3010" s="1252">
        <v>0</v>
      </c>
      <c r="P3010" s="1252">
        <v>0</v>
      </c>
      <c r="Q3010" s="1252">
        <v>0</v>
      </c>
      <c r="R3010" s="1252">
        <v>0</v>
      </c>
      <c r="S3010" s="1252">
        <v>0</v>
      </c>
      <c r="T3010" s="1252">
        <v>0</v>
      </c>
      <c r="U3010" s="1251" t="s">
        <v>116</v>
      </c>
      <c r="V3010" s="1251" t="s">
        <v>564</v>
      </c>
      <c r="W3010" s="1251" t="s">
        <v>290</v>
      </c>
      <c r="X3010" s="1251" t="s">
        <v>1515</v>
      </c>
      <c r="Y3010" s="1251">
        <v>300</v>
      </c>
    </row>
    <row r="3011" spans="1:25" ht="12">
      <c r="A3011" s="1251">
        <v>2021</v>
      </c>
      <c r="B3011" s="1251">
        <v>25</v>
      </c>
      <c r="C3011" s="1251">
        <v>150</v>
      </c>
      <c r="D3011" s="1251" t="s">
        <v>1671</v>
      </c>
      <c r="E3011" s="1251">
        <v>301000</v>
      </c>
      <c r="F3011" s="1251" t="s">
        <v>1630</v>
      </c>
      <c r="G3011" s="1252">
        <v>0</v>
      </c>
      <c r="H3011" s="1252">
        <v>0</v>
      </c>
      <c r="I3011" s="1252">
        <v>0</v>
      </c>
      <c r="J3011" s="1252">
        <v>0</v>
      </c>
      <c r="K3011" s="1252">
        <v>0</v>
      </c>
      <c r="L3011" s="1252">
        <v>0</v>
      </c>
      <c r="M3011" s="1252">
        <v>0</v>
      </c>
      <c r="N3011" s="1252">
        <v>0</v>
      </c>
      <c r="O3011" s="1252">
        <v>0</v>
      </c>
      <c r="P3011" s="1252">
        <v>0</v>
      </c>
      <c r="Q3011" s="1252">
        <v>0</v>
      </c>
      <c r="R3011" s="1252">
        <v>0</v>
      </c>
      <c r="S3011" s="1252">
        <v>0</v>
      </c>
      <c r="T3011" s="1252">
        <v>0</v>
      </c>
      <c r="U3011" s="1251" t="s">
        <v>116</v>
      </c>
      <c r="V3011" s="1251" t="s">
        <v>564</v>
      </c>
      <c r="W3011" s="1251" t="s">
        <v>290</v>
      </c>
      <c r="X3011" s="1251" t="s">
        <v>1515</v>
      </c>
      <c r="Y3011" s="1251">
        <v>301</v>
      </c>
    </row>
    <row r="3012" spans="1:25" ht="12">
      <c r="A3012" s="1251">
        <v>2021</v>
      </c>
      <c r="B3012" s="1251">
        <v>25</v>
      </c>
      <c r="C3012" s="1251">
        <v>150</v>
      </c>
      <c r="D3012" s="1251" t="s">
        <v>1671</v>
      </c>
      <c r="E3012" s="1251">
        <v>303130</v>
      </c>
      <c r="F3012" s="1251" t="s">
        <v>1633</v>
      </c>
      <c r="G3012" s="1252">
        <v>0</v>
      </c>
      <c r="H3012" s="1252">
        <v>0</v>
      </c>
      <c r="I3012" s="1252">
        <v>0</v>
      </c>
      <c r="J3012" s="1252">
        <v>0</v>
      </c>
      <c r="K3012" s="1252">
        <v>0</v>
      </c>
      <c r="L3012" s="1252">
        <v>0</v>
      </c>
      <c r="M3012" s="1252">
        <v>0</v>
      </c>
      <c r="N3012" s="1252">
        <v>0</v>
      </c>
      <c r="O3012" s="1252">
        <v>0</v>
      </c>
      <c r="P3012" s="1252">
        <v>0</v>
      </c>
      <c r="Q3012" s="1252">
        <v>0</v>
      </c>
      <c r="R3012" s="1252">
        <v>0</v>
      </c>
      <c r="S3012" s="1252">
        <v>0</v>
      </c>
      <c r="T3012" s="1252">
        <v>0</v>
      </c>
      <c r="U3012" s="1251" t="s">
        <v>116</v>
      </c>
      <c r="V3012" s="1251" t="s">
        <v>564</v>
      </c>
      <c r="W3012" s="1251" t="s">
        <v>290</v>
      </c>
      <c r="X3012" s="1251" t="s">
        <v>1515</v>
      </c>
      <c r="Y3012" s="1251">
        <v>303</v>
      </c>
    </row>
    <row r="3013" spans="1:25" ht="12">
      <c r="A3013" s="1251">
        <v>2021</v>
      </c>
      <c r="B3013" s="1251">
        <v>25</v>
      </c>
      <c r="C3013" s="1251">
        <v>150</v>
      </c>
      <c r="D3013" s="1251" t="s">
        <v>1671</v>
      </c>
      <c r="E3013" s="1251">
        <v>303200</v>
      </c>
      <c r="F3013" s="1251" t="s">
        <v>1634</v>
      </c>
      <c r="G3013" s="1252">
        <v>0</v>
      </c>
      <c r="H3013" s="1252">
        <v>0</v>
      </c>
      <c r="I3013" s="1252">
        <v>0</v>
      </c>
      <c r="J3013" s="1252">
        <v>0</v>
      </c>
      <c r="K3013" s="1252">
        <v>0</v>
      </c>
      <c r="L3013" s="1252">
        <v>0</v>
      </c>
      <c r="M3013" s="1252">
        <v>0</v>
      </c>
      <c r="N3013" s="1252">
        <v>0</v>
      </c>
      <c r="O3013" s="1252">
        <v>0</v>
      </c>
      <c r="P3013" s="1252">
        <v>0</v>
      </c>
      <c r="Q3013" s="1252">
        <v>0</v>
      </c>
      <c r="R3013" s="1252">
        <v>0</v>
      </c>
      <c r="S3013" s="1252">
        <v>0</v>
      </c>
      <c r="T3013" s="1252">
        <v>0</v>
      </c>
      <c r="U3013" s="1251" t="s">
        <v>116</v>
      </c>
      <c r="V3013" s="1251" t="s">
        <v>564</v>
      </c>
      <c r="W3013" s="1251" t="s">
        <v>290</v>
      </c>
      <c r="X3013" s="1251" t="s">
        <v>1515</v>
      </c>
      <c r="Y3013" s="1251">
        <v>303</v>
      </c>
    </row>
    <row r="3014" spans="1:25" ht="12">
      <c r="A3014" s="1251">
        <v>2021</v>
      </c>
      <c r="B3014" s="1251">
        <v>25</v>
      </c>
      <c r="C3014" s="1251">
        <v>150</v>
      </c>
      <c r="D3014" s="1251" t="s">
        <v>1671</v>
      </c>
      <c r="E3014" s="1251">
        <v>303400</v>
      </c>
      <c r="F3014" s="1251" t="s">
        <v>1636</v>
      </c>
      <c r="G3014" s="1252">
        <v>0</v>
      </c>
      <c r="H3014" s="1252">
        <v>0</v>
      </c>
      <c r="I3014" s="1252">
        <v>0</v>
      </c>
      <c r="J3014" s="1252">
        <v>0</v>
      </c>
      <c r="K3014" s="1252">
        <v>0</v>
      </c>
      <c r="L3014" s="1252">
        <v>0</v>
      </c>
      <c r="M3014" s="1252">
        <v>0</v>
      </c>
      <c r="N3014" s="1252">
        <v>0</v>
      </c>
      <c r="O3014" s="1252">
        <v>0</v>
      </c>
      <c r="P3014" s="1252">
        <v>0</v>
      </c>
      <c r="Q3014" s="1252">
        <v>0</v>
      </c>
      <c r="R3014" s="1252">
        <v>0</v>
      </c>
      <c r="S3014" s="1252">
        <v>0</v>
      </c>
      <c r="T3014" s="1252">
        <v>0</v>
      </c>
      <c r="U3014" s="1251" t="s">
        <v>116</v>
      </c>
      <c r="V3014" s="1251" t="s">
        <v>564</v>
      </c>
      <c r="W3014" s="1251" t="s">
        <v>290</v>
      </c>
      <c r="X3014" s="1251" t="s">
        <v>1515</v>
      </c>
      <c r="Y3014" s="1251">
        <v>303</v>
      </c>
    </row>
    <row r="3015" spans="1:25" ht="12">
      <c r="A3015" s="1251">
        <v>2021</v>
      </c>
      <c r="B3015" s="1251">
        <v>25</v>
      </c>
      <c r="C3015" s="1251">
        <v>150</v>
      </c>
      <c r="D3015" s="1251" t="s">
        <v>1671</v>
      </c>
      <c r="E3015" s="1251">
        <v>304200</v>
      </c>
      <c r="F3015" s="1251" t="s">
        <v>1638</v>
      </c>
      <c r="G3015" s="1252">
        <v>0</v>
      </c>
      <c r="H3015" s="1252">
        <v>0</v>
      </c>
      <c r="I3015" s="1252">
        <v>0</v>
      </c>
      <c r="J3015" s="1252">
        <v>0</v>
      </c>
      <c r="K3015" s="1252">
        <v>0</v>
      </c>
      <c r="L3015" s="1252">
        <v>0</v>
      </c>
      <c r="M3015" s="1252">
        <v>0</v>
      </c>
      <c r="N3015" s="1252">
        <v>0</v>
      </c>
      <c r="O3015" s="1252">
        <v>0</v>
      </c>
      <c r="P3015" s="1252">
        <v>0</v>
      </c>
      <c r="Q3015" s="1252">
        <v>0</v>
      </c>
      <c r="R3015" s="1252">
        <v>0</v>
      </c>
      <c r="S3015" s="1252">
        <v>0</v>
      </c>
      <c r="T3015" s="1252">
        <v>0</v>
      </c>
      <c r="U3015" s="1251" t="s">
        <v>116</v>
      </c>
      <c r="V3015" s="1251" t="s">
        <v>564</v>
      </c>
      <c r="W3015" s="1251" t="s">
        <v>290</v>
      </c>
      <c r="X3015" s="1251" t="s">
        <v>1515</v>
      </c>
      <c r="Y3015" s="1251">
        <v>304</v>
      </c>
    </row>
    <row r="3016" spans="1:25" ht="12">
      <c r="A3016" s="1251">
        <v>2021</v>
      </c>
      <c r="B3016" s="1251">
        <v>25</v>
      </c>
      <c r="C3016" s="1251">
        <v>150</v>
      </c>
      <c r="D3016" s="1251" t="s">
        <v>1671</v>
      </c>
      <c r="E3016" s="1251">
        <v>304630</v>
      </c>
      <c r="F3016" s="1251" t="s">
        <v>1642</v>
      </c>
      <c r="G3016" s="1252">
        <v>0</v>
      </c>
      <c r="H3016" s="1252">
        <v>0</v>
      </c>
      <c r="I3016" s="1252">
        <v>0</v>
      </c>
      <c r="J3016" s="1252">
        <v>0</v>
      </c>
      <c r="K3016" s="1252">
        <v>0</v>
      </c>
      <c r="L3016" s="1252">
        <v>0</v>
      </c>
      <c r="M3016" s="1252">
        <v>0</v>
      </c>
      <c r="N3016" s="1252">
        <v>0</v>
      </c>
      <c r="O3016" s="1252">
        <v>0</v>
      </c>
      <c r="P3016" s="1252">
        <v>0</v>
      </c>
      <c r="Q3016" s="1252">
        <v>0</v>
      </c>
      <c r="R3016" s="1252">
        <v>0</v>
      </c>
      <c r="S3016" s="1252">
        <v>0</v>
      </c>
      <c r="T3016" s="1252">
        <v>0</v>
      </c>
      <c r="U3016" s="1251" t="s">
        <v>116</v>
      </c>
      <c r="V3016" s="1251" t="s">
        <v>564</v>
      </c>
      <c r="W3016" s="1251" t="s">
        <v>290</v>
      </c>
      <c r="X3016" s="1251" t="s">
        <v>1515</v>
      </c>
      <c r="Y3016" s="1251">
        <v>304</v>
      </c>
    </row>
    <row r="3017" spans="1:25" ht="12">
      <c r="A3017" s="1251">
        <v>2021</v>
      </c>
      <c r="B3017" s="1251">
        <v>25</v>
      </c>
      <c r="C3017" s="1251">
        <v>150</v>
      </c>
      <c r="D3017" s="1251" t="s">
        <v>1671</v>
      </c>
      <c r="E3017" s="1251">
        <v>307000</v>
      </c>
      <c r="F3017" s="1251" t="s">
        <v>1643</v>
      </c>
      <c r="G3017" s="1252">
        <v>0</v>
      </c>
      <c r="H3017" s="1252">
        <v>0</v>
      </c>
      <c r="I3017" s="1252">
        <v>0</v>
      </c>
      <c r="J3017" s="1252">
        <v>0</v>
      </c>
      <c r="K3017" s="1252">
        <v>0</v>
      </c>
      <c r="L3017" s="1252">
        <v>0</v>
      </c>
      <c r="M3017" s="1252">
        <v>0</v>
      </c>
      <c r="N3017" s="1252">
        <v>0</v>
      </c>
      <c r="O3017" s="1252">
        <v>0</v>
      </c>
      <c r="P3017" s="1252">
        <v>0</v>
      </c>
      <c r="Q3017" s="1252">
        <v>0</v>
      </c>
      <c r="R3017" s="1252">
        <v>0</v>
      </c>
      <c r="S3017" s="1252">
        <v>0</v>
      </c>
      <c r="T3017" s="1252">
        <v>0</v>
      </c>
      <c r="U3017" s="1251" t="s">
        <v>116</v>
      </c>
      <c r="V3017" s="1251" t="s">
        <v>564</v>
      </c>
      <c r="W3017" s="1251" t="s">
        <v>290</v>
      </c>
      <c r="X3017" s="1251" t="s">
        <v>1515</v>
      </c>
      <c r="Y3017" s="1251">
        <v>307</v>
      </c>
    </row>
    <row r="3018" spans="1:25" ht="12">
      <c r="A3018" s="1251">
        <v>2021</v>
      </c>
      <c r="B3018" s="1251">
        <v>25</v>
      </c>
      <c r="C3018" s="1251">
        <v>150</v>
      </c>
      <c r="D3018" s="1251" t="s">
        <v>1671</v>
      </c>
      <c r="E3018" s="1251">
        <v>311000</v>
      </c>
      <c r="F3018" s="1251" t="s">
        <v>1646</v>
      </c>
      <c r="G3018" s="1252">
        <v>0</v>
      </c>
      <c r="H3018" s="1252">
        <v>0</v>
      </c>
      <c r="I3018" s="1252">
        <v>0</v>
      </c>
      <c r="J3018" s="1252">
        <v>0</v>
      </c>
      <c r="K3018" s="1252">
        <v>0</v>
      </c>
      <c r="L3018" s="1252">
        <v>0</v>
      </c>
      <c r="M3018" s="1252">
        <v>0</v>
      </c>
      <c r="N3018" s="1252">
        <v>0</v>
      </c>
      <c r="O3018" s="1252">
        <v>0</v>
      </c>
      <c r="P3018" s="1252">
        <v>0</v>
      </c>
      <c r="Q3018" s="1252">
        <v>0</v>
      </c>
      <c r="R3018" s="1252">
        <v>0</v>
      </c>
      <c r="S3018" s="1252">
        <v>0</v>
      </c>
      <c r="T3018" s="1252">
        <v>0</v>
      </c>
      <c r="U3018" s="1251" t="s">
        <v>116</v>
      </c>
      <c r="V3018" s="1251" t="s">
        <v>564</v>
      </c>
      <c r="W3018" s="1251" t="s">
        <v>290</v>
      </c>
      <c r="X3018" s="1251" t="s">
        <v>1515</v>
      </c>
      <c r="Y3018" s="1251">
        <v>311</v>
      </c>
    </row>
    <row r="3019" spans="1:25" ht="12">
      <c r="A3019" s="1251">
        <v>2021</v>
      </c>
      <c r="B3019" s="1251">
        <v>25</v>
      </c>
      <c r="C3019" s="1251">
        <v>150</v>
      </c>
      <c r="D3019" s="1251" t="s">
        <v>1671</v>
      </c>
      <c r="E3019" s="1251">
        <v>320000</v>
      </c>
      <c r="F3019" s="1251" t="s">
        <v>1648</v>
      </c>
      <c r="G3019" s="1252">
        <v>0</v>
      </c>
      <c r="H3019" s="1252">
        <v>0</v>
      </c>
      <c r="I3019" s="1252">
        <v>0</v>
      </c>
      <c r="J3019" s="1252">
        <v>0</v>
      </c>
      <c r="K3019" s="1252">
        <v>0</v>
      </c>
      <c r="L3019" s="1252">
        <v>0</v>
      </c>
      <c r="M3019" s="1252">
        <v>0</v>
      </c>
      <c r="N3019" s="1252">
        <v>0</v>
      </c>
      <c r="O3019" s="1252">
        <v>0</v>
      </c>
      <c r="P3019" s="1252">
        <v>0</v>
      </c>
      <c r="Q3019" s="1252">
        <v>0</v>
      </c>
      <c r="R3019" s="1252">
        <v>0</v>
      </c>
      <c r="S3019" s="1252">
        <v>0</v>
      </c>
      <c r="T3019" s="1252">
        <v>0</v>
      </c>
      <c r="U3019" s="1251" t="s">
        <v>116</v>
      </c>
      <c r="V3019" s="1251" t="s">
        <v>564</v>
      </c>
      <c r="W3019" s="1251" t="s">
        <v>290</v>
      </c>
      <c r="X3019" s="1251" t="s">
        <v>1515</v>
      </c>
      <c r="Y3019" s="1251">
        <v>320</v>
      </c>
    </row>
    <row r="3020" spans="1:25" ht="12">
      <c r="A3020" s="1251">
        <v>2021</v>
      </c>
      <c r="B3020" s="1251">
        <v>25</v>
      </c>
      <c r="C3020" s="1251">
        <v>150</v>
      </c>
      <c r="D3020" s="1251" t="s">
        <v>1671</v>
      </c>
      <c r="E3020" s="1251">
        <v>330000</v>
      </c>
      <c r="F3020" s="1251" t="s">
        <v>1649</v>
      </c>
      <c r="G3020" s="1252">
        <v>0</v>
      </c>
      <c r="H3020" s="1252">
        <v>0</v>
      </c>
      <c r="I3020" s="1252">
        <v>0</v>
      </c>
      <c r="J3020" s="1252">
        <v>0</v>
      </c>
      <c r="K3020" s="1252">
        <v>0</v>
      </c>
      <c r="L3020" s="1252">
        <v>0</v>
      </c>
      <c r="M3020" s="1252">
        <v>0</v>
      </c>
      <c r="N3020" s="1252">
        <v>0</v>
      </c>
      <c r="O3020" s="1252">
        <v>0</v>
      </c>
      <c r="P3020" s="1252">
        <v>0</v>
      </c>
      <c r="Q3020" s="1252">
        <v>0</v>
      </c>
      <c r="R3020" s="1252">
        <v>0</v>
      </c>
      <c r="S3020" s="1252">
        <v>0</v>
      </c>
      <c r="T3020" s="1252">
        <v>0</v>
      </c>
      <c r="U3020" s="1251" t="s">
        <v>116</v>
      </c>
      <c r="V3020" s="1251" t="s">
        <v>564</v>
      </c>
      <c r="W3020" s="1251" t="s">
        <v>290</v>
      </c>
      <c r="X3020" s="1251" t="s">
        <v>1515</v>
      </c>
      <c r="Y3020" s="1251">
        <v>330</v>
      </c>
    </row>
    <row r="3021" spans="1:25" ht="12">
      <c r="A3021" s="1251">
        <v>2021</v>
      </c>
      <c r="B3021" s="1251">
        <v>25</v>
      </c>
      <c r="C3021" s="1251">
        <v>150</v>
      </c>
      <c r="D3021" s="1251" t="s">
        <v>1671</v>
      </c>
      <c r="E3021" s="1251">
        <v>331000</v>
      </c>
      <c r="F3021" s="1251" t="s">
        <v>1650</v>
      </c>
      <c r="G3021" s="1252">
        <v>0</v>
      </c>
      <c r="H3021" s="1252">
        <v>0</v>
      </c>
      <c r="I3021" s="1252">
        <v>0</v>
      </c>
      <c r="J3021" s="1252">
        <v>0</v>
      </c>
      <c r="K3021" s="1252">
        <v>0</v>
      </c>
      <c r="L3021" s="1252">
        <v>0</v>
      </c>
      <c r="M3021" s="1252">
        <v>0</v>
      </c>
      <c r="N3021" s="1252">
        <v>0</v>
      </c>
      <c r="O3021" s="1252">
        <v>0</v>
      </c>
      <c r="P3021" s="1252">
        <v>0</v>
      </c>
      <c r="Q3021" s="1252">
        <v>0</v>
      </c>
      <c r="R3021" s="1252">
        <v>0</v>
      </c>
      <c r="S3021" s="1252">
        <v>0</v>
      </c>
      <c r="T3021" s="1252">
        <v>0</v>
      </c>
      <c r="U3021" s="1251" t="s">
        <v>116</v>
      </c>
      <c r="V3021" s="1251" t="s">
        <v>564</v>
      </c>
      <c r="W3021" s="1251" t="s">
        <v>290</v>
      </c>
      <c r="X3021" s="1251" t="s">
        <v>1515</v>
      </c>
      <c r="Y3021" s="1251">
        <v>331</v>
      </c>
    </row>
    <row r="3022" spans="1:25" ht="12">
      <c r="A3022" s="1251">
        <v>2021</v>
      </c>
      <c r="B3022" s="1251">
        <v>25</v>
      </c>
      <c r="C3022" s="1251">
        <v>150</v>
      </c>
      <c r="D3022" s="1251" t="s">
        <v>1671</v>
      </c>
      <c r="E3022" s="1251">
        <v>333000</v>
      </c>
      <c r="F3022" s="1251" t="s">
        <v>1651</v>
      </c>
      <c r="G3022" s="1252">
        <v>0</v>
      </c>
      <c r="H3022" s="1252">
        <v>0</v>
      </c>
      <c r="I3022" s="1252">
        <v>0</v>
      </c>
      <c r="J3022" s="1252">
        <v>0</v>
      </c>
      <c r="K3022" s="1252">
        <v>0</v>
      </c>
      <c r="L3022" s="1252">
        <v>0</v>
      </c>
      <c r="M3022" s="1252">
        <v>0</v>
      </c>
      <c r="N3022" s="1252">
        <v>0</v>
      </c>
      <c r="O3022" s="1252">
        <v>0</v>
      </c>
      <c r="P3022" s="1252">
        <v>0</v>
      </c>
      <c r="Q3022" s="1252">
        <v>0</v>
      </c>
      <c r="R3022" s="1252">
        <v>0</v>
      </c>
      <c r="S3022" s="1252">
        <v>0</v>
      </c>
      <c r="T3022" s="1252">
        <v>0</v>
      </c>
      <c r="U3022" s="1251" t="s">
        <v>116</v>
      </c>
      <c r="V3022" s="1251" t="s">
        <v>564</v>
      </c>
      <c r="W3022" s="1251" t="s">
        <v>290</v>
      </c>
      <c r="X3022" s="1251" t="s">
        <v>1515</v>
      </c>
      <c r="Y3022" s="1251">
        <v>333</v>
      </c>
    </row>
    <row r="3023" spans="1:25" ht="12">
      <c r="A3023" s="1251">
        <v>2021</v>
      </c>
      <c r="B3023" s="1251">
        <v>25</v>
      </c>
      <c r="C3023" s="1251">
        <v>150</v>
      </c>
      <c r="D3023" s="1251" t="s">
        <v>1671</v>
      </c>
      <c r="E3023" s="1251">
        <v>334700</v>
      </c>
      <c r="F3023" s="1251" t="s">
        <v>1653</v>
      </c>
      <c r="G3023" s="1252">
        <v>0</v>
      </c>
      <c r="H3023" s="1252">
        <v>0</v>
      </c>
      <c r="I3023" s="1252">
        <v>0</v>
      </c>
      <c r="J3023" s="1252">
        <v>0</v>
      </c>
      <c r="K3023" s="1252">
        <v>0</v>
      </c>
      <c r="L3023" s="1252">
        <v>0</v>
      </c>
      <c r="M3023" s="1252">
        <v>0</v>
      </c>
      <c r="N3023" s="1252">
        <v>0</v>
      </c>
      <c r="O3023" s="1252">
        <v>0</v>
      </c>
      <c r="P3023" s="1252">
        <v>0</v>
      </c>
      <c r="Q3023" s="1252">
        <v>0</v>
      </c>
      <c r="R3023" s="1252">
        <v>0</v>
      </c>
      <c r="S3023" s="1252">
        <v>0</v>
      </c>
      <c r="T3023" s="1252">
        <v>0</v>
      </c>
      <c r="U3023" s="1251" t="s">
        <v>116</v>
      </c>
      <c r="V3023" s="1251" t="s">
        <v>564</v>
      </c>
      <c r="W3023" s="1251" t="s">
        <v>290</v>
      </c>
      <c r="X3023" s="1251" t="s">
        <v>1515</v>
      </c>
      <c r="Y3023" s="1251">
        <v>334</v>
      </c>
    </row>
    <row r="3024" spans="1:25" ht="12">
      <c r="A3024" s="1251">
        <v>2021</v>
      </c>
      <c r="B3024" s="1251">
        <v>25</v>
      </c>
      <c r="C3024" s="1251">
        <v>150</v>
      </c>
      <c r="D3024" s="1251" t="s">
        <v>1671</v>
      </c>
      <c r="E3024" s="1251">
        <v>335000</v>
      </c>
      <c r="F3024" s="1251" t="s">
        <v>1656</v>
      </c>
      <c r="G3024" s="1252">
        <v>0</v>
      </c>
      <c r="H3024" s="1252">
        <v>0</v>
      </c>
      <c r="I3024" s="1252">
        <v>0</v>
      </c>
      <c r="J3024" s="1252">
        <v>0</v>
      </c>
      <c r="K3024" s="1252">
        <v>0</v>
      </c>
      <c r="L3024" s="1252">
        <v>0</v>
      </c>
      <c r="M3024" s="1252">
        <v>0</v>
      </c>
      <c r="N3024" s="1252">
        <v>0</v>
      </c>
      <c r="O3024" s="1252">
        <v>0</v>
      </c>
      <c r="P3024" s="1252">
        <v>0</v>
      </c>
      <c r="Q3024" s="1252">
        <v>0</v>
      </c>
      <c r="R3024" s="1252">
        <v>0</v>
      </c>
      <c r="S3024" s="1252">
        <v>0</v>
      </c>
      <c r="T3024" s="1252">
        <v>0</v>
      </c>
      <c r="U3024" s="1251" t="s">
        <v>116</v>
      </c>
      <c r="V3024" s="1251" t="s">
        <v>564</v>
      </c>
      <c r="W3024" s="1251" t="s">
        <v>290</v>
      </c>
      <c r="X3024" s="1251" t="s">
        <v>1515</v>
      </c>
      <c r="Y3024" s="1251">
        <v>335</v>
      </c>
    </row>
    <row r="3025" spans="1:25" ht="12">
      <c r="A3025" s="1251">
        <v>2021</v>
      </c>
      <c r="B3025" s="1251">
        <v>25</v>
      </c>
      <c r="C3025" s="1251">
        <v>150</v>
      </c>
      <c r="D3025" s="1251" t="s">
        <v>1671</v>
      </c>
      <c r="E3025" s="1251">
        <v>922501</v>
      </c>
      <c r="F3025" s="1251" t="s">
        <v>1686</v>
      </c>
      <c r="G3025" s="1252">
        <v>-197.06999999999999</v>
      </c>
      <c r="H3025" s="1252">
        <v>-197.06999999999999</v>
      </c>
      <c r="I3025" s="1252">
        <v>-197.06999999999999</v>
      </c>
      <c r="J3025" s="1252">
        <v>-197.06999999999999</v>
      </c>
      <c r="K3025" s="1252">
        <v>0</v>
      </c>
      <c r="L3025" s="1252">
        <v>0</v>
      </c>
      <c r="M3025" s="1252">
        <v>0</v>
      </c>
      <c r="N3025" s="1252">
        <v>0</v>
      </c>
      <c r="O3025" s="1252">
        <v>0</v>
      </c>
      <c r="P3025" s="1252">
        <v>0</v>
      </c>
      <c r="Q3025" s="1252">
        <v>0</v>
      </c>
      <c r="R3025" s="1252">
        <v>0</v>
      </c>
      <c r="S3025" s="1252">
        <v>0</v>
      </c>
      <c r="T3025" s="1252">
        <v>0</v>
      </c>
      <c r="U3025" s="1251" t="s">
        <v>116</v>
      </c>
      <c r="V3025" s="1251" t="s">
        <v>1537</v>
      </c>
      <c r="W3025" s="1251" t="s">
        <v>305</v>
      </c>
      <c r="X3025" s="1251" t="s">
        <v>1515</v>
      </c>
      <c r="Y3025" s="1251">
        <v>922</v>
      </c>
    </row>
    <row r="3026" spans="1:25" ht="12">
      <c r="A3026" s="1251">
        <v>2021</v>
      </c>
      <c r="B3026" s="1251">
        <v>25</v>
      </c>
      <c r="C3026" s="1251">
        <v>200</v>
      </c>
      <c r="D3026" s="1251" t="s">
        <v>1687</v>
      </c>
      <c r="E3026" s="1251">
        <v>104000</v>
      </c>
      <c r="F3026" s="1251" t="s">
        <v>1514</v>
      </c>
      <c r="G3026" s="1252">
        <v>0</v>
      </c>
      <c r="H3026" s="1252">
        <v>0</v>
      </c>
      <c r="I3026" s="1252">
        <v>0</v>
      </c>
      <c r="J3026" s="1252">
        <v>0</v>
      </c>
      <c r="K3026" s="1252">
        <v>0</v>
      </c>
      <c r="L3026" s="1252">
        <v>0</v>
      </c>
      <c r="M3026" s="1252">
        <v>0</v>
      </c>
      <c r="N3026" s="1252">
        <v>0</v>
      </c>
      <c r="O3026" s="1252">
        <v>0</v>
      </c>
      <c r="P3026" s="1252">
        <v>0</v>
      </c>
      <c r="Q3026" s="1252">
        <v>0</v>
      </c>
      <c r="R3026" s="1252">
        <v>0</v>
      </c>
      <c r="S3026" s="1252">
        <v>0</v>
      </c>
      <c r="T3026" s="1252">
        <v>0</v>
      </c>
      <c r="U3026" s="1251" t="s">
        <v>116</v>
      </c>
      <c r="V3026" s="1251" t="s">
        <v>564</v>
      </c>
      <c r="W3026" s="1251" t="s">
        <v>326</v>
      </c>
      <c r="X3026" s="1251" t="s">
        <v>1515</v>
      </c>
      <c r="Y3026" s="1251">
        <v>104</v>
      </c>
    </row>
    <row r="3027" spans="1:25" ht="12">
      <c r="A3027" s="1251">
        <v>2021</v>
      </c>
      <c r="B3027" s="1251">
        <v>25</v>
      </c>
      <c r="C3027" s="1251">
        <v>200</v>
      </c>
      <c r="D3027" s="1251" t="s">
        <v>1687</v>
      </c>
      <c r="E3027" s="1251">
        <v>105010</v>
      </c>
      <c r="F3027" s="1251" t="s">
        <v>296</v>
      </c>
      <c r="G3027" s="1252">
        <v>-3491226.6699999999</v>
      </c>
      <c r="H3027" s="1252">
        <v>-3491226.6699999999</v>
      </c>
      <c r="I3027" s="1252">
        <v>-3491226.6699999999</v>
      </c>
      <c r="J3027" s="1252">
        <v>-3491226.6699999999</v>
      </c>
      <c r="K3027" s="1252">
        <v>-3491226.6699999999</v>
      </c>
      <c r="L3027" s="1252">
        <v>-3491226.6699999999</v>
      </c>
      <c r="M3027" s="1252">
        <v>-3491226.6699999999</v>
      </c>
      <c r="N3027" s="1252">
        <v>-3491226.6699999999</v>
      </c>
      <c r="O3027" s="1252">
        <v>-3491226.6699999999</v>
      </c>
      <c r="P3027" s="1252">
        <v>-3491226.6699999999</v>
      </c>
      <c r="Q3027" s="1252">
        <v>-3491226.6699999999</v>
      </c>
      <c r="R3027" s="1252">
        <v>-3491226.6699999999</v>
      </c>
      <c r="S3027" s="1252">
        <v>-3491226.6699999999</v>
      </c>
      <c r="T3027" s="1252">
        <v>-3491226.6700000018</v>
      </c>
      <c r="U3027" s="1251" t="s">
        <v>116</v>
      </c>
      <c r="V3027" s="1251" t="s">
        <v>564</v>
      </c>
      <c r="W3027" s="1251" t="s">
        <v>296</v>
      </c>
      <c r="X3027" s="1251" t="s">
        <v>1515</v>
      </c>
      <c r="Y3027" s="1251">
        <v>105</v>
      </c>
    </row>
    <row r="3028" spans="1:25" ht="12">
      <c r="A3028" s="1251">
        <v>2021</v>
      </c>
      <c r="B3028" s="1251">
        <v>25</v>
      </c>
      <c r="C3028" s="1251">
        <v>200</v>
      </c>
      <c r="D3028" s="1251" t="s">
        <v>1687</v>
      </c>
      <c r="E3028" s="1251">
        <v>105015</v>
      </c>
      <c r="F3028" s="1251" t="s">
        <v>1516</v>
      </c>
      <c r="G3028" s="1252">
        <v>4447727.04</v>
      </c>
      <c r="H3028" s="1252">
        <v>4447727.04</v>
      </c>
      <c r="I3028" s="1252">
        <v>4447727.04</v>
      </c>
      <c r="J3028" s="1252">
        <v>4447727.04</v>
      </c>
      <c r="K3028" s="1252">
        <v>4447727.04</v>
      </c>
      <c r="L3028" s="1252">
        <v>4447727.04</v>
      </c>
      <c r="M3028" s="1252">
        <v>4447727.04</v>
      </c>
      <c r="N3028" s="1252">
        <v>4447727.04</v>
      </c>
      <c r="O3028" s="1252">
        <v>4447727.04</v>
      </c>
      <c r="P3028" s="1252">
        <v>4447727.04</v>
      </c>
      <c r="Q3028" s="1252">
        <v>4447727.04</v>
      </c>
      <c r="R3028" s="1252">
        <v>4447727.04</v>
      </c>
      <c r="S3028" s="1252">
        <v>4447727.04</v>
      </c>
      <c r="T3028" s="1252">
        <v>4447727.0399999991</v>
      </c>
      <c r="U3028" s="1251" t="s">
        <v>116</v>
      </c>
      <c r="V3028" s="1251" t="s">
        <v>564</v>
      </c>
      <c r="W3028" s="1251" t="s">
        <v>296</v>
      </c>
      <c r="X3028" s="1251" t="s">
        <v>1515</v>
      </c>
      <c r="Y3028" s="1251">
        <v>105</v>
      </c>
    </row>
    <row r="3029" spans="1:25" ht="12">
      <c r="A3029" s="1251">
        <v>2021</v>
      </c>
      <c r="B3029" s="1251">
        <v>25</v>
      </c>
      <c r="C3029" s="1251">
        <v>200</v>
      </c>
      <c r="D3029" s="1251" t="s">
        <v>1687</v>
      </c>
      <c r="E3029" s="1251">
        <v>105016</v>
      </c>
      <c r="F3029" s="1251" t="s">
        <v>1517</v>
      </c>
      <c r="G3029" s="1252">
        <v>1938501.3899999999</v>
      </c>
      <c r="H3029" s="1252">
        <v>1938501.3899999999</v>
      </c>
      <c r="I3029" s="1252">
        <v>1938501.3899999999</v>
      </c>
      <c r="J3029" s="1252">
        <v>1938501.3899999999</v>
      </c>
      <c r="K3029" s="1252">
        <v>2093065.21</v>
      </c>
      <c r="L3029" s="1252">
        <v>2093065.21</v>
      </c>
      <c r="M3029" s="1252">
        <v>2093065.21</v>
      </c>
      <c r="N3029" s="1252">
        <v>2093065.21</v>
      </c>
      <c r="O3029" s="1252">
        <v>2093065.21</v>
      </c>
      <c r="P3029" s="1252">
        <v>2093065.21</v>
      </c>
      <c r="Q3029" s="1252">
        <v>2093065.21</v>
      </c>
      <c r="R3029" s="1252">
        <v>2093065.21</v>
      </c>
      <c r="S3029" s="1252">
        <v>2093065.21</v>
      </c>
      <c r="T3029" s="1252">
        <v>2093065.2100000009</v>
      </c>
      <c r="U3029" s="1251" t="s">
        <v>116</v>
      </c>
      <c r="V3029" s="1251" t="s">
        <v>564</v>
      </c>
      <c r="W3029" s="1251" t="s">
        <v>296</v>
      </c>
      <c r="X3029" s="1251" t="s">
        <v>1515</v>
      </c>
      <c r="Y3029" s="1251">
        <v>105</v>
      </c>
    </row>
    <row r="3030" spans="1:25" ht="12">
      <c r="A3030" s="1251">
        <v>2021</v>
      </c>
      <c r="B3030" s="1251">
        <v>25</v>
      </c>
      <c r="C3030" s="1251">
        <v>200</v>
      </c>
      <c r="D3030" s="1251" t="s">
        <v>1687</v>
      </c>
      <c r="E3030" s="1251">
        <v>105020</v>
      </c>
      <c r="F3030" s="1251" t="s">
        <v>1518</v>
      </c>
      <c r="G3030" s="1252">
        <v>2499407.3100000001</v>
      </c>
      <c r="H3030" s="1252">
        <v>2525482.0299999998</v>
      </c>
      <c r="I3030" s="1252">
        <v>2550755.2999999998</v>
      </c>
      <c r="J3030" s="1252">
        <v>2577321.6200000001</v>
      </c>
      <c r="K3030" s="1252">
        <v>2600399.4300000002</v>
      </c>
      <c r="L3030" s="1252">
        <v>2629590.46</v>
      </c>
      <c r="M3030" s="1252">
        <v>2650085.6499999999</v>
      </c>
      <c r="N3030" s="1252">
        <v>2664612.5099999998</v>
      </c>
      <c r="O3030" s="1252">
        <v>2684289.48</v>
      </c>
      <c r="P3030" s="1252">
        <v>2706575.23</v>
      </c>
      <c r="Q3030" s="1252">
        <v>2738111.5600000001</v>
      </c>
      <c r="R3030" s="1252">
        <v>2754709.9700000002</v>
      </c>
      <c r="S3030" s="1252">
        <v>2774636.54</v>
      </c>
      <c r="T3030" s="1252">
        <v>2774636.5399999991</v>
      </c>
      <c r="U3030" s="1251" t="s">
        <v>116</v>
      </c>
      <c r="V3030" s="1251" t="s">
        <v>564</v>
      </c>
      <c r="W3030" s="1251" t="s">
        <v>296</v>
      </c>
      <c r="X3030" s="1251" t="s">
        <v>1515</v>
      </c>
      <c r="Y3030" s="1251">
        <v>105</v>
      </c>
    </row>
    <row r="3031" spans="1:25" ht="12">
      <c r="A3031" s="1251">
        <v>2021</v>
      </c>
      <c r="B3031" s="1251">
        <v>25</v>
      </c>
      <c r="C3031" s="1251">
        <v>200</v>
      </c>
      <c r="D3031" s="1251" t="s">
        <v>1687</v>
      </c>
      <c r="E3031" s="1251">
        <v>105029</v>
      </c>
      <c r="F3031" s="1251" t="s">
        <v>1519</v>
      </c>
      <c r="G3031" s="1252">
        <v>128436.11</v>
      </c>
      <c r="H3031" s="1252">
        <v>129407.53999999999</v>
      </c>
      <c r="I3031" s="1252">
        <v>129407.53999999999</v>
      </c>
      <c r="J3031" s="1252">
        <v>129545.33</v>
      </c>
      <c r="K3031" s="1252">
        <v>129836.71000000001</v>
      </c>
      <c r="L3031" s="1252">
        <v>130352.47</v>
      </c>
      <c r="M3031" s="1252">
        <v>130683.12</v>
      </c>
      <c r="N3031" s="1252">
        <v>131523.26000000001</v>
      </c>
      <c r="O3031" s="1252">
        <v>132264.37</v>
      </c>
      <c r="P3031" s="1252">
        <v>132461.85000000001</v>
      </c>
      <c r="Q3031" s="1252">
        <v>134468.06</v>
      </c>
      <c r="R3031" s="1252">
        <v>135338.16</v>
      </c>
      <c r="S3031" s="1252">
        <v>135758.82000000001</v>
      </c>
      <c r="T3031" s="1252">
        <v>135758.82000000007</v>
      </c>
      <c r="U3031" s="1251" t="s">
        <v>116</v>
      </c>
      <c r="V3031" s="1251" t="s">
        <v>564</v>
      </c>
      <c r="W3031" s="1251" t="s">
        <v>296</v>
      </c>
      <c r="X3031" s="1251" t="s">
        <v>1515</v>
      </c>
      <c r="Y3031" s="1251">
        <v>105</v>
      </c>
    </row>
    <row r="3032" spans="1:25" ht="12">
      <c r="A3032" s="1251">
        <v>2021</v>
      </c>
      <c r="B3032" s="1251">
        <v>25</v>
      </c>
      <c r="C3032" s="1251">
        <v>200</v>
      </c>
      <c r="D3032" s="1251" t="s">
        <v>1687</v>
      </c>
      <c r="E3032" s="1251">
        <v>105030</v>
      </c>
      <c r="F3032" s="1251" t="s">
        <v>1520</v>
      </c>
      <c r="G3032" s="1252">
        <v>55129973.619999997</v>
      </c>
      <c r="H3032" s="1252">
        <v>55264394.590000004</v>
      </c>
      <c r="I3032" s="1252">
        <v>55443382.619999997</v>
      </c>
      <c r="J3032" s="1252">
        <v>55540002.390000001</v>
      </c>
      <c r="K3032" s="1252">
        <v>55622112.770000003</v>
      </c>
      <c r="L3032" s="1252">
        <v>55777049.990000002</v>
      </c>
      <c r="M3032" s="1252">
        <v>56209437.240000002</v>
      </c>
      <c r="N3032" s="1252">
        <v>56297366.729999997</v>
      </c>
      <c r="O3032" s="1252">
        <v>56340061.68</v>
      </c>
      <c r="P3032" s="1252">
        <v>56924061.450000003</v>
      </c>
      <c r="Q3032" s="1252">
        <v>57053936.32</v>
      </c>
      <c r="R3032" s="1252">
        <v>57210204.32</v>
      </c>
      <c r="S3032" s="1252">
        <v>58202105.439999998</v>
      </c>
      <c r="T3032" s="1252">
        <v>58202105.440000057</v>
      </c>
      <c r="U3032" s="1251" t="s">
        <v>116</v>
      </c>
      <c r="V3032" s="1251" t="s">
        <v>564</v>
      </c>
      <c r="W3032" s="1251" t="s">
        <v>296</v>
      </c>
      <c r="X3032" s="1251" t="s">
        <v>1515</v>
      </c>
      <c r="Y3032" s="1251">
        <v>105</v>
      </c>
    </row>
    <row r="3033" spans="1:25" ht="12">
      <c r="A3033" s="1251">
        <v>2021</v>
      </c>
      <c r="B3033" s="1251">
        <v>25</v>
      </c>
      <c r="C3033" s="1251">
        <v>200</v>
      </c>
      <c r="D3033" s="1251" t="s">
        <v>1687</v>
      </c>
      <c r="E3033" s="1251">
        <v>105040</v>
      </c>
      <c r="F3033" s="1251" t="s">
        <v>1521</v>
      </c>
      <c r="G3033" s="1252">
        <v>8639748.3699999992</v>
      </c>
      <c r="H3033" s="1252">
        <v>8659554.7400000002</v>
      </c>
      <c r="I3033" s="1252">
        <v>8676426.0399999991</v>
      </c>
      <c r="J3033" s="1252">
        <v>8684575.2799999993</v>
      </c>
      <c r="K3033" s="1252">
        <v>8697752.5700000003</v>
      </c>
      <c r="L3033" s="1252">
        <v>8699961.6300000008</v>
      </c>
      <c r="M3033" s="1252">
        <v>8710480.2899999991</v>
      </c>
      <c r="N3033" s="1252">
        <v>8773456</v>
      </c>
      <c r="O3033" s="1252">
        <v>8808698.1400000006</v>
      </c>
      <c r="P3033" s="1252">
        <v>8839295.2100000009</v>
      </c>
      <c r="Q3033" s="1252">
        <v>9017966.8699999992</v>
      </c>
      <c r="R3033" s="1252">
        <v>9135404.4700000007</v>
      </c>
      <c r="S3033" s="1252">
        <v>9151041.3200000003</v>
      </c>
      <c r="T3033" s="1252">
        <v>9151041.3199999928</v>
      </c>
      <c r="U3033" s="1251" t="s">
        <v>116</v>
      </c>
      <c r="V3033" s="1251" t="s">
        <v>564</v>
      </c>
      <c r="W3033" s="1251" t="s">
        <v>296</v>
      </c>
      <c r="X3033" s="1251" t="s">
        <v>1515</v>
      </c>
      <c r="Y3033" s="1251">
        <v>105</v>
      </c>
    </row>
    <row r="3034" spans="1:25" ht="12">
      <c r="A3034" s="1251">
        <v>2021</v>
      </c>
      <c r="B3034" s="1251">
        <v>25</v>
      </c>
      <c r="C3034" s="1251">
        <v>200</v>
      </c>
      <c r="D3034" s="1251" t="s">
        <v>1687</v>
      </c>
      <c r="E3034" s="1251">
        <v>105050</v>
      </c>
      <c r="F3034" s="1251" t="s">
        <v>1522</v>
      </c>
      <c r="G3034" s="1252">
        <v>0</v>
      </c>
      <c r="H3034" s="1252">
        <v>0</v>
      </c>
      <c r="I3034" s="1252">
        <v>0</v>
      </c>
      <c r="J3034" s="1252">
        <v>0</v>
      </c>
      <c r="K3034" s="1252">
        <v>0</v>
      </c>
      <c r="L3034" s="1252">
        <v>0</v>
      </c>
      <c r="M3034" s="1252">
        <v>0</v>
      </c>
      <c r="N3034" s="1252">
        <v>0</v>
      </c>
      <c r="O3034" s="1252">
        <v>0</v>
      </c>
      <c r="P3034" s="1252">
        <v>0</v>
      </c>
      <c r="Q3034" s="1252">
        <v>0</v>
      </c>
      <c r="R3034" s="1252">
        <v>0</v>
      </c>
      <c r="S3034" s="1252">
        <v>54.359999999999999</v>
      </c>
      <c r="T3034" s="1252">
        <v>54.359999999999999</v>
      </c>
      <c r="U3034" s="1251" t="s">
        <v>116</v>
      </c>
      <c r="V3034" s="1251" t="s">
        <v>564</v>
      </c>
      <c r="W3034" s="1251" t="s">
        <v>296</v>
      </c>
      <c r="X3034" s="1251" t="s">
        <v>1515</v>
      </c>
      <c r="Y3034" s="1251">
        <v>105</v>
      </c>
    </row>
    <row r="3035" spans="1:25" ht="12">
      <c r="A3035" s="1251">
        <v>2021</v>
      </c>
      <c r="B3035" s="1251">
        <v>25</v>
      </c>
      <c r="C3035" s="1251">
        <v>200</v>
      </c>
      <c r="D3035" s="1251" t="s">
        <v>1687</v>
      </c>
      <c r="E3035" s="1251">
        <v>105060</v>
      </c>
      <c r="F3035" s="1251" t="s">
        <v>1523</v>
      </c>
      <c r="G3035" s="1252">
        <v>238443.98000000001</v>
      </c>
      <c r="H3035" s="1252">
        <v>255450.09</v>
      </c>
      <c r="I3035" s="1252">
        <v>269420.65999999997</v>
      </c>
      <c r="J3035" s="1252">
        <v>282270.78999999998</v>
      </c>
      <c r="K3035" s="1252">
        <v>292228.59999999998</v>
      </c>
      <c r="L3035" s="1252">
        <v>305072.96999999997</v>
      </c>
      <c r="M3035" s="1252">
        <v>316120.16999999998</v>
      </c>
      <c r="N3035" s="1252">
        <v>327556.60999999999</v>
      </c>
      <c r="O3035" s="1252">
        <v>345733.59000000003</v>
      </c>
      <c r="P3035" s="1252">
        <v>355493.15000000002</v>
      </c>
      <c r="Q3035" s="1252">
        <v>367029.34000000003</v>
      </c>
      <c r="R3035" s="1252">
        <v>377963.65000000002</v>
      </c>
      <c r="S3035" s="1252">
        <v>398987.46999999997</v>
      </c>
      <c r="T3035" s="1252">
        <v>398987.4700000002</v>
      </c>
      <c r="U3035" s="1251" t="s">
        <v>116</v>
      </c>
      <c r="V3035" s="1251" t="s">
        <v>564</v>
      </c>
      <c r="W3035" s="1251" t="s">
        <v>296</v>
      </c>
      <c r="X3035" s="1251" t="s">
        <v>1515</v>
      </c>
      <c r="Y3035" s="1251">
        <v>105</v>
      </c>
    </row>
    <row r="3036" spans="1:25" ht="12">
      <c r="A3036" s="1251">
        <v>2021</v>
      </c>
      <c r="B3036" s="1251">
        <v>25</v>
      </c>
      <c r="C3036" s="1251">
        <v>200</v>
      </c>
      <c r="D3036" s="1251" t="s">
        <v>1687</v>
      </c>
      <c r="E3036" s="1251">
        <v>105070</v>
      </c>
      <c r="F3036" s="1251" t="s">
        <v>1524</v>
      </c>
      <c r="G3036" s="1252">
        <v>2805890.6800000002</v>
      </c>
      <c r="H3036" s="1252">
        <v>2835984.9300000002</v>
      </c>
      <c r="I3036" s="1252">
        <v>2864106.5</v>
      </c>
      <c r="J3036" s="1252">
        <v>2893820.1499999999</v>
      </c>
      <c r="K3036" s="1252">
        <v>2919997.1499999999</v>
      </c>
      <c r="L3036" s="1252">
        <v>2953051.8799999999</v>
      </c>
      <c r="M3036" s="1252">
        <v>2976224.77</v>
      </c>
      <c r="N3036" s="1252">
        <v>2993323.6299999999</v>
      </c>
      <c r="O3036" s="1252">
        <v>3016042.8100000001</v>
      </c>
      <c r="P3036" s="1252">
        <v>3041059.9100000001</v>
      </c>
      <c r="Q3036" s="1252">
        <v>3078382.6800000002</v>
      </c>
      <c r="R3036" s="1252">
        <v>3097819.8799999999</v>
      </c>
      <c r="S3036" s="1252">
        <v>3120353.1499999999</v>
      </c>
      <c r="T3036" s="1252">
        <v>3120353.1500000022</v>
      </c>
      <c r="U3036" s="1251" t="s">
        <v>116</v>
      </c>
      <c r="V3036" s="1251" t="s">
        <v>564</v>
      </c>
      <c r="W3036" s="1251" t="s">
        <v>296</v>
      </c>
      <c r="X3036" s="1251" t="s">
        <v>1515</v>
      </c>
      <c r="Y3036" s="1251">
        <v>105</v>
      </c>
    </row>
    <row r="3037" spans="1:25" ht="12">
      <c r="A3037" s="1251">
        <v>2021</v>
      </c>
      <c r="B3037" s="1251">
        <v>25</v>
      </c>
      <c r="C3037" s="1251">
        <v>200</v>
      </c>
      <c r="D3037" s="1251" t="s">
        <v>1687</v>
      </c>
      <c r="E3037" s="1251">
        <v>105080</v>
      </c>
      <c r="F3037" s="1251" t="s">
        <v>1525</v>
      </c>
      <c r="G3037" s="1252">
        <v>348193.16999999998</v>
      </c>
      <c r="H3037" s="1252">
        <v>348193.16999999998</v>
      </c>
      <c r="I3037" s="1252">
        <v>348193.16999999998</v>
      </c>
      <c r="J3037" s="1252">
        <v>348193.16999999998</v>
      </c>
      <c r="K3037" s="1252">
        <v>348193.16999999998</v>
      </c>
      <c r="L3037" s="1252">
        <v>348193.16999999998</v>
      </c>
      <c r="M3037" s="1252">
        <v>348193.16999999998</v>
      </c>
      <c r="N3037" s="1252">
        <v>348193.16999999998</v>
      </c>
      <c r="O3037" s="1252">
        <v>348193.16999999998</v>
      </c>
      <c r="P3037" s="1252">
        <v>348193.16999999998</v>
      </c>
      <c r="Q3037" s="1252">
        <v>348193.16999999998</v>
      </c>
      <c r="R3037" s="1252">
        <v>348193.16999999998</v>
      </c>
      <c r="S3037" s="1252">
        <v>348193.16999999998</v>
      </c>
      <c r="T3037" s="1252">
        <v>348193.16999999993</v>
      </c>
      <c r="U3037" s="1251" t="s">
        <v>116</v>
      </c>
      <c r="V3037" s="1251" t="s">
        <v>564</v>
      </c>
      <c r="W3037" s="1251" t="s">
        <v>296</v>
      </c>
      <c r="X3037" s="1251" t="s">
        <v>1515</v>
      </c>
      <c r="Y3037" s="1251">
        <v>105</v>
      </c>
    </row>
    <row r="3038" spans="1:25" ht="12">
      <c r="A3038" s="1251">
        <v>2021</v>
      </c>
      <c r="B3038" s="1251">
        <v>25</v>
      </c>
      <c r="C3038" s="1251">
        <v>200</v>
      </c>
      <c r="D3038" s="1251" t="s">
        <v>1687</v>
      </c>
      <c r="E3038" s="1251">
        <v>105081</v>
      </c>
      <c r="F3038" s="1251" t="s">
        <v>1526</v>
      </c>
      <c r="G3038" s="1252">
        <v>111314.11</v>
      </c>
      <c r="H3038" s="1252">
        <v>113613.07000000001</v>
      </c>
      <c r="I3038" s="1252">
        <v>116192.78999999999</v>
      </c>
      <c r="J3038" s="1252">
        <v>118145.63</v>
      </c>
      <c r="K3038" s="1252">
        <v>119272.56</v>
      </c>
      <c r="L3038" s="1252">
        <v>120518.81</v>
      </c>
      <c r="M3038" s="1252">
        <v>121931.21000000001</v>
      </c>
      <c r="N3038" s="1252">
        <v>123501.8</v>
      </c>
      <c r="O3038" s="1252">
        <v>125195.86</v>
      </c>
      <c r="P3038" s="1252">
        <v>127374.00999999999</v>
      </c>
      <c r="Q3038" s="1252">
        <v>130265.98</v>
      </c>
      <c r="R3038" s="1252">
        <v>133641.23999999999</v>
      </c>
      <c r="S3038" s="1252">
        <v>135849.92999999999</v>
      </c>
      <c r="T3038" s="1252">
        <v>135849.92999999993</v>
      </c>
      <c r="U3038" s="1251" t="s">
        <v>116</v>
      </c>
      <c r="V3038" s="1251" t="s">
        <v>564</v>
      </c>
      <c r="W3038" s="1251" t="s">
        <v>296</v>
      </c>
      <c r="X3038" s="1251" t="s">
        <v>1515</v>
      </c>
      <c r="Y3038" s="1251">
        <v>105</v>
      </c>
    </row>
    <row r="3039" spans="1:25" ht="12">
      <c r="A3039" s="1251">
        <v>2021</v>
      </c>
      <c r="B3039" s="1251">
        <v>25</v>
      </c>
      <c r="C3039" s="1251">
        <v>200</v>
      </c>
      <c r="D3039" s="1251" t="s">
        <v>1687</v>
      </c>
      <c r="E3039" s="1251">
        <v>105085</v>
      </c>
      <c r="F3039" s="1251" t="s">
        <v>1527</v>
      </c>
      <c r="G3039" s="1252">
        <v>235035.14000000001</v>
      </c>
      <c r="H3039" s="1252">
        <v>240375.70999999999</v>
      </c>
      <c r="I3039" s="1252">
        <v>246368.5</v>
      </c>
      <c r="J3039" s="1252">
        <v>250904.98000000001</v>
      </c>
      <c r="K3039" s="1252">
        <v>253522.85000000001</v>
      </c>
      <c r="L3039" s="1252">
        <v>256417.94</v>
      </c>
      <c r="M3039" s="1252">
        <v>259698.98999999999</v>
      </c>
      <c r="N3039" s="1252">
        <v>263347.5</v>
      </c>
      <c r="O3039" s="1252">
        <v>267282.83000000002</v>
      </c>
      <c r="P3039" s="1252">
        <v>272342.70000000001</v>
      </c>
      <c r="Q3039" s="1252">
        <v>279060.84000000003</v>
      </c>
      <c r="R3039" s="1252">
        <v>286901.71999999997</v>
      </c>
      <c r="S3039" s="1252">
        <v>292032.58000000002</v>
      </c>
      <c r="T3039" s="1252">
        <v>292032.58000000007</v>
      </c>
      <c r="U3039" s="1251" t="s">
        <v>116</v>
      </c>
      <c r="V3039" s="1251" t="s">
        <v>564</v>
      </c>
      <c r="W3039" s="1251" t="s">
        <v>296</v>
      </c>
      <c r="X3039" s="1251" t="s">
        <v>1515</v>
      </c>
      <c r="Y3039" s="1251">
        <v>105</v>
      </c>
    </row>
    <row r="3040" spans="1:25" ht="12">
      <c r="A3040" s="1251">
        <v>2021</v>
      </c>
      <c r="B3040" s="1251">
        <v>25</v>
      </c>
      <c r="C3040" s="1251">
        <v>200</v>
      </c>
      <c r="D3040" s="1251" t="s">
        <v>1687</v>
      </c>
      <c r="E3040" s="1251">
        <v>105090</v>
      </c>
      <c r="F3040" s="1251" t="s">
        <v>1528</v>
      </c>
      <c r="G3040" s="1252">
        <v>-71416567.659999996</v>
      </c>
      <c r="H3040" s="1252">
        <v>-71477295.359999999</v>
      </c>
      <c r="I3040" s="1252">
        <v>-71578345.709999993</v>
      </c>
      <c r="J3040" s="1252">
        <v>-72691233.180000007</v>
      </c>
      <c r="K3040" s="1252">
        <v>-72742228.790000007</v>
      </c>
      <c r="L3040" s="1252">
        <v>-72855032.390000001</v>
      </c>
      <c r="M3040" s="1252">
        <v>-73414207.25</v>
      </c>
      <c r="N3040" s="1252">
        <v>-73498726.599999994</v>
      </c>
      <c r="O3040" s="1252">
        <v>-73575267.739999995</v>
      </c>
      <c r="P3040" s="1252">
        <v>-73684728.540000007</v>
      </c>
      <c r="Q3040" s="1252">
        <v>-73743914.510000005</v>
      </c>
      <c r="R3040" s="1252">
        <v>-73828355.709999993</v>
      </c>
      <c r="S3040" s="1252">
        <v>-75354079.140000001</v>
      </c>
      <c r="T3040" s="1252">
        <v>-75354079.139999986</v>
      </c>
      <c r="U3040" s="1251" t="s">
        <v>116</v>
      </c>
      <c r="V3040" s="1251" t="s">
        <v>564</v>
      </c>
      <c r="W3040" s="1251" t="s">
        <v>296</v>
      </c>
      <c r="X3040" s="1251" t="s">
        <v>1515</v>
      </c>
      <c r="Y3040" s="1251">
        <v>105</v>
      </c>
    </row>
    <row r="3041" spans="1:25" ht="12">
      <c r="A3041" s="1251">
        <v>2021</v>
      </c>
      <c r="B3041" s="1251">
        <v>25</v>
      </c>
      <c r="C3041" s="1251">
        <v>200</v>
      </c>
      <c r="D3041" s="1251" t="s">
        <v>1687</v>
      </c>
      <c r="E3041" s="1251">
        <v>106000</v>
      </c>
      <c r="F3041" s="1251" t="s">
        <v>1529</v>
      </c>
      <c r="G3041" s="1252">
        <v>451801.89000000001</v>
      </c>
      <c r="H3041" s="1252">
        <v>453611.92999999999</v>
      </c>
      <c r="I3041" s="1252">
        <v>445349.08000000002</v>
      </c>
      <c r="J3041" s="1252">
        <v>1475268.9399999999</v>
      </c>
      <c r="K3041" s="1252">
        <v>384651.29999999999</v>
      </c>
      <c r="L3041" s="1252">
        <v>170442.95999999999</v>
      </c>
      <c r="M3041" s="1252">
        <v>178169.35999999999</v>
      </c>
      <c r="N3041" s="1252">
        <v>178064.54999999999</v>
      </c>
      <c r="O3041" s="1252">
        <v>180170.29000000001</v>
      </c>
      <c r="P3041" s="1252">
        <v>-1147.1199999999999</v>
      </c>
      <c r="Q3041" s="1252">
        <v>1781.75</v>
      </c>
      <c r="R3041" s="1252">
        <v>-143.65000000000001</v>
      </c>
      <c r="S3041" s="1252">
        <v>-1452.1500000000001</v>
      </c>
      <c r="T3041" s="1252">
        <v>-1452.1499999999069</v>
      </c>
      <c r="U3041" s="1251" t="s">
        <v>116</v>
      </c>
      <c r="V3041" s="1251" t="s">
        <v>564</v>
      </c>
      <c r="W3041" s="1251" t="s">
        <v>290</v>
      </c>
      <c r="X3041" s="1251" t="s">
        <v>1515</v>
      </c>
      <c r="Y3041" s="1251">
        <v>106</v>
      </c>
    </row>
    <row r="3042" spans="1:25" ht="12">
      <c r="A3042" s="1251">
        <v>2021</v>
      </c>
      <c r="B3042" s="1251">
        <v>25</v>
      </c>
      <c r="C3042" s="1251">
        <v>200</v>
      </c>
      <c r="D3042" s="1251" t="s">
        <v>1687</v>
      </c>
      <c r="E3042" s="1251">
        <v>108000</v>
      </c>
      <c r="F3042" s="1251" t="s">
        <v>1530</v>
      </c>
      <c r="G3042" s="1252">
        <v>-30849229.899999999</v>
      </c>
      <c r="H3042" s="1252">
        <v>-31057932.859999999</v>
      </c>
      <c r="I3042" s="1252">
        <v>-31266635.82</v>
      </c>
      <c r="J3042" s="1252">
        <v>-31426560.219999999</v>
      </c>
      <c r="K3042" s="1252">
        <v>-31636136.620000001</v>
      </c>
      <c r="L3042" s="1252">
        <v>-31845713.02</v>
      </c>
      <c r="M3042" s="1252">
        <v>-32029141.300000001</v>
      </c>
      <c r="N3042" s="1252">
        <v>-32240084.329999998</v>
      </c>
      <c r="O3042" s="1252">
        <v>-32450995.079999998</v>
      </c>
      <c r="P3042" s="1252">
        <v>-32650556.18</v>
      </c>
      <c r="Q3042" s="1252">
        <v>-32862301.620000001</v>
      </c>
      <c r="R3042" s="1252">
        <v>-33074047.059999999</v>
      </c>
      <c r="S3042" s="1252">
        <v>-33148004.809999999</v>
      </c>
      <c r="T3042" s="1252">
        <v>-33148004.810000002</v>
      </c>
      <c r="U3042" s="1251" t="s">
        <v>116</v>
      </c>
      <c r="V3042" s="1251" t="s">
        <v>564</v>
      </c>
      <c r="W3042" s="1251" t="s">
        <v>292</v>
      </c>
      <c r="X3042" s="1251" t="s">
        <v>1515</v>
      </c>
      <c r="Y3042" s="1251">
        <v>108</v>
      </c>
    </row>
    <row r="3043" spans="1:25" ht="12">
      <c r="A3043" s="1251">
        <v>2021</v>
      </c>
      <c r="B3043" s="1251">
        <v>25</v>
      </c>
      <c r="C3043" s="1251">
        <v>200</v>
      </c>
      <c r="D3043" s="1251" t="s">
        <v>1687</v>
      </c>
      <c r="E3043" s="1251">
        <v>108100</v>
      </c>
      <c r="F3043" s="1251" t="s">
        <v>1531</v>
      </c>
      <c r="G3043" s="1252">
        <v>0</v>
      </c>
      <c r="H3043" s="1252">
        <v>0</v>
      </c>
      <c r="I3043" s="1252">
        <v>0</v>
      </c>
      <c r="J3043" s="1252">
        <v>0</v>
      </c>
      <c r="K3043" s="1252">
        <v>0</v>
      </c>
      <c r="L3043" s="1252">
        <v>0</v>
      </c>
      <c r="M3043" s="1252">
        <v>0</v>
      </c>
      <c r="N3043" s="1252">
        <v>0</v>
      </c>
      <c r="O3043" s="1252">
        <v>0</v>
      </c>
      <c r="P3043" s="1252">
        <v>0</v>
      </c>
      <c r="Q3043" s="1252">
        <v>0</v>
      </c>
      <c r="R3043" s="1252">
        <v>0</v>
      </c>
      <c r="S3043" s="1252">
        <v>0</v>
      </c>
      <c r="T3043" s="1252">
        <v>0</v>
      </c>
      <c r="U3043" s="1251" t="s">
        <v>116</v>
      </c>
      <c r="V3043" s="1251" t="s">
        <v>564</v>
      </c>
      <c r="W3043" s="1251" t="s">
        <v>292</v>
      </c>
      <c r="X3043" s="1251" t="s">
        <v>1515</v>
      </c>
      <c r="Y3043" s="1251">
        <v>108</v>
      </c>
    </row>
    <row r="3044" spans="1:25" ht="12">
      <c r="A3044" s="1251">
        <v>2021</v>
      </c>
      <c r="B3044" s="1251">
        <v>25</v>
      </c>
      <c r="C3044" s="1251">
        <v>200</v>
      </c>
      <c r="D3044" s="1251" t="s">
        <v>1687</v>
      </c>
      <c r="E3044" s="1251">
        <v>110310</v>
      </c>
      <c r="F3044" s="1251" t="s">
        <v>1533</v>
      </c>
      <c r="G3044" s="1252">
        <v>0</v>
      </c>
      <c r="H3044" s="1252">
        <v>0</v>
      </c>
      <c r="I3044" s="1252">
        <v>0</v>
      </c>
      <c r="J3044" s="1252">
        <v>0</v>
      </c>
      <c r="K3044" s="1252">
        <v>0</v>
      </c>
      <c r="L3044" s="1252">
        <v>0</v>
      </c>
      <c r="M3044" s="1252">
        <v>0</v>
      </c>
      <c r="N3044" s="1252">
        <v>0</v>
      </c>
      <c r="O3044" s="1252">
        <v>0</v>
      </c>
      <c r="P3044" s="1252">
        <v>0</v>
      </c>
      <c r="Q3044" s="1252">
        <v>0</v>
      </c>
      <c r="R3044" s="1252">
        <v>0</v>
      </c>
      <c r="S3044" s="1252">
        <v>0</v>
      </c>
      <c r="T3044" s="1252">
        <v>0</v>
      </c>
      <c r="U3044" s="1251" t="s">
        <v>116</v>
      </c>
      <c r="V3044" s="1251" t="s">
        <v>564</v>
      </c>
      <c r="W3044" s="1251" t="s">
        <v>292</v>
      </c>
      <c r="X3044" s="1251" t="s">
        <v>1515</v>
      </c>
      <c r="Y3044" s="1251">
        <v>110</v>
      </c>
    </row>
    <row r="3045" spans="1:25" ht="12">
      <c r="A3045" s="1251">
        <v>2021</v>
      </c>
      <c r="B3045" s="1251">
        <v>25</v>
      </c>
      <c r="C3045" s="1251">
        <v>200</v>
      </c>
      <c r="D3045" s="1251" t="s">
        <v>1687</v>
      </c>
      <c r="E3045" s="1251">
        <v>114000</v>
      </c>
      <c r="F3045" s="1251" t="s">
        <v>1534</v>
      </c>
      <c r="G3045" s="1252">
        <v>-11120</v>
      </c>
      <c r="H3045" s="1252">
        <v>-11120</v>
      </c>
      <c r="I3045" s="1252">
        <v>-11120</v>
      </c>
      <c r="J3045" s="1252">
        <v>-11120</v>
      </c>
      <c r="K3045" s="1252">
        <v>-11120</v>
      </c>
      <c r="L3045" s="1252">
        <v>-11120</v>
      </c>
      <c r="M3045" s="1252">
        <v>-11120</v>
      </c>
      <c r="N3045" s="1252">
        <v>-11120</v>
      </c>
      <c r="O3045" s="1252">
        <v>-11120</v>
      </c>
      <c r="P3045" s="1252">
        <v>-11120</v>
      </c>
      <c r="Q3045" s="1252">
        <v>-11120</v>
      </c>
      <c r="R3045" s="1252">
        <v>-11120</v>
      </c>
      <c r="S3045" s="1252">
        <v>-11120</v>
      </c>
      <c r="T3045" s="1252">
        <v>-11120</v>
      </c>
      <c r="U3045" s="1251" t="s">
        <v>116</v>
      </c>
      <c r="V3045" s="1251" t="s">
        <v>564</v>
      </c>
      <c r="W3045" s="1251" t="s">
        <v>298</v>
      </c>
      <c r="X3045" s="1251" t="s">
        <v>1515</v>
      </c>
      <c r="Y3045" s="1251">
        <v>114</v>
      </c>
    </row>
    <row r="3046" spans="1:25" ht="12">
      <c r="A3046" s="1251">
        <v>2021</v>
      </c>
      <c r="B3046" s="1251">
        <v>25</v>
      </c>
      <c r="C3046" s="1251">
        <v>200</v>
      </c>
      <c r="D3046" s="1251" t="s">
        <v>1687</v>
      </c>
      <c r="E3046" s="1251">
        <v>115000</v>
      </c>
      <c r="F3046" s="1251" t="s">
        <v>1535</v>
      </c>
      <c r="G3046" s="1252">
        <v>4262.8199999999997</v>
      </c>
      <c r="H3046" s="1252">
        <v>4324.6000000000004</v>
      </c>
      <c r="I3046" s="1252">
        <v>4386.3800000000001</v>
      </c>
      <c r="J3046" s="1252">
        <v>4448.1599999999999</v>
      </c>
      <c r="K3046" s="1252">
        <v>4509.9399999999996</v>
      </c>
      <c r="L3046" s="1252">
        <v>4571.7200000000003</v>
      </c>
      <c r="M3046" s="1252">
        <v>4633.5</v>
      </c>
      <c r="N3046" s="1252">
        <v>4695.2799999999997</v>
      </c>
      <c r="O3046" s="1252">
        <v>4757.0600000000004</v>
      </c>
      <c r="P3046" s="1252">
        <v>4818.8400000000001</v>
      </c>
      <c r="Q3046" s="1252">
        <v>4880.6199999999999</v>
      </c>
      <c r="R3046" s="1252">
        <v>4942.3999999999996</v>
      </c>
      <c r="S3046" s="1252">
        <v>5004.1800000000003</v>
      </c>
      <c r="T3046" s="1252">
        <v>5004.1800000000003</v>
      </c>
      <c r="U3046" s="1251" t="s">
        <v>116</v>
      </c>
      <c r="V3046" s="1251" t="s">
        <v>564</v>
      </c>
      <c r="W3046" s="1251" t="s">
        <v>298</v>
      </c>
      <c r="X3046" s="1251" t="s">
        <v>1515</v>
      </c>
      <c r="Y3046" s="1251">
        <v>115</v>
      </c>
    </row>
    <row r="3047" spans="1:25" ht="12">
      <c r="A3047" s="1251">
        <v>2021</v>
      </c>
      <c r="B3047" s="1251">
        <v>25</v>
      </c>
      <c r="C3047" s="1251">
        <v>200</v>
      </c>
      <c r="D3047" s="1251" t="s">
        <v>1687</v>
      </c>
      <c r="E3047" s="1251">
        <v>131200</v>
      </c>
      <c r="F3047" s="1251" t="s">
        <v>302</v>
      </c>
      <c r="G3047" s="1252">
        <v>0</v>
      </c>
      <c r="H3047" s="1252">
        <v>0</v>
      </c>
      <c r="I3047" s="1252">
        <v>0</v>
      </c>
      <c r="J3047" s="1252">
        <v>0</v>
      </c>
      <c r="K3047" s="1252">
        <v>0</v>
      </c>
      <c r="L3047" s="1252">
        <v>0</v>
      </c>
      <c r="M3047" s="1252">
        <v>0</v>
      </c>
      <c r="N3047" s="1252">
        <v>0</v>
      </c>
      <c r="O3047" s="1252">
        <v>0</v>
      </c>
      <c r="P3047" s="1252">
        <v>0</v>
      </c>
      <c r="Q3047" s="1252">
        <v>0</v>
      </c>
      <c r="R3047" s="1252">
        <v>0</v>
      </c>
      <c r="S3047" s="1252">
        <v>0</v>
      </c>
      <c r="T3047" s="1252">
        <v>0</v>
      </c>
      <c r="U3047" s="1251" t="s">
        <v>116</v>
      </c>
      <c r="V3047" s="1251" t="s">
        <v>1537</v>
      </c>
      <c r="W3047" s="1251" t="s">
        <v>302</v>
      </c>
      <c r="X3047" s="1251" t="s">
        <v>1515</v>
      </c>
      <c r="Y3047" s="1251">
        <v>131</v>
      </c>
    </row>
    <row r="3048" spans="1:25" ht="12">
      <c r="A3048" s="1251">
        <v>2021</v>
      </c>
      <c r="B3048" s="1251">
        <v>25</v>
      </c>
      <c r="C3048" s="1251">
        <v>200</v>
      </c>
      <c r="D3048" s="1251" t="s">
        <v>1687</v>
      </c>
      <c r="E3048" s="1251">
        <v>132000</v>
      </c>
      <c r="F3048" s="1251" t="s">
        <v>1538</v>
      </c>
      <c r="G3048" s="1252">
        <v>0</v>
      </c>
      <c r="H3048" s="1252">
        <v>0</v>
      </c>
      <c r="I3048" s="1252">
        <v>0</v>
      </c>
      <c r="J3048" s="1252">
        <v>0</v>
      </c>
      <c r="K3048" s="1252">
        <v>0</v>
      </c>
      <c r="L3048" s="1252">
        <v>0</v>
      </c>
      <c r="M3048" s="1252">
        <v>0</v>
      </c>
      <c r="N3048" s="1252">
        <v>0</v>
      </c>
      <c r="O3048" s="1252">
        <v>0</v>
      </c>
      <c r="P3048" s="1252">
        <v>0</v>
      </c>
      <c r="Q3048" s="1252">
        <v>0</v>
      </c>
      <c r="R3048" s="1252">
        <v>0</v>
      </c>
      <c r="S3048" s="1252">
        <v>0</v>
      </c>
      <c r="T3048" s="1252">
        <v>0</v>
      </c>
      <c r="U3048" s="1251" t="s">
        <v>116</v>
      </c>
      <c r="V3048" s="1251" t="s">
        <v>1537</v>
      </c>
      <c r="W3048" s="1251" t="s">
        <v>302</v>
      </c>
      <c r="X3048" s="1251" t="s">
        <v>1515</v>
      </c>
      <c r="Y3048" s="1251">
        <v>132</v>
      </c>
    </row>
    <row r="3049" spans="1:25" ht="12">
      <c r="A3049" s="1251">
        <v>2021</v>
      </c>
      <c r="B3049" s="1251">
        <v>25</v>
      </c>
      <c r="C3049" s="1251">
        <v>200</v>
      </c>
      <c r="D3049" s="1251" t="s">
        <v>1687</v>
      </c>
      <c r="E3049" s="1251">
        <v>134000</v>
      </c>
      <c r="F3049" s="1251" t="s">
        <v>1540</v>
      </c>
      <c r="G3049" s="1252">
        <v>0</v>
      </c>
      <c r="H3049" s="1252">
        <v>0</v>
      </c>
      <c r="I3049" s="1252">
        <v>0</v>
      </c>
      <c r="J3049" s="1252">
        <v>0</v>
      </c>
      <c r="K3049" s="1252">
        <v>0</v>
      </c>
      <c r="L3049" s="1252">
        <v>0</v>
      </c>
      <c r="M3049" s="1252">
        <v>0</v>
      </c>
      <c r="N3049" s="1252">
        <v>0</v>
      </c>
      <c r="O3049" s="1252">
        <v>0</v>
      </c>
      <c r="P3049" s="1252">
        <v>0</v>
      </c>
      <c r="Q3049" s="1252">
        <v>0</v>
      </c>
      <c r="R3049" s="1252">
        <v>0</v>
      </c>
      <c r="S3049" s="1252">
        <v>0</v>
      </c>
      <c r="T3049" s="1252">
        <v>0</v>
      </c>
      <c r="U3049" s="1251" t="s">
        <v>116</v>
      </c>
      <c r="V3049" s="1251" t="s">
        <v>1537</v>
      </c>
      <c r="W3049" s="1251" t="s">
        <v>302</v>
      </c>
      <c r="X3049" s="1251" t="s">
        <v>1515</v>
      </c>
      <c r="Y3049" s="1251">
        <v>134</v>
      </c>
    </row>
    <row r="3050" spans="1:25" ht="12">
      <c r="A3050" s="1251">
        <v>2021</v>
      </c>
      <c r="B3050" s="1251">
        <v>25</v>
      </c>
      <c r="C3050" s="1251">
        <v>200</v>
      </c>
      <c r="D3050" s="1251" t="s">
        <v>1687</v>
      </c>
      <c r="E3050" s="1251">
        <v>141000</v>
      </c>
      <c r="F3050" s="1251" t="s">
        <v>1541</v>
      </c>
      <c r="G3050" s="1252">
        <v>1093328.8100000001</v>
      </c>
      <c r="H3050" s="1252">
        <v>1217927.78</v>
      </c>
      <c r="I3050" s="1252">
        <v>960883.21999999997</v>
      </c>
      <c r="J3050" s="1252">
        <v>925010.17000000004</v>
      </c>
      <c r="K3050" s="1252">
        <v>785597.06000000006</v>
      </c>
      <c r="L3050" s="1252">
        <v>787694.91000000003</v>
      </c>
      <c r="M3050" s="1252">
        <v>724120.09999999998</v>
      </c>
      <c r="N3050" s="1252">
        <v>910028.68000000005</v>
      </c>
      <c r="O3050" s="1252">
        <v>580214.78000000003</v>
      </c>
      <c r="P3050" s="1252">
        <v>882757.53000000003</v>
      </c>
      <c r="Q3050" s="1252">
        <v>634645.94999999995</v>
      </c>
      <c r="R3050" s="1252">
        <v>663447.13</v>
      </c>
      <c r="S3050" s="1252">
        <v>927421.31000000006</v>
      </c>
      <c r="T3050" s="1252">
        <v>927421.31000000052</v>
      </c>
      <c r="U3050" s="1251" t="s">
        <v>116</v>
      </c>
      <c r="V3050" s="1251" t="s">
        <v>1537</v>
      </c>
      <c r="W3050" s="1251" t="s">
        <v>308</v>
      </c>
      <c r="X3050" s="1251" t="s">
        <v>1515</v>
      </c>
      <c r="Y3050" s="1251">
        <v>141</v>
      </c>
    </row>
    <row r="3051" spans="1:25" ht="12">
      <c r="A3051" s="1251">
        <v>2021</v>
      </c>
      <c r="B3051" s="1251">
        <v>25</v>
      </c>
      <c r="C3051" s="1251">
        <v>200</v>
      </c>
      <c r="D3051" s="1251" t="s">
        <v>1687</v>
      </c>
      <c r="E3051" s="1251">
        <v>141050</v>
      </c>
      <c r="F3051" s="1251" t="s">
        <v>1542</v>
      </c>
      <c r="G3051" s="1252">
        <v>-204.80000000000001</v>
      </c>
      <c r="H3051" s="1252">
        <v>-204.80000000000001</v>
      </c>
      <c r="I3051" s="1252">
        <v>-204.80000000000001</v>
      </c>
      <c r="J3051" s="1252">
        <v>-141.43000000000001</v>
      </c>
      <c r="K3051" s="1252">
        <v>-141.43000000000001</v>
      </c>
      <c r="L3051" s="1252">
        <v>-225.05000000000001</v>
      </c>
      <c r="M3051" s="1252">
        <v>-254.55000000000001</v>
      </c>
      <c r="N3051" s="1252">
        <v>-255.93000000000001</v>
      </c>
      <c r="O3051" s="1252">
        <v>-170.80000000000001</v>
      </c>
      <c r="P3051" s="1252">
        <v>-120.81</v>
      </c>
      <c r="Q3051" s="1252">
        <v>-120.81</v>
      </c>
      <c r="R3051" s="1252">
        <v>-120.81</v>
      </c>
      <c r="S3051" s="1252">
        <v>-120.81</v>
      </c>
      <c r="T3051" s="1252">
        <v>-120.80999999999995</v>
      </c>
      <c r="U3051" s="1251" t="s">
        <v>116</v>
      </c>
      <c r="V3051" s="1251" t="s">
        <v>1537</v>
      </c>
      <c r="W3051" s="1251" t="s">
        <v>308</v>
      </c>
      <c r="X3051" s="1251" t="s">
        <v>1515</v>
      </c>
      <c r="Y3051" s="1251">
        <v>141</v>
      </c>
    </row>
    <row r="3052" spans="1:25" ht="12">
      <c r="A3052" s="1251">
        <v>2021</v>
      </c>
      <c r="B3052" s="1251">
        <v>25</v>
      </c>
      <c r="C3052" s="1251">
        <v>200</v>
      </c>
      <c r="D3052" s="1251" t="s">
        <v>1687</v>
      </c>
      <c r="E3052" s="1251">
        <v>141100</v>
      </c>
      <c r="F3052" s="1251" t="s">
        <v>1543</v>
      </c>
      <c r="G3052" s="1252">
        <v>0</v>
      </c>
      <c r="H3052" s="1252">
        <v>0</v>
      </c>
      <c r="I3052" s="1252">
        <v>0</v>
      </c>
      <c r="J3052" s="1252">
        <v>0</v>
      </c>
      <c r="K3052" s="1252">
        <v>0</v>
      </c>
      <c r="L3052" s="1252">
        <v>0</v>
      </c>
      <c r="M3052" s="1252">
        <v>0</v>
      </c>
      <c r="N3052" s="1252">
        <v>0</v>
      </c>
      <c r="O3052" s="1252">
        <v>0</v>
      </c>
      <c r="P3052" s="1252">
        <v>0</v>
      </c>
      <c r="Q3052" s="1252">
        <v>0</v>
      </c>
      <c r="R3052" s="1252">
        <v>0</v>
      </c>
      <c r="S3052" s="1252">
        <v>0</v>
      </c>
      <c r="T3052" s="1252">
        <v>0</v>
      </c>
      <c r="U3052" s="1251" t="s">
        <v>116</v>
      </c>
      <c r="V3052" s="1251" t="s">
        <v>1537</v>
      </c>
      <c r="W3052" s="1251" t="s">
        <v>308</v>
      </c>
      <c r="X3052" s="1251" t="s">
        <v>1515</v>
      </c>
      <c r="Y3052" s="1251">
        <v>141</v>
      </c>
    </row>
    <row r="3053" spans="1:25" ht="12">
      <c r="A3053" s="1251">
        <v>2021</v>
      </c>
      <c r="B3053" s="1251">
        <v>25</v>
      </c>
      <c r="C3053" s="1251">
        <v>200</v>
      </c>
      <c r="D3053" s="1251" t="s">
        <v>1687</v>
      </c>
      <c r="E3053" s="1251">
        <v>142000</v>
      </c>
      <c r="F3053" s="1251" t="s">
        <v>1544</v>
      </c>
      <c r="G3053" s="1252">
        <v>99322.369999999995</v>
      </c>
      <c r="H3053" s="1252">
        <v>62310.220000000001</v>
      </c>
      <c r="I3053" s="1252">
        <v>62310.220000000001</v>
      </c>
      <c r="J3053" s="1252">
        <v>62310.220000000001</v>
      </c>
      <c r="K3053" s="1252">
        <v>40999.970000000001</v>
      </c>
      <c r="L3053" s="1252">
        <v>41462.760000000002</v>
      </c>
      <c r="M3053" s="1252">
        <v>41462.760000000002</v>
      </c>
      <c r="N3053" s="1252">
        <v>41520.940000000002</v>
      </c>
      <c r="O3053" s="1252">
        <v>42150.010000000002</v>
      </c>
      <c r="P3053" s="1252">
        <v>106370.24000000001</v>
      </c>
      <c r="Q3053" s="1252">
        <v>106370.24000000001</v>
      </c>
      <c r="R3053" s="1252">
        <v>105907.48</v>
      </c>
      <c r="S3053" s="1252">
        <v>80062.869999999995</v>
      </c>
      <c r="T3053" s="1252">
        <v>80062.869999999995</v>
      </c>
      <c r="U3053" s="1251" t="s">
        <v>116</v>
      </c>
      <c r="V3053" s="1251" t="s">
        <v>1537</v>
      </c>
      <c r="W3053" s="1251" t="s">
        <v>308</v>
      </c>
      <c r="X3053" s="1251" t="s">
        <v>1515</v>
      </c>
      <c r="Y3053" s="1251">
        <v>142</v>
      </c>
    </row>
    <row r="3054" spans="1:25" ht="12">
      <c r="A3054" s="1251">
        <v>2021</v>
      </c>
      <c r="B3054" s="1251">
        <v>25</v>
      </c>
      <c r="C3054" s="1251">
        <v>200</v>
      </c>
      <c r="D3054" s="1251" t="s">
        <v>1687</v>
      </c>
      <c r="E3054" s="1251">
        <v>142070</v>
      </c>
      <c r="F3054" s="1251" t="s">
        <v>1545</v>
      </c>
      <c r="G3054" s="1252">
        <v>1571.95</v>
      </c>
      <c r="H3054" s="1252">
        <v>1571.95</v>
      </c>
      <c r="I3054" s="1252">
        <v>1571.95</v>
      </c>
      <c r="J3054" s="1252">
        <v>1571.95</v>
      </c>
      <c r="K3054" s="1252">
        <v>1571.95</v>
      </c>
      <c r="L3054" s="1252">
        <v>1571.95</v>
      </c>
      <c r="M3054" s="1252">
        <v>1571.95</v>
      </c>
      <c r="N3054" s="1252">
        <v>1571.95</v>
      </c>
      <c r="O3054" s="1252">
        <v>1571.95</v>
      </c>
      <c r="P3054" s="1252">
        <v>1571.95</v>
      </c>
      <c r="Q3054" s="1252">
        <v>1571.95</v>
      </c>
      <c r="R3054" s="1252">
        <v>1571.95</v>
      </c>
      <c r="S3054" s="1252">
        <v>1571.95</v>
      </c>
      <c r="T3054" s="1252">
        <v>1571.9500000000007</v>
      </c>
      <c r="U3054" s="1251" t="s">
        <v>116</v>
      </c>
      <c r="V3054" s="1251" t="s">
        <v>1537</v>
      </c>
      <c r="W3054" s="1251" t="s">
        <v>308</v>
      </c>
      <c r="X3054" s="1251" t="s">
        <v>1515</v>
      </c>
      <c r="Y3054" s="1251">
        <v>142</v>
      </c>
    </row>
    <row r="3055" spans="1:25" ht="12">
      <c r="A3055" s="1251">
        <v>2021</v>
      </c>
      <c r="B3055" s="1251">
        <v>25</v>
      </c>
      <c r="C3055" s="1251">
        <v>200</v>
      </c>
      <c r="D3055" s="1251" t="s">
        <v>1687</v>
      </c>
      <c r="E3055" s="1251">
        <v>143000</v>
      </c>
      <c r="F3055" s="1251" t="s">
        <v>1546</v>
      </c>
      <c r="G3055" s="1252">
        <v>-7137.8699999999999</v>
      </c>
      <c r="H3055" s="1252">
        <v>-7137.8699999999999</v>
      </c>
      <c r="I3055" s="1252">
        <v>-7137.8699999999999</v>
      </c>
      <c r="J3055" s="1252">
        <v>-7137.8699999999999</v>
      </c>
      <c r="K3055" s="1252">
        <v>-7137.8699999999999</v>
      </c>
      <c r="L3055" s="1252">
        <v>-7137.8699999999999</v>
      </c>
      <c r="M3055" s="1252">
        <v>-7137.8699999999999</v>
      </c>
      <c r="N3055" s="1252">
        <v>-7137.8699999999999</v>
      </c>
      <c r="O3055" s="1252">
        <v>-7137.8699999999999</v>
      </c>
      <c r="P3055" s="1252">
        <v>-7137.8699999999999</v>
      </c>
      <c r="Q3055" s="1252">
        <v>-7137.8699999999999</v>
      </c>
      <c r="R3055" s="1252">
        <v>-7137.8699999999999</v>
      </c>
      <c r="S3055" s="1252">
        <v>-7137.8699999999999</v>
      </c>
      <c r="T3055" s="1252">
        <v>-7137.8699999999953</v>
      </c>
      <c r="U3055" s="1251" t="s">
        <v>116</v>
      </c>
      <c r="V3055" s="1251" t="s">
        <v>1537</v>
      </c>
      <c r="W3055" s="1251" t="s">
        <v>308</v>
      </c>
      <c r="X3055" s="1251" t="s">
        <v>1515</v>
      </c>
      <c r="Y3055" s="1251">
        <v>143</v>
      </c>
    </row>
    <row r="3056" spans="1:25" ht="12">
      <c r="A3056" s="1251">
        <v>2021</v>
      </c>
      <c r="B3056" s="1251">
        <v>25</v>
      </c>
      <c r="C3056" s="1251">
        <v>200</v>
      </c>
      <c r="D3056" s="1251" t="s">
        <v>1687</v>
      </c>
      <c r="E3056" s="1251">
        <v>151000</v>
      </c>
      <c r="F3056" s="1251" t="s">
        <v>1547</v>
      </c>
      <c r="G3056" s="1252">
        <v>0</v>
      </c>
      <c r="H3056" s="1252">
        <v>0</v>
      </c>
      <c r="I3056" s="1252">
        <v>0</v>
      </c>
      <c r="J3056" s="1252">
        <v>0</v>
      </c>
      <c r="K3056" s="1252">
        <v>0</v>
      </c>
      <c r="L3056" s="1252">
        <v>0</v>
      </c>
      <c r="M3056" s="1252">
        <v>0</v>
      </c>
      <c r="N3056" s="1252">
        <v>0</v>
      </c>
      <c r="O3056" s="1252">
        <v>0</v>
      </c>
      <c r="P3056" s="1252">
        <v>0</v>
      </c>
      <c r="Q3056" s="1252">
        <v>0</v>
      </c>
      <c r="R3056" s="1252">
        <v>0</v>
      </c>
      <c r="S3056" s="1252">
        <v>0</v>
      </c>
      <c r="T3056" s="1252">
        <v>0</v>
      </c>
      <c r="U3056" s="1251" t="s">
        <v>116</v>
      </c>
      <c r="V3056" s="1251" t="s">
        <v>564</v>
      </c>
      <c r="W3056" s="1251" t="s">
        <v>312</v>
      </c>
      <c r="X3056" s="1251" t="s">
        <v>1515</v>
      </c>
      <c r="Y3056" s="1251">
        <v>151</v>
      </c>
    </row>
    <row r="3057" spans="1:25" ht="12">
      <c r="A3057" s="1251">
        <v>2021</v>
      </c>
      <c r="B3057" s="1251">
        <v>25</v>
      </c>
      <c r="C3057" s="1251">
        <v>200</v>
      </c>
      <c r="D3057" s="1251" t="s">
        <v>1687</v>
      </c>
      <c r="E3057" s="1251">
        <v>151010</v>
      </c>
      <c r="F3057" s="1251" t="s">
        <v>1548</v>
      </c>
      <c r="G3057" s="1252">
        <v>0</v>
      </c>
      <c r="H3057" s="1252">
        <v>0</v>
      </c>
      <c r="I3057" s="1252">
        <v>0</v>
      </c>
      <c r="J3057" s="1252">
        <v>0</v>
      </c>
      <c r="K3057" s="1252">
        <v>0</v>
      </c>
      <c r="L3057" s="1252">
        <v>0</v>
      </c>
      <c r="M3057" s="1252">
        <v>0</v>
      </c>
      <c r="N3057" s="1252">
        <v>0</v>
      </c>
      <c r="O3057" s="1252">
        <v>0</v>
      </c>
      <c r="P3057" s="1252">
        <v>0</v>
      </c>
      <c r="Q3057" s="1252">
        <v>0</v>
      </c>
      <c r="R3057" s="1252">
        <v>0</v>
      </c>
      <c r="S3057" s="1252">
        <v>0</v>
      </c>
      <c r="T3057" s="1252">
        <v>0</v>
      </c>
      <c r="U3057" s="1251" t="s">
        <v>116</v>
      </c>
      <c r="V3057" s="1251" t="s">
        <v>564</v>
      </c>
      <c r="W3057" s="1251" t="s">
        <v>312</v>
      </c>
      <c r="X3057" s="1251" t="s">
        <v>1515</v>
      </c>
      <c r="Y3057" s="1251">
        <v>151</v>
      </c>
    </row>
    <row r="3058" spans="1:25" ht="12">
      <c r="A3058" s="1251">
        <v>2021</v>
      </c>
      <c r="B3058" s="1251">
        <v>25</v>
      </c>
      <c r="C3058" s="1251">
        <v>200</v>
      </c>
      <c r="D3058" s="1251" t="s">
        <v>1687</v>
      </c>
      <c r="E3058" s="1251">
        <v>162000</v>
      </c>
      <c r="F3058" s="1251" t="s">
        <v>1549</v>
      </c>
      <c r="G3058" s="1252">
        <v>1332.5</v>
      </c>
      <c r="H3058" s="1252">
        <v>1110.4200000000001</v>
      </c>
      <c r="I3058" s="1252">
        <v>888.34000000000003</v>
      </c>
      <c r="J3058" s="1252">
        <v>666.25999999999999</v>
      </c>
      <c r="K3058" s="1252">
        <v>444.18000000000001</v>
      </c>
      <c r="L3058" s="1252">
        <v>222.09999999999999</v>
      </c>
      <c r="M3058" s="1252">
        <v>0.02</v>
      </c>
      <c r="N3058" s="1252">
        <v>2566.6900000000001</v>
      </c>
      <c r="O3058" s="1252">
        <v>2333.3600000000001</v>
      </c>
      <c r="P3058" s="1252">
        <v>2100.0300000000002</v>
      </c>
      <c r="Q3058" s="1252">
        <v>1866.7</v>
      </c>
      <c r="R3058" s="1252">
        <v>1633.3699999999999</v>
      </c>
      <c r="S3058" s="1252">
        <v>1400.04</v>
      </c>
      <c r="T3058" s="1252">
        <v>1400.0400000000009</v>
      </c>
      <c r="U3058" s="1251" t="s">
        <v>116</v>
      </c>
      <c r="V3058" s="1251" t="s">
        <v>1537</v>
      </c>
      <c r="W3058" s="1251" t="s">
        <v>314</v>
      </c>
      <c r="X3058" s="1251" t="s">
        <v>1515</v>
      </c>
      <c r="Y3058" s="1251">
        <v>162</v>
      </c>
    </row>
    <row r="3059" spans="1:25" ht="12">
      <c r="A3059" s="1251">
        <v>2021</v>
      </c>
      <c r="B3059" s="1251">
        <v>25</v>
      </c>
      <c r="C3059" s="1251">
        <v>200</v>
      </c>
      <c r="D3059" s="1251" t="s">
        <v>1687</v>
      </c>
      <c r="E3059" s="1251">
        <v>162040</v>
      </c>
      <c r="F3059" s="1251" t="s">
        <v>1551</v>
      </c>
      <c r="G3059" s="1252">
        <v>790</v>
      </c>
      <c r="H3059" s="1252">
        <v>658.33000000000004</v>
      </c>
      <c r="I3059" s="1252">
        <v>526.65999999999997</v>
      </c>
      <c r="J3059" s="1252">
        <v>394.99000000000001</v>
      </c>
      <c r="K3059" s="1252">
        <v>263.31999999999999</v>
      </c>
      <c r="L3059" s="1252">
        <v>131.65000000000001</v>
      </c>
      <c r="M3059" s="1252">
        <v>-0.02</v>
      </c>
      <c r="N3059" s="1252">
        <v>-131.69</v>
      </c>
      <c r="O3059" s="1252">
        <v>1316.6400000000001</v>
      </c>
      <c r="P3059" s="1252">
        <v>1184.97</v>
      </c>
      <c r="Q3059" s="1252">
        <v>1053.3</v>
      </c>
      <c r="R3059" s="1252">
        <v>921.63</v>
      </c>
      <c r="S3059" s="1252">
        <v>789.96000000000004</v>
      </c>
      <c r="T3059" s="1252">
        <v>789.96000000000004</v>
      </c>
      <c r="U3059" s="1251" t="s">
        <v>116</v>
      </c>
      <c r="V3059" s="1251" t="s">
        <v>564</v>
      </c>
      <c r="W3059" s="1251" t="s">
        <v>314</v>
      </c>
      <c r="X3059" s="1251" t="s">
        <v>1515</v>
      </c>
      <c r="Y3059" s="1251">
        <v>162</v>
      </c>
    </row>
    <row r="3060" spans="1:25" ht="12">
      <c r="A3060" s="1251">
        <v>2021</v>
      </c>
      <c r="B3060" s="1251">
        <v>25</v>
      </c>
      <c r="C3060" s="1251">
        <v>200</v>
      </c>
      <c r="D3060" s="1251" t="s">
        <v>1687</v>
      </c>
      <c r="E3060" s="1251">
        <v>162050</v>
      </c>
      <c r="F3060" s="1251" t="s">
        <v>1688</v>
      </c>
      <c r="G3060" s="1252">
        <v>0</v>
      </c>
      <c r="H3060" s="1252">
        <v>0</v>
      </c>
      <c r="I3060" s="1252">
        <v>0</v>
      </c>
      <c r="J3060" s="1252">
        <v>0</v>
      </c>
      <c r="K3060" s="1252">
        <v>0</v>
      </c>
      <c r="L3060" s="1252">
        <v>0</v>
      </c>
      <c r="M3060" s="1252">
        <v>0</v>
      </c>
      <c r="N3060" s="1252">
        <v>0</v>
      </c>
      <c r="O3060" s="1252">
        <v>0</v>
      </c>
      <c r="P3060" s="1252">
        <v>0</v>
      </c>
      <c r="Q3060" s="1252">
        <v>0</v>
      </c>
      <c r="R3060" s="1252">
        <v>0</v>
      </c>
      <c r="S3060" s="1252">
        <v>0</v>
      </c>
      <c r="T3060" s="1252">
        <v>0</v>
      </c>
      <c r="U3060" s="1251" t="s">
        <v>116</v>
      </c>
      <c r="V3060" s="1251" t="s">
        <v>564</v>
      </c>
      <c r="W3060" s="1251" t="s">
        <v>314</v>
      </c>
      <c r="X3060" s="1251" t="s">
        <v>1515</v>
      </c>
      <c r="Y3060" s="1251">
        <v>162</v>
      </c>
    </row>
    <row r="3061" spans="1:25" ht="12">
      <c r="A3061" s="1251">
        <v>2021</v>
      </c>
      <c r="B3061" s="1251">
        <v>25</v>
      </c>
      <c r="C3061" s="1251">
        <v>200</v>
      </c>
      <c r="D3061" s="1251" t="s">
        <v>1687</v>
      </c>
      <c r="E3061" s="1251">
        <v>162070</v>
      </c>
      <c r="F3061" s="1251" t="s">
        <v>1552</v>
      </c>
      <c r="G3061" s="1252">
        <v>0.02</v>
      </c>
      <c r="H3061" s="1252">
        <v>20996.27</v>
      </c>
      <c r="I3061" s="1252">
        <v>19087.52</v>
      </c>
      <c r="J3061" s="1252">
        <v>17178.77</v>
      </c>
      <c r="K3061" s="1252">
        <v>15270.02</v>
      </c>
      <c r="L3061" s="1252">
        <v>13361.27</v>
      </c>
      <c r="M3061" s="1252">
        <v>11452.52</v>
      </c>
      <c r="N3061" s="1252">
        <v>9543.7700000000004</v>
      </c>
      <c r="O3061" s="1252">
        <v>7635.0200000000004</v>
      </c>
      <c r="P3061" s="1252">
        <v>5726.2700000000004</v>
      </c>
      <c r="Q3061" s="1252">
        <v>3817.52</v>
      </c>
      <c r="R3061" s="1252">
        <v>1908.77</v>
      </c>
      <c r="S3061" s="1252">
        <v>0.040000000000000001</v>
      </c>
      <c r="T3061" s="1252">
        <v>0.039999999993597157</v>
      </c>
      <c r="U3061" s="1251" t="s">
        <v>116</v>
      </c>
      <c r="V3061" s="1251" t="s">
        <v>564</v>
      </c>
      <c r="W3061" s="1251" t="s">
        <v>314</v>
      </c>
      <c r="X3061" s="1251" t="s">
        <v>1515</v>
      </c>
      <c r="Y3061" s="1251">
        <v>162</v>
      </c>
    </row>
    <row r="3062" spans="1:25" ht="12">
      <c r="A3062" s="1251">
        <v>2021</v>
      </c>
      <c r="B3062" s="1251">
        <v>25</v>
      </c>
      <c r="C3062" s="1251">
        <v>200</v>
      </c>
      <c r="D3062" s="1251" t="s">
        <v>1687</v>
      </c>
      <c r="E3062" s="1251">
        <v>162080</v>
      </c>
      <c r="F3062" s="1251" t="s">
        <v>1553</v>
      </c>
      <c r="G3062" s="1252">
        <v>0</v>
      </c>
      <c r="H3062" s="1252">
        <v>0</v>
      </c>
      <c r="I3062" s="1252">
        <v>0</v>
      </c>
      <c r="J3062" s="1252">
        <v>0</v>
      </c>
      <c r="K3062" s="1252">
        <v>0</v>
      </c>
      <c r="L3062" s="1252">
        <v>0</v>
      </c>
      <c r="M3062" s="1252">
        <v>0</v>
      </c>
      <c r="N3062" s="1252">
        <v>0</v>
      </c>
      <c r="O3062" s="1252">
        <v>0</v>
      </c>
      <c r="P3062" s="1252">
        <v>0</v>
      </c>
      <c r="Q3062" s="1252">
        <v>0</v>
      </c>
      <c r="R3062" s="1252">
        <v>0</v>
      </c>
      <c r="S3062" s="1252">
        <v>0</v>
      </c>
      <c r="T3062" s="1252">
        <v>0</v>
      </c>
      <c r="U3062" s="1251" t="s">
        <v>116</v>
      </c>
      <c r="V3062" s="1251" t="s">
        <v>564</v>
      </c>
      <c r="W3062" s="1251" t="s">
        <v>314</v>
      </c>
      <c r="X3062" s="1251" t="s">
        <v>1515</v>
      </c>
      <c r="Y3062" s="1251">
        <v>162</v>
      </c>
    </row>
    <row r="3063" spans="1:25" ht="12">
      <c r="A3063" s="1251">
        <v>2021</v>
      </c>
      <c r="B3063" s="1251">
        <v>25</v>
      </c>
      <c r="C3063" s="1251">
        <v>200</v>
      </c>
      <c r="D3063" s="1251" t="s">
        <v>1687</v>
      </c>
      <c r="E3063" s="1251">
        <v>162140</v>
      </c>
      <c r="F3063" s="1251" t="s">
        <v>1555</v>
      </c>
      <c r="G3063" s="1252">
        <v>0</v>
      </c>
      <c r="H3063" s="1252">
        <v>0</v>
      </c>
      <c r="I3063" s="1252">
        <v>0</v>
      </c>
      <c r="J3063" s="1252">
        <v>0</v>
      </c>
      <c r="K3063" s="1252">
        <v>533.29999999999995</v>
      </c>
      <c r="L3063" s="1252">
        <v>533.29999999999995</v>
      </c>
      <c r="M3063" s="1252">
        <v>533.29999999999995</v>
      </c>
      <c r="N3063" s="1252">
        <v>0</v>
      </c>
      <c r="O3063" s="1252">
        <v>0</v>
      </c>
      <c r="P3063" s="1252">
        <v>0</v>
      </c>
      <c r="Q3063" s="1252">
        <v>0</v>
      </c>
      <c r="R3063" s="1252">
        <v>0</v>
      </c>
      <c r="S3063" s="1252">
        <v>0</v>
      </c>
      <c r="T3063" s="1252">
        <v>0</v>
      </c>
      <c r="U3063" s="1251" t="s">
        <v>116</v>
      </c>
      <c r="V3063" s="1251" t="s">
        <v>564</v>
      </c>
      <c r="W3063" s="1251" t="s">
        <v>314</v>
      </c>
      <c r="X3063" s="1251" t="s">
        <v>1515</v>
      </c>
      <c r="Y3063" s="1251">
        <v>162</v>
      </c>
    </row>
    <row r="3064" spans="1:25" ht="12">
      <c r="A3064" s="1251">
        <v>2021</v>
      </c>
      <c r="B3064" s="1251">
        <v>25</v>
      </c>
      <c r="C3064" s="1251">
        <v>200</v>
      </c>
      <c r="D3064" s="1251" t="s">
        <v>1687</v>
      </c>
      <c r="E3064" s="1251">
        <v>162180</v>
      </c>
      <c r="F3064" s="1251" t="s">
        <v>1556</v>
      </c>
      <c r="G3064" s="1252">
        <v>0</v>
      </c>
      <c r="H3064" s="1252">
        <v>5047.8199999999997</v>
      </c>
      <c r="I3064" s="1252">
        <v>5047.8199999999997</v>
      </c>
      <c r="J3064" s="1252">
        <v>5047.8199999999997</v>
      </c>
      <c r="K3064" s="1252">
        <v>5047.8199999999997</v>
      </c>
      <c r="L3064" s="1252">
        <v>5047.8199999999997</v>
      </c>
      <c r="M3064" s="1252">
        <v>5047.8199999999997</v>
      </c>
      <c r="N3064" s="1252">
        <v>5047.8199999999997</v>
      </c>
      <c r="O3064" s="1252">
        <v>5047.8199999999997</v>
      </c>
      <c r="P3064" s="1252">
        <v>5047.8199999999997</v>
      </c>
      <c r="Q3064" s="1252">
        <v>5047.8199999999997</v>
      </c>
      <c r="R3064" s="1252">
        <v>5047.8199999999997</v>
      </c>
      <c r="S3064" s="1252">
        <v>9662.8899999999994</v>
      </c>
      <c r="T3064" s="1252">
        <v>9662.8899999999994</v>
      </c>
      <c r="U3064" s="1251" t="s">
        <v>116</v>
      </c>
      <c r="V3064" s="1251" t="s">
        <v>564</v>
      </c>
      <c r="W3064" s="1251" t="s">
        <v>314</v>
      </c>
      <c r="X3064" s="1251" t="s">
        <v>1515</v>
      </c>
      <c r="Y3064" s="1251">
        <v>162</v>
      </c>
    </row>
    <row r="3065" spans="1:25" ht="12">
      <c r="A3065" s="1251">
        <v>2021</v>
      </c>
      <c r="B3065" s="1251">
        <v>25</v>
      </c>
      <c r="C3065" s="1251">
        <v>200</v>
      </c>
      <c r="D3065" s="1251" t="s">
        <v>1687</v>
      </c>
      <c r="E3065" s="1251">
        <v>173000</v>
      </c>
      <c r="F3065" s="1251" t="s">
        <v>1557</v>
      </c>
      <c r="G3065" s="1252">
        <v>973210.57999999996</v>
      </c>
      <c r="H3065" s="1252">
        <v>946031.15000000002</v>
      </c>
      <c r="I3065" s="1252">
        <v>950047.83999999997</v>
      </c>
      <c r="J3065" s="1252">
        <v>853687.18000000005</v>
      </c>
      <c r="K3065" s="1252">
        <v>889322.68999999994</v>
      </c>
      <c r="L3065" s="1252">
        <v>1091897.7</v>
      </c>
      <c r="M3065" s="1252">
        <v>1207303.71</v>
      </c>
      <c r="N3065" s="1252">
        <v>1302750.5800000001</v>
      </c>
      <c r="O3065" s="1252">
        <v>1367388.8899999999</v>
      </c>
      <c r="P3065" s="1252">
        <v>1227064.8899999999</v>
      </c>
      <c r="Q3065" s="1252">
        <v>1230241.48</v>
      </c>
      <c r="R3065" s="1252">
        <v>1142561.24</v>
      </c>
      <c r="S3065" s="1252">
        <v>998477.95999999996</v>
      </c>
      <c r="T3065" s="1252">
        <v>998477.96000000089</v>
      </c>
      <c r="U3065" s="1251" t="s">
        <v>116</v>
      </c>
      <c r="V3065" s="1251" t="s">
        <v>1537</v>
      </c>
      <c r="W3065" s="1251" t="s">
        <v>310</v>
      </c>
      <c r="X3065" s="1251" t="s">
        <v>1515</v>
      </c>
      <c r="Y3065" s="1251">
        <v>173</v>
      </c>
    </row>
    <row r="3066" spans="1:25" ht="12">
      <c r="A3066" s="1251">
        <v>2021</v>
      </c>
      <c r="B3066" s="1251">
        <v>25</v>
      </c>
      <c r="C3066" s="1251">
        <v>200</v>
      </c>
      <c r="D3066" s="1251" t="s">
        <v>1687</v>
      </c>
      <c r="E3066" s="1251">
        <v>183010</v>
      </c>
      <c r="F3066" s="1251" t="s">
        <v>1559</v>
      </c>
      <c r="G3066" s="1252">
        <v>0</v>
      </c>
      <c r="H3066" s="1252">
        <v>0</v>
      </c>
      <c r="I3066" s="1252">
        <v>0</v>
      </c>
      <c r="J3066" s="1252">
        <v>0</v>
      </c>
      <c r="K3066" s="1252">
        <v>0</v>
      </c>
      <c r="L3066" s="1252">
        <v>0</v>
      </c>
      <c r="M3066" s="1252">
        <v>0</v>
      </c>
      <c r="N3066" s="1252">
        <v>0</v>
      </c>
      <c r="O3066" s="1252">
        <v>0</v>
      </c>
      <c r="P3066" s="1252">
        <v>0</v>
      </c>
      <c r="Q3066" s="1252">
        <v>0</v>
      </c>
      <c r="R3066" s="1252">
        <v>0</v>
      </c>
      <c r="S3066" s="1252">
        <v>0</v>
      </c>
      <c r="T3066" s="1252">
        <v>0</v>
      </c>
      <c r="U3066" s="1251" t="s">
        <v>116</v>
      </c>
      <c r="V3066" s="1251" t="s">
        <v>1537</v>
      </c>
      <c r="W3066" s="1251" t="s">
        <v>324</v>
      </c>
      <c r="X3066" s="1251" t="s">
        <v>1515</v>
      </c>
      <c r="Y3066" s="1251">
        <v>183</v>
      </c>
    </row>
    <row r="3067" spans="1:25" ht="12">
      <c r="A3067" s="1251">
        <v>2021</v>
      </c>
      <c r="B3067" s="1251">
        <v>25</v>
      </c>
      <c r="C3067" s="1251">
        <v>200</v>
      </c>
      <c r="D3067" s="1251" t="s">
        <v>1687</v>
      </c>
      <c r="E3067" s="1251">
        <v>183020</v>
      </c>
      <c r="F3067" s="1251" t="s">
        <v>1560</v>
      </c>
      <c r="G3067" s="1252">
        <v>0</v>
      </c>
      <c r="H3067" s="1252">
        <v>0</v>
      </c>
      <c r="I3067" s="1252">
        <v>0</v>
      </c>
      <c r="J3067" s="1252">
        <v>0</v>
      </c>
      <c r="K3067" s="1252">
        <v>0</v>
      </c>
      <c r="L3067" s="1252">
        <v>0</v>
      </c>
      <c r="M3067" s="1252">
        <v>0</v>
      </c>
      <c r="N3067" s="1252">
        <v>0</v>
      </c>
      <c r="O3067" s="1252">
        <v>0</v>
      </c>
      <c r="P3067" s="1252">
        <v>0</v>
      </c>
      <c r="Q3067" s="1252">
        <v>0</v>
      </c>
      <c r="R3067" s="1252">
        <v>0</v>
      </c>
      <c r="S3067" s="1252">
        <v>0</v>
      </c>
      <c r="T3067" s="1252">
        <v>0</v>
      </c>
      <c r="U3067" s="1251" t="s">
        <v>116</v>
      </c>
      <c r="V3067" s="1251" t="s">
        <v>1537</v>
      </c>
      <c r="W3067" s="1251" t="s">
        <v>324</v>
      </c>
      <c r="X3067" s="1251" t="s">
        <v>1515</v>
      </c>
      <c r="Y3067" s="1251">
        <v>183</v>
      </c>
    </row>
    <row r="3068" spans="1:25" ht="12">
      <c r="A3068" s="1251">
        <v>2021</v>
      </c>
      <c r="B3068" s="1251">
        <v>25</v>
      </c>
      <c r="C3068" s="1251">
        <v>200</v>
      </c>
      <c r="D3068" s="1251" t="s">
        <v>1687</v>
      </c>
      <c r="E3068" s="1251">
        <v>184010</v>
      </c>
      <c r="F3068" s="1251" t="s">
        <v>1561</v>
      </c>
      <c r="G3068" s="1252">
        <v>7777.7299999999996</v>
      </c>
      <c r="H3068" s="1252">
        <v>8486.9200000000001</v>
      </c>
      <c r="I3068" s="1252">
        <v>9061.8199999999997</v>
      </c>
      <c r="J3068" s="1252">
        <v>9593.1499999999996</v>
      </c>
      <c r="K3068" s="1252">
        <v>9786.1299999999992</v>
      </c>
      <c r="L3068" s="1252">
        <v>10070.77</v>
      </c>
      <c r="M3068" s="1252">
        <v>10241.690000000001</v>
      </c>
      <c r="N3068" s="1252">
        <v>10321.450000000001</v>
      </c>
      <c r="O3068" s="1252">
        <v>10471.07</v>
      </c>
      <c r="P3068" s="1252">
        <v>10756.27</v>
      </c>
      <c r="Q3068" s="1252">
        <v>11319.16</v>
      </c>
      <c r="R3068" s="1252">
        <v>11562.09</v>
      </c>
      <c r="S3068" s="1252">
        <v>11883</v>
      </c>
      <c r="T3068" s="1252">
        <v>11883</v>
      </c>
      <c r="U3068" s="1251" t="s">
        <v>116</v>
      </c>
      <c r="V3068" s="1251" t="s">
        <v>1537</v>
      </c>
      <c r="W3068" s="1251" t="s">
        <v>316</v>
      </c>
      <c r="X3068" s="1251" t="s">
        <v>1515</v>
      </c>
      <c r="Y3068" s="1251">
        <v>184</v>
      </c>
    </row>
    <row r="3069" spans="1:25" ht="12">
      <c r="A3069" s="1251">
        <v>2021</v>
      </c>
      <c r="B3069" s="1251">
        <v>25</v>
      </c>
      <c r="C3069" s="1251">
        <v>200</v>
      </c>
      <c r="D3069" s="1251" t="s">
        <v>1687</v>
      </c>
      <c r="E3069" s="1251">
        <v>184019</v>
      </c>
      <c r="F3069" s="1251" t="s">
        <v>1562</v>
      </c>
      <c r="G3069" s="1252">
        <v>632.34000000000003</v>
      </c>
      <c r="H3069" s="1252">
        <v>653.21000000000004</v>
      </c>
      <c r="I3069" s="1252">
        <v>653.21000000000004</v>
      </c>
      <c r="J3069" s="1252">
        <v>655.30999999999995</v>
      </c>
      <c r="K3069" s="1252">
        <v>670.64999999999998</v>
      </c>
      <c r="L3069" s="1252">
        <v>678.5</v>
      </c>
      <c r="M3069" s="1252">
        <v>689.91999999999996</v>
      </c>
      <c r="N3069" s="1252">
        <v>702.72000000000003</v>
      </c>
      <c r="O3069" s="1252">
        <v>736.20000000000005</v>
      </c>
      <c r="P3069" s="1252">
        <v>739.20000000000005</v>
      </c>
      <c r="Q3069" s="1252">
        <v>778.67999999999995</v>
      </c>
      <c r="R3069" s="1252">
        <v>791.91999999999996</v>
      </c>
      <c r="S3069" s="1252">
        <v>806.90999999999997</v>
      </c>
      <c r="T3069" s="1252">
        <v>806.90999999999985</v>
      </c>
      <c r="U3069" s="1251" t="s">
        <v>116</v>
      </c>
      <c r="V3069" s="1251" t="s">
        <v>1537</v>
      </c>
      <c r="W3069" s="1251" t="s">
        <v>316</v>
      </c>
      <c r="X3069" s="1251" t="s">
        <v>1515</v>
      </c>
      <c r="Y3069" s="1251">
        <v>184</v>
      </c>
    </row>
    <row r="3070" spans="1:25" ht="12">
      <c r="A3070" s="1251">
        <v>2021</v>
      </c>
      <c r="B3070" s="1251">
        <v>25</v>
      </c>
      <c r="C3070" s="1251">
        <v>200</v>
      </c>
      <c r="D3070" s="1251" t="s">
        <v>1687</v>
      </c>
      <c r="E3070" s="1251">
        <v>184020</v>
      </c>
      <c r="F3070" s="1251" t="s">
        <v>1563</v>
      </c>
      <c r="G3070" s="1252">
        <v>1449564.8799999999</v>
      </c>
      <c r="H3070" s="1252">
        <v>1450484.96</v>
      </c>
      <c r="I3070" s="1252">
        <v>1452885.22</v>
      </c>
      <c r="J3070" s="1252">
        <v>1456158.8100000001</v>
      </c>
      <c r="K3070" s="1252">
        <v>1456429.46</v>
      </c>
      <c r="L3070" s="1252">
        <v>1459123.99</v>
      </c>
      <c r="M3070" s="1252">
        <v>1476846.27</v>
      </c>
      <c r="N3070" s="1252">
        <v>1479216.5700000001</v>
      </c>
      <c r="O3070" s="1252">
        <v>1479508.97</v>
      </c>
      <c r="P3070" s="1252">
        <v>1501332.6000000001</v>
      </c>
      <c r="Q3070" s="1252">
        <v>1503766.77</v>
      </c>
      <c r="R3070" s="1252">
        <v>1510216.49</v>
      </c>
      <c r="S3070" s="1252">
        <v>1512230.97</v>
      </c>
      <c r="T3070" s="1252">
        <v>1512230.9700000007</v>
      </c>
      <c r="U3070" s="1251" t="s">
        <v>116</v>
      </c>
      <c r="V3070" s="1251" t="s">
        <v>1537</v>
      </c>
      <c r="W3070" s="1251" t="s">
        <v>316</v>
      </c>
      <c r="X3070" s="1251" t="s">
        <v>1515</v>
      </c>
      <c r="Y3070" s="1251">
        <v>184</v>
      </c>
    </row>
    <row r="3071" spans="1:25" ht="12">
      <c r="A3071" s="1251">
        <v>2021</v>
      </c>
      <c r="B3071" s="1251">
        <v>25</v>
      </c>
      <c r="C3071" s="1251">
        <v>200</v>
      </c>
      <c r="D3071" s="1251" t="s">
        <v>1687</v>
      </c>
      <c r="E3071" s="1251">
        <v>184030</v>
      </c>
      <c r="F3071" s="1251" t="s">
        <v>1564</v>
      </c>
      <c r="G3071" s="1252">
        <v>30495.619999999999</v>
      </c>
      <c r="H3071" s="1252">
        <v>30778.75</v>
      </c>
      <c r="I3071" s="1252">
        <v>31038.400000000001</v>
      </c>
      <c r="J3071" s="1252">
        <v>31156.439999999999</v>
      </c>
      <c r="K3071" s="1252">
        <v>31250.27</v>
      </c>
      <c r="L3071" s="1252">
        <v>31278.650000000001</v>
      </c>
      <c r="M3071" s="1252">
        <v>31434.91</v>
      </c>
      <c r="N3071" s="1252">
        <v>32329.310000000001</v>
      </c>
      <c r="O3071" s="1252">
        <v>32799.970000000001</v>
      </c>
      <c r="P3071" s="1252">
        <v>33323.639999999999</v>
      </c>
      <c r="Q3071" s="1252">
        <v>41969.580000000002</v>
      </c>
      <c r="R3071" s="1252">
        <v>42082.989999999998</v>
      </c>
      <c r="S3071" s="1252">
        <v>42230.540000000001</v>
      </c>
      <c r="T3071" s="1252">
        <v>42230.539999999979</v>
      </c>
      <c r="U3071" s="1251" t="s">
        <v>116</v>
      </c>
      <c r="V3071" s="1251" t="s">
        <v>1537</v>
      </c>
      <c r="W3071" s="1251" t="s">
        <v>316</v>
      </c>
      <c r="X3071" s="1251" t="s">
        <v>1515</v>
      </c>
      <c r="Y3071" s="1251">
        <v>184</v>
      </c>
    </row>
    <row r="3072" spans="1:25" ht="12">
      <c r="A3072" s="1251">
        <v>2021</v>
      </c>
      <c r="B3072" s="1251">
        <v>25</v>
      </c>
      <c r="C3072" s="1251">
        <v>200</v>
      </c>
      <c r="D3072" s="1251" t="s">
        <v>1687</v>
      </c>
      <c r="E3072" s="1251">
        <v>184050</v>
      </c>
      <c r="F3072" s="1251" t="s">
        <v>1565</v>
      </c>
      <c r="G3072" s="1252">
        <v>1602.5699999999999</v>
      </c>
      <c r="H3072" s="1252">
        <v>2126.1599999999999</v>
      </c>
      <c r="I3072" s="1252">
        <v>2535.1399999999999</v>
      </c>
      <c r="J3072" s="1252">
        <v>2893.9000000000001</v>
      </c>
      <c r="K3072" s="1252">
        <v>2912.4899999999998</v>
      </c>
      <c r="L3072" s="1252">
        <v>2935.4299999999998</v>
      </c>
      <c r="M3072" s="1252">
        <v>2953.9499999999998</v>
      </c>
      <c r="N3072" s="1252">
        <v>2971.7399999999998</v>
      </c>
      <c r="O3072" s="1252">
        <v>3017.1700000000001</v>
      </c>
      <c r="P3072" s="1252">
        <v>3041.3400000000001</v>
      </c>
      <c r="Q3072" s="1252">
        <v>3181.2600000000002</v>
      </c>
      <c r="R3072" s="1252">
        <v>3354.6100000000001</v>
      </c>
      <c r="S3072" s="1252">
        <v>3705.29</v>
      </c>
      <c r="T3072" s="1252">
        <v>3705.2900000000009</v>
      </c>
      <c r="U3072" s="1251" t="s">
        <v>116</v>
      </c>
      <c r="V3072" s="1251" t="s">
        <v>1537</v>
      </c>
      <c r="W3072" s="1251" t="s">
        <v>316</v>
      </c>
      <c r="X3072" s="1251" t="s">
        <v>1515</v>
      </c>
      <c r="Y3072" s="1251">
        <v>184</v>
      </c>
    </row>
    <row r="3073" spans="1:25" ht="12">
      <c r="A3073" s="1251">
        <v>2021</v>
      </c>
      <c r="B3073" s="1251">
        <v>25</v>
      </c>
      <c r="C3073" s="1251">
        <v>200</v>
      </c>
      <c r="D3073" s="1251" t="s">
        <v>1687</v>
      </c>
      <c r="E3073" s="1251">
        <v>184060</v>
      </c>
      <c r="F3073" s="1251" t="s">
        <v>1566</v>
      </c>
      <c r="G3073" s="1252">
        <v>21001.82</v>
      </c>
      <c r="H3073" s="1252">
        <v>21814.16</v>
      </c>
      <c r="I3073" s="1252">
        <v>22453.849999999999</v>
      </c>
      <c r="J3073" s="1252">
        <v>23047.389999999999</v>
      </c>
      <c r="K3073" s="1252">
        <v>23288.900000000001</v>
      </c>
      <c r="L3073" s="1252">
        <v>23614.360000000001</v>
      </c>
      <c r="M3073" s="1252">
        <v>23817.23</v>
      </c>
      <c r="N3073" s="1252">
        <v>23920.220000000001</v>
      </c>
      <c r="O3073" s="1252">
        <v>24123.950000000001</v>
      </c>
      <c r="P3073" s="1252">
        <v>24444.630000000001</v>
      </c>
      <c r="Q3073" s="1252">
        <v>25114.880000000001</v>
      </c>
      <c r="R3073" s="1252">
        <v>25399.919999999998</v>
      </c>
      <c r="S3073" s="1252">
        <v>25768.02</v>
      </c>
      <c r="T3073" s="1252">
        <v>25768.020000000019</v>
      </c>
      <c r="U3073" s="1251" t="s">
        <v>116</v>
      </c>
      <c r="V3073" s="1251" t="s">
        <v>1537</v>
      </c>
      <c r="W3073" s="1251" t="s">
        <v>316</v>
      </c>
      <c r="X3073" s="1251" t="s">
        <v>1515</v>
      </c>
      <c r="Y3073" s="1251">
        <v>184</v>
      </c>
    </row>
    <row r="3074" spans="1:25" ht="12">
      <c r="A3074" s="1251">
        <v>2021</v>
      </c>
      <c r="B3074" s="1251">
        <v>25</v>
      </c>
      <c r="C3074" s="1251">
        <v>200</v>
      </c>
      <c r="D3074" s="1251" t="s">
        <v>1687</v>
      </c>
      <c r="E3074" s="1251">
        <v>184099</v>
      </c>
      <c r="F3074" s="1251" t="s">
        <v>1567</v>
      </c>
      <c r="G3074" s="1252">
        <v>-1460649.1499999999</v>
      </c>
      <c r="H3074" s="1252">
        <v>-1461113.74</v>
      </c>
      <c r="I3074" s="1252">
        <v>-1462509.55</v>
      </c>
      <c r="J3074" s="1252">
        <v>-1462893.54</v>
      </c>
      <c r="K3074" s="1252">
        <v>-1516172.97</v>
      </c>
      <c r="L3074" s="1252">
        <v>-1522662.6299999999</v>
      </c>
      <c r="M3074" s="1252">
        <v>-1543298.1899999999</v>
      </c>
      <c r="N3074" s="1252">
        <v>-1544449.95</v>
      </c>
      <c r="O3074" s="1252">
        <v>-1545602.6399999999</v>
      </c>
      <c r="P3074" s="1252">
        <v>-1547715.1200000001</v>
      </c>
      <c r="Q3074" s="1252">
        <v>-1548845.03</v>
      </c>
      <c r="R3074" s="1252">
        <v>-1550873.6499999999</v>
      </c>
      <c r="S3074" s="1252">
        <v>-1551807.1000000001</v>
      </c>
      <c r="T3074" s="1252">
        <v>-1551807.1000000015</v>
      </c>
      <c r="U3074" s="1251" t="s">
        <v>116</v>
      </c>
      <c r="V3074" s="1251" t="s">
        <v>1537</v>
      </c>
      <c r="W3074" s="1251" t="s">
        <v>316</v>
      </c>
      <c r="X3074" s="1251" t="s">
        <v>1515</v>
      </c>
      <c r="Y3074" s="1251">
        <v>184</v>
      </c>
    </row>
    <row r="3075" spans="1:25" ht="12">
      <c r="A3075" s="1251">
        <v>2021</v>
      </c>
      <c r="B3075" s="1251">
        <v>25</v>
      </c>
      <c r="C3075" s="1251">
        <v>200</v>
      </c>
      <c r="D3075" s="1251" t="s">
        <v>1687</v>
      </c>
      <c r="E3075" s="1251">
        <v>184301</v>
      </c>
      <c r="F3075" s="1251" t="s">
        <v>1568</v>
      </c>
      <c r="G3075" s="1252">
        <v>0</v>
      </c>
      <c r="H3075" s="1252">
        <v>0</v>
      </c>
      <c r="I3075" s="1252">
        <v>0</v>
      </c>
      <c r="J3075" s="1252">
        <v>0</v>
      </c>
      <c r="K3075" s="1252">
        <v>0</v>
      </c>
      <c r="L3075" s="1252">
        <v>0</v>
      </c>
      <c r="M3075" s="1252">
        <v>0</v>
      </c>
      <c r="N3075" s="1252">
        <v>0</v>
      </c>
      <c r="O3075" s="1252">
        <v>0</v>
      </c>
      <c r="P3075" s="1252">
        <v>0</v>
      </c>
      <c r="Q3075" s="1252">
        <v>0</v>
      </c>
      <c r="R3075" s="1252">
        <v>0</v>
      </c>
      <c r="S3075" s="1252">
        <v>0</v>
      </c>
      <c r="T3075" s="1252">
        <v>0</v>
      </c>
      <c r="U3075" s="1251" t="s">
        <v>116</v>
      </c>
      <c r="V3075" s="1251" t="s">
        <v>1537</v>
      </c>
      <c r="W3075" s="1251" t="s">
        <v>1569</v>
      </c>
      <c r="X3075" s="1251" t="s">
        <v>1515</v>
      </c>
      <c r="Y3075" s="1251">
        <v>184</v>
      </c>
    </row>
    <row r="3076" spans="1:25" ht="12">
      <c r="A3076" s="1251">
        <v>2021</v>
      </c>
      <c r="B3076" s="1251">
        <v>25</v>
      </c>
      <c r="C3076" s="1251">
        <v>200</v>
      </c>
      <c r="D3076" s="1251" t="s">
        <v>1687</v>
      </c>
      <c r="E3076" s="1251">
        <v>185002</v>
      </c>
      <c r="F3076" s="1251" t="s">
        <v>1570</v>
      </c>
      <c r="G3076" s="1252">
        <v>13890</v>
      </c>
      <c r="H3076" s="1252">
        <v>13890</v>
      </c>
      <c r="I3076" s="1252">
        <v>13890</v>
      </c>
      <c r="J3076" s="1252">
        <v>13890</v>
      </c>
      <c r="K3076" s="1252">
        <v>13890</v>
      </c>
      <c r="L3076" s="1252">
        <v>13890</v>
      </c>
      <c r="M3076" s="1252">
        <v>23315</v>
      </c>
      <c r="N3076" s="1252">
        <v>23315</v>
      </c>
      <c r="O3076" s="1252">
        <v>23315</v>
      </c>
      <c r="P3076" s="1252">
        <v>23315</v>
      </c>
      <c r="Q3076" s="1252">
        <v>23315</v>
      </c>
      <c r="R3076" s="1252">
        <v>23315</v>
      </c>
      <c r="S3076" s="1252">
        <v>23315</v>
      </c>
      <c r="T3076" s="1252">
        <v>23315</v>
      </c>
      <c r="U3076" s="1251" t="s">
        <v>116</v>
      </c>
      <c r="V3076" s="1251" t="s">
        <v>1537</v>
      </c>
      <c r="W3076" s="1251" t="s">
        <v>1571</v>
      </c>
      <c r="X3076" s="1251" t="s">
        <v>1515</v>
      </c>
      <c r="Y3076" s="1251">
        <v>185</v>
      </c>
    </row>
    <row r="3077" spans="1:25" ht="12">
      <c r="A3077" s="1251">
        <v>2021</v>
      </c>
      <c r="B3077" s="1251">
        <v>25</v>
      </c>
      <c r="C3077" s="1251">
        <v>200</v>
      </c>
      <c r="D3077" s="1251" t="s">
        <v>1687</v>
      </c>
      <c r="E3077" s="1251">
        <v>185300</v>
      </c>
      <c r="F3077" s="1251" t="s">
        <v>1572</v>
      </c>
      <c r="G3077" s="1252">
        <v>-9969.25</v>
      </c>
      <c r="H3077" s="1252">
        <v>-9969.25</v>
      </c>
      <c r="I3077" s="1252">
        <v>-9969.25</v>
      </c>
      <c r="J3077" s="1252">
        <v>-11264.09</v>
      </c>
      <c r="K3077" s="1252">
        <v>-11264.09</v>
      </c>
      <c r="L3077" s="1252">
        <v>-11264.09</v>
      </c>
      <c r="M3077" s="1252">
        <v>-13149.09</v>
      </c>
      <c r="N3077" s="1252">
        <v>-13149.09</v>
      </c>
      <c r="O3077" s="1252">
        <v>-13149.09</v>
      </c>
      <c r="P3077" s="1252">
        <v>-14020.09</v>
      </c>
      <c r="Q3077" s="1252">
        <v>-14020.09</v>
      </c>
      <c r="R3077" s="1252">
        <v>-14020.09</v>
      </c>
      <c r="S3077" s="1252">
        <v>-14897.09</v>
      </c>
      <c r="T3077" s="1252">
        <v>-14897.089999999997</v>
      </c>
      <c r="U3077" s="1251" t="s">
        <v>116</v>
      </c>
      <c r="V3077" s="1251" t="s">
        <v>1537</v>
      </c>
      <c r="W3077" s="1251" t="s">
        <v>1571</v>
      </c>
      <c r="X3077" s="1251" t="s">
        <v>1515</v>
      </c>
      <c r="Y3077" s="1251">
        <v>185</v>
      </c>
    </row>
    <row r="3078" spans="1:25" ht="12">
      <c r="A3078" s="1251">
        <v>2021</v>
      </c>
      <c r="B3078" s="1251">
        <v>25</v>
      </c>
      <c r="C3078" s="1251">
        <v>200</v>
      </c>
      <c r="D3078" s="1251" t="s">
        <v>1687</v>
      </c>
      <c r="E3078" s="1251">
        <v>186105</v>
      </c>
      <c r="F3078" s="1251" t="s">
        <v>1689</v>
      </c>
      <c r="G3078" s="1252">
        <v>280.80000000000001</v>
      </c>
      <c r="H3078" s="1252">
        <v>280.80000000000001</v>
      </c>
      <c r="I3078" s="1252">
        <v>280.80000000000001</v>
      </c>
      <c r="J3078" s="1252">
        <v>280.80000000000001</v>
      </c>
      <c r="K3078" s="1252">
        <v>280.80000000000001</v>
      </c>
      <c r="L3078" s="1252">
        <v>280.80000000000001</v>
      </c>
      <c r="M3078" s="1252">
        <v>280.80000000000001</v>
      </c>
      <c r="N3078" s="1252">
        <v>280.80000000000001</v>
      </c>
      <c r="O3078" s="1252">
        <v>280.80000000000001</v>
      </c>
      <c r="P3078" s="1252">
        <v>280.80000000000001</v>
      </c>
      <c r="Q3078" s="1252">
        <v>280.80000000000001</v>
      </c>
      <c r="R3078" s="1252">
        <v>280.80000000000001</v>
      </c>
      <c r="S3078" s="1252">
        <v>280.80000000000001</v>
      </c>
      <c r="T3078" s="1252">
        <v>280.80000000000018</v>
      </c>
      <c r="U3078" s="1251" t="s">
        <v>116</v>
      </c>
      <c r="V3078" s="1251" t="s">
        <v>1537</v>
      </c>
      <c r="W3078" s="1251" t="s">
        <v>322</v>
      </c>
      <c r="X3078" s="1251" t="s">
        <v>1515</v>
      </c>
      <c r="Y3078" s="1251">
        <v>186</v>
      </c>
    </row>
    <row r="3079" spans="1:25" ht="12">
      <c r="A3079" s="1251">
        <v>2021</v>
      </c>
      <c r="B3079" s="1251">
        <v>25</v>
      </c>
      <c r="C3079" s="1251">
        <v>200</v>
      </c>
      <c r="D3079" s="1251" t="s">
        <v>1687</v>
      </c>
      <c r="E3079" s="1251">
        <v>186301</v>
      </c>
      <c r="F3079" s="1251" t="s">
        <v>1690</v>
      </c>
      <c r="G3079" s="1252">
        <v>0</v>
      </c>
      <c r="H3079" s="1252">
        <v>0</v>
      </c>
      <c r="I3079" s="1252">
        <v>0</v>
      </c>
      <c r="J3079" s="1252">
        <v>0</v>
      </c>
      <c r="K3079" s="1252">
        <v>0</v>
      </c>
      <c r="L3079" s="1252">
        <v>0</v>
      </c>
      <c r="M3079" s="1252">
        <v>0</v>
      </c>
      <c r="N3079" s="1252">
        <v>0</v>
      </c>
      <c r="O3079" s="1252">
        <v>0</v>
      </c>
      <c r="P3079" s="1252">
        <v>0</v>
      </c>
      <c r="Q3079" s="1252">
        <v>0</v>
      </c>
      <c r="R3079" s="1252">
        <v>0</v>
      </c>
      <c r="S3079" s="1252">
        <v>0</v>
      </c>
      <c r="T3079" s="1252">
        <v>0</v>
      </c>
      <c r="U3079" s="1251" t="s">
        <v>116</v>
      </c>
      <c r="V3079" s="1251" t="s">
        <v>564</v>
      </c>
      <c r="W3079" s="1251" t="s">
        <v>322</v>
      </c>
      <c r="X3079" s="1251" t="s">
        <v>1515</v>
      </c>
      <c r="Y3079" s="1251">
        <v>186</v>
      </c>
    </row>
    <row r="3080" spans="1:25" ht="12">
      <c r="A3080" s="1251">
        <v>2021</v>
      </c>
      <c r="B3080" s="1251">
        <v>25</v>
      </c>
      <c r="C3080" s="1251">
        <v>200</v>
      </c>
      <c r="D3080" s="1251" t="s">
        <v>1687</v>
      </c>
      <c r="E3080" s="1251">
        <v>186355</v>
      </c>
      <c r="F3080" s="1251" t="s">
        <v>1575</v>
      </c>
      <c r="G3080" s="1252">
        <v>-16449.099999999999</v>
      </c>
      <c r="H3080" s="1252">
        <v>5018.2399999999998</v>
      </c>
      <c r="I3080" s="1252">
        <v>6611.25</v>
      </c>
      <c r="J3080" s="1252">
        <v>7817.1599999999999</v>
      </c>
      <c r="K3080" s="1252">
        <v>3337.9099999999999</v>
      </c>
      <c r="L3080" s="1252">
        <v>4107.4899999999998</v>
      </c>
      <c r="M3080" s="1252">
        <v>4979.6599999999999</v>
      </c>
      <c r="N3080" s="1252">
        <v>5949.5200000000004</v>
      </c>
      <c r="O3080" s="1252">
        <v>6995.6099999999997</v>
      </c>
      <c r="P3080" s="1252">
        <v>8340.6299999999992</v>
      </c>
      <c r="Q3080" s="1252">
        <v>10126.469999999999</v>
      </c>
      <c r="R3080" s="1252">
        <v>12210.76</v>
      </c>
      <c r="S3080" s="1252">
        <v>13574.66</v>
      </c>
      <c r="T3080" s="1252">
        <v>13574.660000000003</v>
      </c>
      <c r="U3080" s="1251" t="s">
        <v>116</v>
      </c>
      <c r="V3080" s="1251" t="s">
        <v>1537</v>
      </c>
      <c r="W3080" s="1251" t="s">
        <v>322</v>
      </c>
      <c r="X3080" s="1251" t="s">
        <v>1515</v>
      </c>
      <c r="Y3080" s="1251">
        <v>186</v>
      </c>
    </row>
    <row r="3081" spans="1:25" ht="12">
      <c r="A3081" s="1251">
        <v>2021</v>
      </c>
      <c r="B3081" s="1251">
        <v>25</v>
      </c>
      <c r="C3081" s="1251">
        <v>200</v>
      </c>
      <c r="D3081" s="1251" t="s">
        <v>1687</v>
      </c>
      <c r="E3081" s="1251">
        <v>186366</v>
      </c>
      <c r="F3081" s="1251" t="s">
        <v>1576</v>
      </c>
      <c r="G3081" s="1252">
        <v>138664.09</v>
      </c>
      <c r="H3081" s="1252">
        <v>118616.39</v>
      </c>
      <c r="I3081" s="1252">
        <v>118616.39</v>
      </c>
      <c r="J3081" s="1252">
        <v>118616.39</v>
      </c>
      <c r="K3081" s="1252">
        <v>123791.53999999999</v>
      </c>
      <c r="L3081" s="1252">
        <v>123791.53999999999</v>
      </c>
      <c r="M3081" s="1252">
        <v>123791.53999999999</v>
      </c>
      <c r="N3081" s="1252">
        <v>123791.53999999999</v>
      </c>
      <c r="O3081" s="1252">
        <v>123791.53999999999</v>
      </c>
      <c r="P3081" s="1252">
        <v>123791.53999999999</v>
      </c>
      <c r="Q3081" s="1252">
        <v>123791.53999999999</v>
      </c>
      <c r="R3081" s="1252">
        <v>123791.53999999999</v>
      </c>
      <c r="S3081" s="1252">
        <v>123791.53999999999</v>
      </c>
      <c r="T3081" s="1252">
        <v>123791.54000000004</v>
      </c>
      <c r="U3081" s="1251" t="s">
        <v>116</v>
      </c>
      <c r="V3081" s="1251" t="s">
        <v>1537</v>
      </c>
      <c r="W3081" s="1251" t="s">
        <v>322</v>
      </c>
      <c r="X3081" s="1251" t="s">
        <v>1515</v>
      </c>
      <c r="Y3081" s="1251">
        <v>186</v>
      </c>
    </row>
    <row r="3082" spans="1:25" ht="12">
      <c r="A3082" s="1251">
        <v>2021</v>
      </c>
      <c r="B3082" s="1251">
        <v>25</v>
      </c>
      <c r="C3082" s="1251">
        <v>200</v>
      </c>
      <c r="D3082" s="1251" t="s">
        <v>1687</v>
      </c>
      <c r="E3082" s="1251">
        <v>186367</v>
      </c>
      <c r="F3082" s="1251" t="s">
        <v>1577</v>
      </c>
      <c r="G3082" s="1252">
        <v>-16188.9</v>
      </c>
      <c r="H3082" s="1252">
        <v>-16481.490000000002</v>
      </c>
      <c r="I3082" s="1252">
        <v>-16774.080000000002</v>
      </c>
      <c r="J3082" s="1252">
        <v>-17066.669999999998</v>
      </c>
      <c r="K3082" s="1252">
        <v>-17364.799999999999</v>
      </c>
      <c r="L3082" s="1252">
        <v>-17662.93</v>
      </c>
      <c r="M3082" s="1252">
        <v>-17961.060000000001</v>
      </c>
      <c r="N3082" s="1252">
        <v>-18259.77</v>
      </c>
      <c r="O3082" s="1252">
        <v>-18558.48</v>
      </c>
      <c r="P3082" s="1252">
        <v>-18857.189999999999</v>
      </c>
      <c r="Q3082" s="1252">
        <v>-19157.860000000001</v>
      </c>
      <c r="R3082" s="1252">
        <v>-19458.529999999999</v>
      </c>
      <c r="S3082" s="1252">
        <v>-19759.200000000001</v>
      </c>
      <c r="T3082" s="1252">
        <v>-19759.200000000012</v>
      </c>
      <c r="U3082" s="1251" t="s">
        <v>116</v>
      </c>
      <c r="V3082" s="1251" t="s">
        <v>1537</v>
      </c>
      <c r="W3082" s="1251" t="s">
        <v>322</v>
      </c>
      <c r="X3082" s="1251" t="s">
        <v>1515</v>
      </c>
      <c r="Y3082" s="1251">
        <v>186</v>
      </c>
    </row>
    <row r="3083" spans="1:25" ht="12">
      <c r="A3083" s="1251">
        <v>2021</v>
      </c>
      <c r="B3083" s="1251">
        <v>25</v>
      </c>
      <c r="C3083" s="1251">
        <v>200</v>
      </c>
      <c r="D3083" s="1251" t="s">
        <v>1687</v>
      </c>
      <c r="E3083" s="1251">
        <v>186381</v>
      </c>
      <c r="F3083" s="1251" t="s">
        <v>1578</v>
      </c>
      <c r="G3083" s="1252">
        <v>0</v>
      </c>
      <c r="H3083" s="1252">
        <v>0</v>
      </c>
      <c r="I3083" s="1252">
        <v>0</v>
      </c>
      <c r="J3083" s="1252">
        <v>0</v>
      </c>
      <c r="K3083" s="1252">
        <v>0</v>
      </c>
      <c r="L3083" s="1252">
        <v>0</v>
      </c>
      <c r="M3083" s="1252">
        <v>0</v>
      </c>
      <c r="N3083" s="1252">
        <v>0</v>
      </c>
      <c r="O3083" s="1252">
        <v>0</v>
      </c>
      <c r="P3083" s="1252">
        <v>0</v>
      </c>
      <c r="Q3083" s="1252">
        <v>0</v>
      </c>
      <c r="R3083" s="1252">
        <v>0</v>
      </c>
      <c r="S3083" s="1252">
        <v>0</v>
      </c>
      <c r="T3083" s="1252">
        <v>0</v>
      </c>
      <c r="U3083" s="1251" t="s">
        <v>116</v>
      </c>
      <c r="V3083" s="1251" t="s">
        <v>1537</v>
      </c>
      <c r="W3083" s="1251" t="s">
        <v>322</v>
      </c>
      <c r="X3083" s="1251" t="s">
        <v>1515</v>
      </c>
      <c r="Y3083" s="1251">
        <v>186</v>
      </c>
    </row>
    <row r="3084" spans="1:25" ht="12">
      <c r="A3084" s="1251">
        <v>2021</v>
      </c>
      <c r="B3084" s="1251">
        <v>25</v>
      </c>
      <c r="C3084" s="1251">
        <v>200</v>
      </c>
      <c r="D3084" s="1251" t="s">
        <v>1687</v>
      </c>
      <c r="E3084" s="1251">
        <v>186395</v>
      </c>
      <c r="F3084" s="1251" t="s">
        <v>1691</v>
      </c>
      <c r="G3084" s="1252">
        <v>0</v>
      </c>
      <c r="H3084" s="1252">
        <v>0</v>
      </c>
      <c r="I3084" s="1252">
        <v>0</v>
      </c>
      <c r="J3084" s="1252">
        <v>0</v>
      </c>
      <c r="K3084" s="1252">
        <v>0</v>
      </c>
      <c r="L3084" s="1252">
        <v>0</v>
      </c>
      <c r="M3084" s="1252">
        <v>0</v>
      </c>
      <c r="N3084" s="1252">
        <v>0</v>
      </c>
      <c r="O3084" s="1252">
        <v>0</v>
      </c>
      <c r="P3084" s="1252">
        <v>0</v>
      </c>
      <c r="Q3084" s="1252">
        <v>0</v>
      </c>
      <c r="R3084" s="1252">
        <v>0</v>
      </c>
      <c r="S3084" s="1252">
        <v>0</v>
      </c>
      <c r="T3084" s="1252">
        <v>0</v>
      </c>
      <c r="U3084" s="1251" t="s">
        <v>116</v>
      </c>
      <c r="V3084" s="1251" t="s">
        <v>1537</v>
      </c>
      <c r="W3084" s="1251" t="s">
        <v>322</v>
      </c>
      <c r="X3084" s="1251" t="s">
        <v>1515</v>
      </c>
      <c r="Y3084" s="1251">
        <v>186</v>
      </c>
    </row>
    <row r="3085" spans="1:25" ht="12">
      <c r="A3085" s="1251">
        <v>2021</v>
      </c>
      <c r="B3085" s="1251">
        <v>25</v>
      </c>
      <c r="C3085" s="1251">
        <v>200</v>
      </c>
      <c r="D3085" s="1251" t="s">
        <v>1687</v>
      </c>
      <c r="E3085" s="1251">
        <v>186396</v>
      </c>
      <c r="F3085" s="1251" t="s">
        <v>1579</v>
      </c>
      <c r="G3085" s="1252">
        <v>0</v>
      </c>
      <c r="H3085" s="1252">
        <v>0</v>
      </c>
      <c r="I3085" s="1252">
        <v>0</v>
      </c>
      <c r="J3085" s="1252">
        <v>0</v>
      </c>
      <c r="K3085" s="1252">
        <v>0</v>
      </c>
      <c r="L3085" s="1252">
        <v>0</v>
      </c>
      <c r="M3085" s="1252">
        <v>0</v>
      </c>
      <c r="N3085" s="1252">
        <v>0</v>
      </c>
      <c r="O3085" s="1252">
        <v>0</v>
      </c>
      <c r="P3085" s="1252">
        <v>0</v>
      </c>
      <c r="Q3085" s="1252">
        <v>0</v>
      </c>
      <c r="R3085" s="1252">
        <v>0</v>
      </c>
      <c r="S3085" s="1252">
        <v>0</v>
      </c>
      <c r="T3085" s="1252">
        <v>0</v>
      </c>
      <c r="U3085" s="1251" t="s">
        <v>116</v>
      </c>
      <c r="V3085" s="1251" t="s">
        <v>1537</v>
      </c>
      <c r="W3085" s="1251" t="s">
        <v>322</v>
      </c>
      <c r="X3085" s="1251" t="s">
        <v>1515</v>
      </c>
      <c r="Y3085" s="1251">
        <v>186</v>
      </c>
    </row>
    <row r="3086" spans="1:25" ht="12">
      <c r="A3086" s="1251">
        <v>2021</v>
      </c>
      <c r="B3086" s="1251">
        <v>25</v>
      </c>
      <c r="C3086" s="1251">
        <v>200</v>
      </c>
      <c r="D3086" s="1251" t="s">
        <v>1687</v>
      </c>
      <c r="E3086" s="1251">
        <v>186397</v>
      </c>
      <c r="F3086" s="1251" t="s">
        <v>1692</v>
      </c>
      <c r="G3086" s="1252">
        <v>0</v>
      </c>
      <c r="H3086" s="1252">
        <v>0</v>
      </c>
      <c r="I3086" s="1252">
        <v>0</v>
      </c>
      <c r="J3086" s="1252">
        <v>0</v>
      </c>
      <c r="K3086" s="1252">
        <v>0</v>
      </c>
      <c r="L3086" s="1252">
        <v>0</v>
      </c>
      <c r="M3086" s="1252">
        <v>0</v>
      </c>
      <c r="N3086" s="1252">
        <v>0</v>
      </c>
      <c r="O3086" s="1252">
        <v>0</v>
      </c>
      <c r="P3086" s="1252">
        <v>0</v>
      </c>
      <c r="Q3086" s="1252">
        <v>0</v>
      </c>
      <c r="R3086" s="1252">
        <v>0</v>
      </c>
      <c r="S3086" s="1252">
        <v>0</v>
      </c>
      <c r="T3086" s="1252">
        <v>0</v>
      </c>
      <c r="U3086" s="1251" t="s">
        <v>116</v>
      </c>
      <c r="V3086" s="1251" t="s">
        <v>1537</v>
      </c>
      <c r="W3086" s="1251" t="s">
        <v>322</v>
      </c>
      <c r="X3086" s="1251" t="s">
        <v>1515</v>
      </c>
      <c r="Y3086" s="1251">
        <v>186</v>
      </c>
    </row>
    <row r="3087" spans="1:25" ht="12">
      <c r="A3087" s="1251">
        <v>2021</v>
      </c>
      <c r="B3087" s="1251">
        <v>25</v>
      </c>
      <c r="C3087" s="1251">
        <v>200</v>
      </c>
      <c r="D3087" s="1251" t="s">
        <v>1687</v>
      </c>
      <c r="E3087" s="1251">
        <v>186399</v>
      </c>
      <c r="F3087" s="1251" t="s">
        <v>1580</v>
      </c>
      <c r="G3087" s="1252">
        <v>0</v>
      </c>
      <c r="H3087" s="1252">
        <v>0</v>
      </c>
      <c r="I3087" s="1252">
        <v>0</v>
      </c>
      <c r="J3087" s="1252">
        <v>0</v>
      </c>
      <c r="K3087" s="1252">
        <v>0</v>
      </c>
      <c r="L3087" s="1252">
        <v>0</v>
      </c>
      <c r="M3087" s="1252">
        <v>0</v>
      </c>
      <c r="N3087" s="1252">
        <v>0</v>
      </c>
      <c r="O3087" s="1252">
        <v>0</v>
      </c>
      <c r="P3087" s="1252">
        <v>0</v>
      </c>
      <c r="Q3087" s="1252">
        <v>0</v>
      </c>
      <c r="R3087" s="1252">
        <v>0</v>
      </c>
      <c r="S3087" s="1252">
        <v>0</v>
      </c>
      <c r="T3087" s="1252">
        <v>0</v>
      </c>
      <c r="U3087" s="1251" t="s">
        <v>116</v>
      </c>
      <c r="V3087" s="1251" t="s">
        <v>564</v>
      </c>
      <c r="W3087" s="1251" t="s">
        <v>322</v>
      </c>
      <c r="X3087" s="1251" t="s">
        <v>1515</v>
      </c>
      <c r="Y3087" s="1251">
        <v>186</v>
      </c>
    </row>
    <row r="3088" spans="1:25" ht="12">
      <c r="A3088" s="1251">
        <v>2021</v>
      </c>
      <c r="B3088" s="1251">
        <v>25</v>
      </c>
      <c r="C3088" s="1251">
        <v>200</v>
      </c>
      <c r="D3088" s="1251" t="s">
        <v>1687</v>
      </c>
      <c r="E3088" s="1251">
        <v>231001</v>
      </c>
      <c r="F3088" s="1251" t="s">
        <v>1582</v>
      </c>
      <c r="G3088" s="1252">
        <v>0</v>
      </c>
      <c r="H3088" s="1252">
        <v>0</v>
      </c>
      <c r="I3088" s="1252">
        <v>0</v>
      </c>
      <c r="J3088" s="1252">
        <v>0</v>
      </c>
      <c r="K3088" s="1252">
        <v>0</v>
      </c>
      <c r="L3088" s="1252">
        <v>0</v>
      </c>
      <c r="M3088" s="1252">
        <v>0</v>
      </c>
      <c r="N3088" s="1252">
        <v>0</v>
      </c>
      <c r="O3088" s="1252">
        <v>0</v>
      </c>
      <c r="P3088" s="1252">
        <v>0</v>
      </c>
      <c r="Q3088" s="1252">
        <v>0</v>
      </c>
      <c r="R3088" s="1252">
        <v>0</v>
      </c>
      <c r="S3088" s="1252">
        <v>0</v>
      </c>
      <c r="T3088" s="1252">
        <v>0</v>
      </c>
      <c r="U3088" s="1251" t="s">
        <v>116</v>
      </c>
      <c r="V3088" s="1251" t="s">
        <v>1537</v>
      </c>
      <c r="W3088" s="1251" t="s">
        <v>366</v>
      </c>
      <c r="X3088" s="1251" t="s">
        <v>1581</v>
      </c>
      <c r="Y3088" s="1251">
        <v>231</v>
      </c>
    </row>
    <row r="3089" spans="1:25" ht="12">
      <c r="A3089" s="1251">
        <v>2021</v>
      </c>
      <c r="B3089" s="1251">
        <v>25</v>
      </c>
      <c r="C3089" s="1251">
        <v>200</v>
      </c>
      <c r="D3089" s="1251" t="s">
        <v>1687</v>
      </c>
      <c r="E3089" s="1251">
        <v>231003</v>
      </c>
      <c r="F3089" s="1251" t="s">
        <v>1693</v>
      </c>
      <c r="G3089" s="1252">
        <v>0</v>
      </c>
      <c r="H3089" s="1252">
        <v>0</v>
      </c>
      <c r="I3089" s="1252">
        <v>0</v>
      </c>
      <c r="J3089" s="1252">
        <v>0</v>
      </c>
      <c r="K3089" s="1252">
        <v>0</v>
      </c>
      <c r="L3089" s="1252">
        <v>0</v>
      </c>
      <c r="M3089" s="1252">
        <v>0</v>
      </c>
      <c r="N3089" s="1252">
        <v>0</v>
      </c>
      <c r="O3089" s="1252">
        <v>0</v>
      </c>
      <c r="P3089" s="1252">
        <v>0</v>
      </c>
      <c r="Q3089" s="1252">
        <v>0</v>
      </c>
      <c r="R3089" s="1252">
        <v>0</v>
      </c>
      <c r="S3089" s="1252">
        <v>0</v>
      </c>
      <c r="T3089" s="1252">
        <v>0</v>
      </c>
      <c r="U3089" s="1251" t="s">
        <v>116</v>
      </c>
      <c r="V3089" s="1251" t="s">
        <v>1537</v>
      </c>
      <c r="W3089" s="1251" t="s">
        <v>366</v>
      </c>
      <c r="X3089" s="1251" t="s">
        <v>1581</v>
      </c>
      <c r="Y3089" s="1251">
        <v>231</v>
      </c>
    </row>
    <row r="3090" spans="1:25" ht="12">
      <c r="A3090" s="1251">
        <v>2021</v>
      </c>
      <c r="B3090" s="1251">
        <v>25</v>
      </c>
      <c r="C3090" s="1251">
        <v>200</v>
      </c>
      <c r="D3090" s="1251" t="s">
        <v>1687</v>
      </c>
      <c r="E3090" s="1251">
        <v>231005</v>
      </c>
      <c r="F3090" s="1251" t="s">
        <v>1694</v>
      </c>
      <c r="G3090" s="1252">
        <v>0</v>
      </c>
      <c r="H3090" s="1252">
        <v>0</v>
      </c>
      <c r="I3090" s="1252">
        <v>0</v>
      </c>
      <c r="J3090" s="1252">
        <v>0</v>
      </c>
      <c r="K3090" s="1252">
        <v>0</v>
      </c>
      <c r="L3090" s="1252">
        <v>0</v>
      </c>
      <c r="M3090" s="1252">
        <v>0</v>
      </c>
      <c r="N3090" s="1252">
        <v>0</v>
      </c>
      <c r="O3090" s="1252">
        <v>0</v>
      </c>
      <c r="P3090" s="1252">
        <v>0</v>
      </c>
      <c r="Q3090" s="1252">
        <v>0</v>
      </c>
      <c r="R3090" s="1252">
        <v>0</v>
      </c>
      <c r="S3090" s="1252">
        <v>0</v>
      </c>
      <c r="T3090" s="1252">
        <v>0</v>
      </c>
      <c r="U3090" s="1251" t="s">
        <v>116</v>
      </c>
      <c r="V3090" s="1251" t="s">
        <v>1537</v>
      </c>
      <c r="W3090" s="1251" t="s">
        <v>366</v>
      </c>
      <c r="X3090" s="1251" t="s">
        <v>1581</v>
      </c>
      <c r="Y3090" s="1251">
        <v>231</v>
      </c>
    </row>
    <row r="3091" spans="1:25" ht="12">
      <c r="A3091" s="1251">
        <v>2021</v>
      </c>
      <c r="B3091" s="1251">
        <v>25</v>
      </c>
      <c r="C3091" s="1251">
        <v>200</v>
      </c>
      <c r="D3091" s="1251" t="s">
        <v>1687</v>
      </c>
      <c r="E3091" s="1251">
        <v>231006</v>
      </c>
      <c r="F3091" s="1251" t="s">
        <v>1583</v>
      </c>
      <c r="G3091" s="1252">
        <v>225.63999999999999</v>
      </c>
      <c r="H3091" s="1252">
        <v>477.75999999999999</v>
      </c>
      <c r="I3091" s="1252">
        <v>480.00999999999999</v>
      </c>
      <c r="J3091" s="1252">
        <v>385.06</v>
      </c>
      <c r="K3091" s="1252">
        <v>741.63</v>
      </c>
      <c r="L3091" s="1252">
        <v>489.50999999999999</v>
      </c>
      <c r="M3091" s="1252">
        <v>489.50999999999999</v>
      </c>
      <c r="N3091" s="1252">
        <v>489.50999999999999</v>
      </c>
      <c r="O3091" s="1252">
        <v>503.47000000000003</v>
      </c>
      <c r="P3091" s="1252">
        <v>83.230000000000004</v>
      </c>
      <c r="Q3091" s="1252">
        <v>83.230000000000004</v>
      </c>
      <c r="R3091" s="1252">
        <v>83.230000000000004</v>
      </c>
      <c r="S3091" s="1252">
        <v>401.13</v>
      </c>
      <c r="T3091" s="1252">
        <v>401.13000000000011</v>
      </c>
      <c r="U3091" s="1251" t="s">
        <v>116</v>
      </c>
      <c r="V3091" s="1251" t="s">
        <v>1537</v>
      </c>
      <c r="W3091" s="1251" t="s">
        <v>366</v>
      </c>
      <c r="X3091" s="1251" t="s">
        <v>1581</v>
      </c>
      <c r="Y3091" s="1251">
        <v>231</v>
      </c>
    </row>
    <row r="3092" spans="1:25" ht="12">
      <c r="A3092" s="1251">
        <v>2021</v>
      </c>
      <c r="B3092" s="1251">
        <v>25</v>
      </c>
      <c r="C3092" s="1251">
        <v>200</v>
      </c>
      <c r="D3092" s="1251" t="s">
        <v>1687</v>
      </c>
      <c r="E3092" s="1251">
        <v>231035</v>
      </c>
      <c r="F3092" s="1251" t="s">
        <v>1820</v>
      </c>
      <c r="G3092" s="1252">
        <v>0</v>
      </c>
      <c r="H3092" s="1252">
        <v>0</v>
      </c>
      <c r="I3092" s="1252">
        <v>0</v>
      </c>
      <c r="J3092" s="1252">
        <v>0</v>
      </c>
      <c r="K3092" s="1252">
        <v>0</v>
      </c>
      <c r="L3092" s="1252">
        <v>0</v>
      </c>
      <c r="M3092" s="1252">
        <v>0</v>
      </c>
      <c r="N3092" s="1252">
        <v>0</v>
      </c>
      <c r="O3092" s="1252">
        <v>0</v>
      </c>
      <c r="P3092" s="1252">
        <v>0</v>
      </c>
      <c r="Q3092" s="1252">
        <v>0</v>
      </c>
      <c r="R3092" s="1252">
        <v>0</v>
      </c>
      <c r="S3092" s="1252">
        <v>-15900</v>
      </c>
      <c r="T3092" s="1252">
        <v>-15900</v>
      </c>
      <c r="U3092" s="1251" t="s">
        <v>116</v>
      </c>
      <c r="V3092" s="1251" t="s">
        <v>1537</v>
      </c>
      <c r="W3092" s="1251" t="s">
        <v>366</v>
      </c>
      <c r="X3092" s="1251" t="s">
        <v>1581</v>
      </c>
      <c r="Y3092" s="1251">
        <v>231</v>
      </c>
    </row>
    <row r="3093" spans="1:25" ht="12">
      <c r="A3093" s="1251">
        <v>2021</v>
      </c>
      <c r="B3093" s="1251">
        <v>25</v>
      </c>
      <c r="C3093" s="1251">
        <v>200</v>
      </c>
      <c r="D3093" s="1251" t="s">
        <v>1687</v>
      </c>
      <c r="E3093" s="1251">
        <v>231100</v>
      </c>
      <c r="F3093" s="1251" t="s">
        <v>1584</v>
      </c>
      <c r="G3093" s="1252">
        <v>32.32</v>
      </c>
      <c r="H3093" s="1252">
        <v>32.32</v>
      </c>
      <c r="I3093" s="1252">
        <v>32.32</v>
      </c>
      <c r="J3093" s="1252">
        <v>32.32</v>
      </c>
      <c r="K3093" s="1252">
        <v>32.32</v>
      </c>
      <c r="L3093" s="1252">
        <v>32.32</v>
      </c>
      <c r="M3093" s="1252">
        <v>32.32</v>
      </c>
      <c r="N3093" s="1252">
        <v>32.32</v>
      </c>
      <c r="O3093" s="1252">
        <v>32.32</v>
      </c>
      <c r="P3093" s="1252">
        <v>32.32</v>
      </c>
      <c r="Q3093" s="1252">
        <v>32.32</v>
      </c>
      <c r="R3093" s="1252">
        <v>32.32</v>
      </c>
      <c r="S3093" s="1252">
        <v>32.32</v>
      </c>
      <c r="T3093" s="1252">
        <v>32.319999999999993</v>
      </c>
      <c r="U3093" s="1251" t="s">
        <v>116</v>
      </c>
      <c r="V3093" s="1251" t="s">
        <v>1537</v>
      </c>
      <c r="W3093" s="1251" t="s">
        <v>366</v>
      </c>
      <c r="X3093" s="1251" t="s">
        <v>1581</v>
      </c>
      <c r="Y3093" s="1251">
        <v>231</v>
      </c>
    </row>
    <row r="3094" spans="1:25" ht="12">
      <c r="A3094" s="1251">
        <v>2021</v>
      </c>
      <c r="B3094" s="1251">
        <v>25</v>
      </c>
      <c r="C3094" s="1251">
        <v>200</v>
      </c>
      <c r="D3094" s="1251" t="s">
        <v>1687</v>
      </c>
      <c r="E3094" s="1251">
        <v>231200</v>
      </c>
      <c r="F3094" s="1251" t="s">
        <v>1821</v>
      </c>
      <c r="G3094" s="1252">
        <v>0</v>
      </c>
      <c r="H3094" s="1252">
        <v>0</v>
      </c>
      <c r="I3094" s="1252">
        <v>0</v>
      </c>
      <c r="J3094" s="1252">
        <v>0</v>
      </c>
      <c r="K3094" s="1252">
        <v>0</v>
      </c>
      <c r="L3094" s="1252">
        <v>0</v>
      </c>
      <c r="M3094" s="1252">
        <v>0</v>
      </c>
      <c r="N3094" s="1252">
        <v>0</v>
      </c>
      <c r="O3094" s="1252">
        <v>0</v>
      </c>
      <c r="P3094" s="1252">
        <v>-40261</v>
      </c>
      <c r="Q3094" s="1252">
        <v>0</v>
      </c>
      <c r="R3094" s="1252">
        <v>0</v>
      </c>
      <c r="S3094" s="1252">
        <v>0</v>
      </c>
      <c r="T3094" s="1252">
        <v>0</v>
      </c>
      <c r="U3094" s="1251" t="s">
        <v>116</v>
      </c>
      <c r="V3094" s="1251" t="s">
        <v>1537</v>
      </c>
      <c r="W3094" s="1251" t="s">
        <v>366</v>
      </c>
      <c r="X3094" s="1251" t="s">
        <v>1581</v>
      </c>
      <c r="Y3094" s="1251">
        <v>231</v>
      </c>
    </row>
    <row r="3095" spans="1:25" ht="12">
      <c r="A3095" s="1251">
        <v>2021</v>
      </c>
      <c r="B3095" s="1251">
        <v>25</v>
      </c>
      <c r="C3095" s="1251">
        <v>200</v>
      </c>
      <c r="D3095" s="1251" t="s">
        <v>1687</v>
      </c>
      <c r="E3095" s="1251">
        <v>235020</v>
      </c>
      <c r="F3095" s="1251" t="s">
        <v>1586</v>
      </c>
      <c r="G3095" s="1252">
        <v>-15530.200000000001</v>
      </c>
      <c r="H3095" s="1252">
        <v>-15530.200000000001</v>
      </c>
      <c r="I3095" s="1252">
        <v>-15445.200000000001</v>
      </c>
      <c r="J3095" s="1252">
        <v>-14148.57</v>
      </c>
      <c r="K3095" s="1252">
        <v>-14063.57</v>
      </c>
      <c r="L3095" s="1252">
        <v>-13809.950000000001</v>
      </c>
      <c r="M3095" s="1252">
        <v>-13015.450000000001</v>
      </c>
      <c r="N3095" s="1252">
        <v>-13014.07</v>
      </c>
      <c r="O3095" s="1252">
        <v>-13099.200000000001</v>
      </c>
      <c r="P3095" s="1252">
        <v>-12044.190000000001</v>
      </c>
      <c r="Q3095" s="1252">
        <v>-11959.190000000001</v>
      </c>
      <c r="R3095" s="1252">
        <v>-11754.190000000001</v>
      </c>
      <c r="S3095" s="1252">
        <v>-11669.190000000001</v>
      </c>
      <c r="T3095" s="1252">
        <v>-11669.190000000002</v>
      </c>
      <c r="U3095" s="1251" t="s">
        <v>116</v>
      </c>
      <c r="V3095" s="1251" t="s">
        <v>564</v>
      </c>
      <c r="W3095" s="1251" t="s">
        <v>370</v>
      </c>
      <c r="X3095" s="1251" t="s">
        <v>1581</v>
      </c>
      <c r="Y3095" s="1251">
        <v>235</v>
      </c>
    </row>
    <row r="3096" spans="1:25" ht="12">
      <c r="A3096" s="1251">
        <v>2021</v>
      </c>
      <c r="B3096" s="1251">
        <v>25</v>
      </c>
      <c r="C3096" s="1251">
        <v>200</v>
      </c>
      <c r="D3096" s="1251" t="s">
        <v>1687</v>
      </c>
      <c r="E3096" s="1251">
        <v>235030</v>
      </c>
      <c r="F3096" s="1251" t="s">
        <v>1695</v>
      </c>
      <c r="G3096" s="1252">
        <v>0</v>
      </c>
      <c r="H3096" s="1252">
        <v>0</v>
      </c>
      <c r="I3096" s="1252">
        <v>0</v>
      </c>
      <c r="J3096" s="1252">
        <v>0</v>
      </c>
      <c r="K3096" s="1252">
        <v>0</v>
      </c>
      <c r="L3096" s="1252">
        <v>0</v>
      </c>
      <c r="M3096" s="1252">
        <v>0</v>
      </c>
      <c r="N3096" s="1252">
        <v>0</v>
      </c>
      <c r="O3096" s="1252">
        <v>0</v>
      </c>
      <c r="P3096" s="1252">
        <v>0</v>
      </c>
      <c r="Q3096" s="1252">
        <v>0</v>
      </c>
      <c r="R3096" s="1252">
        <v>0</v>
      </c>
      <c r="S3096" s="1252">
        <v>0</v>
      </c>
      <c r="T3096" s="1252">
        <v>0</v>
      </c>
      <c r="U3096" s="1251" t="s">
        <v>116</v>
      </c>
      <c r="V3096" s="1251" t="s">
        <v>564</v>
      </c>
      <c r="W3096" s="1251" t="s">
        <v>370</v>
      </c>
      <c r="X3096" s="1251" t="s">
        <v>1581</v>
      </c>
      <c r="Y3096" s="1251">
        <v>235</v>
      </c>
    </row>
    <row r="3097" spans="1:25" ht="12">
      <c r="A3097" s="1251">
        <v>2021</v>
      </c>
      <c r="B3097" s="1251">
        <v>25</v>
      </c>
      <c r="C3097" s="1251">
        <v>200</v>
      </c>
      <c r="D3097" s="1251" t="s">
        <v>1687</v>
      </c>
      <c r="E3097" s="1251">
        <v>235050</v>
      </c>
      <c r="F3097" s="1251" t="s">
        <v>1587</v>
      </c>
      <c r="G3097" s="1252">
        <v>-4800</v>
      </c>
      <c r="H3097" s="1252">
        <v>-4800</v>
      </c>
      <c r="I3097" s="1252">
        <v>-6400</v>
      </c>
      <c r="J3097" s="1252">
        <v>-6400</v>
      </c>
      <c r="K3097" s="1252">
        <v>-6400</v>
      </c>
      <c r="L3097" s="1252">
        <v>-6400</v>
      </c>
      <c r="M3097" s="1252">
        <v>-8000</v>
      </c>
      <c r="N3097" s="1252">
        <v>-6400</v>
      </c>
      <c r="O3097" s="1252">
        <v>-7900</v>
      </c>
      <c r="P3097" s="1252">
        <v>-4700</v>
      </c>
      <c r="Q3097" s="1252">
        <v>-7900</v>
      </c>
      <c r="R3097" s="1252">
        <v>-7963.7600000000002</v>
      </c>
      <c r="S3097" s="1252">
        <v>-6400</v>
      </c>
      <c r="T3097" s="1252">
        <v>-6400</v>
      </c>
      <c r="U3097" s="1251" t="s">
        <v>116</v>
      </c>
      <c r="V3097" s="1251" t="s">
        <v>564</v>
      </c>
      <c r="W3097" s="1251" t="s">
        <v>370</v>
      </c>
      <c r="X3097" s="1251" t="s">
        <v>1581</v>
      </c>
      <c r="Y3097" s="1251">
        <v>235</v>
      </c>
    </row>
    <row r="3098" spans="1:25" ht="12">
      <c r="A3098" s="1251">
        <v>2021</v>
      </c>
      <c r="B3098" s="1251">
        <v>25</v>
      </c>
      <c r="C3098" s="1251">
        <v>200</v>
      </c>
      <c r="D3098" s="1251" t="s">
        <v>1687</v>
      </c>
      <c r="E3098" s="1251">
        <v>236111</v>
      </c>
      <c r="F3098" s="1251" t="s">
        <v>1588</v>
      </c>
      <c r="G3098" s="1252">
        <v>0</v>
      </c>
      <c r="H3098" s="1252">
        <v>33266.230000000003</v>
      </c>
      <c r="I3098" s="1252">
        <v>24605.560000000001</v>
      </c>
      <c r="J3098" s="1252">
        <v>15944.9</v>
      </c>
      <c r="K3098" s="1252">
        <v>49211.029999999999</v>
      </c>
      <c r="L3098" s="1252">
        <v>40550.419999999998</v>
      </c>
      <c r="M3098" s="1252">
        <v>31889.810000000001</v>
      </c>
      <c r="N3098" s="1252">
        <v>56978.080000000002</v>
      </c>
      <c r="O3098" s="1252">
        <v>48531.18</v>
      </c>
      <c r="P3098" s="1252">
        <v>-17072.77</v>
      </c>
      <c r="Q3098" s="1252">
        <v>18058.950000000001</v>
      </c>
      <c r="R3098" s="1252">
        <v>9029.4799999999996</v>
      </c>
      <c r="S3098" s="1252">
        <v>0</v>
      </c>
      <c r="T3098" s="1252">
        <v>0</v>
      </c>
      <c r="U3098" s="1251" t="s">
        <v>116</v>
      </c>
      <c r="V3098" s="1251" t="s">
        <v>1537</v>
      </c>
      <c r="W3098" s="1251" t="s">
        <v>371</v>
      </c>
      <c r="X3098" s="1251" t="s">
        <v>1581</v>
      </c>
      <c r="Y3098" s="1251">
        <v>236</v>
      </c>
    </row>
    <row r="3099" spans="1:25" ht="12">
      <c r="A3099" s="1251">
        <v>2021</v>
      </c>
      <c r="B3099" s="1251">
        <v>25</v>
      </c>
      <c r="C3099" s="1251">
        <v>200</v>
      </c>
      <c r="D3099" s="1251" t="s">
        <v>1687</v>
      </c>
      <c r="E3099" s="1251">
        <v>236201</v>
      </c>
      <c r="F3099" s="1251" t="s">
        <v>1696</v>
      </c>
      <c r="G3099" s="1252">
        <v>0</v>
      </c>
      <c r="H3099" s="1252">
        <v>0</v>
      </c>
      <c r="I3099" s="1252">
        <v>0</v>
      </c>
      <c r="J3099" s="1252">
        <v>0</v>
      </c>
      <c r="K3099" s="1252">
        <v>0</v>
      </c>
      <c r="L3099" s="1252">
        <v>0</v>
      </c>
      <c r="M3099" s="1252">
        <v>0</v>
      </c>
      <c r="N3099" s="1252">
        <v>0</v>
      </c>
      <c r="O3099" s="1252">
        <v>0</v>
      </c>
      <c r="P3099" s="1252">
        <v>0</v>
      </c>
      <c r="Q3099" s="1252">
        <v>0</v>
      </c>
      <c r="R3099" s="1252">
        <v>0</v>
      </c>
      <c r="S3099" s="1252">
        <v>0</v>
      </c>
      <c r="T3099" s="1252">
        <v>0</v>
      </c>
      <c r="U3099" s="1251" t="s">
        <v>116</v>
      </c>
      <c r="V3099" s="1251" t="s">
        <v>1537</v>
      </c>
      <c r="W3099" s="1251" t="s">
        <v>371</v>
      </c>
      <c r="X3099" s="1251" t="s">
        <v>1581</v>
      </c>
      <c r="Y3099" s="1251">
        <v>236</v>
      </c>
    </row>
    <row r="3100" spans="1:25" ht="12">
      <c r="A3100" s="1251">
        <v>2021</v>
      </c>
      <c r="B3100" s="1251">
        <v>25</v>
      </c>
      <c r="C3100" s="1251">
        <v>200</v>
      </c>
      <c r="D3100" s="1251" t="s">
        <v>1687</v>
      </c>
      <c r="E3100" s="1251">
        <v>236202</v>
      </c>
      <c r="F3100" s="1251" t="s">
        <v>1697</v>
      </c>
      <c r="G3100" s="1252">
        <v>0</v>
      </c>
      <c r="H3100" s="1252">
        <v>0</v>
      </c>
      <c r="I3100" s="1252">
        <v>0</v>
      </c>
      <c r="J3100" s="1252">
        <v>0</v>
      </c>
      <c r="K3100" s="1252">
        <v>0</v>
      </c>
      <c r="L3100" s="1252">
        <v>0</v>
      </c>
      <c r="M3100" s="1252">
        <v>0</v>
      </c>
      <c r="N3100" s="1252">
        <v>0</v>
      </c>
      <c r="O3100" s="1252">
        <v>0</v>
      </c>
      <c r="P3100" s="1252">
        <v>0</v>
      </c>
      <c r="Q3100" s="1252">
        <v>0</v>
      </c>
      <c r="R3100" s="1252">
        <v>0</v>
      </c>
      <c r="S3100" s="1252">
        <v>0</v>
      </c>
      <c r="T3100" s="1252">
        <v>0</v>
      </c>
      <c r="U3100" s="1251" t="s">
        <v>116</v>
      </c>
      <c r="V3100" s="1251" t="s">
        <v>1537</v>
      </c>
      <c r="W3100" s="1251" t="s">
        <v>371</v>
      </c>
      <c r="X3100" s="1251" t="s">
        <v>1581</v>
      </c>
      <c r="Y3100" s="1251">
        <v>236</v>
      </c>
    </row>
    <row r="3101" spans="1:25" ht="12">
      <c r="A3101" s="1251">
        <v>2021</v>
      </c>
      <c r="B3101" s="1251">
        <v>25</v>
      </c>
      <c r="C3101" s="1251">
        <v>200</v>
      </c>
      <c r="D3101" s="1251" t="s">
        <v>1687</v>
      </c>
      <c r="E3101" s="1251">
        <v>236205</v>
      </c>
      <c r="F3101" s="1251" t="s">
        <v>1698</v>
      </c>
      <c r="G3101" s="1252">
        <v>0</v>
      </c>
      <c r="H3101" s="1252">
        <v>0</v>
      </c>
      <c r="I3101" s="1252">
        <v>0</v>
      </c>
      <c r="J3101" s="1252">
        <v>0</v>
      </c>
      <c r="K3101" s="1252">
        <v>0</v>
      </c>
      <c r="L3101" s="1252">
        <v>0</v>
      </c>
      <c r="M3101" s="1252">
        <v>0</v>
      </c>
      <c r="N3101" s="1252">
        <v>0</v>
      </c>
      <c r="O3101" s="1252">
        <v>0</v>
      </c>
      <c r="P3101" s="1252">
        <v>0</v>
      </c>
      <c r="Q3101" s="1252">
        <v>0</v>
      </c>
      <c r="R3101" s="1252">
        <v>0</v>
      </c>
      <c r="S3101" s="1252">
        <v>0</v>
      </c>
      <c r="T3101" s="1252">
        <v>0</v>
      </c>
      <c r="U3101" s="1251" t="s">
        <v>116</v>
      </c>
      <c r="V3101" s="1251" t="s">
        <v>1537</v>
      </c>
      <c r="W3101" s="1251" t="s">
        <v>371</v>
      </c>
      <c r="X3101" s="1251" t="s">
        <v>1581</v>
      </c>
      <c r="Y3101" s="1251">
        <v>236</v>
      </c>
    </row>
    <row r="3102" spans="1:25" ht="12">
      <c r="A3102" s="1251">
        <v>2021</v>
      </c>
      <c r="B3102" s="1251">
        <v>25</v>
      </c>
      <c r="C3102" s="1251">
        <v>200</v>
      </c>
      <c r="D3102" s="1251" t="s">
        <v>1687</v>
      </c>
      <c r="E3102" s="1251">
        <v>237280</v>
      </c>
      <c r="F3102" s="1251" t="s">
        <v>1590</v>
      </c>
      <c r="G3102" s="1252">
        <v>-23.43</v>
      </c>
      <c r="H3102" s="1252">
        <v>-52.909999999999997</v>
      </c>
      <c r="I3102" s="1252">
        <v>-52.75</v>
      </c>
      <c r="J3102" s="1252">
        <v>-102.26000000000001</v>
      </c>
      <c r="K3102" s="1252">
        <v>-129.96000000000001</v>
      </c>
      <c r="L3102" s="1252">
        <v>-153.11000000000001</v>
      </c>
      <c r="M3102" s="1252">
        <v>-167.97</v>
      </c>
      <c r="N3102" s="1252">
        <v>-191.88</v>
      </c>
      <c r="O3102" s="1252">
        <v>-217.96000000000001</v>
      </c>
      <c r="P3102" s="1252">
        <v>-224.75999999999999</v>
      </c>
      <c r="Q3102" s="1252">
        <v>-245.88999999999999</v>
      </c>
      <c r="R3102" s="1252">
        <v>-265.48000000000002</v>
      </c>
      <c r="S3102" s="1252">
        <v>-3</v>
      </c>
      <c r="T3102" s="1252">
        <v>-3</v>
      </c>
      <c r="U3102" s="1251" t="s">
        <v>116</v>
      </c>
      <c r="V3102" s="1251" t="s">
        <v>1537</v>
      </c>
      <c r="W3102" s="1251" t="s">
        <v>368</v>
      </c>
      <c r="X3102" s="1251" t="s">
        <v>1581</v>
      </c>
      <c r="Y3102" s="1251">
        <v>237</v>
      </c>
    </row>
    <row r="3103" spans="1:25" ht="12">
      <c r="A3103" s="1251">
        <v>2021</v>
      </c>
      <c r="B3103" s="1251">
        <v>25</v>
      </c>
      <c r="C3103" s="1251">
        <v>200</v>
      </c>
      <c r="D3103" s="1251" t="s">
        <v>1687</v>
      </c>
      <c r="E3103" s="1251">
        <v>237290</v>
      </c>
      <c r="F3103" s="1251" t="s">
        <v>1591</v>
      </c>
      <c r="G3103" s="1252">
        <v>0</v>
      </c>
      <c r="H3103" s="1252">
        <v>0</v>
      </c>
      <c r="I3103" s="1252">
        <v>0</v>
      </c>
      <c r="J3103" s="1252">
        <v>0</v>
      </c>
      <c r="K3103" s="1252">
        <v>0</v>
      </c>
      <c r="L3103" s="1252">
        <v>0</v>
      </c>
      <c r="M3103" s="1252">
        <v>0</v>
      </c>
      <c r="N3103" s="1252">
        <v>0</v>
      </c>
      <c r="O3103" s="1252">
        <v>0</v>
      </c>
      <c r="P3103" s="1252">
        <v>0</v>
      </c>
      <c r="Q3103" s="1252">
        <v>0</v>
      </c>
      <c r="R3103" s="1252">
        <v>0</v>
      </c>
      <c r="S3103" s="1252">
        <v>0</v>
      </c>
      <c r="T3103" s="1252">
        <v>0</v>
      </c>
      <c r="U3103" s="1251" t="s">
        <v>116</v>
      </c>
      <c r="V3103" s="1251" t="s">
        <v>1537</v>
      </c>
      <c r="W3103" s="1251" t="s">
        <v>368</v>
      </c>
      <c r="X3103" s="1251" t="s">
        <v>1581</v>
      </c>
      <c r="Y3103" s="1251">
        <v>237</v>
      </c>
    </row>
    <row r="3104" spans="1:25" ht="12">
      <c r="A3104" s="1251">
        <v>2021</v>
      </c>
      <c r="B3104" s="1251">
        <v>25</v>
      </c>
      <c r="C3104" s="1251">
        <v>200</v>
      </c>
      <c r="D3104" s="1251" t="s">
        <v>1687</v>
      </c>
      <c r="E3104" s="1251">
        <v>241001</v>
      </c>
      <c r="F3104" s="1251" t="s">
        <v>1592</v>
      </c>
      <c r="G3104" s="1252">
        <v>430</v>
      </c>
      <c r="H3104" s="1252">
        <v>-180</v>
      </c>
      <c r="I3104" s="1252">
        <v>112.25</v>
      </c>
      <c r="J3104" s="1252">
        <v>291.25</v>
      </c>
      <c r="K3104" s="1252">
        <v>379</v>
      </c>
      <c r="L3104" s="1252">
        <v>63.240000000000002</v>
      </c>
      <c r="M3104" s="1252">
        <v>503.44999999999999</v>
      </c>
      <c r="N3104" s="1252">
        <v>-54.409999999999997</v>
      </c>
      <c r="O3104" s="1252">
        <v>399.95999999999998</v>
      </c>
      <c r="P3104" s="1252">
        <v>335.54000000000002</v>
      </c>
      <c r="Q3104" s="1252">
        <v>130</v>
      </c>
      <c r="R3104" s="1252">
        <v>-30</v>
      </c>
      <c r="S3104" s="1252">
        <v>-40</v>
      </c>
      <c r="T3104" s="1252">
        <v>-40</v>
      </c>
      <c r="U3104" s="1251" t="s">
        <v>116</v>
      </c>
      <c r="V3104" s="1251" t="s">
        <v>1537</v>
      </c>
      <c r="W3104" s="1251" t="s">
        <v>371</v>
      </c>
      <c r="X3104" s="1251" t="s">
        <v>1581</v>
      </c>
      <c r="Y3104" s="1251">
        <v>241</v>
      </c>
    </row>
    <row r="3105" spans="1:25" ht="12">
      <c r="A3105" s="1251">
        <v>2021</v>
      </c>
      <c r="B3105" s="1251">
        <v>25</v>
      </c>
      <c r="C3105" s="1251">
        <v>200</v>
      </c>
      <c r="D3105" s="1251" t="s">
        <v>1687</v>
      </c>
      <c r="E3105" s="1251">
        <v>241002</v>
      </c>
      <c r="F3105" s="1251" t="s">
        <v>1699</v>
      </c>
      <c r="G3105" s="1252">
        <v>0</v>
      </c>
      <c r="H3105" s="1252">
        <v>0</v>
      </c>
      <c r="I3105" s="1252">
        <v>0</v>
      </c>
      <c r="J3105" s="1252">
        <v>0</v>
      </c>
      <c r="K3105" s="1252">
        <v>0</v>
      </c>
      <c r="L3105" s="1252">
        <v>0</v>
      </c>
      <c r="M3105" s="1252">
        <v>0</v>
      </c>
      <c r="N3105" s="1252">
        <v>0</v>
      </c>
      <c r="O3105" s="1252">
        <v>0</v>
      </c>
      <c r="P3105" s="1252">
        <v>0</v>
      </c>
      <c r="Q3105" s="1252">
        <v>0</v>
      </c>
      <c r="R3105" s="1252">
        <v>0</v>
      </c>
      <c r="S3105" s="1252">
        <v>0</v>
      </c>
      <c r="T3105" s="1252">
        <v>0</v>
      </c>
      <c r="U3105" s="1251" t="s">
        <v>116</v>
      </c>
      <c r="V3105" s="1251" t="s">
        <v>1537</v>
      </c>
      <c r="W3105" s="1251" t="s">
        <v>371</v>
      </c>
      <c r="X3105" s="1251" t="s">
        <v>1581</v>
      </c>
      <c r="Y3105" s="1251">
        <v>241</v>
      </c>
    </row>
    <row r="3106" spans="1:25" ht="12">
      <c r="A3106" s="1251">
        <v>2021</v>
      </c>
      <c r="B3106" s="1251">
        <v>25</v>
      </c>
      <c r="C3106" s="1251">
        <v>200</v>
      </c>
      <c r="D3106" s="1251" t="s">
        <v>1687</v>
      </c>
      <c r="E3106" s="1251">
        <v>241003</v>
      </c>
      <c r="F3106" s="1251" t="s">
        <v>1593</v>
      </c>
      <c r="G3106" s="1252">
        <v>0</v>
      </c>
      <c r="H3106" s="1252">
        <v>0</v>
      </c>
      <c r="I3106" s="1252">
        <v>0</v>
      </c>
      <c r="J3106" s="1252">
        <v>0</v>
      </c>
      <c r="K3106" s="1252">
        <v>0</v>
      </c>
      <c r="L3106" s="1252">
        <v>0</v>
      </c>
      <c r="M3106" s="1252">
        <v>0</v>
      </c>
      <c r="N3106" s="1252">
        <v>0</v>
      </c>
      <c r="O3106" s="1252">
        <v>0</v>
      </c>
      <c r="P3106" s="1252">
        <v>0</v>
      </c>
      <c r="Q3106" s="1252">
        <v>0</v>
      </c>
      <c r="R3106" s="1252">
        <v>0</v>
      </c>
      <c r="S3106" s="1252">
        <v>0</v>
      </c>
      <c r="T3106" s="1252">
        <v>0</v>
      </c>
      <c r="U3106" s="1251" t="s">
        <v>116</v>
      </c>
      <c r="V3106" s="1251" t="s">
        <v>1537</v>
      </c>
      <c r="W3106" s="1251" t="s">
        <v>371</v>
      </c>
      <c r="X3106" s="1251" t="s">
        <v>1581</v>
      </c>
      <c r="Y3106" s="1251">
        <v>241</v>
      </c>
    </row>
    <row r="3107" spans="1:25" ht="12">
      <c r="A3107" s="1251">
        <v>2021</v>
      </c>
      <c r="B3107" s="1251">
        <v>25</v>
      </c>
      <c r="C3107" s="1251">
        <v>200</v>
      </c>
      <c r="D3107" s="1251" t="s">
        <v>1687</v>
      </c>
      <c r="E3107" s="1251">
        <v>241004</v>
      </c>
      <c r="F3107" s="1251" t="s">
        <v>1594</v>
      </c>
      <c r="G3107" s="1252">
        <v>-124920.34</v>
      </c>
      <c r="H3107" s="1252">
        <v>-103577.64</v>
      </c>
      <c r="I3107" s="1252">
        <v>-135001.10000000001</v>
      </c>
      <c r="J3107" s="1252">
        <v>-118395.88</v>
      </c>
      <c r="K3107" s="1252">
        <v>-125739.89999999999</v>
      </c>
      <c r="L3107" s="1252">
        <v>-118688.02</v>
      </c>
      <c r="M3107" s="1252">
        <v>-102591.16</v>
      </c>
      <c r="N3107" s="1252">
        <v>-75955.380000000005</v>
      </c>
      <c r="O3107" s="1252">
        <v>-91972.259999999995</v>
      </c>
      <c r="P3107" s="1252">
        <v>-90644.539999999994</v>
      </c>
      <c r="Q3107" s="1252">
        <v>-131326.66</v>
      </c>
      <c r="R3107" s="1252">
        <v>-98657.369999999995</v>
      </c>
      <c r="S3107" s="1252">
        <v>-120170.12</v>
      </c>
      <c r="T3107" s="1252">
        <v>-120170.12000000011</v>
      </c>
      <c r="U3107" s="1251" t="s">
        <v>116</v>
      </c>
      <c r="V3107" s="1251" t="s">
        <v>1537</v>
      </c>
      <c r="W3107" s="1251" t="s">
        <v>371</v>
      </c>
      <c r="X3107" s="1251" t="s">
        <v>1581</v>
      </c>
      <c r="Y3107" s="1251">
        <v>241</v>
      </c>
    </row>
    <row r="3108" spans="1:25" ht="12">
      <c r="A3108" s="1251">
        <v>2021</v>
      </c>
      <c r="B3108" s="1251">
        <v>25</v>
      </c>
      <c r="C3108" s="1251">
        <v>200</v>
      </c>
      <c r="D3108" s="1251" t="s">
        <v>1687</v>
      </c>
      <c r="E3108" s="1251">
        <v>241008</v>
      </c>
      <c r="F3108" s="1251" t="s">
        <v>1595</v>
      </c>
      <c r="G3108" s="1252">
        <v>0</v>
      </c>
      <c r="H3108" s="1252">
        <v>0</v>
      </c>
      <c r="I3108" s="1252">
        <v>0</v>
      </c>
      <c r="J3108" s="1252">
        <v>0</v>
      </c>
      <c r="K3108" s="1252">
        <v>0</v>
      </c>
      <c r="L3108" s="1252">
        <v>0</v>
      </c>
      <c r="M3108" s="1252">
        <v>0</v>
      </c>
      <c r="N3108" s="1252">
        <v>0</v>
      </c>
      <c r="O3108" s="1252">
        <v>0</v>
      </c>
      <c r="P3108" s="1252">
        <v>0</v>
      </c>
      <c r="Q3108" s="1252">
        <v>0</v>
      </c>
      <c r="R3108" s="1252">
        <v>0</v>
      </c>
      <c r="S3108" s="1252">
        <v>0</v>
      </c>
      <c r="T3108" s="1252">
        <v>0</v>
      </c>
      <c r="U3108" s="1251" t="s">
        <v>116</v>
      </c>
      <c r="V3108" s="1251" t="s">
        <v>1537</v>
      </c>
      <c r="W3108" s="1251" t="s">
        <v>371</v>
      </c>
      <c r="X3108" s="1251" t="s">
        <v>1581</v>
      </c>
      <c r="Y3108" s="1251">
        <v>241</v>
      </c>
    </row>
    <row r="3109" spans="1:25" ht="12">
      <c r="A3109" s="1251">
        <v>2021</v>
      </c>
      <c r="B3109" s="1251">
        <v>25</v>
      </c>
      <c r="C3109" s="1251">
        <v>200</v>
      </c>
      <c r="D3109" s="1251" t="s">
        <v>1687</v>
      </c>
      <c r="E3109" s="1251">
        <v>241013</v>
      </c>
      <c r="F3109" s="1251" t="s">
        <v>1700</v>
      </c>
      <c r="G3109" s="1252">
        <v>0</v>
      </c>
      <c r="H3109" s="1252">
        <v>0</v>
      </c>
      <c r="I3109" s="1252">
        <v>0</v>
      </c>
      <c r="J3109" s="1252">
        <v>0</v>
      </c>
      <c r="K3109" s="1252">
        <v>0</v>
      </c>
      <c r="L3109" s="1252">
        <v>0</v>
      </c>
      <c r="M3109" s="1252">
        <v>0</v>
      </c>
      <c r="N3109" s="1252">
        <v>0</v>
      </c>
      <c r="O3109" s="1252">
        <v>0</v>
      </c>
      <c r="P3109" s="1252">
        <v>0</v>
      </c>
      <c r="Q3109" s="1252">
        <v>0</v>
      </c>
      <c r="R3109" s="1252">
        <v>0</v>
      </c>
      <c r="S3109" s="1252">
        <v>0</v>
      </c>
      <c r="T3109" s="1252">
        <v>0</v>
      </c>
      <c r="U3109" s="1251" t="s">
        <v>116</v>
      </c>
      <c r="V3109" s="1251" t="s">
        <v>1537</v>
      </c>
      <c r="W3109" s="1251" t="s">
        <v>371</v>
      </c>
      <c r="X3109" s="1251" t="s">
        <v>1581</v>
      </c>
      <c r="Y3109" s="1251">
        <v>241</v>
      </c>
    </row>
    <row r="3110" spans="1:25" ht="12">
      <c r="A3110" s="1251">
        <v>2021</v>
      </c>
      <c r="B3110" s="1251">
        <v>25</v>
      </c>
      <c r="C3110" s="1251">
        <v>200</v>
      </c>
      <c r="D3110" s="1251" t="s">
        <v>1687</v>
      </c>
      <c r="E3110" s="1251">
        <v>243030</v>
      </c>
      <c r="F3110" s="1251" t="s">
        <v>1596</v>
      </c>
      <c r="G3110" s="1252">
        <v>0</v>
      </c>
      <c r="H3110" s="1252">
        <v>0</v>
      </c>
      <c r="I3110" s="1252">
        <v>0</v>
      </c>
      <c r="J3110" s="1252">
        <v>6604.1199999999999</v>
      </c>
      <c r="K3110" s="1252">
        <v>6604.1199999999999</v>
      </c>
      <c r="L3110" s="1252">
        <v>6604.1199999999999</v>
      </c>
      <c r="M3110" s="1252">
        <v>6604.1199999999999</v>
      </c>
      <c r="N3110" s="1252">
        <v>6604.1199999999999</v>
      </c>
      <c r="O3110" s="1252">
        <v>6604.1199999999999</v>
      </c>
      <c r="P3110" s="1252">
        <v>6604.1199999999999</v>
      </c>
      <c r="Q3110" s="1252">
        <v>6604.1199999999999</v>
      </c>
      <c r="R3110" s="1252">
        <v>6604.1199999999999</v>
      </c>
      <c r="S3110" s="1252">
        <v>6604.1199999999999</v>
      </c>
      <c r="T3110" s="1252">
        <v>6604.1200000000026</v>
      </c>
      <c r="U3110" s="1251" t="s">
        <v>116</v>
      </c>
      <c r="V3110" s="1251" t="s">
        <v>1537</v>
      </c>
      <c r="W3110" s="1251" t="s">
        <v>371</v>
      </c>
      <c r="X3110" s="1251" t="s">
        <v>1581</v>
      </c>
      <c r="Y3110" s="1251">
        <v>243</v>
      </c>
    </row>
    <row r="3111" spans="1:25" ht="12">
      <c r="A3111" s="1251">
        <v>2021</v>
      </c>
      <c r="B3111" s="1251">
        <v>25</v>
      </c>
      <c r="C3111" s="1251">
        <v>200</v>
      </c>
      <c r="D3111" s="1251" t="s">
        <v>1687</v>
      </c>
      <c r="E3111" s="1251">
        <v>243050</v>
      </c>
      <c r="F3111" s="1251" t="s">
        <v>1597</v>
      </c>
      <c r="G3111" s="1252">
        <v>0</v>
      </c>
      <c r="H3111" s="1252">
        <v>0</v>
      </c>
      <c r="I3111" s="1252">
        <v>0</v>
      </c>
      <c r="J3111" s="1252">
        <v>0</v>
      </c>
      <c r="K3111" s="1252">
        <v>0</v>
      </c>
      <c r="L3111" s="1252">
        <v>0</v>
      </c>
      <c r="M3111" s="1252">
        <v>0</v>
      </c>
      <c r="N3111" s="1252">
        <v>0</v>
      </c>
      <c r="O3111" s="1252">
        <v>0</v>
      </c>
      <c r="P3111" s="1252">
        <v>0</v>
      </c>
      <c r="Q3111" s="1252">
        <v>0</v>
      </c>
      <c r="R3111" s="1252">
        <v>0</v>
      </c>
      <c r="S3111" s="1252">
        <v>0</v>
      </c>
      <c r="T3111" s="1252">
        <v>0</v>
      </c>
      <c r="U3111" s="1251" t="s">
        <v>116</v>
      </c>
      <c r="V3111" s="1251" t="s">
        <v>1537</v>
      </c>
      <c r="W3111" s="1251" t="s">
        <v>371</v>
      </c>
      <c r="X3111" s="1251" t="s">
        <v>1581</v>
      </c>
      <c r="Y3111" s="1251">
        <v>243</v>
      </c>
    </row>
    <row r="3112" spans="1:25" ht="12">
      <c r="A3112" s="1251">
        <v>2021</v>
      </c>
      <c r="B3112" s="1251">
        <v>25</v>
      </c>
      <c r="C3112" s="1251">
        <v>200</v>
      </c>
      <c r="D3112" s="1251" t="s">
        <v>1687</v>
      </c>
      <c r="E3112" s="1251">
        <v>243137</v>
      </c>
      <c r="F3112" s="1251" t="s">
        <v>1598</v>
      </c>
      <c r="G3112" s="1252">
        <v>0</v>
      </c>
      <c r="H3112" s="1252">
        <v>0</v>
      </c>
      <c r="I3112" s="1252">
        <v>0</v>
      </c>
      <c r="J3112" s="1252">
        <v>0</v>
      </c>
      <c r="K3112" s="1252">
        <v>0</v>
      </c>
      <c r="L3112" s="1252">
        <v>0</v>
      </c>
      <c r="M3112" s="1252">
        <v>0</v>
      </c>
      <c r="N3112" s="1252">
        <v>0</v>
      </c>
      <c r="O3112" s="1252">
        <v>0</v>
      </c>
      <c r="P3112" s="1252">
        <v>0</v>
      </c>
      <c r="Q3112" s="1252">
        <v>0</v>
      </c>
      <c r="R3112" s="1252">
        <v>0</v>
      </c>
      <c r="S3112" s="1252">
        <v>0</v>
      </c>
      <c r="T3112" s="1252">
        <v>0</v>
      </c>
      <c r="U3112" s="1251" t="s">
        <v>116</v>
      </c>
      <c r="V3112" s="1251" t="s">
        <v>1537</v>
      </c>
      <c r="W3112" s="1251" t="s">
        <v>371</v>
      </c>
      <c r="X3112" s="1251" t="s">
        <v>1581</v>
      </c>
      <c r="Y3112" s="1251">
        <v>243</v>
      </c>
    </row>
    <row r="3113" spans="1:25" ht="12">
      <c r="A3113" s="1251">
        <v>2021</v>
      </c>
      <c r="B3113" s="1251">
        <v>25</v>
      </c>
      <c r="C3113" s="1251">
        <v>200</v>
      </c>
      <c r="D3113" s="1251" t="s">
        <v>1687</v>
      </c>
      <c r="E3113" s="1251">
        <v>243140</v>
      </c>
      <c r="F3113" s="1251" t="s">
        <v>1599</v>
      </c>
      <c r="G3113" s="1252">
        <v>0</v>
      </c>
      <c r="H3113" s="1252">
        <v>0</v>
      </c>
      <c r="I3113" s="1252">
        <v>0</v>
      </c>
      <c r="J3113" s="1252">
        <v>0</v>
      </c>
      <c r="K3113" s="1252">
        <v>0</v>
      </c>
      <c r="L3113" s="1252">
        <v>-38045.239999999998</v>
      </c>
      <c r="M3113" s="1252">
        <v>-28919.25</v>
      </c>
      <c r="N3113" s="1252">
        <v>0</v>
      </c>
      <c r="O3113" s="1252">
        <v>0</v>
      </c>
      <c r="P3113" s="1252">
        <v>0</v>
      </c>
      <c r="Q3113" s="1252">
        <v>-33696.959999999999</v>
      </c>
      <c r="R3113" s="1252">
        <v>-34135.860000000001</v>
      </c>
      <c r="S3113" s="1252">
        <v>0</v>
      </c>
      <c r="T3113" s="1252">
        <v>0</v>
      </c>
      <c r="U3113" s="1251" t="s">
        <v>116</v>
      </c>
      <c r="V3113" s="1251" t="s">
        <v>1537</v>
      </c>
      <c r="W3113" s="1251" t="s">
        <v>371</v>
      </c>
      <c r="X3113" s="1251" t="s">
        <v>1581</v>
      </c>
      <c r="Y3113" s="1251">
        <v>243</v>
      </c>
    </row>
    <row r="3114" spans="1:25" ht="12">
      <c r="A3114" s="1251">
        <v>2021</v>
      </c>
      <c r="B3114" s="1251">
        <v>25</v>
      </c>
      <c r="C3114" s="1251">
        <v>200</v>
      </c>
      <c r="D3114" s="1251" t="s">
        <v>1687</v>
      </c>
      <c r="E3114" s="1251">
        <v>246999</v>
      </c>
      <c r="F3114" s="1251" t="s">
        <v>1701</v>
      </c>
      <c r="G3114" s="1252">
        <v>0</v>
      </c>
      <c r="H3114" s="1252">
        <v>0</v>
      </c>
      <c r="I3114" s="1252">
        <v>0</v>
      </c>
      <c r="J3114" s="1252">
        <v>0</v>
      </c>
      <c r="K3114" s="1252">
        <v>0</v>
      </c>
      <c r="L3114" s="1252">
        <v>0</v>
      </c>
      <c r="M3114" s="1252">
        <v>0</v>
      </c>
      <c r="N3114" s="1252">
        <v>0</v>
      </c>
      <c r="O3114" s="1252">
        <v>0</v>
      </c>
      <c r="P3114" s="1252">
        <v>0</v>
      </c>
      <c r="Q3114" s="1252">
        <v>0</v>
      </c>
      <c r="R3114" s="1252">
        <v>0</v>
      </c>
      <c r="S3114" s="1252">
        <v>0</v>
      </c>
      <c r="T3114" s="1252">
        <v>0</v>
      </c>
      <c r="U3114" s="1251" t="s">
        <v>116</v>
      </c>
      <c r="V3114" s="1251" t="s">
        <v>1537</v>
      </c>
      <c r="W3114" s="1251" t="s">
        <v>371</v>
      </c>
      <c r="X3114" s="1251" t="s">
        <v>1581</v>
      </c>
      <c r="Y3114" s="1251">
        <v>246</v>
      </c>
    </row>
    <row r="3115" spans="1:25" ht="12">
      <c r="A3115" s="1251">
        <v>2021</v>
      </c>
      <c r="B3115" s="1251">
        <v>25</v>
      </c>
      <c r="C3115" s="1251">
        <v>200</v>
      </c>
      <c r="D3115" s="1251" t="s">
        <v>1687</v>
      </c>
      <c r="E3115" s="1251">
        <v>252010</v>
      </c>
      <c r="F3115" s="1251" t="s">
        <v>1600</v>
      </c>
      <c r="G3115" s="1252">
        <v>0</v>
      </c>
      <c r="H3115" s="1252">
        <v>0</v>
      </c>
      <c r="I3115" s="1252">
        <v>0</v>
      </c>
      <c r="J3115" s="1252">
        <v>0</v>
      </c>
      <c r="K3115" s="1252">
        <v>0</v>
      </c>
      <c r="L3115" s="1252">
        <v>0</v>
      </c>
      <c r="M3115" s="1252">
        <v>0</v>
      </c>
      <c r="N3115" s="1252">
        <v>0</v>
      </c>
      <c r="O3115" s="1252">
        <v>0</v>
      </c>
      <c r="P3115" s="1252">
        <v>0</v>
      </c>
      <c r="Q3115" s="1252">
        <v>0</v>
      </c>
      <c r="R3115" s="1252">
        <v>0</v>
      </c>
      <c r="S3115" s="1252">
        <v>0</v>
      </c>
      <c r="T3115" s="1252">
        <v>0</v>
      </c>
      <c r="U3115" s="1251" t="s">
        <v>116</v>
      </c>
      <c r="V3115" s="1251" t="s">
        <v>564</v>
      </c>
      <c r="W3115" s="1251" t="s">
        <v>375</v>
      </c>
      <c r="X3115" s="1251" t="s">
        <v>1581</v>
      </c>
      <c r="Y3115" s="1251">
        <v>252</v>
      </c>
    </row>
    <row r="3116" spans="1:25" ht="12">
      <c r="A3116" s="1251">
        <v>2021</v>
      </c>
      <c r="B3116" s="1251">
        <v>25</v>
      </c>
      <c r="C3116" s="1251">
        <v>200</v>
      </c>
      <c r="D3116" s="1251" t="s">
        <v>1687</v>
      </c>
      <c r="E3116" s="1251">
        <v>252025</v>
      </c>
      <c r="F3116" s="1251" t="s">
        <v>1601</v>
      </c>
      <c r="G3116" s="1252">
        <v>0</v>
      </c>
      <c r="H3116" s="1252">
        <v>0</v>
      </c>
      <c r="I3116" s="1252">
        <v>0</v>
      </c>
      <c r="J3116" s="1252">
        <v>0</v>
      </c>
      <c r="K3116" s="1252">
        <v>0</v>
      </c>
      <c r="L3116" s="1252">
        <v>0</v>
      </c>
      <c r="M3116" s="1252">
        <v>0</v>
      </c>
      <c r="N3116" s="1252">
        <v>0</v>
      </c>
      <c r="O3116" s="1252">
        <v>0</v>
      </c>
      <c r="P3116" s="1252">
        <v>0</v>
      </c>
      <c r="Q3116" s="1252">
        <v>0</v>
      </c>
      <c r="R3116" s="1252">
        <v>0</v>
      </c>
      <c r="S3116" s="1252">
        <v>0</v>
      </c>
      <c r="T3116" s="1252">
        <v>0</v>
      </c>
      <c r="U3116" s="1251" t="s">
        <v>116</v>
      </c>
      <c r="V3116" s="1251" t="s">
        <v>564</v>
      </c>
      <c r="W3116" s="1251" t="s">
        <v>375</v>
      </c>
      <c r="X3116" s="1251" t="s">
        <v>1581</v>
      </c>
      <c r="Y3116" s="1251">
        <v>252</v>
      </c>
    </row>
    <row r="3117" spans="1:25" ht="12">
      <c r="A3117" s="1251">
        <v>2021</v>
      </c>
      <c r="B3117" s="1251">
        <v>25</v>
      </c>
      <c r="C3117" s="1251">
        <v>200</v>
      </c>
      <c r="D3117" s="1251" t="s">
        <v>1687</v>
      </c>
      <c r="E3117" s="1251">
        <v>252030</v>
      </c>
      <c r="F3117" s="1251" t="s">
        <v>1602</v>
      </c>
      <c r="G3117" s="1252">
        <v>0</v>
      </c>
      <c r="H3117" s="1252">
        <v>0</v>
      </c>
      <c r="I3117" s="1252">
        <v>0</v>
      </c>
      <c r="J3117" s="1252">
        <v>0</v>
      </c>
      <c r="K3117" s="1252">
        <v>0</v>
      </c>
      <c r="L3117" s="1252">
        <v>0</v>
      </c>
      <c r="M3117" s="1252">
        <v>0</v>
      </c>
      <c r="N3117" s="1252">
        <v>0</v>
      </c>
      <c r="O3117" s="1252">
        <v>0</v>
      </c>
      <c r="P3117" s="1252">
        <v>0</v>
      </c>
      <c r="Q3117" s="1252">
        <v>0</v>
      </c>
      <c r="R3117" s="1252">
        <v>0</v>
      </c>
      <c r="S3117" s="1252">
        <v>0</v>
      </c>
      <c r="T3117" s="1252">
        <v>0</v>
      </c>
      <c r="U3117" s="1251" t="s">
        <v>116</v>
      </c>
      <c r="V3117" s="1251" t="s">
        <v>564</v>
      </c>
      <c r="W3117" s="1251" t="s">
        <v>375</v>
      </c>
      <c r="X3117" s="1251" t="s">
        <v>1581</v>
      </c>
      <c r="Y3117" s="1251">
        <v>252</v>
      </c>
    </row>
    <row r="3118" spans="1:25" ht="12">
      <c r="A3118" s="1251">
        <v>2021</v>
      </c>
      <c r="B3118" s="1251">
        <v>25</v>
      </c>
      <c r="C3118" s="1251">
        <v>200</v>
      </c>
      <c r="D3118" s="1251" t="s">
        <v>1687</v>
      </c>
      <c r="E3118" s="1251">
        <v>252050</v>
      </c>
      <c r="F3118" s="1251" t="s">
        <v>1603</v>
      </c>
      <c r="G3118" s="1252">
        <v>-4234698.7999999998</v>
      </c>
      <c r="H3118" s="1252">
        <v>-4234698.7999999998</v>
      </c>
      <c r="I3118" s="1252">
        <v>-4234698.7999999998</v>
      </c>
      <c r="J3118" s="1252">
        <v>-4234698.7999999998</v>
      </c>
      <c r="K3118" s="1252">
        <v>-4389262.6200000001</v>
      </c>
      <c r="L3118" s="1252">
        <v>-4389262.6200000001</v>
      </c>
      <c r="M3118" s="1252">
        <v>-4389262.6200000001</v>
      </c>
      <c r="N3118" s="1252">
        <v>-4389262.6200000001</v>
      </c>
      <c r="O3118" s="1252">
        <v>-4389262.6200000001</v>
      </c>
      <c r="P3118" s="1252">
        <v>-4389262.6200000001</v>
      </c>
      <c r="Q3118" s="1252">
        <v>-4389262.6200000001</v>
      </c>
      <c r="R3118" s="1252">
        <v>-4389262.6200000001</v>
      </c>
      <c r="S3118" s="1252">
        <v>-4389262.6200000001</v>
      </c>
      <c r="T3118" s="1252">
        <v>-4389262.6199999973</v>
      </c>
      <c r="U3118" s="1251" t="s">
        <v>116</v>
      </c>
      <c r="V3118" s="1251" t="s">
        <v>564</v>
      </c>
      <c r="W3118" s="1251" t="s">
        <v>375</v>
      </c>
      <c r="X3118" s="1251" t="s">
        <v>1581</v>
      </c>
      <c r="Y3118" s="1251">
        <v>252</v>
      </c>
    </row>
    <row r="3119" spans="1:25" ht="12">
      <c r="A3119" s="1251">
        <v>2021</v>
      </c>
      <c r="B3119" s="1251">
        <v>25</v>
      </c>
      <c r="C3119" s="1251">
        <v>200</v>
      </c>
      <c r="D3119" s="1251" t="s">
        <v>1687</v>
      </c>
      <c r="E3119" s="1251">
        <v>252051</v>
      </c>
      <c r="F3119" s="1251" t="s">
        <v>1604</v>
      </c>
      <c r="G3119" s="1252">
        <v>0</v>
      </c>
      <c r="H3119" s="1252">
        <v>0</v>
      </c>
      <c r="I3119" s="1252">
        <v>0</v>
      </c>
      <c r="J3119" s="1252">
        <v>0</v>
      </c>
      <c r="K3119" s="1252">
        <v>0</v>
      </c>
      <c r="L3119" s="1252">
        <v>0</v>
      </c>
      <c r="M3119" s="1252">
        <v>0</v>
      </c>
      <c r="N3119" s="1252">
        <v>0</v>
      </c>
      <c r="O3119" s="1252">
        <v>0</v>
      </c>
      <c r="P3119" s="1252">
        <v>0</v>
      </c>
      <c r="Q3119" s="1252">
        <v>0</v>
      </c>
      <c r="R3119" s="1252">
        <v>0</v>
      </c>
      <c r="S3119" s="1252">
        <v>0</v>
      </c>
      <c r="T3119" s="1252">
        <v>0</v>
      </c>
      <c r="U3119" s="1251" t="s">
        <v>116</v>
      </c>
      <c r="V3119" s="1251" t="s">
        <v>564</v>
      </c>
      <c r="W3119" s="1251" t="s">
        <v>375</v>
      </c>
      <c r="X3119" s="1251" t="s">
        <v>1581</v>
      </c>
      <c r="Y3119" s="1251">
        <v>252</v>
      </c>
    </row>
    <row r="3120" spans="1:25" ht="12">
      <c r="A3120" s="1251">
        <v>2021</v>
      </c>
      <c r="B3120" s="1251">
        <v>25</v>
      </c>
      <c r="C3120" s="1251">
        <v>200</v>
      </c>
      <c r="D3120" s="1251" t="s">
        <v>1687</v>
      </c>
      <c r="E3120" s="1251">
        <v>252052</v>
      </c>
      <c r="F3120" s="1251" t="s">
        <v>1605</v>
      </c>
      <c r="G3120" s="1252">
        <v>0</v>
      </c>
      <c r="H3120" s="1252">
        <v>0</v>
      </c>
      <c r="I3120" s="1252">
        <v>0</v>
      </c>
      <c r="J3120" s="1252">
        <v>0</v>
      </c>
      <c r="K3120" s="1252">
        <v>0</v>
      </c>
      <c r="L3120" s="1252">
        <v>0</v>
      </c>
      <c r="M3120" s="1252">
        <v>0</v>
      </c>
      <c r="N3120" s="1252">
        <v>0</v>
      </c>
      <c r="O3120" s="1252">
        <v>0</v>
      </c>
      <c r="P3120" s="1252">
        <v>0</v>
      </c>
      <c r="Q3120" s="1252">
        <v>0</v>
      </c>
      <c r="R3120" s="1252">
        <v>0</v>
      </c>
      <c r="S3120" s="1252">
        <v>0</v>
      </c>
      <c r="T3120" s="1252">
        <v>0</v>
      </c>
      <c r="U3120" s="1251" t="s">
        <v>116</v>
      </c>
      <c r="V3120" s="1251" t="s">
        <v>564</v>
      </c>
      <c r="W3120" s="1251" t="s">
        <v>375</v>
      </c>
      <c r="X3120" s="1251" t="s">
        <v>1581</v>
      </c>
      <c r="Y3120" s="1251">
        <v>252</v>
      </c>
    </row>
    <row r="3121" spans="1:25" ht="12">
      <c r="A3121" s="1251">
        <v>2021</v>
      </c>
      <c r="B3121" s="1251">
        <v>25</v>
      </c>
      <c r="C3121" s="1251">
        <v>200</v>
      </c>
      <c r="D3121" s="1251" t="s">
        <v>1687</v>
      </c>
      <c r="E3121" s="1251">
        <v>252053</v>
      </c>
      <c r="F3121" s="1251" t="s">
        <v>1606</v>
      </c>
      <c r="G3121" s="1252">
        <v>0</v>
      </c>
      <c r="H3121" s="1252">
        <v>0</v>
      </c>
      <c r="I3121" s="1252">
        <v>0</v>
      </c>
      <c r="J3121" s="1252">
        <v>0</v>
      </c>
      <c r="K3121" s="1252">
        <v>0</v>
      </c>
      <c r="L3121" s="1252">
        <v>0</v>
      </c>
      <c r="M3121" s="1252">
        <v>0</v>
      </c>
      <c r="N3121" s="1252">
        <v>0</v>
      </c>
      <c r="O3121" s="1252">
        <v>0</v>
      </c>
      <c r="P3121" s="1252">
        <v>0</v>
      </c>
      <c r="Q3121" s="1252">
        <v>0</v>
      </c>
      <c r="R3121" s="1252">
        <v>0</v>
      </c>
      <c r="S3121" s="1252">
        <v>0</v>
      </c>
      <c r="T3121" s="1252">
        <v>0</v>
      </c>
      <c r="U3121" s="1251" t="s">
        <v>116</v>
      </c>
      <c r="V3121" s="1251" t="s">
        <v>564</v>
      </c>
      <c r="W3121" s="1251" t="s">
        <v>375</v>
      </c>
      <c r="X3121" s="1251" t="s">
        <v>1581</v>
      </c>
      <c r="Y3121" s="1251">
        <v>252</v>
      </c>
    </row>
    <row r="3122" spans="1:25" ht="12">
      <c r="A3122" s="1251">
        <v>2021</v>
      </c>
      <c r="B3122" s="1251">
        <v>25</v>
      </c>
      <c r="C3122" s="1251">
        <v>200</v>
      </c>
      <c r="D3122" s="1251" t="s">
        <v>1687</v>
      </c>
      <c r="E3122" s="1251">
        <v>252055</v>
      </c>
      <c r="F3122" s="1251" t="s">
        <v>1607</v>
      </c>
      <c r="G3122" s="1252">
        <v>0</v>
      </c>
      <c r="H3122" s="1252">
        <v>0</v>
      </c>
      <c r="I3122" s="1252">
        <v>0</v>
      </c>
      <c r="J3122" s="1252">
        <v>0</v>
      </c>
      <c r="K3122" s="1252">
        <v>0</v>
      </c>
      <c r="L3122" s="1252">
        <v>0</v>
      </c>
      <c r="M3122" s="1252">
        <v>0</v>
      </c>
      <c r="N3122" s="1252">
        <v>0</v>
      </c>
      <c r="O3122" s="1252">
        <v>0</v>
      </c>
      <c r="P3122" s="1252">
        <v>0</v>
      </c>
      <c r="Q3122" s="1252">
        <v>0</v>
      </c>
      <c r="R3122" s="1252">
        <v>0</v>
      </c>
      <c r="S3122" s="1252">
        <v>0</v>
      </c>
      <c r="T3122" s="1252">
        <v>0</v>
      </c>
      <c r="U3122" s="1251" t="s">
        <v>116</v>
      </c>
      <c r="V3122" s="1251" t="s">
        <v>564</v>
      </c>
      <c r="W3122" s="1251" t="s">
        <v>375</v>
      </c>
      <c r="X3122" s="1251" t="s">
        <v>1581</v>
      </c>
      <c r="Y3122" s="1251">
        <v>252</v>
      </c>
    </row>
    <row r="3123" spans="1:25" ht="12">
      <c r="A3123" s="1251">
        <v>2021</v>
      </c>
      <c r="B3123" s="1251">
        <v>25</v>
      </c>
      <c r="C3123" s="1251">
        <v>200</v>
      </c>
      <c r="D3123" s="1251" t="s">
        <v>1687</v>
      </c>
      <c r="E3123" s="1251">
        <v>252059</v>
      </c>
      <c r="F3123" s="1251" t="s">
        <v>1702</v>
      </c>
      <c r="G3123" s="1252">
        <v>0</v>
      </c>
      <c r="H3123" s="1252">
        <v>0</v>
      </c>
      <c r="I3123" s="1252">
        <v>0</v>
      </c>
      <c r="J3123" s="1252">
        <v>0</v>
      </c>
      <c r="K3123" s="1252">
        <v>0</v>
      </c>
      <c r="L3123" s="1252">
        <v>0</v>
      </c>
      <c r="M3123" s="1252">
        <v>0</v>
      </c>
      <c r="N3123" s="1252">
        <v>0</v>
      </c>
      <c r="O3123" s="1252">
        <v>0</v>
      </c>
      <c r="P3123" s="1252">
        <v>0</v>
      </c>
      <c r="Q3123" s="1252">
        <v>0</v>
      </c>
      <c r="R3123" s="1252">
        <v>0</v>
      </c>
      <c r="S3123" s="1252">
        <v>0</v>
      </c>
      <c r="T3123" s="1252">
        <v>0</v>
      </c>
      <c r="U3123" s="1251" t="s">
        <v>116</v>
      </c>
      <c r="V3123" s="1251" t="s">
        <v>564</v>
      </c>
      <c r="W3123" s="1251" t="s">
        <v>375</v>
      </c>
      <c r="X3123" s="1251" t="s">
        <v>1581</v>
      </c>
      <c r="Y3123" s="1251">
        <v>252</v>
      </c>
    </row>
    <row r="3124" spans="1:25" ht="12">
      <c r="A3124" s="1251">
        <v>2021</v>
      </c>
      <c r="B3124" s="1251">
        <v>25</v>
      </c>
      <c r="C3124" s="1251">
        <v>200</v>
      </c>
      <c r="D3124" s="1251" t="s">
        <v>1687</v>
      </c>
      <c r="E3124" s="1251">
        <v>252080</v>
      </c>
      <c r="F3124" s="1251" t="s">
        <v>1608</v>
      </c>
      <c r="G3124" s="1252">
        <v>503242.31</v>
      </c>
      <c r="H3124" s="1252">
        <v>503242.31</v>
      </c>
      <c r="I3124" s="1252">
        <v>511219.19</v>
      </c>
      <c r="J3124" s="1252">
        <v>506419.19</v>
      </c>
      <c r="K3124" s="1252">
        <v>511219.19</v>
      </c>
      <c r="L3124" s="1252">
        <v>511219.19</v>
      </c>
      <c r="M3124" s="1252">
        <v>511219.19</v>
      </c>
      <c r="N3124" s="1252">
        <v>511219.19</v>
      </c>
      <c r="O3124" s="1252">
        <v>513619.19</v>
      </c>
      <c r="P3124" s="1252">
        <v>568993.45999999996</v>
      </c>
      <c r="Q3124" s="1252">
        <v>568993.45999999996</v>
      </c>
      <c r="R3124" s="1252">
        <v>568993.45999999996</v>
      </c>
      <c r="S3124" s="1252">
        <v>587323.45999999996</v>
      </c>
      <c r="T3124" s="1252">
        <v>587323.45999999996</v>
      </c>
      <c r="U3124" s="1251" t="s">
        <v>116</v>
      </c>
      <c r="V3124" s="1251" t="s">
        <v>564</v>
      </c>
      <c r="W3124" s="1251" t="s">
        <v>375</v>
      </c>
      <c r="X3124" s="1251" t="s">
        <v>1581</v>
      </c>
      <c r="Y3124" s="1251">
        <v>252</v>
      </c>
    </row>
    <row r="3125" spans="1:25" ht="12">
      <c r="A3125" s="1251">
        <v>2021</v>
      </c>
      <c r="B3125" s="1251">
        <v>25</v>
      </c>
      <c r="C3125" s="1251">
        <v>200</v>
      </c>
      <c r="D3125" s="1251" t="s">
        <v>1687</v>
      </c>
      <c r="E3125" s="1251">
        <v>252085</v>
      </c>
      <c r="F3125" s="1251" t="s">
        <v>1609</v>
      </c>
      <c r="G3125" s="1252">
        <v>0</v>
      </c>
      <c r="H3125" s="1252">
        <v>0</v>
      </c>
      <c r="I3125" s="1252">
        <v>0</v>
      </c>
      <c r="J3125" s="1252">
        <v>0</v>
      </c>
      <c r="K3125" s="1252">
        <v>0</v>
      </c>
      <c r="L3125" s="1252">
        <v>0</v>
      </c>
      <c r="M3125" s="1252">
        <v>0</v>
      </c>
      <c r="N3125" s="1252">
        <v>0</v>
      </c>
      <c r="O3125" s="1252">
        <v>0</v>
      </c>
      <c r="P3125" s="1252">
        <v>0</v>
      </c>
      <c r="Q3125" s="1252">
        <v>0</v>
      </c>
      <c r="R3125" s="1252">
        <v>0</v>
      </c>
      <c r="S3125" s="1252">
        <v>0</v>
      </c>
      <c r="T3125" s="1252">
        <v>0</v>
      </c>
      <c r="U3125" s="1251" t="s">
        <v>116</v>
      </c>
      <c r="V3125" s="1251" t="s">
        <v>564</v>
      </c>
      <c r="W3125" s="1251" t="s">
        <v>375</v>
      </c>
      <c r="X3125" s="1251" t="s">
        <v>1581</v>
      </c>
      <c r="Y3125" s="1251">
        <v>252</v>
      </c>
    </row>
    <row r="3126" spans="1:25" ht="12">
      <c r="A3126" s="1251">
        <v>2021</v>
      </c>
      <c r="B3126" s="1251">
        <v>25</v>
      </c>
      <c r="C3126" s="1251">
        <v>200</v>
      </c>
      <c r="D3126" s="1251" t="s">
        <v>1687</v>
      </c>
      <c r="E3126" s="1251">
        <v>252099</v>
      </c>
      <c r="F3126" s="1251" t="s">
        <v>1610</v>
      </c>
      <c r="G3126" s="1252">
        <v>3759536.4900000002</v>
      </c>
      <c r="H3126" s="1252">
        <v>3759536.4900000002</v>
      </c>
      <c r="I3126" s="1252">
        <v>3723479.6099999999</v>
      </c>
      <c r="J3126" s="1252">
        <v>3728279.6099999999</v>
      </c>
      <c r="K3126" s="1252">
        <v>3878043.4300000002</v>
      </c>
      <c r="L3126" s="1252">
        <v>3878043.4300000002</v>
      </c>
      <c r="M3126" s="1252">
        <v>3878043.4300000002</v>
      </c>
      <c r="N3126" s="1252">
        <v>3878043.4300000002</v>
      </c>
      <c r="O3126" s="1252">
        <v>3875643.4300000002</v>
      </c>
      <c r="P3126" s="1252">
        <v>3820269.1600000001</v>
      </c>
      <c r="Q3126" s="1252">
        <v>3820269.1600000001</v>
      </c>
      <c r="R3126" s="1252">
        <v>3820269.1600000001</v>
      </c>
      <c r="S3126" s="1252">
        <v>3801939.1600000001</v>
      </c>
      <c r="T3126" s="1252">
        <v>3801939.1599999964</v>
      </c>
      <c r="U3126" s="1251" t="s">
        <v>116</v>
      </c>
      <c r="V3126" s="1251" t="s">
        <v>564</v>
      </c>
      <c r="W3126" s="1251" t="s">
        <v>375</v>
      </c>
      <c r="X3126" s="1251" t="s">
        <v>1581</v>
      </c>
      <c r="Y3126" s="1251">
        <v>252</v>
      </c>
    </row>
    <row r="3127" spans="1:25" ht="12">
      <c r="A3127" s="1251">
        <v>2021</v>
      </c>
      <c r="B3127" s="1251">
        <v>25</v>
      </c>
      <c r="C3127" s="1251">
        <v>200</v>
      </c>
      <c r="D3127" s="1251" t="s">
        <v>1687</v>
      </c>
      <c r="E3127" s="1251">
        <v>252100</v>
      </c>
      <c r="F3127" s="1251" t="s">
        <v>1611</v>
      </c>
      <c r="G3127" s="1252">
        <v>0</v>
      </c>
      <c r="H3127" s="1252">
        <v>0</v>
      </c>
      <c r="I3127" s="1252">
        <v>0</v>
      </c>
      <c r="J3127" s="1252">
        <v>0</v>
      </c>
      <c r="K3127" s="1252">
        <v>0</v>
      </c>
      <c r="L3127" s="1252">
        <v>0</v>
      </c>
      <c r="M3127" s="1252">
        <v>0</v>
      </c>
      <c r="N3127" s="1252">
        <v>0</v>
      </c>
      <c r="O3127" s="1252">
        <v>0</v>
      </c>
      <c r="P3127" s="1252">
        <v>0</v>
      </c>
      <c r="Q3127" s="1252">
        <v>0</v>
      </c>
      <c r="R3127" s="1252">
        <v>0</v>
      </c>
      <c r="S3127" s="1252">
        <v>0</v>
      </c>
      <c r="T3127" s="1252">
        <v>0</v>
      </c>
      <c r="U3127" s="1251" t="s">
        <v>116</v>
      </c>
      <c r="V3127" s="1251" t="s">
        <v>564</v>
      </c>
      <c r="W3127" s="1251" t="s">
        <v>375</v>
      </c>
      <c r="X3127" s="1251" t="s">
        <v>1581</v>
      </c>
      <c r="Y3127" s="1251">
        <v>252</v>
      </c>
    </row>
    <row r="3128" spans="1:25" ht="12">
      <c r="A3128" s="1251">
        <v>2021</v>
      </c>
      <c r="B3128" s="1251">
        <v>25</v>
      </c>
      <c r="C3128" s="1251">
        <v>200</v>
      </c>
      <c r="D3128" s="1251" t="s">
        <v>1687</v>
      </c>
      <c r="E3128" s="1251">
        <v>252106</v>
      </c>
      <c r="F3128" s="1251" t="s">
        <v>1612</v>
      </c>
      <c r="G3128" s="1252">
        <v>-3467747.6499999999</v>
      </c>
      <c r="H3128" s="1252">
        <v>-3467747.6499999999</v>
      </c>
      <c r="I3128" s="1252">
        <v>-3431690.77</v>
      </c>
      <c r="J3128" s="1252">
        <v>-3436490.77</v>
      </c>
      <c r="K3128" s="1252">
        <v>-3586254.5899999999</v>
      </c>
      <c r="L3128" s="1252">
        <v>-3586254.5899999999</v>
      </c>
      <c r="M3128" s="1252">
        <v>-3586254.5899999999</v>
      </c>
      <c r="N3128" s="1252">
        <v>-3586254.5899999999</v>
      </c>
      <c r="O3128" s="1252">
        <v>-3583854.5899999999</v>
      </c>
      <c r="P3128" s="1252">
        <v>-3528480.3199999998</v>
      </c>
      <c r="Q3128" s="1252">
        <v>-3528480.3199999998</v>
      </c>
      <c r="R3128" s="1252">
        <v>-3528480.3199999998</v>
      </c>
      <c r="S3128" s="1252">
        <v>-3462610.8199999998</v>
      </c>
      <c r="T3128" s="1252">
        <v>-3462610.8200000003</v>
      </c>
      <c r="U3128" s="1251" t="s">
        <v>116</v>
      </c>
      <c r="V3128" s="1251" t="s">
        <v>564</v>
      </c>
      <c r="W3128" s="1251" t="s">
        <v>375</v>
      </c>
      <c r="X3128" s="1251" t="s">
        <v>1581</v>
      </c>
      <c r="Y3128" s="1251">
        <v>252</v>
      </c>
    </row>
    <row r="3129" spans="1:25" ht="12">
      <c r="A3129" s="1251">
        <v>2021</v>
      </c>
      <c r="B3129" s="1251">
        <v>25</v>
      </c>
      <c r="C3129" s="1251">
        <v>200</v>
      </c>
      <c r="D3129" s="1251" t="s">
        <v>1687</v>
      </c>
      <c r="E3129" s="1251">
        <v>252110</v>
      </c>
      <c r="F3129" s="1251" t="s">
        <v>1613</v>
      </c>
      <c r="G3129" s="1252">
        <v>-1443149.47</v>
      </c>
      <c r="H3129" s="1252">
        <v>-1443149.47</v>
      </c>
      <c r="I3129" s="1252">
        <v>-1443149.47</v>
      </c>
      <c r="J3129" s="1252">
        <v>-1443149.47</v>
      </c>
      <c r="K3129" s="1252">
        <v>-1443149.47</v>
      </c>
      <c r="L3129" s="1252">
        <v>-1443149.47</v>
      </c>
      <c r="M3129" s="1252">
        <v>-1443149.47</v>
      </c>
      <c r="N3129" s="1252">
        <v>-1443149.47</v>
      </c>
      <c r="O3129" s="1252">
        <v>-1443149.47</v>
      </c>
      <c r="P3129" s="1252">
        <v>-1443149.47</v>
      </c>
      <c r="Q3129" s="1252">
        <v>-1443149.47</v>
      </c>
      <c r="R3129" s="1252">
        <v>-1443149.47</v>
      </c>
      <c r="S3129" s="1252">
        <v>-1443149.47</v>
      </c>
      <c r="T3129" s="1252">
        <v>-1443149.4700000007</v>
      </c>
      <c r="U3129" s="1251" t="s">
        <v>116</v>
      </c>
      <c r="V3129" s="1251" t="s">
        <v>564</v>
      </c>
      <c r="W3129" s="1251" t="s">
        <v>377</v>
      </c>
      <c r="X3129" s="1251" t="s">
        <v>1581</v>
      </c>
      <c r="Y3129" s="1251">
        <v>252</v>
      </c>
    </row>
    <row r="3130" spans="1:25" ht="12">
      <c r="A3130" s="1251">
        <v>2021</v>
      </c>
      <c r="B3130" s="1251">
        <v>25</v>
      </c>
      <c r="C3130" s="1251">
        <v>200</v>
      </c>
      <c r="D3130" s="1251" t="s">
        <v>1687</v>
      </c>
      <c r="E3130" s="1251">
        <v>252199</v>
      </c>
      <c r="F3130" s="1251" t="s">
        <v>1614</v>
      </c>
      <c r="G3130" s="1252">
        <v>-23900</v>
      </c>
      <c r="H3130" s="1252">
        <v>-23900</v>
      </c>
      <c r="I3130" s="1252">
        <v>-23900</v>
      </c>
      <c r="J3130" s="1252">
        <v>-23900</v>
      </c>
      <c r="K3130" s="1252">
        <v>-23900</v>
      </c>
      <c r="L3130" s="1252">
        <v>-23900</v>
      </c>
      <c r="M3130" s="1252">
        <v>-23900</v>
      </c>
      <c r="N3130" s="1252">
        <v>-23900</v>
      </c>
      <c r="O3130" s="1252">
        <v>-23900</v>
      </c>
      <c r="P3130" s="1252">
        <v>-23900</v>
      </c>
      <c r="Q3130" s="1252">
        <v>-23900</v>
      </c>
      <c r="R3130" s="1252">
        <v>-23900</v>
      </c>
      <c r="S3130" s="1252">
        <v>-23900</v>
      </c>
      <c r="T3130" s="1252">
        <v>-23900</v>
      </c>
      <c r="U3130" s="1251" t="s">
        <v>116</v>
      </c>
      <c r="V3130" s="1251" t="s">
        <v>564</v>
      </c>
      <c r="W3130" s="1251" t="s">
        <v>375</v>
      </c>
      <c r="X3130" s="1251" t="s">
        <v>1581</v>
      </c>
      <c r="Y3130" s="1251">
        <v>252</v>
      </c>
    </row>
    <row r="3131" spans="1:25" ht="12">
      <c r="A3131" s="1251">
        <v>2021</v>
      </c>
      <c r="B3131" s="1251">
        <v>25</v>
      </c>
      <c r="C3131" s="1251">
        <v>200</v>
      </c>
      <c r="D3131" s="1251" t="s">
        <v>1687</v>
      </c>
      <c r="E3131" s="1251">
        <v>253111</v>
      </c>
      <c r="F3131" s="1251" t="s">
        <v>1615</v>
      </c>
      <c r="G3131" s="1252">
        <v>0</v>
      </c>
      <c r="H3131" s="1252">
        <v>0</v>
      </c>
      <c r="I3131" s="1252">
        <v>0</v>
      </c>
      <c r="J3131" s="1252">
        <v>0</v>
      </c>
      <c r="K3131" s="1252">
        <v>0</v>
      </c>
      <c r="L3131" s="1252">
        <v>0</v>
      </c>
      <c r="M3131" s="1252">
        <v>0</v>
      </c>
      <c r="N3131" s="1252">
        <v>0</v>
      </c>
      <c r="O3131" s="1252">
        <v>0</v>
      </c>
      <c r="P3131" s="1252">
        <v>0</v>
      </c>
      <c r="Q3131" s="1252">
        <v>0</v>
      </c>
      <c r="R3131" s="1252">
        <v>0</v>
      </c>
      <c r="S3131" s="1252">
        <v>0</v>
      </c>
      <c r="T3131" s="1252">
        <v>0</v>
      </c>
      <c r="U3131" s="1251" t="s">
        <v>116</v>
      </c>
      <c r="V3131" s="1251" t="s">
        <v>1537</v>
      </c>
      <c r="W3131" s="1251" t="s">
        <v>378</v>
      </c>
      <c r="X3131" s="1251" t="s">
        <v>1581</v>
      </c>
      <c r="Y3131" s="1251">
        <v>253</v>
      </c>
    </row>
    <row r="3132" spans="1:25" ht="12">
      <c r="A3132" s="1251">
        <v>2021</v>
      </c>
      <c r="B3132" s="1251">
        <v>25</v>
      </c>
      <c r="C3132" s="1251">
        <v>200</v>
      </c>
      <c r="D3132" s="1251" t="s">
        <v>1687</v>
      </c>
      <c r="E3132" s="1251">
        <v>253117</v>
      </c>
      <c r="F3132" s="1251" t="s">
        <v>1616</v>
      </c>
      <c r="G3132" s="1252">
        <v>0</v>
      </c>
      <c r="H3132" s="1252">
        <v>0</v>
      </c>
      <c r="I3132" s="1252">
        <v>0</v>
      </c>
      <c r="J3132" s="1252">
        <v>0</v>
      </c>
      <c r="K3132" s="1252">
        <v>0</v>
      </c>
      <c r="L3132" s="1252">
        <v>0</v>
      </c>
      <c r="M3132" s="1252">
        <v>0</v>
      </c>
      <c r="N3132" s="1252">
        <v>0</v>
      </c>
      <c r="O3132" s="1252">
        <v>0</v>
      </c>
      <c r="P3132" s="1252">
        <v>0</v>
      </c>
      <c r="Q3132" s="1252">
        <v>0</v>
      </c>
      <c r="R3132" s="1252">
        <v>0</v>
      </c>
      <c r="S3132" s="1252">
        <v>0</v>
      </c>
      <c r="T3132" s="1252">
        <v>0</v>
      </c>
      <c r="U3132" s="1251" t="s">
        <v>116</v>
      </c>
      <c r="V3132" s="1251" t="s">
        <v>1537</v>
      </c>
      <c r="W3132" s="1251" t="s">
        <v>378</v>
      </c>
      <c r="X3132" s="1251" t="s">
        <v>1581</v>
      </c>
      <c r="Y3132" s="1251">
        <v>253</v>
      </c>
    </row>
    <row r="3133" spans="1:25" ht="12">
      <c r="A3133" s="1251">
        <v>2021</v>
      </c>
      <c r="B3133" s="1251">
        <v>25</v>
      </c>
      <c r="C3133" s="1251">
        <v>200</v>
      </c>
      <c r="D3133" s="1251" t="s">
        <v>1687</v>
      </c>
      <c r="E3133" s="1251">
        <v>253400</v>
      </c>
      <c r="F3133" s="1251" t="s">
        <v>1617</v>
      </c>
      <c r="G3133" s="1252">
        <v>-1098383.3400000001</v>
      </c>
      <c r="H3133" s="1252">
        <v>-1136119.8899999999</v>
      </c>
      <c r="I3133" s="1252">
        <v>-1172925.22</v>
      </c>
      <c r="J3133" s="1252">
        <v>-1210742.3700000001</v>
      </c>
      <c r="K3133" s="1252">
        <v>-1195849.7</v>
      </c>
      <c r="L3133" s="1252">
        <v>-1227746.8</v>
      </c>
      <c r="M3133" s="1252">
        <v>-1245498</v>
      </c>
      <c r="N3133" s="1252">
        <v>-1283071.0600000001</v>
      </c>
      <c r="O3133" s="1252">
        <v>-1320643.1899999999</v>
      </c>
      <c r="P3133" s="1252">
        <v>-1357255.53</v>
      </c>
      <c r="Q3133" s="1252">
        <v>-1394834.0800000001</v>
      </c>
      <c r="R3133" s="1252">
        <v>-1431513.9199999999</v>
      </c>
      <c r="S3133" s="1252">
        <v>-1469288.9299999999</v>
      </c>
      <c r="T3133" s="1252">
        <v>-1469288.9299999997</v>
      </c>
      <c r="U3133" s="1251" t="s">
        <v>116</v>
      </c>
      <c r="V3133" s="1251" t="s">
        <v>564</v>
      </c>
      <c r="W3133" s="1251" t="s">
        <v>315</v>
      </c>
      <c r="X3133" s="1251" t="s">
        <v>1581</v>
      </c>
      <c r="Y3133" s="1251">
        <v>253</v>
      </c>
    </row>
    <row r="3134" spans="1:25" ht="12">
      <c r="A3134" s="1251">
        <v>2021</v>
      </c>
      <c r="B3134" s="1251">
        <v>25</v>
      </c>
      <c r="C3134" s="1251">
        <v>200</v>
      </c>
      <c r="D3134" s="1251" t="s">
        <v>1687</v>
      </c>
      <c r="E3134" s="1251">
        <v>261020</v>
      </c>
      <c r="F3134" s="1251" t="s">
        <v>1618</v>
      </c>
      <c r="G3134" s="1252">
        <v>-3478</v>
      </c>
      <c r="H3134" s="1252">
        <v>0</v>
      </c>
      <c r="I3134" s="1252">
        <v>0</v>
      </c>
      <c r="J3134" s="1252">
        <v>-2627</v>
      </c>
      <c r="K3134" s="1252">
        <v>0</v>
      </c>
      <c r="L3134" s="1252">
        <v>0</v>
      </c>
      <c r="M3134" s="1252">
        <v>-3071</v>
      </c>
      <c r="N3134" s="1252">
        <v>0</v>
      </c>
      <c r="O3134" s="1252">
        <v>0</v>
      </c>
      <c r="P3134" s="1252">
        <v>-2641</v>
      </c>
      <c r="Q3134" s="1252">
        <v>0</v>
      </c>
      <c r="R3134" s="1252">
        <v>0</v>
      </c>
      <c r="S3134" s="1252">
        <v>-444</v>
      </c>
      <c r="T3134" s="1252">
        <v>-444</v>
      </c>
      <c r="U3134" s="1251" t="s">
        <v>116</v>
      </c>
      <c r="V3134" s="1251" t="s">
        <v>1537</v>
      </c>
      <c r="W3134" s="1251" t="s">
        <v>371</v>
      </c>
      <c r="X3134" s="1251" t="s">
        <v>1581</v>
      </c>
      <c r="Y3134" s="1251">
        <v>261</v>
      </c>
    </row>
    <row r="3135" spans="1:25" ht="12">
      <c r="A3135" s="1251">
        <v>2021</v>
      </c>
      <c r="B3135" s="1251">
        <v>25</v>
      </c>
      <c r="C3135" s="1251">
        <v>200</v>
      </c>
      <c r="D3135" s="1251" t="s">
        <v>1687</v>
      </c>
      <c r="E3135" s="1251">
        <v>271050</v>
      </c>
      <c r="F3135" s="1251" t="s">
        <v>1619</v>
      </c>
      <c r="G3135" s="1252">
        <v>-1165416.04</v>
      </c>
      <c r="H3135" s="1252">
        <v>-1165416.04</v>
      </c>
      <c r="I3135" s="1252">
        <v>-1165416.04</v>
      </c>
      <c r="J3135" s="1252">
        <v>-1165416.04</v>
      </c>
      <c r="K3135" s="1252">
        <v>-1165416.04</v>
      </c>
      <c r="L3135" s="1252">
        <v>-1165416.04</v>
      </c>
      <c r="M3135" s="1252">
        <v>-1165416.04</v>
      </c>
      <c r="N3135" s="1252">
        <v>-1165416.04</v>
      </c>
      <c r="O3135" s="1252">
        <v>-1165416.04</v>
      </c>
      <c r="P3135" s="1252">
        <v>-1165416.04</v>
      </c>
      <c r="Q3135" s="1252">
        <v>-1165416.04</v>
      </c>
      <c r="R3135" s="1252">
        <v>-1165416.04</v>
      </c>
      <c r="S3135" s="1252">
        <v>-1165416.04</v>
      </c>
      <c r="T3135" s="1252">
        <v>-1165416.0399999991</v>
      </c>
      <c r="U3135" s="1251" t="s">
        <v>116</v>
      </c>
      <c r="V3135" s="1251" t="s">
        <v>564</v>
      </c>
      <c r="W3135" s="1251" t="s">
        <v>382</v>
      </c>
      <c r="X3135" s="1251" t="s">
        <v>1581</v>
      </c>
      <c r="Y3135" s="1251">
        <v>271</v>
      </c>
    </row>
    <row r="3136" spans="1:25" ht="12">
      <c r="A3136" s="1251">
        <v>2021</v>
      </c>
      <c r="B3136" s="1251">
        <v>25</v>
      </c>
      <c r="C3136" s="1251">
        <v>200</v>
      </c>
      <c r="D3136" s="1251" t="s">
        <v>1687</v>
      </c>
      <c r="E3136" s="1251">
        <v>271099</v>
      </c>
      <c r="F3136" s="1251" t="s">
        <v>1620</v>
      </c>
      <c r="G3136" s="1252">
        <v>1165416.04</v>
      </c>
      <c r="H3136" s="1252">
        <v>1165416.04</v>
      </c>
      <c r="I3136" s="1252">
        <v>1165416.04</v>
      </c>
      <c r="J3136" s="1252">
        <v>1165416.04</v>
      </c>
      <c r="K3136" s="1252">
        <v>1165416.04</v>
      </c>
      <c r="L3136" s="1252">
        <v>1165416.04</v>
      </c>
      <c r="M3136" s="1252">
        <v>1165416.04</v>
      </c>
      <c r="N3136" s="1252">
        <v>1165416.04</v>
      </c>
      <c r="O3136" s="1252">
        <v>1190416.04</v>
      </c>
      <c r="P3136" s="1252">
        <v>1190416.04</v>
      </c>
      <c r="Q3136" s="1252">
        <v>1190416.04</v>
      </c>
      <c r="R3136" s="1252">
        <v>1190416.04</v>
      </c>
      <c r="S3136" s="1252">
        <v>1190416.04</v>
      </c>
      <c r="T3136" s="1252">
        <v>1190416.0399999991</v>
      </c>
      <c r="U3136" s="1251" t="s">
        <v>116</v>
      </c>
      <c r="V3136" s="1251" t="s">
        <v>564</v>
      </c>
      <c r="W3136" s="1251" t="s">
        <v>382</v>
      </c>
      <c r="X3136" s="1251" t="s">
        <v>1581</v>
      </c>
      <c r="Y3136" s="1251">
        <v>271</v>
      </c>
    </row>
    <row r="3137" spans="1:25" ht="12">
      <c r="A3137" s="1251">
        <v>2021</v>
      </c>
      <c r="B3137" s="1251">
        <v>25</v>
      </c>
      <c r="C3137" s="1251">
        <v>200</v>
      </c>
      <c r="D3137" s="1251" t="s">
        <v>1687</v>
      </c>
      <c r="E3137" s="1251">
        <v>271101</v>
      </c>
      <c r="F3137" s="1251" t="s">
        <v>1621</v>
      </c>
      <c r="G3137" s="1252">
        <v>-18719636.609999999</v>
      </c>
      <c r="H3137" s="1252">
        <v>-18719636.609999999</v>
      </c>
      <c r="I3137" s="1252">
        <v>-18719636.609999999</v>
      </c>
      <c r="J3137" s="1252">
        <v>-18719636.609999999</v>
      </c>
      <c r="K3137" s="1252">
        <v>-18719636.609999999</v>
      </c>
      <c r="L3137" s="1252">
        <v>-18719636.609999999</v>
      </c>
      <c r="M3137" s="1252">
        <v>-18719636.609999999</v>
      </c>
      <c r="N3137" s="1252">
        <v>-18719636.609999999</v>
      </c>
      <c r="O3137" s="1252">
        <v>-18744636.609999999</v>
      </c>
      <c r="P3137" s="1252">
        <v>-18744636.609999999</v>
      </c>
      <c r="Q3137" s="1252">
        <v>-18744636.609999999</v>
      </c>
      <c r="R3137" s="1252">
        <v>-18744636.609999999</v>
      </c>
      <c r="S3137" s="1252">
        <v>-18792176.109999999</v>
      </c>
      <c r="T3137" s="1252">
        <v>-18792176.110000014</v>
      </c>
      <c r="U3137" s="1251" t="s">
        <v>116</v>
      </c>
      <c r="V3137" s="1251" t="s">
        <v>564</v>
      </c>
      <c r="W3137" s="1251" t="s">
        <v>382</v>
      </c>
      <c r="X3137" s="1251" t="s">
        <v>1581</v>
      </c>
      <c r="Y3137" s="1251">
        <v>271</v>
      </c>
    </row>
    <row r="3138" spans="1:25" ht="12">
      <c r="A3138" s="1251">
        <v>2021</v>
      </c>
      <c r="B3138" s="1251">
        <v>25</v>
      </c>
      <c r="C3138" s="1251">
        <v>200</v>
      </c>
      <c r="D3138" s="1251" t="s">
        <v>1687</v>
      </c>
      <c r="E3138" s="1251">
        <v>271150</v>
      </c>
      <c r="F3138" s="1251" t="s">
        <v>382</v>
      </c>
      <c r="G3138" s="1252">
        <v>0</v>
      </c>
      <c r="H3138" s="1252">
        <v>0</v>
      </c>
      <c r="I3138" s="1252">
        <v>0</v>
      </c>
      <c r="J3138" s="1252">
        <v>0</v>
      </c>
      <c r="K3138" s="1252">
        <v>0</v>
      </c>
      <c r="L3138" s="1252">
        <v>0</v>
      </c>
      <c r="M3138" s="1252">
        <v>0</v>
      </c>
      <c r="N3138" s="1252">
        <v>0</v>
      </c>
      <c r="O3138" s="1252">
        <v>0</v>
      </c>
      <c r="P3138" s="1252">
        <v>0</v>
      </c>
      <c r="Q3138" s="1252">
        <v>0</v>
      </c>
      <c r="R3138" s="1252">
        <v>0</v>
      </c>
      <c r="S3138" s="1252">
        <v>0</v>
      </c>
      <c r="T3138" s="1252">
        <v>0</v>
      </c>
      <c r="U3138" s="1251" t="s">
        <v>116</v>
      </c>
      <c r="V3138" s="1251" t="s">
        <v>564</v>
      </c>
      <c r="W3138" s="1251" t="s">
        <v>382</v>
      </c>
      <c r="X3138" s="1251" t="s">
        <v>1581</v>
      </c>
      <c r="Y3138" s="1251">
        <v>271</v>
      </c>
    </row>
    <row r="3139" spans="1:25" ht="12">
      <c r="A3139" s="1251">
        <v>2021</v>
      </c>
      <c r="B3139" s="1251">
        <v>25</v>
      </c>
      <c r="C3139" s="1251">
        <v>200</v>
      </c>
      <c r="D3139" s="1251" t="s">
        <v>1687</v>
      </c>
      <c r="E3139" s="1251">
        <v>271155</v>
      </c>
      <c r="F3139" s="1251" t="s">
        <v>1703</v>
      </c>
      <c r="G3139" s="1252">
        <v>0</v>
      </c>
      <c r="H3139" s="1252">
        <v>0</v>
      </c>
      <c r="I3139" s="1252">
        <v>0</v>
      </c>
      <c r="J3139" s="1252">
        <v>0</v>
      </c>
      <c r="K3139" s="1252">
        <v>0</v>
      </c>
      <c r="L3139" s="1252">
        <v>0</v>
      </c>
      <c r="M3139" s="1252">
        <v>0</v>
      </c>
      <c r="N3139" s="1252">
        <v>0</v>
      </c>
      <c r="O3139" s="1252">
        <v>0</v>
      </c>
      <c r="P3139" s="1252">
        <v>0</v>
      </c>
      <c r="Q3139" s="1252">
        <v>0</v>
      </c>
      <c r="R3139" s="1252">
        <v>0</v>
      </c>
      <c r="S3139" s="1252">
        <v>0</v>
      </c>
      <c r="T3139" s="1252">
        <v>0</v>
      </c>
      <c r="U3139" s="1251" t="s">
        <v>116</v>
      </c>
      <c r="V3139" s="1251" t="s">
        <v>564</v>
      </c>
      <c r="W3139" s="1251" t="s">
        <v>382</v>
      </c>
      <c r="X3139" s="1251" t="s">
        <v>1581</v>
      </c>
      <c r="Y3139" s="1251">
        <v>271</v>
      </c>
    </row>
    <row r="3140" spans="1:25" ht="12">
      <c r="A3140" s="1251">
        <v>2021</v>
      </c>
      <c r="B3140" s="1251">
        <v>25</v>
      </c>
      <c r="C3140" s="1251">
        <v>200</v>
      </c>
      <c r="D3140" s="1251" t="s">
        <v>1687</v>
      </c>
      <c r="E3140" s="1251">
        <v>271301</v>
      </c>
      <c r="F3140" s="1251" t="s">
        <v>1622</v>
      </c>
      <c r="G3140" s="1252">
        <v>0</v>
      </c>
      <c r="H3140" s="1252">
        <v>0</v>
      </c>
      <c r="I3140" s="1252">
        <v>0</v>
      </c>
      <c r="J3140" s="1252">
        <v>0</v>
      </c>
      <c r="K3140" s="1252">
        <v>0</v>
      </c>
      <c r="L3140" s="1252">
        <v>0</v>
      </c>
      <c r="M3140" s="1252">
        <v>0</v>
      </c>
      <c r="N3140" s="1252">
        <v>0</v>
      </c>
      <c r="O3140" s="1252">
        <v>0</v>
      </c>
      <c r="P3140" s="1252">
        <v>0</v>
      </c>
      <c r="Q3140" s="1252">
        <v>0</v>
      </c>
      <c r="R3140" s="1252">
        <v>0</v>
      </c>
      <c r="S3140" s="1252">
        <v>0</v>
      </c>
      <c r="T3140" s="1252">
        <v>0</v>
      </c>
      <c r="U3140" s="1251" t="s">
        <v>116</v>
      </c>
      <c r="V3140" s="1251" t="s">
        <v>564</v>
      </c>
      <c r="W3140" s="1251" t="s">
        <v>382</v>
      </c>
      <c r="X3140" s="1251" t="s">
        <v>1581</v>
      </c>
      <c r="Y3140" s="1251">
        <v>271</v>
      </c>
    </row>
    <row r="3141" spans="1:25" ht="12">
      <c r="A3141" s="1251">
        <v>2021</v>
      </c>
      <c r="B3141" s="1251">
        <v>25</v>
      </c>
      <c r="C3141" s="1251">
        <v>200</v>
      </c>
      <c r="D3141" s="1251" t="s">
        <v>1687</v>
      </c>
      <c r="E3141" s="1251">
        <v>271308</v>
      </c>
      <c r="F3141" s="1251" t="s">
        <v>1624</v>
      </c>
      <c r="G3141" s="1252">
        <v>0</v>
      </c>
      <c r="H3141" s="1252">
        <v>0</v>
      </c>
      <c r="I3141" s="1252">
        <v>0</v>
      </c>
      <c r="J3141" s="1252">
        <v>0</v>
      </c>
      <c r="K3141" s="1252">
        <v>0</v>
      </c>
      <c r="L3141" s="1252">
        <v>0</v>
      </c>
      <c r="M3141" s="1252">
        <v>0</v>
      </c>
      <c r="N3141" s="1252">
        <v>0</v>
      </c>
      <c r="O3141" s="1252">
        <v>0</v>
      </c>
      <c r="P3141" s="1252">
        <v>0</v>
      </c>
      <c r="Q3141" s="1252">
        <v>0</v>
      </c>
      <c r="R3141" s="1252">
        <v>0</v>
      </c>
      <c r="S3141" s="1252">
        <v>0</v>
      </c>
      <c r="T3141" s="1252">
        <v>0</v>
      </c>
      <c r="U3141" s="1251" t="s">
        <v>116</v>
      </c>
      <c r="V3141" s="1251" t="s">
        <v>564</v>
      </c>
      <c r="W3141" s="1251" t="s">
        <v>382</v>
      </c>
      <c r="X3141" s="1251" t="s">
        <v>1581</v>
      </c>
      <c r="Y3141" s="1251">
        <v>271</v>
      </c>
    </row>
    <row r="3142" spans="1:25" ht="12">
      <c r="A3142" s="1251">
        <v>2021</v>
      </c>
      <c r="B3142" s="1251">
        <v>25</v>
      </c>
      <c r="C3142" s="1251">
        <v>200</v>
      </c>
      <c r="D3142" s="1251" t="s">
        <v>1687</v>
      </c>
      <c r="E3142" s="1251">
        <v>272000</v>
      </c>
      <c r="F3142" s="1251" t="s">
        <v>1625</v>
      </c>
      <c r="G3142" s="1252">
        <v>5423222.8499999996</v>
      </c>
      <c r="H3142" s="1252">
        <v>5462906.4900000002</v>
      </c>
      <c r="I3142" s="1252">
        <v>5502590.1299999999</v>
      </c>
      <c r="J3142" s="1252">
        <v>5542273.7699999996</v>
      </c>
      <c r="K3142" s="1252">
        <v>5581899.3200000003</v>
      </c>
      <c r="L3142" s="1252">
        <v>5621524.8700000001</v>
      </c>
      <c r="M3142" s="1252">
        <v>5661150.4199999999</v>
      </c>
      <c r="N3142" s="1252">
        <v>5701054.2800000003</v>
      </c>
      <c r="O3142" s="1252">
        <v>5740958.1399999997</v>
      </c>
      <c r="P3142" s="1252">
        <v>5780862</v>
      </c>
      <c r="Q3142" s="1252">
        <v>5820713.71</v>
      </c>
      <c r="R3142" s="1252">
        <v>5860565.4199999999</v>
      </c>
      <c r="S3142" s="1252">
        <v>5900417.1299999999</v>
      </c>
      <c r="T3142" s="1252">
        <v>5900417.1300000027</v>
      </c>
      <c r="U3142" s="1251" t="s">
        <v>116</v>
      </c>
      <c r="V3142" s="1251" t="s">
        <v>564</v>
      </c>
      <c r="W3142" s="1251" t="s">
        <v>382</v>
      </c>
      <c r="X3142" s="1251" t="s">
        <v>1581</v>
      </c>
      <c r="Y3142" s="1251">
        <v>272</v>
      </c>
    </row>
    <row r="3143" spans="1:25" ht="12">
      <c r="A3143" s="1251">
        <v>2021</v>
      </c>
      <c r="B3143" s="1251">
        <v>25</v>
      </c>
      <c r="C3143" s="1251">
        <v>200</v>
      </c>
      <c r="D3143" s="1251" t="s">
        <v>1687</v>
      </c>
      <c r="E3143" s="1251">
        <v>285000</v>
      </c>
      <c r="F3143" s="1251" t="s">
        <v>1626</v>
      </c>
      <c r="G3143" s="1252">
        <v>-442.75</v>
      </c>
      <c r="H3143" s="1252">
        <v>-3920.75</v>
      </c>
      <c r="I3143" s="1252">
        <v>-3920.75</v>
      </c>
      <c r="J3143" s="1252">
        <v>1.0900000000000001</v>
      </c>
      <c r="K3143" s="1252">
        <v>-2625.9099999999999</v>
      </c>
      <c r="L3143" s="1252">
        <v>-2625.9099999999999</v>
      </c>
      <c r="M3143" s="1252">
        <v>-7094.9099999999999</v>
      </c>
      <c r="N3143" s="1252">
        <v>-10165.91</v>
      </c>
      <c r="O3143" s="1252">
        <v>-10165.91</v>
      </c>
      <c r="P3143" s="1252">
        <v>-6653.9099999999999</v>
      </c>
      <c r="Q3143" s="1252">
        <v>-9294.9099999999999</v>
      </c>
      <c r="R3143" s="1252">
        <v>-9294.9099999999999</v>
      </c>
      <c r="S3143" s="1252">
        <v>-7973.9099999999999</v>
      </c>
      <c r="T3143" s="1252">
        <v>-7973.9100000000035</v>
      </c>
      <c r="U3143" s="1251" t="s">
        <v>116</v>
      </c>
      <c r="V3143" s="1251" t="s">
        <v>1537</v>
      </c>
      <c r="W3143" s="1251" t="s">
        <v>1627</v>
      </c>
      <c r="X3143" s="1251" t="s">
        <v>1581</v>
      </c>
      <c r="Y3143" s="1251">
        <v>285</v>
      </c>
    </row>
    <row r="3144" spans="1:25" ht="12">
      <c r="A3144" s="1251">
        <v>2021</v>
      </c>
      <c r="B3144" s="1251">
        <v>25</v>
      </c>
      <c r="C3144" s="1251">
        <v>200</v>
      </c>
      <c r="D3144" s="1251" t="s">
        <v>1687</v>
      </c>
      <c r="E3144" s="1251">
        <v>300000</v>
      </c>
      <c r="F3144" s="1251" t="s">
        <v>1628</v>
      </c>
      <c r="G3144" s="1252">
        <v>112865334.08</v>
      </c>
      <c r="H3144" s="1252">
        <v>112924251.73999999</v>
      </c>
      <c r="I3144" s="1252">
        <v>113033564.94</v>
      </c>
      <c r="J3144" s="1252">
        <v>113068361.64</v>
      </c>
      <c r="K3144" s="1252">
        <v>114209974.89</v>
      </c>
      <c r="L3144" s="1252">
        <v>114536986.83</v>
      </c>
      <c r="M3144" s="1252">
        <v>115062287.17</v>
      </c>
      <c r="N3144" s="1252">
        <v>115146911.33</v>
      </c>
      <c r="O3144" s="1252">
        <v>115221346.73</v>
      </c>
      <c r="P3144" s="1252">
        <v>115500783.12</v>
      </c>
      <c r="Q3144" s="1252">
        <v>115557040.22</v>
      </c>
      <c r="R3144" s="1252">
        <v>115643406.81999999</v>
      </c>
      <c r="S3144" s="1252">
        <v>117032651.06</v>
      </c>
      <c r="T3144" s="1252">
        <v>117032651.05999994</v>
      </c>
      <c r="U3144" s="1251" t="s">
        <v>116</v>
      </c>
      <c r="V3144" s="1251" t="s">
        <v>564</v>
      </c>
      <c r="W3144" s="1251" t="s">
        <v>290</v>
      </c>
      <c r="X3144" s="1251" t="s">
        <v>1515</v>
      </c>
      <c r="Y3144" s="1251">
        <v>300</v>
      </c>
    </row>
    <row r="3145" spans="1:25" ht="12">
      <c r="A3145" s="1251">
        <v>2021</v>
      </c>
      <c r="B3145" s="1251">
        <v>25</v>
      </c>
      <c r="C3145" s="1251">
        <v>200</v>
      </c>
      <c r="D3145" s="1251" t="s">
        <v>1687</v>
      </c>
      <c r="E3145" s="1251">
        <v>300001</v>
      </c>
      <c r="F3145" s="1251" t="s">
        <v>1629</v>
      </c>
      <c r="G3145" s="1252">
        <v>23900</v>
      </c>
      <c r="H3145" s="1252">
        <v>23900</v>
      </c>
      <c r="I3145" s="1252">
        <v>23900</v>
      </c>
      <c r="J3145" s="1252">
        <v>23900</v>
      </c>
      <c r="K3145" s="1252">
        <v>23900</v>
      </c>
      <c r="L3145" s="1252">
        <v>23900</v>
      </c>
      <c r="M3145" s="1252">
        <v>23900</v>
      </c>
      <c r="N3145" s="1252">
        <v>23900</v>
      </c>
      <c r="O3145" s="1252">
        <v>23900</v>
      </c>
      <c r="P3145" s="1252">
        <v>23900</v>
      </c>
      <c r="Q3145" s="1252">
        <v>23900</v>
      </c>
      <c r="R3145" s="1252">
        <v>23900</v>
      </c>
      <c r="S3145" s="1252">
        <v>23900</v>
      </c>
      <c r="T3145" s="1252">
        <v>23900</v>
      </c>
      <c r="U3145" s="1251" t="s">
        <v>116</v>
      </c>
      <c r="V3145" s="1251" t="s">
        <v>564</v>
      </c>
      <c r="W3145" s="1251" t="s">
        <v>290</v>
      </c>
      <c r="X3145" s="1251" t="s">
        <v>1515</v>
      </c>
      <c r="Y3145" s="1251">
        <v>300</v>
      </c>
    </row>
    <row r="3146" spans="1:25" ht="12">
      <c r="A3146" s="1251">
        <v>2021</v>
      </c>
      <c r="B3146" s="1251">
        <v>25</v>
      </c>
      <c r="C3146" s="1251">
        <v>200</v>
      </c>
      <c r="D3146" s="1251" t="s">
        <v>1687</v>
      </c>
      <c r="E3146" s="1251">
        <v>301000</v>
      </c>
      <c r="F3146" s="1251" t="s">
        <v>1630</v>
      </c>
      <c r="G3146" s="1252">
        <v>0</v>
      </c>
      <c r="H3146" s="1252">
        <v>0</v>
      </c>
      <c r="I3146" s="1252">
        <v>0</v>
      </c>
      <c r="J3146" s="1252">
        <v>0</v>
      </c>
      <c r="K3146" s="1252">
        <v>0</v>
      </c>
      <c r="L3146" s="1252">
        <v>0</v>
      </c>
      <c r="M3146" s="1252">
        <v>0</v>
      </c>
      <c r="N3146" s="1252">
        <v>0</v>
      </c>
      <c r="O3146" s="1252">
        <v>0</v>
      </c>
      <c r="P3146" s="1252">
        <v>0</v>
      </c>
      <c r="Q3146" s="1252">
        <v>0</v>
      </c>
      <c r="R3146" s="1252">
        <v>0</v>
      </c>
      <c r="S3146" s="1252">
        <v>0</v>
      </c>
      <c r="T3146" s="1252">
        <v>0</v>
      </c>
      <c r="U3146" s="1251" t="s">
        <v>116</v>
      </c>
      <c r="V3146" s="1251" t="s">
        <v>564</v>
      </c>
      <c r="W3146" s="1251" t="s">
        <v>290</v>
      </c>
      <c r="X3146" s="1251" t="s">
        <v>1515</v>
      </c>
      <c r="Y3146" s="1251">
        <v>301</v>
      </c>
    </row>
    <row r="3147" spans="1:25" ht="12">
      <c r="A3147" s="1251">
        <v>2021</v>
      </c>
      <c r="B3147" s="1251">
        <v>25</v>
      </c>
      <c r="C3147" s="1251">
        <v>200</v>
      </c>
      <c r="D3147" s="1251" t="s">
        <v>1687</v>
      </c>
      <c r="E3147" s="1251">
        <v>302000</v>
      </c>
      <c r="F3147" s="1251" t="s">
        <v>1631</v>
      </c>
      <c r="G3147" s="1252">
        <v>0</v>
      </c>
      <c r="H3147" s="1252">
        <v>0</v>
      </c>
      <c r="I3147" s="1252">
        <v>0</v>
      </c>
      <c r="J3147" s="1252">
        <v>0</v>
      </c>
      <c r="K3147" s="1252">
        <v>0</v>
      </c>
      <c r="L3147" s="1252">
        <v>0</v>
      </c>
      <c r="M3147" s="1252">
        <v>0</v>
      </c>
      <c r="N3147" s="1252">
        <v>0</v>
      </c>
      <c r="O3147" s="1252">
        <v>0</v>
      </c>
      <c r="P3147" s="1252">
        <v>0</v>
      </c>
      <c r="Q3147" s="1252">
        <v>0</v>
      </c>
      <c r="R3147" s="1252">
        <v>0</v>
      </c>
      <c r="S3147" s="1252">
        <v>0</v>
      </c>
      <c r="T3147" s="1252">
        <v>0</v>
      </c>
      <c r="U3147" s="1251" t="s">
        <v>116</v>
      </c>
      <c r="V3147" s="1251" t="s">
        <v>564</v>
      </c>
      <c r="W3147" s="1251" t="s">
        <v>290</v>
      </c>
      <c r="X3147" s="1251" t="s">
        <v>1515</v>
      </c>
      <c r="Y3147" s="1251">
        <v>302</v>
      </c>
    </row>
    <row r="3148" spans="1:25" ht="12">
      <c r="A3148" s="1251">
        <v>2021</v>
      </c>
      <c r="B3148" s="1251">
        <v>25</v>
      </c>
      <c r="C3148" s="1251">
        <v>200</v>
      </c>
      <c r="D3148" s="1251" t="s">
        <v>1687</v>
      </c>
      <c r="E3148" s="1251">
        <v>303130</v>
      </c>
      <c r="F3148" s="1251" t="s">
        <v>1633</v>
      </c>
      <c r="G3148" s="1252">
        <v>0</v>
      </c>
      <c r="H3148" s="1252">
        <v>0</v>
      </c>
      <c r="I3148" s="1252">
        <v>0</v>
      </c>
      <c r="J3148" s="1252">
        <v>0</v>
      </c>
      <c r="K3148" s="1252">
        <v>0</v>
      </c>
      <c r="L3148" s="1252">
        <v>0</v>
      </c>
      <c r="M3148" s="1252">
        <v>0</v>
      </c>
      <c r="N3148" s="1252">
        <v>0</v>
      </c>
      <c r="O3148" s="1252">
        <v>0</v>
      </c>
      <c r="P3148" s="1252">
        <v>0</v>
      </c>
      <c r="Q3148" s="1252">
        <v>0</v>
      </c>
      <c r="R3148" s="1252">
        <v>0</v>
      </c>
      <c r="S3148" s="1252">
        <v>0</v>
      </c>
      <c r="T3148" s="1252">
        <v>0</v>
      </c>
      <c r="U3148" s="1251" t="s">
        <v>116</v>
      </c>
      <c r="V3148" s="1251" t="s">
        <v>564</v>
      </c>
      <c r="W3148" s="1251" t="s">
        <v>290</v>
      </c>
      <c r="X3148" s="1251" t="s">
        <v>1515</v>
      </c>
      <c r="Y3148" s="1251">
        <v>303</v>
      </c>
    </row>
    <row r="3149" spans="1:25" ht="12">
      <c r="A3149" s="1251">
        <v>2021</v>
      </c>
      <c r="B3149" s="1251">
        <v>25</v>
      </c>
      <c r="C3149" s="1251">
        <v>200</v>
      </c>
      <c r="D3149" s="1251" t="s">
        <v>1687</v>
      </c>
      <c r="E3149" s="1251">
        <v>303200</v>
      </c>
      <c r="F3149" s="1251" t="s">
        <v>1634</v>
      </c>
      <c r="G3149" s="1252">
        <v>0</v>
      </c>
      <c r="H3149" s="1252">
        <v>0</v>
      </c>
      <c r="I3149" s="1252">
        <v>0</v>
      </c>
      <c r="J3149" s="1252">
        <v>0</v>
      </c>
      <c r="K3149" s="1252">
        <v>0</v>
      </c>
      <c r="L3149" s="1252">
        <v>0</v>
      </c>
      <c r="M3149" s="1252">
        <v>0</v>
      </c>
      <c r="N3149" s="1252">
        <v>0</v>
      </c>
      <c r="O3149" s="1252">
        <v>0</v>
      </c>
      <c r="P3149" s="1252">
        <v>0</v>
      </c>
      <c r="Q3149" s="1252">
        <v>0</v>
      </c>
      <c r="R3149" s="1252">
        <v>0</v>
      </c>
      <c r="S3149" s="1252">
        <v>0</v>
      </c>
      <c r="T3149" s="1252">
        <v>0</v>
      </c>
      <c r="U3149" s="1251" t="s">
        <v>116</v>
      </c>
      <c r="V3149" s="1251" t="s">
        <v>564</v>
      </c>
      <c r="W3149" s="1251" t="s">
        <v>290</v>
      </c>
      <c r="X3149" s="1251" t="s">
        <v>1515</v>
      </c>
      <c r="Y3149" s="1251">
        <v>303</v>
      </c>
    </row>
    <row r="3150" spans="1:25" ht="12">
      <c r="A3150" s="1251">
        <v>2021</v>
      </c>
      <c r="B3150" s="1251">
        <v>25</v>
      </c>
      <c r="C3150" s="1251">
        <v>200</v>
      </c>
      <c r="D3150" s="1251" t="s">
        <v>1687</v>
      </c>
      <c r="E3150" s="1251">
        <v>303400</v>
      </c>
      <c r="F3150" s="1251" t="s">
        <v>1636</v>
      </c>
      <c r="G3150" s="1252">
        <v>0</v>
      </c>
      <c r="H3150" s="1252">
        <v>0</v>
      </c>
      <c r="I3150" s="1252">
        <v>0</v>
      </c>
      <c r="J3150" s="1252">
        <v>0</v>
      </c>
      <c r="K3150" s="1252">
        <v>0</v>
      </c>
      <c r="L3150" s="1252">
        <v>0</v>
      </c>
      <c r="M3150" s="1252">
        <v>0</v>
      </c>
      <c r="N3150" s="1252">
        <v>0</v>
      </c>
      <c r="O3150" s="1252">
        <v>0</v>
      </c>
      <c r="P3150" s="1252">
        <v>0</v>
      </c>
      <c r="Q3150" s="1252">
        <v>0</v>
      </c>
      <c r="R3150" s="1252">
        <v>0</v>
      </c>
      <c r="S3150" s="1252">
        <v>0</v>
      </c>
      <c r="T3150" s="1252">
        <v>0</v>
      </c>
      <c r="U3150" s="1251" t="s">
        <v>116</v>
      </c>
      <c r="V3150" s="1251" t="s">
        <v>564</v>
      </c>
      <c r="W3150" s="1251" t="s">
        <v>290</v>
      </c>
      <c r="X3150" s="1251" t="s">
        <v>1515</v>
      </c>
      <c r="Y3150" s="1251">
        <v>303</v>
      </c>
    </row>
    <row r="3151" spans="1:25" ht="12">
      <c r="A3151" s="1251">
        <v>2021</v>
      </c>
      <c r="B3151" s="1251">
        <v>25</v>
      </c>
      <c r="C3151" s="1251">
        <v>200</v>
      </c>
      <c r="D3151" s="1251" t="s">
        <v>1687</v>
      </c>
      <c r="E3151" s="1251">
        <v>303610</v>
      </c>
      <c r="F3151" s="1251" t="s">
        <v>1637</v>
      </c>
      <c r="G3151" s="1252">
        <v>0</v>
      </c>
      <c r="H3151" s="1252">
        <v>0</v>
      </c>
      <c r="I3151" s="1252">
        <v>0</v>
      </c>
      <c r="J3151" s="1252">
        <v>0</v>
      </c>
      <c r="K3151" s="1252">
        <v>0</v>
      </c>
      <c r="L3151" s="1252">
        <v>0</v>
      </c>
      <c r="M3151" s="1252">
        <v>0</v>
      </c>
      <c r="N3151" s="1252">
        <v>0</v>
      </c>
      <c r="O3151" s="1252">
        <v>0</v>
      </c>
      <c r="P3151" s="1252">
        <v>0</v>
      </c>
      <c r="Q3151" s="1252">
        <v>0</v>
      </c>
      <c r="R3151" s="1252">
        <v>0</v>
      </c>
      <c r="S3151" s="1252">
        <v>0</v>
      </c>
      <c r="T3151" s="1252">
        <v>0</v>
      </c>
      <c r="U3151" s="1251" t="s">
        <v>116</v>
      </c>
      <c r="V3151" s="1251" t="s">
        <v>564</v>
      </c>
      <c r="W3151" s="1251" t="s">
        <v>290</v>
      </c>
      <c r="X3151" s="1251" t="s">
        <v>1515</v>
      </c>
      <c r="Y3151" s="1251">
        <v>303</v>
      </c>
    </row>
    <row r="3152" spans="1:25" ht="12">
      <c r="A3152" s="1251">
        <v>2021</v>
      </c>
      <c r="B3152" s="1251">
        <v>25</v>
      </c>
      <c r="C3152" s="1251">
        <v>200</v>
      </c>
      <c r="D3152" s="1251" t="s">
        <v>1687</v>
      </c>
      <c r="E3152" s="1251">
        <v>304200</v>
      </c>
      <c r="F3152" s="1251" t="s">
        <v>1638</v>
      </c>
      <c r="G3152" s="1252">
        <v>0</v>
      </c>
      <c r="H3152" s="1252">
        <v>0</v>
      </c>
      <c r="I3152" s="1252">
        <v>0</v>
      </c>
      <c r="J3152" s="1252">
        <v>0</v>
      </c>
      <c r="K3152" s="1252">
        <v>0</v>
      </c>
      <c r="L3152" s="1252">
        <v>0</v>
      </c>
      <c r="M3152" s="1252">
        <v>0</v>
      </c>
      <c r="N3152" s="1252">
        <v>0</v>
      </c>
      <c r="O3152" s="1252">
        <v>0</v>
      </c>
      <c r="P3152" s="1252">
        <v>0</v>
      </c>
      <c r="Q3152" s="1252">
        <v>0</v>
      </c>
      <c r="R3152" s="1252">
        <v>0</v>
      </c>
      <c r="S3152" s="1252">
        <v>0</v>
      </c>
      <c r="T3152" s="1252">
        <v>0</v>
      </c>
      <c r="U3152" s="1251" t="s">
        <v>116</v>
      </c>
      <c r="V3152" s="1251" t="s">
        <v>564</v>
      </c>
      <c r="W3152" s="1251" t="s">
        <v>290</v>
      </c>
      <c r="X3152" s="1251" t="s">
        <v>1515</v>
      </c>
      <c r="Y3152" s="1251">
        <v>304</v>
      </c>
    </row>
    <row r="3153" spans="1:25" ht="12">
      <c r="A3153" s="1251">
        <v>2021</v>
      </c>
      <c r="B3153" s="1251">
        <v>25</v>
      </c>
      <c r="C3153" s="1251">
        <v>200</v>
      </c>
      <c r="D3153" s="1251" t="s">
        <v>1687</v>
      </c>
      <c r="E3153" s="1251">
        <v>304300</v>
      </c>
      <c r="F3153" s="1251" t="s">
        <v>1639</v>
      </c>
      <c r="G3153" s="1252">
        <v>0</v>
      </c>
      <c r="H3153" s="1252">
        <v>0</v>
      </c>
      <c r="I3153" s="1252">
        <v>0</v>
      </c>
      <c r="J3153" s="1252">
        <v>0</v>
      </c>
      <c r="K3153" s="1252">
        <v>0</v>
      </c>
      <c r="L3153" s="1252">
        <v>0</v>
      </c>
      <c r="M3153" s="1252">
        <v>0</v>
      </c>
      <c r="N3153" s="1252">
        <v>0</v>
      </c>
      <c r="O3153" s="1252">
        <v>0</v>
      </c>
      <c r="P3153" s="1252">
        <v>0</v>
      </c>
      <c r="Q3153" s="1252">
        <v>0</v>
      </c>
      <c r="R3153" s="1252">
        <v>0</v>
      </c>
      <c r="S3153" s="1252">
        <v>0</v>
      </c>
      <c r="T3153" s="1252">
        <v>0</v>
      </c>
      <c r="U3153" s="1251" t="s">
        <v>116</v>
      </c>
      <c r="V3153" s="1251" t="s">
        <v>564</v>
      </c>
      <c r="W3153" s="1251" t="s">
        <v>290</v>
      </c>
      <c r="X3153" s="1251" t="s">
        <v>1515</v>
      </c>
      <c r="Y3153" s="1251">
        <v>304</v>
      </c>
    </row>
    <row r="3154" spans="1:25" ht="12">
      <c r="A3154" s="1251">
        <v>2021</v>
      </c>
      <c r="B3154" s="1251">
        <v>25</v>
      </c>
      <c r="C3154" s="1251">
        <v>200</v>
      </c>
      <c r="D3154" s="1251" t="s">
        <v>1687</v>
      </c>
      <c r="E3154" s="1251">
        <v>304400</v>
      </c>
      <c r="F3154" s="1251" t="s">
        <v>1640</v>
      </c>
      <c r="G3154" s="1252">
        <v>0</v>
      </c>
      <c r="H3154" s="1252">
        <v>0</v>
      </c>
      <c r="I3154" s="1252">
        <v>0</v>
      </c>
      <c r="J3154" s="1252">
        <v>0</v>
      </c>
      <c r="K3154" s="1252">
        <v>0</v>
      </c>
      <c r="L3154" s="1252">
        <v>0</v>
      </c>
      <c r="M3154" s="1252">
        <v>0</v>
      </c>
      <c r="N3154" s="1252">
        <v>0</v>
      </c>
      <c r="O3154" s="1252">
        <v>0</v>
      </c>
      <c r="P3154" s="1252">
        <v>0</v>
      </c>
      <c r="Q3154" s="1252">
        <v>0</v>
      </c>
      <c r="R3154" s="1252">
        <v>0</v>
      </c>
      <c r="S3154" s="1252">
        <v>0</v>
      </c>
      <c r="T3154" s="1252">
        <v>0</v>
      </c>
      <c r="U3154" s="1251" t="s">
        <v>116</v>
      </c>
      <c r="V3154" s="1251" t="s">
        <v>564</v>
      </c>
      <c r="W3154" s="1251" t="s">
        <v>290</v>
      </c>
      <c r="X3154" s="1251" t="s">
        <v>1515</v>
      </c>
      <c r="Y3154" s="1251">
        <v>304</v>
      </c>
    </row>
    <row r="3155" spans="1:25" ht="12">
      <c r="A3155" s="1251">
        <v>2021</v>
      </c>
      <c r="B3155" s="1251">
        <v>25</v>
      </c>
      <c r="C3155" s="1251">
        <v>200</v>
      </c>
      <c r="D3155" s="1251" t="s">
        <v>1687</v>
      </c>
      <c r="E3155" s="1251">
        <v>304610</v>
      </c>
      <c r="F3155" s="1251" t="s">
        <v>1641</v>
      </c>
      <c r="G3155" s="1252">
        <v>0</v>
      </c>
      <c r="H3155" s="1252">
        <v>0</v>
      </c>
      <c r="I3155" s="1252">
        <v>0</v>
      </c>
      <c r="J3155" s="1252">
        <v>0</v>
      </c>
      <c r="K3155" s="1252">
        <v>0</v>
      </c>
      <c r="L3155" s="1252">
        <v>0</v>
      </c>
      <c r="M3155" s="1252">
        <v>0</v>
      </c>
      <c r="N3155" s="1252">
        <v>0</v>
      </c>
      <c r="O3155" s="1252">
        <v>0</v>
      </c>
      <c r="P3155" s="1252">
        <v>0</v>
      </c>
      <c r="Q3155" s="1252">
        <v>0</v>
      </c>
      <c r="R3155" s="1252">
        <v>0</v>
      </c>
      <c r="S3155" s="1252">
        <v>0</v>
      </c>
      <c r="T3155" s="1252">
        <v>0</v>
      </c>
      <c r="U3155" s="1251" t="s">
        <v>116</v>
      </c>
      <c r="V3155" s="1251" t="s">
        <v>564</v>
      </c>
      <c r="W3155" s="1251" t="s">
        <v>290</v>
      </c>
      <c r="X3155" s="1251" t="s">
        <v>1515</v>
      </c>
      <c r="Y3155" s="1251">
        <v>304</v>
      </c>
    </row>
    <row r="3156" spans="1:25" ht="12">
      <c r="A3156" s="1251">
        <v>2021</v>
      </c>
      <c r="B3156" s="1251">
        <v>25</v>
      </c>
      <c r="C3156" s="1251">
        <v>200</v>
      </c>
      <c r="D3156" s="1251" t="s">
        <v>1687</v>
      </c>
      <c r="E3156" s="1251">
        <v>304630</v>
      </c>
      <c r="F3156" s="1251" t="s">
        <v>1642</v>
      </c>
      <c r="G3156" s="1252">
        <v>0</v>
      </c>
      <c r="H3156" s="1252">
        <v>0</v>
      </c>
      <c r="I3156" s="1252">
        <v>0</v>
      </c>
      <c r="J3156" s="1252">
        <v>0</v>
      </c>
      <c r="K3156" s="1252">
        <v>0</v>
      </c>
      <c r="L3156" s="1252">
        <v>0</v>
      </c>
      <c r="M3156" s="1252">
        <v>0</v>
      </c>
      <c r="N3156" s="1252">
        <v>0</v>
      </c>
      <c r="O3156" s="1252">
        <v>0</v>
      </c>
      <c r="P3156" s="1252">
        <v>0</v>
      </c>
      <c r="Q3156" s="1252">
        <v>0</v>
      </c>
      <c r="R3156" s="1252">
        <v>0</v>
      </c>
      <c r="S3156" s="1252">
        <v>0</v>
      </c>
      <c r="T3156" s="1252">
        <v>0</v>
      </c>
      <c r="U3156" s="1251" t="s">
        <v>116</v>
      </c>
      <c r="V3156" s="1251" t="s">
        <v>564</v>
      </c>
      <c r="W3156" s="1251" t="s">
        <v>290</v>
      </c>
      <c r="X3156" s="1251" t="s">
        <v>1515</v>
      </c>
      <c r="Y3156" s="1251">
        <v>304</v>
      </c>
    </row>
    <row r="3157" spans="1:25" ht="12">
      <c r="A3157" s="1251">
        <v>2021</v>
      </c>
      <c r="B3157" s="1251">
        <v>25</v>
      </c>
      <c r="C3157" s="1251">
        <v>200</v>
      </c>
      <c r="D3157" s="1251" t="s">
        <v>1687</v>
      </c>
      <c r="E3157" s="1251">
        <v>307000</v>
      </c>
      <c r="F3157" s="1251" t="s">
        <v>1643</v>
      </c>
      <c r="G3157" s="1252">
        <v>0</v>
      </c>
      <c r="H3157" s="1252">
        <v>0</v>
      </c>
      <c r="I3157" s="1252">
        <v>0</v>
      </c>
      <c r="J3157" s="1252">
        <v>0</v>
      </c>
      <c r="K3157" s="1252">
        <v>0</v>
      </c>
      <c r="L3157" s="1252">
        <v>0</v>
      </c>
      <c r="M3157" s="1252">
        <v>0</v>
      </c>
      <c r="N3157" s="1252">
        <v>0</v>
      </c>
      <c r="O3157" s="1252">
        <v>0</v>
      </c>
      <c r="P3157" s="1252">
        <v>0</v>
      </c>
      <c r="Q3157" s="1252">
        <v>0</v>
      </c>
      <c r="R3157" s="1252">
        <v>0</v>
      </c>
      <c r="S3157" s="1252">
        <v>0</v>
      </c>
      <c r="T3157" s="1252">
        <v>0</v>
      </c>
      <c r="U3157" s="1251" t="s">
        <v>116</v>
      </c>
      <c r="V3157" s="1251" t="s">
        <v>564</v>
      </c>
      <c r="W3157" s="1251" t="s">
        <v>290</v>
      </c>
      <c r="X3157" s="1251" t="s">
        <v>1515</v>
      </c>
      <c r="Y3157" s="1251">
        <v>307</v>
      </c>
    </row>
    <row r="3158" spans="1:25" ht="12">
      <c r="A3158" s="1251">
        <v>2021</v>
      </c>
      <c r="B3158" s="1251">
        <v>25</v>
      </c>
      <c r="C3158" s="1251">
        <v>200</v>
      </c>
      <c r="D3158" s="1251" t="s">
        <v>1687</v>
      </c>
      <c r="E3158" s="1251">
        <v>309000</v>
      </c>
      <c r="F3158" s="1251" t="s">
        <v>1644</v>
      </c>
      <c r="G3158" s="1252">
        <v>0</v>
      </c>
      <c r="H3158" s="1252">
        <v>0</v>
      </c>
      <c r="I3158" s="1252">
        <v>0</v>
      </c>
      <c r="J3158" s="1252">
        <v>0</v>
      </c>
      <c r="K3158" s="1252">
        <v>0</v>
      </c>
      <c r="L3158" s="1252">
        <v>0</v>
      </c>
      <c r="M3158" s="1252">
        <v>0</v>
      </c>
      <c r="N3158" s="1252">
        <v>0</v>
      </c>
      <c r="O3158" s="1252">
        <v>0</v>
      </c>
      <c r="P3158" s="1252">
        <v>0</v>
      </c>
      <c r="Q3158" s="1252">
        <v>0</v>
      </c>
      <c r="R3158" s="1252">
        <v>0</v>
      </c>
      <c r="S3158" s="1252">
        <v>0</v>
      </c>
      <c r="T3158" s="1252">
        <v>0</v>
      </c>
      <c r="U3158" s="1251" t="s">
        <v>116</v>
      </c>
      <c r="V3158" s="1251" t="s">
        <v>564</v>
      </c>
      <c r="W3158" s="1251" t="s">
        <v>290</v>
      </c>
      <c r="X3158" s="1251" t="s">
        <v>1515</v>
      </c>
      <c r="Y3158" s="1251">
        <v>309</v>
      </c>
    </row>
    <row r="3159" spans="1:25" ht="12">
      <c r="A3159" s="1251">
        <v>2021</v>
      </c>
      <c r="B3159" s="1251">
        <v>25</v>
      </c>
      <c r="C3159" s="1251">
        <v>200</v>
      </c>
      <c r="D3159" s="1251" t="s">
        <v>1687</v>
      </c>
      <c r="E3159" s="1251">
        <v>310000</v>
      </c>
      <c r="F3159" s="1251" t="s">
        <v>1645</v>
      </c>
      <c r="G3159" s="1252">
        <v>0</v>
      </c>
      <c r="H3159" s="1252">
        <v>0</v>
      </c>
      <c r="I3159" s="1252">
        <v>0</v>
      </c>
      <c r="J3159" s="1252">
        <v>0</v>
      </c>
      <c r="K3159" s="1252">
        <v>0</v>
      </c>
      <c r="L3159" s="1252">
        <v>0</v>
      </c>
      <c r="M3159" s="1252">
        <v>0</v>
      </c>
      <c r="N3159" s="1252">
        <v>0</v>
      </c>
      <c r="O3159" s="1252">
        <v>0</v>
      </c>
      <c r="P3159" s="1252">
        <v>0</v>
      </c>
      <c r="Q3159" s="1252">
        <v>0</v>
      </c>
      <c r="R3159" s="1252">
        <v>0</v>
      </c>
      <c r="S3159" s="1252">
        <v>0</v>
      </c>
      <c r="T3159" s="1252">
        <v>0</v>
      </c>
      <c r="U3159" s="1251" t="s">
        <v>116</v>
      </c>
      <c r="V3159" s="1251" t="s">
        <v>564</v>
      </c>
      <c r="W3159" s="1251" t="s">
        <v>290</v>
      </c>
      <c r="X3159" s="1251" t="s">
        <v>1515</v>
      </c>
      <c r="Y3159" s="1251">
        <v>310</v>
      </c>
    </row>
    <row r="3160" spans="1:25" ht="12">
      <c r="A3160" s="1251">
        <v>2021</v>
      </c>
      <c r="B3160" s="1251">
        <v>25</v>
      </c>
      <c r="C3160" s="1251">
        <v>200</v>
      </c>
      <c r="D3160" s="1251" t="s">
        <v>1687</v>
      </c>
      <c r="E3160" s="1251">
        <v>311000</v>
      </c>
      <c r="F3160" s="1251" t="s">
        <v>1646</v>
      </c>
      <c r="G3160" s="1252">
        <v>0</v>
      </c>
      <c r="H3160" s="1252">
        <v>0</v>
      </c>
      <c r="I3160" s="1252">
        <v>0</v>
      </c>
      <c r="J3160" s="1252">
        <v>0</v>
      </c>
      <c r="K3160" s="1252">
        <v>0</v>
      </c>
      <c r="L3160" s="1252">
        <v>0</v>
      </c>
      <c r="M3160" s="1252">
        <v>0</v>
      </c>
      <c r="N3160" s="1252">
        <v>0</v>
      </c>
      <c r="O3160" s="1252">
        <v>0</v>
      </c>
      <c r="P3160" s="1252">
        <v>0</v>
      </c>
      <c r="Q3160" s="1252">
        <v>0</v>
      </c>
      <c r="R3160" s="1252">
        <v>0</v>
      </c>
      <c r="S3160" s="1252">
        <v>0</v>
      </c>
      <c r="T3160" s="1252">
        <v>0</v>
      </c>
      <c r="U3160" s="1251" t="s">
        <v>116</v>
      </c>
      <c r="V3160" s="1251" t="s">
        <v>564</v>
      </c>
      <c r="W3160" s="1251" t="s">
        <v>290</v>
      </c>
      <c r="X3160" s="1251" t="s">
        <v>1515</v>
      </c>
      <c r="Y3160" s="1251">
        <v>311</v>
      </c>
    </row>
    <row r="3161" spans="1:25" ht="12">
      <c r="A3161" s="1251">
        <v>2021</v>
      </c>
      <c r="B3161" s="1251">
        <v>25</v>
      </c>
      <c r="C3161" s="1251">
        <v>200</v>
      </c>
      <c r="D3161" s="1251" t="s">
        <v>1687</v>
      </c>
      <c r="E3161" s="1251">
        <v>320000</v>
      </c>
      <c r="F3161" s="1251" t="s">
        <v>1648</v>
      </c>
      <c r="G3161" s="1252">
        <v>0</v>
      </c>
      <c r="H3161" s="1252">
        <v>0</v>
      </c>
      <c r="I3161" s="1252">
        <v>0</v>
      </c>
      <c r="J3161" s="1252">
        <v>0</v>
      </c>
      <c r="K3161" s="1252">
        <v>0</v>
      </c>
      <c r="L3161" s="1252">
        <v>0</v>
      </c>
      <c r="M3161" s="1252">
        <v>0</v>
      </c>
      <c r="N3161" s="1252">
        <v>0</v>
      </c>
      <c r="O3161" s="1252">
        <v>0</v>
      </c>
      <c r="P3161" s="1252">
        <v>0</v>
      </c>
      <c r="Q3161" s="1252">
        <v>0</v>
      </c>
      <c r="R3161" s="1252">
        <v>0</v>
      </c>
      <c r="S3161" s="1252">
        <v>0</v>
      </c>
      <c r="T3161" s="1252">
        <v>0</v>
      </c>
      <c r="U3161" s="1251" t="s">
        <v>116</v>
      </c>
      <c r="V3161" s="1251" t="s">
        <v>564</v>
      </c>
      <c r="W3161" s="1251" t="s">
        <v>290</v>
      </c>
      <c r="X3161" s="1251" t="s">
        <v>1515</v>
      </c>
      <c r="Y3161" s="1251">
        <v>320</v>
      </c>
    </row>
    <row r="3162" spans="1:25" ht="12">
      <c r="A3162" s="1251">
        <v>2021</v>
      </c>
      <c r="B3162" s="1251">
        <v>25</v>
      </c>
      <c r="C3162" s="1251">
        <v>200</v>
      </c>
      <c r="D3162" s="1251" t="s">
        <v>1687</v>
      </c>
      <c r="E3162" s="1251">
        <v>330000</v>
      </c>
      <c r="F3162" s="1251" t="s">
        <v>1649</v>
      </c>
      <c r="G3162" s="1252">
        <v>0</v>
      </c>
      <c r="H3162" s="1252">
        <v>0</v>
      </c>
      <c r="I3162" s="1252">
        <v>0</v>
      </c>
      <c r="J3162" s="1252">
        <v>0</v>
      </c>
      <c r="K3162" s="1252">
        <v>0</v>
      </c>
      <c r="L3162" s="1252">
        <v>0</v>
      </c>
      <c r="M3162" s="1252">
        <v>0</v>
      </c>
      <c r="N3162" s="1252">
        <v>0</v>
      </c>
      <c r="O3162" s="1252">
        <v>0</v>
      </c>
      <c r="P3162" s="1252">
        <v>0</v>
      </c>
      <c r="Q3162" s="1252">
        <v>0</v>
      </c>
      <c r="R3162" s="1252">
        <v>0</v>
      </c>
      <c r="S3162" s="1252">
        <v>0</v>
      </c>
      <c r="T3162" s="1252">
        <v>0</v>
      </c>
      <c r="U3162" s="1251" t="s">
        <v>116</v>
      </c>
      <c r="V3162" s="1251" t="s">
        <v>564</v>
      </c>
      <c r="W3162" s="1251" t="s">
        <v>290</v>
      </c>
      <c r="X3162" s="1251" t="s">
        <v>1515</v>
      </c>
      <c r="Y3162" s="1251">
        <v>330</v>
      </c>
    </row>
    <row r="3163" spans="1:25" ht="12">
      <c r="A3163" s="1251">
        <v>2021</v>
      </c>
      <c r="B3163" s="1251">
        <v>25</v>
      </c>
      <c r="C3163" s="1251">
        <v>200</v>
      </c>
      <c r="D3163" s="1251" t="s">
        <v>1687</v>
      </c>
      <c r="E3163" s="1251">
        <v>331000</v>
      </c>
      <c r="F3163" s="1251" t="s">
        <v>1650</v>
      </c>
      <c r="G3163" s="1252">
        <v>0</v>
      </c>
      <c r="H3163" s="1252">
        <v>0</v>
      </c>
      <c r="I3163" s="1252">
        <v>0</v>
      </c>
      <c r="J3163" s="1252">
        <v>0</v>
      </c>
      <c r="K3163" s="1252">
        <v>0</v>
      </c>
      <c r="L3163" s="1252">
        <v>0</v>
      </c>
      <c r="M3163" s="1252">
        <v>0</v>
      </c>
      <c r="N3163" s="1252">
        <v>0</v>
      </c>
      <c r="O3163" s="1252">
        <v>0</v>
      </c>
      <c r="P3163" s="1252">
        <v>0</v>
      </c>
      <c r="Q3163" s="1252">
        <v>0</v>
      </c>
      <c r="R3163" s="1252">
        <v>0</v>
      </c>
      <c r="S3163" s="1252">
        <v>0</v>
      </c>
      <c r="T3163" s="1252">
        <v>0</v>
      </c>
      <c r="U3163" s="1251" t="s">
        <v>116</v>
      </c>
      <c r="V3163" s="1251" t="s">
        <v>564</v>
      </c>
      <c r="W3163" s="1251" t="s">
        <v>290</v>
      </c>
      <c r="X3163" s="1251" t="s">
        <v>1515</v>
      </c>
      <c r="Y3163" s="1251">
        <v>331</v>
      </c>
    </row>
    <row r="3164" spans="1:25" ht="12">
      <c r="A3164" s="1251">
        <v>2021</v>
      </c>
      <c r="B3164" s="1251">
        <v>25</v>
      </c>
      <c r="C3164" s="1251">
        <v>200</v>
      </c>
      <c r="D3164" s="1251" t="s">
        <v>1687</v>
      </c>
      <c r="E3164" s="1251">
        <v>333000</v>
      </c>
      <c r="F3164" s="1251" t="s">
        <v>1651</v>
      </c>
      <c r="G3164" s="1252">
        <v>0</v>
      </c>
      <c r="H3164" s="1252">
        <v>0</v>
      </c>
      <c r="I3164" s="1252">
        <v>0</v>
      </c>
      <c r="J3164" s="1252">
        <v>0</v>
      </c>
      <c r="K3164" s="1252">
        <v>0</v>
      </c>
      <c r="L3164" s="1252">
        <v>0</v>
      </c>
      <c r="M3164" s="1252">
        <v>0</v>
      </c>
      <c r="N3164" s="1252">
        <v>0</v>
      </c>
      <c r="O3164" s="1252">
        <v>0</v>
      </c>
      <c r="P3164" s="1252">
        <v>0</v>
      </c>
      <c r="Q3164" s="1252">
        <v>0</v>
      </c>
      <c r="R3164" s="1252">
        <v>0</v>
      </c>
      <c r="S3164" s="1252">
        <v>0</v>
      </c>
      <c r="T3164" s="1252">
        <v>0</v>
      </c>
      <c r="U3164" s="1251" t="s">
        <v>116</v>
      </c>
      <c r="V3164" s="1251" t="s">
        <v>564</v>
      </c>
      <c r="W3164" s="1251" t="s">
        <v>290</v>
      </c>
      <c r="X3164" s="1251" t="s">
        <v>1515</v>
      </c>
      <c r="Y3164" s="1251">
        <v>333</v>
      </c>
    </row>
    <row r="3165" spans="1:25" ht="12">
      <c r="A3165" s="1251">
        <v>2021</v>
      </c>
      <c r="B3165" s="1251">
        <v>25</v>
      </c>
      <c r="C3165" s="1251">
        <v>200</v>
      </c>
      <c r="D3165" s="1251" t="s">
        <v>1687</v>
      </c>
      <c r="E3165" s="1251">
        <v>334400</v>
      </c>
      <c r="F3165" s="1251" t="s">
        <v>1652</v>
      </c>
      <c r="G3165" s="1252">
        <v>0</v>
      </c>
      <c r="H3165" s="1252">
        <v>0</v>
      </c>
      <c r="I3165" s="1252">
        <v>0</v>
      </c>
      <c r="J3165" s="1252">
        <v>0</v>
      </c>
      <c r="K3165" s="1252">
        <v>0</v>
      </c>
      <c r="L3165" s="1252">
        <v>0</v>
      </c>
      <c r="M3165" s="1252">
        <v>0</v>
      </c>
      <c r="N3165" s="1252">
        <v>0</v>
      </c>
      <c r="O3165" s="1252">
        <v>0</v>
      </c>
      <c r="P3165" s="1252">
        <v>0</v>
      </c>
      <c r="Q3165" s="1252">
        <v>0</v>
      </c>
      <c r="R3165" s="1252">
        <v>0</v>
      </c>
      <c r="S3165" s="1252">
        <v>0</v>
      </c>
      <c r="T3165" s="1252">
        <v>0</v>
      </c>
      <c r="U3165" s="1251" t="s">
        <v>116</v>
      </c>
      <c r="V3165" s="1251" t="s">
        <v>564</v>
      </c>
      <c r="W3165" s="1251" t="s">
        <v>290</v>
      </c>
      <c r="X3165" s="1251" t="s">
        <v>1515</v>
      </c>
      <c r="Y3165" s="1251">
        <v>334</v>
      </c>
    </row>
    <row r="3166" spans="1:25" ht="12">
      <c r="A3166" s="1251">
        <v>2021</v>
      </c>
      <c r="B3166" s="1251">
        <v>25</v>
      </c>
      <c r="C3166" s="1251">
        <v>200</v>
      </c>
      <c r="D3166" s="1251" t="s">
        <v>1687</v>
      </c>
      <c r="E3166" s="1251">
        <v>334700</v>
      </c>
      <c r="F3166" s="1251" t="s">
        <v>1653</v>
      </c>
      <c r="G3166" s="1252">
        <v>0</v>
      </c>
      <c r="H3166" s="1252">
        <v>0</v>
      </c>
      <c r="I3166" s="1252">
        <v>0</v>
      </c>
      <c r="J3166" s="1252">
        <v>0</v>
      </c>
      <c r="K3166" s="1252">
        <v>0</v>
      </c>
      <c r="L3166" s="1252">
        <v>0</v>
      </c>
      <c r="M3166" s="1252">
        <v>0</v>
      </c>
      <c r="N3166" s="1252">
        <v>0</v>
      </c>
      <c r="O3166" s="1252">
        <v>0</v>
      </c>
      <c r="P3166" s="1252">
        <v>0</v>
      </c>
      <c r="Q3166" s="1252">
        <v>0</v>
      </c>
      <c r="R3166" s="1252">
        <v>0</v>
      </c>
      <c r="S3166" s="1252">
        <v>0</v>
      </c>
      <c r="T3166" s="1252">
        <v>0</v>
      </c>
      <c r="U3166" s="1251" t="s">
        <v>116</v>
      </c>
      <c r="V3166" s="1251" t="s">
        <v>564</v>
      </c>
      <c r="W3166" s="1251" t="s">
        <v>290</v>
      </c>
      <c r="X3166" s="1251" t="s">
        <v>1515</v>
      </c>
      <c r="Y3166" s="1251">
        <v>334</v>
      </c>
    </row>
    <row r="3167" spans="1:25" ht="12">
      <c r="A3167" s="1251">
        <v>2021</v>
      </c>
      <c r="B3167" s="1251">
        <v>25</v>
      </c>
      <c r="C3167" s="1251">
        <v>200</v>
      </c>
      <c r="D3167" s="1251" t="s">
        <v>1687</v>
      </c>
      <c r="E3167" s="1251">
        <v>334800</v>
      </c>
      <c r="F3167" s="1251" t="s">
        <v>1654</v>
      </c>
      <c r="G3167" s="1252">
        <v>0</v>
      </c>
      <c r="H3167" s="1252">
        <v>0</v>
      </c>
      <c r="I3167" s="1252">
        <v>0</v>
      </c>
      <c r="J3167" s="1252">
        <v>0</v>
      </c>
      <c r="K3167" s="1252">
        <v>0</v>
      </c>
      <c r="L3167" s="1252">
        <v>0</v>
      </c>
      <c r="M3167" s="1252">
        <v>0</v>
      </c>
      <c r="N3167" s="1252">
        <v>0</v>
      </c>
      <c r="O3167" s="1252">
        <v>0</v>
      </c>
      <c r="P3167" s="1252">
        <v>0</v>
      </c>
      <c r="Q3167" s="1252">
        <v>0</v>
      </c>
      <c r="R3167" s="1252">
        <v>0</v>
      </c>
      <c r="S3167" s="1252">
        <v>0</v>
      </c>
      <c r="T3167" s="1252">
        <v>0</v>
      </c>
      <c r="U3167" s="1251" t="s">
        <v>116</v>
      </c>
      <c r="V3167" s="1251" t="s">
        <v>564</v>
      </c>
      <c r="W3167" s="1251" t="s">
        <v>290</v>
      </c>
      <c r="X3167" s="1251" t="s">
        <v>1515</v>
      </c>
      <c r="Y3167" s="1251">
        <v>334</v>
      </c>
    </row>
    <row r="3168" spans="1:25" ht="12">
      <c r="A3168" s="1251">
        <v>2021</v>
      </c>
      <c r="B3168" s="1251">
        <v>25</v>
      </c>
      <c r="C3168" s="1251">
        <v>200</v>
      </c>
      <c r="D3168" s="1251" t="s">
        <v>1687</v>
      </c>
      <c r="E3168" s="1251">
        <v>334900</v>
      </c>
      <c r="F3168" s="1251" t="s">
        <v>1655</v>
      </c>
      <c r="G3168" s="1252">
        <v>0</v>
      </c>
      <c r="H3168" s="1252">
        <v>0</v>
      </c>
      <c r="I3168" s="1252">
        <v>0</v>
      </c>
      <c r="J3168" s="1252">
        <v>0</v>
      </c>
      <c r="K3168" s="1252">
        <v>0</v>
      </c>
      <c r="L3168" s="1252">
        <v>0</v>
      </c>
      <c r="M3168" s="1252">
        <v>0</v>
      </c>
      <c r="N3168" s="1252">
        <v>0</v>
      </c>
      <c r="O3168" s="1252">
        <v>0</v>
      </c>
      <c r="P3168" s="1252">
        <v>0</v>
      </c>
      <c r="Q3168" s="1252">
        <v>0</v>
      </c>
      <c r="R3168" s="1252">
        <v>0</v>
      </c>
      <c r="S3168" s="1252">
        <v>0</v>
      </c>
      <c r="T3168" s="1252">
        <v>0</v>
      </c>
      <c r="U3168" s="1251" t="s">
        <v>116</v>
      </c>
      <c r="V3168" s="1251" t="s">
        <v>564</v>
      </c>
      <c r="W3168" s="1251" t="s">
        <v>290</v>
      </c>
      <c r="X3168" s="1251" t="s">
        <v>1515</v>
      </c>
      <c r="Y3168" s="1251">
        <v>334</v>
      </c>
    </row>
    <row r="3169" spans="1:25" ht="12">
      <c r="A3169" s="1251">
        <v>2021</v>
      </c>
      <c r="B3169" s="1251">
        <v>25</v>
      </c>
      <c r="C3169" s="1251">
        <v>200</v>
      </c>
      <c r="D3169" s="1251" t="s">
        <v>1687</v>
      </c>
      <c r="E3169" s="1251">
        <v>335000</v>
      </c>
      <c r="F3169" s="1251" t="s">
        <v>1656</v>
      </c>
      <c r="G3169" s="1252">
        <v>0</v>
      </c>
      <c r="H3169" s="1252">
        <v>0</v>
      </c>
      <c r="I3169" s="1252">
        <v>0</v>
      </c>
      <c r="J3169" s="1252">
        <v>0</v>
      </c>
      <c r="K3169" s="1252">
        <v>0</v>
      </c>
      <c r="L3169" s="1252">
        <v>0</v>
      </c>
      <c r="M3169" s="1252">
        <v>0</v>
      </c>
      <c r="N3169" s="1252">
        <v>0</v>
      </c>
      <c r="O3169" s="1252">
        <v>0</v>
      </c>
      <c r="P3169" s="1252">
        <v>0</v>
      </c>
      <c r="Q3169" s="1252">
        <v>0</v>
      </c>
      <c r="R3169" s="1252">
        <v>0</v>
      </c>
      <c r="S3169" s="1252">
        <v>0</v>
      </c>
      <c r="T3169" s="1252">
        <v>0</v>
      </c>
      <c r="U3169" s="1251" t="s">
        <v>116</v>
      </c>
      <c r="V3169" s="1251" t="s">
        <v>564</v>
      </c>
      <c r="W3169" s="1251" t="s">
        <v>290</v>
      </c>
      <c r="X3169" s="1251" t="s">
        <v>1515</v>
      </c>
      <c r="Y3169" s="1251">
        <v>335</v>
      </c>
    </row>
    <row r="3170" spans="1:25" ht="12">
      <c r="A3170" s="1251">
        <v>2021</v>
      </c>
      <c r="B3170" s="1251">
        <v>25</v>
      </c>
      <c r="C3170" s="1251">
        <v>200</v>
      </c>
      <c r="D3170" s="1251" t="s">
        <v>1687</v>
      </c>
      <c r="E3170" s="1251">
        <v>336000</v>
      </c>
      <c r="F3170" s="1251" t="s">
        <v>1657</v>
      </c>
      <c r="G3170" s="1252">
        <v>0</v>
      </c>
      <c r="H3170" s="1252">
        <v>0</v>
      </c>
      <c r="I3170" s="1252">
        <v>0</v>
      </c>
      <c r="J3170" s="1252">
        <v>0</v>
      </c>
      <c r="K3170" s="1252">
        <v>0</v>
      </c>
      <c r="L3170" s="1252">
        <v>0</v>
      </c>
      <c r="M3170" s="1252">
        <v>0</v>
      </c>
      <c r="N3170" s="1252">
        <v>0</v>
      </c>
      <c r="O3170" s="1252">
        <v>0</v>
      </c>
      <c r="P3170" s="1252">
        <v>0</v>
      </c>
      <c r="Q3170" s="1252">
        <v>0</v>
      </c>
      <c r="R3170" s="1252">
        <v>0</v>
      </c>
      <c r="S3170" s="1252">
        <v>0</v>
      </c>
      <c r="T3170" s="1252">
        <v>0</v>
      </c>
      <c r="U3170" s="1251" t="s">
        <v>116</v>
      </c>
      <c r="V3170" s="1251" t="s">
        <v>564</v>
      </c>
      <c r="W3170" s="1251" t="s">
        <v>290</v>
      </c>
      <c r="X3170" s="1251" t="s">
        <v>1515</v>
      </c>
      <c r="Y3170" s="1251">
        <v>336</v>
      </c>
    </row>
    <row r="3171" spans="1:25" ht="12">
      <c r="A3171" s="1251">
        <v>2021</v>
      </c>
      <c r="B3171" s="1251">
        <v>25</v>
      </c>
      <c r="C3171" s="1251">
        <v>200</v>
      </c>
      <c r="D3171" s="1251" t="s">
        <v>1687</v>
      </c>
      <c r="E3171" s="1251">
        <v>339200</v>
      </c>
      <c r="F3171" s="1251" t="s">
        <v>1658</v>
      </c>
      <c r="G3171" s="1252">
        <v>0</v>
      </c>
      <c r="H3171" s="1252">
        <v>0</v>
      </c>
      <c r="I3171" s="1252">
        <v>0</v>
      </c>
      <c r="J3171" s="1252">
        <v>0</v>
      </c>
      <c r="K3171" s="1252">
        <v>0</v>
      </c>
      <c r="L3171" s="1252">
        <v>0</v>
      </c>
      <c r="M3171" s="1252">
        <v>0</v>
      </c>
      <c r="N3171" s="1252">
        <v>0</v>
      </c>
      <c r="O3171" s="1252">
        <v>0</v>
      </c>
      <c r="P3171" s="1252">
        <v>0</v>
      </c>
      <c r="Q3171" s="1252">
        <v>0</v>
      </c>
      <c r="R3171" s="1252">
        <v>0</v>
      </c>
      <c r="S3171" s="1252">
        <v>0</v>
      </c>
      <c r="T3171" s="1252">
        <v>0</v>
      </c>
      <c r="U3171" s="1251" t="s">
        <v>116</v>
      </c>
      <c r="V3171" s="1251" t="s">
        <v>564</v>
      </c>
      <c r="W3171" s="1251" t="s">
        <v>290</v>
      </c>
      <c r="X3171" s="1251" t="s">
        <v>1515</v>
      </c>
      <c r="Y3171" s="1251">
        <v>339</v>
      </c>
    </row>
    <row r="3172" spans="1:25" ht="12">
      <c r="A3172" s="1251">
        <v>2021</v>
      </c>
      <c r="B3172" s="1251">
        <v>25</v>
      </c>
      <c r="C3172" s="1251">
        <v>200</v>
      </c>
      <c r="D3172" s="1251" t="s">
        <v>1687</v>
      </c>
      <c r="E3172" s="1251">
        <v>339400</v>
      </c>
      <c r="F3172" s="1251" t="s">
        <v>1659</v>
      </c>
      <c r="G3172" s="1252">
        <v>0</v>
      </c>
      <c r="H3172" s="1252">
        <v>0</v>
      </c>
      <c r="I3172" s="1252">
        <v>0</v>
      </c>
      <c r="J3172" s="1252">
        <v>0</v>
      </c>
      <c r="K3172" s="1252">
        <v>0</v>
      </c>
      <c r="L3172" s="1252">
        <v>0</v>
      </c>
      <c r="M3172" s="1252">
        <v>0</v>
      </c>
      <c r="N3172" s="1252">
        <v>0</v>
      </c>
      <c r="O3172" s="1252">
        <v>0</v>
      </c>
      <c r="P3172" s="1252">
        <v>0</v>
      </c>
      <c r="Q3172" s="1252">
        <v>0</v>
      </c>
      <c r="R3172" s="1252">
        <v>0</v>
      </c>
      <c r="S3172" s="1252">
        <v>0</v>
      </c>
      <c r="T3172" s="1252">
        <v>0</v>
      </c>
      <c r="U3172" s="1251" t="s">
        <v>116</v>
      </c>
      <c r="V3172" s="1251" t="s">
        <v>564</v>
      </c>
      <c r="W3172" s="1251" t="s">
        <v>290</v>
      </c>
      <c r="X3172" s="1251" t="s">
        <v>1515</v>
      </c>
      <c r="Y3172" s="1251">
        <v>339</v>
      </c>
    </row>
    <row r="3173" spans="1:25" ht="12">
      <c r="A3173" s="1251">
        <v>2021</v>
      </c>
      <c r="B3173" s="1251">
        <v>25</v>
      </c>
      <c r="C3173" s="1251">
        <v>200</v>
      </c>
      <c r="D3173" s="1251" t="s">
        <v>1687</v>
      </c>
      <c r="E3173" s="1251">
        <v>340000</v>
      </c>
      <c r="F3173" s="1251" t="s">
        <v>1660</v>
      </c>
      <c r="G3173" s="1252">
        <v>0</v>
      </c>
      <c r="H3173" s="1252">
        <v>0</v>
      </c>
      <c r="I3173" s="1252">
        <v>0</v>
      </c>
      <c r="J3173" s="1252">
        <v>0</v>
      </c>
      <c r="K3173" s="1252">
        <v>0</v>
      </c>
      <c r="L3173" s="1252">
        <v>0</v>
      </c>
      <c r="M3173" s="1252">
        <v>0</v>
      </c>
      <c r="N3173" s="1252">
        <v>0</v>
      </c>
      <c r="O3173" s="1252">
        <v>0</v>
      </c>
      <c r="P3173" s="1252">
        <v>0</v>
      </c>
      <c r="Q3173" s="1252">
        <v>0</v>
      </c>
      <c r="R3173" s="1252">
        <v>0</v>
      </c>
      <c r="S3173" s="1252">
        <v>0</v>
      </c>
      <c r="T3173" s="1252">
        <v>0</v>
      </c>
      <c r="U3173" s="1251" t="s">
        <v>116</v>
      </c>
      <c r="V3173" s="1251" t="s">
        <v>564</v>
      </c>
      <c r="W3173" s="1251" t="s">
        <v>290</v>
      </c>
      <c r="X3173" s="1251" t="s">
        <v>1515</v>
      </c>
      <c r="Y3173" s="1251">
        <v>340</v>
      </c>
    </row>
    <row r="3174" spans="1:25" ht="12">
      <c r="A3174" s="1251">
        <v>2021</v>
      </c>
      <c r="B3174" s="1251">
        <v>25</v>
      </c>
      <c r="C3174" s="1251">
        <v>200</v>
      </c>
      <c r="D3174" s="1251" t="s">
        <v>1687</v>
      </c>
      <c r="E3174" s="1251">
        <v>340100</v>
      </c>
      <c r="F3174" s="1251" t="s">
        <v>1704</v>
      </c>
      <c r="G3174" s="1252">
        <v>0</v>
      </c>
      <c r="H3174" s="1252">
        <v>0</v>
      </c>
      <c r="I3174" s="1252">
        <v>0</v>
      </c>
      <c r="J3174" s="1252">
        <v>0</v>
      </c>
      <c r="K3174" s="1252">
        <v>0</v>
      </c>
      <c r="L3174" s="1252">
        <v>0</v>
      </c>
      <c r="M3174" s="1252">
        <v>0</v>
      </c>
      <c r="N3174" s="1252">
        <v>0</v>
      </c>
      <c r="O3174" s="1252">
        <v>0</v>
      </c>
      <c r="P3174" s="1252">
        <v>0</v>
      </c>
      <c r="Q3174" s="1252">
        <v>0</v>
      </c>
      <c r="R3174" s="1252">
        <v>0</v>
      </c>
      <c r="S3174" s="1252">
        <v>0</v>
      </c>
      <c r="T3174" s="1252">
        <v>0</v>
      </c>
      <c r="U3174" s="1251" t="s">
        <v>116</v>
      </c>
      <c r="V3174" s="1251" t="s">
        <v>564</v>
      </c>
      <c r="W3174" s="1251" t="s">
        <v>290</v>
      </c>
      <c r="X3174" s="1251" t="s">
        <v>1515</v>
      </c>
      <c r="Y3174" s="1251">
        <v>340</v>
      </c>
    </row>
    <row r="3175" spans="1:25" ht="12">
      <c r="A3175" s="1251">
        <v>2021</v>
      </c>
      <c r="B3175" s="1251">
        <v>25</v>
      </c>
      <c r="C3175" s="1251">
        <v>200</v>
      </c>
      <c r="D3175" s="1251" t="s">
        <v>1687</v>
      </c>
      <c r="E3175" s="1251">
        <v>341100</v>
      </c>
      <c r="F3175" s="1251" t="s">
        <v>1661</v>
      </c>
      <c r="G3175" s="1252">
        <v>0</v>
      </c>
      <c r="H3175" s="1252">
        <v>0</v>
      </c>
      <c r="I3175" s="1252">
        <v>0</v>
      </c>
      <c r="J3175" s="1252">
        <v>0</v>
      </c>
      <c r="K3175" s="1252">
        <v>0</v>
      </c>
      <c r="L3175" s="1252">
        <v>0</v>
      </c>
      <c r="M3175" s="1252">
        <v>0</v>
      </c>
      <c r="N3175" s="1252">
        <v>0</v>
      </c>
      <c r="O3175" s="1252">
        <v>0</v>
      </c>
      <c r="P3175" s="1252">
        <v>0</v>
      </c>
      <c r="Q3175" s="1252">
        <v>0</v>
      </c>
      <c r="R3175" s="1252">
        <v>0</v>
      </c>
      <c r="S3175" s="1252">
        <v>0</v>
      </c>
      <c r="T3175" s="1252">
        <v>0</v>
      </c>
      <c r="U3175" s="1251" t="s">
        <v>116</v>
      </c>
      <c r="V3175" s="1251" t="s">
        <v>564</v>
      </c>
      <c r="W3175" s="1251" t="s">
        <v>290</v>
      </c>
      <c r="X3175" s="1251" t="s">
        <v>1515</v>
      </c>
      <c r="Y3175" s="1251">
        <v>341</v>
      </c>
    </row>
    <row r="3176" spans="1:25" ht="12">
      <c r="A3176" s="1251">
        <v>2021</v>
      </c>
      <c r="B3176" s="1251">
        <v>25</v>
      </c>
      <c r="C3176" s="1251">
        <v>200</v>
      </c>
      <c r="D3176" s="1251" t="s">
        <v>1687</v>
      </c>
      <c r="E3176" s="1251">
        <v>342000</v>
      </c>
      <c r="F3176" s="1251" t="s">
        <v>1662</v>
      </c>
      <c r="G3176" s="1252">
        <v>0</v>
      </c>
      <c r="H3176" s="1252">
        <v>0</v>
      </c>
      <c r="I3176" s="1252">
        <v>0</v>
      </c>
      <c r="J3176" s="1252">
        <v>0</v>
      </c>
      <c r="K3176" s="1252">
        <v>0</v>
      </c>
      <c r="L3176" s="1252">
        <v>0</v>
      </c>
      <c r="M3176" s="1252">
        <v>0</v>
      </c>
      <c r="N3176" s="1252">
        <v>0</v>
      </c>
      <c r="O3176" s="1252">
        <v>0</v>
      </c>
      <c r="P3176" s="1252">
        <v>0</v>
      </c>
      <c r="Q3176" s="1252">
        <v>0</v>
      </c>
      <c r="R3176" s="1252">
        <v>0</v>
      </c>
      <c r="S3176" s="1252">
        <v>0</v>
      </c>
      <c r="T3176" s="1252">
        <v>0</v>
      </c>
      <c r="U3176" s="1251" t="s">
        <v>116</v>
      </c>
      <c r="V3176" s="1251" t="s">
        <v>564</v>
      </c>
      <c r="W3176" s="1251" t="s">
        <v>290</v>
      </c>
      <c r="X3176" s="1251" t="s">
        <v>1515</v>
      </c>
      <c r="Y3176" s="1251">
        <v>342</v>
      </c>
    </row>
    <row r="3177" spans="1:25" ht="12">
      <c r="A3177" s="1251">
        <v>2021</v>
      </c>
      <c r="B3177" s="1251">
        <v>25</v>
      </c>
      <c r="C3177" s="1251">
        <v>200</v>
      </c>
      <c r="D3177" s="1251" t="s">
        <v>1687</v>
      </c>
      <c r="E3177" s="1251">
        <v>343000</v>
      </c>
      <c r="F3177" s="1251" t="s">
        <v>1663</v>
      </c>
      <c r="G3177" s="1252">
        <v>0</v>
      </c>
      <c r="H3177" s="1252">
        <v>0</v>
      </c>
      <c r="I3177" s="1252">
        <v>0</v>
      </c>
      <c r="J3177" s="1252">
        <v>0</v>
      </c>
      <c r="K3177" s="1252">
        <v>0</v>
      </c>
      <c r="L3177" s="1252">
        <v>0</v>
      </c>
      <c r="M3177" s="1252">
        <v>0</v>
      </c>
      <c r="N3177" s="1252">
        <v>0</v>
      </c>
      <c r="O3177" s="1252">
        <v>0</v>
      </c>
      <c r="P3177" s="1252">
        <v>0</v>
      </c>
      <c r="Q3177" s="1252">
        <v>0</v>
      </c>
      <c r="R3177" s="1252">
        <v>0</v>
      </c>
      <c r="S3177" s="1252">
        <v>0</v>
      </c>
      <c r="T3177" s="1252">
        <v>0</v>
      </c>
      <c r="U3177" s="1251" t="s">
        <v>116</v>
      </c>
      <c r="V3177" s="1251" t="s">
        <v>564</v>
      </c>
      <c r="W3177" s="1251" t="s">
        <v>290</v>
      </c>
      <c r="X3177" s="1251" t="s">
        <v>1515</v>
      </c>
      <c r="Y3177" s="1251">
        <v>343</v>
      </c>
    </row>
    <row r="3178" spans="1:25" ht="12">
      <c r="A3178" s="1251">
        <v>2021</v>
      </c>
      <c r="B3178" s="1251">
        <v>25</v>
      </c>
      <c r="C3178" s="1251">
        <v>200</v>
      </c>
      <c r="D3178" s="1251" t="s">
        <v>1687</v>
      </c>
      <c r="E3178" s="1251">
        <v>343200</v>
      </c>
      <c r="F3178" s="1251" t="s">
        <v>1664</v>
      </c>
      <c r="G3178" s="1252">
        <v>0</v>
      </c>
      <c r="H3178" s="1252">
        <v>0</v>
      </c>
      <c r="I3178" s="1252">
        <v>0</v>
      </c>
      <c r="J3178" s="1252">
        <v>0</v>
      </c>
      <c r="K3178" s="1252">
        <v>0</v>
      </c>
      <c r="L3178" s="1252">
        <v>0</v>
      </c>
      <c r="M3178" s="1252">
        <v>0</v>
      </c>
      <c r="N3178" s="1252">
        <v>0</v>
      </c>
      <c r="O3178" s="1252">
        <v>0</v>
      </c>
      <c r="P3178" s="1252">
        <v>0</v>
      </c>
      <c r="Q3178" s="1252">
        <v>0</v>
      </c>
      <c r="R3178" s="1252">
        <v>0</v>
      </c>
      <c r="S3178" s="1252">
        <v>0</v>
      </c>
      <c r="T3178" s="1252">
        <v>0</v>
      </c>
      <c r="U3178" s="1251" t="s">
        <v>116</v>
      </c>
      <c r="V3178" s="1251" t="s">
        <v>564</v>
      </c>
      <c r="W3178" s="1251" t="s">
        <v>290</v>
      </c>
      <c r="X3178" s="1251" t="s">
        <v>1515</v>
      </c>
      <c r="Y3178" s="1251">
        <v>343</v>
      </c>
    </row>
    <row r="3179" spans="1:25" ht="12">
      <c r="A3179" s="1251">
        <v>2021</v>
      </c>
      <c r="B3179" s="1251">
        <v>25</v>
      </c>
      <c r="C3179" s="1251">
        <v>200</v>
      </c>
      <c r="D3179" s="1251" t="s">
        <v>1687</v>
      </c>
      <c r="E3179" s="1251">
        <v>344000</v>
      </c>
      <c r="F3179" s="1251" t="s">
        <v>1665</v>
      </c>
      <c r="G3179" s="1252">
        <v>0</v>
      </c>
      <c r="H3179" s="1252">
        <v>0</v>
      </c>
      <c r="I3179" s="1252">
        <v>0</v>
      </c>
      <c r="J3179" s="1252">
        <v>0</v>
      </c>
      <c r="K3179" s="1252">
        <v>0</v>
      </c>
      <c r="L3179" s="1252">
        <v>0</v>
      </c>
      <c r="M3179" s="1252">
        <v>0</v>
      </c>
      <c r="N3179" s="1252">
        <v>0</v>
      </c>
      <c r="O3179" s="1252">
        <v>0</v>
      </c>
      <c r="P3179" s="1252">
        <v>0</v>
      </c>
      <c r="Q3179" s="1252">
        <v>0</v>
      </c>
      <c r="R3179" s="1252">
        <v>0</v>
      </c>
      <c r="S3179" s="1252">
        <v>0</v>
      </c>
      <c r="T3179" s="1252">
        <v>0</v>
      </c>
      <c r="U3179" s="1251" t="s">
        <v>116</v>
      </c>
      <c r="V3179" s="1251" t="s">
        <v>564</v>
      </c>
      <c r="W3179" s="1251" t="s">
        <v>290</v>
      </c>
      <c r="X3179" s="1251" t="s">
        <v>1515</v>
      </c>
      <c r="Y3179" s="1251">
        <v>344</v>
      </c>
    </row>
    <row r="3180" spans="1:25" ht="12">
      <c r="A3180" s="1251">
        <v>2021</v>
      </c>
      <c r="B3180" s="1251">
        <v>25</v>
      </c>
      <c r="C3180" s="1251">
        <v>200</v>
      </c>
      <c r="D3180" s="1251" t="s">
        <v>1687</v>
      </c>
      <c r="E3180" s="1251">
        <v>345000</v>
      </c>
      <c r="F3180" s="1251" t="s">
        <v>1666</v>
      </c>
      <c r="G3180" s="1252">
        <v>0</v>
      </c>
      <c r="H3180" s="1252">
        <v>0</v>
      </c>
      <c r="I3180" s="1252">
        <v>0</v>
      </c>
      <c r="J3180" s="1252">
        <v>0</v>
      </c>
      <c r="K3180" s="1252">
        <v>0</v>
      </c>
      <c r="L3180" s="1252">
        <v>0</v>
      </c>
      <c r="M3180" s="1252">
        <v>0</v>
      </c>
      <c r="N3180" s="1252">
        <v>0</v>
      </c>
      <c r="O3180" s="1252">
        <v>0</v>
      </c>
      <c r="P3180" s="1252">
        <v>0</v>
      </c>
      <c r="Q3180" s="1252">
        <v>0</v>
      </c>
      <c r="R3180" s="1252">
        <v>0</v>
      </c>
      <c r="S3180" s="1252">
        <v>0</v>
      </c>
      <c r="T3180" s="1252">
        <v>0</v>
      </c>
      <c r="U3180" s="1251" t="s">
        <v>116</v>
      </c>
      <c r="V3180" s="1251" t="s">
        <v>564</v>
      </c>
      <c r="W3180" s="1251" t="s">
        <v>290</v>
      </c>
      <c r="X3180" s="1251" t="s">
        <v>1515</v>
      </c>
      <c r="Y3180" s="1251">
        <v>345</v>
      </c>
    </row>
    <row r="3181" spans="1:25" ht="12">
      <c r="A3181" s="1251">
        <v>2021</v>
      </c>
      <c r="B3181" s="1251">
        <v>25</v>
      </c>
      <c r="C3181" s="1251">
        <v>200</v>
      </c>
      <c r="D3181" s="1251" t="s">
        <v>1687</v>
      </c>
      <c r="E3181" s="1251">
        <v>346000</v>
      </c>
      <c r="F3181" s="1251" t="s">
        <v>1667</v>
      </c>
      <c r="G3181" s="1252">
        <v>0</v>
      </c>
      <c r="H3181" s="1252">
        <v>0</v>
      </c>
      <c r="I3181" s="1252">
        <v>0</v>
      </c>
      <c r="J3181" s="1252">
        <v>0</v>
      </c>
      <c r="K3181" s="1252">
        <v>0</v>
      </c>
      <c r="L3181" s="1252">
        <v>0</v>
      </c>
      <c r="M3181" s="1252">
        <v>0</v>
      </c>
      <c r="N3181" s="1252">
        <v>0</v>
      </c>
      <c r="O3181" s="1252">
        <v>0</v>
      </c>
      <c r="P3181" s="1252">
        <v>0</v>
      </c>
      <c r="Q3181" s="1252">
        <v>0</v>
      </c>
      <c r="R3181" s="1252">
        <v>0</v>
      </c>
      <c r="S3181" s="1252">
        <v>0</v>
      </c>
      <c r="T3181" s="1252">
        <v>0</v>
      </c>
      <c r="U3181" s="1251" t="s">
        <v>116</v>
      </c>
      <c r="V3181" s="1251" t="s">
        <v>564</v>
      </c>
      <c r="W3181" s="1251" t="s">
        <v>290</v>
      </c>
      <c r="X3181" s="1251" t="s">
        <v>1515</v>
      </c>
      <c r="Y3181" s="1251">
        <v>346</v>
      </c>
    </row>
    <row r="3182" spans="1:25" ht="12">
      <c r="A3182" s="1251">
        <v>2021</v>
      </c>
      <c r="B3182" s="1251">
        <v>25</v>
      </c>
      <c r="C3182" s="1251">
        <v>200</v>
      </c>
      <c r="D3182" s="1251" t="s">
        <v>1687</v>
      </c>
      <c r="E3182" s="1251">
        <v>347000</v>
      </c>
      <c r="F3182" s="1251" t="s">
        <v>1668</v>
      </c>
      <c r="G3182" s="1252">
        <v>0</v>
      </c>
      <c r="H3182" s="1252">
        <v>0</v>
      </c>
      <c r="I3182" s="1252">
        <v>0</v>
      </c>
      <c r="J3182" s="1252">
        <v>0</v>
      </c>
      <c r="K3182" s="1252">
        <v>0</v>
      </c>
      <c r="L3182" s="1252">
        <v>0</v>
      </c>
      <c r="M3182" s="1252">
        <v>0</v>
      </c>
      <c r="N3182" s="1252">
        <v>0</v>
      </c>
      <c r="O3182" s="1252">
        <v>0</v>
      </c>
      <c r="P3182" s="1252">
        <v>0</v>
      </c>
      <c r="Q3182" s="1252">
        <v>0</v>
      </c>
      <c r="R3182" s="1252">
        <v>0</v>
      </c>
      <c r="S3182" s="1252">
        <v>0</v>
      </c>
      <c r="T3182" s="1252">
        <v>0</v>
      </c>
      <c r="U3182" s="1251" t="s">
        <v>116</v>
      </c>
      <c r="V3182" s="1251" t="s">
        <v>564</v>
      </c>
      <c r="W3182" s="1251" t="s">
        <v>290</v>
      </c>
      <c r="X3182" s="1251" t="s">
        <v>1515</v>
      </c>
      <c r="Y3182" s="1251">
        <v>347</v>
      </c>
    </row>
    <row r="3183" spans="1:25" ht="12">
      <c r="A3183" s="1251">
        <v>2021</v>
      </c>
      <c r="B3183" s="1251">
        <v>25</v>
      </c>
      <c r="C3183" s="1251">
        <v>200</v>
      </c>
      <c r="D3183" s="1251" t="s">
        <v>1687</v>
      </c>
      <c r="E3183" s="1251">
        <v>348000</v>
      </c>
      <c r="F3183" s="1251" t="s">
        <v>1669</v>
      </c>
      <c r="G3183" s="1252">
        <v>0</v>
      </c>
      <c r="H3183" s="1252">
        <v>0</v>
      </c>
      <c r="I3183" s="1252">
        <v>0</v>
      </c>
      <c r="J3183" s="1252">
        <v>0</v>
      </c>
      <c r="K3183" s="1252">
        <v>0</v>
      </c>
      <c r="L3183" s="1252">
        <v>0</v>
      </c>
      <c r="M3183" s="1252">
        <v>0</v>
      </c>
      <c r="N3183" s="1252">
        <v>0</v>
      </c>
      <c r="O3183" s="1252">
        <v>0</v>
      </c>
      <c r="P3183" s="1252">
        <v>0</v>
      </c>
      <c r="Q3183" s="1252">
        <v>0</v>
      </c>
      <c r="R3183" s="1252">
        <v>0</v>
      </c>
      <c r="S3183" s="1252">
        <v>0</v>
      </c>
      <c r="T3183" s="1252">
        <v>0</v>
      </c>
      <c r="U3183" s="1251" t="s">
        <v>116</v>
      </c>
      <c r="V3183" s="1251" t="s">
        <v>564</v>
      </c>
      <c r="W3183" s="1251" t="s">
        <v>290</v>
      </c>
      <c r="X3183" s="1251" t="s">
        <v>1515</v>
      </c>
      <c r="Y3183" s="1251">
        <v>348</v>
      </c>
    </row>
    <row r="3184" spans="1:25" ht="12">
      <c r="A3184" s="1251">
        <v>2021</v>
      </c>
      <c r="B3184" s="1251">
        <v>25</v>
      </c>
      <c r="C3184" s="1251">
        <v>200</v>
      </c>
      <c r="D3184" s="1251" t="s">
        <v>1687</v>
      </c>
      <c r="E3184" s="1251">
        <v>393000</v>
      </c>
      <c r="F3184" s="1251" t="s">
        <v>1670</v>
      </c>
      <c r="G3184" s="1252">
        <v>0</v>
      </c>
      <c r="H3184" s="1252">
        <v>0</v>
      </c>
      <c r="I3184" s="1252">
        <v>0</v>
      </c>
      <c r="J3184" s="1252">
        <v>0</v>
      </c>
      <c r="K3184" s="1252">
        <v>0</v>
      </c>
      <c r="L3184" s="1252">
        <v>0</v>
      </c>
      <c r="M3184" s="1252">
        <v>0</v>
      </c>
      <c r="N3184" s="1252">
        <v>0</v>
      </c>
      <c r="O3184" s="1252">
        <v>0</v>
      </c>
      <c r="P3184" s="1252">
        <v>0</v>
      </c>
      <c r="Q3184" s="1252">
        <v>0</v>
      </c>
      <c r="R3184" s="1252">
        <v>0</v>
      </c>
      <c r="S3184" s="1252">
        <v>0</v>
      </c>
      <c r="T3184" s="1252">
        <v>0</v>
      </c>
      <c r="U3184" s="1251" t="s">
        <v>116</v>
      </c>
      <c r="V3184" s="1251" t="s">
        <v>564</v>
      </c>
      <c r="W3184" s="1251" t="s">
        <v>290</v>
      </c>
      <c r="X3184" s="1251" t="s">
        <v>1515</v>
      </c>
      <c r="Y3184" s="1251">
        <v>393</v>
      </c>
    </row>
    <row r="3185" spans="1:25" ht="12">
      <c r="A3185" s="1251">
        <v>2021</v>
      </c>
      <c r="B3185" s="1251">
        <v>25</v>
      </c>
      <c r="C3185" s="1251">
        <v>300</v>
      </c>
      <c r="D3185" s="1251" t="s">
        <v>1705</v>
      </c>
      <c r="E3185" s="1251">
        <v>104000</v>
      </c>
      <c r="F3185" s="1251" t="s">
        <v>1514</v>
      </c>
      <c r="G3185" s="1252">
        <v>0</v>
      </c>
      <c r="H3185" s="1252">
        <v>0</v>
      </c>
      <c r="I3185" s="1252">
        <v>0</v>
      </c>
      <c r="J3185" s="1252">
        <v>0</v>
      </c>
      <c r="K3185" s="1252">
        <v>0</v>
      </c>
      <c r="L3185" s="1252">
        <v>0</v>
      </c>
      <c r="M3185" s="1252">
        <v>0</v>
      </c>
      <c r="N3185" s="1252">
        <v>0</v>
      </c>
      <c r="O3185" s="1252">
        <v>0</v>
      </c>
      <c r="P3185" s="1252">
        <v>0</v>
      </c>
      <c r="Q3185" s="1252">
        <v>0</v>
      </c>
      <c r="R3185" s="1252">
        <v>0</v>
      </c>
      <c r="S3185" s="1252">
        <v>0</v>
      </c>
      <c r="T3185" s="1252">
        <v>0</v>
      </c>
      <c r="U3185" s="1251" t="s">
        <v>116</v>
      </c>
      <c r="V3185" s="1251" t="s">
        <v>564</v>
      </c>
      <c r="W3185" s="1251" t="s">
        <v>326</v>
      </c>
      <c r="X3185" s="1251" t="s">
        <v>1515</v>
      </c>
      <c r="Y3185" s="1251">
        <v>104</v>
      </c>
    </row>
    <row r="3186" spans="1:25" ht="12">
      <c r="A3186" s="1251">
        <v>2021</v>
      </c>
      <c r="B3186" s="1251">
        <v>25</v>
      </c>
      <c r="C3186" s="1251">
        <v>300</v>
      </c>
      <c r="D3186" s="1251" t="s">
        <v>1705</v>
      </c>
      <c r="E3186" s="1251">
        <v>105010</v>
      </c>
      <c r="F3186" s="1251" t="s">
        <v>296</v>
      </c>
      <c r="G3186" s="1252">
        <v>2746172.0499999998</v>
      </c>
      <c r="H3186" s="1252">
        <v>2746172.0499999998</v>
      </c>
      <c r="I3186" s="1252">
        <v>2746172.0499999998</v>
      </c>
      <c r="J3186" s="1252">
        <v>2746172.0499999998</v>
      </c>
      <c r="K3186" s="1252">
        <v>2746172.0499999998</v>
      </c>
      <c r="L3186" s="1252">
        <v>2746172.0499999998</v>
      </c>
      <c r="M3186" s="1252">
        <v>2746172.0499999998</v>
      </c>
      <c r="N3186" s="1252">
        <v>2746172.0499999998</v>
      </c>
      <c r="O3186" s="1252">
        <v>2746172.0499999998</v>
      </c>
      <c r="P3186" s="1252">
        <v>2746172.0499999998</v>
      </c>
      <c r="Q3186" s="1252">
        <v>2746172.0499999998</v>
      </c>
      <c r="R3186" s="1252">
        <v>2746172.0499999998</v>
      </c>
      <c r="S3186" s="1252">
        <v>2746172.0499999998</v>
      </c>
      <c r="T3186" s="1252">
        <v>2746172.0500000007</v>
      </c>
      <c r="U3186" s="1251" t="s">
        <v>116</v>
      </c>
      <c r="V3186" s="1251" t="s">
        <v>564</v>
      </c>
      <c r="W3186" s="1251" t="s">
        <v>296</v>
      </c>
      <c r="X3186" s="1251" t="s">
        <v>1515</v>
      </c>
      <c r="Y3186" s="1251">
        <v>105</v>
      </c>
    </row>
    <row r="3187" spans="1:25" ht="12">
      <c r="A3187" s="1251">
        <v>2021</v>
      </c>
      <c r="B3187" s="1251">
        <v>25</v>
      </c>
      <c r="C3187" s="1251">
        <v>300</v>
      </c>
      <c r="D3187" s="1251" t="s">
        <v>1705</v>
      </c>
      <c r="E3187" s="1251">
        <v>105015</v>
      </c>
      <c r="F3187" s="1251" t="s">
        <v>1516</v>
      </c>
      <c r="G3187" s="1252">
        <v>2147662.6800000002</v>
      </c>
      <c r="H3187" s="1252">
        <v>2147662.6800000002</v>
      </c>
      <c r="I3187" s="1252">
        <v>2147662.6800000002</v>
      </c>
      <c r="J3187" s="1252">
        <v>2147662.6800000002</v>
      </c>
      <c r="K3187" s="1252">
        <v>2147662.6800000002</v>
      </c>
      <c r="L3187" s="1252">
        <v>2147662.6800000002</v>
      </c>
      <c r="M3187" s="1252">
        <v>2147662.6800000002</v>
      </c>
      <c r="N3187" s="1252">
        <v>2147662.6800000002</v>
      </c>
      <c r="O3187" s="1252">
        <v>2147662.6800000002</v>
      </c>
      <c r="P3187" s="1252">
        <v>2147662.6800000002</v>
      </c>
      <c r="Q3187" s="1252">
        <v>2147662.6800000002</v>
      </c>
      <c r="R3187" s="1252">
        <v>2147662.6800000002</v>
      </c>
      <c r="S3187" s="1252">
        <v>2147662.6800000002</v>
      </c>
      <c r="T3187" s="1252">
        <v>2147662.6799999997</v>
      </c>
      <c r="U3187" s="1251" t="s">
        <v>116</v>
      </c>
      <c r="V3187" s="1251" t="s">
        <v>564</v>
      </c>
      <c r="W3187" s="1251" t="s">
        <v>296</v>
      </c>
      <c r="X3187" s="1251" t="s">
        <v>1515</v>
      </c>
      <c r="Y3187" s="1251">
        <v>105</v>
      </c>
    </row>
    <row r="3188" spans="1:25" ht="12">
      <c r="A3188" s="1251">
        <v>2021</v>
      </c>
      <c r="B3188" s="1251">
        <v>25</v>
      </c>
      <c r="C3188" s="1251">
        <v>300</v>
      </c>
      <c r="D3188" s="1251" t="s">
        <v>1705</v>
      </c>
      <c r="E3188" s="1251">
        <v>105016</v>
      </c>
      <c r="F3188" s="1251" t="s">
        <v>1517</v>
      </c>
      <c r="G3188" s="1252">
        <v>4696950.6799999997</v>
      </c>
      <c r="H3188" s="1252">
        <v>4756942.6799999997</v>
      </c>
      <c r="I3188" s="1252">
        <v>4756942.6799999997</v>
      </c>
      <c r="J3188" s="1252">
        <v>4756942.6799999997</v>
      </c>
      <c r="K3188" s="1252">
        <v>5216098.8200000003</v>
      </c>
      <c r="L3188" s="1252">
        <v>5216098.8200000003</v>
      </c>
      <c r="M3188" s="1252">
        <v>5216098.8200000003</v>
      </c>
      <c r="N3188" s="1252">
        <v>5216098.8200000003</v>
      </c>
      <c r="O3188" s="1252">
        <v>5259868.8200000003</v>
      </c>
      <c r="P3188" s="1252">
        <v>5259868.8200000003</v>
      </c>
      <c r="Q3188" s="1252">
        <v>5259868.8200000003</v>
      </c>
      <c r="R3188" s="1252">
        <v>5259868.8200000003</v>
      </c>
      <c r="S3188" s="1252">
        <v>5280868.8200000003</v>
      </c>
      <c r="T3188" s="1252">
        <v>5280868.8200000003</v>
      </c>
      <c r="U3188" s="1251" t="s">
        <v>116</v>
      </c>
      <c r="V3188" s="1251" t="s">
        <v>564</v>
      </c>
      <c r="W3188" s="1251" t="s">
        <v>296</v>
      </c>
      <c r="X3188" s="1251" t="s">
        <v>1515</v>
      </c>
      <c r="Y3188" s="1251">
        <v>105</v>
      </c>
    </row>
    <row r="3189" spans="1:25" ht="12">
      <c r="A3189" s="1251">
        <v>2021</v>
      </c>
      <c r="B3189" s="1251">
        <v>25</v>
      </c>
      <c r="C3189" s="1251">
        <v>300</v>
      </c>
      <c r="D3189" s="1251" t="s">
        <v>1705</v>
      </c>
      <c r="E3189" s="1251">
        <v>105020</v>
      </c>
      <c r="F3189" s="1251" t="s">
        <v>1518</v>
      </c>
      <c r="G3189" s="1252">
        <v>2183570.9399999999</v>
      </c>
      <c r="H3189" s="1252">
        <v>2198690.7000000002</v>
      </c>
      <c r="I3189" s="1252">
        <v>2215709.6600000001</v>
      </c>
      <c r="J3189" s="1252">
        <v>2235278.0899999999</v>
      </c>
      <c r="K3189" s="1252">
        <v>2258182.71</v>
      </c>
      <c r="L3189" s="1252">
        <v>2287086.9399999999</v>
      </c>
      <c r="M3189" s="1252">
        <v>2305897.4199999999</v>
      </c>
      <c r="N3189" s="1252">
        <v>2323208.7000000002</v>
      </c>
      <c r="O3189" s="1252">
        <v>2343760.7799999998</v>
      </c>
      <c r="P3189" s="1252">
        <v>2363319.4300000002</v>
      </c>
      <c r="Q3189" s="1252">
        <v>2388308.3799999999</v>
      </c>
      <c r="R3189" s="1252">
        <v>2403462.9199999999</v>
      </c>
      <c r="S3189" s="1252">
        <v>2421434.6600000001</v>
      </c>
      <c r="T3189" s="1252">
        <v>2421434.6600000001</v>
      </c>
      <c r="U3189" s="1251" t="s">
        <v>116</v>
      </c>
      <c r="V3189" s="1251" t="s">
        <v>564</v>
      </c>
      <c r="W3189" s="1251" t="s">
        <v>296</v>
      </c>
      <c r="X3189" s="1251" t="s">
        <v>1515</v>
      </c>
      <c r="Y3189" s="1251">
        <v>105</v>
      </c>
    </row>
    <row r="3190" spans="1:25" ht="12">
      <c r="A3190" s="1251">
        <v>2021</v>
      </c>
      <c r="B3190" s="1251">
        <v>25</v>
      </c>
      <c r="C3190" s="1251">
        <v>300</v>
      </c>
      <c r="D3190" s="1251" t="s">
        <v>1705</v>
      </c>
      <c r="E3190" s="1251">
        <v>105029</v>
      </c>
      <c r="F3190" s="1251" t="s">
        <v>1519</v>
      </c>
      <c r="G3190" s="1252">
        <v>104412.52</v>
      </c>
      <c r="H3190" s="1252">
        <v>104628.06</v>
      </c>
      <c r="I3190" s="1252">
        <v>104628.06</v>
      </c>
      <c r="J3190" s="1252">
        <v>104844.03</v>
      </c>
      <c r="K3190" s="1252">
        <v>105268.00999999999</v>
      </c>
      <c r="L3190" s="1252">
        <v>106069.99000000001</v>
      </c>
      <c r="M3190" s="1252">
        <v>106069.99000000001</v>
      </c>
      <c r="N3190" s="1252">
        <v>106069.99000000001</v>
      </c>
      <c r="O3190" s="1252">
        <v>106127.17</v>
      </c>
      <c r="P3190" s="1252">
        <v>106127.17</v>
      </c>
      <c r="Q3190" s="1252">
        <v>106670.23</v>
      </c>
      <c r="R3190" s="1252">
        <v>106670.23</v>
      </c>
      <c r="S3190" s="1252">
        <v>106963.75999999999</v>
      </c>
      <c r="T3190" s="1252">
        <v>106963.76000000001</v>
      </c>
      <c r="U3190" s="1251" t="s">
        <v>116</v>
      </c>
      <c r="V3190" s="1251" t="s">
        <v>564</v>
      </c>
      <c r="W3190" s="1251" t="s">
        <v>296</v>
      </c>
      <c r="X3190" s="1251" t="s">
        <v>1515</v>
      </c>
      <c r="Y3190" s="1251">
        <v>105</v>
      </c>
    </row>
    <row r="3191" spans="1:25" ht="12">
      <c r="A3191" s="1251">
        <v>2021</v>
      </c>
      <c r="B3191" s="1251">
        <v>25</v>
      </c>
      <c r="C3191" s="1251">
        <v>300</v>
      </c>
      <c r="D3191" s="1251" t="s">
        <v>1705</v>
      </c>
      <c r="E3191" s="1251">
        <v>105030</v>
      </c>
      <c r="F3191" s="1251" t="s">
        <v>1520</v>
      </c>
      <c r="G3191" s="1252">
        <v>44461888.409999996</v>
      </c>
      <c r="H3191" s="1252">
        <v>44481077.82</v>
      </c>
      <c r="I3191" s="1252">
        <v>44704429.090000004</v>
      </c>
      <c r="J3191" s="1252">
        <v>45074160.789999999</v>
      </c>
      <c r="K3191" s="1252">
        <v>45122703.979999997</v>
      </c>
      <c r="L3191" s="1252">
        <v>45224555.159999996</v>
      </c>
      <c r="M3191" s="1252">
        <v>45424112.140000001</v>
      </c>
      <c r="N3191" s="1252">
        <v>45486400.030000001</v>
      </c>
      <c r="O3191" s="1252">
        <v>45722283.020000003</v>
      </c>
      <c r="P3191" s="1252">
        <v>46004055.359999999</v>
      </c>
      <c r="Q3191" s="1252">
        <v>46249018.479999997</v>
      </c>
      <c r="R3191" s="1252">
        <v>46503605.68</v>
      </c>
      <c r="S3191" s="1252">
        <v>48361884.960000001</v>
      </c>
      <c r="T3191" s="1252">
        <v>48361884.959999979</v>
      </c>
      <c r="U3191" s="1251" t="s">
        <v>116</v>
      </c>
      <c r="V3191" s="1251" t="s">
        <v>564</v>
      </c>
      <c r="W3191" s="1251" t="s">
        <v>296</v>
      </c>
      <c r="X3191" s="1251" t="s">
        <v>1515</v>
      </c>
      <c r="Y3191" s="1251">
        <v>105</v>
      </c>
    </row>
    <row r="3192" spans="1:25" ht="12">
      <c r="A3192" s="1251">
        <v>2021</v>
      </c>
      <c r="B3192" s="1251">
        <v>25</v>
      </c>
      <c r="C3192" s="1251">
        <v>300</v>
      </c>
      <c r="D3192" s="1251" t="s">
        <v>1705</v>
      </c>
      <c r="E3192" s="1251">
        <v>105040</v>
      </c>
      <c r="F3192" s="1251" t="s">
        <v>1521</v>
      </c>
      <c r="G3192" s="1252">
        <v>6203831.1500000004</v>
      </c>
      <c r="H3192" s="1252">
        <v>6226052.8399999999</v>
      </c>
      <c r="I3192" s="1252">
        <v>6262067.1100000003</v>
      </c>
      <c r="J3192" s="1252">
        <v>6288187.7800000003</v>
      </c>
      <c r="K3192" s="1252">
        <v>6314058.2999999998</v>
      </c>
      <c r="L3192" s="1252">
        <v>6403523.6100000003</v>
      </c>
      <c r="M3192" s="1252">
        <v>6421883.1900000004</v>
      </c>
      <c r="N3192" s="1252">
        <v>6439971.3099999996</v>
      </c>
      <c r="O3192" s="1252">
        <v>6462247.0700000003</v>
      </c>
      <c r="P3192" s="1252">
        <v>6463027.1100000003</v>
      </c>
      <c r="Q3192" s="1252">
        <v>6752153.9100000001</v>
      </c>
      <c r="R3192" s="1252">
        <v>6824807.9000000004</v>
      </c>
      <c r="S3192" s="1252">
        <v>7092518.4500000002</v>
      </c>
      <c r="T3192" s="1252">
        <v>7092518.450000003</v>
      </c>
      <c r="U3192" s="1251" t="s">
        <v>116</v>
      </c>
      <c r="V3192" s="1251" t="s">
        <v>564</v>
      </c>
      <c r="W3192" s="1251" t="s">
        <v>296</v>
      </c>
      <c r="X3192" s="1251" t="s">
        <v>1515</v>
      </c>
      <c r="Y3192" s="1251">
        <v>105</v>
      </c>
    </row>
    <row r="3193" spans="1:25" ht="12">
      <c r="A3193" s="1251">
        <v>2021</v>
      </c>
      <c r="B3193" s="1251">
        <v>25</v>
      </c>
      <c r="C3193" s="1251">
        <v>300</v>
      </c>
      <c r="D3193" s="1251" t="s">
        <v>1705</v>
      </c>
      <c r="E3193" s="1251">
        <v>105050</v>
      </c>
      <c r="F3193" s="1251" t="s">
        <v>1522</v>
      </c>
      <c r="G3193" s="1252">
        <v>0</v>
      </c>
      <c r="H3193" s="1252">
        <v>0</v>
      </c>
      <c r="I3193" s="1252">
        <v>0</v>
      </c>
      <c r="J3193" s="1252">
        <v>0</v>
      </c>
      <c r="K3193" s="1252">
        <v>0</v>
      </c>
      <c r="L3193" s="1252">
        <v>0</v>
      </c>
      <c r="M3193" s="1252">
        <v>0</v>
      </c>
      <c r="N3193" s="1252">
        <v>0</v>
      </c>
      <c r="O3193" s="1252">
        <v>0</v>
      </c>
      <c r="P3193" s="1252">
        <v>0</v>
      </c>
      <c r="Q3193" s="1252">
        <v>0</v>
      </c>
      <c r="R3193" s="1252">
        <v>0</v>
      </c>
      <c r="S3193" s="1252">
        <v>0</v>
      </c>
      <c r="T3193" s="1252">
        <v>0</v>
      </c>
      <c r="U3193" s="1251" t="s">
        <v>116</v>
      </c>
      <c r="V3193" s="1251" t="s">
        <v>564</v>
      </c>
      <c r="W3193" s="1251" t="s">
        <v>296</v>
      </c>
      <c r="X3193" s="1251" t="s">
        <v>1515</v>
      </c>
      <c r="Y3193" s="1251">
        <v>105</v>
      </c>
    </row>
    <row r="3194" spans="1:25" ht="12">
      <c r="A3194" s="1251">
        <v>2021</v>
      </c>
      <c r="B3194" s="1251">
        <v>25</v>
      </c>
      <c r="C3194" s="1251">
        <v>300</v>
      </c>
      <c r="D3194" s="1251" t="s">
        <v>1705</v>
      </c>
      <c r="E3194" s="1251">
        <v>105060</v>
      </c>
      <c r="F3194" s="1251" t="s">
        <v>1523</v>
      </c>
      <c r="G3194" s="1252">
        <v>246018.07999999999</v>
      </c>
      <c r="H3194" s="1252">
        <v>257547.29000000001</v>
      </c>
      <c r="I3194" s="1252">
        <v>266694.15000000002</v>
      </c>
      <c r="J3194" s="1252">
        <v>275684.47999999998</v>
      </c>
      <c r="K3194" s="1252">
        <v>289780.65000000002</v>
      </c>
      <c r="L3194" s="1252">
        <v>308292</v>
      </c>
      <c r="M3194" s="1252">
        <v>324894.10999999999</v>
      </c>
      <c r="N3194" s="1252">
        <v>339130.97999999998</v>
      </c>
      <c r="O3194" s="1252">
        <v>361053.33000000002</v>
      </c>
      <c r="P3194" s="1252">
        <v>373436.41999999998</v>
      </c>
      <c r="Q3194" s="1252">
        <v>385728.29999999999</v>
      </c>
      <c r="R3194" s="1252">
        <v>398005.12</v>
      </c>
      <c r="S3194" s="1252">
        <v>420506.34000000003</v>
      </c>
      <c r="T3194" s="1252">
        <v>420506.33999999985</v>
      </c>
      <c r="U3194" s="1251" t="s">
        <v>116</v>
      </c>
      <c r="V3194" s="1251" t="s">
        <v>564</v>
      </c>
      <c r="W3194" s="1251" t="s">
        <v>296</v>
      </c>
      <c r="X3194" s="1251" t="s">
        <v>1515</v>
      </c>
      <c r="Y3194" s="1251">
        <v>105</v>
      </c>
    </row>
    <row r="3195" spans="1:25" ht="12">
      <c r="A3195" s="1251">
        <v>2021</v>
      </c>
      <c r="B3195" s="1251">
        <v>25</v>
      </c>
      <c r="C3195" s="1251">
        <v>300</v>
      </c>
      <c r="D3195" s="1251" t="s">
        <v>1705</v>
      </c>
      <c r="E3195" s="1251">
        <v>105070</v>
      </c>
      <c r="F3195" s="1251" t="s">
        <v>1524</v>
      </c>
      <c r="G3195" s="1252">
        <v>2399662.8500000001</v>
      </c>
      <c r="H3195" s="1252">
        <v>2416726.4399999999</v>
      </c>
      <c r="I3195" s="1252">
        <v>2435663.4300000002</v>
      </c>
      <c r="J3195" s="1252">
        <v>2457696.3999999999</v>
      </c>
      <c r="K3195" s="1252">
        <v>2483654.1400000001</v>
      </c>
      <c r="L3195" s="1252">
        <v>2516708.23</v>
      </c>
      <c r="M3195" s="1252">
        <v>2537638.6299999999</v>
      </c>
      <c r="N3195" s="1252">
        <v>2556805.04</v>
      </c>
      <c r="O3195" s="1252">
        <v>2579736.96</v>
      </c>
      <c r="P3195" s="1252">
        <v>2601499.8799999999</v>
      </c>
      <c r="Q3195" s="1252">
        <v>2629909.3300000001</v>
      </c>
      <c r="R3195" s="1252">
        <v>2646771.7799999998</v>
      </c>
      <c r="S3195" s="1252">
        <v>2665305.6800000002</v>
      </c>
      <c r="T3195" s="1252">
        <v>2665305.6799999997</v>
      </c>
      <c r="U3195" s="1251" t="s">
        <v>116</v>
      </c>
      <c r="V3195" s="1251" t="s">
        <v>564</v>
      </c>
      <c r="W3195" s="1251" t="s">
        <v>296</v>
      </c>
      <c r="X3195" s="1251" t="s">
        <v>1515</v>
      </c>
      <c r="Y3195" s="1251">
        <v>105</v>
      </c>
    </row>
    <row r="3196" spans="1:25" ht="12">
      <c r="A3196" s="1251">
        <v>2021</v>
      </c>
      <c r="B3196" s="1251">
        <v>25</v>
      </c>
      <c r="C3196" s="1251">
        <v>300</v>
      </c>
      <c r="D3196" s="1251" t="s">
        <v>1705</v>
      </c>
      <c r="E3196" s="1251">
        <v>105080</v>
      </c>
      <c r="F3196" s="1251" t="s">
        <v>1525</v>
      </c>
      <c r="G3196" s="1252">
        <v>348440.81</v>
      </c>
      <c r="H3196" s="1252">
        <v>348440.81</v>
      </c>
      <c r="I3196" s="1252">
        <v>348440.81</v>
      </c>
      <c r="J3196" s="1252">
        <v>348440.81</v>
      </c>
      <c r="K3196" s="1252">
        <v>348440.81</v>
      </c>
      <c r="L3196" s="1252">
        <v>348440.81</v>
      </c>
      <c r="M3196" s="1252">
        <v>348440.81</v>
      </c>
      <c r="N3196" s="1252">
        <v>348440.81</v>
      </c>
      <c r="O3196" s="1252">
        <v>348440.81</v>
      </c>
      <c r="P3196" s="1252">
        <v>348440.81</v>
      </c>
      <c r="Q3196" s="1252">
        <v>348440.81</v>
      </c>
      <c r="R3196" s="1252">
        <v>348440.81</v>
      </c>
      <c r="S3196" s="1252">
        <v>348440.81</v>
      </c>
      <c r="T3196" s="1252">
        <v>348440.81000000006</v>
      </c>
      <c r="U3196" s="1251" t="s">
        <v>116</v>
      </c>
      <c r="V3196" s="1251" t="s">
        <v>564</v>
      </c>
      <c r="W3196" s="1251" t="s">
        <v>296</v>
      </c>
      <c r="X3196" s="1251" t="s">
        <v>1515</v>
      </c>
      <c r="Y3196" s="1251">
        <v>105</v>
      </c>
    </row>
    <row r="3197" spans="1:25" ht="12">
      <c r="A3197" s="1251">
        <v>2021</v>
      </c>
      <c r="B3197" s="1251">
        <v>25</v>
      </c>
      <c r="C3197" s="1251">
        <v>300</v>
      </c>
      <c r="D3197" s="1251" t="s">
        <v>1705</v>
      </c>
      <c r="E3197" s="1251">
        <v>105081</v>
      </c>
      <c r="F3197" s="1251" t="s">
        <v>1526</v>
      </c>
      <c r="G3197" s="1252">
        <v>65076.300000000003</v>
      </c>
      <c r="H3197" s="1252">
        <v>66236.779999999999</v>
      </c>
      <c r="I3197" s="1252">
        <v>67599.5</v>
      </c>
      <c r="J3197" s="1252">
        <v>69354.389999999999</v>
      </c>
      <c r="K3197" s="1252">
        <v>71380.419999999998</v>
      </c>
      <c r="L3197" s="1252">
        <v>73614.110000000001</v>
      </c>
      <c r="M3197" s="1252">
        <v>75911.100000000006</v>
      </c>
      <c r="N3197" s="1252">
        <v>78155.710000000006</v>
      </c>
      <c r="O3197" s="1252">
        <v>80556.5</v>
      </c>
      <c r="P3197" s="1252">
        <v>83087.210000000006</v>
      </c>
      <c r="Q3197" s="1252">
        <v>85915.809999999998</v>
      </c>
      <c r="R3197" s="1252">
        <v>88967.970000000001</v>
      </c>
      <c r="S3197" s="1252">
        <v>90946.850000000006</v>
      </c>
      <c r="T3197" s="1252">
        <v>90946.849999999977</v>
      </c>
      <c r="U3197" s="1251" t="s">
        <v>116</v>
      </c>
      <c r="V3197" s="1251" t="s">
        <v>564</v>
      </c>
      <c r="W3197" s="1251" t="s">
        <v>296</v>
      </c>
      <c r="X3197" s="1251" t="s">
        <v>1515</v>
      </c>
      <c r="Y3197" s="1251">
        <v>105</v>
      </c>
    </row>
    <row r="3198" spans="1:25" ht="12">
      <c r="A3198" s="1251">
        <v>2021</v>
      </c>
      <c r="B3198" s="1251">
        <v>25</v>
      </c>
      <c r="C3198" s="1251">
        <v>300</v>
      </c>
      <c r="D3198" s="1251" t="s">
        <v>1705</v>
      </c>
      <c r="E3198" s="1251">
        <v>105085</v>
      </c>
      <c r="F3198" s="1251" t="s">
        <v>1527</v>
      </c>
      <c r="G3198" s="1252">
        <v>137265.37</v>
      </c>
      <c r="H3198" s="1252">
        <v>139961.20999999999</v>
      </c>
      <c r="I3198" s="1252">
        <v>143126.81</v>
      </c>
      <c r="J3198" s="1252">
        <v>147203.47</v>
      </c>
      <c r="K3198" s="1252">
        <v>151910</v>
      </c>
      <c r="L3198" s="1252">
        <v>157098.92999999999</v>
      </c>
      <c r="M3198" s="1252">
        <v>162434.94</v>
      </c>
      <c r="N3198" s="1252">
        <v>167649.23000000001</v>
      </c>
      <c r="O3198" s="1252">
        <v>173226.34</v>
      </c>
      <c r="P3198" s="1252">
        <v>179105.26999999999</v>
      </c>
      <c r="Q3198" s="1252">
        <v>185676.20000000001</v>
      </c>
      <c r="R3198" s="1252">
        <v>192766.44</v>
      </c>
      <c r="S3198" s="1252">
        <v>197363.48000000001</v>
      </c>
      <c r="T3198" s="1252">
        <v>197363.47999999998</v>
      </c>
      <c r="U3198" s="1251" t="s">
        <v>116</v>
      </c>
      <c r="V3198" s="1251" t="s">
        <v>564</v>
      </c>
      <c r="W3198" s="1251" t="s">
        <v>296</v>
      </c>
      <c r="X3198" s="1251" t="s">
        <v>1515</v>
      </c>
      <c r="Y3198" s="1251">
        <v>105</v>
      </c>
    </row>
    <row r="3199" spans="1:25" ht="12">
      <c r="A3199" s="1251">
        <v>2021</v>
      </c>
      <c r="B3199" s="1251">
        <v>25</v>
      </c>
      <c r="C3199" s="1251">
        <v>300</v>
      </c>
      <c r="D3199" s="1251" t="s">
        <v>1705</v>
      </c>
      <c r="E3199" s="1251">
        <v>105090</v>
      </c>
      <c r="F3199" s="1251" t="s">
        <v>1528</v>
      </c>
      <c r="G3199" s="1252">
        <v>-64619867.590000004</v>
      </c>
      <c r="H3199" s="1252">
        <v>-64712858.299999997</v>
      </c>
      <c r="I3199" s="1252">
        <v>-64778474.689999998</v>
      </c>
      <c r="J3199" s="1252">
        <v>-65213938.729999997</v>
      </c>
      <c r="K3199" s="1252">
        <v>-65262491.229999997</v>
      </c>
      <c r="L3199" s="1252">
        <v>-65309690.759999998</v>
      </c>
      <c r="M3199" s="1252">
        <v>-66246083.210000001</v>
      </c>
      <c r="N3199" s="1252">
        <v>-66306698.399999999</v>
      </c>
      <c r="O3199" s="1252">
        <v>-66484007.109999999</v>
      </c>
      <c r="P3199" s="1252">
        <v>-66579890.579999998</v>
      </c>
      <c r="Q3199" s="1252">
        <v>-66628167.630000003</v>
      </c>
      <c r="R3199" s="1252">
        <v>-66816797.280000001</v>
      </c>
      <c r="S3199" s="1252">
        <v>-68079073.859999999</v>
      </c>
      <c r="T3199" s="1252">
        <v>-68079073.860000014</v>
      </c>
      <c r="U3199" s="1251" t="s">
        <v>116</v>
      </c>
      <c r="V3199" s="1251" t="s">
        <v>564</v>
      </c>
      <c r="W3199" s="1251" t="s">
        <v>296</v>
      </c>
      <c r="X3199" s="1251" t="s">
        <v>1515</v>
      </c>
      <c r="Y3199" s="1251">
        <v>105</v>
      </c>
    </row>
    <row r="3200" spans="1:25" ht="12">
      <c r="A3200" s="1251">
        <v>2021</v>
      </c>
      <c r="B3200" s="1251">
        <v>25</v>
      </c>
      <c r="C3200" s="1251">
        <v>300</v>
      </c>
      <c r="D3200" s="1251" t="s">
        <v>1705</v>
      </c>
      <c r="E3200" s="1251">
        <v>106000</v>
      </c>
      <c r="F3200" s="1251" t="s">
        <v>1529</v>
      </c>
      <c r="G3200" s="1252">
        <v>331475.16999999998</v>
      </c>
      <c r="H3200" s="1252">
        <v>331544.52000000002</v>
      </c>
      <c r="I3200" s="1252">
        <v>329398.48999999999</v>
      </c>
      <c r="J3200" s="1252">
        <v>333089.22999999998</v>
      </c>
      <c r="K3200" s="1252">
        <v>322750.79999999999</v>
      </c>
      <c r="L3200" s="1252">
        <v>2819.6700000000001</v>
      </c>
      <c r="M3200" s="1252">
        <v>875991.85999999999</v>
      </c>
      <c r="N3200" s="1252">
        <v>883530.97999999998</v>
      </c>
      <c r="O3200" s="1252">
        <v>828490.93999999994</v>
      </c>
      <c r="P3200" s="1252">
        <v>303146.10999999999</v>
      </c>
      <c r="Q3200" s="1252">
        <v>84181.850000000006</v>
      </c>
      <c r="R3200" s="1252">
        <v>166799.60000000001</v>
      </c>
      <c r="S3200" s="1252">
        <v>419951.64000000001</v>
      </c>
      <c r="T3200" s="1252">
        <v>419951.63999999966</v>
      </c>
      <c r="U3200" s="1251" t="s">
        <v>116</v>
      </c>
      <c r="V3200" s="1251" t="s">
        <v>564</v>
      </c>
      <c r="W3200" s="1251" t="s">
        <v>290</v>
      </c>
      <c r="X3200" s="1251" t="s">
        <v>1515</v>
      </c>
      <c r="Y3200" s="1251">
        <v>106</v>
      </c>
    </row>
    <row r="3201" spans="1:25" ht="12">
      <c r="A3201" s="1251">
        <v>2021</v>
      </c>
      <c r="B3201" s="1251">
        <v>25</v>
      </c>
      <c r="C3201" s="1251">
        <v>300</v>
      </c>
      <c r="D3201" s="1251" t="s">
        <v>1705</v>
      </c>
      <c r="E3201" s="1251">
        <v>108000</v>
      </c>
      <c r="F3201" s="1251" t="s">
        <v>1530</v>
      </c>
      <c r="G3201" s="1252">
        <v>-25158612.469999999</v>
      </c>
      <c r="H3201" s="1252">
        <v>-25334516.600000001</v>
      </c>
      <c r="I3201" s="1252">
        <v>-25510420.73</v>
      </c>
      <c r="J3201" s="1252">
        <v>-25664278.52</v>
      </c>
      <c r="K3201" s="1252">
        <v>-25841269.809999999</v>
      </c>
      <c r="L3201" s="1252">
        <v>-26018261.100000001</v>
      </c>
      <c r="M3201" s="1252">
        <v>-26127980.5</v>
      </c>
      <c r="N3201" s="1252">
        <v>-26306028.210000001</v>
      </c>
      <c r="O3201" s="1252">
        <v>-26484075.920000002</v>
      </c>
      <c r="P3201" s="1252">
        <v>-26632207.359999999</v>
      </c>
      <c r="Q3201" s="1252">
        <v>-26729985.390000001</v>
      </c>
      <c r="R3201" s="1252">
        <v>-26908701.629999999</v>
      </c>
      <c r="S3201" s="1252">
        <v>-27028095.16</v>
      </c>
      <c r="T3201" s="1252">
        <v>-27028095.160000026</v>
      </c>
      <c r="U3201" s="1251" t="s">
        <v>116</v>
      </c>
      <c r="V3201" s="1251" t="s">
        <v>564</v>
      </c>
      <c r="W3201" s="1251" t="s">
        <v>292</v>
      </c>
      <c r="X3201" s="1251" t="s">
        <v>1515</v>
      </c>
      <c r="Y3201" s="1251">
        <v>108</v>
      </c>
    </row>
    <row r="3202" spans="1:25" ht="12">
      <c r="A3202" s="1251">
        <v>2021</v>
      </c>
      <c r="B3202" s="1251">
        <v>25</v>
      </c>
      <c r="C3202" s="1251">
        <v>300</v>
      </c>
      <c r="D3202" s="1251" t="s">
        <v>1705</v>
      </c>
      <c r="E3202" s="1251">
        <v>108090</v>
      </c>
      <c r="F3202" s="1251" t="s">
        <v>1706</v>
      </c>
      <c r="G3202" s="1252">
        <v>0</v>
      </c>
      <c r="H3202" s="1252">
        <v>0</v>
      </c>
      <c r="I3202" s="1252">
        <v>0</v>
      </c>
      <c r="J3202" s="1252">
        <v>0</v>
      </c>
      <c r="K3202" s="1252">
        <v>0</v>
      </c>
      <c r="L3202" s="1252">
        <v>0</v>
      </c>
      <c r="M3202" s="1252">
        <v>0</v>
      </c>
      <c r="N3202" s="1252">
        <v>0</v>
      </c>
      <c r="O3202" s="1252">
        <v>0</v>
      </c>
      <c r="P3202" s="1252">
        <v>0</v>
      </c>
      <c r="Q3202" s="1252">
        <v>0</v>
      </c>
      <c r="R3202" s="1252">
        <v>0</v>
      </c>
      <c r="S3202" s="1252">
        <v>0</v>
      </c>
      <c r="T3202" s="1252">
        <v>0</v>
      </c>
      <c r="U3202" s="1251" t="s">
        <v>116</v>
      </c>
      <c r="V3202" s="1251" t="s">
        <v>564</v>
      </c>
      <c r="W3202" s="1251" t="s">
        <v>292</v>
      </c>
      <c r="X3202" s="1251" t="s">
        <v>1515</v>
      </c>
      <c r="Y3202" s="1251">
        <v>108</v>
      </c>
    </row>
    <row r="3203" spans="1:25" ht="12">
      <c r="A3203" s="1251">
        <v>2021</v>
      </c>
      <c r="B3203" s="1251">
        <v>25</v>
      </c>
      <c r="C3203" s="1251">
        <v>300</v>
      </c>
      <c r="D3203" s="1251" t="s">
        <v>1705</v>
      </c>
      <c r="E3203" s="1251">
        <v>108100</v>
      </c>
      <c r="F3203" s="1251" t="s">
        <v>1531</v>
      </c>
      <c r="G3203" s="1252">
        <v>0</v>
      </c>
      <c r="H3203" s="1252">
        <v>0</v>
      </c>
      <c r="I3203" s="1252">
        <v>0</v>
      </c>
      <c r="J3203" s="1252">
        <v>0</v>
      </c>
      <c r="K3203" s="1252">
        <v>0</v>
      </c>
      <c r="L3203" s="1252">
        <v>0</v>
      </c>
      <c r="M3203" s="1252">
        <v>0</v>
      </c>
      <c r="N3203" s="1252">
        <v>0</v>
      </c>
      <c r="O3203" s="1252">
        <v>0</v>
      </c>
      <c r="P3203" s="1252">
        <v>0</v>
      </c>
      <c r="Q3203" s="1252">
        <v>0</v>
      </c>
      <c r="R3203" s="1252">
        <v>0</v>
      </c>
      <c r="S3203" s="1252">
        <v>0</v>
      </c>
      <c r="T3203" s="1252">
        <v>0</v>
      </c>
      <c r="U3203" s="1251" t="s">
        <v>116</v>
      </c>
      <c r="V3203" s="1251" t="s">
        <v>564</v>
      </c>
      <c r="W3203" s="1251" t="s">
        <v>292</v>
      </c>
      <c r="X3203" s="1251" t="s">
        <v>1515</v>
      </c>
      <c r="Y3203" s="1251">
        <v>108</v>
      </c>
    </row>
    <row r="3204" spans="1:25" ht="12">
      <c r="A3204" s="1251">
        <v>2021</v>
      </c>
      <c r="B3204" s="1251">
        <v>25</v>
      </c>
      <c r="C3204" s="1251">
        <v>300</v>
      </c>
      <c r="D3204" s="1251" t="s">
        <v>1705</v>
      </c>
      <c r="E3204" s="1251">
        <v>110310</v>
      </c>
      <c r="F3204" s="1251" t="s">
        <v>1533</v>
      </c>
      <c r="G3204" s="1252">
        <v>0</v>
      </c>
      <c r="H3204" s="1252">
        <v>0</v>
      </c>
      <c r="I3204" s="1252">
        <v>0</v>
      </c>
      <c r="J3204" s="1252">
        <v>0</v>
      </c>
      <c r="K3204" s="1252">
        <v>0</v>
      </c>
      <c r="L3204" s="1252">
        <v>0</v>
      </c>
      <c r="M3204" s="1252">
        <v>0</v>
      </c>
      <c r="N3204" s="1252">
        <v>0</v>
      </c>
      <c r="O3204" s="1252">
        <v>0</v>
      </c>
      <c r="P3204" s="1252">
        <v>0</v>
      </c>
      <c r="Q3204" s="1252">
        <v>0</v>
      </c>
      <c r="R3204" s="1252">
        <v>0</v>
      </c>
      <c r="S3204" s="1252">
        <v>0</v>
      </c>
      <c r="T3204" s="1252">
        <v>0</v>
      </c>
      <c r="U3204" s="1251" t="s">
        <v>116</v>
      </c>
      <c r="V3204" s="1251" t="s">
        <v>564</v>
      </c>
      <c r="W3204" s="1251" t="s">
        <v>292</v>
      </c>
      <c r="X3204" s="1251" t="s">
        <v>1515</v>
      </c>
      <c r="Y3204" s="1251">
        <v>110</v>
      </c>
    </row>
    <row r="3205" spans="1:25" ht="12">
      <c r="A3205" s="1251">
        <v>2021</v>
      </c>
      <c r="B3205" s="1251">
        <v>25</v>
      </c>
      <c r="C3205" s="1251">
        <v>300</v>
      </c>
      <c r="D3205" s="1251" t="s">
        <v>1705</v>
      </c>
      <c r="E3205" s="1251">
        <v>131200</v>
      </c>
      <c r="F3205" s="1251" t="s">
        <v>302</v>
      </c>
      <c r="G3205" s="1252">
        <v>0</v>
      </c>
      <c r="H3205" s="1252">
        <v>0</v>
      </c>
      <c r="I3205" s="1252">
        <v>0</v>
      </c>
      <c r="J3205" s="1252">
        <v>0</v>
      </c>
      <c r="K3205" s="1252">
        <v>0</v>
      </c>
      <c r="L3205" s="1252">
        <v>0</v>
      </c>
      <c r="M3205" s="1252">
        <v>0</v>
      </c>
      <c r="N3205" s="1252">
        <v>0</v>
      </c>
      <c r="O3205" s="1252">
        <v>0</v>
      </c>
      <c r="P3205" s="1252">
        <v>0</v>
      </c>
      <c r="Q3205" s="1252">
        <v>0</v>
      </c>
      <c r="R3205" s="1252">
        <v>0</v>
      </c>
      <c r="S3205" s="1252">
        <v>0</v>
      </c>
      <c r="T3205" s="1252">
        <v>0</v>
      </c>
      <c r="U3205" s="1251" t="s">
        <v>116</v>
      </c>
      <c r="V3205" s="1251" t="s">
        <v>1537</v>
      </c>
      <c r="W3205" s="1251" t="s">
        <v>302</v>
      </c>
      <c r="X3205" s="1251" t="s">
        <v>1515</v>
      </c>
      <c r="Y3205" s="1251">
        <v>131</v>
      </c>
    </row>
    <row r="3206" spans="1:25" ht="12">
      <c r="A3206" s="1251">
        <v>2021</v>
      </c>
      <c r="B3206" s="1251">
        <v>25</v>
      </c>
      <c r="C3206" s="1251">
        <v>300</v>
      </c>
      <c r="D3206" s="1251" t="s">
        <v>1705</v>
      </c>
      <c r="E3206" s="1251">
        <v>134000</v>
      </c>
      <c r="F3206" s="1251" t="s">
        <v>1540</v>
      </c>
      <c r="G3206" s="1252">
        <v>0</v>
      </c>
      <c r="H3206" s="1252">
        <v>0</v>
      </c>
      <c r="I3206" s="1252">
        <v>0</v>
      </c>
      <c r="J3206" s="1252">
        <v>0</v>
      </c>
      <c r="K3206" s="1252">
        <v>0</v>
      </c>
      <c r="L3206" s="1252">
        <v>0</v>
      </c>
      <c r="M3206" s="1252">
        <v>0</v>
      </c>
      <c r="N3206" s="1252">
        <v>0</v>
      </c>
      <c r="O3206" s="1252">
        <v>0</v>
      </c>
      <c r="P3206" s="1252">
        <v>0</v>
      </c>
      <c r="Q3206" s="1252">
        <v>0</v>
      </c>
      <c r="R3206" s="1252">
        <v>0</v>
      </c>
      <c r="S3206" s="1252">
        <v>0</v>
      </c>
      <c r="T3206" s="1252">
        <v>0</v>
      </c>
      <c r="U3206" s="1251" t="s">
        <v>116</v>
      </c>
      <c r="V3206" s="1251" t="s">
        <v>1537</v>
      </c>
      <c r="W3206" s="1251" t="s">
        <v>302</v>
      </c>
      <c r="X3206" s="1251" t="s">
        <v>1515</v>
      </c>
      <c r="Y3206" s="1251">
        <v>134</v>
      </c>
    </row>
    <row r="3207" spans="1:25" ht="12">
      <c r="A3207" s="1251">
        <v>2021</v>
      </c>
      <c r="B3207" s="1251">
        <v>25</v>
      </c>
      <c r="C3207" s="1251">
        <v>300</v>
      </c>
      <c r="D3207" s="1251" t="s">
        <v>1705</v>
      </c>
      <c r="E3207" s="1251">
        <v>141000</v>
      </c>
      <c r="F3207" s="1251" t="s">
        <v>1541</v>
      </c>
      <c r="G3207" s="1252">
        <v>1306366.0900000001</v>
      </c>
      <c r="H3207" s="1252">
        <v>1425335.8899999999</v>
      </c>
      <c r="I3207" s="1252">
        <v>1331492.55</v>
      </c>
      <c r="J3207" s="1252">
        <v>1263430.96</v>
      </c>
      <c r="K3207" s="1252">
        <v>1141473.6899999999</v>
      </c>
      <c r="L3207" s="1252">
        <v>1309692.3600000001</v>
      </c>
      <c r="M3207" s="1252">
        <v>1719778.1799999999</v>
      </c>
      <c r="N3207" s="1252">
        <v>1674308.3300000001</v>
      </c>
      <c r="O3207" s="1252">
        <v>1686087.76</v>
      </c>
      <c r="P3207" s="1252">
        <v>1713190.23</v>
      </c>
      <c r="Q3207" s="1252">
        <v>1655954.52</v>
      </c>
      <c r="R3207" s="1252">
        <v>1522196.6399999999</v>
      </c>
      <c r="S3207" s="1252">
        <v>1991368.6200000001</v>
      </c>
      <c r="T3207" s="1252">
        <v>1991368.6199999992</v>
      </c>
      <c r="U3207" s="1251" t="s">
        <v>116</v>
      </c>
      <c r="V3207" s="1251" t="s">
        <v>1537</v>
      </c>
      <c r="W3207" s="1251" t="s">
        <v>308</v>
      </c>
      <c r="X3207" s="1251" t="s">
        <v>1515</v>
      </c>
      <c r="Y3207" s="1251">
        <v>141</v>
      </c>
    </row>
    <row r="3208" spans="1:25" ht="12">
      <c r="A3208" s="1251">
        <v>2021</v>
      </c>
      <c r="B3208" s="1251">
        <v>25</v>
      </c>
      <c r="C3208" s="1251">
        <v>300</v>
      </c>
      <c r="D3208" s="1251" t="s">
        <v>1705</v>
      </c>
      <c r="E3208" s="1251">
        <v>141050</v>
      </c>
      <c r="F3208" s="1251" t="s">
        <v>1542</v>
      </c>
      <c r="G3208" s="1252">
        <v>-1493.79</v>
      </c>
      <c r="H3208" s="1252">
        <v>-1521.1400000000001</v>
      </c>
      <c r="I3208" s="1252">
        <v>-1436.0899999999999</v>
      </c>
      <c r="J3208" s="1252">
        <v>-1215.5999999999999</v>
      </c>
      <c r="K3208" s="1252">
        <v>-1385.5999999999999</v>
      </c>
      <c r="L3208" s="1252">
        <v>-1319.4100000000001</v>
      </c>
      <c r="M3208" s="1252">
        <v>-1267.4000000000001</v>
      </c>
      <c r="N3208" s="1252">
        <v>-912.19000000000005</v>
      </c>
      <c r="O3208" s="1252">
        <v>-861.28999999999996</v>
      </c>
      <c r="P3208" s="1252">
        <v>-907.94000000000005</v>
      </c>
      <c r="Q3208" s="1252">
        <v>-871.99000000000001</v>
      </c>
      <c r="R3208" s="1252">
        <v>-917.11000000000001</v>
      </c>
      <c r="S3208" s="1252">
        <v>-905.22000000000003</v>
      </c>
      <c r="T3208" s="1252">
        <v>-905.21999999999935</v>
      </c>
      <c r="U3208" s="1251" t="s">
        <v>116</v>
      </c>
      <c r="V3208" s="1251" t="s">
        <v>1537</v>
      </c>
      <c r="W3208" s="1251" t="s">
        <v>308</v>
      </c>
      <c r="X3208" s="1251" t="s">
        <v>1515</v>
      </c>
      <c r="Y3208" s="1251">
        <v>141</v>
      </c>
    </row>
    <row r="3209" spans="1:25" ht="12">
      <c r="A3209" s="1251">
        <v>2021</v>
      </c>
      <c r="B3209" s="1251">
        <v>25</v>
      </c>
      <c r="C3209" s="1251">
        <v>300</v>
      </c>
      <c r="D3209" s="1251" t="s">
        <v>1705</v>
      </c>
      <c r="E3209" s="1251">
        <v>141100</v>
      </c>
      <c r="F3209" s="1251" t="s">
        <v>1543</v>
      </c>
      <c r="G3209" s="1252">
        <v>0</v>
      </c>
      <c r="H3209" s="1252">
        <v>0</v>
      </c>
      <c r="I3209" s="1252">
        <v>0</v>
      </c>
      <c r="J3209" s="1252">
        <v>0</v>
      </c>
      <c r="K3209" s="1252">
        <v>0</v>
      </c>
      <c r="L3209" s="1252">
        <v>0</v>
      </c>
      <c r="M3209" s="1252">
        <v>0</v>
      </c>
      <c r="N3209" s="1252">
        <v>0</v>
      </c>
      <c r="O3209" s="1252">
        <v>0</v>
      </c>
      <c r="P3209" s="1252">
        <v>0</v>
      </c>
      <c r="Q3209" s="1252">
        <v>0</v>
      </c>
      <c r="R3209" s="1252">
        <v>0</v>
      </c>
      <c r="S3209" s="1252">
        <v>0</v>
      </c>
      <c r="T3209" s="1252">
        <v>0</v>
      </c>
      <c r="U3209" s="1251" t="s">
        <v>116</v>
      </c>
      <c r="V3209" s="1251" t="s">
        <v>1537</v>
      </c>
      <c r="W3209" s="1251" t="s">
        <v>308</v>
      </c>
      <c r="X3209" s="1251" t="s">
        <v>1515</v>
      </c>
      <c r="Y3209" s="1251">
        <v>141</v>
      </c>
    </row>
    <row r="3210" spans="1:25" ht="12">
      <c r="A3210" s="1251">
        <v>2021</v>
      </c>
      <c r="B3210" s="1251">
        <v>25</v>
      </c>
      <c r="C3210" s="1251">
        <v>300</v>
      </c>
      <c r="D3210" s="1251" t="s">
        <v>1705</v>
      </c>
      <c r="E3210" s="1251">
        <v>142000</v>
      </c>
      <c r="F3210" s="1251" t="s">
        <v>1544</v>
      </c>
      <c r="G3210" s="1252">
        <v>-36203.760000000002</v>
      </c>
      <c r="H3210" s="1252">
        <v>-39263.839999999997</v>
      </c>
      <c r="I3210" s="1252">
        <v>-39402.019999999997</v>
      </c>
      <c r="J3210" s="1252">
        <v>-38543</v>
      </c>
      <c r="K3210" s="1252">
        <v>-37389</v>
      </c>
      <c r="L3210" s="1252">
        <v>-37468</v>
      </c>
      <c r="M3210" s="1252">
        <v>-37035</v>
      </c>
      <c r="N3210" s="1252">
        <v>-36994</v>
      </c>
      <c r="O3210" s="1252">
        <v>-37635</v>
      </c>
      <c r="P3210" s="1252">
        <v>-32442.209999999999</v>
      </c>
      <c r="Q3210" s="1252">
        <v>-32887.209999999999</v>
      </c>
      <c r="R3210" s="1252">
        <v>-33404.209999999999</v>
      </c>
      <c r="S3210" s="1252">
        <v>-36337.059999999998</v>
      </c>
      <c r="T3210" s="1252">
        <v>-36337.059999999998</v>
      </c>
      <c r="U3210" s="1251" t="s">
        <v>116</v>
      </c>
      <c r="V3210" s="1251" t="s">
        <v>1537</v>
      </c>
      <c r="W3210" s="1251" t="s">
        <v>308</v>
      </c>
      <c r="X3210" s="1251" t="s">
        <v>1515</v>
      </c>
      <c r="Y3210" s="1251">
        <v>142</v>
      </c>
    </row>
    <row r="3211" spans="1:25" ht="12">
      <c r="A3211" s="1251">
        <v>2021</v>
      </c>
      <c r="B3211" s="1251">
        <v>25</v>
      </c>
      <c r="C3211" s="1251">
        <v>300</v>
      </c>
      <c r="D3211" s="1251" t="s">
        <v>1705</v>
      </c>
      <c r="E3211" s="1251">
        <v>142070</v>
      </c>
      <c r="F3211" s="1251" t="s">
        <v>1545</v>
      </c>
      <c r="G3211" s="1252">
        <v>7821.2399999999998</v>
      </c>
      <c r="H3211" s="1252">
        <v>7821.2399999999998</v>
      </c>
      <c r="I3211" s="1252">
        <v>7821.2399999999998</v>
      </c>
      <c r="J3211" s="1252">
        <v>7821.2399999999998</v>
      </c>
      <c r="K3211" s="1252">
        <v>7821.2399999999998</v>
      </c>
      <c r="L3211" s="1252">
        <v>7821.2399999999998</v>
      </c>
      <c r="M3211" s="1252">
        <v>7821.2399999999998</v>
      </c>
      <c r="N3211" s="1252">
        <v>7821.2399999999998</v>
      </c>
      <c r="O3211" s="1252">
        <v>7821.2399999999998</v>
      </c>
      <c r="P3211" s="1252">
        <v>7821.2399999999998</v>
      </c>
      <c r="Q3211" s="1252">
        <v>7821.2399999999998</v>
      </c>
      <c r="R3211" s="1252">
        <v>7821.2399999999998</v>
      </c>
      <c r="S3211" s="1252">
        <v>7821.2399999999998</v>
      </c>
      <c r="T3211" s="1252">
        <v>7821.2400000000052</v>
      </c>
      <c r="U3211" s="1251" t="s">
        <v>116</v>
      </c>
      <c r="V3211" s="1251" t="s">
        <v>1537</v>
      </c>
      <c r="W3211" s="1251" t="s">
        <v>308</v>
      </c>
      <c r="X3211" s="1251" t="s">
        <v>1515</v>
      </c>
      <c r="Y3211" s="1251">
        <v>142</v>
      </c>
    </row>
    <row r="3212" spans="1:25" ht="12">
      <c r="A3212" s="1251">
        <v>2021</v>
      </c>
      <c r="B3212" s="1251">
        <v>25</v>
      </c>
      <c r="C3212" s="1251">
        <v>300</v>
      </c>
      <c r="D3212" s="1251" t="s">
        <v>1705</v>
      </c>
      <c r="E3212" s="1251">
        <v>143000</v>
      </c>
      <c r="F3212" s="1251" t="s">
        <v>1546</v>
      </c>
      <c r="G3212" s="1252">
        <v>-27857.610000000001</v>
      </c>
      <c r="H3212" s="1252">
        <v>-27857.610000000001</v>
      </c>
      <c r="I3212" s="1252">
        <v>-27857.610000000001</v>
      </c>
      <c r="J3212" s="1252">
        <v>-27857.610000000001</v>
      </c>
      <c r="K3212" s="1252">
        <v>-27857.610000000001</v>
      </c>
      <c r="L3212" s="1252">
        <v>-27857.610000000001</v>
      </c>
      <c r="M3212" s="1252">
        <v>-27857.610000000001</v>
      </c>
      <c r="N3212" s="1252">
        <v>-27857.610000000001</v>
      </c>
      <c r="O3212" s="1252">
        <v>-27857.610000000001</v>
      </c>
      <c r="P3212" s="1252">
        <v>-27857.610000000001</v>
      </c>
      <c r="Q3212" s="1252">
        <v>-27857.610000000001</v>
      </c>
      <c r="R3212" s="1252">
        <v>-27857.610000000001</v>
      </c>
      <c r="S3212" s="1252">
        <v>-27857.610000000001</v>
      </c>
      <c r="T3212" s="1252">
        <v>-27857.609999999986</v>
      </c>
      <c r="U3212" s="1251" t="s">
        <v>116</v>
      </c>
      <c r="V3212" s="1251" t="s">
        <v>1537</v>
      </c>
      <c r="W3212" s="1251" t="s">
        <v>308</v>
      </c>
      <c r="X3212" s="1251" t="s">
        <v>1515</v>
      </c>
      <c r="Y3212" s="1251">
        <v>143</v>
      </c>
    </row>
    <row r="3213" spans="1:25" ht="12">
      <c r="A3213" s="1251">
        <v>2021</v>
      </c>
      <c r="B3213" s="1251">
        <v>25</v>
      </c>
      <c r="C3213" s="1251">
        <v>300</v>
      </c>
      <c r="D3213" s="1251" t="s">
        <v>1705</v>
      </c>
      <c r="E3213" s="1251">
        <v>151000</v>
      </c>
      <c r="F3213" s="1251" t="s">
        <v>1547</v>
      </c>
      <c r="G3213" s="1252">
        <v>0</v>
      </c>
      <c r="H3213" s="1252">
        <v>0</v>
      </c>
      <c r="I3213" s="1252">
        <v>0</v>
      </c>
      <c r="J3213" s="1252">
        <v>0</v>
      </c>
      <c r="K3213" s="1252">
        <v>0</v>
      </c>
      <c r="L3213" s="1252">
        <v>0</v>
      </c>
      <c r="M3213" s="1252">
        <v>0</v>
      </c>
      <c r="N3213" s="1252">
        <v>0</v>
      </c>
      <c r="O3213" s="1252">
        <v>0</v>
      </c>
      <c r="P3213" s="1252">
        <v>0</v>
      </c>
      <c r="Q3213" s="1252">
        <v>0</v>
      </c>
      <c r="R3213" s="1252">
        <v>0</v>
      </c>
      <c r="S3213" s="1252">
        <v>0</v>
      </c>
      <c r="T3213" s="1252">
        <v>0</v>
      </c>
      <c r="U3213" s="1251" t="s">
        <v>116</v>
      </c>
      <c r="V3213" s="1251" t="s">
        <v>564</v>
      </c>
      <c r="W3213" s="1251" t="s">
        <v>312</v>
      </c>
      <c r="X3213" s="1251" t="s">
        <v>1515</v>
      </c>
      <c r="Y3213" s="1251">
        <v>151</v>
      </c>
    </row>
    <row r="3214" spans="1:25" ht="12">
      <c r="A3214" s="1251">
        <v>2021</v>
      </c>
      <c r="B3214" s="1251">
        <v>25</v>
      </c>
      <c r="C3214" s="1251">
        <v>300</v>
      </c>
      <c r="D3214" s="1251" t="s">
        <v>1705</v>
      </c>
      <c r="E3214" s="1251">
        <v>151010</v>
      </c>
      <c r="F3214" s="1251" t="s">
        <v>1548</v>
      </c>
      <c r="G3214" s="1252">
        <v>0</v>
      </c>
      <c r="H3214" s="1252">
        <v>0</v>
      </c>
      <c r="I3214" s="1252">
        <v>0</v>
      </c>
      <c r="J3214" s="1252">
        <v>0</v>
      </c>
      <c r="K3214" s="1252">
        <v>0</v>
      </c>
      <c r="L3214" s="1252">
        <v>0</v>
      </c>
      <c r="M3214" s="1252">
        <v>0</v>
      </c>
      <c r="N3214" s="1252">
        <v>0</v>
      </c>
      <c r="O3214" s="1252">
        <v>0</v>
      </c>
      <c r="P3214" s="1252">
        <v>0</v>
      </c>
      <c r="Q3214" s="1252">
        <v>0</v>
      </c>
      <c r="R3214" s="1252">
        <v>0</v>
      </c>
      <c r="S3214" s="1252">
        <v>0</v>
      </c>
      <c r="T3214" s="1252">
        <v>0</v>
      </c>
      <c r="U3214" s="1251" t="s">
        <v>116</v>
      </c>
      <c r="V3214" s="1251" t="s">
        <v>564</v>
      </c>
      <c r="W3214" s="1251" t="s">
        <v>312</v>
      </c>
      <c r="X3214" s="1251" t="s">
        <v>1515</v>
      </c>
      <c r="Y3214" s="1251">
        <v>151</v>
      </c>
    </row>
    <row r="3215" spans="1:25" ht="12">
      <c r="A3215" s="1251">
        <v>2021</v>
      </c>
      <c r="B3215" s="1251">
        <v>25</v>
      </c>
      <c r="C3215" s="1251">
        <v>300</v>
      </c>
      <c r="D3215" s="1251" t="s">
        <v>1705</v>
      </c>
      <c r="E3215" s="1251">
        <v>162000</v>
      </c>
      <c r="F3215" s="1251" t="s">
        <v>1549</v>
      </c>
      <c r="G3215" s="1252">
        <v>1332.51</v>
      </c>
      <c r="H3215" s="1252">
        <v>1110.4300000000001</v>
      </c>
      <c r="I3215" s="1252">
        <v>888.35000000000002</v>
      </c>
      <c r="J3215" s="1252">
        <v>666.26999999999998</v>
      </c>
      <c r="K3215" s="1252">
        <v>444.19</v>
      </c>
      <c r="L3215" s="1252">
        <v>222.11000000000001</v>
      </c>
      <c r="M3215" s="1252">
        <v>0.029999999999999999</v>
      </c>
      <c r="N3215" s="1252">
        <v>2566.6999999999998</v>
      </c>
      <c r="O3215" s="1252">
        <v>2333.3699999999999</v>
      </c>
      <c r="P3215" s="1252">
        <v>2100.04</v>
      </c>
      <c r="Q3215" s="1252">
        <v>1866.71</v>
      </c>
      <c r="R3215" s="1252">
        <v>1633.3800000000001</v>
      </c>
      <c r="S3215" s="1252">
        <v>1400.05</v>
      </c>
      <c r="T3215" s="1252">
        <v>1400.0499999999993</v>
      </c>
      <c r="U3215" s="1251" t="s">
        <v>116</v>
      </c>
      <c r="V3215" s="1251" t="s">
        <v>1537</v>
      </c>
      <c r="W3215" s="1251" t="s">
        <v>314</v>
      </c>
      <c r="X3215" s="1251" t="s">
        <v>1515</v>
      </c>
      <c r="Y3215" s="1251">
        <v>162</v>
      </c>
    </row>
    <row r="3216" spans="1:25" ht="12">
      <c r="A3216" s="1251">
        <v>2021</v>
      </c>
      <c r="B3216" s="1251">
        <v>25</v>
      </c>
      <c r="C3216" s="1251">
        <v>300</v>
      </c>
      <c r="D3216" s="1251" t="s">
        <v>1705</v>
      </c>
      <c r="E3216" s="1251">
        <v>162040</v>
      </c>
      <c r="F3216" s="1251" t="s">
        <v>1551</v>
      </c>
      <c r="G3216" s="1252">
        <v>-790</v>
      </c>
      <c r="H3216" s="1252">
        <v>-790</v>
      </c>
      <c r="I3216" s="1252">
        <v>0</v>
      </c>
      <c r="J3216" s="1252">
        <v>0</v>
      </c>
      <c r="K3216" s="1252">
        <v>0</v>
      </c>
      <c r="L3216" s="1252">
        <v>0</v>
      </c>
      <c r="M3216" s="1252">
        <v>0</v>
      </c>
      <c r="N3216" s="1252">
        <v>0</v>
      </c>
      <c r="O3216" s="1252">
        <v>1448.3299999999999</v>
      </c>
      <c r="P3216" s="1252">
        <v>1185</v>
      </c>
      <c r="Q3216" s="1252">
        <v>1053.3299999999999</v>
      </c>
      <c r="R3216" s="1252">
        <v>921.65999999999997</v>
      </c>
      <c r="S3216" s="1252">
        <v>789.99000000000001</v>
      </c>
      <c r="T3216" s="1252">
        <v>789.98999999999978</v>
      </c>
      <c r="U3216" s="1251" t="s">
        <v>116</v>
      </c>
      <c r="V3216" s="1251" t="s">
        <v>564</v>
      </c>
      <c r="W3216" s="1251" t="s">
        <v>314</v>
      </c>
      <c r="X3216" s="1251" t="s">
        <v>1515</v>
      </c>
      <c r="Y3216" s="1251">
        <v>162</v>
      </c>
    </row>
    <row r="3217" spans="1:25" ht="12">
      <c r="A3217" s="1251">
        <v>2021</v>
      </c>
      <c r="B3217" s="1251">
        <v>25</v>
      </c>
      <c r="C3217" s="1251">
        <v>300</v>
      </c>
      <c r="D3217" s="1251" t="s">
        <v>1705</v>
      </c>
      <c r="E3217" s="1251">
        <v>162070</v>
      </c>
      <c r="F3217" s="1251" t="s">
        <v>1552</v>
      </c>
      <c r="G3217" s="1252">
        <v>-0.02</v>
      </c>
      <c r="H3217" s="1252">
        <v>25895.810000000001</v>
      </c>
      <c r="I3217" s="1252">
        <v>23541.639999999999</v>
      </c>
      <c r="J3217" s="1252">
        <v>21187.470000000001</v>
      </c>
      <c r="K3217" s="1252">
        <v>18833.299999999999</v>
      </c>
      <c r="L3217" s="1252">
        <v>16479.130000000001</v>
      </c>
      <c r="M3217" s="1252">
        <v>14124.959999999999</v>
      </c>
      <c r="N3217" s="1252">
        <v>11770.790000000001</v>
      </c>
      <c r="O3217" s="1252">
        <v>9416.6200000000008</v>
      </c>
      <c r="P3217" s="1252">
        <v>7062.4499999999998</v>
      </c>
      <c r="Q3217" s="1252">
        <v>4708.2799999999997</v>
      </c>
      <c r="R3217" s="1252">
        <v>2354.1100000000001</v>
      </c>
      <c r="S3217" s="1252">
        <v>-0.040000000000000001</v>
      </c>
      <c r="T3217" s="1252">
        <v>-0.040000000008149073</v>
      </c>
      <c r="U3217" s="1251" t="s">
        <v>116</v>
      </c>
      <c r="V3217" s="1251" t="s">
        <v>564</v>
      </c>
      <c r="W3217" s="1251" t="s">
        <v>314</v>
      </c>
      <c r="X3217" s="1251" t="s">
        <v>1515</v>
      </c>
      <c r="Y3217" s="1251">
        <v>162</v>
      </c>
    </row>
    <row r="3218" spans="1:25" ht="12">
      <c r="A3218" s="1251">
        <v>2021</v>
      </c>
      <c r="B3218" s="1251">
        <v>25</v>
      </c>
      <c r="C3218" s="1251">
        <v>300</v>
      </c>
      <c r="D3218" s="1251" t="s">
        <v>1705</v>
      </c>
      <c r="E3218" s="1251">
        <v>162140</v>
      </c>
      <c r="F3218" s="1251" t="s">
        <v>1555</v>
      </c>
      <c r="G3218" s="1252">
        <v>0</v>
      </c>
      <c r="H3218" s="1252">
        <v>0</v>
      </c>
      <c r="I3218" s="1252">
        <v>0</v>
      </c>
      <c r="J3218" s="1252">
        <v>0</v>
      </c>
      <c r="K3218" s="1252">
        <v>0</v>
      </c>
      <c r="L3218" s="1252">
        <v>0</v>
      </c>
      <c r="M3218" s="1252">
        <v>0</v>
      </c>
      <c r="N3218" s="1252">
        <v>0</v>
      </c>
      <c r="O3218" s="1252">
        <v>0</v>
      </c>
      <c r="P3218" s="1252">
        <v>0</v>
      </c>
      <c r="Q3218" s="1252">
        <v>0</v>
      </c>
      <c r="R3218" s="1252">
        <v>0</v>
      </c>
      <c r="S3218" s="1252">
        <v>0</v>
      </c>
      <c r="T3218" s="1252">
        <v>0</v>
      </c>
      <c r="U3218" s="1251" t="s">
        <v>116</v>
      </c>
      <c r="V3218" s="1251" t="s">
        <v>564</v>
      </c>
      <c r="W3218" s="1251" t="s">
        <v>314</v>
      </c>
      <c r="X3218" s="1251" t="s">
        <v>1515</v>
      </c>
      <c r="Y3218" s="1251">
        <v>162</v>
      </c>
    </row>
    <row r="3219" spans="1:25" ht="12">
      <c r="A3219" s="1251">
        <v>2021</v>
      </c>
      <c r="B3219" s="1251">
        <v>25</v>
      </c>
      <c r="C3219" s="1251">
        <v>300</v>
      </c>
      <c r="D3219" s="1251" t="s">
        <v>1705</v>
      </c>
      <c r="E3219" s="1251">
        <v>162150</v>
      </c>
      <c r="F3219" s="1251" t="s">
        <v>1707</v>
      </c>
      <c r="G3219" s="1252">
        <v>0</v>
      </c>
      <c r="H3219" s="1252">
        <v>0</v>
      </c>
      <c r="I3219" s="1252">
        <v>0</v>
      </c>
      <c r="J3219" s="1252">
        <v>0</v>
      </c>
      <c r="K3219" s="1252">
        <v>0</v>
      </c>
      <c r="L3219" s="1252">
        <v>0</v>
      </c>
      <c r="M3219" s="1252">
        <v>0</v>
      </c>
      <c r="N3219" s="1252">
        <v>0</v>
      </c>
      <c r="O3219" s="1252">
        <v>0</v>
      </c>
      <c r="P3219" s="1252">
        <v>0</v>
      </c>
      <c r="Q3219" s="1252">
        <v>0</v>
      </c>
      <c r="R3219" s="1252">
        <v>0</v>
      </c>
      <c r="S3219" s="1252">
        <v>0</v>
      </c>
      <c r="T3219" s="1252">
        <v>0</v>
      </c>
      <c r="U3219" s="1251" t="s">
        <v>116</v>
      </c>
      <c r="V3219" s="1251" t="s">
        <v>564</v>
      </c>
      <c r="W3219" s="1251" t="s">
        <v>314</v>
      </c>
      <c r="X3219" s="1251" t="s">
        <v>1515</v>
      </c>
      <c r="Y3219" s="1251">
        <v>162</v>
      </c>
    </row>
    <row r="3220" spans="1:25" ht="12">
      <c r="A3220" s="1251">
        <v>2021</v>
      </c>
      <c r="B3220" s="1251">
        <v>25</v>
      </c>
      <c r="C3220" s="1251">
        <v>300</v>
      </c>
      <c r="D3220" s="1251" t="s">
        <v>1705</v>
      </c>
      <c r="E3220" s="1251">
        <v>162180</v>
      </c>
      <c r="F3220" s="1251" t="s">
        <v>1556</v>
      </c>
      <c r="G3220" s="1252">
        <v>0</v>
      </c>
      <c r="H3220" s="1252">
        <v>3515.4299999999998</v>
      </c>
      <c r="I3220" s="1252">
        <v>3515.4299999999998</v>
      </c>
      <c r="J3220" s="1252">
        <v>3515.4299999999998</v>
      </c>
      <c r="K3220" s="1252">
        <v>3515.4299999999998</v>
      </c>
      <c r="L3220" s="1252">
        <v>3515.4299999999998</v>
      </c>
      <c r="M3220" s="1252">
        <v>3515.4299999999998</v>
      </c>
      <c r="N3220" s="1252">
        <v>3515.4299999999998</v>
      </c>
      <c r="O3220" s="1252">
        <v>3515.4299999999998</v>
      </c>
      <c r="P3220" s="1252">
        <v>3515.4299999999998</v>
      </c>
      <c r="Q3220" s="1252">
        <v>3515.4299999999998</v>
      </c>
      <c r="R3220" s="1252">
        <v>3515.4299999999998</v>
      </c>
      <c r="S3220" s="1252">
        <v>7789.1599999999999</v>
      </c>
      <c r="T3220" s="1252">
        <v>7789.1600000000035</v>
      </c>
      <c r="U3220" s="1251" t="s">
        <v>116</v>
      </c>
      <c r="V3220" s="1251" t="s">
        <v>564</v>
      </c>
      <c r="W3220" s="1251" t="s">
        <v>314</v>
      </c>
      <c r="X3220" s="1251" t="s">
        <v>1515</v>
      </c>
      <c r="Y3220" s="1251">
        <v>162</v>
      </c>
    </row>
    <row r="3221" spans="1:25" ht="12">
      <c r="A3221" s="1251">
        <v>2021</v>
      </c>
      <c r="B3221" s="1251">
        <v>25</v>
      </c>
      <c r="C3221" s="1251">
        <v>300</v>
      </c>
      <c r="D3221" s="1251" t="s">
        <v>1705</v>
      </c>
      <c r="E3221" s="1251">
        <v>173000</v>
      </c>
      <c r="F3221" s="1251" t="s">
        <v>1557</v>
      </c>
      <c r="G3221" s="1252">
        <v>713289.66000000003</v>
      </c>
      <c r="H3221" s="1252">
        <v>733839.94999999995</v>
      </c>
      <c r="I3221" s="1252">
        <v>658228.98999999999</v>
      </c>
      <c r="J3221" s="1252">
        <v>640421.32999999996</v>
      </c>
      <c r="K3221" s="1252">
        <v>656494.45999999996</v>
      </c>
      <c r="L3221" s="1252">
        <v>773786.65000000002</v>
      </c>
      <c r="M3221" s="1252">
        <v>891178.43000000005</v>
      </c>
      <c r="N3221" s="1252">
        <v>1022008.33</v>
      </c>
      <c r="O3221" s="1252">
        <v>1030068.02</v>
      </c>
      <c r="P3221" s="1252">
        <v>801829.75</v>
      </c>
      <c r="Q3221" s="1252">
        <v>893121.18999999994</v>
      </c>
      <c r="R3221" s="1252">
        <v>777027</v>
      </c>
      <c r="S3221" s="1252">
        <v>638614.82999999996</v>
      </c>
      <c r="T3221" s="1252">
        <v>638614.83000000007</v>
      </c>
      <c r="U3221" s="1251" t="s">
        <v>116</v>
      </c>
      <c r="V3221" s="1251" t="s">
        <v>1537</v>
      </c>
      <c r="W3221" s="1251" t="s">
        <v>310</v>
      </c>
      <c r="X3221" s="1251" t="s">
        <v>1515</v>
      </c>
      <c r="Y3221" s="1251">
        <v>173</v>
      </c>
    </row>
    <row r="3222" spans="1:25" ht="12">
      <c r="A3222" s="1251">
        <v>2021</v>
      </c>
      <c r="B3222" s="1251">
        <v>25</v>
      </c>
      <c r="C3222" s="1251">
        <v>300</v>
      </c>
      <c r="D3222" s="1251" t="s">
        <v>1705</v>
      </c>
      <c r="E3222" s="1251">
        <v>181000</v>
      </c>
      <c r="F3222" s="1251" t="s">
        <v>1708</v>
      </c>
      <c r="G3222" s="1252">
        <v>0</v>
      </c>
      <c r="H3222" s="1252">
        <v>0</v>
      </c>
      <c r="I3222" s="1252">
        <v>0</v>
      </c>
      <c r="J3222" s="1252">
        <v>0</v>
      </c>
      <c r="K3222" s="1252">
        <v>0</v>
      </c>
      <c r="L3222" s="1252">
        <v>0</v>
      </c>
      <c r="M3222" s="1252">
        <v>0</v>
      </c>
      <c r="N3222" s="1252">
        <v>0</v>
      </c>
      <c r="O3222" s="1252">
        <v>0</v>
      </c>
      <c r="P3222" s="1252">
        <v>0</v>
      </c>
      <c r="Q3222" s="1252">
        <v>0</v>
      </c>
      <c r="R3222" s="1252">
        <v>0</v>
      </c>
      <c r="S3222" s="1252">
        <v>0</v>
      </c>
      <c r="T3222" s="1252">
        <v>0</v>
      </c>
      <c r="U3222" s="1251" t="s">
        <v>116</v>
      </c>
      <c r="V3222" s="1251" t="s">
        <v>1537</v>
      </c>
      <c r="W3222" s="1251" t="s">
        <v>324</v>
      </c>
      <c r="X3222" s="1251" t="s">
        <v>1515</v>
      </c>
      <c r="Y3222" s="1251">
        <v>181</v>
      </c>
    </row>
    <row r="3223" spans="1:25" ht="12">
      <c r="A3223" s="1251">
        <v>2021</v>
      </c>
      <c r="B3223" s="1251">
        <v>25</v>
      </c>
      <c r="C3223" s="1251">
        <v>300</v>
      </c>
      <c r="D3223" s="1251" t="s">
        <v>1705</v>
      </c>
      <c r="E3223" s="1251">
        <v>183000</v>
      </c>
      <c r="F3223" s="1251" t="s">
        <v>1558</v>
      </c>
      <c r="G3223" s="1252">
        <v>0</v>
      </c>
      <c r="H3223" s="1252">
        <v>0</v>
      </c>
      <c r="I3223" s="1252">
        <v>0</v>
      </c>
      <c r="J3223" s="1252">
        <v>0</v>
      </c>
      <c r="K3223" s="1252">
        <v>0</v>
      </c>
      <c r="L3223" s="1252">
        <v>0</v>
      </c>
      <c r="M3223" s="1252">
        <v>0</v>
      </c>
      <c r="N3223" s="1252">
        <v>0</v>
      </c>
      <c r="O3223" s="1252">
        <v>0</v>
      </c>
      <c r="P3223" s="1252">
        <v>0</v>
      </c>
      <c r="Q3223" s="1252">
        <v>0</v>
      </c>
      <c r="R3223" s="1252">
        <v>0</v>
      </c>
      <c r="S3223" s="1252">
        <v>0</v>
      </c>
      <c r="T3223" s="1252">
        <v>0</v>
      </c>
      <c r="U3223" s="1251" t="s">
        <v>116</v>
      </c>
      <c r="V3223" s="1251" t="s">
        <v>1537</v>
      </c>
      <c r="W3223" s="1251" t="s">
        <v>324</v>
      </c>
      <c r="X3223" s="1251" t="s">
        <v>1515</v>
      </c>
      <c r="Y3223" s="1251">
        <v>183</v>
      </c>
    </row>
    <row r="3224" spans="1:25" ht="12">
      <c r="A3224" s="1251">
        <v>2021</v>
      </c>
      <c r="B3224" s="1251">
        <v>25</v>
      </c>
      <c r="C3224" s="1251">
        <v>300</v>
      </c>
      <c r="D3224" s="1251" t="s">
        <v>1705</v>
      </c>
      <c r="E3224" s="1251">
        <v>183010</v>
      </c>
      <c r="F3224" s="1251" t="s">
        <v>1559</v>
      </c>
      <c r="G3224" s="1252">
        <v>0</v>
      </c>
      <c r="H3224" s="1252">
        <v>0</v>
      </c>
      <c r="I3224" s="1252">
        <v>0</v>
      </c>
      <c r="J3224" s="1252">
        <v>0</v>
      </c>
      <c r="K3224" s="1252">
        <v>0</v>
      </c>
      <c r="L3224" s="1252">
        <v>0</v>
      </c>
      <c r="M3224" s="1252">
        <v>0</v>
      </c>
      <c r="N3224" s="1252">
        <v>0</v>
      </c>
      <c r="O3224" s="1252">
        <v>0</v>
      </c>
      <c r="P3224" s="1252">
        <v>0</v>
      </c>
      <c r="Q3224" s="1252">
        <v>0</v>
      </c>
      <c r="R3224" s="1252">
        <v>0</v>
      </c>
      <c r="S3224" s="1252">
        <v>0</v>
      </c>
      <c r="T3224" s="1252">
        <v>0</v>
      </c>
      <c r="U3224" s="1251" t="s">
        <v>116</v>
      </c>
      <c r="V3224" s="1251" t="s">
        <v>1537</v>
      </c>
      <c r="W3224" s="1251" t="s">
        <v>324</v>
      </c>
      <c r="X3224" s="1251" t="s">
        <v>1515</v>
      </c>
      <c r="Y3224" s="1251">
        <v>183</v>
      </c>
    </row>
    <row r="3225" spans="1:25" ht="12">
      <c r="A3225" s="1251">
        <v>2021</v>
      </c>
      <c r="B3225" s="1251">
        <v>25</v>
      </c>
      <c r="C3225" s="1251">
        <v>300</v>
      </c>
      <c r="D3225" s="1251" t="s">
        <v>1705</v>
      </c>
      <c r="E3225" s="1251">
        <v>183020</v>
      </c>
      <c r="F3225" s="1251" t="s">
        <v>1560</v>
      </c>
      <c r="G3225" s="1252">
        <v>0</v>
      </c>
      <c r="H3225" s="1252">
        <v>0</v>
      </c>
      <c r="I3225" s="1252">
        <v>0</v>
      </c>
      <c r="J3225" s="1252">
        <v>0</v>
      </c>
      <c r="K3225" s="1252">
        <v>0</v>
      </c>
      <c r="L3225" s="1252">
        <v>0</v>
      </c>
      <c r="M3225" s="1252">
        <v>0</v>
      </c>
      <c r="N3225" s="1252">
        <v>0</v>
      </c>
      <c r="O3225" s="1252">
        <v>0</v>
      </c>
      <c r="P3225" s="1252">
        <v>0</v>
      </c>
      <c r="Q3225" s="1252">
        <v>0</v>
      </c>
      <c r="R3225" s="1252">
        <v>0</v>
      </c>
      <c r="S3225" s="1252">
        <v>0</v>
      </c>
      <c r="T3225" s="1252">
        <v>0</v>
      </c>
      <c r="U3225" s="1251" t="s">
        <v>116</v>
      </c>
      <c r="V3225" s="1251" t="s">
        <v>1537</v>
      </c>
      <c r="W3225" s="1251" t="s">
        <v>324</v>
      </c>
      <c r="X3225" s="1251" t="s">
        <v>1515</v>
      </c>
      <c r="Y3225" s="1251">
        <v>183</v>
      </c>
    </row>
    <row r="3226" spans="1:25" ht="12">
      <c r="A3226" s="1251">
        <v>2021</v>
      </c>
      <c r="B3226" s="1251">
        <v>25</v>
      </c>
      <c r="C3226" s="1251">
        <v>300</v>
      </c>
      <c r="D3226" s="1251" t="s">
        <v>1705</v>
      </c>
      <c r="E3226" s="1251">
        <v>184010</v>
      </c>
      <c r="F3226" s="1251" t="s">
        <v>1561</v>
      </c>
      <c r="G3226" s="1252">
        <v>7849.7700000000004</v>
      </c>
      <c r="H3226" s="1252">
        <v>8069.4399999999996</v>
      </c>
      <c r="I3226" s="1252">
        <v>8265.9300000000003</v>
      </c>
      <c r="J3226" s="1252">
        <v>8562.2999999999993</v>
      </c>
      <c r="K3226" s="1252">
        <v>8796.5799999999999</v>
      </c>
      <c r="L3226" s="1252">
        <v>9077.7900000000009</v>
      </c>
      <c r="M3226" s="1252">
        <v>9352.8799999999992</v>
      </c>
      <c r="N3226" s="1252">
        <v>9485.2099999999991</v>
      </c>
      <c r="O3226" s="1252">
        <v>9623.6800000000003</v>
      </c>
      <c r="P3226" s="1252">
        <v>9716.6000000000004</v>
      </c>
      <c r="Q3226" s="1252">
        <v>9899.8799999999992</v>
      </c>
      <c r="R3226" s="1252">
        <v>10004.41</v>
      </c>
      <c r="S3226" s="1252">
        <v>10122.719999999999</v>
      </c>
      <c r="T3226" s="1252">
        <v>10122.720000000001</v>
      </c>
      <c r="U3226" s="1251" t="s">
        <v>116</v>
      </c>
      <c r="V3226" s="1251" t="s">
        <v>1537</v>
      </c>
      <c r="W3226" s="1251" t="s">
        <v>316</v>
      </c>
      <c r="X3226" s="1251" t="s">
        <v>1515</v>
      </c>
      <c r="Y3226" s="1251">
        <v>184</v>
      </c>
    </row>
    <row r="3227" spans="1:25" ht="12">
      <c r="A3227" s="1251">
        <v>2021</v>
      </c>
      <c r="B3227" s="1251">
        <v>25</v>
      </c>
      <c r="C3227" s="1251">
        <v>300</v>
      </c>
      <c r="D3227" s="1251" t="s">
        <v>1705</v>
      </c>
      <c r="E3227" s="1251">
        <v>184019</v>
      </c>
      <c r="F3227" s="1251" t="s">
        <v>1562</v>
      </c>
      <c r="G3227" s="1252">
        <v>297.33999999999997</v>
      </c>
      <c r="H3227" s="1252">
        <v>300.62</v>
      </c>
      <c r="I3227" s="1252">
        <v>300.62</v>
      </c>
      <c r="J3227" s="1252">
        <v>311.99000000000001</v>
      </c>
      <c r="K3227" s="1252">
        <v>318.44999999999999</v>
      </c>
      <c r="L3227" s="1252">
        <v>330.66000000000003</v>
      </c>
      <c r="M3227" s="1252">
        <v>330.66000000000003</v>
      </c>
      <c r="N3227" s="1252">
        <v>330.66000000000003</v>
      </c>
      <c r="O3227" s="1252">
        <v>331.52999999999997</v>
      </c>
      <c r="P3227" s="1252">
        <v>331.52999999999997</v>
      </c>
      <c r="Q3227" s="1252">
        <v>339.80000000000001</v>
      </c>
      <c r="R3227" s="1252">
        <v>339.80000000000001</v>
      </c>
      <c r="S3227" s="1252">
        <v>344.26999999999998</v>
      </c>
      <c r="T3227" s="1252">
        <v>344.26999999999998</v>
      </c>
      <c r="U3227" s="1251" t="s">
        <v>116</v>
      </c>
      <c r="V3227" s="1251" t="s">
        <v>1537</v>
      </c>
      <c r="W3227" s="1251" t="s">
        <v>316</v>
      </c>
      <c r="X3227" s="1251" t="s">
        <v>1515</v>
      </c>
      <c r="Y3227" s="1251">
        <v>184</v>
      </c>
    </row>
    <row r="3228" spans="1:25" ht="12">
      <c r="A3228" s="1251">
        <v>2021</v>
      </c>
      <c r="B3228" s="1251">
        <v>25</v>
      </c>
      <c r="C3228" s="1251">
        <v>300</v>
      </c>
      <c r="D3228" s="1251" t="s">
        <v>1705</v>
      </c>
      <c r="E3228" s="1251">
        <v>184020</v>
      </c>
      <c r="F3228" s="1251" t="s">
        <v>1563</v>
      </c>
      <c r="G3228" s="1252">
        <v>1455015.8100000001</v>
      </c>
      <c r="H3228" s="1252">
        <v>1455056.3700000001</v>
      </c>
      <c r="I3228" s="1252">
        <v>1463478.1499999999</v>
      </c>
      <c r="J3228" s="1252">
        <v>1473531.55</v>
      </c>
      <c r="K3228" s="1252">
        <v>1473707.46</v>
      </c>
      <c r="L3228" s="1252">
        <v>1474099.46</v>
      </c>
      <c r="M3228" s="1252">
        <v>1480710.4199999999</v>
      </c>
      <c r="N3228" s="1252">
        <v>1481421.8400000001</v>
      </c>
      <c r="O3228" s="1252">
        <v>1485541.6200000001</v>
      </c>
      <c r="P3228" s="1252">
        <v>1488543.78</v>
      </c>
      <c r="Q3228" s="1252">
        <v>1495030.78</v>
      </c>
      <c r="R3228" s="1252">
        <v>1504320.45</v>
      </c>
      <c r="S3228" s="1252">
        <v>1506817.27</v>
      </c>
      <c r="T3228" s="1252">
        <v>1506817.2699999996</v>
      </c>
      <c r="U3228" s="1251" t="s">
        <v>116</v>
      </c>
      <c r="V3228" s="1251" t="s">
        <v>1537</v>
      </c>
      <c r="W3228" s="1251" t="s">
        <v>316</v>
      </c>
      <c r="X3228" s="1251" t="s">
        <v>1515</v>
      </c>
      <c r="Y3228" s="1251">
        <v>184</v>
      </c>
    </row>
    <row r="3229" spans="1:25" ht="12">
      <c r="A3229" s="1251">
        <v>2021</v>
      </c>
      <c r="B3229" s="1251">
        <v>25</v>
      </c>
      <c r="C3229" s="1251">
        <v>300</v>
      </c>
      <c r="D3229" s="1251" t="s">
        <v>1705</v>
      </c>
      <c r="E3229" s="1251">
        <v>184030</v>
      </c>
      <c r="F3229" s="1251" t="s">
        <v>1564</v>
      </c>
      <c r="G3229" s="1252">
        <v>36036.639999999999</v>
      </c>
      <c r="H3229" s="1252">
        <v>36540.25</v>
      </c>
      <c r="I3229" s="1252">
        <v>37977.769999999997</v>
      </c>
      <c r="J3229" s="1252">
        <v>38331.010000000002</v>
      </c>
      <c r="K3229" s="1252">
        <v>38731.959999999999</v>
      </c>
      <c r="L3229" s="1252">
        <v>41652.099999999999</v>
      </c>
      <c r="M3229" s="1252">
        <v>41752.540000000001</v>
      </c>
      <c r="N3229" s="1252">
        <v>42248.269999999997</v>
      </c>
      <c r="O3229" s="1252">
        <v>42289.110000000001</v>
      </c>
      <c r="P3229" s="1252">
        <v>42289.110000000001</v>
      </c>
      <c r="Q3229" s="1252">
        <v>42299.699999999997</v>
      </c>
      <c r="R3229" s="1252">
        <v>42299.699999999997</v>
      </c>
      <c r="S3229" s="1252">
        <v>42337.800000000003</v>
      </c>
      <c r="T3229" s="1252">
        <v>42337.799999999988</v>
      </c>
      <c r="U3229" s="1251" t="s">
        <v>116</v>
      </c>
      <c r="V3229" s="1251" t="s">
        <v>1537</v>
      </c>
      <c r="W3229" s="1251" t="s">
        <v>316</v>
      </c>
      <c r="X3229" s="1251" t="s">
        <v>1515</v>
      </c>
      <c r="Y3229" s="1251">
        <v>184</v>
      </c>
    </row>
    <row r="3230" spans="1:25" ht="12">
      <c r="A3230" s="1251">
        <v>2021</v>
      </c>
      <c r="B3230" s="1251">
        <v>25</v>
      </c>
      <c r="C3230" s="1251">
        <v>300</v>
      </c>
      <c r="D3230" s="1251" t="s">
        <v>1705</v>
      </c>
      <c r="E3230" s="1251">
        <v>184050</v>
      </c>
      <c r="F3230" s="1251" t="s">
        <v>1565</v>
      </c>
      <c r="G3230" s="1252">
        <v>417.33999999999997</v>
      </c>
      <c r="H3230" s="1252">
        <v>543.54999999999995</v>
      </c>
      <c r="I3230" s="1252">
        <v>653.23000000000002</v>
      </c>
      <c r="J3230" s="1252">
        <v>807.30999999999995</v>
      </c>
      <c r="K3230" s="1252">
        <v>939.89999999999998</v>
      </c>
      <c r="L3230" s="1252">
        <v>1106.22</v>
      </c>
      <c r="M3230" s="1252">
        <v>1277.0999999999999</v>
      </c>
      <c r="N3230" s="1252">
        <v>1350.8699999999999</v>
      </c>
      <c r="O3230" s="1252">
        <v>1470.01</v>
      </c>
      <c r="P3230" s="1252">
        <v>1549.73</v>
      </c>
      <c r="Q3230" s="1252">
        <v>1613.4000000000001</v>
      </c>
      <c r="R3230" s="1252">
        <v>1693.8800000000001</v>
      </c>
      <c r="S3230" s="1252">
        <v>1834.8</v>
      </c>
      <c r="T3230" s="1252">
        <v>1834.7999999999993</v>
      </c>
      <c r="U3230" s="1251" t="s">
        <v>116</v>
      </c>
      <c r="V3230" s="1251" t="s">
        <v>1537</v>
      </c>
      <c r="W3230" s="1251" t="s">
        <v>316</v>
      </c>
      <c r="X3230" s="1251" t="s">
        <v>1515</v>
      </c>
      <c r="Y3230" s="1251">
        <v>184</v>
      </c>
    </row>
    <row r="3231" spans="1:25" ht="12">
      <c r="A3231" s="1251">
        <v>2021</v>
      </c>
      <c r="B3231" s="1251">
        <v>25</v>
      </c>
      <c r="C3231" s="1251">
        <v>300</v>
      </c>
      <c r="D3231" s="1251" t="s">
        <v>1705</v>
      </c>
      <c r="E3231" s="1251">
        <v>184060</v>
      </c>
      <c r="F3231" s="1251" t="s">
        <v>1566</v>
      </c>
      <c r="G3231" s="1252">
        <v>7686.6499999999996</v>
      </c>
      <c r="H3231" s="1252">
        <v>7934.7299999999996</v>
      </c>
      <c r="I3231" s="1252">
        <v>8153.3500000000004</v>
      </c>
      <c r="J3231" s="1252">
        <v>8476.8799999999992</v>
      </c>
      <c r="K3231" s="1252">
        <v>8744.7600000000002</v>
      </c>
      <c r="L3231" s="1252">
        <v>9071.2399999999998</v>
      </c>
      <c r="M3231" s="1252">
        <v>9377.3400000000001</v>
      </c>
      <c r="N3231" s="1252">
        <v>9524.5799999999999</v>
      </c>
      <c r="O3231" s="1252">
        <v>9679.6200000000008</v>
      </c>
      <c r="P3231" s="1252">
        <v>9783.0200000000004</v>
      </c>
      <c r="Q3231" s="1252">
        <v>9996.1599999999999</v>
      </c>
      <c r="R3231" s="1252">
        <v>10112.469999999999</v>
      </c>
      <c r="S3231" s="1252">
        <v>10246.639999999999</v>
      </c>
      <c r="T3231" s="1252">
        <v>10246.639999999999</v>
      </c>
      <c r="U3231" s="1251" t="s">
        <v>116</v>
      </c>
      <c r="V3231" s="1251" t="s">
        <v>1537</v>
      </c>
      <c r="W3231" s="1251" t="s">
        <v>316</v>
      </c>
      <c r="X3231" s="1251" t="s">
        <v>1515</v>
      </c>
      <c r="Y3231" s="1251">
        <v>184</v>
      </c>
    </row>
    <row r="3232" spans="1:25" ht="12">
      <c r="A3232" s="1251">
        <v>2021</v>
      </c>
      <c r="B3232" s="1251">
        <v>25</v>
      </c>
      <c r="C3232" s="1251">
        <v>300</v>
      </c>
      <c r="D3232" s="1251" t="s">
        <v>1705</v>
      </c>
      <c r="E3232" s="1251">
        <v>184099</v>
      </c>
      <c r="F3232" s="1251" t="s">
        <v>1567</v>
      </c>
      <c r="G3232" s="1252">
        <v>-1491028.8799999999</v>
      </c>
      <c r="H3232" s="1252">
        <v>-1491133.0700000001</v>
      </c>
      <c r="I3232" s="1252">
        <v>-1492204.6399999999</v>
      </c>
      <c r="J3232" s="1252">
        <v>-1512365.3400000001</v>
      </c>
      <c r="K3232" s="1252">
        <v>-1513086.95</v>
      </c>
      <c r="L3232" s="1252">
        <v>-1518450.04</v>
      </c>
      <c r="M3232" s="1252">
        <v>-1519659.1899999999</v>
      </c>
      <c r="N3232" s="1252">
        <v>-1520210.4299999999</v>
      </c>
      <c r="O3232" s="1252">
        <v>-1523160.0800000001</v>
      </c>
      <c r="P3232" s="1252">
        <v>-1527277.3899999999</v>
      </c>
      <c r="Q3232" s="1252">
        <v>-1541822.3100000001</v>
      </c>
      <c r="R3232" s="1252">
        <v>-1545410.3899999999</v>
      </c>
      <c r="S3232" s="1252">
        <v>-1553951.1799999999</v>
      </c>
      <c r="T3232" s="1252">
        <v>-1553951.1799999997</v>
      </c>
      <c r="U3232" s="1251" t="s">
        <v>116</v>
      </c>
      <c r="V3232" s="1251" t="s">
        <v>1537</v>
      </c>
      <c r="W3232" s="1251" t="s">
        <v>316</v>
      </c>
      <c r="X3232" s="1251" t="s">
        <v>1515</v>
      </c>
      <c r="Y3232" s="1251">
        <v>184</v>
      </c>
    </row>
    <row r="3233" spans="1:25" ht="12">
      <c r="A3233" s="1251">
        <v>2021</v>
      </c>
      <c r="B3233" s="1251">
        <v>25</v>
      </c>
      <c r="C3233" s="1251">
        <v>300</v>
      </c>
      <c r="D3233" s="1251" t="s">
        <v>1705</v>
      </c>
      <c r="E3233" s="1251">
        <v>184301</v>
      </c>
      <c r="F3233" s="1251" t="s">
        <v>1568</v>
      </c>
      <c r="G3233" s="1252">
        <v>0</v>
      </c>
      <c r="H3233" s="1252">
        <v>0</v>
      </c>
      <c r="I3233" s="1252">
        <v>0</v>
      </c>
      <c r="J3233" s="1252">
        <v>0</v>
      </c>
      <c r="K3233" s="1252">
        <v>0</v>
      </c>
      <c r="L3233" s="1252">
        <v>0</v>
      </c>
      <c r="M3233" s="1252">
        <v>0</v>
      </c>
      <c r="N3233" s="1252">
        <v>0</v>
      </c>
      <c r="O3233" s="1252">
        <v>0</v>
      </c>
      <c r="P3233" s="1252">
        <v>0</v>
      </c>
      <c r="Q3233" s="1252">
        <v>0</v>
      </c>
      <c r="R3233" s="1252">
        <v>0</v>
      </c>
      <c r="S3233" s="1252">
        <v>0</v>
      </c>
      <c r="T3233" s="1252">
        <v>0</v>
      </c>
      <c r="U3233" s="1251" t="s">
        <v>116</v>
      </c>
      <c r="V3233" s="1251" t="s">
        <v>1537</v>
      </c>
      <c r="W3233" s="1251" t="s">
        <v>1569</v>
      </c>
      <c r="X3233" s="1251" t="s">
        <v>1515</v>
      </c>
      <c r="Y3233" s="1251">
        <v>184</v>
      </c>
    </row>
    <row r="3234" spans="1:25" ht="12">
      <c r="A3234" s="1251">
        <v>2021</v>
      </c>
      <c r="B3234" s="1251">
        <v>25</v>
      </c>
      <c r="C3234" s="1251">
        <v>300</v>
      </c>
      <c r="D3234" s="1251" t="s">
        <v>1705</v>
      </c>
      <c r="E3234" s="1251">
        <v>185002</v>
      </c>
      <c r="F3234" s="1251" t="s">
        <v>1570</v>
      </c>
      <c r="G3234" s="1252">
        <v>6449</v>
      </c>
      <c r="H3234" s="1252">
        <v>6449</v>
      </c>
      <c r="I3234" s="1252">
        <v>6449</v>
      </c>
      <c r="J3234" s="1252">
        <v>6449</v>
      </c>
      <c r="K3234" s="1252">
        <v>6449</v>
      </c>
      <c r="L3234" s="1252">
        <v>6449</v>
      </c>
      <c r="M3234" s="1252">
        <v>6449</v>
      </c>
      <c r="N3234" s="1252">
        <v>6449</v>
      </c>
      <c r="O3234" s="1252">
        <v>6449</v>
      </c>
      <c r="P3234" s="1252">
        <v>6449</v>
      </c>
      <c r="Q3234" s="1252">
        <v>6449</v>
      </c>
      <c r="R3234" s="1252">
        <v>6449</v>
      </c>
      <c r="S3234" s="1252">
        <v>6449</v>
      </c>
      <c r="T3234" s="1252">
        <v>6449</v>
      </c>
      <c r="U3234" s="1251" t="s">
        <v>116</v>
      </c>
      <c r="V3234" s="1251" t="s">
        <v>1537</v>
      </c>
      <c r="W3234" s="1251" t="s">
        <v>1571</v>
      </c>
      <c r="X3234" s="1251" t="s">
        <v>1515</v>
      </c>
      <c r="Y3234" s="1251">
        <v>185</v>
      </c>
    </row>
    <row r="3235" spans="1:25" ht="12">
      <c r="A3235" s="1251">
        <v>2021</v>
      </c>
      <c r="B3235" s="1251">
        <v>25</v>
      </c>
      <c r="C3235" s="1251">
        <v>300</v>
      </c>
      <c r="D3235" s="1251" t="s">
        <v>1705</v>
      </c>
      <c r="E3235" s="1251">
        <v>185300</v>
      </c>
      <c r="F3235" s="1251" t="s">
        <v>1572</v>
      </c>
      <c r="G3235" s="1252">
        <v>-4478.6899999999996</v>
      </c>
      <c r="H3235" s="1252">
        <v>-4478.6899999999996</v>
      </c>
      <c r="I3235" s="1252">
        <v>-4478.6899999999996</v>
      </c>
      <c r="J3235" s="1252">
        <v>-5059.3400000000001</v>
      </c>
      <c r="K3235" s="1252">
        <v>-5059.3400000000001</v>
      </c>
      <c r="L3235" s="1252">
        <v>-5059.3400000000001</v>
      </c>
      <c r="M3235" s="1252">
        <v>-5645.3400000000001</v>
      </c>
      <c r="N3235" s="1252">
        <v>-5645.3400000000001</v>
      </c>
      <c r="O3235" s="1252">
        <v>-5645.3400000000001</v>
      </c>
      <c r="P3235" s="1252">
        <v>-5995.3400000000001</v>
      </c>
      <c r="Q3235" s="1252">
        <v>-5995.3400000000001</v>
      </c>
      <c r="R3235" s="1252">
        <v>-5995.3400000000001</v>
      </c>
      <c r="S3235" s="1252">
        <v>-6227.3400000000001</v>
      </c>
      <c r="T3235" s="1252">
        <v>-6227.3399999999965</v>
      </c>
      <c r="U3235" s="1251" t="s">
        <v>116</v>
      </c>
      <c r="V3235" s="1251" t="s">
        <v>1537</v>
      </c>
      <c r="W3235" s="1251" t="s">
        <v>1571</v>
      </c>
      <c r="X3235" s="1251" t="s">
        <v>1515</v>
      </c>
      <c r="Y3235" s="1251">
        <v>185</v>
      </c>
    </row>
    <row r="3236" spans="1:25" ht="12">
      <c r="A3236" s="1251">
        <v>2021</v>
      </c>
      <c r="B3236" s="1251">
        <v>25</v>
      </c>
      <c r="C3236" s="1251">
        <v>300</v>
      </c>
      <c r="D3236" s="1251" t="s">
        <v>1705</v>
      </c>
      <c r="E3236" s="1251">
        <v>186200</v>
      </c>
      <c r="F3236" s="1251" t="s">
        <v>1573</v>
      </c>
      <c r="G3236" s="1252">
        <v>0</v>
      </c>
      <c r="H3236" s="1252">
        <v>0</v>
      </c>
      <c r="I3236" s="1252">
        <v>0</v>
      </c>
      <c r="J3236" s="1252">
        <v>0</v>
      </c>
      <c r="K3236" s="1252">
        <v>0</v>
      </c>
      <c r="L3236" s="1252">
        <v>0</v>
      </c>
      <c r="M3236" s="1252">
        <v>0</v>
      </c>
      <c r="N3236" s="1252">
        <v>0</v>
      </c>
      <c r="O3236" s="1252">
        <v>0</v>
      </c>
      <c r="P3236" s="1252">
        <v>0</v>
      </c>
      <c r="Q3236" s="1252">
        <v>0</v>
      </c>
      <c r="R3236" s="1252">
        <v>0</v>
      </c>
      <c r="S3236" s="1252">
        <v>0</v>
      </c>
      <c r="T3236" s="1252">
        <v>0</v>
      </c>
      <c r="U3236" s="1251" t="s">
        <v>116</v>
      </c>
      <c r="V3236" s="1251" t="s">
        <v>1537</v>
      </c>
      <c r="W3236" s="1251" t="s">
        <v>322</v>
      </c>
      <c r="X3236" s="1251" t="s">
        <v>1515</v>
      </c>
      <c r="Y3236" s="1251">
        <v>186</v>
      </c>
    </row>
    <row r="3237" spans="1:25" ht="12">
      <c r="A3237" s="1251">
        <v>2021</v>
      </c>
      <c r="B3237" s="1251">
        <v>25</v>
      </c>
      <c r="C3237" s="1251">
        <v>300</v>
      </c>
      <c r="D3237" s="1251" t="s">
        <v>1705</v>
      </c>
      <c r="E3237" s="1251">
        <v>186301</v>
      </c>
      <c r="F3237" s="1251" t="s">
        <v>1690</v>
      </c>
      <c r="G3237" s="1252">
        <v>100875</v>
      </c>
      <c r="H3237" s="1252">
        <v>1013275</v>
      </c>
      <c r="I3237" s="1252">
        <v>1013275</v>
      </c>
      <c r="J3237" s="1252">
        <v>1059525</v>
      </c>
      <c r="K3237" s="1252">
        <v>1059525</v>
      </c>
      <c r="L3237" s="1252">
        <v>1063200</v>
      </c>
      <c r="M3237" s="1252">
        <v>1063200</v>
      </c>
      <c r="N3237" s="1252">
        <v>1063700</v>
      </c>
      <c r="O3237" s="1252">
        <v>1063700</v>
      </c>
      <c r="P3237" s="1252">
        <v>1063200</v>
      </c>
      <c r="Q3237" s="1252">
        <v>1063200</v>
      </c>
      <c r="R3237" s="1252">
        <v>1063200</v>
      </c>
      <c r="S3237" s="1252">
        <v>1063200</v>
      </c>
      <c r="T3237" s="1252">
        <v>1063200</v>
      </c>
      <c r="U3237" s="1251" t="s">
        <v>116</v>
      </c>
      <c r="V3237" s="1251" t="s">
        <v>564</v>
      </c>
      <c r="W3237" s="1251" t="s">
        <v>322</v>
      </c>
      <c r="X3237" s="1251" t="s">
        <v>1515</v>
      </c>
      <c r="Y3237" s="1251">
        <v>186</v>
      </c>
    </row>
    <row r="3238" spans="1:25" ht="12">
      <c r="A3238" s="1251">
        <v>2021</v>
      </c>
      <c r="B3238" s="1251">
        <v>25</v>
      </c>
      <c r="C3238" s="1251">
        <v>300</v>
      </c>
      <c r="D3238" s="1251" t="s">
        <v>1705</v>
      </c>
      <c r="E3238" s="1251">
        <v>186355</v>
      </c>
      <c r="F3238" s="1251" t="s">
        <v>1575</v>
      </c>
      <c r="G3238" s="1252">
        <v>4604.96</v>
      </c>
      <c r="H3238" s="1252">
        <v>2580.5500000000002</v>
      </c>
      <c r="I3238" s="1252">
        <v>3422.04</v>
      </c>
      <c r="J3238" s="1252">
        <v>4505.6999999999998</v>
      </c>
      <c r="K3238" s="1252">
        <v>5756.8100000000004</v>
      </c>
      <c r="L3238" s="1252">
        <v>7136.1400000000003</v>
      </c>
      <c r="M3238" s="1252">
        <v>8554.5699999999997</v>
      </c>
      <c r="N3238" s="1252">
        <v>8816.0599999999995</v>
      </c>
      <c r="O3238" s="1252">
        <v>10298.58</v>
      </c>
      <c r="P3238" s="1252">
        <v>11861.33</v>
      </c>
      <c r="Q3238" s="1252">
        <v>13608.02</v>
      </c>
      <c r="R3238" s="1252">
        <v>15492.77</v>
      </c>
      <c r="S3238" s="1252">
        <v>16651.330000000002</v>
      </c>
      <c r="T3238" s="1252">
        <v>16651.330000000002</v>
      </c>
      <c r="U3238" s="1251" t="s">
        <v>116</v>
      </c>
      <c r="V3238" s="1251" t="s">
        <v>1537</v>
      </c>
      <c r="W3238" s="1251" t="s">
        <v>322</v>
      </c>
      <c r="X3238" s="1251" t="s">
        <v>1515</v>
      </c>
      <c r="Y3238" s="1251">
        <v>186</v>
      </c>
    </row>
    <row r="3239" spans="1:25" ht="12">
      <c r="A3239" s="1251">
        <v>2021</v>
      </c>
      <c r="B3239" s="1251">
        <v>25</v>
      </c>
      <c r="C3239" s="1251">
        <v>300</v>
      </c>
      <c r="D3239" s="1251" t="s">
        <v>1705</v>
      </c>
      <c r="E3239" s="1251">
        <v>186366</v>
      </c>
      <c r="F3239" s="1251" t="s">
        <v>1576</v>
      </c>
      <c r="G3239" s="1252">
        <v>42430.459999999999</v>
      </c>
      <c r="H3239" s="1252">
        <v>45171.480000000003</v>
      </c>
      <c r="I3239" s="1252">
        <v>45171.480000000003</v>
      </c>
      <c r="J3239" s="1252">
        <v>45171.480000000003</v>
      </c>
      <c r="K3239" s="1252">
        <v>45171.480000000003</v>
      </c>
      <c r="L3239" s="1252">
        <v>45171.480000000003</v>
      </c>
      <c r="M3239" s="1252">
        <v>45171.480000000003</v>
      </c>
      <c r="N3239" s="1252">
        <v>46296.07</v>
      </c>
      <c r="O3239" s="1252">
        <v>46296.07</v>
      </c>
      <c r="P3239" s="1252">
        <v>46296.07</v>
      </c>
      <c r="Q3239" s="1252">
        <v>46296.07</v>
      </c>
      <c r="R3239" s="1252">
        <v>46296.07</v>
      </c>
      <c r="S3239" s="1252">
        <v>46296.07</v>
      </c>
      <c r="T3239" s="1252">
        <v>46296.070000000007</v>
      </c>
      <c r="U3239" s="1251" t="s">
        <v>116</v>
      </c>
      <c r="V3239" s="1251" t="s">
        <v>1537</v>
      </c>
      <c r="W3239" s="1251" t="s">
        <v>322</v>
      </c>
      <c r="X3239" s="1251" t="s">
        <v>1515</v>
      </c>
      <c r="Y3239" s="1251">
        <v>186</v>
      </c>
    </row>
    <row r="3240" spans="1:25" ht="12">
      <c r="A3240" s="1251">
        <v>2021</v>
      </c>
      <c r="B3240" s="1251">
        <v>25</v>
      </c>
      <c r="C3240" s="1251">
        <v>300</v>
      </c>
      <c r="D3240" s="1251" t="s">
        <v>1705</v>
      </c>
      <c r="E3240" s="1251">
        <v>186367</v>
      </c>
      <c r="F3240" s="1251" t="s">
        <v>1577</v>
      </c>
      <c r="G3240" s="1252">
        <v>-7427.5</v>
      </c>
      <c r="H3240" s="1252">
        <v>-7538.9200000000001</v>
      </c>
      <c r="I3240" s="1252">
        <v>-7650.3400000000001</v>
      </c>
      <c r="J3240" s="1252">
        <v>-7761.7600000000002</v>
      </c>
      <c r="K3240" s="1252">
        <v>-7870.5500000000002</v>
      </c>
      <c r="L3240" s="1252">
        <v>-7979.3400000000001</v>
      </c>
      <c r="M3240" s="1252">
        <v>-8088.1300000000001</v>
      </c>
      <c r="N3240" s="1252">
        <v>-8199.8400000000001</v>
      </c>
      <c r="O3240" s="1252">
        <v>-8311.5499999999993</v>
      </c>
      <c r="P3240" s="1252">
        <v>-8423.2600000000002</v>
      </c>
      <c r="Q3240" s="1252">
        <v>-8535.7000000000007</v>
      </c>
      <c r="R3240" s="1252">
        <v>-8648.1399999999994</v>
      </c>
      <c r="S3240" s="1252">
        <v>-8760.5799999999999</v>
      </c>
      <c r="T3240" s="1252">
        <v>-8760.5800000000017</v>
      </c>
      <c r="U3240" s="1251" t="s">
        <v>116</v>
      </c>
      <c r="V3240" s="1251" t="s">
        <v>1537</v>
      </c>
      <c r="W3240" s="1251" t="s">
        <v>322</v>
      </c>
      <c r="X3240" s="1251" t="s">
        <v>1515</v>
      </c>
      <c r="Y3240" s="1251">
        <v>186</v>
      </c>
    </row>
    <row r="3241" spans="1:25" ht="12">
      <c r="A3241" s="1251">
        <v>2021</v>
      </c>
      <c r="B3241" s="1251">
        <v>25</v>
      </c>
      <c r="C3241" s="1251">
        <v>300</v>
      </c>
      <c r="D3241" s="1251" t="s">
        <v>1705</v>
      </c>
      <c r="E3241" s="1251">
        <v>186381</v>
      </c>
      <c r="F3241" s="1251" t="s">
        <v>1578</v>
      </c>
      <c r="G3241" s="1252">
        <v>0</v>
      </c>
      <c r="H3241" s="1252">
        <v>0</v>
      </c>
      <c r="I3241" s="1252">
        <v>0</v>
      </c>
      <c r="J3241" s="1252">
        <v>0</v>
      </c>
      <c r="K3241" s="1252">
        <v>0</v>
      </c>
      <c r="L3241" s="1252">
        <v>0</v>
      </c>
      <c r="M3241" s="1252">
        <v>0</v>
      </c>
      <c r="N3241" s="1252">
        <v>0</v>
      </c>
      <c r="O3241" s="1252">
        <v>0</v>
      </c>
      <c r="P3241" s="1252">
        <v>0</v>
      </c>
      <c r="Q3241" s="1252">
        <v>0</v>
      </c>
      <c r="R3241" s="1252">
        <v>0</v>
      </c>
      <c r="S3241" s="1252">
        <v>0</v>
      </c>
      <c r="T3241" s="1252">
        <v>0</v>
      </c>
      <c r="U3241" s="1251" t="s">
        <v>116</v>
      </c>
      <c r="V3241" s="1251" t="s">
        <v>1537</v>
      </c>
      <c r="W3241" s="1251" t="s">
        <v>322</v>
      </c>
      <c r="X3241" s="1251" t="s">
        <v>1515</v>
      </c>
      <c r="Y3241" s="1251">
        <v>186</v>
      </c>
    </row>
    <row r="3242" spans="1:25" ht="12">
      <c r="A3242" s="1251">
        <v>2021</v>
      </c>
      <c r="B3242" s="1251">
        <v>25</v>
      </c>
      <c r="C3242" s="1251">
        <v>300</v>
      </c>
      <c r="D3242" s="1251" t="s">
        <v>1705</v>
      </c>
      <c r="E3242" s="1251">
        <v>186396</v>
      </c>
      <c r="F3242" s="1251" t="s">
        <v>1579</v>
      </c>
      <c r="G3242" s="1252">
        <v>0</v>
      </c>
      <c r="H3242" s="1252">
        <v>0</v>
      </c>
      <c r="I3242" s="1252">
        <v>0</v>
      </c>
      <c r="J3242" s="1252">
        <v>0</v>
      </c>
      <c r="K3242" s="1252">
        <v>0</v>
      </c>
      <c r="L3242" s="1252">
        <v>0</v>
      </c>
      <c r="M3242" s="1252">
        <v>0</v>
      </c>
      <c r="N3242" s="1252">
        <v>0</v>
      </c>
      <c r="O3242" s="1252">
        <v>0</v>
      </c>
      <c r="P3242" s="1252">
        <v>0</v>
      </c>
      <c r="Q3242" s="1252">
        <v>0</v>
      </c>
      <c r="R3242" s="1252">
        <v>0</v>
      </c>
      <c r="S3242" s="1252">
        <v>0</v>
      </c>
      <c r="T3242" s="1252">
        <v>0</v>
      </c>
      <c r="U3242" s="1251" t="s">
        <v>116</v>
      </c>
      <c r="V3242" s="1251" t="s">
        <v>1537</v>
      </c>
      <c r="W3242" s="1251" t="s">
        <v>322</v>
      </c>
      <c r="X3242" s="1251" t="s">
        <v>1515</v>
      </c>
      <c r="Y3242" s="1251">
        <v>186</v>
      </c>
    </row>
    <row r="3243" spans="1:25" ht="12">
      <c r="A3243" s="1251">
        <v>2021</v>
      </c>
      <c r="B3243" s="1251">
        <v>25</v>
      </c>
      <c r="C3243" s="1251">
        <v>300</v>
      </c>
      <c r="D3243" s="1251" t="s">
        <v>1705</v>
      </c>
      <c r="E3243" s="1251">
        <v>186397</v>
      </c>
      <c r="F3243" s="1251" t="s">
        <v>1692</v>
      </c>
      <c r="G3243" s="1252">
        <v>0</v>
      </c>
      <c r="H3243" s="1252">
        <v>0</v>
      </c>
      <c r="I3243" s="1252">
        <v>0</v>
      </c>
      <c r="J3243" s="1252">
        <v>0</v>
      </c>
      <c r="K3243" s="1252">
        <v>0</v>
      </c>
      <c r="L3243" s="1252">
        <v>0</v>
      </c>
      <c r="M3243" s="1252">
        <v>0</v>
      </c>
      <c r="N3243" s="1252">
        <v>0</v>
      </c>
      <c r="O3243" s="1252">
        <v>0</v>
      </c>
      <c r="P3243" s="1252">
        <v>0</v>
      </c>
      <c r="Q3243" s="1252">
        <v>0</v>
      </c>
      <c r="R3243" s="1252">
        <v>0</v>
      </c>
      <c r="S3243" s="1252">
        <v>0</v>
      </c>
      <c r="T3243" s="1252">
        <v>0</v>
      </c>
      <c r="U3243" s="1251" t="s">
        <v>116</v>
      </c>
      <c r="V3243" s="1251" t="s">
        <v>1537</v>
      </c>
      <c r="W3243" s="1251" t="s">
        <v>322</v>
      </c>
      <c r="X3243" s="1251" t="s">
        <v>1515</v>
      </c>
      <c r="Y3243" s="1251">
        <v>186</v>
      </c>
    </row>
    <row r="3244" spans="1:25" ht="12">
      <c r="A3244" s="1251">
        <v>2021</v>
      </c>
      <c r="B3244" s="1251">
        <v>25</v>
      </c>
      <c r="C3244" s="1251">
        <v>300</v>
      </c>
      <c r="D3244" s="1251" t="s">
        <v>1705</v>
      </c>
      <c r="E3244" s="1251">
        <v>186399</v>
      </c>
      <c r="F3244" s="1251" t="s">
        <v>1580</v>
      </c>
      <c r="G3244" s="1252">
        <v>0</v>
      </c>
      <c r="H3244" s="1252">
        <v>0</v>
      </c>
      <c r="I3244" s="1252">
        <v>0</v>
      </c>
      <c r="J3244" s="1252">
        <v>0</v>
      </c>
      <c r="K3244" s="1252">
        <v>0</v>
      </c>
      <c r="L3244" s="1252">
        <v>0</v>
      </c>
      <c r="M3244" s="1252">
        <v>0</v>
      </c>
      <c r="N3244" s="1252">
        <v>0</v>
      </c>
      <c r="O3244" s="1252">
        <v>0</v>
      </c>
      <c r="P3244" s="1252">
        <v>0</v>
      </c>
      <c r="Q3244" s="1252">
        <v>0</v>
      </c>
      <c r="R3244" s="1252">
        <v>0</v>
      </c>
      <c r="S3244" s="1252">
        <v>0</v>
      </c>
      <c r="T3244" s="1252">
        <v>0</v>
      </c>
      <c r="U3244" s="1251" t="s">
        <v>116</v>
      </c>
      <c r="V3244" s="1251" t="s">
        <v>564</v>
      </c>
      <c r="W3244" s="1251" t="s">
        <v>322</v>
      </c>
      <c r="X3244" s="1251" t="s">
        <v>1515</v>
      </c>
      <c r="Y3244" s="1251">
        <v>186</v>
      </c>
    </row>
    <row r="3245" spans="1:25" ht="12">
      <c r="A3245" s="1251">
        <v>2021</v>
      </c>
      <c r="B3245" s="1251">
        <v>25</v>
      </c>
      <c r="C3245" s="1251">
        <v>300</v>
      </c>
      <c r="D3245" s="1251" t="s">
        <v>1705</v>
      </c>
      <c r="E3245" s="1251">
        <v>231000</v>
      </c>
      <c r="F3245" s="1251" t="s">
        <v>366</v>
      </c>
      <c r="G3245" s="1252">
        <v>0</v>
      </c>
      <c r="H3245" s="1252">
        <v>0</v>
      </c>
      <c r="I3245" s="1252">
        <v>0</v>
      </c>
      <c r="J3245" s="1252">
        <v>0</v>
      </c>
      <c r="K3245" s="1252">
        <v>0</v>
      </c>
      <c r="L3245" s="1252">
        <v>0</v>
      </c>
      <c r="M3245" s="1252">
        <v>0</v>
      </c>
      <c r="N3245" s="1252">
        <v>0</v>
      </c>
      <c r="O3245" s="1252">
        <v>0</v>
      </c>
      <c r="P3245" s="1252">
        <v>0</v>
      </c>
      <c r="Q3245" s="1252">
        <v>0</v>
      </c>
      <c r="R3245" s="1252">
        <v>0</v>
      </c>
      <c r="S3245" s="1252">
        <v>0</v>
      </c>
      <c r="T3245" s="1252">
        <v>0</v>
      </c>
      <c r="U3245" s="1251" t="s">
        <v>116</v>
      </c>
      <c r="V3245" s="1251" t="s">
        <v>1537</v>
      </c>
      <c r="W3245" s="1251" t="s">
        <v>366</v>
      </c>
      <c r="X3245" s="1251" t="s">
        <v>1581</v>
      </c>
      <c r="Y3245" s="1251">
        <v>231</v>
      </c>
    </row>
    <row r="3246" spans="1:25" ht="12">
      <c r="A3246" s="1251">
        <v>2021</v>
      </c>
      <c r="B3246" s="1251">
        <v>25</v>
      </c>
      <c r="C3246" s="1251">
        <v>300</v>
      </c>
      <c r="D3246" s="1251" t="s">
        <v>1705</v>
      </c>
      <c r="E3246" s="1251">
        <v>231003</v>
      </c>
      <c r="F3246" s="1251" t="s">
        <v>1693</v>
      </c>
      <c r="G3246" s="1252">
        <v>0</v>
      </c>
      <c r="H3246" s="1252">
        <v>0</v>
      </c>
      <c r="I3246" s="1252">
        <v>0</v>
      </c>
      <c r="J3246" s="1252">
        <v>0</v>
      </c>
      <c r="K3246" s="1252">
        <v>0</v>
      </c>
      <c r="L3246" s="1252">
        <v>0</v>
      </c>
      <c r="M3246" s="1252">
        <v>0</v>
      </c>
      <c r="N3246" s="1252">
        <v>0</v>
      </c>
      <c r="O3246" s="1252">
        <v>0</v>
      </c>
      <c r="P3246" s="1252">
        <v>0</v>
      </c>
      <c r="Q3246" s="1252">
        <v>0</v>
      </c>
      <c r="R3246" s="1252">
        <v>0</v>
      </c>
      <c r="S3246" s="1252">
        <v>0</v>
      </c>
      <c r="T3246" s="1252">
        <v>0</v>
      </c>
      <c r="U3246" s="1251" t="s">
        <v>116</v>
      </c>
      <c r="V3246" s="1251" t="s">
        <v>1537</v>
      </c>
      <c r="W3246" s="1251" t="s">
        <v>366</v>
      </c>
      <c r="X3246" s="1251" t="s">
        <v>1581</v>
      </c>
      <c r="Y3246" s="1251">
        <v>231</v>
      </c>
    </row>
    <row r="3247" spans="1:25" ht="12">
      <c r="A3247" s="1251">
        <v>2021</v>
      </c>
      <c r="B3247" s="1251">
        <v>25</v>
      </c>
      <c r="C3247" s="1251">
        <v>300</v>
      </c>
      <c r="D3247" s="1251" t="s">
        <v>1705</v>
      </c>
      <c r="E3247" s="1251">
        <v>231005</v>
      </c>
      <c r="F3247" s="1251" t="s">
        <v>1694</v>
      </c>
      <c r="G3247" s="1252">
        <v>0</v>
      </c>
      <c r="H3247" s="1252">
        <v>0</v>
      </c>
      <c r="I3247" s="1252">
        <v>0</v>
      </c>
      <c r="J3247" s="1252">
        <v>0</v>
      </c>
      <c r="K3247" s="1252">
        <v>0</v>
      </c>
      <c r="L3247" s="1252">
        <v>0</v>
      </c>
      <c r="M3247" s="1252">
        <v>0</v>
      </c>
      <c r="N3247" s="1252">
        <v>0</v>
      </c>
      <c r="O3247" s="1252">
        <v>0</v>
      </c>
      <c r="P3247" s="1252">
        <v>0</v>
      </c>
      <c r="Q3247" s="1252">
        <v>0</v>
      </c>
      <c r="R3247" s="1252">
        <v>0</v>
      </c>
      <c r="S3247" s="1252">
        <v>0</v>
      </c>
      <c r="T3247" s="1252">
        <v>0</v>
      </c>
      <c r="U3247" s="1251" t="s">
        <v>116</v>
      </c>
      <c r="V3247" s="1251" t="s">
        <v>1537</v>
      </c>
      <c r="W3247" s="1251" t="s">
        <v>366</v>
      </c>
      <c r="X3247" s="1251" t="s">
        <v>1581</v>
      </c>
      <c r="Y3247" s="1251">
        <v>231</v>
      </c>
    </row>
    <row r="3248" spans="1:25" ht="12">
      <c r="A3248" s="1251">
        <v>2021</v>
      </c>
      <c r="B3248" s="1251">
        <v>25</v>
      </c>
      <c r="C3248" s="1251">
        <v>300</v>
      </c>
      <c r="D3248" s="1251" t="s">
        <v>1705</v>
      </c>
      <c r="E3248" s="1251">
        <v>231006</v>
      </c>
      <c r="F3248" s="1251" t="s">
        <v>1583</v>
      </c>
      <c r="G3248" s="1252">
        <v>-2319.8899999999999</v>
      </c>
      <c r="H3248" s="1252">
        <v>-2319.8899999999999</v>
      </c>
      <c r="I3248" s="1252">
        <v>-2319.8899999999999</v>
      </c>
      <c r="J3248" s="1252">
        <v>-2224.9400000000001</v>
      </c>
      <c r="K3248" s="1252">
        <v>-2224.9400000000001</v>
      </c>
      <c r="L3248" s="1252">
        <v>-2224.9400000000001</v>
      </c>
      <c r="M3248" s="1252">
        <v>-2224.9400000000001</v>
      </c>
      <c r="N3248" s="1252">
        <v>-2224.9400000000001</v>
      </c>
      <c r="O3248" s="1252">
        <v>-2021.99</v>
      </c>
      <c r="P3248" s="1252">
        <v>-2378.29</v>
      </c>
      <c r="Q3248" s="1252">
        <v>-2378.29</v>
      </c>
      <c r="R3248" s="1252">
        <v>-2378.29</v>
      </c>
      <c r="S3248" s="1252">
        <v>-2378.29</v>
      </c>
      <c r="T3248" s="1252">
        <v>-2378.2900000000009</v>
      </c>
      <c r="U3248" s="1251" t="s">
        <v>116</v>
      </c>
      <c r="V3248" s="1251" t="s">
        <v>1537</v>
      </c>
      <c r="W3248" s="1251" t="s">
        <v>366</v>
      </c>
      <c r="X3248" s="1251" t="s">
        <v>1581</v>
      </c>
      <c r="Y3248" s="1251">
        <v>231</v>
      </c>
    </row>
    <row r="3249" spans="1:25" ht="12">
      <c r="A3249" s="1251">
        <v>2021</v>
      </c>
      <c r="B3249" s="1251">
        <v>25</v>
      </c>
      <c r="C3249" s="1251">
        <v>300</v>
      </c>
      <c r="D3249" s="1251" t="s">
        <v>1705</v>
      </c>
      <c r="E3249" s="1251">
        <v>231100</v>
      </c>
      <c r="F3249" s="1251" t="s">
        <v>1584</v>
      </c>
      <c r="G3249" s="1252">
        <v>22.609999999999999</v>
      </c>
      <c r="H3249" s="1252">
        <v>22.609999999999999</v>
      </c>
      <c r="I3249" s="1252">
        <v>22.609999999999999</v>
      </c>
      <c r="J3249" s="1252">
        <v>22.609999999999999</v>
      </c>
      <c r="K3249" s="1252">
        <v>22.609999999999999</v>
      </c>
      <c r="L3249" s="1252">
        <v>22.609999999999999</v>
      </c>
      <c r="M3249" s="1252">
        <v>22.609999999999999</v>
      </c>
      <c r="N3249" s="1252">
        <v>22.609999999999999</v>
      </c>
      <c r="O3249" s="1252">
        <v>22.609999999999999</v>
      </c>
      <c r="P3249" s="1252">
        <v>22.609999999999999</v>
      </c>
      <c r="Q3249" s="1252">
        <v>22.609999999999999</v>
      </c>
      <c r="R3249" s="1252">
        <v>22.609999999999999</v>
      </c>
      <c r="S3249" s="1252">
        <v>22.609999999999999</v>
      </c>
      <c r="T3249" s="1252">
        <v>22.610000000000014</v>
      </c>
      <c r="U3249" s="1251" t="s">
        <v>116</v>
      </c>
      <c r="V3249" s="1251" t="s">
        <v>1537</v>
      </c>
      <c r="W3249" s="1251" t="s">
        <v>366</v>
      </c>
      <c r="X3249" s="1251" t="s">
        <v>1581</v>
      </c>
      <c r="Y3249" s="1251">
        <v>231</v>
      </c>
    </row>
    <row r="3250" spans="1:25" ht="12">
      <c r="A3250" s="1251">
        <v>2021</v>
      </c>
      <c r="B3250" s="1251">
        <v>25</v>
      </c>
      <c r="C3250" s="1251">
        <v>300</v>
      </c>
      <c r="D3250" s="1251" t="s">
        <v>1705</v>
      </c>
      <c r="E3250" s="1251">
        <v>231300</v>
      </c>
      <c r="F3250" s="1251" t="s">
        <v>1709</v>
      </c>
      <c r="G3250" s="1252">
        <v>0</v>
      </c>
      <c r="H3250" s="1252">
        <v>0</v>
      </c>
      <c r="I3250" s="1252">
        <v>0</v>
      </c>
      <c r="J3250" s="1252">
        <v>0</v>
      </c>
      <c r="K3250" s="1252">
        <v>0</v>
      </c>
      <c r="L3250" s="1252">
        <v>0</v>
      </c>
      <c r="M3250" s="1252">
        <v>0</v>
      </c>
      <c r="N3250" s="1252">
        <v>0</v>
      </c>
      <c r="O3250" s="1252">
        <v>0</v>
      </c>
      <c r="P3250" s="1252">
        <v>0</v>
      </c>
      <c r="Q3250" s="1252">
        <v>0</v>
      </c>
      <c r="R3250" s="1252">
        <v>0</v>
      </c>
      <c r="S3250" s="1252">
        <v>0</v>
      </c>
      <c r="T3250" s="1252">
        <v>0</v>
      </c>
      <c r="U3250" s="1251" t="s">
        <v>116</v>
      </c>
      <c r="V3250" s="1251" t="s">
        <v>1537</v>
      </c>
      <c r="W3250" s="1251" t="s">
        <v>366</v>
      </c>
      <c r="X3250" s="1251" t="s">
        <v>1581</v>
      </c>
      <c r="Y3250" s="1251">
        <v>231</v>
      </c>
    </row>
    <row r="3251" spans="1:25" ht="12">
      <c r="A3251" s="1251">
        <v>2021</v>
      </c>
      <c r="B3251" s="1251">
        <v>25</v>
      </c>
      <c r="C3251" s="1251">
        <v>300</v>
      </c>
      <c r="D3251" s="1251" t="s">
        <v>1705</v>
      </c>
      <c r="E3251" s="1251">
        <v>235010</v>
      </c>
      <c r="F3251" s="1251" t="s">
        <v>1585</v>
      </c>
      <c r="G3251" s="1252">
        <v>0</v>
      </c>
      <c r="H3251" s="1252">
        <v>0</v>
      </c>
      <c r="I3251" s="1252">
        <v>0</v>
      </c>
      <c r="J3251" s="1252">
        <v>0</v>
      </c>
      <c r="K3251" s="1252">
        <v>0</v>
      </c>
      <c r="L3251" s="1252">
        <v>0</v>
      </c>
      <c r="M3251" s="1252">
        <v>0</v>
      </c>
      <c r="N3251" s="1252">
        <v>0</v>
      </c>
      <c r="O3251" s="1252">
        <v>0</v>
      </c>
      <c r="P3251" s="1252">
        <v>0</v>
      </c>
      <c r="Q3251" s="1252">
        <v>0</v>
      </c>
      <c r="R3251" s="1252">
        <v>0</v>
      </c>
      <c r="S3251" s="1252">
        <v>0</v>
      </c>
      <c r="T3251" s="1252">
        <v>0</v>
      </c>
      <c r="U3251" s="1251" t="s">
        <v>116</v>
      </c>
      <c r="V3251" s="1251" t="s">
        <v>564</v>
      </c>
      <c r="W3251" s="1251" t="s">
        <v>370</v>
      </c>
      <c r="X3251" s="1251" t="s">
        <v>1581</v>
      </c>
      <c r="Y3251" s="1251">
        <v>235</v>
      </c>
    </row>
    <row r="3252" spans="1:25" ht="12">
      <c r="A3252" s="1251">
        <v>2021</v>
      </c>
      <c r="B3252" s="1251">
        <v>25</v>
      </c>
      <c r="C3252" s="1251">
        <v>300</v>
      </c>
      <c r="D3252" s="1251" t="s">
        <v>1705</v>
      </c>
      <c r="E3252" s="1251">
        <v>235020</v>
      </c>
      <c r="F3252" s="1251" t="s">
        <v>1586</v>
      </c>
      <c r="G3252" s="1252">
        <v>-76356.830000000002</v>
      </c>
      <c r="H3252" s="1252">
        <v>-76329.479999999996</v>
      </c>
      <c r="I3252" s="1252">
        <v>-75904.529999999999</v>
      </c>
      <c r="J3252" s="1252">
        <v>-67265.020000000004</v>
      </c>
      <c r="K3252" s="1252">
        <v>-66585.020000000004</v>
      </c>
      <c r="L3252" s="1252">
        <v>-66106.210000000006</v>
      </c>
      <c r="M3252" s="1252">
        <v>-60428.220000000001</v>
      </c>
      <c r="N3252" s="1252">
        <v>-60188.43</v>
      </c>
      <c r="O3252" s="1252">
        <v>-59899.330000000002</v>
      </c>
      <c r="P3252" s="1252">
        <v>-54547.68</v>
      </c>
      <c r="Q3252" s="1252">
        <v>-54243.629999999997</v>
      </c>
      <c r="R3252" s="1252">
        <v>-53603.510000000002</v>
      </c>
      <c r="S3252" s="1252">
        <v>-53275.400000000001</v>
      </c>
      <c r="T3252" s="1252">
        <v>-53275.400000000023</v>
      </c>
      <c r="U3252" s="1251" t="s">
        <v>116</v>
      </c>
      <c r="V3252" s="1251" t="s">
        <v>564</v>
      </c>
      <c r="W3252" s="1251" t="s">
        <v>370</v>
      </c>
      <c r="X3252" s="1251" t="s">
        <v>1581</v>
      </c>
      <c r="Y3252" s="1251">
        <v>235</v>
      </c>
    </row>
    <row r="3253" spans="1:25" ht="12">
      <c r="A3253" s="1251">
        <v>2021</v>
      </c>
      <c r="B3253" s="1251">
        <v>25</v>
      </c>
      <c r="C3253" s="1251">
        <v>300</v>
      </c>
      <c r="D3253" s="1251" t="s">
        <v>1705</v>
      </c>
      <c r="E3253" s="1251">
        <v>235040</v>
      </c>
      <c r="F3253" s="1251" t="s">
        <v>1710</v>
      </c>
      <c r="G3253" s="1252">
        <v>0</v>
      </c>
      <c r="H3253" s="1252">
        <v>0</v>
      </c>
      <c r="I3253" s="1252">
        <v>0</v>
      </c>
      <c r="J3253" s="1252">
        <v>0</v>
      </c>
      <c r="K3253" s="1252">
        <v>0</v>
      </c>
      <c r="L3253" s="1252">
        <v>0</v>
      </c>
      <c r="M3253" s="1252">
        <v>0</v>
      </c>
      <c r="N3253" s="1252">
        <v>0</v>
      </c>
      <c r="O3253" s="1252">
        <v>0</v>
      </c>
      <c r="P3253" s="1252">
        <v>0</v>
      </c>
      <c r="Q3253" s="1252">
        <v>0</v>
      </c>
      <c r="R3253" s="1252">
        <v>0</v>
      </c>
      <c r="S3253" s="1252">
        <v>0</v>
      </c>
      <c r="T3253" s="1252">
        <v>0</v>
      </c>
      <c r="U3253" s="1251" t="s">
        <v>116</v>
      </c>
      <c r="V3253" s="1251" t="s">
        <v>564</v>
      </c>
      <c r="W3253" s="1251" t="s">
        <v>370</v>
      </c>
      <c r="X3253" s="1251" t="s">
        <v>1581</v>
      </c>
      <c r="Y3253" s="1251">
        <v>235</v>
      </c>
    </row>
    <row r="3254" spans="1:25" ht="12">
      <c r="A3254" s="1251">
        <v>2021</v>
      </c>
      <c r="B3254" s="1251">
        <v>25</v>
      </c>
      <c r="C3254" s="1251">
        <v>300</v>
      </c>
      <c r="D3254" s="1251" t="s">
        <v>1705</v>
      </c>
      <c r="E3254" s="1251">
        <v>236111</v>
      </c>
      <c r="F3254" s="1251" t="s">
        <v>1588</v>
      </c>
      <c r="G3254" s="1252">
        <v>0</v>
      </c>
      <c r="H3254" s="1252">
        <v>16736.650000000001</v>
      </c>
      <c r="I3254" s="1252">
        <v>9042.4400000000005</v>
      </c>
      <c r="J3254" s="1252">
        <v>1348.22</v>
      </c>
      <c r="K3254" s="1252">
        <v>17462.790000000001</v>
      </c>
      <c r="L3254" s="1252">
        <v>10079.610000000001</v>
      </c>
      <c r="M3254" s="1252">
        <v>2696.4299999999998</v>
      </c>
      <c r="N3254" s="1252">
        <v>18863.32</v>
      </c>
      <c r="O3254" s="1252">
        <v>11453.98</v>
      </c>
      <c r="P3254" s="1252">
        <v>-1354.1400000000001</v>
      </c>
      <c r="Q3254" s="1252">
        <v>14809.200000000001</v>
      </c>
      <c r="R3254" s="1252">
        <v>7404.6000000000004</v>
      </c>
      <c r="S3254" s="1252">
        <v>0</v>
      </c>
      <c r="T3254" s="1252">
        <v>0</v>
      </c>
      <c r="U3254" s="1251" t="s">
        <v>116</v>
      </c>
      <c r="V3254" s="1251" t="s">
        <v>1537</v>
      </c>
      <c r="W3254" s="1251" t="s">
        <v>371</v>
      </c>
      <c r="X3254" s="1251" t="s">
        <v>1581</v>
      </c>
      <c r="Y3254" s="1251">
        <v>236</v>
      </c>
    </row>
    <row r="3255" spans="1:25" ht="12">
      <c r="A3255" s="1251">
        <v>2021</v>
      </c>
      <c r="B3255" s="1251">
        <v>25</v>
      </c>
      <c r="C3255" s="1251">
        <v>300</v>
      </c>
      <c r="D3255" s="1251" t="s">
        <v>1705</v>
      </c>
      <c r="E3255" s="1251">
        <v>236114</v>
      </c>
      <c r="F3255" s="1251" t="s">
        <v>1711</v>
      </c>
      <c r="G3255" s="1252">
        <v>0</v>
      </c>
      <c r="H3255" s="1252">
        <v>0</v>
      </c>
      <c r="I3255" s="1252">
        <v>0</v>
      </c>
      <c r="J3255" s="1252">
        <v>0</v>
      </c>
      <c r="K3255" s="1252">
        <v>0</v>
      </c>
      <c r="L3255" s="1252">
        <v>0</v>
      </c>
      <c r="M3255" s="1252">
        <v>0</v>
      </c>
      <c r="N3255" s="1252">
        <v>0</v>
      </c>
      <c r="O3255" s="1252">
        <v>0</v>
      </c>
      <c r="P3255" s="1252">
        <v>0</v>
      </c>
      <c r="Q3255" s="1252">
        <v>0</v>
      </c>
      <c r="R3255" s="1252">
        <v>0</v>
      </c>
      <c r="S3255" s="1252">
        <v>0</v>
      </c>
      <c r="T3255" s="1252">
        <v>0</v>
      </c>
      <c r="U3255" s="1251" t="s">
        <v>116</v>
      </c>
      <c r="V3255" s="1251" t="s">
        <v>1537</v>
      </c>
      <c r="W3255" s="1251" t="s">
        <v>371</v>
      </c>
      <c r="X3255" s="1251" t="s">
        <v>1581</v>
      </c>
      <c r="Y3255" s="1251">
        <v>236</v>
      </c>
    </row>
    <row r="3256" spans="1:25" ht="12">
      <c r="A3256" s="1251">
        <v>2021</v>
      </c>
      <c r="B3256" s="1251">
        <v>25</v>
      </c>
      <c r="C3256" s="1251">
        <v>300</v>
      </c>
      <c r="D3256" s="1251" t="s">
        <v>1705</v>
      </c>
      <c r="E3256" s="1251">
        <v>236127</v>
      </c>
      <c r="F3256" s="1251" t="s">
        <v>1712</v>
      </c>
      <c r="G3256" s="1252">
        <v>0</v>
      </c>
      <c r="H3256" s="1252">
        <v>0</v>
      </c>
      <c r="I3256" s="1252">
        <v>0</v>
      </c>
      <c r="J3256" s="1252">
        <v>0</v>
      </c>
      <c r="K3256" s="1252">
        <v>0</v>
      </c>
      <c r="L3256" s="1252">
        <v>0</v>
      </c>
      <c r="M3256" s="1252">
        <v>0</v>
      </c>
      <c r="N3256" s="1252">
        <v>0</v>
      </c>
      <c r="O3256" s="1252">
        <v>0</v>
      </c>
      <c r="P3256" s="1252">
        <v>0</v>
      </c>
      <c r="Q3256" s="1252">
        <v>0</v>
      </c>
      <c r="R3256" s="1252">
        <v>0</v>
      </c>
      <c r="S3256" s="1252">
        <v>0</v>
      </c>
      <c r="T3256" s="1252">
        <v>0</v>
      </c>
      <c r="U3256" s="1251" t="s">
        <v>116</v>
      </c>
      <c r="V3256" s="1251" t="s">
        <v>1537</v>
      </c>
      <c r="W3256" s="1251" t="s">
        <v>371</v>
      </c>
      <c r="X3256" s="1251" t="s">
        <v>1581</v>
      </c>
      <c r="Y3256" s="1251">
        <v>236</v>
      </c>
    </row>
    <row r="3257" spans="1:25" ht="12">
      <c r="A3257" s="1251">
        <v>2021</v>
      </c>
      <c r="B3257" s="1251">
        <v>25</v>
      </c>
      <c r="C3257" s="1251">
        <v>300</v>
      </c>
      <c r="D3257" s="1251" t="s">
        <v>1705</v>
      </c>
      <c r="E3257" s="1251">
        <v>237280</v>
      </c>
      <c r="F3257" s="1251" t="s">
        <v>1590</v>
      </c>
      <c r="G3257" s="1252">
        <v>-197.03999999999999</v>
      </c>
      <c r="H3257" s="1252">
        <v>-342.33999999999997</v>
      </c>
      <c r="I3257" s="1252">
        <v>-339.42000000000002</v>
      </c>
      <c r="J3257" s="1252">
        <v>-560.96000000000004</v>
      </c>
      <c r="K3257" s="1252">
        <v>-687.77999999999997</v>
      </c>
      <c r="L3257" s="1252">
        <v>-806.47000000000003</v>
      </c>
      <c r="M3257" s="1252">
        <v>-867.77999999999997</v>
      </c>
      <c r="N3257" s="1252">
        <v>-976.12</v>
      </c>
      <c r="O3257" s="1252">
        <v>-1092.73</v>
      </c>
      <c r="P3257" s="1252">
        <v>-1094.76</v>
      </c>
      <c r="Q3257" s="1252">
        <v>-1191.4200000000001</v>
      </c>
      <c r="R3257" s="1252">
        <v>-1283.8599999999999</v>
      </c>
      <c r="S3257" s="1252">
        <v>-5.0300000000000002</v>
      </c>
      <c r="T3257" s="1252">
        <v>-5.0300000000006548</v>
      </c>
      <c r="U3257" s="1251" t="s">
        <v>116</v>
      </c>
      <c r="V3257" s="1251" t="s">
        <v>1537</v>
      </c>
      <c r="W3257" s="1251" t="s">
        <v>368</v>
      </c>
      <c r="X3257" s="1251" t="s">
        <v>1581</v>
      </c>
      <c r="Y3257" s="1251">
        <v>237</v>
      </c>
    </row>
    <row r="3258" spans="1:25" ht="12">
      <c r="A3258" s="1251">
        <v>2021</v>
      </c>
      <c r="B3258" s="1251">
        <v>25</v>
      </c>
      <c r="C3258" s="1251">
        <v>300</v>
      </c>
      <c r="D3258" s="1251" t="s">
        <v>1705</v>
      </c>
      <c r="E3258" s="1251">
        <v>237290</v>
      </c>
      <c r="F3258" s="1251" t="s">
        <v>1591</v>
      </c>
      <c r="G3258" s="1252">
        <v>0</v>
      </c>
      <c r="H3258" s="1252">
        <v>0</v>
      </c>
      <c r="I3258" s="1252">
        <v>0</v>
      </c>
      <c r="J3258" s="1252">
        <v>0</v>
      </c>
      <c r="K3258" s="1252">
        <v>0</v>
      </c>
      <c r="L3258" s="1252">
        <v>0</v>
      </c>
      <c r="M3258" s="1252">
        <v>0</v>
      </c>
      <c r="N3258" s="1252">
        <v>0</v>
      </c>
      <c r="O3258" s="1252">
        <v>0</v>
      </c>
      <c r="P3258" s="1252">
        <v>0</v>
      </c>
      <c r="Q3258" s="1252">
        <v>0</v>
      </c>
      <c r="R3258" s="1252">
        <v>0</v>
      </c>
      <c r="S3258" s="1252">
        <v>0</v>
      </c>
      <c r="T3258" s="1252">
        <v>0</v>
      </c>
      <c r="U3258" s="1251" t="s">
        <v>116</v>
      </c>
      <c r="V3258" s="1251" t="s">
        <v>1537</v>
      </c>
      <c r="W3258" s="1251" t="s">
        <v>368</v>
      </c>
      <c r="X3258" s="1251" t="s">
        <v>1581</v>
      </c>
      <c r="Y3258" s="1251">
        <v>237</v>
      </c>
    </row>
    <row r="3259" spans="1:25" ht="12">
      <c r="A3259" s="1251">
        <v>2021</v>
      </c>
      <c r="B3259" s="1251">
        <v>25</v>
      </c>
      <c r="C3259" s="1251">
        <v>300</v>
      </c>
      <c r="D3259" s="1251" t="s">
        <v>1705</v>
      </c>
      <c r="E3259" s="1251">
        <v>241001</v>
      </c>
      <c r="F3259" s="1251" t="s">
        <v>1592</v>
      </c>
      <c r="G3259" s="1252">
        <v>0</v>
      </c>
      <c r="H3259" s="1252">
        <v>0</v>
      </c>
      <c r="I3259" s="1252">
        <v>0</v>
      </c>
      <c r="J3259" s="1252">
        <v>0</v>
      </c>
      <c r="K3259" s="1252">
        <v>0</v>
      </c>
      <c r="L3259" s="1252">
        <v>-2694.5700000000002</v>
      </c>
      <c r="M3259" s="1252">
        <v>-2694.5700000000002</v>
      </c>
      <c r="N3259" s="1252">
        <v>-2694.5700000000002</v>
      </c>
      <c r="O3259" s="1252">
        <v>-2694.5700000000002</v>
      </c>
      <c r="P3259" s="1252">
        <v>-2694.5700000000002</v>
      </c>
      <c r="Q3259" s="1252">
        <v>-2694.5700000000002</v>
      </c>
      <c r="R3259" s="1252">
        <v>-2694.5700000000002</v>
      </c>
      <c r="S3259" s="1252">
        <v>-2694.5700000000002</v>
      </c>
      <c r="T3259" s="1252">
        <v>-2694.5699999999997</v>
      </c>
      <c r="U3259" s="1251" t="s">
        <v>116</v>
      </c>
      <c r="V3259" s="1251" t="s">
        <v>1537</v>
      </c>
      <c r="W3259" s="1251" t="s">
        <v>371</v>
      </c>
      <c r="X3259" s="1251" t="s">
        <v>1581</v>
      </c>
      <c r="Y3259" s="1251">
        <v>241</v>
      </c>
    </row>
    <row r="3260" spans="1:25" ht="12">
      <c r="A3260" s="1251">
        <v>2021</v>
      </c>
      <c r="B3260" s="1251">
        <v>25</v>
      </c>
      <c r="C3260" s="1251">
        <v>300</v>
      </c>
      <c r="D3260" s="1251" t="s">
        <v>1705</v>
      </c>
      <c r="E3260" s="1251">
        <v>241003</v>
      </c>
      <c r="F3260" s="1251" t="s">
        <v>1593</v>
      </c>
      <c r="G3260" s="1252">
        <v>0</v>
      </c>
      <c r="H3260" s="1252">
        <v>0</v>
      </c>
      <c r="I3260" s="1252">
        <v>0</v>
      </c>
      <c r="J3260" s="1252">
        <v>0</v>
      </c>
      <c r="K3260" s="1252">
        <v>0</v>
      </c>
      <c r="L3260" s="1252">
        <v>0</v>
      </c>
      <c r="M3260" s="1252">
        <v>0</v>
      </c>
      <c r="N3260" s="1252">
        <v>0</v>
      </c>
      <c r="O3260" s="1252">
        <v>0</v>
      </c>
      <c r="P3260" s="1252">
        <v>0</v>
      </c>
      <c r="Q3260" s="1252">
        <v>0</v>
      </c>
      <c r="R3260" s="1252">
        <v>0</v>
      </c>
      <c r="S3260" s="1252">
        <v>0</v>
      </c>
      <c r="T3260" s="1252">
        <v>0</v>
      </c>
      <c r="U3260" s="1251" t="s">
        <v>116</v>
      </c>
      <c r="V3260" s="1251" t="s">
        <v>1537</v>
      </c>
      <c r="W3260" s="1251" t="s">
        <v>371</v>
      </c>
      <c r="X3260" s="1251" t="s">
        <v>1581</v>
      </c>
      <c r="Y3260" s="1251">
        <v>241</v>
      </c>
    </row>
    <row r="3261" spans="1:25" ht="12">
      <c r="A3261" s="1251">
        <v>2021</v>
      </c>
      <c r="B3261" s="1251">
        <v>25</v>
      </c>
      <c r="C3261" s="1251">
        <v>300</v>
      </c>
      <c r="D3261" s="1251" t="s">
        <v>1705</v>
      </c>
      <c r="E3261" s="1251">
        <v>241004</v>
      </c>
      <c r="F3261" s="1251" t="s">
        <v>1594</v>
      </c>
      <c r="G3261" s="1252">
        <v>-34539.32</v>
      </c>
      <c r="H3261" s="1252">
        <v>-28491.599999999999</v>
      </c>
      <c r="I3261" s="1252">
        <v>-22443.880000000001</v>
      </c>
      <c r="J3261" s="1252">
        <v>-16396.16</v>
      </c>
      <c r="K3261" s="1252">
        <v>-44483.650000000001</v>
      </c>
      <c r="L3261" s="1252">
        <v>-38352.879999999997</v>
      </c>
      <c r="M3261" s="1252">
        <v>-32222.110000000001</v>
      </c>
      <c r="N3261" s="1252">
        <v>-26091.34</v>
      </c>
      <c r="O3261" s="1252">
        <v>-19960.57</v>
      </c>
      <c r="P3261" s="1252">
        <v>-54262.949999999997</v>
      </c>
      <c r="Q3261" s="1252">
        <v>-46648.040000000001</v>
      </c>
      <c r="R3261" s="1252">
        <v>-37130.07</v>
      </c>
      <c r="S3261" s="1252">
        <v>-34090.739999999998</v>
      </c>
      <c r="T3261" s="1252">
        <v>-34090.739999999991</v>
      </c>
      <c r="U3261" s="1251" t="s">
        <v>116</v>
      </c>
      <c r="V3261" s="1251" t="s">
        <v>1537</v>
      </c>
      <c r="W3261" s="1251" t="s">
        <v>371</v>
      </c>
      <c r="X3261" s="1251" t="s">
        <v>1581</v>
      </c>
      <c r="Y3261" s="1251">
        <v>241</v>
      </c>
    </row>
    <row r="3262" spans="1:25" ht="12">
      <c r="A3262" s="1251">
        <v>2021</v>
      </c>
      <c r="B3262" s="1251">
        <v>25</v>
      </c>
      <c r="C3262" s="1251">
        <v>300</v>
      </c>
      <c r="D3262" s="1251" t="s">
        <v>1705</v>
      </c>
      <c r="E3262" s="1251">
        <v>241008</v>
      </c>
      <c r="F3262" s="1251" t="s">
        <v>1595</v>
      </c>
      <c r="G3262" s="1252">
        <v>0</v>
      </c>
      <c r="H3262" s="1252">
        <v>0</v>
      </c>
      <c r="I3262" s="1252">
        <v>0</v>
      </c>
      <c r="J3262" s="1252">
        <v>0</v>
      </c>
      <c r="K3262" s="1252">
        <v>0</v>
      </c>
      <c r="L3262" s="1252">
        <v>0</v>
      </c>
      <c r="M3262" s="1252">
        <v>0</v>
      </c>
      <c r="N3262" s="1252">
        <v>0</v>
      </c>
      <c r="O3262" s="1252">
        <v>0</v>
      </c>
      <c r="P3262" s="1252">
        <v>0</v>
      </c>
      <c r="Q3262" s="1252">
        <v>0</v>
      </c>
      <c r="R3262" s="1252">
        <v>0</v>
      </c>
      <c r="S3262" s="1252">
        <v>0</v>
      </c>
      <c r="T3262" s="1252">
        <v>0</v>
      </c>
      <c r="U3262" s="1251" t="s">
        <v>116</v>
      </c>
      <c r="V3262" s="1251" t="s">
        <v>1537</v>
      </c>
      <c r="W3262" s="1251" t="s">
        <v>371</v>
      </c>
      <c r="X3262" s="1251" t="s">
        <v>1581</v>
      </c>
      <c r="Y3262" s="1251">
        <v>241</v>
      </c>
    </row>
    <row r="3263" spans="1:25" ht="12">
      <c r="A3263" s="1251">
        <v>2021</v>
      </c>
      <c r="B3263" s="1251">
        <v>25</v>
      </c>
      <c r="C3263" s="1251">
        <v>300</v>
      </c>
      <c r="D3263" s="1251" t="s">
        <v>1705</v>
      </c>
      <c r="E3263" s="1251">
        <v>243030</v>
      </c>
      <c r="F3263" s="1251" t="s">
        <v>1596</v>
      </c>
      <c r="G3263" s="1252">
        <v>12060.040000000001</v>
      </c>
      <c r="H3263" s="1252">
        <v>12060.040000000001</v>
      </c>
      <c r="I3263" s="1252">
        <v>12060.040000000001</v>
      </c>
      <c r="J3263" s="1252">
        <v>26279.380000000001</v>
      </c>
      <c r="K3263" s="1252">
        <v>26279.380000000001</v>
      </c>
      <c r="L3263" s="1252">
        <v>26279.380000000001</v>
      </c>
      <c r="M3263" s="1252">
        <v>26279.380000000001</v>
      </c>
      <c r="N3263" s="1252">
        <v>26279.380000000001</v>
      </c>
      <c r="O3263" s="1252">
        <v>26279.380000000001</v>
      </c>
      <c r="P3263" s="1252">
        <v>26279.380000000001</v>
      </c>
      <c r="Q3263" s="1252">
        <v>26279.380000000001</v>
      </c>
      <c r="R3263" s="1252">
        <v>26279.380000000001</v>
      </c>
      <c r="S3263" s="1252">
        <v>26279.380000000001</v>
      </c>
      <c r="T3263" s="1252">
        <v>26279.379999999976</v>
      </c>
      <c r="U3263" s="1251" t="s">
        <v>116</v>
      </c>
      <c r="V3263" s="1251" t="s">
        <v>1537</v>
      </c>
      <c r="W3263" s="1251" t="s">
        <v>371</v>
      </c>
      <c r="X3263" s="1251" t="s">
        <v>1581</v>
      </c>
      <c r="Y3263" s="1251">
        <v>243</v>
      </c>
    </row>
    <row r="3264" spans="1:25" ht="12">
      <c r="A3264" s="1251">
        <v>2021</v>
      </c>
      <c r="B3264" s="1251">
        <v>25</v>
      </c>
      <c r="C3264" s="1251">
        <v>300</v>
      </c>
      <c r="D3264" s="1251" t="s">
        <v>1705</v>
      </c>
      <c r="E3264" s="1251">
        <v>243050</v>
      </c>
      <c r="F3264" s="1251" t="s">
        <v>1597</v>
      </c>
      <c r="G3264" s="1252">
        <v>0</v>
      </c>
      <c r="H3264" s="1252">
        <v>0</v>
      </c>
      <c r="I3264" s="1252">
        <v>0</v>
      </c>
      <c r="J3264" s="1252">
        <v>0</v>
      </c>
      <c r="K3264" s="1252">
        <v>0</v>
      </c>
      <c r="L3264" s="1252">
        <v>0</v>
      </c>
      <c r="M3264" s="1252">
        <v>0</v>
      </c>
      <c r="N3264" s="1252">
        <v>0</v>
      </c>
      <c r="O3264" s="1252">
        <v>0</v>
      </c>
      <c r="P3264" s="1252">
        <v>0</v>
      </c>
      <c r="Q3264" s="1252">
        <v>0</v>
      </c>
      <c r="R3264" s="1252">
        <v>0</v>
      </c>
      <c r="S3264" s="1252">
        <v>0</v>
      </c>
      <c r="T3264" s="1252">
        <v>0</v>
      </c>
      <c r="U3264" s="1251" t="s">
        <v>116</v>
      </c>
      <c r="V3264" s="1251" t="s">
        <v>1537</v>
      </c>
      <c r="W3264" s="1251" t="s">
        <v>371</v>
      </c>
      <c r="X3264" s="1251" t="s">
        <v>1581</v>
      </c>
      <c r="Y3264" s="1251">
        <v>243</v>
      </c>
    </row>
    <row r="3265" spans="1:25" ht="12">
      <c r="A3265" s="1251">
        <v>2021</v>
      </c>
      <c r="B3265" s="1251">
        <v>25</v>
      </c>
      <c r="C3265" s="1251">
        <v>300</v>
      </c>
      <c r="D3265" s="1251" t="s">
        <v>1705</v>
      </c>
      <c r="E3265" s="1251">
        <v>243137</v>
      </c>
      <c r="F3265" s="1251" t="s">
        <v>1598</v>
      </c>
      <c r="G3265" s="1252">
        <v>0</v>
      </c>
      <c r="H3265" s="1252">
        <v>0</v>
      </c>
      <c r="I3265" s="1252">
        <v>0</v>
      </c>
      <c r="J3265" s="1252">
        <v>0</v>
      </c>
      <c r="K3265" s="1252">
        <v>0</v>
      </c>
      <c r="L3265" s="1252">
        <v>0</v>
      </c>
      <c r="M3265" s="1252">
        <v>0</v>
      </c>
      <c r="N3265" s="1252">
        <v>0</v>
      </c>
      <c r="O3265" s="1252">
        <v>0</v>
      </c>
      <c r="P3265" s="1252">
        <v>0</v>
      </c>
      <c r="Q3265" s="1252">
        <v>0</v>
      </c>
      <c r="R3265" s="1252">
        <v>0</v>
      </c>
      <c r="S3265" s="1252">
        <v>0</v>
      </c>
      <c r="T3265" s="1252">
        <v>0</v>
      </c>
      <c r="U3265" s="1251" t="s">
        <v>116</v>
      </c>
      <c r="V3265" s="1251" t="s">
        <v>1537</v>
      </c>
      <c r="W3265" s="1251" t="s">
        <v>371</v>
      </c>
      <c r="X3265" s="1251" t="s">
        <v>1581</v>
      </c>
      <c r="Y3265" s="1251">
        <v>243</v>
      </c>
    </row>
    <row r="3266" spans="1:25" ht="12">
      <c r="A3266" s="1251">
        <v>2021</v>
      </c>
      <c r="B3266" s="1251">
        <v>25</v>
      </c>
      <c r="C3266" s="1251">
        <v>300</v>
      </c>
      <c r="D3266" s="1251" t="s">
        <v>1705</v>
      </c>
      <c r="E3266" s="1251">
        <v>243140</v>
      </c>
      <c r="F3266" s="1251" t="s">
        <v>1599</v>
      </c>
      <c r="G3266" s="1252">
        <v>1136.71</v>
      </c>
      <c r="H3266" s="1252">
        <v>1136.71</v>
      </c>
      <c r="I3266" s="1252">
        <v>1136.71</v>
      </c>
      <c r="J3266" s="1252">
        <v>1136.71</v>
      </c>
      <c r="K3266" s="1252">
        <v>1136.71</v>
      </c>
      <c r="L3266" s="1252">
        <v>-37949.269999999997</v>
      </c>
      <c r="M3266" s="1252">
        <v>-39652.230000000003</v>
      </c>
      <c r="N3266" s="1252">
        <v>1136.71</v>
      </c>
      <c r="O3266" s="1252">
        <v>1136.71</v>
      </c>
      <c r="P3266" s="1252">
        <v>1136.71</v>
      </c>
      <c r="Q3266" s="1252">
        <v>-35479.739999999998</v>
      </c>
      <c r="R3266" s="1252">
        <v>-37134.839999999997</v>
      </c>
      <c r="S3266" s="1252">
        <v>1136.71</v>
      </c>
      <c r="T3266" s="1252">
        <v>1136.7099999999919</v>
      </c>
      <c r="U3266" s="1251" t="s">
        <v>116</v>
      </c>
      <c r="V3266" s="1251" t="s">
        <v>1537</v>
      </c>
      <c r="W3266" s="1251" t="s">
        <v>371</v>
      </c>
      <c r="X3266" s="1251" t="s">
        <v>1581</v>
      </c>
      <c r="Y3266" s="1251">
        <v>243</v>
      </c>
    </row>
    <row r="3267" spans="1:25" ht="12">
      <c r="A3267" s="1251">
        <v>2021</v>
      </c>
      <c r="B3267" s="1251">
        <v>25</v>
      </c>
      <c r="C3267" s="1251">
        <v>300</v>
      </c>
      <c r="D3267" s="1251" t="s">
        <v>1705</v>
      </c>
      <c r="E3267" s="1251">
        <v>246999</v>
      </c>
      <c r="F3267" s="1251" t="s">
        <v>1701</v>
      </c>
      <c r="G3267" s="1252">
        <v>0</v>
      </c>
      <c r="H3267" s="1252">
        <v>0</v>
      </c>
      <c r="I3267" s="1252">
        <v>0</v>
      </c>
      <c r="J3267" s="1252">
        <v>0</v>
      </c>
      <c r="K3267" s="1252">
        <v>0</v>
      </c>
      <c r="L3267" s="1252">
        <v>0</v>
      </c>
      <c r="M3267" s="1252">
        <v>0</v>
      </c>
      <c r="N3267" s="1252">
        <v>0</v>
      </c>
      <c r="O3267" s="1252">
        <v>0</v>
      </c>
      <c r="P3267" s="1252">
        <v>0</v>
      </c>
      <c r="Q3267" s="1252">
        <v>0</v>
      </c>
      <c r="R3267" s="1252">
        <v>0</v>
      </c>
      <c r="S3267" s="1252">
        <v>0</v>
      </c>
      <c r="T3267" s="1252">
        <v>0</v>
      </c>
      <c r="U3267" s="1251" t="s">
        <v>116</v>
      </c>
      <c r="V3267" s="1251" t="s">
        <v>1537</v>
      </c>
      <c r="W3267" s="1251" t="s">
        <v>371</v>
      </c>
      <c r="X3267" s="1251" t="s">
        <v>1581</v>
      </c>
      <c r="Y3267" s="1251">
        <v>246</v>
      </c>
    </row>
    <row r="3268" spans="1:25" ht="12">
      <c r="A3268" s="1251">
        <v>2021</v>
      </c>
      <c r="B3268" s="1251">
        <v>25</v>
      </c>
      <c r="C3268" s="1251">
        <v>300</v>
      </c>
      <c r="D3268" s="1251" t="s">
        <v>1705</v>
      </c>
      <c r="E3268" s="1251">
        <v>252010</v>
      </c>
      <c r="F3268" s="1251" t="s">
        <v>1600</v>
      </c>
      <c r="G3268" s="1252">
        <v>0</v>
      </c>
      <c r="H3268" s="1252">
        <v>0</v>
      </c>
      <c r="I3268" s="1252">
        <v>0</v>
      </c>
      <c r="J3268" s="1252">
        <v>0</v>
      </c>
      <c r="K3268" s="1252">
        <v>0</v>
      </c>
      <c r="L3268" s="1252">
        <v>0</v>
      </c>
      <c r="M3268" s="1252">
        <v>0</v>
      </c>
      <c r="N3268" s="1252">
        <v>0</v>
      </c>
      <c r="O3268" s="1252">
        <v>0</v>
      </c>
      <c r="P3268" s="1252">
        <v>0</v>
      </c>
      <c r="Q3268" s="1252">
        <v>0</v>
      </c>
      <c r="R3268" s="1252">
        <v>0</v>
      </c>
      <c r="S3268" s="1252">
        <v>0</v>
      </c>
      <c r="T3268" s="1252">
        <v>0</v>
      </c>
      <c r="U3268" s="1251" t="s">
        <v>116</v>
      </c>
      <c r="V3268" s="1251" t="s">
        <v>564</v>
      </c>
      <c r="W3268" s="1251" t="s">
        <v>375</v>
      </c>
      <c r="X3268" s="1251" t="s">
        <v>1581</v>
      </c>
      <c r="Y3268" s="1251">
        <v>252</v>
      </c>
    </row>
    <row r="3269" spans="1:25" ht="12">
      <c r="A3269" s="1251">
        <v>2021</v>
      </c>
      <c r="B3269" s="1251">
        <v>25</v>
      </c>
      <c r="C3269" s="1251">
        <v>300</v>
      </c>
      <c r="D3269" s="1251" t="s">
        <v>1705</v>
      </c>
      <c r="E3269" s="1251">
        <v>252020</v>
      </c>
      <c r="F3269" s="1251" t="s">
        <v>1713</v>
      </c>
      <c r="G3269" s="1252">
        <v>0</v>
      </c>
      <c r="H3269" s="1252">
        <v>0</v>
      </c>
      <c r="I3269" s="1252">
        <v>0</v>
      </c>
      <c r="J3269" s="1252">
        <v>0</v>
      </c>
      <c r="K3269" s="1252">
        <v>0</v>
      </c>
      <c r="L3269" s="1252">
        <v>0</v>
      </c>
      <c r="M3269" s="1252">
        <v>0</v>
      </c>
      <c r="N3269" s="1252">
        <v>0</v>
      </c>
      <c r="O3269" s="1252">
        <v>0</v>
      </c>
      <c r="P3269" s="1252">
        <v>0</v>
      </c>
      <c r="Q3269" s="1252">
        <v>0</v>
      </c>
      <c r="R3269" s="1252">
        <v>0</v>
      </c>
      <c r="S3269" s="1252">
        <v>0</v>
      </c>
      <c r="T3269" s="1252">
        <v>0</v>
      </c>
      <c r="U3269" s="1251" t="s">
        <v>116</v>
      </c>
      <c r="V3269" s="1251" t="s">
        <v>564</v>
      </c>
      <c r="W3269" s="1251" t="s">
        <v>375</v>
      </c>
      <c r="X3269" s="1251" t="s">
        <v>1581</v>
      </c>
      <c r="Y3269" s="1251">
        <v>252</v>
      </c>
    </row>
    <row r="3270" spans="1:25" ht="12">
      <c r="A3270" s="1251">
        <v>2021</v>
      </c>
      <c r="B3270" s="1251">
        <v>25</v>
      </c>
      <c r="C3270" s="1251">
        <v>300</v>
      </c>
      <c r="D3270" s="1251" t="s">
        <v>1705</v>
      </c>
      <c r="E3270" s="1251">
        <v>252025</v>
      </c>
      <c r="F3270" s="1251" t="s">
        <v>1601</v>
      </c>
      <c r="G3270" s="1252">
        <v>0</v>
      </c>
      <c r="H3270" s="1252">
        <v>0</v>
      </c>
      <c r="I3270" s="1252">
        <v>0</v>
      </c>
      <c r="J3270" s="1252">
        <v>0</v>
      </c>
      <c r="K3270" s="1252">
        <v>0</v>
      </c>
      <c r="L3270" s="1252">
        <v>0</v>
      </c>
      <c r="M3270" s="1252">
        <v>0</v>
      </c>
      <c r="N3270" s="1252">
        <v>0</v>
      </c>
      <c r="O3270" s="1252">
        <v>0</v>
      </c>
      <c r="P3270" s="1252">
        <v>0</v>
      </c>
      <c r="Q3270" s="1252">
        <v>0</v>
      </c>
      <c r="R3270" s="1252">
        <v>0</v>
      </c>
      <c r="S3270" s="1252">
        <v>0</v>
      </c>
      <c r="T3270" s="1252">
        <v>0</v>
      </c>
      <c r="U3270" s="1251" t="s">
        <v>116</v>
      </c>
      <c r="V3270" s="1251" t="s">
        <v>564</v>
      </c>
      <c r="W3270" s="1251" t="s">
        <v>375</v>
      </c>
      <c r="X3270" s="1251" t="s">
        <v>1581</v>
      </c>
      <c r="Y3270" s="1251">
        <v>252</v>
      </c>
    </row>
    <row r="3271" spans="1:25" ht="12">
      <c r="A3271" s="1251">
        <v>2021</v>
      </c>
      <c r="B3271" s="1251">
        <v>25</v>
      </c>
      <c r="C3271" s="1251">
        <v>300</v>
      </c>
      <c r="D3271" s="1251" t="s">
        <v>1705</v>
      </c>
      <c r="E3271" s="1251">
        <v>252030</v>
      </c>
      <c r="F3271" s="1251" t="s">
        <v>1602</v>
      </c>
      <c r="G3271" s="1252">
        <v>0</v>
      </c>
      <c r="H3271" s="1252">
        <v>0</v>
      </c>
      <c r="I3271" s="1252">
        <v>0</v>
      </c>
      <c r="J3271" s="1252">
        <v>0</v>
      </c>
      <c r="K3271" s="1252">
        <v>0</v>
      </c>
      <c r="L3271" s="1252">
        <v>0</v>
      </c>
      <c r="M3271" s="1252">
        <v>0</v>
      </c>
      <c r="N3271" s="1252">
        <v>0</v>
      </c>
      <c r="O3271" s="1252">
        <v>0</v>
      </c>
      <c r="P3271" s="1252">
        <v>0</v>
      </c>
      <c r="Q3271" s="1252">
        <v>0</v>
      </c>
      <c r="R3271" s="1252">
        <v>0</v>
      </c>
      <c r="S3271" s="1252">
        <v>0</v>
      </c>
      <c r="T3271" s="1252">
        <v>0</v>
      </c>
      <c r="U3271" s="1251" t="s">
        <v>116</v>
      </c>
      <c r="V3271" s="1251" t="s">
        <v>564</v>
      </c>
      <c r="W3271" s="1251" t="s">
        <v>375</v>
      </c>
      <c r="X3271" s="1251" t="s">
        <v>1581</v>
      </c>
      <c r="Y3271" s="1251">
        <v>252</v>
      </c>
    </row>
    <row r="3272" spans="1:25" ht="12">
      <c r="A3272" s="1251">
        <v>2021</v>
      </c>
      <c r="B3272" s="1251">
        <v>25</v>
      </c>
      <c r="C3272" s="1251">
        <v>300</v>
      </c>
      <c r="D3272" s="1251" t="s">
        <v>1705</v>
      </c>
      <c r="E3272" s="1251">
        <v>252050</v>
      </c>
      <c r="F3272" s="1251" t="s">
        <v>1603</v>
      </c>
      <c r="G3272" s="1252">
        <v>-4409475.7000000002</v>
      </c>
      <c r="H3272" s="1252">
        <v>-4469467.7000000002</v>
      </c>
      <c r="I3272" s="1252">
        <v>-4469467.7000000002</v>
      </c>
      <c r="J3272" s="1252">
        <v>-4469467.7000000002</v>
      </c>
      <c r="K3272" s="1252">
        <v>-4928623.8399999999</v>
      </c>
      <c r="L3272" s="1252">
        <v>-4928623.8399999999</v>
      </c>
      <c r="M3272" s="1252">
        <v>-4928623.8399999999</v>
      </c>
      <c r="N3272" s="1252">
        <v>-4928623.8399999999</v>
      </c>
      <c r="O3272" s="1252">
        <v>-4972393.8399999999</v>
      </c>
      <c r="P3272" s="1252">
        <v>-4972393.8399999999</v>
      </c>
      <c r="Q3272" s="1252">
        <v>-4972393.8399999999</v>
      </c>
      <c r="R3272" s="1252">
        <v>-4972393.8399999999</v>
      </c>
      <c r="S3272" s="1252">
        <v>-4993393.8399999999</v>
      </c>
      <c r="T3272" s="1252">
        <v>-4993393.8400000036</v>
      </c>
      <c r="U3272" s="1251" t="s">
        <v>116</v>
      </c>
      <c r="V3272" s="1251" t="s">
        <v>564</v>
      </c>
      <c r="W3272" s="1251" t="s">
        <v>375</v>
      </c>
      <c r="X3272" s="1251" t="s">
        <v>1581</v>
      </c>
      <c r="Y3272" s="1251">
        <v>252</v>
      </c>
    </row>
    <row r="3273" spans="1:25" ht="12">
      <c r="A3273" s="1251">
        <v>2021</v>
      </c>
      <c r="B3273" s="1251">
        <v>25</v>
      </c>
      <c r="C3273" s="1251">
        <v>300</v>
      </c>
      <c r="D3273" s="1251" t="s">
        <v>1705</v>
      </c>
      <c r="E3273" s="1251">
        <v>252051</v>
      </c>
      <c r="F3273" s="1251" t="s">
        <v>1604</v>
      </c>
      <c r="G3273" s="1252">
        <v>0</v>
      </c>
      <c r="H3273" s="1252">
        <v>0</v>
      </c>
      <c r="I3273" s="1252">
        <v>0</v>
      </c>
      <c r="J3273" s="1252">
        <v>0</v>
      </c>
      <c r="K3273" s="1252">
        <v>0</v>
      </c>
      <c r="L3273" s="1252">
        <v>0</v>
      </c>
      <c r="M3273" s="1252">
        <v>0</v>
      </c>
      <c r="N3273" s="1252">
        <v>0</v>
      </c>
      <c r="O3273" s="1252">
        <v>0</v>
      </c>
      <c r="P3273" s="1252">
        <v>0</v>
      </c>
      <c r="Q3273" s="1252">
        <v>0</v>
      </c>
      <c r="R3273" s="1252">
        <v>0</v>
      </c>
      <c r="S3273" s="1252">
        <v>0</v>
      </c>
      <c r="T3273" s="1252">
        <v>0</v>
      </c>
      <c r="U3273" s="1251" t="s">
        <v>116</v>
      </c>
      <c r="V3273" s="1251" t="s">
        <v>564</v>
      </c>
      <c r="W3273" s="1251" t="s">
        <v>375</v>
      </c>
      <c r="X3273" s="1251" t="s">
        <v>1581</v>
      </c>
      <c r="Y3273" s="1251">
        <v>252</v>
      </c>
    </row>
    <row r="3274" spans="1:25" ht="12">
      <c r="A3274" s="1251">
        <v>2021</v>
      </c>
      <c r="B3274" s="1251">
        <v>25</v>
      </c>
      <c r="C3274" s="1251">
        <v>300</v>
      </c>
      <c r="D3274" s="1251" t="s">
        <v>1705</v>
      </c>
      <c r="E3274" s="1251">
        <v>252052</v>
      </c>
      <c r="F3274" s="1251" t="s">
        <v>1605</v>
      </c>
      <c r="G3274" s="1252">
        <v>0</v>
      </c>
      <c r="H3274" s="1252">
        <v>0</v>
      </c>
      <c r="I3274" s="1252">
        <v>0</v>
      </c>
      <c r="J3274" s="1252">
        <v>0</v>
      </c>
      <c r="K3274" s="1252">
        <v>0</v>
      </c>
      <c r="L3274" s="1252">
        <v>0</v>
      </c>
      <c r="M3274" s="1252">
        <v>0</v>
      </c>
      <c r="N3274" s="1252">
        <v>0</v>
      </c>
      <c r="O3274" s="1252">
        <v>0</v>
      </c>
      <c r="P3274" s="1252">
        <v>0</v>
      </c>
      <c r="Q3274" s="1252">
        <v>0</v>
      </c>
      <c r="R3274" s="1252">
        <v>0</v>
      </c>
      <c r="S3274" s="1252">
        <v>0</v>
      </c>
      <c r="T3274" s="1252">
        <v>0</v>
      </c>
      <c r="U3274" s="1251" t="s">
        <v>116</v>
      </c>
      <c r="V3274" s="1251" t="s">
        <v>564</v>
      </c>
      <c r="W3274" s="1251" t="s">
        <v>375</v>
      </c>
      <c r="X3274" s="1251" t="s">
        <v>1581</v>
      </c>
      <c r="Y3274" s="1251">
        <v>252</v>
      </c>
    </row>
    <row r="3275" spans="1:25" ht="12">
      <c r="A3275" s="1251">
        <v>2021</v>
      </c>
      <c r="B3275" s="1251">
        <v>25</v>
      </c>
      <c r="C3275" s="1251">
        <v>300</v>
      </c>
      <c r="D3275" s="1251" t="s">
        <v>1705</v>
      </c>
      <c r="E3275" s="1251">
        <v>252053</v>
      </c>
      <c r="F3275" s="1251" t="s">
        <v>1606</v>
      </c>
      <c r="G3275" s="1252">
        <v>0</v>
      </c>
      <c r="H3275" s="1252">
        <v>0</v>
      </c>
      <c r="I3275" s="1252">
        <v>0</v>
      </c>
      <c r="J3275" s="1252">
        <v>0</v>
      </c>
      <c r="K3275" s="1252">
        <v>0</v>
      </c>
      <c r="L3275" s="1252">
        <v>0</v>
      </c>
      <c r="M3275" s="1252">
        <v>0</v>
      </c>
      <c r="N3275" s="1252">
        <v>0</v>
      </c>
      <c r="O3275" s="1252">
        <v>0</v>
      </c>
      <c r="P3275" s="1252">
        <v>0</v>
      </c>
      <c r="Q3275" s="1252">
        <v>0</v>
      </c>
      <c r="R3275" s="1252">
        <v>0</v>
      </c>
      <c r="S3275" s="1252">
        <v>0</v>
      </c>
      <c r="T3275" s="1252">
        <v>0</v>
      </c>
      <c r="U3275" s="1251" t="s">
        <v>116</v>
      </c>
      <c r="V3275" s="1251" t="s">
        <v>564</v>
      </c>
      <c r="W3275" s="1251" t="s">
        <v>375</v>
      </c>
      <c r="X3275" s="1251" t="s">
        <v>1581</v>
      </c>
      <c r="Y3275" s="1251">
        <v>252</v>
      </c>
    </row>
    <row r="3276" spans="1:25" ht="12">
      <c r="A3276" s="1251">
        <v>2021</v>
      </c>
      <c r="B3276" s="1251">
        <v>25</v>
      </c>
      <c r="C3276" s="1251">
        <v>300</v>
      </c>
      <c r="D3276" s="1251" t="s">
        <v>1705</v>
      </c>
      <c r="E3276" s="1251">
        <v>252055</v>
      </c>
      <c r="F3276" s="1251" t="s">
        <v>1607</v>
      </c>
      <c r="G3276" s="1252">
        <v>0</v>
      </c>
      <c r="H3276" s="1252">
        <v>0</v>
      </c>
      <c r="I3276" s="1252">
        <v>0</v>
      </c>
      <c r="J3276" s="1252">
        <v>0</v>
      </c>
      <c r="K3276" s="1252">
        <v>0</v>
      </c>
      <c r="L3276" s="1252">
        <v>0</v>
      </c>
      <c r="M3276" s="1252">
        <v>0</v>
      </c>
      <c r="N3276" s="1252">
        <v>0</v>
      </c>
      <c r="O3276" s="1252">
        <v>0</v>
      </c>
      <c r="P3276" s="1252">
        <v>0</v>
      </c>
      <c r="Q3276" s="1252">
        <v>0</v>
      </c>
      <c r="R3276" s="1252">
        <v>0</v>
      </c>
      <c r="S3276" s="1252">
        <v>0</v>
      </c>
      <c r="T3276" s="1252">
        <v>0</v>
      </c>
      <c r="U3276" s="1251" t="s">
        <v>116</v>
      </c>
      <c r="V3276" s="1251" t="s">
        <v>564</v>
      </c>
      <c r="W3276" s="1251" t="s">
        <v>375</v>
      </c>
      <c r="X3276" s="1251" t="s">
        <v>1581</v>
      </c>
      <c r="Y3276" s="1251">
        <v>252</v>
      </c>
    </row>
    <row r="3277" spans="1:25" ht="12">
      <c r="A3277" s="1251">
        <v>2021</v>
      </c>
      <c r="B3277" s="1251">
        <v>25</v>
      </c>
      <c r="C3277" s="1251">
        <v>300</v>
      </c>
      <c r="D3277" s="1251" t="s">
        <v>1705</v>
      </c>
      <c r="E3277" s="1251">
        <v>252059</v>
      </c>
      <c r="F3277" s="1251" t="s">
        <v>1702</v>
      </c>
      <c r="G3277" s="1252">
        <v>0</v>
      </c>
      <c r="H3277" s="1252">
        <v>0</v>
      </c>
      <c r="I3277" s="1252">
        <v>0</v>
      </c>
      <c r="J3277" s="1252">
        <v>0</v>
      </c>
      <c r="K3277" s="1252">
        <v>0</v>
      </c>
      <c r="L3277" s="1252">
        <v>0</v>
      </c>
      <c r="M3277" s="1252">
        <v>0</v>
      </c>
      <c r="N3277" s="1252">
        <v>0</v>
      </c>
      <c r="O3277" s="1252">
        <v>0</v>
      </c>
      <c r="P3277" s="1252">
        <v>0</v>
      </c>
      <c r="Q3277" s="1252">
        <v>0</v>
      </c>
      <c r="R3277" s="1252">
        <v>0</v>
      </c>
      <c r="S3277" s="1252">
        <v>0</v>
      </c>
      <c r="T3277" s="1252">
        <v>0</v>
      </c>
      <c r="U3277" s="1251" t="s">
        <v>116</v>
      </c>
      <c r="V3277" s="1251" t="s">
        <v>564</v>
      </c>
      <c r="W3277" s="1251" t="s">
        <v>375</v>
      </c>
      <c r="X3277" s="1251" t="s">
        <v>1581</v>
      </c>
      <c r="Y3277" s="1251">
        <v>252</v>
      </c>
    </row>
    <row r="3278" spans="1:25" ht="12">
      <c r="A3278" s="1251">
        <v>2021</v>
      </c>
      <c r="B3278" s="1251">
        <v>25</v>
      </c>
      <c r="C3278" s="1251">
        <v>300</v>
      </c>
      <c r="D3278" s="1251" t="s">
        <v>1705</v>
      </c>
      <c r="E3278" s="1251">
        <v>252080</v>
      </c>
      <c r="F3278" s="1251" t="s">
        <v>1608</v>
      </c>
      <c r="G3278" s="1252">
        <v>228481.20000000001</v>
      </c>
      <c r="H3278" s="1252">
        <v>228481.20000000001</v>
      </c>
      <c r="I3278" s="1252">
        <v>221481.20000000001</v>
      </c>
      <c r="J3278" s="1252">
        <v>217981.20000000001</v>
      </c>
      <c r="K3278" s="1252">
        <v>237166.35000000001</v>
      </c>
      <c r="L3278" s="1252">
        <v>237166.35000000001</v>
      </c>
      <c r="M3278" s="1252">
        <v>345675.35999999999</v>
      </c>
      <c r="N3278" s="1252">
        <v>390625.35999999999</v>
      </c>
      <c r="O3278" s="1252">
        <v>387925.35999999999</v>
      </c>
      <c r="P3278" s="1252">
        <v>444551.14000000001</v>
      </c>
      <c r="Q3278" s="1252">
        <v>502301.14000000001</v>
      </c>
      <c r="R3278" s="1252">
        <v>502301.14000000001</v>
      </c>
      <c r="S3278" s="1252">
        <v>523501.14000000001</v>
      </c>
      <c r="T3278" s="1252">
        <v>523501.14000000013</v>
      </c>
      <c r="U3278" s="1251" t="s">
        <v>116</v>
      </c>
      <c r="V3278" s="1251" t="s">
        <v>564</v>
      </c>
      <c r="W3278" s="1251" t="s">
        <v>375</v>
      </c>
      <c r="X3278" s="1251" t="s">
        <v>1581</v>
      </c>
      <c r="Y3278" s="1251">
        <v>252</v>
      </c>
    </row>
    <row r="3279" spans="1:25" ht="12">
      <c r="A3279" s="1251">
        <v>2021</v>
      </c>
      <c r="B3279" s="1251">
        <v>25</v>
      </c>
      <c r="C3279" s="1251">
        <v>300</v>
      </c>
      <c r="D3279" s="1251" t="s">
        <v>1705</v>
      </c>
      <c r="E3279" s="1251">
        <v>252085</v>
      </c>
      <c r="F3279" s="1251" t="s">
        <v>1609</v>
      </c>
      <c r="G3279" s="1252">
        <v>0</v>
      </c>
      <c r="H3279" s="1252">
        <v>0</v>
      </c>
      <c r="I3279" s="1252">
        <v>0</v>
      </c>
      <c r="J3279" s="1252">
        <v>0</v>
      </c>
      <c r="K3279" s="1252">
        <v>0</v>
      </c>
      <c r="L3279" s="1252">
        <v>0</v>
      </c>
      <c r="M3279" s="1252">
        <v>0</v>
      </c>
      <c r="N3279" s="1252">
        <v>0</v>
      </c>
      <c r="O3279" s="1252">
        <v>0</v>
      </c>
      <c r="P3279" s="1252">
        <v>0</v>
      </c>
      <c r="Q3279" s="1252">
        <v>0</v>
      </c>
      <c r="R3279" s="1252">
        <v>0</v>
      </c>
      <c r="S3279" s="1252">
        <v>0</v>
      </c>
      <c r="T3279" s="1252">
        <v>0</v>
      </c>
      <c r="U3279" s="1251" t="s">
        <v>116</v>
      </c>
      <c r="V3279" s="1251" t="s">
        <v>564</v>
      </c>
      <c r="W3279" s="1251" t="s">
        <v>375</v>
      </c>
      <c r="X3279" s="1251" t="s">
        <v>1581</v>
      </c>
      <c r="Y3279" s="1251">
        <v>252</v>
      </c>
    </row>
    <row r="3280" spans="1:25" ht="12">
      <c r="A3280" s="1251">
        <v>2021</v>
      </c>
      <c r="B3280" s="1251">
        <v>25</v>
      </c>
      <c r="C3280" s="1251">
        <v>300</v>
      </c>
      <c r="D3280" s="1251" t="s">
        <v>1705</v>
      </c>
      <c r="E3280" s="1251">
        <v>252099</v>
      </c>
      <c r="F3280" s="1251" t="s">
        <v>1610</v>
      </c>
      <c r="G3280" s="1252">
        <v>4252744.5</v>
      </c>
      <c r="H3280" s="1252">
        <v>4312736.5</v>
      </c>
      <c r="I3280" s="1252">
        <v>4247986.5</v>
      </c>
      <c r="J3280" s="1252">
        <v>4251486.5</v>
      </c>
      <c r="K3280" s="1252">
        <v>4691457.4900000002</v>
      </c>
      <c r="L3280" s="1252">
        <v>4691457.4900000002</v>
      </c>
      <c r="M3280" s="1252">
        <v>4552648.4800000004</v>
      </c>
      <c r="N3280" s="1252">
        <v>4537998.4800000004</v>
      </c>
      <c r="O3280" s="1252">
        <v>4584468.4800000004</v>
      </c>
      <c r="P3280" s="1252">
        <v>4527842.7000000002</v>
      </c>
      <c r="Q3280" s="1252">
        <v>4470092.7000000002</v>
      </c>
      <c r="R3280" s="1252">
        <v>4470092.7000000002</v>
      </c>
      <c r="S3280" s="1252">
        <v>4469892.7000000002</v>
      </c>
      <c r="T3280" s="1252">
        <v>4469892.700000003</v>
      </c>
      <c r="U3280" s="1251" t="s">
        <v>116</v>
      </c>
      <c r="V3280" s="1251" t="s">
        <v>564</v>
      </c>
      <c r="W3280" s="1251" t="s">
        <v>375</v>
      </c>
      <c r="X3280" s="1251" t="s">
        <v>1581</v>
      </c>
      <c r="Y3280" s="1251">
        <v>252</v>
      </c>
    </row>
    <row r="3281" spans="1:25" ht="12">
      <c r="A3281" s="1251">
        <v>2021</v>
      </c>
      <c r="B3281" s="1251">
        <v>25</v>
      </c>
      <c r="C3281" s="1251">
        <v>300</v>
      </c>
      <c r="D3281" s="1251" t="s">
        <v>1705</v>
      </c>
      <c r="E3281" s="1251">
        <v>252100</v>
      </c>
      <c r="F3281" s="1251" t="s">
        <v>1611</v>
      </c>
      <c r="G3281" s="1252">
        <v>0</v>
      </c>
      <c r="H3281" s="1252">
        <v>0</v>
      </c>
      <c r="I3281" s="1252">
        <v>0</v>
      </c>
      <c r="J3281" s="1252">
        <v>0</v>
      </c>
      <c r="K3281" s="1252">
        <v>0</v>
      </c>
      <c r="L3281" s="1252">
        <v>0</v>
      </c>
      <c r="M3281" s="1252">
        <v>0</v>
      </c>
      <c r="N3281" s="1252">
        <v>0</v>
      </c>
      <c r="O3281" s="1252">
        <v>0</v>
      </c>
      <c r="P3281" s="1252">
        <v>0</v>
      </c>
      <c r="Q3281" s="1252">
        <v>0</v>
      </c>
      <c r="R3281" s="1252">
        <v>0</v>
      </c>
      <c r="S3281" s="1252">
        <v>0</v>
      </c>
      <c r="T3281" s="1252">
        <v>0</v>
      </c>
      <c r="U3281" s="1251" t="s">
        <v>116</v>
      </c>
      <c r="V3281" s="1251" t="s">
        <v>564</v>
      </c>
      <c r="W3281" s="1251" t="s">
        <v>375</v>
      </c>
      <c r="X3281" s="1251" t="s">
        <v>1581</v>
      </c>
      <c r="Y3281" s="1251">
        <v>252</v>
      </c>
    </row>
    <row r="3282" spans="1:25" ht="12">
      <c r="A3282" s="1251">
        <v>2021</v>
      </c>
      <c r="B3282" s="1251">
        <v>25</v>
      </c>
      <c r="C3282" s="1251">
        <v>300</v>
      </c>
      <c r="D3282" s="1251" t="s">
        <v>1705</v>
      </c>
      <c r="E3282" s="1251">
        <v>252106</v>
      </c>
      <c r="F3282" s="1251" t="s">
        <v>1612</v>
      </c>
      <c r="G3282" s="1252">
        <v>-4166146.5</v>
      </c>
      <c r="H3282" s="1252">
        <v>-4226138.5</v>
      </c>
      <c r="I3282" s="1252">
        <v>-4161388.5</v>
      </c>
      <c r="J3282" s="1252">
        <v>-4164888.5</v>
      </c>
      <c r="K3282" s="1252">
        <v>-4604859.4900000002</v>
      </c>
      <c r="L3282" s="1252">
        <v>-4604859.4900000002</v>
      </c>
      <c r="M3282" s="1252">
        <v>-4466050.4800000004</v>
      </c>
      <c r="N3282" s="1252">
        <v>-4451400.4800000004</v>
      </c>
      <c r="O3282" s="1252">
        <v>-4497870.4800000004</v>
      </c>
      <c r="P3282" s="1252">
        <v>-4441244.7000000002</v>
      </c>
      <c r="Q3282" s="1252">
        <v>-4383494.7000000002</v>
      </c>
      <c r="R3282" s="1252">
        <v>-4383494.7000000002</v>
      </c>
      <c r="S3282" s="1252">
        <v>-4361783.7000000002</v>
      </c>
      <c r="T3282" s="1252">
        <v>-4361783.700000003</v>
      </c>
      <c r="U3282" s="1251" t="s">
        <v>116</v>
      </c>
      <c r="V3282" s="1251" t="s">
        <v>564</v>
      </c>
      <c r="W3282" s="1251" t="s">
        <v>375</v>
      </c>
      <c r="X3282" s="1251" t="s">
        <v>1581</v>
      </c>
      <c r="Y3282" s="1251">
        <v>252</v>
      </c>
    </row>
    <row r="3283" spans="1:25" ht="12">
      <c r="A3283" s="1251">
        <v>2021</v>
      </c>
      <c r="B3283" s="1251">
        <v>25</v>
      </c>
      <c r="C3283" s="1251">
        <v>300</v>
      </c>
      <c r="D3283" s="1251" t="s">
        <v>1705</v>
      </c>
      <c r="E3283" s="1251">
        <v>252110</v>
      </c>
      <c r="F3283" s="1251" t="s">
        <v>1613</v>
      </c>
      <c r="G3283" s="1252">
        <v>-809713.07999999996</v>
      </c>
      <c r="H3283" s="1252">
        <v>-809713.07999999996</v>
      </c>
      <c r="I3283" s="1252">
        <v>-809713.07999999996</v>
      </c>
      <c r="J3283" s="1252">
        <v>-809713.07999999996</v>
      </c>
      <c r="K3283" s="1252">
        <v>-809713.07999999996</v>
      </c>
      <c r="L3283" s="1252">
        <v>-809713.07999999996</v>
      </c>
      <c r="M3283" s="1252">
        <v>-809713.07999999996</v>
      </c>
      <c r="N3283" s="1252">
        <v>-809713.07999999996</v>
      </c>
      <c r="O3283" s="1252">
        <v>-809713.07999999996</v>
      </c>
      <c r="P3283" s="1252">
        <v>-809713.07999999996</v>
      </c>
      <c r="Q3283" s="1252">
        <v>-809713.07999999996</v>
      </c>
      <c r="R3283" s="1252">
        <v>-809713.07999999996</v>
      </c>
      <c r="S3283" s="1252">
        <v>-809713.07999999996</v>
      </c>
      <c r="T3283" s="1252">
        <v>-809713.08000000007</v>
      </c>
      <c r="U3283" s="1251" t="s">
        <v>116</v>
      </c>
      <c r="V3283" s="1251" t="s">
        <v>564</v>
      </c>
      <c r="W3283" s="1251" t="s">
        <v>377</v>
      </c>
      <c r="X3283" s="1251" t="s">
        <v>1581</v>
      </c>
      <c r="Y3283" s="1251">
        <v>252</v>
      </c>
    </row>
    <row r="3284" spans="1:25" ht="12">
      <c r="A3284" s="1251">
        <v>2021</v>
      </c>
      <c r="B3284" s="1251">
        <v>25</v>
      </c>
      <c r="C3284" s="1251">
        <v>300</v>
      </c>
      <c r="D3284" s="1251" t="s">
        <v>1705</v>
      </c>
      <c r="E3284" s="1251">
        <v>252199</v>
      </c>
      <c r="F3284" s="1251" t="s">
        <v>1614</v>
      </c>
      <c r="G3284" s="1252">
        <v>23900</v>
      </c>
      <c r="H3284" s="1252">
        <v>23900</v>
      </c>
      <c r="I3284" s="1252">
        <v>23900</v>
      </c>
      <c r="J3284" s="1252">
        <v>23900</v>
      </c>
      <c r="K3284" s="1252">
        <v>23900</v>
      </c>
      <c r="L3284" s="1252">
        <v>23900</v>
      </c>
      <c r="M3284" s="1252">
        <v>23900</v>
      </c>
      <c r="N3284" s="1252">
        <v>23900</v>
      </c>
      <c r="O3284" s="1252">
        <v>23900</v>
      </c>
      <c r="P3284" s="1252">
        <v>23900</v>
      </c>
      <c r="Q3284" s="1252">
        <v>23900</v>
      </c>
      <c r="R3284" s="1252">
        <v>23900</v>
      </c>
      <c r="S3284" s="1252">
        <v>23900</v>
      </c>
      <c r="T3284" s="1252">
        <v>23900</v>
      </c>
      <c r="U3284" s="1251" t="s">
        <v>116</v>
      </c>
      <c r="V3284" s="1251" t="s">
        <v>564</v>
      </c>
      <c r="W3284" s="1251" t="s">
        <v>375</v>
      </c>
      <c r="X3284" s="1251" t="s">
        <v>1581</v>
      </c>
      <c r="Y3284" s="1251">
        <v>252</v>
      </c>
    </row>
    <row r="3285" spans="1:25" ht="12">
      <c r="A3285" s="1251">
        <v>2021</v>
      </c>
      <c r="B3285" s="1251">
        <v>25</v>
      </c>
      <c r="C3285" s="1251">
        <v>300</v>
      </c>
      <c r="D3285" s="1251" t="s">
        <v>1705</v>
      </c>
      <c r="E3285" s="1251">
        <v>253111</v>
      </c>
      <c r="F3285" s="1251" t="s">
        <v>1615</v>
      </c>
      <c r="G3285" s="1252">
        <v>0</v>
      </c>
      <c r="H3285" s="1252">
        <v>0</v>
      </c>
      <c r="I3285" s="1252">
        <v>0</v>
      </c>
      <c r="J3285" s="1252">
        <v>0</v>
      </c>
      <c r="K3285" s="1252">
        <v>0</v>
      </c>
      <c r="L3285" s="1252">
        <v>0</v>
      </c>
      <c r="M3285" s="1252">
        <v>0</v>
      </c>
      <c r="N3285" s="1252">
        <v>0</v>
      </c>
      <c r="O3285" s="1252">
        <v>0</v>
      </c>
      <c r="P3285" s="1252">
        <v>0</v>
      </c>
      <c r="Q3285" s="1252">
        <v>0</v>
      </c>
      <c r="R3285" s="1252">
        <v>0</v>
      </c>
      <c r="S3285" s="1252">
        <v>0</v>
      </c>
      <c r="T3285" s="1252">
        <v>0</v>
      </c>
      <c r="U3285" s="1251" t="s">
        <v>116</v>
      </c>
      <c r="V3285" s="1251" t="s">
        <v>1537</v>
      </c>
      <c r="W3285" s="1251" t="s">
        <v>378</v>
      </c>
      <c r="X3285" s="1251" t="s">
        <v>1581</v>
      </c>
      <c r="Y3285" s="1251">
        <v>253</v>
      </c>
    </row>
    <row r="3286" spans="1:25" ht="12">
      <c r="A3286" s="1251">
        <v>2021</v>
      </c>
      <c r="B3286" s="1251">
        <v>25</v>
      </c>
      <c r="C3286" s="1251">
        <v>300</v>
      </c>
      <c r="D3286" s="1251" t="s">
        <v>1705</v>
      </c>
      <c r="E3286" s="1251">
        <v>253117</v>
      </c>
      <c r="F3286" s="1251" t="s">
        <v>1616</v>
      </c>
      <c r="G3286" s="1252">
        <v>0</v>
      </c>
      <c r="H3286" s="1252">
        <v>0</v>
      </c>
      <c r="I3286" s="1252">
        <v>0</v>
      </c>
      <c r="J3286" s="1252">
        <v>0</v>
      </c>
      <c r="K3286" s="1252">
        <v>0</v>
      </c>
      <c r="L3286" s="1252">
        <v>0</v>
      </c>
      <c r="M3286" s="1252">
        <v>0</v>
      </c>
      <c r="N3286" s="1252">
        <v>0</v>
      </c>
      <c r="O3286" s="1252">
        <v>0</v>
      </c>
      <c r="P3286" s="1252">
        <v>0</v>
      </c>
      <c r="Q3286" s="1252">
        <v>0</v>
      </c>
      <c r="R3286" s="1252">
        <v>0</v>
      </c>
      <c r="S3286" s="1252">
        <v>0</v>
      </c>
      <c r="T3286" s="1252">
        <v>0</v>
      </c>
      <c r="U3286" s="1251" t="s">
        <v>116</v>
      </c>
      <c r="V3286" s="1251" t="s">
        <v>1537</v>
      </c>
      <c r="W3286" s="1251" t="s">
        <v>378</v>
      </c>
      <c r="X3286" s="1251" t="s">
        <v>1581</v>
      </c>
      <c r="Y3286" s="1251">
        <v>253</v>
      </c>
    </row>
    <row r="3287" spans="1:25" ht="12">
      <c r="A3287" s="1251">
        <v>2021</v>
      </c>
      <c r="B3287" s="1251">
        <v>25</v>
      </c>
      <c r="C3287" s="1251">
        <v>300</v>
      </c>
      <c r="D3287" s="1251" t="s">
        <v>1705</v>
      </c>
      <c r="E3287" s="1251">
        <v>253400</v>
      </c>
      <c r="F3287" s="1251" t="s">
        <v>1617</v>
      </c>
      <c r="G3287" s="1252">
        <v>-684512.72999999998</v>
      </c>
      <c r="H3287" s="1252">
        <v>-714098.06000000006</v>
      </c>
      <c r="I3287" s="1252">
        <v>-742716.01000000001</v>
      </c>
      <c r="J3287" s="1252">
        <v>-752244.82999999996</v>
      </c>
      <c r="K3287" s="1252">
        <v>-781457.58999999997</v>
      </c>
      <c r="L3287" s="1252">
        <v>-806028.87</v>
      </c>
      <c r="M3287" s="1252">
        <v>-834754.08999999997</v>
      </c>
      <c r="N3287" s="1252">
        <v>-864437.08999999997</v>
      </c>
      <c r="O3287" s="1252">
        <v>-891721.68000000005</v>
      </c>
      <c r="P3287" s="1252">
        <v>-917838.60999999999</v>
      </c>
      <c r="Q3287" s="1252">
        <v>-933657.13</v>
      </c>
      <c r="R3287" s="1252">
        <v>-960432.48999999999</v>
      </c>
      <c r="S3287" s="1252">
        <v>-982255.14000000001</v>
      </c>
      <c r="T3287" s="1252">
        <v>-982255.1400000006</v>
      </c>
      <c r="U3287" s="1251" t="s">
        <v>116</v>
      </c>
      <c r="V3287" s="1251" t="s">
        <v>564</v>
      </c>
      <c r="W3287" s="1251" t="s">
        <v>315</v>
      </c>
      <c r="X3287" s="1251" t="s">
        <v>1581</v>
      </c>
      <c r="Y3287" s="1251">
        <v>253</v>
      </c>
    </row>
    <row r="3288" spans="1:25" ht="12">
      <c r="A3288" s="1251">
        <v>2021</v>
      </c>
      <c r="B3288" s="1251">
        <v>25</v>
      </c>
      <c r="C3288" s="1251">
        <v>300</v>
      </c>
      <c r="D3288" s="1251" t="s">
        <v>1705</v>
      </c>
      <c r="E3288" s="1251">
        <v>261020</v>
      </c>
      <c r="F3288" s="1251" t="s">
        <v>1618</v>
      </c>
      <c r="G3288" s="1252">
        <v>-1747</v>
      </c>
      <c r="H3288" s="1252">
        <v>0</v>
      </c>
      <c r="I3288" s="1252">
        <v>0</v>
      </c>
      <c r="J3288" s="1252">
        <v>-1401</v>
      </c>
      <c r="K3288" s="1252">
        <v>0</v>
      </c>
      <c r="L3288" s="1252">
        <v>0</v>
      </c>
      <c r="M3288" s="1252">
        <v>-815</v>
      </c>
      <c r="N3288" s="1252">
        <v>0</v>
      </c>
      <c r="O3288" s="1252">
        <v>0</v>
      </c>
      <c r="P3288" s="1252">
        <v>-465</v>
      </c>
      <c r="Q3288" s="1252">
        <v>0</v>
      </c>
      <c r="R3288" s="1252">
        <v>0</v>
      </c>
      <c r="S3288" s="1252">
        <v>-234</v>
      </c>
      <c r="T3288" s="1252">
        <v>-234</v>
      </c>
      <c r="U3288" s="1251" t="s">
        <v>116</v>
      </c>
      <c r="V3288" s="1251" t="s">
        <v>1537</v>
      </c>
      <c r="W3288" s="1251" t="s">
        <v>371</v>
      </c>
      <c r="X3288" s="1251" t="s">
        <v>1581</v>
      </c>
      <c r="Y3288" s="1251">
        <v>261</v>
      </c>
    </row>
    <row r="3289" spans="1:25" ht="12">
      <c r="A3289" s="1251">
        <v>2021</v>
      </c>
      <c r="B3289" s="1251">
        <v>25</v>
      </c>
      <c r="C3289" s="1251">
        <v>300</v>
      </c>
      <c r="D3289" s="1251" t="s">
        <v>1705</v>
      </c>
      <c r="E3289" s="1251">
        <v>271050</v>
      </c>
      <c r="F3289" s="1251" t="s">
        <v>1619</v>
      </c>
      <c r="G3289" s="1252">
        <v>-288825.67999999999</v>
      </c>
      <c r="H3289" s="1252">
        <v>-288825.67999999999</v>
      </c>
      <c r="I3289" s="1252">
        <v>-288825.67999999999</v>
      </c>
      <c r="J3289" s="1252">
        <v>-288825.67999999999</v>
      </c>
      <c r="K3289" s="1252">
        <v>-288825.67999999999</v>
      </c>
      <c r="L3289" s="1252">
        <v>-288825.67999999999</v>
      </c>
      <c r="M3289" s="1252">
        <v>-288825.67999999999</v>
      </c>
      <c r="N3289" s="1252">
        <v>-288825.67999999999</v>
      </c>
      <c r="O3289" s="1252">
        <v>-288825.67999999999</v>
      </c>
      <c r="P3289" s="1252">
        <v>-288825.67999999999</v>
      </c>
      <c r="Q3289" s="1252">
        <v>-288825.67999999999</v>
      </c>
      <c r="R3289" s="1252">
        <v>-288825.67999999999</v>
      </c>
      <c r="S3289" s="1252">
        <v>-288825.67999999999</v>
      </c>
      <c r="T3289" s="1252">
        <v>-288825.68000000017</v>
      </c>
      <c r="U3289" s="1251" t="s">
        <v>116</v>
      </c>
      <c r="V3289" s="1251" t="s">
        <v>564</v>
      </c>
      <c r="W3289" s="1251" t="s">
        <v>382</v>
      </c>
      <c r="X3289" s="1251" t="s">
        <v>1581</v>
      </c>
      <c r="Y3289" s="1251">
        <v>271</v>
      </c>
    </row>
    <row r="3290" spans="1:25" ht="12">
      <c r="A3290" s="1251">
        <v>2021</v>
      </c>
      <c r="B3290" s="1251">
        <v>25</v>
      </c>
      <c r="C3290" s="1251">
        <v>300</v>
      </c>
      <c r="D3290" s="1251" t="s">
        <v>1705</v>
      </c>
      <c r="E3290" s="1251">
        <v>271080</v>
      </c>
      <c r="F3290" s="1251" t="s">
        <v>1770</v>
      </c>
      <c r="G3290" s="1252">
        <v>0</v>
      </c>
      <c r="H3290" s="1252">
        <v>0</v>
      </c>
      <c r="I3290" s="1252">
        <v>0</v>
      </c>
      <c r="J3290" s="1252">
        <v>0</v>
      </c>
      <c r="K3290" s="1252">
        <v>0</v>
      </c>
      <c r="L3290" s="1252">
        <v>0</v>
      </c>
      <c r="M3290" s="1252">
        <v>0</v>
      </c>
      <c r="N3290" s="1252">
        <v>0</v>
      </c>
      <c r="O3290" s="1252">
        <v>0</v>
      </c>
      <c r="P3290" s="1252">
        <v>-10000</v>
      </c>
      <c r="Q3290" s="1252">
        <v>-10000</v>
      </c>
      <c r="R3290" s="1252">
        <v>-10000</v>
      </c>
      <c r="S3290" s="1252">
        <v>-10000</v>
      </c>
      <c r="T3290" s="1252">
        <v>-10000</v>
      </c>
      <c r="U3290" s="1251" t="s">
        <v>116</v>
      </c>
      <c r="V3290" s="1251" t="s">
        <v>564</v>
      </c>
      <c r="W3290" s="1251" t="s">
        <v>382</v>
      </c>
      <c r="X3290" s="1251" t="s">
        <v>1581</v>
      </c>
      <c r="Y3290" s="1251">
        <v>271</v>
      </c>
    </row>
    <row r="3291" spans="1:25" ht="12">
      <c r="A3291" s="1251">
        <v>2021</v>
      </c>
      <c r="B3291" s="1251">
        <v>25</v>
      </c>
      <c r="C3291" s="1251">
        <v>300</v>
      </c>
      <c r="D3291" s="1251" t="s">
        <v>1705</v>
      </c>
      <c r="E3291" s="1251">
        <v>271099</v>
      </c>
      <c r="F3291" s="1251" t="s">
        <v>1620</v>
      </c>
      <c r="G3291" s="1252">
        <v>288825.67999999999</v>
      </c>
      <c r="H3291" s="1252">
        <v>288825.67999999999</v>
      </c>
      <c r="I3291" s="1252">
        <v>288825.67999999999</v>
      </c>
      <c r="J3291" s="1252">
        <v>288825.67999999999</v>
      </c>
      <c r="K3291" s="1252">
        <v>288825.67999999999</v>
      </c>
      <c r="L3291" s="1252">
        <v>288825.67999999999</v>
      </c>
      <c r="M3291" s="1252">
        <v>288825.67999999999</v>
      </c>
      <c r="N3291" s="1252">
        <v>288825.67999999999</v>
      </c>
      <c r="O3291" s="1252">
        <v>288825.67999999999</v>
      </c>
      <c r="P3291" s="1252">
        <v>288825.67999999999</v>
      </c>
      <c r="Q3291" s="1252">
        <v>288825.67999999999</v>
      </c>
      <c r="R3291" s="1252">
        <v>288825.67999999999</v>
      </c>
      <c r="S3291" s="1252">
        <v>288825.67999999999</v>
      </c>
      <c r="T3291" s="1252">
        <v>288825.68000000017</v>
      </c>
      <c r="U3291" s="1251" t="s">
        <v>116</v>
      </c>
      <c r="V3291" s="1251" t="s">
        <v>564</v>
      </c>
      <c r="W3291" s="1251" t="s">
        <v>382</v>
      </c>
      <c r="X3291" s="1251" t="s">
        <v>1581</v>
      </c>
      <c r="Y3291" s="1251">
        <v>271</v>
      </c>
    </row>
    <row r="3292" spans="1:25" ht="12">
      <c r="A3292" s="1251">
        <v>2021</v>
      </c>
      <c r="B3292" s="1251">
        <v>25</v>
      </c>
      <c r="C3292" s="1251">
        <v>300</v>
      </c>
      <c r="D3292" s="1251" t="s">
        <v>1705</v>
      </c>
      <c r="E3292" s="1251">
        <v>271101</v>
      </c>
      <c r="F3292" s="1251" t="s">
        <v>1621</v>
      </c>
      <c r="G3292" s="1252">
        <v>-9485490.0099999998</v>
      </c>
      <c r="H3292" s="1252">
        <v>-9485490.0099999998</v>
      </c>
      <c r="I3292" s="1252">
        <v>-9485490.0099999998</v>
      </c>
      <c r="J3292" s="1252">
        <v>-9485490.0099999998</v>
      </c>
      <c r="K3292" s="1252">
        <v>-9485490.0099999998</v>
      </c>
      <c r="L3292" s="1252">
        <v>-9485490.0099999998</v>
      </c>
      <c r="M3292" s="1252">
        <v>-9485490.0099999998</v>
      </c>
      <c r="N3292" s="1252">
        <v>-9485490.0099999998</v>
      </c>
      <c r="O3292" s="1252">
        <v>-9485490.0099999998</v>
      </c>
      <c r="P3292" s="1252">
        <v>-9485490.0099999998</v>
      </c>
      <c r="Q3292" s="1252">
        <v>-9485490.0099999998</v>
      </c>
      <c r="R3292" s="1252">
        <v>-9485490.0099999998</v>
      </c>
      <c r="S3292" s="1252">
        <v>-9507001.0099999998</v>
      </c>
      <c r="T3292" s="1252">
        <v>-9507001.0100000054</v>
      </c>
      <c r="U3292" s="1251" t="s">
        <v>116</v>
      </c>
      <c r="V3292" s="1251" t="s">
        <v>564</v>
      </c>
      <c r="W3292" s="1251" t="s">
        <v>382</v>
      </c>
      <c r="X3292" s="1251" t="s">
        <v>1581</v>
      </c>
      <c r="Y3292" s="1251">
        <v>271</v>
      </c>
    </row>
    <row r="3293" spans="1:25" ht="12">
      <c r="A3293" s="1251">
        <v>2021</v>
      </c>
      <c r="B3293" s="1251">
        <v>25</v>
      </c>
      <c r="C3293" s="1251">
        <v>300</v>
      </c>
      <c r="D3293" s="1251" t="s">
        <v>1705</v>
      </c>
      <c r="E3293" s="1251">
        <v>271150</v>
      </c>
      <c r="F3293" s="1251" t="s">
        <v>382</v>
      </c>
      <c r="G3293" s="1252">
        <v>0</v>
      </c>
      <c r="H3293" s="1252">
        <v>0</v>
      </c>
      <c r="I3293" s="1252">
        <v>0</v>
      </c>
      <c r="J3293" s="1252">
        <v>0</v>
      </c>
      <c r="K3293" s="1252">
        <v>0</v>
      </c>
      <c r="L3293" s="1252">
        <v>0</v>
      </c>
      <c r="M3293" s="1252">
        <v>0</v>
      </c>
      <c r="N3293" s="1252">
        <v>0</v>
      </c>
      <c r="O3293" s="1252">
        <v>0</v>
      </c>
      <c r="P3293" s="1252">
        <v>0</v>
      </c>
      <c r="Q3293" s="1252">
        <v>0</v>
      </c>
      <c r="R3293" s="1252">
        <v>0</v>
      </c>
      <c r="S3293" s="1252">
        <v>0</v>
      </c>
      <c r="T3293" s="1252">
        <v>0</v>
      </c>
      <c r="U3293" s="1251" t="s">
        <v>116</v>
      </c>
      <c r="V3293" s="1251" t="s">
        <v>564</v>
      </c>
      <c r="W3293" s="1251" t="s">
        <v>382</v>
      </c>
      <c r="X3293" s="1251" t="s">
        <v>1581</v>
      </c>
      <c r="Y3293" s="1251">
        <v>271</v>
      </c>
    </row>
    <row r="3294" spans="1:25" ht="12">
      <c r="A3294" s="1251">
        <v>2021</v>
      </c>
      <c r="B3294" s="1251">
        <v>25</v>
      </c>
      <c r="C3294" s="1251">
        <v>300</v>
      </c>
      <c r="D3294" s="1251" t="s">
        <v>1705</v>
      </c>
      <c r="E3294" s="1251">
        <v>271199</v>
      </c>
      <c r="F3294" s="1251" t="s">
        <v>1714</v>
      </c>
      <c r="G3294" s="1252">
        <v>0</v>
      </c>
      <c r="H3294" s="1252">
        <v>0</v>
      </c>
      <c r="I3294" s="1252">
        <v>0</v>
      </c>
      <c r="J3294" s="1252">
        <v>0</v>
      </c>
      <c r="K3294" s="1252">
        <v>0</v>
      </c>
      <c r="L3294" s="1252">
        <v>0</v>
      </c>
      <c r="M3294" s="1252">
        <v>0</v>
      </c>
      <c r="N3294" s="1252">
        <v>0</v>
      </c>
      <c r="O3294" s="1252">
        <v>0</v>
      </c>
      <c r="P3294" s="1252">
        <v>0</v>
      </c>
      <c r="Q3294" s="1252">
        <v>0</v>
      </c>
      <c r="R3294" s="1252">
        <v>0</v>
      </c>
      <c r="S3294" s="1252">
        <v>0</v>
      </c>
      <c r="T3294" s="1252">
        <v>0</v>
      </c>
      <c r="U3294" s="1251" t="s">
        <v>116</v>
      </c>
      <c r="V3294" s="1251" t="s">
        <v>564</v>
      </c>
      <c r="W3294" s="1251" t="s">
        <v>382</v>
      </c>
      <c r="X3294" s="1251" t="s">
        <v>1581</v>
      </c>
      <c r="Y3294" s="1251">
        <v>271</v>
      </c>
    </row>
    <row r="3295" spans="1:25" ht="12">
      <c r="A3295" s="1251">
        <v>2021</v>
      </c>
      <c r="B3295" s="1251">
        <v>25</v>
      </c>
      <c r="C3295" s="1251">
        <v>300</v>
      </c>
      <c r="D3295" s="1251" t="s">
        <v>1705</v>
      </c>
      <c r="E3295" s="1251">
        <v>271301</v>
      </c>
      <c r="F3295" s="1251" t="s">
        <v>1622</v>
      </c>
      <c r="G3295" s="1252">
        <v>0</v>
      </c>
      <c r="H3295" s="1252">
        <v>0</v>
      </c>
      <c r="I3295" s="1252">
        <v>0</v>
      </c>
      <c r="J3295" s="1252">
        <v>0</v>
      </c>
      <c r="K3295" s="1252">
        <v>0</v>
      </c>
      <c r="L3295" s="1252">
        <v>0</v>
      </c>
      <c r="M3295" s="1252">
        <v>0</v>
      </c>
      <c r="N3295" s="1252">
        <v>0</v>
      </c>
      <c r="O3295" s="1252">
        <v>0</v>
      </c>
      <c r="P3295" s="1252">
        <v>0</v>
      </c>
      <c r="Q3295" s="1252">
        <v>0</v>
      </c>
      <c r="R3295" s="1252">
        <v>0</v>
      </c>
      <c r="S3295" s="1252">
        <v>0</v>
      </c>
      <c r="T3295" s="1252">
        <v>0</v>
      </c>
      <c r="U3295" s="1251" t="s">
        <v>116</v>
      </c>
      <c r="V3295" s="1251" t="s">
        <v>564</v>
      </c>
      <c r="W3295" s="1251" t="s">
        <v>382</v>
      </c>
      <c r="X3295" s="1251" t="s">
        <v>1581</v>
      </c>
      <c r="Y3295" s="1251">
        <v>271</v>
      </c>
    </row>
    <row r="3296" spans="1:25" ht="12">
      <c r="A3296" s="1251">
        <v>2021</v>
      </c>
      <c r="B3296" s="1251">
        <v>25</v>
      </c>
      <c r="C3296" s="1251">
        <v>300</v>
      </c>
      <c r="D3296" s="1251" t="s">
        <v>1705</v>
      </c>
      <c r="E3296" s="1251">
        <v>271304</v>
      </c>
      <c r="F3296" s="1251" t="s">
        <v>1623</v>
      </c>
      <c r="G3296" s="1252">
        <v>0</v>
      </c>
      <c r="H3296" s="1252">
        <v>0</v>
      </c>
      <c r="I3296" s="1252">
        <v>0</v>
      </c>
      <c r="J3296" s="1252">
        <v>0</v>
      </c>
      <c r="K3296" s="1252">
        <v>0</v>
      </c>
      <c r="L3296" s="1252">
        <v>0</v>
      </c>
      <c r="M3296" s="1252">
        <v>0</v>
      </c>
      <c r="N3296" s="1252">
        <v>0</v>
      </c>
      <c r="O3296" s="1252">
        <v>0</v>
      </c>
      <c r="P3296" s="1252">
        <v>0</v>
      </c>
      <c r="Q3296" s="1252">
        <v>0</v>
      </c>
      <c r="R3296" s="1252">
        <v>0</v>
      </c>
      <c r="S3296" s="1252">
        <v>0</v>
      </c>
      <c r="T3296" s="1252">
        <v>0</v>
      </c>
      <c r="U3296" s="1251" t="s">
        <v>116</v>
      </c>
      <c r="V3296" s="1251" t="s">
        <v>564</v>
      </c>
      <c r="W3296" s="1251" t="s">
        <v>382</v>
      </c>
      <c r="X3296" s="1251" t="s">
        <v>1581</v>
      </c>
      <c r="Y3296" s="1251">
        <v>271</v>
      </c>
    </row>
    <row r="3297" spans="1:25" ht="12">
      <c r="A3297" s="1251">
        <v>2021</v>
      </c>
      <c r="B3297" s="1251">
        <v>25</v>
      </c>
      <c r="C3297" s="1251">
        <v>300</v>
      </c>
      <c r="D3297" s="1251" t="s">
        <v>1705</v>
      </c>
      <c r="E3297" s="1251">
        <v>271308</v>
      </c>
      <c r="F3297" s="1251" t="s">
        <v>1624</v>
      </c>
      <c r="G3297" s="1252">
        <v>0</v>
      </c>
      <c r="H3297" s="1252">
        <v>0</v>
      </c>
      <c r="I3297" s="1252">
        <v>0</v>
      </c>
      <c r="J3297" s="1252">
        <v>0</v>
      </c>
      <c r="K3297" s="1252">
        <v>0</v>
      </c>
      <c r="L3297" s="1252">
        <v>0</v>
      </c>
      <c r="M3297" s="1252">
        <v>0</v>
      </c>
      <c r="N3297" s="1252">
        <v>0</v>
      </c>
      <c r="O3297" s="1252">
        <v>0</v>
      </c>
      <c r="P3297" s="1252">
        <v>0</v>
      </c>
      <c r="Q3297" s="1252">
        <v>0</v>
      </c>
      <c r="R3297" s="1252">
        <v>0</v>
      </c>
      <c r="S3297" s="1252">
        <v>0</v>
      </c>
      <c r="T3297" s="1252">
        <v>0</v>
      </c>
      <c r="U3297" s="1251" t="s">
        <v>116</v>
      </c>
      <c r="V3297" s="1251" t="s">
        <v>564</v>
      </c>
      <c r="W3297" s="1251" t="s">
        <v>382</v>
      </c>
      <c r="X3297" s="1251" t="s">
        <v>1581</v>
      </c>
      <c r="Y3297" s="1251">
        <v>271</v>
      </c>
    </row>
    <row r="3298" spans="1:25" ht="12">
      <c r="A3298" s="1251">
        <v>2021</v>
      </c>
      <c r="B3298" s="1251">
        <v>25</v>
      </c>
      <c r="C3298" s="1251">
        <v>300</v>
      </c>
      <c r="D3298" s="1251" t="s">
        <v>1705</v>
      </c>
      <c r="E3298" s="1251">
        <v>271510</v>
      </c>
      <c r="F3298" s="1251" t="s">
        <v>1715</v>
      </c>
      <c r="G3298" s="1252">
        <v>0</v>
      </c>
      <c r="H3298" s="1252">
        <v>0</v>
      </c>
      <c r="I3298" s="1252">
        <v>0</v>
      </c>
      <c r="J3298" s="1252">
        <v>0</v>
      </c>
      <c r="K3298" s="1252">
        <v>0</v>
      </c>
      <c r="L3298" s="1252">
        <v>0</v>
      </c>
      <c r="M3298" s="1252">
        <v>0</v>
      </c>
      <c r="N3298" s="1252">
        <v>0</v>
      </c>
      <c r="O3298" s="1252">
        <v>0</v>
      </c>
      <c r="P3298" s="1252">
        <v>0</v>
      </c>
      <c r="Q3298" s="1252">
        <v>0</v>
      </c>
      <c r="R3298" s="1252">
        <v>0</v>
      </c>
      <c r="S3298" s="1252">
        <v>0</v>
      </c>
      <c r="T3298" s="1252">
        <v>0</v>
      </c>
      <c r="U3298" s="1251" t="s">
        <v>116</v>
      </c>
      <c r="V3298" s="1251" t="s">
        <v>564</v>
      </c>
      <c r="W3298" s="1251" t="s">
        <v>382</v>
      </c>
      <c r="X3298" s="1251" t="s">
        <v>1581</v>
      </c>
      <c r="Y3298" s="1251">
        <v>271</v>
      </c>
    </row>
    <row r="3299" spans="1:25" ht="12">
      <c r="A3299" s="1251">
        <v>2021</v>
      </c>
      <c r="B3299" s="1251">
        <v>25</v>
      </c>
      <c r="C3299" s="1251">
        <v>300</v>
      </c>
      <c r="D3299" s="1251" t="s">
        <v>1705</v>
      </c>
      <c r="E3299" s="1251">
        <v>272000</v>
      </c>
      <c r="F3299" s="1251" t="s">
        <v>1625</v>
      </c>
      <c r="G3299" s="1252">
        <v>2423248.52</v>
      </c>
      <c r="H3299" s="1252">
        <v>2448999.9900000002</v>
      </c>
      <c r="I3299" s="1252">
        <v>2474751.46</v>
      </c>
      <c r="J3299" s="1252">
        <v>2500502.9300000002</v>
      </c>
      <c r="K3299" s="1252">
        <v>2526252.0600000001</v>
      </c>
      <c r="L3299" s="1252">
        <v>2552001.1899999999</v>
      </c>
      <c r="M3299" s="1252">
        <v>2577750.3199999998</v>
      </c>
      <c r="N3299" s="1252">
        <v>2604059.1099999999</v>
      </c>
      <c r="O3299" s="1252">
        <v>2630367.8999999999</v>
      </c>
      <c r="P3299" s="1252">
        <v>2656676.6899999999</v>
      </c>
      <c r="Q3299" s="1252">
        <v>2682939.3799999999</v>
      </c>
      <c r="R3299" s="1252">
        <v>2709202.0699999998</v>
      </c>
      <c r="S3299" s="1252">
        <v>2735464.7599999998</v>
      </c>
      <c r="T3299" s="1252">
        <v>2735464.7599999979</v>
      </c>
      <c r="U3299" s="1251" t="s">
        <v>116</v>
      </c>
      <c r="V3299" s="1251" t="s">
        <v>564</v>
      </c>
      <c r="W3299" s="1251" t="s">
        <v>382</v>
      </c>
      <c r="X3299" s="1251" t="s">
        <v>1581</v>
      </c>
      <c r="Y3299" s="1251">
        <v>272</v>
      </c>
    </row>
    <row r="3300" spans="1:25" ht="12">
      <c r="A3300" s="1251">
        <v>2021</v>
      </c>
      <c r="B3300" s="1251">
        <v>25</v>
      </c>
      <c r="C3300" s="1251">
        <v>300</v>
      </c>
      <c r="D3300" s="1251" t="s">
        <v>1705</v>
      </c>
      <c r="E3300" s="1251">
        <v>285000</v>
      </c>
      <c r="F3300" s="1251" t="s">
        <v>1626</v>
      </c>
      <c r="G3300" s="1252">
        <v>-223.31</v>
      </c>
      <c r="H3300" s="1252">
        <v>-1970.3099999999999</v>
      </c>
      <c r="I3300" s="1252">
        <v>-1970.3099999999999</v>
      </c>
      <c r="J3300" s="1252">
        <v>11.34</v>
      </c>
      <c r="K3300" s="1252">
        <v>-1389.6600000000001</v>
      </c>
      <c r="L3300" s="1252">
        <v>-1389.6600000000001</v>
      </c>
      <c r="M3300" s="1252">
        <v>11.34</v>
      </c>
      <c r="N3300" s="1252">
        <v>-803.65999999999997</v>
      </c>
      <c r="O3300" s="1252">
        <v>-803.65999999999997</v>
      </c>
      <c r="P3300" s="1252">
        <v>11.34</v>
      </c>
      <c r="Q3300" s="1252">
        <v>-453.66000000000003</v>
      </c>
      <c r="R3300" s="1252">
        <v>-453.66000000000003</v>
      </c>
      <c r="S3300" s="1252">
        <v>12.34</v>
      </c>
      <c r="T3300" s="1252">
        <v>12.340000000000146</v>
      </c>
      <c r="U3300" s="1251" t="s">
        <v>116</v>
      </c>
      <c r="V3300" s="1251" t="s">
        <v>1537</v>
      </c>
      <c r="W3300" s="1251" t="s">
        <v>1627</v>
      </c>
      <c r="X3300" s="1251" t="s">
        <v>1581</v>
      </c>
      <c r="Y3300" s="1251">
        <v>285</v>
      </c>
    </row>
    <row r="3301" spans="1:25" ht="12">
      <c r="A3301" s="1251">
        <v>2021</v>
      </c>
      <c r="B3301" s="1251">
        <v>25</v>
      </c>
      <c r="C3301" s="1251">
        <v>300</v>
      </c>
      <c r="D3301" s="1251" t="s">
        <v>1705</v>
      </c>
      <c r="E3301" s="1251">
        <v>300000</v>
      </c>
      <c r="F3301" s="1251" t="s">
        <v>1628</v>
      </c>
      <c r="G3301" s="1252">
        <v>93342449.430000007</v>
      </c>
      <c r="H3301" s="1252">
        <v>93435370.790000007</v>
      </c>
      <c r="I3301" s="1252">
        <v>93503133.209999993</v>
      </c>
      <c r="J3301" s="1252">
        <v>93912860.170000002</v>
      </c>
      <c r="K3301" s="1252">
        <v>93971751.099999994</v>
      </c>
      <c r="L3301" s="1252">
        <v>94338881.760000005</v>
      </c>
      <c r="M3301" s="1252">
        <v>94334830.129999995</v>
      </c>
      <c r="N3301" s="1252">
        <v>94387906.200000003</v>
      </c>
      <c r="O3301" s="1252">
        <v>94620254.950000003</v>
      </c>
      <c r="P3301" s="1252">
        <v>95211566.980000004</v>
      </c>
      <c r="Q3301" s="1252">
        <v>95397870.079999998</v>
      </c>
      <c r="R3301" s="1252">
        <v>95503881.980000004</v>
      </c>
      <c r="S3301" s="1252">
        <v>96453683.810000002</v>
      </c>
      <c r="T3301" s="1252">
        <v>96453683.809999943</v>
      </c>
      <c r="U3301" s="1251" t="s">
        <v>116</v>
      </c>
      <c r="V3301" s="1251" t="s">
        <v>564</v>
      </c>
      <c r="W3301" s="1251" t="s">
        <v>290</v>
      </c>
      <c r="X3301" s="1251" t="s">
        <v>1515</v>
      </c>
      <c r="Y3301" s="1251">
        <v>300</v>
      </c>
    </row>
    <row r="3302" spans="1:25" ht="12">
      <c r="A3302" s="1251">
        <v>2021</v>
      </c>
      <c r="B3302" s="1251">
        <v>25</v>
      </c>
      <c r="C3302" s="1251">
        <v>300</v>
      </c>
      <c r="D3302" s="1251" t="s">
        <v>1705</v>
      </c>
      <c r="E3302" s="1251">
        <v>300001</v>
      </c>
      <c r="F3302" s="1251" t="s">
        <v>1629</v>
      </c>
      <c r="G3302" s="1252">
        <v>-23900</v>
      </c>
      <c r="H3302" s="1252">
        <v>-23900</v>
      </c>
      <c r="I3302" s="1252">
        <v>-23900</v>
      </c>
      <c r="J3302" s="1252">
        <v>-23900</v>
      </c>
      <c r="K3302" s="1252">
        <v>-23900</v>
      </c>
      <c r="L3302" s="1252">
        <v>-23900</v>
      </c>
      <c r="M3302" s="1252">
        <v>-23900</v>
      </c>
      <c r="N3302" s="1252">
        <v>-23900</v>
      </c>
      <c r="O3302" s="1252">
        <v>-23900</v>
      </c>
      <c r="P3302" s="1252">
        <v>-23900</v>
      </c>
      <c r="Q3302" s="1252">
        <v>-23900</v>
      </c>
      <c r="R3302" s="1252">
        <v>-23900</v>
      </c>
      <c r="S3302" s="1252">
        <v>-23900</v>
      </c>
      <c r="T3302" s="1252">
        <v>-23900</v>
      </c>
      <c r="U3302" s="1251" t="s">
        <v>116</v>
      </c>
      <c r="V3302" s="1251" t="s">
        <v>564</v>
      </c>
      <c r="W3302" s="1251" t="s">
        <v>290</v>
      </c>
      <c r="X3302" s="1251" t="s">
        <v>1515</v>
      </c>
      <c r="Y3302" s="1251">
        <v>300</v>
      </c>
    </row>
    <row r="3303" spans="1:25" ht="12">
      <c r="A3303" s="1251">
        <v>2021</v>
      </c>
      <c r="B3303" s="1251">
        <v>25</v>
      </c>
      <c r="C3303" s="1251">
        <v>300</v>
      </c>
      <c r="D3303" s="1251" t="s">
        <v>1705</v>
      </c>
      <c r="E3303" s="1251">
        <v>301000</v>
      </c>
      <c r="F3303" s="1251" t="s">
        <v>1630</v>
      </c>
      <c r="G3303" s="1252">
        <v>0</v>
      </c>
      <c r="H3303" s="1252">
        <v>0</v>
      </c>
      <c r="I3303" s="1252">
        <v>0</v>
      </c>
      <c r="J3303" s="1252">
        <v>0</v>
      </c>
      <c r="K3303" s="1252">
        <v>0</v>
      </c>
      <c r="L3303" s="1252">
        <v>0</v>
      </c>
      <c r="M3303" s="1252">
        <v>0</v>
      </c>
      <c r="N3303" s="1252">
        <v>0</v>
      </c>
      <c r="O3303" s="1252">
        <v>0</v>
      </c>
      <c r="P3303" s="1252">
        <v>0</v>
      </c>
      <c r="Q3303" s="1252">
        <v>0</v>
      </c>
      <c r="R3303" s="1252">
        <v>0</v>
      </c>
      <c r="S3303" s="1252">
        <v>0</v>
      </c>
      <c r="T3303" s="1252">
        <v>0</v>
      </c>
      <c r="U3303" s="1251" t="s">
        <v>116</v>
      </c>
      <c r="V3303" s="1251" t="s">
        <v>564</v>
      </c>
      <c r="W3303" s="1251" t="s">
        <v>290</v>
      </c>
      <c r="X3303" s="1251" t="s">
        <v>1515</v>
      </c>
      <c r="Y3303" s="1251">
        <v>301</v>
      </c>
    </row>
    <row r="3304" spans="1:25" ht="12">
      <c r="A3304" s="1251">
        <v>2021</v>
      </c>
      <c r="B3304" s="1251">
        <v>25</v>
      </c>
      <c r="C3304" s="1251">
        <v>300</v>
      </c>
      <c r="D3304" s="1251" t="s">
        <v>1705</v>
      </c>
      <c r="E3304" s="1251">
        <v>302000</v>
      </c>
      <c r="F3304" s="1251" t="s">
        <v>1631</v>
      </c>
      <c r="G3304" s="1252">
        <v>0</v>
      </c>
      <c r="H3304" s="1252">
        <v>0</v>
      </c>
      <c r="I3304" s="1252">
        <v>0</v>
      </c>
      <c r="J3304" s="1252">
        <v>0</v>
      </c>
      <c r="K3304" s="1252">
        <v>0</v>
      </c>
      <c r="L3304" s="1252">
        <v>0</v>
      </c>
      <c r="M3304" s="1252">
        <v>0</v>
      </c>
      <c r="N3304" s="1252">
        <v>0</v>
      </c>
      <c r="O3304" s="1252">
        <v>0</v>
      </c>
      <c r="P3304" s="1252">
        <v>0</v>
      </c>
      <c r="Q3304" s="1252">
        <v>0</v>
      </c>
      <c r="R3304" s="1252">
        <v>0</v>
      </c>
      <c r="S3304" s="1252">
        <v>0</v>
      </c>
      <c r="T3304" s="1252">
        <v>0</v>
      </c>
      <c r="U3304" s="1251" t="s">
        <v>116</v>
      </c>
      <c r="V3304" s="1251" t="s">
        <v>564</v>
      </c>
      <c r="W3304" s="1251" t="s">
        <v>290</v>
      </c>
      <c r="X3304" s="1251" t="s">
        <v>1515</v>
      </c>
      <c r="Y3304" s="1251">
        <v>302</v>
      </c>
    </row>
    <row r="3305" spans="1:25" ht="12">
      <c r="A3305" s="1251">
        <v>2021</v>
      </c>
      <c r="B3305" s="1251">
        <v>25</v>
      </c>
      <c r="C3305" s="1251">
        <v>300</v>
      </c>
      <c r="D3305" s="1251" t="s">
        <v>1705</v>
      </c>
      <c r="E3305" s="1251">
        <v>303130</v>
      </c>
      <c r="F3305" s="1251" t="s">
        <v>1633</v>
      </c>
      <c r="G3305" s="1252">
        <v>0</v>
      </c>
      <c r="H3305" s="1252">
        <v>0</v>
      </c>
      <c r="I3305" s="1252">
        <v>0</v>
      </c>
      <c r="J3305" s="1252">
        <v>0</v>
      </c>
      <c r="K3305" s="1252">
        <v>0</v>
      </c>
      <c r="L3305" s="1252">
        <v>0</v>
      </c>
      <c r="M3305" s="1252">
        <v>0</v>
      </c>
      <c r="N3305" s="1252">
        <v>0</v>
      </c>
      <c r="O3305" s="1252">
        <v>0</v>
      </c>
      <c r="P3305" s="1252">
        <v>0</v>
      </c>
      <c r="Q3305" s="1252">
        <v>0</v>
      </c>
      <c r="R3305" s="1252">
        <v>0</v>
      </c>
      <c r="S3305" s="1252">
        <v>0</v>
      </c>
      <c r="T3305" s="1252">
        <v>0</v>
      </c>
      <c r="U3305" s="1251" t="s">
        <v>116</v>
      </c>
      <c r="V3305" s="1251" t="s">
        <v>564</v>
      </c>
      <c r="W3305" s="1251" t="s">
        <v>290</v>
      </c>
      <c r="X3305" s="1251" t="s">
        <v>1515</v>
      </c>
      <c r="Y3305" s="1251">
        <v>303</v>
      </c>
    </row>
    <row r="3306" spans="1:25" ht="12">
      <c r="A3306" s="1251">
        <v>2021</v>
      </c>
      <c r="B3306" s="1251">
        <v>25</v>
      </c>
      <c r="C3306" s="1251">
        <v>300</v>
      </c>
      <c r="D3306" s="1251" t="s">
        <v>1705</v>
      </c>
      <c r="E3306" s="1251">
        <v>303200</v>
      </c>
      <c r="F3306" s="1251" t="s">
        <v>1634</v>
      </c>
      <c r="G3306" s="1252">
        <v>0</v>
      </c>
      <c r="H3306" s="1252">
        <v>0</v>
      </c>
      <c r="I3306" s="1252">
        <v>0</v>
      </c>
      <c r="J3306" s="1252">
        <v>0</v>
      </c>
      <c r="K3306" s="1252">
        <v>0</v>
      </c>
      <c r="L3306" s="1252">
        <v>0</v>
      </c>
      <c r="M3306" s="1252">
        <v>0</v>
      </c>
      <c r="N3306" s="1252">
        <v>0</v>
      </c>
      <c r="O3306" s="1252">
        <v>0</v>
      </c>
      <c r="P3306" s="1252">
        <v>0</v>
      </c>
      <c r="Q3306" s="1252">
        <v>0</v>
      </c>
      <c r="R3306" s="1252">
        <v>0</v>
      </c>
      <c r="S3306" s="1252">
        <v>0</v>
      </c>
      <c r="T3306" s="1252">
        <v>0</v>
      </c>
      <c r="U3306" s="1251" t="s">
        <v>116</v>
      </c>
      <c r="V3306" s="1251" t="s">
        <v>564</v>
      </c>
      <c r="W3306" s="1251" t="s">
        <v>290</v>
      </c>
      <c r="X3306" s="1251" t="s">
        <v>1515</v>
      </c>
      <c r="Y3306" s="1251">
        <v>303</v>
      </c>
    </row>
    <row r="3307" spans="1:25" ht="12">
      <c r="A3307" s="1251">
        <v>2021</v>
      </c>
      <c r="B3307" s="1251">
        <v>25</v>
      </c>
      <c r="C3307" s="1251">
        <v>300</v>
      </c>
      <c r="D3307" s="1251" t="s">
        <v>1705</v>
      </c>
      <c r="E3307" s="1251">
        <v>303300</v>
      </c>
      <c r="F3307" s="1251" t="s">
        <v>1635</v>
      </c>
      <c r="G3307" s="1252">
        <v>0</v>
      </c>
      <c r="H3307" s="1252">
        <v>0</v>
      </c>
      <c r="I3307" s="1252">
        <v>0</v>
      </c>
      <c r="J3307" s="1252">
        <v>0</v>
      </c>
      <c r="K3307" s="1252">
        <v>0</v>
      </c>
      <c r="L3307" s="1252">
        <v>0</v>
      </c>
      <c r="M3307" s="1252">
        <v>0</v>
      </c>
      <c r="N3307" s="1252">
        <v>0</v>
      </c>
      <c r="O3307" s="1252">
        <v>0</v>
      </c>
      <c r="P3307" s="1252">
        <v>0</v>
      </c>
      <c r="Q3307" s="1252">
        <v>0</v>
      </c>
      <c r="R3307" s="1252">
        <v>0</v>
      </c>
      <c r="S3307" s="1252">
        <v>0</v>
      </c>
      <c r="T3307" s="1252">
        <v>0</v>
      </c>
      <c r="U3307" s="1251" t="s">
        <v>116</v>
      </c>
      <c r="V3307" s="1251" t="s">
        <v>564</v>
      </c>
      <c r="W3307" s="1251" t="s">
        <v>290</v>
      </c>
      <c r="X3307" s="1251" t="s">
        <v>1515</v>
      </c>
      <c r="Y3307" s="1251">
        <v>303</v>
      </c>
    </row>
    <row r="3308" spans="1:25" ht="12">
      <c r="A3308" s="1251">
        <v>2021</v>
      </c>
      <c r="B3308" s="1251">
        <v>25</v>
      </c>
      <c r="C3308" s="1251">
        <v>300</v>
      </c>
      <c r="D3308" s="1251" t="s">
        <v>1705</v>
      </c>
      <c r="E3308" s="1251">
        <v>303400</v>
      </c>
      <c r="F3308" s="1251" t="s">
        <v>1636</v>
      </c>
      <c r="G3308" s="1252">
        <v>0</v>
      </c>
      <c r="H3308" s="1252">
        <v>0</v>
      </c>
      <c r="I3308" s="1252">
        <v>0</v>
      </c>
      <c r="J3308" s="1252">
        <v>0</v>
      </c>
      <c r="K3308" s="1252">
        <v>0</v>
      </c>
      <c r="L3308" s="1252">
        <v>0</v>
      </c>
      <c r="M3308" s="1252">
        <v>0</v>
      </c>
      <c r="N3308" s="1252">
        <v>0</v>
      </c>
      <c r="O3308" s="1252">
        <v>0</v>
      </c>
      <c r="P3308" s="1252">
        <v>0</v>
      </c>
      <c r="Q3308" s="1252">
        <v>0</v>
      </c>
      <c r="R3308" s="1252">
        <v>0</v>
      </c>
      <c r="S3308" s="1252">
        <v>0</v>
      </c>
      <c r="T3308" s="1252">
        <v>0</v>
      </c>
      <c r="U3308" s="1251" t="s">
        <v>116</v>
      </c>
      <c r="V3308" s="1251" t="s">
        <v>564</v>
      </c>
      <c r="W3308" s="1251" t="s">
        <v>290</v>
      </c>
      <c r="X3308" s="1251" t="s">
        <v>1515</v>
      </c>
      <c r="Y3308" s="1251">
        <v>303</v>
      </c>
    </row>
    <row r="3309" spans="1:25" ht="12">
      <c r="A3309" s="1251">
        <v>2021</v>
      </c>
      <c r="B3309" s="1251">
        <v>25</v>
      </c>
      <c r="C3309" s="1251">
        <v>300</v>
      </c>
      <c r="D3309" s="1251" t="s">
        <v>1705</v>
      </c>
      <c r="E3309" s="1251">
        <v>304200</v>
      </c>
      <c r="F3309" s="1251" t="s">
        <v>1638</v>
      </c>
      <c r="G3309" s="1252">
        <v>0</v>
      </c>
      <c r="H3309" s="1252">
        <v>0</v>
      </c>
      <c r="I3309" s="1252">
        <v>0</v>
      </c>
      <c r="J3309" s="1252">
        <v>0</v>
      </c>
      <c r="K3309" s="1252">
        <v>0</v>
      </c>
      <c r="L3309" s="1252">
        <v>0</v>
      </c>
      <c r="M3309" s="1252">
        <v>0</v>
      </c>
      <c r="N3309" s="1252">
        <v>0</v>
      </c>
      <c r="O3309" s="1252">
        <v>0</v>
      </c>
      <c r="P3309" s="1252">
        <v>0</v>
      </c>
      <c r="Q3309" s="1252">
        <v>0</v>
      </c>
      <c r="R3309" s="1252">
        <v>0</v>
      </c>
      <c r="S3309" s="1252">
        <v>0</v>
      </c>
      <c r="T3309" s="1252">
        <v>0</v>
      </c>
      <c r="U3309" s="1251" t="s">
        <v>116</v>
      </c>
      <c r="V3309" s="1251" t="s">
        <v>564</v>
      </c>
      <c r="W3309" s="1251" t="s">
        <v>290</v>
      </c>
      <c r="X3309" s="1251" t="s">
        <v>1515</v>
      </c>
      <c r="Y3309" s="1251">
        <v>304</v>
      </c>
    </row>
    <row r="3310" spans="1:25" ht="12">
      <c r="A3310" s="1251">
        <v>2021</v>
      </c>
      <c r="B3310" s="1251">
        <v>25</v>
      </c>
      <c r="C3310" s="1251">
        <v>300</v>
      </c>
      <c r="D3310" s="1251" t="s">
        <v>1705</v>
      </c>
      <c r="E3310" s="1251">
        <v>304300</v>
      </c>
      <c r="F3310" s="1251" t="s">
        <v>1639</v>
      </c>
      <c r="G3310" s="1252">
        <v>0</v>
      </c>
      <c r="H3310" s="1252">
        <v>0</v>
      </c>
      <c r="I3310" s="1252">
        <v>0</v>
      </c>
      <c r="J3310" s="1252">
        <v>0</v>
      </c>
      <c r="K3310" s="1252">
        <v>0</v>
      </c>
      <c r="L3310" s="1252">
        <v>0</v>
      </c>
      <c r="M3310" s="1252">
        <v>0</v>
      </c>
      <c r="N3310" s="1252">
        <v>0</v>
      </c>
      <c r="O3310" s="1252">
        <v>0</v>
      </c>
      <c r="P3310" s="1252">
        <v>0</v>
      </c>
      <c r="Q3310" s="1252">
        <v>0</v>
      </c>
      <c r="R3310" s="1252">
        <v>0</v>
      </c>
      <c r="S3310" s="1252">
        <v>0</v>
      </c>
      <c r="T3310" s="1252">
        <v>0</v>
      </c>
      <c r="U3310" s="1251" t="s">
        <v>116</v>
      </c>
      <c r="V3310" s="1251" t="s">
        <v>564</v>
      </c>
      <c r="W3310" s="1251" t="s">
        <v>290</v>
      </c>
      <c r="X3310" s="1251" t="s">
        <v>1515</v>
      </c>
      <c r="Y3310" s="1251">
        <v>304</v>
      </c>
    </row>
    <row r="3311" spans="1:25" ht="12">
      <c r="A3311" s="1251">
        <v>2021</v>
      </c>
      <c r="B3311" s="1251">
        <v>25</v>
      </c>
      <c r="C3311" s="1251">
        <v>300</v>
      </c>
      <c r="D3311" s="1251" t="s">
        <v>1705</v>
      </c>
      <c r="E3311" s="1251">
        <v>304400</v>
      </c>
      <c r="F3311" s="1251" t="s">
        <v>1640</v>
      </c>
      <c r="G3311" s="1252">
        <v>0</v>
      </c>
      <c r="H3311" s="1252">
        <v>0</v>
      </c>
      <c r="I3311" s="1252">
        <v>0</v>
      </c>
      <c r="J3311" s="1252">
        <v>0</v>
      </c>
      <c r="K3311" s="1252">
        <v>0</v>
      </c>
      <c r="L3311" s="1252">
        <v>0</v>
      </c>
      <c r="M3311" s="1252">
        <v>0</v>
      </c>
      <c r="N3311" s="1252">
        <v>0</v>
      </c>
      <c r="O3311" s="1252">
        <v>0</v>
      </c>
      <c r="P3311" s="1252">
        <v>0</v>
      </c>
      <c r="Q3311" s="1252">
        <v>0</v>
      </c>
      <c r="R3311" s="1252">
        <v>0</v>
      </c>
      <c r="S3311" s="1252">
        <v>0</v>
      </c>
      <c r="T3311" s="1252">
        <v>0</v>
      </c>
      <c r="U3311" s="1251" t="s">
        <v>116</v>
      </c>
      <c r="V3311" s="1251" t="s">
        <v>564</v>
      </c>
      <c r="W3311" s="1251" t="s">
        <v>290</v>
      </c>
      <c r="X3311" s="1251" t="s">
        <v>1515</v>
      </c>
      <c r="Y3311" s="1251">
        <v>304</v>
      </c>
    </row>
    <row r="3312" spans="1:25" ht="12">
      <c r="A3312" s="1251">
        <v>2021</v>
      </c>
      <c r="B3312" s="1251">
        <v>25</v>
      </c>
      <c r="C3312" s="1251">
        <v>300</v>
      </c>
      <c r="D3312" s="1251" t="s">
        <v>1705</v>
      </c>
      <c r="E3312" s="1251">
        <v>304610</v>
      </c>
      <c r="F3312" s="1251" t="s">
        <v>1641</v>
      </c>
      <c r="G3312" s="1252">
        <v>0</v>
      </c>
      <c r="H3312" s="1252">
        <v>0</v>
      </c>
      <c r="I3312" s="1252">
        <v>0</v>
      </c>
      <c r="J3312" s="1252">
        <v>0</v>
      </c>
      <c r="K3312" s="1252">
        <v>0</v>
      </c>
      <c r="L3312" s="1252">
        <v>0</v>
      </c>
      <c r="M3312" s="1252">
        <v>0</v>
      </c>
      <c r="N3312" s="1252">
        <v>0</v>
      </c>
      <c r="O3312" s="1252">
        <v>0</v>
      </c>
      <c r="P3312" s="1252">
        <v>0</v>
      </c>
      <c r="Q3312" s="1252">
        <v>0</v>
      </c>
      <c r="R3312" s="1252">
        <v>0</v>
      </c>
      <c r="S3312" s="1252">
        <v>0</v>
      </c>
      <c r="T3312" s="1252">
        <v>0</v>
      </c>
      <c r="U3312" s="1251" t="s">
        <v>116</v>
      </c>
      <c r="V3312" s="1251" t="s">
        <v>564</v>
      </c>
      <c r="W3312" s="1251" t="s">
        <v>290</v>
      </c>
      <c r="X3312" s="1251" t="s">
        <v>1515</v>
      </c>
      <c r="Y3312" s="1251">
        <v>304</v>
      </c>
    </row>
    <row r="3313" spans="1:25" ht="12">
      <c r="A3313" s="1251">
        <v>2021</v>
      </c>
      <c r="B3313" s="1251">
        <v>25</v>
      </c>
      <c r="C3313" s="1251">
        <v>300</v>
      </c>
      <c r="D3313" s="1251" t="s">
        <v>1705</v>
      </c>
      <c r="E3313" s="1251">
        <v>304630</v>
      </c>
      <c r="F3313" s="1251" t="s">
        <v>1642</v>
      </c>
      <c r="G3313" s="1252">
        <v>0</v>
      </c>
      <c r="H3313" s="1252">
        <v>0</v>
      </c>
      <c r="I3313" s="1252">
        <v>0</v>
      </c>
      <c r="J3313" s="1252">
        <v>0</v>
      </c>
      <c r="K3313" s="1252">
        <v>0</v>
      </c>
      <c r="L3313" s="1252">
        <v>0</v>
      </c>
      <c r="M3313" s="1252">
        <v>0</v>
      </c>
      <c r="N3313" s="1252">
        <v>0</v>
      </c>
      <c r="O3313" s="1252">
        <v>0</v>
      </c>
      <c r="P3313" s="1252">
        <v>0</v>
      </c>
      <c r="Q3313" s="1252">
        <v>0</v>
      </c>
      <c r="R3313" s="1252">
        <v>0</v>
      </c>
      <c r="S3313" s="1252">
        <v>0</v>
      </c>
      <c r="T3313" s="1252">
        <v>0</v>
      </c>
      <c r="U3313" s="1251" t="s">
        <v>116</v>
      </c>
      <c r="V3313" s="1251" t="s">
        <v>564</v>
      </c>
      <c r="W3313" s="1251" t="s">
        <v>290</v>
      </c>
      <c r="X3313" s="1251" t="s">
        <v>1515</v>
      </c>
      <c r="Y3313" s="1251">
        <v>304</v>
      </c>
    </row>
    <row r="3314" spans="1:25" ht="12">
      <c r="A3314" s="1251">
        <v>2021</v>
      </c>
      <c r="B3314" s="1251">
        <v>25</v>
      </c>
      <c r="C3314" s="1251">
        <v>300</v>
      </c>
      <c r="D3314" s="1251" t="s">
        <v>1705</v>
      </c>
      <c r="E3314" s="1251">
        <v>307000</v>
      </c>
      <c r="F3314" s="1251" t="s">
        <v>1643</v>
      </c>
      <c r="G3314" s="1252">
        <v>0</v>
      </c>
      <c r="H3314" s="1252">
        <v>0</v>
      </c>
      <c r="I3314" s="1252">
        <v>0</v>
      </c>
      <c r="J3314" s="1252">
        <v>0</v>
      </c>
      <c r="K3314" s="1252">
        <v>0</v>
      </c>
      <c r="L3314" s="1252">
        <v>0</v>
      </c>
      <c r="M3314" s="1252">
        <v>0</v>
      </c>
      <c r="N3314" s="1252">
        <v>0</v>
      </c>
      <c r="O3314" s="1252">
        <v>0</v>
      </c>
      <c r="P3314" s="1252">
        <v>0</v>
      </c>
      <c r="Q3314" s="1252">
        <v>0</v>
      </c>
      <c r="R3314" s="1252">
        <v>0</v>
      </c>
      <c r="S3314" s="1252">
        <v>0</v>
      </c>
      <c r="T3314" s="1252">
        <v>0</v>
      </c>
      <c r="U3314" s="1251" t="s">
        <v>116</v>
      </c>
      <c r="V3314" s="1251" t="s">
        <v>564</v>
      </c>
      <c r="W3314" s="1251" t="s">
        <v>290</v>
      </c>
      <c r="X3314" s="1251" t="s">
        <v>1515</v>
      </c>
      <c r="Y3314" s="1251">
        <v>307</v>
      </c>
    </row>
    <row r="3315" spans="1:25" ht="12">
      <c r="A3315" s="1251">
        <v>2021</v>
      </c>
      <c r="B3315" s="1251">
        <v>25</v>
      </c>
      <c r="C3315" s="1251">
        <v>300</v>
      </c>
      <c r="D3315" s="1251" t="s">
        <v>1705</v>
      </c>
      <c r="E3315" s="1251">
        <v>309000</v>
      </c>
      <c r="F3315" s="1251" t="s">
        <v>1644</v>
      </c>
      <c r="G3315" s="1252">
        <v>0</v>
      </c>
      <c r="H3315" s="1252">
        <v>0</v>
      </c>
      <c r="I3315" s="1252">
        <v>0</v>
      </c>
      <c r="J3315" s="1252">
        <v>0</v>
      </c>
      <c r="K3315" s="1252">
        <v>0</v>
      </c>
      <c r="L3315" s="1252">
        <v>0</v>
      </c>
      <c r="M3315" s="1252">
        <v>0</v>
      </c>
      <c r="N3315" s="1252">
        <v>0</v>
      </c>
      <c r="O3315" s="1252">
        <v>0</v>
      </c>
      <c r="P3315" s="1252">
        <v>0</v>
      </c>
      <c r="Q3315" s="1252">
        <v>0</v>
      </c>
      <c r="R3315" s="1252">
        <v>0</v>
      </c>
      <c r="S3315" s="1252">
        <v>0</v>
      </c>
      <c r="T3315" s="1252">
        <v>0</v>
      </c>
      <c r="U3315" s="1251" t="s">
        <v>116</v>
      </c>
      <c r="V3315" s="1251" t="s">
        <v>564</v>
      </c>
      <c r="W3315" s="1251" t="s">
        <v>290</v>
      </c>
      <c r="X3315" s="1251" t="s">
        <v>1515</v>
      </c>
      <c r="Y3315" s="1251">
        <v>309</v>
      </c>
    </row>
    <row r="3316" spans="1:25" ht="12">
      <c r="A3316" s="1251">
        <v>2021</v>
      </c>
      <c r="B3316" s="1251">
        <v>25</v>
      </c>
      <c r="C3316" s="1251">
        <v>300</v>
      </c>
      <c r="D3316" s="1251" t="s">
        <v>1705</v>
      </c>
      <c r="E3316" s="1251">
        <v>310000</v>
      </c>
      <c r="F3316" s="1251" t="s">
        <v>1645</v>
      </c>
      <c r="G3316" s="1252">
        <v>0</v>
      </c>
      <c r="H3316" s="1252">
        <v>0</v>
      </c>
      <c r="I3316" s="1252">
        <v>0</v>
      </c>
      <c r="J3316" s="1252">
        <v>0</v>
      </c>
      <c r="K3316" s="1252">
        <v>0</v>
      </c>
      <c r="L3316" s="1252">
        <v>0</v>
      </c>
      <c r="M3316" s="1252">
        <v>0</v>
      </c>
      <c r="N3316" s="1252">
        <v>0</v>
      </c>
      <c r="O3316" s="1252">
        <v>0</v>
      </c>
      <c r="P3316" s="1252">
        <v>0</v>
      </c>
      <c r="Q3316" s="1252">
        <v>0</v>
      </c>
      <c r="R3316" s="1252">
        <v>0</v>
      </c>
      <c r="S3316" s="1252">
        <v>0</v>
      </c>
      <c r="T3316" s="1252">
        <v>0</v>
      </c>
      <c r="U3316" s="1251" t="s">
        <v>116</v>
      </c>
      <c r="V3316" s="1251" t="s">
        <v>564</v>
      </c>
      <c r="W3316" s="1251" t="s">
        <v>290</v>
      </c>
      <c r="X3316" s="1251" t="s">
        <v>1515</v>
      </c>
      <c r="Y3316" s="1251">
        <v>310</v>
      </c>
    </row>
    <row r="3317" spans="1:25" ht="12">
      <c r="A3317" s="1251">
        <v>2021</v>
      </c>
      <c r="B3317" s="1251">
        <v>25</v>
      </c>
      <c r="C3317" s="1251">
        <v>300</v>
      </c>
      <c r="D3317" s="1251" t="s">
        <v>1705</v>
      </c>
      <c r="E3317" s="1251">
        <v>311000</v>
      </c>
      <c r="F3317" s="1251" t="s">
        <v>1646</v>
      </c>
      <c r="G3317" s="1252">
        <v>0</v>
      </c>
      <c r="H3317" s="1252">
        <v>0</v>
      </c>
      <c r="I3317" s="1252">
        <v>0</v>
      </c>
      <c r="J3317" s="1252">
        <v>0</v>
      </c>
      <c r="K3317" s="1252">
        <v>0</v>
      </c>
      <c r="L3317" s="1252">
        <v>0</v>
      </c>
      <c r="M3317" s="1252">
        <v>0</v>
      </c>
      <c r="N3317" s="1252">
        <v>0</v>
      </c>
      <c r="O3317" s="1252">
        <v>0</v>
      </c>
      <c r="P3317" s="1252">
        <v>0</v>
      </c>
      <c r="Q3317" s="1252">
        <v>0</v>
      </c>
      <c r="R3317" s="1252">
        <v>0</v>
      </c>
      <c r="S3317" s="1252">
        <v>0</v>
      </c>
      <c r="T3317" s="1252">
        <v>0</v>
      </c>
      <c r="U3317" s="1251" t="s">
        <v>116</v>
      </c>
      <c r="V3317" s="1251" t="s">
        <v>564</v>
      </c>
      <c r="W3317" s="1251" t="s">
        <v>290</v>
      </c>
      <c r="X3317" s="1251" t="s">
        <v>1515</v>
      </c>
      <c r="Y3317" s="1251">
        <v>311</v>
      </c>
    </row>
    <row r="3318" spans="1:25" ht="12">
      <c r="A3318" s="1251">
        <v>2021</v>
      </c>
      <c r="B3318" s="1251">
        <v>25</v>
      </c>
      <c r="C3318" s="1251">
        <v>300</v>
      </c>
      <c r="D3318" s="1251" t="s">
        <v>1705</v>
      </c>
      <c r="E3318" s="1251">
        <v>311400</v>
      </c>
      <c r="F3318" s="1251" t="s">
        <v>1647</v>
      </c>
      <c r="G3318" s="1252">
        <v>0</v>
      </c>
      <c r="H3318" s="1252">
        <v>0</v>
      </c>
      <c r="I3318" s="1252">
        <v>0</v>
      </c>
      <c r="J3318" s="1252">
        <v>0</v>
      </c>
      <c r="K3318" s="1252">
        <v>0</v>
      </c>
      <c r="L3318" s="1252">
        <v>0</v>
      </c>
      <c r="M3318" s="1252">
        <v>0</v>
      </c>
      <c r="N3318" s="1252">
        <v>0</v>
      </c>
      <c r="O3318" s="1252">
        <v>0</v>
      </c>
      <c r="P3318" s="1252">
        <v>0</v>
      </c>
      <c r="Q3318" s="1252">
        <v>0</v>
      </c>
      <c r="R3318" s="1252">
        <v>0</v>
      </c>
      <c r="S3318" s="1252">
        <v>0</v>
      </c>
      <c r="T3318" s="1252">
        <v>0</v>
      </c>
      <c r="U3318" s="1251" t="s">
        <v>116</v>
      </c>
      <c r="V3318" s="1251" t="s">
        <v>564</v>
      </c>
      <c r="W3318" s="1251" t="s">
        <v>290</v>
      </c>
      <c r="X3318" s="1251" t="s">
        <v>1515</v>
      </c>
      <c r="Y3318" s="1251">
        <v>311</v>
      </c>
    </row>
    <row r="3319" spans="1:25" ht="12">
      <c r="A3319" s="1251">
        <v>2021</v>
      </c>
      <c r="B3319" s="1251">
        <v>25</v>
      </c>
      <c r="C3319" s="1251">
        <v>300</v>
      </c>
      <c r="D3319" s="1251" t="s">
        <v>1705</v>
      </c>
      <c r="E3319" s="1251">
        <v>320000</v>
      </c>
      <c r="F3319" s="1251" t="s">
        <v>1648</v>
      </c>
      <c r="G3319" s="1252">
        <v>0</v>
      </c>
      <c r="H3319" s="1252">
        <v>0</v>
      </c>
      <c r="I3319" s="1252">
        <v>0</v>
      </c>
      <c r="J3319" s="1252">
        <v>0</v>
      </c>
      <c r="K3319" s="1252">
        <v>0</v>
      </c>
      <c r="L3319" s="1252">
        <v>0</v>
      </c>
      <c r="M3319" s="1252">
        <v>0</v>
      </c>
      <c r="N3319" s="1252">
        <v>0</v>
      </c>
      <c r="O3319" s="1252">
        <v>0</v>
      </c>
      <c r="P3319" s="1252">
        <v>0</v>
      </c>
      <c r="Q3319" s="1252">
        <v>0</v>
      </c>
      <c r="R3319" s="1252">
        <v>0</v>
      </c>
      <c r="S3319" s="1252">
        <v>0</v>
      </c>
      <c r="T3319" s="1252">
        <v>0</v>
      </c>
      <c r="U3319" s="1251" t="s">
        <v>116</v>
      </c>
      <c r="V3319" s="1251" t="s">
        <v>564</v>
      </c>
      <c r="W3319" s="1251" t="s">
        <v>290</v>
      </c>
      <c r="X3319" s="1251" t="s">
        <v>1515</v>
      </c>
      <c r="Y3319" s="1251">
        <v>320</v>
      </c>
    </row>
    <row r="3320" spans="1:25" ht="12">
      <c r="A3320" s="1251">
        <v>2021</v>
      </c>
      <c r="B3320" s="1251">
        <v>25</v>
      </c>
      <c r="C3320" s="1251">
        <v>300</v>
      </c>
      <c r="D3320" s="1251" t="s">
        <v>1705</v>
      </c>
      <c r="E3320" s="1251">
        <v>330000</v>
      </c>
      <c r="F3320" s="1251" t="s">
        <v>1649</v>
      </c>
      <c r="G3320" s="1252">
        <v>0</v>
      </c>
      <c r="H3320" s="1252">
        <v>0</v>
      </c>
      <c r="I3320" s="1252">
        <v>0</v>
      </c>
      <c r="J3320" s="1252">
        <v>0</v>
      </c>
      <c r="K3320" s="1252">
        <v>0</v>
      </c>
      <c r="L3320" s="1252">
        <v>0</v>
      </c>
      <c r="M3320" s="1252">
        <v>0</v>
      </c>
      <c r="N3320" s="1252">
        <v>0</v>
      </c>
      <c r="O3320" s="1252">
        <v>0</v>
      </c>
      <c r="P3320" s="1252">
        <v>0</v>
      </c>
      <c r="Q3320" s="1252">
        <v>0</v>
      </c>
      <c r="R3320" s="1252">
        <v>0</v>
      </c>
      <c r="S3320" s="1252">
        <v>0</v>
      </c>
      <c r="T3320" s="1252">
        <v>0</v>
      </c>
      <c r="U3320" s="1251" t="s">
        <v>116</v>
      </c>
      <c r="V3320" s="1251" t="s">
        <v>564</v>
      </c>
      <c r="W3320" s="1251" t="s">
        <v>290</v>
      </c>
      <c r="X3320" s="1251" t="s">
        <v>1515</v>
      </c>
      <c r="Y3320" s="1251">
        <v>330</v>
      </c>
    </row>
    <row r="3321" spans="1:25" ht="12">
      <c r="A3321" s="1251">
        <v>2021</v>
      </c>
      <c r="B3321" s="1251">
        <v>25</v>
      </c>
      <c r="C3321" s="1251">
        <v>300</v>
      </c>
      <c r="D3321" s="1251" t="s">
        <v>1705</v>
      </c>
      <c r="E3321" s="1251">
        <v>331000</v>
      </c>
      <c r="F3321" s="1251" t="s">
        <v>1650</v>
      </c>
      <c r="G3321" s="1252">
        <v>0</v>
      </c>
      <c r="H3321" s="1252">
        <v>0</v>
      </c>
      <c r="I3321" s="1252">
        <v>0</v>
      </c>
      <c r="J3321" s="1252">
        <v>0</v>
      </c>
      <c r="K3321" s="1252">
        <v>0</v>
      </c>
      <c r="L3321" s="1252">
        <v>0</v>
      </c>
      <c r="M3321" s="1252">
        <v>0</v>
      </c>
      <c r="N3321" s="1252">
        <v>0</v>
      </c>
      <c r="O3321" s="1252">
        <v>0</v>
      </c>
      <c r="P3321" s="1252">
        <v>0</v>
      </c>
      <c r="Q3321" s="1252">
        <v>0</v>
      </c>
      <c r="R3321" s="1252">
        <v>0</v>
      </c>
      <c r="S3321" s="1252">
        <v>0</v>
      </c>
      <c r="T3321" s="1252">
        <v>0</v>
      </c>
      <c r="U3321" s="1251" t="s">
        <v>116</v>
      </c>
      <c r="V3321" s="1251" t="s">
        <v>564</v>
      </c>
      <c r="W3321" s="1251" t="s">
        <v>290</v>
      </c>
      <c r="X3321" s="1251" t="s">
        <v>1515</v>
      </c>
      <c r="Y3321" s="1251">
        <v>331</v>
      </c>
    </row>
    <row r="3322" spans="1:25" ht="12">
      <c r="A3322" s="1251">
        <v>2021</v>
      </c>
      <c r="B3322" s="1251">
        <v>25</v>
      </c>
      <c r="C3322" s="1251">
        <v>300</v>
      </c>
      <c r="D3322" s="1251" t="s">
        <v>1705</v>
      </c>
      <c r="E3322" s="1251">
        <v>333000</v>
      </c>
      <c r="F3322" s="1251" t="s">
        <v>1651</v>
      </c>
      <c r="G3322" s="1252">
        <v>0</v>
      </c>
      <c r="H3322" s="1252">
        <v>0</v>
      </c>
      <c r="I3322" s="1252">
        <v>0</v>
      </c>
      <c r="J3322" s="1252">
        <v>0</v>
      </c>
      <c r="K3322" s="1252">
        <v>0</v>
      </c>
      <c r="L3322" s="1252">
        <v>0</v>
      </c>
      <c r="M3322" s="1252">
        <v>0</v>
      </c>
      <c r="N3322" s="1252">
        <v>0</v>
      </c>
      <c r="O3322" s="1252">
        <v>0</v>
      </c>
      <c r="P3322" s="1252">
        <v>0</v>
      </c>
      <c r="Q3322" s="1252">
        <v>0</v>
      </c>
      <c r="R3322" s="1252">
        <v>0</v>
      </c>
      <c r="S3322" s="1252">
        <v>0</v>
      </c>
      <c r="T3322" s="1252">
        <v>0</v>
      </c>
      <c r="U3322" s="1251" t="s">
        <v>116</v>
      </c>
      <c r="V3322" s="1251" t="s">
        <v>564</v>
      </c>
      <c r="W3322" s="1251" t="s">
        <v>290</v>
      </c>
      <c r="X3322" s="1251" t="s">
        <v>1515</v>
      </c>
      <c r="Y3322" s="1251">
        <v>333</v>
      </c>
    </row>
    <row r="3323" spans="1:25" ht="12">
      <c r="A3323" s="1251">
        <v>2021</v>
      </c>
      <c r="B3323" s="1251">
        <v>25</v>
      </c>
      <c r="C3323" s="1251">
        <v>300</v>
      </c>
      <c r="D3323" s="1251" t="s">
        <v>1705</v>
      </c>
      <c r="E3323" s="1251">
        <v>334400</v>
      </c>
      <c r="F3323" s="1251" t="s">
        <v>1652</v>
      </c>
      <c r="G3323" s="1252">
        <v>0</v>
      </c>
      <c r="H3323" s="1252">
        <v>0</v>
      </c>
      <c r="I3323" s="1252">
        <v>0</v>
      </c>
      <c r="J3323" s="1252">
        <v>0</v>
      </c>
      <c r="K3323" s="1252">
        <v>0</v>
      </c>
      <c r="L3323" s="1252">
        <v>0</v>
      </c>
      <c r="M3323" s="1252">
        <v>0</v>
      </c>
      <c r="N3323" s="1252">
        <v>0</v>
      </c>
      <c r="O3323" s="1252">
        <v>0</v>
      </c>
      <c r="P3323" s="1252">
        <v>0</v>
      </c>
      <c r="Q3323" s="1252">
        <v>0</v>
      </c>
      <c r="R3323" s="1252">
        <v>0</v>
      </c>
      <c r="S3323" s="1252">
        <v>0</v>
      </c>
      <c r="T3323" s="1252">
        <v>0</v>
      </c>
      <c r="U3323" s="1251" t="s">
        <v>116</v>
      </c>
      <c r="V3323" s="1251" t="s">
        <v>564</v>
      </c>
      <c r="W3323" s="1251" t="s">
        <v>290</v>
      </c>
      <c r="X3323" s="1251" t="s">
        <v>1515</v>
      </c>
      <c r="Y3323" s="1251">
        <v>334</v>
      </c>
    </row>
    <row r="3324" spans="1:25" ht="12">
      <c r="A3324" s="1251">
        <v>2021</v>
      </c>
      <c r="B3324" s="1251">
        <v>25</v>
      </c>
      <c r="C3324" s="1251">
        <v>300</v>
      </c>
      <c r="D3324" s="1251" t="s">
        <v>1705</v>
      </c>
      <c r="E3324" s="1251">
        <v>334700</v>
      </c>
      <c r="F3324" s="1251" t="s">
        <v>1653</v>
      </c>
      <c r="G3324" s="1252">
        <v>0</v>
      </c>
      <c r="H3324" s="1252">
        <v>0</v>
      </c>
      <c r="I3324" s="1252">
        <v>0</v>
      </c>
      <c r="J3324" s="1252">
        <v>0</v>
      </c>
      <c r="K3324" s="1252">
        <v>0</v>
      </c>
      <c r="L3324" s="1252">
        <v>0</v>
      </c>
      <c r="M3324" s="1252">
        <v>0</v>
      </c>
      <c r="N3324" s="1252">
        <v>0</v>
      </c>
      <c r="O3324" s="1252">
        <v>0</v>
      </c>
      <c r="P3324" s="1252">
        <v>0</v>
      </c>
      <c r="Q3324" s="1252">
        <v>0</v>
      </c>
      <c r="R3324" s="1252">
        <v>0</v>
      </c>
      <c r="S3324" s="1252">
        <v>0</v>
      </c>
      <c r="T3324" s="1252">
        <v>0</v>
      </c>
      <c r="U3324" s="1251" t="s">
        <v>116</v>
      </c>
      <c r="V3324" s="1251" t="s">
        <v>564</v>
      </c>
      <c r="W3324" s="1251" t="s">
        <v>290</v>
      </c>
      <c r="X3324" s="1251" t="s">
        <v>1515</v>
      </c>
      <c r="Y3324" s="1251">
        <v>334</v>
      </c>
    </row>
    <row r="3325" spans="1:25" ht="12">
      <c r="A3325" s="1251">
        <v>2021</v>
      </c>
      <c r="B3325" s="1251">
        <v>25</v>
      </c>
      <c r="C3325" s="1251">
        <v>300</v>
      </c>
      <c r="D3325" s="1251" t="s">
        <v>1705</v>
      </c>
      <c r="E3325" s="1251">
        <v>334800</v>
      </c>
      <c r="F3325" s="1251" t="s">
        <v>1654</v>
      </c>
      <c r="G3325" s="1252">
        <v>0</v>
      </c>
      <c r="H3325" s="1252">
        <v>0</v>
      </c>
      <c r="I3325" s="1252">
        <v>0</v>
      </c>
      <c r="J3325" s="1252">
        <v>0</v>
      </c>
      <c r="K3325" s="1252">
        <v>0</v>
      </c>
      <c r="L3325" s="1252">
        <v>0</v>
      </c>
      <c r="M3325" s="1252">
        <v>0</v>
      </c>
      <c r="N3325" s="1252">
        <v>0</v>
      </c>
      <c r="O3325" s="1252">
        <v>0</v>
      </c>
      <c r="P3325" s="1252">
        <v>0</v>
      </c>
      <c r="Q3325" s="1252">
        <v>0</v>
      </c>
      <c r="R3325" s="1252">
        <v>0</v>
      </c>
      <c r="S3325" s="1252">
        <v>0</v>
      </c>
      <c r="T3325" s="1252">
        <v>0</v>
      </c>
      <c r="U3325" s="1251" t="s">
        <v>116</v>
      </c>
      <c r="V3325" s="1251" t="s">
        <v>564</v>
      </c>
      <c r="W3325" s="1251" t="s">
        <v>290</v>
      </c>
      <c r="X3325" s="1251" t="s">
        <v>1515</v>
      </c>
      <c r="Y3325" s="1251">
        <v>334</v>
      </c>
    </row>
    <row r="3326" spans="1:25" ht="12">
      <c r="A3326" s="1251">
        <v>2021</v>
      </c>
      <c r="B3326" s="1251">
        <v>25</v>
      </c>
      <c r="C3326" s="1251">
        <v>300</v>
      </c>
      <c r="D3326" s="1251" t="s">
        <v>1705</v>
      </c>
      <c r="E3326" s="1251">
        <v>334900</v>
      </c>
      <c r="F3326" s="1251" t="s">
        <v>1655</v>
      </c>
      <c r="G3326" s="1252">
        <v>0</v>
      </c>
      <c r="H3326" s="1252">
        <v>0</v>
      </c>
      <c r="I3326" s="1252">
        <v>0</v>
      </c>
      <c r="J3326" s="1252">
        <v>0</v>
      </c>
      <c r="K3326" s="1252">
        <v>0</v>
      </c>
      <c r="L3326" s="1252">
        <v>0</v>
      </c>
      <c r="M3326" s="1252">
        <v>0</v>
      </c>
      <c r="N3326" s="1252">
        <v>0</v>
      </c>
      <c r="O3326" s="1252">
        <v>0</v>
      </c>
      <c r="P3326" s="1252">
        <v>0</v>
      </c>
      <c r="Q3326" s="1252">
        <v>0</v>
      </c>
      <c r="R3326" s="1252">
        <v>0</v>
      </c>
      <c r="S3326" s="1252">
        <v>0</v>
      </c>
      <c r="T3326" s="1252">
        <v>0</v>
      </c>
      <c r="U3326" s="1251" t="s">
        <v>116</v>
      </c>
      <c r="V3326" s="1251" t="s">
        <v>564</v>
      </c>
      <c r="W3326" s="1251" t="s">
        <v>290</v>
      </c>
      <c r="X3326" s="1251" t="s">
        <v>1515</v>
      </c>
      <c r="Y3326" s="1251">
        <v>334</v>
      </c>
    </row>
    <row r="3327" spans="1:25" ht="12">
      <c r="A3327" s="1251">
        <v>2021</v>
      </c>
      <c r="B3327" s="1251">
        <v>25</v>
      </c>
      <c r="C3327" s="1251">
        <v>300</v>
      </c>
      <c r="D3327" s="1251" t="s">
        <v>1705</v>
      </c>
      <c r="E3327" s="1251">
        <v>335000</v>
      </c>
      <c r="F3327" s="1251" t="s">
        <v>1656</v>
      </c>
      <c r="G3327" s="1252">
        <v>0</v>
      </c>
      <c r="H3327" s="1252">
        <v>0</v>
      </c>
      <c r="I3327" s="1252">
        <v>0</v>
      </c>
      <c r="J3327" s="1252">
        <v>0</v>
      </c>
      <c r="K3327" s="1252">
        <v>0</v>
      </c>
      <c r="L3327" s="1252">
        <v>0</v>
      </c>
      <c r="M3327" s="1252">
        <v>0</v>
      </c>
      <c r="N3327" s="1252">
        <v>0</v>
      </c>
      <c r="O3327" s="1252">
        <v>0</v>
      </c>
      <c r="P3327" s="1252">
        <v>0</v>
      </c>
      <c r="Q3327" s="1252">
        <v>0</v>
      </c>
      <c r="R3327" s="1252">
        <v>0</v>
      </c>
      <c r="S3327" s="1252">
        <v>0</v>
      </c>
      <c r="T3327" s="1252">
        <v>0</v>
      </c>
      <c r="U3327" s="1251" t="s">
        <v>116</v>
      </c>
      <c r="V3327" s="1251" t="s">
        <v>564</v>
      </c>
      <c r="W3327" s="1251" t="s">
        <v>290</v>
      </c>
      <c r="X3327" s="1251" t="s">
        <v>1515</v>
      </c>
      <c r="Y3327" s="1251">
        <v>335</v>
      </c>
    </row>
    <row r="3328" spans="1:25" ht="12">
      <c r="A3328" s="1251">
        <v>2021</v>
      </c>
      <c r="B3328" s="1251">
        <v>25</v>
      </c>
      <c r="C3328" s="1251">
        <v>300</v>
      </c>
      <c r="D3328" s="1251" t="s">
        <v>1705</v>
      </c>
      <c r="E3328" s="1251">
        <v>336000</v>
      </c>
      <c r="F3328" s="1251" t="s">
        <v>1657</v>
      </c>
      <c r="G3328" s="1252">
        <v>0</v>
      </c>
      <c r="H3328" s="1252">
        <v>0</v>
      </c>
      <c r="I3328" s="1252">
        <v>0</v>
      </c>
      <c r="J3328" s="1252">
        <v>0</v>
      </c>
      <c r="K3328" s="1252">
        <v>0</v>
      </c>
      <c r="L3328" s="1252">
        <v>0</v>
      </c>
      <c r="M3328" s="1252">
        <v>0</v>
      </c>
      <c r="N3328" s="1252">
        <v>0</v>
      </c>
      <c r="O3328" s="1252">
        <v>0</v>
      </c>
      <c r="P3328" s="1252">
        <v>0</v>
      </c>
      <c r="Q3328" s="1252">
        <v>0</v>
      </c>
      <c r="R3328" s="1252">
        <v>0</v>
      </c>
      <c r="S3328" s="1252">
        <v>0</v>
      </c>
      <c r="T3328" s="1252">
        <v>0</v>
      </c>
      <c r="U3328" s="1251" t="s">
        <v>116</v>
      </c>
      <c r="V3328" s="1251" t="s">
        <v>564</v>
      </c>
      <c r="W3328" s="1251" t="s">
        <v>290</v>
      </c>
      <c r="X3328" s="1251" t="s">
        <v>1515</v>
      </c>
      <c r="Y3328" s="1251">
        <v>336</v>
      </c>
    </row>
    <row r="3329" spans="1:25" ht="12">
      <c r="A3329" s="1251">
        <v>2021</v>
      </c>
      <c r="B3329" s="1251">
        <v>25</v>
      </c>
      <c r="C3329" s="1251">
        <v>300</v>
      </c>
      <c r="D3329" s="1251" t="s">
        <v>1705</v>
      </c>
      <c r="E3329" s="1251">
        <v>339200</v>
      </c>
      <c r="F3329" s="1251" t="s">
        <v>1658</v>
      </c>
      <c r="G3329" s="1252">
        <v>0</v>
      </c>
      <c r="H3329" s="1252">
        <v>0</v>
      </c>
      <c r="I3329" s="1252">
        <v>0</v>
      </c>
      <c r="J3329" s="1252">
        <v>0</v>
      </c>
      <c r="K3329" s="1252">
        <v>0</v>
      </c>
      <c r="L3329" s="1252">
        <v>0</v>
      </c>
      <c r="M3329" s="1252">
        <v>0</v>
      </c>
      <c r="N3329" s="1252">
        <v>0</v>
      </c>
      <c r="O3329" s="1252">
        <v>0</v>
      </c>
      <c r="P3329" s="1252">
        <v>0</v>
      </c>
      <c r="Q3329" s="1252">
        <v>0</v>
      </c>
      <c r="R3329" s="1252">
        <v>0</v>
      </c>
      <c r="S3329" s="1252">
        <v>0</v>
      </c>
      <c r="T3329" s="1252">
        <v>0</v>
      </c>
      <c r="U3329" s="1251" t="s">
        <v>116</v>
      </c>
      <c r="V3329" s="1251" t="s">
        <v>564</v>
      </c>
      <c r="W3329" s="1251" t="s">
        <v>290</v>
      </c>
      <c r="X3329" s="1251" t="s">
        <v>1515</v>
      </c>
      <c r="Y3329" s="1251">
        <v>339</v>
      </c>
    </row>
    <row r="3330" spans="1:25" ht="12">
      <c r="A3330" s="1251">
        <v>2021</v>
      </c>
      <c r="B3330" s="1251">
        <v>25</v>
      </c>
      <c r="C3330" s="1251">
        <v>300</v>
      </c>
      <c r="D3330" s="1251" t="s">
        <v>1705</v>
      </c>
      <c r="E3330" s="1251">
        <v>339400</v>
      </c>
      <c r="F3330" s="1251" t="s">
        <v>1659</v>
      </c>
      <c r="G3330" s="1252">
        <v>0</v>
      </c>
      <c r="H3330" s="1252">
        <v>0</v>
      </c>
      <c r="I3330" s="1252">
        <v>0</v>
      </c>
      <c r="J3330" s="1252">
        <v>0</v>
      </c>
      <c r="K3330" s="1252">
        <v>0</v>
      </c>
      <c r="L3330" s="1252">
        <v>0</v>
      </c>
      <c r="M3330" s="1252">
        <v>0</v>
      </c>
      <c r="N3330" s="1252">
        <v>0</v>
      </c>
      <c r="O3330" s="1252">
        <v>0</v>
      </c>
      <c r="P3330" s="1252">
        <v>0</v>
      </c>
      <c r="Q3330" s="1252">
        <v>0</v>
      </c>
      <c r="R3330" s="1252">
        <v>0</v>
      </c>
      <c r="S3330" s="1252">
        <v>0</v>
      </c>
      <c r="T3330" s="1252">
        <v>0</v>
      </c>
      <c r="U3330" s="1251" t="s">
        <v>116</v>
      </c>
      <c r="V3330" s="1251" t="s">
        <v>564</v>
      </c>
      <c r="W3330" s="1251" t="s">
        <v>290</v>
      </c>
      <c r="X3330" s="1251" t="s">
        <v>1515</v>
      </c>
      <c r="Y3330" s="1251">
        <v>339</v>
      </c>
    </row>
    <row r="3331" spans="1:25" ht="12">
      <c r="A3331" s="1251">
        <v>2021</v>
      </c>
      <c r="B3331" s="1251">
        <v>25</v>
      </c>
      <c r="C3331" s="1251">
        <v>300</v>
      </c>
      <c r="D3331" s="1251" t="s">
        <v>1705</v>
      </c>
      <c r="E3331" s="1251">
        <v>340000</v>
      </c>
      <c r="F3331" s="1251" t="s">
        <v>1660</v>
      </c>
      <c r="G3331" s="1252">
        <v>0</v>
      </c>
      <c r="H3331" s="1252">
        <v>0</v>
      </c>
      <c r="I3331" s="1252">
        <v>0</v>
      </c>
      <c r="J3331" s="1252">
        <v>0</v>
      </c>
      <c r="K3331" s="1252">
        <v>0</v>
      </c>
      <c r="L3331" s="1252">
        <v>0</v>
      </c>
      <c r="M3331" s="1252">
        <v>0</v>
      </c>
      <c r="N3331" s="1252">
        <v>0</v>
      </c>
      <c r="O3331" s="1252">
        <v>0</v>
      </c>
      <c r="P3331" s="1252">
        <v>0</v>
      </c>
      <c r="Q3331" s="1252">
        <v>0</v>
      </c>
      <c r="R3331" s="1252">
        <v>0</v>
      </c>
      <c r="S3331" s="1252">
        <v>0</v>
      </c>
      <c r="T3331" s="1252">
        <v>0</v>
      </c>
      <c r="U3331" s="1251" t="s">
        <v>116</v>
      </c>
      <c r="V3331" s="1251" t="s">
        <v>564</v>
      </c>
      <c r="W3331" s="1251" t="s">
        <v>290</v>
      </c>
      <c r="X3331" s="1251" t="s">
        <v>1515</v>
      </c>
      <c r="Y3331" s="1251">
        <v>340</v>
      </c>
    </row>
    <row r="3332" spans="1:25" ht="12">
      <c r="A3332" s="1251">
        <v>2021</v>
      </c>
      <c r="B3332" s="1251">
        <v>25</v>
      </c>
      <c r="C3332" s="1251">
        <v>300</v>
      </c>
      <c r="D3332" s="1251" t="s">
        <v>1705</v>
      </c>
      <c r="E3332" s="1251">
        <v>340100</v>
      </c>
      <c r="F3332" s="1251" t="s">
        <v>1704</v>
      </c>
      <c r="G3332" s="1252">
        <v>0</v>
      </c>
      <c r="H3332" s="1252">
        <v>0</v>
      </c>
      <c r="I3332" s="1252">
        <v>0</v>
      </c>
      <c r="J3332" s="1252">
        <v>0</v>
      </c>
      <c r="K3332" s="1252">
        <v>0</v>
      </c>
      <c r="L3332" s="1252">
        <v>0</v>
      </c>
      <c r="M3332" s="1252">
        <v>0</v>
      </c>
      <c r="N3332" s="1252">
        <v>0</v>
      </c>
      <c r="O3332" s="1252">
        <v>0</v>
      </c>
      <c r="P3332" s="1252">
        <v>0</v>
      </c>
      <c r="Q3332" s="1252">
        <v>0</v>
      </c>
      <c r="R3332" s="1252">
        <v>0</v>
      </c>
      <c r="S3332" s="1252">
        <v>0</v>
      </c>
      <c r="T3332" s="1252">
        <v>0</v>
      </c>
      <c r="U3332" s="1251" t="s">
        <v>116</v>
      </c>
      <c r="V3332" s="1251" t="s">
        <v>564</v>
      </c>
      <c r="W3332" s="1251" t="s">
        <v>290</v>
      </c>
      <c r="X3332" s="1251" t="s">
        <v>1515</v>
      </c>
      <c r="Y3332" s="1251">
        <v>340</v>
      </c>
    </row>
    <row r="3333" spans="1:25" ht="12">
      <c r="A3333" s="1251">
        <v>2021</v>
      </c>
      <c r="B3333" s="1251">
        <v>25</v>
      </c>
      <c r="C3333" s="1251">
        <v>300</v>
      </c>
      <c r="D3333" s="1251" t="s">
        <v>1705</v>
      </c>
      <c r="E3333" s="1251">
        <v>340412</v>
      </c>
      <c r="F3333" s="1251" t="s">
        <v>1716</v>
      </c>
      <c r="G3333" s="1252">
        <v>0</v>
      </c>
      <c r="H3333" s="1252">
        <v>0</v>
      </c>
      <c r="I3333" s="1252">
        <v>0</v>
      </c>
      <c r="J3333" s="1252">
        <v>0</v>
      </c>
      <c r="K3333" s="1252">
        <v>0</v>
      </c>
      <c r="L3333" s="1252">
        <v>0</v>
      </c>
      <c r="M3333" s="1252">
        <v>0</v>
      </c>
      <c r="N3333" s="1252">
        <v>0</v>
      </c>
      <c r="O3333" s="1252">
        <v>0</v>
      </c>
      <c r="P3333" s="1252">
        <v>0</v>
      </c>
      <c r="Q3333" s="1252">
        <v>0</v>
      </c>
      <c r="R3333" s="1252">
        <v>0</v>
      </c>
      <c r="S3333" s="1252">
        <v>0</v>
      </c>
      <c r="T3333" s="1252">
        <v>0</v>
      </c>
      <c r="U3333" s="1251" t="s">
        <v>116</v>
      </c>
      <c r="V3333" s="1251" t="s">
        <v>564</v>
      </c>
      <c r="W3333" s="1251" t="s">
        <v>290</v>
      </c>
      <c r="X3333" s="1251" t="s">
        <v>1515</v>
      </c>
      <c r="Y3333" s="1251">
        <v>340</v>
      </c>
    </row>
    <row r="3334" spans="1:25" ht="12">
      <c r="A3334" s="1251">
        <v>2021</v>
      </c>
      <c r="B3334" s="1251">
        <v>25</v>
      </c>
      <c r="C3334" s="1251">
        <v>300</v>
      </c>
      <c r="D3334" s="1251" t="s">
        <v>1705</v>
      </c>
      <c r="E3334" s="1251">
        <v>341100</v>
      </c>
      <c r="F3334" s="1251" t="s">
        <v>1661</v>
      </c>
      <c r="G3334" s="1252">
        <v>0</v>
      </c>
      <c r="H3334" s="1252">
        <v>0</v>
      </c>
      <c r="I3334" s="1252">
        <v>0</v>
      </c>
      <c r="J3334" s="1252">
        <v>0</v>
      </c>
      <c r="K3334" s="1252">
        <v>0</v>
      </c>
      <c r="L3334" s="1252">
        <v>0</v>
      </c>
      <c r="M3334" s="1252">
        <v>0</v>
      </c>
      <c r="N3334" s="1252">
        <v>0</v>
      </c>
      <c r="O3334" s="1252">
        <v>0</v>
      </c>
      <c r="P3334" s="1252">
        <v>0</v>
      </c>
      <c r="Q3334" s="1252">
        <v>0</v>
      </c>
      <c r="R3334" s="1252">
        <v>0</v>
      </c>
      <c r="S3334" s="1252">
        <v>0</v>
      </c>
      <c r="T3334" s="1252">
        <v>0</v>
      </c>
      <c r="U3334" s="1251" t="s">
        <v>116</v>
      </c>
      <c r="V3334" s="1251" t="s">
        <v>564</v>
      </c>
      <c r="W3334" s="1251" t="s">
        <v>290</v>
      </c>
      <c r="X3334" s="1251" t="s">
        <v>1515</v>
      </c>
      <c r="Y3334" s="1251">
        <v>341</v>
      </c>
    </row>
    <row r="3335" spans="1:25" ht="12">
      <c r="A3335" s="1251">
        <v>2021</v>
      </c>
      <c r="B3335" s="1251">
        <v>25</v>
      </c>
      <c r="C3335" s="1251">
        <v>300</v>
      </c>
      <c r="D3335" s="1251" t="s">
        <v>1705</v>
      </c>
      <c r="E3335" s="1251">
        <v>342000</v>
      </c>
      <c r="F3335" s="1251" t="s">
        <v>1662</v>
      </c>
      <c r="G3335" s="1252">
        <v>0</v>
      </c>
      <c r="H3335" s="1252">
        <v>0</v>
      </c>
      <c r="I3335" s="1252">
        <v>0</v>
      </c>
      <c r="J3335" s="1252">
        <v>0</v>
      </c>
      <c r="K3335" s="1252">
        <v>0</v>
      </c>
      <c r="L3335" s="1252">
        <v>0</v>
      </c>
      <c r="M3335" s="1252">
        <v>0</v>
      </c>
      <c r="N3335" s="1252">
        <v>0</v>
      </c>
      <c r="O3335" s="1252">
        <v>0</v>
      </c>
      <c r="P3335" s="1252">
        <v>0</v>
      </c>
      <c r="Q3335" s="1252">
        <v>0</v>
      </c>
      <c r="R3335" s="1252">
        <v>0</v>
      </c>
      <c r="S3335" s="1252">
        <v>0</v>
      </c>
      <c r="T3335" s="1252">
        <v>0</v>
      </c>
      <c r="U3335" s="1251" t="s">
        <v>116</v>
      </c>
      <c r="V3335" s="1251" t="s">
        <v>564</v>
      </c>
      <c r="W3335" s="1251" t="s">
        <v>290</v>
      </c>
      <c r="X3335" s="1251" t="s">
        <v>1515</v>
      </c>
      <c r="Y3335" s="1251">
        <v>342</v>
      </c>
    </row>
    <row r="3336" spans="1:25" ht="12">
      <c r="A3336" s="1251">
        <v>2021</v>
      </c>
      <c r="B3336" s="1251">
        <v>25</v>
      </c>
      <c r="C3336" s="1251">
        <v>300</v>
      </c>
      <c r="D3336" s="1251" t="s">
        <v>1705</v>
      </c>
      <c r="E3336" s="1251">
        <v>343000</v>
      </c>
      <c r="F3336" s="1251" t="s">
        <v>1663</v>
      </c>
      <c r="G3336" s="1252">
        <v>0</v>
      </c>
      <c r="H3336" s="1252">
        <v>0</v>
      </c>
      <c r="I3336" s="1252">
        <v>0</v>
      </c>
      <c r="J3336" s="1252">
        <v>0</v>
      </c>
      <c r="K3336" s="1252">
        <v>0</v>
      </c>
      <c r="L3336" s="1252">
        <v>0</v>
      </c>
      <c r="M3336" s="1252">
        <v>0</v>
      </c>
      <c r="N3336" s="1252">
        <v>0</v>
      </c>
      <c r="O3336" s="1252">
        <v>0</v>
      </c>
      <c r="P3336" s="1252">
        <v>0</v>
      </c>
      <c r="Q3336" s="1252">
        <v>0</v>
      </c>
      <c r="R3336" s="1252">
        <v>0</v>
      </c>
      <c r="S3336" s="1252">
        <v>0</v>
      </c>
      <c r="T3336" s="1252">
        <v>0</v>
      </c>
      <c r="U3336" s="1251" t="s">
        <v>116</v>
      </c>
      <c r="V3336" s="1251" t="s">
        <v>564</v>
      </c>
      <c r="W3336" s="1251" t="s">
        <v>290</v>
      </c>
      <c r="X3336" s="1251" t="s">
        <v>1515</v>
      </c>
      <c r="Y3336" s="1251">
        <v>343</v>
      </c>
    </row>
    <row r="3337" spans="1:25" ht="12">
      <c r="A3337" s="1251">
        <v>2021</v>
      </c>
      <c r="B3337" s="1251">
        <v>25</v>
      </c>
      <c r="C3337" s="1251">
        <v>300</v>
      </c>
      <c r="D3337" s="1251" t="s">
        <v>1705</v>
      </c>
      <c r="E3337" s="1251">
        <v>343200</v>
      </c>
      <c r="F3337" s="1251" t="s">
        <v>1664</v>
      </c>
      <c r="G3337" s="1252">
        <v>0</v>
      </c>
      <c r="H3337" s="1252">
        <v>0</v>
      </c>
      <c r="I3337" s="1252">
        <v>0</v>
      </c>
      <c r="J3337" s="1252">
        <v>0</v>
      </c>
      <c r="K3337" s="1252">
        <v>0</v>
      </c>
      <c r="L3337" s="1252">
        <v>0</v>
      </c>
      <c r="M3337" s="1252">
        <v>0</v>
      </c>
      <c r="N3337" s="1252">
        <v>0</v>
      </c>
      <c r="O3337" s="1252">
        <v>0</v>
      </c>
      <c r="P3337" s="1252">
        <v>0</v>
      </c>
      <c r="Q3337" s="1252">
        <v>0</v>
      </c>
      <c r="R3337" s="1252">
        <v>0</v>
      </c>
      <c r="S3337" s="1252">
        <v>0</v>
      </c>
      <c r="T3337" s="1252">
        <v>0</v>
      </c>
      <c r="U3337" s="1251" t="s">
        <v>116</v>
      </c>
      <c r="V3337" s="1251" t="s">
        <v>564</v>
      </c>
      <c r="W3337" s="1251" t="s">
        <v>290</v>
      </c>
      <c r="X3337" s="1251" t="s">
        <v>1515</v>
      </c>
      <c r="Y3337" s="1251">
        <v>343</v>
      </c>
    </row>
    <row r="3338" spans="1:25" ht="12">
      <c r="A3338" s="1251">
        <v>2021</v>
      </c>
      <c r="B3338" s="1251">
        <v>25</v>
      </c>
      <c r="C3338" s="1251">
        <v>300</v>
      </c>
      <c r="D3338" s="1251" t="s">
        <v>1705</v>
      </c>
      <c r="E3338" s="1251">
        <v>344000</v>
      </c>
      <c r="F3338" s="1251" t="s">
        <v>1665</v>
      </c>
      <c r="G3338" s="1252">
        <v>0</v>
      </c>
      <c r="H3338" s="1252">
        <v>0</v>
      </c>
      <c r="I3338" s="1252">
        <v>0</v>
      </c>
      <c r="J3338" s="1252">
        <v>0</v>
      </c>
      <c r="K3338" s="1252">
        <v>0</v>
      </c>
      <c r="L3338" s="1252">
        <v>0</v>
      </c>
      <c r="M3338" s="1252">
        <v>0</v>
      </c>
      <c r="N3338" s="1252">
        <v>0</v>
      </c>
      <c r="O3338" s="1252">
        <v>0</v>
      </c>
      <c r="P3338" s="1252">
        <v>0</v>
      </c>
      <c r="Q3338" s="1252">
        <v>0</v>
      </c>
      <c r="R3338" s="1252">
        <v>0</v>
      </c>
      <c r="S3338" s="1252">
        <v>0</v>
      </c>
      <c r="T3338" s="1252">
        <v>0</v>
      </c>
      <c r="U3338" s="1251" t="s">
        <v>116</v>
      </c>
      <c r="V3338" s="1251" t="s">
        <v>564</v>
      </c>
      <c r="W3338" s="1251" t="s">
        <v>290</v>
      </c>
      <c r="X3338" s="1251" t="s">
        <v>1515</v>
      </c>
      <c r="Y3338" s="1251">
        <v>344</v>
      </c>
    </row>
    <row r="3339" spans="1:25" ht="12">
      <c r="A3339" s="1251">
        <v>2021</v>
      </c>
      <c r="B3339" s="1251">
        <v>25</v>
      </c>
      <c r="C3339" s="1251">
        <v>300</v>
      </c>
      <c r="D3339" s="1251" t="s">
        <v>1705</v>
      </c>
      <c r="E3339" s="1251">
        <v>345000</v>
      </c>
      <c r="F3339" s="1251" t="s">
        <v>1666</v>
      </c>
      <c r="G3339" s="1252">
        <v>0</v>
      </c>
      <c r="H3339" s="1252">
        <v>0</v>
      </c>
      <c r="I3339" s="1252">
        <v>0</v>
      </c>
      <c r="J3339" s="1252">
        <v>0</v>
      </c>
      <c r="K3339" s="1252">
        <v>0</v>
      </c>
      <c r="L3339" s="1252">
        <v>0</v>
      </c>
      <c r="M3339" s="1252">
        <v>0</v>
      </c>
      <c r="N3339" s="1252">
        <v>0</v>
      </c>
      <c r="O3339" s="1252">
        <v>0</v>
      </c>
      <c r="P3339" s="1252">
        <v>0</v>
      </c>
      <c r="Q3339" s="1252">
        <v>0</v>
      </c>
      <c r="R3339" s="1252">
        <v>0</v>
      </c>
      <c r="S3339" s="1252">
        <v>0</v>
      </c>
      <c r="T3339" s="1252">
        <v>0</v>
      </c>
      <c r="U3339" s="1251" t="s">
        <v>116</v>
      </c>
      <c r="V3339" s="1251" t="s">
        <v>564</v>
      </c>
      <c r="W3339" s="1251" t="s">
        <v>290</v>
      </c>
      <c r="X3339" s="1251" t="s">
        <v>1515</v>
      </c>
      <c r="Y3339" s="1251">
        <v>345</v>
      </c>
    </row>
    <row r="3340" spans="1:25" ht="12">
      <c r="A3340" s="1251">
        <v>2021</v>
      </c>
      <c r="B3340" s="1251">
        <v>25</v>
      </c>
      <c r="C3340" s="1251">
        <v>300</v>
      </c>
      <c r="D3340" s="1251" t="s">
        <v>1705</v>
      </c>
      <c r="E3340" s="1251">
        <v>346000</v>
      </c>
      <c r="F3340" s="1251" t="s">
        <v>1667</v>
      </c>
      <c r="G3340" s="1252">
        <v>0</v>
      </c>
      <c r="H3340" s="1252">
        <v>0</v>
      </c>
      <c r="I3340" s="1252">
        <v>0</v>
      </c>
      <c r="J3340" s="1252">
        <v>0</v>
      </c>
      <c r="K3340" s="1252">
        <v>0</v>
      </c>
      <c r="L3340" s="1252">
        <v>0</v>
      </c>
      <c r="M3340" s="1252">
        <v>0</v>
      </c>
      <c r="N3340" s="1252">
        <v>0</v>
      </c>
      <c r="O3340" s="1252">
        <v>0</v>
      </c>
      <c r="P3340" s="1252">
        <v>0</v>
      </c>
      <c r="Q3340" s="1252">
        <v>0</v>
      </c>
      <c r="R3340" s="1252">
        <v>0</v>
      </c>
      <c r="S3340" s="1252">
        <v>0</v>
      </c>
      <c r="T3340" s="1252">
        <v>0</v>
      </c>
      <c r="U3340" s="1251" t="s">
        <v>116</v>
      </c>
      <c r="V3340" s="1251" t="s">
        <v>564</v>
      </c>
      <c r="W3340" s="1251" t="s">
        <v>290</v>
      </c>
      <c r="X3340" s="1251" t="s">
        <v>1515</v>
      </c>
      <c r="Y3340" s="1251">
        <v>346</v>
      </c>
    </row>
    <row r="3341" spans="1:25" ht="12">
      <c r="A3341" s="1251">
        <v>2021</v>
      </c>
      <c r="B3341" s="1251">
        <v>25</v>
      </c>
      <c r="C3341" s="1251">
        <v>300</v>
      </c>
      <c r="D3341" s="1251" t="s">
        <v>1705</v>
      </c>
      <c r="E3341" s="1251">
        <v>347000</v>
      </c>
      <c r="F3341" s="1251" t="s">
        <v>1668</v>
      </c>
      <c r="G3341" s="1252">
        <v>0</v>
      </c>
      <c r="H3341" s="1252">
        <v>0</v>
      </c>
      <c r="I3341" s="1252">
        <v>0</v>
      </c>
      <c r="J3341" s="1252">
        <v>0</v>
      </c>
      <c r="K3341" s="1252">
        <v>0</v>
      </c>
      <c r="L3341" s="1252">
        <v>0</v>
      </c>
      <c r="M3341" s="1252">
        <v>0</v>
      </c>
      <c r="N3341" s="1252">
        <v>0</v>
      </c>
      <c r="O3341" s="1252">
        <v>0</v>
      </c>
      <c r="P3341" s="1252">
        <v>0</v>
      </c>
      <c r="Q3341" s="1252">
        <v>0</v>
      </c>
      <c r="R3341" s="1252">
        <v>0</v>
      </c>
      <c r="S3341" s="1252">
        <v>0</v>
      </c>
      <c r="T3341" s="1252">
        <v>0</v>
      </c>
      <c r="U3341" s="1251" t="s">
        <v>116</v>
      </c>
      <c r="V3341" s="1251" t="s">
        <v>564</v>
      </c>
      <c r="W3341" s="1251" t="s">
        <v>290</v>
      </c>
      <c r="X3341" s="1251" t="s">
        <v>1515</v>
      </c>
      <c r="Y3341" s="1251">
        <v>347</v>
      </c>
    </row>
    <row r="3342" spans="1:25" ht="12">
      <c r="A3342" s="1251">
        <v>2021</v>
      </c>
      <c r="B3342" s="1251">
        <v>25</v>
      </c>
      <c r="C3342" s="1251">
        <v>300</v>
      </c>
      <c r="D3342" s="1251" t="s">
        <v>1705</v>
      </c>
      <c r="E3342" s="1251">
        <v>348000</v>
      </c>
      <c r="F3342" s="1251" t="s">
        <v>1669</v>
      </c>
      <c r="G3342" s="1252">
        <v>0</v>
      </c>
      <c r="H3342" s="1252">
        <v>0</v>
      </c>
      <c r="I3342" s="1252">
        <v>0</v>
      </c>
      <c r="J3342" s="1252">
        <v>0</v>
      </c>
      <c r="K3342" s="1252">
        <v>0</v>
      </c>
      <c r="L3342" s="1252">
        <v>0</v>
      </c>
      <c r="M3342" s="1252">
        <v>0</v>
      </c>
      <c r="N3342" s="1252">
        <v>0</v>
      </c>
      <c r="O3342" s="1252">
        <v>0</v>
      </c>
      <c r="P3342" s="1252">
        <v>0</v>
      </c>
      <c r="Q3342" s="1252">
        <v>0</v>
      </c>
      <c r="R3342" s="1252">
        <v>0</v>
      </c>
      <c r="S3342" s="1252">
        <v>0</v>
      </c>
      <c r="T3342" s="1252">
        <v>0</v>
      </c>
      <c r="U3342" s="1251" t="s">
        <v>116</v>
      </c>
      <c r="V3342" s="1251" t="s">
        <v>564</v>
      </c>
      <c r="W3342" s="1251" t="s">
        <v>290</v>
      </c>
      <c r="X3342" s="1251" t="s">
        <v>1515</v>
      </c>
      <c r="Y3342" s="1251">
        <v>348</v>
      </c>
    </row>
    <row r="3343" spans="1:25" ht="12">
      <c r="A3343" s="1251">
        <v>2021</v>
      </c>
      <c r="B3343" s="1251">
        <v>25</v>
      </c>
      <c r="C3343" s="1251">
        <v>300</v>
      </c>
      <c r="D3343" s="1251" t="s">
        <v>1705</v>
      </c>
      <c r="E3343" s="1251">
        <v>354000</v>
      </c>
      <c r="F3343" s="1251" t="s">
        <v>1717</v>
      </c>
      <c r="G3343" s="1252">
        <v>0</v>
      </c>
      <c r="H3343" s="1252">
        <v>0</v>
      </c>
      <c r="I3343" s="1252">
        <v>0</v>
      </c>
      <c r="J3343" s="1252">
        <v>0</v>
      </c>
      <c r="K3343" s="1252">
        <v>0</v>
      </c>
      <c r="L3343" s="1252">
        <v>0</v>
      </c>
      <c r="M3343" s="1252">
        <v>0</v>
      </c>
      <c r="N3343" s="1252">
        <v>0</v>
      </c>
      <c r="O3343" s="1252">
        <v>0</v>
      </c>
      <c r="P3343" s="1252">
        <v>0</v>
      </c>
      <c r="Q3343" s="1252">
        <v>0</v>
      </c>
      <c r="R3343" s="1252">
        <v>0</v>
      </c>
      <c r="S3343" s="1252">
        <v>0</v>
      </c>
      <c r="T3343" s="1252">
        <v>0</v>
      </c>
      <c r="U3343" s="1251" t="s">
        <v>116</v>
      </c>
      <c r="V3343" s="1251" t="s">
        <v>564</v>
      </c>
      <c r="W3343" s="1251" t="s">
        <v>290</v>
      </c>
      <c r="X3343" s="1251" t="s">
        <v>1515</v>
      </c>
      <c r="Y3343" s="1251">
        <v>354</v>
      </c>
    </row>
    <row r="3344" spans="1:25" ht="12">
      <c r="A3344" s="1251">
        <v>2021</v>
      </c>
      <c r="B3344" s="1251">
        <v>25</v>
      </c>
      <c r="C3344" s="1251">
        <v>400</v>
      </c>
      <c r="D3344" s="1251" t="s">
        <v>1718</v>
      </c>
      <c r="E3344" s="1251">
        <v>104000</v>
      </c>
      <c r="F3344" s="1251" t="s">
        <v>1514</v>
      </c>
      <c r="G3344" s="1252">
        <v>0</v>
      </c>
      <c r="H3344" s="1252">
        <v>0</v>
      </c>
      <c r="I3344" s="1252">
        <v>0</v>
      </c>
      <c r="J3344" s="1252">
        <v>0</v>
      </c>
      <c r="K3344" s="1252">
        <v>0</v>
      </c>
      <c r="L3344" s="1252">
        <v>0</v>
      </c>
      <c r="M3344" s="1252">
        <v>0</v>
      </c>
      <c r="N3344" s="1252">
        <v>0</v>
      </c>
      <c r="O3344" s="1252">
        <v>0</v>
      </c>
      <c r="P3344" s="1252">
        <v>0</v>
      </c>
      <c r="Q3344" s="1252">
        <v>0</v>
      </c>
      <c r="R3344" s="1252">
        <v>0</v>
      </c>
      <c r="S3344" s="1252">
        <v>0</v>
      </c>
      <c r="T3344" s="1252">
        <v>0</v>
      </c>
      <c r="U3344" s="1251" t="s">
        <v>116</v>
      </c>
      <c r="V3344" s="1251" t="s">
        <v>564</v>
      </c>
      <c r="W3344" s="1251" t="s">
        <v>326</v>
      </c>
      <c r="X3344" s="1251" t="s">
        <v>1515</v>
      </c>
      <c r="Y3344" s="1251">
        <v>104</v>
      </c>
    </row>
    <row r="3345" spans="1:25" ht="12">
      <c r="A3345" s="1251">
        <v>2021</v>
      </c>
      <c r="B3345" s="1251">
        <v>25</v>
      </c>
      <c r="C3345" s="1251">
        <v>400</v>
      </c>
      <c r="D3345" s="1251" t="s">
        <v>1718</v>
      </c>
      <c r="E3345" s="1251">
        <v>105015</v>
      </c>
      <c r="F3345" s="1251" t="s">
        <v>1516</v>
      </c>
      <c r="G3345" s="1252">
        <v>98676</v>
      </c>
      <c r="H3345" s="1252">
        <v>98676</v>
      </c>
      <c r="I3345" s="1252">
        <v>98676</v>
      </c>
      <c r="J3345" s="1252">
        <v>98676</v>
      </c>
      <c r="K3345" s="1252">
        <v>98676</v>
      </c>
      <c r="L3345" s="1252">
        <v>98676</v>
      </c>
      <c r="M3345" s="1252">
        <v>98676</v>
      </c>
      <c r="N3345" s="1252">
        <v>98676</v>
      </c>
      <c r="O3345" s="1252">
        <v>98676</v>
      </c>
      <c r="P3345" s="1252">
        <v>98676</v>
      </c>
      <c r="Q3345" s="1252">
        <v>98676</v>
      </c>
      <c r="R3345" s="1252">
        <v>98676</v>
      </c>
      <c r="S3345" s="1252">
        <v>98676</v>
      </c>
      <c r="T3345" s="1252">
        <v>98676</v>
      </c>
      <c r="U3345" s="1251" t="s">
        <v>116</v>
      </c>
      <c r="V3345" s="1251" t="s">
        <v>564</v>
      </c>
      <c r="W3345" s="1251" t="s">
        <v>296</v>
      </c>
      <c r="X3345" s="1251" t="s">
        <v>1515</v>
      </c>
      <c r="Y3345" s="1251">
        <v>105</v>
      </c>
    </row>
    <row r="3346" spans="1:25" ht="12">
      <c r="A3346" s="1251">
        <v>2021</v>
      </c>
      <c r="B3346" s="1251">
        <v>25</v>
      </c>
      <c r="C3346" s="1251">
        <v>400</v>
      </c>
      <c r="D3346" s="1251" t="s">
        <v>1718</v>
      </c>
      <c r="E3346" s="1251">
        <v>105016</v>
      </c>
      <c r="F3346" s="1251" t="s">
        <v>1517</v>
      </c>
      <c r="G3346" s="1252">
        <v>840755</v>
      </c>
      <c r="H3346" s="1252">
        <v>840755</v>
      </c>
      <c r="I3346" s="1252">
        <v>840755</v>
      </c>
      <c r="J3346" s="1252">
        <v>840755</v>
      </c>
      <c r="K3346" s="1252">
        <v>840755</v>
      </c>
      <c r="L3346" s="1252">
        <v>840755</v>
      </c>
      <c r="M3346" s="1252">
        <v>890406.93000000005</v>
      </c>
      <c r="N3346" s="1252">
        <v>890406.93000000005</v>
      </c>
      <c r="O3346" s="1252">
        <v>890406.93000000005</v>
      </c>
      <c r="P3346" s="1252">
        <v>890406.93000000005</v>
      </c>
      <c r="Q3346" s="1252">
        <v>890406.93000000005</v>
      </c>
      <c r="R3346" s="1252">
        <v>890406.93000000005</v>
      </c>
      <c r="S3346" s="1252">
        <v>890406.93000000005</v>
      </c>
      <c r="T3346" s="1252">
        <v>890406.9299999997</v>
      </c>
      <c r="U3346" s="1251" t="s">
        <v>116</v>
      </c>
      <c r="V3346" s="1251" t="s">
        <v>564</v>
      </c>
      <c r="W3346" s="1251" t="s">
        <v>296</v>
      </c>
      <c r="X3346" s="1251" t="s">
        <v>1515</v>
      </c>
      <c r="Y3346" s="1251">
        <v>105</v>
      </c>
    </row>
    <row r="3347" spans="1:25" ht="12">
      <c r="A3347" s="1251">
        <v>2021</v>
      </c>
      <c r="B3347" s="1251">
        <v>25</v>
      </c>
      <c r="C3347" s="1251">
        <v>400</v>
      </c>
      <c r="D3347" s="1251" t="s">
        <v>1718</v>
      </c>
      <c r="E3347" s="1251">
        <v>105020</v>
      </c>
      <c r="F3347" s="1251" t="s">
        <v>1518</v>
      </c>
      <c r="G3347" s="1252">
        <v>689962.84999999998</v>
      </c>
      <c r="H3347" s="1252">
        <v>692364.94999999995</v>
      </c>
      <c r="I3347" s="1252">
        <v>693531.30000000005</v>
      </c>
      <c r="J3347" s="1252">
        <v>694561.51000000001</v>
      </c>
      <c r="K3347" s="1252">
        <v>695548.18000000005</v>
      </c>
      <c r="L3347" s="1252">
        <v>697967.43000000005</v>
      </c>
      <c r="M3347" s="1252">
        <v>699300.69999999995</v>
      </c>
      <c r="N3347" s="1252">
        <v>700313.58999999997</v>
      </c>
      <c r="O3347" s="1252">
        <v>701278.53000000003</v>
      </c>
      <c r="P3347" s="1252">
        <v>702189.5</v>
      </c>
      <c r="Q3347" s="1252">
        <v>703092.18999999994</v>
      </c>
      <c r="R3347" s="1252">
        <v>703575.56999999995</v>
      </c>
      <c r="S3347" s="1252">
        <v>704270.81999999995</v>
      </c>
      <c r="T3347" s="1252">
        <v>704270.8200000003</v>
      </c>
      <c r="U3347" s="1251" t="s">
        <v>116</v>
      </c>
      <c r="V3347" s="1251" t="s">
        <v>564</v>
      </c>
      <c r="W3347" s="1251" t="s">
        <v>296</v>
      </c>
      <c r="X3347" s="1251" t="s">
        <v>1515</v>
      </c>
      <c r="Y3347" s="1251">
        <v>105</v>
      </c>
    </row>
    <row r="3348" spans="1:25" ht="12">
      <c r="A3348" s="1251">
        <v>2021</v>
      </c>
      <c r="B3348" s="1251">
        <v>25</v>
      </c>
      <c r="C3348" s="1251">
        <v>400</v>
      </c>
      <c r="D3348" s="1251" t="s">
        <v>1718</v>
      </c>
      <c r="E3348" s="1251">
        <v>105029</v>
      </c>
      <c r="F3348" s="1251" t="s">
        <v>1519</v>
      </c>
      <c r="G3348" s="1252">
        <v>43347.699999999997</v>
      </c>
      <c r="H3348" s="1252">
        <v>43424.540000000001</v>
      </c>
      <c r="I3348" s="1252">
        <v>43424.540000000001</v>
      </c>
      <c r="J3348" s="1252">
        <v>43424.540000000001</v>
      </c>
      <c r="K3348" s="1252">
        <v>43879.809999999998</v>
      </c>
      <c r="L3348" s="1252">
        <v>43879.809999999998</v>
      </c>
      <c r="M3348" s="1252">
        <v>43879.809999999998</v>
      </c>
      <c r="N3348" s="1252">
        <v>43879.809999999998</v>
      </c>
      <c r="O3348" s="1252">
        <v>43958.379999999997</v>
      </c>
      <c r="P3348" s="1252">
        <v>44110.389999999999</v>
      </c>
      <c r="Q3348" s="1252">
        <v>44110.389999999999</v>
      </c>
      <c r="R3348" s="1252">
        <v>44188.959999999999</v>
      </c>
      <c r="S3348" s="1252">
        <v>44241.339999999997</v>
      </c>
      <c r="T3348" s="1252">
        <v>44241.340000000026</v>
      </c>
      <c r="U3348" s="1251" t="s">
        <v>116</v>
      </c>
      <c r="V3348" s="1251" t="s">
        <v>564</v>
      </c>
      <c r="W3348" s="1251" t="s">
        <v>296</v>
      </c>
      <c r="X3348" s="1251" t="s">
        <v>1515</v>
      </c>
      <c r="Y3348" s="1251">
        <v>105</v>
      </c>
    </row>
    <row r="3349" spans="1:25" ht="12">
      <c r="A3349" s="1251">
        <v>2021</v>
      </c>
      <c r="B3349" s="1251">
        <v>25</v>
      </c>
      <c r="C3349" s="1251">
        <v>400</v>
      </c>
      <c r="D3349" s="1251" t="s">
        <v>1718</v>
      </c>
      <c r="E3349" s="1251">
        <v>105030</v>
      </c>
      <c r="F3349" s="1251" t="s">
        <v>1520</v>
      </c>
      <c r="G3349" s="1252">
        <v>22066189.25</v>
      </c>
      <c r="H3349" s="1252">
        <v>22102256.16</v>
      </c>
      <c r="I3349" s="1252">
        <v>22156465.600000001</v>
      </c>
      <c r="J3349" s="1252">
        <v>22223054.309999999</v>
      </c>
      <c r="K3349" s="1252">
        <v>22245392.559999999</v>
      </c>
      <c r="L3349" s="1252">
        <v>22265532.260000002</v>
      </c>
      <c r="M3349" s="1252">
        <v>22333661.23</v>
      </c>
      <c r="N3349" s="1252">
        <v>22360868.870000001</v>
      </c>
      <c r="O3349" s="1252">
        <v>22424120.870000001</v>
      </c>
      <c r="P3349" s="1252">
        <v>22437637.670000002</v>
      </c>
      <c r="Q3349" s="1252">
        <v>22463985.739999998</v>
      </c>
      <c r="R3349" s="1252">
        <v>22474613.109999999</v>
      </c>
      <c r="S3349" s="1252">
        <v>22510607.760000002</v>
      </c>
      <c r="T3349" s="1252">
        <v>22510607.75999999</v>
      </c>
      <c r="U3349" s="1251" t="s">
        <v>116</v>
      </c>
      <c r="V3349" s="1251" t="s">
        <v>564</v>
      </c>
      <c r="W3349" s="1251" t="s">
        <v>296</v>
      </c>
      <c r="X3349" s="1251" t="s">
        <v>1515</v>
      </c>
      <c r="Y3349" s="1251">
        <v>105</v>
      </c>
    </row>
    <row r="3350" spans="1:25" ht="12">
      <c r="A3350" s="1251">
        <v>2021</v>
      </c>
      <c r="B3350" s="1251">
        <v>25</v>
      </c>
      <c r="C3350" s="1251">
        <v>400</v>
      </c>
      <c r="D3350" s="1251" t="s">
        <v>1718</v>
      </c>
      <c r="E3350" s="1251">
        <v>105040</v>
      </c>
      <c r="F3350" s="1251" t="s">
        <v>1521</v>
      </c>
      <c r="G3350" s="1252">
        <v>2295122.0800000001</v>
      </c>
      <c r="H3350" s="1252">
        <v>2302754.46</v>
      </c>
      <c r="I3350" s="1252">
        <v>2308816.5699999998</v>
      </c>
      <c r="J3350" s="1252">
        <v>2314874.98</v>
      </c>
      <c r="K3350" s="1252">
        <v>2355926.0600000001</v>
      </c>
      <c r="L3350" s="1252">
        <v>2384425.7400000002</v>
      </c>
      <c r="M3350" s="1252">
        <v>2417896.1800000002</v>
      </c>
      <c r="N3350" s="1252">
        <v>2427836.7599999998</v>
      </c>
      <c r="O3350" s="1252">
        <v>2433626.5699999998</v>
      </c>
      <c r="P3350" s="1252">
        <v>2439213.8300000001</v>
      </c>
      <c r="Q3350" s="1252">
        <v>2444143.9700000002</v>
      </c>
      <c r="R3350" s="1252">
        <v>2446632.1699999999</v>
      </c>
      <c r="S3350" s="1252">
        <v>2453219.21</v>
      </c>
      <c r="T3350" s="1252">
        <v>2453219.2100000009</v>
      </c>
      <c r="U3350" s="1251" t="s">
        <v>116</v>
      </c>
      <c r="V3350" s="1251" t="s">
        <v>564</v>
      </c>
      <c r="W3350" s="1251" t="s">
        <v>296</v>
      </c>
      <c r="X3350" s="1251" t="s">
        <v>1515</v>
      </c>
      <c r="Y3350" s="1251">
        <v>105</v>
      </c>
    </row>
    <row r="3351" spans="1:25" ht="12">
      <c r="A3351" s="1251">
        <v>2021</v>
      </c>
      <c r="B3351" s="1251">
        <v>25</v>
      </c>
      <c r="C3351" s="1251">
        <v>400</v>
      </c>
      <c r="D3351" s="1251" t="s">
        <v>1718</v>
      </c>
      <c r="E3351" s="1251">
        <v>105060</v>
      </c>
      <c r="F3351" s="1251" t="s">
        <v>1523</v>
      </c>
      <c r="G3351" s="1252">
        <v>288534.02000000002</v>
      </c>
      <c r="H3351" s="1252">
        <v>288870.28999999998</v>
      </c>
      <c r="I3351" s="1252">
        <v>289129.75</v>
      </c>
      <c r="J3351" s="1252">
        <v>289352.13</v>
      </c>
      <c r="K3351" s="1252">
        <v>289709.91999999998</v>
      </c>
      <c r="L3351" s="1252">
        <v>290153.78999999998</v>
      </c>
      <c r="M3351" s="1252">
        <v>290514.35999999999</v>
      </c>
      <c r="N3351" s="1252">
        <v>290723.98999999999</v>
      </c>
      <c r="O3351" s="1252">
        <v>290723.98999999999</v>
      </c>
      <c r="P3351" s="1252">
        <v>290888.21999999997</v>
      </c>
      <c r="Q3351" s="1252">
        <v>291036.22999999998</v>
      </c>
      <c r="R3351" s="1252">
        <v>291158.09000000003</v>
      </c>
      <c r="S3351" s="1252">
        <v>291402.88</v>
      </c>
      <c r="T3351" s="1252">
        <v>291402.87999999989</v>
      </c>
      <c r="U3351" s="1251" t="s">
        <v>116</v>
      </c>
      <c r="V3351" s="1251" t="s">
        <v>564</v>
      </c>
      <c r="W3351" s="1251" t="s">
        <v>296</v>
      </c>
      <c r="X3351" s="1251" t="s">
        <v>1515</v>
      </c>
      <c r="Y3351" s="1251">
        <v>105</v>
      </c>
    </row>
    <row r="3352" spans="1:25" ht="12">
      <c r="A3352" s="1251">
        <v>2021</v>
      </c>
      <c r="B3352" s="1251">
        <v>25</v>
      </c>
      <c r="C3352" s="1251">
        <v>400</v>
      </c>
      <c r="D3352" s="1251" t="s">
        <v>1718</v>
      </c>
      <c r="E3352" s="1251">
        <v>105070</v>
      </c>
      <c r="F3352" s="1251" t="s">
        <v>1524</v>
      </c>
      <c r="G3352" s="1252">
        <v>727768.20999999996</v>
      </c>
      <c r="H3352" s="1252">
        <v>730526.53000000003</v>
      </c>
      <c r="I3352" s="1252">
        <v>731824.31999999995</v>
      </c>
      <c r="J3352" s="1252">
        <v>732970.64000000001</v>
      </c>
      <c r="K3352" s="1252">
        <v>734575.08999999997</v>
      </c>
      <c r="L3352" s="1252">
        <v>737266.98999999999</v>
      </c>
      <c r="M3352" s="1252">
        <v>738750.52000000002</v>
      </c>
      <c r="N3352" s="1252">
        <v>739877.56000000006</v>
      </c>
      <c r="O3352" s="1252">
        <v>741038.67000000004</v>
      </c>
      <c r="P3352" s="1252">
        <v>742221.44999999995</v>
      </c>
      <c r="Q3352" s="1252">
        <v>743225.87</v>
      </c>
      <c r="R3352" s="1252">
        <v>743851.14000000001</v>
      </c>
      <c r="S3352" s="1252">
        <v>744683.02000000002</v>
      </c>
      <c r="T3352" s="1252">
        <v>744683.02000000048</v>
      </c>
      <c r="U3352" s="1251" t="s">
        <v>116</v>
      </c>
      <c r="V3352" s="1251" t="s">
        <v>564</v>
      </c>
      <c r="W3352" s="1251" t="s">
        <v>296</v>
      </c>
      <c r="X3352" s="1251" t="s">
        <v>1515</v>
      </c>
      <c r="Y3352" s="1251">
        <v>105</v>
      </c>
    </row>
    <row r="3353" spans="1:25" ht="12">
      <c r="A3353" s="1251">
        <v>2021</v>
      </c>
      <c r="B3353" s="1251">
        <v>25</v>
      </c>
      <c r="C3353" s="1251">
        <v>400</v>
      </c>
      <c r="D3353" s="1251" t="s">
        <v>1718</v>
      </c>
      <c r="E3353" s="1251">
        <v>105080</v>
      </c>
      <c r="F3353" s="1251" t="s">
        <v>1525</v>
      </c>
      <c r="G3353" s="1252">
        <v>13832.799999999999</v>
      </c>
      <c r="H3353" s="1252">
        <v>13832.799999999999</v>
      </c>
      <c r="I3353" s="1252">
        <v>13832.799999999999</v>
      </c>
      <c r="J3353" s="1252">
        <v>13832.799999999999</v>
      </c>
      <c r="K3353" s="1252">
        <v>13832.799999999999</v>
      </c>
      <c r="L3353" s="1252">
        <v>13832.799999999999</v>
      </c>
      <c r="M3353" s="1252">
        <v>13832.799999999999</v>
      </c>
      <c r="N3353" s="1252">
        <v>13832.799999999999</v>
      </c>
      <c r="O3353" s="1252">
        <v>13832.799999999999</v>
      </c>
      <c r="P3353" s="1252">
        <v>13832.799999999999</v>
      </c>
      <c r="Q3353" s="1252">
        <v>13832.799999999999</v>
      </c>
      <c r="R3353" s="1252">
        <v>13832.799999999999</v>
      </c>
      <c r="S3353" s="1252">
        <v>13832.799999999999</v>
      </c>
      <c r="T3353" s="1252">
        <v>13832.799999999988</v>
      </c>
      <c r="U3353" s="1251" t="s">
        <v>116</v>
      </c>
      <c r="V3353" s="1251" t="s">
        <v>564</v>
      </c>
      <c r="W3353" s="1251" t="s">
        <v>296</v>
      </c>
      <c r="X3353" s="1251" t="s">
        <v>1515</v>
      </c>
      <c r="Y3353" s="1251">
        <v>105</v>
      </c>
    </row>
    <row r="3354" spans="1:25" ht="12">
      <c r="A3354" s="1251">
        <v>2021</v>
      </c>
      <c r="B3354" s="1251">
        <v>25</v>
      </c>
      <c r="C3354" s="1251">
        <v>400</v>
      </c>
      <c r="D3354" s="1251" t="s">
        <v>1718</v>
      </c>
      <c r="E3354" s="1251">
        <v>105081</v>
      </c>
      <c r="F3354" s="1251" t="s">
        <v>1526</v>
      </c>
      <c r="G3354" s="1252">
        <v>321969.28999999998</v>
      </c>
      <c r="H3354" s="1252">
        <v>322023.70000000001</v>
      </c>
      <c r="I3354" s="1252">
        <v>322088.33000000002</v>
      </c>
      <c r="J3354" s="1252">
        <v>322173.29999999999</v>
      </c>
      <c r="K3354" s="1252">
        <v>322272.59999999998</v>
      </c>
      <c r="L3354" s="1252">
        <v>322380.23999999999</v>
      </c>
      <c r="M3354" s="1252">
        <v>322465.20000000001</v>
      </c>
      <c r="N3354" s="1252">
        <v>322589.42999999999</v>
      </c>
      <c r="O3354" s="1252">
        <v>322653.21999999997</v>
      </c>
      <c r="P3354" s="1252">
        <v>322740.63</v>
      </c>
      <c r="Q3354" s="1252">
        <v>322842.13</v>
      </c>
      <c r="R3354" s="1252">
        <v>322961.78999999998</v>
      </c>
      <c r="S3354" s="1252">
        <v>322948.5</v>
      </c>
      <c r="T3354" s="1252">
        <v>322948.5</v>
      </c>
      <c r="U3354" s="1251" t="s">
        <v>116</v>
      </c>
      <c r="V3354" s="1251" t="s">
        <v>564</v>
      </c>
      <c r="W3354" s="1251" t="s">
        <v>296</v>
      </c>
      <c r="X3354" s="1251" t="s">
        <v>1515</v>
      </c>
      <c r="Y3354" s="1251">
        <v>105</v>
      </c>
    </row>
    <row r="3355" spans="1:25" ht="12">
      <c r="A3355" s="1251">
        <v>2021</v>
      </c>
      <c r="B3355" s="1251">
        <v>25</v>
      </c>
      <c r="C3355" s="1251">
        <v>400</v>
      </c>
      <c r="D3355" s="1251" t="s">
        <v>1718</v>
      </c>
      <c r="E3355" s="1251">
        <v>105085</v>
      </c>
      <c r="F3355" s="1251" t="s">
        <v>1527</v>
      </c>
      <c r="G3355" s="1252">
        <v>730029.26000000001</v>
      </c>
      <c r="H3355" s="1252">
        <v>730155.65000000002</v>
      </c>
      <c r="I3355" s="1252">
        <v>730305.80000000005</v>
      </c>
      <c r="J3355" s="1252">
        <v>730503.19999999995</v>
      </c>
      <c r="K3355" s="1252">
        <v>730733.87</v>
      </c>
      <c r="L3355" s="1252">
        <v>730983.94999999995</v>
      </c>
      <c r="M3355" s="1252">
        <v>731181.30000000005</v>
      </c>
      <c r="N3355" s="1252">
        <v>731469.89000000001</v>
      </c>
      <c r="O3355" s="1252">
        <v>731618.12</v>
      </c>
      <c r="P3355" s="1252">
        <v>731821.18000000005</v>
      </c>
      <c r="Q3355" s="1252">
        <v>732056.94999999995</v>
      </c>
      <c r="R3355" s="1252">
        <v>732334.90000000002</v>
      </c>
      <c r="S3355" s="1252">
        <v>732304.04000000004</v>
      </c>
      <c r="T3355" s="1252">
        <v>732304.04000000097</v>
      </c>
      <c r="U3355" s="1251" t="s">
        <v>116</v>
      </c>
      <c r="V3355" s="1251" t="s">
        <v>564</v>
      </c>
      <c r="W3355" s="1251" t="s">
        <v>296</v>
      </c>
      <c r="X3355" s="1251" t="s">
        <v>1515</v>
      </c>
      <c r="Y3355" s="1251">
        <v>105</v>
      </c>
    </row>
    <row r="3356" spans="1:25" ht="12">
      <c r="A3356" s="1251">
        <v>2021</v>
      </c>
      <c r="B3356" s="1251">
        <v>25</v>
      </c>
      <c r="C3356" s="1251">
        <v>400</v>
      </c>
      <c r="D3356" s="1251" t="s">
        <v>1718</v>
      </c>
      <c r="E3356" s="1251">
        <v>105090</v>
      </c>
      <c r="F3356" s="1251" t="s">
        <v>1528</v>
      </c>
      <c r="G3356" s="1252">
        <v>-28065170.260000002</v>
      </c>
      <c r="H3356" s="1252">
        <v>-28122311.559999999</v>
      </c>
      <c r="I3356" s="1252">
        <v>-28175505.300000001</v>
      </c>
      <c r="J3356" s="1252">
        <v>-28234032.530000001</v>
      </c>
      <c r="K3356" s="1252">
        <v>-28294882.460000001</v>
      </c>
      <c r="L3356" s="1252">
        <v>-28355635.039999999</v>
      </c>
      <c r="M3356" s="1252">
        <v>-28402977.829999998</v>
      </c>
      <c r="N3356" s="1252">
        <v>-28464249.760000002</v>
      </c>
      <c r="O3356" s="1252">
        <v>-28629000.879999999</v>
      </c>
      <c r="P3356" s="1252">
        <v>-28652327.420000002</v>
      </c>
      <c r="Q3356" s="1252">
        <v>-28673537.57</v>
      </c>
      <c r="R3356" s="1252">
        <v>-28680114.379999999</v>
      </c>
      <c r="S3356" s="1252">
        <v>-28774612.510000002</v>
      </c>
      <c r="T3356" s="1252">
        <v>-28774612.50999999</v>
      </c>
      <c r="U3356" s="1251" t="s">
        <v>116</v>
      </c>
      <c r="V3356" s="1251" t="s">
        <v>564</v>
      </c>
      <c r="W3356" s="1251" t="s">
        <v>296</v>
      </c>
      <c r="X3356" s="1251" t="s">
        <v>1515</v>
      </c>
      <c r="Y3356" s="1251">
        <v>105</v>
      </c>
    </row>
    <row r="3357" spans="1:25" ht="12">
      <c r="A3357" s="1251">
        <v>2021</v>
      </c>
      <c r="B3357" s="1251">
        <v>25</v>
      </c>
      <c r="C3357" s="1251">
        <v>400</v>
      </c>
      <c r="D3357" s="1251" t="s">
        <v>1718</v>
      </c>
      <c r="E3357" s="1251">
        <v>106000</v>
      </c>
      <c r="F3357" s="1251" t="s">
        <v>1529</v>
      </c>
      <c r="G3357" s="1252">
        <v>17250.720000000001</v>
      </c>
      <c r="H3357" s="1252">
        <v>17250.720000000001</v>
      </c>
      <c r="I3357" s="1252">
        <v>25642.43</v>
      </c>
      <c r="J3357" s="1252">
        <v>25642.43</v>
      </c>
      <c r="K3357" s="1252">
        <v>28889.310000000001</v>
      </c>
      <c r="L3357" s="1252">
        <v>-206.97</v>
      </c>
      <c r="M3357" s="1252">
        <v>4786.6800000000003</v>
      </c>
      <c r="N3357" s="1252">
        <v>42763.839999999997</v>
      </c>
      <c r="O3357" s="1252">
        <v>191742.64999999999</v>
      </c>
      <c r="P3357" s="1252">
        <v>-206.97</v>
      </c>
      <c r="Q3357" s="1252">
        <v>907.61000000000001</v>
      </c>
      <c r="R3357" s="1252">
        <v>-206.97</v>
      </c>
      <c r="S3357" s="1252">
        <v>17643.459999999999</v>
      </c>
      <c r="T3357" s="1252">
        <v>17643.460000000021</v>
      </c>
      <c r="U3357" s="1251" t="s">
        <v>116</v>
      </c>
      <c r="V3357" s="1251" t="s">
        <v>564</v>
      </c>
      <c r="W3357" s="1251" t="s">
        <v>290</v>
      </c>
      <c r="X3357" s="1251" t="s">
        <v>1515</v>
      </c>
      <c r="Y3357" s="1251">
        <v>106</v>
      </c>
    </row>
    <row r="3358" spans="1:25" ht="12">
      <c r="A3358" s="1251">
        <v>2021</v>
      </c>
      <c r="B3358" s="1251">
        <v>25</v>
      </c>
      <c r="C3358" s="1251">
        <v>400</v>
      </c>
      <c r="D3358" s="1251" t="s">
        <v>1718</v>
      </c>
      <c r="E3358" s="1251">
        <v>108000</v>
      </c>
      <c r="F3358" s="1251" t="s">
        <v>1530</v>
      </c>
      <c r="G3358" s="1252">
        <v>-8946014.5299999993</v>
      </c>
      <c r="H3358" s="1252">
        <v>-9009171.0800000001</v>
      </c>
      <c r="I3358" s="1252">
        <v>-9072327.6300000008</v>
      </c>
      <c r="J3358" s="1252">
        <v>-9092149.1600000001</v>
      </c>
      <c r="K3358" s="1252">
        <v>-9155593.1999999993</v>
      </c>
      <c r="L3358" s="1252">
        <v>-9219037.2400000002</v>
      </c>
      <c r="M3358" s="1252">
        <v>-9232623.5399999991</v>
      </c>
      <c r="N3358" s="1252">
        <v>-9296482.4600000009</v>
      </c>
      <c r="O3358" s="1252">
        <v>-9360341.3800000008</v>
      </c>
      <c r="P3358" s="1252">
        <v>-9362311.25</v>
      </c>
      <c r="Q3358" s="1252">
        <v>-9426444.9100000001</v>
      </c>
      <c r="R3358" s="1252">
        <v>-9487743.1600000001</v>
      </c>
      <c r="S3358" s="1252">
        <v>-9511387.3900000006</v>
      </c>
      <c r="T3358" s="1252">
        <v>-9511387.3900000006</v>
      </c>
      <c r="U3358" s="1251" t="s">
        <v>116</v>
      </c>
      <c r="V3358" s="1251" t="s">
        <v>564</v>
      </c>
      <c r="W3358" s="1251" t="s">
        <v>292</v>
      </c>
      <c r="X3358" s="1251" t="s">
        <v>1515</v>
      </c>
      <c r="Y3358" s="1251">
        <v>108</v>
      </c>
    </row>
    <row r="3359" spans="1:25" ht="12">
      <c r="A3359" s="1251">
        <v>2021</v>
      </c>
      <c r="B3359" s="1251">
        <v>25</v>
      </c>
      <c r="C3359" s="1251">
        <v>400</v>
      </c>
      <c r="D3359" s="1251" t="s">
        <v>1718</v>
      </c>
      <c r="E3359" s="1251">
        <v>108100</v>
      </c>
      <c r="F3359" s="1251" t="s">
        <v>1531</v>
      </c>
      <c r="G3359" s="1252">
        <v>0</v>
      </c>
      <c r="H3359" s="1252">
        <v>0</v>
      </c>
      <c r="I3359" s="1252">
        <v>0</v>
      </c>
      <c r="J3359" s="1252">
        <v>0</v>
      </c>
      <c r="K3359" s="1252">
        <v>0</v>
      </c>
      <c r="L3359" s="1252">
        <v>0</v>
      </c>
      <c r="M3359" s="1252">
        <v>0</v>
      </c>
      <c r="N3359" s="1252">
        <v>0</v>
      </c>
      <c r="O3359" s="1252">
        <v>0</v>
      </c>
      <c r="P3359" s="1252">
        <v>0</v>
      </c>
      <c r="Q3359" s="1252">
        <v>0</v>
      </c>
      <c r="R3359" s="1252">
        <v>0</v>
      </c>
      <c r="S3359" s="1252">
        <v>0</v>
      </c>
      <c r="T3359" s="1252">
        <v>0</v>
      </c>
      <c r="U3359" s="1251" t="s">
        <v>116</v>
      </c>
      <c r="V3359" s="1251" t="s">
        <v>564</v>
      </c>
      <c r="W3359" s="1251" t="s">
        <v>292</v>
      </c>
      <c r="X3359" s="1251" t="s">
        <v>1515</v>
      </c>
      <c r="Y3359" s="1251">
        <v>108</v>
      </c>
    </row>
    <row r="3360" spans="1:25" ht="12">
      <c r="A3360" s="1251">
        <v>2021</v>
      </c>
      <c r="B3360" s="1251">
        <v>25</v>
      </c>
      <c r="C3360" s="1251">
        <v>400</v>
      </c>
      <c r="D3360" s="1251" t="s">
        <v>1718</v>
      </c>
      <c r="E3360" s="1251">
        <v>110310</v>
      </c>
      <c r="F3360" s="1251" t="s">
        <v>1533</v>
      </c>
      <c r="G3360" s="1252">
        <v>0</v>
      </c>
      <c r="H3360" s="1252">
        <v>0</v>
      </c>
      <c r="I3360" s="1252">
        <v>0</v>
      </c>
      <c r="J3360" s="1252">
        <v>0</v>
      </c>
      <c r="K3360" s="1252">
        <v>0</v>
      </c>
      <c r="L3360" s="1252">
        <v>0</v>
      </c>
      <c r="M3360" s="1252">
        <v>0</v>
      </c>
      <c r="N3360" s="1252">
        <v>0</v>
      </c>
      <c r="O3360" s="1252">
        <v>0</v>
      </c>
      <c r="P3360" s="1252">
        <v>0</v>
      </c>
      <c r="Q3360" s="1252">
        <v>0</v>
      </c>
      <c r="R3360" s="1252">
        <v>0</v>
      </c>
      <c r="S3360" s="1252">
        <v>0</v>
      </c>
      <c r="T3360" s="1252">
        <v>0</v>
      </c>
      <c r="U3360" s="1251" t="s">
        <v>116</v>
      </c>
      <c r="V3360" s="1251" t="s">
        <v>564</v>
      </c>
      <c r="W3360" s="1251" t="s">
        <v>292</v>
      </c>
      <c r="X3360" s="1251" t="s">
        <v>1515</v>
      </c>
      <c r="Y3360" s="1251">
        <v>110</v>
      </c>
    </row>
    <row r="3361" spans="1:25" ht="12">
      <c r="A3361" s="1251">
        <v>2021</v>
      </c>
      <c r="B3361" s="1251">
        <v>25</v>
      </c>
      <c r="C3361" s="1251">
        <v>400</v>
      </c>
      <c r="D3361" s="1251" t="s">
        <v>1718</v>
      </c>
      <c r="E3361" s="1251">
        <v>114000</v>
      </c>
      <c r="F3361" s="1251" t="s">
        <v>1534</v>
      </c>
      <c r="G3361" s="1252">
        <v>825156</v>
      </c>
      <c r="H3361" s="1252">
        <v>825156</v>
      </c>
      <c r="I3361" s="1252">
        <v>825156</v>
      </c>
      <c r="J3361" s="1252">
        <v>825156</v>
      </c>
      <c r="K3361" s="1252">
        <v>825156</v>
      </c>
      <c r="L3361" s="1252">
        <v>825156</v>
      </c>
      <c r="M3361" s="1252">
        <v>825156</v>
      </c>
      <c r="N3361" s="1252">
        <v>825156</v>
      </c>
      <c r="O3361" s="1252">
        <v>825156</v>
      </c>
      <c r="P3361" s="1252">
        <v>825156</v>
      </c>
      <c r="Q3361" s="1252">
        <v>825156</v>
      </c>
      <c r="R3361" s="1252">
        <v>825156</v>
      </c>
      <c r="S3361" s="1252">
        <v>825156</v>
      </c>
      <c r="T3361" s="1252">
        <v>825156</v>
      </c>
      <c r="U3361" s="1251" t="s">
        <v>116</v>
      </c>
      <c r="V3361" s="1251" t="s">
        <v>564</v>
      </c>
      <c r="W3361" s="1251" t="s">
        <v>298</v>
      </c>
      <c r="X3361" s="1251" t="s">
        <v>1515</v>
      </c>
      <c r="Y3361" s="1251">
        <v>114</v>
      </c>
    </row>
    <row r="3362" spans="1:25" ht="12">
      <c r="A3362" s="1251">
        <v>2021</v>
      </c>
      <c r="B3362" s="1251">
        <v>25</v>
      </c>
      <c r="C3362" s="1251">
        <v>400</v>
      </c>
      <c r="D3362" s="1251" t="s">
        <v>1718</v>
      </c>
      <c r="E3362" s="1251">
        <v>115000</v>
      </c>
      <c r="F3362" s="1251" t="s">
        <v>1535</v>
      </c>
      <c r="G3362" s="1252">
        <v>-770144.69999999995</v>
      </c>
      <c r="H3362" s="1252">
        <v>-774728.96999999997</v>
      </c>
      <c r="I3362" s="1252">
        <v>-779313.25</v>
      </c>
      <c r="J3362" s="1252">
        <v>-783897.53000000003</v>
      </c>
      <c r="K3362" s="1252">
        <v>-788481.80000000005</v>
      </c>
      <c r="L3362" s="1252">
        <v>-793066.07999999996</v>
      </c>
      <c r="M3362" s="1252">
        <v>-797650.34999999998</v>
      </c>
      <c r="N3362" s="1252">
        <v>-802234.63</v>
      </c>
      <c r="O3362" s="1252">
        <v>-806818.90000000002</v>
      </c>
      <c r="P3362" s="1252">
        <v>-811403.18000000005</v>
      </c>
      <c r="Q3362" s="1252">
        <v>-815987.44999999995</v>
      </c>
      <c r="R3362" s="1252">
        <v>-820571.72999999998</v>
      </c>
      <c r="S3362" s="1252">
        <v>-825156</v>
      </c>
      <c r="T3362" s="1252">
        <v>-825156</v>
      </c>
      <c r="U3362" s="1251" t="s">
        <v>116</v>
      </c>
      <c r="V3362" s="1251" t="s">
        <v>564</v>
      </c>
      <c r="W3362" s="1251" t="s">
        <v>298</v>
      </c>
      <c r="X3362" s="1251" t="s">
        <v>1515</v>
      </c>
      <c r="Y3362" s="1251">
        <v>115</v>
      </c>
    </row>
    <row r="3363" spans="1:25" ht="12">
      <c r="A3363" s="1251">
        <v>2021</v>
      </c>
      <c r="B3363" s="1251">
        <v>25</v>
      </c>
      <c r="C3363" s="1251">
        <v>400</v>
      </c>
      <c r="D3363" s="1251" t="s">
        <v>1718</v>
      </c>
      <c r="E3363" s="1251">
        <v>116000</v>
      </c>
      <c r="F3363" s="1251" t="s">
        <v>1536</v>
      </c>
      <c r="G3363" s="1252">
        <v>211105.19</v>
      </c>
      <c r="H3363" s="1252">
        <v>211105.19</v>
      </c>
      <c r="I3363" s="1252">
        <v>211105.19</v>
      </c>
      <c r="J3363" s="1252">
        <v>211105.19</v>
      </c>
      <c r="K3363" s="1252">
        <v>211105.19</v>
      </c>
      <c r="L3363" s="1252">
        <v>211105.19</v>
      </c>
      <c r="M3363" s="1252">
        <v>211105.19</v>
      </c>
      <c r="N3363" s="1252">
        <v>211105.19</v>
      </c>
      <c r="O3363" s="1252">
        <v>211105.19</v>
      </c>
      <c r="P3363" s="1252">
        <v>211105.19</v>
      </c>
      <c r="Q3363" s="1252">
        <v>211105.19</v>
      </c>
      <c r="R3363" s="1252">
        <v>211105.19</v>
      </c>
      <c r="S3363" s="1252">
        <v>211105.19</v>
      </c>
      <c r="T3363" s="1252">
        <v>211105.18999999994</v>
      </c>
      <c r="U3363" s="1251" t="s">
        <v>116</v>
      </c>
      <c r="V3363" s="1251" t="s">
        <v>1537</v>
      </c>
      <c r="W3363" s="1251" t="s">
        <v>325</v>
      </c>
      <c r="X3363" s="1251" t="s">
        <v>1515</v>
      </c>
      <c r="Y3363" s="1251">
        <v>116</v>
      </c>
    </row>
    <row r="3364" spans="1:25" ht="12">
      <c r="A3364" s="1251">
        <v>2021</v>
      </c>
      <c r="B3364" s="1251">
        <v>25</v>
      </c>
      <c r="C3364" s="1251">
        <v>400</v>
      </c>
      <c r="D3364" s="1251" t="s">
        <v>1718</v>
      </c>
      <c r="E3364" s="1251">
        <v>131200</v>
      </c>
      <c r="F3364" s="1251" t="s">
        <v>302</v>
      </c>
      <c r="G3364" s="1252">
        <v>0</v>
      </c>
      <c r="H3364" s="1252">
        <v>0</v>
      </c>
      <c r="I3364" s="1252">
        <v>0</v>
      </c>
      <c r="J3364" s="1252">
        <v>0</v>
      </c>
      <c r="K3364" s="1252">
        <v>0</v>
      </c>
      <c r="L3364" s="1252">
        <v>0</v>
      </c>
      <c r="M3364" s="1252">
        <v>0</v>
      </c>
      <c r="N3364" s="1252">
        <v>0</v>
      </c>
      <c r="O3364" s="1252">
        <v>0</v>
      </c>
      <c r="P3364" s="1252">
        <v>0</v>
      </c>
      <c r="Q3364" s="1252">
        <v>0</v>
      </c>
      <c r="R3364" s="1252">
        <v>0</v>
      </c>
      <c r="S3364" s="1252">
        <v>0</v>
      </c>
      <c r="T3364" s="1252">
        <v>0</v>
      </c>
      <c r="U3364" s="1251" t="s">
        <v>116</v>
      </c>
      <c r="V3364" s="1251" t="s">
        <v>1537</v>
      </c>
      <c r="W3364" s="1251" t="s">
        <v>302</v>
      </c>
      <c r="X3364" s="1251" t="s">
        <v>1515</v>
      </c>
      <c r="Y3364" s="1251">
        <v>131</v>
      </c>
    </row>
    <row r="3365" spans="1:25" ht="12">
      <c r="A3365" s="1251">
        <v>2021</v>
      </c>
      <c r="B3365" s="1251">
        <v>25</v>
      </c>
      <c r="C3365" s="1251">
        <v>400</v>
      </c>
      <c r="D3365" s="1251" t="s">
        <v>1718</v>
      </c>
      <c r="E3365" s="1251">
        <v>132000</v>
      </c>
      <c r="F3365" s="1251" t="s">
        <v>1538</v>
      </c>
      <c r="G3365" s="1252">
        <v>0</v>
      </c>
      <c r="H3365" s="1252">
        <v>0</v>
      </c>
      <c r="I3365" s="1252">
        <v>0</v>
      </c>
      <c r="J3365" s="1252">
        <v>0</v>
      </c>
      <c r="K3365" s="1252">
        <v>0</v>
      </c>
      <c r="L3365" s="1252">
        <v>0</v>
      </c>
      <c r="M3365" s="1252">
        <v>0</v>
      </c>
      <c r="N3365" s="1252">
        <v>0</v>
      </c>
      <c r="O3365" s="1252">
        <v>0</v>
      </c>
      <c r="P3365" s="1252">
        <v>0</v>
      </c>
      <c r="Q3365" s="1252">
        <v>0</v>
      </c>
      <c r="R3365" s="1252">
        <v>0</v>
      </c>
      <c r="S3365" s="1252">
        <v>0</v>
      </c>
      <c r="T3365" s="1252">
        <v>0</v>
      </c>
      <c r="U3365" s="1251" t="s">
        <v>116</v>
      </c>
      <c r="V3365" s="1251" t="s">
        <v>1537</v>
      </c>
      <c r="W3365" s="1251" t="s">
        <v>302</v>
      </c>
      <c r="X3365" s="1251" t="s">
        <v>1515</v>
      </c>
      <c r="Y3365" s="1251">
        <v>132</v>
      </c>
    </row>
    <row r="3366" spans="1:25" ht="12">
      <c r="A3366" s="1251">
        <v>2021</v>
      </c>
      <c r="B3366" s="1251">
        <v>25</v>
      </c>
      <c r="C3366" s="1251">
        <v>400</v>
      </c>
      <c r="D3366" s="1251" t="s">
        <v>1718</v>
      </c>
      <c r="E3366" s="1251">
        <v>132020</v>
      </c>
      <c r="F3366" s="1251" t="s">
        <v>1539</v>
      </c>
      <c r="G3366" s="1252">
        <v>4509.3100000000004</v>
      </c>
      <c r="H3366" s="1252">
        <v>4509.3100000000004</v>
      </c>
      <c r="I3366" s="1252">
        <v>3409.3099999999999</v>
      </c>
      <c r="J3366" s="1252">
        <v>12209.309999999999</v>
      </c>
      <c r="K3366" s="1252">
        <v>12109.309999999999</v>
      </c>
      <c r="L3366" s="1252">
        <v>12109.309999999999</v>
      </c>
      <c r="M3366" s="1252">
        <v>12109.309999999999</v>
      </c>
      <c r="N3366" s="1252">
        <v>11909.309999999999</v>
      </c>
      <c r="O3366" s="1252">
        <v>11909.309999999999</v>
      </c>
      <c r="P3366" s="1252">
        <v>11808.469999999999</v>
      </c>
      <c r="Q3366" s="1252">
        <v>11808.469999999999</v>
      </c>
      <c r="R3366" s="1252">
        <v>11808.469999999999</v>
      </c>
      <c r="S3366" s="1252">
        <v>1108.47</v>
      </c>
      <c r="T3366" s="1252">
        <v>1108.4700000000012</v>
      </c>
      <c r="U3366" s="1251" t="s">
        <v>116</v>
      </c>
      <c r="V3366" s="1251" t="s">
        <v>1537</v>
      </c>
      <c r="W3366" s="1251" t="s">
        <v>302</v>
      </c>
      <c r="X3366" s="1251" t="s">
        <v>1515</v>
      </c>
      <c r="Y3366" s="1251">
        <v>132</v>
      </c>
    </row>
    <row r="3367" spans="1:25" ht="12">
      <c r="A3367" s="1251">
        <v>2021</v>
      </c>
      <c r="B3367" s="1251">
        <v>25</v>
      </c>
      <c r="C3367" s="1251">
        <v>400</v>
      </c>
      <c r="D3367" s="1251" t="s">
        <v>1718</v>
      </c>
      <c r="E3367" s="1251">
        <v>134000</v>
      </c>
      <c r="F3367" s="1251" t="s">
        <v>1540</v>
      </c>
      <c r="G3367" s="1252">
        <v>0</v>
      </c>
      <c r="H3367" s="1252">
        <v>0</v>
      </c>
      <c r="I3367" s="1252">
        <v>0</v>
      </c>
      <c r="J3367" s="1252">
        <v>0</v>
      </c>
      <c r="K3367" s="1252">
        <v>0</v>
      </c>
      <c r="L3367" s="1252">
        <v>0</v>
      </c>
      <c r="M3367" s="1252">
        <v>0</v>
      </c>
      <c r="N3367" s="1252">
        <v>0</v>
      </c>
      <c r="O3367" s="1252">
        <v>0</v>
      </c>
      <c r="P3367" s="1252">
        <v>0</v>
      </c>
      <c r="Q3367" s="1252">
        <v>0</v>
      </c>
      <c r="R3367" s="1252">
        <v>0</v>
      </c>
      <c r="S3367" s="1252">
        <v>0</v>
      </c>
      <c r="T3367" s="1252">
        <v>0</v>
      </c>
      <c r="U3367" s="1251" t="s">
        <v>116</v>
      </c>
      <c r="V3367" s="1251" t="s">
        <v>1537</v>
      </c>
      <c r="W3367" s="1251" t="s">
        <v>302</v>
      </c>
      <c r="X3367" s="1251" t="s">
        <v>1515</v>
      </c>
      <c r="Y3367" s="1251">
        <v>134</v>
      </c>
    </row>
    <row r="3368" spans="1:25" ht="12">
      <c r="A3368" s="1251">
        <v>2021</v>
      </c>
      <c r="B3368" s="1251">
        <v>25</v>
      </c>
      <c r="C3368" s="1251">
        <v>400</v>
      </c>
      <c r="D3368" s="1251" t="s">
        <v>1718</v>
      </c>
      <c r="E3368" s="1251">
        <v>141000</v>
      </c>
      <c r="F3368" s="1251" t="s">
        <v>1541</v>
      </c>
      <c r="G3368" s="1252">
        <v>351833.87</v>
      </c>
      <c r="H3368" s="1252">
        <v>341917.98999999999</v>
      </c>
      <c r="I3368" s="1252">
        <v>315169.40000000002</v>
      </c>
      <c r="J3368" s="1252">
        <v>302626.54999999999</v>
      </c>
      <c r="K3368" s="1252">
        <v>307051.26000000001</v>
      </c>
      <c r="L3368" s="1252">
        <v>306841.77000000002</v>
      </c>
      <c r="M3368" s="1252">
        <v>345250.34000000003</v>
      </c>
      <c r="N3368" s="1252">
        <v>347885.21000000002</v>
      </c>
      <c r="O3368" s="1252">
        <v>337019.23999999999</v>
      </c>
      <c r="P3368" s="1252">
        <v>350661.04999999999</v>
      </c>
      <c r="Q3368" s="1252">
        <v>328926.96999999997</v>
      </c>
      <c r="R3368" s="1252">
        <v>345873</v>
      </c>
      <c r="S3368" s="1252">
        <v>346831.23999999999</v>
      </c>
      <c r="T3368" s="1252">
        <v>346831.24000000022</v>
      </c>
      <c r="U3368" s="1251" t="s">
        <v>116</v>
      </c>
      <c r="V3368" s="1251" t="s">
        <v>1537</v>
      </c>
      <c r="W3368" s="1251" t="s">
        <v>308</v>
      </c>
      <c r="X3368" s="1251" t="s">
        <v>1515</v>
      </c>
      <c r="Y3368" s="1251">
        <v>141</v>
      </c>
    </row>
    <row r="3369" spans="1:25" ht="12">
      <c r="A3369" s="1251">
        <v>2021</v>
      </c>
      <c r="B3369" s="1251">
        <v>25</v>
      </c>
      <c r="C3369" s="1251">
        <v>400</v>
      </c>
      <c r="D3369" s="1251" t="s">
        <v>1718</v>
      </c>
      <c r="E3369" s="1251">
        <v>141050</v>
      </c>
      <c r="F3369" s="1251" t="s">
        <v>1542</v>
      </c>
      <c r="G3369" s="1252">
        <v>14.92</v>
      </c>
      <c r="H3369" s="1252">
        <v>14.92</v>
      </c>
      <c r="I3369" s="1252">
        <v>14.92</v>
      </c>
      <c r="J3369" s="1252">
        <v>14.92</v>
      </c>
      <c r="K3369" s="1252">
        <v>14.92</v>
      </c>
      <c r="L3369" s="1252">
        <v>-129.66</v>
      </c>
      <c r="M3369" s="1252">
        <v>-129.66</v>
      </c>
      <c r="N3369" s="1252">
        <v>-44.659999999999997</v>
      </c>
      <c r="O3369" s="1252">
        <v>-44.659999999999997</v>
      </c>
      <c r="P3369" s="1252">
        <v>40.340000000000003</v>
      </c>
      <c r="Q3369" s="1252">
        <v>40.340000000000003</v>
      </c>
      <c r="R3369" s="1252">
        <v>85</v>
      </c>
      <c r="S3369" s="1252">
        <v>85</v>
      </c>
      <c r="T3369" s="1252">
        <v>85</v>
      </c>
      <c r="U3369" s="1251" t="s">
        <v>116</v>
      </c>
      <c r="V3369" s="1251" t="s">
        <v>1537</v>
      </c>
      <c r="W3369" s="1251" t="s">
        <v>308</v>
      </c>
      <c r="X3369" s="1251" t="s">
        <v>1515</v>
      </c>
      <c r="Y3369" s="1251">
        <v>141</v>
      </c>
    </row>
    <row r="3370" spans="1:25" ht="12">
      <c r="A3370" s="1251">
        <v>2021</v>
      </c>
      <c r="B3370" s="1251">
        <v>25</v>
      </c>
      <c r="C3370" s="1251">
        <v>400</v>
      </c>
      <c r="D3370" s="1251" t="s">
        <v>1718</v>
      </c>
      <c r="E3370" s="1251">
        <v>141100</v>
      </c>
      <c r="F3370" s="1251" t="s">
        <v>1543</v>
      </c>
      <c r="G3370" s="1252">
        <v>0</v>
      </c>
      <c r="H3370" s="1252">
        <v>0</v>
      </c>
      <c r="I3370" s="1252">
        <v>0</v>
      </c>
      <c r="J3370" s="1252">
        <v>0</v>
      </c>
      <c r="K3370" s="1252">
        <v>0</v>
      </c>
      <c r="L3370" s="1252">
        <v>0</v>
      </c>
      <c r="M3370" s="1252">
        <v>0</v>
      </c>
      <c r="N3370" s="1252">
        <v>0</v>
      </c>
      <c r="O3370" s="1252">
        <v>0</v>
      </c>
      <c r="P3370" s="1252">
        <v>0</v>
      </c>
      <c r="Q3370" s="1252">
        <v>0</v>
      </c>
      <c r="R3370" s="1252">
        <v>0</v>
      </c>
      <c r="S3370" s="1252">
        <v>0</v>
      </c>
      <c r="T3370" s="1252">
        <v>0</v>
      </c>
      <c r="U3370" s="1251" t="s">
        <v>116</v>
      </c>
      <c r="V3370" s="1251" t="s">
        <v>1537</v>
      </c>
      <c r="W3370" s="1251" t="s">
        <v>308</v>
      </c>
      <c r="X3370" s="1251" t="s">
        <v>1515</v>
      </c>
      <c r="Y3370" s="1251">
        <v>141</v>
      </c>
    </row>
    <row r="3371" spans="1:25" ht="12">
      <c r="A3371" s="1251">
        <v>2021</v>
      </c>
      <c r="B3371" s="1251">
        <v>25</v>
      </c>
      <c r="C3371" s="1251">
        <v>400</v>
      </c>
      <c r="D3371" s="1251" t="s">
        <v>1718</v>
      </c>
      <c r="E3371" s="1251">
        <v>142000</v>
      </c>
      <c r="F3371" s="1251" t="s">
        <v>1544</v>
      </c>
      <c r="G3371" s="1252">
        <v>0</v>
      </c>
      <c r="H3371" s="1252">
        <v>0</v>
      </c>
      <c r="I3371" s="1252">
        <v>0</v>
      </c>
      <c r="J3371" s="1252">
        <v>0</v>
      </c>
      <c r="K3371" s="1252">
        <v>0</v>
      </c>
      <c r="L3371" s="1252">
        <v>0</v>
      </c>
      <c r="M3371" s="1252">
        <v>0</v>
      </c>
      <c r="N3371" s="1252">
        <v>0</v>
      </c>
      <c r="O3371" s="1252">
        <v>0</v>
      </c>
      <c r="P3371" s="1252">
        <v>0</v>
      </c>
      <c r="Q3371" s="1252">
        <v>0</v>
      </c>
      <c r="R3371" s="1252">
        <v>0</v>
      </c>
      <c r="S3371" s="1252">
        <v>0</v>
      </c>
      <c r="T3371" s="1252">
        <v>0</v>
      </c>
      <c r="U3371" s="1251" t="s">
        <v>116</v>
      </c>
      <c r="V3371" s="1251" t="s">
        <v>1537</v>
      </c>
      <c r="W3371" s="1251" t="s">
        <v>308</v>
      </c>
      <c r="X3371" s="1251" t="s">
        <v>1515</v>
      </c>
      <c r="Y3371" s="1251">
        <v>142</v>
      </c>
    </row>
    <row r="3372" spans="1:25" ht="12">
      <c r="A3372" s="1251">
        <v>2021</v>
      </c>
      <c r="B3372" s="1251">
        <v>25</v>
      </c>
      <c r="C3372" s="1251">
        <v>400</v>
      </c>
      <c r="D3372" s="1251" t="s">
        <v>1718</v>
      </c>
      <c r="E3372" s="1251">
        <v>143000</v>
      </c>
      <c r="F3372" s="1251" t="s">
        <v>1546</v>
      </c>
      <c r="G3372" s="1252">
        <v>-4579.25</v>
      </c>
      <c r="H3372" s="1252">
        <v>-4579.25</v>
      </c>
      <c r="I3372" s="1252">
        <v>-4579.25</v>
      </c>
      <c r="J3372" s="1252">
        <v>-4579.25</v>
      </c>
      <c r="K3372" s="1252">
        <v>-4579.25</v>
      </c>
      <c r="L3372" s="1252">
        <v>-4579.25</v>
      </c>
      <c r="M3372" s="1252">
        <v>-4579.25</v>
      </c>
      <c r="N3372" s="1252">
        <v>-4579.25</v>
      </c>
      <c r="O3372" s="1252">
        <v>-4579.25</v>
      </c>
      <c r="P3372" s="1252">
        <v>-4579.25</v>
      </c>
      <c r="Q3372" s="1252">
        <v>-4579.25</v>
      </c>
      <c r="R3372" s="1252">
        <v>-4579.25</v>
      </c>
      <c r="S3372" s="1252">
        <v>-4579.25</v>
      </c>
      <c r="T3372" s="1252">
        <v>-4579.25</v>
      </c>
      <c r="U3372" s="1251" t="s">
        <v>116</v>
      </c>
      <c r="V3372" s="1251" t="s">
        <v>1537</v>
      </c>
      <c r="W3372" s="1251" t="s">
        <v>308</v>
      </c>
      <c r="X3372" s="1251" t="s">
        <v>1515</v>
      </c>
      <c r="Y3372" s="1251">
        <v>143</v>
      </c>
    </row>
    <row r="3373" spans="1:25" ht="12">
      <c r="A3373" s="1251">
        <v>2021</v>
      </c>
      <c r="B3373" s="1251">
        <v>25</v>
      </c>
      <c r="C3373" s="1251">
        <v>400</v>
      </c>
      <c r="D3373" s="1251" t="s">
        <v>1718</v>
      </c>
      <c r="E3373" s="1251">
        <v>151000</v>
      </c>
      <c r="F3373" s="1251" t="s">
        <v>1547</v>
      </c>
      <c r="G3373" s="1252">
        <v>0</v>
      </c>
      <c r="H3373" s="1252">
        <v>0</v>
      </c>
      <c r="I3373" s="1252">
        <v>0</v>
      </c>
      <c r="J3373" s="1252">
        <v>0</v>
      </c>
      <c r="K3373" s="1252">
        <v>0</v>
      </c>
      <c r="L3373" s="1252">
        <v>0</v>
      </c>
      <c r="M3373" s="1252">
        <v>0</v>
      </c>
      <c r="N3373" s="1252">
        <v>0</v>
      </c>
      <c r="O3373" s="1252">
        <v>0</v>
      </c>
      <c r="P3373" s="1252">
        <v>0</v>
      </c>
      <c r="Q3373" s="1252">
        <v>0</v>
      </c>
      <c r="R3373" s="1252">
        <v>0</v>
      </c>
      <c r="S3373" s="1252">
        <v>0</v>
      </c>
      <c r="T3373" s="1252">
        <v>0</v>
      </c>
      <c r="U3373" s="1251" t="s">
        <v>116</v>
      </c>
      <c r="V3373" s="1251" t="s">
        <v>564</v>
      </c>
      <c r="W3373" s="1251" t="s">
        <v>312</v>
      </c>
      <c r="X3373" s="1251" t="s">
        <v>1515</v>
      </c>
      <c r="Y3373" s="1251">
        <v>151</v>
      </c>
    </row>
    <row r="3374" spans="1:25" ht="12">
      <c r="A3374" s="1251">
        <v>2021</v>
      </c>
      <c r="B3374" s="1251">
        <v>25</v>
      </c>
      <c r="C3374" s="1251">
        <v>400</v>
      </c>
      <c r="D3374" s="1251" t="s">
        <v>1718</v>
      </c>
      <c r="E3374" s="1251">
        <v>162000</v>
      </c>
      <c r="F3374" s="1251" t="s">
        <v>1549</v>
      </c>
      <c r="G3374" s="1252">
        <v>114</v>
      </c>
      <c r="H3374" s="1252">
        <v>114</v>
      </c>
      <c r="I3374" s="1252">
        <v>114</v>
      </c>
      <c r="J3374" s="1252">
        <v>114</v>
      </c>
      <c r="K3374" s="1252">
        <v>114</v>
      </c>
      <c r="L3374" s="1252">
        <v>114</v>
      </c>
      <c r="M3374" s="1252">
        <v>114</v>
      </c>
      <c r="N3374" s="1252">
        <v>114</v>
      </c>
      <c r="O3374" s="1252">
        <v>114</v>
      </c>
      <c r="P3374" s="1252">
        <v>114</v>
      </c>
      <c r="Q3374" s="1252">
        <v>114</v>
      </c>
      <c r="R3374" s="1252">
        <v>114</v>
      </c>
      <c r="S3374" s="1252">
        <v>0</v>
      </c>
      <c r="T3374" s="1252">
        <v>0</v>
      </c>
      <c r="U3374" s="1251" t="s">
        <v>116</v>
      </c>
      <c r="V3374" s="1251" t="s">
        <v>1537</v>
      </c>
      <c r="W3374" s="1251" t="s">
        <v>314</v>
      </c>
      <c r="X3374" s="1251" t="s">
        <v>1515</v>
      </c>
      <c r="Y3374" s="1251">
        <v>162</v>
      </c>
    </row>
    <row r="3375" spans="1:25" ht="12">
      <c r="A3375" s="1251">
        <v>2021</v>
      </c>
      <c r="B3375" s="1251">
        <v>25</v>
      </c>
      <c r="C3375" s="1251">
        <v>400</v>
      </c>
      <c r="D3375" s="1251" t="s">
        <v>1718</v>
      </c>
      <c r="E3375" s="1251">
        <v>162040</v>
      </c>
      <c r="F3375" s="1251" t="s">
        <v>1551</v>
      </c>
      <c r="G3375" s="1252">
        <v>790</v>
      </c>
      <c r="H3375" s="1252">
        <v>658.33000000000004</v>
      </c>
      <c r="I3375" s="1252">
        <v>526.65999999999997</v>
      </c>
      <c r="J3375" s="1252">
        <v>394.99000000000001</v>
      </c>
      <c r="K3375" s="1252">
        <v>263.31999999999999</v>
      </c>
      <c r="L3375" s="1252">
        <v>131.65000000000001</v>
      </c>
      <c r="M3375" s="1252">
        <v>-0.02</v>
      </c>
      <c r="N3375" s="1252">
        <v>-131.69</v>
      </c>
      <c r="O3375" s="1252">
        <v>1316.6400000000001</v>
      </c>
      <c r="P3375" s="1252">
        <v>1184.97</v>
      </c>
      <c r="Q3375" s="1252">
        <v>1053.3</v>
      </c>
      <c r="R3375" s="1252">
        <v>921.63</v>
      </c>
      <c r="S3375" s="1252">
        <v>789.96000000000004</v>
      </c>
      <c r="T3375" s="1252">
        <v>789.96000000000004</v>
      </c>
      <c r="U3375" s="1251" t="s">
        <v>116</v>
      </c>
      <c r="V3375" s="1251" t="s">
        <v>564</v>
      </c>
      <c r="W3375" s="1251" t="s">
        <v>314</v>
      </c>
      <c r="X3375" s="1251" t="s">
        <v>1515</v>
      </c>
      <c r="Y3375" s="1251">
        <v>162</v>
      </c>
    </row>
    <row r="3376" spans="1:25" ht="12">
      <c r="A3376" s="1251">
        <v>2021</v>
      </c>
      <c r="B3376" s="1251">
        <v>25</v>
      </c>
      <c r="C3376" s="1251">
        <v>400</v>
      </c>
      <c r="D3376" s="1251" t="s">
        <v>1718</v>
      </c>
      <c r="E3376" s="1251">
        <v>162070</v>
      </c>
      <c r="F3376" s="1251" t="s">
        <v>1552</v>
      </c>
      <c r="G3376" s="1252">
        <v>-0.029999999999999999</v>
      </c>
      <c r="H3376" s="1252">
        <v>11650.799999999999</v>
      </c>
      <c r="I3376" s="1252">
        <v>10591.629999999999</v>
      </c>
      <c r="J3376" s="1252">
        <v>9532.4599999999991</v>
      </c>
      <c r="K3376" s="1252">
        <v>8473.2900000000009</v>
      </c>
      <c r="L3376" s="1252">
        <v>7414.1199999999999</v>
      </c>
      <c r="M3376" s="1252">
        <v>6354.9499999999998</v>
      </c>
      <c r="N3376" s="1252">
        <v>5295.7799999999997</v>
      </c>
      <c r="O3376" s="1252">
        <v>4236.6099999999997</v>
      </c>
      <c r="P3376" s="1252">
        <v>3177.4400000000001</v>
      </c>
      <c r="Q3376" s="1252">
        <v>2118.27</v>
      </c>
      <c r="R3376" s="1252">
        <v>1059.0999999999999</v>
      </c>
      <c r="S3376" s="1252">
        <v>-0.050000000000000003</v>
      </c>
      <c r="T3376" s="1252">
        <v>-0.050000000002910383</v>
      </c>
      <c r="U3376" s="1251" t="s">
        <v>116</v>
      </c>
      <c r="V3376" s="1251" t="s">
        <v>564</v>
      </c>
      <c r="W3376" s="1251" t="s">
        <v>314</v>
      </c>
      <c r="X3376" s="1251" t="s">
        <v>1515</v>
      </c>
      <c r="Y3376" s="1251">
        <v>162</v>
      </c>
    </row>
    <row r="3377" spans="1:25" ht="12">
      <c r="A3377" s="1251">
        <v>2021</v>
      </c>
      <c r="B3377" s="1251">
        <v>25</v>
      </c>
      <c r="C3377" s="1251">
        <v>400</v>
      </c>
      <c r="D3377" s="1251" t="s">
        <v>1718</v>
      </c>
      <c r="E3377" s="1251">
        <v>162080</v>
      </c>
      <c r="F3377" s="1251" t="s">
        <v>1553</v>
      </c>
      <c r="G3377" s="1252">
        <v>0</v>
      </c>
      <c r="H3377" s="1252">
        <v>0</v>
      </c>
      <c r="I3377" s="1252">
        <v>0</v>
      </c>
      <c r="J3377" s="1252">
        <v>0</v>
      </c>
      <c r="K3377" s="1252">
        <v>0</v>
      </c>
      <c r="L3377" s="1252">
        <v>0</v>
      </c>
      <c r="M3377" s="1252">
        <v>0</v>
      </c>
      <c r="N3377" s="1252">
        <v>0</v>
      </c>
      <c r="O3377" s="1252">
        <v>0</v>
      </c>
      <c r="P3377" s="1252">
        <v>0</v>
      </c>
      <c r="Q3377" s="1252">
        <v>0</v>
      </c>
      <c r="R3377" s="1252">
        <v>0</v>
      </c>
      <c r="S3377" s="1252">
        <v>0</v>
      </c>
      <c r="T3377" s="1252">
        <v>0</v>
      </c>
      <c r="U3377" s="1251" t="s">
        <v>116</v>
      </c>
      <c r="V3377" s="1251" t="s">
        <v>564</v>
      </c>
      <c r="W3377" s="1251" t="s">
        <v>314</v>
      </c>
      <c r="X3377" s="1251" t="s">
        <v>1515</v>
      </c>
      <c r="Y3377" s="1251">
        <v>162</v>
      </c>
    </row>
    <row r="3378" spans="1:25" ht="12">
      <c r="A3378" s="1251">
        <v>2021</v>
      </c>
      <c r="B3378" s="1251">
        <v>25</v>
      </c>
      <c r="C3378" s="1251">
        <v>400</v>
      </c>
      <c r="D3378" s="1251" t="s">
        <v>1718</v>
      </c>
      <c r="E3378" s="1251">
        <v>162180</v>
      </c>
      <c r="F3378" s="1251" t="s">
        <v>1556</v>
      </c>
      <c r="G3378" s="1252">
        <v>0</v>
      </c>
      <c r="H3378" s="1252">
        <v>0</v>
      </c>
      <c r="I3378" s="1252">
        <v>0</v>
      </c>
      <c r="J3378" s="1252">
        <v>0</v>
      </c>
      <c r="K3378" s="1252">
        <v>0</v>
      </c>
      <c r="L3378" s="1252">
        <v>0</v>
      </c>
      <c r="M3378" s="1252">
        <v>0</v>
      </c>
      <c r="N3378" s="1252">
        <v>0</v>
      </c>
      <c r="O3378" s="1252">
        <v>0</v>
      </c>
      <c r="P3378" s="1252">
        <v>0</v>
      </c>
      <c r="Q3378" s="1252">
        <v>0</v>
      </c>
      <c r="R3378" s="1252">
        <v>0</v>
      </c>
      <c r="S3378" s="1252">
        <v>0</v>
      </c>
      <c r="T3378" s="1252">
        <v>0</v>
      </c>
      <c r="U3378" s="1251" t="s">
        <v>116</v>
      </c>
      <c r="V3378" s="1251" t="s">
        <v>564</v>
      </c>
      <c r="W3378" s="1251" t="s">
        <v>314</v>
      </c>
      <c r="X3378" s="1251" t="s">
        <v>1515</v>
      </c>
      <c r="Y3378" s="1251">
        <v>162</v>
      </c>
    </row>
    <row r="3379" spans="1:25" ht="12">
      <c r="A3379" s="1251">
        <v>2021</v>
      </c>
      <c r="B3379" s="1251">
        <v>25</v>
      </c>
      <c r="C3379" s="1251">
        <v>400</v>
      </c>
      <c r="D3379" s="1251" t="s">
        <v>1718</v>
      </c>
      <c r="E3379" s="1251">
        <v>173000</v>
      </c>
      <c r="F3379" s="1251" t="s">
        <v>1557</v>
      </c>
      <c r="G3379" s="1252">
        <v>118749.24000000001</v>
      </c>
      <c r="H3379" s="1252">
        <v>133135.32999999999</v>
      </c>
      <c r="I3379" s="1252">
        <v>125135.10000000001</v>
      </c>
      <c r="J3379" s="1252">
        <v>119446.59</v>
      </c>
      <c r="K3379" s="1252">
        <v>126905.25999999999</v>
      </c>
      <c r="L3379" s="1252">
        <v>160862.54999999999</v>
      </c>
      <c r="M3379" s="1252">
        <v>213889.03</v>
      </c>
      <c r="N3379" s="1252">
        <v>234406.01999999999</v>
      </c>
      <c r="O3379" s="1252">
        <v>214425.84</v>
      </c>
      <c r="P3379" s="1252">
        <v>202718.14000000001</v>
      </c>
      <c r="Q3379" s="1252">
        <v>209130.38</v>
      </c>
      <c r="R3379" s="1252">
        <v>161907.22</v>
      </c>
      <c r="S3379" s="1252">
        <v>168164.92999999999</v>
      </c>
      <c r="T3379" s="1252">
        <v>168164.92999999993</v>
      </c>
      <c r="U3379" s="1251" t="s">
        <v>116</v>
      </c>
      <c r="V3379" s="1251" t="s">
        <v>1537</v>
      </c>
      <c r="W3379" s="1251" t="s">
        <v>310</v>
      </c>
      <c r="X3379" s="1251" t="s">
        <v>1515</v>
      </c>
      <c r="Y3379" s="1251">
        <v>173</v>
      </c>
    </row>
    <row r="3380" spans="1:25" ht="12">
      <c r="A3380" s="1251">
        <v>2021</v>
      </c>
      <c r="B3380" s="1251">
        <v>25</v>
      </c>
      <c r="C3380" s="1251">
        <v>400</v>
      </c>
      <c r="D3380" s="1251" t="s">
        <v>1718</v>
      </c>
      <c r="E3380" s="1251">
        <v>183010</v>
      </c>
      <c r="F3380" s="1251" t="s">
        <v>1559</v>
      </c>
      <c r="G3380" s="1252">
        <v>0</v>
      </c>
      <c r="H3380" s="1252">
        <v>0</v>
      </c>
      <c r="I3380" s="1252">
        <v>0</v>
      </c>
      <c r="J3380" s="1252">
        <v>0</v>
      </c>
      <c r="K3380" s="1252">
        <v>0</v>
      </c>
      <c r="L3380" s="1252">
        <v>0</v>
      </c>
      <c r="M3380" s="1252">
        <v>0</v>
      </c>
      <c r="N3380" s="1252">
        <v>0</v>
      </c>
      <c r="O3380" s="1252">
        <v>0</v>
      </c>
      <c r="P3380" s="1252">
        <v>0</v>
      </c>
      <c r="Q3380" s="1252">
        <v>0</v>
      </c>
      <c r="R3380" s="1252">
        <v>0</v>
      </c>
      <c r="S3380" s="1252">
        <v>0</v>
      </c>
      <c r="T3380" s="1252">
        <v>0</v>
      </c>
      <c r="U3380" s="1251" t="s">
        <v>116</v>
      </c>
      <c r="V3380" s="1251" t="s">
        <v>1537</v>
      </c>
      <c r="W3380" s="1251" t="s">
        <v>324</v>
      </c>
      <c r="X3380" s="1251" t="s">
        <v>1515</v>
      </c>
      <c r="Y3380" s="1251">
        <v>183</v>
      </c>
    </row>
    <row r="3381" spans="1:25" ht="12">
      <c r="A3381" s="1251">
        <v>2021</v>
      </c>
      <c r="B3381" s="1251">
        <v>25</v>
      </c>
      <c r="C3381" s="1251">
        <v>400</v>
      </c>
      <c r="D3381" s="1251" t="s">
        <v>1718</v>
      </c>
      <c r="E3381" s="1251">
        <v>183020</v>
      </c>
      <c r="F3381" s="1251" t="s">
        <v>1560</v>
      </c>
      <c r="G3381" s="1252">
        <v>0</v>
      </c>
      <c r="H3381" s="1252">
        <v>0</v>
      </c>
      <c r="I3381" s="1252">
        <v>0</v>
      </c>
      <c r="J3381" s="1252">
        <v>0</v>
      </c>
      <c r="K3381" s="1252">
        <v>0</v>
      </c>
      <c r="L3381" s="1252">
        <v>0</v>
      </c>
      <c r="M3381" s="1252">
        <v>0</v>
      </c>
      <c r="N3381" s="1252">
        <v>0</v>
      </c>
      <c r="O3381" s="1252">
        <v>0</v>
      </c>
      <c r="P3381" s="1252">
        <v>0</v>
      </c>
      <c r="Q3381" s="1252">
        <v>0</v>
      </c>
      <c r="R3381" s="1252">
        <v>0</v>
      </c>
      <c r="S3381" s="1252">
        <v>0</v>
      </c>
      <c r="T3381" s="1252">
        <v>0</v>
      </c>
      <c r="U3381" s="1251" t="s">
        <v>116</v>
      </c>
      <c r="V3381" s="1251" t="s">
        <v>1537</v>
      </c>
      <c r="W3381" s="1251" t="s">
        <v>324</v>
      </c>
      <c r="X3381" s="1251" t="s">
        <v>1515</v>
      </c>
      <c r="Y3381" s="1251">
        <v>183</v>
      </c>
    </row>
    <row r="3382" spans="1:25" ht="12">
      <c r="A3382" s="1251">
        <v>2021</v>
      </c>
      <c r="B3382" s="1251">
        <v>25</v>
      </c>
      <c r="C3382" s="1251">
        <v>400</v>
      </c>
      <c r="D3382" s="1251" t="s">
        <v>1718</v>
      </c>
      <c r="E3382" s="1251">
        <v>184010</v>
      </c>
      <c r="F3382" s="1251" t="s">
        <v>1561</v>
      </c>
      <c r="G3382" s="1252">
        <v>1116.3599999999999</v>
      </c>
      <c r="H3382" s="1252">
        <v>1164.48</v>
      </c>
      <c r="I3382" s="1252">
        <v>1205.4300000000001</v>
      </c>
      <c r="J3382" s="1252">
        <v>1245.9200000000001</v>
      </c>
      <c r="K3382" s="1252">
        <v>1297.8499999999999</v>
      </c>
      <c r="L3382" s="1252">
        <v>1361.74</v>
      </c>
      <c r="M3382" s="1252">
        <v>1397.9200000000001</v>
      </c>
      <c r="N3382" s="1252">
        <v>1416.98</v>
      </c>
      <c r="O3382" s="1252">
        <v>1436.04</v>
      </c>
      <c r="P3382" s="1252">
        <v>1453.1900000000001</v>
      </c>
      <c r="Q3382" s="1252">
        <v>1476.05</v>
      </c>
      <c r="R3382" s="1252">
        <v>1491.29</v>
      </c>
      <c r="S3382" s="1252">
        <v>1521.77</v>
      </c>
      <c r="T3382" s="1252">
        <v>1521.7700000000004</v>
      </c>
      <c r="U3382" s="1251" t="s">
        <v>116</v>
      </c>
      <c r="V3382" s="1251" t="s">
        <v>1537</v>
      </c>
      <c r="W3382" s="1251" t="s">
        <v>316</v>
      </c>
      <c r="X3382" s="1251" t="s">
        <v>1515</v>
      </c>
      <c r="Y3382" s="1251">
        <v>184</v>
      </c>
    </row>
    <row r="3383" spans="1:25" ht="12">
      <c r="A3383" s="1251">
        <v>2021</v>
      </c>
      <c r="B3383" s="1251">
        <v>25</v>
      </c>
      <c r="C3383" s="1251">
        <v>400</v>
      </c>
      <c r="D3383" s="1251" t="s">
        <v>1718</v>
      </c>
      <c r="E3383" s="1251">
        <v>184019</v>
      </c>
      <c r="F3383" s="1251" t="s">
        <v>1562</v>
      </c>
      <c r="G3383" s="1252">
        <v>41.039999999999999</v>
      </c>
      <c r="H3383" s="1252">
        <v>42.210000000000001</v>
      </c>
      <c r="I3383" s="1252">
        <v>42.210000000000001</v>
      </c>
      <c r="J3383" s="1252">
        <v>42.210000000000001</v>
      </c>
      <c r="K3383" s="1252">
        <v>49.140000000000001</v>
      </c>
      <c r="L3383" s="1252">
        <v>49.140000000000001</v>
      </c>
      <c r="M3383" s="1252">
        <v>49.140000000000001</v>
      </c>
      <c r="N3383" s="1252">
        <v>49.140000000000001</v>
      </c>
      <c r="O3383" s="1252">
        <v>50.340000000000003</v>
      </c>
      <c r="P3383" s="1252">
        <v>52.649999999999999</v>
      </c>
      <c r="Q3383" s="1252">
        <v>52.649999999999999</v>
      </c>
      <c r="R3383" s="1252">
        <v>53.850000000000001</v>
      </c>
      <c r="S3383" s="1252">
        <v>54.649999999999999</v>
      </c>
      <c r="T3383" s="1252">
        <v>54.649999999999977</v>
      </c>
      <c r="U3383" s="1251" t="s">
        <v>116</v>
      </c>
      <c r="V3383" s="1251" t="s">
        <v>1537</v>
      </c>
      <c r="W3383" s="1251" t="s">
        <v>316</v>
      </c>
      <c r="X3383" s="1251" t="s">
        <v>1515</v>
      </c>
      <c r="Y3383" s="1251">
        <v>184</v>
      </c>
    </row>
    <row r="3384" spans="1:25" ht="12">
      <c r="A3384" s="1251">
        <v>2021</v>
      </c>
      <c r="B3384" s="1251">
        <v>25</v>
      </c>
      <c r="C3384" s="1251">
        <v>400</v>
      </c>
      <c r="D3384" s="1251" t="s">
        <v>1718</v>
      </c>
      <c r="E3384" s="1251">
        <v>184020</v>
      </c>
      <c r="F3384" s="1251" t="s">
        <v>1563</v>
      </c>
      <c r="G3384" s="1252">
        <v>457961.21000000002</v>
      </c>
      <c r="H3384" s="1252">
        <v>459789.03999999998</v>
      </c>
      <c r="I3384" s="1252">
        <v>460748.67999999999</v>
      </c>
      <c r="J3384" s="1252">
        <v>463050.48999999999</v>
      </c>
      <c r="K3384" s="1252">
        <v>463373.84000000003</v>
      </c>
      <c r="L3384" s="1252">
        <v>464088.5</v>
      </c>
      <c r="M3384" s="1252">
        <v>464569.17999999999</v>
      </c>
      <c r="N3384" s="1252">
        <v>464756.39000000001</v>
      </c>
      <c r="O3384" s="1252">
        <v>464942.53999999998</v>
      </c>
      <c r="P3384" s="1252">
        <v>465161.44</v>
      </c>
      <c r="Q3384" s="1252">
        <v>465698.69</v>
      </c>
      <c r="R3384" s="1252">
        <v>465855.03999999998</v>
      </c>
      <c r="S3384" s="1252">
        <v>467296</v>
      </c>
      <c r="T3384" s="1252">
        <v>467296</v>
      </c>
      <c r="U3384" s="1251" t="s">
        <v>116</v>
      </c>
      <c r="V3384" s="1251" t="s">
        <v>1537</v>
      </c>
      <c r="W3384" s="1251" t="s">
        <v>316</v>
      </c>
      <c r="X3384" s="1251" t="s">
        <v>1515</v>
      </c>
      <c r="Y3384" s="1251">
        <v>184</v>
      </c>
    </row>
    <row r="3385" spans="1:25" ht="12">
      <c r="A3385" s="1251">
        <v>2021</v>
      </c>
      <c r="B3385" s="1251">
        <v>25</v>
      </c>
      <c r="C3385" s="1251">
        <v>400</v>
      </c>
      <c r="D3385" s="1251" t="s">
        <v>1718</v>
      </c>
      <c r="E3385" s="1251">
        <v>184030</v>
      </c>
      <c r="F3385" s="1251" t="s">
        <v>1564</v>
      </c>
      <c r="G3385" s="1252">
        <v>14942.5</v>
      </c>
      <c r="H3385" s="1252">
        <v>15230.950000000001</v>
      </c>
      <c r="I3385" s="1252">
        <v>15351.51</v>
      </c>
      <c r="J3385" s="1252">
        <v>15525.809999999999</v>
      </c>
      <c r="K3385" s="1252">
        <v>16227.32</v>
      </c>
      <c r="L3385" s="1252">
        <v>16658.900000000001</v>
      </c>
      <c r="M3385" s="1252">
        <v>17139.959999999999</v>
      </c>
      <c r="N3385" s="1252">
        <v>17187.709999999999</v>
      </c>
      <c r="O3385" s="1252">
        <v>17240.830000000002</v>
      </c>
      <c r="P3385" s="1252">
        <v>17278.84</v>
      </c>
      <c r="Q3385" s="1252">
        <v>17351.490000000002</v>
      </c>
      <c r="R3385" s="1252">
        <v>17378.490000000002</v>
      </c>
      <c r="S3385" s="1252">
        <v>17505.43</v>
      </c>
      <c r="T3385" s="1252">
        <v>17505.429999999993</v>
      </c>
      <c r="U3385" s="1251" t="s">
        <v>116</v>
      </c>
      <c r="V3385" s="1251" t="s">
        <v>1537</v>
      </c>
      <c r="W3385" s="1251" t="s">
        <v>316</v>
      </c>
      <c r="X3385" s="1251" t="s">
        <v>1515</v>
      </c>
      <c r="Y3385" s="1251">
        <v>184</v>
      </c>
    </row>
    <row r="3386" spans="1:25" ht="12">
      <c r="A3386" s="1251">
        <v>2021</v>
      </c>
      <c r="B3386" s="1251">
        <v>25</v>
      </c>
      <c r="C3386" s="1251">
        <v>400</v>
      </c>
      <c r="D3386" s="1251" t="s">
        <v>1718</v>
      </c>
      <c r="E3386" s="1251">
        <v>184050</v>
      </c>
      <c r="F3386" s="1251" t="s">
        <v>1565</v>
      </c>
      <c r="G3386" s="1252">
        <v>15.1</v>
      </c>
      <c r="H3386" s="1252">
        <v>32.799999999999997</v>
      </c>
      <c r="I3386" s="1252">
        <v>46.460000000000001</v>
      </c>
      <c r="J3386" s="1252">
        <v>58.159999999999997</v>
      </c>
      <c r="K3386" s="1252">
        <v>76.989999999999995</v>
      </c>
      <c r="L3386" s="1252">
        <v>100.34999999999999</v>
      </c>
      <c r="M3386" s="1252">
        <v>119.33</v>
      </c>
      <c r="N3386" s="1252">
        <v>119.33</v>
      </c>
      <c r="O3386" s="1252">
        <v>119.33</v>
      </c>
      <c r="P3386" s="1252">
        <v>119.33</v>
      </c>
      <c r="Q3386" s="1252">
        <v>119.33</v>
      </c>
      <c r="R3386" s="1252">
        <v>119.33</v>
      </c>
      <c r="S3386" s="1252">
        <v>119.33</v>
      </c>
      <c r="T3386" s="1252">
        <v>119.32999999999993</v>
      </c>
      <c r="U3386" s="1251" t="s">
        <v>116</v>
      </c>
      <c r="V3386" s="1251" t="s">
        <v>1537</v>
      </c>
      <c r="W3386" s="1251" t="s">
        <v>316</v>
      </c>
      <c r="X3386" s="1251" t="s">
        <v>1515</v>
      </c>
      <c r="Y3386" s="1251">
        <v>184</v>
      </c>
    </row>
    <row r="3387" spans="1:25" ht="12">
      <c r="A3387" s="1251">
        <v>2021</v>
      </c>
      <c r="B3387" s="1251">
        <v>25</v>
      </c>
      <c r="C3387" s="1251">
        <v>400</v>
      </c>
      <c r="D3387" s="1251" t="s">
        <v>1718</v>
      </c>
      <c r="E3387" s="1251">
        <v>184060</v>
      </c>
      <c r="F3387" s="1251" t="s">
        <v>1566</v>
      </c>
      <c r="G3387" s="1252">
        <v>1137.04</v>
      </c>
      <c r="H3387" s="1252">
        <v>1191.8800000000001</v>
      </c>
      <c r="I3387" s="1252">
        <v>1237.45</v>
      </c>
      <c r="J3387" s="1252">
        <v>1282.5</v>
      </c>
      <c r="K3387" s="1252">
        <v>1347.99</v>
      </c>
      <c r="L3387" s="1252">
        <v>1419.0799999999999</v>
      </c>
      <c r="M3387" s="1252">
        <v>1459.3399999999999</v>
      </c>
      <c r="N3387" s="1252">
        <v>1480.55</v>
      </c>
      <c r="O3387" s="1252">
        <v>1503.0999999999999</v>
      </c>
      <c r="P3387" s="1252">
        <v>1524.75</v>
      </c>
      <c r="Q3387" s="1252">
        <v>1550.1900000000001</v>
      </c>
      <c r="R3387" s="1252">
        <v>1568.49</v>
      </c>
      <c r="S3387" s="1252">
        <v>1603.3</v>
      </c>
      <c r="T3387" s="1252">
        <v>1603.2999999999993</v>
      </c>
      <c r="U3387" s="1251" t="s">
        <v>116</v>
      </c>
      <c r="V3387" s="1251" t="s">
        <v>1537</v>
      </c>
      <c r="W3387" s="1251" t="s">
        <v>316</v>
      </c>
      <c r="X3387" s="1251" t="s">
        <v>1515</v>
      </c>
      <c r="Y3387" s="1251">
        <v>184</v>
      </c>
    </row>
    <row r="3388" spans="1:25" ht="12">
      <c r="A3388" s="1251">
        <v>2021</v>
      </c>
      <c r="B3388" s="1251">
        <v>25</v>
      </c>
      <c r="C3388" s="1251">
        <v>400</v>
      </c>
      <c r="D3388" s="1251" t="s">
        <v>1718</v>
      </c>
      <c r="E3388" s="1251">
        <v>184099</v>
      </c>
      <c r="F3388" s="1251" t="s">
        <v>1567</v>
      </c>
      <c r="G3388" s="1252">
        <v>-473399.64000000001</v>
      </c>
      <c r="H3388" s="1252">
        <v>-475582.69</v>
      </c>
      <c r="I3388" s="1252">
        <v>-476581</v>
      </c>
      <c r="J3388" s="1252">
        <v>-479103.83000000002</v>
      </c>
      <c r="K3388" s="1252">
        <v>-480160.85999999999</v>
      </c>
      <c r="L3388" s="1252">
        <v>-481807.65999999997</v>
      </c>
      <c r="M3388" s="1252">
        <v>-482723.17999999999</v>
      </c>
      <c r="N3388" s="1252">
        <v>-482998.40999999997</v>
      </c>
      <c r="O3388" s="1252">
        <v>-483356.53999999998</v>
      </c>
      <c r="P3388" s="1252">
        <v>-485570.20000000001</v>
      </c>
      <c r="Q3388" s="1252">
        <v>-486228.40000000002</v>
      </c>
      <c r="R3388" s="1252">
        <v>-486444.23999999999</v>
      </c>
      <c r="S3388" s="1252">
        <v>-488078.22999999998</v>
      </c>
      <c r="T3388" s="1252">
        <v>-488078.22999999952</v>
      </c>
      <c r="U3388" s="1251" t="s">
        <v>116</v>
      </c>
      <c r="V3388" s="1251" t="s">
        <v>1537</v>
      </c>
      <c r="W3388" s="1251" t="s">
        <v>316</v>
      </c>
      <c r="X3388" s="1251" t="s">
        <v>1515</v>
      </c>
      <c r="Y3388" s="1251">
        <v>184</v>
      </c>
    </row>
    <row r="3389" spans="1:25" ht="12">
      <c r="A3389" s="1251">
        <v>2021</v>
      </c>
      <c r="B3389" s="1251">
        <v>25</v>
      </c>
      <c r="C3389" s="1251">
        <v>400</v>
      </c>
      <c r="D3389" s="1251" t="s">
        <v>1718</v>
      </c>
      <c r="E3389" s="1251">
        <v>184301</v>
      </c>
      <c r="F3389" s="1251" t="s">
        <v>1568</v>
      </c>
      <c r="G3389" s="1252">
        <v>0</v>
      </c>
      <c r="H3389" s="1252">
        <v>0</v>
      </c>
      <c r="I3389" s="1252">
        <v>0</v>
      </c>
      <c r="J3389" s="1252">
        <v>0</v>
      </c>
      <c r="K3389" s="1252">
        <v>0</v>
      </c>
      <c r="L3389" s="1252">
        <v>0</v>
      </c>
      <c r="M3389" s="1252">
        <v>0</v>
      </c>
      <c r="N3389" s="1252">
        <v>0</v>
      </c>
      <c r="O3389" s="1252">
        <v>0</v>
      </c>
      <c r="P3389" s="1252">
        <v>0</v>
      </c>
      <c r="Q3389" s="1252">
        <v>0</v>
      </c>
      <c r="R3389" s="1252">
        <v>0</v>
      </c>
      <c r="S3389" s="1252">
        <v>0</v>
      </c>
      <c r="T3389" s="1252">
        <v>0</v>
      </c>
      <c r="U3389" s="1251" t="s">
        <v>116</v>
      </c>
      <c r="V3389" s="1251" t="s">
        <v>1537</v>
      </c>
      <c r="W3389" s="1251" t="s">
        <v>1569</v>
      </c>
      <c r="X3389" s="1251" t="s">
        <v>1515</v>
      </c>
      <c r="Y3389" s="1251">
        <v>184</v>
      </c>
    </row>
    <row r="3390" spans="1:25" ht="12">
      <c r="A3390" s="1251">
        <v>2021</v>
      </c>
      <c r="B3390" s="1251">
        <v>25</v>
      </c>
      <c r="C3390" s="1251">
        <v>400</v>
      </c>
      <c r="D3390" s="1251" t="s">
        <v>1718</v>
      </c>
      <c r="E3390" s="1251">
        <v>186101</v>
      </c>
      <c r="F3390" s="1251" t="s">
        <v>1719</v>
      </c>
      <c r="G3390" s="1252">
        <v>0</v>
      </c>
      <c r="H3390" s="1252">
        <v>0</v>
      </c>
      <c r="I3390" s="1252">
        <v>0</v>
      </c>
      <c r="J3390" s="1252">
        <v>0</v>
      </c>
      <c r="K3390" s="1252">
        <v>0</v>
      </c>
      <c r="L3390" s="1252">
        <v>0</v>
      </c>
      <c r="M3390" s="1252">
        <v>0</v>
      </c>
      <c r="N3390" s="1252">
        <v>0</v>
      </c>
      <c r="O3390" s="1252">
        <v>0</v>
      </c>
      <c r="P3390" s="1252">
        <v>0</v>
      </c>
      <c r="Q3390" s="1252">
        <v>0</v>
      </c>
      <c r="R3390" s="1252">
        <v>0</v>
      </c>
      <c r="S3390" s="1252">
        <v>0</v>
      </c>
      <c r="T3390" s="1252">
        <v>0</v>
      </c>
      <c r="U3390" s="1251" t="s">
        <v>116</v>
      </c>
      <c r="V3390" s="1251" t="s">
        <v>1537</v>
      </c>
      <c r="W3390" s="1251" t="s">
        <v>322</v>
      </c>
      <c r="X3390" s="1251" t="s">
        <v>1515</v>
      </c>
      <c r="Y3390" s="1251">
        <v>186</v>
      </c>
    </row>
    <row r="3391" spans="1:25" ht="12">
      <c r="A3391" s="1251">
        <v>2021</v>
      </c>
      <c r="B3391" s="1251">
        <v>25</v>
      </c>
      <c r="C3391" s="1251">
        <v>400</v>
      </c>
      <c r="D3391" s="1251" t="s">
        <v>1718</v>
      </c>
      <c r="E3391" s="1251">
        <v>186301</v>
      </c>
      <c r="F3391" s="1251" t="s">
        <v>1690</v>
      </c>
      <c r="G3391" s="1252">
        <v>0</v>
      </c>
      <c r="H3391" s="1252">
        <v>0</v>
      </c>
      <c r="I3391" s="1252">
        <v>0</v>
      </c>
      <c r="J3391" s="1252">
        <v>0</v>
      </c>
      <c r="K3391" s="1252">
        <v>0</v>
      </c>
      <c r="L3391" s="1252">
        <v>0</v>
      </c>
      <c r="M3391" s="1252">
        <v>0</v>
      </c>
      <c r="N3391" s="1252">
        <v>0</v>
      </c>
      <c r="O3391" s="1252">
        <v>0</v>
      </c>
      <c r="P3391" s="1252">
        <v>0</v>
      </c>
      <c r="Q3391" s="1252">
        <v>0</v>
      </c>
      <c r="R3391" s="1252">
        <v>0</v>
      </c>
      <c r="S3391" s="1252">
        <v>0</v>
      </c>
      <c r="T3391" s="1252">
        <v>0</v>
      </c>
      <c r="U3391" s="1251" t="s">
        <v>116</v>
      </c>
      <c r="V3391" s="1251" t="s">
        <v>564</v>
      </c>
      <c r="W3391" s="1251" t="s">
        <v>322</v>
      </c>
      <c r="X3391" s="1251" t="s">
        <v>1515</v>
      </c>
      <c r="Y3391" s="1251">
        <v>186</v>
      </c>
    </row>
    <row r="3392" spans="1:25" ht="12">
      <c r="A3392" s="1251">
        <v>2021</v>
      </c>
      <c r="B3392" s="1251">
        <v>25</v>
      </c>
      <c r="C3392" s="1251">
        <v>400</v>
      </c>
      <c r="D3392" s="1251" t="s">
        <v>1718</v>
      </c>
      <c r="E3392" s="1251">
        <v>186355</v>
      </c>
      <c r="F3392" s="1251" t="s">
        <v>1575</v>
      </c>
      <c r="G3392" s="1252">
        <v>1074.5</v>
      </c>
      <c r="H3392" s="1252">
        <v>81.75</v>
      </c>
      <c r="I3392" s="1252">
        <v>121.66</v>
      </c>
      <c r="J3392" s="1252">
        <v>174.13999999999999</v>
      </c>
      <c r="K3392" s="1252">
        <v>235.44999999999999</v>
      </c>
      <c r="L3392" s="1252">
        <v>301.93000000000001</v>
      </c>
      <c r="M3392" s="1252">
        <v>330.87</v>
      </c>
      <c r="N3392" s="1252">
        <v>135.41</v>
      </c>
      <c r="O3392" s="1252">
        <v>198.33000000000001</v>
      </c>
      <c r="P3392" s="1252">
        <v>252.30000000000001</v>
      </c>
      <c r="Q3392" s="1252">
        <v>269.01999999999998</v>
      </c>
      <c r="R3392" s="1252">
        <v>342.91000000000003</v>
      </c>
      <c r="S3392" s="1252">
        <v>334.70999999999998</v>
      </c>
      <c r="T3392" s="1252">
        <v>334.71000000000004</v>
      </c>
      <c r="U3392" s="1251" t="s">
        <v>116</v>
      </c>
      <c r="V3392" s="1251" t="s">
        <v>1537</v>
      </c>
      <c r="W3392" s="1251" t="s">
        <v>322</v>
      </c>
      <c r="X3392" s="1251" t="s">
        <v>1515</v>
      </c>
      <c r="Y3392" s="1251">
        <v>186</v>
      </c>
    </row>
    <row r="3393" spans="1:25" ht="12">
      <c r="A3393" s="1251">
        <v>2021</v>
      </c>
      <c r="B3393" s="1251">
        <v>25</v>
      </c>
      <c r="C3393" s="1251">
        <v>400</v>
      </c>
      <c r="D3393" s="1251" t="s">
        <v>1718</v>
      </c>
      <c r="E3393" s="1251">
        <v>186366</v>
      </c>
      <c r="F3393" s="1251" t="s">
        <v>1576</v>
      </c>
      <c r="G3393" s="1252">
        <v>231649.04999999999</v>
      </c>
      <c r="H3393" s="1252">
        <v>232675.39999999999</v>
      </c>
      <c r="I3393" s="1252">
        <v>232675.39999999999</v>
      </c>
      <c r="J3393" s="1252">
        <v>232675.39999999999</v>
      </c>
      <c r="K3393" s="1252">
        <v>232675.39999999999</v>
      </c>
      <c r="L3393" s="1252">
        <v>232675.39999999999</v>
      </c>
      <c r="M3393" s="1252">
        <v>232675.39999999999</v>
      </c>
      <c r="N3393" s="1252">
        <v>232947.57999999999</v>
      </c>
      <c r="O3393" s="1252">
        <v>232947.57999999999</v>
      </c>
      <c r="P3393" s="1252">
        <v>232947.57999999999</v>
      </c>
      <c r="Q3393" s="1252">
        <v>232993.53</v>
      </c>
      <c r="R3393" s="1252">
        <v>232993.53</v>
      </c>
      <c r="S3393" s="1252">
        <v>232993.53</v>
      </c>
      <c r="T3393" s="1252">
        <v>232993.5299999998</v>
      </c>
      <c r="U3393" s="1251" t="s">
        <v>116</v>
      </c>
      <c r="V3393" s="1251" t="s">
        <v>1537</v>
      </c>
      <c r="W3393" s="1251" t="s">
        <v>322</v>
      </c>
      <c r="X3393" s="1251" t="s">
        <v>1515</v>
      </c>
      <c r="Y3393" s="1251">
        <v>186</v>
      </c>
    </row>
    <row r="3394" spans="1:25" ht="12">
      <c r="A3394" s="1251">
        <v>2021</v>
      </c>
      <c r="B3394" s="1251">
        <v>25</v>
      </c>
      <c r="C3394" s="1251">
        <v>400</v>
      </c>
      <c r="D3394" s="1251" t="s">
        <v>1718</v>
      </c>
      <c r="E3394" s="1251">
        <v>186367</v>
      </c>
      <c r="F3394" s="1251" t="s">
        <v>1577</v>
      </c>
      <c r="G3394" s="1252">
        <v>-7869.0100000000002</v>
      </c>
      <c r="H3394" s="1252">
        <v>-8442.9400000000005</v>
      </c>
      <c r="I3394" s="1252">
        <v>-9016.8700000000008</v>
      </c>
      <c r="J3394" s="1252">
        <v>-9590.7999999999993</v>
      </c>
      <c r="K3394" s="1252">
        <v>-10151.16</v>
      </c>
      <c r="L3394" s="1252">
        <v>-10711.52</v>
      </c>
      <c r="M3394" s="1252">
        <v>-11271.879999999999</v>
      </c>
      <c r="N3394" s="1252">
        <v>-11833.99</v>
      </c>
      <c r="O3394" s="1252">
        <v>-12396.1</v>
      </c>
      <c r="P3394" s="1252">
        <v>-12958.209999999999</v>
      </c>
      <c r="Q3394" s="1252">
        <v>-13524.110000000001</v>
      </c>
      <c r="R3394" s="1252">
        <v>-14090.01</v>
      </c>
      <c r="S3394" s="1252">
        <v>-14655.91</v>
      </c>
      <c r="T3394" s="1252">
        <v>-14655.910000000003</v>
      </c>
      <c r="U3394" s="1251" t="s">
        <v>116</v>
      </c>
      <c r="V3394" s="1251" t="s">
        <v>1537</v>
      </c>
      <c r="W3394" s="1251" t="s">
        <v>322</v>
      </c>
      <c r="X3394" s="1251" t="s">
        <v>1515</v>
      </c>
      <c r="Y3394" s="1251">
        <v>186</v>
      </c>
    </row>
    <row r="3395" spans="1:25" ht="12">
      <c r="A3395" s="1251">
        <v>2021</v>
      </c>
      <c r="B3395" s="1251">
        <v>25</v>
      </c>
      <c r="C3395" s="1251">
        <v>400</v>
      </c>
      <c r="D3395" s="1251" t="s">
        <v>1718</v>
      </c>
      <c r="E3395" s="1251">
        <v>186381</v>
      </c>
      <c r="F3395" s="1251" t="s">
        <v>1578</v>
      </c>
      <c r="G3395" s="1252">
        <v>0</v>
      </c>
      <c r="H3395" s="1252">
        <v>0</v>
      </c>
      <c r="I3395" s="1252">
        <v>0</v>
      </c>
      <c r="J3395" s="1252">
        <v>0</v>
      </c>
      <c r="K3395" s="1252">
        <v>0</v>
      </c>
      <c r="L3395" s="1252">
        <v>0</v>
      </c>
      <c r="M3395" s="1252">
        <v>0</v>
      </c>
      <c r="N3395" s="1252">
        <v>0</v>
      </c>
      <c r="O3395" s="1252">
        <v>0</v>
      </c>
      <c r="P3395" s="1252">
        <v>0</v>
      </c>
      <c r="Q3395" s="1252">
        <v>0</v>
      </c>
      <c r="R3395" s="1252">
        <v>0</v>
      </c>
      <c r="S3395" s="1252">
        <v>0</v>
      </c>
      <c r="T3395" s="1252">
        <v>0</v>
      </c>
      <c r="U3395" s="1251" t="s">
        <v>116</v>
      </c>
      <c r="V3395" s="1251" t="s">
        <v>1537</v>
      </c>
      <c r="W3395" s="1251" t="s">
        <v>322</v>
      </c>
      <c r="X3395" s="1251" t="s">
        <v>1515</v>
      </c>
      <c r="Y3395" s="1251">
        <v>186</v>
      </c>
    </row>
    <row r="3396" spans="1:25" ht="12">
      <c r="A3396" s="1251">
        <v>2021</v>
      </c>
      <c r="B3396" s="1251">
        <v>25</v>
      </c>
      <c r="C3396" s="1251">
        <v>400</v>
      </c>
      <c r="D3396" s="1251" t="s">
        <v>1718</v>
      </c>
      <c r="E3396" s="1251">
        <v>186391</v>
      </c>
      <c r="F3396" s="1251" t="s">
        <v>1720</v>
      </c>
      <c r="G3396" s="1252">
        <v>0</v>
      </c>
      <c r="H3396" s="1252">
        <v>0</v>
      </c>
      <c r="I3396" s="1252">
        <v>0</v>
      </c>
      <c r="J3396" s="1252">
        <v>0</v>
      </c>
      <c r="K3396" s="1252">
        <v>0</v>
      </c>
      <c r="L3396" s="1252">
        <v>0</v>
      </c>
      <c r="M3396" s="1252">
        <v>0</v>
      </c>
      <c r="N3396" s="1252">
        <v>0</v>
      </c>
      <c r="O3396" s="1252">
        <v>0</v>
      </c>
      <c r="P3396" s="1252">
        <v>0</v>
      </c>
      <c r="Q3396" s="1252">
        <v>0</v>
      </c>
      <c r="R3396" s="1252">
        <v>0</v>
      </c>
      <c r="S3396" s="1252">
        <v>0</v>
      </c>
      <c r="T3396" s="1252">
        <v>0</v>
      </c>
      <c r="U3396" s="1251" t="s">
        <v>116</v>
      </c>
      <c r="V3396" s="1251" t="s">
        <v>1537</v>
      </c>
      <c r="W3396" s="1251" t="s">
        <v>322</v>
      </c>
      <c r="X3396" s="1251" t="s">
        <v>1515</v>
      </c>
      <c r="Y3396" s="1251">
        <v>186</v>
      </c>
    </row>
    <row r="3397" spans="1:25" ht="12">
      <c r="A3397" s="1251">
        <v>2021</v>
      </c>
      <c r="B3397" s="1251">
        <v>25</v>
      </c>
      <c r="C3397" s="1251">
        <v>400</v>
      </c>
      <c r="D3397" s="1251" t="s">
        <v>1718</v>
      </c>
      <c r="E3397" s="1251">
        <v>224090</v>
      </c>
      <c r="F3397" s="1251" t="s">
        <v>1721</v>
      </c>
      <c r="G3397" s="1252">
        <v>0</v>
      </c>
      <c r="H3397" s="1252">
        <v>0</v>
      </c>
      <c r="I3397" s="1252">
        <v>0</v>
      </c>
      <c r="J3397" s="1252">
        <v>0</v>
      </c>
      <c r="K3397" s="1252">
        <v>0</v>
      </c>
      <c r="L3397" s="1252">
        <v>0</v>
      </c>
      <c r="M3397" s="1252">
        <v>0</v>
      </c>
      <c r="N3397" s="1252">
        <v>0</v>
      </c>
      <c r="O3397" s="1252">
        <v>0</v>
      </c>
      <c r="P3397" s="1252">
        <v>0</v>
      </c>
      <c r="Q3397" s="1252">
        <v>0</v>
      </c>
      <c r="R3397" s="1252">
        <v>0</v>
      </c>
      <c r="S3397" s="1252">
        <v>0</v>
      </c>
      <c r="T3397" s="1252">
        <v>0</v>
      </c>
      <c r="U3397" s="1251" t="s">
        <v>116</v>
      </c>
      <c r="V3397" s="1251" t="s">
        <v>1537</v>
      </c>
      <c r="W3397" s="1251" t="s">
        <v>355</v>
      </c>
      <c r="X3397" s="1251" t="s">
        <v>1581</v>
      </c>
      <c r="Y3397" s="1251">
        <v>224</v>
      </c>
    </row>
    <row r="3398" spans="1:25" ht="12">
      <c r="A3398" s="1251">
        <v>2021</v>
      </c>
      <c r="B3398" s="1251">
        <v>25</v>
      </c>
      <c r="C3398" s="1251">
        <v>400</v>
      </c>
      <c r="D3398" s="1251" t="s">
        <v>1718</v>
      </c>
      <c r="E3398" s="1251">
        <v>231003</v>
      </c>
      <c r="F3398" s="1251" t="s">
        <v>1693</v>
      </c>
      <c r="G3398" s="1252">
        <v>0</v>
      </c>
      <c r="H3398" s="1252">
        <v>0</v>
      </c>
      <c r="I3398" s="1252">
        <v>0</v>
      </c>
      <c r="J3398" s="1252">
        <v>0</v>
      </c>
      <c r="K3398" s="1252">
        <v>0</v>
      </c>
      <c r="L3398" s="1252">
        <v>0</v>
      </c>
      <c r="M3398" s="1252">
        <v>0</v>
      </c>
      <c r="N3398" s="1252">
        <v>0</v>
      </c>
      <c r="O3398" s="1252">
        <v>0</v>
      </c>
      <c r="P3398" s="1252">
        <v>0</v>
      </c>
      <c r="Q3398" s="1252">
        <v>0</v>
      </c>
      <c r="R3398" s="1252">
        <v>0</v>
      </c>
      <c r="S3398" s="1252">
        <v>0</v>
      </c>
      <c r="T3398" s="1252">
        <v>0</v>
      </c>
      <c r="U3398" s="1251" t="s">
        <v>116</v>
      </c>
      <c r="V3398" s="1251" t="s">
        <v>1537</v>
      </c>
      <c r="W3398" s="1251" t="s">
        <v>366</v>
      </c>
      <c r="X3398" s="1251" t="s">
        <v>1581</v>
      </c>
      <c r="Y3398" s="1251">
        <v>231</v>
      </c>
    </row>
    <row r="3399" spans="1:25" ht="12">
      <c r="A3399" s="1251">
        <v>2021</v>
      </c>
      <c r="B3399" s="1251">
        <v>25</v>
      </c>
      <c r="C3399" s="1251">
        <v>400</v>
      </c>
      <c r="D3399" s="1251" t="s">
        <v>1718</v>
      </c>
      <c r="E3399" s="1251">
        <v>231006</v>
      </c>
      <c r="F3399" s="1251" t="s">
        <v>1583</v>
      </c>
      <c r="G3399" s="1252">
        <v>0</v>
      </c>
      <c r="H3399" s="1252">
        <v>0</v>
      </c>
      <c r="I3399" s="1252">
        <v>0</v>
      </c>
      <c r="J3399" s="1252">
        <v>0</v>
      </c>
      <c r="K3399" s="1252">
        <v>0</v>
      </c>
      <c r="L3399" s="1252">
        <v>0</v>
      </c>
      <c r="M3399" s="1252">
        <v>0</v>
      </c>
      <c r="N3399" s="1252">
        <v>0</v>
      </c>
      <c r="O3399" s="1252">
        <v>0</v>
      </c>
      <c r="P3399" s="1252">
        <v>0</v>
      </c>
      <c r="Q3399" s="1252">
        <v>0</v>
      </c>
      <c r="R3399" s="1252">
        <v>0</v>
      </c>
      <c r="S3399" s="1252">
        <v>0</v>
      </c>
      <c r="T3399" s="1252">
        <v>0</v>
      </c>
      <c r="U3399" s="1251" t="s">
        <v>116</v>
      </c>
      <c r="V3399" s="1251" t="s">
        <v>1537</v>
      </c>
      <c r="W3399" s="1251" t="s">
        <v>366</v>
      </c>
      <c r="X3399" s="1251" t="s">
        <v>1581</v>
      </c>
      <c r="Y3399" s="1251">
        <v>231</v>
      </c>
    </row>
    <row r="3400" spans="1:25" ht="12">
      <c r="A3400" s="1251">
        <v>2021</v>
      </c>
      <c r="B3400" s="1251">
        <v>25</v>
      </c>
      <c r="C3400" s="1251">
        <v>400</v>
      </c>
      <c r="D3400" s="1251" t="s">
        <v>1718</v>
      </c>
      <c r="E3400" s="1251">
        <v>235020</v>
      </c>
      <c r="F3400" s="1251" t="s">
        <v>1586</v>
      </c>
      <c r="G3400" s="1252">
        <v>-11019.92</v>
      </c>
      <c r="H3400" s="1252">
        <v>-11019.92</v>
      </c>
      <c r="I3400" s="1252">
        <v>-11019.92</v>
      </c>
      <c r="J3400" s="1252">
        <v>-10254.92</v>
      </c>
      <c r="K3400" s="1252">
        <v>-10169.92</v>
      </c>
      <c r="L3400" s="1252">
        <v>-10195.34</v>
      </c>
      <c r="M3400" s="1252">
        <v>-9430.3400000000001</v>
      </c>
      <c r="N3400" s="1252">
        <v>-9345.3400000000001</v>
      </c>
      <c r="O3400" s="1252">
        <v>-9135.3400000000001</v>
      </c>
      <c r="P3400" s="1252">
        <v>-8880.3400000000001</v>
      </c>
      <c r="Q3400" s="1252">
        <v>-8880.3400000000001</v>
      </c>
      <c r="R3400" s="1252">
        <v>-8670</v>
      </c>
      <c r="S3400" s="1252">
        <v>-8670</v>
      </c>
      <c r="T3400" s="1252">
        <v>-8670</v>
      </c>
      <c r="U3400" s="1251" t="s">
        <v>116</v>
      </c>
      <c r="V3400" s="1251" t="s">
        <v>564</v>
      </c>
      <c r="W3400" s="1251" t="s">
        <v>370</v>
      </c>
      <c r="X3400" s="1251" t="s">
        <v>1581</v>
      </c>
      <c r="Y3400" s="1251">
        <v>235</v>
      </c>
    </row>
    <row r="3401" spans="1:25" ht="12">
      <c r="A3401" s="1251">
        <v>2021</v>
      </c>
      <c r="B3401" s="1251">
        <v>25</v>
      </c>
      <c r="C3401" s="1251">
        <v>400</v>
      </c>
      <c r="D3401" s="1251" t="s">
        <v>1718</v>
      </c>
      <c r="E3401" s="1251">
        <v>235050</v>
      </c>
      <c r="F3401" s="1251" t="s">
        <v>1587</v>
      </c>
      <c r="G3401" s="1252">
        <v>0</v>
      </c>
      <c r="H3401" s="1252">
        <v>0</v>
      </c>
      <c r="I3401" s="1252">
        <v>-1600</v>
      </c>
      <c r="J3401" s="1252">
        <v>-3200</v>
      </c>
      <c r="K3401" s="1252">
        <v>-1600</v>
      </c>
      <c r="L3401" s="1252">
        <v>-1600</v>
      </c>
      <c r="M3401" s="1252">
        <v>-1600</v>
      </c>
      <c r="N3401" s="1252">
        <v>-1600</v>
      </c>
      <c r="O3401" s="1252">
        <v>-1600</v>
      </c>
      <c r="P3401" s="1252">
        <v>-1600</v>
      </c>
      <c r="Q3401" s="1252">
        <v>-1600</v>
      </c>
      <c r="R3401" s="1252">
        <v>-1600</v>
      </c>
      <c r="S3401" s="1252">
        <v>-1600</v>
      </c>
      <c r="T3401" s="1252">
        <v>-1600</v>
      </c>
      <c r="U3401" s="1251" t="s">
        <v>116</v>
      </c>
      <c r="V3401" s="1251" t="s">
        <v>564</v>
      </c>
      <c r="W3401" s="1251" t="s">
        <v>370</v>
      </c>
      <c r="X3401" s="1251" t="s">
        <v>1581</v>
      </c>
      <c r="Y3401" s="1251">
        <v>235</v>
      </c>
    </row>
    <row r="3402" spans="1:25" ht="12">
      <c r="A3402" s="1251">
        <v>2021</v>
      </c>
      <c r="B3402" s="1251">
        <v>25</v>
      </c>
      <c r="C3402" s="1251">
        <v>400</v>
      </c>
      <c r="D3402" s="1251" t="s">
        <v>1718</v>
      </c>
      <c r="E3402" s="1251">
        <v>236111</v>
      </c>
      <c r="F3402" s="1251" t="s">
        <v>1588</v>
      </c>
      <c r="G3402" s="1252">
        <v>0</v>
      </c>
      <c r="H3402" s="1252">
        <v>5864.5299999999997</v>
      </c>
      <c r="I3402" s="1252">
        <v>2932.27</v>
      </c>
      <c r="J3402" s="1252">
        <v>0</v>
      </c>
      <c r="K3402" s="1252">
        <v>5864.4899999999998</v>
      </c>
      <c r="L3402" s="1252">
        <v>2932.25</v>
      </c>
      <c r="M3402" s="1252">
        <v>0.01</v>
      </c>
      <c r="N3402" s="1252">
        <v>7038.2200000000003</v>
      </c>
      <c r="O3402" s="1252">
        <v>3519.1100000000001</v>
      </c>
      <c r="P3402" s="1252">
        <v>0.01</v>
      </c>
      <c r="Q3402" s="1252">
        <v>5993.9899999999998</v>
      </c>
      <c r="R3402" s="1252">
        <v>2996.9899999999998</v>
      </c>
      <c r="S3402" s="1252">
        <v>0</v>
      </c>
      <c r="T3402" s="1252">
        <v>0</v>
      </c>
      <c r="U3402" s="1251" t="s">
        <v>116</v>
      </c>
      <c r="V3402" s="1251" t="s">
        <v>1537</v>
      </c>
      <c r="W3402" s="1251" t="s">
        <v>371</v>
      </c>
      <c r="X3402" s="1251" t="s">
        <v>1581</v>
      </c>
      <c r="Y3402" s="1251">
        <v>236</v>
      </c>
    </row>
    <row r="3403" spans="1:25" ht="12">
      <c r="A3403" s="1251">
        <v>2021</v>
      </c>
      <c r="B3403" s="1251">
        <v>25</v>
      </c>
      <c r="C3403" s="1251">
        <v>400</v>
      </c>
      <c r="D3403" s="1251" t="s">
        <v>1718</v>
      </c>
      <c r="E3403" s="1251">
        <v>237250</v>
      </c>
      <c r="F3403" s="1251" t="s">
        <v>1722</v>
      </c>
      <c r="G3403" s="1252">
        <v>0</v>
      </c>
      <c r="H3403" s="1252">
        <v>0</v>
      </c>
      <c r="I3403" s="1252">
        <v>0</v>
      </c>
      <c r="J3403" s="1252">
        <v>0</v>
      </c>
      <c r="K3403" s="1252">
        <v>0</v>
      </c>
      <c r="L3403" s="1252">
        <v>0</v>
      </c>
      <c r="M3403" s="1252">
        <v>0</v>
      </c>
      <c r="N3403" s="1252">
        <v>0</v>
      </c>
      <c r="O3403" s="1252">
        <v>0</v>
      </c>
      <c r="P3403" s="1252">
        <v>0</v>
      </c>
      <c r="Q3403" s="1252">
        <v>0</v>
      </c>
      <c r="R3403" s="1252">
        <v>0</v>
      </c>
      <c r="S3403" s="1252">
        <v>0</v>
      </c>
      <c r="T3403" s="1252">
        <v>0</v>
      </c>
      <c r="U3403" s="1251" t="s">
        <v>116</v>
      </c>
      <c r="V3403" s="1251" t="s">
        <v>1537</v>
      </c>
      <c r="W3403" s="1251" t="s">
        <v>368</v>
      </c>
      <c r="X3403" s="1251" t="s">
        <v>1581</v>
      </c>
      <c r="Y3403" s="1251">
        <v>237</v>
      </c>
    </row>
    <row r="3404" spans="1:25" ht="12">
      <c r="A3404" s="1251">
        <v>2021</v>
      </c>
      <c r="B3404" s="1251">
        <v>25</v>
      </c>
      <c r="C3404" s="1251">
        <v>400</v>
      </c>
      <c r="D3404" s="1251" t="s">
        <v>1718</v>
      </c>
      <c r="E3404" s="1251">
        <v>237280</v>
      </c>
      <c r="F3404" s="1251" t="s">
        <v>1590</v>
      </c>
      <c r="G3404" s="1252">
        <v>-14.34</v>
      </c>
      <c r="H3404" s="1252">
        <v>-34.890000000000001</v>
      </c>
      <c r="I3404" s="1252">
        <v>-34.890000000000001</v>
      </c>
      <c r="J3404" s="1252">
        <v>-71.430000000000007</v>
      </c>
      <c r="K3404" s="1252">
        <v>-90.950000000000003</v>
      </c>
      <c r="L3404" s="1252">
        <v>-109.87</v>
      </c>
      <c r="M3404" s="1252">
        <v>-117.23</v>
      </c>
      <c r="N3404" s="1252">
        <v>-132.84999999999999</v>
      </c>
      <c r="O3404" s="1252">
        <v>-147.94999999999999</v>
      </c>
      <c r="P3404" s="1252">
        <v>-158.97999999999999</v>
      </c>
      <c r="Q3404" s="1252">
        <v>-175.41999999999999</v>
      </c>
      <c r="R3404" s="1252">
        <v>-187.34999999999999</v>
      </c>
      <c r="S3404" s="1252">
        <v>-2.4900000000000002</v>
      </c>
      <c r="T3404" s="1252">
        <v>-2.4900000000000091</v>
      </c>
      <c r="U3404" s="1251" t="s">
        <v>116</v>
      </c>
      <c r="V3404" s="1251" t="s">
        <v>1537</v>
      </c>
      <c r="W3404" s="1251" t="s">
        <v>368</v>
      </c>
      <c r="X3404" s="1251" t="s">
        <v>1581</v>
      </c>
      <c r="Y3404" s="1251">
        <v>237</v>
      </c>
    </row>
    <row r="3405" spans="1:25" ht="12">
      <c r="A3405" s="1251">
        <v>2021</v>
      </c>
      <c r="B3405" s="1251">
        <v>25</v>
      </c>
      <c r="C3405" s="1251">
        <v>400</v>
      </c>
      <c r="D3405" s="1251" t="s">
        <v>1718</v>
      </c>
      <c r="E3405" s="1251">
        <v>237290</v>
      </c>
      <c r="F3405" s="1251" t="s">
        <v>1591</v>
      </c>
      <c r="G3405" s="1252">
        <v>0</v>
      </c>
      <c r="H3405" s="1252">
        <v>0</v>
      </c>
      <c r="I3405" s="1252">
        <v>0</v>
      </c>
      <c r="J3405" s="1252">
        <v>0</v>
      </c>
      <c r="K3405" s="1252">
        <v>0</v>
      </c>
      <c r="L3405" s="1252">
        <v>0</v>
      </c>
      <c r="M3405" s="1252">
        <v>0</v>
      </c>
      <c r="N3405" s="1252">
        <v>0</v>
      </c>
      <c r="O3405" s="1252">
        <v>0</v>
      </c>
      <c r="P3405" s="1252">
        <v>0</v>
      </c>
      <c r="Q3405" s="1252">
        <v>0</v>
      </c>
      <c r="R3405" s="1252">
        <v>0</v>
      </c>
      <c r="S3405" s="1252">
        <v>0</v>
      </c>
      <c r="T3405" s="1252">
        <v>0</v>
      </c>
      <c r="U3405" s="1251" t="s">
        <v>116</v>
      </c>
      <c r="V3405" s="1251" t="s">
        <v>1537</v>
      </c>
      <c r="W3405" s="1251" t="s">
        <v>368</v>
      </c>
      <c r="X3405" s="1251" t="s">
        <v>1581</v>
      </c>
      <c r="Y3405" s="1251">
        <v>237</v>
      </c>
    </row>
    <row r="3406" spans="1:25" ht="12">
      <c r="A3406" s="1251">
        <v>2021</v>
      </c>
      <c r="B3406" s="1251">
        <v>25</v>
      </c>
      <c r="C3406" s="1251">
        <v>400</v>
      </c>
      <c r="D3406" s="1251" t="s">
        <v>1718</v>
      </c>
      <c r="E3406" s="1251">
        <v>241001</v>
      </c>
      <c r="F3406" s="1251" t="s">
        <v>1592</v>
      </c>
      <c r="G3406" s="1252">
        <v>0</v>
      </c>
      <c r="H3406" s="1252">
        <v>0</v>
      </c>
      <c r="I3406" s="1252">
        <v>0</v>
      </c>
      <c r="J3406" s="1252">
        <v>0</v>
      </c>
      <c r="K3406" s="1252">
        <v>0</v>
      </c>
      <c r="L3406" s="1252">
        <v>0</v>
      </c>
      <c r="M3406" s="1252">
        <v>0</v>
      </c>
      <c r="N3406" s="1252">
        <v>0</v>
      </c>
      <c r="O3406" s="1252">
        <v>0</v>
      </c>
      <c r="P3406" s="1252">
        <v>0</v>
      </c>
      <c r="Q3406" s="1252">
        <v>0</v>
      </c>
      <c r="R3406" s="1252">
        <v>0</v>
      </c>
      <c r="S3406" s="1252">
        <v>0</v>
      </c>
      <c r="T3406" s="1252">
        <v>0</v>
      </c>
      <c r="U3406" s="1251" t="s">
        <v>116</v>
      </c>
      <c r="V3406" s="1251" t="s">
        <v>1537</v>
      </c>
      <c r="W3406" s="1251" t="s">
        <v>371</v>
      </c>
      <c r="X3406" s="1251" t="s">
        <v>1581</v>
      </c>
      <c r="Y3406" s="1251">
        <v>241</v>
      </c>
    </row>
    <row r="3407" spans="1:25" ht="12">
      <c r="A3407" s="1251">
        <v>2021</v>
      </c>
      <c r="B3407" s="1251">
        <v>25</v>
      </c>
      <c r="C3407" s="1251">
        <v>400</v>
      </c>
      <c r="D3407" s="1251" t="s">
        <v>1718</v>
      </c>
      <c r="E3407" s="1251">
        <v>241004</v>
      </c>
      <c r="F3407" s="1251" t="s">
        <v>1594</v>
      </c>
      <c r="G3407" s="1252">
        <v>0.17999999999999999</v>
      </c>
      <c r="H3407" s="1252">
        <v>0.17999999999999999</v>
      </c>
      <c r="I3407" s="1252">
        <v>0.17999999999999999</v>
      </c>
      <c r="J3407" s="1252">
        <v>-1400</v>
      </c>
      <c r="K3407" s="1252">
        <v>0.17999999999999999</v>
      </c>
      <c r="L3407" s="1252">
        <v>0.17999999999999999</v>
      </c>
      <c r="M3407" s="1252">
        <v>-1400</v>
      </c>
      <c r="N3407" s="1252">
        <v>0.17999999999999999</v>
      </c>
      <c r="O3407" s="1252">
        <v>0.17999999999999999</v>
      </c>
      <c r="P3407" s="1252">
        <v>0.17999999999999999</v>
      </c>
      <c r="Q3407" s="1252">
        <v>-3924.4499999999998</v>
      </c>
      <c r="R3407" s="1252">
        <v>-2524.27</v>
      </c>
      <c r="S3407" s="1252">
        <v>-2524.27</v>
      </c>
      <c r="T3407" s="1252">
        <v>-2524.2700000000004</v>
      </c>
      <c r="U3407" s="1251" t="s">
        <v>116</v>
      </c>
      <c r="V3407" s="1251" t="s">
        <v>1537</v>
      </c>
      <c r="W3407" s="1251" t="s">
        <v>371</v>
      </c>
      <c r="X3407" s="1251" t="s">
        <v>1581</v>
      </c>
      <c r="Y3407" s="1251">
        <v>241</v>
      </c>
    </row>
    <row r="3408" spans="1:25" ht="12">
      <c r="A3408" s="1251">
        <v>2021</v>
      </c>
      <c r="B3408" s="1251">
        <v>25</v>
      </c>
      <c r="C3408" s="1251">
        <v>400</v>
      </c>
      <c r="D3408" s="1251" t="s">
        <v>1718</v>
      </c>
      <c r="E3408" s="1251">
        <v>241008</v>
      </c>
      <c r="F3408" s="1251" t="s">
        <v>1595</v>
      </c>
      <c r="G3408" s="1252">
        <v>0</v>
      </c>
      <c r="H3408" s="1252">
        <v>0</v>
      </c>
      <c r="I3408" s="1252">
        <v>0</v>
      </c>
      <c r="J3408" s="1252">
        <v>0</v>
      </c>
      <c r="K3408" s="1252">
        <v>0</v>
      </c>
      <c r="L3408" s="1252">
        <v>0</v>
      </c>
      <c r="M3408" s="1252">
        <v>0</v>
      </c>
      <c r="N3408" s="1252">
        <v>0</v>
      </c>
      <c r="O3408" s="1252">
        <v>0</v>
      </c>
      <c r="P3408" s="1252">
        <v>0</v>
      </c>
      <c r="Q3408" s="1252">
        <v>0</v>
      </c>
      <c r="R3408" s="1252">
        <v>0</v>
      </c>
      <c r="S3408" s="1252">
        <v>0</v>
      </c>
      <c r="T3408" s="1252">
        <v>0</v>
      </c>
      <c r="U3408" s="1251" t="s">
        <v>116</v>
      </c>
      <c r="V3408" s="1251" t="s">
        <v>1537</v>
      </c>
      <c r="W3408" s="1251" t="s">
        <v>371</v>
      </c>
      <c r="X3408" s="1251" t="s">
        <v>1581</v>
      </c>
      <c r="Y3408" s="1251">
        <v>241</v>
      </c>
    </row>
    <row r="3409" spans="1:25" ht="12">
      <c r="A3409" s="1251">
        <v>2021</v>
      </c>
      <c r="B3409" s="1251">
        <v>25</v>
      </c>
      <c r="C3409" s="1251">
        <v>400</v>
      </c>
      <c r="D3409" s="1251" t="s">
        <v>1718</v>
      </c>
      <c r="E3409" s="1251">
        <v>243030</v>
      </c>
      <c r="F3409" s="1251" t="s">
        <v>1596</v>
      </c>
      <c r="G3409" s="1252">
        <v>0</v>
      </c>
      <c r="H3409" s="1252">
        <v>0</v>
      </c>
      <c r="I3409" s="1252">
        <v>0</v>
      </c>
      <c r="J3409" s="1252">
        <v>0</v>
      </c>
      <c r="K3409" s="1252">
        <v>0</v>
      </c>
      <c r="L3409" s="1252">
        <v>0</v>
      </c>
      <c r="M3409" s="1252">
        <v>0</v>
      </c>
      <c r="N3409" s="1252">
        <v>0</v>
      </c>
      <c r="O3409" s="1252">
        <v>0</v>
      </c>
      <c r="P3409" s="1252">
        <v>0</v>
      </c>
      <c r="Q3409" s="1252">
        <v>0</v>
      </c>
      <c r="R3409" s="1252">
        <v>0</v>
      </c>
      <c r="S3409" s="1252">
        <v>0</v>
      </c>
      <c r="T3409" s="1252">
        <v>0</v>
      </c>
      <c r="U3409" s="1251" t="s">
        <v>116</v>
      </c>
      <c r="V3409" s="1251" t="s">
        <v>1537</v>
      </c>
      <c r="W3409" s="1251" t="s">
        <v>371</v>
      </c>
      <c r="X3409" s="1251" t="s">
        <v>1581</v>
      </c>
      <c r="Y3409" s="1251">
        <v>243</v>
      </c>
    </row>
    <row r="3410" spans="1:25" ht="12">
      <c r="A3410" s="1251">
        <v>2021</v>
      </c>
      <c r="B3410" s="1251">
        <v>25</v>
      </c>
      <c r="C3410" s="1251">
        <v>400</v>
      </c>
      <c r="D3410" s="1251" t="s">
        <v>1718</v>
      </c>
      <c r="E3410" s="1251">
        <v>243130</v>
      </c>
      <c r="F3410" s="1251" t="s">
        <v>1723</v>
      </c>
      <c r="G3410" s="1252">
        <v>190.19</v>
      </c>
      <c r="H3410" s="1252">
        <v>190.19</v>
      </c>
      <c r="I3410" s="1252">
        <v>190.19</v>
      </c>
      <c r="J3410" s="1252">
        <v>190.19</v>
      </c>
      <c r="K3410" s="1252">
        <v>190.19</v>
      </c>
      <c r="L3410" s="1252">
        <v>190.19</v>
      </c>
      <c r="M3410" s="1252">
        <v>190.19</v>
      </c>
      <c r="N3410" s="1252">
        <v>0</v>
      </c>
      <c r="O3410" s="1252">
        <v>0</v>
      </c>
      <c r="P3410" s="1252">
        <v>0</v>
      </c>
      <c r="Q3410" s="1252">
        <v>0</v>
      </c>
      <c r="R3410" s="1252">
        <v>0</v>
      </c>
      <c r="S3410" s="1252">
        <v>0</v>
      </c>
      <c r="T3410" s="1252">
        <v>0</v>
      </c>
      <c r="U3410" s="1251" t="s">
        <v>116</v>
      </c>
      <c r="V3410" s="1251" t="s">
        <v>1537</v>
      </c>
      <c r="W3410" s="1251" t="s">
        <v>371</v>
      </c>
      <c r="X3410" s="1251" t="s">
        <v>1581</v>
      </c>
      <c r="Y3410" s="1251">
        <v>243</v>
      </c>
    </row>
    <row r="3411" spans="1:25" ht="12">
      <c r="A3411" s="1251">
        <v>2021</v>
      </c>
      <c r="B3411" s="1251">
        <v>25</v>
      </c>
      <c r="C3411" s="1251">
        <v>400</v>
      </c>
      <c r="D3411" s="1251" t="s">
        <v>1718</v>
      </c>
      <c r="E3411" s="1251">
        <v>243137</v>
      </c>
      <c r="F3411" s="1251" t="s">
        <v>1598</v>
      </c>
      <c r="G3411" s="1252">
        <v>0</v>
      </c>
      <c r="H3411" s="1252">
        <v>0</v>
      </c>
      <c r="I3411" s="1252">
        <v>0</v>
      </c>
      <c r="J3411" s="1252">
        <v>0</v>
      </c>
      <c r="K3411" s="1252">
        <v>0</v>
      </c>
      <c r="L3411" s="1252">
        <v>0</v>
      </c>
      <c r="M3411" s="1252">
        <v>0</v>
      </c>
      <c r="N3411" s="1252">
        <v>0</v>
      </c>
      <c r="O3411" s="1252">
        <v>0</v>
      </c>
      <c r="P3411" s="1252">
        <v>0</v>
      </c>
      <c r="Q3411" s="1252">
        <v>0</v>
      </c>
      <c r="R3411" s="1252">
        <v>0</v>
      </c>
      <c r="S3411" s="1252">
        <v>0</v>
      </c>
      <c r="T3411" s="1252">
        <v>0</v>
      </c>
      <c r="U3411" s="1251" t="s">
        <v>116</v>
      </c>
      <c r="V3411" s="1251" t="s">
        <v>1537</v>
      </c>
      <c r="W3411" s="1251" t="s">
        <v>371</v>
      </c>
      <c r="X3411" s="1251" t="s">
        <v>1581</v>
      </c>
      <c r="Y3411" s="1251">
        <v>243</v>
      </c>
    </row>
    <row r="3412" spans="1:25" ht="12">
      <c r="A3412" s="1251">
        <v>2021</v>
      </c>
      <c r="B3412" s="1251">
        <v>25</v>
      </c>
      <c r="C3412" s="1251">
        <v>400</v>
      </c>
      <c r="D3412" s="1251" t="s">
        <v>1718</v>
      </c>
      <c r="E3412" s="1251">
        <v>243140</v>
      </c>
      <c r="F3412" s="1251" t="s">
        <v>1599</v>
      </c>
      <c r="G3412" s="1252">
        <v>0</v>
      </c>
      <c r="H3412" s="1252">
        <v>0</v>
      </c>
      <c r="I3412" s="1252">
        <v>0</v>
      </c>
      <c r="J3412" s="1252">
        <v>0</v>
      </c>
      <c r="K3412" s="1252">
        <v>0</v>
      </c>
      <c r="L3412" s="1252">
        <v>-8484.4300000000003</v>
      </c>
      <c r="M3412" s="1252">
        <v>-8187.0299999999997</v>
      </c>
      <c r="N3412" s="1252">
        <v>0</v>
      </c>
      <c r="O3412" s="1252">
        <v>0</v>
      </c>
      <c r="P3412" s="1252">
        <v>0</v>
      </c>
      <c r="Q3412" s="1252">
        <v>-9572.5400000000009</v>
      </c>
      <c r="R3412" s="1252">
        <v>-9010.4099999999999</v>
      </c>
      <c r="S3412" s="1252">
        <v>0</v>
      </c>
      <c r="T3412" s="1252">
        <v>0</v>
      </c>
      <c r="U3412" s="1251" t="s">
        <v>116</v>
      </c>
      <c r="V3412" s="1251" t="s">
        <v>1537</v>
      </c>
      <c r="W3412" s="1251" t="s">
        <v>371</v>
      </c>
      <c r="X3412" s="1251" t="s">
        <v>1581</v>
      </c>
      <c r="Y3412" s="1251">
        <v>243</v>
      </c>
    </row>
    <row r="3413" spans="1:25" ht="12">
      <c r="A3413" s="1251">
        <v>2021</v>
      </c>
      <c r="B3413" s="1251">
        <v>25</v>
      </c>
      <c r="C3413" s="1251">
        <v>400</v>
      </c>
      <c r="D3413" s="1251" t="s">
        <v>1718</v>
      </c>
      <c r="E3413" s="1251">
        <v>246999</v>
      </c>
      <c r="F3413" s="1251" t="s">
        <v>1701</v>
      </c>
      <c r="G3413" s="1252">
        <v>0</v>
      </c>
      <c r="H3413" s="1252">
        <v>0</v>
      </c>
      <c r="I3413" s="1252">
        <v>0</v>
      </c>
      <c r="J3413" s="1252">
        <v>0</v>
      </c>
      <c r="K3413" s="1252">
        <v>0</v>
      </c>
      <c r="L3413" s="1252">
        <v>0</v>
      </c>
      <c r="M3413" s="1252">
        <v>0</v>
      </c>
      <c r="N3413" s="1252">
        <v>0</v>
      </c>
      <c r="O3413" s="1252">
        <v>0</v>
      </c>
      <c r="P3413" s="1252">
        <v>0</v>
      </c>
      <c r="Q3413" s="1252">
        <v>0</v>
      </c>
      <c r="R3413" s="1252">
        <v>0</v>
      </c>
      <c r="S3413" s="1252">
        <v>0</v>
      </c>
      <c r="T3413" s="1252">
        <v>0</v>
      </c>
      <c r="U3413" s="1251" t="s">
        <v>116</v>
      </c>
      <c r="V3413" s="1251" t="s">
        <v>1537</v>
      </c>
      <c r="W3413" s="1251" t="s">
        <v>371</v>
      </c>
      <c r="X3413" s="1251" t="s">
        <v>1581</v>
      </c>
      <c r="Y3413" s="1251">
        <v>246</v>
      </c>
    </row>
    <row r="3414" spans="1:25" ht="12">
      <c r="A3414" s="1251">
        <v>2021</v>
      </c>
      <c r="B3414" s="1251">
        <v>25</v>
      </c>
      <c r="C3414" s="1251">
        <v>400</v>
      </c>
      <c r="D3414" s="1251" t="s">
        <v>1718</v>
      </c>
      <c r="E3414" s="1251">
        <v>252010</v>
      </c>
      <c r="F3414" s="1251" t="s">
        <v>1600</v>
      </c>
      <c r="G3414" s="1252">
        <v>0</v>
      </c>
      <c r="H3414" s="1252">
        <v>0</v>
      </c>
      <c r="I3414" s="1252">
        <v>0</v>
      </c>
      <c r="J3414" s="1252">
        <v>0</v>
      </c>
      <c r="K3414" s="1252">
        <v>0</v>
      </c>
      <c r="L3414" s="1252">
        <v>0</v>
      </c>
      <c r="M3414" s="1252">
        <v>0</v>
      </c>
      <c r="N3414" s="1252">
        <v>0</v>
      </c>
      <c r="O3414" s="1252">
        <v>0</v>
      </c>
      <c r="P3414" s="1252">
        <v>0</v>
      </c>
      <c r="Q3414" s="1252">
        <v>0</v>
      </c>
      <c r="R3414" s="1252">
        <v>0</v>
      </c>
      <c r="S3414" s="1252">
        <v>0</v>
      </c>
      <c r="T3414" s="1252">
        <v>0</v>
      </c>
      <c r="U3414" s="1251" t="s">
        <v>116</v>
      </c>
      <c r="V3414" s="1251" t="s">
        <v>564</v>
      </c>
      <c r="W3414" s="1251" t="s">
        <v>375</v>
      </c>
      <c r="X3414" s="1251" t="s">
        <v>1581</v>
      </c>
      <c r="Y3414" s="1251">
        <v>252</v>
      </c>
    </row>
    <row r="3415" spans="1:25" ht="12">
      <c r="A3415" s="1251">
        <v>2021</v>
      </c>
      <c r="B3415" s="1251">
        <v>25</v>
      </c>
      <c r="C3415" s="1251">
        <v>400</v>
      </c>
      <c r="D3415" s="1251" t="s">
        <v>1718</v>
      </c>
      <c r="E3415" s="1251">
        <v>252050</v>
      </c>
      <c r="F3415" s="1251" t="s">
        <v>1603</v>
      </c>
      <c r="G3415" s="1252">
        <v>-1816831.25</v>
      </c>
      <c r="H3415" s="1252">
        <v>-1816834</v>
      </c>
      <c r="I3415" s="1252">
        <v>-1816834</v>
      </c>
      <c r="J3415" s="1252">
        <v>-1816834</v>
      </c>
      <c r="K3415" s="1252">
        <v>-1816834</v>
      </c>
      <c r="L3415" s="1252">
        <v>-1816834</v>
      </c>
      <c r="M3415" s="1252">
        <v>-1866485.9299999999</v>
      </c>
      <c r="N3415" s="1252">
        <v>-1866485.9299999999</v>
      </c>
      <c r="O3415" s="1252">
        <v>-1866485.9299999999</v>
      </c>
      <c r="P3415" s="1252">
        <v>-1866485.9299999999</v>
      </c>
      <c r="Q3415" s="1252">
        <v>-1866485.9299999999</v>
      </c>
      <c r="R3415" s="1252">
        <v>-1866485.9299999999</v>
      </c>
      <c r="S3415" s="1252">
        <v>-1866485.9299999999</v>
      </c>
      <c r="T3415" s="1252">
        <v>-1866485.9299999997</v>
      </c>
      <c r="U3415" s="1251" t="s">
        <v>116</v>
      </c>
      <c r="V3415" s="1251" t="s">
        <v>564</v>
      </c>
      <c r="W3415" s="1251" t="s">
        <v>375</v>
      </c>
      <c r="X3415" s="1251" t="s">
        <v>1581</v>
      </c>
      <c r="Y3415" s="1251">
        <v>252</v>
      </c>
    </row>
    <row r="3416" spans="1:25" ht="12">
      <c r="A3416" s="1251">
        <v>2021</v>
      </c>
      <c r="B3416" s="1251">
        <v>25</v>
      </c>
      <c r="C3416" s="1251">
        <v>400</v>
      </c>
      <c r="D3416" s="1251" t="s">
        <v>1718</v>
      </c>
      <c r="E3416" s="1251">
        <v>252051</v>
      </c>
      <c r="F3416" s="1251" t="s">
        <v>1604</v>
      </c>
      <c r="G3416" s="1252">
        <v>0</v>
      </c>
      <c r="H3416" s="1252">
        <v>0</v>
      </c>
      <c r="I3416" s="1252">
        <v>0</v>
      </c>
      <c r="J3416" s="1252">
        <v>0</v>
      </c>
      <c r="K3416" s="1252">
        <v>0</v>
      </c>
      <c r="L3416" s="1252">
        <v>0</v>
      </c>
      <c r="M3416" s="1252">
        <v>0</v>
      </c>
      <c r="N3416" s="1252">
        <v>0</v>
      </c>
      <c r="O3416" s="1252">
        <v>0</v>
      </c>
      <c r="P3416" s="1252">
        <v>0</v>
      </c>
      <c r="Q3416" s="1252">
        <v>0</v>
      </c>
      <c r="R3416" s="1252">
        <v>0</v>
      </c>
      <c r="S3416" s="1252">
        <v>0</v>
      </c>
      <c r="T3416" s="1252">
        <v>0</v>
      </c>
      <c r="U3416" s="1251" t="s">
        <v>116</v>
      </c>
      <c r="V3416" s="1251" t="s">
        <v>564</v>
      </c>
      <c r="W3416" s="1251" t="s">
        <v>375</v>
      </c>
      <c r="X3416" s="1251" t="s">
        <v>1581</v>
      </c>
      <c r="Y3416" s="1251">
        <v>252</v>
      </c>
    </row>
    <row r="3417" spans="1:25" ht="12">
      <c r="A3417" s="1251">
        <v>2021</v>
      </c>
      <c r="B3417" s="1251">
        <v>25</v>
      </c>
      <c r="C3417" s="1251">
        <v>400</v>
      </c>
      <c r="D3417" s="1251" t="s">
        <v>1718</v>
      </c>
      <c r="E3417" s="1251">
        <v>252052</v>
      </c>
      <c r="F3417" s="1251" t="s">
        <v>1605</v>
      </c>
      <c r="G3417" s="1252">
        <v>0</v>
      </c>
      <c r="H3417" s="1252">
        <v>0</v>
      </c>
      <c r="I3417" s="1252">
        <v>0</v>
      </c>
      <c r="J3417" s="1252">
        <v>0</v>
      </c>
      <c r="K3417" s="1252">
        <v>0</v>
      </c>
      <c r="L3417" s="1252">
        <v>0</v>
      </c>
      <c r="M3417" s="1252">
        <v>0</v>
      </c>
      <c r="N3417" s="1252">
        <v>0</v>
      </c>
      <c r="O3417" s="1252">
        <v>0</v>
      </c>
      <c r="P3417" s="1252">
        <v>0</v>
      </c>
      <c r="Q3417" s="1252">
        <v>0</v>
      </c>
      <c r="R3417" s="1252">
        <v>0</v>
      </c>
      <c r="S3417" s="1252">
        <v>0</v>
      </c>
      <c r="T3417" s="1252">
        <v>0</v>
      </c>
      <c r="U3417" s="1251" t="s">
        <v>116</v>
      </c>
      <c r="V3417" s="1251" t="s">
        <v>564</v>
      </c>
      <c r="W3417" s="1251" t="s">
        <v>375</v>
      </c>
      <c r="X3417" s="1251" t="s">
        <v>1581</v>
      </c>
      <c r="Y3417" s="1251">
        <v>252</v>
      </c>
    </row>
    <row r="3418" spans="1:25" ht="12">
      <c r="A3418" s="1251">
        <v>2021</v>
      </c>
      <c r="B3418" s="1251">
        <v>25</v>
      </c>
      <c r="C3418" s="1251">
        <v>400</v>
      </c>
      <c r="D3418" s="1251" t="s">
        <v>1718</v>
      </c>
      <c r="E3418" s="1251">
        <v>252055</v>
      </c>
      <c r="F3418" s="1251" t="s">
        <v>1607</v>
      </c>
      <c r="G3418" s="1252">
        <v>0</v>
      </c>
      <c r="H3418" s="1252">
        <v>0</v>
      </c>
      <c r="I3418" s="1252">
        <v>0</v>
      </c>
      <c r="J3418" s="1252">
        <v>0</v>
      </c>
      <c r="K3418" s="1252">
        <v>0</v>
      </c>
      <c r="L3418" s="1252">
        <v>0</v>
      </c>
      <c r="M3418" s="1252">
        <v>0</v>
      </c>
      <c r="N3418" s="1252">
        <v>0</v>
      </c>
      <c r="O3418" s="1252">
        <v>0</v>
      </c>
      <c r="P3418" s="1252">
        <v>0</v>
      </c>
      <c r="Q3418" s="1252">
        <v>0</v>
      </c>
      <c r="R3418" s="1252">
        <v>0</v>
      </c>
      <c r="S3418" s="1252">
        <v>0</v>
      </c>
      <c r="T3418" s="1252">
        <v>0</v>
      </c>
      <c r="U3418" s="1251" t="s">
        <v>116</v>
      </c>
      <c r="V3418" s="1251" t="s">
        <v>564</v>
      </c>
      <c r="W3418" s="1251" t="s">
        <v>375</v>
      </c>
      <c r="X3418" s="1251" t="s">
        <v>1581</v>
      </c>
      <c r="Y3418" s="1251">
        <v>252</v>
      </c>
    </row>
    <row r="3419" spans="1:25" ht="12">
      <c r="A3419" s="1251">
        <v>2021</v>
      </c>
      <c r="B3419" s="1251">
        <v>25</v>
      </c>
      <c r="C3419" s="1251">
        <v>400</v>
      </c>
      <c r="D3419" s="1251" t="s">
        <v>1718</v>
      </c>
      <c r="E3419" s="1251">
        <v>252080</v>
      </c>
      <c r="F3419" s="1251" t="s">
        <v>1608</v>
      </c>
      <c r="G3419" s="1252">
        <v>840</v>
      </c>
      <c r="H3419" s="1252">
        <v>840</v>
      </c>
      <c r="I3419" s="1252">
        <v>2580</v>
      </c>
      <c r="J3419" s="1252">
        <v>840</v>
      </c>
      <c r="K3419" s="1252">
        <v>3780</v>
      </c>
      <c r="L3419" s="1252">
        <v>3780</v>
      </c>
      <c r="M3419" s="1252">
        <v>-1820</v>
      </c>
      <c r="N3419" s="1252">
        <v>2558.9699999999998</v>
      </c>
      <c r="O3419" s="1252">
        <v>2558.9699999999998</v>
      </c>
      <c r="P3419" s="1252">
        <v>22447.93</v>
      </c>
      <c r="Q3419" s="1252">
        <v>22447.93</v>
      </c>
      <c r="R3419" s="1252">
        <v>22447.93</v>
      </c>
      <c r="S3419" s="1252">
        <v>22447.93</v>
      </c>
      <c r="T3419" s="1252">
        <v>22447.930000000008</v>
      </c>
      <c r="U3419" s="1251" t="s">
        <v>116</v>
      </c>
      <c r="V3419" s="1251" t="s">
        <v>564</v>
      </c>
      <c r="W3419" s="1251" t="s">
        <v>375</v>
      </c>
      <c r="X3419" s="1251" t="s">
        <v>1581</v>
      </c>
      <c r="Y3419" s="1251">
        <v>252</v>
      </c>
    </row>
    <row r="3420" spans="1:25" ht="12">
      <c r="A3420" s="1251">
        <v>2021</v>
      </c>
      <c r="B3420" s="1251">
        <v>25</v>
      </c>
      <c r="C3420" s="1251">
        <v>400</v>
      </c>
      <c r="D3420" s="1251" t="s">
        <v>1718</v>
      </c>
      <c r="E3420" s="1251">
        <v>252099</v>
      </c>
      <c r="F3420" s="1251" t="s">
        <v>1610</v>
      </c>
      <c r="G3420" s="1252">
        <v>1833334</v>
      </c>
      <c r="H3420" s="1252">
        <v>1833336.75</v>
      </c>
      <c r="I3420" s="1252">
        <v>1814256.75</v>
      </c>
      <c r="J3420" s="1252">
        <v>1815996.75</v>
      </c>
      <c r="K3420" s="1252">
        <v>1813056.75</v>
      </c>
      <c r="L3420" s="1252">
        <v>1813056.75</v>
      </c>
      <c r="M3420" s="1252">
        <v>1868308.6799999999</v>
      </c>
      <c r="N3420" s="1252">
        <v>1863929.71</v>
      </c>
      <c r="O3420" s="1252">
        <v>1863929.71</v>
      </c>
      <c r="P3420" s="1252">
        <v>1844040.75</v>
      </c>
      <c r="Q3420" s="1252">
        <v>1844040.75</v>
      </c>
      <c r="R3420" s="1252">
        <v>1844040.75</v>
      </c>
      <c r="S3420" s="1252">
        <v>1844040.75</v>
      </c>
      <c r="T3420" s="1252">
        <v>1844040.75</v>
      </c>
      <c r="U3420" s="1251" t="s">
        <v>116</v>
      </c>
      <c r="V3420" s="1251" t="s">
        <v>564</v>
      </c>
      <c r="W3420" s="1251" t="s">
        <v>375</v>
      </c>
      <c r="X3420" s="1251" t="s">
        <v>1581</v>
      </c>
      <c r="Y3420" s="1251">
        <v>252</v>
      </c>
    </row>
    <row r="3421" spans="1:25" ht="12">
      <c r="A3421" s="1251">
        <v>2021</v>
      </c>
      <c r="B3421" s="1251">
        <v>25</v>
      </c>
      <c r="C3421" s="1251">
        <v>400</v>
      </c>
      <c r="D3421" s="1251" t="s">
        <v>1718</v>
      </c>
      <c r="E3421" s="1251">
        <v>252106</v>
      </c>
      <c r="F3421" s="1251" t="s">
        <v>1612</v>
      </c>
      <c r="G3421" s="1252">
        <v>-1845328.5</v>
      </c>
      <c r="H3421" s="1252">
        <v>-1845331.25</v>
      </c>
      <c r="I3421" s="1252">
        <v>-1826251.25</v>
      </c>
      <c r="J3421" s="1252">
        <v>-1827991.25</v>
      </c>
      <c r="K3421" s="1252">
        <v>-1825051.25</v>
      </c>
      <c r="L3421" s="1252">
        <v>-1825051.25</v>
      </c>
      <c r="M3421" s="1252">
        <v>-1880303.1799999999</v>
      </c>
      <c r="N3421" s="1252">
        <v>-1875924.21</v>
      </c>
      <c r="O3421" s="1252">
        <v>-1875924.21</v>
      </c>
      <c r="P3421" s="1252">
        <v>-1856035.25</v>
      </c>
      <c r="Q3421" s="1252">
        <v>-1856035.25</v>
      </c>
      <c r="R3421" s="1252">
        <v>-1856035.25</v>
      </c>
      <c r="S3421" s="1252">
        <v>-1864928.3999999999</v>
      </c>
      <c r="T3421" s="1252">
        <v>-1864928.3999999985</v>
      </c>
      <c r="U3421" s="1251" t="s">
        <v>116</v>
      </c>
      <c r="V3421" s="1251" t="s">
        <v>564</v>
      </c>
      <c r="W3421" s="1251" t="s">
        <v>375</v>
      </c>
      <c r="X3421" s="1251" t="s">
        <v>1581</v>
      </c>
      <c r="Y3421" s="1251">
        <v>252</v>
      </c>
    </row>
    <row r="3422" spans="1:25" ht="12">
      <c r="A3422" s="1251">
        <v>2021</v>
      </c>
      <c r="B3422" s="1251">
        <v>25</v>
      </c>
      <c r="C3422" s="1251">
        <v>400</v>
      </c>
      <c r="D3422" s="1251" t="s">
        <v>1718</v>
      </c>
      <c r="E3422" s="1251">
        <v>252199</v>
      </c>
      <c r="F3422" s="1251" t="s">
        <v>1614</v>
      </c>
      <c r="G3422" s="1252">
        <v>0</v>
      </c>
      <c r="H3422" s="1252">
        <v>0</v>
      </c>
      <c r="I3422" s="1252">
        <v>0</v>
      </c>
      <c r="J3422" s="1252">
        <v>0</v>
      </c>
      <c r="K3422" s="1252">
        <v>0</v>
      </c>
      <c r="L3422" s="1252">
        <v>0</v>
      </c>
      <c r="M3422" s="1252">
        <v>0</v>
      </c>
      <c r="N3422" s="1252">
        <v>0</v>
      </c>
      <c r="O3422" s="1252">
        <v>0</v>
      </c>
      <c r="P3422" s="1252">
        <v>0</v>
      </c>
      <c r="Q3422" s="1252">
        <v>0</v>
      </c>
      <c r="R3422" s="1252">
        <v>0</v>
      </c>
      <c r="S3422" s="1252">
        <v>0</v>
      </c>
      <c r="T3422" s="1252">
        <v>0</v>
      </c>
      <c r="U3422" s="1251" t="s">
        <v>116</v>
      </c>
      <c r="V3422" s="1251" t="s">
        <v>564</v>
      </c>
      <c r="W3422" s="1251" t="s">
        <v>375</v>
      </c>
      <c r="X3422" s="1251" t="s">
        <v>1581</v>
      </c>
      <c r="Y3422" s="1251">
        <v>252</v>
      </c>
    </row>
    <row r="3423" spans="1:25" ht="12">
      <c r="A3423" s="1251">
        <v>2021</v>
      </c>
      <c r="B3423" s="1251">
        <v>25</v>
      </c>
      <c r="C3423" s="1251">
        <v>400</v>
      </c>
      <c r="D3423" s="1251" t="s">
        <v>1718</v>
      </c>
      <c r="E3423" s="1251">
        <v>253111</v>
      </c>
      <c r="F3423" s="1251" t="s">
        <v>1615</v>
      </c>
      <c r="G3423" s="1252">
        <v>0</v>
      </c>
      <c r="H3423" s="1252">
        <v>0</v>
      </c>
      <c r="I3423" s="1252">
        <v>0</v>
      </c>
      <c r="J3423" s="1252">
        <v>0</v>
      </c>
      <c r="K3423" s="1252">
        <v>0</v>
      </c>
      <c r="L3423" s="1252">
        <v>0</v>
      </c>
      <c r="M3423" s="1252">
        <v>0</v>
      </c>
      <c r="N3423" s="1252">
        <v>0</v>
      </c>
      <c r="O3423" s="1252">
        <v>0</v>
      </c>
      <c r="P3423" s="1252">
        <v>0</v>
      </c>
      <c r="Q3423" s="1252">
        <v>0</v>
      </c>
      <c r="R3423" s="1252">
        <v>0</v>
      </c>
      <c r="S3423" s="1252">
        <v>0</v>
      </c>
      <c r="T3423" s="1252">
        <v>0</v>
      </c>
      <c r="U3423" s="1251" t="s">
        <v>116</v>
      </c>
      <c r="V3423" s="1251" t="s">
        <v>1537</v>
      </c>
      <c r="W3423" s="1251" t="s">
        <v>378</v>
      </c>
      <c r="X3423" s="1251" t="s">
        <v>1581</v>
      </c>
      <c r="Y3423" s="1251">
        <v>253</v>
      </c>
    </row>
    <row r="3424" spans="1:25" ht="12">
      <c r="A3424" s="1251">
        <v>2021</v>
      </c>
      <c r="B3424" s="1251">
        <v>25</v>
      </c>
      <c r="C3424" s="1251">
        <v>400</v>
      </c>
      <c r="D3424" s="1251" t="s">
        <v>1718</v>
      </c>
      <c r="E3424" s="1251">
        <v>253117</v>
      </c>
      <c r="F3424" s="1251" t="s">
        <v>1616</v>
      </c>
      <c r="G3424" s="1252">
        <v>0</v>
      </c>
      <c r="H3424" s="1252">
        <v>0</v>
      </c>
      <c r="I3424" s="1252">
        <v>0</v>
      </c>
      <c r="J3424" s="1252">
        <v>0</v>
      </c>
      <c r="K3424" s="1252">
        <v>0</v>
      </c>
      <c r="L3424" s="1252">
        <v>0</v>
      </c>
      <c r="M3424" s="1252">
        <v>0</v>
      </c>
      <c r="N3424" s="1252">
        <v>0</v>
      </c>
      <c r="O3424" s="1252">
        <v>0</v>
      </c>
      <c r="P3424" s="1252">
        <v>0</v>
      </c>
      <c r="Q3424" s="1252">
        <v>0</v>
      </c>
      <c r="R3424" s="1252">
        <v>0</v>
      </c>
      <c r="S3424" s="1252">
        <v>0</v>
      </c>
      <c r="T3424" s="1252">
        <v>0</v>
      </c>
      <c r="U3424" s="1251" t="s">
        <v>116</v>
      </c>
      <c r="V3424" s="1251" t="s">
        <v>1537</v>
      </c>
      <c r="W3424" s="1251" t="s">
        <v>378</v>
      </c>
      <c r="X3424" s="1251" t="s">
        <v>1581</v>
      </c>
      <c r="Y3424" s="1251">
        <v>253</v>
      </c>
    </row>
    <row r="3425" spans="1:25" ht="12">
      <c r="A3425" s="1251">
        <v>2021</v>
      </c>
      <c r="B3425" s="1251">
        <v>25</v>
      </c>
      <c r="C3425" s="1251">
        <v>400</v>
      </c>
      <c r="D3425" s="1251" t="s">
        <v>1718</v>
      </c>
      <c r="E3425" s="1251">
        <v>253400</v>
      </c>
      <c r="F3425" s="1251" t="s">
        <v>1617</v>
      </c>
      <c r="G3425" s="1252">
        <v>-244094.85000000001</v>
      </c>
      <c r="H3425" s="1252">
        <v>-251803.20999999999</v>
      </c>
      <c r="I3425" s="1252">
        <v>-260696.31</v>
      </c>
      <c r="J3425" s="1252">
        <v>-268064.89000000001</v>
      </c>
      <c r="K3425" s="1252">
        <v>-276969.13</v>
      </c>
      <c r="L3425" s="1252">
        <v>-285283.59999999998</v>
      </c>
      <c r="M3425" s="1252">
        <v>-294329.34999999998</v>
      </c>
      <c r="N3425" s="1252">
        <v>-304050.40000000002</v>
      </c>
      <c r="O3425" s="1252">
        <v>-313688.54999999999</v>
      </c>
      <c r="P3425" s="1252">
        <v>-321471.16999999998</v>
      </c>
      <c r="Q3425" s="1252">
        <v>-330843.56</v>
      </c>
      <c r="R3425" s="1252">
        <v>-340658.31</v>
      </c>
      <c r="S3425" s="1252">
        <v>-349054.90999999997</v>
      </c>
      <c r="T3425" s="1252">
        <v>-349054.91000000015</v>
      </c>
      <c r="U3425" s="1251" t="s">
        <v>116</v>
      </c>
      <c r="V3425" s="1251" t="s">
        <v>564</v>
      </c>
      <c r="W3425" s="1251" t="s">
        <v>315</v>
      </c>
      <c r="X3425" s="1251" t="s">
        <v>1581</v>
      </c>
      <c r="Y3425" s="1251">
        <v>253</v>
      </c>
    </row>
    <row r="3426" spans="1:25" ht="12">
      <c r="A3426" s="1251">
        <v>2021</v>
      </c>
      <c r="B3426" s="1251">
        <v>25</v>
      </c>
      <c r="C3426" s="1251">
        <v>400</v>
      </c>
      <c r="D3426" s="1251" t="s">
        <v>1718</v>
      </c>
      <c r="E3426" s="1251">
        <v>271050</v>
      </c>
      <c r="F3426" s="1251" t="s">
        <v>1619</v>
      </c>
      <c r="G3426" s="1252">
        <v>-50567</v>
      </c>
      <c r="H3426" s="1252">
        <v>-50567</v>
      </c>
      <c r="I3426" s="1252">
        <v>-50567</v>
      </c>
      <c r="J3426" s="1252">
        <v>-50567</v>
      </c>
      <c r="K3426" s="1252">
        <v>-50567</v>
      </c>
      <c r="L3426" s="1252">
        <v>-50567</v>
      </c>
      <c r="M3426" s="1252">
        <v>-50567</v>
      </c>
      <c r="N3426" s="1252">
        <v>-50567</v>
      </c>
      <c r="O3426" s="1252">
        <v>-50567</v>
      </c>
      <c r="P3426" s="1252">
        <v>-50567</v>
      </c>
      <c r="Q3426" s="1252">
        <v>-50567</v>
      </c>
      <c r="R3426" s="1252">
        <v>-50567</v>
      </c>
      <c r="S3426" s="1252">
        <v>-50567</v>
      </c>
      <c r="T3426" s="1252">
        <v>-50567</v>
      </c>
      <c r="U3426" s="1251" t="s">
        <v>116</v>
      </c>
      <c r="V3426" s="1251" t="s">
        <v>564</v>
      </c>
      <c r="W3426" s="1251" t="s">
        <v>382</v>
      </c>
      <c r="X3426" s="1251" t="s">
        <v>1581</v>
      </c>
      <c r="Y3426" s="1251">
        <v>271</v>
      </c>
    </row>
    <row r="3427" spans="1:25" ht="12">
      <c r="A3427" s="1251">
        <v>2021</v>
      </c>
      <c r="B3427" s="1251">
        <v>25</v>
      </c>
      <c r="C3427" s="1251">
        <v>400</v>
      </c>
      <c r="D3427" s="1251" t="s">
        <v>1718</v>
      </c>
      <c r="E3427" s="1251">
        <v>271099</v>
      </c>
      <c r="F3427" s="1251" t="s">
        <v>1620</v>
      </c>
      <c r="G3427" s="1252">
        <v>50567</v>
      </c>
      <c r="H3427" s="1252">
        <v>50567</v>
      </c>
      <c r="I3427" s="1252">
        <v>50567</v>
      </c>
      <c r="J3427" s="1252">
        <v>50567</v>
      </c>
      <c r="K3427" s="1252">
        <v>50567</v>
      </c>
      <c r="L3427" s="1252">
        <v>50567</v>
      </c>
      <c r="M3427" s="1252">
        <v>50567</v>
      </c>
      <c r="N3427" s="1252">
        <v>50567</v>
      </c>
      <c r="O3427" s="1252">
        <v>50567</v>
      </c>
      <c r="P3427" s="1252">
        <v>50567</v>
      </c>
      <c r="Q3427" s="1252">
        <v>50567</v>
      </c>
      <c r="R3427" s="1252">
        <v>50567</v>
      </c>
      <c r="S3427" s="1252">
        <v>50567</v>
      </c>
      <c r="T3427" s="1252">
        <v>50567</v>
      </c>
      <c r="U3427" s="1251" t="s">
        <v>116</v>
      </c>
      <c r="V3427" s="1251" t="s">
        <v>564</v>
      </c>
      <c r="W3427" s="1251" t="s">
        <v>382</v>
      </c>
      <c r="X3427" s="1251" t="s">
        <v>1581</v>
      </c>
      <c r="Y3427" s="1251">
        <v>271</v>
      </c>
    </row>
    <row r="3428" spans="1:25" ht="12">
      <c r="A3428" s="1251">
        <v>2021</v>
      </c>
      <c r="B3428" s="1251">
        <v>25</v>
      </c>
      <c r="C3428" s="1251">
        <v>400</v>
      </c>
      <c r="D3428" s="1251" t="s">
        <v>1718</v>
      </c>
      <c r="E3428" s="1251">
        <v>271101</v>
      </c>
      <c r="F3428" s="1251" t="s">
        <v>1621</v>
      </c>
      <c r="G3428" s="1252">
        <v>-2002591.5</v>
      </c>
      <c r="H3428" s="1252">
        <v>-2002591.5</v>
      </c>
      <c r="I3428" s="1252">
        <v>-2002591.5</v>
      </c>
      <c r="J3428" s="1252">
        <v>-2002591.5</v>
      </c>
      <c r="K3428" s="1252">
        <v>-2002591.5</v>
      </c>
      <c r="L3428" s="1252">
        <v>-2002591.5</v>
      </c>
      <c r="M3428" s="1252">
        <v>-2002591.5</v>
      </c>
      <c r="N3428" s="1252">
        <v>-2002591.5</v>
      </c>
      <c r="O3428" s="1252">
        <v>-2002591.5</v>
      </c>
      <c r="P3428" s="1252">
        <v>-2002591.5</v>
      </c>
      <c r="Q3428" s="1252">
        <v>-2002591.5</v>
      </c>
      <c r="R3428" s="1252">
        <v>-2002591.5</v>
      </c>
      <c r="S3428" s="1252">
        <v>-1993698.3500000001</v>
      </c>
      <c r="T3428" s="1252">
        <v>-1993698.3500000015</v>
      </c>
      <c r="U3428" s="1251" t="s">
        <v>116</v>
      </c>
      <c r="V3428" s="1251" t="s">
        <v>564</v>
      </c>
      <c r="W3428" s="1251" t="s">
        <v>382</v>
      </c>
      <c r="X3428" s="1251" t="s">
        <v>1581</v>
      </c>
      <c r="Y3428" s="1251">
        <v>271</v>
      </c>
    </row>
    <row r="3429" spans="1:25" ht="12">
      <c r="A3429" s="1251">
        <v>2021</v>
      </c>
      <c r="B3429" s="1251">
        <v>25</v>
      </c>
      <c r="C3429" s="1251">
        <v>400</v>
      </c>
      <c r="D3429" s="1251" t="s">
        <v>1718</v>
      </c>
      <c r="E3429" s="1251">
        <v>271150</v>
      </c>
      <c r="F3429" s="1251" t="s">
        <v>382</v>
      </c>
      <c r="G3429" s="1252">
        <v>0</v>
      </c>
      <c r="H3429" s="1252">
        <v>0</v>
      </c>
      <c r="I3429" s="1252">
        <v>0</v>
      </c>
      <c r="J3429" s="1252">
        <v>0</v>
      </c>
      <c r="K3429" s="1252">
        <v>0</v>
      </c>
      <c r="L3429" s="1252">
        <v>0</v>
      </c>
      <c r="M3429" s="1252">
        <v>0</v>
      </c>
      <c r="N3429" s="1252">
        <v>0</v>
      </c>
      <c r="O3429" s="1252">
        <v>0</v>
      </c>
      <c r="P3429" s="1252">
        <v>0</v>
      </c>
      <c r="Q3429" s="1252">
        <v>0</v>
      </c>
      <c r="R3429" s="1252">
        <v>0</v>
      </c>
      <c r="S3429" s="1252">
        <v>0</v>
      </c>
      <c r="T3429" s="1252">
        <v>0</v>
      </c>
      <c r="U3429" s="1251" t="s">
        <v>116</v>
      </c>
      <c r="V3429" s="1251" t="s">
        <v>564</v>
      </c>
      <c r="W3429" s="1251" t="s">
        <v>382</v>
      </c>
      <c r="X3429" s="1251" t="s">
        <v>1581</v>
      </c>
      <c r="Y3429" s="1251">
        <v>271</v>
      </c>
    </row>
    <row r="3430" spans="1:25" ht="12">
      <c r="A3430" s="1251">
        <v>2021</v>
      </c>
      <c r="B3430" s="1251">
        <v>25</v>
      </c>
      <c r="C3430" s="1251">
        <v>400</v>
      </c>
      <c r="D3430" s="1251" t="s">
        <v>1718</v>
      </c>
      <c r="E3430" s="1251">
        <v>271301</v>
      </c>
      <c r="F3430" s="1251" t="s">
        <v>1622</v>
      </c>
      <c r="G3430" s="1252">
        <v>0</v>
      </c>
      <c r="H3430" s="1252">
        <v>0</v>
      </c>
      <c r="I3430" s="1252">
        <v>0</v>
      </c>
      <c r="J3430" s="1252">
        <v>0</v>
      </c>
      <c r="K3430" s="1252">
        <v>0</v>
      </c>
      <c r="L3430" s="1252">
        <v>0</v>
      </c>
      <c r="M3430" s="1252">
        <v>0</v>
      </c>
      <c r="N3430" s="1252">
        <v>0</v>
      </c>
      <c r="O3430" s="1252">
        <v>0</v>
      </c>
      <c r="P3430" s="1252">
        <v>0</v>
      </c>
      <c r="Q3430" s="1252">
        <v>0</v>
      </c>
      <c r="R3430" s="1252">
        <v>0</v>
      </c>
      <c r="S3430" s="1252">
        <v>0</v>
      </c>
      <c r="T3430" s="1252">
        <v>0</v>
      </c>
      <c r="U3430" s="1251" t="s">
        <v>116</v>
      </c>
      <c r="V3430" s="1251" t="s">
        <v>564</v>
      </c>
      <c r="W3430" s="1251" t="s">
        <v>382</v>
      </c>
      <c r="X3430" s="1251" t="s">
        <v>1581</v>
      </c>
      <c r="Y3430" s="1251">
        <v>271</v>
      </c>
    </row>
    <row r="3431" spans="1:25" ht="12">
      <c r="A3431" s="1251">
        <v>2021</v>
      </c>
      <c r="B3431" s="1251">
        <v>25</v>
      </c>
      <c r="C3431" s="1251">
        <v>400</v>
      </c>
      <c r="D3431" s="1251" t="s">
        <v>1718</v>
      </c>
      <c r="E3431" s="1251">
        <v>271304</v>
      </c>
      <c r="F3431" s="1251" t="s">
        <v>1623</v>
      </c>
      <c r="G3431" s="1252">
        <v>0</v>
      </c>
      <c r="H3431" s="1252">
        <v>0</v>
      </c>
      <c r="I3431" s="1252">
        <v>0</v>
      </c>
      <c r="J3431" s="1252">
        <v>0</v>
      </c>
      <c r="K3431" s="1252">
        <v>0</v>
      </c>
      <c r="L3431" s="1252">
        <v>0</v>
      </c>
      <c r="M3431" s="1252">
        <v>0</v>
      </c>
      <c r="N3431" s="1252">
        <v>0</v>
      </c>
      <c r="O3431" s="1252">
        <v>0</v>
      </c>
      <c r="P3431" s="1252">
        <v>0</v>
      </c>
      <c r="Q3431" s="1252">
        <v>0</v>
      </c>
      <c r="R3431" s="1252">
        <v>0</v>
      </c>
      <c r="S3431" s="1252">
        <v>0</v>
      </c>
      <c r="T3431" s="1252">
        <v>0</v>
      </c>
      <c r="U3431" s="1251" t="s">
        <v>116</v>
      </c>
      <c r="V3431" s="1251" t="s">
        <v>564</v>
      </c>
      <c r="W3431" s="1251" t="s">
        <v>382</v>
      </c>
      <c r="X3431" s="1251" t="s">
        <v>1581</v>
      </c>
      <c r="Y3431" s="1251">
        <v>271</v>
      </c>
    </row>
    <row r="3432" spans="1:25" ht="12">
      <c r="A3432" s="1251">
        <v>2021</v>
      </c>
      <c r="B3432" s="1251">
        <v>25</v>
      </c>
      <c r="C3432" s="1251">
        <v>400</v>
      </c>
      <c r="D3432" s="1251" t="s">
        <v>1718</v>
      </c>
      <c r="E3432" s="1251">
        <v>272000</v>
      </c>
      <c r="F3432" s="1251" t="s">
        <v>1625</v>
      </c>
      <c r="G3432" s="1252">
        <v>771124</v>
      </c>
      <c r="H3432" s="1252">
        <v>778849.31000000006</v>
      </c>
      <c r="I3432" s="1252">
        <v>786574.62</v>
      </c>
      <c r="J3432" s="1252">
        <v>794299.93000000005</v>
      </c>
      <c r="K3432" s="1252">
        <v>801993.02000000002</v>
      </c>
      <c r="L3432" s="1252">
        <v>809686.10999999999</v>
      </c>
      <c r="M3432" s="1252">
        <v>817379.19999999995</v>
      </c>
      <c r="N3432" s="1252">
        <v>825169.51000000001</v>
      </c>
      <c r="O3432" s="1252">
        <v>832959.81999999995</v>
      </c>
      <c r="P3432" s="1252">
        <v>840750.13</v>
      </c>
      <c r="Q3432" s="1252">
        <v>848495.33999999997</v>
      </c>
      <c r="R3432" s="1252">
        <v>856240.55000000005</v>
      </c>
      <c r="S3432" s="1252">
        <v>863985.76000000001</v>
      </c>
      <c r="T3432" s="1252">
        <v>863985.75999999978</v>
      </c>
      <c r="U3432" s="1251" t="s">
        <v>116</v>
      </c>
      <c r="V3432" s="1251" t="s">
        <v>564</v>
      </c>
      <c r="W3432" s="1251" t="s">
        <v>382</v>
      </c>
      <c r="X3432" s="1251" t="s">
        <v>1581</v>
      </c>
      <c r="Y3432" s="1251">
        <v>272</v>
      </c>
    </row>
    <row r="3433" spans="1:25" ht="12">
      <c r="A3433" s="1251">
        <v>2021</v>
      </c>
      <c r="B3433" s="1251">
        <v>25</v>
      </c>
      <c r="C3433" s="1251">
        <v>400</v>
      </c>
      <c r="D3433" s="1251" t="s">
        <v>1718</v>
      </c>
      <c r="E3433" s="1251">
        <v>300000</v>
      </c>
      <c r="F3433" s="1251" t="s">
        <v>1628</v>
      </c>
      <c r="G3433" s="1252">
        <v>37522566.789999999</v>
      </c>
      <c r="H3433" s="1252">
        <v>37579708.090000004</v>
      </c>
      <c r="I3433" s="1252">
        <v>37624510.119999997</v>
      </c>
      <c r="J3433" s="1252">
        <v>37639702.329999998</v>
      </c>
      <c r="K3433" s="1252">
        <v>37697305.380000003</v>
      </c>
      <c r="L3433" s="1252">
        <v>37787154.240000002</v>
      </c>
      <c r="M3433" s="1252">
        <v>37779645.640000001</v>
      </c>
      <c r="N3433" s="1252">
        <v>37802940.409999996</v>
      </c>
      <c r="O3433" s="1252">
        <v>37818712.719999999</v>
      </c>
      <c r="P3433" s="1252">
        <v>37972099.829999998</v>
      </c>
      <c r="Q3433" s="1252">
        <v>37992195.399999999</v>
      </c>
      <c r="R3433" s="1252">
        <v>37999886.789999999</v>
      </c>
      <c r="S3433" s="1252">
        <v>38039949.289999999</v>
      </c>
      <c r="T3433" s="1252">
        <v>38039949.290000021</v>
      </c>
      <c r="U3433" s="1251" t="s">
        <v>116</v>
      </c>
      <c r="V3433" s="1251" t="s">
        <v>564</v>
      </c>
      <c r="W3433" s="1251" t="s">
        <v>290</v>
      </c>
      <c r="X3433" s="1251" t="s">
        <v>1515</v>
      </c>
      <c r="Y3433" s="1251">
        <v>300</v>
      </c>
    </row>
    <row r="3434" spans="1:25" ht="12">
      <c r="A3434" s="1251">
        <v>2021</v>
      </c>
      <c r="B3434" s="1251">
        <v>25</v>
      </c>
      <c r="C3434" s="1251">
        <v>400</v>
      </c>
      <c r="D3434" s="1251" t="s">
        <v>1718</v>
      </c>
      <c r="E3434" s="1251">
        <v>300001</v>
      </c>
      <c r="F3434" s="1251" t="s">
        <v>1629</v>
      </c>
      <c r="G3434" s="1252">
        <v>0</v>
      </c>
      <c r="H3434" s="1252">
        <v>0</v>
      </c>
      <c r="I3434" s="1252">
        <v>0</v>
      </c>
      <c r="J3434" s="1252">
        <v>0</v>
      </c>
      <c r="K3434" s="1252">
        <v>0</v>
      </c>
      <c r="L3434" s="1252">
        <v>0</v>
      </c>
      <c r="M3434" s="1252">
        <v>0</v>
      </c>
      <c r="N3434" s="1252">
        <v>0</v>
      </c>
      <c r="O3434" s="1252">
        <v>0</v>
      </c>
      <c r="P3434" s="1252">
        <v>0</v>
      </c>
      <c r="Q3434" s="1252">
        <v>0</v>
      </c>
      <c r="R3434" s="1252">
        <v>0</v>
      </c>
      <c r="S3434" s="1252">
        <v>0</v>
      </c>
      <c r="T3434" s="1252">
        <v>0</v>
      </c>
      <c r="U3434" s="1251" t="s">
        <v>116</v>
      </c>
      <c r="V3434" s="1251" t="s">
        <v>564</v>
      </c>
      <c r="W3434" s="1251" t="s">
        <v>290</v>
      </c>
      <c r="X3434" s="1251" t="s">
        <v>1515</v>
      </c>
      <c r="Y3434" s="1251">
        <v>300</v>
      </c>
    </row>
    <row r="3435" spans="1:25" ht="12">
      <c r="A3435" s="1251">
        <v>2021</v>
      </c>
      <c r="B3435" s="1251">
        <v>25</v>
      </c>
      <c r="C3435" s="1251">
        <v>400</v>
      </c>
      <c r="D3435" s="1251" t="s">
        <v>1718</v>
      </c>
      <c r="E3435" s="1251">
        <v>302000</v>
      </c>
      <c r="F3435" s="1251" t="s">
        <v>1631</v>
      </c>
      <c r="G3435" s="1252">
        <v>0</v>
      </c>
      <c r="H3435" s="1252">
        <v>0</v>
      </c>
      <c r="I3435" s="1252">
        <v>0</v>
      </c>
      <c r="J3435" s="1252">
        <v>0</v>
      </c>
      <c r="K3435" s="1252">
        <v>0</v>
      </c>
      <c r="L3435" s="1252">
        <v>0</v>
      </c>
      <c r="M3435" s="1252">
        <v>0</v>
      </c>
      <c r="N3435" s="1252">
        <v>0</v>
      </c>
      <c r="O3435" s="1252">
        <v>0</v>
      </c>
      <c r="P3435" s="1252">
        <v>0</v>
      </c>
      <c r="Q3435" s="1252">
        <v>0</v>
      </c>
      <c r="R3435" s="1252">
        <v>0</v>
      </c>
      <c r="S3435" s="1252">
        <v>0</v>
      </c>
      <c r="T3435" s="1252">
        <v>0</v>
      </c>
      <c r="U3435" s="1251" t="s">
        <v>116</v>
      </c>
      <c r="V3435" s="1251" t="s">
        <v>564</v>
      </c>
      <c r="W3435" s="1251" t="s">
        <v>290</v>
      </c>
      <c r="X3435" s="1251" t="s">
        <v>1515</v>
      </c>
      <c r="Y3435" s="1251">
        <v>302</v>
      </c>
    </row>
    <row r="3436" spans="1:25" ht="12">
      <c r="A3436" s="1251">
        <v>2021</v>
      </c>
      <c r="B3436" s="1251">
        <v>25</v>
      </c>
      <c r="C3436" s="1251">
        <v>400</v>
      </c>
      <c r="D3436" s="1251" t="s">
        <v>1718</v>
      </c>
      <c r="E3436" s="1251">
        <v>303200</v>
      </c>
      <c r="F3436" s="1251" t="s">
        <v>1634</v>
      </c>
      <c r="G3436" s="1252">
        <v>0</v>
      </c>
      <c r="H3436" s="1252">
        <v>0</v>
      </c>
      <c r="I3436" s="1252">
        <v>0</v>
      </c>
      <c r="J3436" s="1252">
        <v>0</v>
      </c>
      <c r="K3436" s="1252">
        <v>0</v>
      </c>
      <c r="L3436" s="1252">
        <v>0</v>
      </c>
      <c r="M3436" s="1252">
        <v>0</v>
      </c>
      <c r="N3436" s="1252">
        <v>0</v>
      </c>
      <c r="O3436" s="1252">
        <v>0</v>
      </c>
      <c r="P3436" s="1252">
        <v>0</v>
      </c>
      <c r="Q3436" s="1252">
        <v>0</v>
      </c>
      <c r="R3436" s="1252">
        <v>0</v>
      </c>
      <c r="S3436" s="1252">
        <v>0</v>
      </c>
      <c r="T3436" s="1252">
        <v>0</v>
      </c>
      <c r="U3436" s="1251" t="s">
        <v>116</v>
      </c>
      <c r="V3436" s="1251" t="s">
        <v>564</v>
      </c>
      <c r="W3436" s="1251" t="s">
        <v>290</v>
      </c>
      <c r="X3436" s="1251" t="s">
        <v>1515</v>
      </c>
      <c r="Y3436" s="1251">
        <v>303</v>
      </c>
    </row>
    <row r="3437" spans="1:25" ht="12">
      <c r="A3437" s="1251">
        <v>2021</v>
      </c>
      <c r="B3437" s="1251">
        <v>25</v>
      </c>
      <c r="C3437" s="1251">
        <v>400</v>
      </c>
      <c r="D3437" s="1251" t="s">
        <v>1718</v>
      </c>
      <c r="E3437" s="1251">
        <v>304630</v>
      </c>
      <c r="F3437" s="1251" t="s">
        <v>1642</v>
      </c>
      <c r="G3437" s="1252">
        <v>0</v>
      </c>
      <c r="H3437" s="1252">
        <v>0</v>
      </c>
      <c r="I3437" s="1252">
        <v>0</v>
      </c>
      <c r="J3437" s="1252">
        <v>0</v>
      </c>
      <c r="K3437" s="1252">
        <v>0</v>
      </c>
      <c r="L3437" s="1252">
        <v>0</v>
      </c>
      <c r="M3437" s="1252">
        <v>0</v>
      </c>
      <c r="N3437" s="1252">
        <v>0</v>
      </c>
      <c r="O3437" s="1252">
        <v>0</v>
      </c>
      <c r="P3437" s="1252">
        <v>0</v>
      </c>
      <c r="Q3437" s="1252">
        <v>0</v>
      </c>
      <c r="R3437" s="1252">
        <v>0</v>
      </c>
      <c r="S3437" s="1252">
        <v>0</v>
      </c>
      <c r="T3437" s="1252">
        <v>0</v>
      </c>
      <c r="U3437" s="1251" t="s">
        <v>116</v>
      </c>
      <c r="V3437" s="1251" t="s">
        <v>564</v>
      </c>
      <c r="W3437" s="1251" t="s">
        <v>290</v>
      </c>
      <c r="X3437" s="1251" t="s">
        <v>1515</v>
      </c>
      <c r="Y3437" s="1251">
        <v>304</v>
      </c>
    </row>
    <row r="3438" spans="1:25" ht="12">
      <c r="A3438" s="1251">
        <v>2021</v>
      </c>
      <c r="B3438" s="1251">
        <v>25</v>
      </c>
      <c r="C3438" s="1251">
        <v>400</v>
      </c>
      <c r="D3438" s="1251" t="s">
        <v>1718</v>
      </c>
      <c r="E3438" s="1251">
        <v>307000</v>
      </c>
      <c r="F3438" s="1251" t="s">
        <v>1643</v>
      </c>
      <c r="G3438" s="1252">
        <v>0</v>
      </c>
      <c r="H3438" s="1252">
        <v>0</v>
      </c>
      <c r="I3438" s="1252">
        <v>0</v>
      </c>
      <c r="J3438" s="1252">
        <v>0</v>
      </c>
      <c r="K3438" s="1252">
        <v>0</v>
      </c>
      <c r="L3438" s="1252">
        <v>0</v>
      </c>
      <c r="M3438" s="1252">
        <v>0</v>
      </c>
      <c r="N3438" s="1252">
        <v>0</v>
      </c>
      <c r="O3438" s="1252">
        <v>0</v>
      </c>
      <c r="P3438" s="1252">
        <v>0</v>
      </c>
      <c r="Q3438" s="1252">
        <v>0</v>
      </c>
      <c r="R3438" s="1252">
        <v>0</v>
      </c>
      <c r="S3438" s="1252">
        <v>0</v>
      </c>
      <c r="T3438" s="1252">
        <v>0</v>
      </c>
      <c r="U3438" s="1251" t="s">
        <v>116</v>
      </c>
      <c r="V3438" s="1251" t="s">
        <v>564</v>
      </c>
      <c r="W3438" s="1251" t="s">
        <v>290</v>
      </c>
      <c r="X3438" s="1251" t="s">
        <v>1515</v>
      </c>
      <c r="Y3438" s="1251">
        <v>307</v>
      </c>
    </row>
    <row r="3439" spans="1:25" ht="12">
      <c r="A3439" s="1251">
        <v>2021</v>
      </c>
      <c r="B3439" s="1251">
        <v>25</v>
      </c>
      <c r="C3439" s="1251">
        <v>400</v>
      </c>
      <c r="D3439" s="1251" t="s">
        <v>1718</v>
      </c>
      <c r="E3439" s="1251">
        <v>309000</v>
      </c>
      <c r="F3439" s="1251" t="s">
        <v>1644</v>
      </c>
      <c r="G3439" s="1252">
        <v>0</v>
      </c>
      <c r="H3439" s="1252">
        <v>0</v>
      </c>
      <c r="I3439" s="1252">
        <v>0</v>
      </c>
      <c r="J3439" s="1252">
        <v>0</v>
      </c>
      <c r="K3439" s="1252">
        <v>0</v>
      </c>
      <c r="L3439" s="1252">
        <v>0</v>
      </c>
      <c r="M3439" s="1252">
        <v>0</v>
      </c>
      <c r="N3439" s="1252">
        <v>0</v>
      </c>
      <c r="O3439" s="1252">
        <v>0</v>
      </c>
      <c r="P3439" s="1252">
        <v>0</v>
      </c>
      <c r="Q3439" s="1252">
        <v>0</v>
      </c>
      <c r="R3439" s="1252">
        <v>0</v>
      </c>
      <c r="S3439" s="1252">
        <v>0</v>
      </c>
      <c r="T3439" s="1252">
        <v>0</v>
      </c>
      <c r="U3439" s="1251" t="s">
        <v>116</v>
      </c>
      <c r="V3439" s="1251" t="s">
        <v>564</v>
      </c>
      <c r="W3439" s="1251" t="s">
        <v>290</v>
      </c>
      <c r="X3439" s="1251" t="s">
        <v>1515</v>
      </c>
      <c r="Y3439" s="1251">
        <v>309</v>
      </c>
    </row>
    <row r="3440" spans="1:25" ht="12">
      <c r="A3440" s="1251">
        <v>2021</v>
      </c>
      <c r="B3440" s="1251">
        <v>25</v>
      </c>
      <c r="C3440" s="1251">
        <v>400</v>
      </c>
      <c r="D3440" s="1251" t="s">
        <v>1718</v>
      </c>
      <c r="E3440" s="1251">
        <v>310000</v>
      </c>
      <c r="F3440" s="1251" t="s">
        <v>1645</v>
      </c>
      <c r="G3440" s="1252">
        <v>0</v>
      </c>
      <c r="H3440" s="1252">
        <v>0</v>
      </c>
      <c r="I3440" s="1252">
        <v>0</v>
      </c>
      <c r="J3440" s="1252">
        <v>0</v>
      </c>
      <c r="K3440" s="1252">
        <v>0</v>
      </c>
      <c r="L3440" s="1252">
        <v>0</v>
      </c>
      <c r="M3440" s="1252">
        <v>0</v>
      </c>
      <c r="N3440" s="1252">
        <v>0</v>
      </c>
      <c r="O3440" s="1252">
        <v>0</v>
      </c>
      <c r="P3440" s="1252">
        <v>0</v>
      </c>
      <c r="Q3440" s="1252">
        <v>0</v>
      </c>
      <c r="R3440" s="1252">
        <v>0</v>
      </c>
      <c r="S3440" s="1252">
        <v>0</v>
      </c>
      <c r="T3440" s="1252">
        <v>0</v>
      </c>
      <c r="U3440" s="1251" t="s">
        <v>116</v>
      </c>
      <c r="V3440" s="1251" t="s">
        <v>564</v>
      </c>
      <c r="W3440" s="1251" t="s">
        <v>290</v>
      </c>
      <c r="X3440" s="1251" t="s">
        <v>1515</v>
      </c>
      <c r="Y3440" s="1251">
        <v>310</v>
      </c>
    </row>
    <row r="3441" spans="1:25" ht="12">
      <c r="A3441" s="1251">
        <v>2021</v>
      </c>
      <c r="B3441" s="1251">
        <v>25</v>
      </c>
      <c r="C3441" s="1251">
        <v>400</v>
      </c>
      <c r="D3441" s="1251" t="s">
        <v>1718</v>
      </c>
      <c r="E3441" s="1251">
        <v>311000</v>
      </c>
      <c r="F3441" s="1251" t="s">
        <v>1646</v>
      </c>
      <c r="G3441" s="1252">
        <v>0</v>
      </c>
      <c r="H3441" s="1252">
        <v>0</v>
      </c>
      <c r="I3441" s="1252">
        <v>0</v>
      </c>
      <c r="J3441" s="1252">
        <v>0</v>
      </c>
      <c r="K3441" s="1252">
        <v>0</v>
      </c>
      <c r="L3441" s="1252">
        <v>0</v>
      </c>
      <c r="M3441" s="1252">
        <v>0</v>
      </c>
      <c r="N3441" s="1252">
        <v>0</v>
      </c>
      <c r="O3441" s="1252">
        <v>0</v>
      </c>
      <c r="P3441" s="1252">
        <v>0</v>
      </c>
      <c r="Q3441" s="1252">
        <v>0</v>
      </c>
      <c r="R3441" s="1252">
        <v>0</v>
      </c>
      <c r="S3441" s="1252">
        <v>0</v>
      </c>
      <c r="T3441" s="1252">
        <v>0</v>
      </c>
      <c r="U3441" s="1251" t="s">
        <v>116</v>
      </c>
      <c r="V3441" s="1251" t="s">
        <v>564</v>
      </c>
      <c r="W3441" s="1251" t="s">
        <v>290</v>
      </c>
      <c r="X3441" s="1251" t="s">
        <v>1515</v>
      </c>
      <c r="Y3441" s="1251">
        <v>311</v>
      </c>
    </row>
    <row r="3442" spans="1:25" ht="12">
      <c r="A3442" s="1251">
        <v>2021</v>
      </c>
      <c r="B3442" s="1251">
        <v>25</v>
      </c>
      <c r="C3442" s="1251">
        <v>400</v>
      </c>
      <c r="D3442" s="1251" t="s">
        <v>1718</v>
      </c>
      <c r="E3442" s="1251">
        <v>320000</v>
      </c>
      <c r="F3442" s="1251" t="s">
        <v>1648</v>
      </c>
      <c r="G3442" s="1252">
        <v>0</v>
      </c>
      <c r="H3442" s="1252">
        <v>0</v>
      </c>
      <c r="I3442" s="1252">
        <v>0</v>
      </c>
      <c r="J3442" s="1252">
        <v>0</v>
      </c>
      <c r="K3442" s="1252">
        <v>0</v>
      </c>
      <c r="L3442" s="1252">
        <v>0</v>
      </c>
      <c r="M3442" s="1252">
        <v>0</v>
      </c>
      <c r="N3442" s="1252">
        <v>0</v>
      </c>
      <c r="O3442" s="1252">
        <v>0</v>
      </c>
      <c r="P3442" s="1252">
        <v>0</v>
      </c>
      <c r="Q3442" s="1252">
        <v>0</v>
      </c>
      <c r="R3442" s="1252">
        <v>0</v>
      </c>
      <c r="S3442" s="1252">
        <v>0</v>
      </c>
      <c r="T3442" s="1252">
        <v>0</v>
      </c>
      <c r="U3442" s="1251" t="s">
        <v>116</v>
      </c>
      <c r="V3442" s="1251" t="s">
        <v>564</v>
      </c>
      <c r="W3442" s="1251" t="s">
        <v>290</v>
      </c>
      <c r="X3442" s="1251" t="s">
        <v>1515</v>
      </c>
      <c r="Y3442" s="1251">
        <v>320</v>
      </c>
    </row>
    <row r="3443" spans="1:25" ht="12">
      <c r="A3443" s="1251">
        <v>2021</v>
      </c>
      <c r="B3443" s="1251">
        <v>25</v>
      </c>
      <c r="C3443" s="1251">
        <v>400</v>
      </c>
      <c r="D3443" s="1251" t="s">
        <v>1718</v>
      </c>
      <c r="E3443" s="1251">
        <v>330000</v>
      </c>
      <c r="F3443" s="1251" t="s">
        <v>1649</v>
      </c>
      <c r="G3443" s="1252">
        <v>0</v>
      </c>
      <c r="H3443" s="1252">
        <v>0</v>
      </c>
      <c r="I3443" s="1252">
        <v>0</v>
      </c>
      <c r="J3443" s="1252">
        <v>0</v>
      </c>
      <c r="K3443" s="1252">
        <v>0</v>
      </c>
      <c r="L3443" s="1252">
        <v>0</v>
      </c>
      <c r="M3443" s="1252">
        <v>0</v>
      </c>
      <c r="N3443" s="1252">
        <v>0</v>
      </c>
      <c r="O3443" s="1252">
        <v>0</v>
      </c>
      <c r="P3443" s="1252">
        <v>0</v>
      </c>
      <c r="Q3443" s="1252">
        <v>0</v>
      </c>
      <c r="R3443" s="1252">
        <v>0</v>
      </c>
      <c r="S3443" s="1252">
        <v>0</v>
      </c>
      <c r="T3443" s="1252">
        <v>0</v>
      </c>
      <c r="U3443" s="1251" t="s">
        <v>116</v>
      </c>
      <c r="V3443" s="1251" t="s">
        <v>564</v>
      </c>
      <c r="W3443" s="1251" t="s">
        <v>290</v>
      </c>
      <c r="X3443" s="1251" t="s">
        <v>1515</v>
      </c>
      <c r="Y3443" s="1251">
        <v>330</v>
      </c>
    </row>
    <row r="3444" spans="1:25" ht="12">
      <c r="A3444" s="1251">
        <v>2021</v>
      </c>
      <c r="B3444" s="1251">
        <v>25</v>
      </c>
      <c r="C3444" s="1251">
        <v>400</v>
      </c>
      <c r="D3444" s="1251" t="s">
        <v>1718</v>
      </c>
      <c r="E3444" s="1251">
        <v>331000</v>
      </c>
      <c r="F3444" s="1251" t="s">
        <v>1650</v>
      </c>
      <c r="G3444" s="1252">
        <v>0</v>
      </c>
      <c r="H3444" s="1252">
        <v>0</v>
      </c>
      <c r="I3444" s="1252">
        <v>0</v>
      </c>
      <c r="J3444" s="1252">
        <v>0</v>
      </c>
      <c r="K3444" s="1252">
        <v>0</v>
      </c>
      <c r="L3444" s="1252">
        <v>0</v>
      </c>
      <c r="M3444" s="1252">
        <v>0</v>
      </c>
      <c r="N3444" s="1252">
        <v>0</v>
      </c>
      <c r="O3444" s="1252">
        <v>0</v>
      </c>
      <c r="P3444" s="1252">
        <v>0</v>
      </c>
      <c r="Q3444" s="1252">
        <v>0</v>
      </c>
      <c r="R3444" s="1252">
        <v>0</v>
      </c>
      <c r="S3444" s="1252">
        <v>0</v>
      </c>
      <c r="T3444" s="1252">
        <v>0</v>
      </c>
      <c r="U3444" s="1251" t="s">
        <v>116</v>
      </c>
      <c r="V3444" s="1251" t="s">
        <v>564</v>
      </c>
      <c r="W3444" s="1251" t="s">
        <v>290</v>
      </c>
      <c r="X3444" s="1251" t="s">
        <v>1515</v>
      </c>
      <c r="Y3444" s="1251">
        <v>331</v>
      </c>
    </row>
    <row r="3445" spans="1:25" ht="12">
      <c r="A3445" s="1251">
        <v>2021</v>
      </c>
      <c r="B3445" s="1251">
        <v>25</v>
      </c>
      <c r="C3445" s="1251">
        <v>400</v>
      </c>
      <c r="D3445" s="1251" t="s">
        <v>1718</v>
      </c>
      <c r="E3445" s="1251">
        <v>333000</v>
      </c>
      <c r="F3445" s="1251" t="s">
        <v>1651</v>
      </c>
      <c r="G3445" s="1252">
        <v>0</v>
      </c>
      <c r="H3445" s="1252">
        <v>0</v>
      </c>
      <c r="I3445" s="1252">
        <v>0</v>
      </c>
      <c r="J3445" s="1252">
        <v>0</v>
      </c>
      <c r="K3445" s="1252">
        <v>0</v>
      </c>
      <c r="L3445" s="1252">
        <v>0</v>
      </c>
      <c r="M3445" s="1252">
        <v>0</v>
      </c>
      <c r="N3445" s="1252">
        <v>0</v>
      </c>
      <c r="O3445" s="1252">
        <v>0</v>
      </c>
      <c r="P3445" s="1252">
        <v>0</v>
      </c>
      <c r="Q3445" s="1252">
        <v>0</v>
      </c>
      <c r="R3445" s="1252">
        <v>0</v>
      </c>
      <c r="S3445" s="1252">
        <v>0</v>
      </c>
      <c r="T3445" s="1252">
        <v>0</v>
      </c>
      <c r="U3445" s="1251" t="s">
        <v>116</v>
      </c>
      <c r="V3445" s="1251" t="s">
        <v>564</v>
      </c>
      <c r="W3445" s="1251" t="s">
        <v>290</v>
      </c>
      <c r="X3445" s="1251" t="s">
        <v>1515</v>
      </c>
      <c r="Y3445" s="1251">
        <v>333</v>
      </c>
    </row>
    <row r="3446" spans="1:25" ht="12">
      <c r="A3446" s="1251">
        <v>2021</v>
      </c>
      <c r="B3446" s="1251">
        <v>25</v>
      </c>
      <c r="C3446" s="1251">
        <v>400</v>
      </c>
      <c r="D3446" s="1251" t="s">
        <v>1718</v>
      </c>
      <c r="E3446" s="1251">
        <v>334400</v>
      </c>
      <c r="F3446" s="1251" t="s">
        <v>1652</v>
      </c>
      <c r="G3446" s="1252">
        <v>0</v>
      </c>
      <c r="H3446" s="1252">
        <v>0</v>
      </c>
      <c r="I3446" s="1252">
        <v>0</v>
      </c>
      <c r="J3446" s="1252">
        <v>0</v>
      </c>
      <c r="K3446" s="1252">
        <v>0</v>
      </c>
      <c r="L3446" s="1252">
        <v>0</v>
      </c>
      <c r="M3446" s="1252">
        <v>0</v>
      </c>
      <c r="N3446" s="1252">
        <v>0</v>
      </c>
      <c r="O3446" s="1252">
        <v>0</v>
      </c>
      <c r="P3446" s="1252">
        <v>0</v>
      </c>
      <c r="Q3446" s="1252">
        <v>0</v>
      </c>
      <c r="R3446" s="1252">
        <v>0</v>
      </c>
      <c r="S3446" s="1252">
        <v>0</v>
      </c>
      <c r="T3446" s="1252">
        <v>0</v>
      </c>
      <c r="U3446" s="1251" t="s">
        <v>116</v>
      </c>
      <c r="V3446" s="1251" t="s">
        <v>564</v>
      </c>
      <c r="W3446" s="1251" t="s">
        <v>290</v>
      </c>
      <c r="X3446" s="1251" t="s">
        <v>1515</v>
      </c>
      <c r="Y3446" s="1251">
        <v>334</v>
      </c>
    </row>
    <row r="3447" spans="1:25" ht="12">
      <c r="A3447" s="1251">
        <v>2021</v>
      </c>
      <c r="B3447" s="1251">
        <v>25</v>
      </c>
      <c r="C3447" s="1251">
        <v>400</v>
      </c>
      <c r="D3447" s="1251" t="s">
        <v>1718</v>
      </c>
      <c r="E3447" s="1251">
        <v>334700</v>
      </c>
      <c r="F3447" s="1251" t="s">
        <v>1653</v>
      </c>
      <c r="G3447" s="1252">
        <v>0</v>
      </c>
      <c r="H3447" s="1252">
        <v>0</v>
      </c>
      <c r="I3447" s="1252">
        <v>0</v>
      </c>
      <c r="J3447" s="1252">
        <v>0</v>
      </c>
      <c r="K3447" s="1252">
        <v>0</v>
      </c>
      <c r="L3447" s="1252">
        <v>0</v>
      </c>
      <c r="M3447" s="1252">
        <v>0</v>
      </c>
      <c r="N3447" s="1252">
        <v>0</v>
      </c>
      <c r="O3447" s="1252">
        <v>0</v>
      </c>
      <c r="P3447" s="1252">
        <v>0</v>
      </c>
      <c r="Q3447" s="1252">
        <v>0</v>
      </c>
      <c r="R3447" s="1252">
        <v>0</v>
      </c>
      <c r="S3447" s="1252">
        <v>0</v>
      </c>
      <c r="T3447" s="1252">
        <v>0</v>
      </c>
      <c r="U3447" s="1251" t="s">
        <v>116</v>
      </c>
      <c r="V3447" s="1251" t="s">
        <v>564</v>
      </c>
      <c r="W3447" s="1251" t="s">
        <v>290</v>
      </c>
      <c r="X3447" s="1251" t="s">
        <v>1515</v>
      </c>
      <c r="Y3447" s="1251">
        <v>334</v>
      </c>
    </row>
    <row r="3448" spans="1:25" ht="12">
      <c r="A3448" s="1251">
        <v>2021</v>
      </c>
      <c r="B3448" s="1251">
        <v>25</v>
      </c>
      <c r="C3448" s="1251">
        <v>400</v>
      </c>
      <c r="D3448" s="1251" t="s">
        <v>1718</v>
      </c>
      <c r="E3448" s="1251">
        <v>334800</v>
      </c>
      <c r="F3448" s="1251" t="s">
        <v>1654</v>
      </c>
      <c r="G3448" s="1252">
        <v>0</v>
      </c>
      <c r="H3448" s="1252">
        <v>0</v>
      </c>
      <c r="I3448" s="1252">
        <v>0</v>
      </c>
      <c r="J3448" s="1252">
        <v>0</v>
      </c>
      <c r="K3448" s="1252">
        <v>0</v>
      </c>
      <c r="L3448" s="1252">
        <v>0</v>
      </c>
      <c r="M3448" s="1252">
        <v>0</v>
      </c>
      <c r="N3448" s="1252">
        <v>0</v>
      </c>
      <c r="O3448" s="1252">
        <v>0</v>
      </c>
      <c r="P3448" s="1252">
        <v>0</v>
      </c>
      <c r="Q3448" s="1252">
        <v>0</v>
      </c>
      <c r="R3448" s="1252">
        <v>0</v>
      </c>
      <c r="S3448" s="1252">
        <v>0</v>
      </c>
      <c r="T3448" s="1252">
        <v>0</v>
      </c>
      <c r="U3448" s="1251" t="s">
        <v>116</v>
      </c>
      <c r="V3448" s="1251" t="s">
        <v>564</v>
      </c>
      <c r="W3448" s="1251" t="s">
        <v>290</v>
      </c>
      <c r="X3448" s="1251" t="s">
        <v>1515</v>
      </c>
      <c r="Y3448" s="1251">
        <v>334</v>
      </c>
    </row>
    <row r="3449" spans="1:25" ht="12">
      <c r="A3449" s="1251">
        <v>2021</v>
      </c>
      <c r="B3449" s="1251">
        <v>25</v>
      </c>
      <c r="C3449" s="1251">
        <v>400</v>
      </c>
      <c r="D3449" s="1251" t="s">
        <v>1718</v>
      </c>
      <c r="E3449" s="1251">
        <v>335000</v>
      </c>
      <c r="F3449" s="1251" t="s">
        <v>1656</v>
      </c>
      <c r="G3449" s="1252">
        <v>0</v>
      </c>
      <c r="H3449" s="1252">
        <v>0</v>
      </c>
      <c r="I3449" s="1252">
        <v>0</v>
      </c>
      <c r="J3449" s="1252">
        <v>0</v>
      </c>
      <c r="K3449" s="1252">
        <v>0</v>
      </c>
      <c r="L3449" s="1252">
        <v>0</v>
      </c>
      <c r="M3449" s="1252">
        <v>0</v>
      </c>
      <c r="N3449" s="1252">
        <v>0</v>
      </c>
      <c r="O3449" s="1252">
        <v>0</v>
      </c>
      <c r="P3449" s="1252">
        <v>0</v>
      </c>
      <c r="Q3449" s="1252">
        <v>0</v>
      </c>
      <c r="R3449" s="1252">
        <v>0</v>
      </c>
      <c r="S3449" s="1252">
        <v>0</v>
      </c>
      <c r="T3449" s="1252">
        <v>0</v>
      </c>
      <c r="U3449" s="1251" t="s">
        <v>116</v>
      </c>
      <c r="V3449" s="1251" t="s">
        <v>564</v>
      </c>
      <c r="W3449" s="1251" t="s">
        <v>290</v>
      </c>
      <c r="X3449" s="1251" t="s">
        <v>1515</v>
      </c>
      <c r="Y3449" s="1251">
        <v>335</v>
      </c>
    </row>
    <row r="3450" spans="1:25" ht="12">
      <c r="A3450" s="1251">
        <v>2021</v>
      </c>
      <c r="B3450" s="1251">
        <v>25</v>
      </c>
      <c r="C3450" s="1251">
        <v>400</v>
      </c>
      <c r="D3450" s="1251" t="s">
        <v>1718</v>
      </c>
      <c r="E3450" s="1251">
        <v>340000</v>
      </c>
      <c r="F3450" s="1251" t="s">
        <v>1660</v>
      </c>
      <c r="G3450" s="1252">
        <v>0</v>
      </c>
      <c r="H3450" s="1252">
        <v>0</v>
      </c>
      <c r="I3450" s="1252">
        <v>0</v>
      </c>
      <c r="J3450" s="1252">
        <v>0</v>
      </c>
      <c r="K3450" s="1252">
        <v>0</v>
      </c>
      <c r="L3450" s="1252">
        <v>0</v>
      </c>
      <c r="M3450" s="1252">
        <v>0</v>
      </c>
      <c r="N3450" s="1252">
        <v>0</v>
      </c>
      <c r="O3450" s="1252">
        <v>0</v>
      </c>
      <c r="P3450" s="1252">
        <v>0</v>
      </c>
      <c r="Q3450" s="1252">
        <v>0</v>
      </c>
      <c r="R3450" s="1252">
        <v>0</v>
      </c>
      <c r="S3450" s="1252">
        <v>0</v>
      </c>
      <c r="T3450" s="1252">
        <v>0</v>
      </c>
      <c r="U3450" s="1251" t="s">
        <v>116</v>
      </c>
      <c r="V3450" s="1251" t="s">
        <v>564</v>
      </c>
      <c r="W3450" s="1251" t="s">
        <v>290</v>
      </c>
      <c r="X3450" s="1251" t="s">
        <v>1515</v>
      </c>
      <c r="Y3450" s="1251">
        <v>340</v>
      </c>
    </row>
    <row r="3451" spans="1:25" ht="12">
      <c r="A3451" s="1251">
        <v>2021</v>
      </c>
      <c r="B3451" s="1251">
        <v>25</v>
      </c>
      <c r="C3451" s="1251">
        <v>400</v>
      </c>
      <c r="D3451" s="1251" t="s">
        <v>1718</v>
      </c>
      <c r="E3451" s="1251">
        <v>340100</v>
      </c>
      <c r="F3451" s="1251" t="s">
        <v>1704</v>
      </c>
      <c r="G3451" s="1252">
        <v>0</v>
      </c>
      <c r="H3451" s="1252">
        <v>0</v>
      </c>
      <c r="I3451" s="1252">
        <v>0</v>
      </c>
      <c r="J3451" s="1252">
        <v>0</v>
      </c>
      <c r="K3451" s="1252">
        <v>0</v>
      </c>
      <c r="L3451" s="1252">
        <v>0</v>
      </c>
      <c r="M3451" s="1252">
        <v>0</v>
      </c>
      <c r="N3451" s="1252">
        <v>0</v>
      </c>
      <c r="O3451" s="1252">
        <v>0</v>
      </c>
      <c r="P3451" s="1252">
        <v>0</v>
      </c>
      <c r="Q3451" s="1252">
        <v>0</v>
      </c>
      <c r="R3451" s="1252">
        <v>0</v>
      </c>
      <c r="S3451" s="1252">
        <v>0</v>
      </c>
      <c r="T3451" s="1252">
        <v>0</v>
      </c>
      <c r="U3451" s="1251" t="s">
        <v>116</v>
      </c>
      <c r="V3451" s="1251" t="s">
        <v>564</v>
      </c>
      <c r="W3451" s="1251" t="s">
        <v>290</v>
      </c>
      <c r="X3451" s="1251" t="s">
        <v>1515</v>
      </c>
      <c r="Y3451" s="1251">
        <v>340</v>
      </c>
    </row>
    <row r="3452" spans="1:25" ht="12">
      <c r="A3452" s="1251">
        <v>2021</v>
      </c>
      <c r="B3452" s="1251">
        <v>25</v>
      </c>
      <c r="C3452" s="1251">
        <v>400</v>
      </c>
      <c r="D3452" s="1251" t="s">
        <v>1718</v>
      </c>
      <c r="E3452" s="1251">
        <v>341100</v>
      </c>
      <c r="F3452" s="1251" t="s">
        <v>1661</v>
      </c>
      <c r="G3452" s="1252">
        <v>0</v>
      </c>
      <c r="H3452" s="1252">
        <v>0</v>
      </c>
      <c r="I3452" s="1252">
        <v>0</v>
      </c>
      <c r="J3452" s="1252">
        <v>0</v>
      </c>
      <c r="K3452" s="1252">
        <v>0</v>
      </c>
      <c r="L3452" s="1252">
        <v>0</v>
      </c>
      <c r="M3452" s="1252">
        <v>0</v>
      </c>
      <c r="N3452" s="1252">
        <v>0</v>
      </c>
      <c r="O3452" s="1252">
        <v>0</v>
      </c>
      <c r="P3452" s="1252">
        <v>0</v>
      </c>
      <c r="Q3452" s="1252">
        <v>0</v>
      </c>
      <c r="R3452" s="1252">
        <v>0</v>
      </c>
      <c r="S3452" s="1252">
        <v>0</v>
      </c>
      <c r="T3452" s="1252">
        <v>0</v>
      </c>
      <c r="U3452" s="1251" t="s">
        <v>116</v>
      </c>
      <c r="V3452" s="1251" t="s">
        <v>564</v>
      </c>
      <c r="W3452" s="1251" t="s">
        <v>290</v>
      </c>
      <c r="X3452" s="1251" t="s">
        <v>1515</v>
      </c>
      <c r="Y3452" s="1251">
        <v>341</v>
      </c>
    </row>
    <row r="3453" spans="1:25" ht="12">
      <c r="A3453" s="1251">
        <v>2021</v>
      </c>
      <c r="B3453" s="1251">
        <v>25</v>
      </c>
      <c r="C3453" s="1251">
        <v>400</v>
      </c>
      <c r="D3453" s="1251" t="s">
        <v>1718</v>
      </c>
      <c r="E3453" s="1251">
        <v>343000</v>
      </c>
      <c r="F3453" s="1251" t="s">
        <v>1663</v>
      </c>
      <c r="G3453" s="1252">
        <v>0</v>
      </c>
      <c r="H3453" s="1252">
        <v>0</v>
      </c>
      <c r="I3453" s="1252">
        <v>0</v>
      </c>
      <c r="J3453" s="1252">
        <v>0</v>
      </c>
      <c r="K3453" s="1252">
        <v>0</v>
      </c>
      <c r="L3453" s="1252">
        <v>0</v>
      </c>
      <c r="M3453" s="1252">
        <v>0</v>
      </c>
      <c r="N3453" s="1252">
        <v>0</v>
      </c>
      <c r="O3453" s="1252">
        <v>0</v>
      </c>
      <c r="P3453" s="1252">
        <v>0</v>
      </c>
      <c r="Q3453" s="1252">
        <v>0</v>
      </c>
      <c r="R3453" s="1252">
        <v>0</v>
      </c>
      <c r="S3453" s="1252">
        <v>0</v>
      </c>
      <c r="T3453" s="1252">
        <v>0</v>
      </c>
      <c r="U3453" s="1251" t="s">
        <v>116</v>
      </c>
      <c r="V3453" s="1251" t="s">
        <v>564</v>
      </c>
      <c r="W3453" s="1251" t="s">
        <v>290</v>
      </c>
      <c r="X3453" s="1251" t="s">
        <v>1515</v>
      </c>
      <c r="Y3453" s="1251">
        <v>343</v>
      </c>
    </row>
    <row r="3454" spans="1:25" ht="12">
      <c r="A3454" s="1251">
        <v>2021</v>
      </c>
      <c r="B3454" s="1251">
        <v>25</v>
      </c>
      <c r="C3454" s="1251">
        <v>400</v>
      </c>
      <c r="D3454" s="1251" t="s">
        <v>1718</v>
      </c>
      <c r="E3454" s="1251">
        <v>346000</v>
      </c>
      <c r="F3454" s="1251" t="s">
        <v>1667</v>
      </c>
      <c r="G3454" s="1252">
        <v>0</v>
      </c>
      <c r="H3454" s="1252">
        <v>0</v>
      </c>
      <c r="I3454" s="1252">
        <v>0</v>
      </c>
      <c r="J3454" s="1252">
        <v>0</v>
      </c>
      <c r="K3454" s="1252">
        <v>0</v>
      </c>
      <c r="L3454" s="1252">
        <v>0</v>
      </c>
      <c r="M3454" s="1252">
        <v>0</v>
      </c>
      <c r="N3454" s="1252">
        <v>0</v>
      </c>
      <c r="O3454" s="1252">
        <v>0</v>
      </c>
      <c r="P3454" s="1252">
        <v>0</v>
      </c>
      <c r="Q3454" s="1252">
        <v>0</v>
      </c>
      <c r="R3454" s="1252">
        <v>0</v>
      </c>
      <c r="S3454" s="1252">
        <v>0</v>
      </c>
      <c r="T3454" s="1252">
        <v>0</v>
      </c>
      <c r="U3454" s="1251" t="s">
        <v>116</v>
      </c>
      <c r="V3454" s="1251" t="s">
        <v>564</v>
      </c>
      <c r="W3454" s="1251" t="s">
        <v>290</v>
      </c>
      <c r="X3454" s="1251" t="s">
        <v>1515</v>
      </c>
      <c r="Y3454" s="1251">
        <v>346</v>
      </c>
    </row>
    <row r="3455" spans="1:25" ht="12">
      <c r="A3455" s="1251">
        <v>2021</v>
      </c>
      <c r="B3455" s="1251">
        <v>25</v>
      </c>
      <c r="C3455" s="1251">
        <v>400</v>
      </c>
      <c r="D3455" s="1251" t="s">
        <v>1718</v>
      </c>
      <c r="E3455" s="1251">
        <v>347000</v>
      </c>
      <c r="F3455" s="1251" t="s">
        <v>1668</v>
      </c>
      <c r="G3455" s="1252">
        <v>0</v>
      </c>
      <c r="H3455" s="1252">
        <v>0</v>
      </c>
      <c r="I3455" s="1252">
        <v>0</v>
      </c>
      <c r="J3455" s="1252">
        <v>0</v>
      </c>
      <c r="K3455" s="1252">
        <v>0</v>
      </c>
      <c r="L3455" s="1252">
        <v>0</v>
      </c>
      <c r="M3455" s="1252">
        <v>0</v>
      </c>
      <c r="N3455" s="1252">
        <v>0</v>
      </c>
      <c r="O3455" s="1252">
        <v>0</v>
      </c>
      <c r="P3455" s="1252">
        <v>0</v>
      </c>
      <c r="Q3455" s="1252">
        <v>0</v>
      </c>
      <c r="R3455" s="1252">
        <v>0</v>
      </c>
      <c r="S3455" s="1252">
        <v>0</v>
      </c>
      <c r="T3455" s="1252">
        <v>0</v>
      </c>
      <c r="U3455" s="1251" t="s">
        <v>116</v>
      </c>
      <c r="V3455" s="1251" t="s">
        <v>564</v>
      </c>
      <c r="W3455" s="1251" t="s">
        <v>290</v>
      </c>
      <c r="X3455" s="1251" t="s">
        <v>1515</v>
      </c>
      <c r="Y3455" s="1251">
        <v>347</v>
      </c>
    </row>
    <row r="3456" spans="1:25" ht="12">
      <c r="A3456" s="1251">
        <v>2021</v>
      </c>
      <c r="B3456" s="1251">
        <v>25</v>
      </c>
      <c r="C3456" s="1251">
        <v>400</v>
      </c>
      <c r="D3456" s="1251" t="s">
        <v>1718</v>
      </c>
      <c r="E3456" s="1251">
        <v>348000</v>
      </c>
      <c r="F3456" s="1251" t="s">
        <v>1669</v>
      </c>
      <c r="G3456" s="1252">
        <v>0</v>
      </c>
      <c r="H3456" s="1252">
        <v>0</v>
      </c>
      <c r="I3456" s="1252">
        <v>0</v>
      </c>
      <c r="J3456" s="1252">
        <v>0</v>
      </c>
      <c r="K3456" s="1252">
        <v>0</v>
      </c>
      <c r="L3456" s="1252">
        <v>0</v>
      </c>
      <c r="M3456" s="1252">
        <v>0</v>
      </c>
      <c r="N3456" s="1252">
        <v>0</v>
      </c>
      <c r="O3456" s="1252">
        <v>0</v>
      </c>
      <c r="P3456" s="1252">
        <v>0</v>
      </c>
      <c r="Q3456" s="1252">
        <v>0</v>
      </c>
      <c r="R3456" s="1252">
        <v>0</v>
      </c>
      <c r="S3456" s="1252">
        <v>0</v>
      </c>
      <c r="T3456" s="1252">
        <v>0</v>
      </c>
      <c r="U3456" s="1251" t="s">
        <v>116</v>
      </c>
      <c r="V3456" s="1251" t="s">
        <v>564</v>
      </c>
      <c r="W3456" s="1251" t="s">
        <v>290</v>
      </c>
      <c r="X3456" s="1251" t="s">
        <v>1515</v>
      </c>
      <c r="Y3456" s="1251">
        <v>348</v>
      </c>
    </row>
    <row r="3457" spans="1:25" ht="12">
      <c r="A3457" s="1251">
        <v>2021</v>
      </c>
      <c r="B3457" s="1251">
        <v>25</v>
      </c>
      <c r="C3457" s="1251">
        <v>501</v>
      </c>
      <c r="D3457" s="1251" t="s">
        <v>1724</v>
      </c>
      <c r="E3457" s="1251">
        <v>105010</v>
      </c>
      <c r="F3457" s="1251" t="s">
        <v>296</v>
      </c>
      <c r="G3457" s="1252">
        <v>165.74000000000001</v>
      </c>
      <c r="H3457" s="1252">
        <v>165.74000000000001</v>
      </c>
      <c r="I3457" s="1252">
        <v>165.74000000000001</v>
      </c>
      <c r="J3457" s="1252">
        <v>165.74000000000001</v>
      </c>
      <c r="K3457" s="1252">
        <v>165.74000000000001</v>
      </c>
      <c r="L3457" s="1252">
        <v>165.74000000000001</v>
      </c>
      <c r="M3457" s="1252">
        <v>165.74000000000001</v>
      </c>
      <c r="N3457" s="1252">
        <v>165.74000000000001</v>
      </c>
      <c r="O3457" s="1252">
        <v>165.74000000000001</v>
      </c>
      <c r="P3457" s="1252">
        <v>165.74000000000001</v>
      </c>
      <c r="Q3457" s="1252">
        <v>165.74000000000001</v>
      </c>
      <c r="R3457" s="1252">
        <v>165.74000000000001</v>
      </c>
      <c r="S3457" s="1252">
        <v>165.74000000000001</v>
      </c>
      <c r="T3457" s="1252">
        <v>165.74000000000001</v>
      </c>
      <c r="U3457" s="1251" t="s">
        <v>116</v>
      </c>
      <c r="V3457" s="1251" t="s">
        <v>564</v>
      </c>
      <c r="W3457" s="1251" t="s">
        <v>296</v>
      </c>
      <c r="X3457" s="1251" t="s">
        <v>1515</v>
      </c>
      <c r="Y3457" s="1251">
        <v>105</v>
      </c>
    </row>
    <row r="3458" spans="1:25" ht="12">
      <c r="A3458" s="1251">
        <v>2021</v>
      </c>
      <c r="B3458" s="1251">
        <v>25</v>
      </c>
      <c r="C3458" s="1251">
        <v>501</v>
      </c>
      <c r="D3458" s="1251" t="s">
        <v>1724</v>
      </c>
      <c r="E3458" s="1251">
        <v>105020</v>
      </c>
      <c r="F3458" s="1251" t="s">
        <v>1518</v>
      </c>
      <c r="G3458" s="1252">
        <v>-165.74000000000001</v>
      </c>
      <c r="H3458" s="1252">
        <v>-165.74000000000001</v>
      </c>
      <c r="I3458" s="1252">
        <v>-165.74000000000001</v>
      </c>
      <c r="J3458" s="1252">
        <v>-165.74000000000001</v>
      </c>
      <c r="K3458" s="1252">
        <v>-165.74000000000001</v>
      </c>
      <c r="L3458" s="1252">
        <v>-165.74000000000001</v>
      </c>
      <c r="M3458" s="1252">
        <v>-165.74000000000001</v>
      </c>
      <c r="N3458" s="1252">
        <v>-165.74000000000001</v>
      </c>
      <c r="O3458" s="1252">
        <v>-165.74000000000001</v>
      </c>
      <c r="P3458" s="1252">
        <v>-165.74000000000001</v>
      </c>
      <c r="Q3458" s="1252">
        <v>-165.74000000000001</v>
      </c>
      <c r="R3458" s="1252">
        <v>-165.74000000000001</v>
      </c>
      <c r="S3458" s="1252">
        <v>-165.74000000000001</v>
      </c>
      <c r="T3458" s="1252">
        <v>-165.74000000000001</v>
      </c>
      <c r="U3458" s="1251" t="s">
        <v>116</v>
      </c>
      <c r="V3458" s="1251" t="s">
        <v>564</v>
      </c>
      <c r="W3458" s="1251" t="s">
        <v>296</v>
      </c>
      <c r="X3458" s="1251" t="s">
        <v>1515</v>
      </c>
      <c r="Y3458" s="1251">
        <v>105</v>
      </c>
    </row>
    <row r="3459" spans="1:25" ht="12">
      <c r="A3459" s="1251">
        <v>2021</v>
      </c>
      <c r="B3459" s="1251">
        <v>25</v>
      </c>
      <c r="C3459" s="1251">
        <v>501</v>
      </c>
      <c r="D3459" s="1251" t="s">
        <v>1724</v>
      </c>
      <c r="E3459" s="1251">
        <v>105030</v>
      </c>
      <c r="F3459" s="1251" t="s">
        <v>1520</v>
      </c>
      <c r="G3459" s="1252">
        <v>0</v>
      </c>
      <c r="H3459" s="1252">
        <v>0</v>
      </c>
      <c r="I3459" s="1252">
        <v>0</v>
      </c>
      <c r="J3459" s="1252">
        <v>0</v>
      </c>
      <c r="K3459" s="1252">
        <v>0</v>
      </c>
      <c r="L3459" s="1252">
        <v>0</v>
      </c>
      <c r="M3459" s="1252">
        <v>0</v>
      </c>
      <c r="N3459" s="1252">
        <v>0</v>
      </c>
      <c r="O3459" s="1252">
        <v>0</v>
      </c>
      <c r="P3459" s="1252">
        <v>0</v>
      </c>
      <c r="Q3459" s="1252">
        <v>0</v>
      </c>
      <c r="R3459" s="1252">
        <v>0</v>
      </c>
      <c r="S3459" s="1252">
        <v>0</v>
      </c>
      <c r="T3459" s="1252">
        <v>0</v>
      </c>
      <c r="U3459" s="1251" t="s">
        <v>116</v>
      </c>
      <c r="V3459" s="1251" t="s">
        <v>564</v>
      </c>
      <c r="W3459" s="1251" t="s">
        <v>296</v>
      </c>
      <c r="X3459" s="1251" t="s">
        <v>1515</v>
      </c>
      <c r="Y3459" s="1251">
        <v>105</v>
      </c>
    </row>
    <row r="3460" spans="1:25" ht="12">
      <c r="A3460" s="1251">
        <v>2021</v>
      </c>
      <c r="B3460" s="1251">
        <v>25</v>
      </c>
      <c r="C3460" s="1251">
        <v>501</v>
      </c>
      <c r="D3460" s="1251" t="s">
        <v>1724</v>
      </c>
      <c r="E3460" s="1251">
        <v>105090</v>
      </c>
      <c r="F3460" s="1251" t="s">
        <v>1528</v>
      </c>
      <c r="G3460" s="1252">
        <v>0</v>
      </c>
      <c r="H3460" s="1252">
        <v>0</v>
      </c>
      <c r="I3460" s="1252">
        <v>0</v>
      </c>
      <c r="J3460" s="1252">
        <v>0</v>
      </c>
      <c r="K3460" s="1252">
        <v>0</v>
      </c>
      <c r="L3460" s="1252">
        <v>0</v>
      </c>
      <c r="M3460" s="1252">
        <v>0</v>
      </c>
      <c r="N3460" s="1252">
        <v>0</v>
      </c>
      <c r="O3460" s="1252">
        <v>0</v>
      </c>
      <c r="P3460" s="1252">
        <v>0</v>
      </c>
      <c r="Q3460" s="1252">
        <v>0</v>
      </c>
      <c r="R3460" s="1252">
        <v>0</v>
      </c>
      <c r="S3460" s="1252">
        <v>0</v>
      </c>
      <c r="T3460" s="1252">
        <v>0</v>
      </c>
      <c r="U3460" s="1251" t="s">
        <v>116</v>
      </c>
      <c r="V3460" s="1251" t="s">
        <v>564</v>
      </c>
      <c r="W3460" s="1251" t="s">
        <v>296</v>
      </c>
      <c r="X3460" s="1251" t="s">
        <v>1515</v>
      </c>
      <c r="Y3460" s="1251">
        <v>105</v>
      </c>
    </row>
    <row r="3461" spans="1:25" ht="12">
      <c r="A3461" s="1251">
        <v>2021</v>
      </c>
      <c r="B3461" s="1251">
        <v>25</v>
      </c>
      <c r="C3461" s="1251">
        <v>501</v>
      </c>
      <c r="D3461" s="1251" t="s">
        <v>1724</v>
      </c>
      <c r="E3461" s="1251">
        <v>141000</v>
      </c>
      <c r="F3461" s="1251" t="s">
        <v>1541</v>
      </c>
      <c r="G3461" s="1252">
        <v>0</v>
      </c>
      <c r="H3461" s="1252">
        <v>0</v>
      </c>
      <c r="I3461" s="1252">
        <v>0</v>
      </c>
      <c r="J3461" s="1252">
        <v>0</v>
      </c>
      <c r="K3461" s="1252">
        <v>0</v>
      </c>
      <c r="L3461" s="1252">
        <v>0</v>
      </c>
      <c r="M3461" s="1252">
        <v>0</v>
      </c>
      <c r="N3461" s="1252">
        <v>0</v>
      </c>
      <c r="O3461" s="1252">
        <v>0</v>
      </c>
      <c r="P3461" s="1252">
        <v>0</v>
      </c>
      <c r="Q3461" s="1252">
        <v>0</v>
      </c>
      <c r="R3461" s="1252">
        <v>0</v>
      </c>
      <c r="S3461" s="1252">
        <v>0</v>
      </c>
      <c r="T3461" s="1252">
        <v>0</v>
      </c>
      <c r="U3461" s="1251" t="s">
        <v>116</v>
      </c>
      <c r="V3461" s="1251" t="s">
        <v>1537</v>
      </c>
      <c r="W3461" s="1251" t="s">
        <v>308</v>
      </c>
      <c r="X3461" s="1251" t="s">
        <v>1515</v>
      </c>
      <c r="Y3461" s="1251">
        <v>141</v>
      </c>
    </row>
    <row r="3462" spans="1:25" ht="12">
      <c r="A3462" s="1251">
        <v>2021</v>
      </c>
      <c r="B3462" s="1251">
        <v>25</v>
      </c>
      <c r="C3462" s="1251">
        <v>501</v>
      </c>
      <c r="D3462" s="1251" t="s">
        <v>1724</v>
      </c>
      <c r="E3462" s="1251">
        <v>142000</v>
      </c>
      <c r="F3462" s="1251" t="s">
        <v>1544</v>
      </c>
      <c r="G3462" s="1252">
        <v>0</v>
      </c>
      <c r="H3462" s="1252">
        <v>0</v>
      </c>
      <c r="I3462" s="1252">
        <v>0</v>
      </c>
      <c r="J3462" s="1252">
        <v>0</v>
      </c>
      <c r="K3462" s="1252">
        <v>0</v>
      </c>
      <c r="L3462" s="1252">
        <v>0</v>
      </c>
      <c r="M3462" s="1252">
        <v>0</v>
      </c>
      <c r="N3462" s="1252">
        <v>0</v>
      </c>
      <c r="O3462" s="1252">
        <v>0</v>
      </c>
      <c r="P3462" s="1252">
        <v>0</v>
      </c>
      <c r="Q3462" s="1252">
        <v>0</v>
      </c>
      <c r="R3462" s="1252">
        <v>0</v>
      </c>
      <c r="S3462" s="1252">
        <v>0</v>
      </c>
      <c r="T3462" s="1252">
        <v>0</v>
      </c>
      <c r="U3462" s="1251" t="s">
        <v>116</v>
      </c>
      <c r="V3462" s="1251" t="s">
        <v>1537</v>
      </c>
      <c r="W3462" s="1251" t="s">
        <v>308</v>
      </c>
      <c r="X3462" s="1251" t="s">
        <v>1515</v>
      </c>
      <c r="Y3462" s="1251">
        <v>142</v>
      </c>
    </row>
    <row r="3463" spans="1:25" ht="12">
      <c r="A3463" s="1251">
        <v>2021</v>
      </c>
      <c r="B3463" s="1251">
        <v>25</v>
      </c>
      <c r="C3463" s="1251">
        <v>501</v>
      </c>
      <c r="D3463" s="1251" t="s">
        <v>1724</v>
      </c>
      <c r="E3463" s="1251">
        <v>236118</v>
      </c>
      <c r="F3463" s="1251" t="s">
        <v>1589</v>
      </c>
      <c r="G3463" s="1252">
        <v>0</v>
      </c>
      <c r="H3463" s="1252">
        <v>0</v>
      </c>
      <c r="I3463" s="1252">
        <v>0</v>
      </c>
      <c r="J3463" s="1252">
        <v>0</v>
      </c>
      <c r="K3463" s="1252">
        <v>0</v>
      </c>
      <c r="L3463" s="1252">
        <v>0</v>
      </c>
      <c r="M3463" s="1252">
        <v>0</v>
      </c>
      <c r="N3463" s="1252">
        <v>0</v>
      </c>
      <c r="O3463" s="1252">
        <v>0</v>
      </c>
      <c r="P3463" s="1252">
        <v>0</v>
      </c>
      <c r="Q3463" s="1252">
        <v>0</v>
      </c>
      <c r="R3463" s="1252">
        <v>0</v>
      </c>
      <c r="S3463" s="1252">
        <v>0</v>
      </c>
      <c r="T3463" s="1252">
        <v>0</v>
      </c>
      <c r="U3463" s="1251" t="s">
        <v>116</v>
      </c>
      <c r="V3463" s="1251" t="s">
        <v>1537</v>
      </c>
      <c r="W3463" s="1251" t="s">
        <v>371</v>
      </c>
      <c r="X3463" s="1251" t="s">
        <v>1581</v>
      </c>
      <c r="Y3463" s="1251">
        <v>236</v>
      </c>
    </row>
    <row r="3464" spans="1:25" ht="12">
      <c r="A3464" s="1251">
        <v>2021</v>
      </c>
      <c r="B3464" s="1251">
        <v>25</v>
      </c>
      <c r="C3464" s="1251">
        <v>502</v>
      </c>
      <c r="D3464" s="1251" t="s">
        <v>1725</v>
      </c>
      <c r="E3464" s="1251">
        <v>142000</v>
      </c>
      <c r="F3464" s="1251" t="s">
        <v>1544</v>
      </c>
      <c r="G3464" s="1252">
        <v>0</v>
      </c>
      <c r="H3464" s="1252">
        <v>0</v>
      </c>
      <c r="I3464" s="1252">
        <v>0</v>
      </c>
      <c r="J3464" s="1252">
        <v>0</v>
      </c>
      <c r="K3464" s="1252">
        <v>0</v>
      </c>
      <c r="L3464" s="1252">
        <v>0</v>
      </c>
      <c r="M3464" s="1252">
        <v>0</v>
      </c>
      <c r="N3464" s="1252">
        <v>0</v>
      </c>
      <c r="O3464" s="1252">
        <v>0</v>
      </c>
      <c r="P3464" s="1252">
        <v>0</v>
      </c>
      <c r="Q3464" s="1252">
        <v>0</v>
      </c>
      <c r="R3464" s="1252">
        <v>0</v>
      </c>
      <c r="S3464" s="1252">
        <v>0</v>
      </c>
      <c r="T3464" s="1252">
        <v>0</v>
      </c>
      <c r="U3464" s="1251" t="s">
        <v>116</v>
      </c>
      <c r="V3464" s="1251" t="s">
        <v>1537</v>
      </c>
      <c r="W3464" s="1251" t="s">
        <v>308</v>
      </c>
      <c r="X3464" s="1251" t="s">
        <v>1515</v>
      </c>
      <c r="Y3464" s="1251">
        <v>142</v>
      </c>
    </row>
    <row r="3465" spans="1:25" ht="12">
      <c r="A3465" s="1251">
        <v>2021</v>
      </c>
      <c r="B3465" s="1251">
        <v>25</v>
      </c>
      <c r="C3465" s="1251">
        <v>503</v>
      </c>
      <c r="D3465" s="1251" t="s">
        <v>1726</v>
      </c>
      <c r="E3465" s="1251">
        <v>105020</v>
      </c>
      <c r="F3465" s="1251" t="s">
        <v>1518</v>
      </c>
      <c r="G3465" s="1252">
        <v>0</v>
      </c>
      <c r="H3465" s="1252">
        <v>0</v>
      </c>
      <c r="I3465" s="1252">
        <v>0</v>
      </c>
      <c r="J3465" s="1252">
        <v>0</v>
      </c>
      <c r="K3465" s="1252">
        <v>0</v>
      </c>
      <c r="L3465" s="1252">
        <v>0</v>
      </c>
      <c r="M3465" s="1252">
        <v>0</v>
      </c>
      <c r="N3465" s="1252">
        <v>0</v>
      </c>
      <c r="O3465" s="1252">
        <v>0</v>
      </c>
      <c r="P3465" s="1252">
        <v>0</v>
      </c>
      <c r="Q3465" s="1252">
        <v>0</v>
      </c>
      <c r="R3465" s="1252">
        <v>0</v>
      </c>
      <c r="S3465" s="1252">
        <v>0</v>
      </c>
      <c r="T3465" s="1252">
        <v>0</v>
      </c>
      <c r="U3465" s="1251" t="s">
        <v>116</v>
      </c>
      <c r="V3465" s="1251" t="s">
        <v>564</v>
      </c>
      <c r="W3465" s="1251" t="s">
        <v>296</v>
      </c>
      <c r="X3465" s="1251" t="s">
        <v>1515</v>
      </c>
      <c r="Y3465" s="1251">
        <v>105</v>
      </c>
    </row>
    <row r="3466" spans="1:25" ht="12">
      <c r="A3466" s="1251">
        <v>2021</v>
      </c>
      <c r="B3466" s="1251">
        <v>25</v>
      </c>
      <c r="C3466" s="1251">
        <v>503</v>
      </c>
      <c r="D3466" s="1251" t="s">
        <v>1726</v>
      </c>
      <c r="E3466" s="1251">
        <v>105029</v>
      </c>
      <c r="F3466" s="1251" t="s">
        <v>1519</v>
      </c>
      <c r="G3466" s="1252">
        <v>0</v>
      </c>
      <c r="H3466" s="1252">
        <v>0</v>
      </c>
      <c r="I3466" s="1252">
        <v>0</v>
      </c>
      <c r="J3466" s="1252">
        <v>0</v>
      </c>
      <c r="K3466" s="1252">
        <v>0</v>
      </c>
      <c r="L3466" s="1252">
        <v>0</v>
      </c>
      <c r="M3466" s="1252">
        <v>0</v>
      </c>
      <c r="N3466" s="1252">
        <v>0</v>
      </c>
      <c r="O3466" s="1252">
        <v>0</v>
      </c>
      <c r="P3466" s="1252">
        <v>0</v>
      </c>
      <c r="Q3466" s="1252">
        <v>0</v>
      </c>
      <c r="R3466" s="1252">
        <v>0</v>
      </c>
      <c r="S3466" s="1252">
        <v>0</v>
      </c>
      <c r="T3466" s="1252">
        <v>0</v>
      </c>
      <c r="U3466" s="1251" t="s">
        <v>116</v>
      </c>
      <c r="V3466" s="1251" t="s">
        <v>564</v>
      </c>
      <c r="W3466" s="1251" t="s">
        <v>296</v>
      </c>
      <c r="X3466" s="1251" t="s">
        <v>1515</v>
      </c>
      <c r="Y3466" s="1251">
        <v>105</v>
      </c>
    </row>
    <row r="3467" spans="1:25" ht="12">
      <c r="A3467" s="1251">
        <v>2021</v>
      </c>
      <c r="B3467" s="1251">
        <v>25</v>
      </c>
      <c r="C3467" s="1251">
        <v>503</v>
      </c>
      <c r="D3467" s="1251" t="s">
        <v>1726</v>
      </c>
      <c r="E3467" s="1251">
        <v>105030</v>
      </c>
      <c r="F3467" s="1251" t="s">
        <v>1520</v>
      </c>
      <c r="G3467" s="1252">
        <v>0</v>
      </c>
      <c r="H3467" s="1252">
        <v>0</v>
      </c>
      <c r="I3467" s="1252">
        <v>0</v>
      </c>
      <c r="J3467" s="1252">
        <v>0</v>
      </c>
      <c r="K3467" s="1252">
        <v>0</v>
      </c>
      <c r="L3467" s="1252">
        <v>0</v>
      </c>
      <c r="M3467" s="1252">
        <v>0</v>
      </c>
      <c r="N3467" s="1252">
        <v>0</v>
      </c>
      <c r="O3467" s="1252">
        <v>0</v>
      </c>
      <c r="P3467" s="1252">
        <v>0</v>
      </c>
      <c r="Q3467" s="1252">
        <v>0</v>
      </c>
      <c r="R3467" s="1252">
        <v>0</v>
      </c>
      <c r="S3467" s="1252">
        <v>0</v>
      </c>
      <c r="T3467" s="1252">
        <v>0</v>
      </c>
      <c r="U3467" s="1251" t="s">
        <v>116</v>
      </c>
      <c r="V3467" s="1251" t="s">
        <v>564</v>
      </c>
      <c r="W3467" s="1251" t="s">
        <v>296</v>
      </c>
      <c r="X3467" s="1251" t="s">
        <v>1515</v>
      </c>
      <c r="Y3467" s="1251">
        <v>105</v>
      </c>
    </row>
    <row r="3468" spans="1:25" ht="12">
      <c r="A3468" s="1251">
        <v>2021</v>
      </c>
      <c r="B3468" s="1251">
        <v>25</v>
      </c>
      <c r="C3468" s="1251">
        <v>503</v>
      </c>
      <c r="D3468" s="1251" t="s">
        <v>1726</v>
      </c>
      <c r="E3468" s="1251">
        <v>105090</v>
      </c>
      <c r="F3468" s="1251" t="s">
        <v>1528</v>
      </c>
      <c r="G3468" s="1252">
        <v>0</v>
      </c>
      <c r="H3468" s="1252">
        <v>0</v>
      </c>
      <c r="I3468" s="1252">
        <v>0</v>
      </c>
      <c r="J3468" s="1252">
        <v>0</v>
      </c>
      <c r="K3468" s="1252">
        <v>0</v>
      </c>
      <c r="L3468" s="1252">
        <v>0</v>
      </c>
      <c r="M3468" s="1252">
        <v>0</v>
      </c>
      <c r="N3468" s="1252">
        <v>0</v>
      </c>
      <c r="O3468" s="1252">
        <v>0</v>
      </c>
      <c r="P3468" s="1252">
        <v>0</v>
      </c>
      <c r="Q3468" s="1252">
        <v>0</v>
      </c>
      <c r="R3468" s="1252">
        <v>0</v>
      </c>
      <c r="S3468" s="1252">
        <v>0</v>
      </c>
      <c r="T3468" s="1252">
        <v>0</v>
      </c>
      <c r="U3468" s="1251" t="s">
        <v>116</v>
      </c>
      <c r="V3468" s="1251" t="s">
        <v>564</v>
      </c>
      <c r="W3468" s="1251" t="s">
        <v>296</v>
      </c>
      <c r="X3468" s="1251" t="s">
        <v>1515</v>
      </c>
      <c r="Y3468" s="1251">
        <v>105</v>
      </c>
    </row>
    <row r="3469" spans="1:25" ht="12">
      <c r="A3469" s="1251">
        <v>2021</v>
      </c>
      <c r="B3469" s="1251">
        <v>25</v>
      </c>
      <c r="C3469" s="1251">
        <v>503</v>
      </c>
      <c r="D3469" s="1251" t="s">
        <v>1726</v>
      </c>
      <c r="E3469" s="1251">
        <v>141000</v>
      </c>
      <c r="F3469" s="1251" t="s">
        <v>1541</v>
      </c>
      <c r="G3469" s="1252">
        <v>0</v>
      </c>
      <c r="H3469" s="1252">
        <v>0</v>
      </c>
      <c r="I3469" s="1252">
        <v>0</v>
      </c>
      <c r="J3469" s="1252">
        <v>0</v>
      </c>
      <c r="K3469" s="1252">
        <v>0</v>
      </c>
      <c r="L3469" s="1252">
        <v>0</v>
      </c>
      <c r="M3469" s="1252">
        <v>0</v>
      </c>
      <c r="N3469" s="1252">
        <v>0</v>
      </c>
      <c r="O3469" s="1252">
        <v>0</v>
      </c>
      <c r="P3469" s="1252">
        <v>0</v>
      </c>
      <c r="Q3469" s="1252">
        <v>0</v>
      </c>
      <c r="R3469" s="1252">
        <v>0</v>
      </c>
      <c r="S3469" s="1252">
        <v>0</v>
      </c>
      <c r="T3469" s="1252">
        <v>0</v>
      </c>
      <c r="U3469" s="1251" t="s">
        <v>116</v>
      </c>
      <c r="V3469" s="1251" t="s">
        <v>1537</v>
      </c>
      <c r="W3469" s="1251" t="s">
        <v>308</v>
      </c>
      <c r="X3469" s="1251" t="s">
        <v>1515</v>
      </c>
      <c r="Y3469" s="1251">
        <v>141</v>
      </c>
    </row>
    <row r="3470" spans="1:25" ht="12">
      <c r="A3470" s="1251">
        <v>2021</v>
      </c>
      <c r="B3470" s="1251">
        <v>25</v>
      </c>
      <c r="C3470" s="1251">
        <v>503</v>
      </c>
      <c r="D3470" s="1251" t="s">
        <v>1726</v>
      </c>
      <c r="E3470" s="1251">
        <v>142000</v>
      </c>
      <c r="F3470" s="1251" t="s">
        <v>1544</v>
      </c>
      <c r="G3470" s="1252">
        <v>0</v>
      </c>
      <c r="H3470" s="1252">
        <v>0</v>
      </c>
      <c r="I3470" s="1252">
        <v>0</v>
      </c>
      <c r="J3470" s="1252">
        <v>0</v>
      </c>
      <c r="K3470" s="1252">
        <v>0</v>
      </c>
      <c r="L3470" s="1252">
        <v>0</v>
      </c>
      <c r="M3470" s="1252">
        <v>0</v>
      </c>
      <c r="N3470" s="1252">
        <v>0</v>
      </c>
      <c r="O3470" s="1252">
        <v>0</v>
      </c>
      <c r="P3470" s="1252">
        <v>0</v>
      </c>
      <c r="Q3470" s="1252">
        <v>0</v>
      </c>
      <c r="R3470" s="1252">
        <v>0</v>
      </c>
      <c r="S3470" s="1252">
        <v>0</v>
      </c>
      <c r="T3470" s="1252">
        <v>0</v>
      </c>
      <c r="U3470" s="1251" t="s">
        <v>116</v>
      </c>
      <c r="V3470" s="1251" t="s">
        <v>1537</v>
      </c>
      <c r="W3470" s="1251" t="s">
        <v>308</v>
      </c>
      <c r="X3470" s="1251" t="s">
        <v>1515</v>
      </c>
      <c r="Y3470" s="1251">
        <v>142</v>
      </c>
    </row>
    <row r="3471" spans="1:25" ht="12">
      <c r="A3471" s="1251">
        <v>2021</v>
      </c>
      <c r="B3471" s="1251">
        <v>25</v>
      </c>
      <c r="C3471" s="1251">
        <v>504</v>
      </c>
      <c r="D3471" s="1251" t="s">
        <v>1727</v>
      </c>
      <c r="E3471" s="1251">
        <v>142000</v>
      </c>
      <c r="F3471" s="1251" t="s">
        <v>1544</v>
      </c>
      <c r="G3471" s="1252">
        <v>0</v>
      </c>
      <c r="H3471" s="1252">
        <v>0</v>
      </c>
      <c r="I3471" s="1252">
        <v>0</v>
      </c>
      <c r="J3471" s="1252">
        <v>0</v>
      </c>
      <c r="K3471" s="1252">
        <v>0</v>
      </c>
      <c r="L3471" s="1252">
        <v>0</v>
      </c>
      <c r="M3471" s="1252">
        <v>0</v>
      </c>
      <c r="N3471" s="1252">
        <v>0</v>
      </c>
      <c r="O3471" s="1252">
        <v>0</v>
      </c>
      <c r="P3471" s="1252">
        <v>0</v>
      </c>
      <c r="Q3471" s="1252">
        <v>0</v>
      </c>
      <c r="R3471" s="1252">
        <v>0</v>
      </c>
      <c r="S3471" s="1252">
        <v>0</v>
      </c>
      <c r="T3471" s="1252">
        <v>0</v>
      </c>
      <c r="U3471" s="1251" t="s">
        <v>116</v>
      </c>
      <c r="V3471" s="1251" t="s">
        <v>1537</v>
      </c>
      <c r="W3471" s="1251" t="s">
        <v>308</v>
      </c>
      <c r="X3471" s="1251" t="s">
        <v>1515</v>
      </c>
      <c r="Y3471" s="1251">
        <v>142</v>
      </c>
    </row>
    <row r="3472" spans="1:25" ht="12">
      <c r="A3472" s="1251">
        <v>2021</v>
      </c>
      <c r="B3472" s="1251">
        <v>25</v>
      </c>
      <c r="C3472" s="1251">
        <v>505</v>
      </c>
      <c r="D3472" s="1251" t="s">
        <v>1728</v>
      </c>
      <c r="E3472" s="1251">
        <v>141000</v>
      </c>
      <c r="F3472" s="1251" t="s">
        <v>1541</v>
      </c>
      <c r="G3472" s="1252">
        <v>0</v>
      </c>
      <c r="H3472" s="1252">
        <v>0</v>
      </c>
      <c r="I3472" s="1252">
        <v>0</v>
      </c>
      <c r="J3472" s="1252">
        <v>0</v>
      </c>
      <c r="K3472" s="1252">
        <v>0</v>
      </c>
      <c r="L3472" s="1252">
        <v>0</v>
      </c>
      <c r="M3472" s="1252">
        <v>0</v>
      </c>
      <c r="N3472" s="1252">
        <v>0</v>
      </c>
      <c r="O3472" s="1252">
        <v>0</v>
      </c>
      <c r="P3472" s="1252">
        <v>0</v>
      </c>
      <c r="Q3472" s="1252">
        <v>0</v>
      </c>
      <c r="R3472" s="1252">
        <v>0</v>
      </c>
      <c r="S3472" s="1252">
        <v>0</v>
      </c>
      <c r="T3472" s="1252">
        <v>0</v>
      </c>
      <c r="U3472" s="1251" t="s">
        <v>116</v>
      </c>
      <c r="V3472" s="1251" t="s">
        <v>1537</v>
      </c>
      <c r="W3472" s="1251" t="s">
        <v>308</v>
      </c>
      <c r="X3472" s="1251" t="s">
        <v>1515</v>
      </c>
      <c r="Y3472" s="1251">
        <v>141</v>
      </c>
    </row>
    <row r="3473" spans="1:25" ht="12">
      <c r="A3473" s="1251">
        <v>2021</v>
      </c>
      <c r="B3473" s="1251">
        <v>25</v>
      </c>
      <c r="C3473" s="1251">
        <v>505</v>
      </c>
      <c r="D3473" s="1251" t="s">
        <v>1728</v>
      </c>
      <c r="E3473" s="1251">
        <v>142000</v>
      </c>
      <c r="F3473" s="1251" t="s">
        <v>1544</v>
      </c>
      <c r="G3473" s="1252">
        <v>0</v>
      </c>
      <c r="H3473" s="1252">
        <v>0</v>
      </c>
      <c r="I3473" s="1252">
        <v>0</v>
      </c>
      <c r="J3473" s="1252">
        <v>0</v>
      </c>
      <c r="K3473" s="1252">
        <v>0</v>
      </c>
      <c r="L3473" s="1252">
        <v>0</v>
      </c>
      <c r="M3473" s="1252">
        <v>0</v>
      </c>
      <c r="N3473" s="1252">
        <v>0</v>
      </c>
      <c r="O3473" s="1252">
        <v>0</v>
      </c>
      <c r="P3473" s="1252">
        <v>0</v>
      </c>
      <c r="Q3473" s="1252">
        <v>0</v>
      </c>
      <c r="R3473" s="1252">
        <v>0</v>
      </c>
      <c r="S3473" s="1252">
        <v>0</v>
      </c>
      <c r="T3473" s="1252">
        <v>0</v>
      </c>
      <c r="U3473" s="1251" t="s">
        <v>116</v>
      </c>
      <c r="V3473" s="1251" t="s">
        <v>1537</v>
      </c>
      <c r="W3473" s="1251" t="s">
        <v>308</v>
      </c>
      <c r="X3473" s="1251" t="s">
        <v>1515</v>
      </c>
      <c r="Y3473" s="1251">
        <v>142</v>
      </c>
    </row>
    <row r="3474" spans="1:25" ht="12">
      <c r="A3474" s="1251">
        <v>2021</v>
      </c>
      <c r="B3474" s="1251">
        <v>25</v>
      </c>
      <c r="C3474" s="1251">
        <v>505</v>
      </c>
      <c r="D3474" s="1251" t="s">
        <v>1728</v>
      </c>
      <c r="E3474" s="1251">
        <v>186302</v>
      </c>
      <c r="F3474" s="1251" t="s">
        <v>1574</v>
      </c>
      <c r="G3474" s="1252">
        <v>0</v>
      </c>
      <c r="H3474" s="1252">
        <v>0</v>
      </c>
      <c r="I3474" s="1252">
        <v>0</v>
      </c>
      <c r="J3474" s="1252">
        <v>0</v>
      </c>
      <c r="K3474" s="1252">
        <v>0</v>
      </c>
      <c r="L3474" s="1252">
        <v>0</v>
      </c>
      <c r="M3474" s="1252">
        <v>0</v>
      </c>
      <c r="N3474" s="1252">
        <v>0</v>
      </c>
      <c r="O3474" s="1252">
        <v>0</v>
      </c>
      <c r="P3474" s="1252">
        <v>0</v>
      </c>
      <c r="Q3474" s="1252">
        <v>0</v>
      </c>
      <c r="R3474" s="1252">
        <v>0</v>
      </c>
      <c r="S3474" s="1252">
        <v>0</v>
      </c>
      <c r="T3474" s="1252">
        <v>0</v>
      </c>
      <c r="U3474" s="1251" t="s">
        <v>116</v>
      </c>
      <c r="V3474" s="1251" t="s">
        <v>564</v>
      </c>
      <c r="W3474" s="1251" t="s">
        <v>322</v>
      </c>
      <c r="X3474" s="1251" t="s">
        <v>1515</v>
      </c>
      <c r="Y3474" s="1251">
        <v>186</v>
      </c>
    </row>
    <row r="3475" spans="1:25" ht="12">
      <c r="A3475" s="1251">
        <v>2021</v>
      </c>
      <c r="B3475" s="1251">
        <v>25</v>
      </c>
      <c r="C3475" s="1251">
        <v>506</v>
      </c>
      <c r="D3475" s="1251" t="s">
        <v>1729</v>
      </c>
      <c r="E3475" s="1251">
        <v>142000</v>
      </c>
      <c r="F3475" s="1251" t="s">
        <v>1544</v>
      </c>
      <c r="G3475" s="1252">
        <v>0</v>
      </c>
      <c r="H3475" s="1252">
        <v>0</v>
      </c>
      <c r="I3475" s="1252">
        <v>0</v>
      </c>
      <c r="J3475" s="1252">
        <v>0</v>
      </c>
      <c r="K3475" s="1252">
        <v>0</v>
      </c>
      <c r="L3475" s="1252">
        <v>0</v>
      </c>
      <c r="M3475" s="1252">
        <v>0</v>
      </c>
      <c r="N3475" s="1252">
        <v>0</v>
      </c>
      <c r="O3475" s="1252">
        <v>0</v>
      </c>
      <c r="P3475" s="1252">
        <v>0</v>
      </c>
      <c r="Q3475" s="1252">
        <v>0</v>
      </c>
      <c r="R3475" s="1252">
        <v>0</v>
      </c>
      <c r="S3475" s="1252">
        <v>0</v>
      </c>
      <c r="T3475" s="1252">
        <v>0</v>
      </c>
      <c r="U3475" s="1251" t="s">
        <v>116</v>
      </c>
      <c r="V3475" s="1251" t="s">
        <v>1537</v>
      </c>
      <c r="W3475" s="1251" t="s">
        <v>308</v>
      </c>
      <c r="X3475" s="1251" t="s">
        <v>1515</v>
      </c>
      <c r="Y3475" s="1251">
        <v>142</v>
      </c>
    </row>
    <row r="3476" spans="1:25" ht="12">
      <c r="A3476" s="1251">
        <v>2021</v>
      </c>
      <c r="B3476" s="1251">
        <v>25</v>
      </c>
      <c r="C3476" s="1251">
        <v>507</v>
      </c>
      <c r="D3476" s="1251" t="s">
        <v>1730</v>
      </c>
      <c r="E3476" s="1251">
        <v>142000</v>
      </c>
      <c r="F3476" s="1251" t="s">
        <v>1544</v>
      </c>
      <c r="G3476" s="1252">
        <v>0</v>
      </c>
      <c r="H3476" s="1252">
        <v>0</v>
      </c>
      <c r="I3476" s="1252">
        <v>0</v>
      </c>
      <c r="J3476" s="1252">
        <v>0</v>
      </c>
      <c r="K3476" s="1252">
        <v>0</v>
      </c>
      <c r="L3476" s="1252">
        <v>0</v>
      </c>
      <c r="M3476" s="1252">
        <v>0</v>
      </c>
      <c r="N3476" s="1252">
        <v>0</v>
      </c>
      <c r="O3476" s="1252">
        <v>0</v>
      </c>
      <c r="P3476" s="1252">
        <v>0</v>
      </c>
      <c r="Q3476" s="1252">
        <v>0</v>
      </c>
      <c r="R3476" s="1252">
        <v>0</v>
      </c>
      <c r="S3476" s="1252">
        <v>0</v>
      </c>
      <c r="T3476" s="1252">
        <v>0</v>
      </c>
      <c r="U3476" s="1251" t="s">
        <v>116</v>
      </c>
      <c r="V3476" s="1251" t="s">
        <v>1537</v>
      </c>
      <c r="W3476" s="1251" t="s">
        <v>308</v>
      </c>
      <c r="X3476" s="1251" t="s">
        <v>1515</v>
      </c>
      <c r="Y3476" s="1251">
        <v>142</v>
      </c>
    </row>
    <row r="3477" spans="1:25" ht="12">
      <c r="A3477" s="1251">
        <v>2021</v>
      </c>
      <c r="B3477" s="1251">
        <v>25</v>
      </c>
      <c r="C3477" s="1251">
        <v>507</v>
      </c>
      <c r="D3477" s="1251" t="s">
        <v>1730</v>
      </c>
      <c r="E3477" s="1251">
        <v>241001</v>
      </c>
      <c r="F3477" s="1251" t="s">
        <v>1592</v>
      </c>
      <c r="G3477" s="1252">
        <v>0</v>
      </c>
      <c r="H3477" s="1252">
        <v>0</v>
      </c>
      <c r="I3477" s="1252">
        <v>0</v>
      </c>
      <c r="J3477" s="1252">
        <v>0</v>
      </c>
      <c r="K3477" s="1252">
        <v>0</v>
      </c>
      <c r="L3477" s="1252">
        <v>0</v>
      </c>
      <c r="M3477" s="1252">
        <v>0</v>
      </c>
      <c r="N3477" s="1252">
        <v>0</v>
      </c>
      <c r="O3477" s="1252">
        <v>0</v>
      </c>
      <c r="P3477" s="1252">
        <v>0</v>
      </c>
      <c r="Q3477" s="1252">
        <v>0</v>
      </c>
      <c r="R3477" s="1252">
        <v>0</v>
      </c>
      <c r="S3477" s="1252">
        <v>0</v>
      </c>
      <c r="T3477" s="1252">
        <v>0</v>
      </c>
      <c r="U3477" s="1251" t="s">
        <v>116</v>
      </c>
      <c r="V3477" s="1251" t="s">
        <v>1537</v>
      </c>
      <c r="W3477" s="1251" t="s">
        <v>371</v>
      </c>
      <c r="X3477" s="1251" t="s">
        <v>1581</v>
      </c>
      <c r="Y3477" s="1251">
        <v>241</v>
      </c>
    </row>
    <row r="3478" spans="1:25" ht="12">
      <c r="A3478" s="1251">
        <v>2021</v>
      </c>
      <c r="B3478" s="1251">
        <v>25</v>
      </c>
      <c r="C3478" s="1251">
        <v>600</v>
      </c>
      <c r="D3478" s="1251" t="s">
        <v>1153</v>
      </c>
      <c r="E3478" s="1251">
        <v>104000</v>
      </c>
      <c r="F3478" s="1251" t="s">
        <v>1514</v>
      </c>
      <c r="G3478" s="1252">
        <v>0</v>
      </c>
      <c r="H3478" s="1252">
        <v>0</v>
      </c>
      <c r="I3478" s="1252">
        <v>0</v>
      </c>
      <c r="J3478" s="1252">
        <v>0</v>
      </c>
      <c r="K3478" s="1252">
        <v>0</v>
      </c>
      <c r="L3478" s="1252">
        <v>0</v>
      </c>
      <c r="M3478" s="1252">
        <v>0</v>
      </c>
      <c r="N3478" s="1252">
        <v>0</v>
      </c>
      <c r="O3478" s="1252">
        <v>0</v>
      </c>
      <c r="P3478" s="1252">
        <v>0</v>
      </c>
      <c r="Q3478" s="1252">
        <v>0</v>
      </c>
      <c r="R3478" s="1252">
        <v>0</v>
      </c>
      <c r="S3478" s="1252">
        <v>0</v>
      </c>
      <c r="T3478" s="1252">
        <v>0</v>
      </c>
      <c r="U3478" s="1251" t="s">
        <v>116</v>
      </c>
      <c r="V3478" s="1251" t="s">
        <v>564</v>
      </c>
      <c r="W3478" s="1251" t="s">
        <v>326</v>
      </c>
      <c r="X3478" s="1251" t="s">
        <v>1515</v>
      </c>
      <c r="Y3478" s="1251">
        <v>104</v>
      </c>
    </row>
    <row r="3479" spans="1:25" ht="12">
      <c r="A3479" s="1251">
        <v>2021</v>
      </c>
      <c r="B3479" s="1251">
        <v>25</v>
      </c>
      <c r="C3479" s="1251">
        <v>600</v>
      </c>
      <c r="D3479" s="1251" t="s">
        <v>1153</v>
      </c>
      <c r="E3479" s="1251">
        <v>105020</v>
      </c>
      <c r="F3479" s="1251" t="s">
        <v>1518</v>
      </c>
      <c r="G3479" s="1252">
        <v>0</v>
      </c>
      <c r="H3479" s="1252">
        <v>0</v>
      </c>
      <c r="I3479" s="1252">
        <v>0</v>
      </c>
      <c r="J3479" s="1252">
        <v>0</v>
      </c>
      <c r="K3479" s="1252">
        <v>0</v>
      </c>
      <c r="L3479" s="1252">
        <v>0</v>
      </c>
      <c r="M3479" s="1252">
        <v>0</v>
      </c>
      <c r="N3479" s="1252">
        <v>0</v>
      </c>
      <c r="O3479" s="1252">
        <v>0</v>
      </c>
      <c r="P3479" s="1252">
        <v>0</v>
      </c>
      <c r="Q3479" s="1252">
        <v>0</v>
      </c>
      <c r="R3479" s="1252">
        <v>0</v>
      </c>
      <c r="S3479" s="1252">
        <v>0</v>
      </c>
      <c r="T3479" s="1252">
        <v>0</v>
      </c>
      <c r="U3479" s="1251" t="s">
        <v>116</v>
      </c>
      <c r="V3479" s="1251" t="s">
        <v>564</v>
      </c>
      <c r="W3479" s="1251" t="s">
        <v>296</v>
      </c>
      <c r="X3479" s="1251" t="s">
        <v>1515</v>
      </c>
      <c r="Y3479" s="1251">
        <v>105</v>
      </c>
    </row>
    <row r="3480" spans="1:25" ht="12">
      <c r="A3480" s="1251">
        <v>2021</v>
      </c>
      <c r="B3480" s="1251">
        <v>25</v>
      </c>
      <c r="C3480" s="1251">
        <v>600</v>
      </c>
      <c r="D3480" s="1251" t="s">
        <v>1153</v>
      </c>
      <c r="E3480" s="1251">
        <v>105029</v>
      </c>
      <c r="F3480" s="1251" t="s">
        <v>1519</v>
      </c>
      <c r="G3480" s="1252">
        <v>0</v>
      </c>
      <c r="H3480" s="1252">
        <v>0</v>
      </c>
      <c r="I3480" s="1252">
        <v>0</v>
      </c>
      <c r="J3480" s="1252">
        <v>0</v>
      </c>
      <c r="K3480" s="1252">
        <v>0</v>
      </c>
      <c r="L3480" s="1252">
        <v>0</v>
      </c>
      <c r="M3480" s="1252">
        <v>0</v>
      </c>
      <c r="N3480" s="1252">
        <v>0</v>
      </c>
      <c r="O3480" s="1252">
        <v>0</v>
      </c>
      <c r="P3480" s="1252">
        <v>0</v>
      </c>
      <c r="Q3480" s="1252">
        <v>0</v>
      </c>
      <c r="R3480" s="1252">
        <v>0</v>
      </c>
      <c r="S3480" s="1252">
        <v>0</v>
      </c>
      <c r="T3480" s="1252">
        <v>0</v>
      </c>
      <c r="U3480" s="1251" t="s">
        <v>116</v>
      </c>
      <c r="V3480" s="1251" t="s">
        <v>564</v>
      </c>
      <c r="W3480" s="1251" t="s">
        <v>296</v>
      </c>
      <c r="X3480" s="1251" t="s">
        <v>1515</v>
      </c>
      <c r="Y3480" s="1251">
        <v>105</v>
      </c>
    </row>
    <row r="3481" spans="1:25" ht="12">
      <c r="A3481" s="1251">
        <v>2021</v>
      </c>
      <c r="B3481" s="1251">
        <v>25</v>
      </c>
      <c r="C3481" s="1251">
        <v>600</v>
      </c>
      <c r="D3481" s="1251" t="s">
        <v>1153</v>
      </c>
      <c r="E3481" s="1251">
        <v>105030</v>
      </c>
      <c r="F3481" s="1251" t="s">
        <v>1520</v>
      </c>
      <c r="G3481" s="1252">
        <v>0</v>
      </c>
      <c r="H3481" s="1252">
        <v>0</v>
      </c>
      <c r="I3481" s="1252">
        <v>0</v>
      </c>
      <c r="J3481" s="1252">
        <v>0</v>
      </c>
      <c r="K3481" s="1252">
        <v>0</v>
      </c>
      <c r="L3481" s="1252">
        <v>0</v>
      </c>
      <c r="M3481" s="1252">
        <v>0</v>
      </c>
      <c r="N3481" s="1252">
        <v>0</v>
      </c>
      <c r="O3481" s="1252">
        <v>0</v>
      </c>
      <c r="P3481" s="1252">
        <v>0</v>
      </c>
      <c r="Q3481" s="1252">
        <v>0</v>
      </c>
      <c r="R3481" s="1252">
        <v>0</v>
      </c>
      <c r="S3481" s="1252">
        <v>0</v>
      </c>
      <c r="T3481" s="1252">
        <v>0</v>
      </c>
      <c r="U3481" s="1251" t="s">
        <v>116</v>
      </c>
      <c r="V3481" s="1251" t="s">
        <v>564</v>
      </c>
      <c r="W3481" s="1251" t="s">
        <v>296</v>
      </c>
      <c r="X3481" s="1251" t="s">
        <v>1515</v>
      </c>
      <c r="Y3481" s="1251">
        <v>105</v>
      </c>
    </row>
    <row r="3482" spans="1:25" ht="12">
      <c r="A3482" s="1251">
        <v>2021</v>
      </c>
      <c r="B3482" s="1251">
        <v>25</v>
      </c>
      <c r="C3482" s="1251">
        <v>600</v>
      </c>
      <c r="D3482" s="1251" t="s">
        <v>1153</v>
      </c>
      <c r="E3482" s="1251">
        <v>105040</v>
      </c>
      <c r="F3482" s="1251" t="s">
        <v>1521</v>
      </c>
      <c r="G3482" s="1252">
        <v>0</v>
      </c>
      <c r="H3482" s="1252">
        <v>0</v>
      </c>
      <c r="I3482" s="1252">
        <v>0</v>
      </c>
      <c r="J3482" s="1252">
        <v>0</v>
      </c>
      <c r="K3482" s="1252">
        <v>0</v>
      </c>
      <c r="L3482" s="1252">
        <v>0</v>
      </c>
      <c r="M3482" s="1252">
        <v>0</v>
      </c>
      <c r="N3482" s="1252">
        <v>0</v>
      </c>
      <c r="O3482" s="1252">
        <v>0</v>
      </c>
      <c r="P3482" s="1252">
        <v>0</v>
      </c>
      <c r="Q3482" s="1252">
        <v>0</v>
      </c>
      <c r="R3482" s="1252">
        <v>0</v>
      </c>
      <c r="S3482" s="1252">
        <v>0</v>
      </c>
      <c r="T3482" s="1252">
        <v>0</v>
      </c>
      <c r="U3482" s="1251" t="s">
        <v>116</v>
      </c>
      <c r="V3482" s="1251" t="s">
        <v>564</v>
      </c>
      <c r="W3482" s="1251" t="s">
        <v>296</v>
      </c>
      <c r="X3482" s="1251" t="s">
        <v>1515</v>
      </c>
      <c r="Y3482" s="1251">
        <v>105</v>
      </c>
    </row>
    <row r="3483" spans="1:25" ht="12">
      <c r="A3483" s="1251">
        <v>2021</v>
      </c>
      <c r="B3483" s="1251">
        <v>25</v>
      </c>
      <c r="C3483" s="1251">
        <v>600</v>
      </c>
      <c r="D3483" s="1251" t="s">
        <v>1153</v>
      </c>
      <c r="E3483" s="1251">
        <v>105060</v>
      </c>
      <c r="F3483" s="1251" t="s">
        <v>1523</v>
      </c>
      <c r="G3483" s="1252">
        <v>0</v>
      </c>
      <c r="H3483" s="1252">
        <v>0</v>
      </c>
      <c r="I3483" s="1252">
        <v>0</v>
      </c>
      <c r="J3483" s="1252">
        <v>0</v>
      </c>
      <c r="K3483" s="1252">
        <v>0</v>
      </c>
      <c r="L3483" s="1252">
        <v>0</v>
      </c>
      <c r="M3483" s="1252">
        <v>0</v>
      </c>
      <c r="N3483" s="1252">
        <v>0</v>
      </c>
      <c r="O3483" s="1252">
        <v>0</v>
      </c>
      <c r="P3483" s="1252">
        <v>0</v>
      </c>
      <c r="Q3483" s="1252">
        <v>0</v>
      </c>
      <c r="R3483" s="1252">
        <v>0</v>
      </c>
      <c r="S3483" s="1252">
        <v>0</v>
      </c>
      <c r="T3483" s="1252">
        <v>0</v>
      </c>
      <c r="U3483" s="1251" t="s">
        <v>116</v>
      </c>
      <c r="V3483" s="1251" t="s">
        <v>564</v>
      </c>
      <c r="W3483" s="1251" t="s">
        <v>296</v>
      </c>
      <c r="X3483" s="1251" t="s">
        <v>1515</v>
      </c>
      <c r="Y3483" s="1251">
        <v>105</v>
      </c>
    </row>
    <row r="3484" spans="1:25" ht="12">
      <c r="A3484" s="1251">
        <v>2021</v>
      </c>
      <c r="B3484" s="1251">
        <v>25</v>
      </c>
      <c r="C3484" s="1251">
        <v>600</v>
      </c>
      <c r="D3484" s="1251" t="s">
        <v>1153</v>
      </c>
      <c r="E3484" s="1251">
        <v>105070</v>
      </c>
      <c r="F3484" s="1251" t="s">
        <v>1524</v>
      </c>
      <c r="G3484" s="1252">
        <v>0</v>
      </c>
      <c r="H3484" s="1252">
        <v>0</v>
      </c>
      <c r="I3484" s="1252">
        <v>0</v>
      </c>
      <c r="J3484" s="1252">
        <v>0</v>
      </c>
      <c r="K3484" s="1252">
        <v>0</v>
      </c>
      <c r="L3484" s="1252">
        <v>0</v>
      </c>
      <c r="M3484" s="1252">
        <v>0</v>
      </c>
      <c r="N3484" s="1252">
        <v>0</v>
      </c>
      <c r="O3484" s="1252">
        <v>0</v>
      </c>
      <c r="P3484" s="1252">
        <v>0</v>
      </c>
      <c r="Q3484" s="1252">
        <v>0</v>
      </c>
      <c r="R3484" s="1252">
        <v>0</v>
      </c>
      <c r="S3484" s="1252">
        <v>0</v>
      </c>
      <c r="T3484" s="1252">
        <v>0</v>
      </c>
      <c r="U3484" s="1251" t="s">
        <v>116</v>
      </c>
      <c r="V3484" s="1251" t="s">
        <v>564</v>
      </c>
      <c r="W3484" s="1251" t="s">
        <v>296</v>
      </c>
      <c r="X3484" s="1251" t="s">
        <v>1515</v>
      </c>
      <c r="Y3484" s="1251">
        <v>105</v>
      </c>
    </row>
    <row r="3485" spans="1:25" ht="12">
      <c r="A3485" s="1251">
        <v>2021</v>
      </c>
      <c r="B3485" s="1251">
        <v>25</v>
      </c>
      <c r="C3485" s="1251">
        <v>600</v>
      </c>
      <c r="D3485" s="1251" t="s">
        <v>1153</v>
      </c>
      <c r="E3485" s="1251">
        <v>105080</v>
      </c>
      <c r="F3485" s="1251" t="s">
        <v>1525</v>
      </c>
      <c r="G3485" s="1252">
        <v>0</v>
      </c>
      <c r="H3485" s="1252">
        <v>0</v>
      </c>
      <c r="I3485" s="1252">
        <v>0</v>
      </c>
      <c r="J3485" s="1252">
        <v>0</v>
      </c>
      <c r="K3485" s="1252">
        <v>0</v>
      </c>
      <c r="L3485" s="1252">
        <v>0</v>
      </c>
      <c r="M3485" s="1252">
        <v>0</v>
      </c>
      <c r="N3485" s="1252">
        <v>0</v>
      </c>
      <c r="O3485" s="1252">
        <v>0</v>
      </c>
      <c r="P3485" s="1252">
        <v>0</v>
      </c>
      <c r="Q3485" s="1252">
        <v>0</v>
      </c>
      <c r="R3485" s="1252">
        <v>0</v>
      </c>
      <c r="S3485" s="1252">
        <v>0</v>
      </c>
      <c r="T3485" s="1252">
        <v>0</v>
      </c>
      <c r="U3485" s="1251" t="s">
        <v>116</v>
      </c>
      <c r="V3485" s="1251" t="s">
        <v>564</v>
      </c>
      <c r="W3485" s="1251" t="s">
        <v>296</v>
      </c>
      <c r="X3485" s="1251" t="s">
        <v>1515</v>
      </c>
      <c r="Y3485" s="1251">
        <v>105</v>
      </c>
    </row>
    <row r="3486" spans="1:25" ht="12">
      <c r="A3486" s="1251">
        <v>2021</v>
      </c>
      <c r="B3486" s="1251">
        <v>25</v>
      </c>
      <c r="C3486" s="1251">
        <v>600</v>
      </c>
      <c r="D3486" s="1251" t="s">
        <v>1153</v>
      </c>
      <c r="E3486" s="1251">
        <v>105081</v>
      </c>
      <c r="F3486" s="1251" t="s">
        <v>1526</v>
      </c>
      <c r="G3486" s="1252">
        <v>0</v>
      </c>
      <c r="H3486" s="1252">
        <v>0</v>
      </c>
      <c r="I3486" s="1252">
        <v>0</v>
      </c>
      <c r="J3486" s="1252">
        <v>0</v>
      </c>
      <c r="K3486" s="1252">
        <v>0</v>
      </c>
      <c r="L3486" s="1252">
        <v>0</v>
      </c>
      <c r="M3486" s="1252">
        <v>0</v>
      </c>
      <c r="N3486" s="1252">
        <v>0</v>
      </c>
      <c r="O3486" s="1252">
        <v>0</v>
      </c>
      <c r="P3486" s="1252">
        <v>0</v>
      </c>
      <c r="Q3486" s="1252">
        <v>0</v>
      </c>
      <c r="R3486" s="1252">
        <v>0</v>
      </c>
      <c r="S3486" s="1252">
        <v>0</v>
      </c>
      <c r="T3486" s="1252">
        <v>0</v>
      </c>
      <c r="U3486" s="1251" t="s">
        <v>116</v>
      </c>
      <c r="V3486" s="1251" t="s">
        <v>564</v>
      </c>
      <c r="W3486" s="1251" t="s">
        <v>296</v>
      </c>
      <c r="X3486" s="1251" t="s">
        <v>1515</v>
      </c>
      <c r="Y3486" s="1251">
        <v>105</v>
      </c>
    </row>
    <row r="3487" spans="1:25" ht="12">
      <c r="A3487" s="1251">
        <v>2021</v>
      </c>
      <c r="B3487" s="1251">
        <v>25</v>
      </c>
      <c r="C3487" s="1251">
        <v>600</v>
      </c>
      <c r="D3487" s="1251" t="s">
        <v>1153</v>
      </c>
      <c r="E3487" s="1251">
        <v>105085</v>
      </c>
      <c r="F3487" s="1251" t="s">
        <v>1527</v>
      </c>
      <c r="G3487" s="1252">
        <v>0</v>
      </c>
      <c r="H3487" s="1252">
        <v>0</v>
      </c>
      <c r="I3487" s="1252">
        <v>0</v>
      </c>
      <c r="J3487" s="1252">
        <v>0</v>
      </c>
      <c r="K3487" s="1252">
        <v>0</v>
      </c>
      <c r="L3487" s="1252">
        <v>0</v>
      </c>
      <c r="M3487" s="1252">
        <v>0</v>
      </c>
      <c r="N3487" s="1252">
        <v>0</v>
      </c>
      <c r="O3487" s="1252">
        <v>0</v>
      </c>
      <c r="P3487" s="1252">
        <v>0</v>
      </c>
      <c r="Q3487" s="1252">
        <v>0</v>
      </c>
      <c r="R3487" s="1252">
        <v>0</v>
      </c>
      <c r="S3487" s="1252">
        <v>0</v>
      </c>
      <c r="T3487" s="1252">
        <v>0</v>
      </c>
      <c r="U3487" s="1251" t="s">
        <v>116</v>
      </c>
      <c r="V3487" s="1251" t="s">
        <v>564</v>
      </c>
      <c r="W3487" s="1251" t="s">
        <v>296</v>
      </c>
      <c r="X3487" s="1251" t="s">
        <v>1515</v>
      </c>
      <c r="Y3487" s="1251">
        <v>105</v>
      </c>
    </row>
    <row r="3488" spans="1:25" ht="12">
      <c r="A3488" s="1251">
        <v>2021</v>
      </c>
      <c r="B3488" s="1251">
        <v>25</v>
      </c>
      <c r="C3488" s="1251">
        <v>600</v>
      </c>
      <c r="D3488" s="1251" t="s">
        <v>1153</v>
      </c>
      <c r="E3488" s="1251">
        <v>105090</v>
      </c>
      <c r="F3488" s="1251" t="s">
        <v>1528</v>
      </c>
      <c r="G3488" s="1252">
        <v>0</v>
      </c>
      <c r="H3488" s="1252">
        <v>0</v>
      </c>
      <c r="I3488" s="1252">
        <v>0</v>
      </c>
      <c r="J3488" s="1252">
        <v>0</v>
      </c>
      <c r="K3488" s="1252">
        <v>0</v>
      </c>
      <c r="L3488" s="1252">
        <v>0</v>
      </c>
      <c r="M3488" s="1252">
        <v>0</v>
      </c>
      <c r="N3488" s="1252">
        <v>0</v>
      </c>
      <c r="O3488" s="1252">
        <v>0</v>
      </c>
      <c r="P3488" s="1252">
        <v>0</v>
      </c>
      <c r="Q3488" s="1252">
        <v>0</v>
      </c>
      <c r="R3488" s="1252">
        <v>0</v>
      </c>
      <c r="S3488" s="1252">
        <v>0</v>
      </c>
      <c r="T3488" s="1252">
        <v>0</v>
      </c>
      <c r="U3488" s="1251" t="s">
        <v>116</v>
      </c>
      <c r="V3488" s="1251" t="s">
        <v>564</v>
      </c>
      <c r="W3488" s="1251" t="s">
        <v>296</v>
      </c>
      <c r="X3488" s="1251" t="s">
        <v>1515</v>
      </c>
      <c r="Y3488" s="1251">
        <v>105</v>
      </c>
    </row>
    <row r="3489" spans="1:25" ht="12">
      <c r="A3489" s="1251">
        <v>2021</v>
      </c>
      <c r="B3489" s="1251">
        <v>25</v>
      </c>
      <c r="C3489" s="1251">
        <v>600</v>
      </c>
      <c r="D3489" s="1251" t="s">
        <v>1153</v>
      </c>
      <c r="E3489" s="1251">
        <v>106000</v>
      </c>
      <c r="F3489" s="1251" t="s">
        <v>1529</v>
      </c>
      <c r="G3489" s="1252">
        <v>0</v>
      </c>
      <c r="H3489" s="1252">
        <v>0</v>
      </c>
      <c r="I3489" s="1252">
        <v>0</v>
      </c>
      <c r="J3489" s="1252">
        <v>0</v>
      </c>
      <c r="K3489" s="1252">
        <v>0</v>
      </c>
      <c r="L3489" s="1252">
        <v>0</v>
      </c>
      <c r="M3489" s="1252">
        <v>0</v>
      </c>
      <c r="N3489" s="1252">
        <v>0</v>
      </c>
      <c r="O3489" s="1252">
        <v>0</v>
      </c>
      <c r="P3489" s="1252">
        <v>0</v>
      </c>
      <c r="Q3489" s="1252">
        <v>0</v>
      </c>
      <c r="R3489" s="1252">
        <v>0</v>
      </c>
      <c r="S3489" s="1252">
        <v>0</v>
      </c>
      <c r="T3489" s="1252">
        <v>0</v>
      </c>
      <c r="U3489" s="1251" t="s">
        <v>116</v>
      </c>
      <c r="V3489" s="1251" t="s">
        <v>564</v>
      </c>
      <c r="W3489" s="1251" t="s">
        <v>290</v>
      </c>
      <c r="X3489" s="1251" t="s">
        <v>1515</v>
      </c>
      <c r="Y3489" s="1251">
        <v>106</v>
      </c>
    </row>
    <row r="3490" spans="1:25" ht="12">
      <c r="A3490" s="1251">
        <v>2021</v>
      </c>
      <c r="B3490" s="1251">
        <v>25</v>
      </c>
      <c r="C3490" s="1251">
        <v>600</v>
      </c>
      <c r="D3490" s="1251" t="s">
        <v>1153</v>
      </c>
      <c r="E3490" s="1251">
        <v>108000</v>
      </c>
      <c r="F3490" s="1251" t="s">
        <v>1530</v>
      </c>
      <c r="G3490" s="1252">
        <v>0</v>
      </c>
      <c r="H3490" s="1252">
        <v>0</v>
      </c>
      <c r="I3490" s="1252">
        <v>0</v>
      </c>
      <c r="J3490" s="1252">
        <v>0</v>
      </c>
      <c r="K3490" s="1252">
        <v>0</v>
      </c>
      <c r="L3490" s="1252">
        <v>0</v>
      </c>
      <c r="M3490" s="1252">
        <v>0</v>
      </c>
      <c r="N3490" s="1252">
        <v>0</v>
      </c>
      <c r="O3490" s="1252">
        <v>0</v>
      </c>
      <c r="P3490" s="1252">
        <v>0</v>
      </c>
      <c r="Q3490" s="1252">
        <v>0</v>
      </c>
      <c r="R3490" s="1252">
        <v>0</v>
      </c>
      <c r="S3490" s="1252">
        <v>0</v>
      </c>
      <c r="T3490" s="1252">
        <v>0</v>
      </c>
      <c r="U3490" s="1251" t="s">
        <v>116</v>
      </c>
      <c r="V3490" s="1251" t="s">
        <v>564</v>
      </c>
      <c r="W3490" s="1251" t="s">
        <v>292</v>
      </c>
      <c r="X3490" s="1251" t="s">
        <v>1515</v>
      </c>
      <c r="Y3490" s="1251">
        <v>108</v>
      </c>
    </row>
    <row r="3491" spans="1:25" ht="12">
      <c r="A3491" s="1251">
        <v>2021</v>
      </c>
      <c r="B3491" s="1251">
        <v>25</v>
      </c>
      <c r="C3491" s="1251">
        <v>600</v>
      </c>
      <c r="D3491" s="1251" t="s">
        <v>1153</v>
      </c>
      <c r="E3491" s="1251">
        <v>110310</v>
      </c>
      <c r="F3491" s="1251" t="s">
        <v>1533</v>
      </c>
      <c r="G3491" s="1252">
        <v>0</v>
      </c>
      <c r="H3491" s="1252">
        <v>0</v>
      </c>
      <c r="I3491" s="1252">
        <v>0</v>
      </c>
      <c r="J3491" s="1252">
        <v>0</v>
      </c>
      <c r="K3491" s="1252">
        <v>0</v>
      </c>
      <c r="L3491" s="1252">
        <v>0</v>
      </c>
      <c r="M3491" s="1252">
        <v>0</v>
      </c>
      <c r="N3491" s="1252">
        <v>0</v>
      </c>
      <c r="O3491" s="1252">
        <v>0</v>
      </c>
      <c r="P3491" s="1252">
        <v>0</v>
      </c>
      <c r="Q3491" s="1252">
        <v>0</v>
      </c>
      <c r="R3491" s="1252">
        <v>0</v>
      </c>
      <c r="S3491" s="1252">
        <v>0</v>
      </c>
      <c r="T3491" s="1252">
        <v>0</v>
      </c>
      <c r="U3491" s="1251" t="s">
        <v>116</v>
      </c>
      <c r="V3491" s="1251" t="s">
        <v>564</v>
      </c>
      <c r="W3491" s="1251" t="s">
        <v>292</v>
      </c>
      <c r="X3491" s="1251" t="s">
        <v>1515</v>
      </c>
      <c r="Y3491" s="1251">
        <v>110</v>
      </c>
    </row>
    <row r="3492" spans="1:25" ht="12">
      <c r="A3492" s="1251">
        <v>2021</v>
      </c>
      <c r="B3492" s="1251">
        <v>25</v>
      </c>
      <c r="C3492" s="1251">
        <v>600</v>
      </c>
      <c r="D3492" s="1251" t="s">
        <v>1153</v>
      </c>
      <c r="E3492" s="1251">
        <v>114000</v>
      </c>
      <c r="F3492" s="1251" t="s">
        <v>1534</v>
      </c>
      <c r="G3492" s="1252">
        <v>0</v>
      </c>
      <c r="H3492" s="1252">
        <v>0</v>
      </c>
      <c r="I3492" s="1252">
        <v>0</v>
      </c>
      <c r="J3492" s="1252">
        <v>0</v>
      </c>
      <c r="K3492" s="1252">
        <v>0</v>
      </c>
      <c r="L3492" s="1252">
        <v>0</v>
      </c>
      <c r="M3492" s="1252">
        <v>0</v>
      </c>
      <c r="N3492" s="1252">
        <v>0</v>
      </c>
      <c r="O3492" s="1252">
        <v>0</v>
      </c>
      <c r="P3492" s="1252">
        <v>0</v>
      </c>
      <c r="Q3492" s="1252">
        <v>0</v>
      </c>
      <c r="R3492" s="1252">
        <v>0</v>
      </c>
      <c r="S3492" s="1252">
        <v>0</v>
      </c>
      <c r="T3492" s="1252">
        <v>0</v>
      </c>
      <c r="U3492" s="1251" t="s">
        <v>116</v>
      </c>
      <c r="V3492" s="1251" t="s">
        <v>564</v>
      </c>
      <c r="W3492" s="1251" t="s">
        <v>298</v>
      </c>
      <c r="X3492" s="1251" t="s">
        <v>1515</v>
      </c>
      <c r="Y3492" s="1251">
        <v>114</v>
      </c>
    </row>
    <row r="3493" spans="1:25" ht="12">
      <c r="A3493" s="1251">
        <v>2021</v>
      </c>
      <c r="B3493" s="1251">
        <v>25</v>
      </c>
      <c r="C3493" s="1251">
        <v>600</v>
      </c>
      <c r="D3493" s="1251" t="s">
        <v>1153</v>
      </c>
      <c r="E3493" s="1251">
        <v>115000</v>
      </c>
      <c r="F3493" s="1251" t="s">
        <v>1535</v>
      </c>
      <c r="G3493" s="1252">
        <v>0</v>
      </c>
      <c r="H3493" s="1252">
        <v>0</v>
      </c>
      <c r="I3493" s="1252">
        <v>0</v>
      </c>
      <c r="J3493" s="1252">
        <v>0</v>
      </c>
      <c r="K3493" s="1252">
        <v>0</v>
      </c>
      <c r="L3493" s="1252">
        <v>0</v>
      </c>
      <c r="M3493" s="1252">
        <v>0</v>
      </c>
      <c r="N3493" s="1252">
        <v>0</v>
      </c>
      <c r="O3493" s="1252">
        <v>0</v>
      </c>
      <c r="P3493" s="1252">
        <v>0</v>
      </c>
      <c r="Q3493" s="1252">
        <v>0</v>
      </c>
      <c r="R3493" s="1252">
        <v>0</v>
      </c>
      <c r="S3493" s="1252">
        <v>0</v>
      </c>
      <c r="T3493" s="1252">
        <v>0</v>
      </c>
      <c r="U3493" s="1251" t="s">
        <v>116</v>
      </c>
      <c r="V3493" s="1251" t="s">
        <v>564</v>
      </c>
      <c r="W3493" s="1251" t="s">
        <v>298</v>
      </c>
      <c r="X3493" s="1251" t="s">
        <v>1515</v>
      </c>
      <c r="Y3493" s="1251">
        <v>115</v>
      </c>
    </row>
    <row r="3494" spans="1:25" ht="12">
      <c r="A3494" s="1251">
        <v>2021</v>
      </c>
      <c r="B3494" s="1251">
        <v>25</v>
      </c>
      <c r="C3494" s="1251">
        <v>600</v>
      </c>
      <c r="D3494" s="1251" t="s">
        <v>1153</v>
      </c>
      <c r="E3494" s="1251">
        <v>116000</v>
      </c>
      <c r="F3494" s="1251" t="s">
        <v>1536</v>
      </c>
      <c r="G3494" s="1252">
        <v>0</v>
      </c>
      <c r="H3494" s="1252">
        <v>0</v>
      </c>
      <c r="I3494" s="1252">
        <v>0</v>
      </c>
      <c r="J3494" s="1252">
        <v>0</v>
      </c>
      <c r="K3494" s="1252">
        <v>0</v>
      </c>
      <c r="L3494" s="1252">
        <v>0</v>
      </c>
      <c r="M3494" s="1252">
        <v>0</v>
      </c>
      <c r="N3494" s="1252">
        <v>0</v>
      </c>
      <c r="O3494" s="1252">
        <v>0</v>
      </c>
      <c r="P3494" s="1252">
        <v>0</v>
      </c>
      <c r="Q3494" s="1252">
        <v>0</v>
      </c>
      <c r="R3494" s="1252">
        <v>0</v>
      </c>
      <c r="S3494" s="1252">
        <v>0</v>
      </c>
      <c r="T3494" s="1252">
        <v>0</v>
      </c>
      <c r="U3494" s="1251" t="s">
        <v>116</v>
      </c>
      <c r="V3494" s="1251" t="s">
        <v>1537</v>
      </c>
      <c r="W3494" s="1251" t="s">
        <v>325</v>
      </c>
      <c r="X3494" s="1251" t="s">
        <v>1515</v>
      </c>
      <c r="Y3494" s="1251">
        <v>116</v>
      </c>
    </row>
    <row r="3495" spans="1:25" ht="12">
      <c r="A3495" s="1251">
        <v>2021</v>
      </c>
      <c r="B3495" s="1251">
        <v>25</v>
      </c>
      <c r="C3495" s="1251">
        <v>600</v>
      </c>
      <c r="D3495" s="1251" t="s">
        <v>1153</v>
      </c>
      <c r="E3495" s="1251">
        <v>131200</v>
      </c>
      <c r="F3495" s="1251" t="s">
        <v>302</v>
      </c>
      <c r="G3495" s="1252">
        <v>0</v>
      </c>
      <c r="H3495" s="1252">
        <v>0</v>
      </c>
      <c r="I3495" s="1252">
        <v>0</v>
      </c>
      <c r="J3495" s="1252">
        <v>0</v>
      </c>
      <c r="K3495" s="1252">
        <v>0</v>
      </c>
      <c r="L3495" s="1252">
        <v>0</v>
      </c>
      <c r="M3495" s="1252">
        <v>0</v>
      </c>
      <c r="N3495" s="1252">
        <v>0</v>
      </c>
      <c r="O3495" s="1252">
        <v>0</v>
      </c>
      <c r="P3495" s="1252">
        <v>0</v>
      </c>
      <c r="Q3495" s="1252">
        <v>0</v>
      </c>
      <c r="R3495" s="1252">
        <v>0</v>
      </c>
      <c r="S3495" s="1252">
        <v>0</v>
      </c>
      <c r="T3495" s="1252">
        <v>0</v>
      </c>
      <c r="U3495" s="1251" t="s">
        <v>116</v>
      </c>
      <c r="V3495" s="1251" t="s">
        <v>1537</v>
      </c>
      <c r="W3495" s="1251" t="s">
        <v>302</v>
      </c>
      <c r="X3495" s="1251" t="s">
        <v>1515</v>
      </c>
      <c r="Y3495" s="1251">
        <v>131</v>
      </c>
    </row>
    <row r="3496" spans="1:25" ht="12">
      <c r="A3496" s="1251">
        <v>2021</v>
      </c>
      <c r="B3496" s="1251">
        <v>25</v>
      </c>
      <c r="C3496" s="1251">
        <v>600</v>
      </c>
      <c r="D3496" s="1251" t="s">
        <v>1153</v>
      </c>
      <c r="E3496" s="1251">
        <v>131256</v>
      </c>
      <c r="F3496" s="1251" t="s">
        <v>1731</v>
      </c>
      <c r="G3496" s="1252">
        <v>0</v>
      </c>
      <c r="H3496" s="1252">
        <v>0</v>
      </c>
      <c r="I3496" s="1252">
        <v>0</v>
      </c>
      <c r="J3496" s="1252">
        <v>0</v>
      </c>
      <c r="K3496" s="1252">
        <v>0</v>
      </c>
      <c r="L3496" s="1252">
        <v>0</v>
      </c>
      <c r="M3496" s="1252">
        <v>0</v>
      </c>
      <c r="N3496" s="1252">
        <v>0</v>
      </c>
      <c r="O3496" s="1252">
        <v>0</v>
      </c>
      <c r="P3496" s="1252">
        <v>0</v>
      </c>
      <c r="Q3496" s="1252">
        <v>0</v>
      </c>
      <c r="R3496" s="1252">
        <v>0</v>
      </c>
      <c r="S3496" s="1252">
        <v>0</v>
      </c>
      <c r="T3496" s="1252">
        <v>0</v>
      </c>
      <c r="U3496" s="1251" t="s">
        <v>116</v>
      </c>
      <c r="V3496" s="1251" t="s">
        <v>1537</v>
      </c>
      <c r="W3496" s="1251" t="s">
        <v>302</v>
      </c>
      <c r="X3496" s="1251" t="s">
        <v>1515</v>
      </c>
      <c r="Y3496" s="1251">
        <v>131</v>
      </c>
    </row>
    <row r="3497" spans="1:25" ht="12">
      <c r="A3497" s="1251">
        <v>2021</v>
      </c>
      <c r="B3497" s="1251">
        <v>25</v>
      </c>
      <c r="C3497" s="1251">
        <v>600</v>
      </c>
      <c r="D3497" s="1251" t="s">
        <v>1153</v>
      </c>
      <c r="E3497" s="1251">
        <v>141000</v>
      </c>
      <c r="F3497" s="1251" t="s">
        <v>1541</v>
      </c>
      <c r="G3497" s="1252">
        <v>0</v>
      </c>
      <c r="H3497" s="1252">
        <v>0</v>
      </c>
      <c r="I3497" s="1252">
        <v>0</v>
      </c>
      <c r="J3497" s="1252">
        <v>0</v>
      </c>
      <c r="K3497" s="1252">
        <v>0</v>
      </c>
      <c r="L3497" s="1252">
        <v>0</v>
      </c>
      <c r="M3497" s="1252">
        <v>0</v>
      </c>
      <c r="N3497" s="1252">
        <v>0</v>
      </c>
      <c r="O3497" s="1252">
        <v>0</v>
      </c>
      <c r="P3497" s="1252">
        <v>0</v>
      </c>
      <c r="Q3497" s="1252">
        <v>0</v>
      </c>
      <c r="R3497" s="1252">
        <v>0</v>
      </c>
      <c r="S3497" s="1252">
        <v>0</v>
      </c>
      <c r="T3497" s="1252">
        <v>0</v>
      </c>
      <c r="U3497" s="1251" t="s">
        <v>116</v>
      </c>
      <c r="V3497" s="1251" t="s">
        <v>1537</v>
      </c>
      <c r="W3497" s="1251" t="s">
        <v>308</v>
      </c>
      <c r="X3497" s="1251" t="s">
        <v>1515</v>
      </c>
      <c r="Y3497" s="1251">
        <v>141</v>
      </c>
    </row>
    <row r="3498" spans="1:25" ht="12">
      <c r="A3498" s="1251">
        <v>2021</v>
      </c>
      <c r="B3498" s="1251">
        <v>25</v>
      </c>
      <c r="C3498" s="1251">
        <v>600</v>
      </c>
      <c r="D3498" s="1251" t="s">
        <v>1153</v>
      </c>
      <c r="E3498" s="1251">
        <v>142000</v>
      </c>
      <c r="F3498" s="1251" t="s">
        <v>1544</v>
      </c>
      <c r="G3498" s="1252">
        <v>0</v>
      </c>
      <c r="H3498" s="1252">
        <v>0</v>
      </c>
      <c r="I3498" s="1252">
        <v>0</v>
      </c>
      <c r="J3498" s="1252">
        <v>0</v>
      </c>
      <c r="K3498" s="1252">
        <v>0</v>
      </c>
      <c r="L3498" s="1252">
        <v>0</v>
      </c>
      <c r="M3498" s="1252">
        <v>0</v>
      </c>
      <c r="N3498" s="1252">
        <v>0</v>
      </c>
      <c r="O3498" s="1252">
        <v>0</v>
      </c>
      <c r="P3498" s="1252">
        <v>0</v>
      </c>
      <c r="Q3498" s="1252">
        <v>0</v>
      </c>
      <c r="R3498" s="1252">
        <v>0</v>
      </c>
      <c r="S3498" s="1252">
        <v>0</v>
      </c>
      <c r="T3498" s="1252">
        <v>0</v>
      </c>
      <c r="U3498" s="1251" t="s">
        <v>116</v>
      </c>
      <c r="V3498" s="1251" t="s">
        <v>1537</v>
      </c>
      <c r="W3498" s="1251" t="s">
        <v>308</v>
      </c>
      <c r="X3498" s="1251" t="s">
        <v>1515</v>
      </c>
      <c r="Y3498" s="1251">
        <v>142</v>
      </c>
    </row>
    <row r="3499" spans="1:25" ht="12">
      <c r="A3499" s="1251">
        <v>2021</v>
      </c>
      <c r="B3499" s="1251">
        <v>25</v>
      </c>
      <c r="C3499" s="1251">
        <v>600</v>
      </c>
      <c r="D3499" s="1251" t="s">
        <v>1153</v>
      </c>
      <c r="E3499" s="1251">
        <v>143000</v>
      </c>
      <c r="F3499" s="1251" t="s">
        <v>1546</v>
      </c>
      <c r="G3499" s="1252">
        <v>0</v>
      </c>
      <c r="H3499" s="1252">
        <v>0</v>
      </c>
      <c r="I3499" s="1252">
        <v>0</v>
      </c>
      <c r="J3499" s="1252">
        <v>0</v>
      </c>
      <c r="K3499" s="1252">
        <v>0</v>
      </c>
      <c r="L3499" s="1252">
        <v>0</v>
      </c>
      <c r="M3499" s="1252">
        <v>0</v>
      </c>
      <c r="N3499" s="1252">
        <v>0</v>
      </c>
      <c r="O3499" s="1252">
        <v>0</v>
      </c>
      <c r="P3499" s="1252">
        <v>0</v>
      </c>
      <c r="Q3499" s="1252">
        <v>0</v>
      </c>
      <c r="R3499" s="1252">
        <v>0</v>
      </c>
      <c r="S3499" s="1252">
        <v>0</v>
      </c>
      <c r="T3499" s="1252">
        <v>0</v>
      </c>
      <c r="U3499" s="1251" t="s">
        <v>116</v>
      </c>
      <c r="V3499" s="1251" t="s">
        <v>1537</v>
      </c>
      <c r="W3499" s="1251" t="s">
        <v>308</v>
      </c>
      <c r="X3499" s="1251" t="s">
        <v>1515</v>
      </c>
      <c r="Y3499" s="1251">
        <v>143</v>
      </c>
    </row>
    <row r="3500" spans="1:25" ht="12">
      <c r="A3500" s="1251">
        <v>2021</v>
      </c>
      <c r="B3500" s="1251">
        <v>25</v>
      </c>
      <c r="C3500" s="1251">
        <v>600</v>
      </c>
      <c r="D3500" s="1251" t="s">
        <v>1153</v>
      </c>
      <c r="E3500" s="1251">
        <v>151000</v>
      </c>
      <c r="F3500" s="1251" t="s">
        <v>1547</v>
      </c>
      <c r="G3500" s="1252">
        <v>0</v>
      </c>
      <c r="H3500" s="1252">
        <v>0</v>
      </c>
      <c r="I3500" s="1252">
        <v>0</v>
      </c>
      <c r="J3500" s="1252">
        <v>0</v>
      </c>
      <c r="K3500" s="1252">
        <v>0</v>
      </c>
      <c r="L3500" s="1252">
        <v>0</v>
      </c>
      <c r="M3500" s="1252">
        <v>0</v>
      </c>
      <c r="N3500" s="1252">
        <v>0</v>
      </c>
      <c r="O3500" s="1252">
        <v>0</v>
      </c>
      <c r="P3500" s="1252">
        <v>0</v>
      </c>
      <c r="Q3500" s="1252">
        <v>0</v>
      </c>
      <c r="R3500" s="1252">
        <v>0</v>
      </c>
      <c r="S3500" s="1252">
        <v>0</v>
      </c>
      <c r="T3500" s="1252">
        <v>0</v>
      </c>
      <c r="U3500" s="1251" t="s">
        <v>116</v>
      </c>
      <c r="V3500" s="1251" t="s">
        <v>564</v>
      </c>
      <c r="W3500" s="1251" t="s">
        <v>312</v>
      </c>
      <c r="X3500" s="1251" t="s">
        <v>1515</v>
      </c>
      <c r="Y3500" s="1251">
        <v>151</v>
      </c>
    </row>
    <row r="3501" spans="1:25" ht="12">
      <c r="A3501" s="1251">
        <v>2021</v>
      </c>
      <c r="B3501" s="1251">
        <v>25</v>
      </c>
      <c r="C3501" s="1251">
        <v>600</v>
      </c>
      <c r="D3501" s="1251" t="s">
        <v>1153</v>
      </c>
      <c r="E3501" s="1251">
        <v>162000</v>
      </c>
      <c r="F3501" s="1251" t="s">
        <v>1549</v>
      </c>
      <c r="G3501" s="1252">
        <v>0</v>
      </c>
      <c r="H3501" s="1252">
        <v>0</v>
      </c>
      <c r="I3501" s="1252">
        <v>0</v>
      </c>
      <c r="J3501" s="1252">
        <v>0</v>
      </c>
      <c r="K3501" s="1252">
        <v>0</v>
      </c>
      <c r="L3501" s="1252">
        <v>0</v>
      </c>
      <c r="M3501" s="1252">
        <v>0</v>
      </c>
      <c r="N3501" s="1252">
        <v>0</v>
      </c>
      <c r="O3501" s="1252">
        <v>0</v>
      </c>
      <c r="P3501" s="1252">
        <v>0</v>
      </c>
      <c r="Q3501" s="1252">
        <v>0</v>
      </c>
      <c r="R3501" s="1252">
        <v>0</v>
      </c>
      <c r="S3501" s="1252">
        <v>0</v>
      </c>
      <c r="T3501" s="1252">
        <v>0</v>
      </c>
      <c r="U3501" s="1251" t="s">
        <v>116</v>
      </c>
      <c r="V3501" s="1251" t="s">
        <v>1537</v>
      </c>
      <c r="W3501" s="1251" t="s">
        <v>314</v>
      </c>
      <c r="X3501" s="1251" t="s">
        <v>1515</v>
      </c>
      <c r="Y3501" s="1251">
        <v>162</v>
      </c>
    </row>
    <row r="3502" spans="1:25" ht="12">
      <c r="A3502" s="1251">
        <v>2021</v>
      </c>
      <c r="B3502" s="1251">
        <v>25</v>
      </c>
      <c r="C3502" s="1251">
        <v>600</v>
      </c>
      <c r="D3502" s="1251" t="s">
        <v>1153</v>
      </c>
      <c r="E3502" s="1251">
        <v>162010</v>
      </c>
      <c r="F3502" s="1251" t="s">
        <v>1672</v>
      </c>
      <c r="G3502" s="1252">
        <v>0</v>
      </c>
      <c r="H3502" s="1252">
        <v>0</v>
      </c>
      <c r="I3502" s="1252">
        <v>0</v>
      </c>
      <c r="J3502" s="1252">
        <v>0</v>
      </c>
      <c r="K3502" s="1252">
        <v>0</v>
      </c>
      <c r="L3502" s="1252">
        <v>0</v>
      </c>
      <c r="M3502" s="1252">
        <v>0</v>
      </c>
      <c r="N3502" s="1252">
        <v>0</v>
      </c>
      <c r="O3502" s="1252">
        <v>0</v>
      </c>
      <c r="P3502" s="1252">
        <v>0</v>
      </c>
      <c r="Q3502" s="1252">
        <v>0</v>
      </c>
      <c r="R3502" s="1252">
        <v>0</v>
      </c>
      <c r="S3502" s="1252">
        <v>0</v>
      </c>
      <c r="T3502" s="1252">
        <v>0</v>
      </c>
      <c r="U3502" s="1251" t="s">
        <v>116</v>
      </c>
      <c r="V3502" s="1251" t="s">
        <v>564</v>
      </c>
      <c r="W3502" s="1251" t="s">
        <v>314</v>
      </c>
      <c r="X3502" s="1251" t="s">
        <v>1515</v>
      </c>
      <c r="Y3502" s="1251">
        <v>162</v>
      </c>
    </row>
    <row r="3503" spans="1:25" ht="12">
      <c r="A3503" s="1251">
        <v>2021</v>
      </c>
      <c r="B3503" s="1251">
        <v>25</v>
      </c>
      <c r="C3503" s="1251">
        <v>600</v>
      </c>
      <c r="D3503" s="1251" t="s">
        <v>1153</v>
      </c>
      <c r="E3503" s="1251">
        <v>162020</v>
      </c>
      <c r="F3503" s="1251" t="s">
        <v>1673</v>
      </c>
      <c r="G3503" s="1252">
        <v>0</v>
      </c>
      <c r="H3503" s="1252">
        <v>0</v>
      </c>
      <c r="I3503" s="1252">
        <v>0</v>
      </c>
      <c r="J3503" s="1252">
        <v>0</v>
      </c>
      <c r="K3503" s="1252">
        <v>0</v>
      </c>
      <c r="L3503" s="1252">
        <v>0</v>
      </c>
      <c r="M3503" s="1252">
        <v>0</v>
      </c>
      <c r="N3503" s="1252">
        <v>0</v>
      </c>
      <c r="O3503" s="1252">
        <v>0</v>
      </c>
      <c r="P3503" s="1252">
        <v>0</v>
      </c>
      <c r="Q3503" s="1252">
        <v>0</v>
      </c>
      <c r="R3503" s="1252">
        <v>0</v>
      </c>
      <c r="S3503" s="1252">
        <v>0</v>
      </c>
      <c r="T3503" s="1252">
        <v>0</v>
      </c>
      <c r="U3503" s="1251" t="s">
        <v>116</v>
      </c>
      <c r="V3503" s="1251" t="s">
        <v>564</v>
      </c>
      <c r="W3503" s="1251" t="s">
        <v>314</v>
      </c>
      <c r="X3503" s="1251" t="s">
        <v>1515</v>
      </c>
      <c r="Y3503" s="1251">
        <v>162</v>
      </c>
    </row>
    <row r="3504" spans="1:25" ht="12">
      <c r="A3504" s="1251">
        <v>2021</v>
      </c>
      <c r="B3504" s="1251">
        <v>25</v>
      </c>
      <c r="C3504" s="1251">
        <v>600</v>
      </c>
      <c r="D3504" s="1251" t="s">
        <v>1153</v>
      </c>
      <c r="E3504" s="1251">
        <v>162030</v>
      </c>
      <c r="F3504" s="1251" t="s">
        <v>1550</v>
      </c>
      <c r="G3504" s="1252">
        <v>0</v>
      </c>
      <c r="H3504" s="1252">
        <v>0</v>
      </c>
      <c r="I3504" s="1252">
        <v>0</v>
      </c>
      <c r="J3504" s="1252">
        <v>0</v>
      </c>
      <c r="K3504" s="1252">
        <v>0</v>
      </c>
      <c r="L3504" s="1252">
        <v>0</v>
      </c>
      <c r="M3504" s="1252">
        <v>0</v>
      </c>
      <c r="N3504" s="1252">
        <v>0</v>
      </c>
      <c r="O3504" s="1252">
        <v>0</v>
      </c>
      <c r="P3504" s="1252">
        <v>0</v>
      </c>
      <c r="Q3504" s="1252">
        <v>0</v>
      </c>
      <c r="R3504" s="1252">
        <v>0</v>
      </c>
      <c r="S3504" s="1252">
        <v>0</v>
      </c>
      <c r="T3504" s="1252">
        <v>0</v>
      </c>
      <c r="U3504" s="1251" t="s">
        <v>116</v>
      </c>
      <c r="V3504" s="1251" t="s">
        <v>564</v>
      </c>
      <c r="W3504" s="1251" t="s">
        <v>314</v>
      </c>
      <c r="X3504" s="1251" t="s">
        <v>1515</v>
      </c>
      <c r="Y3504" s="1251">
        <v>162</v>
      </c>
    </row>
    <row r="3505" spans="1:25" ht="12">
      <c r="A3505" s="1251">
        <v>2021</v>
      </c>
      <c r="B3505" s="1251">
        <v>25</v>
      </c>
      <c r="C3505" s="1251">
        <v>600</v>
      </c>
      <c r="D3505" s="1251" t="s">
        <v>1153</v>
      </c>
      <c r="E3505" s="1251">
        <v>162040</v>
      </c>
      <c r="F3505" s="1251" t="s">
        <v>1551</v>
      </c>
      <c r="G3505" s="1252">
        <v>0</v>
      </c>
      <c r="H3505" s="1252">
        <v>0</v>
      </c>
      <c r="I3505" s="1252">
        <v>0</v>
      </c>
      <c r="J3505" s="1252">
        <v>0</v>
      </c>
      <c r="K3505" s="1252">
        <v>0</v>
      </c>
      <c r="L3505" s="1252">
        <v>0</v>
      </c>
      <c r="M3505" s="1252">
        <v>0</v>
      </c>
      <c r="N3505" s="1252">
        <v>0</v>
      </c>
      <c r="O3505" s="1252">
        <v>0</v>
      </c>
      <c r="P3505" s="1252">
        <v>0</v>
      </c>
      <c r="Q3505" s="1252">
        <v>0</v>
      </c>
      <c r="R3505" s="1252">
        <v>0</v>
      </c>
      <c r="S3505" s="1252">
        <v>0</v>
      </c>
      <c r="T3505" s="1252">
        <v>0</v>
      </c>
      <c r="U3505" s="1251" t="s">
        <v>116</v>
      </c>
      <c r="V3505" s="1251" t="s">
        <v>564</v>
      </c>
      <c r="W3505" s="1251" t="s">
        <v>314</v>
      </c>
      <c r="X3505" s="1251" t="s">
        <v>1515</v>
      </c>
      <c r="Y3505" s="1251">
        <v>162</v>
      </c>
    </row>
    <row r="3506" spans="1:25" ht="12">
      <c r="A3506" s="1251">
        <v>2021</v>
      </c>
      <c r="B3506" s="1251">
        <v>25</v>
      </c>
      <c r="C3506" s="1251">
        <v>600</v>
      </c>
      <c r="D3506" s="1251" t="s">
        <v>1153</v>
      </c>
      <c r="E3506" s="1251">
        <v>162070</v>
      </c>
      <c r="F3506" s="1251" t="s">
        <v>1552</v>
      </c>
      <c r="G3506" s="1252">
        <v>0</v>
      </c>
      <c r="H3506" s="1252">
        <v>0</v>
      </c>
      <c r="I3506" s="1252">
        <v>0</v>
      </c>
      <c r="J3506" s="1252">
        <v>0</v>
      </c>
      <c r="K3506" s="1252">
        <v>0</v>
      </c>
      <c r="L3506" s="1252">
        <v>0</v>
      </c>
      <c r="M3506" s="1252">
        <v>0</v>
      </c>
      <c r="N3506" s="1252">
        <v>0</v>
      </c>
      <c r="O3506" s="1252">
        <v>0</v>
      </c>
      <c r="P3506" s="1252">
        <v>0</v>
      </c>
      <c r="Q3506" s="1252">
        <v>0</v>
      </c>
      <c r="R3506" s="1252">
        <v>0</v>
      </c>
      <c r="S3506" s="1252">
        <v>0</v>
      </c>
      <c r="T3506" s="1252">
        <v>0</v>
      </c>
      <c r="U3506" s="1251" t="s">
        <v>116</v>
      </c>
      <c r="V3506" s="1251" t="s">
        <v>564</v>
      </c>
      <c r="W3506" s="1251" t="s">
        <v>314</v>
      </c>
      <c r="X3506" s="1251" t="s">
        <v>1515</v>
      </c>
      <c r="Y3506" s="1251">
        <v>162</v>
      </c>
    </row>
    <row r="3507" spans="1:25" ht="12">
      <c r="A3507" s="1251">
        <v>2021</v>
      </c>
      <c r="B3507" s="1251">
        <v>25</v>
      </c>
      <c r="C3507" s="1251">
        <v>600</v>
      </c>
      <c r="D3507" s="1251" t="s">
        <v>1153</v>
      </c>
      <c r="E3507" s="1251">
        <v>162140</v>
      </c>
      <c r="F3507" s="1251" t="s">
        <v>1555</v>
      </c>
      <c r="G3507" s="1252">
        <v>0</v>
      </c>
      <c r="H3507" s="1252">
        <v>0</v>
      </c>
      <c r="I3507" s="1252">
        <v>0</v>
      </c>
      <c r="J3507" s="1252">
        <v>0</v>
      </c>
      <c r="K3507" s="1252">
        <v>0</v>
      </c>
      <c r="L3507" s="1252">
        <v>0</v>
      </c>
      <c r="M3507" s="1252">
        <v>0</v>
      </c>
      <c r="N3507" s="1252">
        <v>0</v>
      </c>
      <c r="O3507" s="1252">
        <v>0</v>
      </c>
      <c r="P3507" s="1252">
        <v>0</v>
      </c>
      <c r="Q3507" s="1252">
        <v>0</v>
      </c>
      <c r="R3507" s="1252">
        <v>0</v>
      </c>
      <c r="S3507" s="1252">
        <v>0</v>
      </c>
      <c r="T3507" s="1252">
        <v>0</v>
      </c>
      <c r="U3507" s="1251" t="s">
        <v>116</v>
      </c>
      <c r="V3507" s="1251" t="s">
        <v>564</v>
      </c>
      <c r="W3507" s="1251" t="s">
        <v>314</v>
      </c>
      <c r="X3507" s="1251" t="s">
        <v>1515</v>
      </c>
      <c r="Y3507" s="1251">
        <v>162</v>
      </c>
    </row>
    <row r="3508" spans="1:25" ht="12">
      <c r="A3508" s="1251">
        <v>2021</v>
      </c>
      <c r="B3508" s="1251">
        <v>25</v>
      </c>
      <c r="C3508" s="1251">
        <v>600</v>
      </c>
      <c r="D3508" s="1251" t="s">
        <v>1153</v>
      </c>
      <c r="E3508" s="1251">
        <v>162170</v>
      </c>
      <c r="F3508" s="1251" t="s">
        <v>1732</v>
      </c>
      <c r="G3508" s="1252">
        <v>0</v>
      </c>
      <c r="H3508" s="1252">
        <v>0</v>
      </c>
      <c r="I3508" s="1252">
        <v>0</v>
      </c>
      <c r="J3508" s="1252">
        <v>0</v>
      </c>
      <c r="K3508" s="1252">
        <v>0</v>
      </c>
      <c r="L3508" s="1252">
        <v>0</v>
      </c>
      <c r="M3508" s="1252">
        <v>0</v>
      </c>
      <c r="N3508" s="1252">
        <v>0</v>
      </c>
      <c r="O3508" s="1252">
        <v>0</v>
      </c>
      <c r="P3508" s="1252">
        <v>0</v>
      </c>
      <c r="Q3508" s="1252">
        <v>0</v>
      </c>
      <c r="R3508" s="1252">
        <v>0</v>
      </c>
      <c r="S3508" s="1252">
        <v>0</v>
      </c>
      <c r="T3508" s="1252">
        <v>0</v>
      </c>
      <c r="U3508" s="1251" t="s">
        <v>116</v>
      </c>
      <c r="V3508" s="1251" t="s">
        <v>564</v>
      </c>
      <c r="W3508" s="1251" t="s">
        <v>314</v>
      </c>
      <c r="X3508" s="1251" t="s">
        <v>1515</v>
      </c>
      <c r="Y3508" s="1251">
        <v>162</v>
      </c>
    </row>
    <row r="3509" spans="1:25" ht="12">
      <c r="A3509" s="1251">
        <v>2021</v>
      </c>
      <c r="B3509" s="1251">
        <v>25</v>
      </c>
      <c r="C3509" s="1251">
        <v>600</v>
      </c>
      <c r="D3509" s="1251" t="s">
        <v>1153</v>
      </c>
      <c r="E3509" s="1251">
        <v>173000</v>
      </c>
      <c r="F3509" s="1251" t="s">
        <v>1557</v>
      </c>
      <c r="G3509" s="1252">
        <v>0</v>
      </c>
      <c r="H3509" s="1252">
        <v>0</v>
      </c>
      <c r="I3509" s="1252">
        <v>0</v>
      </c>
      <c r="J3509" s="1252">
        <v>0</v>
      </c>
      <c r="K3509" s="1252">
        <v>0</v>
      </c>
      <c r="L3509" s="1252">
        <v>0</v>
      </c>
      <c r="M3509" s="1252">
        <v>0</v>
      </c>
      <c r="N3509" s="1252">
        <v>0</v>
      </c>
      <c r="O3509" s="1252">
        <v>0</v>
      </c>
      <c r="P3509" s="1252">
        <v>0</v>
      </c>
      <c r="Q3509" s="1252">
        <v>0</v>
      </c>
      <c r="R3509" s="1252">
        <v>0</v>
      </c>
      <c r="S3509" s="1252">
        <v>0</v>
      </c>
      <c r="T3509" s="1252">
        <v>0</v>
      </c>
      <c r="U3509" s="1251" t="s">
        <v>116</v>
      </c>
      <c r="V3509" s="1251" t="s">
        <v>1537</v>
      </c>
      <c r="W3509" s="1251" t="s">
        <v>310</v>
      </c>
      <c r="X3509" s="1251" t="s">
        <v>1515</v>
      </c>
      <c r="Y3509" s="1251">
        <v>173</v>
      </c>
    </row>
    <row r="3510" spans="1:25" ht="12">
      <c r="A3510" s="1251">
        <v>2021</v>
      </c>
      <c r="B3510" s="1251">
        <v>25</v>
      </c>
      <c r="C3510" s="1251">
        <v>600</v>
      </c>
      <c r="D3510" s="1251" t="s">
        <v>1153</v>
      </c>
      <c r="E3510" s="1251">
        <v>184020</v>
      </c>
      <c r="F3510" s="1251" t="s">
        <v>1563</v>
      </c>
      <c r="G3510" s="1252">
        <v>0</v>
      </c>
      <c r="H3510" s="1252">
        <v>0</v>
      </c>
      <c r="I3510" s="1252">
        <v>0</v>
      </c>
      <c r="J3510" s="1252">
        <v>0</v>
      </c>
      <c r="K3510" s="1252">
        <v>0</v>
      </c>
      <c r="L3510" s="1252">
        <v>0</v>
      </c>
      <c r="M3510" s="1252">
        <v>0</v>
      </c>
      <c r="N3510" s="1252">
        <v>0</v>
      </c>
      <c r="O3510" s="1252">
        <v>0</v>
      </c>
      <c r="P3510" s="1252">
        <v>0</v>
      </c>
      <c r="Q3510" s="1252">
        <v>0</v>
      </c>
      <c r="R3510" s="1252">
        <v>0</v>
      </c>
      <c r="S3510" s="1252">
        <v>0</v>
      </c>
      <c r="T3510" s="1252">
        <v>0</v>
      </c>
      <c r="U3510" s="1251" t="s">
        <v>116</v>
      </c>
      <c r="V3510" s="1251" t="s">
        <v>1537</v>
      </c>
      <c r="W3510" s="1251" t="s">
        <v>316</v>
      </c>
      <c r="X3510" s="1251" t="s">
        <v>1515</v>
      </c>
      <c r="Y3510" s="1251">
        <v>184</v>
      </c>
    </row>
    <row r="3511" spans="1:25" ht="12">
      <c r="A3511" s="1251">
        <v>2021</v>
      </c>
      <c r="B3511" s="1251">
        <v>25</v>
      </c>
      <c r="C3511" s="1251">
        <v>600</v>
      </c>
      <c r="D3511" s="1251" t="s">
        <v>1153</v>
      </c>
      <c r="E3511" s="1251">
        <v>184099</v>
      </c>
      <c r="F3511" s="1251" t="s">
        <v>1567</v>
      </c>
      <c r="G3511" s="1252">
        <v>0</v>
      </c>
      <c r="H3511" s="1252">
        <v>0</v>
      </c>
      <c r="I3511" s="1252">
        <v>0</v>
      </c>
      <c r="J3511" s="1252">
        <v>0</v>
      </c>
      <c r="K3511" s="1252">
        <v>0</v>
      </c>
      <c r="L3511" s="1252">
        <v>0</v>
      </c>
      <c r="M3511" s="1252">
        <v>0</v>
      </c>
      <c r="N3511" s="1252">
        <v>0</v>
      </c>
      <c r="O3511" s="1252">
        <v>0</v>
      </c>
      <c r="P3511" s="1252">
        <v>0</v>
      </c>
      <c r="Q3511" s="1252">
        <v>0</v>
      </c>
      <c r="R3511" s="1252">
        <v>0</v>
      </c>
      <c r="S3511" s="1252">
        <v>0</v>
      </c>
      <c r="T3511" s="1252">
        <v>0</v>
      </c>
      <c r="U3511" s="1251" t="s">
        <v>116</v>
      </c>
      <c r="V3511" s="1251" t="s">
        <v>1537</v>
      </c>
      <c r="W3511" s="1251" t="s">
        <v>316</v>
      </c>
      <c r="X3511" s="1251" t="s">
        <v>1515</v>
      </c>
      <c r="Y3511" s="1251">
        <v>184</v>
      </c>
    </row>
    <row r="3512" spans="1:25" ht="12">
      <c r="A3512" s="1251">
        <v>2021</v>
      </c>
      <c r="B3512" s="1251">
        <v>25</v>
      </c>
      <c r="C3512" s="1251">
        <v>600</v>
      </c>
      <c r="D3512" s="1251" t="s">
        <v>1153</v>
      </c>
      <c r="E3512" s="1251">
        <v>186101</v>
      </c>
      <c r="F3512" s="1251" t="s">
        <v>1719</v>
      </c>
      <c r="G3512" s="1252">
        <v>0</v>
      </c>
      <c r="H3512" s="1252">
        <v>0</v>
      </c>
      <c r="I3512" s="1252">
        <v>0</v>
      </c>
      <c r="J3512" s="1252">
        <v>0</v>
      </c>
      <c r="K3512" s="1252">
        <v>0</v>
      </c>
      <c r="L3512" s="1252">
        <v>0</v>
      </c>
      <c r="M3512" s="1252">
        <v>0</v>
      </c>
      <c r="N3512" s="1252">
        <v>0</v>
      </c>
      <c r="O3512" s="1252">
        <v>0</v>
      </c>
      <c r="P3512" s="1252">
        <v>0</v>
      </c>
      <c r="Q3512" s="1252">
        <v>0</v>
      </c>
      <c r="R3512" s="1252">
        <v>0</v>
      </c>
      <c r="S3512" s="1252">
        <v>0</v>
      </c>
      <c r="T3512" s="1252">
        <v>0</v>
      </c>
      <c r="U3512" s="1251" t="s">
        <v>116</v>
      </c>
      <c r="V3512" s="1251" t="s">
        <v>1537</v>
      </c>
      <c r="W3512" s="1251" t="s">
        <v>322</v>
      </c>
      <c r="X3512" s="1251" t="s">
        <v>1515</v>
      </c>
      <c r="Y3512" s="1251">
        <v>186</v>
      </c>
    </row>
    <row r="3513" spans="1:25" ht="12">
      <c r="A3513" s="1251">
        <v>2021</v>
      </c>
      <c r="B3513" s="1251">
        <v>25</v>
      </c>
      <c r="C3513" s="1251">
        <v>600</v>
      </c>
      <c r="D3513" s="1251" t="s">
        <v>1153</v>
      </c>
      <c r="E3513" s="1251">
        <v>186103</v>
      </c>
      <c r="F3513" s="1251" t="s">
        <v>1733</v>
      </c>
      <c r="G3513" s="1252">
        <v>0</v>
      </c>
      <c r="H3513" s="1252">
        <v>0</v>
      </c>
      <c r="I3513" s="1252">
        <v>0</v>
      </c>
      <c r="J3513" s="1252">
        <v>0</v>
      </c>
      <c r="K3513" s="1252">
        <v>0</v>
      </c>
      <c r="L3513" s="1252">
        <v>0</v>
      </c>
      <c r="M3513" s="1252">
        <v>0</v>
      </c>
      <c r="N3513" s="1252">
        <v>0</v>
      </c>
      <c r="O3513" s="1252">
        <v>0</v>
      </c>
      <c r="P3513" s="1252">
        <v>0</v>
      </c>
      <c r="Q3513" s="1252">
        <v>0</v>
      </c>
      <c r="R3513" s="1252">
        <v>0</v>
      </c>
      <c r="S3513" s="1252">
        <v>0</v>
      </c>
      <c r="T3513" s="1252">
        <v>0</v>
      </c>
      <c r="U3513" s="1251" t="s">
        <v>116</v>
      </c>
      <c r="V3513" s="1251" t="s">
        <v>1537</v>
      </c>
      <c r="W3513" s="1251" t="s">
        <v>322</v>
      </c>
      <c r="X3513" s="1251" t="s">
        <v>1515</v>
      </c>
      <c r="Y3513" s="1251">
        <v>186</v>
      </c>
    </row>
    <row r="3514" spans="1:25" ht="12">
      <c r="A3514" s="1251">
        <v>2021</v>
      </c>
      <c r="B3514" s="1251">
        <v>25</v>
      </c>
      <c r="C3514" s="1251">
        <v>600</v>
      </c>
      <c r="D3514" s="1251" t="s">
        <v>1153</v>
      </c>
      <c r="E3514" s="1251">
        <v>186105</v>
      </c>
      <c r="F3514" s="1251" t="s">
        <v>1689</v>
      </c>
      <c r="G3514" s="1252">
        <v>0</v>
      </c>
      <c r="H3514" s="1252">
        <v>0</v>
      </c>
      <c r="I3514" s="1252">
        <v>0</v>
      </c>
      <c r="J3514" s="1252">
        <v>0</v>
      </c>
      <c r="K3514" s="1252">
        <v>0</v>
      </c>
      <c r="L3514" s="1252">
        <v>0</v>
      </c>
      <c r="M3514" s="1252">
        <v>0</v>
      </c>
      <c r="N3514" s="1252">
        <v>0</v>
      </c>
      <c r="O3514" s="1252">
        <v>0</v>
      </c>
      <c r="P3514" s="1252">
        <v>0</v>
      </c>
      <c r="Q3514" s="1252">
        <v>0</v>
      </c>
      <c r="R3514" s="1252">
        <v>0</v>
      </c>
      <c r="S3514" s="1252">
        <v>0</v>
      </c>
      <c r="T3514" s="1252">
        <v>0</v>
      </c>
      <c r="U3514" s="1251" t="s">
        <v>116</v>
      </c>
      <c r="V3514" s="1251" t="s">
        <v>1537</v>
      </c>
      <c r="W3514" s="1251" t="s">
        <v>322</v>
      </c>
      <c r="X3514" s="1251" t="s">
        <v>1515</v>
      </c>
      <c r="Y3514" s="1251">
        <v>186</v>
      </c>
    </row>
    <row r="3515" spans="1:25" ht="12">
      <c r="A3515" s="1251">
        <v>2021</v>
      </c>
      <c r="B3515" s="1251">
        <v>25</v>
      </c>
      <c r="C3515" s="1251">
        <v>600</v>
      </c>
      <c r="D3515" s="1251" t="s">
        <v>1153</v>
      </c>
      <c r="E3515" s="1251">
        <v>186355</v>
      </c>
      <c r="F3515" s="1251" t="s">
        <v>1575</v>
      </c>
      <c r="G3515" s="1252">
        <v>0</v>
      </c>
      <c r="H3515" s="1252">
        <v>0</v>
      </c>
      <c r="I3515" s="1252">
        <v>0</v>
      </c>
      <c r="J3515" s="1252">
        <v>0</v>
      </c>
      <c r="K3515" s="1252">
        <v>0</v>
      </c>
      <c r="L3515" s="1252">
        <v>0</v>
      </c>
      <c r="M3515" s="1252">
        <v>0</v>
      </c>
      <c r="N3515" s="1252">
        <v>0</v>
      </c>
      <c r="O3515" s="1252">
        <v>0</v>
      </c>
      <c r="P3515" s="1252">
        <v>0</v>
      </c>
      <c r="Q3515" s="1252">
        <v>0</v>
      </c>
      <c r="R3515" s="1252">
        <v>0</v>
      </c>
      <c r="S3515" s="1252">
        <v>0</v>
      </c>
      <c r="T3515" s="1252">
        <v>0</v>
      </c>
      <c r="U3515" s="1251" t="s">
        <v>116</v>
      </c>
      <c r="V3515" s="1251" t="s">
        <v>1537</v>
      </c>
      <c r="W3515" s="1251" t="s">
        <v>322</v>
      </c>
      <c r="X3515" s="1251" t="s">
        <v>1515</v>
      </c>
      <c r="Y3515" s="1251">
        <v>186</v>
      </c>
    </row>
    <row r="3516" spans="1:25" ht="12">
      <c r="A3516" s="1251">
        <v>2021</v>
      </c>
      <c r="B3516" s="1251">
        <v>25</v>
      </c>
      <c r="C3516" s="1251">
        <v>600</v>
      </c>
      <c r="D3516" s="1251" t="s">
        <v>1153</v>
      </c>
      <c r="E3516" s="1251">
        <v>186366</v>
      </c>
      <c r="F3516" s="1251" t="s">
        <v>1576</v>
      </c>
      <c r="G3516" s="1252">
        <v>0</v>
      </c>
      <c r="H3516" s="1252">
        <v>0</v>
      </c>
      <c r="I3516" s="1252">
        <v>0</v>
      </c>
      <c r="J3516" s="1252">
        <v>0</v>
      </c>
      <c r="K3516" s="1252">
        <v>0</v>
      </c>
      <c r="L3516" s="1252">
        <v>0</v>
      </c>
      <c r="M3516" s="1252">
        <v>0</v>
      </c>
      <c r="N3516" s="1252">
        <v>0</v>
      </c>
      <c r="O3516" s="1252">
        <v>0</v>
      </c>
      <c r="P3516" s="1252">
        <v>0</v>
      </c>
      <c r="Q3516" s="1252">
        <v>0</v>
      </c>
      <c r="R3516" s="1252">
        <v>0</v>
      </c>
      <c r="S3516" s="1252">
        <v>0</v>
      </c>
      <c r="T3516" s="1252">
        <v>0</v>
      </c>
      <c r="U3516" s="1251" t="s">
        <v>116</v>
      </c>
      <c r="V3516" s="1251" t="s">
        <v>1537</v>
      </c>
      <c r="W3516" s="1251" t="s">
        <v>322</v>
      </c>
      <c r="X3516" s="1251" t="s">
        <v>1515</v>
      </c>
      <c r="Y3516" s="1251">
        <v>186</v>
      </c>
    </row>
    <row r="3517" spans="1:25" ht="12">
      <c r="A3517" s="1251">
        <v>2021</v>
      </c>
      <c r="B3517" s="1251">
        <v>25</v>
      </c>
      <c r="C3517" s="1251">
        <v>600</v>
      </c>
      <c r="D3517" s="1251" t="s">
        <v>1153</v>
      </c>
      <c r="E3517" s="1251">
        <v>186367</v>
      </c>
      <c r="F3517" s="1251" t="s">
        <v>1577</v>
      </c>
      <c r="G3517" s="1252">
        <v>0</v>
      </c>
      <c r="H3517" s="1252">
        <v>0</v>
      </c>
      <c r="I3517" s="1252">
        <v>0</v>
      </c>
      <c r="J3517" s="1252">
        <v>0</v>
      </c>
      <c r="K3517" s="1252">
        <v>0</v>
      </c>
      <c r="L3517" s="1252">
        <v>0</v>
      </c>
      <c r="M3517" s="1252">
        <v>0</v>
      </c>
      <c r="N3517" s="1252">
        <v>0</v>
      </c>
      <c r="O3517" s="1252">
        <v>0</v>
      </c>
      <c r="P3517" s="1252">
        <v>0</v>
      </c>
      <c r="Q3517" s="1252">
        <v>0</v>
      </c>
      <c r="R3517" s="1252">
        <v>0</v>
      </c>
      <c r="S3517" s="1252">
        <v>0</v>
      </c>
      <c r="T3517" s="1252">
        <v>0</v>
      </c>
      <c r="U3517" s="1251" t="s">
        <v>116</v>
      </c>
      <c r="V3517" s="1251" t="s">
        <v>1537</v>
      </c>
      <c r="W3517" s="1251" t="s">
        <v>322</v>
      </c>
      <c r="X3517" s="1251" t="s">
        <v>1515</v>
      </c>
      <c r="Y3517" s="1251">
        <v>186</v>
      </c>
    </row>
    <row r="3518" spans="1:25" ht="12">
      <c r="A3518" s="1251">
        <v>2021</v>
      </c>
      <c r="B3518" s="1251">
        <v>25</v>
      </c>
      <c r="C3518" s="1251">
        <v>600</v>
      </c>
      <c r="D3518" s="1251" t="s">
        <v>1153</v>
      </c>
      <c r="E3518" s="1251">
        <v>186399</v>
      </c>
      <c r="F3518" s="1251" t="s">
        <v>1580</v>
      </c>
      <c r="G3518" s="1252">
        <v>0</v>
      </c>
      <c r="H3518" s="1252">
        <v>0</v>
      </c>
      <c r="I3518" s="1252">
        <v>0</v>
      </c>
      <c r="J3518" s="1252">
        <v>0</v>
      </c>
      <c r="K3518" s="1252">
        <v>0</v>
      </c>
      <c r="L3518" s="1252">
        <v>0</v>
      </c>
      <c r="M3518" s="1252">
        <v>0</v>
      </c>
      <c r="N3518" s="1252">
        <v>0</v>
      </c>
      <c r="O3518" s="1252">
        <v>0</v>
      </c>
      <c r="P3518" s="1252">
        <v>0</v>
      </c>
      <c r="Q3518" s="1252">
        <v>0</v>
      </c>
      <c r="R3518" s="1252">
        <v>0</v>
      </c>
      <c r="S3518" s="1252">
        <v>0</v>
      </c>
      <c r="T3518" s="1252">
        <v>0</v>
      </c>
      <c r="U3518" s="1251" t="s">
        <v>116</v>
      </c>
      <c r="V3518" s="1251" t="s">
        <v>564</v>
      </c>
      <c r="W3518" s="1251" t="s">
        <v>322</v>
      </c>
      <c r="X3518" s="1251" t="s">
        <v>1515</v>
      </c>
      <c r="Y3518" s="1251">
        <v>186</v>
      </c>
    </row>
    <row r="3519" spans="1:25" ht="12">
      <c r="A3519" s="1251">
        <v>2021</v>
      </c>
      <c r="B3519" s="1251">
        <v>25</v>
      </c>
      <c r="C3519" s="1251">
        <v>600</v>
      </c>
      <c r="D3519" s="1251" t="s">
        <v>1153</v>
      </c>
      <c r="E3519" s="1251">
        <v>211000</v>
      </c>
      <c r="F3519" s="1251" t="s">
        <v>1674</v>
      </c>
      <c r="G3519" s="1252">
        <v>-2281001.8900000001</v>
      </c>
      <c r="H3519" s="1252">
        <v>-2281001.8900000001</v>
      </c>
      <c r="I3519" s="1252">
        <v>-2281001.8900000001</v>
      </c>
      <c r="J3519" s="1252">
        <v>-2281001.8900000001</v>
      </c>
      <c r="K3519" s="1252">
        <v>0</v>
      </c>
      <c r="L3519" s="1252">
        <v>0</v>
      </c>
      <c r="M3519" s="1252">
        <v>0</v>
      </c>
      <c r="N3519" s="1252">
        <v>0</v>
      </c>
      <c r="O3519" s="1252">
        <v>0</v>
      </c>
      <c r="P3519" s="1252">
        <v>0</v>
      </c>
      <c r="Q3519" s="1252">
        <v>0</v>
      </c>
      <c r="R3519" s="1252">
        <v>0</v>
      </c>
      <c r="S3519" s="1252">
        <v>0</v>
      </c>
      <c r="T3519" s="1252">
        <v>0</v>
      </c>
      <c r="U3519" s="1251" t="s">
        <v>116</v>
      </c>
      <c r="V3519" s="1251" t="s">
        <v>1537</v>
      </c>
      <c r="W3519" s="1251" t="s">
        <v>349</v>
      </c>
      <c r="X3519" s="1251" t="s">
        <v>1675</v>
      </c>
      <c r="Y3519" s="1251">
        <v>211</v>
      </c>
    </row>
    <row r="3520" spans="1:25" ht="12">
      <c r="A3520" s="1251">
        <v>2021</v>
      </c>
      <c r="B3520" s="1251">
        <v>25</v>
      </c>
      <c r="C3520" s="1251">
        <v>600</v>
      </c>
      <c r="D3520" s="1251" t="s">
        <v>1153</v>
      </c>
      <c r="E3520" s="1251">
        <v>215000</v>
      </c>
      <c r="F3520" s="1251" t="s">
        <v>1676</v>
      </c>
      <c r="G3520" s="1252">
        <v>-1600698.3799999999</v>
      </c>
      <c r="H3520" s="1252">
        <v>-1600698.3799999999</v>
      </c>
      <c r="I3520" s="1252">
        <v>-1600698.3799999999</v>
      </c>
      <c r="J3520" s="1252">
        <v>-1600698.3799999999</v>
      </c>
      <c r="K3520" s="1252">
        <v>0</v>
      </c>
      <c r="L3520" s="1252">
        <v>0</v>
      </c>
      <c r="M3520" s="1252">
        <v>0</v>
      </c>
      <c r="N3520" s="1252">
        <v>0</v>
      </c>
      <c r="O3520" s="1252">
        <v>0</v>
      </c>
      <c r="P3520" s="1252">
        <v>0</v>
      </c>
      <c r="Q3520" s="1252">
        <v>0</v>
      </c>
      <c r="R3520" s="1252">
        <v>0</v>
      </c>
      <c r="S3520" s="1252">
        <v>0</v>
      </c>
      <c r="T3520" s="1252">
        <v>0</v>
      </c>
      <c r="U3520" s="1251" t="s">
        <v>116</v>
      </c>
      <c r="V3520" s="1251" t="s">
        <v>1537</v>
      </c>
      <c r="W3520" s="1251" t="s">
        <v>352</v>
      </c>
      <c r="X3520" s="1251" t="s">
        <v>1675</v>
      </c>
      <c r="Y3520" s="1251">
        <v>215</v>
      </c>
    </row>
    <row r="3521" spans="1:25" ht="12">
      <c r="A3521" s="1251">
        <v>2021</v>
      </c>
      <c r="B3521" s="1251">
        <v>25</v>
      </c>
      <c r="C3521" s="1251">
        <v>600</v>
      </c>
      <c r="D3521" s="1251" t="s">
        <v>1153</v>
      </c>
      <c r="E3521" s="1251">
        <v>215101</v>
      </c>
      <c r="F3521" s="1251" t="s">
        <v>1677</v>
      </c>
      <c r="G3521" s="1252">
        <v>-24273.220000000001</v>
      </c>
      <c r="H3521" s="1252">
        <v>-24273.220000000001</v>
      </c>
      <c r="I3521" s="1252">
        <v>-24273.220000000001</v>
      </c>
      <c r="J3521" s="1252">
        <v>-24273.220000000001</v>
      </c>
      <c r="K3521" s="1252">
        <v>0</v>
      </c>
      <c r="L3521" s="1252">
        <v>0</v>
      </c>
      <c r="M3521" s="1252">
        <v>0</v>
      </c>
      <c r="N3521" s="1252">
        <v>0</v>
      </c>
      <c r="O3521" s="1252">
        <v>0</v>
      </c>
      <c r="P3521" s="1252">
        <v>0</v>
      </c>
      <c r="Q3521" s="1252">
        <v>0</v>
      </c>
      <c r="R3521" s="1252">
        <v>0</v>
      </c>
      <c r="S3521" s="1252">
        <v>0</v>
      </c>
      <c r="T3521" s="1252">
        <v>0</v>
      </c>
      <c r="U3521" s="1251" t="s">
        <v>116</v>
      </c>
      <c r="V3521" s="1251" t="s">
        <v>1537</v>
      </c>
      <c r="W3521" s="1251" t="s">
        <v>352</v>
      </c>
      <c r="X3521" s="1251" t="s">
        <v>1675</v>
      </c>
      <c r="Y3521" s="1251">
        <v>215</v>
      </c>
    </row>
    <row r="3522" spans="1:25" ht="12">
      <c r="A3522" s="1251">
        <v>2021</v>
      </c>
      <c r="B3522" s="1251">
        <v>25</v>
      </c>
      <c r="C3522" s="1251">
        <v>600</v>
      </c>
      <c r="D3522" s="1251" t="s">
        <v>1153</v>
      </c>
      <c r="E3522" s="1251">
        <v>224090</v>
      </c>
      <c r="F3522" s="1251" t="s">
        <v>1721</v>
      </c>
      <c r="G3522" s="1252">
        <v>0</v>
      </c>
      <c r="H3522" s="1252">
        <v>0</v>
      </c>
      <c r="I3522" s="1252">
        <v>0</v>
      </c>
      <c r="J3522" s="1252">
        <v>0</v>
      </c>
      <c r="K3522" s="1252">
        <v>0</v>
      </c>
      <c r="L3522" s="1252">
        <v>0</v>
      </c>
      <c r="M3522" s="1252">
        <v>0</v>
      </c>
      <c r="N3522" s="1252">
        <v>0</v>
      </c>
      <c r="O3522" s="1252">
        <v>0</v>
      </c>
      <c r="P3522" s="1252">
        <v>0</v>
      </c>
      <c r="Q3522" s="1252">
        <v>0</v>
      </c>
      <c r="R3522" s="1252">
        <v>0</v>
      </c>
      <c r="S3522" s="1252">
        <v>0</v>
      </c>
      <c r="T3522" s="1252">
        <v>0</v>
      </c>
      <c r="U3522" s="1251" t="s">
        <v>116</v>
      </c>
      <c r="V3522" s="1251" t="s">
        <v>1537</v>
      </c>
      <c r="W3522" s="1251" t="s">
        <v>355</v>
      </c>
      <c r="X3522" s="1251" t="s">
        <v>1581</v>
      </c>
      <c r="Y3522" s="1251">
        <v>224</v>
      </c>
    </row>
    <row r="3523" spans="1:25" ht="12">
      <c r="A3523" s="1251">
        <v>2021</v>
      </c>
      <c r="B3523" s="1251">
        <v>25</v>
      </c>
      <c r="C3523" s="1251">
        <v>600</v>
      </c>
      <c r="D3523" s="1251" t="s">
        <v>1153</v>
      </c>
      <c r="E3523" s="1251">
        <v>231006</v>
      </c>
      <c r="F3523" s="1251" t="s">
        <v>1583</v>
      </c>
      <c r="G3523" s="1252">
        <v>354.31999999999999</v>
      </c>
      <c r="H3523" s="1252">
        <v>354.31999999999999</v>
      </c>
      <c r="I3523" s="1252">
        <v>354.31999999999999</v>
      </c>
      <c r="J3523" s="1252">
        <v>354.31999999999999</v>
      </c>
      <c r="K3523" s="1252">
        <v>0</v>
      </c>
      <c r="L3523" s="1252">
        <v>0</v>
      </c>
      <c r="M3523" s="1252">
        <v>0</v>
      </c>
      <c r="N3523" s="1252">
        <v>0</v>
      </c>
      <c r="O3523" s="1252">
        <v>0</v>
      </c>
      <c r="P3523" s="1252">
        <v>0</v>
      </c>
      <c r="Q3523" s="1252">
        <v>0</v>
      </c>
      <c r="R3523" s="1252">
        <v>0</v>
      </c>
      <c r="S3523" s="1252">
        <v>0</v>
      </c>
      <c r="T3523" s="1252">
        <v>0</v>
      </c>
      <c r="U3523" s="1251" t="s">
        <v>116</v>
      </c>
      <c r="V3523" s="1251" t="s">
        <v>1537</v>
      </c>
      <c r="W3523" s="1251" t="s">
        <v>366</v>
      </c>
      <c r="X3523" s="1251" t="s">
        <v>1581</v>
      </c>
      <c r="Y3523" s="1251">
        <v>231</v>
      </c>
    </row>
    <row r="3524" spans="1:25" ht="12.75">
      <c r="A3524" s="1251">
        <v>2021</v>
      </c>
      <c r="B3524" s="1251">
        <v>25</v>
      </c>
      <c r="C3524" s="1251">
        <v>600</v>
      </c>
      <c r="D3524" s="1251" t="s">
        <v>1153</v>
      </c>
      <c r="E3524" s="1251">
        <v>232590</v>
      </c>
      <c r="F3524" s="1251" t="s">
        <v>1735</v>
      </c>
      <c r="G3524" s="1252">
        <v>0</v>
      </c>
      <c r="H3524" s="1252">
        <v>0</v>
      </c>
      <c r="I3524" s="1252">
        <v>0</v>
      </c>
      <c r="J3524" s="1252">
        <v>0</v>
      </c>
      <c r="K3524" s="1252">
        <v>0</v>
      </c>
      <c r="L3524" s="1252">
        <v>0</v>
      </c>
      <c r="M3524" s="1252">
        <v>0</v>
      </c>
      <c r="N3524" s="1252">
        <v>0</v>
      </c>
      <c r="O3524" s="1252">
        <v>0</v>
      </c>
      <c r="P3524" s="1252">
        <v>0</v>
      </c>
      <c r="Q3524" s="1252">
        <v>0</v>
      </c>
      <c r="R3524" s="1252">
        <v>0</v>
      </c>
      <c r="S3524" s="1252">
        <v>0</v>
      </c>
      <c r="T3524" s="1252">
        <v>0</v>
      </c>
      <c r="U3524" s="1251" t="s">
        <v>116</v>
      </c>
      <c r="V3524" s="1251" t="s">
        <v>1537</v>
      </c>
      <c r="W3524" s="377" t="s">
        <v>361</v>
      </c>
      <c r="X3524" s="1251" t="s">
        <v>1581</v>
      </c>
      <c r="Y3524" s="1251">
        <v>232</v>
      </c>
    </row>
    <row r="3525" spans="1:25" ht="12">
      <c r="A3525" s="1251">
        <v>2021</v>
      </c>
      <c r="B3525" s="1251">
        <v>25</v>
      </c>
      <c r="C3525" s="1251">
        <v>600</v>
      </c>
      <c r="D3525" s="1251" t="s">
        <v>1153</v>
      </c>
      <c r="E3525" s="1251">
        <v>235020</v>
      </c>
      <c r="F3525" s="1251" t="s">
        <v>1586</v>
      </c>
      <c r="G3525" s="1252">
        <v>0</v>
      </c>
      <c r="H3525" s="1252">
        <v>0</v>
      </c>
      <c r="I3525" s="1252">
        <v>0</v>
      </c>
      <c r="J3525" s="1252">
        <v>0</v>
      </c>
      <c r="K3525" s="1252">
        <v>0</v>
      </c>
      <c r="L3525" s="1252">
        <v>0</v>
      </c>
      <c r="M3525" s="1252">
        <v>0</v>
      </c>
      <c r="N3525" s="1252">
        <v>0</v>
      </c>
      <c r="O3525" s="1252">
        <v>0</v>
      </c>
      <c r="P3525" s="1252">
        <v>0</v>
      </c>
      <c r="Q3525" s="1252">
        <v>0</v>
      </c>
      <c r="R3525" s="1252">
        <v>0</v>
      </c>
      <c r="S3525" s="1252">
        <v>0</v>
      </c>
      <c r="T3525" s="1252">
        <v>0</v>
      </c>
      <c r="U3525" s="1251" t="s">
        <v>116</v>
      </c>
      <c r="V3525" s="1251" t="s">
        <v>564</v>
      </c>
      <c r="W3525" s="1251" t="s">
        <v>370</v>
      </c>
      <c r="X3525" s="1251" t="s">
        <v>1581</v>
      </c>
      <c r="Y3525" s="1251">
        <v>235</v>
      </c>
    </row>
    <row r="3526" spans="1:25" ht="12">
      <c r="A3526" s="1251">
        <v>2021</v>
      </c>
      <c r="B3526" s="1251">
        <v>25</v>
      </c>
      <c r="C3526" s="1251">
        <v>600</v>
      </c>
      <c r="D3526" s="1251" t="s">
        <v>1153</v>
      </c>
      <c r="E3526" s="1251">
        <v>236111</v>
      </c>
      <c r="F3526" s="1251" t="s">
        <v>1588</v>
      </c>
      <c r="G3526" s="1252">
        <v>0</v>
      </c>
      <c r="H3526" s="1252">
        <v>0</v>
      </c>
      <c r="I3526" s="1252">
        <v>0</v>
      </c>
      <c r="J3526" s="1252">
        <v>0</v>
      </c>
      <c r="K3526" s="1252">
        <v>0</v>
      </c>
      <c r="L3526" s="1252">
        <v>0</v>
      </c>
      <c r="M3526" s="1252">
        <v>0</v>
      </c>
      <c r="N3526" s="1252">
        <v>0</v>
      </c>
      <c r="O3526" s="1252">
        <v>0</v>
      </c>
      <c r="P3526" s="1252">
        <v>0</v>
      </c>
      <c r="Q3526" s="1252">
        <v>0</v>
      </c>
      <c r="R3526" s="1252">
        <v>0</v>
      </c>
      <c r="S3526" s="1252">
        <v>0</v>
      </c>
      <c r="T3526" s="1252">
        <v>0</v>
      </c>
      <c r="U3526" s="1251" t="s">
        <v>116</v>
      </c>
      <c r="V3526" s="1251" t="s">
        <v>1537</v>
      </c>
      <c r="W3526" s="1251" t="s">
        <v>371</v>
      </c>
      <c r="X3526" s="1251" t="s">
        <v>1581</v>
      </c>
      <c r="Y3526" s="1251">
        <v>236</v>
      </c>
    </row>
    <row r="3527" spans="1:25" ht="12">
      <c r="A3527" s="1251">
        <v>2021</v>
      </c>
      <c r="B3527" s="1251">
        <v>25</v>
      </c>
      <c r="C3527" s="1251">
        <v>600</v>
      </c>
      <c r="D3527" s="1251" t="s">
        <v>1153</v>
      </c>
      <c r="E3527" s="1251">
        <v>236115</v>
      </c>
      <c r="F3527" s="1251" t="s">
        <v>1679</v>
      </c>
      <c r="G3527" s="1252">
        <v>0</v>
      </c>
      <c r="H3527" s="1252">
        <v>0</v>
      </c>
      <c r="I3527" s="1252">
        <v>0</v>
      </c>
      <c r="J3527" s="1252">
        <v>0</v>
      </c>
      <c r="K3527" s="1252">
        <v>0</v>
      </c>
      <c r="L3527" s="1252">
        <v>0</v>
      </c>
      <c r="M3527" s="1252">
        <v>0</v>
      </c>
      <c r="N3527" s="1252">
        <v>0</v>
      </c>
      <c r="O3527" s="1252">
        <v>0</v>
      </c>
      <c r="P3527" s="1252">
        <v>0</v>
      </c>
      <c r="Q3527" s="1252">
        <v>0</v>
      </c>
      <c r="R3527" s="1252">
        <v>0</v>
      </c>
      <c r="S3527" s="1252">
        <v>0</v>
      </c>
      <c r="T3527" s="1252">
        <v>0</v>
      </c>
      <c r="U3527" s="1251" t="s">
        <v>116</v>
      </c>
      <c r="V3527" s="1251" t="s">
        <v>1537</v>
      </c>
      <c r="W3527" s="1251" t="s">
        <v>371</v>
      </c>
      <c r="X3527" s="1251" t="s">
        <v>1581</v>
      </c>
      <c r="Y3527" s="1251">
        <v>236</v>
      </c>
    </row>
    <row r="3528" spans="1:25" ht="12">
      <c r="A3528" s="1251">
        <v>2021</v>
      </c>
      <c r="B3528" s="1251">
        <v>25</v>
      </c>
      <c r="C3528" s="1251">
        <v>600</v>
      </c>
      <c r="D3528" s="1251" t="s">
        <v>1153</v>
      </c>
      <c r="E3528" s="1251">
        <v>236116</v>
      </c>
      <c r="F3528" s="1251" t="s">
        <v>1680</v>
      </c>
      <c r="G3528" s="1252">
        <v>0</v>
      </c>
      <c r="H3528" s="1252">
        <v>0</v>
      </c>
      <c r="I3528" s="1252">
        <v>0</v>
      </c>
      <c r="J3528" s="1252">
        <v>0</v>
      </c>
      <c r="K3528" s="1252">
        <v>0</v>
      </c>
      <c r="L3528" s="1252">
        <v>0</v>
      </c>
      <c r="M3528" s="1252">
        <v>0</v>
      </c>
      <c r="N3528" s="1252">
        <v>0</v>
      </c>
      <c r="O3528" s="1252">
        <v>0</v>
      </c>
      <c r="P3528" s="1252">
        <v>0</v>
      </c>
      <c r="Q3528" s="1252">
        <v>0</v>
      </c>
      <c r="R3528" s="1252">
        <v>0</v>
      </c>
      <c r="S3528" s="1252">
        <v>0</v>
      </c>
      <c r="T3528" s="1252">
        <v>0</v>
      </c>
      <c r="U3528" s="1251" t="s">
        <v>116</v>
      </c>
      <c r="V3528" s="1251" t="s">
        <v>1537</v>
      </c>
      <c r="W3528" s="1251" t="s">
        <v>371</v>
      </c>
      <c r="X3528" s="1251" t="s">
        <v>1581</v>
      </c>
      <c r="Y3528" s="1251">
        <v>236</v>
      </c>
    </row>
    <row r="3529" spans="1:25" ht="12">
      <c r="A3529" s="1251">
        <v>2021</v>
      </c>
      <c r="B3529" s="1251">
        <v>25</v>
      </c>
      <c r="C3529" s="1251">
        <v>600</v>
      </c>
      <c r="D3529" s="1251" t="s">
        <v>1153</v>
      </c>
      <c r="E3529" s="1251">
        <v>236117</v>
      </c>
      <c r="F3529" s="1251" t="s">
        <v>1681</v>
      </c>
      <c r="G3529" s="1252">
        <v>0</v>
      </c>
      <c r="H3529" s="1252">
        <v>0</v>
      </c>
      <c r="I3529" s="1252">
        <v>0</v>
      </c>
      <c r="J3529" s="1252">
        <v>0</v>
      </c>
      <c r="K3529" s="1252">
        <v>0</v>
      </c>
      <c r="L3529" s="1252">
        <v>0</v>
      </c>
      <c r="M3529" s="1252">
        <v>0</v>
      </c>
      <c r="N3529" s="1252">
        <v>0</v>
      </c>
      <c r="O3529" s="1252">
        <v>0</v>
      </c>
      <c r="P3529" s="1252">
        <v>0</v>
      </c>
      <c r="Q3529" s="1252">
        <v>0</v>
      </c>
      <c r="R3529" s="1252">
        <v>0</v>
      </c>
      <c r="S3529" s="1252">
        <v>0</v>
      </c>
      <c r="T3529" s="1252">
        <v>0</v>
      </c>
      <c r="U3529" s="1251" t="s">
        <v>116</v>
      </c>
      <c r="V3529" s="1251" t="s">
        <v>1537</v>
      </c>
      <c r="W3529" s="1251" t="s">
        <v>371</v>
      </c>
      <c r="X3529" s="1251" t="s">
        <v>1581</v>
      </c>
      <c r="Y3529" s="1251">
        <v>236</v>
      </c>
    </row>
    <row r="3530" spans="1:25" ht="12">
      <c r="A3530" s="1251">
        <v>2021</v>
      </c>
      <c r="B3530" s="1251">
        <v>25</v>
      </c>
      <c r="C3530" s="1251">
        <v>600</v>
      </c>
      <c r="D3530" s="1251" t="s">
        <v>1153</v>
      </c>
      <c r="E3530" s="1251">
        <v>236118</v>
      </c>
      <c r="F3530" s="1251" t="s">
        <v>1589</v>
      </c>
      <c r="G3530" s="1252">
        <v>0</v>
      </c>
      <c r="H3530" s="1252">
        <v>0</v>
      </c>
      <c r="I3530" s="1252">
        <v>0</v>
      </c>
      <c r="J3530" s="1252">
        <v>0</v>
      </c>
      <c r="K3530" s="1252">
        <v>0</v>
      </c>
      <c r="L3530" s="1252">
        <v>0</v>
      </c>
      <c r="M3530" s="1252">
        <v>0</v>
      </c>
      <c r="N3530" s="1252">
        <v>0</v>
      </c>
      <c r="O3530" s="1252">
        <v>0</v>
      </c>
      <c r="P3530" s="1252">
        <v>0</v>
      </c>
      <c r="Q3530" s="1252">
        <v>0</v>
      </c>
      <c r="R3530" s="1252">
        <v>0</v>
      </c>
      <c r="S3530" s="1252">
        <v>0</v>
      </c>
      <c r="T3530" s="1252">
        <v>0</v>
      </c>
      <c r="U3530" s="1251" t="s">
        <v>116</v>
      </c>
      <c r="V3530" s="1251" t="s">
        <v>1537</v>
      </c>
      <c r="W3530" s="1251" t="s">
        <v>371</v>
      </c>
      <c r="X3530" s="1251" t="s">
        <v>1581</v>
      </c>
      <c r="Y3530" s="1251">
        <v>236</v>
      </c>
    </row>
    <row r="3531" spans="1:25" ht="12">
      <c r="A3531" s="1251">
        <v>2021</v>
      </c>
      <c r="B3531" s="1251">
        <v>25</v>
      </c>
      <c r="C3531" s="1251">
        <v>600</v>
      </c>
      <c r="D3531" s="1251" t="s">
        <v>1153</v>
      </c>
      <c r="E3531" s="1251">
        <v>236121</v>
      </c>
      <c r="F3531" s="1251" t="s">
        <v>1682</v>
      </c>
      <c r="G3531" s="1252">
        <v>0</v>
      </c>
      <c r="H3531" s="1252">
        <v>0</v>
      </c>
      <c r="I3531" s="1252">
        <v>0</v>
      </c>
      <c r="J3531" s="1252">
        <v>0</v>
      </c>
      <c r="K3531" s="1252">
        <v>0</v>
      </c>
      <c r="L3531" s="1252">
        <v>0</v>
      </c>
      <c r="M3531" s="1252">
        <v>0</v>
      </c>
      <c r="N3531" s="1252">
        <v>0</v>
      </c>
      <c r="O3531" s="1252">
        <v>0</v>
      </c>
      <c r="P3531" s="1252">
        <v>0</v>
      </c>
      <c r="Q3531" s="1252">
        <v>0</v>
      </c>
      <c r="R3531" s="1252">
        <v>0</v>
      </c>
      <c r="S3531" s="1252">
        <v>0</v>
      </c>
      <c r="T3531" s="1252">
        <v>0</v>
      </c>
      <c r="U3531" s="1251" t="s">
        <v>116</v>
      </c>
      <c r="V3531" s="1251" t="s">
        <v>1537</v>
      </c>
      <c r="W3531" s="1251" t="s">
        <v>371</v>
      </c>
      <c r="X3531" s="1251" t="s">
        <v>1581</v>
      </c>
      <c r="Y3531" s="1251">
        <v>236</v>
      </c>
    </row>
    <row r="3532" spans="1:25" ht="12">
      <c r="A3532" s="1251">
        <v>2021</v>
      </c>
      <c r="B3532" s="1251">
        <v>25</v>
      </c>
      <c r="C3532" s="1251">
        <v>600</v>
      </c>
      <c r="D3532" s="1251" t="s">
        <v>1153</v>
      </c>
      <c r="E3532" s="1251">
        <v>236124</v>
      </c>
      <c r="F3532" s="1251" t="s">
        <v>1683</v>
      </c>
      <c r="G3532" s="1252">
        <v>0</v>
      </c>
      <c r="H3532" s="1252">
        <v>0</v>
      </c>
      <c r="I3532" s="1252">
        <v>0</v>
      </c>
      <c r="J3532" s="1252">
        <v>0</v>
      </c>
      <c r="K3532" s="1252">
        <v>0</v>
      </c>
      <c r="L3532" s="1252">
        <v>0</v>
      </c>
      <c r="M3532" s="1252">
        <v>0</v>
      </c>
      <c r="N3532" s="1252">
        <v>0</v>
      </c>
      <c r="O3532" s="1252">
        <v>0</v>
      </c>
      <c r="P3532" s="1252">
        <v>0</v>
      </c>
      <c r="Q3532" s="1252">
        <v>0</v>
      </c>
      <c r="R3532" s="1252">
        <v>0</v>
      </c>
      <c r="S3532" s="1252">
        <v>0</v>
      </c>
      <c r="T3532" s="1252">
        <v>0</v>
      </c>
      <c r="U3532" s="1251" t="s">
        <v>116</v>
      </c>
      <c r="V3532" s="1251" t="s">
        <v>1537</v>
      </c>
      <c r="W3532" s="1251" t="s">
        <v>371</v>
      </c>
      <c r="X3532" s="1251" t="s">
        <v>1581</v>
      </c>
      <c r="Y3532" s="1251">
        <v>236</v>
      </c>
    </row>
    <row r="3533" spans="1:25" ht="12">
      <c r="A3533" s="1251">
        <v>2021</v>
      </c>
      <c r="B3533" s="1251">
        <v>25</v>
      </c>
      <c r="C3533" s="1251">
        <v>600</v>
      </c>
      <c r="D3533" s="1251" t="s">
        <v>1153</v>
      </c>
      <c r="E3533" s="1251">
        <v>237190</v>
      </c>
      <c r="F3533" s="1251" t="s">
        <v>1736</v>
      </c>
      <c r="G3533" s="1252">
        <v>0</v>
      </c>
      <c r="H3533" s="1252">
        <v>0</v>
      </c>
      <c r="I3533" s="1252">
        <v>0</v>
      </c>
      <c r="J3533" s="1252">
        <v>0</v>
      </c>
      <c r="K3533" s="1252">
        <v>0</v>
      </c>
      <c r="L3533" s="1252">
        <v>0</v>
      </c>
      <c r="M3533" s="1252">
        <v>0</v>
      </c>
      <c r="N3533" s="1252">
        <v>0</v>
      </c>
      <c r="O3533" s="1252">
        <v>0</v>
      </c>
      <c r="P3533" s="1252">
        <v>0</v>
      </c>
      <c r="Q3533" s="1252">
        <v>0</v>
      </c>
      <c r="R3533" s="1252">
        <v>0</v>
      </c>
      <c r="S3533" s="1252">
        <v>0</v>
      </c>
      <c r="T3533" s="1252">
        <v>0</v>
      </c>
      <c r="U3533" s="1251" t="s">
        <v>116</v>
      </c>
      <c r="V3533" s="1251" t="s">
        <v>1537</v>
      </c>
      <c r="W3533" s="1251" t="s">
        <v>368</v>
      </c>
      <c r="X3533" s="1251" t="s">
        <v>1581</v>
      </c>
      <c r="Y3533" s="1251">
        <v>237</v>
      </c>
    </row>
    <row r="3534" spans="1:25" ht="12">
      <c r="A3534" s="1251">
        <v>2021</v>
      </c>
      <c r="B3534" s="1251">
        <v>25</v>
      </c>
      <c r="C3534" s="1251">
        <v>600</v>
      </c>
      <c r="D3534" s="1251" t="s">
        <v>1153</v>
      </c>
      <c r="E3534" s="1251">
        <v>241001</v>
      </c>
      <c r="F3534" s="1251" t="s">
        <v>1592</v>
      </c>
      <c r="G3534" s="1252">
        <v>0</v>
      </c>
      <c r="H3534" s="1252">
        <v>0</v>
      </c>
      <c r="I3534" s="1252">
        <v>0</v>
      </c>
      <c r="J3534" s="1252">
        <v>0</v>
      </c>
      <c r="K3534" s="1252">
        <v>0</v>
      </c>
      <c r="L3534" s="1252">
        <v>0</v>
      </c>
      <c r="M3534" s="1252">
        <v>0</v>
      </c>
      <c r="N3534" s="1252">
        <v>0</v>
      </c>
      <c r="O3534" s="1252">
        <v>0</v>
      </c>
      <c r="P3534" s="1252">
        <v>0</v>
      </c>
      <c r="Q3534" s="1252">
        <v>0</v>
      </c>
      <c r="R3534" s="1252">
        <v>0</v>
      </c>
      <c r="S3534" s="1252">
        <v>0</v>
      </c>
      <c r="T3534" s="1252">
        <v>0</v>
      </c>
      <c r="U3534" s="1251" t="s">
        <v>116</v>
      </c>
      <c r="V3534" s="1251" t="s">
        <v>1537</v>
      </c>
      <c r="W3534" s="1251" t="s">
        <v>371</v>
      </c>
      <c r="X3534" s="1251" t="s">
        <v>1581</v>
      </c>
      <c r="Y3534" s="1251">
        <v>241</v>
      </c>
    </row>
    <row r="3535" spans="1:25" ht="12">
      <c r="A3535" s="1251">
        <v>2021</v>
      </c>
      <c r="B3535" s="1251">
        <v>25</v>
      </c>
      <c r="C3535" s="1251">
        <v>600</v>
      </c>
      <c r="D3535" s="1251" t="s">
        <v>1153</v>
      </c>
      <c r="E3535" s="1251">
        <v>241004</v>
      </c>
      <c r="F3535" s="1251" t="s">
        <v>1594</v>
      </c>
      <c r="G3535" s="1252">
        <v>0</v>
      </c>
      <c r="H3535" s="1252">
        <v>0</v>
      </c>
      <c r="I3535" s="1252">
        <v>0</v>
      </c>
      <c r="J3535" s="1252">
        <v>0</v>
      </c>
      <c r="K3535" s="1252">
        <v>0</v>
      </c>
      <c r="L3535" s="1252">
        <v>0</v>
      </c>
      <c r="M3535" s="1252">
        <v>0</v>
      </c>
      <c r="N3535" s="1252">
        <v>0</v>
      </c>
      <c r="O3535" s="1252">
        <v>0</v>
      </c>
      <c r="P3535" s="1252">
        <v>0</v>
      </c>
      <c r="Q3535" s="1252">
        <v>0</v>
      </c>
      <c r="R3535" s="1252">
        <v>0</v>
      </c>
      <c r="S3535" s="1252">
        <v>0</v>
      </c>
      <c r="T3535" s="1252">
        <v>0</v>
      </c>
      <c r="U3535" s="1251" t="s">
        <v>116</v>
      </c>
      <c r="V3535" s="1251" t="s">
        <v>1537</v>
      </c>
      <c r="W3535" s="1251" t="s">
        <v>371</v>
      </c>
      <c r="X3535" s="1251" t="s">
        <v>1581</v>
      </c>
      <c r="Y3535" s="1251">
        <v>241</v>
      </c>
    </row>
    <row r="3536" spans="1:25" ht="12">
      <c r="A3536" s="1251">
        <v>2021</v>
      </c>
      <c r="B3536" s="1251">
        <v>25</v>
      </c>
      <c r="C3536" s="1251">
        <v>600</v>
      </c>
      <c r="D3536" s="1251" t="s">
        <v>1153</v>
      </c>
      <c r="E3536" s="1251">
        <v>271150</v>
      </c>
      <c r="F3536" s="1251" t="s">
        <v>382</v>
      </c>
      <c r="G3536" s="1252">
        <v>0</v>
      </c>
      <c r="H3536" s="1252">
        <v>0</v>
      </c>
      <c r="I3536" s="1252">
        <v>0</v>
      </c>
      <c r="J3536" s="1252">
        <v>0</v>
      </c>
      <c r="K3536" s="1252">
        <v>0</v>
      </c>
      <c r="L3536" s="1252">
        <v>0</v>
      </c>
      <c r="M3536" s="1252">
        <v>0</v>
      </c>
      <c r="N3536" s="1252">
        <v>0</v>
      </c>
      <c r="O3536" s="1252">
        <v>0</v>
      </c>
      <c r="P3536" s="1252">
        <v>0</v>
      </c>
      <c r="Q3536" s="1252">
        <v>0</v>
      </c>
      <c r="R3536" s="1252">
        <v>0</v>
      </c>
      <c r="S3536" s="1252">
        <v>0</v>
      </c>
      <c r="T3536" s="1252">
        <v>0</v>
      </c>
      <c r="U3536" s="1251" t="s">
        <v>116</v>
      </c>
      <c r="V3536" s="1251" t="s">
        <v>564</v>
      </c>
      <c r="W3536" s="1251" t="s">
        <v>382</v>
      </c>
      <c r="X3536" s="1251" t="s">
        <v>1581</v>
      </c>
      <c r="Y3536" s="1251">
        <v>271</v>
      </c>
    </row>
    <row r="3537" spans="1:25" ht="12">
      <c r="A3537" s="1251">
        <v>2021</v>
      </c>
      <c r="B3537" s="1251">
        <v>25</v>
      </c>
      <c r="C3537" s="1251">
        <v>600</v>
      </c>
      <c r="D3537" s="1251" t="s">
        <v>1153</v>
      </c>
      <c r="E3537" s="1251">
        <v>271155</v>
      </c>
      <c r="F3537" s="1251" t="s">
        <v>1703</v>
      </c>
      <c r="G3537" s="1252">
        <v>0</v>
      </c>
      <c r="H3537" s="1252">
        <v>0</v>
      </c>
      <c r="I3537" s="1252">
        <v>0</v>
      </c>
      <c r="J3537" s="1252">
        <v>0</v>
      </c>
      <c r="K3537" s="1252">
        <v>0</v>
      </c>
      <c r="L3537" s="1252">
        <v>0</v>
      </c>
      <c r="M3537" s="1252">
        <v>0</v>
      </c>
      <c r="N3537" s="1252">
        <v>0</v>
      </c>
      <c r="O3537" s="1252">
        <v>0</v>
      </c>
      <c r="P3537" s="1252">
        <v>0</v>
      </c>
      <c r="Q3537" s="1252">
        <v>0</v>
      </c>
      <c r="R3537" s="1252">
        <v>0</v>
      </c>
      <c r="S3537" s="1252">
        <v>0</v>
      </c>
      <c r="T3537" s="1252">
        <v>0</v>
      </c>
      <c r="U3537" s="1251" t="s">
        <v>116</v>
      </c>
      <c r="V3537" s="1251" t="s">
        <v>564</v>
      </c>
      <c r="W3537" s="1251" t="s">
        <v>382</v>
      </c>
      <c r="X3537" s="1251" t="s">
        <v>1581</v>
      </c>
      <c r="Y3537" s="1251">
        <v>271</v>
      </c>
    </row>
    <row r="3538" spans="1:25" ht="12">
      <c r="A3538" s="1251">
        <v>2021</v>
      </c>
      <c r="B3538" s="1251">
        <v>25</v>
      </c>
      <c r="C3538" s="1251">
        <v>600</v>
      </c>
      <c r="D3538" s="1251" t="s">
        <v>1153</v>
      </c>
      <c r="E3538" s="1251">
        <v>283050</v>
      </c>
      <c r="F3538" s="1251" t="s">
        <v>1685</v>
      </c>
      <c r="G3538" s="1252">
        <v>0</v>
      </c>
      <c r="H3538" s="1252">
        <v>0</v>
      </c>
      <c r="I3538" s="1252">
        <v>0</v>
      </c>
      <c r="J3538" s="1252">
        <v>0</v>
      </c>
      <c r="K3538" s="1252">
        <v>0</v>
      </c>
      <c r="L3538" s="1252">
        <v>0</v>
      </c>
      <c r="M3538" s="1252">
        <v>0</v>
      </c>
      <c r="N3538" s="1252">
        <v>0</v>
      </c>
      <c r="O3538" s="1252">
        <v>0</v>
      </c>
      <c r="P3538" s="1252">
        <v>0</v>
      </c>
      <c r="Q3538" s="1252">
        <v>0</v>
      </c>
      <c r="R3538" s="1252">
        <v>0</v>
      </c>
      <c r="S3538" s="1252">
        <v>0</v>
      </c>
      <c r="T3538" s="1252">
        <v>0</v>
      </c>
      <c r="U3538" s="1251" t="s">
        <v>116</v>
      </c>
      <c r="V3538" s="1251" t="s">
        <v>564</v>
      </c>
      <c r="W3538" s="1251" t="s">
        <v>377</v>
      </c>
      <c r="X3538" s="1251" t="s">
        <v>1581</v>
      </c>
      <c r="Y3538" s="1251">
        <v>283</v>
      </c>
    </row>
    <row r="3539" spans="1:25" ht="12">
      <c r="A3539" s="1251">
        <v>2021</v>
      </c>
      <c r="B3539" s="1251">
        <v>25</v>
      </c>
      <c r="C3539" s="1251">
        <v>600</v>
      </c>
      <c r="D3539" s="1251" t="s">
        <v>1153</v>
      </c>
      <c r="E3539" s="1251">
        <v>300000</v>
      </c>
      <c r="F3539" s="1251" t="s">
        <v>1628</v>
      </c>
      <c r="G3539" s="1252">
        <v>0</v>
      </c>
      <c r="H3539" s="1252">
        <v>0</v>
      </c>
      <c r="I3539" s="1252">
        <v>0</v>
      </c>
      <c r="J3539" s="1252">
        <v>0</v>
      </c>
      <c r="K3539" s="1252">
        <v>0</v>
      </c>
      <c r="L3539" s="1252">
        <v>0</v>
      </c>
      <c r="M3539" s="1252">
        <v>0</v>
      </c>
      <c r="N3539" s="1252">
        <v>0</v>
      </c>
      <c r="O3539" s="1252">
        <v>0</v>
      </c>
      <c r="P3539" s="1252">
        <v>0</v>
      </c>
      <c r="Q3539" s="1252">
        <v>0</v>
      </c>
      <c r="R3539" s="1252">
        <v>0</v>
      </c>
      <c r="S3539" s="1252">
        <v>0</v>
      </c>
      <c r="T3539" s="1252">
        <v>0</v>
      </c>
      <c r="U3539" s="1251" t="s">
        <v>116</v>
      </c>
      <c r="V3539" s="1251" t="s">
        <v>564</v>
      </c>
      <c r="W3539" s="1251" t="s">
        <v>290</v>
      </c>
      <c r="X3539" s="1251" t="s">
        <v>1515</v>
      </c>
      <c r="Y3539" s="1251">
        <v>300</v>
      </c>
    </row>
    <row r="3540" spans="1:25" ht="12">
      <c r="A3540" s="1251">
        <v>2021</v>
      </c>
      <c r="B3540" s="1251">
        <v>25</v>
      </c>
      <c r="C3540" s="1251">
        <v>600</v>
      </c>
      <c r="D3540" s="1251" t="s">
        <v>1153</v>
      </c>
      <c r="E3540" s="1251">
        <v>301000</v>
      </c>
      <c r="F3540" s="1251" t="s">
        <v>1630</v>
      </c>
      <c r="G3540" s="1252">
        <v>0</v>
      </c>
      <c r="H3540" s="1252">
        <v>0</v>
      </c>
      <c r="I3540" s="1252">
        <v>0</v>
      </c>
      <c r="J3540" s="1252">
        <v>0</v>
      </c>
      <c r="K3540" s="1252">
        <v>0</v>
      </c>
      <c r="L3540" s="1252">
        <v>0</v>
      </c>
      <c r="M3540" s="1252">
        <v>0</v>
      </c>
      <c r="N3540" s="1252">
        <v>0</v>
      </c>
      <c r="O3540" s="1252">
        <v>0</v>
      </c>
      <c r="P3540" s="1252">
        <v>0</v>
      </c>
      <c r="Q3540" s="1252">
        <v>0</v>
      </c>
      <c r="R3540" s="1252">
        <v>0</v>
      </c>
      <c r="S3540" s="1252">
        <v>0</v>
      </c>
      <c r="T3540" s="1252">
        <v>0</v>
      </c>
      <c r="U3540" s="1251" t="s">
        <v>116</v>
      </c>
      <c r="V3540" s="1251" t="s">
        <v>564</v>
      </c>
      <c r="W3540" s="1251" t="s">
        <v>290</v>
      </c>
      <c r="X3540" s="1251" t="s">
        <v>1515</v>
      </c>
      <c r="Y3540" s="1251">
        <v>301</v>
      </c>
    </row>
    <row r="3541" spans="1:25" ht="12">
      <c r="A3541" s="1251">
        <v>2021</v>
      </c>
      <c r="B3541" s="1251">
        <v>25</v>
      </c>
      <c r="C3541" s="1251">
        <v>600</v>
      </c>
      <c r="D3541" s="1251" t="s">
        <v>1153</v>
      </c>
      <c r="E3541" s="1251">
        <v>303130</v>
      </c>
      <c r="F3541" s="1251" t="s">
        <v>1633</v>
      </c>
      <c r="G3541" s="1252">
        <v>0</v>
      </c>
      <c r="H3541" s="1252">
        <v>0</v>
      </c>
      <c r="I3541" s="1252">
        <v>0</v>
      </c>
      <c r="J3541" s="1252">
        <v>0</v>
      </c>
      <c r="K3541" s="1252">
        <v>0</v>
      </c>
      <c r="L3541" s="1252">
        <v>0</v>
      </c>
      <c r="M3541" s="1252">
        <v>0</v>
      </c>
      <c r="N3541" s="1252">
        <v>0</v>
      </c>
      <c r="O3541" s="1252">
        <v>0</v>
      </c>
      <c r="P3541" s="1252">
        <v>0</v>
      </c>
      <c r="Q3541" s="1252">
        <v>0</v>
      </c>
      <c r="R3541" s="1252">
        <v>0</v>
      </c>
      <c r="S3541" s="1252">
        <v>0</v>
      </c>
      <c r="T3541" s="1252">
        <v>0</v>
      </c>
      <c r="U3541" s="1251" t="s">
        <v>116</v>
      </c>
      <c r="V3541" s="1251" t="s">
        <v>564</v>
      </c>
      <c r="W3541" s="1251" t="s">
        <v>290</v>
      </c>
      <c r="X3541" s="1251" t="s">
        <v>1515</v>
      </c>
      <c r="Y3541" s="1251">
        <v>303</v>
      </c>
    </row>
    <row r="3542" spans="1:25" ht="12">
      <c r="A3542" s="1251">
        <v>2021</v>
      </c>
      <c r="B3542" s="1251">
        <v>25</v>
      </c>
      <c r="C3542" s="1251">
        <v>600</v>
      </c>
      <c r="D3542" s="1251" t="s">
        <v>1153</v>
      </c>
      <c r="E3542" s="1251">
        <v>303200</v>
      </c>
      <c r="F3542" s="1251" t="s">
        <v>1634</v>
      </c>
      <c r="G3542" s="1252">
        <v>0</v>
      </c>
      <c r="H3542" s="1252">
        <v>0</v>
      </c>
      <c r="I3542" s="1252">
        <v>0</v>
      </c>
      <c r="J3542" s="1252">
        <v>0</v>
      </c>
      <c r="K3542" s="1252">
        <v>0</v>
      </c>
      <c r="L3542" s="1252">
        <v>0</v>
      </c>
      <c r="M3542" s="1252">
        <v>0</v>
      </c>
      <c r="N3542" s="1252">
        <v>0</v>
      </c>
      <c r="O3542" s="1252">
        <v>0</v>
      </c>
      <c r="P3542" s="1252">
        <v>0</v>
      </c>
      <c r="Q3542" s="1252">
        <v>0</v>
      </c>
      <c r="R3542" s="1252">
        <v>0</v>
      </c>
      <c r="S3542" s="1252">
        <v>0</v>
      </c>
      <c r="T3542" s="1252">
        <v>0</v>
      </c>
      <c r="U3542" s="1251" t="s">
        <v>116</v>
      </c>
      <c r="V3542" s="1251" t="s">
        <v>564</v>
      </c>
      <c r="W3542" s="1251" t="s">
        <v>290</v>
      </c>
      <c r="X3542" s="1251" t="s">
        <v>1515</v>
      </c>
      <c r="Y3542" s="1251">
        <v>303</v>
      </c>
    </row>
    <row r="3543" spans="1:25" ht="12">
      <c r="A3543" s="1251">
        <v>2021</v>
      </c>
      <c r="B3543" s="1251">
        <v>25</v>
      </c>
      <c r="C3543" s="1251">
        <v>600</v>
      </c>
      <c r="D3543" s="1251" t="s">
        <v>1153</v>
      </c>
      <c r="E3543" s="1251">
        <v>303610</v>
      </c>
      <c r="F3543" s="1251" t="s">
        <v>1637</v>
      </c>
      <c r="G3543" s="1252">
        <v>0</v>
      </c>
      <c r="H3543" s="1252">
        <v>0</v>
      </c>
      <c r="I3543" s="1252">
        <v>0</v>
      </c>
      <c r="J3543" s="1252">
        <v>0</v>
      </c>
      <c r="K3543" s="1252">
        <v>0</v>
      </c>
      <c r="L3543" s="1252">
        <v>0</v>
      </c>
      <c r="M3543" s="1252">
        <v>0</v>
      </c>
      <c r="N3543" s="1252">
        <v>0</v>
      </c>
      <c r="O3543" s="1252">
        <v>0</v>
      </c>
      <c r="P3543" s="1252">
        <v>0</v>
      </c>
      <c r="Q3543" s="1252">
        <v>0</v>
      </c>
      <c r="R3543" s="1252">
        <v>0</v>
      </c>
      <c r="S3543" s="1252">
        <v>0</v>
      </c>
      <c r="T3543" s="1252">
        <v>0</v>
      </c>
      <c r="U3543" s="1251" t="s">
        <v>116</v>
      </c>
      <c r="V3543" s="1251" t="s">
        <v>564</v>
      </c>
      <c r="W3543" s="1251" t="s">
        <v>290</v>
      </c>
      <c r="X3543" s="1251" t="s">
        <v>1515</v>
      </c>
      <c r="Y3543" s="1251">
        <v>303</v>
      </c>
    </row>
    <row r="3544" spans="1:25" ht="12">
      <c r="A3544" s="1251">
        <v>2021</v>
      </c>
      <c r="B3544" s="1251">
        <v>25</v>
      </c>
      <c r="C3544" s="1251">
        <v>600</v>
      </c>
      <c r="D3544" s="1251" t="s">
        <v>1153</v>
      </c>
      <c r="E3544" s="1251">
        <v>304200</v>
      </c>
      <c r="F3544" s="1251" t="s">
        <v>1638</v>
      </c>
      <c r="G3544" s="1252">
        <v>0</v>
      </c>
      <c r="H3544" s="1252">
        <v>0</v>
      </c>
      <c r="I3544" s="1252">
        <v>0</v>
      </c>
      <c r="J3544" s="1252">
        <v>0</v>
      </c>
      <c r="K3544" s="1252">
        <v>0</v>
      </c>
      <c r="L3544" s="1252">
        <v>0</v>
      </c>
      <c r="M3544" s="1252">
        <v>0</v>
      </c>
      <c r="N3544" s="1252">
        <v>0</v>
      </c>
      <c r="O3544" s="1252">
        <v>0</v>
      </c>
      <c r="P3544" s="1252">
        <v>0</v>
      </c>
      <c r="Q3544" s="1252">
        <v>0</v>
      </c>
      <c r="R3544" s="1252">
        <v>0</v>
      </c>
      <c r="S3544" s="1252">
        <v>0</v>
      </c>
      <c r="T3544" s="1252">
        <v>0</v>
      </c>
      <c r="U3544" s="1251" t="s">
        <v>116</v>
      </c>
      <c r="V3544" s="1251" t="s">
        <v>564</v>
      </c>
      <c r="W3544" s="1251" t="s">
        <v>290</v>
      </c>
      <c r="X3544" s="1251" t="s">
        <v>1515</v>
      </c>
      <c r="Y3544" s="1251">
        <v>304</v>
      </c>
    </row>
    <row r="3545" spans="1:25" ht="12">
      <c r="A3545" s="1251">
        <v>2021</v>
      </c>
      <c r="B3545" s="1251">
        <v>25</v>
      </c>
      <c r="C3545" s="1251">
        <v>600</v>
      </c>
      <c r="D3545" s="1251" t="s">
        <v>1153</v>
      </c>
      <c r="E3545" s="1251">
        <v>304400</v>
      </c>
      <c r="F3545" s="1251" t="s">
        <v>1640</v>
      </c>
      <c r="G3545" s="1252">
        <v>0</v>
      </c>
      <c r="H3545" s="1252">
        <v>0</v>
      </c>
      <c r="I3545" s="1252">
        <v>0</v>
      </c>
      <c r="J3545" s="1252">
        <v>0</v>
      </c>
      <c r="K3545" s="1252">
        <v>0</v>
      </c>
      <c r="L3545" s="1252">
        <v>0</v>
      </c>
      <c r="M3545" s="1252">
        <v>0</v>
      </c>
      <c r="N3545" s="1252">
        <v>0</v>
      </c>
      <c r="O3545" s="1252">
        <v>0</v>
      </c>
      <c r="P3545" s="1252">
        <v>0</v>
      </c>
      <c r="Q3545" s="1252">
        <v>0</v>
      </c>
      <c r="R3545" s="1252">
        <v>0</v>
      </c>
      <c r="S3545" s="1252">
        <v>0</v>
      </c>
      <c r="T3545" s="1252">
        <v>0</v>
      </c>
      <c r="U3545" s="1251" t="s">
        <v>116</v>
      </c>
      <c r="V3545" s="1251" t="s">
        <v>564</v>
      </c>
      <c r="W3545" s="1251" t="s">
        <v>290</v>
      </c>
      <c r="X3545" s="1251" t="s">
        <v>1515</v>
      </c>
      <c r="Y3545" s="1251">
        <v>304</v>
      </c>
    </row>
    <row r="3546" spans="1:25" ht="12">
      <c r="A3546" s="1251">
        <v>2021</v>
      </c>
      <c r="B3546" s="1251">
        <v>25</v>
      </c>
      <c r="C3546" s="1251">
        <v>600</v>
      </c>
      <c r="D3546" s="1251" t="s">
        <v>1153</v>
      </c>
      <c r="E3546" s="1251">
        <v>304610</v>
      </c>
      <c r="F3546" s="1251" t="s">
        <v>1641</v>
      </c>
      <c r="G3546" s="1252">
        <v>0</v>
      </c>
      <c r="H3546" s="1252">
        <v>0</v>
      </c>
      <c r="I3546" s="1252">
        <v>0</v>
      </c>
      <c r="J3546" s="1252">
        <v>0</v>
      </c>
      <c r="K3546" s="1252">
        <v>0</v>
      </c>
      <c r="L3546" s="1252">
        <v>0</v>
      </c>
      <c r="M3546" s="1252">
        <v>0</v>
      </c>
      <c r="N3546" s="1252">
        <v>0</v>
      </c>
      <c r="O3546" s="1252">
        <v>0</v>
      </c>
      <c r="P3546" s="1252">
        <v>0</v>
      </c>
      <c r="Q3546" s="1252">
        <v>0</v>
      </c>
      <c r="R3546" s="1252">
        <v>0</v>
      </c>
      <c r="S3546" s="1252">
        <v>0</v>
      </c>
      <c r="T3546" s="1252">
        <v>0</v>
      </c>
      <c r="U3546" s="1251" t="s">
        <v>116</v>
      </c>
      <c r="V3546" s="1251" t="s">
        <v>564</v>
      </c>
      <c r="W3546" s="1251" t="s">
        <v>290</v>
      </c>
      <c r="X3546" s="1251" t="s">
        <v>1515</v>
      </c>
      <c r="Y3546" s="1251">
        <v>304</v>
      </c>
    </row>
    <row r="3547" spans="1:25" ht="12">
      <c r="A3547" s="1251">
        <v>2021</v>
      </c>
      <c r="B3547" s="1251">
        <v>25</v>
      </c>
      <c r="C3547" s="1251">
        <v>600</v>
      </c>
      <c r="D3547" s="1251" t="s">
        <v>1153</v>
      </c>
      <c r="E3547" s="1251">
        <v>307000</v>
      </c>
      <c r="F3547" s="1251" t="s">
        <v>1643</v>
      </c>
      <c r="G3547" s="1252">
        <v>0</v>
      </c>
      <c r="H3547" s="1252">
        <v>0</v>
      </c>
      <c r="I3547" s="1252">
        <v>0</v>
      </c>
      <c r="J3547" s="1252">
        <v>0</v>
      </c>
      <c r="K3547" s="1252">
        <v>0</v>
      </c>
      <c r="L3547" s="1252">
        <v>0</v>
      </c>
      <c r="M3547" s="1252">
        <v>0</v>
      </c>
      <c r="N3547" s="1252">
        <v>0</v>
      </c>
      <c r="O3547" s="1252">
        <v>0</v>
      </c>
      <c r="P3547" s="1252">
        <v>0</v>
      </c>
      <c r="Q3547" s="1252">
        <v>0</v>
      </c>
      <c r="R3547" s="1252">
        <v>0</v>
      </c>
      <c r="S3547" s="1252">
        <v>0</v>
      </c>
      <c r="T3547" s="1252">
        <v>0</v>
      </c>
      <c r="U3547" s="1251" t="s">
        <v>116</v>
      </c>
      <c r="V3547" s="1251" t="s">
        <v>564</v>
      </c>
      <c r="W3547" s="1251" t="s">
        <v>290</v>
      </c>
      <c r="X3547" s="1251" t="s">
        <v>1515</v>
      </c>
      <c r="Y3547" s="1251">
        <v>307</v>
      </c>
    </row>
    <row r="3548" spans="1:25" ht="12">
      <c r="A3548" s="1251">
        <v>2021</v>
      </c>
      <c r="B3548" s="1251">
        <v>25</v>
      </c>
      <c r="C3548" s="1251">
        <v>600</v>
      </c>
      <c r="D3548" s="1251" t="s">
        <v>1153</v>
      </c>
      <c r="E3548" s="1251">
        <v>309000</v>
      </c>
      <c r="F3548" s="1251" t="s">
        <v>1644</v>
      </c>
      <c r="G3548" s="1252">
        <v>0</v>
      </c>
      <c r="H3548" s="1252">
        <v>0</v>
      </c>
      <c r="I3548" s="1252">
        <v>0</v>
      </c>
      <c r="J3548" s="1252">
        <v>0</v>
      </c>
      <c r="K3548" s="1252">
        <v>0</v>
      </c>
      <c r="L3548" s="1252">
        <v>0</v>
      </c>
      <c r="M3548" s="1252">
        <v>0</v>
      </c>
      <c r="N3548" s="1252">
        <v>0</v>
      </c>
      <c r="O3548" s="1252">
        <v>0</v>
      </c>
      <c r="P3548" s="1252">
        <v>0</v>
      </c>
      <c r="Q3548" s="1252">
        <v>0</v>
      </c>
      <c r="R3548" s="1252">
        <v>0</v>
      </c>
      <c r="S3548" s="1252">
        <v>0</v>
      </c>
      <c r="T3548" s="1252">
        <v>0</v>
      </c>
      <c r="U3548" s="1251" t="s">
        <v>116</v>
      </c>
      <c r="V3548" s="1251" t="s">
        <v>564</v>
      </c>
      <c r="W3548" s="1251" t="s">
        <v>290</v>
      </c>
      <c r="X3548" s="1251" t="s">
        <v>1515</v>
      </c>
      <c r="Y3548" s="1251">
        <v>309</v>
      </c>
    </row>
    <row r="3549" spans="1:25" ht="12">
      <c r="A3549" s="1251">
        <v>2021</v>
      </c>
      <c r="B3549" s="1251">
        <v>25</v>
      </c>
      <c r="C3549" s="1251">
        <v>600</v>
      </c>
      <c r="D3549" s="1251" t="s">
        <v>1153</v>
      </c>
      <c r="E3549" s="1251">
        <v>311000</v>
      </c>
      <c r="F3549" s="1251" t="s">
        <v>1646</v>
      </c>
      <c r="G3549" s="1252">
        <v>0</v>
      </c>
      <c r="H3549" s="1252">
        <v>0</v>
      </c>
      <c r="I3549" s="1252">
        <v>0</v>
      </c>
      <c r="J3549" s="1252">
        <v>0</v>
      </c>
      <c r="K3549" s="1252">
        <v>0</v>
      </c>
      <c r="L3549" s="1252">
        <v>0</v>
      </c>
      <c r="M3549" s="1252">
        <v>0</v>
      </c>
      <c r="N3549" s="1252">
        <v>0</v>
      </c>
      <c r="O3549" s="1252">
        <v>0</v>
      </c>
      <c r="P3549" s="1252">
        <v>0</v>
      </c>
      <c r="Q3549" s="1252">
        <v>0</v>
      </c>
      <c r="R3549" s="1252">
        <v>0</v>
      </c>
      <c r="S3549" s="1252">
        <v>0</v>
      </c>
      <c r="T3549" s="1252">
        <v>0</v>
      </c>
      <c r="U3549" s="1251" t="s">
        <v>116</v>
      </c>
      <c r="V3549" s="1251" t="s">
        <v>564</v>
      </c>
      <c r="W3549" s="1251" t="s">
        <v>290</v>
      </c>
      <c r="X3549" s="1251" t="s">
        <v>1515</v>
      </c>
      <c r="Y3549" s="1251">
        <v>311</v>
      </c>
    </row>
    <row r="3550" spans="1:25" ht="12">
      <c r="A3550" s="1251">
        <v>2021</v>
      </c>
      <c r="B3550" s="1251">
        <v>25</v>
      </c>
      <c r="C3550" s="1251">
        <v>600</v>
      </c>
      <c r="D3550" s="1251" t="s">
        <v>1153</v>
      </c>
      <c r="E3550" s="1251">
        <v>311400</v>
      </c>
      <c r="F3550" s="1251" t="s">
        <v>1647</v>
      </c>
      <c r="G3550" s="1252">
        <v>0</v>
      </c>
      <c r="H3550" s="1252">
        <v>0</v>
      </c>
      <c r="I3550" s="1252">
        <v>0</v>
      </c>
      <c r="J3550" s="1252">
        <v>0</v>
      </c>
      <c r="K3550" s="1252">
        <v>0</v>
      </c>
      <c r="L3550" s="1252">
        <v>0</v>
      </c>
      <c r="M3550" s="1252">
        <v>0</v>
      </c>
      <c r="N3550" s="1252">
        <v>0</v>
      </c>
      <c r="O3550" s="1252">
        <v>0</v>
      </c>
      <c r="P3550" s="1252">
        <v>0</v>
      </c>
      <c r="Q3550" s="1252">
        <v>0</v>
      </c>
      <c r="R3550" s="1252">
        <v>0</v>
      </c>
      <c r="S3550" s="1252">
        <v>0</v>
      </c>
      <c r="T3550" s="1252">
        <v>0</v>
      </c>
      <c r="U3550" s="1251" t="s">
        <v>116</v>
      </c>
      <c r="V3550" s="1251" t="s">
        <v>564</v>
      </c>
      <c r="W3550" s="1251" t="s">
        <v>290</v>
      </c>
      <c r="X3550" s="1251" t="s">
        <v>1515</v>
      </c>
      <c r="Y3550" s="1251">
        <v>311</v>
      </c>
    </row>
    <row r="3551" spans="1:25" ht="12">
      <c r="A3551" s="1251">
        <v>2021</v>
      </c>
      <c r="B3551" s="1251">
        <v>25</v>
      </c>
      <c r="C3551" s="1251">
        <v>600</v>
      </c>
      <c r="D3551" s="1251" t="s">
        <v>1153</v>
      </c>
      <c r="E3551" s="1251">
        <v>320000</v>
      </c>
      <c r="F3551" s="1251" t="s">
        <v>1648</v>
      </c>
      <c r="G3551" s="1252">
        <v>0</v>
      </c>
      <c r="H3551" s="1252">
        <v>0</v>
      </c>
      <c r="I3551" s="1252">
        <v>0</v>
      </c>
      <c r="J3551" s="1252">
        <v>0</v>
      </c>
      <c r="K3551" s="1252">
        <v>0</v>
      </c>
      <c r="L3551" s="1252">
        <v>0</v>
      </c>
      <c r="M3551" s="1252">
        <v>0</v>
      </c>
      <c r="N3551" s="1252">
        <v>0</v>
      </c>
      <c r="O3551" s="1252">
        <v>0</v>
      </c>
      <c r="P3551" s="1252">
        <v>0</v>
      </c>
      <c r="Q3551" s="1252">
        <v>0</v>
      </c>
      <c r="R3551" s="1252">
        <v>0</v>
      </c>
      <c r="S3551" s="1252">
        <v>0</v>
      </c>
      <c r="T3551" s="1252">
        <v>0</v>
      </c>
      <c r="U3551" s="1251" t="s">
        <v>116</v>
      </c>
      <c r="V3551" s="1251" t="s">
        <v>564</v>
      </c>
      <c r="W3551" s="1251" t="s">
        <v>290</v>
      </c>
      <c r="X3551" s="1251" t="s">
        <v>1515</v>
      </c>
      <c r="Y3551" s="1251">
        <v>320</v>
      </c>
    </row>
    <row r="3552" spans="1:25" ht="12">
      <c r="A3552" s="1251">
        <v>2021</v>
      </c>
      <c r="B3552" s="1251">
        <v>25</v>
      </c>
      <c r="C3552" s="1251">
        <v>600</v>
      </c>
      <c r="D3552" s="1251" t="s">
        <v>1153</v>
      </c>
      <c r="E3552" s="1251">
        <v>330000</v>
      </c>
      <c r="F3552" s="1251" t="s">
        <v>1649</v>
      </c>
      <c r="G3552" s="1252">
        <v>0</v>
      </c>
      <c r="H3552" s="1252">
        <v>0</v>
      </c>
      <c r="I3552" s="1252">
        <v>0</v>
      </c>
      <c r="J3552" s="1252">
        <v>0</v>
      </c>
      <c r="K3552" s="1252">
        <v>0</v>
      </c>
      <c r="L3552" s="1252">
        <v>0</v>
      </c>
      <c r="M3552" s="1252">
        <v>0</v>
      </c>
      <c r="N3552" s="1252">
        <v>0</v>
      </c>
      <c r="O3552" s="1252">
        <v>0</v>
      </c>
      <c r="P3552" s="1252">
        <v>0</v>
      </c>
      <c r="Q3552" s="1252">
        <v>0</v>
      </c>
      <c r="R3552" s="1252">
        <v>0</v>
      </c>
      <c r="S3552" s="1252">
        <v>0</v>
      </c>
      <c r="T3552" s="1252">
        <v>0</v>
      </c>
      <c r="U3552" s="1251" t="s">
        <v>116</v>
      </c>
      <c r="V3552" s="1251" t="s">
        <v>564</v>
      </c>
      <c r="W3552" s="1251" t="s">
        <v>290</v>
      </c>
      <c r="X3552" s="1251" t="s">
        <v>1515</v>
      </c>
      <c r="Y3552" s="1251">
        <v>330</v>
      </c>
    </row>
    <row r="3553" spans="1:25" ht="12">
      <c r="A3553" s="1251">
        <v>2021</v>
      </c>
      <c r="B3553" s="1251">
        <v>25</v>
      </c>
      <c r="C3553" s="1251">
        <v>600</v>
      </c>
      <c r="D3553" s="1251" t="s">
        <v>1153</v>
      </c>
      <c r="E3553" s="1251">
        <v>331000</v>
      </c>
      <c r="F3553" s="1251" t="s">
        <v>1650</v>
      </c>
      <c r="G3553" s="1252">
        <v>0</v>
      </c>
      <c r="H3553" s="1252">
        <v>0</v>
      </c>
      <c r="I3553" s="1252">
        <v>0</v>
      </c>
      <c r="J3553" s="1252">
        <v>0</v>
      </c>
      <c r="K3553" s="1252">
        <v>0</v>
      </c>
      <c r="L3553" s="1252">
        <v>0</v>
      </c>
      <c r="M3553" s="1252">
        <v>0</v>
      </c>
      <c r="N3553" s="1252">
        <v>0</v>
      </c>
      <c r="O3553" s="1252">
        <v>0</v>
      </c>
      <c r="P3553" s="1252">
        <v>0</v>
      </c>
      <c r="Q3553" s="1252">
        <v>0</v>
      </c>
      <c r="R3553" s="1252">
        <v>0</v>
      </c>
      <c r="S3553" s="1252">
        <v>0</v>
      </c>
      <c r="T3553" s="1252">
        <v>0</v>
      </c>
      <c r="U3553" s="1251" t="s">
        <v>116</v>
      </c>
      <c r="V3553" s="1251" t="s">
        <v>564</v>
      </c>
      <c r="W3553" s="1251" t="s">
        <v>290</v>
      </c>
      <c r="X3553" s="1251" t="s">
        <v>1515</v>
      </c>
      <c r="Y3553" s="1251">
        <v>331</v>
      </c>
    </row>
    <row r="3554" spans="1:25" ht="12">
      <c r="A3554" s="1251">
        <v>2021</v>
      </c>
      <c r="B3554" s="1251">
        <v>25</v>
      </c>
      <c r="C3554" s="1251">
        <v>600</v>
      </c>
      <c r="D3554" s="1251" t="s">
        <v>1153</v>
      </c>
      <c r="E3554" s="1251">
        <v>333000</v>
      </c>
      <c r="F3554" s="1251" t="s">
        <v>1651</v>
      </c>
      <c r="G3554" s="1252">
        <v>0</v>
      </c>
      <c r="H3554" s="1252">
        <v>0</v>
      </c>
      <c r="I3554" s="1252">
        <v>0</v>
      </c>
      <c r="J3554" s="1252">
        <v>0</v>
      </c>
      <c r="K3554" s="1252">
        <v>0</v>
      </c>
      <c r="L3554" s="1252">
        <v>0</v>
      </c>
      <c r="M3554" s="1252">
        <v>0</v>
      </c>
      <c r="N3554" s="1252">
        <v>0</v>
      </c>
      <c r="O3554" s="1252">
        <v>0</v>
      </c>
      <c r="P3554" s="1252">
        <v>0</v>
      </c>
      <c r="Q3554" s="1252">
        <v>0</v>
      </c>
      <c r="R3554" s="1252">
        <v>0</v>
      </c>
      <c r="S3554" s="1252">
        <v>0</v>
      </c>
      <c r="T3554" s="1252">
        <v>0</v>
      </c>
      <c r="U3554" s="1251" t="s">
        <v>116</v>
      </c>
      <c r="V3554" s="1251" t="s">
        <v>564</v>
      </c>
      <c r="W3554" s="1251" t="s">
        <v>290</v>
      </c>
      <c r="X3554" s="1251" t="s">
        <v>1515</v>
      </c>
      <c r="Y3554" s="1251">
        <v>333</v>
      </c>
    </row>
    <row r="3555" spans="1:25" ht="12">
      <c r="A3555" s="1251">
        <v>2021</v>
      </c>
      <c r="B3555" s="1251">
        <v>25</v>
      </c>
      <c r="C3555" s="1251">
        <v>600</v>
      </c>
      <c r="D3555" s="1251" t="s">
        <v>1153</v>
      </c>
      <c r="E3555" s="1251">
        <v>334400</v>
      </c>
      <c r="F3555" s="1251" t="s">
        <v>1652</v>
      </c>
      <c r="G3555" s="1252">
        <v>0</v>
      </c>
      <c r="H3555" s="1252">
        <v>0</v>
      </c>
      <c r="I3555" s="1252">
        <v>0</v>
      </c>
      <c r="J3555" s="1252">
        <v>0</v>
      </c>
      <c r="K3555" s="1252">
        <v>0</v>
      </c>
      <c r="L3555" s="1252">
        <v>0</v>
      </c>
      <c r="M3555" s="1252">
        <v>0</v>
      </c>
      <c r="N3555" s="1252">
        <v>0</v>
      </c>
      <c r="O3555" s="1252">
        <v>0</v>
      </c>
      <c r="P3555" s="1252">
        <v>0</v>
      </c>
      <c r="Q3555" s="1252">
        <v>0</v>
      </c>
      <c r="R3555" s="1252">
        <v>0</v>
      </c>
      <c r="S3555" s="1252">
        <v>0</v>
      </c>
      <c r="T3555" s="1252">
        <v>0</v>
      </c>
      <c r="U3555" s="1251" t="s">
        <v>116</v>
      </c>
      <c r="V3555" s="1251" t="s">
        <v>564</v>
      </c>
      <c r="W3555" s="1251" t="s">
        <v>290</v>
      </c>
      <c r="X3555" s="1251" t="s">
        <v>1515</v>
      </c>
      <c r="Y3555" s="1251">
        <v>334</v>
      </c>
    </row>
    <row r="3556" spans="1:25" ht="12">
      <c r="A3556" s="1251">
        <v>2021</v>
      </c>
      <c r="B3556" s="1251">
        <v>25</v>
      </c>
      <c r="C3556" s="1251">
        <v>600</v>
      </c>
      <c r="D3556" s="1251" t="s">
        <v>1153</v>
      </c>
      <c r="E3556" s="1251">
        <v>334700</v>
      </c>
      <c r="F3556" s="1251" t="s">
        <v>1653</v>
      </c>
      <c r="G3556" s="1252">
        <v>0</v>
      </c>
      <c r="H3556" s="1252">
        <v>0</v>
      </c>
      <c r="I3556" s="1252">
        <v>0</v>
      </c>
      <c r="J3556" s="1252">
        <v>0</v>
      </c>
      <c r="K3556" s="1252">
        <v>0</v>
      </c>
      <c r="L3556" s="1252">
        <v>0</v>
      </c>
      <c r="M3556" s="1252">
        <v>0</v>
      </c>
      <c r="N3556" s="1252">
        <v>0</v>
      </c>
      <c r="O3556" s="1252">
        <v>0</v>
      </c>
      <c r="P3556" s="1252">
        <v>0</v>
      </c>
      <c r="Q3556" s="1252">
        <v>0</v>
      </c>
      <c r="R3556" s="1252">
        <v>0</v>
      </c>
      <c r="S3556" s="1252">
        <v>0</v>
      </c>
      <c r="T3556" s="1252">
        <v>0</v>
      </c>
      <c r="U3556" s="1251" t="s">
        <v>116</v>
      </c>
      <c r="V3556" s="1251" t="s">
        <v>564</v>
      </c>
      <c r="W3556" s="1251" t="s">
        <v>290</v>
      </c>
      <c r="X3556" s="1251" t="s">
        <v>1515</v>
      </c>
      <c r="Y3556" s="1251">
        <v>334</v>
      </c>
    </row>
    <row r="3557" spans="1:25" ht="12">
      <c r="A3557" s="1251">
        <v>2021</v>
      </c>
      <c r="B3557" s="1251">
        <v>25</v>
      </c>
      <c r="C3557" s="1251">
        <v>600</v>
      </c>
      <c r="D3557" s="1251" t="s">
        <v>1153</v>
      </c>
      <c r="E3557" s="1251">
        <v>334800</v>
      </c>
      <c r="F3557" s="1251" t="s">
        <v>1654</v>
      </c>
      <c r="G3557" s="1252">
        <v>0</v>
      </c>
      <c r="H3557" s="1252">
        <v>0</v>
      </c>
      <c r="I3557" s="1252">
        <v>0</v>
      </c>
      <c r="J3557" s="1252">
        <v>0</v>
      </c>
      <c r="K3557" s="1252">
        <v>0</v>
      </c>
      <c r="L3557" s="1252">
        <v>0</v>
      </c>
      <c r="M3557" s="1252">
        <v>0</v>
      </c>
      <c r="N3557" s="1252">
        <v>0</v>
      </c>
      <c r="O3557" s="1252">
        <v>0</v>
      </c>
      <c r="P3557" s="1252">
        <v>0</v>
      </c>
      <c r="Q3557" s="1252">
        <v>0</v>
      </c>
      <c r="R3557" s="1252">
        <v>0</v>
      </c>
      <c r="S3557" s="1252">
        <v>0</v>
      </c>
      <c r="T3557" s="1252">
        <v>0</v>
      </c>
      <c r="U3557" s="1251" t="s">
        <v>116</v>
      </c>
      <c r="V3557" s="1251" t="s">
        <v>564</v>
      </c>
      <c r="W3557" s="1251" t="s">
        <v>290</v>
      </c>
      <c r="X3557" s="1251" t="s">
        <v>1515</v>
      </c>
      <c r="Y3557" s="1251">
        <v>334</v>
      </c>
    </row>
    <row r="3558" spans="1:25" ht="12">
      <c r="A3558" s="1251">
        <v>2021</v>
      </c>
      <c r="B3558" s="1251">
        <v>25</v>
      </c>
      <c r="C3558" s="1251">
        <v>600</v>
      </c>
      <c r="D3558" s="1251" t="s">
        <v>1153</v>
      </c>
      <c r="E3558" s="1251">
        <v>335000</v>
      </c>
      <c r="F3558" s="1251" t="s">
        <v>1656</v>
      </c>
      <c r="G3558" s="1252">
        <v>0</v>
      </c>
      <c r="H3558" s="1252">
        <v>0</v>
      </c>
      <c r="I3558" s="1252">
        <v>0</v>
      </c>
      <c r="J3558" s="1252">
        <v>0</v>
      </c>
      <c r="K3558" s="1252">
        <v>0</v>
      </c>
      <c r="L3558" s="1252">
        <v>0</v>
      </c>
      <c r="M3558" s="1252">
        <v>0</v>
      </c>
      <c r="N3558" s="1252">
        <v>0</v>
      </c>
      <c r="O3558" s="1252">
        <v>0</v>
      </c>
      <c r="P3558" s="1252">
        <v>0</v>
      </c>
      <c r="Q3558" s="1252">
        <v>0</v>
      </c>
      <c r="R3558" s="1252">
        <v>0</v>
      </c>
      <c r="S3558" s="1252">
        <v>0</v>
      </c>
      <c r="T3558" s="1252">
        <v>0</v>
      </c>
      <c r="U3558" s="1251" t="s">
        <v>116</v>
      </c>
      <c r="V3558" s="1251" t="s">
        <v>564</v>
      </c>
      <c r="W3558" s="1251" t="s">
        <v>290</v>
      </c>
      <c r="X3558" s="1251" t="s">
        <v>1515</v>
      </c>
      <c r="Y3558" s="1251">
        <v>335</v>
      </c>
    </row>
    <row r="3559" spans="1:25" ht="12">
      <c r="A3559" s="1251">
        <v>2021</v>
      </c>
      <c r="B3559" s="1251">
        <v>25</v>
      </c>
      <c r="C3559" s="1251">
        <v>600</v>
      </c>
      <c r="D3559" s="1251" t="s">
        <v>1153</v>
      </c>
      <c r="E3559" s="1251">
        <v>339400</v>
      </c>
      <c r="F3559" s="1251" t="s">
        <v>1659</v>
      </c>
      <c r="G3559" s="1252">
        <v>0</v>
      </c>
      <c r="H3559" s="1252">
        <v>0</v>
      </c>
      <c r="I3559" s="1252">
        <v>0</v>
      </c>
      <c r="J3559" s="1252">
        <v>0</v>
      </c>
      <c r="K3559" s="1252">
        <v>0</v>
      </c>
      <c r="L3559" s="1252">
        <v>0</v>
      </c>
      <c r="M3559" s="1252">
        <v>0</v>
      </c>
      <c r="N3559" s="1252">
        <v>0</v>
      </c>
      <c r="O3559" s="1252">
        <v>0</v>
      </c>
      <c r="P3559" s="1252">
        <v>0</v>
      </c>
      <c r="Q3559" s="1252">
        <v>0</v>
      </c>
      <c r="R3559" s="1252">
        <v>0</v>
      </c>
      <c r="S3559" s="1252">
        <v>0</v>
      </c>
      <c r="T3559" s="1252">
        <v>0</v>
      </c>
      <c r="U3559" s="1251" t="s">
        <v>116</v>
      </c>
      <c r="V3559" s="1251" t="s">
        <v>564</v>
      </c>
      <c r="W3559" s="1251" t="s">
        <v>290</v>
      </c>
      <c r="X3559" s="1251" t="s">
        <v>1515</v>
      </c>
      <c r="Y3559" s="1251">
        <v>339</v>
      </c>
    </row>
    <row r="3560" spans="1:25" ht="12">
      <c r="A3560" s="1251">
        <v>2021</v>
      </c>
      <c r="B3560" s="1251">
        <v>25</v>
      </c>
      <c r="C3560" s="1251">
        <v>600</v>
      </c>
      <c r="D3560" s="1251" t="s">
        <v>1153</v>
      </c>
      <c r="E3560" s="1251">
        <v>340000</v>
      </c>
      <c r="F3560" s="1251" t="s">
        <v>1660</v>
      </c>
      <c r="G3560" s="1252">
        <v>0</v>
      </c>
      <c r="H3560" s="1252">
        <v>0</v>
      </c>
      <c r="I3560" s="1252">
        <v>0</v>
      </c>
      <c r="J3560" s="1252">
        <v>0</v>
      </c>
      <c r="K3560" s="1252">
        <v>0</v>
      </c>
      <c r="L3560" s="1252">
        <v>0</v>
      </c>
      <c r="M3560" s="1252">
        <v>0</v>
      </c>
      <c r="N3560" s="1252">
        <v>0</v>
      </c>
      <c r="O3560" s="1252">
        <v>0</v>
      </c>
      <c r="P3560" s="1252">
        <v>0</v>
      </c>
      <c r="Q3560" s="1252">
        <v>0</v>
      </c>
      <c r="R3560" s="1252">
        <v>0</v>
      </c>
      <c r="S3560" s="1252">
        <v>0</v>
      </c>
      <c r="T3560" s="1252">
        <v>0</v>
      </c>
      <c r="U3560" s="1251" t="s">
        <v>116</v>
      </c>
      <c r="V3560" s="1251" t="s">
        <v>564</v>
      </c>
      <c r="W3560" s="1251" t="s">
        <v>290</v>
      </c>
      <c r="X3560" s="1251" t="s">
        <v>1515</v>
      </c>
      <c r="Y3560" s="1251">
        <v>340</v>
      </c>
    </row>
    <row r="3561" spans="1:25" ht="12">
      <c r="A3561" s="1251">
        <v>2021</v>
      </c>
      <c r="B3561" s="1251">
        <v>25</v>
      </c>
      <c r="C3561" s="1251">
        <v>600</v>
      </c>
      <c r="D3561" s="1251" t="s">
        <v>1153</v>
      </c>
      <c r="E3561" s="1251">
        <v>340412</v>
      </c>
      <c r="F3561" s="1251" t="s">
        <v>1716</v>
      </c>
      <c r="G3561" s="1252">
        <v>0</v>
      </c>
      <c r="H3561" s="1252">
        <v>0</v>
      </c>
      <c r="I3561" s="1252">
        <v>0</v>
      </c>
      <c r="J3561" s="1252">
        <v>0</v>
      </c>
      <c r="K3561" s="1252">
        <v>0</v>
      </c>
      <c r="L3561" s="1252">
        <v>0</v>
      </c>
      <c r="M3561" s="1252">
        <v>0</v>
      </c>
      <c r="N3561" s="1252">
        <v>0</v>
      </c>
      <c r="O3561" s="1252">
        <v>0</v>
      </c>
      <c r="P3561" s="1252">
        <v>0</v>
      </c>
      <c r="Q3561" s="1252">
        <v>0</v>
      </c>
      <c r="R3561" s="1252">
        <v>0</v>
      </c>
      <c r="S3561" s="1252">
        <v>0</v>
      </c>
      <c r="T3561" s="1252">
        <v>0</v>
      </c>
      <c r="U3561" s="1251" t="s">
        <v>116</v>
      </c>
      <c r="V3561" s="1251" t="s">
        <v>564</v>
      </c>
      <c r="W3561" s="1251" t="s">
        <v>290</v>
      </c>
      <c r="X3561" s="1251" t="s">
        <v>1515</v>
      </c>
      <c r="Y3561" s="1251">
        <v>340</v>
      </c>
    </row>
    <row r="3562" spans="1:25" ht="12">
      <c r="A3562" s="1251">
        <v>2021</v>
      </c>
      <c r="B3562" s="1251">
        <v>25</v>
      </c>
      <c r="C3562" s="1251">
        <v>600</v>
      </c>
      <c r="D3562" s="1251" t="s">
        <v>1153</v>
      </c>
      <c r="E3562" s="1251">
        <v>341100</v>
      </c>
      <c r="F3562" s="1251" t="s">
        <v>1661</v>
      </c>
      <c r="G3562" s="1252">
        <v>0</v>
      </c>
      <c r="H3562" s="1252">
        <v>0</v>
      </c>
      <c r="I3562" s="1252">
        <v>0</v>
      </c>
      <c r="J3562" s="1252">
        <v>0</v>
      </c>
      <c r="K3562" s="1252">
        <v>0</v>
      </c>
      <c r="L3562" s="1252">
        <v>0</v>
      </c>
      <c r="M3562" s="1252">
        <v>0</v>
      </c>
      <c r="N3562" s="1252">
        <v>0</v>
      </c>
      <c r="O3562" s="1252">
        <v>0</v>
      </c>
      <c r="P3562" s="1252">
        <v>0</v>
      </c>
      <c r="Q3562" s="1252">
        <v>0</v>
      </c>
      <c r="R3562" s="1252">
        <v>0</v>
      </c>
      <c r="S3562" s="1252">
        <v>0</v>
      </c>
      <c r="T3562" s="1252">
        <v>0</v>
      </c>
      <c r="U3562" s="1251" t="s">
        <v>116</v>
      </c>
      <c r="V3562" s="1251" t="s">
        <v>564</v>
      </c>
      <c r="W3562" s="1251" t="s">
        <v>290</v>
      </c>
      <c r="X3562" s="1251" t="s">
        <v>1515</v>
      </c>
      <c r="Y3562" s="1251">
        <v>341</v>
      </c>
    </row>
    <row r="3563" spans="1:25" ht="12">
      <c r="A3563" s="1251">
        <v>2021</v>
      </c>
      <c r="B3563" s="1251">
        <v>25</v>
      </c>
      <c r="C3563" s="1251">
        <v>600</v>
      </c>
      <c r="D3563" s="1251" t="s">
        <v>1153</v>
      </c>
      <c r="E3563" s="1251">
        <v>346000</v>
      </c>
      <c r="F3563" s="1251" t="s">
        <v>1667</v>
      </c>
      <c r="G3563" s="1252">
        <v>0</v>
      </c>
      <c r="H3563" s="1252">
        <v>0</v>
      </c>
      <c r="I3563" s="1252">
        <v>0</v>
      </c>
      <c r="J3563" s="1252">
        <v>0</v>
      </c>
      <c r="K3563" s="1252">
        <v>0</v>
      </c>
      <c r="L3563" s="1252">
        <v>0</v>
      </c>
      <c r="M3563" s="1252">
        <v>0</v>
      </c>
      <c r="N3563" s="1252">
        <v>0</v>
      </c>
      <c r="O3563" s="1252">
        <v>0</v>
      </c>
      <c r="P3563" s="1252">
        <v>0</v>
      </c>
      <c r="Q3563" s="1252">
        <v>0</v>
      </c>
      <c r="R3563" s="1252">
        <v>0</v>
      </c>
      <c r="S3563" s="1252">
        <v>0</v>
      </c>
      <c r="T3563" s="1252">
        <v>0</v>
      </c>
      <c r="U3563" s="1251" t="s">
        <v>116</v>
      </c>
      <c r="V3563" s="1251" t="s">
        <v>564</v>
      </c>
      <c r="W3563" s="1251" t="s">
        <v>290</v>
      </c>
      <c r="X3563" s="1251" t="s">
        <v>1515</v>
      </c>
      <c r="Y3563" s="1251">
        <v>346</v>
      </c>
    </row>
    <row r="3564" spans="1:25" ht="12">
      <c r="A3564" s="1251">
        <v>2021</v>
      </c>
      <c r="B3564" s="1251">
        <v>25</v>
      </c>
      <c r="C3564" s="1251">
        <v>600</v>
      </c>
      <c r="D3564" s="1251" t="s">
        <v>1153</v>
      </c>
      <c r="E3564" s="1251">
        <v>348000</v>
      </c>
      <c r="F3564" s="1251" t="s">
        <v>1669</v>
      </c>
      <c r="G3564" s="1252">
        <v>0</v>
      </c>
      <c r="H3564" s="1252">
        <v>0</v>
      </c>
      <c r="I3564" s="1252">
        <v>0</v>
      </c>
      <c r="J3564" s="1252">
        <v>0</v>
      </c>
      <c r="K3564" s="1252">
        <v>0</v>
      </c>
      <c r="L3564" s="1252">
        <v>0</v>
      </c>
      <c r="M3564" s="1252">
        <v>0</v>
      </c>
      <c r="N3564" s="1252">
        <v>0</v>
      </c>
      <c r="O3564" s="1252">
        <v>0</v>
      </c>
      <c r="P3564" s="1252">
        <v>0</v>
      </c>
      <c r="Q3564" s="1252">
        <v>0</v>
      </c>
      <c r="R3564" s="1252">
        <v>0</v>
      </c>
      <c r="S3564" s="1252">
        <v>0</v>
      </c>
      <c r="T3564" s="1252">
        <v>0</v>
      </c>
      <c r="U3564" s="1251" t="s">
        <v>116</v>
      </c>
      <c r="V3564" s="1251" t="s">
        <v>564</v>
      </c>
      <c r="W3564" s="1251" t="s">
        <v>290</v>
      </c>
      <c r="X3564" s="1251" t="s">
        <v>1515</v>
      </c>
      <c r="Y3564" s="1251">
        <v>348</v>
      </c>
    </row>
    <row r="3565" spans="1:25" ht="12">
      <c r="A3565" s="1251">
        <v>2021</v>
      </c>
      <c r="B3565" s="1251">
        <v>25</v>
      </c>
      <c r="C3565" s="1251">
        <v>600</v>
      </c>
      <c r="D3565" s="1251" t="s">
        <v>1153</v>
      </c>
      <c r="E3565" s="1251">
        <v>922501</v>
      </c>
      <c r="F3565" s="1251" t="s">
        <v>1686</v>
      </c>
      <c r="G3565" s="1252">
        <v>3905619.1699999999</v>
      </c>
      <c r="H3565" s="1252">
        <v>3905619.1699999999</v>
      </c>
      <c r="I3565" s="1252">
        <v>3905619.1699999999</v>
      </c>
      <c r="J3565" s="1252">
        <v>3905619.1699999999</v>
      </c>
      <c r="K3565" s="1252">
        <v>0</v>
      </c>
      <c r="L3565" s="1252">
        <v>0</v>
      </c>
      <c r="M3565" s="1252">
        <v>0</v>
      </c>
      <c r="N3565" s="1252">
        <v>0</v>
      </c>
      <c r="O3565" s="1252">
        <v>0</v>
      </c>
      <c r="P3565" s="1252">
        <v>0</v>
      </c>
      <c r="Q3565" s="1252">
        <v>0</v>
      </c>
      <c r="R3565" s="1252">
        <v>0</v>
      </c>
      <c r="S3565" s="1252">
        <v>0</v>
      </c>
      <c r="T3565" s="1252">
        <v>0</v>
      </c>
      <c r="U3565" s="1251" t="s">
        <v>116</v>
      </c>
      <c r="V3565" s="1251" t="s">
        <v>1537</v>
      </c>
      <c r="W3565" s="1251" t="s">
        <v>305</v>
      </c>
      <c r="X3565" s="1251" t="s">
        <v>1515</v>
      </c>
      <c r="Y3565" s="1251">
        <v>922</v>
      </c>
    </row>
    <row r="3566" spans="1:25" ht="12">
      <c r="A3566" s="1251">
        <v>2021</v>
      </c>
      <c r="B3566" s="1251">
        <v>25</v>
      </c>
      <c r="C3566" s="1251">
        <v>710</v>
      </c>
      <c r="D3566" s="1251" t="s">
        <v>1737</v>
      </c>
      <c r="E3566" s="1251">
        <v>104000</v>
      </c>
      <c r="F3566" s="1251" t="s">
        <v>1514</v>
      </c>
      <c r="G3566" s="1252">
        <v>0</v>
      </c>
      <c r="H3566" s="1252">
        <v>0</v>
      </c>
      <c r="I3566" s="1252">
        <v>0</v>
      </c>
      <c r="J3566" s="1252">
        <v>0</v>
      </c>
      <c r="K3566" s="1252">
        <v>0</v>
      </c>
      <c r="L3566" s="1252">
        <v>0</v>
      </c>
      <c r="M3566" s="1252">
        <v>0</v>
      </c>
      <c r="N3566" s="1252">
        <v>0</v>
      </c>
      <c r="O3566" s="1252">
        <v>0</v>
      </c>
      <c r="P3566" s="1252">
        <v>0</v>
      </c>
      <c r="Q3566" s="1252">
        <v>0</v>
      </c>
      <c r="R3566" s="1252">
        <v>0</v>
      </c>
      <c r="S3566" s="1252">
        <v>0</v>
      </c>
      <c r="T3566" s="1252">
        <v>0</v>
      </c>
      <c r="U3566" s="1251" t="s">
        <v>1065</v>
      </c>
      <c r="V3566" s="1251" t="s">
        <v>564</v>
      </c>
      <c r="W3566" s="1251" t="s">
        <v>326</v>
      </c>
      <c r="X3566" s="1251" t="s">
        <v>1515</v>
      </c>
      <c r="Y3566" s="1251">
        <v>104</v>
      </c>
    </row>
    <row r="3567" spans="1:25" ht="12">
      <c r="A3567" s="1251">
        <v>2021</v>
      </c>
      <c r="B3567" s="1251">
        <v>25</v>
      </c>
      <c r="C3567" s="1251">
        <v>710</v>
      </c>
      <c r="D3567" s="1251" t="s">
        <v>1737</v>
      </c>
      <c r="E3567" s="1251">
        <v>105020</v>
      </c>
      <c r="F3567" s="1251" t="s">
        <v>1518</v>
      </c>
      <c r="G3567" s="1252">
        <v>23836.82</v>
      </c>
      <c r="H3567" s="1252">
        <v>24305.169999999998</v>
      </c>
      <c r="I3567" s="1252">
        <v>24683.360000000001</v>
      </c>
      <c r="J3567" s="1252">
        <v>25022.419999999998</v>
      </c>
      <c r="K3567" s="1252">
        <v>25571.400000000001</v>
      </c>
      <c r="L3567" s="1252">
        <v>26185.259999999998</v>
      </c>
      <c r="M3567" s="1252">
        <v>26548.029999999999</v>
      </c>
      <c r="N3567" s="1252">
        <v>26548.029999999999</v>
      </c>
      <c r="O3567" s="1252">
        <v>26548.029999999999</v>
      </c>
      <c r="P3567" s="1252">
        <v>26834.27</v>
      </c>
      <c r="Q3567" s="1252">
        <v>27325.07</v>
      </c>
      <c r="R3567" s="1252">
        <v>27653.34</v>
      </c>
      <c r="S3567" s="1252">
        <v>27961.509999999998</v>
      </c>
      <c r="T3567" s="1252">
        <v>27961.510000000009</v>
      </c>
      <c r="U3567" s="1251" t="s">
        <v>1065</v>
      </c>
      <c r="V3567" s="1251" t="s">
        <v>564</v>
      </c>
      <c r="W3567" s="1251" t="s">
        <v>296</v>
      </c>
      <c r="X3567" s="1251" t="s">
        <v>1515</v>
      </c>
      <c r="Y3567" s="1251">
        <v>105</v>
      </c>
    </row>
    <row r="3568" spans="1:25" ht="12">
      <c r="A3568" s="1251">
        <v>2021</v>
      </c>
      <c r="B3568" s="1251">
        <v>25</v>
      </c>
      <c r="C3568" s="1251">
        <v>710</v>
      </c>
      <c r="D3568" s="1251" t="s">
        <v>1737</v>
      </c>
      <c r="E3568" s="1251">
        <v>105030</v>
      </c>
      <c r="F3568" s="1251" t="s">
        <v>1520</v>
      </c>
      <c r="G3568" s="1252">
        <v>1645787.02</v>
      </c>
      <c r="H3568" s="1252">
        <v>1648882.23</v>
      </c>
      <c r="I3568" s="1252">
        <v>1649181.8500000001</v>
      </c>
      <c r="J3568" s="1252">
        <v>1660290.8100000001</v>
      </c>
      <c r="K3568" s="1252">
        <v>1666637.9399999999</v>
      </c>
      <c r="L3568" s="1252">
        <v>1688370.8799999999</v>
      </c>
      <c r="M3568" s="1252">
        <v>1688874.8400000001</v>
      </c>
      <c r="N3568" s="1252">
        <v>1688874.8400000001</v>
      </c>
      <c r="O3568" s="1252">
        <v>1714326.4199999999</v>
      </c>
      <c r="P3568" s="1252">
        <v>1725396.1699999999</v>
      </c>
      <c r="Q3568" s="1252">
        <v>1743246.1599999999</v>
      </c>
      <c r="R3568" s="1252">
        <v>1743246.1599999999</v>
      </c>
      <c r="S3568" s="1252">
        <v>1750481.1899999999</v>
      </c>
      <c r="T3568" s="1252">
        <v>1750481.1900000013</v>
      </c>
      <c r="U3568" s="1251" t="s">
        <v>1065</v>
      </c>
      <c r="V3568" s="1251" t="s">
        <v>564</v>
      </c>
      <c r="W3568" s="1251" t="s">
        <v>296</v>
      </c>
      <c r="X3568" s="1251" t="s">
        <v>1515</v>
      </c>
      <c r="Y3568" s="1251">
        <v>105</v>
      </c>
    </row>
    <row r="3569" spans="1:25" ht="12">
      <c r="A3569" s="1251">
        <v>2021</v>
      </c>
      <c r="B3569" s="1251">
        <v>25</v>
      </c>
      <c r="C3569" s="1251">
        <v>710</v>
      </c>
      <c r="D3569" s="1251" t="s">
        <v>1737</v>
      </c>
      <c r="E3569" s="1251">
        <v>105060</v>
      </c>
      <c r="F3569" s="1251" t="s">
        <v>1523</v>
      </c>
      <c r="G3569" s="1252">
        <v>17543.630000000001</v>
      </c>
      <c r="H3569" s="1252">
        <v>18015.619999999999</v>
      </c>
      <c r="I3569" s="1252">
        <v>18384.93</v>
      </c>
      <c r="J3569" s="1252">
        <v>18702</v>
      </c>
      <c r="K3569" s="1252">
        <v>19212.93</v>
      </c>
      <c r="L3569" s="1252">
        <v>19847.919999999998</v>
      </c>
      <c r="M3569" s="1252">
        <v>20365.18</v>
      </c>
      <c r="N3569" s="1252">
        <v>20365.18</v>
      </c>
      <c r="O3569" s="1252">
        <v>20365.18</v>
      </c>
      <c r="P3569" s="1252">
        <v>20603.110000000001</v>
      </c>
      <c r="Q3569" s="1252">
        <v>20949.200000000001</v>
      </c>
      <c r="R3569" s="1252">
        <v>21320.790000000001</v>
      </c>
      <c r="S3569" s="1252">
        <v>21970.639999999999</v>
      </c>
      <c r="T3569" s="1252">
        <v>21970.639999999985</v>
      </c>
      <c r="U3569" s="1251" t="s">
        <v>1065</v>
      </c>
      <c r="V3569" s="1251" t="s">
        <v>564</v>
      </c>
      <c r="W3569" s="1251" t="s">
        <v>296</v>
      </c>
      <c r="X3569" s="1251" t="s">
        <v>1515</v>
      </c>
      <c r="Y3569" s="1251">
        <v>105</v>
      </c>
    </row>
    <row r="3570" spans="1:25" ht="12">
      <c r="A3570" s="1251">
        <v>2021</v>
      </c>
      <c r="B3570" s="1251">
        <v>25</v>
      </c>
      <c r="C3570" s="1251">
        <v>710</v>
      </c>
      <c r="D3570" s="1251" t="s">
        <v>1737</v>
      </c>
      <c r="E3570" s="1251">
        <v>105070</v>
      </c>
      <c r="F3570" s="1251" t="s">
        <v>1524</v>
      </c>
      <c r="G3570" s="1252">
        <v>27592.02</v>
      </c>
      <c r="H3570" s="1252">
        <v>28113.150000000001</v>
      </c>
      <c r="I3570" s="1252">
        <v>28533.959999999999</v>
      </c>
      <c r="J3570" s="1252">
        <v>28911.23</v>
      </c>
      <c r="K3570" s="1252">
        <v>29522.080000000002</v>
      </c>
      <c r="L3570" s="1252">
        <v>30205.119999999999</v>
      </c>
      <c r="M3570" s="1252">
        <v>30608.77</v>
      </c>
      <c r="N3570" s="1252">
        <v>30608.77</v>
      </c>
      <c r="O3570" s="1252">
        <v>30608.77</v>
      </c>
      <c r="P3570" s="1252">
        <v>30927.27</v>
      </c>
      <c r="Q3570" s="1252">
        <v>31473.389999999999</v>
      </c>
      <c r="R3570" s="1252">
        <v>31838.66</v>
      </c>
      <c r="S3570" s="1252">
        <v>32181.560000000001</v>
      </c>
      <c r="T3570" s="1252">
        <v>32181.559999999998</v>
      </c>
      <c r="U3570" s="1251" t="s">
        <v>1065</v>
      </c>
      <c r="V3570" s="1251" t="s">
        <v>564</v>
      </c>
      <c r="W3570" s="1251" t="s">
        <v>296</v>
      </c>
      <c r="X3570" s="1251" t="s">
        <v>1515</v>
      </c>
      <c r="Y3570" s="1251">
        <v>105</v>
      </c>
    </row>
    <row r="3571" spans="1:25" ht="12">
      <c r="A3571" s="1251">
        <v>2021</v>
      </c>
      <c r="B3571" s="1251">
        <v>25</v>
      </c>
      <c r="C3571" s="1251">
        <v>710</v>
      </c>
      <c r="D3571" s="1251" t="s">
        <v>1737</v>
      </c>
      <c r="E3571" s="1251">
        <v>105081</v>
      </c>
      <c r="F3571" s="1251" t="s">
        <v>1526</v>
      </c>
      <c r="G3571" s="1252">
        <v>6609.1499999999996</v>
      </c>
      <c r="H3571" s="1252">
        <v>6682.2200000000003</v>
      </c>
      <c r="I3571" s="1252">
        <v>6758.8699999999999</v>
      </c>
      <c r="J3571" s="1252">
        <v>6841.7299999999996</v>
      </c>
      <c r="K3571" s="1252">
        <v>6936.8299999999999</v>
      </c>
      <c r="L3571" s="1252">
        <v>7042.3199999999997</v>
      </c>
      <c r="M3571" s="1252">
        <v>7152.5799999999999</v>
      </c>
      <c r="N3571" s="1252">
        <v>7217.9700000000003</v>
      </c>
      <c r="O3571" s="1252">
        <v>7236.3000000000002</v>
      </c>
      <c r="P3571" s="1252">
        <v>7264.6700000000001</v>
      </c>
      <c r="Q3571" s="1252">
        <v>7330.5100000000002</v>
      </c>
      <c r="R3571" s="1252">
        <v>7424.79</v>
      </c>
      <c r="S3571" s="1252">
        <v>7480.54</v>
      </c>
      <c r="T3571" s="1252">
        <v>7480.5399999999936</v>
      </c>
      <c r="U3571" s="1251" t="s">
        <v>1065</v>
      </c>
      <c r="V3571" s="1251" t="s">
        <v>564</v>
      </c>
      <c r="W3571" s="1251" t="s">
        <v>296</v>
      </c>
      <c r="X3571" s="1251" t="s">
        <v>1515</v>
      </c>
      <c r="Y3571" s="1251">
        <v>105</v>
      </c>
    </row>
    <row r="3572" spans="1:25" ht="12">
      <c r="A3572" s="1251">
        <v>2021</v>
      </c>
      <c r="B3572" s="1251">
        <v>25</v>
      </c>
      <c r="C3572" s="1251">
        <v>710</v>
      </c>
      <c r="D3572" s="1251" t="s">
        <v>1737</v>
      </c>
      <c r="E3572" s="1251">
        <v>105085</v>
      </c>
      <c r="F3572" s="1251" t="s">
        <v>1527</v>
      </c>
      <c r="G3572" s="1252">
        <v>14713.610000000001</v>
      </c>
      <c r="H3572" s="1252">
        <v>14883.360000000001</v>
      </c>
      <c r="I3572" s="1252">
        <v>15061.42</v>
      </c>
      <c r="J3572" s="1252">
        <v>15253.92</v>
      </c>
      <c r="K3572" s="1252">
        <v>15474.83</v>
      </c>
      <c r="L3572" s="1252">
        <v>15719.889999999999</v>
      </c>
      <c r="M3572" s="1252">
        <v>15976.040000000001</v>
      </c>
      <c r="N3572" s="1252">
        <v>16127.950000000001</v>
      </c>
      <c r="O3572" s="1252">
        <v>16170.530000000001</v>
      </c>
      <c r="P3572" s="1252">
        <v>16236.43</v>
      </c>
      <c r="Q3572" s="1252">
        <v>16389.369999999999</v>
      </c>
      <c r="R3572" s="1252">
        <v>16608.380000000001</v>
      </c>
      <c r="S3572" s="1252">
        <v>16737.900000000001</v>
      </c>
      <c r="T3572" s="1252">
        <v>16737.899999999994</v>
      </c>
      <c r="U3572" s="1251" t="s">
        <v>1065</v>
      </c>
      <c r="V3572" s="1251" t="s">
        <v>564</v>
      </c>
      <c r="W3572" s="1251" t="s">
        <v>296</v>
      </c>
      <c r="X3572" s="1251" t="s">
        <v>1515</v>
      </c>
      <c r="Y3572" s="1251">
        <v>105</v>
      </c>
    </row>
    <row r="3573" spans="1:25" ht="12">
      <c r="A3573" s="1251">
        <v>2021</v>
      </c>
      <c r="B3573" s="1251">
        <v>25</v>
      </c>
      <c r="C3573" s="1251">
        <v>710</v>
      </c>
      <c r="D3573" s="1251" t="s">
        <v>1737</v>
      </c>
      <c r="E3573" s="1251">
        <v>105090</v>
      </c>
      <c r="F3573" s="1251" t="s">
        <v>1528</v>
      </c>
      <c r="G3573" s="1252">
        <v>-1701832.6000000001</v>
      </c>
      <c r="H3573" s="1252">
        <v>-1704422.6000000001</v>
      </c>
      <c r="I3573" s="1252">
        <v>-1704422.6000000001</v>
      </c>
      <c r="J3573" s="1252">
        <v>-1704422.6000000001</v>
      </c>
      <c r="K3573" s="1252">
        <v>-1704422.6000000001</v>
      </c>
      <c r="L3573" s="1252">
        <v>-1724601.3400000001</v>
      </c>
      <c r="M3573" s="1252">
        <v>-1724601.3400000001</v>
      </c>
      <c r="N3573" s="1252">
        <v>-1776448.1200000001</v>
      </c>
      <c r="O3573" s="1252">
        <v>-1776448.1200000001</v>
      </c>
      <c r="P3573" s="1252">
        <v>-1776448.1200000001</v>
      </c>
      <c r="Q3573" s="1252">
        <v>-1776448.1200000001</v>
      </c>
      <c r="R3573" s="1252">
        <v>-1776448.1200000001</v>
      </c>
      <c r="S3573" s="1252">
        <v>-1854246.51</v>
      </c>
      <c r="T3573" s="1252">
        <v>-1854246.5100000016</v>
      </c>
      <c r="U3573" s="1251" t="s">
        <v>1065</v>
      </c>
      <c r="V3573" s="1251" t="s">
        <v>564</v>
      </c>
      <c r="W3573" s="1251" t="s">
        <v>296</v>
      </c>
      <c r="X3573" s="1251" t="s">
        <v>1515</v>
      </c>
      <c r="Y3573" s="1251">
        <v>105</v>
      </c>
    </row>
    <row r="3574" spans="1:25" ht="12">
      <c r="A3574" s="1251">
        <v>2021</v>
      </c>
      <c r="B3574" s="1251">
        <v>25</v>
      </c>
      <c r="C3574" s="1251">
        <v>710</v>
      </c>
      <c r="D3574" s="1251" t="s">
        <v>1737</v>
      </c>
      <c r="E3574" s="1251">
        <v>106000</v>
      </c>
      <c r="F3574" s="1251" t="s">
        <v>1529</v>
      </c>
      <c r="G3574" s="1252">
        <v>0</v>
      </c>
      <c r="H3574" s="1252">
        <v>0</v>
      </c>
      <c r="I3574" s="1252">
        <v>0</v>
      </c>
      <c r="J3574" s="1252">
        <v>0</v>
      </c>
      <c r="K3574" s="1252">
        <v>0</v>
      </c>
      <c r="L3574" s="1252">
        <v>0</v>
      </c>
      <c r="M3574" s="1252">
        <v>0</v>
      </c>
      <c r="N3574" s="1252">
        <v>51846.779999999999</v>
      </c>
      <c r="O3574" s="1252">
        <v>51846.779999999999</v>
      </c>
      <c r="P3574" s="1252">
        <v>0</v>
      </c>
      <c r="Q3574" s="1252">
        <v>0</v>
      </c>
      <c r="R3574" s="1252">
        <v>0</v>
      </c>
      <c r="S3574" s="1252">
        <v>0</v>
      </c>
      <c r="T3574" s="1252">
        <v>0</v>
      </c>
      <c r="U3574" s="1251" t="s">
        <v>1065</v>
      </c>
      <c r="V3574" s="1251" t="s">
        <v>564</v>
      </c>
      <c r="W3574" s="1251" t="s">
        <v>290</v>
      </c>
      <c r="X3574" s="1251" t="s">
        <v>1515</v>
      </c>
      <c r="Y3574" s="1251">
        <v>106</v>
      </c>
    </row>
    <row r="3575" spans="1:25" ht="12">
      <c r="A3575" s="1251">
        <v>2021</v>
      </c>
      <c r="B3575" s="1251">
        <v>25</v>
      </c>
      <c r="C3575" s="1251">
        <v>710</v>
      </c>
      <c r="D3575" s="1251" t="s">
        <v>1737</v>
      </c>
      <c r="E3575" s="1251">
        <v>108000</v>
      </c>
      <c r="F3575" s="1251" t="s">
        <v>1530</v>
      </c>
      <c r="G3575" s="1252">
        <v>-1286848.02</v>
      </c>
      <c r="H3575" s="1252">
        <v>-1293719.4099999999</v>
      </c>
      <c r="I3575" s="1252">
        <v>-1300590.8</v>
      </c>
      <c r="J3575" s="1252">
        <v>-1307462.1899999999</v>
      </c>
      <c r="K3575" s="1252">
        <v>-1314342.71</v>
      </c>
      <c r="L3575" s="1252">
        <v>-1321223.23</v>
      </c>
      <c r="M3575" s="1252">
        <v>-1328103.75</v>
      </c>
      <c r="N3575" s="1252">
        <v>-1335055.3999999999</v>
      </c>
      <c r="O3575" s="1252">
        <v>-1342007.05</v>
      </c>
      <c r="P3575" s="1252">
        <v>-1348958.7</v>
      </c>
      <c r="Q3575" s="1252">
        <v>-1356007.53</v>
      </c>
      <c r="R3575" s="1252">
        <v>-1363056.3600000001</v>
      </c>
      <c r="S3575" s="1252">
        <v>-1368037.04</v>
      </c>
      <c r="T3575" s="1252">
        <v>-1368037.0399999991</v>
      </c>
      <c r="U3575" s="1251" t="s">
        <v>1065</v>
      </c>
      <c r="V3575" s="1251" t="s">
        <v>564</v>
      </c>
      <c r="W3575" s="1251" t="s">
        <v>292</v>
      </c>
      <c r="X3575" s="1251" t="s">
        <v>1515</v>
      </c>
      <c r="Y3575" s="1251">
        <v>108</v>
      </c>
    </row>
    <row r="3576" spans="1:25" ht="12">
      <c r="A3576" s="1251">
        <v>2021</v>
      </c>
      <c r="B3576" s="1251">
        <v>25</v>
      </c>
      <c r="C3576" s="1251">
        <v>710</v>
      </c>
      <c r="D3576" s="1251" t="s">
        <v>1737</v>
      </c>
      <c r="E3576" s="1251">
        <v>114000</v>
      </c>
      <c r="F3576" s="1251" t="s">
        <v>1534</v>
      </c>
      <c r="G3576" s="1252">
        <v>-20571.48</v>
      </c>
      <c r="H3576" s="1252">
        <v>-20571.48</v>
      </c>
      <c r="I3576" s="1252">
        <v>-20571.48</v>
      </c>
      <c r="J3576" s="1252">
        <v>-20571.48</v>
      </c>
      <c r="K3576" s="1252">
        <v>-20571.48</v>
      </c>
      <c r="L3576" s="1252">
        <v>-20571.48</v>
      </c>
      <c r="M3576" s="1252">
        <v>-20571.48</v>
      </c>
      <c r="N3576" s="1252">
        <v>-20571.48</v>
      </c>
      <c r="O3576" s="1252">
        <v>-20571.48</v>
      </c>
      <c r="P3576" s="1252">
        <v>-20571.48</v>
      </c>
      <c r="Q3576" s="1252">
        <v>-20571.48</v>
      </c>
      <c r="R3576" s="1252">
        <v>-20571.48</v>
      </c>
      <c r="S3576" s="1252">
        <v>-20571.48</v>
      </c>
      <c r="T3576" s="1252">
        <v>-20571.48000000001</v>
      </c>
      <c r="U3576" s="1251" t="s">
        <v>1065</v>
      </c>
      <c r="V3576" s="1251" t="s">
        <v>564</v>
      </c>
      <c r="W3576" s="1251" t="s">
        <v>298</v>
      </c>
      <c r="X3576" s="1251" t="s">
        <v>1515</v>
      </c>
      <c r="Y3576" s="1251">
        <v>114</v>
      </c>
    </row>
    <row r="3577" spans="1:25" ht="12">
      <c r="A3577" s="1251">
        <v>2021</v>
      </c>
      <c r="B3577" s="1251">
        <v>25</v>
      </c>
      <c r="C3577" s="1251">
        <v>710</v>
      </c>
      <c r="D3577" s="1251" t="s">
        <v>1737</v>
      </c>
      <c r="E3577" s="1251">
        <v>115000</v>
      </c>
      <c r="F3577" s="1251" t="s">
        <v>1535</v>
      </c>
      <c r="G3577" s="1252">
        <v>4201.3900000000003</v>
      </c>
      <c r="H3577" s="1252">
        <v>4296.5600000000004</v>
      </c>
      <c r="I3577" s="1252">
        <v>4391.7299999999996</v>
      </c>
      <c r="J3577" s="1252">
        <v>4486.8999999999996</v>
      </c>
      <c r="K3577" s="1252">
        <v>4582.0799999999999</v>
      </c>
      <c r="L3577" s="1252">
        <v>4677.25</v>
      </c>
      <c r="M3577" s="1252">
        <v>4772.4200000000001</v>
      </c>
      <c r="N3577" s="1252">
        <v>4867.6000000000004</v>
      </c>
      <c r="O3577" s="1252">
        <v>4962.7799999999997</v>
      </c>
      <c r="P3577" s="1252">
        <v>5057.9499999999998</v>
      </c>
      <c r="Q3577" s="1252">
        <v>5153.1300000000001</v>
      </c>
      <c r="R3577" s="1252">
        <v>5248.3100000000004</v>
      </c>
      <c r="S3577" s="1252">
        <v>5343.4799999999996</v>
      </c>
      <c r="T3577" s="1252">
        <v>5343.4799999999959</v>
      </c>
      <c r="U3577" s="1251" t="s">
        <v>1065</v>
      </c>
      <c r="V3577" s="1251" t="s">
        <v>564</v>
      </c>
      <c r="W3577" s="1251" t="s">
        <v>298</v>
      </c>
      <c r="X3577" s="1251" t="s">
        <v>1515</v>
      </c>
      <c r="Y3577" s="1251">
        <v>115</v>
      </c>
    </row>
    <row r="3578" spans="1:25" ht="12">
      <c r="A3578" s="1251">
        <v>2021</v>
      </c>
      <c r="B3578" s="1251">
        <v>25</v>
      </c>
      <c r="C3578" s="1251">
        <v>710</v>
      </c>
      <c r="D3578" s="1251" t="s">
        <v>1737</v>
      </c>
      <c r="E3578" s="1251">
        <v>141000</v>
      </c>
      <c r="F3578" s="1251" t="s">
        <v>1541</v>
      </c>
      <c r="G3578" s="1252">
        <v>66049.460000000006</v>
      </c>
      <c r="H3578" s="1252">
        <v>4197.7799999999997</v>
      </c>
      <c r="I3578" s="1252">
        <v>40903.629999999997</v>
      </c>
      <c r="J3578" s="1252">
        <v>120034.83</v>
      </c>
      <c r="K3578" s="1252">
        <v>3154.0700000000002</v>
      </c>
      <c r="L3578" s="1252">
        <v>33976.139999999999</v>
      </c>
      <c r="M3578" s="1252">
        <v>73127.660000000003</v>
      </c>
      <c r="N3578" s="1252">
        <v>41771.599999999999</v>
      </c>
      <c r="O3578" s="1252">
        <v>41663.919999999998</v>
      </c>
      <c r="P3578" s="1252">
        <v>42079.93</v>
      </c>
      <c r="Q3578" s="1252">
        <v>41181.690000000002</v>
      </c>
      <c r="R3578" s="1252">
        <v>41372.370000000003</v>
      </c>
      <c r="S3578" s="1252">
        <v>41573.050000000003</v>
      </c>
      <c r="T3578" s="1252">
        <v>41573.049999999988</v>
      </c>
      <c r="U3578" s="1251" t="s">
        <v>1065</v>
      </c>
      <c r="V3578" s="1251" t="s">
        <v>1537</v>
      </c>
      <c r="W3578" s="1251" t="s">
        <v>308</v>
      </c>
      <c r="X3578" s="1251" t="s">
        <v>1515</v>
      </c>
      <c r="Y3578" s="1251">
        <v>141</v>
      </c>
    </row>
    <row r="3579" spans="1:25" ht="12">
      <c r="A3579" s="1251">
        <v>2021</v>
      </c>
      <c r="B3579" s="1251">
        <v>25</v>
      </c>
      <c r="C3579" s="1251">
        <v>710</v>
      </c>
      <c r="D3579" s="1251" t="s">
        <v>1737</v>
      </c>
      <c r="E3579" s="1251">
        <v>143000</v>
      </c>
      <c r="F3579" s="1251" t="s">
        <v>1546</v>
      </c>
      <c r="G3579" s="1252">
        <v>-143.44</v>
      </c>
      <c r="H3579" s="1252">
        <v>-143.44</v>
      </c>
      <c r="I3579" s="1252">
        <v>-143.44</v>
      </c>
      <c r="J3579" s="1252">
        <v>-143.44</v>
      </c>
      <c r="K3579" s="1252">
        <v>-143.44</v>
      </c>
      <c r="L3579" s="1252">
        <v>-143.44</v>
      </c>
      <c r="M3579" s="1252">
        <v>-143.44</v>
      </c>
      <c r="N3579" s="1252">
        <v>-143.44</v>
      </c>
      <c r="O3579" s="1252">
        <v>-143.44</v>
      </c>
      <c r="P3579" s="1252">
        <v>-143.44</v>
      </c>
      <c r="Q3579" s="1252">
        <v>-143.44</v>
      </c>
      <c r="R3579" s="1252">
        <v>-143.44</v>
      </c>
      <c r="S3579" s="1252">
        <v>-143.44</v>
      </c>
      <c r="T3579" s="1252">
        <v>-143.44000000000005</v>
      </c>
      <c r="U3579" s="1251" t="s">
        <v>1065</v>
      </c>
      <c r="V3579" s="1251" t="s">
        <v>1537</v>
      </c>
      <c r="W3579" s="1251" t="s">
        <v>308</v>
      </c>
      <c r="X3579" s="1251" t="s">
        <v>1515</v>
      </c>
      <c r="Y3579" s="1251">
        <v>143</v>
      </c>
    </row>
    <row r="3580" spans="1:25" ht="12">
      <c r="A3580" s="1251">
        <v>2021</v>
      </c>
      <c r="B3580" s="1251">
        <v>25</v>
      </c>
      <c r="C3580" s="1251">
        <v>710</v>
      </c>
      <c r="D3580" s="1251" t="s">
        <v>1737</v>
      </c>
      <c r="E3580" s="1251">
        <v>162140</v>
      </c>
      <c r="F3580" s="1251" t="s">
        <v>1555</v>
      </c>
      <c r="G3580" s="1252">
        <v>0</v>
      </c>
      <c r="H3580" s="1252">
        <v>0</v>
      </c>
      <c r="I3580" s="1252">
        <v>0</v>
      </c>
      <c r="J3580" s="1252">
        <v>0</v>
      </c>
      <c r="K3580" s="1252">
        <v>0</v>
      </c>
      <c r="L3580" s="1252">
        <v>0</v>
      </c>
      <c r="M3580" s="1252">
        <v>0</v>
      </c>
      <c r="N3580" s="1252">
        <v>0</v>
      </c>
      <c r="O3580" s="1252">
        <v>0</v>
      </c>
      <c r="P3580" s="1252">
        <v>0</v>
      </c>
      <c r="Q3580" s="1252">
        <v>0</v>
      </c>
      <c r="R3580" s="1252">
        <v>0</v>
      </c>
      <c r="S3580" s="1252">
        <v>0</v>
      </c>
      <c r="T3580" s="1252">
        <v>0</v>
      </c>
      <c r="U3580" s="1251" t="s">
        <v>1065</v>
      </c>
      <c r="V3580" s="1251" t="s">
        <v>564</v>
      </c>
      <c r="W3580" s="1251" t="s">
        <v>314</v>
      </c>
      <c r="X3580" s="1251" t="s">
        <v>1515</v>
      </c>
      <c r="Y3580" s="1251">
        <v>162</v>
      </c>
    </row>
    <row r="3581" spans="1:25" ht="12">
      <c r="A3581" s="1251">
        <v>2021</v>
      </c>
      <c r="B3581" s="1251">
        <v>25</v>
      </c>
      <c r="C3581" s="1251">
        <v>710</v>
      </c>
      <c r="D3581" s="1251" t="s">
        <v>1737</v>
      </c>
      <c r="E3581" s="1251">
        <v>173000</v>
      </c>
      <c r="F3581" s="1251" t="s">
        <v>1557</v>
      </c>
      <c r="G3581" s="1252">
        <v>2192.8800000000001</v>
      </c>
      <c r="H3581" s="1252">
        <v>22580.970000000001</v>
      </c>
      <c r="I3581" s="1252">
        <v>19798.560000000001</v>
      </c>
      <c r="J3581" s="1252">
        <v>1646.28</v>
      </c>
      <c r="K3581" s="1252">
        <v>25157.439999999999</v>
      </c>
      <c r="L3581" s="1252">
        <v>3292.8800000000001</v>
      </c>
      <c r="M3581" s="1252">
        <v>4116.1800000000003</v>
      </c>
      <c r="N3581" s="1252">
        <v>4093.0700000000002</v>
      </c>
      <c r="O3581" s="1252">
        <v>6811.4099999999999</v>
      </c>
      <c r="P3581" s="1252">
        <v>2728.6100000000001</v>
      </c>
      <c r="Q3581" s="1252">
        <v>5457.54</v>
      </c>
      <c r="R3581" s="1252">
        <v>1364.1400000000001</v>
      </c>
      <c r="S3581" s="1252">
        <v>4093.0700000000002</v>
      </c>
      <c r="T3581" s="1252">
        <v>4093.070000000007</v>
      </c>
      <c r="U3581" s="1251" t="s">
        <v>1065</v>
      </c>
      <c r="V3581" s="1251" t="s">
        <v>1537</v>
      </c>
      <c r="W3581" s="1251" t="s">
        <v>310</v>
      </c>
      <c r="X3581" s="1251" t="s">
        <v>1515</v>
      </c>
      <c r="Y3581" s="1251">
        <v>173</v>
      </c>
    </row>
    <row r="3582" spans="1:25" ht="12">
      <c r="A3582" s="1251">
        <v>2021</v>
      </c>
      <c r="B3582" s="1251">
        <v>25</v>
      </c>
      <c r="C3582" s="1251">
        <v>710</v>
      </c>
      <c r="D3582" s="1251" t="s">
        <v>1737</v>
      </c>
      <c r="E3582" s="1251">
        <v>186355</v>
      </c>
      <c r="F3582" s="1251" t="s">
        <v>1575</v>
      </c>
      <c r="G3582" s="1252">
        <v>565.26999999999998</v>
      </c>
      <c r="H3582" s="1252">
        <v>539.21000000000004</v>
      </c>
      <c r="I3582" s="1252">
        <v>586.53999999999996</v>
      </c>
      <c r="J3582" s="1252">
        <v>637.71000000000004</v>
      </c>
      <c r="K3582" s="1252">
        <v>696.42999999999995</v>
      </c>
      <c r="L3582" s="1252">
        <v>761.58000000000004</v>
      </c>
      <c r="M3582" s="1252">
        <v>829.66999999999996</v>
      </c>
      <c r="N3582" s="1252">
        <v>72.120000000000005</v>
      </c>
      <c r="O3582" s="1252">
        <v>83.439999999999998</v>
      </c>
      <c r="P3582" s="1252">
        <v>100.95999999999999</v>
      </c>
      <c r="Q3582" s="1252">
        <v>112.48</v>
      </c>
      <c r="R3582" s="1252">
        <v>170.69999999999999</v>
      </c>
      <c r="S3582" s="1252">
        <v>205.13</v>
      </c>
      <c r="T3582" s="1252">
        <v>205.13000000000011</v>
      </c>
      <c r="U3582" s="1251" t="s">
        <v>1065</v>
      </c>
      <c r="V3582" s="1251" t="s">
        <v>1537</v>
      </c>
      <c r="W3582" s="1251" t="s">
        <v>322</v>
      </c>
      <c r="X3582" s="1251" t="s">
        <v>1515</v>
      </c>
      <c r="Y3582" s="1251">
        <v>186</v>
      </c>
    </row>
    <row r="3583" spans="1:25" ht="12">
      <c r="A3583" s="1251">
        <v>2021</v>
      </c>
      <c r="B3583" s="1251">
        <v>25</v>
      </c>
      <c r="C3583" s="1251">
        <v>710</v>
      </c>
      <c r="D3583" s="1251" t="s">
        <v>1737</v>
      </c>
      <c r="E3583" s="1251">
        <v>186366</v>
      </c>
      <c r="F3583" s="1251" t="s">
        <v>1576</v>
      </c>
      <c r="G3583" s="1252">
        <v>6928.5600000000004</v>
      </c>
      <c r="H3583" s="1252">
        <v>6999.7399999999998</v>
      </c>
      <c r="I3583" s="1252">
        <v>6999.7399999999998</v>
      </c>
      <c r="J3583" s="1252">
        <v>6999.7399999999998</v>
      </c>
      <c r="K3583" s="1252">
        <v>6999.7399999999998</v>
      </c>
      <c r="L3583" s="1252">
        <v>6999.7399999999998</v>
      </c>
      <c r="M3583" s="1252">
        <v>6999.7399999999998</v>
      </c>
      <c r="N3583" s="1252">
        <v>7797.6700000000001</v>
      </c>
      <c r="O3583" s="1252">
        <v>7797.6700000000001</v>
      </c>
      <c r="P3583" s="1252">
        <v>7797.6700000000001</v>
      </c>
      <c r="Q3583" s="1252">
        <v>7826.8000000000002</v>
      </c>
      <c r="R3583" s="1252">
        <v>7826.8000000000002</v>
      </c>
      <c r="S3583" s="1252">
        <v>7826.8000000000002</v>
      </c>
      <c r="T3583" s="1252">
        <v>7826.8000000000029</v>
      </c>
      <c r="U3583" s="1251" t="s">
        <v>1065</v>
      </c>
      <c r="V3583" s="1251" t="s">
        <v>1537</v>
      </c>
      <c r="W3583" s="1251" t="s">
        <v>322</v>
      </c>
      <c r="X3583" s="1251" t="s">
        <v>1515</v>
      </c>
      <c r="Y3583" s="1251">
        <v>186</v>
      </c>
    </row>
    <row r="3584" spans="1:25" ht="12">
      <c r="A3584" s="1251">
        <v>2021</v>
      </c>
      <c r="B3584" s="1251">
        <v>25</v>
      </c>
      <c r="C3584" s="1251">
        <v>710</v>
      </c>
      <c r="D3584" s="1251" t="s">
        <v>1737</v>
      </c>
      <c r="E3584" s="1251">
        <v>186367</v>
      </c>
      <c r="F3584" s="1251" t="s">
        <v>1577</v>
      </c>
      <c r="G3584" s="1252">
        <v>-427.13999999999999</v>
      </c>
      <c r="H3584" s="1252">
        <v>-444.41000000000003</v>
      </c>
      <c r="I3584" s="1252">
        <v>-461.68000000000001</v>
      </c>
      <c r="J3584" s="1252">
        <v>-478.94999999999999</v>
      </c>
      <c r="K3584" s="1252">
        <v>-495.81</v>
      </c>
      <c r="L3584" s="1252">
        <v>-512.66999999999996</v>
      </c>
      <c r="M3584" s="1252">
        <v>-529.52999999999997</v>
      </c>
      <c r="N3584" s="1252">
        <v>-548.35000000000002</v>
      </c>
      <c r="O3584" s="1252">
        <v>-567.16999999999996</v>
      </c>
      <c r="P3584" s="1252">
        <v>-585.99000000000001</v>
      </c>
      <c r="Q3584" s="1252">
        <v>-605</v>
      </c>
      <c r="R3584" s="1252">
        <v>-624.00999999999999</v>
      </c>
      <c r="S3584" s="1252">
        <v>-643.01999999999998</v>
      </c>
      <c r="T3584" s="1252">
        <v>-643.01999999999953</v>
      </c>
      <c r="U3584" s="1251" t="s">
        <v>1065</v>
      </c>
      <c r="V3584" s="1251" t="s">
        <v>1537</v>
      </c>
      <c r="W3584" s="1251" t="s">
        <v>322</v>
      </c>
      <c r="X3584" s="1251" t="s">
        <v>1515</v>
      </c>
      <c r="Y3584" s="1251">
        <v>186</v>
      </c>
    </row>
    <row r="3585" spans="1:25" ht="12">
      <c r="A3585" s="1251">
        <v>2021</v>
      </c>
      <c r="B3585" s="1251">
        <v>25</v>
      </c>
      <c r="C3585" s="1251">
        <v>710</v>
      </c>
      <c r="D3585" s="1251" t="s">
        <v>1737</v>
      </c>
      <c r="E3585" s="1251">
        <v>231006</v>
      </c>
      <c r="F3585" s="1251" t="s">
        <v>1583</v>
      </c>
      <c r="G3585" s="1252">
        <v>0</v>
      </c>
      <c r="H3585" s="1252">
        <v>0</v>
      </c>
      <c r="I3585" s="1252">
        <v>0</v>
      </c>
      <c r="J3585" s="1252">
        <v>0</v>
      </c>
      <c r="K3585" s="1252">
        <v>0</v>
      </c>
      <c r="L3585" s="1252">
        <v>0</v>
      </c>
      <c r="M3585" s="1252">
        <v>0</v>
      </c>
      <c r="N3585" s="1252">
        <v>0</v>
      </c>
      <c r="O3585" s="1252">
        <v>0</v>
      </c>
      <c r="P3585" s="1252">
        <v>0</v>
      </c>
      <c r="Q3585" s="1252">
        <v>0</v>
      </c>
      <c r="R3585" s="1252">
        <v>0</v>
      </c>
      <c r="S3585" s="1252">
        <v>0</v>
      </c>
      <c r="T3585" s="1252">
        <v>0</v>
      </c>
      <c r="U3585" s="1251" t="s">
        <v>1065</v>
      </c>
      <c r="V3585" s="1251" t="s">
        <v>1537</v>
      </c>
      <c r="W3585" s="1251" t="s">
        <v>366</v>
      </c>
      <c r="X3585" s="1251" t="s">
        <v>1581</v>
      </c>
      <c r="Y3585" s="1251">
        <v>231</v>
      </c>
    </row>
    <row r="3586" spans="1:25" ht="12">
      <c r="A3586" s="1251">
        <v>2021</v>
      </c>
      <c r="B3586" s="1251">
        <v>25</v>
      </c>
      <c r="C3586" s="1251">
        <v>710</v>
      </c>
      <c r="D3586" s="1251" t="s">
        <v>1737</v>
      </c>
      <c r="E3586" s="1251">
        <v>300000</v>
      </c>
      <c r="F3586" s="1251" t="s">
        <v>1628</v>
      </c>
      <c r="G3586" s="1252">
        <v>4049361.4700000002</v>
      </c>
      <c r="H3586" s="1252">
        <v>4051951.4700000002</v>
      </c>
      <c r="I3586" s="1252">
        <v>4051951.4700000002</v>
      </c>
      <c r="J3586" s="1252">
        <v>4051951.4700000002</v>
      </c>
      <c r="K3586" s="1252">
        <v>4051951.4700000002</v>
      </c>
      <c r="L3586" s="1252">
        <v>4072130.21</v>
      </c>
      <c r="M3586" s="1252">
        <v>4072130.21</v>
      </c>
      <c r="N3586" s="1252">
        <v>4072130.21</v>
      </c>
      <c r="O3586" s="1252">
        <v>4072130.21</v>
      </c>
      <c r="P3586" s="1252">
        <v>4123976.9900000002</v>
      </c>
      <c r="Q3586" s="1252">
        <v>4123976.9900000002</v>
      </c>
      <c r="R3586" s="1252">
        <v>4123976.9900000002</v>
      </c>
      <c r="S3586" s="1252">
        <v>4199707.2300000004</v>
      </c>
      <c r="T3586" s="1252">
        <v>4199707.2299999967</v>
      </c>
      <c r="U3586" s="1251" t="s">
        <v>1065</v>
      </c>
      <c r="V3586" s="1251" t="s">
        <v>564</v>
      </c>
      <c r="W3586" s="1251" t="s">
        <v>290</v>
      </c>
      <c r="X3586" s="1251" t="s">
        <v>1515</v>
      </c>
      <c r="Y3586" s="1251">
        <v>300</v>
      </c>
    </row>
    <row r="3587" spans="1:25" ht="12">
      <c r="A3587" s="1251">
        <v>2021</v>
      </c>
      <c r="B3587" s="1251">
        <v>25</v>
      </c>
      <c r="C3587" s="1251">
        <v>720</v>
      </c>
      <c r="D3587" s="1251" t="s">
        <v>1738</v>
      </c>
      <c r="E3587" s="1251">
        <v>104000</v>
      </c>
      <c r="F3587" s="1251" t="s">
        <v>1514</v>
      </c>
      <c r="G3587" s="1252">
        <v>0</v>
      </c>
      <c r="H3587" s="1252">
        <v>0</v>
      </c>
      <c r="I3587" s="1252">
        <v>0</v>
      </c>
      <c r="J3587" s="1252">
        <v>0</v>
      </c>
      <c r="K3587" s="1252">
        <v>0</v>
      </c>
      <c r="L3587" s="1252">
        <v>0</v>
      </c>
      <c r="M3587" s="1252">
        <v>0</v>
      </c>
      <c r="N3587" s="1252">
        <v>0</v>
      </c>
      <c r="O3587" s="1252">
        <v>0</v>
      </c>
      <c r="P3587" s="1252">
        <v>0</v>
      </c>
      <c r="Q3587" s="1252">
        <v>0</v>
      </c>
      <c r="R3587" s="1252">
        <v>0</v>
      </c>
      <c r="S3587" s="1252">
        <v>0</v>
      </c>
      <c r="T3587" s="1252">
        <v>0</v>
      </c>
      <c r="U3587" s="1251" t="s">
        <v>1065</v>
      </c>
      <c r="V3587" s="1251" t="s">
        <v>564</v>
      </c>
      <c r="W3587" s="1251" t="s">
        <v>326</v>
      </c>
      <c r="X3587" s="1251" t="s">
        <v>1515</v>
      </c>
      <c r="Y3587" s="1251">
        <v>104</v>
      </c>
    </row>
    <row r="3588" spans="1:25" ht="12">
      <c r="A3588" s="1251">
        <v>2021</v>
      </c>
      <c r="B3588" s="1251">
        <v>25</v>
      </c>
      <c r="C3588" s="1251">
        <v>720</v>
      </c>
      <c r="D3588" s="1251" t="s">
        <v>1738</v>
      </c>
      <c r="E3588" s="1251">
        <v>105016</v>
      </c>
      <c r="F3588" s="1251" t="s">
        <v>1517</v>
      </c>
      <c r="G3588" s="1252">
        <v>62740</v>
      </c>
      <c r="H3588" s="1252">
        <v>62740</v>
      </c>
      <c r="I3588" s="1252">
        <v>62740</v>
      </c>
      <c r="J3588" s="1252">
        <v>62740</v>
      </c>
      <c r="K3588" s="1252">
        <v>62740</v>
      </c>
      <c r="L3588" s="1252">
        <v>62740</v>
      </c>
      <c r="M3588" s="1252">
        <v>62740</v>
      </c>
      <c r="N3588" s="1252">
        <v>62740</v>
      </c>
      <c r="O3588" s="1252">
        <v>62740</v>
      </c>
      <c r="P3588" s="1252">
        <v>62740</v>
      </c>
      <c r="Q3588" s="1252">
        <v>77440</v>
      </c>
      <c r="R3588" s="1252">
        <v>77440</v>
      </c>
      <c r="S3588" s="1252">
        <v>77440</v>
      </c>
      <c r="T3588" s="1252">
        <v>77440</v>
      </c>
      <c r="U3588" s="1251" t="s">
        <v>1065</v>
      </c>
      <c r="V3588" s="1251" t="s">
        <v>564</v>
      </c>
      <c r="W3588" s="1251" t="s">
        <v>296</v>
      </c>
      <c r="X3588" s="1251" t="s">
        <v>1515</v>
      </c>
      <c r="Y3588" s="1251">
        <v>105</v>
      </c>
    </row>
    <row r="3589" spans="1:25" ht="12">
      <c r="A3589" s="1251">
        <v>2021</v>
      </c>
      <c r="B3589" s="1251">
        <v>25</v>
      </c>
      <c r="C3589" s="1251">
        <v>720</v>
      </c>
      <c r="D3589" s="1251" t="s">
        <v>1738</v>
      </c>
      <c r="E3589" s="1251">
        <v>105020</v>
      </c>
      <c r="F3589" s="1251" t="s">
        <v>1518</v>
      </c>
      <c r="G3589" s="1252">
        <v>16955.810000000001</v>
      </c>
      <c r="H3589" s="1252">
        <v>16955.810000000001</v>
      </c>
      <c r="I3589" s="1252">
        <v>16955.810000000001</v>
      </c>
      <c r="J3589" s="1252">
        <v>17123.07</v>
      </c>
      <c r="K3589" s="1252">
        <v>17291.580000000002</v>
      </c>
      <c r="L3589" s="1252">
        <v>17291.580000000002</v>
      </c>
      <c r="M3589" s="1252">
        <v>17377.720000000001</v>
      </c>
      <c r="N3589" s="1252">
        <v>17377.720000000001</v>
      </c>
      <c r="O3589" s="1252">
        <v>17377.720000000001</v>
      </c>
      <c r="P3589" s="1252">
        <v>17377.720000000001</v>
      </c>
      <c r="Q3589" s="1252">
        <v>17377.720000000001</v>
      </c>
      <c r="R3589" s="1252">
        <v>17377.720000000001</v>
      </c>
      <c r="S3589" s="1252">
        <v>17377.720000000001</v>
      </c>
      <c r="T3589" s="1252">
        <v>17377.720000000001</v>
      </c>
      <c r="U3589" s="1251" t="s">
        <v>1065</v>
      </c>
      <c r="V3589" s="1251" t="s">
        <v>564</v>
      </c>
      <c r="W3589" s="1251" t="s">
        <v>296</v>
      </c>
      <c r="X3589" s="1251" t="s">
        <v>1515</v>
      </c>
      <c r="Y3589" s="1251">
        <v>105</v>
      </c>
    </row>
    <row r="3590" spans="1:25" ht="12">
      <c r="A3590" s="1251">
        <v>2021</v>
      </c>
      <c r="B3590" s="1251">
        <v>25</v>
      </c>
      <c r="C3590" s="1251">
        <v>720</v>
      </c>
      <c r="D3590" s="1251" t="s">
        <v>1738</v>
      </c>
      <c r="E3590" s="1251">
        <v>105030</v>
      </c>
      <c r="F3590" s="1251" t="s">
        <v>1520</v>
      </c>
      <c r="G3590" s="1252">
        <v>110250.39999999999</v>
      </c>
      <c r="H3590" s="1252">
        <v>110940.39999999999</v>
      </c>
      <c r="I3590" s="1252">
        <v>110940.39999999999</v>
      </c>
      <c r="J3590" s="1252">
        <v>110940.39999999999</v>
      </c>
      <c r="K3590" s="1252">
        <v>119396.60000000001</v>
      </c>
      <c r="L3590" s="1252">
        <v>120985.05</v>
      </c>
      <c r="M3590" s="1252">
        <v>120985.05</v>
      </c>
      <c r="N3590" s="1252">
        <v>120985.05</v>
      </c>
      <c r="O3590" s="1252">
        <v>126677.55</v>
      </c>
      <c r="P3590" s="1252">
        <v>132591.54999999999</v>
      </c>
      <c r="Q3590" s="1252">
        <v>132591.54999999999</v>
      </c>
      <c r="R3590" s="1252">
        <v>133133.54999999999</v>
      </c>
      <c r="S3590" s="1252">
        <v>136263.51000000001</v>
      </c>
      <c r="T3590" s="1252">
        <v>136263.51000000001</v>
      </c>
      <c r="U3590" s="1251" t="s">
        <v>1065</v>
      </c>
      <c r="V3590" s="1251" t="s">
        <v>564</v>
      </c>
      <c r="W3590" s="1251" t="s">
        <v>296</v>
      </c>
      <c r="X3590" s="1251" t="s">
        <v>1515</v>
      </c>
      <c r="Y3590" s="1251">
        <v>105</v>
      </c>
    </row>
    <row r="3591" spans="1:25" ht="12">
      <c r="A3591" s="1251">
        <v>2021</v>
      </c>
      <c r="B3591" s="1251">
        <v>25</v>
      </c>
      <c r="C3591" s="1251">
        <v>720</v>
      </c>
      <c r="D3591" s="1251" t="s">
        <v>1738</v>
      </c>
      <c r="E3591" s="1251">
        <v>105060</v>
      </c>
      <c r="F3591" s="1251" t="s">
        <v>1523</v>
      </c>
      <c r="G3591" s="1252">
        <v>2884.6700000000001</v>
      </c>
      <c r="H3591" s="1252">
        <v>2884.6700000000001</v>
      </c>
      <c r="I3591" s="1252">
        <v>2884.6700000000001</v>
      </c>
      <c r="J3591" s="1252">
        <v>2884.6700000000001</v>
      </c>
      <c r="K3591" s="1252">
        <v>2884.6700000000001</v>
      </c>
      <c r="L3591" s="1252">
        <v>2884.6700000000001</v>
      </c>
      <c r="M3591" s="1252">
        <v>2884.6700000000001</v>
      </c>
      <c r="N3591" s="1252">
        <v>2884.6700000000001</v>
      </c>
      <c r="O3591" s="1252">
        <v>2884.6700000000001</v>
      </c>
      <c r="P3591" s="1252">
        <v>2884.6700000000001</v>
      </c>
      <c r="Q3591" s="1252">
        <v>2884.6700000000001</v>
      </c>
      <c r="R3591" s="1252">
        <v>2884.6700000000001</v>
      </c>
      <c r="S3591" s="1252">
        <v>2884.6700000000001</v>
      </c>
      <c r="T3591" s="1252">
        <v>2884.6699999999983</v>
      </c>
      <c r="U3591" s="1251" t="s">
        <v>1065</v>
      </c>
      <c r="V3591" s="1251" t="s">
        <v>564</v>
      </c>
      <c r="W3591" s="1251" t="s">
        <v>296</v>
      </c>
      <c r="X3591" s="1251" t="s">
        <v>1515</v>
      </c>
      <c r="Y3591" s="1251">
        <v>105</v>
      </c>
    </row>
    <row r="3592" spans="1:25" ht="12">
      <c r="A3592" s="1251">
        <v>2021</v>
      </c>
      <c r="B3592" s="1251">
        <v>25</v>
      </c>
      <c r="C3592" s="1251">
        <v>720</v>
      </c>
      <c r="D3592" s="1251" t="s">
        <v>1738</v>
      </c>
      <c r="E3592" s="1251">
        <v>105070</v>
      </c>
      <c r="F3592" s="1251" t="s">
        <v>1524</v>
      </c>
      <c r="G3592" s="1252">
        <v>18710.41</v>
      </c>
      <c r="H3592" s="1252">
        <v>18710.41</v>
      </c>
      <c r="I3592" s="1252">
        <v>18710.41</v>
      </c>
      <c r="J3592" s="1252">
        <v>18896.52</v>
      </c>
      <c r="K3592" s="1252">
        <v>19084.02</v>
      </c>
      <c r="L3592" s="1252">
        <v>19084.02</v>
      </c>
      <c r="M3592" s="1252">
        <v>19179.869999999999</v>
      </c>
      <c r="N3592" s="1252">
        <v>19179.869999999999</v>
      </c>
      <c r="O3592" s="1252">
        <v>19179.869999999999</v>
      </c>
      <c r="P3592" s="1252">
        <v>19179.869999999999</v>
      </c>
      <c r="Q3592" s="1252">
        <v>19179.869999999999</v>
      </c>
      <c r="R3592" s="1252">
        <v>19179.869999999999</v>
      </c>
      <c r="S3592" s="1252">
        <v>19179.869999999999</v>
      </c>
      <c r="T3592" s="1252">
        <v>19179.869999999995</v>
      </c>
      <c r="U3592" s="1251" t="s">
        <v>1065</v>
      </c>
      <c r="V3592" s="1251" t="s">
        <v>564</v>
      </c>
      <c r="W3592" s="1251" t="s">
        <v>296</v>
      </c>
      <c r="X3592" s="1251" t="s">
        <v>1515</v>
      </c>
      <c r="Y3592" s="1251">
        <v>105</v>
      </c>
    </row>
    <row r="3593" spans="1:25" ht="12">
      <c r="A3593" s="1251">
        <v>2021</v>
      </c>
      <c r="B3593" s="1251">
        <v>25</v>
      </c>
      <c r="C3593" s="1251">
        <v>720</v>
      </c>
      <c r="D3593" s="1251" t="s">
        <v>1738</v>
      </c>
      <c r="E3593" s="1251">
        <v>105080</v>
      </c>
      <c r="F3593" s="1251" t="s">
        <v>1525</v>
      </c>
      <c r="G3593" s="1252">
        <v>0</v>
      </c>
      <c r="H3593" s="1252">
        <v>0</v>
      </c>
      <c r="I3593" s="1252">
        <v>0</v>
      </c>
      <c r="J3593" s="1252">
        <v>0</v>
      </c>
      <c r="K3593" s="1252">
        <v>0</v>
      </c>
      <c r="L3593" s="1252">
        <v>0</v>
      </c>
      <c r="M3593" s="1252">
        <v>0</v>
      </c>
      <c r="N3593" s="1252">
        <v>0</v>
      </c>
      <c r="O3593" s="1252">
        <v>0</v>
      </c>
      <c r="P3593" s="1252">
        <v>0</v>
      </c>
      <c r="Q3593" s="1252">
        <v>0</v>
      </c>
      <c r="R3593" s="1252">
        <v>0</v>
      </c>
      <c r="S3593" s="1252">
        <v>0</v>
      </c>
      <c r="T3593" s="1252">
        <v>0</v>
      </c>
      <c r="U3593" s="1251" t="s">
        <v>1065</v>
      </c>
      <c r="V3593" s="1251" t="s">
        <v>564</v>
      </c>
      <c r="W3593" s="1251" t="s">
        <v>296</v>
      </c>
      <c r="X3593" s="1251" t="s">
        <v>1515</v>
      </c>
      <c r="Y3593" s="1251">
        <v>105</v>
      </c>
    </row>
    <row r="3594" spans="1:25" ht="12">
      <c r="A3594" s="1251">
        <v>2021</v>
      </c>
      <c r="B3594" s="1251">
        <v>25</v>
      </c>
      <c r="C3594" s="1251">
        <v>720</v>
      </c>
      <c r="D3594" s="1251" t="s">
        <v>1738</v>
      </c>
      <c r="E3594" s="1251">
        <v>105081</v>
      </c>
      <c r="F3594" s="1251" t="s">
        <v>1526</v>
      </c>
      <c r="G3594" s="1252">
        <v>882.14999999999998</v>
      </c>
      <c r="H3594" s="1252">
        <v>882.14999999999998</v>
      </c>
      <c r="I3594" s="1252">
        <v>882.14999999999998</v>
      </c>
      <c r="J3594" s="1252">
        <v>882.14999999999998</v>
      </c>
      <c r="K3594" s="1252">
        <v>889.87</v>
      </c>
      <c r="L3594" s="1252">
        <v>906.79999999999995</v>
      </c>
      <c r="M3594" s="1252">
        <v>925.27999999999997</v>
      </c>
      <c r="N3594" s="1252">
        <v>943.88</v>
      </c>
      <c r="O3594" s="1252">
        <v>962.59000000000003</v>
      </c>
      <c r="P3594" s="1252">
        <v>981.40999999999997</v>
      </c>
      <c r="Q3594" s="1252">
        <v>1000.35</v>
      </c>
      <c r="R3594" s="1252">
        <v>1019.4</v>
      </c>
      <c r="S3594" s="1252">
        <v>1009.87</v>
      </c>
      <c r="T3594" s="1252">
        <v>1009.8700000000008</v>
      </c>
      <c r="U3594" s="1251" t="s">
        <v>1065</v>
      </c>
      <c r="V3594" s="1251" t="s">
        <v>564</v>
      </c>
      <c r="W3594" s="1251" t="s">
        <v>296</v>
      </c>
      <c r="X3594" s="1251" t="s">
        <v>1515</v>
      </c>
      <c r="Y3594" s="1251">
        <v>105</v>
      </c>
    </row>
    <row r="3595" spans="1:25" ht="12">
      <c r="A3595" s="1251">
        <v>2021</v>
      </c>
      <c r="B3595" s="1251">
        <v>25</v>
      </c>
      <c r="C3595" s="1251">
        <v>720</v>
      </c>
      <c r="D3595" s="1251" t="s">
        <v>1738</v>
      </c>
      <c r="E3595" s="1251">
        <v>105085</v>
      </c>
      <c r="F3595" s="1251" t="s">
        <v>1527</v>
      </c>
      <c r="G3595" s="1252">
        <v>1958.0899999999999</v>
      </c>
      <c r="H3595" s="1252">
        <v>1958.0899999999999</v>
      </c>
      <c r="I3595" s="1252">
        <v>1958.0899999999999</v>
      </c>
      <c r="J3595" s="1252">
        <v>1958.0899999999999</v>
      </c>
      <c r="K3595" s="1252">
        <v>1976.02</v>
      </c>
      <c r="L3595" s="1252">
        <v>2015.3499999999999</v>
      </c>
      <c r="M3595" s="1252">
        <v>2058.29</v>
      </c>
      <c r="N3595" s="1252">
        <v>2101.4899999999998</v>
      </c>
      <c r="O3595" s="1252">
        <v>2144.9499999999998</v>
      </c>
      <c r="P3595" s="1252">
        <v>2188.6700000000001</v>
      </c>
      <c r="Q3595" s="1252">
        <v>2232.6599999999999</v>
      </c>
      <c r="R3595" s="1252">
        <v>2276.9099999999999</v>
      </c>
      <c r="S3595" s="1252">
        <v>2254.7800000000002</v>
      </c>
      <c r="T3595" s="1252">
        <v>2254.7799999999988</v>
      </c>
      <c r="U3595" s="1251" t="s">
        <v>1065</v>
      </c>
      <c r="V3595" s="1251" t="s">
        <v>564</v>
      </c>
      <c r="W3595" s="1251" t="s">
        <v>296</v>
      </c>
      <c r="X3595" s="1251" t="s">
        <v>1515</v>
      </c>
      <c r="Y3595" s="1251">
        <v>105</v>
      </c>
    </row>
    <row r="3596" spans="1:25" ht="12">
      <c r="A3596" s="1251">
        <v>2021</v>
      </c>
      <c r="B3596" s="1251">
        <v>25</v>
      </c>
      <c r="C3596" s="1251">
        <v>720</v>
      </c>
      <c r="D3596" s="1251" t="s">
        <v>1738</v>
      </c>
      <c r="E3596" s="1251">
        <v>105090</v>
      </c>
      <c r="F3596" s="1251" t="s">
        <v>1528</v>
      </c>
      <c r="G3596" s="1252">
        <v>-209253.82999999999</v>
      </c>
      <c r="H3596" s="1252">
        <v>-209943.82999999999</v>
      </c>
      <c r="I3596" s="1252">
        <v>-209943.82999999999</v>
      </c>
      <c r="J3596" s="1252">
        <v>-209943.82999999999</v>
      </c>
      <c r="K3596" s="1252">
        <v>-209943.82999999999</v>
      </c>
      <c r="L3596" s="1252">
        <v>-209943.82999999999</v>
      </c>
      <c r="M3596" s="1252">
        <v>-209943.82999999999</v>
      </c>
      <c r="N3596" s="1252">
        <v>-209943.82999999999</v>
      </c>
      <c r="O3596" s="1252">
        <v>-209943.82999999999</v>
      </c>
      <c r="P3596" s="1252">
        <v>-209943.82999999999</v>
      </c>
      <c r="Q3596" s="1252">
        <v>-209943.82999999999</v>
      </c>
      <c r="R3596" s="1252">
        <v>-246648.04000000001</v>
      </c>
      <c r="S3596" s="1252">
        <v>-260247.06</v>
      </c>
      <c r="T3596" s="1252">
        <v>-260247.06000000006</v>
      </c>
      <c r="U3596" s="1251" t="s">
        <v>1065</v>
      </c>
      <c r="V3596" s="1251" t="s">
        <v>564</v>
      </c>
      <c r="W3596" s="1251" t="s">
        <v>296</v>
      </c>
      <c r="X3596" s="1251" t="s">
        <v>1515</v>
      </c>
      <c r="Y3596" s="1251">
        <v>105</v>
      </c>
    </row>
    <row r="3597" spans="1:25" ht="12">
      <c r="A3597" s="1251">
        <v>2021</v>
      </c>
      <c r="B3597" s="1251">
        <v>25</v>
      </c>
      <c r="C3597" s="1251">
        <v>720</v>
      </c>
      <c r="D3597" s="1251" t="s">
        <v>1738</v>
      </c>
      <c r="E3597" s="1251">
        <v>106000</v>
      </c>
      <c r="F3597" s="1251" t="s">
        <v>1529</v>
      </c>
      <c r="G3597" s="1252">
        <v>0</v>
      </c>
      <c r="H3597" s="1252">
        <v>0</v>
      </c>
      <c r="I3597" s="1252">
        <v>0</v>
      </c>
      <c r="J3597" s="1252">
        <v>0</v>
      </c>
      <c r="K3597" s="1252">
        <v>0</v>
      </c>
      <c r="L3597" s="1252">
        <v>0</v>
      </c>
      <c r="M3597" s="1252">
        <v>0</v>
      </c>
      <c r="N3597" s="1252">
        <v>0</v>
      </c>
      <c r="O3597" s="1252">
        <v>0</v>
      </c>
      <c r="P3597" s="1252">
        <v>0</v>
      </c>
      <c r="Q3597" s="1252">
        <v>0</v>
      </c>
      <c r="R3597" s="1252">
        <v>0</v>
      </c>
      <c r="S3597" s="1252">
        <v>0</v>
      </c>
      <c r="T3597" s="1252">
        <v>0</v>
      </c>
      <c r="U3597" s="1251" t="s">
        <v>1065</v>
      </c>
      <c r="V3597" s="1251" t="s">
        <v>564</v>
      </c>
      <c r="W3597" s="1251" t="s">
        <v>290</v>
      </c>
      <c r="X3597" s="1251" t="s">
        <v>1515</v>
      </c>
      <c r="Y3597" s="1251">
        <v>106</v>
      </c>
    </row>
    <row r="3598" spans="1:25" ht="12">
      <c r="A3598" s="1251">
        <v>2021</v>
      </c>
      <c r="B3598" s="1251">
        <v>25</v>
      </c>
      <c r="C3598" s="1251">
        <v>720</v>
      </c>
      <c r="D3598" s="1251" t="s">
        <v>1738</v>
      </c>
      <c r="E3598" s="1251">
        <v>108000</v>
      </c>
      <c r="F3598" s="1251" t="s">
        <v>1530</v>
      </c>
      <c r="G3598" s="1252">
        <v>-182699.23999999999</v>
      </c>
      <c r="H3598" s="1252">
        <v>-183589.19</v>
      </c>
      <c r="I3598" s="1252">
        <v>-184479.14000000001</v>
      </c>
      <c r="J3598" s="1252">
        <v>-185369.09</v>
      </c>
      <c r="K3598" s="1252">
        <v>-186261.47</v>
      </c>
      <c r="L3598" s="1252">
        <v>-187153.85000000001</v>
      </c>
      <c r="M3598" s="1252">
        <v>-183626.20999999999</v>
      </c>
      <c r="N3598" s="1252">
        <v>-184507.28</v>
      </c>
      <c r="O3598" s="1252">
        <v>-185388.35000000001</v>
      </c>
      <c r="P3598" s="1252">
        <v>-186269.42000000001</v>
      </c>
      <c r="Q3598" s="1252">
        <v>-187150.48999999999</v>
      </c>
      <c r="R3598" s="1252">
        <v>-188031.56</v>
      </c>
      <c r="S3598" s="1252">
        <v>-188912.63</v>
      </c>
      <c r="T3598" s="1252">
        <v>-188912.63000000012</v>
      </c>
      <c r="U3598" s="1251" t="s">
        <v>1065</v>
      </c>
      <c r="V3598" s="1251" t="s">
        <v>564</v>
      </c>
      <c r="W3598" s="1251" t="s">
        <v>292</v>
      </c>
      <c r="X3598" s="1251" t="s">
        <v>1515</v>
      </c>
      <c r="Y3598" s="1251">
        <v>108</v>
      </c>
    </row>
    <row r="3599" spans="1:25" ht="12">
      <c r="A3599" s="1251">
        <v>2021</v>
      </c>
      <c r="B3599" s="1251">
        <v>25</v>
      </c>
      <c r="C3599" s="1251">
        <v>720</v>
      </c>
      <c r="D3599" s="1251" t="s">
        <v>1738</v>
      </c>
      <c r="E3599" s="1251">
        <v>110310</v>
      </c>
      <c r="F3599" s="1251" t="s">
        <v>1533</v>
      </c>
      <c r="G3599" s="1252">
        <v>0</v>
      </c>
      <c r="H3599" s="1252">
        <v>0</v>
      </c>
      <c r="I3599" s="1252">
        <v>0</v>
      </c>
      <c r="J3599" s="1252">
        <v>0</v>
      </c>
      <c r="K3599" s="1252">
        <v>0</v>
      </c>
      <c r="L3599" s="1252">
        <v>0</v>
      </c>
      <c r="M3599" s="1252">
        <v>0</v>
      </c>
      <c r="N3599" s="1252">
        <v>0</v>
      </c>
      <c r="O3599" s="1252">
        <v>0</v>
      </c>
      <c r="P3599" s="1252">
        <v>0</v>
      </c>
      <c r="Q3599" s="1252">
        <v>0</v>
      </c>
      <c r="R3599" s="1252">
        <v>0</v>
      </c>
      <c r="S3599" s="1252">
        <v>0</v>
      </c>
      <c r="T3599" s="1252">
        <v>0</v>
      </c>
      <c r="U3599" s="1251" t="s">
        <v>1065</v>
      </c>
      <c r="V3599" s="1251" t="s">
        <v>564</v>
      </c>
      <c r="W3599" s="1251" t="s">
        <v>292</v>
      </c>
      <c r="X3599" s="1251" t="s">
        <v>1515</v>
      </c>
      <c r="Y3599" s="1251">
        <v>110</v>
      </c>
    </row>
    <row r="3600" spans="1:25" ht="12">
      <c r="A3600" s="1251">
        <v>2021</v>
      </c>
      <c r="B3600" s="1251">
        <v>25</v>
      </c>
      <c r="C3600" s="1251">
        <v>720</v>
      </c>
      <c r="D3600" s="1251" t="s">
        <v>1738</v>
      </c>
      <c r="E3600" s="1251">
        <v>114000</v>
      </c>
      <c r="F3600" s="1251" t="s">
        <v>1534</v>
      </c>
      <c r="G3600" s="1252">
        <v>25408.700000000001</v>
      </c>
      <c r="H3600" s="1252">
        <v>25408.700000000001</v>
      </c>
      <c r="I3600" s="1252">
        <v>25408.700000000001</v>
      </c>
      <c r="J3600" s="1252">
        <v>25408.700000000001</v>
      </c>
      <c r="K3600" s="1252">
        <v>25408.700000000001</v>
      </c>
      <c r="L3600" s="1252">
        <v>25408.700000000001</v>
      </c>
      <c r="M3600" s="1252">
        <v>25408.700000000001</v>
      </c>
      <c r="N3600" s="1252">
        <v>25408.700000000001</v>
      </c>
      <c r="O3600" s="1252">
        <v>25408.700000000001</v>
      </c>
      <c r="P3600" s="1252">
        <v>25408.700000000001</v>
      </c>
      <c r="Q3600" s="1252">
        <v>25408.700000000001</v>
      </c>
      <c r="R3600" s="1252">
        <v>25408.700000000001</v>
      </c>
      <c r="S3600" s="1252">
        <v>25408.700000000001</v>
      </c>
      <c r="T3600" s="1252">
        <v>25408.700000000012</v>
      </c>
      <c r="U3600" s="1251" t="s">
        <v>1065</v>
      </c>
      <c r="V3600" s="1251" t="s">
        <v>564</v>
      </c>
      <c r="W3600" s="1251" t="s">
        <v>298</v>
      </c>
      <c r="X3600" s="1251" t="s">
        <v>1515</v>
      </c>
      <c r="Y3600" s="1251">
        <v>114</v>
      </c>
    </row>
    <row r="3601" spans="1:25" ht="12">
      <c r="A3601" s="1251">
        <v>2021</v>
      </c>
      <c r="B3601" s="1251">
        <v>25</v>
      </c>
      <c r="C3601" s="1251">
        <v>720</v>
      </c>
      <c r="D3601" s="1251" t="s">
        <v>1738</v>
      </c>
      <c r="E3601" s="1251">
        <v>115000</v>
      </c>
      <c r="F3601" s="1251" t="s">
        <v>1535</v>
      </c>
      <c r="G3601" s="1252">
        <v>-1134.1800000000001</v>
      </c>
      <c r="H3601" s="1252">
        <v>-1275.3099999999999</v>
      </c>
      <c r="I3601" s="1252">
        <v>-1416.4400000000001</v>
      </c>
      <c r="J3601" s="1252">
        <v>-1557.5699999999999</v>
      </c>
      <c r="K3601" s="1252">
        <v>-1698.7</v>
      </c>
      <c r="L3601" s="1252">
        <v>-1839.8299999999999</v>
      </c>
      <c r="M3601" s="1252">
        <v>-1980.96</v>
      </c>
      <c r="N3601" s="1252">
        <v>-2122.0900000000001</v>
      </c>
      <c r="O3601" s="1252">
        <v>-2263.2199999999998</v>
      </c>
      <c r="P3601" s="1252">
        <v>-2404.3499999999999</v>
      </c>
      <c r="Q3601" s="1252">
        <v>-2545.48</v>
      </c>
      <c r="R3601" s="1252">
        <v>-2686.6100000000001</v>
      </c>
      <c r="S3601" s="1252">
        <v>-2827.7399999999998</v>
      </c>
      <c r="T3601" s="1252">
        <v>-2827.739999999998</v>
      </c>
      <c r="U3601" s="1251" t="s">
        <v>1065</v>
      </c>
      <c r="V3601" s="1251" t="s">
        <v>564</v>
      </c>
      <c r="W3601" s="1251" t="s">
        <v>298</v>
      </c>
      <c r="X3601" s="1251" t="s">
        <v>1515</v>
      </c>
      <c r="Y3601" s="1251">
        <v>115</v>
      </c>
    </row>
    <row r="3602" spans="1:25" ht="12">
      <c r="A3602" s="1251">
        <v>2021</v>
      </c>
      <c r="B3602" s="1251">
        <v>25</v>
      </c>
      <c r="C3602" s="1251">
        <v>720</v>
      </c>
      <c r="D3602" s="1251" t="s">
        <v>1738</v>
      </c>
      <c r="E3602" s="1251">
        <v>116000</v>
      </c>
      <c r="F3602" s="1251" t="s">
        <v>1536</v>
      </c>
      <c r="G3602" s="1252">
        <v>0</v>
      </c>
      <c r="H3602" s="1252">
        <v>0</v>
      </c>
      <c r="I3602" s="1252">
        <v>0</v>
      </c>
      <c r="J3602" s="1252">
        <v>0</v>
      </c>
      <c r="K3602" s="1252">
        <v>0</v>
      </c>
      <c r="L3602" s="1252">
        <v>0</v>
      </c>
      <c r="M3602" s="1252">
        <v>0</v>
      </c>
      <c r="N3602" s="1252">
        <v>0</v>
      </c>
      <c r="O3602" s="1252">
        <v>0</v>
      </c>
      <c r="P3602" s="1252">
        <v>0</v>
      </c>
      <c r="Q3602" s="1252">
        <v>0</v>
      </c>
      <c r="R3602" s="1252">
        <v>0</v>
      </c>
      <c r="S3602" s="1252">
        <v>0</v>
      </c>
      <c r="T3602" s="1252">
        <v>0</v>
      </c>
      <c r="U3602" s="1251" t="s">
        <v>1065</v>
      </c>
      <c r="V3602" s="1251" t="s">
        <v>1537</v>
      </c>
      <c r="W3602" s="1251" t="s">
        <v>325</v>
      </c>
      <c r="X3602" s="1251" t="s">
        <v>1515</v>
      </c>
      <c r="Y3602" s="1251">
        <v>116</v>
      </c>
    </row>
    <row r="3603" spans="1:25" ht="12">
      <c r="A3603" s="1251">
        <v>2021</v>
      </c>
      <c r="B3603" s="1251">
        <v>25</v>
      </c>
      <c r="C3603" s="1251">
        <v>720</v>
      </c>
      <c r="D3603" s="1251" t="s">
        <v>1738</v>
      </c>
      <c r="E3603" s="1251">
        <v>131200</v>
      </c>
      <c r="F3603" s="1251" t="s">
        <v>302</v>
      </c>
      <c r="G3603" s="1252">
        <v>0</v>
      </c>
      <c r="H3603" s="1252">
        <v>0</v>
      </c>
      <c r="I3603" s="1252">
        <v>0</v>
      </c>
      <c r="J3603" s="1252">
        <v>0</v>
      </c>
      <c r="K3603" s="1252">
        <v>0</v>
      </c>
      <c r="L3603" s="1252">
        <v>0</v>
      </c>
      <c r="M3603" s="1252">
        <v>0</v>
      </c>
      <c r="N3603" s="1252">
        <v>0</v>
      </c>
      <c r="O3603" s="1252">
        <v>0</v>
      </c>
      <c r="P3603" s="1252">
        <v>0</v>
      </c>
      <c r="Q3603" s="1252">
        <v>0</v>
      </c>
      <c r="R3603" s="1252">
        <v>0</v>
      </c>
      <c r="S3603" s="1252">
        <v>0</v>
      </c>
      <c r="T3603" s="1252">
        <v>0</v>
      </c>
      <c r="U3603" s="1251" t="s">
        <v>1065</v>
      </c>
      <c r="V3603" s="1251" t="s">
        <v>1537</v>
      </c>
      <c r="W3603" s="1251" t="s">
        <v>302</v>
      </c>
      <c r="X3603" s="1251" t="s">
        <v>1515</v>
      </c>
      <c r="Y3603" s="1251">
        <v>131</v>
      </c>
    </row>
    <row r="3604" spans="1:25" ht="12">
      <c r="A3604" s="1251">
        <v>2021</v>
      </c>
      <c r="B3604" s="1251">
        <v>25</v>
      </c>
      <c r="C3604" s="1251">
        <v>720</v>
      </c>
      <c r="D3604" s="1251" t="s">
        <v>1738</v>
      </c>
      <c r="E3604" s="1251">
        <v>141000</v>
      </c>
      <c r="F3604" s="1251" t="s">
        <v>1541</v>
      </c>
      <c r="G3604" s="1252">
        <v>25875.610000000001</v>
      </c>
      <c r="H3604" s="1252">
        <v>34487.059999999998</v>
      </c>
      <c r="I3604" s="1252">
        <v>27506.650000000001</v>
      </c>
      <c r="J3604" s="1252">
        <v>25881.799999999999</v>
      </c>
      <c r="K3604" s="1252">
        <v>24966.580000000002</v>
      </c>
      <c r="L3604" s="1252">
        <v>24339.16</v>
      </c>
      <c r="M3604" s="1252">
        <v>22295.810000000001</v>
      </c>
      <c r="N3604" s="1252">
        <v>23697.869999999999</v>
      </c>
      <c r="O3604" s="1252">
        <v>24983.189999999999</v>
      </c>
      <c r="P3604" s="1252">
        <v>25895.98</v>
      </c>
      <c r="Q3604" s="1252">
        <v>24974.169999999998</v>
      </c>
      <c r="R3604" s="1252">
        <v>27315.91</v>
      </c>
      <c r="S3604" s="1252">
        <v>27897.610000000001</v>
      </c>
      <c r="T3604" s="1252">
        <v>27897.609999999986</v>
      </c>
      <c r="U3604" s="1251" t="s">
        <v>1065</v>
      </c>
      <c r="V3604" s="1251" t="s">
        <v>1537</v>
      </c>
      <c r="W3604" s="1251" t="s">
        <v>308</v>
      </c>
      <c r="X3604" s="1251" t="s">
        <v>1515</v>
      </c>
      <c r="Y3604" s="1251">
        <v>141</v>
      </c>
    </row>
    <row r="3605" spans="1:25" ht="12">
      <c r="A3605" s="1251">
        <v>2021</v>
      </c>
      <c r="B3605" s="1251">
        <v>25</v>
      </c>
      <c r="C3605" s="1251">
        <v>720</v>
      </c>
      <c r="D3605" s="1251" t="s">
        <v>1738</v>
      </c>
      <c r="E3605" s="1251">
        <v>143000</v>
      </c>
      <c r="F3605" s="1251" t="s">
        <v>1546</v>
      </c>
      <c r="G3605" s="1252">
        <v>-392.63999999999999</v>
      </c>
      <c r="H3605" s="1252">
        <v>-392.63999999999999</v>
      </c>
      <c r="I3605" s="1252">
        <v>-392.63999999999999</v>
      </c>
      <c r="J3605" s="1252">
        <v>-392.63999999999999</v>
      </c>
      <c r="K3605" s="1252">
        <v>-392.63999999999999</v>
      </c>
      <c r="L3605" s="1252">
        <v>-392.63999999999999</v>
      </c>
      <c r="M3605" s="1252">
        <v>-392.63999999999999</v>
      </c>
      <c r="N3605" s="1252">
        <v>-392.63999999999999</v>
      </c>
      <c r="O3605" s="1252">
        <v>-392.63999999999999</v>
      </c>
      <c r="P3605" s="1252">
        <v>-392.63999999999999</v>
      </c>
      <c r="Q3605" s="1252">
        <v>-392.63999999999999</v>
      </c>
      <c r="R3605" s="1252">
        <v>-392.63999999999999</v>
      </c>
      <c r="S3605" s="1252">
        <v>-392.63999999999999</v>
      </c>
      <c r="T3605" s="1252">
        <v>-392.64000000000033</v>
      </c>
      <c r="U3605" s="1251" t="s">
        <v>1065</v>
      </c>
      <c r="V3605" s="1251" t="s">
        <v>1537</v>
      </c>
      <c r="W3605" s="1251" t="s">
        <v>308</v>
      </c>
      <c r="X3605" s="1251" t="s">
        <v>1515</v>
      </c>
      <c r="Y3605" s="1251">
        <v>143</v>
      </c>
    </row>
    <row r="3606" spans="1:25" ht="12">
      <c r="A3606" s="1251">
        <v>2021</v>
      </c>
      <c r="B3606" s="1251">
        <v>25</v>
      </c>
      <c r="C3606" s="1251">
        <v>720</v>
      </c>
      <c r="D3606" s="1251" t="s">
        <v>1738</v>
      </c>
      <c r="E3606" s="1251">
        <v>162000</v>
      </c>
      <c r="F3606" s="1251" t="s">
        <v>1549</v>
      </c>
      <c r="G3606" s="1252">
        <v>0</v>
      </c>
      <c r="H3606" s="1252">
        <v>0</v>
      </c>
      <c r="I3606" s="1252">
        <v>0</v>
      </c>
      <c r="J3606" s="1252">
        <v>0</v>
      </c>
      <c r="K3606" s="1252">
        <v>0</v>
      </c>
      <c r="L3606" s="1252">
        <v>0</v>
      </c>
      <c r="M3606" s="1252">
        <v>0</v>
      </c>
      <c r="N3606" s="1252">
        <v>0</v>
      </c>
      <c r="O3606" s="1252">
        <v>0</v>
      </c>
      <c r="P3606" s="1252">
        <v>0</v>
      </c>
      <c r="Q3606" s="1252">
        <v>0</v>
      </c>
      <c r="R3606" s="1252">
        <v>0</v>
      </c>
      <c r="S3606" s="1252">
        <v>0</v>
      </c>
      <c r="T3606" s="1252">
        <v>0</v>
      </c>
      <c r="U3606" s="1251" t="s">
        <v>1065</v>
      </c>
      <c r="V3606" s="1251" t="s">
        <v>1537</v>
      </c>
      <c r="W3606" s="1251" t="s">
        <v>314</v>
      </c>
      <c r="X3606" s="1251" t="s">
        <v>1515</v>
      </c>
      <c r="Y3606" s="1251">
        <v>162</v>
      </c>
    </row>
    <row r="3607" spans="1:25" ht="12">
      <c r="A3607" s="1251">
        <v>2021</v>
      </c>
      <c r="B3607" s="1251">
        <v>25</v>
      </c>
      <c r="C3607" s="1251">
        <v>720</v>
      </c>
      <c r="D3607" s="1251" t="s">
        <v>1738</v>
      </c>
      <c r="E3607" s="1251">
        <v>162010</v>
      </c>
      <c r="F3607" s="1251" t="s">
        <v>1672</v>
      </c>
      <c r="G3607" s="1252">
        <v>0</v>
      </c>
      <c r="H3607" s="1252">
        <v>0</v>
      </c>
      <c r="I3607" s="1252">
        <v>0</v>
      </c>
      <c r="J3607" s="1252">
        <v>0</v>
      </c>
      <c r="K3607" s="1252">
        <v>0</v>
      </c>
      <c r="L3607" s="1252">
        <v>0</v>
      </c>
      <c r="M3607" s="1252">
        <v>0</v>
      </c>
      <c r="N3607" s="1252">
        <v>0</v>
      </c>
      <c r="O3607" s="1252">
        <v>0</v>
      </c>
      <c r="P3607" s="1252">
        <v>0</v>
      </c>
      <c r="Q3607" s="1252">
        <v>0</v>
      </c>
      <c r="R3607" s="1252">
        <v>0</v>
      </c>
      <c r="S3607" s="1252">
        <v>0</v>
      </c>
      <c r="T3607" s="1252">
        <v>0</v>
      </c>
      <c r="U3607" s="1251" t="s">
        <v>1065</v>
      </c>
      <c r="V3607" s="1251" t="s">
        <v>564</v>
      </c>
      <c r="W3607" s="1251" t="s">
        <v>314</v>
      </c>
      <c r="X3607" s="1251" t="s">
        <v>1515</v>
      </c>
      <c r="Y3607" s="1251">
        <v>162</v>
      </c>
    </row>
    <row r="3608" spans="1:25" ht="12">
      <c r="A3608" s="1251">
        <v>2021</v>
      </c>
      <c r="B3608" s="1251">
        <v>25</v>
      </c>
      <c r="C3608" s="1251">
        <v>720</v>
      </c>
      <c r="D3608" s="1251" t="s">
        <v>1738</v>
      </c>
      <c r="E3608" s="1251">
        <v>162020</v>
      </c>
      <c r="F3608" s="1251" t="s">
        <v>1673</v>
      </c>
      <c r="G3608" s="1252">
        <v>0</v>
      </c>
      <c r="H3608" s="1252">
        <v>0</v>
      </c>
      <c r="I3608" s="1252">
        <v>0</v>
      </c>
      <c r="J3608" s="1252">
        <v>0</v>
      </c>
      <c r="K3608" s="1252">
        <v>0</v>
      </c>
      <c r="L3608" s="1252">
        <v>0</v>
      </c>
      <c r="M3608" s="1252">
        <v>0</v>
      </c>
      <c r="N3608" s="1252">
        <v>0</v>
      </c>
      <c r="O3608" s="1252">
        <v>0</v>
      </c>
      <c r="P3608" s="1252">
        <v>0</v>
      </c>
      <c r="Q3608" s="1252">
        <v>0</v>
      </c>
      <c r="R3608" s="1252">
        <v>0</v>
      </c>
      <c r="S3608" s="1252">
        <v>0</v>
      </c>
      <c r="T3608" s="1252">
        <v>0</v>
      </c>
      <c r="U3608" s="1251" t="s">
        <v>1065</v>
      </c>
      <c r="V3608" s="1251" t="s">
        <v>564</v>
      </c>
      <c r="W3608" s="1251" t="s">
        <v>314</v>
      </c>
      <c r="X3608" s="1251" t="s">
        <v>1515</v>
      </c>
      <c r="Y3608" s="1251">
        <v>162</v>
      </c>
    </row>
    <row r="3609" spans="1:25" ht="12">
      <c r="A3609" s="1251">
        <v>2021</v>
      </c>
      <c r="B3609" s="1251">
        <v>25</v>
      </c>
      <c r="C3609" s="1251">
        <v>720</v>
      </c>
      <c r="D3609" s="1251" t="s">
        <v>1738</v>
      </c>
      <c r="E3609" s="1251">
        <v>162030</v>
      </c>
      <c r="F3609" s="1251" t="s">
        <v>1550</v>
      </c>
      <c r="G3609" s="1252">
        <v>0</v>
      </c>
      <c r="H3609" s="1252">
        <v>0</v>
      </c>
      <c r="I3609" s="1252">
        <v>0</v>
      </c>
      <c r="J3609" s="1252">
        <v>0</v>
      </c>
      <c r="K3609" s="1252">
        <v>0</v>
      </c>
      <c r="L3609" s="1252">
        <v>0</v>
      </c>
      <c r="M3609" s="1252">
        <v>0</v>
      </c>
      <c r="N3609" s="1252">
        <v>0</v>
      </c>
      <c r="O3609" s="1252">
        <v>0</v>
      </c>
      <c r="P3609" s="1252">
        <v>0</v>
      </c>
      <c r="Q3609" s="1252">
        <v>0</v>
      </c>
      <c r="R3609" s="1252">
        <v>0</v>
      </c>
      <c r="S3609" s="1252">
        <v>0</v>
      </c>
      <c r="T3609" s="1252">
        <v>0</v>
      </c>
      <c r="U3609" s="1251" t="s">
        <v>1065</v>
      </c>
      <c r="V3609" s="1251" t="s">
        <v>564</v>
      </c>
      <c r="W3609" s="1251" t="s">
        <v>314</v>
      </c>
      <c r="X3609" s="1251" t="s">
        <v>1515</v>
      </c>
      <c r="Y3609" s="1251">
        <v>162</v>
      </c>
    </row>
    <row r="3610" spans="1:25" ht="12">
      <c r="A3610" s="1251">
        <v>2021</v>
      </c>
      <c r="B3610" s="1251">
        <v>25</v>
      </c>
      <c r="C3610" s="1251">
        <v>720</v>
      </c>
      <c r="D3610" s="1251" t="s">
        <v>1738</v>
      </c>
      <c r="E3610" s="1251">
        <v>162080</v>
      </c>
      <c r="F3610" s="1251" t="s">
        <v>1553</v>
      </c>
      <c r="G3610" s="1252">
        <v>0</v>
      </c>
      <c r="H3610" s="1252">
        <v>27523.830000000002</v>
      </c>
      <c r="I3610" s="1252">
        <v>13761.91</v>
      </c>
      <c r="J3610" s="1252">
        <v>-0.01</v>
      </c>
      <c r="K3610" s="1252">
        <v>24148.5</v>
      </c>
      <c r="L3610" s="1252">
        <v>12074.25</v>
      </c>
      <c r="M3610" s="1252">
        <v>0</v>
      </c>
      <c r="N3610" s="1252">
        <v>24148.5</v>
      </c>
      <c r="O3610" s="1252">
        <v>12074.25</v>
      </c>
      <c r="P3610" s="1252">
        <v>0</v>
      </c>
      <c r="Q3610" s="1252">
        <v>24148.5</v>
      </c>
      <c r="R3610" s="1252">
        <v>12074.25</v>
      </c>
      <c r="S3610" s="1252">
        <v>0</v>
      </c>
      <c r="T3610" s="1252">
        <v>0</v>
      </c>
      <c r="U3610" s="1251" t="s">
        <v>1065</v>
      </c>
      <c r="V3610" s="1251" t="s">
        <v>564</v>
      </c>
      <c r="W3610" s="1251" t="s">
        <v>314</v>
      </c>
      <c r="X3610" s="1251" t="s">
        <v>1515</v>
      </c>
      <c r="Y3610" s="1251">
        <v>162</v>
      </c>
    </row>
    <row r="3611" spans="1:25" ht="12">
      <c r="A3611" s="1251">
        <v>2021</v>
      </c>
      <c r="B3611" s="1251">
        <v>25</v>
      </c>
      <c r="C3611" s="1251">
        <v>720</v>
      </c>
      <c r="D3611" s="1251" t="s">
        <v>1738</v>
      </c>
      <c r="E3611" s="1251">
        <v>173000</v>
      </c>
      <c r="F3611" s="1251" t="s">
        <v>1557</v>
      </c>
      <c r="G3611" s="1252">
        <v>7295.3999999999996</v>
      </c>
      <c r="H3611" s="1252">
        <v>3347.3200000000002</v>
      </c>
      <c r="I3611" s="1252">
        <v>2826.2600000000002</v>
      </c>
      <c r="J3611" s="1252">
        <v>3386.79</v>
      </c>
      <c r="K3611" s="1252">
        <v>2576.2800000000002</v>
      </c>
      <c r="L3611" s="1252">
        <v>3443.4699999999998</v>
      </c>
      <c r="M3611" s="1252">
        <v>2576.1100000000001</v>
      </c>
      <c r="N3611" s="1252">
        <v>6977.0299999999997</v>
      </c>
      <c r="O3611" s="1252">
        <v>8372.2700000000004</v>
      </c>
      <c r="P3611" s="1252">
        <v>6397.1199999999999</v>
      </c>
      <c r="Q3611" s="1252">
        <v>7805.2799999999997</v>
      </c>
      <c r="R3611" s="1252">
        <v>7781.46</v>
      </c>
      <c r="S3611" s="1252">
        <v>9851.6900000000005</v>
      </c>
      <c r="T3611" s="1252">
        <v>9851.6900000000023</v>
      </c>
      <c r="U3611" s="1251" t="s">
        <v>1065</v>
      </c>
      <c r="V3611" s="1251" t="s">
        <v>1537</v>
      </c>
      <c r="W3611" s="1251" t="s">
        <v>310</v>
      </c>
      <c r="X3611" s="1251" t="s">
        <v>1515</v>
      </c>
      <c r="Y3611" s="1251">
        <v>173</v>
      </c>
    </row>
    <row r="3612" spans="1:25" ht="12">
      <c r="A3612" s="1251">
        <v>2021</v>
      </c>
      <c r="B3612" s="1251">
        <v>25</v>
      </c>
      <c r="C3612" s="1251">
        <v>720</v>
      </c>
      <c r="D3612" s="1251" t="s">
        <v>1738</v>
      </c>
      <c r="E3612" s="1251">
        <v>184020</v>
      </c>
      <c r="F3612" s="1251" t="s">
        <v>1563</v>
      </c>
      <c r="G3612" s="1252">
        <v>177.81999999999999</v>
      </c>
      <c r="H3612" s="1252">
        <v>177.81999999999999</v>
      </c>
      <c r="I3612" s="1252">
        <v>177.81999999999999</v>
      </c>
      <c r="J3612" s="1252">
        <v>177.81999999999999</v>
      </c>
      <c r="K3612" s="1252">
        <v>177.81999999999999</v>
      </c>
      <c r="L3612" s="1252">
        <v>177.81999999999999</v>
      </c>
      <c r="M3612" s="1252">
        <v>177.81999999999999</v>
      </c>
      <c r="N3612" s="1252">
        <v>177.81999999999999</v>
      </c>
      <c r="O3612" s="1252">
        <v>177.81999999999999</v>
      </c>
      <c r="P3612" s="1252">
        <v>177.81999999999999</v>
      </c>
      <c r="Q3612" s="1252">
        <v>177.81999999999999</v>
      </c>
      <c r="R3612" s="1252">
        <v>177.81999999999999</v>
      </c>
      <c r="S3612" s="1252">
        <v>177.81999999999999</v>
      </c>
      <c r="T3612" s="1252">
        <v>177.82000000000016</v>
      </c>
      <c r="U3612" s="1251" t="s">
        <v>1065</v>
      </c>
      <c r="V3612" s="1251" t="s">
        <v>1537</v>
      </c>
      <c r="W3612" s="1251" t="s">
        <v>316</v>
      </c>
      <c r="X3612" s="1251" t="s">
        <v>1515</v>
      </c>
      <c r="Y3612" s="1251">
        <v>184</v>
      </c>
    </row>
    <row r="3613" spans="1:25" ht="12">
      <c r="A3613" s="1251">
        <v>2021</v>
      </c>
      <c r="B3613" s="1251">
        <v>25</v>
      </c>
      <c r="C3613" s="1251">
        <v>720</v>
      </c>
      <c r="D3613" s="1251" t="s">
        <v>1738</v>
      </c>
      <c r="E3613" s="1251">
        <v>184099</v>
      </c>
      <c r="F3613" s="1251" t="s">
        <v>1567</v>
      </c>
      <c r="G3613" s="1252">
        <v>-177.81999999999999</v>
      </c>
      <c r="H3613" s="1252">
        <v>-177.81999999999999</v>
      </c>
      <c r="I3613" s="1252">
        <v>-177.81999999999999</v>
      </c>
      <c r="J3613" s="1252">
        <v>-177.81999999999999</v>
      </c>
      <c r="K3613" s="1252">
        <v>-177.81999999999999</v>
      </c>
      <c r="L3613" s="1252">
        <v>-177.81999999999999</v>
      </c>
      <c r="M3613" s="1252">
        <v>-177.81999999999999</v>
      </c>
      <c r="N3613" s="1252">
        <v>-177.81999999999999</v>
      </c>
      <c r="O3613" s="1252">
        <v>-177.81999999999999</v>
      </c>
      <c r="P3613" s="1252">
        <v>-177.81999999999999</v>
      </c>
      <c r="Q3613" s="1252">
        <v>-177.81999999999999</v>
      </c>
      <c r="R3613" s="1252">
        <v>-177.81999999999999</v>
      </c>
      <c r="S3613" s="1252">
        <v>-177.81999999999999</v>
      </c>
      <c r="T3613" s="1252">
        <v>-177.82000000000016</v>
      </c>
      <c r="U3613" s="1251" t="s">
        <v>1065</v>
      </c>
      <c r="V3613" s="1251" t="s">
        <v>1537</v>
      </c>
      <c r="W3613" s="1251" t="s">
        <v>316</v>
      </c>
      <c r="X3613" s="1251" t="s">
        <v>1515</v>
      </c>
      <c r="Y3613" s="1251">
        <v>184</v>
      </c>
    </row>
    <row r="3614" spans="1:25" ht="12">
      <c r="A3614" s="1251">
        <v>2021</v>
      </c>
      <c r="B3614" s="1251">
        <v>25</v>
      </c>
      <c r="C3614" s="1251">
        <v>720</v>
      </c>
      <c r="D3614" s="1251" t="s">
        <v>1738</v>
      </c>
      <c r="E3614" s="1251">
        <v>186101</v>
      </c>
      <c r="F3614" s="1251" t="s">
        <v>1719</v>
      </c>
      <c r="G3614" s="1252">
        <v>0</v>
      </c>
      <c r="H3614" s="1252">
        <v>0</v>
      </c>
      <c r="I3614" s="1252">
        <v>0</v>
      </c>
      <c r="J3614" s="1252">
        <v>0</v>
      </c>
      <c r="K3614" s="1252">
        <v>0</v>
      </c>
      <c r="L3614" s="1252">
        <v>0</v>
      </c>
      <c r="M3614" s="1252">
        <v>0</v>
      </c>
      <c r="N3614" s="1252">
        <v>0</v>
      </c>
      <c r="O3614" s="1252">
        <v>0</v>
      </c>
      <c r="P3614" s="1252">
        <v>0</v>
      </c>
      <c r="Q3614" s="1252">
        <v>0</v>
      </c>
      <c r="R3614" s="1252">
        <v>0</v>
      </c>
      <c r="S3614" s="1252">
        <v>0</v>
      </c>
      <c r="T3614" s="1252">
        <v>0</v>
      </c>
      <c r="U3614" s="1251" t="s">
        <v>1065</v>
      </c>
      <c r="V3614" s="1251" t="s">
        <v>1537</v>
      </c>
      <c r="W3614" s="1251" t="s">
        <v>322</v>
      </c>
      <c r="X3614" s="1251" t="s">
        <v>1515</v>
      </c>
      <c r="Y3614" s="1251">
        <v>186</v>
      </c>
    </row>
    <row r="3615" spans="1:25" ht="12">
      <c r="A3615" s="1251">
        <v>2021</v>
      </c>
      <c r="B3615" s="1251">
        <v>25</v>
      </c>
      <c r="C3615" s="1251">
        <v>720</v>
      </c>
      <c r="D3615" s="1251" t="s">
        <v>1738</v>
      </c>
      <c r="E3615" s="1251">
        <v>186107</v>
      </c>
      <c r="F3615" s="1251" t="s">
        <v>1739</v>
      </c>
      <c r="G3615" s="1252">
        <v>0</v>
      </c>
      <c r="H3615" s="1252">
        <v>0</v>
      </c>
      <c r="I3615" s="1252">
        <v>0</v>
      </c>
      <c r="J3615" s="1252">
        <v>0</v>
      </c>
      <c r="K3615" s="1252">
        <v>0</v>
      </c>
      <c r="L3615" s="1252">
        <v>0</v>
      </c>
      <c r="M3615" s="1252">
        <v>0</v>
      </c>
      <c r="N3615" s="1252">
        <v>0</v>
      </c>
      <c r="O3615" s="1252">
        <v>0</v>
      </c>
      <c r="P3615" s="1252">
        <v>0</v>
      </c>
      <c r="Q3615" s="1252">
        <v>0</v>
      </c>
      <c r="R3615" s="1252">
        <v>0</v>
      </c>
      <c r="S3615" s="1252">
        <v>0</v>
      </c>
      <c r="T3615" s="1252">
        <v>0</v>
      </c>
      <c r="U3615" s="1251" t="s">
        <v>1065</v>
      </c>
      <c r="V3615" s="1251" t="s">
        <v>1537</v>
      </c>
      <c r="W3615" s="1251" t="s">
        <v>322</v>
      </c>
      <c r="X3615" s="1251" t="s">
        <v>1515</v>
      </c>
      <c r="Y3615" s="1251">
        <v>186</v>
      </c>
    </row>
    <row r="3616" spans="1:25" ht="12">
      <c r="A3616" s="1251">
        <v>2021</v>
      </c>
      <c r="B3616" s="1251">
        <v>25</v>
      </c>
      <c r="C3616" s="1251">
        <v>720</v>
      </c>
      <c r="D3616" s="1251" t="s">
        <v>1738</v>
      </c>
      <c r="E3616" s="1251">
        <v>186355</v>
      </c>
      <c r="F3616" s="1251" t="s">
        <v>1575</v>
      </c>
      <c r="G3616" s="1252">
        <v>3.5699999999999998</v>
      </c>
      <c r="H3616" s="1252">
        <v>0</v>
      </c>
      <c r="I3616" s="1252">
        <v>0</v>
      </c>
      <c r="J3616" s="1252">
        <v>0</v>
      </c>
      <c r="K3616" s="1252">
        <v>4.7699999999999996</v>
      </c>
      <c r="L3616" s="1252">
        <v>15.220000000000001</v>
      </c>
      <c r="M3616" s="1252">
        <v>26.629999999999999</v>
      </c>
      <c r="N3616" s="1252">
        <v>38.109999999999999</v>
      </c>
      <c r="O3616" s="1252">
        <v>49.659999999999997</v>
      </c>
      <c r="P3616" s="1252">
        <v>61.280000000000001</v>
      </c>
      <c r="Q3616" s="1252">
        <v>72.969999999999999</v>
      </c>
      <c r="R3616" s="1252">
        <v>84.730000000000004</v>
      </c>
      <c r="S3616" s="1252">
        <v>78.849999999999994</v>
      </c>
      <c r="T3616" s="1252">
        <v>78.850000000000023</v>
      </c>
      <c r="U3616" s="1251" t="s">
        <v>1065</v>
      </c>
      <c r="V3616" s="1251" t="s">
        <v>1537</v>
      </c>
      <c r="W3616" s="1251" t="s">
        <v>322</v>
      </c>
      <c r="X3616" s="1251" t="s">
        <v>1515</v>
      </c>
      <c r="Y3616" s="1251">
        <v>186</v>
      </c>
    </row>
    <row r="3617" spans="1:25" ht="12">
      <c r="A3617" s="1251">
        <v>2021</v>
      </c>
      <c r="B3617" s="1251">
        <v>25</v>
      </c>
      <c r="C3617" s="1251">
        <v>720</v>
      </c>
      <c r="D3617" s="1251" t="s">
        <v>1738</v>
      </c>
      <c r="E3617" s="1251">
        <v>186366</v>
      </c>
      <c r="F3617" s="1251" t="s">
        <v>1576</v>
      </c>
      <c r="G3617" s="1252">
        <v>838.49000000000001</v>
      </c>
      <c r="H3617" s="1252">
        <v>842.05999999999995</v>
      </c>
      <c r="I3617" s="1252">
        <v>842.05999999999995</v>
      </c>
      <c r="J3617" s="1252">
        <v>842.05999999999995</v>
      </c>
      <c r="K3617" s="1252">
        <v>842.05999999999995</v>
      </c>
      <c r="L3617" s="1252">
        <v>842.05999999999995</v>
      </c>
      <c r="M3617" s="1252">
        <v>842.05999999999995</v>
      </c>
      <c r="N3617" s="1252">
        <v>842.05999999999995</v>
      </c>
      <c r="O3617" s="1252">
        <v>842.05999999999995</v>
      </c>
      <c r="P3617" s="1252">
        <v>842.05999999999995</v>
      </c>
      <c r="Q3617" s="1252">
        <v>842.05999999999995</v>
      </c>
      <c r="R3617" s="1252">
        <v>842.05999999999995</v>
      </c>
      <c r="S3617" s="1252">
        <v>842.05999999999995</v>
      </c>
      <c r="T3617" s="1252">
        <v>842.05999999999949</v>
      </c>
      <c r="U3617" s="1251" t="s">
        <v>1065</v>
      </c>
      <c r="V3617" s="1251" t="s">
        <v>1537</v>
      </c>
      <c r="W3617" s="1251" t="s">
        <v>322</v>
      </c>
      <c r="X3617" s="1251" t="s">
        <v>1515</v>
      </c>
      <c r="Y3617" s="1251">
        <v>186</v>
      </c>
    </row>
    <row r="3618" spans="1:25" ht="12">
      <c r="A3618" s="1251">
        <v>2021</v>
      </c>
      <c r="B3618" s="1251">
        <v>25</v>
      </c>
      <c r="C3618" s="1251">
        <v>720</v>
      </c>
      <c r="D3618" s="1251" t="s">
        <v>1738</v>
      </c>
      <c r="E3618" s="1251">
        <v>186367</v>
      </c>
      <c r="F3618" s="1251" t="s">
        <v>1577</v>
      </c>
      <c r="G3618" s="1252">
        <v>-66.989999999999995</v>
      </c>
      <c r="H3618" s="1252">
        <v>-69.069999999999993</v>
      </c>
      <c r="I3618" s="1252">
        <v>-71.150000000000006</v>
      </c>
      <c r="J3618" s="1252">
        <v>-73.230000000000004</v>
      </c>
      <c r="K3618" s="1252">
        <v>-75.260000000000005</v>
      </c>
      <c r="L3618" s="1252">
        <v>-77.290000000000006</v>
      </c>
      <c r="M3618" s="1252">
        <v>-79.319999999999993</v>
      </c>
      <c r="N3618" s="1252">
        <v>-81.349999999999994</v>
      </c>
      <c r="O3618" s="1252">
        <v>-83.379999999999995</v>
      </c>
      <c r="P3618" s="1252">
        <v>-85.409999999999997</v>
      </c>
      <c r="Q3618" s="1252">
        <v>-87.459999999999994</v>
      </c>
      <c r="R3618" s="1252">
        <v>-89.510000000000005</v>
      </c>
      <c r="S3618" s="1252">
        <v>-91.560000000000002</v>
      </c>
      <c r="T3618" s="1252">
        <v>-91.560000000000059</v>
      </c>
      <c r="U3618" s="1251" t="s">
        <v>1065</v>
      </c>
      <c r="V3618" s="1251" t="s">
        <v>1537</v>
      </c>
      <c r="W3618" s="1251" t="s">
        <v>322</v>
      </c>
      <c r="X3618" s="1251" t="s">
        <v>1515</v>
      </c>
      <c r="Y3618" s="1251">
        <v>186</v>
      </c>
    </row>
    <row r="3619" spans="1:25" ht="12">
      <c r="A3619" s="1251">
        <v>2021</v>
      </c>
      <c r="B3619" s="1251">
        <v>25</v>
      </c>
      <c r="C3619" s="1251">
        <v>720</v>
      </c>
      <c r="D3619" s="1251" t="s">
        <v>1738</v>
      </c>
      <c r="E3619" s="1251">
        <v>186900</v>
      </c>
      <c r="F3619" s="1251" t="s">
        <v>1740</v>
      </c>
      <c r="G3619" s="1252">
        <v>0</v>
      </c>
      <c r="H3619" s="1252">
        <v>0</v>
      </c>
      <c r="I3619" s="1252">
        <v>0</v>
      </c>
      <c r="J3619" s="1252">
        <v>0</v>
      </c>
      <c r="K3619" s="1252">
        <v>0</v>
      </c>
      <c r="L3619" s="1252">
        <v>0</v>
      </c>
      <c r="M3619" s="1252">
        <v>0</v>
      </c>
      <c r="N3619" s="1252">
        <v>0</v>
      </c>
      <c r="O3619" s="1252">
        <v>0</v>
      </c>
      <c r="P3619" s="1252">
        <v>0</v>
      </c>
      <c r="Q3619" s="1252">
        <v>0</v>
      </c>
      <c r="R3619" s="1252">
        <v>0</v>
      </c>
      <c r="S3619" s="1252">
        <v>0</v>
      </c>
      <c r="T3619" s="1252">
        <v>0</v>
      </c>
      <c r="U3619" s="1251" t="s">
        <v>1065</v>
      </c>
      <c r="V3619" s="1251" t="s">
        <v>1537</v>
      </c>
      <c r="W3619" s="1251" t="s">
        <v>322</v>
      </c>
      <c r="X3619" s="1251" t="s">
        <v>1515</v>
      </c>
      <c r="Y3619" s="1251">
        <v>186</v>
      </c>
    </row>
    <row r="3620" spans="1:25" ht="12">
      <c r="A3620" s="1251">
        <v>2021</v>
      </c>
      <c r="B3620" s="1251">
        <v>25</v>
      </c>
      <c r="C3620" s="1251">
        <v>720</v>
      </c>
      <c r="D3620" s="1251" t="s">
        <v>1738</v>
      </c>
      <c r="E3620" s="1251">
        <v>211000</v>
      </c>
      <c r="F3620" s="1251" t="s">
        <v>1674</v>
      </c>
      <c r="G3620" s="1252">
        <v>0</v>
      </c>
      <c r="H3620" s="1252">
        <v>0</v>
      </c>
      <c r="I3620" s="1252">
        <v>0</v>
      </c>
      <c r="J3620" s="1252">
        <v>0</v>
      </c>
      <c r="K3620" s="1252">
        <v>0</v>
      </c>
      <c r="L3620" s="1252">
        <v>0</v>
      </c>
      <c r="M3620" s="1252">
        <v>0</v>
      </c>
      <c r="N3620" s="1252">
        <v>0</v>
      </c>
      <c r="O3620" s="1252">
        <v>0</v>
      </c>
      <c r="P3620" s="1252">
        <v>0</v>
      </c>
      <c r="Q3620" s="1252">
        <v>0</v>
      </c>
      <c r="R3620" s="1252">
        <v>0</v>
      </c>
      <c r="S3620" s="1252">
        <v>0</v>
      </c>
      <c r="T3620" s="1252">
        <v>0</v>
      </c>
      <c r="U3620" s="1251" t="s">
        <v>1065</v>
      </c>
      <c r="V3620" s="1251" t="s">
        <v>1537</v>
      </c>
      <c r="W3620" s="1251" t="s">
        <v>349</v>
      </c>
      <c r="X3620" s="1251" t="s">
        <v>1675</v>
      </c>
      <c r="Y3620" s="1251">
        <v>211</v>
      </c>
    </row>
    <row r="3621" spans="1:25" ht="12">
      <c r="A3621" s="1251">
        <v>2021</v>
      </c>
      <c r="B3621" s="1251">
        <v>25</v>
      </c>
      <c r="C3621" s="1251">
        <v>720</v>
      </c>
      <c r="D3621" s="1251" t="s">
        <v>1738</v>
      </c>
      <c r="E3621" s="1251">
        <v>215000</v>
      </c>
      <c r="F3621" s="1251" t="s">
        <v>1676</v>
      </c>
      <c r="G3621" s="1252">
        <v>90346.5</v>
      </c>
      <c r="H3621" s="1252">
        <v>90346.5</v>
      </c>
      <c r="I3621" s="1252">
        <v>90346.5</v>
      </c>
      <c r="J3621" s="1252">
        <v>90346.5</v>
      </c>
      <c r="K3621" s="1252">
        <v>90346.5</v>
      </c>
      <c r="L3621" s="1252">
        <v>90346.5</v>
      </c>
      <c r="M3621" s="1252">
        <v>90346.5</v>
      </c>
      <c r="N3621" s="1252">
        <v>90346.5</v>
      </c>
      <c r="O3621" s="1252">
        <v>90346.5</v>
      </c>
      <c r="P3621" s="1252">
        <v>90346.5</v>
      </c>
      <c r="Q3621" s="1252">
        <v>90346.5</v>
      </c>
      <c r="R3621" s="1252">
        <v>90346.5</v>
      </c>
      <c r="S3621" s="1252">
        <v>90346.5</v>
      </c>
      <c r="T3621" s="1252">
        <v>90346.5</v>
      </c>
      <c r="U3621" s="1251" t="s">
        <v>1065</v>
      </c>
      <c r="V3621" s="1251" t="s">
        <v>1537</v>
      </c>
      <c r="W3621" s="1251" t="s">
        <v>352</v>
      </c>
      <c r="X3621" s="1251" t="s">
        <v>1675</v>
      </c>
      <c r="Y3621" s="1251">
        <v>215</v>
      </c>
    </row>
    <row r="3622" spans="1:25" ht="12">
      <c r="A3622" s="1251">
        <v>2021</v>
      </c>
      <c r="B3622" s="1251">
        <v>25</v>
      </c>
      <c r="C3622" s="1251">
        <v>720</v>
      </c>
      <c r="D3622" s="1251" t="s">
        <v>1738</v>
      </c>
      <c r="E3622" s="1251">
        <v>215100</v>
      </c>
      <c r="F3622" s="1251" t="s">
        <v>1734</v>
      </c>
      <c r="G3622" s="1252">
        <v>0</v>
      </c>
      <c r="H3622" s="1252">
        <v>-5869.2600000000002</v>
      </c>
      <c r="I3622" s="1252">
        <v>-10706.629999999999</v>
      </c>
      <c r="J3622" s="1252">
        <v>-15673.6</v>
      </c>
      <c r="K3622" s="1252">
        <v>-22195.59</v>
      </c>
      <c r="L3622" s="1252">
        <v>-28260.939999999999</v>
      </c>
      <c r="M3622" s="1252">
        <v>-32514.330000000002</v>
      </c>
      <c r="N3622" s="1252">
        <v>-14734.92</v>
      </c>
      <c r="O3622" s="1252">
        <v>-17547.950000000001</v>
      </c>
      <c r="P3622" s="1252">
        <v>-23261.18</v>
      </c>
      <c r="Q3622" s="1252">
        <v>-32715.009999999998</v>
      </c>
      <c r="R3622" s="1252">
        <v>-40086.720000000001</v>
      </c>
      <c r="S3622" s="1252">
        <v>-1403.1400000000001</v>
      </c>
      <c r="T3622" s="1252">
        <v>-1403.140000000014</v>
      </c>
      <c r="U3622" s="1251" t="s">
        <v>1065</v>
      </c>
      <c r="V3622" s="1251" t="s">
        <v>1537</v>
      </c>
      <c r="W3622" s="1251" t="s">
        <v>352</v>
      </c>
      <c r="X3622" s="1251" t="s">
        <v>1675</v>
      </c>
      <c r="Y3622" s="1251">
        <v>215</v>
      </c>
    </row>
    <row r="3623" spans="1:25" ht="12">
      <c r="A3623" s="1251">
        <v>2021</v>
      </c>
      <c r="B3623" s="1251">
        <v>25</v>
      </c>
      <c r="C3623" s="1251">
        <v>720</v>
      </c>
      <c r="D3623" s="1251" t="s">
        <v>1738</v>
      </c>
      <c r="E3623" s="1251">
        <v>215101</v>
      </c>
      <c r="F3623" s="1251" t="s">
        <v>1677</v>
      </c>
      <c r="G3623" s="1252">
        <v>12347.620000000001</v>
      </c>
      <c r="H3623" s="1252">
        <v>12347.620000000001</v>
      </c>
      <c r="I3623" s="1252">
        <v>12347.620000000001</v>
      </c>
      <c r="J3623" s="1252">
        <v>12347.620000000001</v>
      </c>
      <c r="K3623" s="1252">
        <v>12347.620000000001</v>
      </c>
      <c r="L3623" s="1252">
        <v>12347.620000000001</v>
      </c>
      <c r="M3623" s="1252">
        <v>12347.620000000001</v>
      </c>
      <c r="N3623" s="1252">
        <v>12347.620000000001</v>
      </c>
      <c r="O3623" s="1252">
        <v>12347.620000000001</v>
      </c>
      <c r="P3623" s="1252">
        <v>12347.620000000001</v>
      </c>
      <c r="Q3623" s="1252">
        <v>12347.620000000001</v>
      </c>
      <c r="R3623" s="1252">
        <v>12347.620000000001</v>
      </c>
      <c r="S3623" s="1252">
        <v>12347.620000000001</v>
      </c>
      <c r="T3623" s="1252">
        <v>12347.619999999995</v>
      </c>
      <c r="U3623" s="1251" t="s">
        <v>1065</v>
      </c>
      <c r="V3623" s="1251" t="s">
        <v>1537</v>
      </c>
      <c r="W3623" s="1251" t="s">
        <v>352</v>
      </c>
      <c r="X3623" s="1251" t="s">
        <v>1675</v>
      </c>
      <c r="Y3623" s="1251">
        <v>215</v>
      </c>
    </row>
    <row r="3624" spans="1:25" ht="12">
      <c r="A3624" s="1251">
        <v>2021</v>
      </c>
      <c r="B3624" s="1251">
        <v>25</v>
      </c>
      <c r="C3624" s="1251">
        <v>720</v>
      </c>
      <c r="D3624" s="1251" t="s">
        <v>1738</v>
      </c>
      <c r="E3624" s="1251">
        <v>215300</v>
      </c>
      <c r="F3624" s="1251" t="s">
        <v>1678</v>
      </c>
      <c r="G3624" s="1252">
        <v>0</v>
      </c>
      <c r="H3624" s="1252">
        <v>0</v>
      </c>
      <c r="I3624" s="1252">
        <v>0</v>
      </c>
      <c r="J3624" s="1252">
        <v>0</v>
      </c>
      <c r="K3624" s="1252">
        <v>0</v>
      </c>
      <c r="L3624" s="1252">
        <v>0</v>
      </c>
      <c r="M3624" s="1252">
        <v>0</v>
      </c>
      <c r="N3624" s="1252">
        <v>0</v>
      </c>
      <c r="O3624" s="1252">
        <v>0</v>
      </c>
      <c r="P3624" s="1252">
        <v>0</v>
      </c>
      <c r="Q3624" s="1252">
        <v>0</v>
      </c>
      <c r="R3624" s="1252">
        <v>0</v>
      </c>
      <c r="S3624" s="1252">
        <v>0</v>
      </c>
      <c r="T3624" s="1252">
        <v>0</v>
      </c>
      <c r="U3624" s="1251" t="s">
        <v>1065</v>
      </c>
      <c r="V3624" s="1251" t="s">
        <v>1537</v>
      </c>
      <c r="W3624" s="1251" t="s">
        <v>352</v>
      </c>
      <c r="X3624" s="1251" t="s">
        <v>1675</v>
      </c>
      <c r="Y3624" s="1251">
        <v>215</v>
      </c>
    </row>
    <row r="3625" spans="1:25" ht="12">
      <c r="A3625" s="1251">
        <v>2021</v>
      </c>
      <c r="B3625" s="1251">
        <v>25</v>
      </c>
      <c r="C3625" s="1251">
        <v>720</v>
      </c>
      <c r="D3625" s="1251" t="s">
        <v>1738</v>
      </c>
      <c r="E3625" s="1251">
        <v>231006</v>
      </c>
      <c r="F3625" s="1251" t="s">
        <v>1583</v>
      </c>
      <c r="G3625" s="1252">
        <v>0</v>
      </c>
      <c r="H3625" s="1252">
        <v>0</v>
      </c>
      <c r="I3625" s="1252">
        <v>0</v>
      </c>
      <c r="J3625" s="1252">
        <v>0</v>
      </c>
      <c r="K3625" s="1252">
        <v>0</v>
      </c>
      <c r="L3625" s="1252">
        <v>0</v>
      </c>
      <c r="M3625" s="1252">
        <v>0</v>
      </c>
      <c r="N3625" s="1252">
        <v>0</v>
      </c>
      <c r="O3625" s="1252">
        <v>0</v>
      </c>
      <c r="P3625" s="1252">
        <v>0</v>
      </c>
      <c r="Q3625" s="1252">
        <v>0</v>
      </c>
      <c r="R3625" s="1252">
        <v>0</v>
      </c>
      <c r="S3625" s="1252">
        <v>0</v>
      </c>
      <c r="T3625" s="1252">
        <v>0</v>
      </c>
      <c r="U3625" s="1251" t="s">
        <v>1065</v>
      </c>
      <c r="V3625" s="1251" t="s">
        <v>1537</v>
      </c>
      <c r="W3625" s="1251" t="s">
        <v>366</v>
      </c>
      <c r="X3625" s="1251" t="s">
        <v>1581</v>
      </c>
      <c r="Y3625" s="1251">
        <v>231</v>
      </c>
    </row>
    <row r="3626" spans="1:25" ht="12">
      <c r="A3626" s="1251">
        <v>2021</v>
      </c>
      <c r="B3626" s="1251">
        <v>25</v>
      </c>
      <c r="C3626" s="1251">
        <v>720</v>
      </c>
      <c r="D3626" s="1251" t="s">
        <v>1738</v>
      </c>
      <c r="E3626" s="1251">
        <v>236111</v>
      </c>
      <c r="F3626" s="1251" t="s">
        <v>1588</v>
      </c>
      <c r="G3626" s="1252">
        <v>0</v>
      </c>
      <c r="H3626" s="1252">
        <v>30.399999999999999</v>
      </c>
      <c r="I3626" s="1252">
        <v>15.199999999999999</v>
      </c>
      <c r="J3626" s="1252">
        <v>0</v>
      </c>
      <c r="K3626" s="1252">
        <v>30.399999999999999</v>
      </c>
      <c r="L3626" s="1252">
        <v>15.199999999999999</v>
      </c>
      <c r="M3626" s="1252">
        <v>0</v>
      </c>
      <c r="N3626" s="1252">
        <v>32.310000000000002</v>
      </c>
      <c r="O3626" s="1252">
        <v>16.16</v>
      </c>
      <c r="P3626" s="1252">
        <v>0</v>
      </c>
      <c r="Q3626" s="1252">
        <v>32.770000000000003</v>
      </c>
      <c r="R3626" s="1252">
        <v>16.390000000000001</v>
      </c>
      <c r="S3626" s="1252">
        <v>0</v>
      </c>
      <c r="T3626" s="1252">
        <v>0</v>
      </c>
      <c r="U3626" s="1251" t="s">
        <v>1065</v>
      </c>
      <c r="V3626" s="1251" t="s">
        <v>1537</v>
      </c>
      <c r="W3626" s="1251" t="s">
        <v>371</v>
      </c>
      <c r="X3626" s="1251" t="s">
        <v>1581</v>
      </c>
      <c r="Y3626" s="1251">
        <v>236</v>
      </c>
    </row>
    <row r="3627" spans="1:25" ht="12">
      <c r="A3627" s="1251">
        <v>2021</v>
      </c>
      <c r="B3627" s="1251">
        <v>25</v>
      </c>
      <c r="C3627" s="1251">
        <v>720</v>
      </c>
      <c r="D3627" s="1251" t="s">
        <v>1738</v>
      </c>
      <c r="E3627" s="1251">
        <v>236115</v>
      </c>
      <c r="F3627" s="1251" t="s">
        <v>1679</v>
      </c>
      <c r="G3627" s="1252">
        <v>0</v>
      </c>
      <c r="H3627" s="1252">
        <v>0</v>
      </c>
      <c r="I3627" s="1252">
        <v>0</v>
      </c>
      <c r="J3627" s="1252">
        <v>0</v>
      </c>
      <c r="K3627" s="1252">
        <v>0</v>
      </c>
      <c r="L3627" s="1252">
        <v>0</v>
      </c>
      <c r="M3627" s="1252">
        <v>0</v>
      </c>
      <c r="N3627" s="1252">
        <v>0</v>
      </c>
      <c r="O3627" s="1252">
        <v>0</v>
      </c>
      <c r="P3627" s="1252">
        <v>0</v>
      </c>
      <c r="Q3627" s="1252">
        <v>0</v>
      </c>
      <c r="R3627" s="1252">
        <v>0</v>
      </c>
      <c r="S3627" s="1252">
        <v>0</v>
      </c>
      <c r="T3627" s="1252">
        <v>0</v>
      </c>
      <c r="U3627" s="1251" t="s">
        <v>1065</v>
      </c>
      <c r="V3627" s="1251" t="s">
        <v>1537</v>
      </c>
      <c r="W3627" s="1251" t="s">
        <v>371</v>
      </c>
      <c r="X3627" s="1251" t="s">
        <v>1581</v>
      </c>
      <c r="Y3627" s="1251">
        <v>236</v>
      </c>
    </row>
    <row r="3628" spans="1:25" ht="12">
      <c r="A3628" s="1251">
        <v>2021</v>
      </c>
      <c r="B3628" s="1251">
        <v>25</v>
      </c>
      <c r="C3628" s="1251">
        <v>720</v>
      </c>
      <c r="D3628" s="1251" t="s">
        <v>1738</v>
      </c>
      <c r="E3628" s="1251">
        <v>236116</v>
      </c>
      <c r="F3628" s="1251" t="s">
        <v>1680</v>
      </c>
      <c r="G3628" s="1252">
        <v>0</v>
      </c>
      <c r="H3628" s="1252">
        <v>0</v>
      </c>
      <c r="I3628" s="1252">
        <v>0</v>
      </c>
      <c r="J3628" s="1252">
        <v>0</v>
      </c>
      <c r="K3628" s="1252">
        <v>0</v>
      </c>
      <c r="L3628" s="1252">
        <v>0</v>
      </c>
      <c r="M3628" s="1252">
        <v>0</v>
      </c>
      <c r="N3628" s="1252">
        <v>0</v>
      </c>
      <c r="O3628" s="1252">
        <v>0</v>
      </c>
      <c r="P3628" s="1252">
        <v>0</v>
      </c>
      <c r="Q3628" s="1252">
        <v>0</v>
      </c>
      <c r="R3628" s="1252">
        <v>0</v>
      </c>
      <c r="S3628" s="1252">
        <v>0</v>
      </c>
      <c r="T3628" s="1252">
        <v>0</v>
      </c>
      <c r="U3628" s="1251" t="s">
        <v>1065</v>
      </c>
      <c r="V3628" s="1251" t="s">
        <v>1537</v>
      </c>
      <c r="W3628" s="1251" t="s">
        <v>371</v>
      </c>
      <c r="X3628" s="1251" t="s">
        <v>1581</v>
      </c>
      <c r="Y3628" s="1251">
        <v>236</v>
      </c>
    </row>
    <row r="3629" spans="1:25" ht="12">
      <c r="A3629" s="1251">
        <v>2021</v>
      </c>
      <c r="B3629" s="1251">
        <v>25</v>
      </c>
      <c r="C3629" s="1251">
        <v>720</v>
      </c>
      <c r="D3629" s="1251" t="s">
        <v>1738</v>
      </c>
      <c r="E3629" s="1251">
        <v>236117</v>
      </c>
      <c r="F3629" s="1251" t="s">
        <v>1681</v>
      </c>
      <c r="G3629" s="1252">
        <v>0</v>
      </c>
      <c r="H3629" s="1252">
        <v>0</v>
      </c>
      <c r="I3629" s="1252">
        <v>0</v>
      </c>
      <c r="J3629" s="1252">
        <v>0</v>
      </c>
      <c r="K3629" s="1252">
        <v>0</v>
      </c>
      <c r="L3629" s="1252">
        <v>0</v>
      </c>
      <c r="M3629" s="1252">
        <v>0</v>
      </c>
      <c r="N3629" s="1252">
        <v>0</v>
      </c>
      <c r="O3629" s="1252">
        <v>0</v>
      </c>
      <c r="P3629" s="1252">
        <v>0</v>
      </c>
      <c r="Q3629" s="1252">
        <v>0</v>
      </c>
      <c r="R3629" s="1252">
        <v>0</v>
      </c>
      <c r="S3629" s="1252">
        <v>0</v>
      </c>
      <c r="T3629" s="1252">
        <v>0</v>
      </c>
      <c r="U3629" s="1251" t="s">
        <v>1065</v>
      </c>
      <c r="V3629" s="1251" t="s">
        <v>1537</v>
      </c>
      <c r="W3629" s="1251" t="s">
        <v>371</v>
      </c>
      <c r="X3629" s="1251" t="s">
        <v>1581</v>
      </c>
      <c r="Y3629" s="1251">
        <v>236</v>
      </c>
    </row>
    <row r="3630" spans="1:25" ht="12">
      <c r="A3630" s="1251">
        <v>2021</v>
      </c>
      <c r="B3630" s="1251">
        <v>25</v>
      </c>
      <c r="C3630" s="1251">
        <v>720</v>
      </c>
      <c r="D3630" s="1251" t="s">
        <v>1738</v>
      </c>
      <c r="E3630" s="1251">
        <v>236121</v>
      </c>
      <c r="F3630" s="1251" t="s">
        <v>1682</v>
      </c>
      <c r="G3630" s="1252">
        <v>0</v>
      </c>
      <c r="H3630" s="1252">
        <v>0</v>
      </c>
      <c r="I3630" s="1252">
        <v>0</v>
      </c>
      <c r="J3630" s="1252">
        <v>0</v>
      </c>
      <c r="K3630" s="1252">
        <v>0</v>
      </c>
      <c r="L3630" s="1252">
        <v>0</v>
      </c>
      <c r="M3630" s="1252">
        <v>0</v>
      </c>
      <c r="N3630" s="1252">
        <v>0</v>
      </c>
      <c r="O3630" s="1252">
        <v>0</v>
      </c>
      <c r="P3630" s="1252">
        <v>0</v>
      </c>
      <c r="Q3630" s="1252">
        <v>0</v>
      </c>
      <c r="R3630" s="1252">
        <v>0</v>
      </c>
      <c r="S3630" s="1252">
        <v>0</v>
      </c>
      <c r="T3630" s="1252">
        <v>0</v>
      </c>
      <c r="U3630" s="1251" t="s">
        <v>1065</v>
      </c>
      <c r="V3630" s="1251" t="s">
        <v>1537</v>
      </c>
      <c r="W3630" s="1251" t="s">
        <v>371</v>
      </c>
      <c r="X3630" s="1251" t="s">
        <v>1581</v>
      </c>
      <c r="Y3630" s="1251">
        <v>236</v>
      </c>
    </row>
    <row r="3631" spans="1:25" ht="12">
      <c r="A3631" s="1251">
        <v>2021</v>
      </c>
      <c r="B3631" s="1251">
        <v>25</v>
      </c>
      <c r="C3631" s="1251">
        <v>720</v>
      </c>
      <c r="D3631" s="1251" t="s">
        <v>1738</v>
      </c>
      <c r="E3631" s="1251">
        <v>236124</v>
      </c>
      <c r="F3631" s="1251" t="s">
        <v>1683</v>
      </c>
      <c r="G3631" s="1252">
        <v>16342.709999999999</v>
      </c>
      <c r="H3631" s="1252">
        <v>16342.709999999999</v>
      </c>
      <c r="I3631" s="1252">
        <v>16342.709999999999</v>
      </c>
      <c r="J3631" s="1252">
        <v>16342.709999999999</v>
      </c>
      <c r="K3631" s="1252">
        <v>16342.709999999999</v>
      </c>
      <c r="L3631" s="1252">
        <v>16342.709999999999</v>
      </c>
      <c r="M3631" s="1252">
        <v>16342.709999999999</v>
      </c>
      <c r="N3631" s="1252">
        <v>16342.709999999999</v>
      </c>
      <c r="O3631" s="1252">
        <v>16342.709999999999</v>
      </c>
      <c r="P3631" s="1252">
        <v>16342.709999999999</v>
      </c>
      <c r="Q3631" s="1252">
        <v>16342.709999999999</v>
      </c>
      <c r="R3631" s="1252">
        <v>16342.709999999999</v>
      </c>
      <c r="S3631" s="1252">
        <v>16342.709999999999</v>
      </c>
      <c r="T3631" s="1252">
        <v>16342.709999999992</v>
      </c>
      <c r="U3631" s="1251" t="s">
        <v>1065</v>
      </c>
      <c r="V3631" s="1251" t="s">
        <v>1537</v>
      </c>
      <c r="W3631" s="1251" t="s">
        <v>371</v>
      </c>
      <c r="X3631" s="1251" t="s">
        <v>1581</v>
      </c>
      <c r="Y3631" s="1251">
        <v>236</v>
      </c>
    </row>
    <row r="3632" spans="1:25" ht="12">
      <c r="A3632" s="1251">
        <v>2021</v>
      </c>
      <c r="B3632" s="1251">
        <v>25</v>
      </c>
      <c r="C3632" s="1251">
        <v>720</v>
      </c>
      <c r="D3632" s="1251" t="s">
        <v>1738</v>
      </c>
      <c r="E3632" s="1251">
        <v>241001</v>
      </c>
      <c r="F3632" s="1251" t="s">
        <v>1592</v>
      </c>
      <c r="G3632" s="1252">
        <v>0</v>
      </c>
      <c r="H3632" s="1252">
        <v>0</v>
      </c>
      <c r="I3632" s="1252">
        <v>0</v>
      </c>
      <c r="J3632" s="1252">
        <v>0</v>
      </c>
      <c r="K3632" s="1252">
        <v>0</v>
      </c>
      <c r="L3632" s="1252">
        <v>0</v>
      </c>
      <c r="M3632" s="1252">
        <v>0</v>
      </c>
      <c r="N3632" s="1252">
        <v>0</v>
      </c>
      <c r="O3632" s="1252">
        <v>0</v>
      </c>
      <c r="P3632" s="1252">
        <v>0</v>
      </c>
      <c r="Q3632" s="1252">
        <v>0</v>
      </c>
      <c r="R3632" s="1252">
        <v>0</v>
      </c>
      <c r="S3632" s="1252">
        <v>0</v>
      </c>
      <c r="T3632" s="1252">
        <v>0</v>
      </c>
      <c r="U3632" s="1251" t="s">
        <v>1065</v>
      </c>
      <c r="V3632" s="1251" t="s">
        <v>1537</v>
      </c>
      <c r="W3632" s="1251" t="s">
        <v>371</v>
      </c>
      <c r="X3632" s="1251" t="s">
        <v>1581</v>
      </c>
      <c r="Y3632" s="1251">
        <v>241</v>
      </c>
    </row>
    <row r="3633" spans="1:25" ht="12">
      <c r="A3633" s="1251">
        <v>2021</v>
      </c>
      <c r="B3633" s="1251">
        <v>25</v>
      </c>
      <c r="C3633" s="1251">
        <v>720</v>
      </c>
      <c r="D3633" s="1251" t="s">
        <v>1738</v>
      </c>
      <c r="E3633" s="1251">
        <v>252050</v>
      </c>
      <c r="F3633" s="1251" t="s">
        <v>1603</v>
      </c>
      <c r="G3633" s="1252">
        <v>-44000</v>
      </c>
      <c r="H3633" s="1252">
        <v>-44000</v>
      </c>
      <c r="I3633" s="1252">
        <v>-44000</v>
      </c>
      <c r="J3633" s="1252">
        <v>-44000</v>
      </c>
      <c r="K3633" s="1252">
        <v>-44000</v>
      </c>
      <c r="L3633" s="1252">
        <v>-44000</v>
      </c>
      <c r="M3633" s="1252">
        <v>-44000</v>
      </c>
      <c r="N3633" s="1252">
        <v>-44000</v>
      </c>
      <c r="O3633" s="1252">
        <v>-44000</v>
      </c>
      <c r="P3633" s="1252">
        <v>-44000</v>
      </c>
      <c r="Q3633" s="1252">
        <v>-58700</v>
      </c>
      <c r="R3633" s="1252">
        <v>-58700</v>
      </c>
      <c r="S3633" s="1252">
        <v>-58700</v>
      </c>
      <c r="T3633" s="1252">
        <v>-58700</v>
      </c>
      <c r="U3633" s="1251" t="s">
        <v>1065</v>
      </c>
      <c r="V3633" s="1251" t="s">
        <v>564</v>
      </c>
      <c r="W3633" s="1251" t="s">
        <v>375</v>
      </c>
      <c r="X3633" s="1251" t="s">
        <v>1581</v>
      </c>
      <c r="Y3633" s="1251">
        <v>252</v>
      </c>
    </row>
    <row r="3634" spans="1:25" ht="12">
      <c r="A3634" s="1251">
        <v>2021</v>
      </c>
      <c r="B3634" s="1251">
        <v>25</v>
      </c>
      <c r="C3634" s="1251">
        <v>720</v>
      </c>
      <c r="D3634" s="1251" t="s">
        <v>1738</v>
      </c>
      <c r="E3634" s="1251">
        <v>252052</v>
      </c>
      <c r="F3634" s="1251" t="s">
        <v>1605</v>
      </c>
      <c r="G3634" s="1252">
        <v>0</v>
      </c>
      <c r="H3634" s="1252">
        <v>0</v>
      </c>
      <c r="I3634" s="1252">
        <v>0</v>
      </c>
      <c r="J3634" s="1252">
        <v>0</v>
      </c>
      <c r="K3634" s="1252">
        <v>0</v>
      </c>
      <c r="L3634" s="1252">
        <v>0</v>
      </c>
      <c r="M3634" s="1252">
        <v>0</v>
      </c>
      <c r="N3634" s="1252">
        <v>0</v>
      </c>
      <c r="O3634" s="1252">
        <v>0</v>
      </c>
      <c r="P3634" s="1252">
        <v>0</v>
      </c>
      <c r="Q3634" s="1252">
        <v>0</v>
      </c>
      <c r="R3634" s="1252">
        <v>0</v>
      </c>
      <c r="S3634" s="1252">
        <v>0</v>
      </c>
      <c r="T3634" s="1252">
        <v>0</v>
      </c>
      <c r="U3634" s="1251" t="s">
        <v>1065</v>
      </c>
      <c r="V3634" s="1251" t="s">
        <v>564</v>
      </c>
      <c r="W3634" s="1251" t="s">
        <v>375</v>
      </c>
      <c r="X3634" s="1251" t="s">
        <v>1581</v>
      </c>
      <c r="Y3634" s="1251">
        <v>252</v>
      </c>
    </row>
    <row r="3635" spans="1:25" ht="12">
      <c r="A3635" s="1251">
        <v>2021</v>
      </c>
      <c r="B3635" s="1251">
        <v>25</v>
      </c>
      <c r="C3635" s="1251">
        <v>720</v>
      </c>
      <c r="D3635" s="1251" t="s">
        <v>1738</v>
      </c>
      <c r="E3635" s="1251">
        <v>252080</v>
      </c>
      <c r="F3635" s="1251" t="s">
        <v>1608</v>
      </c>
      <c r="G3635" s="1252">
        <v>-5307</v>
      </c>
      <c r="H3635" s="1252">
        <v>-5307</v>
      </c>
      <c r="I3635" s="1252">
        <v>-5307</v>
      </c>
      <c r="J3635" s="1252">
        <v>-5307</v>
      </c>
      <c r="K3635" s="1252">
        <v>-9007</v>
      </c>
      <c r="L3635" s="1252">
        <v>-5029</v>
      </c>
      <c r="M3635" s="1252">
        <v>-5029</v>
      </c>
      <c r="N3635" s="1252">
        <v>-5029</v>
      </c>
      <c r="O3635" s="1252">
        <v>-5029</v>
      </c>
      <c r="P3635" s="1252">
        <v>-2377</v>
      </c>
      <c r="Q3635" s="1252">
        <v>-2377</v>
      </c>
      <c r="R3635" s="1252">
        <v>-2377</v>
      </c>
      <c r="S3635" s="1252">
        <v>275</v>
      </c>
      <c r="T3635" s="1252">
        <v>275</v>
      </c>
      <c r="U3635" s="1251" t="s">
        <v>1065</v>
      </c>
      <c r="V3635" s="1251" t="s">
        <v>564</v>
      </c>
      <c r="W3635" s="1251" t="s">
        <v>375</v>
      </c>
      <c r="X3635" s="1251" t="s">
        <v>1581</v>
      </c>
      <c r="Y3635" s="1251">
        <v>252</v>
      </c>
    </row>
    <row r="3636" spans="1:25" ht="12">
      <c r="A3636" s="1251">
        <v>2021</v>
      </c>
      <c r="B3636" s="1251">
        <v>25</v>
      </c>
      <c r="C3636" s="1251">
        <v>720</v>
      </c>
      <c r="D3636" s="1251" t="s">
        <v>1738</v>
      </c>
      <c r="E3636" s="1251">
        <v>252099</v>
      </c>
      <c r="F3636" s="1251" t="s">
        <v>1610</v>
      </c>
      <c r="G3636" s="1252">
        <v>49307</v>
      </c>
      <c r="H3636" s="1252">
        <v>49307</v>
      </c>
      <c r="I3636" s="1252">
        <v>49307</v>
      </c>
      <c r="J3636" s="1252">
        <v>49307</v>
      </c>
      <c r="K3636" s="1252">
        <v>53007</v>
      </c>
      <c r="L3636" s="1252">
        <v>49029</v>
      </c>
      <c r="M3636" s="1252">
        <v>49029</v>
      </c>
      <c r="N3636" s="1252">
        <v>49029</v>
      </c>
      <c r="O3636" s="1252">
        <v>49029</v>
      </c>
      <c r="P3636" s="1252">
        <v>46377</v>
      </c>
      <c r="Q3636" s="1252">
        <v>61077</v>
      </c>
      <c r="R3636" s="1252">
        <v>61077</v>
      </c>
      <c r="S3636" s="1252">
        <v>58425</v>
      </c>
      <c r="T3636" s="1252">
        <v>58425</v>
      </c>
      <c r="U3636" s="1251" t="s">
        <v>1065</v>
      </c>
      <c r="V3636" s="1251" t="s">
        <v>564</v>
      </c>
      <c r="W3636" s="1251" t="s">
        <v>375</v>
      </c>
      <c r="X3636" s="1251" t="s">
        <v>1581</v>
      </c>
      <c r="Y3636" s="1251">
        <v>252</v>
      </c>
    </row>
    <row r="3637" spans="1:25" ht="12">
      <c r="A3637" s="1251">
        <v>2021</v>
      </c>
      <c r="B3637" s="1251">
        <v>25</v>
      </c>
      <c r="C3637" s="1251">
        <v>720</v>
      </c>
      <c r="D3637" s="1251" t="s">
        <v>1738</v>
      </c>
      <c r="E3637" s="1251">
        <v>252106</v>
      </c>
      <c r="F3637" s="1251" t="s">
        <v>1612</v>
      </c>
      <c r="G3637" s="1252">
        <v>-49307</v>
      </c>
      <c r="H3637" s="1252">
        <v>-49307</v>
      </c>
      <c r="I3637" s="1252">
        <v>-49307</v>
      </c>
      <c r="J3637" s="1252">
        <v>-49307</v>
      </c>
      <c r="K3637" s="1252">
        <v>-53007</v>
      </c>
      <c r="L3637" s="1252">
        <v>-49029</v>
      </c>
      <c r="M3637" s="1252">
        <v>-49029</v>
      </c>
      <c r="N3637" s="1252">
        <v>-49029</v>
      </c>
      <c r="O3637" s="1252">
        <v>-49029</v>
      </c>
      <c r="P3637" s="1252">
        <v>-46377</v>
      </c>
      <c r="Q3637" s="1252">
        <v>-61077</v>
      </c>
      <c r="R3637" s="1252">
        <v>-61077</v>
      </c>
      <c r="S3637" s="1252">
        <v>-58425</v>
      </c>
      <c r="T3637" s="1252">
        <v>-58425</v>
      </c>
      <c r="U3637" s="1251" t="s">
        <v>1065</v>
      </c>
      <c r="V3637" s="1251" t="s">
        <v>564</v>
      </c>
      <c r="W3637" s="1251" t="s">
        <v>375</v>
      </c>
      <c r="X3637" s="1251" t="s">
        <v>1581</v>
      </c>
      <c r="Y3637" s="1251">
        <v>252</v>
      </c>
    </row>
    <row r="3638" spans="1:25" ht="12">
      <c r="A3638" s="1251">
        <v>2021</v>
      </c>
      <c r="B3638" s="1251">
        <v>25</v>
      </c>
      <c r="C3638" s="1251">
        <v>720</v>
      </c>
      <c r="D3638" s="1251" t="s">
        <v>1738</v>
      </c>
      <c r="E3638" s="1251">
        <v>253112</v>
      </c>
      <c r="F3638" s="1251" t="s">
        <v>1741</v>
      </c>
      <c r="G3638" s="1252">
        <v>0</v>
      </c>
      <c r="H3638" s="1252">
        <v>0</v>
      </c>
      <c r="I3638" s="1252">
        <v>0</v>
      </c>
      <c r="J3638" s="1252">
        <v>0</v>
      </c>
      <c r="K3638" s="1252">
        <v>0</v>
      </c>
      <c r="L3638" s="1252">
        <v>0</v>
      </c>
      <c r="M3638" s="1252">
        <v>0</v>
      </c>
      <c r="N3638" s="1252">
        <v>0</v>
      </c>
      <c r="O3638" s="1252">
        <v>0</v>
      </c>
      <c r="P3638" s="1252">
        <v>0</v>
      </c>
      <c r="Q3638" s="1252">
        <v>0</v>
      </c>
      <c r="R3638" s="1252">
        <v>0</v>
      </c>
      <c r="S3638" s="1252">
        <v>0</v>
      </c>
      <c r="T3638" s="1252">
        <v>0</v>
      </c>
      <c r="U3638" s="1251" t="s">
        <v>1065</v>
      </c>
      <c r="V3638" s="1251" t="s">
        <v>1537</v>
      </c>
      <c r="W3638" s="1251" t="s">
        <v>378</v>
      </c>
      <c r="X3638" s="1251" t="s">
        <v>1581</v>
      </c>
      <c r="Y3638" s="1251">
        <v>253</v>
      </c>
    </row>
    <row r="3639" spans="1:25" ht="12">
      <c r="A3639" s="1251">
        <v>2021</v>
      </c>
      <c r="B3639" s="1251">
        <v>25</v>
      </c>
      <c r="C3639" s="1251">
        <v>720</v>
      </c>
      <c r="D3639" s="1251" t="s">
        <v>1738</v>
      </c>
      <c r="E3639" s="1251">
        <v>271101</v>
      </c>
      <c r="F3639" s="1251" t="s">
        <v>1621</v>
      </c>
      <c r="G3639" s="1252">
        <v>-79500</v>
      </c>
      <c r="H3639" s="1252">
        <v>-79500</v>
      </c>
      <c r="I3639" s="1252">
        <v>-79500</v>
      </c>
      <c r="J3639" s="1252">
        <v>-79500</v>
      </c>
      <c r="K3639" s="1252">
        <v>-79500</v>
      </c>
      <c r="L3639" s="1252">
        <v>-79500</v>
      </c>
      <c r="M3639" s="1252">
        <v>-79500</v>
      </c>
      <c r="N3639" s="1252">
        <v>-79500</v>
      </c>
      <c r="O3639" s="1252">
        <v>-79500</v>
      </c>
      <c r="P3639" s="1252">
        <v>-79500</v>
      </c>
      <c r="Q3639" s="1252">
        <v>-79500</v>
      </c>
      <c r="R3639" s="1252">
        <v>-79500</v>
      </c>
      <c r="S3639" s="1252">
        <v>-79500</v>
      </c>
      <c r="T3639" s="1252">
        <v>-79500</v>
      </c>
      <c r="U3639" s="1251" t="s">
        <v>1065</v>
      </c>
      <c r="V3639" s="1251" t="s">
        <v>564</v>
      </c>
      <c r="W3639" s="1251" t="s">
        <v>382</v>
      </c>
      <c r="X3639" s="1251" t="s">
        <v>1581</v>
      </c>
      <c r="Y3639" s="1251">
        <v>271</v>
      </c>
    </row>
    <row r="3640" spans="1:25" ht="12">
      <c r="A3640" s="1251">
        <v>2021</v>
      </c>
      <c r="B3640" s="1251">
        <v>25</v>
      </c>
      <c r="C3640" s="1251">
        <v>720</v>
      </c>
      <c r="D3640" s="1251" t="s">
        <v>1738</v>
      </c>
      <c r="E3640" s="1251">
        <v>271150</v>
      </c>
      <c r="F3640" s="1251" t="s">
        <v>382</v>
      </c>
      <c r="G3640" s="1252">
        <v>0</v>
      </c>
      <c r="H3640" s="1252">
        <v>0</v>
      </c>
      <c r="I3640" s="1252">
        <v>0</v>
      </c>
      <c r="J3640" s="1252">
        <v>0</v>
      </c>
      <c r="K3640" s="1252">
        <v>0</v>
      </c>
      <c r="L3640" s="1252">
        <v>0</v>
      </c>
      <c r="M3640" s="1252">
        <v>0</v>
      </c>
      <c r="N3640" s="1252">
        <v>0</v>
      </c>
      <c r="O3640" s="1252">
        <v>0</v>
      </c>
      <c r="P3640" s="1252">
        <v>0</v>
      </c>
      <c r="Q3640" s="1252">
        <v>0</v>
      </c>
      <c r="R3640" s="1252">
        <v>0</v>
      </c>
      <c r="S3640" s="1252">
        <v>0</v>
      </c>
      <c r="T3640" s="1252">
        <v>0</v>
      </c>
      <c r="U3640" s="1251" t="s">
        <v>1065</v>
      </c>
      <c r="V3640" s="1251" t="s">
        <v>564</v>
      </c>
      <c r="W3640" s="1251" t="s">
        <v>382</v>
      </c>
      <c r="X3640" s="1251" t="s">
        <v>1581</v>
      </c>
      <c r="Y3640" s="1251">
        <v>271</v>
      </c>
    </row>
    <row r="3641" spans="1:25" ht="12">
      <c r="A3641" s="1251">
        <v>2021</v>
      </c>
      <c r="B3641" s="1251">
        <v>25</v>
      </c>
      <c r="C3641" s="1251">
        <v>720</v>
      </c>
      <c r="D3641" s="1251" t="s">
        <v>1738</v>
      </c>
      <c r="E3641" s="1251">
        <v>272000</v>
      </c>
      <c r="F3641" s="1251" t="s">
        <v>1625</v>
      </c>
      <c r="G3641" s="1252">
        <v>12634.870000000001</v>
      </c>
      <c r="H3641" s="1252">
        <v>12771.76</v>
      </c>
      <c r="I3641" s="1252">
        <v>12908.65</v>
      </c>
      <c r="J3641" s="1252">
        <v>13045.540000000001</v>
      </c>
      <c r="K3641" s="1252">
        <v>13182.43</v>
      </c>
      <c r="L3641" s="1252">
        <v>13319.32</v>
      </c>
      <c r="M3641" s="1252">
        <v>13456.209999999999</v>
      </c>
      <c r="N3641" s="1252">
        <v>13592.799999999999</v>
      </c>
      <c r="O3641" s="1252">
        <v>13729.389999999999</v>
      </c>
      <c r="P3641" s="1252">
        <v>13865.98</v>
      </c>
      <c r="Q3641" s="1252">
        <v>13999.68</v>
      </c>
      <c r="R3641" s="1252">
        <v>14133.379999999999</v>
      </c>
      <c r="S3641" s="1252">
        <v>14267.08</v>
      </c>
      <c r="T3641" s="1252">
        <v>14267.079999999987</v>
      </c>
      <c r="U3641" s="1251" t="s">
        <v>1065</v>
      </c>
      <c r="V3641" s="1251" t="s">
        <v>564</v>
      </c>
      <c r="W3641" s="1251" t="s">
        <v>382</v>
      </c>
      <c r="X3641" s="1251" t="s">
        <v>1581</v>
      </c>
      <c r="Y3641" s="1251">
        <v>272</v>
      </c>
    </row>
    <row r="3642" spans="1:25" ht="12">
      <c r="A3642" s="1251">
        <v>2021</v>
      </c>
      <c r="B3642" s="1251">
        <v>25</v>
      </c>
      <c r="C3642" s="1251">
        <v>720</v>
      </c>
      <c r="D3642" s="1251" t="s">
        <v>1738</v>
      </c>
      <c r="E3642" s="1251">
        <v>283050</v>
      </c>
      <c r="F3642" s="1251" t="s">
        <v>1685</v>
      </c>
      <c r="G3642" s="1252">
        <v>-15495</v>
      </c>
      <c r="H3642" s="1252">
        <v>-15495</v>
      </c>
      <c r="I3642" s="1252">
        <v>-15495</v>
      </c>
      <c r="J3642" s="1252">
        <v>-15495</v>
      </c>
      <c r="K3642" s="1252">
        <v>-15495</v>
      </c>
      <c r="L3642" s="1252">
        <v>-15495</v>
      </c>
      <c r="M3642" s="1252">
        <v>-15495</v>
      </c>
      <c r="N3642" s="1252">
        <v>-15495</v>
      </c>
      <c r="O3642" s="1252">
        <v>-15495</v>
      </c>
      <c r="P3642" s="1252">
        <v>-15495</v>
      </c>
      <c r="Q3642" s="1252">
        <v>-15495</v>
      </c>
      <c r="R3642" s="1252">
        <v>-15495</v>
      </c>
      <c r="S3642" s="1252">
        <v>-15495</v>
      </c>
      <c r="T3642" s="1252">
        <v>-15495</v>
      </c>
      <c r="U3642" s="1251" t="s">
        <v>1065</v>
      </c>
      <c r="V3642" s="1251" t="s">
        <v>564</v>
      </c>
      <c r="W3642" s="1251" t="s">
        <v>377</v>
      </c>
      <c r="X3642" s="1251" t="s">
        <v>1581</v>
      </c>
      <c r="Y3642" s="1251">
        <v>283</v>
      </c>
    </row>
    <row r="3643" spans="1:25" ht="12">
      <c r="A3643" s="1251">
        <v>2021</v>
      </c>
      <c r="B3643" s="1251">
        <v>25</v>
      </c>
      <c r="C3643" s="1251">
        <v>720</v>
      </c>
      <c r="D3643" s="1251" t="s">
        <v>1738</v>
      </c>
      <c r="E3643" s="1251">
        <v>300000</v>
      </c>
      <c r="F3643" s="1251" t="s">
        <v>1628</v>
      </c>
      <c r="G3643" s="1252">
        <v>774547.70999999996</v>
      </c>
      <c r="H3643" s="1252">
        <v>775237.70999999996</v>
      </c>
      <c r="I3643" s="1252">
        <v>775237.70999999996</v>
      </c>
      <c r="J3643" s="1252">
        <v>775237.70999999996</v>
      </c>
      <c r="K3643" s="1252">
        <v>775237.70999999996</v>
      </c>
      <c r="L3643" s="1252">
        <v>775237.70999999996</v>
      </c>
      <c r="M3643" s="1252">
        <v>770817.68999999994</v>
      </c>
      <c r="N3643" s="1252">
        <v>770817.68999999994</v>
      </c>
      <c r="O3643" s="1252">
        <v>770817.68999999994</v>
      </c>
      <c r="P3643" s="1252">
        <v>770817.68999999994</v>
      </c>
      <c r="Q3643" s="1252">
        <v>770817.68999999994</v>
      </c>
      <c r="R3643" s="1252">
        <v>807521.90000000002</v>
      </c>
      <c r="S3643" s="1252">
        <v>821120.92000000004</v>
      </c>
      <c r="T3643" s="1252">
        <v>821120.91999999993</v>
      </c>
      <c r="U3643" s="1251" t="s">
        <v>1065</v>
      </c>
      <c r="V3643" s="1251" t="s">
        <v>564</v>
      </c>
      <c r="W3643" s="1251" t="s">
        <v>290</v>
      </c>
      <c r="X3643" s="1251" t="s">
        <v>1515</v>
      </c>
      <c r="Y3643" s="1251">
        <v>300</v>
      </c>
    </row>
    <row r="3644" spans="1:25" ht="12">
      <c r="A3644" s="1251">
        <v>2021</v>
      </c>
      <c r="B3644" s="1251">
        <v>25</v>
      </c>
      <c r="C3644" s="1251">
        <v>720</v>
      </c>
      <c r="D3644" s="1251" t="s">
        <v>1738</v>
      </c>
      <c r="E3644" s="1251">
        <v>301000</v>
      </c>
      <c r="F3644" s="1251" t="s">
        <v>1630</v>
      </c>
      <c r="G3644" s="1252">
        <v>0</v>
      </c>
      <c r="H3644" s="1252">
        <v>0</v>
      </c>
      <c r="I3644" s="1252">
        <v>0</v>
      </c>
      <c r="J3644" s="1252">
        <v>0</v>
      </c>
      <c r="K3644" s="1252">
        <v>0</v>
      </c>
      <c r="L3644" s="1252">
        <v>0</v>
      </c>
      <c r="M3644" s="1252">
        <v>0</v>
      </c>
      <c r="N3644" s="1252">
        <v>0</v>
      </c>
      <c r="O3644" s="1252">
        <v>0</v>
      </c>
      <c r="P3644" s="1252">
        <v>0</v>
      </c>
      <c r="Q3644" s="1252">
        <v>0</v>
      </c>
      <c r="R3644" s="1252">
        <v>0</v>
      </c>
      <c r="S3644" s="1252">
        <v>0</v>
      </c>
      <c r="T3644" s="1252">
        <v>0</v>
      </c>
      <c r="U3644" s="1251" t="s">
        <v>1065</v>
      </c>
      <c r="V3644" s="1251" t="s">
        <v>564</v>
      </c>
      <c r="W3644" s="1251" t="s">
        <v>290</v>
      </c>
      <c r="X3644" s="1251" t="s">
        <v>1515</v>
      </c>
      <c r="Y3644" s="1251">
        <v>301</v>
      </c>
    </row>
    <row r="3645" spans="1:25" ht="12">
      <c r="A3645" s="1251">
        <v>2021</v>
      </c>
      <c r="B3645" s="1251">
        <v>25</v>
      </c>
      <c r="C3645" s="1251">
        <v>720</v>
      </c>
      <c r="D3645" s="1251" t="s">
        <v>1738</v>
      </c>
      <c r="E3645" s="1251">
        <v>351000</v>
      </c>
      <c r="F3645" s="1251" t="s">
        <v>1742</v>
      </c>
      <c r="G3645" s="1252">
        <v>0</v>
      </c>
      <c r="H3645" s="1252">
        <v>0</v>
      </c>
      <c r="I3645" s="1252">
        <v>0</v>
      </c>
      <c r="J3645" s="1252">
        <v>0</v>
      </c>
      <c r="K3645" s="1252">
        <v>0</v>
      </c>
      <c r="L3645" s="1252">
        <v>0</v>
      </c>
      <c r="M3645" s="1252">
        <v>0</v>
      </c>
      <c r="N3645" s="1252">
        <v>0</v>
      </c>
      <c r="O3645" s="1252">
        <v>0</v>
      </c>
      <c r="P3645" s="1252">
        <v>0</v>
      </c>
      <c r="Q3645" s="1252">
        <v>0</v>
      </c>
      <c r="R3645" s="1252">
        <v>0</v>
      </c>
      <c r="S3645" s="1252">
        <v>0</v>
      </c>
      <c r="T3645" s="1252">
        <v>0</v>
      </c>
      <c r="U3645" s="1251" t="s">
        <v>1065</v>
      </c>
      <c r="V3645" s="1251" t="s">
        <v>564</v>
      </c>
      <c r="W3645" s="1251" t="s">
        <v>290</v>
      </c>
      <c r="X3645" s="1251" t="s">
        <v>1515</v>
      </c>
      <c r="Y3645" s="1251">
        <v>351</v>
      </c>
    </row>
    <row r="3646" spans="1:25" ht="12">
      <c r="A3646" s="1251">
        <v>2021</v>
      </c>
      <c r="B3646" s="1251">
        <v>25</v>
      </c>
      <c r="C3646" s="1251">
        <v>720</v>
      </c>
      <c r="D3646" s="1251" t="s">
        <v>1738</v>
      </c>
      <c r="E3646" s="1251">
        <v>353300</v>
      </c>
      <c r="F3646" s="1251" t="s">
        <v>1743</v>
      </c>
      <c r="G3646" s="1252">
        <v>0</v>
      </c>
      <c r="H3646" s="1252">
        <v>0</v>
      </c>
      <c r="I3646" s="1252">
        <v>0</v>
      </c>
      <c r="J3646" s="1252">
        <v>0</v>
      </c>
      <c r="K3646" s="1252">
        <v>0</v>
      </c>
      <c r="L3646" s="1252">
        <v>0</v>
      </c>
      <c r="M3646" s="1252">
        <v>0</v>
      </c>
      <c r="N3646" s="1252">
        <v>0</v>
      </c>
      <c r="O3646" s="1252">
        <v>0</v>
      </c>
      <c r="P3646" s="1252">
        <v>0</v>
      </c>
      <c r="Q3646" s="1252">
        <v>0</v>
      </c>
      <c r="R3646" s="1252">
        <v>0</v>
      </c>
      <c r="S3646" s="1252">
        <v>0</v>
      </c>
      <c r="T3646" s="1252">
        <v>0</v>
      </c>
      <c r="U3646" s="1251" t="s">
        <v>1065</v>
      </c>
      <c r="V3646" s="1251" t="s">
        <v>564</v>
      </c>
      <c r="W3646" s="1251" t="s">
        <v>290</v>
      </c>
      <c r="X3646" s="1251" t="s">
        <v>1515</v>
      </c>
      <c r="Y3646" s="1251">
        <v>353</v>
      </c>
    </row>
    <row r="3647" spans="1:25" ht="12">
      <c r="A3647" s="1251">
        <v>2021</v>
      </c>
      <c r="B3647" s="1251">
        <v>25</v>
      </c>
      <c r="C3647" s="1251">
        <v>720</v>
      </c>
      <c r="D3647" s="1251" t="s">
        <v>1738</v>
      </c>
      <c r="E3647" s="1251">
        <v>353400</v>
      </c>
      <c r="F3647" s="1251" t="s">
        <v>1744</v>
      </c>
      <c r="G3647" s="1252">
        <v>0</v>
      </c>
      <c r="H3647" s="1252">
        <v>0</v>
      </c>
      <c r="I3647" s="1252">
        <v>0</v>
      </c>
      <c r="J3647" s="1252">
        <v>0</v>
      </c>
      <c r="K3647" s="1252">
        <v>0</v>
      </c>
      <c r="L3647" s="1252">
        <v>0</v>
      </c>
      <c r="M3647" s="1252">
        <v>0</v>
      </c>
      <c r="N3647" s="1252">
        <v>0</v>
      </c>
      <c r="O3647" s="1252">
        <v>0</v>
      </c>
      <c r="P3647" s="1252">
        <v>0</v>
      </c>
      <c r="Q3647" s="1252">
        <v>0</v>
      </c>
      <c r="R3647" s="1252">
        <v>0</v>
      </c>
      <c r="S3647" s="1252">
        <v>0</v>
      </c>
      <c r="T3647" s="1252">
        <v>0</v>
      </c>
      <c r="U3647" s="1251" t="s">
        <v>1065</v>
      </c>
      <c r="V3647" s="1251" t="s">
        <v>564</v>
      </c>
      <c r="W3647" s="1251" t="s">
        <v>290</v>
      </c>
      <c r="X3647" s="1251" t="s">
        <v>1515</v>
      </c>
      <c r="Y3647" s="1251">
        <v>353</v>
      </c>
    </row>
    <row r="3648" spans="1:25" ht="12">
      <c r="A3648" s="1251">
        <v>2021</v>
      </c>
      <c r="B3648" s="1251">
        <v>25</v>
      </c>
      <c r="C3648" s="1251">
        <v>720</v>
      </c>
      <c r="D3648" s="1251" t="s">
        <v>1738</v>
      </c>
      <c r="E3648" s="1251">
        <v>354300</v>
      </c>
      <c r="F3648" s="1251" t="s">
        <v>1745</v>
      </c>
      <c r="G3648" s="1252">
        <v>0</v>
      </c>
      <c r="H3648" s="1252">
        <v>0</v>
      </c>
      <c r="I3648" s="1252">
        <v>0</v>
      </c>
      <c r="J3648" s="1252">
        <v>0</v>
      </c>
      <c r="K3648" s="1252">
        <v>0</v>
      </c>
      <c r="L3648" s="1252">
        <v>0</v>
      </c>
      <c r="M3648" s="1252">
        <v>0</v>
      </c>
      <c r="N3648" s="1252">
        <v>0</v>
      </c>
      <c r="O3648" s="1252">
        <v>0</v>
      </c>
      <c r="P3648" s="1252">
        <v>0</v>
      </c>
      <c r="Q3648" s="1252">
        <v>0</v>
      </c>
      <c r="R3648" s="1252">
        <v>0</v>
      </c>
      <c r="S3648" s="1252">
        <v>0</v>
      </c>
      <c r="T3648" s="1252">
        <v>0</v>
      </c>
      <c r="U3648" s="1251" t="s">
        <v>1065</v>
      </c>
      <c r="V3648" s="1251" t="s">
        <v>564</v>
      </c>
      <c r="W3648" s="1251" t="s">
        <v>290</v>
      </c>
      <c r="X3648" s="1251" t="s">
        <v>1515</v>
      </c>
      <c r="Y3648" s="1251">
        <v>354</v>
      </c>
    </row>
    <row r="3649" spans="1:25" ht="12">
      <c r="A3649" s="1251">
        <v>2021</v>
      </c>
      <c r="B3649" s="1251">
        <v>25</v>
      </c>
      <c r="C3649" s="1251">
        <v>720</v>
      </c>
      <c r="D3649" s="1251" t="s">
        <v>1738</v>
      </c>
      <c r="E3649" s="1251">
        <v>361000</v>
      </c>
      <c r="F3649" s="1251" t="s">
        <v>1746</v>
      </c>
      <c r="G3649" s="1252">
        <v>0</v>
      </c>
      <c r="H3649" s="1252">
        <v>0</v>
      </c>
      <c r="I3649" s="1252">
        <v>0</v>
      </c>
      <c r="J3649" s="1252">
        <v>0</v>
      </c>
      <c r="K3649" s="1252">
        <v>0</v>
      </c>
      <c r="L3649" s="1252">
        <v>0</v>
      </c>
      <c r="M3649" s="1252">
        <v>0</v>
      </c>
      <c r="N3649" s="1252">
        <v>0</v>
      </c>
      <c r="O3649" s="1252">
        <v>0</v>
      </c>
      <c r="P3649" s="1252">
        <v>0</v>
      </c>
      <c r="Q3649" s="1252">
        <v>0</v>
      </c>
      <c r="R3649" s="1252">
        <v>0</v>
      </c>
      <c r="S3649" s="1252">
        <v>0</v>
      </c>
      <c r="T3649" s="1252">
        <v>0</v>
      </c>
      <c r="U3649" s="1251" t="s">
        <v>1065</v>
      </c>
      <c r="V3649" s="1251" t="s">
        <v>564</v>
      </c>
      <c r="W3649" s="1251" t="s">
        <v>290</v>
      </c>
      <c r="X3649" s="1251" t="s">
        <v>1515</v>
      </c>
      <c r="Y3649" s="1251">
        <v>361</v>
      </c>
    </row>
    <row r="3650" spans="1:25" ht="12">
      <c r="A3650" s="1251">
        <v>2021</v>
      </c>
      <c r="B3650" s="1251">
        <v>25</v>
      </c>
      <c r="C3650" s="1251">
        <v>720</v>
      </c>
      <c r="D3650" s="1251" t="s">
        <v>1738</v>
      </c>
      <c r="E3650" s="1251">
        <v>363000</v>
      </c>
      <c r="F3650" s="1251" t="s">
        <v>1747</v>
      </c>
      <c r="G3650" s="1252">
        <v>0</v>
      </c>
      <c r="H3650" s="1252">
        <v>0</v>
      </c>
      <c r="I3650" s="1252">
        <v>0</v>
      </c>
      <c r="J3650" s="1252">
        <v>0</v>
      </c>
      <c r="K3650" s="1252">
        <v>0</v>
      </c>
      <c r="L3650" s="1252">
        <v>0</v>
      </c>
      <c r="M3650" s="1252">
        <v>0</v>
      </c>
      <c r="N3650" s="1252">
        <v>0</v>
      </c>
      <c r="O3650" s="1252">
        <v>0</v>
      </c>
      <c r="P3650" s="1252">
        <v>0</v>
      </c>
      <c r="Q3650" s="1252">
        <v>0</v>
      </c>
      <c r="R3650" s="1252">
        <v>0</v>
      </c>
      <c r="S3650" s="1252">
        <v>0</v>
      </c>
      <c r="T3650" s="1252">
        <v>0</v>
      </c>
      <c r="U3650" s="1251" t="s">
        <v>1065</v>
      </c>
      <c r="V3650" s="1251" t="s">
        <v>564</v>
      </c>
      <c r="W3650" s="1251" t="s">
        <v>290</v>
      </c>
      <c r="X3650" s="1251" t="s">
        <v>1515</v>
      </c>
      <c r="Y3650" s="1251">
        <v>363</v>
      </c>
    </row>
    <row r="3651" spans="1:25" ht="12">
      <c r="A3651" s="1251">
        <v>2021</v>
      </c>
      <c r="B3651" s="1251">
        <v>25</v>
      </c>
      <c r="C3651" s="1251">
        <v>720</v>
      </c>
      <c r="D3651" s="1251" t="s">
        <v>1738</v>
      </c>
      <c r="E3651" s="1251">
        <v>371300</v>
      </c>
      <c r="F3651" s="1251" t="s">
        <v>1748</v>
      </c>
      <c r="G3651" s="1252">
        <v>0</v>
      </c>
      <c r="H3651" s="1252">
        <v>0</v>
      </c>
      <c r="I3651" s="1252">
        <v>0</v>
      </c>
      <c r="J3651" s="1252">
        <v>0</v>
      </c>
      <c r="K3651" s="1252">
        <v>0</v>
      </c>
      <c r="L3651" s="1252">
        <v>0</v>
      </c>
      <c r="M3651" s="1252">
        <v>0</v>
      </c>
      <c r="N3651" s="1252">
        <v>0</v>
      </c>
      <c r="O3651" s="1252">
        <v>0</v>
      </c>
      <c r="P3651" s="1252">
        <v>0</v>
      </c>
      <c r="Q3651" s="1252">
        <v>0</v>
      </c>
      <c r="R3651" s="1252">
        <v>0</v>
      </c>
      <c r="S3651" s="1252">
        <v>0</v>
      </c>
      <c r="T3651" s="1252">
        <v>0</v>
      </c>
      <c r="U3651" s="1251" t="s">
        <v>1065</v>
      </c>
      <c r="V3651" s="1251" t="s">
        <v>564</v>
      </c>
      <c r="W3651" s="1251" t="s">
        <v>290</v>
      </c>
      <c r="X3651" s="1251" t="s">
        <v>1515</v>
      </c>
      <c r="Y3651" s="1251">
        <v>371</v>
      </c>
    </row>
    <row r="3652" spans="1:25" ht="12">
      <c r="A3652" s="1251">
        <v>2021</v>
      </c>
      <c r="B3652" s="1251">
        <v>25</v>
      </c>
      <c r="C3652" s="1251">
        <v>720</v>
      </c>
      <c r="D3652" s="1251" t="s">
        <v>1738</v>
      </c>
      <c r="E3652" s="1251">
        <v>389200</v>
      </c>
      <c r="F3652" s="1251" t="s">
        <v>1749</v>
      </c>
      <c r="G3652" s="1252">
        <v>0</v>
      </c>
      <c r="H3652" s="1252">
        <v>0</v>
      </c>
      <c r="I3652" s="1252">
        <v>0</v>
      </c>
      <c r="J3652" s="1252">
        <v>0</v>
      </c>
      <c r="K3652" s="1252">
        <v>0</v>
      </c>
      <c r="L3652" s="1252">
        <v>0</v>
      </c>
      <c r="M3652" s="1252">
        <v>0</v>
      </c>
      <c r="N3652" s="1252">
        <v>0</v>
      </c>
      <c r="O3652" s="1252">
        <v>0</v>
      </c>
      <c r="P3652" s="1252">
        <v>0</v>
      </c>
      <c r="Q3652" s="1252">
        <v>0</v>
      </c>
      <c r="R3652" s="1252">
        <v>0</v>
      </c>
      <c r="S3652" s="1252">
        <v>0</v>
      </c>
      <c r="T3652" s="1252">
        <v>0</v>
      </c>
      <c r="U3652" s="1251" t="s">
        <v>1065</v>
      </c>
      <c r="V3652" s="1251" t="s">
        <v>564</v>
      </c>
      <c r="W3652" s="1251" t="s">
        <v>290</v>
      </c>
      <c r="X3652" s="1251" t="s">
        <v>1515</v>
      </c>
      <c r="Y3652" s="1251">
        <v>389</v>
      </c>
    </row>
    <row r="3653" spans="1:25" ht="12">
      <c r="A3653" s="1251">
        <v>2021</v>
      </c>
      <c r="B3653" s="1251">
        <v>25</v>
      </c>
      <c r="C3653" s="1251">
        <v>720</v>
      </c>
      <c r="D3653" s="1251" t="s">
        <v>1738</v>
      </c>
      <c r="E3653" s="1251">
        <v>922501</v>
      </c>
      <c r="F3653" s="1251" t="s">
        <v>1686</v>
      </c>
      <c r="G3653" s="1252">
        <v>-642173.82999999996</v>
      </c>
      <c r="H3653" s="1252">
        <v>-668315.90000000002</v>
      </c>
      <c r="I3653" s="1252">
        <v>-641303.67000000004</v>
      </c>
      <c r="J3653" s="1252">
        <v>-620952.35999999999</v>
      </c>
      <c r="K3653" s="1252">
        <v>-641127.53000000003</v>
      </c>
      <c r="L3653" s="1252">
        <v>-627947.01000000001</v>
      </c>
      <c r="M3653" s="1252">
        <v>-608049.63</v>
      </c>
      <c r="N3653" s="1252">
        <v>-654998.46999999997</v>
      </c>
      <c r="O3653" s="1252">
        <v>-647654.18000000005</v>
      </c>
      <c r="P3653" s="1252">
        <v>-636540.69999999995</v>
      </c>
      <c r="Q3653" s="1252">
        <v>-650938.56000000006</v>
      </c>
      <c r="R3653" s="1252">
        <v>-633520.65000000002</v>
      </c>
      <c r="S3653" s="1252">
        <v>-667619.39000000001</v>
      </c>
      <c r="T3653" s="1252">
        <v>-667619.38999999966</v>
      </c>
      <c r="U3653" s="1251" t="s">
        <v>1065</v>
      </c>
      <c r="V3653" s="1251" t="s">
        <v>1537</v>
      </c>
      <c r="W3653" s="1251" t="s">
        <v>305</v>
      </c>
      <c r="X3653" s="1251" t="s">
        <v>1515</v>
      </c>
      <c r="Y3653" s="1251">
        <v>922</v>
      </c>
    </row>
    <row r="3654" spans="1:25" ht="12">
      <c r="A3654" s="1251">
        <v>2021</v>
      </c>
      <c r="B3654" s="1251">
        <v>25</v>
      </c>
      <c r="C3654" s="1251">
        <v>730</v>
      </c>
      <c r="D3654" s="1251" t="s">
        <v>1750</v>
      </c>
      <c r="E3654" s="1251">
        <v>105020</v>
      </c>
      <c r="F3654" s="1251" t="s">
        <v>1518</v>
      </c>
      <c r="G3654" s="1252">
        <v>8452.8899999999994</v>
      </c>
      <c r="H3654" s="1252">
        <v>9238.5200000000004</v>
      </c>
      <c r="I3654" s="1252">
        <v>9238.5200000000004</v>
      </c>
      <c r="J3654" s="1252">
        <v>9238.5200000000004</v>
      </c>
      <c r="K3654" s="1252">
        <v>9238.5200000000004</v>
      </c>
      <c r="L3654" s="1252">
        <v>9238.5200000000004</v>
      </c>
      <c r="M3654" s="1252">
        <v>9238.5200000000004</v>
      </c>
      <c r="N3654" s="1252">
        <v>9238.5200000000004</v>
      </c>
      <c r="O3654" s="1252">
        <v>9238.5200000000004</v>
      </c>
      <c r="P3654" s="1252">
        <v>9238.5200000000004</v>
      </c>
      <c r="Q3654" s="1252">
        <v>9238.5200000000004</v>
      </c>
      <c r="R3654" s="1252">
        <v>9238.5200000000004</v>
      </c>
      <c r="S3654" s="1252">
        <v>9238.5200000000004</v>
      </c>
      <c r="T3654" s="1252">
        <v>9238.5200000000041</v>
      </c>
      <c r="U3654" s="1251" t="s">
        <v>1065</v>
      </c>
      <c r="V3654" s="1251" t="s">
        <v>564</v>
      </c>
      <c r="W3654" s="1251" t="s">
        <v>296</v>
      </c>
      <c r="X3654" s="1251" t="s">
        <v>1515</v>
      </c>
      <c r="Y3654" s="1251">
        <v>105</v>
      </c>
    </row>
    <row r="3655" spans="1:25" ht="12">
      <c r="A3655" s="1251">
        <v>2021</v>
      </c>
      <c r="B3655" s="1251">
        <v>25</v>
      </c>
      <c r="C3655" s="1251">
        <v>730</v>
      </c>
      <c r="D3655" s="1251" t="s">
        <v>1750</v>
      </c>
      <c r="E3655" s="1251">
        <v>105029</v>
      </c>
      <c r="F3655" s="1251" t="s">
        <v>1519</v>
      </c>
      <c r="G3655" s="1252">
        <v>0</v>
      </c>
      <c r="H3655" s="1252">
        <v>35.579999999999998</v>
      </c>
      <c r="I3655" s="1252">
        <v>35.579999999999998</v>
      </c>
      <c r="J3655" s="1252">
        <v>35.579999999999998</v>
      </c>
      <c r="K3655" s="1252">
        <v>35.579999999999998</v>
      </c>
      <c r="L3655" s="1252">
        <v>35.579999999999998</v>
      </c>
      <c r="M3655" s="1252">
        <v>35.579999999999998</v>
      </c>
      <c r="N3655" s="1252">
        <v>35.579999999999998</v>
      </c>
      <c r="O3655" s="1252">
        <v>35.579999999999998</v>
      </c>
      <c r="P3655" s="1252">
        <v>35.579999999999998</v>
      </c>
      <c r="Q3655" s="1252">
        <v>35.579999999999998</v>
      </c>
      <c r="R3655" s="1252">
        <v>35.579999999999998</v>
      </c>
      <c r="S3655" s="1252">
        <v>35.579999999999998</v>
      </c>
      <c r="T3655" s="1252">
        <v>35.579999999999984</v>
      </c>
      <c r="U3655" s="1251" t="s">
        <v>1065</v>
      </c>
      <c r="V3655" s="1251" t="s">
        <v>564</v>
      </c>
      <c r="W3655" s="1251" t="s">
        <v>296</v>
      </c>
      <c r="X3655" s="1251" t="s">
        <v>1515</v>
      </c>
      <c r="Y3655" s="1251">
        <v>105</v>
      </c>
    </row>
    <row r="3656" spans="1:25" ht="12">
      <c r="A3656" s="1251">
        <v>2021</v>
      </c>
      <c r="B3656" s="1251">
        <v>25</v>
      </c>
      <c r="C3656" s="1251">
        <v>730</v>
      </c>
      <c r="D3656" s="1251" t="s">
        <v>1750</v>
      </c>
      <c r="E3656" s="1251">
        <v>105030</v>
      </c>
      <c r="F3656" s="1251" t="s">
        <v>1520</v>
      </c>
      <c r="G3656" s="1252">
        <v>574761.52000000002</v>
      </c>
      <c r="H3656" s="1252">
        <v>574761.52000000002</v>
      </c>
      <c r="I3656" s="1252">
        <v>587559.42000000004</v>
      </c>
      <c r="J3656" s="1252">
        <v>595536.47999999998</v>
      </c>
      <c r="K3656" s="1252">
        <v>605351.97999999998</v>
      </c>
      <c r="L3656" s="1252">
        <v>606668.38</v>
      </c>
      <c r="M3656" s="1252">
        <v>606668.38</v>
      </c>
      <c r="N3656" s="1252">
        <v>606668.38</v>
      </c>
      <c r="O3656" s="1252">
        <v>608209.38</v>
      </c>
      <c r="P3656" s="1252">
        <v>609180.88</v>
      </c>
      <c r="Q3656" s="1252">
        <v>609180.88</v>
      </c>
      <c r="R3656" s="1252">
        <v>611104.88</v>
      </c>
      <c r="S3656" s="1252">
        <v>611104.88</v>
      </c>
      <c r="T3656" s="1252">
        <v>611104.87999999989</v>
      </c>
      <c r="U3656" s="1251" t="s">
        <v>1065</v>
      </c>
      <c r="V3656" s="1251" t="s">
        <v>564</v>
      </c>
      <c r="W3656" s="1251" t="s">
        <v>296</v>
      </c>
      <c r="X3656" s="1251" t="s">
        <v>1515</v>
      </c>
      <c r="Y3656" s="1251">
        <v>105</v>
      </c>
    </row>
    <row r="3657" spans="1:25" ht="12">
      <c r="A3657" s="1251">
        <v>2021</v>
      </c>
      <c r="B3657" s="1251">
        <v>25</v>
      </c>
      <c r="C3657" s="1251">
        <v>730</v>
      </c>
      <c r="D3657" s="1251" t="s">
        <v>1750</v>
      </c>
      <c r="E3657" s="1251">
        <v>105060</v>
      </c>
      <c r="F3657" s="1251" t="s">
        <v>1523</v>
      </c>
      <c r="G3657" s="1252">
        <v>7003.4700000000003</v>
      </c>
      <c r="H3657" s="1252">
        <v>7003.4700000000003</v>
      </c>
      <c r="I3657" s="1252">
        <v>7003.4700000000003</v>
      </c>
      <c r="J3657" s="1252">
        <v>7003.4700000000003</v>
      </c>
      <c r="K3657" s="1252">
        <v>7003.4700000000003</v>
      </c>
      <c r="L3657" s="1252">
        <v>7003.4700000000003</v>
      </c>
      <c r="M3657" s="1252">
        <v>7003.4700000000003</v>
      </c>
      <c r="N3657" s="1252">
        <v>7003.4700000000003</v>
      </c>
      <c r="O3657" s="1252">
        <v>7003.4700000000003</v>
      </c>
      <c r="P3657" s="1252">
        <v>7003.4700000000003</v>
      </c>
      <c r="Q3657" s="1252">
        <v>7003.4700000000003</v>
      </c>
      <c r="R3657" s="1252">
        <v>7003.4700000000003</v>
      </c>
      <c r="S3657" s="1252">
        <v>7003.4700000000003</v>
      </c>
      <c r="T3657" s="1252">
        <v>7003.4700000000012</v>
      </c>
      <c r="U3657" s="1251" t="s">
        <v>1065</v>
      </c>
      <c r="V3657" s="1251" t="s">
        <v>564</v>
      </c>
      <c r="W3657" s="1251" t="s">
        <v>296</v>
      </c>
      <c r="X3657" s="1251" t="s">
        <v>1515</v>
      </c>
      <c r="Y3657" s="1251">
        <v>105</v>
      </c>
    </row>
    <row r="3658" spans="1:25" ht="12">
      <c r="A3658" s="1251">
        <v>2021</v>
      </c>
      <c r="B3658" s="1251">
        <v>25</v>
      </c>
      <c r="C3658" s="1251">
        <v>730</v>
      </c>
      <c r="D3658" s="1251" t="s">
        <v>1750</v>
      </c>
      <c r="E3658" s="1251">
        <v>105070</v>
      </c>
      <c r="F3658" s="1251" t="s">
        <v>1524</v>
      </c>
      <c r="G3658" s="1252">
        <v>9293.9200000000001</v>
      </c>
      <c r="H3658" s="1252">
        <v>10207.68</v>
      </c>
      <c r="I3658" s="1252">
        <v>10207.68</v>
      </c>
      <c r="J3658" s="1252">
        <v>10207.68</v>
      </c>
      <c r="K3658" s="1252">
        <v>10207.68</v>
      </c>
      <c r="L3658" s="1252">
        <v>10207.68</v>
      </c>
      <c r="M3658" s="1252">
        <v>10207.68</v>
      </c>
      <c r="N3658" s="1252">
        <v>10207.68</v>
      </c>
      <c r="O3658" s="1252">
        <v>10207.68</v>
      </c>
      <c r="P3658" s="1252">
        <v>10207.68</v>
      </c>
      <c r="Q3658" s="1252">
        <v>10207.68</v>
      </c>
      <c r="R3658" s="1252">
        <v>10207.68</v>
      </c>
      <c r="S3658" s="1252">
        <v>10207.68</v>
      </c>
      <c r="T3658" s="1252">
        <v>10207.679999999993</v>
      </c>
      <c r="U3658" s="1251" t="s">
        <v>1065</v>
      </c>
      <c r="V3658" s="1251" t="s">
        <v>564</v>
      </c>
      <c r="W3658" s="1251" t="s">
        <v>296</v>
      </c>
      <c r="X3658" s="1251" t="s">
        <v>1515</v>
      </c>
      <c r="Y3658" s="1251">
        <v>105</v>
      </c>
    </row>
    <row r="3659" spans="1:25" ht="12">
      <c r="A3659" s="1251">
        <v>2021</v>
      </c>
      <c r="B3659" s="1251">
        <v>25</v>
      </c>
      <c r="C3659" s="1251">
        <v>730</v>
      </c>
      <c r="D3659" s="1251" t="s">
        <v>1750</v>
      </c>
      <c r="E3659" s="1251">
        <v>105081</v>
      </c>
      <c r="F3659" s="1251" t="s">
        <v>1526</v>
      </c>
      <c r="G3659" s="1252">
        <v>1641.1099999999999</v>
      </c>
      <c r="H3659" s="1252">
        <v>1653.74</v>
      </c>
      <c r="I3659" s="1252">
        <v>1679.79</v>
      </c>
      <c r="J3659" s="1252">
        <v>1716.4000000000001</v>
      </c>
      <c r="K3659" s="1252">
        <v>1759.3699999999999</v>
      </c>
      <c r="L3659" s="1252">
        <v>1812.6199999999999</v>
      </c>
      <c r="M3659" s="1252">
        <v>1867.27</v>
      </c>
      <c r="N3659" s="1252">
        <v>1922.25</v>
      </c>
      <c r="O3659" s="1252">
        <v>1978.96</v>
      </c>
      <c r="P3659" s="1252">
        <v>2037.4300000000001</v>
      </c>
      <c r="Q3659" s="1252">
        <v>2096.25</v>
      </c>
      <c r="R3659" s="1252">
        <v>2157.1799999999998</v>
      </c>
      <c r="S3659" s="1252">
        <v>2202.27</v>
      </c>
      <c r="T3659" s="1252">
        <v>2202.2700000000004</v>
      </c>
      <c r="U3659" s="1251" t="s">
        <v>1065</v>
      </c>
      <c r="V3659" s="1251" t="s">
        <v>564</v>
      </c>
      <c r="W3659" s="1251" t="s">
        <v>296</v>
      </c>
      <c r="X3659" s="1251" t="s">
        <v>1515</v>
      </c>
      <c r="Y3659" s="1251">
        <v>105</v>
      </c>
    </row>
    <row r="3660" spans="1:25" ht="12">
      <c r="A3660" s="1251">
        <v>2021</v>
      </c>
      <c r="B3660" s="1251">
        <v>25</v>
      </c>
      <c r="C3660" s="1251">
        <v>730</v>
      </c>
      <c r="D3660" s="1251" t="s">
        <v>1750</v>
      </c>
      <c r="E3660" s="1251">
        <v>105085</v>
      </c>
      <c r="F3660" s="1251" t="s">
        <v>1527</v>
      </c>
      <c r="G3660" s="1252">
        <v>3651.5700000000002</v>
      </c>
      <c r="H3660" s="1252">
        <v>3680.9200000000001</v>
      </c>
      <c r="I3660" s="1252">
        <v>3741.4299999999998</v>
      </c>
      <c r="J3660" s="1252">
        <v>3826.4699999999998</v>
      </c>
      <c r="K3660" s="1252">
        <v>3926.29</v>
      </c>
      <c r="L3660" s="1252">
        <v>4050</v>
      </c>
      <c r="M3660" s="1252">
        <v>4176.9300000000003</v>
      </c>
      <c r="N3660" s="1252">
        <v>4304.6300000000001</v>
      </c>
      <c r="O3660" s="1252">
        <v>4436.3800000000001</v>
      </c>
      <c r="P3660" s="1252">
        <v>4572.1999999999998</v>
      </c>
      <c r="Q3660" s="1252">
        <v>4708.8400000000001</v>
      </c>
      <c r="R3660" s="1252">
        <v>4850.3900000000003</v>
      </c>
      <c r="S3660" s="1252">
        <v>4955.1400000000003</v>
      </c>
      <c r="T3660" s="1252">
        <v>4955.1399999999994</v>
      </c>
      <c r="U3660" s="1251" t="s">
        <v>1065</v>
      </c>
      <c r="V3660" s="1251" t="s">
        <v>564</v>
      </c>
      <c r="W3660" s="1251" t="s">
        <v>296</v>
      </c>
      <c r="X3660" s="1251" t="s">
        <v>1515</v>
      </c>
      <c r="Y3660" s="1251">
        <v>105</v>
      </c>
    </row>
    <row r="3661" spans="1:25" ht="12">
      <c r="A3661" s="1251">
        <v>2021</v>
      </c>
      <c r="B3661" s="1251">
        <v>25</v>
      </c>
      <c r="C3661" s="1251">
        <v>730</v>
      </c>
      <c r="D3661" s="1251" t="s">
        <v>1750</v>
      </c>
      <c r="E3661" s="1251">
        <v>105090</v>
      </c>
      <c r="F3661" s="1251" t="s">
        <v>1528</v>
      </c>
      <c r="G3661" s="1252">
        <v>-610925.79000000004</v>
      </c>
      <c r="H3661" s="1252">
        <v>-610925.79000000004</v>
      </c>
      <c r="I3661" s="1252">
        <v>-610925.79000000004</v>
      </c>
      <c r="J3661" s="1252">
        <v>-621973.06000000006</v>
      </c>
      <c r="K3661" s="1252">
        <v>-621973.06000000006</v>
      </c>
      <c r="L3661" s="1252">
        <v>-622121.92000000004</v>
      </c>
      <c r="M3661" s="1252">
        <v>-622121.92000000004</v>
      </c>
      <c r="N3661" s="1252">
        <v>-622121.92000000004</v>
      </c>
      <c r="O3661" s="1252">
        <v>-622121.92000000004</v>
      </c>
      <c r="P3661" s="1252">
        <v>-622121.92000000004</v>
      </c>
      <c r="Q3661" s="1252">
        <v>-622121.92000000004</v>
      </c>
      <c r="R3661" s="1252">
        <v>-622121.92000000004</v>
      </c>
      <c r="S3661" s="1252">
        <v>-642840.44999999995</v>
      </c>
      <c r="T3661" s="1252">
        <v>-642840.45000000019</v>
      </c>
      <c r="U3661" s="1251" t="s">
        <v>1065</v>
      </c>
      <c r="V3661" s="1251" t="s">
        <v>564</v>
      </c>
      <c r="W3661" s="1251" t="s">
        <v>296</v>
      </c>
      <c r="X3661" s="1251" t="s">
        <v>1515</v>
      </c>
      <c r="Y3661" s="1251">
        <v>105</v>
      </c>
    </row>
    <row r="3662" spans="1:25" ht="12">
      <c r="A3662" s="1251">
        <v>2021</v>
      </c>
      <c r="B3662" s="1251">
        <v>25</v>
      </c>
      <c r="C3662" s="1251">
        <v>730</v>
      </c>
      <c r="D3662" s="1251" t="s">
        <v>1750</v>
      </c>
      <c r="E3662" s="1251">
        <v>106000</v>
      </c>
      <c r="F3662" s="1251" t="s">
        <v>1529</v>
      </c>
      <c r="G3662" s="1252">
        <v>0</v>
      </c>
      <c r="H3662" s="1252">
        <v>0</v>
      </c>
      <c r="I3662" s="1252">
        <v>0</v>
      </c>
      <c r="J3662" s="1252">
        <v>0</v>
      </c>
      <c r="K3662" s="1252">
        <v>0</v>
      </c>
      <c r="L3662" s="1252">
        <v>0</v>
      </c>
      <c r="M3662" s="1252">
        <v>0</v>
      </c>
      <c r="N3662" s="1252">
        <v>0</v>
      </c>
      <c r="O3662" s="1252">
        <v>0</v>
      </c>
      <c r="P3662" s="1252">
        <v>0</v>
      </c>
      <c r="Q3662" s="1252">
        <v>0</v>
      </c>
      <c r="R3662" s="1252">
        <v>0</v>
      </c>
      <c r="S3662" s="1252">
        <v>0</v>
      </c>
      <c r="T3662" s="1252">
        <v>0</v>
      </c>
      <c r="U3662" s="1251" t="s">
        <v>1065</v>
      </c>
      <c r="V3662" s="1251" t="s">
        <v>564</v>
      </c>
      <c r="W3662" s="1251" t="s">
        <v>290</v>
      </c>
      <c r="X3662" s="1251" t="s">
        <v>1515</v>
      </c>
      <c r="Y3662" s="1251">
        <v>106</v>
      </c>
    </row>
    <row r="3663" spans="1:25" ht="12">
      <c r="A3663" s="1251">
        <v>2021</v>
      </c>
      <c r="B3663" s="1251">
        <v>25</v>
      </c>
      <c r="C3663" s="1251">
        <v>730</v>
      </c>
      <c r="D3663" s="1251" t="s">
        <v>1750</v>
      </c>
      <c r="E3663" s="1251">
        <v>108000</v>
      </c>
      <c r="F3663" s="1251" t="s">
        <v>1530</v>
      </c>
      <c r="G3663" s="1252">
        <v>-626115.31000000006</v>
      </c>
      <c r="H3663" s="1252">
        <v>-629718.37</v>
      </c>
      <c r="I3663" s="1252">
        <v>-633321.43000000005</v>
      </c>
      <c r="J3663" s="1252">
        <v>-636924.48999999999</v>
      </c>
      <c r="K3663" s="1252">
        <v>-640555.48999999999</v>
      </c>
      <c r="L3663" s="1252">
        <v>-644186.48999999999</v>
      </c>
      <c r="M3663" s="1252">
        <v>-642120.19999999995</v>
      </c>
      <c r="N3663" s="1252">
        <v>-645737.15000000002</v>
      </c>
      <c r="O3663" s="1252">
        <v>-649354.09999999998</v>
      </c>
      <c r="P3663" s="1252">
        <v>-652971.05000000005</v>
      </c>
      <c r="Q3663" s="1252">
        <v>-656588</v>
      </c>
      <c r="R3663" s="1252">
        <v>-660204.94999999995</v>
      </c>
      <c r="S3663" s="1252">
        <v>-663821.90000000002</v>
      </c>
      <c r="T3663" s="1252">
        <v>-663821.90000000037</v>
      </c>
      <c r="U3663" s="1251" t="s">
        <v>1065</v>
      </c>
      <c r="V3663" s="1251" t="s">
        <v>564</v>
      </c>
      <c r="W3663" s="1251" t="s">
        <v>292</v>
      </c>
      <c r="X3663" s="1251" t="s">
        <v>1515</v>
      </c>
      <c r="Y3663" s="1251">
        <v>108</v>
      </c>
    </row>
    <row r="3664" spans="1:25" ht="12">
      <c r="A3664" s="1251">
        <v>2021</v>
      </c>
      <c r="B3664" s="1251">
        <v>25</v>
      </c>
      <c r="C3664" s="1251">
        <v>730</v>
      </c>
      <c r="D3664" s="1251" t="s">
        <v>1750</v>
      </c>
      <c r="E3664" s="1251">
        <v>108100</v>
      </c>
      <c r="F3664" s="1251" t="s">
        <v>1531</v>
      </c>
      <c r="G3664" s="1252">
        <v>0</v>
      </c>
      <c r="H3664" s="1252">
        <v>0</v>
      </c>
      <c r="I3664" s="1252">
        <v>0</v>
      </c>
      <c r="J3664" s="1252">
        <v>0</v>
      </c>
      <c r="K3664" s="1252">
        <v>0</v>
      </c>
      <c r="L3664" s="1252">
        <v>0</v>
      </c>
      <c r="M3664" s="1252">
        <v>0</v>
      </c>
      <c r="N3664" s="1252">
        <v>0</v>
      </c>
      <c r="O3664" s="1252">
        <v>0</v>
      </c>
      <c r="P3664" s="1252">
        <v>0</v>
      </c>
      <c r="Q3664" s="1252">
        <v>0</v>
      </c>
      <c r="R3664" s="1252">
        <v>0</v>
      </c>
      <c r="S3664" s="1252">
        <v>0</v>
      </c>
      <c r="T3664" s="1252">
        <v>0</v>
      </c>
      <c r="U3664" s="1251" t="s">
        <v>1065</v>
      </c>
      <c r="V3664" s="1251" t="s">
        <v>564</v>
      </c>
      <c r="W3664" s="1251" t="s">
        <v>292</v>
      </c>
      <c r="X3664" s="1251" t="s">
        <v>1515</v>
      </c>
      <c r="Y3664" s="1251">
        <v>108</v>
      </c>
    </row>
    <row r="3665" spans="1:25" ht="12">
      <c r="A3665" s="1251">
        <v>2021</v>
      </c>
      <c r="B3665" s="1251">
        <v>25</v>
      </c>
      <c r="C3665" s="1251">
        <v>730</v>
      </c>
      <c r="D3665" s="1251" t="s">
        <v>1750</v>
      </c>
      <c r="E3665" s="1251">
        <v>114000</v>
      </c>
      <c r="F3665" s="1251" t="s">
        <v>1534</v>
      </c>
      <c r="G3665" s="1252">
        <v>-1263828.6799999999</v>
      </c>
      <c r="H3665" s="1252">
        <v>-1263828.6799999999</v>
      </c>
      <c r="I3665" s="1252">
        <v>-1263828.6799999999</v>
      </c>
      <c r="J3665" s="1252">
        <v>-1263828.6799999999</v>
      </c>
      <c r="K3665" s="1252">
        <v>-1263828.6799999999</v>
      </c>
      <c r="L3665" s="1252">
        <v>-1263828.6799999999</v>
      </c>
      <c r="M3665" s="1252">
        <v>-1263828.6799999999</v>
      </c>
      <c r="N3665" s="1252">
        <v>-1263828.6799999999</v>
      </c>
      <c r="O3665" s="1252">
        <v>-1263828.6799999999</v>
      </c>
      <c r="P3665" s="1252">
        <v>-1263828.6799999999</v>
      </c>
      <c r="Q3665" s="1252">
        <v>-1263828.6799999999</v>
      </c>
      <c r="R3665" s="1252">
        <v>-1263828.6799999999</v>
      </c>
      <c r="S3665" s="1252">
        <v>-1263828.6799999999</v>
      </c>
      <c r="T3665" s="1252">
        <v>-1263828.6799999997</v>
      </c>
      <c r="U3665" s="1251" t="s">
        <v>1065</v>
      </c>
      <c r="V3665" s="1251" t="s">
        <v>564</v>
      </c>
      <c r="W3665" s="1251" t="s">
        <v>298</v>
      </c>
      <c r="X3665" s="1251" t="s">
        <v>1515</v>
      </c>
      <c r="Y3665" s="1251">
        <v>114</v>
      </c>
    </row>
    <row r="3666" spans="1:25" ht="12">
      <c r="A3666" s="1251">
        <v>2021</v>
      </c>
      <c r="B3666" s="1251">
        <v>25</v>
      </c>
      <c r="C3666" s="1251">
        <v>730</v>
      </c>
      <c r="D3666" s="1251" t="s">
        <v>1750</v>
      </c>
      <c r="E3666" s="1251">
        <v>115000</v>
      </c>
      <c r="F3666" s="1251" t="s">
        <v>1535</v>
      </c>
      <c r="G3666" s="1252">
        <v>832568.34999999998</v>
      </c>
      <c r="H3666" s="1252">
        <v>835075.68000000005</v>
      </c>
      <c r="I3666" s="1252">
        <v>837583.01000000001</v>
      </c>
      <c r="J3666" s="1252">
        <v>840090.33999999997</v>
      </c>
      <c r="K3666" s="1252">
        <v>842597.67000000004</v>
      </c>
      <c r="L3666" s="1252">
        <v>845105</v>
      </c>
      <c r="M3666" s="1252">
        <v>847612.32999999996</v>
      </c>
      <c r="N3666" s="1252">
        <v>850119.66000000003</v>
      </c>
      <c r="O3666" s="1252">
        <v>852626.98999999999</v>
      </c>
      <c r="P3666" s="1252">
        <v>855134.31999999995</v>
      </c>
      <c r="Q3666" s="1252">
        <v>857641.65000000002</v>
      </c>
      <c r="R3666" s="1252">
        <v>860148.97999999998</v>
      </c>
      <c r="S3666" s="1252">
        <v>862656.31000000006</v>
      </c>
      <c r="T3666" s="1252">
        <v>862656.31000000052</v>
      </c>
      <c r="U3666" s="1251" t="s">
        <v>1065</v>
      </c>
      <c r="V3666" s="1251" t="s">
        <v>564</v>
      </c>
      <c r="W3666" s="1251" t="s">
        <v>298</v>
      </c>
      <c r="X3666" s="1251" t="s">
        <v>1515</v>
      </c>
      <c r="Y3666" s="1251">
        <v>115</v>
      </c>
    </row>
    <row r="3667" spans="1:25" ht="12">
      <c r="A3667" s="1251">
        <v>2021</v>
      </c>
      <c r="B3667" s="1251">
        <v>25</v>
      </c>
      <c r="C3667" s="1251">
        <v>730</v>
      </c>
      <c r="D3667" s="1251" t="s">
        <v>1750</v>
      </c>
      <c r="E3667" s="1251">
        <v>141000</v>
      </c>
      <c r="F3667" s="1251" t="s">
        <v>1541</v>
      </c>
      <c r="G3667" s="1252">
        <v>8685.6599999999999</v>
      </c>
      <c r="H3667" s="1252">
        <v>9410.3700000000008</v>
      </c>
      <c r="I3667" s="1252">
        <v>7046.1099999999997</v>
      </c>
      <c r="J3667" s="1252">
        <v>7105.2799999999997</v>
      </c>
      <c r="K3667" s="1252">
        <v>7117.4499999999998</v>
      </c>
      <c r="L3667" s="1252">
        <v>7300.71</v>
      </c>
      <c r="M3667" s="1252">
        <v>7221.8000000000002</v>
      </c>
      <c r="N3667" s="1252">
        <v>6774.6499999999996</v>
      </c>
      <c r="O3667" s="1252">
        <v>6850.1400000000003</v>
      </c>
      <c r="P3667" s="1252">
        <v>7343.2700000000004</v>
      </c>
      <c r="Q3667" s="1252">
        <v>7365.6999999999998</v>
      </c>
      <c r="R3667" s="1252">
        <v>7660.5799999999999</v>
      </c>
      <c r="S3667" s="1252">
        <v>7581.7700000000004</v>
      </c>
      <c r="T3667" s="1252">
        <v>7581.7700000000041</v>
      </c>
      <c r="U3667" s="1251" t="s">
        <v>1065</v>
      </c>
      <c r="V3667" s="1251" t="s">
        <v>1537</v>
      </c>
      <c r="W3667" s="1251" t="s">
        <v>308</v>
      </c>
      <c r="X3667" s="1251" t="s">
        <v>1515</v>
      </c>
      <c r="Y3667" s="1251">
        <v>141</v>
      </c>
    </row>
    <row r="3668" spans="1:25" ht="12">
      <c r="A3668" s="1251">
        <v>2021</v>
      </c>
      <c r="B3668" s="1251">
        <v>25</v>
      </c>
      <c r="C3668" s="1251">
        <v>730</v>
      </c>
      <c r="D3668" s="1251" t="s">
        <v>1750</v>
      </c>
      <c r="E3668" s="1251">
        <v>141100</v>
      </c>
      <c r="F3668" s="1251" t="s">
        <v>1543</v>
      </c>
      <c r="G3668" s="1252">
        <v>0</v>
      </c>
      <c r="H3668" s="1252">
        <v>0</v>
      </c>
      <c r="I3668" s="1252">
        <v>0</v>
      </c>
      <c r="J3668" s="1252">
        <v>0</v>
      </c>
      <c r="K3668" s="1252">
        <v>0</v>
      </c>
      <c r="L3668" s="1252">
        <v>0</v>
      </c>
      <c r="M3668" s="1252">
        <v>0</v>
      </c>
      <c r="N3668" s="1252">
        <v>0</v>
      </c>
      <c r="O3668" s="1252">
        <v>0</v>
      </c>
      <c r="P3668" s="1252">
        <v>0</v>
      </c>
      <c r="Q3668" s="1252">
        <v>0</v>
      </c>
      <c r="R3668" s="1252">
        <v>0</v>
      </c>
      <c r="S3668" s="1252">
        <v>0</v>
      </c>
      <c r="T3668" s="1252">
        <v>0</v>
      </c>
      <c r="U3668" s="1251" t="s">
        <v>1065</v>
      </c>
      <c r="V3668" s="1251" t="s">
        <v>1537</v>
      </c>
      <c r="W3668" s="1251" t="s">
        <v>308</v>
      </c>
      <c r="X3668" s="1251" t="s">
        <v>1515</v>
      </c>
      <c r="Y3668" s="1251">
        <v>141</v>
      </c>
    </row>
    <row r="3669" spans="1:25" ht="12">
      <c r="A3669" s="1251">
        <v>2021</v>
      </c>
      <c r="B3669" s="1251">
        <v>25</v>
      </c>
      <c r="C3669" s="1251">
        <v>730</v>
      </c>
      <c r="D3669" s="1251" t="s">
        <v>1750</v>
      </c>
      <c r="E3669" s="1251">
        <v>143000</v>
      </c>
      <c r="F3669" s="1251" t="s">
        <v>1546</v>
      </c>
      <c r="G3669" s="1252">
        <v>-7.4699999999999998</v>
      </c>
      <c r="H3669" s="1252">
        <v>-7.4699999999999998</v>
      </c>
      <c r="I3669" s="1252">
        <v>-7.4699999999999998</v>
      </c>
      <c r="J3669" s="1252">
        <v>-7.4699999999999998</v>
      </c>
      <c r="K3669" s="1252">
        <v>-7.4699999999999998</v>
      </c>
      <c r="L3669" s="1252">
        <v>-7.4699999999999998</v>
      </c>
      <c r="M3669" s="1252">
        <v>-7.4699999999999998</v>
      </c>
      <c r="N3669" s="1252">
        <v>-7.4699999999999998</v>
      </c>
      <c r="O3669" s="1252">
        <v>-7.4699999999999998</v>
      </c>
      <c r="P3669" s="1252">
        <v>-7.4699999999999998</v>
      </c>
      <c r="Q3669" s="1252">
        <v>-7.4699999999999998</v>
      </c>
      <c r="R3669" s="1252">
        <v>-7.4699999999999998</v>
      </c>
      <c r="S3669" s="1252">
        <v>-7.4699999999999998</v>
      </c>
      <c r="T3669" s="1252">
        <v>-7.4699999999999989</v>
      </c>
      <c r="U3669" s="1251" t="s">
        <v>1065</v>
      </c>
      <c r="V3669" s="1251" t="s">
        <v>1537</v>
      </c>
      <c r="W3669" s="1251" t="s">
        <v>308</v>
      </c>
      <c r="X3669" s="1251" t="s">
        <v>1515</v>
      </c>
      <c r="Y3669" s="1251">
        <v>143</v>
      </c>
    </row>
    <row r="3670" spans="1:25" ht="12">
      <c r="A3670" s="1251">
        <v>2021</v>
      </c>
      <c r="B3670" s="1251">
        <v>25</v>
      </c>
      <c r="C3670" s="1251">
        <v>730</v>
      </c>
      <c r="D3670" s="1251" t="s">
        <v>1750</v>
      </c>
      <c r="E3670" s="1251">
        <v>162010</v>
      </c>
      <c r="F3670" s="1251" t="s">
        <v>1672</v>
      </c>
      <c r="G3670" s="1252">
        <v>0</v>
      </c>
      <c r="H3670" s="1252">
        <v>0</v>
      </c>
      <c r="I3670" s="1252">
        <v>0</v>
      </c>
      <c r="J3670" s="1252">
        <v>0</v>
      </c>
      <c r="K3670" s="1252">
        <v>0</v>
      </c>
      <c r="L3670" s="1252">
        <v>0</v>
      </c>
      <c r="M3670" s="1252">
        <v>0</v>
      </c>
      <c r="N3670" s="1252">
        <v>0</v>
      </c>
      <c r="O3670" s="1252">
        <v>0</v>
      </c>
      <c r="P3670" s="1252">
        <v>0</v>
      </c>
      <c r="Q3670" s="1252">
        <v>0</v>
      </c>
      <c r="R3670" s="1252">
        <v>0</v>
      </c>
      <c r="S3670" s="1252">
        <v>0</v>
      </c>
      <c r="T3670" s="1252">
        <v>0</v>
      </c>
      <c r="U3670" s="1251" t="s">
        <v>1065</v>
      </c>
      <c r="V3670" s="1251" t="s">
        <v>564</v>
      </c>
      <c r="W3670" s="1251" t="s">
        <v>314</v>
      </c>
      <c r="X3670" s="1251" t="s">
        <v>1515</v>
      </c>
      <c r="Y3670" s="1251">
        <v>162</v>
      </c>
    </row>
    <row r="3671" spans="1:25" ht="12">
      <c r="A3671" s="1251">
        <v>2021</v>
      </c>
      <c r="B3671" s="1251">
        <v>25</v>
      </c>
      <c r="C3671" s="1251">
        <v>730</v>
      </c>
      <c r="D3671" s="1251" t="s">
        <v>1750</v>
      </c>
      <c r="E3671" s="1251">
        <v>162020</v>
      </c>
      <c r="F3671" s="1251" t="s">
        <v>1673</v>
      </c>
      <c r="G3671" s="1252">
        <v>0</v>
      </c>
      <c r="H3671" s="1252">
        <v>0</v>
      </c>
      <c r="I3671" s="1252">
        <v>0</v>
      </c>
      <c r="J3671" s="1252">
        <v>0</v>
      </c>
      <c r="K3671" s="1252">
        <v>0</v>
      </c>
      <c r="L3671" s="1252">
        <v>0</v>
      </c>
      <c r="M3671" s="1252">
        <v>0</v>
      </c>
      <c r="N3671" s="1252">
        <v>0</v>
      </c>
      <c r="O3671" s="1252">
        <v>0</v>
      </c>
      <c r="P3671" s="1252">
        <v>0</v>
      </c>
      <c r="Q3671" s="1252">
        <v>0</v>
      </c>
      <c r="R3671" s="1252">
        <v>0</v>
      </c>
      <c r="S3671" s="1252">
        <v>0</v>
      </c>
      <c r="T3671" s="1252">
        <v>0</v>
      </c>
      <c r="U3671" s="1251" t="s">
        <v>1065</v>
      </c>
      <c r="V3671" s="1251" t="s">
        <v>564</v>
      </c>
      <c r="W3671" s="1251" t="s">
        <v>314</v>
      </c>
      <c r="X3671" s="1251" t="s">
        <v>1515</v>
      </c>
      <c r="Y3671" s="1251">
        <v>162</v>
      </c>
    </row>
    <row r="3672" spans="1:25" ht="12">
      <c r="A3672" s="1251">
        <v>2021</v>
      </c>
      <c r="B3672" s="1251">
        <v>25</v>
      </c>
      <c r="C3672" s="1251">
        <v>730</v>
      </c>
      <c r="D3672" s="1251" t="s">
        <v>1750</v>
      </c>
      <c r="E3672" s="1251">
        <v>162030</v>
      </c>
      <c r="F3672" s="1251" t="s">
        <v>1550</v>
      </c>
      <c r="G3672" s="1252">
        <v>0</v>
      </c>
      <c r="H3672" s="1252">
        <v>0</v>
      </c>
      <c r="I3672" s="1252">
        <v>0</v>
      </c>
      <c r="J3672" s="1252">
        <v>0</v>
      </c>
      <c r="K3672" s="1252">
        <v>0</v>
      </c>
      <c r="L3672" s="1252">
        <v>0</v>
      </c>
      <c r="M3672" s="1252">
        <v>0</v>
      </c>
      <c r="N3672" s="1252">
        <v>0</v>
      </c>
      <c r="O3672" s="1252">
        <v>0</v>
      </c>
      <c r="P3672" s="1252">
        <v>0</v>
      </c>
      <c r="Q3672" s="1252">
        <v>0</v>
      </c>
      <c r="R3672" s="1252">
        <v>0</v>
      </c>
      <c r="S3672" s="1252">
        <v>0</v>
      </c>
      <c r="T3672" s="1252">
        <v>0</v>
      </c>
      <c r="U3672" s="1251" t="s">
        <v>1065</v>
      </c>
      <c r="V3672" s="1251" t="s">
        <v>564</v>
      </c>
      <c r="W3672" s="1251" t="s">
        <v>314</v>
      </c>
      <c r="X3672" s="1251" t="s">
        <v>1515</v>
      </c>
      <c r="Y3672" s="1251">
        <v>162</v>
      </c>
    </row>
    <row r="3673" spans="1:25" ht="12">
      <c r="A3673" s="1251">
        <v>2021</v>
      </c>
      <c r="B3673" s="1251">
        <v>25</v>
      </c>
      <c r="C3673" s="1251">
        <v>730</v>
      </c>
      <c r="D3673" s="1251" t="s">
        <v>1750</v>
      </c>
      <c r="E3673" s="1251">
        <v>173000</v>
      </c>
      <c r="F3673" s="1251" t="s">
        <v>1557</v>
      </c>
      <c r="G3673" s="1252">
        <v>3420.3000000000002</v>
      </c>
      <c r="H3673" s="1252">
        <v>1600.6700000000001</v>
      </c>
      <c r="I3673" s="1252">
        <v>1330.46</v>
      </c>
      <c r="J3673" s="1252">
        <v>1616</v>
      </c>
      <c r="K3673" s="1252">
        <v>1223.71</v>
      </c>
      <c r="L3673" s="1252">
        <v>1631.3299999999999</v>
      </c>
      <c r="M3673" s="1252">
        <v>1223.71</v>
      </c>
      <c r="N3673" s="1252">
        <v>2253.6900000000001</v>
      </c>
      <c r="O3673" s="1252">
        <v>2723.0100000000002</v>
      </c>
      <c r="P3673" s="1252">
        <v>2040.8599999999999</v>
      </c>
      <c r="Q3673" s="1252">
        <v>2502.54</v>
      </c>
      <c r="R3673" s="1252">
        <v>2479.2399999999998</v>
      </c>
      <c r="S3673" s="1252">
        <v>3125.3600000000001</v>
      </c>
      <c r="T3673" s="1252">
        <v>3125.3600000000006</v>
      </c>
      <c r="U3673" s="1251" t="s">
        <v>1065</v>
      </c>
      <c r="V3673" s="1251" t="s">
        <v>1537</v>
      </c>
      <c r="W3673" s="1251" t="s">
        <v>310</v>
      </c>
      <c r="X3673" s="1251" t="s">
        <v>1515</v>
      </c>
      <c r="Y3673" s="1251">
        <v>173</v>
      </c>
    </row>
    <row r="3674" spans="1:25" ht="12">
      <c r="A3674" s="1251">
        <v>2021</v>
      </c>
      <c r="B3674" s="1251">
        <v>25</v>
      </c>
      <c r="C3674" s="1251">
        <v>730</v>
      </c>
      <c r="D3674" s="1251" t="s">
        <v>1750</v>
      </c>
      <c r="E3674" s="1251">
        <v>184020</v>
      </c>
      <c r="F3674" s="1251" t="s">
        <v>1563</v>
      </c>
      <c r="G3674" s="1252">
        <v>4172.6899999999996</v>
      </c>
      <c r="H3674" s="1252">
        <v>4172.6899999999996</v>
      </c>
      <c r="I3674" s="1252">
        <v>4172.6899999999996</v>
      </c>
      <c r="J3674" s="1252">
        <v>4172.6899999999996</v>
      </c>
      <c r="K3674" s="1252">
        <v>4172.6899999999996</v>
      </c>
      <c r="L3674" s="1252">
        <v>4172.6899999999996</v>
      </c>
      <c r="M3674" s="1252">
        <v>4172.6899999999996</v>
      </c>
      <c r="N3674" s="1252">
        <v>4172.6899999999996</v>
      </c>
      <c r="O3674" s="1252">
        <v>4172.6899999999996</v>
      </c>
      <c r="P3674" s="1252">
        <v>4172.6899999999996</v>
      </c>
      <c r="Q3674" s="1252">
        <v>4172.6899999999996</v>
      </c>
      <c r="R3674" s="1252">
        <v>4172.6899999999996</v>
      </c>
      <c r="S3674" s="1252">
        <v>4172.6899999999996</v>
      </c>
      <c r="T3674" s="1252">
        <v>4172.6900000000023</v>
      </c>
      <c r="U3674" s="1251" t="s">
        <v>1065</v>
      </c>
      <c r="V3674" s="1251" t="s">
        <v>1537</v>
      </c>
      <c r="W3674" s="1251" t="s">
        <v>316</v>
      </c>
      <c r="X3674" s="1251" t="s">
        <v>1515</v>
      </c>
      <c r="Y3674" s="1251">
        <v>184</v>
      </c>
    </row>
    <row r="3675" spans="1:25" ht="12">
      <c r="A3675" s="1251">
        <v>2021</v>
      </c>
      <c r="B3675" s="1251">
        <v>25</v>
      </c>
      <c r="C3675" s="1251">
        <v>730</v>
      </c>
      <c r="D3675" s="1251" t="s">
        <v>1750</v>
      </c>
      <c r="E3675" s="1251">
        <v>184099</v>
      </c>
      <c r="F3675" s="1251" t="s">
        <v>1567</v>
      </c>
      <c r="G3675" s="1252">
        <v>-4172.6899999999996</v>
      </c>
      <c r="H3675" s="1252">
        <v>-4172.6899999999996</v>
      </c>
      <c r="I3675" s="1252">
        <v>-4172.6899999999996</v>
      </c>
      <c r="J3675" s="1252">
        <v>-4172.6899999999996</v>
      </c>
      <c r="K3675" s="1252">
        <v>-4172.6899999999996</v>
      </c>
      <c r="L3675" s="1252">
        <v>-4172.6899999999996</v>
      </c>
      <c r="M3675" s="1252">
        <v>-4172.6899999999996</v>
      </c>
      <c r="N3675" s="1252">
        <v>-4172.6899999999996</v>
      </c>
      <c r="O3675" s="1252">
        <v>-4172.6899999999996</v>
      </c>
      <c r="P3675" s="1252">
        <v>-4172.6899999999996</v>
      </c>
      <c r="Q3675" s="1252">
        <v>-4172.6899999999996</v>
      </c>
      <c r="R3675" s="1252">
        <v>-4172.6899999999996</v>
      </c>
      <c r="S3675" s="1252">
        <v>-4172.6899999999996</v>
      </c>
      <c r="T3675" s="1252">
        <v>-4172.6900000000023</v>
      </c>
      <c r="U3675" s="1251" t="s">
        <v>1065</v>
      </c>
      <c r="V3675" s="1251" t="s">
        <v>1537</v>
      </c>
      <c r="W3675" s="1251" t="s">
        <v>316</v>
      </c>
      <c r="X3675" s="1251" t="s">
        <v>1515</v>
      </c>
      <c r="Y3675" s="1251">
        <v>184</v>
      </c>
    </row>
    <row r="3676" spans="1:25" ht="12">
      <c r="A3676" s="1251">
        <v>2021</v>
      </c>
      <c r="B3676" s="1251">
        <v>25</v>
      </c>
      <c r="C3676" s="1251">
        <v>730</v>
      </c>
      <c r="D3676" s="1251" t="s">
        <v>1750</v>
      </c>
      <c r="E3676" s="1251">
        <v>186355</v>
      </c>
      <c r="F3676" s="1251" t="s">
        <v>1575</v>
      </c>
      <c r="G3676" s="1252">
        <v>535.86000000000001</v>
      </c>
      <c r="H3676" s="1252">
        <v>72.25</v>
      </c>
      <c r="I3676" s="1252">
        <v>88.340000000000003</v>
      </c>
      <c r="J3676" s="1252">
        <v>110.94</v>
      </c>
      <c r="K3676" s="1252">
        <v>53.420000000000002</v>
      </c>
      <c r="L3676" s="1252">
        <v>86.299999999999997</v>
      </c>
      <c r="M3676" s="1252">
        <v>120.04000000000001</v>
      </c>
      <c r="N3676" s="1252">
        <v>153.99000000000001</v>
      </c>
      <c r="O3676" s="1252">
        <v>189.00999999999999</v>
      </c>
      <c r="P3676" s="1252">
        <v>225.11000000000001</v>
      </c>
      <c r="Q3676" s="1252">
        <v>261.43000000000001</v>
      </c>
      <c r="R3676" s="1252">
        <v>299.06</v>
      </c>
      <c r="S3676" s="1252">
        <v>326.91000000000003</v>
      </c>
      <c r="T3676" s="1252">
        <v>326.91000000000008</v>
      </c>
      <c r="U3676" s="1251" t="s">
        <v>1065</v>
      </c>
      <c r="V3676" s="1251" t="s">
        <v>1537</v>
      </c>
      <c r="W3676" s="1251" t="s">
        <v>322</v>
      </c>
      <c r="X3676" s="1251" t="s">
        <v>1515</v>
      </c>
      <c r="Y3676" s="1251">
        <v>186</v>
      </c>
    </row>
    <row r="3677" spans="1:25" ht="12">
      <c r="A3677" s="1251">
        <v>2021</v>
      </c>
      <c r="B3677" s="1251">
        <v>25</v>
      </c>
      <c r="C3677" s="1251">
        <v>730</v>
      </c>
      <c r="D3677" s="1251" t="s">
        <v>1750</v>
      </c>
      <c r="E3677" s="1251">
        <v>186366</v>
      </c>
      <c r="F3677" s="1251" t="s">
        <v>1576</v>
      </c>
      <c r="G3677" s="1252">
        <v>862.20000000000005</v>
      </c>
      <c r="H3677" s="1252">
        <v>1333.6099999999999</v>
      </c>
      <c r="I3677" s="1252">
        <v>1333.6099999999999</v>
      </c>
      <c r="J3677" s="1252">
        <v>1333.6099999999999</v>
      </c>
      <c r="K3677" s="1252">
        <v>1417.6600000000001</v>
      </c>
      <c r="L3677" s="1252">
        <v>1417.6600000000001</v>
      </c>
      <c r="M3677" s="1252">
        <v>1417.6600000000001</v>
      </c>
      <c r="N3677" s="1252">
        <v>1417.6600000000001</v>
      </c>
      <c r="O3677" s="1252">
        <v>1417.6600000000001</v>
      </c>
      <c r="P3677" s="1252">
        <v>1417.6600000000001</v>
      </c>
      <c r="Q3677" s="1252">
        <v>1417.6600000000001</v>
      </c>
      <c r="R3677" s="1252">
        <v>1417.6600000000001</v>
      </c>
      <c r="S3677" s="1252">
        <v>1417.6600000000001</v>
      </c>
      <c r="T3677" s="1252">
        <v>1417.6600000000017</v>
      </c>
      <c r="U3677" s="1251" t="s">
        <v>1065</v>
      </c>
      <c r="V3677" s="1251" t="s">
        <v>1537</v>
      </c>
      <c r="W3677" s="1251" t="s">
        <v>322</v>
      </c>
      <c r="X3677" s="1251" t="s">
        <v>1515</v>
      </c>
      <c r="Y3677" s="1251">
        <v>186</v>
      </c>
    </row>
    <row r="3678" spans="1:25" ht="12">
      <c r="A3678" s="1251">
        <v>2021</v>
      </c>
      <c r="B3678" s="1251">
        <v>25</v>
      </c>
      <c r="C3678" s="1251">
        <v>730</v>
      </c>
      <c r="D3678" s="1251" t="s">
        <v>1750</v>
      </c>
      <c r="E3678" s="1251">
        <v>186367</v>
      </c>
      <c r="F3678" s="1251" t="s">
        <v>1577</v>
      </c>
      <c r="G3678" s="1252">
        <v>-110.86</v>
      </c>
      <c r="H3678" s="1252">
        <v>-114.15000000000001</v>
      </c>
      <c r="I3678" s="1252">
        <v>-117.44</v>
      </c>
      <c r="J3678" s="1252">
        <v>-120.73</v>
      </c>
      <c r="K3678" s="1252">
        <v>-124.14</v>
      </c>
      <c r="L3678" s="1252">
        <v>-127.55</v>
      </c>
      <c r="M3678" s="1252">
        <v>-130.96000000000001</v>
      </c>
      <c r="N3678" s="1252">
        <v>-134.38</v>
      </c>
      <c r="O3678" s="1252">
        <v>-137.80000000000001</v>
      </c>
      <c r="P3678" s="1252">
        <v>-141.22</v>
      </c>
      <c r="Q3678" s="1252">
        <v>-144.66</v>
      </c>
      <c r="R3678" s="1252">
        <v>-148.09999999999999</v>
      </c>
      <c r="S3678" s="1252">
        <v>-151.53999999999999</v>
      </c>
      <c r="T3678" s="1252">
        <v>-151.53999999999996</v>
      </c>
      <c r="U3678" s="1251" t="s">
        <v>1065</v>
      </c>
      <c r="V3678" s="1251" t="s">
        <v>1537</v>
      </c>
      <c r="W3678" s="1251" t="s">
        <v>322</v>
      </c>
      <c r="X3678" s="1251" t="s">
        <v>1515</v>
      </c>
      <c r="Y3678" s="1251">
        <v>186</v>
      </c>
    </row>
    <row r="3679" spans="1:25" ht="12">
      <c r="A3679" s="1251">
        <v>2021</v>
      </c>
      <c r="B3679" s="1251">
        <v>25</v>
      </c>
      <c r="C3679" s="1251">
        <v>730</v>
      </c>
      <c r="D3679" s="1251" t="s">
        <v>1750</v>
      </c>
      <c r="E3679" s="1251">
        <v>236115</v>
      </c>
      <c r="F3679" s="1251" t="s">
        <v>1679</v>
      </c>
      <c r="G3679" s="1252">
        <v>0</v>
      </c>
      <c r="H3679" s="1252">
        <v>0</v>
      </c>
      <c r="I3679" s="1252">
        <v>0</v>
      </c>
      <c r="J3679" s="1252">
        <v>0</v>
      </c>
      <c r="K3679" s="1252">
        <v>0</v>
      </c>
      <c r="L3679" s="1252">
        <v>0</v>
      </c>
      <c r="M3679" s="1252">
        <v>0</v>
      </c>
      <c r="N3679" s="1252">
        <v>0</v>
      </c>
      <c r="O3679" s="1252">
        <v>0</v>
      </c>
      <c r="P3679" s="1252">
        <v>0</v>
      </c>
      <c r="Q3679" s="1252">
        <v>0</v>
      </c>
      <c r="R3679" s="1252">
        <v>0</v>
      </c>
      <c r="S3679" s="1252">
        <v>0</v>
      </c>
      <c r="T3679" s="1252">
        <v>0</v>
      </c>
      <c r="U3679" s="1251" t="s">
        <v>1065</v>
      </c>
      <c r="V3679" s="1251" t="s">
        <v>1537</v>
      </c>
      <c r="W3679" s="1251" t="s">
        <v>371</v>
      </c>
      <c r="X3679" s="1251" t="s">
        <v>1581</v>
      </c>
      <c r="Y3679" s="1251">
        <v>236</v>
      </c>
    </row>
    <row r="3680" spans="1:25" ht="12">
      <c r="A3680" s="1251">
        <v>2021</v>
      </c>
      <c r="B3680" s="1251">
        <v>25</v>
      </c>
      <c r="C3680" s="1251">
        <v>730</v>
      </c>
      <c r="D3680" s="1251" t="s">
        <v>1750</v>
      </c>
      <c r="E3680" s="1251">
        <v>236116</v>
      </c>
      <c r="F3680" s="1251" t="s">
        <v>1680</v>
      </c>
      <c r="G3680" s="1252">
        <v>0</v>
      </c>
      <c r="H3680" s="1252">
        <v>0</v>
      </c>
      <c r="I3680" s="1252">
        <v>0</v>
      </c>
      <c r="J3680" s="1252">
        <v>0</v>
      </c>
      <c r="K3680" s="1252">
        <v>0</v>
      </c>
      <c r="L3680" s="1252">
        <v>0</v>
      </c>
      <c r="M3680" s="1252">
        <v>0</v>
      </c>
      <c r="N3680" s="1252">
        <v>0</v>
      </c>
      <c r="O3680" s="1252">
        <v>0</v>
      </c>
      <c r="P3680" s="1252">
        <v>0</v>
      </c>
      <c r="Q3680" s="1252">
        <v>0</v>
      </c>
      <c r="R3680" s="1252">
        <v>0</v>
      </c>
      <c r="S3680" s="1252">
        <v>0</v>
      </c>
      <c r="T3680" s="1252">
        <v>0</v>
      </c>
      <c r="U3680" s="1251" t="s">
        <v>1065</v>
      </c>
      <c r="V3680" s="1251" t="s">
        <v>1537</v>
      </c>
      <c r="W3680" s="1251" t="s">
        <v>371</v>
      </c>
      <c r="X3680" s="1251" t="s">
        <v>1581</v>
      </c>
      <c r="Y3680" s="1251">
        <v>236</v>
      </c>
    </row>
    <row r="3681" spans="1:25" ht="12">
      <c r="A3681" s="1251">
        <v>2021</v>
      </c>
      <c r="B3681" s="1251">
        <v>25</v>
      </c>
      <c r="C3681" s="1251">
        <v>730</v>
      </c>
      <c r="D3681" s="1251" t="s">
        <v>1750</v>
      </c>
      <c r="E3681" s="1251">
        <v>236117</v>
      </c>
      <c r="F3681" s="1251" t="s">
        <v>1681</v>
      </c>
      <c r="G3681" s="1252">
        <v>0</v>
      </c>
      <c r="H3681" s="1252">
        <v>0</v>
      </c>
      <c r="I3681" s="1252">
        <v>0</v>
      </c>
      <c r="J3681" s="1252">
        <v>0</v>
      </c>
      <c r="K3681" s="1252">
        <v>0</v>
      </c>
      <c r="L3681" s="1252">
        <v>0</v>
      </c>
      <c r="M3681" s="1252">
        <v>0</v>
      </c>
      <c r="N3681" s="1252">
        <v>0</v>
      </c>
      <c r="O3681" s="1252">
        <v>0</v>
      </c>
      <c r="P3681" s="1252">
        <v>0</v>
      </c>
      <c r="Q3681" s="1252">
        <v>0</v>
      </c>
      <c r="R3681" s="1252">
        <v>0</v>
      </c>
      <c r="S3681" s="1252">
        <v>0</v>
      </c>
      <c r="T3681" s="1252">
        <v>0</v>
      </c>
      <c r="U3681" s="1251" t="s">
        <v>1065</v>
      </c>
      <c r="V3681" s="1251" t="s">
        <v>1537</v>
      </c>
      <c r="W3681" s="1251" t="s">
        <v>371</v>
      </c>
      <c r="X3681" s="1251" t="s">
        <v>1581</v>
      </c>
      <c r="Y3681" s="1251">
        <v>236</v>
      </c>
    </row>
    <row r="3682" spans="1:25" ht="12">
      <c r="A3682" s="1251">
        <v>2021</v>
      </c>
      <c r="B3682" s="1251">
        <v>25</v>
      </c>
      <c r="C3682" s="1251">
        <v>730</v>
      </c>
      <c r="D3682" s="1251" t="s">
        <v>1750</v>
      </c>
      <c r="E3682" s="1251">
        <v>300000</v>
      </c>
      <c r="F3682" s="1251" t="s">
        <v>1628</v>
      </c>
      <c r="G3682" s="1252">
        <v>1684829.8400000001</v>
      </c>
      <c r="H3682" s="1252">
        <v>1684829.8400000001</v>
      </c>
      <c r="I3682" s="1252">
        <v>1684829.8400000001</v>
      </c>
      <c r="J3682" s="1252">
        <v>1695877.1100000001</v>
      </c>
      <c r="K3682" s="1252">
        <v>1695877.1100000001</v>
      </c>
      <c r="L3682" s="1252">
        <v>1696025.97</v>
      </c>
      <c r="M3682" s="1252">
        <v>1690328.6799999999</v>
      </c>
      <c r="N3682" s="1252">
        <v>1690328.6799999999</v>
      </c>
      <c r="O3682" s="1252">
        <v>1690328.6799999999</v>
      </c>
      <c r="P3682" s="1252">
        <v>1690328.6799999999</v>
      </c>
      <c r="Q3682" s="1252">
        <v>1690328.6799999999</v>
      </c>
      <c r="R3682" s="1252">
        <v>1690328.6799999999</v>
      </c>
      <c r="S3682" s="1252">
        <v>1711047.21</v>
      </c>
      <c r="T3682" s="1252">
        <v>1711047.2100000009</v>
      </c>
      <c r="U3682" s="1251" t="s">
        <v>1065</v>
      </c>
      <c r="V3682" s="1251" t="s">
        <v>564</v>
      </c>
      <c r="W3682" s="1251" t="s">
        <v>290</v>
      </c>
      <c r="X3682" s="1251" t="s">
        <v>1515</v>
      </c>
      <c r="Y3682" s="1251">
        <v>300</v>
      </c>
    </row>
    <row r="3683" spans="1:25" ht="12">
      <c r="A3683" s="1251">
        <v>2021</v>
      </c>
      <c r="B3683" s="1251">
        <v>25</v>
      </c>
      <c r="C3683" s="1251">
        <v>730</v>
      </c>
      <c r="D3683" s="1251" t="s">
        <v>1750</v>
      </c>
      <c r="E3683" s="1251">
        <v>352000</v>
      </c>
      <c r="F3683" s="1251" t="s">
        <v>1751</v>
      </c>
      <c r="G3683" s="1252">
        <v>0</v>
      </c>
      <c r="H3683" s="1252">
        <v>0</v>
      </c>
      <c r="I3683" s="1252">
        <v>0</v>
      </c>
      <c r="J3683" s="1252">
        <v>0</v>
      </c>
      <c r="K3683" s="1252">
        <v>0</v>
      </c>
      <c r="L3683" s="1252">
        <v>0</v>
      </c>
      <c r="M3683" s="1252">
        <v>0</v>
      </c>
      <c r="N3683" s="1252">
        <v>0</v>
      </c>
      <c r="O3683" s="1252">
        <v>0</v>
      </c>
      <c r="P3683" s="1252">
        <v>0</v>
      </c>
      <c r="Q3683" s="1252">
        <v>0</v>
      </c>
      <c r="R3683" s="1252">
        <v>0</v>
      </c>
      <c r="S3683" s="1252">
        <v>0</v>
      </c>
      <c r="T3683" s="1252">
        <v>0</v>
      </c>
      <c r="U3683" s="1251" t="s">
        <v>1065</v>
      </c>
      <c r="V3683" s="1251" t="s">
        <v>564</v>
      </c>
      <c r="W3683" s="1251" t="s">
        <v>290</v>
      </c>
      <c r="X3683" s="1251" t="s">
        <v>1515</v>
      </c>
      <c r="Y3683" s="1251">
        <v>352</v>
      </c>
    </row>
    <row r="3684" spans="1:25" ht="12">
      <c r="A3684" s="1251">
        <v>2021</v>
      </c>
      <c r="B3684" s="1251">
        <v>25</v>
      </c>
      <c r="C3684" s="1251">
        <v>730</v>
      </c>
      <c r="D3684" s="1251" t="s">
        <v>1750</v>
      </c>
      <c r="E3684" s="1251">
        <v>361000</v>
      </c>
      <c r="F3684" s="1251" t="s">
        <v>1746</v>
      </c>
      <c r="G3684" s="1252">
        <v>0</v>
      </c>
      <c r="H3684" s="1252">
        <v>0</v>
      </c>
      <c r="I3684" s="1252">
        <v>0</v>
      </c>
      <c r="J3684" s="1252">
        <v>0</v>
      </c>
      <c r="K3684" s="1252">
        <v>0</v>
      </c>
      <c r="L3684" s="1252">
        <v>0</v>
      </c>
      <c r="M3684" s="1252">
        <v>0</v>
      </c>
      <c r="N3684" s="1252">
        <v>0</v>
      </c>
      <c r="O3684" s="1252">
        <v>0</v>
      </c>
      <c r="P3684" s="1252">
        <v>0</v>
      </c>
      <c r="Q3684" s="1252">
        <v>0</v>
      </c>
      <c r="R3684" s="1252">
        <v>0</v>
      </c>
      <c r="S3684" s="1252">
        <v>0</v>
      </c>
      <c r="T3684" s="1252">
        <v>0</v>
      </c>
      <c r="U3684" s="1251" t="s">
        <v>1065</v>
      </c>
      <c r="V3684" s="1251" t="s">
        <v>564</v>
      </c>
      <c r="W3684" s="1251" t="s">
        <v>290</v>
      </c>
      <c r="X3684" s="1251" t="s">
        <v>1515</v>
      </c>
      <c r="Y3684" s="1251">
        <v>361</v>
      </c>
    </row>
    <row r="3685" spans="1:25" ht="12">
      <c r="A3685" s="1251">
        <v>2021</v>
      </c>
      <c r="B3685" s="1251">
        <v>25</v>
      </c>
      <c r="C3685" s="1251">
        <v>730</v>
      </c>
      <c r="D3685" s="1251" t="s">
        <v>1750</v>
      </c>
      <c r="E3685" s="1251">
        <v>371300</v>
      </c>
      <c r="F3685" s="1251" t="s">
        <v>1748</v>
      </c>
      <c r="G3685" s="1252">
        <v>0</v>
      </c>
      <c r="H3685" s="1252">
        <v>0</v>
      </c>
      <c r="I3685" s="1252">
        <v>0</v>
      </c>
      <c r="J3685" s="1252">
        <v>0</v>
      </c>
      <c r="K3685" s="1252">
        <v>0</v>
      </c>
      <c r="L3685" s="1252">
        <v>0</v>
      </c>
      <c r="M3685" s="1252">
        <v>0</v>
      </c>
      <c r="N3685" s="1252">
        <v>0</v>
      </c>
      <c r="O3685" s="1252">
        <v>0</v>
      </c>
      <c r="P3685" s="1252">
        <v>0</v>
      </c>
      <c r="Q3685" s="1252">
        <v>0</v>
      </c>
      <c r="R3685" s="1252">
        <v>0</v>
      </c>
      <c r="S3685" s="1252">
        <v>0</v>
      </c>
      <c r="T3685" s="1252">
        <v>0</v>
      </c>
      <c r="U3685" s="1251" t="s">
        <v>1065</v>
      </c>
      <c r="V3685" s="1251" t="s">
        <v>564</v>
      </c>
      <c r="W3685" s="1251" t="s">
        <v>290</v>
      </c>
      <c r="X3685" s="1251" t="s">
        <v>1515</v>
      </c>
      <c r="Y3685" s="1251">
        <v>371</v>
      </c>
    </row>
    <row r="3686" spans="1:25" ht="12">
      <c r="A3686" s="1251">
        <v>2021</v>
      </c>
      <c r="B3686" s="1251">
        <v>25</v>
      </c>
      <c r="C3686" s="1251">
        <v>730</v>
      </c>
      <c r="D3686" s="1251" t="s">
        <v>1750</v>
      </c>
      <c r="E3686" s="1251">
        <v>380400</v>
      </c>
      <c r="F3686" s="1251" t="s">
        <v>1752</v>
      </c>
      <c r="G3686" s="1252">
        <v>0</v>
      </c>
      <c r="H3686" s="1252">
        <v>0</v>
      </c>
      <c r="I3686" s="1252">
        <v>0</v>
      </c>
      <c r="J3686" s="1252">
        <v>0</v>
      </c>
      <c r="K3686" s="1252">
        <v>0</v>
      </c>
      <c r="L3686" s="1252">
        <v>0</v>
      </c>
      <c r="M3686" s="1252">
        <v>0</v>
      </c>
      <c r="N3686" s="1252">
        <v>0</v>
      </c>
      <c r="O3686" s="1252">
        <v>0</v>
      </c>
      <c r="P3686" s="1252">
        <v>0</v>
      </c>
      <c r="Q3686" s="1252">
        <v>0</v>
      </c>
      <c r="R3686" s="1252">
        <v>0</v>
      </c>
      <c r="S3686" s="1252">
        <v>0</v>
      </c>
      <c r="T3686" s="1252">
        <v>0</v>
      </c>
      <c r="U3686" s="1251" t="s">
        <v>1065</v>
      </c>
      <c r="V3686" s="1251" t="s">
        <v>564</v>
      </c>
      <c r="W3686" s="1251" t="s">
        <v>290</v>
      </c>
      <c r="X3686" s="1251" t="s">
        <v>1515</v>
      </c>
      <c r="Y3686" s="1251">
        <v>380</v>
      </c>
    </row>
    <row r="3687" spans="1:25" ht="12">
      <c r="A3687" s="1251">
        <v>2021</v>
      </c>
      <c r="B3687" s="1251">
        <v>25</v>
      </c>
      <c r="C3687" s="1251">
        <v>740</v>
      </c>
      <c r="D3687" s="1251" t="s">
        <v>1753</v>
      </c>
      <c r="E3687" s="1251">
        <v>104000</v>
      </c>
      <c r="F3687" s="1251" t="s">
        <v>1514</v>
      </c>
      <c r="G3687" s="1252">
        <v>0</v>
      </c>
      <c r="H3687" s="1252">
        <v>0</v>
      </c>
      <c r="I3687" s="1252">
        <v>0</v>
      </c>
      <c r="J3687" s="1252">
        <v>0</v>
      </c>
      <c r="K3687" s="1252">
        <v>0</v>
      </c>
      <c r="L3687" s="1252">
        <v>0</v>
      </c>
      <c r="M3687" s="1252">
        <v>0</v>
      </c>
      <c r="N3687" s="1252">
        <v>0</v>
      </c>
      <c r="O3687" s="1252">
        <v>0</v>
      </c>
      <c r="P3687" s="1252">
        <v>0</v>
      </c>
      <c r="Q3687" s="1252">
        <v>0</v>
      </c>
      <c r="R3687" s="1252">
        <v>0</v>
      </c>
      <c r="S3687" s="1252">
        <v>0</v>
      </c>
      <c r="T3687" s="1252">
        <v>0</v>
      </c>
      <c r="U3687" s="1251" t="s">
        <v>1065</v>
      </c>
      <c r="V3687" s="1251" t="s">
        <v>564</v>
      </c>
      <c r="W3687" s="1251" t="s">
        <v>326</v>
      </c>
      <c r="X3687" s="1251" t="s">
        <v>1515</v>
      </c>
      <c r="Y3687" s="1251">
        <v>104</v>
      </c>
    </row>
    <row r="3688" spans="1:25" ht="12">
      <c r="A3688" s="1251">
        <v>2021</v>
      </c>
      <c r="B3688" s="1251">
        <v>25</v>
      </c>
      <c r="C3688" s="1251">
        <v>740</v>
      </c>
      <c r="D3688" s="1251" t="s">
        <v>1753</v>
      </c>
      <c r="E3688" s="1251">
        <v>105020</v>
      </c>
      <c r="F3688" s="1251" t="s">
        <v>1518</v>
      </c>
      <c r="G3688" s="1252">
        <v>32465.389999999999</v>
      </c>
      <c r="H3688" s="1252">
        <v>32465.389999999999</v>
      </c>
      <c r="I3688" s="1252">
        <v>32465.389999999999</v>
      </c>
      <c r="J3688" s="1252">
        <v>32465.389999999999</v>
      </c>
      <c r="K3688" s="1252">
        <v>32465.389999999999</v>
      </c>
      <c r="L3688" s="1252">
        <v>32465.389999999999</v>
      </c>
      <c r="M3688" s="1252">
        <v>32465.389999999999</v>
      </c>
      <c r="N3688" s="1252">
        <v>32615.25</v>
      </c>
      <c r="O3688" s="1252">
        <v>32802.160000000003</v>
      </c>
      <c r="P3688" s="1252">
        <v>33048.57</v>
      </c>
      <c r="Q3688" s="1252">
        <v>33310.349999999999</v>
      </c>
      <c r="R3688" s="1252">
        <v>33451.269999999997</v>
      </c>
      <c r="S3688" s="1252">
        <v>33583.800000000003</v>
      </c>
      <c r="T3688" s="1252">
        <v>33583.799999999988</v>
      </c>
      <c r="U3688" s="1251" t="s">
        <v>1065</v>
      </c>
      <c r="V3688" s="1251" t="s">
        <v>564</v>
      </c>
      <c r="W3688" s="1251" t="s">
        <v>296</v>
      </c>
      <c r="X3688" s="1251" t="s">
        <v>1515</v>
      </c>
      <c r="Y3688" s="1251">
        <v>105</v>
      </c>
    </row>
    <row r="3689" spans="1:25" ht="12">
      <c r="A3689" s="1251">
        <v>2021</v>
      </c>
      <c r="B3689" s="1251">
        <v>25</v>
      </c>
      <c r="C3689" s="1251">
        <v>740</v>
      </c>
      <c r="D3689" s="1251" t="s">
        <v>1753</v>
      </c>
      <c r="E3689" s="1251">
        <v>105029</v>
      </c>
      <c r="F3689" s="1251" t="s">
        <v>1519</v>
      </c>
      <c r="G3689" s="1252">
        <v>412.07999999999998</v>
      </c>
      <c r="H3689" s="1252">
        <v>412.07999999999998</v>
      </c>
      <c r="I3689" s="1252">
        <v>412.07999999999998</v>
      </c>
      <c r="J3689" s="1252">
        <v>412.07999999999998</v>
      </c>
      <c r="K3689" s="1252">
        <v>412.07999999999998</v>
      </c>
      <c r="L3689" s="1252">
        <v>412.07999999999998</v>
      </c>
      <c r="M3689" s="1252">
        <v>412.07999999999998</v>
      </c>
      <c r="N3689" s="1252">
        <v>412.07999999999998</v>
      </c>
      <c r="O3689" s="1252">
        <v>412.07999999999998</v>
      </c>
      <c r="P3689" s="1252">
        <v>412.07999999999998</v>
      </c>
      <c r="Q3689" s="1252">
        <v>412.07999999999998</v>
      </c>
      <c r="R3689" s="1252">
        <v>412.07999999999998</v>
      </c>
      <c r="S3689" s="1252">
        <v>412.07999999999998</v>
      </c>
      <c r="T3689" s="1252">
        <v>412.07999999999993</v>
      </c>
      <c r="U3689" s="1251" t="s">
        <v>1065</v>
      </c>
      <c r="V3689" s="1251" t="s">
        <v>564</v>
      </c>
      <c r="W3689" s="1251" t="s">
        <v>296</v>
      </c>
      <c r="X3689" s="1251" t="s">
        <v>1515</v>
      </c>
      <c r="Y3689" s="1251">
        <v>105</v>
      </c>
    </row>
    <row r="3690" spans="1:25" ht="12">
      <c r="A3690" s="1251">
        <v>2021</v>
      </c>
      <c r="B3690" s="1251">
        <v>25</v>
      </c>
      <c r="C3690" s="1251">
        <v>740</v>
      </c>
      <c r="D3690" s="1251" t="s">
        <v>1753</v>
      </c>
      <c r="E3690" s="1251">
        <v>105030</v>
      </c>
      <c r="F3690" s="1251" t="s">
        <v>1520</v>
      </c>
      <c r="G3690" s="1252">
        <v>1217373.5800000001</v>
      </c>
      <c r="H3690" s="1252">
        <v>1217373.5800000001</v>
      </c>
      <c r="I3690" s="1252">
        <v>1217373.5800000001</v>
      </c>
      <c r="J3690" s="1252">
        <v>1218648.5800000001</v>
      </c>
      <c r="K3690" s="1252">
        <v>1218648.5800000001</v>
      </c>
      <c r="L3690" s="1252">
        <v>1236413.5800000001</v>
      </c>
      <c r="M3690" s="1252">
        <v>1237599.53</v>
      </c>
      <c r="N3690" s="1252">
        <v>1237746.6599999999</v>
      </c>
      <c r="O3690" s="1252">
        <v>1243908.5600000001</v>
      </c>
      <c r="P3690" s="1252">
        <v>1244074.76</v>
      </c>
      <c r="Q3690" s="1252">
        <v>1245789.0600000001</v>
      </c>
      <c r="R3690" s="1252">
        <v>1245789.0600000001</v>
      </c>
      <c r="S3690" s="1252">
        <v>1246062.1599999999</v>
      </c>
      <c r="T3690" s="1252">
        <v>1246062.1600000001</v>
      </c>
      <c r="U3690" s="1251" t="s">
        <v>1065</v>
      </c>
      <c r="V3690" s="1251" t="s">
        <v>564</v>
      </c>
      <c r="W3690" s="1251" t="s">
        <v>296</v>
      </c>
      <c r="X3690" s="1251" t="s">
        <v>1515</v>
      </c>
      <c r="Y3690" s="1251">
        <v>105</v>
      </c>
    </row>
    <row r="3691" spans="1:25" ht="12">
      <c r="A3691" s="1251">
        <v>2021</v>
      </c>
      <c r="B3691" s="1251">
        <v>25</v>
      </c>
      <c r="C3691" s="1251">
        <v>740</v>
      </c>
      <c r="D3691" s="1251" t="s">
        <v>1753</v>
      </c>
      <c r="E3691" s="1251">
        <v>105060</v>
      </c>
      <c r="F3691" s="1251" t="s">
        <v>1523</v>
      </c>
      <c r="G3691" s="1252">
        <v>23405.169999999998</v>
      </c>
      <c r="H3691" s="1252">
        <v>23405.169999999998</v>
      </c>
      <c r="I3691" s="1252">
        <v>23405.169999999998</v>
      </c>
      <c r="J3691" s="1252">
        <v>23405.169999999998</v>
      </c>
      <c r="K3691" s="1252">
        <v>23405.169999999998</v>
      </c>
      <c r="L3691" s="1252">
        <v>23405.169999999998</v>
      </c>
      <c r="M3691" s="1252">
        <v>23405.169999999998</v>
      </c>
      <c r="N3691" s="1252">
        <v>23602.84</v>
      </c>
      <c r="O3691" s="1252">
        <v>23904.549999999999</v>
      </c>
      <c r="P3691" s="1252">
        <v>24109.369999999999</v>
      </c>
      <c r="Q3691" s="1252">
        <v>24293.970000000001</v>
      </c>
      <c r="R3691" s="1252">
        <v>24453.48</v>
      </c>
      <c r="S3691" s="1252">
        <v>24732.959999999999</v>
      </c>
      <c r="T3691" s="1252">
        <v>24732.960000000021</v>
      </c>
      <c r="U3691" s="1251" t="s">
        <v>1065</v>
      </c>
      <c r="V3691" s="1251" t="s">
        <v>564</v>
      </c>
      <c r="W3691" s="1251" t="s">
        <v>296</v>
      </c>
      <c r="X3691" s="1251" t="s">
        <v>1515</v>
      </c>
      <c r="Y3691" s="1251">
        <v>105</v>
      </c>
    </row>
    <row r="3692" spans="1:25" ht="12">
      <c r="A3692" s="1251">
        <v>2021</v>
      </c>
      <c r="B3692" s="1251">
        <v>25</v>
      </c>
      <c r="C3692" s="1251">
        <v>740</v>
      </c>
      <c r="D3692" s="1251" t="s">
        <v>1753</v>
      </c>
      <c r="E3692" s="1251">
        <v>105070</v>
      </c>
      <c r="F3692" s="1251" t="s">
        <v>1524</v>
      </c>
      <c r="G3692" s="1252">
        <v>36963.519999999997</v>
      </c>
      <c r="H3692" s="1252">
        <v>36963.519999999997</v>
      </c>
      <c r="I3692" s="1252">
        <v>36963.519999999997</v>
      </c>
      <c r="J3692" s="1252">
        <v>36963.519999999997</v>
      </c>
      <c r="K3692" s="1252">
        <v>36963.519999999997</v>
      </c>
      <c r="L3692" s="1252">
        <v>36963.519999999997</v>
      </c>
      <c r="M3692" s="1252">
        <v>36963.519999999997</v>
      </c>
      <c r="N3692" s="1252">
        <v>37130.269999999997</v>
      </c>
      <c r="O3692" s="1252">
        <v>37338.239999999998</v>
      </c>
      <c r="P3692" s="1252">
        <v>37612.419999999998</v>
      </c>
      <c r="Q3692" s="1252">
        <v>37903.699999999997</v>
      </c>
      <c r="R3692" s="1252">
        <v>38060.5</v>
      </c>
      <c r="S3692" s="1252">
        <v>38207.970000000001</v>
      </c>
      <c r="T3692" s="1252">
        <v>38207.97000000003</v>
      </c>
      <c r="U3692" s="1251" t="s">
        <v>1065</v>
      </c>
      <c r="V3692" s="1251" t="s">
        <v>564</v>
      </c>
      <c r="W3692" s="1251" t="s">
        <v>296</v>
      </c>
      <c r="X3692" s="1251" t="s">
        <v>1515</v>
      </c>
      <c r="Y3692" s="1251">
        <v>105</v>
      </c>
    </row>
    <row r="3693" spans="1:25" ht="12">
      <c r="A3693" s="1251">
        <v>2021</v>
      </c>
      <c r="B3693" s="1251">
        <v>25</v>
      </c>
      <c r="C3693" s="1251">
        <v>740</v>
      </c>
      <c r="D3693" s="1251" t="s">
        <v>1753</v>
      </c>
      <c r="E3693" s="1251">
        <v>105080</v>
      </c>
      <c r="F3693" s="1251" t="s">
        <v>1525</v>
      </c>
      <c r="G3693" s="1252">
        <v>0</v>
      </c>
      <c r="H3693" s="1252">
        <v>0</v>
      </c>
      <c r="I3693" s="1252">
        <v>0</v>
      </c>
      <c r="J3693" s="1252">
        <v>0</v>
      </c>
      <c r="K3693" s="1252">
        <v>0</v>
      </c>
      <c r="L3693" s="1252">
        <v>0</v>
      </c>
      <c r="M3693" s="1252">
        <v>0</v>
      </c>
      <c r="N3693" s="1252">
        <v>0</v>
      </c>
      <c r="O3693" s="1252">
        <v>0</v>
      </c>
      <c r="P3693" s="1252">
        <v>0</v>
      </c>
      <c r="Q3693" s="1252">
        <v>0</v>
      </c>
      <c r="R3693" s="1252">
        <v>0</v>
      </c>
      <c r="S3693" s="1252">
        <v>0</v>
      </c>
      <c r="T3693" s="1252">
        <v>0</v>
      </c>
      <c r="U3693" s="1251" t="s">
        <v>1065</v>
      </c>
      <c r="V3693" s="1251" t="s">
        <v>564</v>
      </c>
      <c r="W3693" s="1251" t="s">
        <v>296</v>
      </c>
      <c r="X3693" s="1251" t="s">
        <v>1515</v>
      </c>
      <c r="Y3693" s="1251">
        <v>105</v>
      </c>
    </row>
    <row r="3694" spans="1:25" ht="12">
      <c r="A3694" s="1251">
        <v>2021</v>
      </c>
      <c r="B3694" s="1251">
        <v>25</v>
      </c>
      <c r="C3694" s="1251">
        <v>740</v>
      </c>
      <c r="D3694" s="1251" t="s">
        <v>1753</v>
      </c>
      <c r="E3694" s="1251">
        <v>105081</v>
      </c>
      <c r="F3694" s="1251" t="s">
        <v>1526</v>
      </c>
      <c r="G3694" s="1252">
        <v>3660.5300000000002</v>
      </c>
      <c r="H3694" s="1252">
        <v>3660.5300000000002</v>
      </c>
      <c r="I3694" s="1252">
        <v>3660.5300000000002</v>
      </c>
      <c r="J3694" s="1252">
        <v>3660.5300000000002</v>
      </c>
      <c r="K3694" s="1252">
        <v>3660.5300000000002</v>
      </c>
      <c r="L3694" s="1252">
        <v>3679.0700000000002</v>
      </c>
      <c r="M3694" s="1252">
        <v>3715.02</v>
      </c>
      <c r="N3694" s="1252">
        <v>3752.8699999999999</v>
      </c>
      <c r="O3694" s="1252">
        <v>3797.8099999999999</v>
      </c>
      <c r="P3694" s="1252">
        <v>3850.0999999999999</v>
      </c>
      <c r="Q3694" s="1252">
        <v>3905.7600000000002</v>
      </c>
      <c r="R3694" s="1252">
        <v>3964.4099999999999</v>
      </c>
      <c r="S3694" s="1252">
        <v>3935.0799999999999</v>
      </c>
      <c r="T3694" s="1252">
        <v>3935.0800000000017</v>
      </c>
      <c r="U3694" s="1251" t="s">
        <v>1065</v>
      </c>
      <c r="V3694" s="1251" t="s">
        <v>564</v>
      </c>
      <c r="W3694" s="1251" t="s">
        <v>296</v>
      </c>
      <c r="X3694" s="1251" t="s">
        <v>1515</v>
      </c>
      <c r="Y3694" s="1251">
        <v>105</v>
      </c>
    </row>
    <row r="3695" spans="1:25" ht="12">
      <c r="A3695" s="1251">
        <v>2021</v>
      </c>
      <c r="B3695" s="1251">
        <v>25</v>
      </c>
      <c r="C3695" s="1251">
        <v>740</v>
      </c>
      <c r="D3695" s="1251" t="s">
        <v>1753</v>
      </c>
      <c r="E3695" s="1251">
        <v>105085</v>
      </c>
      <c r="F3695" s="1251" t="s">
        <v>1527</v>
      </c>
      <c r="G3695" s="1252">
        <v>7941.2700000000004</v>
      </c>
      <c r="H3695" s="1252">
        <v>7941.2700000000004</v>
      </c>
      <c r="I3695" s="1252">
        <v>7941.2700000000004</v>
      </c>
      <c r="J3695" s="1252">
        <v>7941.2700000000004</v>
      </c>
      <c r="K3695" s="1252">
        <v>7941.2700000000004</v>
      </c>
      <c r="L3695" s="1252">
        <v>7984.3400000000001</v>
      </c>
      <c r="M3695" s="1252">
        <v>8067.8500000000004</v>
      </c>
      <c r="N3695" s="1252">
        <v>8155.7799999999997</v>
      </c>
      <c r="O3695" s="1252">
        <v>8260.1800000000003</v>
      </c>
      <c r="P3695" s="1252">
        <v>8381.6499999999996</v>
      </c>
      <c r="Q3695" s="1252">
        <v>8510.9400000000005</v>
      </c>
      <c r="R3695" s="1252">
        <v>8647.1800000000003</v>
      </c>
      <c r="S3695" s="1252">
        <v>8579.0599999999995</v>
      </c>
      <c r="T3695" s="1252">
        <v>8579.0599999999977</v>
      </c>
      <c r="U3695" s="1251" t="s">
        <v>1065</v>
      </c>
      <c r="V3695" s="1251" t="s">
        <v>564</v>
      </c>
      <c r="W3695" s="1251" t="s">
        <v>296</v>
      </c>
      <c r="X3695" s="1251" t="s">
        <v>1515</v>
      </c>
      <c r="Y3695" s="1251">
        <v>105</v>
      </c>
    </row>
    <row r="3696" spans="1:25" ht="12">
      <c r="A3696" s="1251">
        <v>2021</v>
      </c>
      <c r="B3696" s="1251">
        <v>25</v>
      </c>
      <c r="C3696" s="1251">
        <v>740</v>
      </c>
      <c r="D3696" s="1251" t="s">
        <v>1753</v>
      </c>
      <c r="E3696" s="1251">
        <v>105090</v>
      </c>
      <c r="F3696" s="1251" t="s">
        <v>1528</v>
      </c>
      <c r="G3696" s="1252">
        <v>-1322621.71</v>
      </c>
      <c r="H3696" s="1252">
        <v>-1322621.71</v>
      </c>
      <c r="I3696" s="1252">
        <v>-1322621.71</v>
      </c>
      <c r="J3696" s="1252">
        <v>-1322621.71</v>
      </c>
      <c r="K3696" s="1252">
        <v>-1322621.71</v>
      </c>
      <c r="L3696" s="1252">
        <v>-1322621.71</v>
      </c>
      <c r="M3696" s="1252">
        <v>-1322621.71</v>
      </c>
      <c r="N3696" s="1252">
        <v>-1322621.71</v>
      </c>
      <c r="O3696" s="1252">
        <v>-1322621.71</v>
      </c>
      <c r="P3696" s="1252">
        <v>-1322621.71</v>
      </c>
      <c r="Q3696" s="1252">
        <v>-1322621.71</v>
      </c>
      <c r="R3696" s="1252">
        <v>-1322621.71</v>
      </c>
      <c r="S3696" s="1252">
        <v>-1355913.28</v>
      </c>
      <c r="T3696" s="1252">
        <v>-1355913.2799999993</v>
      </c>
      <c r="U3696" s="1251" t="s">
        <v>1065</v>
      </c>
      <c r="V3696" s="1251" t="s">
        <v>564</v>
      </c>
      <c r="W3696" s="1251" t="s">
        <v>296</v>
      </c>
      <c r="X3696" s="1251" t="s">
        <v>1515</v>
      </c>
      <c r="Y3696" s="1251">
        <v>105</v>
      </c>
    </row>
    <row r="3697" spans="1:25" ht="12">
      <c r="A3697" s="1251">
        <v>2021</v>
      </c>
      <c r="B3697" s="1251">
        <v>25</v>
      </c>
      <c r="C3697" s="1251">
        <v>740</v>
      </c>
      <c r="D3697" s="1251" t="s">
        <v>1753</v>
      </c>
      <c r="E3697" s="1251">
        <v>106000</v>
      </c>
      <c r="F3697" s="1251" t="s">
        <v>1529</v>
      </c>
      <c r="G3697" s="1252">
        <v>0</v>
      </c>
      <c r="H3697" s="1252">
        <v>0</v>
      </c>
      <c r="I3697" s="1252">
        <v>0</v>
      </c>
      <c r="J3697" s="1252">
        <v>0</v>
      </c>
      <c r="K3697" s="1252">
        <v>0</v>
      </c>
      <c r="L3697" s="1252">
        <v>0</v>
      </c>
      <c r="M3697" s="1252">
        <v>0</v>
      </c>
      <c r="N3697" s="1252">
        <v>0</v>
      </c>
      <c r="O3697" s="1252">
        <v>0</v>
      </c>
      <c r="P3697" s="1252">
        <v>0</v>
      </c>
      <c r="Q3697" s="1252">
        <v>0</v>
      </c>
      <c r="R3697" s="1252">
        <v>0</v>
      </c>
      <c r="S3697" s="1252">
        <v>0</v>
      </c>
      <c r="T3697" s="1252">
        <v>0</v>
      </c>
      <c r="U3697" s="1251" t="s">
        <v>1065</v>
      </c>
      <c r="V3697" s="1251" t="s">
        <v>564</v>
      </c>
      <c r="W3697" s="1251" t="s">
        <v>290</v>
      </c>
      <c r="X3697" s="1251" t="s">
        <v>1515</v>
      </c>
      <c r="Y3697" s="1251">
        <v>106</v>
      </c>
    </row>
    <row r="3698" spans="1:25" ht="12">
      <c r="A3698" s="1251">
        <v>2021</v>
      </c>
      <c r="B3698" s="1251">
        <v>25</v>
      </c>
      <c r="C3698" s="1251">
        <v>740</v>
      </c>
      <c r="D3698" s="1251" t="s">
        <v>1753</v>
      </c>
      <c r="E3698" s="1251">
        <v>108000</v>
      </c>
      <c r="F3698" s="1251" t="s">
        <v>1530</v>
      </c>
      <c r="G3698" s="1252">
        <v>-468394.46000000002</v>
      </c>
      <c r="H3698" s="1252">
        <v>-471573.28999999998</v>
      </c>
      <c r="I3698" s="1252">
        <v>-474752.12</v>
      </c>
      <c r="J3698" s="1252">
        <v>-477930.95000000001</v>
      </c>
      <c r="K3698" s="1252">
        <v>-481109.78000000003</v>
      </c>
      <c r="L3698" s="1252">
        <v>-484288.60999999999</v>
      </c>
      <c r="M3698" s="1252">
        <v>-477539.54999999999</v>
      </c>
      <c r="N3698" s="1252">
        <v>-480692.97999999998</v>
      </c>
      <c r="O3698" s="1252">
        <v>-483846.40999999997</v>
      </c>
      <c r="P3698" s="1252">
        <v>-486999.84000000003</v>
      </c>
      <c r="Q3698" s="1252">
        <v>-490153.27000000002</v>
      </c>
      <c r="R3698" s="1252">
        <v>-493306.70000000001</v>
      </c>
      <c r="S3698" s="1252">
        <v>-496460.13</v>
      </c>
      <c r="T3698" s="1252">
        <v>-496460.12999999989</v>
      </c>
      <c r="U3698" s="1251" t="s">
        <v>1065</v>
      </c>
      <c r="V3698" s="1251" t="s">
        <v>564</v>
      </c>
      <c r="W3698" s="1251" t="s">
        <v>292</v>
      </c>
      <c r="X3698" s="1251" t="s">
        <v>1515</v>
      </c>
      <c r="Y3698" s="1251">
        <v>108</v>
      </c>
    </row>
    <row r="3699" spans="1:25" ht="12">
      <c r="A3699" s="1251">
        <v>2021</v>
      </c>
      <c r="B3699" s="1251">
        <v>25</v>
      </c>
      <c r="C3699" s="1251">
        <v>740</v>
      </c>
      <c r="D3699" s="1251" t="s">
        <v>1753</v>
      </c>
      <c r="E3699" s="1251">
        <v>114000</v>
      </c>
      <c r="F3699" s="1251" t="s">
        <v>1534</v>
      </c>
      <c r="G3699" s="1252">
        <v>-660975.55000000005</v>
      </c>
      <c r="H3699" s="1252">
        <v>-660975.55000000005</v>
      </c>
      <c r="I3699" s="1252">
        <v>-660975.55000000005</v>
      </c>
      <c r="J3699" s="1252">
        <v>-660975.55000000005</v>
      </c>
      <c r="K3699" s="1252">
        <v>-660975.55000000005</v>
      </c>
      <c r="L3699" s="1252">
        <v>-660975.55000000005</v>
      </c>
      <c r="M3699" s="1252">
        <v>-660975.55000000005</v>
      </c>
      <c r="N3699" s="1252">
        <v>-660975.55000000005</v>
      </c>
      <c r="O3699" s="1252">
        <v>-660975.55000000005</v>
      </c>
      <c r="P3699" s="1252">
        <v>-660975.55000000005</v>
      </c>
      <c r="Q3699" s="1252">
        <v>-660975.55000000005</v>
      </c>
      <c r="R3699" s="1252">
        <v>-660975.55000000005</v>
      </c>
      <c r="S3699" s="1252">
        <v>-660975.55000000005</v>
      </c>
      <c r="T3699" s="1252">
        <v>-660975.54999999981</v>
      </c>
      <c r="U3699" s="1251" t="s">
        <v>1065</v>
      </c>
      <c r="V3699" s="1251" t="s">
        <v>564</v>
      </c>
      <c r="W3699" s="1251" t="s">
        <v>298</v>
      </c>
      <c r="X3699" s="1251" t="s">
        <v>1515</v>
      </c>
      <c r="Y3699" s="1251">
        <v>114</v>
      </c>
    </row>
    <row r="3700" spans="1:25" ht="12">
      <c r="A3700" s="1251">
        <v>2021</v>
      </c>
      <c r="B3700" s="1251">
        <v>25</v>
      </c>
      <c r="C3700" s="1251">
        <v>740</v>
      </c>
      <c r="D3700" s="1251" t="s">
        <v>1753</v>
      </c>
      <c r="E3700" s="1251">
        <v>115000</v>
      </c>
      <c r="F3700" s="1251" t="s">
        <v>1535</v>
      </c>
      <c r="G3700" s="1252">
        <v>282724.20000000001</v>
      </c>
      <c r="H3700" s="1252">
        <v>284923.33000000002</v>
      </c>
      <c r="I3700" s="1252">
        <v>287122.46000000002</v>
      </c>
      <c r="J3700" s="1252">
        <v>289321.59000000003</v>
      </c>
      <c r="K3700" s="1252">
        <v>291520.72999999998</v>
      </c>
      <c r="L3700" s="1252">
        <v>293719.87</v>
      </c>
      <c r="M3700" s="1252">
        <v>295919</v>
      </c>
      <c r="N3700" s="1252">
        <v>298118.14000000001</v>
      </c>
      <c r="O3700" s="1252">
        <v>300317.28000000003</v>
      </c>
      <c r="P3700" s="1252">
        <v>302516.41999999998</v>
      </c>
      <c r="Q3700" s="1252">
        <v>304715.56</v>
      </c>
      <c r="R3700" s="1252">
        <v>306914.70000000001</v>
      </c>
      <c r="S3700" s="1252">
        <v>309113.84000000003</v>
      </c>
      <c r="T3700" s="1252">
        <v>309113.83999999985</v>
      </c>
      <c r="U3700" s="1251" t="s">
        <v>1065</v>
      </c>
      <c r="V3700" s="1251" t="s">
        <v>564</v>
      </c>
      <c r="W3700" s="1251" t="s">
        <v>298</v>
      </c>
      <c r="X3700" s="1251" t="s">
        <v>1515</v>
      </c>
      <c r="Y3700" s="1251">
        <v>115</v>
      </c>
    </row>
    <row r="3701" spans="1:25" ht="12">
      <c r="A3701" s="1251">
        <v>2021</v>
      </c>
      <c r="B3701" s="1251">
        <v>25</v>
      </c>
      <c r="C3701" s="1251">
        <v>740</v>
      </c>
      <c r="D3701" s="1251" t="s">
        <v>1753</v>
      </c>
      <c r="E3701" s="1251">
        <v>141000</v>
      </c>
      <c r="F3701" s="1251" t="s">
        <v>1541</v>
      </c>
      <c r="G3701" s="1252">
        <v>38260.830000000002</v>
      </c>
      <c r="H3701" s="1252">
        <v>38345.220000000001</v>
      </c>
      <c r="I3701" s="1252">
        <v>10834.26</v>
      </c>
      <c r="J3701" s="1252">
        <v>10586.92</v>
      </c>
      <c r="K3701" s="1252">
        <v>10834.26</v>
      </c>
      <c r="L3701" s="1252">
        <v>10834.26</v>
      </c>
      <c r="M3701" s="1252">
        <v>10834.26</v>
      </c>
      <c r="N3701" s="1252">
        <v>10897.82</v>
      </c>
      <c r="O3701" s="1252">
        <v>10897.82</v>
      </c>
      <c r="P3701" s="1252">
        <v>20368.259999999998</v>
      </c>
      <c r="Q3701" s="1252">
        <v>20368.259999999998</v>
      </c>
      <c r="R3701" s="1252">
        <v>29902.259999999998</v>
      </c>
      <c r="S3701" s="1252">
        <v>30971.580000000002</v>
      </c>
      <c r="T3701" s="1252">
        <v>30971.580000000016</v>
      </c>
      <c r="U3701" s="1251" t="s">
        <v>1065</v>
      </c>
      <c r="V3701" s="1251" t="s">
        <v>1537</v>
      </c>
      <c r="W3701" s="1251" t="s">
        <v>308</v>
      </c>
      <c r="X3701" s="1251" t="s">
        <v>1515</v>
      </c>
      <c r="Y3701" s="1251">
        <v>141</v>
      </c>
    </row>
    <row r="3702" spans="1:25" ht="12">
      <c r="A3702" s="1251">
        <v>2021</v>
      </c>
      <c r="B3702" s="1251">
        <v>25</v>
      </c>
      <c r="C3702" s="1251">
        <v>740</v>
      </c>
      <c r="D3702" s="1251" t="s">
        <v>1753</v>
      </c>
      <c r="E3702" s="1251">
        <v>141100</v>
      </c>
      <c r="F3702" s="1251" t="s">
        <v>1543</v>
      </c>
      <c r="G3702" s="1252">
        <v>0</v>
      </c>
      <c r="H3702" s="1252">
        <v>0</v>
      </c>
      <c r="I3702" s="1252">
        <v>0</v>
      </c>
      <c r="J3702" s="1252">
        <v>0</v>
      </c>
      <c r="K3702" s="1252">
        <v>0</v>
      </c>
      <c r="L3702" s="1252">
        <v>0</v>
      </c>
      <c r="M3702" s="1252">
        <v>0</v>
      </c>
      <c r="N3702" s="1252">
        <v>0</v>
      </c>
      <c r="O3702" s="1252">
        <v>0</v>
      </c>
      <c r="P3702" s="1252">
        <v>0</v>
      </c>
      <c r="Q3702" s="1252">
        <v>0</v>
      </c>
      <c r="R3702" s="1252">
        <v>0</v>
      </c>
      <c r="S3702" s="1252">
        <v>0</v>
      </c>
      <c r="T3702" s="1252">
        <v>0</v>
      </c>
      <c r="U3702" s="1251" t="s">
        <v>1065</v>
      </c>
      <c r="V3702" s="1251" t="s">
        <v>1537</v>
      </c>
      <c r="W3702" s="1251" t="s">
        <v>308</v>
      </c>
      <c r="X3702" s="1251" t="s">
        <v>1515</v>
      </c>
      <c r="Y3702" s="1251">
        <v>141</v>
      </c>
    </row>
    <row r="3703" spans="1:25" ht="12">
      <c r="A3703" s="1251">
        <v>2021</v>
      </c>
      <c r="B3703" s="1251">
        <v>25</v>
      </c>
      <c r="C3703" s="1251">
        <v>740</v>
      </c>
      <c r="D3703" s="1251" t="s">
        <v>1753</v>
      </c>
      <c r="E3703" s="1251">
        <v>143000</v>
      </c>
      <c r="F3703" s="1251" t="s">
        <v>1546</v>
      </c>
      <c r="G3703" s="1252">
        <v>0</v>
      </c>
      <c r="H3703" s="1252">
        <v>0</v>
      </c>
      <c r="I3703" s="1252">
        <v>0</v>
      </c>
      <c r="J3703" s="1252">
        <v>0</v>
      </c>
      <c r="K3703" s="1252">
        <v>0</v>
      </c>
      <c r="L3703" s="1252">
        <v>0</v>
      </c>
      <c r="M3703" s="1252">
        <v>0</v>
      </c>
      <c r="N3703" s="1252">
        <v>0</v>
      </c>
      <c r="O3703" s="1252">
        <v>0</v>
      </c>
      <c r="P3703" s="1252">
        <v>0</v>
      </c>
      <c r="Q3703" s="1252">
        <v>0</v>
      </c>
      <c r="R3703" s="1252">
        <v>0</v>
      </c>
      <c r="S3703" s="1252">
        <v>0</v>
      </c>
      <c r="T3703" s="1252">
        <v>0</v>
      </c>
      <c r="U3703" s="1251" t="s">
        <v>1065</v>
      </c>
      <c r="V3703" s="1251" t="s">
        <v>1537</v>
      </c>
      <c r="W3703" s="1251" t="s">
        <v>308</v>
      </c>
      <c r="X3703" s="1251" t="s">
        <v>1515</v>
      </c>
      <c r="Y3703" s="1251">
        <v>143</v>
      </c>
    </row>
    <row r="3704" spans="1:25" ht="12">
      <c r="A3704" s="1251">
        <v>2021</v>
      </c>
      <c r="B3704" s="1251">
        <v>25</v>
      </c>
      <c r="C3704" s="1251">
        <v>740</v>
      </c>
      <c r="D3704" s="1251" t="s">
        <v>1753</v>
      </c>
      <c r="E3704" s="1251">
        <v>162010</v>
      </c>
      <c r="F3704" s="1251" t="s">
        <v>1672</v>
      </c>
      <c r="G3704" s="1252">
        <v>0</v>
      </c>
      <c r="H3704" s="1252">
        <v>0</v>
      </c>
      <c r="I3704" s="1252">
        <v>0</v>
      </c>
      <c r="J3704" s="1252">
        <v>0</v>
      </c>
      <c r="K3704" s="1252">
        <v>0</v>
      </c>
      <c r="L3704" s="1252">
        <v>0</v>
      </c>
      <c r="M3704" s="1252">
        <v>0</v>
      </c>
      <c r="N3704" s="1252">
        <v>0</v>
      </c>
      <c r="O3704" s="1252">
        <v>0</v>
      </c>
      <c r="P3704" s="1252">
        <v>0</v>
      </c>
      <c r="Q3704" s="1252">
        <v>0</v>
      </c>
      <c r="R3704" s="1252">
        <v>0</v>
      </c>
      <c r="S3704" s="1252">
        <v>0</v>
      </c>
      <c r="T3704" s="1252">
        <v>0</v>
      </c>
      <c r="U3704" s="1251" t="s">
        <v>1065</v>
      </c>
      <c r="V3704" s="1251" t="s">
        <v>564</v>
      </c>
      <c r="W3704" s="1251" t="s">
        <v>314</v>
      </c>
      <c r="X3704" s="1251" t="s">
        <v>1515</v>
      </c>
      <c r="Y3704" s="1251">
        <v>162</v>
      </c>
    </row>
    <row r="3705" spans="1:25" ht="12">
      <c r="A3705" s="1251">
        <v>2021</v>
      </c>
      <c r="B3705" s="1251">
        <v>25</v>
      </c>
      <c r="C3705" s="1251">
        <v>740</v>
      </c>
      <c r="D3705" s="1251" t="s">
        <v>1753</v>
      </c>
      <c r="E3705" s="1251">
        <v>162020</v>
      </c>
      <c r="F3705" s="1251" t="s">
        <v>1673</v>
      </c>
      <c r="G3705" s="1252">
        <v>0</v>
      </c>
      <c r="H3705" s="1252">
        <v>0</v>
      </c>
      <c r="I3705" s="1252">
        <v>0</v>
      </c>
      <c r="J3705" s="1252">
        <v>0</v>
      </c>
      <c r="K3705" s="1252">
        <v>0</v>
      </c>
      <c r="L3705" s="1252">
        <v>0</v>
      </c>
      <c r="M3705" s="1252">
        <v>0</v>
      </c>
      <c r="N3705" s="1252">
        <v>0</v>
      </c>
      <c r="O3705" s="1252">
        <v>0</v>
      </c>
      <c r="P3705" s="1252">
        <v>0</v>
      </c>
      <c r="Q3705" s="1252">
        <v>0</v>
      </c>
      <c r="R3705" s="1252">
        <v>0</v>
      </c>
      <c r="S3705" s="1252">
        <v>0</v>
      </c>
      <c r="T3705" s="1252">
        <v>0</v>
      </c>
      <c r="U3705" s="1251" t="s">
        <v>1065</v>
      </c>
      <c r="V3705" s="1251" t="s">
        <v>564</v>
      </c>
      <c r="W3705" s="1251" t="s">
        <v>314</v>
      </c>
      <c r="X3705" s="1251" t="s">
        <v>1515</v>
      </c>
      <c r="Y3705" s="1251">
        <v>162</v>
      </c>
    </row>
    <row r="3706" spans="1:25" ht="12">
      <c r="A3706" s="1251">
        <v>2021</v>
      </c>
      <c r="B3706" s="1251">
        <v>25</v>
      </c>
      <c r="C3706" s="1251">
        <v>740</v>
      </c>
      <c r="D3706" s="1251" t="s">
        <v>1753</v>
      </c>
      <c r="E3706" s="1251">
        <v>162030</v>
      </c>
      <c r="F3706" s="1251" t="s">
        <v>1550</v>
      </c>
      <c r="G3706" s="1252">
        <v>0</v>
      </c>
      <c r="H3706" s="1252">
        <v>0</v>
      </c>
      <c r="I3706" s="1252">
        <v>0</v>
      </c>
      <c r="J3706" s="1252">
        <v>0</v>
      </c>
      <c r="K3706" s="1252">
        <v>0</v>
      </c>
      <c r="L3706" s="1252">
        <v>0</v>
      </c>
      <c r="M3706" s="1252">
        <v>0</v>
      </c>
      <c r="N3706" s="1252">
        <v>0</v>
      </c>
      <c r="O3706" s="1252">
        <v>0</v>
      </c>
      <c r="P3706" s="1252">
        <v>0</v>
      </c>
      <c r="Q3706" s="1252">
        <v>0</v>
      </c>
      <c r="R3706" s="1252">
        <v>0</v>
      </c>
      <c r="S3706" s="1252">
        <v>0</v>
      </c>
      <c r="T3706" s="1252">
        <v>0</v>
      </c>
      <c r="U3706" s="1251" t="s">
        <v>1065</v>
      </c>
      <c r="V3706" s="1251" t="s">
        <v>564</v>
      </c>
      <c r="W3706" s="1251" t="s">
        <v>314</v>
      </c>
      <c r="X3706" s="1251" t="s">
        <v>1515</v>
      </c>
      <c r="Y3706" s="1251">
        <v>162</v>
      </c>
    </row>
    <row r="3707" spans="1:25" ht="12">
      <c r="A3707" s="1251">
        <v>2021</v>
      </c>
      <c r="B3707" s="1251">
        <v>25</v>
      </c>
      <c r="C3707" s="1251">
        <v>740</v>
      </c>
      <c r="D3707" s="1251" t="s">
        <v>1753</v>
      </c>
      <c r="E3707" s="1251">
        <v>162040</v>
      </c>
      <c r="F3707" s="1251" t="s">
        <v>1551</v>
      </c>
      <c r="G3707" s="1252">
        <v>0</v>
      </c>
      <c r="H3707" s="1252">
        <v>0</v>
      </c>
      <c r="I3707" s="1252">
        <v>0</v>
      </c>
      <c r="J3707" s="1252">
        <v>0</v>
      </c>
      <c r="K3707" s="1252">
        <v>0</v>
      </c>
      <c r="L3707" s="1252">
        <v>0</v>
      </c>
      <c r="M3707" s="1252">
        <v>0</v>
      </c>
      <c r="N3707" s="1252">
        <v>0</v>
      </c>
      <c r="O3707" s="1252">
        <v>0</v>
      </c>
      <c r="P3707" s="1252">
        <v>0</v>
      </c>
      <c r="Q3707" s="1252">
        <v>0</v>
      </c>
      <c r="R3707" s="1252">
        <v>0</v>
      </c>
      <c r="S3707" s="1252">
        <v>0</v>
      </c>
      <c r="T3707" s="1252">
        <v>0</v>
      </c>
      <c r="U3707" s="1251" t="s">
        <v>1065</v>
      </c>
      <c r="V3707" s="1251" t="s">
        <v>564</v>
      </c>
      <c r="W3707" s="1251" t="s">
        <v>314</v>
      </c>
      <c r="X3707" s="1251" t="s">
        <v>1515</v>
      </c>
      <c r="Y3707" s="1251">
        <v>162</v>
      </c>
    </row>
    <row r="3708" spans="1:25" ht="12">
      <c r="A3708" s="1251">
        <v>2021</v>
      </c>
      <c r="B3708" s="1251">
        <v>25</v>
      </c>
      <c r="C3708" s="1251">
        <v>740</v>
      </c>
      <c r="D3708" s="1251" t="s">
        <v>1753</v>
      </c>
      <c r="E3708" s="1251">
        <v>173000</v>
      </c>
      <c r="F3708" s="1251" t="s">
        <v>1557</v>
      </c>
      <c r="G3708" s="1252">
        <v>1272.99</v>
      </c>
      <c r="H3708" s="1252">
        <v>14353.43</v>
      </c>
      <c r="I3708" s="1252">
        <v>5698.8500000000004</v>
      </c>
      <c r="J3708" s="1252">
        <v>385.05000000000001</v>
      </c>
      <c r="K3708" s="1252">
        <v>687.63</v>
      </c>
      <c r="L3708" s="1252">
        <v>917.34000000000003</v>
      </c>
      <c r="M3708" s="1252">
        <v>1147.05</v>
      </c>
      <c r="N3708" s="1252">
        <v>1082.52</v>
      </c>
      <c r="O3708" s="1252">
        <v>1805.2</v>
      </c>
      <c r="P3708" s="1252">
        <v>721.16999999999996</v>
      </c>
      <c r="Q3708" s="1252">
        <v>1443.8599999999999</v>
      </c>
      <c r="R3708" s="1252">
        <v>359.82999999999998</v>
      </c>
      <c r="S3708" s="1252">
        <v>1076.1700000000001</v>
      </c>
      <c r="T3708" s="1252">
        <v>1076.1699999999983</v>
      </c>
      <c r="U3708" s="1251" t="s">
        <v>1065</v>
      </c>
      <c r="V3708" s="1251" t="s">
        <v>1537</v>
      </c>
      <c r="W3708" s="1251" t="s">
        <v>310</v>
      </c>
      <c r="X3708" s="1251" t="s">
        <v>1515</v>
      </c>
      <c r="Y3708" s="1251">
        <v>173</v>
      </c>
    </row>
    <row r="3709" spans="1:25" ht="12">
      <c r="A3709" s="1251">
        <v>2021</v>
      </c>
      <c r="B3709" s="1251">
        <v>25</v>
      </c>
      <c r="C3709" s="1251">
        <v>740</v>
      </c>
      <c r="D3709" s="1251" t="s">
        <v>1753</v>
      </c>
      <c r="E3709" s="1251">
        <v>184020</v>
      </c>
      <c r="F3709" s="1251" t="s">
        <v>1563</v>
      </c>
      <c r="G3709" s="1252">
        <v>4846.9499999999998</v>
      </c>
      <c r="H3709" s="1252">
        <v>4846.9499999999998</v>
      </c>
      <c r="I3709" s="1252">
        <v>4846.9499999999998</v>
      </c>
      <c r="J3709" s="1252">
        <v>4846.9499999999998</v>
      </c>
      <c r="K3709" s="1252">
        <v>4846.9499999999998</v>
      </c>
      <c r="L3709" s="1252">
        <v>4846.9499999999998</v>
      </c>
      <c r="M3709" s="1252">
        <v>4846.9499999999998</v>
      </c>
      <c r="N3709" s="1252">
        <v>4846.9499999999998</v>
      </c>
      <c r="O3709" s="1252">
        <v>4846.9499999999998</v>
      </c>
      <c r="P3709" s="1252">
        <v>4846.9499999999998</v>
      </c>
      <c r="Q3709" s="1252">
        <v>4846.9499999999998</v>
      </c>
      <c r="R3709" s="1252">
        <v>4846.9499999999998</v>
      </c>
      <c r="S3709" s="1252">
        <v>4846.9499999999998</v>
      </c>
      <c r="T3709" s="1252">
        <v>4846.9499999999971</v>
      </c>
      <c r="U3709" s="1251" t="s">
        <v>1065</v>
      </c>
      <c r="V3709" s="1251" t="s">
        <v>1537</v>
      </c>
      <c r="W3709" s="1251" t="s">
        <v>316</v>
      </c>
      <c r="X3709" s="1251" t="s">
        <v>1515</v>
      </c>
      <c r="Y3709" s="1251">
        <v>184</v>
      </c>
    </row>
    <row r="3710" spans="1:25" ht="12">
      <c r="A3710" s="1251">
        <v>2021</v>
      </c>
      <c r="B3710" s="1251">
        <v>25</v>
      </c>
      <c r="C3710" s="1251">
        <v>740</v>
      </c>
      <c r="D3710" s="1251" t="s">
        <v>1753</v>
      </c>
      <c r="E3710" s="1251">
        <v>184099</v>
      </c>
      <c r="F3710" s="1251" t="s">
        <v>1567</v>
      </c>
      <c r="G3710" s="1252">
        <v>-4846.9499999999998</v>
      </c>
      <c r="H3710" s="1252">
        <v>-4846.9499999999998</v>
      </c>
      <c r="I3710" s="1252">
        <v>-4846.9499999999998</v>
      </c>
      <c r="J3710" s="1252">
        <v>-4846.9499999999998</v>
      </c>
      <c r="K3710" s="1252">
        <v>-4846.9499999999998</v>
      </c>
      <c r="L3710" s="1252">
        <v>-4846.9499999999998</v>
      </c>
      <c r="M3710" s="1252">
        <v>-4846.9499999999998</v>
      </c>
      <c r="N3710" s="1252">
        <v>-4846.9499999999998</v>
      </c>
      <c r="O3710" s="1252">
        <v>-4846.9499999999998</v>
      </c>
      <c r="P3710" s="1252">
        <v>-4846.9499999999998</v>
      </c>
      <c r="Q3710" s="1252">
        <v>-4846.9499999999998</v>
      </c>
      <c r="R3710" s="1252">
        <v>-4846.9499999999998</v>
      </c>
      <c r="S3710" s="1252">
        <v>-4846.9499999999998</v>
      </c>
      <c r="T3710" s="1252">
        <v>-4846.9499999999971</v>
      </c>
      <c r="U3710" s="1251" t="s">
        <v>1065</v>
      </c>
      <c r="V3710" s="1251" t="s">
        <v>1537</v>
      </c>
      <c r="W3710" s="1251" t="s">
        <v>316</v>
      </c>
      <c r="X3710" s="1251" t="s">
        <v>1515</v>
      </c>
      <c r="Y3710" s="1251">
        <v>184</v>
      </c>
    </row>
    <row r="3711" spans="1:25" ht="12">
      <c r="A3711" s="1251">
        <v>2021</v>
      </c>
      <c r="B3711" s="1251">
        <v>25</v>
      </c>
      <c r="C3711" s="1251">
        <v>740</v>
      </c>
      <c r="D3711" s="1251" t="s">
        <v>1753</v>
      </c>
      <c r="E3711" s="1251">
        <v>186355</v>
      </c>
      <c r="F3711" s="1251" t="s">
        <v>1575</v>
      </c>
      <c r="G3711" s="1252">
        <v>18.030000000000001</v>
      </c>
      <c r="H3711" s="1252">
        <v>0</v>
      </c>
      <c r="I3711" s="1252">
        <v>0</v>
      </c>
      <c r="J3711" s="1252">
        <v>0</v>
      </c>
      <c r="K3711" s="1252">
        <v>0</v>
      </c>
      <c r="L3711" s="1252">
        <v>11.449999999999999</v>
      </c>
      <c r="M3711" s="1252">
        <v>33.649999999999999</v>
      </c>
      <c r="N3711" s="1252">
        <v>57.020000000000003</v>
      </c>
      <c r="O3711" s="1252">
        <v>84.769999999999996</v>
      </c>
      <c r="P3711" s="1252">
        <v>117.06</v>
      </c>
      <c r="Q3711" s="1252">
        <v>151.43000000000001</v>
      </c>
      <c r="R3711" s="1252">
        <v>187.65000000000001</v>
      </c>
      <c r="S3711" s="1252">
        <v>169.53999999999999</v>
      </c>
      <c r="T3711" s="1252">
        <v>169.53999999999996</v>
      </c>
      <c r="U3711" s="1251" t="s">
        <v>1065</v>
      </c>
      <c r="V3711" s="1251" t="s">
        <v>1537</v>
      </c>
      <c r="W3711" s="1251" t="s">
        <v>322</v>
      </c>
      <c r="X3711" s="1251" t="s">
        <v>1515</v>
      </c>
      <c r="Y3711" s="1251">
        <v>186</v>
      </c>
    </row>
    <row r="3712" spans="1:25" ht="12">
      <c r="A3712" s="1251">
        <v>2021</v>
      </c>
      <c r="B3712" s="1251">
        <v>25</v>
      </c>
      <c r="C3712" s="1251">
        <v>740</v>
      </c>
      <c r="D3712" s="1251" t="s">
        <v>1753</v>
      </c>
      <c r="E3712" s="1251">
        <v>186366</v>
      </c>
      <c r="F3712" s="1251" t="s">
        <v>1576</v>
      </c>
      <c r="G3712" s="1252">
        <v>4071.6700000000001</v>
      </c>
      <c r="H3712" s="1252">
        <v>4089.6999999999998</v>
      </c>
      <c r="I3712" s="1252">
        <v>4089.6999999999998</v>
      </c>
      <c r="J3712" s="1252">
        <v>4089.6999999999998</v>
      </c>
      <c r="K3712" s="1252">
        <v>4089.6999999999998</v>
      </c>
      <c r="L3712" s="1252">
        <v>4089.6999999999998</v>
      </c>
      <c r="M3712" s="1252">
        <v>4089.6999999999998</v>
      </c>
      <c r="N3712" s="1252">
        <v>4089.6999999999998</v>
      </c>
      <c r="O3712" s="1252">
        <v>4089.6999999999998</v>
      </c>
      <c r="P3712" s="1252">
        <v>4089.6999999999998</v>
      </c>
      <c r="Q3712" s="1252">
        <v>4089.6999999999998</v>
      </c>
      <c r="R3712" s="1252">
        <v>4089.6999999999998</v>
      </c>
      <c r="S3712" s="1252">
        <v>4089.6999999999998</v>
      </c>
      <c r="T3712" s="1252">
        <v>4089.6999999999971</v>
      </c>
      <c r="U3712" s="1251" t="s">
        <v>1065</v>
      </c>
      <c r="V3712" s="1251" t="s">
        <v>1537</v>
      </c>
      <c r="W3712" s="1251" t="s">
        <v>322</v>
      </c>
      <c r="X3712" s="1251" t="s">
        <v>1515</v>
      </c>
      <c r="Y3712" s="1251">
        <v>186</v>
      </c>
    </row>
    <row r="3713" spans="1:25" ht="12">
      <c r="A3713" s="1251">
        <v>2021</v>
      </c>
      <c r="B3713" s="1251">
        <v>25</v>
      </c>
      <c r="C3713" s="1251">
        <v>740</v>
      </c>
      <c r="D3713" s="1251" t="s">
        <v>1753</v>
      </c>
      <c r="E3713" s="1251">
        <v>186367</v>
      </c>
      <c r="F3713" s="1251" t="s">
        <v>1577</v>
      </c>
      <c r="G3713" s="1252">
        <v>-345.30000000000001</v>
      </c>
      <c r="H3713" s="1252">
        <v>-355.38999999999999</v>
      </c>
      <c r="I3713" s="1252">
        <v>-365.48000000000002</v>
      </c>
      <c r="J3713" s="1252">
        <v>-375.56999999999999</v>
      </c>
      <c r="K3713" s="1252">
        <v>-385.42000000000002</v>
      </c>
      <c r="L3713" s="1252">
        <v>-395.26999999999998</v>
      </c>
      <c r="M3713" s="1252">
        <v>-405.12</v>
      </c>
      <c r="N3713" s="1252">
        <v>-414.99000000000001</v>
      </c>
      <c r="O3713" s="1252">
        <v>-424.86000000000001</v>
      </c>
      <c r="P3713" s="1252">
        <v>-434.73000000000002</v>
      </c>
      <c r="Q3713" s="1252">
        <v>-444.66000000000003</v>
      </c>
      <c r="R3713" s="1252">
        <v>-454.58999999999997</v>
      </c>
      <c r="S3713" s="1252">
        <v>-464.51999999999998</v>
      </c>
      <c r="T3713" s="1252">
        <v>-464.52000000000044</v>
      </c>
      <c r="U3713" s="1251" t="s">
        <v>1065</v>
      </c>
      <c r="V3713" s="1251" t="s">
        <v>1537</v>
      </c>
      <c r="W3713" s="1251" t="s">
        <v>322</v>
      </c>
      <c r="X3713" s="1251" t="s">
        <v>1515</v>
      </c>
      <c r="Y3713" s="1251">
        <v>186</v>
      </c>
    </row>
    <row r="3714" spans="1:25" ht="12">
      <c r="A3714" s="1251">
        <v>2021</v>
      </c>
      <c r="B3714" s="1251">
        <v>25</v>
      </c>
      <c r="C3714" s="1251">
        <v>740</v>
      </c>
      <c r="D3714" s="1251" t="s">
        <v>1753</v>
      </c>
      <c r="E3714" s="1251">
        <v>231006</v>
      </c>
      <c r="F3714" s="1251" t="s">
        <v>1583</v>
      </c>
      <c r="G3714" s="1252">
        <v>0</v>
      </c>
      <c r="H3714" s="1252">
        <v>0</v>
      </c>
      <c r="I3714" s="1252">
        <v>0</v>
      </c>
      <c r="J3714" s="1252">
        <v>0</v>
      </c>
      <c r="K3714" s="1252">
        <v>0</v>
      </c>
      <c r="L3714" s="1252">
        <v>0</v>
      </c>
      <c r="M3714" s="1252">
        <v>0</v>
      </c>
      <c r="N3714" s="1252">
        <v>0</v>
      </c>
      <c r="O3714" s="1252">
        <v>0</v>
      </c>
      <c r="P3714" s="1252">
        <v>0</v>
      </c>
      <c r="Q3714" s="1252">
        <v>0</v>
      </c>
      <c r="R3714" s="1252">
        <v>0</v>
      </c>
      <c r="S3714" s="1252">
        <v>0</v>
      </c>
      <c r="T3714" s="1252">
        <v>0</v>
      </c>
      <c r="U3714" s="1251" t="s">
        <v>1065</v>
      </c>
      <c r="V3714" s="1251" t="s">
        <v>1537</v>
      </c>
      <c r="W3714" s="1251" t="s">
        <v>366</v>
      </c>
      <c r="X3714" s="1251" t="s">
        <v>1581</v>
      </c>
      <c r="Y3714" s="1251">
        <v>231</v>
      </c>
    </row>
    <row r="3715" spans="1:25" ht="12">
      <c r="A3715" s="1251">
        <v>2021</v>
      </c>
      <c r="B3715" s="1251">
        <v>25</v>
      </c>
      <c r="C3715" s="1251">
        <v>740</v>
      </c>
      <c r="D3715" s="1251" t="s">
        <v>1753</v>
      </c>
      <c r="E3715" s="1251">
        <v>236115</v>
      </c>
      <c r="F3715" s="1251" t="s">
        <v>1679</v>
      </c>
      <c r="G3715" s="1252">
        <v>0</v>
      </c>
      <c r="H3715" s="1252">
        <v>0</v>
      </c>
      <c r="I3715" s="1252">
        <v>0</v>
      </c>
      <c r="J3715" s="1252">
        <v>0</v>
      </c>
      <c r="K3715" s="1252">
        <v>0</v>
      </c>
      <c r="L3715" s="1252">
        <v>0</v>
      </c>
      <c r="M3715" s="1252">
        <v>0</v>
      </c>
      <c r="N3715" s="1252">
        <v>0</v>
      </c>
      <c r="O3715" s="1252">
        <v>0</v>
      </c>
      <c r="P3715" s="1252">
        <v>0</v>
      </c>
      <c r="Q3715" s="1252">
        <v>0</v>
      </c>
      <c r="R3715" s="1252">
        <v>0</v>
      </c>
      <c r="S3715" s="1252">
        <v>0</v>
      </c>
      <c r="T3715" s="1252">
        <v>0</v>
      </c>
      <c r="U3715" s="1251" t="s">
        <v>1065</v>
      </c>
      <c r="V3715" s="1251" t="s">
        <v>1537</v>
      </c>
      <c r="W3715" s="1251" t="s">
        <v>371</v>
      </c>
      <c r="X3715" s="1251" t="s">
        <v>1581</v>
      </c>
      <c r="Y3715" s="1251">
        <v>236</v>
      </c>
    </row>
    <row r="3716" spans="1:25" ht="12">
      <c r="A3716" s="1251">
        <v>2021</v>
      </c>
      <c r="B3716" s="1251">
        <v>25</v>
      </c>
      <c r="C3716" s="1251">
        <v>740</v>
      </c>
      <c r="D3716" s="1251" t="s">
        <v>1753</v>
      </c>
      <c r="E3716" s="1251">
        <v>236116</v>
      </c>
      <c r="F3716" s="1251" t="s">
        <v>1680</v>
      </c>
      <c r="G3716" s="1252">
        <v>0</v>
      </c>
      <c r="H3716" s="1252">
        <v>0</v>
      </c>
      <c r="I3716" s="1252">
        <v>0</v>
      </c>
      <c r="J3716" s="1252">
        <v>0</v>
      </c>
      <c r="K3716" s="1252">
        <v>0</v>
      </c>
      <c r="L3716" s="1252">
        <v>0</v>
      </c>
      <c r="M3716" s="1252">
        <v>0</v>
      </c>
      <c r="N3716" s="1252">
        <v>0</v>
      </c>
      <c r="O3716" s="1252">
        <v>0</v>
      </c>
      <c r="P3716" s="1252">
        <v>0</v>
      </c>
      <c r="Q3716" s="1252">
        <v>0</v>
      </c>
      <c r="R3716" s="1252">
        <v>0</v>
      </c>
      <c r="S3716" s="1252">
        <v>0</v>
      </c>
      <c r="T3716" s="1252">
        <v>0</v>
      </c>
      <c r="U3716" s="1251" t="s">
        <v>1065</v>
      </c>
      <c r="V3716" s="1251" t="s">
        <v>1537</v>
      </c>
      <c r="W3716" s="1251" t="s">
        <v>371</v>
      </c>
      <c r="X3716" s="1251" t="s">
        <v>1581</v>
      </c>
      <c r="Y3716" s="1251">
        <v>236</v>
      </c>
    </row>
    <row r="3717" spans="1:25" ht="12">
      <c r="A3717" s="1251">
        <v>2021</v>
      </c>
      <c r="B3717" s="1251">
        <v>25</v>
      </c>
      <c r="C3717" s="1251">
        <v>740</v>
      </c>
      <c r="D3717" s="1251" t="s">
        <v>1753</v>
      </c>
      <c r="E3717" s="1251">
        <v>236117</v>
      </c>
      <c r="F3717" s="1251" t="s">
        <v>1681</v>
      </c>
      <c r="G3717" s="1252">
        <v>0</v>
      </c>
      <c r="H3717" s="1252">
        <v>0</v>
      </c>
      <c r="I3717" s="1252">
        <v>0</v>
      </c>
      <c r="J3717" s="1252">
        <v>0</v>
      </c>
      <c r="K3717" s="1252">
        <v>0</v>
      </c>
      <c r="L3717" s="1252">
        <v>0</v>
      </c>
      <c r="M3717" s="1252">
        <v>0</v>
      </c>
      <c r="N3717" s="1252">
        <v>0</v>
      </c>
      <c r="O3717" s="1252">
        <v>0</v>
      </c>
      <c r="P3717" s="1252">
        <v>0</v>
      </c>
      <c r="Q3717" s="1252">
        <v>0</v>
      </c>
      <c r="R3717" s="1252">
        <v>0</v>
      </c>
      <c r="S3717" s="1252">
        <v>0</v>
      </c>
      <c r="T3717" s="1252">
        <v>0</v>
      </c>
      <c r="U3717" s="1251" t="s">
        <v>1065</v>
      </c>
      <c r="V3717" s="1251" t="s">
        <v>1537</v>
      </c>
      <c r="W3717" s="1251" t="s">
        <v>371</v>
      </c>
      <c r="X3717" s="1251" t="s">
        <v>1581</v>
      </c>
      <c r="Y3717" s="1251">
        <v>236</v>
      </c>
    </row>
    <row r="3718" spans="1:25" ht="12">
      <c r="A3718" s="1251">
        <v>2021</v>
      </c>
      <c r="B3718" s="1251">
        <v>25</v>
      </c>
      <c r="C3718" s="1251">
        <v>740</v>
      </c>
      <c r="D3718" s="1251" t="s">
        <v>1753</v>
      </c>
      <c r="E3718" s="1251">
        <v>271150</v>
      </c>
      <c r="F3718" s="1251" t="s">
        <v>382</v>
      </c>
      <c r="G3718" s="1252">
        <v>0</v>
      </c>
      <c r="H3718" s="1252">
        <v>0</v>
      </c>
      <c r="I3718" s="1252">
        <v>0</v>
      </c>
      <c r="J3718" s="1252">
        <v>0</v>
      </c>
      <c r="K3718" s="1252">
        <v>0</v>
      </c>
      <c r="L3718" s="1252">
        <v>0</v>
      </c>
      <c r="M3718" s="1252">
        <v>0</v>
      </c>
      <c r="N3718" s="1252">
        <v>0</v>
      </c>
      <c r="O3718" s="1252">
        <v>0</v>
      </c>
      <c r="P3718" s="1252">
        <v>0</v>
      </c>
      <c r="Q3718" s="1252">
        <v>0</v>
      </c>
      <c r="R3718" s="1252">
        <v>0</v>
      </c>
      <c r="S3718" s="1252">
        <v>0</v>
      </c>
      <c r="T3718" s="1252">
        <v>0</v>
      </c>
      <c r="U3718" s="1251" t="s">
        <v>1065</v>
      </c>
      <c r="V3718" s="1251" t="s">
        <v>564</v>
      </c>
      <c r="W3718" s="1251" t="s">
        <v>382</v>
      </c>
      <c r="X3718" s="1251" t="s">
        <v>1581</v>
      </c>
      <c r="Y3718" s="1251">
        <v>271</v>
      </c>
    </row>
    <row r="3719" spans="1:25" ht="12">
      <c r="A3719" s="1251">
        <v>2021</v>
      </c>
      <c r="B3719" s="1251">
        <v>25</v>
      </c>
      <c r="C3719" s="1251">
        <v>740</v>
      </c>
      <c r="D3719" s="1251" t="s">
        <v>1753</v>
      </c>
      <c r="E3719" s="1251">
        <v>300000</v>
      </c>
      <c r="F3719" s="1251" t="s">
        <v>1628</v>
      </c>
      <c r="G3719" s="1252">
        <v>2050476.53</v>
      </c>
      <c r="H3719" s="1252">
        <v>2050476.53</v>
      </c>
      <c r="I3719" s="1252">
        <v>2050476.53</v>
      </c>
      <c r="J3719" s="1252">
        <v>2050476.53</v>
      </c>
      <c r="K3719" s="1252">
        <v>2050476.53</v>
      </c>
      <c r="L3719" s="1252">
        <v>2050476.53</v>
      </c>
      <c r="M3719" s="1252">
        <v>2040548.6399999999</v>
      </c>
      <c r="N3719" s="1252">
        <v>2040548.6399999999</v>
      </c>
      <c r="O3719" s="1252">
        <v>2040548.6399999999</v>
      </c>
      <c r="P3719" s="1252">
        <v>2040548.6399999999</v>
      </c>
      <c r="Q3719" s="1252">
        <v>2040548.6399999999</v>
      </c>
      <c r="R3719" s="1252">
        <v>2040548.6399999999</v>
      </c>
      <c r="S3719" s="1252">
        <v>2073840.21</v>
      </c>
      <c r="T3719" s="1252">
        <v>2073840.2100000009</v>
      </c>
      <c r="U3719" s="1251" t="s">
        <v>1065</v>
      </c>
      <c r="V3719" s="1251" t="s">
        <v>564</v>
      </c>
      <c r="W3719" s="1251" t="s">
        <v>290</v>
      </c>
      <c r="X3719" s="1251" t="s">
        <v>1515</v>
      </c>
      <c r="Y3719" s="1251">
        <v>300</v>
      </c>
    </row>
    <row r="3720" spans="1:25" ht="12">
      <c r="A3720" s="1251">
        <v>2021</v>
      </c>
      <c r="B3720" s="1251">
        <v>25</v>
      </c>
      <c r="C3720" s="1251">
        <v>740</v>
      </c>
      <c r="D3720" s="1251" t="s">
        <v>1753</v>
      </c>
      <c r="E3720" s="1251">
        <v>301000</v>
      </c>
      <c r="F3720" s="1251" t="s">
        <v>1630</v>
      </c>
      <c r="G3720" s="1252">
        <v>0</v>
      </c>
      <c r="H3720" s="1252">
        <v>0</v>
      </c>
      <c r="I3720" s="1252">
        <v>0</v>
      </c>
      <c r="J3720" s="1252">
        <v>0</v>
      </c>
      <c r="K3720" s="1252">
        <v>0</v>
      </c>
      <c r="L3720" s="1252">
        <v>0</v>
      </c>
      <c r="M3720" s="1252">
        <v>0</v>
      </c>
      <c r="N3720" s="1252">
        <v>0</v>
      </c>
      <c r="O3720" s="1252">
        <v>0</v>
      </c>
      <c r="P3720" s="1252">
        <v>0</v>
      </c>
      <c r="Q3720" s="1252">
        <v>0</v>
      </c>
      <c r="R3720" s="1252">
        <v>0</v>
      </c>
      <c r="S3720" s="1252">
        <v>0</v>
      </c>
      <c r="T3720" s="1252">
        <v>0</v>
      </c>
      <c r="U3720" s="1251" t="s">
        <v>1065</v>
      </c>
      <c r="V3720" s="1251" t="s">
        <v>564</v>
      </c>
      <c r="W3720" s="1251" t="s">
        <v>290</v>
      </c>
      <c r="X3720" s="1251" t="s">
        <v>1515</v>
      </c>
      <c r="Y3720" s="1251">
        <v>301</v>
      </c>
    </row>
    <row r="3721" spans="1:25" ht="12">
      <c r="A3721" s="1251">
        <v>2021</v>
      </c>
      <c r="B3721" s="1251">
        <v>25</v>
      </c>
      <c r="C3721" s="1251">
        <v>740</v>
      </c>
      <c r="D3721" s="1251" t="s">
        <v>1753</v>
      </c>
      <c r="E3721" s="1251">
        <v>351000</v>
      </c>
      <c r="F3721" s="1251" t="s">
        <v>1742</v>
      </c>
      <c r="G3721" s="1252">
        <v>0</v>
      </c>
      <c r="H3721" s="1252">
        <v>0</v>
      </c>
      <c r="I3721" s="1252">
        <v>0</v>
      </c>
      <c r="J3721" s="1252">
        <v>0</v>
      </c>
      <c r="K3721" s="1252">
        <v>0</v>
      </c>
      <c r="L3721" s="1252">
        <v>0</v>
      </c>
      <c r="M3721" s="1252">
        <v>0</v>
      </c>
      <c r="N3721" s="1252">
        <v>0</v>
      </c>
      <c r="O3721" s="1252">
        <v>0</v>
      </c>
      <c r="P3721" s="1252">
        <v>0</v>
      </c>
      <c r="Q3721" s="1252">
        <v>0</v>
      </c>
      <c r="R3721" s="1252">
        <v>0</v>
      </c>
      <c r="S3721" s="1252">
        <v>0</v>
      </c>
      <c r="T3721" s="1252">
        <v>0</v>
      </c>
      <c r="U3721" s="1251" t="s">
        <v>1065</v>
      </c>
      <c r="V3721" s="1251" t="s">
        <v>564</v>
      </c>
      <c r="W3721" s="1251" t="s">
        <v>290</v>
      </c>
      <c r="X3721" s="1251" t="s">
        <v>1515</v>
      </c>
      <c r="Y3721" s="1251">
        <v>351</v>
      </c>
    </row>
    <row r="3722" spans="1:25" ht="12">
      <c r="A3722" s="1251">
        <v>2021</v>
      </c>
      <c r="B3722" s="1251">
        <v>25</v>
      </c>
      <c r="C3722" s="1251">
        <v>740</v>
      </c>
      <c r="D3722" s="1251" t="s">
        <v>1753</v>
      </c>
      <c r="E3722" s="1251">
        <v>353400</v>
      </c>
      <c r="F3722" s="1251" t="s">
        <v>1744</v>
      </c>
      <c r="G3722" s="1252">
        <v>0</v>
      </c>
      <c r="H3722" s="1252">
        <v>0</v>
      </c>
      <c r="I3722" s="1252">
        <v>0</v>
      </c>
      <c r="J3722" s="1252">
        <v>0</v>
      </c>
      <c r="K3722" s="1252">
        <v>0</v>
      </c>
      <c r="L3722" s="1252">
        <v>0</v>
      </c>
      <c r="M3722" s="1252">
        <v>0</v>
      </c>
      <c r="N3722" s="1252">
        <v>0</v>
      </c>
      <c r="O3722" s="1252">
        <v>0</v>
      </c>
      <c r="P3722" s="1252">
        <v>0</v>
      </c>
      <c r="Q3722" s="1252">
        <v>0</v>
      </c>
      <c r="R3722" s="1252">
        <v>0</v>
      </c>
      <c r="S3722" s="1252">
        <v>0</v>
      </c>
      <c r="T3722" s="1252">
        <v>0</v>
      </c>
      <c r="U3722" s="1251" t="s">
        <v>1065</v>
      </c>
      <c r="V3722" s="1251" t="s">
        <v>564</v>
      </c>
      <c r="W3722" s="1251" t="s">
        <v>290</v>
      </c>
      <c r="X3722" s="1251" t="s">
        <v>1515</v>
      </c>
      <c r="Y3722" s="1251">
        <v>353</v>
      </c>
    </row>
    <row r="3723" spans="1:25" ht="12">
      <c r="A3723" s="1251">
        <v>2021</v>
      </c>
      <c r="B3723" s="1251">
        <v>25</v>
      </c>
      <c r="C3723" s="1251">
        <v>740</v>
      </c>
      <c r="D3723" s="1251" t="s">
        <v>1753</v>
      </c>
      <c r="E3723" s="1251">
        <v>354000</v>
      </c>
      <c r="F3723" s="1251" t="s">
        <v>1717</v>
      </c>
      <c r="G3723" s="1252">
        <v>0</v>
      </c>
      <c r="H3723" s="1252">
        <v>0</v>
      </c>
      <c r="I3723" s="1252">
        <v>0</v>
      </c>
      <c r="J3723" s="1252">
        <v>0</v>
      </c>
      <c r="K3723" s="1252">
        <v>0</v>
      </c>
      <c r="L3723" s="1252">
        <v>0</v>
      </c>
      <c r="M3723" s="1252">
        <v>0</v>
      </c>
      <c r="N3723" s="1252">
        <v>0</v>
      </c>
      <c r="O3723" s="1252">
        <v>0</v>
      </c>
      <c r="P3723" s="1252">
        <v>0</v>
      </c>
      <c r="Q3723" s="1252">
        <v>0</v>
      </c>
      <c r="R3723" s="1252">
        <v>0</v>
      </c>
      <c r="S3723" s="1252">
        <v>0</v>
      </c>
      <c r="T3723" s="1252">
        <v>0</v>
      </c>
      <c r="U3723" s="1251" t="s">
        <v>1065</v>
      </c>
      <c r="V3723" s="1251" t="s">
        <v>564</v>
      </c>
      <c r="W3723" s="1251" t="s">
        <v>290</v>
      </c>
      <c r="X3723" s="1251" t="s">
        <v>1515</v>
      </c>
      <c r="Y3723" s="1251">
        <v>354</v>
      </c>
    </row>
    <row r="3724" spans="1:25" ht="12">
      <c r="A3724" s="1251">
        <v>2021</v>
      </c>
      <c r="B3724" s="1251">
        <v>25</v>
      </c>
      <c r="C3724" s="1251">
        <v>740</v>
      </c>
      <c r="D3724" s="1251" t="s">
        <v>1753</v>
      </c>
      <c r="E3724" s="1251">
        <v>360000</v>
      </c>
      <c r="F3724" s="1251" t="s">
        <v>1754</v>
      </c>
      <c r="G3724" s="1252">
        <v>0</v>
      </c>
      <c r="H3724" s="1252">
        <v>0</v>
      </c>
      <c r="I3724" s="1252">
        <v>0</v>
      </c>
      <c r="J3724" s="1252">
        <v>0</v>
      </c>
      <c r="K3724" s="1252">
        <v>0</v>
      </c>
      <c r="L3724" s="1252">
        <v>0</v>
      </c>
      <c r="M3724" s="1252">
        <v>0</v>
      </c>
      <c r="N3724" s="1252">
        <v>0</v>
      </c>
      <c r="O3724" s="1252">
        <v>0</v>
      </c>
      <c r="P3724" s="1252">
        <v>0</v>
      </c>
      <c r="Q3724" s="1252">
        <v>0</v>
      </c>
      <c r="R3724" s="1252">
        <v>0</v>
      </c>
      <c r="S3724" s="1252">
        <v>0</v>
      </c>
      <c r="T3724" s="1252">
        <v>0</v>
      </c>
      <c r="U3724" s="1251" t="s">
        <v>1065</v>
      </c>
      <c r="V3724" s="1251" t="s">
        <v>564</v>
      </c>
      <c r="W3724" s="1251" t="s">
        <v>290</v>
      </c>
      <c r="X3724" s="1251" t="s">
        <v>1515</v>
      </c>
      <c r="Y3724" s="1251">
        <v>360</v>
      </c>
    </row>
    <row r="3725" spans="1:25" ht="12">
      <c r="A3725" s="1251">
        <v>2021</v>
      </c>
      <c r="B3725" s="1251">
        <v>25</v>
      </c>
      <c r="C3725" s="1251">
        <v>740</v>
      </c>
      <c r="D3725" s="1251" t="s">
        <v>1753</v>
      </c>
      <c r="E3725" s="1251">
        <v>363000</v>
      </c>
      <c r="F3725" s="1251" t="s">
        <v>1747</v>
      </c>
      <c r="G3725" s="1252">
        <v>0</v>
      </c>
      <c r="H3725" s="1252">
        <v>0</v>
      </c>
      <c r="I3725" s="1252">
        <v>0</v>
      </c>
      <c r="J3725" s="1252">
        <v>0</v>
      </c>
      <c r="K3725" s="1252">
        <v>0</v>
      </c>
      <c r="L3725" s="1252">
        <v>0</v>
      </c>
      <c r="M3725" s="1252">
        <v>0</v>
      </c>
      <c r="N3725" s="1252">
        <v>0</v>
      </c>
      <c r="O3725" s="1252">
        <v>0</v>
      </c>
      <c r="P3725" s="1252">
        <v>0</v>
      </c>
      <c r="Q3725" s="1252">
        <v>0</v>
      </c>
      <c r="R3725" s="1252">
        <v>0</v>
      </c>
      <c r="S3725" s="1252">
        <v>0</v>
      </c>
      <c r="T3725" s="1252">
        <v>0</v>
      </c>
      <c r="U3725" s="1251" t="s">
        <v>1065</v>
      </c>
      <c r="V3725" s="1251" t="s">
        <v>564</v>
      </c>
      <c r="W3725" s="1251" t="s">
        <v>290</v>
      </c>
      <c r="X3725" s="1251" t="s">
        <v>1515</v>
      </c>
      <c r="Y3725" s="1251">
        <v>363</v>
      </c>
    </row>
    <row r="3726" spans="1:25" ht="12">
      <c r="A3726" s="1251">
        <v>2021</v>
      </c>
      <c r="B3726" s="1251">
        <v>25</v>
      </c>
      <c r="C3726" s="1251">
        <v>740</v>
      </c>
      <c r="D3726" s="1251" t="s">
        <v>1753</v>
      </c>
      <c r="E3726" s="1251">
        <v>371300</v>
      </c>
      <c r="F3726" s="1251" t="s">
        <v>1748</v>
      </c>
      <c r="G3726" s="1252">
        <v>0</v>
      </c>
      <c r="H3726" s="1252">
        <v>0</v>
      </c>
      <c r="I3726" s="1252">
        <v>0</v>
      </c>
      <c r="J3726" s="1252">
        <v>0</v>
      </c>
      <c r="K3726" s="1252">
        <v>0</v>
      </c>
      <c r="L3726" s="1252">
        <v>0</v>
      </c>
      <c r="M3726" s="1252">
        <v>0</v>
      </c>
      <c r="N3726" s="1252">
        <v>0</v>
      </c>
      <c r="O3726" s="1252">
        <v>0</v>
      </c>
      <c r="P3726" s="1252">
        <v>0</v>
      </c>
      <c r="Q3726" s="1252">
        <v>0</v>
      </c>
      <c r="R3726" s="1252">
        <v>0</v>
      </c>
      <c r="S3726" s="1252">
        <v>0</v>
      </c>
      <c r="T3726" s="1252">
        <v>0</v>
      </c>
      <c r="U3726" s="1251" t="s">
        <v>1065</v>
      </c>
      <c r="V3726" s="1251" t="s">
        <v>564</v>
      </c>
      <c r="W3726" s="1251" t="s">
        <v>290</v>
      </c>
      <c r="X3726" s="1251" t="s">
        <v>1515</v>
      </c>
      <c r="Y3726" s="1251">
        <v>371</v>
      </c>
    </row>
    <row r="3727" spans="1:25" ht="12">
      <c r="A3727" s="1251">
        <v>2021</v>
      </c>
      <c r="B3727" s="1251">
        <v>25</v>
      </c>
      <c r="C3727" s="1251">
        <v>740</v>
      </c>
      <c r="D3727" s="1251" t="s">
        <v>1753</v>
      </c>
      <c r="E3727" s="1251">
        <v>380400</v>
      </c>
      <c r="F3727" s="1251" t="s">
        <v>1752</v>
      </c>
      <c r="G3727" s="1252">
        <v>0</v>
      </c>
      <c r="H3727" s="1252">
        <v>0</v>
      </c>
      <c r="I3727" s="1252">
        <v>0</v>
      </c>
      <c r="J3727" s="1252">
        <v>0</v>
      </c>
      <c r="K3727" s="1252">
        <v>0</v>
      </c>
      <c r="L3727" s="1252">
        <v>0</v>
      </c>
      <c r="M3727" s="1252">
        <v>0</v>
      </c>
      <c r="N3727" s="1252">
        <v>0</v>
      </c>
      <c r="O3727" s="1252">
        <v>0</v>
      </c>
      <c r="P3727" s="1252">
        <v>0</v>
      </c>
      <c r="Q3727" s="1252">
        <v>0</v>
      </c>
      <c r="R3727" s="1252">
        <v>0</v>
      </c>
      <c r="S3727" s="1252">
        <v>0</v>
      </c>
      <c r="T3727" s="1252">
        <v>0</v>
      </c>
      <c r="U3727" s="1251" t="s">
        <v>1065</v>
      </c>
      <c r="V3727" s="1251" t="s">
        <v>564</v>
      </c>
      <c r="W3727" s="1251" t="s">
        <v>290</v>
      </c>
      <c r="X3727" s="1251" t="s">
        <v>1515</v>
      </c>
      <c r="Y3727" s="1251">
        <v>380</v>
      </c>
    </row>
    <row r="3728" spans="1:25" ht="12">
      <c r="A3728" s="1251">
        <v>2021</v>
      </c>
      <c r="B3728" s="1251">
        <v>25</v>
      </c>
      <c r="C3728" s="1251">
        <v>750</v>
      </c>
      <c r="D3728" s="1251" t="s">
        <v>1755</v>
      </c>
      <c r="E3728" s="1251">
        <v>105010</v>
      </c>
      <c r="F3728" s="1251" t="s">
        <v>296</v>
      </c>
      <c r="G3728" s="1252">
        <v>0</v>
      </c>
      <c r="H3728" s="1252">
        <v>0</v>
      </c>
      <c r="I3728" s="1252">
        <v>0</v>
      </c>
      <c r="J3728" s="1252">
        <v>0</v>
      </c>
      <c r="K3728" s="1252">
        <v>0</v>
      </c>
      <c r="L3728" s="1252">
        <v>0</v>
      </c>
      <c r="M3728" s="1252">
        <v>0</v>
      </c>
      <c r="N3728" s="1252">
        <v>0</v>
      </c>
      <c r="O3728" s="1252">
        <v>0</v>
      </c>
      <c r="P3728" s="1252">
        <v>0</v>
      </c>
      <c r="Q3728" s="1252">
        <v>0</v>
      </c>
      <c r="R3728" s="1252">
        <v>0</v>
      </c>
      <c r="S3728" s="1252">
        <v>0</v>
      </c>
      <c r="T3728" s="1252">
        <v>0</v>
      </c>
      <c r="U3728" s="1251" t="s">
        <v>1065</v>
      </c>
      <c r="V3728" s="1251" t="s">
        <v>564</v>
      </c>
      <c r="W3728" s="1251" t="s">
        <v>296</v>
      </c>
      <c r="X3728" s="1251" t="s">
        <v>1515</v>
      </c>
      <c r="Y3728" s="1251">
        <v>105</v>
      </c>
    </row>
    <row r="3729" spans="1:25" ht="12">
      <c r="A3729" s="1251">
        <v>2021</v>
      </c>
      <c r="B3729" s="1251">
        <v>25</v>
      </c>
      <c r="C3729" s="1251">
        <v>750</v>
      </c>
      <c r="D3729" s="1251" t="s">
        <v>1755</v>
      </c>
      <c r="E3729" s="1251">
        <v>105015</v>
      </c>
      <c r="F3729" s="1251" t="s">
        <v>1516</v>
      </c>
      <c r="G3729" s="1252">
        <v>10700</v>
      </c>
      <c r="H3729" s="1252">
        <v>10700</v>
      </c>
      <c r="I3729" s="1252">
        <v>10700</v>
      </c>
      <c r="J3729" s="1252">
        <v>10700</v>
      </c>
      <c r="K3729" s="1252">
        <v>10700</v>
      </c>
      <c r="L3729" s="1252">
        <v>10700</v>
      </c>
      <c r="M3729" s="1252">
        <v>10700</v>
      </c>
      <c r="N3729" s="1252">
        <v>10700</v>
      </c>
      <c r="O3729" s="1252">
        <v>10700</v>
      </c>
      <c r="P3729" s="1252">
        <v>10700</v>
      </c>
      <c r="Q3729" s="1252">
        <v>10700</v>
      </c>
      <c r="R3729" s="1252">
        <v>10700</v>
      </c>
      <c r="S3729" s="1252">
        <v>10700</v>
      </c>
      <c r="T3729" s="1252">
        <v>10700</v>
      </c>
      <c r="U3729" s="1251" t="s">
        <v>1065</v>
      </c>
      <c r="V3729" s="1251" t="s">
        <v>564</v>
      </c>
      <c r="W3729" s="1251" t="s">
        <v>296</v>
      </c>
      <c r="X3729" s="1251" t="s">
        <v>1515</v>
      </c>
      <c r="Y3729" s="1251">
        <v>105</v>
      </c>
    </row>
    <row r="3730" spans="1:25" ht="12">
      <c r="A3730" s="1251">
        <v>2021</v>
      </c>
      <c r="B3730" s="1251">
        <v>25</v>
      </c>
      <c r="C3730" s="1251">
        <v>750</v>
      </c>
      <c r="D3730" s="1251" t="s">
        <v>1755</v>
      </c>
      <c r="E3730" s="1251">
        <v>105016</v>
      </c>
      <c r="F3730" s="1251" t="s">
        <v>1517</v>
      </c>
      <c r="G3730" s="1252">
        <v>-3900</v>
      </c>
      <c r="H3730" s="1252">
        <v>-3900</v>
      </c>
      <c r="I3730" s="1252">
        <v>-3900</v>
      </c>
      <c r="J3730" s="1252">
        <v>-3900</v>
      </c>
      <c r="K3730" s="1252">
        <v>-3900</v>
      </c>
      <c r="L3730" s="1252">
        <v>-3900</v>
      </c>
      <c r="M3730" s="1252">
        <v>-3900</v>
      </c>
      <c r="N3730" s="1252">
        <v>-3900</v>
      </c>
      <c r="O3730" s="1252">
        <v>117245</v>
      </c>
      <c r="P3730" s="1252">
        <v>117245</v>
      </c>
      <c r="Q3730" s="1252">
        <v>117245</v>
      </c>
      <c r="R3730" s="1252">
        <v>117245</v>
      </c>
      <c r="S3730" s="1252">
        <v>117245</v>
      </c>
      <c r="T3730" s="1252">
        <v>117245</v>
      </c>
      <c r="U3730" s="1251" t="s">
        <v>1065</v>
      </c>
      <c r="V3730" s="1251" t="s">
        <v>564</v>
      </c>
      <c r="W3730" s="1251" t="s">
        <v>296</v>
      </c>
      <c r="X3730" s="1251" t="s">
        <v>1515</v>
      </c>
      <c r="Y3730" s="1251">
        <v>105</v>
      </c>
    </row>
    <row r="3731" spans="1:25" ht="12">
      <c r="A3731" s="1251">
        <v>2021</v>
      </c>
      <c r="B3731" s="1251">
        <v>25</v>
      </c>
      <c r="C3731" s="1251">
        <v>750</v>
      </c>
      <c r="D3731" s="1251" t="s">
        <v>1755</v>
      </c>
      <c r="E3731" s="1251">
        <v>105020</v>
      </c>
      <c r="F3731" s="1251" t="s">
        <v>1518</v>
      </c>
      <c r="G3731" s="1252">
        <v>15200.4</v>
      </c>
      <c r="H3731" s="1252">
        <v>16286.530000000001</v>
      </c>
      <c r="I3731" s="1252">
        <v>17478.099999999999</v>
      </c>
      <c r="J3731" s="1252">
        <v>18623.169999999998</v>
      </c>
      <c r="K3731" s="1252">
        <v>20398.880000000001</v>
      </c>
      <c r="L3731" s="1252">
        <v>22542.419999999998</v>
      </c>
      <c r="M3731" s="1252">
        <v>23919.330000000002</v>
      </c>
      <c r="N3731" s="1252">
        <v>25299.82</v>
      </c>
      <c r="O3731" s="1252">
        <v>26970.080000000002</v>
      </c>
      <c r="P3731" s="1252">
        <v>27246.599999999999</v>
      </c>
      <c r="Q3731" s="1252">
        <v>27497.400000000001</v>
      </c>
      <c r="R3731" s="1252">
        <v>27603.32</v>
      </c>
      <c r="S3731" s="1252">
        <v>27705.630000000001</v>
      </c>
      <c r="T3731" s="1252">
        <v>27705.630000000005</v>
      </c>
      <c r="U3731" s="1251" t="s">
        <v>1065</v>
      </c>
      <c r="V3731" s="1251" t="s">
        <v>564</v>
      </c>
      <c r="W3731" s="1251" t="s">
        <v>296</v>
      </c>
      <c r="X3731" s="1251" t="s">
        <v>1515</v>
      </c>
      <c r="Y3731" s="1251">
        <v>105</v>
      </c>
    </row>
    <row r="3732" spans="1:25" ht="12">
      <c r="A3732" s="1251">
        <v>2021</v>
      </c>
      <c r="B3732" s="1251">
        <v>25</v>
      </c>
      <c r="C3732" s="1251">
        <v>750</v>
      </c>
      <c r="D3732" s="1251" t="s">
        <v>1755</v>
      </c>
      <c r="E3732" s="1251">
        <v>105029</v>
      </c>
      <c r="F3732" s="1251" t="s">
        <v>1519</v>
      </c>
      <c r="G3732" s="1252">
        <v>1871.8599999999999</v>
      </c>
      <c r="H3732" s="1252">
        <v>1871.8599999999999</v>
      </c>
      <c r="I3732" s="1252">
        <v>1871.8599999999999</v>
      </c>
      <c r="J3732" s="1252">
        <v>1871.8599999999999</v>
      </c>
      <c r="K3732" s="1252">
        <v>1871.8599999999999</v>
      </c>
      <c r="L3732" s="1252">
        <v>1871.8599999999999</v>
      </c>
      <c r="M3732" s="1252">
        <v>1871.8599999999999</v>
      </c>
      <c r="N3732" s="1252">
        <v>1871.8599999999999</v>
      </c>
      <c r="O3732" s="1252">
        <v>1871.8599999999999</v>
      </c>
      <c r="P3732" s="1252">
        <v>1871.8599999999999</v>
      </c>
      <c r="Q3732" s="1252">
        <v>1871.8599999999999</v>
      </c>
      <c r="R3732" s="1252">
        <v>1871.8599999999999</v>
      </c>
      <c r="S3732" s="1252">
        <v>1871.8599999999999</v>
      </c>
      <c r="T3732" s="1252">
        <v>1871.8600000000006</v>
      </c>
      <c r="U3732" s="1251" t="s">
        <v>1065</v>
      </c>
      <c r="V3732" s="1251" t="s">
        <v>564</v>
      </c>
      <c r="W3732" s="1251" t="s">
        <v>296</v>
      </c>
      <c r="X3732" s="1251" t="s">
        <v>1515</v>
      </c>
      <c r="Y3732" s="1251">
        <v>105</v>
      </c>
    </row>
    <row r="3733" spans="1:25" ht="12">
      <c r="A3733" s="1251">
        <v>2021</v>
      </c>
      <c r="B3733" s="1251">
        <v>25</v>
      </c>
      <c r="C3733" s="1251">
        <v>750</v>
      </c>
      <c r="D3733" s="1251" t="s">
        <v>1755</v>
      </c>
      <c r="E3733" s="1251">
        <v>105030</v>
      </c>
      <c r="F3733" s="1251" t="s">
        <v>1520</v>
      </c>
      <c r="G3733" s="1252">
        <v>597569.20999999996</v>
      </c>
      <c r="H3733" s="1252">
        <v>620161.82999999996</v>
      </c>
      <c r="I3733" s="1252">
        <v>639206.88</v>
      </c>
      <c r="J3733" s="1252">
        <v>640297.44999999995</v>
      </c>
      <c r="K3733" s="1252">
        <v>640297.44999999995</v>
      </c>
      <c r="L3733" s="1252">
        <v>642903.19999999995</v>
      </c>
      <c r="M3733" s="1252">
        <v>646241.83999999997</v>
      </c>
      <c r="N3733" s="1252">
        <v>656060.57999999996</v>
      </c>
      <c r="O3733" s="1252">
        <v>657358.15000000002</v>
      </c>
      <c r="P3733" s="1252">
        <v>682536.73999999999</v>
      </c>
      <c r="Q3733" s="1252">
        <v>683556.79000000004</v>
      </c>
      <c r="R3733" s="1252">
        <v>684365.68999999994</v>
      </c>
      <c r="S3733" s="1252">
        <v>688831.51000000001</v>
      </c>
      <c r="T3733" s="1252">
        <v>688831.50999999978</v>
      </c>
      <c r="U3733" s="1251" t="s">
        <v>1065</v>
      </c>
      <c r="V3733" s="1251" t="s">
        <v>564</v>
      </c>
      <c r="W3733" s="1251" t="s">
        <v>296</v>
      </c>
      <c r="X3733" s="1251" t="s">
        <v>1515</v>
      </c>
      <c r="Y3733" s="1251">
        <v>105</v>
      </c>
    </row>
    <row r="3734" spans="1:25" ht="12">
      <c r="A3734" s="1251">
        <v>2021</v>
      </c>
      <c r="B3734" s="1251">
        <v>25</v>
      </c>
      <c r="C3734" s="1251">
        <v>750</v>
      </c>
      <c r="D3734" s="1251" t="s">
        <v>1755</v>
      </c>
      <c r="E3734" s="1251">
        <v>105040</v>
      </c>
      <c r="F3734" s="1251" t="s">
        <v>1521</v>
      </c>
      <c r="G3734" s="1252">
        <v>1661.5899999999999</v>
      </c>
      <c r="H3734" s="1252">
        <v>1661.5899999999999</v>
      </c>
      <c r="I3734" s="1252">
        <v>1661.5899999999999</v>
      </c>
      <c r="J3734" s="1252">
        <v>1661.5899999999999</v>
      </c>
      <c r="K3734" s="1252">
        <v>1661.5899999999999</v>
      </c>
      <c r="L3734" s="1252">
        <v>1661.5899999999999</v>
      </c>
      <c r="M3734" s="1252">
        <v>1661.5899999999999</v>
      </c>
      <c r="N3734" s="1252">
        <v>1661.5899999999999</v>
      </c>
      <c r="O3734" s="1252">
        <v>1661.5899999999999</v>
      </c>
      <c r="P3734" s="1252">
        <v>1661.5899999999999</v>
      </c>
      <c r="Q3734" s="1252">
        <v>1661.5899999999999</v>
      </c>
      <c r="R3734" s="1252">
        <v>1661.5899999999999</v>
      </c>
      <c r="S3734" s="1252">
        <v>1661.5899999999999</v>
      </c>
      <c r="T3734" s="1252">
        <v>1661.5900000000001</v>
      </c>
      <c r="U3734" s="1251" t="s">
        <v>1065</v>
      </c>
      <c r="V3734" s="1251" t="s">
        <v>564</v>
      </c>
      <c r="W3734" s="1251" t="s">
        <v>296</v>
      </c>
      <c r="X3734" s="1251" t="s">
        <v>1515</v>
      </c>
      <c r="Y3734" s="1251">
        <v>105</v>
      </c>
    </row>
    <row r="3735" spans="1:25" ht="12">
      <c r="A3735" s="1251">
        <v>2021</v>
      </c>
      <c r="B3735" s="1251">
        <v>25</v>
      </c>
      <c r="C3735" s="1251">
        <v>750</v>
      </c>
      <c r="D3735" s="1251" t="s">
        <v>1755</v>
      </c>
      <c r="E3735" s="1251">
        <v>105060</v>
      </c>
      <c r="F3735" s="1251" t="s">
        <v>1523</v>
      </c>
      <c r="G3735" s="1252">
        <v>1684.25</v>
      </c>
      <c r="H3735" s="1252">
        <v>3198.54</v>
      </c>
      <c r="I3735" s="1252">
        <v>4362.1300000000001</v>
      </c>
      <c r="J3735" s="1252">
        <v>5393.8199999999997</v>
      </c>
      <c r="K3735" s="1252">
        <v>7046.4399999999996</v>
      </c>
      <c r="L3735" s="1252">
        <v>9088.1499999999996</v>
      </c>
      <c r="M3735" s="1252">
        <v>10744.389999999999</v>
      </c>
      <c r="N3735" s="1252">
        <v>12338.09</v>
      </c>
      <c r="O3735" s="1252">
        <v>14756.09</v>
      </c>
      <c r="P3735" s="1252">
        <v>14985.940000000001</v>
      </c>
      <c r="Q3735" s="1252">
        <v>15132.43</v>
      </c>
      <c r="R3735" s="1252">
        <v>15252.32</v>
      </c>
      <c r="S3735" s="1252">
        <v>15468.07</v>
      </c>
      <c r="T3735" s="1252">
        <v>15468.070000000007</v>
      </c>
      <c r="U3735" s="1251" t="s">
        <v>1065</v>
      </c>
      <c r="V3735" s="1251" t="s">
        <v>564</v>
      </c>
      <c r="W3735" s="1251" t="s">
        <v>296</v>
      </c>
      <c r="X3735" s="1251" t="s">
        <v>1515</v>
      </c>
      <c r="Y3735" s="1251">
        <v>105</v>
      </c>
    </row>
    <row r="3736" spans="1:25" ht="12">
      <c r="A3736" s="1251">
        <v>2021</v>
      </c>
      <c r="B3736" s="1251">
        <v>25</v>
      </c>
      <c r="C3736" s="1251">
        <v>750</v>
      </c>
      <c r="D3736" s="1251" t="s">
        <v>1755</v>
      </c>
      <c r="E3736" s="1251">
        <v>105070</v>
      </c>
      <c r="F3736" s="1251" t="s">
        <v>1524</v>
      </c>
      <c r="G3736" s="1252">
        <v>17397.610000000001</v>
      </c>
      <c r="H3736" s="1252">
        <v>18606.150000000001</v>
      </c>
      <c r="I3736" s="1252">
        <v>19932.009999999998</v>
      </c>
      <c r="J3736" s="1252">
        <v>21206.119999999999</v>
      </c>
      <c r="K3736" s="1252">
        <v>23181.950000000001</v>
      </c>
      <c r="L3736" s="1252">
        <v>25567.060000000001</v>
      </c>
      <c r="M3736" s="1252">
        <v>27099.150000000001</v>
      </c>
      <c r="N3736" s="1252">
        <v>28635.220000000001</v>
      </c>
      <c r="O3736" s="1252">
        <v>30493.720000000001</v>
      </c>
      <c r="P3736" s="1252">
        <v>30801.400000000001</v>
      </c>
      <c r="Q3736" s="1252">
        <v>31080.459999999999</v>
      </c>
      <c r="R3736" s="1252">
        <v>31198.32</v>
      </c>
      <c r="S3736" s="1252">
        <v>31312.16</v>
      </c>
      <c r="T3736" s="1252">
        <v>31312.159999999974</v>
      </c>
      <c r="U3736" s="1251" t="s">
        <v>1065</v>
      </c>
      <c r="V3736" s="1251" t="s">
        <v>564</v>
      </c>
      <c r="W3736" s="1251" t="s">
        <v>296</v>
      </c>
      <c r="X3736" s="1251" t="s">
        <v>1515</v>
      </c>
      <c r="Y3736" s="1251">
        <v>105</v>
      </c>
    </row>
    <row r="3737" spans="1:25" ht="12">
      <c r="A3737" s="1251">
        <v>2021</v>
      </c>
      <c r="B3737" s="1251">
        <v>25</v>
      </c>
      <c r="C3737" s="1251">
        <v>750</v>
      </c>
      <c r="D3737" s="1251" t="s">
        <v>1755</v>
      </c>
      <c r="E3737" s="1251">
        <v>105080</v>
      </c>
      <c r="F3737" s="1251" t="s">
        <v>1525</v>
      </c>
      <c r="G3737" s="1252">
        <v>114.58</v>
      </c>
      <c r="H3737" s="1252">
        <v>114.58</v>
      </c>
      <c r="I3737" s="1252">
        <v>114.58</v>
      </c>
      <c r="J3737" s="1252">
        <v>114.58</v>
      </c>
      <c r="K3737" s="1252">
        <v>114.58</v>
      </c>
      <c r="L3737" s="1252">
        <v>114.58</v>
      </c>
      <c r="M3737" s="1252">
        <v>114.58</v>
      </c>
      <c r="N3737" s="1252">
        <v>114.58</v>
      </c>
      <c r="O3737" s="1252">
        <v>114.58</v>
      </c>
      <c r="P3737" s="1252">
        <v>114.58</v>
      </c>
      <c r="Q3737" s="1252">
        <v>114.58</v>
      </c>
      <c r="R3737" s="1252">
        <v>114.58</v>
      </c>
      <c r="S3737" s="1252">
        <v>114.58</v>
      </c>
      <c r="T3737" s="1252">
        <v>114.57999999999993</v>
      </c>
      <c r="U3737" s="1251" t="s">
        <v>1065</v>
      </c>
      <c r="V3737" s="1251" t="s">
        <v>564</v>
      </c>
      <c r="W3737" s="1251" t="s">
        <v>296</v>
      </c>
      <c r="X3737" s="1251" t="s">
        <v>1515</v>
      </c>
      <c r="Y3737" s="1251">
        <v>105</v>
      </c>
    </row>
    <row r="3738" spans="1:25" ht="12">
      <c r="A3738" s="1251">
        <v>2021</v>
      </c>
      <c r="B3738" s="1251">
        <v>25</v>
      </c>
      <c r="C3738" s="1251">
        <v>750</v>
      </c>
      <c r="D3738" s="1251" t="s">
        <v>1755</v>
      </c>
      <c r="E3738" s="1251">
        <v>105090</v>
      </c>
      <c r="F3738" s="1251" t="s">
        <v>1528</v>
      </c>
      <c r="G3738" s="1252">
        <v>-518290.75</v>
      </c>
      <c r="H3738" s="1252">
        <v>-518290.75</v>
      </c>
      <c r="I3738" s="1252">
        <v>-518290.75</v>
      </c>
      <c r="J3738" s="1252">
        <v>-518290.75</v>
      </c>
      <c r="K3738" s="1252">
        <v>-518290.75</v>
      </c>
      <c r="L3738" s="1252">
        <v>-526431.33999999997</v>
      </c>
      <c r="M3738" s="1252">
        <v>-549013.28000000003</v>
      </c>
      <c r="N3738" s="1252">
        <v>-553682.26000000001</v>
      </c>
      <c r="O3738" s="1252">
        <v>-820283.07999999996</v>
      </c>
      <c r="P3738" s="1252">
        <v>-852771.45999999996</v>
      </c>
      <c r="Q3738" s="1252">
        <v>-854713.01000000001</v>
      </c>
      <c r="R3738" s="1252">
        <v>-854713.01000000001</v>
      </c>
      <c r="S3738" s="1252">
        <v>-913413.43999999994</v>
      </c>
      <c r="T3738" s="1252">
        <v>-913413.43999999948</v>
      </c>
      <c r="U3738" s="1251" t="s">
        <v>1065</v>
      </c>
      <c r="V3738" s="1251" t="s">
        <v>564</v>
      </c>
      <c r="W3738" s="1251" t="s">
        <v>296</v>
      </c>
      <c r="X3738" s="1251" t="s">
        <v>1515</v>
      </c>
      <c r="Y3738" s="1251">
        <v>105</v>
      </c>
    </row>
    <row r="3739" spans="1:25" ht="12">
      <c r="A3739" s="1251">
        <v>2021</v>
      </c>
      <c r="B3739" s="1251">
        <v>25</v>
      </c>
      <c r="C3739" s="1251">
        <v>750</v>
      </c>
      <c r="D3739" s="1251" t="s">
        <v>1755</v>
      </c>
      <c r="E3739" s="1251">
        <v>106000</v>
      </c>
      <c r="F3739" s="1251" t="s">
        <v>1529</v>
      </c>
      <c r="G3739" s="1252">
        <v>0</v>
      </c>
      <c r="H3739" s="1252">
        <v>0</v>
      </c>
      <c r="I3739" s="1252">
        <v>0</v>
      </c>
      <c r="J3739" s="1252">
        <v>0</v>
      </c>
      <c r="K3739" s="1252">
        <v>0</v>
      </c>
      <c r="L3739" s="1252">
        <v>0</v>
      </c>
      <c r="M3739" s="1252">
        <v>22581.939999999999</v>
      </c>
      <c r="N3739" s="1252">
        <v>27250.919999999998</v>
      </c>
      <c r="O3739" s="1252">
        <v>293851.73999999999</v>
      </c>
      <c r="P3739" s="1252">
        <v>0</v>
      </c>
      <c r="Q3739" s="1252">
        <v>0</v>
      </c>
      <c r="R3739" s="1252">
        <v>0</v>
      </c>
      <c r="S3739" s="1252">
        <v>0</v>
      </c>
      <c r="T3739" s="1252">
        <v>0</v>
      </c>
      <c r="U3739" s="1251" t="s">
        <v>1065</v>
      </c>
      <c r="V3739" s="1251" t="s">
        <v>564</v>
      </c>
      <c r="W3739" s="1251" t="s">
        <v>290</v>
      </c>
      <c r="X3739" s="1251" t="s">
        <v>1515</v>
      </c>
      <c r="Y3739" s="1251">
        <v>106</v>
      </c>
    </row>
    <row r="3740" spans="1:25" ht="12">
      <c r="A3740" s="1251">
        <v>2021</v>
      </c>
      <c r="B3740" s="1251">
        <v>25</v>
      </c>
      <c r="C3740" s="1251">
        <v>750</v>
      </c>
      <c r="D3740" s="1251" t="s">
        <v>1755</v>
      </c>
      <c r="E3740" s="1251">
        <v>108000</v>
      </c>
      <c r="F3740" s="1251" t="s">
        <v>1530</v>
      </c>
      <c r="G3740" s="1252">
        <v>-3401773.8399999999</v>
      </c>
      <c r="H3740" s="1252">
        <v>-3409015.5499999998</v>
      </c>
      <c r="I3740" s="1252">
        <v>-3416257.2599999998</v>
      </c>
      <c r="J3740" s="1252">
        <v>-3423498.9700000002</v>
      </c>
      <c r="K3740" s="1252">
        <v>-3430740.6800000002</v>
      </c>
      <c r="L3740" s="1252">
        <v>-3437982.3900000001</v>
      </c>
      <c r="M3740" s="1252">
        <v>-3445224.1000000001</v>
      </c>
      <c r="N3740" s="1252">
        <v>-3452499.5800000001</v>
      </c>
      <c r="O3740" s="1252">
        <v>-3459775.0600000001</v>
      </c>
      <c r="P3740" s="1252">
        <v>-3467050.54</v>
      </c>
      <c r="Q3740" s="1252">
        <v>-3474959.2200000002</v>
      </c>
      <c r="R3740" s="1252">
        <v>-3482867.8999999999</v>
      </c>
      <c r="S3740" s="1252">
        <v>-3456795.6499999999</v>
      </c>
      <c r="T3740" s="1252">
        <v>-3456795.6499999985</v>
      </c>
      <c r="U3740" s="1251" t="s">
        <v>1065</v>
      </c>
      <c r="V3740" s="1251" t="s">
        <v>564</v>
      </c>
      <c r="W3740" s="1251" t="s">
        <v>292</v>
      </c>
      <c r="X3740" s="1251" t="s">
        <v>1515</v>
      </c>
      <c r="Y3740" s="1251">
        <v>108</v>
      </c>
    </row>
    <row r="3741" spans="1:25" ht="12">
      <c r="A3741" s="1251">
        <v>2021</v>
      </c>
      <c r="B3741" s="1251">
        <v>25</v>
      </c>
      <c r="C3741" s="1251">
        <v>750</v>
      </c>
      <c r="D3741" s="1251" t="s">
        <v>1755</v>
      </c>
      <c r="E3741" s="1251">
        <v>108100</v>
      </c>
      <c r="F3741" s="1251" t="s">
        <v>1531</v>
      </c>
      <c r="G3741" s="1252">
        <v>0</v>
      </c>
      <c r="H3741" s="1252">
        <v>0</v>
      </c>
      <c r="I3741" s="1252">
        <v>0</v>
      </c>
      <c r="J3741" s="1252">
        <v>0</v>
      </c>
      <c r="K3741" s="1252">
        <v>0</v>
      </c>
      <c r="L3741" s="1252">
        <v>0</v>
      </c>
      <c r="M3741" s="1252">
        <v>0</v>
      </c>
      <c r="N3741" s="1252">
        <v>0</v>
      </c>
      <c r="O3741" s="1252">
        <v>0</v>
      </c>
      <c r="P3741" s="1252">
        <v>0</v>
      </c>
      <c r="Q3741" s="1252">
        <v>0</v>
      </c>
      <c r="R3741" s="1252">
        <v>0</v>
      </c>
      <c r="S3741" s="1252">
        <v>0</v>
      </c>
      <c r="T3741" s="1252">
        <v>0</v>
      </c>
      <c r="U3741" s="1251" t="s">
        <v>1065</v>
      </c>
      <c r="V3741" s="1251" t="s">
        <v>564</v>
      </c>
      <c r="W3741" s="1251" t="s">
        <v>292</v>
      </c>
      <c r="X3741" s="1251" t="s">
        <v>1515</v>
      </c>
      <c r="Y3741" s="1251">
        <v>108</v>
      </c>
    </row>
    <row r="3742" spans="1:25" ht="12">
      <c r="A3742" s="1251">
        <v>2021</v>
      </c>
      <c r="B3742" s="1251">
        <v>25</v>
      </c>
      <c r="C3742" s="1251">
        <v>750</v>
      </c>
      <c r="D3742" s="1251" t="s">
        <v>1755</v>
      </c>
      <c r="E3742" s="1251">
        <v>110310</v>
      </c>
      <c r="F3742" s="1251" t="s">
        <v>1533</v>
      </c>
      <c r="G3742" s="1252">
        <v>0</v>
      </c>
      <c r="H3742" s="1252">
        <v>0</v>
      </c>
      <c r="I3742" s="1252">
        <v>0</v>
      </c>
      <c r="J3742" s="1252">
        <v>0</v>
      </c>
      <c r="K3742" s="1252">
        <v>0</v>
      </c>
      <c r="L3742" s="1252">
        <v>0</v>
      </c>
      <c r="M3742" s="1252">
        <v>0</v>
      </c>
      <c r="N3742" s="1252">
        <v>0</v>
      </c>
      <c r="O3742" s="1252">
        <v>0</v>
      </c>
      <c r="P3742" s="1252">
        <v>0</v>
      </c>
      <c r="Q3742" s="1252">
        <v>0</v>
      </c>
      <c r="R3742" s="1252">
        <v>0</v>
      </c>
      <c r="S3742" s="1252">
        <v>0</v>
      </c>
      <c r="T3742" s="1252">
        <v>0</v>
      </c>
      <c r="U3742" s="1251" t="s">
        <v>1065</v>
      </c>
      <c r="V3742" s="1251" t="s">
        <v>564</v>
      </c>
      <c r="W3742" s="1251" t="s">
        <v>292</v>
      </c>
      <c r="X3742" s="1251" t="s">
        <v>1515</v>
      </c>
      <c r="Y3742" s="1251">
        <v>110</v>
      </c>
    </row>
    <row r="3743" spans="1:25" ht="12">
      <c r="A3743" s="1251">
        <v>2021</v>
      </c>
      <c r="B3743" s="1251">
        <v>25</v>
      </c>
      <c r="C3743" s="1251">
        <v>750</v>
      </c>
      <c r="D3743" s="1251" t="s">
        <v>1755</v>
      </c>
      <c r="E3743" s="1251">
        <v>114000</v>
      </c>
      <c r="F3743" s="1251" t="s">
        <v>1534</v>
      </c>
      <c r="G3743" s="1252">
        <v>0</v>
      </c>
      <c r="H3743" s="1252">
        <v>0</v>
      </c>
      <c r="I3743" s="1252">
        <v>0</v>
      </c>
      <c r="J3743" s="1252">
        <v>0</v>
      </c>
      <c r="K3743" s="1252">
        <v>0</v>
      </c>
      <c r="L3743" s="1252">
        <v>0</v>
      </c>
      <c r="M3743" s="1252">
        <v>0</v>
      </c>
      <c r="N3743" s="1252">
        <v>0</v>
      </c>
      <c r="O3743" s="1252">
        <v>0</v>
      </c>
      <c r="P3743" s="1252">
        <v>0</v>
      </c>
      <c r="Q3743" s="1252">
        <v>0</v>
      </c>
      <c r="R3743" s="1252">
        <v>0</v>
      </c>
      <c r="S3743" s="1252">
        <v>0</v>
      </c>
      <c r="T3743" s="1252">
        <v>0</v>
      </c>
      <c r="U3743" s="1251" t="s">
        <v>1065</v>
      </c>
      <c r="V3743" s="1251" t="s">
        <v>564</v>
      </c>
      <c r="W3743" s="1251" t="s">
        <v>298</v>
      </c>
      <c r="X3743" s="1251" t="s">
        <v>1515</v>
      </c>
      <c r="Y3743" s="1251">
        <v>114</v>
      </c>
    </row>
    <row r="3744" spans="1:25" ht="12">
      <c r="A3744" s="1251">
        <v>2021</v>
      </c>
      <c r="B3744" s="1251">
        <v>25</v>
      </c>
      <c r="C3744" s="1251">
        <v>750</v>
      </c>
      <c r="D3744" s="1251" t="s">
        <v>1755</v>
      </c>
      <c r="E3744" s="1251">
        <v>116000</v>
      </c>
      <c r="F3744" s="1251" t="s">
        <v>1536</v>
      </c>
      <c r="G3744" s="1252">
        <v>0</v>
      </c>
      <c r="H3744" s="1252">
        <v>0</v>
      </c>
      <c r="I3744" s="1252">
        <v>0</v>
      </c>
      <c r="J3744" s="1252">
        <v>0</v>
      </c>
      <c r="K3744" s="1252">
        <v>0</v>
      </c>
      <c r="L3744" s="1252">
        <v>0</v>
      </c>
      <c r="M3744" s="1252">
        <v>0</v>
      </c>
      <c r="N3744" s="1252">
        <v>0</v>
      </c>
      <c r="O3744" s="1252">
        <v>0</v>
      </c>
      <c r="P3744" s="1252">
        <v>0</v>
      </c>
      <c r="Q3744" s="1252">
        <v>0</v>
      </c>
      <c r="R3744" s="1252">
        <v>0</v>
      </c>
      <c r="S3744" s="1252">
        <v>0</v>
      </c>
      <c r="T3744" s="1252">
        <v>0</v>
      </c>
      <c r="U3744" s="1251" t="s">
        <v>1065</v>
      </c>
      <c r="V3744" s="1251" t="s">
        <v>1537</v>
      </c>
      <c r="W3744" s="1251" t="s">
        <v>325</v>
      </c>
      <c r="X3744" s="1251" t="s">
        <v>1515</v>
      </c>
      <c r="Y3744" s="1251">
        <v>116</v>
      </c>
    </row>
    <row r="3745" spans="1:25" ht="12">
      <c r="A3745" s="1251">
        <v>2021</v>
      </c>
      <c r="B3745" s="1251">
        <v>25</v>
      </c>
      <c r="C3745" s="1251">
        <v>750</v>
      </c>
      <c r="D3745" s="1251" t="s">
        <v>1755</v>
      </c>
      <c r="E3745" s="1251">
        <v>132000</v>
      </c>
      <c r="F3745" s="1251" t="s">
        <v>1538</v>
      </c>
      <c r="G3745" s="1252">
        <v>0</v>
      </c>
      <c r="H3745" s="1252">
        <v>0</v>
      </c>
      <c r="I3745" s="1252">
        <v>0</v>
      </c>
      <c r="J3745" s="1252">
        <v>0</v>
      </c>
      <c r="K3745" s="1252">
        <v>0</v>
      </c>
      <c r="L3745" s="1252">
        <v>0</v>
      </c>
      <c r="M3745" s="1252">
        <v>0</v>
      </c>
      <c r="N3745" s="1252">
        <v>0</v>
      </c>
      <c r="O3745" s="1252">
        <v>0</v>
      </c>
      <c r="P3745" s="1252">
        <v>0</v>
      </c>
      <c r="Q3745" s="1252">
        <v>0</v>
      </c>
      <c r="R3745" s="1252">
        <v>0</v>
      </c>
      <c r="S3745" s="1252">
        <v>0</v>
      </c>
      <c r="T3745" s="1252">
        <v>0</v>
      </c>
      <c r="U3745" s="1251" t="s">
        <v>1065</v>
      </c>
      <c r="V3745" s="1251" t="s">
        <v>1537</v>
      </c>
      <c r="W3745" s="1251" t="s">
        <v>302</v>
      </c>
      <c r="X3745" s="1251" t="s">
        <v>1515</v>
      </c>
      <c r="Y3745" s="1251">
        <v>132</v>
      </c>
    </row>
    <row r="3746" spans="1:25" ht="12">
      <c r="A3746" s="1251">
        <v>2021</v>
      </c>
      <c r="B3746" s="1251">
        <v>25</v>
      </c>
      <c r="C3746" s="1251">
        <v>750</v>
      </c>
      <c r="D3746" s="1251" t="s">
        <v>1755</v>
      </c>
      <c r="E3746" s="1251">
        <v>141000</v>
      </c>
      <c r="F3746" s="1251" t="s">
        <v>1541</v>
      </c>
      <c r="G3746" s="1252">
        <v>225917.98999999999</v>
      </c>
      <c r="H3746" s="1252">
        <v>250996.76999999999</v>
      </c>
      <c r="I3746" s="1252">
        <v>251964.48000000001</v>
      </c>
      <c r="J3746" s="1252">
        <v>236899.39999999999</v>
      </c>
      <c r="K3746" s="1252">
        <v>238300.82000000001</v>
      </c>
      <c r="L3746" s="1252">
        <v>245604.35000000001</v>
      </c>
      <c r="M3746" s="1252">
        <v>239400.13</v>
      </c>
      <c r="N3746" s="1252">
        <v>245116.04000000001</v>
      </c>
      <c r="O3746" s="1252">
        <v>250258.19</v>
      </c>
      <c r="P3746" s="1252">
        <v>257637.48000000001</v>
      </c>
      <c r="Q3746" s="1252">
        <v>255568.10999999999</v>
      </c>
      <c r="R3746" s="1252">
        <v>266633.53000000003</v>
      </c>
      <c r="S3746" s="1252">
        <v>274432.63</v>
      </c>
      <c r="T3746" s="1252">
        <v>274432.62999999989</v>
      </c>
      <c r="U3746" s="1251" t="s">
        <v>1065</v>
      </c>
      <c r="V3746" s="1251" t="s">
        <v>1537</v>
      </c>
      <c r="W3746" s="1251" t="s">
        <v>308</v>
      </c>
      <c r="X3746" s="1251" t="s">
        <v>1515</v>
      </c>
      <c r="Y3746" s="1251">
        <v>141</v>
      </c>
    </row>
    <row r="3747" spans="1:25" ht="12">
      <c r="A3747" s="1251">
        <v>2021</v>
      </c>
      <c r="B3747" s="1251">
        <v>25</v>
      </c>
      <c r="C3747" s="1251">
        <v>750</v>
      </c>
      <c r="D3747" s="1251" t="s">
        <v>1755</v>
      </c>
      <c r="E3747" s="1251">
        <v>141100</v>
      </c>
      <c r="F3747" s="1251" t="s">
        <v>1543</v>
      </c>
      <c r="G3747" s="1252">
        <v>0</v>
      </c>
      <c r="H3747" s="1252">
        <v>0</v>
      </c>
      <c r="I3747" s="1252">
        <v>0</v>
      </c>
      <c r="J3747" s="1252">
        <v>0</v>
      </c>
      <c r="K3747" s="1252">
        <v>0</v>
      </c>
      <c r="L3747" s="1252">
        <v>0</v>
      </c>
      <c r="M3747" s="1252">
        <v>0</v>
      </c>
      <c r="N3747" s="1252">
        <v>0</v>
      </c>
      <c r="O3747" s="1252">
        <v>0</v>
      </c>
      <c r="P3747" s="1252">
        <v>0</v>
      </c>
      <c r="Q3747" s="1252">
        <v>0</v>
      </c>
      <c r="R3747" s="1252">
        <v>0</v>
      </c>
      <c r="S3747" s="1252">
        <v>0</v>
      </c>
      <c r="T3747" s="1252">
        <v>0</v>
      </c>
      <c r="U3747" s="1251" t="s">
        <v>1065</v>
      </c>
      <c r="V3747" s="1251" t="s">
        <v>1537</v>
      </c>
      <c r="W3747" s="1251" t="s">
        <v>308</v>
      </c>
      <c r="X3747" s="1251" t="s">
        <v>1515</v>
      </c>
      <c r="Y3747" s="1251">
        <v>141</v>
      </c>
    </row>
    <row r="3748" spans="1:25" ht="12">
      <c r="A3748" s="1251">
        <v>2021</v>
      </c>
      <c r="B3748" s="1251">
        <v>25</v>
      </c>
      <c r="C3748" s="1251">
        <v>750</v>
      </c>
      <c r="D3748" s="1251" t="s">
        <v>1755</v>
      </c>
      <c r="E3748" s="1251">
        <v>142000</v>
      </c>
      <c r="F3748" s="1251" t="s">
        <v>1544</v>
      </c>
      <c r="G3748" s="1252">
        <v>0</v>
      </c>
      <c r="H3748" s="1252">
        <v>0</v>
      </c>
      <c r="I3748" s="1252">
        <v>0</v>
      </c>
      <c r="J3748" s="1252">
        <v>0</v>
      </c>
      <c r="K3748" s="1252">
        <v>0</v>
      </c>
      <c r="L3748" s="1252">
        <v>0</v>
      </c>
      <c r="M3748" s="1252">
        <v>0</v>
      </c>
      <c r="N3748" s="1252">
        <v>0</v>
      </c>
      <c r="O3748" s="1252">
        <v>0</v>
      </c>
      <c r="P3748" s="1252">
        <v>0</v>
      </c>
      <c r="Q3748" s="1252">
        <v>0</v>
      </c>
      <c r="R3748" s="1252">
        <v>0</v>
      </c>
      <c r="S3748" s="1252">
        <v>57757.699999999997</v>
      </c>
      <c r="T3748" s="1252">
        <v>57757.699999999997</v>
      </c>
      <c r="U3748" s="1251" t="s">
        <v>1065</v>
      </c>
      <c r="V3748" s="1251" t="s">
        <v>1537</v>
      </c>
      <c r="W3748" s="1251" t="s">
        <v>308</v>
      </c>
      <c r="X3748" s="1251" t="s">
        <v>1515</v>
      </c>
      <c r="Y3748" s="1251">
        <v>142</v>
      </c>
    </row>
    <row r="3749" spans="1:25" ht="12">
      <c r="A3749" s="1251">
        <v>2021</v>
      </c>
      <c r="B3749" s="1251">
        <v>25</v>
      </c>
      <c r="C3749" s="1251">
        <v>750</v>
      </c>
      <c r="D3749" s="1251" t="s">
        <v>1755</v>
      </c>
      <c r="E3749" s="1251">
        <v>143000</v>
      </c>
      <c r="F3749" s="1251" t="s">
        <v>1546</v>
      </c>
      <c r="G3749" s="1252">
        <v>-20117.759999999998</v>
      </c>
      <c r="H3749" s="1252">
        <v>-20117.759999999998</v>
      </c>
      <c r="I3749" s="1252">
        <v>-20117.759999999998</v>
      </c>
      <c r="J3749" s="1252">
        <v>-20117.759999999998</v>
      </c>
      <c r="K3749" s="1252">
        <v>-20117.759999999998</v>
      </c>
      <c r="L3749" s="1252">
        <v>-20117.759999999998</v>
      </c>
      <c r="M3749" s="1252">
        <v>-20117.759999999998</v>
      </c>
      <c r="N3749" s="1252">
        <v>-20117.759999999998</v>
      </c>
      <c r="O3749" s="1252">
        <v>-20117.759999999998</v>
      </c>
      <c r="P3749" s="1252">
        <v>-20117.759999999998</v>
      </c>
      <c r="Q3749" s="1252">
        <v>-20117.759999999998</v>
      </c>
      <c r="R3749" s="1252">
        <v>-20117.759999999998</v>
      </c>
      <c r="S3749" s="1252">
        <v>-20117.759999999998</v>
      </c>
      <c r="T3749" s="1252">
        <v>-20117.760000000009</v>
      </c>
      <c r="U3749" s="1251" t="s">
        <v>1065</v>
      </c>
      <c r="V3749" s="1251" t="s">
        <v>1537</v>
      </c>
      <c r="W3749" s="1251" t="s">
        <v>308</v>
      </c>
      <c r="X3749" s="1251" t="s">
        <v>1515</v>
      </c>
      <c r="Y3749" s="1251">
        <v>143</v>
      </c>
    </row>
    <row r="3750" spans="1:25" ht="12">
      <c r="A3750" s="1251">
        <v>2021</v>
      </c>
      <c r="B3750" s="1251">
        <v>25</v>
      </c>
      <c r="C3750" s="1251">
        <v>750</v>
      </c>
      <c r="D3750" s="1251" t="s">
        <v>1755</v>
      </c>
      <c r="E3750" s="1251">
        <v>145010</v>
      </c>
      <c r="F3750" s="1251" t="s">
        <v>1756</v>
      </c>
      <c r="G3750" s="1252">
        <v>0</v>
      </c>
      <c r="H3750" s="1252">
        <v>0</v>
      </c>
      <c r="I3750" s="1252">
        <v>0</v>
      </c>
      <c r="J3750" s="1252">
        <v>0</v>
      </c>
      <c r="K3750" s="1252">
        <v>0</v>
      </c>
      <c r="L3750" s="1252">
        <v>0</v>
      </c>
      <c r="M3750" s="1252">
        <v>0</v>
      </c>
      <c r="N3750" s="1252">
        <v>0</v>
      </c>
      <c r="O3750" s="1252">
        <v>0</v>
      </c>
      <c r="P3750" s="1252">
        <v>0</v>
      </c>
      <c r="Q3750" s="1252">
        <v>0</v>
      </c>
      <c r="R3750" s="1252">
        <v>0</v>
      </c>
      <c r="S3750" s="1252">
        <v>0</v>
      </c>
      <c r="T3750" s="1252">
        <v>0</v>
      </c>
      <c r="U3750" s="1251" t="s">
        <v>1065</v>
      </c>
      <c r="V3750" s="1251" t="s">
        <v>1537</v>
      </c>
      <c r="W3750" s="1251" t="s">
        <v>305</v>
      </c>
      <c r="X3750" s="1251" t="s">
        <v>1515</v>
      </c>
      <c r="Y3750" s="1251">
        <v>145</v>
      </c>
    </row>
    <row r="3751" spans="1:25" ht="12">
      <c r="A3751" s="1251">
        <v>2021</v>
      </c>
      <c r="B3751" s="1251">
        <v>25</v>
      </c>
      <c r="C3751" s="1251">
        <v>750</v>
      </c>
      <c r="D3751" s="1251" t="s">
        <v>1755</v>
      </c>
      <c r="E3751" s="1251">
        <v>162000</v>
      </c>
      <c r="F3751" s="1251" t="s">
        <v>1549</v>
      </c>
      <c r="G3751" s="1252">
        <v>0</v>
      </c>
      <c r="H3751" s="1252">
        <v>0</v>
      </c>
      <c r="I3751" s="1252">
        <v>0</v>
      </c>
      <c r="J3751" s="1252">
        <v>0</v>
      </c>
      <c r="K3751" s="1252">
        <v>0</v>
      </c>
      <c r="L3751" s="1252">
        <v>0</v>
      </c>
      <c r="M3751" s="1252">
        <v>0</v>
      </c>
      <c r="N3751" s="1252">
        <v>0</v>
      </c>
      <c r="O3751" s="1252">
        <v>0</v>
      </c>
      <c r="P3751" s="1252">
        <v>0</v>
      </c>
      <c r="Q3751" s="1252">
        <v>0</v>
      </c>
      <c r="R3751" s="1252">
        <v>0</v>
      </c>
      <c r="S3751" s="1252">
        <v>0</v>
      </c>
      <c r="T3751" s="1252">
        <v>0</v>
      </c>
      <c r="U3751" s="1251" t="s">
        <v>1065</v>
      </c>
      <c r="V3751" s="1251" t="s">
        <v>1537</v>
      </c>
      <c r="W3751" s="1251" t="s">
        <v>314</v>
      </c>
      <c r="X3751" s="1251" t="s">
        <v>1515</v>
      </c>
      <c r="Y3751" s="1251">
        <v>162</v>
      </c>
    </row>
    <row r="3752" spans="1:25" ht="12">
      <c r="A3752" s="1251">
        <v>2021</v>
      </c>
      <c r="B3752" s="1251">
        <v>25</v>
      </c>
      <c r="C3752" s="1251">
        <v>750</v>
      </c>
      <c r="D3752" s="1251" t="s">
        <v>1755</v>
      </c>
      <c r="E3752" s="1251">
        <v>162010</v>
      </c>
      <c r="F3752" s="1251" t="s">
        <v>1672</v>
      </c>
      <c r="G3752" s="1252">
        <v>0</v>
      </c>
      <c r="H3752" s="1252">
        <v>0</v>
      </c>
      <c r="I3752" s="1252">
        <v>0</v>
      </c>
      <c r="J3752" s="1252">
        <v>0</v>
      </c>
      <c r="K3752" s="1252">
        <v>0</v>
      </c>
      <c r="L3752" s="1252">
        <v>0</v>
      </c>
      <c r="M3752" s="1252">
        <v>0</v>
      </c>
      <c r="N3752" s="1252">
        <v>0</v>
      </c>
      <c r="O3752" s="1252">
        <v>0</v>
      </c>
      <c r="P3752" s="1252">
        <v>0</v>
      </c>
      <c r="Q3752" s="1252">
        <v>0</v>
      </c>
      <c r="R3752" s="1252">
        <v>0</v>
      </c>
      <c r="S3752" s="1252">
        <v>0</v>
      </c>
      <c r="T3752" s="1252">
        <v>0</v>
      </c>
      <c r="U3752" s="1251" t="s">
        <v>1065</v>
      </c>
      <c r="V3752" s="1251" t="s">
        <v>564</v>
      </c>
      <c r="W3752" s="1251" t="s">
        <v>314</v>
      </c>
      <c r="X3752" s="1251" t="s">
        <v>1515</v>
      </c>
      <c r="Y3752" s="1251">
        <v>162</v>
      </c>
    </row>
    <row r="3753" spans="1:25" ht="12">
      <c r="A3753" s="1251">
        <v>2021</v>
      </c>
      <c r="B3753" s="1251">
        <v>25</v>
      </c>
      <c r="C3753" s="1251">
        <v>750</v>
      </c>
      <c r="D3753" s="1251" t="s">
        <v>1755</v>
      </c>
      <c r="E3753" s="1251">
        <v>162020</v>
      </c>
      <c r="F3753" s="1251" t="s">
        <v>1673</v>
      </c>
      <c r="G3753" s="1252">
        <v>0</v>
      </c>
      <c r="H3753" s="1252">
        <v>0</v>
      </c>
      <c r="I3753" s="1252">
        <v>0</v>
      </c>
      <c r="J3753" s="1252">
        <v>0</v>
      </c>
      <c r="K3753" s="1252">
        <v>0</v>
      </c>
      <c r="L3753" s="1252">
        <v>0</v>
      </c>
      <c r="M3753" s="1252">
        <v>0</v>
      </c>
      <c r="N3753" s="1252">
        <v>0</v>
      </c>
      <c r="O3753" s="1252">
        <v>0</v>
      </c>
      <c r="P3753" s="1252">
        <v>0</v>
      </c>
      <c r="Q3753" s="1252">
        <v>0</v>
      </c>
      <c r="R3753" s="1252">
        <v>0</v>
      </c>
      <c r="S3753" s="1252">
        <v>0</v>
      </c>
      <c r="T3753" s="1252">
        <v>0</v>
      </c>
      <c r="U3753" s="1251" t="s">
        <v>1065</v>
      </c>
      <c r="V3753" s="1251" t="s">
        <v>564</v>
      </c>
      <c r="W3753" s="1251" t="s">
        <v>314</v>
      </c>
      <c r="X3753" s="1251" t="s">
        <v>1515</v>
      </c>
      <c r="Y3753" s="1251">
        <v>162</v>
      </c>
    </row>
    <row r="3754" spans="1:25" ht="12">
      <c r="A3754" s="1251">
        <v>2021</v>
      </c>
      <c r="B3754" s="1251">
        <v>25</v>
      </c>
      <c r="C3754" s="1251">
        <v>750</v>
      </c>
      <c r="D3754" s="1251" t="s">
        <v>1755</v>
      </c>
      <c r="E3754" s="1251">
        <v>162030</v>
      </c>
      <c r="F3754" s="1251" t="s">
        <v>1550</v>
      </c>
      <c r="G3754" s="1252">
        <v>17684</v>
      </c>
      <c r="H3754" s="1252">
        <v>17684</v>
      </c>
      <c r="I3754" s="1252">
        <v>17684</v>
      </c>
      <c r="J3754" s="1252">
        <v>17684</v>
      </c>
      <c r="K3754" s="1252">
        <v>17684</v>
      </c>
      <c r="L3754" s="1252">
        <v>17684</v>
      </c>
      <c r="M3754" s="1252">
        <v>17684</v>
      </c>
      <c r="N3754" s="1252">
        <v>17684</v>
      </c>
      <c r="O3754" s="1252">
        <v>17684</v>
      </c>
      <c r="P3754" s="1252">
        <v>17684</v>
      </c>
      <c r="Q3754" s="1252">
        <v>17684</v>
      </c>
      <c r="R3754" s="1252">
        <v>17684</v>
      </c>
      <c r="S3754" s="1252">
        <v>17684</v>
      </c>
      <c r="T3754" s="1252">
        <v>17684</v>
      </c>
      <c r="U3754" s="1251" t="s">
        <v>1065</v>
      </c>
      <c r="V3754" s="1251" t="s">
        <v>564</v>
      </c>
      <c r="W3754" s="1251" t="s">
        <v>314</v>
      </c>
      <c r="X3754" s="1251" t="s">
        <v>1515</v>
      </c>
      <c r="Y3754" s="1251">
        <v>162</v>
      </c>
    </row>
    <row r="3755" spans="1:25" ht="12">
      <c r="A3755" s="1251">
        <v>2021</v>
      </c>
      <c r="B3755" s="1251">
        <v>25</v>
      </c>
      <c r="C3755" s="1251">
        <v>750</v>
      </c>
      <c r="D3755" s="1251" t="s">
        <v>1755</v>
      </c>
      <c r="E3755" s="1251">
        <v>162080</v>
      </c>
      <c r="F3755" s="1251" t="s">
        <v>1553</v>
      </c>
      <c r="G3755" s="1252">
        <v>0</v>
      </c>
      <c r="H3755" s="1252">
        <v>118611.97</v>
      </c>
      <c r="I3755" s="1252">
        <v>59305.989999999998</v>
      </c>
      <c r="J3755" s="1252">
        <v>0.01</v>
      </c>
      <c r="K3755" s="1252">
        <v>158194.17000000001</v>
      </c>
      <c r="L3755" s="1252">
        <v>79097.089999999997</v>
      </c>
      <c r="M3755" s="1252">
        <v>0.01</v>
      </c>
      <c r="N3755" s="1252">
        <v>158194.17999999999</v>
      </c>
      <c r="O3755" s="1252">
        <v>79097.100000000006</v>
      </c>
      <c r="P3755" s="1252">
        <v>0.02</v>
      </c>
      <c r="Q3755" s="1252">
        <v>158194.19</v>
      </c>
      <c r="R3755" s="1252">
        <v>79097.110000000001</v>
      </c>
      <c r="S3755" s="1252">
        <v>0</v>
      </c>
      <c r="T3755" s="1252">
        <v>0</v>
      </c>
      <c r="U3755" s="1251" t="s">
        <v>1065</v>
      </c>
      <c r="V3755" s="1251" t="s">
        <v>564</v>
      </c>
      <c r="W3755" s="1251" t="s">
        <v>314</v>
      </c>
      <c r="X3755" s="1251" t="s">
        <v>1515</v>
      </c>
      <c r="Y3755" s="1251">
        <v>162</v>
      </c>
    </row>
    <row r="3756" spans="1:25" ht="12">
      <c r="A3756" s="1251">
        <v>2021</v>
      </c>
      <c r="B3756" s="1251">
        <v>25</v>
      </c>
      <c r="C3756" s="1251">
        <v>750</v>
      </c>
      <c r="D3756" s="1251" t="s">
        <v>1755</v>
      </c>
      <c r="E3756" s="1251">
        <v>173000</v>
      </c>
      <c r="F3756" s="1251" t="s">
        <v>1557</v>
      </c>
      <c r="G3756" s="1252">
        <v>17370.950000000001</v>
      </c>
      <c r="H3756" s="1252">
        <v>10245.01</v>
      </c>
      <c r="I3756" s="1252">
        <v>10324.26</v>
      </c>
      <c r="J3756" s="1252">
        <v>20502.91</v>
      </c>
      <c r="K3756" s="1252">
        <v>10275.700000000001</v>
      </c>
      <c r="L3756" s="1252">
        <v>13627.549999999999</v>
      </c>
      <c r="M3756" s="1252">
        <v>17047.389999999999</v>
      </c>
      <c r="N3756" s="1252">
        <v>16964.330000000002</v>
      </c>
      <c r="O3756" s="1252">
        <v>28279.84</v>
      </c>
      <c r="P3756" s="1252">
        <v>11330.059999999999</v>
      </c>
      <c r="Q3756" s="1252">
        <v>22653.73</v>
      </c>
      <c r="R3756" s="1252">
        <v>5697.8000000000002</v>
      </c>
      <c r="S3756" s="1252">
        <v>17006.68</v>
      </c>
      <c r="T3756" s="1252">
        <v>17006.679999999993</v>
      </c>
      <c r="U3756" s="1251" t="s">
        <v>1065</v>
      </c>
      <c r="V3756" s="1251" t="s">
        <v>1537</v>
      </c>
      <c r="W3756" s="1251" t="s">
        <v>310</v>
      </c>
      <c r="X3756" s="1251" t="s">
        <v>1515</v>
      </c>
      <c r="Y3756" s="1251">
        <v>173</v>
      </c>
    </row>
    <row r="3757" spans="1:25" ht="12">
      <c r="A3757" s="1251">
        <v>2021</v>
      </c>
      <c r="B3757" s="1251">
        <v>25</v>
      </c>
      <c r="C3757" s="1251">
        <v>750</v>
      </c>
      <c r="D3757" s="1251" t="s">
        <v>1755</v>
      </c>
      <c r="E3757" s="1251">
        <v>184020</v>
      </c>
      <c r="F3757" s="1251" t="s">
        <v>1563</v>
      </c>
      <c r="G3757" s="1252">
        <v>3949.3000000000002</v>
      </c>
      <c r="H3757" s="1252">
        <v>3949.3000000000002</v>
      </c>
      <c r="I3757" s="1252">
        <v>3949.3000000000002</v>
      </c>
      <c r="J3757" s="1252">
        <v>3949.3000000000002</v>
      </c>
      <c r="K3757" s="1252">
        <v>3949.3000000000002</v>
      </c>
      <c r="L3757" s="1252">
        <v>3949.3000000000002</v>
      </c>
      <c r="M3757" s="1252">
        <v>3949.3000000000002</v>
      </c>
      <c r="N3757" s="1252">
        <v>3949.3000000000002</v>
      </c>
      <c r="O3757" s="1252">
        <v>3949.3000000000002</v>
      </c>
      <c r="P3757" s="1252">
        <v>3949.3000000000002</v>
      </c>
      <c r="Q3757" s="1252">
        <v>3949.3000000000002</v>
      </c>
      <c r="R3757" s="1252">
        <v>3949.3000000000002</v>
      </c>
      <c r="S3757" s="1252">
        <v>3949.3000000000002</v>
      </c>
      <c r="T3757" s="1252">
        <v>3949.3000000000029</v>
      </c>
      <c r="U3757" s="1251" t="s">
        <v>1065</v>
      </c>
      <c r="V3757" s="1251" t="s">
        <v>1537</v>
      </c>
      <c r="W3757" s="1251" t="s">
        <v>316</v>
      </c>
      <c r="X3757" s="1251" t="s">
        <v>1515</v>
      </c>
      <c r="Y3757" s="1251">
        <v>184</v>
      </c>
    </row>
    <row r="3758" spans="1:25" ht="12">
      <c r="A3758" s="1251">
        <v>2021</v>
      </c>
      <c r="B3758" s="1251">
        <v>25</v>
      </c>
      <c r="C3758" s="1251">
        <v>750</v>
      </c>
      <c r="D3758" s="1251" t="s">
        <v>1755</v>
      </c>
      <c r="E3758" s="1251">
        <v>184030</v>
      </c>
      <c r="F3758" s="1251" t="s">
        <v>1564</v>
      </c>
      <c r="G3758" s="1252">
        <v>3009.5999999999999</v>
      </c>
      <c r="H3758" s="1252">
        <v>3009.5999999999999</v>
      </c>
      <c r="I3758" s="1252">
        <v>3009.5999999999999</v>
      </c>
      <c r="J3758" s="1252">
        <v>3009.5999999999999</v>
      </c>
      <c r="K3758" s="1252">
        <v>3009.5999999999999</v>
      </c>
      <c r="L3758" s="1252">
        <v>3009.5999999999999</v>
      </c>
      <c r="M3758" s="1252">
        <v>3009.5999999999999</v>
      </c>
      <c r="N3758" s="1252">
        <v>3009.5999999999999</v>
      </c>
      <c r="O3758" s="1252">
        <v>3009.5999999999999</v>
      </c>
      <c r="P3758" s="1252">
        <v>3009.5999999999999</v>
      </c>
      <c r="Q3758" s="1252">
        <v>3009.5999999999999</v>
      </c>
      <c r="R3758" s="1252">
        <v>3009.5999999999999</v>
      </c>
      <c r="S3758" s="1252">
        <v>3009.5999999999999</v>
      </c>
      <c r="T3758" s="1252">
        <v>3009.5999999999985</v>
      </c>
      <c r="U3758" s="1251" t="s">
        <v>1065</v>
      </c>
      <c r="V3758" s="1251" t="s">
        <v>1537</v>
      </c>
      <c r="W3758" s="1251" t="s">
        <v>316</v>
      </c>
      <c r="X3758" s="1251" t="s">
        <v>1515</v>
      </c>
      <c r="Y3758" s="1251">
        <v>184</v>
      </c>
    </row>
    <row r="3759" spans="1:25" ht="12">
      <c r="A3759" s="1251">
        <v>2021</v>
      </c>
      <c r="B3759" s="1251">
        <v>25</v>
      </c>
      <c r="C3759" s="1251">
        <v>750</v>
      </c>
      <c r="D3759" s="1251" t="s">
        <v>1755</v>
      </c>
      <c r="E3759" s="1251">
        <v>184099</v>
      </c>
      <c r="F3759" s="1251" t="s">
        <v>1567</v>
      </c>
      <c r="G3759" s="1252">
        <v>-6958.8999999999996</v>
      </c>
      <c r="H3759" s="1252">
        <v>-6958.8999999999996</v>
      </c>
      <c r="I3759" s="1252">
        <v>-6958.8999999999996</v>
      </c>
      <c r="J3759" s="1252">
        <v>-6958.8999999999996</v>
      </c>
      <c r="K3759" s="1252">
        <v>-6958.8999999999996</v>
      </c>
      <c r="L3759" s="1252">
        <v>-6958.8999999999996</v>
      </c>
      <c r="M3759" s="1252">
        <v>-6958.8999999999996</v>
      </c>
      <c r="N3759" s="1252">
        <v>-6958.8999999999996</v>
      </c>
      <c r="O3759" s="1252">
        <v>-6958.8999999999996</v>
      </c>
      <c r="P3759" s="1252">
        <v>-6958.8999999999996</v>
      </c>
      <c r="Q3759" s="1252">
        <v>-6958.8999999999996</v>
      </c>
      <c r="R3759" s="1252">
        <v>-6958.8999999999996</v>
      </c>
      <c r="S3759" s="1252">
        <v>-6958.8999999999996</v>
      </c>
      <c r="T3759" s="1252">
        <v>-6958.8999999999942</v>
      </c>
      <c r="U3759" s="1251" t="s">
        <v>1065</v>
      </c>
      <c r="V3759" s="1251" t="s">
        <v>1537</v>
      </c>
      <c r="W3759" s="1251" t="s">
        <v>316</v>
      </c>
      <c r="X3759" s="1251" t="s">
        <v>1515</v>
      </c>
      <c r="Y3759" s="1251">
        <v>184</v>
      </c>
    </row>
    <row r="3760" spans="1:25" ht="12">
      <c r="A3760" s="1251">
        <v>2021</v>
      </c>
      <c r="B3760" s="1251">
        <v>25</v>
      </c>
      <c r="C3760" s="1251">
        <v>750</v>
      </c>
      <c r="D3760" s="1251" t="s">
        <v>1755</v>
      </c>
      <c r="E3760" s="1251">
        <v>186101</v>
      </c>
      <c r="F3760" s="1251" t="s">
        <v>1719</v>
      </c>
      <c r="G3760" s="1252">
        <v>0</v>
      </c>
      <c r="H3760" s="1252">
        <v>0</v>
      </c>
      <c r="I3760" s="1252">
        <v>0</v>
      </c>
      <c r="J3760" s="1252">
        <v>0</v>
      </c>
      <c r="K3760" s="1252">
        <v>0</v>
      </c>
      <c r="L3760" s="1252">
        <v>0</v>
      </c>
      <c r="M3760" s="1252">
        <v>0</v>
      </c>
      <c r="N3760" s="1252">
        <v>0</v>
      </c>
      <c r="O3760" s="1252">
        <v>0</v>
      </c>
      <c r="P3760" s="1252">
        <v>0</v>
      </c>
      <c r="Q3760" s="1252">
        <v>0</v>
      </c>
      <c r="R3760" s="1252">
        <v>0</v>
      </c>
      <c r="S3760" s="1252">
        <v>0</v>
      </c>
      <c r="T3760" s="1252">
        <v>0</v>
      </c>
      <c r="U3760" s="1251" t="s">
        <v>1065</v>
      </c>
      <c r="V3760" s="1251" t="s">
        <v>1537</v>
      </c>
      <c r="W3760" s="1251" t="s">
        <v>322</v>
      </c>
      <c r="X3760" s="1251" t="s">
        <v>1515</v>
      </c>
      <c r="Y3760" s="1251">
        <v>186</v>
      </c>
    </row>
    <row r="3761" spans="1:25" ht="12">
      <c r="A3761" s="1251">
        <v>2021</v>
      </c>
      <c r="B3761" s="1251">
        <v>25</v>
      </c>
      <c r="C3761" s="1251">
        <v>750</v>
      </c>
      <c r="D3761" s="1251" t="s">
        <v>1755</v>
      </c>
      <c r="E3761" s="1251">
        <v>186103</v>
      </c>
      <c r="F3761" s="1251" t="s">
        <v>1733</v>
      </c>
      <c r="G3761" s="1252">
        <v>186135.07000000001</v>
      </c>
      <c r="H3761" s="1252">
        <v>180579.60999999999</v>
      </c>
      <c r="I3761" s="1252">
        <v>175024.14999999999</v>
      </c>
      <c r="J3761" s="1252">
        <v>169468.69</v>
      </c>
      <c r="K3761" s="1252">
        <v>163913.23000000001</v>
      </c>
      <c r="L3761" s="1252">
        <v>158357.76999999999</v>
      </c>
      <c r="M3761" s="1252">
        <v>152802.31</v>
      </c>
      <c r="N3761" s="1252">
        <v>147246.85000000001</v>
      </c>
      <c r="O3761" s="1252">
        <v>141691.39000000001</v>
      </c>
      <c r="P3761" s="1252">
        <v>136135.92999999999</v>
      </c>
      <c r="Q3761" s="1252">
        <v>130580.47</v>
      </c>
      <c r="R3761" s="1252">
        <v>125025.00999999999</v>
      </c>
      <c r="S3761" s="1252">
        <v>119469.55</v>
      </c>
      <c r="T3761" s="1252">
        <v>119469.55000000005</v>
      </c>
      <c r="U3761" s="1251" t="s">
        <v>1065</v>
      </c>
      <c r="V3761" s="1251" t="s">
        <v>1537</v>
      </c>
      <c r="W3761" s="1251" t="s">
        <v>322</v>
      </c>
      <c r="X3761" s="1251" t="s">
        <v>1515</v>
      </c>
      <c r="Y3761" s="1251">
        <v>186</v>
      </c>
    </row>
    <row r="3762" spans="1:25" ht="12">
      <c r="A3762" s="1251">
        <v>2021</v>
      </c>
      <c r="B3762" s="1251">
        <v>25</v>
      </c>
      <c r="C3762" s="1251">
        <v>750</v>
      </c>
      <c r="D3762" s="1251" t="s">
        <v>1755</v>
      </c>
      <c r="E3762" s="1251">
        <v>186280</v>
      </c>
      <c r="F3762" s="1251" t="s">
        <v>1757</v>
      </c>
      <c r="G3762" s="1252">
        <v>0</v>
      </c>
      <c r="H3762" s="1252">
        <v>0</v>
      </c>
      <c r="I3762" s="1252">
        <v>0</v>
      </c>
      <c r="J3762" s="1252">
        <v>0</v>
      </c>
      <c r="K3762" s="1252">
        <v>0</v>
      </c>
      <c r="L3762" s="1252">
        <v>0</v>
      </c>
      <c r="M3762" s="1252">
        <v>0</v>
      </c>
      <c r="N3762" s="1252">
        <v>0</v>
      </c>
      <c r="O3762" s="1252">
        <v>0</v>
      </c>
      <c r="P3762" s="1252">
        <v>0</v>
      </c>
      <c r="Q3762" s="1252">
        <v>0</v>
      </c>
      <c r="R3762" s="1252">
        <v>0</v>
      </c>
      <c r="S3762" s="1252">
        <v>0</v>
      </c>
      <c r="T3762" s="1252">
        <v>0</v>
      </c>
      <c r="U3762" s="1251" t="s">
        <v>1065</v>
      </c>
      <c r="V3762" s="1251" t="s">
        <v>1537</v>
      </c>
      <c r="W3762" s="1251" t="s">
        <v>322</v>
      </c>
      <c r="X3762" s="1251" t="s">
        <v>1515</v>
      </c>
      <c r="Y3762" s="1251">
        <v>186</v>
      </c>
    </row>
    <row r="3763" spans="1:25" ht="12">
      <c r="A3763" s="1251">
        <v>2021</v>
      </c>
      <c r="B3763" s="1251">
        <v>25</v>
      </c>
      <c r="C3763" s="1251">
        <v>750</v>
      </c>
      <c r="D3763" s="1251" t="s">
        <v>1755</v>
      </c>
      <c r="E3763" s="1251">
        <v>186290</v>
      </c>
      <c r="F3763" s="1251" t="s">
        <v>1758</v>
      </c>
      <c r="G3763" s="1252">
        <v>0</v>
      </c>
      <c r="H3763" s="1252">
        <v>0</v>
      </c>
      <c r="I3763" s="1252">
        <v>0</v>
      </c>
      <c r="J3763" s="1252">
        <v>0</v>
      </c>
      <c r="K3763" s="1252">
        <v>0</v>
      </c>
      <c r="L3763" s="1252">
        <v>0</v>
      </c>
      <c r="M3763" s="1252">
        <v>0</v>
      </c>
      <c r="N3763" s="1252">
        <v>0</v>
      </c>
      <c r="O3763" s="1252">
        <v>0</v>
      </c>
      <c r="P3763" s="1252">
        <v>0</v>
      </c>
      <c r="Q3763" s="1252">
        <v>0</v>
      </c>
      <c r="R3763" s="1252">
        <v>0</v>
      </c>
      <c r="S3763" s="1252">
        <v>0</v>
      </c>
      <c r="T3763" s="1252">
        <v>0</v>
      </c>
      <c r="U3763" s="1251" t="s">
        <v>1065</v>
      </c>
      <c r="V3763" s="1251" t="s">
        <v>1537</v>
      </c>
      <c r="W3763" s="1251" t="s">
        <v>322</v>
      </c>
      <c r="X3763" s="1251" t="s">
        <v>1515</v>
      </c>
      <c r="Y3763" s="1251">
        <v>186</v>
      </c>
    </row>
    <row r="3764" spans="1:25" ht="12">
      <c r="A3764" s="1251">
        <v>2021</v>
      </c>
      <c r="B3764" s="1251">
        <v>25</v>
      </c>
      <c r="C3764" s="1251">
        <v>750</v>
      </c>
      <c r="D3764" s="1251" t="s">
        <v>1755</v>
      </c>
      <c r="E3764" s="1251">
        <v>186291</v>
      </c>
      <c r="F3764" s="1251" t="s">
        <v>1759</v>
      </c>
      <c r="G3764" s="1252">
        <v>0</v>
      </c>
      <c r="H3764" s="1252">
        <v>0</v>
      </c>
      <c r="I3764" s="1252">
        <v>0</v>
      </c>
      <c r="J3764" s="1252">
        <v>0</v>
      </c>
      <c r="K3764" s="1252">
        <v>0</v>
      </c>
      <c r="L3764" s="1252">
        <v>0</v>
      </c>
      <c r="M3764" s="1252">
        <v>0</v>
      </c>
      <c r="N3764" s="1252">
        <v>0</v>
      </c>
      <c r="O3764" s="1252">
        <v>0</v>
      </c>
      <c r="P3764" s="1252">
        <v>0</v>
      </c>
      <c r="Q3764" s="1252">
        <v>0</v>
      </c>
      <c r="R3764" s="1252">
        <v>0</v>
      </c>
      <c r="S3764" s="1252">
        <v>0</v>
      </c>
      <c r="T3764" s="1252">
        <v>0</v>
      </c>
      <c r="U3764" s="1251" t="s">
        <v>1065</v>
      </c>
      <c r="V3764" s="1251" t="s">
        <v>1537</v>
      </c>
      <c r="W3764" s="1251" t="s">
        <v>322</v>
      </c>
      <c r="X3764" s="1251" t="s">
        <v>1515</v>
      </c>
      <c r="Y3764" s="1251">
        <v>186</v>
      </c>
    </row>
    <row r="3765" spans="1:25" ht="12">
      <c r="A3765" s="1251">
        <v>2021</v>
      </c>
      <c r="B3765" s="1251">
        <v>25</v>
      </c>
      <c r="C3765" s="1251">
        <v>750</v>
      </c>
      <c r="D3765" s="1251" t="s">
        <v>1755</v>
      </c>
      <c r="E3765" s="1251">
        <v>186399</v>
      </c>
      <c r="F3765" s="1251" t="s">
        <v>1580</v>
      </c>
      <c r="G3765" s="1252">
        <v>0</v>
      </c>
      <c r="H3765" s="1252">
        <v>0</v>
      </c>
      <c r="I3765" s="1252">
        <v>0</v>
      </c>
      <c r="J3765" s="1252">
        <v>0</v>
      </c>
      <c r="K3765" s="1252">
        <v>0</v>
      </c>
      <c r="L3765" s="1252">
        <v>0</v>
      </c>
      <c r="M3765" s="1252">
        <v>0</v>
      </c>
      <c r="N3765" s="1252">
        <v>0</v>
      </c>
      <c r="O3765" s="1252">
        <v>0</v>
      </c>
      <c r="P3765" s="1252">
        <v>0</v>
      </c>
      <c r="Q3765" s="1252">
        <v>0</v>
      </c>
      <c r="R3765" s="1252">
        <v>0</v>
      </c>
      <c r="S3765" s="1252">
        <v>0</v>
      </c>
      <c r="T3765" s="1252">
        <v>0</v>
      </c>
      <c r="U3765" s="1251" t="s">
        <v>1065</v>
      </c>
      <c r="V3765" s="1251" t="s">
        <v>564</v>
      </c>
      <c r="W3765" s="1251" t="s">
        <v>322</v>
      </c>
      <c r="X3765" s="1251" t="s">
        <v>1515</v>
      </c>
      <c r="Y3765" s="1251">
        <v>186</v>
      </c>
    </row>
    <row r="3766" spans="1:25" ht="12">
      <c r="A3766" s="1251">
        <v>2021</v>
      </c>
      <c r="B3766" s="1251">
        <v>25</v>
      </c>
      <c r="C3766" s="1251">
        <v>750</v>
      </c>
      <c r="D3766" s="1251" t="s">
        <v>1755</v>
      </c>
      <c r="E3766" s="1251">
        <v>186700</v>
      </c>
      <c r="F3766" s="1251" t="s">
        <v>1760</v>
      </c>
      <c r="G3766" s="1252">
        <v>0</v>
      </c>
      <c r="H3766" s="1252">
        <v>0</v>
      </c>
      <c r="I3766" s="1252">
        <v>0</v>
      </c>
      <c r="J3766" s="1252">
        <v>0</v>
      </c>
      <c r="K3766" s="1252">
        <v>0</v>
      </c>
      <c r="L3766" s="1252">
        <v>0</v>
      </c>
      <c r="M3766" s="1252">
        <v>0</v>
      </c>
      <c r="N3766" s="1252">
        <v>0</v>
      </c>
      <c r="O3766" s="1252">
        <v>0</v>
      </c>
      <c r="P3766" s="1252">
        <v>0</v>
      </c>
      <c r="Q3766" s="1252">
        <v>0</v>
      </c>
      <c r="R3766" s="1252">
        <v>0</v>
      </c>
      <c r="S3766" s="1252">
        <v>0</v>
      </c>
      <c r="T3766" s="1252">
        <v>0</v>
      </c>
      <c r="U3766" s="1251" t="s">
        <v>1065</v>
      </c>
      <c r="V3766" s="1251" t="s">
        <v>1537</v>
      </c>
      <c r="W3766" s="1251" t="s">
        <v>322</v>
      </c>
      <c r="X3766" s="1251" t="s">
        <v>1515</v>
      </c>
      <c r="Y3766" s="1251">
        <v>186</v>
      </c>
    </row>
    <row r="3767" spans="1:25" ht="12">
      <c r="A3767" s="1251">
        <v>2021</v>
      </c>
      <c r="B3767" s="1251">
        <v>25</v>
      </c>
      <c r="C3767" s="1251">
        <v>750</v>
      </c>
      <c r="D3767" s="1251" t="s">
        <v>1755</v>
      </c>
      <c r="E3767" s="1251">
        <v>186900</v>
      </c>
      <c r="F3767" s="1251" t="s">
        <v>1740</v>
      </c>
      <c r="G3767" s="1252">
        <v>0</v>
      </c>
      <c r="H3767" s="1252">
        <v>0</v>
      </c>
      <c r="I3767" s="1252">
        <v>0</v>
      </c>
      <c r="J3767" s="1252">
        <v>0</v>
      </c>
      <c r="K3767" s="1252">
        <v>0</v>
      </c>
      <c r="L3767" s="1252">
        <v>0</v>
      </c>
      <c r="M3767" s="1252">
        <v>0</v>
      </c>
      <c r="N3767" s="1252">
        <v>0</v>
      </c>
      <c r="O3767" s="1252">
        <v>0</v>
      </c>
      <c r="P3767" s="1252">
        <v>0</v>
      </c>
      <c r="Q3767" s="1252">
        <v>0</v>
      </c>
      <c r="R3767" s="1252">
        <v>0</v>
      </c>
      <c r="S3767" s="1252">
        <v>0</v>
      </c>
      <c r="T3767" s="1252">
        <v>0</v>
      </c>
      <c r="U3767" s="1251" t="s">
        <v>1065</v>
      </c>
      <c r="V3767" s="1251" t="s">
        <v>1537</v>
      </c>
      <c r="W3767" s="1251" t="s">
        <v>322</v>
      </c>
      <c r="X3767" s="1251" t="s">
        <v>1515</v>
      </c>
      <c r="Y3767" s="1251">
        <v>186</v>
      </c>
    </row>
    <row r="3768" spans="1:25" ht="12">
      <c r="A3768" s="1251">
        <v>2021</v>
      </c>
      <c r="B3768" s="1251">
        <v>25</v>
      </c>
      <c r="C3768" s="1251">
        <v>750</v>
      </c>
      <c r="D3768" s="1251" t="s">
        <v>1755</v>
      </c>
      <c r="E3768" s="1251">
        <v>231006</v>
      </c>
      <c r="F3768" s="1251" t="s">
        <v>1583</v>
      </c>
      <c r="G3768" s="1252">
        <v>-74.849999999999994</v>
      </c>
      <c r="H3768" s="1252">
        <v>-74.849999999999994</v>
      </c>
      <c r="I3768" s="1252">
        <v>-74.849999999999994</v>
      </c>
      <c r="J3768" s="1252">
        <v>-74.849999999999994</v>
      </c>
      <c r="K3768" s="1252">
        <v>-74.849999999999994</v>
      </c>
      <c r="L3768" s="1252">
        <v>-74.849999999999994</v>
      </c>
      <c r="M3768" s="1252">
        <v>-74.849999999999994</v>
      </c>
      <c r="N3768" s="1252">
        <v>-74.849999999999994</v>
      </c>
      <c r="O3768" s="1252">
        <v>-74.849999999999994</v>
      </c>
      <c r="P3768" s="1252">
        <v>-74.849999999999994</v>
      </c>
      <c r="Q3768" s="1252">
        <v>-74.849999999999994</v>
      </c>
      <c r="R3768" s="1252">
        <v>-74.849999999999994</v>
      </c>
      <c r="S3768" s="1252">
        <v>-74.849999999999994</v>
      </c>
      <c r="T3768" s="1252">
        <v>-74.850000000000023</v>
      </c>
      <c r="U3768" s="1251" t="s">
        <v>1065</v>
      </c>
      <c r="V3768" s="1251" t="s">
        <v>1537</v>
      </c>
      <c r="W3768" s="1251" t="s">
        <v>366</v>
      </c>
      <c r="X3768" s="1251" t="s">
        <v>1581</v>
      </c>
      <c r="Y3768" s="1251">
        <v>231</v>
      </c>
    </row>
    <row r="3769" spans="1:25" ht="12">
      <c r="A3769" s="1251">
        <v>2021</v>
      </c>
      <c r="B3769" s="1251">
        <v>25</v>
      </c>
      <c r="C3769" s="1251">
        <v>750</v>
      </c>
      <c r="D3769" s="1251" t="s">
        <v>1755</v>
      </c>
      <c r="E3769" s="1251">
        <v>235020</v>
      </c>
      <c r="F3769" s="1251" t="s">
        <v>1586</v>
      </c>
      <c r="G3769" s="1252">
        <v>0</v>
      </c>
      <c r="H3769" s="1252">
        <v>0</v>
      </c>
      <c r="I3769" s="1252">
        <v>0</v>
      </c>
      <c r="J3769" s="1252">
        <v>0</v>
      </c>
      <c r="K3769" s="1252">
        <v>0</v>
      </c>
      <c r="L3769" s="1252">
        <v>0</v>
      </c>
      <c r="M3769" s="1252">
        <v>0</v>
      </c>
      <c r="N3769" s="1252">
        <v>0</v>
      </c>
      <c r="O3769" s="1252">
        <v>0</v>
      </c>
      <c r="P3769" s="1252">
        <v>0</v>
      </c>
      <c r="Q3769" s="1252">
        <v>0</v>
      </c>
      <c r="R3769" s="1252">
        <v>0</v>
      </c>
      <c r="S3769" s="1252">
        <v>0</v>
      </c>
      <c r="T3769" s="1252">
        <v>0</v>
      </c>
      <c r="U3769" s="1251" t="s">
        <v>1065</v>
      </c>
      <c r="V3769" s="1251" t="s">
        <v>564</v>
      </c>
      <c r="W3769" s="1251" t="s">
        <v>370</v>
      </c>
      <c r="X3769" s="1251" t="s">
        <v>1581</v>
      </c>
      <c r="Y3769" s="1251">
        <v>235</v>
      </c>
    </row>
    <row r="3770" spans="1:25" ht="12">
      <c r="A3770" s="1251">
        <v>2021</v>
      </c>
      <c r="B3770" s="1251">
        <v>25</v>
      </c>
      <c r="C3770" s="1251">
        <v>750</v>
      </c>
      <c r="D3770" s="1251" t="s">
        <v>1755</v>
      </c>
      <c r="E3770" s="1251">
        <v>236111</v>
      </c>
      <c r="F3770" s="1251" t="s">
        <v>1588</v>
      </c>
      <c r="G3770" s="1252">
        <v>0</v>
      </c>
      <c r="H3770" s="1252">
        <v>708.61000000000001</v>
      </c>
      <c r="I3770" s="1252">
        <v>354.31</v>
      </c>
      <c r="J3770" s="1252">
        <v>0</v>
      </c>
      <c r="K3770" s="1252">
        <v>708.59000000000003</v>
      </c>
      <c r="L3770" s="1252">
        <v>354.29000000000002</v>
      </c>
      <c r="M3770" s="1252">
        <v>-0.01</v>
      </c>
      <c r="N3770" s="1252">
        <v>711.78999999999996</v>
      </c>
      <c r="O3770" s="1252">
        <v>355.88999999999999</v>
      </c>
      <c r="P3770" s="1252">
        <v>-0.01</v>
      </c>
      <c r="Q3770" s="1252">
        <v>711.85000000000002</v>
      </c>
      <c r="R3770" s="1252">
        <v>355.93000000000001</v>
      </c>
      <c r="S3770" s="1252">
        <v>0</v>
      </c>
      <c r="T3770" s="1252">
        <v>0</v>
      </c>
      <c r="U3770" s="1251" t="s">
        <v>1065</v>
      </c>
      <c r="V3770" s="1251" t="s">
        <v>1537</v>
      </c>
      <c r="W3770" s="1251" t="s">
        <v>371</v>
      </c>
      <c r="X3770" s="1251" t="s">
        <v>1581</v>
      </c>
      <c r="Y3770" s="1251">
        <v>236</v>
      </c>
    </row>
    <row r="3771" spans="1:25" ht="12">
      <c r="A3771" s="1251">
        <v>2021</v>
      </c>
      <c r="B3771" s="1251">
        <v>25</v>
      </c>
      <c r="C3771" s="1251">
        <v>750</v>
      </c>
      <c r="D3771" s="1251" t="s">
        <v>1755</v>
      </c>
      <c r="E3771" s="1251">
        <v>236113</v>
      </c>
      <c r="F3771" s="1251" t="s">
        <v>1761</v>
      </c>
      <c r="G3771" s="1252">
        <v>0</v>
      </c>
      <c r="H3771" s="1252">
        <v>0</v>
      </c>
      <c r="I3771" s="1252">
        <v>0</v>
      </c>
      <c r="J3771" s="1252">
        <v>0</v>
      </c>
      <c r="K3771" s="1252">
        <v>0</v>
      </c>
      <c r="L3771" s="1252">
        <v>0</v>
      </c>
      <c r="M3771" s="1252">
        <v>0</v>
      </c>
      <c r="N3771" s="1252">
        <v>0</v>
      </c>
      <c r="O3771" s="1252">
        <v>0</v>
      </c>
      <c r="P3771" s="1252">
        <v>0</v>
      </c>
      <c r="Q3771" s="1252">
        <v>0</v>
      </c>
      <c r="R3771" s="1252">
        <v>0</v>
      </c>
      <c r="S3771" s="1252">
        <v>0</v>
      </c>
      <c r="T3771" s="1252">
        <v>0</v>
      </c>
      <c r="U3771" s="1251" t="s">
        <v>1065</v>
      </c>
      <c r="V3771" s="1251" t="s">
        <v>1537</v>
      </c>
      <c r="W3771" s="1251" t="s">
        <v>371</v>
      </c>
      <c r="X3771" s="1251" t="s">
        <v>1581</v>
      </c>
      <c r="Y3771" s="1251">
        <v>236</v>
      </c>
    </row>
    <row r="3772" spans="1:25" ht="12">
      <c r="A3772" s="1251">
        <v>2021</v>
      </c>
      <c r="B3772" s="1251">
        <v>25</v>
      </c>
      <c r="C3772" s="1251">
        <v>750</v>
      </c>
      <c r="D3772" s="1251" t="s">
        <v>1755</v>
      </c>
      <c r="E3772" s="1251">
        <v>236115</v>
      </c>
      <c r="F3772" s="1251" t="s">
        <v>1679</v>
      </c>
      <c r="G3772" s="1252">
        <v>0</v>
      </c>
      <c r="H3772" s="1252">
        <v>0</v>
      </c>
      <c r="I3772" s="1252">
        <v>0</v>
      </c>
      <c r="J3772" s="1252">
        <v>0</v>
      </c>
      <c r="K3772" s="1252">
        <v>0</v>
      </c>
      <c r="L3772" s="1252">
        <v>0</v>
      </c>
      <c r="M3772" s="1252">
        <v>0</v>
      </c>
      <c r="N3772" s="1252">
        <v>0</v>
      </c>
      <c r="O3772" s="1252">
        <v>0</v>
      </c>
      <c r="P3772" s="1252">
        <v>0</v>
      </c>
      <c r="Q3772" s="1252">
        <v>0</v>
      </c>
      <c r="R3772" s="1252">
        <v>0</v>
      </c>
      <c r="S3772" s="1252">
        <v>0</v>
      </c>
      <c r="T3772" s="1252">
        <v>0</v>
      </c>
      <c r="U3772" s="1251" t="s">
        <v>1065</v>
      </c>
      <c r="V3772" s="1251" t="s">
        <v>1537</v>
      </c>
      <c r="W3772" s="1251" t="s">
        <v>371</v>
      </c>
      <c r="X3772" s="1251" t="s">
        <v>1581</v>
      </c>
      <c r="Y3772" s="1251">
        <v>236</v>
      </c>
    </row>
    <row r="3773" spans="1:25" ht="12">
      <c r="A3773" s="1251">
        <v>2021</v>
      </c>
      <c r="B3773" s="1251">
        <v>25</v>
      </c>
      <c r="C3773" s="1251">
        <v>750</v>
      </c>
      <c r="D3773" s="1251" t="s">
        <v>1755</v>
      </c>
      <c r="E3773" s="1251">
        <v>236116</v>
      </c>
      <c r="F3773" s="1251" t="s">
        <v>1680</v>
      </c>
      <c r="G3773" s="1252">
        <v>0</v>
      </c>
      <c r="H3773" s="1252">
        <v>0</v>
      </c>
      <c r="I3773" s="1252">
        <v>0</v>
      </c>
      <c r="J3773" s="1252">
        <v>0</v>
      </c>
      <c r="K3773" s="1252">
        <v>0</v>
      </c>
      <c r="L3773" s="1252">
        <v>0</v>
      </c>
      <c r="M3773" s="1252">
        <v>0</v>
      </c>
      <c r="N3773" s="1252">
        <v>0</v>
      </c>
      <c r="O3773" s="1252">
        <v>0</v>
      </c>
      <c r="P3773" s="1252">
        <v>0</v>
      </c>
      <c r="Q3773" s="1252">
        <v>0</v>
      </c>
      <c r="R3773" s="1252">
        <v>0</v>
      </c>
      <c r="S3773" s="1252">
        <v>0</v>
      </c>
      <c r="T3773" s="1252">
        <v>0</v>
      </c>
      <c r="U3773" s="1251" t="s">
        <v>1065</v>
      </c>
      <c r="V3773" s="1251" t="s">
        <v>1537</v>
      </c>
      <c r="W3773" s="1251" t="s">
        <v>371</v>
      </c>
      <c r="X3773" s="1251" t="s">
        <v>1581</v>
      </c>
      <c r="Y3773" s="1251">
        <v>236</v>
      </c>
    </row>
    <row r="3774" spans="1:25" ht="12">
      <c r="A3774" s="1251">
        <v>2021</v>
      </c>
      <c r="B3774" s="1251">
        <v>25</v>
      </c>
      <c r="C3774" s="1251">
        <v>750</v>
      </c>
      <c r="D3774" s="1251" t="s">
        <v>1755</v>
      </c>
      <c r="E3774" s="1251">
        <v>236117</v>
      </c>
      <c r="F3774" s="1251" t="s">
        <v>1681</v>
      </c>
      <c r="G3774" s="1252">
        <v>0</v>
      </c>
      <c r="H3774" s="1252">
        <v>0</v>
      </c>
      <c r="I3774" s="1252">
        <v>0</v>
      </c>
      <c r="J3774" s="1252">
        <v>0</v>
      </c>
      <c r="K3774" s="1252">
        <v>0</v>
      </c>
      <c r="L3774" s="1252">
        <v>0</v>
      </c>
      <c r="M3774" s="1252">
        <v>0</v>
      </c>
      <c r="N3774" s="1252">
        <v>0</v>
      </c>
      <c r="O3774" s="1252">
        <v>0</v>
      </c>
      <c r="P3774" s="1252">
        <v>0</v>
      </c>
      <c r="Q3774" s="1252">
        <v>0</v>
      </c>
      <c r="R3774" s="1252">
        <v>0</v>
      </c>
      <c r="S3774" s="1252">
        <v>0</v>
      </c>
      <c r="T3774" s="1252">
        <v>0</v>
      </c>
      <c r="U3774" s="1251" t="s">
        <v>1065</v>
      </c>
      <c r="V3774" s="1251" t="s">
        <v>1537</v>
      </c>
      <c r="W3774" s="1251" t="s">
        <v>371</v>
      </c>
      <c r="X3774" s="1251" t="s">
        <v>1581</v>
      </c>
      <c r="Y3774" s="1251">
        <v>236</v>
      </c>
    </row>
    <row r="3775" spans="1:25" ht="12">
      <c r="A3775" s="1251">
        <v>2021</v>
      </c>
      <c r="B3775" s="1251">
        <v>25</v>
      </c>
      <c r="C3775" s="1251">
        <v>750</v>
      </c>
      <c r="D3775" s="1251" t="s">
        <v>1755</v>
      </c>
      <c r="E3775" s="1251">
        <v>236121</v>
      </c>
      <c r="F3775" s="1251" t="s">
        <v>1682</v>
      </c>
      <c r="G3775" s="1252">
        <v>0</v>
      </c>
      <c r="H3775" s="1252">
        <v>0</v>
      </c>
      <c r="I3775" s="1252">
        <v>0</v>
      </c>
      <c r="J3775" s="1252">
        <v>0</v>
      </c>
      <c r="K3775" s="1252">
        <v>0</v>
      </c>
      <c r="L3775" s="1252">
        <v>0</v>
      </c>
      <c r="M3775" s="1252">
        <v>0</v>
      </c>
      <c r="N3775" s="1252">
        <v>0</v>
      </c>
      <c r="O3775" s="1252">
        <v>0</v>
      </c>
      <c r="P3775" s="1252">
        <v>0</v>
      </c>
      <c r="Q3775" s="1252">
        <v>0</v>
      </c>
      <c r="R3775" s="1252">
        <v>0</v>
      </c>
      <c r="S3775" s="1252">
        <v>0</v>
      </c>
      <c r="T3775" s="1252">
        <v>0</v>
      </c>
      <c r="U3775" s="1251" t="s">
        <v>1065</v>
      </c>
      <c r="V3775" s="1251" t="s">
        <v>1537</v>
      </c>
      <c r="W3775" s="1251" t="s">
        <v>371</v>
      </c>
      <c r="X3775" s="1251" t="s">
        <v>1581</v>
      </c>
      <c r="Y3775" s="1251">
        <v>236</v>
      </c>
    </row>
    <row r="3776" spans="1:25" ht="12">
      <c r="A3776" s="1251">
        <v>2021</v>
      </c>
      <c r="B3776" s="1251">
        <v>25</v>
      </c>
      <c r="C3776" s="1251">
        <v>750</v>
      </c>
      <c r="D3776" s="1251" t="s">
        <v>1755</v>
      </c>
      <c r="E3776" s="1251">
        <v>241001</v>
      </c>
      <c r="F3776" s="1251" t="s">
        <v>1592</v>
      </c>
      <c r="G3776" s="1252">
        <v>0</v>
      </c>
      <c r="H3776" s="1252">
        <v>0</v>
      </c>
      <c r="I3776" s="1252">
        <v>0</v>
      </c>
      <c r="J3776" s="1252">
        <v>0</v>
      </c>
      <c r="K3776" s="1252">
        <v>0</v>
      </c>
      <c r="L3776" s="1252">
        <v>0</v>
      </c>
      <c r="M3776" s="1252">
        <v>0</v>
      </c>
      <c r="N3776" s="1252">
        <v>0</v>
      </c>
      <c r="O3776" s="1252">
        <v>0</v>
      </c>
      <c r="P3776" s="1252">
        <v>0</v>
      </c>
      <c r="Q3776" s="1252">
        <v>0</v>
      </c>
      <c r="R3776" s="1252">
        <v>0</v>
      </c>
      <c r="S3776" s="1252">
        <v>0</v>
      </c>
      <c r="T3776" s="1252">
        <v>0</v>
      </c>
      <c r="U3776" s="1251" t="s">
        <v>1065</v>
      </c>
      <c r="V3776" s="1251" t="s">
        <v>1537</v>
      </c>
      <c r="W3776" s="1251" t="s">
        <v>371</v>
      </c>
      <c r="X3776" s="1251" t="s">
        <v>1581</v>
      </c>
      <c r="Y3776" s="1251">
        <v>241</v>
      </c>
    </row>
    <row r="3777" spans="1:25" ht="12">
      <c r="A3777" s="1251">
        <v>2021</v>
      </c>
      <c r="B3777" s="1251">
        <v>25</v>
      </c>
      <c r="C3777" s="1251">
        <v>750</v>
      </c>
      <c r="D3777" s="1251" t="s">
        <v>1755</v>
      </c>
      <c r="E3777" s="1251">
        <v>241002</v>
      </c>
      <c r="F3777" s="1251" t="s">
        <v>1699</v>
      </c>
      <c r="G3777" s="1252">
        <v>0</v>
      </c>
      <c r="H3777" s="1252">
        <v>0</v>
      </c>
      <c r="I3777" s="1252">
        <v>0</v>
      </c>
      <c r="J3777" s="1252">
        <v>0</v>
      </c>
      <c r="K3777" s="1252">
        <v>0</v>
      </c>
      <c r="L3777" s="1252">
        <v>0</v>
      </c>
      <c r="M3777" s="1252">
        <v>0</v>
      </c>
      <c r="N3777" s="1252">
        <v>0</v>
      </c>
      <c r="O3777" s="1252">
        <v>0</v>
      </c>
      <c r="P3777" s="1252">
        <v>0</v>
      </c>
      <c r="Q3777" s="1252">
        <v>0</v>
      </c>
      <c r="R3777" s="1252">
        <v>0</v>
      </c>
      <c r="S3777" s="1252">
        <v>0</v>
      </c>
      <c r="T3777" s="1252">
        <v>0</v>
      </c>
      <c r="U3777" s="1251" t="s">
        <v>1065</v>
      </c>
      <c r="V3777" s="1251" t="s">
        <v>1537</v>
      </c>
      <c r="W3777" s="1251" t="s">
        <v>371</v>
      </c>
      <c r="X3777" s="1251" t="s">
        <v>1581</v>
      </c>
      <c r="Y3777" s="1251">
        <v>241</v>
      </c>
    </row>
    <row r="3778" spans="1:25" ht="12">
      <c r="A3778" s="1251">
        <v>2021</v>
      </c>
      <c r="B3778" s="1251">
        <v>25</v>
      </c>
      <c r="C3778" s="1251">
        <v>750</v>
      </c>
      <c r="D3778" s="1251" t="s">
        <v>1755</v>
      </c>
      <c r="E3778" s="1251">
        <v>241003</v>
      </c>
      <c r="F3778" s="1251" t="s">
        <v>1593</v>
      </c>
      <c r="G3778" s="1252">
        <v>0</v>
      </c>
      <c r="H3778" s="1252">
        <v>0</v>
      </c>
      <c r="I3778" s="1252">
        <v>0</v>
      </c>
      <c r="J3778" s="1252">
        <v>0</v>
      </c>
      <c r="K3778" s="1252">
        <v>0</v>
      </c>
      <c r="L3778" s="1252">
        <v>0</v>
      </c>
      <c r="M3778" s="1252">
        <v>0</v>
      </c>
      <c r="N3778" s="1252">
        <v>0</v>
      </c>
      <c r="O3778" s="1252">
        <v>0</v>
      </c>
      <c r="P3778" s="1252">
        <v>0</v>
      </c>
      <c r="Q3778" s="1252">
        <v>0</v>
      </c>
      <c r="R3778" s="1252">
        <v>0</v>
      </c>
      <c r="S3778" s="1252">
        <v>0</v>
      </c>
      <c r="T3778" s="1252">
        <v>0</v>
      </c>
      <c r="U3778" s="1251" t="s">
        <v>1065</v>
      </c>
      <c r="V3778" s="1251" t="s">
        <v>1537</v>
      </c>
      <c r="W3778" s="1251" t="s">
        <v>371</v>
      </c>
      <c r="X3778" s="1251" t="s">
        <v>1581</v>
      </c>
      <c r="Y3778" s="1251">
        <v>241</v>
      </c>
    </row>
    <row r="3779" spans="1:25" ht="12">
      <c r="A3779" s="1251">
        <v>2021</v>
      </c>
      <c r="B3779" s="1251">
        <v>25</v>
      </c>
      <c r="C3779" s="1251">
        <v>750</v>
      </c>
      <c r="D3779" s="1251" t="s">
        <v>1755</v>
      </c>
      <c r="E3779" s="1251">
        <v>252010</v>
      </c>
      <c r="F3779" s="1251" t="s">
        <v>1600</v>
      </c>
      <c r="G3779" s="1252">
        <v>0</v>
      </c>
      <c r="H3779" s="1252">
        <v>0</v>
      </c>
      <c r="I3779" s="1252">
        <v>0</v>
      </c>
      <c r="J3779" s="1252">
        <v>0</v>
      </c>
      <c r="K3779" s="1252">
        <v>0</v>
      </c>
      <c r="L3779" s="1252">
        <v>0</v>
      </c>
      <c r="M3779" s="1252">
        <v>0</v>
      </c>
      <c r="N3779" s="1252">
        <v>0</v>
      </c>
      <c r="O3779" s="1252">
        <v>0</v>
      </c>
      <c r="P3779" s="1252">
        <v>0</v>
      </c>
      <c r="Q3779" s="1252">
        <v>0</v>
      </c>
      <c r="R3779" s="1252">
        <v>0</v>
      </c>
      <c r="S3779" s="1252">
        <v>0</v>
      </c>
      <c r="T3779" s="1252">
        <v>0</v>
      </c>
      <c r="U3779" s="1251" t="s">
        <v>1065</v>
      </c>
      <c r="V3779" s="1251" t="s">
        <v>564</v>
      </c>
      <c r="W3779" s="1251" t="s">
        <v>375</v>
      </c>
      <c r="X3779" s="1251" t="s">
        <v>1581</v>
      </c>
      <c r="Y3779" s="1251">
        <v>252</v>
      </c>
    </row>
    <row r="3780" spans="1:25" ht="12">
      <c r="A3780" s="1251">
        <v>2021</v>
      </c>
      <c r="B3780" s="1251">
        <v>25</v>
      </c>
      <c r="C3780" s="1251">
        <v>750</v>
      </c>
      <c r="D3780" s="1251" t="s">
        <v>1755</v>
      </c>
      <c r="E3780" s="1251">
        <v>252050</v>
      </c>
      <c r="F3780" s="1251" t="s">
        <v>1603</v>
      </c>
      <c r="G3780" s="1252">
        <v>-8100</v>
      </c>
      <c r="H3780" s="1252">
        <v>-8100</v>
      </c>
      <c r="I3780" s="1252">
        <v>-8100</v>
      </c>
      <c r="J3780" s="1252">
        <v>-8100</v>
      </c>
      <c r="K3780" s="1252">
        <v>-8100</v>
      </c>
      <c r="L3780" s="1252">
        <v>-8100</v>
      </c>
      <c r="M3780" s="1252">
        <v>-8100</v>
      </c>
      <c r="N3780" s="1252">
        <v>-8100</v>
      </c>
      <c r="O3780" s="1252">
        <v>-129245</v>
      </c>
      <c r="P3780" s="1252">
        <v>-129245</v>
      </c>
      <c r="Q3780" s="1252">
        <v>-129245</v>
      </c>
      <c r="R3780" s="1252">
        <v>-129245</v>
      </c>
      <c r="S3780" s="1252">
        <v>-129245</v>
      </c>
      <c r="T3780" s="1252">
        <v>-129245</v>
      </c>
      <c r="U3780" s="1251" t="s">
        <v>1065</v>
      </c>
      <c r="V3780" s="1251" t="s">
        <v>564</v>
      </c>
      <c r="W3780" s="1251" t="s">
        <v>375</v>
      </c>
      <c r="X3780" s="1251" t="s">
        <v>1581</v>
      </c>
      <c r="Y3780" s="1251">
        <v>252</v>
      </c>
    </row>
    <row r="3781" spans="1:25" ht="12">
      <c r="A3781" s="1251">
        <v>2021</v>
      </c>
      <c r="B3781" s="1251">
        <v>25</v>
      </c>
      <c r="C3781" s="1251">
        <v>750</v>
      </c>
      <c r="D3781" s="1251" t="s">
        <v>1755</v>
      </c>
      <c r="E3781" s="1251">
        <v>252052</v>
      </c>
      <c r="F3781" s="1251" t="s">
        <v>1605</v>
      </c>
      <c r="G3781" s="1252">
        <v>0</v>
      </c>
      <c r="H3781" s="1252">
        <v>0</v>
      </c>
      <c r="I3781" s="1252">
        <v>0</v>
      </c>
      <c r="J3781" s="1252">
        <v>0</v>
      </c>
      <c r="K3781" s="1252">
        <v>0</v>
      </c>
      <c r="L3781" s="1252">
        <v>0</v>
      </c>
      <c r="M3781" s="1252">
        <v>0</v>
      </c>
      <c r="N3781" s="1252">
        <v>0</v>
      </c>
      <c r="O3781" s="1252">
        <v>0</v>
      </c>
      <c r="P3781" s="1252">
        <v>0</v>
      </c>
      <c r="Q3781" s="1252">
        <v>0</v>
      </c>
      <c r="R3781" s="1252">
        <v>0</v>
      </c>
      <c r="S3781" s="1252">
        <v>0</v>
      </c>
      <c r="T3781" s="1252">
        <v>0</v>
      </c>
      <c r="U3781" s="1251" t="s">
        <v>1065</v>
      </c>
      <c r="V3781" s="1251" t="s">
        <v>564</v>
      </c>
      <c r="W3781" s="1251" t="s">
        <v>375</v>
      </c>
      <c r="X3781" s="1251" t="s">
        <v>1581</v>
      </c>
      <c r="Y3781" s="1251">
        <v>252</v>
      </c>
    </row>
    <row r="3782" spans="1:25" ht="12">
      <c r="A3782" s="1251">
        <v>2021</v>
      </c>
      <c r="B3782" s="1251">
        <v>25</v>
      </c>
      <c r="C3782" s="1251">
        <v>750</v>
      </c>
      <c r="D3782" s="1251" t="s">
        <v>1755</v>
      </c>
      <c r="E3782" s="1251">
        <v>252055</v>
      </c>
      <c r="F3782" s="1251" t="s">
        <v>1607</v>
      </c>
      <c r="G3782" s="1252">
        <v>0</v>
      </c>
      <c r="H3782" s="1252">
        <v>0</v>
      </c>
      <c r="I3782" s="1252">
        <v>0</v>
      </c>
      <c r="J3782" s="1252">
        <v>0</v>
      </c>
      <c r="K3782" s="1252">
        <v>0</v>
      </c>
      <c r="L3782" s="1252">
        <v>0</v>
      </c>
      <c r="M3782" s="1252">
        <v>0</v>
      </c>
      <c r="N3782" s="1252">
        <v>0</v>
      </c>
      <c r="O3782" s="1252">
        <v>0</v>
      </c>
      <c r="P3782" s="1252">
        <v>0</v>
      </c>
      <c r="Q3782" s="1252">
        <v>0</v>
      </c>
      <c r="R3782" s="1252">
        <v>0</v>
      </c>
      <c r="S3782" s="1252">
        <v>0</v>
      </c>
      <c r="T3782" s="1252">
        <v>0</v>
      </c>
      <c r="U3782" s="1251" t="s">
        <v>1065</v>
      </c>
      <c r="V3782" s="1251" t="s">
        <v>564</v>
      </c>
      <c r="W3782" s="1251" t="s">
        <v>375</v>
      </c>
      <c r="X3782" s="1251" t="s">
        <v>1581</v>
      </c>
      <c r="Y3782" s="1251">
        <v>252</v>
      </c>
    </row>
    <row r="3783" spans="1:25" ht="12">
      <c r="A3783" s="1251">
        <v>2021</v>
      </c>
      <c r="B3783" s="1251">
        <v>25</v>
      </c>
      <c r="C3783" s="1251">
        <v>750</v>
      </c>
      <c r="D3783" s="1251" t="s">
        <v>1755</v>
      </c>
      <c r="E3783" s="1251">
        <v>252080</v>
      </c>
      <c r="F3783" s="1251" t="s">
        <v>1608</v>
      </c>
      <c r="G3783" s="1252">
        <v>-8500</v>
      </c>
      <c r="H3783" s="1252">
        <v>-8500</v>
      </c>
      <c r="I3783" s="1252">
        <v>-8500</v>
      </c>
      <c r="J3783" s="1252">
        <v>-8500</v>
      </c>
      <c r="K3783" s="1252">
        <v>-8500</v>
      </c>
      <c r="L3783" s="1252">
        <v>-8500</v>
      </c>
      <c r="M3783" s="1252">
        <v>-8500</v>
      </c>
      <c r="N3783" s="1252">
        <v>-8500</v>
      </c>
      <c r="O3783" s="1252">
        <v>-8500</v>
      </c>
      <c r="P3783" s="1252">
        <v>-8500</v>
      </c>
      <c r="Q3783" s="1252">
        <v>-8500</v>
      </c>
      <c r="R3783" s="1252">
        <v>-8500</v>
      </c>
      <c r="S3783" s="1252">
        <v>-8500</v>
      </c>
      <c r="T3783" s="1252">
        <v>-8500</v>
      </c>
      <c r="U3783" s="1251" t="s">
        <v>1065</v>
      </c>
      <c r="V3783" s="1251" t="s">
        <v>564</v>
      </c>
      <c r="W3783" s="1251" t="s">
        <v>375</v>
      </c>
      <c r="X3783" s="1251" t="s">
        <v>1581</v>
      </c>
      <c r="Y3783" s="1251">
        <v>252</v>
      </c>
    </row>
    <row r="3784" spans="1:25" ht="12">
      <c r="A3784" s="1251">
        <v>2021</v>
      </c>
      <c r="B3784" s="1251">
        <v>25</v>
      </c>
      <c r="C3784" s="1251">
        <v>750</v>
      </c>
      <c r="D3784" s="1251" t="s">
        <v>1755</v>
      </c>
      <c r="E3784" s="1251">
        <v>252099</v>
      </c>
      <c r="F3784" s="1251" t="s">
        <v>1610</v>
      </c>
      <c r="G3784" s="1252">
        <v>16600</v>
      </c>
      <c r="H3784" s="1252">
        <v>16600</v>
      </c>
      <c r="I3784" s="1252">
        <v>16600</v>
      </c>
      <c r="J3784" s="1252">
        <v>16600</v>
      </c>
      <c r="K3784" s="1252">
        <v>16600</v>
      </c>
      <c r="L3784" s="1252">
        <v>16600</v>
      </c>
      <c r="M3784" s="1252">
        <v>16600</v>
      </c>
      <c r="N3784" s="1252">
        <v>16600</v>
      </c>
      <c r="O3784" s="1252">
        <v>137745</v>
      </c>
      <c r="P3784" s="1252">
        <v>137745</v>
      </c>
      <c r="Q3784" s="1252">
        <v>137745</v>
      </c>
      <c r="R3784" s="1252">
        <v>137745</v>
      </c>
      <c r="S3784" s="1252">
        <v>137745</v>
      </c>
      <c r="T3784" s="1252">
        <v>137745</v>
      </c>
      <c r="U3784" s="1251" t="s">
        <v>1065</v>
      </c>
      <c r="V3784" s="1251" t="s">
        <v>564</v>
      </c>
      <c r="W3784" s="1251" t="s">
        <v>375</v>
      </c>
      <c r="X3784" s="1251" t="s">
        <v>1581</v>
      </c>
      <c r="Y3784" s="1251">
        <v>252</v>
      </c>
    </row>
    <row r="3785" spans="1:25" ht="12">
      <c r="A3785" s="1251">
        <v>2021</v>
      </c>
      <c r="B3785" s="1251">
        <v>25</v>
      </c>
      <c r="C3785" s="1251">
        <v>750</v>
      </c>
      <c r="D3785" s="1251" t="s">
        <v>1755</v>
      </c>
      <c r="E3785" s="1251">
        <v>252106</v>
      </c>
      <c r="F3785" s="1251" t="s">
        <v>1612</v>
      </c>
      <c r="G3785" s="1252">
        <v>-16600</v>
      </c>
      <c r="H3785" s="1252">
        <v>-16600</v>
      </c>
      <c r="I3785" s="1252">
        <v>-16600</v>
      </c>
      <c r="J3785" s="1252">
        <v>-16600</v>
      </c>
      <c r="K3785" s="1252">
        <v>-16600</v>
      </c>
      <c r="L3785" s="1252">
        <v>-16600</v>
      </c>
      <c r="M3785" s="1252">
        <v>-16600</v>
      </c>
      <c r="N3785" s="1252">
        <v>-16600</v>
      </c>
      <c r="O3785" s="1252">
        <v>-137745</v>
      </c>
      <c r="P3785" s="1252">
        <v>-137745</v>
      </c>
      <c r="Q3785" s="1252">
        <v>-137745</v>
      </c>
      <c r="R3785" s="1252">
        <v>-137745</v>
      </c>
      <c r="S3785" s="1252">
        <v>-137745</v>
      </c>
      <c r="T3785" s="1252">
        <v>-137745</v>
      </c>
      <c r="U3785" s="1251" t="s">
        <v>1065</v>
      </c>
      <c r="V3785" s="1251" t="s">
        <v>564</v>
      </c>
      <c r="W3785" s="1251" t="s">
        <v>375</v>
      </c>
      <c r="X3785" s="1251" t="s">
        <v>1581</v>
      </c>
      <c r="Y3785" s="1251">
        <v>252</v>
      </c>
    </row>
    <row r="3786" spans="1:25" ht="12">
      <c r="A3786" s="1251">
        <v>2021</v>
      </c>
      <c r="B3786" s="1251">
        <v>25</v>
      </c>
      <c r="C3786" s="1251">
        <v>750</v>
      </c>
      <c r="D3786" s="1251" t="s">
        <v>1755</v>
      </c>
      <c r="E3786" s="1251">
        <v>252199</v>
      </c>
      <c r="F3786" s="1251" t="s">
        <v>1614</v>
      </c>
      <c r="G3786" s="1252">
        <v>0</v>
      </c>
      <c r="H3786" s="1252">
        <v>0</v>
      </c>
      <c r="I3786" s="1252">
        <v>0</v>
      </c>
      <c r="J3786" s="1252">
        <v>0</v>
      </c>
      <c r="K3786" s="1252">
        <v>0</v>
      </c>
      <c r="L3786" s="1252">
        <v>0</v>
      </c>
      <c r="M3786" s="1252">
        <v>0</v>
      </c>
      <c r="N3786" s="1252">
        <v>0</v>
      </c>
      <c r="O3786" s="1252">
        <v>0</v>
      </c>
      <c r="P3786" s="1252">
        <v>0</v>
      </c>
      <c r="Q3786" s="1252">
        <v>0</v>
      </c>
      <c r="R3786" s="1252">
        <v>0</v>
      </c>
      <c r="S3786" s="1252">
        <v>0</v>
      </c>
      <c r="T3786" s="1252">
        <v>0</v>
      </c>
      <c r="U3786" s="1251" t="s">
        <v>1065</v>
      </c>
      <c r="V3786" s="1251" t="s">
        <v>564</v>
      </c>
      <c r="W3786" s="1251" t="s">
        <v>375</v>
      </c>
      <c r="X3786" s="1251" t="s">
        <v>1581</v>
      </c>
      <c r="Y3786" s="1251">
        <v>252</v>
      </c>
    </row>
    <row r="3787" spans="1:25" ht="12">
      <c r="A3787" s="1251">
        <v>2021</v>
      </c>
      <c r="B3787" s="1251">
        <v>25</v>
      </c>
      <c r="C3787" s="1251">
        <v>750</v>
      </c>
      <c r="D3787" s="1251" t="s">
        <v>1755</v>
      </c>
      <c r="E3787" s="1251">
        <v>253110</v>
      </c>
      <c r="F3787" s="1251" t="s">
        <v>1762</v>
      </c>
      <c r="G3787" s="1252">
        <v>0</v>
      </c>
      <c r="H3787" s="1252">
        <v>0</v>
      </c>
      <c r="I3787" s="1252">
        <v>0</v>
      </c>
      <c r="J3787" s="1252">
        <v>0</v>
      </c>
      <c r="K3787" s="1252">
        <v>0</v>
      </c>
      <c r="L3787" s="1252">
        <v>0</v>
      </c>
      <c r="M3787" s="1252">
        <v>0</v>
      </c>
      <c r="N3787" s="1252">
        <v>0</v>
      </c>
      <c r="O3787" s="1252">
        <v>0</v>
      </c>
      <c r="P3787" s="1252">
        <v>0</v>
      </c>
      <c r="Q3787" s="1252">
        <v>0</v>
      </c>
      <c r="R3787" s="1252">
        <v>0</v>
      </c>
      <c r="S3787" s="1252">
        <v>0</v>
      </c>
      <c r="T3787" s="1252">
        <v>0</v>
      </c>
      <c r="U3787" s="1251" t="s">
        <v>1065</v>
      </c>
      <c r="V3787" s="1251" t="s">
        <v>1537</v>
      </c>
      <c r="W3787" s="1251" t="s">
        <v>378</v>
      </c>
      <c r="X3787" s="1251" t="s">
        <v>1581</v>
      </c>
      <c r="Y3787" s="1251">
        <v>253</v>
      </c>
    </row>
    <row r="3788" spans="1:25" ht="12">
      <c r="A3788" s="1251">
        <v>2021</v>
      </c>
      <c r="B3788" s="1251">
        <v>25</v>
      </c>
      <c r="C3788" s="1251">
        <v>750</v>
      </c>
      <c r="D3788" s="1251" t="s">
        <v>1755</v>
      </c>
      <c r="E3788" s="1251">
        <v>253111</v>
      </c>
      <c r="F3788" s="1251" t="s">
        <v>1615</v>
      </c>
      <c r="G3788" s="1252">
        <v>0</v>
      </c>
      <c r="H3788" s="1252">
        <v>0</v>
      </c>
      <c r="I3788" s="1252">
        <v>0</v>
      </c>
      <c r="J3788" s="1252">
        <v>0</v>
      </c>
      <c r="K3788" s="1252">
        <v>0</v>
      </c>
      <c r="L3788" s="1252">
        <v>0</v>
      </c>
      <c r="M3788" s="1252">
        <v>0</v>
      </c>
      <c r="N3788" s="1252">
        <v>0</v>
      </c>
      <c r="O3788" s="1252">
        <v>0</v>
      </c>
      <c r="P3788" s="1252">
        <v>0</v>
      </c>
      <c r="Q3788" s="1252">
        <v>0</v>
      </c>
      <c r="R3788" s="1252">
        <v>0</v>
      </c>
      <c r="S3788" s="1252">
        <v>0</v>
      </c>
      <c r="T3788" s="1252">
        <v>0</v>
      </c>
      <c r="U3788" s="1251" t="s">
        <v>1065</v>
      </c>
      <c r="V3788" s="1251" t="s">
        <v>1537</v>
      </c>
      <c r="W3788" s="1251" t="s">
        <v>378</v>
      </c>
      <c r="X3788" s="1251" t="s">
        <v>1581</v>
      </c>
      <c r="Y3788" s="1251">
        <v>253</v>
      </c>
    </row>
    <row r="3789" spans="1:25" ht="12">
      <c r="A3789" s="1251">
        <v>2021</v>
      </c>
      <c r="B3789" s="1251">
        <v>25</v>
      </c>
      <c r="C3789" s="1251">
        <v>750</v>
      </c>
      <c r="D3789" s="1251" t="s">
        <v>1755</v>
      </c>
      <c r="E3789" s="1251">
        <v>261006</v>
      </c>
      <c r="F3789" s="1251" t="s">
        <v>1763</v>
      </c>
      <c r="G3789" s="1252">
        <v>0</v>
      </c>
      <c r="H3789" s="1252">
        <v>0</v>
      </c>
      <c r="I3789" s="1252">
        <v>0</v>
      </c>
      <c r="J3789" s="1252">
        <v>0</v>
      </c>
      <c r="K3789" s="1252">
        <v>0</v>
      </c>
      <c r="L3789" s="1252">
        <v>0</v>
      </c>
      <c r="M3789" s="1252">
        <v>0</v>
      </c>
      <c r="N3789" s="1252">
        <v>0</v>
      </c>
      <c r="O3789" s="1252">
        <v>0</v>
      </c>
      <c r="P3789" s="1252">
        <v>0</v>
      </c>
      <c r="Q3789" s="1252">
        <v>0</v>
      </c>
      <c r="R3789" s="1252">
        <v>0</v>
      </c>
      <c r="S3789" s="1252">
        <v>0</v>
      </c>
      <c r="T3789" s="1252">
        <v>0</v>
      </c>
      <c r="U3789" s="1251" t="s">
        <v>1065</v>
      </c>
      <c r="V3789" s="1251" t="s">
        <v>1537</v>
      </c>
      <c r="W3789" s="1251" t="s">
        <v>371</v>
      </c>
      <c r="X3789" s="1251" t="s">
        <v>1581</v>
      </c>
      <c r="Y3789" s="1251">
        <v>261</v>
      </c>
    </row>
    <row r="3790" spans="1:25" ht="12">
      <c r="A3790" s="1251">
        <v>2021</v>
      </c>
      <c r="B3790" s="1251">
        <v>25</v>
      </c>
      <c r="C3790" s="1251">
        <v>750</v>
      </c>
      <c r="D3790" s="1251" t="s">
        <v>1755</v>
      </c>
      <c r="E3790" s="1251">
        <v>261008</v>
      </c>
      <c r="F3790" s="1251" t="s">
        <v>1764</v>
      </c>
      <c r="G3790" s="1252">
        <v>0</v>
      </c>
      <c r="H3790" s="1252">
        <v>0</v>
      </c>
      <c r="I3790" s="1252">
        <v>0</v>
      </c>
      <c r="J3790" s="1252">
        <v>0</v>
      </c>
      <c r="K3790" s="1252">
        <v>0</v>
      </c>
      <c r="L3790" s="1252">
        <v>0</v>
      </c>
      <c r="M3790" s="1252">
        <v>0</v>
      </c>
      <c r="N3790" s="1252">
        <v>0</v>
      </c>
      <c r="O3790" s="1252">
        <v>0</v>
      </c>
      <c r="P3790" s="1252">
        <v>0</v>
      </c>
      <c r="Q3790" s="1252">
        <v>0</v>
      </c>
      <c r="R3790" s="1252">
        <v>0</v>
      </c>
      <c r="S3790" s="1252">
        <v>0</v>
      </c>
      <c r="T3790" s="1252">
        <v>0</v>
      </c>
      <c r="U3790" s="1251" t="s">
        <v>1065</v>
      </c>
      <c r="V3790" s="1251" t="s">
        <v>1537</v>
      </c>
      <c r="W3790" s="1251" t="s">
        <v>371</v>
      </c>
      <c r="X3790" s="1251" t="s">
        <v>1581</v>
      </c>
      <c r="Y3790" s="1251">
        <v>261</v>
      </c>
    </row>
    <row r="3791" spans="1:25" ht="12">
      <c r="A3791" s="1251">
        <v>2021</v>
      </c>
      <c r="B3791" s="1251">
        <v>25</v>
      </c>
      <c r="C3791" s="1251">
        <v>750</v>
      </c>
      <c r="D3791" s="1251" t="s">
        <v>1755</v>
      </c>
      <c r="E3791" s="1251">
        <v>261010</v>
      </c>
      <c r="F3791" s="1251" t="s">
        <v>1765</v>
      </c>
      <c r="G3791" s="1252">
        <v>0</v>
      </c>
      <c r="H3791" s="1252">
        <v>0</v>
      </c>
      <c r="I3791" s="1252">
        <v>0</v>
      </c>
      <c r="J3791" s="1252">
        <v>0</v>
      </c>
      <c r="K3791" s="1252">
        <v>0</v>
      </c>
      <c r="L3791" s="1252">
        <v>0</v>
      </c>
      <c r="M3791" s="1252">
        <v>0</v>
      </c>
      <c r="N3791" s="1252">
        <v>0</v>
      </c>
      <c r="O3791" s="1252">
        <v>0</v>
      </c>
      <c r="P3791" s="1252">
        <v>0</v>
      </c>
      <c r="Q3791" s="1252">
        <v>0</v>
      </c>
      <c r="R3791" s="1252">
        <v>0</v>
      </c>
      <c r="S3791" s="1252">
        <v>0</v>
      </c>
      <c r="T3791" s="1252">
        <v>0</v>
      </c>
      <c r="U3791" s="1251" t="s">
        <v>1065</v>
      </c>
      <c r="V3791" s="1251" t="s">
        <v>1537</v>
      </c>
      <c r="W3791" s="1251" t="s">
        <v>371</v>
      </c>
      <c r="X3791" s="1251" t="s">
        <v>1581</v>
      </c>
      <c r="Y3791" s="1251">
        <v>261</v>
      </c>
    </row>
    <row r="3792" spans="1:25" ht="12">
      <c r="A3792" s="1251">
        <v>2021</v>
      </c>
      <c r="B3792" s="1251">
        <v>25</v>
      </c>
      <c r="C3792" s="1251">
        <v>750</v>
      </c>
      <c r="D3792" s="1251" t="s">
        <v>1755</v>
      </c>
      <c r="E3792" s="1251">
        <v>271050</v>
      </c>
      <c r="F3792" s="1251" t="s">
        <v>1619</v>
      </c>
      <c r="G3792" s="1252">
        <v>-25431</v>
      </c>
      <c r="H3792" s="1252">
        <v>-25431</v>
      </c>
      <c r="I3792" s="1252">
        <v>-25431</v>
      </c>
      <c r="J3792" s="1252">
        <v>-25431</v>
      </c>
      <c r="K3792" s="1252">
        <v>-25431</v>
      </c>
      <c r="L3792" s="1252">
        <v>-25431</v>
      </c>
      <c r="M3792" s="1252">
        <v>-25431</v>
      </c>
      <c r="N3792" s="1252">
        <v>-25431</v>
      </c>
      <c r="O3792" s="1252">
        <v>-25431</v>
      </c>
      <c r="P3792" s="1252">
        <v>-25431</v>
      </c>
      <c r="Q3792" s="1252">
        <v>-25431</v>
      </c>
      <c r="R3792" s="1252">
        <v>-25431</v>
      </c>
      <c r="S3792" s="1252">
        <v>-25431</v>
      </c>
      <c r="T3792" s="1252">
        <v>-25431</v>
      </c>
      <c r="U3792" s="1251" t="s">
        <v>1065</v>
      </c>
      <c r="V3792" s="1251" t="s">
        <v>564</v>
      </c>
      <c r="W3792" s="1251" t="s">
        <v>382</v>
      </c>
      <c r="X3792" s="1251" t="s">
        <v>1581</v>
      </c>
      <c r="Y3792" s="1251">
        <v>271</v>
      </c>
    </row>
    <row r="3793" spans="1:25" ht="12">
      <c r="A3793" s="1251">
        <v>2021</v>
      </c>
      <c r="B3793" s="1251">
        <v>25</v>
      </c>
      <c r="C3793" s="1251">
        <v>750</v>
      </c>
      <c r="D3793" s="1251" t="s">
        <v>1755</v>
      </c>
      <c r="E3793" s="1251">
        <v>271099</v>
      </c>
      <c r="F3793" s="1251" t="s">
        <v>1620</v>
      </c>
      <c r="G3793" s="1252">
        <v>25431</v>
      </c>
      <c r="H3793" s="1252">
        <v>25431</v>
      </c>
      <c r="I3793" s="1252">
        <v>25431</v>
      </c>
      <c r="J3793" s="1252">
        <v>25431</v>
      </c>
      <c r="K3793" s="1252">
        <v>25431</v>
      </c>
      <c r="L3793" s="1252">
        <v>25431</v>
      </c>
      <c r="M3793" s="1252">
        <v>25431</v>
      </c>
      <c r="N3793" s="1252">
        <v>25431</v>
      </c>
      <c r="O3793" s="1252">
        <v>25431</v>
      </c>
      <c r="P3793" s="1252">
        <v>25431</v>
      </c>
      <c r="Q3793" s="1252">
        <v>25431</v>
      </c>
      <c r="R3793" s="1252">
        <v>25431</v>
      </c>
      <c r="S3793" s="1252">
        <v>25431</v>
      </c>
      <c r="T3793" s="1252">
        <v>25431</v>
      </c>
      <c r="U3793" s="1251" t="s">
        <v>1065</v>
      </c>
      <c r="V3793" s="1251" t="s">
        <v>564</v>
      </c>
      <c r="W3793" s="1251" t="s">
        <v>382</v>
      </c>
      <c r="X3793" s="1251" t="s">
        <v>1581</v>
      </c>
      <c r="Y3793" s="1251">
        <v>271</v>
      </c>
    </row>
    <row r="3794" spans="1:25" ht="12">
      <c r="A3794" s="1251">
        <v>2021</v>
      </c>
      <c r="B3794" s="1251">
        <v>25</v>
      </c>
      <c r="C3794" s="1251">
        <v>750</v>
      </c>
      <c r="D3794" s="1251" t="s">
        <v>1755</v>
      </c>
      <c r="E3794" s="1251">
        <v>271101</v>
      </c>
      <c r="F3794" s="1251" t="s">
        <v>1621</v>
      </c>
      <c r="G3794" s="1252">
        <v>-2425322.3399999999</v>
      </c>
      <c r="H3794" s="1252">
        <v>-2425322.3399999999</v>
      </c>
      <c r="I3794" s="1252">
        <v>-2425322.3399999999</v>
      </c>
      <c r="J3794" s="1252">
        <v>-2425322.3399999999</v>
      </c>
      <c r="K3794" s="1252">
        <v>-2425322.3399999999</v>
      </c>
      <c r="L3794" s="1252">
        <v>-2425322.3399999999</v>
      </c>
      <c r="M3794" s="1252">
        <v>-2425322.3399999999</v>
      </c>
      <c r="N3794" s="1252">
        <v>-2425322.3399999999</v>
      </c>
      <c r="O3794" s="1252">
        <v>-2425322.3399999999</v>
      </c>
      <c r="P3794" s="1252">
        <v>-2425322.3399999999</v>
      </c>
      <c r="Q3794" s="1252">
        <v>-2425322.3399999999</v>
      </c>
      <c r="R3794" s="1252">
        <v>-2425322.3399999999</v>
      </c>
      <c r="S3794" s="1252">
        <v>-2425322.3399999999</v>
      </c>
      <c r="T3794" s="1252">
        <v>-2425322.3399999999</v>
      </c>
      <c r="U3794" s="1251" t="s">
        <v>1065</v>
      </c>
      <c r="V3794" s="1251" t="s">
        <v>564</v>
      </c>
      <c r="W3794" s="1251" t="s">
        <v>382</v>
      </c>
      <c r="X3794" s="1251" t="s">
        <v>1581</v>
      </c>
      <c r="Y3794" s="1251">
        <v>271</v>
      </c>
    </row>
    <row r="3795" spans="1:25" ht="12">
      <c r="A3795" s="1251">
        <v>2021</v>
      </c>
      <c r="B3795" s="1251">
        <v>25</v>
      </c>
      <c r="C3795" s="1251">
        <v>750</v>
      </c>
      <c r="D3795" s="1251" t="s">
        <v>1755</v>
      </c>
      <c r="E3795" s="1251">
        <v>271150</v>
      </c>
      <c r="F3795" s="1251" t="s">
        <v>382</v>
      </c>
      <c r="G3795" s="1252">
        <v>0</v>
      </c>
      <c r="H3795" s="1252">
        <v>0</v>
      </c>
      <c r="I3795" s="1252">
        <v>0</v>
      </c>
      <c r="J3795" s="1252">
        <v>0</v>
      </c>
      <c r="K3795" s="1252">
        <v>0</v>
      </c>
      <c r="L3795" s="1252">
        <v>0</v>
      </c>
      <c r="M3795" s="1252">
        <v>0</v>
      </c>
      <c r="N3795" s="1252">
        <v>0</v>
      </c>
      <c r="O3795" s="1252">
        <v>0</v>
      </c>
      <c r="P3795" s="1252">
        <v>0</v>
      </c>
      <c r="Q3795" s="1252">
        <v>0</v>
      </c>
      <c r="R3795" s="1252">
        <v>0</v>
      </c>
      <c r="S3795" s="1252">
        <v>0</v>
      </c>
      <c r="T3795" s="1252">
        <v>0</v>
      </c>
      <c r="U3795" s="1251" t="s">
        <v>1065</v>
      </c>
      <c r="V3795" s="1251" t="s">
        <v>564</v>
      </c>
      <c r="W3795" s="1251" t="s">
        <v>382</v>
      </c>
      <c r="X3795" s="1251" t="s">
        <v>1581</v>
      </c>
      <c r="Y3795" s="1251">
        <v>271</v>
      </c>
    </row>
    <row r="3796" spans="1:25" ht="12">
      <c r="A3796" s="1251">
        <v>2021</v>
      </c>
      <c r="B3796" s="1251">
        <v>25</v>
      </c>
      <c r="C3796" s="1251">
        <v>750</v>
      </c>
      <c r="D3796" s="1251" t="s">
        <v>1755</v>
      </c>
      <c r="E3796" s="1251">
        <v>272000</v>
      </c>
      <c r="F3796" s="1251" t="s">
        <v>1625</v>
      </c>
      <c r="G3796" s="1252">
        <v>1535739.51</v>
      </c>
      <c r="H3796" s="1252">
        <v>1538365.27</v>
      </c>
      <c r="I3796" s="1252">
        <v>1540991.03</v>
      </c>
      <c r="J3796" s="1252">
        <v>1543616.79</v>
      </c>
      <c r="K3796" s="1252">
        <v>1546242.55</v>
      </c>
      <c r="L3796" s="1252">
        <v>1548868.3100000001</v>
      </c>
      <c r="M3796" s="1252">
        <v>1551494.0700000001</v>
      </c>
      <c r="N3796" s="1252">
        <v>1554119.8300000001</v>
      </c>
      <c r="O3796" s="1252">
        <v>1556745.5900000001</v>
      </c>
      <c r="P3796" s="1252">
        <v>1559371.3500000001</v>
      </c>
      <c r="Q3796" s="1252">
        <v>1562129.3600000001</v>
      </c>
      <c r="R3796" s="1252">
        <v>1564887.3700000001</v>
      </c>
      <c r="S3796" s="1252">
        <v>1567645.3799999999</v>
      </c>
      <c r="T3796" s="1252">
        <v>1567645.379999999</v>
      </c>
      <c r="U3796" s="1251" t="s">
        <v>1065</v>
      </c>
      <c r="V3796" s="1251" t="s">
        <v>564</v>
      </c>
      <c r="W3796" s="1251" t="s">
        <v>382</v>
      </c>
      <c r="X3796" s="1251" t="s">
        <v>1581</v>
      </c>
      <c r="Y3796" s="1251">
        <v>272</v>
      </c>
    </row>
    <row r="3797" spans="1:25" ht="12">
      <c r="A3797" s="1251">
        <v>2021</v>
      </c>
      <c r="B3797" s="1251">
        <v>25</v>
      </c>
      <c r="C3797" s="1251">
        <v>750</v>
      </c>
      <c r="D3797" s="1251" t="s">
        <v>1755</v>
      </c>
      <c r="E3797" s="1251">
        <v>300000</v>
      </c>
      <c r="F3797" s="1251" t="s">
        <v>1628</v>
      </c>
      <c r="G3797" s="1252">
        <v>6345646</v>
      </c>
      <c r="H3797" s="1252">
        <v>6345646</v>
      </c>
      <c r="I3797" s="1252">
        <v>6345646</v>
      </c>
      <c r="J3797" s="1252">
        <v>6345646</v>
      </c>
      <c r="K3797" s="1252">
        <v>6345646</v>
      </c>
      <c r="L3797" s="1252">
        <v>6353786.5899999999</v>
      </c>
      <c r="M3797" s="1252">
        <v>6353786.5899999999</v>
      </c>
      <c r="N3797" s="1252">
        <v>6353786.5899999999</v>
      </c>
      <c r="O3797" s="1252">
        <v>6353786.5899999999</v>
      </c>
      <c r="P3797" s="1252">
        <v>6680126.71</v>
      </c>
      <c r="Q3797" s="1252">
        <v>6682068.2599999998</v>
      </c>
      <c r="R3797" s="1252">
        <v>6682068.2599999998</v>
      </c>
      <c r="S3797" s="1252">
        <v>6706787.7599999998</v>
      </c>
      <c r="T3797" s="1252">
        <v>6706787.7600000054</v>
      </c>
      <c r="U3797" s="1251" t="s">
        <v>1065</v>
      </c>
      <c r="V3797" s="1251" t="s">
        <v>564</v>
      </c>
      <c r="W3797" s="1251" t="s">
        <v>290</v>
      </c>
      <c r="X3797" s="1251" t="s">
        <v>1515</v>
      </c>
      <c r="Y3797" s="1251">
        <v>300</v>
      </c>
    </row>
    <row r="3798" spans="1:25" ht="12">
      <c r="A3798" s="1251">
        <v>2021</v>
      </c>
      <c r="B3798" s="1251">
        <v>25</v>
      </c>
      <c r="C3798" s="1251">
        <v>750</v>
      </c>
      <c r="D3798" s="1251" t="s">
        <v>1755</v>
      </c>
      <c r="E3798" s="1251">
        <v>300001</v>
      </c>
      <c r="F3798" s="1251" t="s">
        <v>1629</v>
      </c>
      <c r="G3798" s="1252">
        <v>0</v>
      </c>
      <c r="H3798" s="1252">
        <v>0</v>
      </c>
      <c r="I3798" s="1252">
        <v>0</v>
      </c>
      <c r="J3798" s="1252">
        <v>0</v>
      </c>
      <c r="K3798" s="1252">
        <v>0</v>
      </c>
      <c r="L3798" s="1252">
        <v>0</v>
      </c>
      <c r="M3798" s="1252">
        <v>0</v>
      </c>
      <c r="N3798" s="1252">
        <v>0</v>
      </c>
      <c r="O3798" s="1252">
        <v>0</v>
      </c>
      <c r="P3798" s="1252">
        <v>0</v>
      </c>
      <c r="Q3798" s="1252">
        <v>0</v>
      </c>
      <c r="R3798" s="1252">
        <v>0</v>
      </c>
      <c r="S3798" s="1252">
        <v>0</v>
      </c>
      <c r="T3798" s="1252">
        <v>0</v>
      </c>
      <c r="U3798" s="1251" t="s">
        <v>1065</v>
      </c>
      <c r="V3798" s="1251" t="s">
        <v>564</v>
      </c>
      <c r="W3798" s="1251" t="s">
        <v>290</v>
      </c>
      <c r="X3798" s="1251" t="s">
        <v>1515</v>
      </c>
      <c r="Y3798" s="1251">
        <v>300</v>
      </c>
    </row>
    <row r="3799" spans="1:25" ht="12">
      <c r="A3799" s="1251">
        <v>2021</v>
      </c>
      <c r="B3799" s="1251">
        <v>25</v>
      </c>
      <c r="C3799" s="1251">
        <v>750</v>
      </c>
      <c r="D3799" s="1251" t="s">
        <v>1755</v>
      </c>
      <c r="E3799" s="1251">
        <v>310000</v>
      </c>
      <c r="F3799" s="1251" t="s">
        <v>1645</v>
      </c>
      <c r="G3799" s="1252">
        <v>0</v>
      </c>
      <c r="H3799" s="1252">
        <v>0</v>
      </c>
      <c r="I3799" s="1252">
        <v>0</v>
      </c>
      <c r="J3799" s="1252">
        <v>0</v>
      </c>
      <c r="K3799" s="1252">
        <v>0</v>
      </c>
      <c r="L3799" s="1252">
        <v>0</v>
      </c>
      <c r="M3799" s="1252">
        <v>0</v>
      </c>
      <c r="N3799" s="1252">
        <v>0</v>
      </c>
      <c r="O3799" s="1252">
        <v>0</v>
      </c>
      <c r="P3799" s="1252">
        <v>0</v>
      </c>
      <c r="Q3799" s="1252">
        <v>0</v>
      </c>
      <c r="R3799" s="1252">
        <v>0</v>
      </c>
      <c r="S3799" s="1252">
        <v>0</v>
      </c>
      <c r="T3799" s="1252">
        <v>0</v>
      </c>
      <c r="U3799" s="1251" t="s">
        <v>1065</v>
      </c>
      <c r="V3799" s="1251" t="s">
        <v>564</v>
      </c>
      <c r="W3799" s="1251" t="s">
        <v>290</v>
      </c>
      <c r="X3799" s="1251" t="s">
        <v>1515</v>
      </c>
      <c r="Y3799" s="1251">
        <v>310</v>
      </c>
    </row>
    <row r="3800" spans="1:25" ht="12">
      <c r="A3800" s="1251">
        <v>2021</v>
      </c>
      <c r="B3800" s="1251">
        <v>25</v>
      </c>
      <c r="C3800" s="1251">
        <v>750</v>
      </c>
      <c r="D3800" s="1251" t="s">
        <v>1755</v>
      </c>
      <c r="E3800" s="1251">
        <v>331000</v>
      </c>
      <c r="F3800" s="1251" t="s">
        <v>1650</v>
      </c>
      <c r="G3800" s="1252">
        <v>0</v>
      </c>
      <c r="H3800" s="1252">
        <v>0</v>
      </c>
      <c r="I3800" s="1252">
        <v>0</v>
      </c>
      <c r="J3800" s="1252">
        <v>0</v>
      </c>
      <c r="K3800" s="1252">
        <v>0</v>
      </c>
      <c r="L3800" s="1252">
        <v>0</v>
      </c>
      <c r="M3800" s="1252">
        <v>0</v>
      </c>
      <c r="N3800" s="1252">
        <v>0</v>
      </c>
      <c r="O3800" s="1252">
        <v>0</v>
      </c>
      <c r="P3800" s="1252">
        <v>0</v>
      </c>
      <c r="Q3800" s="1252">
        <v>0</v>
      </c>
      <c r="R3800" s="1252">
        <v>0</v>
      </c>
      <c r="S3800" s="1252">
        <v>0</v>
      </c>
      <c r="T3800" s="1252">
        <v>0</v>
      </c>
      <c r="U3800" s="1251" t="s">
        <v>1065</v>
      </c>
      <c r="V3800" s="1251" t="s">
        <v>564</v>
      </c>
      <c r="W3800" s="1251" t="s">
        <v>290</v>
      </c>
      <c r="X3800" s="1251" t="s">
        <v>1515</v>
      </c>
      <c r="Y3800" s="1251">
        <v>331</v>
      </c>
    </row>
    <row r="3801" spans="1:25" ht="12">
      <c r="A3801" s="1251">
        <v>2021</v>
      </c>
      <c r="B3801" s="1251">
        <v>25</v>
      </c>
      <c r="C3801" s="1251">
        <v>750</v>
      </c>
      <c r="D3801" s="1251" t="s">
        <v>1755</v>
      </c>
      <c r="E3801" s="1251">
        <v>354200</v>
      </c>
      <c r="F3801" s="1251" t="s">
        <v>1766</v>
      </c>
      <c r="G3801" s="1252">
        <v>0</v>
      </c>
      <c r="H3801" s="1252">
        <v>0</v>
      </c>
      <c r="I3801" s="1252">
        <v>0</v>
      </c>
      <c r="J3801" s="1252">
        <v>0</v>
      </c>
      <c r="K3801" s="1252">
        <v>0</v>
      </c>
      <c r="L3801" s="1252">
        <v>0</v>
      </c>
      <c r="M3801" s="1252">
        <v>0</v>
      </c>
      <c r="N3801" s="1252">
        <v>0</v>
      </c>
      <c r="O3801" s="1252">
        <v>0</v>
      </c>
      <c r="P3801" s="1252">
        <v>0</v>
      </c>
      <c r="Q3801" s="1252">
        <v>0</v>
      </c>
      <c r="R3801" s="1252">
        <v>0</v>
      </c>
      <c r="S3801" s="1252">
        <v>0</v>
      </c>
      <c r="T3801" s="1252">
        <v>0</v>
      </c>
      <c r="U3801" s="1251" t="s">
        <v>1065</v>
      </c>
      <c r="V3801" s="1251" t="s">
        <v>564</v>
      </c>
      <c r="W3801" s="1251" t="s">
        <v>290</v>
      </c>
      <c r="X3801" s="1251" t="s">
        <v>1515</v>
      </c>
      <c r="Y3801" s="1251">
        <v>354</v>
      </c>
    </row>
    <row r="3802" spans="1:25" ht="12">
      <c r="A3802" s="1251">
        <v>2021</v>
      </c>
      <c r="B3802" s="1251">
        <v>25</v>
      </c>
      <c r="C3802" s="1251">
        <v>750</v>
      </c>
      <c r="D3802" s="1251" t="s">
        <v>1755</v>
      </c>
      <c r="E3802" s="1251">
        <v>354300</v>
      </c>
      <c r="F3802" s="1251" t="s">
        <v>1745</v>
      </c>
      <c r="G3802" s="1252">
        <v>0</v>
      </c>
      <c r="H3802" s="1252">
        <v>0</v>
      </c>
      <c r="I3802" s="1252">
        <v>0</v>
      </c>
      <c r="J3802" s="1252">
        <v>0</v>
      </c>
      <c r="K3802" s="1252">
        <v>0</v>
      </c>
      <c r="L3802" s="1252">
        <v>0</v>
      </c>
      <c r="M3802" s="1252">
        <v>0</v>
      </c>
      <c r="N3802" s="1252">
        <v>0</v>
      </c>
      <c r="O3802" s="1252">
        <v>0</v>
      </c>
      <c r="P3802" s="1252">
        <v>0</v>
      </c>
      <c r="Q3802" s="1252">
        <v>0</v>
      </c>
      <c r="R3802" s="1252">
        <v>0</v>
      </c>
      <c r="S3802" s="1252">
        <v>0</v>
      </c>
      <c r="T3802" s="1252">
        <v>0</v>
      </c>
      <c r="U3802" s="1251" t="s">
        <v>1065</v>
      </c>
      <c r="V3802" s="1251" t="s">
        <v>564</v>
      </c>
      <c r="W3802" s="1251" t="s">
        <v>290</v>
      </c>
      <c r="X3802" s="1251" t="s">
        <v>1515</v>
      </c>
      <c r="Y3802" s="1251">
        <v>354</v>
      </c>
    </row>
    <row r="3803" spans="1:25" ht="12">
      <c r="A3803" s="1251">
        <v>2021</v>
      </c>
      <c r="B3803" s="1251">
        <v>25</v>
      </c>
      <c r="C3803" s="1251">
        <v>750</v>
      </c>
      <c r="D3803" s="1251" t="s">
        <v>1755</v>
      </c>
      <c r="E3803" s="1251">
        <v>355300</v>
      </c>
      <c r="F3803" s="1251" t="s">
        <v>1767</v>
      </c>
      <c r="G3803" s="1252">
        <v>0</v>
      </c>
      <c r="H3803" s="1252">
        <v>0</v>
      </c>
      <c r="I3803" s="1252">
        <v>0</v>
      </c>
      <c r="J3803" s="1252">
        <v>0</v>
      </c>
      <c r="K3803" s="1252">
        <v>0</v>
      </c>
      <c r="L3803" s="1252">
        <v>0</v>
      </c>
      <c r="M3803" s="1252">
        <v>0</v>
      </c>
      <c r="N3803" s="1252">
        <v>0</v>
      </c>
      <c r="O3803" s="1252">
        <v>0</v>
      </c>
      <c r="P3803" s="1252">
        <v>0</v>
      </c>
      <c r="Q3803" s="1252">
        <v>0</v>
      </c>
      <c r="R3803" s="1252">
        <v>0</v>
      </c>
      <c r="S3803" s="1252">
        <v>0</v>
      </c>
      <c r="T3803" s="1252">
        <v>0</v>
      </c>
      <c r="U3803" s="1251" t="s">
        <v>1065</v>
      </c>
      <c r="V3803" s="1251" t="s">
        <v>564</v>
      </c>
      <c r="W3803" s="1251" t="s">
        <v>290</v>
      </c>
      <c r="X3803" s="1251" t="s">
        <v>1515</v>
      </c>
      <c r="Y3803" s="1251">
        <v>355</v>
      </c>
    </row>
    <row r="3804" spans="1:25" ht="12">
      <c r="A3804" s="1251">
        <v>2021</v>
      </c>
      <c r="B3804" s="1251">
        <v>25</v>
      </c>
      <c r="C3804" s="1251">
        <v>750</v>
      </c>
      <c r="D3804" s="1251" t="s">
        <v>1755</v>
      </c>
      <c r="E3804" s="1251">
        <v>355400</v>
      </c>
      <c r="F3804" s="1251" t="s">
        <v>1768</v>
      </c>
      <c r="G3804" s="1252">
        <v>0</v>
      </c>
      <c r="H3804" s="1252">
        <v>0</v>
      </c>
      <c r="I3804" s="1252">
        <v>0</v>
      </c>
      <c r="J3804" s="1252">
        <v>0</v>
      </c>
      <c r="K3804" s="1252">
        <v>0</v>
      </c>
      <c r="L3804" s="1252">
        <v>0</v>
      </c>
      <c r="M3804" s="1252">
        <v>0</v>
      </c>
      <c r="N3804" s="1252">
        <v>0</v>
      </c>
      <c r="O3804" s="1252">
        <v>0</v>
      </c>
      <c r="P3804" s="1252">
        <v>0</v>
      </c>
      <c r="Q3804" s="1252">
        <v>0</v>
      </c>
      <c r="R3804" s="1252">
        <v>0</v>
      </c>
      <c r="S3804" s="1252">
        <v>0</v>
      </c>
      <c r="T3804" s="1252">
        <v>0</v>
      </c>
      <c r="U3804" s="1251" t="s">
        <v>1065</v>
      </c>
      <c r="V3804" s="1251" t="s">
        <v>564</v>
      </c>
      <c r="W3804" s="1251" t="s">
        <v>290</v>
      </c>
      <c r="X3804" s="1251" t="s">
        <v>1515</v>
      </c>
      <c r="Y3804" s="1251">
        <v>355</v>
      </c>
    </row>
    <row r="3805" spans="1:25" ht="12">
      <c r="A3805" s="1251">
        <v>2021</v>
      </c>
      <c r="B3805" s="1251">
        <v>25</v>
      </c>
      <c r="C3805" s="1251">
        <v>750</v>
      </c>
      <c r="D3805" s="1251" t="s">
        <v>1755</v>
      </c>
      <c r="E3805" s="1251">
        <v>361000</v>
      </c>
      <c r="F3805" s="1251" t="s">
        <v>1746</v>
      </c>
      <c r="G3805" s="1252">
        <v>0</v>
      </c>
      <c r="H3805" s="1252">
        <v>0</v>
      </c>
      <c r="I3805" s="1252">
        <v>0</v>
      </c>
      <c r="J3805" s="1252">
        <v>0</v>
      </c>
      <c r="K3805" s="1252">
        <v>0</v>
      </c>
      <c r="L3805" s="1252">
        <v>0</v>
      </c>
      <c r="M3805" s="1252">
        <v>0</v>
      </c>
      <c r="N3805" s="1252">
        <v>0</v>
      </c>
      <c r="O3805" s="1252">
        <v>0</v>
      </c>
      <c r="P3805" s="1252">
        <v>0</v>
      </c>
      <c r="Q3805" s="1252">
        <v>0</v>
      </c>
      <c r="R3805" s="1252">
        <v>0</v>
      </c>
      <c r="S3805" s="1252">
        <v>0</v>
      </c>
      <c r="T3805" s="1252">
        <v>0</v>
      </c>
      <c r="U3805" s="1251" t="s">
        <v>1065</v>
      </c>
      <c r="V3805" s="1251" t="s">
        <v>564</v>
      </c>
      <c r="W3805" s="1251" t="s">
        <v>290</v>
      </c>
      <c r="X3805" s="1251" t="s">
        <v>1515</v>
      </c>
      <c r="Y3805" s="1251">
        <v>361</v>
      </c>
    </row>
    <row r="3806" spans="1:25" ht="12">
      <c r="A3806" s="1251">
        <v>2021</v>
      </c>
      <c r="B3806" s="1251">
        <v>25</v>
      </c>
      <c r="C3806" s="1251">
        <v>750</v>
      </c>
      <c r="D3806" s="1251" t="s">
        <v>1755</v>
      </c>
      <c r="E3806" s="1251">
        <v>363000</v>
      </c>
      <c r="F3806" s="1251" t="s">
        <v>1747</v>
      </c>
      <c r="G3806" s="1252">
        <v>0</v>
      </c>
      <c r="H3806" s="1252">
        <v>0</v>
      </c>
      <c r="I3806" s="1252">
        <v>0</v>
      </c>
      <c r="J3806" s="1252">
        <v>0</v>
      </c>
      <c r="K3806" s="1252">
        <v>0</v>
      </c>
      <c r="L3806" s="1252">
        <v>0</v>
      </c>
      <c r="M3806" s="1252">
        <v>0</v>
      </c>
      <c r="N3806" s="1252">
        <v>0</v>
      </c>
      <c r="O3806" s="1252">
        <v>0</v>
      </c>
      <c r="P3806" s="1252">
        <v>0</v>
      </c>
      <c r="Q3806" s="1252">
        <v>0</v>
      </c>
      <c r="R3806" s="1252">
        <v>0</v>
      </c>
      <c r="S3806" s="1252">
        <v>0</v>
      </c>
      <c r="T3806" s="1252">
        <v>0</v>
      </c>
      <c r="U3806" s="1251" t="s">
        <v>1065</v>
      </c>
      <c r="V3806" s="1251" t="s">
        <v>564</v>
      </c>
      <c r="W3806" s="1251" t="s">
        <v>290</v>
      </c>
      <c r="X3806" s="1251" t="s">
        <v>1515</v>
      </c>
      <c r="Y3806" s="1251">
        <v>363</v>
      </c>
    </row>
    <row r="3807" spans="1:25" ht="12">
      <c r="A3807" s="1251">
        <v>2021</v>
      </c>
      <c r="B3807" s="1251">
        <v>25</v>
      </c>
      <c r="C3807" s="1251">
        <v>750</v>
      </c>
      <c r="D3807" s="1251" t="s">
        <v>1755</v>
      </c>
      <c r="E3807" s="1251">
        <v>371300</v>
      </c>
      <c r="F3807" s="1251" t="s">
        <v>1748</v>
      </c>
      <c r="G3807" s="1252">
        <v>0</v>
      </c>
      <c r="H3807" s="1252">
        <v>0</v>
      </c>
      <c r="I3807" s="1252">
        <v>0</v>
      </c>
      <c r="J3807" s="1252">
        <v>0</v>
      </c>
      <c r="K3807" s="1252">
        <v>0</v>
      </c>
      <c r="L3807" s="1252">
        <v>0</v>
      </c>
      <c r="M3807" s="1252">
        <v>0</v>
      </c>
      <c r="N3807" s="1252">
        <v>0</v>
      </c>
      <c r="O3807" s="1252">
        <v>0</v>
      </c>
      <c r="P3807" s="1252">
        <v>0</v>
      </c>
      <c r="Q3807" s="1252">
        <v>0</v>
      </c>
      <c r="R3807" s="1252">
        <v>0</v>
      </c>
      <c r="S3807" s="1252">
        <v>0</v>
      </c>
      <c r="T3807" s="1252">
        <v>0</v>
      </c>
      <c r="U3807" s="1251" t="s">
        <v>1065</v>
      </c>
      <c r="V3807" s="1251" t="s">
        <v>564</v>
      </c>
      <c r="W3807" s="1251" t="s">
        <v>290</v>
      </c>
      <c r="X3807" s="1251" t="s">
        <v>1515</v>
      </c>
      <c r="Y3807" s="1251">
        <v>371</v>
      </c>
    </row>
    <row r="3808" spans="1:25" ht="12">
      <c r="A3808" s="1251">
        <v>2021</v>
      </c>
      <c r="B3808" s="1251">
        <v>25</v>
      </c>
      <c r="C3808" s="1251">
        <v>760</v>
      </c>
      <c r="D3808" s="1251" t="s">
        <v>1769</v>
      </c>
      <c r="E3808" s="1251">
        <v>104000</v>
      </c>
      <c r="F3808" s="1251" t="s">
        <v>1514</v>
      </c>
      <c r="G3808" s="1252">
        <v>0</v>
      </c>
      <c r="H3808" s="1252">
        <v>0</v>
      </c>
      <c r="I3808" s="1252">
        <v>0</v>
      </c>
      <c r="J3808" s="1252">
        <v>0</v>
      </c>
      <c r="K3808" s="1252">
        <v>0</v>
      </c>
      <c r="L3808" s="1252">
        <v>0</v>
      </c>
      <c r="M3808" s="1252">
        <v>0</v>
      </c>
      <c r="N3808" s="1252">
        <v>0</v>
      </c>
      <c r="O3808" s="1252">
        <v>0</v>
      </c>
      <c r="P3808" s="1252">
        <v>0</v>
      </c>
      <c r="Q3808" s="1252">
        <v>0</v>
      </c>
      <c r="R3808" s="1252">
        <v>0</v>
      </c>
      <c r="S3808" s="1252">
        <v>0</v>
      </c>
      <c r="T3808" s="1252">
        <v>0</v>
      </c>
      <c r="U3808" s="1251" t="s">
        <v>1065</v>
      </c>
      <c r="V3808" s="1251" t="s">
        <v>564</v>
      </c>
      <c r="W3808" s="1251" t="s">
        <v>326</v>
      </c>
      <c r="X3808" s="1251" t="s">
        <v>1515</v>
      </c>
      <c r="Y3808" s="1251">
        <v>104</v>
      </c>
    </row>
    <row r="3809" spans="1:25" ht="12">
      <c r="A3809" s="1251">
        <v>2021</v>
      </c>
      <c r="B3809" s="1251">
        <v>25</v>
      </c>
      <c r="C3809" s="1251">
        <v>760</v>
      </c>
      <c r="D3809" s="1251" t="s">
        <v>1769</v>
      </c>
      <c r="E3809" s="1251">
        <v>105020</v>
      </c>
      <c r="F3809" s="1251" t="s">
        <v>1518</v>
      </c>
      <c r="G3809" s="1252">
        <v>53685.5</v>
      </c>
      <c r="H3809" s="1252">
        <v>53727.720000000001</v>
      </c>
      <c r="I3809" s="1252">
        <v>53727.720000000001</v>
      </c>
      <c r="J3809" s="1252">
        <v>53828.68</v>
      </c>
      <c r="K3809" s="1252">
        <v>53880.68</v>
      </c>
      <c r="L3809" s="1252">
        <v>53932.68</v>
      </c>
      <c r="M3809" s="1252">
        <v>54129.809999999998</v>
      </c>
      <c r="N3809" s="1252">
        <v>54334.860000000001</v>
      </c>
      <c r="O3809" s="1252">
        <v>54589.080000000002</v>
      </c>
      <c r="P3809" s="1252">
        <v>54851.150000000001</v>
      </c>
      <c r="Q3809" s="1252">
        <v>55372.629999999997</v>
      </c>
      <c r="R3809" s="1252">
        <v>55639.230000000003</v>
      </c>
      <c r="S3809" s="1252">
        <v>55909.989999999998</v>
      </c>
      <c r="T3809" s="1252">
        <v>55909.989999999991</v>
      </c>
      <c r="U3809" s="1251" t="s">
        <v>1065</v>
      </c>
      <c r="V3809" s="1251" t="s">
        <v>564</v>
      </c>
      <c r="W3809" s="1251" t="s">
        <v>296</v>
      </c>
      <c r="X3809" s="1251" t="s">
        <v>1515</v>
      </c>
      <c r="Y3809" s="1251">
        <v>105</v>
      </c>
    </row>
    <row r="3810" spans="1:25" ht="12">
      <c r="A3810" s="1251">
        <v>2021</v>
      </c>
      <c r="B3810" s="1251">
        <v>25</v>
      </c>
      <c r="C3810" s="1251">
        <v>760</v>
      </c>
      <c r="D3810" s="1251" t="s">
        <v>1769</v>
      </c>
      <c r="E3810" s="1251">
        <v>105029</v>
      </c>
      <c r="F3810" s="1251" t="s">
        <v>1519</v>
      </c>
      <c r="G3810" s="1252">
        <v>399.77999999999997</v>
      </c>
      <c r="H3810" s="1252">
        <v>399.77999999999997</v>
      </c>
      <c r="I3810" s="1252">
        <v>399.77999999999997</v>
      </c>
      <c r="J3810" s="1252">
        <v>399.77999999999997</v>
      </c>
      <c r="K3810" s="1252">
        <v>399.77999999999997</v>
      </c>
      <c r="L3810" s="1252">
        <v>399.77999999999997</v>
      </c>
      <c r="M3810" s="1252">
        <v>399.77999999999997</v>
      </c>
      <c r="N3810" s="1252">
        <v>399.77999999999997</v>
      </c>
      <c r="O3810" s="1252">
        <v>399.77999999999997</v>
      </c>
      <c r="P3810" s="1252">
        <v>399.77999999999997</v>
      </c>
      <c r="Q3810" s="1252">
        <v>399.77999999999997</v>
      </c>
      <c r="R3810" s="1252">
        <v>399.77999999999997</v>
      </c>
      <c r="S3810" s="1252">
        <v>399.77999999999997</v>
      </c>
      <c r="T3810" s="1252">
        <v>399.77999999999975</v>
      </c>
      <c r="U3810" s="1251" t="s">
        <v>1065</v>
      </c>
      <c r="V3810" s="1251" t="s">
        <v>564</v>
      </c>
      <c r="W3810" s="1251" t="s">
        <v>296</v>
      </c>
      <c r="X3810" s="1251" t="s">
        <v>1515</v>
      </c>
      <c r="Y3810" s="1251">
        <v>105</v>
      </c>
    </row>
    <row r="3811" spans="1:25" ht="12">
      <c r="A3811" s="1251">
        <v>2021</v>
      </c>
      <c r="B3811" s="1251">
        <v>25</v>
      </c>
      <c r="C3811" s="1251">
        <v>760</v>
      </c>
      <c r="D3811" s="1251" t="s">
        <v>1769</v>
      </c>
      <c r="E3811" s="1251">
        <v>105030</v>
      </c>
      <c r="F3811" s="1251" t="s">
        <v>1520</v>
      </c>
      <c r="G3811" s="1252">
        <v>1329447.6799999999</v>
      </c>
      <c r="H3811" s="1252">
        <v>1329447.6799999999</v>
      </c>
      <c r="I3811" s="1252">
        <v>1333094.5600000001</v>
      </c>
      <c r="J3811" s="1252">
        <v>1335102.4099999999</v>
      </c>
      <c r="K3811" s="1252">
        <v>1355831</v>
      </c>
      <c r="L3811" s="1252">
        <v>1366052.0600000001</v>
      </c>
      <c r="M3811" s="1252">
        <v>1372420.71</v>
      </c>
      <c r="N3811" s="1252">
        <v>1373217.03</v>
      </c>
      <c r="O3811" s="1252">
        <v>1375697.28</v>
      </c>
      <c r="P3811" s="1252">
        <v>1384196.8600000001</v>
      </c>
      <c r="Q3811" s="1252">
        <v>1384783.76</v>
      </c>
      <c r="R3811" s="1252">
        <v>1390070.27</v>
      </c>
      <c r="S3811" s="1252">
        <v>1432586.1000000001</v>
      </c>
      <c r="T3811" s="1252">
        <v>1432586.0999999996</v>
      </c>
      <c r="U3811" s="1251" t="s">
        <v>1065</v>
      </c>
      <c r="V3811" s="1251" t="s">
        <v>564</v>
      </c>
      <c r="W3811" s="1251" t="s">
        <v>296</v>
      </c>
      <c r="X3811" s="1251" t="s">
        <v>1515</v>
      </c>
      <c r="Y3811" s="1251">
        <v>105</v>
      </c>
    </row>
    <row r="3812" spans="1:25" ht="12">
      <c r="A3812" s="1251">
        <v>2021</v>
      </c>
      <c r="B3812" s="1251">
        <v>25</v>
      </c>
      <c r="C3812" s="1251">
        <v>760</v>
      </c>
      <c r="D3812" s="1251" t="s">
        <v>1769</v>
      </c>
      <c r="E3812" s="1251">
        <v>105040</v>
      </c>
      <c r="F3812" s="1251" t="s">
        <v>1521</v>
      </c>
      <c r="G3812" s="1252">
        <v>0</v>
      </c>
      <c r="H3812" s="1252">
        <v>0</v>
      </c>
      <c r="I3812" s="1252">
        <v>0</v>
      </c>
      <c r="J3812" s="1252">
        <v>0</v>
      </c>
      <c r="K3812" s="1252">
        <v>0</v>
      </c>
      <c r="L3812" s="1252">
        <v>0</v>
      </c>
      <c r="M3812" s="1252">
        <v>0</v>
      </c>
      <c r="N3812" s="1252">
        <v>0</v>
      </c>
      <c r="O3812" s="1252">
        <v>0</v>
      </c>
      <c r="P3812" s="1252">
        <v>0</v>
      </c>
      <c r="Q3812" s="1252">
        <v>0</v>
      </c>
      <c r="R3812" s="1252">
        <v>0</v>
      </c>
      <c r="S3812" s="1252">
        <v>0</v>
      </c>
      <c r="T3812" s="1252">
        <v>0</v>
      </c>
      <c r="U3812" s="1251" t="s">
        <v>1065</v>
      </c>
      <c r="V3812" s="1251" t="s">
        <v>564</v>
      </c>
      <c r="W3812" s="1251" t="s">
        <v>296</v>
      </c>
      <c r="X3812" s="1251" t="s">
        <v>1515</v>
      </c>
      <c r="Y3812" s="1251">
        <v>105</v>
      </c>
    </row>
    <row r="3813" spans="1:25" ht="12">
      <c r="A3813" s="1251">
        <v>2021</v>
      </c>
      <c r="B3813" s="1251">
        <v>25</v>
      </c>
      <c r="C3813" s="1251">
        <v>760</v>
      </c>
      <c r="D3813" s="1251" t="s">
        <v>1769</v>
      </c>
      <c r="E3813" s="1251">
        <v>105060</v>
      </c>
      <c r="F3813" s="1251" t="s">
        <v>1523</v>
      </c>
      <c r="G3813" s="1252">
        <v>46864.470000000001</v>
      </c>
      <c r="H3813" s="1252">
        <v>46864.470000000001</v>
      </c>
      <c r="I3813" s="1252">
        <v>46864.470000000001</v>
      </c>
      <c r="J3813" s="1252">
        <v>46864.470000000001</v>
      </c>
      <c r="K3813" s="1252">
        <v>46864.470000000001</v>
      </c>
      <c r="L3813" s="1252">
        <v>46864.470000000001</v>
      </c>
      <c r="M3813" s="1252">
        <v>47145.550000000003</v>
      </c>
      <c r="N3813" s="1252">
        <v>47416.019999999997</v>
      </c>
      <c r="O3813" s="1252">
        <v>47826.379999999997</v>
      </c>
      <c r="P3813" s="1252">
        <v>48044.220000000001</v>
      </c>
      <c r="Q3813" s="1252">
        <v>48411.949999999997</v>
      </c>
      <c r="R3813" s="1252">
        <v>48713.709999999999</v>
      </c>
      <c r="S3813" s="1252">
        <v>49284.660000000003</v>
      </c>
      <c r="T3813" s="1252">
        <v>49284.660000000033</v>
      </c>
      <c r="U3813" s="1251" t="s">
        <v>1065</v>
      </c>
      <c r="V3813" s="1251" t="s">
        <v>564</v>
      </c>
      <c r="W3813" s="1251" t="s">
        <v>296</v>
      </c>
      <c r="X3813" s="1251" t="s">
        <v>1515</v>
      </c>
      <c r="Y3813" s="1251">
        <v>105</v>
      </c>
    </row>
    <row r="3814" spans="1:25" ht="12">
      <c r="A3814" s="1251">
        <v>2021</v>
      </c>
      <c r="B3814" s="1251">
        <v>25</v>
      </c>
      <c r="C3814" s="1251">
        <v>760</v>
      </c>
      <c r="D3814" s="1251" t="s">
        <v>1769</v>
      </c>
      <c r="E3814" s="1251">
        <v>105070</v>
      </c>
      <c r="F3814" s="1251" t="s">
        <v>1524</v>
      </c>
      <c r="G3814" s="1252">
        <v>60877.480000000003</v>
      </c>
      <c r="H3814" s="1252">
        <v>60924.459999999999</v>
      </c>
      <c r="I3814" s="1252">
        <v>60924.459999999999</v>
      </c>
      <c r="J3814" s="1252">
        <v>61036.800000000003</v>
      </c>
      <c r="K3814" s="1252">
        <v>61094.660000000003</v>
      </c>
      <c r="L3814" s="1252">
        <v>61152.519999999997</v>
      </c>
      <c r="M3814" s="1252">
        <v>61371.870000000003</v>
      </c>
      <c r="N3814" s="1252">
        <v>61600.029999999999</v>
      </c>
      <c r="O3814" s="1252">
        <v>61882.900000000001</v>
      </c>
      <c r="P3814" s="1252">
        <v>62174.510000000002</v>
      </c>
      <c r="Q3814" s="1252">
        <v>62754.760000000002</v>
      </c>
      <c r="R3814" s="1252">
        <v>63051.400000000001</v>
      </c>
      <c r="S3814" s="1252">
        <v>63352.68</v>
      </c>
      <c r="T3814" s="1252">
        <v>63352.680000000051</v>
      </c>
      <c r="U3814" s="1251" t="s">
        <v>1065</v>
      </c>
      <c r="V3814" s="1251" t="s">
        <v>564</v>
      </c>
      <c r="W3814" s="1251" t="s">
        <v>296</v>
      </c>
      <c r="X3814" s="1251" t="s">
        <v>1515</v>
      </c>
      <c r="Y3814" s="1251">
        <v>105</v>
      </c>
    </row>
    <row r="3815" spans="1:25" ht="12">
      <c r="A3815" s="1251">
        <v>2021</v>
      </c>
      <c r="B3815" s="1251">
        <v>25</v>
      </c>
      <c r="C3815" s="1251">
        <v>760</v>
      </c>
      <c r="D3815" s="1251" t="s">
        <v>1769</v>
      </c>
      <c r="E3815" s="1251">
        <v>105081</v>
      </c>
      <c r="F3815" s="1251" t="s">
        <v>1526</v>
      </c>
      <c r="G3815" s="1252">
        <v>0</v>
      </c>
      <c r="H3815" s="1252">
        <v>0</v>
      </c>
      <c r="I3815" s="1252">
        <v>0</v>
      </c>
      <c r="J3815" s="1252">
        <v>0</v>
      </c>
      <c r="K3815" s="1252">
        <v>0</v>
      </c>
      <c r="L3815" s="1252">
        <v>0</v>
      </c>
      <c r="M3815" s="1252">
        <v>0</v>
      </c>
      <c r="N3815" s="1252">
        <v>0</v>
      </c>
      <c r="O3815" s="1252">
        <v>0</v>
      </c>
      <c r="P3815" s="1252">
        <v>0</v>
      </c>
      <c r="Q3815" s="1252">
        <v>0</v>
      </c>
      <c r="R3815" s="1252">
        <v>0</v>
      </c>
      <c r="S3815" s="1252">
        <v>0</v>
      </c>
      <c r="T3815" s="1252">
        <v>0</v>
      </c>
      <c r="U3815" s="1251" t="s">
        <v>1065</v>
      </c>
      <c r="V3815" s="1251" t="s">
        <v>564</v>
      </c>
      <c r="W3815" s="1251" t="s">
        <v>296</v>
      </c>
      <c r="X3815" s="1251" t="s">
        <v>1515</v>
      </c>
      <c r="Y3815" s="1251">
        <v>105</v>
      </c>
    </row>
    <row r="3816" spans="1:25" ht="12">
      <c r="A3816" s="1251">
        <v>2021</v>
      </c>
      <c r="B3816" s="1251">
        <v>25</v>
      </c>
      <c r="C3816" s="1251">
        <v>760</v>
      </c>
      <c r="D3816" s="1251" t="s">
        <v>1769</v>
      </c>
      <c r="E3816" s="1251">
        <v>105085</v>
      </c>
      <c r="F3816" s="1251" t="s">
        <v>1527</v>
      </c>
      <c r="G3816" s="1252">
        <v>0</v>
      </c>
      <c r="H3816" s="1252">
        <v>0</v>
      </c>
      <c r="I3816" s="1252">
        <v>0</v>
      </c>
      <c r="J3816" s="1252">
        <v>0</v>
      </c>
      <c r="K3816" s="1252">
        <v>0</v>
      </c>
      <c r="L3816" s="1252">
        <v>0</v>
      </c>
      <c r="M3816" s="1252">
        <v>0</v>
      </c>
      <c r="N3816" s="1252">
        <v>0</v>
      </c>
      <c r="O3816" s="1252">
        <v>0</v>
      </c>
      <c r="P3816" s="1252">
        <v>0</v>
      </c>
      <c r="Q3816" s="1252">
        <v>0</v>
      </c>
      <c r="R3816" s="1252">
        <v>0</v>
      </c>
      <c r="S3816" s="1252">
        <v>0</v>
      </c>
      <c r="T3816" s="1252">
        <v>0</v>
      </c>
      <c r="U3816" s="1251" t="s">
        <v>1065</v>
      </c>
      <c r="V3816" s="1251" t="s">
        <v>564</v>
      </c>
      <c r="W3816" s="1251" t="s">
        <v>296</v>
      </c>
      <c r="X3816" s="1251" t="s">
        <v>1515</v>
      </c>
      <c r="Y3816" s="1251">
        <v>105</v>
      </c>
    </row>
    <row r="3817" spans="1:25" ht="12">
      <c r="A3817" s="1251">
        <v>2021</v>
      </c>
      <c r="B3817" s="1251">
        <v>25</v>
      </c>
      <c r="C3817" s="1251">
        <v>760</v>
      </c>
      <c r="D3817" s="1251" t="s">
        <v>1769</v>
      </c>
      <c r="E3817" s="1251">
        <v>105090</v>
      </c>
      <c r="F3817" s="1251" t="s">
        <v>1528</v>
      </c>
      <c r="G3817" s="1252">
        <v>-1508540.8</v>
      </c>
      <c r="H3817" s="1252">
        <v>-1508540.8</v>
      </c>
      <c r="I3817" s="1252">
        <v>-1508540.8</v>
      </c>
      <c r="J3817" s="1252">
        <v>-1508540.8</v>
      </c>
      <c r="K3817" s="1252">
        <v>-1508540.8</v>
      </c>
      <c r="L3817" s="1252">
        <v>-1508540.8</v>
      </c>
      <c r="M3817" s="1252">
        <v>-1508540.8</v>
      </c>
      <c r="N3817" s="1252">
        <v>-1508540.8</v>
      </c>
      <c r="O3817" s="1252">
        <v>-1508540.8</v>
      </c>
      <c r="P3817" s="1252">
        <v>-1508540.8</v>
      </c>
      <c r="Q3817" s="1252">
        <v>-1508540.8</v>
      </c>
      <c r="R3817" s="1252">
        <v>-1508540.8</v>
      </c>
      <c r="S3817" s="1252">
        <v>-1618709.8999999999</v>
      </c>
      <c r="T3817" s="1252">
        <v>-1618709.8999999985</v>
      </c>
      <c r="U3817" s="1251" t="s">
        <v>1065</v>
      </c>
      <c r="V3817" s="1251" t="s">
        <v>564</v>
      </c>
      <c r="W3817" s="1251" t="s">
        <v>296</v>
      </c>
      <c r="X3817" s="1251" t="s">
        <v>1515</v>
      </c>
      <c r="Y3817" s="1251">
        <v>105</v>
      </c>
    </row>
    <row r="3818" spans="1:25" ht="12">
      <c r="A3818" s="1251">
        <v>2021</v>
      </c>
      <c r="B3818" s="1251">
        <v>25</v>
      </c>
      <c r="C3818" s="1251">
        <v>760</v>
      </c>
      <c r="D3818" s="1251" t="s">
        <v>1769</v>
      </c>
      <c r="E3818" s="1251">
        <v>106000</v>
      </c>
      <c r="F3818" s="1251" t="s">
        <v>1529</v>
      </c>
      <c r="G3818" s="1252">
        <v>0</v>
      </c>
      <c r="H3818" s="1252">
        <v>0</v>
      </c>
      <c r="I3818" s="1252">
        <v>0</v>
      </c>
      <c r="J3818" s="1252">
        <v>0</v>
      </c>
      <c r="K3818" s="1252">
        <v>0</v>
      </c>
      <c r="L3818" s="1252">
        <v>0</v>
      </c>
      <c r="M3818" s="1252">
        <v>0</v>
      </c>
      <c r="N3818" s="1252">
        <v>0</v>
      </c>
      <c r="O3818" s="1252">
        <v>0</v>
      </c>
      <c r="P3818" s="1252">
        <v>0</v>
      </c>
      <c r="Q3818" s="1252">
        <v>0</v>
      </c>
      <c r="R3818" s="1252">
        <v>0</v>
      </c>
      <c r="S3818" s="1252">
        <v>0</v>
      </c>
      <c r="T3818" s="1252">
        <v>0</v>
      </c>
      <c r="U3818" s="1251" t="s">
        <v>1065</v>
      </c>
      <c r="V3818" s="1251" t="s">
        <v>564</v>
      </c>
      <c r="W3818" s="1251" t="s">
        <v>290</v>
      </c>
      <c r="X3818" s="1251" t="s">
        <v>1515</v>
      </c>
      <c r="Y3818" s="1251">
        <v>106</v>
      </c>
    </row>
    <row r="3819" spans="1:25" ht="12">
      <c r="A3819" s="1251">
        <v>2021</v>
      </c>
      <c r="B3819" s="1251">
        <v>25</v>
      </c>
      <c r="C3819" s="1251">
        <v>760</v>
      </c>
      <c r="D3819" s="1251" t="s">
        <v>1769</v>
      </c>
      <c r="E3819" s="1251">
        <v>108000</v>
      </c>
      <c r="F3819" s="1251" t="s">
        <v>1530</v>
      </c>
      <c r="G3819" s="1252">
        <v>162121.06</v>
      </c>
      <c r="H3819" s="1252">
        <v>159528.75</v>
      </c>
      <c r="I3819" s="1252">
        <v>156936.44</v>
      </c>
      <c r="J3819" s="1252">
        <v>154344.13</v>
      </c>
      <c r="K3819" s="1252">
        <v>151751.82000000001</v>
      </c>
      <c r="L3819" s="1252">
        <v>149159.51000000001</v>
      </c>
      <c r="M3819" s="1252">
        <v>146567.20000000001</v>
      </c>
      <c r="N3819" s="1252">
        <v>143974.89000000001</v>
      </c>
      <c r="O3819" s="1252">
        <v>141382.57999999999</v>
      </c>
      <c r="P3819" s="1252">
        <v>138790.26999999999</v>
      </c>
      <c r="Q3819" s="1252">
        <v>136197.95999999999</v>
      </c>
      <c r="R3819" s="1252">
        <v>133605.64999999999</v>
      </c>
      <c r="S3819" s="1252">
        <v>131010.50999999999</v>
      </c>
      <c r="T3819" s="1252">
        <v>131010.51000000001</v>
      </c>
      <c r="U3819" s="1251" t="s">
        <v>1065</v>
      </c>
      <c r="V3819" s="1251" t="s">
        <v>564</v>
      </c>
      <c r="W3819" s="1251" t="s">
        <v>292</v>
      </c>
      <c r="X3819" s="1251" t="s">
        <v>1515</v>
      </c>
      <c r="Y3819" s="1251">
        <v>108</v>
      </c>
    </row>
    <row r="3820" spans="1:25" ht="12">
      <c r="A3820" s="1251">
        <v>2021</v>
      </c>
      <c r="B3820" s="1251">
        <v>25</v>
      </c>
      <c r="C3820" s="1251">
        <v>760</v>
      </c>
      <c r="D3820" s="1251" t="s">
        <v>1769</v>
      </c>
      <c r="E3820" s="1251">
        <v>114000</v>
      </c>
      <c r="F3820" s="1251" t="s">
        <v>1534</v>
      </c>
      <c r="G3820" s="1252">
        <v>-50645</v>
      </c>
      <c r="H3820" s="1252">
        <v>-50645</v>
      </c>
      <c r="I3820" s="1252">
        <v>-50645</v>
      </c>
      <c r="J3820" s="1252">
        <v>-50645</v>
      </c>
      <c r="K3820" s="1252">
        <v>-50645</v>
      </c>
      <c r="L3820" s="1252">
        <v>-50645</v>
      </c>
      <c r="M3820" s="1252">
        <v>-50645</v>
      </c>
      <c r="N3820" s="1252">
        <v>-50645</v>
      </c>
      <c r="O3820" s="1252">
        <v>-50645</v>
      </c>
      <c r="P3820" s="1252">
        <v>-50645</v>
      </c>
      <c r="Q3820" s="1252">
        <v>-50645</v>
      </c>
      <c r="R3820" s="1252">
        <v>-50645</v>
      </c>
      <c r="S3820" s="1252">
        <v>-50645</v>
      </c>
      <c r="T3820" s="1252">
        <v>-50645</v>
      </c>
      <c r="U3820" s="1251" t="s">
        <v>1065</v>
      </c>
      <c r="V3820" s="1251" t="s">
        <v>564</v>
      </c>
      <c r="W3820" s="1251" t="s">
        <v>298</v>
      </c>
      <c r="X3820" s="1251" t="s">
        <v>1515</v>
      </c>
      <c r="Y3820" s="1251">
        <v>114</v>
      </c>
    </row>
    <row r="3821" spans="1:25" ht="12">
      <c r="A3821" s="1251">
        <v>2021</v>
      </c>
      <c r="B3821" s="1251">
        <v>25</v>
      </c>
      <c r="C3821" s="1251">
        <v>760</v>
      </c>
      <c r="D3821" s="1251" t="s">
        <v>1769</v>
      </c>
      <c r="E3821" s="1251">
        <v>115000</v>
      </c>
      <c r="F3821" s="1251" t="s">
        <v>1535</v>
      </c>
      <c r="G3821" s="1252">
        <v>18651.049999999999</v>
      </c>
      <c r="H3821" s="1252">
        <v>18837.060000000001</v>
      </c>
      <c r="I3821" s="1252">
        <v>19023.07</v>
      </c>
      <c r="J3821" s="1252">
        <v>19209.080000000002</v>
      </c>
      <c r="K3821" s="1252">
        <v>19395.09</v>
      </c>
      <c r="L3821" s="1252">
        <v>19581.099999999999</v>
      </c>
      <c r="M3821" s="1252">
        <v>19767.110000000001</v>
      </c>
      <c r="N3821" s="1252">
        <v>19953.119999999999</v>
      </c>
      <c r="O3821" s="1252">
        <v>20139.130000000001</v>
      </c>
      <c r="P3821" s="1252">
        <v>20325.139999999999</v>
      </c>
      <c r="Q3821" s="1252">
        <v>20511.150000000001</v>
      </c>
      <c r="R3821" s="1252">
        <v>20697.16</v>
      </c>
      <c r="S3821" s="1252">
        <v>20883.169999999998</v>
      </c>
      <c r="T3821" s="1252">
        <v>20883.169999999984</v>
      </c>
      <c r="U3821" s="1251" t="s">
        <v>1065</v>
      </c>
      <c r="V3821" s="1251" t="s">
        <v>564</v>
      </c>
      <c r="W3821" s="1251" t="s">
        <v>298</v>
      </c>
      <c r="X3821" s="1251" t="s">
        <v>1515</v>
      </c>
      <c r="Y3821" s="1251">
        <v>115</v>
      </c>
    </row>
    <row r="3822" spans="1:25" ht="12">
      <c r="A3822" s="1251">
        <v>2021</v>
      </c>
      <c r="B3822" s="1251">
        <v>25</v>
      </c>
      <c r="C3822" s="1251">
        <v>760</v>
      </c>
      <c r="D3822" s="1251" t="s">
        <v>1769</v>
      </c>
      <c r="E3822" s="1251">
        <v>141000</v>
      </c>
      <c r="F3822" s="1251" t="s">
        <v>1541</v>
      </c>
      <c r="G3822" s="1252">
        <v>14561.780000000001</v>
      </c>
      <c r="H3822" s="1252">
        <v>18179.18</v>
      </c>
      <c r="I3822" s="1252">
        <v>15813.85</v>
      </c>
      <c r="J3822" s="1252">
        <v>13610.950000000001</v>
      </c>
      <c r="K3822" s="1252">
        <v>13133.940000000001</v>
      </c>
      <c r="L3822" s="1252">
        <v>13873.58</v>
      </c>
      <c r="M3822" s="1252">
        <v>10180.9</v>
      </c>
      <c r="N3822" s="1252">
        <v>13126.790000000001</v>
      </c>
      <c r="O3822" s="1252">
        <v>12472.190000000001</v>
      </c>
      <c r="P3822" s="1252">
        <v>12773.43</v>
      </c>
      <c r="Q3822" s="1252">
        <v>13353.91</v>
      </c>
      <c r="R3822" s="1252">
        <v>14589.799999999999</v>
      </c>
      <c r="S3822" s="1252">
        <v>14251.959999999999</v>
      </c>
      <c r="T3822" s="1252">
        <v>14251.959999999992</v>
      </c>
      <c r="U3822" s="1251" t="s">
        <v>1065</v>
      </c>
      <c r="V3822" s="1251" t="s">
        <v>1537</v>
      </c>
      <c r="W3822" s="1251" t="s">
        <v>308</v>
      </c>
      <c r="X3822" s="1251" t="s">
        <v>1515</v>
      </c>
      <c r="Y3822" s="1251">
        <v>141</v>
      </c>
    </row>
    <row r="3823" spans="1:25" ht="12">
      <c r="A3823" s="1251">
        <v>2021</v>
      </c>
      <c r="B3823" s="1251">
        <v>25</v>
      </c>
      <c r="C3823" s="1251">
        <v>760</v>
      </c>
      <c r="D3823" s="1251" t="s">
        <v>1769</v>
      </c>
      <c r="E3823" s="1251">
        <v>143000</v>
      </c>
      <c r="F3823" s="1251" t="s">
        <v>1546</v>
      </c>
      <c r="G3823" s="1252">
        <v>-191.34</v>
      </c>
      <c r="H3823" s="1252">
        <v>-191.34</v>
      </c>
      <c r="I3823" s="1252">
        <v>-191.34</v>
      </c>
      <c r="J3823" s="1252">
        <v>-191.34</v>
      </c>
      <c r="K3823" s="1252">
        <v>-191.34</v>
      </c>
      <c r="L3823" s="1252">
        <v>-191.34</v>
      </c>
      <c r="M3823" s="1252">
        <v>-191.34</v>
      </c>
      <c r="N3823" s="1252">
        <v>-191.34</v>
      </c>
      <c r="O3823" s="1252">
        <v>-191.34</v>
      </c>
      <c r="P3823" s="1252">
        <v>-191.34</v>
      </c>
      <c r="Q3823" s="1252">
        <v>-191.34</v>
      </c>
      <c r="R3823" s="1252">
        <v>-191.34</v>
      </c>
      <c r="S3823" s="1252">
        <v>-191.34</v>
      </c>
      <c r="T3823" s="1252">
        <v>-191.34000000000015</v>
      </c>
      <c r="U3823" s="1251" t="s">
        <v>1065</v>
      </c>
      <c r="V3823" s="1251" t="s">
        <v>1537</v>
      </c>
      <c r="W3823" s="1251" t="s">
        <v>308</v>
      </c>
      <c r="X3823" s="1251" t="s">
        <v>1515</v>
      </c>
      <c r="Y3823" s="1251">
        <v>143</v>
      </c>
    </row>
    <row r="3824" spans="1:25" ht="12">
      <c r="A3824" s="1251">
        <v>2021</v>
      </c>
      <c r="B3824" s="1251">
        <v>25</v>
      </c>
      <c r="C3824" s="1251">
        <v>760</v>
      </c>
      <c r="D3824" s="1251" t="s">
        <v>1769</v>
      </c>
      <c r="E3824" s="1251">
        <v>162140</v>
      </c>
      <c r="F3824" s="1251" t="s">
        <v>1555</v>
      </c>
      <c r="G3824" s="1252">
        <v>0</v>
      </c>
      <c r="H3824" s="1252">
        <v>0</v>
      </c>
      <c r="I3824" s="1252">
        <v>0</v>
      </c>
      <c r="J3824" s="1252">
        <v>0</v>
      </c>
      <c r="K3824" s="1252">
        <v>0</v>
      </c>
      <c r="L3824" s="1252">
        <v>0</v>
      </c>
      <c r="M3824" s="1252">
        <v>0</v>
      </c>
      <c r="N3824" s="1252">
        <v>0</v>
      </c>
      <c r="O3824" s="1252">
        <v>0</v>
      </c>
      <c r="P3824" s="1252">
        <v>0</v>
      </c>
      <c r="Q3824" s="1252">
        <v>0</v>
      </c>
      <c r="R3824" s="1252">
        <v>0</v>
      </c>
      <c r="S3824" s="1252">
        <v>0</v>
      </c>
      <c r="T3824" s="1252">
        <v>0</v>
      </c>
      <c r="U3824" s="1251" t="s">
        <v>1065</v>
      </c>
      <c r="V3824" s="1251" t="s">
        <v>564</v>
      </c>
      <c r="W3824" s="1251" t="s">
        <v>314</v>
      </c>
      <c r="X3824" s="1251" t="s">
        <v>1515</v>
      </c>
      <c r="Y3824" s="1251">
        <v>162</v>
      </c>
    </row>
    <row r="3825" spans="1:25" ht="12">
      <c r="A3825" s="1251">
        <v>2021</v>
      </c>
      <c r="B3825" s="1251">
        <v>25</v>
      </c>
      <c r="C3825" s="1251">
        <v>760</v>
      </c>
      <c r="D3825" s="1251" t="s">
        <v>1769</v>
      </c>
      <c r="E3825" s="1251">
        <v>173000</v>
      </c>
      <c r="F3825" s="1251" t="s">
        <v>1557</v>
      </c>
      <c r="G3825" s="1252">
        <v>12317.459999999999</v>
      </c>
      <c r="H3825" s="1252">
        <v>7065.1999999999998</v>
      </c>
      <c r="I3825" s="1252">
        <v>6291.6000000000004</v>
      </c>
      <c r="J3825" s="1252">
        <v>6017.6800000000003</v>
      </c>
      <c r="K3825" s="1252">
        <v>6232.8000000000002</v>
      </c>
      <c r="L3825" s="1252">
        <v>6773.3999999999996</v>
      </c>
      <c r="M3825" s="1252">
        <v>7316.1199999999999</v>
      </c>
      <c r="N3825" s="1252">
        <v>11280.48</v>
      </c>
      <c r="O3825" s="1252">
        <v>12298</v>
      </c>
      <c r="P3825" s="1252">
        <v>13148.16</v>
      </c>
      <c r="Q3825" s="1252">
        <v>11732.040000000001</v>
      </c>
      <c r="R3825" s="1252">
        <v>11621.879999999999</v>
      </c>
      <c r="S3825" s="1252">
        <v>12575.84</v>
      </c>
      <c r="T3825" s="1252">
        <v>12575.839999999997</v>
      </c>
      <c r="U3825" s="1251" t="s">
        <v>1065</v>
      </c>
      <c r="V3825" s="1251" t="s">
        <v>1537</v>
      </c>
      <c r="W3825" s="1251" t="s">
        <v>310</v>
      </c>
      <c r="X3825" s="1251" t="s">
        <v>1515</v>
      </c>
      <c r="Y3825" s="1251">
        <v>173</v>
      </c>
    </row>
    <row r="3826" spans="1:25" ht="12">
      <c r="A3826" s="1251">
        <v>2021</v>
      </c>
      <c r="B3826" s="1251">
        <v>25</v>
      </c>
      <c r="C3826" s="1251">
        <v>760</v>
      </c>
      <c r="D3826" s="1251" t="s">
        <v>1769</v>
      </c>
      <c r="E3826" s="1251">
        <v>186355</v>
      </c>
      <c r="F3826" s="1251" t="s">
        <v>1575</v>
      </c>
      <c r="G3826" s="1252">
        <v>0</v>
      </c>
      <c r="H3826" s="1252">
        <v>0</v>
      </c>
      <c r="I3826" s="1252">
        <v>0</v>
      </c>
      <c r="J3826" s="1252">
        <v>0</v>
      </c>
      <c r="K3826" s="1252">
        <v>0</v>
      </c>
      <c r="L3826" s="1252">
        <v>0</v>
      </c>
      <c r="M3826" s="1252">
        <v>0</v>
      </c>
      <c r="N3826" s="1252">
        <v>0</v>
      </c>
      <c r="O3826" s="1252">
        <v>0</v>
      </c>
      <c r="P3826" s="1252">
        <v>0</v>
      </c>
      <c r="Q3826" s="1252">
        <v>0</v>
      </c>
      <c r="R3826" s="1252">
        <v>0</v>
      </c>
      <c r="S3826" s="1252">
        <v>0</v>
      </c>
      <c r="T3826" s="1252">
        <v>0</v>
      </c>
      <c r="U3826" s="1251" t="s">
        <v>1065</v>
      </c>
      <c r="V3826" s="1251" t="s">
        <v>1537</v>
      </c>
      <c r="W3826" s="1251" t="s">
        <v>322</v>
      </c>
      <c r="X3826" s="1251" t="s">
        <v>1515</v>
      </c>
      <c r="Y3826" s="1251">
        <v>186</v>
      </c>
    </row>
    <row r="3827" spans="1:25" ht="12">
      <c r="A3827" s="1251">
        <v>2021</v>
      </c>
      <c r="B3827" s="1251">
        <v>25</v>
      </c>
      <c r="C3827" s="1251">
        <v>760</v>
      </c>
      <c r="D3827" s="1251" t="s">
        <v>1769</v>
      </c>
      <c r="E3827" s="1251">
        <v>231006</v>
      </c>
      <c r="F3827" s="1251" t="s">
        <v>1583</v>
      </c>
      <c r="G3827" s="1252">
        <v>0</v>
      </c>
      <c r="H3827" s="1252">
        <v>0</v>
      </c>
      <c r="I3827" s="1252">
        <v>275.79000000000002</v>
      </c>
      <c r="J3827" s="1252">
        <v>275.79000000000002</v>
      </c>
      <c r="K3827" s="1252">
        <v>275.79000000000002</v>
      </c>
      <c r="L3827" s="1252">
        <v>275.79000000000002</v>
      </c>
      <c r="M3827" s="1252">
        <v>275.79000000000002</v>
      </c>
      <c r="N3827" s="1252">
        <v>275.79000000000002</v>
      </c>
      <c r="O3827" s="1252">
        <v>275.79000000000002</v>
      </c>
      <c r="P3827" s="1252">
        <v>275.79000000000002</v>
      </c>
      <c r="Q3827" s="1252">
        <v>275.79000000000002</v>
      </c>
      <c r="R3827" s="1252">
        <v>275.79000000000002</v>
      </c>
      <c r="S3827" s="1252">
        <v>275.79000000000002</v>
      </c>
      <c r="T3827" s="1252">
        <v>275.78999999999996</v>
      </c>
      <c r="U3827" s="1251" t="s">
        <v>1065</v>
      </c>
      <c r="V3827" s="1251" t="s">
        <v>1537</v>
      </c>
      <c r="W3827" s="1251" t="s">
        <v>366</v>
      </c>
      <c r="X3827" s="1251" t="s">
        <v>1581</v>
      </c>
      <c r="Y3827" s="1251">
        <v>231</v>
      </c>
    </row>
    <row r="3828" spans="1:25" ht="12">
      <c r="A3828" s="1251">
        <v>2021</v>
      </c>
      <c r="B3828" s="1251">
        <v>25</v>
      </c>
      <c r="C3828" s="1251">
        <v>760</v>
      </c>
      <c r="D3828" s="1251" t="s">
        <v>1769</v>
      </c>
      <c r="E3828" s="1251">
        <v>271050</v>
      </c>
      <c r="F3828" s="1251" t="s">
        <v>1619</v>
      </c>
      <c r="G3828" s="1252">
        <v>-199672.17999999999</v>
      </c>
      <c r="H3828" s="1252">
        <v>-199672.17999999999</v>
      </c>
      <c r="I3828" s="1252">
        <v>-199672.17999999999</v>
      </c>
      <c r="J3828" s="1252">
        <v>-199672.17999999999</v>
      </c>
      <c r="K3828" s="1252">
        <v>-300100</v>
      </c>
      <c r="L3828" s="1252">
        <v>-300100</v>
      </c>
      <c r="M3828" s="1252">
        <v>-300100</v>
      </c>
      <c r="N3828" s="1252">
        <v>-300100</v>
      </c>
      <c r="O3828" s="1252">
        <v>-300100</v>
      </c>
      <c r="P3828" s="1252">
        <v>-300100</v>
      </c>
      <c r="Q3828" s="1252">
        <v>-300100</v>
      </c>
      <c r="R3828" s="1252">
        <v>-300100</v>
      </c>
      <c r="S3828" s="1252">
        <v>-300100</v>
      </c>
      <c r="T3828" s="1252">
        <v>-300100</v>
      </c>
      <c r="U3828" s="1251" t="s">
        <v>1065</v>
      </c>
      <c r="V3828" s="1251" t="s">
        <v>564</v>
      </c>
      <c r="W3828" s="1251" t="s">
        <v>382</v>
      </c>
      <c r="X3828" s="1251" t="s">
        <v>1581</v>
      </c>
      <c r="Y3828" s="1251">
        <v>271</v>
      </c>
    </row>
    <row r="3829" spans="1:25" ht="12">
      <c r="A3829" s="1251">
        <v>2021</v>
      </c>
      <c r="B3829" s="1251">
        <v>25</v>
      </c>
      <c r="C3829" s="1251">
        <v>760</v>
      </c>
      <c r="D3829" s="1251" t="s">
        <v>1769</v>
      </c>
      <c r="E3829" s="1251">
        <v>271080</v>
      </c>
      <c r="F3829" s="1251" t="s">
        <v>1770</v>
      </c>
      <c r="G3829" s="1252">
        <v>-100427.82000000001</v>
      </c>
      <c r="H3829" s="1252">
        <v>-100427.82000000001</v>
      </c>
      <c r="I3829" s="1252">
        <v>-100427.82000000001</v>
      </c>
      <c r="J3829" s="1252">
        <v>-100427.82000000001</v>
      </c>
      <c r="K3829" s="1252">
        <v>0</v>
      </c>
      <c r="L3829" s="1252">
        <v>0</v>
      </c>
      <c r="M3829" s="1252">
        <v>0</v>
      </c>
      <c r="N3829" s="1252">
        <v>0</v>
      </c>
      <c r="O3829" s="1252">
        <v>0</v>
      </c>
      <c r="P3829" s="1252">
        <v>0</v>
      </c>
      <c r="Q3829" s="1252">
        <v>0</v>
      </c>
      <c r="R3829" s="1252">
        <v>0</v>
      </c>
      <c r="S3829" s="1252">
        <v>0</v>
      </c>
      <c r="T3829" s="1252">
        <v>0</v>
      </c>
      <c r="U3829" s="1251" t="s">
        <v>1065</v>
      </c>
      <c r="V3829" s="1251" t="s">
        <v>564</v>
      </c>
      <c r="W3829" s="1251" t="s">
        <v>382</v>
      </c>
      <c r="X3829" s="1251" t="s">
        <v>1581</v>
      </c>
      <c r="Y3829" s="1251">
        <v>271</v>
      </c>
    </row>
    <row r="3830" spans="1:25" ht="12">
      <c r="A3830" s="1251">
        <v>2021</v>
      </c>
      <c r="B3830" s="1251">
        <v>25</v>
      </c>
      <c r="C3830" s="1251">
        <v>760</v>
      </c>
      <c r="D3830" s="1251" t="s">
        <v>1769</v>
      </c>
      <c r="E3830" s="1251">
        <v>271099</v>
      </c>
      <c r="F3830" s="1251" t="s">
        <v>1620</v>
      </c>
      <c r="G3830" s="1252">
        <v>300100</v>
      </c>
      <c r="H3830" s="1252">
        <v>300100</v>
      </c>
      <c r="I3830" s="1252">
        <v>300100</v>
      </c>
      <c r="J3830" s="1252">
        <v>300100</v>
      </c>
      <c r="K3830" s="1252">
        <v>300100</v>
      </c>
      <c r="L3830" s="1252">
        <v>300100</v>
      </c>
      <c r="M3830" s="1252">
        <v>300100</v>
      </c>
      <c r="N3830" s="1252">
        <v>300100</v>
      </c>
      <c r="O3830" s="1252">
        <v>300100</v>
      </c>
      <c r="P3830" s="1252">
        <v>300100</v>
      </c>
      <c r="Q3830" s="1252">
        <v>300100</v>
      </c>
      <c r="R3830" s="1252">
        <v>300100</v>
      </c>
      <c r="S3830" s="1252">
        <v>300100</v>
      </c>
      <c r="T3830" s="1252">
        <v>300100</v>
      </c>
      <c r="U3830" s="1251" t="s">
        <v>1065</v>
      </c>
      <c r="V3830" s="1251" t="s">
        <v>564</v>
      </c>
      <c r="W3830" s="1251" t="s">
        <v>382</v>
      </c>
      <c r="X3830" s="1251" t="s">
        <v>1581</v>
      </c>
      <c r="Y3830" s="1251">
        <v>271</v>
      </c>
    </row>
    <row r="3831" spans="1:25" ht="12">
      <c r="A3831" s="1251">
        <v>2021</v>
      </c>
      <c r="B3831" s="1251">
        <v>25</v>
      </c>
      <c r="C3831" s="1251">
        <v>760</v>
      </c>
      <c r="D3831" s="1251" t="s">
        <v>1769</v>
      </c>
      <c r="E3831" s="1251">
        <v>271101</v>
      </c>
      <c r="F3831" s="1251" t="s">
        <v>1621</v>
      </c>
      <c r="G3831" s="1252">
        <v>-300100</v>
      </c>
      <c r="H3831" s="1252">
        <v>-300100</v>
      </c>
      <c r="I3831" s="1252">
        <v>-300100</v>
      </c>
      <c r="J3831" s="1252">
        <v>-300100</v>
      </c>
      <c r="K3831" s="1252">
        <v>-300100</v>
      </c>
      <c r="L3831" s="1252">
        <v>-300100</v>
      </c>
      <c r="M3831" s="1252">
        <v>-300100</v>
      </c>
      <c r="N3831" s="1252">
        <v>-300100</v>
      </c>
      <c r="O3831" s="1252">
        <v>-300100</v>
      </c>
      <c r="P3831" s="1252">
        <v>-300100</v>
      </c>
      <c r="Q3831" s="1252">
        <v>-300100</v>
      </c>
      <c r="R3831" s="1252">
        <v>-300100</v>
      </c>
      <c r="S3831" s="1252">
        <v>-300100</v>
      </c>
      <c r="T3831" s="1252">
        <v>-300100</v>
      </c>
      <c r="U3831" s="1251" t="s">
        <v>1065</v>
      </c>
      <c r="V3831" s="1251" t="s">
        <v>564</v>
      </c>
      <c r="W3831" s="1251" t="s">
        <v>382</v>
      </c>
      <c r="X3831" s="1251" t="s">
        <v>1581</v>
      </c>
      <c r="Y3831" s="1251">
        <v>271</v>
      </c>
    </row>
    <row r="3832" spans="1:25" ht="12">
      <c r="A3832" s="1251">
        <v>2021</v>
      </c>
      <c r="B3832" s="1251">
        <v>25</v>
      </c>
      <c r="C3832" s="1251">
        <v>760</v>
      </c>
      <c r="D3832" s="1251" t="s">
        <v>1769</v>
      </c>
      <c r="E3832" s="1251">
        <v>271150</v>
      </c>
      <c r="F3832" s="1251" t="s">
        <v>382</v>
      </c>
      <c r="G3832" s="1252">
        <v>0</v>
      </c>
      <c r="H3832" s="1252">
        <v>0</v>
      </c>
      <c r="I3832" s="1252">
        <v>0</v>
      </c>
      <c r="J3832" s="1252">
        <v>0</v>
      </c>
      <c r="K3832" s="1252">
        <v>0</v>
      </c>
      <c r="L3832" s="1252">
        <v>0</v>
      </c>
      <c r="M3832" s="1252">
        <v>0</v>
      </c>
      <c r="N3832" s="1252">
        <v>0</v>
      </c>
      <c r="O3832" s="1252">
        <v>0</v>
      </c>
      <c r="P3832" s="1252">
        <v>0</v>
      </c>
      <c r="Q3832" s="1252">
        <v>0</v>
      </c>
      <c r="R3832" s="1252">
        <v>0</v>
      </c>
      <c r="S3832" s="1252">
        <v>0</v>
      </c>
      <c r="T3832" s="1252">
        <v>0</v>
      </c>
      <c r="U3832" s="1251" t="s">
        <v>1065</v>
      </c>
      <c r="V3832" s="1251" t="s">
        <v>564</v>
      </c>
      <c r="W3832" s="1251" t="s">
        <v>382</v>
      </c>
      <c r="X3832" s="1251" t="s">
        <v>1581</v>
      </c>
      <c r="Y3832" s="1251">
        <v>271</v>
      </c>
    </row>
    <row r="3833" spans="1:25" ht="12">
      <c r="A3833" s="1251">
        <v>2021</v>
      </c>
      <c r="B3833" s="1251">
        <v>25</v>
      </c>
      <c r="C3833" s="1251">
        <v>760</v>
      </c>
      <c r="D3833" s="1251" t="s">
        <v>1769</v>
      </c>
      <c r="E3833" s="1251">
        <v>272000</v>
      </c>
      <c r="F3833" s="1251" t="s">
        <v>1625</v>
      </c>
      <c r="G3833" s="1252">
        <v>4361.8800000000001</v>
      </c>
      <c r="H3833" s="1252">
        <v>4689.4899999999998</v>
      </c>
      <c r="I3833" s="1252">
        <v>5017.1000000000004</v>
      </c>
      <c r="J3833" s="1252">
        <v>5344.71</v>
      </c>
      <c r="K3833" s="1252">
        <v>5672.3199999999997</v>
      </c>
      <c r="L3833" s="1252">
        <v>5999.9300000000003</v>
      </c>
      <c r="M3833" s="1252">
        <v>6327.54</v>
      </c>
      <c r="N3833" s="1252">
        <v>6655.1499999999996</v>
      </c>
      <c r="O3833" s="1252">
        <v>6982.7600000000002</v>
      </c>
      <c r="P3833" s="1252">
        <v>7310.3699999999999</v>
      </c>
      <c r="Q3833" s="1252">
        <v>7637.9799999999996</v>
      </c>
      <c r="R3833" s="1252">
        <v>7965.5900000000001</v>
      </c>
      <c r="S3833" s="1252">
        <v>8293.2000000000007</v>
      </c>
      <c r="T3833" s="1252">
        <v>8293.1999999999971</v>
      </c>
      <c r="U3833" s="1251" t="s">
        <v>1065</v>
      </c>
      <c r="V3833" s="1251" t="s">
        <v>564</v>
      </c>
      <c r="W3833" s="1251" t="s">
        <v>382</v>
      </c>
      <c r="X3833" s="1251" t="s">
        <v>1581</v>
      </c>
      <c r="Y3833" s="1251">
        <v>272</v>
      </c>
    </row>
    <row r="3834" spans="1:25" ht="12">
      <c r="A3834" s="1251">
        <v>2021</v>
      </c>
      <c r="B3834" s="1251">
        <v>25</v>
      </c>
      <c r="C3834" s="1251">
        <v>760</v>
      </c>
      <c r="D3834" s="1251" t="s">
        <v>1769</v>
      </c>
      <c r="E3834" s="1251">
        <v>300000</v>
      </c>
      <c r="F3834" s="1251" t="s">
        <v>1628</v>
      </c>
      <c r="G3834" s="1252">
        <v>1454171.55</v>
      </c>
      <c r="H3834" s="1252">
        <v>1454171.55</v>
      </c>
      <c r="I3834" s="1252">
        <v>1454171.55</v>
      </c>
      <c r="J3834" s="1252">
        <v>1454171.55</v>
      </c>
      <c r="K3834" s="1252">
        <v>1454171.55</v>
      </c>
      <c r="L3834" s="1252">
        <v>1454171.55</v>
      </c>
      <c r="M3834" s="1252">
        <v>1454171.55</v>
      </c>
      <c r="N3834" s="1252">
        <v>1454171.55</v>
      </c>
      <c r="O3834" s="1252">
        <v>1454171.55</v>
      </c>
      <c r="P3834" s="1252">
        <v>1454171.55</v>
      </c>
      <c r="Q3834" s="1252">
        <v>1454171.55</v>
      </c>
      <c r="R3834" s="1252">
        <v>1454171.55</v>
      </c>
      <c r="S3834" s="1252">
        <v>1564340.6499999999</v>
      </c>
      <c r="T3834" s="1252">
        <v>1564340.6499999985</v>
      </c>
      <c r="U3834" s="1251" t="s">
        <v>1065</v>
      </c>
      <c r="V3834" s="1251" t="s">
        <v>564</v>
      </c>
      <c r="W3834" s="1251" t="s">
        <v>290</v>
      </c>
      <c r="X3834" s="1251" t="s">
        <v>1515</v>
      </c>
      <c r="Y3834" s="1251">
        <v>300</v>
      </c>
    </row>
    <row r="3835" spans="1:25" ht="12">
      <c r="A3835" s="1251">
        <v>2021</v>
      </c>
      <c r="B3835" s="1251">
        <v>25</v>
      </c>
      <c r="C3835" s="1251">
        <v>770</v>
      </c>
      <c r="D3835" s="1251" t="s">
        <v>1771</v>
      </c>
      <c r="E3835" s="1251">
        <v>105010</v>
      </c>
      <c r="F3835" s="1251" t="s">
        <v>296</v>
      </c>
      <c r="G3835" s="1252">
        <v>-163842.01000000001</v>
      </c>
      <c r="H3835" s="1252">
        <v>-163842.01000000001</v>
      </c>
      <c r="I3835" s="1252">
        <v>-163842.01000000001</v>
      </c>
      <c r="J3835" s="1252">
        <v>-163842.01000000001</v>
      </c>
      <c r="K3835" s="1252">
        <v>-163842.01000000001</v>
      </c>
      <c r="L3835" s="1252">
        <v>-163842.01000000001</v>
      </c>
      <c r="M3835" s="1252">
        <v>-163842.01000000001</v>
      </c>
      <c r="N3835" s="1252">
        <v>-163842.01000000001</v>
      </c>
      <c r="O3835" s="1252">
        <v>-163842.01000000001</v>
      </c>
      <c r="P3835" s="1252">
        <v>-163842.01000000001</v>
      </c>
      <c r="Q3835" s="1252">
        <v>-163842.01000000001</v>
      </c>
      <c r="R3835" s="1252">
        <v>-163842.01000000001</v>
      </c>
      <c r="S3835" s="1252">
        <v>-163842.01000000001</v>
      </c>
      <c r="T3835" s="1252">
        <v>-163842.01000000001</v>
      </c>
      <c r="U3835" s="1251" t="s">
        <v>1065</v>
      </c>
      <c r="V3835" s="1251" t="s">
        <v>564</v>
      </c>
      <c r="W3835" s="1251" t="s">
        <v>296</v>
      </c>
      <c r="X3835" s="1251" t="s">
        <v>1515</v>
      </c>
      <c r="Y3835" s="1251">
        <v>105</v>
      </c>
    </row>
    <row r="3836" spans="1:25" ht="12">
      <c r="A3836" s="1251">
        <v>2021</v>
      </c>
      <c r="B3836" s="1251">
        <v>25</v>
      </c>
      <c r="C3836" s="1251">
        <v>770</v>
      </c>
      <c r="D3836" s="1251" t="s">
        <v>1771</v>
      </c>
      <c r="E3836" s="1251">
        <v>105015</v>
      </c>
      <c r="F3836" s="1251" t="s">
        <v>1516</v>
      </c>
      <c r="G3836" s="1252">
        <v>85000</v>
      </c>
      <c r="H3836" s="1252">
        <v>85000</v>
      </c>
      <c r="I3836" s="1252">
        <v>85000</v>
      </c>
      <c r="J3836" s="1252">
        <v>85000</v>
      </c>
      <c r="K3836" s="1252">
        <v>85000</v>
      </c>
      <c r="L3836" s="1252">
        <v>85000</v>
      </c>
      <c r="M3836" s="1252">
        <v>85000</v>
      </c>
      <c r="N3836" s="1252">
        <v>85000</v>
      </c>
      <c r="O3836" s="1252">
        <v>85000</v>
      </c>
      <c r="P3836" s="1252">
        <v>85000</v>
      </c>
      <c r="Q3836" s="1252">
        <v>85000</v>
      </c>
      <c r="R3836" s="1252">
        <v>85000</v>
      </c>
      <c r="S3836" s="1252">
        <v>85000</v>
      </c>
      <c r="T3836" s="1252">
        <v>85000</v>
      </c>
      <c r="U3836" s="1251" t="s">
        <v>1065</v>
      </c>
      <c r="V3836" s="1251" t="s">
        <v>564</v>
      </c>
      <c r="W3836" s="1251" t="s">
        <v>296</v>
      </c>
      <c r="X3836" s="1251" t="s">
        <v>1515</v>
      </c>
      <c r="Y3836" s="1251">
        <v>105</v>
      </c>
    </row>
    <row r="3837" spans="1:25" ht="12">
      <c r="A3837" s="1251">
        <v>2021</v>
      </c>
      <c r="B3837" s="1251">
        <v>25</v>
      </c>
      <c r="C3837" s="1251">
        <v>770</v>
      </c>
      <c r="D3837" s="1251" t="s">
        <v>1771</v>
      </c>
      <c r="E3837" s="1251">
        <v>105016</v>
      </c>
      <c r="F3837" s="1251" t="s">
        <v>1517</v>
      </c>
      <c r="G3837" s="1252">
        <v>5512599.6600000001</v>
      </c>
      <c r="H3837" s="1252">
        <v>5512599.6600000001</v>
      </c>
      <c r="I3837" s="1252">
        <v>5512599.6600000001</v>
      </c>
      <c r="J3837" s="1252">
        <v>5512599.6600000001</v>
      </c>
      <c r="K3837" s="1252">
        <v>5512599.6600000001</v>
      </c>
      <c r="L3837" s="1252">
        <v>5512599.6600000001</v>
      </c>
      <c r="M3837" s="1252">
        <v>5512599.6600000001</v>
      </c>
      <c r="N3837" s="1252">
        <v>5512599.6600000001</v>
      </c>
      <c r="O3837" s="1252">
        <v>5512599.6600000001</v>
      </c>
      <c r="P3837" s="1252">
        <v>5512599.6600000001</v>
      </c>
      <c r="Q3837" s="1252">
        <v>5512599.6600000001</v>
      </c>
      <c r="R3837" s="1252">
        <v>5512599.6600000001</v>
      </c>
      <c r="S3837" s="1252">
        <v>5512599.6600000001</v>
      </c>
      <c r="T3837" s="1252">
        <v>5512599.6599999964</v>
      </c>
      <c r="U3837" s="1251" t="s">
        <v>1065</v>
      </c>
      <c r="V3837" s="1251" t="s">
        <v>564</v>
      </c>
      <c r="W3837" s="1251" t="s">
        <v>296</v>
      </c>
      <c r="X3837" s="1251" t="s">
        <v>1515</v>
      </c>
      <c r="Y3837" s="1251">
        <v>105</v>
      </c>
    </row>
    <row r="3838" spans="1:25" ht="12">
      <c r="A3838" s="1251">
        <v>2021</v>
      </c>
      <c r="B3838" s="1251">
        <v>25</v>
      </c>
      <c r="C3838" s="1251">
        <v>770</v>
      </c>
      <c r="D3838" s="1251" t="s">
        <v>1771</v>
      </c>
      <c r="E3838" s="1251">
        <v>105020</v>
      </c>
      <c r="F3838" s="1251" t="s">
        <v>1518</v>
      </c>
      <c r="G3838" s="1252">
        <v>42231.129999999997</v>
      </c>
      <c r="H3838" s="1252">
        <v>42231.129999999997</v>
      </c>
      <c r="I3838" s="1252">
        <v>42231.129999999997</v>
      </c>
      <c r="J3838" s="1252">
        <v>42231.129999999997</v>
      </c>
      <c r="K3838" s="1252">
        <v>42231.129999999997</v>
      </c>
      <c r="L3838" s="1252">
        <v>42231.129999999997</v>
      </c>
      <c r="M3838" s="1252">
        <v>42231.129999999997</v>
      </c>
      <c r="N3838" s="1252">
        <v>42231.129999999997</v>
      </c>
      <c r="O3838" s="1252">
        <v>42231.129999999997</v>
      </c>
      <c r="P3838" s="1252">
        <v>42231.129999999997</v>
      </c>
      <c r="Q3838" s="1252">
        <v>42231.129999999997</v>
      </c>
      <c r="R3838" s="1252">
        <v>42231.129999999997</v>
      </c>
      <c r="S3838" s="1252">
        <v>42318.900000000001</v>
      </c>
      <c r="T3838" s="1252">
        <v>42318.900000000023</v>
      </c>
      <c r="U3838" s="1251" t="s">
        <v>1065</v>
      </c>
      <c r="V3838" s="1251" t="s">
        <v>564</v>
      </c>
      <c r="W3838" s="1251" t="s">
        <v>296</v>
      </c>
      <c r="X3838" s="1251" t="s">
        <v>1515</v>
      </c>
      <c r="Y3838" s="1251">
        <v>105</v>
      </c>
    </row>
    <row r="3839" spans="1:25" ht="12">
      <c r="A3839" s="1251">
        <v>2021</v>
      </c>
      <c r="B3839" s="1251">
        <v>25</v>
      </c>
      <c r="C3839" s="1251">
        <v>770</v>
      </c>
      <c r="D3839" s="1251" t="s">
        <v>1771</v>
      </c>
      <c r="E3839" s="1251">
        <v>105029</v>
      </c>
      <c r="F3839" s="1251" t="s">
        <v>1519</v>
      </c>
      <c r="G3839" s="1252">
        <v>3964.9499999999998</v>
      </c>
      <c r="H3839" s="1252">
        <v>3964.9499999999998</v>
      </c>
      <c r="I3839" s="1252">
        <v>3964.9499999999998</v>
      </c>
      <c r="J3839" s="1252">
        <v>3964.9499999999998</v>
      </c>
      <c r="K3839" s="1252">
        <v>3964.9499999999998</v>
      </c>
      <c r="L3839" s="1252">
        <v>3964.9499999999998</v>
      </c>
      <c r="M3839" s="1252">
        <v>3964.9499999999998</v>
      </c>
      <c r="N3839" s="1252">
        <v>3964.9499999999998</v>
      </c>
      <c r="O3839" s="1252">
        <v>3964.9499999999998</v>
      </c>
      <c r="P3839" s="1252">
        <v>3964.9499999999998</v>
      </c>
      <c r="Q3839" s="1252">
        <v>3964.9499999999998</v>
      </c>
      <c r="R3839" s="1252">
        <v>3964.9499999999998</v>
      </c>
      <c r="S3839" s="1252">
        <v>3964.9499999999998</v>
      </c>
      <c r="T3839" s="1252">
        <v>3964.9499999999971</v>
      </c>
      <c r="U3839" s="1251" t="s">
        <v>1065</v>
      </c>
      <c r="V3839" s="1251" t="s">
        <v>564</v>
      </c>
      <c r="W3839" s="1251" t="s">
        <v>296</v>
      </c>
      <c r="X3839" s="1251" t="s">
        <v>1515</v>
      </c>
      <c r="Y3839" s="1251">
        <v>105</v>
      </c>
    </row>
    <row r="3840" spans="1:25" ht="12">
      <c r="A3840" s="1251">
        <v>2021</v>
      </c>
      <c r="B3840" s="1251">
        <v>25</v>
      </c>
      <c r="C3840" s="1251">
        <v>770</v>
      </c>
      <c r="D3840" s="1251" t="s">
        <v>1771</v>
      </c>
      <c r="E3840" s="1251">
        <v>105030</v>
      </c>
      <c r="F3840" s="1251" t="s">
        <v>1520</v>
      </c>
      <c r="G3840" s="1252">
        <v>2035803.3500000001</v>
      </c>
      <c r="H3840" s="1252">
        <v>2035803.3500000001</v>
      </c>
      <c r="I3840" s="1252">
        <v>2035803.3500000001</v>
      </c>
      <c r="J3840" s="1252">
        <v>2035803.3500000001</v>
      </c>
      <c r="K3840" s="1252">
        <v>2035803.3500000001</v>
      </c>
      <c r="L3840" s="1252">
        <v>2035803.3500000001</v>
      </c>
      <c r="M3840" s="1252">
        <v>2043452.4299999999</v>
      </c>
      <c r="N3840" s="1252">
        <v>2043884.4299999999</v>
      </c>
      <c r="O3840" s="1252">
        <v>2044734.52</v>
      </c>
      <c r="P3840" s="1252">
        <v>2067325.8</v>
      </c>
      <c r="Q3840" s="1252">
        <v>2071570.8</v>
      </c>
      <c r="R3840" s="1252">
        <v>2130364.23</v>
      </c>
      <c r="S3840" s="1252">
        <v>2150918.1000000001</v>
      </c>
      <c r="T3840" s="1252">
        <v>2150918.1000000015</v>
      </c>
      <c r="U3840" s="1251" t="s">
        <v>1065</v>
      </c>
      <c r="V3840" s="1251" t="s">
        <v>564</v>
      </c>
      <c r="W3840" s="1251" t="s">
        <v>296</v>
      </c>
      <c r="X3840" s="1251" t="s">
        <v>1515</v>
      </c>
      <c r="Y3840" s="1251">
        <v>105</v>
      </c>
    </row>
    <row r="3841" spans="1:25" ht="12">
      <c r="A3841" s="1251">
        <v>2021</v>
      </c>
      <c r="B3841" s="1251">
        <v>25</v>
      </c>
      <c r="C3841" s="1251">
        <v>770</v>
      </c>
      <c r="D3841" s="1251" t="s">
        <v>1771</v>
      </c>
      <c r="E3841" s="1251">
        <v>105060</v>
      </c>
      <c r="F3841" s="1251" t="s">
        <v>1523</v>
      </c>
      <c r="G3841" s="1252">
        <v>28886.509999999998</v>
      </c>
      <c r="H3841" s="1252">
        <v>28886.509999999998</v>
      </c>
      <c r="I3841" s="1252">
        <v>28886.509999999998</v>
      </c>
      <c r="J3841" s="1252">
        <v>28886.509999999998</v>
      </c>
      <c r="K3841" s="1252">
        <v>28886.509999999998</v>
      </c>
      <c r="L3841" s="1252">
        <v>28886.509999999998</v>
      </c>
      <c r="M3841" s="1252">
        <v>28886.509999999998</v>
      </c>
      <c r="N3841" s="1252">
        <v>28886.509999999998</v>
      </c>
      <c r="O3841" s="1252">
        <v>28886.509999999998</v>
      </c>
      <c r="P3841" s="1252">
        <v>28886.509999999998</v>
      </c>
      <c r="Q3841" s="1252">
        <v>28886.509999999998</v>
      </c>
      <c r="R3841" s="1252">
        <v>28886.509999999998</v>
      </c>
      <c r="S3841" s="1252">
        <v>29071.599999999999</v>
      </c>
      <c r="T3841" s="1252">
        <v>29071.599999999977</v>
      </c>
      <c r="U3841" s="1251" t="s">
        <v>1065</v>
      </c>
      <c r="V3841" s="1251" t="s">
        <v>564</v>
      </c>
      <c r="W3841" s="1251" t="s">
        <v>296</v>
      </c>
      <c r="X3841" s="1251" t="s">
        <v>1515</v>
      </c>
      <c r="Y3841" s="1251">
        <v>105</v>
      </c>
    </row>
    <row r="3842" spans="1:25" ht="12">
      <c r="A3842" s="1251">
        <v>2021</v>
      </c>
      <c r="B3842" s="1251">
        <v>25</v>
      </c>
      <c r="C3842" s="1251">
        <v>770</v>
      </c>
      <c r="D3842" s="1251" t="s">
        <v>1771</v>
      </c>
      <c r="E3842" s="1251">
        <v>105070</v>
      </c>
      <c r="F3842" s="1251" t="s">
        <v>1524</v>
      </c>
      <c r="G3842" s="1252">
        <v>61011.970000000001</v>
      </c>
      <c r="H3842" s="1252">
        <v>61011.970000000001</v>
      </c>
      <c r="I3842" s="1252">
        <v>61011.970000000001</v>
      </c>
      <c r="J3842" s="1252">
        <v>61011.970000000001</v>
      </c>
      <c r="K3842" s="1252">
        <v>61011.970000000001</v>
      </c>
      <c r="L3842" s="1252">
        <v>61011.970000000001</v>
      </c>
      <c r="M3842" s="1252">
        <v>61011.970000000001</v>
      </c>
      <c r="N3842" s="1252">
        <v>61011.970000000001</v>
      </c>
      <c r="O3842" s="1252">
        <v>61011.970000000001</v>
      </c>
      <c r="P3842" s="1252">
        <v>61011.970000000001</v>
      </c>
      <c r="Q3842" s="1252">
        <v>61011.970000000001</v>
      </c>
      <c r="R3842" s="1252">
        <v>61011.970000000001</v>
      </c>
      <c r="S3842" s="1252">
        <v>61109.629999999997</v>
      </c>
      <c r="T3842" s="1252">
        <v>61109.630000000005</v>
      </c>
      <c r="U3842" s="1251" t="s">
        <v>1065</v>
      </c>
      <c r="V3842" s="1251" t="s">
        <v>564</v>
      </c>
      <c r="W3842" s="1251" t="s">
        <v>296</v>
      </c>
      <c r="X3842" s="1251" t="s">
        <v>1515</v>
      </c>
      <c r="Y3842" s="1251">
        <v>105</v>
      </c>
    </row>
    <row r="3843" spans="1:25" ht="12">
      <c r="A3843" s="1251">
        <v>2021</v>
      </c>
      <c r="B3843" s="1251">
        <v>25</v>
      </c>
      <c r="C3843" s="1251">
        <v>770</v>
      </c>
      <c r="D3843" s="1251" t="s">
        <v>1771</v>
      </c>
      <c r="E3843" s="1251">
        <v>105080</v>
      </c>
      <c r="F3843" s="1251" t="s">
        <v>1525</v>
      </c>
      <c r="G3843" s="1252">
        <v>68.510000000000005</v>
      </c>
      <c r="H3843" s="1252">
        <v>68.510000000000005</v>
      </c>
      <c r="I3843" s="1252">
        <v>68.510000000000005</v>
      </c>
      <c r="J3843" s="1252">
        <v>68.510000000000005</v>
      </c>
      <c r="K3843" s="1252">
        <v>68.510000000000005</v>
      </c>
      <c r="L3843" s="1252">
        <v>68.510000000000005</v>
      </c>
      <c r="M3843" s="1252">
        <v>68.510000000000005</v>
      </c>
      <c r="N3843" s="1252">
        <v>68.510000000000005</v>
      </c>
      <c r="O3843" s="1252">
        <v>68.510000000000005</v>
      </c>
      <c r="P3843" s="1252">
        <v>68.510000000000005</v>
      </c>
      <c r="Q3843" s="1252">
        <v>68.510000000000005</v>
      </c>
      <c r="R3843" s="1252">
        <v>68.510000000000005</v>
      </c>
      <c r="S3843" s="1252">
        <v>68.510000000000005</v>
      </c>
      <c r="T3843" s="1252">
        <v>68.509999999999991</v>
      </c>
      <c r="U3843" s="1251" t="s">
        <v>1065</v>
      </c>
      <c r="V3843" s="1251" t="s">
        <v>564</v>
      </c>
      <c r="W3843" s="1251" t="s">
        <v>296</v>
      </c>
      <c r="X3843" s="1251" t="s">
        <v>1515</v>
      </c>
      <c r="Y3843" s="1251">
        <v>105</v>
      </c>
    </row>
    <row r="3844" spans="1:25" ht="12">
      <c r="A3844" s="1251">
        <v>2021</v>
      </c>
      <c r="B3844" s="1251">
        <v>25</v>
      </c>
      <c r="C3844" s="1251">
        <v>770</v>
      </c>
      <c r="D3844" s="1251" t="s">
        <v>1771</v>
      </c>
      <c r="E3844" s="1251">
        <v>105081</v>
      </c>
      <c r="F3844" s="1251" t="s">
        <v>1526</v>
      </c>
      <c r="G3844" s="1252">
        <v>439.49000000000001</v>
      </c>
      <c r="H3844" s="1252">
        <v>439.49000000000001</v>
      </c>
      <c r="I3844" s="1252">
        <v>439.49000000000001</v>
      </c>
      <c r="J3844" s="1252">
        <v>439.49000000000001</v>
      </c>
      <c r="K3844" s="1252">
        <v>439.49000000000001</v>
      </c>
      <c r="L3844" s="1252">
        <v>439.49000000000001</v>
      </c>
      <c r="M3844" s="1252">
        <v>439.49000000000001</v>
      </c>
      <c r="N3844" s="1252">
        <v>439.49000000000001</v>
      </c>
      <c r="O3844" s="1252">
        <v>439.49000000000001</v>
      </c>
      <c r="P3844" s="1252">
        <v>455.24000000000001</v>
      </c>
      <c r="Q3844" s="1252">
        <v>485.29000000000002</v>
      </c>
      <c r="R3844" s="1252">
        <v>519.98000000000002</v>
      </c>
      <c r="S3844" s="1252">
        <v>502.63</v>
      </c>
      <c r="T3844" s="1252">
        <v>502.63000000000011</v>
      </c>
      <c r="U3844" s="1251" t="s">
        <v>1065</v>
      </c>
      <c r="V3844" s="1251" t="s">
        <v>564</v>
      </c>
      <c r="W3844" s="1251" t="s">
        <v>296</v>
      </c>
      <c r="X3844" s="1251" t="s">
        <v>1515</v>
      </c>
      <c r="Y3844" s="1251">
        <v>105</v>
      </c>
    </row>
    <row r="3845" spans="1:25" ht="12">
      <c r="A3845" s="1251">
        <v>2021</v>
      </c>
      <c r="B3845" s="1251">
        <v>25</v>
      </c>
      <c r="C3845" s="1251">
        <v>770</v>
      </c>
      <c r="D3845" s="1251" t="s">
        <v>1771</v>
      </c>
      <c r="E3845" s="1251">
        <v>105085</v>
      </c>
      <c r="F3845" s="1251" t="s">
        <v>1527</v>
      </c>
      <c r="G3845" s="1252">
        <v>932.85000000000002</v>
      </c>
      <c r="H3845" s="1252">
        <v>932.85000000000002</v>
      </c>
      <c r="I3845" s="1252">
        <v>932.85000000000002</v>
      </c>
      <c r="J3845" s="1252">
        <v>932.85000000000002</v>
      </c>
      <c r="K3845" s="1252">
        <v>932.85000000000002</v>
      </c>
      <c r="L3845" s="1252">
        <v>932.85000000000002</v>
      </c>
      <c r="M3845" s="1252">
        <v>932.85000000000002</v>
      </c>
      <c r="N3845" s="1252">
        <v>932.85000000000002</v>
      </c>
      <c r="O3845" s="1252">
        <v>932.85000000000002</v>
      </c>
      <c r="P3845" s="1252">
        <v>969.44000000000005</v>
      </c>
      <c r="Q3845" s="1252">
        <v>1039.24</v>
      </c>
      <c r="R3845" s="1252">
        <v>1119.8199999999999</v>
      </c>
      <c r="S3845" s="1252">
        <v>1079.53</v>
      </c>
      <c r="T3845" s="1252">
        <v>1079.5300000000007</v>
      </c>
      <c r="U3845" s="1251" t="s">
        <v>1065</v>
      </c>
      <c r="V3845" s="1251" t="s">
        <v>564</v>
      </c>
      <c r="W3845" s="1251" t="s">
        <v>296</v>
      </c>
      <c r="X3845" s="1251" t="s">
        <v>1515</v>
      </c>
      <c r="Y3845" s="1251">
        <v>105</v>
      </c>
    </row>
    <row r="3846" spans="1:25" ht="12">
      <c r="A3846" s="1251">
        <v>2021</v>
      </c>
      <c r="B3846" s="1251">
        <v>25</v>
      </c>
      <c r="C3846" s="1251">
        <v>770</v>
      </c>
      <c r="D3846" s="1251" t="s">
        <v>1771</v>
      </c>
      <c r="E3846" s="1251">
        <v>105090</v>
      </c>
      <c r="F3846" s="1251" t="s">
        <v>1528</v>
      </c>
      <c r="G3846" s="1252">
        <v>-7606829.5700000003</v>
      </c>
      <c r="H3846" s="1252">
        <v>-7606829.5700000003</v>
      </c>
      <c r="I3846" s="1252">
        <v>-7606829.5700000003</v>
      </c>
      <c r="J3846" s="1252">
        <v>-7606829.5700000003</v>
      </c>
      <c r="K3846" s="1252">
        <v>-7606829.5700000003</v>
      </c>
      <c r="L3846" s="1252">
        <v>-7606829.5700000003</v>
      </c>
      <c r="M3846" s="1252">
        <v>-7606829.5700000003</v>
      </c>
      <c r="N3846" s="1252">
        <v>-7606829.5700000003</v>
      </c>
      <c r="O3846" s="1252">
        <v>-7614478.6500000004</v>
      </c>
      <c r="P3846" s="1252">
        <v>-7614478.6500000004</v>
      </c>
      <c r="Q3846" s="1252">
        <v>-7614478.6500000004</v>
      </c>
      <c r="R3846" s="1252">
        <v>-7614478.6500000004</v>
      </c>
      <c r="S3846" s="1252">
        <v>-7636534.1600000001</v>
      </c>
      <c r="T3846" s="1252">
        <v>-7636534.1599999964</v>
      </c>
      <c r="U3846" s="1251" t="s">
        <v>1065</v>
      </c>
      <c r="V3846" s="1251" t="s">
        <v>564</v>
      </c>
      <c r="W3846" s="1251" t="s">
        <v>296</v>
      </c>
      <c r="X3846" s="1251" t="s">
        <v>1515</v>
      </c>
      <c r="Y3846" s="1251">
        <v>105</v>
      </c>
    </row>
    <row r="3847" spans="1:25" ht="12">
      <c r="A3847" s="1251">
        <v>2021</v>
      </c>
      <c r="B3847" s="1251">
        <v>25</v>
      </c>
      <c r="C3847" s="1251">
        <v>770</v>
      </c>
      <c r="D3847" s="1251" t="s">
        <v>1771</v>
      </c>
      <c r="E3847" s="1251">
        <v>106000</v>
      </c>
      <c r="F3847" s="1251" t="s">
        <v>1529</v>
      </c>
      <c r="G3847" s="1252">
        <v>-536.75999999999999</v>
      </c>
      <c r="H3847" s="1252">
        <v>-536.75999999999999</v>
      </c>
      <c r="I3847" s="1252">
        <v>-536.75999999999999</v>
      </c>
      <c r="J3847" s="1252">
        <v>-536.75999999999999</v>
      </c>
      <c r="K3847" s="1252">
        <v>0</v>
      </c>
      <c r="L3847" s="1252">
        <v>0</v>
      </c>
      <c r="M3847" s="1252">
        <v>0</v>
      </c>
      <c r="N3847" s="1252">
        <v>0</v>
      </c>
      <c r="O3847" s="1252">
        <v>7649.0799999999999</v>
      </c>
      <c r="P3847" s="1252">
        <v>7649.0799999999999</v>
      </c>
      <c r="Q3847" s="1252">
        <v>0</v>
      </c>
      <c r="R3847" s="1252">
        <v>0</v>
      </c>
      <c r="S3847" s="1252">
        <v>0</v>
      </c>
      <c r="T3847" s="1252">
        <v>0</v>
      </c>
      <c r="U3847" s="1251" t="s">
        <v>1065</v>
      </c>
      <c r="V3847" s="1251" t="s">
        <v>564</v>
      </c>
      <c r="W3847" s="1251" t="s">
        <v>290</v>
      </c>
      <c r="X3847" s="1251" t="s">
        <v>1515</v>
      </c>
      <c r="Y3847" s="1251">
        <v>106</v>
      </c>
    </row>
    <row r="3848" spans="1:25" ht="12">
      <c r="A3848" s="1251">
        <v>2021</v>
      </c>
      <c r="B3848" s="1251">
        <v>25</v>
      </c>
      <c r="C3848" s="1251">
        <v>770</v>
      </c>
      <c r="D3848" s="1251" t="s">
        <v>1771</v>
      </c>
      <c r="E3848" s="1251">
        <v>108000</v>
      </c>
      <c r="F3848" s="1251" t="s">
        <v>1530</v>
      </c>
      <c r="G3848" s="1252">
        <v>-1401099.01</v>
      </c>
      <c r="H3848" s="1252">
        <v>-1414010.97</v>
      </c>
      <c r="I3848" s="1252">
        <v>-1426922.9299999999</v>
      </c>
      <c r="J3848" s="1252">
        <v>-1439834.8899999999</v>
      </c>
      <c r="K3848" s="1252">
        <v>-1452746.8500000001</v>
      </c>
      <c r="L3848" s="1252">
        <v>-1465658.8100000001</v>
      </c>
      <c r="M3848" s="1252">
        <v>-1478570.77</v>
      </c>
      <c r="N3848" s="1252">
        <v>-1491482.73</v>
      </c>
      <c r="O3848" s="1252">
        <v>-1504394.6899999999</v>
      </c>
      <c r="P3848" s="1252">
        <v>-1517306.6499999999</v>
      </c>
      <c r="Q3848" s="1252">
        <v>-1530226.96</v>
      </c>
      <c r="R3848" s="1252">
        <v>-1543147.27</v>
      </c>
      <c r="S3848" s="1252">
        <v>-1556067.5800000001</v>
      </c>
      <c r="T3848" s="1252">
        <v>-1556067.5800000019</v>
      </c>
      <c r="U3848" s="1251" t="s">
        <v>1065</v>
      </c>
      <c r="V3848" s="1251" t="s">
        <v>564</v>
      </c>
      <c r="W3848" s="1251" t="s">
        <v>292</v>
      </c>
      <c r="X3848" s="1251" t="s">
        <v>1515</v>
      </c>
      <c r="Y3848" s="1251">
        <v>108</v>
      </c>
    </row>
    <row r="3849" spans="1:25" ht="12">
      <c r="A3849" s="1251">
        <v>2021</v>
      </c>
      <c r="B3849" s="1251">
        <v>25</v>
      </c>
      <c r="C3849" s="1251">
        <v>770</v>
      </c>
      <c r="D3849" s="1251" t="s">
        <v>1771</v>
      </c>
      <c r="E3849" s="1251">
        <v>108100</v>
      </c>
      <c r="F3849" s="1251" t="s">
        <v>1531</v>
      </c>
      <c r="G3849" s="1252">
        <v>0</v>
      </c>
      <c r="H3849" s="1252">
        <v>0</v>
      </c>
      <c r="I3849" s="1252">
        <v>0</v>
      </c>
      <c r="J3849" s="1252">
        <v>0</v>
      </c>
      <c r="K3849" s="1252">
        <v>0</v>
      </c>
      <c r="L3849" s="1252">
        <v>0</v>
      </c>
      <c r="M3849" s="1252">
        <v>0</v>
      </c>
      <c r="N3849" s="1252">
        <v>0</v>
      </c>
      <c r="O3849" s="1252">
        <v>0</v>
      </c>
      <c r="P3849" s="1252">
        <v>0</v>
      </c>
      <c r="Q3849" s="1252">
        <v>0</v>
      </c>
      <c r="R3849" s="1252">
        <v>0</v>
      </c>
      <c r="S3849" s="1252">
        <v>0</v>
      </c>
      <c r="T3849" s="1252">
        <v>0</v>
      </c>
      <c r="U3849" s="1251" t="s">
        <v>1065</v>
      </c>
      <c r="V3849" s="1251" t="s">
        <v>564</v>
      </c>
      <c r="W3849" s="1251" t="s">
        <v>292</v>
      </c>
      <c r="X3849" s="1251" t="s">
        <v>1515</v>
      </c>
      <c r="Y3849" s="1251">
        <v>108</v>
      </c>
    </row>
    <row r="3850" spans="1:25" ht="12">
      <c r="A3850" s="1251">
        <v>2021</v>
      </c>
      <c r="B3850" s="1251">
        <v>25</v>
      </c>
      <c r="C3850" s="1251">
        <v>770</v>
      </c>
      <c r="D3850" s="1251" t="s">
        <v>1771</v>
      </c>
      <c r="E3850" s="1251">
        <v>110310</v>
      </c>
      <c r="F3850" s="1251" t="s">
        <v>1533</v>
      </c>
      <c r="G3850" s="1252">
        <v>0</v>
      </c>
      <c r="H3850" s="1252">
        <v>0</v>
      </c>
      <c r="I3850" s="1252">
        <v>0</v>
      </c>
      <c r="J3850" s="1252">
        <v>0</v>
      </c>
      <c r="K3850" s="1252">
        <v>0</v>
      </c>
      <c r="L3850" s="1252">
        <v>0</v>
      </c>
      <c r="M3850" s="1252">
        <v>0</v>
      </c>
      <c r="N3850" s="1252">
        <v>0</v>
      </c>
      <c r="O3850" s="1252">
        <v>0</v>
      </c>
      <c r="P3850" s="1252">
        <v>0</v>
      </c>
      <c r="Q3850" s="1252">
        <v>0</v>
      </c>
      <c r="R3850" s="1252">
        <v>0</v>
      </c>
      <c r="S3850" s="1252">
        <v>0</v>
      </c>
      <c r="T3850" s="1252">
        <v>0</v>
      </c>
      <c r="U3850" s="1251" t="s">
        <v>1065</v>
      </c>
      <c r="V3850" s="1251" t="s">
        <v>564</v>
      </c>
      <c r="W3850" s="1251" t="s">
        <v>292</v>
      </c>
      <c r="X3850" s="1251" t="s">
        <v>1515</v>
      </c>
      <c r="Y3850" s="1251">
        <v>110</v>
      </c>
    </row>
    <row r="3851" spans="1:25" ht="12">
      <c r="A3851" s="1251">
        <v>2021</v>
      </c>
      <c r="B3851" s="1251">
        <v>25</v>
      </c>
      <c r="C3851" s="1251">
        <v>770</v>
      </c>
      <c r="D3851" s="1251" t="s">
        <v>1771</v>
      </c>
      <c r="E3851" s="1251">
        <v>141000</v>
      </c>
      <c r="F3851" s="1251" t="s">
        <v>1541</v>
      </c>
      <c r="G3851" s="1252">
        <v>234296.67999999999</v>
      </c>
      <c r="H3851" s="1252">
        <v>233290.35999999999</v>
      </c>
      <c r="I3851" s="1252">
        <v>228636.13</v>
      </c>
      <c r="J3851" s="1252">
        <v>209318</v>
      </c>
      <c r="K3851" s="1252">
        <v>199177.39999999999</v>
      </c>
      <c r="L3851" s="1252">
        <v>214442.5</v>
      </c>
      <c r="M3851" s="1252">
        <v>208470.73000000001</v>
      </c>
      <c r="N3851" s="1252">
        <v>204354.17999999999</v>
      </c>
      <c r="O3851" s="1252">
        <v>162730.89999999999</v>
      </c>
      <c r="P3851" s="1252">
        <v>198225.20000000001</v>
      </c>
      <c r="Q3851" s="1252">
        <v>201832</v>
      </c>
      <c r="R3851" s="1252">
        <v>226743.92999999999</v>
      </c>
      <c r="S3851" s="1252">
        <v>247286.64000000001</v>
      </c>
      <c r="T3851" s="1252">
        <v>247286.64000000013</v>
      </c>
      <c r="U3851" s="1251" t="s">
        <v>1065</v>
      </c>
      <c r="V3851" s="1251" t="s">
        <v>1537</v>
      </c>
      <c r="W3851" s="1251" t="s">
        <v>308</v>
      </c>
      <c r="X3851" s="1251" t="s">
        <v>1515</v>
      </c>
      <c r="Y3851" s="1251">
        <v>141</v>
      </c>
    </row>
    <row r="3852" spans="1:25" ht="12">
      <c r="A3852" s="1251">
        <v>2021</v>
      </c>
      <c r="B3852" s="1251">
        <v>25</v>
      </c>
      <c r="C3852" s="1251">
        <v>770</v>
      </c>
      <c r="D3852" s="1251" t="s">
        <v>1771</v>
      </c>
      <c r="E3852" s="1251">
        <v>141100</v>
      </c>
      <c r="F3852" s="1251" t="s">
        <v>1543</v>
      </c>
      <c r="G3852" s="1252">
        <v>0</v>
      </c>
      <c r="H3852" s="1252">
        <v>0</v>
      </c>
      <c r="I3852" s="1252">
        <v>0</v>
      </c>
      <c r="J3852" s="1252">
        <v>0</v>
      </c>
      <c r="K3852" s="1252">
        <v>0</v>
      </c>
      <c r="L3852" s="1252">
        <v>0</v>
      </c>
      <c r="M3852" s="1252">
        <v>0</v>
      </c>
      <c r="N3852" s="1252">
        <v>0</v>
      </c>
      <c r="O3852" s="1252">
        <v>0</v>
      </c>
      <c r="P3852" s="1252">
        <v>0</v>
      </c>
      <c r="Q3852" s="1252">
        <v>0</v>
      </c>
      <c r="R3852" s="1252">
        <v>0</v>
      </c>
      <c r="S3852" s="1252">
        <v>0</v>
      </c>
      <c r="T3852" s="1252">
        <v>0</v>
      </c>
      <c r="U3852" s="1251" t="s">
        <v>1065</v>
      </c>
      <c r="V3852" s="1251" t="s">
        <v>1537</v>
      </c>
      <c r="W3852" s="1251" t="s">
        <v>308</v>
      </c>
      <c r="X3852" s="1251" t="s">
        <v>1515</v>
      </c>
      <c r="Y3852" s="1251">
        <v>141</v>
      </c>
    </row>
    <row r="3853" spans="1:25" ht="12">
      <c r="A3853" s="1251">
        <v>2021</v>
      </c>
      <c r="B3853" s="1251">
        <v>25</v>
      </c>
      <c r="C3853" s="1251">
        <v>770</v>
      </c>
      <c r="D3853" s="1251" t="s">
        <v>1771</v>
      </c>
      <c r="E3853" s="1251">
        <v>142000</v>
      </c>
      <c r="F3853" s="1251" t="s">
        <v>1544</v>
      </c>
      <c r="G3853" s="1252">
        <v>0</v>
      </c>
      <c r="H3853" s="1252">
        <v>0</v>
      </c>
      <c r="I3853" s="1252">
        <v>0</v>
      </c>
      <c r="J3853" s="1252">
        <v>0</v>
      </c>
      <c r="K3853" s="1252">
        <v>0</v>
      </c>
      <c r="L3853" s="1252">
        <v>0</v>
      </c>
      <c r="M3853" s="1252">
        <v>0</v>
      </c>
      <c r="N3853" s="1252">
        <v>0</v>
      </c>
      <c r="O3853" s="1252">
        <v>0</v>
      </c>
      <c r="P3853" s="1252">
        <v>0</v>
      </c>
      <c r="Q3853" s="1252">
        <v>0</v>
      </c>
      <c r="R3853" s="1252">
        <v>0</v>
      </c>
      <c r="S3853" s="1252">
        <v>0</v>
      </c>
      <c r="T3853" s="1252">
        <v>0</v>
      </c>
      <c r="U3853" s="1251" t="s">
        <v>1065</v>
      </c>
      <c r="V3853" s="1251" t="s">
        <v>1537</v>
      </c>
      <c r="W3853" s="1251" t="s">
        <v>308</v>
      </c>
      <c r="X3853" s="1251" t="s">
        <v>1515</v>
      </c>
      <c r="Y3853" s="1251">
        <v>142</v>
      </c>
    </row>
    <row r="3854" spans="1:25" ht="12">
      <c r="A3854" s="1251">
        <v>2021</v>
      </c>
      <c r="B3854" s="1251">
        <v>25</v>
      </c>
      <c r="C3854" s="1251">
        <v>770</v>
      </c>
      <c r="D3854" s="1251" t="s">
        <v>1771</v>
      </c>
      <c r="E3854" s="1251">
        <v>143000</v>
      </c>
      <c r="F3854" s="1251" t="s">
        <v>1546</v>
      </c>
      <c r="G3854" s="1252">
        <v>-2110.9400000000001</v>
      </c>
      <c r="H3854" s="1252">
        <v>-2110.9400000000001</v>
      </c>
      <c r="I3854" s="1252">
        <v>-2110.9400000000001</v>
      </c>
      <c r="J3854" s="1252">
        <v>-2110.9400000000001</v>
      </c>
      <c r="K3854" s="1252">
        <v>-2110.9400000000001</v>
      </c>
      <c r="L3854" s="1252">
        <v>-2110.9400000000001</v>
      </c>
      <c r="M3854" s="1252">
        <v>-2110.9400000000001</v>
      </c>
      <c r="N3854" s="1252">
        <v>-2110.9400000000001</v>
      </c>
      <c r="O3854" s="1252">
        <v>-2110.9400000000001</v>
      </c>
      <c r="P3854" s="1252">
        <v>-2110.9400000000001</v>
      </c>
      <c r="Q3854" s="1252">
        <v>-2110.9400000000001</v>
      </c>
      <c r="R3854" s="1252">
        <v>-2110.9400000000001</v>
      </c>
      <c r="S3854" s="1252">
        <v>-2110.9400000000001</v>
      </c>
      <c r="T3854" s="1252">
        <v>-2110.9399999999987</v>
      </c>
      <c r="U3854" s="1251" t="s">
        <v>1065</v>
      </c>
      <c r="V3854" s="1251" t="s">
        <v>1537</v>
      </c>
      <c r="W3854" s="1251" t="s">
        <v>308</v>
      </c>
      <c r="X3854" s="1251" t="s">
        <v>1515</v>
      </c>
      <c r="Y3854" s="1251">
        <v>143</v>
      </c>
    </row>
    <row r="3855" spans="1:25" ht="12">
      <c r="A3855" s="1251">
        <v>2021</v>
      </c>
      <c r="B3855" s="1251">
        <v>25</v>
      </c>
      <c r="C3855" s="1251">
        <v>770</v>
      </c>
      <c r="D3855" s="1251" t="s">
        <v>1771</v>
      </c>
      <c r="E3855" s="1251">
        <v>162010</v>
      </c>
      <c r="F3855" s="1251" t="s">
        <v>1672</v>
      </c>
      <c r="G3855" s="1252">
        <v>0</v>
      </c>
      <c r="H3855" s="1252">
        <v>0</v>
      </c>
      <c r="I3855" s="1252">
        <v>0</v>
      </c>
      <c r="J3855" s="1252">
        <v>0</v>
      </c>
      <c r="K3855" s="1252">
        <v>0</v>
      </c>
      <c r="L3855" s="1252">
        <v>0</v>
      </c>
      <c r="M3855" s="1252">
        <v>0</v>
      </c>
      <c r="N3855" s="1252">
        <v>0</v>
      </c>
      <c r="O3855" s="1252">
        <v>0</v>
      </c>
      <c r="P3855" s="1252">
        <v>0</v>
      </c>
      <c r="Q3855" s="1252">
        <v>0</v>
      </c>
      <c r="R3855" s="1252">
        <v>0</v>
      </c>
      <c r="S3855" s="1252">
        <v>0</v>
      </c>
      <c r="T3855" s="1252">
        <v>0</v>
      </c>
      <c r="U3855" s="1251" t="s">
        <v>1065</v>
      </c>
      <c r="V3855" s="1251" t="s">
        <v>564</v>
      </c>
      <c r="W3855" s="1251" t="s">
        <v>314</v>
      </c>
      <c r="X3855" s="1251" t="s">
        <v>1515</v>
      </c>
      <c r="Y3855" s="1251">
        <v>162</v>
      </c>
    </row>
    <row r="3856" spans="1:25" ht="12">
      <c r="A3856" s="1251">
        <v>2021</v>
      </c>
      <c r="B3856" s="1251">
        <v>25</v>
      </c>
      <c r="C3856" s="1251">
        <v>770</v>
      </c>
      <c r="D3856" s="1251" t="s">
        <v>1771</v>
      </c>
      <c r="E3856" s="1251">
        <v>162020</v>
      </c>
      <c r="F3856" s="1251" t="s">
        <v>1673</v>
      </c>
      <c r="G3856" s="1252">
        <v>0</v>
      </c>
      <c r="H3856" s="1252">
        <v>0</v>
      </c>
      <c r="I3856" s="1252">
        <v>0</v>
      </c>
      <c r="J3856" s="1252">
        <v>0</v>
      </c>
      <c r="K3856" s="1252">
        <v>0</v>
      </c>
      <c r="L3856" s="1252">
        <v>0</v>
      </c>
      <c r="M3856" s="1252">
        <v>0</v>
      </c>
      <c r="N3856" s="1252">
        <v>0</v>
      </c>
      <c r="O3856" s="1252">
        <v>0</v>
      </c>
      <c r="P3856" s="1252">
        <v>0</v>
      </c>
      <c r="Q3856" s="1252">
        <v>0</v>
      </c>
      <c r="R3856" s="1252">
        <v>0</v>
      </c>
      <c r="S3856" s="1252">
        <v>0</v>
      </c>
      <c r="T3856" s="1252">
        <v>0</v>
      </c>
      <c r="U3856" s="1251" t="s">
        <v>1065</v>
      </c>
      <c r="V3856" s="1251" t="s">
        <v>564</v>
      </c>
      <c r="W3856" s="1251" t="s">
        <v>314</v>
      </c>
      <c r="X3856" s="1251" t="s">
        <v>1515</v>
      </c>
      <c r="Y3856" s="1251">
        <v>162</v>
      </c>
    </row>
    <row r="3857" spans="1:25" ht="12">
      <c r="A3857" s="1251">
        <v>2021</v>
      </c>
      <c r="B3857" s="1251">
        <v>25</v>
      </c>
      <c r="C3857" s="1251">
        <v>770</v>
      </c>
      <c r="D3857" s="1251" t="s">
        <v>1771</v>
      </c>
      <c r="E3857" s="1251">
        <v>162030</v>
      </c>
      <c r="F3857" s="1251" t="s">
        <v>1550</v>
      </c>
      <c r="G3857" s="1252">
        <v>0</v>
      </c>
      <c r="H3857" s="1252">
        <v>0</v>
      </c>
      <c r="I3857" s="1252">
        <v>0</v>
      </c>
      <c r="J3857" s="1252">
        <v>0</v>
      </c>
      <c r="K3857" s="1252">
        <v>0</v>
      </c>
      <c r="L3857" s="1252">
        <v>0</v>
      </c>
      <c r="M3857" s="1252">
        <v>0</v>
      </c>
      <c r="N3857" s="1252">
        <v>0</v>
      </c>
      <c r="O3857" s="1252">
        <v>0</v>
      </c>
      <c r="P3857" s="1252">
        <v>0</v>
      </c>
      <c r="Q3857" s="1252">
        <v>0</v>
      </c>
      <c r="R3857" s="1252">
        <v>0</v>
      </c>
      <c r="S3857" s="1252">
        <v>0</v>
      </c>
      <c r="T3857" s="1252">
        <v>0</v>
      </c>
      <c r="U3857" s="1251" t="s">
        <v>1065</v>
      </c>
      <c r="V3857" s="1251" t="s">
        <v>564</v>
      </c>
      <c r="W3857" s="1251" t="s">
        <v>314</v>
      </c>
      <c r="X3857" s="1251" t="s">
        <v>1515</v>
      </c>
      <c r="Y3857" s="1251">
        <v>162</v>
      </c>
    </row>
    <row r="3858" spans="1:25" ht="12">
      <c r="A3858" s="1251">
        <v>2021</v>
      </c>
      <c r="B3858" s="1251">
        <v>25</v>
      </c>
      <c r="C3858" s="1251">
        <v>770</v>
      </c>
      <c r="D3858" s="1251" t="s">
        <v>1771</v>
      </c>
      <c r="E3858" s="1251">
        <v>173000</v>
      </c>
      <c r="F3858" s="1251" t="s">
        <v>1557</v>
      </c>
      <c r="G3858" s="1252">
        <v>93510.990000000005</v>
      </c>
      <c r="H3858" s="1252">
        <v>61651.949999999997</v>
      </c>
      <c r="I3858" s="1252">
        <v>45439.32</v>
      </c>
      <c r="J3858" s="1252">
        <v>47067.599999999999</v>
      </c>
      <c r="K3858" s="1252">
        <v>39855.709999999999</v>
      </c>
      <c r="L3858" s="1252">
        <v>43711.989999999998</v>
      </c>
      <c r="M3858" s="1252">
        <v>46810.480000000003</v>
      </c>
      <c r="N3858" s="1252">
        <v>99190.210000000006</v>
      </c>
      <c r="O3858" s="1252">
        <v>85302.25</v>
      </c>
      <c r="P3858" s="1252">
        <v>82389.270000000004</v>
      </c>
      <c r="Q3858" s="1252">
        <v>106454.99000000001</v>
      </c>
      <c r="R3858" s="1252">
        <v>85809.580000000002</v>
      </c>
      <c r="S3858" s="1252">
        <v>95482.669999999998</v>
      </c>
      <c r="T3858" s="1252">
        <v>95482.670000000042</v>
      </c>
      <c r="U3858" s="1251" t="s">
        <v>1065</v>
      </c>
      <c r="V3858" s="1251" t="s">
        <v>1537</v>
      </c>
      <c r="W3858" s="1251" t="s">
        <v>310</v>
      </c>
      <c r="X3858" s="1251" t="s">
        <v>1515</v>
      </c>
      <c r="Y3858" s="1251">
        <v>173</v>
      </c>
    </row>
    <row r="3859" spans="1:25" ht="12">
      <c r="A3859" s="1251">
        <v>2021</v>
      </c>
      <c r="B3859" s="1251">
        <v>25</v>
      </c>
      <c r="C3859" s="1251">
        <v>770</v>
      </c>
      <c r="D3859" s="1251" t="s">
        <v>1771</v>
      </c>
      <c r="E3859" s="1251">
        <v>183010</v>
      </c>
      <c r="F3859" s="1251" t="s">
        <v>1559</v>
      </c>
      <c r="G3859" s="1252">
        <v>0</v>
      </c>
      <c r="H3859" s="1252">
        <v>0</v>
      </c>
      <c r="I3859" s="1252">
        <v>0</v>
      </c>
      <c r="J3859" s="1252">
        <v>0</v>
      </c>
      <c r="K3859" s="1252">
        <v>0</v>
      </c>
      <c r="L3859" s="1252">
        <v>0</v>
      </c>
      <c r="M3859" s="1252">
        <v>0</v>
      </c>
      <c r="N3859" s="1252">
        <v>0</v>
      </c>
      <c r="O3859" s="1252">
        <v>0</v>
      </c>
      <c r="P3859" s="1252">
        <v>0</v>
      </c>
      <c r="Q3859" s="1252">
        <v>0</v>
      </c>
      <c r="R3859" s="1252">
        <v>0</v>
      </c>
      <c r="S3859" s="1252">
        <v>0</v>
      </c>
      <c r="T3859" s="1252">
        <v>0</v>
      </c>
      <c r="U3859" s="1251" t="s">
        <v>1065</v>
      </c>
      <c r="V3859" s="1251" t="s">
        <v>1537</v>
      </c>
      <c r="W3859" s="1251" t="s">
        <v>324</v>
      </c>
      <c r="X3859" s="1251" t="s">
        <v>1515</v>
      </c>
      <c r="Y3859" s="1251">
        <v>183</v>
      </c>
    </row>
    <row r="3860" spans="1:25" ht="12">
      <c r="A3860" s="1251">
        <v>2021</v>
      </c>
      <c r="B3860" s="1251">
        <v>25</v>
      </c>
      <c r="C3860" s="1251">
        <v>770</v>
      </c>
      <c r="D3860" s="1251" t="s">
        <v>1771</v>
      </c>
      <c r="E3860" s="1251">
        <v>183020</v>
      </c>
      <c r="F3860" s="1251" t="s">
        <v>1560</v>
      </c>
      <c r="G3860" s="1252">
        <v>0</v>
      </c>
      <c r="H3860" s="1252">
        <v>0</v>
      </c>
      <c r="I3860" s="1252">
        <v>0</v>
      </c>
      <c r="J3860" s="1252">
        <v>0</v>
      </c>
      <c r="K3860" s="1252">
        <v>0</v>
      </c>
      <c r="L3860" s="1252">
        <v>0</v>
      </c>
      <c r="M3860" s="1252">
        <v>0</v>
      </c>
      <c r="N3860" s="1252">
        <v>0</v>
      </c>
      <c r="O3860" s="1252">
        <v>0</v>
      </c>
      <c r="P3860" s="1252">
        <v>0</v>
      </c>
      <c r="Q3860" s="1252">
        <v>0</v>
      </c>
      <c r="R3860" s="1252">
        <v>0</v>
      </c>
      <c r="S3860" s="1252">
        <v>0</v>
      </c>
      <c r="T3860" s="1252">
        <v>0</v>
      </c>
      <c r="U3860" s="1251" t="s">
        <v>1065</v>
      </c>
      <c r="V3860" s="1251" t="s">
        <v>1537</v>
      </c>
      <c r="W3860" s="1251" t="s">
        <v>324</v>
      </c>
      <c r="X3860" s="1251" t="s">
        <v>1515</v>
      </c>
      <c r="Y3860" s="1251">
        <v>183</v>
      </c>
    </row>
    <row r="3861" spans="1:25" ht="12">
      <c r="A3861" s="1251">
        <v>2021</v>
      </c>
      <c r="B3861" s="1251">
        <v>25</v>
      </c>
      <c r="C3861" s="1251">
        <v>770</v>
      </c>
      <c r="D3861" s="1251" t="s">
        <v>1771</v>
      </c>
      <c r="E3861" s="1251">
        <v>186355</v>
      </c>
      <c r="F3861" s="1251" t="s">
        <v>1575</v>
      </c>
      <c r="G3861" s="1252">
        <v>128.33000000000001</v>
      </c>
      <c r="H3861" s="1252">
        <v>0</v>
      </c>
      <c r="I3861" s="1252">
        <v>0</v>
      </c>
      <c r="J3861" s="1252">
        <v>0</v>
      </c>
      <c r="K3861" s="1252">
        <v>0</v>
      </c>
      <c r="L3861" s="1252">
        <v>0</v>
      </c>
      <c r="M3861" s="1252">
        <v>0</v>
      </c>
      <c r="N3861" s="1252">
        <v>0</v>
      </c>
      <c r="O3861" s="1252">
        <v>0</v>
      </c>
      <c r="P3861" s="1252">
        <v>9.7300000000000004</v>
      </c>
      <c r="Q3861" s="1252">
        <v>28.280000000000001</v>
      </c>
      <c r="R3861" s="1252">
        <v>49.700000000000003</v>
      </c>
      <c r="S3861" s="1252">
        <v>38.990000000000002</v>
      </c>
      <c r="T3861" s="1252">
        <v>38.990000000000009</v>
      </c>
      <c r="U3861" s="1251" t="s">
        <v>1065</v>
      </c>
      <c r="V3861" s="1251" t="s">
        <v>1537</v>
      </c>
      <c r="W3861" s="1251" t="s">
        <v>322</v>
      </c>
      <c r="X3861" s="1251" t="s">
        <v>1515</v>
      </c>
      <c r="Y3861" s="1251">
        <v>186</v>
      </c>
    </row>
    <row r="3862" spans="1:25" ht="12">
      <c r="A3862" s="1251">
        <v>2021</v>
      </c>
      <c r="B3862" s="1251">
        <v>25</v>
      </c>
      <c r="C3862" s="1251">
        <v>770</v>
      </c>
      <c r="D3862" s="1251" t="s">
        <v>1771</v>
      </c>
      <c r="E3862" s="1251">
        <v>186366</v>
      </c>
      <c r="F3862" s="1251" t="s">
        <v>1576</v>
      </c>
      <c r="G3862" s="1252">
        <v>242.37</v>
      </c>
      <c r="H3862" s="1252">
        <v>370.69999999999999</v>
      </c>
      <c r="I3862" s="1252">
        <v>370.69999999999999</v>
      </c>
      <c r="J3862" s="1252">
        <v>370.69999999999999</v>
      </c>
      <c r="K3862" s="1252">
        <v>370.69999999999999</v>
      </c>
      <c r="L3862" s="1252">
        <v>370.69999999999999</v>
      </c>
      <c r="M3862" s="1252">
        <v>370.69999999999999</v>
      </c>
      <c r="N3862" s="1252">
        <v>370.69999999999999</v>
      </c>
      <c r="O3862" s="1252">
        <v>370.69999999999999</v>
      </c>
      <c r="P3862" s="1252">
        <v>370.69999999999999</v>
      </c>
      <c r="Q3862" s="1252">
        <v>370.69999999999999</v>
      </c>
      <c r="R3862" s="1252">
        <v>370.69999999999999</v>
      </c>
      <c r="S3862" s="1252">
        <v>370.69999999999999</v>
      </c>
      <c r="T3862" s="1252">
        <v>370.69999999999982</v>
      </c>
      <c r="U3862" s="1251" t="s">
        <v>1065</v>
      </c>
      <c r="V3862" s="1251" t="s">
        <v>1537</v>
      </c>
      <c r="W3862" s="1251" t="s">
        <v>322</v>
      </c>
      <c r="X3862" s="1251" t="s">
        <v>1515</v>
      </c>
      <c r="Y3862" s="1251">
        <v>186</v>
      </c>
    </row>
    <row r="3863" spans="1:25" ht="12">
      <c r="A3863" s="1251">
        <v>2021</v>
      </c>
      <c r="B3863" s="1251">
        <v>25</v>
      </c>
      <c r="C3863" s="1251">
        <v>770</v>
      </c>
      <c r="D3863" s="1251" t="s">
        <v>1771</v>
      </c>
      <c r="E3863" s="1251">
        <v>186367</v>
      </c>
      <c r="F3863" s="1251" t="s">
        <v>1577</v>
      </c>
      <c r="G3863" s="1252">
        <v>-58.25</v>
      </c>
      <c r="H3863" s="1252">
        <v>-59.159999999999997</v>
      </c>
      <c r="I3863" s="1252">
        <v>-60.07</v>
      </c>
      <c r="J3863" s="1252">
        <v>-60.979999999999997</v>
      </c>
      <c r="K3863" s="1252">
        <v>-61.869999999999997</v>
      </c>
      <c r="L3863" s="1252">
        <v>-62.759999999999998</v>
      </c>
      <c r="M3863" s="1252">
        <v>-63.649999999999999</v>
      </c>
      <c r="N3863" s="1252">
        <v>-64.540000000000006</v>
      </c>
      <c r="O3863" s="1252">
        <v>-65.430000000000007</v>
      </c>
      <c r="P3863" s="1252">
        <v>-66.319999999999993</v>
      </c>
      <c r="Q3863" s="1252">
        <v>-67.219999999999999</v>
      </c>
      <c r="R3863" s="1252">
        <v>-68.120000000000005</v>
      </c>
      <c r="S3863" s="1252">
        <v>-69.019999999999996</v>
      </c>
      <c r="T3863" s="1252">
        <v>-69.019999999999982</v>
      </c>
      <c r="U3863" s="1251" t="s">
        <v>1065</v>
      </c>
      <c r="V3863" s="1251" t="s">
        <v>1537</v>
      </c>
      <c r="W3863" s="1251" t="s">
        <v>322</v>
      </c>
      <c r="X3863" s="1251" t="s">
        <v>1515</v>
      </c>
      <c r="Y3863" s="1251">
        <v>186</v>
      </c>
    </row>
    <row r="3864" spans="1:25" ht="12">
      <c r="A3864" s="1251">
        <v>2021</v>
      </c>
      <c r="B3864" s="1251">
        <v>25</v>
      </c>
      <c r="C3864" s="1251">
        <v>770</v>
      </c>
      <c r="D3864" s="1251" t="s">
        <v>1771</v>
      </c>
      <c r="E3864" s="1251">
        <v>231006</v>
      </c>
      <c r="F3864" s="1251" t="s">
        <v>1583</v>
      </c>
      <c r="G3864" s="1252">
        <v>0</v>
      </c>
      <c r="H3864" s="1252">
        <v>0</v>
      </c>
      <c r="I3864" s="1252">
        <v>-275.79000000000002</v>
      </c>
      <c r="J3864" s="1252">
        <v>-275.79000000000002</v>
      </c>
      <c r="K3864" s="1252">
        <v>-275.79000000000002</v>
      </c>
      <c r="L3864" s="1252">
        <v>-275.79000000000002</v>
      </c>
      <c r="M3864" s="1252">
        <v>-275.79000000000002</v>
      </c>
      <c r="N3864" s="1252">
        <v>-275.79000000000002</v>
      </c>
      <c r="O3864" s="1252">
        <v>-275.79000000000002</v>
      </c>
      <c r="P3864" s="1252">
        <v>-275.79000000000002</v>
      </c>
      <c r="Q3864" s="1252">
        <v>-275.79000000000002</v>
      </c>
      <c r="R3864" s="1252">
        <v>-275.79000000000002</v>
      </c>
      <c r="S3864" s="1252">
        <v>-275.79000000000002</v>
      </c>
      <c r="T3864" s="1252">
        <v>-275.78999999999996</v>
      </c>
      <c r="U3864" s="1251" t="s">
        <v>1065</v>
      </c>
      <c r="V3864" s="1251" t="s">
        <v>1537</v>
      </c>
      <c r="W3864" s="1251" t="s">
        <v>366</v>
      </c>
      <c r="X3864" s="1251" t="s">
        <v>1581</v>
      </c>
      <c r="Y3864" s="1251">
        <v>231</v>
      </c>
    </row>
    <row r="3865" spans="1:25" ht="12">
      <c r="A3865" s="1251">
        <v>2021</v>
      </c>
      <c r="B3865" s="1251">
        <v>25</v>
      </c>
      <c r="C3865" s="1251">
        <v>770</v>
      </c>
      <c r="D3865" s="1251" t="s">
        <v>1771</v>
      </c>
      <c r="E3865" s="1251">
        <v>235020</v>
      </c>
      <c r="F3865" s="1251" t="s">
        <v>1586</v>
      </c>
      <c r="G3865" s="1252">
        <v>0</v>
      </c>
      <c r="H3865" s="1252">
        <v>0</v>
      </c>
      <c r="I3865" s="1252">
        <v>0</v>
      </c>
      <c r="J3865" s="1252">
        <v>0</v>
      </c>
      <c r="K3865" s="1252">
        <v>0</v>
      </c>
      <c r="L3865" s="1252">
        <v>0</v>
      </c>
      <c r="M3865" s="1252">
        <v>0</v>
      </c>
      <c r="N3865" s="1252">
        <v>0</v>
      </c>
      <c r="O3865" s="1252">
        <v>0</v>
      </c>
      <c r="P3865" s="1252">
        <v>0</v>
      </c>
      <c r="Q3865" s="1252">
        <v>0</v>
      </c>
      <c r="R3865" s="1252">
        <v>0</v>
      </c>
      <c r="S3865" s="1252">
        <v>0</v>
      </c>
      <c r="T3865" s="1252">
        <v>0</v>
      </c>
      <c r="U3865" s="1251" t="s">
        <v>1065</v>
      </c>
      <c r="V3865" s="1251" t="s">
        <v>564</v>
      </c>
      <c r="W3865" s="1251" t="s">
        <v>370</v>
      </c>
      <c r="X3865" s="1251" t="s">
        <v>1581</v>
      </c>
      <c r="Y3865" s="1251">
        <v>235</v>
      </c>
    </row>
    <row r="3866" spans="1:25" ht="12">
      <c r="A3866" s="1251">
        <v>2021</v>
      </c>
      <c r="B3866" s="1251">
        <v>25</v>
      </c>
      <c r="C3866" s="1251">
        <v>770</v>
      </c>
      <c r="D3866" s="1251" t="s">
        <v>1771</v>
      </c>
      <c r="E3866" s="1251">
        <v>236111</v>
      </c>
      <c r="F3866" s="1251" t="s">
        <v>1588</v>
      </c>
      <c r="G3866" s="1252">
        <v>0</v>
      </c>
      <c r="H3866" s="1252">
        <v>336.81999999999999</v>
      </c>
      <c r="I3866" s="1252">
        <v>168.41</v>
      </c>
      <c r="J3866" s="1252">
        <v>0</v>
      </c>
      <c r="K3866" s="1252">
        <v>336.81</v>
      </c>
      <c r="L3866" s="1252">
        <v>168.41</v>
      </c>
      <c r="M3866" s="1252">
        <v>0.01</v>
      </c>
      <c r="N3866" s="1252">
        <v>337.80000000000001</v>
      </c>
      <c r="O3866" s="1252">
        <v>168.91</v>
      </c>
      <c r="P3866" s="1252">
        <v>0.01</v>
      </c>
      <c r="Q3866" s="1252">
        <v>337.79000000000002</v>
      </c>
      <c r="R3866" s="1252">
        <v>168.88999999999999</v>
      </c>
      <c r="S3866" s="1252">
        <v>0</v>
      </c>
      <c r="T3866" s="1252">
        <v>0</v>
      </c>
      <c r="U3866" s="1251" t="s">
        <v>1065</v>
      </c>
      <c r="V3866" s="1251" t="s">
        <v>1537</v>
      </c>
      <c r="W3866" s="1251" t="s">
        <v>371</v>
      </c>
      <c r="X3866" s="1251" t="s">
        <v>1581</v>
      </c>
      <c r="Y3866" s="1251">
        <v>236</v>
      </c>
    </row>
    <row r="3867" spans="1:25" ht="12">
      <c r="A3867" s="1251">
        <v>2021</v>
      </c>
      <c r="B3867" s="1251">
        <v>25</v>
      </c>
      <c r="C3867" s="1251">
        <v>770</v>
      </c>
      <c r="D3867" s="1251" t="s">
        <v>1771</v>
      </c>
      <c r="E3867" s="1251">
        <v>236115</v>
      </c>
      <c r="F3867" s="1251" t="s">
        <v>1679</v>
      </c>
      <c r="G3867" s="1252">
        <v>0</v>
      </c>
      <c r="H3867" s="1252">
        <v>0</v>
      </c>
      <c r="I3867" s="1252">
        <v>0</v>
      </c>
      <c r="J3867" s="1252">
        <v>0</v>
      </c>
      <c r="K3867" s="1252">
        <v>0</v>
      </c>
      <c r="L3867" s="1252">
        <v>0</v>
      </c>
      <c r="M3867" s="1252">
        <v>0</v>
      </c>
      <c r="N3867" s="1252">
        <v>0</v>
      </c>
      <c r="O3867" s="1252">
        <v>0</v>
      </c>
      <c r="P3867" s="1252">
        <v>0</v>
      </c>
      <c r="Q3867" s="1252">
        <v>0</v>
      </c>
      <c r="R3867" s="1252">
        <v>0</v>
      </c>
      <c r="S3867" s="1252">
        <v>0</v>
      </c>
      <c r="T3867" s="1252">
        <v>0</v>
      </c>
      <c r="U3867" s="1251" t="s">
        <v>1065</v>
      </c>
      <c r="V3867" s="1251" t="s">
        <v>1537</v>
      </c>
      <c r="W3867" s="1251" t="s">
        <v>371</v>
      </c>
      <c r="X3867" s="1251" t="s">
        <v>1581</v>
      </c>
      <c r="Y3867" s="1251">
        <v>236</v>
      </c>
    </row>
    <row r="3868" spans="1:25" ht="12">
      <c r="A3868" s="1251">
        <v>2021</v>
      </c>
      <c r="B3868" s="1251">
        <v>25</v>
      </c>
      <c r="C3868" s="1251">
        <v>770</v>
      </c>
      <c r="D3868" s="1251" t="s">
        <v>1771</v>
      </c>
      <c r="E3868" s="1251">
        <v>236116</v>
      </c>
      <c r="F3868" s="1251" t="s">
        <v>1680</v>
      </c>
      <c r="G3868" s="1252">
        <v>0</v>
      </c>
      <c r="H3868" s="1252">
        <v>0</v>
      </c>
      <c r="I3868" s="1252">
        <v>0</v>
      </c>
      <c r="J3868" s="1252">
        <v>0</v>
      </c>
      <c r="K3868" s="1252">
        <v>0</v>
      </c>
      <c r="L3868" s="1252">
        <v>0</v>
      </c>
      <c r="M3868" s="1252">
        <v>0</v>
      </c>
      <c r="N3868" s="1252">
        <v>0</v>
      </c>
      <c r="O3868" s="1252">
        <v>0</v>
      </c>
      <c r="P3868" s="1252">
        <v>0</v>
      </c>
      <c r="Q3868" s="1252">
        <v>0</v>
      </c>
      <c r="R3868" s="1252">
        <v>0</v>
      </c>
      <c r="S3868" s="1252">
        <v>0</v>
      </c>
      <c r="T3868" s="1252">
        <v>0</v>
      </c>
      <c r="U3868" s="1251" t="s">
        <v>1065</v>
      </c>
      <c r="V3868" s="1251" t="s">
        <v>1537</v>
      </c>
      <c r="W3868" s="1251" t="s">
        <v>371</v>
      </c>
      <c r="X3868" s="1251" t="s">
        <v>1581</v>
      </c>
      <c r="Y3868" s="1251">
        <v>236</v>
      </c>
    </row>
    <row r="3869" spans="1:25" ht="12">
      <c r="A3869" s="1251">
        <v>2021</v>
      </c>
      <c r="B3869" s="1251">
        <v>25</v>
      </c>
      <c r="C3869" s="1251">
        <v>770</v>
      </c>
      <c r="D3869" s="1251" t="s">
        <v>1771</v>
      </c>
      <c r="E3869" s="1251">
        <v>236117</v>
      </c>
      <c r="F3869" s="1251" t="s">
        <v>1681</v>
      </c>
      <c r="G3869" s="1252">
        <v>0</v>
      </c>
      <c r="H3869" s="1252">
        <v>0</v>
      </c>
      <c r="I3869" s="1252">
        <v>0</v>
      </c>
      <c r="J3869" s="1252">
        <v>0</v>
      </c>
      <c r="K3869" s="1252">
        <v>0</v>
      </c>
      <c r="L3869" s="1252">
        <v>0</v>
      </c>
      <c r="M3869" s="1252">
        <v>0</v>
      </c>
      <c r="N3869" s="1252">
        <v>0</v>
      </c>
      <c r="O3869" s="1252">
        <v>0</v>
      </c>
      <c r="P3869" s="1252">
        <v>0</v>
      </c>
      <c r="Q3869" s="1252">
        <v>0</v>
      </c>
      <c r="R3869" s="1252">
        <v>0</v>
      </c>
      <c r="S3869" s="1252">
        <v>0</v>
      </c>
      <c r="T3869" s="1252">
        <v>0</v>
      </c>
      <c r="U3869" s="1251" t="s">
        <v>1065</v>
      </c>
      <c r="V3869" s="1251" t="s">
        <v>1537</v>
      </c>
      <c r="W3869" s="1251" t="s">
        <v>371</v>
      </c>
      <c r="X3869" s="1251" t="s">
        <v>1581</v>
      </c>
      <c r="Y3869" s="1251">
        <v>236</v>
      </c>
    </row>
    <row r="3870" spans="1:25" ht="12">
      <c r="A3870" s="1251">
        <v>2021</v>
      </c>
      <c r="B3870" s="1251">
        <v>25</v>
      </c>
      <c r="C3870" s="1251">
        <v>770</v>
      </c>
      <c r="D3870" s="1251" t="s">
        <v>1771</v>
      </c>
      <c r="E3870" s="1251">
        <v>241001</v>
      </c>
      <c r="F3870" s="1251" t="s">
        <v>1592</v>
      </c>
      <c r="G3870" s="1252">
        <v>0</v>
      </c>
      <c r="H3870" s="1252">
        <v>0</v>
      </c>
      <c r="I3870" s="1252">
        <v>0</v>
      </c>
      <c r="J3870" s="1252">
        <v>0</v>
      </c>
      <c r="K3870" s="1252">
        <v>0</v>
      </c>
      <c r="L3870" s="1252">
        <v>0</v>
      </c>
      <c r="M3870" s="1252">
        <v>0</v>
      </c>
      <c r="N3870" s="1252">
        <v>0</v>
      </c>
      <c r="O3870" s="1252">
        <v>0</v>
      </c>
      <c r="P3870" s="1252">
        <v>0</v>
      </c>
      <c r="Q3870" s="1252">
        <v>0</v>
      </c>
      <c r="R3870" s="1252">
        <v>0</v>
      </c>
      <c r="S3870" s="1252">
        <v>0</v>
      </c>
      <c r="T3870" s="1252">
        <v>0</v>
      </c>
      <c r="U3870" s="1251" t="s">
        <v>1065</v>
      </c>
      <c r="V3870" s="1251" t="s">
        <v>1537</v>
      </c>
      <c r="W3870" s="1251" t="s">
        <v>371</v>
      </c>
      <c r="X3870" s="1251" t="s">
        <v>1581</v>
      </c>
      <c r="Y3870" s="1251">
        <v>241</v>
      </c>
    </row>
    <row r="3871" spans="1:25" ht="12">
      <c r="A3871" s="1251">
        <v>2021</v>
      </c>
      <c r="B3871" s="1251">
        <v>25</v>
      </c>
      <c r="C3871" s="1251">
        <v>770</v>
      </c>
      <c r="D3871" s="1251" t="s">
        <v>1771</v>
      </c>
      <c r="E3871" s="1251">
        <v>241002</v>
      </c>
      <c r="F3871" s="1251" t="s">
        <v>1699</v>
      </c>
      <c r="G3871" s="1252">
        <v>0</v>
      </c>
      <c r="H3871" s="1252">
        <v>0</v>
      </c>
      <c r="I3871" s="1252">
        <v>0</v>
      </c>
      <c r="J3871" s="1252">
        <v>0</v>
      </c>
      <c r="K3871" s="1252">
        <v>0</v>
      </c>
      <c r="L3871" s="1252">
        <v>0</v>
      </c>
      <c r="M3871" s="1252">
        <v>0</v>
      </c>
      <c r="N3871" s="1252">
        <v>0</v>
      </c>
      <c r="O3871" s="1252">
        <v>0</v>
      </c>
      <c r="P3871" s="1252">
        <v>0</v>
      </c>
      <c r="Q3871" s="1252">
        <v>0</v>
      </c>
      <c r="R3871" s="1252">
        <v>0</v>
      </c>
      <c r="S3871" s="1252">
        <v>0</v>
      </c>
      <c r="T3871" s="1252">
        <v>0</v>
      </c>
      <c r="U3871" s="1251" t="s">
        <v>1065</v>
      </c>
      <c r="V3871" s="1251" t="s">
        <v>1537</v>
      </c>
      <c r="W3871" s="1251" t="s">
        <v>371</v>
      </c>
      <c r="X3871" s="1251" t="s">
        <v>1581</v>
      </c>
      <c r="Y3871" s="1251">
        <v>241</v>
      </c>
    </row>
    <row r="3872" spans="1:25" ht="12">
      <c r="A3872" s="1251">
        <v>2021</v>
      </c>
      <c r="B3872" s="1251">
        <v>25</v>
      </c>
      <c r="C3872" s="1251">
        <v>770</v>
      </c>
      <c r="D3872" s="1251" t="s">
        <v>1771</v>
      </c>
      <c r="E3872" s="1251">
        <v>252010</v>
      </c>
      <c r="F3872" s="1251" t="s">
        <v>1600</v>
      </c>
      <c r="G3872" s="1252">
        <v>0</v>
      </c>
      <c r="H3872" s="1252">
        <v>0</v>
      </c>
      <c r="I3872" s="1252">
        <v>0</v>
      </c>
      <c r="J3872" s="1252">
        <v>0</v>
      </c>
      <c r="K3872" s="1252">
        <v>0</v>
      </c>
      <c r="L3872" s="1252">
        <v>0</v>
      </c>
      <c r="M3872" s="1252">
        <v>0</v>
      </c>
      <c r="N3872" s="1252">
        <v>0</v>
      </c>
      <c r="O3872" s="1252">
        <v>0</v>
      </c>
      <c r="P3872" s="1252">
        <v>0</v>
      </c>
      <c r="Q3872" s="1252">
        <v>0</v>
      </c>
      <c r="R3872" s="1252">
        <v>0</v>
      </c>
      <c r="S3872" s="1252">
        <v>0</v>
      </c>
      <c r="T3872" s="1252">
        <v>0</v>
      </c>
      <c r="U3872" s="1251" t="s">
        <v>1065</v>
      </c>
      <c r="V3872" s="1251" t="s">
        <v>564</v>
      </c>
      <c r="W3872" s="1251" t="s">
        <v>375</v>
      </c>
      <c r="X3872" s="1251" t="s">
        <v>1581</v>
      </c>
      <c r="Y3872" s="1251">
        <v>252</v>
      </c>
    </row>
    <row r="3873" spans="1:25" ht="12">
      <c r="A3873" s="1251">
        <v>2021</v>
      </c>
      <c r="B3873" s="1251">
        <v>25</v>
      </c>
      <c r="C3873" s="1251">
        <v>770</v>
      </c>
      <c r="D3873" s="1251" t="s">
        <v>1771</v>
      </c>
      <c r="E3873" s="1251">
        <v>252025</v>
      </c>
      <c r="F3873" s="1251" t="s">
        <v>1601</v>
      </c>
      <c r="G3873" s="1252">
        <v>0</v>
      </c>
      <c r="H3873" s="1252">
        <v>0</v>
      </c>
      <c r="I3873" s="1252">
        <v>0</v>
      </c>
      <c r="J3873" s="1252">
        <v>0</v>
      </c>
      <c r="K3873" s="1252">
        <v>0</v>
      </c>
      <c r="L3873" s="1252">
        <v>0</v>
      </c>
      <c r="M3873" s="1252">
        <v>0</v>
      </c>
      <c r="N3873" s="1252">
        <v>0</v>
      </c>
      <c r="O3873" s="1252">
        <v>0</v>
      </c>
      <c r="P3873" s="1252">
        <v>0</v>
      </c>
      <c r="Q3873" s="1252">
        <v>0</v>
      </c>
      <c r="R3873" s="1252">
        <v>0</v>
      </c>
      <c r="S3873" s="1252">
        <v>0</v>
      </c>
      <c r="T3873" s="1252">
        <v>0</v>
      </c>
      <c r="U3873" s="1251" t="s">
        <v>1065</v>
      </c>
      <c r="V3873" s="1251" t="s">
        <v>564</v>
      </c>
      <c r="W3873" s="1251" t="s">
        <v>375</v>
      </c>
      <c r="X3873" s="1251" t="s">
        <v>1581</v>
      </c>
      <c r="Y3873" s="1251">
        <v>252</v>
      </c>
    </row>
    <row r="3874" spans="1:25" ht="12">
      <c r="A3874" s="1251">
        <v>2021</v>
      </c>
      <c r="B3874" s="1251">
        <v>25</v>
      </c>
      <c r="C3874" s="1251">
        <v>770</v>
      </c>
      <c r="D3874" s="1251" t="s">
        <v>1771</v>
      </c>
      <c r="E3874" s="1251">
        <v>252030</v>
      </c>
      <c r="F3874" s="1251" t="s">
        <v>1602</v>
      </c>
      <c r="G3874" s="1252">
        <v>0</v>
      </c>
      <c r="H3874" s="1252">
        <v>0</v>
      </c>
      <c r="I3874" s="1252">
        <v>0</v>
      </c>
      <c r="J3874" s="1252">
        <v>0</v>
      </c>
      <c r="K3874" s="1252">
        <v>0</v>
      </c>
      <c r="L3874" s="1252">
        <v>0</v>
      </c>
      <c r="M3874" s="1252">
        <v>0</v>
      </c>
      <c r="N3874" s="1252">
        <v>0</v>
      </c>
      <c r="O3874" s="1252">
        <v>0</v>
      </c>
      <c r="P3874" s="1252">
        <v>0</v>
      </c>
      <c r="Q3874" s="1252">
        <v>0</v>
      </c>
      <c r="R3874" s="1252">
        <v>0</v>
      </c>
      <c r="S3874" s="1252">
        <v>0</v>
      </c>
      <c r="T3874" s="1252">
        <v>0</v>
      </c>
      <c r="U3874" s="1251" t="s">
        <v>1065</v>
      </c>
      <c r="V3874" s="1251" t="s">
        <v>564</v>
      </c>
      <c r="W3874" s="1251" t="s">
        <v>375</v>
      </c>
      <c r="X3874" s="1251" t="s">
        <v>1581</v>
      </c>
      <c r="Y3874" s="1251">
        <v>252</v>
      </c>
    </row>
    <row r="3875" spans="1:25" ht="12">
      <c r="A3875" s="1251">
        <v>2021</v>
      </c>
      <c r="B3875" s="1251">
        <v>25</v>
      </c>
      <c r="C3875" s="1251">
        <v>770</v>
      </c>
      <c r="D3875" s="1251" t="s">
        <v>1771</v>
      </c>
      <c r="E3875" s="1251">
        <v>252050</v>
      </c>
      <c r="F3875" s="1251" t="s">
        <v>1603</v>
      </c>
      <c r="G3875" s="1252">
        <v>-7019227.6600000001</v>
      </c>
      <c r="H3875" s="1252">
        <v>-7019227.6600000001</v>
      </c>
      <c r="I3875" s="1252">
        <v>-7019227.6600000001</v>
      </c>
      <c r="J3875" s="1252">
        <v>-7019227.6600000001</v>
      </c>
      <c r="K3875" s="1252">
        <v>-7019227.6600000001</v>
      </c>
      <c r="L3875" s="1252">
        <v>-7019227.6600000001</v>
      </c>
      <c r="M3875" s="1252">
        <v>-7019227.6600000001</v>
      </c>
      <c r="N3875" s="1252">
        <v>-7019227.6600000001</v>
      </c>
      <c r="O3875" s="1252">
        <v>-7019227.6600000001</v>
      </c>
      <c r="P3875" s="1252">
        <v>-7019227.6600000001</v>
      </c>
      <c r="Q3875" s="1252">
        <v>-7019227.6600000001</v>
      </c>
      <c r="R3875" s="1252">
        <v>-7019227.6600000001</v>
      </c>
      <c r="S3875" s="1252">
        <v>-7019227.6600000001</v>
      </c>
      <c r="T3875" s="1252">
        <v>-7019227.6599999964</v>
      </c>
      <c r="U3875" s="1251" t="s">
        <v>1065</v>
      </c>
      <c r="V3875" s="1251" t="s">
        <v>564</v>
      </c>
      <c r="W3875" s="1251" t="s">
        <v>375</v>
      </c>
      <c r="X3875" s="1251" t="s">
        <v>1581</v>
      </c>
      <c r="Y3875" s="1251">
        <v>252</v>
      </c>
    </row>
    <row r="3876" spans="1:25" ht="12">
      <c r="A3876" s="1251">
        <v>2021</v>
      </c>
      <c r="B3876" s="1251">
        <v>25</v>
      </c>
      <c r="C3876" s="1251">
        <v>770</v>
      </c>
      <c r="D3876" s="1251" t="s">
        <v>1771</v>
      </c>
      <c r="E3876" s="1251">
        <v>252051</v>
      </c>
      <c r="F3876" s="1251" t="s">
        <v>1604</v>
      </c>
      <c r="G3876" s="1252">
        <v>0</v>
      </c>
      <c r="H3876" s="1252">
        <v>0</v>
      </c>
      <c r="I3876" s="1252">
        <v>0</v>
      </c>
      <c r="J3876" s="1252">
        <v>0</v>
      </c>
      <c r="K3876" s="1252">
        <v>0</v>
      </c>
      <c r="L3876" s="1252">
        <v>0</v>
      </c>
      <c r="M3876" s="1252">
        <v>0</v>
      </c>
      <c r="N3876" s="1252">
        <v>0</v>
      </c>
      <c r="O3876" s="1252">
        <v>0</v>
      </c>
      <c r="P3876" s="1252">
        <v>0</v>
      </c>
      <c r="Q3876" s="1252">
        <v>0</v>
      </c>
      <c r="R3876" s="1252">
        <v>0</v>
      </c>
      <c r="S3876" s="1252">
        <v>0</v>
      </c>
      <c r="T3876" s="1252">
        <v>0</v>
      </c>
      <c r="U3876" s="1251" t="s">
        <v>1065</v>
      </c>
      <c r="V3876" s="1251" t="s">
        <v>564</v>
      </c>
      <c r="W3876" s="1251" t="s">
        <v>375</v>
      </c>
      <c r="X3876" s="1251" t="s">
        <v>1581</v>
      </c>
      <c r="Y3876" s="1251">
        <v>252</v>
      </c>
    </row>
    <row r="3877" spans="1:25" ht="12">
      <c r="A3877" s="1251">
        <v>2021</v>
      </c>
      <c r="B3877" s="1251">
        <v>25</v>
      </c>
      <c r="C3877" s="1251">
        <v>770</v>
      </c>
      <c r="D3877" s="1251" t="s">
        <v>1771</v>
      </c>
      <c r="E3877" s="1251">
        <v>252052</v>
      </c>
      <c r="F3877" s="1251" t="s">
        <v>1605</v>
      </c>
      <c r="G3877" s="1252">
        <v>0</v>
      </c>
      <c r="H3877" s="1252">
        <v>0</v>
      </c>
      <c r="I3877" s="1252">
        <v>0</v>
      </c>
      <c r="J3877" s="1252">
        <v>0</v>
      </c>
      <c r="K3877" s="1252">
        <v>0</v>
      </c>
      <c r="L3877" s="1252">
        <v>0</v>
      </c>
      <c r="M3877" s="1252">
        <v>0</v>
      </c>
      <c r="N3877" s="1252">
        <v>0</v>
      </c>
      <c r="O3877" s="1252">
        <v>0</v>
      </c>
      <c r="P3877" s="1252">
        <v>0</v>
      </c>
      <c r="Q3877" s="1252">
        <v>0</v>
      </c>
      <c r="R3877" s="1252">
        <v>0</v>
      </c>
      <c r="S3877" s="1252">
        <v>0</v>
      </c>
      <c r="T3877" s="1252">
        <v>0</v>
      </c>
      <c r="U3877" s="1251" t="s">
        <v>1065</v>
      </c>
      <c r="V3877" s="1251" t="s">
        <v>564</v>
      </c>
      <c r="W3877" s="1251" t="s">
        <v>375</v>
      </c>
      <c r="X3877" s="1251" t="s">
        <v>1581</v>
      </c>
      <c r="Y3877" s="1251">
        <v>252</v>
      </c>
    </row>
    <row r="3878" spans="1:25" ht="12">
      <c r="A3878" s="1251">
        <v>2021</v>
      </c>
      <c r="B3878" s="1251">
        <v>25</v>
      </c>
      <c r="C3878" s="1251">
        <v>770</v>
      </c>
      <c r="D3878" s="1251" t="s">
        <v>1771</v>
      </c>
      <c r="E3878" s="1251">
        <v>252055</v>
      </c>
      <c r="F3878" s="1251" t="s">
        <v>1607</v>
      </c>
      <c r="G3878" s="1252">
        <v>0</v>
      </c>
      <c r="H3878" s="1252">
        <v>0</v>
      </c>
      <c r="I3878" s="1252">
        <v>0</v>
      </c>
      <c r="J3878" s="1252">
        <v>0</v>
      </c>
      <c r="K3878" s="1252">
        <v>0</v>
      </c>
      <c r="L3878" s="1252">
        <v>0</v>
      </c>
      <c r="M3878" s="1252">
        <v>0</v>
      </c>
      <c r="N3878" s="1252">
        <v>0</v>
      </c>
      <c r="O3878" s="1252">
        <v>0</v>
      </c>
      <c r="P3878" s="1252">
        <v>0</v>
      </c>
      <c r="Q3878" s="1252">
        <v>0</v>
      </c>
      <c r="R3878" s="1252">
        <v>0</v>
      </c>
      <c r="S3878" s="1252">
        <v>0</v>
      </c>
      <c r="T3878" s="1252">
        <v>0</v>
      </c>
      <c r="U3878" s="1251" t="s">
        <v>1065</v>
      </c>
      <c r="V3878" s="1251" t="s">
        <v>564</v>
      </c>
      <c r="W3878" s="1251" t="s">
        <v>375</v>
      </c>
      <c r="X3878" s="1251" t="s">
        <v>1581</v>
      </c>
      <c r="Y3878" s="1251">
        <v>252</v>
      </c>
    </row>
    <row r="3879" spans="1:25" ht="12">
      <c r="A3879" s="1251">
        <v>2021</v>
      </c>
      <c r="B3879" s="1251">
        <v>25</v>
      </c>
      <c r="C3879" s="1251">
        <v>770</v>
      </c>
      <c r="D3879" s="1251" t="s">
        <v>1771</v>
      </c>
      <c r="E3879" s="1251">
        <v>252080</v>
      </c>
      <c r="F3879" s="1251" t="s">
        <v>1608</v>
      </c>
      <c r="G3879" s="1252">
        <v>260898</v>
      </c>
      <c r="H3879" s="1252">
        <v>260898</v>
      </c>
      <c r="I3879" s="1252">
        <v>255002</v>
      </c>
      <c r="J3879" s="1252">
        <v>252054</v>
      </c>
      <c r="K3879" s="1252">
        <v>284079</v>
      </c>
      <c r="L3879" s="1252">
        <v>284079</v>
      </c>
      <c r="M3879" s="1252">
        <v>284079</v>
      </c>
      <c r="N3879" s="1252">
        <v>322204</v>
      </c>
      <c r="O3879" s="1252">
        <v>322204</v>
      </c>
      <c r="P3879" s="1252">
        <v>322204</v>
      </c>
      <c r="Q3879" s="1252">
        <v>372529</v>
      </c>
      <c r="R3879" s="1252">
        <v>372529</v>
      </c>
      <c r="S3879" s="1252">
        <v>372529</v>
      </c>
      <c r="T3879" s="1252">
        <v>372529</v>
      </c>
      <c r="U3879" s="1251" t="s">
        <v>1065</v>
      </c>
      <c r="V3879" s="1251" t="s">
        <v>564</v>
      </c>
      <c r="W3879" s="1251" t="s">
        <v>375</v>
      </c>
      <c r="X3879" s="1251" t="s">
        <v>1581</v>
      </c>
      <c r="Y3879" s="1251">
        <v>252</v>
      </c>
    </row>
    <row r="3880" spans="1:25" ht="12">
      <c r="A3880" s="1251">
        <v>2021</v>
      </c>
      <c r="B3880" s="1251">
        <v>25</v>
      </c>
      <c r="C3880" s="1251">
        <v>770</v>
      </c>
      <c r="D3880" s="1251" t="s">
        <v>1771</v>
      </c>
      <c r="E3880" s="1251">
        <v>252099</v>
      </c>
      <c r="F3880" s="1251" t="s">
        <v>1610</v>
      </c>
      <c r="G3880" s="1252">
        <v>6818763.6600000001</v>
      </c>
      <c r="H3880" s="1252">
        <v>6818763.6600000001</v>
      </c>
      <c r="I3880" s="1252">
        <v>6764225.6600000001</v>
      </c>
      <c r="J3880" s="1252">
        <v>6767173.6600000001</v>
      </c>
      <c r="K3880" s="1252">
        <v>6735148.6600000001</v>
      </c>
      <c r="L3880" s="1252">
        <v>6735148.6600000001</v>
      </c>
      <c r="M3880" s="1252">
        <v>6735148.6600000001</v>
      </c>
      <c r="N3880" s="1252">
        <v>6697023.6600000001</v>
      </c>
      <c r="O3880" s="1252">
        <v>6697023.6600000001</v>
      </c>
      <c r="P3880" s="1252">
        <v>6697023.6600000001</v>
      </c>
      <c r="Q3880" s="1252">
        <v>6646698.6600000001</v>
      </c>
      <c r="R3880" s="1252">
        <v>6646698.6600000001</v>
      </c>
      <c r="S3880" s="1252">
        <v>6646698.6600000001</v>
      </c>
      <c r="T3880" s="1252">
        <v>6646698.6599999964</v>
      </c>
      <c r="U3880" s="1251" t="s">
        <v>1065</v>
      </c>
      <c r="V3880" s="1251" t="s">
        <v>564</v>
      </c>
      <c r="W3880" s="1251" t="s">
        <v>375</v>
      </c>
      <c r="X3880" s="1251" t="s">
        <v>1581</v>
      </c>
      <c r="Y3880" s="1251">
        <v>252</v>
      </c>
    </row>
    <row r="3881" spans="1:25" ht="12">
      <c r="A3881" s="1251">
        <v>2021</v>
      </c>
      <c r="B3881" s="1251">
        <v>25</v>
      </c>
      <c r="C3881" s="1251">
        <v>770</v>
      </c>
      <c r="D3881" s="1251" t="s">
        <v>1771</v>
      </c>
      <c r="E3881" s="1251">
        <v>252100</v>
      </c>
      <c r="F3881" s="1251" t="s">
        <v>1611</v>
      </c>
      <c r="G3881" s="1252">
        <v>0</v>
      </c>
      <c r="H3881" s="1252">
        <v>0</v>
      </c>
      <c r="I3881" s="1252">
        <v>0</v>
      </c>
      <c r="J3881" s="1252">
        <v>0</v>
      </c>
      <c r="K3881" s="1252">
        <v>0</v>
      </c>
      <c r="L3881" s="1252">
        <v>0</v>
      </c>
      <c r="M3881" s="1252">
        <v>0</v>
      </c>
      <c r="N3881" s="1252">
        <v>0</v>
      </c>
      <c r="O3881" s="1252">
        <v>0</v>
      </c>
      <c r="P3881" s="1252">
        <v>0</v>
      </c>
      <c r="Q3881" s="1252">
        <v>0</v>
      </c>
      <c r="R3881" s="1252">
        <v>0</v>
      </c>
      <c r="S3881" s="1252">
        <v>0</v>
      </c>
      <c r="T3881" s="1252">
        <v>0</v>
      </c>
      <c r="U3881" s="1251" t="s">
        <v>1065</v>
      </c>
      <c r="V3881" s="1251" t="s">
        <v>564</v>
      </c>
      <c r="W3881" s="1251" t="s">
        <v>375</v>
      </c>
      <c r="X3881" s="1251" t="s">
        <v>1581</v>
      </c>
      <c r="Y3881" s="1251">
        <v>252</v>
      </c>
    </row>
    <row r="3882" spans="1:25" ht="12">
      <c r="A3882" s="1251">
        <v>2021</v>
      </c>
      <c r="B3882" s="1251">
        <v>25</v>
      </c>
      <c r="C3882" s="1251">
        <v>770</v>
      </c>
      <c r="D3882" s="1251" t="s">
        <v>1771</v>
      </c>
      <c r="E3882" s="1251">
        <v>252106</v>
      </c>
      <c r="F3882" s="1251" t="s">
        <v>1612</v>
      </c>
      <c r="G3882" s="1252">
        <v>-6818763.6600000001</v>
      </c>
      <c r="H3882" s="1252">
        <v>-6818763.6600000001</v>
      </c>
      <c r="I3882" s="1252">
        <v>-6764225.6600000001</v>
      </c>
      <c r="J3882" s="1252">
        <v>-6767173.6600000001</v>
      </c>
      <c r="K3882" s="1252">
        <v>-6735148.6600000001</v>
      </c>
      <c r="L3882" s="1252">
        <v>-6735148.6600000001</v>
      </c>
      <c r="M3882" s="1252">
        <v>-6735148.6600000001</v>
      </c>
      <c r="N3882" s="1252">
        <v>-6697023.6600000001</v>
      </c>
      <c r="O3882" s="1252">
        <v>-6697023.6600000001</v>
      </c>
      <c r="P3882" s="1252">
        <v>-6697023.6600000001</v>
      </c>
      <c r="Q3882" s="1252">
        <v>-6646698.6600000001</v>
      </c>
      <c r="R3882" s="1252">
        <v>-6646698.6600000001</v>
      </c>
      <c r="S3882" s="1252">
        <v>-6646698.6600000001</v>
      </c>
      <c r="T3882" s="1252">
        <v>-6646698.6599999964</v>
      </c>
      <c r="U3882" s="1251" t="s">
        <v>1065</v>
      </c>
      <c r="V3882" s="1251" t="s">
        <v>564</v>
      </c>
      <c r="W3882" s="1251" t="s">
        <v>375</v>
      </c>
      <c r="X3882" s="1251" t="s">
        <v>1581</v>
      </c>
      <c r="Y3882" s="1251">
        <v>252</v>
      </c>
    </row>
    <row r="3883" spans="1:25" ht="12">
      <c r="A3883" s="1251">
        <v>2021</v>
      </c>
      <c r="B3883" s="1251">
        <v>25</v>
      </c>
      <c r="C3883" s="1251">
        <v>770</v>
      </c>
      <c r="D3883" s="1251" t="s">
        <v>1771</v>
      </c>
      <c r="E3883" s="1251">
        <v>252199</v>
      </c>
      <c r="F3883" s="1251" t="s">
        <v>1614</v>
      </c>
      <c r="G3883" s="1252">
        <v>0</v>
      </c>
      <c r="H3883" s="1252">
        <v>0</v>
      </c>
      <c r="I3883" s="1252">
        <v>0</v>
      </c>
      <c r="J3883" s="1252">
        <v>0</v>
      </c>
      <c r="K3883" s="1252">
        <v>0</v>
      </c>
      <c r="L3883" s="1252">
        <v>0</v>
      </c>
      <c r="M3883" s="1252">
        <v>0</v>
      </c>
      <c r="N3883" s="1252">
        <v>0</v>
      </c>
      <c r="O3883" s="1252">
        <v>0</v>
      </c>
      <c r="P3883" s="1252">
        <v>0</v>
      </c>
      <c r="Q3883" s="1252">
        <v>0</v>
      </c>
      <c r="R3883" s="1252">
        <v>0</v>
      </c>
      <c r="S3883" s="1252">
        <v>0</v>
      </c>
      <c r="T3883" s="1252">
        <v>0</v>
      </c>
      <c r="U3883" s="1251" t="s">
        <v>1065</v>
      </c>
      <c r="V3883" s="1251" t="s">
        <v>564</v>
      </c>
      <c r="W3883" s="1251" t="s">
        <v>375</v>
      </c>
      <c r="X3883" s="1251" t="s">
        <v>1581</v>
      </c>
      <c r="Y3883" s="1251">
        <v>252</v>
      </c>
    </row>
    <row r="3884" spans="1:25" ht="12">
      <c r="A3884" s="1251">
        <v>2021</v>
      </c>
      <c r="B3884" s="1251">
        <v>25</v>
      </c>
      <c r="C3884" s="1251">
        <v>770</v>
      </c>
      <c r="D3884" s="1251" t="s">
        <v>1771</v>
      </c>
      <c r="E3884" s="1251">
        <v>271050</v>
      </c>
      <c r="F3884" s="1251" t="s">
        <v>1619</v>
      </c>
      <c r="G3884" s="1252">
        <v>-25000</v>
      </c>
      <c r="H3884" s="1252">
        <v>-25000</v>
      </c>
      <c r="I3884" s="1252">
        <v>-25000</v>
      </c>
      <c r="J3884" s="1252">
        <v>-25000</v>
      </c>
      <c r="K3884" s="1252">
        <v>-25000</v>
      </c>
      <c r="L3884" s="1252">
        <v>-25000</v>
      </c>
      <c r="M3884" s="1252">
        <v>-25000</v>
      </c>
      <c r="N3884" s="1252">
        <v>-25000</v>
      </c>
      <c r="O3884" s="1252">
        <v>-25000</v>
      </c>
      <c r="P3884" s="1252">
        <v>-25000</v>
      </c>
      <c r="Q3884" s="1252">
        <v>-25000</v>
      </c>
      <c r="R3884" s="1252">
        <v>-25000</v>
      </c>
      <c r="S3884" s="1252">
        <v>-25000</v>
      </c>
      <c r="T3884" s="1252">
        <v>-25000</v>
      </c>
      <c r="U3884" s="1251" t="s">
        <v>1065</v>
      </c>
      <c r="V3884" s="1251" t="s">
        <v>564</v>
      </c>
      <c r="W3884" s="1251" t="s">
        <v>382</v>
      </c>
      <c r="X3884" s="1251" t="s">
        <v>1581</v>
      </c>
      <c r="Y3884" s="1251">
        <v>271</v>
      </c>
    </row>
    <row r="3885" spans="1:25" ht="12">
      <c r="A3885" s="1251">
        <v>2021</v>
      </c>
      <c r="B3885" s="1251">
        <v>25</v>
      </c>
      <c r="C3885" s="1251">
        <v>770</v>
      </c>
      <c r="D3885" s="1251" t="s">
        <v>1771</v>
      </c>
      <c r="E3885" s="1251">
        <v>271099</v>
      </c>
      <c r="F3885" s="1251" t="s">
        <v>1620</v>
      </c>
      <c r="G3885" s="1252">
        <v>25000</v>
      </c>
      <c r="H3885" s="1252">
        <v>25000</v>
      </c>
      <c r="I3885" s="1252">
        <v>25000</v>
      </c>
      <c r="J3885" s="1252">
        <v>25000</v>
      </c>
      <c r="K3885" s="1252">
        <v>25000</v>
      </c>
      <c r="L3885" s="1252">
        <v>25000</v>
      </c>
      <c r="M3885" s="1252">
        <v>25000</v>
      </c>
      <c r="N3885" s="1252">
        <v>25000</v>
      </c>
      <c r="O3885" s="1252">
        <v>25000</v>
      </c>
      <c r="P3885" s="1252">
        <v>25000</v>
      </c>
      <c r="Q3885" s="1252">
        <v>25000</v>
      </c>
      <c r="R3885" s="1252">
        <v>25000</v>
      </c>
      <c r="S3885" s="1252">
        <v>25000</v>
      </c>
      <c r="T3885" s="1252">
        <v>25000</v>
      </c>
      <c r="U3885" s="1251" t="s">
        <v>1065</v>
      </c>
      <c r="V3885" s="1251" t="s">
        <v>564</v>
      </c>
      <c r="W3885" s="1251" t="s">
        <v>382</v>
      </c>
      <c r="X3885" s="1251" t="s">
        <v>1581</v>
      </c>
      <c r="Y3885" s="1251">
        <v>271</v>
      </c>
    </row>
    <row r="3886" spans="1:25" ht="12">
      <c r="A3886" s="1251">
        <v>2021</v>
      </c>
      <c r="B3886" s="1251">
        <v>25</v>
      </c>
      <c r="C3886" s="1251">
        <v>770</v>
      </c>
      <c r="D3886" s="1251" t="s">
        <v>1771</v>
      </c>
      <c r="E3886" s="1251">
        <v>271101</v>
      </c>
      <c r="F3886" s="1251" t="s">
        <v>1621</v>
      </c>
      <c r="G3886" s="1252">
        <v>-334200</v>
      </c>
      <c r="H3886" s="1252">
        <v>-334200</v>
      </c>
      <c r="I3886" s="1252">
        <v>-334200</v>
      </c>
      <c r="J3886" s="1252">
        <v>-334200</v>
      </c>
      <c r="K3886" s="1252">
        <v>-334200</v>
      </c>
      <c r="L3886" s="1252">
        <v>-334200</v>
      </c>
      <c r="M3886" s="1252">
        <v>-334200</v>
      </c>
      <c r="N3886" s="1252">
        <v>-334200</v>
      </c>
      <c r="O3886" s="1252">
        <v>-334200</v>
      </c>
      <c r="P3886" s="1252">
        <v>-334200</v>
      </c>
      <c r="Q3886" s="1252">
        <v>-334200</v>
      </c>
      <c r="R3886" s="1252">
        <v>-334200</v>
      </c>
      <c r="S3886" s="1252">
        <v>-334200</v>
      </c>
      <c r="T3886" s="1252">
        <v>-334200</v>
      </c>
      <c r="U3886" s="1251" t="s">
        <v>1065</v>
      </c>
      <c r="V3886" s="1251" t="s">
        <v>564</v>
      </c>
      <c r="W3886" s="1251" t="s">
        <v>382</v>
      </c>
      <c r="X3886" s="1251" t="s">
        <v>1581</v>
      </c>
      <c r="Y3886" s="1251">
        <v>271</v>
      </c>
    </row>
    <row r="3887" spans="1:25" ht="12">
      <c r="A3887" s="1251">
        <v>2021</v>
      </c>
      <c r="B3887" s="1251">
        <v>25</v>
      </c>
      <c r="C3887" s="1251">
        <v>770</v>
      </c>
      <c r="D3887" s="1251" t="s">
        <v>1771</v>
      </c>
      <c r="E3887" s="1251">
        <v>271150</v>
      </c>
      <c r="F3887" s="1251" t="s">
        <v>382</v>
      </c>
      <c r="G3887" s="1252">
        <v>0</v>
      </c>
      <c r="H3887" s="1252">
        <v>0</v>
      </c>
      <c r="I3887" s="1252">
        <v>0</v>
      </c>
      <c r="J3887" s="1252">
        <v>0</v>
      </c>
      <c r="K3887" s="1252">
        <v>0</v>
      </c>
      <c r="L3887" s="1252">
        <v>0</v>
      </c>
      <c r="M3887" s="1252">
        <v>0</v>
      </c>
      <c r="N3887" s="1252">
        <v>0</v>
      </c>
      <c r="O3887" s="1252">
        <v>0</v>
      </c>
      <c r="P3887" s="1252">
        <v>0</v>
      </c>
      <c r="Q3887" s="1252">
        <v>0</v>
      </c>
      <c r="R3887" s="1252">
        <v>0</v>
      </c>
      <c r="S3887" s="1252">
        <v>0</v>
      </c>
      <c r="T3887" s="1252">
        <v>0</v>
      </c>
      <c r="U3887" s="1251" t="s">
        <v>1065</v>
      </c>
      <c r="V3887" s="1251" t="s">
        <v>564</v>
      </c>
      <c r="W3887" s="1251" t="s">
        <v>382</v>
      </c>
      <c r="X3887" s="1251" t="s">
        <v>1581</v>
      </c>
      <c r="Y3887" s="1251">
        <v>271</v>
      </c>
    </row>
    <row r="3888" spans="1:25" ht="12">
      <c r="A3888" s="1251">
        <v>2021</v>
      </c>
      <c r="B3888" s="1251">
        <v>25</v>
      </c>
      <c r="C3888" s="1251">
        <v>770</v>
      </c>
      <c r="D3888" s="1251" t="s">
        <v>1771</v>
      </c>
      <c r="E3888" s="1251">
        <v>271199</v>
      </c>
      <c r="F3888" s="1251" t="s">
        <v>1714</v>
      </c>
      <c r="G3888" s="1252">
        <v>0</v>
      </c>
      <c r="H3888" s="1252">
        <v>0</v>
      </c>
      <c r="I3888" s="1252">
        <v>0</v>
      </c>
      <c r="J3888" s="1252">
        <v>0</v>
      </c>
      <c r="K3888" s="1252">
        <v>0</v>
      </c>
      <c r="L3888" s="1252">
        <v>0</v>
      </c>
      <c r="M3888" s="1252">
        <v>0</v>
      </c>
      <c r="N3888" s="1252">
        <v>0</v>
      </c>
      <c r="O3888" s="1252">
        <v>0</v>
      </c>
      <c r="P3888" s="1252">
        <v>0</v>
      </c>
      <c r="Q3888" s="1252">
        <v>0</v>
      </c>
      <c r="R3888" s="1252">
        <v>0</v>
      </c>
      <c r="S3888" s="1252">
        <v>0</v>
      </c>
      <c r="T3888" s="1252">
        <v>0</v>
      </c>
      <c r="U3888" s="1251" t="s">
        <v>1065</v>
      </c>
      <c r="V3888" s="1251" t="s">
        <v>564</v>
      </c>
      <c r="W3888" s="1251" t="s">
        <v>382</v>
      </c>
      <c r="X3888" s="1251" t="s">
        <v>1581</v>
      </c>
      <c r="Y3888" s="1251">
        <v>271</v>
      </c>
    </row>
    <row r="3889" spans="1:25" ht="12">
      <c r="A3889" s="1251">
        <v>2021</v>
      </c>
      <c r="B3889" s="1251">
        <v>25</v>
      </c>
      <c r="C3889" s="1251">
        <v>770</v>
      </c>
      <c r="D3889" s="1251" t="s">
        <v>1771</v>
      </c>
      <c r="E3889" s="1251">
        <v>271301</v>
      </c>
      <c r="F3889" s="1251" t="s">
        <v>1622</v>
      </c>
      <c r="G3889" s="1252">
        <v>0</v>
      </c>
      <c r="H3889" s="1252">
        <v>0</v>
      </c>
      <c r="I3889" s="1252">
        <v>0</v>
      </c>
      <c r="J3889" s="1252">
        <v>0</v>
      </c>
      <c r="K3889" s="1252">
        <v>0</v>
      </c>
      <c r="L3889" s="1252">
        <v>0</v>
      </c>
      <c r="M3889" s="1252">
        <v>0</v>
      </c>
      <c r="N3889" s="1252">
        <v>0</v>
      </c>
      <c r="O3889" s="1252">
        <v>0</v>
      </c>
      <c r="P3889" s="1252">
        <v>0</v>
      </c>
      <c r="Q3889" s="1252">
        <v>0</v>
      </c>
      <c r="R3889" s="1252">
        <v>0</v>
      </c>
      <c r="S3889" s="1252">
        <v>0</v>
      </c>
      <c r="T3889" s="1252">
        <v>0</v>
      </c>
      <c r="U3889" s="1251" t="s">
        <v>1065</v>
      </c>
      <c r="V3889" s="1251" t="s">
        <v>564</v>
      </c>
      <c r="W3889" s="1251" t="s">
        <v>382</v>
      </c>
      <c r="X3889" s="1251" t="s">
        <v>1581</v>
      </c>
      <c r="Y3889" s="1251">
        <v>271</v>
      </c>
    </row>
    <row r="3890" spans="1:25" ht="12">
      <c r="A3890" s="1251">
        <v>2021</v>
      </c>
      <c r="B3890" s="1251">
        <v>25</v>
      </c>
      <c r="C3890" s="1251">
        <v>770</v>
      </c>
      <c r="D3890" s="1251" t="s">
        <v>1771</v>
      </c>
      <c r="E3890" s="1251">
        <v>272000</v>
      </c>
      <c r="F3890" s="1251" t="s">
        <v>1625</v>
      </c>
      <c r="G3890" s="1252">
        <v>686701.42000000004</v>
      </c>
      <c r="H3890" s="1252">
        <v>694510.06999999995</v>
      </c>
      <c r="I3890" s="1252">
        <v>702318.71999999997</v>
      </c>
      <c r="J3890" s="1252">
        <v>710127.37</v>
      </c>
      <c r="K3890" s="1252">
        <v>717879.69999999995</v>
      </c>
      <c r="L3890" s="1252">
        <v>725632.03000000003</v>
      </c>
      <c r="M3890" s="1252">
        <v>733384.35999999999</v>
      </c>
      <c r="N3890" s="1252">
        <v>741101.72999999998</v>
      </c>
      <c r="O3890" s="1252">
        <v>748819.09999999998</v>
      </c>
      <c r="P3890" s="1252">
        <v>756536.46999999997</v>
      </c>
      <c r="Q3890" s="1252">
        <v>764212.21999999997</v>
      </c>
      <c r="R3890" s="1252">
        <v>771887.96999999997</v>
      </c>
      <c r="S3890" s="1252">
        <v>779563.71999999997</v>
      </c>
      <c r="T3890" s="1252">
        <v>779563.71999999974</v>
      </c>
      <c r="U3890" s="1251" t="s">
        <v>1065</v>
      </c>
      <c r="V3890" s="1251" t="s">
        <v>564</v>
      </c>
      <c r="W3890" s="1251" t="s">
        <v>382</v>
      </c>
      <c r="X3890" s="1251" t="s">
        <v>1581</v>
      </c>
      <c r="Y3890" s="1251">
        <v>272</v>
      </c>
    </row>
    <row r="3891" spans="1:25" ht="12">
      <c r="A3891" s="1251">
        <v>2021</v>
      </c>
      <c r="B3891" s="1251">
        <v>25</v>
      </c>
      <c r="C3891" s="1251">
        <v>770</v>
      </c>
      <c r="D3891" s="1251" t="s">
        <v>1771</v>
      </c>
      <c r="E3891" s="1251">
        <v>300000</v>
      </c>
      <c r="F3891" s="1251" t="s">
        <v>1628</v>
      </c>
      <c r="G3891" s="1252">
        <v>11290134.48</v>
      </c>
      <c r="H3891" s="1252">
        <v>11290134.48</v>
      </c>
      <c r="I3891" s="1252">
        <v>11290134.48</v>
      </c>
      <c r="J3891" s="1252">
        <v>11290134.48</v>
      </c>
      <c r="K3891" s="1252">
        <v>11289597.720000001</v>
      </c>
      <c r="L3891" s="1252">
        <v>11289597.720000001</v>
      </c>
      <c r="M3891" s="1252">
        <v>11289597.720000001</v>
      </c>
      <c r="N3891" s="1252">
        <v>11289597.720000001</v>
      </c>
      <c r="O3891" s="1252">
        <v>11289597.720000001</v>
      </c>
      <c r="P3891" s="1252">
        <v>11289597.720000001</v>
      </c>
      <c r="Q3891" s="1252">
        <v>11297246.800000001</v>
      </c>
      <c r="R3891" s="1252">
        <v>11297246.800000001</v>
      </c>
      <c r="S3891" s="1252">
        <v>11319302.310000001</v>
      </c>
      <c r="T3891" s="1252">
        <v>11319302.310000002</v>
      </c>
      <c r="U3891" s="1251" t="s">
        <v>1065</v>
      </c>
      <c r="V3891" s="1251" t="s">
        <v>564</v>
      </c>
      <c r="W3891" s="1251" t="s">
        <v>290</v>
      </c>
      <c r="X3891" s="1251" t="s">
        <v>1515</v>
      </c>
      <c r="Y3891" s="1251">
        <v>300</v>
      </c>
    </row>
    <row r="3892" spans="1:25" ht="12">
      <c r="A3892" s="1251">
        <v>2021</v>
      </c>
      <c r="B3892" s="1251">
        <v>25</v>
      </c>
      <c r="C3892" s="1251">
        <v>770</v>
      </c>
      <c r="D3892" s="1251" t="s">
        <v>1771</v>
      </c>
      <c r="E3892" s="1251">
        <v>300001</v>
      </c>
      <c r="F3892" s="1251" t="s">
        <v>1629</v>
      </c>
      <c r="G3892" s="1252">
        <v>0</v>
      </c>
      <c r="H3892" s="1252">
        <v>0</v>
      </c>
      <c r="I3892" s="1252">
        <v>0</v>
      </c>
      <c r="J3892" s="1252">
        <v>0</v>
      </c>
      <c r="K3892" s="1252">
        <v>0</v>
      </c>
      <c r="L3892" s="1252">
        <v>0</v>
      </c>
      <c r="M3892" s="1252">
        <v>0</v>
      </c>
      <c r="N3892" s="1252">
        <v>0</v>
      </c>
      <c r="O3892" s="1252">
        <v>0</v>
      </c>
      <c r="P3892" s="1252">
        <v>0</v>
      </c>
      <c r="Q3892" s="1252">
        <v>0</v>
      </c>
      <c r="R3892" s="1252">
        <v>0</v>
      </c>
      <c r="S3892" s="1252">
        <v>0</v>
      </c>
      <c r="T3892" s="1252">
        <v>0</v>
      </c>
      <c r="U3892" s="1251" t="s">
        <v>1065</v>
      </c>
      <c r="V3892" s="1251" t="s">
        <v>564</v>
      </c>
      <c r="W3892" s="1251" t="s">
        <v>290</v>
      </c>
      <c r="X3892" s="1251" t="s">
        <v>1515</v>
      </c>
      <c r="Y3892" s="1251">
        <v>300</v>
      </c>
    </row>
    <row r="3893" spans="1:25" ht="12">
      <c r="A3893" s="1251">
        <v>2021</v>
      </c>
      <c r="B3893" s="1251">
        <v>25</v>
      </c>
      <c r="C3893" s="1251">
        <v>770</v>
      </c>
      <c r="D3893" s="1251" t="s">
        <v>1771</v>
      </c>
      <c r="E3893" s="1251">
        <v>331000</v>
      </c>
      <c r="F3893" s="1251" t="s">
        <v>1650</v>
      </c>
      <c r="G3893" s="1252">
        <v>0</v>
      </c>
      <c r="H3893" s="1252">
        <v>0</v>
      </c>
      <c r="I3893" s="1252">
        <v>0</v>
      </c>
      <c r="J3893" s="1252">
        <v>0</v>
      </c>
      <c r="K3893" s="1252">
        <v>0</v>
      </c>
      <c r="L3893" s="1252">
        <v>0</v>
      </c>
      <c r="M3893" s="1252">
        <v>0</v>
      </c>
      <c r="N3893" s="1252">
        <v>0</v>
      </c>
      <c r="O3893" s="1252">
        <v>0</v>
      </c>
      <c r="P3893" s="1252">
        <v>0</v>
      </c>
      <c r="Q3893" s="1252">
        <v>0</v>
      </c>
      <c r="R3893" s="1252">
        <v>0</v>
      </c>
      <c r="S3893" s="1252">
        <v>0</v>
      </c>
      <c r="T3893" s="1252">
        <v>0</v>
      </c>
      <c r="U3893" s="1251" t="s">
        <v>1065</v>
      </c>
      <c r="V3893" s="1251" t="s">
        <v>564</v>
      </c>
      <c r="W3893" s="1251" t="s">
        <v>290</v>
      </c>
      <c r="X3893" s="1251" t="s">
        <v>1515</v>
      </c>
      <c r="Y3893" s="1251">
        <v>331</v>
      </c>
    </row>
    <row r="3894" spans="1:25" ht="12">
      <c r="A3894" s="1251">
        <v>2021</v>
      </c>
      <c r="B3894" s="1251">
        <v>25</v>
      </c>
      <c r="C3894" s="1251">
        <v>770</v>
      </c>
      <c r="D3894" s="1251" t="s">
        <v>1771</v>
      </c>
      <c r="E3894" s="1251">
        <v>354300</v>
      </c>
      <c r="F3894" s="1251" t="s">
        <v>1745</v>
      </c>
      <c r="G3894" s="1252">
        <v>0</v>
      </c>
      <c r="H3894" s="1252">
        <v>0</v>
      </c>
      <c r="I3894" s="1252">
        <v>0</v>
      </c>
      <c r="J3894" s="1252">
        <v>0</v>
      </c>
      <c r="K3894" s="1252">
        <v>0</v>
      </c>
      <c r="L3894" s="1252">
        <v>0</v>
      </c>
      <c r="M3894" s="1252">
        <v>0</v>
      </c>
      <c r="N3894" s="1252">
        <v>0</v>
      </c>
      <c r="O3894" s="1252">
        <v>0</v>
      </c>
      <c r="P3894" s="1252">
        <v>0</v>
      </c>
      <c r="Q3894" s="1252">
        <v>0</v>
      </c>
      <c r="R3894" s="1252">
        <v>0</v>
      </c>
      <c r="S3894" s="1252">
        <v>0</v>
      </c>
      <c r="T3894" s="1252">
        <v>0</v>
      </c>
      <c r="U3894" s="1251" t="s">
        <v>1065</v>
      </c>
      <c r="V3894" s="1251" t="s">
        <v>564</v>
      </c>
      <c r="W3894" s="1251" t="s">
        <v>290</v>
      </c>
      <c r="X3894" s="1251" t="s">
        <v>1515</v>
      </c>
      <c r="Y3894" s="1251">
        <v>354</v>
      </c>
    </row>
    <row r="3895" spans="1:25" ht="12">
      <c r="A3895" s="1251">
        <v>2021</v>
      </c>
      <c r="B3895" s="1251">
        <v>25</v>
      </c>
      <c r="C3895" s="1251">
        <v>770</v>
      </c>
      <c r="D3895" s="1251" t="s">
        <v>1771</v>
      </c>
      <c r="E3895" s="1251">
        <v>360000</v>
      </c>
      <c r="F3895" s="1251" t="s">
        <v>1754</v>
      </c>
      <c r="G3895" s="1252">
        <v>0</v>
      </c>
      <c r="H3895" s="1252">
        <v>0</v>
      </c>
      <c r="I3895" s="1252">
        <v>0</v>
      </c>
      <c r="J3895" s="1252">
        <v>0</v>
      </c>
      <c r="K3895" s="1252">
        <v>0</v>
      </c>
      <c r="L3895" s="1252">
        <v>0</v>
      </c>
      <c r="M3895" s="1252">
        <v>0</v>
      </c>
      <c r="N3895" s="1252">
        <v>0</v>
      </c>
      <c r="O3895" s="1252">
        <v>0</v>
      </c>
      <c r="P3895" s="1252">
        <v>0</v>
      </c>
      <c r="Q3895" s="1252">
        <v>0</v>
      </c>
      <c r="R3895" s="1252">
        <v>0</v>
      </c>
      <c r="S3895" s="1252">
        <v>0</v>
      </c>
      <c r="T3895" s="1252">
        <v>0</v>
      </c>
      <c r="U3895" s="1251" t="s">
        <v>1065</v>
      </c>
      <c r="V3895" s="1251" t="s">
        <v>564</v>
      </c>
      <c r="W3895" s="1251" t="s">
        <v>290</v>
      </c>
      <c r="X3895" s="1251" t="s">
        <v>1515</v>
      </c>
      <c r="Y3895" s="1251">
        <v>360</v>
      </c>
    </row>
    <row r="3896" spans="1:25" ht="12">
      <c r="A3896" s="1251">
        <v>2021</v>
      </c>
      <c r="B3896" s="1251">
        <v>25</v>
      </c>
      <c r="C3896" s="1251">
        <v>770</v>
      </c>
      <c r="D3896" s="1251" t="s">
        <v>1771</v>
      </c>
      <c r="E3896" s="1251">
        <v>361000</v>
      </c>
      <c r="F3896" s="1251" t="s">
        <v>1746</v>
      </c>
      <c r="G3896" s="1252">
        <v>0</v>
      </c>
      <c r="H3896" s="1252">
        <v>0</v>
      </c>
      <c r="I3896" s="1252">
        <v>0</v>
      </c>
      <c r="J3896" s="1252">
        <v>0</v>
      </c>
      <c r="K3896" s="1252">
        <v>0</v>
      </c>
      <c r="L3896" s="1252">
        <v>0</v>
      </c>
      <c r="M3896" s="1252">
        <v>0</v>
      </c>
      <c r="N3896" s="1252">
        <v>0</v>
      </c>
      <c r="O3896" s="1252">
        <v>0</v>
      </c>
      <c r="P3896" s="1252">
        <v>0</v>
      </c>
      <c r="Q3896" s="1252">
        <v>0</v>
      </c>
      <c r="R3896" s="1252">
        <v>0</v>
      </c>
      <c r="S3896" s="1252">
        <v>0</v>
      </c>
      <c r="T3896" s="1252">
        <v>0</v>
      </c>
      <c r="U3896" s="1251" t="s">
        <v>1065</v>
      </c>
      <c r="V3896" s="1251" t="s">
        <v>564</v>
      </c>
      <c r="W3896" s="1251" t="s">
        <v>290</v>
      </c>
      <c r="X3896" s="1251" t="s">
        <v>1515</v>
      </c>
      <c r="Y3896" s="1251">
        <v>361</v>
      </c>
    </row>
    <row r="3897" spans="1:25" ht="12">
      <c r="A3897" s="1251">
        <v>2021</v>
      </c>
      <c r="B3897" s="1251">
        <v>25</v>
      </c>
      <c r="C3897" s="1251">
        <v>770</v>
      </c>
      <c r="D3897" s="1251" t="s">
        <v>1771</v>
      </c>
      <c r="E3897" s="1251">
        <v>362000</v>
      </c>
      <c r="F3897" s="1251" t="s">
        <v>1772</v>
      </c>
      <c r="G3897" s="1252">
        <v>0</v>
      </c>
      <c r="H3897" s="1252">
        <v>0</v>
      </c>
      <c r="I3897" s="1252">
        <v>0</v>
      </c>
      <c r="J3897" s="1252">
        <v>0</v>
      </c>
      <c r="K3897" s="1252">
        <v>0</v>
      </c>
      <c r="L3897" s="1252">
        <v>0</v>
      </c>
      <c r="M3897" s="1252">
        <v>0</v>
      </c>
      <c r="N3897" s="1252">
        <v>0</v>
      </c>
      <c r="O3897" s="1252">
        <v>0</v>
      </c>
      <c r="P3897" s="1252">
        <v>0</v>
      </c>
      <c r="Q3897" s="1252">
        <v>0</v>
      </c>
      <c r="R3897" s="1252">
        <v>0</v>
      </c>
      <c r="S3897" s="1252">
        <v>0</v>
      </c>
      <c r="T3897" s="1252">
        <v>0</v>
      </c>
      <c r="U3897" s="1251" t="s">
        <v>1065</v>
      </c>
      <c r="V3897" s="1251" t="s">
        <v>564</v>
      </c>
      <c r="W3897" s="1251" t="s">
        <v>290</v>
      </c>
      <c r="X3897" s="1251" t="s">
        <v>1515</v>
      </c>
      <c r="Y3897" s="1251">
        <v>362</v>
      </c>
    </row>
    <row r="3898" spans="1:25" ht="12">
      <c r="A3898" s="1251">
        <v>2021</v>
      </c>
      <c r="B3898" s="1251">
        <v>25</v>
      </c>
      <c r="C3898" s="1251">
        <v>770</v>
      </c>
      <c r="D3898" s="1251" t="s">
        <v>1771</v>
      </c>
      <c r="E3898" s="1251">
        <v>363000</v>
      </c>
      <c r="F3898" s="1251" t="s">
        <v>1747</v>
      </c>
      <c r="G3898" s="1252">
        <v>0</v>
      </c>
      <c r="H3898" s="1252">
        <v>0</v>
      </c>
      <c r="I3898" s="1252">
        <v>0</v>
      </c>
      <c r="J3898" s="1252">
        <v>0</v>
      </c>
      <c r="K3898" s="1252">
        <v>0</v>
      </c>
      <c r="L3898" s="1252">
        <v>0</v>
      </c>
      <c r="M3898" s="1252">
        <v>0</v>
      </c>
      <c r="N3898" s="1252">
        <v>0</v>
      </c>
      <c r="O3898" s="1252">
        <v>0</v>
      </c>
      <c r="P3898" s="1252">
        <v>0</v>
      </c>
      <c r="Q3898" s="1252">
        <v>0</v>
      </c>
      <c r="R3898" s="1252">
        <v>0</v>
      </c>
      <c r="S3898" s="1252">
        <v>0</v>
      </c>
      <c r="T3898" s="1252">
        <v>0</v>
      </c>
      <c r="U3898" s="1251" t="s">
        <v>1065</v>
      </c>
      <c r="V3898" s="1251" t="s">
        <v>564</v>
      </c>
      <c r="W3898" s="1251" t="s">
        <v>290</v>
      </c>
      <c r="X3898" s="1251" t="s">
        <v>1515</v>
      </c>
      <c r="Y3898" s="1251">
        <v>363</v>
      </c>
    </row>
    <row r="3899" spans="1:25" ht="12">
      <c r="A3899" s="1251">
        <v>2021</v>
      </c>
      <c r="B3899" s="1251">
        <v>25</v>
      </c>
      <c r="C3899" s="1251">
        <v>770</v>
      </c>
      <c r="D3899" s="1251" t="s">
        <v>1771</v>
      </c>
      <c r="E3899" s="1251">
        <v>364000</v>
      </c>
      <c r="F3899" s="1251" t="s">
        <v>1773</v>
      </c>
      <c r="G3899" s="1252">
        <v>0</v>
      </c>
      <c r="H3899" s="1252">
        <v>0</v>
      </c>
      <c r="I3899" s="1252">
        <v>0</v>
      </c>
      <c r="J3899" s="1252">
        <v>0</v>
      </c>
      <c r="K3899" s="1252">
        <v>0</v>
      </c>
      <c r="L3899" s="1252">
        <v>0</v>
      </c>
      <c r="M3899" s="1252">
        <v>0</v>
      </c>
      <c r="N3899" s="1252">
        <v>0</v>
      </c>
      <c r="O3899" s="1252">
        <v>0</v>
      </c>
      <c r="P3899" s="1252">
        <v>0</v>
      </c>
      <c r="Q3899" s="1252">
        <v>0</v>
      </c>
      <c r="R3899" s="1252">
        <v>0</v>
      </c>
      <c r="S3899" s="1252">
        <v>0</v>
      </c>
      <c r="T3899" s="1252">
        <v>0</v>
      </c>
      <c r="U3899" s="1251" t="s">
        <v>1065</v>
      </c>
      <c r="V3899" s="1251" t="s">
        <v>564</v>
      </c>
      <c r="W3899" s="1251" t="s">
        <v>290</v>
      </c>
      <c r="X3899" s="1251" t="s">
        <v>1515</v>
      </c>
      <c r="Y3899" s="1251">
        <v>364</v>
      </c>
    </row>
    <row r="3900" spans="1:25" ht="12">
      <c r="A3900" s="1251">
        <v>2021</v>
      </c>
      <c r="B3900" s="1251">
        <v>25</v>
      </c>
      <c r="C3900" s="1251">
        <v>770</v>
      </c>
      <c r="D3900" s="1251" t="s">
        <v>1771</v>
      </c>
      <c r="E3900" s="1251">
        <v>393000</v>
      </c>
      <c r="F3900" s="1251" t="s">
        <v>1670</v>
      </c>
      <c r="G3900" s="1252">
        <v>0</v>
      </c>
      <c r="H3900" s="1252">
        <v>0</v>
      </c>
      <c r="I3900" s="1252">
        <v>0</v>
      </c>
      <c r="J3900" s="1252">
        <v>0</v>
      </c>
      <c r="K3900" s="1252">
        <v>0</v>
      </c>
      <c r="L3900" s="1252">
        <v>0</v>
      </c>
      <c r="M3900" s="1252">
        <v>0</v>
      </c>
      <c r="N3900" s="1252">
        <v>0</v>
      </c>
      <c r="O3900" s="1252">
        <v>0</v>
      </c>
      <c r="P3900" s="1252">
        <v>0</v>
      </c>
      <c r="Q3900" s="1252">
        <v>0</v>
      </c>
      <c r="R3900" s="1252">
        <v>0</v>
      </c>
      <c r="S3900" s="1252">
        <v>0</v>
      </c>
      <c r="T3900" s="1252">
        <v>0</v>
      </c>
      <c r="U3900" s="1251" t="s">
        <v>1065</v>
      </c>
      <c r="V3900" s="1251" t="s">
        <v>564</v>
      </c>
      <c r="W3900" s="1251" t="s">
        <v>290</v>
      </c>
      <c r="X3900" s="1251" t="s">
        <v>1515</v>
      </c>
      <c r="Y3900" s="1251">
        <v>393</v>
      </c>
    </row>
    <row r="3901" spans="1:25" ht="12">
      <c r="A3901" s="1251">
        <v>2021</v>
      </c>
      <c r="B3901" s="1251">
        <v>25</v>
      </c>
      <c r="C3901" s="1251">
        <v>780</v>
      </c>
      <c r="D3901" s="1251" t="s">
        <v>1774</v>
      </c>
      <c r="E3901" s="1251">
        <v>104000</v>
      </c>
      <c r="F3901" s="1251" t="s">
        <v>1514</v>
      </c>
      <c r="G3901" s="1252">
        <v>0</v>
      </c>
      <c r="H3901" s="1252">
        <v>0</v>
      </c>
      <c r="I3901" s="1252">
        <v>0</v>
      </c>
      <c r="J3901" s="1252">
        <v>0</v>
      </c>
      <c r="K3901" s="1252">
        <v>0</v>
      </c>
      <c r="L3901" s="1252">
        <v>0</v>
      </c>
      <c r="M3901" s="1252">
        <v>0</v>
      </c>
      <c r="N3901" s="1252">
        <v>0</v>
      </c>
      <c r="O3901" s="1252">
        <v>0</v>
      </c>
      <c r="P3901" s="1252">
        <v>0</v>
      </c>
      <c r="Q3901" s="1252">
        <v>0</v>
      </c>
      <c r="R3901" s="1252">
        <v>0</v>
      </c>
      <c r="S3901" s="1252">
        <v>0</v>
      </c>
      <c r="T3901" s="1252">
        <v>0</v>
      </c>
      <c r="U3901" s="1251" t="s">
        <v>1065</v>
      </c>
      <c r="V3901" s="1251" t="s">
        <v>564</v>
      </c>
      <c r="W3901" s="1251" t="s">
        <v>326</v>
      </c>
      <c r="X3901" s="1251" t="s">
        <v>1515</v>
      </c>
      <c r="Y3901" s="1251">
        <v>104</v>
      </c>
    </row>
    <row r="3902" spans="1:25" ht="12">
      <c r="A3902" s="1251">
        <v>2021</v>
      </c>
      <c r="B3902" s="1251">
        <v>25</v>
      </c>
      <c r="C3902" s="1251">
        <v>780</v>
      </c>
      <c r="D3902" s="1251" t="s">
        <v>1774</v>
      </c>
      <c r="E3902" s="1251">
        <v>105020</v>
      </c>
      <c r="F3902" s="1251" t="s">
        <v>1518</v>
      </c>
      <c r="G3902" s="1252">
        <v>12559.59</v>
      </c>
      <c r="H3902" s="1252">
        <v>12559.59</v>
      </c>
      <c r="I3902" s="1252">
        <v>12559.59</v>
      </c>
      <c r="J3902" s="1252">
        <v>12559.59</v>
      </c>
      <c r="K3902" s="1252">
        <v>12559.59</v>
      </c>
      <c r="L3902" s="1252">
        <v>12559.59</v>
      </c>
      <c r="M3902" s="1252">
        <v>12559.59</v>
      </c>
      <c r="N3902" s="1252">
        <v>12559.59</v>
      </c>
      <c r="O3902" s="1252">
        <v>12559.59</v>
      </c>
      <c r="P3902" s="1252">
        <v>12559.59</v>
      </c>
      <c r="Q3902" s="1252">
        <v>12559.59</v>
      </c>
      <c r="R3902" s="1252">
        <v>12559.59</v>
      </c>
      <c r="S3902" s="1252">
        <v>12559.59</v>
      </c>
      <c r="T3902" s="1252">
        <v>12559.589999999997</v>
      </c>
      <c r="U3902" s="1251" t="s">
        <v>1065</v>
      </c>
      <c r="V3902" s="1251" t="s">
        <v>564</v>
      </c>
      <c r="W3902" s="1251" t="s">
        <v>296</v>
      </c>
      <c r="X3902" s="1251" t="s">
        <v>1515</v>
      </c>
      <c r="Y3902" s="1251">
        <v>105</v>
      </c>
    </row>
    <row r="3903" spans="1:25" ht="12">
      <c r="A3903" s="1251">
        <v>2021</v>
      </c>
      <c r="B3903" s="1251">
        <v>25</v>
      </c>
      <c r="C3903" s="1251">
        <v>780</v>
      </c>
      <c r="D3903" s="1251" t="s">
        <v>1774</v>
      </c>
      <c r="E3903" s="1251">
        <v>105029</v>
      </c>
      <c r="F3903" s="1251" t="s">
        <v>1519</v>
      </c>
      <c r="G3903" s="1252">
        <v>67.549999999999997</v>
      </c>
      <c r="H3903" s="1252">
        <v>67.549999999999997</v>
      </c>
      <c r="I3903" s="1252">
        <v>67.549999999999997</v>
      </c>
      <c r="J3903" s="1252">
        <v>67.549999999999997</v>
      </c>
      <c r="K3903" s="1252">
        <v>67.549999999999997</v>
      </c>
      <c r="L3903" s="1252">
        <v>67.549999999999997</v>
      </c>
      <c r="M3903" s="1252">
        <v>67.549999999999997</v>
      </c>
      <c r="N3903" s="1252">
        <v>67.549999999999997</v>
      </c>
      <c r="O3903" s="1252">
        <v>67.549999999999997</v>
      </c>
      <c r="P3903" s="1252">
        <v>67.549999999999997</v>
      </c>
      <c r="Q3903" s="1252">
        <v>67.549999999999997</v>
      </c>
      <c r="R3903" s="1252">
        <v>67.549999999999997</v>
      </c>
      <c r="S3903" s="1252">
        <v>67.549999999999997</v>
      </c>
      <c r="T3903" s="1252">
        <v>67.549999999999955</v>
      </c>
      <c r="U3903" s="1251" t="s">
        <v>1065</v>
      </c>
      <c r="V3903" s="1251" t="s">
        <v>564</v>
      </c>
      <c r="W3903" s="1251" t="s">
        <v>296</v>
      </c>
      <c r="X3903" s="1251" t="s">
        <v>1515</v>
      </c>
      <c r="Y3903" s="1251">
        <v>105</v>
      </c>
    </row>
    <row r="3904" spans="1:25" ht="12">
      <c r="A3904" s="1251">
        <v>2021</v>
      </c>
      <c r="B3904" s="1251">
        <v>25</v>
      </c>
      <c r="C3904" s="1251">
        <v>780</v>
      </c>
      <c r="D3904" s="1251" t="s">
        <v>1774</v>
      </c>
      <c r="E3904" s="1251">
        <v>105030</v>
      </c>
      <c r="F3904" s="1251" t="s">
        <v>1520</v>
      </c>
      <c r="G3904" s="1252">
        <v>377633.95000000001</v>
      </c>
      <c r="H3904" s="1252">
        <v>381085.60999999999</v>
      </c>
      <c r="I3904" s="1252">
        <v>383985.60999999999</v>
      </c>
      <c r="J3904" s="1252">
        <v>386258.94</v>
      </c>
      <c r="K3904" s="1252">
        <v>387020.19</v>
      </c>
      <c r="L3904" s="1252">
        <v>387020.19</v>
      </c>
      <c r="M3904" s="1252">
        <v>393505.19</v>
      </c>
      <c r="N3904" s="1252">
        <v>393505.19</v>
      </c>
      <c r="O3904" s="1252">
        <v>395037.70000000001</v>
      </c>
      <c r="P3904" s="1252">
        <v>401027.53000000003</v>
      </c>
      <c r="Q3904" s="1252">
        <v>401027.53000000003</v>
      </c>
      <c r="R3904" s="1252">
        <v>401027.53000000003</v>
      </c>
      <c r="S3904" s="1252">
        <v>401090.22999999998</v>
      </c>
      <c r="T3904" s="1252">
        <v>401090.23000000045</v>
      </c>
      <c r="U3904" s="1251" t="s">
        <v>1065</v>
      </c>
      <c r="V3904" s="1251" t="s">
        <v>564</v>
      </c>
      <c r="W3904" s="1251" t="s">
        <v>296</v>
      </c>
      <c r="X3904" s="1251" t="s">
        <v>1515</v>
      </c>
      <c r="Y3904" s="1251">
        <v>105</v>
      </c>
    </row>
    <row r="3905" spans="1:25" ht="12">
      <c r="A3905" s="1251">
        <v>2021</v>
      </c>
      <c r="B3905" s="1251">
        <v>25</v>
      </c>
      <c r="C3905" s="1251">
        <v>780</v>
      </c>
      <c r="D3905" s="1251" t="s">
        <v>1774</v>
      </c>
      <c r="E3905" s="1251">
        <v>105040</v>
      </c>
      <c r="F3905" s="1251" t="s">
        <v>1521</v>
      </c>
      <c r="G3905" s="1252">
        <v>475</v>
      </c>
      <c r="H3905" s="1252">
        <v>475</v>
      </c>
      <c r="I3905" s="1252">
        <v>475</v>
      </c>
      <c r="J3905" s="1252">
        <v>475</v>
      </c>
      <c r="K3905" s="1252">
        <v>475</v>
      </c>
      <c r="L3905" s="1252">
        <v>475</v>
      </c>
      <c r="M3905" s="1252">
        <v>475</v>
      </c>
      <c r="N3905" s="1252">
        <v>475</v>
      </c>
      <c r="O3905" s="1252">
        <v>475</v>
      </c>
      <c r="P3905" s="1252">
        <v>475</v>
      </c>
      <c r="Q3905" s="1252">
        <v>475</v>
      </c>
      <c r="R3905" s="1252">
        <v>475</v>
      </c>
      <c r="S3905" s="1252">
        <v>475</v>
      </c>
      <c r="T3905" s="1252">
        <v>475</v>
      </c>
      <c r="U3905" s="1251" t="s">
        <v>1065</v>
      </c>
      <c r="V3905" s="1251" t="s">
        <v>564</v>
      </c>
      <c r="W3905" s="1251" t="s">
        <v>296</v>
      </c>
      <c r="X3905" s="1251" t="s">
        <v>1515</v>
      </c>
      <c r="Y3905" s="1251">
        <v>105</v>
      </c>
    </row>
    <row r="3906" spans="1:25" ht="12">
      <c r="A3906" s="1251">
        <v>2021</v>
      </c>
      <c r="B3906" s="1251">
        <v>25</v>
      </c>
      <c r="C3906" s="1251">
        <v>780</v>
      </c>
      <c r="D3906" s="1251" t="s">
        <v>1774</v>
      </c>
      <c r="E3906" s="1251">
        <v>105060</v>
      </c>
      <c r="F3906" s="1251" t="s">
        <v>1523</v>
      </c>
      <c r="G3906" s="1252">
        <v>4753.7200000000003</v>
      </c>
      <c r="H3906" s="1252">
        <v>4753.7200000000003</v>
      </c>
      <c r="I3906" s="1252">
        <v>4753.7200000000003</v>
      </c>
      <c r="J3906" s="1252">
        <v>4753.7200000000003</v>
      </c>
      <c r="K3906" s="1252">
        <v>4753.7200000000003</v>
      </c>
      <c r="L3906" s="1252">
        <v>4753.7200000000003</v>
      </c>
      <c r="M3906" s="1252">
        <v>4753.7200000000003</v>
      </c>
      <c r="N3906" s="1252">
        <v>4753.7200000000003</v>
      </c>
      <c r="O3906" s="1252">
        <v>4753.7200000000003</v>
      </c>
      <c r="P3906" s="1252">
        <v>4753.7200000000003</v>
      </c>
      <c r="Q3906" s="1252">
        <v>4753.7200000000003</v>
      </c>
      <c r="R3906" s="1252">
        <v>4753.7200000000003</v>
      </c>
      <c r="S3906" s="1252">
        <v>4753.7200000000003</v>
      </c>
      <c r="T3906" s="1252">
        <v>4753.7200000000012</v>
      </c>
      <c r="U3906" s="1251" t="s">
        <v>1065</v>
      </c>
      <c r="V3906" s="1251" t="s">
        <v>564</v>
      </c>
      <c r="W3906" s="1251" t="s">
        <v>296</v>
      </c>
      <c r="X3906" s="1251" t="s">
        <v>1515</v>
      </c>
      <c r="Y3906" s="1251">
        <v>105</v>
      </c>
    </row>
    <row r="3907" spans="1:25" ht="12">
      <c r="A3907" s="1251">
        <v>2021</v>
      </c>
      <c r="B3907" s="1251">
        <v>25</v>
      </c>
      <c r="C3907" s="1251">
        <v>780</v>
      </c>
      <c r="D3907" s="1251" t="s">
        <v>1774</v>
      </c>
      <c r="E3907" s="1251">
        <v>105070</v>
      </c>
      <c r="F3907" s="1251" t="s">
        <v>1524</v>
      </c>
      <c r="G3907" s="1252">
        <v>13317.450000000001</v>
      </c>
      <c r="H3907" s="1252">
        <v>13317.450000000001</v>
      </c>
      <c r="I3907" s="1252">
        <v>13317.450000000001</v>
      </c>
      <c r="J3907" s="1252">
        <v>13317.450000000001</v>
      </c>
      <c r="K3907" s="1252">
        <v>13317.450000000001</v>
      </c>
      <c r="L3907" s="1252">
        <v>13317.450000000001</v>
      </c>
      <c r="M3907" s="1252">
        <v>13317.450000000001</v>
      </c>
      <c r="N3907" s="1252">
        <v>13317.450000000001</v>
      </c>
      <c r="O3907" s="1252">
        <v>13317.450000000001</v>
      </c>
      <c r="P3907" s="1252">
        <v>13317.450000000001</v>
      </c>
      <c r="Q3907" s="1252">
        <v>13317.450000000001</v>
      </c>
      <c r="R3907" s="1252">
        <v>13317.450000000001</v>
      </c>
      <c r="S3907" s="1252">
        <v>13317.450000000001</v>
      </c>
      <c r="T3907" s="1252">
        <v>13317.450000000012</v>
      </c>
      <c r="U3907" s="1251" t="s">
        <v>1065</v>
      </c>
      <c r="V3907" s="1251" t="s">
        <v>564</v>
      </c>
      <c r="W3907" s="1251" t="s">
        <v>296</v>
      </c>
      <c r="X3907" s="1251" t="s">
        <v>1515</v>
      </c>
      <c r="Y3907" s="1251">
        <v>105</v>
      </c>
    </row>
    <row r="3908" spans="1:25" ht="12">
      <c r="A3908" s="1251">
        <v>2021</v>
      </c>
      <c r="B3908" s="1251">
        <v>25</v>
      </c>
      <c r="C3908" s="1251">
        <v>780</v>
      </c>
      <c r="D3908" s="1251" t="s">
        <v>1774</v>
      </c>
      <c r="E3908" s="1251">
        <v>105080</v>
      </c>
      <c r="F3908" s="1251" t="s">
        <v>1525</v>
      </c>
      <c r="G3908" s="1252">
        <v>48.990000000000002</v>
      </c>
      <c r="H3908" s="1252">
        <v>48.990000000000002</v>
      </c>
      <c r="I3908" s="1252">
        <v>48.990000000000002</v>
      </c>
      <c r="J3908" s="1252">
        <v>48.990000000000002</v>
      </c>
      <c r="K3908" s="1252">
        <v>48.990000000000002</v>
      </c>
      <c r="L3908" s="1252">
        <v>48.990000000000002</v>
      </c>
      <c r="M3908" s="1252">
        <v>48.990000000000002</v>
      </c>
      <c r="N3908" s="1252">
        <v>48.990000000000002</v>
      </c>
      <c r="O3908" s="1252">
        <v>48.990000000000002</v>
      </c>
      <c r="P3908" s="1252">
        <v>48.990000000000002</v>
      </c>
      <c r="Q3908" s="1252">
        <v>48.990000000000002</v>
      </c>
      <c r="R3908" s="1252">
        <v>48.990000000000002</v>
      </c>
      <c r="S3908" s="1252">
        <v>48.990000000000002</v>
      </c>
      <c r="T3908" s="1252">
        <v>48.990000000000009</v>
      </c>
      <c r="U3908" s="1251" t="s">
        <v>1065</v>
      </c>
      <c r="V3908" s="1251" t="s">
        <v>564</v>
      </c>
      <c r="W3908" s="1251" t="s">
        <v>296</v>
      </c>
      <c r="X3908" s="1251" t="s">
        <v>1515</v>
      </c>
      <c r="Y3908" s="1251">
        <v>105</v>
      </c>
    </row>
    <row r="3909" spans="1:25" ht="12">
      <c r="A3909" s="1251">
        <v>2021</v>
      </c>
      <c r="B3909" s="1251">
        <v>25</v>
      </c>
      <c r="C3909" s="1251">
        <v>780</v>
      </c>
      <c r="D3909" s="1251" t="s">
        <v>1774</v>
      </c>
      <c r="E3909" s="1251">
        <v>105081</v>
      </c>
      <c r="F3909" s="1251" t="s">
        <v>1526</v>
      </c>
      <c r="G3909" s="1252">
        <v>27.710000000000001</v>
      </c>
      <c r="H3909" s="1252">
        <v>27.710000000000001</v>
      </c>
      <c r="I3909" s="1252">
        <v>27.710000000000001</v>
      </c>
      <c r="J3909" s="1252">
        <v>27.710000000000001</v>
      </c>
      <c r="K3909" s="1252">
        <v>27.710000000000001</v>
      </c>
      <c r="L3909" s="1252">
        <v>27.710000000000001</v>
      </c>
      <c r="M3909" s="1252">
        <v>27.710000000000001</v>
      </c>
      <c r="N3909" s="1252">
        <v>27.710000000000001</v>
      </c>
      <c r="O3909" s="1252">
        <v>27.710000000000001</v>
      </c>
      <c r="P3909" s="1252">
        <v>27.710000000000001</v>
      </c>
      <c r="Q3909" s="1252">
        <v>27.710000000000001</v>
      </c>
      <c r="R3909" s="1252">
        <v>27.710000000000001</v>
      </c>
      <c r="S3909" s="1252">
        <v>27.710000000000001</v>
      </c>
      <c r="T3909" s="1252">
        <v>27.70999999999998</v>
      </c>
      <c r="U3909" s="1251" t="s">
        <v>1065</v>
      </c>
      <c r="V3909" s="1251" t="s">
        <v>564</v>
      </c>
      <c r="W3909" s="1251" t="s">
        <v>296</v>
      </c>
      <c r="X3909" s="1251" t="s">
        <v>1515</v>
      </c>
      <c r="Y3909" s="1251">
        <v>105</v>
      </c>
    </row>
    <row r="3910" spans="1:25" ht="12">
      <c r="A3910" s="1251">
        <v>2021</v>
      </c>
      <c r="B3910" s="1251">
        <v>25</v>
      </c>
      <c r="C3910" s="1251">
        <v>780</v>
      </c>
      <c r="D3910" s="1251" t="s">
        <v>1774</v>
      </c>
      <c r="E3910" s="1251">
        <v>105085</v>
      </c>
      <c r="F3910" s="1251" t="s">
        <v>1527</v>
      </c>
      <c r="G3910" s="1252">
        <v>53.100000000000001</v>
      </c>
      <c r="H3910" s="1252">
        <v>53.100000000000001</v>
      </c>
      <c r="I3910" s="1252">
        <v>53.100000000000001</v>
      </c>
      <c r="J3910" s="1252">
        <v>53.100000000000001</v>
      </c>
      <c r="K3910" s="1252">
        <v>53.100000000000001</v>
      </c>
      <c r="L3910" s="1252">
        <v>53.100000000000001</v>
      </c>
      <c r="M3910" s="1252">
        <v>53.100000000000001</v>
      </c>
      <c r="N3910" s="1252">
        <v>53.100000000000001</v>
      </c>
      <c r="O3910" s="1252">
        <v>53.100000000000001</v>
      </c>
      <c r="P3910" s="1252">
        <v>53.100000000000001</v>
      </c>
      <c r="Q3910" s="1252">
        <v>53.100000000000001</v>
      </c>
      <c r="R3910" s="1252">
        <v>53.100000000000001</v>
      </c>
      <c r="S3910" s="1252">
        <v>53.100000000000001</v>
      </c>
      <c r="T3910" s="1252">
        <v>53.100000000000023</v>
      </c>
      <c r="U3910" s="1251" t="s">
        <v>1065</v>
      </c>
      <c r="V3910" s="1251" t="s">
        <v>564</v>
      </c>
      <c r="W3910" s="1251" t="s">
        <v>296</v>
      </c>
      <c r="X3910" s="1251" t="s">
        <v>1515</v>
      </c>
      <c r="Y3910" s="1251">
        <v>105</v>
      </c>
    </row>
    <row r="3911" spans="1:25" ht="12">
      <c r="A3911" s="1251">
        <v>2021</v>
      </c>
      <c r="B3911" s="1251">
        <v>25</v>
      </c>
      <c r="C3911" s="1251">
        <v>780</v>
      </c>
      <c r="D3911" s="1251" t="s">
        <v>1774</v>
      </c>
      <c r="E3911" s="1251">
        <v>105090</v>
      </c>
      <c r="F3911" s="1251" t="s">
        <v>1528</v>
      </c>
      <c r="G3911" s="1252">
        <v>-414132.16999999998</v>
      </c>
      <c r="H3911" s="1252">
        <v>-417583.83000000002</v>
      </c>
      <c r="I3911" s="1252">
        <v>-420483.83000000002</v>
      </c>
      <c r="J3911" s="1252">
        <v>-422757.15999999997</v>
      </c>
      <c r="K3911" s="1252">
        <v>-422757.15999999997</v>
      </c>
      <c r="L3911" s="1252">
        <v>-422757.15999999997</v>
      </c>
      <c r="M3911" s="1252">
        <v>-422757.15999999997</v>
      </c>
      <c r="N3911" s="1252">
        <v>-422757.15999999997</v>
      </c>
      <c r="O3911" s="1252">
        <v>-424289.66999999998</v>
      </c>
      <c r="P3911" s="1252">
        <v>-424289.66999999998</v>
      </c>
      <c r="Q3911" s="1252">
        <v>-424289.66999999998</v>
      </c>
      <c r="R3911" s="1252">
        <v>-424289.66999999998</v>
      </c>
      <c r="S3911" s="1252">
        <v>-437588.45000000001</v>
      </c>
      <c r="T3911" s="1252">
        <v>-437588.45000000019</v>
      </c>
      <c r="U3911" s="1251" t="s">
        <v>1065</v>
      </c>
      <c r="V3911" s="1251" t="s">
        <v>564</v>
      </c>
      <c r="W3911" s="1251" t="s">
        <v>296</v>
      </c>
      <c r="X3911" s="1251" t="s">
        <v>1515</v>
      </c>
      <c r="Y3911" s="1251">
        <v>105</v>
      </c>
    </row>
    <row r="3912" spans="1:25" ht="12">
      <c r="A3912" s="1251">
        <v>2021</v>
      </c>
      <c r="B3912" s="1251">
        <v>25</v>
      </c>
      <c r="C3912" s="1251">
        <v>780</v>
      </c>
      <c r="D3912" s="1251" t="s">
        <v>1774</v>
      </c>
      <c r="E3912" s="1251">
        <v>106000</v>
      </c>
      <c r="F3912" s="1251" t="s">
        <v>1529</v>
      </c>
      <c r="G3912" s="1252">
        <v>0</v>
      </c>
      <c r="H3912" s="1252">
        <v>0</v>
      </c>
      <c r="I3912" s="1252">
        <v>0</v>
      </c>
      <c r="J3912" s="1252">
        <v>0</v>
      </c>
      <c r="K3912" s="1252">
        <v>0</v>
      </c>
      <c r="L3912" s="1252">
        <v>0</v>
      </c>
      <c r="M3912" s="1252">
        <v>0</v>
      </c>
      <c r="N3912" s="1252">
        <v>0</v>
      </c>
      <c r="O3912" s="1252">
        <v>0</v>
      </c>
      <c r="P3912" s="1252">
        <v>0</v>
      </c>
      <c r="Q3912" s="1252">
        <v>0</v>
      </c>
      <c r="R3912" s="1252">
        <v>0</v>
      </c>
      <c r="S3912" s="1252">
        <v>0</v>
      </c>
      <c r="T3912" s="1252">
        <v>0</v>
      </c>
      <c r="U3912" s="1251" t="s">
        <v>1065</v>
      </c>
      <c r="V3912" s="1251" t="s">
        <v>564</v>
      </c>
      <c r="W3912" s="1251" t="s">
        <v>290</v>
      </c>
      <c r="X3912" s="1251" t="s">
        <v>1515</v>
      </c>
      <c r="Y3912" s="1251">
        <v>106</v>
      </c>
    </row>
    <row r="3913" spans="1:25" ht="12">
      <c r="A3913" s="1251">
        <v>2021</v>
      </c>
      <c r="B3913" s="1251">
        <v>25</v>
      </c>
      <c r="C3913" s="1251">
        <v>780</v>
      </c>
      <c r="D3913" s="1251" t="s">
        <v>1774</v>
      </c>
      <c r="E3913" s="1251">
        <v>108000</v>
      </c>
      <c r="F3913" s="1251" t="s">
        <v>1530</v>
      </c>
      <c r="G3913" s="1252">
        <v>-198914.82000000001</v>
      </c>
      <c r="H3913" s="1252">
        <v>-200237.73000000001</v>
      </c>
      <c r="I3913" s="1252">
        <v>-201560.64000000001</v>
      </c>
      <c r="J3913" s="1252">
        <v>-202883.54999999999</v>
      </c>
      <c r="K3913" s="1252">
        <v>-204231.29999999999</v>
      </c>
      <c r="L3913" s="1252">
        <v>-205579.04999999999</v>
      </c>
      <c r="M3913" s="1252">
        <v>-206926.79999999999</v>
      </c>
      <c r="N3913" s="1252">
        <v>-208274.54999999999</v>
      </c>
      <c r="O3913" s="1252">
        <v>-209622.29999999999</v>
      </c>
      <c r="P3913" s="1252">
        <v>-210970.04999999999</v>
      </c>
      <c r="Q3913" s="1252">
        <v>-212323.20999999999</v>
      </c>
      <c r="R3913" s="1252">
        <v>-213676.37</v>
      </c>
      <c r="S3913" s="1252">
        <v>-215031.54999999999</v>
      </c>
      <c r="T3913" s="1252">
        <v>-215031.54999999981</v>
      </c>
      <c r="U3913" s="1251" t="s">
        <v>1065</v>
      </c>
      <c r="V3913" s="1251" t="s">
        <v>564</v>
      </c>
      <c r="W3913" s="1251" t="s">
        <v>292</v>
      </c>
      <c r="X3913" s="1251" t="s">
        <v>1515</v>
      </c>
      <c r="Y3913" s="1251">
        <v>108</v>
      </c>
    </row>
    <row r="3914" spans="1:25" ht="12">
      <c r="A3914" s="1251">
        <v>2021</v>
      </c>
      <c r="B3914" s="1251">
        <v>25</v>
      </c>
      <c r="C3914" s="1251">
        <v>780</v>
      </c>
      <c r="D3914" s="1251" t="s">
        <v>1774</v>
      </c>
      <c r="E3914" s="1251">
        <v>108100</v>
      </c>
      <c r="F3914" s="1251" t="s">
        <v>1531</v>
      </c>
      <c r="G3914" s="1252">
        <v>0</v>
      </c>
      <c r="H3914" s="1252">
        <v>0</v>
      </c>
      <c r="I3914" s="1252">
        <v>0</v>
      </c>
      <c r="J3914" s="1252">
        <v>0</v>
      </c>
      <c r="K3914" s="1252">
        <v>0</v>
      </c>
      <c r="L3914" s="1252">
        <v>0</v>
      </c>
      <c r="M3914" s="1252">
        <v>0</v>
      </c>
      <c r="N3914" s="1252">
        <v>0</v>
      </c>
      <c r="O3914" s="1252">
        <v>0</v>
      </c>
      <c r="P3914" s="1252">
        <v>0</v>
      </c>
      <c r="Q3914" s="1252">
        <v>0</v>
      </c>
      <c r="R3914" s="1252">
        <v>0</v>
      </c>
      <c r="S3914" s="1252">
        <v>0</v>
      </c>
      <c r="T3914" s="1252">
        <v>0</v>
      </c>
      <c r="U3914" s="1251" t="s">
        <v>1065</v>
      </c>
      <c r="V3914" s="1251" t="s">
        <v>564</v>
      </c>
      <c r="W3914" s="1251" t="s">
        <v>292</v>
      </c>
      <c r="X3914" s="1251" t="s">
        <v>1515</v>
      </c>
      <c r="Y3914" s="1251">
        <v>108</v>
      </c>
    </row>
    <row r="3915" spans="1:25" ht="12">
      <c r="A3915" s="1251">
        <v>2021</v>
      </c>
      <c r="B3915" s="1251">
        <v>25</v>
      </c>
      <c r="C3915" s="1251">
        <v>780</v>
      </c>
      <c r="D3915" s="1251" t="s">
        <v>1774</v>
      </c>
      <c r="E3915" s="1251">
        <v>114000</v>
      </c>
      <c r="F3915" s="1251" t="s">
        <v>1534</v>
      </c>
      <c r="G3915" s="1252">
        <v>47736</v>
      </c>
      <c r="H3915" s="1252">
        <v>47736</v>
      </c>
      <c r="I3915" s="1252">
        <v>47736</v>
      </c>
      <c r="J3915" s="1252">
        <v>47736</v>
      </c>
      <c r="K3915" s="1252">
        <v>47736</v>
      </c>
      <c r="L3915" s="1252">
        <v>47736</v>
      </c>
      <c r="M3915" s="1252">
        <v>47736</v>
      </c>
      <c r="N3915" s="1252">
        <v>47736</v>
      </c>
      <c r="O3915" s="1252">
        <v>47736</v>
      </c>
      <c r="P3915" s="1252">
        <v>47736</v>
      </c>
      <c r="Q3915" s="1252">
        <v>47736</v>
      </c>
      <c r="R3915" s="1252">
        <v>47736</v>
      </c>
      <c r="S3915" s="1252">
        <v>47736</v>
      </c>
      <c r="T3915" s="1252">
        <v>47736</v>
      </c>
      <c r="U3915" s="1251" t="s">
        <v>1065</v>
      </c>
      <c r="V3915" s="1251" t="s">
        <v>564</v>
      </c>
      <c r="W3915" s="1251" t="s">
        <v>298</v>
      </c>
      <c r="X3915" s="1251" t="s">
        <v>1515</v>
      </c>
      <c r="Y3915" s="1251">
        <v>114</v>
      </c>
    </row>
    <row r="3916" spans="1:25" ht="12">
      <c r="A3916" s="1251">
        <v>2021</v>
      </c>
      <c r="B3916" s="1251">
        <v>25</v>
      </c>
      <c r="C3916" s="1251">
        <v>780</v>
      </c>
      <c r="D3916" s="1251" t="s">
        <v>1774</v>
      </c>
      <c r="E3916" s="1251">
        <v>115000</v>
      </c>
      <c r="F3916" s="1251" t="s">
        <v>1535</v>
      </c>
      <c r="G3916" s="1252">
        <v>-1856.4000000000001</v>
      </c>
      <c r="H3916" s="1252">
        <v>-2123.1399999999999</v>
      </c>
      <c r="I3916" s="1252">
        <v>-2389.8800000000001</v>
      </c>
      <c r="J3916" s="1252">
        <v>-2656.6199999999999</v>
      </c>
      <c r="K3916" s="1252">
        <v>-2923.3600000000001</v>
      </c>
      <c r="L3916" s="1252">
        <v>-3190.0999999999999</v>
      </c>
      <c r="M3916" s="1252">
        <v>-3456.8400000000001</v>
      </c>
      <c r="N3916" s="1252">
        <v>-3723.5799999999999</v>
      </c>
      <c r="O3916" s="1252">
        <v>-3990.3200000000002</v>
      </c>
      <c r="P3916" s="1252">
        <v>-4257.0600000000004</v>
      </c>
      <c r="Q3916" s="1252">
        <v>-4523.8000000000002</v>
      </c>
      <c r="R3916" s="1252">
        <v>-4790.54</v>
      </c>
      <c r="S3916" s="1252">
        <v>-5057.2799999999997</v>
      </c>
      <c r="T3916" s="1252">
        <v>-5057.2799999999988</v>
      </c>
      <c r="U3916" s="1251" t="s">
        <v>1065</v>
      </c>
      <c r="V3916" s="1251" t="s">
        <v>564</v>
      </c>
      <c r="W3916" s="1251" t="s">
        <v>298</v>
      </c>
      <c r="X3916" s="1251" t="s">
        <v>1515</v>
      </c>
      <c r="Y3916" s="1251">
        <v>115</v>
      </c>
    </row>
    <row r="3917" spans="1:25" ht="12">
      <c r="A3917" s="1251">
        <v>2021</v>
      </c>
      <c r="B3917" s="1251">
        <v>25</v>
      </c>
      <c r="C3917" s="1251">
        <v>780</v>
      </c>
      <c r="D3917" s="1251" t="s">
        <v>1774</v>
      </c>
      <c r="E3917" s="1251">
        <v>141000</v>
      </c>
      <c r="F3917" s="1251" t="s">
        <v>1541</v>
      </c>
      <c r="G3917" s="1252">
        <v>9744.2000000000007</v>
      </c>
      <c r="H3917" s="1252">
        <v>11826.129999999999</v>
      </c>
      <c r="I3917" s="1252">
        <v>11586.440000000001</v>
      </c>
      <c r="J3917" s="1252">
        <v>10496.950000000001</v>
      </c>
      <c r="K3917" s="1252">
        <v>11811.9</v>
      </c>
      <c r="L3917" s="1252">
        <v>12196.610000000001</v>
      </c>
      <c r="M3917" s="1252">
        <v>10716.780000000001</v>
      </c>
      <c r="N3917" s="1252">
        <v>12155.59</v>
      </c>
      <c r="O3917" s="1252">
        <v>11872.23</v>
      </c>
      <c r="P3917" s="1252">
        <v>12576.379999999999</v>
      </c>
      <c r="Q3917" s="1252">
        <v>13515.26</v>
      </c>
      <c r="R3917" s="1252">
        <v>15318.209999999999</v>
      </c>
      <c r="S3917" s="1252">
        <v>15423.059999999999</v>
      </c>
      <c r="T3917" s="1252">
        <v>15423.059999999998</v>
      </c>
      <c r="U3917" s="1251" t="s">
        <v>1065</v>
      </c>
      <c r="V3917" s="1251" t="s">
        <v>1537</v>
      </c>
      <c r="W3917" s="1251" t="s">
        <v>308</v>
      </c>
      <c r="X3917" s="1251" t="s">
        <v>1515</v>
      </c>
      <c r="Y3917" s="1251">
        <v>141</v>
      </c>
    </row>
    <row r="3918" spans="1:25" ht="12">
      <c r="A3918" s="1251">
        <v>2021</v>
      </c>
      <c r="B3918" s="1251">
        <v>25</v>
      </c>
      <c r="C3918" s="1251">
        <v>780</v>
      </c>
      <c r="D3918" s="1251" t="s">
        <v>1774</v>
      </c>
      <c r="E3918" s="1251">
        <v>141100</v>
      </c>
      <c r="F3918" s="1251" t="s">
        <v>1543</v>
      </c>
      <c r="G3918" s="1252">
        <v>0</v>
      </c>
      <c r="H3918" s="1252">
        <v>0</v>
      </c>
      <c r="I3918" s="1252">
        <v>0</v>
      </c>
      <c r="J3918" s="1252">
        <v>0</v>
      </c>
      <c r="K3918" s="1252">
        <v>0</v>
      </c>
      <c r="L3918" s="1252">
        <v>0</v>
      </c>
      <c r="M3918" s="1252">
        <v>0</v>
      </c>
      <c r="N3918" s="1252">
        <v>0</v>
      </c>
      <c r="O3918" s="1252">
        <v>0</v>
      </c>
      <c r="P3918" s="1252">
        <v>0</v>
      </c>
      <c r="Q3918" s="1252">
        <v>0</v>
      </c>
      <c r="R3918" s="1252">
        <v>0</v>
      </c>
      <c r="S3918" s="1252">
        <v>0</v>
      </c>
      <c r="T3918" s="1252">
        <v>0</v>
      </c>
      <c r="U3918" s="1251" t="s">
        <v>1065</v>
      </c>
      <c r="V3918" s="1251" t="s">
        <v>1537</v>
      </c>
      <c r="W3918" s="1251" t="s">
        <v>308</v>
      </c>
      <c r="X3918" s="1251" t="s">
        <v>1515</v>
      </c>
      <c r="Y3918" s="1251">
        <v>141</v>
      </c>
    </row>
    <row r="3919" spans="1:25" ht="12">
      <c r="A3919" s="1251">
        <v>2021</v>
      </c>
      <c r="B3919" s="1251">
        <v>25</v>
      </c>
      <c r="C3919" s="1251">
        <v>780</v>
      </c>
      <c r="D3919" s="1251" t="s">
        <v>1774</v>
      </c>
      <c r="E3919" s="1251">
        <v>143000</v>
      </c>
      <c r="F3919" s="1251" t="s">
        <v>1546</v>
      </c>
      <c r="G3919" s="1252">
        <v>-53.219999999999999</v>
      </c>
      <c r="H3919" s="1252">
        <v>-53.219999999999999</v>
      </c>
      <c r="I3919" s="1252">
        <v>-53.219999999999999</v>
      </c>
      <c r="J3919" s="1252">
        <v>-53.219999999999999</v>
      </c>
      <c r="K3919" s="1252">
        <v>-53.219999999999999</v>
      </c>
      <c r="L3919" s="1252">
        <v>-53.219999999999999</v>
      </c>
      <c r="M3919" s="1252">
        <v>-53.219999999999999</v>
      </c>
      <c r="N3919" s="1252">
        <v>-53.219999999999999</v>
      </c>
      <c r="O3919" s="1252">
        <v>-53.219999999999999</v>
      </c>
      <c r="P3919" s="1252">
        <v>-53.219999999999999</v>
      </c>
      <c r="Q3919" s="1252">
        <v>-53.219999999999999</v>
      </c>
      <c r="R3919" s="1252">
        <v>-53.219999999999999</v>
      </c>
      <c r="S3919" s="1252">
        <v>-53.219999999999999</v>
      </c>
      <c r="T3919" s="1252">
        <v>-53.220000000000027</v>
      </c>
      <c r="U3919" s="1251" t="s">
        <v>1065</v>
      </c>
      <c r="V3919" s="1251" t="s">
        <v>1537</v>
      </c>
      <c r="W3919" s="1251" t="s">
        <v>308</v>
      </c>
      <c r="X3919" s="1251" t="s">
        <v>1515</v>
      </c>
      <c r="Y3919" s="1251">
        <v>143</v>
      </c>
    </row>
    <row r="3920" spans="1:25" ht="12">
      <c r="A3920" s="1251">
        <v>2021</v>
      </c>
      <c r="B3920" s="1251">
        <v>25</v>
      </c>
      <c r="C3920" s="1251">
        <v>780</v>
      </c>
      <c r="D3920" s="1251" t="s">
        <v>1774</v>
      </c>
      <c r="E3920" s="1251">
        <v>162010</v>
      </c>
      <c r="F3920" s="1251" t="s">
        <v>1672</v>
      </c>
      <c r="G3920" s="1252">
        <v>0</v>
      </c>
      <c r="H3920" s="1252">
        <v>0</v>
      </c>
      <c r="I3920" s="1252">
        <v>0</v>
      </c>
      <c r="J3920" s="1252">
        <v>0</v>
      </c>
      <c r="K3920" s="1252">
        <v>0</v>
      </c>
      <c r="L3920" s="1252">
        <v>0</v>
      </c>
      <c r="M3920" s="1252">
        <v>0</v>
      </c>
      <c r="N3920" s="1252">
        <v>0</v>
      </c>
      <c r="O3920" s="1252">
        <v>0</v>
      </c>
      <c r="P3920" s="1252">
        <v>0</v>
      </c>
      <c r="Q3920" s="1252">
        <v>0</v>
      </c>
      <c r="R3920" s="1252">
        <v>0</v>
      </c>
      <c r="S3920" s="1252">
        <v>0</v>
      </c>
      <c r="T3920" s="1252">
        <v>0</v>
      </c>
      <c r="U3920" s="1251" t="s">
        <v>1065</v>
      </c>
      <c r="V3920" s="1251" t="s">
        <v>564</v>
      </c>
      <c r="W3920" s="1251" t="s">
        <v>314</v>
      </c>
      <c r="X3920" s="1251" t="s">
        <v>1515</v>
      </c>
      <c r="Y3920" s="1251">
        <v>162</v>
      </c>
    </row>
    <row r="3921" spans="1:25" ht="12">
      <c r="A3921" s="1251">
        <v>2021</v>
      </c>
      <c r="B3921" s="1251">
        <v>25</v>
      </c>
      <c r="C3921" s="1251">
        <v>780</v>
      </c>
      <c r="D3921" s="1251" t="s">
        <v>1774</v>
      </c>
      <c r="E3921" s="1251">
        <v>162020</v>
      </c>
      <c r="F3921" s="1251" t="s">
        <v>1673</v>
      </c>
      <c r="G3921" s="1252">
        <v>0</v>
      </c>
      <c r="H3921" s="1252">
        <v>0</v>
      </c>
      <c r="I3921" s="1252">
        <v>0</v>
      </c>
      <c r="J3921" s="1252">
        <v>0</v>
      </c>
      <c r="K3921" s="1252">
        <v>0</v>
      </c>
      <c r="L3921" s="1252">
        <v>0</v>
      </c>
      <c r="M3921" s="1252">
        <v>0</v>
      </c>
      <c r="N3921" s="1252">
        <v>0</v>
      </c>
      <c r="O3921" s="1252">
        <v>0</v>
      </c>
      <c r="P3921" s="1252">
        <v>0</v>
      </c>
      <c r="Q3921" s="1252">
        <v>0</v>
      </c>
      <c r="R3921" s="1252">
        <v>0</v>
      </c>
      <c r="S3921" s="1252">
        <v>0</v>
      </c>
      <c r="T3921" s="1252">
        <v>0</v>
      </c>
      <c r="U3921" s="1251" t="s">
        <v>1065</v>
      </c>
      <c r="V3921" s="1251" t="s">
        <v>564</v>
      </c>
      <c r="W3921" s="1251" t="s">
        <v>314</v>
      </c>
      <c r="X3921" s="1251" t="s">
        <v>1515</v>
      </c>
      <c r="Y3921" s="1251">
        <v>162</v>
      </c>
    </row>
    <row r="3922" spans="1:25" ht="12">
      <c r="A3922" s="1251">
        <v>2021</v>
      </c>
      <c r="B3922" s="1251">
        <v>25</v>
      </c>
      <c r="C3922" s="1251">
        <v>780</v>
      </c>
      <c r="D3922" s="1251" t="s">
        <v>1774</v>
      </c>
      <c r="E3922" s="1251">
        <v>162030</v>
      </c>
      <c r="F3922" s="1251" t="s">
        <v>1550</v>
      </c>
      <c r="G3922" s="1252">
        <v>0</v>
      </c>
      <c r="H3922" s="1252">
        <v>0</v>
      </c>
      <c r="I3922" s="1252">
        <v>0</v>
      </c>
      <c r="J3922" s="1252">
        <v>0</v>
      </c>
      <c r="K3922" s="1252">
        <v>0</v>
      </c>
      <c r="L3922" s="1252">
        <v>0</v>
      </c>
      <c r="M3922" s="1252">
        <v>0</v>
      </c>
      <c r="N3922" s="1252">
        <v>0</v>
      </c>
      <c r="O3922" s="1252">
        <v>0</v>
      </c>
      <c r="P3922" s="1252">
        <v>0</v>
      </c>
      <c r="Q3922" s="1252">
        <v>0</v>
      </c>
      <c r="R3922" s="1252">
        <v>0</v>
      </c>
      <c r="S3922" s="1252">
        <v>0</v>
      </c>
      <c r="T3922" s="1252">
        <v>0</v>
      </c>
      <c r="U3922" s="1251" t="s">
        <v>1065</v>
      </c>
      <c r="V3922" s="1251" t="s">
        <v>564</v>
      </c>
      <c r="W3922" s="1251" t="s">
        <v>314</v>
      </c>
      <c r="X3922" s="1251" t="s">
        <v>1515</v>
      </c>
      <c r="Y3922" s="1251">
        <v>162</v>
      </c>
    </row>
    <row r="3923" spans="1:25" ht="12">
      <c r="A3923" s="1251">
        <v>2021</v>
      </c>
      <c r="B3923" s="1251">
        <v>25</v>
      </c>
      <c r="C3923" s="1251">
        <v>780</v>
      </c>
      <c r="D3923" s="1251" t="s">
        <v>1774</v>
      </c>
      <c r="E3923" s="1251">
        <v>162040</v>
      </c>
      <c r="F3923" s="1251" t="s">
        <v>1551</v>
      </c>
      <c r="G3923" s="1252">
        <v>0</v>
      </c>
      <c r="H3923" s="1252">
        <v>0</v>
      </c>
      <c r="I3923" s="1252">
        <v>0</v>
      </c>
      <c r="J3923" s="1252">
        <v>0</v>
      </c>
      <c r="K3923" s="1252">
        <v>0</v>
      </c>
      <c r="L3923" s="1252">
        <v>0</v>
      </c>
      <c r="M3923" s="1252">
        <v>0</v>
      </c>
      <c r="N3923" s="1252">
        <v>0</v>
      </c>
      <c r="O3923" s="1252">
        <v>0</v>
      </c>
      <c r="P3923" s="1252">
        <v>0</v>
      </c>
      <c r="Q3923" s="1252">
        <v>0</v>
      </c>
      <c r="R3923" s="1252">
        <v>0</v>
      </c>
      <c r="S3923" s="1252">
        <v>0</v>
      </c>
      <c r="T3923" s="1252">
        <v>0</v>
      </c>
      <c r="U3923" s="1251" t="s">
        <v>1065</v>
      </c>
      <c r="V3923" s="1251" t="s">
        <v>564</v>
      </c>
      <c r="W3923" s="1251" t="s">
        <v>314</v>
      </c>
      <c r="X3923" s="1251" t="s">
        <v>1515</v>
      </c>
      <c r="Y3923" s="1251">
        <v>162</v>
      </c>
    </row>
    <row r="3924" spans="1:25" ht="12">
      <c r="A3924" s="1251">
        <v>2021</v>
      </c>
      <c r="B3924" s="1251">
        <v>25</v>
      </c>
      <c r="C3924" s="1251">
        <v>780</v>
      </c>
      <c r="D3924" s="1251" t="s">
        <v>1774</v>
      </c>
      <c r="E3924" s="1251">
        <v>173000</v>
      </c>
      <c r="F3924" s="1251" t="s">
        <v>1557</v>
      </c>
      <c r="G3924" s="1252">
        <v>6014.46</v>
      </c>
      <c r="H3924" s="1252">
        <v>3489.1500000000001</v>
      </c>
      <c r="I3924" s="1252">
        <v>3116.4000000000001</v>
      </c>
      <c r="J3924" s="1252">
        <v>2952.5999999999999</v>
      </c>
      <c r="K3924" s="1252">
        <v>3145.8000000000002</v>
      </c>
      <c r="L3924" s="1252">
        <v>3418.6500000000001</v>
      </c>
      <c r="M3924" s="1252">
        <v>3692.5700000000002</v>
      </c>
      <c r="N3924" s="1252">
        <v>5664.6000000000004</v>
      </c>
      <c r="O3924" s="1252">
        <v>6120.3999999999996</v>
      </c>
      <c r="P3924" s="1252">
        <v>6571.96</v>
      </c>
      <c r="Q3924" s="1252">
        <v>5838.4799999999996</v>
      </c>
      <c r="R3924" s="1252">
        <v>5893.5600000000004</v>
      </c>
      <c r="S3924" s="1252">
        <v>6287.9200000000001</v>
      </c>
      <c r="T3924" s="1252">
        <v>6287.9199999999983</v>
      </c>
      <c r="U3924" s="1251" t="s">
        <v>1065</v>
      </c>
      <c r="V3924" s="1251" t="s">
        <v>1537</v>
      </c>
      <c r="W3924" s="1251" t="s">
        <v>310</v>
      </c>
      <c r="X3924" s="1251" t="s">
        <v>1515</v>
      </c>
      <c r="Y3924" s="1251">
        <v>173</v>
      </c>
    </row>
    <row r="3925" spans="1:25" ht="12">
      <c r="A3925" s="1251">
        <v>2021</v>
      </c>
      <c r="B3925" s="1251">
        <v>25</v>
      </c>
      <c r="C3925" s="1251">
        <v>780</v>
      </c>
      <c r="D3925" s="1251" t="s">
        <v>1774</v>
      </c>
      <c r="E3925" s="1251">
        <v>184020</v>
      </c>
      <c r="F3925" s="1251" t="s">
        <v>1563</v>
      </c>
      <c r="G3925" s="1252">
        <v>1147.8900000000001</v>
      </c>
      <c r="H3925" s="1252">
        <v>1147.8900000000001</v>
      </c>
      <c r="I3925" s="1252">
        <v>1147.8900000000001</v>
      </c>
      <c r="J3925" s="1252">
        <v>1147.8900000000001</v>
      </c>
      <c r="K3925" s="1252">
        <v>1147.8900000000001</v>
      </c>
      <c r="L3925" s="1252">
        <v>1147.8900000000001</v>
      </c>
      <c r="M3925" s="1252">
        <v>1147.8900000000001</v>
      </c>
      <c r="N3925" s="1252">
        <v>1147.8900000000001</v>
      </c>
      <c r="O3925" s="1252">
        <v>1147.8900000000001</v>
      </c>
      <c r="P3925" s="1252">
        <v>1147.8900000000001</v>
      </c>
      <c r="Q3925" s="1252">
        <v>1147.8900000000001</v>
      </c>
      <c r="R3925" s="1252">
        <v>1147.8900000000001</v>
      </c>
      <c r="S3925" s="1252">
        <v>1147.8900000000001</v>
      </c>
      <c r="T3925" s="1252">
        <v>1147.8899999999994</v>
      </c>
      <c r="U3925" s="1251" t="s">
        <v>1065</v>
      </c>
      <c r="V3925" s="1251" t="s">
        <v>1537</v>
      </c>
      <c r="W3925" s="1251" t="s">
        <v>316</v>
      </c>
      <c r="X3925" s="1251" t="s">
        <v>1515</v>
      </c>
      <c r="Y3925" s="1251">
        <v>184</v>
      </c>
    </row>
    <row r="3926" spans="1:25" ht="12">
      <c r="A3926" s="1251">
        <v>2021</v>
      </c>
      <c r="B3926" s="1251">
        <v>25</v>
      </c>
      <c r="C3926" s="1251">
        <v>780</v>
      </c>
      <c r="D3926" s="1251" t="s">
        <v>1774</v>
      </c>
      <c r="E3926" s="1251">
        <v>184099</v>
      </c>
      <c r="F3926" s="1251" t="s">
        <v>1567</v>
      </c>
      <c r="G3926" s="1252">
        <v>-1147.8900000000001</v>
      </c>
      <c r="H3926" s="1252">
        <v>-1147.8900000000001</v>
      </c>
      <c r="I3926" s="1252">
        <v>-1147.8900000000001</v>
      </c>
      <c r="J3926" s="1252">
        <v>-1147.8900000000001</v>
      </c>
      <c r="K3926" s="1252">
        <v>-1147.8900000000001</v>
      </c>
      <c r="L3926" s="1252">
        <v>-1147.8900000000001</v>
      </c>
      <c r="M3926" s="1252">
        <v>-1147.8900000000001</v>
      </c>
      <c r="N3926" s="1252">
        <v>-1147.8900000000001</v>
      </c>
      <c r="O3926" s="1252">
        <v>-1147.8900000000001</v>
      </c>
      <c r="P3926" s="1252">
        <v>-1147.8900000000001</v>
      </c>
      <c r="Q3926" s="1252">
        <v>-1147.8900000000001</v>
      </c>
      <c r="R3926" s="1252">
        <v>-1147.8900000000001</v>
      </c>
      <c r="S3926" s="1252">
        <v>-1147.8900000000001</v>
      </c>
      <c r="T3926" s="1252">
        <v>-1147.8899999999994</v>
      </c>
      <c r="U3926" s="1251" t="s">
        <v>1065</v>
      </c>
      <c r="V3926" s="1251" t="s">
        <v>1537</v>
      </c>
      <c r="W3926" s="1251" t="s">
        <v>316</v>
      </c>
      <c r="X3926" s="1251" t="s">
        <v>1515</v>
      </c>
      <c r="Y3926" s="1251">
        <v>184</v>
      </c>
    </row>
    <row r="3927" spans="1:25" ht="12">
      <c r="A3927" s="1251">
        <v>2021</v>
      </c>
      <c r="B3927" s="1251">
        <v>25</v>
      </c>
      <c r="C3927" s="1251">
        <v>780</v>
      </c>
      <c r="D3927" s="1251" t="s">
        <v>1774</v>
      </c>
      <c r="E3927" s="1251">
        <v>186355</v>
      </c>
      <c r="F3927" s="1251" t="s">
        <v>1575</v>
      </c>
      <c r="G3927" s="1252">
        <v>0</v>
      </c>
      <c r="H3927" s="1252">
        <v>0</v>
      </c>
      <c r="I3927" s="1252">
        <v>0</v>
      </c>
      <c r="J3927" s="1252">
        <v>0</v>
      </c>
      <c r="K3927" s="1252">
        <v>0</v>
      </c>
      <c r="L3927" s="1252">
        <v>0</v>
      </c>
      <c r="M3927" s="1252">
        <v>0</v>
      </c>
      <c r="N3927" s="1252">
        <v>0</v>
      </c>
      <c r="O3927" s="1252">
        <v>0</v>
      </c>
      <c r="P3927" s="1252">
        <v>0</v>
      </c>
      <c r="Q3927" s="1252">
        <v>0</v>
      </c>
      <c r="R3927" s="1252">
        <v>0</v>
      </c>
      <c r="S3927" s="1252">
        <v>0</v>
      </c>
      <c r="T3927" s="1252">
        <v>0</v>
      </c>
      <c r="U3927" s="1251" t="s">
        <v>1065</v>
      </c>
      <c r="V3927" s="1251" t="s">
        <v>1537</v>
      </c>
      <c r="W3927" s="1251" t="s">
        <v>322</v>
      </c>
      <c r="X3927" s="1251" t="s">
        <v>1515</v>
      </c>
      <c r="Y3927" s="1251">
        <v>186</v>
      </c>
    </row>
    <row r="3928" spans="1:25" ht="12">
      <c r="A3928" s="1251">
        <v>2021</v>
      </c>
      <c r="B3928" s="1251">
        <v>25</v>
      </c>
      <c r="C3928" s="1251">
        <v>780</v>
      </c>
      <c r="D3928" s="1251" t="s">
        <v>1774</v>
      </c>
      <c r="E3928" s="1251">
        <v>186366</v>
      </c>
      <c r="F3928" s="1251" t="s">
        <v>1576</v>
      </c>
      <c r="G3928" s="1252">
        <v>28.59</v>
      </c>
      <c r="H3928" s="1252">
        <v>28.59</v>
      </c>
      <c r="I3928" s="1252">
        <v>28.59</v>
      </c>
      <c r="J3928" s="1252">
        <v>28.59</v>
      </c>
      <c r="K3928" s="1252">
        <v>28.59</v>
      </c>
      <c r="L3928" s="1252">
        <v>28.59</v>
      </c>
      <c r="M3928" s="1252">
        <v>28.59</v>
      </c>
      <c r="N3928" s="1252">
        <v>28.59</v>
      </c>
      <c r="O3928" s="1252">
        <v>28.59</v>
      </c>
      <c r="P3928" s="1252">
        <v>28.59</v>
      </c>
      <c r="Q3928" s="1252">
        <v>28.59</v>
      </c>
      <c r="R3928" s="1252">
        <v>28.59</v>
      </c>
      <c r="S3928" s="1252">
        <v>28.59</v>
      </c>
      <c r="T3928" s="1252">
        <v>28.589999999999975</v>
      </c>
      <c r="U3928" s="1251" t="s">
        <v>1065</v>
      </c>
      <c r="V3928" s="1251" t="s">
        <v>1537</v>
      </c>
      <c r="W3928" s="1251" t="s">
        <v>322</v>
      </c>
      <c r="X3928" s="1251" t="s">
        <v>1515</v>
      </c>
      <c r="Y3928" s="1251">
        <v>186</v>
      </c>
    </row>
    <row r="3929" spans="1:25" ht="12">
      <c r="A3929" s="1251">
        <v>2021</v>
      </c>
      <c r="B3929" s="1251">
        <v>25</v>
      </c>
      <c r="C3929" s="1251">
        <v>780</v>
      </c>
      <c r="D3929" s="1251" t="s">
        <v>1774</v>
      </c>
      <c r="E3929" s="1251">
        <v>186367</v>
      </c>
      <c r="F3929" s="1251" t="s">
        <v>1577</v>
      </c>
      <c r="G3929" s="1252">
        <v>-6.7999999999999998</v>
      </c>
      <c r="H3929" s="1252">
        <v>-6.8700000000000001</v>
      </c>
      <c r="I3929" s="1252">
        <v>-6.9400000000000004</v>
      </c>
      <c r="J3929" s="1252">
        <v>-7.0099999999999998</v>
      </c>
      <c r="K3929" s="1252">
        <v>-7.0800000000000001</v>
      </c>
      <c r="L3929" s="1252">
        <v>-7.1500000000000004</v>
      </c>
      <c r="M3929" s="1252">
        <v>-7.2199999999999998</v>
      </c>
      <c r="N3929" s="1252">
        <v>-7.29</v>
      </c>
      <c r="O3929" s="1252">
        <v>-7.3600000000000003</v>
      </c>
      <c r="P3929" s="1252">
        <v>-7.4299999999999997</v>
      </c>
      <c r="Q3929" s="1252">
        <v>-7.5</v>
      </c>
      <c r="R3929" s="1252">
        <v>-7.5700000000000003</v>
      </c>
      <c r="S3929" s="1252">
        <v>-7.6399999999999997</v>
      </c>
      <c r="T3929" s="1252">
        <v>-7.6400000000000006</v>
      </c>
      <c r="U3929" s="1251" t="s">
        <v>1065</v>
      </c>
      <c r="V3929" s="1251" t="s">
        <v>1537</v>
      </c>
      <c r="W3929" s="1251" t="s">
        <v>322</v>
      </c>
      <c r="X3929" s="1251" t="s">
        <v>1515</v>
      </c>
      <c r="Y3929" s="1251">
        <v>186</v>
      </c>
    </row>
    <row r="3930" spans="1:25" ht="12">
      <c r="A3930" s="1251">
        <v>2021</v>
      </c>
      <c r="B3930" s="1251">
        <v>25</v>
      </c>
      <c r="C3930" s="1251">
        <v>780</v>
      </c>
      <c r="D3930" s="1251" t="s">
        <v>1774</v>
      </c>
      <c r="E3930" s="1251">
        <v>236115</v>
      </c>
      <c r="F3930" s="1251" t="s">
        <v>1679</v>
      </c>
      <c r="G3930" s="1252">
        <v>0</v>
      </c>
      <c r="H3930" s="1252">
        <v>0</v>
      </c>
      <c r="I3930" s="1252">
        <v>0</v>
      </c>
      <c r="J3930" s="1252">
        <v>0</v>
      </c>
      <c r="K3930" s="1252">
        <v>0</v>
      </c>
      <c r="L3930" s="1252">
        <v>0</v>
      </c>
      <c r="M3930" s="1252">
        <v>0</v>
      </c>
      <c r="N3930" s="1252">
        <v>0</v>
      </c>
      <c r="O3930" s="1252">
        <v>0</v>
      </c>
      <c r="P3930" s="1252">
        <v>0</v>
      </c>
      <c r="Q3930" s="1252">
        <v>0</v>
      </c>
      <c r="R3930" s="1252">
        <v>0</v>
      </c>
      <c r="S3930" s="1252">
        <v>0</v>
      </c>
      <c r="T3930" s="1252">
        <v>0</v>
      </c>
      <c r="U3930" s="1251" t="s">
        <v>1065</v>
      </c>
      <c r="V3930" s="1251" t="s">
        <v>1537</v>
      </c>
      <c r="W3930" s="1251" t="s">
        <v>371</v>
      </c>
      <c r="X3930" s="1251" t="s">
        <v>1581</v>
      </c>
      <c r="Y3930" s="1251">
        <v>236</v>
      </c>
    </row>
    <row r="3931" spans="1:25" ht="12">
      <c r="A3931" s="1251">
        <v>2021</v>
      </c>
      <c r="B3931" s="1251">
        <v>25</v>
      </c>
      <c r="C3931" s="1251">
        <v>780</v>
      </c>
      <c r="D3931" s="1251" t="s">
        <v>1774</v>
      </c>
      <c r="E3931" s="1251">
        <v>236116</v>
      </c>
      <c r="F3931" s="1251" t="s">
        <v>1680</v>
      </c>
      <c r="G3931" s="1252">
        <v>0</v>
      </c>
      <c r="H3931" s="1252">
        <v>0</v>
      </c>
      <c r="I3931" s="1252">
        <v>0</v>
      </c>
      <c r="J3931" s="1252">
        <v>0</v>
      </c>
      <c r="K3931" s="1252">
        <v>0</v>
      </c>
      <c r="L3931" s="1252">
        <v>0</v>
      </c>
      <c r="M3931" s="1252">
        <v>0</v>
      </c>
      <c r="N3931" s="1252">
        <v>0</v>
      </c>
      <c r="O3931" s="1252">
        <v>0</v>
      </c>
      <c r="P3931" s="1252">
        <v>0</v>
      </c>
      <c r="Q3931" s="1252">
        <v>0</v>
      </c>
      <c r="R3931" s="1252">
        <v>0</v>
      </c>
      <c r="S3931" s="1252">
        <v>0</v>
      </c>
      <c r="T3931" s="1252">
        <v>0</v>
      </c>
      <c r="U3931" s="1251" t="s">
        <v>1065</v>
      </c>
      <c r="V3931" s="1251" t="s">
        <v>1537</v>
      </c>
      <c r="W3931" s="1251" t="s">
        <v>371</v>
      </c>
      <c r="X3931" s="1251" t="s">
        <v>1581</v>
      </c>
      <c r="Y3931" s="1251">
        <v>236</v>
      </c>
    </row>
    <row r="3932" spans="1:25" ht="12">
      <c r="A3932" s="1251">
        <v>2021</v>
      </c>
      <c r="B3932" s="1251">
        <v>25</v>
      </c>
      <c r="C3932" s="1251">
        <v>780</v>
      </c>
      <c r="D3932" s="1251" t="s">
        <v>1774</v>
      </c>
      <c r="E3932" s="1251">
        <v>236117</v>
      </c>
      <c r="F3932" s="1251" t="s">
        <v>1681</v>
      </c>
      <c r="G3932" s="1252">
        <v>0</v>
      </c>
      <c r="H3932" s="1252">
        <v>0</v>
      </c>
      <c r="I3932" s="1252">
        <v>0</v>
      </c>
      <c r="J3932" s="1252">
        <v>0</v>
      </c>
      <c r="K3932" s="1252">
        <v>0</v>
      </c>
      <c r="L3932" s="1252">
        <v>0</v>
      </c>
      <c r="M3932" s="1252">
        <v>0</v>
      </c>
      <c r="N3932" s="1252">
        <v>0</v>
      </c>
      <c r="O3932" s="1252">
        <v>0</v>
      </c>
      <c r="P3932" s="1252">
        <v>0</v>
      </c>
      <c r="Q3932" s="1252">
        <v>0</v>
      </c>
      <c r="R3932" s="1252">
        <v>0</v>
      </c>
      <c r="S3932" s="1252">
        <v>0</v>
      </c>
      <c r="T3932" s="1252">
        <v>0</v>
      </c>
      <c r="U3932" s="1251" t="s">
        <v>1065</v>
      </c>
      <c r="V3932" s="1251" t="s">
        <v>1537</v>
      </c>
      <c r="W3932" s="1251" t="s">
        <v>371</v>
      </c>
      <c r="X3932" s="1251" t="s">
        <v>1581</v>
      </c>
      <c r="Y3932" s="1251">
        <v>236</v>
      </c>
    </row>
    <row r="3933" spans="1:25" ht="12">
      <c r="A3933" s="1251">
        <v>2021</v>
      </c>
      <c r="B3933" s="1251">
        <v>25</v>
      </c>
      <c r="C3933" s="1251">
        <v>780</v>
      </c>
      <c r="D3933" s="1251" t="s">
        <v>1774</v>
      </c>
      <c r="E3933" s="1251">
        <v>300000</v>
      </c>
      <c r="F3933" s="1251" t="s">
        <v>1628</v>
      </c>
      <c r="G3933" s="1252">
        <v>523133.59000000003</v>
      </c>
      <c r="H3933" s="1252">
        <v>526585.25</v>
      </c>
      <c r="I3933" s="1252">
        <v>529485.25</v>
      </c>
      <c r="J3933" s="1252">
        <v>531758.57999999996</v>
      </c>
      <c r="K3933" s="1252">
        <v>531758.57999999996</v>
      </c>
      <c r="L3933" s="1252">
        <v>531758.57999999996</v>
      </c>
      <c r="M3933" s="1252">
        <v>531758.57999999996</v>
      </c>
      <c r="N3933" s="1252">
        <v>531758.57999999996</v>
      </c>
      <c r="O3933" s="1252">
        <v>533291.08999999997</v>
      </c>
      <c r="P3933" s="1252">
        <v>533291.08999999997</v>
      </c>
      <c r="Q3933" s="1252">
        <v>533291.08999999997</v>
      </c>
      <c r="R3933" s="1252">
        <v>533291.08999999997</v>
      </c>
      <c r="S3933" s="1252">
        <v>546589.87</v>
      </c>
      <c r="T3933" s="1252">
        <v>546589.87000000011</v>
      </c>
      <c r="U3933" s="1251" t="s">
        <v>1065</v>
      </c>
      <c r="V3933" s="1251" t="s">
        <v>564</v>
      </c>
      <c r="W3933" s="1251" t="s">
        <v>290</v>
      </c>
      <c r="X3933" s="1251" t="s">
        <v>1515</v>
      </c>
      <c r="Y3933" s="1251">
        <v>300</v>
      </c>
    </row>
    <row r="3934" spans="1:25" ht="12">
      <c r="A3934" s="1251">
        <v>2021</v>
      </c>
      <c r="B3934" s="1251">
        <v>25</v>
      </c>
      <c r="C3934" s="1251">
        <v>780</v>
      </c>
      <c r="D3934" s="1251" t="s">
        <v>1774</v>
      </c>
      <c r="E3934" s="1251">
        <v>354300</v>
      </c>
      <c r="F3934" s="1251" t="s">
        <v>1745</v>
      </c>
      <c r="G3934" s="1252">
        <v>0</v>
      </c>
      <c r="H3934" s="1252">
        <v>0</v>
      </c>
      <c r="I3934" s="1252">
        <v>0</v>
      </c>
      <c r="J3934" s="1252">
        <v>0</v>
      </c>
      <c r="K3934" s="1252">
        <v>0</v>
      </c>
      <c r="L3934" s="1252">
        <v>0</v>
      </c>
      <c r="M3934" s="1252">
        <v>0</v>
      </c>
      <c r="N3934" s="1252">
        <v>0</v>
      </c>
      <c r="O3934" s="1252">
        <v>0</v>
      </c>
      <c r="P3934" s="1252">
        <v>0</v>
      </c>
      <c r="Q3934" s="1252">
        <v>0</v>
      </c>
      <c r="R3934" s="1252">
        <v>0</v>
      </c>
      <c r="S3934" s="1252">
        <v>0</v>
      </c>
      <c r="T3934" s="1252">
        <v>0</v>
      </c>
      <c r="U3934" s="1251" t="s">
        <v>1065</v>
      </c>
      <c r="V3934" s="1251" t="s">
        <v>564</v>
      </c>
      <c r="W3934" s="1251" t="s">
        <v>290</v>
      </c>
      <c r="X3934" s="1251" t="s">
        <v>1515</v>
      </c>
      <c r="Y3934" s="1251">
        <v>354</v>
      </c>
    </row>
    <row r="3935" spans="1:25" ht="12">
      <c r="A3935" s="1251">
        <v>2021</v>
      </c>
      <c r="B3935" s="1251">
        <v>25</v>
      </c>
      <c r="C3935" s="1251">
        <v>780</v>
      </c>
      <c r="D3935" s="1251" t="s">
        <v>1774</v>
      </c>
      <c r="E3935" s="1251">
        <v>354400</v>
      </c>
      <c r="F3935" s="1251" t="s">
        <v>1775</v>
      </c>
      <c r="G3935" s="1252">
        <v>0</v>
      </c>
      <c r="H3935" s="1252">
        <v>0</v>
      </c>
      <c r="I3935" s="1252">
        <v>0</v>
      </c>
      <c r="J3935" s="1252">
        <v>0</v>
      </c>
      <c r="K3935" s="1252">
        <v>0</v>
      </c>
      <c r="L3935" s="1252">
        <v>0</v>
      </c>
      <c r="M3935" s="1252">
        <v>0</v>
      </c>
      <c r="N3935" s="1252">
        <v>0</v>
      </c>
      <c r="O3935" s="1252">
        <v>0</v>
      </c>
      <c r="P3935" s="1252">
        <v>0</v>
      </c>
      <c r="Q3935" s="1252">
        <v>0</v>
      </c>
      <c r="R3935" s="1252">
        <v>0</v>
      </c>
      <c r="S3935" s="1252">
        <v>0</v>
      </c>
      <c r="T3935" s="1252">
        <v>0</v>
      </c>
      <c r="U3935" s="1251" t="s">
        <v>1065</v>
      </c>
      <c r="V3935" s="1251" t="s">
        <v>564</v>
      </c>
      <c r="W3935" s="1251" t="s">
        <v>290</v>
      </c>
      <c r="X3935" s="1251" t="s">
        <v>1515</v>
      </c>
      <c r="Y3935" s="1251">
        <v>354</v>
      </c>
    </row>
    <row r="3936" spans="1:25" ht="12">
      <c r="A3936" s="1251">
        <v>2021</v>
      </c>
      <c r="B3936" s="1251">
        <v>25</v>
      </c>
      <c r="C3936" s="1251">
        <v>780</v>
      </c>
      <c r="D3936" s="1251" t="s">
        <v>1774</v>
      </c>
      <c r="E3936" s="1251">
        <v>354500</v>
      </c>
      <c r="F3936" s="1251" t="s">
        <v>1776</v>
      </c>
      <c r="G3936" s="1252">
        <v>0</v>
      </c>
      <c r="H3936" s="1252">
        <v>0</v>
      </c>
      <c r="I3936" s="1252">
        <v>0</v>
      </c>
      <c r="J3936" s="1252">
        <v>0</v>
      </c>
      <c r="K3936" s="1252">
        <v>0</v>
      </c>
      <c r="L3936" s="1252">
        <v>0</v>
      </c>
      <c r="M3936" s="1252">
        <v>0</v>
      </c>
      <c r="N3936" s="1252">
        <v>0</v>
      </c>
      <c r="O3936" s="1252">
        <v>0</v>
      </c>
      <c r="P3936" s="1252">
        <v>0</v>
      </c>
      <c r="Q3936" s="1252">
        <v>0</v>
      </c>
      <c r="R3936" s="1252">
        <v>0</v>
      </c>
      <c r="S3936" s="1252">
        <v>0</v>
      </c>
      <c r="T3936" s="1252">
        <v>0</v>
      </c>
      <c r="U3936" s="1251" t="s">
        <v>1065</v>
      </c>
      <c r="V3936" s="1251" t="s">
        <v>564</v>
      </c>
      <c r="W3936" s="1251" t="s">
        <v>290</v>
      </c>
      <c r="X3936" s="1251" t="s">
        <v>1515</v>
      </c>
      <c r="Y3936" s="1251">
        <v>354</v>
      </c>
    </row>
    <row r="3937" spans="1:25" ht="12">
      <c r="A3937" s="1251">
        <v>2021</v>
      </c>
      <c r="B3937" s="1251">
        <v>25</v>
      </c>
      <c r="C3937" s="1251">
        <v>780</v>
      </c>
      <c r="D3937" s="1251" t="s">
        <v>1774</v>
      </c>
      <c r="E3937" s="1251">
        <v>360000</v>
      </c>
      <c r="F3937" s="1251" t="s">
        <v>1754</v>
      </c>
      <c r="G3937" s="1252">
        <v>0</v>
      </c>
      <c r="H3937" s="1252">
        <v>0</v>
      </c>
      <c r="I3937" s="1252">
        <v>0</v>
      </c>
      <c r="J3937" s="1252">
        <v>0</v>
      </c>
      <c r="K3937" s="1252">
        <v>0</v>
      </c>
      <c r="L3937" s="1252">
        <v>0</v>
      </c>
      <c r="M3937" s="1252">
        <v>0</v>
      </c>
      <c r="N3937" s="1252">
        <v>0</v>
      </c>
      <c r="O3937" s="1252">
        <v>0</v>
      </c>
      <c r="P3937" s="1252">
        <v>0</v>
      </c>
      <c r="Q3937" s="1252">
        <v>0</v>
      </c>
      <c r="R3937" s="1252">
        <v>0</v>
      </c>
      <c r="S3937" s="1252">
        <v>0</v>
      </c>
      <c r="T3937" s="1252">
        <v>0</v>
      </c>
      <c r="U3937" s="1251" t="s">
        <v>1065</v>
      </c>
      <c r="V3937" s="1251" t="s">
        <v>564</v>
      </c>
      <c r="W3937" s="1251" t="s">
        <v>290</v>
      </c>
      <c r="X3937" s="1251" t="s">
        <v>1515</v>
      </c>
      <c r="Y3937" s="1251">
        <v>360</v>
      </c>
    </row>
    <row r="3938" spans="1:25" ht="12">
      <c r="A3938" s="1251">
        <v>2021</v>
      </c>
      <c r="B3938" s="1251">
        <v>25</v>
      </c>
      <c r="C3938" s="1251">
        <v>780</v>
      </c>
      <c r="D3938" s="1251" t="s">
        <v>1774</v>
      </c>
      <c r="E3938" s="1251">
        <v>361000</v>
      </c>
      <c r="F3938" s="1251" t="s">
        <v>1746</v>
      </c>
      <c r="G3938" s="1252">
        <v>0</v>
      </c>
      <c r="H3938" s="1252">
        <v>0</v>
      </c>
      <c r="I3938" s="1252">
        <v>0</v>
      </c>
      <c r="J3938" s="1252">
        <v>0</v>
      </c>
      <c r="K3938" s="1252">
        <v>0</v>
      </c>
      <c r="L3938" s="1252">
        <v>0</v>
      </c>
      <c r="M3938" s="1252">
        <v>0</v>
      </c>
      <c r="N3938" s="1252">
        <v>0</v>
      </c>
      <c r="O3938" s="1252">
        <v>0</v>
      </c>
      <c r="P3938" s="1252">
        <v>0</v>
      </c>
      <c r="Q3938" s="1252">
        <v>0</v>
      </c>
      <c r="R3938" s="1252">
        <v>0</v>
      </c>
      <c r="S3938" s="1252">
        <v>0</v>
      </c>
      <c r="T3938" s="1252">
        <v>0</v>
      </c>
      <c r="U3938" s="1251" t="s">
        <v>1065</v>
      </c>
      <c r="V3938" s="1251" t="s">
        <v>564</v>
      </c>
      <c r="W3938" s="1251" t="s">
        <v>290</v>
      </c>
      <c r="X3938" s="1251" t="s">
        <v>1515</v>
      </c>
      <c r="Y3938" s="1251">
        <v>361</v>
      </c>
    </row>
    <row r="3939" spans="1:25" ht="12">
      <c r="A3939" s="1251">
        <v>2021</v>
      </c>
      <c r="B3939" s="1251">
        <v>25</v>
      </c>
      <c r="C3939" s="1251">
        <v>780</v>
      </c>
      <c r="D3939" s="1251" t="s">
        <v>1774</v>
      </c>
      <c r="E3939" s="1251">
        <v>363000</v>
      </c>
      <c r="F3939" s="1251" t="s">
        <v>1747</v>
      </c>
      <c r="G3939" s="1252">
        <v>0</v>
      </c>
      <c r="H3939" s="1252">
        <v>0</v>
      </c>
      <c r="I3939" s="1252">
        <v>0</v>
      </c>
      <c r="J3939" s="1252">
        <v>0</v>
      </c>
      <c r="K3939" s="1252">
        <v>0</v>
      </c>
      <c r="L3939" s="1252">
        <v>0</v>
      </c>
      <c r="M3939" s="1252">
        <v>0</v>
      </c>
      <c r="N3939" s="1252">
        <v>0</v>
      </c>
      <c r="O3939" s="1252">
        <v>0</v>
      </c>
      <c r="P3939" s="1252">
        <v>0</v>
      </c>
      <c r="Q3939" s="1252">
        <v>0</v>
      </c>
      <c r="R3939" s="1252">
        <v>0</v>
      </c>
      <c r="S3939" s="1252">
        <v>0</v>
      </c>
      <c r="T3939" s="1252">
        <v>0</v>
      </c>
      <c r="U3939" s="1251" t="s">
        <v>1065</v>
      </c>
      <c r="V3939" s="1251" t="s">
        <v>564</v>
      </c>
      <c r="W3939" s="1251" t="s">
        <v>290</v>
      </c>
      <c r="X3939" s="1251" t="s">
        <v>1515</v>
      </c>
      <c r="Y3939" s="1251">
        <v>363</v>
      </c>
    </row>
    <row r="3940" spans="1:25" ht="12">
      <c r="A3940" s="1251">
        <v>2021</v>
      </c>
      <c r="B3940" s="1251">
        <v>25</v>
      </c>
      <c r="C3940" s="1251">
        <v>780</v>
      </c>
      <c r="D3940" s="1251" t="s">
        <v>1774</v>
      </c>
      <c r="E3940" s="1251">
        <v>364000</v>
      </c>
      <c r="F3940" s="1251" t="s">
        <v>1773</v>
      </c>
      <c r="G3940" s="1252">
        <v>0</v>
      </c>
      <c r="H3940" s="1252">
        <v>0</v>
      </c>
      <c r="I3940" s="1252">
        <v>0</v>
      </c>
      <c r="J3940" s="1252">
        <v>0</v>
      </c>
      <c r="K3940" s="1252">
        <v>0</v>
      </c>
      <c r="L3940" s="1252">
        <v>0</v>
      </c>
      <c r="M3940" s="1252">
        <v>0</v>
      </c>
      <c r="N3940" s="1252">
        <v>0</v>
      </c>
      <c r="O3940" s="1252">
        <v>0</v>
      </c>
      <c r="P3940" s="1252">
        <v>0</v>
      </c>
      <c r="Q3940" s="1252">
        <v>0</v>
      </c>
      <c r="R3940" s="1252">
        <v>0</v>
      </c>
      <c r="S3940" s="1252">
        <v>0</v>
      </c>
      <c r="T3940" s="1252">
        <v>0</v>
      </c>
      <c r="U3940" s="1251" t="s">
        <v>1065</v>
      </c>
      <c r="V3940" s="1251" t="s">
        <v>564</v>
      </c>
      <c r="W3940" s="1251" t="s">
        <v>290</v>
      </c>
      <c r="X3940" s="1251" t="s">
        <v>1515</v>
      </c>
      <c r="Y3940" s="1251">
        <v>364</v>
      </c>
    </row>
    <row r="3941" spans="1:25" ht="12">
      <c r="A3941" s="1251">
        <v>2021</v>
      </c>
      <c r="B3941" s="1251">
        <v>25</v>
      </c>
      <c r="C3941" s="1251">
        <v>780</v>
      </c>
      <c r="D3941" s="1251" t="s">
        <v>1774</v>
      </c>
      <c r="E3941" s="1251">
        <v>380400</v>
      </c>
      <c r="F3941" s="1251" t="s">
        <v>1752</v>
      </c>
      <c r="G3941" s="1252">
        <v>0</v>
      </c>
      <c r="H3941" s="1252">
        <v>0</v>
      </c>
      <c r="I3941" s="1252">
        <v>0</v>
      </c>
      <c r="J3941" s="1252">
        <v>0</v>
      </c>
      <c r="K3941" s="1252">
        <v>0</v>
      </c>
      <c r="L3941" s="1252">
        <v>0</v>
      </c>
      <c r="M3941" s="1252">
        <v>0</v>
      </c>
      <c r="N3941" s="1252">
        <v>0</v>
      </c>
      <c r="O3941" s="1252">
        <v>0</v>
      </c>
      <c r="P3941" s="1252">
        <v>0</v>
      </c>
      <c r="Q3941" s="1252">
        <v>0</v>
      </c>
      <c r="R3941" s="1252">
        <v>0</v>
      </c>
      <c r="S3941" s="1252">
        <v>0</v>
      </c>
      <c r="T3941" s="1252">
        <v>0</v>
      </c>
      <c r="U3941" s="1251" t="s">
        <v>1065</v>
      </c>
      <c r="V3941" s="1251" t="s">
        <v>564</v>
      </c>
      <c r="W3941" s="1251" t="s">
        <v>290</v>
      </c>
      <c r="X3941" s="1251" t="s">
        <v>1515</v>
      </c>
      <c r="Y3941" s="1251">
        <v>380</v>
      </c>
    </row>
    <row r="3942" spans="1:25" ht="12">
      <c r="A3942" s="1251">
        <v>2021</v>
      </c>
      <c r="B3942" s="1251">
        <v>25</v>
      </c>
      <c r="C3942" s="1251">
        <v>790</v>
      </c>
      <c r="D3942" s="1251" t="s">
        <v>1777</v>
      </c>
      <c r="E3942" s="1251">
        <v>105020</v>
      </c>
      <c r="F3942" s="1251" t="s">
        <v>1518</v>
      </c>
      <c r="G3942" s="1252">
        <v>70304.919999999998</v>
      </c>
      <c r="H3942" s="1252">
        <v>70304.919999999998</v>
      </c>
      <c r="I3942" s="1252">
        <v>70304.919999999998</v>
      </c>
      <c r="J3942" s="1252">
        <v>70499.759999999995</v>
      </c>
      <c r="K3942" s="1252">
        <v>70813.350000000006</v>
      </c>
      <c r="L3942" s="1252">
        <v>71161.929999999993</v>
      </c>
      <c r="M3942" s="1252">
        <v>71404.240000000005</v>
      </c>
      <c r="N3942" s="1252">
        <v>71843.960000000006</v>
      </c>
      <c r="O3942" s="1252">
        <v>72561.279999999999</v>
      </c>
      <c r="P3942" s="1252">
        <v>73679.369999999995</v>
      </c>
      <c r="Q3942" s="1252">
        <v>74567.800000000003</v>
      </c>
      <c r="R3942" s="1252">
        <v>75020.770000000004</v>
      </c>
      <c r="S3942" s="1252">
        <v>75444.25</v>
      </c>
      <c r="T3942" s="1252">
        <v>75444.25</v>
      </c>
      <c r="U3942" s="1251" t="s">
        <v>1065</v>
      </c>
      <c r="V3942" s="1251" t="s">
        <v>564</v>
      </c>
      <c r="W3942" s="1251" t="s">
        <v>296</v>
      </c>
      <c r="X3942" s="1251" t="s">
        <v>1515</v>
      </c>
      <c r="Y3942" s="1251">
        <v>105</v>
      </c>
    </row>
    <row r="3943" spans="1:25" ht="12">
      <c r="A3943" s="1251">
        <v>2021</v>
      </c>
      <c r="B3943" s="1251">
        <v>25</v>
      </c>
      <c r="C3943" s="1251">
        <v>790</v>
      </c>
      <c r="D3943" s="1251" t="s">
        <v>1777</v>
      </c>
      <c r="E3943" s="1251">
        <v>105029</v>
      </c>
      <c r="F3943" s="1251" t="s">
        <v>1519</v>
      </c>
      <c r="G3943" s="1252">
        <v>1623.96</v>
      </c>
      <c r="H3943" s="1252">
        <v>1623.96</v>
      </c>
      <c r="I3943" s="1252">
        <v>1623.96</v>
      </c>
      <c r="J3943" s="1252">
        <v>1623.96</v>
      </c>
      <c r="K3943" s="1252">
        <v>1623.96</v>
      </c>
      <c r="L3943" s="1252">
        <v>1623.96</v>
      </c>
      <c r="M3943" s="1252">
        <v>1623.96</v>
      </c>
      <c r="N3943" s="1252">
        <v>1623.96</v>
      </c>
      <c r="O3943" s="1252">
        <v>1623.96</v>
      </c>
      <c r="P3943" s="1252">
        <v>1623.96</v>
      </c>
      <c r="Q3943" s="1252">
        <v>1623.96</v>
      </c>
      <c r="R3943" s="1252">
        <v>1623.96</v>
      </c>
      <c r="S3943" s="1252">
        <v>1623.96</v>
      </c>
      <c r="T3943" s="1252">
        <v>1623.9599999999991</v>
      </c>
      <c r="U3943" s="1251" t="s">
        <v>1065</v>
      </c>
      <c r="V3943" s="1251" t="s">
        <v>564</v>
      </c>
      <c r="W3943" s="1251" t="s">
        <v>296</v>
      </c>
      <c r="X3943" s="1251" t="s">
        <v>1515</v>
      </c>
      <c r="Y3943" s="1251">
        <v>105</v>
      </c>
    </row>
    <row r="3944" spans="1:25" ht="12">
      <c r="A3944" s="1251">
        <v>2021</v>
      </c>
      <c r="B3944" s="1251">
        <v>25</v>
      </c>
      <c r="C3944" s="1251">
        <v>790</v>
      </c>
      <c r="D3944" s="1251" t="s">
        <v>1777</v>
      </c>
      <c r="E3944" s="1251">
        <v>105030</v>
      </c>
      <c r="F3944" s="1251" t="s">
        <v>1520</v>
      </c>
      <c r="G3944" s="1252">
        <v>787580.38</v>
      </c>
      <c r="H3944" s="1252">
        <v>791725.38</v>
      </c>
      <c r="I3944" s="1252">
        <v>816425.18000000005</v>
      </c>
      <c r="J3944" s="1252">
        <v>818832.38</v>
      </c>
      <c r="K3944" s="1252">
        <v>820257.38</v>
      </c>
      <c r="L3944" s="1252">
        <v>836249.17000000004</v>
      </c>
      <c r="M3944" s="1252">
        <v>848100.17000000004</v>
      </c>
      <c r="N3944" s="1252">
        <v>868053.34999999998</v>
      </c>
      <c r="O3944" s="1252">
        <v>912007.95999999996</v>
      </c>
      <c r="P3944" s="1252">
        <v>880075.23999999999</v>
      </c>
      <c r="Q3944" s="1252">
        <v>880802.53000000003</v>
      </c>
      <c r="R3944" s="1252">
        <v>880802.53000000003</v>
      </c>
      <c r="S3944" s="1252">
        <v>903953.96999999997</v>
      </c>
      <c r="T3944" s="1252">
        <v>903953.97000000067</v>
      </c>
      <c r="U3944" s="1251" t="s">
        <v>1065</v>
      </c>
      <c r="V3944" s="1251" t="s">
        <v>564</v>
      </c>
      <c r="W3944" s="1251" t="s">
        <v>296</v>
      </c>
      <c r="X3944" s="1251" t="s">
        <v>1515</v>
      </c>
      <c r="Y3944" s="1251">
        <v>105</v>
      </c>
    </row>
    <row r="3945" spans="1:25" ht="12">
      <c r="A3945" s="1251">
        <v>2021</v>
      </c>
      <c r="B3945" s="1251">
        <v>25</v>
      </c>
      <c r="C3945" s="1251">
        <v>790</v>
      </c>
      <c r="D3945" s="1251" t="s">
        <v>1777</v>
      </c>
      <c r="E3945" s="1251">
        <v>105060</v>
      </c>
      <c r="F3945" s="1251" t="s">
        <v>1523</v>
      </c>
      <c r="G3945" s="1252">
        <v>62328.739999999998</v>
      </c>
      <c r="H3945" s="1252">
        <v>62328.739999999998</v>
      </c>
      <c r="I3945" s="1252">
        <v>62328.739999999998</v>
      </c>
      <c r="J3945" s="1252">
        <v>62510.940000000002</v>
      </c>
      <c r="K3945" s="1252">
        <v>62802.800000000003</v>
      </c>
      <c r="L3945" s="1252">
        <v>63163.370000000003</v>
      </c>
      <c r="M3945" s="1252">
        <v>63508.879999999997</v>
      </c>
      <c r="N3945" s="1252">
        <v>64088.879999999997</v>
      </c>
      <c r="O3945" s="1252">
        <v>65246.769999999997</v>
      </c>
      <c r="P3945" s="1252">
        <v>66176.160000000003</v>
      </c>
      <c r="Q3945" s="1252">
        <v>66802.649999999994</v>
      </c>
      <c r="R3945" s="1252">
        <v>67315.399999999994</v>
      </c>
      <c r="S3945" s="1252">
        <v>68208.399999999994</v>
      </c>
      <c r="T3945" s="1252">
        <v>68208.400000000023</v>
      </c>
      <c r="U3945" s="1251" t="s">
        <v>1065</v>
      </c>
      <c r="V3945" s="1251" t="s">
        <v>564</v>
      </c>
      <c r="W3945" s="1251" t="s">
        <v>296</v>
      </c>
      <c r="X3945" s="1251" t="s">
        <v>1515</v>
      </c>
      <c r="Y3945" s="1251">
        <v>105</v>
      </c>
    </row>
    <row r="3946" spans="1:25" ht="12">
      <c r="A3946" s="1251">
        <v>2021</v>
      </c>
      <c r="B3946" s="1251">
        <v>25</v>
      </c>
      <c r="C3946" s="1251">
        <v>790</v>
      </c>
      <c r="D3946" s="1251" t="s">
        <v>1777</v>
      </c>
      <c r="E3946" s="1251">
        <v>105070</v>
      </c>
      <c r="F3946" s="1251" t="s">
        <v>1524</v>
      </c>
      <c r="G3946" s="1252">
        <v>81438.029999999999</v>
      </c>
      <c r="H3946" s="1252">
        <v>81438.029999999999</v>
      </c>
      <c r="I3946" s="1252">
        <v>81438.029999999999</v>
      </c>
      <c r="J3946" s="1252">
        <v>81654.830000000002</v>
      </c>
      <c r="K3946" s="1252">
        <v>82003.759999999995</v>
      </c>
      <c r="L3946" s="1252">
        <v>82391.619999999995</v>
      </c>
      <c r="M3946" s="1252">
        <v>82661.240000000005</v>
      </c>
      <c r="N3946" s="1252">
        <v>83150.520000000004</v>
      </c>
      <c r="O3946" s="1252">
        <v>83948.679999999993</v>
      </c>
      <c r="P3946" s="1252">
        <v>85192.779999999999</v>
      </c>
      <c r="Q3946" s="1252">
        <v>86181.330000000002</v>
      </c>
      <c r="R3946" s="1252">
        <v>86685.350000000006</v>
      </c>
      <c r="S3946" s="1252">
        <v>87156.559999999998</v>
      </c>
      <c r="T3946" s="1252">
        <v>87156.560000000056</v>
      </c>
      <c r="U3946" s="1251" t="s">
        <v>1065</v>
      </c>
      <c r="V3946" s="1251" t="s">
        <v>564</v>
      </c>
      <c r="W3946" s="1251" t="s">
        <v>296</v>
      </c>
      <c r="X3946" s="1251" t="s">
        <v>1515</v>
      </c>
      <c r="Y3946" s="1251">
        <v>105</v>
      </c>
    </row>
    <row r="3947" spans="1:25" ht="12">
      <c r="A3947" s="1251">
        <v>2021</v>
      </c>
      <c r="B3947" s="1251">
        <v>25</v>
      </c>
      <c r="C3947" s="1251">
        <v>790</v>
      </c>
      <c r="D3947" s="1251" t="s">
        <v>1777</v>
      </c>
      <c r="E3947" s="1251">
        <v>105080</v>
      </c>
      <c r="F3947" s="1251" t="s">
        <v>1525</v>
      </c>
      <c r="G3947" s="1252">
        <v>327.79000000000002</v>
      </c>
      <c r="H3947" s="1252">
        <v>327.79000000000002</v>
      </c>
      <c r="I3947" s="1252">
        <v>327.79000000000002</v>
      </c>
      <c r="J3947" s="1252">
        <v>327.79000000000002</v>
      </c>
      <c r="K3947" s="1252">
        <v>327.79000000000002</v>
      </c>
      <c r="L3947" s="1252">
        <v>327.79000000000002</v>
      </c>
      <c r="M3947" s="1252">
        <v>327.79000000000002</v>
      </c>
      <c r="N3947" s="1252">
        <v>327.79000000000002</v>
      </c>
      <c r="O3947" s="1252">
        <v>327.79000000000002</v>
      </c>
      <c r="P3947" s="1252">
        <v>327.79000000000002</v>
      </c>
      <c r="Q3947" s="1252">
        <v>327.79000000000002</v>
      </c>
      <c r="R3947" s="1252">
        <v>327.79000000000002</v>
      </c>
      <c r="S3947" s="1252">
        <v>327.79000000000002</v>
      </c>
      <c r="T3947" s="1252">
        <v>327.78999999999996</v>
      </c>
      <c r="U3947" s="1251" t="s">
        <v>1065</v>
      </c>
      <c r="V3947" s="1251" t="s">
        <v>564</v>
      </c>
      <c r="W3947" s="1251" t="s">
        <v>296</v>
      </c>
      <c r="X3947" s="1251" t="s">
        <v>1515</v>
      </c>
      <c r="Y3947" s="1251">
        <v>105</v>
      </c>
    </row>
    <row r="3948" spans="1:25" ht="12">
      <c r="A3948" s="1251">
        <v>2021</v>
      </c>
      <c r="B3948" s="1251">
        <v>25</v>
      </c>
      <c r="C3948" s="1251">
        <v>790</v>
      </c>
      <c r="D3948" s="1251" t="s">
        <v>1777</v>
      </c>
      <c r="E3948" s="1251">
        <v>105081</v>
      </c>
      <c r="F3948" s="1251" t="s">
        <v>1526</v>
      </c>
      <c r="G3948" s="1252">
        <v>0</v>
      </c>
      <c r="H3948" s="1252">
        <v>0</v>
      </c>
      <c r="I3948" s="1252">
        <v>0</v>
      </c>
      <c r="J3948" s="1252">
        <v>0</v>
      </c>
      <c r="K3948" s="1252">
        <v>0</v>
      </c>
      <c r="L3948" s="1252">
        <v>0</v>
      </c>
      <c r="M3948" s="1252">
        <v>0</v>
      </c>
      <c r="N3948" s="1252">
        <v>0</v>
      </c>
      <c r="O3948" s="1252">
        <v>0</v>
      </c>
      <c r="P3948" s="1252">
        <v>0</v>
      </c>
      <c r="Q3948" s="1252">
        <v>0</v>
      </c>
      <c r="R3948" s="1252">
        <v>0</v>
      </c>
      <c r="S3948" s="1252">
        <v>9.7100000000000009</v>
      </c>
      <c r="T3948" s="1252">
        <v>9.7100000000000009</v>
      </c>
      <c r="U3948" s="1251" t="s">
        <v>1065</v>
      </c>
      <c r="V3948" s="1251" t="s">
        <v>564</v>
      </c>
      <c r="W3948" s="1251" t="s">
        <v>296</v>
      </c>
      <c r="X3948" s="1251" t="s">
        <v>1515</v>
      </c>
      <c r="Y3948" s="1251">
        <v>105</v>
      </c>
    </row>
    <row r="3949" spans="1:25" ht="12">
      <c r="A3949" s="1251">
        <v>2021</v>
      </c>
      <c r="B3949" s="1251">
        <v>25</v>
      </c>
      <c r="C3949" s="1251">
        <v>790</v>
      </c>
      <c r="D3949" s="1251" t="s">
        <v>1777</v>
      </c>
      <c r="E3949" s="1251">
        <v>105085</v>
      </c>
      <c r="F3949" s="1251" t="s">
        <v>1527</v>
      </c>
      <c r="G3949" s="1252">
        <v>0</v>
      </c>
      <c r="H3949" s="1252">
        <v>0</v>
      </c>
      <c r="I3949" s="1252">
        <v>0</v>
      </c>
      <c r="J3949" s="1252">
        <v>0</v>
      </c>
      <c r="K3949" s="1252">
        <v>0</v>
      </c>
      <c r="L3949" s="1252">
        <v>0</v>
      </c>
      <c r="M3949" s="1252">
        <v>0</v>
      </c>
      <c r="N3949" s="1252">
        <v>0</v>
      </c>
      <c r="O3949" s="1252">
        <v>0</v>
      </c>
      <c r="P3949" s="1252">
        <v>0</v>
      </c>
      <c r="Q3949" s="1252">
        <v>0</v>
      </c>
      <c r="R3949" s="1252">
        <v>0</v>
      </c>
      <c r="S3949" s="1252">
        <v>22.559999999999999</v>
      </c>
      <c r="T3949" s="1252">
        <v>22.559999999999999</v>
      </c>
      <c r="U3949" s="1251" t="s">
        <v>1065</v>
      </c>
      <c r="V3949" s="1251" t="s">
        <v>564</v>
      </c>
      <c r="W3949" s="1251" t="s">
        <v>296</v>
      </c>
      <c r="X3949" s="1251" t="s">
        <v>1515</v>
      </c>
      <c r="Y3949" s="1251">
        <v>105</v>
      </c>
    </row>
    <row r="3950" spans="1:25" ht="12">
      <c r="A3950" s="1251">
        <v>2021</v>
      </c>
      <c r="B3950" s="1251">
        <v>25</v>
      </c>
      <c r="C3950" s="1251">
        <v>790</v>
      </c>
      <c r="D3950" s="1251" t="s">
        <v>1777</v>
      </c>
      <c r="E3950" s="1251">
        <v>105090</v>
      </c>
      <c r="F3950" s="1251" t="s">
        <v>1528</v>
      </c>
      <c r="G3950" s="1252">
        <v>-1186502.27</v>
      </c>
      <c r="H3950" s="1252">
        <v>-1190647.27</v>
      </c>
      <c r="I3950" s="1252">
        <v>-1190647.27</v>
      </c>
      <c r="J3950" s="1252">
        <v>-1190647.27</v>
      </c>
      <c r="K3950" s="1252">
        <v>-1190647.27</v>
      </c>
      <c r="L3950" s="1252">
        <v>-1190647.27</v>
      </c>
      <c r="M3950" s="1252">
        <v>-1190647.27</v>
      </c>
      <c r="N3950" s="1252">
        <v>-1190647.27</v>
      </c>
      <c r="O3950" s="1252">
        <v>-1193942.96</v>
      </c>
      <c r="P3950" s="1252">
        <v>-1193942.96</v>
      </c>
      <c r="Q3950" s="1252">
        <v>-1193942.96</v>
      </c>
      <c r="R3950" s="1252">
        <v>-1193942.96</v>
      </c>
      <c r="S3950" s="1252">
        <v>-1312269.0700000001</v>
      </c>
      <c r="T3950" s="1252">
        <v>-1312269.0700000003</v>
      </c>
      <c r="U3950" s="1251" t="s">
        <v>1065</v>
      </c>
      <c r="V3950" s="1251" t="s">
        <v>564</v>
      </c>
      <c r="W3950" s="1251" t="s">
        <v>296</v>
      </c>
      <c r="X3950" s="1251" t="s">
        <v>1515</v>
      </c>
      <c r="Y3950" s="1251">
        <v>105</v>
      </c>
    </row>
    <row r="3951" spans="1:25" ht="12">
      <c r="A3951" s="1251">
        <v>2021</v>
      </c>
      <c r="B3951" s="1251">
        <v>25</v>
      </c>
      <c r="C3951" s="1251">
        <v>790</v>
      </c>
      <c r="D3951" s="1251" t="s">
        <v>1777</v>
      </c>
      <c r="E3951" s="1251">
        <v>106000</v>
      </c>
      <c r="F3951" s="1251" t="s">
        <v>1529</v>
      </c>
      <c r="G3951" s="1252">
        <v>0</v>
      </c>
      <c r="H3951" s="1252">
        <v>0</v>
      </c>
      <c r="I3951" s="1252">
        <v>0</v>
      </c>
      <c r="J3951" s="1252">
        <v>0</v>
      </c>
      <c r="K3951" s="1252">
        <v>0</v>
      </c>
      <c r="L3951" s="1252">
        <v>0</v>
      </c>
      <c r="M3951" s="1252">
        <v>0</v>
      </c>
      <c r="N3951" s="1252">
        <v>0</v>
      </c>
      <c r="O3951" s="1252">
        <v>3295.6900000000001</v>
      </c>
      <c r="P3951" s="1252">
        <v>3295.6900000000001</v>
      </c>
      <c r="Q3951" s="1252">
        <v>3295.6900000000001</v>
      </c>
      <c r="R3951" s="1252">
        <v>0</v>
      </c>
      <c r="S3951" s="1252">
        <v>0</v>
      </c>
      <c r="T3951" s="1252">
        <v>0</v>
      </c>
      <c r="U3951" s="1251" t="s">
        <v>1065</v>
      </c>
      <c r="V3951" s="1251" t="s">
        <v>564</v>
      </c>
      <c r="W3951" s="1251" t="s">
        <v>290</v>
      </c>
      <c r="X3951" s="1251" t="s">
        <v>1515</v>
      </c>
      <c r="Y3951" s="1251">
        <v>106</v>
      </c>
    </row>
    <row r="3952" spans="1:25" ht="12">
      <c r="A3952" s="1251">
        <v>2021</v>
      </c>
      <c r="B3952" s="1251">
        <v>25</v>
      </c>
      <c r="C3952" s="1251">
        <v>790</v>
      </c>
      <c r="D3952" s="1251" t="s">
        <v>1777</v>
      </c>
      <c r="E3952" s="1251">
        <v>108000</v>
      </c>
      <c r="F3952" s="1251" t="s">
        <v>1530</v>
      </c>
      <c r="G3952" s="1252">
        <v>-974860.73999999999</v>
      </c>
      <c r="H3952" s="1252">
        <v>-977032.20999999996</v>
      </c>
      <c r="I3952" s="1252">
        <v>-979203.68000000005</v>
      </c>
      <c r="J3952" s="1252">
        <v>-981375.15000000002</v>
      </c>
      <c r="K3952" s="1252">
        <v>-983551.66000000003</v>
      </c>
      <c r="L3952" s="1252">
        <v>-985728.17000000004</v>
      </c>
      <c r="M3952" s="1252">
        <v>-987904.68000000005</v>
      </c>
      <c r="N3952" s="1252">
        <v>-990081.18999999994</v>
      </c>
      <c r="O3952" s="1252">
        <v>-992257.69999999995</v>
      </c>
      <c r="P3952" s="1252">
        <v>-994434.20999999996</v>
      </c>
      <c r="Q3952" s="1252">
        <v>-996614.15000000002</v>
      </c>
      <c r="R3952" s="1252">
        <v>-998794.08999999997</v>
      </c>
      <c r="S3952" s="1252">
        <v>-996554.88</v>
      </c>
      <c r="T3952" s="1252">
        <v>-996554.88000000082</v>
      </c>
      <c r="U3952" s="1251" t="s">
        <v>1065</v>
      </c>
      <c r="V3952" s="1251" t="s">
        <v>564</v>
      </c>
      <c r="W3952" s="1251" t="s">
        <v>292</v>
      </c>
      <c r="X3952" s="1251" t="s">
        <v>1515</v>
      </c>
      <c r="Y3952" s="1251">
        <v>108</v>
      </c>
    </row>
    <row r="3953" spans="1:25" ht="12">
      <c r="A3953" s="1251">
        <v>2021</v>
      </c>
      <c r="B3953" s="1251">
        <v>25</v>
      </c>
      <c r="C3953" s="1251">
        <v>790</v>
      </c>
      <c r="D3953" s="1251" t="s">
        <v>1777</v>
      </c>
      <c r="E3953" s="1251">
        <v>108100</v>
      </c>
      <c r="F3953" s="1251" t="s">
        <v>1531</v>
      </c>
      <c r="G3953" s="1252">
        <v>0</v>
      </c>
      <c r="H3953" s="1252">
        <v>0</v>
      </c>
      <c r="I3953" s="1252">
        <v>0</v>
      </c>
      <c r="J3953" s="1252">
        <v>0</v>
      </c>
      <c r="K3953" s="1252">
        <v>0</v>
      </c>
      <c r="L3953" s="1252">
        <v>0</v>
      </c>
      <c r="M3953" s="1252">
        <v>0</v>
      </c>
      <c r="N3953" s="1252">
        <v>0</v>
      </c>
      <c r="O3953" s="1252">
        <v>0</v>
      </c>
      <c r="P3953" s="1252">
        <v>0</v>
      </c>
      <c r="Q3953" s="1252">
        <v>0</v>
      </c>
      <c r="R3953" s="1252">
        <v>0</v>
      </c>
      <c r="S3953" s="1252">
        <v>0</v>
      </c>
      <c r="T3953" s="1252">
        <v>0</v>
      </c>
      <c r="U3953" s="1251" t="s">
        <v>1065</v>
      </c>
      <c r="V3953" s="1251" t="s">
        <v>564</v>
      </c>
      <c r="W3953" s="1251" t="s">
        <v>292</v>
      </c>
      <c r="X3953" s="1251" t="s">
        <v>1515</v>
      </c>
      <c r="Y3953" s="1251">
        <v>108</v>
      </c>
    </row>
    <row r="3954" spans="1:25" ht="12">
      <c r="A3954" s="1251">
        <v>2021</v>
      </c>
      <c r="B3954" s="1251">
        <v>25</v>
      </c>
      <c r="C3954" s="1251">
        <v>790</v>
      </c>
      <c r="D3954" s="1251" t="s">
        <v>1777</v>
      </c>
      <c r="E3954" s="1251">
        <v>114000</v>
      </c>
      <c r="F3954" s="1251" t="s">
        <v>1534</v>
      </c>
      <c r="G3954" s="1252">
        <v>0</v>
      </c>
      <c r="H3954" s="1252">
        <v>0</v>
      </c>
      <c r="I3954" s="1252">
        <v>0</v>
      </c>
      <c r="J3954" s="1252">
        <v>0</v>
      </c>
      <c r="K3954" s="1252">
        <v>0</v>
      </c>
      <c r="L3954" s="1252">
        <v>0</v>
      </c>
      <c r="M3954" s="1252">
        <v>0</v>
      </c>
      <c r="N3954" s="1252">
        <v>0</v>
      </c>
      <c r="O3954" s="1252">
        <v>0</v>
      </c>
      <c r="P3954" s="1252">
        <v>0</v>
      </c>
      <c r="Q3954" s="1252">
        <v>0</v>
      </c>
      <c r="R3954" s="1252">
        <v>0</v>
      </c>
      <c r="S3954" s="1252">
        <v>0</v>
      </c>
      <c r="T3954" s="1252">
        <v>0</v>
      </c>
      <c r="U3954" s="1251" t="s">
        <v>1065</v>
      </c>
      <c r="V3954" s="1251" t="s">
        <v>564</v>
      </c>
      <c r="W3954" s="1251" t="s">
        <v>298</v>
      </c>
      <c r="X3954" s="1251" t="s">
        <v>1515</v>
      </c>
      <c r="Y3954" s="1251">
        <v>114</v>
      </c>
    </row>
    <row r="3955" spans="1:25" ht="12">
      <c r="A3955" s="1251">
        <v>2021</v>
      </c>
      <c r="B3955" s="1251">
        <v>25</v>
      </c>
      <c r="C3955" s="1251">
        <v>790</v>
      </c>
      <c r="D3955" s="1251" t="s">
        <v>1777</v>
      </c>
      <c r="E3955" s="1251">
        <v>141000</v>
      </c>
      <c r="F3955" s="1251" t="s">
        <v>1541</v>
      </c>
      <c r="G3955" s="1252">
        <v>8116.1099999999997</v>
      </c>
      <c r="H3955" s="1252">
        <v>9036.0400000000009</v>
      </c>
      <c r="I3955" s="1252">
        <v>4264.8500000000004</v>
      </c>
      <c r="J3955" s="1252">
        <v>5826.5</v>
      </c>
      <c r="K3955" s="1252">
        <v>5640.2200000000003</v>
      </c>
      <c r="L3955" s="1252">
        <v>7105.1300000000001</v>
      </c>
      <c r="M3955" s="1252">
        <v>6567.8699999999999</v>
      </c>
      <c r="N3955" s="1252">
        <v>8276.2800000000007</v>
      </c>
      <c r="O3955" s="1252">
        <v>7770.5200000000004</v>
      </c>
      <c r="P3955" s="1252">
        <v>8043.3199999999997</v>
      </c>
      <c r="Q3955" s="1252">
        <v>7651.6800000000003</v>
      </c>
      <c r="R3955" s="1252">
        <v>8708.9400000000005</v>
      </c>
      <c r="S3955" s="1252">
        <v>8593.3199999999997</v>
      </c>
      <c r="T3955" s="1252">
        <v>8593.320000000007</v>
      </c>
      <c r="U3955" s="1251" t="s">
        <v>1065</v>
      </c>
      <c r="V3955" s="1251" t="s">
        <v>1537</v>
      </c>
      <c r="W3955" s="1251" t="s">
        <v>308</v>
      </c>
      <c r="X3955" s="1251" t="s">
        <v>1515</v>
      </c>
      <c r="Y3955" s="1251">
        <v>141</v>
      </c>
    </row>
    <row r="3956" spans="1:25" ht="12">
      <c r="A3956" s="1251">
        <v>2021</v>
      </c>
      <c r="B3956" s="1251">
        <v>25</v>
      </c>
      <c r="C3956" s="1251">
        <v>790</v>
      </c>
      <c r="D3956" s="1251" t="s">
        <v>1777</v>
      </c>
      <c r="E3956" s="1251">
        <v>141100</v>
      </c>
      <c r="F3956" s="1251" t="s">
        <v>1543</v>
      </c>
      <c r="G3956" s="1252">
        <v>0</v>
      </c>
      <c r="H3956" s="1252">
        <v>0</v>
      </c>
      <c r="I3956" s="1252">
        <v>0</v>
      </c>
      <c r="J3956" s="1252">
        <v>0</v>
      </c>
      <c r="K3956" s="1252">
        <v>0</v>
      </c>
      <c r="L3956" s="1252">
        <v>0</v>
      </c>
      <c r="M3956" s="1252">
        <v>0</v>
      </c>
      <c r="N3956" s="1252">
        <v>0</v>
      </c>
      <c r="O3956" s="1252">
        <v>0</v>
      </c>
      <c r="P3956" s="1252">
        <v>0</v>
      </c>
      <c r="Q3956" s="1252">
        <v>0</v>
      </c>
      <c r="R3956" s="1252">
        <v>0</v>
      </c>
      <c r="S3956" s="1252">
        <v>0</v>
      </c>
      <c r="T3956" s="1252">
        <v>0</v>
      </c>
      <c r="U3956" s="1251" t="s">
        <v>1065</v>
      </c>
      <c r="V3956" s="1251" t="s">
        <v>1537</v>
      </c>
      <c r="W3956" s="1251" t="s">
        <v>308</v>
      </c>
      <c r="X3956" s="1251" t="s">
        <v>1515</v>
      </c>
      <c r="Y3956" s="1251">
        <v>141</v>
      </c>
    </row>
    <row r="3957" spans="1:25" ht="12">
      <c r="A3957" s="1251">
        <v>2021</v>
      </c>
      <c r="B3957" s="1251">
        <v>25</v>
      </c>
      <c r="C3957" s="1251">
        <v>790</v>
      </c>
      <c r="D3957" s="1251" t="s">
        <v>1777</v>
      </c>
      <c r="E3957" s="1251">
        <v>143000</v>
      </c>
      <c r="F3957" s="1251" t="s">
        <v>1546</v>
      </c>
      <c r="G3957" s="1252">
        <v>-79.670000000000002</v>
      </c>
      <c r="H3957" s="1252">
        <v>-79.670000000000002</v>
      </c>
      <c r="I3957" s="1252">
        <v>-79.670000000000002</v>
      </c>
      <c r="J3957" s="1252">
        <v>-79.670000000000002</v>
      </c>
      <c r="K3957" s="1252">
        <v>-79.670000000000002</v>
      </c>
      <c r="L3957" s="1252">
        <v>-79.670000000000002</v>
      </c>
      <c r="M3957" s="1252">
        <v>-79.670000000000002</v>
      </c>
      <c r="N3957" s="1252">
        <v>-79.670000000000002</v>
      </c>
      <c r="O3957" s="1252">
        <v>-79.670000000000002</v>
      </c>
      <c r="P3957" s="1252">
        <v>-79.670000000000002</v>
      </c>
      <c r="Q3957" s="1252">
        <v>-79.670000000000002</v>
      </c>
      <c r="R3957" s="1252">
        <v>-79.670000000000002</v>
      </c>
      <c r="S3957" s="1252">
        <v>-79.670000000000002</v>
      </c>
      <c r="T3957" s="1252">
        <v>-79.669999999999959</v>
      </c>
      <c r="U3957" s="1251" t="s">
        <v>1065</v>
      </c>
      <c r="V3957" s="1251" t="s">
        <v>1537</v>
      </c>
      <c r="W3957" s="1251" t="s">
        <v>308</v>
      </c>
      <c r="X3957" s="1251" t="s">
        <v>1515</v>
      </c>
      <c r="Y3957" s="1251">
        <v>143</v>
      </c>
    </row>
    <row r="3958" spans="1:25" ht="12">
      <c r="A3958" s="1251">
        <v>2021</v>
      </c>
      <c r="B3958" s="1251">
        <v>25</v>
      </c>
      <c r="C3958" s="1251">
        <v>790</v>
      </c>
      <c r="D3958" s="1251" t="s">
        <v>1777</v>
      </c>
      <c r="E3958" s="1251">
        <v>162010</v>
      </c>
      <c r="F3958" s="1251" t="s">
        <v>1672</v>
      </c>
      <c r="G3958" s="1252">
        <v>0</v>
      </c>
      <c r="H3958" s="1252">
        <v>0</v>
      </c>
      <c r="I3958" s="1252">
        <v>0</v>
      </c>
      <c r="J3958" s="1252">
        <v>0</v>
      </c>
      <c r="K3958" s="1252">
        <v>0</v>
      </c>
      <c r="L3958" s="1252">
        <v>0</v>
      </c>
      <c r="M3958" s="1252">
        <v>0</v>
      </c>
      <c r="N3958" s="1252">
        <v>0</v>
      </c>
      <c r="O3958" s="1252">
        <v>0</v>
      </c>
      <c r="P3958" s="1252">
        <v>0</v>
      </c>
      <c r="Q3958" s="1252">
        <v>0</v>
      </c>
      <c r="R3958" s="1252">
        <v>0</v>
      </c>
      <c r="S3958" s="1252">
        <v>0</v>
      </c>
      <c r="T3958" s="1252">
        <v>0</v>
      </c>
      <c r="U3958" s="1251" t="s">
        <v>1065</v>
      </c>
      <c r="V3958" s="1251" t="s">
        <v>564</v>
      </c>
      <c r="W3958" s="1251" t="s">
        <v>314</v>
      </c>
      <c r="X3958" s="1251" t="s">
        <v>1515</v>
      </c>
      <c r="Y3958" s="1251">
        <v>162</v>
      </c>
    </row>
    <row r="3959" spans="1:25" ht="12">
      <c r="A3959" s="1251">
        <v>2021</v>
      </c>
      <c r="B3959" s="1251">
        <v>25</v>
      </c>
      <c r="C3959" s="1251">
        <v>790</v>
      </c>
      <c r="D3959" s="1251" t="s">
        <v>1777</v>
      </c>
      <c r="E3959" s="1251">
        <v>162020</v>
      </c>
      <c r="F3959" s="1251" t="s">
        <v>1673</v>
      </c>
      <c r="G3959" s="1252">
        <v>0</v>
      </c>
      <c r="H3959" s="1252">
        <v>0</v>
      </c>
      <c r="I3959" s="1252">
        <v>0</v>
      </c>
      <c r="J3959" s="1252">
        <v>0</v>
      </c>
      <c r="K3959" s="1252">
        <v>0</v>
      </c>
      <c r="L3959" s="1252">
        <v>0</v>
      </c>
      <c r="M3959" s="1252">
        <v>0</v>
      </c>
      <c r="N3959" s="1252">
        <v>0</v>
      </c>
      <c r="O3959" s="1252">
        <v>0</v>
      </c>
      <c r="P3959" s="1252">
        <v>0</v>
      </c>
      <c r="Q3959" s="1252">
        <v>0</v>
      </c>
      <c r="R3959" s="1252">
        <v>0</v>
      </c>
      <c r="S3959" s="1252">
        <v>0</v>
      </c>
      <c r="T3959" s="1252">
        <v>0</v>
      </c>
      <c r="U3959" s="1251" t="s">
        <v>1065</v>
      </c>
      <c r="V3959" s="1251" t="s">
        <v>564</v>
      </c>
      <c r="W3959" s="1251" t="s">
        <v>314</v>
      </c>
      <c r="X3959" s="1251" t="s">
        <v>1515</v>
      </c>
      <c r="Y3959" s="1251">
        <v>162</v>
      </c>
    </row>
    <row r="3960" spans="1:25" ht="12">
      <c r="A3960" s="1251">
        <v>2021</v>
      </c>
      <c r="B3960" s="1251">
        <v>25</v>
      </c>
      <c r="C3960" s="1251">
        <v>790</v>
      </c>
      <c r="D3960" s="1251" t="s">
        <v>1777</v>
      </c>
      <c r="E3960" s="1251">
        <v>162030</v>
      </c>
      <c r="F3960" s="1251" t="s">
        <v>1550</v>
      </c>
      <c r="G3960" s="1252">
        <v>0</v>
      </c>
      <c r="H3960" s="1252">
        <v>0</v>
      </c>
      <c r="I3960" s="1252">
        <v>0</v>
      </c>
      <c r="J3960" s="1252">
        <v>0</v>
      </c>
      <c r="K3960" s="1252">
        <v>0</v>
      </c>
      <c r="L3960" s="1252">
        <v>0</v>
      </c>
      <c r="M3960" s="1252">
        <v>0</v>
      </c>
      <c r="N3960" s="1252">
        <v>0</v>
      </c>
      <c r="O3960" s="1252">
        <v>0</v>
      </c>
      <c r="P3960" s="1252">
        <v>0</v>
      </c>
      <c r="Q3960" s="1252">
        <v>0</v>
      </c>
      <c r="R3960" s="1252">
        <v>0</v>
      </c>
      <c r="S3960" s="1252">
        <v>0</v>
      </c>
      <c r="T3960" s="1252">
        <v>0</v>
      </c>
      <c r="U3960" s="1251" t="s">
        <v>1065</v>
      </c>
      <c r="V3960" s="1251" t="s">
        <v>564</v>
      </c>
      <c r="W3960" s="1251" t="s">
        <v>314</v>
      </c>
      <c r="X3960" s="1251" t="s">
        <v>1515</v>
      </c>
      <c r="Y3960" s="1251">
        <v>162</v>
      </c>
    </row>
    <row r="3961" spans="1:25" ht="12">
      <c r="A3961" s="1251">
        <v>2021</v>
      </c>
      <c r="B3961" s="1251">
        <v>25</v>
      </c>
      <c r="C3961" s="1251">
        <v>790</v>
      </c>
      <c r="D3961" s="1251" t="s">
        <v>1777</v>
      </c>
      <c r="E3961" s="1251">
        <v>173000</v>
      </c>
      <c r="F3961" s="1251" t="s">
        <v>1557</v>
      </c>
      <c r="G3961" s="1252">
        <v>4927.8000000000002</v>
      </c>
      <c r="H3961" s="1252">
        <v>0</v>
      </c>
      <c r="I3961" s="1252">
        <v>0</v>
      </c>
      <c r="J3961" s="1252">
        <v>2446.4400000000001</v>
      </c>
      <c r="K3961" s="1252">
        <v>2557.8000000000002</v>
      </c>
      <c r="L3961" s="1252">
        <v>2779.6500000000001</v>
      </c>
      <c r="M3961" s="1252">
        <v>3036.8800000000001</v>
      </c>
      <c r="N3961" s="1252">
        <v>4713.4399999999996</v>
      </c>
      <c r="O3961" s="1252">
        <v>5090.8000000000002</v>
      </c>
      <c r="P3961" s="1252">
        <v>5468.1599999999999</v>
      </c>
      <c r="Q3961" s="1252">
        <v>4957.1999999999998</v>
      </c>
      <c r="R3961" s="1252">
        <v>4957.1999999999998</v>
      </c>
      <c r="S3961" s="1252">
        <v>5220.1599999999999</v>
      </c>
      <c r="T3961" s="1252">
        <v>5220.1599999999962</v>
      </c>
      <c r="U3961" s="1251" t="s">
        <v>1065</v>
      </c>
      <c r="V3961" s="1251" t="s">
        <v>1537</v>
      </c>
      <c r="W3961" s="1251" t="s">
        <v>310</v>
      </c>
      <c r="X3961" s="1251" t="s">
        <v>1515</v>
      </c>
      <c r="Y3961" s="1251">
        <v>173</v>
      </c>
    </row>
    <row r="3962" spans="1:25" ht="12">
      <c r="A3962" s="1251">
        <v>2021</v>
      </c>
      <c r="B3962" s="1251">
        <v>25</v>
      </c>
      <c r="C3962" s="1251">
        <v>790</v>
      </c>
      <c r="D3962" s="1251" t="s">
        <v>1777</v>
      </c>
      <c r="E3962" s="1251">
        <v>184020</v>
      </c>
      <c r="F3962" s="1251" t="s">
        <v>1563</v>
      </c>
      <c r="G3962" s="1252">
        <v>507.79000000000002</v>
      </c>
      <c r="H3962" s="1252">
        <v>507.79000000000002</v>
      </c>
      <c r="I3962" s="1252">
        <v>507.79000000000002</v>
      </c>
      <c r="J3962" s="1252">
        <v>507.79000000000002</v>
      </c>
      <c r="K3962" s="1252">
        <v>507.79000000000002</v>
      </c>
      <c r="L3962" s="1252">
        <v>507.79000000000002</v>
      </c>
      <c r="M3962" s="1252">
        <v>507.79000000000002</v>
      </c>
      <c r="N3962" s="1252">
        <v>507.79000000000002</v>
      </c>
      <c r="O3962" s="1252">
        <v>507.79000000000002</v>
      </c>
      <c r="P3962" s="1252">
        <v>507.79000000000002</v>
      </c>
      <c r="Q3962" s="1252">
        <v>507.79000000000002</v>
      </c>
      <c r="R3962" s="1252">
        <v>507.79000000000002</v>
      </c>
      <c r="S3962" s="1252">
        <v>507.79000000000002</v>
      </c>
      <c r="T3962" s="1252">
        <v>507.78999999999996</v>
      </c>
      <c r="U3962" s="1251" t="s">
        <v>1065</v>
      </c>
      <c r="V3962" s="1251" t="s">
        <v>1537</v>
      </c>
      <c r="W3962" s="1251" t="s">
        <v>316</v>
      </c>
      <c r="X3962" s="1251" t="s">
        <v>1515</v>
      </c>
      <c r="Y3962" s="1251">
        <v>184</v>
      </c>
    </row>
    <row r="3963" spans="1:25" ht="12">
      <c r="A3963" s="1251">
        <v>2021</v>
      </c>
      <c r="B3963" s="1251">
        <v>25</v>
      </c>
      <c r="C3963" s="1251">
        <v>790</v>
      </c>
      <c r="D3963" s="1251" t="s">
        <v>1777</v>
      </c>
      <c r="E3963" s="1251">
        <v>184099</v>
      </c>
      <c r="F3963" s="1251" t="s">
        <v>1567</v>
      </c>
      <c r="G3963" s="1252">
        <v>-334.32999999999998</v>
      </c>
      <c r="H3963" s="1252">
        <v>-334.32999999999998</v>
      </c>
      <c r="I3963" s="1252">
        <v>-334.32999999999998</v>
      </c>
      <c r="J3963" s="1252">
        <v>-334.32999999999998</v>
      </c>
      <c r="K3963" s="1252">
        <v>-334.32999999999998</v>
      </c>
      <c r="L3963" s="1252">
        <v>-334.32999999999998</v>
      </c>
      <c r="M3963" s="1252">
        <v>-334.32999999999998</v>
      </c>
      <c r="N3963" s="1252">
        <v>-334.32999999999998</v>
      </c>
      <c r="O3963" s="1252">
        <v>-334.32999999999998</v>
      </c>
      <c r="P3963" s="1252">
        <v>-334.32999999999998</v>
      </c>
      <c r="Q3963" s="1252">
        <v>-334.32999999999998</v>
      </c>
      <c r="R3963" s="1252">
        <v>-507.79000000000002</v>
      </c>
      <c r="S3963" s="1252">
        <v>-507.79000000000002</v>
      </c>
      <c r="T3963" s="1252">
        <v>-507.79000000000042</v>
      </c>
      <c r="U3963" s="1251" t="s">
        <v>1065</v>
      </c>
      <c r="V3963" s="1251" t="s">
        <v>1537</v>
      </c>
      <c r="W3963" s="1251" t="s">
        <v>316</v>
      </c>
      <c r="X3963" s="1251" t="s">
        <v>1515</v>
      </c>
      <c r="Y3963" s="1251">
        <v>184</v>
      </c>
    </row>
    <row r="3964" spans="1:25" ht="12">
      <c r="A3964" s="1251">
        <v>2021</v>
      </c>
      <c r="B3964" s="1251">
        <v>25</v>
      </c>
      <c r="C3964" s="1251">
        <v>790</v>
      </c>
      <c r="D3964" s="1251" t="s">
        <v>1777</v>
      </c>
      <c r="E3964" s="1251">
        <v>186355</v>
      </c>
      <c r="F3964" s="1251" t="s">
        <v>1575</v>
      </c>
      <c r="G3964" s="1252">
        <v>0</v>
      </c>
      <c r="H3964" s="1252">
        <v>0</v>
      </c>
      <c r="I3964" s="1252">
        <v>0</v>
      </c>
      <c r="J3964" s="1252">
        <v>0</v>
      </c>
      <c r="K3964" s="1252">
        <v>0</v>
      </c>
      <c r="L3964" s="1252">
        <v>0</v>
      </c>
      <c r="M3964" s="1252">
        <v>0</v>
      </c>
      <c r="N3964" s="1252">
        <v>0</v>
      </c>
      <c r="O3964" s="1252">
        <v>0</v>
      </c>
      <c r="P3964" s="1252">
        <v>0</v>
      </c>
      <c r="Q3964" s="1252">
        <v>0</v>
      </c>
      <c r="R3964" s="1252">
        <v>0</v>
      </c>
      <c r="S3964" s="1252">
        <v>6</v>
      </c>
      <c r="T3964" s="1252">
        <v>6</v>
      </c>
      <c r="U3964" s="1251" t="s">
        <v>1065</v>
      </c>
      <c r="V3964" s="1251" t="s">
        <v>1537</v>
      </c>
      <c r="W3964" s="1251" t="s">
        <v>322</v>
      </c>
      <c r="X3964" s="1251" t="s">
        <v>1515</v>
      </c>
      <c r="Y3964" s="1251">
        <v>186</v>
      </c>
    </row>
    <row r="3965" spans="1:25" ht="12">
      <c r="A3965" s="1251">
        <v>2021</v>
      </c>
      <c r="B3965" s="1251">
        <v>25</v>
      </c>
      <c r="C3965" s="1251">
        <v>790</v>
      </c>
      <c r="D3965" s="1251" t="s">
        <v>1777</v>
      </c>
      <c r="E3965" s="1251">
        <v>186399</v>
      </c>
      <c r="F3965" s="1251" t="s">
        <v>1580</v>
      </c>
      <c r="G3965" s="1252">
        <v>0</v>
      </c>
      <c r="H3965" s="1252">
        <v>0</v>
      </c>
      <c r="I3965" s="1252">
        <v>0</v>
      </c>
      <c r="J3965" s="1252">
        <v>0</v>
      </c>
      <c r="K3965" s="1252">
        <v>0</v>
      </c>
      <c r="L3965" s="1252">
        <v>0</v>
      </c>
      <c r="M3965" s="1252">
        <v>0</v>
      </c>
      <c r="N3965" s="1252">
        <v>0</v>
      </c>
      <c r="O3965" s="1252">
        <v>0</v>
      </c>
      <c r="P3965" s="1252">
        <v>0</v>
      </c>
      <c r="Q3965" s="1252">
        <v>0</v>
      </c>
      <c r="R3965" s="1252">
        <v>0</v>
      </c>
      <c r="S3965" s="1252">
        <v>0</v>
      </c>
      <c r="T3965" s="1252">
        <v>0</v>
      </c>
      <c r="U3965" s="1251" t="s">
        <v>1065</v>
      </c>
      <c r="V3965" s="1251" t="s">
        <v>564</v>
      </c>
      <c r="W3965" s="1251" t="s">
        <v>322</v>
      </c>
      <c r="X3965" s="1251" t="s">
        <v>1515</v>
      </c>
      <c r="Y3965" s="1251">
        <v>186</v>
      </c>
    </row>
    <row r="3966" spans="1:25" ht="12">
      <c r="A3966" s="1251">
        <v>2021</v>
      </c>
      <c r="B3966" s="1251">
        <v>25</v>
      </c>
      <c r="C3966" s="1251">
        <v>790</v>
      </c>
      <c r="D3966" s="1251" t="s">
        <v>1777</v>
      </c>
      <c r="E3966" s="1251">
        <v>236115</v>
      </c>
      <c r="F3966" s="1251" t="s">
        <v>1679</v>
      </c>
      <c r="G3966" s="1252">
        <v>0</v>
      </c>
      <c r="H3966" s="1252">
        <v>0</v>
      </c>
      <c r="I3966" s="1252">
        <v>0</v>
      </c>
      <c r="J3966" s="1252">
        <v>0</v>
      </c>
      <c r="K3966" s="1252">
        <v>0</v>
      </c>
      <c r="L3966" s="1252">
        <v>0</v>
      </c>
      <c r="M3966" s="1252">
        <v>0</v>
      </c>
      <c r="N3966" s="1252">
        <v>0</v>
      </c>
      <c r="O3966" s="1252">
        <v>0</v>
      </c>
      <c r="P3966" s="1252">
        <v>0</v>
      </c>
      <c r="Q3966" s="1252">
        <v>0</v>
      </c>
      <c r="R3966" s="1252">
        <v>0</v>
      </c>
      <c r="S3966" s="1252">
        <v>0</v>
      </c>
      <c r="T3966" s="1252">
        <v>0</v>
      </c>
      <c r="U3966" s="1251" t="s">
        <v>1065</v>
      </c>
      <c r="V3966" s="1251" t="s">
        <v>1537</v>
      </c>
      <c r="W3966" s="1251" t="s">
        <v>371</v>
      </c>
      <c r="X3966" s="1251" t="s">
        <v>1581</v>
      </c>
      <c r="Y3966" s="1251">
        <v>236</v>
      </c>
    </row>
    <row r="3967" spans="1:25" ht="12">
      <c r="A3967" s="1251">
        <v>2021</v>
      </c>
      <c r="B3967" s="1251">
        <v>25</v>
      </c>
      <c r="C3967" s="1251">
        <v>790</v>
      </c>
      <c r="D3967" s="1251" t="s">
        <v>1777</v>
      </c>
      <c r="E3967" s="1251">
        <v>236116</v>
      </c>
      <c r="F3967" s="1251" t="s">
        <v>1680</v>
      </c>
      <c r="G3967" s="1252">
        <v>0</v>
      </c>
      <c r="H3967" s="1252">
        <v>0</v>
      </c>
      <c r="I3967" s="1252">
        <v>0</v>
      </c>
      <c r="J3967" s="1252">
        <v>0</v>
      </c>
      <c r="K3967" s="1252">
        <v>0</v>
      </c>
      <c r="L3967" s="1252">
        <v>0</v>
      </c>
      <c r="M3967" s="1252">
        <v>0</v>
      </c>
      <c r="N3967" s="1252">
        <v>0</v>
      </c>
      <c r="O3967" s="1252">
        <v>0</v>
      </c>
      <c r="P3967" s="1252">
        <v>0</v>
      </c>
      <c r="Q3967" s="1252">
        <v>0</v>
      </c>
      <c r="R3967" s="1252">
        <v>0</v>
      </c>
      <c r="S3967" s="1252">
        <v>0</v>
      </c>
      <c r="T3967" s="1252">
        <v>0</v>
      </c>
      <c r="U3967" s="1251" t="s">
        <v>1065</v>
      </c>
      <c r="V3967" s="1251" t="s">
        <v>1537</v>
      </c>
      <c r="W3967" s="1251" t="s">
        <v>371</v>
      </c>
      <c r="X3967" s="1251" t="s">
        <v>1581</v>
      </c>
      <c r="Y3967" s="1251">
        <v>236</v>
      </c>
    </row>
    <row r="3968" spans="1:25" ht="12">
      <c r="A3968" s="1251">
        <v>2021</v>
      </c>
      <c r="B3968" s="1251">
        <v>25</v>
      </c>
      <c r="C3968" s="1251">
        <v>790</v>
      </c>
      <c r="D3968" s="1251" t="s">
        <v>1777</v>
      </c>
      <c r="E3968" s="1251">
        <v>236117</v>
      </c>
      <c r="F3968" s="1251" t="s">
        <v>1681</v>
      </c>
      <c r="G3968" s="1252">
        <v>0</v>
      </c>
      <c r="H3968" s="1252">
        <v>0</v>
      </c>
      <c r="I3968" s="1252">
        <v>0</v>
      </c>
      <c r="J3968" s="1252">
        <v>0</v>
      </c>
      <c r="K3968" s="1252">
        <v>0</v>
      </c>
      <c r="L3968" s="1252">
        <v>0</v>
      </c>
      <c r="M3968" s="1252">
        <v>0</v>
      </c>
      <c r="N3968" s="1252">
        <v>0</v>
      </c>
      <c r="O3968" s="1252">
        <v>0</v>
      </c>
      <c r="P3968" s="1252">
        <v>0</v>
      </c>
      <c r="Q3968" s="1252">
        <v>0</v>
      </c>
      <c r="R3968" s="1252">
        <v>0</v>
      </c>
      <c r="S3968" s="1252">
        <v>0</v>
      </c>
      <c r="T3968" s="1252">
        <v>0</v>
      </c>
      <c r="U3968" s="1251" t="s">
        <v>1065</v>
      </c>
      <c r="V3968" s="1251" t="s">
        <v>1537</v>
      </c>
      <c r="W3968" s="1251" t="s">
        <v>371</v>
      </c>
      <c r="X3968" s="1251" t="s">
        <v>1581</v>
      </c>
      <c r="Y3968" s="1251">
        <v>236</v>
      </c>
    </row>
    <row r="3969" spans="1:25" ht="12">
      <c r="A3969" s="1251">
        <v>2021</v>
      </c>
      <c r="B3969" s="1251">
        <v>25</v>
      </c>
      <c r="C3969" s="1251">
        <v>790</v>
      </c>
      <c r="D3969" s="1251" t="s">
        <v>1777</v>
      </c>
      <c r="E3969" s="1251">
        <v>253400</v>
      </c>
      <c r="F3969" s="1251" t="s">
        <v>1617</v>
      </c>
      <c r="G3969" s="1252">
        <v>0</v>
      </c>
      <c r="H3969" s="1252">
        <v>0</v>
      </c>
      <c r="I3969" s="1252">
        <v>0</v>
      </c>
      <c r="J3969" s="1252">
        <v>0</v>
      </c>
      <c r="K3969" s="1252">
        <v>0</v>
      </c>
      <c r="L3969" s="1252">
        <v>0</v>
      </c>
      <c r="M3969" s="1252">
        <v>0</v>
      </c>
      <c r="N3969" s="1252">
        <v>0</v>
      </c>
      <c r="O3969" s="1252">
        <v>0</v>
      </c>
      <c r="P3969" s="1252">
        <v>0</v>
      </c>
      <c r="Q3969" s="1252">
        <v>0</v>
      </c>
      <c r="R3969" s="1252">
        <v>173.46000000000001</v>
      </c>
      <c r="S3969" s="1252">
        <v>173.46000000000001</v>
      </c>
      <c r="T3969" s="1252">
        <v>173.46000000000001</v>
      </c>
      <c r="U3969" s="1251" t="s">
        <v>1065</v>
      </c>
      <c r="V3969" s="1251" t="s">
        <v>564</v>
      </c>
      <c r="W3969" s="1251" t="s">
        <v>315</v>
      </c>
      <c r="X3969" s="1251" t="s">
        <v>1581</v>
      </c>
      <c r="Y3969" s="1251">
        <v>253</v>
      </c>
    </row>
    <row r="3970" spans="1:25" ht="12">
      <c r="A3970" s="1251">
        <v>2021</v>
      </c>
      <c r="B3970" s="1251">
        <v>25</v>
      </c>
      <c r="C3970" s="1251">
        <v>790</v>
      </c>
      <c r="D3970" s="1251" t="s">
        <v>1777</v>
      </c>
      <c r="E3970" s="1251">
        <v>300000</v>
      </c>
      <c r="F3970" s="1251" t="s">
        <v>1628</v>
      </c>
      <c r="G3970" s="1252">
        <v>1829544.5800000001</v>
      </c>
      <c r="H3970" s="1252">
        <v>1833689.5800000001</v>
      </c>
      <c r="I3970" s="1252">
        <v>1833689.5800000001</v>
      </c>
      <c r="J3970" s="1252">
        <v>1833689.5800000001</v>
      </c>
      <c r="K3970" s="1252">
        <v>1833689.5800000001</v>
      </c>
      <c r="L3970" s="1252">
        <v>1833689.5800000001</v>
      </c>
      <c r="M3970" s="1252">
        <v>1833689.5800000001</v>
      </c>
      <c r="N3970" s="1252">
        <v>1833689.5800000001</v>
      </c>
      <c r="O3970" s="1252">
        <v>1833689.5800000001</v>
      </c>
      <c r="P3970" s="1252">
        <v>1833689.5800000001</v>
      </c>
      <c r="Q3970" s="1252">
        <v>1833689.5800000001</v>
      </c>
      <c r="R3970" s="1252">
        <v>1836985.27</v>
      </c>
      <c r="S3970" s="1252">
        <v>1949856.27</v>
      </c>
      <c r="T3970" s="1252">
        <v>1949856.2699999996</v>
      </c>
      <c r="U3970" s="1251" t="s">
        <v>1065</v>
      </c>
      <c r="V3970" s="1251" t="s">
        <v>564</v>
      </c>
      <c r="W3970" s="1251" t="s">
        <v>290</v>
      </c>
      <c r="X3970" s="1251" t="s">
        <v>1515</v>
      </c>
      <c r="Y3970" s="1251">
        <v>300</v>
      </c>
    </row>
    <row r="3971" spans="1:25" ht="12">
      <c r="A3971" s="1251">
        <v>2021</v>
      </c>
      <c r="B3971" s="1251">
        <v>25</v>
      </c>
      <c r="C3971" s="1251">
        <v>790</v>
      </c>
      <c r="D3971" s="1251" t="s">
        <v>1777</v>
      </c>
      <c r="E3971" s="1251">
        <v>352000</v>
      </c>
      <c r="F3971" s="1251" t="s">
        <v>1751</v>
      </c>
      <c r="G3971" s="1252">
        <v>0</v>
      </c>
      <c r="H3971" s="1252">
        <v>0</v>
      </c>
      <c r="I3971" s="1252">
        <v>0</v>
      </c>
      <c r="J3971" s="1252">
        <v>0</v>
      </c>
      <c r="K3971" s="1252">
        <v>0</v>
      </c>
      <c r="L3971" s="1252">
        <v>0</v>
      </c>
      <c r="M3971" s="1252">
        <v>0</v>
      </c>
      <c r="N3971" s="1252">
        <v>0</v>
      </c>
      <c r="O3971" s="1252">
        <v>0</v>
      </c>
      <c r="P3971" s="1252">
        <v>0</v>
      </c>
      <c r="Q3971" s="1252">
        <v>0</v>
      </c>
      <c r="R3971" s="1252">
        <v>0</v>
      </c>
      <c r="S3971" s="1252">
        <v>0</v>
      </c>
      <c r="T3971" s="1252">
        <v>0</v>
      </c>
      <c r="U3971" s="1251" t="s">
        <v>1065</v>
      </c>
      <c r="V3971" s="1251" t="s">
        <v>564</v>
      </c>
      <c r="W3971" s="1251" t="s">
        <v>290</v>
      </c>
      <c r="X3971" s="1251" t="s">
        <v>1515</v>
      </c>
      <c r="Y3971" s="1251">
        <v>352</v>
      </c>
    </row>
    <row r="3972" spans="1:25" ht="12">
      <c r="A3972" s="1251">
        <v>2021</v>
      </c>
      <c r="B3972" s="1251">
        <v>25</v>
      </c>
      <c r="C3972" s="1251">
        <v>790</v>
      </c>
      <c r="D3972" s="1251" t="s">
        <v>1777</v>
      </c>
      <c r="E3972" s="1251">
        <v>354300</v>
      </c>
      <c r="F3972" s="1251" t="s">
        <v>1745</v>
      </c>
      <c r="G3972" s="1252">
        <v>0</v>
      </c>
      <c r="H3972" s="1252">
        <v>0</v>
      </c>
      <c r="I3972" s="1252">
        <v>0</v>
      </c>
      <c r="J3972" s="1252">
        <v>0</v>
      </c>
      <c r="K3972" s="1252">
        <v>0</v>
      </c>
      <c r="L3972" s="1252">
        <v>0</v>
      </c>
      <c r="M3972" s="1252">
        <v>0</v>
      </c>
      <c r="N3972" s="1252">
        <v>0</v>
      </c>
      <c r="O3972" s="1252">
        <v>0</v>
      </c>
      <c r="P3972" s="1252">
        <v>0</v>
      </c>
      <c r="Q3972" s="1252">
        <v>0</v>
      </c>
      <c r="R3972" s="1252">
        <v>0</v>
      </c>
      <c r="S3972" s="1252">
        <v>0</v>
      </c>
      <c r="T3972" s="1252">
        <v>0</v>
      </c>
      <c r="U3972" s="1251" t="s">
        <v>1065</v>
      </c>
      <c r="V3972" s="1251" t="s">
        <v>564</v>
      </c>
      <c r="W3972" s="1251" t="s">
        <v>290</v>
      </c>
      <c r="X3972" s="1251" t="s">
        <v>1515</v>
      </c>
      <c r="Y3972" s="1251">
        <v>354</v>
      </c>
    </row>
    <row r="3973" spans="1:25" ht="12">
      <c r="A3973" s="1251">
        <v>2021</v>
      </c>
      <c r="B3973" s="1251">
        <v>25</v>
      </c>
      <c r="C3973" s="1251">
        <v>790</v>
      </c>
      <c r="D3973" s="1251" t="s">
        <v>1777</v>
      </c>
      <c r="E3973" s="1251">
        <v>354500</v>
      </c>
      <c r="F3973" s="1251" t="s">
        <v>1776</v>
      </c>
      <c r="G3973" s="1252">
        <v>0</v>
      </c>
      <c r="H3973" s="1252">
        <v>0</v>
      </c>
      <c r="I3973" s="1252">
        <v>0</v>
      </c>
      <c r="J3973" s="1252">
        <v>0</v>
      </c>
      <c r="K3973" s="1252">
        <v>0</v>
      </c>
      <c r="L3973" s="1252">
        <v>0</v>
      </c>
      <c r="M3973" s="1252">
        <v>0</v>
      </c>
      <c r="N3973" s="1252">
        <v>0</v>
      </c>
      <c r="O3973" s="1252">
        <v>0</v>
      </c>
      <c r="P3973" s="1252">
        <v>0</v>
      </c>
      <c r="Q3973" s="1252">
        <v>0</v>
      </c>
      <c r="R3973" s="1252">
        <v>0</v>
      </c>
      <c r="S3973" s="1252">
        <v>0</v>
      </c>
      <c r="T3973" s="1252">
        <v>0</v>
      </c>
      <c r="U3973" s="1251" t="s">
        <v>1065</v>
      </c>
      <c r="V3973" s="1251" t="s">
        <v>564</v>
      </c>
      <c r="W3973" s="1251" t="s">
        <v>290</v>
      </c>
      <c r="X3973" s="1251" t="s">
        <v>1515</v>
      </c>
      <c r="Y3973" s="1251">
        <v>354</v>
      </c>
    </row>
    <row r="3974" spans="1:25" ht="12">
      <c r="A3974" s="1251">
        <v>2021</v>
      </c>
      <c r="B3974" s="1251">
        <v>25</v>
      </c>
      <c r="C3974" s="1251">
        <v>790</v>
      </c>
      <c r="D3974" s="1251" t="s">
        <v>1777</v>
      </c>
      <c r="E3974" s="1251">
        <v>361000</v>
      </c>
      <c r="F3974" s="1251" t="s">
        <v>1746</v>
      </c>
      <c r="G3974" s="1252">
        <v>0</v>
      </c>
      <c r="H3974" s="1252">
        <v>0</v>
      </c>
      <c r="I3974" s="1252">
        <v>0</v>
      </c>
      <c r="J3974" s="1252">
        <v>0</v>
      </c>
      <c r="K3974" s="1252">
        <v>0</v>
      </c>
      <c r="L3974" s="1252">
        <v>0</v>
      </c>
      <c r="M3974" s="1252">
        <v>0</v>
      </c>
      <c r="N3974" s="1252">
        <v>0</v>
      </c>
      <c r="O3974" s="1252">
        <v>0</v>
      </c>
      <c r="P3974" s="1252">
        <v>0</v>
      </c>
      <c r="Q3974" s="1252">
        <v>0</v>
      </c>
      <c r="R3974" s="1252">
        <v>0</v>
      </c>
      <c r="S3974" s="1252">
        <v>0</v>
      </c>
      <c r="T3974" s="1252">
        <v>0</v>
      </c>
      <c r="U3974" s="1251" t="s">
        <v>1065</v>
      </c>
      <c r="V3974" s="1251" t="s">
        <v>564</v>
      </c>
      <c r="W3974" s="1251" t="s">
        <v>290</v>
      </c>
      <c r="X3974" s="1251" t="s">
        <v>1515</v>
      </c>
      <c r="Y3974" s="1251">
        <v>361</v>
      </c>
    </row>
    <row r="3975" spans="1:25" ht="12">
      <c r="A3975" s="1251">
        <v>2021</v>
      </c>
      <c r="B3975" s="1251">
        <v>25</v>
      </c>
      <c r="C3975" s="1251">
        <v>790</v>
      </c>
      <c r="D3975" s="1251" t="s">
        <v>1777</v>
      </c>
      <c r="E3975" s="1251">
        <v>380400</v>
      </c>
      <c r="F3975" s="1251" t="s">
        <v>1752</v>
      </c>
      <c r="G3975" s="1252">
        <v>0</v>
      </c>
      <c r="H3975" s="1252">
        <v>0</v>
      </c>
      <c r="I3975" s="1252">
        <v>0</v>
      </c>
      <c r="J3975" s="1252">
        <v>0</v>
      </c>
      <c r="K3975" s="1252">
        <v>0</v>
      </c>
      <c r="L3975" s="1252">
        <v>0</v>
      </c>
      <c r="M3975" s="1252">
        <v>0</v>
      </c>
      <c r="N3975" s="1252">
        <v>0</v>
      </c>
      <c r="O3975" s="1252">
        <v>0</v>
      </c>
      <c r="P3975" s="1252">
        <v>0</v>
      </c>
      <c r="Q3975" s="1252">
        <v>0</v>
      </c>
      <c r="R3975" s="1252">
        <v>0</v>
      </c>
      <c r="S3975" s="1252">
        <v>0</v>
      </c>
      <c r="T3975" s="1252">
        <v>0</v>
      </c>
      <c r="U3975" s="1251" t="s">
        <v>1065</v>
      </c>
      <c r="V3975" s="1251" t="s">
        <v>564</v>
      </c>
      <c r="W3975" s="1251" t="s">
        <v>290</v>
      </c>
      <c r="X3975" s="1251" t="s">
        <v>1515</v>
      </c>
      <c r="Y3975" s="1251">
        <v>380</v>
      </c>
    </row>
    <row r="3976" spans="1:25" ht="12">
      <c r="A3976" s="1251">
        <v>2021</v>
      </c>
      <c r="B3976" s="1251">
        <v>25</v>
      </c>
      <c r="C3976" s="1251">
        <v>900</v>
      </c>
      <c r="D3976" s="1251" t="s">
        <v>1778</v>
      </c>
      <c r="E3976" s="1251">
        <v>103000</v>
      </c>
      <c r="F3976" s="1251" t="s">
        <v>1779</v>
      </c>
      <c r="G3976" s="1252">
        <v>0</v>
      </c>
      <c r="H3976" s="1252">
        <v>0</v>
      </c>
      <c r="I3976" s="1252">
        <v>0</v>
      </c>
      <c r="J3976" s="1252">
        <v>0</v>
      </c>
      <c r="K3976" s="1252">
        <v>0</v>
      </c>
      <c r="L3976" s="1252">
        <v>0</v>
      </c>
      <c r="M3976" s="1252">
        <v>0</v>
      </c>
      <c r="N3976" s="1252">
        <v>0</v>
      </c>
      <c r="O3976" s="1252">
        <v>0</v>
      </c>
      <c r="P3976" s="1252">
        <v>0</v>
      </c>
      <c r="Q3976" s="1252">
        <v>0</v>
      </c>
      <c r="R3976" s="1252">
        <v>0</v>
      </c>
      <c r="S3976" s="1252">
        <v>0</v>
      </c>
      <c r="T3976" s="1252">
        <v>0</v>
      </c>
      <c r="U3976" s="1251" t="s">
        <v>116</v>
      </c>
      <c r="V3976" s="1251" t="s">
        <v>1537</v>
      </c>
      <c r="W3976" s="1251" t="s">
        <v>1780</v>
      </c>
      <c r="X3976" s="1251" t="s">
        <v>1515</v>
      </c>
      <c r="Y3976" s="1251">
        <v>103</v>
      </c>
    </row>
    <row r="3977" spans="1:25" ht="12">
      <c r="A3977" s="1251">
        <v>2021</v>
      </c>
      <c r="B3977" s="1251">
        <v>25</v>
      </c>
      <c r="C3977" s="1251">
        <v>900</v>
      </c>
      <c r="D3977" s="1251" t="s">
        <v>1778</v>
      </c>
      <c r="E3977" s="1251">
        <v>104000</v>
      </c>
      <c r="F3977" s="1251" t="s">
        <v>1514</v>
      </c>
      <c r="G3977" s="1252">
        <v>0</v>
      </c>
      <c r="H3977" s="1252">
        <v>0</v>
      </c>
      <c r="I3977" s="1252">
        <v>0</v>
      </c>
      <c r="J3977" s="1252">
        <v>0</v>
      </c>
      <c r="K3977" s="1252">
        <v>0</v>
      </c>
      <c r="L3977" s="1252">
        <v>0</v>
      </c>
      <c r="M3977" s="1252">
        <v>0</v>
      </c>
      <c r="N3977" s="1252">
        <v>0</v>
      </c>
      <c r="O3977" s="1252">
        <v>0</v>
      </c>
      <c r="P3977" s="1252">
        <v>0</v>
      </c>
      <c r="Q3977" s="1252">
        <v>0</v>
      </c>
      <c r="R3977" s="1252">
        <v>0</v>
      </c>
      <c r="S3977" s="1252">
        <v>0</v>
      </c>
      <c r="T3977" s="1252">
        <v>0</v>
      </c>
      <c r="U3977" s="1251" t="s">
        <v>116</v>
      </c>
      <c r="V3977" s="1251" t="s">
        <v>564</v>
      </c>
      <c r="W3977" s="1251" t="s">
        <v>326</v>
      </c>
      <c r="X3977" s="1251" t="s">
        <v>1515</v>
      </c>
      <c r="Y3977" s="1251">
        <v>104</v>
      </c>
    </row>
    <row r="3978" spans="1:25" ht="12">
      <c r="A3978" s="1251">
        <v>2021</v>
      </c>
      <c r="B3978" s="1251">
        <v>25</v>
      </c>
      <c r="C3978" s="1251">
        <v>900</v>
      </c>
      <c r="D3978" s="1251" t="s">
        <v>1778</v>
      </c>
      <c r="E3978" s="1251">
        <v>105010</v>
      </c>
      <c r="F3978" s="1251" t="s">
        <v>296</v>
      </c>
      <c r="G3978" s="1252">
        <v>-682226.90000000002</v>
      </c>
      <c r="H3978" s="1252">
        <v>-682226.90000000002</v>
      </c>
      <c r="I3978" s="1252">
        <v>-682226.90000000002</v>
      </c>
      <c r="J3978" s="1252">
        <v>-682226.90000000002</v>
      </c>
      <c r="K3978" s="1252">
        <v>-682226.90000000002</v>
      </c>
      <c r="L3978" s="1252">
        <v>-682226.90000000002</v>
      </c>
      <c r="M3978" s="1252">
        <v>-682226.90000000002</v>
      </c>
      <c r="N3978" s="1252">
        <v>-682226.90000000002</v>
      </c>
      <c r="O3978" s="1252">
        <v>-682226.90000000002</v>
      </c>
      <c r="P3978" s="1252">
        <v>-682226.90000000002</v>
      </c>
      <c r="Q3978" s="1252">
        <v>-682226.90000000002</v>
      </c>
      <c r="R3978" s="1252">
        <v>-682226.90000000002</v>
      </c>
      <c r="S3978" s="1252">
        <v>-682226.90000000002</v>
      </c>
      <c r="T3978" s="1252">
        <v>-682226.90000000037</v>
      </c>
      <c r="U3978" s="1251" t="s">
        <v>116</v>
      </c>
      <c r="V3978" s="1251" t="s">
        <v>564</v>
      </c>
      <c r="W3978" s="1251" t="s">
        <v>296</v>
      </c>
      <c r="X3978" s="1251" t="s">
        <v>1515</v>
      </c>
      <c r="Y3978" s="1251">
        <v>105</v>
      </c>
    </row>
    <row r="3979" spans="1:25" ht="12">
      <c r="A3979" s="1251">
        <v>2021</v>
      </c>
      <c r="B3979" s="1251">
        <v>25</v>
      </c>
      <c r="C3979" s="1251">
        <v>900</v>
      </c>
      <c r="D3979" s="1251" t="s">
        <v>1778</v>
      </c>
      <c r="E3979" s="1251">
        <v>105016</v>
      </c>
      <c r="F3979" s="1251" t="s">
        <v>1517</v>
      </c>
      <c r="G3979" s="1252">
        <v>0</v>
      </c>
      <c r="H3979" s="1252">
        <v>0</v>
      </c>
      <c r="I3979" s="1252">
        <v>0</v>
      </c>
      <c r="J3979" s="1252">
        <v>0</v>
      </c>
      <c r="K3979" s="1252">
        <v>0</v>
      </c>
      <c r="L3979" s="1252">
        <v>0</v>
      </c>
      <c r="M3979" s="1252">
        <v>0</v>
      </c>
      <c r="N3979" s="1252">
        <v>0</v>
      </c>
      <c r="O3979" s="1252">
        <v>0</v>
      </c>
      <c r="P3979" s="1252">
        <v>0</v>
      </c>
      <c r="Q3979" s="1252">
        <v>0</v>
      </c>
      <c r="R3979" s="1252">
        <v>0</v>
      </c>
      <c r="S3979" s="1252">
        <v>0</v>
      </c>
      <c r="T3979" s="1252">
        <v>0</v>
      </c>
      <c r="U3979" s="1251" t="s">
        <v>116</v>
      </c>
      <c r="V3979" s="1251" t="s">
        <v>564</v>
      </c>
      <c r="W3979" s="1251" t="s">
        <v>296</v>
      </c>
      <c r="X3979" s="1251" t="s">
        <v>1515</v>
      </c>
      <c r="Y3979" s="1251">
        <v>105</v>
      </c>
    </row>
    <row r="3980" spans="1:25" ht="12">
      <c r="A3980" s="1251">
        <v>2021</v>
      </c>
      <c r="B3980" s="1251">
        <v>25</v>
      </c>
      <c r="C3980" s="1251">
        <v>900</v>
      </c>
      <c r="D3980" s="1251" t="s">
        <v>1778</v>
      </c>
      <c r="E3980" s="1251">
        <v>105020</v>
      </c>
      <c r="F3980" s="1251" t="s">
        <v>1518</v>
      </c>
      <c r="G3980" s="1252">
        <v>866270.82999999996</v>
      </c>
      <c r="H3980" s="1252">
        <v>865578.52000000002</v>
      </c>
      <c r="I3980" s="1252">
        <v>866270.82999999996</v>
      </c>
      <c r="J3980" s="1252">
        <v>866270.82999999996</v>
      </c>
      <c r="K3980" s="1252">
        <v>866270.82999999996</v>
      </c>
      <c r="L3980" s="1252">
        <v>866389.78000000003</v>
      </c>
      <c r="M3980" s="1252">
        <v>866389.77000000002</v>
      </c>
      <c r="N3980" s="1252">
        <v>864877.48999999999</v>
      </c>
      <c r="O3980" s="1252">
        <v>864877.5</v>
      </c>
      <c r="P3980" s="1252">
        <v>864877.5</v>
      </c>
      <c r="Q3980" s="1252">
        <v>864877.5</v>
      </c>
      <c r="R3980" s="1252">
        <v>864877.5</v>
      </c>
      <c r="S3980" s="1252">
        <v>867047.58999999997</v>
      </c>
      <c r="T3980" s="1252">
        <v>867047.58999999985</v>
      </c>
      <c r="U3980" s="1251" t="s">
        <v>116</v>
      </c>
      <c r="V3980" s="1251" t="s">
        <v>564</v>
      </c>
      <c r="W3980" s="1251" t="s">
        <v>296</v>
      </c>
      <c r="X3980" s="1251" t="s">
        <v>1515</v>
      </c>
      <c r="Y3980" s="1251">
        <v>105</v>
      </c>
    </row>
    <row r="3981" spans="1:25" ht="12">
      <c r="A3981" s="1251">
        <v>2021</v>
      </c>
      <c r="B3981" s="1251">
        <v>25</v>
      </c>
      <c r="C3981" s="1251">
        <v>900</v>
      </c>
      <c r="D3981" s="1251" t="s">
        <v>1778</v>
      </c>
      <c r="E3981" s="1251">
        <v>105030</v>
      </c>
      <c r="F3981" s="1251" t="s">
        <v>1520</v>
      </c>
      <c r="G3981" s="1252">
        <v>16524348.279999999</v>
      </c>
      <c r="H3981" s="1252">
        <v>16614791.800000001</v>
      </c>
      <c r="I3981" s="1252">
        <v>16920894.329999998</v>
      </c>
      <c r="J3981" s="1252">
        <v>17165701.350000001</v>
      </c>
      <c r="K3981" s="1252">
        <v>17548895.41</v>
      </c>
      <c r="L3981" s="1252">
        <v>17685881.719999999</v>
      </c>
      <c r="M3981" s="1252">
        <v>17864184.809999999</v>
      </c>
      <c r="N3981" s="1252">
        <v>17941080.140000001</v>
      </c>
      <c r="O3981" s="1252">
        <v>18390537.199999999</v>
      </c>
      <c r="P3981" s="1252">
        <v>18514396.07</v>
      </c>
      <c r="Q3981" s="1252">
        <v>18944902.300000001</v>
      </c>
      <c r="R3981" s="1252">
        <v>19103811.129999999</v>
      </c>
      <c r="S3981" s="1252">
        <v>19788209.52</v>
      </c>
      <c r="T3981" s="1252">
        <v>19788209.520000011</v>
      </c>
      <c r="U3981" s="1251" t="s">
        <v>116</v>
      </c>
      <c r="V3981" s="1251" t="s">
        <v>564</v>
      </c>
      <c r="W3981" s="1251" t="s">
        <v>296</v>
      </c>
      <c r="X3981" s="1251" t="s">
        <v>1515</v>
      </c>
      <c r="Y3981" s="1251">
        <v>105</v>
      </c>
    </row>
    <row r="3982" spans="1:25" ht="12">
      <c r="A3982" s="1251">
        <v>2021</v>
      </c>
      <c r="B3982" s="1251">
        <v>25</v>
      </c>
      <c r="C3982" s="1251">
        <v>900</v>
      </c>
      <c r="D3982" s="1251" t="s">
        <v>1778</v>
      </c>
      <c r="E3982" s="1251">
        <v>105040</v>
      </c>
      <c r="F3982" s="1251" t="s">
        <v>1521</v>
      </c>
      <c r="G3982" s="1252">
        <v>64148.860000000001</v>
      </c>
      <c r="H3982" s="1252">
        <v>64148.860000000001</v>
      </c>
      <c r="I3982" s="1252">
        <v>64148.860000000001</v>
      </c>
      <c r="J3982" s="1252">
        <v>64148.860000000001</v>
      </c>
      <c r="K3982" s="1252">
        <v>64148.860000000001</v>
      </c>
      <c r="L3982" s="1252">
        <v>64148.860000000001</v>
      </c>
      <c r="M3982" s="1252">
        <v>64148.860000000001</v>
      </c>
      <c r="N3982" s="1252">
        <v>64148.860000000001</v>
      </c>
      <c r="O3982" s="1252">
        <v>64148.860000000001</v>
      </c>
      <c r="P3982" s="1252">
        <v>64148.860000000001</v>
      </c>
      <c r="Q3982" s="1252">
        <v>64148.860000000001</v>
      </c>
      <c r="R3982" s="1252">
        <v>64148.860000000001</v>
      </c>
      <c r="S3982" s="1252">
        <v>64148.860000000001</v>
      </c>
      <c r="T3982" s="1252">
        <v>64148.859999999986</v>
      </c>
      <c r="U3982" s="1251" t="s">
        <v>116</v>
      </c>
      <c r="V3982" s="1251" t="s">
        <v>564</v>
      </c>
      <c r="W3982" s="1251" t="s">
        <v>296</v>
      </c>
      <c r="X3982" s="1251" t="s">
        <v>1515</v>
      </c>
      <c r="Y3982" s="1251">
        <v>105</v>
      </c>
    </row>
    <row r="3983" spans="1:25" ht="12">
      <c r="A3983" s="1251">
        <v>2021</v>
      </c>
      <c r="B3983" s="1251">
        <v>25</v>
      </c>
      <c r="C3983" s="1251">
        <v>900</v>
      </c>
      <c r="D3983" s="1251" t="s">
        <v>1778</v>
      </c>
      <c r="E3983" s="1251">
        <v>105060</v>
      </c>
      <c r="F3983" s="1251" t="s">
        <v>1523</v>
      </c>
      <c r="G3983" s="1252">
        <v>4193.7700000000004</v>
      </c>
      <c r="H3983" s="1252">
        <v>4193.7700000000004</v>
      </c>
      <c r="I3983" s="1252">
        <v>4193.7700000000004</v>
      </c>
      <c r="J3983" s="1252">
        <v>4193.7700000000004</v>
      </c>
      <c r="K3983" s="1252">
        <v>4193.7700000000004</v>
      </c>
      <c r="L3983" s="1252">
        <v>4193.7700000000004</v>
      </c>
      <c r="M3983" s="1252">
        <v>4193.7700000000004</v>
      </c>
      <c r="N3983" s="1252">
        <v>4193.7700000000004</v>
      </c>
      <c r="O3983" s="1252">
        <v>4193.7700000000004</v>
      </c>
      <c r="P3983" s="1252">
        <v>4193.7700000000004</v>
      </c>
      <c r="Q3983" s="1252">
        <v>4193.7700000000004</v>
      </c>
      <c r="R3983" s="1252">
        <v>4193.7700000000004</v>
      </c>
      <c r="S3983" s="1252">
        <v>4193.7700000000004</v>
      </c>
      <c r="T3983" s="1252">
        <v>4193.7700000000041</v>
      </c>
      <c r="U3983" s="1251" t="s">
        <v>116</v>
      </c>
      <c r="V3983" s="1251" t="s">
        <v>564</v>
      </c>
      <c r="W3983" s="1251" t="s">
        <v>296</v>
      </c>
      <c r="X3983" s="1251" t="s">
        <v>1515</v>
      </c>
      <c r="Y3983" s="1251">
        <v>105</v>
      </c>
    </row>
    <row r="3984" spans="1:25" ht="12">
      <c r="A3984" s="1251">
        <v>2021</v>
      </c>
      <c r="B3984" s="1251">
        <v>25</v>
      </c>
      <c r="C3984" s="1251">
        <v>900</v>
      </c>
      <c r="D3984" s="1251" t="s">
        <v>1778</v>
      </c>
      <c r="E3984" s="1251">
        <v>105070</v>
      </c>
      <c r="F3984" s="1251" t="s">
        <v>1524</v>
      </c>
      <c r="G3984" s="1252">
        <v>112517.05</v>
      </c>
      <c r="H3984" s="1252">
        <v>112517.05</v>
      </c>
      <c r="I3984" s="1252">
        <v>112517.05</v>
      </c>
      <c r="J3984" s="1252">
        <v>112517.05</v>
      </c>
      <c r="K3984" s="1252">
        <v>112517.05</v>
      </c>
      <c r="L3984" s="1252">
        <v>112517.05</v>
      </c>
      <c r="M3984" s="1252">
        <v>112517.05</v>
      </c>
      <c r="N3984" s="1252">
        <v>112517.05</v>
      </c>
      <c r="O3984" s="1252">
        <v>112517.05</v>
      </c>
      <c r="P3984" s="1252">
        <v>112517.05</v>
      </c>
      <c r="Q3984" s="1252">
        <v>112517.05</v>
      </c>
      <c r="R3984" s="1252">
        <v>112517.05</v>
      </c>
      <c r="S3984" s="1252">
        <v>112517.05</v>
      </c>
      <c r="T3984" s="1252">
        <v>112517.05000000005</v>
      </c>
      <c r="U3984" s="1251" t="s">
        <v>116</v>
      </c>
      <c r="V3984" s="1251" t="s">
        <v>564</v>
      </c>
      <c r="W3984" s="1251" t="s">
        <v>296</v>
      </c>
      <c r="X3984" s="1251" t="s">
        <v>1515</v>
      </c>
      <c r="Y3984" s="1251">
        <v>105</v>
      </c>
    </row>
    <row r="3985" spans="1:25" ht="12">
      <c r="A3985" s="1251">
        <v>2021</v>
      </c>
      <c r="B3985" s="1251">
        <v>25</v>
      </c>
      <c r="C3985" s="1251">
        <v>900</v>
      </c>
      <c r="D3985" s="1251" t="s">
        <v>1778</v>
      </c>
      <c r="E3985" s="1251">
        <v>105080</v>
      </c>
      <c r="F3985" s="1251" t="s">
        <v>1525</v>
      </c>
      <c r="G3985" s="1252">
        <v>85171.679999999993</v>
      </c>
      <c r="H3985" s="1252">
        <v>85171.679999999993</v>
      </c>
      <c r="I3985" s="1252">
        <v>85171.679999999993</v>
      </c>
      <c r="J3985" s="1252">
        <v>85171.679999999993</v>
      </c>
      <c r="K3985" s="1252">
        <v>85171.679999999993</v>
      </c>
      <c r="L3985" s="1252">
        <v>85171.679999999993</v>
      </c>
      <c r="M3985" s="1252">
        <v>85171.679999999993</v>
      </c>
      <c r="N3985" s="1252">
        <v>85171.679999999993</v>
      </c>
      <c r="O3985" s="1252">
        <v>85171.679999999993</v>
      </c>
      <c r="P3985" s="1252">
        <v>85171.679999999993</v>
      </c>
      <c r="Q3985" s="1252">
        <v>85171.679999999993</v>
      </c>
      <c r="R3985" s="1252">
        <v>85171.679999999993</v>
      </c>
      <c r="S3985" s="1252">
        <v>85171.679999999993</v>
      </c>
      <c r="T3985" s="1252">
        <v>85171.679999999935</v>
      </c>
      <c r="U3985" s="1251" t="s">
        <v>116</v>
      </c>
      <c r="V3985" s="1251" t="s">
        <v>564</v>
      </c>
      <c r="W3985" s="1251" t="s">
        <v>296</v>
      </c>
      <c r="X3985" s="1251" t="s">
        <v>1515</v>
      </c>
      <c r="Y3985" s="1251">
        <v>105</v>
      </c>
    </row>
    <row r="3986" spans="1:25" ht="12">
      <c r="A3986" s="1251">
        <v>2021</v>
      </c>
      <c r="B3986" s="1251">
        <v>25</v>
      </c>
      <c r="C3986" s="1251">
        <v>900</v>
      </c>
      <c r="D3986" s="1251" t="s">
        <v>1778</v>
      </c>
      <c r="E3986" s="1251">
        <v>105081</v>
      </c>
      <c r="F3986" s="1251" t="s">
        <v>1526</v>
      </c>
      <c r="G3986" s="1252">
        <v>141710.48000000001</v>
      </c>
      <c r="H3986" s="1252">
        <v>145415.04000000001</v>
      </c>
      <c r="I3986" s="1252">
        <v>149436.20000000001</v>
      </c>
      <c r="J3986" s="1252">
        <v>153917.10999999999</v>
      </c>
      <c r="K3986" s="1252">
        <v>158834.73000000001</v>
      </c>
      <c r="L3986" s="1252">
        <v>164032.51000000001</v>
      </c>
      <c r="M3986" s="1252">
        <v>169511.69</v>
      </c>
      <c r="N3986" s="1252">
        <v>175189.89000000001</v>
      </c>
      <c r="O3986" s="1252">
        <v>181321.35999999999</v>
      </c>
      <c r="P3986" s="1252">
        <v>187709.41</v>
      </c>
      <c r="Q3986" s="1252">
        <v>194323.73999999999</v>
      </c>
      <c r="R3986" s="1252">
        <v>201512.44</v>
      </c>
      <c r="S3986" s="1252">
        <v>206212.37</v>
      </c>
      <c r="T3986" s="1252">
        <v>206212.37000000011</v>
      </c>
      <c r="U3986" s="1251" t="s">
        <v>116</v>
      </c>
      <c r="V3986" s="1251" t="s">
        <v>564</v>
      </c>
      <c r="W3986" s="1251" t="s">
        <v>296</v>
      </c>
      <c r="X3986" s="1251" t="s">
        <v>1515</v>
      </c>
      <c r="Y3986" s="1251">
        <v>105</v>
      </c>
    </row>
    <row r="3987" spans="1:25" ht="12">
      <c r="A3987" s="1251">
        <v>2021</v>
      </c>
      <c r="B3987" s="1251">
        <v>25</v>
      </c>
      <c r="C3987" s="1251">
        <v>900</v>
      </c>
      <c r="D3987" s="1251" t="s">
        <v>1778</v>
      </c>
      <c r="E3987" s="1251">
        <v>105085</v>
      </c>
      <c r="F3987" s="1251" t="s">
        <v>1527</v>
      </c>
      <c r="G3987" s="1252">
        <v>288917.98999999999</v>
      </c>
      <c r="H3987" s="1252">
        <v>297523.79999999999</v>
      </c>
      <c r="I3987" s="1252">
        <v>306865.04999999999</v>
      </c>
      <c r="J3987" s="1252">
        <v>317274.29999999999</v>
      </c>
      <c r="K3987" s="1252">
        <v>328698.14000000001</v>
      </c>
      <c r="L3987" s="1252">
        <v>340772.83000000002</v>
      </c>
      <c r="M3987" s="1252">
        <v>353501.10999999999</v>
      </c>
      <c r="N3987" s="1252">
        <v>366691.73999999999</v>
      </c>
      <c r="O3987" s="1252">
        <v>380935.33000000002</v>
      </c>
      <c r="P3987" s="1252">
        <v>395774.96999999997</v>
      </c>
      <c r="Q3987" s="1252">
        <v>411140.29999999999</v>
      </c>
      <c r="R3987" s="1252">
        <v>427839.91999999998</v>
      </c>
      <c r="S3987" s="1252">
        <v>438757.91999999998</v>
      </c>
      <c r="T3987" s="1252">
        <v>438757.91999999993</v>
      </c>
      <c r="U3987" s="1251" t="s">
        <v>116</v>
      </c>
      <c r="V3987" s="1251" t="s">
        <v>564</v>
      </c>
      <c r="W3987" s="1251" t="s">
        <v>296</v>
      </c>
      <c r="X3987" s="1251" t="s">
        <v>1515</v>
      </c>
      <c r="Y3987" s="1251">
        <v>105</v>
      </c>
    </row>
    <row r="3988" spans="1:25" ht="12">
      <c r="A3988" s="1251">
        <v>2021</v>
      </c>
      <c r="B3988" s="1251">
        <v>25</v>
      </c>
      <c r="C3988" s="1251">
        <v>900</v>
      </c>
      <c r="D3988" s="1251" t="s">
        <v>1778</v>
      </c>
      <c r="E3988" s="1251">
        <v>105090</v>
      </c>
      <c r="F3988" s="1251" t="s">
        <v>1528</v>
      </c>
      <c r="G3988" s="1252">
        <v>-15253335.76</v>
      </c>
      <c r="H3988" s="1252">
        <v>-15280818.4</v>
      </c>
      <c r="I3988" s="1252">
        <v>-15300477.68</v>
      </c>
      <c r="J3988" s="1252">
        <v>-15323838.74</v>
      </c>
      <c r="K3988" s="1252">
        <v>-15389592.619999999</v>
      </c>
      <c r="L3988" s="1252">
        <v>-15537037.310000001</v>
      </c>
      <c r="M3988" s="1252">
        <v>-15566215.029999999</v>
      </c>
      <c r="N3988" s="1252">
        <v>-15587313.210000001</v>
      </c>
      <c r="O3988" s="1252">
        <v>-15634413.970000001</v>
      </c>
      <c r="P3988" s="1252">
        <v>-15653950.32</v>
      </c>
      <c r="Q3988" s="1252">
        <v>-15674257.68</v>
      </c>
      <c r="R3988" s="1252">
        <v>-15729591.460000001</v>
      </c>
      <c r="S3988" s="1252">
        <v>-19290473.5</v>
      </c>
      <c r="T3988" s="1252">
        <v>-19290473.5</v>
      </c>
      <c r="U3988" s="1251" t="s">
        <v>116</v>
      </c>
      <c r="V3988" s="1251" t="s">
        <v>564</v>
      </c>
      <c r="W3988" s="1251" t="s">
        <v>296</v>
      </c>
      <c r="X3988" s="1251" t="s">
        <v>1515</v>
      </c>
      <c r="Y3988" s="1251">
        <v>105</v>
      </c>
    </row>
    <row r="3989" spans="1:25" ht="12">
      <c r="A3989" s="1251">
        <v>2021</v>
      </c>
      <c r="B3989" s="1251">
        <v>25</v>
      </c>
      <c r="C3989" s="1251">
        <v>900</v>
      </c>
      <c r="D3989" s="1251" t="s">
        <v>1778</v>
      </c>
      <c r="E3989" s="1251">
        <v>106000</v>
      </c>
      <c r="F3989" s="1251" t="s">
        <v>1529</v>
      </c>
      <c r="G3989" s="1252">
        <v>18811.02</v>
      </c>
      <c r="H3989" s="1252">
        <v>19712.5</v>
      </c>
      <c r="I3989" s="1252">
        <v>18575.779999999999</v>
      </c>
      <c r="J3989" s="1252">
        <v>2487</v>
      </c>
      <c r="K3989" s="1252">
        <v>2487</v>
      </c>
      <c r="L3989" s="1252">
        <v>2487</v>
      </c>
      <c r="M3989" s="1252">
        <v>15246.43</v>
      </c>
      <c r="N3989" s="1252">
        <v>15252.23</v>
      </c>
      <c r="O3989" s="1252">
        <v>15246.43</v>
      </c>
      <c r="P3989" s="1252">
        <v>15418.620000000001</v>
      </c>
      <c r="Q3989" s="1252">
        <v>15246.43</v>
      </c>
      <c r="R3989" s="1252">
        <v>21692.77</v>
      </c>
      <c r="S3989" s="1252">
        <v>3488113.8100000001</v>
      </c>
      <c r="T3989" s="1252">
        <v>3488113.8100000001</v>
      </c>
      <c r="U3989" s="1251" t="s">
        <v>116</v>
      </c>
      <c r="V3989" s="1251" t="s">
        <v>564</v>
      </c>
      <c r="W3989" s="1251" t="s">
        <v>290</v>
      </c>
      <c r="X3989" s="1251" t="s">
        <v>1515</v>
      </c>
      <c r="Y3989" s="1251">
        <v>106</v>
      </c>
    </row>
    <row r="3990" spans="1:25" ht="12">
      <c r="A3990" s="1251">
        <v>2021</v>
      </c>
      <c r="B3990" s="1251">
        <v>25</v>
      </c>
      <c r="C3990" s="1251">
        <v>900</v>
      </c>
      <c r="D3990" s="1251" t="s">
        <v>1778</v>
      </c>
      <c r="E3990" s="1251">
        <v>108000</v>
      </c>
      <c r="F3990" s="1251" t="s">
        <v>1530</v>
      </c>
      <c r="G3990" s="1252">
        <v>-2460792.46</v>
      </c>
      <c r="H3990" s="1252">
        <v>-2584850.6600000001</v>
      </c>
      <c r="I3990" s="1252">
        <v>-2708908.8599999999</v>
      </c>
      <c r="J3990" s="1252">
        <v>-2252721.23</v>
      </c>
      <c r="K3990" s="1252">
        <v>-2369906.3999999999</v>
      </c>
      <c r="L3990" s="1252">
        <v>-2422632.5</v>
      </c>
      <c r="M3990" s="1252">
        <v>-2315890.0099999998</v>
      </c>
      <c r="N3990" s="1252">
        <v>-2432633.1299999999</v>
      </c>
      <c r="O3990" s="1252">
        <v>-2549376.25</v>
      </c>
      <c r="P3990" s="1252">
        <v>-2589746.8599999999</v>
      </c>
      <c r="Q3990" s="1252">
        <v>-2590912.79</v>
      </c>
      <c r="R3990" s="1252">
        <v>-2707814.96</v>
      </c>
      <c r="S3990" s="1252">
        <v>-2711644.0899999999</v>
      </c>
      <c r="T3990" s="1252">
        <v>-2711644.0899999999</v>
      </c>
      <c r="U3990" s="1251" t="s">
        <v>116</v>
      </c>
      <c r="V3990" s="1251" t="s">
        <v>564</v>
      </c>
      <c r="W3990" s="1251" t="s">
        <v>292</v>
      </c>
      <c r="X3990" s="1251" t="s">
        <v>1515</v>
      </c>
      <c r="Y3990" s="1251">
        <v>108</v>
      </c>
    </row>
    <row r="3991" spans="1:25" ht="12">
      <c r="A3991" s="1251">
        <v>2021</v>
      </c>
      <c r="B3991" s="1251">
        <v>25</v>
      </c>
      <c r="C3991" s="1251">
        <v>900</v>
      </c>
      <c r="D3991" s="1251" t="s">
        <v>1778</v>
      </c>
      <c r="E3991" s="1251">
        <v>108100</v>
      </c>
      <c r="F3991" s="1251" t="s">
        <v>1531</v>
      </c>
      <c r="G3991" s="1252">
        <v>0</v>
      </c>
      <c r="H3991" s="1252">
        <v>0</v>
      </c>
      <c r="I3991" s="1252">
        <v>0</v>
      </c>
      <c r="J3991" s="1252">
        <v>0</v>
      </c>
      <c r="K3991" s="1252">
        <v>0</v>
      </c>
      <c r="L3991" s="1252">
        <v>0</v>
      </c>
      <c r="M3991" s="1252">
        <v>0</v>
      </c>
      <c r="N3991" s="1252">
        <v>0</v>
      </c>
      <c r="O3991" s="1252">
        <v>0</v>
      </c>
      <c r="P3991" s="1252">
        <v>0</v>
      </c>
      <c r="Q3991" s="1252">
        <v>0</v>
      </c>
      <c r="R3991" s="1252">
        <v>0</v>
      </c>
      <c r="S3991" s="1252">
        <v>0</v>
      </c>
      <c r="T3991" s="1252">
        <v>0</v>
      </c>
      <c r="U3991" s="1251" t="s">
        <v>116</v>
      </c>
      <c r="V3991" s="1251" t="s">
        <v>564</v>
      </c>
      <c r="W3991" s="1251" t="s">
        <v>292</v>
      </c>
      <c r="X3991" s="1251" t="s">
        <v>1515</v>
      </c>
      <c r="Y3991" s="1251">
        <v>108</v>
      </c>
    </row>
    <row r="3992" spans="1:25" ht="12">
      <c r="A3992" s="1251">
        <v>2021</v>
      </c>
      <c r="B3992" s="1251">
        <v>25</v>
      </c>
      <c r="C3992" s="1251">
        <v>900</v>
      </c>
      <c r="D3992" s="1251" t="s">
        <v>1778</v>
      </c>
      <c r="E3992" s="1251">
        <v>111400</v>
      </c>
      <c r="F3992" s="1251" t="s">
        <v>1781</v>
      </c>
      <c r="G3992" s="1252">
        <v>0</v>
      </c>
      <c r="H3992" s="1252">
        <v>0</v>
      </c>
      <c r="I3992" s="1252">
        <v>0</v>
      </c>
      <c r="J3992" s="1252">
        <v>0</v>
      </c>
      <c r="K3992" s="1252">
        <v>0</v>
      </c>
      <c r="L3992" s="1252">
        <v>0</v>
      </c>
      <c r="M3992" s="1252">
        <v>0</v>
      </c>
      <c r="N3992" s="1252">
        <v>0</v>
      </c>
      <c r="O3992" s="1252">
        <v>0</v>
      </c>
      <c r="P3992" s="1252">
        <v>0</v>
      </c>
      <c r="Q3992" s="1252">
        <v>0</v>
      </c>
      <c r="R3992" s="1252">
        <v>0</v>
      </c>
      <c r="S3992" s="1252">
        <v>0</v>
      </c>
      <c r="T3992" s="1252">
        <v>0</v>
      </c>
      <c r="U3992" s="1251" t="s">
        <v>116</v>
      </c>
      <c r="V3992" s="1251" t="s">
        <v>564</v>
      </c>
      <c r="W3992" s="1251" t="s">
        <v>293</v>
      </c>
      <c r="X3992" s="1251" t="s">
        <v>1515</v>
      </c>
      <c r="Y3992" s="1251">
        <v>111</v>
      </c>
    </row>
    <row r="3993" spans="1:25" ht="12">
      <c r="A3993" s="1251">
        <v>2021</v>
      </c>
      <c r="B3993" s="1251">
        <v>25</v>
      </c>
      <c r="C3993" s="1251">
        <v>900</v>
      </c>
      <c r="D3993" s="1251" t="s">
        <v>1778</v>
      </c>
      <c r="E3993" s="1251">
        <v>114000</v>
      </c>
      <c r="F3993" s="1251" t="s">
        <v>1534</v>
      </c>
      <c r="G3993" s="1252">
        <v>487826.98999999999</v>
      </c>
      <c r="H3993" s="1252">
        <v>487826.98999999999</v>
      </c>
      <c r="I3993" s="1252">
        <v>487826.98999999999</v>
      </c>
      <c r="J3993" s="1252">
        <v>487826.98999999999</v>
      </c>
      <c r="K3993" s="1252">
        <v>487826.98999999999</v>
      </c>
      <c r="L3993" s="1252">
        <v>487826.98999999999</v>
      </c>
      <c r="M3993" s="1252">
        <v>487826.98999999999</v>
      </c>
      <c r="N3993" s="1252">
        <v>487826.98999999999</v>
      </c>
      <c r="O3993" s="1252">
        <v>487826.98999999999</v>
      </c>
      <c r="P3993" s="1252">
        <v>487826.98999999999</v>
      </c>
      <c r="Q3993" s="1252">
        <v>487826.98999999999</v>
      </c>
      <c r="R3993" s="1252">
        <v>487826.98999999999</v>
      </c>
      <c r="S3993" s="1252">
        <v>487826.98999999999</v>
      </c>
      <c r="T3993" s="1252">
        <v>487826.99000000022</v>
      </c>
      <c r="U3993" s="1251" t="s">
        <v>116</v>
      </c>
      <c r="V3993" s="1251" t="s">
        <v>564</v>
      </c>
      <c r="W3993" s="1251" t="s">
        <v>298</v>
      </c>
      <c r="X3993" s="1251" t="s">
        <v>1515</v>
      </c>
      <c r="Y3993" s="1251">
        <v>114</v>
      </c>
    </row>
    <row r="3994" spans="1:25" ht="12">
      <c r="A3994" s="1251">
        <v>2021</v>
      </c>
      <c r="B3994" s="1251">
        <v>25</v>
      </c>
      <c r="C3994" s="1251">
        <v>900</v>
      </c>
      <c r="D3994" s="1251" t="s">
        <v>1778</v>
      </c>
      <c r="E3994" s="1251">
        <v>115000</v>
      </c>
      <c r="F3994" s="1251" t="s">
        <v>1535</v>
      </c>
      <c r="G3994" s="1252">
        <v>-364037.47999999998</v>
      </c>
      <c r="H3994" s="1252">
        <v>-365932.38</v>
      </c>
      <c r="I3994" s="1252">
        <v>-367827.28000000003</v>
      </c>
      <c r="J3994" s="1252">
        <v>-369722.17999999999</v>
      </c>
      <c r="K3994" s="1252">
        <v>-371617.09000000003</v>
      </c>
      <c r="L3994" s="1252">
        <v>-373512</v>
      </c>
      <c r="M3994" s="1252">
        <v>-375406.90999999997</v>
      </c>
      <c r="N3994" s="1252">
        <v>-377301.81</v>
      </c>
      <c r="O3994" s="1252">
        <v>-379196.71000000002</v>
      </c>
      <c r="P3994" s="1252">
        <v>-381091.60999999999</v>
      </c>
      <c r="Q3994" s="1252">
        <v>-382986.51000000001</v>
      </c>
      <c r="R3994" s="1252">
        <v>-384881.41999999998</v>
      </c>
      <c r="S3994" s="1252">
        <v>-386776.33000000002</v>
      </c>
      <c r="T3994" s="1252">
        <v>-386776.33000000007</v>
      </c>
      <c r="U3994" s="1251" t="s">
        <v>116</v>
      </c>
      <c r="V3994" s="1251" t="s">
        <v>564</v>
      </c>
      <c r="W3994" s="1251" t="s">
        <v>298</v>
      </c>
      <c r="X3994" s="1251" t="s">
        <v>1515</v>
      </c>
      <c r="Y3994" s="1251">
        <v>115</v>
      </c>
    </row>
    <row r="3995" spans="1:25" ht="12">
      <c r="A3995" s="1251">
        <v>2021</v>
      </c>
      <c r="B3995" s="1251">
        <v>25</v>
      </c>
      <c r="C3995" s="1251">
        <v>900</v>
      </c>
      <c r="D3995" s="1251" t="s">
        <v>1778</v>
      </c>
      <c r="E3995" s="1251">
        <v>116000</v>
      </c>
      <c r="F3995" s="1251" t="s">
        <v>1536</v>
      </c>
      <c r="G3995" s="1252">
        <v>0</v>
      </c>
      <c r="H3995" s="1252">
        <v>0</v>
      </c>
      <c r="I3995" s="1252">
        <v>0</v>
      </c>
      <c r="J3995" s="1252">
        <v>0</v>
      </c>
      <c r="K3995" s="1252">
        <v>0</v>
      </c>
      <c r="L3995" s="1252">
        <v>0</v>
      </c>
      <c r="M3995" s="1252">
        <v>0</v>
      </c>
      <c r="N3995" s="1252">
        <v>0</v>
      </c>
      <c r="O3995" s="1252">
        <v>0</v>
      </c>
      <c r="P3995" s="1252">
        <v>0</v>
      </c>
      <c r="Q3995" s="1252">
        <v>0</v>
      </c>
      <c r="R3995" s="1252">
        <v>0</v>
      </c>
      <c r="S3995" s="1252">
        <v>0</v>
      </c>
      <c r="T3995" s="1252">
        <v>0</v>
      </c>
      <c r="U3995" s="1251" t="s">
        <v>116</v>
      </c>
      <c r="V3995" s="1251" t="s">
        <v>1537</v>
      </c>
      <c r="W3995" s="1251" t="s">
        <v>325</v>
      </c>
      <c r="X3995" s="1251" t="s">
        <v>1515</v>
      </c>
      <c r="Y3995" s="1251">
        <v>116</v>
      </c>
    </row>
    <row r="3996" spans="1:25" ht="12">
      <c r="A3996" s="1251">
        <v>2021</v>
      </c>
      <c r="B3996" s="1251">
        <v>25</v>
      </c>
      <c r="C3996" s="1251">
        <v>900</v>
      </c>
      <c r="D3996" s="1251" t="s">
        <v>1778</v>
      </c>
      <c r="E3996" s="1251">
        <v>125100</v>
      </c>
      <c r="F3996" s="1251" t="s">
        <v>1782</v>
      </c>
      <c r="G3996" s="1252">
        <v>66605.910000000003</v>
      </c>
      <c r="H3996" s="1252">
        <v>66605.910000000003</v>
      </c>
      <c r="I3996" s="1252">
        <v>66605.910000000003</v>
      </c>
      <c r="J3996" s="1252">
        <v>47126.639999999999</v>
      </c>
      <c r="K3996" s="1252">
        <v>47126.639999999999</v>
      </c>
      <c r="L3996" s="1252">
        <v>47126.639999999999</v>
      </c>
      <c r="M3996" s="1252">
        <v>47126.639999999999</v>
      </c>
      <c r="N3996" s="1252">
        <v>47126.639999999999</v>
      </c>
      <c r="O3996" s="1252">
        <v>47126.639999999999</v>
      </c>
      <c r="P3996" s="1252">
        <v>47126.639999999999</v>
      </c>
      <c r="Q3996" s="1252">
        <v>47126.639999999999</v>
      </c>
      <c r="R3996" s="1252">
        <v>47126.639999999999</v>
      </c>
      <c r="S3996" s="1252">
        <v>47126.639999999999</v>
      </c>
      <c r="T3996" s="1252">
        <v>47126.640000000014</v>
      </c>
      <c r="U3996" s="1251" t="s">
        <v>116</v>
      </c>
      <c r="V3996" s="1251" t="s">
        <v>1537</v>
      </c>
      <c r="W3996" s="1251" t="s">
        <v>303</v>
      </c>
      <c r="X3996" s="1251" t="s">
        <v>1515</v>
      </c>
      <c r="Y3996" s="1251">
        <v>125</v>
      </c>
    </row>
    <row r="3997" spans="1:25" ht="12">
      <c r="A3997" s="1251">
        <v>2021</v>
      </c>
      <c r="B3997" s="1251">
        <v>25</v>
      </c>
      <c r="C3997" s="1251">
        <v>900</v>
      </c>
      <c r="D3997" s="1251" t="s">
        <v>1778</v>
      </c>
      <c r="E3997" s="1251">
        <v>131200</v>
      </c>
      <c r="F3997" s="1251" t="s">
        <v>302</v>
      </c>
      <c r="G3997" s="1252">
        <v>94604.619999999995</v>
      </c>
      <c r="H3997" s="1252">
        <v>169292.22</v>
      </c>
      <c r="I3997" s="1252">
        <v>16625.779999999999</v>
      </c>
      <c r="J3997" s="1252">
        <v>103769.27</v>
      </c>
      <c r="K3997" s="1252">
        <v>252007.78</v>
      </c>
      <c r="L3997" s="1252">
        <v>20756.130000000001</v>
      </c>
      <c r="M3997" s="1252">
        <v>190012.29000000001</v>
      </c>
      <c r="N3997" s="1252">
        <v>212071.20000000001</v>
      </c>
      <c r="O3997" s="1252">
        <v>17324.98</v>
      </c>
      <c r="P3997" s="1252">
        <v>115059.52</v>
      </c>
      <c r="Q3997" s="1252">
        <v>261219.48000000001</v>
      </c>
      <c r="R3997" s="1252">
        <v>275118.51000000001</v>
      </c>
      <c r="S3997" s="1252">
        <v>34048.110000000001</v>
      </c>
      <c r="T3997" s="1252">
        <v>34048.110000000102</v>
      </c>
      <c r="U3997" s="1251" t="s">
        <v>116</v>
      </c>
      <c r="V3997" s="1251" t="s">
        <v>1537</v>
      </c>
      <c r="W3997" s="1251" t="s">
        <v>302</v>
      </c>
      <c r="X3997" s="1251" t="s">
        <v>1515</v>
      </c>
      <c r="Y3997" s="1251">
        <v>131</v>
      </c>
    </row>
    <row r="3998" spans="1:25" ht="12">
      <c r="A3998" s="1251">
        <v>2021</v>
      </c>
      <c r="B3998" s="1251">
        <v>25</v>
      </c>
      <c r="C3998" s="1251">
        <v>900</v>
      </c>
      <c r="D3998" s="1251" t="s">
        <v>1778</v>
      </c>
      <c r="E3998" s="1251">
        <v>131230</v>
      </c>
      <c r="F3998" s="1251" t="s">
        <v>1783</v>
      </c>
      <c r="G3998" s="1252">
        <v>0</v>
      </c>
      <c r="H3998" s="1252">
        <v>0</v>
      </c>
      <c r="I3998" s="1252">
        <v>0</v>
      </c>
      <c r="J3998" s="1252">
        <v>0</v>
      </c>
      <c r="K3998" s="1252">
        <v>0</v>
      </c>
      <c r="L3998" s="1252">
        <v>0</v>
      </c>
      <c r="M3998" s="1252">
        <v>0</v>
      </c>
      <c r="N3998" s="1252">
        <v>0</v>
      </c>
      <c r="O3998" s="1252">
        <v>0</v>
      </c>
      <c r="P3998" s="1252">
        <v>0</v>
      </c>
      <c r="Q3998" s="1252">
        <v>0</v>
      </c>
      <c r="R3998" s="1252">
        <v>0</v>
      </c>
      <c r="S3998" s="1252">
        <v>0</v>
      </c>
      <c r="T3998" s="1252">
        <v>0</v>
      </c>
      <c r="U3998" s="1251" t="s">
        <v>116</v>
      </c>
      <c r="V3998" s="1251" t="s">
        <v>1537</v>
      </c>
      <c r="W3998" s="1251" t="s">
        <v>302</v>
      </c>
      <c r="X3998" s="1251" t="s">
        <v>1515</v>
      </c>
      <c r="Y3998" s="1251">
        <v>131</v>
      </c>
    </row>
    <row r="3999" spans="1:25" ht="12">
      <c r="A3999" s="1251">
        <v>2021</v>
      </c>
      <c r="B3999" s="1251">
        <v>25</v>
      </c>
      <c r="C3999" s="1251">
        <v>900</v>
      </c>
      <c r="D3999" s="1251" t="s">
        <v>1778</v>
      </c>
      <c r="E3999" s="1251">
        <v>132000</v>
      </c>
      <c r="F3999" s="1251" t="s">
        <v>1538</v>
      </c>
      <c r="G3999" s="1252">
        <v>0</v>
      </c>
      <c r="H3999" s="1252">
        <v>0</v>
      </c>
      <c r="I3999" s="1252">
        <v>0</v>
      </c>
      <c r="J3999" s="1252">
        <v>0</v>
      </c>
      <c r="K3999" s="1252">
        <v>0</v>
      </c>
      <c r="L3999" s="1252">
        <v>0</v>
      </c>
      <c r="M3999" s="1252">
        <v>0</v>
      </c>
      <c r="N3999" s="1252">
        <v>0</v>
      </c>
      <c r="O3999" s="1252">
        <v>0</v>
      </c>
      <c r="P3999" s="1252">
        <v>0</v>
      </c>
      <c r="Q3999" s="1252">
        <v>0</v>
      </c>
      <c r="R3999" s="1252">
        <v>0</v>
      </c>
      <c r="S3999" s="1252">
        <v>0</v>
      </c>
      <c r="T3999" s="1252">
        <v>0</v>
      </c>
      <c r="U3999" s="1251" t="s">
        <v>116</v>
      </c>
      <c r="V3999" s="1251" t="s">
        <v>1537</v>
      </c>
      <c r="W3999" s="1251" t="s">
        <v>302</v>
      </c>
      <c r="X3999" s="1251" t="s">
        <v>1515</v>
      </c>
      <c r="Y3999" s="1251">
        <v>132</v>
      </c>
    </row>
    <row r="4000" spans="1:25" ht="12">
      <c r="A4000" s="1251">
        <v>2021</v>
      </c>
      <c r="B4000" s="1251">
        <v>25</v>
      </c>
      <c r="C4000" s="1251">
        <v>900</v>
      </c>
      <c r="D4000" s="1251" t="s">
        <v>1778</v>
      </c>
      <c r="E4000" s="1251">
        <v>133110</v>
      </c>
      <c r="F4000" s="1251" t="s">
        <v>1784</v>
      </c>
      <c r="G4000" s="1252">
        <v>0</v>
      </c>
      <c r="H4000" s="1252">
        <v>0</v>
      </c>
      <c r="I4000" s="1252">
        <v>0</v>
      </c>
      <c r="J4000" s="1252">
        <v>0</v>
      </c>
      <c r="K4000" s="1252">
        <v>0</v>
      </c>
      <c r="L4000" s="1252">
        <v>0</v>
      </c>
      <c r="M4000" s="1252">
        <v>0</v>
      </c>
      <c r="N4000" s="1252">
        <v>0</v>
      </c>
      <c r="O4000" s="1252">
        <v>0</v>
      </c>
      <c r="P4000" s="1252">
        <v>0</v>
      </c>
      <c r="Q4000" s="1252">
        <v>0</v>
      </c>
      <c r="R4000" s="1252">
        <v>0</v>
      </c>
      <c r="S4000" s="1252">
        <v>0</v>
      </c>
      <c r="T4000" s="1252">
        <v>0</v>
      </c>
      <c r="U4000" s="1251" t="s">
        <v>116</v>
      </c>
      <c r="V4000" s="1251" t="s">
        <v>1537</v>
      </c>
      <c r="W4000" s="1251" t="s">
        <v>302</v>
      </c>
      <c r="X4000" s="1251" t="s">
        <v>1515</v>
      </c>
      <c r="Y4000" s="1251">
        <v>133</v>
      </c>
    </row>
    <row r="4001" spans="1:25" ht="12">
      <c r="A4001" s="1251">
        <v>2021</v>
      </c>
      <c r="B4001" s="1251">
        <v>25</v>
      </c>
      <c r="C4001" s="1251">
        <v>900</v>
      </c>
      <c r="D4001" s="1251" t="s">
        <v>1778</v>
      </c>
      <c r="E4001" s="1251">
        <v>134000</v>
      </c>
      <c r="F4001" s="1251" t="s">
        <v>1540</v>
      </c>
      <c r="G4001" s="1252">
        <v>400</v>
      </c>
      <c r="H4001" s="1252">
        <v>400</v>
      </c>
      <c r="I4001" s="1252">
        <v>400</v>
      </c>
      <c r="J4001" s="1252">
        <v>400</v>
      </c>
      <c r="K4001" s="1252">
        <v>400</v>
      </c>
      <c r="L4001" s="1252">
        <v>400</v>
      </c>
      <c r="M4001" s="1252">
        <v>400</v>
      </c>
      <c r="N4001" s="1252">
        <v>400</v>
      </c>
      <c r="O4001" s="1252">
        <v>400</v>
      </c>
      <c r="P4001" s="1252">
        <v>400</v>
      </c>
      <c r="Q4001" s="1252">
        <v>400</v>
      </c>
      <c r="R4001" s="1252">
        <v>400</v>
      </c>
      <c r="S4001" s="1252">
        <v>400</v>
      </c>
      <c r="T4001" s="1252">
        <v>400</v>
      </c>
      <c r="U4001" s="1251" t="s">
        <v>116</v>
      </c>
      <c r="V4001" s="1251" t="s">
        <v>1537</v>
      </c>
      <c r="W4001" s="1251" t="s">
        <v>302</v>
      </c>
      <c r="X4001" s="1251" t="s">
        <v>1515</v>
      </c>
      <c r="Y4001" s="1251">
        <v>134</v>
      </c>
    </row>
    <row r="4002" spans="1:25" ht="12">
      <c r="A4002" s="1251">
        <v>2021</v>
      </c>
      <c r="B4002" s="1251">
        <v>25</v>
      </c>
      <c r="C4002" s="1251">
        <v>900</v>
      </c>
      <c r="D4002" s="1251" t="s">
        <v>1778</v>
      </c>
      <c r="E4002" s="1251">
        <v>141000</v>
      </c>
      <c r="F4002" s="1251" t="s">
        <v>1541</v>
      </c>
      <c r="G4002" s="1252">
        <v>0</v>
      </c>
      <c r="H4002" s="1252">
        <v>0</v>
      </c>
      <c r="I4002" s="1252">
        <v>0</v>
      </c>
      <c r="J4002" s="1252">
        <v>0</v>
      </c>
      <c r="K4002" s="1252">
        <v>0</v>
      </c>
      <c r="L4002" s="1252">
        <v>0</v>
      </c>
      <c r="M4002" s="1252">
        <v>0</v>
      </c>
      <c r="N4002" s="1252">
        <v>0</v>
      </c>
      <c r="O4002" s="1252">
        <v>0</v>
      </c>
      <c r="P4002" s="1252">
        <v>0</v>
      </c>
      <c r="Q4002" s="1252">
        <v>0</v>
      </c>
      <c r="R4002" s="1252">
        <v>0</v>
      </c>
      <c r="S4002" s="1252">
        <v>0</v>
      </c>
      <c r="T4002" s="1252">
        <v>0</v>
      </c>
      <c r="U4002" s="1251" t="s">
        <v>116</v>
      </c>
      <c r="V4002" s="1251" t="s">
        <v>1537</v>
      </c>
      <c r="W4002" s="1251" t="s">
        <v>308</v>
      </c>
      <c r="X4002" s="1251" t="s">
        <v>1515</v>
      </c>
      <c r="Y4002" s="1251">
        <v>141</v>
      </c>
    </row>
    <row r="4003" spans="1:25" ht="12">
      <c r="A4003" s="1251">
        <v>2021</v>
      </c>
      <c r="B4003" s="1251">
        <v>25</v>
      </c>
      <c r="C4003" s="1251">
        <v>900</v>
      </c>
      <c r="D4003" s="1251" t="s">
        <v>1778</v>
      </c>
      <c r="E4003" s="1251">
        <v>141100</v>
      </c>
      <c r="F4003" s="1251" t="s">
        <v>1543</v>
      </c>
      <c r="G4003" s="1252">
        <v>0</v>
      </c>
      <c r="H4003" s="1252">
        <v>0</v>
      </c>
      <c r="I4003" s="1252">
        <v>0</v>
      </c>
      <c r="J4003" s="1252">
        <v>0</v>
      </c>
      <c r="K4003" s="1252">
        <v>0</v>
      </c>
      <c r="L4003" s="1252">
        <v>0</v>
      </c>
      <c r="M4003" s="1252">
        <v>0</v>
      </c>
      <c r="N4003" s="1252">
        <v>0</v>
      </c>
      <c r="O4003" s="1252">
        <v>0</v>
      </c>
      <c r="P4003" s="1252">
        <v>0</v>
      </c>
      <c r="Q4003" s="1252">
        <v>0</v>
      </c>
      <c r="R4003" s="1252">
        <v>0</v>
      </c>
      <c r="S4003" s="1252">
        <v>0</v>
      </c>
      <c r="T4003" s="1252">
        <v>0</v>
      </c>
      <c r="U4003" s="1251" t="s">
        <v>116</v>
      </c>
      <c r="V4003" s="1251" t="s">
        <v>1537</v>
      </c>
      <c r="W4003" s="1251" t="s">
        <v>308</v>
      </c>
      <c r="X4003" s="1251" t="s">
        <v>1515</v>
      </c>
      <c r="Y4003" s="1251">
        <v>141</v>
      </c>
    </row>
    <row r="4004" spans="1:25" ht="12">
      <c r="A4004" s="1251">
        <v>2021</v>
      </c>
      <c r="B4004" s="1251">
        <v>25</v>
      </c>
      <c r="C4004" s="1251">
        <v>900</v>
      </c>
      <c r="D4004" s="1251" t="s">
        <v>1778</v>
      </c>
      <c r="E4004" s="1251">
        <v>142000</v>
      </c>
      <c r="F4004" s="1251" t="s">
        <v>1544</v>
      </c>
      <c r="G4004" s="1252">
        <v>0</v>
      </c>
      <c r="H4004" s="1252">
        <v>0</v>
      </c>
      <c r="I4004" s="1252">
        <v>0</v>
      </c>
      <c r="J4004" s="1252">
        <v>0</v>
      </c>
      <c r="K4004" s="1252">
        <v>0</v>
      </c>
      <c r="L4004" s="1252">
        <v>0</v>
      </c>
      <c r="M4004" s="1252">
        <v>0</v>
      </c>
      <c r="N4004" s="1252">
        <v>0</v>
      </c>
      <c r="O4004" s="1252">
        <v>923.37</v>
      </c>
      <c r="P4004" s="1252">
        <v>923.37</v>
      </c>
      <c r="Q4004" s="1252">
        <v>-29164.580000000002</v>
      </c>
      <c r="R4004" s="1252">
        <v>-29164.580000000002</v>
      </c>
      <c r="S4004" s="1252">
        <v>923.37</v>
      </c>
      <c r="T4004" s="1252">
        <v>923.37000000000262</v>
      </c>
      <c r="U4004" s="1251" t="s">
        <v>116</v>
      </c>
      <c r="V4004" s="1251" t="s">
        <v>1537</v>
      </c>
      <c r="W4004" s="1251" t="s">
        <v>308</v>
      </c>
      <c r="X4004" s="1251" t="s">
        <v>1515</v>
      </c>
      <c r="Y4004" s="1251">
        <v>142</v>
      </c>
    </row>
    <row r="4005" spans="1:25" ht="12">
      <c r="A4005" s="1251">
        <v>2021</v>
      </c>
      <c r="B4005" s="1251">
        <v>25</v>
      </c>
      <c r="C4005" s="1251">
        <v>900</v>
      </c>
      <c r="D4005" s="1251" t="s">
        <v>1778</v>
      </c>
      <c r="E4005" s="1251">
        <v>142020</v>
      </c>
      <c r="F4005" s="1251" t="s">
        <v>1785</v>
      </c>
      <c r="G4005" s="1252">
        <v>0</v>
      </c>
      <c r="H4005" s="1252">
        <v>0</v>
      </c>
      <c r="I4005" s="1252">
        <v>0</v>
      </c>
      <c r="J4005" s="1252">
        <v>0</v>
      </c>
      <c r="K4005" s="1252">
        <v>0</v>
      </c>
      <c r="L4005" s="1252">
        <v>0</v>
      </c>
      <c r="M4005" s="1252">
        <v>0</v>
      </c>
      <c r="N4005" s="1252">
        <v>0</v>
      </c>
      <c r="O4005" s="1252">
        <v>0</v>
      </c>
      <c r="P4005" s="1252">
        <v>0</v>
      </c>
      <c r="Q4005" s="1252">
        <v>0</v>
      </c>
      <c r="R4005" s="1252">
        <v>0</v>
      </c>
      <c r="S4005" s="1252">
        <v>0</v>
      </c>
      <c r="T4005" s="1252">
        <v>0</v>
      </c>
      <c r="U4005" s="1251" t="s">
        <v>116</v>
      </c>
      <c r="V4005" s="1251" t="s">
        <v>1537</v>
      </c>
      <c r="W4005" s="1251" t="s">
        <v>308</v>
      </c>
      <c r="X4005" s="1251" t="s">
        <v>1515</v>
      </c>
      <c r="Y4005" s="1251">
        <v>142</v>
      </c>
    </row>
    <row r="4006" spans="1:25" ht="12">
      <c r="A4006" s="1251">
        <v>2021</v>
      </c>
      <c r="B4006" s="1251">
        <v>25</v>
      </c>
      <c r="C4006" s="1251">
        <v>900</v>
      </c>
      <c r="D4006" s="1251" t="s">
        <v>1778</v>
      </c>
      <c r="E4006" s="1251">
        <v>142030</v>
      </c>
      <c r="F4006" s="1251" t="s">
        <v>1786</v>
      </c>
      <c r="G4006" s="1252">
        <v>0</v>
      </c>
      <c r="H4006" s="1252">
        <v>0</v>
      </c>
      <c r="I4006" s="1252">
        <v>0</v>
      </c>
      <c r="J4006" s="1252">
        <v>0</v>
      </c>
      <c r="K4006" s="1252">
        <v>0</v>
      </c>
      <c r="L4006" s="1252">
        <v>0</v>
      </c>
      <c r="M4006" s="1252">
        <v>0</v>
      </c>
      <c r="N4006" s="1252">
        <v>0</v>
      </c>
      <c r="O4006" s="1252">
        <v>0</v>
      </c>
      <c r="P4006" s="1252">
        <v>0</v>
      </c>
      <c r="Q4006" s="1252">
        <v>0</v>
      </c>
      <c r="R4006" s="1252">
        <v>0</v>
      </c>
      <c r="S4006" s="1252">
        <v>0</v>
      </c>
      <c r="T4006" s="1252">
        <v>0</v>
      </c>
      <c r="U4006" s="1251" t="s">
        <v>116</v>
      </c>
      <c r="V4006" s="1251" t="s">
        <v>1537</v>
      </c>
      <c r="W4006" s="1251" t="s">
        <v>308</v>
      </c>
      <c r="X4006" s="1251" t="s">
        <v>1515</v>
      </c>
      <c r="Y4006" s="1251">
        <v>142</v>
      </c>
    </row>
    <row r="4007" spans="1:25" ht="12">
      <c r="A4007" s="1251">
        <v>2021</v>
      </c>
      <c r="B4007" s="1251">
        <v>25</v>
      </c>
      <c r="C4007" s="1251">
        <v>900</v>
      </c>
      <c r="D4007" s="1251" t="s">
        <v>1778</v>
      </c>
      <c r="E4007" s="1251">
        <v>142070</v>
      </c>
      <c r="F4007" s="1251" t="s">
        <v>1545</v>
      </c>
      <c r="G4007" s="1252">
        <v>-15611.51</v>
      </c>
      <c r="H4007" s="1252">
        <v>-15611.51</v>
      </c>
      <c r="I4007" s="1252">
        <v>-15611.51</v>
      </c>
      <c r="J4007" s="1252">
        <v>-15611.51</v>
      </c>
      <c r="K4007" s="1252">
        <v>-15611.51</v>
      </c>
      <c r="L4007" s="1252">
        <v>-15611.51</v>
      </c>
      <c r="M4007" s="1252">
        <v>-15611.51</v>
      </c>
      <c r="N4007" s="1252">
        <v>-15611.51</v>
      </c>
      <c r="O4007" s="1252">
        <v>-15611.51</v>
      </c>
      <c r="P4007" s="1252">
        <v>-15611.51</v>
      </c>
      <c r="Q4007" s="1252">
        <v>-15611.51</v>
      </c>
      <c r="R4007" s="1252">
        <v>-15611.51</v>
      </c>
      <c r="S4007" s="1252">
        <v>-15611.51</v>
      </c>
      <c r="T4007" s="1252">
        <v>-15611.510000000009</v>
      </c>
      <c r="U4007" s="1251" t="s">
        <v>116</v>
      </c>
      <c r="V4007" s="1251" t="s">
        <v>1537</v>
      </c>
      <c r="W4007" s="1251" t="s">
        <v>308</v>
      </c>
      <c r="X4007" s="1251" t="s">
        <v>1515</v>
      </c>
      <c r="Y4007" s="1251">
        <v>142</v>
      </c>
    </row>
    <row r="4008" spans="1:25" ht="12">
      <c r="A4008" s="1251">
        <v>2021</v>
      </c>
      <c r="B4008" s="1251">
        <v>25</v>
      </c>
      <c r="C4008" s="1251">
        <v>900</v>
      </c>
      <c r="D4008" s="1251" t="s">
        <v>1778</v>
      </c>
      <c r="E4008" s="1251">
        <v>143000</v>
      </c>
      <c r="F4008" s="1251" t="s">
        <v>1546</v>
      </c>
      <c r="G4008" s="1252">
        <v>-520959.52000000002</v>
      </c>
      <c r="H4008" s="1252">
        <v>-610272.52000000002</v>
      </c>
      <c r="I4008" s="1252">
        <v>-657199.52000000002</v>
      </c>
      <c r="J4008" s="1252">
        <v>-672858.52000000002</v>
      </c>
      <c r="K4008" s="1252">
        <v>-720096.52000000002</v>
      </c>
      <c r="L4008" s="1252">
        <v>-671281.52000000002</v>
      </c>
      <c r="M4008" s="1252">
        <v>-655524.52000000002</v>
      </c>
      <c r="N4008" s="1252">
        <v>-655104.52000000002</v>
      </c>
      <c r="O4008" s="1252">
        <v>-677156.52000000002</v>
      </c>
      <c r="P4008" s="1252">
        <v>-727249.52000000002</v>
      </c>
      <c r="Q4008" s="1252">
        <v>-788763.52000000002</v>
      </c>
      <c r="R4008" s="1252">
        <v>-877891.52000000002</v>
      </c>
      <c r="S4008" s="1252">
        <v>-974070.52000000002</v>
      </c>
      <c r="T4008" s="1252">
        <v>-974070.51999999955</v>
      </c>
      <c r="U4008" s="1251" t="s">
        <v>116</v>
      </c>
      <c r="V4008" s="1251" t="s">
        <v>1537</v>
      </c>
      <c r="W4008" s="1251" t="s">
        <v>308</v>
      </c>
      <c r="X4008" s="1251" t="s">
        <v>1515</v>
      </c>
      <c r="Y4008" s="1251">
        <v>143</v>
      </c>
    </row>
    <row r="4009" spans="1:25" ht="12">
      <c r="A4009" s="1251">
        <v>2021</v>
      </c>
      <c r="B4009" s="1251">
        <v>25</v>
      </c>
      <c r="C4009" s="1251">
        <v>900</v>
      </c>
      <c r="D4009" s="1251" t="s">
        <v>1778</v>
      </c>
      <c r="E4009" s="1251">
        <v>145010</v>
      </c>
      <c r="F4009" s="1251" t="s">
        <v>1756</v>
      </c>
      <c r="G4009" s="1252">
        <v>0</v>
      </c>
      <c r="H4009" s="1252">
        <v>0</v>
      </c>
      <c r="I4009" s="1252">
        <v>0</v>
      </c>
      <c r="J4009" s="1252">
        <v>0</v>
      </c>
      <c r="K4009" s="1252">
        <v>0</v>
      </c>
      <c r="L4009" s="1252">
        <v>0</v>
      </c>
      <c r="M4009" s="1252">
        <v>0</v>
      </c>
      <c r="N4009" s="1252">
        <v>0</v>
      </c>
      <c r="O4009" s="1252">
        <v>0</v>
      </c>
      <c r="P4009" s="1252">
        <v>0</v>
      </c>
      <c r="Q4009" s="1252">
        <v>0</v>
      </c>
      <c r="R4009" s="1252">
        <v>0</v>
      </c>
      <c r="S4009" s="1252">
        <v>0</v>
      </c>
      <c r="T4009" s="1252">
        <v>0</v>
      </c>
      <c r="U4009" s="1251" t="s">
        <v>116</v>
      </c>
      <c r="V4009" s="1251" t="s">
        <v>1537</v>
      </c>
      <c r="W4009" s="1251" t="s">
        <v>305</v>
      </c>
      <c r="X4009" s="1251" t="s">
        <v>1515</v>
      </c>
      <c r="Y4009" s="1251">
        <v>145</v>
      </c>
    </row>
    <row r="4010" spans="1:25" ht="12">
      <c r="A4010" s="1251">
        <v>2021</v>
      </c>
      <c r="B4010" s="1251">
        <v>25</v>
      </c>
      <c r="C4010" s="1251">
        <v>900</v>
      </c>
      <c r="D4010" s="1251" t="s">
        <v>1778</v>
      </c>
      <c r="E4010" s="1251">
        <v>145011</v>
      </c>
      <c r="F4010" s="1251" t="s">
        <v>1787</v>
      </c>
      <c r="G4010" s="1252">
        <v>0</v>
      </c>
      <c r="H4010" s="1252">
        <v>0</v>
      </c>
      <c r="I4010" s="1252">
        <v>0</v>
      </c>
      <c r="J4010" s="1252">
        <v>0</v>
      </c>
      <c r="K4010" s="1252">
        <v>0</v>
      </c>
      <c r="L4010" s="1252">
        <v>0</v>
      </c>
      <c r="M4010" s="1252">
        <v>0</v>
      </c>
      <c r="N4010" s="1252">
        <v>0</v>
      </c>
      <c r="O4010" s="1252">
        <v>0</v>
      </c>
      <c r="P4010" s="1252">
        <v>0</v>
      </c>
      <c r="Q4010" s="1252">
        <v>0</v>
      </c>
      <c r="R4010" s="1252">
        <v>0</v>
      </c>
      <c r="S4010" s="1252">
        <v>0</v>
      </c>
      <c r="T4010" s="1252">
        <v>0</v>
      </c>
      <c r="U4010" s="1251" t="s">
        <v>116</v>
      </c>
      <c r="V4010" s="1251" t="s">
        <v>1537</v>
      </c>
      <c r="W4010" s="1251" t="s">
        <v>305</v>
      </c>
      <c r="X4010" s="1251" t="s">
        <v>1515</v>
      </c>
      <c r="Y4010" s="1251">
        <v>145</v>
      </c>
    </row>
    <row r="4011" spans="1:25" ht="12">
      <c r="A4011" s="1251">
        <v>2021</v>
      </c>
      <c r="B4011" s="1251">
        <v>25</v>
      </c>
      <c r="C4011" s="1251">
        <v>900</v>
      </c>
      <c r="D4011" s="1251" t="s">
        <v>1778</v>
      </c>
      <c r="E4011" s="1251">
        <v>145013</v>
      </c>
      <c r="F4011" s="1251" t="s">
        <v>1788</v>
      </c>
      <c r="G4011" s="1252">
        <v>0</v>
      </c>
      <c r="H4011" s="1252">
        <v>0</v>
      </c>
      <c r="I4011" s="1252">
        <v>0</v>
      </c>
      <c r="J4011" s="1252">
        <v>0</v>
      </c>
      <c r="K4011" s="1252">
        <v>0</v>
      </c>
      <c r="L4011" s="1252">
        <v>0</v>
      </c>
      <c r="M4011" s="1252">
        <v>0</v>
      </c>
      <c r="N4011" s="1252">
        <v>0</v>
      </c>
      <c r="O4011" s="1252">
        <v>0</v>
      </c>
      <c r="P4011" s="1252">
        <v>0</v>
      </c>
      <c r="Q4011" s="1252">
        <v>0</v>
      </c>
      <c r="R4011" s="1252">
        <v>0</v>
      </c>
      <c r="S4011" s="1252">
        <v>0</v>
      </c>
      <c r="T4011" s="1252">
        <v>0</v>
      </c>
      <c r="U4011" s="1251" t="s">
        <v>116</v>
      </c>
      <c r="V4011" s="1251" t="s">
        <v>1537</v>
      </c>
      <c r="W4011" s="1251" t="s">
        <v>305</v>
      </c>
      <c r="X4011" s="1251" t="s">
        <v>1515</v>
      </c>
      <c r="Y4011" s="1251">
        <v>145</v>
      </c>
    </row>
    <row r="4012" spans="1:25" ht="12">
      <c r="A4012" s="1251">
        <v>2021</v>
      </c>
      <c r="B4012" s="1251">
        <v>25</v>
      </c>
      <c r="C4012" s="1251">
        <v>900</v>
      </c>
      <c r="D4012" s="1251" t="s">
        <v>1778</v>
      </c>
      <c r="E4012" s="1251">
        <v>145015</v>
      </c>
      <c r="F4012" s="1251" t="s">
        <v>1789</v>
      </c>
      <c r="G4012" s="1252">
        <v>0</v>
      </c>
      <c r="H4012" s="1252">
        <v>0</v>
      </c>
      <c r="I4012" s="1252">
        <v>0</v>
      </c>
      <c r="J4012" s="1252">
        <v>0</v>
      </c>
      <c r="K4012" s="1252">
        <v>0</v>
      </c>
      <c r="L4012" s="1252">
        <v>0</v>
      </c>
      <c r="M4012" s="1252">
        <v>0</v>
      </c>
      <c r="N4012" s="1252">
        <v>0</v>
      </c>
      <c r="O4012" s="1252">
        <v>0</v>
      </c>
      <c r="P4012" s="1252">
        <v>0</v>
      </c>
      <c r="Q4012" s="1252">
        <v>0</v>
      </c>
      <c r="R4012" s="1252">
        <v>0</v>
      </c>
      <c r="S4012" s="1252">
        <v>0</v>
      </c>
      <c r="T4012" s="1252">
        <v>0</v>
      </c>
      <c r="U4012" s="1251" t="s">
        <v>116</v>
      </c>
      <c r="V4012" s="1251" t="s">
        <v>1537</v>
      </c>
      <c r="W4012" s="1251" t="s">
        <v>305</v>
      </c>
      <c r="X4012" s="1251" t="s">
        <v>1515</v>
      </c>
      <c r="Y4012" s="1251">
        <v>145</v>
      </c>
    </row>
    <row r="4013" spans="1:25" ht="12">
      <c r="A4013" s="1251">
        <v>2021</v>
      </c>
      <c r="B4013" s="1251">
        <v>25</v>
      </c>
      <c r="C4013" s="1251">
        <v>900</v>
      </c>
      <c r="D4013" s="1251" t="s">
        <v>1778</v>
      </c>
      <c r="E4013" s="1251">
        <v>145023</v>
      </c>
      <c r="F4013" s="1251" t="s">
        <v>1790</v>
      </c>
      <c r="G4013" s="1252">
        <v>0</v>
      </c>
      <c r="H4013" s="1252">
        <v>0</v>
      </c>
      <c r="I4013" s="1252">
        <v>0</v>
      </c>
      <c r="J4013" s="1252">
        <v>0</v>
      </c>
      <c r="K4013" s="1252">
        <v>0</v>
      </c>
      <c r="L4013" s="1252">
        <v>0</v>
      </c>
      <c r="M4013" s="1252">
        <v>0</v>
      </c>
      <c r="N4013" s="1252">
        <v>0</v>
      </c>
      <c r="O4013" s="1252">
        <v>0</v>
      </c>
      <c r="P4013" s="1252">
        <v>0</v>
      </c>
      <c r="Q4013" s="1252">
        <v>0</v>
      </c>
      <c r="R4013" s="1252">
        <v>0</v>
      </c>
      <c r="S4013" s="1252">
        <v>0</v>
      </c>
      <c r="T4013" s="1252">
        <v>0</v>
      </c>
      <c r="U4013" s="1251" t="s">
        <v>116</v>
      </c>
      <c r="V4013" s="1251" t="s">
        <v>1537</v>
      </c>
      <c r="W4013" s="1251" t="s">
        <v>305</v>
      </c>
      <c r="X4013" s="1251" t="s">
        <v>1515</v>
      </c>
      <c r="Y4013" s="1251">
        <v>145</v>
      </c>
    </row>
    <row r="4014" spans="1:25" ht="12">
      <c r="A4014" s="1251">
        <v>2021</v>
      </c>
      <c r="B4014" s="1251">
        <v>25</v>
      </c>
      <c r="C4014" s="1251">
        <v>900</v>
      </c>
      <c r="D4014" s="1251" t="s">
        <v>1778</v>
      </c>
      <c r="E4014" s="1251">
        <v>145025</v>
      </c>
      <c r="F4014" s="1251" t="s">
        <v>1791</v>
      </c>
      <c r="G4014" s="1252">
        <v>0</v>
      </c>
      <c r="H4014" s="1252">
        <v>0</v>
      </c>
      <c r="I4014" s="1252">
        <v>0</v>
      </c>
      <c r="J4014" s="1252">
        <v>0</v>
      </c>
      <c r="K4014" s="1252">
        <v>0</v>
      </c>
      <c r="L4014" s="1252">
        <v>0</v>
      </c>
      <c r="M4014" s="1252">
        <v>0</v>
      </c>
      <c r="N4014" s="1252">
        <v>0</v>
      </c>
      <c r="O4014" s="1252">
        <v>0</v>
      </c>
      <c r="P4014" s="1252">
        <v>0</v>
      </c>
      <c r="Q4014" s="1252">
        <v>0</v>
      </c>
      <c r="R4014" s="1252">
        <v>0</v>
      </c>
      <c r="S4014" s="1252">
        <v>0</v>
      </c>
      <c r="T4014" s="1252">
        <v>0</v>
      </c>
      <c r="U4014" s="1251" t="s">
        <v>116</v>
      </c>
      <c r="V4014" s="1251" t="s">
        <v>1537</v>
      </c>
      <c r="W4014" s="1251" t="s">
        <v>305</v>
      </c>
      <c r="X4014" s="1251" t="s">
        <v>1515</v>
      </c>
      <c r="Y4014" s="1251">
        <v>145</v>
      </c>
    </row>
    <row r="4015" spans="1:25" ht="12">
      <c r="A4015" s="1251">
        <v>2021</v>
      </c>
      <c r="B4015" s="1251">
        <v>25</v>
      </c>
      <c r="C4015" s="1251">
        <v>900</v>
      </c>
      <c r="D4015" s="1251" t="s">
        <v>1778</v>
      </c>
      <c r="E4015" s="1251">
        <v>145026</v>
      </c>
      <c r="F4015" s="1251" t="s">
        <v>1792</v>
      </c>
      <c r="G4015" s="1252">
        <v>0</v>
      </c>
      <c r="H4015" s="1252">
        <v>0</v>
      </c>
      <c r="I4015" s="1252">
        <v>0</v>
      </c>
      <c r="J4015" s="1252">
        <v>0</v>
      </c>
      <c r="K4015" s="1252">
        <v>0</v>
      </c>
      <c r="L4015" s="1252">
        <v>0</v>
      </c>
      <c r="M4015" s="1252">
        <v>0</v>
      </c>
      <c r="N4015" s="1252">
        <v>0</v>
      </c>
      <c r="O4015" s="1252">
        <v>0</v>
      </c>
      <c r="P4015" s="1252">
        <v>0</v>
      </c>
      <c r="Q4015" s="1252">
        <v>0</v>
      </c>
      <c r="R4015" s="1252">
        <v>0</v>
      </c>
      <c r="S4015" s="1252">
        <v>0</v>
      </c>
      <c r="T4015" s="1252">
        <v>0</v>
      </c>
      <c r="U4015" s="1251" t="s">
        <v>116</v>
      </c>
      <c r="V4015" s="1251" t="s">
        <v>1537</v>
      </c>
      <c r="W4015" s="1251" t="s">
        <v>305</v>
      </c>
      <c r="X4015" s="1251" t="s">
        <v>1515</v>
      </c>
      <c r="Y4015" s="1251">
        <v>145</v>
      </c>
    </row>
    <row r="4016" spans="1:25" ht="12">
      <c r="A4016" s="1251">
        <v>2021</v>
      </c>
      <c r="B4016" s="1251">
        <v>25</v>
      </c>
      <c r="C4016" s="1251">
        <v>900</v>
      </c>
      <c r="D4016" s="1251" t="s">
        <v>1778</v>
      </c>
      <c r="E4016" s="1251">
        <v>151000</v>
      </c>
      <c r="F4016" s="1251" t="s">
        <v>1547</v>
      </c>
      <c r="G4016" s="1252">
        <v>1261880.24</v>
      </c>
      <c r="H4016" s="1252">
        <v>1274048.3799999999</v>
      </c>
      <c r="I4016" s="1252">
        <v>1294446.27</v>
      </c>
      <c r="J4016" s="1252">
        <v>1378808.05</v>
      </c>
      <c r="K4016" s="1252">
        <v>1391510.47</v>
      </c>
      <c r="L4016" s="1252">
        <v>1364093.46</v>
      </c>
      <c r="M4016" s="1252">
        <v>1442610.3500000001</v>
      </c>
      <c r="N4016" s="1252">
        <v>1576793.4299999999</v>
      </c>
      <c r="O4016" s="1252">
        <v>1538884.3400000001</v>
      </c>
      <c r="P4016" s="1252">
        <v>1641786.29</v>
      </c>
      <c r="Q4016" s="1252">
        <v>1490638.99</v>
      </c>
      <c r="R4016" s="1252">
        <v>1523142.1100000001</v>
      </c>
      <c r="S4016" s="1252">
        <v>1706110.49</v>
      </c>
      <c r="T4016" s="1252">
        <v>1706110.4900000002</v>
      </c>
      <c r="U4016" s="1251" t="s">
        <v>116</v>
      </c>
      <c r="V4016" s="1251" t="s">
        <v>564</v>
      </c>
      <c r="W4016" s="1251" t="s">
        <v>312</v>
      </c>
      <c r="X4016" s="1251" t="s">
        <v>1515</v>
      </c>
      <c r="Y4016" s="1251">
        <v>151</v>
      </c>
    </row>
    <row r="4017" spans="1:25" ht="12">
      <c r="A4017" s="1251">
        <v>2021</v>
      </c>
      <c r="B4017" s="1251">
        <v>25</v>
      </c>
      <c r="C4017" s="1251">
        <v>900</v>
      </c>
      <c r="D4017" s="1251" t="s">
        <v>1778</v>
      </c>
      <c r="E4017" s="1251">
        <v>151010</v>
      </c>
      <c r="F4017" s="1251" t="s">
        <v>1548</v>
      </c>
      <c r="G4017" s="1252">
        <v>0</v>
      </c>
      <c r="H4017" s="1252">
        <v>0</v>
      </c>
      <c r="I4017" s="1252">
        <v>0</v>
      </c>
      <c r="J4017" s="1252">
        <v>0</v>
      </c>
      <c r="K4017" s="1252">
        <v>0</v>
      </c>
      <c r="L4017" s="1252">
        <v>0</v>
      </c>
      <c r="M4017" s="1252">
        <v>0</v>
      </c>
      <c r="N4017" s="1252">
        <v>0</v>
      </c>
      <c r="O4017" s="1252">
        <v>0</v>
      </c>
      <c r="P4017" s="1252">
        <v>0</v>
      </c>
      <c r="Q4017" s="1252">
        <v>0</v>
      </c>
      <c r="R4017" s="1252">
        <v>0</v>
      </c>
      <c r="S4017" s="1252">
        <v>0</v>
      </c>
      <c r="T4017" s="1252">
        <v>0</v>
      </c>
      <c r="U4017" s="1251" t="s">
        <v>116</v>
      </c>
      <c r="V4017" s="1251" t="s">
        <v>564</v>
      </c>
      <c r="W4017" s="1251" t="s">
        <v>312</v>
      </c>
      <c r="X4017" s="1251" t="s">
        <v>1515</v>
      </c>
      <c r="Y4017" s="1251">
        <v>151</v>
      </c>
    </row>
    <row r="4018" spans="1:25" ht="12">
      <c r="A4018" s="1251">
        <v>2021</v>
      </c>
      <c r="B4018" s="1251">
        <v>25</v>
      </c>
      <c r="C4018" s="1251">
        <v>900</v>
      </c>
      <c r="D4018" s="1251" t="s">
        <v>1778</v>
      </c>
      <c r="E4018" s="1251">
        <v>162000</v>
      </c>
      <c r="F4018" s="1251" t="s">
        <v>1549</v>
      </c>
      <c r="G4018" s="1252">
        <v>2090</v>
      </c>
      <c r="H4018" s="1252">
        <v>2090</v>
      </c>
      <c r="I4018" s="1252">
        <v>2090</v>
      </c>
      <c r="J4018" s="1252">
        <v>2090</v>
      </c>
      <c r="K4018" s="1252">
        <v>42383.870000000003</v>
      </c>
      <c r="L4018" s="1252">
        <v>3990</v>
      </c>
      <c r="M4018" s="1252">
        <v>7990</v>
      </c>
      <c r="N4018" s="1252">
        <v>10679.33</v>
      </c>
      <c r="O4018" s="1252">
        <v>19493.16</v>
      </c>
      <c r="P4018" s="1252">
        <v>16766.990000000002</v>
      </c>
      <c r="Q4018" s="1252">
        <v>5430.8199999999997</v>
      </c>
      <c r="R4018" s="1252">
        <v>1344.6500000000001</v>
      </c>
      <c r="S4018" s="1252">
        <v>2828.48</v>
      </c>
      <c r="T4018" s="1252">
        <v>2828.4799999999959</v>
      </c>
      <c r="U4018" s="1251" t="s">
        <v>116</v>
      </c>
      <c r="V4018" s="1251" t="s">
        <v>1537</v>
      </c>
      <c r="W4018" s="1251" t="s">
        <v>314</v>
      </c>
      <c r="X4018" s="1251" t="s">
        <v>1515</v>
      </c>
      <c r="Y4018" s="1251">
        <v>162</v>
      </c>
    </row>
    <row r="4019" spans="1:25" ht="12">
      <c r="A4019" s="1251">
        <v>2021</v>
      </c>
      <c r="B4019" s="1251">
        <v>25</v>
      </c>
      <c r="C4019" s="1251">
        <v>900</v>
      </c>
      <c r="D4019" s="1251" t="s">
        <v>1778</v>
      </c>
      <c r="E4019" s="1251">
        <v>162010</v>
      </c>
      <c r="F4019" s="1251" t="s">
        <v>1672</v>
      </c>
      <c r="G4019" s="1252">
        <v>0</v>
      </c>
      <c r="H4019" s="1252">
        <v>0</v>
      </c>
      <c r="I4019" s="1252">
        <v>0</v>
      </c>
      <c r="J4019" s="1252">
        <v>0</v>
      </c>
      <c r="K4019" s="1252">
        <v>0</v>
      </c>
      <c r="L4019" s="1252">
        <v>51272</v>
      </c>
      <c r="M4019" s="1252">
        <v>51272</v>
      </c>
      <c r="N4019" s="1252">
        <v>51272</v>
      </c>
      <c r="O4019" s="1252">
        <v>102544</v>
      </c>
      <c r="P4019" s="1252">
        <v>102544</v>
      </c>
      <c r="Q4019" s="1252">
        <v>102544</v>
      </c>
      <c r="R4019" s="1252">
        <v>146490</v>
      </c>
      <c r="S4019" s="1252">
        <v>146490</v>
      </c>
      <c r="T4019" s="1252">
        <v>146490</v>
      </c>
      <c r="U4019" s="1251" t="s">
        <v>116</v>
      </c>
      <c r="V4019" s="1251" t="s">
        <v>564</v>
      </c>
      <c r="W4019" s="1251" t="s">
        <v>314</v>
      </c>
      <c r="X4019" s="1251" t="s">
        <v>1515</v>
      </c>
      <c r="Y4019" s="1251">
        <v>162</v>
      </c>
    </row>
    <row r="4020" spans="1:25" ht="12">
      <c r="A4020" s="1251">
        <v>2021</v>
      </c>
      <c r="B4020" s="1251">
        <v>25</v>
      </c>
      <c r="C4020" s="1251">
        <v>900</v>
      </c>
      <c r="D4020" s="1251" t="s">
        <v>1778</v>
      </c>
      <c r="E4020" s="1251">
        <v>162020</v>
      </c>
      <c r="F4020" s="1251" t="s">
        <v>1673</v>
      </c>
      <c r="G4020" s="1252">
        <v>0</v>
      </c>
      <c r="H4020" s="1252">
        <v>0</v>
      </c>
      <c r="I4020" s="1252">
        <v>0</v>
      </c>
      <c r="J4020" s="1252">
        <v>0</v>
      </c>
      <c r="K4020" s="1252">
        <v>0</v>
      </c>
      <c r="L4020" s="1252">
        <v>30399</v>
      </c>
      <c r="M4020" s="1252">
        <v>30399</v>
      </c>
      <c r="N4020" s="1252">
        <v>30399</v>
      </c>
      <c r="O4020" s="1252">
        <v>60798</v>
      </c>
      <c r="P4020" s="1252">
        <v>60798</v>
      </c>
      <c r="Q4020" s="1252">
        <v>60798</v>
      </c>
      <c r="R4020" s="1252">
        <v>86853</v>
      </c>
      <c r="S4020" s="1252">
        <v>86853</v>
      </c>
      <c r="T4020" s="1252">
        <v>86853</v>
      </c>
      <c r="U4020" s="1251" t="s">
        <v>116</v>
      </c>
      <c r="V4020" s="1251" t="s">
        <v>564</v>
      </c>
      <c r="W4020" s="1251" t="s">
        <v>314</v>
      </c>
      <c r="X4020" s="1251" t="s">
        <v>1515</v>
      </c>
      <c r="Y4020" s="1251">
        <v>162</v>
      </c>
    </row>
    <row r="4021" spans="1:25" ht="12">
      <c r="A4021" s="1251">
        <v>2021</v>
      </c>
      <c r="B4021" s="1251">
        <v>25</v>
      </c>
      <c r="C4021" s="1251">
        <v>900</v>
      </c>
      <c r="D4021" s="1251" t="s">
        <v>1778</v>
      </c>
      <c r="E4021" s="1251">
        <v>162030</v>
      </c>
      <c r="F4021" s="1251" t="s">
        <v>1550</v>
      </c>
      <c r="G4021" s="1252">
        <v>301568</v>
      </c>
      <c r="H4021" s="1252">
        <v>301568</v>
      </c>
      <c r="I4021" s="1252">
        <v>255601</v>
      </c>
      <c r="J4021" s="1252">
        <v>231983</v>
      </c>
      <c r="K4021" s="1252">
        <v>208132</v>
      </c>
      <c r="L4021" s="1252">
        <v>508173</v>
      </c>
      <c r="M4021" s="1252">
        <v>477727</v>
      </c>
      <c r="N4021" s="1252">
        <v>441615</v>
      </c>
      <c r="O4021" s="1252">
        <v>409034</v>
      </c>
      <c r="P4021" s="1252">
        <v>381877</v>
      </c>
      <c r="Q4021" s="1252">
        <v>354440</v>
      </c>
      <c r="R4021" s="1252">
        <v>332073</v>
      </c>
      <c r="S4021" s="1252">
        <v>307678</v>
      </c>
      <c r="T4021" s="1252">
        <v>307678</v>
      </c>
      <c r="U4021" s="1251" t="s">
        <v>116</v>
      </c>
      <c r="V4021" s="1251" t="s">
        <v>564</v>
      </c>
      <c r="W4021" s="1251" t="s">
        <v>314</v>
      </c>
      <c r="X4021" s="1251" t="s">
        <v>1515</v>
      </c>
      <c r="Y4021" s="1251">
        <v>162</v>
      </c>
    </row>
    <row r="4022" spans="1:25" ht="12">
      <c r="A4022" s="1251">
        <v>2021</v>
      </c>
      <c r="B4022" s="1251">
        <v>25</v>
      </c>
      <c r="C4022" s="1251">
        <v>900</v>
      </c>
      <c r="D4022" s="1251" t="s">
        <v>1778</v>
      </c>
      <c r="E4022" s="1251">
        <v>162040</v>
      </c>
      <c r="F4022" s="1251" t="s">
        <v>1551</v>
      </c>
      <c r="G4022" s="1252">
        <v>0</v>
      </c>
      <c r="H4022" s="1252">
        <v>0</v>
      </c>
      <c r="I4022" s="1252">
        <v>0</v>
      </c>
      <c r="J4022" s="1252">
        <v>0</v>
      </c>
      <c r="K4022" s="1252">
        <v>0</v>
      </c>
      <c r="L4022" s="1252">
        <v>0</v>
      </c>
      <c r="M4022" s="1252">
        <v>0</v>
      </c>
      <c r="N4022" s="1252">
        <v>0</v>
      </c>
      <c r="O4022" s="1252">
        <v>0</v>
      </c>
      <c r="P4022" s="1252">
        <v>0</v>
      </c>
      <c r="Q4022" s="1252">
        <v>0</v>
      </c>
      <c r="R4022" s="1252">
        <v>0</v>
      </c>
      <c r="S4022" s="1252">
        <v>0</v>
      </c>
      <c r="T4022" s="1252">
        <v>0</v>
      </c>
      <c r="U4022" s="1251" t="s">
        <v>116</v>
      </c>
      <c r="V4022" s="1251" t="s">
        <v>564</v>
      </c>
      <c r="W4022" s="1251" t="s">
        <v>314</v>
      </c>
      <c r="X4022" s="1251" t="s">
        <v>1515</v>
      </c>
      <c r="Y4022" s="1251">
        <v>162</v>
      </c>
    </row>
    <row r="4023" spans="1:25" ht="12">
      <c r="A4023" s="1251">
        <v>2021</v>
      </c>
      <c r="B4023" s="1251">
        <v>25</v>
      </c>
      <c r="C4023" s="1251">
        <v>900</v>
      </c>
      <c r="D4023" s="1251" t="s">
        <v>1778</v>
      </c>
      <c r="E4023" s="1251">
        <v>162050</v>
      </c>
      <c r="F4023" s="1251" t="s">
        <v>1688</v>
      </c>
      <c r="G4023" s="1252">
        <v>0</v>
      </c>
      <c r="H4023" s="1252">
        <v>-1911.98</v>
      </c>
      <c r="I4023" s="1252">
        <v>-3823.96</v>
      </c>
      <c r="J4023" s="1252">
        <v>18405.32</v>
      </c>
      <c r="K4023" s="1252">
        <v>16360.280000000001</v>
      </c>
      <c r="L4023" s="1252">
        <v>14315.24</v>
      </c>
      <c r="M4023" s="1252">
        <v>12270.200000000001</v>
      </c>
      <c r="N4023" s="1252">
        <v>10225.16</v>
      </c>
      <c r="O4023" s="1252">
        <v>8180.1199999999999</v>
      </c>
      <c r="P4023" s="1252">
        <v>6135.0799999999999</v>
      </c>
      <c r="Q4023" s="1252">
        <v>4090.04</v>
      </c>
      <c r="R4023" s="1252">
        <v>2045</v>
      </c>
      <c r="S4023" s="1252">
        <v>0</v>
      </c>
      <c r="T4023" s="1252">
        <v>0</v>
      </c>
      <c r="U4023" s="1251" t="s">
        <v>116</v>
      </c>
      <c r="V4023" s="1251" t="s">
        <v>564</v>
      </c>
      <c r="W4023" s="1251" t="s">
        <v>314</v>
      </c>
      <c r="X4023" s="1251" t="s">
        <v>1515</v>
      </c>
      <c r="Y4023" s="1251">
        <v>162</v>
      </c>
    </row>
    <row r="4024" spans="1:25" ht="12">
      <c r="A4024" s="1251">
        <v>2021</v>
      </c>
      <c r="B4024" s="1251">
        <v>25</v>
      </c>
      <c r="C4024" s="1251">
        <v>900</v>
      </c>
      <c r="D4024" s="1251" t="s">
        <v>1778</v>
      </c>
      <c r="E4024" s="1251">
        <v>162060</v>
      </c>
      <c r="F4024" s="1251" t="s">
        <v>1793</v>
      </c>
      <c r="G4024" s="1252">
        <v>31164.560000000001</v>
      </c>
      <c r="H4024" s="1252">
        <v>27701.830000000002</v>
      </c>
      <c r="I4024" s="1252">
        <v>24239.099999999999</v>
      </c>
      <c r="J4024" s="1252">
        <v>20776.369999999999</v>
      </c>
      <c r="K4024" s="1252">
        <v>17313.639999999999</v>
      </c>
      <c r="L4024" s="1252">
        <v>13850.91</v>
      </c>
      <c r="M4024" s="1252">
        <v>10388.18</v>
      </c>
      <c r="N4024" s="1252">
        <v>6925.4499999999998</v>
      </c>
      <c r="O4024" s="1252">
        <v>3462.7199999999998</v>
      </c>
      <c r="P4024" s="1252">
        <v>-0.01</v>
      </c>
      <c r="Q4024" s="1252">
        <v>-3462.7399999999998</v>
      </c>
      <c r="R4024" s="1252">
        <v>-6925.4700000000003</v>
      </c>
      <c r="S4024" s="1252">
        <v>31164.549999999999</v>
      </c>
      <c r="T4024" s="1252">
        <v>31164.550000000003</v>
      </c>
      <c r="U4024" s="1251" t="s">
        <v>116</v>
      </c>
      <c r="V4024" s="1251" t="s">
        <v>564</v>
      </c>
      <c r="W4024" s="1251" t="s">
        <v>314</v>
      </c>
      <c r="X4024" s="1251" t="s">
        <v>1515</v>
      </c>
      <c r="Y4024" s="1251">
        <v>162</v>
      </c>
    </row>
    <row r="4025" spans="1:25" ht="12">
      <c r="A4025" s="1251">
        <v>2021</v>
      </c>
      <c r="B4025" s="1251">
        <v>25</v>
      </c>
      <c r="C4025" s="1251">
        <v>900</v>
      </c>
      <c r="D4025" s="1251" t="s">
        <v>1778</v>
      </c>
      <c r="E4025" s="1251">
        <v>162070</v>
      </c>
      <c r="F4025" s="1251" t="s">
        <v>1552</v>
      </c>
      <c r="G4025" s="1252">
        <v>0</v>
      </c>
      <c r="H4025" s="1252">
        <v>0</v>
      </c>
      <c r="I4025" s="1252">
        <v>0</v>
      </c>
      <c r="J4025" s="1252">
        <v>0</v>
      </c>
      <c r="K4025" s="1252">
        <v>0</v>
      </c>
      <c r="L4025" s="1252">
        <v>0</v>
      </c>
      <c r="M4025" s="1252">
        <v>0</v>
      </c>
      <c r="N4025" s="1252">
        <v>0</v>
      </c>
      <c r="O4025" s="1252">
        <v>0</v>
      </c>
      <c r="P4025" s="1252">
        <v>0</v>
      </c>
      <c r="Q4025" s="1252">
        <v>0</v>
      </c>
      <c r="R4025" s="1252">
        <v>0</v>
      </c>
      <c r="S4025" s="1252">
        <v>0</v>
      </c>
      <c r="T4025" s="1252">
        <v>0</v>
      </c>
      <c r="U4025" s="1251" t="s">
        <v>116</v>
      </c>
      <c r="V4025" s="1251" t="s">
        <v>564</v>
      </c>
      <c r="W4025" s="1251" t="s">
        <v>314</v>
      </c>
      <c r="X4025" s="1251" t="s">
        <v>1515</v>
      </c>
      <c r="Y4025" s="1251">
        <v>162</v>
      </c>
    </row>
    <row r="4026" spans="1:25" ht="12">
      <c r="A4026" s="1251">
        <v>2021</v>
      </c>
      <c r="B4026" s="1251">
        <v>25</v>
      </c>
      <c r="C4026" s="1251">
        <v>900</v>
      </c>
      <c r="D4026" s="1251" t="s">
        <v>1778</v>
      </c>
      <c r="E4026" s="1251">
        <v>162080</v>
      </c>
      <c r="F4026" s="1251" t="s">
        <v>1553</v>
      </c>
      <c r="G4026" s="1252">
        <v>0</v>
      </c>
      <c r="H4026" s="1252">
        <v>0</v>
      </c>
      <c r="I4026" s="1252">
        <v>0</v>
      </c>
      <c r="J4026" s="1252">
        <v>0</v>
      </c>
      <c r="K4026" s="1252">
        <v>0</v>
      </c>
      <c r="L4026" s="1252">
        <v>0</v>
      </c>
      <c r="M4026" s="1252">
        <v>0</v>
      </c>
      <c r="N4026" s="1252">
        <v>0</v>
      </c>
      <c r="O4026" s="1252">
        <v>0</v>
      </c>
      <c r="P4026" s="1252">
        <v>0</v>
      </c>
      <c r="Q4026" s="1252">
        <v>0</v>
      </c>
      <c r="R4026" s="1252">
        <v>0</v>
      </c>
      <c r="S4026" s="1252">
        <v>0</v>
      </c>
      <c r="T4026" s="1252">
        <v>0</v>
      </c>
      <c r="U4026" s="1251" t="s">
        <v>116</v>
      </c>
      <c r="V4026" s="1251" t="s">
        <v>564</v>
      </c>
      <c r="W4026" s="1251" t="s">
        <v>314</v>
      </c>
      <c r="X4026" s="1251" t="s">
        <v>1515</v>
      </c>
      <c r="Y4026" s="1251">
        <v>162</v>
      </c>
    </row>
    <row r="4027" spans="1:25" ht="12">
      <c r="A4027" s="1251">
        <v>2021</v>
      </c>
      <c r="B4027" s="1251">
        <v>25</v>
      </c>
      <c r="C4027" s="1251">
        <v>900</v>
      </c>
      <c r="D4027" s="1251" t="s">
        <v>1778</v>
      </c>
      <c r="E4027" s="1251">
        <v>162090</v>
      </c>
      <c r="F4027" s="1251" t="s">
        <v>1794</v>
      </c>
      <c r="G4027" s="1252">
        <v>0</v>
      </c>
      <c r="H4027" s="1252">
        <v>0</v>
      </c>
      <c r="I4027" s="1252">
        <v>0</v>
      </c>
      <c r="J4027" s="1252">
        <v>0</v>
      </c>
      <c r="K4027" s="1252">
        <v>0</v>
      </c>
      <c r="L4027" s="1252">
        <v>0</v>
      </c>
      <c r="M4027" s="1252">
        <v>0</v>
      </c>
      <c r="N4027" s="1252">
        <v>0</v>
      </c>
      <c r="O4027" s="1252">
        <v>0</v>
      </c>
      <c r="P4027" s="1252">
        <v>0</v>
      </c>
      <c r="Q4027" s="1252">
        <v>0</v>
      </c>
      <c r="R4027" s="1252">
        <v>0</v>
      </c>
      <c r="S4027" s="1252">
        <v>0</v>
      </c>
      <c r="T4027" s="1252">
        <v>0</v>
      </c>
      <c r="U4027" s="1251" t="s">
        <v>116</v>
      </c>
      <c r="V4027" s="1251" t="s">
        <v>564</v>
      </c>
      <c r="W4027" s="1251" t="s">
        <v>314</v>
      </c>
      <c r="X4027" s="1251" t="s">
        <v>1515</v>
      </c>
      <c r="Y4027" s="1251">
        <v>162</v>
      </c>
    </row>
    <row r="4028" spans="1:25" ht="12">
      <c r="A4028" s="1251">
        <v>2021</v>
      </c>
      <c r="B4028" s="1251">
        <v>25</v>
      </c>
      <c r="C4028" s="1251">
        <v>900</v>
      </c>
      <c r="D4028" s="1251" t="s">
        <v>1778</v>
      </c>
      <c r="E4028" s="1251">
        <v>162130</v>
      </c>
      <c r="F4028" s="1251" t="s">
        <v>1554</v>
      </c>
      <c r="G4028" s="1252">
        <v>0</v>
      </c>
      <c r="H4028" s="1252">
        <v>0</v>
      </c>
      <c r="I4028" s="1252">
        <v>0</v>
      </c>
      <c r="J4028" s="1252">
        <v>0</v>
      </c>
      <c r="K4028" s="1252">
        <v>0</v>
      </c>
      <c r="L4028" s="1252">
        <v>0</v>
      </c>
      <c r="M4028" s="1252">
        <v>0</v>
      </c>
      <c r="N4028" s="1252">
        <v>0</v>
      </c>
      <c r="O4028" s="1252">
        <v>0</v>
      </c>
      <c r="P4028" s="1252">
        <v>0</v>
      </c>
      <c r="Q4028" s="1252">
        <v>0</v>
      </c>
      <c r="R4028" s="1252">
        <v>0</v>
      </c>
      <c r="S4028" s="1252">
        <v>0</v>
      </c>
      <c r="T4028" s="1252">
        <v>0</v>
      </c>
      <c r="U4028" s="1251" t="s">
        <v>116</v>
      </c>
      <c r="V4028" s="1251" t="s">
        <v>564</v>
      </c>
      <c r="W4028" s="1251" t="s">
        <v>314</v>
      </c>
      <c r="X4028" s="1251" t="s">
        <v>1515</v>
      </c>
      <c r="Y4028" s="1251">
        <v>162</v>
      </c>
    </row>
    <row r="4029" spans="1:25" ht="12">
      <c r="A4029" s="1251">
        <v>2021</v>
      </c>
      <c r="B4029" s="1251">
        <v>25</v>
      </c>
      <c r="C4029" s="1251">
        <v>900</v>
      </c>
      <c r="D4029" s="1251" t="s">
        <v>1778</v>
      </c>
      <c r="E4029" s="1251">
        <v>162140</v>
      </c>
      <c r="F4029" s="1251" t="s">
        <v>1555</v>
      </c>
      <c r="G4029" s="1252">
        <v>0</v>
      </c>
      <c r="H4029" s="1252">
        <v>0</v>
      </c>
      <c r="I4029" s="1252">
        <v>0</v>
      </c>
      <c r="J4029" s="1252">
        <v>0</v>
      </c>
      <c r="K4029" s="1252">
        <v>65884.929999999993</v>
      </c>
      <c r="L4029" s="1252">
        <v>57382.660000000003</v>
      </c>
      <c r="M4029" s="1252">
        <v>48880.389999999999</v>
      </c>
      <c r="N4029" s="1252">
        <v>41178.07</v>
      </c>
      <c r="O4029" s="1252">
        <v>32942.449999999997</v>
      </c>
      <c r="P4029" s="1252">
        <v>24706.830000000002</v>
      </c>
      <c r="Q4029" s="1252">
        <v>16471.209999999999</v>
      </c>
      <c r="R4029" s="1252">
        <v>8235.5900000000001</v>
      </c>
      <c r="S4029" s="1252">
        <v>0</v>
      </c>
      <c r="T4029" s="1252">
        <v>0</v>
      </c>
      <c r="U4029" s="1251" t="s">
        <v>116</v>
      </c>
      <c r="V4029" s="1251" t="s">
        <v>564</v>
      </c>
      <c r="W4029" s="1251" t="s">
        <v>314</v>
      </c>
      <c r="X4029" s="1251" t="s">
        <v>1515</v>
      </c>
      <c r="Y4029" s="1251">
        <v>162</v>
      </c>
    </row>
    <row r="4030" spans="1:25" ht="12">
      <c r="A4030" s="1251">
        <v>2021</v>
      </c>
      <c r="B4030" s="1251">
        <v>25</v>
      </c>
      <c r="C4030" s="1251">
        <v>900</v>
      </c>
      <c r="D4030" s="1251" t="s">
        <v>1778</v>
      </c>
      <c r="E4030" s="1251">
        <v>162150</v>
      </c>
      <c r="F4030" s="1251" t="s">
        <v>1707</v>
      </c>
      <c r="G4030" s="1252">
        <v>0.089999999999999997</v>
      </c>
      <c r="H4030" s="1252">
        <v>-2666</v>
      </c>
      <c r="I4030" s="1252">
        <v>26660.91</v>
      </c>
      <c r="J4030" s="1252">
        <v>23994.82</v>
      </c>
      <c r="K4030" s="1252">
        <v>21328.73</v>
      </c>
      <c r="L4030" s="1252">
        <v>18662.639999999999</v>
      </c>
      <c r="M4030" s="1252">
        <v>15996.549999999999</v>
      </c>
      <c r="N4030" s="1252">
        <v>13330.459999999999</v>
      </c>
      <c r="O4030" s="1252">
        <v>10664.370000000001</v>
      </c>
      <c r="P4030" s="1252">
        <v>7998.2799999999997</v>
      </c>
      <c r="Q4030" s="1252">
        <v>5332.1899999999996</v>
      </c>
      <c r="R4030" s="1252">
        <v>2666.0999999999999</v>
      </c>
      <c r="S4030" s="1252">
        <v>-0.01</v>
      </c>
      <c r="T4030" s="1252">
        <v>-0.010000000009313226</v>
      </c>
      <c r="U4030" s="1251" t="s">
        <v>116</v>
      </c>
      <c r="V4030" s="1251" t="s">
        <v>564</v>
      </c>
      <c r="W4030" s="1251" t="s">
        <v>314</v>
      </c>
      <c r="X4030" s="1251" t="s">
        <v>1515</v>
      </c>
      <c r="Y4030" s="1251">
        <v>162</v>
      </c>
    </row>
    <row r="4031" spans="1:25" ht="12">
      <c r="A4031" s="1251">
        <v>2021</v>
      </c>
      <c r="B4031" s="1251">
        <v>25</v>
      </c>
      <c r="C4031" s="1251">
        <v>900</v>
      </c>
      <c r="D4031" s="1251" t="s">
        <v>1778</v>
      </c>
      <c r="E4031" s="1251">
        <v>162170</v>
      </c>
      <c r="F4031" s="1251" t="s">
        <v>1732</v>
      </c>
      <c r="G4031" s="1252">
        <v>1130.5</v>
      </c>
      <c r="H4031" s="1252">
        <v>4410.7799999999997</v>
      </c>
      <c r="I4031" s="1252">
        <v>7907.0600000000004</v>
      </c>
      <c r="J4031" s="1252">
        <v>4496.8400000000001</v>
      </c>
      <c r="K4031" s="1252">
        <v>34267.470000000001</v>
      </c>
      <c r="L4031" s="1252">
        <v>30127.720000000001</v>
      </c>
      <c r="M4031" s="1252">
        <v>25987.970000000001</v>
      </c>
      <c r="N4031" s="1252">
        <v>21848.220000000001</v>
      </c>
      <c r="O4031" s="1252">
        <v>17708.470000000001</v>
      </c>
      <c r="P4031" s="1252">
        <v>13568.719999999999</v>
      </c>
      <c r="Q4031" s="1252">
        <v>9428.9699999999993</v>
      </c>
      <c r="R4031" s="1252">
        <v>9239.2199999999993</v>
      </c>
      <c r="S4031" s="1252">
        <v>8028.4700000000003</v>
      </c>
      <c r="T4031" s="1252">
        <v>8028.4700000000012</v>
      </c>
      <c r="U4031" s="1251" t="s">
        <v>116</v>
      </c>
      <c r="V4031" s="1251" t="s">
        <v>564</v>
      </c>
      <c r="W4031" s="1251" t="s">
        <v>314</v>
      </c>
      <c r="X4031" s="1251" t="s">
        <v>1515</v>
      </c>
      <c r="Y4031" s="1251">
        <v>162</v>
      </c>
    </row>
    <row r="4032" spans="1:25" ht="12">
      <c r="A4032" s="1251">
        <v>2021</v>
      </c>
      <c r="B4032" s="1251">
        <v>25</v>
      </c>
      <c r="C4032" s="1251">
        <v>900</v>
      </c>
      <c r="D4032" s="1251" t="s">
        <v>1778</v>
      </c>
      <c r="E4032" s="1251">
        <v>162180</v>
      </c>
      <c r="F4032" s="1251" t="s">
        <v>1556</v>
      </c>
      <c r="G4032" s="1252">
        <v>0</v>
      </c>
      <c r="H4032" s="1252">
        <v>-1204.5699999999999</v>
      </c>
      <c r="I4032" s="1252">
        <v>-2409.1399999999999</v>
      </c>
      <c r="J4032" s="1252">
        <v>-3613.71</v>
      </c>
      <c r="K4032" s="1252">
        <v>-4818.2799999999997</v>
      </c>
      <c r="L4032" s="1252">
        <v>-6022.8500000000004</v>
      </c>
      <c r="M4032" s="1252">
        <v>-7227.4200000000001</v>
      </c>
      <c r="N4032" s="1252">
        <v>-8431.9899999999998</v>
      </c>
      <c r="O4032" s="1252">
        <v>-9636.5599999999995</v>
      </c>
      <c r="P4032" s="1252">
        <v>-10841.129999999999</v>
      </c>
      <c r="Q4032" s="1252">
        <v>-12045.700000000001</v>
      </c>
      <c r="R4032" s="1252">
        <v>-13250.27</v>
      </c>
      <c r="S4032" s="1252">
        <v>-14454.870000000001</v>
      </c>
      <c r="T4032" s="1252">
        <v>-14454.869999999995</v>
      </c>
      <c r="U4032" s="1251" t="s">
        <v>116</v>
      </c>
      <c r="V4032" s="1251" t="s">
        <v>564</v>
      </c>
      <c r="W4032" s="1251" t="s">
        <v>314</v>
      </c>
      <c r="X4032" s="1251" t="s">
        <v>1515</v>
      </c>
      <c r="Y4032" s="1251">
        <v>162</v>
      </c>
    </row>
    <row r="4033" spans="1:25" ht="12">
      <c r="A4033" s="1251">
        <v>2021</v>
      </c>
      <c r="B4033" s="1251">
        <v>25</v>
      </c>
      <c r="C4033" s="1251">
        <v>900</v>
      </c>
      <c r="D4033" s="1251" t="s">
        <v>1778</v>
      </c>
      <c r="E4033" s="1251">
        <v>173000</v>
      </c>
      <c r="F4033" s="1251" t="s">
        <v>1557</v>
      </c>
      <c r="G4033" s="1252">
        <v>0</v>
      </c>
      <c r="H4033" s="1252">
        <v>0</v>
      </c>
      <c r="I4033" s="1252">
        <v>0</v>
      </c>
      <c r="J4033" s="1252">
        <v>0</v>
      </c>
      <c r="K4033" s="1252">
        <v>0</v>
      </c>
      <c r="L4033" s="1252">
        <v>54013</v>
      </c>
      <c r="M4033" s="1252">
        <v>0</v>
      </c>
      <c r="N4033" s="1252">
        <v>0</v>
      </c>
      <c r="O4033" s="1252">
        <v>0</v>
      </c>
      <c r="P4033" s="1252">
        <v>0</v>
      </c>
      <c r="Q4033" s="1252">
        <v>0</v>
      </c>
      <c r="R4033" s="1252">
        <v>0</v>
      </c>
      <c r="S4033" s="1252">
        <v>0</v>
      </c>
      <c r="T4033" s="1252">
        <v>0</v>
      </c>
      <c r="U4033" s="1251" t="s">
        <v>116</v>
      </c>
      <c r="V4033" s="1251" t="s">
        <v>1537</v>
      </c>
      <c r="W4033" s="1251" t="s">
        <v>310</v>
      </c>
      <c r="X4033" s="1251" t="s">
        <v>1515</v>
      </c>
      <c r="Y4033" s="1251">
        <v>173</v>
      </c>
    </row>
    <row r="4034" spans="1:25" ht="12">
      <c r="A4034" s="1251">
        <v>2021</v>
      </c>
      <c r="B4034" s="1251">
        <v>25</v>
      </c>
      <c r="C4034" s="1251">
        <v>900</v>
      </c>
      <c r="D4034" s="1251" t="s">
        <v>1778</v>
      </c>
      <c r="E4034" s="1251">
        <v>174000</v>
      </c>
      <c r="F4034" s="1251" t="s">
        <v>1795</v>
      </c>
      <c r="G4034" s="1252">
        <v>0</v>
      </c>
      <c r="H4034" s="1252">
        <v>0</v>
      </c>
      <c r="I4034" s="1252">
        <v>0</v>
      </c>
      <c r="J4034" s="1252">
        <v>0</v>
      </c>
      <c r="K4034" s="1252">
        <v>0</v>
      </c>
      <c r="L4034" s="1252">
        <v>0</v>
      </c>
      <c r="M4034" s="1252">
        <v>0</v>
      </c>
      <c r="N4034" s="1252">
        <v>0</v>
      </c>
      <c r="O4034" s="1252">
        <v>0</v>
      </c>
      <c r="P4034" s="1252">
        <v>0</v>
      </c>
      <c r="Q4034" s="1252">
        <v>0</v>
      </c>
      <c r="R4034" s="1252">
        <v>0</v>
      </c>
      <c r="S4034" s="1252">
        <v>0</v>
      </c>
      <c r="T4034" s="1252">
        <v>0</v>
      </c>
      <c r="U4034" s="1251" t="s">
        <v>116</v>
      </c>
      <c r="V4034" s="1251" t="s">
        <v>1537</v>
      </c>
      <c r="W4034" s="1251" t="s">
        <v>324</v>
      </c>
      <c r="X4034" s="1251" t="s">
        <v>1515</v>
      </c>
      <c r="Y4034" s="1251">
        <v>174</v>
      </c>
    </row>
    <row r="4035" spans="1:25" ht="12">
      <c r="A4035" s="1251">
        <v>2021</v>
      </c>
      <c r="B4035" s="1251">
        <v>25</v>
      </c>
      <c r="C4035" s="1251">
        <v>900</v>
      </c>
      <c r="D4035" s="1251" t="s">
        <v>1778</v>
      </c>
      <c r="E4035" s="1251">
        <v>176001</v>
      </c>
      <c r="F4035" s="1251" t="s">
        <v>1796</v>
      </c>
      <c r="G4035" s="1252">
        <v>0</v>
      </c>
      <c r="H4035" s="1252">
        <v>0</v>
      </c>
      <c r="I4035" s="1252">
        <v>0</v>
      </c>
      <c r="J4035" s="1252">
        <v>0</v>
      </c>
      <c r="K4035" s="1252">
        <v>0</v>
      </c>
      <c r="L4035" s="1252">
        <v>0</v>
      </c>
      <c r="M4035" s="1252">
        <v>0</v>
      </c>
      <c r="N4035" s="1252">
        <v>0</v>
      </c>
      <c r="O4035" s="1252">
        <v>0</v>
      </c>
      <c r="P4035" s="1252">
        <v>0</v>
      </c>
      <c r="Q4035" s="1252">
        <v>0</v>
      </c>
      <c r="R4035" s="1252">
        <v>0</v>
      </c>
      <c r="S4035" s="1252">
        <v>0</v>
      </c>
      <c r="T4035" s="1252">
        <v>0</v>
      </c>
      <c r="U4035" s="1251" t="s">
        <v>116</v>
      </c>
      <c r="V4035" s="1251" t="s">
        <v>1537</v>
      </c>
      <c r="W4035" s="1251" t="s">
        <v>324</v>
      </c>
      <c r="X4035" s="1251" t="s">
        <v>1515</v>
      </c>
      <c r="Y4035" s="1251">
        <v>176</v>
      </c>
    </row>
    <row r="4036" spans="1:25" ht="12">
      <c r="A4036" s="1251">
        <v>2021</v>
      </c>
      <c r="B4036" s="1251">
        <v>25</v>
      </c>
      <c r="C4036" s="1251">
        <v>900</v>
      </c>
      <c r="D4036" s="1251" t="s">
        <v>1778</v>
      </c>
      <c r="E4036" s="1251">
        <v>181000</v>
      </c>
      <c r="F4036" s="1251" t="s">
        <v>1708</v>
      </c>
      <c r="G4036" s="1252">
        <v>0</v>
      </c>
      <c r="H4036" s="1252">
        <v>0</v>
      </c>
      <c r="I4036" s="1252">
        <v>0</v>
      </c>
      <c r="J4036" s="1252">
        <v>0</v>
      </c>
      <c r="K4036" s="1252">
        <v>0</v>
      </c>
      <c r="L4036" s="1252">
        <v>0</v>
      </c>
      <c r="M4036" s="1252">
        <v>0</v>
      </c>
      <c r="N4036" s="1252">
        <v>0</v>
      </c>
      <c r="O4036" s="1252">
        <v>0</v>
      </c>
      <c r="P4036" s="1252">
        <v>0</v>
      </c>
      <c r="Q4036" s="1252">
        <v>0</v>
      </c>
      <c r="R4036" s="1252">
        <v>0</v>
      </c>
      <c r="S4036" s="1252">
        <v>0</v>
      </c>
      <c r="T4036" s="1252">
        <v>0</v>
      </c>
      <c r="U4036" s="1251" t="s">
        <v>116</v>
      </c>
      <c r="V4036" s="1251" t="s">
        <v>1537</v>
      </c>
      <c r="W4036" s="1251" t="s">
        <v>324</v>
      </c>
      <c r="X4036" s="1251" t="s">
        <v>1515</v>
      </c>
      <c r="Y4036" s="1251">
        <v>181</v>
      </c>
    </row>
    <row r="4037" spans="1:25" ht="12">
      <c r="A4037" s="1251">
        <v>2021</v>
      </c>
      <c r="B4037" s="1251">
        <v>25</v>
      </c>
      <c r="C4037" s="1251">
        <v>900</v>
      </c>
      <c r="D4037" s="1251" t="s">
        <v>1778</v>
      </c>
      <c r="E4037" s="1251">
        <v>182000</v>
      </c>
      <c r="F4037" s="1251" t="s">
        <v>1797</v>
      </c>
      <c r="G4037" s="1252">
        <v>0</v>
      </c>
      <c r="H4037" s="1252">
        <v>0</v>
      </c>
      <c r="I4037" s="1252">
        <v>0</v>
      </c>
      <c r="J4037" s="1252">
        <v>0</v>
      </c>
      <c r="K4037" s="1252">
        <v>0</v>
      </c>
      <c r="L4037" s="1252">
        <v>0</v>
      </c>
      <c r="M4037" s="1252">
        <v>0</v>
      </c>
      <c r="N4037" s="1252">
        <v>0</v>
      </c>
      <c r="O4037" s="1252">
        <v>0</v>
      </c>
      <c r="P4037" s="1252">
        <v>0</v>
      </c>
      <c r="Q4037" s="1252">
        <v>0</v>
      </c>
      <c r="R4037" s="1252">
        <v>0</v>
      </c>
      <c r="S4037" s="1252">
        <v>0</v>
      </c>
      <c r="T4037" s="1252">
        <v>0</v>
      </c>
      <c r="U4037" s="1251" t="s">
        <v>116</v>
      </c>
      <c r="V4037" s="1251" t="s">
        <v>1537</v>
      </c>
      <c r="W4037" s="1251" t="s">
        <v>324</v>
      </c>
      <c r="X4037" s="1251" t="s">
        <v>1515</v>
      </c>
      <c r="Y4037" s="1251">
        <v>182</v>
      </c>
    </row>
    <row r="4038" spans="1:25" ht="12">
      <c r="A4038" s="1251">
        <v>2021</v>
      </c>
      <c r="B4038" s="1251">
        <v>25</v>
      </c>
      <c r="C4038" s="1251">
        <v>900</v>
      </c>
      <c r="D4038" s="1251" t="s">
        <v>1778</v>
      </c>
      <c r="E4038" s="1251">
        <v>183000</v>
      </c>
      <c r="F4038" s="1251" t="s">
        <v>1558</v>
      </c>
      <c r="G4038" s="1252">
        <v>0</v>
      </c>
      <c r="H4038" s="1252">
        <v>0</v>
      </c>
      <c r="I4038" s="1252">
        <v>0</v>
      </c>
      <c r="J4038" s="1252">
        <v>0</v>
      </c>
      <c r="K4038" s="1252">
        <v>0</v>
      </c>
      <c r="L4038" s="1252">
        <v>0</v>
      </c>
      <c r="M4038" s="1252">
        <v>0</v>
      </c>
      <c r="N4038" s="1252">
        <v>0</v>
      </c>
      <c r="O4038" s="1252">
        <v>0</v>
      </c>
      <c r="P4038" s="1252">
        <v>0</v>
      </c>
      <c r="Q4038" s="1252">
        <v>0</v>
      </c>
      <c r="R4038" s="1252">
        <v>0</v>
      </c>
      <c r="S4038" s="1252">
        <v>0</v>
      </c>
      <c r="T4038" s="1252">
        <v>0</v>
      </c>
      <c r="U4038" s="1251" t="s">
        <v>116</v>
      </c>
      <c r="V4038" s="1251" t="s">
        <v>1537</v>
      </c>
      <c r="W4038" s="1251" t="s">
        <v>324</v>
      </c>
      <c r="X4038" s="1251" t="s">
        <v>1515</v>
      </c>
      <c r="Y4038" s="1251">
        <v>183</v>
      </c>
    </row>
    <row r="4039" spans="1:25" ht="12">
      <c r="A4039" s="1251">
        <v>2021</v>
      </c>
      <c r="B4039" s="1251">
        <v>25</v>
      </c>
      <c r="C4039" s="1251">
        <v>900</v>
      </c>
      <c r="D4039" s="1251" t="s">
        <v>1778</v>
      </c>
      <c r="E4039" s="1251">
        <v>184010</v>
      </c>
      <c r="F4039" s="1251" t="s">
        <v>1561</v>
      </c>
      <c r="G4039" s="1252">
        <v>78.890000000000001</v>
      </c>
      <c r="H4039" s="1252">
        <v>78.890000000000001</v>
      </c>
      <c r="I4039" s="1252">
        <v>78.890000000000001</v>
      </c>
      <c r="J4039" s="1252">
        <v>78.890000000000001</v>
      </c>
      <c r="K4039" s="1252">
        <v>78.890000000000001</v>
      </c>
      <c r="L4039" s="1252">
        <v>78.890000000000001</v>
      </c>
      <c r="M4039" s="1252">
        <v>78.890000000000001</v>
      </c>
      <c r="N4039" s="1252">
        <v>78.890000000000001</v>
      </c>
      <c r="O4039" s="1252">
        <v>78.890000000000001</v>
      </c>
      <c r="P4039" s="1252">
        <v>78.890000000000001</v>
      </c>
      <c r="Q4039" s="1252">
        <v>78.890000000000001</v>
      </c>
      <c r="R4039" s="1252">
        <v>78.890000000000001</v>
      </c>
      <c r="S4039" s="1252">
        <v>78.890000000000001</v>
      </c>
      <c r="T4039" s="1252">
        <v>78.889999999999986</v>
      </c>
      <c r="U4039" s="1251" t="s">
        <v>116</v>
      </c>
      <c r="V4039" s="1251" t="s">
        <v>1537</v>
      </c>
      <c r="W4039" s="1251" t="s">
        <v>316</v>
      </c>
      <c r="X4039" s="1251" t="s">
        <v>1515</v>
      </c>
      <c r="Y4039" s="1251">
        <v>184</v>
      </c>
    </row>
    <row r="4040" spans="1:25" ht="12">
      <c r="A4040" s="1251">
        <v>2021</v>
      </c>
      <c r="B4040" s="1251">
        <v>25</v>
      </c>
      <c r="C4040" s="1251">
        <v>900</v>
      </c>
      <c r="D4040" s="1251" t="s">
        <v>1778</v>
      </c>
      <c r="E4040" s="1251">
        <v>184020</v>
      </c>
      <c r="F4040" s="1251" t="s">
        <v>1563</v>
      </c>
      <c r="G4040" s="1252">
        <v>90.400000000000006</v>
      </c>
      <c r="H4040" s="1252">
        <v>90.400000000000006</v>
      </c>
      <c r="I4040" s="1252">
        <v>90.400000000000006</v>
      </c>
      <c r="J4040" s="1252">
        <v>90.400000000000006</v>
      </c>
      <c r="K4040" s="1252">
        <v>90.400000000000006</v>
      </c>
      <c r="L4040" s="1252">
        <v>90.400000000000006</v>
      </c>
      <c r="M4040" s="1252">
        <v>90.400000000000006</v>
      </c>
      <c r="N4040" s="1252">
        <v>90.400000000000006</v>
      </c>
      <c r="O4040" s="1252">
        <v>90.400000000000006</v>
      </c>
      <c r="P4040" s="1252">
        <v>90.400000000000006</v>
      </c>
      <c r="Q4040" s="1252">
        <v>90.400000000000006</v>
      </c>
      <c r="R4040" s="1252">
        <v>90.400000000000006</v>
      </c>
      <c r="S4040" s="1252">
        <v>90.400000000000006</v>
      </c>
      <c r="T4040" s="1252">
        <v>90.400000000000091</v>
      </c>
      <c r="U4040" s="1251" t="s">
        <v>116</v>
      </c>
      <c r="V4040" s="1251" t="s">
        <v>1537</v>
      </c>
      <c r="W4040" s="1251" t="s">
        <v>316</v>
      </c>
      <c r="X4040" s="1251" t="s">
        <v>1515</v>
      </c>
      <c r="Y4040" s="1251">
        <v>184</v>
      </c>
    </row>
    <row r="4041" spans="1:25" ht="12">
      <c r="A4041" s="1251">
        <v>2021</v>
      </c>
      <c r="B4041" s="1251">
        <v>25</v>
      </c>
      <c r="C4041" s="1251">
        <v>900</v>
      </c>
      <c r="D4041" s="1251" t="s">
        <v>1778</v>
      </c>
      <c r="E4041" s="1251">
        <v>184030</v>
      </c>
      <c r="F4041" s="1251" t="s">
        <v>1564</v>
      </c>
      <c r="G4041" s="1252">
        <v>0</v>
      </c>
      <c r="H4041" s="1252">
        <v>0</v>
      </c>
      <c r="I4041" s="1252">
        <v>0</v>
      </c>
      <c r="J4041" s="1252">
        <v>0</v>
      </c>
      <c r="K4041" s="1252">
        <v>0</v>
      </c>
      <c r="L4041" s="1252">
        <v>0</v>
      </c>
      <c r="M4041" s="1252">
        <v>0</v>
      </c>
      <c r="N4041" s="1252">
        <v>0</v>
      </c>
      <c r="O4041" s="1252">
        <v>0</v>
      </c>
      <c r="P4041" s="1252">
        <v>0</v>
      </c>
      <c r="Q4041" s="1252">
        <v>0</v>
      </c>
      <c r="R4041" s="1252">
        <v>0</v>
      </c>
      <c r="S4041" s="1252">
        <v>0</v>
      </c>
      <c r="T4041" s="1252">
        <v>0</v>
      </c>
      <c r="U4041" s="1251" t="s">
        <v>116</v>
      </c>
      <c r="V4041" s="1251" t="s">
        <v>1537</v>
      </c>
      <c r="W4041" s="1251" t="s">
        <v>316</v>
      </c>
      <c r="X4041" s="1251" t="s">
        <v>1515</v>
      </c>
      <c r="Y4041" s="1251">
        <v>184</v>
      </c>
    </row>
    <row r="4042" spans="1:25" ht="12">
      <c r="A4042" s="1251">
        <v>2021</v>
      </c>
      <c r="B4042" s="1251">
        <v>25</v>
      </c>
      <c r="C4042" s="1251">
        <v>900</v>
      </c>
      <c r="D4042" s="1251" t="s">
        <v>1778</v>
      </c>
      <c r="E4042" s="1251">
        <v>184050</v>
      </c>
      <c r="F4042" s="1251" t="s">
        <v>1565</v>
      </c>
      <c r="G4042" s="1252">
        <v>0</v>
      </c>
      <c r="H4042" s="1252">
        <v>0</v>
      </c>
      <c r="I4042" s="1252">
        <v>0</v>
      </c>
      <c r="J4042" s="1252">
        <v>0</v>
      </c>
      <c r="K4042" s="1252">
        <v>0</v>
      </c>
      <c r="L4042" s="1252">
        <v>0</v>
      </c>
      <c r="M4042" s="1252">
        <v>0</v>
      </c>
      <c r="N4042" s="1252">
        <v>0</v>
      </c>
      <c r="O4042" s="1252">
        <v>0</v>
      </c>
      <c r="P4042" s="1252">
        <v>0</v>
      </c>
      <c r="Q4042" s="1252">
        <v>0</v>
      </c>
      <c r="R4042" s="1252">
        <v>0</v>
      </c>
      <c r="S4042" s="1252">
        <v>0</v>
      </c>
      <c r="T4042" s="1252">
        <v>0</v>
      </c>
      <c r="U4042" s="1251" t="s">
        <v>116</v>
      </c>
      <c r="V4042" s="1251" t="s">
        <v>1537</v>
      </c>
      <c r="W4042" s="1251" t="s">
        <v>316</v>
      </c>
      <c r="X4042" s="1251" t="s">
        <v>1515</v>
      </c>
      <c r="Y4042" s="1251">
        <v>184</v>
      </c>
    </row>
    <row r="4043" spans="1:25" ht="12">
      <c r="A4043" s="1251">
        <v>2021</v>
      </c>
      <c r="B4043" s="1251">
        <v>25</v>
      </c>
      <c r="C4043" s="1251">
        <v>900</v>
      </c>
      <c r="D4043" s="1251" t="s">
        <v>1778</v>
      </c>
      <c r="E4043" s="1251">
        <v>184060</v>
      </c>
      <c r="F4043" s="1251" t="s">
        <v>1566</v>
      </c>
      <c r="G4043" s="1252">
        <v>0</v>
      </c>
      <c r="H4043" s="1252">
        <v>0</v>
      </c>
      <c r="I4043" s="1252">
        <v>0</v>
      </c>
      <c r="J4043" s="1252">
        <v>0</v>
      </c>
      <c r="K4043" s="1252">
        <v>0</v>
      </c>
      <c r="L4043" s="1252">
        <v>0</v>
      </c>
      <c r="M4043" s="1252">
        <v>0</v>
      </c>
      <c r="N4043" s="1252">
        <v>0</v>
      </c>
      <c r="O4043" s="1252">
        <v>0</v>
      </c>
      <c r="P4043" s="1252">
        <v>0</v>
      </c>
      <c r="Q4043" s="1252">
        <v>0</v>
      </c>
      <c r="R4043" s="1252">
        <v>0</v>
      </c>
      <c r="S4043" s="1252">
        <v>0</v>
      </c>
      <c r="T4043" s="1252">
        <v>0</v>
      </c>
      <c r="U4043" s="1251" t="s">
        <v>116</v>
      </c>
      <c r="V4043" s="1251" t="s">
        <v>1537</v>
      </c>
      <c r="W4043" s="1251" t="s">
        <v>316</v>
      </c>
      <c r="X4043" s="1251" t="s">
        <v>1515</v>
      </c>
      <c r="Y4043" s="1251">
        <v>184</v>
      </c>
    </row>
    <row r="4044" spans="1:25" ht="12">
      <c r="A4044" s="1251">
        <v>2021</v>
      </c>
      <c r="B4044" s="1251">
        <v>25</v>
      </c>
      <c r="C4044" s="1251">
        <v>900</v>
      </c>
      <c r="D4044" s="1251" t="s">
        <v>1778</v>
      </c>
      <c r="E4044" s="1251">
        <v>184099</v>
      </c>
      <c r="F4044" s="1251" t="s">
        <v>1567</v>
      </c>
      <c r="G4044" s="1252">
        <v>-2753.5300000000002</v>
      </c>
      <c r="H4044" s="1252">
        <v>-2753.5300000000002</v>
      </c>
      <c r="I4044" s="1252">
        <v>-2753.5300000000002</v>
      </c>
      <c r="J4044" s="1252">
        <v>-2753.5300000000002</v>
      </c>
      <c r="K4044" s="1252">
        <v>-2753.5300000000002</v>
      </c>
      <c r="L4044" s="1252">
        <v>-2753.5300000000002</v>
      </c>
      <c r="M4044" s="1252">
        <v>-2753.5300000000002</v>
      </c>
      <c r="N4044" s="1252">
        <v>-2753.5300000000002</v>
      </c>
      <c r="O4044" s="1252">
        <v>-2753.5300000000002</v>
      </c>
      <c r="P4044" s="1252">
        <v>-2753.5300000000002</v>
      </c>
      <c r="Q4044" s="1252">
        <v>-2753.5300000000002</v>
      </c>
      <c r="R4044" s="1252">
        <v>-2753.5300000000002</v>
      </c>
      <c r="S4044" s="1252">
        <v>-2753.5300000000002</v>
      </c>
      <c r="T4044" s="1252">
        <v>-2753.5299999999988</v>
      </c>
      <c r="U4044" s="1251" t="s">
        <v>116</v>
      </c>
      <c r="V4044" s="1251" t="s">
        <v>1537</v>
      </c>
      <c r="W4044" s="1251" t="s">
        <v>316</v>
      </c>
      <c r="X4044" s="1251" t="s">
        <v>1515</v>
      </c>
      <c r="Y4044" s="1251">
        <v>184</v>
      </c>
    </row>
    <row r="4045" spans="1:25" ht="12">
      <c r="A4045" s="1251">
        <v>2021</v>
      </c>
      <c r="B4045" s="1251">
        <v>25</v>
      </c>
      <c r="C4045" s="1251">
        <v>900</v>
      </c>
      <c r="D4045" s="1251" t="s">
        <v>1778</v>
      </c>
      <c r="E4045" s="1251">
        <v>184101</v>
      </c>
      <c r="F4045" s="1251" t="s">
        <v>1798</v>
      </c>
      <c r="G4045" s="1252">
        <v>0</v>
      </c>
      <c r="H4045" s="1252">
        <v>0</v>
      </c>
      <c r="I4045" s="1252">
        <v>0</v>
      </c>
      <c r="J4045" s="1252">
        <v>0</v>
      </c>
      <c r="K4045" s="1252">
        <v>0</v>
      </c>
      <c r="L4045" s="1252">
        <v>0</v>
      </c>
      <c r="M4045" s="1252">
        <v>0</v>
      </c>
      <c r="N4045" s="1252">
        <v>0</v>
      </c>
      <c r="O4045" s="1252">
        <v>0</v>
      </c>
      <c r="P4045" s="1252">
        <v>0</v>
      </c>
      <c r="Q4045" s="1252">
        <v>0</v>
      </c>
      <c r="R4045" s="1252">
        <v>0</v>
      </c>
      <c r="S4045" s="1252">
        <v>0</v>
      </c>
      <c r="T4045" s="1252">
        <v>0</v>
      </c>
      <c r="U4045" s="1251" t="s">
        <v>116</v>
      </c>
      <c r="V4045" s="1251" t="s">
        <v>1537</v>
      </c>
      <c r="W4045" s="1251" t="s">
        <v>1569</v>
      </c>
      <c r="X4045" s="1251" t="s">
        <v>1515</v>
      </c>
      <c r="Y4045" s="1251">
        <v>184</v>
      </c>
    </row>
    <row r="4046" spans="1:25" ht="12">
      <c r="A4046" s="1251">
        <v>2021</v>
      </c>
      <c r="B4046" s="1251">
        <v>25</v>
      </c>
      <c r="C4046" s="1251">
        <v>900</v>
      </c>
      <c r="D4046" s="1251" t="s">
        <v>1778</v>
      </c>
      <c r="E4046" s="1251">
        <v>184301</v>
      </c>
      <c r="F4046" s="1251" t="s">
        <v>1568</v>
      </c>
      <c r="G4046" s="1252">
        <v>0</v>
      </c>
      <c r="H4046" s="1252">
        <v>0</v>
      </c>
      <c r="I4046" s="1252">
        <v>0</v>
      </c>
      <c r="J4046" s="1252">
        <v>0</v>
      </c>
      <c r="K4046" s="1252">
        <v>0</v>
      </c>
      <c r="L4046" s="1252">
        <v>0</v>
      </c>
      <c r="M4046" s="1252">
        <v>0</v>
      </c>
      <c r="N4046" s="1252">
        <v>0</v>
      </c>
      <c r="O4046" s="1252">
        <v>0</v>
      </c>
      <c r="P4046" s="1252">
        <v>0</v>
      </c>
      <c r="Q4046" s="1252">
        <v>0</v>
      </c>
      <c r="R4046" s="1252">
        <v>0</v>
      </c>
      <c r="S4046" s="1252">
        <v>0</v>
      </c>
      <c r="T4046" s="1252">
        <v>0</v>
      </c>
      <c r="U4046" s="1251" t="s">
        <v>116</v>
      </c>
      <c r="V4046" s="1251" t="s">
        <v>1537</v>
      </c>
      <c r="W4046" s="1251" t="s">
        <v>1569</v>
      </c>
      <c r="X4046" s="1251" t="s">
        <v>1515</v>
      </c>
      <c r="Y4046" s="1251">
        <v>184</v>
      </c>
    </row>
    <row r="4047" spans="1:25" ht="12">
      <c r="A4047" s="1251">
        <v>2021</v>
      </c>
      <c r="B4047" s="1251">
        <v>25</v>
      </c>
      <c r="C4047" s="1251">
        <v>900</v>
      </c>
      <c r="D4047" s="1251" t="s">
        <v>1778</v>
      </c>
      <c r="E4047" s="1251">
        <v>184801</v>
      </c>
      <c r="F4047" s="1251" t="s">
        <v>1799</v>
      </c>
      <c r="G4047" s="1252">
        <v>0</v>
      </c>
      <c r="H4047" s="1252">
        <v>0</v>
      </c>
      <c r="I4047" s="1252">
        <v>0</v>
      </c>
      <c r="J4047" s="1252">
        <v>0</v>
      </c>
      <c r="K4047" s="1252">
        <v>0</v>
      </c>
      <c r="L4047" s="1252">
        <v>0</v>
      </c>
      <c r="M4047" s="1252">
        <v>0</v>
      </c>
      <c r="N4047" s="1252">
        <v>0</v>
      </c>
      <c r="O4047" s="1252">
        <v>0</v>
      </c>
      <c r="P4047" s="1252">
        <v>0</v>
      </c>
      <c r="Q4047" s="1252">
        <v>0</v>
      </c>
      <c r="R4047" s="1252">
        <v>0</v>
      </c>
      <c r="S4047" s="1252">
        <v>0</v>
      </c>
      <c r="T4047" s="1252">
        <v>0</v>
      </c>
      <c r="U4047" s="1251" t="s">
        <v>116</v>
      </c>
      <c r="V4047" s="1251" t="s">
        <v>1537</v>
      </c>
      <c r="W4047" s="1251" t="s">
        <v>1569</v>
      </c>
      <c r="X4047" s="1251" t="s">
        <v>1515</v>
      </c>
      <c r="Y4047" s="1251">
        <v>184</v>
      </c>
    </row>
    <row r="4048" spans="1:25" ht="12">
      <c r="A4048" s="1251">
        <v>2021</v>
      </c>
      <c r="B4048" s="1251">
        <v>25</v>
      </c>
      <c r="C4048" s="1251">
        <v>900</v>
      </c>
      <c r="D4048" s="1251" t="s">
        <v>1778</v>
      </c>
      <c r="E4048" s="1251">
        <v>186101</v>
      </c>
      <c r="F4048" s="1251" t="s">
        <v>1719</v>
      </c>
      <c r="G4048" s="1252">
        <v>0</v>
      </c>
      <c r="H4048" s="1252">
        <v>0</v>
      </c>
      <c r="I4048" s="1252">
        <v>0</v>
      </c>
      <c r="J4048" s="1252">
        <v>0</v>
      </c>
      <c r="K4048" s="1252">
        <v>0</v>
      </c>
      <c r="L4048" s="1252">
        <v>0</v>
      </c>
      <c r="M4048" s="1252">
        <v>0</v>
      </c>
      <c r="N4048" s="1252">
        <v>0</v>
      </c>
      <c r="O4048" s="1252">
        <v>0</v>
      </c>
      <c r="P4048" s="1252">
        <v>0</v>
      </c>
      <c r="Q4048" s="1252">
        <v>0</v>
      </c>
      <c r="R4048" s="1252">
        <v>0</v>
      </c>
      <c r="S4048" s="1252">
        <v>0</v>
      </c>
      <c r="T4048" s="1252">
        <v>0</v>
      </c>
      <c r="U4048" s="1251" t="s">
        <v>116</v>
      </c>
      <c r="V4048" s="1251" t="s">
        <v>1537</v>
      </c>
      <c r="W4048" s="1251" t="s">
        <v>322</v>
      </c>
      <c r="X4048" s="1251" t="s">
        <v>1515</v>
      </c>
      <c r="Y4048" s="1251">
        <v>186</v>
      </c>
    </row>
    <row r="4049" spans="1:25" ht="12">
      <c r="A4049" s="1251">
        <v>2021</v>
      </c>
      <c r="B4049" s="1251">
        <v>25</v>
      </c>
      <c r="C4049" s="1251">
        <v>900</v>
      </c>
      <c r="D4049" s="1251" t="s">
        <v>1778</v>
      </c>
      <c r="E4049" s="1251">
        <v>186102</v>
      </c>
      <c r="F4049" s="1251" t="s">
        <v>1800</v>
      </c>
      <c r="G4049" s="1252">
        <v>89715.630000000005</v>
      </c>
      <c r="H4049" s="1252">
        <v>84438.240000000005</v>
      </c>
      <c r="I4049" s="1252">
        <v>79160.850000000006</v>
      </c>
      <c r="J4049" s="1252">
        <v>73883.460000000006</v>
      </c>
      <c r="K4049" s="1252">
        <v>68606.070000000007</v>
      </c>
      <c r="L4049" s="1252">
        <v>63328.68</v>
      </c>
      <c r="M4049" s="1252">
        <v>58051.290000000001</v>
      </c>
      <c r="N4049" s="1252">
        <v>52773.900000000001</v>
      </c>
      <c r="O4049" s="1252">
        <v>47496.510000000002</v>
      </c>
      <c r="P4049" s="1252">
        <v>42219.120000000003</v>
      </c>
      <c r="Q4049" s="1252">
        <v>36941.730000000003</v>
      </c>
      <c r="R4049" s="1252">
        <v>31664.34</v>
      </c>
      <c r="S4049" s="1252">
        <v>26386.950000000001</v>
      </c>
      <c r="T4049" s="1252">
        <v>26386.949999999953</v>
      </c>
      <c r="U4049" s="1251" t="s">
        <v>116</v>
      </c>
      <c r="V4049" s="1251" t="s">
        <v>1537</v>
      </c>
      <c r="W4049" s="1251" t="s">
        <v>322</v>
      </c>
      <c r="X4049" s="1251" t="s">
        <v>1515</v>
      </c>
      <c r="Y4049" s="1251">
        <v>186</v>
      </c>
    </row>
    <row r="4050" spans="1:25" ht="12">
      <c r="A4050" s="1251">
        <v>2021</v>
      </c>
      <c r="B4050" s="1251">
        <v>25</v>
      </c>
      <c r="C4050" s="1251">
        <v>900</v>
      </c>
      <c r="D4050" s="1251" t="s">
        <v>1778</v>
      </c>
      <c r="E4050" s="1251">
        <v>186103</v>
      </c>
      <c r="F4050" s="1251" t="s">
        <v>1733</v>
      </c>
      <c r="G4050" s="1252">
        <v>13861.43</v>
      </c>
      <c r="H4050" s="1252">
        <v>13861.43</v>
      </c>
      <c r="I4050" s="1252">
        <v>13861.43</v>
      </c>
      <c r="J4050" s="1252">
        <v>13861.43</v>
      </c>
      <c r="K4050" s="1252">
        <v>13861.43</v>
      </c>
      <c r="L4050" s="1252">
        <v>13861.43</v>
      </c>
      <c r="M4050" s="1252">
        <v>13861.43</v>
      </c>
      <c r="N4050" s="1252">
        <v>13861.43</v>
      </c>
      <c r="O4050" s="1252">
        <v>13861.43</v>
      </c>
      <c r="P4050" s="1252">
        <v>13861.43</v>
      </c>
      <c r="Q4050" s="1252">
        <v>13861.43</v>
      </c>
      <c r="R4050" s="1252">
        <v>13861.43</v>
      </c>
      <c r="S4050" s="1252">
        <v>13861.43</v>
      </c>
      <c r="T4050" s="1252">
        <v>13861.429999999993</v>
      </c>
      <c r="U4050" s="1251" t="s">
        <v>116</v>
      </c>
      <c r="V4050" s="1251" t="s">
        <v>1537</v>
      </c>
      <c r="W4050" s="1251" t="s">
        <v>322</v>
      </c>
      <c r="X4050" s="1251" t="s">
        <v>1515</v>
      </c>
      <c r="Y4050" s="1251">
        <v>186</v>
      </c>
    </row>
    <row r="4051" spans="1:25" ht="12">
      <c r="A4051" s="1251">
        <v>2021</v>
      </c>
      <c r="B4051" s="1251">
        <v>25</v>
      </c>
      <c r="C4051" s="1251">
        <v>900</v>
      </c>
      <c r="D4051" s="1251" t="s">
        <v>1778</v>
      </c>
      <c r="E4051" s="1251">
        <v>186105</v>
      </c>
      <c r="F4051" s="1251" t="s">
        <v>1689</v>
      </c>
      <c r="G4051" s="1252">
        <v>-280.80000000000001</v>
      </c>
      <c r="H4051" s="1252">
        <v>-280.80000000000001</v>
      </c>
      <c r="I4051" s="1252">
        <v>-280.80000000000001</v>
      </c>
      <c r="J4051" s="1252">
        <v>-280.80000000000001</v>
      </c>
      <c r="K4051" s="1252">
        <v>-280.80000000000001</v>
      </c>
      <c r="L4051" s="1252">
        <v>-280.80000000000001</v>
      </c>
      <c r="M4051" s="1252">
        <v>-280.80000000000001</v>
      </c>
      <c r="N4051" s="1252">
        <v>-280.80000000000001</v>
      </c>
      <c r="O4051" s="1252">
        <v>-280.80000000000001</v>
      </c>
      <c r="P4051" s="1252">
        <v>-280.80000000000001</v>
      </c>
      <c r="Q4051" s="1252">
        <v>-280.80000000000001</v>
      </c>
      <c r="R4051" s="1252">
        <v>-280.80000000000001</v>
      </c>
      <c r="S4051" s="1252">
        <v>-280.80000000000001</v>
      </c>
      <c r="T4051" s="1252">
        <v>-280.80000000000018</v>
      </c>
      <c r="U4051" s="1251" t="s">
        <v>116</v>
      </c>
      <c r="V4051" s="1251" t="s">
        <v>1537</v>
      </c>
      <c r="W4051" s="1251" t="s">
        <v>322</v>
      </c>
      <c r="X4051" s="1251" t="s">
        <v>1515</v>
      </c>
      <c r="Y4051" s="1251">
        <v>186</v>
      </c>
    </row>
    <row r="4052" spans="1:25" ht="12">
      <c r="A4052" s="1251">
        <v>2021</v>
      </c>
      <c r="B4052" s="1251">
        <v>25</v>
      </c>
      <c r="C4052" s="1251">
        <v>900</v>
      </c>
      <c r="D4052" s="1251" t="s">
        <v>1778</v>
      </c>
      <c r="E4052" s="1251">
        <v>186106</v>
      </c>
      <c r="F4052" s="1251" t="s">
        <v>1801</v>
      </c>
      <c r="G4052" s="1252">
        <v>0</v>
      </c>
      <c r="H4052" s="1252">
        <v>0</v>
      </c>
      <c r="I4052" s="1252">
        <v>0</v>
      </c>
      <c r="J4052" s="1252">
        <v>0</v>
      </c>
      <c r="K4052" s="1252">
        <v>0</v>
      </c>
      <c r="L4052" s="1252">
        <v>0</v>
      </c>
      <c r="M4052" s="1252">
        <v>0</v>
      </c>
      <c r="N4052" s="1252">
        <v>0</v>
      </c>
      <c r="O4052" s="1252">
        <v>0</v>
      </c>
      <c r="P4052" s="1252">
        <v>0</v>
      </c>
      <c r="Q4052" s="1252">
        <v>0</v>
      </c>
      <c r="R4052" s="1252">
        <v>0</v>
      </c>
      <c r="S4052" s="1252">
        <v>0</v>
      </c>
      <c r="T4052" s="1252">
        <v>0</v>
      </c>
      <c r="U4052" s="1251" t="s">
        <v>116</v>
      </c>
      <c r="V4052" s="1251" t="s">
        <v>1537</v>
      </c>
      <c r="W4052" s="1251" t="s">
        <v>322</v>
      </c>
      <c r="X4052" s="1251" t="s">
        <v>1515</v>
      </c>
      <c r="Y4052" s="1251">
        <v>186</v>
      </c>
    </row>
    <row r="4053" spans="1:25" ht="12">
      <c r="A4053" s="1251">
        <v>2021</v>
      </c>
      <c r="B4053" s="1251">
        <v>25</v>
      </c>
      <c r="C4053" s="1251">
        <v>900</v>
      </c>
      <c r="D4053" s="1251" t="s">
        <v>1778</v>
      </c>
      <c r="E4053" s="1251">
        <v>186107</v>
      </c>
      <c r="F4053" s="1251" t="s">
        <v>1739</v>
      </c>
      <c r="G4053" s="1252">
        <v>0</v>
      </c>
      <c r="H4053" s="1252">
        <v>0</v>
      </c>
      <c r="I4053" s="1252">
        <v>0</v>
      </c>
      <c r="J4053" s="1252">
        <v>0</v>
      </c>
      <c r="K4053" s="1252">
        <v>0</v>
      </c>
      <c r="L4053" s="1252">
        <v>0</v>
      </c>
      <c r="M4053" s="1252">
        <v>0</v>
      </c>
      <c r="N4053" s="1252">
        <v>0</v>
      </c>
      <c r="O4053" s="1252">
        <v>0</v>
      </c>
      <c r="P4053" s="1252">
        <v>0</v>
      </c>
      <c r="Q4053" s="1252">
        <v>0</v>
      </c>
      <c r="R4053" s="1252">
        <v>0</v>
      </c>
      <c r="S4053" s="1252">
        <v>0</v>
      </c>
      <c r="T4053" s="1252">
        <v>0</v>
      </c>
      <c r="U4053" s="1251" t="s">
        <v>116</v>
      </c>
      <c r="V4053" s="1251" t="s">
        <v>1537</v>
      </c>
      <c r="W4053" s="1251" t="s">
        <v>322</v>
      </c>
      <c r="X4053" s="1251" t="s">
        <v>1515</v>
      </c>
      <c r="Y4053" s="1251">
        <v>186</v>
      </c>
    </row>
    <row r="4054" spans="1:25" ht="12">
      <c r="A4054" s="1251">
        <v>2021</v>
      </c>
      <c r="B4054" s="1251">
        <v>25</v>
      </c>
      <c r="C4054" s="1251">
        <v>900</v>
      </c>
      <c r="D4054" s="1251" t="s">
        <v>1778</v>
      </c>
      <c r="E4054" s="1251">
        <v>186200</v>
      </c>
      <c r="F4054" s="1251" t="s">
        <v>1573</v>
      </c>
      <c r="G4054" s="1252">
        <v>0</v>
      </c>
      <c r="H4054" s="1252">
        <v>0</v>
      </c>
      <c r="I4054" s="1252">
        <v>0</v>
      </c>
      <c r="J4054" s="1252">
        <v>0</v>
      </c>
      <c r="K4054" s="1252">
        <v>0</v>
      </c>
      <c r="L4054" s="1252">
        <v>0</v>
      </c>
      <c r="M4054" s="1252">
        <v>0</v>
      </c>
      <c r="N4054" s="1252">
        <v>0</v>
      </c>
      <c r="O4054" s="1252">
        <v>0</v>
      </c>
      <c r="P4054" s="1252">
        <v>0</v>
      </c>
      <c r="Q4054" s="1252">
        <v>0</v>
      </c>
      <c r="R4054" s="1252">
        <v>0</v>
      </c>
      <c r="S4054" s="1252">
        <v>0</v>
      </c>
      <c r="T4054" s="1252">
        <v>0</v>
      </c>
      <c r="U4054" s="1251" t="s">
        <v>116</v>
      </c>
      <c r="V4054" s="1251" t="s">
        <v>1537</v>
      </c>
      <c r="W4054" s="1251" t="s">
        <v>322</v>
      </c>
      <c r="X4054" s="1251" t="s">
        <v>1515</v>
      </c>
      <c r="Y4054" s="1251">
        <v>186</v>
      </c>
    </row>
    <row r="4055" spans="1:25" ht="12">
      <c r="A4055" s="1251">
        <v>2021</v>
      </c>
      <c r="B4055" s="1251">
        <v>25</v>
      </c>
      <c r="C4055" s="1251">
        <v>900</v>
      </c>
      <c r="D4055" s="1251" t="s">
        <v>1778</v>
      </c>
      <c r="E4055" s="1251">
        <v>186210</v>
      </c>
      <c r="F4055" s="1251" t="s">
        <v>1899</v>
      </c>
      <c r="G4055" s="1252">
        <v>6317.1400000000003</v>
      </c>
      <c r="H4055" s="1252">
        <v>0.01</v>
      </c>
      <c r="I4055" s="1252">
        <v>0.01</v>
      </c>
      <c r="J4055" s="1252">
        <v>0.01</v>
      </c>
      <c r="K4055" s="1252">
        <v>25768.32</v>
      </c>
      <c r="L4055" s="1252">
        <v>0.01</v>
      </c>
      <c r="M4055" s="1252">
        <v>0</v>
      </c>
      <c r="N4055" s="1252">
        <v>0</v>
      </c>
      <c r="O4055" s="1252">
        <v>0</v>
      </c>
      <c r="P4055" s="1252">
        <v>0</v>
      </c>
      <c r="Q4055" s="1252">
        <v>0</v>
      </c>
      <c r="R4055" s="1252">
        <v>19145.889999999999</v>
      </c>
      <c r="S4055" s="1252">
        <v>19145.889999999999</v>
      </c>
      <c r="T4055" s="1252">
        <v>19145.889999999999</v>
      </c>
      <c r="U4055" s="1251" t="s">
        <v>116</v>
      </c>
      <c r="V4055" s="1251" t="s">
        <v>1537</v>
      </c>
      <c r="W4055" s="1251" t="s">
        <v>322</v>
      </c>
      <c r="X4055" s="1251" t="s">
        <v>1515</v>
      </c>
      <c r="Y4055" s="1251">
        <v>186</v>
      </c>
    </row>
    <row r="4056" spans="1:25" ht="12">
      <c r="A4056" s="1251">
        <v>2021</v>
      </c>
      <c r="B4056" s="1251">
        <v>25</v>
      </c>
      <c r="C4056" s="1251">
        <v>900</v>
      </c>
      <c r="D4056" s="1251" t="s">
        <v>1778</v>
      </c>
      <c r="E4056" s="1251">
        <v>186250</v>
      </c>
      <c r="F4056" s="1251" t="s">
        <v>1900</v>
      </c>
      <c r="G4056" s="1252">
        <v>0</v>
      </c>
      <c r="H4056" s="1252">
        <v>0</v>
      </c>
      <c r="I4056" s="1252">
        <v>0</v>
      </c>
      <c r="J4056" s="1252">
        <v>0</v>
      </c>
      <c r="K4056" s="1252">
        <v>0</v>
      </c>
      <c r="L4056" s="1252">
        <v>0</v>
      </c>
      <c r="M4056" s="1252">
        <v>0</v>
      </c>
      <c r="N4056" s="1252">
        <v>0</v>
      </c>
      <c r="O4056" s="1252">
        <v>0</v>
      </c>
      <c r="P4056" s="1252">
        <v>0</v>
      </c>
      <c r="Q4056" s="1252">
        <v>0</v>
      </c>
      <c r="R4056" s="1252">
        <v>0</v>
      </c>
      <c r="S4056" s="1252">
        <v>0</v>
      </c>
      <c r="T4056" s="1252">
        <v>0</v>
      </c>
      <c r="U4056" s="1251" t="s">
        <v>116</v>
      </c>
      <c r="V4056" s="1251" t="s">
        <v>1537</v>
      </c>
      <c r="W4056" s="1251" t="s">
        <v>322</v>
      </c>
      <c r="X4056" s="1251" t="s">
        <v>1515</v>
      </c>
      <c r="Y4056" s="1251">
        <v>186</v>
      </c>
    </row>
    <row r="4057" spans="1:25" ht="12">
      <c r="A4057" s="1251">
        <v>2021</v>
      </c>
      <c r="B4057" s="1251">
        <v>25</v>
      </c>
      <c r="C4057" s="1251">
        <v>900</v>
      </c>
      <c r="D4057" s="1251" t="s">
        <v>1778</v>
      </c>
      <c r="E4057" s="1251">
        <v>186260</v>
      </c>
      <c r="F4057" s="1251" t="s">
        <v>1802</v>
      </c>
      <c r="G4057" s="1252">
        <v>0</v>
      </c>
      <c r="H4057" s="1252">
        <v>0</v>
      </c>
      <c r="I4057" s="1252">
        <v>0</v>
      </c>
      <c r="J4057" s="1252">
        <v>0</v>
      </c>
      <c r="K4057" s="1252">
        <v>0</v>
      </c>
      <c r="L4057" s="1252">
        <v>0</v>
      </c>
      <c r="M4057" s="1252">
        <v>0</v>
      </c>
      <c r="N4057" s="1252">
        <v>0</v>
      </c>
      <c r="O4057" s="1252">
        <v>0</v>
      </c>
      <c r="P4057" s="1252">
        <v>0</v>
      </c>
      <c r="Q4057" s="1252">
        <v>0</v>
      </c>
      <c r="R4057" s="1252">
        <v>0</v>
      </c>
      <c r="S4057" s="1252">
        <v>0</v>
      </c>
      <c r="T4057" s="1252">
        <v>0</v>
      </c>
      <c r="U4057" s="1251" t="s">
        <v>116</v>
      </c>
      <c r="V4057" s="1251" t="s">
        <v>1537</v>
      </c>
      <c r="W4057" s="1251" t="s">
        <v>322</v>
      </c>
      <c r="X4057" s="1251" t="s">
        <v>1515</v>
      </c>
      <c r="Y4057" s="1251">
        <v>186</v>
      </c>
    </row>
    <row r="4058" spans="1:25" ht="12">
      <c r="A4058" s="1251">
        <v>2021</v>
      </c>
      <c r="B4058" s="1251">
        <v>25</v>
      </c>
      <c r="C4058" s="1251">
        <v>900</v>
      </c>
      <c r="D4058" s="1251" t="s">
        <v>1778</v>
      </c>
      <c r="E4058" s="1251">
        <v>186290</v>
      </c>
      <c r="F4058" s="1251" t="s">
        <v>1758</v>
      </c>
      <c r="G4058" s="1252">
        <v>0</v>
      </c>
      <c r="H4058" s="1252">
        <v>0</v>
      </c>
      <c r="I4058" s="1252">
        <v>0</v>
      </c>
      <c r="J4058" s="1252">
        <v>0</v>
      </c>
      <c r="K4058" s="1252">
        <v>0</v>
      </c>
      <c r="L4058" s="1252">
        <v>0</v>
      </c>
      <c r="M4058" s="1252">
        <v>0</v>
      </c>
      <c r="N4058" s="1252">
        <v>0</v>
      </c>
      <c r="O4058" s="1252">
        <v>0</v>
      </c>
      <c r="P4058" s="1252">
        <v>0</v>
      </c>
      <c r="Q4058" s="1252">
        <v>0</v>
      </c>
      <c r="R4058" s="1252">
        <v>0</v>
      </c>
      <c r="S4058" s="1252">
        <v>0</v>
      </c>
      <c r="T4058" s="1252">
        <v>0</v>
      </c>
      <c r="U4058" s="1251" t="s">
        <v>116</v>
      </c>
      <c r="V4058" s="1251" t="s">
        <v>1537</v>
      </c>
      <c r="W4058" s="1251" t="s">
        <v>322</v>
      </c>
      <c r="X4058" s="1251" t="s">
        <v>1515</v>
      </c>
      <c r="Y4058" s="1251">
        <v>186</v>
      </c>
    </row>
    <row r="4059" spans="1:25" ht="12">
      <c r="A4059" s="1251">
        <v>2021</v>
      </c>
      <c r="B4059" s="1251">
        <v>25</v>
      </c>
      <c r="C4059" s="1251">
        <v>900</v>
      </c>
      <c r="D4059" s="1251" t="s">
        <v>1778</v>
      </c>
      <c r="E4059" s="1251">
        <v>186291</v>
      </c>
      <c r="F4059" s="1251" t="s">
        <v>1759</v>
      </c>
      <c r="G4059" s="1252">
        <v>0</v>
      </c>
      <c r="H4059" s="1252">
        <v>0</v>
      </c>
      <c r="I4059" s="1252">
        <v>0</v>
      </c>
      <c r="J4059" s="1252">
        <v>0</v>
      </c>
      <c r="K4059" s="1252">
        <v>0</v>
      </c>
      <c r="L4059" s="1252">
        <v>0</v>
      </c>
      <c r="M4059" s="1252">
        <v>0</v>
      </c>
      <c r="N4059" s="1252">
        <v>0</v>
      </c>
      <c r="O4059" s="1252">
        <v>0</v>
      </c>
      <c r="P4059" s="1252">
        <v>0</v>
      </c>
      <c r="Q4059" s="1252">
        <v>0</v>
      </c>
      <c r="R4059" s="1252">
        <v>0</v>
      </c>
      <c r="S4059" s="1252">
        <v>0</v>
      </c>
      <c r="T4059" s="1252">
        <v>0</v>
      </c>
      <c r="U4059" s="1251" t="s">
        <v>116</v>
      </c>
      <c r="V4059" s="1251" t="s">
        <v>1537</v>
      </c>
      <c r="W4059" s="1251" t="s">
        <v>322</v>
      </c>
      <c r="X4059" s="1251" t="s">
        <v>1515</v>
      </c>
      <c r="Y4059" s="1251">
        <v>186</v>
      </c>
    </row>
    <row r="4060" spans="1:25" ht="12">
      <c r="A4060" s="1251">
        <v>2021</v>
      </c>
      <c r="B4060" s="1251">
        <v>25</v>
      </c>
      <c r="C4060" s="1251">
        <v>900</v>
      </c>
      <c r="D4060" s="1251" t="s">
        <v>1778</v>
      </c>
      <c r="E4060" s="1251">
        <v>186301</v>
      </c>
      <c r="F4060" s="1251" t="s">
        <v>1690</v>
      </c>
      <c r="G4060" s="1252">
        <v>3273698.2200000002</v>
      </c>
      <c r="H4060" s="1252">
        <v>3233961.5499999998</v>
      </c>
      <c r="I4060" s="1252">
        <v>3194224.8799999999</v>
      </c>
      <c r="J4060" s="1252">
        <v>3154488.21</v>
      </c>
      <c r="K4060" s="1252">
        <v>3114751.54</v>
      </c>
      <c r="L4060" s="1252">
        <v>3075014.8700000001</v>
      </c>
      <c r="M4060" s="1252">
        <v>3035278.2000000002</v>
      </c>
      <c r="N4060" s="1252">
        <v>2995541.5299999998</v>
      </c>
      <c r="O4060" s="1252">
        <v>2955804.8599999999</v>
      </c>
      <c r="P4060" s="1252">
        <v>2916068.1899999999</v>
      </c>
      <c r="Q4060" s="1252">
        <v>2876331.52</v>
      </c>
      <c r="R4060" s="1252">
        <v>2836594.8500000001</v>
      </c>
      <c r="S4060" s="1252">
        <v>2796858.1800000002</v>
      </c>
      <c r="T4060" s="1252">
        <v>2796858.1799999997</v>
      </c>
      <c r="U4060" s="1251" t="s">
        <v>116</v>
      </c>
      <c r="V4060" s="1251" t="s">
        <v>564</v>
      </c>
      <c r="W4060" s="1251" t="s">
        <v>322</v>
      </c>
      <c r="X4060" s="1251" t="s">
        <v>1515</v>
      </c>
      <c r="Y4060" s="1251">
        <v>186</v>
      </c>
    </row>
    <row r="4061" spans="1:25" ht="12">
      <c r="A4061" s="1251">
        <v>2021</v>
      </c>
      <c r="B4061" s="1251">
        <v>25</v>
      </c>
      <c r="C4061" s="1251">
        <v>900</v>
      </c>
      <c r="D4061" s="1251" t="s">
        <v>1778</v>
      </c>
      <c r="E4061" s="1251">
        <v>186302</v>
      </c>
      <c r="F4061" s="1251" t="s">
        <v>1574</v>
      </c>
      <c r="G4061" s="1252">
        <v>0</v>
      </c>
      <c r="H4061" s="1252">
        <v>0</v>
      </c>
      <c r="I4061" s="1252">
        <v>0</v>
      </c>
      <c r="J4061" s="1252">
        <v>0</v>
      </c>
      <c r="K4061" s="1252">
        <v>0</v>
      </c>
      <c r="L4061" s="1252">
        <v>0</v>
      </c>
      <c r="M4061" s="1252">
        <v>0</v>
      </c>
      <c r="N4061" s="1252">
        <v>0</v>
      </c>
      <c r="O4061" s="1252">
        <v>0</v>
      </c>
      <c r="P4061" s="1252">
        <v>0</v>
      </c>
      <c r="Q4061" s="1252">
        <v>0</v>
      </c>
      <c r="R4061" s="1252">
        <v>0</v>
      </c>
      <c r="S4061" s="1252">
        <v>0</v>
      </c>
      <c r="T4061" s="1252">
        <v>0</v>
      </c>
      <c r="U4061" s="1251" t="s">
        <v>116</v>
      </c>
      <c r="V4061" s="1251" t="s">
        <v>564</v>
      </c>
      <c r="W4061" s="1251" t="s">
        <v>322</v>
      </c>
      <c r="X4061" s="1251" t="s">
        <v>1515</v>
      </c>
      <c r="Y4061" s="1251">
        <v>186</v>
      </c>
    </row>
    <row r="4062" spans="1:25" ht="12">
      <c r="A4062" s="1251">
        <v>2021</v>
      </c>
      <c r="B4062" s="1251">
        <v>25</v>
      </c>
      <c r="C4062" s="1251">
        <v>900</v>
      </c>
      <c r="D4062" s="1251" t="s">
        <v>1778</v>
      </c>
      <c r="E4062" s="1251">
        <v>186320</v>
      </c>
      <c r="F4062" s="1251" t="s">
        <v>1803</v>
      </c>
      <c r="G4062" s="1252">
        <v>0</v>
      </c>
      <c r="H4062" s="1252">
        <v>0</v>
      </c>
      <c r="I4062" s="1252">
        <v>0</v>
      </c>
      <c r="J4062" s="1252">
        <v>0</v>
      </c>
      <c r="K4062" s="1252">
        <v>0</v>
      </c>
      <c r="L4062" s="1252">
        <v>0</v>
      </c>
      <c r="M4062" s="1252">
        <v>0</v>
      </c>
      <c r="N4062" s="1252">
        <v>0</v>
      </c>
      <c r="O4062" s="1252">
        <v>0</v>
      </c>
      <c r="P4062" s="1252">
        <v>0</v>
      </c>
      <c r="Q4062" s="1252">
        <v>0</v>
      </c>
      <c r="R4062" s="1252">
        <v>0</v>
      </c>
      <c r="S4062" s="1252">
        <v>0</v>
      </c>
      <c r="T4062" s="1252">
        <v>0</v>
      </c>
      <c r="U4062" s="1251" t="s">
        <v>116</v>
      </c>
      <c r="V4062" s="1251" t="s">
        <v>1537</v>
      </c>
      <c r="W4062" s="1251" t="s">
        <v>322</v>
      </c>
      <c r="X4062" s="1251" t="s">
        <v>1515</v>
      </c>
      <c r="Y4062" s="1251">
        <v>186</v>
      </c>
    </row>
    <row r="4063" spans="1:25" ht="12">
      <c r="A4063" s="1251">
        <v>2021</v>
      </c>
      <c r="B4063" s="1251">
        <v>25</v>
      </c>
      <c r="C4063" s="1251">
        <v>900</v>
      </c>
      <c r="D4063" s="1251" t="s">
        <v>1778</v>
      </c>
      <c r="E4063" s="1251">
        <v>186330</v>
      </c>
      <c r="F4063" s="1251" t="s">
        <v>1804</v>
      </c>
      <c r="G4063" s="1252">
        <v>4320</v>
      </c>
      <c r="H4063" s="1252">
        <v>4320</v>
      </c>
      <c r="I4063" s="1252">
        <v>4320</v>
      </c>
      <c r="J4063" s="1252">
        <v>4320</v>
      </c>
      <c r="K4063" s="1252">
        <v>4320</v>
      </c>
      <c r="L4063" s="1252">
        <v>4320</v>
      </c>
      <c r="M4063" s="1252">
        <v>4320</v>
      </c>
      <c r="N4063" s="1252">
        <v>4320</v>
      </c>
      <c r="O4063" s="1252">
        <v>4320</v>
      </c>
      <c r="P4063" s="1252">
        <v>4320</v>
      </c>
      <c r="Q4063" s="1252">
        <v>4320</v>
      </c>
      <c r="R4063" s="1252">
        <v>4320</v>
      </c>
      <c r="S4063" s="1252">
        <v>4320</v>
      </c>
      <c r="T4063" s="1252">
        <v>4320</v>
      </c>
      <c r="U4063" s="1251" t="s">
        <v>116</v>
      </c>
      <c r="V4063" s="1251" t="s">
        <v>1537</v>
      </c>
      <c r="W4063" s="1251" t="s">
        <v>322</v>
      </c>
      <c r="X4063" s="1251" t="s">
        <v>1515</v>
      </c>
      <c r="Y4063" s="1251">
        <v>186</v>
      </c>
    </row>
    <row r="4064" spans="1:25" ht="12">
      <c r="A4064" s="1251">
        <v>2021</v>
      </c>
      <c r="B4064" s="1251">
        <v>25</v>
      </c>
      <c r="C4064" s="1251">
        <v>900</v>
      </c>
      <c r="D4064" s="1251" t="s">
        <v>1778</v>
      </c>
      <c r="E4064" s="1251">
        <v>186355</v>
      </c>
      <c r="F4064" s="1251" t="s">
        <v>1575</v>
      </c>
      <c r="G4064" s="1252">
        <v>26018.59</v>
      </c>
      <c r="H4064" s="1252">
        <v>23255.849999999999</v>
      </c>
      <c r="I4064" s="1252">
        <v>25738.950000000001</v>
      </c>
      <c r="J4064" s="1252">
        <v>28505.970000000001</v>
      </c>
      <c r="K4064" s="1252">
        <v>31542.68</v>
      </c>
      <c r="L4064" s="1252">
        <v>34752.389999999999</v>
      </c>
      <c r="M4064" s="1252">
        <v>38135.849999999999</v>
      </c>
      <c r="N4064" s="1252">
        <v>41603.639999999999</v>
      </c>
      <c r="O4064" s="1252">
        <v>45389.93</v>
      </c>
      <c r="P4064" s="1252">
        <v>49334.660000000003</v>
      </c>
      <c r="Q4064" s="1252">
        <v>53419.099999999999</v>
      </c>
      <c r="R4064" s="1252">
        <v>57858.239999999998</v>
      </c>
      <c r="S4064" s="1252">
        <v>60760.480000000003</v>
      </c>
      <c r="T4064" s="1252">
        <v>60760.479999999981</v>
      </c>
      <c r="U4064" s="1251" t="s">
        <v>116</v>
      </c>
      <c r="V4064" s="1251" t="s">
        <v>1537</v>
      </c>
      <c r="W4064" s="1251" t="s">
        <v>322</v>
      </c>
      <c r="X4064" s="1251" t="s">
        <v>1515</v>
      </c>
      <c r="Y4064" s="1251">
        <v>186</v>
      </c>
    </row>
    <row r="4065" spans="1:25" ht="12">
      <c r="A4065" s="1251">
        <v>2021</v>
      </c>
      <c r="B4065" s="1251">
        <v>25</v>
      </c>
      <c r="C4065" s="1251">
        <v>900</v>
      </c>
      <c r="D4065" s="1251" t="s">
        <v>1778</v>
      </c>
      <c r="E4065" s="1251">
        <v>186366</v>
      </c>
      <c r="F4065" s="1251" t="s">
        <v>1576</v>
      </c>
      <c r="G4065" s="1252">
        <v>115397.95</v>
      </c>
      <c r="H4065" s="1252">
        <v>120448.32000000001</v>
      </c>
      <c r="I4065" s="1252">
        <v>120448.32000000001</v>
      </c>
      <c r="J4065" s="1252">
        <v>120448.32000000001</v>
      </c>
      <c r="K4065" s="1252">
        <v>120448.32000000001</v>
      </c>
      <c r="L4065" s="1252">
        <v>120448.32000000001</v>
      </c>
      <c r="M4065" s="1252">
        <v>120448.32000000001</v>
      </c>
      <c r="N4065" s="1252">
        <v>120486.89</v>
      </c>
      <c r="O4065" s="1252">
        <v>120486.89</v>
      </c>
      <c r="P4065" s="1252">
        <v>120486.89</v>
      </c>
      <c r="Q4065" s="1252">
        <v>120486.89</v>
      </c>
      <c r="R4065" s="1252">
        <v>120486.89</v>
      </c>
      <c r="S4065" s="1252">
        <v>120486.89</v>
      </c>
      <c r="T4065" s="1252">
        <v>120486.8899999999</v>
      </c>
      <c r="U4065" s="1251" t="s">
        <v>116</v>
      </c>
      <c r="V4065" s="1251" t="s">
        <v>1537</v>
      </c>
      <c r="W4065" s="1251" t="s">
        <v>322</v>
      </c>
      <c r="X4065" s="1251" t="s">
        <v>1515</v>
      </c>
      <c r="Y4065" s="1251">
        <v>186</v>
      </c>
    </row>
    <row r="4066" spans="1:25" ht="12">
      <c r="A4066" s="1251">
        <v>2021</v>
      </c>
      <c r="B4066" s="1251">
        <v>25</v>
      </c>
      <c r="C4066" s="1251">
        <v>900</v>
      </c>
      <c r="D4066" s="1251" t="s">
        <v>1778</v>
      </c>
      <c r="E4066" s="1251">
        <v>186367</v>
      </c>
      <c r="F4066" s="1251" t="s">
        <v>1577</v>
      </c>
      <c r="G4066" s="1252">
        <v>-15919.42</v>
      </c>
      <c r="H4066" s="1252">
        <v>-16216.530000000001</v>
      </c>
      <c r="I4066" s="1252">
        <v>-16513.639999999999</v>
      </c>
      <c r="J4066" s="1252">
        <v>-16810.75</v>
      </c>
      <c r="K4066" s="1252">
        <v>-17100.830000000002</v>
      </c>
      <c r="L4066" s="1252">
        <v>-17390.91</v>
      </c>
      <c r="M4066" s="1252">
        <v>-17680.990000000002</v>
      </c>
      <c r="N4066" s="1252">
        <v>-17971.73</v>
      </c>
      <c r="O4066" s="1252">
        <v>-18262.470000000001</v>
      </c>
      <c r="P4066" s="1252">
        <v>-18553.209999999999</v>
      </c>
      <c r="Q4066" s="1252">
        <v>-18845.849999999999</v>
      </c>
      <c r="R4066" s="1252">
        <v>-19138.490000000002</v>
      </c>
      <c r="S4066" s="1252">
        <v>-19431.130000000001</v>
      </c>
      <c r="T4066" s="1252">
        <v>-19431.130000000005</v>
      </c>
      <c r="U4066" s="1251" t="s">
        <v>116</v>
      </c>
      <c r="V4066" s="1251" t="s">
        <v>1537</v>
      </c>
      <c r="W4066" s="1251" t="s">
        <v>322</v>
      </c>
      <c r="X4066" s="1251" t="s">
        <v>1515</v>
      </c>
      <c r="Y4066" s="1251">
        <v>186</v>
      </c>
    </row>
    <row r="4067" spans="1:25" ht="12">
      <c r="A4067" s="1251">
        <v>2021</v>
      </c>
      <c r="B4067" s="1251">
        <v>25</v>
      </c>
      <c r="C4067" s="1251">
        <v>900</v>
      </c>
      <c r="D4067" s="1251" t="s">
        <v>1778</v>
      </c>
      <c r="E4067" s="1251">
        <v>186381</v>
      </c>
      <c r="F4067" s="1251" t="s">
        <v>1578</v>
      </c>
      <c r="G4067" s="1252">
        <v>72317.889999999999</v>
      </c>
      <c r="H4067" s="1252">
        <v>72317.889999999999</v>
      </c>
      <c r="I4067" s="1252">
        <v>72317.889999999999</v>
      </c>
      <c r="J4067" s="1252">
        <v>85145.990000000005</v>
      </c>
      <c r="K4067" s="1252">
        <v>85145.990000000005</v>
      </c>
      <c r="L4067" s="1252">
        <v>85145.990000000005</v>
      </c>
      <c r="M4067" s="1252">
        <v>93572.990000000005</v>
      </c>
      <c r="N4067" s="1252">
        <v>93572.990000000005</v>
      </c>
      <c r="O4067" s="1252">
        <v>93572.990000000005</v>
      </c>
      <c r="P4067" s="1252">
        <v>71073.990000000005</v>
      </c>
      <c r="Q4067" s="1252">
        <v>71073.990000000005</v>
      </c>
      <c r="R4067" s="1252">
        <v>71073.990000000005</v>
      </c>
      <c r="S4067" s="1252">
        <v>36301.989999999998</v>
      </c>
      <c r="T4067" s="1252">
        <v>36301.989999999991</v>
      </c>
      <c r="U4067" s="1251" t="s">
        <v>116</v>
      </c>
      <c r="V4067" s="1251" t="s">
        <v>1537</v>
      </c>
      <c r="W4067" s="1251" t="s">
        <v>322</v>
      </c>
      <c r="X4067" s="1251" t="s">
        <v>1515</v>
      </c>
      <c r="Y4067" s="1251">
        <v>186</v>
      </c>
    </row>
    <row r="4068" spans="1:25" ht="12">
      <c r="A4068" s="1251">
        <v>2021</v>
      </c>
      <c r="B4068" s="1251">
        <v>25</v>
      </c>
      <c r="C4068" s="1251">
        <v>900</v>
      </c>
      <c r="D4068" s="1251" t="s">
        <v>1778</v>
      </c>
      <c r="E4068" s="1251">
        <v>186391</v>
      </c>
      <c r="F4068" s="1251" t="s">
        <v>1720</v>
      </c>
      <c r="G4068" s="1252">
        <v>0</v>
      </c>
      <c r="H4068" s="1252">
        <v>0</v>
      </c>
      <c r="I4068" s="1252">
        <v>0</v>
      </c>
      <c r="J4068" s="1252">
        <v>0</v>
      </c>
      <c r="K4068" s="1252">
        <v>0</v>
      </c>
      <c r="L4068" s="1252">
        <v>0</v>
      </c>
      <c r="M4068" s="1252">
        <v>0</v>
      </c>
      <c r="N4068" s="1252">
        <v>0</v>
      </c>
      <c r="O4068" s="1252">
        <v>0</v>
      </c>
      <c r="P4068" s="1252">
        <v>0</v>
      </c>
      <c r="Q4068" s="1252">
        <v>0</v>
      </c>
      <c r="R4068" s="1252">
        <v>0</v>
      </c>
      <c r="S4068" s="1252">
        <v>0</v>
      </c>
      <c r="T4068" s="1252">
        <v>0</v>
      </c>
      <c r="U4068" s="1251" t="s">
        <v>116</v>
      </c>
      <c r="V4068" s="1251" t="s">
        <v>1537</v>
      </c>
      <c r="W4068" s="1251" t="s">
        <v>322</v>
      </c>
      <c r="X4068" s="1251" t="s">
        <v>1515</v>
      </c>
      <c r="Y4068" s="1251">
        <v>186</v>
      </c>
    </row>
    <row r="4069" spans="1:25" ht="12">
      <c r="A4069" s="1251">
        <v>2021</v>
      </c>
      <c r="B4069" s="1251">
        <v>25</v>
      </c>
      <c r="C4069" s="1251">
        <v>900</v>
      </c>
      <c r="D4069" s="1251" t="s">
        <v>1778</v>
      </c>
      <c r="E4069" s="1251">
        <v>186395</v>
      </c>
      <c r="F4069" s="1251" t="s">
        <v>1691</v>
      </c>
      <c r="G4069" s="1252">
        <v>0</v>
      </c>
      <c r="H4069" s="1252">
        <v>0</v>
      </c>
      <c r="I4069" s="1252">
        <v>0</v>
      </c>
      <c r="J4069" s="1252">
        <v>0</v>
      </c>
      <c r="K4069" s="1252">
        <v>0</v>
      </c>
      <c r="L4069" s="1252">
        <v>0</v>
      </c>
      <c r="M4069" s="1252">
        <v>0</v>
      </c>
      <c r="N4069" s="1252">
        <v>0</v>
      </c>
      <c r="O4069" s="1252">
        <v>0</v>
      </c>
      <c r="P4069" s="1252">
        <v>0</v>
      </c>
      <c r="Q4069" s="1252">
        <v>0</v>
      </c>
      <c r="R4069" s="1252">
        <v>0</v>
      </c>
      <c r="S4069" s="1252">
        <v>0</v>
      </c>
      <c r="T4069" s="1252">
        <v>0</v>
      </c>
      <c r="U4069" s="1251" t="s">
        <v>116</v>
      </c>
      <c r="V4069" s="1251" t="s">
        <v>1537</v>
      </c>
      <c r="W4069" s="1251" t="s">
        <v>322</v>
      </c>
      <c r="X4069" s="1251" t="s">
        <v>1515</v>
      </c>
      <c r="Y4069" s="1251">
        <v>186</v>
      </c>
    </row>
    <row r="4070" spans="1:25" ht="12">
      <c r="A4070" s="1251">
        <v>2021</v>
      </c>
      <c r="B4070" s="1251">
        <v>25</v>
      </c>
      <c r="C4070" s="1251">
        <v>900</v>
      </c>
      <c r="D4070" s="1251" t="s">
        <v>1778</v>
      </c>
      <c r="E4070" s="1251">
        <v>186396</v>
      </c>
      <c r="F4070" s="1251" t="s">
        <v>1579</v>
      </c>
      <c r="G4070" s="1252">
        <v>0</v>
      </c>
      <c r="H4070" s="1252">
        <v>0</v>
      </c>
      <c r="I4070" s="1252">
        <v>0</v>
      </c>
      <c r="J4070" s="1252">
        <v>0</v>
      </c>
      <c r="K4070" s="1252">
        <v>0</v>
      </c>
      <c r="L4070" s="1252">
        <v>0</v>
      </c>
      <c r="M4070" s="1252">
        <v>0</v>
      </c>
      <c r="N4070" s="1252">
        <v>0</v>
      </c>
      <c r="O4070" s="1252">
        <v>0</v>
      </c>
      <c r="P4070" s="1252">
        <v>0</v>
      </c>
      <c r="Q4070" s="1252">
        <v>0</v>
      </c>
      <c r="R4070" s="1252">
        <v>0</v>
      </c>
      <c r="S4070" s="1252">
        <v>0</v>
      </c>
      <c r="T4070" s="1252">
        <v>0</v>
      </c>
      <c r="U4070" s="1251" t="s">
        <v>116</v>
      </c>
      <c r="V4070" s="1251" t="s">
        <v>1537</v>
      </c>
      <c r="W4070" s="1251" t="s">
        <v>322</v>
      </c>
      <c r="X4070" s="1251" t="s">
        <v>1515</v>
      </c>
      <c r="Y4070" s="1251">
        <v>186</v>
      </c>
    </row>
    <row r="4071" spans="1:25" ht="12">
      <c r="A4071" s="1251">
        <v>2021</v>
      </c>
      <c r="B4071" s="1251">
        <v>25</v>
      </c>
      <c r="C4071" s="1251">
        <v>900</v>
      </c>
      <c r="D4071" s="1251" t="s">
        <v>1778</v>
      </c>
      <c r="E4071" s="1251">
        <v>186397</v>
      </c>
      <c r="F4071" s="1251" t="s">
        <v>1692</v>
      </c>
      <c r="G4071" s="1252">
        <v>212648.98999999999</v>
      </c>
      <c r="H4071" s="1252">
        <v>200140.23000000001</v>
      </c>
      <c r="I4071" s="1252">
        <v>187631.47</v>
      </c>
      <c r="J4071" s="1252">
        <v>175122.70999999999</v>
      </c>
      <c r="K4071" s="1252">
        <v>162613.95000000001</v>
      </c>
      <c r="L4071" s="1252">
        <v>150105.19</v>
      </c>
      <c r="M4071" s="1252">
        <v>137596.42999999999</v>
      </c>
      <c r="N4071" s="1252">
        <v>125087.67</v>
      </c>
      <c r="O4071" s="1252">
        <v>112578.91</v>
      </c>
      <c r="P4071" s="1252">
        <v>100070.14999999999</v>
      </c>
      <c r="Q4071" s="1252">
        <v>87561.389999999999</v>
      </c>
      <c r="R4071" s="1252">
        <v>75052.630000000005</v>
      </c>
      <c r="S4071" s="1252">
        <v>62543.870000000003</v>
      </c>
      <c r="T4071" s="1252">
        <v>62543.870000000112</v>
      </c>
      <c r="U4071" s="1251" t="s">
        <v>116</v>
      </c>
      <c r="V4071" s="1251" t="s">
        <v>1537</v>
      </c>
      <c r="W4071" s="1251" t="s">
        <v>322</v>
      </c>
      <c r="X4071" s="1251" t="s">
        <v>1515</v>
      </c>
      <c r="Y4071" s="1251">
        <v>186</v>
      </c>
    </row>
    <row r="4072" spans="1:25" ht="12">
      <c r="A4072" s="1251">
        <v>2021</v>
      </c>
      <c r="B4072" s="1251">
        <v>25</v>
      </c>
      <c r="C4072" s="1251">
        <v>900</v>
      </c>
      <c r="D4072" s="1251" t="s">
        <v>1778</v>
      </c>
      <c r="E4072" s="1251">
        <v>186399</v>
      </c>
      <c r="F4072" s="1251" t="s">
        <v>1580</v>
      </c>
      <c r="G4072" s="1252">
        <v>0</v>
      </c>
      <c r="H4072" s="1252">
        <v>0</v>
      </c>
      <c r="I4072" s="1252">
        <v>0</v>
      </c>
      <c r="J4072" s="1252">
        <v>0</v>
      </c>
      <c r="K4072" s="1252">
        <v>0</v>
      </c>
      <c r="L4072" s="1252">
        <v>0</v>
      </c>
      <c r="M4072" s="1252">
        <v>0</v>
      </c>
      <c r="N4072" s="1252">
        <v>0</v>
      </c>
      <c r="O4072" s="1252">
        <v>0</v>
      </c>
      <c r="P4072" s="1252">
        <v>0</v>
      </c>
      <c r="Q4072" s="1252">
        <v>0</v>
      </c>
      <c r="R4072" s="1252">
        <v>0</v>
      </c>
      <c r="S4072" s="1252">
        <v>0</v>
      </c>
      <c r="T4072" s="1252">
        <v>0</v>
      </c>
      <c r="U4072" s="1251" t="s">
        <v>116</v>
      </c>
      <c r="V4072" s="1251" t="s">
        <v>564</v>
      </c>
      <c r="W4072" s="1251" t="s">
        <v>322</v>
      </c>
      <c r="X4072" s="1251" t="s">
        <v>1515</v>
      </c>
      <c r="Y4072" s="1251">
        <v>186</v>
      </c>
    </row>
    <row r="4073" spans="1:25" ht="12">
      <c r="A4073" s="1251">
        <v>2021</v>
      </c>
      <c r="B4073" s="1251">
        <v>25</v>
      </c>
      <c r="C4073" s="1251">
        <v>900</v>
      </c>
      <c r="D4073" s="1251" t="s">
        <v>1778</v>
      </c>
      <c r="E4073" s="1251">
        <v>186520</v>
      </c>
      <c r="F4073" s="1251" t="s">
        <v>1901</v>
      </c>
      <c r="G4073" s="1252">
        <v>361542.42999999999</v>
      </c>
      <c r="H4073" s="1252">
        <v>445357</v>
      </c>
      <c r="I4073" s="1252">
        <v>487506</v>
      </c>
      <c r="J4073" s="1252">
        <v>495714</v>
      </c>
      <c r="K4073" s="1252">
        <v>539910</v>
      </c>
      <c r="L4073" s="1252">
        <v>487412</v>
      </c>
      <c r="M4073" s="1252">
        <v>470524</v>
      </c>
      <c r="N4073" s="1252">
        <v>472545</v>
      </c>
      <c r="O4073" s="1252">
        <v>494968</v>
      </c>
      <c r="P4073" s="1252">
        <v>541108</v>
      </c>
      <c r="Q4073" s="1252">
        <v>606155</v>
      </c>
      <c r="R4073" s="1252">
        <v>698447</v>
      </c>
      <c r="S4073" s="1252">
        <v>817257</v>
      </c>
      <c r="T4073" s="1252">
        <v>817257</v>
      </c>
      <c r="U4073" s="1251" t="s">
        <v>116</v>
      </c>
      <c r="V4073" s="1251" t="s">
        <v>1537</v>
      </c>
      <c r="W4073" s="1251" t="s">
        <v>322</v>
      </c>
      <c r="X4073" s="1251" t="s">
        <v>1515</v>
      </c>
      <c r="Y4073" s="1251">
        <v>186</v>
      </c>
    </row>
    <row r="4074" spans="1:25" ht="12">
      <c r="A4074" s="1251">
        <v>2021</v>
      </c>
      <c r="B4074" s="1251">
        <v>25</v>
      </c>
      <c r="C4074" s="1251">
        <v>900</v>
      </c>
      <c r="D4074" s="1251" t="s">
        <v>1778</v>
      </c>
      <c r="E4074" s="1251">
        <v>186600</v>
      </c>
      <c r="F4074" s="1251" t="s">
        <v>1805</v>
      </c>
      <c r="G4074" s="1252">
        <v>0</v>
      </c>
      <c r="H4074" s="1252">
        <v>0</v>
      </c>
      <c r="I4074" s="1252">
        <v>0</v>
      </c>
      <c r="J4074" s="1252">
        <v>0</v>
      </c>
      <c r="K4074" s="1252">
        <v>0</v>
      </c>
      <c r="L4074" s="1252">
        <v>0</v>
      </c>
      <c r="M4074" s="1252">
        <v>0</v>
      </c>
      <c r="N4074" s="1252">
        <v>0</v>
      </c>
      <c r="O4074" s="1252">
        <v>0</v>
      </c>
      <c r="P4074" s="1252">
        <v>0</v>
      </c>
      <c r="Q4074" s="1252">
        <v>0</v>
      </c>
      <c r="R4074" s="1252">
        <v>0</v>
      </c>
      <c r="S4074" s="1252">
        <v>0</v>
      </c>
      <c r="T4074" s="1252">
        <v>0</v>
      </c>
      <c r="U4074" s="1251" t="s">
        <v>116</v>
      </c>
      <c r="V4074" s="1251" t="s">
        <v>1537</v>
      </c>
      <c r="W4074" s="1251" t="s">
        <v>322</v>
      </c>
      <c r="X4074" s="1251" t="s">
        <v>1515</v>
      </c>
      <c r="Y4074" s="1251">
        <v>186</v>
      </c>
    </row>
    <row r="4075" spans="1:25" ht="12">
      <c r="A4075" s="1251">
        <v>2021</v>
      </c>
      <c r="B4075" s="1251">
        <v>25</v>
      </c>
      <c r="C4075" s="1251">
        <v>900</v>
      </c>
      <c r="D4075" s="1251" t="s">
        <v>1778</v>
      </c>
      <c r="E4075" s="1251">
        <v>190100</v>
      </c>
      <c r="F4075" s="1251" t="s">
        <v>1806</v>
      </c>
      <c r="G4075" s="1252">
        <v>0</v>
      </c>
      <c r="H4075" s="1252">
        <v>0</v>
      </c>
      <c r="I4075" s="1252">
        <v>0</v>
      </c>
      <c r="J4075" s="1252">
        <v>0</v>
      </c>
      <c r="K4075" s="1252">
        <v>0</v>
      </c>
      <c r="L4075" s="1252">
        <v>0</v>
      </c>
      <c r="M4075" s="1252">
        <v>0</v>
      </c>
      <c r="N4075" s="1252">
        <v>0</v>
      </c>
      <c r="O4075" s="1252">
        <v>0</v>
      </c>
      <c r="P4075" s="1252">
        <v>0</v>
      </c>
      <c r="Q4075" s="1252">
        <v>0</v>
      </c>
      <c r="R4075" s="1252">
        <v>0</v>
      </c>
      <c r="S4075" s="1252">
        <v>0</v>
      </c>
      <c r="T4075" s="1252">
        <v>0</v>
      </c>
      <c r="U4075" s="1251" t="s">
        <v>116</v>
      </c>
      <c r="V4075" s="1251" t="s">
        <v>1537</v>
      </c>
      <c r="W4075" s="1251" t="s">
        <v>377</v>
      </c>
      <c r="X4075" s="1251" t="s">
        <v>1515</v>
      </c>
      <c r="Y4075" s="1251">
        <v>190</v>
      </c>
    </row>
    <row r="4076" spans="1:25" ht="12">
      <c r="A4076" s="1251">
        <v>2021</v>
      </c>
      <c r="B4076" s="1251">
        <v>25</v>
      </c>
      <c r="C4076" s="1251">
        <v>900</v>
      </c>
      <c r="D4076" s="1251" t="s">
        <v>1778</v>
      </c>
      <c r="E4076" s="1251">
        <v>190101</v>
      </c>
      <c r="F4076" s="1251" t="s">
        <v>1807</v>
      </c>
      <c r="G4076" s="1252">
        <v>0</v>
      </c>
      <c r="H4076" s="1252">
        <v>0</v>
      </c>
      <c r="I4076" s="1252">
        <v>0</v>
      </c>
      <c r="J4076" s="1252">
        <v>0</v>
      </c>
      <c r="K4076" s="1252">
        <v>0</v>
      </c>
      <c r="L4076" s="1252">
        <v>0</v>
      </c>
      <c r="M4076" s="1252">
        <v>0</v>
      </c>
      <c r="N4076" s="1252">
        <v>0</v>
      </c>
      <c r="O4076" s="1252">
        <v>0</v>
      </c>
      <c r="P4076" s="1252">
        <v>0</v>
      </c>
      <c r="Q4076" s="1252">
        <v>0</v>
      </c>
      <c r="R4076" s="1252">
        <v>0</v>
      </c>
      <c r="S4076" s="1252">
        <v>0</v>
      </c>
      <c r="T4076" s="1252">
        <v>0</v>
      </c>
      <c r="U4076" s="1251" t="s">
        <v>116</v>
      </c>
      <c r="V4076" s="1251" t="s">
        <v>1537</v>
      </c>
      <c r="W4076" s="1251" t="s">
        <v>377</v>
      </c>
      <c r="X4076" s="1251" t="s">
        <v>1515</v>
      </c>
      <c r="Y4076" s="1251">
        <v>190</v>
      </c>
    </row>
    <row r="4077" spans="1:25" ht="12">
      <c r="A4077" s="1251">
        <v>2021</v>
      </c>
      <c r="B4077" s="1251">
        <v>25</v>
      </c>
      <c r="C4077" s="1251">
        <v>900</v>
      </c>
      <c r="D4077" s="1251" t="s">
        <v>1778</v>
      </c>
      <c r="E4077" s="1251">
        <v>201000</v>
      </c>
      <c r="F4077" s="1251" t="s">
        <v>1808</v>
      </c>
      <c r="G4077" s="1252">
        <v>-3603125</v>
      </c>
      <c r="H4077" s="1252">
        <v>-3603125</v>
      </c>
      <c r="I4077" s="1252">
        <v>-3603125</v>
      </c>
      <c r="J4077" s="1252">
        <v>-3603125</v>
      </c>
      <c r="K4077" s="1252">
        <v>-3603125</v>
      </c>
      <c r="L4077" s="1252">
        <v>-3603125</v>
      </c>
      <c r="M4077" s="1252">
        <v>-3603125</v>
      </c>
      <c r="N4077" s="1252">
        <v>-3603125</v>
      </c>
      <c r="O4077" s="1252">
        <v>-3603125</v>
      </c>
      <c r="P4077" s="1252">
        <v>-3603125</v>
      </c>
      <c r="Q4077" s="1252">
        <v>-3603125</v>
      </c>
      <c r="R4077" s="1252">
        <v>-3603125</v>
      </c>
      <c r="S4077" s="1252">
        <v>-3603125</v>
      </c>
      <c r="T4077" s="1252">
        <v>-3603125</v>
      </c>
      <c r="U4077" s="1251" t="s">
        <v>116</v>
      </c>
      <c r="V4077" s="1251" t="s">
        <v>1537</v>
      </c>
      <c r="W4077" s="1251" t="s">
        <v>349</v>
      </c>
      <c r="X4077" s="1251" t="s">
        <v>1675</v>
      </c>
      <c r="Y4077" s="1251">
        <v>201</v>
      </c>
    </row>
    <row r="4078" spans="1:25" ht="12">
      <c r="A4078" s="1251">
        <v>2021</v>
      </c>
      <c r="B4078" s="1251">
        <v>25</v>
      </c>
      <c r="C4078" s="1251">
        <v>900</v>
      </c>
      <c r="D4078" s="1251" t="s">
        <v>1778</v>
      </c>
      <c r="E4078" s="1251">
        <v>207010</v>
      </c>
      <c r="F4078" s="1251" t="s">
        <v>1809</v>
      </c>
      <c r="G4078" s="1252">
        <v>-15566026.109999999</v>
      </c>
      <c r="H4078" s="1252">
        <v>-15566026.109999999</v>
      </c>
      <c r="I4078" s="1252">
        <v>-15566026.109999999</v>
      </c>
      <c r="J4078" s="1252">
        <v>-15566026.109999999</v>
      </c>
      <c r="K4078" s="1252">
        <v>-15566026.109999999</v>
      </c>
      <c r="L4078" s="1252">
        <v>-15566026.109999999</v>
      </c>
      <c r="M4078" s="1252">
        <v>-15566026.109999999</v>
      </c>
      <c r="N4078" s="1252">
        <v>-15566026.109999999</v>
      </c>
      <c r="O4078" s="1252">
        <v>-15566026.109999999</v>
      </c>
      <c r="P4078" s="1252">
        <v>-15566026.109999999</v>
      </c>
      <c r="Q4078" s="1252">
        <v>-15566026.109999999</v>
      </c>
      <c r="R4078" s="1252">
        <v>-15566026.109999999</v>
      </c>
      <c r="S4078" s="1252">
        <v>-15566026.109999999</v>
      </c>
      <c r="T4078" s="1252">
        <v>-15566026.110000014</v>
      </c>
      <c r="U4078" s="1251" t="s">
        <v>116</v>
      </c>
      <c r="V4078" s="1251" t="s">
        <v>1537</v>
      </c>
      <c r="W4078" s="1251" t="s">
        <v>349</v>
      </c>
      <c r="X4078" s="1251" t="s">
        <v>1675</v>
      </c>
      <c r="Y4078" s="1251">
        <v>207</v>
      </c>
    </row>
    <row r="4079" spans="1:25" ht="12">
      <c r="A4079" s="1251">
        <v>2021</v>
      </c>
      <c r="B4079" s="1251">
        <v>25</v>
      </c>
      <c r="C4079" s="1251">
        <v>900</v>
      </c>
      <c r="D4079" s="1251" t="s">
        <v>1778</v>
      </c>
      <c r="E4079" s="1251">
        <v>211000</v>
      </c>
      <c r="F4079" s="1251" t="s">
        <v>1674</v>
      </c>
      <c r="G4079" s="1252">
        <v>-3893063</v>
      </c>
      <c r="H4079" s="1252">
        <v>-10288513.59</v>
      </c>
      <c r="I4079" s="1252">
        <v>-10926154.27</v>
      </c>
      <c r="J4079" s="1252">
        <v>-9586411.5399999991</v>
      </c>
      <c r="K4079" s="1252">
        <v>-11075849.6</v>
      </c>
      <c r="L4079" s="1252">
        <v>-10110459.189999999</v>
      </c>
      <c r="M4079" s="1252">
        <v>-11468757.380000001</v>
      </c>
      <c r="N4079" s="1252">
        <v>-10349050.960000001</v>
      </c>
      <c r="O4079" s="1252">
        <v>-9672206.2400000002</v>
      </c>
      <c r="P4079" s="1252">
        <v>-9194085.7799999993</v>
      </c>
      <c r="Q4079" s="1252">
        <v>-8270620.0499999998</v>
      </c>
      <c r="R4079" s="1252">
        <v>-7482547.1200000001</v>
      </c>
      <c r="S4079" s="1252">
        <v>-8511775.6300000008</v>
      </c>
      <c r="T4079" s="1252">
        <v>-8511775.6299999952</v>
      </c>
      <c r="U4079" s="1251" t="s">
        <v>116</v>
      </c>
      <c r="V4079" s="1251" t="s">
        <v>1537</v>
      </c>
      <c r="W4079" s="1251" t="s">
        <v>349</v>
      </c>
      <c r="X4079" s="1251" t="s">
        <v>1675</v>
      </c>
      <c r="Y4079" s="1251">
        <v>211</v>
      </c>
    </row>
    <row r="4080" spans="1:25" ht="12">
      <c r="A4080" s="1251">
        <v>2021</v>
      </c>
      <c r="B4080" s="1251">
        <v>25</v>
      </c>
      <c r="C4080" s="1251">
        <v>900</v>
      </c>
      <c r="D4080" s="1251" t="s">
        <v>1778</v>
      </c>
      <c r="E4080" s="1251">
        <v>211002</v>
      </c>
      <c r="F4080" s="1251" t="s">
        <v>1810</v>
      </c>
      <c r="G4080" s="1252">
        <v>-425231.96999999997</v>
      </c>
      <c r="H4080" s="1252">
        <v>-427556.65999999997</v>
      </c>
      <c r="I4080" s="1252">
        <v>-429650.57000000001</v>
      </c>
      <c r="J4080" s="1252">
        <v>-434010.84999999998</v>
      </c>
      <c r="K4080" s="1252">
        <v>-438459.91999999998</v>
      </c>
      <c r="L4080" s="1252">
        <v>-443057.28999999998</v>
      </c>
      <c r="M4080" s="1252">
        <v>-447506.35999999999</v>
      </c>
      <c r="N4080" s="1252">
        <v>-452103.72999999998</v>
      </c>
      <c r="O4080" s="1252">
        <v>-456701.09999999998</v>
      </c>
      <c r="P4080" s="1252">
        <v>-461150.16999999998</v>
      </c>
      <c r="Q4080" s="1252">
        <v>-465747.53999999998</v>
      </c>
      <c r="R4080" s="1252">
        <v>-470196.60999999999</v>
      </c>
      <c r="S4080" s="1252">
        <v>-484336.73999999999</v>
      </c>
      <c r="T4080" s="1252">
        <v>-484336.74000000022</v>
      </c>
      <c r="U4080" s="1251" t="s">
        <v>116</v>
      </c>
      <c r="V4080" s="1251" t="s">
        <v>1537</v>
      </c>
      <c r="W4080" s="1251" t="s">
        <v>349</v>
      </c>
      <c r="X4080" s="1251" t="s">
        <v>1675</v>
      </c>
      <c r="Y4080" s="1251">
        <v>211</v>
      </c>
    </row>
    <row r="4081" spans="1:25" ht="12">
      <c r="A4081" s="1251">
        <v>2021</v>
      </c>
      <c r="B4081" s="1251">
        <v>25</v>
      </c>
      <c r="C4081" s="1251">
        <v>900</v>
      </c>
      <c r="D4081" s="1251" t="s">
        <v>1778</v>
      </c>
      <c r="E4081" s="1251">
        <v>211003</v>
      </c>
      <c r="F4081" s="1251" t="s">
        <v>1811</v>
      </c>
      <c r="G4081" s="1252">
        <v>-8534.3999999999996</v>
      </c>
      <c r="H4081" s="1252">
        <v>-9658.5400000000009</v>
      </c>
      <c r="I4081" s="1252">
        <v>-10662.959999999999</v>
      </c>
      <c r="J4081" s="1252">
        <v>-12316.209999999999</v>
      </c>
      <c r="K4081" s="1252">
        <v>-14431.68</v>
      </c>
      <c r="L4081" s="1252">
        <v>-16617.66</v>
      </c>
      <c r="M4081" s="1252">
        <v>-18733.130000000001</v>
      </c>
      <c r="N4081" s="1252">
        <v>-20919.110000000001</v>
      </c>
      <c r="O4081" s="1252">
        <v>-23105.09</v>
      </c>
      <c r="P4081" s="1252">
        <v>-25220.560000000001</v>
      </c>
      <c r="Q4081" s="1252">
        <v>-27406.540000000001</v>
      </c>
      <c r="R4081" s="1252">
        <v>-29522.009999999998</v>
      </c>
      <c r="S4081" s="1252">
        <v>-32657.75</v>
      </c>
      <c r="T4081" s="1252">
        <v>-32657.75</v>
      </c>
      <c r="U4081" s="1251" t="s">
        <v>116</v>
      </c>
      <c r="V4081" s="1251" t="s">
        <v>1537</v>
      </c>
      <c r="W4081" s="1251" t="s">
        <v>349</v>
      </c>
      <c r="X4081" s="1251" t="s">
        <v>1675</v>
      </c>
      <c r="Y4081" s="1251">
        <v>211</v>
      </c>
    </row>
    <row r="4082" spans="1:25" ht="12">
      <c r="A4082" s="1251">
        <v>2021</v>
      </c>
      <c r="B4082" s="1251">
        <v>25</v>
      </c>
      <c r="C4082" s="1251">
        <v>900</v>
      </c>
      <c r="D4082" s="1251" t="s">
        <v>1778</v>
      </c>
      <c r="E4082" s="1251">
        <v>211500</v>
      </c>
      <c r="F4082" s="1251" t="s">
        <v>1812</v>
      </c>
      <c r="G4082" s="1252">
        <v>-296843.82000000001</v>
      </c>
      <c r="H4082" s="1252">
        <v>-296942.40000000002</v>
      </c>
      <c r="I4082" s="1252">
        <v>-297031.10999999999</v>
      </c>
      <c r="J4082" s="1252">
        <v>-297307.90000000002</v>
      </c>
      <c r="K4082" s="1252">
        <v>-297575.76000000001</v>
      </c>
      <c r="L4082" s="1252">
        <v>-297852.54999999999</v>
      </c>
      <c r="M4082" s="1252">
        <v>-298120.40999999997</v>
      </c>
      <c r="N4082" s="1252">
        <v>-298397.20000000001</v>
      </c>
      <c r="O4082" s="1252">
        <v>-298673.98999999999</v>
      </c>
      <c r="P4082" s="1252">
        <v>-298941.84999999998</v>
      </c>
      <c r="Q4082" s="1252">
        <v>-299218.64000000001</v>
      </c>
      <c r="R4082" s="1252">
        <v>-299486.5</v>
      </c>
      <c r="S4082" s="1252">
        <v>-299763.28999999998</v>
      </c>
      <c r="T4082" s="1252">
        <v>-299763.29000000004</v>
      </c>
      <c r="U4082" s="1251" t="s">
        <v>116</v>
      </c>
      <c r="V4082" s="1251" t="s">
        <v>1537</v>
      </c>
      <c r="W4082" s="1251" t="s">
        <v>349</v>
      </c>
      <c r="X4082" s="1251" t="s">
        <v>1675</v>
      </c>
      <c r="Y4082" s="1251">
        <v>211</v>
      </c>
    </row>
    <row r="4083" spans="1:25" ht="12">
      <c r="A4083" s="1251">
        <v>2021</v>
      </c>
      <c r="B4083" s="1251">
        <v>25</v>
      </c>
      <c r="C4083" s="1251">
        <v>900</v>
      </c>
      <c r="D4083" s="1251" t="s">
        <v>1778</v>
      </c>
      <c r="E4083" s="1251">
        <v>211501</v>
      </c>
      <c r="F4083" s="1251" t="s">
        <v>1813</v>
      </c>
      <c r="G4083" s="1252">
        <v>-43746.540000000001</v>
      </c>
      <c r="H4083" s="1252">
        <v>-43746.540000000001</v>
      </c>
      <c r="I4083" s="1252">
        <v>-43746.540000000001</v>
      </c>
      <c r="J4083" s="1252">
        <v>-43746.540000000001</v>
      </c>
      <c r="K4083" s="1252">
        <v>-43746.540000000001</v>
      </c>
      <c r="L4083" s="1252">
        <v>-43746.540000000001</v>
      </c>
      <c r="M4083" s="1252">
        <v>-43746.540000000001</v>
      </c>
      <c r="N4083" s="1252">
        <v>-43746.540000000001</v>
      </c>
      <c r="O4083" s="1252">
        <v>-43746.540000000001</v>
      </c>
      <c r="P4083" s="1252">
        <v>-43746.540000000001</v>
      </c>
      <c r="Q4083" s="1252">
        <v>-43746.540000000001</v>
      </c>
      <c r="R4083" s="1252">
        <v>-43746.540000000001</v>
      </c>
      <c r="S4083" s="1252">
        <v>-43746.540000000001</v>
      </c>
      <c r="T4083" s="1252">
        <v>-43746.539999999979</v>
      </c>
      <c r="U4083" s="1251" t="s">
        <v>116</v>
      </c>
      <c r="V4083" s="1251" t="s">
        <v>1537</v>
      </c>
      <c r="W4083" s="1251" t="s">
        <v>349</v>
      </c>
      <c r="X4083" s="1251" t="s">
        <v>1675</v>
      </c>
      <c r="Y4083" s="1251">
        <v>211</v>
      </c>
    </row>
    <row r="4084" spans="1:25" ht="12">
      <c r="A4084" s="1251">
        <v>2021</v>
      </c>
      <c r="B4084" s="1251">
        <v>25</v>
      </c>
      <c r="C4084" s="1251">
        <v>900</v>
      </c>
      <c r="D4084" s="1251" t="s">
        <v>1778</v>
      </c>
      <c r="E4084" s="1251">
        <v>211600</v>
      </c>
      <c r="F4084" s="1251" t="s">
        <v>1814</v>
      </c>
      <c r="G4084" s="1252">
        <v>-93682.059999999998</v>
      </c>
      <c r="H4084" s="1252">
        <v>-93682.059999999998</v>
      </c>
      <c r="I4084" s="1252">
        <v>-93682.059999999998</v>
      </c>
      <c r="J4084" s="1252">
        <v>-93682.059999999998</v>
      </c>
      <c r="K4084" s="1252">
        <v>-93682.059999999998</v>
      </c>
      <c r="L4084" s="1252">
        <v>-93682.059999999998</v>
      </c>
      <c r="M4084" s="1252">
        <v>-93682.059999999998</v>
      </c>
      <c r="N4084" s="1252">
        <v>-93682.059999999998</v>
      </c>
      <c r="O4084" s="1252">
        <v>-93682.059999999998</v>
      </c>
      <c r="P4084" s="1252">
        <v>-93682.059999999998</v>
      </c>
      <c r="Q4084" s="1252">
        <v>-93682.059999999998</v>
      </c>
      <c r="R4084" s="1252">
        <v>-93682.059999999998</v>
      </c>
      <c r="S4084" s="1252">
        <v>-93682.059999999998</v>
      </c>
      <c r="T4084" s="1252">
        <v>-93682.060000000056</v>
      </c>
      <c r="U4084" s="1251" t="s">
        <v>116</v>
      </c>
      <c r="V4084" s="1251" t="s">
        <v>1537</v>
      </c>
      <c r="W4084" s="1251" t="s">
        <v>349</v>
      </c>
      <c r="X4084" s="1251" t="s">
        <v>1675</v>
      </c>
      <c r="Y4084" s="1251">
        <v>211</v>
      </c>
    </row>
    <row r="4085" spans="1:25" ht="12">
      <c r="A4085" s="1251">
        <v>2021</v>
      </c>
      <c r="B4085" s="1251">
        <v>25</v>
      </c>
      <c r="C4085" s="1251">
        <v>900</v>
      </c>
      <c r="D4085" s="1251" t="s">
        <v>1778</v>
      </c>
      <c r="E4085" s="1251">
        <v>213000</v>
      </c>
      <c r="F4085" s="1251" t="s">
        <v>1815</v>
      </c>
      <c r="G4085" s="1252">
        <v>122059.25</v>
      </c>
      <c r="H4085" s="1252">
        <v>122059.25</v>
      </c>
      <c r="I4085" s="1252">
        <v>122059.25</v>
      </c>
      <c r="J4085" s="1252">
        <v>122059.25</v>
      </c>
      <c r="K4085" s="1252">
        <v>122059.25</v>
      </c>
      <c r="L4085" s="1252">
        <v>122059.25</v>
      </c>
      <c r="M4085" s="1252">
        <v>122059.25</v>
      </c>
      <c r="N4085" s="1252">
        <v>122059.25</v>
      </c>
      <c r="O4085" s="1252">
        <v>122059.25</v>
      </c>
      <c r="P4085" s="1252">
        <v>122059.25</v>
      </c>
      <c r="Q4085" s="1252">
        <v>122059.25</v>
      </c>
      <c r="R4085" s="1252">
        <v>122059.25</v>
      </c>
      <c r="S4085" s="1252">
        <v>122059.25</v>
      </c>
      <c r="T4085" s="1252">
        <v>122059.25</v>
      </c>
      <c r="U4085" s="1251" t="s">
        <v>116</v>
      </c>
      <c r="V4085" s="1251" t="s">
        <v>1537</v>
      </c>
      <c r="W4085" s="1251" t="s">
        <v>349</v>
      </c>
      <c r="X4085" s="1251" t="s">
        <v>1675</v>
      </c>
      <c r="Y4085" s="1251">
        <v>213</v>
      </c>
    </row>
    <row r="4086" spans="1:25" ht="12">
      <c r="A4086" s="1251">
        <v>2021</v>
      </c>
      <c r="B4086" s="1251">
        <v>25</v>
      </c>
      <c r="C4086" s="1251">
        <v>900</v>
      </c>
      <c r="D4086" s="1251" t="s">
        <v>1778</v>
      </c>
      <c r="E4086" s="1251">
        <v>215000</v>
      </c>
      <c r="F4086" s="1251" t="s">
        <v>1676</v>
      </c>
      <c r="G4086" s="1252">
        <v>-81539121.739999995</v>
      </c>
      <c r="H4086" s="1252">
        <v>-81539121.739999995</v>
      </c>
      <c r="I4086" s="1252">
        <v>-81539121.739999995</v>
      </c>
      <c r="J4086" s="1252">
        <v>-81539121.739999995</v>
      </c>
      <c r="K4086" s="1252">
        <v>-83139820.120000005</v>
      </c>
      <c r="L4086" s="1252">
        <v>-83139820.120000005</v>
      </c>
      <c r="M4086" s="1252">
        <v>-83139820.120000005</v>
      </c>
      <c r="N4086" s="1252">
        <v>-83139820.120000005</v>
      </c>
      <c r="O4086" s="1252">
        <v>-83139820.120000005</v>
      </c>
      <c r="P4086" s="1252">
        <v>-83139820.120000005</v>
      </c>
      <c r="Q4086" s="1252">
        <v>-83139820.120000005</v>
      </c>
      <c r="R4086" s="1252">
        <v>-83139820.120000005</v>
      </c>
      <c r="S4086" s="1252">
        <v>-83139820.120000005</v>
      </c>
      <c r="T4086" s="1252">
        <v>-83139820.120000005</v>
      </c>
      <c r="U4086" s="1251" t="s">
        <v>116</v>
      </c>
      <c r="V4086" s="1251" t="s">
        <v>1537</v>
      </c>
      <c r="W4086" s="1251" t="s">
        <v>352</v>
      </c>
      <c r="X4086" s="1251" t="s">
        <v>1675</v>
      </c>
      <c r="Y4086" s="1251">
        <v>215</v>
      </c>
    </row>
    <row r="4087" spans="1:25" ht="12">
      <c r="A4087" s="1251">
        <v>2021</v>
      </c>
      <c r="B4087" s="1251">
        <v>25</v>
      </c>
      <c r="C4087" s="1251">
        <v>900</v>
      </c>
      <c r="D4087" s="1251" t="s">
        <v>1778</v>
      </c>
      <c r="E4087" s="1251">
        <v>215100</v>
      </c>
      <c r="F4087" s="1251" t="s">
        <v>1734</v>
      </c>
      <c r="G4087" s="1252">
        <v>0</v>
      </c>
      <c r="H4087" s="1252">
        <v>-527963.47999999998</v>
      </c>
      <c r="I4087" s="1252">
        <v>-944598.28000000003</v>
      </c>
      <c r="J4087" s="1252">
        <v>-1757684.8899999999</v>
      </c>
      <c r="K4087" s="1252">
        <v>-2335402.8100000001</v>
      </c>
      <c r="L4087" s="1252">
        <v>-3278128.8599999999</v>
      </c>
      <c r="M4087" s="1252">
        <v>-5018565.1699999999</v>
      </c>
      <c r="N4087" s="1252">
        <v>-6325080.0800000001</v>
      </c>
      <c r="O4087" s="1252">
        <v>-7498675.5</v>
      </c>
      <c r="P4087" s="1252">
        <v>-8451619.7799999993</v>
      </c>
      <c r="Q4087" s="1252">
        <v>-9447071.6400000006</v>
      </c>
      <c r="R4087" s="1252">
        <v>-9848085.3900000006</v>
      </c>
      <c r="S4087" s="1252">
        <v>-10459353.6</v>
      </c>
      <c r="T4087" s="1252">
        <v>-10459353.600000001</v>
      </c>
      <c r="U4087" s="1251" t="s">
        <v>116</v>
      </c>
      <c r="V4087" s="1251" t="s">
        <v>1537</v>
      </c>
      <c r="W4087" s="1251" t="s">
        <v>352</v>
      </c>
      <c r="X4087" s="1251" t="s">
        <v>1675</v>
      </c>
      <c r="Y4087" s="1251">
        <v>215</v>
      </c>
    </row>
    <row r="4088" spans="1:25" ht="12">
      <c r="A4088" s="1251">
        <v>2021</v>
      </c>
      <c r="B4088" s="1251">
        <v>25</v>
      </c>
      <c r="C4088" s="1251">
        <v>900</v>
      </c>
      <c r="D4088" s="1251" t="s">
        <v>1778</v>
      </c>
      <c r="E4088" s="1251">
        <v>215101</v>
      </c>
      <c r="F4088" s="1251" t="s">
        <v>1677</v>
      </c>
      <c r="G4088" s="1252">
        <v>11925.6</v>
      </c>
      <c r="H4088" s="1252">
        <v>11925.6</v>
      </c>
      <c r="I4088" s="1252">
        <v>11925.6</v>
      </c>
      <c r="J4088" s="1252">
        <v>11925.6</v>
      </c>
      <c r="K4088" s="1252">
        <v>-12347.620000000001</v>
      </c>
      <c r="L4088" s="1252">
        <v>-12347.620000000001</v>
      </c>
      <c r="M4088" s="1252">
        <v>-12347.620000000001</v>
      </c>
      <c r="N4088" s="1252">
        <v>-12347.620000000001</v>
      </c>
      <c r="O4088" s="1252">
        <v>-12347.620000000001</v>
      </c>
      <c r="P4088" s="1252">
        <v>-12347.620000000001</v>
      </c>
      <c r="Q4088" s="1252">
        <v>-12347.620000000001</v>
      </c>
      <c r="R4088" s="1252">
        <v>-12347.620000000001</v>
      </c>
      <c r="S4088" s="1252">
        <v>-12347.620000000001</v>
      </c>
      <c r="T4088" s="1252">
        <v>-12347.620000000003</v>
      </c>
      <c r="U4088" s="1251" t="s">
        <v>116</v>
      </c>
      <c r="V4088" s="1251" t="s">
        <v>1537</v>
      </c>
      <c r="W4088" s="1251" t="s">
        <v>352</v>
      </c>
      <c r="X4088" s="1251" t="s">
        <v>1675</v>
      </c>
      <c r="Y4088" s="1251">
        <v>215</v>
      </c>
    </row>
    <row r="4089" spans="1:25" ht="12">
      <c r="A4089" s="1251">
        <v>2021</v>
      </c>
      <c r="B4089" s="1251">
        <v>25</v>
      </c>
      <c r="C4089" s="1251">
        <v>900</v>
      </c>
      <c r="D4089" s="1251" t="s">
        <v>1778</v>
      </c>
      <c r="E4089" s="1251">
        <v>215300</v>
      </c>
      <c r="F4089" s="1251" t="s">
        <v>1678</v>
      </c>
      <c r="G4089" s="1252">
        <v>0</v>
      </c>
      <c r="H4089" s="1252">
        <v>0</v>
      </c>
      <c r="I4089" s="1252">
        <v>0</v>
      </c>
      <c r="J4089" s="1252">
        <v>0</v>
      </c>
      <c r="K4089" s="1252">
        <v>0</v>
      </c>
      <c r="L4089" s="1252">
        <v>0</v>
      </c>
      <c r="M4089" s="1252">
        <v>0</v>
      </c>
      <c r="N4089" s="1252">
        <v>0</v>
      </c>
      <c r="O4089" s="1252">
        <v>0</v>
      </c>
      <c r="P4089" s="1252">
        <v>0</v>
      </c>
      <c r="Q4089" s="1252">
        <v>0</v>
      </c>
      <c r="R4089" s="1252">
        <v>0</v>
      </c>
      <c r="S4089" s="1252">
        <v>0</v>
      </c>
      <c r="T4089" s="1252">
        <v>0</v>
      </c>
      <c r="U4089" s="1251" t="s">
        <v>116</v>
      </c>
      <c r="V4089" s="1251" t="s">
        <v>1537</v>
      </c>
      <c r="W4089" s="1251" t="s">
        <v>352</v>
      </c>
      <c r="X4089" s="1251" t="s">
        <v>1675</v>
      </c>
      <c r="Y4089" s="1251">
        <v>215</v>
      </c>
    </row>
    <row r="4090" spans="1:25" ht="12">
      <c r="A4090" s="1251">
        <v>2021</v>
      </c>
      <c r="B4090" s="1251">
        <v>25</v>
      </c>
      <c r="C4090" s="1251">
        <v>900</v>
      </c>
      <c r="D4090" s="1251" t="s">
        <v>1778</v>
      </c>
      <c r="E4090" s="1251">
        <v>221010</v>
      </c>
      <c r="F4090" s="1251" t="s">
        <v>1816</v>
      </c>
      <c r="G4090" s="1252">
        <v>0</v>
      </c>
      <c r="H4090" s="1252">
        <v>0</v>
      </c>
      <c r="I4090" s="1252">
        <v>0</v>
      </c>
      <c r="J4090" s="1252">
        <v>0</v>
      </c>
      <c r="K4090" s="1252">
        <v>0</v>
      </c>
      <c r="L4090" s="1252">
        <v>0</v>
      </c>
      <c r="M4090" s="1252">
        <v>0</v>
      </c>
      <c r="N4090" s="1252">
        <v>0</v>
      </c>
      <c r="O4090" s="1252">
        <v>0</v>
      </c>
      <c r="P4090" s="1252">
        <v>0</v>
      </c>
      <c r="Q4090" s="1252">
        <v>0</v>
      </c>
      <c r="R4090" s="1252">
        <v>0</v>
      </c>
      <c r="S4090" s="1252">
        <v>0</v>
      </c>
      <c r="T4090" s="1252">
        <v>0</v>
      </c>
      <c r="U4090" s="1251" t="s">
        <v>116</v>
      </c>
      <c r="V4090" s="1251" t="s">
        <v>1537</v>
      </c>
      <c r="W4090" s="1251" t="s">
        <v>355</v>
      </c>
      <c r="X4090" s="1251" t="s">
        <v>1581</v>
      </c>
      <c r="Y4090" s="1251">
        <v>221</v>
      </c>
    </row>
    <row r="4091" spans="1:25" ht="12">
      <c r="A4091" s="1251">
        <v>2021</v>
      </c>
      <c r="B4091" s="1251">
        <v>25</v>
      </c>
      <c r="C4091" s="1251">
        <v>900</v>
      </c>
      <c r="D4091" s="1251" t="s">
        <v>1778</v>
      </c>
      <c r="E4091" s="1251">
        <v>221020</v>
      </c>
      <c r="F4091" s="1251" t="s">
        <v>1817</v>
      </c>
      <c r="G4091" s="1252">
        <v>-85885000</v>
      </c>
      <c r="H4091" s="1252">
        <v>-85885000</v>
      </c>
      <c r="I4091" s="1252">
        <v>-85885000</v>
      </c>
      <c r="J4091" s="1252">
        <v>-85885000</v>
      </c>
      <c r="K4091" s="1252">
        <v>-85885000</v>
      </c>
      <c r="L4091" s="1252">
        <v>-85885000</v>
      </c>
      <c r="M4091" s="1252">
        <v>-85885000</v>
      </c>
      <c r="N4091" s="1252">
        <v>-85885000</v>
      </c>
      <c r="O4091" s="1252">
        <v>-85885000</v>
      </c>
      <c r="P4091" s="1252">
        <v>-85885000</v>
      </c>
      <c r="Q4091" s="1252">
        <v>-85885000</v>
      </c>
      <c r="R4091" s="1252">
        <v>-85885000</v>
      </c>
      <c r="S4091" s="1252">
        <v>-85885000</v>
      </c>
      <c r="T4091" s="1252">
        <v>-85885000</v>
      </c>
      <c r="U4091" s="1251" t="s">
        <v>116</v>
      </c>
      <c r="V4091" s="1251" t="s">
        <v>1537</v>
      </c>
      <c r="W4091" s="1251" t="s">
        <v>355</v>
      </c>
      <c r="X4091" s="1251" t="s">
        <v>1581</v>
      </c>
      <c r="Y4091" s="1251">
        <v>221</v>
      </c>
    </row>
    <row r="4092" spans="1:25" ht="12">
      <c r="A4092" s="1251">
        <v>2021</v>
      </c>
      <c r="B4092" s="1251">
        <v>25</v>
      </c>
      <c r="C4092" s="1251">
        <v>900</v>
      </c>
      <c r="D4092" s="1251" t="s">
        <v>1778</v>
      </c>
      <c r="E4092" s="1251">
        <v>224090</v>
      </c>
      <c r="F4092" s="1251" t="s">
        <v>1721</v>
      </c>
      <c r="G4092" s="1252">
        <v>-12646305.810000001</v>
      </c>
      <c r="H4092" s="1252">
        <v>-12646305.810000001</v>
      </c>
      <c r="I4092" s="1252">
        <v>-12607334.119999999</v>
      </c>
      <c r="J4092" s="1252">
        <v>-12607334.119999999</v>
      </c>
      <c r="K4092" s="1252">
        <v>-12607334.119999999</v>
      </c>
      <c r="L4092" s="1252">
        <v>-12607334.119999999</v>
      </c>
      <c r="M4092" s="1252">
        <v>-12607334.119999999</v>
      </c>
      <c r="N4092" s="1252">
        <v>-12607334.119999999</v>
      </c>
      <c r="O4092" s="1252">
        <v>-12216653.18</v>
      </c>
      <c r="P4092" s="1252">
        <v>-12201653.18</v>
      </c>
      <c r="Q4092" s="1252">
        <v>-12201653.18</v>
      </c>
      <c r="R4092" s="1252">
        <v>-12201653.18</v>
      </c>
      <c r="S4092" s="1252">
        <v>-12201653.18</v>
      </c>
      <c r="T4092" s="1252">
        <v>-12201653.180000007</v>
      </c>
      <c r="U4092" s="1251" t="s">
        <v>116</v>
      </c>
      <c r="V4092" s="1251" t="s">
        <v>1537</v>
      </c>
      <c r="W4092" s="1251" t="s">
        <v>355</v>
      </c>
      <c r="X4092" s="1251" t="s">
        <v>1581</v>
      </c>
      <c r="Y4092" s="1251">
        <v>224</v>
      </c>
    </row>
    <row r="4093" spans="1:25" ht="12">
      <c r="A4093" s="1251">
        <v>2021</v>
      </c>
      <c r="B4093" s="1251">
        <v>25</v>
      </c>
      <c r="C4093" s="1251">
        <v>900</v>
      </c>
      <c r="D4093" s="1251" t="s">
        <v>1778</v>
      </c>
      <c r="E4093" s="1251">
        <v>225010</v>
      </c>
      <c r="F4093" s="1251" t="s">
        <v>1818</v>
      </c>
      <c r="G4093" s="1252">
        <v>683123.60999999999</v>
      </c>
      <c r="H4093" s="1252">
        <v>679473.27000000002</v>
      </c>
      <c r="I4093" s="1252">
        <v>675822.93000000005</v>
      </c>
      <c r="J4093" s="1252">
        <v>672172.58999999997</v>
      </c>
      <c r="K4093" s="1252">
        <v>668522.25</v>
      </c>
      <c r="L4093" s="1252">
        <v>664871.91000000003</v>
      </c>
      <c r="M4093" s="1252">
        <v>661221.56999999995</v>
      </c>
      <c r="N4093" s="1252">
        <v>657571.22999999998</v>
      </c>
      <c r="O4093" s="1252">
        <v>653920.89000000001</v>
      </c>
      <c r="P4093" s="1252">
        <v>650270.55000000005</v>
      </c>
      <c r="Q4093" s="1252">
        <v>646620.20999999996</v>
      </c>
      <c r="R4093" s="1252">
        <v>642969.87</v>
      </c>
      <c r="S4093" s="1252">
        <v>639319.53000000003</v>
      </c>
      <c r="T4093" s="1252">
        <v>639319.53000000026</v>
      </c>
      <c r="U4093" s="1251" t="s">
        <v>116</v>
      </c>
      <c r="V4093" s="1251" t="s">
        <v>1537</v>
      </c>
      <c r="W4093" s="1251" t="s">
        <v>355</v>
      </c>
      <c r="X4093" s="1251" t="s">
        <v>1581</v>
      </c>
      <c r="Y4093" s="1251">
        <v>225</v>
      </c>
    </row>
    <row r="4094" spans="1:25" ht="12">
      <c r="A4094" s="1251">
        <v>2021</v>
      </c>
      <c r="B4094" s="1251">
        <v>25</v>
      </c>
      <c r="C4094" s="1251">
        <v>900</v>
      </c>
      <c r="D4094" s="1251" t="s">
        <v>1778</v>
      </c>
      <c r="E4094" s="1251">
        <v>225020</v>
      </c>
      <c r="F4094" s="1251" t="s">
        <v>1819</v>
      </c>
      <c r="G4094" s="1252">
        <v>644513.18000000005</v>
      </c>
      <c r="H4094" s="1252">
        <v>639358.55000000005</v>
      </c>
      <c r="I4094" s="1252">
        <v>634203.92000000004</v>
      </c>
      <c r="J4094" s="1252">
        <v>629049.29000000004</v>
      </c>
      <c r="K4094" s="1252">
        <v>623894.66000000003</v>
      </c>
      <c r="L4094" s="1252">
        <v>618740.03000000003</v>
      </c>
      <c r="M4094" s="1252">
        <v>613585.40000000002</v>
      </c>
      <c r="N4094" s="1252">
        <v>608430.77000000002</v>
      </c>
      <c r="O4094" s="1252">
        <v>603276.14000000001</v>
      </c>
      <c r="P4094" s="1252">
        <v>598121.51000000001</v>
      </c>
      <c r="Q4094" s="1252">
        <v>592966.88</v>
      </c>
      <c r="R4094" s="1252">
        <v>587812.25</v>
      </c>
      <c r="S4094" s="1252">
        <v>582657.62</v>
      </c>
      <c r="T4094" s="1252">
        <v>582657.62000000011</v>
      </c>
      <c r="U4094" s="1251" t="s">
        <v>116</v>
      </c>
      <c r="V4094" s="1251" t="s">
        <v>1537</v>
      </c>
      <c r="W4094" s="1251" t="s">
        <v>355</v>
      </c>
      <c r="X4094" s="1251" t="s">
        <v>1581</v>
      </c>
      <c r="Y4094" s="1251">
        <v>225</v>
      </c>
    </row>
    <row r="4095" spans="1:25" ht="12">
      <c r="A4095" s="1251">
        <v>2021</v>
      </c>
      <c r="B4095" s="1251">
        <v>25</v>
      </c>
      <c r="C4095" s="1251">
        <v>900</v>
      </c>
      <c r="D4095" s="1251" t="s">
        <v>1778</v>
      </c>
      <c r="E4095" s="1251">
        <v>231000</v>
      </c>
      <c r="F4095" s="1251" t="s">
        <v>366</v>
      </c>
      <c r="G4095" s="1252">
        <v>-832254.56000000006</v>
      </c>
      <c r="H4095" s="1252">
        <v>-133099.32000000001</v>
      </c>
      <c r="I4095" s="1252">
        <v>-297805.32000000001</v>
      </c>
      <c r="J4095" s="1252">
        <v>-370301.34999999998</v>
      </c>
      <c r="K4095" s="1252">
        <v>-208750.92999999999</v>
      </c>
      <c r="L4095" s="1252">
        <v>-279248.95000000001</v>
      </c>
      <c r="M4095" s="1252">
        <v>-290687.63</v>
      </c>
      <c r="N4095" s="1252">
        <v>-119638.3</v>
      </c>
      <c r="O4095" s="1252">
        <v>-75211.880000000005</v>
      </c>
      <c r="P4095" s="1252">
        <v>-353914.15999999997</v>
      </c>
      <c r="Q4095" s="1252">
        <v>-554656.95999999996</v>
      </c>
      <c r="R4095" s="1252">
        <v>-209166.07000000001</v>
      </c>
      <c r="S4095" s="1252">
        <v>0</v>
      </c>
      <c r="T4095" s="1252">
        <v>0</v>
      </c>
      <c r="U4095" s="1251" t="s">
        <v>116</v>
      </c>
      <c r="V4095" s="1251" t="s">
        <v>1537</v>
      </c>
      <c r="W4095" s="1251" t="s">
        <v>366</v>
      </c>
      <c r="X4095" s="1251" t="s">
        <v>1581</v>
      </c>
      <c r="Y4095" s="1251">
        <v>231</v>
      </c>
    </row>
    <row r="4096" spans="1:25" ht="12">
      <c r="A4096" s="1251">
        <v>2021</v>
      </c>
      <c r="B4096" s="1251">
        <v>25</v>
      </c>
      <c r="C4096" s="1251">
        <v>900</v>
      </c>
      <c r="D4096" s="1251" t="s">
        <v>1778</v>
      </c>
      <c r="E4096" s="1251">
        <v>231001</v>
      </c>
      <c r="F4096" s="1251" t="s">
        <v>1582</v>
      </c>
      <c r="G4096" s="1252">
        <v>0</v>
      </c>
      <c r="H4096" s="1252">
        <v>0</v>
      </c>
      <c r="I4096" s="1252">
        <v>0</v>
      </c>
      <c r="J4096" s="1252">
        <v>0</v>
      </c>
      <c r="K4096" s="1252">
        <v>0</v>
      </c>
      <c r="L4096" s="1252">
        <v>0</v>
      </c>
      <c r="M4096" s="1252">
        <v>0</v>
      </c>
      <c r="N4096" s="1252">
        <v>0</v>
      </c>
      <c r="O4096" s="1252">
        <v>0</v>
      </c>
      <c r="P4096" s="1252">
        <v>0</v>
      </c>
      <c r="Q4096" s="1252">
        <v>0</v>
      </c>
      <c r="R4096" s="1252">
        <v>0</v>
      </c>
      <c r="S4096" s="1252">
        <v>0</v>
      </c>
      <c r="T4096" s="1252">
        <v>0</v>
      </c>
      <c r="U4096" s="1251" t="s">
        <v>116</v>
      </c>
      <c r="V4096" s="1251" t="s">
        <v>1537</v>
      </c>
      <c r="W4096" s="1251" t="s">
        <v>366</v>
      </c>
      <c r="X4096" s="1251" t="s">
        <v>1581</v>
      </c>
      <c r="Y4096" s="1251">
        <v>231</v>
      </c>
    </row>
    <row r="4097" spans="1:25" ht="12">
      <c r="A4097" s="1251">
        <v>2021</v>
      </c>
      <c r="B4097" s="1251">
        <v>25</v>
      </c>
      <c r="C4097" s="1251">
        <v>900</v>
      </c>
      <c r="D4097" s="1251" t="s">
        <v>1778</v>
      </c>
      <c r="E4097" s="1251">
        <v>231003</v>
      </c>
      <c r="F4097" s="1251" t="s">
        <v>1693</v>
      </c>
      <c r="G4097" s="1252">
        <v>-104420.2</v>
      </c>
      <c r="H4097" s="1252">
        <v>-95244.669999999998</v>
      </c>
      <c r="I4097" s="1252">
        <v>-128583.10000000001</v>
      </c>
      <c r="J4097" s="1252">
        <v>-107807.59</v>
      </c>
      <c r="K4097" s="1252">
        <v>-99116.589999999997</v>
      </c>
      <c r="L4097" s="1252">
        <v>-90560.729999999996</v>
      </c>
      <c r="M4097" s="1252">
        <v>-99314.360000000001</v>
      </c>
      <c r="N4097" s="1252">
        <v>-128513.13</v>
      </c>
      <c r="O4097" s="1252">
        <v>-150101.39000000001</v>
      </c>
      <c r="P4097" s="1252">
        <v>-143161.53</v>
      </c>
      <c r="Q4097" s="1252">
        <v>-125042.36</v>
      </c>
      <c r="R4097" s="1252">
        <v>-103941.75999999999</v>
      </c>
      <c r="S4097" s="1252">
        <v>-121038.14</v>
      </c>
      <c r="T4097" s="1252">
        <v>-121038.1399999999</v>
      </c>
      <c r="U4097" s="1251" t="s">
        <v>116</v>
      </c>
      <c r="V4097" s="1251" t="s">
        <v>1537</v>
      </c>
      <c r="W4097" s="1251" t="s">
        <v>366</v>
      </c>
      <c r="X4097" s="1251" t="s">
        <v>1581</v>
      </c>
      <c r="Y4097" s="1251">
        <v>231</v>
      </c>
    </row>
    <row r="4098" spans="1:25" ht="12">
      <c r="A4098" s="1251">
        <v>2021</v>
      </c>
      <c r="B4098" s="1251">
        <v>25</v>
      </c>
      <c r="C4098" s="1251">
        <v>900</v>
      </c>
      <c r="D4098" s="1251" t="s">
        <v>1778</v>
      </c>
      <c r="E4098" s="1251">
        <v>231005</v>
      </c>
      <c r="F4098" s="1251" t="s">
        <v>1694</v>
      </c>
      <c r="G4098" s="1252">
        <v>0</v>
      </c>
      <c r="H4098" s="1252">
        <v>0</v>
      </c>
      <c r="I4098" s="1252">
        <v>0</v>
      </c>
      <c r="J4098" s="1252">
        <v>0</v>
      </c>
      <c r="K4098" s="1252">
        <v>0</v>
      </c>
      <c r="L4098" s="1252">
        <v>0</v>
      </c>
      <c r="M4098" s="1252">
        <v>0</v>
      </c>
      <c r="N4098" s="1252">
        <v>0</v>
      </c>
      <c r="O4098" s="1252">
        <v>0</v>
      </c>
      <c r="P4098" s="1252">
        <v>0</v>
      </c>
      <c r="Q4098" s="1252">
        <v>0</v>
      </c>
      <c r="R4098" s="1252">
        <v>0</v>
      </c>
      <c r="S4098" s="1252">
        <v>0</v>
      </c>
      <c r="T4098" s="1252">
        <v>0</v>
      </c>
      <c r="U4098" s="1251" t="s">
        <v>116</v>
      </c>
      <c r="V4098" s="1251" t="s">
        <v>1537</v>
      </c>
      <c r="W4098" s="1251" t="s">
        <v>366</v>
      </c>
      <c r="X4098" s="1251" t="s">
        <v>1581</v>
      </c>
      <c r="Y4098" s="1251">
        <v>231</v>
      </c>
    </row>
    <row r="4099" spans="1:25" ht="12">
      <c r="A4099" s="1251">
        <v>2021</v>
      </c>
      <c r="B4099" s="1251">
        <v>25</v>
      </c>
      <c r="C4099" s="1251">
        <v>900</v>
      </c>
      <c r="D4099" s="1251" t="s">
        <v>1778</v>
      </c>
      <c r="E4099" s="1251">
        <v>231006</v>
      </c>
      <c r="F4099" s="1251" t="s">
        <v>1583</v>
      </c>
      <c r="G4099" s="1252">
        <v>2275.1100000000001</v>
      </c>
      <c r="H4099" s="1252">
        <v>2275.1100000000001</v>
      </c>
      <c r="I4099" s="1252">
        <v>2275.1100000000001</v>
      </c>
      <c r="J4099" s="1252">
        <v>2275.1100000000001</v>
      </c>
      <c r="K4099" s="1252">
        <v>2275.1100000000001</v>
      </c>
      <c r="L4099" s="1252">
        <v>2275.1100000000001</v>
      </c>
      <c r="M4099" s="1252">
        <v>2275.1100000000001</v>
      </c>
      <c r="N4099" s="1252">
        <v>2275.1100000000001</v>
      </c>
      <c r="O4099" s="1252">
        <v>2275.1100000000001</v>
      </c>
      <c r="P4099" s="1252">
        <v>2275.1100000000001</v>
      </c>
      <c r="Q4099" s="1252">
        <v>2275.1100000000001</v>
      </c>
      <c r="R4099" s="1252">
        <v>2275.1100000000001</v>
      </c>
      <c r="S4099" s="1252">
        <v>-3768.4299999999998</v>
      </c>
      <c r="T4099" s="1252">
        <v>-3768.4300000000003</v>
      </c>
      <c r="U4099" s="1251" t="s">
        <v>116</v>
      </c>
      <c r="V4099" s="1251" t="s">
        <v>1537</v>
      </c>
      <c r="W4099" s="1251" t="s">
        <v>366</v>
      </c>
      <c r="X4099" s="1251" t="s">
        <v>1581</v>
      </c>
      <c r="Y4099" s="1251">
        <v>231</v>
      </c>
    </row>
    <row r="4100" spans="1:25" ht="12">
      <c r="A4100" s="1251">
        <v>2021</v>
      </c>
      <c r="B4100" s="1251">
        <v>25</v>
      </c>
      <c r="C4100" s="1251">
        <v>900</v>
      </c>
      <c r="D4100" s="1251" t="s">
        <v>1778</v>
      </c>
      <c r="E4100" s="1251">
        <v>231035</v>
      </c>
      <c r="F4100" s="1251" t="s">
        <v>1820</v>
      </c>
      <c r="G4100" s="1252">
        <v>-29673.5</v>
      </c>
      <c r="H4100" s="1252">
        <v>-105557.5</v>
      </c>
      <c r="I4100" s="1252">
        <v>0</v>
      </c>
      <c r="J4100" s="1252">
        <v>-1275</v>
      </c>
      <c r="K4100" s="1252">
        <v>-141649.04000000001</v>
      </c>
      <c r="L4100" s="1252">
        <v>-94704.339999999997</v>
      </c>
      <c r="M4100" s="1252">
        <v>0</v>
      </c>
      <c r="N4100" s="1252">
        <v>0</v>
      </c>
      <c r="O4100" s="1252">
        <v>-20000</v>
      </c>
      <c r="P4100" s="1252">
        <v>-362349</v>
      </c>
      <c r="Q4100" s="1252">
        <v>0</v>
      </c>
      <c r="R4100" s="1252">
        <v>-10449.25</v>
      </c>
      <c r="S4100" s="1252">
        <v>-361256.44</v>
      </c>
      <c r="T4100" s="1252">
        <v>-361256.44000000006</v>
      </c>
      <c r="U4100" s="1251" t="s">
        <v>116</v>
      </c>
      <c r="V4100" s="1251" t="s">
        <v>1537</v>
      </c>
      <c r="W4100" s="1251" t="s">
        <v>366</v>
      </c>
      <c r="X4100" s="1251" t="s">
        <v>1581</v>
      </c>
      <c r="Y4100" s="1251">
        <v>231</v>
      </c>
    </row>
    <row r="4101" spans="1:25" ht="12">
      <c r="A4101" s="1251">
        <v>2021</v>
      </c>
      <c r="B4101" s="1251">
        <v>25</v>
      </c>
      <c r="C4101" s="1251">
        <v>900</v>
      </c>
      <c r="D4101" s="1251" t="s">
        <v>1778</v>
      </c>
      <c r="E4101" s="1251">
        <v>231100</v>
      </c>
      <c r="F4101" s="1251" t="s">
        <v>1584</v>
      </c>
      <c r="G4101" s="1252">
        <v>-134</v>
      </c>
      <c r="H4101" s="1252">
        <v>-56.909999999999997</v>
      </c>
      <c r="I4101" s="1252">
        <v>-56.909999999999997</v>
      </c>
      <c r="J4101" s="1252">
        <v>-56.909999999999997</v>
      </c>
      <c r="K4101" s="1252">
        <v>-57.140000000000001</v>
      </c>
      <c r="L4101" s="1252">
        <v>-57.140000000000001</v>
      </c>
      <c r="M4101" s="1252">
        <v>-57.140000000000001</v>
      </c>
      <c r="N4101" s="1252">
        <v>-57.140000000000001</v>
      </c>
      <c r="O4101" s="1252">
        <v>-57.140000000000001</v>
      </c>
      <c r="P4101" s="1252">
        <v>-57.140000000000001</v>
      </c>
      <c r="Q4101" s="1252">
        <v>-57.140000000000001</v>
      </c>
      <c r="R4101" s="1252">
        <v>-57.140000000000001</v>
      </c>
      <c r="S4101" s="1252">
        <v>-57.140000000000001</v>
      </c>
      <c r="T4101" s="1252">
        <v>-57.139999999999986</v>
      </c>
      <c r="U4101" s="1251" t="s">
        <v>116</v>
      </c>
      <c r="V4101" s="1251" t="s">
        <v>1537</v>
      </c>
      <c r="W4101" s="1251" t="s">
        <v>366</v>
      </c>
      <c r="X4101" s="1251" t="s">
        <v>1581</v>
      </c>
      <c r="Y4101" s="1251">
        <v>231</v>
      </c>
    </row>
    <row r="4102" spans="1:25" ht="12">
      <c r="A4102" s="1251">
        <v>2021</v>
      </c>
      <c r="B4102" s="1251">
        <v>25</v>
      </c>
      <c r="C4102" s="1251">
        <v>900</v>
      </c>
      <c r="D4102" s="1251" t="s">
        <v>1778</v>
      </c>
      <c r="E4102" s="1251">
        <v>231200</v>
      </c>
      <c r="F4102" s="1251" t="s">
        <v>1821</v>
      </c>
      <c r="G4102" s="1252">
        <v>-150809.94</v>
      </c>
      <c r="H4102" s="1252">
        <v>-169057.94</v>
      </c>
      <c r="I4102" s="1252">
        <v>-181989.14999999999</v>
      </c>
      <c r="J4102" s="1252">
        <v>-203242.25</v>
      </c>
      <c r="K4102" s="1252">
        <v>-203242.25</v>
      </c>
      <c r="L4102" s="1252">
        <v>-207711.25</v>
      </c>
      <c r="M4102" s="1252">
        <v>-259003.20999999999</v>
      </c>
      <c r="N4102" s="1252">
        <v>-154620.32999999999</v>
      </c>
      <c r="O4102" s="1252">
        <v>-154620.32999999999</v>
      </c>
      <c r="P4102" s="1252">
        <v>-136722.73999999999</v>
      </c>
      <c r="Q4102" s="1252">
        <v>-181739.23999999999</v>
      </c>
      <c r="R4102" s="1252">
        <v>-154321.19</v>
      </c>
      <c r="S4102" s="1252">
        <v>-117474.55</v>
      </c>
      <c r="T4102" s="1252">
        <v>-117474.55000000005</v>
      </c>
      <c r="U4102" s="1251" t="s">
        <v>116</v>
      </c>
      <c r="V4102" s="1251" t="s">
        <v>1537</v>
      </c>
      <c r="W4102" s="1251" t="s">
        <v>366</v>
      </c>
      <c r="X4102" s="1251" t="s">
        <v>1581</v>
      </c>
      <c r="Y4102" s="1251">
        <v>231</v>
      </c>
    </row>
    <row r="4103" spans="1:25" ht="12">
      <c r="A4103" s="1251">
        <v>2021</v>
      </c>
      <c r="B4103" s="1251">
        <v>25</v>
      </c>
      <c r="C4103" s="1251">
        <v>900</v>
      </c>
      <c r="D4103" s="1251" t="s">
        <v>1778</v>
      </c>
      <c r="E4103" s="1251">
        <v>231300</v>
      </c>
      <c r="F4103" s="1251" t="s">
        <v>1709</v>
      </c>
      <c r="G4103" s="1252">
        <v>-66588.570000000007</v>
      </c>
      <c r="H4103" s="1252">
        <v>-97758.470000000001</v>
      </c>
      <c r="I4103" s="1252">
        <v>-41514.900000000001</v>
      </c>
      <c r="J4103" s="1252">
        <v>-6475.5600000000004</v>
      </c>
      <c r="K4103" s="1252">
        <v>-101909.89</v>
      </c>
      <c r="L4103" s="1252">
        <v>-30792.299999999999</v>
      </c>
      <c r="M4103" s="1252">
        <v>-67114.610000000001</v>
      </c>
      <c r="N4103" s="1252">
        <v>-155246.82000000001</v>
      </c>
      <c r="O4103" s="1252">
        <v>-508748.59999999998</v>
      </c>
      <c r="P4103" s="1252">
        <v>-174834.67999999999</v>
      </c>
      <c r="Q4103" s="1252">
        <v>-269324.25</v>
      </c>
      <c r="R4103" s="1252">
        <v>-450796.65000000002</v>
      </c>
      <c r="S4103" s="1252">
        <v>-957760.95999999996</v>
      </c>
      <c r="T4103" s="1252">
        <v>-957760.95999999996</v>
      </c>
      <c r="U4103" s="1251" t="s">
        <v>116</v>
      </c>
      <c r="V4103" s="1251" t="s">
        <v>1537</v>
      </c>
      <c r="W4103" s="1251" t="s">
        <v>366</v>
      </c>
      <c r="X4103" s="1251" t="s">
        <v>1581</v>
      </c>
      <c r="Y4103" s="1251">
        <v>231</v>
      </c>
    </row>
    <row r="4104" spans="1:25" ht="12">
      <c r="A4104" s="1251">
        <v>2021</v>
      </c>
      <c r="B4104" s="1251">
        <v>25</v>
      </c>
      <c r="C4104" s="1251">
        <v>900</v>
      </c>
      <c r="D4104" s="1251" t="s">
        <v>1778</v>
      </c>
      <c r="E4104" s="1251">
        <v>231399</v>
      </c>
      <c r="F4104" s="1251" t="s">
        <v>1822</v>
      </c>
      <c r="G4104" s="1252">
        <v>0</v>
      </c>
      <c r="H4104" s="1252">
        <v>0</v>
      </c>
      <c r="I4104" s="1252">
        <v>0</v>
      </c>
      <c r="J4104" s="1252">
        <v>0</v>
      </c>
      <c r="K4104" s="1252">
        <v>0</v>
      </c>
      <c r="L4104" s="1252">
        <v>0</v>
      </c>
      <c r="M4104" s="1252">
        <v>0</v>
      </c>
      <c r="N4104" s="1252">
        <v>0</v>
      </c>
      <c r="O4104" s="1252">
        <v>0</v>
      </c>
      <c r="P4104" s="1252">
        <v>0</v>
      </c>
      <c r="Q4104" s="1252">
        <v>0</v>
      </c>
      <c r="R4104" s="1252">
        <v>0</v>
      </c>
      <c r="S4104" s="1252">
        <v>0</v>
      </c>
      <c r="T4104" s="1252">
        <v>0</v>
      </c>
      <c r="U4104" s="1251" t="s">
        <v>116</v>
      </c>
      <c r="V4104" s="1251" t="s">
        <v>1537</v>
      </c>
      <c r="W4104" s="1251" t="s">
        <v>366</v>
      </c>
      <c r="X4104" s="1251" t="s">
        <v>1581</v>
      </c>
      <c r="Y4104" s="1251">
        <v>231</v>
      </c>
    </row>
    <row r="4105" spans="1:25" ht="12">
      <c r="A4105" s="1251">
        <v>2021</v>
      </c>
      <c r="B4105" s="1251">
        <v>25</v>
      </c>
      <c r="C4105" s="1251">
        <v>900</v>
      </c>
      <c r="D4105" s="1251" t="s">
        <v>1778</v>
      </c>
      <c r="E4105" s="1251">
        <v>231400</v>
      </c>
      <c r="F4105" s="1251" t="s">
        <v>1823</v>
      </c>
      <c r="G4105" s="1252">
        <v>0</v>
      </c>
      <c r="H4105" s="1252">
        <v>0</v>
      </c>
      <c r="I4105" s="1252">
        <v>0</v>
      </c>
      <c r="J4105" s="1252">
        <v>0</v>
      </c>
      <c r="K4105" s="1252">
        <v>0</v>
      </c>
      <c r="L4105" s="1252">
        <v>0</v>
      </c>
      <c r="M4105" s="1252">
        <v>0</v>
      </c>
      <c r="N4105" s="1252">
        <v>0</v>
      </c>
      <c r="O4105" s="1252">
        <v>0</v>
      </c>
      <c r="P4105" s="1252">
        <v>0</v>
      </c>
      <c r="Q4105" s="1252">
        <v>0</v>
      </c>
      <c r="R4105" s="1252">
        <v>0</v>
      </c>
      <c r="S4105" s="1252">
        <v>0</v>
      </c>
      <c r="T4105" s="1252">
        <v>0</v>
      </c>
      <c r="U4105" s="1251" t="s">
        <v>116</v>
      </c>
      <c r="V4105" s="1251" t="s">
        <v>1537</v>
      </c>
      <c r="W4105" s="1251" t="s">
        <v>366</v>
      </c>
      <c r="X4105" s="1251" t="s">
        <v>1581</v>
      </c>
      <c r="Y4105" s="1251">
        <v>231</v>
      </c>
    </row>
    <row r="4106" spans="1:25" ht="12">
      <c r="A4106" s="1251">
        <v>2021</v>
      </c>
      <c r="B4106" s="1251">
        <v>25</v>
      </c>
      <c r="C4106" s="1251">
        <v>900</v>
      </c>
      <c r="D4106" s="1251" t="s">
        <v>1778</v>
      </c>
      <c r="E4106" s="1251">
        <v>231500</v>
      </c>
      <c r="F4106" s="1251" t="s">
        <v>1824</v>
      </c>
      <c r="G4106" s="1252">
        <v>0</v>
      </c>
      <c r="H4106" s="1252">
        <v>0</v>
      </c>
      <c r="I4106" s="1252">
        <v>0</v>
      </c>
      <c r="J4106" s="1252">
        <v>0</v>
      </c>
      <c r="K4106" s="1252">
        <v>0</v>
      </c>
      <c r="L4106" s="1252">
        <v>0</v>
      </c>
      <c r="M4106" s="1252">
        <v>0</v>
      </c>
      <c r="N4106" s="1252">
        <v>0</v>
      </c>
      <c r="O4106" s="1252">
        <v>0</v>
      </c>
      <c r="P4106" s="1252">
        <v>0</v>
      </c>
      <c r="Q4106" s="1252">
        <v>0</v>
      </c>
      <c r="R4106" s="1252">
        <v>0</v>
      </c>
      <c r="S4106" s="1252">
        <v>0</v>
      </c>
      <c r="T4106" s="1252">
        <v>0</v>
      </c>
      <c r="U4106" s="1251" t="s">
        <v>116</v>
      </c>
      <c r="V4106" s="1251" t="s">
        <v>1537</v>
      </c>
      <c r="W4106" s="1251" t="s">
        <v>366</v>
      </c>
      <c r="X4106" s="1251" t="s">
        <v>1581</v>
      </c>
      <c r="Y4106" s="1251">
        <v>231</v>
      </c>
    </row>
    <row r="4107" spans="1:25" ht="12">
      <c r="A4107" s="1251">
        <v>2021</v>
      </c>
      <c r="B4107" s="1251">
        <v>25</v>
      </c>
      <c r="C4107" s="1251">
        <v>900</v>
      </c>
      <c r="D4107" s="1251" t="s">
        <v>1778</v>
      </c>
      <c r="E4107" s="1251">
        <v>231510</v>
      </c>
      <c r="F4107" s="1251" t="s">
        <v>1825</v>
      </c>
      <c r="G4107" s="1252">
        <v>0</v>
      </c>
      <c r="H4107" s="1252">
        <v>0</v>
      </c>
      <c r="I4107" s="1252">
        <v>0</v>
      </c>
      <c r="J4107" s="1252">
        <v>0</v>
      </c>
      <c r="K4107" s="1252">
        <v>0</v>
      </c>
      <c r="L4107" s="1252">
        <v>0</v>
      </c>
      <c r="M4107" s="1252">
        <v>0</v>
      </c>
      <c r="N4107" s="1252">
        <v>0</v>
      </c>
      <c r="O4107" s="1252">
        <v>0</v>
      </c>
      <c r="P4107" s="1252">
        <v>0</v>
      </c>
      <c r="Q4107" s="1252">
        <v>0</v>
      </c>
      <c r="R4107" s="1252">
        <v>0</v>
      </c>
      <c r="S4107" s="1252">
        <v>0</v>
      </c>
      <c r="T4107" s="1252">
        <v>0</v>
      </c>
      <c r="U4107" s="1251" t="s">
        <v>116</v>
      </c>
      <c r="V4107" s="1251" t="s">
        <v>1537</v>
      </c>
      <c r="W4107" s="1251" t="s">
        <v>366</v>
      </c>
      <c r="X4107" s="1251" t="s">
        <v>1581</v>
      </c>
      <c r="Y4107" s="1251">
        <v>231</v>
      </c>
    </row>
    <row r="4108" spans="1:25" ht="12">
      <c r="A4108" s="1251">
        <v>2021</v>
      </c>
      <c r="B4108" s="1251">
        <v>25</v>
      </c>
      <c r="C4108" s="1251">
        <v>900</v>
      </c>
      <c r="D4108" s="1251" t="s">
        <v>1778</v>
      </c>
      <c r="E4108" s="1251">
        <v>232001</v>
      </c>
      <c r="F4108" s="1251" t="s">
        <v>1826</v>
      </c>
      <c r="G4108" s="1252">
        <v>0</v>
      </c>
      <c r="H4108" s="1252">
        <v>0</v>
      </c>
      <c r="I4108" s="1252">
        <v>0</v>
      </c>
      <c r="J4108" s="1252">
        <v>0</v>
      </c>
      <c r="K4108" s="1252">
        <v>0</v>
      </c>
      <c r="L4108" s="1252">
        <v>0</v>
      </c>
      <c r="M4108" s="1252">
        <v>0</v>
      </c>
      <c r="N4108" s="1252">
        <v>0</v>
      </c>
      <c r="O4108" s="1252">
        <v>0</v>
      </c>
      <c r="P4108" s="1252">
        <v>0</v>
      </c>
      <c r="Q4108" s="1252">
        <v>0</v>
      </c>
      <c r="R4108" s="1252">
        <v>0</v>
      </c>
      <c r="S4108" s="1252">
        <v>0</v>
      </c>
      <c r="T4108" s="1252">
        <v>0</v>
      </c>
      <c r="U4108" s="1251" t="s">
        <v>116</v>
      </c>
      <c r="V4108" s="1251" t="s">
        <v>1537</v>
      </c>
      <c r="W4108" s="1251" t="s">
        <v>1827</v>
      </c>
      <c r="X4108" s="1251" t="s">
        <v>1581</v>
      </c>
      <c r="Y4108" s="1251">
        <v>232</v>
      </c>
    </row>
    <row r="4109" spans="1:25" ht="12">
      <c r="A4109" s="1251">
        <v>2021</v>
      </c>
      <c r="B4109" s="1251">
        <v>25</v>
      </c>
      <c r="C4109" s="1251">
        <v>900</v>
      </c>
      <c r="D4109" s="1251" t="s">
        <v>1778</v>
      </c>
      <c r="E4109" s="1251">
        <v>232003</v>
      </c>
      <c r="F4109" s="1251" t="s">
        <v>1828</v>
      </c>
      <c r="G4109" s="1252">
        <v>0</v>
      </c>
      <c r="H4109" s="1252">
        <v>0</v>
      </c>
      <c r="I4109" s="1252">
        <v>0</v>
      </c>
      <c r="J4109" s="1252">
        <v>0</v>
      </c>
      <c r="K4109" s="1252">
        <v>0</v>
      </c>
      <c r="L4109" s="1252">
        <v>0</v>
      </c>
      <c r="M4109" s="1252">
        <v>0</v>
      </c>
      <c r="N4109" s="1252">
        <v>0</v>
      </c>
      <c r="O4109" s="1252">
        <v>0</v>
      </c>
      <c r="P4109" s="1252">
        <v>0</v>
      </c>
      <c r="Q4109" s="1252">
        <v>0</v>
      </c>
      <c r="R4109" s="1252">
        <v>0</v>
      </c>
      <c r="S4109" s="1252">
        <v>0</v>
      </c>
      <c r="T4109" s="1252">
        <v>0</v>
      </c>
      <c r="U4109" s="1251" t="s">
        <v>116</v>
      </c>
      <c r="V4109" s="1251" t="s">
        <v>1537</v>
      </c>
      <c r="W4109" s="1251" t="s">
        <v>1827</v>
      </c>
      <c r="X4109" s="1251" t="s">
        <v>1581</v>
      </c>
      <c r="Y4109" s="1251">
        <v>232</v>
      </c>
    </row>
    <row r="4110" spans="1:25" ht="12">
      <c r="A4110" s="1251">
        <v>2021</v>
      </c>
      <c r="B4110" s="1251">
        <v>25</v>
      </c>
      <c r="C4110" s="1251">
        <v>900</v>
      </c>
      <c r="D4110" s="1251" t="s">
        <v>1778</v>
      </c>
      <c r="E4110" s="1251">
        <v>232006</v>
      </c>
      <c r="F4110" s="1251" t="s">
        <v>1829</v>
      </c>
      <c r="G4110" s="1252">
        <v>0</v>
      </c>
      <c r="H4110" s="1252">
        <v>0</v>
      </c>
      <c r="I4110" s="1252">
        <v>0</v>
      </c>
      <c r="J4110" s="1252">
        <v>0</v>
      </c>
      <c r="K4110" s="1252">
        <v>0</v>
      </c>
      <c r="L4110" s="1252">
        <v>0</v>
      </c>
      <c r="M4110" s="1252">
        <v>0</v>
      </c>
      <c r="N4110" s="1252">
        <v>0</v>
      </c>
      <c r="O4110" s="1252">
        <v>0</v>
      </c>
      <c r="P4110" s="1252">
        <v>0</v>
      </c>
      <c r="Q4110" s="1252">
        <v>0</v>
      </c>
      <c r="R4110" s="1252">
        <v>0</v>
      </c>
      <c r="S4110" s="1252">
        <v>0</v>
      </c>
      <c r="T4110" s="1252">
        <v>0</v>
      </c>
      <c r="U4110" s="1251" t="s">
        <v>116</v>
      </c>
      <c r="V4110" s="1251" t="s">
        <v>1537</v>
      </c>
      <c r="W4110" s="1251" t="s">
        <v>1827</v>
      </c>
      <c r="X4110" s="1251" t="s">
        <v>1581</v>
      </c>
      <c r="Y4110" s="1251">
        <v>232</v>
      </c>
    </row>
    <row r="4111" spans="1:25" ht="12.75">
      <c r="A4111" s="1251">
        <v>2021</v>
      </c>
      <c r="B4111" s="1251">
        <v>25</v>
      </c>
      <c r="C4111" s="1251">
        <v>900</v>
      </c>
      <c r="D4111" s="1251" t="s">
        <v>1778</v>
      </c>
      <c r="E4111" s="1251">
        <v>232590</v>
      </c>
      <c r="F4111" s="1251" t="s">
        <v>1735</v>
      </c>
      <c r="G4111" s="1252">
        <v>-410275.22999999998</v>
      </c>
      <c r="H4111" s="1252">
        <v>-369055.03000000003</v>
      </c>
      <c r="I4111" s="1252">
        <v>-408026.71999999997</v>
      </c>
      <c r="J4111" s="1252">
        <v>-408026.71999999997</v>
      </c>
      <c r="K4111" s="1252">
        <v>-408026.71999999997</v>
      </c>
      <c r="L4111" s="1252">
        <v>-408026.71999999997</v>
      </c>
      <c r="M4111" s="1252">
        <v>-408026.71999999997</v>
      </c>
      <c r="N4111" s="1252">
        <v>-38971.690000000002</v>
      </c>
      <c r="O4111" s="1252">
        <v>-429652.63</v>
      </c>
      <c r="P4111" s="1252">
        <v>-429652.63</v>
      </c>
      <c r="Q4111" s="1252">
        <v>-429652.63</v>
      </c>
      <c r="R4111" s="1252">
        <v>-429652.63</v>
      </c>
      <c r="S4111" s="1252">
        <v>-429652.63</v>
      </c>
      <c r="T4111" s="1252">
        <v>-429652.63000000035</v>
      </c>
      <c r="U4111" s="1251" t="s">
        <v>116</v>
      </c>
      <c r="V4111" s="1251" t="s">
        <v>1537</v>
      </c>
      <c r="W4111" s="377" t="s">
        <v>361</v>
      </c>
      <c r="X4111" s="1251" t="s">
        <v>1581</v>
      </c>
      <c r="Y4111" s="1251">
        <v>232</v>
      </c>
    </row>
    <row r="4112" spans="1:25" ht="12">
      <c r="A4112" s="1251">
        <v>2021</v>
      </c>
      <c r="B4112" s="1251">
        <v>25</v>
      </c>
      <c r="C4112" s="1251">
        <v>900</v>
      </c>
      <c r="D4112" s="1251" t="s">
        <v>1778</v>
      </c>
      <c r="E4112" s="1251">
        <v>233000</v>
      </c>
      <c r="F4112" s="1251" t="s">
        <v>1830</v>
      </c>
      <c r="G4112" s="1252">
        <v>0</v>
      </c>
      <c r="H4112" s="1252">
        <v>0</v>
      </c>
      <c r="I4112" s="1252">
        <v>0</v>
      </c>
      <c r="J4112" s="1252">
        <v>0</v>
      </c>
      <c r="K4112" s="1252">
        <v>0</v>
      </c>
      <c r="L4112" s="1252">
        <v>0</v>
      </c>
      <c r="M4112" s="1252">
        <v>0</v>
      </c>
      <c r="N4112" s="1252">
        <v>0</v>
      </c>
      <c r="O4112" s="1252">
        <v>0</v>
      </c>
      <c r="P4112" s="1252">
        <v>0</v>
      </c>
      <c r="Q4112" s="1252">
        <v>0</v>
      </c>
      <c r="R4112" s="1252">
        <v>0</v>
      </c>
      <c r="S4112" s="1252">
        <v>0</v>
      </c>
      <c r="T4112" s="1252">
        <v>0</v>
      </c>
      <c r="U4112" s="1251" t="s">
        <v>116</v>
      </c>
      <c r="V4112" s="1251" t="s">
        <v>1537</v>
      </c>
      <c r="W4112" s="1251" t="s">
        <v>371</v>
      </c>
      <c r="X4112" s="1251" t="s">
        <v>1581</v>
      </c>
      <c r="Y4112" s="1251">
        <v>233</v>
      </c>
    </row>
    <row r="4113" spans="1:25" ht="12">
      <c r="A4113" s="1251">
        <v>2021</v>
      </c>
      <c r="B4113" s="1251">
        <v>25</v>
      </c>
      <c r="C4113" s="1251">
        <v>900</v>
      </c>
      <c r="D4113" s="1251" t="s">
        <v>1778</v>
      </c>
      <c r="E4113" s="1251">
        <v>235010</v>
      </c>
      <c r="F4113" s="1251" t="s">
        <v>1585</v>
      </c>
      <c r="G4113" s="1252">
        <v>0</v>
      </c>
      <c r="H4113" s="1252">
        <v>0</v>
      </c>
      <c r="I4113" s="1252">
        <v>0</v>
      </c>
      <c r="J4113" s="1252">
        <v>0</v>
      </c>
      <c r="K4113" s="1252">
        <v>0</v>
      </c>
      <c r="L4113" s="1252">
        <v>0</v>
      </c>
      <c r="M4113" s="1252">
        <v>0</v>
      </c>
      <c r="N4113" s="1252">
        <v>0</v>
      </c>
      <c r="O4113" s="1252">
        <v>0</v>
      </c>
      <c r="P4113" s="1252">
        <v>0</v>
      </c>
      <c r="Q4113" s="1252">
        <v>0</v>
      </c>
      <c r="R4113" s="1252">
        <v>0</v>
      </c>
      <c r="S4113" s="1252">
        <v>0</v>
      </c>
      <c r="T4113" s="1252">
        <v>0</v>
      </c>
      <c r="U4113" s="1251" t="s">
        <v>116</v>
      </c>
      <c r="V4113" s="1251" t="s">
        <v>564</v>
      </c>
      <c r="W4113" s="1251" t="s">
        <v>370</v>
      </c>
      <c r="X4113" s="1251" t="s">
        <v>1581</v>
      </c>
      <c r="Y4113" s="1251">
        <v>235</v>
      </c>
    </row>
    <row r="4114" spans="1:25" ht="12">
      <c r="A4114" s="1251">
        <v>2021</v>
      </c>
      <c r="B4114" s="1251">
        <v>25</v>
      </c>
      <c r="C4114" s="1251">
        <v>900</v>
      </c>
      <c r="D4114" s="1251" t="s">
        <v>1778</v>
      </c>
      <c r="E4114" s="1251">
        <v>235020</v>
      </c>
      <c r="F4114" s="1251" t="s">
        <v>1586</v>
      </c>
      <c r="G4114" s="1252">
        <v>0</v>
      </c>
      <c r="H4114" s="1252">
        <v>0</v>
      </c>
      <c r="I4114" s="1252">
        <v>0</v>
      </c>
      <c r="J4114" s="1252">
        <v>0</v>
      </c>
      <c r="K4114" s="1252">
        <v>0</v>
      </c>
      <c r="L4114" s="1252">
        <v>0</v>
      </c>
      <c r="M4114" s="1252">
        <v>0</v>
      </c>
      <c r="N4114" s="1252">
        <v>0</v>
      </c>
      <c r="O4114" s="1252">
        <v>0</v>
      </c>
      <c r="P4114" s="1252">
        <v>0</v>
      </c>
      <c r="Q4114" s="1252">
        <v>0</v>
      </c>
      <c r="R4114" s="1252">
        <v>0</v>
      </c>
      <c r="S4114" s="1252">
        <v>0</v>
      </c>
      <c r="T4114" s="1252">
        <v>0</v>
      </c>
      <c r="U4114" s="1251" t="s">
        <v>116</v>
      </c>
      <c r="V4114" s="1251" t="s">
        <v>564</v>
      </c>
      <c r="W4114" s="1251" t="s">
        <v>370</v>
      </c>
      <c r="X4114" s="1251" t="s">
        <v>1581</v>
      </c>
      <c r="Y4114" s="1251">
        <v>235</v>
      </c>
    </row>
    <row r="4115" spans="1:25" ht="12">
      <c r="A4115" s="1251">
        <v>2021</v>
      </c>
      <c r="B4115" s="1251">
        <v>25</v>
      </c>
      <c r="C4115" s="1251">
        <v>900</v>
      </c>
      <c r="D4115" s="1251" t="s">
        <v>1778</v>
      </c>
      <c r="E4115" s="1251">
        <v>235030</v>
      </c>
      <c r="F4115" s="1251" t="s">
        <v>1695</v>
      </c>
      <c r="G4115" s="1252">
        <v>0</v>
      </c>
      <c r="H4115" s="1252">
        <v>0</v>
      </c>
      <c r="I4115" s="1252">
        <v>0</v>
      </c>
      <c r="J4115" s="1252">
        <v>0</v>
      </c>
      <c r="K4115" s="1252">
        <v>0</v>
      </c>
      <c r="L4115" s="1252">
        <v>0</v>
      </c>
      <c r="M4115" s="1252">
        <v>0</v>
      </c>
      <c r="N4115" s="1252">
        <v>0</v>
      </c>
      <c r="O4115" s="1252">
        <v>0</v>
      </c>
      <c r="P4115" s="1252">
        <v>0</v>
      </c>
      <c r="Q4115" s="1252">
        <v>0</v>
      </c>
      <c r="R4115" s="1252">
        <v>0</v>
      </c>
      <c r="S4115" s="1252">
        <v>0</v>
      </c>
      <c r="T4115" s="1252">
        <v>0</v>
      </c>
      <c r="U4115" s="1251" t="s">
        <v>116</v>
      </c>
      <c r="V4115" s="1251" t="s">
        <v>564</v>
      </c>
      <c r="W4115" s="1251" t="s">
        <v>370</v>
      </c>
      <c r="X4115" s="1251" t="s">
        <v>1581</v>
      </c>
      <c r="Y4115" s="1251">
        <v>235</v>
      </c>
    </row>
    <row r="4116" spans="1:25" ht="12">
      <c r="A4116" s="1251">
        <v>2021</v>
      </c>
      <c r="B4116" s="1251">
        <v>25</v>
      </c>
      <c r="C4116" s="1251">
        <v>900</v>
      </c>
      <c r="D4116" s="1251" t="s">
        <v>1778</v>
      </c>
      <c r="E4116" s="1251">
        <v>235040</v>
      </c>
      <c r="F4116" s="1251" t="s">
        <v>1710</v>
      </c>
      <c r="G4116" s="1252">
        <v>0</v>
      </c>
      <c r="H4116" s="1252">
        <v>0</v>
      </c>
      <c r="I4116" s="1252">
        <v>0</v>
      </c>
      <c r="J4116" s="1252">
        <v>0</v>
      </c>
      <c r="K4116" s="1252">
        <v>0</v>
      </c>
      <c r="L4116" s="1252">
        <v>0</v>
      </c>
      <c r="M4116" s="1252">
        <v>0</v>
      </c>
      <c r="N4116" s="1252">
        <v>0</v>
      </c>
      <c r="O4116" s="1252">
        <v>0</v>
      </c>
      <c r="P4116" s="1252">
        <v>0</v>
      </c>
      <c r="Q4116" s="1252">
        <v>0</v>
      </c>
      <c r="R4116" s="1252">
        <v>0</v>
      </c>
      <c r="S4116" s="1252">
        <v>0</v>
      </c>
      <c r="T4116" s="1252">
        <v>0</v>
      </c>
      <c r="U4116" s="1251" t="s">
        <v>116</v>
      </c>
      <c r="V4116" s="1251" t="s">
        <v>564</v>
      </c>
      <c r="W4116" s="1251" t="s">
        <v>370</v>
      </c>
      <c r="X4116" s="1251" t="s">
        <v>1581</v>
      </c>
      <c r="Y4116" s="1251">
        <v>235</v>
      </c>
    </row>
    <row r="4117" spans="1:25" ht="12">
      <c r="A4117" s="1251">
        <v>2021</v>
      </c>
      <c r="B4117" s="1251">
        <v>25</v>
      </c>
      <c r="C4117" s="1251">
        <v>900</v>
      </c>
      <c r="D4117" s="1251" t="s">
        <v>1778</v>
      </c>
      <c r="E4117" s="1251">
        <v>236111</v>
      </c>
      <c r="F4117" s="1251" t="s">
        <v>1588</v>
      </c>
      <c r="G4117" s="1252">
        <v>0</v>
      </c>
      <c r="H4117" s="1252">
        <v>0</v>
      </c>
      <c r="I4117" s="1252">
        <v>0</v>
      </c>
      <c r="J4117" s="1252">
        <v>0</v>
      </c>
      <c r="K4117" s="1252">
        <v>0</v>
      </c>
      <c r="L4117" s="1252">
        <v>0</v>
      </c>
      <c r="M4117" s="1252">
        <v>0</v>
      </c>
      <c r="N4117" s="1252">
        <v>0</v>
      </c>
      <c r="O4117" s="1252">
        <v>0</v>
      </c>
      <c r="P4117" s="1252">
        <v>0</v>
      </c>
      <c r="Q4117" s="1252">
        <v>0</v>
      </c>
      <c r="R4117" s="1252">
        <v>0</v>
      </c>
      <c r="S4117" s="1252">
        <v>0</v>
      </c>
      <c r="T4117" s="1252">
        <v>0</v>
      </c>
      <c r="U4117" s="1251" t="s">
        <v>116</v>
      </c>
      <c r="V4117" s="1251" t="s">
        <v>1537</v>
      </c>
      <c r="W4117" s="1251" t="s">
        <v>371</v>
      </c>
      <c r="X4117" s="1251" t="s">
        <v>1581</v>
      </c>
      <c r="Y4117" s="1251">
        <v>236</v>
      </c>
    </row>
    <row r="4118" spans="1:25" ht="12">
      <c r="A4118" s="1251">
        <v>2021</v>
      </c>
      <c r="B4118" s="1251">
        <v>25</v>
      </c>
      <c r="C4118" s="1251">
        <v>900</v>
      </c>
      <c r="D4118" s="1251" t="s">
        <v>1778</v>
      </c>
      <c r="E4118" s="1251">
        <v>236113</v>
      </c>
      <c r="F4118" s="1251" t="s">
        <v>1761</v>
      </c>
      <c r="G4118" s="1252">
        <v>0</v>
      </c>
      <c r="H4118" s="1252">
        <v>0</v>
      </c>
      <c r="I4118" s="1252">
        <v>0</v>
      </c>
      <c r="J4118" s="1252">
        <v>0</v>
      </c>
      <c r="K4118" s="1252">
        <v>0</v>
      </c>
      <c r="L4118" s="1252">
        <v>0</v>
      </c>
      <c r="M4118" s="1252">
        <v>0</v>
      </c>
      <c r="N4118" s="1252">
        <v>0</v>
      </c>
      <c r="O4118" s="1252">
        <v>0</v>
      </c>
      <c r="P4118" s="1252">
        <v>0</v>
      </c>
      <c r="Q4118" s="1252">
        <v>0</v>
      </c>
      <c r="R4118" s="1252">
        <v>0</v>
      </c>
      <c r="S4118" s="1252">
        <v>0</v>
      </c>
      <c r="T4118" s="1252">
        <v>0</v>
      </c>
      <c r="U4118" s="1251" t="s">
        <v>116</v>
      </c>
      <c r="V4118" s="1251" t="s">
        <v>1537</v>
      </c>
      <c r="W4118" s="1251" t="s">
        <v>371</v>
      </c>
      <c r="X4118" s="1251" t="s">
        <v>1581</v>
      </c>
      <c r="Y4118" s="1251">
        <v>236</v>
      </c>
    </row>
    <row r="4119" spans="1:25" ht="12">
      <c r="A4119" s="1251">
        <v>2021</v>
      </c>
      <c r="B4119" s="1251">
        <v>25</v>
      </c>
      <c r="C4119" s="1251">
        <v>900</v>
      </c>
      <c r="D4119" s="1251" t="s">
        <v>1778</v>
      </c>
      <c r="E4119" s="1251">
        <v>236114</v>
      </c>
      <c r="F4119" s="1251" t="s">
        <v>1711</v>
      </c>
      <c r="G4119" s="1252">
        <v>0</v>
      </c>
      <c r="H4119" s="1252">
        <v>0</v>
      </c>
      <c r="I4119" s="1252">
        <v>0</v>
      </c>
      <c r="J4119" s="1252">
        <v>0</v>
      </c>
      <c r="K4119" s="1252">
        <v>0</v>
      </c>
      <c r="L4119" s="1252">
        <v>0</v>
      </c>
      <c r="M4119" s="1252">
        <v>0</v>
      </c>
      <c r="N4119" s="1252">
        <v>0</v>
      </c>
      <c r="O4119" s="1252">
        <v>0</v>
      </c>
      <c r="P4119" s="1252">
        <v>0</v>
      </c>
      <c r="Q4119" s="1252">
        <v>0</v>
      </c>
      <c r="R4119" s="1252">
        <v>0</v>
      </c>
      <c r="S4119" s="1252">
        <v>0</v>
      </c>
      <c r="T4119" s="1252">
        <v>0</v>
      </c>
      <c r="U4119" s="1251" t="s">
        <v>116</v>
      </c>
      <c r="V4119" s="1251" t="s">
        <v>1537</v>
      </c>
      <c r="W4119" s="1251" t="s">
        <v>371</v>
      </c>
      <c r="X4119" s="1251" t="s">
        <v>1581</v>
      </c>
      <c r="Y4119" s="1251">
        <v>236</v>
      </c>
    </row>
    <row r="4120" spans="1:25" ht="12">
      <c r="A4120" s="1251">
        <v>2021</v>
      </c>
      <c r="B4120" s="1251">
        <v>25</v>
      </c>
      <c r="C4120" s="1251">
        <v>900</v>
      </c>
      <c r="D4120" s="1251" t="s">
        <v>1778</v>
      </c>
      <c r="E4120" s="1251">
        <v>236115</v>
      </c>
      <c r="F4120" s="1251" t="s">
        <v>1679</v>
      </c>
      <c r="G4120" s="1252">
        <v>0</v>
      </c>
      <c r="H4120" s="1252">
        <v>-244640</v>
      </c>
      <c r="I4120" s="1252">
        <v>-447132</v>
      </c>
      <c r="J4120" s="1252">
        <v>-675563</v>
      </c>
      <c r="K4120" s="1252">
        <v>-908908</v>
      </c>
      <c r="L4120" s="1252">
        <v>-10346</v>
      </c>
      <c r="M4120" s="1252">
        <v>-310023</v>
      </c>
      <c r="N4120" s="1252">
        <v>-668942</v>
      </c>
      <c r="O4120" s="1252">
        <v>153542</v>
      </c>
      <c r="P4120" s="1252">
        <v>-112960</v>
      </c>
      <c r="Q4120" s="1252">
        <v>-381087</v>
      </c>
      <c r="R4120" s="1252">
        <v>382663</v>
      </c>
      <c r="S4120" s="1252">
        <v>146489</v>
      </c>
      <c r="T4120" s="1252">
        <v>146489</v>
      </c>
      <c r="U4120" s="1251" t="s">
        <v>116</v>
      </c>
      <c r="V4120" s="1251" t="s">
        <v>1537</v>
      </c>
      <c r="W4120" s="1251" t="s">
        <v>371</v>
      </c>
      <c r="X4120" s="1251" t="s">
        <v>1581</v>
      </c>
      <c r="Y4120" s="1251">
        <v>236</v>
      </c>
    </row>
    <row r="4121" spans="1:25" ht="12">
      <c r="A4121" s="1251">
        <v>2021</v>
      </c>
      <c r="B4121" s="1251">
        <v>25</v>
      </c>
      <c r="C4121" s="1251">
        <v>900</v>
      </c>
      <c r="D4121" s="1251" t="s">
        <v>1778</v>
      </c>
      <c r="E4121" s="1251">
        <v>236116</v>
      </c>
      <c r="F4121" s="1251" t="s">
        <v>1680</v>
      </c>
      <c r="G4121" s="1252">
        <v>0</v>
      </c>
      <c r="H4121" s="1252">
        <v>-143939</v>
      </c>
      <c r="I4121" s="1252">
        <v>-264084</v>
      </c>
      <c r="J4121" s="1252">
        <v>-398999</v>
      </c>
      <c r="K4121" s="1252">
        <v>-536817</v>
      </c>
      <c r="L4121" s="1252">
        <v>-5994</v>
      </c>
      <c r="M4121" s="1252">
        <v>-182988</v>
      </c>
      <c r="N4121" s="1252">
        <v>-394971</v>
      </c>
      <c r="O4121" s="1252">
        <v>90919</v>
      </c>
      <c r="P4121" s="1252">
        <v>-66482</v>
      </c>
      <c r="Q4121" s="1252">
        <v>-224842</v>
      </c>
      <c r="R4121" s="1252">
        <v>226341</v>
      </c>
      <c r="S4121" s="1252">
        <v>86853</v>
      </c>
      <c r="T4121" s="1252">
        <v>86853</v>
      </c>
      <c r="U4121" s="1251" t="s">
        <v>116</v>
      </c>
      <c r="V4121" s="1251" t="s">
        <v>1537</v>
      </c>
      <c r="W4121" s="1251" t="s">
        <v>371</v>
      </c>
      <c r="X4121" s="1251" t="s">
        <v>1581</v>
      </c>
      <c r="Y4121" s="1251">
        <v>236</v>
      </c>
    </row>
    <row r="4122" spans="1:25" ht="12">
      <c r="A4122" s="1251">
        <v>2021</v>
      </c>
      <c r="B4122" s="1251">
        <v>25</v>
      </c>
      <c r="C4122" s="1251">
        <v>900</v>
      </c>
      <c r="D4122" s="1251" t="s">
        <v>1778</v>
      </c>
      <c r="E4122" s="1251">
        <v>236117</v>
      </c>
      <c r="F4122" s="1251" t="s">
        <v>1681</v>
      </c>
      <c r="G4122" s="1252">
        <v>0</v>
      </c>
      <c r="H4122" s="1252">
        <v>-48004</v>
      </c>
      <c r="I4122" s="1252">
        <v>-46537</v>
      </c>
      <c r="J4122" s="1252">
        <v>-70312</v>
      </c>
      <c r="K4122" s="1252">
        <v>-94598</v>
      </c>
      <c r="L4122" s="1252">
        <v>228865</v>
      </c>
      <c r="M4122" s="1252">
        <v>197675</v>
      </c>
      <c r="N4122" s="1252">
        <v>160319</v>
      </c>
      <c r="O4122" s="1252">
        <v>126709</v>
      </c>
      <c r="P4122" s="1252">
        <v>98972</v>
      </c>
      <c r="Q4122" s="1252">
        <v>71066</v>
      </c>
      <c r="R4122" s="1252">
        <v>48374</v>
      </c>
      <c r="S4122" s="1252">
        <v>-1755</v>
      </c>
      <c r="T4122" s="1252">
        <v>-1755</v>
      </c>
      <c r="U4122" s="1251" t="s">
        <v>116</v>
      </c>
      <c r="V4122" s="1251" t="s">
        <v>1537</v>
      </c>
      <c r="W4122" s="1251" t="s">
        <v>371</v>
      </c>
      <c r="X4122" s="1251" t="s">
        <v>1581</v>
      </c>
      <c r="Y4122" s="1251">
        <v>236</v>
      </c>
    </row>
    <row r="4123" spans="1:25" ht="12">
      <c r="A4123" s="1251">
        <v>2021</v>
      </c>
      <c r="B4123" s="1251">
        <v>25</v>
      </c>
      <c r="C4123" s="1251">
        <v>900</v>
      </c>
      <c r="D4123" s="1251" t="s">
        <v>1778</v>
      </c>
      <c r="E4123" s="1251">
        <v>236118</v>
      </c>
      <c r="F4123" s="1251" t="s">
        <v>1589</v>
      </c>
      <c r="G4123" s="1252">
        <v>-9855.2600000000002</v>
      </c>
      <c r="H4123" s="1252">
        <v>-2952.27</v>
      </c>
      <c r="I4123" s="1252">
        <v>-5732.7700000000004</v>
      </c>
      <c r="J4123" s="1252">
        <v>-8543.2299999999996</v>
      </c>
      <c r="K4123" s="1252">
        <v>-2918.6900000000001</v>
      </c>
      <c r="L4123" s="1252">
        <v>-5972.9099999999999</v>
      </c>
      <c r="M4123" s="1252">
        <v>-10376.889999999999</v>
      </c>
      <c r="N4123" s="1252">
        <v>-4411.0900000000001</v>
      </c>
      <c r="O4123" s="1252">
        <v>-8799.0599999999995</v>
      </c>
      <c r="P4123" s="1252">
        <v>-12699.1</v>
      </c>
      <c r="Q4123" s="1252">
        <v>-3653.4499999999998</v>
      </c>
      <c r="R4123" s="1252">
        <v>-6824.6899999999996</v>
      </c>
      <c r="S4123" s="1252">
        <v>-9963.5799999999999</v>
      </c>
      <c r="T4123" s="1252">
        <v>-9963.5800000000017</v>
      </c>
      <c r="U4123" s="1251" t="s">
        <v>116</v>
      </c>
      <c r="V4123" s="1251" t="s">
        <v>1537</v>
      </c>
      <c r="W4123" s="1251" t="s">
        <v>371</v>
      </c>
      <c r="X4123" s="1251" t="s">
        <v>1581</v>
      </c>
      <c r="Y4123" s="1251">
        <v>236</v>
      </c>
    </row>
    <row r="4124" spans="1:25" ht="12">
      <c r="A4124" s="1251">
        <v>2021</v>
      </c>
      <c r="B4124" s="1251">
        <v>25</v>
      </c>
      <c r="C4124" s="1251">
        <v>900</v>
      </c>
      <c r="D4124" s="1251" t="s">
        <v>1778</v>
      </c>
      <c r="E4124" s="1251">
        <v>236121</v>
      </c>
      <c r="F4124" s="1251" t="s">
        <v>1682</v>
      </c>
      <c r="G4124" s="1252">
        <v>0</v>
      </c>
      <c r="H4124" s="1252">
        <v>0</v>
      </c>
      <c r="I4124" s="1252">
        <v>0</v>
      </c>
      <c r="J4124" s="1252">
        <v>0</v>
      </c>
      <c r="K4124" s="1252">
        <v>0</v>
      </c>
      <c r="L4124" s="1252">
        <v>0</v>
      </c>
      <c r="M4124" s="1252">
        <v>0</v>
      </c>
      <c r="N4124" s="1252">
        <v>0</v>
      </c>
      <c r="O4124" s="1252">
        <v>0</v>
      </c>
      <c r="P4124" s="1252">
        <v>0</v>
      </c>
      <c r="Q4124" s="1252">
        <v>0</v>
      </c>
      <c r="R4124" s="1252">
        <v>0</v>
      </c>
      <c r="S4124" s="1252">
        <v>0</v>
      </c>
      <c r="T4124" s="1252">
        <v>0</v>
      </c>
      <c r="U4124" s="1251" t="s">
        <v>116</v>
      </c>
      <c r="V4124" s="1251" t="s">
        <v>1537</v>
      </c>
      <c r="W4124" s="1251" t="s">
        <v>371</v>
      </c>
      <c r="X4124" s="1251" t="s">
        <v>1581</v>
      </c>
      <c r="Y4124" s="1251">
        <v>236</v>
      </c>
    </row>
    <row r="4125" spans="1:25" ht="12">
      <c r="A4125" s="1251">
        <v>2021</v>
      </c>
      <c r="B4125" s="1251">
        <v>25</v>
      </c>
      <c r="C4125" s="1251">
        <v>900</v>
      </c>
      <c r="D4125" s="1251" t="s">
        <v>1778</v>
      </c>
      <c r="E4125" s="1251">
        <v>236124</v>
      </c>
      <c r="F4125" s="1251" t="s">
        <v>1683</v>
      </c>
      <c r="G4125" s="1252">
        <v>-2168908.7999999998</v>
      </c>
      <c r="H4125" s="1252">
        <v>-2310813.7000000002</v>
      </c>
      <c r="I4125" s="1252">
        <v>-2422850.6000000001</v>
      </c>
      <c r="J4125" s="1252">
        <v>-3380696.6000000001</v>
      </c>
      <c r="K4125" s="1252">
        <v>-3536000.6000000001</v>
      </c>
      <c r="L4125" s="1252">
        <v>-3788152.6800000002</v>
      </c>
      <c r="M4125" s="1252">
        <v>-4112081.6800000002</v>
      </c>
      <c r="N4125" s="1252">
        <v>-4454656.9299999997</v>
      </c>
      <c r="O4125" s="1252">
        <v>-4767373.0999999996</v>
      </c>
      <c r="P4125" s="1252">
        <v>-5023683.0999999996</v>
      </c>
      <c r="Q4125" s="1252">
        <v>-5290809.9299999997</v>
      </c>
      <c r="R4125" s="1252">
        <v>-5399368.0899999999</v>
      </c>
      <c r="S4125" s="1252">
        <v>-5587796.0899999999</v>
      </c>
      <c r="T4125" s="1252">
        <v>-5587796.0900000036</v>
      </c>
      <c r="U4125" s="1251" t="s">
        <v>116</v>
      </c>
      <c r="V4125" s="1251" t="s">
        <v>1537</v>
      </c>
      <c r="W4125" s="1251" t="s">
        <v>371</v>
      </c>
      <c r="X4125" s="1251" t="s">
        <v>1581</v>
      </c>
      <c r="Y4125" s="1251">
        <v>236</v>
      </c>
    </row>
    <row r="4126" spans="1:25" ht="12">
      <c r="A4126" s="1251">
        <v>2021</v>
      </c>
      <c r="B4126" s="1251">
        <v>25</v>
      </c>
      <c r="C4126" s="1251">
        <v>900</v>
      </c>
      <c r="D4126" s="1251" t="s">
        <v>1778</v>
      </c>
      <c r="E4126" s="1251">
        <v>236127</v>
      </c>
      <c r="F4126" s="1251" t="s">
        <v>1712</v>
      </c>
      <c r="G4126" s="1252">
        <v>0</v>
      </c>
      <c r="H4126" s="1252">
        <v>0</v>
      </c>
      <c r="I4126" s="1252">
        <v>0</v>
      </c>
      <c r="J4126" s="1252">
        <v>0</v>
      </c>
      <c r="K4126" s="1252">
        <v>0</v>
      </c>
      <c r="L4126" s="1252">
        <v>0</v>
      </c>
      <c r="M4126" s="1252">
        <v>0</v>
      </c>
      <c r="N4126" s="1252">
        <v>0</v>
      </c>
      <c r="O4126" s="1252">
        <v>0</v>
      </c>
      <c r="P4126" s="1252">
        <v>0</v>
      </c>
      <c r="Q4126" s="1252">
        <v>0</v>
      </c>
      <c r="R4126" s="1252">
        <v>0</v>
      </c>
      <c r="S4126" s="1252">
        <v>0</v>
      </c>
      <c r="T4126" s="1252">
        <v>0</v>
      </c>
      <c r="U4126" s="1251" t="s">
        <v>116</v>
      </c>
      <c r="V4126" s="1251" t="s">
        <v>1537</v>
      </c>
      <c r="W4126" s="1251" t="s">
        <v>371</v>
      </c>
      <c r="X4126" s="1251" t="s">
        <v>1581</v>
      </c>
      <c r="Y4126" s="1251">
        <v>236</v>
      </c>
    </row>
    <row r="4127" spans="1:25" ht="12">
      <c r="A4127" s="1251">
        <v>2021</v>
      </c>
      <c r="B4127" s="1251">
        <v>25</v>
      </c>
      <c r="C4127" s="1251">
        <v>900</v>
      </c>
      <c r="D4127" s="1251" t="s">
        <v>1778</v>
      </c>
      <c r="E4127" s="1251">
        <v>236130</v>
      </c>
      <c r="F4127" s="1251" t="s">
        <v>1831</v>
      </c>
      <c r="G4127" s="1252">
        <v>0</v>
      </c>
      <c r="H4127" s="1252">
        <v>0</v>
      </c>
      <c r="I4127" s="1252">
        <v>0</v>
      </c>
      <c r="J4127" s="1252">
        <v>0</v>
      </c>
      <c r="K4127" s="1252">
        <v>0</v>
      </c>
      <c r="L4127" s="1252">
        <v>0</v>
      </c>
      <c r="M4127" s="1252">
        <v>0</v>
      </c>
      <c r="N4127" s="1252">
        <v>0</v>
      </c>
      <c r="O4127" s="1252">
        <v>0</v>
      </c>
      <c r="P4127" s="1252">
        <v>0</v>
      </c>
      <c r="Q4127" s="1252">
        <v>0</v>
      </c>
      <c r="R4127" s="1252">
        <v>0</v>
      </c>
      <c r="S4127" s="1252">
        <v>0</v>
      </c>
      <c r="T4127" s="1252">
        <v>0</v>
      </c>
      <c r="U4127" s="1251" t="s">
        <v>116</v>
      </c>
      <c r="V4127" s="1251" t="s">
        <v>1537</v>
      </c>
      <c r="W4127" s="1251" t="s">
        <v>371</v>
      </c>
      <c r="X4127" s="1251" t="s">
        <v>1581</v>
      </c>
      <c r="Y4127" s="1251">
        <v>236</v>
      </c>
    </row>
    <row r="4128" spans="1:25" ht="12">
      <c r="A4128" s="1251">
        <v>2021</v>
      </c>
      <c r="B4128" s="1251">
        <v>25</v>
      </c>
      <c r="C4128" s="1251">
        <v>900</v>
      </c>
      <c r="D4128" s="1251" t="s">
        <v>1778</v>
      </c>
      <c r="E4128" s="1251">
        <v>236201</v>
      </c>
      <c r="F4128" s="1251" t="s">
        <v>1696</v>
      </c>
      <c r="G4128" s="1252">
        <v>0</v>
      </c>
      <c r="H4128" s="1252">
        <v>0</v>
      </c>
      <c r="I4128" s="1252">
        <v>0</v>
      </c>
      <c r="J4128" s="1252">
        <v>0</v>
      </c>
      <c r="K4128" s="1252">
        <v>0</v>
      </c>
      <c r="L4128" s="1252">
        <v>0</v>
      </c>
      <c r="M4128" s="1252">
        <v>0</v>
      </c>
      <c r="N4128" s="1252">
        <v>0</v>
      </c>
      <c r="O4128" s="1252">
        <v>0</v>
      </c>
      <c r="P4128" s="1252">
        <v>0</v>
      </c>
      <c r="Q4128" s="1252">
        <v>0</v>
      </c>
      <c r="R4128" s="1252">
        <v>0</v>
      </c>
      <c r="S4128" s="1252">
        <v>0</v>
      </c>
      <c r="T4128" s="1252">
        <v>0</v>
      </c>
      <c r="U4128" s="1251" t="s">
        <v>116</v>
      </c>
      <c r="V4128" s="1251" t="s">
        <v>1537</v>
      </c>
      <c r="W4128" s="1251" t="s">
        <v>371</v>
      </c>
      <c r="X4128" s="1251" t="s">
        <v>1581</v>
      </c>
      <c r="Y4128" s="1251">
        <v>236</v>
      </c>
    </row>
    <row r="4129" spans="1:25" ht="12">
      <c r="A4129" s="1251">
        <v>2021</v>
      </c>
      <c r="B4129" s="1251">
        <v>25</v>
      </c>
      <c r="C4129" s="1251">
        <v>900</v>
      </c>
      <c r="D4129" s="1251" t="s">
        <v>1778</v>
      </c>
      <c r="E4129" s="1251">
        <v>236202</v>
      </c>
      <c r="F4129" s="1251" t="s">
        <v>1697</v>
      </c>
      <c r="G4129" s="1252">
        <v>0</v>
      </c>
      <c r="H4129" s="1252">
        <v>0</v>
      </c>
      <c r="I4129" s="1252">
        <v>0</v>
      </c>
      <c r="J4129" s="1252">
        <v>0</v>
      </c>
      <c r="K4129" s="1252">
        <v>0</v>
      </c>
      <c r="L4129" s="1252">
        <v>0</v>
      </c>
      <c r="M4129" s="1252">
        <v>0</v>
      </c>
      <c r="N4129" s="1252">
        <v>0</v>
      </c>
      <c r="O4129" s="1252">
        <v>0</v>
      </c>
      <c r="P4129" s="1252">
        <v>0</v>
      </c>
      <c r="Q4129" s="1252">
        <v>0</v>
      </c>
      <c r="R4129" s="1252">
        <v>0</v>
      </c>
      <c r="S4129" s="1252">
        <v>0</v>
      </c>
      <c r="T4129" s="1252">
        <v>0</v>
      </c>
      <c r="U4129" s="1251" t="s">
        <v>116</v>
      </c>
      <c r="V4129" s="1251" t="s">
        <v>1537</v>
      </c>
      <c r="W4129" s="1251" t="s">
        <v>371</v>
      </c>
      <c r="X4129" s="1251" t="s">
        <v>1581</v>
      </c>
      <c r="Y4129" s="1251">
        <v>236</v>
      </c>
    </row>
    <row r="4130" spans="1:25" ht="12">
      <c r="A4130" s="1251">
        <v>2021</v>
      </c>
      <c r="B4130" s="1251">
        <v>25</v>
      </c>
      <c r="C4130" s="1251">
        <v>900</v>
      </c>
      <c r="D4130" s="1251" t="s">
        <v>1778</v>
      </c>
      <c r="E4130" s="1251">
        <v>236203</v>
      </c>
      <c r="F4130" s="1251" t="s">
        <v>1832</v>
      </c>
      <c r="G4130" s="1252">
        <v>0</v>
      </c>
      <c r="H4130" s="1252">
        <v>0</v>
      </c>
      <c r="I4130" s="1252">
        <v>0</v>
      </c>
      <c r="J4130" s="1252">
        <v>0</v>
      </c>
      <c r="K4130" s="1252">
        <v>0</v>
      </c>
      <c r="L4130" s="1252">
        <v>0</v>
      </c>
      <c r="M4130" s="1252">
        <v>0</v>
      </c>
      <c r="N4130" s="1252">
        <v>0</v>
      </c>
      <c r="O4130" s="1252">
        <v>0</v>
      </c>
      <c r="P4130" s="1252">
        <v>0</v>
      </c>
      <c r="Q4130" s="1252">
        <v>0</v>
      </c>
      <c r="R4130" s="1252">
        <v>0</v>
      </c>
      <c r="S4130" s="1252">
        <v>0</v>
      </c>
      <c r="T4130" s="1252">
        <v>0</v>
      </c>
      <c r="U4130" s="1251" t="s">
        <v>116</v>
      </c>
      <c r="V4130" s="1251" t="s">
        <v>1537</v>
      </c>
      <c r="W4130" s="1251" t="s">
        <v>371</v>
      </c>
      <c r="X4130" s="1251" t="s">
        <v>1581</v>
      </c>
      <c r="Y4130" s="1251">
        <v>236</v>
      </c>
    </row>
    <row r="4131" spans="1:25" ht="12">
      <c r="A4131" s="1251">
        <v>2021</v>
      </c>
      <c r="B4131" s="1251">
        <v>25</v>
      </c>
      <c r="C4131" s="1251">
        <v>900</v>
      </c>
      <c r="D4131" s="1251" t="s">
        <v>1778</v>
      </c>
      <c r="E4131" s="1251">
        <v>236204</v>
      </c>
      <c r="F4131" s="1251" t="s">
        <v>1833</v>
      </c>
      <c r="G4131" s="1252">
        <v>0</v>
      </c>
      <c r="H4131" s="1252">
        <v>0</v>
      </c>
      <c r="I4131" s="1252">
        <v>0</v>
      </c>
      <c r="J4131" s="1252">
        <v>0</v>
      </c>
      <c r="K4131" s="1252">
        <v>0</v>
      </c>
      <c r="L4131" s="1252">
        <v>0</v>
      </c>
      <c r="M4131" s="1252">
        <v>0</v>
      </c>
      <c r="N4131" s="1252">
        <v>0</v>
      </c>
      <c r="O4131" s="1252">
        <v>0</v>
      </c>
      <c r="P4131" s="1252">
        <v>0</v>
      </c>
      <c r="Q4131" s="1252">
        <v>0</v>
      </c>
      <c r="R4131" s="1252">
        <v>0</v>
      </c>
      <c r="S4131" s="1252">
        <v>0</v>
      </c>
      <c r="T4131" s="1252">
        <v>0</v>
      </c>
      <c r="U4131" s="1251" t="s">
        <v>116</v>
      </c>
      <c r="V4131" s="1251" t="s">
        <v>1537</v>
      </c>
      <c r="W4131" s="1251" t="s">
        <v>371</v>
      </c>
      <c r="X4131" s="1251" t="s">
        <v>1581</v>
      </c>
      <c r="Y4131" s="1251">
        <v>236</v>
      </c>
    </row>
    <row r="4132" spans="1:25" ht="12">
      <c r="A4132" s="1251">
        <v>2021</v>
      </c>
      <c r="B4132" s="1251">
        <v>25</v>
      </c>
      <c r="C4132" s="1251">
        <v>900</v>
      </c>
      <c r="D4132" s="1251" t="s">
        <v>1778</v>
      </c>
      <c r="E4132" s="1251">
        <v>236205</v>
      </c>
      <c r="F4132" s="1251" t="s">
        <v>1698</v>
      </c>
      <c r="G4132" s="1252">
        <v>0</v>
      </c>
      <c r="H4132" s="1252">
        <v>0</v>
      </c>
      <c r="I4132" s="1252">
        <v>0</v>
      </c>
      <c r="J4132" s="1252">
        <v>0</v>
      </c>
      <c r="K4132" s="1252">
        <v>0</v>
      </c>
      <c r="L4132" s="1252">
        <v>0</v>
      </c>
      <c r="M4132" s="1252">
        <v>0</v>
      </c>
      <c r="N4132" s="1252">
        <v>0</v>
      </c>
      <c r="O4132" s="1252">
        <v>0</v>
      </c>
      <c r="P4132" s="1252">
        <v>0</v>
      </c>
      <c r="Q4132" s="1252">
        <v>0</v>
      </c>
      <c r="R4132" s="1252">
        <v>0</v>
      </c>
      <c r="S4132" s="1252">
        <v>0</v>
      </c>
      <c r="T4132" s="1252">
        <v>0</v>
      </c>
      <c r="U4132" s="1251" t="s">
        <v>116</v>
      </c>
      <c r="V4132" s="1251" t="s">
        <v>1537</v>
      </c>
      <c r="W4132" s="1251" t="s">
        <v>371</v>
      </c>
      <c r="X4132" s="1251" t="s">
        <v>1581</v>
      </c>
      <c r="Y4132" s="1251">
        <v>236</v>
      </c>
    </row>
    <row r="4133" spans="1:25" ht="12">
      <c r="A4133" s="1251">
        <v>2021</v>
      </c>
      <c r="B4133" s="1251">
        <v>25</v>
      </c>
      <c r="C4133" s="1251">
        <v>900</v>
      </c>
      <c r="D4133" s="1251" t="s">
        <v>1778</v>
      </c>
      <c r="E4133" s="1251">
        <v>236207</v>
      </c>
      <c r="F4133" s="1251" t="s">
        <v>1834</v>
      </c>
      <c r="G4133" s="1252">
        <v>0</v>
      </c>
      <c r="H4133" s="1252">
        <v>0</v>
      </c>
      <c r="I4133" s="1252">
        <v>0</v>
      </c>
      <c r="J4133" s="1252">
        <v>0</v>
      </c>
      <c r="K4133" s="1252">
        <v>0</v>
      </c>
      <c r="L4133" s="1252">
        <v>0</v>
      </c>
      <c r="M4133" s="1252">
        <v>0</v>
      </c>
      <c r="N4133" s="1252">
        <v>0</v>
      </c>
      <c r="O4133" s="1252">
        <v>0</v>
      </c>
      <c r="P4133" s="1252">
        <v>0</v>
      </c>
      <c r="Q4133" s="1252">
        <v>0</v>
      </c>
      <c r="R4133" s="1252">
        <v>0</v>
      </c>
      <c r="S4133" s="1252">
        <v>0</v>
      </c>
      <c r="T4133" s="1252">
        <v>0</v>
      </c>
      <c r="U4133" s="1251" t="s">
        <v>116</v>
      </c>
      <c r="V4133" s="1251" t="s">
        <v>1537</v>
      </c>
      <c r="W4133" s="1251" t="s">
        <v>371</v>
      </c>
      <c r="X4133" s="1251" t="s">
        <v>1581</v>
      </c>
      <c r="Y4133" s="1251">
        <v>236</v>
      </c>
    </row>
    <row r="4134" spans="1:25" ht="12">
      <c r="A4134" s="1251">
        <v>2021</v>
      </c>
      <c r="B4134" s="1251">
        <v>25</v>
      </c>
      <c r="C4134" s="1251">
        <v>900</v>
      </c>
      <c r="D4134" s="1251" t="s">
        <v>1778</v>
      </c>
      <c r="E4134" s="1251">
        <v>236208</v>
      </c>
      <c r="F4134" s="1251" t="s">
        <v>1835</v>
      </c>
      <c r="G4134" s="1252">
        <v>0</v>
      </c>
      <c r="H4134" s="1252">
        <v>0</v>
      </c>
      <c r="I4134" s="1252">
        <v>0</v>
      </c>
      <c r="J4134" s="1252">
        <v>0</v>
      </c>
      <c r="K4134" s="1252">
        <v>0</v>
      </c>
      <c r="L4134" s="1252">
        <v>0</v>
      </c>
      <c r="M4134" s="1252">
        <v>0</v>
      </c>
      <c r="N4134" s="1252">
        <v>0</v>
      </c>
      <c r="O4134" s="1252">
        <v>0</v>
      </c>
      <c r="P4134" s="1252">
        <v>0</v>
      </c>
      <c r="Q4134" s="1252">
        <v>0</v>
      </c>
      <c r="R4134" s="1252">
        <v>0</v>
      </c>
      <c r="S4134" s="1252">
        <v>0</v>
      </c>
      <c r="T4134" s="1252">
        <v>0</v>
      </c>
      <c r="U4134" s="1251" t="s">
        <v>116</v>
      </c>
      <c r="V4134" s="1251" t="s">
        <v>1537</v>
      </c>
      <c r="W4134" s="1251" t="s">
        <v>371</v>
      </c>
      <c r="X4134" s="1251" t="s">
        <v>1581</v>
      </c>
      <c r="Y4134" s="1251">
        <v>236</v>
      </c>
    </row>
    <row r="4135" spans="1:25" ht="12">
      <c r="A4135" s="1251">
        <v>2021</v>
      </c>
      <c r="B4135" s="1251">
        <v>25</v>
      </c>
      <c r="C4135" s="1251">
        <v>900</v>
      </c>
      <c r="D4135" s="1251" t="s">
        <v>1778</v>
      </c>
      <c r="E4135" s="1251">
        <v>236210</v>
      </c>
      <c r="F4135" s="1251" t="s">
        <v>1836</v>
      </c>
      <c r="G4135" s="1252">
        <v>0</v>
      </c>
      <c r="H4135" s="1252">
        <v>0</v>
      </c>
      <c r="I4135" s="1252">
        <v>0</v>
      </c>
      <c r="J4135" s="1252">
        <v>0</v>
      </c>
      <c r="K4135" s="1252">
        <v>0</v>
      </c>
      <c r="L4135" s="1252">
        <v>0</v>
      </c>
      <c r="M4135" s="1252">
        <v>0</v>
      </c>
      <c r="N4135" s="1252">
        <v>0</v>
      </c>
      <c r="O4135" s="1252">
        <v>0</v>
      </c>
      <c r="P4135" s="1252">
        <v>0</v>
      </c>
      <c r="Q4135" s="1252">
        <v>0</v>
      </c>
      <c r="R4135" s="1252">
        <v>0</v>
      </c>
      <c r="S4135" s="1252">
        <v>0</v>
      </c>
      <c r="T4135" s="1252">
        <v>0</v>
      </c>
      <c r="U4135" s="1251" t="s">
        <v>116</v>
      </c>
      <c r="V4135" s="1251" t="s">
        <v>1537</v>
      </c>
      <c r="W4135" s="1251" t="s">
        <v>371</v>
      </c>
      <c r="X4135" s="1251" t="s">
        <v>1581</v>
      </c>
      <c r="Y4135" s="1251">
        <v>236</v>
      </c>
    </row>
    <row r="4136" spans="1:25" ht="12">
      <c r="A4136" s="1251">
        <v>2021</v>
      </c>
      <c r="B4136" s="1251">
        <v>25</v>
      </c>
      <c r="C4136" s="1251">
        <v>900</v>
      </c>
      <c r="D4136" s="1251" t="s">
        <v>1778</v>
      </c>
      <c r="E4136" s="1251">
        <v>236214</v>
      </c>
      <c r="F4136" s="1251" t="s">
        <v>1837</v>
      </c>
      <c r="G4136" s="1252">
        <v>0</v>
      </c>
      <c r="H4136" s="1252">
        <v>0</v>
      </c>
      <c r="I4136" s="1252">
        <v>0</v>
      </c>
      <c r="J4136" s="1252">
        <v>0</v>
      </c>
      <c r="K4136" s="1252">
        <v>0</v>
      </c>
      <c r="L4136" s="1252">
        <v>0</v>
      </c>
      <c r="M4136" s="1252">
        <v>0</v>
      </c>
      <c r="N4136" s="1252">
        <v>0</v>
      </c>
      <c r="O4136" s="1252">
        <v>0</v>
      </c>
      <c r="P4136" s="1252">
        <v>0</v>
      </c>
      <c r="Q4136" s="1252">
        <v>0</v>
      </c>
      <c r="R4136" s="1252">
        <v>0</v>
      </c>
      <c r="S4136" s="1252">
        <v>0</v>
      </c>
      <c r="T4136" s="1252">
        <v>0</v>
      </c>
      <c r="U4136" s="1251" t="s">
        <v>116</v>
      </c>
      <c r="V4136" s="1251" t="s">
        <v>1537</v>
      </c>
      <c r="W4136" s="1251" t="s">
        <v>371</v>
      </c>
      <c r="X4136" s="1251" t="s">
        <v>1581</v>
      </c>
      <c r="Y4136" s="1251">
        <v>236</v>
      </c>
    </row>
    <row r="4137" spans="1:25" ht="12">
      <c r="A4137" s="1251">
        <v>2021</v>
      </c>
      <c r="B4137" s="1251">
        <v>25</v>
      </c>
      <c r="C4137" s="1251">
        <v>900</v>
      </c>
      <c r="D4137" s="1251" t="s">
        <v>1778</v>
      </c>
      <c r="E4137" s="1251">
        <v>236215</v>
      </c>
      <c r="F4137" s="1251" t="s">
        <v>1838</v>
      </c>
      <c r="G4137" s="1252">
        <v>0</v>
      </c>
      <c r="H4137" s="1252">
        <v>0</v>
      </c>
      <c r="I4137" s="1252">
        <v>0</v>
      </c>
      <c r="J4137" s="1252">
        <v>0</v>
      </c>
      <c r="K4137" s="1252">
        <v>0</v>
      </c>
      <c r="L4137" s="1252">
        <v>0</v>
      </c>
      <c r="M4137" s="1252">
        <v>0</v>
      </c>
      <c r="N4137" s="1252">
        <v>0</v>
      </c>
      <c r="O4137" s="1252">
        <v>0</v>
      </c>
      <c r="P4137" s="1252">
        <v>0</v>
      </c>
      <c r="Q4137" s="1252">
        <v>0</v>
      </c>
      <c r="R4137" s="1252">
        <v>0</v>
      </c>
      <c r="S4137" s="1252">
        <v>0</v>
      </c>
      <c r="T4137" s="1252">
        <v>0</v>
      </c>
      <c r="U4137" s="1251" t="s">
        <v>116</v>
      </c>
      <c r="V4137" s="1251" t="s">
        <v>1537</v>
      </c>
      <c r="W4137" s="1251" t="s">
        <v>371</v>
      </c>
      <c r="X4137" s="1251" t="s">
        <v>1581</v>
      </c>
      <c r="Y4137" s="1251">
        <v>236</v>
      </c>
    </row>
    <row r="4138" spans="1:25" ht="12">
      <c r="A4138" s="1251">
        <v>2021</v>
      </c>
      <c r="B4138" s="1251">
        <v>25</v>
      </c>
      <c r="C4138" s="1251">
        <v>900</v>
      </c>
      <c r="D4138" s="1251" t="s">
        <v>1778</v>
      </c>
      <c r="E4138" s="1251">
        <v>236220</v>
      </c>
      <c r="F4138" s="1251" t="s">
        <v>1839</v>
      </c>
      <c r="G4138" s="1252">
        <v>0</v>
      </c>
      <c r="H4138" s="1252">
        <v>0</v>
      </c>
      <c r="I4138" s="1252">
        <v>0</v>
      </c>
      <c r="J4138" s="1252">
        <v>0</v>
      </c>
      <c r="K4138" s="1252">
        <v>0</v>
      </c>
      <c r="L4138" s="1252">
        <v>0</v>
      </c>
      <c r="M4138" s="1252">
        <v>0</v>
      </c>
      <c r="N4138" s="1252">
        <v>0</v>
      </c>
      <c r="O4138" s="1252">
        <v>0</v>
      </c>
      <c r="P4138" s="1252">
        <v>0</v>
      </c>
      <c r="Q4138" s="1252">
        <v>0</v>
      </c>
      <c r="R4138" s="1252">
        <v>0</v>
      </c>
      <c r="S4138" s="1252">
        <v>0</v>
      </c>
      <c r="T4138" s="1252">
        <v>0</v>
      </c>
      <c r="U4138" s="1251" t="s">
        <v>116</v>
      </c>
      <c r="V4138" s="1251" t="s">
        <v>1537</v>
      </c>
      <c r="W4138" s="1251" t="s">
        <v>371</v>
      </c>
      <c r="X4138" s="1251" t="s">
        <v>1581</v>
      </c>
      <c r="Y4138" s="1251">
        <v>236</v>
      </c>
    </row>
    <row r="4139" spans="1:25" ht="12">
      <c r="A4139" s="1251">
        <v>2021</v>
      </c>
      <c r="B4139" s="1251">
        <v>25</v>
      </c>
      <c r="C4139" s="1251">
        <v>900</v>
      </c>
      <c r="D4139" s="1251" t="s">
        <v>1778</v>
      </c>
      <c r="E4139" s="1251">
        <v>237110</v>
      </c>
      <c r="F4139" s="1251" t="s">
        <v>1840</v>
      </c>
      <c r="G4139" s="1252">
        <v>0</v>
      </c>
      <c r="H4139" s="1252">
        <v>0</v>
      </c>
      <c r="I4139" s="1252">
        <v>0</v>
      </c>
      <c r="J4139" s="1252">
        <v>0</v>
      </c>
      <c r="K4139" s="1252">
        <v>0</v>
      </c>
      <c r="L4139" s="1252">
        <v>0</v>
      </c>
      <c r="M4139" s="1252">
        <v>0</v>
      </c>
      <c r="N4139" s="1252">
        <v>0</v>
      </c>
      <c r="O4139" s="1252">
        <v>0</v>
      </c>
      <c r="P4139" s="1252">
        <v>0</v>
      </c>
      <c r="Q4139" s="1252">
        <v>0</v>
      </c>
      <c r="R4139" s="1252">
        <v>0</v>
      </c>
      <c r="S4139" s="1252">
        <v>0</v>
      </c>
      <c r="T4139" s="1252">
        <v>0</v>
      </c>
      <c r="U4139" s="1251" t="s">
        <v>116</v>
      </c>
      <c r="V4139" s="1251" t="s">
        <v>1537</v>
      </c>
      <c r="W4139" s="1251" t="s">
        <v>368</v>
      </c>
      <c r="X4139" s="1251" t="s">
        <v>1581</v>
      </c>
      <c r="Y4139" s="1251">
        <v>237</v>
      </c>
    </row>
    <row r="4140" spans="1:25" ht="12">
      <c r="A4140" s="1251">
        <v>2021</v>
      </c>
      <c r="B4140" s="1251">
        <v>25</v>
      </c>
      <c r="C4140" s="1251">
        <v>900</v>
      </c>
      <c r="D4140" s="1251" t="s">
        <v>1778</v>
      </c>
      <c r="E4140" s="1251">
        <v>237190</v>
      </c>
      <c r="F4140" s="1251" t="s">
        <v>1736</v>
      </c>
      <c r="G4140" s="1252">
        <v>-30160.439999999999</v>
      </c>
      <c r="H4140" s="1252">
        <v>-49516.709999999999</v>
      </c>
      <c r="I4140" s="1252">
        <v>-104805.16</v>
      </c>
      <c r="J4140" s="1252">
        <v>-160093.60999999999</v>
      </c>
      <c r="K4140" s="1252">
        <v>-215382.06</v>
      </c>
      <c r="L4140" s="1252">
        <v>-270670.51000000001</v>
      </c>
      <c r="M4140" s="1252">
        <v>-325958.96000000002</v>
      </c>
      <c r="N4140" s="1252">
        <v>-44940.099999999999</v>
      </c>
      <c r="O4140" s="1252">
        <v>-104696.74000000001</v>
      </c>
      <c r="P4140" s="1252">
        <v>-159876.75</v>
      </c>
      <c r="Q4140" s="1252">
        <v>-215056.76000000001</v>
      </c>
      <c r="R4140" s="1252">
        <v>-270236.77000000002</v>
      </c>
      <c r="S4140" s="1252">
        <v>-325433.34999999998</v>
      </c>
      <c r="T4140" s="1252">
        <v>-325433.34999999986</v>
      </c>
      <c r="U4140" s="1251" t="s">
        <v>116</v>
      </c>
      <c r="V4140" s="1251" t="s">
        <v>1537</v>
      </c>
      <c r="W4140" s="1251" t="s">
        <v>368</v>
      </c>
      <c r="X4140" s="1251" t="s">
        <v>1581</v>
      </c>
      <c r="Y4140" s="1251">
        <v>237</v>
      </c>
    </row>
    <row r="4141" spans="1:25" ht="12">
      <c r="A4141" s="1251">
        <v>2021</v>
      </c>
      <c r="B4141" s="1251">
        <v>25</v>
      </c>
      <c r="C4141" s="1251">
        <v>900</v>
      </c>
      <c r="D4141" s="1251" t="s">
        <v>1778</v>
      </c>
      <c r="E4141" s="1251">
        <v>237250</v>
      </c>
      <c r="F4141" s="1251" t="s">
        <v>1722</v>
      </c>
      <c r="G4141" s="1252">
        <v>0</v>
      </c>
      <c r="H4141" s="1252">
        <v>0</v>
      </c>
      <c r="I4141" s="1252">
        <v>0</v>
      </c>
      <c r="J4141" s="1252">
        <v>0</v>
      </c>
      <c r="K4141" s="1252">
        <v>0</v>
      </c>
      <c r="L4141" s="1252">
        <v>0</v>
      </c>
      <c r="M4141" s="1252">
        <v>0</v>
      </c>
      <c r="N4141" s="1252">
        <v>0</v>
      </c>
      <c r="O4141" s="1252">
        <v>0</v>
      </c>
      <c r="P4141" s="1252">
        <v>0</v>
      </c>
      <c r="Q4141" s="1252">
        <v>0</v>
      </c>
      <c r="R4141" s="1252">
        <v>0</v>
      </c>
      <c r="S4141" s="1252">
        <v>0</v>
      </c>
      <c r="T4141" s="1252">
        <v>0</v>
      </c>
      <c r="U4141" s="1251" t="s">
        <v>116</v>
      </c>
      <c r="V4141" s="1251" t="s">
        <v>1537</v>
      </c>
      <c r="W4141" s="1251" t="s">
        <v>368</v>
      </c>
      <c r="X4141" s="1251" t="s">
        <v>1581</v>
      </c>
      <c r="Y4141" s="1251">
        <v>237</v>
      </c>
    </row>
    <row r="4142" spans="1:25" ht="12">
      <c r="A4142" s="1251">
        <v>2021</v>
      </c>
      <c r="B4142" s="1251">
        <v>25</v>
      </c>
      <c r="C4142" s="1251">
        <v>900</v>
      </c>
      <c r="D4142" s="1251" t="s">
        <v>1778</v>
      </c>
      <c r="E4142" s="1251">
        <v>237290</v>
      </c>
      <c r="F4142" s="1251" t="s">
        <v>1591</v>
      </c>
      <c r="G4142" s="1252">
        <v>0</v>
      </c>
      <c r="H4142" s="1252">
        <v>0</v>
      </c>
      <c r="I4142" s="1252">
        <v>0</v>
      </c>
      <c r="J4142" s="1252">
        <v>0</v>
      </c>
      <c r="K4142" s="1252">
        <v>0</v>
      </c>
      <c r="L4142" s="1252">
        <v>0</v>
      </c>
      <c r="M4142" s="1252">
        <v>0</v>
      </c>
      <c r="N4142" s="1252">
        <v>0</v>
      </c>
      <c r="O4142" s="1252">
        <v>0</v>
      </c>
      <c r="P4142" s="1252">
        <v>0</v>
      </c>
      <c r="Q4142" s="1252">
        <v>0</v>
      </c>
      <c r="R4142" s="1252">
        <v>0</v>
      </c>
      <c r="S4142" s="1252">
        <v>0</v>
      </c>
      <c r="T4142" s="1252">
        <v>0</v>
      </c>
      <c r="U4142" s="1251" t="s">
        <v>116</v>
      </c>
      <c r="V4142" s="1251" t="s">
        <v>1537</v>
      </c>
      <c r="W4142" s="1251" t="s">
        <v>368</v>
      </c>
      <c r="X4142" s="1251" t="s">
        <v>1581</v>
      </c>
      <c r="Y4142" s="1251">
        <v>237</v>
      </c>
    </row>
    <row r="4143" spans="1:25" ht="12">
      <c r="A4143" s="1251">
        <v>2021</v>
      </c>
      <c r="B4143" s="1251">
        <v>25</v>
      </c>
      <c r="C4143" s="1251">
        <v>900</v>
      </c>
      <c r="D4143" s="1251" t="s">
        <v>1778</v>
      </c>
      <c r="E4143" s="1251">
        <v>238100</v>
      </c>
      <c r="F4143" s="1251" t="s">
        <v>1841</v>
      </c>
      <c r="G4143" s="1252">
        <v>0</v>
      </c>
      <c r="H4143" s="1252">
        <v>0</v>
      </c>
      <c r="I4143" s="1252">
        <v>0</v>
      </c>
      <c r="J4143" s="1252">
        <v>0</v>
      </c>
      <c r="K4143" s="1252">
        <v>0</v>
      </c>
      <c r="L4143" s="1252">
        <v>0</v>
      </c>
      <c r="M4143" s="1252">
        <v>0</v>
      </c>
      <c r="N4143" s="1252">
        <v>0</v>
      </c>
      <c r="O4143" s="1252">
        <v>0</v>
      </c>
      <c r="P4143" s="1252">
        <v>0</v>
      </c>
      <c r="Q4143" s="1252">
        <v>0</v>
      </c>
      <c r="R4143" s="1252">
        <v>0</v>
      </c>
      <c r="S4143" s="1252">
        <v>0</v>
      </c>
      <c r="T4143" s="1252">
        <v>0</v>
      </c>
      <c r="U4143" s="1251" t="s">
        <v>116</v>
      </c>
      <c r="V4143" s="1251" t="s">
        <v>1537</v>
      </c>
      <c r="W4143" s="1251" t="s">
        <v>371</v>
      </c>
      <c r="X4143" s="1251" t="s">
        <v>1581</v>
      </c>
      <c r="Y4143" s="1251">
        <v>238</v>
      </c>
    </row>
    <row r="4144" spans="1:25" ht="12">
      <c r="A4144" s="1251">
        <v>2021</v>
      </c>
      <c r="B4144" s="1251">
        <v>25</v>
      </c>
      <c r="C4144" s="1251">
        <v>900</v>
      </c>
      <c r="D4144" s="1251" t="s">
        <v>1778</v>
      </c>
      <c r="E4144" s="1251">
        <v>241001</v>
      </c>
      <c r="F4144" s="1251" t="s">
        <v>1592</v>
      </c>
      <c r="G4144" s="1252">
        <v>-677611.10999999999</v>
      </c>
      <c r="H4144" s="1252">
        <v>-686956.41000000003</v>
      </c>
      <c r="I4144" s="1252">
        <v>-264028.78999999998</v>
      </c>
      <c r="J4144" s="1252">
        <v>-434090.96999999997</v>
      </c>
      <c r="K4144" s="1252">
        <v>-192384.29999999999</v>
      </c>
      <c r="L4144" s="1252">
        <v>-391558.38</v>
      </c>
      <c r="M4144" s="1252">
        <v>-410404.73999999999</v>
      </c>
      <c r="N4144" s="1252">
        <v>-287942.22999999998</v>
      </c>
      <c r="O4144" s="1252">
        <v>-256433.98000000001</v>
      </c>
      <c r="P4144" s="1252">
        <v>-500756.77000000002</v>
      </c>
      <c r="Q4144" s="1252">
        <v>-389248.28000000003</v>
      </c>
      <c r="R4144" s="1252">
        <v>-434108.42999999999</v>
      </c>
      <c r="S4144" s="1252">
        <v>-556522.05000000005</v>
      </c>
      <c r="T4144" s="1252">
        <v>-556522.04999999981</v>
      </c>
      <c r="U4144" s="1251" t="s">
        <v>116</v>
      </c>
      <c r="V4144" s="1251" t="s">
        <v>1537</v>
      </c>
      <c r="W4144" s="1251" t="s">
        <v>371</v>
      </c>
      <c r="X4144" s="1251" t="s">
        <v>1581</v>
      </c>
      <c r="Y4144" s="1251">
        <v>241</v>
      </c>
    </row>
    <row r="4145" spans="1:25" ht="12">
      <c r="A4145" s="1251">
        <v>2021</v>
      </c>
      <c r="B4145" s="1251">
        <v>25</v>
      </c>
      <c r="C4145" s="1251">
        <v>900</v>
      </c>
      <c r="D4145" s="1251" t="s">
        <v>1778</v>
      </c>
      <c r="E4145" s="1251">
        <v>241002</v>
      </c>
      <c r="F4145" s="1251" t="s">
        <v>1699</v>
      </c>
      <c r="G4145" s="1252">
        <v>0</v>
      </c>
      <c r="H4145" s="1252">
        <v>0</v>
      </c>
      <c r="I4145" s="1252">
        <v>0</v>
      </c>
      <c r="J4145" s="1252">
        <v>0</v>
      </c>
      <c r="K4145" s="1252">
        <v>0</v>
      </c>
      <c r="L4145" s="1252">
        <v>0</v>
      </c>
      <c r="M4145" s="1252">
        <v>0</v>
      </c>
      <c r="N4145" s="1252">
        <v>0</v>
      </c>
      <c r="O4145" s="1252">
        <v>0</v>
      </c>
      <c r="P4145" s="1252">
        <v>0</v>
      </c>
      <c r="Q4145" s="1252">
        <v>0</v>
      </c>
      <c r="R4145" s="1252">
        <v>0</v>
      </c>
      <c r="S4145" s="1252">
        <v>0</v>
      </c>
      <c r="T4145" s="1252">
        <v>0</v>
      </c>
      <c r="U4145" s="1251" t="s">
        <v>116</v>
      </c>
      <c r="V4145" s="1251" t="s">
        <v>1537</v>
      </c>
      <c r="W4145" s="1251" t="s">
        <v>371</v>
      </c>
      <c r="X4145" s="1251" t="s">
        <v>1581</v>
      </c>
      <c r="Y4145" s="1251">
        <v>241</v>
      </c>
    </row>
    <row r="4146" spans="1:25" ht="12">
      <c r="A4146" s="1251">
        <v>2021</v>
      </c>
      <c r="B4146" s="1251">
        <v>25</v>
      </c>
      <c r="C4146" s="1251">
        <v>900</v>
      </c>
      <c r="D4146" s="1251" t="s">
        <v>1778</v>
      </c>
      <c r="E4146" s="1251">
        <v>241003</v>
      </c>
      <c r="F4146" s="1251" t="s">
        <v>1593</v>
      </c>
      <c r="G4146" s="1252">
        <v>0</v>
      </c>
      <c r="H4146" s="1252">
        <v>0</v>
      </c>
      <c r="I4146" s="1252">
        <v>0</v>
      </c>
      <c r="J4146" s="1252">
        <v>0</v>
      </c>
      <c r="K4146" s="1252">
        <v>0</v>
      </c>
      <c r="L4146" s="1252">
        <v>0</v>
      </c>
      <c r="M4146" s="1252">
        <v>0</v>
      </c>
      <c r="N4146" s="1252">
        <v>0</v>
      </c>
      <c r="O4146" s="1252">
        <v>0</v>
      </c>
      <c r="P4146" s="1252">
        <v>0</v>
      </c>
      <c r="Q4146" s="1252">
        <v>0</v>
      </c>
      <c r="R4146" s="1252">
        <v>0</v>
      </c>
      <c r="S4146" s="1252">
        <v>0</v>
      </c>
      <c r="T4146" s="1252">
        <v>0</v>
      </c>
      <c r="U4146" s="1251" t="s">
        <v>116</v>
      </c>
      <c r="V4146" s="1251" t="s">
        <v>1537</v>
      </c>
      <c r="W4146" s="1251" t="s">
        <v>371</v>
      </c>
      <c r="X4146" s="1251" t="s">
        <v>1581</v>
      </c>
      <c r="Y4146" s="1251">
        <v>241</v>
      </c>
    </row>
    <row r="4147" spans="1:25" ht="12">
      <c r="A4147" s="1251">
        <v>2021</v>
      </c>
      <c r="B4147" s="1251">
        <v>25</v>
      </c>
      <c r="C4147" s="1251">
        <v>900</v>
      </c>
      <c r="D4147" s="1251" t="s">
        <v>1778</v>
      </c>
      <c r="E4147" s="1251">
        <v>241004</v>
      </c>
      <c r="F4147" s="1251" t="s">
        <v>1594</v>
      </c>
      <c r="G4147" s="1252">
        <v>0</v>
      </c>
      <c r="H4147" s="1252">
        <v>0</v>
      </c>
      <c r="I4147" s="1252">
        <v>0</v>
      </c>
      <c r="J4147" s="1252">
        <v>0</v>
      </c>
      <c r="K4147" s="1252">
        <v>0</v>
      </c>
      <c r="L4147" s="1252">
        <v>0</v>
      </c>
      <c r="M4147" s="1252">
        <v>0</v>
      </c>
      <c r="N4147" s="1252">
        <v>0</v>
      </c>
      <c r="O4147" s="1252">
        <v>0</v>
      </c>
      <c r="P4147" s="1252">
        <v>0</v>
      </c>
      <c r="Q4147" s="1252">
        <v>0</v>
      </c>
      <c r="R4147" s="1252">
        <v>0</v>
      </c>
      <c r="S4147" s="1252">
        <v>0</v>
      </c>
      <c r="T4147" s="1252">
        <v>0</v>
      </c>
      <c r="U4147" s="1251" t="s">
        <v>116</v>
      </c>
      <c r="V4147" s="1251" t="s">
        <v>1537</v>
      </c>
      <c r="W4147" s="1251" t="s">
        <v>371</v>
      </c>
      <c r="X4147" s="1251" t="s">
        <v>1581</v>
      </c>
      <c r="Y4147" s="1251">
        <v>241</v>
      </c>
    </row>
    <row r="4148" spans="1:25" ht="12">
      <c r="A4148" s="1251">
        <v>2021</v>
      </c>
      <c r="B4148" s="1251">
        <v>25</v>
      </c>
      <c r="C4148" s="1251">
        <v>900</v>
      </c>
      <c r="D4148" s="1251" t="s">
        <v>1778</v>
      </c>
      <c r="E4148" s="1251">
        <v>241005</v>
      </c>
      <c r="F4148" s="1251" t="s">
        <v>1842</v>
      </c>
      <c r="G4148" s="1252">
        <v>-12213.9</v>
      </c>
      <c r="H4148" s="1252">
        <v>-14985</v>
      </c>
      <c r="I4148" s="1252">
        <v>-24000</v>
      </c>
      <c r="J4148" s="1252">
        <v>-36000</v>
      </c>
      <c r="K4148" s="1252">
        <v>-48000</v>
      </c>
      <c r="L4148" s="1252">
        <v>-24000</v>
      </c>
      <c r="M4148" s="1252">
        <v>-36000</v>
      </c>
      <c r="N4148" s="1252">
        <v>-48000</v>
      </c>
      <c r="O4148" s="1252">
        <v>-12000</v>
      </c>
      <c r="P4148" s="1252">
        <v>-579</v>
      </c>
      <c r="Q4148" s="1252">
        <v>0</v>
      </c>
      <c r="R4148" s="1252">
        <v>-12000</v>
      </c>
      <c r="S4148" s="1252">
        <v>-12020.24</v>
      </c>
      <c r="T4148" s="1252">
        <v>-12020.239999999991</v>
      </c>
      <c r="U4148" s="1251" t="s">
        <v>116</v>
      </c>
      <c r="V4148" s="1251" t="s">
        <v>1537</v>
      </c>
      <c r="W4148" s="1251" t="s">
        <v>371</v>
      </c>
      <c r="X4148" s="1251" t="s">
        <v>1581</v>
      </c>
      <c r="Y4148" s="1251">
        <v>241</v>
      </c>
    </row>
    <row r="4149" spans="1:25" ht="12">
      <c r="A4149" s="1251">
        <v>2021</v>
      </c>
      <c r="B4149" s="1251">
        <v>25</v>
      </c>
      <c r="C4149" s="1251">
        <v>900</v>
      </c>
      <c r="D4149" s="1251" t="s">
        <v>1778</v>
      </c>
      <c r="E4149" s="1251">
        <v>241006</v>
      </c>
      <c r="F4149" s="1251" t="s">
        <v>1843</v>
      </c>
      <c r="G4149" s="1252">
        <v>-71353</v>
      </c>
      <c r="H4149" s="1252">
        <v>-77351</v>
      </c>
      <c r="I4149" s="1252">
        <v>-70461</v>
      </c>
      <c r="J4149" s="1252">
        <v>-63571</v>
      </c>
      <c r="K4149" s="1252">
        <v>-71681</v>
      </c>
      <c r="L4149" s="1252">
        <v>-43560.150000000001</v>
      </c>
      <c r="M4149" s="1252">
        <v>-50907</v>
      </c>
      <c r="N4149" s="1252">
        <v>-59017</v>
      </c>
      <c r="O4149" s="1252">
        <v>-75649.929999999993</v>
      </c>
      <c r="P4149" s="1252">
        <v>-92282.860000000001</v>
      </c>
      <c r="Q4149" s="1252">
        <v>-68915.789999999994</v>
      </c>
      <c r="R4149" s="1252">
        <v>-89366.259999999995</v>
      </c>
      <c r="S4149" s="1252">
        <v>-107569.73</v>
      </c>
      <c r="T4149" s="1252">
        <v>-107569.72999999998</v>
      </c>
      <c r="U4149" s="1251" t="s">
        <v>116</v>
      </c>
      <c r="V4149" s="1251" t="s">
        <v>1537</v>
      </c>
      <c r="W4149" s="1251" t="s">
        <v>371</v>
      </c>
      <c r="X4149" s="1251" t="s">
        <v>1581</v>
      </c>
      <c r="Y4149" s="1251">
        <v>241</v>
      </c>
    </row>
    <row r="4150" spans="1:25" ht="12">
      <c r="A4150" s="1251">
        <v>2021</v>
      </c>
      <c r="B4150" s="1251">
        <v>25</v>
      </c>
      <c r="C4150" s="1251">
        <v>900</v>
      </c>
      <c r="D4150" s="1251" t="s">
        <v>1778</v>
      </c>
      <c r="E4150" s="1251">
        <v>241008</v>
      </c>
      <c r="F4150" s="1251" t="s">
        <v>1595</v>
      </c>
      <c r="G4150" s="1252">
        <v>0</v>
      </c>
      <c r="H4150" s="1252">
        <v>0</v>
      </c>
      <c r="I4150" s="1252">
        <v>0</v>
      </c>
      <c r="J4150" s="1252">
        <v>0</v>
      </c>
      <c r="K4150" s="1252">
        <v>0</v>
      </c>
      <c r="L4150" s="1252">
        <v>0</v>
      </c>
      <c r="M4150" s="1252">
        <v>0</v>
      </c>
      <c r="N4150" s="1252">
        <v>0</v>
      </c>
      <c r="O4150" s="1252">
        <v>0</v>
      </c>
      <c r="P4150" s="1252">
        <v>0</v>
      </c>
      <c r="Q4150" s="1252">
        <v>0</v>
      </c>
      <c r="R4150" s="1252">
        <v>0</v>
      </c>
      <c r="S4150" s="1252">
        <v>0</v>
      </c>
      <c r="T4150" s="1252">
        <v>0</v>
      </c>
      <c r="U4150" s="1251" t="s">
        <v>116</v>
      </c>
      <c r="V4150" s="1251" t="s">
        <v>1537</v>
      </c>
      <c r="W4150" s="1251" t="s">
        <v>371</v>
      </c>
      <c r="X4150" s="1251" t="s">
        <v>1581</v>
      </c>
      <c r="Y4150" s="1251">
        <v>241</v>
      </c>
    </row>
    <row r="4151" spans="1:25" ht="12">
      <c r="A4151" s="1251">
        <v>2021</v>
      </c>
      <c r="B4151" s="1251">
        <v>25</v>
      </c>
      <c r="C4151" s="1251">
        <v>900</v>
      </c>
      <c r="D4151" s="1251" t="s">
        <v>1778</v>
      </c>
      <c r="E4151" s="1251">
        <v>241011</v>
      </c>
      <c r="F4151" s="1251" t="s">
        <v>1844</v>
      </c>
      <c r="G4151" s="1252">
        <v>-20835.349999999999</v>
      </c>
      <c r="H4151" s="1252">
        <v>-20835.349999999999</v>
      </c>
      <c r="I4151" s="1252">
        <v>-20835.349999999999</v>
      </c>
      <c r="J4151" s="1252">
        <v>-20835.349999999999</v>
      </c>
      <c r="K4151" s="1252">
        <v>-20835.349999999999</v>
      </c>
      <c r="L4151" s="1252">
        <v>-17417.349999999999</v>
      </c>
      <c r="M4151" s="1252">
        <v>-17417.349999999999</v>
      </c>
      <c r="N4151" s="1252">
        <v>-17417.349999999999</v>
      </c>
      <c r="O4151" s="1252">
        <v>-17417.349999999999</v>
      </c>
      <c r="P4151" s="1252">
        <v>-17417.349999999999</v>
      </c>
      <c r="Q4151" s="1252">
        <v>-17417.349999999999</v>
      </c>
      <c r="R4151" s="1252">
        <v>-17417.349999999999</v>
      </c>
      <c r="S4151" s="1252">
        <v>-9320.6599999999999</v>
      </c>
      <c r="T4151" s="1252">
        <v>-9320.6600000000035</v>
      </c>
      <c r="U4151" s="1251" t="s">
        <v>116</v>
      </c>
      <c r="V4151" s="1251" t="s">
        <v>1537</v>
      </c>
      <c r="W4151" s="1251" t="s">
        <v>371</v>
      </c>
      <c r="X4151" s="1251" t="s">
        <v>1581</v>
      </c>
      <c r="Y4151" s="1251">
        <v>241</v>
      </c>
    </row>
    <row r="4152" spans="1:25" ht="12">
      <c r="A4152" s="1251">
        <v>2021</v>
      </c>
      <c r="B4152" s="1251">
        <v>25</v>
      </c>
      <c r="C4152" s="1251">
        <v>900</v>
      </c>
      <c r="D4152" s="1251" t="s">
        <v>1778</v>
      </c>
      <c r="E4152" s="1251">
        <v>241014</v>
      </c>
      <c r="F4152" s="1251" t="s">
        <v>1845</v>
      </c>
      <c r="G4152" s="1252">
        <v>0</v>
      </c>
      <c r="H4152" s="1252">
        <v>0</v>
      </c>
      <c r="I4152" s="1252">
        <v>0</v>
      </c>
      <c r="J4152" s="1252">
        <v>0</v>
      </c>
      <c r="K4152" s="1252">
        <v>0</v>
      </c>
      <c r="L4152" s="1252">
        <v>0</v>
      </c>
      <c r="M4152" s="1252">
        <v>0</v>
      </c>
      <c r="N4152" s="1252">
        <v>0</v>
      </c>
      <c r="O4152" s="1252">
        <v>0</v>
      </c>
      <c r="P4152" s="1252">
        <v>0</v>
      </c>
      <c r="Q4152" s="1252">
        <v>0</v>
      </c>
      <c r="R4152" s="1252">
        <v>0</v>
      </c>
      <c r="S4152" s="1252">
        <v>0</v>
      </c>
      <c r="T4152" s="1252">
        <v>0</v>
      </c>
      <c r="U4152" s="1251" t="s">
        <v>116</v>
      </c>
      <c r="V4152" s="1251" t="s">
        <v>1537</v>
      </c>
      <c r="W4152" s="1251" t="s">
        <v>371</v>
      </c>
      <c r="X4152" s="1251" t="s">
        <v>1581</v>
      </c>
      <c r="Y4152" s="1251">
        <v>241</v>
      </c>
    </row>
    <row r="4153" spans="1:25" ht="12">
      <c r="A4153" s="1251">
        <v>2021</v>
      </c>
      <c r="B4153" s="1251">
        <v>25</v>
      </c>
      <c r="C4153" s="1251">
        <v>900</v>
      </c>
      <c r="D4153" s="1251" t="s">
        <v>1778</v>
      </c>
      <c r="E4153" s="1251">
        <v>243020</v>
      </c>
      <c r="F4153" s="1251" t="s">
        <v>1846</v>
      </c>
      <c r="G4153" s="1252">
        <v>0</v>
      </c>
      <c r="H4153" s="1252">
        <v>0</v>
      </c>
      <c r="I4153" s="1252">
        <v>0</v>
      </c>
      <c r="J4153" s="1252">
        <v>0</v>
      </c>
      <c r="K4153" s="1252">
        <v>0</v>
      </c>
      <c r="L4153" s="1252">
        <v>0</v>
      </c>
      <c r="M4153" s="1252">
        <v>0</v>
      </c>
      <c r="N4153" s="1252">
        <v>0</v>
      </c>
      <c r="O4153" s="1252">
        <v>0</v>
      </c>
      <c r="P4153" s="1252">
        <v>0</v>
      </c>
      <c r="Q4153" s="1252">
        <v>0</v>
      </c>
      <c r="R4153" s="1252">
        <v>0</v>
      </c>
      <c r="S4153" s="1252">
        <v>0</v>
      </c>
      <c r="T4153" s="1252">
        <v>0</v>
      </c>
      <c r="U4153" s="1251" t="s">
        <v>116</v>
      </c>
      <c r="V4153" s="1251" t="s">
        <v>1537</v>
      </c>
      <c r="W4153" s="1251" t="s">
        <v>371</v>
      </c>
      <c r="X4153" s="1251" t="s">
        <v>1581</v>
      </c>
      <c r="Y4153" s="1251">
        <v>243</v>
      </c>
    </row>
    <row r="4154" spans="1:25" ht="12">
      <c r="A4154" s="1251">
        <v>2021</v>
      </c>
      <c r="B4154" s="1251">
        <v>25</v>
      </c>
      <c r="C4154" s="1251">
        <v>900</v>
      </c>
      <c r="D4154" s="1251" t="s">
        <v>1778</v>
      </c>
      <c r="E4154" s="1251">
        <v>243030</v>
      </c>
      <c r="F4154" s="1251" t="s">
        <v>1596</v>
      </c>
      <c r="G4154" s="1252">
        <v>-149844.28</v>
      </c>
      <c r="H4154" s="1252">
        <v>-159623.28</v>
      </c>
      <c r="I4154" s="1252">
        <v>-169402.28</v>
      </c>
      <c r="J4154" s="1252">
        <v>-73616.779999999999</v>
      </c>
      <c r="K4154" s="1252">
        <v>-83395.779999999999</v>
      </c>
      <c r="L4154" s="1252">
        <v>-93174.779999999999</v>
      </c>
      <c r="M4154" s="1252">
        <v>-102953.78</v>
      </c>
      <c r="N4154" s="1252">
        <v>-112732.78</v>
      </c>
      <c r="O4154" s="1252">
        <v>-122511.78</v>
      </c>
      <c r="P4154" s="1252">
        <v>-132290.78</v>
      </c>
      <c r="Q4154" s="1252">
        <v>-142069.78</v>
      </c>
      <c r="R4154" s="1252">
        <v>-151848.78</v>
      </c>
      <c r="S4154" s="1252">
        <v>-161627.78</v>
      </c>
      <c r="T4154" s="1252">
        <v>-161627.78000000003</v>
      </c>
      <c r="U4154" s="1251" t="s">
        <v>116</v>
      </c>
      <c r="V4154" s="1251" t="s">
        <v>1537</v>
      </c>
      <c r="W4154" s="1251" t="s">
        <v>371</v>
      </c>
      <c r="X4154" s="1251" t="s">
        <v>1581</v>
      </c>
      <c r="Y4154" s="1251">
        <v>243</v>
      </c>
    </row>
    <row r="4155" spans="1:25" ht="12">
      <c r="A4155" s="1251">
        <v>2021</v>
      </c>
      <c r="B4155" s="1251">
        <v>25</v>
      </c>
      <c r="C4155" s="1251">
        <v>900</v>
      </c>
      <c r="D4155" s="1251" t="s">
        <v>1778</v>
      </c>
      <c r="E4155" s="1251">
        <v>243040</v>
      </c>
      <c r="F4155" s="1251" t="s">
        <v>1847</v>
      </c>
      <c r="G4155" s="1252">
        <v>0</v>
      </c>
      <c r="H4155" s="1252">
        <v>0</v>
      </c>
      <c r="I4155" s="1252">
        <v>0</v>
      </c>
      <c r="J4155" s="1252">
        <v>0</v>
      </c>
      <c r="K4155" s="1252">
        <v>0</v>
      </c>
      <c r="L4155" s="1252">
        <v>0</v>
      </c>
      <c r="M4155" s="1252">
        <v>0</v>
      </c>
      <c r="N4155" s="1252">
        <v>0</v>
      </c>
      <c r="O4155" s="1252">
        <v>0</v>
      </c>
      <c r="P4155" s="1252">
        <v>0</v>
      </c>
      <c r="Q4155" s="1252">
        <v>0</v>
      </c>
      <c r="R4155" s="1252">
        <v>0</v>
      </c>
      <c r="S4155" s="1252">
        <v>0</v>
      </c>
      <c r="T4155" s="1252">
        <v>0</v>
      </c>
      <c r="U4155" s="1251" t="s">
        <v>116</v>
      </c>
      <c r="V4155" s="1251" t="s">
        <v>1537</v>
      </c>
      <c r="W4155" s="1251" t="s">
        <v>371</v>
      </c>
      <c r="X4155" s="1251" t="s">
        <v>1581</v>
      </c>
      <c r="Y4155" s="1251">
        <v>243</v>
      </c>
    </row>
    <row r="4156" spans="1:25" ht="12">
      <c r="A4156" s="1251">
        <v>2021</v>
      </c>
      <c r="B4156" s="1251">
        <v>25</v>
      </c>
      <c r="C4156" s="1251">
        <v>900</v>
      </c>
      <c r="D4156" s="1251" t="s">
        <v>1778</v>
      </c>
      <c r="E4156" s="1251">
        <v>243050</v>
      </c>
      <c r="F4156" s="1251" t="s">
        <v>1597</v>
      </c>
      <c r="G4156" s="1252">
        <v>0</v>
      </c>
      <c r="H4156" s="1252">
        <v>0</v>
      </c>
      <c r="I4156" s="1252">
        <v>0</v>
      </c>
      <c r="J4156" s="1252">
        <v>0</v>
      </c>
      <c r="K4156" s="1252">
        <v>0</v>
      </c>
      <c r="L4156" s="1252">
        <v>0</v>
      </c>
      <c r="M4156" s="1252">
        <v>0</v>
      </c>
      <c r="N4156" s="1252">
        <v>0</v>
      </c>
      <c r="O4156" s="1252">
        <v>0</v>
      </c>
      <c r="P4156" s="1252">
        <v>0</v>
      </c>
      <c r="Q4156" s="1252">
        <v>0</v>
      </c>
      <c r="R4156" s="1252">
        <v>0</v>
      </c>
      <c r="S4156" s="1252">
        <v>0</v>
      </c>
      <c r="T4156" s="1252">
        <v>0</v>
      </c>
      <c r="U4156" s="1251" t="s">
        <v>116</v>
      </c>
      <c r="V4156" s="1251" t="s">
        <v>1537</v>
      </c>
      <c r="W4156" s="1251" t="s">
        <v>371</v>
      </c>
      <c r="X4156" s="1251" t="s">
        <v>1581</v>
      </c>
      <c r="Y4156" s="1251">
        <v>243</v>
      </c>
    </row>
    <row r="4157" spans="1:25" ht="12">
      <c r="A4157" s="1251">
        <v>2021</v>
      </c>
      <c r="B4157" s="1251">
        <v>25</v>
      </c>
      <c r="C4157" s="1251">
        <v>900</v>
      </c>
      <c r="D4157" s="1251" t="s">
        <v>1778</v>
      </c>
      <c r="E4157" s="1251">
        <v>243060</v>
      </c>
      <c r="F4157" s="1251" t="s">
        <v>1848</v>
      </c>
      <c r="G4157" s="1252">
        <v>0</v>
      </c>
      <c r="H4157" s="1252">
        <v>0</v>
      </c>
      <c r="I4157" s="1252">
        <v>0</v>
      </c>
      <c r="J4157" s="1252">
        <v>0</v>
      </c>
      <c r="K4157" s="1252">
        <v>0</v>
      </c>
      <c r="L4157" s="1252">
        <v>0</v>
      </c>
      <c r="M4157" s="1252">
        <v>0</v>
      </c>
      <c r="N4157" s="1252">
        <v>0</v>
      </c>
      <c r="O4157" s="1252">
        <v>0</v>
      </c>
      <c r="P4157" s="1252">
        <v>0</v>
      </c>
      <c r="Q4157" s="1252">
        <v>0</v>
      </c>
      <c r="R4157" s="1252">
        <v>0</v>
      </c>
      <c r="S4157" s="1252">
        <v>0</v>
      </c>
      <c r="T4157" s="1252">
        <v>0</v>
      </c>
      <c r="U4157" s="1251" t="s">
        <v>116</v>
      </c>
      <c r="V4157" s="1251" t="s">
        <v>1537</v>
      </c>
      <c r="W4157" s="1251" t="s">
        <v>371</v>
      </c>
      <c r="X4157" s="1251" t="s">
        <v>1581</v>
      </c>
      <c r="Y4157" s="1251">
        <v>243</v>
      </c>
    </row>
    <row r="4158" spans="1:25" ht="12">
      <c r="A4158" s="1251">
        <v>2021</v>
      </c>
      <c r="B4158" s="1251">
        <v>25</v>
      </c>
      <c r="C4158" s="1251">
        <v>900</v>
      </c>
      <c r="D4158" s="1251" t="s">
        <v>1778</v>
      </c>
      <c r="E4158" s="1251">
        <v>243090</v>
      </c>
      <c r="F4158" s="1251" t="s">
        <v>1849</v>
      </c>
      <c r="G4158" s="1252">
        <v>0</v>
      </c>
      <c r="H4158" s="1252">
        <v>0</v>
      </c>
      <c r="I4158" s="1252">
        <v>0</v>
      </c>
      <c r="J4158" s="1252">
        <v>0</v>
      </c>
      <c r="K4158" s="1252">
        <v>0</v>
      </c>
      <c r="L4158" s="1252">
        <v>0</v>
      </c>
      <c r="M4158" s="1252">
        <v>0</v>
      </c>
      <c r="N4158" s="1252">
        <v>0</v>
      </c>
      <c r="O4158" s="1252">
        <v>0</v>
      </c>
      <c r="P4158" s="1252">
        <v>0</v>
      </c>
      <c r="Q4158" s="1252">
        <v>0</v>
      </c>
      <c r="R4158" s="1252">
        <v>0</v>
      </c>
      <c r="S4158" s="1252">
        <v>0</v>
      </c>
      <c r="T4158" s="1252">
        <v>0</v>
      </c>
      <c r="U4158" s="1251" t="s">
        <v>116</v>
      </c>
      <c r="V4158" s="1251" t="s">
        <v>1537</v>
      </c>
      <c r="W4158" s="1251" t="s">
        <v>371</v>
      </c>
      <c r="X4158" s="1251" t="s">
        <v>1581</v>
      </c>
      <c r="Y4158" s="1251">
        <v>243</v>
      </c>
    </row>
    <row r="4159" spans="1:25" ht="12">
      <c r="A4159" s="1251">
        <v>2021</v>
      </c>
      <c r="B4159" s="1251">
        <v>25</v>
      </c>
      <c r="C4159" s="1251">
        <v>900</v>
      </c>
      <c r="D4159" s="1251" t="s">
        <v>1778</v>
      </c>
      <c r="E4159" s="1251">
        <v>243100</v>
      </c>
      <c r="F4159" s="1251" t="s">
        <v>1850</v>
      </c>
      <c r="G4159" s="1252">
        <v>0</v>
      </c>
      <c r="H4159" s="1252">
        <v>0</v>
      </c>
      <c r="I4159" s="1252">
        <v>0</v>
      </c>
      <c r="J4159" s="1252">
        <v>0</v>
      </c>
      <c r="K4159" s="1252">
        <v>0</v>
      </c>
      <c r="L4159" s="1252">
        <v>0</v>
      </c>
      <c r="M4159" s="1252">
        <v>0</v>
      </c>
      <c r="N4159" s="1252">
        <v>0</v>
      </c>
      <c r="O4159" s="1252">
        <v>0</v>
      </c>
      <c r="P4159" s="1252">
        <v>0</v>
      </c>
      <c r="Q4159" s="1252">
        <v>0</v>
      </c>
      <c r="R4159" s="1252">
        <v>0</v>
      </c>
      <c r="S4159" s="1252">
        <v>0</v>
      </c>
      <c r="T4159" s="1252">
        <v>0</v>
      </c>
      <c r="U4159" s="1251" t="s">
        <v>116</v>
      </c>
      <c r="V4159" s="1251" t="s">
        <v>1537</v>
      </c>
      <c r="W4159" s="1251" t="s">
        <v>371</v>
      </c>
      <c r="X4159" s="1251" t="s">
        <v>1581</v>
      </c>
      <c r="Y4159" s="1251">
        <v>243</v>
      </c>
    </row>
    <row r="4160" spans="1:25" ht="12">
      <c r="A4160" s="1251">
        <v>2021</v>
      </c>
      <c r="B4160" s="1251">
        <v>25</v>
      </c>
      <c r="C4160" s="1251">
        <v>900</v>
      </c>
      <c r="D4160" s="1251" t="s">
        <v>1778</v>
      </c>
      <c r="E4160" s="1251">
        <v>243120</v>
      </c>
      <c r="F4160" s="1251" t="s">
        <v>1851</v>
      </c>
      <c r="G4160" s="1252">
        <v>0</v>
      </c>
      <c r="H4160" s="1252">
        <v>0</v>
      </c>
      <c r="I4160" s="1252">
        <v>0</v>
      </c>
      <c r="J4160" s="1252">
        <v>0</v>
      </c>
      <c r="K4160" s="1252">
        <v>0</v>
      </c>
      <c r="L4160" s="1252">
        <v>0</v>
      </c>
      <c r="M4160" s="1252">
        <v>0</v>
      </c>
      <c r="N4160" s="1252">
        <v>0</v>
      </c>
      <c r="O4160" s="1252">
        <v>0</v>
      </c>
      <c r="P4160" s="1252">
        <v>0</v>
      </c>
      <c r="Q4160" s="1252">
        <v>0</v>
      </c>
      <c r="R4160" s="1252">
        <v>0</v>
      </c>
      <c r="S4160" s="1252">
        <v>0</v>
      </c>
      <c r="T4160" s="1252">
        <v>0</v>
      </c>
      <c r="U4160" s="1251" t="s">
        <v>116</v>
      </c>
      <c r="V4160" s="1251" t="s">
        <v>1537</v>
      </c>
      <c r="W4160" s="1251" t="s">
        <v>371</v>
      </c>
      <c r="X4160" s="1251" t="s">
        <v>1581</v>
      </c>
      <c r="Y4160" s="1251">
        <v>243</v>
      </c>
    </row>
    <row r="4161" spans="1:25" ht="12">
      <c r="A4161" s="1251">
        <v>2021</v>
      </c>
      <c r="B4161" s="1251">
        <v>25</v>
      </c>
      <c r="C4161" s="1251">
        <v>900</v>
      </c>
      <c r="D4161" s="1251" t="s">
        <v>1778</v>
      </c>
      <c r="E4161" s="1251">
        <v>243130</v>
      </c>
      <c r="F4161" s="1251" t="s">
        <v>1723</v>
      </c>
      <c r="G4161" s="1252">
        <v>-62818.32</v>
      </c>
      <c r="H4161" s="1252">
        <v>-66233.690000000002</v>
      </c>
      <c r="I4161" s="1252">
        <v>-69264.509999999995</v>
      </c>
      <c r="J4161" s="1252">
        <v>-119414.24000000001</v>
      </c>
      <c r="K4161" s="1252">
        <v>-141363.87</v>
      </c>
      <c r="L4161" s="1252">
        <v>-14366.889999999999</v>
      </c>
      <c r="M4161" s="1252">
        <v>-41334.519999999997</v>
      </c>
      <c r="N4161" s="1252">
        <v>-71741.259999999995</v>
      </c>
      <c r="O4161" s="1252">
        <v>-97037.679999999993</v>
      </c>
      <c r="P4161" s="1252">
        <v>-122564.94</v>
      </c>
      <c r="Q4161" s="1252">
        <v>0</v>
      </c>
      <c r="R4161" s="1252">
        <v>-28331.080000000002</v>
      </c>
      <c r="S4161" s="1252">
        <v>-79467.949999999997</v>
      </c>
      <c r="T4161" s="1252">
        <v>-79467.949999999953</v>
      </c>
      <c r="U4161" s="1251" t="s">
        <v>116</v>
      </c>
      <c r="V4161" s="1251" t="s">
        <v>1537</v>
      </c>
      <c r="W4161" s="1251" t="s">
        <v>371</v>
      </c>
      <c r="X4161" s="1251" t="s">
        <v>1581</v>
      </c>
      <c r="Y4161" s="1251">
        <v>243</v>
      </c>
    </row>
    <row r="4162" spans="1:25" ht="12">
      <c r="A4162" s="1251">
        <v>2021</v>
      </c>
      <c r="B4162" s="1251">
        <v>25</v>
      </c>
      <c r="C4162" s="1251">
        <v>900</v>
      </c>
      <c r="D4162" s="1251" t="s">
        <v>1778</v>
      </c>
      <c r="E4162" s="1251">
        <v>243137</v>
      </c>
      <c r="F4162" s="1251" t="s">
        <v>1598</v>
      </c>
      <c r="G4162" s="1252">
        <v>-72317.889999999999</v>
      </c>
      <c r="H4162" s="1252">
        <v>-72317.889999999999</v>
      </c>
      <c r="I4162" s="1252">
        <v>-72317.889999999999</v>
      </c>
      <c r="J4162" s="1252">
        <v>-85145.990000000005</v>
      </c>
      <c r="K4162" s="1252">
        <v>-85145.990000000005</v>
      </c>
      <c r="L4162" s="1252">
        <v>-85145.990000000005</v>
      </c>
      <c r="M4162" s="1252">
        <v>-93572.990000000005</v>
      </c>
      <c r="N4162" s="1252">
        <v>-93572.990000000005</v>
      </c>
      <c r="O4162" s="1252">
        <v>-93572.990000000005</v>
      </c>
      <c r="P4162" s="1252">
        <v>-71073.990000000005</v>
      </c>
      <c r="Q4162" s="1252">
        <v>-71073.990000000005</v>
      </c>
      <c r="R4162" s="1252">
        <v>-71073.990000000005</v>
      </c>
      <c r="S4162" s="1252">
        <v>-36301.989999999998</v>
      </c>
      <c r="T4162" s="1252">
        <v>-36301.989999999991</v>
      </c>
      <c r="U4162" s="1251" t="s">
        <v>116</v>
      </c>
      <c r="V4162" s="1251" t="s">
        <v>1537</v>
      </c>
      <c r="W4162" s="1251" t="s">
        <v>371</v>
      </c>
      <c r="X4162" s="1251" t="s">
        <v>1581</v>
      </c>
      <c r="Y4162" s="1251">
        <v>243</v>
      </c>
    </row>
    <row r="4163" spans="1:25" ht="12">
      <c r="A4163" s="1251">
        <v>2021</v>
      </c>
      <c r="B4163" s="1251">
        <v>25</v>
      </c>
      <c r="C4163" s="1251">
        <v>900</v>
      </c>
      <c r="D4163" s="1251" t="s">
        <v>1778</v>
      </c>
      <c r="E4163" s="1251">
        <v>243140</v>
      </c>
      <c r="F4163" s="1251" t="s">
        <v>1599</v>
      </c>
      <c r="G4163" s="1252">
        <v>-15154</v>
      </c>
      <c r="H4163" s="1252">
        <v>-15154</v>
      </c>
      <c r="I4163" s="1252">
        <v>-15154</v>
      </c>
      <c r="J4163" s="1252">
        <v>-15154</v>
      </c>
      <c r="K4163" s="1252">
        <v>-15154</v>
      </c>
      <c r="L4163" s="1252">
        <v>-56909.940000000002</v>
      </c>
      <c r="M4163" s="1252">
        <v>-56909.980000000003</v>
      </c>
      <c r="N4163" s="1252">
        <v>-15154</v>
      </c>
      <c r="O4163" s="1252">
        <v>-15154</v>
      </c>
      <c r="P4163" s="1252">
        <v>-15154</v>
      </c>
      <c r="Q4163" s="1252">
        <v>-61333.089999999997</v>
      </c>
      <c r="R4163" s="1252">
        <v>-58996.330000000002</v>
      </c>
      <c r="S4163" s="1252">
        <v>-15154</v>
      </c>
      <c r="T4163" s="1252">
        <v>-15154</v>
      </c>
      <c r="U4163" s="1251" t="s">
        <v>116</v>
      </c>
      <c r="V4163" s="1251" t="s">
        <v>1537</v>
      </c>
      <c r="W4163" s="1251" t="s">
        <v>371</v>
      </c>
      <c r="X4163" s="1251" t="s">
        <v>1581</v>
      </c>
      <c r="Y4163" s="1251">
        <v>243</v>
      </c>
    </row>
    <row r="4164" spans="1:25" ht="12">
      <c r="A4164" s="1251">
        <v>2021</v>
      </c>
      <c r="B4164" s="1251">
        <v>25</v>
      </c>
      <c r="C4164" s="1251">
        <v>900</v>
      </c>
      <c r="D4164" s="1251" t="s">
        <v>1778</v>
      </c>
      <c r="E4164" s="1251">
        <v>246999</v>
      </c>
      <c r="F4164" s="1251" t="s">
        <v>1701</v>
      </c>
      <c r="G4164" s="1252">
        <v>-122.29000000000001</v>
      </c>
      <c r="H4164" s="1252">
        <v>-122.29000000000001</v>
      </c>
      <c r="I4164" s="1252">
        <v>-122.29000000000001</v>
      </c>
      <c r="J4164" s="1252">
        <v>-122.29000000000001</v>
      </c>
      <c r="K4164" s="1252">
        <v>-122.29000000000001</v>
      </c>
      <c r="L4164" s="1252">
        <v>0</v>
      </c>
      <c r="M4164" s="1252">
        <v>0</v>
      </c>
      <c r="N4164" s="1252">
        <v>0</v>
      </c>
      <c r="O4164" s="1252">
        <v>0</v>
      </c>
      <c r="P4164" s="1252">
        <v>0</v>
      </c>
      <c r="Q4164" s="1252">
        <v>0</v>
      </c>
      <c r="R4164" s="1252">
        <v>0</v>
      </c>
      <c r="S4164" s="1252">
        <v>0</v>
      </c>
      <c r="T4164" s="1252">
        <v>0</v>
      </c>
      <c r="U4164" s="1251" t="s">
        <v>116</v>
      </c>
      <c r="V4164" s="1251" t="s">
        <v>1537</v>
      </c>
      <c r="W4164" s="1251" t="s">
        <v>371</v>
      </c>
      <c r="X4164" s="1251" t="s">
        <v>1581</v>
      </c>
      <c r="Y4164" s="1251">
        <v>246</v>
      </c>
    </row>
    <row r="4165" spans="1:25" ht="12">
      <c r="A4165" s="1251">
        <v>2021</v>
      </c>
      <c r="B4165" s="1251">
        <v>25</v>
      </c>
      <c r="C4165" s="1251">
        <v>900</v>
      </c>
      <c r="D4165" s="1251" t="s">
        <v>1778</v>
      </c>
      <c r="E4165" s="1251">
        <v>252050</v>
      </c>
      <c r="F4165" s="1251" t="s">
        <v>1603</v>
      </c>
      <c r="G4165" s="1252">
        <v>0</v>
      </c>
      <c r="H4165" s="1252">
        <v>0</v>
      </c>
      <c r="I4165" s="1252">
        <v>0</v>
      </c>
      <c r="J4165" s="1252">
        <v>0</v>
      </c>
      <c r="K4165" s="1252">
        <v>0</v>
      </c>
      <c r="L4165" s="1252">
        <v>0</v>
      </c>
      <c r="M4165" s="1252">
        <v>0</v>
      </c>
      <c r="N4165" s="1252">
        <v>0</v>
      </c>
      <c r="O4165" s="1252">
        <v>0</v>
      </c>
      <c r="P4165" s="1252">
        <v>0</v>
      </c>
      <c r="Q4165" s="1252">
        <v>0</v>
      </c>
      <c r="R4165" s="1252">
        <v>0</v>
      </c>
      <c r="S4165" s="1252">
        <v>0</v>
      </c>
      <c r="T4165" s="1252">
        <v>0</v>
      </c>
      <c r="U4165" s="1251" t="s">
        <v>116</v>
      </c>
      <c r="V4165" s="1251" t="s">
        <v>564</v>
      </c>
      <c r="W4165" s="1251" t="s">
        <v>375</v>
      </c>
      <c r="X4165" s="1251" t="s">
        <v>1581</v>
      </c>
      <c r="Y4165" s="1251">
        <v>252</v>
      </c>
    </row>
    <row r="4166" spans="1:25" ht="12">
      <c r="A4166" s="1251">
        <v>2021</v>
      </c>
      <c r="B4166" s="1251">
        <v>25</v>
      </c>
      <c r="C4166" s="1251">
        <v>900</v>
      </c>
      <c r="D4166" s="1251" t="s">
        <v>1778</v>
      </c>
      <c r="E4166" s="1251">
        <v>252051</v>
      </c>
      <c r="F4166" s="1251" t="s">
        <v>1604</v>
      </c>
      <c r="G4166" s="1252">
        <v>0</v>
      </c>
      <c r="H4166" s="1252">
        <v>0</v>
      </c>
      <c r="I4166" s="1252">
        <v>0</v>
      </c>
      <c r="J4166" s="1252">
        <v>0</v>
      </c>
      <c r="K4166" s="1252">
        <v>0</v>
      </c>
      <c r="L4166" s="1252">
        <v>0</v>
      </c>
      <c r="M4166" s="1252">
        <v>0</v>
      </c>
      <c r="N4166" s="1252">
        <v>0</v>
      </c>
      <c r="O4166" s="1252">
        <v>0</v>
      </c>
      <c r="P4166" s="1252">
        <v>0</v>
      </c>
      <c r="Q4166" s="1252">
        <v>0</v>
      </c>
      <c r="R4166" s="1252">
        <v>0</v>
      </c>
      <c r="S4166" s="1252">
        <v>0</v>
      </c>
      <c r="T4166" s="1252">
        <v>0</v>
      </c>
      <c r="U4166" s="1251" t="s">
        <v>116</v>
      </c>
      <c r="V4166" s="1251" t="s">
        <v>564</v>
      </c>
      <c r="W4166" s="1251" t="s">
        <v>375</v>
      </c>
      <c r="X4166" s="1251" t="s">
        <v>1581</v>
      </c>
      <c r="Y4166" s="1251">
        <v>252</v>
      </c>
    </row>
    <row r="4167" spans="1:25" ht="12">
      <c r="A4167" s="1251">
        <v>2021</v>
      </c>
      <c r="B4167" s="1251">
        <v>25</v>
      </c>
      <c r="C4167" s="1251">
        <v>900</v>
      </c>
      <c r="D4167" s="1251" t="s">
        <v>1778</v>
      </c>
      <c r="E4167" s="1251">
        <v>252052</v>
      </c>
      <c r="F4167" s="1251" t="s">
        <v>1605</v>
      </c>
      <c r="G4167" s="1252">
        <v>0</v>
      </c>
      <c r="H4167" s="1252">
        <v>0</v>
      </c>
      <c r="I4167" s="1252">
        <v>0</v>
      </c>
      <c r="J4167" s="1252">
        <v>0</v>
      </c>
      <c r="K4167" s="1252">
        <v>0</v>
      </c>
      <c r="L4167" s="1252">
        <v>0</v>
      </c>
      <c r="M4167" s="1252">
        <v>0</v>
      </c>
      <c r="N4167" s="1252">
        <v>0</v>
      </c>
      <c r="O4167" s="1252">
        <v>0</v>
      </c>
      <c r="P4167" s="1252">
        <v>0</v>
      </c>
      <c r="Q4167" s="1252">
        <v>0</v>
      </c>
      <c r="R4167" s="1252">
        <v>0</v>
      </c>
      <c r="S4167" s="1252">
        <v>0</v>
      </c>
      <c r="T4167" s="1252">
        <v>0</v>
      </c>
      <c r="U4167" s="1251" t="s">
        <v>116</v>
      </c>
      <c r="V4167" s="1251" t="s">
        <v>564</v>
      </c>
      <c r="W4167" s="1251" t="s">
        <v>375</v>
      </c>
      <c r="X4167" s="1251" t="s">
        <v>1581</v>
      </c>
      <c r="Y4167" s="1251">
        <v>252</v>
      </c>
    </row>
    <row r="4168" spans="1:25" ht="12">
      <c r="A4168" s="1251">
        <v>2021</v>
      </c>
      <c r="B4168" s="1251">
        <v>25</v>
      </c>
      <c r="C4168" s="1251">
        <v>900</v>
      </c>
      <c r="D4168" s="1251" t="s">
        <v>1778</v>
      </c>
      <c r="E4168" s="1251">
        <v>252055</v>
      </c>
      <c r="F4168" s="1251" t="s">
        <v>1607</v>
      </c>
      <c r="G4168" s="1252">
        <v>0</v>
      </c>
      <c r="H4168" s="1252">
        <v>0</v>
      </c>
      <c r="I4168" s="1252">
        <v>0</v>
      </c>
      <c r="J4168" s="1252">
        <v>0</v>
      </c>
      <c r="K4168" s="1252">
        <v>0</v>
      </c>
      <c r="L4168" s="1252">
        <v>0</v>
      </c>
      <c r="M4168" s="1252">
        <v>0</v>
      </c>
      <c r="N4168" s="1252">
        <v>0</v>
      </c>
      <c r="O4168" s="1252">
        <v>0</v>
      </c>
      <c r="P4168" s="1252">
        <v>0</v>
      </c>
      <c r="Q4168" s="1252">
        <v>0</v>
      </c>
      <c r="R4168" s="1252">
        <v>0</v>
      </c>
      <c r="S4168" s="1252">
        <v>0</v>
      </c>
      <c r="T4168" s="1252">
        <v>0</v>
      </c>
      <c r="U4168" s="1251" t="s">
        <v>116</v>
      </c>
      <c r="V4168" s="1251" t="s">
        <v>564</v>
      </c>
      <c r="W4168" s="1251" t="s">
        <v>375</v>
      </c>
      <c r="X4168" s="1251" t="s">
        <v>1581</v>
      </c>
      <c r="Y4168" s="1251">
        <v>252</v>
      </c>
    </row>
    <row r="4169" spans="1:25" ht="12">
      <c r="A4169" s="1251">
        <v>2021</v>
      </c>
      <c r="B4169" s="1251">
        <v>25</v>
      </c>
      <c r="C4169" s="1251">
        <v>900</v>
      </c>
      <c r="D4169" s="1251" t="s">
        <v>1778</v>
      </c>
      <c r="E4169" s="1251">
        <v>252080</v>
      </c>
      <c r="F4169" s="1251" t="s">
        <v>1608</v>
      </c>
      <c r="G4169" s="1252">
        <v>0</v>
      </c>
      <c r="H4169" s="1252">
        <v>0</v>
      </c>
      <c r="I4169" s="1252">
        <v>0</v>
      </c>
      <c r="J4169" s="1252">
        <v>230724</v>
      </c>
      <c r="K4169" s="1252">
        <v>50940</v>
      </c>
      <c r="L4169" s="1252">
        <v>226997</v>
      </c>
      <c r="M4169" s="1252">
        <v>239975</v>
      </c>
      <c r="N4169" s="1252">
        <v>95160</v>
      </c>
      <c r="O4169" s="1252">
        <v>48000</v>
      </c>
      <c r="P4169" s="1252">
        <v>204962</v>
      </c>
      <c r="Q4169" s="1252">
        <v>93612</v>
      </c>
      <c r="R4169" s="1252">
        <v>123809</v>
      </c>
      <c r="S4169" s="1252">
        <v>136075.82000000001</v>
      </c>
      <c r="T4169" s="1252">
        <v>136075.82000000007</v>
      </c>
      <c r="U4169" s="1251" t="s">
        <v>116</v>
      </c>
      <c r="V4169" s="1251" t="s">
        <v>564</v>
      </c>
      <c r="W4169" s="1251" t="s">
        <v>375</v>
      </c>
      <c r="X4169" s="1251" t="s">
        <v>1581</v>
      </c>
      <c r="Y4169" s="1251">
        <v>252</v>
      </c>
    </row>
    <row r="4170" spans="1:25" ht="12">
      <c r="A4170" s="1251">
        <v>2021</v>
      </c>
      <c r="B4170" s="1251">
        <v>25</v>
      </c>
      <c r="C4170" s="1251">
        <v>900</v>
      </c>
      <c r="D4170" s="1251" t="s">
        <v>1778</v>
      </c>
      <c r="E4170" s="1251">
        <v>252099</v>
      </c>
      <c r="F4170" s="1251" t="s">
        <v>1610</v>
      </c>
      <c r="G4170" s="1252">
        <v>0</v>
      </c>
      <c r="H4170" s="1252">
        <v>0</v>
      </c>
      <c r="I4170" s="1252">
        <v>0</v>
      </c>
      <c r="J4170" s="1252">
        <v>0</v>
      </c>
      <c r="K4170" s="1252">
        <v>0</v>
      </c>
      <c r="L4170" s="1252">
        <v>0</v>
      </c>
      <c r="M4170" s="1252">
        <v>0</v>
      </c>
      <c r="N4170" s="1252">
        <v>0</v>
      </c>
      <c r="O4170" s="1252">
        <v>0</v>
      </c>
      <c r="P4170" s="1252">
        <v>0</v>
      </c>
      <c r="Q4170" s="1252">
        <v>-93612</v>
      </c>
      <c r="R4170" s="1252">
        <v>-123809</v>
      </c>
      <c r="S4170" s="1252">
        <v>-136075.82000000001</v>
      </c>
      <c r="T4170" s="1252">
        <v>-136075.82000000001</v>
      </c>
      <c r="U4170" s="1251" t="s">
        <v>116</v>
      </c>
      <c r="V4170" s="1251" t="s">
        <v>564</v>
      </c>
      <c r="W4170" s="1251" t="s">
        <v>375</v>
      </c>
      <c r="X4170" s="1251" t="s">
        <v>1581</v>
      </c>
      <c r="Y4170" s="1251">
        <v>252</v>
      </c>
    </row>
    <row r="4171" spans="1:25" ht="12">
      <c r="A4171" s="1251">
        <v>2021</v>
      </c>
      <c r="B4171" s="1251">
        <v>25</v>
      </c>
      <c r="C4171" s="1251">
        <v>900</v>
      </c>
      <c r="D4171" s="1251" t="s">
        <v>1778</v>
      </c>
      <c r="E4171" s="1251">
        <v>252106</v>
      </c>
      <c r="F4171" s="1251" t="s">
        <v>1612</v>
      </c>
      <c r="G4171" s="1252">
        <v>0</v>
      </c>
      <c r="H4171" s="1252">
        <v>0</v>
      </c>
      <c r="I4171" s="1252">
        <v>0</v>
      </c>
      <c r="J4171" s="1252">
        <v>0</v>
      </c>
      <c r="K4171" s="1252">
        <v>0</v>
      </c>
      <c r="L4171" s="1252">
        <v>0</v>
      </c>
      <c r="M4171" s="1252">
        <v>0</v>
      </c>
      <c r="N4171" s="1252">
        <v>0</v>
      </c>
      <c r="O4171" s="1252">
        <v>0</v>
      </c>
      <c r="P4171" s="1252">
        <v>0</v>
      </c>
      <c r="Q4171" s="1252">
        <v>93612</v>
      </c>
      <c r="R4171" s="1252">
        <v>123809</v>
      </c>
      <c r="S4171" s="1252">
        <v>136075.82000000001</v>
      </c>
      <c r="T4171" s="1252">
        <v>136075.82000000001</v>
      </c>
      <c r="U4171" s="1251" t="s">
        <v>116</v>
      </c>
      <c r="V4171" s="1251" t="s">
        <v>564</v>
      </c>
      <c r="W4171" s="1251" t="s">
        <v>375</v>
      </c>
      <c r="X4171" s="1251" t="s">
        <v>1581</v>
      </c>
      <c r="Y4171" s="1251">
        <v>252</v>
      </c>
    </row>
    <row r="4172" spans="1:25" ht="12">
      <c r="A4172" s="1251">
        <v>2021</v>
      </c>
      <c r="B4172" s="1251">
        <v>25</v>
      </c>
      <c r="C4172" s="1251">
        <v>900</v>
      </c>
      <c r="D4172" s="1251" t="s">
        <v>1778</v>
      </c>
      <c r="E4172" s="1251">
        <v>253000</v>
      </c>
      <c r="F4172" s="1251" t="s">
        <v>1852</v>
      </c>
      <c r="G4172" s="1252">
        <v>0</v>
      </c>
      <c r="H4172" s="1252">
        <v>0</v>
      </c>
      <c r="I4172" s="1252">
        <v>0</v>
      </c>
      <c r="J4172" s="1252">
        <v>0</v>
      </c>
      <c r="K4172" s="1252">
        <v>0</v>
      </c>
      <c r="L4172" s="1252">
        <v>0</v>
      </c>
      <c r="M4172" s="1252">
        <v>0</v>
      </c>
      <c r="N4172" s="1252">
        <v>0</v>
      </c>
      <c r="O4172" s="1252">
        <v>0</v>
      </c>
      <c r="P4172" s="1252">
        <v>0</v>
      </c>
      <c r="Q4172" s="1252">
        <v>0</v>
      </c>
      <c r="R4172" s="1252">
        <v>0</v>
      </c>
      <c r="S4172" s="1252">
        <v>0</v>
      </c>
      <c r="T4172" s="1252">
        <v>0</v>
      </c>
      <c r="U4172" s="1251" t="s">
        <v>116</v>
      </c>
      <c r="V4172" s="1251" t="s">
        <v>564</v>
      </c>
      <c r="W4172" s="1251" t="s">
        <v>375</v>
      </c>
      <c r="X4172" s="1251" t="s">
        <v>1581</v>
      </c>
      <c r="Y4172" s="1251">
        <v>253</v>
      </c>
    </row>
    <row r="4173" spans="1:25" ht="12">
      <c r="A4173" s="1251">
        <v>2021</v>
      </c>
      <c r="B4173" s="1251">
        <v>25</v>
      </c>
      <c r="C4173" s="1251">
        <v>900</v>
      </c>
      <c r="D4173" s="1251" t="s">
        <v>1778</v>
      </c>
      <c r="E4173" s="1251">
        <v>253110</v>
      </c>
      <c r="F4173" s="1251" t="s">
        <v>1762</v>
      </c>
      <c r="G4173" s="1252">
        <v>0</v>
      </c>
      <c r="H4173" s="1252">
        <v>0</v>
      </c>
      <c r="I4173" s="1252">
        <v>0</v>
      </c>
      <c r="J4173" s="1252">
        <v>0</v>
      </c>
      <c r="K4173" s="1252">
        <v>0</v>
      </c>
      <c r="L4173" s="1252">
        <v>0</v>
      </c>
      <c r="M4173" s="1252">
        <v>0</v>
      </c>
      <c r="N4173" s="1252">
        <v>0</v>
      </c>
      <c r="O4173" s="1252">
        <v>0</v>
      </c>
      <c r="P4173" s="1252">
        <v>0</v>
      </c>
      <c r="Q4173" s="1252">
        <v>0</v>
      </c>
      <c r="R4173" s="1252">
        <v>0</v>
      </c>
      <c r="S4173" s="1252">
        <v>0</v>
      </c>
      <c r="T4173" s="1252">
        <v>0</v>
      </c>
      <c r="U4173" s="1251" t="s">
        <v>116</v>
      </c>
      <c r="V4173" s="1251" t="s">
        <v>1537</v>
      </c>
      <c r="W4173" s="1251" t="s">
        <v>378</v>
      </c>
      <c r="X4173" s="1251" t="s">
        <v>1581</v>
      </c>
      <c r="Y4173" s="1251">
        <v>253</v>
      </c>
    </row>
    <row r="4174" spans="1:25" ht="12">
      <c r="A4174" s="1251">
        <v>2021</v>
      </c>
      <c r="B4174" s="1251">
        <v>25</v>
      </c>
      <c r="C4174" s="1251">
        <v>900</v>
      </c>
      <c r="D4174" s="1251" t="s">
        <v>1778</v>
      </c>
      <c r="E4174" s="1251">
        <v>253111</v>
      </c>
      <c r="F4174" s="1251" t="s">
        <v>1615</v>
      </c>
      <c r="G4174" s="1252">
        <v>0</v>
      </c>
      <c r="H4174" s="1252">
        <v>0</v>
      </c>
      <c r="I4174" s="1252">
        <v>0</v>
      </c>
      <c r="J4174" s="1252">
        <v>0</v>
      </c>
      <c r="K4174" s="1252">
        <v>0</v>
      </c>
      <c r="L4174" s="1252">
        <v>0</v>
      </c>
      <c r="M4174" s="1252">
        <v>0</v>
      </c>
      <c r="N4174" s="1252">
        <v>0</v>
      </c>
      <c r="O4174" s="1252">
        <v>0</v>
      </c>
      <c r="P4174" s="1252">
        <v>0</v>
      </c>
      <c r="Q4174" s="1252">
        <v>0</v>
      </c>
      <c r="R4174" s="1252">
        <v>0</v>
      </c>
      <c r="S4174" s="1252">
        <v>0</v>
      </c>
      <c r="T4174" s="1252">
        <v>0</v>
      </c>
      <c r="U4174" s="1251" t="s">
        <v>116</v>
      </c>
      <c r="V4174" s="1251" t="s">
        <v>1537</v>
      </c>
      <c r="W4174" s="1251" t="s">
        <v>378</v>
      </c>
      <c r="X4174" s="1251" t="s">
        <v>1581</v>
      </c>
      <c r="Y4174" s="1251">
        <v>253</v>
      </c>
    </row>
    <row r="4175" spans="1:25" ht="12">
      <c r="A4175" s="1251">
        <v>2021</v>
      </c>
      <c r="B4175" s="1251">
        <v>25</v>
      </c>
      <c r="C4175" s="1251">
        <v>900</v>
      </c>
      <c r="D4175" s="1251" t="s">
        <v>1778</v>
      </c>
      <c r="E4175" s="1251">
        <v>253116</v>
      </c>
      <c r="F4175" s="1251" t="s">
        <v>1853</v>
      </c>
      <c r="G4175" s="1252">
        <v>-11491001</v>
      </c>
      <c r="H4175" s="1252">
        <v>-11491001</v>
      </c>
      <c r="I4175" s="1252">
        <v>-11491001</v>
      </c>
      <c r="J4175" s="1252">
        <v>-11386754</v>
      </c>
      <c r="K4175" s="1252">
        <v>-11386754</v>
      </c>
      <c r="L4175" s="1252">
        <v>-11386754</v>
      </c>
      <c r="M4175" s="1252">
        <v>-11275285</v>
      </c>
      <c r="N4175" s="1252">
        <v>-11275285</v>
      </c>
      <c r="O4175" s="1252">
        <v>-11275285</v>
      </c>
      <c r="P4175" s="1252">
        <v>-11167425</v>
      </c>
      <c r="Q4175" s="1252">
        <v>-11167425</v>
      </c>
      <c r="R4175" s="1252">
        <v>-11167425</v>
      </c>
      <c r="S4175" s="1252">
        <v>-11060984</v>
      </c>
      <c r="T4175" s="1252">
        <v>-11060984</v>
      </c>
      <c r="U4175" s="1251" t="s">
        <v>116</v>
      </c>
      <c r="V4175" s="1251" t="s">
        <v>564</v>
      </c>
      <c r="W4175" s="1251" t="s">
        <v>378</v>
      </c>
      <c r="X4175" s="1251" t="s">
        <v>1581</v>
      </c>
      <c r="Y4175" s="1251">
        <v>253</v>
      </c>
    </row>
    <row r="4176" spans="1:25" ht="12">
      <c r="A4176" s="1251">
        <v>2021</v>
      </c>
      <c r="B4176" s="1251">
        <v>25</v>
      </c>
      <c r="C4176" s="1251">
        <v>900</v>
      </c>
      <c r="D4176" s="1251" t="s">
        <v>1778</v>
      </c>
      <c r="E4176" s="1251">
        <v>253117</v>
      </c>
      <c r="F4176" s="1251" t="s">
        <v>1616</v>
      </c>
      <c r="G4176" s="1252">
        <v>0</v>
      </c>
      <c r="H4176" s="1252">
        <v>0</v>
      </c>
      <c r="I4176" s="1252">
        <v>0</v>
      </c>
      <c r="J4176" s="1252">
        <v>0</v>
      </c>
      <c r="K4176" s="1252">
        <v>0</v>
      </c>
      <c r="L4176" s="1252">
        <v>0</v>
      </c>
      <c r="M4176" s="1252">
        <v>0</v>
      </c>
      <c r="N4176" s="1252">
        <v>0</v>
      </c>
      <c r="O4176" s="1252">
        <v>0</v>
      </c>
      <c r="P4176" s="1252">
        <v>0</v>
      </c>
      <c r="Q4176" s="1252">
        <v>0</v>
      </c>
      <c r="R4176" s="1252">
        <v>0</v>
      </c>
      <c r="S4176" s="1252">
        <v>0</v>
      </c>
      <c r="T4176" s="1252">
        <v>0</v>
      </c>
      <c r="U4176" s="1251" t="s">
        <v>116</v>
      </c>
      <c r="V4176" s="1251" t="s">
        <v>1537</v>
      </c>
      <c r="W4176" s="1251" t="s">
        <v>378</v>
      </c>
      <c r="X4176" s="1251" t="s">
        <v>1581</v>
      </c>
      <c r="Y4176" s="1251">
        <v>253</v>
      </c>
    </row>
    <row r="4177" spans="1:25" ht="12">
      <c r="A4177" s="1251">
        <v>2021</v>
      </c>
      <c r="B4177" s="1251">
        <v>25</v>
      </c>
      <c r="C4177" s="1251">
        <v>900</v>
      </c>
      <c r="D4177" s="1251" t="s">
        <v>1778</v>
      </c>
      <c r="E4177" s="1251">
        <v>253200</v>
      </c>
      <c r="F4177" s="1251" t="s">
        <v>1854</v>
      </c>
      <c r="G4177" s="1252">
        <v>46218.370000000003</v>
      </c>
      <c r="H4177" s="1252">
        <v>46468.370000000003</v>
      </c>
      <c r="I4177" s="1252">
        <v>46718.370000000003</v>
      </c>
      <c r="J4177" s="1252">
        <v>49060.120000000003</v>
      </c>
      <c r="K4177" s="1252">
        <v>50007.370000000003</v>
      </c>
      <c r="L4177" s="1252">
        <v>50954.620000000003</v>
      </c>
      <c r="M4177" s="1252">
        <v>51901.870000000003</v>
      </c>
      <c r="N4177" s="1252">
        <v>52849.120000000003</v>
      </c>
      <c r="O4177" s="1252">
        <v>53796.370000000003</v>
      </c>
      <c r="P4177" s="1252">
        <v>54743.620000000003</v>
      </c>
      <c r="Q4177" s="1252">
        <v>55690.870000000003</v>
      </c>
      <c r="R4177" s="1252">
        <v>56638.120000000003</v>
      </c>
      <c r="S4177" s="1252">
        <v>57585.370000000003</v>
      </c>
      <c r="T4177" s="1252">
        <v>57585.369999999995</v>
      </c>
      <c r="U4177" s="1251" t="s">
        <v>116</v>
      </c>
      <c r="V4177" s="1251" t="s">
        <v>1537</v>
      </c>
      <c r="W4177" s="1251" t="s">
        <v>315</v>
      </c>
      <c r="X4177" s="1251" t="s">
        <v>1581</v>
      </c>
      <c r="Y4177" s="1251">
        <v>253</v>
      </c>
    </row>
    <row r="4178" spans="1:25" ht="12">
      <c r="A4178" s="1251">
        <v>2021</v>
      </c>
      <c r="B4178" s="1251">
        <v>25</v>
      </c>
      <c r="C4178" s="1251">
        <v>900</v>
      </c>
      <c r="D4178" s="1251" t="s">
        <v>1778</v>
      </c>
      <c r="E4178" s="1251">
        <v>253220</v>
      </c>
      <c r="F4178" s="1251" t="s">
        <v>1855</v>
      </c>
      <c r="G4178" s="1252">
        <v>0</v>
      </c>
      <c r="H4178" s="1252">
        <v>0</v>
      </c>
      <c r="I4178" s="1252">
        <v>0</v>
      </c>
      <c r="J4178" s="1252">
        <v>0</v>
      </c>
      <c r="K4178" s="1252">
        <v>0</v>
      </c>
      <c r="L4178" s="1252">
        <v>0</v>
      </c>
      <c r="M4178" s="1252">
        <v>0</v>
      </c>
      <c r="N4178" s="1252">
        <v>0</v>
      </c>
      <c r="O4178" s="1252">
        <v>0</v>
      </c>
      <c r="P4178" s="1252">
        <v>0</v>
      </c>
      <c r="Q4178" s="1252">
        <v>0</v>
      </c>
      <c r="R4178" s="1252">
        <v>0</v>
      </c>
      <c r="S4178" s="1252">
        <v>0</v>
      </c>
      <c r="T4178" s="1252">
        <v>0</v>
      </c>
      <c r="U4178" s="1251" t="s">
        <v>116</v>
      </c>
      <c r="V4178" s="1251" t="s">
        <v>1537</v>
      </c>
      <c r="W4178" s="1251" t="s">
        <v>315</v>
      </c>
      <c r="X4178" s="1251" t="s">
        <v>1581</v>
      </c>
      <c r="Y4178" s="1251">
        <v>253</v>
      </c>
    </row>
    <row r="4179" spans="1:25" ht="12">
      <c r="A4179" s="1251">
        <v>2021</v>
      </c>
      <c r="B4179" s="1251">
        <v>25</v>
      </c>
      <c r="C4179" s="1251">
        <v>900</v>
      </c>
      <c r="D4179" s="1251" t="s">
        <v>1778</v>
      </c>
      <c r="E4179" s="1251">
        <v>253250</v>
      </c>
      <c r="F4179" s="1251" t="s">
        <v>1856</v>
      </c>
      <c r="G4179" s="1252">
        <v>-130341.14999999999</v>
      </c>
      <c r="H4179" s="1252">
        <v>-112443.14999999999</v>
      </c>
      <c r="I4179" s="1252">
        <v>-113776.14999999999</v>
      </c>
      <c r="J4179" s="1252">
        <v>-55767.650000000001</v>
      </c>
      <c r="K4179" s="1252">
        <v>-30910.150000000001</v>
      </c>
      <c r="L4179" s="1252">
        <v>-6052.6499999999996</v>
      </c>
      <c r="M4179" s="1252">
        <v>19235.349999999999</v>
      </c>
      <c r="N4179" s="1252">
        <v>44164.599999999999</v>
      </c>
      <c r="O4179" s="1252">
        <v>50221.599999999999</v>
      </c>
      <c r="P4179" s="1252">
        <v>55561.099999999999</v>
      </c>
      <c r="Q4179" s="1252">
        <v>61259.349999999999</v>
      </c>
      <c r="R4179" s="1252">
        <v>66957.600000000006</v>
      </c>
      <c r="S4179" s="1252">
        <v>72655.850000000006</v>
      </c>
      <c r="T4179" s="1252">
        <v>72655.850000000006</v>
      </c>
      <c r="U4179" s="1251" t="s">
        <v>116</v>
      </c>
      <c r="V4179" s="1251" t="s">
        <v>1537</v>
      </c>
      <c r="W4179" s="1251" t="s">
        <v>315</v>
      </c>
      <c r="X4179" s="1251" t="s">
        <v>1581</v>
      </c>
      <c r="Y4179" s="1251">
        <v>253</v>
      </c>
    </row>
    <row r="4180" spans="1:25" ht="12">
      <c r="A4180" s="1251">
        <v>2021</v>
      </c>
      <c r="B4180" s="1251">
        <v>25</v>
      </c>
      <c r="C4180" s="1251">
        <v>900</v>
      </c>
      <c r="D4180" s="1251" t="s">
        <v>1778</v>
      </c>
      <c r="E4180" s="1251">
        <v>253400</v>
      </c>
      <c r="F4180" s="1251" t="s">
        <v>1617</v>
      </c>
      <c r="G4180" s="1252">
        <v>-3394133.6400000001</v>
      </c>
      <c r="H4180" s="1252">
        <v>-3394166.48</v>
      </c>
      <c r="I4180" s="1252">
        <v>-3394199.3199999998</v>
      </c>
      <c r="J4180" s="1252">
        <v>-3394232.1600000001</v>
      </c>
      <c r="K4180" s="1252">
        <v>-3394265</v>
      </c>
      <c r="L4180" s="1252">
        <v>-3394297.8399999999</v>
      </c>
      <c r="M4180" s="1252">
        <v>-3394330.6800000002</v>
      </c>
      <c r="N4180" s="1252">
        <v>-3394363.52</v>
      </c>
      <c r="O4180" s="1252">
        <v>-3394396.3599999999</v>
      </c>
      <c r="P4180" s="1252">
        <v>-3394429.2000000002</v>
      </c>
      <c r="Q4180" s="1252">
        <v>-3394462.04</v>
      </c>
      <c r="R4180" s="1252">
        <v>-3394494.8799999999</v>
      </c>
      <c r="S4180" s="1252">
        <v>-3394527.7200000002</v>
      </c>
      <c r="T4180" s="1252">
        <v>-3394527.7199999988</v>
      </c>
      <c r="U4180" s="1251" t="s">
        <v>116</v>
      </c>
      <c r="V4180" s="1251" t="s">
        <v>564</v>
      </c>
      <c r="W4180" s="1251" t="s">
        <v>315</v>
      </c>
      <c r="X4180" s="1251" t="s">
        <v>1581</v>
      </c>
      <c r="Y4180" s="1251">
        <v>253</v>
      </c>
    </row>
    <row r="4181" spans="1:25" ht="12">
      <c r="A4181" s="1251">
        <v>2021</v>
      </c>
      <c r="B4181" s="1251">
        <v>25</v>
      </c>
      <c r="C4181" s="1251">
        <v>900</v>
      </c>
      <c r="D4181" s="1251" t="s">
        <v>1778</v>
      </c>
      <c r="E4181" s="1251">
        <v>255100</v>
      </c>
      <c r="F4181" s="1251" t="s">
        <v>1857</v>
      </c>
      <c r="G4181" s="1252">
        <v>0</v>
      </c>
      <c r="H4181" s="1252">
        <v>0</v>
      </c>
      <c r="I4181" s="1252">
        <v>0</v>
      </c>
      <c r="J4181" s="1252">
        <v>0</v>
      </c>
      <c r="K4181" s="1252">
        <v>0</v>
      </c>
      <c r="L4181" s="1252">
        <v>0</v>
      </c>
      <c r="M4181" s="1252">
        <v>0</v>
      </c>
      <c r="N4181" s="1252">
        <v>0</v>
      </c>
      <c r="O4181" s="1252">
        <v>0</v>
      </c>
      <c r="P4181" s="1252">
        <v>0</v>
      </c>
      <c r="Q4181" s="1252">
        <v>0</v>
      </c>
      <c r="R4181" s="1252">
        <v>0</v>
      </c>
      <c r="S4181" s="1252">
        <v>0</v>
      </c>
      <c r="T4181" s="1252">
        <v>0</v>
      </c>
      <c r="U4181" s="1251" t="s">
        <v>116</v>
      </c>
      <c r="V4181" s="1251" t="s">
        <v>1537</v>
      </c>
      <c r="W4181" s="1251" t="s">
        <v>371</v>
      </c>
      <c r="X4181" s="1251" t="s">
        <v>1581</v>
      </c>
      <c r="Y4181" s="1251">
        <v>255</v>
      </c>
    </row>
    <row r="4182" spans="1:25" ht="12">
      <c r="A4182" s="1251">
        <v>2021</v>
      </c>
      <c r="B4182" s="1251">
        <v>25</v>
      </c>
      <c r="C4182" s="1251">
        <v>900</v>
      </c>
      <c r="D4182" s="1251" t="s">
        <v>1778</v>
      </c>
      <c r="E4182" s="1251">
        <v>255101</v>
      </c>
      <c r="F4182" s="1251" t="s">
        <v>1858</v>
      </c>
      <c r="G4182" s="1252">
        <v>-450044</v>
      </c>
      <c r="H4182" s="1252">
        <v>-450044</v>
      </c>
      <c r="I4182" s="1252">
        <v>-450044</v>
      </c>
      <c r="J4182" s="1252">
        <v>-436460</v>
      </c>
      <c r="K4182" s="1252">
        <v>-436460</v>
      </c>
      <c r="L4182" s="1252">
        <v>-436460</v>
      </c>
      <c r="M4182" s="1252">
        <v>-422876</v>
      </c>
      <c r="N4182" s="1252">
        <v>-422876</v>
      </c>
      <c r="O4182" s="1252">
        <v>-422876</v>
      </c>
      <c r="P4182" s="1252">
        <v>-409292</v>
      </c>
      <c r="Q4182" s="1252">
        <v>-409292</v>
      </c>
      <c r="R4182" s="1252">
        <v>-409292</v>
      </c>
      <c r="S4182" s="1252">
        <v>-401040</v>
      </c>
      <c r="T4182" s="1252">
        <v>-401040</v>
      </c>
      <c r="U4182" s="1251" t="s">
        <v>116</v>
      </c>
      <c r="V4182" s="1251" t="s">
        <v>564</v>
      </c>
      <c r="W4182" s="1251" t="s">
        <v>377</v>
      </c>
      <c r="X4182" s="1251" t="s">
        <v>1581</v>
      </c>
      <c r="Y4182" s="1251">
        <v>255</v>
      </c>
    </row>
    <row r="4183" spans="1:25" ht="12">
      <c r="A4183" s="1251">
        <v>2021</v>
      </c>
      <c r="B4183" s="1251">
        <v>25</v>
      </c>
      <c r="C4183" s="1251">
        <v>900</v>
      </c>
      <c r="D4183" s="1251" t="s">
        <v>1778</v>
      </c>
      <c r="E4183" s="1251">
        <v>261001</v>
      </c>
      <c r="F4183" s="1251" t="s">
        <v>1859</v>
      </c>
      <c r="G4183" s="1252">
        <v>0</v>
      </c>
      <c r="H4183" s="1252">
        <v>0</v>
      </c>
      <c r="I4183" s="1252">
        <v>0</v>
      </c>
      <c r="J4183" s="1252">
        <v>0</v>
      </c>
      <c r="K4183" s="1252">
        <v>0</v>
      </c>
      <c r="L4183" s="1252">
        <v>0</v>
      </c>
      <c r="M4183" s="1252">
        <v>0</v>
      </c>
      <c r="N4183" s="1252">
        <v>0</v>
      </c>
      <c r="O4183" s="1252">
        <v>0</v>
      </c>
      <c r="P4183" s="1252">
        <v>0</v>
      </c>
      <c r="Q4183" s="1252">
        <v>0</v>
      </c>
      <c r="R4183" s="1252">
        <v>0</v>
      </c>
      <c r="S4183" s="1252">
        <v>0</v>
      </c>
      <c r="T4183" s="1252">
        <v>0</v>
      </c>
      <c r="U4183" s="1251" t="s">
        <v>116</v>
      </c>
      <c r="V4183" s="1251" t="s">
        <v>1537</v>
      </c>
      <c r="W4183" s="1251" t="s">
        <v>371</v>
      </c>
      <c r="X4183" s="1251" t="s">
        <v>1581</v>
      </c>
      <c r="Y4183" s="1251">
        <v>261</v>
      </c>
    </row>
    <row r="4184" spans="1:25" ht="12">
      <c r="A4184" s="1251">
        <v>2021</v>
      </c>
      <c r="B4184" s="1251">
        <v>25</v>
      </c>
      <c r="C4184" s="1251">
        <v>900</v>
      </c>
      <c r="D4184" s="1251" t="s">
        <v>1778</v>
      </c>
      <c r="E4184" s="1251">
        <v>261002</v>
      </c>
      <c r="F4184" s="1251" t="s">
        <v>1684</v>
      </c>
      <c r="G4184" s="1252">
        <v>0</v>
      </c>
      <c r="H4184" s="1252">
        <v>-27554</v>
      </c>
      <c r="I4184" s="1252">
        <v>-55108</v>
      </c>
      <c r="J4184" s="1252">
        <v>0</v>
      </c>
      <c r="K4184" s="1252">
        <v>-27554</v>
      </c>
      <c r="L4184" s="1252">
        <v>-55108</v>
      </c>
      <c r="M4184" s="1252">
        <v>0</v>
      </c>
      <c r="N4184" s="1252">
        <v>-27554</v>
      </c>
      <c r="O4184" s="1252">
        <v>-55108</v>
      </c>
      <c r="P4184" s="1252">
        <v>0</v>
      </c>
      <c r="Q4184" s="1252">
        <v>-27554</v>
      </c>
      <c r="R4184" s="1252">
        <v>-55108</v>
      </c>
      <c r="S4184" s="1252">
        <v>0</v>
      </c>
      <c r="T4184" s="1252">
        <v>0</v>
      </c>
      <c r="U4184" s="1251" t="s">
        <v>116</v>
      </c>
      <c r="V4184" s="1251" t="s">
        <v>1537</v>
      </c>
      <c r="W4184" s="1251" t="s">
        <v>371</v>
      </c>
      <c r="X4184" s="1251" t="s">
        <v>1581</v>
      </c>
      <c r="Y4184" s="1251">
        <v>261</v>
      </c>
    </row>
    <row r="4185" spans="1:25" ht="12">
      <c r="A4185" s="1251">
        <v>2021</v>
      </c>
      <c r="B4185" s="1251">
        <v>25</v>
      </c>
      <c r="C4185" s="1251">
        <v>900</v>
      </c>
      <c r="D4185" s="1251" t="s">
        <v>1778</v>
      </c>
      <c r="E4185" s="1251">
        <v>261003</v>
      </c>
      <c r="F4185" s="1251" t="s">
        <v>1860</v>
      </c>
      <c r="G4185" s="1252">
        <v>-46000</v>
      </c>
      <c r="H4185" s="1252">
        <v>-46000</v>
      </c>
      <c r="I4185" s="1252">
        <v>-46000</v>
      </c>
      <c r="J4185" s="1252">
        <v>-12000</v>
      </c>
      <c r="K4185" s="1252">
        <v>-12000</v>
      </c>
      <c r="L4185" s="1252">
        <v>-12000</v>
      </c>
      <c r="M4185" s="1252">
        <v>-12000</v>
      </c>
      <c r="N4185" s="1252">
        <v>-12000</v>
      </c>
      <c r="O4185" s="1252">
        <v>-12000</v>
      </c>
      <c r="P4185" s="1252">
        <v>-12000</v>
      </c>
      <c r="Q4185" s="1252">
        <v>-12000</v>
      </c>
      <c r="R4185" s="1252">
        <v>-12000</v>
      </c>
      <c r="S4185" s="1252">
        <v>-12000</v>
      </c>
      <c r="T4185" s="1252">
        <v>-12000</v>
      </c>
      <c r="U4185" s="1251" t="s">
        <v>116</v>
      </c>
      <c r="V4185" s="1251" t="s">
        <v>1537</v>
      </c>
      <c r="W4185" s="1251" t="s">
        <v>371</v>
      </c>
      <c r="X4185" s="1251" t="s">
        <v>1581</v>
      </c>
      <c r="Y4185" s="1251">
        <v>261</v>
      </c>
    </row>
    <row r="4186" spans="1:25" ht="12">
      <c r="A4186" s="1251">
        <v>2021</v>
      </c>
      <c r="B4186" s="1251">
        <v>25</v>
      </c>
      <c r="C4186" s="1251">
        <v>900</v>
      </c>
      <c r="D4186" s="1251" t="s">
        <v>1778</v>
      </c>
      <c r="E4186" s="1251">
        <v>261004</v>
      </c>
      <c r="F4186" s="1251" t="s">
        <v>1861</v>
      </c>
      <c r="G4186" s="1252">
        <v>0</v>
      </c>
      <c r="H4186" s="1252">
        <v>0</v>
      </c>
      <c r="I4186" s="1252">
        <v>0</v>
      </c>
      <c r="J4186" s="1252">
        <v>0</v>
      </c>
      <c r="K4186" s="1252">
        <v>0</v>
      </c>
      <c r="L4186" s="1252">
        <v>0</v>
      </c>
      <c r="M4186" s="1252">
        <v>0</v>
      </c>
      <c r="N4186" s="1252">
        <v>0</v>
      </c>
      <c r="O4186" s="1252">
        <v>0</v>
      </c>
      <c r="P4186" s="1252">
        <v>0</v>
      </c>
      <c r="Q4186" s="1252">
        <v>0</v>
      </c>
      <c r="R4186" s="1252">
        <v>0</v>
      </c>
      <c r="S4186" s="1252">
        <v>0</v>
      </c>
      <c r="T4186" s="1252">
        <v>0</v>
      </c>
      <c r="U4186" s="1251" t="s">
        <v>116</v>
      </c>
      <c r="V4186" s="1251" t="s">
        <v>1537</v>
      </c>
      <c r="W4186" s="1251" t="s">
        <v>371</v>
      </c>
      <c r="X4186" s="1251" t="s">
        <v>1581</v>
      </c>
      <c r="Y4186" s="1251">
        <v>261</v>
      </c>
    </row>
    <row r="4187" spans="1:25" ht="12">
      <c r="A4187" s="1251">
        <v>2021</v>
      </c>
      <c r="B4187" s="1251">
        <v>25</v>
      </c>
      <c r="C4187" s="1251">
        <v>900</v>
      </c>
      <c r="D4187" s="1251" t="s">
        <v>1778</v>
      </c>
      <c r="E4187" s="1251">
        <v>261005</v>
      </c>
      <c r="F4187" s="1251" t="s">
        <v>1862</v>
      </c>
      <c r="G4187" s="1252">
        <v>0</v>
      </c>
      <c r="H4187" s="1252">
        <v>0</v>
      </c>
      <c r="I4187" s="1252">
        <v>0</v>
      </c>
      <c r="J4187" s="1252">
        <v>0</v>
      </c>
      <c r="K4187" s="1252">
        <v>0</v>
      </c>
      <c r="L4187" s="1252">
        <v>0</v>
      </c>
      <c r="M4187" s="1252">
        <v>0</v>
      </c>
      <c r="N4187" s="1252">
        <v>0</v>
      </c>
      <c r="O4187" s="1252">
        <v>0</v>
      </c>
      <c r="P4187" s="1252">
        <v>0</v>
      </c>
      <c r="Q4187" s="1252">
        <v>0</v>
      </c>
      <c r="R4187" s="1252">
        <v>0</v>
      </c>
      <c r="S4187" s="1252">
        <v>0</v>
      </c>
      <c r="T4187" s="1252">
        <v>0</v>
      </c>
      <c r="U4187" s="1251" t="s">
        <v>116</v>
      </c>
      <c r="V4187" s="1251" t="s">
        <v>1537</v>
      </c>
      <c r="W4187" s="1251" t="s">
        <v>371</v>
      </c>
      <c r="X4187" s="1251" t="s">
        <v>1581</v>
      </c>
      <c r="Y4187" s="1251">
        <v>261</v>
      </c>
    </row>
    <row r="4188" spans="1:25" ht="12">
      <c r="A4188" s="1251">
        <v>2021</v>
      </c>
      <c r="B4188" s="1251">
        <v>25</v>
      </c>
      <c r="C4188" s="1251">
        <v>900</v>
      </c>
      <c r="D4188" s="1251" t="s">
        <v>1778</v>
      </c>
      <c r="E4188" s="1251">
        <v>261006</v>
      </c>
      <c r="F4188" s="1251" t="s">
        <v>1763</v>
      </c>
      <c r="G4188" s="1252">
        <v>0</v>
      </c>
      <c r="H4188" s="1252">
        <v>0</v>
      </c>
      <c r="I4188" s="1252">
        <v>0</v>
      </c>
      <c r="J4188" s="1252">
        <v>0</v>
      </c>
      <c r="K4188" s="1252">
        <v>0</v>
      </c>
      <c r="L4188" s="1252">
        <v>0</v>
      </c>
      <c r="M4188" s="1252">
        <v>0</v>
      </c>
      <c r="N4188" s="1252">
        <v>0</v>
      </c>
      <c r="O4188" s="1252">
        <v>0</v>
      </c>
      <c r="P4188" s="1252">
        <v>0</v>
      </c>
      <c r="Q4188" s="1252">
        <v>0</v>
      </c>
      <c r="R4188" s="1252">
        <v>0</v>
      </c>
      <c r="S4188" s="1252">
        <v>0</v>
      </c>
      <c r="T4188" s="1252">
        <v>0</v>
      </c>
      <c r="U4188" s="1251" t="s">
        <v>116</v>
      </c>
      <c r="V4188" s="1251" t="s">
        <v>1537</v>
      </c>
      <c r="W4188" s="1251" t="s">
        <v>371</v>
      </c>
      <c r="X4188" s="1251" t="s">
        <v>1581</v>
      </c>
      <c r="Y4188" s="1251">
        <v>261</v>
      </c>
    </row>
    <row r="4189" spans="1:25" ht="12">
      <c r="A4189" s="1251">
        <v>2021</v>
      </c>
      <c r="B4189" s="1251">
        <v>25</v>
      </c>
      <c r="C4189" s="1251">
        <v>900</v>
      </c>
      <c r="D4189" s="1251" t="s">
        <v>1778</v>
      </c>
      <c r="E4189" s="1251">
        <v>261007</v>
      </c>
      <c r="F4189" s="1251" t="s">
        <v>1863</v>
      </c>
      <c r="G4189" s="1252">
        <v>0</v>
      </c>
      <c r="H4189" s="1252">
        <v>-6900</v>
      </c>
      <c r="I4189" s="1252">
        <v>-13800</v>
      </c>
      <c r="J4189" s="1252">
        <v>0</v>
      </c>
      <c r="K4189" s="1252">
        <v>-6900</v>
      </c>
      <c r="L4189" s="1252">
        <v>-13800</v>
      </c>
      <c r="M4189" s="1252">
        <v>0</v>
      </c>
      <c r="N4189" s="1252">
        <v>-6900</v>
      </c>
      <c r="O4189" s="1252">
        <v>-13800</v>
      </c>
      <c r="P4189" s="1252">
        <v>0</v>
      </c>
      <c r="Q4189" s="1252">
        <v>-6900</v>
      </c>
      <c r="R4189" s="1252">
        <v>-13800</v>
      </c>
      <c r="S4189" s="1252">
        <v>0</v>
      </c>
      <c r="T4189" s="1252">
        <v>0</v>
      </c>
      <c r="U4189" s="1251" t="s">
        <v>116</v>
      </c>
      <c r="V4189" s="1251" t="s">
        <v>1537</v>
      </c>
      <c r="W4189" s="1251" t="s">
        <v>371</v>
      </c>
      <c r="X4189" s="1251" t="s">
        <v>1581</v>
      </c>
      <c r="Y4189" s="1251">
        <v>261</v>
      </c>
    </row>
    <row r="4190" spans="1:25" ht="12">
      <c r="A4190" s="1251">
        <v>2021</v>
      </c>
      <c r="B4190" s="1251">
        <v>25</v>
      </c>
      <c r="C4190" s="1251">
        <v>900</v>
      </c>
      <c r="D4190" s="1251" t="s">
        <v>1778</v>
      </c>
      <c r="E4190" s="1251">
        <v>261008</v>
      </c>
      <c r="F4190" s="1251" t="s">
        <v>1764</v>
      </c>
      <c r="G4190" s="1252">
        <v>0</v>
      </c>
      <c r="H4190" s="1252">
        <v>-7716</v>
      </c>
      <c r="I4190" s="1252">
        <v>-15432</v>
      </c>
      <c r="J4190" s="1252">
        <v>0</v>
      </c>
      <c r="K4190" s="1252">
        <v>-7716</v>
      </c>
      <c r="L4190" s="1252">
        <v>-15432</v>
      </c>
      <c r="M4190" s="1252">
        <v>0</v>
      </c>
      <c r="N4190" s="1252">
        <v>-7716</v>
      </c>
      <c r="O4190" s="1252">
        <v>-15432</v>
      </c>
      <c r="P4190" s="1252">
        <v>0</v>
      </c>
      <c r="Q4190" s="1252">
        <v>-7716</v>
      </c>
      <c r="R4190" s="1252">
        <v>-15432</v>
      </c>
      <c r="S4190" s="1252">
        <v>0</v>
      </c>
      <c r="T4190" s="1252">
        <v>0</v>
      </c>
      <c r="U4190" s="1251" t="s">
        <v>116</v>
      </c>
      <c r="V4190" s="1251" t="s">
        <v>1537</v>
      </c>
      <c r="W4190" s="1251" t="s">
        <v>371</v>
      </c>
      <c r="X4190" s="1251" t="s">
        <v>1581</v>
      </c>
      <c r="Y4190" s="1251">
        <v>261</v>
      </c>
    </row>
    <row r="4191" spans="1:25" ht="12">
      <c r="A4191" s="1251">
        <v>2021</v>
      </c>
      <c r="B4191" s="1251">
        <v>25</v>
      </c>
      <c r="C4191" s="1251">
        <v>900</v>
      </c>
      <c r="D4191" s="1251" t="s">
        <v>1778</v>
      </c>
      <c r="E4191" s="1251">
        <v>261009</v>
      </c>
      <c r="F4191" s="1251" t="s">
        <v>1864</v>
      </c>
      <c r="G4191" s="1252">
        <v>0</v>
      </c>
      <c r="H4191" s="1252">
        <v>0</v>
      </c>
      <c r="I4191" s="1252">
        <v>0</v>
      </c>
      <c r="J4191" s="1252">
        <v>0</v>
      </c>
      <c r="K4191" s="1252">
        <v>0</v>
      </c>
      <c r="L4191" s="1252">
        <v>0</v>
      </c>
      <c r="M4191" s="1252">
        <v>0</v>
      </c>
      <c r="N4191" s="1252">
        <v>0</v>
      </c>
      <c r="O4191" s="1252">
        <v>0</v>
      </c>
      <c r="P4191" s="1252">
        <v>0</v>
      </c>
      <c r="Q4191" s="1252">
        <v>0</v>
      </c>
      <c r="R4191" s="1252">
        <v>0</v>
      </c>
      <c r="S4191" s="1252">
        <v>0</v>
      </c>
      <c r="T4191" s="1252">
        <v>0</v>
      </c>
      <c r="U4191" s="1251" t="s">
        <v>116</v>
      </c>
      <c r="V4191" s="1251" t="s">
        <v>1537</v>
      </c>
      <c r="W4191" s="1251" t="s">
        <v>371</v>
      </c>
      <c r="X4191" s="1251" t="s">
        <v>1581</v>
      </c>
      <c r="Y4191" s="1251">
        <v>261</v>
      </c>
    </row>
    <row r="4192" spans="1:25" ht="12">
      <c r="A4192" s="1251">
        <v>2021</v>
      </c>
      <c r="B4192" s="1251">
        <v>25</v>
      </c>
      <c r="C4192" s="1251">
        <v>900</v>
      </c>
      <c r="D4192" s="1251" t="s">
        <v>1778</v>
      </c>
      <c r="E4192" s="1251">
        <v>261010</v>
      </c>
      <c r="F4192" s="1251" t="s">
        <v>1765</v>
      </c>
      <c r="G4192" s="1252">
        <v>0</v>
      </c>
      <c r="H4192" s="1252">
        <v>0</v>
      </c>
      <c r="I4192" s="1252">
        <v>0</v>
      </c>
      <c r="J4192" s="1252">
        <v>0</v>
      </c>
      <c r="K4192" s="1252">
        <v>0</v>
      </c>
      <c r="L4192" s="1252">
        <v>0</v>
      </c>
      <c r="M4192" s="1252">
        <v>0</v>
      </c>
      <c r="N4192" s="1252">
        <v>0</v>
      </c>
      <c r="O4192" s="1252">
        <v>0</v>
      </c>
      <c r="P4192" s="1252">
        <v>0</v>
      </c>
      <c r="Q4192" s="1252">
        <v>0</v>
      </c>
      <c r="R4192" s="1252">
        <v>0</v>
      </c>
      <c r="S4192" s="1252">
        <v>0</v>
      </c>
      <c r="T4192" s="1252">
        <v>0</v>
      </c>
      <c r="U4192" s="1251" t="s">
        <v>116</v>
      </c>
      <c r="V4192" s="1251" t="s">
        <v>1537</v>
      </c>
      <c r="W4192" s="1251" t="s">
        <v>371</v>
      </c>
      <c r="X4192" s="1251" t="s">
        <v>1581</v>
      </c>
      <c r="Y4192" s="1251">
        <v>261</v>
      </c>
    </row>
    <row r="4193" spans="1:25" ht="12">
      <c r="A4193" s="1251">
        <v>2021</v>
      </c>
      <c r="B4193" s="1251">
        <v>25</v>
      </c>
      <c r="C4193" s="1251">
        <v>900</v>
      </c>
      <c r="D4193" s="1251" t="s">
        <v>1778</v>
      </c>
      <c r="E4193" s="1251">
        <v>261011</v>
      </c>
      <c r="F4193" s="1251" t="s">
        <v>1865</v>
      </c>
      <c r="G4193" s="1252">
        <v>0</v>
      </c>
      <c r="H4193" s="1252">
        <v>0</v>
      </c>
      <c r="I4193" s="1252">
        <v>0</v>
      </c>
      <c r="J4193" s="1252">
        <v>0</v>
      </c>
      <c r="K4193" s="1252">
        <v>0</v>
      </c>
      <c r="L4193" s="1252">
        <v>0</v>
      </c>
      <c r="M4193" s="1252">
        <v>0</v>
      </c>
      <c r="N4193" s="1252">
        <v>0</v>
      </c>
      <c r="O4193" s="1252">
        <v>0</v>
      </c>
      <c r="P4193" s="1252">
        <v>0</v>
      </c>
      <c r="Q4193" s="1252">
        <v>0</v>
      </c>
      <c r="R4193" s="1252">
        <v>0</v>
      </c>
      <c r="S4193" s="1252">
        <v>0</v>
      </c>
      <c r="T4193" s="1252">
        <v>0</v>
      </c>
      <c r="U4193" s="1251" t="s">
        <v>116</v>
      </c>
      <c r="V4193" s="1251" t="s">
        <v>1537</v>
      </c>
      <c r="W4193" s="1251" t="s">
        <v>371</v>
      </c>
      <c r="X4193" s="1251" t="s">
        <v>1581</v>
      </c>
      <c r="Y4193" s="1251">
        <v>261</v>
      </c>
    </row>
    <row r="4194" spans="1:25" ht="12">
      <c r="A4194" s="1251">
        <v>2021</v>
      </c>
      <c r="B4194" s="1251">
        <v>25</v>
      </c>
      <c r="C4194" s="1251">
        <v>900</v>
      </c>
      <c r="D4194" s="1251" t="s">
        <v>1778</v>
      </c>
      <c r="E4194" s="1251">
        <v>261014</v>
      </c>
      <c r="F4194" s="1251" t="s">
        <v>1866</v>
      </c>
      <c r="G4194" s="1252">
        <v>0</v>
      </c>
      <c r="H4194" s="1252">
        <v>-7090</v>
      </c>
      <c r="I4194" s="1252">
        <v>-14180</v>
      </c>
      <c r="J4194" s="1252">
        <v>0</v>
      </c>
      <c r="K4194" s="1252">
        <v>-7090</v>
      </c>
      <c r="L4194" s="1252">
        <v>-14180</v>
      </c>
      <c r="M4194" s="1252">
        <v>0</v>
      </c>
      <c r="N4194" s="1252">
        <v>-7090</v>
      </c>
      <c r="O4194" s="1252">
        <v>-14180</v>
      </c>
      <c r="P4194" s="1252">
        <v>0</v>
      </c>
      <c r="Q4194" s="1252">
        <v>-7090</v>
      </c>
      <c r="R4194" s="1252">
        <v>-14180</v>
      </c>
      <c r="S4194" s="1252">
        <v>0</v>
      </c>
      <c r="T4194" s="1252">
        <v>0</v>
      </c>
      <c r="U4194" s="1251" t="s">
        <v>116</v>
      </c>
      <c r="V4194" s="1251" t="s">
        <v>1537</v>
      </c>
      <c r="W4194" s="1251" t="s">
        <v>371</v>
      </c>
      <c r="X4194" s="1251" t="s">
        <v>1581</v>
      </c>
      <c r="Y4194" s="1251">
        <v>261</v>
      </c>
    </row>
    <row r="4195" spans="1:25" ht="12">
      <c r="A4195" s="1251">
        <v>2021</v>
      </c>
      <c r="B4195" s="1251">
        <v>25</v>
      </c>
      <c r="C4195" s="1251">
        <v>900</v>
      </c>
      <c r="D4195" s="1251" t="s">
        <v>1778</v>
      </c>
      <c r="E4195" s="1251">
        <v>263000</v>
      </c>
      <c r="F4195" s="1251" t="s">
        <v>1867</v>
      </c>
      <c r="G4195" s="1252">
        <v>0</v>
      </c>
      <c r="H4195" s="1252">
        <v>0</v>
      </c>
      <c r="I4195" s="1252">
        <v>0</v>
      </c>
      <c r="J4195" s="1252">
        <v>0</v>
      </c>
      <c r="K4195" s="1252">
        <v>0</v>
      </c>
      <c r="L4195" s="1252">
        <v>0</v>
      </c>
      <c r="M4195" s="1252">
        <v>0</v>
      </c>
      <c r="N4195" s="1252">
        <v>0</v>
      </c>
      <c r="O4195" s="1252">
        <v>0</v>
      </c>
      <c r="P4195" s="1252">
        <v>0</v>
      </c>
      <c r="Q4195" s="1252">
        <v>0</v>
      </c>
      <c r="R4195" s="1252">
        <v>0</v>
      </c>
      <c r="S4195" s="1252">
        <v>0</v>
      </c>
      <c r="T4195" s="1252">
        <v>0</v>
      </c>
      <c r="U4195" s="1251" t="s">
        <v>116</v>
      </c>
      <c r="V4195" s="1251" t="s">
        <v>1537</v>
      </c>
      <c r="W4195" s="1251" t="s">
        <v>371</v>
      </c>
      <c r="X4195" s="1251" t="s">
        <v>1581</v>
      </c>
      <c r="Y4195" s="1251">
        <v>263</v>
      </c>
    </row>
    <row r="4196" spans="1:25" ht="12">
      <c r="A4196" s="1251">
        <v>2021</v>
      </c>
      <c r="B4196" s="1251">
        <v>25</v>
      </c>
      <c r="C4196" s="1251">
        <v>900</v>
      </c>
      <c r="D4196" s="1251" t="s">
        <v>1778</v>
      </c>
      <c r="E4196" s="1251">
        <v>263005</v>
      </c>
      <c r="F4196" s="1251" t="s">
        <v>1868</v>
      </c>
      <c r="G4196" s="1252">
        <v>0</v>
      </c>
      <c r="H4196" s="1252">
        <v>0</v>
      </c>
      <c r="I4196" s="1252">
        <v>0</v>
      </c>
      <c r="J4196" s="1252">
        <v>0</v>
      </c>
      <c r="K4196" s="1252">
        <v>0</v>
      </c>
      <c r="L4196" s="1252">
        <v>0</v>
      </c>
      <c r="M4196" s="1252">
        <v>0</v>
      </c>
      <c r="N4196" s="1252">
        <v>0</v>
      </c>
      <c r="O4196" s="1252">
        <v>0</v>
      </c>
      <c r="P4196" s="1252">
        <v>0</v>
      </c>
      <c r="Q4196" s="1252">
        <v>0</v>
      </c>
      <c r="R4196" s="1252">
        <v>0</v>
      </c>
      <c r="S4196" s="1252">
        <v>0</v>
      </c>
      <c r="T4196" s="1252">
        <v>0</v>
      </c>
      <c r="U4196" s="1251" t="s">
        <v>116</v>
      </c>
      <c r="V4196" s="1251" t="s">
        <v>1537</v>
      </c>
      <c r="W4196" s="1251" t="s">
        <v>315</v>
      </c>
      <c r="X4196" s="1251" t="s">
        <v>1581</v>
      </c>
      <c r="Y4196" s="1251">
        <v>263</v>
      </c>
    </row>
    <row r="4197" spans="1:25" ht="12">
      <c r="A4197" s="1251">
        <v>2021</v>
      </c>
      <c r="B4197" s="1251">
        <v>25</v>
      </c>
      <c r="C4197" s="1251">
        <v>900</v>
      </c>
      <c r="D4197" s="1251" t="s">
        <v>1778</v>
      </c>
      <c r="E4197" s="1251">
        <v>263100</v>
      </c>
      <c r="F4197" s="1251" t="s">
        <v>1869</v>
      </c>
      <c r="G4197" s="1252">
        <v>0</v>
      </c>
      <c r="H4197" s="1252">
        <v>0</v>
      </c>
      <c r="I4197" s="1252">
        <v>0</v>
      </c>
      <c r="J4197" s="1252">
        <v>0</v>
      </c>
      <c r="K4197" s="1252">
        <v>0</v>
      </c>
      <c r="L4197" s="1252">
        <v>0</v>
      </c>
      <c r="M4197" s="1252">
        <v>0</v>
      </c>
      <c r="N4197" s="1252">
        <v>0</v>
      </c>
      <c r="O4197" s="1252">
        <v>0</v>
      </c>
      <c r="P4197" s="1252">
        <v>0</v>
      </c>
      <c r="Q4197" s="1252">
        <v>0</v>
      </c>
      <c r="R4197" s="1252">
        <v>0</v>
      </c>
      <c r="S4197" s="1252">
        <v>0</v>
      </c>
      <c r="T4197" s="1252">
        <v>0</v>
      </c>
      <c r="U4197" s="1251" t="s">
        <v>116</v>
      </c>
      <c r="V4197" s="1251" t="s">
        <v>1537</v>
      </c>
      <c r="W4197" s="1251" t="s">
        <v>371</v>
      </c>
      <c r="X4197" s="1251" t="s">
        <v>1581</v>
      </c>
      <c r="Y4197" s="1251">
        <v>263</v>
      </c>
    </row>
    <row r="4198" spans="1:25" ht="12">
      <c r="A4198" s="1251">
        <v>2021</v>
      </c>
      <c r="B4198" s="1251">
        <v>25</v>
      </c>
      <c r="C4198" s="1251">
        <v>900</v>
      </c>
      <c r="D4198" s="1251" t="s">
        <v>1778</v>
      </c>
      <c r="E4198" s="1251">
        <v>263101</v>
      </c>
      <c r="F4198" s="1251" t="s">
        <v>1870</v>
      </c>
      <c r="G4198" s="1252">
        <v>0</v>
      </c>
      <c r="H4198" s="1252">
        <v>0</v>
      </c>
      <c r="I4198" s="1252">
        <v>0</v>
      </c>
      <c r="J4198" s="1252">
        <v>0</v>
      </c>
      <c r="K4198" s="1252">
        <v>0</v>
      </c>
      <c r="L4198" s="1252">
        <v>0</v>
      </c>
      <c r="M4198" s="1252">
        <v>0</v>
      </c>
      <c r="N4198" s="1252">
        <v>0</v>
      </c>
      <c r="O4198" s="1252">
        <v>0</v>
      </c>
      <c r="P4198" s="1252">
        <v>0</v>
      </c>
      <c r="Q4198" s="1252">
        <v>0</v>
      </c>
      <c r="R4198" s="1252">
        <v>0</v>
      </c>
      <c r="S4198" s="1252">
        <v>0</v>
      </c>
      <c r="T4198" s="1252">
        <v>0</v>
      </c>
      <c r="U4198" s="1251" t="s">
        <v>116</v>
      </c>
      <c r="V4198" s="1251" t="s">
        <v>1537</v>
      </c>
      <c r="W4198" s="1251" t="s">
        <v>371</v>
      </c>
      <c r="X4198" s="1251" t="s">
        <v>1581</v>
      </c>
      <c r="Y4198" s="1251">
        <v>263</v>
      </c>
    </row>
    <row r="4199" spans="1:25" ht="12">
      <c r="A4199" s="1251">
        <v>2021</v>
      </c>
      <c r="B4199" s="1251">
        <v>25</v>
      </c>
      <c r="C4199" s="1251">
        <v>900</v>
      </c>
      <c r="D4199" s="1251" t="s">
        <v>1778</v>
      </c>
      <c r="E4199" s="1251">
        <v>263102</v>
      </c>
      <c r="F4199" s="1251" t="s">
        <v>1871</v>
      </c>
      <c r="G4199" s="1252">
        <v>0</v>
      </c>
      <c r="H4199" s="1252">
        <v>0</v>
      </c>
      <c r="I4199" s="1252">
        <v>0</v>
      </c>
      <c r="J4199" s="1252">
        <v>0</v>
      </c>
      <c r="K4199" s="1252">
        <v>0</v>
      </c>
      <c r="L4199" s="1252">
        <v>0</v>
      </c>
      <c r="M4199" s="1252">
        <v>0</v>
      </c>
      <c r="N4199" s="1252">
        <v>0</v>
      </c>
      <c r="O4199" s="1252">
        <v>0</v>
      </c>
      <c r="P4199" s="1252">
        <v>0</v>
      </c>
      <c r="Q4199" s="1252">
        <v>0</v>
      </c>
      <c r="R4199" s="1252">
        <v>0</v>
      </c>
      <c r="S4199" s="1252">
        <v>0</v>
      </c>
      <c r="T4199" s="1252">
        <v>0</v>
      </c>
      <c r="U4199" s="1251" t="s">
        <v>116</v>
      </c>
      <c r="V4199" s="1251" t="s">
        <v>1537</v>
      </c>
      <c r="W4199" s="1251" t="s">
        <v>371</v>
      </c>
      <c r="X4199" s="1251" t="s">
        <v>1581</v>
      </c>
      <c r="Y4199" s="1251">
        <v>263</v>
      </c>
    </row>
    <row r="4200" spans="1:25" ht="12">
      <c r="A4200" s="1251">
        <v>2021</v>
      </c>
      <c r="B4200" s="1251">
        <v>25</v>
      </c>
      <c r="C4200" s="1251">
        <v>900</v>
      </c>
      <c r="D4200" s="1251" t="s">
        <v>1778</v>
      </c>
      <c r="E4200" s="1251">
        <v>263103</v>
      </c>
      <c r="F4200" s="1251" t="s">
        <v>1872</v>
      </c>
      <c r="G4200" s="1252">
        <v>-104700</v>
      </c>
      <c r="H4200" s="1252">
        <v>-114628</v>
      </c>
      <c r="I4200" s="1252">
        <v>-124556</v>
      </c>
      <c r="J4200" s="1252">
        <v>-29784</v>
      </c>
      <c r="K4200" s="1252">
        <v>-39712</v>
      </c>
      <c r="L4200" s="1252">
        <v>-49640</v>
      </c>
      <c r="M4200" s="1252">
        <v>-59568</v>
      </c>
      <c r="N4200" s="1252">
        <v>-69496</v>
      </c>
      <c r="O4200" s="1252">
        <v>-79424</v>
      </c>
      <c r="P4200" s="1252">
        <v>-89352</v>
      </c>
      <c r="Q4200" s="1252">
        <v>-99280</v>
      </c>
      <c r="R4200" s="1252">
        <v>-109208</v>
      </c>
      <c r="S4200" s="1252">
        <v>-119136</v>
      </c>
      <c r="T4200" s="1252">
        <v>-119136</v>
      </c>
      <c r="U4200" s="1251" t="s">
        <v>116</v>
      </c>
      <c r="V4200" s="1251" t="s">
        <v>1537</v>
      </c>
      <c r="W4200" s="1251" t="s">
        <v>371</v>
      </c>
      <c r="X4200" s="1251" t="s">
        <v>1581</v>
      </c>
      <c r="Y4200" s="1251">
        <v>263</v>
      </c>
    </row>
    <row r="4201" spans="1:25" ht="12">
      <c r="A4201" s="1251">
        <v>2021</v>
      </c>
      <c r="B4201" s="1251">
        <v>25</v>
      </c>
      <c r="C4201" s="1251">
        <v>900</v>
      </c>
      <c r="D4201" s="1251" t="s">
        <v>1778</v>
      </c>
      <c r="E4201" s="1251">
        <v>271050</v>
      </c>
      <c r="F4201" s="1251" t="s">
        <v>1619</v>
      </c>
      <c r="G4201" s="1252">
        <v>-25000</v>
      </c>
      <c r="H4201" s="1252">
        <v>-25000</v>
      </c>
      <c r="I4201" s="1252">
        <v>-25000</v>
      </c>
      <c r="J4201" s="1252">
        <v>-25000</v>
      </c>
      <c r="K4201" s="1252">
        <v>-25000</v>
      </c>
      <c r="L4201" s="1252">
        <v>-25000</v>
      </c>
      <c r="M4201" s="1252">
        <v>-25000</v>
      </c>
      <c r="N4201" s="1252">
        <v>-25000</v>
      </c>
      <c r="O4201" s="1252">
        <v>-25000</v>
      </c>
      <c r="P4201" s="1252">
        <v>-25000</v>
      </c>
      <c r="Q4201" s="1252">
        <v>-25000</v>
      </c>
      <c r="R4201" s="1252">
        <v>-25000</v>
      </c>
      <c r="S4201" s="1252">
        <v>-25000</v>
      </c>
      <c r="T4201" s="1252">
        <v>-25000</v>
      </c>
      <c r="U4201" s="1251" t="s">
        <v>116</v>
      </c>
      <c r="V4201" s="1251" t="s">
        <v>564</v>
      </c>
      <c r="W4201" s="1251" t="s">
        <v>382</v>
      </c>
      <c r="X4201" s="1251" t="s">
        <v>1581</v>
      </c>
      <c r="Y4201" s="1251">
        <v>271</v>
      </c>
    </row>
    <row r="4202" spans="1:25" ht="12">
      <c r="A4202" s="1251">
        <v>2021</v>
      </c>
      <c r="B4202" s="1251">
        <v>25</v>
      </c>
      <c r="C4202" s="1251">
        <v>900</v>
      </c>
      <c r="D4202" s="1251" t="s">
        <v>1778</v>
      </c>
      <c r="E4202" s="1251">
        <v>271101</v>
      </c>
      <c r="F4202" s="1251" t="s">
        <v>1621</v>
      </c>
      <c r="G4202" s="1252">
        <v>-205246</v>
      </c>
      <c r="H4202" s="1252">
        <v>-205246</v>
      </c>
      <c r="I4202" s="1252">
        <v>-205246</v>
      </c>
      <c r="J4202" s="1252">
        <v>-205246</v>
      </c>
      <c r="K4202" s="1252">
        <v>-205246</v>
      </c>
      <c r="L4202" s="1252">
        <v>-205246</v>
      </c>
      <c r="M4202" s="1252">
        <v>-205246</v>
      </c>
      <c r="N4202" s="1252">
        <v>-205246</v>
      </c>
      <c r="O4202" s="1252">
        <v>-205246</v>
      </c>
      <c r="P4202" s="1252">
        <v>-205246</v>
      </c>
      <c r="Q4202" s="1252">
        <v>-205246</v>
      </c>
      <c r="R4202" s="1252">
        <v>-205246</v>
      </c>
      <c r="S4202" s="1252">
        <v>-205246</v>
      </c>
      <c r="T4202" s="1252">
        <v>-205246</v>
      </c>
      <c r="U4202" s="1251" t="s">
        <v>116</v>
      </c>
      <c r="V4202" s="1251" t="s">
        <v>564</v>
      </c>
      <c r="W4202" s="1251" t="s">
        <v>382</v>
      </c>
      <c r="X4202" s="1251" t="s">
        <v>1581</v>
      </c>
      <c r="Y4202" s="1251">
        <v>271</v>
      </c>
    </row>
    <row r="4203" spans="1:25" ht="12">
      <c r="A4203" s="1251">
        <v>2021</v>
      </c>
      <c r="B4203" s="1251">
        <v>25</v>
      </c>
      <c r="C4203" s="1251">
        <v>900</v>
      </c>
      <c r="D4203" s="1251" t="s">
        <v>1778</v>
      </c>
      <c r="E4203" s="1251">
        <v>271150</v>
      </c>
      <c r="F4203" s="1251" t="s">
        <v>382</v>
      </c>
      <c r="G4203" s="1252">
        <v>0</v>
      </c>
      <c r="H4203" s="1252">
        <v>0</v>
      </c>
      <c r="I4203" s="1252">
        <v>0</v>
      </c>
      <c r="J4203" s="1252">
        <v>0</v>
      </c>
      <c r="K4203" s="1252">
        <v>0</v>
      </c>
      <c r="L4203" s="1252">
        <v>0</v>
      </c>
      <c r="M4203" s="1252">
        <v>0</v>
      </c>
      <c r="N4203" s="1252">
        <v>0</v>
      </c>
      <c r="O4203" s="1252">
        <v>0</v>
      </c>
      <c r="P4203" s="1252">
        <v>0</v>
      </c>
      <c r="Q4203" s="1252">
        <v>0</v>
      </c>
      <c r="R4203" s="1252">
        <v>0</v>
      </c>
      <c r="S4203" s="1252">
        <v>0</v>
      </c>
      <c r="T4203" s="1252">
        <v>0</v>
      </c>
      <c r="U4203" s="1251" t="s">
        <v>116</v>
      </c>
      <c r="V4203" s="1251" t="s">
        <v>564</v>
      </c>
      <c r="W4203" s="1251" t="s">
        <v>382</v>
      </c>
      <c r="X4203" s="1251" t="s">
        <v>1581</v>
      </c>
      <c r="Y4203" s="1251">
        <v>271</v>
      </c>
    </row>
    <row r="4204" spans="1:25" ht="12">
      <c r="A4204" s="1251">
        <v>2021</v>
      </c>
      <c r="B4204" s="1251">
        <v>25</v>
      </c>
      <c r="C4204" s="1251">
        <v>900</v>
      </c>
      <c r="D4204" s="1251" t="s">
        <v>1778</v>
      </c>
      <c r="E4204" s="1251">
        <v>271304</v>
      </c>
      <c r="F4204" s="1251" t="s">
        <v>1623</v>
      </c>
      <c r="G4204" s="1252">
        <v>0</v>
      </c>
      <c r="H4204" s="1252">
        <v>0</v>
      </c>
      <c r="I4204" s="1252">
        <v>0</v>
      </c>
      <c r="J4204" s="1252">
        <v>0</v>
      </c>
      <c r="K4204" s="1252">
        <v>0</v>
      </c>
      <c r="L4204" s="1252">
        <v>0</v>
      </c>
      <c r="M4204" s="1252">
        <v>0</v>
      </c>
      <c r="N4204" s="1252">
        <v>0</v>
      </c>
      <c r="O4204" s="1252">
        <v>0</v>
      </c>
      <c r="P4204" s="1252">
        <v>0</v>
      </c>
      <c r="Q4204" s="1252">
        <v>0</v>
      </c>
      <c r="R4204" s="1252">
        <v>0</v>
      </c>
      <c r="S4204" s="1252">
        <v>0</v>
      </c>
      <c r="T4204" s="1252">
        <v>0</v>
      </c>
      <c r="U4204" s="1251" t="s">
        <v>116</v>
      </c>
      <c r="V4204" s="1251" t="s">
        <v>564</v>
      </c>
      <c r="W4204" s="1251" t="s">
        <v>382</v>
      </c>
      <c r="X4204" s="1251" t="s">
        <v>1581</v>
      </c>
      <c r="Y4204" s="1251">
        <v>271</v>
      </c>
    </row>
    <row r="4205" spans="1:25" ht="12">
      <c r="A4205" s="1251">
        <v>2021</v>
      </c>
      <c r="B4205" s="1251">
        <v>25</v>
      </c>
      <c r="C4205" s="1251">
        <v>900</v>
      </c>
      <c r="D4205" s="1251" t="s">
        <v>1778</v>
      </c>
      <c r="E4205" s="1251">
        <v>282010</v>
      </c>
      <c r="F4205" s="1251" t="s">
        <v>1873</v>
      </c>
      <c r="G4205" s="1252">
        <v>0</v>
      </c>
      <c r="H4205" s="1252">
        <v>0</v>
      </c>
      <c r="I4205" s="1252">
        <v>0</v>
      </c>
      <c r="J4205" s="1252">
        <v>0</v>
      </c>
      <c r="K4205" s="1252">
        <v>0</v>
      </c>
      <c r="L4205" s="1252">
        <v>0</v>
      </c>
      <c r="M4205" s="1252">
        <v>0</v>
      </c>
      <c r="N4205" s="1252">
        <v>0</v>
      </c>
      <c r="O4205" s="1252">
        <v>0</v>
      </c>
      <c r="P4205" s="1252">
        <v>0</v>
      </c>
      <c r="Q4205" s="1252">
        <v>0</v>
      </c>
      <c r="R4205" s="1252">
        <v>0</v>
      </c>
      <c r="S4205" s="1252">
        <v>0</v>
      </c>
      <c r="T4205" s="1252">
        <v>0</v>
      </c>
      <c r="U4205" s="1251" t="s">
        <v>116</v>
      </c>
      <c r="V4205" s="1251" t="s">
        <v>564</v>
      </c>
      <c r="W4205" s="1251" t="s">
        <v>377</v>
      </c>
      <c r="X4205" s="1251" t="s">
        <v>1581</v>
      </c>
      <c r="Y4205" s="1251">
        <v>282</v>
      </c>
    </row>
    <row r="4206" spans="1:25" ht="12">
      <c r="A4206" s="1251">
        <v>2021</v>
      </c>
      <c r="B4206" s="1251">
        <v>25</v>
      </c>
      <c r="C4206" s="1251">
        <v>900</v>
      </c>
      <c r="D4206" s="1251" t="s">
        <v>1778</v>
      </c>
      <c r="E4206" s="1251">
        <v>282020</v>
      </c>
      <c r="F4206" s="1251" t="s">
        <v>1874</v>
      </c>
      <c r="G4206" s="1252">
        <v>-10283065</v>
      </c>
      <c r="H4206" s="1252">
        <v>-10283065</v>
      </c>
      <c r="I4206" s="1252">
        <v>-10283065</v>
      </c>
      <c r="J4206" s="1252">
        <v>-8857472</v>
      </c>
      <c r="K4206" s="1252">
        <v>-8857472</v>
      </c>
      <c r="L4206" s="1252">
        <v>-8857472</v>
      </c>
      <c r="M4206" s="1252">
        <v>-8971323</v>
      </c>
      <c r="N4206" s="1252">
        <v>-8971323</v>
      </c>
      <c r="O4206" s="1252">
        <v>-8971323</v>
      </c>
      <c r="P4206" s="1252">
        <v>-9022434</v>
      </c>
      <c r="Q4206" s="1252">
        <v>-9022434</v>
      </c>
      <c r="R4206" s="1252">
        <v>-9022434</v>
      </c>
      <c r="S4206" s="1252">
        <v>-9360149</v>
      </c>
      <c r="T4206" s="1252">
        <v>-9360149</v>
      </c>
      <c r="U4206" s="1251" t="s">
        <v>116</v>
      </c>
      <c r="V4206" s="1251" t="s">
        <v>564</v>
      </c>
      <c r="W4206" s="1251" t="s">
        <v>377</v>
      </c>
      <c r="X4206" s="1251" t="s">
        <v>1581</v>
      </c>
      <c r="Y4206" s="1251">
        <v>282</v>
      </c>
    </row>
    <row r="4207" spans="1:25" ht="12">
      <c r="A4207" s="1251">
        <v>2021</v>
      </c>
      <c r="B4207" s="1251">
        <v>25</v>
      </c>
      <c r="C4207" s="1251">
        <v>900</v>
      </c>
      <c r="D4207" s="1251" t="s">
        <v>1778</v>
      </c>
      <c r="E4207" s="1251">
        <v>282050</v>
      </c>
      <c r="F4207" s="1251" t="s">
        <v>1875</v>
      </c>
      <c r="G4207" s="1252">
        <v>0</v>
      </c>
      <c r="H4207" s="1252">
        <v>0</v>
      </c>
      <c r="I4207" s="1252">
        <v>0</v>
      </c>
      <c r="J4207" s="1252">
        <v>0</v>
      </c>
      <c r="K4207" s="1252">
        <v>0</v>
      </c>
      <c r="L4207" s="1252">
        <v>0</v>
      </c>
      <c r="M4207" s="1252">
        <v>0</v>
      </c>
      <c r="N4207" s="1252">
        <v>0</v>
      </c>
      <c r="O4207" s="1252">
        <v>0</v>
      </c>
      <c r="P4207" s="1252">
        <v>0</v>
      </c>
      <c r="Q4207" s="1252">
        <v>0</v>
      </c>
      <c r="R4207" s="1252">
        <v>0</v>
      </c>
      <c r="S4207" s="1252">
        <v>0</v>
      </c>
      <c r="T4207" s="1252">
        <v>0</v>
      </c>
      <c r="U4207" s="1251" t="s">
        <v>116</v>
      </c>
      <c r="V4207" s="1251" t="s">
        <v>564</v>
      </c>
      <c r="W4207" s="1251" t="s">
        <v>377</v>
      </c>
      <c r="X4207" s="1251" t="s">
        <v>1581</v>
      </c>
      <c r="Y4207" s="1251">
        <v>282</v>
      </c>
    </row>
    <row r="4208" spans="1:25" ht="12">
      <c r="A4208" s="1251">
        <v>2021</v>
      </c>
      <c r="B4208" s="1251">
        <v>25</v>
      </c>
      <c r="C4208" s="1251">
        <v>900</v>
      </c>
      <c r="D4208" s="1251" t="s">
        <v>1778</v>
      </c>
      <c r="E4208" s="1251">
        <v>282090</v>
      </c>
      <c r="F4208" s="1251" t="s">
        <v>1876</v>
      </c>
      <c r="G4208" s="1252">
        <v>0</v>
      </c>
      <c r="H4208" s="1252">
        <v>0</v>
      </c>
      <c r="I4208" s="1252">
        <v>0</v>
      </c>
      <c r="J4208" s="1252">
        <v>0</v>
      </c>
      <c r="K4208" s="1252">
        <v>0</v>
      </c>
      <c r="L4208" s="1252">
        <v>0</v>
      </c>
      <c r="M4208" s="1252">
        <v>0</v>
      </c>
      <c r="N4208" s="1252">
        <v>0</v>
      </c>
      <c r="O4208" s="1252">
        <v>0</v>
      </c>
      <c r="P4208" s="1252">
        <v>0</v>
      </c>
      <c r="Q4208" s="1252">
        <v>0</v>
      </c>
      <c r="R4208" s="1252">
        <v>0</v>
      </c>
      <c r="S4208" s="1252">
        <v>0</v>
      </c>
      <c r="T4208" s="1252">
        <v>0</v>
      </c>
      <c r="U4208" s="1251" t="s">
        <v>116</v>
      </c>
      <c r="V4208" s="1251" t="s">
        <v>564</v>
      </c>
      <c r="W4208" s="1251" t="s">
        <v>377</v>
      </c>
      <c r="X4208" s="1251" t="s">
        <v>1581</v>
      </c>
      <c r="Y4208" s="1251">
        <v>282</v>
      </c>
    </row>
    <row r="4209" spans="1:25" ht="12">
      <c r="A4209" s="1251">
        <v>2021</v>
      </c>
      <c r="B4209" s="1251">
        <v>25</v>
      </c>
      <c r="C4209" s="1251">
        <v>900</v>
      </c>
      <c r="D4209" s="1251" t="s">
        <v>1778</v>
      </c>
      <c r="E4209" s="1251">
        <v>283050</v>
      </c>
      <c r="F4209" s="1251" t="s">
        <v>1685</v>
      </c>
      <c r="G4209" s="1252">
        <v>934210.34999999998</v>
      </c>
      <c r="H4209" s="1252">
        <v>934210.34999999998</v>
      </c>
      <c r="I4209" s="1252">
        <v>934210.34999999998</v>
      </c>
      <c r="J4209" s="1252">
        <v>259921.35000000001</v>
      </c>
      <c r="K4209" s="1252">
        <v>259921.35000000001</v>
      </c>
      <c r="L4209" s="1252">
        <v>259921.35000000001</v>
      </c>
      <c r="M4209" s="1252">
        <v>224483.35000000001</v>
      </c>
      <c r="N4209" s="1252">
        <v>224483.35000000001</v>
      </c>
      <c r="O4209" s="1252">
        <v>224483.35000000001</v>
      </c>
      <c r="P4209" s="1252">
        <v>271490.34999999998</v>
      </c>
      <c r="Q4209" s="1252">
        <v>271490.34999999998</v>
      </c>
      <c r="R4209" s="1252">
        <v>271490.34999999998</v>
      </c>
      <c r="S4209" s="1252">
        <v>649677.34999999998</v>
      </c>
      <c r="T4209" s="1252">
        <v>649677.34999999963</v>
      </c>
      <c r="U4209" s="1251" t="s">
        <v>116</v>
      </c>
      <c r="V4209" s="1251" t="s">
        <v>564</v>
      </c>
      <c r="W4209" s="1251" t="s">
        <v>377</v>
      </c>
      <c r="X4209" s="1251" t="s">
        <v>1581</v>
      </c>
      <c r="Y4209" s="1251">
        <v>283</v>
      </c>
    </row>
    <row r="4210" spans="1:25" ht="12">
      <c r="A4210" s="1251">
        <v>2021</v>
      </c>
      <c r="B4210" s="1251">
        <v>25</v>
      </c>
      <c r="C4210" s="1251">
        <v>900</v>
      </c>
      <c r="D4210" s="1251" t="s">
        <v>1778</v>
      </c>
      <c r="E4210" s="1251">
        <v>300000</v>
      </c>
      <c r="F4210" s="1251" t="s">
        <v>1628</v>
      </c>
      <c r="G4210" s="1252">
        <v>9568016</v>
      </c>
      <c r="H4210" s="1252">
        <v>9594597.1600000001</v>
      </c>
      <c r="I4210" s="1252">
        <v>9615393.1600000001</v>
      </c>
      <c r="J4210" s="1252">
        <v>9074597.1699999999</v>
      </c>
      <c r="K4210" s="1252">
        <v>9140351.0500000007</v>
      </c>
      <c r="L4210" s="1252">
        <v>9223336.6699999999</v>
      </c>
      <c r="M4210" s="1252">
        <v>9015827.3000000007</v>
      </c>
      <c r="N4210" s="1252">
        <v>9036919.6799999997</v>
      </c>
      <c r="O4210" s="1252">
        <v>9084026.2400000002</v>
      </c>
      <c r="P4210" s="1252">
        <v>9027017.8900000006</v>
      </c>
      <c r="Q4210" s="1252">
        <v>8931761.1999999993</v>
      </c>
      <c r="R4210" s="1252">
        <v>8980648.6400000006</v>
      </c>
      <c r="S4210" s="1252">
        <v>8962036.5999999996</v>
      </c>
      <c r="T4210" s="1252">
        <v>8962036.599999994</v>
      </c>
      <c r="U4210" s="1251" t="s">
        <v>116</v>
      </c>
      <c r="V4210" s="1251" t="s">
        <v>564</v>
      </c>
      <c r="W4210" s="1251" t="s">
        <v>290</v>
      </c>
      <c r="X4210" s="1251" t="s">
        <v>1515</v>
      </c>
      <c r="Y4210" s="1251">
        <v>300</v>
      </c>
    </row>
    <row r="4211" spans="1:25" ht="12">
      <c r="A4211" s="1251">
        <v>2021</v>
      </c>
      <c r="B4211" s="1251">
        <v>25</v>
      </c>
      <c r="C4211" s="1251">
        <v>900</v>
      </c>
      <c r="D4211" s="1251" t="s">
        <v>1778</v>
      </c>
      <c r="E4211" s="1251">
        <v>301000</v>
      </c>
      <c r="F4211" s="1251" t="s">
        <v>1630</v>
      </c>
      <c r="G4211" s="1252">
        <v>0</v>
      </c>
      <c r="H4211" s="1252">
        <v>0</v>
      </c>
      <c r="I4211" s="1252">
        <v>0</v>
      </c>
      <c r="J4211" s="1252">
        <v>0</v>
      </c>
      <c r="K4211" s="1252">
        <v>0</v>
      </c>
      <c r="L4211" s="1252">
        <v>0</v>
      </c>
      <c r="M4211" s="1252">
        <v>0</v>
      </c>
      <c r="N4211" s="1252">
        <v>0</v>
      </c>
      <c r="O4211" s="1252">
        <v>0</v>
      </c>
      <c r="P4211" s="1252">
        <v>0</v>
      </c>
      <c r="Q4211" s="1252">
        <v>0</v>
      </c>
      <c r="R4211" s="1252">
        <v>0</v>
      </c>
      <c r="S4211" s="1252">
        <v>0</v>
      </c>
      <c r="T4211" s="1252">
        <v>0</v>
      </c>
      <c r="U4211" s="1251" t="s">
        <v>116</v>
      </c>
      <c r="V4211" s="1251" t="s">
        <v>564</v>
      </c>
      <c r="W4211" s="1251" t="s">
        <v>290</v>
      </c>
      <c r="X4211" s="1251" t="s">
        <v>1515</v>
      </c>
      <c r="Y4211" s="1251">
        <v>301</v>
      </c>
    </row>
    <row r="4212" spans="1:25" ht="12">
      <c r="A4212" s="1251">
        <v>2021</v>
      </c>
      <c r="B4212" s="1251">
        <v>25</v>
      </c>
      <c r="C4212" s="1251">
        <v>900</v>
      </c>
      <c r="D4212" s="1251" t="s">
        <v>1778</v>
      </c>
      <c r="E4212" s="1251">
        <v>304610</v>
      </c>
      <c r="F4212" s="1251" t="s">
        <v>1641</v>
      </c>
      <c r="G4212" s="1252">
        <v>0</v>
      </c>
      <c r="H4212" s="1252">
        <v>0</v>
      </c>
      <c r="I4212" s="1252">
        <v>0</v>
      </c>
      <c r="J4212" s="1252">
        <v>0</v>
      </c>
      <c r="K4212" s="1252">
        <v>0</v>
      </c>
      <c r="L4212" s="1252">
        <v>0</v>
      </c>
      <c r="M4212" s="1252">
        <v>0</v>
      </c>
      <c r="N4212" s="1252">
        <v>0</v>
      </c>
      <c r="O4212" s="1252">
        <v>0</v>
      </c>
      <c r="P4212" s="1252">
        <v>0</v>
      </c>
      <c r="Q4212" s="1252">
        <v>0</v>
      </c>
      <c r="R4212" s="1252">
        <v>0</v>
      </c>
      <c r="S4212" s="1252">
        <v>0</v>
      </c>
      <c r="T4212" s="1252">
        <v>0</v>
      </c>
      <c r="U4212" s="1251" t="s">
        <v>116</v>
      </c>
      <c r="V4212" s="1251" t="s">
        <v>564</v>
      </c>
      <c r="W4212" s="1251" t="s">
        <v>290</v>
      </c>
      <c r="X4212" s="1251" t="s">
        <v>1515</v>
      </c>
      <c r="Y4212" s="1251">
        <v>304</v>
      </c>
    </row>
    <row r="4213" spans="1:25" ht="12">
      <c r="A4213" s="1251">
        <v>2021</v>
      </c>
      <c r="B4213" s="1251">
        <v>25</v>
      </c>
      <c r="C4213" s="1251">
        <v>900</v>
      </c>
      <c r="D4213" s="1251" t="s">
        <v>1778</v>
      </c>
      <c r="E4213" s="1251">
        <v>310000</v>
      </c>
      <c r="F4213" s="1251" t="s">
        <v>1645</v>
      </c>
      <c r="G4213" s="1252">
        <v>0</v>
      </c>
      <c r="H4213" s="1252">
        <v>0</v>
      </c>
      <c r="I4213" s="1252">
        <v>0</v>
      </c>
      <c r="J4213" s="1252">
        <v>0</v>
      </c>
      <c r="K4213" s="1252">
        <v>0</v>
      </c>
      <c r="L4213" s="1252">
        <v>0</v>
      </c>
      <c r="M4213" s="1252">
        <v>0</v>
      </c>
      <c r="N4213" s="1252">
        <v>0</v>
      </c>
      <c r="O4213" s="1252">
        <v>0</v>
      </c>
      <c r="P4213" s="1252">
        <v>0</v>
      </c>
      <c r="Q4213" s="1252">
        <v>0</v>
      </c>
      <c r="R4213" s="1252">
        <v>0</v>
      </c>
      <c r="S4213" s="1252">
        <v>0</v>
      </c>
      <c r="T4213" s="1252">
        <v>0</v>
      </c>
      <c r="U4213" s="1251" t="s">
        <v>116</v>
      </c>
      <c r="V4213" s="1251" t="s">
        <v>564</v>
      </c>
      <c r="W4213" s="1251" t="s">
        <v>290</v>
      </c>
      <c r="X4213" s="1251" t="s">
        <v>1515</v>
      </c>
      <c r="Y4213" s="1251">
        <v>310</v>
      </c>
    </row>
    <row r="4214" spans="1:25" ht="12">
      <c r="A4214" s="1251">
        <v>2021</v>
      </c>
      <c r="B4214" s="1251">
        <v>25</v>
      </c>
      <c r="C4214" s="1251">
        <v>900</v>
      </c>
      <c r="D4214" s="1251" t="s">
        <v>1778</v>
      </c>
      <c r="E4214" s="1251">
        <v>311000</v>
      </c>
      <c r="F4214" s="1251" t="s">
        <v>1646</v>
      </c>
      <c r="G4214" s="1252">
        <v>0</v>
      </c>
      <c r="H4214" s="1252">
        <v>0</v>
      </c>
      <c r="I4214" s="1252">
        <v>0</v>
      </c>
      <c r="J4214" s="1252">
        <v>0</v>
      </c>
      <c r="K4214" s="1252">
        <v>0</v>
      </c>
      <c r="L4214" s="1252">
        <v>0</v>
      </c>
      <c r="M4214" s="1252">
        <v>0</v>
      </c>
      <c r="N4214" s="1252">
        <v>0</v>
      </c>
      <c r="O4214" s="1252">
        <v>0</v>
      </c>
      <c r="P4214" s="1252">
        <v>0</v>
      </c>
      <c r="Q4214" s="1252">
        <v>0</v>
      </c>
      <c r="R4214" s="1252">
        <v>0</v>
      </c>
      <c r="S4214" s="1252">
        <v>0</v>
      </c>
      <c r="T4214" s="1252">
        <v>0</v>
      </c>
      <c r="U4214" s="1251" t="s">
        <v>116</v>
      </c>
      <c r="V4214" s="1251" t="s">
        <v>564</v>
      </c>
      <c r="W4214" s="1251" t="s">
        <v>290</v>
      </c>
      <c r="X4214" s="1251" t="s">
        <v>1515</v>
      </c>
      <c r="Y4214" s="1251">
        <v>311</v>
      </c>
    </row>
    <row r="4215" spans="1:25" ht="12">
      <c r="A4215" s="1251">
        <v>2021</v>
      </c>
      <c r="B4215" s="1251">
        <v>25</v>
      </c>
      <c r="C4215" s="1251">
        <v>900</v>
      </c>
      <c r="D4215" s="1251" t="s">
        <v>1778</v>
      </c>
      <c r="E4215" s="1251">
        <v>334800</v>
      </c>
      <c r="F4215" s="1251" t="s">
        <v>1654</v>
      </c>
      <c r="G4215" s="1252">
        <v>0</v>
      </c>
      <c r="H4215" s="1252">
        <v>0</v>
      </c>
      <c r="I4215" s="1252">
        <v>0</v>
      </c>
      <c r="J4215" s="1252">
        <v>0</v>
      </c>
      <c r="K4215" s="1252">
        <v>0</v>
      </c>
      <c r="L4215" s="1252">
        <v>0</v>
      </c>
      <c r="M4215" s="1252">
        <v>0</v>
      </c>
      <c r="N4215" s="1252">
        <v>0</v>
      </c>
      <c r="O4215" s="1252">
        <v>0</v>
      </c>
      <c r="P4215" s="1252">
        <v>0</v>
      </c>
      <c r="Q4215" s="1252">
        <v>0</v>
      </c>
      <c r="R4215" s="1252">
        <v>0</v>
      </c>
      <c r="S4215" s="1252">
        <v>0</v>
      </c>
      <c r="T4215" s="1252">
        <v>0</v>
      </c>
      <c r="U4215" s="1251" t="s">
        <v>116</v>
      </c>
      <c r="V4215" s="1251" t="s">
        <v>564</v>
      </c>
      <c r="W4215" s="1251" t="s">
        <v>290</v>
      </c>
      <c r="X4215" s="1251" t="s">
        <v>1515</v>
      </c>
      <c r="Y4215" s="1251">
        <v>334</v>
      </c>
    </row>
    <row r="4216" spans="1:25" ht="12">
      <c r="A4216" s="1251">
        <v>2021</v>
      </c>
      <c r="B4216" s="1251">
        <v>25</v>
      </c>
      <c r="C4216" s="1251">
        <v>900</v>
      </c>
      <c r="D4216" s="1251" t="s">
        <v>1778</v>
      </c>
      <c r="E4216" s="1251">
        <v>340000</v>
      </c>
      <c r="F4216" s="1251" t="s">
        <v>1660</v>
      </c>
      <c r="G4216" s="1252">
        <v>0</v>
      </c>
      <c r="H4216" s="1252">
        <v>0</v>
      </c>
      <c r="I4216" s="1252">
        <v>0</v>
      </c>
      <c r="J4216" s="1252">
        <v>0</v>
      </c>
      <c r="K4216" s="1252">
        <v>0</v>
      </c>
      <c r="L4216" s="1252">
        <v>0</v>
      </c>
      <c r="M4216" s="1252">
        <v>0</v>
      </c>
      <c r="N4216" s="1252">
        <v>0</v>
      </c>
      <c r="O4216" s="1252">
        <v>0</v>
      </c>
      <c r="P4216" s="1252">
        <v>0</v>
      </c>
      <c r="Q4216" s="1252">
        <v>0</v>
      </c>
      <c r="R4216" s="1252">
        <v>0</v>
      </c>
      <c r="S4216" s="1252">
        <v>0</v>
      </c>
      <c r="T4216" s="1252">
        <v>0</v>
      </c>
      <c r="U4216" s="1251" t="s">
        <v>116</v>
      </c>
      <c r="V4216" s="1251" t="s">
        <v>564</v>
      </c>
      <c r="W4216" s="1251" t="s">
        <v>290</v>
      </c>
      <c r="X4216" s="1251" t="s">
        <v>1515</v>
      </c>
      <c r="Y4216" s="1251">
        <v>340</v>
      </c>
    </row>
    <row r="4217" spans="1:25" ht="12">
      <c r="A4217" s="1251">
        <v>2021</v>
      </c>
      <c r="B4217" s="1251">
        <v>25</v>
      </c>
      <c r="C4217" s="1251">
        <v>900</v>
      </c>
      <c r="D4217" s="1251" t="s">
        <v>1778</v>
      </c>
      <c r="E4217" s="1251">
        <v>340100</v>
      </c>
      <c r="F4217" s="1251" t="s">
        <v>1704</v>
      </c>
      <c r="G4217" s="1252">
        <v>0</v>
      </c>
      <c r="H4217" s="1252">
        <v>0</v>
      </c>
      <c r="I4217" s="1252">
        <v>0</v>
      </c>
      <c r="J4217" s="1252">
        <v>0</v>
      </c>
      <c r="K4217" s="1252">
        <v>0</v>
      </c>
      <c r="L4217" s="1252">
        <v>0</v>
      </c>
      <c r="M4217" s="1252">
        <v>0</v>
      </c>
      <c r="N4217" s="1252">
        <v>0</v>
      </c>
      <c r="O4217" s="1252">
        <v>0</v>
      </c>
      <c r="P4217" s="1252">
        <v>0</v>
      </c>
      <c r="Q4217" s="1252">
        <v>0</v>
      </c>
      <c r="R4217" s="1252">
        <v>0</v>
      </c>
      <c r="S4217" s="1252">
        <v>0</v>
      </c>
      <c r="T4217" s="1252">
        <v>0</v>
      </c>
      <c r="U4217" s="1251" t="s">
        <v>116</v>
      </c>
      <c r="V4217" s="1251" t="s">
        <v>564</v>
      </c>
      <c r="W4217" s="1251" t="s">
        <v>290</v>
      </c>
      <c r="X4217" s="1251" t="s">
        <v>1515</v>
      </c>
      <c r="Y4217" s="1251">
        <v>340</v>
      </c>
    </row>
    <row r="4218" spans="1:25" ht="12">
      <c r="A4218" s="1251">
        <v>2021</v>
      </c>
      <c r="B4218" s="1251">
        <v>25</v>
      </c>
      <c r="C4218" s="1251">
        <v>900</v>
      </c>
      <c r="D4218" s="1251" t="s">
        <v>1778</v>
      </c>
      <c r="E4218" s="1251">
        <v>340413</v>
      </c>
      <c r="F4218" s="1251" t="s">
        <v>1877</v>
      </c>
      <c r="G4218" s="1252">
        <v>0</v>
      </c>
      <c r="H4218" s="1252">
        <v>0</v>
      </c>
      <c r="I4218" s="1252">
        <v>0</v>
      </c>
      <c r="J4218" s="1252">
        <v>0</v>
      </c>
      <c r="K4218" s="1252">
        <v>0</v>
      </c>
      <c r="L4218" s="1252">
        <v>0</v>
      </c>
      <c r="M4218" s="1252">
        <v>0</v>
      </c>
      <c r="N4218" s="1252">
        <v>0</v>
      </c>
      <c r="O4218" s="1252">
        <v>0</v>
      </c>
      <c r="P4218" s="1252">
        <v>0</v>
      </c>
      <c r="Q4218" s="1252">
        <v>0</v>
      </c>
      <c r="R4218" s="1252">
        <v>0</v>
      </c>
      <c r="S4218" s="1252">
        <v>0</v>
      </c>
      <c r="T4218" s="1252">
        <v>0</v>
      </c>
      <c r="U4218" s="1251" t="s">
        <v>116</v>
      </c>
      <c r="V4218" s="1251" t="s">
        <v>564</v>
      </c>
      <c r="W4218" s="1251" t="s">
        <v>290</v>
      </c>
      <c r="X4218" s="1251" t="s">
        <v>1515</v>
      </c>
      <c r="Y4218" s="1251">
        <v>340</v>
      </c>
    </row>
    <row r="4219" spans="1:25" ht="12">
      <c r="A4219" s="1251">
        <v>2021</v>
      </c>
      <c r="B4219" s="1251">
        <v>25</v>
      </c>
      <c r="C4219" s="1251">
        <v>900</v>
      </c>
      <c r="D4219" s="1251" t="s">
        <v>1778</v>
      </c>
      <c r="E4219" s="1251">
        <v>341100</v>
      </c>
      <c r="F4219" s="1251" t="s">
        <v>1661</v>
      </c>
      <c r="G4219" s="1252">
        <v>0</v>
      </c>
      <c r="H4219" s="1252">
        <v>0</v>
      </c>
      <c r="I4219" s="1252">
        <v>0</v>
      </c>
      <c r="J4219" s="1252">
        <v>0</v>
      </c>
      <c r="K4219" s="1252">
        <v>0</v>
      </c>
      <c r="L4219" s="1252">
        <v>0</v>
      </c>
      <c r="M4219" s="1252">
        <v>0</v>
      </c>
      <c r="N4219" s="1252">
        <v>0</v>
      </c>
      <c r="O4219" s="1252">
        <v>0</v>
      </c>
      <c r="P4219" s="1252">
        <v>0</v>
      </c>
      <c r="Q4219" s="1252">
        <v>0</v>
      </c>
      <c r="R4219" s="1252">
        <v>0</v>
      </c>
      <c r="S4219" s="1252">
        <v>0</v>
      </c>
      <c r="T4219" s="1252">
        <v>0</v>
      </c>
      <c r="U4219" s="1251" t="s">
        <v>116</v>
      </c>
      <c r="V4219" s="1251" t="s">
        <v>564</v>
      </c>
      <c r="W4219" s="1251" t="s">
        <v>290</v>
      </c>
      <c r="X4219" s="1251" t="s">
        <v>1515</v>
      </c>
      <c r="Y4219" s="1251">
        <v>341</v>
      </c>
    </row>
    <row r="4220" spans="1:25" ht="12">
      <c r="A4220" s="1251">
        <v>2021</v>
      </c>
      <c r="B4220" s="1251">
        <v>25</v>
      </c>
      <c r="C4220" s="1251">
        <v>900</v>
      </c>
      <c r="D4220" s="1251" t="s">
        <v>1778</v>
      </c>
      <c r="E4220" s="1251">
        <v>343000</v>
      </c>
      <c r="F4220" s="1251" t="s">
        <v>1663</v>
      </c>
      <c r="G4220" s="1252">
        <v>0</v>
      </c>
      <c r="H4220" s="1252">
        <v>0</v>
      </c>
      <c r="I4220" s="1252">
        <v>0</v>
      </c>
      <c r="J4220" s="1252">
        <v>0</v>
      </c>
      <c r="K4220" s="1252">
        <v>0</v>
      </c>
      <c r="L4220" s="1252">
        <v>0</v>
      </c>
      <c r="M4220" s="1252">
        <v>0</v>
      </c>
      <c r="N4220" s="1252">
        <v>0</v>
      </c>
      <c r="O4220" s="1252">
        <v>0</v>
      </c>
      <c r="P4220" s="1252">
        <v>0</v>
      </c>
      <c r="Q4220" s="1252">
        <v>0</v>
      </c>
      <c r="R4220" s="1252">
        <v>0</v>
      </c>
      <c r="S4220" s="1252">
        <v>0</v>
      </c>
      <c r="T4220" s="1252">
        <v>0</v>
      </c>
      <c r="U4220" s="1251" t="s">
        <v>116</v>
      </c>
      <c r="V4220" s="1251" t="s">
        <v>564</v>
      </c>
      <c r="W4220" s="1251" t="s">
        <v>290</v>
      </c>
      <c r="X4220" s="1251" t="s">
        <v>1515</v>
      </c>
      <c r="Y4220" s="1251">
        <v>343</v>
      </c>
    </row>
    <row r="4221" spans="1:25" ht="12">
      <c r="A4221" s="1251">
        <v>2021</v>
      </c>
      <c r="B4221" s="1251">
        <v>25</v>
      </c>
      <c r="C4221" s="1251">
        <v>900</v>
      </c>
      <c r="D4221" s="1251" t="s">
        <v>1778</v>
      </c>
      <c r="E4221" s="1251">
        <v>343200</v>
      </c>
      <c r="F4221" s="1251" t="s">
        <v>1664</v>
      </c>
      <c r="G4221" s="1252">
        <v>0</v>
      </c>
      <c r="H4221" s="1252">
        <v>0</v>
      </c>
      <c r="I4221" s="1252">
        <v>0</v>
      </c>
      <c r="J4221" s="1252">
        <v>0</v>
      </c>
      <c r="K4221" s="1252">
        <v>0</v>
      </c>
      <c r="L4221" s="1252">
        <v>0</v>
      </c>
      <c r="M4221" s="1252">
        <v>0</v>
      </c>
      <c r="N4221" s="1252">
        <v>0</v>
      </c>
      <c r="O4221" s="1252">
        <v>0</v>
      </c>
      <c r="P4221" s="1252">
        <v>0</v>
      </c>
      <c r="Q4221" s="1252">
        <v>0</v>
      </c>
      <c r="R4221" s="1252">
        <v>0</v>
      </c>
      <c r="S4221" s="1252">
        <v>0</v>
      </c>
      <c r="T4221" s="1252">
        <v>0</v>
      </c>
      <c r="U4221" s="1251" t="s">
        <v>116</v>
      </c>
      <c r="V4221" s="1251" t="s">
        <v>564</v>
      </c>
      <c r="W4221" s="1251" t="s">
        <v>290</v>
      </c>
      <c r="X4221" s="1251" t="s">
        <v>1515</v>
      </c>
      <c r="Y4221" s="1251">
        <v>343</v>
      </c>
    </row>
    <row r="4222" spans="1:25" ht="12">
      <c r="A4222" s="1251">
        <v>2021</v>
      </c>
      <c r="B4222" s="1251">
        <v>25</v>
      </c>
      <c r="C4222" s="1251">
        <v>900</v>
      </c>
      <c r="D4222" s="1251" t="s">
        <v>1778</v>
      </c>
      <c r="E4222" s="1251">
        <v>344000</v>
      </c>
      <c r="F4222" s="1251" t="s">
        <v>1665</v>
      </c>
      <c r="G4222" s="1252">
        <v>0</v>
      </c>
      <c r="H4222" s="1252">
        <v>0</v>
      </c>
      <c r="I4222" s="1252">
        <v>0</v>
      </c>
      <c r="J4222" s="1252">
        <v>0</v>
      </c>
      <c r="K4222" s="1252">
        <v>0</v>
      </c>
      <c r="L4222" s="1252">
        <v>0</v>
      </c>
      <c r="M4222" s="1252">
        <v>0</v>
      </c>
      <c r="N4222" s="1252">
        <v>0</v>
      </c>
      <c r="O4222" s="1252">
        <v>0</v>
      </c>
      <c r="P4222" s="1252">
        <v>0</v>
      </c>
      <c r="Q4222" s="1252">
        <v>0</v>
      </c>
      <c r="R4222" s="1252">
        <v>0</v>
      </c>
      <c r="S4222" s="1252">
        <v>0</v>
      </c>
      <c r="T4222" s="1252">
        <v>0</v>
      </c>
      <c r="U4222" s="1251" t="s">
        <v>116</v>
      </c>
      <c r="V4222" s="1251" t="s">
        <v>564</v>
      </c>
      <c r="W4222" s="1251" t="s">
        <v>290</v>
      </c>
      <c r="X4222" s="1251" t="s">
        <v>1515</v>
      </c>
      <c r="Y4222" s="1251">
        <v>344</v>
      </c>
    </row>
    <row r="4223" spans="1:25" ht="12">
      <c r="A4223" s="1251">
        <v>2021</v>
      </c>
      <c r="B4223" s="1251">
        <v>25</v>
      </c>
      <c r="C4223" s="1251">
        <v>900</v>
      </c>
      <c r="D4223" s="1251" t="s">
        <v>1778</v>
      </c>
      <c r="E4223" s="1251">
        <v>346000</v>
      </c>
      <c r="F4223" s="1251" t="s">
        <v>1667</v>
      </c>
      <c r="G4223" s="1252">
        <v>0</v>
      </c>
      <c r="H4223" s="1252">
        <v>0</v>
      </c>
      <c r="I4223" s="1252">
        <v>0</v>
      </c>
      <c r="J4223" s="1252">
        <v>0</v>
      </c>
      <c r="K4223" s="1252">
        <v>0</v>
      </c>
      <c r="L4223" s="1252">
        <v>0</v>
      </c>
      <c r="M4223" s="1252">
        <v>0</v>
      </c>
      <c r="N4223" s="1252">
        <v>0</v>
      </c>
      <c r="O4223" s="1252">
        <v>0</v>
      </c>
      <c r="P4223" s="1252">
        <v>0</v>
      </c>
      <c r="Q4223" s="1252">
        <v>0</v>
      </c>
      <c r="R4223" s="1252">
        <v>0</v>
      </c>
      <c r="S4223" s="1252">
        <v>0</v>
      </c>
      <c r="T4223" s="1252">
        <v>0</v>
      </c>
      <c r="U4223" s="1251" t="s">
        <v>116</v>
      </c>
      <c r="V4223" s="1251" t="s">
        <v>564</v>
      </c>
      <c r="W4223" s="1251" t="s">
        <v>290</v>
      </c>
      <c r="X4223" s="1251" t="s">
        <v>1515</v>
      </c>
      <c r="Y4223" s="1251">
        <v>346</v>
      </c>
    </row>
    <row r="4224" spans="1:25" ht="12">
      <c r="A4224" s="1251">
        <v>2021</v>
      </c>
      <c r="B4224" s="1251">
        <v>25</v>
      </c>
      <c r="C4224" s="1251">
        <v>900</v>
      </c>
      <c r="D4224" s="1251" t="s">
        <v>1778</v>
      </c>
      <c r="E4224" s="1251">
        <v>347000</v>
      </c>
      <c r="F4224" s="1251" t="s">
        <v>1668</v>
      </c>
      <c r="G4224" s="1252">
        <v>0</v>
      </c>
      <c r="H4224" s="1252">
        <v>0</v>
      </c>
      <c r="I4224" s="1252">
        <v>0</v>
      </c>
      <c r="J4224" s="1252">
        <v>0</v>
      </c>
      <c r="K4224" s="1252">
        <v>0</v>
      </c>
      <c r="L4224" s="1252">
        <v>0</v>
      </c>
      <c r="M4224" s="1252">
        <v>0</v>
      </c>
      <c r="N4224" s="1252">
        <v>0</v>
      </c>
      <c r="O4224" s="1252">
        <v>0</v>
      </c>
      <c r="P4224" s="1252">
        <v>0</v>
      </c>
      <c r="Q4224" s="1252">
        <v>0</v>
      </c>
      <c r="R4224" s="1252">
        <v>0</v>
      </c>
      <c r="S4224" s="1252">
        <v>0</v>
      </c>
      <c r="T4224" s="1252">
        <v>0</v>
      </c>
      <c r="U4224" s="1251" t="s">
        <v>116</v>
      </c>
      <c r="V4224" s="1251" t="s">
        <v>564</v>
      </c>
      <c r="W4224" s="1251" t="s">
        <v>290</v>
      </c>
      <c r="X4224" s="1251" t="s">
        <v>1515</v>
      </c>
      <c r="Y4224" s="1251">
        <v>347</v>
      </c>
    </row>
    <row r="4225" spans="1:25" ht="12">
      <c r="A4225" s="1251">
        <v>2021</v>
      </c>
      <c r="B4225" s="1251">
        <v>25</v>
      </c>
      <c r="C4225" s="1251">
        <v>900</v>
      </c>
      <c r="D4225" s="1251" t="s">
        <v>1778</v>
      </c>
      <c r="E4225" s="1251">
        <v>348000</v>
      </c>
      <c r="F4225" s="1251" t="s">
        <v>1669</v>
      </c>
      <c r="G4225" s="1252">
        <v>0</v>
      </c>
      <c r="H4225" s="1252">
        <v>0</v>
      </c>
      <c r="I4225" s="1252">
        <v>0</v>
      </c>
      <c r="J4225" s="1252">
        <v>0</v>
      </c>
      <c r="K4225" s="1252">
        <v>0</v>
      </c>
      <c r="L4225" s="1252">
        <v>0</v>
      </c>
      <c r="M4225" s="1252">
        <v>0</v>
      </c>
      <c r="N4225" s="1252">
        <v>0</v>
      </c>
      <c r="O4225" s="1252">
        <v>0</v>
      </c>
      <c r="P4225" s="1252">
        <v>0</v>
      </c>
      <c r="Q4225" s="1252">
        <v>0</v>
      </c>
      <c r="R4225" s="1252">
        <v>0</v>
      </c>
      <c r="S4225" s="1252">
        <v>0</v>
      </c>
      <c r="T4225" s="1252">
        <v>0</v>
      </c>
      <c r="U4225" s="1251" t="s">
        <v>116</v>
      </c>
      <c r="V4225" s="1251" t="s">
        <v>564</v>
      </c>
      <c r="W4225" s="1251" t="s">
        <v>290</v>
      </c>
      <c r="X4225" s="1251" t="s">
        <v>1515</v>
      </c>
      <c r="Y4225" s="1251">
        <v>348</v>
      </c>
    </row>
    <row r="4226" spans="1:25" ht="12">
      <c r="A4226" s="1251">
        <v>2021</v>
      </c>
      <c r="B4226" s="1251">
        <v>25</v>
      </c>
      <c r="C4226" s="1251">
        <v>900</v>
      </c>
      <c r="D4226" s="1251" t="s">
        <v>1778</v>
      </c>
      <c r="E4226" s="1251">
        <v>390413</v>
      </c>
      <c r="F4226" s="1251" t="s">
        <v>1878</v>
      </c>
      <c r="G4226" s="1252">
        <v>0</v>
      </c>
      <c r="H4226" s="1252">
        <v>0</v>
      </c>
      <c r="I4226" s="1252">
        <v>0</v>
      </c>
      <c r="J4226" s="1252">
        <v>0</v>
      </c>
      <c r="K4226" s="1252">
        <v>0</v>
      </c>
      <c r="L4226" s="1252">
        <v>0</v>
      </c>
      <c r="M4226" s="1252">
        <v>0</v>
      </c>
      <c r="N4226" s="1252">
        <v>0</v>
      </c>
      <c r="O4226" s="1252">
        <v>0</v>
      </c>
      <c r="P4226" s="1252">
        <v>0</v>
      </c>
      <c r="Q4226" s="1252">
        <v>0</v>
      </c>
      <c r="R4226" s="1252">
        <v>0</v>
      </c>
      <c r="S4226" s="1252">
        <v>0</v>
      </c>
      <c r="T4226" s="1252">
        <v>0</v>
      </c>
      <c r="U4226" s="1251" t="s">
        <v>116</v>
      </c>
      <c r="V4226" s="1251" t="s">
        <v>564</v>
      </c>
      <c r="W4226" s="1251" t="s">
        <v>290</v>
      </c>
      <c r="X4226" s="1251" t="s">
        <v>1515</v>
      </c>
      <c r="Y4226" s="1251">
        <v>390</v>
      </c>
    </row>
    <row r="4227" spans="1:25" ht="12">
      <c r="A4227" s="1251">
        <v>2021</v>
      </c>
      <c r="B4227" s="1251">
        <v>25</v>
      </c>
      <c r="C4227" s="1251">
        <v>900</v>
      </c>
      <c r="D4227" s="1251" t="s">
        <v>1778</v>
      </c>
      <c r="E4227" s="1251">
        <v>390414</v>
      </c>
      <c r="F4227" s="1251" t="s">
        <v>1879</v>
      </c>
      <c r="G4227" s="1252">
        <v>0</v>
      </c>
      <c r="H4227" s="1252">
        <v>0</v>
      </c>
      <c r="I4227" s="1252">
        <v>0</v>
      </c>
      <c r="J4227" s="1252">
        <v>0</v>
      </c>
      <c r="K4227" s="1252">
        <v>0</v>
      </c>
      <c r="L4227" s="1252">
        <v>0</v>
      </c>
      <c r="M4227" s="1252">
        <v>0</v>
      </c>
      <c r="N4227" s="1252">
        <v>0</v>
      </c>
      <c r="O4227" s="1252">
        <v>0</v>
      </c>
      <c r="P4227" s="1252">
        <v>0</v>
      </c>
      <c r="Q4227" s="1252">
        <v>0</v>
      </c>
      <c r="R4227" s="1252">
        <v>0</v>
      </c>
      <c r="S4227" s="1252">
        <v>0</v>
      </c>
      <c r="T4227" s="1252">
        <v>0</v>
      </c>
      <c r="U4227" s="1251" t="s">
        <v>116</v>
      </c>
      <c r="V4227" s="1251" t="s">
        <v>564</v>
      </c>
      <c r="W4227" s="1251" t="s">
        <v>290</v>
      </c>
      <c r="X4227" s="1251" t="s">
        <v>1515</v>
      </c>
      <c r="Y4227" s="1251">
        <v>390</v>
      </c>
    </row>
    <row r="4228" spans="1:25" ht="12">
      <c r="A4228" s="1251">
        <v>2021</v>
      </c>
      <c r="B4228" s="1251">
        <v>25</v>
      </c>
      <c r="C4228" s="1251">
        <v>900</v>
      </c>
      <c r="D4228" s="1251" t="s">
        <v>1778</v>
      </c>
      <c r="E4228" s="1251">
        <v>397000</v>
      </c>
      <c r="F4228" s="1251" t="s">
        <v>1880</v>
      </c>
      <c r="G4228" s="1252">
        <v>0</v>
      </c>
      <c r="H4228" s="1252">
        <v>0</v>
      </c>
      <c r="I4228" s="1252">
        <v>0</v>
      </c>
      <c r="J4228" s="1252">
        <v>0</v>
      </c>
      <c r="K4228" s="1252">
        <v>0</v>
      </c>
      <c r="L4228" s="1252">
        <v>0</v>
      </c>
      <c r="M4228" s="1252">
        <v>0</v>
      </c>
      <c r="N4228" s="1252">
        <v>0</v>
      </c>
      <c r="O4228" s="1252">
        <v>0</v>
      </c>
      <c r="P4228" s="1252">
        <v>0</v>
      </c>
      <c r="Q4228" s="1252">
        <v>0</v>
      </c>
      <c r="R4228" s="1252">
        <v>0</v>
      </c>
      <c r="S4228" s="1252">
        <v>0</v>
      </c>
      <c r="T4228" s="1252">
        <v>0</v>
      </c>
      <c r="U4228" s="1251" t="s">
        <v>116</v>
      </c>
      <c r="V4228" s="1251" t="s">
        <v>564</v>
      </c>
      <c r="W4228" s="1251" t="s">
        <v>290</v>
      </c>
      <c r="X4228" s="1251" t="s">
        <v>1515</v>
      </c>
      <c r="Y4228" s="1251">
        <v>397</v>
      </c>
    </row>
    <row r="4229" spans="1:25" ht="12">
      <c r="A4229" s="1251">
        <v>2021</v>
      </c>
      <c r="B4229" s="1251">
        <v>25</v>
      </c>
      <c r="C4229" s="1251">
        <v>900</v>
      </c>
      <c r="D4229" s="1251" t="s">
        <v>1778</v>
      </c>
      <c r="E4229" s="1251">
        <v>911000</v>
      </c>
      <c r="F4229" s="1251" t="s">
        <v>1881</v>
      </c>
      <c r="G4229" s="1252">
        <v>-5622840.9500000002</v>
      </c>
      <c r="H4229" s="1252">
        <v>-259117.79000000001</v>
      </c>
      <c r="I4229" s="1252">
        <v>1894215.1399999999</v>
      </c>
      <c r="J4229" s="1252">
        <v>1332808.4199999999</v>
      </c>
      <c r="K4229" s="1252">
        <v>1553822.46</v>
      </c>
      <c r="L4229" s="1252">
        <v>-952788.16000000003</v>
      </c>
      <c r="M4229" s="1252">
        <v>1560547.05</v>
      </c>
      <c r="N4229" s="1252">
        <v>1090132.4099999999</v>
      </c>
      <c r="O4229" s="1252">
        <v>1281938.8</v>
      </c>
      <c r="P4229" s="1252">
        <v>1314017.45</v>
      </c>
      <c r="Q4229" s="1252">
        <v>1497528.6499999999</v>
      </c>
      <c r="R4229" s="1252">
        <v>-596349.27000000002</v>
      </c>
      <c r="S4229" s="1252">
        <v>-1802568.53</v>
      </c>
      <c r="T4229" s="1252">
        <v>-1802568.5300000003</v>
      </c>
      <c r="U4229" s="1251" t="s">
        <v>116</v>
      </c>
      <c r="V4229" s="1251" t="s">
        <v>1537</v>
      </c>
      <c r="W4229" s="1251" t="s">
        <v>305</v>
      </c>
      <c r="X4229" s="1251" t="s">
        <v>1515</v>
      </c>
      <c r="Y4229" s="1251">
        <v>911</v>
      </c>
    </row>
    <row r="4230" spans="1:25" ht="12">
      <c r="A4230" s="1251">
        <v>2021</v>
      </c>
      <c r="B4230" s="1251">
        <v>25</v>
      </c>
      <c r="C4230" s="1251">
        <v>900</v>
      </c>
      <c r="D4230" s="1251" t="s">
        <v>1778</v>
      </c>
      <c r="E4230" s="1251">
        <v>911100</v>
      </c>
      <c r="F4230" s="1251" t="s">
        <v>1882</v>
      </c>
      <c r="G4230" s="1252">
        <v>-676015.87</v>
      </c>
      <c r="H4230" s="1252">
        <v>-301420.40999999997</v>
      </c>
      <c r="I4230" s="1252">
        <v>-482030.15000000002</v>
      </c>
      <c r="J4230" s="1252">
        <v>-470635.89000000001</v>
      </c>
      <c r="K4230" s="1252">
        <v>-505858.16999999998</v>
      </c>
      <c r="L4230" s="1252">
        <v>-333161.64000000001</v>
      </c>
      <c r="M4230" s="1252">
        <v>-365402.90000000002</v>
      </c>
      <c r="N4230" s="1252">
        <v>-258748.85999999999</v>
      </c>
      <c r="O4230" s="1252">
        <v>-716679.45999999996</v>
      </c>
      <c r="P4230" s="1252">
        <v>-308808.94</v>
      </c>
      <c r="Q4230" s="1252">
        <v>-621685.65000000002</v>
      </c>
      <c r="R4230" s="1252">
        <v>-327660.96000000002</v>
      </c>
      <c r="S4230" s="1252">
        <v>-952872.91000000003</v>
      </c>
      <c r="T4230" s="1252">
        <v>-952872.91000000015</v>
      </c>
      <c r="U4230" s="1251" t="s">
        <v>116</v>
      </c>
      <c r="V4230" s="1251" t="s">
        <v>1537</v>
      </c>
      <c r="W4230" s="1251" t="s">
        <v>305</v>
      </c>
      <c r="X4230" s="1251" t="s">
        <v>1515</v>
      </c>
      <c r="Y4230" s="1251">
        <v>911</v>
      </c>
    </row>
    <row r="4231" spans="1:25" ht="12">
      <c r="A4231" s="1251">
        <v>2021</v>
      </c>
      <c r="B4231" s="1251">
        <v>25</v>
      </c>
      <c r="C4231" s="1251">
        <v>900</v>
      </c>
      <c r="D4231" s="1251" t="s">
        <v>1778</v>
      </c>
      <c r="E4231" s="1251">
        <v>911300</v>
      </c>
      <c r="F4231" s="1251" t="s">
        <v>1883</v>
      </c>
      <c r="G4231" s="1252">
        <v>0</v>
      </c>
      <c r="H4231" s="1252">
        <v>0</v>
      </c>
      <c r="I4231" s="1252">
        <v>0</v>
      </c>
      <c r="J4231" s="1252">
        <v>0</v>
      </c>
      <c r="K4231" s="1252">
        <v>0</v>
      </c>
      <c r="L4231" s="1252">
        <v>0</v>
      </c>
      <c r="M4231" s="1252">
        <v>0</v>
      </c>
      <c r="N4231" s="1252">
        <v>0</v>
      </c>
      <c r="O4231" s="1252">
        <v>0</v>
      </c>
      <c r="P4231" s="1252">
        <v>0</v>
      </c>
      <c r="Q4231" s="1252">
        <v>0</v>
      </c>
      <c r="R4231" s="1252">
        <v>0</v>
      </c>
      <c r="S4231" s="1252">
        <v>0</v>
      </c>
      <c r="T4231" s="1252">
        <v>0</v>
      </c>
      <c r="U4231" s="1251" t="s">
        <v>116</v>
      </c>
      <c r="V4231" s="1251" t="s">
        <v>1537</v>
      </c>
      <c r="W4231" s="1251" t="s">
        <v>305</v>
      </c>
      <c r="X4231" s="1251" t="s">
        <v>1515</v>
      </c>
      <c r="Y4231" s="1251">
        <v>911</v>
      </c>
    </row>
    <row r="4232" spans="1:25" ht="12">
      <c r="A4232" s="1251">
        <v>2021</v>
      </c>
      <c r="B4232" s="1251">
        <v>25</v>
      </c>
      <c r="C4232" s="1251">
        <v>900</v>
      </c>
      <c r="D4232" s="1251" t="s">
        <v>1778</v>
      </c>
      <c r="E4232" s="1251">
        <v>911400</v>
      </c>
      <c r="F4232" s="1251" t="s">
        <v>1884</v>
      </c>
      <c r="G4232" s="1252">
        <v>0</v>
      </c>
      <c r="H4232" s="1252">
        <v>0</v>
      </c>
      <c r="I4232" s="1252">
        <v>0</v>
      </c>
      <c r="J4232" s="1252">
        <v>0</v>
      </c>
      <c r="K4232" s="1252">
        <v>0</v>
      </c>
      <c r="L4232" s="1252">
        <v>0</v>
      </c>
      <c r="M4232" s="1252">
        <v>0</v>
      </c>
      <c r="N4232" s="1252">
        <v>0</v>
      </c>
      <c r="O4232" s="1252">
        <v>0</v>
      </c>
      <c r="P4232" s="1252">
        <v>0</v>
      </c>
      <c r="Q4232" s="1252">
        <v>0</v>
      </c>
      <c r="R4232" s="1252">
        <v>0</v>
      </c>
      <c r="S4232" s="1252">
        <v>0</v>
      </c>
      <c r="T4232" s="1252">
        <v>0</v>
      </c>
      <c r="U4232" s="1251" t="s">
        <v>116</v>
      </c>
      <c r="V4232" s="1251" t="s">
        <v>1537</v>
      </c>
      <c r="W4232" s="1251" t="s">
        <v>305</v>
      </c>
      <c r="X4232" s="1251" t="s">
        <v>1515</v>
      </c>
      <c r="Y4232" s="1251">
        <v>911</v>
      </c>
    </row>
    <row r="4233" spans="1:25" ht="12">
      <c r="A4233" s="1251">
        <v>2021</v>
      </c>
      <c r="B4233" s="1251">
        <v>25</v>
      </c>
      <c r="C4233" s="1251">
        <v>900</v>
      </c>
      <c r="D4233" s="1251" t="s">
        <v>1778</v>
      </c>
      <c r="E4233" s="1251">
        <v>911500</v>
      </c>
      <c r="F4233" s="1251" t="s">
        <v>1885</v>
      </c>
      <c r="G4233" s="1252">
        <v>-14761.51</v>
      </c>
      <c r="H4233" s="1252">
        <v>-4930.7700000000004</v>
      </c>
      <c r="I4233" s="1252">
        <v>-3078</v>
      </c>
      <c r="J4233" s="1252">
        <v>0</v>
      </c>
      <c r="K4233" s="1252">
        <v>-12092.17</v>
      </c>
      <c r="L4233" s="1252">
        <v>-4767.8299999999999</v>
      </c>
      <c r="M4233" s="1252">
        <v>-179.63999999999999</v>
      </c>
      <c r="N4233" s="1252">
        <v>-78067.830000000002</v>
      </c>
      <c r="O4233" s="1252">
        <v>-11587.280000000001</v>
      </c>
      <c r="P4233" s="1252">
        <v>-7640.8400000000001</v>
      </c>
      <c r="Q4233" s="1252">
        <v>-18075.439999999999</v>
      </c>
      <c r="R4233" s="1252">
        <v>-25772.189999999999</v>
      </c>
      <c r="S4233" s="1252">
        <v>-7014.5200000000004</v>
      </c>
      <c r="T4233" s="1252">
        <v>-7014.5199999999895</v>
      </c>
      <c r="U4233" s="1251" t="s">
        <v>116</v>
      </c>
      <c r="V4233" s="1251" t="s">
        <v>1537</v>
      </c>
      <c r="W4233" s="1251" t="s">
        <v>305</v>
      </c>
      <c r="X4233" s="1251" t="s">
        <v>1515</v>
      </c>
      <c r="Y4233" s="1251">
        <v>911</v>
      </c>
    </row>
    <row r="4234" spans="1:25" ht="12">
      <c r="A4234" s="1251">
        <v>2021</v>
      </c>
      <c r="B4234" s="1251">
        <v>25</v>
      </c>
      <c r="C4234" s="1251">
        <v>900</v>
      </c>
      <c r="D4234" s="1251" t="s">
        <v>1778</v>
      </c>
      <c r="E4234" s="1251">
        <v>911800</v>
      </c>
      <c r="F4234" s="1251" t="s">
        <v>1886</v>
      </c>
      <c r="G4234" s="1252">
        <v>-81545.860000000001</v>
      </c>
      <c r="H4234" s="1252">
        <v>-72171.710000000006</v>
      </c>
      <c r="I4234" s="1252">
        <v>-66586.660000000003</v>
      </c>
      <c r="J4234" s="1252">
        <v>-70608.699999999997</v>
      </c>
      <c r="K4234" s="1252">
        <v>-68966.449999999997</v>
      </c>
      <c r="L4234" s="1252">
        <v>-66729.639999999999</v>
      </c>
      <c r="M4234" s="1252">
        <v>-74449.149999999994</v>
      </c>
      <c r="N4234" s="1252">
        <v>-75656.369999999995</v>
      </c>
      <c r="O4234" s="1252">
        <v>-74735.369999999995</v>
      </c>
      <c r="P4234" s="1252">
        <v>-73497.429999999993</v>
      </c>
      <c r="Q4234" s="1252">
        <v>-69095.710000000006</v>
      </c>
      <c r="R4234" s="1252">
        <v>-78846.130000000005</v>
      </c>
      <c r="S4234" s="1252">
        <v>-75820.559999999998</v>
      </c>
      <c r="T4234" s="1252">
        <v>-75820.559999999939</v>
      </c>
      <c r="U4234" s="1251" t="s">
        <v>116</v>
      </c>
      <c r="V4234" s="1251" t="s">
        <v>1537</v>
      </c>
      <c r="W4234" s="1251" t="s">
        <v>305</v>
      </c>
      <c r="X4234" s="1251" t="s">
        <v>1515</v>
      </c>
      <c r="Y4234" s="1251">
        <v>911</v>
      </c>
    </row>
    <row r="4235" spans="1:25" ht="12">
      <c r="A4235" s="1251">
        <v>2021</v>
      </c>
      <c r="B4235" s="1251">
        <v>25</v>
      </c>
      <c r="C4235" s="1251">
        <v>900</v>
      </c>
      <c r="D4235" s="1251" t="s">
        <v>1778</v>
      </c>
      <c r="E4235" s="1251">
        <v>912300</v>
      </c>
      <c r="F4235" s="1251" t="s">
        <v>1887</v>
      </c>
      <c r="G4235" s="1252">
        <v>0</v>
      </c>
      <c r="H4235" s="1252">
        <v>0</v>
      </c>
      <c r="I4235" s="1252">
        <v>0</v>
      </c>
      <c r="J4235" s="1252">
        <v>0</v>
      </c>
      <c r="K4235" s="1252">
        <v>0</v>
      </c>
      <c r="L4235" s="1252">
        <v>0</v>
      </c>
      <c r="M4235" s="1252">
        <v>0</v>
      </c>
      <c r="N4235" s="1252">
        <v>0</v>
      </c>
      <c r="O4235" s="1252">
        <v>0</v>
      </c>
      <c r="P4235" s="1252">
        <v>0</v>
      </c>
      <c r="Q4235" s="1252">
        <v>0</v>
      </c>
      <c r="R4235" s="1252">
        <v>0</v>
      </c>
      <c r="S4235" s="1252">
        <v>0</v>
      </c>
      <c r="T4235" s="1252">
        <v>0</v>
      </c>
      <c r="U4235" s="1251" t="s">
        <v>116</v>
      </c>
      <c r="V4235" s="1251" t="s">
        <v>1537</v>
      </c>
      <c r="W4235" s="1251" t="s">
        <v>305</v>
      </c>
      <c r="X4235" s="1251" t="s">
        <v>1515</v>
      </c>
      <c r="Y4235" s="1251">
        <v>912</v>
      </c>
    </row>
    <row r="4236" spans="1:25" ht="12">
      <c r="A4236" s="1251">
        <v>2021</v>
      </c>
      <c r="B4236" s="1251">
        <v>25</v>
      </c>
      <c r="C4236" s="1251">
        <v>900</v>
      </c>
      <c r="D4236" s="1251" t="s">
        <v>1778</v>
      </c>
      <c r="E4236" s="1251">
        <v>912400</v>
      </c>
      <c r="F4236" s="1251" t="s">
        <v>1888</v>
      </c>
      <c r="G4236" s="1252">
        <v>-284.68000000000001</v>
      </c>
      <c r="H4236" s="1252">
        <v>0</v>
      </c>
      <c r="I4236" s="1252">
        <v>-2777.5999999999999</v>
      </c>
      <c r="J4236" s="1252">
        <v>0</v>
      </c>
      <c r="K4236" s="1252">
        <v>-1515.26</v>
      </c>
      <c r="L4236" s="1252">
        <v>-850.91999999999996</v>
      </c>
      <c r="M4236" s="1252">
        <v>-808.94000000000005</v>
      </c>
      <c r="N4236" s="1252">
        <v>-814.63</v>
      </c>
      <c r="O4236" s="1252">
        <v>-816.23000000000002</v>
      </c>
      <c r="P4236" s="1252">
        <v>-604.50999999999999</v>
      </c>
      <c r="Q4236" s="1252">
        <v>-598.91999999999996</v>
      </c>
      <c r="R4236" s="1252">
        <v>-599.96000000000004</v>
      </c>
      <c r="S4236" s="1252">
        <v>-720.66999999999996</v>
      </c>
      <c r="T4236" s="1252">
        <v>-720.67000000000007</v>
      </c>
      <c r="U4236" s="1251" t="s">
        <v>116</v>
      </c>
      <c r="V4236" s="1251" t="s">
        <v>1537</v>
      </c>
      <c r="W4236" s="1251" t="s">
        <v>305</v>
      </c>
      <c r="X4236" s="1251" t="s">
        <v>1515</v>
      </c>
      <c r="Y4236" s="1251">
        <v>912</v>
      </c>
    </row>
    <row r="4237" spans="1:25" ht="12">
      <c r="A4237" s="1251">
        <v>2021</v>
      </c>
      <c r="B4237" s="1251">
        <v>25</v>
      </c>
      <c r="C4237" s="1251">
        <v>900</v>
      </c>
      <c r="D4237" s="1251" t="s">
        <v>1778</v>
      </c>
      <c r="E4237" s="1251">
        <v>912600</v>
      </c>
      <c r="F4237" s="1251" t="s">
        <v>1889</v>
      </c>
      <c r="G4237" s="1252">
        <v>0</v>
      </c>
      <c r="H4237" s="1252">
        <v>0</v>
      </c>
      <c r="I4237" s="1252">
        <v>0</v>
      </c>
      <c r="J4237" s="1252">
        <v>0</v>
      </c>
      <c r="K4237" s="1252">
        <v>0</v>
      </c>
      <c r="L4237" s="1252">
        <v>0</v>
      </c>
      <c r="M4237" s="1252">
        <v>0</v>
      </c>
      <c r="N4237" s="1252">
        <v>0</v>
      </c>
      <c r="O4237" s="1252">
        <v>0</v>
      </c>
      <c r="P4237" s="1252">
        <v>0</v>
      </c>
      <c r="Q4237" s="1252">
        <v>0</v>
      </c>
      <c r="R4237" s="1252">
        <v>0</v>
      </c>
      <c r="S4237" s="1252">
        <v>0</v>
      </c>
      <c r="T4237" s="1252">
        <v>0</v>
      </c>
      <c r="U4237" s="1251" t="s">
        <v>116</v>
      </c>
      <c r="V4237" s="1251" t="s">
        <v>1537</v>
      </c>
      <c r="W4237" s="1251" t="s">
        <v>305</v>
      </c>
      <c r="X4237" s="1251" t="s">
        <v>1515</v>
      </c>
      <c r="Y4237" s="1251">
        <v>912</v>
      </c>
    </row>
    <row r="4238" spans="1:25" ht="12">
      <c r="A4238" s="1251">
        <v>2021</v>
      </c>
      <c r="B4238" s="1251">
        <v>25</v>
      </c>
      <c r="C4238" s="1251">
        <v>900</v>
      </c>
      <c r="D4238" s="1251" t="s">
        <v>1778</v>
      </c>
      <c r="E4238" s="1251">
        <v>913100</v>
      </c>
      <c r="F4238" s="1251" t="s">
        <v>1890</v>
      </c>
      <c r="G4238" s="1252">
        <v>0</v>
      </c>
      <c r="H4238" s="1252">
        <v>0</v>
      </c>
      <c r="I4238" s="1252">
        <v>0</v>
      </c>
      <c r="J4238" s="1252">
        <v>0</v>
      </c>
      <c r="K4238" s="1252">
        <v>0</v>
      </c>
      <c r="L4238" s="1252">
        <v>0</v>
      </c>
      <c r="M4238" s="1252">
        <v>0</v>
      </c>
      <c r="N4238" s="1252">
        <v>0</v>
      </c>
      <c r="O4238" s="1252">
        <v>0</v>
      </c>
      <c r="P4238" s="1252">
        <v>0</v>
      </c>
      <c r="Q4238" s="1252">
        <v>0</v>
      </c>
      <c r="R4238" s="1252">
        <v>0</v>
      </c>
      <c r="S4238" s="1252">
        <v>0</v>
      </c>
      <c r="T4238" s="1252">
        <v>0</v>
      </c>
      <c r="U4238" s="1251" t="s">
        <v>116</v>
      </c>
      <c r="V4238" s="1251" t="s">
        <v>1537</v>
      </c>
      <c r="W4238" s="1251" t="s">
        <v>305</v>
      </c>
      <c r="X4238" s="1251" t="s">
        <v>1515</v>
      </c>
      <c r="Y4238" s="1251">
        <v>913</v>
      </c>
    </row>
    <row r="4239" spans="1:25" ht="12">
      <c r="A4239" s="1251">
        <v>2021</v>
      </c>
      <c r="B4239" s="1251">
        <v>25</v>
      </c>
      <c r="C4239" s="1251">
        <v>900</v>
      </c>
      <c r="D4239" s="1251" t="s">
        <v>1778</v>
      </c>
      <c r="E4239" s="1251">
        <v>913200</v>
      </c>
      <c r="F4239" s="1251" t="s">
        <v>1891</v>
      </c>
      <c r="G4239" s="1252">
        <v>0</v>
      </c>
      <c r="H4239" s="1252">
        <v>0</v>
      </c>
      <c r="I4239" s="1252">
        <v>0</v>
      </c>
      <c r="J4239" s="1252">
        <v>0</v>
      </c>
      <c r="K4239" s="1252">
        <v>0</v>
      </c>
      <c r="L4239" s="1252">
        <v>0</v>
      </c>
      <c r="M4239" s="1252">
        <v>0</v>
      </c>
      <c r="N4239" s="1252">
        <v>0</v>
      </c>
      <c r="O4239" s="1252">
        <v>0</v>
      </c>
      <c r="P4239" s="1252">
        <v>0</v>
      </c>
      <c r="Q4239" s="1252">
        <v>0</v>
      </c>
      <c r="R4239" s="1252">
        <v>0</v>
      </c>
      <c r="S4239" s="1252">
        <v>0</v>
      </c>
      <c r="T4239" s="1252">
        <v>0</v>
      </c>
      <c r="U4239" s="1251" t="s">
        <v>116</v>
      </c>
      <c r="V4239" s="1251" t="s">
        <v>1537</v>
      </c>
      <c r="W4239" s="1251" t="s">
        <v>305</v>
      </c>
      <c r="X4239" s="1251" t="s">
        <v>1515</v>
      </c>
      <c r="Y4239" s="1251">
        <v>913</v>
      </c>
    </row>
    <row r="4240" spans="1:25" ht="12">
      <c r="A4240" s="1251">
        <v>2021</v>
      </c>
      <c r="B4240" s="1251">
        <v>25</v>
      </c>
      <c r="C4240" s="1251">
        <v>900</v>
      </c>
      <c r="D4240" s="1251" t="s">
        <v>1778</v>
      </c>
      <c r="E4240" s="1251">
        <v>913300</v>
      </c>
      <c r="F4240" s="1251" t="s">
        <v>1892</v>
      </c>
      <c r="G4240" s="1252">
        <v>0</v>
      </c>
      <c r="H4240" s="1252">
        <v>0</v>
      </c>
      <c r="I4240" s="1252">
        <v>0</v>
      </c>
      <c r="J4240" s="1252">
        <v>0</v>
      </c>
      <c r="K4240" s="1252">
        <v>0</v>
      </c>
      <c r="L4240" s="1252">
        <v>0</v>
      </c>
      <c r="M4240" s="1252">
        <v>0</v>
      </c>
      <c r="N4240" s="1252">
        <v>0</v>
      </c>
      <c r="O4240" s="1252">
        <v>0</v>
      </c>
      <c r="P4240" s="1252">
        <v>0</v>
      </c>
      <c r="Q4240" s="1252">
        <v>0</v>
      </c>
      <c r="R4240" s="1252">
        <v>0</v>
      </c>
      <c r="S4240" s="1252">
        <v>0</v>
      </c>
      <c r="T4240" s="1252">
        <v>0</v>
      </c>
      <c r="U4240" s="1251" t="s">
        <v>116</v>
      </c>
      <c r="V4240" s="1251" t="s">
        <v>1537</v>
      </c>
      <c r="W4240" s="1251" t="s">
        <v>305</v>
      </c>
      <c r="X4240" s="1251" t="s">
        <v>1515</v>
      </c>
      <c r="Y4240" s="1251">
        <v>913</v>
      </c>
    </row>
    <row r="4241" spans="1:25" ht="12">
      <c r="A4241" s="1251">
        <v>2021</v>
      </c>
      <c r="B4241" s="1251">
        <v>25</v>
      </c>
      <c r="C4241" s="1251">
        <v>900</v>
      </c>
      <c r="D4241" s="1251" t="s">
        <v>1778</v>
      </c>
      <c r="E4241" s="1251">
        <v>913400</v>
      </c>
      <c r="F4241" s="1251" t="s">
        <v>1893</v>
      </c>
      <c r="G4241" s="1252">
        <v>0</v>
      </c>
      <c r="H4241" s="1252">
        <v>0</v>
      </c>
      <c r="I4241" s="1252">
        <v>0</v>
      </c>
      <c r="J4241" s="1252">
        <v>0</v>
      </c>
      <c r="K4241" s="1252">
        <v>0</v>
      </c>
      <c r="L4241" s="1252">
        <v>0</v>
      </c>
      <c r="M4241" s="1252">
        <v>0</v>
      </c>
      <c r="N4241" s="1252">
        <v>0</v>
      </c>
      <c r="O4241" s="1252">
        <v>0</v>
      </c>
      <c r="P4241" s="1252">
        <v>0</v>
      </c>
      <c r="Q4241" s="1252">
        <v>0</v>
      </c>
      <c r="R4241" s="1252">
        <v>0</v>
      </c>
      <c r="S4241" s="1252">
        <v>0</v>
      </c>
      <c r="T4241" s="1252">
        <v>0</v>
      </c>
      <c r="U4241" s="1251" t="s">
        <v>116</v>
      </c>
      <c r="V4241" s="1251" t="s">
        <v>1537</v>
      </c>
      <c r="W4241" s="1251" t="s">
        <v>305</v>
      </c>
      <c r="X4241" s="1251" t="s">
        <v>1515</v>
      </c>
      <c r="Y4241" s="1251">
        <v>913</v>
      </c>
    </row>
    <row r="4242" spans="1:25" ht="12">
      <c r="A4242" s="1251">
        <v>2021</v>
      </c>
      <c r="B4242" s="1251">
        <v>25</v>
      </c>
      <c r="C4242" s="1251">
        <v>900</v>
      </c>
      <c r="D4242" s="1251" t="s">
        <v>1778</v>
      </c>
      <c r="E4242" s="1251">
        <v>913500</v>
      </c>
      <c r="F4242" s="1251" t="s">
        <v>1894</v>
      </c>
      <c r="G4242" s="1252">
        <v>-1.72</v>
      </c>
      <c r="H4242" s="1252">
        <v>0</v>
      </c>
      <c r="I4242" s="1252">
        <v>0</v>
      </c>
      <c r="J4242" s="1252">
        <v>0</v>
      </c>
      <c r="K4242" s="1252">
        <v>0</v>
      </c>
      <c r="L4242" s="1252">
        <v>0</v>
      </c>
      <c r="M4242" s="1252">
        <v>0</v>
      </c>
      <c r="N4242" s="1252">
        <v>0</v>
      </c>
      <c r="O4242" s="1252">
        <v>0</v>
      </c>
      <c r="P4242" s="1252">
        <v>0</v>
      </c>
      <c r="Q4242" s="1252">
        <v>0</v>
      </c>
      <c r="R4242" s="1252">
        <v>0</v>
      </c>
      <c r="S4242" s="1252">
        <v>0</v>
      </c>
      <c r="T4242" s="1252">
        <v>0</v>
      </c>
      <c r="U4242" s="1251" t="s">
        <v>116</v>
      </c>
      <c r="V4242" s="1251" t="s">
        <v>1537</v>
      </c>
      <c r="W4242" s="1251" t="s">
        <v>305</v>
      </c>
      <c r="X4242" s="1251" t="s">
        <v>1515</v>
      </c>
      <c r="Y4242" s="1251">
        <v>913</v>
      </c>
    </row>
    <row r="4243" spans="1:25" ht="12">
      <c r="A4243" s="1251">
        <v>2021</v>
      </c>
      <c r="B4243" s="1251">
        <v>25</v>
      </c>
      <c r="C4243" s="1251">
        <v>900</v>
      </c>
      <c r="D4243" s="1251" t="s">
        <v>1778</v>
      </c>
      <c r="E4243" s="1251">
        <v>913900</v>
      </c>
      <c r="F4243" s="1251" t="s">
        <v>1895</v>
      </c>
      <c r="G4243" s="1252">
        <v>0</v>
      </c>
      <c r="H4243" s="1252">
        <v>0</v>
      </c>
      <c r="I4243" s="1252">
        <v>0</v>
      </c>
      <c r="J4243" s="1252">
        <v>0</v>
      </c>
      <c r="K4243" s="1252">
        <v>0</v>
      </c>
      <c r="L4243" s="1252">
        <v>0</v>
      </c>
      <c r="M4243" s="1252">
        <v>0</v>
      </c>
      <c r="N4243" s="1252">
        <v>0</v>
      </c>
      <c r="O4243" s="1252">
        <v>0</v>
      </c>
      <c r="P4243" s="1252">
        <v>0</v>
      </c>
      <c r="Q4243" s="1252">
        <v>0</v>
      </c>
      <c r="R4243" s="1252">
        <v>0</v>
      </c>
      <c r="S4243" s="1252">
        <v>0</v>
      </c>
      <c r="T4243" s="1252">
        <v>0</v>
      </c>
      <c r="U4243" s="1251" t="s">
        <v>116</v>
      </c>
      <c r="V4243" s="1251" t="s">
        <v>1537</v>
      </c>
      <c r="W4243" s="1251" t="s">
        <v>305</v>
      </c>
      <c r="X4243" s="1251" t="s">
        <v>1515</v>
      </c>
      <c r="Y4243" s="1251">
        <v>913</v>
      </c>
    </row>
    <row r="4244" spans="1:25" ht="12">
      <c r="A4244" s="1251">
        <v>2021</v>
      </c>
      <c r="B4244" s="1251">
        <v>25</v>
      </c>
      <c r="C4244" s="1251">
        <v>900</v>
      </c>
      <c r="D4244" s="1251" t="s">
        <v>1778</v>
      </c>
      <c r="E4244" s="1251">
        <v>922502</v>
      </c>
      <c r="F4244" s="1251" t="s">
        <v>1896</v>
      </c>
      <c r="G4244" s="1252">
        <v>-3905619.1699999999</v>
      </c>
      <c r="H4244" s="1252">
        <v>-3905619.1699999999</v>
      </c>
      <c r="I4244" s="1252">
        <v>-3905619.1699999999</v>
      </c>
      <c r="J4244" s="1252">
        <v>-3905619.1699999999</v>
      </c>
      <c r="K4244" s="1252">
        <v>0</v>
      </c>
      <c r="L4244" s="1252">
        <v>0</v>
      </c>
      <c r="M4244" s="1252">
        <v>0</v>
      </c>
      <c r="N4244" s="1252">
        <v>0</v>
      </c>
      <c r="O4244" s="1252">
        <v>0</v>
      </c>
      <c r="P4244" s="1252">
        <v>0</v>
      </c>
      <c r="Q4244" s="1252">
        <v>0</v>
      </c>
      <c r="R4244" s="1252">
        <v>0</v>
      </c>
      <c r="S4244" s="1252">
        <v>0</v>
      </c>
      <c r="T4244" s="1252">
        <v>0</v>
      </c>
      <c r="U4244" s="1251" t="s">
        <v>116</v>
      </c>
      <c r="V4244" s="1251" t="s">
        <v>1537</v>
      </c>
      <c r="W4244" s="1251" t="s">
        <v>305</v>
      </c>
      <c r="X4244" s="1251" t="s">
        <v>1515</v>
      </c>
      <c r="Y4244" s="1251">
        <v>922</v>
      </c>
    </row>
    <row r="4245" spans="1:25" ht="12">
      <c r="A4245" s="1251">
        <v>2021</v>
      </c>
      <c r="B4245" s="1251">
        <v>25</v>
      </c>
      <c r="C4245" s="1251">
        <v>900</v>
      </c>
      <c r="D4245" s="1251" t="s">
        <v>1778</v>
      </c>
      <c r="E4245" s="1251">
        <v>922503</v>
      </c>
      <c r="F4245" s="1251" t="s">
        <v>1897</v>
      </c>
      <c r="G4245" s="1252">
        <v>197.06999999999999</v>
      </c>
      <c r="H4245" s="1252">
        <v>197.06999999999999</v>
      </c>
      <c r="I4245" s="1252">
        <v>197.06999999999999</v>
      </c>
      <c r="J4245" s="1252">
        <v>197.06999999999999</v>
      </c>
      <c r="K4245" s="1252">
        <v>0</v>
      </c>
      <c r="L4245" s="1252">
        <v>0</v>
      </c>
      <c r="M4245" s="1252">
        <v>0</v>
      </c>
      <c r="N4245" s="1252">
        <v>0</v>
      </c>
      <c r="O4245" s="1252">
        <v>0</v>
      </c>
      <c r="P4245" s="1252">
        <v>0</v>
      </c>
      <c r="Q4245" s="1252">
        <v>0</v>
      </c>
      <c r="R4245" s="1252">
        <v>0</v>
      </c>
      <c r="S4245" s="1252">
        <v>0</v>
      </c>
      <c r="T4245" s="1252">
        <v>0</v>
      </c>
      <c r="U4245" s="1251" t="s">
        <v>116</v>
      </c>
      <c r="V4245" s="1251" t="s">
        <v>1537</v>
      </c>
      <c r="W4245" s="1251" t="s">
        <v>305</v>
      </c>
      <c r="X4245" s="1251" t="s">
        <v>1515</v>
      </c>
      <c r="Y4245" s="1251">
        <v>922</v>
      </c>
    </row>
    <row r="4246" spans="1:25" ht="12">
      <c r="A4246" s="1251">
        <v>2021</v>
      </c>
      <c r="B4246" s="1251">
        <v>25</v>
      </c>
      <c r="C4246" s="1251">
        <v>900</v>
      </c>
      <c r="D4246" s="1251" t="s">
        <v>1778</v>
      </c>
      <c r="E4246" s="1251">
        <v>922504</v>
      </c>
      <c r="F4246" s="1251" t="s">
        <v>1898</v>
      </c>
      <c r="G4246" s="1252">
        <v>642173.82999999996</v>
      </c>
      <c r="H4246" s="1252">
        <v>668315.90000000002</v>
      </c>
      <c r="I4246" s="1252">
        <v>641303.67000000004</v>
      </c>
      <c r="J4246" s="1252">
        <v>620952.35999999999</v>
      </c>
      <c r="K4246" s="1252">
        <v>641127.53000000003</v>
      </c>
      <c r="L4246" s="1252">
        <v>627947.01000000001</v>
      </c>
      <c r="M4246" s="1252">
        <v>608049.63</v>
      </c>
      <c r="N4246" s="1252">
        <v>654998.46999999997</v>
      </c>
      <c r="O4246" s="1252">
        <v>647654.18000000005</v>
      </c>
      <c r="P4246" s="1252">
        <v>636540.69999999995</v>
      </c>
      <c r="Q4246" s="1252">
        <v>650938.56000000006</v>
      </c>
      <c r="R4246" s="1252">
        <v>633520.65000000002</v>
      </c>
      <c r="S4246" s="1252">
        <v>667619.39000000001</v>
      </c>
      <c r="T4246" s="1252">
        <v>667619.38999999966</v>
      </c>
      <c r="U4246" s="1251" t="s">
        <v>116</v>
      </c>
      <c r="V4246" s="1251" t="s">
        <v>1537</v>
      </c>
      <c r="W4246" s="1251" t="s">
        <v>305</v>
      </c>
      <c r="X4246" s="1251" t="s">
        <v>1515</v>
      </c>
      <c r="Y4246" s="1251">
        <v>922</v>
      </c>
    </row>
    <row r="4247" spans="1:25" ht="12">
      <c r="A4247" s="1251">
        <v>2021</v>
      </c>
      <c r="B4247" s="1251">
        <v>25</v>
      </c>
      <c r="C4247" s="1251">
        <v>901</v>
      </c>
      <c r="D4247" s="1251" t="s">
        <v>1902</v>
      </c>
      <c r="E4247" s="1251">
        <v>162030</v>
      </c>
      <c r="F4247" s="1251" t="s">
        <v>1550</v>
      </c>
      <c r="G4247" s="1252">
        <v>0</v>
      </c>
      <c r="H4247" s="1252">
        <v>0</v>
      </c>
      <c r="I4247" s="1252">
        <v>0</v>
      </c>
      <c r="J4247" s="1252">
        <v>0</v>
      </c>
      <c r="K4247" s="1252">
        <v>0</v>
      </c>
      <c r="L4247" s="1252">
        <v>19936</v>
      </c>
      <c r="M4247" s="1252">
        <v>19936</v>
      </c>
      <c r="N4247" s="1252">
        <v>19936</v>
      </c>
      <c r="O4247" s="1252">
        <v>19936</v>
      </c>
      <c r="P4247" s="1252">
        <v>19936</v>
      </c>
      <c r="Q4247" s="1252">
        <v>19936</v>
      </c>
      <c r="R4247" s="1252">
        <v>19936</v>
      </c>
      <c r="S4247" s="1252">
        <v>19936</v>
      </c>
      <c r="T4247" s="1252">
        <v>19936</v>
      </c>
      <c r="U4247" s="1251" t="s">
        <v>1065</v>
      </c>
      <c r="V4247" s="1251" t="s">
        <v>564</v>
      </c>
      <c r="W4247" s="1251" t="s">
        <v>314</v>
      </c>
      <c r="X4247" s="1251" t="s">
        <v>1515</v>
      </c>
      <c r="Y4247" s="1251">
        <v>162</v>
      </c>
    </row>
    <row r="4248" spans="1:25" ht="12">
      <c r="A4248" s="1251">
        <v>2021</v>
      </c>
      <c r="B4248" s="1251">
        <v>25</v>
      </c>
      <c r="C4248" s="1251">
        <v>901</v>
      </c>
      <c r="D4248" s="1251" t="s">
        <v>1902</v>
      </c>
      <c r="E4248" s="1251">
        <v>162140</v>
      </c>
      <c r="F4248" s="1251" t="s">
        <v>1555</v>
      </c>
      <c r="G4248" s="1252">
        <v>0</v>
      </c>
      <c r="H4248" s="1252">
        <v>0</v>
      </c>
      <c r="I4248" s="1252">
        <v>0</v>
      </c>
      <c r="J4248" s="1252">
        <v>0</v>
      </c>
      <c r="K4248" s="1252">
        <v>8744.4099999999999</v>
      </c>
      <c r="L4248" s="1252">
        <v>4372.1999999999998</v>
      </c>
      <c r="M4248" s="1252">
        <v>-0.01</v>
      </c>
      <c r="N4248" s="1252">
        <v>-0.01</v>
      </c>
      <c r="O4248" s="1252">
        <v>-0.01</v>
      </c>
      <c r="P4248" s="1252">
        <v>-0.01</v>
      </c>
      <c r="Q4248" s="1252">
        <v>-0.01</v>
      </c>
      <c r="R4248" s="1252">
        <v>-0.01</v>
      </c>
      <c r="S4248" s="1252">
        <v>0</v>
      </c>
      <c r="T4248" s="1252">
        <v>0</v>
      </c>
      <c r="U4248" s="1251" t="s">
        <v>1065</v>
      </c>
      <c r="V4248" s="1251" t="s">
        <v>564</v>
      </c>
      <c r="W4248" s="1251" t="s">
        <v>314</v>
      </c>
      <c r="X4248" s="1251" t="s">
        <v>1515</v>
      </c>
      <c r="Y4248" s="1251">
        <v>162</v>
      </c>
    </row>
    <row r="4249" spans="1:25" ht="12">
      <c r="A4249" s="1251">
        <v>2021</v>
      </c>
      <c r="B4249" s="1251">
        <v>25</v>
      </c>
      <c r="C4249" s="1251">
        <v>901</v>
      </c>
      <c r="D4249" s="1251" t="s">
        <v>1902</v>
      </c>
      <c r="E4249" s="1251">
        <v>173000</v>
      </c>
      <c r="F4249" s="1251" t="s">
        <v>1557</v>
      </c>
      <c r="G4249" s="1252">
        <v>0</v>
      </c>
      <c r="H4249" s="1252">
        <v>74693</v>
      </c>
      <c r="I4249" s="1252">
        <v>59264</v>
      </c>
      <c r="J4249" s="1252">
        <v>50927</v>
      </c>
      <c r="K4249" s="1252">
        <v>66355.520000000004</v>
      </c>
      <c r="L4249" s="1252">
        <v>0</v>
      </c>
      <c r="M4249" s="1252">
        <v>54755.599999999999</v>
      </c>
      <c r="N4249" s="1252">
        <v>0</v>
      </c>
      <c r="O4249" s="1252">
        <v>0</v>
      </c>
      <c r="P4249" s="1252">
        <v>0</v>
      </c>
      <c r="Q4249" s="1252">
        <v>0</v>
      </c>
      <c r="R4249" s="1252">
        <v>0</v>
      </c>
      <c r="S4249" s="1252">
        <v>0</v>
      </c>
      <c r="T4249" s="1252">
        <v>0</v>
      </c>
      <c r="U4249" s="1251" t="s">
        <v>1065</v>
      </c>
      <c r="V4249" s="1251" t="s">
        <v>1537</v>
      </c>
      <c r="W4249" s="1251" t="s">
        <v>310</v>
      </c>
      <c r="X4249" s="1251" t="s">
        <v>1515</v>
      </c>
      <c r="Y4249" s="1251">
        <v>173</v>
      </c>
    </row>
    <row r="4250" spans="1:25" ht="12">
      <c r="A4250" s="1251">
        <v>2021</v>
      </c>
      <c r="B4250" s="1251">
        <v>25</v>
      </c>
      <c r="C4250" s="1251">
        <v>901</v>
      </c>
      <c r="D4250" s="1251" t="s">
        <v>1902</v>
      </c>
      <c r="E4250" s="1251">
        <v>231035</v>
      </c>
      <c r="F4250" s="1251" t="s">
        <v>1820</v>
      </c>
      <c r="G4250" s="1252">
        <v>0</v>
      </c>
      <c r="H4250" s="1252">
        <v>0</v>
      </c>
      <c r="I4250" s="1252">
        <v>0</v>
      </c>
      <c r="J4250" s="1252">
        <v>0</v>
      </c>
      <c r="K4250" s="1252">
        <v>0</v>
      </c>
      <c r="L4250" s="1252">
        <v>0</v>
      </c>
      <c r="M4250" s="1252">
        <v>0</v>
      </c>
      <c r="N4250" s="1252">
        <v>0</v>
      </c>
      <c r="O4250" s="1252">
        <v>-28431.560000000001</v>
      </c>
      <c r="P4250" s="1252">
        <v>0</v>
      </c>
      <c r="Q4250" s="1252">
        <v>0</v>
      </c>
      <c r="R4250" s="1252">
        <v>-4883.4300000000003</v>
      </c>
      <c r="S4250" s="1252">
        <v>-10640</v>
      </c>
      <c r="T4250" s="1252">
        <v>-10640</v>
      </c>
      <c r="U4250" s="1251" t="s">
        <v>1065</v>
      </c>
      <c r="V4250" s="1251" t="s">
        <v>1537</v>
      </c>
      <c r="W4250" s="1251" t="s">
        <v>366</v>
      </c>
      <c r="X4250" s="1251" t="s">
        <v>1581</v>
      </c>
      <c r="Y4250" s="1251">
        <v>231</v>
      </c>
    </row>
    <row r="4251" spans="1:25" ht="12">
      <c r="A4251" s="1251">
        <v>2021</v>
      </c>
      <c r="B4251" s="1251">
        <v>25</v>
      </c>
      <c r="C4251" s="1251">
        <v>901</v>
      </c>
      <c r="D4251" s="1251" t="s">
        <v>1902</v>
      </c>
      <c r="E4251" s="1251">
        <v>236115</v>
      </c>
      <c r="F4251" s="1251" t="s">
        <v>1679</v>
      </c>
      <c r="G4251" s="1252">
        <v>0</v>
      </c>
      <c r="H4251" s="1252">
        <v>-17132</v>
      </c>
      <c r="I4251" s="1252">
        <v>-33712</v>
      </c>
      <c r="J4251" s="1252">
        <v>-52525</v>
      </c>
      <c r="K4251" s="1252">
        <v>-68476</v>
      </c>
      <c r="L4251" s="1252">
        <v>-12788</v>
      </c>
      <c r="M4251" s="1252">
        <v>-31071</v>
      </c>
      <c r="N4251" s="1252">
        <v>-48777</v>
      </c>
      <c r="O4251" s="1252">
        <v>7846</v>
      </c>
      <c r="P4251" s="1252">
        <v>-9381</v>
      </c>
      <c r="Q4251" s="1252">
        <v>-28067</v>
      </c>
      <c r="R4251" s="1252">
        <v>19177</v>
      </c>
      <c r="S4251" s="1252">
        <v>-2</v>
      </c>
      <c r="T4251" s="1252">
        <v>-2</v>
      </c>
      <c r="U4251" s="1251" t="s">
        <v>1065</v>
      </c>
      <c r="V4251" s="1251" t="s">
        <v>1537</v>
      </c>
      <c r="W4251" s="1251" t="s">
        <v>371</v>
      </c>
      <c r="X4251" s="1251" t="s">
        <v>1581</v>
      </c>
      <c r="Y4251" s="1251">
        <v>236</v>
      </c>
    </row>
    <row r="4252" spans="1:25" ht="12">
      <c r="A4252" s="1251">
        <v>2021</v>
      </c>
      <c r="B4252" s="1251">
        <v>25</v>
      </c>
      <c r="C4252" s="1251">
        <v>901</v>
      </c>
      <c r="D4252" s="1251" t="s">
        <v>1902</v>
      </c>
      <c r="E4252" s="1251">
        <v>236116</v>
      </c>
      <c r="F4252" s="1251" t="s">
        <v>1680</v>
      </c>
      <c r="G4252" s="1252">
        <v>0</v>
      </c>
      <c r="H4252" s="1252">
        <v>-8771</v>
      </c>
      <c r="I4252" s="1252">
        <v>-17405</v>
      </c>
      <c r="J4252" s="1252">
        <v>-27118</v>
      </c>
      <c r="K4252" s="1252">
        <v>-35353</v>
      </c>
      <c r="L4252" s="1252">
        <v>-6602</v>
      </c>
      <c r="M4252" s="1252">
        <v>-16041</v>
      </c>
      <c r="N4252" s="1252">
        <v>-25182</v>
      </c>
      <c r="O4252" s="1252">
        <v>4052</v>
      </c>
      <c r="P4252" s="1252">
        <v>-4842</v>
      </c>
      <c r="Q4252" s="1252">
        <v>-14489</v>
      </c>
      <c r="R4252" s="1252">
        <v>9902</v>
      </c>
      <c r="S4252" s="1252">
        <v>0</v>
      </c>
      <c r="T4252" s="1252">
        <v>0</v>
      </c>
      <c r="U4252" s="1251" t="s">
        <v>1065</v>
      </c>
      <c r="V4252" s="1251" t="s">
        <v>1537</v>
      </c>
      <c r="W4252" s="1251" t="s">
        <v>371</v>
      </c>
      <c r="X4252" s="1251" t="s">
        <v>1581</v>
      </c>
      <c r="Y4252" s="1251">
        <v>236</v>
      </c>
    </row>
    <row r="4253" spans="1:25" ht="12">
      <c r="A4253" s="1251">
        <v>2021</v>
      </c>
      <c r="B4253" s="1251">
        <v>25</v>
      </c>
      <c r="C4253" s="1251">
        <v>901</v>
      </c>
      <c r="D4253" s="1251" t="s">
        <v>1902</v>
      </c>
      <c r="E4253" s="1251">
        <v>236117</v>
      </c>
      <c r="F4253" s="1251" t="s">
        <v>1681</v>
      </c>
      <c r="G4253" s="1252">
        <v>0</v>
      </c>
      <c r="H4253" s="1252">
        <v>-3494</v>
      </c>
      <c r="I4253" s="1252">
        <v>-3195</v>
      </c>
      <c r="J4253" s="1252">
        <v>-4978</v>
      </c>
      <c r="K4253" s="1252">
        <v>-6490</v>
      </c>
      <c r="L4253" s="1252">
        <v>13997</v>
      </c>
      <c r="M4253" s="1252">
        <v>12264</v>
      </c>
      <c r="N4253" s="1252">
        <v>10586</v>
      </c>
      <c r="O4253" s="1252">
        <v>8975</v>
      </c>
      <c r="P4253" s="1252">
        <v>7342</v>
      </c>
      <c r="Q4253" s="1252">
        <v>5571</v>
      </c>
      <c r="R4253" s="1252">
        <v>4068</v>
      </c>
      <c r="S4253" s="1252">
        <v>2251</v>
      </c>
      <c r="T4253" s="1252">
        <v>2251</v>
      </c>
      <c r="U4253" s="1251" t="s">
        <v>1065</v>
      </c>
      <c r="V4253" s="1251" t="s">
        <v>1537</v>
      </c>
      <c r="W4253" s="1251" t="s">
        <v>371</v>
      </c>
      <c r="X4253" s="1251" t="s">
        <v>1581</v>
      </c>
      <c r="Y4253" s="1251">
        <v>236</v>
      </c>
    </row>
    <row r="4254" spans="1:25" ht="12">
      <c r="A4254" s="1251">
        <v>2021</v>
      </c>
      <c r="B4254" s="1251">
        <v>25</v>
      </c>
      <c r="C4254" s="1251">
        <v>901</v>
      </c>
      <c r="D4254" s="1251" t="s">
        <v>1902</v>
      </c>
      <c r="E4254" s="1251">
        <v>241001</v>
      </c>
      <c r="F4254" s="1251" t="s">
        <v>1592</v>
      </c>
      <c r="G4254" s="1252">
        <v>0</v>
      </c>
      <c r="H4254" s="1252">
        <v>-160198.82999999999</v>
      </c>
      <c r="I4254" s="1252">
        <v>-212571.67000000001</v>
      </c>
      <c r="J4254" s="1252">
        <v>-106851.10000000001</v>
      </c>
      <c r="K4254" s="1252">
        <v>-100370.71000000001</v>
      </c>
      <c r="L4254" s="1252">
        <v>-101577.37</v>
      </c>
      <c r="M4254" s="1252">
        <v>-114555.86</v>
      </c>
      <c r="N4254" s="1252">
        <v>-107092.3</v>
      </c>
      <c r="O4254" s="1252">
        <v>-107005.25999999999</v>
      </c>
      <c r="P4254" s="1252">
        <v>-108543.39999999999</v>
      </c>
      <c r="Q4254" s="1252">
        <v>-109271.28999999999</v>
      </c>
      <c r="R4254" s="1252">
        <v>-110112.14</v>
      </c>
      <c r="S4254" s="1252">
        <v>-110823.49000000001</v>
      </c>
      <c r="T4254" s="1252">
        <v>-110823.48999999999</v>
      </c>
      <c r="U4254" s="1251" t="s">
        <v>1065</v>
      </c>
      <c r="V4254" s="1251" t="s">
        <v>1537</v>
      </c>
      <c r="W4254" s="1251" t="s">
        <v>371</v>
      </c>
      <c r="X4254" s="1251" t="s">
        <v>1581</v>
      </c>
      <c r="Y4254" s="1251">
        <v>241</v>
      </c>
    </row>
  </sheetData>
  <autoFilter ref="A1:Y4254"/>
  <pageMargins left="0.7" right="0.7" top="0.75" bottom="0.75" header="0.3" footer="0.3"/>
  <pageSetup orientation="portrait"/>
  <customProperties>
    <customPr name="_pios_id" r:id="rId1"/>
  </customPropertie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163288E9-A542-4CE7-B907-FF584711745B}">
  <sheetPr>
    <tabColor theme="6" tint="0.599990010261536"/>
  </sheetPr>
  <dimension ref="A1:AC3018"/>
  <sheetViews>
    <sheetView workbookViewId="0" topLeftCell="A1"/>
  </sheetViews>
  <sheetFormatPr defaultColWidth="8.85428571428571" defaultRowHeight="12"/>
  <cols>
    <col min="1" max="1" width="10.1428571428571" style="1251" bestFit="1" customWidth="1"/>
    <col min="2" max="2" width="10.7142857142857" style="1251" bestFit="1" customWidth="1"/>
    <col min="3" max="3" width="20.8571428571429" style="1251" bestFit="1" customWidth="1"/>
    <col min="4" max="4" width="9.71428571428571" style="1251" bestFit="1" customWidth="1"/>
    <col min="5" max="5" width="31.7142857142857" style="1251" bestFit="1" customWidth="1"/>
    <col min="6" max="6" width="11.7142857142857" style="1251" bestFit="1" customWidth="1"/>
    <col min="7" max="11" width="7.57142857142857" style="1252" bestFit="1" customWidth="1"/>
    <col min="12" max="18" width="8.71428571428571" style="1252" bestFit="1" customWidth="1"/>
    <col min="19" max="19" width="12.2857142857143" style="1252" bestFit="1" customWidth="1"/>
    <col min="20" max="20" width="9.57142857142857" style="1252" bestFit="1" customWidth="1"/>
    <col min="21" max="21" width="9.14285714285714" style="1251" bestFit="1" customWidth="1"/>
    <col min="22" max="22" width="19.2857142857143" style="1251" bestFit="1" customWidth="1"/>
    <col min="23" max="23" width="34.7142857142857" style="1251" bestFit="1" customWidth="1"/>
    <col min="24" max="24" width="11" style="1251" bestFit="1" customWidth="1"/>
    <col min="25" max="25" width="7.14285714285714" style="1251" bestFit="1" customWidth="1"/>
    <col min="26" max="26" width="8.57142857142857" style="1251" bestFit="1" customWidth="1"/>
    <col min="27" max="27" width="10.7142857142857" style="1251" bestFit="1" customWidth="1"/>
    <col min="28" max="28" width="6.28571428571429" style="1251" bestFit="1" customWidth="1"/>
    <col min="29" max="29" width="8.85714285714286" style="1251" bestFit="1" customWidth="1"/>
    <col min="30" max="30" width="8.85714285714286" style="1251" customWidth="1"/>
    <col min="31" max="16384" width="8.85714285714286" style="1251"/>
  </cols>
  <sheetData>
    <row r="1" spans="1:29" ht="12">
      <c r="A1" s="1251" t="s">
        <v>1490</v>
      </c>
      <c r="B1" s="1251" t="s">
        <v>1491</v>
      </c>
      <c r="C1" s="1251" t="s">
        <v>1492</v>
      </c>
      <c r="D1" s="1251" t="s">
        <v>1493</v>
      </c>
      <c r="E1" s="1251" t="s">
        <v>1494</v>
      </c>
      <c r="F1" s="1251" t="s">
        <v>1489</v>
      </c>
      <c r="G1" s="1252" t="s">
        <v>1352</v>
      </c>
      <c r="H1" s="1252" t="s">
        <v>1351</v>
      </c>
      <c r="I1" s="1252" t="s">
        <v>1353</v>
      </c>
      <c r="J1" s="1252" t="s">
        <v>1350</v>
      </c>
      <c r="K1" s="1252" t="s">
        <v>1365</v>
      </c>
      <c r="L1" s="1252" t="s">
        <v>1364</v>
      </c>
      <c r="M1" s="1252" t="s">
        <v>1363</v>
      </c>
      <c r="N1" s="1252" t="s">
        <v>1361</v>
      </c>
      <c r="O1" s="1252" t="s">
        <v>1368</v>
      </c>
      <c r="P1" s="1252" t="s">
        <v>1367</v>
      </c>
      <c r="Q1" s="1252" t="s">
        <v>1366</v>
      </c>
      <c r="R1" s="1252" t="s">
        <v>1362</v>
      </c>
      <c r="S1" s="1252" t="s">
        <v>1507</v>
      </c>
      <c r="T1" s="1252" t="s">
        <v>1903</v>
      </c>
      <c r="U1" s="1251" t="s">
        <v>452</v>
      </c>
      <c r="V1" s="1251" t="s">
        <v>1904</v>
      </c>
      <c r="W1" s="1251" t="s">
        <v>1905</v>
      </c>
      <c r="X1" s="1251" t="s">
        <v>1906</v>
      </c>
      <c r="Y1" s="1251" t="s">
        <v>1512</v>
      </c>
      <c r="Z1" s="1251" t="s">
        <v>1907</v>
      </c>
      <c r="AA1" s="1251" t="s">
        <v>1908</v>
      </c>
      <c r="AB1" s="1251" t="s">
        <v>1909</v>
      </c>
      <c r="AC1" s="1251" t="s">
        <v>1910</v>
      </c>
    </row>
    <row r="2" spans="1:27" ht="12">
      <c r="A2" s="1251">
        <v>25</v>
      </c>
      <c r="B2" s="1251">
        <v>100</v>
      </c>
      <c r="C2" s="1251" t="s">
        <v>1513</v>
      </c>
      <c r="D2" s="1251">
        <v>403000</v>
      </c>
      <c r="E2" s="1251" t="s">
        <v>1911</v>
      </c>
      <c r="F2" s="1251">
        <v>2019</v>
      </c>
      <c r="G2" s="1252">
        <v>191923.84</v>
      </c>
      <c r="H2" s="1252">
        <v>192029.16</v>
      </c>
      <c r="I2" s="1252">
        <v>191976.5</v>
      </c>
      <c r="J2" s="1252">
        <v>194329.75</v>
      </c>
      <c r="K2" s="1252">
        <v>194338.63</v>
      </c>
      <c r="L2" s="1252">
        <v>194338.63</v>
      </c>
      <c r="M2" s="1252">
        <v>220557.26999999999</v>
      </c>
      <c r="N2" s="1252">
        <v>220557.26999999999</v>
      </c>
      <c r="O2" s="1252">
        <v>223371.51000000001</v>
      </c>
      <c r="P2" s="1252">
        <v>221902.53</v>
      </c>
      <c r="Q2" s="1252">
        <v>221902.53</v>
      </c>
      <c r="R2" s="1252">
        <v>221902.64000000001</v>
      </c>
      <c r="S2" s="1252">
        <v>2489130.2600000002</v>
      </c>
      <c r="T2" s="1252">
        <v>0</v>
      </c>
      <c r="U2" s="1251" t="s">
        <v>116</v>
      </c>
      <c r="V2" s="1251" t="s">
        <v>88</v>
      </c>
      <c r="W2" s="1251" t="s">
        <v>88</v>
      </c>
      <c r="X2" s="1251" t="s">
        <v>89</v>
      </c>
      <c r="Y2" s="1251">
        <v>403</v>
      </c>
      <c r="Z2" s="1251">
        <v>0</v>
      </c>
      <c r="AA2" s="1251" t="b">
        <v>1</v>
      </c>
    </row>
    <row r="3" spans="1:27" ht="12">
      <c r="A3" s="1251">
        <v>25</v>
      </c>
      <c r="B3" s="1251">
        <v>100</v>
      </c>
      <c r="C3" s="1251" t="s">
        <v>1513</v>
      </c>
      <c r="D3" s="1251">
        <v>406000</v>
      </c>
      <c r="E3" s="1251" t="s">
        <v>1912</v>
      </c>
      <c r="F3" s="1251">
        <v>2019</v>
      </c>
      <c r="G3" s="1252">
        <v>-10961.73</v>
      </c>
      <c r="H3" s="1252">
        <v>-10961.73</v>
      </c>
      <c r="I3" s="1252">
        <v>-10961.73</v>
      </c>
      <c r="J3" s="1252">
        <v>-10961.73</v>
      </c>
      <c r="K3" s="1252">
        <v>-10961.73</v>
      </c>
      <c r="L3" s="1252">
        <v>-10961.719999999999</v>
      </c>
      <c r="M3" s="1252">
        <v>-10961.73</v>
      </c>
      <c r="N3" s="1252">
        <v>-10961.73</v>
      </c>
      <c r="O3" s="1252">
        <v>-10961.73</v>
      </c>
      <c r="P3" s="1252">
        <v>-10961.73</v>
      </c>
      <c r="Q3" s="1252">
        <v>-10961.73</v>
      </c>
      <c r="R3" s="1252">
        <v>-10961.719999999999</v>
      </c>
      <c r="S3" s="1252">
        <v>-131540.73999999996</v>
      </c>
      <c r="T3" s="1252">
        <v>0</v>
      </c>
      <c r="U3" s="1251" t="s">
        <v>116</v>
      </c>
      <c r="V3" s="1251" t="s">
        <v>400</v>
      </c>
      <c r="W3" s="1251" t="s">
        <v>400</v>
      </c>
      <c r="X3" s="1251" t="s">
        <v>89</v>
      </c>
      <c r="Y3" s="1251">
        <v>406</v>
      </c>
      <c r="Z3" s="1251">
        <v>0</v>
      </c>
      <c r="AA3" s="1251" t="b">
        <v>1</v>
      </c>
    </row>
    <row r="4" spans="1:27" ht="12">
      <c r="A4" s="1251">
        <v>25</v>
      </c>
      <c r="B4" s="1251">
        <v>100</v>
      </c>
      <c r="C4" s="1251" t="s">
        <v>1513</v>
      </c>
      <c r="D4" s="1251">
        <v>407301</v>
      </c>
      <c r="E4" s="1251" t="s">
        <v>502</v>
      </c>
      <c r="F4" s="1251">
        <v>2019</v>
      </c>
      <c r="G4" s="1252">
        <v>-18588.970000000001</v>
      </c>
      <c r="H4" s="1252">
        <v>-18588.970000000001</v>
      </c>
      <c r="I4" s="1252">
        <v>-18588.970000000001</v>
      </c>
      <c r="J4" s="1252">
        <v>-16433.950000000001</v>
      </c>
      <c r="K4" s="1252">
        <v>-16419.540000000001</v>
      </c>
      <c r="L4" s="1252">
        <v>-22884.580000000002</v>
      </c>
      <c r="M4" s="1252">
        <v>-37915.419999999998</v>
      </c>
      <c r="N4" s="1252">
        <v>-37915.419999999998</v>
      </c>
      <c r="O4" s="1252">
        <v>-37915.419999999998</v>
      </c>
      <c r="P4" s="1252">
        <v>-38062.129999999997</v>
      </c>
      <c r="Q4" s="1252">
        <v>-38062.129999999997</v>
      </c>
      <c r="R4" s="1252">
        <v>-38062.129999999997</v>
      </c>
      <c r="S4" s="1252">
        <v>-339437.63</v>
      </c>
      <c r="T4" s="1252">
        <v>0</v>
      </c>
      <c r="U4" s="1251" t="s">
        <v>116</v>
      </c>
      <c r="V4" s="1251" t="s">
        <v>88</v>
      </c>
      <c r="W4" s="1251" t="s">
        <v>1913</v>
      </c>
      <c r="X4" s="1251" t="s">
        <v>89</v>
      </c>
      <c r="Y4" s="1251">
        <v>407</v>
      </c>
      <c r="Z4" s="1251">
        <v>3</v>
      </c>
      <c r="AA4" s="1251" t="b">
        <v>1</v>
      </c>
    </row>
    <row r="5" spans="1:27" ht="12">
      <c r="A5" s="1251">
        <v>25</v>
      </c>
      <c r="B5" s="1251">
        <v>100</v>
      </c>
      <c r="C5" s="1251" t="s">
        <v>1513</v>
      </c>
      <c r="D5" s="1251">
        <v>408101</v>
      </c>
      <c r="E5" s="1251" t="s">
        <v>932</v>
      </c>
      <c r="F5" s="1251">
        <v>2019</v>
      </c>
      <c r="G5" s="1252">
        <v>131.66999999999999</v>
      </c>
      <c r="H5" s="1252">
        <v>131.66999999999999</v>
      </c>
      <c r="I5" s="1252">
        <v>131.66999999999999</v>
      </c>
      <c r="J5" s="1252">
        <v>131.68000000000001</v>
      </c>
      <c r="K5" s="1252">
        <v>131.66999999999999</v>
      </c>
      <c r="L5" s="1252">
        <v>131.66999999999999</v>
      </c>
      <c r="M5" s="1252">
        <v>2351.6700000000001</v>
      </c>
      <c r="N5" s="1252">
        <v>131.66</v>
      </c>
      <c r="O5" s="1252">
        <v>131.66</v>
      </c>
      <c r="P5" s="1252">
        <v>131.66</v>
      </c>
      <c r="Q5" s="1252">
        <v>131.66</v>
      </c>
      <c r="R5" s="1252">
        <v>921.65999999999997</v>
      </c>
      <c r="S5" s="1252">
        <v>4589.9999999999991</v>
      </c>
      <c r="T5" s="1252">
        <v>0</v>
      </c>
      <c r="U5" s="1251" t="s">
        <v>116</v>
      </c>
      <c r="V5" s="1251" t="s">
        <v>402</v>
      </c>
      <c r="W5" s="1251" t="s">
        <v>402</v>
      </c>
      <c r="X5" s="1251" t="s">
        <v>89</v>
      </c>
      <c r="Y5" s="1251">
        <v>408</v>
      </c>
      <c r="Z5" s="1251">
        <v>1</v>
      </c>
      <c r="AA5" s="1251" t="b">
        <v>1</v>
      </c>
    </row>
    <row r="6" spans="1:27" ht="12">
      <c r="A6" s="1251">
        <v>25</v>
      </c>
      <c r="B6" s="1251">
        <v>100</v>
      </c>
      <c r="C6" s="1251" t="s">
        <v>1513</v>
      </c>
      <c r="D6" s="1251">
        <v>408110</v>
      </c>
      <c r="E6" s="1251" t="s">
        <v>915</v>
      </c>
      <c r="F6" s="1251">
        <v>2019</v>
      </c>
      <c r="G6" s="1252">
        <v>7854.3500000000004</v>
      </c>
      <c r="H6" s="1252">
        <v>7854.3500000000004</v>
      </c>
      <c r="I6" s="1252">
        <v>7854.3599999999997</v>
      </c>
      <c r="J6" s="1252">
        <v>7854.29</v>
      </c>
      <c r="K6" s="1252">
        <v>7854.29</v>
      </c>
      <c r="L6" s="1252">
        <v>7854.3100000000004</v>
      </c>
      <c r="M6" s="1252">
        <v>7854.3100000000004</v>
      </c>
      <c r="N6" s="1252">
        <v>8195.8700000000008</v>
      </c>
      <c r="O6" s="1252">
        <v>8195.8500000000004</v>
      </c>
      <c r="P6" s="1252">
        <v>8073.3100000000004</v>
      </c>
      <c r="Q6" s="1252">
        <v>8073.3100000000004</v>
      </c>
      <c r="R6" s="1252">
        <v>8073.2700000000004</v>
      </c>
      <c r="S6" s="1252">
        <v>95591.869999999995</v>
      </c>
      <c r="T6" s="1252">
        <v>0</v>
      </c>
      <c r="U6" s="1251" t="s">
        <v>116</v>
      </c>
      <c r="V6" s="1251" t="s">
        <v>402</v>
      </c>
      <c r="W6" s="1251" t="s">
        <v>402</v>
      </c>
      <c r="X6" s="1251" t="s">
        <v>89</v>
      </c>
      <c r="Y6" s="1251">
        <v>408</v>
      </c>
      <c r="Z6" s="1251">
        <v>1</v>
      </c>
      <c r="AA6" s="1251" t="b">
        <v>1</v>
      </c>
    </row>
    <row r="7" spans="1:27" ht="12">
      <c r="A7" s="1251">
        <v>25</v>
      </c>
      <c r="B7" s="1251">
        <v>100</v>
      </c>
      <c r="C7" s="1251" t="s">
        <v>1513</v>
      </c>
      <c r="D7" s="1251">
        <v>408121</v>
      </c>
      <c r="E7" s="1251" t="s">
        <v>1914</v>
      </c>
      <c r="F7" s="1251">
        <v>2019</v>
      </c>
      <c r="G7" s="1252">
        <v>0</v>
      </c>
      <c r="H7" s="1252">
        <v>0</v>
      </c>
      <c r="I7" s="1252">
        <v>0</v>
      </c>
      <c r="J7" s="1252">
        <v>0</v>
      </c>
      <c r="K7" s="1252">
        <v>0</v>
      </c>
      <c r="L7" s="1252">
        <v>0</v>
      </c>
      <c r="M7" s="1252">
        <v>0</v>
      </c>
      <c r="N7" s="1252">
        <v>954.20000000000005</v>
      </c>
      <c r="O7" s="1252">
        <v>182.80000000000001</v>
      </c>
      <c r="P7" s="1252">
        <v>504.25999999999999</v>
      </c>
      <c r="Q7" s="1252">
        <v>469.33999999999997</v>
      </c>
      <c r="R7" s="1252">
        <v>-1637.8099999999999</v>
      </c>
      <c r="S7" s="1252">
        <v>472.78999999999996</v>
      </c>
      <c r="T7" s="1252">
        <v>0</v>
      </c>
      <c r="U7" s="1251" t="s">
        <v>116</v>
      </c>
      <c r="V7" s="1251" t="s">
        <v>402</v>
      </c>
      <c r="W7" s="1251" t="s">
        <v>402</v>
      </c>
      <c r="X7" s="1251" t="s">
        <v>89</v>
      </c>
      <c r="Y7" s="1251">
        <v>408</v>
      </c>
      <c r="Z7" s="1251">
        <v>1</v>
      </c>
      <c r="AA7" s="1251" t="b">
        <v>1</v>
      </c>
    </row>
    <row r="8" spans="1:27" ht="12">
      <c r="A8" s="1251">
        <v>25</v>
      </c>
      <c r="B8" s="1251">
        <v>100</v>
      </c>
      <c r="C8" s="1251" t="s">
        <v>1513</v>
      </c>
      <c r="D8" s="1251">
        <v>408132</v>
      </c>
      <c r="E8" s="1251" t="s">
        <v>1002</v>
      </c>
      <c r="F8" s="1251">
        <v>2019</v>
      </c>
      <c r="G8" s="1252">
        <v>3795.8200000000002</v>
      </c>
      <c r="H8" s="1252">
        <v>2565.8200000000002</v>
      </c>
      <c r="I8" s="1252">
        <v>4002.8200000000002</v>
      </c>
      <c r="J8" s="1252">
        <v>2565.8499999999999</v>
      </c>
      <c r="K8" s="1252">
        <v>2565.8499999999999</v>
      </c>
      <c r="L8" s="1252">
        <v>2565.8499999999999</v>
      </c>
      <c r="M8" s="1252">
        <v>2565.8499999999999</v>
      </c>
      <c r="N8" s="1252">
        <v>2565.8299999999999</v>
      </c>
      <c r="O8" s="1252">
        <v>2565.8299999999999</v>
      </c>
      <c r="P8" s="1252">
        <v>2565.8299999999999</v>
      </c>
      <c r="Q8" s="1252">
        <v>2565.8299999999999</v>
      </c>
      <c r="R8" s="1252">
        <v>2565.8200000000002</v>
      </c>
      <c r="S8" s="1252">
        <v>33457.000000000007</v>
      </c>
      <c r="T8" s="1252">
        <v>0</v>
      </c>
      <c r="U8" s="1251" t="s">
        <v>116</v>
      </c>
      <c r="V8" s="1251" t="s">
        <v>402</v>
      </c>
      <c r="W8" s="1251" t="s">
        <v>402</v>
      </c>
      <c r="X8" s="1251" t="s">
        <v>89</v>
      </c>
      <c r="Y8" s="1251">
        <v>408</v>
      </c>
      <c r="Z8" s="1251">
        <v>1</v>
      </c>
      <c r="AA8" s="1251" t="b">
        <v>1</v>
      </c>
    </row>
    <row r="9" spans="1:27" ht="12">
      <c r="A9" s="1251">
        <v>25</v>
      </c>
      <c r="B9" s="1251">
        <v>100</v>
      </c>
      <c r="C9" s="1251" t="s">
        <v>1513</v>
      </c>
      <c r="D9" s="1251">
        <v>420001</v>
      </c>
      <c r="E9" s="1251" t="s">
        <v>1915</v>
      </c>
      <c r="F9" s="1251">
        <v>2019</v>
      </c>
      <c r="G9" s="1252">
        <v>-3373.8099999999999</v>
      </c>
      <c r="H9" s="1252">
        <v>-3660.6399999999999</v>
      </c>
      <c r="I9" s="1252">
        <v>-4189.3800000000001</v>
      </c>
      <c r="J9" s="1252">
        <v>-3369.0100000000002</v>
      </c>
      <c r="K9" s="1252">
        <v>-2401.6300000000001</v>
      </c>
      <c r="L9" s="1252">
        <v>-2751.6300000000001</v>
      </c>
      <c r="M9" s="1252">
        <v>-2852.71</v>
      </c>
      <c r="N9" s="1252">
        <v>-3082.1700000000001</v>
      </c>
      <c r="O9" s="1252">
        <v>-3407.9299999999998</v>
      </c>
      <c r="P9" s="1252">
        <v>-3562.3200000000002</v>
      </c>
      <c r="Q9" s="1252">
        <v>-3652.7600000000002</v>
      </c>
      <c r="R9" s="1252">
        <v>-623.69000000000005</v>
      </c>
      <c r="S9" s="1252">
        <v>-36927.680000000008</v>
      </c>
      <c r="T9" s="1252">
        <v>0</v>
      </c>
      <c r="U9" s="1251" t="s">
        <v>116</v>
      </c>
      <c r="V9" s="1251" t="s">
        <v>1916</v>
      </c>
      <c r="W9" s="1251" t="s">
        <v>416</v>
      </c>
      <c r="X9" s="1251" t="s">
        <v>89</v>
      </c>
      <c r="Y9" s="1251">
        <v>420</v>
      </c>
      <c r="Z9" s="1251">
        <v>0</v>
      </c>
      <c r="AA9" s="1251" t="b">
        <v>1</v>
      </c>
    </row>
    <row r="10" spans="1:27" ht="12">
      <c r="A10" s="1251">
        <v>25</v>
      </c>
      <c r="B10" s="1251">
        <v>100</v>
      </c>
      <c r="C10" s="1251" t="s">
        <v>1513</v>
      </c>
      <c r="D10" s="1251">
        <v>420002</v>
      </c>
      <c r="E10" s="1251" t="s">
        <v>1917</v>
      </c>
      <c r="F10" s="1251">
        <v>2019</v>
      </c>
      <c r="G10" s="1252">
        <v>-11485.41</v>
      </c>
      <c r="H10" s="1252">
        <v>-12461.84</v>
      </c>
      <c r="I10" s="1252">
        <v>-14261.790000000001</v>
      </c>
      <c r="J10" s="1252">
        <v>-11469.01</v>
      </c>
      <c r="K10" s="1252">
        <v>-8175.8199999999997</v>
      </c>
      <c r="L10" s="1252">
        <v>-9367.3099999999995</v>
      </c>
      <c r="M10" s="1252">
        <v>-9711.3700000000008</v>
      </c>
      <c r="N10" s="1252">
        <v>-10492.57</v>
      </c>
      <c r="O10" s="1252">
        <v>-11601.530000000001</v>
      </c>
      <c r="P10" s="1252">
        <v>-12127.1</v>
      </c>
      <c r="Q10" s="1252">
        <v>-12434.969999999999</v>
      </c>
      <c r="R10" s="1252">
        <v>13793.09</v>
      </c>
      <c r="S10" s="1252">
        <v>-109795.63</v>
      </c>
      <c r="T10" s="1252">
        <v>0</v>
      </c>
      <c r="U10" s="1251" t="s">
        <v>116</v>
      </c>
      <c r="V10" s="1251" t="s">
        <v>1916</v>
      </c>
      <c r="W10" s="1251" t="s">
        <v>416</v>
      </c>
      <c r="X10" s="1251" t="s">
        <v>89</v>
      </c>
      <c r="Y10" s="1251">
        <v>420</v>
      </c>
      <c r="Z10" s="1251">
        <v>0</v>
      </c>
      <c r="AA10" s="1251" t="b">
        <v>1</v>
      </c>
    </row>
    <row r="11" spans="1:27" ht="12">
      <c r="A11" s="1251">
        <v>25</v>
      </c>
      <c r="B11" s="1251">
        <v>100</v>
      </c>
      <c r="C11" s="1251" t="s">
        <v>1513</v>
      </c>
      <c r="D11" s="1251">
        <v>421900</v>
      </c>
      <c r="E11" s="1251" t="s">
        <v>505</v>
      </c>
      <c r="F11" s="1251">
        <v>2019</v>
      </c>
      <c r="G11" s="1252">
        <v>-3639</v>
      </c>
      <c r="H11" s="1252">
        <v>-5887</v>
      </c>
      <c r="I11" s="1252">
        <v>-8552</v>
      </c>
      <c r="J11" s="1252">
        <v>-9208.5</v>
      </c>
      <c r="K11" s="1252">
        <v>-8341.5</v>
      </c>
      <c r="L11" s="1252">
        <v>-8944</v>
      </c>
      <c r="M11" s="1252">
        <v>-9755.5</v>
      </c>
      <c r="N11" s="1252">
        <v>-10204</v>
      </c>
      <c r="O11" s="1252">
        <v>-7244.5</v>
      </c>
      <c r="P11" s="1252">
        <v>-6004.5</v>
      </c>
      <c r="Q11" s="1252">
        <v>-5402.5</v>
      </c>
      <c r="R11" s="1252">
        <v>-5589.5</v>
      </c>
      <c r="S11" s="1252">
        <v>-88772.5</v>
      </c>
      <c r="T11" s="1252">
        <v>0</v>
      </c>
      <c r="U11" s="1251" t="s">
        <v>116</v>
      </c>
      <c r="V11" s="1251" t="s">
        <v>1286</v>
      </c>
      <c r="W11" s="1251" t="s">
        <v>408</v>
      </c>
      <c r="X11" s="1251" t="s">
        <v>89</v>
      </c>
      <c r="Y11" s="1251">
        <v>421</v>
      </c>
      <c r="Z11" s="1251">
        <v>9</v>
      </c>
      <c r="AA11" s="1251" t="b">
        <v>1</v>
      </c>
    </row>
    <row r="12" spans="1:27" ht="12">
      <c r="A12" s="1251">
        <v>25</v>
      </c>
      <c r="B12" s="1251">
        <v>100</v>
      </c>
      <c r="C12" s="1251" t="s">
        <v>1513</v>
      </c>
      <c r="D12" s="1251">
        <v>421960</v>
      </c>
      <c r="E12" s="1251" t="s">
        <v>1918</v>
      </c>
      <c r="F12" s="1251">
        <v>2019</v>
      </c>
      <c r="G12" s="1252">
        <v>0</v>
      </c>
      <c r="H12" s="1252">
        <v>0</v>
      </c>
      <c r="I12" s="1252">
        <v>0</v>
      </c>
      <c r="J12" s="1252">
        <v>0</v>
      </c>
      <c r="K12" s="1252">
        <v>0</v>
      </c>
      <c r="L12" s="1252">
        <v>0</v>
      </c>
      <c r="M12" s="1252">
        <v>0</v>
      </c>
      <c r="N12" s="1252">
        <v>0</v>
      </c>
      <c r="O12" s="1252">
        <v>0</v>
      </c>
      <c r="P12" s="1252">
        <v>0</v>
      </c>
      <c r="Q12" s="1252">
        <v>-1580435</v>
      </c>
      <c r="R12" s="1252">
        <v>323579.45000000001</v>
      </c>
      <c r="S12" s="1252">
        <v>-1256855.55</v>
      </c>
      <c r="T12" s="1252">
        <v>0</v>
      </c>
      <c r="U12" s="1251" t="s">
        <v>116</v>
      </c>
      <c r="V12" s="1251" t="s">
        <v>1286</v>
      </c>
      <c r="W12" s="1251" t="s">
        <v>408</v>
      </c>
      <c r="X12" s="1251" t="s">
        <v>89</v>
      </c>
      <c r="Y12" s="1251">
        <v>421</v>
      </c>
      <c r="Z12" s="1251">
        <v>9</v>
      </c>
      <c r="AA12" s="1251" t="b">
        <v>1</v>
      </c>
    </row>
    <row r="13" spans="1:27" ht="12">
      <c r="A13" s="1251">
        <v>25</v>
      </c>
      <c r="B13" s="1251">
        <v>100</v>
      </c>
      <c r="C13" s="1251" t="s">
        <v>1513</v>
      </c>
      <c r="D13" s="1251">
        <v>427400</v>
      </c>
      <c r="E13" s="1251" t="s">
        <v>1919</v>
      </c>
      <c r="F13" s="1251">
        <v>2019</v>
      </c>
      <c r="G13" s="1252">
        <v>73.019999999999996</v>
      </c>
      <c r="H13" s="1252">
        <v>74.75</v>
      </c>
      <c r="I13" s="1252">
        <v>71.090000000000003</v>
      </c>
      <c r="J13" s="1252">
        <v>71.290000000000006</v>
      </c>
      <c r="K13" s="1252">
        <v>71.120000000000005</v>
      </c>
      <c r="L13" s="1252">
        <v>74.170000000000002</v>
      </c>
      <c r="M13" s="1252">
        <v>69.480000000000004</v>
      </c>
      <c r="N13" s="1252">
        <v>66.959999999999994</v>
      </c>
      <c r="O13" s="1252">
        <v>68.25</v>
      </c>
      <c r="P13" s="1252">
        <v>67.959999999999994</v>
      </c>
      <c r="Q13" s="1252">
        <v>71.819999999999993</v>
      </c>
      <c r="R13" s="1252">
        <v>69.969999999999999</v>
      </c>
      <c r="S13" s="1252">
        <v>849.88000000000011</v>
      </c>
      <c r="T13" s="1252">
        <v>0</v>
      </c>
      <c r="U13" s="1251" t="s">
        <v>116</v>
      </c>
      <c r="V13" s="1251" t="s">
        <v>1916</v>
      </c>
      <c r="W13" s="1251" t="s">
        <v>1038</v>
      </c>
      <c r="X13" s="1251" t="s">
        <v>89</v>
      </c>
      <c r="Y13" s="1251">
        <v>427</v>
      </c>
      <c r="Z13" s="1251">
        <v>4</v>
      </c>
      <c r="AA13" s="1251" t="b">
        <v>1</v>
      </c>
    </row>
    <row r="14" spans="1:29" ht="12">
      <c r="A14" s="1251">
        <v>25</v>
      </c>
      <c r="B14" s="1251">
        <v>100</v>
      </c>
      <c r="C14" s="1251" t="s">
        <v>1513</v>
      </c>
      <c r="D14" s="1251">
        <v>460600</v>
      </c>
      <c r="E14" s="1251" t="s">
        <v>1920</v>
      </c>
      <c r="F14" s="1251">
        <v>2019</v>
      </c>
      <c r="G14" s="1252">
        <v>0</v>
      </c>
      <c r="H14" s="1252">
        <v>0</v>
      </c>
      <c r="I14" s="1252">
        <v>0</v>
      </c>
      <c r="J14" s="1252">
        <v>0</v>
      </c>
      <c r="K14" s="1252">
        <v>0</v>
      </c>
      <c r="L14" s="1252">
        <v>0</v>
      </c>
      <c r="M14" s="1252">
        <v>0</v>
      </c>
      <c r="N14" s="1252">
        <v>-84.629999999999995</v>
      </c>
      <c r="O14" s="1252">
        <v>0</v>
      </c>
      <c r="P14" s="1252">
        <v>0</v>
      </c>
      <c r="Q14" s="1252">
        <v>0</v>
      </c>
      <c r="R14" s="1252">
        <v>0</v>
      </c>
      <c r="S14" s="1252">
        <v>-84.629999999999995</v>
      </c>
      <c r="T14" s="1252">
        <v>0</v>
      </c>
      <c r="U14" s="1251" t="s">
        <v>116</v>
      </c>
      <c r="V14" s="1251" t="s">
        <v>1286</v>
      </c>
      <c r="W14" s="1251" t="s">
        <v>393</v>
      </c>
      <c r="X14" s="1251" t="s">
        <v>89</v>
      </c>
      <c r="Y14" s="1251">
        <v>460</v>
      </c>
      <c r="Z14" s="1251">
        <v>6</v>
      </c>
      <c r="AA14" s="1251" t="b">
        <v>1</v>
      </c>
      <c r="AC14" s="1251" t="s">
        <v>1921</v>
      </c>
    </row>
    <row r="15" spans="1:29" ht="12">
      <c r="A15" s="1251">
        <v>25</v>
      </c>
      <c r="B15" s="1251">
        <v>100</v>
      </c>
      <c r="C15" s="1251" t="s">
        <v>1513</v>
      </c>
      <c r="D15" s="1251">
        <v>461100</v>
      </c>
      <c r="E15" s="1251" t="s">
        <v>1922</v>
      </c>
      <c r="F15" s="1251">
        <v>2019</v>
      </c>
      <c r="G15" s="1252">
        <v>-471001.37</v>
      </c>
      <c r="H15" s="1252">
        <v>-401384.52000000002</v>
      </c>
      <c r="I15" s="1252">
        <v>-457184.91999999998</v>
      </c>
      <c r="J15" s="1252">
        <v>-413788.34000000003</v>
      </c>
      <c r="K15" s="1252">
        <v>-425311.31</v>
      </c>
      <c r="L15" s="1252">
        <v>-536693.65000000002</v>
      </c>
      <c r="M15" s="1252">
        <v>-554827.78000000003</v>
      </c>
      <c r="N15" s="1252">
        <v>-568632.30000000005</v>
      </c>
      <c r="O15" s="1252">
        <v>-526203.55000000005</v>
      </c>
      <c r="P15" s="1252">
        <v>-550546.40000000002</v>
      </c>
      <c r="Q15" s="1252">
        <v>-486426.13</v>
      </c>
      <c r="R15" s="1252">
        <v>-547798.52000000002</v>
      </c>
      <c r="S15" s="1252">
        <v>-5939798.7899999991</v>
      </c>
      <c r="T15" s="1252">
        <v>0</v>
      </c>
      <c r="U15" s="1251" t="s">
        <v>116</v>
      </c>
      <c r="V15" s="1251" t="s">
        <v>1286</v>
      </c>
      <c r="W15" s="1251" t="s">
        <v>393</v>
      </c>
      <c r="X15" s="1251" t="s">
        <v>89</v>
      </c>
      <c r="Y15" s="1251">
        <v>461</v>
      </c>
      <c r="Z15" s="1251">
        <v>1</v>
      </c>
      <c r="AA15" s="1251" t="b">
        <v>1</v>
      </c>
      <c r="AC15" s="1251" t="s">
        <v>1921</v>
      </c>
    </row>
    <row r="16" spans="1:29" ht="12">
      <c r="A16" s="1251">
        <v>25</v>
      </c>
      <c r="B16" s="1251">
        <v>100</v>
      </c>
      <c r="C16" s="1251" t="s">
        <v>1513</v>
      </c>
      <c r="D16" s="1251">
        <v>461200</v>
      </c>
      <c r="E16" s="1251" t="s">
        <v>1923</v>
      </c>
      <c r="F16" s="1251">
        <v>2019</v>
      </c>
      <c r="G16" s="1252">
        <v>-85176.619999999995</v>
      </c>
      <c r="H16" s="1252">
        <v>-84992.190000000002</v>
      </c>
      <c r="I16" s="1252">
        <v>-90433.770000000004</v>
      </c>
      <c r="J16" s="1252">
        <v>-91238.369999999995</v>
      </c>
      <c r="K16" s="1252">
        <v>-95590.240000000005</v>
      </c>
      <c r="L16" s="1252">
        <v>-116741.66</v>
      </c>
      <c r="M16" s="1252">
        <v>-144440.95000000001</v>
      </c>
      <c r="N16" s="1252">
        <v>-224300.73000000001</v>
      </c>
      <c r="O16" s="1252">
        <v>-123844.67</v>
      </c>
      <c r="P16" s="1252">
        <v>-129582.81</v>
      </c>
      <c r="Q16" s="1252">
        <v>-94505.740000000005</v>
      </c>
      <c r="R16" s="1252">
        <v>-106032.42999999999</v>
      </c>
      <c r="S16" s="1252">
        <v>-1386880.1799999999</v>
      </c>
      <c r="T16" s="1252">
        <v>0</v>
      </c>
      <c r="U16" s="1251" t="s">
        <v>116</v>
      </c>
      <c r="V16" s="1251" t="s">
        <v>1286</v>
      </c>
      <c r="W16" s="1251" t="s">
        <v>393</v>
      </c>
      <c r="X16" s="1251" t="s">
        <v>89</v>
      </c>
      <c r="Y16" s="1251">
        <v>461</v>
      </c>
      <c r="Z16" s="1251">
        <v>2</v>
      </c>
      <c r="AA16" s="1251" t="b">
        <v>1</v>
      </c>
      <c r="AC16" s="1251" t="s">
        <v>1921</v>
      </c>
    </row>
    <row r="17" spans="1:29" ht="12">
      <c r="A17" s="1251">
        <v>25</v>
      </c>
      <c r="B17" s="1251">
        <v>100</v>
      </c>
      <c r="C17" s="1251" t="s">
        <v>1513</v>
      </c>
      <c r="D17" s="1251">
        <v>461300</v>
      </c>
      <c r="E17" s="1251" t="s">
        <v>1924</v>
      </c>
      <c r="F17" s="1251">
        <v>2019</v>
      </c>
      <c r="G17" s="1252">
        <v>-29485.740000000002</v>
      </c>
      <c r="H17" s="1252">
        <v>-25544.549999999999</v>
      </c>
      <c r="I17" s="1252">
        <v>-29368.419999999998</v>
      </c>
      <c r="J17" s="1252">
        <v>-31950.59</v>
      </c>
      <c r="K17" s="1252">
        <v>-22266.700000000001</v>
      </c>
      <c r="L17" s="1252">
        <v>-33963.589999999997</v>
      </c>
      <c r="M17" s="1252">
        <v>-32197.389999999999</v>
      </c>
      <c r="N17" s="1252">
        <v>-35837.160000000003</v>
      </c>
      <c r="O17" s="1252">
        <v>-31787.259999999998</v>
      </c>
      <c r="P17" s="1252">
        <v>-43916.510000000002</v>
      </c>
      <c r="Q17" s="1252">
        <v>-25294.02</v>
      </c>
      <c r="R17" s="1252">
        <v>-60822.360000000001</v>
      </c>
      <c r="S17" s="1252">
        <v>-402434.28999999998</v>
      </c>
      <c r="T17" s="1252">
        <v>0</v>
      </c>
      <c r="U17" s="1251" t="s">
        <v>116</v>
      </c>
      <c r="V17" s="1251" t="s">
        <v>1286</v>
      </c>
      <c r="W17" s="1251" t="s">
        <v>393</v>
      </c>
      <c r="X17" s="1251" t="s">
        <v>89</v>
      </c>
      <c r="Y17" s="1251">
        <v>461</v>
      </c>
      <c r="Z17" s="1251">
        <v>3</v>
      </c>
      <c r="AA17" s="1251" t="b">
        <v>1</v>
      </c>
      <c r="AC17" s="1251" t="s">
        <v>1921</v>
      </c>
    </row>
    <row r="18" spans="1:29" ht="12">
      <c r="A18" s="1251">
        <v>25</v>
      </c>
      <c r="B18" s="1251">
        <v>100</v>
      </c>
      <c r="C18" s="1251" t="s">
        <v>1513</v>
      </c>
      <c r="D18" s="1251">
        <v>461400</v>
      </c>
      <c r="E18" s="1251" t="s">
        <v>1925</v>
      </c>
      <c r="F18" s="1251">
        <v>2019</v>
      </c>
      <c r="G18" s="1252">
        <v>-8941.3299999999999</v>
      </c>
      <c r="H18" s="1252">
        <v>-9070.1599999999999</v>
      </c>
      <c r="I18" s="1252">
        <v>-10695.32</v>
      </c>
      <c r="J18" s="1252">
        <v>-10018.43</v>
      </c>
      <c r="K18" s="1252">
        <v>-9893.8099999999995</v>
      </c>
      <c r="L18" s="1252">
        <v>-10005.5</v>
      </c>
      <c r="M18" s="1252">
        <v>-9914.8199999999997</v>
      </c>
      <c r="N18" s="1252">
        <v>-7268.7200000000003</v>
      </c>
      <c r="O18" s="1252">
        <v>-11791.48</v>
      </c>
      <c r="P18" s="1252">
        <v>-13728.24</v>
      </c>
      <c r="Q18" s="1252">
        <v>-11190.57</v>
      </c>
      <c r="R18" s="1252">
        <v>-12263.459999999999</v>
      </c>
      <c r="S18" s="1252">
        <v>-124781.84</v>
      </c>
      <c r="T18" s="1252">
        <v>0</v>
      </c>
      <c r="U18" s="1251" t="s">
        <v>116</v>
      </c>
      <c r="V18" s="1251" t="s">
        <v>1286</v>
      </c>
      <c r="W18" s="1251" t="s">
        <v>393</v>
      </c>
      <c r="X18" s="1251" t="s">
        <v>89</v>
      </c>
      <c r="Y18" s="1251">
        <v>461</v>
      </c>
      <c r="Z18" s="1251">
        <v>4</v>
      </c>
      <c r="AA18" s="1251" t="b">
        <v>1</v>
      </c>
      <c r="AC18" s="1251" t="s">
        <v>1921</v>
      </c>
    </row>
    <row r="19" spans="1:29" ht="12">
      <c r="A19" s="1251">
        <v>25</v>
      </c>
      <c r="B19" s="1251">
        <v>100</v>
      </c>
      <c r="C19" s="1251" t="s">
        <v>1513</v>
      </c>
      <c r="D19" s="1251">
        <v>461605</v>
      </c>
      <c r="E19" s="1251" t="s">
        <v>1926</v>
      </c>
      <c r="F19" s="1251">
        <v>2019</v>
      </c>
      <c r="G19" s="1252">
        <v>0</v>
      </c>
      <c r="H19" s="1252">
        <v>0</v>
      </c>
      <c r="I19" s="1252">
        <v>0</v>
      </c>
      <c r="J19" s="1252">
        <v>-37.590000000000003</v>
      </c>
      <c r="K19" s="1252">
        <v>0</v>
      </c>
      <c r="L19" s="1252">
        <v>-36.310000000000002</v>
      </c>
      <c r="M19" s="1252">
        <v>-136.77000000000001</v>
      </c>
      <c r="N19" s="1252">
        <v>0</v>
      </c>
      <c r="O19" s="1252">
        <v>0</v>
      </c>
      <c r="P19" s="1252">
        <v>-497.56999999999999</v>
      </c>
      <c r="Q19" s="1252">
        <v>0</v>
      </c>
      <c r="R19" s="1252">
        <v>-58.82</v>
      </c>
      <c r="S19" s="1252">
        <v>-767.06000000000006</v>
      </c>
      <c r="T19" s="1252">
        <v>0</v>
      </c>
      <c r="U19" s="1251" t="s">
        <v>116</v>
      </c>
      <c r="V19" s="1251" t="s">
        <v>1286</v>
      </c>
      <c r="W19" s="1251" t="s">
        <v>393</v>
      </c>
      <c r="X19" s="1251" t="s">
        <v>89</v>
      </c>
      <c r="Y19" s="1251">
        <v>461</v>
      </c>
      <c r="Z19" s="1251">
        <v>6</v>
      </c>
      <c r="AA19" s="1251" t="b">
        <v>1</v>
      </c>
      <c r="AC19" s="1251" t="s">
        <v>1921</v>
      </c>
    </row>
    <row r="20" spans="1:27" ht="12">
      <c r="A20" s="1251">
        <v>25</v>
      </c>
      <c r="B20" s="1251">
        <v>100</v>
      </c>
      <c r="C20" s="1251" t="s">
        <v>1513</v>
      </c>
      <c r="D20" s="1251">
        <v>462100</v>
      </c>
      <c r="E20" s="1251" t="s">
        <v>720</v>
      </c>
      <c r="F20" s="1251">
        <v>2019</v>
      </c>
      <c r="G20" s="1252">
        <v>-36522.919999999998</v>
      </c>
      <c r="H20" s="1252">
        <v>-32995.980000000003</v>
      </c>
      <c r="I20" s="1252">
        <v>-37708.019999999997</v>
      </c>
      <c r="J20" s="1252">
        <v>-35357.830000000002</v>
      </c>
      <c r="K20" s="1252">
        <v>-36531.25</v>
      </c>
      <c r="L20" s="1252">
        <v>-35551.849999999999</v>
      </c>
      <c r="M20" s="1252">
        <v>-39208.959999999999</v>
      </c>
      <c r="N20" s="1252">
        <v>-39216.82</v>
      </c>
      <c r="O20" s="1252">
        <v>-35425.239999999998</v>
      </c>
      <c r="P20" s="1252">
        <v>-39215.029999999999</v>
      </c>
      <c r="Q20" s="1252">
        <v>-37951.769999999997</v>
      </c>
      <c r="R20" s="1252">
        <v>-37953.559999999998</v>
      </c>
      <c r="S20" s="1252">
        <v>-443639.23000000004</v>
      </c>
      <c r="T20" s="1252">
        <v>0</v>
      </c>
      <c r="U20" s="1251" t="s">
        <v>116</v>
      </c>
      <c r="V20" s="1251" t="s">
        <v>1286</v>
      </c>
      <c r="W20" s="1251" t="s">
        <v>393</v>
      </c>
      <c r="X20" s="1251" t="s">
        <v>89</v>
      </c>
      <c r="Y20" s="1251">
        <v>462</v>
      </c>
      <c r="Z20" s="1251">
        <v>1</v>
      </c>
      <c r="AA20" s="1251" t="b">
        <v>1</v>
      </c>
    </row>
    <row r="21" spans="1:27" ht="12">
      <c r="A21" s="1251">
        <v>25</v>
      </c>
      <c r="B21" s="1251">
        <v>100</v>
      </c>
      <c r="C21" s="1251" t="s">
        <v>1513</v>
      </c>
      <c r="D21" s="1251">
        <v>462200</v>
      </c>
      <c r="E21" s="1251" t="s">
        <v>712</v>
      </c>
      <c r="F21" s="1251">
        <v>2019</v>
      </c>
      <c r="G21" s="1252">
        <v>-29552.060000000001</v>
      </c>
      <c r="H21" s="1252">
        <v>-27635.68</v>
      </c>
      <c r="I21" s="1252">
        <v>-32425.360000000001</v>
      </c>
      <c r="J21" s="1252">
        <v>-30510.619999999999</v>
      </c>
      <c r="K21" s="1252">
        <v>-27427.349999999999</v>
      </c>
      <c r="L21" s="1252">
        <v>-31497.02</v>
      </c>
      <c r="M21" s="1252">
        <v>-33728.339999999997</v>
      </c>
      <c r="N21" s="1252">
        <v>-30949.23</v>
      </c>
      <c r="O21" s="1252">
        <v>-30627.700000000001</v>
      </c>
      <c r="P21" s="1252">
        <v>-34457.230000000003</v>
      </c>
      <c r="Q21" s="1252">
        <v>-28274.73</v>
      </c>
      <c r="R21" s="1252">
        <v>-32352.549999999999</v>
      </c>
      <c r="S21" s="1252">
        <v>-369437.86999999994</v>
      </c>
      <c r="T21" s="1252">
        <v>0</v>
      </c>
      <c r="U21" s="1251" t="s">
        <v>116</v>
      </c>
      <c r="V21" s="1251" t="s">
        <v>1286</v>
      </c>
      <c r="W21" s="1251" t="s">
        <v>393</v>
      </c>
      <c r="X21" s="1251" t="s">
        <v>89</v>
      </c>
      <c r="Y21" s="1251">
        <v>462</v>
      </c>
      <c r="Z21" s="1251">
        <v>2</v>
      </c>
      <c r="AA21" s="1251" t="b">
        <v>1</v>
      </c>
    </row>
    <row r="22" spans="1:29" ht="12">
      <c r="A22" s="1251">
        <v>25</v>
      </c>
      <c r="B22" s="1251">
        <v>100</v>
      </c>
      <c r="C22" s="1251" t="s">
        <v>1513</v>
      </c>
      <c r="D22" s="1251">
        <v>471000</v>
      </c>
      <c r="E22" s="1251" t="s">
        <v>1927</v>
      </c>
      <c r="F22" s="1251">
        <v>2019</v>
      </c>
      <c r="G22" s="1252">
        <v>-150</v>
      </c>
      <c r="H22" s="1252">
        <v>-150</v>
      </c>
      <c r="I22" s="1252">
        <v>-225</v>
      </c>
      <c r="J22" s="1252">
        <v>-375</v>
      </c>
      <c r="K22" s="1252">
        <v>-75</v>
      </c>
      <c r="L22" s="1252">
        <v>0</v>
      </c>
      <c r="M22" s="1252">
        <v>0</v>
      </c>
      <c r="N22" s="1252">
        <v>0</v>
      </c>
      <c r="O22" s="1252">
        <v>0</v>
      </c>
      <c r="P22" s="1252">
        <v>0</v>
      </c>
      <c r="Q22" s="1252">
        <v>0</v>
      </c>
      <c r="R22" s="1252">
        <v>0</v>
      </c>
      <c r="S22" s="1252">
        <v>-975</v>
      </c>
      <c r="T22" s="1252">
        <v>0</v>
      </c>
      <c r="U22" s="1251" t="s">
        <v>116</v>
      </c>
      <c r="V22" s="1251" t="s">
        <v>1286</v>
      </c>
      <c r="W22" s="1251" t="s">
        <v>393</v>
      </c>
      <c r="X22" s="1251" t="s">
        <v>89</v>
      </c>
      <c r="Y22" s="1251">
        <v>471</v>
      </c>
      <c r="Z22" s="1251">
        <v>0</v>
      </c>
      <c r="AA22" s="1251" t="b">
        <v>1</v>
      </c>
      <c r="AC22" s="1251" t="s">
        <v>651</v>
      </c>
    </row>
    <row r="23" spans="1:29" ht="12">
      <c r="A23" s="1251">
        <v>25</v>
      </c>
      <c r="B23" s="1251">
        <v>100</v>
      </c>
      <c r="C23" s="1251" t="s">
        <v>1513</v>
      </c>
      <c r="D23" s="1251">
        <v>471010</v>
      </c>
      <c r="E23" s="1251" t="s">
        <v>1928</v>
      </c>
      <c r="F23" s="1251">
        <v>2019</v>
      </c>
      <c r="G23" s="1252">
        <v>-4400</v>
      </c>
      <c r="H23" s="1252">
        <v>-1950</v>
      </c>
      <c r="I23" s="1252">
        <v>-1100</v>
      </c>
      <c r="J23" s="1252">
        <v>-1250</v>
      </c>
      <c r="K23" s="1252">
        <v>-50</v>
      </c>
      <c r="L23" s="1252">
        <v>-450</v>
      </c>
      <c r="M23" s="1252">
        <v>-1600</v>
      </c>
      <c r="N23" s="1252">
        <v>-2650</v>
      </c>
      <c r="O23" s="1252">
        <v>-2000</v>
      </c>
      <c r="P23" s="1252">
        <v>-1300</v>
      </c>
      <c r="Q23" s="1252">
        <v>-900</v>
      </c>
      <c r="R23" s="1252">
        <v>-1400</v>
      </c>
      <c r="S23" s="1252">
        <v>-19050</v>
      </c>
      <c r="T23" s="1252">
        <v>0</v>
      </c>
      <c r="U23" s="1251" t="s">
        <v>116</v>
      </c>
      <c r="V23" s="1251" t="s">
        <v>1286</v>
      </c>
      <c r="W23" s="1251" t="s">
        <v>393</v>
      </c>
      <c r="X23" s="1251" t="s">
        <v>89</v>
      </c>
      <c r="Y23" s="1251">
        <v>471</v>
      </c>
      <c r="Z23" s="1251">
        <v>0</v>
      </c>
      <c r="AA23" s="1251" t="b">
        <v>1</v>
      </c>
      <c r="AC23" s="1251" t="s">
        <v>651</v>
      </c>
    </row>
    <row r="24" spans="1:29" ht="12">
      <c r="A24" s="1251">
        <v>25</v>
      </c>
      <c r="B24" s="1251">
        <v>100</v>
      </c>
      <c r="C24" s="1251" t="s">
        <v>1513</v>
      </c>
      <c r="D24" s="1251">
        <v>471100</v>
      </c>
      <c r="E24" s="1251" t="s">
        <v>1929</v>
      </c>
      <c r="F24" s="1251">
        <v>2019</v>
      </c>
      <c r="G24" s="1252">
        <v>-39307.260000000002</v>
      </c>
      <c r="H24" s="1252">
        <v>-39126.25</v>
      </c>
      <c r="I24" s="1252">
        <v>-39168.510000000002</v>
      </c>
      <c r="J24" s="1252">
        <v>-39251.589999999997</v>
      </c>
      <c r="K24" s="1252">
        <v>-39522.610000000001</v>
      </c>
      <c r="L24" s="1252">
        <v>132.31</v>
      </c>
      <c r="M24" s="1252">
        <v>186.12</v>
      </c>
      <c r="N24" s="1252">
        <v>96.900000000000006</v>
      </c>
      <c r="O24" s="1252">
        <v>96.689999999999998</v>
      </c>
      <c r="P24" s="1252">
        <v>54.170000000000002</v>
      </c>
      <c r="Q24" s="1252">
        <v>0</v>
      </c>
      <c r="R24" s="1252">
        <v>5.0999999999999996</v>
      </c>
      <c r="S24" s="1252">
        <v>-195804.93000000002</v>
      </c>
      <c r="T24" s="1252">
        <v>0</v>
      </c>
      <c r="U24" s="1251" t="s">
        <v>116</v>
      </c>
      <c r="V24" s="1251" t="s">
        <v>1286</v>
      </c>
      <c r="W24" s="1251" t="s">
        <v>393</v>
      </c>
      <c r="X24" s="1251" t="s">
        <v>89</v>
      </c>
      <c r="Y24" s="1251">
        <v>471</v>
      </c>
      <c r="Z24" s="1251">
        <v>1</v>
      </c>
      <c r="AA24" s="1251" t="b">
        <v>1</v>
      </c>
      <c r="AC24" s="1251" t="s">
        <v>189</v>
      </c>
    </row>
    <row r="25" spans="1:27" ht="12">
      <c r="A25" s="1251">
        <v>25</v>
      </c>
      <c r="B25" s="1251">
        <v>100</v>
      </c>
      <c r="C25" s="1251" t="s">
        <v>1513</v>
      </c>
      <c r="D25" s="1251">
        <v>601110</v>
      </c>
      <c r="E25" s="1251" t="s">
        <v>1930</v>
      </c>
      <c r="F25" s="1251">
        <v>2019</v>
      </c>
      <c r="G25" s="1252">
        <v>4237.1800000000003</v>
      </c>
      <c r="H25" s="1252">
        <v>4200.8199999999997</v>
      </c>
      <c r="I25" s="1252">
        <v>4113.25</v>
      </c>
      <c r="J25" s="1252">
        <v>3977.4899999999998</v>
      </c>
      <c r="K25" s="1252">
        <v>5422.5100000000002</v>
      </c>
      <c r="L25" s="1252">
        <v>6677.2299999999996</v>
      </c>
      <c r="M25" s="1252">
        <v>3293.5999999999999</v>
      </c>
      <c r="N25" s="1252">
        <v>4359.6800000000003</v>
      </c>
      <c r="O25" s="1252">
        <v>4032.8000000000002</v>
      </c>
      <c r="P25" s="1252">
        <v>4073.52</v>
      </c>
      <c r="Q25" s="1252">
        <v>4432.7200000000003</v>
      </c>
      <c r="R25" s="1252">
        <v>5599.54</v>
      </c>
      <c r="S25" s="1252">
        <v>54420.339999999997</v>
      </c>
      <c r="T25" s="1252">
        <v>0</v>
      </c>
      <c r="U25" s="1251" t="s">
        <v>116</v>
      </c>
      <c r="V25" s="1251" t="s">
        <v>397</v>
      </c>
      <c r="W25" s="1251" t="s">
        <v>1931</v>
      </c>
      <c r="X25" s="1251" t="s">
        <v>89</v>
      </c>
      <c r="Y25" s="1251">
        <v>601</v>
      </c>
      <c r="Z25" s="1251">
        <v>1</v>
      </c>
      <c r="AA25" s="1251" t="b">
        <v>1</v>
      </c>
    </row>
    <row r="26" spans="1:27" ht="12">
      <c r="A26" s="1251">
        <v>25</v>
      </c>
      <c r="B26" s="1251">
        <v>100</v>
      </c>
      <c r="C26" s="1251" t="s">
        <v>1513</v>
      </c>
      <c r="D26" s="1251">
        <v>601119</v>
      </c>
      <c r="E26" s="1251" t="s">
        <v>1932</v>
      </c>
      <c r="F26" s="1251">
        <v>2019</v>
      </c>
      <c r="G26" s="1252">
        <v>1781.8</v>
      </c>
      <c r="H26" s="1252">
        <v>765.42999999999995</v>
      </c>
      <c r="I26" s="1252">
        <v>1174.02</v>
      </c>
      <c r="J26" s="1252">
        <v>947.11000000000001</v>
      </c>
      <c r="K26" s="1252">
        <v>339.85000000000002</v>
      </c>
      <c r="L26" s="1252">
        <v>1297.9300000000001</v>
      </c>
      <c r="M26" s="1252">
        <v>262.63999999999999</v>
      </c>
      <c r="N26" s="1252">
        <v>1678.77</v>
      </c>
      <c r="O26" s="1252">
        <v>0</v>
      </c>
      <c r="P26" s="1252">
        <v>400.41000000000003</v>
      </c>
      <c r="Q26" s="1252">
        <v>107.76000000000001</v>
      </c>
      <c r="R26" s="1252">
        <v>2614.6199999999999</v>
      </c>
      <c r="S26" s="1252">
        <v>11370.34</v>
      </c>
      <c r="T26" s="1252">
        <v>0</v>
      </c>
      <c r="U26" s="1251" t="s">
        <v>116</v>
      </c>
      <c r="V26" s="1251" t="s">
        <v>397</v>
      </c>
      <c r="W26" s="1251" t="s">
        <v>1933</v>
      </c>
      <c r="X26" s="1251" t="s">
        <v>89</v>
      </c>
      <c r="Y26" s="1251">
        <v>601</v>
      </c>
      <c r="Z26" s="1251">
        <v>1</v>
      </c>
      <c r="AA26" s="1251" t="b">
        <v>1</v>
      </c>
    </row>
    <row r="27" spans="1:27" ht="12">
      <c r="A27" s="1251">
        <v>25</v>
      </c>
      <c r="B27" s="1251">
        <v>100</v>
      </c>
      <c r="C27" s="1251" t="s">
        <v>1513</v>
      </c>
      <c r="D27" s="1251">
        <v>601310</v>
      </c>
      <c r="E27" s="1251" t="s">
        <v>1934</v>
      </c>
      <c r="F27" s="1251">
        <v>2019</v>
      </c>
      <c r="G27" s="1252">
        <v>6129.4200000000001</v>
      </c>
      <c r="H27" s="1252">
        <v>5854.7299999999996</v>
      </c>
      <c r="I27" s="1252">
        <v>5676.6400000000003</v>
      </c>
      <c r="J27" s="1252">
        <v>4305.8100000000004</v>
      </c>
      <c r="K27" s="1252">
        <v>6800.8800000000001</v>
      </c>
      <c r="L27" s="1252">
        <v>8497.2199999999993</v>
      </c>
      <c r="M27" s="1252">
        <v>5019.8800000000001</v>
      </c>
      <c r="N27" s="1252">
        <v>5920.7200000000003</v>
      </c>
      <c r="O27" s="1252">
        <v>5511.3599999999997</v>
      </c>
      <c r="P27" s="1252">
        <v>5622.5600000000004</v>
      </c>
      <c r="Q27" s="1252">
        <v>5588</v>
      </c>
      <c r="R27" s="1252">
        <v>7208.1199999999999</v>
      </c>
      <c r="S27" s="1252">
        <v>72135.339999999997</v>
      </c>
      <c r="T27" s="1252">
        <v>0</v>
      </c>
      <c r="U27" s="1251" t="s">
        <v>116</v>
      </c>
      <c r="V27" s="1251" t="s">
        <v>397</v>
      </c>
      <c r="W27" s="1251" t="s">
        <v>1931</v>
      </c>
      <c r="X27" s="1251" t="s">
        <v>89</v>
      </c>
      <c r="Y27" s="1251">
        <v>601</v>
      </c>
      <c r="Z27" s="1251">
        <v>3</v>
      </c>
      <c r="AA27" s="1251" t="b">
        <v>1</v>
      </c>
    </row>
    <row r="28" spans="1:27" ht="12">
      <c r="A28" s="1251">
        <v>25</v>
      </c>
      <c r="B28" s="1251">
        <v>100</v>
      </c>
      <c r="C28" s="1251" t="s">
        <v>1513</v>
      </c>
      <c r="D28" s="1251">
        <v>601319</v>
      </c>
      <c r="E28" s="1251" t="s">
        <v>1935</v>
      </c>
      <c r="F28" s="1251">
        <v>2019</v>
      </c>
      <c r="G28" s="1252">
        <v>1475.7</v>
      </c>
      <c r="H28" s="1252">
        <v>3380.9400000000001</v>
      </c>
      <c r="I28" s="1252">
        <v>1143.45</v>
      </c>
      <c r="J28" s="1252">
        <v>2476.75</v>
      </c>
      <c r="K28" s="1252">
        <v>2133.9899999999998</v>
      </c>
      <c r="L28" s="1252">
        <v>4613.4099999999999</v>
      </c>
      <c r="M28" s="1252">
        <v>4626.04</v>
      </c>
      <c r="N28" s="1252">
        <v>6670.5100000000002</v>
      </c>
      <c r="O28" s="1252">
        <v>4664.2200000000003</v>
      </c>
      <c r="P28" s="1252">
        <v>4609.4399999999996</v>
      </c>
      <c r="Q28" s="1252">
        <v>4629.0299999999997</v>
      </c>
      <c r="R28" s="1252">
        <v>8713.3199999999997</v>
      </c>
      <c r="S28" s="1252">
        <v>49136.800000000003</v>
      </c>
      <c r="T28" s="1252">
        <v>0</v>
      </c>
      <c r="U28" s="1251" t="s">
        <v>116</v>
      </c>
      <c r="V28" s="1251" t="s">
        <v>397</v>
      </c>
      <c r="W28" s="1251" t="s">
        <v>1933</v>
      </c>
      <c r="X28" s="1251" t="s">
        <v>89</v>
      </c>
      <c r="Y28" s="1251">
        <v>601</v>
      </c>
      <c r="Z28" s="1251">
        <v>3</v>
      </c>
      <c r="AA28" s="1251" t="b">
        <v>1</v>
      </c>
    </row>
    <row r="29" spans="1:27" ht="12">
      <c r="A29" s="1251">
        <v>25</v>
      </c>
      <c r="B29" s="1251">
        <v>100</v>
      </c>
      <c r="C29" s="1251" t="s">
        <v>1513</v>
      </c>
      <c r="D29" s="1251">
        <v>601410</v>
      </c>
      <c r="E29" s="1251" t="s">
        <v>1936</v>
      </c>
      <c r="F29" s="1251">
        <v>2019</v>
      </c>
      <c r="G29" s="1252">
        <v>3202.5999999999999</v>
      </c>
      <c r="H29" s="1252">
        <v>3607.3000000000002</v>
      </c>
      <c r="I29" s="1252">
        <v>3219.5799999999999</v>
      </c>
      <c r="J29" s="1252">
        <v>2662</v>
      </c>
      <c r="K29" s="1252">
        <v>4060.8600000000001</v>
      </c>
      <c r="L29" s="1252">
        <v>6435.9200000000001</v>
      </c>
      <c r="M29" s="1252">
        <v>3369.1599999999999</v>
      </c>
      <c r="N29" s="1252">
        <v>3349.52</v>
      </c>
      <c r="O29" s="1252">
        <v>4047.3600000000001</v>
      </c>
      <c r="P29" s="1252">
        <v>4247.6899999999996</v>
      </c>
      <c r="Q29" s="1252">
        <v>4158.3199999999997</v>
      </c>
      <c r="R29" s="1252">
        <v>4843.1499999999996</v>
      </c>
      <c r="S29" s="1252">
        <v>47203.460000000006</v>
      </c>
      <c r="T29" s="1252">
        <v>0</v>
      </c>
      <c r="U29" s="1251" t="s">
        <v>116</v>
      </c>
      <c r="V29" s="1251" t="s">
        <v>397</v>
      </c>
      <c r="W29" s="1251" t="s">
        <v>1931</v>
      </c>
      <c r="X29" s="1251" t="s">
        <v>89</v>
      </c>
      <c r="Y29" s="1251">
        <v>601</v>
      </c>
      <c r="Z29" s="1251">
        <v>4</v>
      </c>
      <c r="AA29" s="1251" t="b">
        <v>1</v>
      </c>
    </row>
    <row r="30" spans="1:27" ht="12">
      <c r="A30" s="1251">
        <v>25</v>
      </c>
      <c r="B30" s="1251">
        <v>100</v>
      </c>
      <c r="C30" s="1251" t="s">
        <v>1513</v>
      </c>
      <c r="D30" s="1251">
        <v>601510</v>
      </c>
      <c r="E30" s="1251" t="s">
        <v>1937</v>
      </c>
      <c r="F30" s="1251">
        <v>2019</v>
      </c>
      <c r="G30" s="1252">
        <v>865.86000000000001</v>
      </c>
      <c r="H30" s="1252">
        <v>14539.870000000001</v>
      </c>
      <c r="I30" s="1252">
        <v>323.87</v>
      </c>
      <c r="J30" s="1252">
        <v>347.00999999999999</v>
      </c>
      <c r="K30" s="1252">
        <v>2646.2399999999998</v>
      </c>
      <c r="L30" s="1252">
        <v>1376.1400000000001</v>
      </c>
      <c r="M30" s="1252">
        <v>2232.3600000000001</v>
      </c>
      <c r="N30" s="1252">
        <v>1011.24</v>
      </c>
      <c r="O30" s="1252">
        <v>610.55999999999995</v>
      </c>
      <c r="P30" s="1252">
        <v>1163.8800000000001</v>
      </c>
      <c r="Q30" s="1252">
        <v>400.68000000000001</v>
      </c>
      <c r="R30" s="1252">
        <v>4579.1999999999998</v>
      </c>
      <c r="S30" s="1252">
        <v>30096.910000000007</v>
      </c>
      <c r="T30" s="1252">
        <v>0</v>
      </c>
      <c r="U30" s="1251" t="s">
        <v>116</v>
      </c>
      <c r="V30" s="1251" t="s">
        <v>397</v>
      </c>
      <c r="W30" s="1251" t="s">
        <v>1931</v>
      </c>
      <c r="X30" s="1251" t="s">
        <v>89</v>
      </c>
      <c r="Y30" s="1251">
        <v>601</v>
      </c>
      <c r="Z30" s="1251">
        <v>5</v>
      </c>
      <c r="AA30" s="1251" t="b">
        <v>1</v>
      </c>
    </row>
    <row r="31" spans="1:27" ht="12">
      <c r="A31" s="1251">
        <v>25</v>
      </c>
      <c r="B31" s="1251">
        <v>100</v>
      </c>
      <c r="C31" s="1251" t="s">
        <v>1513</v>
      </c>
      <c r="D31" s="1251">
        <v>601519</v>
      </c>
      <c r="E31" s="1251" t="s">
        <v>1938</v>
      </c>
      <c r="F31" s="1251">
        <v>2019</v>
      </c>
      <c r="G31" s="1252">
        <v>1289.1900000000001</v>
      </c>
      <c r="H31" s="1252">
        <v>959.49000000000001</v>
      </c>
      <c r="I31" s="1252">
        <v>966.84000000000003</v>
      </c>
      <c r="J31" s="1252">
        <v>1351.5599999999999</v>
      </c>
      <c r="K31" s="1252">
        <v>1192.8</v>
      </c>
      <c r="L31" s="1252">
        <v>2635.8699999999999</v>
      </c>
      <c r="M31" s="1252">
        <v>1718.6600000000001</v>
      </c>
      <c r="N31" s="1252">
        <v>1990.3</v>
      </c>
      <c r="O31" s="1252">
        <v>2098.9699999999998</v>
      </c>
      <c r="P31" s="1252">
        <v>1926.3399999999999</v>
      </c>
      <c r="Q31" s="1252">
        <v>983.75</v>
      </c>
      <c r="R31" s="1252">
        <v>3394.2199999999998</v>
      </c>
      <c r="S31" s="1252">
        <v>20507.989999999998</v>
      </c>
      <c r="T31" s="1252">
        <v>0</v>
      </c>
      <c r="U31" s="1251" t="s">
        <v>116</v>
      </c>
      <c r="V31" s="1251" t="s">
        <v>397</v>
      </c>
      <c r="W31" s="1251" t="s">
        <v>1933</v>
      </c>
      <c r="X31" s="1251" t="s">
        <v>89</v>
      </c>
      <c r="Y31" s="1251">
        <v>601</v>
      </c>
      <c r="Z31" s="1251">
        <v>5</v>
      </c>
      <c r="AA31" s="1251" t="b">
        <v>1</v>
      </c>
    </row>
    <row r="32" spans="1:27" ht="12">
      <c r="A32" s="1251">
        <v>25</v>
      </c>
      <c r="B32" s="1251">
        <v>100</v>
      </c>
      <c r="C32" s="1251" t="s">
        <v>1513</v>
      </c>
      <c r="D32" s="1251">
        <v>601610</v>
      </c>
      <c r="E32" s="1251" t="s">
        <v>1939</v>
      </c>
      <c r="F32" s="1251">
        <v>2019</v>
      </c>
      <c r="G32" s="1252">
        <v>6354.3999999999996</v>
      </c>
      <c r="H32" s="1252">
        <v>7848.5600000000004</v>
      </c>
      <c r="I32" s="1252">
        <v>6441.5600000000004</v>
      </c>
      <c r="J32" s="1252">
        <v>6957.6400000000003</v>
      </c>
      <c r="K32" s="1252">
        <v>12366.459999999999</v>
      </c>
      <c r="L32" s="1252">
        <v>20644.84</v>
      </c>
      <c r="M32" s="1252">
        <v>7112.5200000000004</v>
      </c>
      <c r="N32" s="1252">
        <v>6667.1400000000003</v>
      </c>
      <c r="O32" s="1252">
        <v>6267.9200000000001</v>
      </c>
      <c r="P32" s="1252">
        <v>6996.6400000000003</v>
      </c>
      <c r="Q32" s="1252">
        <v>8181.4200000000001</v>
      </c>
      <c r="R32" s="1252">
        <v>10377.23</v>
      </c>
      <c r="S32" s="1252">
        <v>106216.32999999999</v>
      </c>
      <c r="T32" s="1252">
        <v>0</v>
      </c>
      <c r="U32" s="1251" t="s">
        <v>116</v>
      </c>
      <c r="V32" s="1251" t="s">
        <v>397</v>
      </c>
      <c r="W32" s="1251" t="s">
        <v>1931</v>
      </c>
      <c r="X32" s="1251" t="s">
        <v>89</v>
      </c>
      <c r="Y32" s="1251">
        <v>601</v>
      </c>
      <c r="Z32" s="1251">
        <v>6</v>
      </c>
      <c r="AA32" s="1251" t="b">
        <v>1</v>
      </c>
    </row>
    <row r="33" spans="1:27" ht="12">
      <c r="A33" s="1251">
        <v>25</v>
      </c>
      <c r="B33" s="1251">
        <v>100</v>
      </c>
      <c r="C33" s="1251" t="s">
        <v>1513</v>
      </c>
      <c r="D33" s="1251">
        <v>601619</v>
      </c>
      <c r="E33" s="1251" t="s">
        <v>1940</v>
      </c>
      <c r="F33" s="1251">
        <v>2019</v>
      </c>
      <c r="G33" s="1252">
        <v>1825.3299999999999</v>
      </c>
      <c r="H33" s="1252">
        <v>4258.6000000000004</v>
      </c>
      <c r="I33" s="1252">
        <v>-374.49000000000001</v>
      </c>
      <c r="J33" s="1252">
        <v>775.89999999999998</v>
      </c>
      <c r="K33" s="1252">
        <v>696</v>
      </c>
      <c r="L33" s="1252">
        <v>2667.79</v>
      </c>
      <c r="M33" s="1252">
        <v>2012.5999999999999</v>
      </c>
      <c r="N33" s="1252">
        <v>1378.78</v>
      </c>
      <c r="O33" s="1252">
        <v>1090.1099999999999</v>
      </c>
      <c r="P33" s="1252">
        <v>1539.1099999999999</v>
      </c>
      <c r="Q33" s="1252">
        <v>712.46000000000004</v>
      </c>
      <c r="R33" s="1252">
        <v>2228.0900000000001</v>
      </c>
      <c r="S33" s="1252">
        <v>18810.280000000002</v>
      </c>
      <c r="T33" s="1252">
        <v>0</v>
      </c>
      <c r="U33" s="1251" t="s">
        <v>116</v>
      </c>
      <c r="V33" s="1251" t="s">
        <v>397</v>
      </c>
      <c r="W33" s="1251" t="s">
        <v>1933</v>
      </c>
      <c r="X33" s="1251" t="s">
        <v>89</v>
      </c>
      <c r="Y33" s="1251">
        <v>601</v>
      </c>
      <c r="Z33" s="1251">
        <v>6</v>
      </c>
      <c r="AA33" s="1251" t="b">
        <v>1</v>
      </c>
    </row>
    <row r="34" spans="1:27" ht="12">
      <c r="A34" s="1251">
        <v>25</v>
      </c>
      <c r="B34" s="1251">
        <v>100</v>
      </c>
      <c r="C34" s="1251" t="s">
        <v>1513</v>
      </c>
      <c r="D34" s="1251">
        <v>601710</v>
      </c>
      <c r="E34" s="1251" t="s">
        <v>1941</v>
      </c>
      <c r="F34" s="1251">
        <v>2019</v>
      </c>
      <c r="G34" s="1252">
        <v>17367.779999999999</v>
      </c>
      <c r="H34" s="1252">
        <v>12448.08</v>
      </c>
      <c r="I34" s="1252">
        <v>10509.370000000001</v>
      </c>
      <c r="J34" s="1252">
        <v>7111.8400000000001</v>
      </c>
      <c r="K34" s="1252">
        <v>5528.6199999999999</v>
      </c>
      <c r="L34" s="1252">
        <v>13461.040000000001</v>
      </c>
      <c r="M34" s="1252">
        <v>14621.700000000001</v>
      </c>
      <c r="N34" s="1252">
        <v>12601.57</v>
      </c>
      <c r="O34" s="1252">
        <v>12811.17</v>
      </c>
      <c r="P34" s="1252">
        <v>11334.780000000001</v>
      </c>
      <c r="Q34" s="1252">
        <v>11173.76</v>
      </c>
      <c r="R34" s="1252">
        <v>21768.59</v>
      </c>
      <c r="S34" s="1252">
        <v>150738.29999999999</v>
      </c>
      <c r="T34" s="1252">
        <v>0</v>
      </c>
      <c r="U34" s="1251" t="s">
        <v>116</v>
      </c>
      <c r="V34" s="1251" t="s">
        <v>397</v>
      </c>
      <c r="W34" s="1251" t="s">
        <v>1931</v>
      </c>
      <c r="X34" s="1251" t="s">
        <v>89</v>
      </c>
      <c r="Y34" s="1251">
        <v>601</v>
      </c>
      <c r="Z34" s="1251">
        <v>7</v>
      </c>
      <c r="AA34" s="1251" t="b">
        <v>1</v>
      </c>
    </row>
    <row r="35" spans="1:27" ht="12">
      <c r="A35" s="1251">
        <v>25</v>
      </c>
      <c r="B35" s="1251">
        <v>100</v>
      </c>
      <c r="C35" s="1251" t="s">
        <v>1513</v>
      </c>
      <c r="D35" s="1251">
        <v>601719</v>
      </c>
      <c r="E35" s="1251" t="s">
        <v>1942</v>
      </c>
      <c r="F35" s="1251">
        <v>2019</v>
      </c>
      <c r="G35" s="1252">
        <v>515.10000000000002</v>
      </c>
      <c r="H35" s="1252">
        <v>949.84000000000003</v>
      </c>
      <c r="I35" s="1252">
        <v>2335.9299999999998</v>
      </c>
      <c r="J35" s="1252">
        <v>1722.97</v>
      </c>
      <c r="K35" s="1252">
        <v>626.41999999999996</v>
      </c>
      <c r="L35" s="1252">
        <v>2009.26</v>
      </c>
      <c r="M35" s="1252">
        <v>1631.3499999999999</v>
      </c>
      <c r="N35" s="1252">
        <v>1163.1700000000001</v>
      </c>
      <c r="O35" s="1252">
        <v>969</v>
      </c>
      <c r="P35" s="1252">
        <v>411.63</v>
      </c>
      <c r="Q35" s="1252">
        <v>1558.3199999999999</v>
      </c>
      <c r="R35" s="1252">
        <v>1251.23</v>
      </c>
      <c r="S35" s="1252">
        <v>15144.219999999999</v>
      </c>
      <c r="T35" s="1252">
        <v>0</v>
      </c>
      <c r="U35" s="1251" t="s">
        <v>116</v>
      </c>
      <c r="V35" s="1251" t="s">
        <v>397</v>
      </c>
      <c r="W35" s="1251" t="s">
        <v>1933</v>
      </c>
      <c r="X35" s="1251" t="s">
        <v>89</v>
      </c>
      <c r="Y35" s="1251">
        <v>601</v>
      </c>
      <c r="Z35" s="1251">
        <v>7</v>
      </c>
      <c r="AA35" s="1251" t="b">
        <v>1</v>
      </c>
    </row>
    <row r="36" spans="1:27" ht="12">
      <c r="A36" s="1251">
        <v>25</v>
      </c>
      <c r="B36" s="1251">
        <v>100</v>
      </c>
      <c r="C36" s="1251" t="s">
        <v>1513</v>
      </c>
      <c r="D36" s="1251">
        <v>601810</v>
      </c>
      <c r="E36" s="1251" t="s">
        <v>1943</v>
      </c>
      <c r="F36" s="1251">
        <v>2019</v>
      </c>
      <c r="G36" s="1252">
        <v>12654.84</v>
      </c>
      <c r="H36" s="1252">
        <v>5597.1800000000003</v>
      </c>
      <c r="I36" s="1252">
        <v>7380.1899999999996</v>
      </c>
      <c r="J36" s="1252">
        <v>13078.540000000001</v>
      </c>
      <c r="K36" s="1252">
        <v>16754.740000000002</v>
      </c>
      <c r="L36" s="1252">
        <v>-6715.7399999999998</v>
      </c>
      <c r="M36" s="1252">
        <v>14002.639999999999</v>
      </c>
      <c r="N36" s="1252">
        <v>9239.4899999999998</v>
      </c>
      <c r="O36" s="1252">
        <v>7453.1899999999996</v>
      </c>
      <c r="P36" s="1252">
        <v>18283.73</v>
      </c>
      <c r="Q36" s="1252">
        <v>8548.8199999999997</v>
      </c>
      <c r="R36" s="1252">
        <v>-1510.8900000000001</v>
      </c>
      <c r="S36" s="1252">
        <v>104766.73</v>
      </c>
      <c r="T36" s="1252">
        <v>0</v>
      </c>
      <c r="U36" s="1251" t="s">
        <v>116</v>
      </c>
      <c r="V36" s="1251" t="s">
        <v>397</v>
      </c>
      <c r="W36" s="1251" t="s">
        <v>1931</v>
      </c>
      <c r="X36" s="1251" t="s">
        <v>89</v>
      </c>
      <c r="Y36" s="1251">
        <v>601</v>
      </c>
      <c r="Z36" s="1251">
        <v>8</v>
      </c>
      <c r="AA36" s="1251" t="b">
        <v>1</v>
      </c>
    </row>
    <row r="37" spans="1:27" ht="12">
      <c r="A37" s="1251">
        <v>25</v>
      </c>
      <c r="B37" s="1251">
        <v>100</v>
      </c>
      <c r="C37" s="1251" t="s">
        <v>1513</v>
      </c>
      <c r="D37" s="1251">
        <v>601819</v>
      </c>
      <c r="E37" s="1251" t="s">
        <v>1944</v>
      </c>
      <c r="F37" s="1251">
        <v>2019</v>
      </c>
      <c r="G37" s="1252">
        <v>0</v>
      </c>
      <c r="H37" s="1252">
        <v>108.36</v>
      </c>
      <c r="I37" s="1252">
        <v>0</v>
      </c>
      <c r="J37" s="1252">
        <v>0</v>
      </c>
      <c r="K37" s="1252">
        <v>479.16000000000003</v>
      </c>
      <c r="L37" s="1252">
        <v>0</v>
      </c>
      <c r="M37" s="1252">
        <v>0</v>
      </c>
      <c r="N37" s="1252">
        <v>1647.97</v>
      </c>
      <c r="O37" s="1252">
        <v>346.04000000000002</v>
      </c>
      <c r="P37" s="1252">
        <v>38.420000000000002</v>
      </c>
      <c r="Q37" s="1252">
        <v>3567.1500000000001</v>
      </c>
      <c r="R37" s="1252">
        <v>-4251.25</v>
      </c>
      <c r="S37" s="1252">
        <v>1935.8500000000004</v>
      </c>
      <c r="T37" s="1252">
        <v>0</v>
      </c>
      <c r="U37" s="1251" t="s">
        <v>116</v>
      </c>
      <c r="V37" s="1251" t="s">
        <v>397</v>
      </c>
      <c r="W37" s="1251" t="s">
        <v>1933</v>
      </c>
      <c r="X37" s="1251" t="s">
        <v>89</v>
      </c>
      <c r="Y37" s="1251">
        <v>601</v>
      </c>
      <c r="Z37" s="1251">
        <v>8</v>
      </c>
      <c r="AA37" s="1251" t="b">
        <v>1</v>
      </c>
    </row>
    <row r="38" spans="1:27" ht="12">
      <c r="A38" s="1251">
        <v>25</v>
      </c>
      <c r="B38" s="1251">
        <v>100</v>
      </c>
      <c r="C38" s="1251" t="s">
        <v>1513</v>
      </c>
      <c r="D38" s="1251">
        <v>603820</v>
      </c>
      <c r="E38" s="1251" t="s">
        <v>1945</v>
      </c>
      <c r="F38" s="1251">
        <v>2019</v>
      </c>
      <c r="G38" s="1252">
        <v>712</v>
      </c>
      <c r="H38" s="1252">
        <v>712</v>
      </c>
      <c r="I38" s="1252">
        <v>712</v>
      </c>
      <c r="J38" s="1252">
        <v>712</v>
      </c>
      <c r="K38" s="1252">
        <v>712</v>
      </c>
      <c r="L38" s="1252">
        <v>712</v>
      </c>
      <c r="M38" s="1252">
        <v>712</v>
      </c>
      <c r="N38" s="1252">
        <v>712</v>
      </c>
      <c r="O38" s="1252">
        <v>712</v>
      </c>
      <c r="P38" s="1252">
        <v>712</v>
      </c>
      <c r="Q38" s="1252">
        <v>712</v>
      </c>
      <c r="R38" s="1252">
        <v>-9288</v>
      </c>
      <c r="S38" s="1252">
        <v>-1456</v>
      </c>
      <c r="T38" s="1252">
        <v>0</v>
      </c>
      <c r="U38" s="1251" t="s">
        <v>116</v>
      </c>
      <c r="V38" s="1251" t="s">
        <v>397</v>
      </c>
      <c r="W38" s="1251" t="s">
        <v>1946</v>
      </c>
      <c r="X38" s="1251" t="s">
        <v>89</v>
      </c>
      <c r="Y38" s="1251">
        <v>603</v>
      </c>
      <c r="Z38" s="1251">
        <v>8</v>
      </c>
      <c r="AA38" s="1251" t="b">
        <v>1</v>
      </c>
    </row>
    <row r="39" spans="1:27" ht="12">
      <c r="A39" s="1251">
        <v>25</v>
      </c>
      <c r="B39" s="1251">
        <v>100</v>
      </c>
      <c r="C39" s="1251" t="s">
        <v>1513</v>
      </c>
      <c r="D39" s="1251">
        <v>604845</v>
      </c>
      <c r="E39" s="1251" t="s">
        <v>1947</v>
      </c>
      <c r="F39" s="1251">
        <v>2019</v>
      </c>
      <c r="G39" s="1252">
        <v>0</v>
      </c>
      <c r="H39" s="1252">
        <v>0</v>
      </c>
      <c r="I39" s="1252">
        <v>0</v>
      </c>
      <c r="J39" s="1252">
        <v>0</v>
      </c>
      <c r="K39" s="1252">
        <v>0</v>
      </c>
      <c r="L39" s="1252">
        <v>0</v>
      </c>
      <c r="M39" s="1252">
        <v>0</v>
      </c>
      <c r="N39" s="1252">
        <v>0</v>
      </c>
      <c r="O39" s="1252">
        <v>0</v>
      </c>
      <c r="P39" s="1252">
        <v>2500</v>
      </c>
      <c r="Q39" s="1252">
        <v>0</v>
      </c>
      <c r="R39" s="1252">
        <v>242.5</v>
      </c>
      <c r="S39" s="1252">
        <v>2742.5</v>
      </c>
      <c r="T39" s="1252">
        <v>0</v>
      </c>
      <c r="U39" s="1251" t="s">
        <v>116</v>
      </c>
      <c r="V39" s="1251" t="s">
        <v>397</v>
      </c>
      <c r="W39" s="1251" t="s">
        <v>1948</v>
      </c>
      <c r="X39" s="1251" t="s">
        <v>89</v>
      </c>
      <c r="Y39" s="1251">
        <v>604</v>
      </c>
      <c r="Z39" s="1251">
        <v>8</v>
      </c>
      <c r="AA39" s="1251" t="b">
        <v>1</v>
      </c>
    </row>
    <row r="40" spans="1:27" ht="12">
      <c r="A40" s="1251">
        <v>25</v>
      </c>
      <c r="B40" s="1251">
        <v>100</v>
      </c>
      <c r="C40" s="1251" t="s">
        <v>1513</v>
      </c>
      <c r="D40" s="1251">
        <v>604871</v>
      </c>
      <c r="E40" s="1251" t="s">
        <v>1949</v>
      </c>
      <c r="F40" s="1251">
        <v>2019</v>
      </c>
      <c r="G40" s="1252">
        <v>0</v>
      </c>
      <c r="H40" s="1252">
        <v>0</v>
      </c>
      <c r="I40" s="1252">
        <v>0</v>
      </c>
      <c r="J40" s="1252">
        <v>0</v>
      </c>
      <c r="K40" s="1252">
        <v>0</v>
      </c>
      <c r="L40" s="1252">
        <v>0</v>
      </c>
      <c r="M40" s="1252">
        <v>0</v>
      </c>
      <c r="N40" s="1252">
        <v>0</v>
      </c>
      <c r="O40" s="1252">
        <v>0</v>
      </c>
      <c r="P40" s="1252">
        <v>0</v>
      </c>
      <c r="Q40" s="1252">
        <v>0</v>
      </c>
      <c r="R40" s="1252">
        <v>100</v>
      </c>
      <c r="S40" s="1252">
        <v>100</v>
      </c>
      <c r="T40" s="1252">
        <v>0</v>
      </c>
      <c r="U40" s="1251" t="s">
        <v>116</v>
      </c>
      <c r="V40" s="1251" t="s">
        <v>397</v>
      </c>
      <c r="W40" s="1251" t="s">
        <v>1948</v>
      </c>
      <c r="X40" s="1251" t="s">
        <v>89</v>
      </c>
      <c r="Y40" s="1251">
        <v>604</v>
      </c>
      <c r="Z40" s="1251">
        <v>8</v>
      </c>
      <c r="AA40" s="1251" t="b">
        <v>1</v>
      </c>
    </row>
    <row r="41" spans="1:27" ht="12">
      <c r="A41" s="1251">
        <v>25</v>
      </c>
      <c r="B41" s="1251">
        <v>100</v>
      </c>
      <c r="C41" s="1251" t="s">
        <v>1513</v>
      </c>
      <c r="D41" s="1251">
        <v>610100</v>
      </c>
      <c r="E41" s="1251" t="s">
        <v>1950</v>
      </c>
      <c r="F41" s="1251">
        <v>2019</v>
      </c>
      <c r="G41" s="1252">
        <v>98.840000000000003</v>
      </c>
      <c r="H41" s="1252">
        <v>1000</v>
      </c>
      <c r="I41" s="1252">
        <v>1000</v>
      </c>
      <c r="J41" s="1252">
        <v>2323.75</v>
      </c>
      <c r="K41" s="1252">
        <v>1882.5</v>
      </c>
      <c r="L41" s="1252">
        <v>1441.25</v>
      </c>
      <c r="M41" s="1252">
        <v>1640.5</v>
      </c>
      <c r="N41" s="1252">
        <v>1491.1600000000001</v>
      </c>
      <c r="O41" s="1252">
        <v>1490.8399999999999</v>
      </c>
      <c r="P41" s="1252">
        <v>7064.3000000000002</v>
      </c>
      <c r="Q41" s="1252">
        <v>2884</v>
      </c>
      <c r="R41" s="1252">
        <v>-1768</v>
      </c>
      <c r="S41" s="1252">
        <v>20549.139999999999</v>
      </c>
      <c r="T41" s="1252">
        <v>0</v>
      </c>
      <c r="U41" s="1251" t="s">
        <v>116</v>
      </c>
      <c r="V41" s="1251" t="s">
        <v>397</v>
      </c>
      <c r="W41" s="1251" t="s">
        <v>1951</v>
      </c>
      <c r="X41" s="1251" t="s">
        <v>89</v>
      </c>
      <c r="Y41" s="1251">
        <v>610</v>
      </c>
      <c r="Z41" s="1251">
        <v>1</v>
      </c>
      <c r="AA41" s="1251" t="b">
        <v>1</v>
      </c>
    </row>
    <row r="42" spans="1:27" ht="12">
      <c r="A42" s="1251">
        <v>25</v>
      </c>
      <c r="B42" s="1251">
        <v>100</v>
      </c>
      <c r="C42" s="1251" t="s">
        <v>1513</v>
      </c>
      <c r="D42" s="1251">
        <v>615100</v>
      </c>
      <c r="E42" s="1251" t="s">
        <v>1952</v>
      </c>
      <c r="F42" s="1251">
        <v>2019</v>
      </c>
      <c r="G42" s="1252">
        <v>28980.169999999998</v>
      </c>
      <c r="H42" s="1252">
        <v>24564.540000000001</v>
      </c>
      <c r="I42" s="1252">
        <v>25802.189999999999</v>
      </c>
      <c r="J42" s="1252">
        <v>18760.52</v>
      </c>
      <c r="K42" s="1252">
        <v>16340.219999999999</v>
      </c>
      <c r="L42" s="1252">
        <v>22031.73</v>
      </c>
      <c r="M42" s="1252">
        <v>20764.09</v>
      </c>
      <c r="N42" s="1252">
        <v>17445.93</v>
      </c>
      <c r="O42" s="1252">
        <v>14463.559999999999</v>
      </c>
      <c r="P42" s="1252">
        <v>20701.09</v>
      </c>
      <c r="Q42" s="1252">
        <v>20026.810000000001</v>
      </c>
      <c r="R42" s="1252">
        <v>23734.459999999999</v>
      </c>
      <c r="S42" s="1252">
        <v>253615.30999999997</v>
      </c>
      <c r="T42" s="1252">
        <v>0</v>
      </c>
      <c r="U42" s="1251" t="s">
        <v>116</v>
      </c>
      <c r="V42" s="1251" t="s">
        <v>397</v>
      </c>
      <c r="W42" s="1251" t="s">
        <v>1953</v>
      </c>
      <c r="X42" s="1251" t="s">
        <v>89</v>
      </c>
      <c r="Y42" s="1251">
        <v>615</v>
      </c>
      <c r="Z42" s="1251">
        <v>1</v>
      </c>
      <c r="AA42" s="1251" t="b">
        <v>1</v>
      </c>
    </row>
    <row r="43" spans="1:27" ht="12">
      <c r="A43" s="1251">
        <v>25</v>
      </c>
      <c r="B43" s="1251">
        <v>100</v>
      </c>
      <c r="C43" s="1251" t="s">
        <v>1513</v>
      </c>
      <c r="D43" s="1251">
        <v>615300</v>
      </c>
      <c r="E43" s="1251" t="s">
        <v>1954</v>
      </c>
      <c r="F43" s="1251">
        <v>2019</v>
      </c>
      <c r="G43" s="1252">
        <v>515.90999999999997</v>
      </c>
      <c r="H43" s="1252">
        <v>602.86000000000001</v>
      </c>
      <c r="I43" s="1252">
        <v>786.44000000000005</v>
      </c>
      <c r="J43" s="1252">
        <v>568.30999999999995</v>
      </c>
      <c r="K43" s="1252">
        <v>423.88999999999999</v>
      </c>
      <c r="L43" s="1252">
        <v>79.650000000000006</v>
      </c>
      <c r="M43" s="1252">
        <v>706.34000000000003</v>
      </c>
      <c r="N43" s="1252">
        <v>-52.890000000000001</v>
      </c>
      <c r="O43" s="1252">
        <v>422.80000000000001</v>
      </c>
      <c r="P43" s="1252">
        <v>252.69999999999999</v>
      </c>
      <c r="Q43" s="1252">
        <v>554.84000000000003</v>
      </c>
      <c r="R43" s="1252">
        <v>869.42999999999995</v>
      </c>
      <c r="S43" s="1252">
        <v>5730.2800000000007</v>
      </c>
      <c r="T43" s="1252">
        <v>0</v>
      </c>
      <c r="U43" s="1251" t="s">
        <v>116</v>
      </c>
      <c r="V43" s="1251" t="s">
        <v>397</v>
      </c>
      <c r="W43" s="1251" t="s">
        <v>1953</v>
      </c>
      <c r="X43" s="1251" t="s">
        <v>89</v>
      </c>
      <c r="Y43" s="1251">
        <v>615</v>
      </c>
      <c r="Z43" s="1251">
        <v>3</v>
      </c>
      <c r="AA43" s="1251" t="b">
        <v>1</v>
      </c>
    </row>
    <row r="44" spans="1:27" ht="12">
      <c r="A44" s="1251">
        <v>25</v>
      </c>
      <c r="B44" s="1251">
        <v>100</v>
      </c>
      <c r="C44" s="1251" t="s">
        <v>1513</v>
      </c>
      <c r="D44" s="1251">
        <v>615500</v>
      </c>
      <c r="E44" s="1251" t="s">
        <v>1955</v>
      </c>
      <c r="F44" s="1251">
        <v>2019</v>
      </c>
      <c r="G44" s="1252">
        <v>2399.98</v>
      </c>
      <c r="H44" s="1252">
        <v>2191.0900000000001</v>
      </c>
      <c r="I44" s="1252">
        <v>2528.1599999999999</v>
      </c>
      <c r="J44" s="1252">
        <v>2068.4699999999998</v>
      </c>
      <c r="K44" s="1252">
        <v>1244.53</v>
      </c>
      <c r="L44" s="1252">
        <v>1190.6099999999999</v>
      </c>
      <c r="M44" s="1252">
        <v>1384.4100000000001</v>
      </c>
      <c r="N44" s="1252">
        <v>1254.3399999999999</v>
      </c>
      <c r="O44" s="1252">
        <v>922.54999999999995</v>
      </c>
      <c r="P44" s="1252">
        <v>1437.1700000000001</v>
      </c>
      <c r="Q44" s="1252">
        <v>1876.55</v>
      </c>
      <c r="R44" s="1252">
        <v>2457.0599999999999</v>
      </c>
      <c r="S44" s="1252">
        <v>20954.919999999998</v>
      </c>
      <c r="T44" s="1252">
        <v>0</v>
      </c>
      <c r="U44" s="1251" t="s">
        <v>116</v>
      </c>
      <c r="V44" s="1251" t="s">
        <v>397</v>
      </c>
      <c r="W44" s="1251" t="s">
        <v>1953</v>
      </c>
      <c r="X44" s="1251" t="s">
        <v>89</v>
      </c>
      <c r="Y44" s="1251">
        <v>615</v>
      </c>
      <c r="Z44" s="1251">
        <v>5</v>
      </c>
      <c r="AA44" s="1251" t="b">
        <v>1</v>
      </c>
    </row>
    <row r="45" spans="1:27" ht="12">
      <c r="A45" s="1251">
        <v>25</v>
      </c>
      <c r="B45" s="1251">
        <v>100</v>
      </c>
      <c r="C45" s="1251" t="s">
        <v>1513</v>
      </c>
      <c r="D45" s="1251">
        <v>615800</v>
      </c>
      <c r="E45" s="1251" t="s">
        <v>1956</v>
      </c>
      <c r="F45" s="1251">
        <v>2019</v>
      </c>
      <c r="G45" s="1252">
        <v>510.44999999999999</v>
      </c>
      <c r="H45" s="1252">
        <v>458.12</v>
      </c>
      <c r="I45" s="1252">
        <v>469.52999999999997</v>
      </c>
      <c r="J45" s="1252">
        <v>886.79999999999995</v>
      </c>
      <c r="K45" s="1252">
        <v>265.32999999999998</v>
      </c>
      <c r="L45" s="1252">
        <v>-233.93000000000001</v>
      </c>
      <c r="M45" s="1252">
        <v>1356.3099999999999</v>
      </c>
      <c r="N45" s="1252">
        <v>122.44</v>
      </c>
      <c r="O45" s="1252">
        <v>434.77999999999997</v>
      </c>
      <c r="P45" s="1252">
        <v>431.75</v>
      </c>
      <c r="Q45" s="1252">
        <v>396.06999999999999</v>
      </c>
      <c r="R45" s="1252">
        <v>721.72000000000003</v>
      </c>
      <c r="S45" s="1252">
        <v>5819.3699999999999</v>
      </c>
      <c r="T45" s="1252">
        <v>0</v>
      </c>
      <c r="U45" s="1251" t="s">
        <v>116</v>
      </c>
      <c r="V45" s="1251" t="s">
        <v>397</v>
      </c>
      <c r="W45" s="1251" t="s">
        <v>1953</v>
      </c>
      <c r="X45" s="1251" t="s">
        <v>89</v>
      </c>
      <c r="Y45" s="1251">
        <v>615</v>
      </c>
      <c r="Z45" s="1251">
        <v>8</v>
      </c>
      <c r="AA45" s="1251" t="b">
        <v>1</v>
      </c>
    </row>
    <row r="46" spans="1:27" ht="12">
      <c r="A46" s="1251">
        <v>25</v>
      </c>
      <c r="B46" s="1251">
        <v>100</v>
      </c>
      <c r="C46" s="1251" t="s">
        <v>1513</v>
      </c>
      <c r="D46" s="1251">
        <v>616100</v>
      </c>
      <c r="E46" s="1251" t="s">
        <v>1957</v>
      </c>
      <c r="F46" s="1251">
        <v>2019</v>
      </c>
      <c r="G46" s="1252">
        <v>1579.7</v>
      </c>
      <c r="H46" s="1252">
        <v>1852.02</v>
      </c>
      <c r="I46" s="1252">
        <v>2867.6300000000001</v>
      </c>
      <c r="J46" s="1252">
        <v>125.37</v>
      </c>
      <c r="K46" s="1252">
        <v>-135.37</v>
      </c>
      <c r="L46" s="1252">
        <v>74.680000000000007</v>
      </c>
      <c r="M46" s="1252">
        <v>1281.6300000000001</v>
      </c>
      <c r="N46" s="1252">
        <v>69.260000000000005</v>
      </c>
      <c r="O46" s="1252">
        <v>445.63999999999999</v>
      </c>
      <c r="P46" s="1252">
        <v>1043.72</v>
      </c>
      <c r="Q46" s="1252">
        <v>123.2</v>
      </c>
      <c r="R46" s="1252">
        <v>821.59000000000003</v>
      </c>
      <c r="S46" s="1252">
        <v>10149.070000000002</v>
      </c>
      <c r="T46" s="1252">
        <v>0</v>
      </c>
      <c r="U46" s="1251" t="s">
        <v>116</v>
      </c>
      <c r="V46" s="1251" t="s">
        <v>397</v>
      </c>
      <c r="W46" s="1251" t="s">
        <v>1953</v>
      </c>
      <c r="X46" s="1251" t="s">
        <v>89</v>
      </c>
      <c r="Y46" s="1251">
        <v>616</v>
      </c>
      <c r="Z46" s="1251">
        <v>1</v>
      </c>
      <c r="AA46" s="1251" t="b">
        <v>1</v>
      </c>
    </row>
    <row r="47" spans="1:27" ht="12">
      <c r="A47" s="1251">
        <v>25</v>
      </c>
      <c r="B47" s="1251">
        <v>100</v>
      </c>
      <c r="C47" s="1251" t="s">
        <v>1513</v>
      </c>
      <c r="D47" s="1251">
        <v>616500</v>
      </c>
      <c r="E47" s="1251" t="s">
        <v>1958</v>
      </c>
      <c r="F47" s="1251">
        <v>2019</v>
      </c>
      <c r="G47" s="1252">
        <v>192.5</v>
      </c>
      <c r="H47" s="1252">
        <v>183.80000000000001</v>
      </c>
      <c r="I47" s="1252">
        <v>139.22</v>
      </c>
      <c r="J47" s="1252">
        <v>104.2</v>
      </c>
      <c r="K47" s="1252">
        <v>71.480000000000004</v>
      </c>
      <c r="L47" s="1252">
        <v>74.379999999999995</v>
      </c>
      <c r="M47" s="1252">
        <v>71.629999999999995</v>
      </c>
      <c r="N47" s="1252">
        <v>58.469999999999999</v>
      </c>
      <c r="O47" s="1252">
        <v>210.22999999999999</v>
      </c>
      <c r="P47" s="1252">
        <v>45.020000000000003</v>
      </c>
      <c r="Q47" s="1252">
        <v>130.88999999999999</v>
      </c>
      <c r="R47" s="1252">
        <v>173.5</v>
      </c>
      <c r="S47" s="1252">
        <v>1455.3200000000002</v>
      </c>
      <c r="T47" s="1252">
        <v>0</v>
      </c>
      <c r="U47" s="1251" t="s">
        <v>116</v>
      </c>
      <c r="V47" s="1251" t="s">
        <v>397</v>
      </c>
      <c r="W47" s="1251" t="s">
        <v>1953</v>
      </c>
      <c r="X47" s="1251" t="s">
        <v>89</v>
      </c>
      <c r="Y47" s="1251">
        <v>616</v>
      </c>
      <c r="Z47" s="1251">
        <v>5</v>
      </c>
      <c r="AA47" s="1251" t="b">
        <v>1</v>
      </c>
    </row>
    <row r="48" spans="1:27" ht="12">
      <c r="A48" s="1251">
        <v>25</v>
      </c>
      <c r="B48" s="1251">
        <v>100</v>
      </c>
      <c r="C48" s="1251" t="s">
        <v>1513</v>
      </c>
      <c r="D48" s="1251">
        <v>618300</v>
      </c>
      <c r="E48" s="1251" t="s">
        <v>1959</v>
      </c>
      <c r="F48" s="1251">
        <v>2019</v>
      </c>
      <c r="G48" s="1252">
        <v>0</v>
      </c>
      <c r="H48" s="1252">
        <v>0</v>
      </c>
      <c r="I48" s="1252">
        <v>0</v>
      </c>
      <c r="J48" s="1252">
        <v>0</v>
      </c>
      <c r="K48" s="1252">
        <v>0</v>
      </c>
      <c r="L48" s="1252">
        <v>0</v>
      </c>
      <c r="M48" s="1252">
        <v>0</v>
      </c>
      <c r="N48" s="1252">
        <v>0</v>
      </c>
      <c r="O48" s="1252">
        <v>408.31999999999999</v>
      </c>
      <c r="P48" s="1252">
        <v>-408.31999999999999</v>
      </c>
      <c r="Q48" s="1252">
        <v>0</v>
      </c>
      <c r="R48" s="1252">
        <v>0</v>
      </c>
      <c r="S48" s="1252">
        <v>0</v>
      </c>
      <c r="T48" s="1252">
        <v>0</v>
      </c>
      <c r="U48" s="1251" t="s">
        <v>116</v>
      </c>
      <c r="V48" s="1251" t="s">
        <v>397</v>
      </c>
      <c r="W48" s="1251" t="s">
        <v>1960</v>
      </c>
      <c r="X48" s="1251" t="s">
        <v>89</v>
      </c>
      <c r="Y48" s="1251">
        <v>618</v>
      </c>
      <c r="Z48" s="1251">
        <v>3</v>
      </c>
      <c r="AA48" s="1251" t="b">
        <v>1</v>
      </c>
    </row>
    <row r="49" spans="1:27" ht="12">
      <c r="A49" s="1251">
        <v>25</v>
      </c>
      <c r="B49" s="1251">
        <v>100</v>
      </c>
      <c r="C49" s="1251" t="s">
        <v>1513</v>
      </c>
      <c r="D49" s="1251">
        <v>618340</v>
      </c>
      <c r="E49" s="1251" t="s">
        <v>1961</v>
      </c>
      <c r="F49" s="1251">
        <v>2019</v>
      </c>
      <c r="G49" s="1252">
        <v>2429.02</v>
      </c>
      <c r="H49" s="1252">
        <v>1773.8800000000001</v>
      </c>
      <c r="I49" s="1252">
        <v>2117.9200000000001</v>
      </c>
      <c r="J49" s="1252">
        <v>2250.5900000000001</v>
      </c>
      <c r="K49" s="1252">
        <v>2454.9099999999999</v>
      </c>
      <c r="L49" s="1252">
        <v>3704.5900000000001</v>
      </c>
      <c r="M49" s="1252">
        <v>2969.2600000000002</v>
      </c>
      <c r="N49" s="1252">
        <v>3373.1199999999999</v>
      </c>
      <c r="O49" s="1252">
        <v>3617.9200000000001</v>
      </c>
      <c r="P49" s="1252">
        <v>2901.04</v>
      </c>
      <c r="Q49" s="1252">
        <v>1854.0799999999999</v>
      </c>
      <c r="R49" s="1252">
        <v>2336.8000000000002</v>
      </c>
      <c r="S49" s="1252">
        <v>31783.130000000001</v>
      </c>
      <c r="T49" s="1252">
        <v>0</v>
      </c>
      <c r="U49" s="1251" t="s">
        <v>116</v>
      </c>
      <c r="V49" s="1251" t="s">
        <v>397</v>
      </c>
      <c r="W49" s="1251" t="s">
        <v>1960</v>
      </c>
      <c r="X49" s="1251" t="s">
        <v>89</v>
      </c>
      <c r="Y49" s="1251">
        <v>618</v>
      </c>
      <c r="Z49" s="1251">
        <v>3</v>
      </c>
      <c r="AA49" s="1251" t="b">
        <v>1</v>
      </c>
    </row>
    <row r="50" spans="1:27" ht="12">
      <c r="A50" s="1251">
        <v>25</v>
      </c>
      <c r="B50" s="1251">
        <v>100</v>
      </c>
      <c r="C50" s="1251" t="s">
        <v>1513</v>
      </c>
      <c r="D50" s="1251">
        <v>618345</v>
      </c>
      <c r="E50" s="1251" t="s">
        <v>1962</v>
      </c>
      <c r="F50" s="1251">
        <v>2019</v>
      </c>
      <c r="G50" s="1252">
        <v>93.480000000000004</v>
      </c>
      <c r="H50" s="1252">
        <v>930.80999999999995</v>
      </c>
      <c r="I50" s="1252">
        <v>304.04000000000002</v>
      </c>
      <c r="J50" s="1252">
        <v>673.50999999999999</v>
      </c>
      <c r="K50" s="1252">
        <v>636.12</v>
      </c>
      <c r="L50" s="1252">
        <v>0</v>
      </c>
      <c r="M50" s="1252">
        <v>0</v>
      </c>
      <c r="N50" s="1252">
        <v>0</v>
      </c>
      <c r="O50" s="1252">
        <v>0</v>
      </c>
      <c r="P50" s="1252">
        <v>0</v>
      </c>
      <c r="Q50" s="1252">
        <v>-2358</v>
      </c>
      <c r="R50" s="1252">
        <v>0</v>
      </c>
      <c r="S50" s="1252">
        <v>279.96000000000004</v>
      </c>
      <c r="T50" s="1252">
        <v>0</v>
      </c>
      <c r="U50" s="1251" t="s">
        <v>116</v>
      </c>
      <c r="V50" s="1251" t="s">
        <v>397</v>
      </c>
      <c r="W50" s="1251" t="s">
        <v>1960</v>
      </c>
      <c r="X50" s="1251" t="s">
        <v>89</v>
      </c>
      <c r="Y50" s="1251">
        <v>618</v>
      </c>
      <c r="Z50" s="1251">
        <v>3</v>
      </c>
      <c r="AA50" s="1251" t="b">
        <v>1</v>
      </c>
    </row>
    <row r="51" spans="1:27" ht="12">
      <c r="A51" s="1251">
        <v>25</v>
      </c>
      <c r="B51" s="1251">
        <v>100</v>
      </c>
      <c r="C51" s="1251" t="s">
        <v>1513</v>
      </c>
      <c r="D51" s="1251">
        <v>618355</v>
      </c>
      <c r="E51" s="1251" t="s">
        <v>1963</v>
      </c>
      <c r="F51" s="1251">
        <v>2019</v>
      </c>
      <c r="G51" s="1252">
        <v>0</v>
      </c>
      <c r="H51" s="1252">
        <v>0</v>
      </c>
      <c r="I51" s="1252">
        <v>0</v>
      </c>
      <c r="J51" s="1252">
        <v>0</v>
      </c>
      <c r="K51" s="1252">
        <v>0</v>
      </c>
      <c r="L51" s="1252">
        <v>0</v>
      </c>
      <c r="M51" s="1252">
        <v>0</v>
      </c>
      <c r="N51" s="1252">
        <v>0</v>
      </c>
      <c r="O51" s="1252">
        <v>0</v>
      </c>
      <c r="P51" s="1252">
        <v>0</v>
      </c>
      <c r="Q51" s="1252">
        <v>-0.080000000000000002</v>
      </c>
      <c r="R51" s="1252">
        <v>0</v>
      </c>
      <c r="S51" s="1252">
        <v>-0.080000000000000002</v>
      </c>
      <c r="T51" s="1252">
        <v>0</v>
      </c>
      <c r="U51" s="1251" t="s">
        <v>116</v>
      </c>
      <c r="V51" s="1251" t="s">
        <v>397</v>
      </c>
      <c r="W51" s="1251" t="s">
        <v>1960</v>
      </c>
      <c r="X51" s="1251" t="s">
        <v>89</v>
      </c>
      <c r="Y51" s="1251">
        <v>618</v>
      </c>
      <c r="Z51" s="1251">
        <v>3</v>
      </c>
      <c r="AA51" s="1251" t="b">
        <v>1</v>
      </c>
    </row>
    <row r="52" spans="1:27" ht="12">
      <c r="A52" s="1251">
        <v>25</v>
      </c>
      <c r="B52" s="1251">
        <v>100</v>
      </c>
      <c r="C52" s="1251" t="s">
        <v>1513</v>
      </c>
      <c r="D52" s="1251">
        <v>618395</v>
      </c>
      <c r="E52" s="1251" t="s">
        <v>1964</v>
      </c>
      <c r="F52" s="1251">
        <v>2019</v>
      </c>
      <c r="G52" s="1252">
        <v>2737.6599999999999</v>
      </c>
      <c r="H52" s="1252">
        <v>1813.6199999999999</v>
      </c>
      <c r="I52" s="1252">
        <v>1214.0799999999999</v>
      </c>
      <c r="J52" s="1252">
        <v>1126.01</v>
      </c>
      <c r="K52" s="1252">
        <v>997.77999999999997</v>
      </c>
      <c r="L52" s="1252">
        <v>2425.9299999999998</v>
      </c>
      <c r="M52" s="1252">
        <v>4661.4799999999996</v>
      </c>
      <c r="N52" s="1252">
        <v>1479.8599999999999</v>
      </c>
      <c r="O52" s="1252">
        <v>6741.9399999999996</v>
      </c>
      <c r="P52" s="1252">
        <v>-3769.54</v>
      </c>
      <c r="Q52" s="1252">
        <v>5072.5</v>
      </c>
      <c r="R52" s="1252">
        <v>2146.9699999999998</v>
      </c>
      <c r="S52" s="1252">
        <v>26648.289999999997</v>
      </c>
      <c r="T52" s="1252">
        <v>0</v>
      </c>
      <c r="U52" s="1251" t="s">
        <v>116</v>
      </c>
      <c r="V52" s="1251" t="s">
        <v>397</v>
      </c>
      <c r="W52" s="1251" t="s">
        <v>1960</v>
      </c>
      <c r="X52" s="1251" t="s">
        <v>89</v>
      </c>
      <c r="Y52" s="1251">
        <v>618</v>
      </c>
      <c r="Z52" s="1251">
        <v>3</v>
      </c>
      <c r="AA52" s="1251" t="b">
        <v>1</v>
      </c>
    </row>
    <row r="53" spans="1:27" ht="12">
      <c r="A53" s="1251">
        <v>25</v>
      </c>
      <c r="B53" s="1251">
        <v>100</v>
      </c>
      <c r="C53" s="1251" t="s">
        <v>1513</v>
      </c>
      <c r="D53" s="1251">
        <v>620100</v>
      </c>
      <c r="E53" s="1251" t="s">
        <v>1965</v>
      </c>
      <c r="F53" s="1251">
        <v>2019</v>
      </c>
      <c r="G53" s="1252">
        <v>0</v>
      </c>
      <c r="H53" s="1252">
        <v>0</v>
      </c>
      <c r="I53" s="1252">
        <v>0</v>
      </c>
      <c r="J53" s="1252">
        <v>0</v>
      </c>
      <c r="K53" s="1252">
        <v>0</v>
      </c>
      <c r="L53" s="1252">
        <v>0</v>
      </c>
      <c r="M53" s="1252">
        <v>0</v>
      </c>
      <c r="N53" s="1252">
        <v>0</v>
      </c>
      <c r="O53" s="1252">
        <v>1646.29</v>
      </c>
      <c r="P53" s="1252">
        <v>3000</v>
      </c>
      <c r="Q53" s="1252">
        <v>-3000</v>
      </c>
      <c r="R53" s="1252">
        <v>59.409999999999997</v>
      </c>
      <c r="S53" s="1252">
        <v>1705.7</v>
      </c>
      <c r="T53" s="1252">
        <v>0</v>
      </c>
      <c r="U53" s="1251" t="s">
        <v>116</v>
      </c>
      <c r="V53" s="1251" t="s">
        <v>397</v>
      </c>
      <c r="W53" s="1251" t="s">
        <v>1966</v>
      </c>
      <c r="X53" s="1251" t="s">
        <v>89</v>
      </c>
      <c r="Y53" s="1251">
        <v>620</v>
      </c>
      <c r="Z53" s="1251">
        <v>1</v>
      </c>
      <c r="AA53" s="1251" t="b">
        <v>1</v>
      </c>
    </row>
    <row r="54" spans="1:27" ht="12">
      <c r="A54" s="1251">
        <v>25</v>
      </c>
      <c r="B54" s="1251">
        <v>100</v>
      </c>
      <c r="C54" s="1251" t="s">
        <v>1513</v>
      </c>
      <c r="D54" s="1251">
        <v>620200</v>
      </c>
      <c r="E54" s="1251" t="s">
        <v>1967</v>
      </c>
      <c r="F54" s="1251">
        <v>2019</v>
      </c>
      <c r="G54" s="1252">
        <v>0</v>
      </c>
      <c r="H54" s="1252">
        <v>0</v>
      </c>
      <c r="I54" s="1252">
        <v>1068.47</v>
      </c>
      <c r="J54" s="1252">
        <v>0</v>
      </c>
      <c r="K54" s="1252">
        <v>0</v>
      </c>
      <c r="L54" s="1252">
        <v>0</v>
      </c>
      <c r="M54" s="1252">
        <v>0</v>
      </c>
      <c r="N54" s="1252">
        <v>0</v>
      </c>
      <c r="O54" s="1252">
        <v>0</v>
      </c>
      <c r="P54" s="1252">
        <v>0</v>
      </c>
      <c r="Q54" s="1252">
        <v>0</v>
      </c>
      <c r="R54" s="1252">
        <v>0</v>
      </c>
      <c r="S54" s="1252">
        <v>1068.47</v>
      </c>
      <c r="T54" s="1252">
        <v>0</v>
      </c>
      <c r="U54" s="1251" t="s">
        <v>116</v>
      </c>
      <c r="V54" s="1251" t="s">
        <v>397</v>
      </c>
      <c r="W54" s="1251" t="s">
        <v>1966</v>
      </c>
      <c r="X54" s="1251" t="s">
        <v>89</v>
      </c>
      <c r="Y54" s="1251">
        <v>620</v>
      </c>
      <c r="Z54" s="1251">
        <v>2</v>
      </c>
      <c r="AA54" s="1251" t="b">
        <v>1</v>
      </c>
    </row>
    <row r="55" spans="1:27" ht="12">
      <c r="A55" s="1251">
        <v>25</v>
      </c>
      <c r="B55" s="1251">
        <v>100</v>
      </c>
      <c r="C55" s="1251" t="s">
        <v>1513</v>
      </c>
      <c r="D55" s="1251">
        <v>620300</v>
      </c>
      <c r="E55" s="1251" t="s">
        <v>1968</v>
      </c>
      <c r="F55" s="1251">
        <v>2019</v>
      </c>
      <c r="G55" s="1252">
        <v>215.78999999999999</v>
      </c>
      <c r="H55" s="1252">
        <v>78.319999999999993</v>
      </c>
      <c r="I55" s="1252">
        <v>395.73000000000002</v>
      </c>
      <c r="J55" s="1252">
        <v>102.12</v>
      </c>
      <c r="K55" s="1252">
        <v>174.38999999999999</v>
      </c>
      <c r="L55" s="1252">
        <v>2196.2600000000002</v>
      </c>
      <c r="M55" s="1252">
        <v>143</v>
      </c>
      <c r="N55" s="1252">
        <v>270</v>
      </c>
      <c r="O55" s="1252">
        <v>23.989999999999998</v>
      </c>
      <c r="P55" s="1252">
        <v>1366.8499999999999</v>
      </c>
      <c r="Q55" s="1252">
        <v>482.16000000000003</v>
      </c>
      <c r="R55" s="1252">
        <v>15.210000000000001</v>
      </c>
      <c r="S55" s="1252">
        <v>5463.8199999999997</v>
      </c>
      <c r="T55" s="1252">
        <v>0</v>
      </c>
      <c r="U55" s="1251" t="s">
        <v>116</v>
      </c>
      <c r="V55" s="1251" t="s">
        <v>397</v>
      </c>
      <c r="W55" s="1251" t="s">
        <v>1966</v>
      </c>
      <c r="X55" s="1251" t="s">
        <v>89</v>
      </c>
      <c r="Y55" s="1251">
        <v>620</v>
      </c>
      <c r="Z55" s="1251">
        <v>3</v>
      </c>
      <c r="AA55" s="1251" t="b">
        <v>1</v>
      </c>
    </row>
    <row r="56" spans="1:27" ht="12">
      <c r="A56" s="1251">
        <v>25</v>
      </c>
      <c r="B56" s="1251">
        <v>100</v>
      </c>
      <c r="C56" s="1251" t="s">
        <v>1513</v>
      </c>
      <c r="D56" s="1251">
        <v>620400</v>
      </c>
      <c r="E56" s="1251" t="s">
        <v>1969</v>
      </c>
      <c r="F56" s="1251">
        <v>2019</v>
      </c>
      <c r="G56" s="1252">
        <v>265.22000000000003</v>
      </c>
      <c r="H56" s="1252">
        <v>2174.3200000000002</v>
      </c>
      <c r="I56" s="1252">
        <v>605.90999999999997</v>
      </c>
      <c r="J56" s="1252">
        <v>2492.6100000000001</v>
      </c>
      <c r="K56" s="1252">
        <v>324.58999999999997</v>
      </c>
      <c r="L56" s="1252">
        <v>2660.2800000000002</v>
      </c>
      <c r="M56" s="1252">
        <v>1722.6600000000001</v>
      </c>
      <c r="N56" s="1252">
        <v>2301.23</v>
      </c>
      <c r="O56" s="1252">
        <v>8786.4300000000003</v>
      </c>
      <c r="P56" s="1252">
        <v>3376.1700000000001</v>
      </c>
      <c r="Q56" s="1252">
        <v>3650.77</v>
      </c>
      <c r="R56" s="1252">
        <v>122.09</v>
      </c>
      <c r="S56" s="1252">
        <v>28482.279999999999</v>
      </c>
      <c r="T56" s="1252">
        <v>0</v>
      </c>
      <c r="U56" s="1251" t="s">
        <v>116</v>
      </c>
      <c r="V56" s="1251" t="s">
        <v>397</v>
      </c>
      <c r="W56" s="1251" t="s">
        <v>1966</v>
      </c>
      <c r="X56" s="1251" t="s">
        <v>89</v>
      </c>
      <c r="Y56" s="1251">
        <v>620</v>
      </c>
      <c r="Z56" s="1251">
        <v>4</v>
      </c>
      <c r="AA56" s="1251" t="b">
        <v>1</v>
      </c>
    </row>
    <row r="57" spans="1:27" ht="12">
      <c r="A57" s="1251">
        <v>25</v>
      </c>
      <c r="B57" s="1251">
        <v>100</v>
      </c>
      <c r="C57" s="1251" t="s">
        <v>1513</v>
      </c>
      <c r="D57" s="1251">
        <v>620506</v>
      </c>
      <c r="E57" s="1251" t="s">
        <v>1970</v>
      </c>
      <c r="F57" s="1251">
        <v>2019</v>
      </c>
      <c r="G57" s="1252">
        <v>0</v>
      </c>
      <c r="H57" s="1252">
        <v>0</v>
      </c>
      <c r="I57" s="1252">
        <v>0</v>
      </c>
      <c r="J57" s="1252">
        <v>0</v>
      </c>
      <c r="K57" s="1252">
        <v>94.879999999999995</v>
      </c>
      <c r="L57" s="1252">
        <v>0</v>
      </c>
      <c r="M57" s="1252">
        <v>0</v>
      </c>
      <c r="N57" s="1252">
        <v>0</v>
      </c>
      <c r="O57" s="1252">
        <v>0</v>
      </c>
      <c r="P57" s="1252">
        <v>0</v>
      </c>
      <c r="Q57" s="1252">
        <v>0</v>
      </c>
      <c r="R57" s="1252">
        <v>144.75</v>
      </c>
      <c r="S57" s="1252">
        <v>239.63</v>
      </c>
      <c r="T57" s="1252">
        <v>0</v>
      </c>
      <c r="U57" s="1251" t="s">
        <v>116</v>
      </c>
      <c r="V57" s="1251" t="s">
        <v>397</v>
      </c>
      <c r="W57" s="1251" t="s">
        <v>1966</v>
      </c>
      <c r="X57" s="1251" t="s">
        <v>89</v>
      </c>
      <c r="Y57" s="1251">
        <v>620</v>
      </c>
      <c r="Z57" s="1251">
        <v>5</v>
      </c>
      <c r="AA57" s="1251" t="b">
        <v>1</v>
      </c>
    </row>
    <row r="58" spans="1:27" ht="12">
      <c r="A58" s="1251">
        <v>25</v>
      </c>
      <c r="B58" s="1251">
        <v>100</v>
      </c>
      <c r="C58" s="1251" t="s">
        <v>1513</v>
      </c>
      <c r="D58" s="1251">
        <v>620512</v>
      </c>
      <c r="E58" s="1251" t="s">
        <v>1971</v>
      </c>
      <c r="F58" s="1251">
        <v>2019</v>
      </c>
      <c r="G58" s="1252">
        <v>0</v>
      </c>
      <c r="H58" s="1252">
        <v>0</v>
      </c>
      <c r="I58" s="1252">
        <v>0</v>
      </c>
      <c r="J58" s="1252">
        <v>0</v>
      </c>
      <c r="K58" s="1252">
        <v>0</v>
      </c>
      <c r="L58" s="1252">
        <v>0</v>
      </c>
      <c r="M58" s="1252">
        <v>0</v>
      </c>
      <c r="N58" s="1252">
        <v>0</v>
      </c>
      <c r="O58" s="1252">
        <v>0</v>
      </c>
      <c r="P58" s="1252">
        <v>0</v>
      </c>
      <c r="Q58" s="1252">
        <v>234.03999999999999</v>
      </c>
      <c r="R58" s="1252">
        <v>0</v>
      </c>
      <c r="S58" s="1252">
        <v>234.03999999999999</v>
      </c>
      <c r="T58" s="1252">
        <v>0</v>
      </c>
      <c r="U58" s="1251" t="s">
        <v>116</v>
      </c>
      <c r="V58" s="1251" t="s">
        <v>397</v>
      </c>
      <c r="W58" s="1251" t="s">
        <v>1966</v>
      </c>
      <c r="X58" s="1251" t="s">
        <v>89</v>
      </c>
      <c r="Y58" s="1251">
        <v>620</v>
      </c>
      <c r="Z58" s="1251">
        <v>5</v>
      </c>
      <c r="AA58" s="1251" t="b">
        <v>1</v>
      </c>
    </row>
    <row r="59" spans="1:27" ht="12">
      <c r="A59" s="1251">
        <v>25</v>
      </c>
      <c r="B59" s="1251">
        <v>100</v>
      </c>
      <c r="C59" s="1251" t="s">
        <v>1513</v>
      </c>
      <c r="D59" s="1251">
        <v>620514</v>
      </c>
      <c r="E59" s="1251" t="s">
        <v>1972</v>
      </c>
      <c r="F59" s="1251">
        <v>2019</v>
      </c>
      <c r="G59" s="1252">
        <v>0</v>
      </c>
      <c r="H59" s="1252">
        <v>15.970000000000001</v>
      </c>
      <c r="I59" s="1252">
        <v>0</v>
      </c>
      <c r="J59" s="1252">
        <v>0</v>
      </c>
      <c r="K59" s="1252">
        <v>0</v>
      </c>
      <c r="L59" s="1252">
        <v>0</v>
      </c>
      <c r="M59" s="1252">
        <v>0</v>
      </c>
      <c r="N59" s="1252">
        <v>0</v>
      </c>
      <c r="O59" s="1252">
        <v>0</v>
      </c>
      <c r="P59" s="1252">
        <v>0</v>
      </c>
      <c r="Q59" s="1252">
        <v>139.63999999999999</v>
      </c>
      <c r="R59" s="1252">
        <v>234.49000000000001</v>
      </c>
      <c r="S59" s="1252">
        <v>390.10000000000002</v>
      </c>
      <c r="T59" s="1252">
        <v>0</v>
      </c>
      <c r="U59" s="1251" t="s">
        <v>116</v>
      </c>
      <c r="V59" s="1251" t="s">
        <v>397</v>
      </c>
      <c r="W59" s="1251" t="s">
        <v>1966</v>
      </c>
      <c r="X59" s="1251" t="s">
        <v>89</v>
      </c>
      <c r="Y59" s="1251">
        <v>620</v>
      </c>
      <c r="Z59" s="1251">
        <v>5</v>
      </c>
      <c r="AA59" s="1251" t="b">
        <v>1</v>
      </c>
    </row>
    <row r="60" spans="1:27" ht="12">
      <c r="A60" s="1251">
        <v>25</v>
      </c>
      <c r="B60" s="1251">
        <v>100</v>
      </c>
      <c r="C60" s="1251" t="s">
        <v>1513</v>
      </c>
      <c r="D60" s="1251">
        <v>620600</v>
      </c>
      <c r="E60" s="1251" t="s">
        <v>1973</v>
      </c>
      <c r="F60" s="1251">
        <v>2019</v>
      </c>
      <c r="G60" s="1252">
        <v>1360.72</v>
      </c>
      <c r="H60" s="1252">
        <v>137.43000000000001</v>
      </c>
      <c r="I60" s="1252">
        <v>1033.22</v>
      </c>
      <c r="J60" s="1252">
        <v>240.03999999999999</v>
      </c>
      <c r="K60" s="1252">
        <v>881.87</v>
      </c>
      <c r="L60" s="1252">
        <v>2352.5500000000002</v>
      </c>
      <c r="M60" s="1252">
        <v>928.52999999999997</v>
      </c>
      <c r="N60" s="1252">
        <v>2287.5900000000001</v>
      </c>
      <c r="O60" s="1252">
        <v>449.51999999999998</v>
      </c>
      <c r="P60" s="1252">
        <v>908.97000000000003</v>
      </c>
      <c r="Q60" s="1252">
        <v>628.33000000000004</v>
      </c>
      <c r="R60" s="1252">
        <v>0</v>
      </c>
      <c r="S60" s="1252">
        <v>11208.77</v>
      </c>
      <c r="T60" s="1252">
        <v>0</v>
      </c>
      <c r="U60" s="1251" t="s">
        <v>116</v>
      </c>
      <c r="V60" s="1251" t="s">
        <v>397</v>
      </c>
      <c r="W60" s="1251" t="s">
        <v>1966</v>
      </c>
      <c r="X60" s="1251" t="s">
        <v>89</v>
      </c>
      <c r="Y60" s="1251">
        <v>620</v>
      </c>
      <c r="Z60" s="1251">
        <v>6</v>
      </c>
      <c r="AA60" s="1251" t="b">
        <v>1</v>
      </c>
    </row>
    <row r="61" spans="1:27" ht="12">
      <c r="A61" s="1251">
        <v>25</v>
      </c>
      <c r="B61" s="1251">
        <v>100</v>
      </c>
      <c r="C61" s="1251" t="s">
        <v>1513</v>
      </c>
      <c r="D61" s="1251">
        <v>620601</v>
      </c>
      <c r="E61" s="1251" t="s">
        <v>1974</v>
      </c>
      <c r="F61" s="1251">
        <v>2019</v>
      </c>
      <c r="G61" s="1252">
        <v>0</v>
      </c>
      <c r="H61" s="1252">
        <v>55.039999999999999</v>
      </c>
      <c r="I61" s="1252">
        <v>0</v>
      </c>
      <c r="J61" s="1252">
        <v>0</v>
      </c>
      <c r="K61" s="1252">
        <v>3117.9000000000001</v>
      </c>
      <c r="L61" s="1252">
        <v>0</v>
      </c>
      <c r="M61" s="1252">
        <v>0</v>
      </c>
      <c r="N61" s="1252">
        <v>0</v>
      </c>
      <c r="O61" s="1252">
        <v>29.010000000000002</v>
      </c>
      <c r="P61" s="1252">
        <v>0</v>
      </c>
      <c r="Q61" s="1252">
        <v>0</v>
      </c>
      <c r="R61" s="1252">
        <v>0</v>
      </c>
      <c r="S61" s="1252">
        <v>3201.9500000000003</v>
      </c>
      <c r="T61" s="1252">
        <v>0</v>
      </c>
      <c r="U61" s="1251" t="s">
        <v>116</v>
      </c>
      <c r="V61" s="1251" t="s">
        <v>397</v>
      </c>
      <c r="W61" s="1251" t="s">
        <v>1966</v>
      </c>
      <c r="X61" s="1251" t="s">
        <v>89</v>
      </c>
      <c r="Y61" s="1251">
        <v>620</v>
      </c>
      <c r="Z61" s="1251">
        <v>6</v>
      </c>
      <c r="AA61" s="1251" t="b">
        <v>1</v>
      </c>
    </row>
    <row r="62" spans="1:27" ht="12">
      <c r="A62" s="1251">
        <v>25</v>
      </c>
      <c r="B62" s="1251">
        <v>100</v>
      </c>
      <c r="C62" s="1251" t="s">
        <v>1513</v>
      </c>
      <c r="D62" s="1251">
        <v>620602</v>
      </c>
      <c r="E62" s="1251" t="s">
        <v>1975</v>
      </c>
      <c r="F62" s="1251">
        <v>2019</v>
      </c>
      <c r="G62" s="1252">
        <v>0</v>
      </c>
      <c r="H62" s="1252">
        <v>0</v>
      </c>
      <c r="I62" s="1252">
        <v>0</v>
      </c>
      <c r="J62" s="1252">
        <v>0</v>
      </c>
      <c r="K62" s="1252">
        <v>376.19999999999999</v>
      </c>
      <c r="L62" s="1252">
        <v>0</v>
      </c>
      <c r="M62" s="1252">
        <v>0</v>
      </c>
      <c r="N62" s="1252">
        <v>0</v>
      </c>
      <c r="O62" s="1252">
        <v>0</v>
      </c>
      <c r="P62" s="1252">
        <v>0</v>
      </c>
      <c r="Q62" s="1252">
        <v>0</v>
      </c>
      <c r="R62" s="1252">
        <v>0</v>
      </c>
      <c r="S62" s="1252">
        <v>376.19999999999999</v>
      </c>
      <c r="T62" s="1252">
        <v>0</v>
      </c>
      <c r="U62" s="1251" t="s">
        <v>116</v>
      </c>
      <c r="V62" s="1251" t="s">
        <v>397</v>
      </c>
      <c r="W62" s="1251" t="s">
        <v>1966</v>
      </c>
      <c r="X62" s="1251" t="s">
        <v>89</v>
      </c>
      <c r="Y62" s="1251">
        <v>620</v>
      </c>
      <c r="Z62" s="1251">
        <v>6</v>
      </c>
      <c r="AA62" s="1251" t="b">
        <v>1</v>
      </c>
    </row>
    <row r="63" spans="1:27" ht="12">
      <c r="A63" s="1251">
        <v>25</v>
      </c>
      <c r="B63" s="1251">
        <v>100</v>
      </c>
      <c r="C63" s="1251" t="s">
        <v>1513</v>
      </c>
      <c r="D63" s="1251">
        <v>620604</v>
      </c>
      <c r="E63" s="1251" t="s">
        <v>1976</v>
      </c>
      <c r="F63" s="1251">
        <v>2019</v>
      </c>
      <c r="G63" s="1252">
        <v>0</v>
      </c>
      <c r="H63" s="1252">
        <v>0</v>
      </c>
      <c r="I63" s="1252">
        <v>0</v>
      </c>
      <c r="J63" s="1252">
        <v>0</v>
      </c>
      <c r="K63" s="1252">
        <v>0</v>
      </c>
      <c r="L63" s="1252">
        <v>94.730000000000004</v>
      </c>
      <c r="M63" s="1252">
        <v>0</v>
      </c>
      <c r="N63" s="1252">
        <v>0</v>
      </c>
      <c r="O63" s="1252">
        <v>0</v>
      </c>
      <c r="P63" s="1252">
        <v>0</v>
      </c>
      <c r="Q63" s="1252">
        <v>0</v>
      </c>
      <c r="R63" s="1252">
        <v>0</v>
      </c>
      <c r="S63" s="1252">
        <v>94.730000000000004</v>
      </c>
      <c r="T63" s="1252">
        <v>0</v>
      </c>
      <c r="U63" s="1251" t="s">
        <v>116</v>
      </c>
      <c r="V63" s="1251" t="s">
        <v>397</v>
      </c>
      <c r="W63" s="1251" t="s">
        <v>1966</v>
      </c>
      <c r="X63" s="1251" t="s">
        <v>89</v>
      </c>
      <c r="Y63" s="1251">
        <v>620</v>
      </c>
      <c r="Z63" s="1251">
        <v>6</v>
      </c>
      <c r="AA63" s="1251" t="b">
        <v>1</v>
      </c>
    </row>
    <row r="64" spans="1:27" ht="12">
      <c r="A64" s="1251">
        <v>25</v>
      </c>
      <c r="B64" s="1251">
        <v>100</v>
      </c>
      <c r="C64" s="1251" t="s">
        <v>1513</v>
      </c>
      <c r="D64" s="1251">
        <v>620611</v>
      </c>
      <c r="E64" s="1251" t="s">
        <v>1977</v>
      </c>
      <c r="F64" s="1251">
        <v>2019</v>
      </c>
      <c r="G64" s="1252">
        <v>0</v>
      </c>
      <c r="H64" s="1252">
        <v>0</v>
      </c>
      <c r="I64" s="1252">
        <v>0</v>
      </c>
      <c r="J64" s="1252">
        <v>0</v>
      </c>
      <c r="K64" s="1252">
        <v>0</v>
      </c>
      <c r="L64" s="1252">
        <v>34.729999999999997</v>
      </c>
      <c r="M64" s="1252">
        <v>0</v>
      </c>
      <c r="N64" s="1252">
        <v>0</v>
      </c>
      <c r="O64" s="1252">
        <v>0</v>
      </c>
      <c r="P64" s="1252">
        <v>115.16</v>
      </c>
      <c r="Q64" s="1252">
        <v>0</v>
      </c>
      <c r="R64" s="1252">
        <v>1000</v>
      </c>
      <c r="S64" s="1252">
        <v>1149.8899999999999</v>
      </c>
      <c r="T64" s="1252">
        <v>0</v>
      </c>
      <c r="U64" s="1251" t="s">
        <v>116</v>
      </c>
      <c r="V64" s="1251" t="s">
        <v>397</v>
      </c>
      <c r="W64" s="1251" t="s">
        <v>1966</v>
      </c>
      <c r="X64" s="1251" t="s">
        <v>89</v>
      </c>
      <c r="Y64" s="1251">
        <v>620</v>
      </c>
      <c r="Z64" s="1251">
        <v>6</v>
      </c>
      <c r="AA64" s="1251" t="b">
        <v>1</v>
      </c>
    </row>
    <row r="65" spans="1:27" ht="12">
      <c r="A65" s="1251">
        <v>25</v>
      </c>
      <c r="B65" s="1251">
        <v>100</v>
      </c>
      <c r="C65" s="1251" t="s">
        <v>1513</v>
      </c>
      <c r="D65" s="1251">
        <v>620612</v>
      </c>
      <c r="E65" s="1251" t="s">
        <v>1978</v>
      </c>
      <c r="F65" s="1251">
        <v>2019</v>
      </c>
      <c r="G65" s="1252">
        <v>0</v>
      </c>
      <c r="H65" s="1252">
        <v>0</v>
      </c>
      <c r="I65" s="1252">
        <v>0</v>
      </c>
      <c r="J65" s="1252">
        <v>0</v>
      </c>
      <c r="K65" s="1252">
        <v>0</v>
      </c>
      <c r="L65" s="1252">
        <v>0</v>
      </c>
      <c r="M65" s="1252">
        <v>0</v>
      </c>
      <c r="N65" s="1252">
        <v>0</v>
      </c>
      <c r="O65" s="1252">
        <v>0</v>
      </c>
      <c r="P65" s="1252">
        <v>0</v>
      </c>
      <c r="Q65" s="1252">
        <v>46.890000000000001</v>
      </c>
      <c r="R65" s="1252">
        <v>0</v>
      </c>
      <c r="S65" s="1252">
        <v>46.890000000000001</v>
      </c>
      <c r="T65" s="1252">
        <v>0</v>
      </c>
      <c r="U65" s="1251" t="s">
        <v>116</v>
      </c>
      <c r="V65" s="1251" t="s">
        <v>397</v>
      </c>
      <c r="W65" s="1251" t="s">
        <v>1966</v>
      </c>
      <c r="X65" s="1251" t="s">
        <v>89</v>
      </c>
      <c r="Y65" s="1251">
        <v>620</v>
      </c>
      <c r="Z65" s="1251">
        <v>6</v>
      </c>
      <c r="AA65" s="1251" t="b">
        <v>1</v>
      </c>
    </row>
    <row r="66" spans="1:27" ht="12">
      <c r="A66" s="1251">
        <v>25</v>
      </c>
      <c r="B66" s="1251">
        <v>100</v>
      </c>
      <c r="C66" s="1251" t="s">
        <v>1513</v>
      </c>
      <c r="D66" s="1251">
        <v>620613</v>
      </c>
      <c r="E66" s="1251" t="s">
        <v>1979</v>
      </c>
      <c r="F66" s="1251">
        <v>2019</v>
      </c>
      <c r="G66" s="1252">
        <v>0</v>
      </c>
      <c r="H66" s="1252">
        <v>0</v>
      </c>
      <c r="I66" s="1252">
        <v>0</v>
      </c>
      <c r="J66" s="1252">
        <v>0</v>
      </c>
      <c r="K66" s="1252">
        <v>0</v>
      </c>
      <c r="L66" s="1252">
        <v>0</v>
      </c>
      <c r="M66" s="1252">
        <v>0</v>
      </c>
      <c r="N66" s="1252">
        <v>0</v>
      </c>
      <c r="O66" s="1252">
        <v>0</v>
      </c>
      <c r="P66" s="1252">
        <v>0</v>
      </c>
      <c r="Q66" s="1252">
        <v>254.25</v>
      </c>
      <c r="R66" s="1252">
        <v>0</v>
      </c>
      <c r="S66" s="1252">
        <v>254.25</v>
      </c>
      <c r="T66" s="1252">
        <v>0</v>
      </c>
      <c r="U66" s="1251" t="s">
        <v>116</v>
      </c>
      <c r="V66" s="1251" t="s">
        <v>397</v>
      </c>
      <c r="W66" s="1251" t="s">
        <v>1966</v>
      </c>
      <c r="X66" s="1251" t="s">
        <v>89</v>
      </c>
      <c r="Y66" s="1251">
        <v>620</v>
      </c>
      <c r="Z66" s="1251">
        <v>6</v>
      </c>
      <c r="AA66" s="1251" t="b">
        <v>1</v>
      </c>
    </row>
    <row r="67" spans="1:27" ht="12">
      <c r="A67" s="1251">
        <v>25</v>
      </c>
      <c r="B67" s="1251">
        <v>100</v>
      </c>
      <c r="C67" s="1251" t="s">
        <v>1513</v>
      </c>
      <c r="D67" s="1251">
        <v>620614</v>
      </c>
      <c r="E67" s="1251" t="s">
        <v>1980</v>
      </c>
      <c r="F67" s="1251">
        <v>2019</v>
      </c>
      <c r="G67" s="1252">
        <v>0</v>
      </c>
      <c r="H67" s="1252">
        <v>869.05999999999995</v>
      </c>
      <c r="I67" s="1252">
        <v>0</v>
      </c>
      <c r="J67" s="1252">
        <v>0</v>
      </c>
      <c r="K67" s="1252">
        <v>1075.25</v>
      </c>
      <c r="L67" s="1252">
        <v>0</v>
      </c>
      <c r="M67" s="1252">
        <v>0</v>
      </c>
      <c r="N67" s="1252">
        <v>0</v>
      </c>
      <c r="O67" s="1252">
        <v>0</v>
      </c>
      <c r="P67" s="1252">
        <v>0</v>
      </c>
      <c r="Q67" s="1252">
        <v>0</v>
      </c>
      <c r="R67" s="1252">
        <v>0</v>
      </c>
      <c r="S67" s="1252">
        <v>1944.3099999999999</v>
      </c>
      <c r="T67" s="1252">
        <v>0</v>
      </c>
      <c r="U67" s="1251" t="s">
        <v>116</v>
      </c>
      <c r="V67" s="1251" t="s">
        <v>397</v>
      </c>
      <c r="W67" s="1251" t="s">
        <v>1966</v>
      </c>
      <c r="X67" s="1251" t="s">
        <v>89</v>
      </c>
      <c r="Y67" s="1251">
        <v>620</v>
      </c>
      <c r="Z67" s="1251">
        <v>6</v>
      </c>
      <c r="AA67" s="1251" t="b">
        <v>1</v>
      </c>
    </row>
    <row r="68" spans="1:27" ht="12">
      <c r="A68" s="1251">
        <v>25</v>
      </c>
      <c r="B68" s="1251">
        <v>100</v>
      </c>
      <c r="C68" s="1251" t="s">
        <v>1513</v>
      </c>
      <c r="D68" s="1251">
        <v>635300</v>
      </c>
      <c r="E68" s="1251" t="s">
        <v>1981</v>
      </c>
      <c r="F68" s="1251">
        <v>2019</v>
      </c>
      <c r="G68" s="1252">
        <v>6200.8900000000003</v>
      </c>
      <c r="H68" s="1252">
        <v>2171</v>
      </c>
      <c r="I68" s="1252">
        <v>3244</v>
      </c>
      <c r="J68" s="1252">
        <v>690</v>
      </c>
      <c r="K68" s="1252">
        <v>6902</v>
      </c>
      <c r="L68" s="1252">
        <v>2741</v>
      </c>
      <c r="M68" s="1252">
        <v>4432</v>
      </c>
      <c r="N68" s="1252">
        <v>4821.9399999999996</v>
      </c>
      <c r="O68" s="1252">
        <v>5327</v>
      </c>
      <c r="P68" s="1252">
        <v>11851</v>
      </c>
      <c r="Q68" s="1252">
        <v>5964</v>
      </c>
      <c r="R68" s="1252">
        <v>19407.75</v>
      </c>
      <c r="S68" s="1252">
        <v>73752.580000000002</v>
      </c>
      <c r="T68" s="1252">
        <v>0</v>
      </c>
      <c r="U68" s="1251" t="s">
        <v>116</v>
      </c>
      <c r="V68" s="1251" t="s">
        <v>397</v>
      </c>
      <c r="W68" s="1251" t="s">
        <v>1982</v>
      </c>
      <c r="X68" s="1251" t="s">
        <v>89</v>
      </c>
      <c r="Y68" s="1251">
        <v>635</v>
      </c>
      <c r="Z68" s="1251">
        <v>3</v>
      </c>
      <c r="AA68" s="1251" t="b">
        <v>1</v>
      </c>
    </row>
    <row r="69" spans="1:27" ht="12">
      <c r="A69" s="1251">
        <v>25</v>
      </c>
      <c r="B69" s="1251">
        <v>100</v>
      </c>
      <c r="C69" s="1251" t="s">
        <v>1513</v>
      </c>
      <c r="D69" s="1251">
        <v>636100</v>
      </c>
      <c r="E69" s="1251" t="s">
        <v>1983</v>
      </c>
      <c r="F69" s="1251">
        <v>2019</v>
      </c>
      <c r="G69" s="1252">
        <v>0</v>
      </c>
      <c r="H69" s="1252">
        <v>0</v>
      </c>
      <c r="I69" s="1252">
        <v>0</v>
      </c>
      <c r="J69" s="1252">
        <v>0</v>
      </c>
      <c r="K69" s="1252">
        <v>0</v>
      </c>
      <c r="L69" s="1252">
        <v>0</v>
      </c>
      <c r="M69" s="1252">
        <v>0</v>
      </c>
      <c r="N69" s="1252">
        <v>337.33999999999997</v>
      </c>
      <c r="O69" s="1252">
        <v>455.80000000000001</v>
      </c>
      <c r="P69" s="1252">
        <v>0</v>
      </c>
      <c r="Q69" s="1252">
        <v>-793.13999999999999</v>
      </c>
      <c r="R69" s="1252">
        <v>0</v>
      </c>
      <c r="S69" s="1252">
        <v>0</v>
      </c>
      <c r="T69" s="1252">
        <v>0</v>
      </c>
      <c r="U69" s="1251" t="s">
        <v>116</v>
      </c>
      <c r="V69" s="1251" t="s">
        <v>397</v>
      </c>
      <c r="W69" s="1251" t="s">
        <v>1984</v>
      </c>
      <c r="X69" s="1251" t="s">
        <v>89</v>
      </c>
      <c r="Y69" s="1251">
        <v>636</v>
      </c>
      <c r="Z69" s="1251">
        <v>1</v>
      </c>
      <c r="AA69" s="1251" t="b">
        <v>1</v>
      </c>
    </row>
    <row r="70" spans="1:27" ht="12">
      <c r="A70" s="1251">
        <v>25</v>
      </c>
      <c r="B70" s="1251">
        <v>100</v>
      </c>
      <c r="C70" s="1251" t="s">
        <v>1513</v>
      </c>
      <c r="D70" s="1251">
        <v>636200</v>
      </c>
      <c r="E70" s="1251" t="s">
        <v>1985</v>
      </c>
      <c r="F70" s="1251">
        <v>2019</v>
      </c>
      <c r="G70" s="1252">
        <v>313.48000000000002</v>
      </c>
      <c r="H70" s="1252">
        <v>0</v>
      </c>
      <c r="I70" s="1252">
        <v>1248.0599999999999</v>
      </c>
      <c r="J70" s="1252">
        <v>1144.98</v>
      </c>
      <c r="K70" s="1252">
        <v>0</v>
      </c>
      <c r="L70" s="1252">
        <v>883.29999999999995</v>
      </c>
      <c r="M70" s="1252">
        <v>0</v>
      </c>
      <c r="N70" s="1252">
        <v>0</v>
      </c>
      <c r="O70" s="1252">
        <v>0</v>
      </c>
      <c r="P70" s="1252">
        <v>4908.0699999999997</v>
      </c>
      <c r="Q70" s="1252">
        <v>19519.490000000002</v>
      </c>
      <c r="R70" s="1252">
        <v>22802.25</v>
      </c>
      <c r="S70" s="1252">
        <v>50819.630000000005</v>
      </c>
      <c r="T70" s="1252">
        <v>0</v>
      </c>
      <c r="U70" s="1251" t="s">
        <v>116</v>
      </c>
      <c r="V70" s="1251" t="s">
        <v>397</v>
      </c>
      <c r="W70" s="1251" t="s">
        <v>1986</v>
      </c>
      <c r="X70" s="1251" t="s">
        <v>89</v>
      </c>
      <c r="Y70" s="1251">
        <v>636</v>
      </c>
      <c r="Z70" s="1251">
        <v>2</v>
      </c>
      <c r="AA70" s="1251" t="b">
        <v>1</v>
      </c>
    </row>
    <row r="71" spans="1:27" ht="12">
      <c r="A71" s="1251">
        <v>25</v>
      </c>
      <c r="B71" s="1251">
        <v>100</v>
      </c>
      <c r="C71" s="1251" t="s">
        <v>1513</v>
      </c>
      <c r="D71" s="1251">
        <v>636300</v>
      </c>
      <c r="E71" s="1251" t="s">
        <v>1987</v>
      </c>
      <c r="F71" s="1251">
        <v>2019</v>
      </c>
      <c r="G71" s="1252">
        <v>0</v>
      </c>
      <c r="H71" s="1252">
        <v>0</v>
      </c>
      <c r="I71" s="1252">
        <v>0</v>
      </c>
      <c r="J71" s="1252">
        <v>0</v>
      </c>
      <c r="K71" s="1252">
        <v>104</v>
      </c>
      <c r="L71" s="1252">
        <v>-104</v>
      </c>
      <c r="M71" s="1252">
        <v>0</v>
      </c>
      <c r="N71" s="1252">
        <v>0</v>
      </c>
      <c r="O71" s="1252">
        <v>0</v>
      </c>
      <c r="P71" s="1252">
        <v>0</v>
      </c>
      <c r="Q71" s="1252">
        <v>0</v>
      </c>
      <c r="R71" s="1252">
        <v>225</v>
      </c>
      <c r="S71" s="1252">
        <v>225</v>
      </c>
      <c r="T71" s="1252">
        <v>0</v>
      </c>
      <c r="U71" s="1251" t="s">
        <v>116</v>
      </c>
      <c r="V71" s="1251" t="s">
        <v>397</v>
      </c>
      <c r="W71" s="1251" t="s">
        <v>1984</v>
      </c>
      <c r="X71" s="1251" t="s">
        <v>89</v>
      </c>
      <c r="Y71" s="1251">
        <v>636</v>
      </c>
      <c r="Z71" s="1251">
        <v>3</v>
      </c>
      <c r="AA71" s="1251" t="b">
        <v>1</v>
      </c>
    </row>
    <row r="72" spans="1:27" ht="12">
      <c r="A72" s="1251">
        <v>25</v>
      </c>
      <c r="B72" s="1251">
        <v>100</v>
      </c>
      <c r="C72" s="1251" t="s">
        <v>1513</v>
      </c>
      <c r="D72" s="1251">
        <v>636400</v>
      </c>
      <c r="E72" s="1251" t="s">
        <v>1988</v>
      </c>
      <c r="F72" s="1251">
        <v>2019</v>
      </c>
      <c r="G72" s="1252">
        <v>0</v>
      </c>
      <c r="H72" s="1252">
        <v>0</v>
      </c>
      <c r="I72" s="1252">
        <v>0</v>
      </c>
      <c r="J72" s="1252">
        <v>2107.7800000000002</v>
      </c>
      <c r="K72" s="1252">
        <v>0</v>
      </c>
      <c r="L72" s="1252">
        <v>0</v>
      </c>
      <c r="M72" s="1252">
        <v>0</v>
      </c>
      <c r="N72" s="1252">
        <v>0</v>
      </c>
      <c r="O72" s="1252">
        <v>0</v>
      </c>
      <c r="P72" s="1252">
        <v>0</v>
      </c>
      <c r="Q72" s="1252">
        <v>0</v>
      </c>
      <c r="R72" s="1252">
        <v>0</v>
      </c>
      <c r="S72" s="1252">
        <v>2107.7800000000002</v>
      </c>
      <c r="T72" s="1252">
        <v>0</v>
      </c>
      <c r="U72" s="1251" t="s">
        <v>116</v>
      </c>
      <c r="V72" s="1251" t="s">
        <v>397</v>
      </c>
      <c r="W72" s="1251" t="s">
        <v>1986</v>
      </c>
      <c r="X72" s="1251" t="s">
        <v>89</v>
      </c>
      <c r="Y72" s="1251">
        <v>636</v>
      </c>
      <c r="Z72" s="1251">
        <v>4</v>
      </c>
      <c r="AA72" s="1251" t="b">
        <v>1</v>
      </c>
    </row>
    <row r="73" spans="1:27" ht="12">
      <c r="A73" s="1251">
        <v>25</v>
      </c>
      <c r="B73" s="1251">
        <v>100</v>
      </c>
      <c r="C73" s="1251" t="s">
        <v>1513</v>
      </c>
      <c r="D73" s="1251">
        <v>636503</v>
      </c>
      <c r="E73" s="1251" t="s">
        <v>1989</v>
      </c>
      <c r="F73" s="1251">
        <v>2019</v>
      </c>
      <c r="G73" s="1252">
        <v>195.49000000000001</v>
      </c>
      <c r="H73" s="1252">
        <v>254.06</v>
      </c>
      <c r="I73" s="1252">
        <v>307.12</v>
      </c>
      <c r="J73" s="1252">
        <v>203.94</v>
      </c>
      <c r="K73" s="1252">
        <v>0</v>
      </c>
      <c r="L73" s="1252">
        <v>451.74000000000001</v>
      </c>
      <c r="M73" s="1252">
        <v>254.36000000000001</v>
      </c>
      <c r="N73" s="1252">
        <v>288.80000000000001</v>
      </c>
      <c r="O73" s="1252">
        <v>195.77000000000001</v>
      </c>
      <c r="P73" s="1252">
        <v>257.02999999999997</v>
      </c>
      <c r="Q73" s="1252">
        <v>454.69</v>
      </c>
      <c r="R73" s="1252">
        <v>251.41999999999999</v>
      </c>
      <c r="S73" s="1252">
        <v>3114.4200000000005</v>
      </c>
      <c r="T73" s="1252">
        <v>0</v>
      </c>
      <c r="U73" s="1251" t="s">
        <v>116</v>
      </c>
      <c r="V73" s="1251" t="s">
        <v>397</v>
      </c>
      <c r="W73" s="1251" t="s">
        <v>1984</v>
      </c>
      <c r="X73" s="1251" t="s">
        <v>89</v>
      </c>
      <c r="Y73" s="1251">
        <v>636</v>
      </c>
      <c r="Z73" s="1251">
        <v>5</v>
      </c>
      <c r="AA73" s="1251" t="b">
        <v>1</v>
      </c>
    </row>
    <row r="74" spans="1:27" ht="12">
      <c r="A74" s="1251">
        <v>25</v>
      </c>
      <c r="B74" s="1251">
        <v>100</v>
      </c>
      <c r="C74" s="1251" t="s">
        <v>1513</v>
      </c>
      <c r="D74" s="1251">
        <v>636600</v>
      </c>
      <c r="E74" s="1251" t="s">
        <v>1990</v>
      </c>
      <c r="F74" s="1251">
        <v>2019</v>
      </c>
      <c r="G74" s="1252">
        <v>0</v>
      </c>
      <c r="H74" s="1252">
        <v>0</v>
      </c>
      <c r="I74" s="1252">
        <v>0</v>
      </c>
      <c r="J74" s="1252">
        <v>0</v>
      </c>
      <c r="K74" s="1252">
        <v>467.01999999999998</v>
      </c>
      <c r="L74" s="1252">
        <v>592</v>
      </c>
      <c r="M74" s="1252">
        <v>0</v>
      </c>
      <c r="N74" s="1252">
        <v>1130</v>
      </c>
      <c r="O74" s="1252">
        <v>0</v>
      </c>
      <c r="P74" s="1252">
        <v>1640</v>
      </c>
      <c r="Q74" s="1252">
        <v>-2770</v>
      </c>
      <c r="R74" s="1252">
        <v>4696.3999999999996</v>
      </c>
      <c r="S74" s="1252">
        <v>5755.4200000000001</v>
      </c>
      <c r="T74" s="1252">
        <v>0</v>
      </c>
      <c r="U74" s="1251" t="s">
        <v>116</v>
      </c>
      <c r="V74" s="1251" t="s">
        <v>397</v>
      </c>
      <c r="W74" s="1251" t="s">
        <v>1986</v>
      </c>
      <c r="X74" s="1251" t="s">
        <v>89</v>
      </c>
      <c r="Y74" s="1251">
        <v>636</v>
      </c>
      <c r="Z74" s="1251">
        <v>6</v>
      </c>
      <c r="AA74" s="1251" t="b">
        <v>1</v>
      </c>
    </row>
    <row r="75" spans="1:27" ht="12">
      <c r="A75" s="1251">
        <v>25</v>
      </c>
      <c r="B75" s="1251">
        <v>100</v>
      </c>
      <c r="C75" s="1251" t="s">
        <v>1513</v>
      </c>
      <c r="D75" s="1251">
        <v>636601</v>
      </c>
      <c r="E75" s="1251" t="s">
        <v>1991</v>
      </c>
      <c r="F75" s="1251">
        <v>2019</v>
      </c>
      <c r="G75" s="1252">
        <v>7866.3699999999999</v>
      </c>
      <c r="H75" s="1252">
        <v>1525</v>
      </c>
      <c r="I75" s="1252">
        <v>0</v>
      </c>
      <c r="J75" s="1252">
        <v>1538</v>
      </c>
      <c r="K75" s="1252">
        <v>0</v>
      </c>
      <c r="L75" s="1252">
        <v>0</v>
      </c>
      <c r="M75" s="1252">
        <v>10789</v>
      </c>
      <c r="N75" s="1252">
        <v>0</v>
      </c>
      <c r="O75" s="1252">
        <v>1255.6199999999999</v>
      </c>
      <c r="P75" s="1252">
        <v>17851.619999999999</v>
      </c>
      <c r="Q75" s="1252">
        <v>9764.2099999999991</v>
      </c>
      <c r="R75" s="1252">
        <v>27057.240000000002</v>
      </c>
      <c r="S75" s="1252">
        <v>77647.059999999998</v>
      </c>
      <c r="T75" s="1252">
        <v>0</v>
      </c>
      <c r="U75" s="1251" t="s">
        <v>116</v>
      </c>
      <c r="V75" s="1251" t="s">
        <v>397</v>
      </c>
      <c r="W75" s="1251" t="s">
        <v>1986</v>
      </c>
      <c r="X75" s="1251" t="s">
        <v>89</v>
      </c>
      <c r="Y75" s="1251">
        <v>636</v>
      </c>
      <c r="Z75" s="1251">
        <v>6</v>
      </c>
      <c r="AA75" s="1251" t="b">
        <v>1</v>
      </c>
    </row>
    <row r="76" spans="1:27" ht="12">
      <c r="A76" s="1251">
        <v>25</v>
      </c>
      <c r="B76" s="1251">
        <v>100</v>
      </c>
      <c r="C76" s="1251" t="s">
        <v>1513</v>
      </c>
      <c r="D76" s="1251">
        <v>636602</v>
      </c>
      <c r="E76" s="1251" t="s">
        <v>1992</v>
      </c>
      <c r="F76" s="1251">
        <v>2019</v>
      </c>
      <c r="G76" s="1252">
        <v>0</v>
      </c>
      <c r="H76" s="1252">
        <v>0</v>
      </c>
      <c r="I76" s="1252">
        <v>0</v>
      </c>
      <c r="J76" s="1252">
        <v>0</v>
      </c>
      <c r="K76" s="1252">
        <v>0</v>
      </c>
      <c r="L76" s="1252">
        <v>0</v>
      </c>
      <c r="M76" s="1252">
        <v>0</v>
      </c>
      <c r="N76" s="1252">
        <v>0</v>
      </c>
      <c r="O76" s="1252">
        <v>196.19999999999999</v>
      </c>
      <c r="P76" s="1252">
        <v>0</v>
      </c>
      <c r="Q76" s="1252">
        <v>0</v>
      </c>
      <c r="R76" s="1252">
        <v>-17.510000000000002</v>
      </c>
      <c r="S76" s="1252">
        <v>178.69</v>
      </c>
      <c r="T76" s="1252">
        <v>0</v>
      </c>
      <c r="U76" s="1251" t="s">
        <v>116</v>
      </c>
      <c r="V76" s="1251" t="s">
        <v>397</v>
      </c>
      <c r="W76" s="1251" t="s">
        <v>1986</v>
      </c>
      <c r="X76" s="1251" t="s">
        <v>89</v>
      </c>
      <c r="Y76" s="1251">
        <v>636</v>
      </c>
      <c r="Z76" s="1251">
        <v>6</v>
      </c>
      <c r="AA76" s="1251" t="b">
        <v>1</v>
      </c>
    </row>
    <row r="77" spans="1:27" ht="12">
      <c r="A77" s="1251">
        <v>25</v>
      </c>
      <c r="B77" s="1251">
        <v>100</v>
      </c>
      <c r="C77" s="1251" t="s">
        <v>1513</v>
      </c>
      <c r="D77" s="1251">
        <v>636603</v>
      </c>
      <c r="E77" s="1251" t="s">
        <v>1993</v>
      </c>
      <c r="F77" s="1251">
        <v>2019</v>
      </c>
      <c r="G77" s="1252">
        <v>438.48000000000002</v>
      </c>
      <c r="H77" s="1252">
        <v>438.48000000000002</v>
      </c>
      <c r="I77" s="1252">
        <v>438.48000000000002</v>
      </c>
      <c r="J77" s="1252">
        <v>438.48000000000002</v>
      </c>
      <c r="K77" s="1252">
        <v>438.48000000000002</v>
      </c>
      <c r="L77" s="1252">
        <v>438.48000000000002</v>
      </c>
      <c r="M77" s="1252">
        <v>438.48000000000002</v>
      </c>
      <c r="N77" s="1252">
        <v>438.48000000000002</v>
      </c>
      <c r="O77" s="1252">
        <v>438.48000000000002</v>
      </c>
      <c r="P77" s="1252">
        <v>438.48000000000002</v>
      </c>
      <c r="Q77" s="1252">
        <v>1122.6300000000001</v>
      </c>
      <c r="R77" s="1252">
        <v>438.45999999999998</v>
      </c>
      <c r="S77" s="1252">
        <v>5945.8900000000003</v>
      </c>
      <c r="T77" s="1252">
        <v>0</v>
      </c>
      <c r="U77" s="1251" t="s">
        <v>116</v>
      </c>
      <c r="V77" s="1251" t="s">
        <v>397</v>
      </c>
      <c r="W77" s="1251" t="s">
        <v>1986</v>
      </c>
      <c r="X77" s="1251" t="s">
        <v>89</v>
      </c>
      <c r="Y77" s="1251">
        <v>636</v>
      </c>
      <c r="Z77" s="1251">
        <v>6</v>
      </c>
      <c r="AA77" s="1251" t="b">
        <v>1</v>
      </c>
    </row>
    <row r="78" spans="1:27" ht="12">
      <c r="A78" s="1251">
        <v>25</v>
      </c>
      <c r="B78" s="1251">
        <v>100</v>
      </c>
      <c r="C78" s="1251" t="s">
        <v>1513</v>
      </c>
      <c r="D78" s="1251">
        <v>636610</v>
      </c>
      <c r="E78" s="1251" t="s">
        <v>1994</v>
      </c>
      <c r="F78" s="1251">
        <v>2019</v>
      </c>
      <c r="G78" s="1252">
        <v>2142.4400000000001</v>
      </c>
      <c r="H78" s="1252">
        <v>1839.28</v>
      </c>
      <c r="I78" s="1252">
        <v>550.24000000000001</v>
      </c>
      <c r="J78" s="1252">
        <v>2011.4000000000001</v>
      </c>
      <c r="K78" s="1252">
        <v>1965.45</v>
      </c>
      <c r="L78" s="1252">
        <v>5011.8999999999996</v>
      </c>
      <c r="M78" s="1252">
        <v>2304.5700000000002</v>
      </c>
      <c r="N78" s="1252">
        <v>15676.92</v>
      </c>
      <c r="O78" s="1252">
        <v>31226.27</v>
      </c>
      <c r="P78" s="1252">
        <v>10942.59</v>
      </c>
      <c r="Q78" s="1252">
        <v>7453.5600000000004</v>
      </c>
      <c r="R78" s="1252">
        <v>2072.4499999999998</v>
      </c>
      <c r="S78" s="1252">
        <v>83197.069999999992</v>
      </c>
      <c r="T78" s="1252">
        <v>0</v>
      </c>
      <c r="U78" s="1251" t="s">
        <v>116</v>
      </c>
      <c r="V78" s="1251" t="s">
        <v>397</v>
      </c>
      <c r="W78" s="1251" t="s">
        <v>1986</v>
      </c>
      <c r="X78" s="1251" t="s">
        <v>89</v>
      </c>
      <c r="Y78" s="1251">
        <v>636</v>
      </c>
      <c r="Z78" s="1251">
        <v>6</v>
      </c>
      <c r="AA78" s="1251" t="b">
        <v>1</v>
      </c>
    </row>
    <row r="79" spans="1:27" ht="12">
      <c r="A79" s="1251">
        <v>25</v>
      </c>
      <c r="B79" s="1251">
        <v>100</v>
      </c>
      <c r="C79" s="1251" t="s">
        <v>1513</v>
      </c>
      <c r="D79" s="1251">
        <v>636630</v>
      </c>
      <c r="E79" s="1251" t="s">
        <v>1995</v>
      </c>
      <c r="F79" s="1251">
        <v>2019</v>
      </c>
      <c r="G79" s="1252">
        <v>312</v>
      </c>
      <c r="H79" s="1252">
        <v>0</v>
      </c>
      <c r="I79" s="1252">
        <v>210.86000000000001</v>
      </c>
      <c r="J79" s="1252">
        <v>0</v>
      </c>
      <c r="K79" s="1252">
        <v>160</v>
      </c>
      <c r="L79" s="1252">
        <v>210.86000000000001</v>
      </c>
      <c r="M79" s="1252">
        <v>0</v>
      </c>
      <c r="N79" s="1252">
        <v>0</v>
      </c>
      <c r="O79" s="1252">
        <v>226.66999999999999</v>
      </c>
      <c r="P79" s="1252">
        <v>0</v>
      </c>
      <c r="Q79" s="1252">
        <v>0</v>
      </c>
      <c r="R79" s="1252">
        <v>226.66999999999999</v>
      </c>
      <c r="S79" s="1252">
        <v>1347.0600000000002</v>
      </c>
      <c r="T79" s="1252">
        <v>0</v>
      </c>
      <c r="U79" s="1251" t="s">
        <v>116</v>
      </c>
      <c r="V79" s="1251" t="s">
        <v>397</v>
      </c>
      <c r="W79" s="1251" t="s">
        <v>1996</v>
      </c>
      <c r="X79" s="1251" t="s">
        <v>89</v>
      </c>
      <c r="Y79" s="1251">
        <v>636</v>
      </c>
      <c r="Z79" s="1251">
        <v>6</v>
      </c>
      <c r="AA79" s="1251" t="b">
        <v>1</v>
      </c>
    </row>
    <row r="80" spans="1:27" ht="12">
      <c r="A80" s="1251">
        <v>25</v>
      </c>
      <c r="B80" s="1251">
        <v>100</v>
      </c>
      <c r="C80" s="1251" t="s">
        <v>1513</v>
      </c>
      <c r="D80" s="1251">
        <v>636800</v>
      </c>
      <c r="E80" s="1251" t="s">
        <v>1997</v>
      </c>
      <c r="F80" s="1251">
        <v>2019</v>
      </c>
      <c r="G80" s="1252">
        <v>0</v>
      </c>
      <c r="H80" s="1252">
        <v>0</v>
      </c>
      <c r="I80" s="1252">
        <v>0</v>
      </c>
      <c r="J80" s="1252">
        <v>0</v>
      </c>
      <c r="K80" s="1252">
        <v>0</v>
      </c>
      <c r="L80" s="1252">
        <v>0</v>
      </c>
      <c r="M80" s="1252">
        <v>0</v>
      </c>
      <c r="N80" s="1252">
        <v>0</v>
      </c>
      <c r="O80" s="1252">
        <v>0</v>
      </c>
      <c r="P80" s="1252">
        <v>0</v>
      </c>
      <c r="Q80" s="1252">
        <v>0</v>
      </c>
      <c r="R80" s="1252">
        <v>0</v>
      </c>
      <c r="S80" s="1252">
        <v>0</v>
      </c>
      <c r="T80" s="1252">
        <v>0</v>
      </c>
      <c r="U80" s="1251" t="s">
        <v>116</v>
      </c>
      <c r="V80" s="1251" t="s">
        <v>397</v>
      </c>
      <c r="W80" s="1251" t="s">
        <v>1996</v>
      </c>
      <c r="X80" s="1251" t="s">
        <v>89</v>
      </c>
      <c r="Y80" s="1251">
        <v>636</v>
      </c>
      <c r="Z80" s="1251">
        <v>8</v>
      </c>
      <c r="AA80" s="1251" t="b">
        <v>1</v>
      </c>
    </row>
    <row r="81" spans="1:27" ht="12">
      <c r="A81" s="1251">
        <v>25</v>
      </c>
      <c r="B81" s="1251">
        <v>100</v>
      </c>
      <c r="C81" s="1251" t="s">
        <v>1513</v>
      </c>
      <c r="D81" s="1251">
        <v>641500</v>
      </c>
      <c r="E81" s="1251" t="s">
        <v>1998</v>
      </c>
      <c r="F81" s="1251">
        <v>2019</v>
      </c>
      <c r="G81" s="1252">
        <v>0</v>
      </c>
      <c r="H81" s="1252">
        <v>0</v>
      </c>
      <c r="I81" s="1252">
        <v>246</v>
      </c>
      <c r="J81" s="1252">
        <v>150</v>
      </c>
      <c r="K81" s="1252">
        <v>0</v>
      </c>
      <c r="L81" s="1252">
        <v>0</v>
      </c>
      <c r="M81" s="1252">
        <v>0</v>
      </c>
      <c r="N81" s="1252">
        <v>0</v>
      </c>
      <c r="O81" s="1252">
        <v>0</v>
      </c>
      <c r="P81" s="1252">
        <v>150</v>
      </c>
      <c r="Q81" s="1252">
        <v>0</v>
      </c>
      <c r="R81" s="1252">
        <v>251</v>
      </c>
      <c r="S81" s="1252">
        <v>797</v>
      </c>
      <c r="T81" s="1252">
        <v>0</v>
      </c>
      <c r="U81" s="1251" t="s">
        <v>116</v>
      </c>
      <c r="V81" s="1251" t="s">
        <v>397</v>
      </c>
      <c r="W81" s="1251" t="s">
        <v>1999</v>
      </c>
      <c r="X81" s="1251" t="s">
        <v>89</v>
      </c>
      <c r="Y81" s="1251">
        <v>641</v>
      </c>
      <c r="Z81" s="1251">
        <v>5</v>
      </c>
      <c r="AA81" s="1251" t="b">
        <v>1</v>
      </c>
    </row>
    <row r="82" spans="1:27" ht="12">
      <c r="A82" s="1251">
        <v>25</v>
      </c>
      <c r="B82" s="1251">
        <v>100</v>
      </c>
      <c r="C82" s="1251" t="s">
        <v>1513</v>
      </c>
      <c r="D82" s="1251">
        <v>642800</v>
      </c>
      <c r="E82" s="1251" t="s">
        <v>2000</v>
      </c>
      <c r="F82" s="1251">
        <v>2019</v>
      </c>
      <c r="G82" s="1252">
        <v>109.34999999999999</v>
      </c>
      <c r="H82" s="1252">
        <v>109.34999999999999</v>
      </c>
      <c r="I82" s="1252">
        <v>109.34999999999999</v>
      </c>
      <c r="J82" s="1252">
        <v>160.84</v>
      </c>
      <c r="K82" s="1252">
        <v>0</v>
      </c>
      <c r="L82" s="1252">
        <v>460.91000000000003</v>
      </c>
      <c r="M82" s="1252">
        <v>244.53999999999999</v>
      </c>
      <c r="N82" s="1252">
        <v>-600</v>
      </c>
      <c r="O82" s="1252">
        <v>235.19</v>
      </c>
      <c r="P82" s="1252">
        <v>0</v>
      </c>
      <c r="Q82" s="1252">
        <v>0</v>
      </c>
      <c r="R82" s="1252">
        <v>235.19</v>
      </c>
      <c r="S82" s="1252">
        <v>1064.72</v>
      </c>
      <c r="T82" s="1252">
        <v>0</v>
      </c>
      <c r="U82" s="1251" t="s">
        <v>116</v>
      </c>
      <c r="V82" s="1251" t="s">
        <v>397</v>
      </c>
      <c r="W82" s="1251" t="s">
        <v>2001</v>
      </c>
      <c r="X82" s="1251" t="s">
        <v>89</v>
      </c>
      <c r="Y82" s="1251">
        <v>642</v>
      </c>
      <c r="Z82" s="1251">
        <v>8</v>
      </c>
      <c r="AA82" s="1251" t="b">
        <v>1</v>
      </c>
    </row>
    <row r="83" spans="1:27" ht="12">
      <c r="A83" s="1251">
        <v>25</v>
      </c>
      <c r="B83" s="1251">
        <v>100</v>
      </c>
      <c r="C83" s="1251" t="s">
        <v>1513</v>
      </c>
      <c r="D83" s="1251">
        <v>650532</v>
      </c>
      <c r="E83" s="1251" t="s">
        <v>2002</v>
      </c>
      <c r="F83" s="1251">
        <v>2019</v>
      </c>
      <c r="G83" s="1252">
        <v>0</v>
      </c>
      <c r="H83" s="1252">
        <v>0</v>
      </c>
      <c r="I83" s="1252">
        <v>0</v>
      </c>
      <c r="J83" s="1252">
        <v>0</v>
      </c>
      <c r="K83" s="1252">
        <v>0</v>
      </c>
      <c r="L83" s="1252">
        <v>0</v>
      </c>
      <c r="M83" s="1252">
        <v>0</v>
      </c>
      <c r="N83" s="1252">
        <v>0</v>
      </c>
      <c r="O83" s="1252">
        <v>0</v>
      </c>
      <c r="P83" s="1252">
        <v>0</v>
      </c>
      <c r="Q83" s="1252">
        <v>0</v>
      </c>
      <c r="R83" s="1252">
        <v>0</v>
      </c>
      <c r="S83" s="1252">
        <v>0</v>
      </c>
      <c r="T83" s="1252">
        <v>0</v>
      </c>
      <c r="U83" s="1251" t="s">
        <v>116</v>
      </c>
      <c r="V83" s="1251" t="s">
        <v>397</v>
      </c>
      <c r="W83" s="1251" t="s">
        <v>2003</v>
      </c>
      <c r="X83" s="1251" t="s">
        <v>89</v>
      </c>
      <c r="Y83" s="1251">
        <v>650</v>
      </c>
      <c r="Z83" s="1251">
        <v>5</v>
      </c>
      <c r="AA83" s="1251" t="b">
        <v>1</v>
      </c>
    </row>
    <row r="84" spans="1:27" ht="12">
      <c r="A84" s="1251">
        <v>25</v>
      </c>
      <c r="B84" s="1251">
        <v>100</v>
      </c>
      <c r="C84" s="1251" t="s">
        <v>1513</v>
      </c>
      <c r="D84" s="1251">
        <v>650540</v>
      </c>
      <c r="E84" s="1251" t="s">
        <v>2004</v>
      </c>
      <c r="F84" s="1251">
        <v>2019</v>
      </c>
      <c r="G84" s="1252">
        <v>0</v>
      </c>
      <c r="H84" s="1252">
        <v>40.460000000000001</v>
      </c>
      <c r="I84" s="1252">
        <v>192.88</v>
      </c>
      <c r="J84" s="1252">
        <v>0</v>
      </c>
      <c r="K84" s="1252">
        <v>0</v>
      </c>
      <c r="L84" s="1252">
        <v>34.109999999999999</v>
      </c>
      <c r="M84" s="1252">
        <v>0</v>
      </c>
      <c r="N84" s="1252">
        <v>0</v>
      </c>
      <c r="O84" s="1252">
        <v>21.300000000000001</v>
      </c>
      <c r="P84" s="1252">
        <v>89.810000000000002</v>
      </c>
      <c r="Q84" s="1252">
        <v>0</v>
      </c>
      <c r="R84" s="1252">
        <v>21.309999999999999</v>
      </c>
      <c r="S84" s="1252">
        <v>399.87</v>
      </c>
      <c r="T84" s="1252">
        <v>0</v>
      </c>
      <c r="U84" s="1251" t="s">
        <v>116</v>
      </c>
      <c r="V84" s="1251" t="s">
        <v>397</v>
      </c>
      <c r="W84" s="1251" t="s">
        <v>2005</v>
      </c>
      <c r="X84" s="1251" t="s">
        <v>89</v>
      </c>
      <c r="Y84" s="1251">
        <v>650</v>
      </c>
      <c r="Z84" s="1251">
        <v>5</v>
      </c>
      <c r="AA84" s="1251" t="b">
        <v>1</v>
      </c>
    </row>
    <row r="85" spans="1:27" ht="12">
      <c r="A85" s="1251">
        <v>25</v>
      </c>
      <c r="B85" s="1251">
        <v>100</v>
      </c>
      <c r="C85" s="1251" t="s">
        <v>1513</v>
      </c>
      <c r="D85" s="1251">
        <v>650600</v>
      </c>
      <c r="E85" s="1251" t="s">
        <v>2006</v>
      </c>
      <c r="F85" s="1251">
        <v>2019</v>
      </c>
      <c r="G85" s="1252">
        <v>0</v>
      </c>
      <c r="H85" s="1252">
        <v>0</v>
      </c>
      <c r="I85" s="1252">
        <v>5.3099999999999996</v>
      </c>
      <c r="J85" s="1252">
        <v>0</v>
      </c>
      <c r="K85" s="1252">
        <v>0</v>
      </c>
      <c r="L85" s="1252">
        <v>36.229999999999997</v>
      </c>
      <c r="M85" s="1252">
        <v>23.440000000000001</v>
      </c>
      <c r="N85" s="1252">
        <v>0</v>
      </c>
      <c r="O85" s="1252">
        <v>0</v>
      </c>
      <c r="P85" s="1252">
        <v>0</v>
      </c>
      <c r="Q85" s="1252">
        <v>0</v>
      </c>
      <c r="R85" s="1252">
        <v>14.77</v>
      </c>
      <c r="S85" s="1252">
        <v>79.75</v>
      </c>
      <c r="T85" s="1252">
        <v>0</v>
      </c>
      <c r="U85" s="1251" t="s">
        <v>116</v>
      </c>
      <c r="V85" s="1251" t="s">
        <v>397</v>
      </c>
      <c r="W85" s="1251" t="s">
        <v>2005</v>
      </c>
      <c r="X85" s="1251" t="s">
        <v>89</v>
      </c>
      <c r="Y85" s="1251">
        <v>650</v>
      </c>
      <c r="Z85" s="1251">
        <v>6</v>
      </c>
      <c r="AA85" s="1251" t="b">
        <v>1</v>
      </c>
    </row>
    <row r="86" spans="1:27" ht="12">
      <c r="A86" s="1251">
        <v>25</v>
      </c>
      <c r="B86" s="1251">
        <v>100</v>
      </c>
      <c r="C86" s="1251" t="s">
        <v>1513</v>
      </c>
      <c r="D86" s="1251">
        <v>650800</v>
      </c>
      <c r="E86" s="1251" t="s">
        <v>2007</v>
      </c>
      <c r="F86" s="1251">
        <v>2019</v>
      </c>
      <c r="G86" s="1252">
        <v>0</v>
      </c>
      <c r="H86" s="1252">
        <v>780.5</v>
      </c>
      <c r="I86" s="1252">
        <v>0</v>
      </c>
      <c r="J86" s="1252">
        <v>110</v>
      </c>
      <c r="K86" s="1252">
        <v>0</v>
      </c>
      <c r="L86" s="1252">
        <v>0</v>
      </c>
      <c r="M86" s="1252">
        <v>151</v>
      </c>
      <c r="N86" s="1252">
        <v>0</v>
      </c>
      <c r="O86" s="1252">
        <v>614.5</v>
      </c>
      <c r="P86" s="1252">
        <v>275</v>
      </c>
      <c r="Q86" s="1252">
        <v>0</v>
      </c>
      <c r="R86" s="1252">
        <v>395.5</v>
      </c>
      <c r="S86" s="1252">
        <v>2326.5</v>
      </c>
      <c r="T86" s="1252">
        <v>0</v>
      </c>
      <c r="U86" s="1251" t="s">
        <v>116</v>
      </c>
      <c r="V86" s="1251" t="s">
        <v>397</v>
      </c>
      <c r="W86" s="1251" t="s">
        <v>2005</v>
      </c>
      <c r="X86" s="1251" t="s">
        <v>89</v>
      </c>
      <c r="Y86" s="1251">
        <v>650</v>
      </c>
      <c r="Z86" s="1251">
        <v>8</v>
      </c>
      <c r="AA86" s="1251" t="b">
        <v>1</v>
      </c>
    </row>
    <row r="87" spans="1:27" ht="12">
      <c r="A87" s="1251">
        <v>25</v>
      </c>
      <c r="B87" s="1251">
        <v>100</v>
      </c>
      <c r="C87" s="1251" t="s">
        <v>1513</v>
      </c>
      <c r="D87" s="1251">
        <v>670700</v>
      </c>
      <c r="E87" s="1251" t="s">
        <v>2008</v>
      </c>
      <c r="F87" s="1251">
        <v>2019</v>
      </c>
      <c r="G87" s="1252">
        <v>2901.98</v>
      </c>
      <c r="H87" s="1252">
        <v>5465.0600000000004</v>
      </c>
      <c r="I87" s="1252">
        <v>3088.52</v>
      </c>
      <c r="J87" s="1252">
        <v>7327.8199999999997</v>
      </c>
      <c r="K87" s="1252">
        <v>3643.6599999999999</v>
      </c>
      <c r="L87" s="1252">
        <v>3949.8099999999999</v>
      </c>
      <c r="M87" s="1252">
        <v>3025.8000000000002</v>
      </c>
      <c r="N87" s="1252">
        <v>4458.4899999999998</v>
      </c>
      <c r="O87" s="1252">
        <v>2947.04</v>
      </c>
      <c r="P87" s="1252">
        <v>5842.1099999999997</v>
      </c>
      <c r="Q87" s="1252">
        <v>4522.6000000000004</v>
      </c>
      <c r="R87" s="1252">
        <v>58167.989999999998</v>
      </c>
      <c r="S87" s="1252">
        <v>105340.88</v>
      </c>
      <c r="T87" s="1252">
        <v>0</v>
      </c>
      <c r="U87" s="1251" t="s">
        <v>116</v>
      </c>
      <c r="V87" s="1251" t="s">
        <v>397</v>
      </c>
      <c r="W87" s="1251" t="s">
        <v>2009</v>
      </c>
      <c r="X87" s="1251" t="s">
        <v>89</v>
      </c>
      <c r="Y87" s="1251">
        <v>670</v>
      </c>
      <c r="Z87" s="1251">
        <v>7</v>
      </c>
      <c r="AA87" s="1251" t="b">
        <v>1</v>
      </c>
    </row>
    <row r="88" spans="1:27" ht="12">
      <c r="A88" s="1251">
        <v>25</v>
      </c>
      <c r="B88" s="1251">
        <v>100</v>
      </c>
      <c r="C88" s="1251" t="s">
        <v>1513</v>
      </c>
      <c r="D88" s="1251">
        <v>670710</v>
      </c>
      <c r="E88" s="1251" t="s">
        <v>2010</v>
      </c>
      <c r="F88" s="1251">
        <v>2019</v>
      </c>
      <c r="G88" s="1252">
        <v>-995.98000000000002</v>
      </c>
      <c r="H88" s="1252">
        <v>-1334.76</v>
      </c>
      <c r="I88" s="1252">
        <v>-799.23000000000002</v>
      </c>
      <c r="J88" s="1252">
        <v>-925.36000000000001</v>
      </c>
      <c r="K88" s="1252">
        <v>-474.06</v>
      </c>
      <c r="L88" s="1252">
        <v>-310.88999999999999</v>
      </c>
      <c r="M88" s="1252">
        <v>-531.97000000000003</v>
      </c>
      <c r="N88" s="1252">
        <v>-229.31999999999999</v>
      </c>
      <c r="O88" s="1252">
        <v>-860.37</v>
      </c>
      <c r="P88" s="1252">
        <v>-761.03999999999996</v>
      </c>
      <c r="Q88" s="1252">
        <v>-206.28999999999999</v>
      </c>
      <c r="R88" s="1252">
        <v>-697.13</v>
      </c>
      <c r="S88" s="1252">
        <v>-8126.4000000000005</v>
      </c>
      <c r="T88" s="1252">
        <v>0</v>
      </c>
      <c r="U88" s="1251" t="s">
        <v>116</v>
      </c>
      <c r="V88" s="1251" t="s">
        <v>397</v>
      </c>
      <c r="W88" s="1251" t="s">
        <v>2009</v>
      </c>
      <c r="X88" s="1251" t="s">
        <v>89</v>
      </c>
      <c r="Y88" s="1251">
        <v>670</v>
      </c>
      <c r="Z88" s="1251">
        <v>7</v>
      </c>
      <c r="AA88" s="1251" t="b">
        <v>1</v>
      </c>
    </row>
    <row r="89" spans="1:27" ht="12">
      <c r="A89" s="1251">
        <v>25</v>
      </c>
      <c r="B89" s="1251">
        <v>100</v>
      </c>
      <c r="C89" s="1251" t="s">
        <v>1513</v>
      </c>
      <c r="D89" s="1251">
        <v>675100</v>
      </c>
      <c r="E89" s="1251" t="s">
        <v>2011</v>
      </c>
      <c r="F89" s="1251">
        <v>2019</v>
      </c>
      <c r="G89" s="1252">
        <v>0</v>
      </c>
      <c r="H89" s="1252">
        <v>0</v>
      </c>
      <c r="I89" s="1252">
        <v>0</v>
      </c>
      <c r="J89" s="1252">
        <v>0</v>
      </c>
      <c r="K89" s="1252">
        <v>0</v>
      </c>
      <c r="L89" s="1252">
        <v>0</v>
      </c>
      <c r="M89" s="1252">
        <v>38.600000000000001</v>
      </c>
      <c r="N89" s="1252">
        <v>479.91000000000003</v>
      </c>
      <c r="O89" s="1252">
        <v>0</v>
      </c>
      <c r="P89" s="1252">
        <v>0</v>
      </c>
      <c r="Q89" s="1252">
        <v>0</v>
      </c>
      <c r="R89" s="1252">
        <v>0</v>
      </c>
      <c r="S89" s="1252">
        <v>518.50999999999999</v>
      </c>
      <c r="T89" s="1252">
        <v>0</v>
      </c>
      <c r="U89" s="1251" t="s">
        <v>116</v>
      </c>
      <c r="V89" s="1251" t="s">
        <v>397</v>
      </c>
      <c r="W89" s="1251" t="s">
        <v>2012</v>
      </c>
      <c r="X89" s="1251" t="s">
        <v>89</v>
      </c>
      <c r="Y89" s="1251">
        <v>675</v>
      </c>
      <c r="Z89" s="1251">
        <v>1</v>
      </c>
      <c r="AA89" s="1251" t="b">
        <v>1</v>
      </c>
    </row>
    <row r="90" spans="1:27" ht="12">
      <c r="A90" s="1251">
        <v>25</v>
      </c>
      <c r="B90" s="1251">
        <v>100</v>
      </c>
      <c r="C90" s="1251" t="s">
        <v>1513</v>
      </c>
      <c r="D90" s="1251">
        <v>675500</v>
      </c>
      <c r="E90" s="1251" t="s">
        <v>2013</v>
      </c>
      <c r="F90" s="1251">
        <v>2019</v>
      </c>
      <c r="G90" s="1252">
        <v>307.68000000000001</v>
      </c>
      <c r="H90" s="1252">
        <v>530.48000000000002</v>
      </c>
      <c r="I90" s="1252">
        <v>343.95999999999998</v>
      </c>
      <c r="J90" s="1252">
        <v>511.81999999999999</v>
      </c>
      <c r="K90" s="1252">
        <v>631.53999999999996</v>
      </c>
      <c r="L90" s="1252">
        <v>562.58000000000004</v>
      </c>
      <c r="M90" s="1252">
        <v>1055.73</v>
      </c>
      <c r="N90" s="1252">
        <v>493.60000000000002</v>
      </c>
      <c r="O90" s="1252">
        <v>437.56</v>
      </c>
      <c r="P90" s="1252">
        <v>480.87</v>
      </c>
      <c r="Q90" s="1252">
        <v>784.63999999999999</v>
      </c>
      <c r="R90" s="1252">
        <v>768.04999999999995</v>
      </c>
      <c r="S90" s="1252">
        <v>6908.5100000000011</v>
      </c>
      <c r="T90" s="1252">
        <v>0</v>
      </c>
      <c r="U90" s="1251" t="s">
        <v>116</v>
      </c>
      <c r="V90" s="1251" t="s">
        <v>397</v>
      </c>
      <c r="W90" s="1251" t="s">
        <v>2012</v>
      </c>
      <c r="X90" s="1251" t="s">
        <v>89</v>
      </c>
      <c r="Y90" s="1251">
        <v>675</v>
      </c>
      <c r="Z90" s="1251">
        <v>5</v>
      </c>
      <c r="AA90" s="1251" t="b">
        <v>1</v>
      </c>
    </row>
    <row r="91" spans="1:27" ht="12">
      <c r="A91" s="1251">
        <v>25</v>
      </c>
      <c r="B91" s="1251">
        <v>100</v>
      </c>
      <c r="C91" s="1251" t="s">
        <v>1513</v>
      </c>
      <c r="D91" s="1251">
        <v>675800</v>
      </c>
      <c r="E91" s="1251" t="s">
        <v>2014</v>
      </c>
      <c r="F91" s="1251">
        <v>2019</v>
      </c>
      <c r="G91" s="1252">
        <v>7.3300000000000001</v>
      </c>
      <c r="H91" s="1252">
        <v>0</v>
      </c>
      <c r="I91" s="1252">
        <v>0</v>
      </c>
      <c r="J91" s="1252">
        <v>0</v>
      </c>
      <c r="K91" s="1252">
        <v>0</v>
      </c>
      <c r="L91" s="1252">
        <v>0</v>
      </c>
      <c r="M91" s="1252">
        <v>319.76999999999998</v>
      </c>
      <c r="N91" s="1252">
        <v>-581.11000000000001</v>
      </c>
      <c r="O91" s="1252">
        <v>0</v>
      </c>
      <c r="P91" s="1252">
        <v>0</v>
      </c>
      <c r="Q91" s="1252">
        <v>0</v>
      </c>
      <c r="R91" s="1252">
        <v>0</v>
      </c>
      <c r="S91" s="1252">
        <v>-254.01000000000005</v>
      </c>
      <c r="T91" s="1252">
        <v>0</v>
      </c>
      <c r="U91" s="1251" t="s">
        <v>116</v>
      </c>
      <c r="V91" s="1251" t="s">
        <v>397</v>
      </c>
      <c r="W91" s="1251" t="s">
        <v>2015</v>
      </c>
      <c r="X91" s="1251" t="s">
        <v>89</v>
      </c>
      <c r="Y91" s="1251">
        <v>675</v>
      </c>
      <c r="Z91" s="1251">
        <v>8</v>
      </c>
      <c r="AA91" s="1251" t="b">
        <v>1</v>
      </c>
    </row>
    <row r="92" spans="1:27" ht="12">
      <c r="A92" s="1251">
        <v>25</v>
      </c>
      <c r="B92" s="1251">
        <v>100</v>
      </c>
      <c r="C92" s="1251" t="s">
        <v>1513</v>
      </c>
      <c r="D92" s="1251">
        <v>675808</v>
      </c>
      <c r="E92" s="1251" t="s">
        <v>2016</v>
      </c>
      <c r="F92" s="1251">
        <v>2019</v>
      </c>
      <c r="G92" s="1252">
        <v>2194.3499999999999</v>
      </c>
      <c r="H92" s="1252">
        <v>2803.6999999999998</v>
      </c>
      <c r="I92" s="1252">
        <v>2679</v>
      </c>
      <c r="J92" s="1252">
        <v>2869.75</v>
      </c>
      <c r="K92" s="1252">
        <v>2498.8899999999999</v>
      </c>
      <c r="L92" s="1252">
        <v>2548.9699999999998</v>
      </c>
      <c r="M92" s="1252">
        <v>2914.5</v>
      </c>
      <c r="N92" s="1252">
        <v>2504.02</v>
      </c>
      <c r="O92" s="1252">
        <v>2884.1500000000001</v>
      </c>
      <c r="P92" s="1252">
        <v>2859.27</v>
      </c>
      <c r="Q92" s="1252">
        <v>3123.8600000000001</v>
      </c>
      <c r="R92" s="1252">
        <v>3010.4099999999999</v>
      </c>
      <c r="S92" s="1252">
        <v>32890.869999999995</v>
      </c>
      <c r="T92" s="1252">
        <v>0</v>
      </c>
      <c r="U92" s="1251" t="s">
        <v>116</v>
      </c>
      <c r="V92" s="1251" t="s">
        <v>397</v>
      </c>
      <c r="W92" s="1251" t="s">
        <v>2017</v>
      </c>
      <c r="X92" s="1251" t="s">
        <v>89</v>
      </c>
      <c r="Y92" s="1251">
        <v>675</v>
      </c>
      <c r="Z92" s="1251">
        <v>8</v>
      </c>
      <c r="AA92" s="1251" t="b">
        <v>1</v>
      </c>
    </row>
    <row r="93" spans="1:27" ht="12">
      <c r="A93" s="1251">
        <v>25</v>
      </c>
      <c r="B93" s="1251">
        <v>100</v>
      </c>
      <c r="C93" s="1251" t="s">
        <v>1513</v>
      </c>
      <c r="D93" s="1251">
        <v>675810</v>
      </c>
      <c r="E93" s="1251" t="s">
        <v>2018</v>
      </c>
      <c r="F93" s="1251">
        <v>2019</v>
      </c>
      <c r="G93" s="1252">
        <v>6193.6000000000004</v>
      </c>
      <c r="H93" s="1252">
        <v>7296.4399999999996</v>
      </c>
      <c r="I93" s="1252">
        <v>6993.2200000000003</v>
      </c>
      <c r="J93" s="1252">
        <v>7245.3400000000001</v>
      </c>
      <c r="K93" s="1252">
        <v>7309.4700000000003</v>
      </c>
      <c r="L93" s="1252">
        <v>7537.8000000000002</v>
      </c>
      <c r="M93" s="1252">
        <v>7482.9300000000003</v>
      </c>
      <c r="N93" s="1252">
        <v>7310.5</v>
      </c>
      <c r="O93" s="1252">
        <v>8595.5</v>
      </c>
      <c r="P93" s="1252">
        <v>9955.9500000000007</v>
      </c>
      <c r="Q93" s="1252">
        <v>9087.75</v>
      </c>
      <c r="R93" s="1252">
        <v>9906.3299999999999</v>
      </c>
      <c r="S93" s="1252">
        <v>94914.830000000002</v>
      </c>
      <c r="T93" s="1252">
        <v>0</v>
      </c>
      <c r="U93" s="1251" t="s">
        <v>116</v>
      </c>
      <c r="V93" s="1251" t="s">
        <v>397</v>
      </c>
      <c r="W93" s="1251" t="s">
        <v>2017</v>
      </c>
      <c r="X93" s="1251" t="s">
        <v>89</v>
      </c>
      <c r="Y93" s="1251">
        <v>675</v>
      </c>
      <c r="Z93" s="1251">
        <v>8</v>
      </c>
      <c r="AA93" s="1251" t="b">
        <v>1</v>
      </c>
    </row>
    <row r="94" spans="1:27" ht="12">
      <c r="A94" s="1251">
        <v>25</v>
      </c>
      <c r="B94" s="1251">
        <v>100</v>
      </c>
      <c r="C94" s="1251" t="s">
        <v>1513</v>
      </c>
      <c r="D94" s="1251">
        <v>675816</v>
      </c>
      <c r="E94" s="1251" t="s">
        <v>2019</v>
      </c>
      <c r="F94" s="1251">
        <v>2019</v>
      </c>
      <c r="G94" s="1252">
        <v>0</v>
      </c>
      <c r="H94" s="1252">
        <v>0</v>
      </c>
      <c r="I94" s="1252">
        <v>0</v>
      </c>
      <c r="J94" s="1252">
        <v>0</v>
      </c>
      <c r="K94" s="1252">
        <v>0</v>
      </c>
      <c r="L94" s="1252">
        <v>0</v>
      </c>
      <c r="M94" s="1252">
        <v>0</v>
      </c>
      <c r="N94" s="1252">
        <v>0</v>
      </c>
      <c r="O94" s="1252">
        <v>500</v>
      </c>
      <c r="P94" s="1252">
        <v>0</v>
      </c>
      <c r="Q94" s="1252">
        <v>0</v>
      </c>
      <c r="R94" s="1252">
        <v>0</v>
      </c>
      <c r="S94" s="1252">
        <v>500</v>
      </c>
      <c r="T94" s="1252">
        <v>0</v>
      </c>
      <c r="U94" s="1251" t="s">
        <v>116</v>
      </c>
      <c r="V94" s="1251" t="s">
        <v>397</v>
      </c>
      <c r="W94" s="1251" t="s">
        <v>2020</v>
      </c>
      <c r="X94" s="1251" t="s">
        <v>89</v>
      </c>
      <c r="Y94" s="1251">
        <v>675</v>
      </c>
      <c r="Z94" s="1251">
        <v>8</v>
      </c>
      <c r="AA94" s="1251" t="b">
        <v>1</v>
      </c>
    </row>
    <row r="95" spans="1:27" ht="12">
      <c r="A95" s="1251">
        <v>25</v>
      </c>
      <c r="B95" s="1251">
        <v>100</v>
      </c>
      <c r="C95" s="1251" t="s">
        <v>1513</v>
      </c>
      <c r="D95" s="1251">
        <v>675819</v>
      </c>
      <c r="E95" s="1251" t="s">
        <v>2021</v>
      </c>
      <c r="F95" s="1251">
        <v>2019</v>
      </c>
      <c r="G95" s="1252">
        <v>467.57999999999998</v>
      </c>
      <c r="H95" s="1252">
        <v>899.75999999999999</v>
      </c>
      <c r="I95" s="1252">
        <v>0</v>
      </c>
      <c r="J95" s="1252">
        <v>0</v>
      </c>
      <c r="K95" s="1252">
        <v>452.49000000000001</v>
      </c>
      <c r="L95" s="1252">
        <v>1431.73</v>
      </c>
      <c r="M95" s="1252">
        <v>252.91</v>
      </c>
      <c r="N95" s="1252">
        <v>763.07000000000005</v>
      </c>
      <c r="O95" s="1252">
        <v>793.63</v>
      </c>
      <c r="P95" s="1252">
        <v>270.93000000000001</v>
      </c>
      <c r="Q95" s="1252">
        <v>3670.2600000000002</v>
      </c>
      <c r="R95" s="1252">
        <v>-1310.5999999999999</v>
      </c>
      <c r="S95" s="1252">
        <v>7691.7600000000002</v>
      </c>
      <c r="T95" s="1252">
        <v>0</v>
      </c>
      <c r="U95" s="1251" t="s">
        <v>116</v>
      </c>
      <c r="V95" s="1251" t="s">
        <v>397</v>
      </c>
      <c r="W95" s="1251" t="s">
        <v>2022</v>
      </c>
      <c r="X95" s="1251" t="s">
        <v>89</v>
      </c>
      <c r="Y95" s="1251">
        <v>675</v>
      </c>
      <c r="Z95" s="1251">
        <v>8</v>
      </c>
      <c r="AA95" s="1251" t="b">
        <v>1</v>
      </c>
    </row>
    <row r="96" spans="1:27" ht="12">
      <c r="A96" s="1251">
        <v>25</v>
      </c>
      <c r="B96" s="1251">
        <v>100</v>
      </c>
      <c r="C96" s="1251" t="s">
        <v>1513</v>
      </c>
      <c r="D96" s="1251">
        <v>675828</v>
      </c>
      <c r="E96" s="1251" t="s">
        <v>2023</v>
      </c>
      <c r="F96" s="1251">
        <v>2019</v>
      </c>
      <c r="G96" s="1252">
        <v>0</v>
      </c>
      <c r="H96" s="1252">
        <v>0</v>
      </c>
      <c r="I96" s="1252">
        <v>0</v>
      </c>
      <c r="J96" s="1252">
        <v>0</v>
      </c>
      <c r="K96" s="1252">
        <v>514.53999999999996</v>
      </c>
      <c r="L96" s="1252">
        <v>0</v>
      </c>
      <c r="M96" s="1252">
        <v>0</v>
      </c>
      <c r="N96" s="1252">
        <v>130</v>
      </c>
      <c r="O96" s="1252">
        <v>2985.48</v>
      </c>
      <c r="P96" s="1252">
        <v>-1300</v>
      </c>
      <c r="Q96" s="1252">
        <v>301.5</v>
      </c>
      <c r="R96" s="1252">
        <v>125</v>
      </c>
      <c r="S96" s="1252">
        <v>2756.52</v>
      </c>
      <c r="T96" s="1252">
        <v>0</v>
      </c>
      <c r="U96" s="1251" t="s">
        <v>116</v>
      </c>
      <c r="V96" s="1251" t="s">
        <v>397</v>
      </c>
      <c r="W96" s="1251" t="s">
        <v>2024</v>
      </c>
      <c r="X96" s="1251" t="s">
        <v>89</v>
      </c>
      <c r="Y96" s="1251">
        <v>675</v>
      </c>
      <c r="Z96" s="1251">
        <v>8</v>
      </c>
      <c r="AA96" s="1251" t="b">
        <v>1</v>
      </c>
    </row>
    <row r="97" spans="1:27" ht="12">
      <c r="A97" s="1251">
        <v>25</v>
      </c>
      <c r="B97" s="1251">
        <v>100</v>
      </c>
      <c r="C97" s="1251" t="s">
        <v>1513</v>
      </c>
      <c r="D97" s="1251">
        <v>675830</v>
      </c>
      <c r="E97" s="1251" t="s">
        <v>2025</v>
      </c>
      <c r="F97" s="1251">
        <v>2019</v>
      </c>
      <c r="G97" s="1252">
        <v>0</v>
      </c>
      <c r="H97" s="1252">
        <v>55.359999999999999</v>
      </c>
      <c r="I97" s="1252">
        <v>1602.72</v>
      </c>
      <c r="J97" s="1252">
        <v>0</v>
      </c>
      <c r="K97" s="1252">
        <v>0</v>
      </c>
      <c r="L97" s="1252">
        <v>0</v>
      </c>
      <c r="M97" s="1252">
        <v>893.69000000000005</v>
      </c>
      <c r="N97" s="1252">
        <v>0</v>
      </c>
      <c r="O97" s="1252">
        <v>49.719999999999999</v>
      </c>
      <c r="P97" s="1252">
        <v>25.5</v>
      </c>
      <c r="Q97" s="1252">
        <v>0</v>
      </c>
      <c r="R97" s="1252">
        <v>236.94</v>
      </c>
      <c r="S97" s="1252">
        <v>2863.9299999999998</v>
      </c>
      <c r="T97" s="1252">
        <v>0</v>
      </c>
      <c r="U97" s="1251" t="s">
        <v>116</v>
      </c>
      <c r="V97" s="1251" t="s">
        <v>397</v>
      </c>
      <c r="W97" s="1251" t="s">
        <v>2026</v>
      </c>
      <c r="X97" s="1251" t="s">
        <v>89</v>
      </c>
      <c r="Y97" s="1251">
        <v>675</v>
      </c>
      <c r="Z97" s="1251">
        <v>8</v>
      </c>
      <c r="AA97" s="1251" t="b">
        <v>1</v>
      </c>
    </row>
    <row r="98" spans="1:27" ht="12">
      <c r="A98" s="1251">
        <v>25</v>
      </c>
      <c r="B98" s="1251">
        <v>100</v>
      </c>
      <c r="C98" s="1251" t="s">
        <v>1513</v>
      </c>
      <c r="D98" s="1251">
        <v>675831</v>
      </c>
      <c r="E98" s="1251" t="s">
        <v>2027</v>
      </c>
      <c r="F98" s="1251">
        <v>2019</v>
      </c>
      <c r="G98" s="1252">
        <v>0</v>
      </c>
      <c r="H98" s="1252">
        <v>16.199999999999999</v>
      </c>
      <c r="I98" s="1252">
        <v>0</v>
      </c>
      <c r="J98" s="1252">
        <v>75.040000000000006</v>
      </c>
      <c r="K98" s="1252">
        <v>0</v>
      </c>
      <c r="L98" s="1252">
        <v>324.38</v>
      </c>
      <c r="M98" s="1252">
        <v>34.079999999999998</v>
      </c>
      <c r="N98" s="1252">
        <v>0</v>
      </c>
      <c r="O98" s="1252">
        <v>0</v>
      </c>
      <c r="P98" s="1252">
        <v>6.1799999999999997</v>
      </c>
      <c r="Q98" s="1252">
        <v>29.559999999999999</v>
      </c>
      <c r="R98" s="1252">
        <v>0</v>
      </c>
      <c r="S98" s="1252">
        <v>485.44</v>
      </c>
      <c r="T98" s="1252">
        <v>0</v>
      </c>
      <c r="U98" s="1251" t="s">
        <v>116</v>
      </c>
      <c r="V98" s="1251" t="s">
        <v>397</v>
      </c>
      <c r="W98" s="1251" t="s">
        <v>2026</v>
      </c>
      <c r="X98" s="1251" t="s">
        <v>89</v>
      </c>
      <c r="Y98" s="1251">
        <v>675</v>
      </c>
      <c r="Z98" s="1251">
        <v>8</v>
      </c>
      <c r="AA98" s="1251" t="b">
        <v>1</v>
      </c>
    </row>
    <row r="99" spans="1:27" ht="12">
      <c r="A99" s="1251">
        <v>25</v>
      </c>
      <c r="B99" s="1251">
        <v>100</v>
      </c>
      <c r="C99" s="1251" t="s">
        <v>1513</v>
      </c>
      <c r="D99" s="1251">
        <v>675834</v>
      </c>
      <c r="E99" s="1251" t="s">
        <v>2028</v>
      </c>
      <c r="F99" s="1251">
        <v>2019</v>
      </c>
      <c r="G99" s="1252">
        <v>0</v>
      </c>
      <c r="H99" s="1252">
        <v>270.88</v>
      </c>
      <c r="I99" s="1252">
        <v>0</v>
      </c>
      <c r="J99" s="1252">
        <v>27.82</v>
      </c>
      <c r="K99" s="1252">
        <v>13.619999999999999</v>
      </c>
      <c r="L99" s="1252">
        <v>0</v>
      </c>
      <c r="M99" s="1252">
        <v>0</v>
      </c>
      <c r="N99" s="1252">
        <v>27.399999999999999</v>
      </c>
      <c r="O99" s="1252">
        <v>239.81</v>
      </c>
      <c r="P99" s="1252">
        <v>170.33000000000001</v>
      </c>
      <c r="Q99" s="1252">
        <v>0</v>
      </c>
      <c r="R99" s="1252">
        <v>126.15000000000001</v>
      </c>
      <c r="S99" s="1252">
        <v>876.00999999999999</v>
      </c>
      <c r="T99" s="1252">
        <v>0</v>
      </c>
      <c r="U99" s="1251" t="s">
        <v>116</v>
      </c>
      <c r="V99" s="1251" t="s">
        <v>397</v>
      </c>
      <c r="W99" s="1251" t="s">
        <v>2029</v>
      </c>
      <c r="X99" s="1251" t="s">
        <v>89</v>
      </c>
      <c r="Y99" s="1251">
        <v>675</v>
      </c>
      <c r="Z99" s="1251">
        <v>8</v>
      </c>
      <c r="AA99" s="1251" t="b">
        <v>1</v>
      </c>
    </row>
    <row r="100" spans="1:27" ht="12">
      <c r="A100" s="1251">
        <v>25</v>
      </c>
      <c r="B100" s="1251">
        <v>100</v>
      </c>
      <c r="C100" s="1251" t="s">
        <v>1513</v>
      </c>
      <c r="D100" s="1251">
        <v>675836</v>
      </c>
      <c r="E100" s="1251" t="s">
        <v>2030</v>
      </c>
      <c r="F100" s="1251">
        <v>2019</v>
      </c>
      <c r="G100" s="1252">
        <v>0</v>
      </c>
      <c r="H100" s="1252">
        <v>0</v>
      </c>
      <c r="I100" s="1252">
        <v>0</v>
      </c>
      <c r="J100" s="1252">
        <v>37.619999999999997</v>
      </c>
      <c r="K100" s="1252">
        <v>0</v>
      </c>
      <c r="L100" s="1252">
        <v>0</v>
      </c>
      <c r="M100" s="1252">
        <v>0</v>
      </c>
      <c r="N100" s="1252">
        <v>0</v>
      </c>
      <c r="O100" s="1252">
        <v>0</v>
      </c>
      <c r="P100" s="1252">
        <v>0</v>
      </c>
      <c r="Q100" s="1252">
        <v>0</v>
      </c>
      <c r="R100" s="1252">
        <v>0</v>
      </c>
      <c r="S100" s="1252">
        <v>37.619999999999997</v>
      </c>
      <c r="T100" s="1252">
        <v>0</v>
      </c>
      <c r="U100" s="1251" t="s">
        <v>116</v>
      </c>
      <c r="V100" s="1251" t="s">
        <v>397</v>
      </c>
      <c r="W100" s="1251" t="s">
        <v>2029</v>
      </c>
      <c r="X100" s="1251" t="s">
        <v>89</v>
      </c>
      <c r="Y100" s="1251">
        <v>675</v>
      </c>
      <c r="Z100" s="1251">
        <v>8</v>
      </c>
      <c r="AA100" s="1251" t="b">
        <v>1</v>
      </c>
    </row>
    <row r="101" spans="1:27" ht="12">
      <c r="A101" s="1251">
        <v>25</v>
      </c>
      <c r="B101" s="1251">
        <v>100</v>
      </c>
      <c r="C101" s="1251" t="s">
        <v>1513</v>
      </c>
      <c r="D101" s="1251">
        <v>675840</v>
      </c>
      <c r="E101" s="1251" t="s">
        <v>2031</v>
      </c>
      <c r="F101" s="1251">
        <v>2019</v>
      </c>
      <c r="G101" s="1252">
        <v>350</v>
      </c>
      <c r="H101" s="1252">
        <v>0</v>
      </c>
      <c r="I101" s="1252">
        <v>0</v>
      </c>
      <c r="J101" s="1252">
        <v>976.27999999999997</v>
      </c>
      <c r="K101" s="1252">
        <v>0</v>
      </c>
      <c r="L101" s="1252">
        <v>0</v>
      </c>
      <c r="M101" s="1252">
        <v>0</v>
      </c>
      <c r="N101" s="1252">
        <v>0</v>
      </c>
      <c r="O101" s="1252">
        <v>525</v>
      </c>
      <c r="P101" s="1252">
        <v>430</v>
      </c>
      <c r="Q101" s="1252">
        <v>0</v>
      </c>
      <c r="R101" s="1252">
        <v>0</v>
      </c>
      <c r="S101" s="1252">
        <v>2281.2799999999997</v>
      </c>
      <c r="T101" s="1252">
        <v>0</v>
      </c>
      <c r="U101" s="1251" t="s">
        <v>116</v>
      </c>
      <c r="V101" s="1251" t="s">
        <v>397</v>
      </c>
      <c r="W101" s="1251" t="s">
        <v>2015</v>
      </c>
      <c r="X101" s="1251" t="s">
        <v>89</v>
      </c>
      <c r="Y101" s="1251">
        <v>675</v>
      </c>
      <c r="Z101" s="1251">
        <v>8</v>
      </c>
      <c r="AA101" s="1251" t="b">
        <v>1</v>
      </c>
    </row>
    <row r="102" spans="1:27" ht="12">
      <c r="A102" s="1251">
        <v>25</v>
      </c>
      <c r="B102" s="1251">
        <v>100</v>
      </c>
      <c r="C102" s="1251" t="s">
        <v>1513</v>
      </c>
      <c r="D102" s="1251">
        <v>675842</v>
      </c>
      <c r="E102" s="1251" t="s">
        <v>2032</v>
      </c>
      <c r="F102" s="1251">
        <v>2019</v>
      </c>
      <c r="G102" s="1252">
        <v>0</v>
      </c>
      <c r="H102" s="1252">
        <v>0</v>
      </c>
      <c r="I102" s="1252">
        <v>0</v>
      </c>
      <c r="J102" s="1252">
        <v>435</v>
      </c>
      <c r="K102" s="1252">
        <v>0</v>
      </c>
      <c r="L102" s="1252">
        <v>0</v>
      </c>
      <c r="M102" s="1252">
        <v>0</v>
      </c>
      <c r="N102" s="1252">
        <v>0</v>
      </c>
      <c r="O102" s="1252">
        <v>0</v>
      </c>
      <c r="P102" s="1252">
        <v>0</v>
      </c>
      <c r="Q102" s="1252">
        <v>0</v>
      </c>
      <c r="R102" s="1252">
        <v>0</v>
      </c>
      <c r="S102" s="1252">
        <v>435</v>
      </c>
      <c r="T102" s="1252">
        <v>0</v>
      </c>
      <c r="U102" s="1251" t="s">
        <v>116</v>
      </c>
      <c r="V102" s="1251" t="s">
        <v>397</v>
      </c>
      <c r="W102" s="1251" t="s">
        <v>2015</v>
      </c>
      <c r="X102" s="1251" t="s">
        <v>89</v>
      </c>
      <c r="Y102" s="1251">
        <v>675</v>
      </c>
      <c r="Z102" s="1251">
        <v>8</v>
      </c>
      <c r="AA102" s="1251" t="b">
        <v>1</v>
      </c>
    </row>
    <row r="103" spans="1:27" ht="12">
      <c r="A103" s="1251">
        <v>25</v>
      </c>
      <c r="B103" s="1251">
        <v>100</v>
      </c>
      <c r="C103" s="1251" t="s">
        <v>1513</v>
      </c>
      <c r="D103" s="1251">
        <v>675850</v>
      </c>
      <c r="E103" s="1251" t="s">
        <v>2033</v>
      </c>
      <c r="F103" s="1251">
        <v>2019</v>
      </c>
      <c r="G103" s="1252">
        <v>0</v>
      </c>
      <c r="H103" s="1252">
        <v>0</v>
      </c>
      <c r="I103" s="1252">
        <v>0</v>
      </c>
      <c r="J103" s="1252">
        <v>162.38</v>
      </c>
      <c r="K103" s="1252">
        <v>0</v>
      </c>
      <c r="L103" s="1252">
        <v>0</v>
      </c>
      <c r="M103" s="1252">
        <v>0</v>
      </c>
      <c r="N103" s="1252">
        <v>0</v>
      </c>
      <c r="O103" s="1252">
        <v>192.02000000000001</v>
      </c>
      <c r="P103" s="1252">
        <v>0</v>
      </c>
      <c r="Q103" s="1252">
        <v>0</v>
      </c>
      <c r="R103" s="1252">
        <v>0</v>
      </c>
      <c r="S103" s="1252">
        <v>354.39999999999998</v>
      </c>
      <c r="T103" s="1252">
        <v>0</v>
      </c>
      <c r="U103" s="1251" t="s">
        <v>116</v>
      </c>
      <c r="V103" s="1251" t="s">
        <v>397</v>
      </c>
      <c r="W103" s="1251" t="s">
        <v>2029</v>
      </c>
      <c r="X103" s="1251" t="s">
        <v>89</v>
      </c>
      <c r="Y103" s="1251">
        <v>675</v>
      </c>
      <c r="Z103" s="1251">
        <v>8</v>
      </c>
      <c r="AA103" s="1251" t="b">
        <v>1</v>
      </c>
    </row>
    <row r="104" spans="1:27" ht="12">
      <c r="A104" s="1251">
        <v>25</v>
      </c>
      <c r="B104" s="1251">
        <v>100</v>
      </c>
      <c r="C104" s="1251" t="s">
        <v>1513</v>
      </c>
      <c r="D104" s="1251">
        <v>675856</v>
      </c>
      <c r="E104" s="1251" t="s">
        <v>2034</v>
      </c>
      <c r="F104" s="1251">
        <v>2019</v>
      </c>
      <c r="G104" s="1252">
        <v>465.02999999999997</v>
      </c>
      <c r="H104" s="1252">
        <v>11.710000000000001</v>
      </c>
      <c r="I104" s="1252">
        <v>850.66999999999996</v>
      </c>
      <c r="J104" s="1252">
        <v>144.06</v>
      </c>
      <c r="K104" s="1252">
        <v>0</v>
      </c>
      <c r="L104" s="1252">
        <v>2947.9200000000001</v>
      </c>
      <c r="M104" s="1252">
        <v>0</v>
      </c>
      <c r="N104" s="1252">
        <v>432.30000000000001</v>
      </c>
      <c r="O104" s="1252">
        <v>191.94999999999999</v>
      </c>
      <c r="P104" s="1252">
        <v>38.25</v>
      </c>
      <c r="Q104" s="1252">
        <v>235.30000000000001</v>
      </c>
      <c r="R104" s="1252">
        <v>379.62</v>
      </c>
      <c r="S104" s="1252">
        <v>5696.8099999999995</v>
      </c>
      <c r="T104" s="1252">
        <v>0</v>
      </c>
      <c r="U104" s="1251" t="s">
        <v>116</v>
      </c>
      <c r="V104" s="1251" t="s">
        <v>397</v>
      </c>
      <c r="W104" s="1251" t="s">
        <v>2035</v>
      </c>
      <c r="X104" s="1251" t="s">
        <v>89</v>
      </c>
      <c r="Y104" s="1251">
        <v>675</v>
      </c>
      <c r="Z104" s="1251">
        <v>8</v>
      </c>
      <c r="AA104" s="1251" t="b">
        <v>1</v>
      </c>
    </row>
    <row r="105" spans="1:27" ht="12">
      <c r="A105" s="1251">
        <v>25</v>
      </c>
      <c r="B105" s="1251">
        <v>100</v>
      </c>
      <c r="C105" s="1251" t="s">
        <v>1513</v>
      </c>
      <c r="D105" s="1251">
        <v>675859</v>
      </c>
      <c r="E105" s="1251" t="s">
        <v>2036</v>
      </c>
      <c r="F105" s="1251">
        <v>2019</v>
      </c>
      <c r="G105" s="1252">
        <v>0</v>
      </c>
      <c r="H105" s="1252">
        <v>0</v>
      </c>
      <c r="I105" s="1252">
        <v>0</v>
      </c>
      <c r="J105" s="1252">
        <v>0</v>
      </c>
      <c r="K105" s="1252">
        <v>0</v>
      </c>
      <c r="L105" s="1252">
        <v>0</v>
      </c>
      <c r="M105" s="1252">
        <v>0</v>
      </c>
      <c r="N105" s="1252">
        <v>0</v>
      </c>
      <c r="O105" s="1252">
        <v>0</v>
      </c>
      <c r="P105" s="1252">
        <v>0</v>
      </c>
      <c r="Q105" s="1252">
        <v>0</v>
      </c>
      <c r="R105" s="1252">
        <v>0</v>
      </c>
      <c r="S105" s="1252">
        <v>0</v>
      </c>
      <c r="T105" s="1252">
        <v>0</v>
      </c>
      <c r="U105" s="1251" t="s">
        <v>116</v>
      </c>
      <c r="V105" s="1251" t="s">
        <v>397</v>
      </c>
      <c r="W105" s="1251" t="s">
        <v>2015</v>
      </c>
      <c r="X105" s="1251" t="s">
        <v>89</v>
      </c>
      <c r="Y105" s="1251">
        <v>675</v>
      </c>
      <c r="Z105" s="1251">
        <v>8</v>
      </c>
      <c r="AA105" s="1251" t="b">
        <v>1</v>
      </c>
    </row>
    <row r="106" spans="1:27" ht="12">
      <c r="A106" s="1251">
        <v>25</v>
      </c>
      <c r="B106" s="1251">
        <v>100</v>
      </c>
      <c r="C106" s="1251" t="s">
        <v>1513</v>
      </c>
      <c r="D106" s="1251">
        <v>676200</v>
      </c>
      <c r="E106" s="1251" t="s">
        <v>2037</v>
      </c>
      <c r="F106" s="1251">
        <v>2019</v>
      </c>
      <c r="G106" s="1252">
        <v>-1436</v>
      </c>
      <c r="H106" s="1252">
        <v>0</v>
      </c>
      <c r="I106" s="1252">
        <v>0</v>
      </c>
      <c r="J106" s="1252">
        <v>0</v>
      </c>
      <c r="K106" s="1252">
        <v>-0.22</v>
      </c>
      <c r="L106" s="1252">
        <v>0</v>
      </c>
      <c r="M106" s="1252">
        <v>0</v>
      </c>
      <c r="N106" s="1252">
        <v>0</v>
      </c>
      <c r="O106" s="1252">
        <v>0</v>
      </c>
      <c r="P106" s="1252">
        <v>0</v>
      </c>
      <c r="Q106" s="1252">
        <v>0</v>
      </c>
      <c r="R106" s="1252">
        <v>0</v>
      </c>
      <c r="S106" s="1252">
        <v>-1436.22</v>
      </c>
      <c r="T106" s="1252">
        <v>0</v>
      </c>
      <c r="U106" s="1251" t="s">
        <v>116</v>
      </c>
      <c r="V106" s="1251" t="s">
        <v>397</v>
      </c>
      <c r="W106" s="1251" t="s">
        <v>2015</v>
      </c>
      <c r="X106" s="1251" t="s">
        <v>89</v>
      </c>
      <c r="Y106" s="1251">
        <v>676</v>
      </c>
      <c r="Z106" s="1251">
        <v>2</v>
      </c>
      <c r="AA106" s="1251" t="b">
        <v>1</v>
      </c>
    </row>
    <row r="107" spans="1:27" ht="12">
      <c r="A107" s="1251">
        <v>25</v>
      </c>
      <c r="B107" s="1251">
        <v>100</v>
      </c>
      <c r="C107" s="1251" t="s">
        <v>1513</v>
      </c>
      <c r="D107" s="1251">
        <v>676210</v>
      </c>
      <c r="E107" s="1251" t="s">
        <v>2038</v>
      </c>
      <c r="F107" s="1251">
        <v>2019</v>
      </c>
      <c r="G107" s="1252">
        <v>-3935.8299999999999</v>
      </c>
      <c r="H107" s="1252">
        <v>-3104.0799999999999</v>
      </c>
      <c r="I107" s="1252">
        <v>-5121.9499999999998</v>
      </c>
      <c r="J107" s="1252">
        <v>-5401.1800000000003</v>
      </c>
      <c r="K107" s="1252">
        <v>-2660.29</v>
      </c>
      <c r="L107" s="1252">
        <v>-2817.52</v>
      </c>
      <c r="M107" s="1252">
        <v>-1326.9100000000001</v>
      </c>
      <c r="N107" s="1252">
        <v>-2047.8</v>
      </c>
      <c r="O107" s="1252">
        <v>-2045.8299999999999</v>
      </c>
      <c r="P107" s="1252">
        <v>-2554.6700000000001</v>
      </c>
      <c r="Q107" s="1252">
        <v>-3188.0100000000002</v>
      </c>
      <c r="R107" s="1252">
        <v>-2345.6700000000001</v>
      </c>
      <c r="S107" s="1252">
        <v>-36549.739999999998</v>
      </c>
      <c r="T107" s="1252">
        <v>0</v>
      </c>
      <c r="U107" s="1251" t="s">
        <v>116</v>
      </c>
      <c r="V107" s="1251" t="s">
        <v>397</v>
      </c>
      <c r="W107" s="1251" t="s">
        <v>1931</v>
      </c>
      <c r="X107" s="1251" t="s">
        <v>89</v>
      </c>
      <c r="Y107" s="1251">
        <v>676</v>
      </c>
      <c r="Z107" s="1251">
        <v>2</v>
      </c>
      <c r="AA107" s="1251" t="b">
        <v>1</v>
      </c>
    </row>
    <row r="108" spans="1:27" ht="12">
      <c r="A108" s="1251">
        <v>25</v>
      </c>
      <c r="B108" s="1251">
        <v>100</v>
      </c>
      <c r="C108" s="1251" t="s">
        <v>1513</v>
      </c>
      <c r="D108" s="1251">
        <v>676220</v>
      </c>
      <c r="E108" s="1251" t="s">
        <v>2039</v>
      </c>
      <c r="F108" s="1251">
        <v>2019</v>
      </c>
      <c r="G108" s="1252">
        <v>-4394.6099999999997</v>
      </c>
      <c r="H108" s="1252">
        <v>-4506.8900000000003</v>
      </c>
      <c r="I108" s="1252">
        <v>-6372.0900000000001</v>
      </c>
      <c r="J108" s="1252">
        <v>-6719.4700000000003</v>
      </c>
      <c r="K108" s="1252">
        <v>-3309.5900000000001</v>
      </c>
      <c r="L108" s="1252">
        <v>-3505.21</v>
      </c>
      <c r="M108" s="1252">
        <v>-1650.77</v>
      </c>
      <c r="N108" s="1252">
        <v>-2547.6100000000001</v>
      </c>
      <c r="O108" s="1252">
        <v>-2545.1599999999999</v>
      </c>
      <c r="P108" s="1252">
        <v>-3256.1799999999998</v>
      </c>
      <c r="Q108" s="1252">
        <v>-3966.1199999999999</v>
      </c>
      <c r="R108" s="1252">
        <v>-2918.1900000000001</v>
      </c>
      <c r="S108" s="1252">
        <v>-45691.889999999999</v>
      </c>
      <c r="T108" s="1252">
        <v>0</v>
      </c>
      <c r="U108" s="1251" t="s">
        <v>116</v>
      </c>
      <c r="V108" s="1251" t="s">
        <v>397</v>
      </c>
      <c r="W108" s="1251" t="s">
        <v>1948</v>
      </c>
      <c r="X108" s="1251" t="s">
        <v>89</v>
      </c>
      <c r="Y108" s="1251">
        <v>676</v>
      </c>
      <c r="Z108" s="1251">
        <v>2</v>
      </c>
      <c r="AA108" s="1251" t="b">
        <v>1</v>
      </c>
    </row>
    <row r="109" spans="1:27" ht="12">
      <c r="A109" s="1251">
        <v>25</v>
      </c>
      <c r="B109" s="1251">
        <v>100</v>
      </c>
      <c r="C109" s="1251" t="s">
        <v>1513</v>
      </c>
      <c r="D109" s="1251">
        <v>676230</v>
      </c>
      <c r="E109" s="1251" t="s">
        <v>2040</v>
      </c>
      <c r="F109" s="1251">
        <v>2019</v>
      </c>
      <c r="G109" s="1252">
        <v>-1751.4300000000001</v>
      </c>
      <c r="H109" s="1252">
        <v>-1696.46</v>
      </c>
      <c r="I109" s="1252">
        <v>-2516.7399999999998</v>
      </c>
      <c r="J109" s="1252">
        <v>-2653.9400000000001</v>
      </c>
      <c r="K109" s="1252">
        <v>-1307.1700000000001</v>
      </c>
      <c r="L109" s="1252">
        <v>-1384.4300000000001</v>
      </c>
      <c r="M109" s="1252">
        <v>-651.99000000000001</v>
      </c>
      <c r="N109" s="1252">
        <v>-1006.21</v>
      </c>
      <c r="O109" s="1252">
        <v>-1005.25</v>
      </c>
      <c r="P109" s="1252">
        <v>-1286.0699999999999</v>
      </c>
      <c r="Q109" s="1252">
        <v>-1566.47</v>
      </c>
      <c r="R109" s="1252">
        <v>-1152.5799999999999</v>
      </c>
      <c r="S109" s="1252">
        <v>-17978.739999999998</v>
      </c>
      <c r="T109" s="1252">
        <v>0</v>
      </c>
      <c r="U109" s="1251" t="s">
        <v>116</v>
      </c>
      <c r="V109" s="1251" t="s">
        <v>402</v>
      </c>
      <c r="W109" s="1251" t="s">
        <v>402</v>
      </c>
      <c r="X109" s="1251" t="s">
        <v>89</v>
      </c>
      <c r="Y109" s="1251">
        <v>676</v>
      </c>
      <c r="Z109" s="1251">
        <v>2</v>
      </c>
      <c r="AA109" s="1251" t="b">
        <v>1</v>
      </c>
    </row>
    <row r="110" spans="1:27" ht="12">
      <c r="A110" s="1251">
        <v>25</v>
      </c>
      <c r="B110" s="1251">
        <v>100</v>
      </c>
      <c r="C110" s="1251" t="s">
        <v>1513</v>
      </c>
      <c r="D110" s="1251">
        <v>676240</v>
      </c>
      <c r="E110" s="1251" t="s">
        <v>2041</v>
      </c>
      <c r="F110" s="1251">
        <v>2019</v>
      </c>
      <c r="G110" s="1252">
        <v>-9963.5300000000007</v>
      </c>
      <c r="H110" s="1252">
        <v>-7895.1000000000004</v>
      </c>
      <c r="I110" s="1252">
        <v>-10994.190000000001</v>
      </c>
      <c r="J110" s="1252">
        <v>-11593.559999999999</v>
      </c>
      <c r="K110" s="1252">
        <v>-5710.2600000000002</v>
      </c>
      <c r="L110" s="1252">
        <v>-6047.7700000000004</v>
      </c>
      <c r="M110" s="1252">
        <v>-2848.1900000000001</v>
      </c>
      <c r="N110" s="1252">
        <v>-4395.5699999999997</v>
      </c>
      <c r="O110" s="1252">
        <v>-4391.3400000000001</v>
      </c>
      <c r="P110" s="1252">
        <v>-5618.1000000000004</v>
      </c>
      <c r="Q110" s="1252">
        <v>-6843.0200000000004</v>
      </c>
      <c r="R110" s="1252">
        <v>-5034.9499999999998</v>
      </c>
      <c r="S110" s="1252">
        <v>-81335.580000000016</v>
      </c>
      <c r="T110" s="1252">
        <v>0</v>
      </c>
      <c r="U110" s="1251" t="s">
        <v>116</v>
      </c>
      <c r="V110" s="1251" t="s">
        <v>397</v>
      </c>
      <c r="W110" s="1251" t="s">
        <v>2015</v>
      </c>
      <c r="X110" s="1251" t="s">
        <v>89</v>
      </c>
      <c r="Y110" s="1251">
        <v>676</v>
      </c>
      <c r="Z110" s="1251">
        <v>2</v>
      </c>
      <c r="AA110" s="1251" t="b">
        <v>1</v>
      </c>
    </row>
    <row r="111" spans="1:27" ht="12">
      <c r="A111" s="1251">
        <v>25</v>
      </c>
      <c r="B111" s="1251">
        <v>200</v>
      </c>
      <c r="C111" s="1251" t="s">
        <v>1687</v>
      </c>
      <c r="D111" s="1251">
        <v>403000</v>
      </c>
      <c r="E111" s="1251" t="s">
        <v>1911</v>
      </c>
      <c r="F111" s="1251">
        <v>2019</v>
      </c>
      <c r="G111" s="1252">
        <v>236693.95999999999</v>
      </c>
      <c r="H111" s="1252">
        <v>236719.26000000001</v>
      </c>
      <c r="I111" s="1252">
        <v>236706.60999999999</v>
      </c>
      <c r="J111" s="1252">
        <v>236651.23999999999</v>
      </c>
      <c r="K111" s="1252">
        <v>237034.23000000001</v>
      </c>
      <c r="L111" s="1252">
        <v>237034.23000000001</v>
      </c>
      <c r="M111" s="1252">
        <v>239950.79999999999</v>
      </c>
      <c r="N111" s="1252">
        <v>239950.79999999999</v>
      </c>
      <c r="O111" s="1252">
        <v>243329.51999999999</v>
      </c>
      <c r="P111" s="1252">
        <v>243031.28</v>
      </c>
      <c r="Q111" s="1252">
        <v>243031.28</v>
      </c>
      <c r="R111" s="1252">
        <v>243031.42999999999</v>
      </c>
      <c r="S111" s="1252">
        <v>2873164.6399999997</v>
      </c>
      <c r="T111" s="1252">
        <v>0</v>
      </c>
      <c r="U111" s="1251" t="s">
        <v>116</v>
      </c>
      <c r="V111" s="1251" t="s">
        <v>88</v>
      </c>
      <c r="W111" s="1251" t="s">
        <v>88</v>
      </c>
      <c r="X111" s="1251" t="s">
        <v>2042</v>
      </c>
      <c r="Y111" s="1251">
        <v>403</v>
      </c>
      <c r="Z111" s="1251">
        <v>0</v>
      </c>
      <c r="AA111" s="1251" t="b">
        <v>1</v>
      </c>
    </row>
    <row r="112" spans="1:27" ht="12">
      <c r="A112" s="1251">
        <v>25</v>
      </c>
      <c r="B112" s="1251">
        <v>200</v>
      </c>
      <c r="C112" s="1251" t="s">
        <v>1687</v>
      </c>
      <c r="D112" s="1251">
        <v>406000</v>
      </c>
      <c r="E112" s="1251" t="s">
        <v>1912</v>
      </c>
      <c r="F112" s="1251">
        <v>2019</v>
      </c>
      <c r="G112" s="1252">
        <v>-61.780000000000001</v>
      </c>
      <c r="H112" s="1252">
        <v>-61.780000000000001</v>
      </c>
      <c r="I112" s="1252">
        <v>-61.780000000000001</v>
      </c>
      <c r="J112" s="1252">
        <v>-61.780000000000001</v>
      </c>
      <c r="K112" s="1252">
        <v>-61.780000000000001</v>
      </c>
      <c r="L112" s="1252">
        <v>-61.780000000000001</v>
      </c>
      <c r="M112" s="1252">
        <v>-61.780000000000001</v>
      </c>
      <c r="N112" s="1252">
        <v>-61.780000000000001</v>
      </c>
      <c r="O112" s="1252">
        <v>-61.780000000000001</v>
      </c>
      <c r="P112" s="1252">
        <v>-61.780000000000001</v>
      </c>
      <c r="Q112" s="1252">
        <v>-61.780000000000001</v>
      </c>
      <c r="R112" s="1252">
        <v>-61.780000000000001</v>
      </c>
      <c r="S112" s="1252">
        <v>-741.35999999999979</v>
      </c>
      <c r="T112" s="1252">
        <v>0</v>
      </c>
      <c r="U112" s="1251" t="s">
        <v>116</v>
      </c>
      <c r="V112" s="1251" t="s">
        <v>400</v>
      </c>
      <c r="W112" s="1251" t="s">
        <v>400</v>
      </c>
      <c r="X112" s="1251" t="s">
        <v>2042</v>
      </c>
      <c r="Y112" s="1251">
        <v>406</v>
      </c>
      <c r="Z112" s="1251">
        <v>0</v>
      </c>
      <c r="AA112" s="1251" t="b">
        <v>1</v>
      </c>
    </row>
    <row r="113" spans="1:27" ht="12">
      <c r="A113" s="1251">
        <v>25</v>
      </c>
      <c r="B113" s="1251">
        <v>200</v>
      </c>
      <c r="C113" s="1251" t="s">
        <v>1687</v>
      </c>
      <c r="D113" s="1251">
        <v>407301</v>
      </c>
      <c r="E113" s="1251" t="s">
        <v>502</v>
      </c>
      <c r="F113" s="1251">
        <v>2019</v>
      </c>
      <c r="G113" s="1252">
        <v>-39330.5</v>
      </c>
      <c r="H113" s="1252">
        <v>-39330.5</v>
      </c>
      <c r="I113" s="1252">
        <v>-39330.5</v>
      </c>
      <c r="J113" s="1252">
        <v>-32786.580000000002</v>
      </c>
      <c r="K113" s="1252">
        <v>-30531.43</v>
      </c>
      <c r="L113" s="1252">
        <v>-50163.190000000002</v>
      </c>
      <c r="M113" s="1252">
        <v>-38895.900000000001</v>
      </c>
      <c r="N113" s="1252">
        <v>-38895.900000000001</v>
      </c>
      <c r="O113" s="1252">
        <v>-38895.900000000001</v>
      </c>
      <c r="P113" s="1252">
        <v>-39329.650000000001</v>
      </c>
      <c r="Q113" s="1252">
        <v>-39329.650000000001</v>
      </c>
      <c r="R113" s="1252">
        <v>-39329.650000000001</v>
      </c>
      <c r="S113" s="1252">
        <v>-466149.35000000015</v>
      </c>
      <c r="T113" s="1252">
        <v>0</v>
      </c>
      <c r="U113" s="1251" t="s">
        <v>116</v>
      </c>
      <c r="V113" s="1251" t="s">
        <v>88</v>
      </c>
      <c r="W113" s="1251" t="s">
        <v>1913</v>
      </c>
      <c r="X113" s="1251" t="s">
        <v>2042</v>
      </c>
      <c r="Y113" s="1251">
        <v>407</v>
      </c>
      <c r="Z113" s="1251">
        <v>3</v>
      </c>
      <c r="AA113" s="1251" t="b">
        <v>1</v>
      </c>
    </row>
    <row r="114" spans="1:27" ht="12">
      <c r="A114" s="1251">
        <v>25</v>
      </c>
      <c r="B114" s="1251">
        <v>200</v>
      </c>
      <c r="C114" s="1251" t="s">
        <v>1687</v>
      </c>
      <c r="D114" s="1251">
        <v>408101</v>
      </c>
      <c r="E114" s="1251" t="s">
        <v>932</v>
      </c>
      <c r="F114" s="1251">
        <v>2019</v>
      </c>
      <c r="G114" s="1252">
        <v>398.33999999999997</v>
      </c>
      <c r="H114" s="1252">
        <v>398.33999999999997</v>
      </c>
      <c r="I114" s="1252">
        <v>398.33999999999997</v>
      </c>
      <c r="J114" s="1252">
        <v>398.35000000000002</v>
      </c>
      <c r="K114" s="1252">
        <v>398.33999999999997</v>
      </c>
      <c r="L114" s="1252">
        <v>398.31999999999999</v>
      </c>
      <c r="M114" s="1252">
        <v>1418.3399999999999</v>
      </c>
      <c r="N114" s="1252">
        <v>398.32999999999998</v>
      </c>
      <c r="O114" s="1252">
        <v>398.32999999999998</v>
      </c>
      <c r="P114" s="1252">
        <v>398.32999999999998</v>
      </c>
      <c r="Q114" s="1252">
        <v>398.32999999999998</v>
      </c>
      <c r="R114" s="1252">
        <v>1188.29</v>
      </c>
      <c r="S114" s="1252">
        <v>6589.9799999999996</v>
      </c>
      <c r="T114" s="1252">
        <v>0</v>
      </c>
      <c r="U114" s="1251" t="s">
        <v>116</v>
      </c>
      <c r="V114" s="1251" t="s">
        <v>402</v>
      </c>
      <c r="W114" s="1251" t="s">
        <v>402</v>
      </c>
      <c r="X114" s="1251" t="s">
        <v>2042</v>
      </c>
      <c r="Y114" s="1251">
        <v>408</v>
      </c>
      <c r="Z114" s="1251">
        <v>1</v>
      </c>
      <c r="AA114" s="1251" t="b">
        <v>1</v>
      </c>
    </row>
    <row r="115" spans="1:27" ht="12">
      <c r="A115" s="1251">
        <v>25</v>
      </c>
      <c r="B115" s="1251">
        <v>200</v>
      </c>
      <c r="C115" s="1251" t="s">
        <v>1687</v>
      </c>
      <c r="D115" s="1251">
        <v>408110</v>
      </c>
      <c r="E115" s="1251" t="s">
        <v>915</v>
      </c>
      <c r="F115" s="1251">
        <v>2019</v>
      </c>
      <c r="G115" s="1252">
        <v>8133.2600000000002</v>
      </c>
      <c r="H115" s="1252">
        <v>8133.2600000000002</v>
      </c>
      <c r="I115" s="1252">
        <v>8133.2600000000002</v>
      </c>
      <c r="J115" s="1252">
        <v>8133.21</v>
      </c>
      <c r="K115" s="1252">
        <v>8133.21</v>
      </c>
      <c r="L115" s="1252">
        <v>8133.2200000000003</v>
      </c>
      <c r="M115" s="1252">
        <v>8133.2200000000003</v>
      </c>
      <c r="N115" s="1252">
        <v>9124.8400000000001</v>
      </c>
      <c r="O115" s="1252">
        <v>9124.9300000000003</v>
      </c>
      <c r="P115" s="1252">
        <v>8793.0100000000002</v>
      </c>
      <c r="Q115" s="1252">
        <v>8793.0100000000002</v>
      </c>
      <c r="R115" s="1252">
        <v>8793.0100000000002</v>
      </c>
      <c r="S115" s="1252">
        <v>101561.43999999999</v>
      </c>
      <c r="T115" s="1252">
        <v>0</v>
      </c>
      <c r="U115" s="1251" t="s">
        <v>116</v>
      </c>
      <c r="V115" s="1251" t="s">
        <v>402</v>
      </c>
      <c r="W115" s="1251" t="s">
        <v>402</v>
      </c>
      <c r="X115" s="1251" t="s">
        <v>2042</v>
      </c>
      <c r="Y115" s="1251">
        <v>408</v>
      </c>
      <c r="Z115" s="1251">
        <v>1</v>
      </c>
      <c r="AA115" s="1251" t="b">
        <v>1</v>
      </c>
    </row>
    <row r="116" spans="1:27" ht="12">
      <c r="A116" s="1251">
        <v>25</v>
      </c>
      <c r="B116" s="1251">
        <v>200</v>
      </c>
      <c r="C116" s="1251" t="s">
        <v>1687</v>
      </c>
      <c r="D116" s="1251">
        <v>408121</v>
      </c>
      <c r="E116" s="1251" t="s">
        <v>1914</v>
      </c>
      <c r="F116" s="1251">
        <v>2019</v>
      </c>
      <c r="G116" s="1252">
        <v>0</v>
      </c>
      <c r="H116" s="1252">
        <v>0</v>
      </c>
      <c r="I116" s="1252">
        <v>0</v>
      </c>
      <c r="J116" s="1252">
        <v>0</v>
      </c>
      <c r="K116" s="1252">
        <v>0</v>
      </c>
      <c r="L116" s="1252">
        <v>0</v>
      </c>
      <c r="M116" s="1252">
        <v>0</v>
      </c>
      <c r="N116" s="1252">
        <v>1102.0699999999999</v>
      </c>
      <c r="O116" s="1252">
        <v>153.93000000000001</v>
      </c>
      <c r="P116" s="1252">
        <v>727.47000000000003</v>
      </c>
      <c r="Q116" s="1252">
        <v>229.03</v>
      </c>
      <c r="R116" s="1252">
        <v>-1719.8399999999999</v>
      </c>
      <c r="S116" s="1252">
        <v>492.66000000000008</v>
      </c>
      <c r="T116" s="1252">
        <v>0</v>
      </c>
      <c r="U116" s="1251" t="s">
        <v>116</v>
      </c>
      <c r="V116" s="1251" t="s">
        <v>402</v>
      </c>
      <c r="W116" s="1251" t="s">
        <v>402</v>
      </c>
      <c r="X116" s="1251" t="s">
        <v>2042</v>
      </c>
      <c r="Y116" s="1251">
        <v>408</v>
      </c>
      <c r="Z116" s="1251">
        <v>1</v>
      </c>
      <c r="AA116" s="1251" t="b">
        <v>1</v>
      </c>
    </row>
    <row r="117" spans="1:27" ht="12">
      <c r="A117" s="1251">
        <v>25</v>
      </c>
      <c r="B117" s="1251">
        <v>200</v>
      </c>
      <c r="C117" s="1251" t="s">
        <v>1687</v>
      </c>
      <c r="D117" s="1251">
        <v>408132</v>
      </c>
      <c r="E117" s="1251" t="s">
        <v>1002</v>
      </c>
      <c r="F117" s="1251">
        <v>2019</v>
      </c>
      <c r="G117" s="1252">
        <v>2080.4200000000001</v>
      </c>
      <c r="H117" s="1252">
        <v>1875.4200000000001</v>
      </c>
      <c r="I117" s="1252">
        <v>3004.4200000000001</v>
      </c>
      <c r="J117" s="1252">
        <v>1875.4200000000001</v>
      </c>
      <c r="K117" s="1252">
        <v>1875.4200000000001</v>
      </c>
      <c r="L117" s="1252">
        <v>1875.4200000000001</v>
      </c>
      <c r="M117" s="1252">
        <v>1875.4200000000001</v>
      </c>
      <c r="N117" s="1252">
        <v>1875.4100000000001</v>
      </c>
      <c r="O117" s="1252">
        <v>1875.4200000000001</v>
      </c>
      <c r="P117" s="1252">
        <v>1875.4200000000001</v>
      </c>
      <c r="Q117" s="1252">
        <v>1875.4200000000001</v>
      </c>
      <c r="R117" s="1252">
        <v>1875.3900000000001</v>
      </c>
      <c r="S117" s="1252">
        <v>23839</v>
      </c>
      <c r="T117" s="1252">
        <v>0</v>
      </c>
      <c r="U117" s="1251" t="s">
        <v>116</v>
      </c>
      <c r="V117" s="1251" t="s">
        <v>402</v>
      </c>
      <c r="W117" s="1251" t="s">
        <v>402</v>
      </c>
      <c r="X117" s="1251" t="s">
        <v>2042</v>
      </c>
      <c r="Y117" s="1251">
        <v>408</v>
      </c>
      <c r="Z117" s="1251">
        <v>1</v>
      </c>
      <c r="AA117" s="1251" t="b">
        <v>1</v>
      </c>
    </row>
    <row r="118" spans="1:27" ht="12">
      <c r="A118" s="1251">
        <v>25</v>
      </c>
      <c r="B118" s="1251">
        <v>200</v>
      </c>
      <c r="C118" s="1251" t="s">
        <v>1687</v>
      </c>
      <c r="D118" s="1251">
        <v>408139</v>
      </c>
      <c r="E118" s="1251" t="s">
        <v>1003</v>
      </c>
      <c r="F118" s="1251">
        <v>2019</v>
      </c>
      <c r="G118" s="1252">
        <v>218.33000000000001</v>
      </c>
      <c r="H118" s="1252">
        <v>218.33000000000001</v>
      </c>
      <c r="I118" s="1252">
        <v>218.34</v>
      </c>
      <c r="J118" s="1252">
        <v>218.33000000000001</v>
      </c>
      <c r="K118" s="1252">
        <v>218.33000000000001</v>
      </c>
      <c r="L118" s="1252">
        <v>218.33000000000001</v>
      </c>
      <c r="M118" s="1252">
        <v>218.33000000000001</v>
      </c>
      <c r="N118" s="1252">
        <v>218.34</v>
      </c>
      <c r="O118" s="1252">
        <v>218.34</v>
      </c>
      <c r="P118" s="1252">
        <v>218.34</v>
      </c>
      <c r="Q118" s="1252">
        <v>218.34</v>
      </c>
      <c r="R118" s="1252">
        <v>1550.8199999999999</v>
      </c>
      <c r="S118" s="1252">
        <v>3952.5</v>
      </c>
      <c r="T118" s="1252">
        <v>0</v>
      </c>
      <c r="U118" s="1251" t="s">
        <v>116</v>
      </c>
      <c r="V118" s="1251" t="s">
        <v>402</v>
      </c>
      <c r="W118" s="1251" t="s">
        <v>402</v>
      </c>
      <c r="X118" s="1251" t="s">
        <v>2042</v>
      </c>
      <c r="Y118" s="1251">
        <v>408</v>
      </c>
      <c r="Z118" s="1251">
        <v>1</v>
      </c>
      <c r="AA118" s="1251" t="b">
        <v>1</v>
      </c>
    </row>
    <row r="119" spans="1:27" ht="12">
      <c r="A119" s="1251">
        <v>25</v>
      </c>
      <c r="B119" s="1251">
        <v>200</v>
      </c>
      <c r="C119" s="1251" t="s">
        <v>1687</v>
      </c>
      <c r="D119" s="1251">
        <v>420001</v>
      </c>
      <c r="E119" s="1251" t="s">
        <v>1915</v>
      </c>
      <c r="F119" s="1251">
        <v>2019</v>
      </c>
      <c r="G119" s="1252">
        <v>-323.85000000000002</v>
      </c>
      <c r="H119" s="1252">
        <v>-498.16000000000003</v>
      </c>
      <c r="I119" s="1252">
        <v>-776.65999999999997</v>
      </c>
      <c r="J119" s="1252">
        <v>-527.44000000000005</v>
      </c>
      <c r="K119" s="1252">
        <v>0</v>
      </c>
      <c r="L119" s="1252">
        <v>0</v>
      </c>
      <c r="M119" s="1252">
        <v>0</v>
      </c>
      <c r="N119" s="1252">
        <v>0</v>
      </c>
      <c r="O119" s="1252">
        <v>0</v>
      </c>
      <c r="P119" s="1252">
        <v>-3.5099999999999998</v>
      </c>
      <c r="Q119" s="1252">
        <v>-16.789999999999999</v>
      </c>
      <c r="R119" s="1252">
        <v>-25.100000000000001</v>
      </c>
      <c r="S119" s="1252">
        <v>-2171.5100000000002</v>
      </c>
      <c r="T119" s="1252">
        <v>0</v>
      </c>
      <c r="U119" s="1251" t="s">
        <v>116</v>
      </c>
      <c r="V119" s="1251" t="s">
        <v>1916</v>
      </c>
      <c r="W119" s="1251" t="s">
        <v>416</v>
      </c>
      <c r="X119" s="1251" t="s">
        <v>2042</v>
      </c>
      <c r="Y119" s="1251">
        <v>420</v>
      </c>
      <c r="Z119" s="1251">
        <v>0</v>
      </c>
      <c r="AA119" s="1251" t="b">
        <v>1</v>
      </c>
    </row>
    <row r="120" spans="1:27" ht="12">
      <c r="A120" s="1251">
        <v>25</v>
      </c>
      <c r="B120" s="1251">
        <v>200</v>
      </c>
      <c r="C120" s="1251" t="s">
        <v>1687</v>
      </c>
      <c r="D120" s="1251">
        <v>420002</v>
      </c>
      <c r="E120" s="1251" t="s">
        <v>1917</v>
      </c>
      <c r="F120" s="1251">
        <v>2019</v>
      </c>
      <c r="G120" s="1252">
        <v>-1102.48</v>
      </c>
      <c r="H120" s="1252">
        <v>-1695.8800000000001</v>
      </c>
      <c r="I120" s="1252">
        <v>-2643.9299999999998</v>
      </c>
      <c r="J120" s="1252">
        <v>-1795.54</v>
      </c>
      <c r="K120" s="1252">
        <v>0</v>
      </c>
      <c r="L120" s="1252">
        <v>0</v>
      </c>
      <c r="M120" s="1252">
        <v>0</v>
      </c>
      <c r="N120" s="1252">
        <v>0</v>
      </c>
      <c r="O120" s="1252">
        <v>0</v>
      </c>
      <c r="P120" s="1252">
        <v>-11.94</v>
      </c>
      <c r="Q120" s="1252">
        <v>-57.140000000000001</v>
      </c>
      <c r="R120" s="1252">
        <v>-73.799999999999997</v>
      </c>
      <c r="S120" s="1252">
        <v>-7380.71</v>
      </c>
      <c r="T120" s="1252">
        <v>0</v>
      </c>
      <c r="U120" s="1251" t="s">
        <v>116</v>
      </c>
      <c r="V120" s="1251" t="s">
        <v>1916</v>
      </c>
      <c r="W120" s="1251" t="s">
        <v>416</v>
      </c>
      <c r="X120" s="1251" t="s">
        <v>2042</v>
      </c>
      <c r="Y120" s="1251">
        <v>420</v>
      </c>
      <c r="Z120" s="1251">
        <v>0</v>
      </c>
      <c r="AA120" s="1251" t="b">
        <v>1</v>
      </c>
    </row>
    <row r="121" spans="1:27" ht="12">
      <c r="A121" s="1251">
        <v>25</v>
      </c>
      <c r="B121" s="1251">
        <v>200</v>
      </c>
      <c r="C121" s="1251" t="s">
        <v>1687</v>
      </c>
      <c r="D121" s="1251">
        <v>421030</v>
      </c>
      <c r="E121" s="1251" t="s">
        <v>504</v>
      </c>
      <c r="F121" s="1251">
        <v>2019</v>
      </c>
      <c r="G121" s="1252">
        <v>-33621.709999999999</v>
      </c>
      <c r="H121" s="1252">
        <v>-33708.940000000002</v>
      </c>
      <c r="I121" s="1252">
        <v>-33934.970000000001</v>
      </c>
      <c r="J121" s="1252">
        <v>-33936.919999999998</v>
      </c>
      <c r="K121" s="1252">
        <v>-34039.449999999997</v>
      </c>
      <c r="L121" s="1252">
        <v>-34039.449999999997</v>
      </c>
      <c r="M121" s="1252">
        <v>-34039.449999999997</v>
      </c>
      <c r="N121" s="1252">
        <v>-34039.449999999997</v>
      </c>
      <c r="O121" s="1252">
        <v>-34039.449999999997</v>
      </c>
      <c r="P121" s="1252">
        <v>-34039.449999999997</v>
      </c>
      <c r="Q121" s="1252">
        <v>-34233.360000000001</v>
      </c>
      <c r="R121" s="1252">
        <v>-34257.910000000003</v>
      </c>
      <c r="S121" s="1252">
        <v>-407930.51000000001</v>
      </c>
      <c r="T121" s="1252">
        <v>0</v>
      </c>
      <c r="U121" s="1251" t="s">
        <v>116</v>
      </c>
      <c r="V121" s="1251" t="s">
        <v>1286</v>
      </c>
      <c r="W121" s="1251" t="s">
        <v>408</v>
      </c>
      <c r="X121" s="1251" t="s">
        <v>2042</v>
      </c>
      <c r="Y121" s="1251">
        <v>421</v>
      </c>
      <c r="Z121" s="1251">
        <v>0</v>
      </c>
      <c r="AA121" s="1251" t="b">
        <v>1</v>
      </c>
    </row>
    <row r="122" spans="1:27" ht="12">
      <c r="A122" s="1251">
        <v>25</v>
      </c>
      <c r="B122" s="1251">
        <v>200</v>
      </c>
      <c r="C122" s="1251" t="s">
        <v>1687</v>
      </c>
      <c r="D122" s="1251">
        <v>421960</v>
      </c>
      <c r="E122" s="1251" t="s">
        <v>1918</v>
      </c>
      <c r="F122" s="1251">
        <v>2019</v>
      </c>
      <c r="G122" s="1252">
        <v>0</v>
      </c>
      <c r="H122" s="1252">
        <v>0</v>
      </c>
      <c r="I122" s="1252">
        <v>0</v>
      </c>
      <c r="J122" s="1252">
        <v>0</v>
      </c>
      <c r="K122" s="1252">
        <v>0</v>
      </c>
      <c r="L122" s="1252">
        <v>0</v>
      </c>
      <c r="M122" s="1252">
        <v>0</v>
      </c>
      <c r="N122" s="1252">
        <v>0</v>
      </c>
      <c r="O122" s="1252">
        <v>0</v>
      </c>
      <c r="P122" s="1252">
        <v>0</v>
      </c>
      <c r="Q122" s="1252">
        <v>-36226.239999999998</v>
      </c>
      <c r="R122" s="1252">
        <v>7665.8400000000001</v>
      </c>
      <c r="S122" s="1252">
        <v>-28560.399999999998</v>
      </c>
      <c r="T122" s="1252">
        <v>0</v>
      </c>
      <c r="U122" s="1251" t="s">
        <v>116</v>
      </c>
      <c r="V122" s="1251" t="s">
        <v>1286</v>
      </c>
      <c r="W122" s="1251" t="s">
        <v>408</v>
      </c>
      <c r="X122" s="1251" t="s">
        <v>2042</v>
      </c>
      <c r="Y122" s="1251">
        <v>421</v>
      </c>
      <c r="Z122" s="1251">
        <v>9</v>
      </c>
      <c r="AA122" s="1251" t="b">
        <v>1</v>
      </c>
    </row>
    <row r="123" spans="1:27" ht="12">
      <c r="A123" s="1251">
        <v>25</v>
      </c>
      <c r="B123" s="1251">
        <v>200</v>
      </c>
      <c r="C123" s="1251" t="s">
        <v>1687</v>
      </c>
      <c r="D123" s="1251">
        <v>427400</v>
      </c>
      <c r="E123" s="1251" t="s">
        <v>1919</v>
      </c>
      <c r="F123" s="1251">
        <v>2019</v>
      </c>
      <c r="G123" s="1252">
        <v>36.399999999999999</v>
      </c>
      <c r="H123" s="1252">
        <v>36.640000000000001</v>
      </c>
      <c r="I123" s="1252">
        <v>35.159999999999997</v>
      </c>
      <c r="J123" s="1252">
        <v>34.32</v>
      </c>
      <c r="K123" s="1252">
        <v>35.509999999999998</v>
      </c>
      <c r="L123" s="1252">
        <v>38.75</v>
      </c>
      <c r="M123" s="1252">
        <v>35.990000000000002</v>
      </c>
      <c r="N123" s="1252">
        <v>33.75</v>
      </c>
      <c r="O123" s="1252">
        <v>33.369999999999997</v>
      </c>
      <c r="P123" s="1252">
        <v>32.530000000000001</v>
      </c>
      <c r="Q123" s="1252">
        <v>37.299999999999997</v>
      </c>
      <c r="R123" s="1252">
        <v>36.369999999999997</v>
      </c>
      <c r="S123" s="1252">
        <v>426.08999999999997</v>
      </c>
      <c r="T123" s="1252">
        <v>0</v>
      </c>
      <c r="U123" s="1251" t="s">
        <v>116</v>
      </c>
      <c r="V123" s="1251" t="s">
        <v>1916</v>
      </c>
      <c r="W123" s="1251" t="s">
        <v>1038</v>
      </c>
      <c r="X123" s="1251" t="s">
        <v>2042</v>
      </c>
      <c r="Y123" s="1251">
        <v>427</v>
      </c>
      <c r="Z123" s="1251">
        <v>4</v>
      </c>
      <c r="AA123" s="1251" t="b">
        <v>1</v>
      </c>
    </row>
    <row r="124" spans="1:29" ht="12">
      <c r="A124" s="1251">
        <v>25</v>
      </c>
      <c r="B124" s="1251">
        <v>200</v>
      </c>
      <c r="C124" s="1251" t="s">
        <v>1687</v>
      </c>
      <c r="D124" s="1251">
        <v>461100</v>
      </c>
      <c r="E124" s="1251" t="s">
        <v>1922</v>
      </c>
      <c r="F124" s="1251">
        <v>2019</v>
      </c>
      <c r="G124" s="1252">
        <v>-712636.63</v>
      </c>
      <c r="H124" s="1252">
        <v>-628741.53000000003</v>
      </c>
      <c r="I124" s="1252">
        <v>-694258.70999999996</v>
      </c>
      <c r="J124" s="1252">
        <v>-674903.23999999999</v>
      </c>
      <c r="K124" s="1252">
        <v>-700635.54000000004</v>
      </c>
      <c r="L124" s="1252">
        <v>-939774.46999999997</v>
      </c>
      <c r="M124" s="1252">
        <v>-1008423.78</v>
      </c>
      <c r="N124" s="1252">
        <v>-1197254.4199999999</v>
      </c>
      <c r="O124" s="1252">
        <v>-1074089.77</v>
      </c>
      <c r="P124" s="1252">
        <v>-1083774.8899999999</v>
      </c>
      <c r="Q124" s="1252">
        <v>-668643.75</v>
      </c>
      <c r="R124" s="1252">
        <v>-795729.04000000004</v>
      </c>
      <c r="S124" s="1252">
        <v>-10178865.77</v>
      </c>
      <c r="T124" s="1252">
        <v>0</v>
      </c>
      <c r="U124" s="1251" t="s">
        <v>116</v>
      </c>
      <c r="V124" s="1251" t="s">
        <v>1286</v>
      </c>
      <c r="W124" s="1251" t="s">
        <v>393</v>
      </c>
      <c r="X124" s="1251" t="s">
        <v>2042</v>
      </c>
      <c r="Y124" s="1251">
        <v>461</v>
      </c>
      <c r="Z124" s="1251">
        <v>1</v>
      </c>
      <c r="AA124" s="1251" t="b">
        <v>1</v>
      </c>
      <c r="AC124" s="1251" t="s">
        <v>1921</v>
      </c>
    </row>
    <row r="125" spans="1:29" ht="12">
      <c r="A125" s="1251">
        <v>25</v>
      </c>
      <c r="B125" s="1251">
        <v>200</v>
      </c>
      <c r="C125" s="1251" t="s">
        <v>1687</v>
      </c>
      <c r="D125" s="1251">
        <v>461200</v>
      </c>
      <c r="E125" s="1251" t="s">
        <v>1923</v>
      </c>
      <c r="F125" s="1251">
        <v>2019</v>
      </c>
      <c r="G125" s="1252">
        <v>-157758.32999999999</v>
      </c>
      <c r="H125" s="1252">
        <v>-138647.88</v>
      </c>
      <c r="I125" s="1252">
        <v>-162713.92999999999</v>
      </c>
      <c r="J125" s="1252">
        <v>-170944.87</v>
      </c>
      <c r="K125" s="1252">
        <v>-187304.38</v>
      </c>
      <c r="L125" s="1252">
        <v>-229480.51000000001</v>
      </c>
      <c r="M125" s="1252">
        <v>-260952.47</v>
      </c>
      <c r="N125" s="1252">
        <v>-340443.25</v>
      </c>
      <c r="O125" s="1252">
        <v>-321039.41999999998</v>
      </c>
      <c r="P125" s="1252">
        <v>-291338.06</v>
      </c>
      <c r="Q125" s="1252">
        <v>-273053.71999999997</v>
      </c>
      <c r="R125" s="1252">
        <v>-172834.82999999999</v>
      </c>
      <c r="S125" s="1252">
        <v>-2706511.6500000004</v>
      </c>
      <c r="T125" s="1252">
        <v>0</v>
      </c>
      <c r="U125" s="1251" t="s">
        <v>116</v>
      </c>
      <c r="V125" s="1251" t="s">
        <v>1286</v>
      </c>
      <c r="W125" s="1251" t="s">
        <v>393</v>
      </c>
      <c r="X125" s="1251" t="s">
        <v>2042</v>
      </c>
      <c r="Y125" s="1251">
        <v>461</v>
      </c>
      <c r="Z125" s="1251">
        <v>2</v>
      </c>
      <c r="AA125" s="1251" t="b">
        <v>1</v>
      </c>
      <c r="AC125" s="1251" t="s">
        <v>1921</v>
      </c>
    </row>
    <row r="126" spans="1:29" ht="12">
      <c r="A126" s="1251">
        <v>25</v>
      </c>
      <c r="B126" s="1251">
        <v>200</v>
      </c>
      <c r="C126" s="1251" t="s">
        <v>1687</v>
      </c>
      <c r="D126" s="1251">
        <v>461300</v>
      </c>
      <c r="E126" s="1251" t="s">
        <v>1924</v>
      </c>
      <c r="F126" s="1251">
        <v>2019</v>
      </c>
      <c r="G126" s="1252">
        <v>-1131.3800000000001</v>
      </c>
      <c r="H126" s="1252">
        <v>-844.12</v>
      </c>
      <c r="I126" s="1252">
        <v>-1160.73</v>
      </c>
      <c r="J126" s="1252">
        <v>-1036.1800000000001</v>
      </c>
      <c r="K126" s="1252">
        <v>-1538.9100000000001</v>
      </c>
      <c r="L126" s="1252">
        <v>-1724.1099999999999</v>
      </c>
      <c r="M126" s="1252">
        <v>-1635.23</v>
      </c>
      <c r="N126" s="1252">
        <v>-1943.6900000000001</v>
      </c>
      <c r="O126" s="1252">
        <v>-1723.01</v>
      </c>
      <c r="P126" s="1252">
        <v>-2106.2600000000002</v>
      </c>
      <c r="Q126" s="1252">
        <v>-896.47000000000003</v>
      </c>
      <c r="R126" s="1252">
        <v>-1811.4000000000001</v>
      </c>
      <c r="S126" s="1252">
        <v>-17551.490000000002</v>
      </c>
      <c r="T126" s="1252">
        <v>0</v>
      </c>
      <c r="U126" s="1251" t="s">
        <v>116</v>
      </c>
      <c r="V126" s="1251" t="s">
        <v>1286</v>
      </c>
      <c r="W126" s="1251" t="s">
        <v>393</v>
      </c>
      <c r="X126" s="1251" t="s">
        <v>2042</v>
      </c>
      <c r="Y126" s="1251">
        <v>461</v>
      </c>
      <c r="Z126" s="1251">
        <v>3</v>
      </c>
      <c r="AA126" s="1251" t="b">
        <v>1</v>
      </c>
      <c r="AC126" s="1251" t="s">
        <v>1921</v>
      </c>
    </row>
    <row r="127" spans="1:29" ht="12">
      <c r="A127" s="1251">
        <v>25</v>
      </c>
      <c r="B127" s="1251">
        <v>200</v>
      </c>
      <c r="C127" s="1251" t="s">
        <v>1687</v>
      </c>
      <c r="D127" s="1251">
        <v>461400</v>
      </c>
      <c r="E127" s="1251" t="s">
        <v>1925</v>
      </c>
      <c r="F127" s="1251">
        <v>2019</v>
      </c>
      <c r="G127" s="1252">
        <v>-10286.23</v>
      </c>
      <c r="H127" s="1252">
        <v>-13768.98</v>
      </c>
      <c r="I127" s="1252">
        <v>-11720.959999999999</v>
      </c>
      <c r="J127" s="1252">
        <v>-14222.6</v>
      </c>
      <c r="K127" s="1252">
        <v>-12187.950000000001</v>
      </c>
      <c r="L127" s="1252">
        <v>-17558.259999999998</v>
      </c>
      <c r="M127" s="1252">
        <v>-14691.65</v>
      </c>
      <c r="N127" s="1252">
        <v>-13669.549999999999</v>
      </c>
      <c r="O127" s="1252">
        <v>-11542.17</v>
      </c>
      <c r="P127" s="1252">
        <v>-23633.990000000002</v>
      </c>
      <c r="Q127" s="1252">
        <v>-12758.940000000001</v>
      </c>
      <c r="R127" s="1252">
        <v>-16650.860000000001</v>
      </c>
      <c r="S127" s="1252">
        <v>-172692.14000000001</v>
      </c>
      <c r="T127" s="1252">
        <v>0</v>
      </c>
      <c r="U127" s="1251" t="s">
        <v>116</v>
      </c>
      <c r="V127" s="1251" t="s">
        <v>1286</v>
      </c>
      <c r="W127" s="1251" t="s">
        <v>393</v>
      </c>
      <c r="X127" s="1251" t="s">
        <v>2042</v>
      </c>
      <c r="Y127" s="1251">
        <v>461</v>
      </c>
      <c r="Z127" s="1251">
        <v>4</v>
      </c>
      <c r="AA127" s="1251" t="b">
        <v>1</v>
      </c>
      <c r="AC127" s="1251" t="s">
        <v>1921</v>
      </c>
    </row>
    <row r="128" spans="1:29" ht="12">
      <c r="A128" s="1251">
        <v>25</v>
      </c>
      <c r="B128" s="1251">
        <v>200</v>
      </c>
      <c r="C128" s="1251" t="s">
        <v>1687</v>
      </c>
      <c r="D128" s="1251">
        <v>461605</v>
      </c>
      <c r="E128" s="1251" t="s">
        <v>1926</v>
      </c>
      <c r="F128" s="1251">
        <v>2019</v>
      </c>
      <c r="G128" s="1252">
        <v>-1039.9400000000001</v>
      </c>
      <c r="H128" s="1252">
        <v>-83.25</v>
      </c>
      <c r="I128" s="1252">
        <v>-872.50999999999999</v>
      </c>
      <c r="J128" s="1252">
        <v>-1769.4300000000001</v>
      </c>
      <c r="K128" s="1252">
        <v>-4784.7700000000004</v>
      </c>
      <c r="L128" s="1252">
        <v>-8071.7799999999997</v>
      </c>
      <c r="M128" s="1252">
        <v>-7772.1199999999999</v>
      </c>
      <c r="N128" s="1252">
        <v>-11016.17</v>
      </c>
      <c r="O128" s="1252">
        <v>-78929.179999999993</v>
      </c>
      <c r="P128" s="1252">
        <v>-4267.6300000000001</v>
      </c>
      <c r="Q128" s="1252">
        <v>-4581.0600000000004</v>
      </c>
      <c r="R128" s="1252">
        <v>-1379.21</v>
      </c>
      <c r="S128" s="1252">
        <v>-124567.05</v>
      </c>
      <c r="T128" s="1252">
        <v>0</v>
      </c>
      <c r="U128" s="1251" t="s">
        <v>116</v>
      </c>
      <c r="V128" s="1251" t="s">
        <v>1286</v>
      </c>
      <c r="W128" s="1251" t="s">
        <v>393</v>
      </c>
      <c r="X128" s="1251" t="s">
        <v>2042</v>
      </c>
      <c r="Y128" s="1251">
        <v>461</v>
      </c>
      <c r="Z128" s="1251">
        <v>6</v>
      </c>
      <c r="AA128" s="1251" t="b">
        <v>1</v>
      </c>
      <c r="AC128" s="1251" t="s">
        <v>1921</v>
      </c>
    </row>
    <row r="129" spans="1:27" ht="12">
      <c r="A129" s="1251">
        <v>25</v>
      </c>
      <c r="B129" s="1251">
        <v>200</v>
      </c>
      <c r="C129" s="1251" t="s">
        <v>1687</v>
      </c>
      <c r="D129" s="1251">
        <v>462100</v>
      </c>
      <c r="E129" s="1251" t="s">
        <v>720</v>
      </c>
      <c r="F129" s="1251">
        <v>2019</v>
      </c>
      <c r="G129" s="1252">
        <v>-69056.110000000001</v>
      </c>
      <c r="H129" s="1252">
        <v>-62530.650000000001</v>
      </c>
      <c r="I129" s="1252">
        <v>-71650.350000000006</v>
      </c>
      <c r="J129" s="1252">
        <v>-67321.350000000006</v>
      </c>
      <c r="K129" s="1252">
        <v>-68670.110000000001</v>
      </c>
      <c r="L129" s="1252">
        <v>-67721.960000000006</v>
      </c>
      <c r="M129" s="1252">
        <v>-74500.080000000002</v>
      </c>
      <c r="N129" s="1252">
        <v>-73898.759999999995</v>
      </c>
      <c r="O129" s="1252">
        <v>-67309.789999999994</v>
      </c>
      <c r="P129" s="1252">
        <v>-74700.520000000004</v>
      </c>
      <c r="Q129" s="1252">
        <v>-71301.539999999994</v>
      </c>
      <c r="R129" s="1252">
        <v>-72103.330000000002</v>
      </c>
      <c r="S129" s="1252">
        <v>-840764.55000000005</v>
      </c>
      <c r="T129" s="1252">
        <v>0</v>
      </c>
      <c r="U129" s="1251" t="s">
        <v>116</v>
      </c>
      <c r="V129" s="1251" t="s">
        <v>1286</v>
      </c>
      <c r="W129" s="1251" t="s">
        <v>393</v>
      </c>
      <c r="X129" s="1251" t="s">
        <v>2042</v>
      </c>
      <c r="Y129" s="1251">
        <v>462</v>
      </c>
      <c r="Z129" s="1251">
        <v>1</v>
      </c>
      <c r="AA129" s="1251" t="b">
        <v>1</v>
      </c>
    </row>
    <row r="130" spans="1:29" ht="12">
      <c r="A130" s="1251">
        <v>25</v>
      </c>
      <c r="B130" s="1251">
        <v>200</v>
      </c>
      <c r="C130" s="1251" t="s">
        <v>1687</v>
      </c>
      <c r="D130" s="1251">
        <v>462200</v>
      </c>
      <c r="E130" s="1251" t="s">
        <v>712</v>
      </c>
      <c r="F130" s="1251">
        <v>2019</v>
      </c>
      <c r="G130" s="1252">
        <v>-62410.5</v>
      </c>
      <c r="H130" s="1252">
        <v>-59850.239999999998</v>
      </c>
      <c r="I130" s="1252">
        <v>-70522.949999999997</v>
      </c>
      <c r="J130" s="1252">
        <v>-66765.100000000006</v>
      </c>
      <c r="K130" s="1252">
        <v>-65620.570000000007</v>
      </c>
      <c r="L130" s="1252">
        <v>-70987.330000000002</v>
      </c>
      <c r="M130" s="1252">
        <v>-76643.179999999993</v>
      </c>
      <c r="N130" s="1252">
        <v>-68800.479999999996</v>
      </c>
      <c r="O130" s="1252">
        <v>-69308.279999999999</v>
      </c>
      <c r="P130" s="1252">
        <v>-78887.009999999995</v>
      </c>
      <c r="Q130" s="1252">
        <v>-64707.330000000002</v>
      </c>
      <c r="R130" s="1252">
        <v>-74199.309999999998</v>
      </c>
      <c r="S130" s="1252">
        <v>-828702.28000000003</v>
      </c>
      <c r="T130" s="1252">
        <v>0</v>
      </c>
      <c r="U130" s="1251" t="s">
        <v>116</v>
      </c>
      <c r="V130" s="1251" t="s">
        <v>1286</v>
      </c>
      <c r="W130" s="1251" t="s">
        <v>393</v>
      </c>
      <c r="X130" s="1251" t="s">
        <v>2042</v>
      </c>
      <c r="Y130" s="1251">
        <v>462</v>
      </c>
      <c r="Z130" s="1251">
        <v>2</v>
      </c>
      <c r="AA130" s="1251" t="b">
        <v>1</v>
      </c>
      <c r="AC130" s="1251" t="s">
        <v>648</v>
      </c>
    </row>
    <row r="131" spans="1:29" ht="12">
      <c r="A131" s="1251">
        <v>25</v>
      </c>
      <c r="B131" s="1251">
        <v>200</v>
      </c>
      <c r="C131" s="1251" t="s">
        <v>1687</v>
      </c>
      <c r="D131" s="1251">
        <v>471000</v>
      </c>
      <c r="E131" s="1251" t="s">
        <v>1927</v>
      </c>
      <c r="F131" s="1251">
        <v>2019</v>
      </c>
      <c r="G131" s="1252">
        <v>0</v>
      </c>
      <c r="H131" s="1252">
        <v>0</v>
      </c>
      <c r="I131" s="1252">
        <v>0</v>
      </c>
      <c r="J131" s="1252">
        <v>0</v>
      </c>
      <c r="K131" s="1252">
        <v>0</v>
      </c>
      <c r="L131" s="1252">
        <v>0</v>
      </c>
      <c r="M131" s="1252">
        <v>-2.5499999999999998</v>
      </c>
      <c r="N131" s="1252">
        <v>0</v>
      </c>
      <c r="O131" s="1252">
        <v>0</v>
      </c>
      <c r="P131" s="1252">
        <v>0</v>
      </c>
      <c r="Q131" s="1252">
        <v>0</v>
      </c>
      <c r="R131" s="1252">
        <v>0</v>
      </c>
      <c r="S131" s="1252">
        <v>-2.5499999999999998</v>
      </c>
      <c r="T131" s="1252">
        <v>0</v>
      </c>
      <c r="U131" s="1251" t="s">
        <v>116</v>
      </c>
      <c r="V131" s="1251" t="s">
        <v>1286</v>
      </c>
      <c r="W131" s="1251" t="s">
        <v>393</v>
      </c>
      <c r="X131" s="1251" t="s">
        <v>2042</v>
      </c>
      <c r="Y131" s="1251">
        <v>471</v>
      </c>
      <c r="Z131" s="1251">
        <v>0</v>
      </c>
      <c r="AA131" s="1251" t="b">
        <v>1</v>
      </c>
      <c r="AC131" s="1251" t="s">
        <v>651</v>
      </c>
    </row>
    <row r="132" spans="1:29" ht="12">
      <c r="A132" s="1251">
        <v>25</v>
      </c>
      <c r="B132" s="1251">
        <v>200</v>
      </c>
      <c r="C132" s="1251" t="s">
        <v>1687</v>
      </c>
      <c r="D132" s="1251">
        <v>471010</v>
      </c>
      <c r="E132" s="1251" t="s">
        <v>1928</v>
      </c>
      <c r="F132" s="1251">
        <v>2019</v>
      </c>
      <c r="G132" s="1252">
        <v>-550</v>
      </c>
      <c r="H132" s="1252">
        <v>-1450</v>
      </c>
      <c r="I132" s="1252">
        <v>-950</v>
      </c>
      <c r="J132" s="1252">
        <v>-400</v>
      </c>
      <c r="K132" s="1252">
        <v>-450</v>
      </c>
      <c r="L132" s="1252">
        <v>-400</v>
      </c>
      <c r="M132" s="1252">
        <v>-650</v>
      </c>
      <c r="N132" s="1252">
        <v>-750</v>
      </c>
      <c r="O132" s="1252">
        <v>-450</v>
      </c>
      <c r="P132" s="1252">
        <v>-450</v>
      </c>
      <c r="Q132" s="1252">
        <v>-100</v>
      </c>
      <c r="R132" s="1252">
        <v>-300</v>
      </c>
      <c r="S132" s="1252">
        <v>-6900</v>
      </c>
      <c r="T132" s="1252">
        <v>0</v>
      </c>
      <c r="U132" s="1251" t="s">
        <v>116</v>
      </c>
      <c r="V132" s="1251" t="s">
        <v>1286</v>
      </c>
      <c r="W132" s="1251" t="s">
        <v>393</v>
      </c>
      <c r="X132" s="1251" t="s">
        <v>2042</v>
      </c>
      <c r="Y132" s="1251">
        <v>471</v>
      </c>
      <c r="Z132" s="1251">
        <v>0</v>
      </c>
      <c r="AA132" s="1251" t="b">
        <v>1</v>
      </c>
      <c r="AC132" s="1251" t="s">
        <v>651</v>
      </c>
    </row>
    <row r="133" spans="1:29" ht="12">
      <c r="A133" s="1251">
        <v>25</v>
      </c>
      <c r="B133" s="1251">
        <v>200</v>
      </c>
      <c r="C133" s="1251" t="s">
        <v>1687</v>
      </c>
      <c r="D133" s="1251">
        <v>471100</v>
      </c>
      <c r="E133" s="1251" t="s">
        <v>1929</v>
      </c>
      <c r="F133" s="1251">
        <v>2019</v>
      </c>
      <c r="G133" s="1252">
        <v>-57717.919999999998</v>
      </c>
      <c r="H133" s="1252">
        <v>-57902.059999999998</v>
      </c>
      <c r="I133" s="1252">
        <v>-57629.830000000002</v>
      </c>
      <c r="J133" s="1252">
        <v>-57650.540000000001</v>
      </c>
      <c r="K133" s="1252">
        <v>-58352.980000000003</v>
      </c>
      <c r="L133" s="1252">
        <v>46.43</v>
      </c>
      <c r="M133" s="1252">
        <v>726.25999999999999</v>
      </c>
      <c r="N133" s="1252">
        <v>161.72</v>
      </c>
      <c r="O133" s="1252">
        <v>125.45999999999999</v>
      </c>
      <c r="P133" s="1252">
        <v>4.4500000000000002</v>
      </c>
      <c r="Q133" s="1252">
        <v>271.69</v>
      </c>
      <c r="R133" s="1252">
        <v>81.599999999999994</v>
      </c>
      <c r="S133" s="1252">
        <v>-287835.72000000003</v>
      </c>
      <c r="T133" s="1252">
        <v>0</v>
      </c>
      <c r="U133" s="1251" t="s">
        <v>116</v>
      </c>
      <c r="V133" s="1251" t="s">
        <v>1286</v>
      </c>
      <c r="W133" s="1251" t="s">
        <v>393</v>
      </c>
      <c r="X133" s="1251" t="s">
        <v>2042</v>
      </c>
      <c r="Y133" s="1251">
        <v>471</v>
      </c>
      <c r="Z133" s="1251">
        <v>1</v>
      </c>
      <c r="AA133" s="1251" t="b">
        <v>1</v>
      </c>
      <c r="AC133" s="1251" t="s">
        <v>189</v>
      </c>
    </row>
    <row r="134" spans="1:27" ht="12">
      <c r="A134" s="1251">
        <v>25</v>
      </c>
      <c r="B134" s="1251">
        <v>200</v>
      </c>
      <c r="C134" s="1251" t="s">
        <v>1687</v>
      </c>
      <c r="D134" s="1251">
        <v>601110</v>
      </c>
      <c r="E134" s="1251" t="s">
        <v>1930</v>
      </c>
      <c r="F134" s="1251">
        <v>2019</v>
      </c>
      <c r="G134" s="1252">
        <v>318.85000000000002</v>
      </c>
      <c r="H134" s="1252">
        <v>318.85000000000002</v>
      </c>
      <c r="I134" s="1252">
        <v>505.20999999999998</v>
      </c>
      <c r="J134" s="1252">
        <v>233.80000000000001</v>
      </c>
      <c r="K134" s="1252">
        <v>122.19</v>
      </c>
      <c r="L134" s="1252">
        <v>890.34000000000003</v>
      </c>
      <c r="M134" s="1252">
        <v>2631.8000000000002</v>
      </c>
      <c r="N134" s="1252">
        <v>749.88999999999999</v>
      </c>
      <c r="O134" s="1252">
        <v>585.77999999999997</v>
      </c>
      <c r="P134" s="1252">
        <v>564.82000000000005</v>
      </c>
      <c r="Q134" s="1252">
        <v>1093.4000000000001</v>
      </c>
      <c r="R134" s="1252">
        <v>1467.4300000000001</v>
      </c>
      <c r="S134" s="1252">
        <v>9482.3600000000006</v>
      </c>
      <c r="T134" s="1252">
        <v>0</v>
      </c>
      <c r="U134" s="1251" t="s">
        <v>116</v>
      </c>
      <c r="V134" s="1251" t="s">
        <v>397</v>
      </c>
      <c r="W134" s="1251" t="s">
        <v>1931</v>
      </c>
      <c r="X134" s="1251" t="s">
        <v>2042</v>
      </c>
      <c r="Y134" s="1251">
        <v>601</v>
      </c>
      <c r="Z134" s="1251">
        <v>1</v>
      </c>
      <c r="AA134" s="1251" t="b">
        <v>1</v>
      </c>
    </row>
    <row r="135" spans="1:27" ht="12">
      <c r="A135" s="1251">
        <v>25</v>
      </c>
      <c r="B135" s="1251">
        <v>200</v>
      </c>
      <c r="C135" s="1251" t="s">
        <v>1687</v>
      </c>
      <c r="D135" s="1251">
        <v>601119</v>
      </c>
      <c r="E135" s="1251" t="s">
        <v>1932</v>
      </c>
      <c r="F135" s="1251">
        <v>2019</v>
      </c>
      <c r="G135" s="1252">
        <v>1581.77</v>
      </c>
      <c r="H135" s="1252">
        <v>1390.24</v>
      </c>
      <c r="I135" s="1252">
        <v>643.82000000000005</v>
      </c>
      <c r="J135" s="1252">
        <v>858.33000000000004</v>
      </c>
      <c r="K135" s="1252">
        <v>1610.3900000000001</v>
      </c>
      <c r="L135" s="1252">
        <v>2419.6399999999999</v>
      </c>
      <c r="M135" s="1252">
        <v>2394.5900000000001</v>
      </c>
      <c r="N135" s="1252">
        <v>2228.52</v>
      </c>
      <c r="O135" s="1252">
        <v>2109.1999999999998</v>
      </c>
      <c r="P135" s="1252">
        <v>1745.74</v>
      </c>
      <c r="Q135" s="1252">
        <v>1058.5699999999999</v>
      </c>
      <c r="R135" s="1252">
        <v>3404.4299999999998</v>
      </c>
      <c r="S135" s="1252">
        <v>21445.240000000002</v>
      </c>
      <c r="T135" s="1252">
        <v>0</v>
      </c>
      <c r="U135" s="1251" t="s">
        <v>116</v>
      </c>
      <c r="V135" s="1251" t="s">
        <v>397</v>
      </c>
      <c r="W135" s="1251" t="s">
        <v>1933</v>
      </c>
      <c r="X135" s="1251" t="s">
        <v>2042</v>
      </c>
      <c r="Y135" s="1251">
        <v>601</v>
      </c>
      <c r="Z135" s="1251">
        <v>1</v>
      </c>
      <c r="AA135" s="1251" t="b">
        <v>1</v>
      </c>
    </row>
    <row r="136" spans="1:27" ht="12">
      <c r="A136" s="1251">
        <v>25</v>
      </c>
      <c r="B136" s="1251">
        <v>200</v>
      </c>
      <c r="C136" s="1251" t="s">
        <v>1687</v>
      </c>
      <c r="D136" s="1251">
        <v>601210</v>
      </c>
      <c r="E136" s="1251" t="s">
        <v>2043</v>
      </c>
      <c r="F136" s="1251">
        <v>2019</v>
      </c>
      <c r="G136" s="1252">
        <v>702.79999999999995</v>
      </c>
      <c r="H136" s="1252">
        <v>0</v>
      </c>
      <c r="I136" s="1252">
        <v>0</v>
      </c>
      <c r="J136" s="1252">
        <v>0</v>
      </c>
      <c r="K136" s="1252">
        <v>0</v>
      </c>
      <c r="L136" s="1252">
        <v>0</v>
      </c>
      <c r="M136" s="1252">
        <v>0</v>
      </c>
      <c r="N136" s="1252">
        <v>0</v>
      </c>
      <c r="O136" s="1252">
        <v>1293.1199999999999</v>
      </c>
      <c r="P136" s="1252">
        <v>0</v>
      </c>
      <c r="Q136" s="1252">
        <v>0</v>
      </c>
      <c r="R136" s="1252">
        <v>0</v>
      </c>
      <c r="S136" s="1252">
        <v>1995.9199999999998</v>
      </c>
      <c r="T136" s="1252">
        <v>0</v>
      </c>
      <c r="U136" s="1251" t="s">
        <v>116</v>
      </c>
      <c r="V136" s="1251" t="s">
        <v>397</v>
      </c>
      <c r="W136" s="1251" t="s">
        <v>1931</v>
      </c>
      <c r="X136" s="1251" t="s">
        <v>2042</v>
      </c>
      <c r="Y136" s="1251">
        <v>601</v>
      </c>
      <c r="Z136" s="1251">
        <v>2</v>
      </c>
      <c r="AA136" s="1251" t="b">
        <v>1</v>
      </c>
    </row>
    <row r="137" spans="1:27" ht="12">
      <c r="A137" s="1251">
        <v>25</v>
      </c>
      <c r="B137" s="1251">
        <v>200</v>
      </c>
      <c r="C137" s="1251" t="s">
        <v>1687</v>
      </c>
      <c r="D137" s="1251">
        <v>601310</v>
      </c>
      <c r="E137" s="1251" t="s">
        <v>1934</v>
      </c>
      <c r="F137" s="1251">
        <v>2019</v>
      </c>
      <c r="G137" s="1252">
        <v>5544.6400000000003</v>
      </c>
      <c r="H137" s="1252">
        <v>5867.2799999999997</v>
      </c>
      <c r="I137" s="1252">
        <v>5762.9799999999996</v>
      </c>
      <c r="J137" s="1252">
        <v>4597.0600000000004</v>
      </c>
      <c r="K137" s="1252">
        <v>5101.29</v>
      </c>
      <c r="L137" s="1252">
        <v>10911.43</v>
      </c>
      <c r="M137" s="1252">
        <v>8255.5599999999995</v>
      </c>
      <c r="N137" s="1252">
        <v>6828.5699999999997</v>
      </c>
      <c r="O137" s="1252">
        <v>5919.5200000000004</v>
      </c>
      <c r="P137" s="1252">
        <v>6118.8000000000002</v>
      </c>
      <c r="Q137" s="1252">
        <v>6655</v>
      </c>
      <c r="R137" s="1252">
        <v>15097.5</v>
      </c>
      <c r="S137" s="1252">
        <v>86659.630000000005</v>
      </c>
      <c r="T137" s="1252">
        <v>0</v>
      </c>
      <c r="U137" s="1251" t="s">
        <v>116</v>
      </c>
      <c r="V137" s="1251" t="s">
        <v>397</v>
      </c>
      <c r="W137" s="1251" t="s">
        <v>1931</v>
      </c>
      <c r="X137" s="1251" t="s">
        <v>2042</v>
      </c>
      <c r="Y137" s="1251">
        <v>601</v>
      </c>
      <c r="Z137" s="1251">
        <v>3</v>
      </c>
      <c r="AA137" s="1251" t="b">
        <v>1</v>
      </c>
    </row>
    <row r="138" spans="1:27" ht="12">
      <c r="A138" s="1251">
        <v>25</v>
      </c>
      <c r="B138" s="1251">
        <v>200</v>
      </c>
      <c r="C138" s="1251" t="s">
        <v>1687</v>
      </c>
      <c r="D138" s="1251">
        <v>601319</v>
      </c>
      <c r="E138" s="1251" t="s">
        <v>1935</v>
      </c>
      <c r="F138" s="1251">
        <v>2019</v>
      </c>
      <c r="G138" s="1252">
        <v>1354.0799999999999</v>
      </c>
      <c r="H138" s="1252">
        <v>1358.4300000000001</v>
      </c>
      <c r="I138" s="1252">
        <v>1216.4400000000001</v>
      </c>
      <c r="J138" s="1252">
        <v>1531.5599999999999</v>
      </c>
      <c r="K138" s="1252">
        <v>1395.72</v>
      </c>
      <c r="L138" s="1252">
        <v>3786.9499999999998</v>
      </c>
      <c r="M138" s="1252">
        <v>3708.5900000000001</v>
      </c>
      <c r="N138" s="1252">
        <v>2243.29</v>
      </c>
      <c r="O138" s="1252">
        <v>1426.1700000000001</v>
      </c>
      <c r="P138" s="1252">
        <v>1955.95</v>
      </c>
      <c r="Q138" s="1252">
        <v>2363.5900000000001</v>
      </c>
      <c r="R138" s="1252">
        <v>2508.6999999999998</v>
      </c>
      <c r="S138" s="1252">
        <v>24849.470000000005</v>
      </c>
      <c r="T138" s="1252">
        <v>0</v>
      </c>
      <c r="U138" s="1251" t="s">
        <v>116</v>
      </c>
      <c r="V138" s="1251" t="s">
        <v>397</v>
      </c>
      <c r="W138" s="1251" t="s">
        <v>1933</v>
      </c>
      <c r="X138" s="1251" t="s">
        <v>2042</v>
      </c>
      <c r="Y138" s="1251">
        <v>601</v>
      </c>
      <c r="Z138" s="1251">
        <v>3</v>
      </c>
      <c r="AA138" s="1251" t="b">
        <v>1</v>
      </c>
    </row>
    <row r="139" spans="1:27" ht="12">
      <c r="A139" s="1251">
        <v>25</v>
      </c>
      <c r="B139" s="1251">
        <v>200</v>
      </c>
      <c r="C139" s="1251" t="s">
        <v>1687</v>
      </c>
      <c r="D139" s="1251">
        <v>601410</v>
      </c>
      <c r="E139" s="1251" t="s">
        <v>1936</v>
      </c>
      <c r="F139" s="1251">
        <v>2019</v>
      </c>
      <c r="G139" s="1252">
        <v>1619.5999999999999</v>
      </c>
      <c r="H139" s="1252">
        <v>2078.8200000000002</v>
      </c>
      <c r="I139" s="1252">
        <v>1931.76</v>
      </c>
      <c r="J139" s="1252">
        <v>1500.3599999999999</v>
      </c>
      <c r="K139" s="1252">
        <v>3104.8000000000002</v>
      </c>
      <c r="L139" s="1252">
        <v>3713.9000000000001</v>
      </c>
      <c r="M139" s="1252">
        <v>3210.2600000000002</v>
      </c>
      <c r="N139" s="1252">
        <v>2298.8800000000001</v>
      </c>
      <c r="O139" s="1252">
        <v>2360.9200000000001</v>
      </c>
      <c r="P139" s="1252">
        <v>2801.7600000000002</v>
      </c>
      <c r="Q139" s="1252">
        <v>2011.52</v>
      </c>
      <c r="R139" s="1252">
        <v>3142.3800000000001</v>
      </c>
      <c r="S139" s="1252">
        <v>29774.960000000006</v>
      </c>
      <c r="T139" s="1252">
        <v>0</v>
      </c>
      <c r="U139" s="1251" t="s">
        <v>116</v>
      </c>
      <c r="V139" s="1251" t="s">
        <v>397</v>
      </c>
      <c r="W139" s="1251" t="s">
        <v>1931</v>
      </c>
      <c r="X139" s="1251" t="s">
        <v>2042</v>
      </c>
      <c r="Y139" s="1251">
        <v>601</v>
      </c>
      <c r="Z139" s="1251">
        <v>4</v>
      </c>
      <c r="AA139" s="1251" t="b">
        <v>1</v>
      </c>
    </row>
    <row r="140" spans="1:27" ht="12">
      <c r="A140" s="1251">
        <v>25</v>
      </c>
      <c r="B140" s="1251">
        <v>200</v>
      </c>
      <c r="C140" s="1251" t="s">
        <v>1687</v>
      </c>
      <c r="D140" s="1251">
        <v>601419</v>
      </c>
      <c r="E140" s="1251" t="s">
        <v>2044</v>
      </c>
      <c r="F140" s="1251">
        <v>2019</v>
      </c>
      <c r="G140" s="1252">
        <v>0</v>
      </c>
      <c r="H140" s="1252">
        <v>0</v>
      </c>
      <c r="I140" s="1252">
        <v>79.069999999999993</v>
      </c>
      <c r="J140" s="1252">
        <v>0</v>
      </c>
      <c r="K140" s="1252">
        <v>0</v>
      </c>
      <c r="L140" s="1252">
        <v>0</v>
      </c>
      <c r="M140" s="1252">
        <v>0</v>
      </c>
      <c r="N140" s="1252">
        <v>0</v>
      </c>
      <c r="O140" s="1252">
        <v>0</v>
      </c>
      <c r="P140" s="1252">
        <v>0</v>
      </c>
      <c r="Q140" s="1252">
        <v>0</v>
      </c>
      <c r="R140" s="1252">
        <v>0</v>
      </c>
      <c r="S140" s="1252">
        <v>79.069999999999993</v>
      </c>
      <c r="T140" s="1252">
        <v>0</v>
      </c>
      <c r="U140" s="1251" t="s">
        <v>116</v>
      </c>
      <c r="V140" s="1251" t="s">
        <v>397</v>
      </c>
      <c r="W140" s="1251" t="s">
        <v>1933</v>
      </c>
      <c r="X140" s="1251" t="s">
        <v>2042</v>
      </c>
      <c r="Y140" s="1251">
        <v>601</v>
      </c>
      <c r="Z140" s="1251">
        <v>4</v>
      </c>
      <c r="AA140" s="1251" t="b">
        <v>1</v>
      </c>
    </row>
    <row r="141" spans="1:27" ht="12">
      <c r="A141" s="1251">
        <v>25</v>
      </c>
      <c r="B141" s="1251">
        <v>200</v>
      </c>
      <c r="C141" s="1251" t="s">
        <v>1687</v>
      </c>
      <c r="D141" s="1251">
        <v>601510</v>
      </c>
      <c r="E141" s="1251" t="s">
        <v>1937</v>
      </c>
      <c r="F141" s="1251">
        <v>2019</v>
      </c>
      <c r="G141" s="1252">
        <v>15288.09</v>
      </c>
      <c r="H141" s="1252">
        <v>19791.900000000001</v>
      </c>
      <c r="I141" s="1252">
        <v>17450.650000000001</v>
      </c>
      <c r="J141" s="1252">
        <v>15766.84</v>
      </c>
      <c r="K141" s="1252">
        <v>14813.68</v>
      </c>
      <c r="L141" s="1252">
        <v>22385.75</v>
      </c>
      <c r="M141" s="1252">
        <v>18910.25</v>
      </c>
      <c r="N141" s="1252">
        <v>16344.34</v>
      </c>
      <c r="O141" s="1252">
        <v>17075.599999999999</v>
      </c>
      <c r="P141" s="1252">
        <v>16810.029999999999</v>
      </c>
      <c r="Q141" s="1252">
        <v>16109.030000000001</v>
      </c>
      <c r="R141" s="1252">
        <v>25525.07</v>
      </c>
      <c r="S141" s="1252">
        <v>216271.23000000001</v>
      </c>
      <c r="T141" s="1252">
        <v>0</v>
      </c>
      <c r="U141" s="1251" t="s">
        <v>116</v>
      </c>
      <c r="V141" s="1251" t="s">
        <v>397</v>
      </c>
      <c r="W141" s="1251" t="s">
        <v>1931</v>
      </c>
      <c r="X141" s="1251" t="s">
        <v>2042</v>
      </c>
      <c r="Y141" s="1251">
        <v>601</v>
      </c>
      <c r="Z141" s="1251">
        <v>5</v>
      </c>
      <c r="AA141" s="1251" t="b">
        <v>1</v>
      </c>
    </row>
    <row r="142" spans="1:27" ht="12">
      <c r="A142" s="1251">
        <v>25</v>
      </c>
      <c r="B142" s="1251">
        <v>200</v>
      </c>
      <c r="C142" s="1251" t="s">
        <v>1687</v>
      </c>
      <c r="D142" s="1251">
        <v>601519</v>
      </c>
      <c r="E142" s="1251" t="s">
        <v>1938</v>
      </c>
      <c r="F142" s="1251">
        <v>2019</v>
      </c>
      <c r="G142" s="1252">
        <v>1513.98</v>
      </c>
      <c r="H142" s="1252">
        <v>1242.05</v>
      </c>
      <c r="I142" s="1252">
        <v>1561.1800000000001</v>
      </c>
      <c r="J142" s="1252">
        <v>1340.6900000000001</v>
      </c>
      <c r="K142" s="1252">
        <v>1519.76</v>
      </c>
      <c r="L142" s="1252">
        <v>2380.4699999999998</v>
      </c>
      <c r="M142" s="1252">
        <v>1361.46</v>
      </c>
      <c r="N142" s="1252">
        <v>1751.78</v>
      </c>
      <c r="O142" s="1252">
        <v>1612.9200000000001</v>
      </c>
      <c r="P142" s="1252">
        <v>1527.77</v>
      </c>
      <c r="Q142" s="1252">
        <v>1484.76</v>
      </c>
      <c r="R142" s="1252">
        <v>2253.9099999999999</v>
      </c>
      <c r="S142" s="1252">
        <v>19550.73</v>
      </c>
      <c r="T142" s="1252">
        <v>0</v>
      </c>
      <c r="U142" s="1251" t="s">
        <v>116</v>
      </c>
      <c r="V142" s="1251" t="s">
        <v>397</v>
      </c>
      <c r="W142" s="1251" t="s">
        <v>1933</v>
      </c>
      <c r="X142" s="1251" t="s">
        <v>2042</v>
      </c>
      <c r="Y142" s="1251">
        <v>601</v>
      </c>
      <c r="Z142" s="1251">
        <v>5</v>
      </c>
      <c r="AA142" s="1251" t="b">
        <v>1</v>
      </c>
    </row>
    <row r="143" spans="1:27" ht="12">
      <c r="A143" s="1251">
        <v>25</v>
      </c>
      <c r="B143" s="1251">
        <v>200</v>
      </c>
      <c r="C143" s="1251" t="s">
        <v>1687</v>
      </c>
      <c r="D143" s="1251">
        <v>601610</v>
      </c>
      <c r="E143" s="1251" t="s">
        <v>1939</v>
      </c>
      <c r="F143" s="1251">
        <v>2019</v>
      </c>
      <c r="G143" s="1252">
        <v>7730.7600000000002</v>
      </c>
      <c r="H143" s="1252">
        <v>4417.3299999999999</v>
      </c>
      <c r="I143" s="1252">
        <v>7862.04</v>
      </c>
      <c r="J143" s="1252">
        <v>9396.9799999999996</v>
      </c>
      <c r="K143" s="1252">
        <v>10014.52</v>
      </c>
      <c r="L143" s="1252">
        <v>10017.91</v>
      </c>
      <c r="M143" s="1252">
        <v>2515.2600000000002</v>
      </c>
      <c r="N143" s="1252">
        <v>8822.3999999999996</v>
      </c>
      <c r="O143" s="1252">
        <v>6598.5299999999997</v>
      </c>
      <c r="P143" s="1252">
        <v>10624.76</v>
      </c>
      <c r="Q143" s="1252">
        <v>8520.4300000000003</v>
      </c>
      <c r="R143" s="1252">
        <v>4344.0299999999997</v>
      </c>
      <c r="S143" s="1252">
        <v>90864.950000000012</v>
      </c>
      <c r="T143" s="1252">
        <v>0</v>
      </c>
      <c r="U143" s="1251" t="s">
        <v>116</v>
      </c>
      <c r="V143" s="1251" t="s">
        <v>397</v>
      </c>
      <c r="W143" s="1251" t="s">
        <v>1931</v>
      </c>
      <c r="X143" s="1251" t="s">
        <v>2042</v>
      </c>
      <c r="Y143" s="1251">
        <v>601</v>
      </c>
      <c r="Z143" s="1251">
        <v>6</v>
      </c>
      <c r="AA143" s="1251" t="b">
        <v>1</v>
      </c>
    </row>
    <row r="144" spans="1:27" ht="12">
      <c r="A144" s="1251">
        <v>25</v>
      </c>
      <c r="B144" s="1251">
        <v>200</v>
      </c>
      <c r="C144" s="1251" t="s">
        <v>1687</v>
      </c>
      <c r="D144" s="1251">
        <v>601619</v>
      </c>
      <c r="E144" s="1251" t="s">
        <v>1940</v>
      </c>
      <c r="F144" s="1251">
        <v>2019</v>
      </c>
      <c r="G144" s="1252">
        <v>400.69</v>
      </c>
      <c r="H144" s="1252">
        <v>897.37</v>
      </c>
      <c r="I144" s="1252">
        <v>704.21000000000004</v>
      </c>
      <c r="J144" s="1252">
        <v>763.42999999999995</v>
      </c>
      <c r="K144" s="1252">
        <v>562.01999999999998</v>
      </c>
      <c r="L144" s="1252">
        <v>1716.0799999999999</v>
      </c>
      <c r="M144" s="1252">
        <v>285.11000000000001</v>
      </c>
      <c r="N144" s="1252">
        <v>1110.1199999999999</v>
      </c>
      <c r="O144" s="1252">
        <v>587.99000000000001</v>
      </c>
      <c r="P144" s="1252">
        <v>391.49000000000001</v>
      </c>
      <c r="Q144" s="1252">
        <v>482.25</v>
      </c>
      <c r="R144" s="1252">
        <v>1081.1199999999999</v>
      </c>
      <c r="S144" s="1252">
        <v>8981.8799999999974</v>
      </c>
      <c r="T144" s="1252">
        <v>0</v>
      </c>
      <c r="U144" s="1251" t="s">
        <v>116</v>
      </c>
      <c r="V144" s="1251" t="s">
        <v>397</v>
      </c>
      <c r="W144" s="1251" t="s">
        <v>1933</v>
      </c>
      <c r="X144" s="1251" t="s">
        <v>2042</v>
      </c>
      <c r="Y144" s="1251">
        <v>601</v>
      </c>
      <c r="Z144" s="1251">
        <v>6</v>
      </c>
      <c r="AA144" s="1251" t="b">
        <v>1</v>
      </c>
    </row>
    <row r="145" spans="1:27" ht="12">
      <c r="A145" s="1251">
        <v>25</v>
      </c>
      <c r="B145" s="1251">
        <v>200</v>
      </c>
      <c r="C145" s="1251" t="s">
        <v>1687</v>
      </c>
      <c r="D145" s="1251">
        <v>601710</v>
      </c>
      <c r="E145" s="1251" t="s">
        <v>1941</v>
      </c>
      <c r="F145" s="1251">
        <v>2019</v>
      </c>
      <c r="G145" s="1252">
        <v>9531.9599999999991</v>
      </c>
      <c r="H145" s="1252">
        <v>9017.2000000000007</v>
      </c>
      <c r="I145" s="1252">
        <v>8472.8400000000001</v>
      </c>
      <c r="J145" s="1252">
        <v>9664.2600000000002</v>
      </c>
      <c r="K145" s="1252">
        <v>10333.76</v>
      </c>
      <c r="L145" s="1252">
        <v>11780.92</v>
      </c>
      <c r="M145" s="1252">
        <v>9001.3400000000001</v>
      </c>
      <c r="N145" s="1252">
        <v>8733.25</v>
      </c>
      <c r="O145" s="1252">
        <v>9737.6399999999994</v>
      </c>
      <c r="P145" s="1252">
        <v>9618.7000000000007</v>
      </c>
      <c r="Q145" s="1252">
        <v>10222.530000000001</v>
      </c>
      <c r="R145" s="1252">
        <v>17325.810000000001</v>
      </c>
      <c r="S145" s="1252">
        <v>123440.20999999999</v>
      </c>
      <c r="T145" s="1252">
        <v>0</v>
      </c>
      <c r="U145" s="1251" t="s">
        <v>116</v>
      </c>
      <c r="V145" s="1251" t="s">
        <v>397</v>
      </c>
      <c r="W145" s="1251" t="s">
        <v>1931</v>
      </c>
      <c r="X145" s="1251" t="s">
        <v>2042</v>
      </c>
      <c r="Y145" s="1251">
        <v>601</v>
      </c>
      <c r="Z145" s="1251">
        <v>7</v>
      </c>
      <c r="AA145" s="1251" t="b">
        <v>1</v>
      </c>
    </row>
    <row r="146" spans="1:27" ht="12">
      <c r="A146" s="1251">
        <v>25</v>
      </c>
      <c r="B146" s="1251">
        <v>200</v>
      </c>
      <c r="C146" s="1251" t="s">
        <v>1687</v>
      </c>
      <c r="D146" s="1251">
        <v>601719</v>
      </c>
      <c r="E146" s="1251" t="s">
        <v>1942</v>
      </c>
      <c r="F146" s="1251">
        <v>2019</v>
      </c>
      <c r="G146" s="1252">
        <v>781.04999999999995</v>
      </c>
      <c r="H146" s="1252">
        <v>1342.2</v>
      </c>
      <c r="I146" s="1252">
        <v>1298.3399999999999</v>
      </c>
      <c r="J146" s="1252">
        <v>793.38</v>
      </c>
      <c r="K146" s="1252">
        <v>1323.6300000000001</v>
      </c>
      <c r="L146" s="1252">
        <v>795.02999999999997</v>
      </c>
      <c r="M146" s="1252">
        <v>2022.8099999999999</v>
      </c>
      <c r="N146" s="1252">
        <v>702.63</v>
      </c>
      <c r="O146" s="1252">
        <v>1007.49</v>
      </c>
      <c r="P146" s="1252">
        <v>2466.1199999999999</v>
      </c>
      <c r="Q146" s="1252">
        <v>918.32000000000005</v>
      </c>
      <c r="R146" s="1252">
        <v>1718.3199999999999</v>
      </c>
      <c r="S146" s="1252">
        <v>15169.32</v>
      </c>
      <c r="T146" s="1252">
        <v>0</v>
      </c>
      <c r="U146" s="1251" t="s">
        <v>116</v>
      </c>
      <c r="V146" s="1251" t="s">
        <v>397</v>
      </c>
      <c r="W146" s="1251" t="s">
        <v>1933</v>
      </c>
      <c r="X146" s="1251" t="s">
        <v>2042</v>
      </c>
      <c r="Y146" s="1251">
        <v>601</v>
      </c>
      <c r="Z146" s="1251">
        <v>7</v>
      </c>
      <c r="AA146" s="1251" t="b">
        <v>1</v>
      </c>
    </row>
    <row r="147" spans="1:27" ht="12">
      <c r="A147" s="1251">
        <v>25</v>
      </c>
      <c r="B147" s="1251">
        <v>200</v>
      </c>
      <c r="C147" s="1251" t="s">
        <v>1687</v>
      </c>
      <c r="D147" s="1251">
        <v>601810</v>
      </c>
      <c r="E147" s="1251" t="s">
        <v>1943</v>
      </c>
      <c r="F147" s="1251">
        <v>2019</v>
      </c>
      <c r="G147" s="1252">
        <v>9215.0499999999993</v>
      </c>
      <c r="H147" s="1252">
        <v>72.799999999999997</v>
      </c>
      <c r="I147" s="1252">
        <v>4268.7600000000002</v>
      </c>
      <c r="J147" s="1252">
        <v>3520.04</v>
      </c>
      <c r="K147" s="1252">
        <v>9129.8500000000004</v>
      </c>
      <c r="L147" s="1252">
        <v>-17402.290000000001</v>
      </c>
      <c r="M147" s="1252">
        <v>8657.9200000000001</v>
      </c>
      <c r="N147" s="1252">
        <v>4780.5900000000001</v>
      </c>
      <c r="O147" s="1252">
        <v>2909.29</v>
      </c>
      <c r="P147" s="1252">
        <v>9959.1800000000003</v>
      </c>
      <c r="Q147" s="1252">
        <v>1423.0699999999999</v>
      </c>
      <c r="R147" s="1252">
        <v>-16308.940000000001</v>
      </c>
      <c r="S147" s="1252">
        <v>20225.32</v>
      </c>
      <c r="T147" s="1252">
        <v>0</v>
      </c>
      <c r="U147" s="1251" t="s">
        <v>116</v>
      </c>
      <c r="V147" s="1251" t="s">
        <v>397</v>
      </c>
      <c r="W147" s="1251" t="s">
        <v>1931</v>
      </c>
      <c r="X147" s="1251" t="s">
        <v>2042</v>
      </c>
      <c r="Y147" s="1251">
        <v>601</v>
      </c>
      <c r="Z147" s="1251">
        <v>8</v>
      </c>
      <c r="AA147" s="1251" t="b">
        <v>1</v>
      </c>
    </row>
    <row r="148" spans="1:27" ht="12">
      <c r="A148" s="1251">
        <v>25</v>
      </c>
      <c r="B148" s="1251">
        <v>200</v>
      </c>
      <c r="C148" s="1251" t="s">
        <v>1687</v>
      </c>
      <c r="D148" s="1251">
        <v>601819</v>
      </c>
      <c r="E148" s="1251" t="s">
        <v>1944</v>
      </c>
      <c r="F148" s="1251">
        <v>2019</v>
      </c>
      <c r="G148" s="1252">
        <v>0</v>
      </c>
      <c r="H148" s="1252">
        <v>0</v>
      </c>
      <c r="I148" s="1252">
        <v>0</v>
      </c>
      <c r="J148" s="1252">
        <v>0</v>
      </c>
      <c r="K148" s="1252">
        <v>0</v>
      </c>
      <c r="L148" s="1252">
        <v>0</v>
      </c>
      <c r="M148" s="1252">
        <v>0</v>
      </c>
      <c r="N148" s="1252">
        <v>2314.52</v>
      </c>
      <c r="O148" s="1252">
        <v>0.47999999999999998</v>
      </c>
      <c r="P148" s="1252">
        <v>-0.47999999999999998</v>
      </c>
      <c r="Q148" s="1252">
        <v>1907.4400000000001</v>
      </c>
      <c r="R148" s="1252">
        <v>-3478.77</v>
      </c>
      <c r="S148" s="1252">
        <v>743.19000000000005</v>
      </c>
      <c r="T148" s="1252">
        <v>0</v>
      </c>
      <c r="U148" s="1251" t="s">
        <v>116</v>
      </c>
      <c r="V148" s="1251" t="s">
        <v>397</v>
      </c>
      <c r="W148" s="1251" t="s">
        <v>1933</v>
      </c>
      <c r="X148" s="1251" t="s">
        <v>2042</v>
      </c>
      <c r="Y148" s="1251">
        <v>601</v>
      </c>
      <c r="Z148" s="1251">
        <v>8</v>
      </c>
      <c r="AA148" s="1251" t="b">
        <v>1</v>
      </c>
    </row>
    <row r="149" spans="1:27" ht="12">
      <c r="A149" s="1251">
        <v>25</v>
      </c>
      <c r="B149" s="1251">
        <v>200</v>
      </c>
      <c r="C149" s="1251" t="s">
        <v>1687</v>
      </c>
      <c r="D149" s="1251">
        <v>603820</v>
      </c>
      <c r="E149" s="1251" t="s">
        <v>1945</v>
      </c>
      <c r="F149" s="1251">
        <v>2019</v>
      </c>
      <c r="G149" s="1252">
        <v>744</v>
      </c>
      <c r="H149" s="1252">
        <v>744</v>
      </c>
      <c r="I149" s="1252">
        <v>744</v>
      </c>
      <c r="J149" s="1252">
        <v>744</v>
      </c>
      <c r="K149" s="1252">
        <v>744</v>
      </c>
      <c r="L149" s="1252">
        <v>744</v>
      </c>
      <c r="M149" s="1252">
        <v>744</v>
      </c>
      <c r="N149" s="1252">
        <v>744</v>
      </c>
      <c r="O149" s="1252">
        <v>744</v>
      </c>
      <c r="P149" s="1252">
        <v>744</v>
      </c>
      <c r="Q149" s="1252">
        <v>744</v>
      </c>
      <c r="R149" s="1252">
        <v>744</v>
      </c>
      <c r="S149" s="1252">
        <v>8928</v>
      </c>
      <c r="T149" s="1252">
        <v>0</v>
      </c>
      <c r="U149" s="1251" t="s">
        <v>116</v>
      </c>
      <c r="V149" s="1251" t="s">
        <v>397</v>
      </c>
      <c r="W149" s="1251" t="s">
        <v>1946</v>
      </c>
      <c r="X149" s="1251" t="s">
        <v>2042</v>
      </c>
      <c r="Y149" s="1251">
        <v>603</v>
      </c>
      <c r="Z149" s="1251">
        <v>8</v>
      </c>
      <c r="AA149" s="1251" t="b">
        <v>1</v>
      </c>
    </row>
    <row r="150" spans="1:27" ht="12">
      <c r="A150" s="1251">
        <v>25</v>
      </c>
      <c r="B150" s="1251">
        <v>200</v>
      </c>
      <c r="C150" s="1251" t="s">
        <v>1687</v>
      </c>
      <c r="D150" s="1251">
        <v>604866</v>
      </c>
      <c r="E150" s="1251" t="s">
        <v>2045</v>
      </c>
      <c r="F150" s="1251">
        <v>2019</v>
      </c>
      <c r="G150" s="1252">
        <v>0</v>
      </c>
      <c r="H150" s="1252">
        <v>0</v>
      </c>
      <c r="I150" s="1252">
        <v>0</v>
      </c>
      <c r="J150" s="1252">
        <v>0</v>
      </c>
      <c r="K150" s="1252">
        <v>0</v>
      </c>
      <c r="L150" s="1252">
        <v>0</v>
      </c>
      <c r="M150" s="1252">
        <v>0</v>
      </c>
      <c r="N150" s="1252">
        <v>0</v>
      </c>
      <c r="O150" s="1252">
        <v>0</v>
      </c>
      <c r="P150" s="1252">
        <v>0</v>
      </c>
      <c r="Q150" s="1252">
        <v>56.43</v>
      </c>
      <c r="R150" s="1252">
        <v>0</v>
      </c>
      <c r="S150" s="1252">
        <v>56.43</v>
      </c>
      <c r="T150" s="1252">
        <v>0</v>
      </c>
      <c r="U150" s="1251" t="s">
        <v>116</v>
      </c>
      <c r="V150" s="1251" t="s">
        <v>397</v>
      </c>
      <c r="W150" s="1251" t="s">
        <v>1948</v>
      </c>
      <c r="X150" s="1251" t="s">
        <v>2042</v>
      </c>
      <c r="Y150" s="1251">
        <v>604</v>
      </c>
      <c r="Z150" s="1251">
        <v>8</v>
      </c>
      <c r="AA150" s="1251" t="b">
        <v>1</v>
      </c>
    </row>
    <row r="151" spans="1:27" ht="12">
      <c r="A151" s="1251">
        <v>25</v>
      </c>
      <c r="B151" s="1251">
        <v>200</v>
      </c>
      <c r="C151" s="1251" t="s">
        <v>1687</v>
      </c>
      <c r="D151" s="1251">
        <v>604867</v>
      </c>
      <c r="E151" s="1251" t="s">
        <v>2046</v>
      </c>
      <c r="F151" s="1251">
        <v>2019</v>
      </c>
      <c r="G151" s="1252">
        <v>0</v>
      </c>
      <c r="H151" s="1252">
        <v>0</v>
      </c>
      <c r="I151" s="1252">
        <v>0</v>
      </c>
      <c r="J151" s="1252">
        <v>1385</v>
      </c>
      <c r="K151" s="1252">
        <v>0</v>
      </c>
      <c r="L151" s="1252">
        <v>0</v>
      </c>
      <c r="M151" s="1252">
        <v>0</v>
      </c>
      <c r="N151" s="1252">
        <v>0</v>
      </c>
      <c r="O151" s="1252">
        <v>0</v>
      </c>
      <c r="P151" s="1252">
        <v>0</v>
      </c>
      <c r="Q151" s="1252">
        <v>0</v>
      </c>
      <c r="R151" s="1252">
        <v>0</v>
      </c>
      <c r="S151" s="1252">
        <v>1385</v>
      </c>
      <c r="T151" s="1252">
        <v>0</v>
      </c>
      <c r="U151" s="1251" t="s">
        <v>116</v>
      </c>
      <c r="V151" s="1251" t="s">
        <v>397</v>
      </c>
      <c r="W151" s="1251" t="s">
        <v>1948</v>
      </c>
      <c r="X151" s="1251" t="s">
        <v>2042</v>
      </c>
      <c r="Y151" s="1251">
        <v>604</v>
      </c>
      <c r="Z151" s="1251">
        <v>8</v>
      </c>
      <c r="AA151" s="1251" t="b">
        <v>1</v>
      </c>
    </row>
    <row r="152" spans="1:27" ht="12">
      <c r="A152" s="1251">
        <v>25</v>
      </c>
      <c r="B152" s="1251">
        <v>200</v>
      </c>
      <c r="C152" s="1251" t="s">
        <v>1687</v>
      </c>
      <c r="D152" s="1251">
        <v>604871</v>
      </c>
      <c r="E152" s="1251" t="s">
        <v>1949</v>
      </c>
      <c r="F152" s="1251">
        <v>2019</v>
      </c>
      <c r="G152" s="1252">
        <v>0</v>
      </c>
      <c r="H152" s="1252">
        <v>0</v>
      </c>
      <c r="I152" s="1252">
        <v>0</v>
      </c>
      <c r="J152" s="1252">
        <v>0</v>
      </c>
      <c r="K152" s="1252">
        <v>0</v>
      </c>
      <c r="L152" s="1252">
        <v>0</v>
      </c>
      <c r="M152" s="1252">
        <v>0</v>
      </c>
      <c r="N152" s="1252">
        <v>0</v>
      </c>
      <c r="O152" s="1252">
        <v>0</v>
      </c>
      <c r="P152" s="1252">
        <v>0</v>
      </c>
      <c r="Q152" s="1252">
        <v>0</v>
      </c>
      <c r="R152" s="1252">
        <v>75</v>
      </c>
      <c r="S152" s="1252">
        <v>75</v>
      </c>
      <c r="T152" s="1252">
        <v>0</v>
      </c>
      <c r="U152" s="1251" t="s">
        <v>116</v>
      </c>
      <c r="V152" s="1251" t="s">
        <v>397</v>
      </c>
      <c r="W152" s="1251" t="s">
        <v>1948</v>
      </c>
      <c r="X152" s="1251" t="s">
        <v>2042</v>
      </c>
      <c r="Y152" s="1251">
        <v>604</v>
      </c>
      <c r="Z152" s="1251">
        <v>8</v>
      </c>
      <c r="AA152" s="1251" t="b">
        <v>1</v>
      </c>
    </row>
    <row r="153" spans="1:27" ht="12">
      <c r="A153" s="1251">
        <v>25</v>
      </c>
      <c r="B153" s="1251">
        <v>200</v>
      </c>
      <c r="C153" s="1251" t="s">
        <v>1687</v>
      </c>
      <c r="D153" s="1251">
        <v>610100</v>
      </c>
      <c r="E153" s="1251" t="s">
        <v>1950</v>
      </c>
      <c r="F153" s="1251">
        <v>2019</v>
      </c>
      <c r="G153" s="1252">
        <v>62031</v>
      </c>
      <c r="H153" s="1252">
        <v>-62031</v>
      </c>
      <c r="I153" s="1252">
        <v>0</v>
      </c>
      <c r="J153" s="1252">
        <v>0</v>
      </c>
      <c r="K153" s="1252">
        <v>0</v>
      </c>
      <c r="L153" s="1252">
        <v>22125</v>
      </c>
      <c r="M153" s="1252">
        <v>22125</v>
      </c>
      <c r="N153" s="1252">
        <v>2096.96</v>
      </c>
      <c r="O153" s="1252">
        <v>115750</v>
      </c>
      <c r="P153" s="1252">
        <v>0</v>
      </c>
      <c r="Q153" s="1252">
        <v>0</v>
      </c>
      <c r="R153" s="1252">
        <v>-976.25</v>
      </c>
      <c r="S153" s="1252">
        <v>161120.70999999999</v>
      </c>
      <c r="T153" s="1252">
        <v>0</v>
      </c>
      <c r="U153" s="1251" t="s">
        <v>116</v>
      </c>
      <c r="V153" s="1251" t="s">
        <v>397</v>
      </c>
      <c r="W153" s="1251" t="s">
        <v>1951</v>
      </c>
      <c r="X153" s="1251" t="s">
        <v>2042</v>
      </c>
      <c r="Y153" s="1251">
        <v>610</v>
      </c>
      <c r="Z153" s="1251">
        <v>1</v>
      </c>
      <c r="AA153" s="1251" t="b">
        <v>1</v>
      </c>
    </row>
    <row r="154" spans="1:27" ht="12">
      <c r="A154" s="1251">
        <v>25</v>
      </c>
      <c r="B154" s="1251">
        <v>200</v>
      </c>
      <c r="C154" s="1251" t="s">
        <v>1687</v>
      </c>
      <c r="D154" s="1251">
        <v>615100</v>
      </c>
      <c r="E154" s="1251" t="s">
        <v>1952</v>
      </c>
      <c r="F154" s="1251">
        <v>2019</v>
      </c>
      <c r="G154" s="1252">
        <v>25747.200000000001</v>
      </c>
      <c r="H154" s="1252">
        <v>27919.27</v>
      </c>
      <c r="I154" s="1252">
        <v>26430.880000000001</v>
      </c>
      <c r="J154" s="1252">
        <v>16771.189999999999</v>
      </c>
      <c r="K154" s="1252">
        <v>22630.75</v>
      </c>
      <c r="L154" s="1252">
        <v>24100.849999999999</v>
      </c>
      <c r="M154" s="1252">
        <v>37513.870000000003</v>
      </c>
      <c r="N154" s="1252">
        <v>35566.559999999998</v>
      </c>
      <c r="O154" s="1252">
        <v>30506.310000000001</v>
      </c>
      <c r="P154" s="1252">
        <v>28325.810000000001</v>
      </c>
      <c r="Q154" s="1252">
        <v>20770.02</v>
      </c>
      <c r="R154" s="1252">
        <v>22522.610000000001</v>
      </c>
      <c r="S154" s="1252">
        <v>318805.32000000001</v>
      </c>
      <c r="T154" s="1252">
        <v>0</v>
      </c>
      <c r="U154" s="1251" t="s">
        <v>116</v>
      </c>
      <c r="V154" s="1251" t="s">
        <v>397</v>
      </c>
      <c r="W154" s="1251" t="s">
        <v>1953</v>
      </c>
      <c r="X154" s="1251" t="s">
        <v>2042</v>
      </c>
      <c r="Y154" s="1251">
        <v>615</v>
      </c>
      <c r="Z154" s="1251">
        <v>1</v>
      </c>
      <c r="AA154" s="1251" t="b">
        <v>1</v>
      </c>
    </row>
    <row r="155" spans="1:27" ht="12">
      <c r="A155" s="1251">
        <v>25</v>
      </c>
      <c r="B155" s="1251">
        <v>200</v>
      </c>
      <c r="C155" s="1251" t="s">
        <v>1687</v>
      </c>
      <c r="D155" s="1251">
        <v>615300</v>
      </c>
      <c r="E155" s="1251" t="s">
        <v>1954</v>
      </c>
      <c r="F155" s="1251">
        <v>2019</v>
      </c>
      <c r="G155" s="1252">
        <v>0</v>
      </c>
      <c r="H155" s="1252">
        <v>0</v>
      </c>
      <c r="I155" s="1252">
        <v>0</v>
      </c>
      <c r="J155" s="1252">
        <v>167.83000000000001</v>
      </c>
      <c r="K155" s="1252">
        <v>62.759999999999998</v>
      </c>
      <c r="L155" s="1252">
        <v>102.59</v>
      </c>
      <c r="M155" s="1252">
        <v>136.81</v>
      </c>
      <c r="N155" s="1252">
        <v>113.56999999999999</v>
      </c>
      <c r="O155" s="1252">
        <v>128.12</v>
      </c>
      <c r="P155" s="1252">
        <v>138.46000000000001</v>
      </c>
      <c r="Q155" s="1252">
        <v>111.66</v>
      </c>
      <c r="R155" s="1252">
        <v>122.11</v>
      </c>
      <c r="S155" s="1252">
        <v>1083.9099999999999</v>
      </c>
      <c r="T155" s="1252">
        <v>0</v>
      </c>
      <c r="U155" s="1251" t="s">
        <v>116</v>
      </c>
      <c r="V155" s="1251" t="s">
        <v>397</v>
      </c>
      <c r="W155" s="1251" t="s">
        <v>1953</v>
      </c>
      <c r="X155" s="1251" t="s">
        <v>2042</v>
      </c>
      <c r="Y155" s="1251">
        <v>615</v>
      </c>
      <c r="Z155" s="1251">
        <v>3</v>
      </c>
      <c r="AA155" s="1251" t="b">
        <v>1</v>
      </c>
    </row>
    <row r="156" spans="1:27" ht="12">
      <c r="A156" s="1251">
        <v>25</v>
      </c>
      <c r="B156" s="1251">
        <v>200</v>
      </c>
      <c r="C156" s="1251" t="s">
        <v>1687</v>
      </c>
      <c r="D156" s="1251">
        <v>615500</v>
      </c>
      <c r="E156" s="1251" t="s">
        <v>1955</v>
      </c>
      <c r="F156" s="1251">
        <v>2019</v>
      </c>
      <c r="G156" s="1252">
        <v>2150.98</v>
      </c>
      <c r="H156" s="1252">
        <v>1767.0799999999999</v>
      </c>
      <c r="I156" s="1252">
        <v>2048.1799999999998</v>
      </c>
      <c r="J156" s="1252">
        <v>1843.3599999999999</v>
      </c>
      <c r="K156" s="1252">
        <v>1532.4200000000001</v>
      </c>
      <c r="L156" s="1252">
        <v>1478.9200000000001</v>
      </c>
      <c r="M156" s="1252">
        <v>6287.3699999999999</v>
      </c>
      <c r="N156" s="1252">
        <v>4082.8099999999999</v>
      </c>
      <c r="O156" s="1252">
        <v>3106.21</v>
      </c>
      <c r="P156" s="1252">
        <v>3286.0599999999999</v>
      </c>
      <c r="Q156" s="1252">
        <v>1322.73</v>
      </c>
      <c r="R156" s="1252">
        <v>2759.9299999999998</v>
      </c>
      <c r="S156" s="1252">
        <v>31666.050000000003</v>
      </c>
      <c r="T156" s="1252">
        <v>0</v>
      </c>
      <c r="U156" s="1251" t="s">
        <v>116</v>
      </c>
      <c r="V156" s="1251" t="s">
        <v>397</v>
      </c>
      <c r="W156" s="1251" t="s">
        <v>1953</v>
      </c>
      <c r="X156" s="1251" t="s">
        <v>2042</v>
      </c>
      <c r="Y156" s="1251">
        <v>615</v>
      </c>
      <c r="Z156" s="1251">
        <v>5</v>
      </c>
      <c r="AA156" s="1251" t="b">
        <v>1</v>
      </c>
    </row>
    <row r="157" spans="1:27" ht="12">
      <c r="A157" s="1251">
        <v>25</v>
      </c>
      <c r="B157" s="1251">
        <v>200</v>
      </c>
      <c r="C157" s="1251" t="s">
        <v>1687</v>
      </c>
      <c r="D157" s="1251">
        <v>615800</v>
      </c>
      <c r="E157" s="1251" t="s">
        <v>1956</v>
      </c>
      <c r="F157" s="1251">
        <v>2019</v>
      </c>
      <c r="G157" s="1252">
        <v>621.55999999999995</v>
      </c>
      <c r="H157" s="1252">
        <v>611.28999999999996</v>
      </c>
      <c r="I157" s="1252">
        <v>664</v>
      </c>
      <c r="J157" s="1252">
        <v>431.72000000000003</v>
      </c>
      <c r="K157" s="1252">
        <v>565.86000000000001</v>
      </c>
      <c r="L157" s="1252">
        <v>515.11000000000001</v>
      </c>
      <c r="M157" s="1252">
        <v>613.80999999999995</v>
      </c>
      <c r="N157" s="1252">
        <v>802.54999999999995</v>
      </c>
      <c r="O157" s="1252">
        <v>1019.11</v>
      </c>
      <c r="P157" s="1252">
        <v>435.54000000000002</v>
      </c>
      <c r="Q157" s="1252">
        <v>465.88999999999999</v>
      </c>
      <c r="R157" s="1252">
        <v>498.86000000000001</v>
      </c>
      <c r="S157" s="1252">
        <v>7245.2999999999993</v>
      </c>
      <c r="T157" s="1252">
        <v>0</v>
      </c>
      <c r="U157" s="1251" t="s">
        <v>116</v>
      </c>
      <c r="V157" s="1251" t="s">
        <v>397</v>
      </c>
      <c r="W157" s="1251" t="s">
        <v>1953</v>
      </c>
      <c r="X157" s="1251" t="s">
        <v>2042</v>
      </c>
      <c r="Y157" s="1251">
        <v>615</v>
      </c>
      <c r="Z157" s="1251">
        <v>8</v>
      </c>
      <c r="AA157" s="1251" t="b">
        <v>1</v>
      </c>
    </row>
    <row r="158" spans="1:27" ht="12">
      <c r="A158" s="1251">
        <v>25</v>
      </c>
      <c r="B158" s="1251">
        <v>200</v>
      </c>
      <c r="C158" s="1251" t="s">
        <v>1687</v>
      </c>
      <c r="D158" s="1251">
        <v>616100</v>
      </c>
      <c r="E158" s="1251" t="s">
        <v>1957</v>
      </c>
      <c r="F158" s="1251">
        <v>2019</v>
      </c>
      <c r="G158" s="1252">
        <v>2746.2199999999998</v>
      </c>
      <c r="H158" s="1252">
        <v>2524.2399999999998</v>
      </c>
      <c r="I158" s="1252">
        <v>1820.78</v>
      </c>
      <c r="J158" s="1252">
        <v>965.57000000000005</v>
      </c>
      <c r="K158" s="1252">
        <v>339.44</v>
      </c>
      <c r="L158" s="1252">
        <v>294.89999999999998</v>
      </c>
      <c r="M158" s="1252">
        <v>466.73000000000002</v>
      </c>
      <c r="N158" s="1252">
        <v>4662.9899999999998</v>
      </c>
      <c r="O158" s="1252">
        <v>372.41000000000003</v>
      </c>
      <c r="P158" s="1252">
        <v>807.52999999999997</v>
      </c>
      <c r="Q158" s="1252">
        <v>1147.46</v>
      </c>
      <c r="R158" s="1252">
        <v>1830.0799999999999</v>
      </c>
      <c r="S158" s="1252">
        <v>17978.349999999999</v>
      </c>
      <c r="T158" s="1252">
        <v>0</v>
      </c>
      <c r="U158" s="1251" t="s">
        <v>116</v>
      </c>
      <c r="V158" s="1251" t="s">
        <v>397</v>
      </c>
      <c r="W158" s="1251" t="s">
        <v>1953</v>
      </c>
      <c r="X158" s="1251" t="s">
        <v>2042</v>
      </c>
      <c r="Y158" s="1251">
        <v>616</v>
      </c>
      <c r="Z158" s="1251">
        <v>1</v>
      </c>
      <c r="AA158" s="1251" t="b">
        <v>1</v>
      </c>
    </row>
    <row r="159" spans="1:27" ht="12">
      <c r="A159" s="1251">
        <v>25</v>
      </c>
      <c r="B159" s="1251">
        <v>200</v>
      </c>
      <c r="C159" s="1251" t="s">
        <v>1687</v>
      </c>
      <c r="D159" s="1251">
        <v>616300</v>
      </c>
      <c r="E159" s="1251" t="s">
        <v>2047</v>
      </c>
      <c r="F159" s="1251">
        <v>2019</v>
      </c>
      <c r="G159" s="1252">
        <v>0</v>
      </c>
      <c r="H159" s="1252">
        <v>0</v>
      </c>
      <c r="I159" s="1252">
        <v>0</v>
      </c>
      <c r="J159" s="1252">
        <v>89.709999999999994</v>
      </c>
      <c r="K159" s="1252">
        <v>-22.850000000000001</v>
      </c>
      <c r="L159" s="1252">
        <v>-10.57</v>
      </c>
      <c r="M159" s="1252">
        <v>25.350000000000001</v>
      </c>
      <c r="N159" s="1252">
        <v>23.82</v>
      </c>
      <c r="O159" s="1252">
        <v>19.780000000000001</v>
      </c>
      <c r="P159" s="1252">
        <v>1.6899999999999999</v>
      </c>
      <c r="Q159" s="1252">
        <v>27.469999999999999</v>
      </c>
      <c r="R159" s="1252">
        <v>68.269999999999996</v>
      </c>
      <c r="S159" s="1252">
        <v>222.66999999999996</v>
      </c>
      <c r="T159" s="1252">
        <v>0</v>
      </c>
      <c r="U159" s="1251" t="s">
        <v>116</v>
      </c>
      <c r="V159" s="1251" t="s">
        <v>397</v>
      </c>
      <c r="W159" s="1251" t="s">
        <v>1953</v>
      </c>
      <c r="X159" s="1251" t="s">
        <v>2042</v>
      </c>
      <c r="Y159" s="1251">
        <v>616</v>
      </c>
      <c r="Z159" s="1251">
        <v>3</v>
      </c>
      <c r="AA159" s="1251" t="b">
        <v>1</v>
      </c>
    </row>
    <row r="160" spans="1:27" ht="12">
      <c r="A160" s="1251">
        <v>25</v>
      </c>
      <c r="B160" s="1251">
        <v>200</v>
      </c>
      <c r="C160" s="1251" t="s">
        <v>1687</v>
      </c>
      <c r="D160" s="1251">
        <v>616800</v>
      </c>
      <c r="E160" s="1251" t="s">
        <v>2048</v>
      </c>
      <c r="F160" s="1251">
        <v>2019</v>
      </c>
      <c r="G160" s="1252">
        <v>816.16999999999996</v>
      </c>
      <c r="H160" s="1252">
        <v>703.02999999999997</v>
      </c>
      <c r="I160" s="1252">
        <v>781</v>
      </c>
      <c r="J160" s="1252">
        <v>-207.5</v>
      </c>
      <c r="K160" s="1252">
        <v>206.87</v>
      </c>
      <c r="L160" s="1252">
        <v>-118.36</v>
      </c>
      <c r="M160" s="1252">
        <v>-25.460000000000001</v>
      </c>
      <c r="N160" s="1252">
        <v>23.02</v>
      </c>
      <c r="O160" s="1252">
        <v>5.2599999999999998</v>
      </c>
      <c r="P160" s="1252">
        <v>57.210000000000001</v>
      </c>
      <c r="Q160" s="1252">
        <v>401.94999999999999</v>
      </c>
      <c r="R160" s="1252">
        <v>323.19</v>
      </c>
      <c r="S160" s="1252">
        <v>2966.3799999999997</v>
      </c>
      <c r="T160" s="1252">
        <v>0</v>
      </c>
      <c r="U160" s="1251" t="s">
        <v>116</v>
      </c>
      <c r="V160" s="1251" t="s">
        <v>397</v>
      </c>
      <c r="W160" s="1251" t="s">
        <v>1953</v>
      </c>
      <c r="X160" s="1251" t="s">
        <v>2042</v>
      </c>
      <c r="Y160" s="1251">
        <v>616</v>
      </c>
      <c r="Z160" s="1251">
        <v>8</v>
      </c>
      <c r="AA160" s="1251" t="b">
        <v>1</v>
      </c>
    </row>
    <row r="161" spans="1:27" ht="12">
      <c r="A161" s="1251">
        <v>25</v>
      </c>
      <c r="B161" s="1251">
        <v>200</v>
      </c>
      <c r="C161" s="1251" t="s">
        <v>1687</v>
      </c>
      <c r="D161" s="1251">
        <v>618320</v>
      </c>
      <c r="E161" s="1251" t="s">
        <v>2049</v>
      </c>
      <c r="F161" s="1251">
        <v>2019</v>
      </c>
      <c r="G161" s="1252">
        <v>13891.98</v>
      </c>
      <c r="H161" s="1252">
        <v>13039.32</v>
      </c>
      <c r="I161" s="1252">
        <v>15085.25</v>
      </c>
      <c r="J161" s="1252">
        <v>15466.82</v>
      </c>
      <c r="K161" s="1252">
        <v>26394.200000000001</v>
      </c>
      <c r="L161" s="1252">
        <v>15064.639999999999</v>
      </c>
      <c r="M161" s="1252">
        <v>23913.82</v>
      </c>
      <c r="N161" s="1252">
        <v>18305.310000000001</v>
      </c>
      <c r="O161" s="1252">
        <v>19755.689999999999</v>
      </c>
      <c r="P161" s="1252">
        <v>21806.66</v>
      </c>
      <c r="Q161" s="1252">
        <v>12184.23</v>
      </c>
      <c r="R161" s="1252">
        <v>12613.73</v>
      </c>
      <c r="S161" s="1252">
        <v>207521.65000000002</v>
      </c>
      <c r="T161" s="1252">
        <v>0</v>
      </c>
      <c r="U161" s="1251" t="s">
        <v>116</v>
      </c>
      <c r="V161" s="1251" t="s">
        <v>397</v>
      </c>
      <c r="W161" s="1251" t="s">
        <v>1960</v>
      </c>
      <c r="X161" s="1251" t="s">
        <v>2042</v>
      </c>
      <c r="Y161" s="1251">
        <v>618</v>
      </c>
      <c r="Z161" s="1251">
        <v>3</v>
      </c>
      <c r="AA161" s="1251" t="b">
        <v>1</v>
      </c>
    </row>
    <row r="162" spans="1:27" ht="12">
      <c r="A162" s="1251">
        <v>25</v>
      </c>
      <c r="B162" s="1251">
        <v>200</v>
      </c>
      <c r="C162" s="1251" t="s">
        <v>1687</v>
      </c>
      <c r="D162" s="1251">
        <v>618335</v>
      </c>
      <c r="E162" s="1251" t="s">
        <v>2050</v>
      </c>
      <c r="F162" s="1251">
        <v>2019</v>
      </c>
      <c r="G162" s="1252">
        <v>1202.9300000000001</v>
      </c>
      <c r="H162" s="1252">
        <v>1016.25</v>
      </c>
      <c r="I162" s="1252">
        <v>978.75</v>
      </c>
      <c r="J162" s="1252">
        <v>967.5</v>
      </c>
      <c r="K162" s="1252">
        <v>1668.75</v>
      </c>
      <c r="L162" s="1252">
        <v>1498.55</v>
      </c>
      <c r="M162" s="1252">
        <v>750</v>
      </c>
      <c r="N162" s="1252">
        <v>1616.25</v>
      </c>
      <c r="O162" s="1252">
        <v>1770</v>
      </c>
      <c r="P162" s="1252">
        <v>1443.75</v>
      </c>
      <c r="Q162" s="1252">
        <v>896.25</v>
      </c>
      <c r="R162" s="1252">
        <v>615</v>
      </c>
      <c r="S162" s="1252">
        <v>14423.98</v>
      </c>
      <c r="T162" s="1252">
        <v>0</v>
      </c>
      <c r="U162" s="1251" t="s">
        <v>116</v>
      </c>
      <c r="V162" s="1251" t="s">
        <v>397</v>
      </c>
      <c r="W162" s="1251" t="s">
        <v>1960</v>
      </c>
      <c r="X162" s="1251" t="s">
        <v>2042</v>
      </c>
      <c r="Y162" s="1251">
        <v>618</v>
      </c>
      <c r="Z162" s="1251">
        <v>3</v>
      </c>
      <c r="AA162" s="1251" t="b">
        <v>1</v>
      </c>
    </row>
    <row r="163" spans="1:27" ht="12">
      <c r="A163" s="1251">
        <v>25</v>
      </c>
      <c r="B163" s="1251">
        <v>200</v>
      </c>
      <c r="C163" s="1251" t="s">
        <v>1687</v>
      </c>
      <c r="D163" s="1251">
        <v>618340</v>
      </c>
      <c r="E163" s="1251" t="s">
        <v>1961</v>
      </c>
      <c r="F163" s="1251">
        <v>2019</v>
      </c>
      <c r="G163" s="1252">
        <v>883.95000000000005</v>
      </c>
      <c r="H163" s="1252">
        <v>889.30999999999995</v>
      </c>
      <c r="I163" s="1252">
        <v>1527.6099999999999</v>
      </c>
      <c r="J163" s="1252">
        <v>588.24000000000001</v>
      </c>
      <c r="K163" s="1252">
        <v>1419.4200000000001</v>
      </c>
      <c r="L163" s="1252">
        <v>1060.5799999999999</v>
      </c>
      <c r="M163" s="1252">
        <v>2078.0500000000002</v>
      </c>
      <c r="N163" s="1252">
        <v>2608.7800000000002</v>
      </c>
      <c r="O163" s="1252">
        <v>2369.3499999999999</v>
      </c>
      <c r="P163" s="1252">
        <v>1898.55</v>
      </c>
      <c r="Q163" s="1252">
        <v>1109.7</v>
      </c>
      <c r="R163" s="1252">
        <v>954.14999999999998</v>
      </c>
      <c r="S163" s="1252">
        <v>17387.690000000002</v>
      </c>
      <c r="T163" s="1252">
        <v>0</v>
      </c>
      <c r="U163" s="1251" t="s">
        <v>116</v>
      </c>
      <c r="V163" s="1251" t="s">
        <v>397</v>
      </c>
      <c r="W163" s="1251" t="s">
        <v>1960</v>
      </c>
      <c r="X163" s="1251" t="s">
        <v>2042</v>
      </c>
      <c r="Y163" s="1251">
        <v>618</v>
      </c>
      <c r="Z163" s="1251">
        <v>3</v>
      </c>
      <c r="AA163" s="1251" t="b">
        <v>1</v>
      </c>
    </row>
    <row r="164" spans="1:27" ht="12">
      <c r="A164" s="1251">
        <v>25</v>
      </c>
      <c r="B164" s="1251">
        <v>200</v>
      </c>
      <c r="C164" s="1251" t="s">
        <v>1687</v>
      </c>
      <c r="D164" s="1251">
        <v>618345</v>
      </c>
      <c r="E164" s="1251" t="s">
        <v>1962</v>
      </c>
      <c r="F164" s="1251">
        <v>2019</v>
      </c>
      <c r="G164" s="1252">
        <v>7305.3900000000003</v>
      </c>
      <c r="H164" s="1252">
        <v>6389.1199999999999</v>
      </c>
      <c r="I164" s="1252">
        <v>5815.6700000000001</v>
      </c>
      <c r="J164" s="1252">
        <v>6536.1400000000003</v>
      </c>
      <c r="K164" s="1252">
        <v>10491.6</v>
      </c>
      <c r="L164" s="1252">
        <v>7334.2299999999996</v>
      </c>
      <c r="M164" s="1252">
        <v>10032.92</v>
      </c>
      <c r="N164" s="1252">
        <v>10776.9</v>
      </c>
      <c r="O164" s="1252">
        <v>10078.73</v>
      </c>
      <c r="P164" s="1252">
        <v>11519.6</v>
      </c>
      <c r="Q164" s="1252">
        <v>8467.7000000000007</v>
      </c>
      <c r="R164" s="1252">
        <v>7067.6199999999999</v>
      </c>
      <c r="S164" s="1252">
        <v>101815.62</v>
      </c>
      <c r="T164" s="1252">
        <v>0</v>
      </c>
      <c r="U164" s="1251" t="s">
        <v>116</v>
      </c>
      <c r="V164" s="1251" t="s">
        <v>397</v>
      </c>
      <c r="W164" s="1251" t="s">
        <v>1960</v>
      </c>
      <c r="X164" s="1251" t="s">
        <v>2042</v>
      </c>
      <c r="Y164" s="1251">
        <v>618</v>
      </c>
      <c r="Z164" s="1251">
        <v>3</v>
      </c>
      <c r="AA164" s="1251" t="b">
        <v>1</v>
      </c>
    </row>
    <row r="165" spans="1:27" ht="12">
      <c r="A165" s="1251">
        <v>25</v>
      </c>
      <c r="B165" s="1251">
        <v>200</v>
      </c>
      <c r="C165" s="1251" t="s">
        <v>1687</v>
      </c>
      <c r="D165" s="1251">
        <v>618395</v>
      </c>
      <c r="E165" s="1251" t="s">
        <v>1964</v>
      </c>
      <c r="F165" s="1251">
        <v>2019</v>
      </c>
      <c r="G165" s="1252">
        <v>40.5</v>
      </c>
      <c r="H165" s="1252">
        <v>254.75</v>
      </c>
      <c r="I165" s="1252">
        <v>80.989999999999995</v>
      </c>
      <c r="J165" s="1252">
        <v>61.82</v>
      </c>
      <c r="K165" s="1252">
        <v>47.93</v>
      </c>
      <c r="L165" s="1252">
        <v>0</v>
      </c>
      <c r="M165" s="1252">
        <v>141.74000000000001</v>
      </c>
      <c r="N165" s="1252">
        <v>121.48999999999999</v>
      </c>
      <c r="O165" s="1252">
        <v>20.25</v>
      </c>
      <c r="P165" s="1252">
        <v>141.74000000000001</v>
      </c>
      <c r="Q165" s="1252">
        <v>141.74000000000001</v>
      </c>
      <c r="R165" s="1252">
        <v>80.989999999999995</v>
      </c>
      <c r="S165" s="1252">
        <v>1133.9400000000001</v>
      </c>
      <c r="T165" s="1252">
        <v>0</v>
      </c>
      <c r="U165" s="1251" t="s">
        <v>116</v>
      </c>
      <c r="V165" s="1251" t="s">
        <v>397</v>
      </c>
      <c r="W165" s="1251" t="s">
        <v>1960</v>
      </c>
      <c r="X165" s="1251" t="s">
        <v>2042</v>
      </c>
      <c r="Y165" s="1251">
        <v>618</v>
      </c>
      <c r="Z165" s="1251">
        <v>3</v>
      </c>
      <c r="AA165" s="1251" t="b">
        <v>1</v>
      </c>
    </row>
    <row r="166" spans="1:27" ht="12">
      <c r="A166" s="1251">
        <v>25</v>
      </c>
      <c r="B166" s="1251">
        <v>200</v>
      </c>
      <c r="C166" s="1251" t="s">
        <v>1687</v>
      </c>
      <c r="D166" s="1251">
        <v>620100</v>
      </c>
      <c r="E166" s="1251" t="s">
        <v>1965</v>
      </c>
      <c r="F166" s="1251">
        <v>2019</v>
      </c>
      <c r="G166" s="1252">
        <v>0</v>
      </c>
      <c r="H166" s="1252">
        <v>0</v>
      </c>
      <c r="I166" s="1252">
        <v>461</v>
      </c>
      <c r="J166" s="1252">
        <v>0</v>
      </c>
      <c r="K166" s="1252">
        <v>0</v>
      </c>
      <c r="L166" s="1252">
        <v>0</v>
      </c>
      <c r="M166" s="1252">
        <v>261.80000000000001</v>
      </c>
      <c r="N166" s="1252">
        <v>0</v>
      </c>
      <c r="O166" s="1252">
        <v>0</v>
      </c>
      <c r="P166" s="1252">
        <v>0</v>
      </c>
      <c r="Q166" s="1252">
        <v>0</v>
      </c>
      <c r="R166" s="1252">
        <v>0</v>
      </c>
      <c r="S166" s="1252">
        <v>722.79999999999995</v>
      </c>
      <c r="T166" s="1252">
        <v>0</v>
      </c>
      <c r="U166" s="1251" t="s">
        <v>116</v>
      </c>
      <c r="V166" s="1251" t="s">
        <v>397</v>
      </c>
      <c r="W166" s="1251" t="s">
        <v>1966</v>
      </c>
      <c r="X166" s="1251" t="s">
        <v>2042</v>
      </c>
      <c r="Y166" s="1251">
        <v>620</v>
      </c>
      <c r="Z166" s="1251">
        <v>1</v>
      </c>
      <c r="AA166" s="1251" t="b">
        <v>1</v>
      </c>
    </row>
    <row r="167" spans="1:27" ht="12">
      <c r="A167" s="1251">
        <v>25</v>
      </c>
      <c r="B167" s="1251">
        <v>200</v>
      </c>
      <c r="C167" s="1251" t="s">
        <v>1687</v>
      </c>
      <c r="D167" s="1251">
        <v>620200</v>
      </c>
      <c r="E167" s="1251" t="s">
        <v>1967</v>
      </c>
      <c r="F167" s="1251">
        <v>2019</v>
      </c>
      <c r="G167" s="1252">
        <v>0</v>
      </c>
      <c r="H167" s="1252">
        <v>13.31</v>
      </c>
      <c r="I167" s="1252">
        <v>232.52000000000001</v>
      </c>
      <c r="J167" s="1252">
        <v>178.49000000000001</v>
      </c>
      <c r="K167" s="1252">
        <v>0</v>
      </c>
      <c r="L167" s="1252">
        <v>0</v>
      </c>
      <c r="M167" s="1252">
        <v>531.21000000000004</v>
      </c>
      <c r="N167" s="1252">
        <v>0</v>
      </c>
      <c r="O167" s="1252">
        <v>0</v>
      </c>
      <c r="P167" s="1252">
        <v>0</v>
      </c>
      <c r="Q167" s="1252">
        <v>0</v>
      </c>
      <c r="R167" s="1252">
        <v>101.3</v>
      </c>
      <c r="S167" s="1252">
        <v>1056.8300000000002</v>
      </c>
      <c r="T167" s="1252">
        <v>0</v>
      </c>
      <c r="U167" s="1251" t="s">
        <v>116</v>
      </c>
      <c r="V167" s="1251" t="s">
        <v>397</v>
      </c>
      <c r="W167" s="1251" t="s">
        <v>1966</v>
      </c>
      <c r="X167" s="1251" t="s">
        <v>2042</v>
      </c>
      <c r="Y167" s="1251">
        <v>620</v>
      </c>
      <c r="Z167" s="1251">
        <v>2</v>
      </c>
      <c r="AA167" s="1251" t="b">
        <v>1</v>
      </c>
    </row>
    <row r="168" spans="1:27" ht="12">
      <c r="A168" s="1251">
        <v>25</v>
      </c>
      <c r="B168" s="1251">
        <v>200</v>
      </c>
      <c r="C168" s="1251" t="s">
        <v>1687</v>
      </c>
      <c r="D168" s="1251">
        <v>620300</v>
      </c>
      <c r="E168" s="1251" t="s">
        <v>1968</v>
      </c>
      <c r="F168" s="1251">
        <v>2019</v>
      </c>
      <c r="G168" s="1252">
        <v>1170.26</v>
      </c>
      <c r="H168" s="1252">
        <v>3096.8600000000001</v>
      </c>
      <c r="I168" s="1252">
        <v>315.38</v>
      </c>
      <c r="J168" s="1252">
        <v>1543.78</v>
      </c>
      <c r="K168" s="1252">
        <v>1203.1400000000001</v>
      </c>
      <c r="L168" s="1252">
        <v>1065.5999999999999</v>
      </c>
      <c r="M168" s="1252">
        <v>1962.1600000000001</v>
      </c>
      <c r="N168" s="1252">
        <v>542.79999999999995</v>
      </c>
      <c r="O168" s="1252">
        <v>1563.3699999999999</v>
      </c>
      <c r="P168" s="1252">
        <v>1516.46</v>
      </c>
      <c r="Q168" s="1252">
        <v>6381.7200000000003</v>
      </c>
      <c r="R168" s="1252">
        <v>1995.1300000000001</v>
      </c>
      <c r="S168" s="1252">
        <v>22356.66</v>
      </c>
      <c r="T168" s="1252">
        <v>0</v>
      </c>
      <c r="U168" s="1251" t="s">
        <v>116</v>
      </c>
      <c r="V168" s="1251" t="s">
        <v>397</v>
      </c>
      <c r="W168" s="1251" t="s">
        <v>1966</v>
      </c>
      <c r="X168" s="1251" t="s">
        <v>2042</v>
      </c>
      <c r="Y168" s="1251">
        <v>620</v>
      </c>
      <c r="Z168" s="1251">
        <v>3</v>
      </c>
      <c r="AA168" s="1251" t="b">
        <v>1</v>
      </c>
    </row>
    <row r="169" spans="1:27" ht="12">
      <c r="A169" s="1251">
        <v>25</v>
      </c>
      <c r="B169" s="1251">
        <v>200</v>
      </c>
      <c r="C169" s="1251" t="s">
        <v>1687</v>
      </c>
      <c r="D169" s="1251">
        <v>620400</v>
      </c>
      <c r="E169" s="1251" t="s">
        <v>1969</v>
      </c>
      <c r="F169" s="1251">
        <v>2019</v>
      </c>
      <c r="G169" s="1252">
        <v>447.87</v>
      </c>
      <c r="H169" s="1252">
        <v>671.14999999999998</v>
      </c>
      <c r="I169" s="1252">
        <v>632.99000000000001</v>
      </c>
      <c r="J169" s="1252">
        <v>82.709999999999994</v>
      </c>
      <c r="K169" s="1252">
        <v>309.93000000000001</v>
      </c>
      <c r="L169" s="1252">
        <v>114.45999999999999</v>
      </c>
      <c r="M169" s="1252">
        <v>354.26999999999998</v>
      </c>
      <c r="N169" s="1252">
        <v>640.70000000000005</v>
      </c>
      <c r="O169" s="1252">
        <v>1049.45</v>
      </c>
      <c r="P169" s="1252">
        <v>0</v>
      </c>
      <c r="Q169" s="1252">
        <v>531.63</v>
      </c>
      <c r="R169" s="1252">
        <v>24</v>
      </c>
      <c r="S169" s="1252">
        <v>4859.1599999999999</v>
      </c>
      <c r="T169" s="1252">
        <v>0</v>
      </c>
      <c r="U169" s="1251" t="s">
        <v>116</v>
      </c>
      <c r="V169" s="1251" t="s">
        <v>397</v>
      </c>
      <c r="W169" s="1251" t="s">
        <v>1966</v>
      </c>
      <c r="X169" s="1251" t="s">
        <v>2042</v>
      </c>
      <c r="Y169" s="1251">
        <v>620</v>
      </c>
      <c r="Z169" s="1251">
        <v>4</v>
      </c>
      <c r="AA169" s="1251" t="b">
        <v>1</v>
      </c>
    </row>
    <row r="170" spans="1:27" ht="12">
      <c r="A170" s="1251">
        <v>25</v>
      </c>
      <c r="B170" s="1251">
        <v>200</v>
      </c>
      <c r="C170" s="1251" t="s">
        <v>1687</v>
      </c>
      <c r="D170" s="1251">
        <v>620500</v>
      </c>
      <c r="E170" s="1251" t="s">
        <v>2051</v>
      </c>
      <c r="F170" s="1251">
        <v>2019</v>
      </c>
      <c r="G170" s="1252">
        <v>-74.519999999999996</v>
      </c>
      <c r="H170" s="1252">
        <v>47.659999999999997</v>
      </c>
      <c r="I170" s="1252">
        <v>4.4699999999999998</v>
      </c>
      <c r="J170" s="1252">
        <v>1354.1400000000001</v>
      </c>
      <c r="K170" s="1252">
        <v>0</v>
      </c>
      <c r="L170" s="1252">
        <v>0</v>
      </c>
      <c r="M170" s="1252">
        <v>1792.48</v>
      </c>
      <c r="N170" s="1252">
        <v>1169.1900000000001</v>
      </c>
      <c r="O170" s="1252">
        <v>2042.1099999999999</v>
      </c>
      <c r="P170" s="1252">
        <v>495.32999999999998</v>
      </c>
      <c r="Q170" s="1252">
        <v>0</v>
      </c>
      <c r="R170" s="1252">
        <v>920.19000000000005</v>
      </c>
      <c r="S170" s="1252">
        <v>7751.0499999999993</v>
      </c>
      <c r="T170" s="1252">
        <v>0</v>
      </c>
      <c r="U170" s="1251" t="s">
        <v>116</v>
      </c>
      <c r="V170" s="1251" t="s">
        <v>397</v>
      </c>
      <c r="W170" s="1251" t="s">
        <v>1966</v>
      </c>
      <c r="X170" s="1251" t="s">
        <v>2042</v>
      </c>
      <c r="Y170" s="1251">
        <v>620</v>
      </c>
      <c r="Z170" s="1251">
        <v>5</v>
      </c>
      <c r="AA170" s="1251" t="b">
        <v>1</v>
      </c>
    </row>
    <row r="171" spans="1:27" ht="12">
      <c r="A171" s="1251">
        <v>25</v>
      </c>
      <c r="B171" s="1251">
        <v>200</v>
      </c>
      <c r="C171" s="1251" t="s">
        <v>1687</v>
      </c>
      <c r="D171" s="1251">
        <v>620501</v>
      </c>
      <c r="E171" s="1251" t="s">
        <v>2052</v>
      </c>
      <c r="F171" s="1251">
        <v>2019</v>
      </c>
      <c r="G171" s="1252">
        <v>2467.2199999999998</v>
      </c>
      <c r="H171" s="1252">
        <v>98.810000000000002</v>
      </c>
      <c r="I171" s="1252">
        <v>-608.86000000000001</v>
      </c>
      <c r="J171" s="1252">
        <v>343.06999999999999</v>
      </c>
      <c r="K171" s="1252">
        <v>0</v>
      </c>
      <c r="L171" s="1252">
        <v>0</v>
      </c>
      <c r="M171" s="1252">
        <v>0</v>
      </c>
      <c r="N171" s="1252">
        <v>0</v>
      </c>
      <c r="O171" s="1252">
        <v>0</v>
      </c>
      <c r="P171" s="1252">
        <v>0</v>
      </c>
      <c r="Q171" s="1252">
        <v>197.66</v>
      </c>
      <c r="R171" s="1252">
        <v>0</v>
      </c>
      <c r="S171" s="1252">
        <v>2497.8999999999996</v>
      </c>
      <c r="T171" s="1252">
        <v>0</v>
      </c>
      <c r="U171" s="1251" t="s">
        <v>116</v>
      </c>
      <c r="V171" s="1251" t="s">
        <v>397</v>
      </c>
      <c r="W171" s="1251" t="s">
        <v>1966</v>
      </c>
      <c r="X171" s="1251" t="s">
        <v>2042</v>
      </c>
      <c r="Y171" s="1251">
        <v>620</v>
      </c>
      <c r="Z171" s="1251">
        <v>5</v>
      </c>
      <c r="AA171" s="1251" t="b">
        <v>1</v>
      </c>
    </row>
    <row r="172" spans="1:27" ht="12">
      <c r="A172" s="1251">
        <v>25</v>
      </c>
      <c r="B172" s="1251">
        <v>200</v>
      </c>
      <c r="C172" s="1251" t="s">
        <v>1687</v>
      </c>
      <c r="D172" s="1251">
        <v>620502</v>
      </c>
      <c r="E172" s="1251" t="s">
        <v>2053</v>
      </c>
      <c r="F172" s="1251">
        <v>2019</v>
      </c>
      <c r="G172" s="1252">
        <v>0</v>
      </c>
      <c r="H172" s="1252">
        <v>0</v>
      </c>
      <c r="I172" s="1252">
        <v>0</v>
      </c>
      <c r="J172" s="1252">
        <v>0</v>
      </c>
      <c r="K172" s="1252">
        <v>0</v>
      </c>
      <c r="L172" s="1252">
        <v>0</v>
      </c>
      <c r="M172" s="1252">
        <v>0</v>
      </c>
      <c r="N172" s="1252">
        <v>0</v>
      </c>
      <c r="O172" s="1252">
        <v>0</v>
      </c>
      <c r="P172" s="1252">
        <v>53.289999999999999</v>
      </c>
      <c r="Q172" s="1252">
        <v>0</v>
      </c>
      <c r="R172" s="1252">
        <v>0</v>
      </c>
      <c r="S172" s="1252">
        <v>53.289999999999999</v>
      </c>
      <c r="T172" s="1252">
        <v>0</v>
      </c>
      <c r="U172" s="1251" t="s">
        <v>116</v>
      </c>
      <c r="V172" s="1251" t="s">
        <v>397</v>
      </c>
      <c r="W172" s="1251" t="s">
        <v>1966</v>
      </c>
      <c r="X172" s="1251" t="s">
        <v>2042</v>
      </c>
      <c r="Y172" s="1251">
        <v>620</v>
      </c>
      <c r="Z172" s="1251">
        <v>5</v>
      </c>
      <c r="AA172" s="1251" t="b">
        <v>1</v>
      </c>
    </row>
    <row r="173" spans="1:27" ht="12">
      <c r="A173" s="1251">
        <v>25</v>
      </c>
      <c r="B173" s="1251">
        <v>200</v>
      </c>
      <c r="C173" s="1251" t="s">
        <v>1687</v>
      </c>
      <c r="D173" s="1251">
        <v>620504</v>
      </c>
      <c r="E173" s="1251" t="s">
        <v>2054</v>
      </c>
      <c r="F173" s="1251">
        <v>2019</v>
      </c>
      <c r="G173" s="1252">
        <v>0</v>
      </c>
      <c r="H173" s="1252">
        <v>0</v>
      </c>
      <c r="I173" s="1252">
        <v>0</v>
      </c>
      <c r="J173" s="1252">
        <v>0</v>
      </c>
      <c r="K173" s="1252">
        <v>0</v>
      </c>
      <c r="L173" s="1252">
        <v>0</v>
      </c>
      <c r="M173" s="1252">
        <v>0</v>
      </c>
      <c r="N173" s="1252">
        <v>145.96000000000001</v>
      </c>
      <c r="O173" s="1252">
        <v>0</v>
      </c>
      <c r="P173" s="1252">
        <v>0</v>
      </c>
      <c r="Q173" s="1252">
        <v>0</v>
      </c>
      <c r="R173" s="1252">
        <v>400.08999999999997</v>
      </c>
      <c r="S173" s="1252">
        <v>546.04999999999995</v>
      </c>
      <c r="T173" s="1252">
        <v>0</v>
      </c>
      <c r="U173" s="1251" t="s">
        <v>116</v>
      </c>
      <c r="V173" s="1251" t="s">
        <v>397</v>
      </c>
      <c r="W173" s="1251" t="s">
        <v>1966</v>
      </c>
      <c r="X173" s="1251" t="s">
        <v>2042</v>
      </c>
      <c r="Y173" s="1251">
        <v>620</v>
      </c>
      <c r="Z173" s="1251">
        <v>5</v>
      </c>
      <c r="AA173" s="1251" t="b">
        <v>1</v>
      </c>
    </row>
    <row r="174" spans="1:27" ht="12">
      <c r="A174" s="1251">
        <v>25</v>
      </c>
      <c r="B174" s="1251">
        <v>200</v>
      </c>
      <c r="C174" s="1251" t="s">
        <v>1687</v>
      </c>
      <c r="D174" s="1251">
        <v>620506</v>
      </c>
      <c r="E174" s="1251" t="s">
        <v>1970</v>
      </c>
      <c r="F174" s="1251">
        <v>2019</v>
      </c>
      <c r="G174" s="1252">
        <v>0</v>
      </c>
      <c r="H174" s="1252">
        <v>0</v>
      </c>
      <c r="I174" s="1252">
        <v>133</v>
      </c>
      <c r="J174" s="1252">
        <v>0</v>
      </c>
      <c r="K174" s="1252">
        <v>0</v>
      </c>
      <c r="L174" s="1252">
        <v>0</v>
      </c>
      <c r="M174" s="1252">
        <v>0</v>
      </c>
      <c r="N174" s="1252">
        <v>33.5</v>
      </c>
      <c r="O174" s="1252">
        <v>79.430000000000007</v>
      </c>
      <c r="P174" s="1252">
        <v>0</v>
      </c>
      <c r="Q174" s="1252">
        <v>0</v>
      </c>
      <c r="R174" s="1252">
        <v>0</v>
      </c>
      <c r="S174" s="1252">
        <v>245.93000000000001</v>
      </c>
      <c r="T174" s="1252">
        <v>0</v>
      </c>
      <c r="U174" s="1251" t="s">
        <v>116</v>
      </c>
      <c r="V174" s="1251" t="s">
        <v>397</v>
      </c>
      <c r="W174" s="1251" t="s">
        <v>1966</v>
      </c>
      <c r="X174" s="1251" t="s">
        <v>2042</v>
      </c>
      <c r="Y174" s="1251">
        <v>620</v>
      </c>
      <c r="Z174" s="1251">
        <v>5</v>
      </c>
      <c r="AA174" s="1251" t="b">
        <v>1</v>
      </c>
    </row>
    <row r="175" spans="1:27" ht="12">
      <c r="A175" s="1251">
        <v>25</v>
      </c>
      <c r="B175" s="1251">
        <v>200</v>
      </c>
      <c r="C175" s="1251" t="s">
        <v>1687</v>
      </c>
      <c r="D175" s="1251">
        <v>620511</v>
      </c>
      <c r="E175" s="1251" t="s">
        <v>2055</v>
      </c>
      <c r="F175" s="1251">
        <v>2019</v>
      </c>
      <c r="G175" s="1252">
        <v>0</v>
      </c>
      <c r="H175" s="1252">
        <v>0</v>
      </c>
      <c r="I175" s="1252">
        <v>0</v>
      </c>
      <c r="J175" s="1252">
        <v>0</v>
      </c>
      <c r="K175" s="1252">
        <v>0</v>
      </c>
      <c r="L175" s="1252">
        <v>0</v>
      </c>
      <c r="M175" s="1252">
        <v>41.109999999999999</v>
      </c>
      <c r="N175" s="1252">
        <v>0</v>
      </c>
      <c r="O175" s="1252">
        <v>0</v>
      </c>
      <c r="P175" s="1252">
        <v>0</v>
      </c>
      <c r="Q175" s="1252">
        <v>0</v>
      </c>
      <c r="R175" s="1252">
        <v>0</v>
      </c>
      <c r="S175" s="1252">
        <v>41.109999999999999</v>
      </c>
      <c r="T175" s="1252">
        <v>0</v>
      </c>
      <c r="U175" s="1251" t="s">
        <v>116</v>
      </c>
      <c r="V175" s="1251" t="s">
        <v>397</v>
      </c>
      <c r="W175" s="1251" t="s">
        <v>1966</v>
      </c>
      <c r="X175" s="1251" t="s">
        <v>2042</v>
      </c>
      <c r="Y175" s="1251">
        <v>620</v>
      </c>
      <c r="Z175" s="1251">
        <v>5</v>
      </c>
      <c r="AA175" s="1251" t="b">
        <v>1</v>
      </c>
    </row>
    <row r="176" spans="1:27" ht="12">
      <c r="A176" s="1251">
        <v>25</v>
      </c>
      <c r="B176" s="1251">
        <v>200</v>
      </c>
      <c r="C176" s="1251" t="s">
        <v>1687</v>
      </c>
      <c r="D176" s="1251">
        <v>620513</v>
      </c>
      <c r="E176" s="1251" t="s">
        <v>2056</v>
      </c>
      <c r="F176" s="1251">
        <v>2019</v>
      </c>
      <c r="G176" s="1252">
        <v>231</v>
      </c>
      <c r="H176" s="1252">
        <v>0</v>
      </c>
      <c r="I176" s="1252">
        <v>95.5</v>
      </c>
      <c r="J176" s="1252">
        <v>0</v>
      </c>
      <c r="K176" s="1252">
        <v>0</v>
      </c>
      <c r="L176" s="1252">
        <v>0</v>
      </c>
      <c r="M176" s="1252">
        <v>57.710000000000001</v>
      </c>
      <c r="N176" s="1252">
        <v>0</v>
      </c>
      <c r="O176" s="1252">
        <v>0</v>
      </c>
      <c r="P176" s="1252">
        <v>0</v>
      </c>
      <c r="Q176" s="1252">
        <v>0</v>
      </c>
      <c r="R176" s="1252">
        <v>0</v>
      </c>
      <c r="S176" s="1252">
        <v>384.20999999999998</v>
      </c>
      <c r="T176" s="1252">
        <v>0</v>
      </c>
      <c r="U176" s="1251" t="s">
        <v>116</v>
      </c>
      <c r="V176" s="1251" t="s">
        <v>397</v>
      </c>
      <c r="W176" s="1251" t="s">
        <v>1966</v>
      </c>
      <c r="X176" s="1251" t="s">
        <v>2042</v>
      </c>
      <c r="Y176" s="1251">
        <v>620</v>
      </c>
      <c r="Z176" s="1251">
        <v>5</v>
      </c>
      <c r="AA176" s="1251" t="b">
        <v>1</v>
      </c>
    </row>
    <row r="177" spans="1:27" ht="12">
      <c r="A177" s="1251">
        <v>25</v>
      </c>
      <c r="B177" s="1251">
        <v>200</v>
      </c>
      <c r="C177" s="1251" t="s">
        <v>1687</v>
      </c>
      <c r="D177" s="1251">
        <v>620514</v>
      </c>
      <c r="E177" s="1251" t="s">
        <v>1972</v>
      </c>
      <c r="F177" s="1251">
        <v>2019</v>
      </c>
      <c r="G177" s="1252">
        <v>0</v>
      </c>
      <c r="H177" s="1252">
        <v>0</v>
      </c>
      <c r="I177" s="1252">
        <v>210.97</v>
      </c>
      <c r="J177" s="1252">
        <v>1689.3</v>
      </c>
      <c r="K177" s="1252">
        <v>380.29000000000002</v>
      </c>
      <c r="L177" s="1252">
        <v>263.98000000000002</v>
      </c>
      <c r="M177" s="1252">
        <v>0</v>
      </c>
      <c r="N177" s="1252">
        <v>0</v>
      </c>
      <c r="O177" s="1252">
        <v>0</v>
      </c>
      <c r="P177" s="1252">
        <v>0</v>
      </c>
      <c r="Q177" s="1252">
        <v>0</v>
      </c>
      <c r="R177" s="1252">
        <v>0</v>
      </c>
      <c r="S177" s="1252">
        <v>2544.54</v>
      </c>
      <c r="T177" s="1252">
        <v>0</v>
      </c>
      <c r="U177" s="1251" t="s">
        <v>116</v>
      </c>
      <c r="V177" s="1251" t="s">
        <v>397</v>
      </c>
      <c r="W177" s="1251" t="s">
        <v>1966</v>
      </c>
      <c r="X177" s="1251" t="s">
        <v>2042</v>
      </c>
      <c r="Y177" s="1251">
        <v>620</v>
      </c>
      <c r="Z177" s="1251">
        <v>5</v>
      </c>
      <c r="AA177" s="1251" t="b">
        <v>1</v>
      </c>
    </row>
    <row r="178" spans="1:27" ht="12">
      <c r="A178" s="1251">
        <v>25</v>
      </c>
      <c r="B178" s="1251">
        <v>200</v>
      </c>
      <c r="C178" s="1251" t="s">
        <v>1687</v>
      </c>
      <c r="D178" s="1251">
        <v>620600</v>
      </c>
      <c r="E178" s="1251" t="s">
        <v>1973</v>
      </c>
      <c r="F178" s="1251">
        <v>2019</v>
      </c>
      <c r="G178" s="1252">
        <v>0</v>
      </c>
      <c r="H178" s="1252">
        <v>0</v>
      </c>
      <c r="I178" s="1252">
        <v>104.79000000000001</v>
      </c>
      <c r="J178" s="1252">
        <v>0</v>
      </c>
      <c r="K178" s="1252">
        <v>0</v>
      </c>
      <c r="L178" s="1252">
        <v>57.57</v>
      </c>
      <c r="M178" s="1252">
        <v>2634.75</v>
      </c>
      <c r="N178" s="1252">
        <v>122.16</v>
      </c>
      <c r="O178" s="1252">
        <v>692.76999999999998</v>
      </c>
      <c r="P178" s="1252">
        <v>26.079999999999998</v>
      </c>
      <c r="Q178" s="1252">
        <v>16.510000000000002</v>
      </c>
      <c r="R178" s="1252">
        <v>182.37</v>
      </c>
      <c r="S178" s="1252">
        <v>3837</v>
      </c>
      <c r="T178" s="1252">
        <v>0</v>
      </c>
      <c r="U178" s="1251" t="s">
        <v>116</v>
      </c>
      <c r="V178" s="1251" t="s">
        <v>397</v>
      </c>
      <c r="W178" s="1251" t="s">
        <v>1966</v>
      </c>
      <c r="X178" s="1251" t="s">
        <v>2042</v>
      </c>
      <c r="Y178" s="1251">
        <v>620</v>
      </c>
      <c r="Z178" s="1251">
        <v>6</v>
      </c>
      <c r="AA178" s="1251" t="b">
        <v>1</v>
      </c>
    </row>
    <row r="179" spans="1:27" ht="12">
      <c r="A179" s="1251">
        <v>25</v>
      </c>
      <c r="B179" s="1251">
        <v>200</v>
      </c>
      <c r="C179" s="1251" t="s">
        <v>1687</v>
      </c>
      <c r="D179" s="1251">
        <v>620601</v>
      </c>
      <c r="E179" s="1251" t="s">
        <v>1974</v>
      </c>
      <c r="F179" s="1251">
        <v>2019</v>
      </c>
      <c r="G179" s="1252">
        <v>-21.82</v>
      </c>
      <c r="H179" s="1252">
        <v>0</v>
      </c>
      <c r="I179" s="1252">
        <v>0</v>
      </c>
      <c r="J179" s="1252">
        <v>0</v>
      </c>
      <c r="K179" s="1252">
        <v>133.94999999999999</v>
      </c>
      <c r="L179" s="1252">
        <v>38.990000000000002</v>
      </c>
      <c r="M179" s="1252">
        <v>53.049999999999997</v>
      </c>
      <c r="N179" s="1252">
        <v>10.66</v>
      </c>
      <c r="O179" s="1252">
        <v>0</v>
      </c>
      <c r="P179" s="1252">
        <v>240.71000000000001</v>
      </c>
      <c r="Q179" s="1252">
        <v>2488.0700000000002</v>
      </c>
      <c r="R179" s="1252">
        <v>0</v>
      </c>
      <c r="S179" s="1252">
        <v>2943.6100000000001</v>
      </c>
      <c r="T179" s="1252">
        <v>0</v>
      </c>
      <c r="U179" s="1251" t="s">
        <v>116</v>
      </c>
      <c r="V179" s="1251" t="s">
        <v>397</v>
      </c>
      <c r="W179" s="1251" t="s">
        <v>1966</v>
      </c>
      <c r="X179" s="1251" t="s">
        <v>2042</v>
      </c>
      <c r="Y179" s="1251">
        <v>620</v>
      </c>
      <c r="Z179" s="1251">
        <v>6</v>
      </c>
      <c r="AA179" s="1251" t="b">
        <v>1</v>
      </c>
    </row>
    <row r="180" spans="1:27" ht="12">
      <c r="A180" s="1251">
        <v>25</v>
      </c>
      <c r="B180" s="1251">
        <v>200</v>
      </c>
      <c r="C180" s="1251" t="s">
        <v>1687</v>
      </c>
      <c r="D180" s="1251">
        <v>620602</v>
      </c>
      <c r="E180" s="1251" t="s">
        <v>1975</v>
      </c>
      <c r="F180" s="1251">
        <v>2019</v>
      </c>
      <c r="G180" s="1252">
        <v>18.030000000000001</v>
      </c>
      <c r="H180" s="1252">
        <v>0</v>
      </c>
      <c r="I180" s="1252">
        <v>70.769999999999996</v>
      </c>
      <c r="J180" s="1252">
        <v>0</v>
      </c>
      <c r="K180" s="1252">
        <v>0</v>
      </c>
      <c r="L180" s="1252">
        <v>153.37</v>
      </c>
      <c r="M180" s="1252">
        <v>0</v>
      </c>
      <c r="N180" s="1252">
        <v>0</v>
      </c>
      <c r="O180" s="1252">
        <v>0</v>
      </c>
      <c r="P180" s="1252">
        <v>95.25</v>
      </c>
      <c r="Q180" s="1252">
        <v>0</v>
      </c>
      <c r="R180" s="1252">
        <v>0</v>
      </c>
      <c r="S180" s="1252">
        <v>337.42000000000002</v>
      </c>
      <c r="T180" s="1252">
        <v>0</v>
      </c>
      <c r="U180" s="1251" t="s">
        <v>116</v>
      </c>
      <c r="V180" s="1251" t="s">
        <v>397</v>
      </c>
      <c r="W180" s="1251" t="s">
        <v>1966</v>
      </c>
      <c r="X180" s="1251" t="s">
        <v>2042</v>
      </c>
      <c r="Y180" s="1251">
        <v>620</v>
      </c>
      <c r="Z180" s="1251">
        <v>6</v>
      </c>
      <c r="AA180" s="1251" t="b">
        <v>1</v>
      </c>
    </row>
    <row r="181" spans="1:27" ht="12">
      <c r="A181" s="1251">
        <v>25</v>
      </c>
      <c r="B181" s="1251">
        <v>200</v>
      </c>
      <c r="C181" s="1251" t="s">
        <v>1687</v>
      </c>
      <c r="D181" s="1251">
        <v>620603</v>
      </c>
      <c r="E181" s="1251" t="s">
        <v>2057</v>
      </c>
      <c r="F181" s="1251">
        <v>2019</v>
      </c>
      <c r="G181" s="1252">
        <v>368.39999999999998</v>
      </c>
      <c r="H181" s="1252">
        <v>29.829999999999998</v>
      </c>
      <c r="I181" s="1252">
        <v>310.67000000000002</v>
      </c>
      <c r="J181" s="1252">
        <v>75.010000000000005</v>
      </c>
      <c r="K181" s="1252">
        <v>42.619999999999997</v>
      </c>
      <c r="L181" s="1252">
        <v>438.10000000000002</v>
      </c>
      <c r="M181" s="1252">
        <v>0</v>
      </c>
      <c r="N181" s="1252">
        <v>0</v>
      </c>
      <c r="O181" s="1252">
        <v>0</v>
      </c>
      <c r="P181" s="1252">
        <v>0</v>
      </c>
      <c r="Q181" s="1252">
        <v>0</v>
      </c>
      <c r="R181" s="1252">
        <v>0</v>
      </c>
      <c r="S181" s="1252">
        <v>1264.6300000000001</v>
      </c>
      <c r="T181" s="1252">
        <v>0</v>
      </c>
      <c r="U181" s="1251" t="s">
        <v>116</v>
      </c>
      <c r="V181" s="1251" t="s">
        <v>397</v>
      </c>
      <c r="W181" s="1251" t="s">
        <v>1966</v>
      </c>
      <c r="X181" s="1251" t="s">
        <v>2042</v>
      </c>
      <c r="Y181" s="1251">
        <v>620</v>
      </c>
      <c r="Z181" s="1251">
        <v>6</v>
      </c>
      <c r="AA181" s="1251" t="b">
        <v>1</v>
      </c>
    </row>
    <row r="182" spans="1:27" ht="12">
      <c r="A182" s="1251">
        <v>25</v>
      </c>
      <c r="B182" s="1251">
        <v>200</v>
      </c>
      <c r="C182" s="1251" t="s">
        <v>1687</v>
      </c>
      <c r="D182" s="1251">
        <v>620604</v>
      </c>
      <c r="E182" s="1251" t="s">
        <v>1976</v>
      </c>
      <c r="F182" s="1251">
        <v>2019</v>
      </c>
      <c r="G182" s="1252">
        <v>0</v>
      </c>
      <c r="H182" s="1252">
        <v>0</v>
      </c>
      <c r="I182" s="1252">
        <v>0</v>
      </c>
      <c r="J182" s="1252">
        <v>42.880000000000003</v>
      </c>
      <c r="K182" s="1252">
        <v>0</v>
      </c>
      <c r="L182" s="1252">
        <v>0</v>
      </c>
      <c r="M182" s="1252">
        <v>167.77000000000001</v>
      </c>
      <c r="N182" s="1252">
        <v>0</v>
      </c>
      <c r="O182" s="1252">
        <v>0</v>
      </c>
      <c r="P182" s="1252">
        <v>0</v>
      </c>
      <c r="Q182" s="1252">
        <v>0</v>
      </c>
      <c r="R182" s="1252">
        <v>0</v>
      </c>
      <c r="S182" s="1252">
        <v>210.65000000000001</v>
      </c>
      <c r="T182" s="1252">
        <v>0</v>
      </c>
      <c r="U182" s="1251" t="s">
        <v>116</v>
      </c>
      <c r="V182" s="1251" t="s">
        <v>397</v>
      </c>
      <c r="W182" s="1251" t="s">
        <v>1966</v>
      </c>
      <c r="X182" s="1251" t="s">
        <v>2042</v>
      </c>
      <c r="Y182" s="1251">
        <v>620</v>
      </c>
      <c r="Z182" s="1251">
        <v>6</v>
      </c>
      <c r="AA182" s="1251" t="b">
        <v>1</v>
      </c>
    </row>
    <row r="183" spans="1:27" ht="12">
      <c r="A183" s="1251">
        <v>25</v>
      </c>
      <c r="B183" s="1251">
        <v>200</v>
      </c>
      <c r="C183" s="1251" t="s">
        <v>1687</v>
      </c>
      <c r="D183" s="1251">
        <v>620611</v>
      </c>
      <c r="E183" s="1251" t="s">
        <v>1977</v>
      </c>
      <c r="F183" s="1251">
        <v>2019</v>
      </c>
      <c r="G183" s="1252">
        <v>0</v>
      </c>
      <c r="H183" s="1252">
        <v>0</v>
      </c>
      <c r="I183" s="1252">
        <v>0</v>
      </c>
      <c r="J183" s="1252">
        <v>0</v>
      </c>
      <c r="K183" s="1252">
        <v>0</v>
      </c>
      <c r="L183" s="1252">
        <v>0</v>
      </c>
      <c r="M183" s="1252">
        <v>0</v>
      </c>
      <c r="N183" s="1252">
        <v>29.449999999999999</v>
      </c>
      <c r="O183" s="1252">
        <v>0</v>
      </c>
      <c r="P183" s="1252">
        <v>0</v>
      </c>
      <c r="Q183" s="1252">
        <v>0</v>
      </c>
      <c r="R183" s="1252">
        <v>0</v>
      </c>
      <c r="S183" s="1252">
        <v>29.449999999999999</v>
      </c>
      <c r="T183" s="1252">
        <v>0</v>
      </c>
      <c r="U183" s="1251" t="s">
        <v>116</v>
      </c>
      <c r="V183" s="1251" t="s">
        <v>397</v>
      </c>
      <c r="W183" s="1251" t="s">
        <v>1966</v>
      </c>
      <c r="X183" s="1251" t="s">
        <v>2042</v>
      </c>
      <c r="Y183" s="1251">
        <v>620</v>
      </c>
      <c r="Z183" s="1251">
        <v>6</v>
      </c>
      <c r="AA183" s="1251" t="b">
        <v>1</v>
      </c>
    </row>
    <row r="184" spans="1:27" ht="12">
      <c r="A184" s="1251">
        <v>25</v>
      </c>
      <c r="B184" s="1251">
        <v>200</v>
      </c>
      <c r="C184" s="1251" t="s">
        <v>1687</v>
      </c>
      <c r="D184" s="1251">
        <v>620612</v>
      </c>
      <c r="E184" s="1251" t="s">
        <v>1978</v>
      </c>
      <c r="F184" s="1251">
        <v>2019</v>
      </c>
      <c r="G184" s="1252">
        <v>0</v>
      </c>
      <c r="H184" s="1252">
        <v>0</v>
      </c>
      <c r="I184" s="1252">
        <v>0</v>
      </c>
      <c r="J184" s="1252">
        <v>0</v>
      </c>
      <c r="K184" s="1252">
        <v>0</v>
      </c>
      <c r="L184" s="1252">
        <v>0</v>
      </c>
      <c r="M184" s="1252">
        <v>126.91</v>
      </c>
      <c r="N184" s="1252">
        <v>31.969999999999999</v>
      </c>
      <c r="O184" s="1252">
        <v>0</v>
      </c>
      <c r="P184" s="1252">
        <v>0</v>
      </c>
      <c r="Q184" s="1252">
        <v>0</v>
      </c>
      <c r="R184" s="1252">
        <v>0</v>
      </c>
      <c r="S184" s="1252">
        <v>158.88</v>
      </c>
      <c r="T184" s="1252">
        <v>0</v>
      </c>
      <c r="U184" s="1251" t="s">
        <v>116</v>
      </c>
      <c r="V184" s="1251" t="s">
        <v>397</v>
      </c>
      <c r="W184" s="1251" t="s">
        <v>1966</v>
      </c>
      <c r="X184" s="1251" t="s">
        <v>2042</v>
      </c>
      <c r="Y184" s="1251">
        <v>620</v>
      </c>
      <c r="Z184" s="1251">
        <v>6</v>
      </c>
      <c r="AA184" s="1251" t="b">
        <v>1</v>
      </c>
    </row>
    <row r="185" spans="1:27" ht="12">
      <c r="A185" s="1251">
        <v>25</v>
      </c>
      <c r="B185" s="1251">
        <v>200</v>
      </c>
      <c r="C185" s="1251" t="s">
        <v>1687</v>
      </c>
      <c r="D185" s="1251">
        <v>620614</v>
      </c>
      <c r="E185" s="1251" t="s">
        <v>1980</v>
      </c>
      <c r="F185" s="1251">
        <v>2019</v>
      </c>
      <c r="G185" s="1252">
        <v>1134.77</v>
      </c>
      <c r="H185" s="1252">
        <v>1711.3499999999999</v>
      </c>
      <c r="I185" s="1252">
        <v>840.88999999999999</v>
      </c>
      <c r="J185" s="1252">
        <v>153.11000000000001</v>
      </c>
      <c r="K185" s="1252">
        <v>421.07999999999998</v>
      </c>
      <c r="L185" s="1252">
        <v>395.88</v>
      </c>
      <c r="M185" s="1252">
        <v>0</v>
      </c>
      <c r="N185" s="1252">
        <v>0</v>
      </c>
      <c r="O185" s="1252">
        <v>0</v>
      </c>
      <c r="P185" s="1252">
        <v>0</v>
      </c>
      <c r="Q185" s="1252">
        <v>0</v>
      </c>
      <c r="R185" s="1252">
        <v>0</v>
      </c>
      <c r="S185" s="1252">
        <v>4657.0799999999999</v>
      </c>
      <c r="T185" s="1252">
        <v>0</v>
      </c>
      <c r="U185" s="1251" t="s">
        <v>116</v>
      </c>
      <c r="V185" s="1251" t="s">
        <v>397</v>
      </c>
      <c r="W185" s="1251" t="s">
        <v>1966</v>
      </c>
      <c r="X185" s="1251" t="s">
        <v>2042</v>
      </c>
      <c r="Y185" s="1251">
        <v>620</v>
      </c>
      <c r="Z185" s="1251">
        <v>6</v>
      </c>
      <c r="AA185" s="1251" t="b">
        <v>1</v>
      </c>
    </row>
    <row r="186" spans="1:27" ht="12">
      <c r="A186" s="1251">
        <v>25</v>
      </c>
      <c r="B186" s="1251">
        <v>200</v>
      </c>
      <c r="C186" s="1251" t="s">
        <v>1687</v>
      </c>
      <c r="D186" s="1251">
        <v>620700</v>
      </c>
      <c r="E186" s="1251" t="s">
        <v>2058</v>
      </c>
      <c r="F186" s="1251">
        <v>2019</v>
      </c>
      <c r="G186" s="1252">
        <v>0</v>
      </c>
      <c r="H186" s="1252">
        <v>0</v>
      </c>
      <c r="I186" s="1252">
        <v>0</v>
      </c>
      <c r="J186" s="1252">
        <v>0</v>
      </c>
      <c r="K186" s="1252">
        <v>0</v>
      </c>
      <c r="L186" s="1252">
        <v>0</v>
      </c>
      <c r="M186" s="1252">
        <v>0</v>
      </c>
      <c r="N186" s="1252">
        <v>249.00999999999999</v>
      </c>
      <c r="O186" s="1252">
        <v>0</v>
      </c>
      <c r="P186" s="1252">
        <v>0</v>
      </c>
      <c r="Q186" s="1252">
        <v>0</v>
      </c>
      <c r="R186" s="1252">
        <v>0</v>
      </c>
      <c r="S186" s="1252">
        <v>249.00999999999999</v>
      </c>
      <c r="T186" s="1252">
        <v>0</v>
      </c>
      <c r="U186" s="1251" t="s">
        <v>116</v>
      </c>
      <c r="V186" s="1251" t="s">
        <v>397</v>
      </c>
      <c r="W186" s="1251" t="s">
        <v>1966</v>
      </c>
      <c r="X186" s="1251" t="s">
        <v>2042</v>
      </c>
      <c r="Y186" s="1251">
        <v>620</v>
      </c>
      <c r="Z186" s="1251">
        <v>7</v>
      </c>
      <c r="AA186" s="1251" t="b">
        <v>1</v>
      </c>
    </row>
    <row r="187" spans="1:27" ht="12">
      <c r="A187" s="1251">
        <v>25</v>
      </c>
      <c r="B187" s="1251">
        <v>200</v>
      </c>
      <c r="C187" s="1251" t="s">
        <v>1687</v>
      </c>
      <c r="D187" s="1251">
        <v>620800</v>
      </c>
      <c r="E187" s="1251" t="s">
        <v>2059</v>
      </c>
      <c r="F187" s="1251">
        <v>2019</v>
      </c>
      <c r="G187" s="1252">
        <v>0</v>
      </c>
      <c r="H187" s="1252">
        <v>0</v>
      </c>
      <c r="I187" s="1252">
        <v>0</v>
      </c>
      <c r="J187" s="1252">
        <v>0</v>
      </c>
      <c r="K187" s="1252">
        <v>0</v>
      </c>
      <c r="L187" s="1252">
        <v>0</v>
      </c>
      <c r="M187" s="1252">
        <v>0</v>
      </c>
      <c r="N187" s="1252">
        <v>0</v>
      </c>
      <c r="O187" s="1252">
        <v>0</v>
      </c>
      <c r="P187" s="1252">
        <v>0</v>
      </c>
      <c r="Q187" s="1252">
        <v>200</v>
      </c>
      <c r="R187" s="1252">
        <v>0</v>
      </c>
      <c r="S187" s="1252">
        <v>200</v>
      </c>
      <c r="T187" s="1252">
        <v>0</v>
      </c>
      <c r="U187" s="1251" t="s">
        <v>116</v>
      </c>
      <c r="V187" s="1251" t="s">
        <v>397</v>
      </c>
      <c r="W187" s="1251" t="s">
        <v>1966</v>
      </c>
      <c r="X187" s="1251" t="s">
        <v>2042</v>
      </c>
      <c r="Y187" s="1251">
        <v>620</v>
      </c>
      <c r="Z187" s="1251">
        <v>8</v>
      </c>
      <c r="AA187" s="1251" t="b">
        <v>1</v>
      </c>
    </row>
    <row r="188" spans="1:27" ht="12">
      <c r="A188" s="1251">
        <v>25</v>
      </c>
      <c r="B188" s="1251">
        <v>200</v>
      </c>
      <c r="C188" s="1251" t="s">
        <v>1687</v>
      </c>
      <c r="D188" s="1251">
        <v>634900</v>
      </c>
      <c r="E188" s="1251" t="s">
        <v>2060</v>
      </c>
      <c r="F188" s="1251">
        <v>2019</v>
      </c>
      <c r="G188" s="1252">
        <v>0</v>
      </c>
      <c r="H188" s="1252">
        <v>0</v>
      </c>
      <c r="I188" s="1252">
        <v>0</v>
      </c>
      <c r="J188" s="1252">
        <v>0</v>
      </c>
      <c r="K188" s="1252">
        <v>0</v>
      </c>
      <c r="L188" s="1252">
        <v>3641.8800000000001</v>
      </c>
      <c r="M188" s="1252">
        <v>0</v>
      </c>
      <c r="N188" s="1252">
        <v>0</v>
      </c>
      <c r="O188" s="1252">
        <v>-3641.8800000000001</v>
      </c>
      <c r="P188" s="1252">
        <v>0</v>
      </c>
      <c r="Q188" s="1252">
        <v>0</v>
      </c>
      <c r="R188" s="1252">
        <v>0</v>
      </c>
      <c r="S188" s="1252">
        <v>0</v>
      </c>
      <c r="T188" s="1252">
        <v>0</v>
      </c>
      <c r="U188" s="1251" t="s">
        <v>116</v>
      </c>
      <c r="V188" s="1251" t="s">
        <v>397</v>
      </c>
      <c r="W188" s="1251" t="s">
        <v>2061</v>
      </c>
      <c r="X188" s="1251" t="s">
        <v>2042</v>
      </c>
      <c r="Y188" s="1251">
        <v>634</v>
      </c>
      <c r="Z188" s="1251">
        <v>9</v>
      </c>
      <c r="AA188" s="1251" t="b">
        <v>1</v>
      </c>
    </row>
    <row r="189" spans="1:27" ht="12">
      <c r="A189" s="1251">
        <v>25</v>
      </c>
      <c r="B189" s="1251">
        <v>200</v>
      </c>
      <c r="C189" s="1251" t="s">
        <v>1687</v>
      </c>
      <c r="D189" s="1251">
        <v>635300</v>
      </c>
      <c r="E189" s="1251" t="s">
        <v>1981</v>
      </c>
      <c r="F189" s="1251">
        <v>2019</v>
      </c>
      <c r="G189" s="1252">
        <v>3259</v>
      </c>
      <c r="H189" s="1252">
        <v>8030.3100000000004</v>
      </c>
      <c r="I189" s="1252">
        <v>3917.5</v>
      </c>
      <c r="J189" s="1252">
        <v>7386</v>
      </c>
      <c r="K189" s="1252">
        <v>4045</v>
      </c>
      <c r="L189" s="1252">
        <v>903</v>
      </c>
      <c r="M189" s="1252">
        <v>3130.4899999999998</v>
      </c>
      <c r="N189" s="1252">
        <v>3190</v>
      </c>
      <c r="O189" s="1252">
        <v>2464</v>
      </c>
      <c r="P189" s="1252">
        <v>12819</v>
      </c>
      <c r="Q189" s="1252">
        <v>5000</v>
      </c>
      <c r="R189" s="1252">
        <v>11345.6</v>
      </c>
      <c r="S189" s="1252">
        <v>65489.900000000001</v>
      </c>
      <c r="T189" s="1252">
        <v>0</v>
      </c>
      <c r="U189" s="1251" t="s">
        <v>116</v>
      </c>
      <c r="V189" s="1251" t="s">
        <v>397</v>
      </c>
      <c r="W189" s="1251" t="s">
        <v>1982</v>
      </c>
      <c r="X189" s="1251" t="s">
        <v>2042</v>
      </c>
      <c r="Y189" s="1251">
        <v>635</v>
      </c>
      <c r="Z189" s="1251">
        <v>3</v>
      </c>
      <c r="AA189" s="1251" t="b">
        <v>1</v>
      </c>
    </row>
    <row r="190" spans="1:27" ht="12">
      <c r="A190" s="1251">
        <v>25</v>
      </c>
      <c r="B190" s="1251">
        <v>200</v>
      </c>
      <c r="C190" s="1251" t="s">
        <v>1687</v>
      </c>
      <c r="D190" s="1251">
        <v>636100</v>
      </c>
      <c r="E190" s="1251" t="s">
        <v>1983</v>
      </c>
      <c r="F190" s="1251">
        <v>2019</v>
      </c>
      <c r="G190" s="1252">
        <v>175</v>
      </c>
      <c r="H190" s="1252">
        <v>0</v>
      </c>
      <c r="I190" s="1252">
        <v>350</v>
      </c>
      <c r="J190" s="1252">
        <v>225</v>
      </c>
      <c r="K190" s="1252">
        <v>3618</v>
      </c>
      <c r="L190" s="1252">
        <v>-3168</v>
      </c>
      <c r="M190" s="1252">
        <v>175</v>
      </c>
      <c r="N190" s="1252">
        <v>305</v>
      </c>
      <c r="O190" s="1252">
        <v>295</v>
      </c>
      <c r="P190" s="1252">
        <v>50</v>
      </c>
      <c r="Q190" s="1252">
        <v>0</v>
      </c>
      <c r="R190" s="1252">
        <v>350</v>
      </c>
      <c r="S190" s="1252">
        <v>2375</v>
      </c>
      <c r="T190" s="1252">
        <v>0</v>
      </c>
      <c r="U190" s="1251" t="s">
        <v>116</v>
      </c>
      <c r="V190" s="1251" t="s">
        <v>397</v>
      </c>
      <c r="W190" s="1251" t="s">
        <v>1984</v>
      </c>
      <c r="X190" s="1251" t="s">
        <v>2042</v>
      </c>
      <c r="Y190" s="1251">
        <v>636</v>
      </c>
      <c r="Z190" s="1251">
        <v>1</v>
      </c>
      <c r="AA190" s="1251" t="b">
        <v>1</v>
      </c>
    </row>
    <row r="191" spans="1:27" ht="12">
      <c r="A191" s="1251">
        <v>25</v>
      </c>
      <c r="B191" s="1251">
        <v>200</v>
      </c>
      <c r="C191" s="1251" t="s">
        <v>1687</v>
      </c>
      <c r="D191" s="1251">
        <v>636200</v>
      </c>
      <c r="E191" s="1251" t="s">
        <v>1985</v>
      </c>
      <c r="F191" s="1251">
        <v>2019</v>
      </c>
      <c r="G191" s="1252">
        <v>0</v>
      </c>
      <c r="H191" s="1252">
        <v>2133</v>
      </c>
      <c r="I191" s="1252">
        <v>0</v>
      </c>
      <c r="J191" s="1252">
        <v>0</v>
      </c>
      <c r="K191" s="1252">
        <v>0</v>
      </c>
      <c r="L191" s="1252">
        <v>1218</v>
      </c>
      <c r="M191" s="1252">
        <v>0</v>
      </c>
      <c r="N191" s="1252">
        <v>1567.3900000000001</v>
      </c>
      <c r="O191" s="1252">
        <v>4174.9300000000003</v>
      </c>
      <c r="P191" s="1252">
        <v>0</v>
      </c>
      <c r="Q191" s="1252">
        <v>16617.669999999998</v>
      </c>
      <c r="R191" s="1252">
        <v>3106.6999999999998</v>
      </c>
      <c r="S191" s="1252">
        <v>28817.689999999999</v>
      </c>
      <c r="T191" s="1252">
        <v>0</v>
      </c>
      <c r="U191" s="1251" t="s">
        <v>116</v>
      </c>
      <c r="V191" s="1251" t="s">
        <v>397</v>
      </c>
      <c r="W191" s="1251" t="s">
        <v>1986</v>
      </c>
      <c r="X191" s="1251" t="s">
        <v>2042</v>
      </c>
      <c r="Y191" s="1251">
        <v>636</v>
      </c>
      <c r="Z191" s="1251">
        <v>2</v>
      </c>
      <c r="AA191" s="1251" t="b">
        <v>1</v>
      </c>
    </row>
    <row r="192" spans="1:27" ht="12">
      <c r="A192" s="1251">
        <v>25</v>
      </c>
      <c r="B192" s="1251">
        <v>200</v>
      </c>
      <c r="C192" s="1251" t="s">
        <v>1687</v>
      </c>
      <c r="D192" s="1251">
        <v>636300</v>
      </c>
      <c r="E192" s="1251" t="s">
        <v>1987</v>
      </c>
      <c r="F192" s="1251">
        <v>2019</v>
      </c>
      <c r="G192" s="1252">
        <v>38854.800000000003</v>
      </c>
      <c r="H192" s="1252">
        <v>38854.199999999997</v>
      </c>
      <c r="I192" s="1252">
        <v>-17145.200000000001</v>
      </c>
      <c r="J192" s="1252">
        <v>38854.800000000003</v>
      </c>
      <c r="K192" s="1252">
        <v>8854.7999999999993</v>
      </c>
      <c r="L192" s="1252">
        <v>38854.800000000003</v>
      </c>
      <c r="M192" s="1252">
        <v>40686.800000000003</v>
      </c>
      <c r="N192" s="1252">
        <v>38854.800000000003</v>
      </c>
      <c r="O192" s="1252">
        <v>38854.800000000003</v>
      </c>
      <c r="P192" s="1252">
        <v>38854.800000000003</v>
      </c>
      <c r="Q192" s="1252">
        <v>19427</v>
      </c>
      <c r="R192" s="1252">
        <v>58282.599999999999</v>
      </c>
      <c r="S192" s="1252">
        <v>382088.99999999994</v>
      </c>
      <c r="T192" s="1252">
        <v>0</v>
      </c>
      <c r="U192" s="1251" t="s">
        <v>116</v>
      </c>
      <c r="V192" s="1251" t="s">
        <v>397</v>
      </c>
      <c r="W192" s="1251" t="s">
        <v>1984</v>
      </c>
      <c r="X192" s="1251" t="s">
        <v>2042</v>
      </c>
      <c r="Y192" s="1251">
        <v>636</v>
      </c>
      <c r="Z192" s="1251">
        <v>3</v>
      </c>
      <c r="AA192" s="1251" t="b">
        <v>1</v>
      </c>
    </row>
    <row r="193" spans="1:27" ht="12">
      <c r="A193" s="1251">
        <v>25</v>
      </c>
      <c r="B193" s="1251">
        <v>200</v>
      </c>
      <c r="C193" s="1251" t="s">
        <v>1687</v>
      </c>
      <c r="D193" s="1251">
        <v>636400</v>
      </c>
      <c r="E193" s="1251" t="s">
        <v>1988</v>
      </c>
      <c r="F193" s="1251">
        <v>2019</v>
      </c>
      <c r="G193" s="1252">
        <v>0</v>
      </c>
      <c r="H193" s="1252">
        <v>0</v>
      </c>
      <c r="I193" s="1252">
        <v>0</v>
      </c>
      <c r="J193" s="1252">
        <v>0</v>
      </c>
      <c r="K193" s="1252">
        <v>0</v>
      </c>
      <c r="L193" s="1252">
        <v>0</v>
      </c>
      <c r="M193" s="1252">
        <v>0</v>
      </c>
      <c r="N193" s="1252">
        <v>0</v>
      </c>
      <c r="O193" s="1252">
        <v>0</v>
      </c>
      <c r="P193" s="1252">
        <v>0</v>
      </c>
      <c r="Q193" s="1252">
        <v>0</v>
      </c>
      <c r="R193" s="1252">
        <v>20000</v>
      </c>
      <c r="S193" s="1252">
        <v>20000</v>
      </c>
      <c r="T193" s="1252">
        <v>0</v>
      </c>
      <c r="U193" s="1251" t="s">
        <v>116</v>
      </c>
      <c r="V193" s="1251" t="s">
        <v>397</v>
      </c>
      <c r="W193" s="1251" t="s">
        <v>1986</v>
      </c>
      <c r="X193" s="1251" t="s">
        <v>2042</v>
      </c>
      <c r="Y193" s="1251">
        <v>636</v>
      </c>
      <c r="Z193" s="1251">
        <v>4</v>
      </c>
      <c r="AA193" s="1251" t="b">
        <v>1</v>
      </c>
    </row>
    <row r="194" spans="1:27" ht="12">
      <c r="A194" s="1251">
        <v>25</v>
      </c>
      <c r="B194" s="1251">
        <v>200</v>
      </c>
      <c r="C194" s="1251" t="s">
        <v>1687</v>
      </c>
      <c r="D194" s="1251">
        <v>636500</v>
      </c>
      <c r="E194" s="1251" t="s">
        <v>2062</v>
      </c>
      <c r="F194" s="1251">
        <v>2019</v>
      </c>
      <c r="G194" s="1252">
        <v>0</v>
      </c>
      <c r="H194" s="1252">
        <v>0</v>
      </c>
      <c r="I194" s="1252">
        <v>0</v>
      </c>
      <c r="J194" s="1252">
        <v>0</v>
      </c>
      <c r="K194" s="1252">
        <v>0</v>
      </c>
      <c r="L194" s="1252">
        <v>0</v>
      </c>
      <c r="M194" s="1252">
        <v>0</v>
      </c>
      <c r="N194" s="1252">
        <v>0</v>
      </c>
      <c r="O194" s="1252">
        <v>0</v>
      </c>
      <c r="P194" s="1252">
        <v>0</v>
      </c>
      <c r="Q194" s="1252">
        <v>0</v>
      </c>
      <c r="R194" s="1252">
        <v>0</v>
      </c>
      <c r="S194" s="1252">
        <v>0</v>
      </c>
      <c r="T194" s="1252">
        <v>0</v>
      </c>
      <c r="U194" s="1251" t="s">
        <v>116</v>
      </c>
      <c r="V194" s="1251" t="s">
        <v>397</v>
      </c>
      <c r="W194" s="1251" t="s">
        <v>1984</v>
      </c>
      <c r="X194" s="1251" t="s">
        <v>2042</v>
      </c>
      <c r="Y194" s="1251">
        <v>636</v>
      </c>
      <c r="Z194" s="1251">
        <v>5</v>
      </c>
      <c r="AA194" s="1251" t="b">
        <v>1</v>
      </c>
    </row>
    <row r="195" spans="1:27" ht="12">
      <c r="A195" s="1251">
        <v>25</v>
      </c>
      <c r="B195" s="1251">
        <v>200</v>
      </c>
      <c r="C195" s="1251" t="s">
        <v>1687</v>
      </c>
      <c r="D195" s="1251">
        <v>636503</v>
      </c>
      <c r="E195" s="1251" t="s">
        <v>1989</v>
      </c>
      <c r="F195" s="1251">
        <v>2019</v>
      </c>
      <c r="G195" s="1252">
        <v>195.47999999999999</v>
      </c>
      <c r="H195" s="1252">
        <v>254.03999999999999</v>
      </c>
      <c r="I195" s="1252">
        <v>307.12</v>
      </c>
      <c r="J195" s="1252">
        <v>203.93000000000001</v>
      </c>
      <c r="K195" s="1252">
        <v>0</v>
      </c>
      <c r="L195" s="1252">
        <v>451.73000000000002</v>
      </c>
      <c r="M195" s="1252">
        <v>254.34</v>
      </c>
      <c r="N195" s="1252">
        <v>288.80000000000001</v>
      </c>
      <c r="O195" s="1252">
        <v>195.75999999999999</v>
      </c>
      <c r="P195" s="1252">
        <v>257.05000000000001</v>
      </c>
      <c r="Q195" s="1252">
        <v>454.68000000000001</v>
      </c>
      <c r="R195" s="1252">
        <v>251.41999999999999</v>
      </c>
      <c r="S195" s="1252">
        <v>3114.3499999999999</v>
      </c>
      <c r="T195" s="1252">
        <v>0</v>
      </c>
      <c r="U195" s="1251" t="s">
        <v>116</v>
      </c>
      <c r="V195" s="1251" t="s">
        <v>397</v>
      </c>
      <c r="W195" s="1251" t="s">
        <v>1984</v>
      </c>
      <c r="X195" s="1251" t="s">
        <v>2042</v>
      </c>
      <c r="Y195" s="1251">
        <v>636</v>
      </c>
      <c r="Z195" s="1251">
        <v>5</v>
      </c>
      <c r="AA195" s="1251" t="b">
        <v>1</v>
      </c>
    </row>
    <row r="196" spans="1:27" ht="12">
      <c r="A196" s="1251">
        <v>25</v>
      </c>
      <c r="B196" s="1251">
        <v>200</v>
      </c>
      <c r="C196" s="1251" t="s">
        <v>1687</v>
      </c>
      <c r="D196" s="1251">
        <v>636600</v>
      </c>
      <c r="E196" s="1251" t="s">
        <v>1990</v>
      </c>
      <c r="F196" s="1251">
        <v>2019</v>
      </c>
      <c r="G196" s="1252">
        <v>330.54000000000002</v>
      </c>
      <c r="H196" s="1252">
        <v>362.52999999999997</v>
      </c>
      <c r="I196" s="1252">
        <v>0</v>
      </c>
      <c r="J196" s="1252">
        <v>494.89999999999998</v>
      </c>
      <c r="K196" s="1252">
        <v>1168</v>
      </c>
      <c r="L196" s="1252">
        <v>707.99000000000001</v>
      </c>
      <c r="M196" s="1252">
        <v>0</v>
      </c>
      <c r="N196" s="1252">
        <v>1648.1800000000001</v>
      </c>
      <c r="O196" s="1252">
        <v>4440.9300000000003</v>
      </c>
      <c r="P196" s="1252">
        <v>0</v>
      </c>
      <c r="Q196" s="1252">
        <v>1456.6900000000001</v>
      </c>
      <c r="R196" s="1252">
        <v>5664.2700000000004</v>
      </c>
      <c r="S196" s="1252">
        <v>16274.030000000001</v>
      </c>
      <c r="T196" s="1252">
        <v>0</v>
      </c>
      <c r="U196" s="1251" t="s">
        <v>116</v>
      </c>
      <c r="V196" s="1251" t="s">
        <v>397</v>
      </c>
      <c r="W196" s="1251" t="s">
        <v>1986</v>
      </c>
      <c r="X196" s="1251" t="s">
        <v>2042</v>
      </c>
      <c r="Y196" s="1251">
        <v>636</v>
      </c>
      <c r="Z196" s="1251">
        <v>6</v>
      </c>
      <c r="AA196" s="1251" t="b">
        <v>1</v>
      </c>
    </row>
    <row r="197" spans="1:27" ht="12">
      <c r="A197" s="1251">
        <v>25</v>
      </c>
      <c r="B197" s="1251">
        <v>200</v>
      </c>
      <c r="C197" s="1251" t="s">
        <v>1687</v>
      </c>
      <c r="D197" s="1251">
        <v>636601</v>
      </c>
      <c r="E197" s="1251" t="s">
        <v>1991</v>
      </c>
      <c r="F197" s="1251">
        <v>2019</v>
      </c>
      <c r="G197" s="1252">
        <v>0</v>
      </c>
      <c r="H197" s="1252">
        <v>175</v>
      </c>
      <c r="I197" s="1252">
        <v>0</v>
      </c>
      <c r="J197" s="1252">
        <v>0</v>
      </c>
      <c r="K197" s="1252">
        <v>0</v>
      </c>
      <c r="L197" s="1252">
        <v>0</v>
      </c>
      <c r="M197" s="1252">
        <v>5314.5799999999999</v>
      </c>
      <c r="N197" s="1252">
        <v>0</v>
      </c>
      <c r="O197" s="1252">
        <v>0</v>
      </c>
      <c r="P197" s="1252">
        <v>0</v>
      </c>
      <c r="Q197" s="1252">
        <v>0</v>
      </c>
      <c r="R197" s="1252">
        <v>5364.3599999999997</v>
      </c>
      <c r="S197" s="1252">
        <v>10853.939999999999</v>
      </c>
      <c r="T197" s="1252">
        <v>0</v>
      </c>
      <c r="U197" s="1251" t="s">
        <v>116</v>
      </c>
      <c r="V197" s="1251" t="s">
        <v>397</v>
      </c>
      <c r="W197" s="1251" t="s">
        <v>1986</v>
      </c>
      <c r="X197" s="1251" t="s">
        <v>2042</v>
      </c>
      <c r="Y197" s="1251">
        <v>636</v>
      </c>
      <c r="Z197" s="1251">
        <v>6</v>
      </c>
      <c r="AA197" s="1251" t="b">
        <v>1</v>
      </c>
    </row>
    <row r="198" spans="1:27" ht="12">
      <c r="A198" s="1251">
        <v>25</v>
      </c>
      <c r="B198" s="1251">
        <v>200</v>
      </c>
      <c r="C198" s="1251" t="s">
        <v>1687</v>
      </c>
      <c r="D198" s="1251">
        <v>636603</v>
      </c>
      <c r="E198" s="1251" t="s">
        <v>1993</v>
      </c>
      <c r="F198" s="1251">
        <v>2019</v>
      </c>
      <c r="G198" s="1252">
        <v>0</v>
      </c>
      <c r="H198" s="1252">
        <v>0</v>
      </c>
      <c r="I198" s="1252">
        <v>0</v>
      </c>
      <c r="J198" s="1252">
        <v>0</v>
      </c>
      <c r="K198" s="1252">
        <v>1218</v>
      </c>
      <c r="L198" s="1252">
        <v>-1218</v>
      </c>
      <c r="M198" s="1252">
        <v>1161</v>
      </c>
      <c r="N198" s="1252">
        <v>1574.5</v>
      </c>
      <c r="O198" s="1252">
        <v>-2735.5</v>
      </c>
      <c r="P198" s="1252">
        <v>0</v>
      </c>
      <c r="Q198" s="1252">
        <v>0</v>
      </c>
      <c r="R198" s="1252">
        <v>1483</v>
      </c>
      <c r="S198" s="1252">
        <v>1483</v>
      </c>
      <c r="T198" s="1252">
        <v>0</v>
      </c>
      <c r="U198" s="1251" t="s">
        <v>116</v>
      </c>
      <c r="V198" s="1251" t="s">
        <v>397</v>
      </c>
      <c r="W198" s="1251" t="s">
        <v>1986</v>
      </c>
      <c r="X198" s="1251" t="s">
        <v>2042</v>
      </c>
      <c r="Y198" s="1251">
        <v>636</v>
      </c>
      <c r="Z198" s="1251">
        <v>6</v>
      </c>
      <c r="AA198" s="1251" t="b">
        <v>1</v>
      </c>
    </row>
    <row r="199" spans="1:27" ht="12">
      <c r="A199" s="1251">
        <v>25</v>
      </c>
      <c r="B199" s="1251">
        <v>200</v>
      </c>
      <c r="C199" s="1251" t="s">
        <v>1687</v>
      </c>
      <c r="D199" s="1251">
        <v>636610</v>
      </c>
      <c r="E199" s="1251" t="s">
        <v>1994</v>
      </c>
      <c r="F199" s="1251">
        <v>2019</v>
      </c>
      <c r="G199" s="1252">
        <v>4580.0900000000001</v>
      </c>
      <c r="H199" s="1252">
        <v>1500.05</v>
      </c>
      <c r="I199" s="1252">
        <v>1241.1099999999999</v>
      </c>
      <c r="J199" s="1252">
        <v>10594.870000000001</v>
      </c>
      <c r="K199" s="1252">
        <v>-3021.5700000000002</v>
      </c>
      <c r="L199" s="1252">
        <v>21105.43</v>
      </c>
      <c r="M199" s="1252">
        <v>8711.1200000000008</v>
      </c>
      <c r="N199" s="1252">
        <v>824.66999999999996</v>
      </c>
      <c r="O199" s="1252">
        <v>8011.96</v>
      </c>
      <c r="P199" s="1252">
        <v>2763.8099999999999</v>
      </c>
      <c r="Q199" s="1252">
        <v>6629.5299999999997</v>
      </c>
      <c r="R199" s="1252">
        <v>12527.49</v>
      </c>
      <c r="S199" s="1252">
        <v>75468.559999999998</v>
      </c>
      <c r="T199" s="1252">
        <v>0</v>
      </c>
      <c r="U199" s="1251" t="s">
        <v>116</v>
      </c>
      <c r="V199" s="1251" t="s">
        <v>397</v>
      </c>
      <c r="W199" s="1251" t="s">
        <v>1986</v>
      </c>
      <c r="X199" s="1251" t="s">
        <v>2042</v>
      </c>
      <c r="Y199" s="1251">
        <v>636</v>
      </c>
      <c r="Z199" s="1251">
        <v>6</v>
      </c>
      <c r="AA199" s="1251" t="b">
        <v>1</v>
      </c>
    </row>
    <row r="200" spans="1:27" ht="12">
      <c r="A200" s="1251">
        <v>25</v>
      </c>
      <c r="B200" s="1251">
        <v>200</v>
      </c>
      <c r="C200" s="1251" t="s">
        <v>1687</v>
      </c>
      <c r="D200" s="1251">
        <v>636630</v>
      </c>
      <c r="E200" s="1251" t="s">
        <v>1995</v>
      </c>
      <c r="F200" s="1251">
        <v>2019</v>
      </c>
      <c r="G200" s="1252">
        <v>0</v>
      </c>
      <c r="H200" s="1252">
        <v>0</v>
      </c>
      <c r="I200" s="1252">
        <v>0</v>
      </c>
      <c r="J200" s="1252">
        <v>0</v>
      </c>
      <c r="K200" s="1252">
        <v>7641.7799999999997</v>
      </c>
      <c r="L200" s="1252">
        <v>2140.5799999999999</v>
      </c>
      <c r="M200" s="1252">
        <v>0</v>
      </c>
      <c r="N200" s="1252">
        <v>0</v>
      </c>
      <c r="O200" s="1252">
        <v>2774.2199999999998</v>
      </c>
      <c r="P200" s="1252">
        <v>0</v>
      </c>
      <c r="Q200" s="1252">
        <v>0</v>
      </c>
      <c r="R200" s="1252">
        <v>0</v>
      </c>
      <c r="S200" s="1252">
        <v>12556.58</v>
      </c>
      <c r="T200" s="1252">
        <v>0</v>
      </c>
      <c r="U200" s="1251" t="s">
        <v>116</v>
      </c>
      <c r="V200" s="1251" t="s">
        <v>397</v>
      </c>
      <c r="W200" s="1251" t="s">
        <v>1996</v>
      </c>
      <c r="X200" s="1251" t="s">
        <v>2042</v>
      </c>
      <c r="Y200" s="1251">
        <v>636</v>
      </c>
      <c r="Z200" s="1251">
        <v>6</v>
      </c>
      <c r="AA200" s="1251" t="b">
        <v>1</v>
      </c>
    </row>
    <row r="201" spans="1:27" ht="12">
      <c r="A201" s="1251">
        <v>25</v>
      </c>
      <c r="B201" s="1251">
        <v>200</v>
      </c>
      <c r="C201" s="1251" t="s">
        <v>1687</v>
      </c>
      <c r="D201" s="1251">
        <v>636700</v>
      </c>
      <c r="E201" s="1251" t="s">
        <v>2063</v>
      </c>
      <c r="F201" s="1251">
        <v>2019</v>
      </c>
      <c r="G201" s="1252">
        <v>362.81</v>
      </c>
      <c r="H201" s="1252">
        <v>362.81</v>
      </c>
      <c r="I201" s="1252">
        <v>362.81</v>
      </c>
      <c r="J201" s="1252">
        <v>362.81</v>
      </c>
      <c r="K201" s="1252">
        <v>362.81</v>
      </c>
      <c r="L201" s="1252">
        <v>362.81</v>
      </c>
      <c r="M201" s="1252">
        <v>362.81</v>
      </c>
      <c r="N201" s="1252">
        <v>362.81</v>
      </c>
      <c r="O201" s="1252">
        <v>362.81</v>
      </c>
      <c r="P201" s="1252">
        <v>362.81</v>
      </c>
      <c r="Q201" s="1252">
        <v>362.81</v>
      </c>
      <c r="R201" s="1252">
        <v>362.86000000000001</v>
      </c>
      <c r="S201" s="1252">
        <v>4353.7699999999995</v>
      </c>
      <c r="T201" s="1252">
        <v>0</v>
      </c>
      <c r="U201" s="1251" t="s">
        <v>116</v>
      </c>
      <c r="V201" s="1251" t="s">
        <v>397</v>
      </c>
      <c r="W201" s="1251" t="s">
        <v>2064</v>
      </c>
      <c r="X201" s="1251" t="s">
        <v>2042</v>
      </c>
      <c r="Y201" s="1251">
        <v>636</v>
      </c>
      <c r="Z201" s="1251">
        <v>7</v>
      </c>
      <c r="AA201" s="1251" t="b">
        <v>1</v>
      </c>
    </row>
    <row r="202" spans="1:27" ht="12">
      <c r="A202" s="1251">
        <v>25</v>
      </c>
      <c r="B202" s="1251">
        <v>200</v>
      </c>
      <c r="C202" s="1251" t="s">
        <v>1687</v>
      </c>
      <c r="D202" s="1251">
        <v>636800</v>
      </c>
      <c r="E202" s="1251" t="s">
        <v>1997</v>
      </c>
      <c r="F202" s="1251">
        <v>2019</v>
      </c>
      <c r="G202" s="1252">
        <v>383.43000000000001</v>
      </c>
      <c r="H202" s="1252">
        <v>383.43000000000001</v>
      </c>
      <c r="I202" s="1252">
        <v>305.75999999999999</v>
      </c>
      <c r="J202" s="1252">
        <v>305.75999999999999</v>
      </c>
      <c r="K202" s="1252">
        <v>264.88</v>
      </c>
      <c r="L202" s="1252">
        <v>373.56</v>
      </c>
      <c r="M202" s="1252">
        <v>383.77999999999997</v>
      </c>
      <c r="N202" s="1252">
        <v>408.91000000000003</v>
      </c>
      <c r="O202" s="1252">
        <v>408.91000000000003</v>
      </c>
      <c r="P202" s="1252">
        <v>408.91000000000003</v>
      </c>
      <c r="Q202" s="1252">
        <v>817.82000000000005</v>
      </c>
      <c r="R202" s="1252">
        <v>408.91000000000003</v>
      </c>
      <c r="S202" s="1252">
        <v>4854.0599999999986</v>
      </c>
      <c r="T202" s="1252">
        <v>0</v>
      </c>
      <c r="U202" s="1251" t="s">
        <v>116</v>
      </c>
      <c r="V202" s="1251" t="s">
        <v>397</v>
      </c>
      <c r="W202" s="1251" t="s">
        <v>1996</v>
      </c>
      <c r="X202" s="1251" t="s">
        <v>2042</v>
      </c>
      <c r="Y202" s="1251">
        <v>636</v>
      </c>
      <c r="Z202" s="1251">
        <v>8</v>
      </c>
      <c r="AA202" s="1251" t="b">
        <v>1</v>
      </c>
    </row>
    <row r="203" spans="1:27" ht="12">
      <c r="A203" s="1251">
        <v>25</v>
      </c>
      <c r="B203" s="1251">
        <v>200</v>
      </c>
      <c r="C203" s="1251" t="s">
        <v>1687</v>
      </c>
      <c r="D203" s="1251">
        <v>641100</v>
      </c>
      <c r="E203" s="1251" t="s">
        <v>2065</v>
      </c>
      <c r="F203" s="1251">
        <v>2019</v>
      </c>
      <c r="G203" s="1252">
        <v>243.37</v>
      </c>
      <c r="H203" s="1252">
        <v>0</v>
      </c>
      <c r="I203" s="1252">
        <v>0</v>
      </c>
      <c r="J203" s="1252">
        <v>0</v>
      </c>
      <c r="K203" s="1252">
        <v>0</v>
      </c>
      <c r="L203" s="1252">
        <v>0</v>
      </c>
      <c r="M203" s="1252">
        <v>0</v>
      </c>
      <c r="N203" s="1252">
        <v>0</v>
      </c>
      <c r="O203" s="1252">
        <v>0</v>
      </c>
      <c r="P203" s="1252">
        <v>0</v>
      </c>
      <c r="Q203" s="1252">
        <v>0</v>
      </c>
      <c r="R203" s="1252">
        <v>0</v>
      </c>
      <c r="S203" s="1252">
        <v>243.37</v>
      </c>
      <c r="T203" s="1252">
        <v>0</v>
      </c>
      <c r="U203" s="1251" t="s">
        <v>116</v>
      </c>
      <c r="V203" s="1251" t="s">
        <v>397</v>
      </c>
      <c r="W203" s="1251" t="s">
        <v>1999</v>
      </c>
      <c r="X203" s="1251" t="s">
        <v>2042</v>
      </c>
      <c r="Y203" s="1251">
        <v>641</v>
      </c>
      <c r="Z203" s="1251">
        <v>1</v>
      </c>
      <c r="AA203" s="1251" t="b">
        <v>1</v>
      </c>
    </row>
    <row r="204" spans="1:27" ht="12">
      <c r="A204" s="1251">
        <v>25</v>
      </c>
      <c r="B204" s="1251">
        <v>200</v>
      </c>
      <c r="C204" s="1251" t="s">
        <v>1687</v>
      </c>
      <c r="D204" s="1251">
        <v>650531</v>
      </c>
      <c r="E204" s="1251" t="s">
        <v>2066</v>
      </c>
      <c r="F204" s="1251">
        <v>2019</v>
      </c>
      <c r="G204" s="1252">
        <v>0</v>
      </c>
      <c r="H204" s="1252">
        <v>330.36000000000001</v>
      </c>
      <c r="I204" s="1252">
        <v>0</v>
      </c>
      <c r="J204" s="1252">
        <v>0</v>
      </c>
      <c r="K204" s="1252">
        <v>0</v>
      </c>
      <c r="L204" s="1252">
        <v>0</v>
      </c>
      <c r="M204" s="1252">
        <v>0</v>
      </c>
      <c r="N204" s="1252">
        <v>0</v>
      </c>
      <c r="O204" s="1252">
        <v>0</v>
      </c>
      <c r="P204" s="1252">
        <v>0</v>
      </c>
      <c r="Q204" s="1252">
        <v>0</v>
      </c>
      <c r="R204" s="1252">
        <v>0</v>
      </c>
      <c r="S204" s="1252">
        <v>330.36000000000001</v>
      </c>
      <c r="T204" s="1252">
        <v>0</v>
      </c>
      <c r="U204" s="1251" t="s">
        <v>116</v>
      </c>
      <c r="V204" s="1251" t="s">
        <v>397</v>
      </c>
      <c r="W204" s="1251" t="s">
        <v>2067</v>
      </c>
      <c r="X204" s="1251" t="s">
        <v>2042</v>
      </c>
      <c r="Y204" s="1251">
        <v>650</v>
      </c>
      <c r="Z204" s="1251">
        <v>5</v>
      </c>
      <c r="AA204" s="1251" t="b">
        <v>1</v>
      </c>
    </row>
    <row r="205" spans="1:27" ht="12">
      <c r="A205" s="1251">
        <v>25</v>
      </c>
      <c r="B205" s="1251">
        <v>200</v>
      </c>
      <c r="C205" s="1251" t="s">
        <v>1687</v>
      </c>
      <c r="D205" s="1251">
        <v>650540</v>
      </c>
      <c r="E205" s="1251" t="s">
        <v>2004</v>
      </c>
      <c r="F205" s="1251">
        <v>2019</v>
      </c>
      <c r="G205" s="1252">
        <v>50.329999999999998</v>
      </c>
      <c r="H205" s="1252">
        <v>572.40999999999997</v>
      </c>
      <c r="I205" s="1252">
        <v>67.109999999999999</v>
      </c>
      <c r="J205" s="1252">
        <v>18.359999999999999</v>
      </c>
      <c r="K205" s="1252">
        <v>82.719999999999999</v>
      </c>
      <c r="L205" s="1252">
        <v>649.07000000000005</v>
      </c>
      <c r="M205" s="1252">
        <v>54.340000000000003</v>
      </c>
      <c r="N205" s="1252">
        <v>369.94999999999999</v>
      </c>
      <c r="O205" s="1252">
        <v>0</v>
      </c>
      <c r="P205" s="1252">
        <v>18.120000000000001</v>
      </c>
      <c r="Q205" s="1252">
        <v>183.38</v>
      </c>
      <c r="R205" s="1252">
        <v>2124.0999999999999</v>
      </c>
      <c r="S205" s="1252">
        <v>4189.8899999999994</v>
      </c>
      <c r="T205" s="1252">
        <v>0</v>
      </c>
      <c r="U205" s="1251" t="s">
        <v>116</v>
      </c>
      <c r="V205" s="1251" t="s">
        <v>397</v>
      </c>
      <c r="W205" s="1251" t="s">
        <v>2005</v>
      </c>
      <c r="X205" s="1251" t="s">
        <v>2042</v>
      </c>
      <c r="Y205" s="1251">
        <v>650</v>
      </c>
      <c r="Z205" s="1251">
        <v>5</v>
      </c>
      <c r="AA205" s="1251" t="b">
        <v>1</v>
      </c>
    </row>
    <row r="206" spans="1:27" ht="12">
      <c r="A206" s="1251">
        <v>25</v>
      </c>
      <c r="B206" s="1251">
        <v>200</v>
      </c>
      <c r="C206" s="1251" t="s">
        <v>1687</v>
      </c>
      <c r="D206" s="1251">
        <v>650541</v>
      </c>
      <c r="E206" s="1251" t="s">
        <v>2068</v>
      </c>
      <c r="F206" s="1251">
        <v>2019</v>
      </c>
      <c r="G206" s="1252">
        <v>0</v>
      </c>
      <c r="H206" s="1252">
        <v>202.02000000000001</v>
      </c>
      <c r="I206" s="1252">
        <v>0</v>
      </c>
      <c r="J206" s="1252">
        <v>0</v>
      </c>
      <c r="K206" s="1252">
        <v>0</v>
      </c>
      <c r="L206" s="1252">
        <v>0</v>
      </c>
      <c r="M206" s="1252">
        <v>0</v>
      </c>
      <c r="N206" s="1252">
        <v>0</v>
      </c>
      <c r="O206" s="1252">
        <v>0</v>
      </c>
      <c r="P206" s="1252">
        <v>0</v>
      </c>
      <c r="Q206" s="1252">
        <v>0</v>
      </c>
      <c r="R206" s="1252">
        <v>0</v>
      </c>
      <c r="S206" s="1252">
        <v>202.02000000000001</v>
      </c>
      <c r="T206" s="1252">
        <v>0</v>
      </c>
      <c r="U206" s="1251" t="s">
        <v>116</v>
      </c>
      <c r="V206" s="1251" t="s">
        <v>397</v>
      </c>
      <c r="W206" s="1251" t="s">
        <v>2005</v>
      </c>
      <c r="X206" s="1251" t="s">
        <v>2042</v>
      </c>
      <c r="Y206" s="1251">
        <v>650</v>
      </c>
      <c r="Z206" s="1251">
        <v>5</v>
      </c>
      <c r="AA206" s="1251" t="b">
        <v>1</v>
      </c>
    </row>
    <row r="207" spans="1:27" ht="12">
      <c r="A207" s="1251">
        <v>25</v>
      </c>
      <c r="B207" s="1251">
        <v>200</v>
      </c>
      <c r="C207" s="1251" t="s">
        <v>1687</v>
      </c>
      <c r="D207" s="1251">
        <v>650800</v>
      </c>
      <c r="E207" s="1251" t="s">
        <v>2007</v>
      </c>
      <c r="F207" s="1251">
        <v>2019</v>
      </c>
      <c r="G207" s="1252">
        <v>57.450000000000003</v>
      </c>
      <c r="H207" s="1252">
        <v>462</v>
      </c>
      <c r="I207" s="1252">
        <v>4.2999999999999998</v>
      </c>
      <c r="J207" s="1252">
        <v>210</v>
      </c>
      <c r="K207" s="1252">
        <v>0</v>
      </c>
      <c r="L207" s="1252">
        <v>0</v>
      </c>
      <c r="M207" s="1252">
        <v>0</v>
      </c>
      <c r="N207" s="1252">
        <v>112.7</v>
      </c>
      <c r="O207" s="1252">
        <v>256</v>
      </c>
      <c r="P207" s="1252">
        <v>7.2000000000000002</v>
      </c>
      <c r="Q207" s="1252">
        <v>197.5</v>
      </c>
      <c r="R207" s="1252">
        <v>0</v>
      </c>
      <c r="S207" s="1252">
        <v>1307.1500000000001</v>
      </c>
      <c r="T207" s="1252">
        <v>0</v>
      </c>
      <c r="U207" s="1251" t="s">
        <v>116</v>
      </c>
      <c r="V207" s="1251" t="s">
        <v>397</v>
      </c>
      <c r="W207" s="1251" t="s">
        <v>2005</v>
      </c>
      <c r="X207" s="1251" t="s">
        <v>2042</v>
      </c>
      <c r="Y207" s="1251">
        <v>650</v>
      </c>
      <c r="Z207" s="1251">
        <v>8</v>
      </c>
      <c r="AA207" s="1251" t="b">
        <v>1</v>
      </c>
    </row>
    <row r="208" spans="1:27" ht="12">
      <c r="A208" s="1251">
        <v>25</v>
      </c>
      <c r="B208" s="1251">
        <v>200</v>
      </c>
      <c r="C208" s="1251" t="s">
        <v>1687</v>
      </c>
      <c r="D208" s="1251">
        <v>656800</v>
      </c>
      <c r="E208" s="1251" t="s">
        <v>2069</v>
      </c>
      <c r="F208" s="1251">
        <v>2019</v>
      </c>
      <c r="G208" s="1252">
        <v>0</v>
      </c>
      <c r="H208" s="1252">
        <v>0</v>
      </c>
      <c r="I208" s="1252">
        <v>0</v>
      </c>
      <c r="J208" s="1252">
        <v>0</v>
      </c>
      <c r="K208" s="1252">
        <v>0</v>
      </c>
      <c r="L208" s="1252">
        <v>0</v>
      </c>
      <c r="M208" s="1252">
        <v>0</v>
      </c>
      <c r="N208" s="1252">
        <v>0</v>
      </c>
      <c r="O208" s="1252">
        <v>0</v>
      </c>
      <c r="P208" s="1252">
        <v>0</v>
      </c>
      <c r="Q208" s="1252">
        <v>85.290000000000006</v>
      </c>
      <c r="R208" s="1252">
        <v>0</v>
      </c>
      <c r="S208" s="1252">
        <v>85.290000000000006</v>
      </c>
      <c r="T208" s="1252">
        <v>0</v>
      </c>
      <c r="U208" s="1251" t="s">
        <v>116</v>
      </c>
      <c r="V208" s="1251" t="s">
        <v>397</v>
      </c>
      <c r="W208" s="1251" t="s">
        <v>2070</v>
      </c>
      <c r="X208" s="1251" t="s">
        <v>2042</v>
      </c>
      <c r="Y208" s="1251">
        <v>656</v>
      </c>
      <c r="Z208" s="1251">
        <v>8</v>
      </c>
      <c r="AA208" s="1251" t="b">
        <v>1</v>
      </c>
    </row>
    <row r="209" spans="1:27" ht="12">
      <c r="A209" s="1251">
        <v>25</v>
      </c>
      <c r="B209" s="1251">
        <v>200</v>
      </c>
      <c r="C209" s="1251" t="s">
        <v>1687</v>
      </c>
      <c r="D209" s="1251">
        <v>670700</v>
      </c>
      <c r="E209" s="1251" t="s">
        <v>2008</v>
      </c>
      <c r="F209" s="1251">
        <v>2019</v>
      </c>
      <c r="G209" s="1252">
        <v>11.67</v>
      </c>
      <c r="H209" s="1252">
        <v>1192.8299999999999</v>
      </c>
      <c r="I209" s="1252">
        <v>1015.96</v>
      </c>
      <c r="J209" s="1252">
        <v>2275.7800000000002</v>
      </c>
      <c r="K209" s="1252">
        <v>1398.9200000000001</v>
      </c>
      <c r="L209" s="1252">
        <v>1365.4000000000001</v>
      </c>
      <c r="M209" s="1252">
        <v>1073.26</v>
      </c>
      <c r="N209" s="1252">
        <v>2009.45</v>
      </c>
      <c r="O209" s="1252">
        <v>1580.3599999999999</v>
      </c>
      <c r="P209" s="1252">
        <v>2541.9499999999998</v>
      </c>
      <c r="Q209" s="1252">
        <v>1788.4400000000001</v>
      </c>
      <c r="R209" s="1252">
        <v>675.27999999999997</v>
      </c>
      <c r="S209" s="1252">
        <v>16929.300000000003</v>
      </c>
      <c r="T209" s="1252">
        <v>0</v>
      </c>
      <c r="U209" s="1251" t="s">
        <v>116</v>
      </c>
      <c r="V209" s="1251" t="s">
        <v>397</v>
      </c>
      <c r="W209" s="1251" t="s">
        <v>2009</v>
      </c>
      <c r="X209" s="1251" t="s">
        <v>2042</v>
      </c>
      <c r="Y209" s="1251">
        <v>670</v>
      </c>
      <c r="Z209" s="1251">
        <v>7</v>
      </c>
      <c r="AA209" s="1251" t="b">
        <v>1</v>
      </c>
    </row>
    <row r="210" spans="1:27" ht="12">
      <c r="A210" s="1251">
        <v>25</v>
      </c>
      <c r="B210" s="1251">
        <v>200</v>
      </c>
      <c r="C210" s="1251" t="s">
        <v>1687</v>
      </c>
      <c r="D210" s="1251">
        <v>670710</v>
      </c>
      <c r="E210" s="1251" t="s">
        <v>2010</v>
      </c>
      <c r="F210" s="1251">
        <v>2019</v>
      </c>
      <c r="G210" s="1252">
        <v>-484.19999999999999</v>
      </c>
      <c r="H210" s="1252">
        <v>-1098.26</v>
      </c>
      <c r="I210" s="1252">
        <v>-628.19000000000005</v>
      </c>
      <c r="J210" s="1252">
        <v>-352.50999999999999</v>
      </c>
      <c r="K210" s="1252">
        <v>-331.5</v>
      </c>
      <c r="L210" s="1252">
        <v>-502.19999999999999</v>
      </c>
      <c r="M210" s="1252">
        <v>-103.17</v>
      </c>
      <c r="N210" s="1252">
        <v>-119.37</v>
      </c>
      <c r="O210" s="1252">
        <v>-76.650000000000006</v>
      </c>
      <c r="P210" s="1252">
        <v>-454.92000000000002</v>
      </c>
      <c r="Q210" s="1252">
        <v>-625.72000000000003</v>
      </c>
      <c r="R210" s="1252">
        <v>-222.62</v>
      </c>
      <c r="S210" s="1252">
        <v>-4999.3099999999995</v>
      </c>
      <c r="T210" s="1252">
        <v>0</v>
      </c>
      <c r="U210" s="1251" t="s">
        <v>116</v>
      </c>
      <c r="V210" s="1251" t="s">
        <v>397</v>
      </c>
      <c r="W210" s="1251" t="s">
        <v>2009</v>
      </c>
      <c r="X210" s="1251" t="s">
        <v>2042</v>
      </c>
      <c r="Y210" s="1251">
        <v>670</v>
      </c>
      <c r="Z210" s="1251">
        <v>7</v>
      </c>
      <c r="AA210" s="1251" t="b">
        <v>1</v>
      </c>
    </row>
    <row r="211" spans="1:27" ht="12">
      <c r="A211" s="1251">
        <v>25</v>
      </c>
      <c r="B211" s="1251">
        <v>200</v>
      </c>
      <c r="C211" s="1251" t="s">
        <v>1687</v>
      </c>
      <c r="D211" s="1251">
        <v>675100</v>
      </c>
      <c r="E211" s="1251" t="s">
        <v>2011</v>
      </c>
      <c r="F211" s="1251">
        <v>2019</v>
      </c>
      <c r="G211" s="1252">
        <v>0</v>
      </c>
      <c r="H211" s="1252">
        <v>0</v>
      </c>
      <c r="I211" s="1252">
        <v>0</v>
      </c>
      <c r="J211" s="1252">
        <v>0</v>
      </c>
      <c r="K211" s="1252">
        <v>0</v>
      </c>
      <c r="L211" s="1252">
        <v>0</v>
      </c>
      <c r="M211" s="1252">
        <v>0</v>
      </c>
      <c r="N211" s="1252">
        <v>0</v>
      </c>
      <c r="O211" s="1252">
        <v>0</v>
      </c>
      <c r="P211" s="1252">
        <v>24.989999999999998</v>
      </c>
      <c r="Q211" s="1252">
        <v>0</v>
      </c>
      <c r="R211" s="1252">
        <v>0</v>
      </c>
      <c r="S211" s="1252">
        <v>24.989999999999998</v>
      </c>
      <c r="T211" s="1252">
        <v>0</v>
      </c>
      <c r="U211" s="1251" t="s">
        <v>116</v>
      </c>
      <c r="V211" s="1251" t="s">
        <v>397</v>
      </c>
      <c r="W211" s="1251" t="s">
        <v>2012</v>
      </c>
      <c r="X211" s="1251" t="s">
        <v>2042</v>
      </c>
      <c r="Y211" s="1251">
        <v>675</v>
      </c>
      <c r="Z211" s="1251">
        <v>1</v>
      </c>
      <c r="AA211" s="1251" t="b">
        <v>1</v>
      </c>
    </row>
    <row r="212" spans="1:27" ht="12">
      <c r="A212" s="1251">
        <v>25</v>
      </c>
      <c r="B212" s="1251">
        <v>200</v>
      </c>
      <c r="C212" s="1251" t="s">
        <v>1687</v>
      </c>
      <c r="D212" s="1251">
        <v>675500</v>
      </c>
      <c r="E212" s="1251" t="s">
        <v>2013</v>
      </c>
      <c r="F212" s="1251">
        <v>2019</v>
      </c>
      <c r="G212" s="1252">
        <v>439.70999999999998</v>
      </c>
      <c r="H212" s="1252">
        <v>779.05999999999995</v>
      </c>
      <c r="I212" s="1252">
        <v>681.27999999999997</v>
      </c>
      <c r="J212" s="1252">
        <v>829.88</v>
      </c>
      <c r="K212" s="1252">
        <v>1078.8900000000001</v>
      </c>
      <c r="L212" s="1252">
        <v>1175.49</v>
      </c>
      <c r="M212" s="1252">
        <v>900.44000000000005</v>
      </c>
      <c r="N212" s="1252">
        <v>1037.8900000000001</v>
      </c>
      <c r="O212" s="1252">
        <v>1020.09</v>
      </c>
      <c r="P212" s="1252">
        <v>935.24000000000001</v>
      </c>
      <c r="Q212" s="1252">
        <v>1012.03</v>
      </c>
      <c r="R212" s="1252">
        <v>679.19000000000005</v>
      </c>
      <c r="S212" s="1252">
        <v>10569.190000000002</v>
      </c>
      <c r="T212" s="1252">
        <v>0</v>
      </c>
      <c r="U212" s="1251" t="s">
        <v>116</v>
      </c>
      <c r="V212" s="1251" t="s">
        <v>397</v>
      </c>
      <c r="W212" s="1251" t="s">
        <v>2012</v>
      </c>
      <c r="X212" s="1251" t="s">
        <v>2042</v>
      </c>
      <c r="Y212" s="1251">
        <v>675</v>
      </c>
      <c r="Z212" s="1251">
        <v>5</v>
      </c>
      <c r="AA212" s="1251" t="b">
        <v>1</v>
      </c>
    </row>
    <row r="213" spans="1:27" ht="12">
      <c r="A213" s="1251">
        <v>25</v>
      </c>
      <c r="B213" s="1251">
        <v>200</v>
      </c>
      <c r="C213" s="1251" t="s">
        <v>1687</v>
      </c>
      <c r="D213" s="1251">
        <v>675800</v>
      </c>
      <c r="E213" s="1251" t="s">
        <v>2014</v>
      </c>
      <c r="F213" s="1251">
        <v>2019</v>
      </c>
      <c r="G213" s="1252">
        <v>0</v>
      </c>
      <c r="H213" s="1252">
        <v>0</v>
      </c>
      <c r="I213" s="1252">
        <v>0</v>
      </c>
      <c r="J213" s="1252">
        <v>0</v>
      </c>
      <c r="K213" s="1252">
        <v>0</v>
      </c>
      <c r="L213" s="1252">
        <v>0</v>
      </c>
      <c r="M213" s="1252">
        <v>318.81</v>
      </c>
      <c r="N213" s="1252">
        <v>0</v>
      </c>
      <c r="O213" s="1252">
        <v>3745.9099999999999</v>
      </c>
      <c r="P213" s="1252">
        <v>-3641.8800000000001</v>
      </c>
      <c r="Q213" s="1252">
        <v>32</v>
      </c>
      <c r="R213" s="1252">
        <v>0</v>
      </c>
      <c r="S213" s="1252">
        <v>454.83999999999969</v>
      </c>
      <c r="T213" s="1252">
        <v>0</v>
      </c>
      <c r="U213" s="1251" t="s">
        <v>116</v>
      </c>
      <c r="V213" s="1251" t="s">
        <v>397</v>
      </c>
      <c r="W213" s="1251" t="s">
        <v>2015</v>
      </c>
      <c r="X213" s="1251" t="s">
        <v>2042</v>
      </c>
      <c r="Y213" s="1251">
        <v>675</v>
      </c>
      <c r="Z213" s="1251">
        <v>8</v>
      </c>
      <c r="AA213" s="1251" t="b">
        <v>1</v>
      </c>
    </row>
    <row r="214" spans="1:27" ht="12">
      <c r="A214" s="1251">
        <v>25</v>
      </c>
      <c r="B214" s="1251">
        <v>200</v>
      </c>
      <c r="C214" s="1251" t="s">
        <v>1687</v>
      </c>
      <c r="D214" s="1251">
        <v>675808</v>
      </c>
      <c r="E214" s="1251" t="s">
        <v>2016</v>
      </c>
      <c r="F214" s="1251">
        <v>2019</v>
      </c>
      <c r="G214" s="1252">
        <v>1003.49</v>
      </c>
      <c r="H214" s="1252">
        <v>1028.25</v>
      </c>
      <c r="I214" s="1252">
        <v>1040.73</v>
      </c>
      <c r="J214" s="1252">
        <v>1025.6600000000001</v>
      </c>
      <c r="K214" s="1252">
        <v>1087.05</v>
      </c>
      <c r="L214" s="1252">
        <v>1006.08</v>
      </c>
      <c r="M214" s="1252">
        <v>1019.55</v>
      </c>
      <c r="N214" s="1252">
        <v>1023.63</v>
      </c>
      <c r="O214" s="1252">
        <v>1003.61</v>
      </c>
      <c r="P214" s="1252">
        <v>1019.35</v>
      </c>
      <c r="Q214" s="1252">
        <v>914.64999999999998</v>
      </c>
      <c r="R214" s="1252">
        <v>1017.24</v>
      </c>
      <c r="S214" s="1252">
        <v>12189.290000000001</v>
      </c>
      <c r="T214" s="1252">
        <v>0</v>
      </c>
      <c r="U214" s="1251" t="s">
        <v>116</v>
      </c>
      <c r="V214" s="1251" t="s">
        <v>397</v>
      </c>
      <c r="W214" s="1251" t="s">
        <v>2017</v>
      </c>
      <c r="X214" s="1251" t="s">
        <v>2042</v>
      </c>
      <c r="Y214" s="1251">
        <v>675</v>
      </c>
      <c r="Z214" s="1251">
        <v>8</v>
      </c>
      <c r="AA214" s="1251" t="b">
        <v>1</v>
      </c>
    </row>
    <row r="215" spans="1:27" ht="12">
      <c r="A215" s="1251">
        <v>25</v>
      </c>
      <c r="B215" s="1251">
        <v>200</v>
      </c>
      <c r="C215" s="1251" t="s">
        <v>1687</v>
      </c>
      <c r="D215" s="1251">
        <v>675810</v>
      </c>
      <c r="E215" s="1251" t="s">
        <v>2018</v>
      </c>
      <c r="F215" s="1251">
        <v>2019</v>
      </c>
      <c r="G215" s="1252">
        <v>131.03999999999999</v>
      </c>
      <c r="H215" s="1252">
        <v>131.03999999999999</v>
      </c>
      <c r="I215" s="1252">
        <v>161.11000000000001</v>
      </c>
      <c r="J215" s="1252">
        <v>133.69</v>
      </c>
      <c r="K215" s="1252">
        <v>138.69999999999999</v>
      </c>
      <c r="L215" s="1252">
        <v>131.03999999999999</v>
      </c>
      <c r="M215" s="1252">
        <v>131.03999999999999</v>
      </c>
      <c r="N215" s="1252">
        <v>0</v>
      </c>
      <c r="O215" s="1252">
        <v>272.88999999999999</v>
      </c>
      <c r="P215" s="1252">
        <v>577.92999999999995</v>
      </c>
      <c r="Q215" s="1252">
        <v>563.44000000000005</v>
      </c>
      <c r="R215" s="1252">
        <v>513.46000000000004</v>
      </c>
      <c r="S215" s="1252">
        <v>2885.3799999999997</v>
      </c>
      <c r="T215" s="1252">
        <v>0</v>
      </c>
      <c r="U215" s="1251" t="s">
        <v>116</v>
      </c>
      <c r="V215" s="1251" t="s">
        <v>397</v>
      </c>
      <c r="W215" s="1251" t="s">
        <v>2017</v>
      </c>
      <c r="X215" s="1251" t="s">
        <v>2042</v>
      </c>
      <c r="Y215" s="1251">
        <v>675</v>
      </c>
      <c r="Z215" s="1251">
        <v>8</v>
      </c>
      <c r="AA215" s="1251" t="b">
        <v>1</v>
      </c>
    </row>
    <row r="216" spans="1:27" ht="12">
      <c r="A216" s="1251">
        <v>25</v>
      </c>
      <c r="B216" s="1251">
        <v>200</v>
      </c>
      <c r="C216" s="1251" t="s">
        <v>1687</v>
      </c>
      <c r="D216" s="1251">
        <v>675819</v>
      </c>
      <c r="E216" s="1251" t="s">
        <v>2021</v>
      </c>
      <c r="F216" s="1251">
        <v>2019</v>
      </c>
      <c r="G216" s="1252">
        <v>358.27999999999997</v>
      </c>
      <c r="H216" s="1252">
        <v>358.70999999999998</v>
      </c>
      <c r="I216" s="1252">
        <v>351.83999999999997</v>
      </c>
      <c r="J216" s="1252">
        <v>229.24000000000001</v>
      </c>
      <c r="K216" s="1252">
        <v>1539.3</v>
      </c>
      <c r="L216" s="1252">
        <v>3477.4899999999998</v>
      </c>
      <c r="M216" s="1252">
        <v>1082.28</v>
      </c>
      <c r="N216" s="1252">
        <v>2700.5</v>
      </c>
      <c r="O216" s="1252">
        <v>1125.0899999999999</v>
      </c>
      <c r="P216" s="1252">
        <v>944.11000000000001</v>
      </c>
      <c r="Q216" s="1252">
        <v>865.48000000000002</v>
      </c>
      <c r="R216" s="1252">
        <v>2059.8699999999999</v>
      </c>
      <c r="S216" s="1252">
        <v>15092.189999999999</v>
      </c>
      <c r="T216" s="1252">
        <v>0</v>
      </c>
      <c r="U216" s="1251" t="s">
        <v>116</v>
      </c>
      <c r="V216" s="1251" t="s">
        <v>397</v>
      </c>
      <c r="W216" s="1251" t="s">
        <v>2022</v>
      </c>
      <c r="X216" s="1251" t="s">
        <v>2042</v>
      </c>
      <c r="Y216" s="1251">
        <v>675</v>
      </c>
      <c r="Z216" s="1251">
        <v>8</v>
      </c>
      <c r="AA216" s="1251" t="b">
        <v>1</v>
      </c>
    </row>
    <row r="217" spans="1:27" ht="12">
      <c r="A217" s="1251">
        <v>25</v>
      </c>
      <c r="B217" s="1251">
        <v>200</v>
      </c>
      <c r="C217" s="1251" t="s">
        <v>1687</v>
      </c>
      <c r="D217" s="1251">
        <v>675824</v>
      </c>
      <c r="E217" s="1251" t="s">
        <v>2071</v>
      </c>
      <c r="F217" s="1251">
        <v>2019</v>
      </c>
      <c r="G217" s="1252">
        <v>0</v>
      </c>
      <c r="H217" s="1252">
        <v>0</v>
      </c>
      <c r="I217" s="1252">
        <v>0</v>
      </c>
      <c r="J217" s="1252">
        <v>0</v>
      </c>
      <c r="K217" s="1252">
        <v>0</v>
      </c>
      <c r="L217" s="1252">
        <v>0</v>
      </c>
      <c r="M217" s="1252">
        <v>0</v>
      </c>
      <c r="N217" s="1252">
        <v>0</v>
      </c>
      <c r="O217" s="1252">
        <v>0</v>
      </c>
      <c r="P217" s="1252">
        <v>0</v>
      </c>
      <c r="Q217" s="1252">
        <v>0</v>
      </c>
      <c r="R217" s="1252">
        <v>675</v>
      </c>
      <c r="S217" s="1252">
        <v>675</v>
      </c>
      <c r="T217" s="1252">
        <v>0</v>
      </c>
      <c r="U217" s="1251" t="s">
        <v>116</v>
      </c>
      <c r="V217" s="1251" t="s">
        <v>397</v>
      </c>
      <c r="W217" s="1251" t="s">
        <v>2072</v>
      </c>
      <c r="X217" s="1251" t="s">
        <v>2042</v>
      </c>
      <c r="Y217" s="1251">
        <v>675</v>
      </c>
      <c r="Z217" s="1251">
        <v>8</v>
      </c>
      <c r="AA217" s="1251" t="b">
        <v>1</v>
      </c>
    </row>
    <row r="218" spans="1:27" ht="12">
      <c r="A218" s="1251">
        <v>25</v>
      </c>
      <c r="B218" s="1251">
        <v>200</v>
      </c>
      <c r="C218" s="1251" t="s">
        <v>1687</v>
      </c>
      <c r="D218" s="1251">
        <v>675828</v>
      </c>
      <c r="E218" s="1251" t="s">
        <v>2023</v>
      </c>
      <c r="F218" s="1251">
        <v>2019</v>
      </c>
      <c r="G218" s="1252">
        <v>0</v>
      </c>
      <c r="H218" s="1252">
        <v>0</v>
      </c>
      <c r="I218" s="1252">
        <v>104.98999999999999</v>
      </c>
      <c r="J218" s="1252">
        <v>0</v>
      </c>
      <c r="K218" s="1252">
        <v>175</v>
      </c>
      <c r="L218" s="1252">
        <v>0</v>
      </c>
      <c r="M218" s="1252">
        <v>315</v>
      </c>
      <c r="N218" s="1252">
        <v>206</v>
      </c>
      <c r="O218" s="1252">
        <v>875.5</v>
      </c>
      <c r="P218" s="1252">
        <v>0</v>
      </c>
      <c r="Q218" s="1252">
        <v>161.49000000000001</v>
      </c>
      <c r="R218" s="1252">
        <v>149.99000000000001</v>
      </c>
      <c r="S218" s="1252">
        <v>1987.97</v>
      </c>
      <c r="T218" s="1252">
        <v>0</v>
      </c>
      <c r="U218" s="1251" t="s">
        <v>116</v>
      </c>
      <c r="V218" s="1251" t="s">
        <v>397</v>
      </c>
      <c r="W218" s="1251" t="s">
        <v>2024</v>
      </c>
      <c r="X218" s="1251" t="s">
        <v>2042</v>
      </c>
      <c r="Y218" s="1251">
        <v>675</v>
      </c>
      <c r="Z218" s="1251">
        <v>8</v>
      </c>
      <c r="AA218" s="1251" t="b">
        <v>1</v>
      </c>
    </row>
    <row r="219" spans="1:27" ht="12">
      <c r="A219" s="1251">
        <v>25</v>
      </c>
      <c r="B219" s="1251">
        <v>200</v>
      </c>
      <c r="C219" s="1251" t="s">
        <v>1687</v>
      </c>
      <c r="D219" s="1251">
        <v>675831</v>
      </c>
      <c r="E219" s="1251" t="s">
        <v>2027</v>
      </c>
      <c r="F219" s="1251">
        <v>2019</v>
      </c>
      <c r="G219" s="1252">
        <v>11.789999999999999</v>
      </c>
      <c r="H219" s="1252">
        <v>71.640000000000001</v>
      </c>
      <c r="I219" s="1252">
        <v>11.92</v>
      </c>
      <c r="J219" s="1252">
        <v>0</v>
      </c>
      <c r="K219" s="1252">
        <v>0</v>
      </c>
      <c r="L219" s="1252">
        <v>87.519999999999996</v>
      </c>
      <c r="M219" s="1252">
        <v>60.82</v>
      </c>
      <c r="N219" s="1252">
        <v>0</v>
      </c>
      <c r="O219" s="1252">
        <v>25.239999999999998</v>
      </c>
      <c r="P219" s="1252">
        <v>0</v>
      </c>
      <c r="Q219" s="1252">
        <v>0</v>
      </c>
      <c r="R219" s="1252">
        <v>305.76999999999998</v>
      </c>
      <c r="S219" s="1252">
        <v>574.70000000000005</v>
      </c>
      <c r="T219" s="1252">
        <v>0</v>
      </c>
      <c r="U219" s="1251" t="s">
        <v>116</v>
      </c>
      <c r="V219" s="1251" t="s">
        <v>397</v>
      </c>
      <c r="W219" s="1251" t="s">
        <v>2026</v>
      </c>
      <c r="X219" s="1251" t="s">
        <v>2042</v>
      </c>
      <c r="Y219" s="1251">
        <v>675</v>
      </c>
      <c r="Z219" s="1251">
        <v>8</v>
      </c>
      <c r="AA219" s="1251" t="b">
        <v>1</v>
      </c>
    </row>
    <row r="220" spans="1:27" ht="12">
      <c r="A220" s="1251">
        <v>25</v>
      </c>
      <c r="B220" s="1251">
        <v>200</v>
      </c>
      <c r="C220" s="1251" t="s">
        <v>1687</v>
      </c>
      <c r="D220" s="1251">
        <v>675834</v>
      </c>
      <c r="E220" s="1251" t="s">
        <v>2028</v>
      </c>
      <c r="F220" s="1251">
        <v>2019</v>
      </c>
      <c r="G220" s="1252">
        <v>0</v>
      </c>
      <c r="H220" s="1252">
        <v>0</v>
      </c>
      <c r="I220" s="1252">
        <v>0</v>
      </c>
      <c r="J220" s="1252">
        <v>0</v>
      </c>
      <c r="K220" s="1252">
        <v>26.98</v>
      </c>
      <c r="L220" s="1252">
        <v>0</v>
      </c>
      <c r="M220" s="1252">
        <v>0</v>
      </c>
      <c r="N220" s="1252">
        <v>15</v>
      </c>
      <c r="O220" s="1252">
        <v>236.38999999999999</v>
      </c>
      <c r="P220" s="1252">
        <v>0</v>
      </c>
      <c r="Q220" s="1252">
        <v>362.73000000000002</v>
      </c>
      <c r="R220" s="1252">
        <v>0</v>
      </c>
      <c r="S220" s="1252">
        <v>641.10000000000002</v>
      </c>
      <c r="T220" s="1252">
        <v>0</v>
      </c>
      <c r="U220" s="1251" t="s">
        <v>116</v>
      </c>
      <c r="V220" s="1251" t="s">
        <v>397</v>
      </c>
      <c r="W220" s="1251" t="s">
        <v>2029</v>
      </c>
      <c r="X220" s="1251" t="s">
        <v>2042</v>
      </c>
      <c r="Y220" s="1251">
        <v>675</v>
      </c>
      <c r="Z220" s="1251">
        <v>8</v>
      </c>
      <c r="AA220" s="1251" t="b">
        <v>1</v>
      </c>
    </row>
    <row r="221" spans="1:27" ht="12">
      <c r="A221" s="1251">
        <v>25</v>
      </c>
      <c r="B221" s="1251">
        <v>200</v>
      </c>
      <c r="C221" s="1251" t="s">
        <v>1687</v>
      </c>
      <c r="D221" s="1251">
        <v>675836</v>
      </c>
      <c r="E221" s="1251" t="s">
        <v>2030</v>
      </c>
      <c r="F221" s="1251">
        <v>2019</v>
      </c>
      <c r="G221" s="1252">
        <v>0</v>
      </c>
      <c r="H221" s="1252">
        <v>0</v>
      </c>
      <c r="I221" s="1252">
        <v>0</v>
      </c>
      <c r="J221" s="1252">
        <v>0</v>
      </c>
      <c r="K221" s="1252">
        <v>0</v>
      </c>
      <c r="L221" s="1252">
        <v>0</v>
      </c>
      <c r="M221" s="1252">
        <v>0</v>
      </c>
      <c r="N221" s="1252">
        <v>27.149999999999999</v>
      </c>
      <c r="O221" s="1252">
        <v>0</v>
      </c>
      <c r="P221" s="1252">
        <v>0</v>
      </c>
      <c r="Q221" s="1252">
        <v>0</v>
      </c>
      <c r="R221" s="1252">
        <v>0</v>
      </c>
      <c r="S221" s="1252">
        <v>27.149999999999999</v>
      </c>
      <c r="T221" s="1252">
        <v>0</v>
      </c>
      <c r="U221" s="1251" t="s">
        <v>116</v>
      </c>
      <c r="V221" s="1251" t="s">
        <v>397</v>
      </c>
      <c r="W221" s="1251" t="s">
        <v>2029</v>
      </c>
      <c r="X221" s="1251" t="s">
        <v>2042</v>
      </c>
      <c r="Y221" s="1251">
        <v>675</v>
      </c>
      <c r="Z221" s="1251">
        <v>8</v>
      </c>
      <c r="AA221" s="1251" t="b">
        <v>1</v>
      </c>
    </row>
    <row r="222" spans="1:27" ht="12">
      <c r="A222" s="1251">
        <v>25</v>
      </c>
      <c r="B222" s="1251">
        <v>200</v>
      </c>
      <c r="C222" s="1251" t="s">
        <v>1687</v>
      </c>
      <c r="D222" s="1251">
        <v>675840</v>
      </c>
      <c r="E222" s="1251" t="s">
        <v>2031</v>
      </c>
      <c r="F222" s="1251">
        <v>2019</v>
      </c>
      <c r="G222" s="1252">
        <v>980</v>
      </c>
      <c r="H222" s="1252">
        <v>0</v>
      </c>
      <c r="I222" s="1252">
        <v>290</v>
      </c>
      <c r="J222" s="1252">
        <v>0</v>
      </c>
      <c r="K222" s="1252">
        <v>275</v>
      </c>
      <c r="L222" s="1252">
        <v>157.5</v>
      </c>
      <c r="M222" s="1252">
        <v>238</v>
      </c>
      <c r="N222" s="1252">
        <v>743</v>
      </c>
      <c r="O222" s="1252">
        <v>157.5</v>
      </c>
      <c r="P222" s="1252">
        <v>0</v>
      </c>
      <c r="Q222" s="1252">
        <v>0</v>
      </c>
      <c r="R222" s="1252">
        <v>0</v>
      </c>
      <c r="S222" s="1252">
        <v>2841</v>
      </c>
      <c r="T222" s="1252">
        <v>0</v>
      </c>
      <c r="U222" s="1251" t="s">
        <v>116</v>
      </c>
      <c r="V222" s="1251" t="s">
        <v>397</v>
      </c>
      <c r="W222" s="1251" t="s">
        <v>2015</v>
      </c>
      <c r="X222" s="1251" t="s">
        <v>2042</v>
      </c>
      <c r="Y222" s="1251">
        <v>675</v>
      </c>
      <c r="Z222" s="1251">
        <v>8</v>
      </c>
      <c r="AA222" s="1251" t="b">
        <v>1</v>
      </c>
    </row>
    <row r="223" spans="1:27" ht="12">
      <c r="A223" s="1251">
        <v>25</v>
      </c>
      <c r="B223" s="1251">
        <v>200</v>
      </c>
      <c r="C223" s="1251" t="s">
        <v>1687</v>
      </c>
      <c r="D223" s="1251">
        <v>675846</v>
      </c>
      <c r="E223" s="1251" t="s">
        <v>2073</v>
      </c>
      <c r="F223" s="1251">
        <v>2019</v>
      </c>
      <c r="G223" s="1252">
        <v>20</v>
      </c>
      <c r="H223" s="1252">
        <v>0</v>
      </c>
      <c r="I223" s="1252">
        <v>0</v>
      </c>
      <c r="J223" s="1252">
        <v>0</v>
      </c>
      <c r="K223" s="1252">
        <v>68.439999999999998</v>
      </c>
      <c r="L223" s="1252">
        <v>0</v>
      </c>
      <c r="M223" s="1252">
        <v>21.600000000000001</v>
      </c>
      <c r="N223" s="1252">
        <v>0</v>
      </c>
      <c r="O223" s="1252">
        <v>0</v>
      </c>
      <c r="P223" s="1252">
        <v>0</v>
      </c>
      <c r="Q223" s="1252">
        <v>0</v>
      </c>
      <c r="R223" s="1252">
        <v>0</v>
      </c>
      <c r="S223" s="1252">
        <v>110.03999999999999</v>
      </c>
      <c r="T223" s="1252">
        <v>0</v>
      </c>
      <c r="U223" s="1251" t="s">
        <v>116</v>
      </c>
      <c r="V223" s="1251" t="s">
        <v>397</v>
      </c>
      <c r="W223" s="1251" t="s">
        <v>2029</v>
      </c>
      <c r="X223" s="1251" t="s">
        <v>2042</v>
      </c>
      <c r="Y223" s="1251">
        <v>675</v>
      </c>
      <c r="Z223" s="1251">
        <v>8</v>
      </c>
      <c r="AA223" s="1251" t="b">
        <v>1</v>
      </c>
    </row>
    <row r="224" spans="1:27" ht="12">
      <c r="A224" s="1251">
        <v>25</v>
      </c>
      <c r="B224" s="1251">
        <v>200</v>
      </c>
      <c r="C224" s="1251" t="s">
        <v>1687</v>
      </c>
      <c r="D224" s="1251">
        <v>675850</v>
      </c>
      <c r="E224" s="1251" t="s">
        <v>2033</v>
      </c>
      <c r="F224" s="1251">
        <v>2019</v>
      </c>
      <c r="G224" s="1252">
        <v>0</v>
      </c>
      <c r="H224" s="1252">
        <v>0</v>
      </c>
      <c r="I224" s="1252">
        <v>0</v>
      </c>
      <c r="J224" s="1252">
        <v>506.66000000000003</v>
      </c>
      <c r="K224" s="1252">
        <v>198.62</v>
      </c>
      <c r="L224" s="1252">
        <v>0</v>
      </c>
      <c r="M224" s="1252">
        <v>0</v>
      </c>
      <c r="N224" s="1252">
        <v>0</v>
      </c>
      <c r="O224" s="1252">
        <v>0</v>
      </c>
      <c r="P224" s="1252">
        <v>0</v>
      </c>
      <c r="Q224" s="1252">
        <v>0</v>
      </c>
      <c r="R224" s="1252">
        <v>253.38</v>
      </c>
      <c r="S224" s="1252">
        <v>958.65999999999997</v>
      </c>
      <c r="T224" s="1252">
        <v>0</v>
      </c>
      <c r="U224" s="1251" t="s">
        <v>116</v>
      </c>
      <c r="V224" s="1251" t="s">
        <v>397</v>
      </c>
      <c r="W224" s="1251" t="s">
        <v>2029</v>
      </c>
      <c r="X224" s="1251" t="s">
        <v>2042</v>
      </c>
      <c r="Y224" s="1251">
        <v>675</v>
      </c>
      <c r="Z224" s="1251">
        <v>8</v>
      </c>
      <c r="AA224" s="1251" t="b">
        <v>1</v>
      </c>
    </row>
    <row r="225" spans="1:27" ht="12">
      <c r="A225" s="1251">
        <v>25</v>
      </c>
      <c r="B225" s="1251">
        <v>200</v>
      </c>
      <c r="C225" s="1251" t="s">
        <v>1687</v>
      </c>
      <c r="D225" s="1251">
        <v>675856</v>
      </c>
      <c r="E225" s="1251" t="s">
        <v>2034</v>
      </c>
      <c r="F225" s="1251">
        <v>2019</v>
      </c>
      <c r="G225" s="1252">
        <v>78.719999999999999</v>
      </c>
      <c r="H225" s="1252">
        <v>507.48000000000002</v>
      </c>
      <c r="I225" s="1252">
        <v>0</v>
      </c>
      <c r="J225" s="1252">
        <v>0</v>
      </c>
      <c r="K225" s="1252">
        <v>561.96000000000004</v>
      </c>
      <c r="L225" s="1252">
        <v>757.38999999999999</v>
      </c>
      <c r="M225" s="1252">
        <v>337.35000000000002</v>
      </c>
      <c r="N225" s="1252">
        <v>129.52000000000001</v>
      </c>
      <c r="O225" s="1252">
        <v>220.72</v>
      </c>
      <c r="P225" s="1252">
        <v>0</v>
      </c>
      <c r="Q225" s="1252">
        <v>536.61000000000001</v>
      </c>
      <c r="R225" s="1252">
        <v>0</v>
      </c>
      <c r="S225" s="1252">
        <v>3129.75</v>
      </c>
      <c r="T225" s="1252">
        <v>0</v>
      </c>
      <c r="U225" s="1251" t="s">
        <v>116</v>
      </c>
      <c r="V225" s="1251" t="s">
        <v>397</v>
      </c>
      <c r="W225" s="1251" t="s">
        <v>2035</v>
      </c>
      <c r="X225" s="1251" t="s">
        <v>2042</v>
      </c>
      <c r="Y225" s="1251">
        <v>675</v>
      </c>
      <c r="Z225" s="1251">
        <v>8</v>
      </c>
      <c r="AA225" s="1251" t="b">
        <v>1</v>
      </c>
    </row>
    <row r="226" spans="1:27" ht="12">
      <c r="A226" s="1251">
        <v>25</v>
      </c>
      <c r="B226" s="1251">
        <v>200</v>
      </c>
      <c r="C226" s="1251" t="s">
        <v>1687</v>
      </c>
      <c r="D226" s="1251">
        <v>675864</v>
      </c>
      <c r="E226" s="1251" t="s">
        <v>2074</v>
      </c>
      <c r="F226" s="1251">
        <v>2019</v>
      </c>
      <c r="G226" s="1252">
        <v>3750</v>
      </c>
      <c r="H226" s="1252">
        <v>2000</v>
      </c>
      <c r="I226" s="1252">
        <v>106.58</v>
      </c>
      <c r="J226" s="1252">
        <v>963</v>
      </c>
      <c r="K226" s="1252">
        <v>0</v>
      </c>
      <c r="L226" s="1252">
        <v>1688.26</v>
      </c>
      <c r="M226" s="1252">
        <v>110.2</v>
      </c>
      <c r="N226" s="1252">
        <v>6224.5299999999997</v>
      </c>
      <c r="O226" s="1252">
        <v>0</v>
      </c>
      <c r="P226" s="1252">
        <v>0</v>
      </c>
      <c r="Q226" s="1252">
        <v>6260.3500000000004</v>
      </c>
      <c r="R226" s="1252">
        <v>9155.6900000000005</v>
      </c>
      <c r="S226" s="1252">
        <v>30258.610000000001</v>
      </c>
      <c r="T226" s="1252">
        <v>0</v>
      </c>
      <c r="U226" s="1251" t="s">
        <v>116</v>
      </c>
      <c r="V226" s="1251" t="s">
        <v>397</v>
      </c>
      <c r="W226" s="1251" t="s">
        <v>2015</v>
      </c>
      <c r="X226" s="1251" t="s">
        <v>2042</v>
      </c>
      <c r="Y226" s="1251">
        <v>675</v>
      </c>
      <c r="Z226" s="1251">
        <v>8</v>
      </c>
      <c r="AA226" s="1251" t="b">
        <v>1</v>
      </c>
    </row>
    <row r="227" spans="1:27" ht="12">
      <c r="A227" s="1251">
        <v>25</v>
      </c>
      <c r="B227" s="1251">
        <v>200</v>
      </c>
      <c r="C227" s="1251" t="s">
        <v>1687</v>
      </c>
      <c r="D227" s="1251">
        <v>675865</v>
      </c>
      <c r="E227" s="1251" t="s">
        <v>2075</v>
      </c>
      <c r="F227" s="1251">
        <v>2019</v>
      </c>
      <c r="G227" s="1252">
        <v>0</v>
      </c>
      <c r="H227" s="1252">
        <v>0</v>
      </c>
      <c r="I227" s="1252">
        <v>0</v>
      </c>
      <c r="J227" s="1252">
        <v>0</v>
      </c>
      <c r="K227" s="1252">
        <v>0</v>
      </c>
      <c r="L227" s="1252">
        <v>0</v>
      </c>
      <c r="M227" s="1252">
        <v>0</v>
      </c>
      <c r="N227" s="1252">
        <v>0</v>
      </c>
      <c r="O227" s="1252">
        <v>0</v>
      </c>
      <c r="P227" s="1252">
        <v>0</v>
      </c>
      <c r="Q227" s="1252">
        <v>0</v>
      </c>
      <c r="R227" s="1252">
        <v>0</v>
      </c>
      <c r="S227" s="1252">
        <v>0</v>
      </c>
      <c r="T227" s="1252">
        <v>0</v>
      </c>
      <c r="U227" s="1251" t="s">
        <v>116</v>
      </c>
      <c r="V227" s="1251" t="s">
        <v>397</v>
      </c>
      <c r="W227" s="1251" t="s">
        <v>2015</v>
      </c>
      <c r="X227" s="1251" t="s">
        <v>2042</v>
      </c>
      <c r="Y227" s="1251">
        <v>675</v>
      </c>
      <c r="Z227" s="1251">
        <v>8</v>
      </c>
      <c r="AA227" s="1251" t="b">
        <v>1</v>
      </c>
    </row>
    <row r="228" spans="1:27" ht="12">
      <c r="A228" s="1251">
        <v>25</v>
      </c>
      <c r="B228" s="1251">
        <v>200</v>
      </c>
      <c r="C228" s="1251" t="s">
        <v>1687</v>
      </c>
      <c r="D228" s="1251">
        <v>675866</v>
      </c>
      <c r="E228" s="1251" t="s">
        <v>2076</v>
      </c>
      <c r="F228" s="1251">
        <v>2019</v>
      </c>
      <c r="G228" s="1252">
        <v>0</v>
      </c>
      <c r="H228" s="1252">
        <v>898</v>
      </c>
      <c r="I228" s="1252">
        <v>0</v>
      </c>
      <c r="J228" s="1252">
        <v>0</v>
      </c>
      <c r="K228" s="1252">
        <v>0</v>
      </c>
      <c r="L228" s="1252">
        <v>0</v>
      </c>
      <c r="M228" s="1252">
        <v>0</v>
      </c>
      <c r="N228" s="1252">
        <v>0</v>
      </c>
      <c r="O228" s="1252">
        <v>898</v>
      </c>
      <c r="P228" s="1252">
        <v>0</v>
      </c>
      <c r="Q228" s="1252">
        <v>0</v>
      </c>
      <c r="R228" s="1252">
        <v>0</v>
      </c>
      <c r="S228" s="1252">
        <v>1796</v>
      </c>
      <c r="T228" s="1252">
        <v>0</v>
      </c>
      <c r="U228" s="1251" t="s">
        <v>116</v>
      </c>
      <c r="V228" s="1251" t="s">
        <v>397</v>
      </c>
      <c r="W228" s="1251" t="s">
        <v>2022</v>
      </c>
      <c r="X228" s="1251" t="s">
        <v>2042</v>
      </c>
      <c r="Y228" s="1251">
        <v>675</v>
      </c>
      <c r="Z228" s="1251">
        <v>8</v>
      </c>
      <c r="AA228" s="1251" t="b">
        <v>1</v>
      </c>
    </row>
    <row r="229" spans="1:27" ht="12">
      <c r="A229" s="1251">
        <v>25</v>
      </c>
      <c r="B229" s="1251">
        <v>200</v>
      </c>
      <c r="C229" s="1251" t="s">
        <v>1687</v>
      </c>
      <c r="D229" s="1251">
        <v>676200</v>
      </c>
      <c r="E229" s="1251" t="s">
        <v>2037</v>
      </c>
      <c r="F229" s="1251">
        <v>2019</v>
      </c>
      <c r="G229" s="1252">
        <v>-1436</v>
      </c>
      <c r="H229" s="1252">
        <v>0.02</v>
      </c>
      <c r="I229" s="1252">
        <v>0</v>
      </c>
      <c r="J229" s="1252">
        <v>0</v>
      </c>
      <c r="K229" s="1252">
        <v>-0.25</v>
      </c>
      <c r="L229" s="1252">
        <v>0</v>
      </c>
      <c r="M229" s="1252">
        <v>0</v>
      </c>
      <c r="N229" s="1252">
        <v>0</v>
      </c>
      <c r="O229" s="1252">
        <v>0</v>
      </c>
      <c r="P229" s="1252">
        <v>0</v>
      </c>
      <c r="Q229" s="1252">
        <v>0</v>
      </c>
      <c r="R229" s="1252">
        <v>0</v>
      </c>
      <c r="S229" s="1252">
        <v>-1436.23</v>
      </c>
      <c r="T229" s="1252">
        <v>0</v>
      </c>
      <c r="U229" s="1251" t="s">
        <v>116</v>
      </c>
      <c r="V229" s="1251" t="s">
        <v>397</v>
      </c>
      <c r="W229" s="1251" t="s">
        <v>2015</v>
      </c>
      <c r="X229" s="1251" t="s">
        <v>2042</v>
      </c>
      <c r="Y229" s="1251">
        <v>676</v>
      </c>
      <c r="Z229" s="1251">
        <v>2</v>
      </c>
      <c r="AA229" s="1251" t="b">
        <v>1</v>
      </c>
    </row>
    <row r="230" spans="1:27" ht="12">
      <c r="A230" s="1251">
        <v>25</v>
      </c>
      <c r="B230" s="1251">
        <v>200</v>
      </c>
      <c r="C230" s="1251" t="s">
        <v>1687</v>
      </c>
      <c r="D230" s="1251">
        <v>676210</v>
      </c>
      <c r="E230" s="1251" t="s">
        <v>2038</v>
      </c>
      <c r="F230" s="1251">
        <v>2019</v>
      </c>
      <c r="G230" s="1252">
        <v>-2409.3699999999999</v>
      </c>
      <c r="H230" s="1252">
        <v>-2348.0999999999999</v>
      </c>
      <c r="I230" s="1252">
        <v>-2548.96</v>
      </c>
      <c r="J230" s="1252">
        <v>-2867.25</v>
      </c>
      <c r="K230" s="1252">
        <v>-2235.8000000000002</v>
      </c>
      <c r="L230" s="1252">
        <v>-3024.3899999999999</v>
      </c>
      <c r="M230" s="1252">
        <v>-2216.8400000000001</v>
      </c>
      <c r="N230" s="1252">
        <v>-2290.4299999999998</v>
      </c>
      <c r="O230" s="1252">
        <v>-2227.96</v>
      </c>
      <c r="P230" s="1252">
        <v>-2288.27</v>
      </c>
      <c r="Q230" s="1252">
        <v>-2383.25</v>
      </c>
      <c r="R230" s="1252">
        <v>-3195.3499999999999</v>
      </c>
      <c r="S230" s="1252">
        <v>-30035.969999999998</v>
      </c>
      <c r="T230" s="1252">
        <v>0</v>
      </c>
      <c r="U230" s="1251" t="s">
        <v>116</v>
      </c>
      <c r="V230" s="1251" t="s">
        <v>397</v>
      </c>
      <c r="W230" s="1251" t="s">
        <v>1931</v>
      </c>
      <c r="X230" s="1251" t="s">
        <v>2042</v>
      </c>
      <c r="Y230" s="1251">
        <v>676</v>
      </c>
      <c r="Z230" s="1251">
        <v>2</v>
      </c>
      <c r="AA230" s="1251" t="b">
        <v>1</v>
      </c>
    </row>
    <row r="231" spans="1:27" ht="12">
      <c r="A231" s="1251">
        <v>25</v>
      </c>
      <c r="B231" s="1251">
        <v>200</v>
      </c>
      <c r="C231" s="1251" t="s">
        <v>1687</v>
      </c>
      <c r="D231" s="1251">
        <v>676220</v>
      </c>
      <c r="E231" s="1251" t="s">
        <v>2039</v>
      </c>
      <c r="F231" s="1251">
        <v>2019</v>
      </c>
      <c r="G231" s="1252">
        <v>-2690.21</v>
      </c>
      <c r="H231" s="1252">
        <v>-3316.1799999999998</v>
      </c>
      <c r="I231" s="1252">
        <v>-3171.0900000000001</v>
      </c>
      <c r="J231" s="1252">
        <v>-3567.0599999999999</v>
      </c>
      <c r="K231" s="1252">
        <v>-2781.5</v>
      </c>
      <c r="L231" s="1252">
        <v>-3762.5700000000002</v>
      </c>
      <c r="M231" s="1252">
        <v>-2757.9099999999999</v>
      </c>
      <c r="N231" s="1252">
        <v>-2849.46</v>
      </c>
      <c r="O231" s="1252">
        <v>-2771.75</v>
      </c>
      <c r="P231" s="1252">
        <v>-2846.77</v>
      </c>
      <c r="Q231" s="1252">
        <v>-2964.9400000000001</v>
      </c>
      <c r="R231" s="1252">
        <v>-3975.25</v>
      </c>
      <c r="S231" s="1252">
        <v>-37454.690000000002</v>
      </c>
      <c r="T231" s="1252">
        <v>0</v>
      </c>
      <c r="U231" s="1251" t="s">
        <v>116</v>
      </c>
      <c r="V231" s="1251" t="s">
        <v>397</v>
      </c>
      <c r="W231" s="1251" t="s">
        <v>1948</v>
      </c>
      <c r="X231" s="1251" t="s">
        <v>2042</v>
      </c>
      <c r="Y231" s="1251">
        <v>676</v>
      </c>
      <c r="Z231" s="1251">
        <v>2</v>
      </c>
      <c r="AA231" s="1251" t="b">
        <v>1</v>
      </c>
    </row>
    <row r="232" spans="1:27" ht="12">
      <c r="A232" s="1251">
        <v>25</v>
      </c>
      <c r="B232" s="1251">
        <v>200</v>
      </c>
      <c r="C232" s="1251" t="s">
        <v>1687</v>
      </c>
      <c r="D232" s="1251">
        <v>676230</v>
      </c>
      <c r="E232" s="1251" t="s">
        <v>2040</v>
      </c>
      <c r="F232" s="1251">
        <v>2019</v>
      </c>
      <c r="G232" s="1252">
        <v>-1072.1600000000001</v>
      </c>
      <c r="H232" s="1252">
        <v>-1258.5899999999999</v>
      </c>
      <c r="I232" s="1252">
        <v>-1252.46</v>
      </c>
      <c r="J232" s="1252">
        <v>-1408.8599999999999</v>
      </c>
      <c r="K232" s="1252">
        <v>-1098.5899999999999</v>
      </c>
      <c r="L232" s="1252">
        <v>-1486.0799999999999</v>
      </c>
      <c r="M232" s="1252">
        <v>-1089.27</v>
      </c>
      <c r="N232" s="1252">
        <v>-1125.4300000000001</v>
      </c>
      <c r="O232" s="1252">
        <v>-1094.74</v>
      </c>
      <c r="P232" s="1252">
        <v>-1124.3699999999999</v>
      </c>
      <c r="Q232" s="1252">
        <v>-1171.04</v>
      </c>
      <c r="R232" s="1252">
        <v>-1570.0799999999999</v>
      </c>
      <c r="S232" s="1252">
        <v>-14751.67</v>
      </c>
      <c r="T232" s="1252">
        <v>0</v>
      </c>
      <c r="U232" s="1251" t="s">
        <v>116</v>
      </c>
      <c r="V232" s="1251" t="s">
        <v>402</v>
      </c>
      <c r="W232" s="1251" t="s">
        <v>402</v>
      </c>
      <c r="X232" s="1251" t="s">
        <v>2042</v>
      </c>
      <c r="Y232" s="1251">
        <v>676</v>
      </c>
      <c r="Z232" s="1251">
        <v>2</v>
      </c>
      <c r="AA232" s="1251" t="b">
        <v>1</v>
      </c>
    </row>
    <row r="233" spans="1:27" ht="12">
      <c r="A233" s="1251">
        <v>25</v>
      </c>
      <c r="B233" s="1251">
        <v>200</v>
      </c>
      <c r="C233" s="1251" t="s">
        <v>1687</v>
      </c>
      <c r="D233" s="1251">
        <v>676240</v>
      </c>
      <c r="E233" s="1251" t="s">
        <v>2041</v>
      </c>
      <c r="F233" s="1251">
        <v>2019</v>
      </c>
      <c r="G233" s="1252">
        <v>-6099.3000000000002</v>
      </c>
      <c r="H233" s="1252">
        <v>-5794.5</v>
      </c>
      <c r="I233" s="1252">
        <v>-5471.3000000000002</v>
      </c>
      <c r="J233" s="1252">
        <v>-6154.5</v>
      </c>
      <c r="K233" s="1252">
        <v>-4799.1099999999997</v>
      </c>
      <c r="L233" s="1252">
        <v>-6491.8199999999997</v>
      </c>
      <c r="M233" s="1252">
        <v>-4758.4099999999999</v>
      </c>
      <c r="N233" s="1252">
        <v>-4916.3699999999999</v>
      </c>
      <c r="O233" s="1252">
        <v>-4782.2799999999997</v>
      </c>
      <c r="P233" s="1252">
        <v>-4911.7399999999998</v>
      </c>
      <c r="Q233" s="1252">
        <v>-5115.6099999999997</v>
      </c>
      <c r="R233" s="1252">
        <v>-6858.7799999999997</v>
      </c>
      <c r="S233" s="1252">
        <v>-66153.720000000001</v>
      </c>
      <c r="T233" s="1252">
        <v>0</v>
      </c>
      <c r="U233" s="1251" t="s">
        <v>116</v>
      </c>
      <c r="V233" s="1251" t="s">
        <v>397</v>
      </c>
      <c r="W233" s="1251" t="s">
        <v>2015</v>
      </c>
      <c r="X233" s="1251" t="s">
        <v>2042</v>
      </c>
      <c r="Y233" s="1251">
        <v>676</v>
      </c>
      <c r="Z233" s="1251">
        <v>2</v>
      </c>
      <c r="AA233" s="1251" t="b">
        <v>1</v>
      </c>
    </row>
    <row r="234" spans="1:27" ht="12">
      <c r="A234" s="1251">
        <v>25</v>
      </c>
      <c r="B234" s="1251">
        <v>300</v>
      </c>
      <c r="C234" s="1251" t="s">
        <v>1705</v>
      </c>
      <c r="D234" s="1251">
        <v>403000</v>
      </c>
      <c r="E234" s="1251" t="s">
        <v>1911</v>
      </c>
      <c r="F234" s="1251">
        <v>2019</v>
      </c>
      <c r="G234" s="1252">
        <v>191687.59</v>
      </c>
      <c r="H234" s="1252">
        <v>191098.88</v>
      </c>
      <c r="I234" s="1252">
        <v>188883.35999999999</v>
      </c>
      <c r="J234" s="1252">
        <v>190850.59</v>
      </c>
      <c r="K234" s="1252">
        <v>191970.17999999999</v>
      </c>
      <c r="L234" s="1252">
        <v>191970.17999999999</v>
      </c>
      <c r="M234" s="1252">
        <v>195366.10999999999</v>
      </c>
      <c r="N234" s="1252">
        <v>195366.10999999999</v>
      </c>
      <c r="O234" s="1252">
        <v>201495.63</v>
      </c>
      <c r="P234" s="1252">
        <v>199313.04000000001</v>
      </c>
      <c r="Q234" s="1252">
        <v>199313.04000000001</v>
      </c>
      <c r="R234" s="1252">
        <v>199313.10000000001</v>
      </c>
      <c r="S234" s="1252">
        <v>2336627.8099999996</v>
      </c>
      <c r="T234" s="1252">
        <v>0</v>
      </c>
      <c r="U234" s="1251" t="s">
        <v>116</v>
      </c>
      <c r="V234" s="1251" t="s">
        <v>88</v>
      </c>
      <c r="W234" s="1251" t="s">
        <v>88</v>
      </c>
      <c r="X234" s="1251" t="s">
        <v>2077</v>
      </c>
      <c r="Y234" s="1251">
        <v>403</v>
      </c>
      <c r="Z234" s="1251">
        <v>0</v>
      </c>
      <c r="AA234" s="1251" t="b">
        <v>1</v>
      </c>
    </row>
    <row r="235" spans="1:27" ht="12">
      <c r="A235" s="1251">
        <v>25</v>
      </c>
      <c r="B235" s="1251">
        <v>300</v>
      </c>
      <c r="C235" s="1251" t="s">
        <v>1705</v>
      </c>
      <c r="D235" s="1251">
        <v>407301</v>
      </c>
      <c r="E235" s="1251" t="s">
        <v>502</v>
      </c>
      <c r="F235" s="1251">
        <v>2019</v>
      </c>
      <c r="G235" s="1252">
        <v>-24148.169999999998</v>
      </c>
      <c r="H235" s="1252">
        <v>-24148.169999999998</v>
      </c>
      <c r="I235" s="1252">
        <v>-24148.169999999998</v>
      </c>
      <c r="J235" s="1252">
        <v>-17317.209999999999</v>
      </c>
      <c r="K235" s="1252">
        <v>-17317.209999999999</v>
      </c>
      <c r="L235" s="1252">
        <v>-37810.139999999999</v>
      </c>
      <c r="M235" s="1252">
        <v>-25439.57</v>
      </c>
      <c r="N235" s="1252">
        <v>-25439.57</v>
      </c>
      <c r="O235" s="1252">
        <v>-25439.57</v>
      </c>
      <c r="P235" s="1252">
        <v>-25393.779999999999</v>
      </c>
      <c r="Q235" s="1252">
        <v>-25393.779999999999</v>
      </c>
      <c r="R235" s="1252">
        <v>-25393.779999999999</v>
      </c>
      <c r="S235" s="1252">
        <v>-297389.12</v>
      </c>
      <c r="T235" s="1252">
        <v>0</v>
      </c>
      <c r="U235" s="1251" t="s">
        <v>116</v>
      </c>
      <c r="V235" s="1251" t="s">
        <v>88</v>
      </c>
      <c r="W235" s="1251" t="s">
        <v>1913</v>
      </c>
      <c r="X235" s="1251" t="s">
        <v>2077</v>
      </c>
      <c r="Y235" s="1251">
        <v>407</v>
      </c>
      <c r="Z235" s="1251">
        <v>3</v>
      </c>
      <c r="AA235" s="1251" t="b">
        <v>1</v>
      </c>
    </row>
    <row r="236" spans="1:27" ht="12">
      <c r="A236" s="1251">
        <v>25</v>
      </c>
      <c r="B236" s="1251">
        <v>300</v>
      </c>
      <c r="C236" s="1251" t="s">
        <v>1705</v>
      </c>
      <c r="D236" s="1251">
        <v>408101</v>
      </c>
      <c r="E236" s="1251" t="s">
        <v>932</v>
      </c>
      <c r="F236" s="1251">
        <v>2019</v>
      </c>
      <c r="G236" s="1252">
        <v>479.57999999999998</v>
      </c>
      <c r="H236" s="1252">
        <v>479.57999999999998</v>
      </c>
      <c r="I236" s="1252">
        <v>479.57999999999998</v>
      </c>
      <c r="J236" s="1252">
        <v>479.57999999999998</v>
      </c>
      <c r="K236" s="1252">
        <v>479.57999999999998</v>
      </c>
      <c r="L236" s="1252">
        <v>457.07999999999998</v>
      </c>
      <c r="M236" s="1252">
        <v>1319.5799999999999</v>
      </c>
      <c r="N236" s="1252">
        <v>479.57999999999998</v>
      </c>
      <c r="O236" s="1252">
        <v>475.82999999999998</v>
      </c>
      <c r="P236" s="1252">
        <v>475.82999999999998</v>
      </c>
      <c r="Q236" s="1252">
        <v>475.82999999999998</v>
      </c>
      <c r="R236" s="1252">
        <v>1258.3699999999999</v>
      </c>
      <c r="S236" s="1252">
        <v>7339.9999999999991</v>
      </c>
      <c r="T236" s="1252">
        <v>0</v>
      </c>
      <c r="U236" s="1251" t="s">
        <v>116</v>
      </c>
      <c r="V236" s="1251" t="s">
        <v>402</v>
      </c>
      <c r="W236" s="1251" t="s">
        <v>402</v>
      </c>
      <c r="X236" s="1251" t="s">
        <v>2077</v>
      </c>
      <c r="Y236" s="1251">
        <v>408</v>
      </c>
      <c r="Z236" s="1251">
        <v>1</v>
      </c>
      <c r="AA236" s="1251" t="b">
        <v>1</v>
      </c>
    </row>
    <row r="237" spans="1:27" ht="12">
      <c r="A237" s="1251">
        <v>25</v>
      </c>
      <c r="B237" s="1251">
        <v>300</v>
      </c>
      <c r="C237" s="1251" t="s">
        <v>1705</v>
      </c>
      <c r="D237" s="1251">
        <v>408110</v>
      </c>
      <c r="E237" s="1251" t="s">
        <v>915</v>
      </c>
      <c r="F237" s="1251">
        <v>2019</v>
      </c>
      <c r="G237" s="1252">
        <v>7108.9200000000001</v>
      </c>
      <c r="H237" s="1252">
        <v>7108.9200000000001</v>
      </c>
      <c r="I237" s="1252">
        <v>7108.9200000000001</v>
      </c>
      <c r="J237" s="1252">
        <v>7108.8900000000003</v>
      </c>
      <c r="K237" s="1252">
        <v>7108.8900000000003</v>
      </c>
      <c r="L237" s="1252">
        <v>7108.8999999999996</v>
      </c>
      <c r="M237" s="1252">
        <v>7108.8999999999996</v>
      </c>
      <c r="N237" s="1252">
        <v>7525.8000000000002</v>
      </c>
      <c r="O237" s="1252">
        <v>7525.8000000000002</v>
      </c>
      <c r="P237" s="1252">
        <v>7386.8000000000002</v>
      </c>
      <c r="Q237" s="1252">
        <v>7386.8000000000002</v>
      </c>
      <c r="R237" s="1252">
        <v>7385.8199999999997</v>
      </c>
      <c r="S237" s="1252">
        <v>86973.360000000015</v>
      </c>
      <c r="T237" s="1252">
        <v>0</v>
      </c>
      <c r="U237" s="1251" t="s">
        <v>116</v>
      </c>
      <c r="V237" s="1251" t="s">
        <v>402</v>
      </c>
      <c r="W237" s="1251" t="s">
        <v>402</v>
      </c>
      <c r="X237" s="1251" t="s">
        <v>2077</v>
      </c>
      <c r="Y237" s="1251">
        <v>408</v>
      </c>
      <c r="Z237" s="1251">
        <v>1</v>
      </c>
      <c r="AA237" s="1251" t="b">
        <v>1</v>
      </c>
    </row>
    <row r="238" spans="1:27" ht="12">
      <c r="A238" s="1251">
        <v>25</v>
      </c>
      <c r="B238" s="1251">
        <v>300</v>
      </c>
      <c r="C238" s="1251" t="s">
        <v>1705</v>
      </c>
      <c r="D238" s="1251">
        <v>408121</v>
      </c>
      <c r="E238" s="1251" t="s">
        <v>1914</v>
      </c>
      <c r="F238" s="1251">
        <v>2019</v>
      </c>
      <c r="G238" s="1252">
        <v>0</v>
      </c>
      <c r="H238" s="1252">
        <v>0</v>
      </c>
      <c r="I238" s="1252">
        <v>0</v>
      </c>
      <c r="J238" s="1252">
        <v>0</v>
      </c>
      <c r="K238" s="1252">
        <v>0</v>
      </c>
      <c r="L238" s="1252">
        <v>0</v>
      </c>
      <c r="M238" s="1252">
        <v>0</v>
      </c>
      <c r="N238" s="1252">
        <v>1170.0999999999999</v>
      </c>
      <c r="O238" s="1252">
        <v>162.90000000000001</v>
      </c>
      <c r="P238" s="1252">
        <v>545.00999999999999</v>
      </c>
      <c r="Q238" s="1252">
        <v>464.31999999999999</v>
      </c>
      <c r="R238" s="1252">
        <v>-1876.75</v>
      </c>
      <c r="S238" s="1252">
        <v>465.57999999999993</v>
      </c>
      <c r="T238" s="1252">
        <v>0</v>
      </c>
      <c r="U238" s="1251" t="s">
        <v>116</v>
      </c>
      <c r="V238" s="1251" t="s">
        <v>402</v>
      </c>
      <c r="W238" s="1251" t="s">
        <v>402</v>
      </c>
      <c r="X238" s="1251" t="s">
        <v>2077</v>
      </c>
      <c r="Y238" s="1251">
        <v>408</v>
      </c>
      <c r="Z238" s="1251">
        <v>1</v>
      </c>
      <c r="AA238" s="1251" t="b">
        <v>1</v>
      </c>
    </row>
    <row r="239" spans="1:27" ht="12">
      <c r="A239" s="1251">
        <v>25</v>
      </c>
      <c r="B239" s="1251">
        <v>300</v>
      </c>
      <c r="C239" s="1251" t="s">
        <v>1705</v>
      </c>
      <c r="D239" s="1251">
        <v>408132</v>
      </c>
      <c r="E239" s="1251" t="s">
        <v>1002</v>
      </c>
      <c r="F239" s="1251">
        <v>2019</v>
      </c>
      <c r="G239" s="1252">
        <v>2518.3299999999999</v>
      </c>
      <c r="H239" s="1252">
        <v>2313.3299999999999</v>
      </c>
      <c r="I239" s="1252">
        <v>3647.3299999999999</v>
      </c>
      <c r="J239" s="1252">
        <v>2313.3299999999999</v>
      </c>
      <c r="K239" s="1252">
        <v>2313.3299999999999</v>
      </c>
      <c r="L239" s="1252">
        <v>2313.3299999999999</v>
      </c>
      <c r="M239" s="1252">
        <v>2313.3299999999999</v>
      </c>
      <c r="N239" s="1252">
        <v>2313.3200000000002</v>
      </c>
      <c r="O239" s="1252">
        <v>2313.3299999999999</v>
      </c>
      <c r="P239" s="1252">
        <v>2313.3299999999999</v>
      </c>
      <c r="Q239" s="1252">
        <v>2313.3299999999999</v>
      </c>
      <c r="R239" s="1252">
        <v>2313.3800000000001</v>
      </c>
      <c r="S239" s="1252">
        <v>29299.000000000004</v>
      </c>
      <c r="T239" s="1252">
        <v>0</v>
      </c>
      <c r="U239" s="1251" t="s">
        <v>116</v>
      </c>
      <c r="V239" s="1251" t="s">
        <v>402</v>
      </c>
      <c r="W239" s="1251" t="s">
        <v>402</v>
      </c>
      <c r="X239" s="1251" t="s">
        <v>2077</v>
      </c>
      <c r="Y239" s="1251">
        <v>408</v>
      </c>
      <c r="Z239" s="1251">
        <v>1</v>
      </c>
      <c r="AA239" s="1251" t="b">
        <v>1</v>
      </c>
    </row>
    <row r="240" spans="1:27" ht="12">
      <c r="A240" s="1251">
        <v>25</v>
      </c>
      <c r="B240" s="1251">
        <v>300</v>
      </c>
      <c r="C240" s="1251" t="s">
        <v>1705</v>
      </c>
      <c r="D240" s="1251">
        <v>408139</v>
      </c>
      <c r="E240" s="1251" t="s">
        <v>1003</v>
      </c>
      <c r="F240" s="1251">
        <v>2019</v>
      </c>
      <c r="G240" s="1252">
        <v>218.33000000000001</v>
      </c>
      <c r="H240" s="1252">
        <v>218.33000000000001</v>
      </c>
      <c r="I240" s="1252">
        <v>218.34</v>
      </c>
      <c r="J240" s="1252">
        <v>218.33000000000001</v>
      </c>
      <c r="K240" s="1252">
        <v>218.33000000000001</v>
      </c>
      <c r="L240" s="1252">
        <v>218.33000000000001</v>
      </c>
      <c r="M240" s="1252">
        <v>218.33000000000001</v>
      </c>
      <c r="N240" s="1252">
        <v>218.34</v>
      </c>
      <c r="O240" s="1252">
        <v>218.34</v>
      </c>
      <c r="P240" s="1252">
        <v>218.34</v>
      </c>
      <c r="Q240" s="1252">
        <v>218.34</v>
      </c>
      <c r="R240" s="1252">
        <v>1550.8199999999999</v>
      </c>
      <c r="S240" s="1252">
        <v>3952.5</v>
      </c>
      <c r="T240" s="1252">
        <v>0</v>
      </c>
      <c r="U240" s="1251" t="s">
        <v>116</v>
      </c>
      <c r="V240" s="1251" t="s">
        <v>402</v>
      </c>
      <c r="W240" s="1251" t="s">
        <v>402</v>
      </c>
      <c r="X240" s="1251" t="s">
        <v>2077</v>
      </c>
      <c r="Y240" s="1251">
        <v>408</v>
      </c>
      <c r="Z240" s="1251">
        <v>1</v>
      </c>
      <c r="AA240" s="1251" t="b">
        <v>1</v>
      </c>
    </row>
    <row r="241" spans="1:27" ht="12">
      <c r="A241" s="1251">
        <v>25</v>
      </c>
      <c r="B241" s="1251">
        <v>300</v>
      </c>
      <c r="C241" s="1251" t="s">
        <v>1705</v>
      </c>
      <c r="D241" s="1251">
        <v>420001</v>
      </c>
      <c r="E241" s="1251" t="s">
        <v>1915</v>
      </c>
      <c r="F241" s="1251">
        <v>2019</v>
      </c>
      <c r="G241" s="1252">
        <v>-514.48000000000002</v>
      </c>
      <c r="H241" s="1252">
        <v>-631.77999999999997</v>
      </c>
      <c r="I241" s="1252">
        <v>-822</v>
      </c>
      <c r="J241" s="1252">
        <v>-1200.27</v>
      </c>
      <c r="K241" s="1252">
        <v>-437.14999999999998</v>
      </c>
      <c r="L241" s="1252">
        <v>-453.86000000000001</v>
      </c>
      <c r="M241" s="1252">
        <v>-467.25999999999999</v>
      </c>
      <c r="N241" s="1252">
        <v>-470.61000000000001</v>
      </c>
      <c r="O241" s="1252">
        <v>-474.56</v>
      </c>
      <c r="P241" s="1252">
        <v>-479.12</v>
      </c>
      <c r="Q241" s="1252">
        <v>-483.19</v>
      </c>
      <c r="R241" s="1252">
        <v>-310.22000000000003</v>
      </c>
      <c r="S241" s="1252">
        <v>-6744.5</v>
      </c>
      <c r="T241" s="1252">
        <v>0</v>
      </c>
      <c r="U241" s="1251" t="s">
        <v>116</v>
      </c>
      <c r="V241" s="1251" t="s">
        <v>1916</v>
      </c>
      <c r="W241" s="1251" t="s">
        <v>416</v>
      </c>
      <c r="X241" s="1251" t="s">
        <v>2077</v>
      </c>
      <c r="Y241" s="1251">
        <v>420</v>
      </c>
      <c r="Z241" s="1251">
        <v>0</v>
      </c>
      <c r="AA241" s="1251" t="b">
        <v>1</v>
      </c>
    </row>
    <row r="242" spans="1:27" ht="12">
      <c r="A242" s="1251">
        <v>25</v>
      </c>
      <c r="B242" s="1251">
        <v>300</v>
      </c>
      <c r="C242" s="1251" t="s">
        <v>1705</v>
      </c>
      <c r="D242" s="1251">
        <v>420002</v>
      </c>
      <c r="E242" s="1251" t="s">
        <v>1917</v>
      </c>
      <c r="F242" s="1251">
        <v>2019</v>
      </c>
      <c r="G242" s="1252">
        <v>-1751.4400000000001</v>
      </c>
      <c r="H242" s="1252">
        <v>-2150.7600000000002</v>
      </c>
      <c r="I242" s="1252">
        <v>-2798.3099999999999</v>
      </c>
      <c r="J242" s="1252">
        <v>-4086.02</v>
      </c>
      <c r="K242" s="1252">
        <v>-1488.1900000000001</v>
      </c>
      <c r="L242" s="1252">
        <v>-1545.0699999999999</v>
      </c>
      <c r="M242" s="1252">
        <v>-1590.72</v>
      </c>
      <c r="N242" s="1252">
        <v>-1602.1099999999999</v>
      </c>
      <c r="O242" s="1252">
        <v>-1615.52</v>
      </c>
      <c r="P242" s="1252">
        <v>-1631.04</v>
      </c>
      <c r="Q242" s="1252">
        <v>-1644.9200000000001</v>
      </c>
      <c r="R242" s="1252">
        <v>17434.650000000001</v>
      </c>
      <c r="S242" s="1252">
        <v>-4469.4499999999971</v>
      </c>
      <c r="T242" s="1252">
        <v>0</v>
      </c>
      <c r="U242" s="1251" t="s">
        <v>116</v>
      </c>
      <c r="V242" s="1251" t="s">
        <v>1916</v>
      </c>
      <c r="W242" s="1251" t="s">
        <v>416</v>
      </c>
      <c r="X242" s="1251" t="s">
        <v>2077</v>
      </c>
      <c r="Y242" s="1251">
        <v>420</v>
      </c>
      <c r="Z242" s="1251">
        <v>0</v>
      </c>
      <c r="AA242" s="1251" t="b">
        <v>1</v>
      </c>
    </row>
    <row r="243" spans="1:27" ht="12">
      <c r="A243" s="1251">
        <v>25</v>
      </c>
      <c r="B243" s="1251">
        <v>300</v>
      </c>
      <c r="C243" s="1251" t="s">
        <v>1705</v>
      </c>
      <c r="D243" s="1251">
        <v>421030</v>
      </c>
      <c r="E243" s="1251" t="s">
        <v>504</v>
      </c>
      <c r="F243" s="1251">
        <v>2019</v>
      </c>
      <c r="G243" s="1252">
        <v>-8662.8400000000001</v>
      </c>
      <c r="H243" s="1252">
        <v>-8662.8400000000001</v>
      </c>
      <c r="I243" s="1252">
        <v>-8662.8400000000001</v>
      </c>
      <c r="J243" s="1252">
        <v>-8741.1200000000008</v>
      </c>
      <c r="K243" s="1252">
        <v>-8741.1200000000008</v>
      </c>
      <c r="L243" s="1252">
        <v>-8741.1200000000008</v>
      </c>
      <c r="M243" s="1252">
        <v>-8741.1200000000008</v>
      </c>
      <c r="N243" s="1252">
        <v>-8741.1200000000008</v>
      </c>
      <c r="O243" s="1252">
        <v>-8833.8500000000004</v>
      </c>
      <c r="P243" s="1252">
        <v>-8862.5200000000004</v>
      </c>
      <c r="Q243" s="1252">
        <v>-8922.7199999999993</v>
      </c>
      <c r="R243" s="1252">
        <v>-8922.7199999999993</v>
      </c>
      <c r="S243" s="1252">
        <v>-105235.93000000002</v>
      </c>
      <c r="T243" s="1252">
        <v>0</v>
      </c>
      <c r="U243" s="1251" t="s">
        <v>116</v>
      </c>
      <c r="V243" s="1251" t="s">
        <v>1286</v>
      </c>
      <c r="W243" s="1251" t="s">
        <v>408</v>
      </c>
      <c r="X243" s="1251" t="s">
        <v>2077</v>
      </c>
      <c r="Y243" s="1251">
        <v>421</v>
      </c>
      <c r="Z243" s="1251">
        <v>0</v>
      </c>
      <c r="AA243" s="1251" t="b">
        <v>1</v>
      </c>
    </row>
    <row r="244" spans="1:27" ht="12">
      <c r="A244" s="1251">
        <v>25</v>
      </c>
      <c r="B244" s="1251">
        <v>300</v>
      </c>
      <c r="C244" s="1251" t="s">
        <v>1705</v>
      </c>
      <c r="D244" s="1251">
        <v>421900</v>
      </c>
      <c r="E244" s="1251" t="s">
        <v>505</v>
      </c>
      <c r="F244" s="1251">
        <v>2019</v>
      </c>
      <c r="G244" s="1252">
        <v>-674</v>
      </c>
      <c r="H244" s="1252">
        <v>-1106.5</v>
      </c>
      <c r="I244" s="1252">
        <v>-1687.5</v>
      </c>
      <c r="J244" s="1252">
        <v>-1971.5</v>
      </c>
      <c r="K244" s="1252">
        <v>-1749</v>
      </c>
      <c r="L244" s="1252">
        <v>-1989</v>
      </c>
      <c r="M244" s="1252">
        <v>-2169.5</v>
      </c>
      <c r="N244" s="1252">
        <v>-1872.5</v>
      </c>
      <c r="O244" s="1252">
        <v>-1577.5</v>
      </c>
      <c r="P244" s="1252">
        <v>-1160.5</v>
      </c>
      <c r="Q244" s="1252">
        <v>-972.5</v>
      </c>
      <c r="R244" s="1252">
        <v>-1063.5</v>
      </c>
      <c r="S244" s="1252">
        <v>-17993.5</v>
      </c>
      <c r="T244" s="1252">
        <v>0</v>
      </c>
      <c r="U244" s="1251" t="s">
        <v>116</v>
      </c>
      <c r="V244" s="1251" t="s">
        <v>1286</v>
      </c>
      <c r="W244" s="1251" t="s">
        <v>408</v>
      </c>
      <c r="X244" s="1251" t="s">
        <v>2077</v>
      </c>
      <c r="Y244" s="1251">
        <v>421</v>
      </c>
      <c r="Z244" s="1251">
        <v>9</v>
      </c>
      <c r="AA244" s="1251" t="b">
        <v>1</v>
      </c>
    </row>
    <row r="245" spans="1:27" ht="12">
      <c r="A245" s="1251">
        <v>25</v>
      </c>
      <c r="B245" s="1251">
        <v>300</v>
      </c>
      <c r="C245" s="1251" t="s">
        <v>1705</v>
      </c>
      <c r="D245" s="1251">
        <v>421960</v>
      </c>
      <c r="E245" s="1251" t="s">
        <v>1918</v>
      </c>
      <c r="F245" s="1251">
        <v>2019</v>
      </c>
      <c r="G245" s="1252">
        <v>0</v>
      </c>
      <c r="H245" s="1252">
        <v>0</v>
      </c>
      <c r="I245" s="1252">
        <v>0</v>
      </c>
      <c r="J245" s="1252">
        <v>0</v>
      </c>
      <c r="K245" s="1252">
        <v>0</v>
      </c>
      <c r="L245" s="1252">
        <v>0</v>
      </c>
      <c r="M245" s="1252">
        <v>0</v>
      </c>
      <c r="N245" s="1252">
        <v>0</v>
      </c>
      <c r="O245" s="1252">
        <v>0</v>
      </c>
      <c r="P245" s="1252">
        <v>0</v>
      </c>
      <c r="Q245" s="1252">
        <v>-89387.660000000003</v>
      </c>
      <c r="R245" s="1252">
        <v>7304.6899999999996</v>
      </c>
      <c r="S245" s="1252">
        <v>-82082.970000000001</v>
      </c>
      <c r="T245" s="1252">
        <v>0</v>
      </c>
      <c r="U245" s="1251" t="s">
        <v>116</v>
      </c>
      <c r="V245" s="1251" t="s">
        <v>1286</v>
      </c>
      <c r="W245" s="1251" t="s">
        <v>408</v>
      </c>
      <c r="X245" s="1251" t="s">
        <v>2077</v>
      </c>
      <c r="Y245" s="1251">
        <v>421</v>
      </c>
      <c r="Z245" s="1251">
        <v>9</v>
      </c>
      <c r="AA245" s="1251" t="b">
        <v>1</v>
      </c>
    </row>
    <row r="246" spans="1:27" ht="12">
      <c r="A246" s="1251">
        <v>25</v>
      </c>
      <c r="B246" s="1251">
        <v>300</v>
      </c>
      <c r="C246" s="1251" t="s">
        <v>1705</v>
      </c>
      <c r="D246" s="1251">
        <v>427400</v>
      </c>
      <c r="E246" s="1251" t="s">
        <v>1919</v>
      </c>
      <c r="F246" s="1251">
        <v>2019</v>
      </c>
      <c r="G246" s="1252">
        <v>156.56999999999999</v>
      </c>
      <c r="H246" s="1252">
        <v>157.55000000000001</v>
      </c>
      <c r="I246" s="1252">
        <v>147.47</v>
      </c>
      <c r="J246" s="1252">
        <v>151.43000000000001</v>
      </c>
      <c r="K246" s="1252">
        <v>149.84999999999999</v>
      </c>
      <c r="L246" s="1252">
        <v>155.99000000000001</v>
      </c>
      <c r="M246" s="1252">
        <v>142.66999999999999</v>
      </c>
      <c r="N246" s="1252">
        <v>140.16</v>
      </c>
      <c r="O246" s="1252">
        <v>140.59</v>
      </c>
      <c r="P246" s="1252">
        <v>134.34999999999999</v>
      </c>
      <c r="Q246" s="1252">
        <v>145.06</v>
      </c>
      <c r="R246" s="1252">
        <v>143.83000000000001</v>
      </c>
      <c r="S246" s="1252">
        <v>1765.5199999999998</v>
      </c>
      <c r="T246" s="1252">
        <v>0</v>
      </c>
      <c r="U246" s="1251" t="s">
        <v>116</v>
      </c>
      <c r="V246" s="1251" t="s">
        <v>1916</v>
      </c>
      <c r="W246" s="1251" t="s">
        <v>1038</v>
      </c>
      <c r="X246" s="1251" t="s">
        <v>2077</v>
      </c>
      <c r="Y246" s="1251">
        <v>427</v>
      </c>
      <c r="Z246" s="1251">
        <v>4</v>
      </c>
      <c r="AA246" s="1251" t="b">
        <v>1</v>
      </c>
    </row>
    <row r="247" spans="1:29" ht="12">
      <c r="A247" s="1251">
        <v>25</v>
      </c>
      <c r="B247" s="1251">
        <v>300</v>
      </c>
      <c r="C247" s="1251" t="s">
        <v>1705</v>
      </c>
      <c r="D247" s="1251">
        <v>460600</v>
      </c>
      <c r="E247" s="1251" t="s">
        <v>1920</v>
      </c>
      <c r="F247" s="1251">
        <v>2019</v>
      </c>
      <c r="G247" s="1252">
        <v>-46.789999999999999</v>
      </c>
      <c r="H247" s="1252">
        <v>-46.789999999999999</v>
      </c>
      <c r="I247" s="1252">
        <v>-52.200000000000003</v>
      </c>
      <c r="J247" s="1252">
        <v>-46.789999999999999</v>
      </c>
      <c r="K247" s="1252">
        <v>-46.789999999999999</v>
      </c>
      <c r="L247" s="1252">
        <v>-63.340000000000003</v>
      </c>
      <c r="M247" s="1252">
        <v>-56.890000000000001</v>
      </c>
      <c r="N247" s="1252">
        <v>-56.890000000000001</v>
      </c>
      <c r="O247" s="1252">
        <v>-63.340000000000003</v>
      </c>
      <c r="P247" s="1252">
        <v>-56.890000000000001</v>
      </c>
      <c r="Q247" s="1252">
        <v>-56.890000000000001</v>
      </c>
      <c r="R247" s="1252">
        <v>-63.340000000000003</v>
      </c>
      <c r="S247" s="1252">
        <v>-656.93999999999994</v>
      </c>
      <c r="T247" s="1252">
        <v>0</v>
      </c>
      <c r="U247" s="1251" t="s">
        <v>116</v>
      </c>
      <c r="V247" s="1251" t="s">
        <v>1286</v>
      </c>
      <c r="W247" s="1251" t="s">
        <v>393</v>
      </c>
      <c r="X247" s="1251" t="s">
        <v>2077</v>
      </c>
      <c r="Y247" s="1251">
        <v>460</v>
      </c>
      <c r="Z247" s="1251">
        <v>6</v>
      </c>
      <c r="AA247" s="1251" t="b">
        <v>1</v>
      </c>
      <c r="AC247" s="1251" t="s">
        <v>1921</v>
      </c>
    </row>
    <row r="248" spans="1:29" ht="12">
      <c r="A248" s="1251">
        <v>25</v>
      </c>
      <c r="B248" s="1251">
        <v>300</v>
      </c>
      <c r="C248" s="1251" t="s">
        <v>1705</v>
      </c>
      <c r="D248" s="1251">
        <v>461100</v>
      </c>
      <c r="E248" s="1251" t="s">
        <v>1922</v>
      </c>
      <c r="F248" s="1251">
        <v>2019</v>
      </c>
      <c r="G248" s="1252">
        <v>-702893.43999999994</v>
      </c>
      <c r="H248" s="1252">
        <v>-597404.95999999996</v>
      </c>
      <c r="I248" s="1252">
        <v>-693344.05000000005</v>
      </c>
      <c r="J248" s="1252">
        <v>-667026.25</v>
      </c>
      <c r="K248" s="1252">
        <v>-742093.23999999999</v>
      </c>
      <c r="L248" s="1252">
        <v>-1025538.36</v>
      </c>
      <c r="M248" s="1252">
        <v>-1137668.03</v>
      </c>
      <c r="N248" s="1252">
        <v>-1276531.3400000001</v>
      </c>
      <c r="O248" s="1252">
        <v>-1016562.66</v>
      </c>
      <c r="P248" s="1252">
        <v>-1019352.3100000001</v>
      </c>
      <c r="Q248" s="1252">
        <v>-701168.76000000001</v>
      </c>
      <c r="R248" s="1252">
        <v>-799880.21999999997</v>
      </c>
      <c r="S248" s="1252">
        <v>-10379463.620000001</v>
      </c>
      <c r="T248" s="1252">
        <v>0</v>
      </c>
      <c r="U248" s="1251" t="s">
        <v>116</v>
      </c>
      <c r="V248" s="1251" t="s">
        <v>1286</v>
      </c>
      <c r="W248" s="1251" t="s">
        <v>393</v>
      </c>
      <c r="X248" s="1251" t="s">
        <v>2077</v>
      </c>
      <c r="Y248" s="1251">
        <v>461</v>
      </c>
      <c r="Z248" s="1251">
        <v>1</v>
      </c>
      <c r="AA248" s="1251" t="b">
        <v>1</v>
      </c>
      <c r="AC248" s="1251" t="s">
        <v>1921</v>
      </c>
    </row>
    <row r="249" spans="1:29" ht="12">
      <c r="A249" s="1251">
        <v>25</v>
      </c>
      <c r="B249" s="1251">
        <v>300</v>
      </c>
      <c r="C249" s="1251" t="s">
        <v>1705</v>
      </c>
      <c r="D249" s="1251">
        <v>461200</v>
      </c>
      <c r="E249" s="1251" t="s">
        <v>1923</v>
      </c>
      <c r="F249" s="1251">
        <v>2019</v>
      </c>
      <c r="G249" s="1252">
        <v>-78320.539999999994</v>
      </c>
      <c r="H249" s="1252">
        <v>-79629.889999999999</v>
      </c>
      <c r="I249" s="1252">
        <v>-87045.330000000002</v>
      </c>
      <c r="J249" s="1252">
        <v>-96968.830000000002</v>
      </c>
      <c r="K249" s="1252">
        <v>-99346.149999999994</v>
      </c>
      <c r="L249" s="1252">
        <v>-161730.56</v>
      </c>
      <c r="M249" s="1252">
        <v>-203074.94</v>
      </c>
      <c r="N249" s="1252">
        <v>-249798.73000000001</v>
      </c>
      <c r="O249" s="1252">
        <v>-222187.07999999999</v>
      </c>
      <c r="P249" s="1252">
        <v>-178512.81</v>
      </c>
      <c r="Q249" s="1252">
        <v>-91452.029999999999</v>
      </c>
      <c r="R249" s="1252">
        <v>-99724.240000000005</v>
      </c>
      <c r="S249" s="1252">
        <v>-1647791.1300000001</v>
      </c>
      <c r="T249" s="1252">
        <v>0</v>
      </c>
      <c r="U249" s="1251" t="s">
        <v>116</v>
      </c>
      <c r="V249" s="1251" t="s">
        <v>1286</v>
      </c>
      <c r="W249" s="1251" t="s">
        <v>393</v>
      </c>
      <c r="X249" s="1251" t="s">
        <v>2077</v>
      </c>
      <c r="Y249" s="1251">
        <v>461</v>
      </c>
      <c r="Z249" s="1251">
        <v>2</v>
      </c>
      <c r="AA249" s="1251" t="b">
        <v>1</v>
      </c>
      <c r="AC249" s="1251" t="s">
        <v>1921</v>
      </c>
    </row>
    <row r="250" spans="1:29" ht="12">
      <c r="A250" s="1251">
        <v>25</v>
      </c>
      <c r="B250" s="1251">
        <v>300</v>
      </c>
      <c r="C250" s="1251" t="s">
        <v>1705</v>
      </c>
      <c r="D250" s="1251">
        <v>461300</v>
      </c>
      <c r="E250" s="1251" t="s">
        <v>1924</v>
      </c>
      <c r="F250" s="1251">
        <v>2019</v>
      </c>
      <c r="G250" s="1252">
        <v>-1164.5599999999999</v>
      </c>
      <c r="H250" s="1252">
        <v>-1789.5699999999999</v>
      </c>
      <c r="I250" s="1252">
        <v>-1622.8599999999999</v>
      </c>
      <c r="J250" s="1252">
        <v>-1506.98</v>
      </c>
      <c r="K250" s="1252">
        <v>-2282.9899999999998</v>
      </c>
      <c r="L250" s="1252">
        <v>-2591.6799999999998</v>
      </c>
      <c r="M250" s="1252">
        <v>-2149.79</v>
      </c>
      <c r="N250" s="1252">
        <v>-2329.6100000000001</v>
      </c>
      <c r="O250" s="1252">
        <v>-2050.6199999999999</v>
      </c>
      <c r="P250" s="1252">
        <v>-2301.5500000000002</v>
      </c>
      <c r="Q250" s="1252">
        <v>-1997.8</v>
      </c>
      <c r="R250" s="1252">
        <v>-1768.5799999999999</v>
      </c>
      <c r="S250" s="1252">
        <v>-23556.589999999997</v>
      </c>
      <c r="T250" s="1252">
        <v>0</v>
      </c>
      <c r="U250" s="1251" t="s">
        <v>116</v>
      </c>
      <c r="V250" s="1251" t="s">
        <v>1286</v>
      </c>
      <c r="W250" s="1251" t="s">
        <v>393</v>
      </c>
      <c r="X250" s="1251" t="s">
        <v>2077</v>
      </c>
      <c r="Y250" s="1251">
        <v>461</v>
      </c>
      <c r="Z250" s="1251">
        <v>3</v>
      </c>
      <c r="AA250" s="1251" t="b">
        <v>1</v>
      </c>
      <c r="AC250" s="1251" t="s">
        <v>1921</v>
      </c>
    </row>
    <row r="251" spans="1:29" ht="12">
      <c r="A251" s="1251">
        <v>25</v>
      </c>
      <c r="B251" s="1251">
        <v>300</v>
      </c>
      <c r="C251" s="1251" t="s">
        <v>1705</v>
      </c>
      <c r="D251" s="1251">
        <v>461400</v>
      </c>
      <c r="E251" s="1251" t="s">
        <v>1925</v>
      </c>
      <c r="F251" s="1251">
        <v>2019</v>
      </c>
      <c r="G251" s="1252">
        <v>-13388.219999999999</v>
      </c>
      <c r="H251" s="1252">
        <v>-16810.84</v>
      </c>
      <c r="I251" s="1252">
        <v>-20784.68</v>
      </c>
      <c r="J251" s="1252">
        <v>-14845.51</v>
      </c>
      <c r="K251" s="1252">
        <v>-18959.139999999999</v>
      </c>
      <c r="L251" s="1252">
        <v>-21059.5</v>
      </c>
      <c r="M251" s="1252">
        <v>-24909.549999999999</v>
      </c>
      <c r="N251" s="1252">
        <v>-28976.869999999999</v>
      </c>
      <c r="O251" s="1252">
        <v>-26786.5</v>
      </c>
      <c r="P251" s="1252">
        <v>-27381.419999999998</v>
      </c>
      <c r="Q251" s="1252">
        <v>-17834.540000000001</v>
      </c>
      <c r="R251" s="1252">
        <v>-17980.389999999999</v>
      </c>
      <c r="S251" s="1252">
        <v>-249717.15999999997</v>
      </c>
      <c r="T251" s="1252">
        <v>0</v>
      </c>
      <c r="U251" s="1251" t="s">
        <v>116</v>
      </c>
      <c r="V251" s="1251" t="s">
        <v>1286</v>
      </c>
      <c r="W251" s="1251" t="s">
        <v>393</v>
      </c>
      <c r="X251" s="1251" t="s">
        <v>2077</v>
      </c>
      <c r="Y251" s="1251">
        <v>461</v>
      </c>
      <c r="Z251" s="1251">
        <v>4</v>
      </c>
      <c r="AA251" s="1251" t="b">
        <v>1</v>
      </c>
      <c r="AC251" s="1251" t="s">
        <v>1921</v>
      </c>
    </row>
    <row r="252" spans="1:29" ht="12">
      <c r="A252" s="1251">
        <v>25</v>
      </c>
      <c r="B252" s="1251">
        <v>300</v>
      </c>
      <c r="C252" s="1251" t="s">
        <v>1705</v>
      </c>
      <c r="D252" s="1251">
        <v>461605</v>
      </c>
      <c r="E252" s="1251" t="s">
        <v>1926</v>
      </c>
      <c r="F252" s="1251">
        <v>2019</v>
      </c>
      <c r="G252" s="1252">
        <v>-60.310000000000002</v>
      </c>
      <c r="H252" s="1252">
        <v>0</v>
      </c>
      <c r="I252" s="1252">
        <v>-60.310000000000002</v>
      </c>
      <c r="J252" s="1252">
        <v>-366.74000000000001</v>
      </c>
      <c r="K252" s="1252">
        <v>-1622.51</v>
      </c>
      <c r="L252" s="1252">
        <v>-2751.9699999999998</v>
      </c>
      <c r="M252" s="1252">
        <v>-1488.05</v>
      </c>
      <c r="N252" s="1252">
        <v>-2106.2600000000002</v>
      </c>
      <c r="O252" s="1252">
        <v>-523.48000000000002</v>
      </c>
      <c r="P252" s="1252">
        <v>-649.29999999999995</v>
      </c>
      <c r="Q252" s="1252">
        <v>-691.23000000000002</v>
      </c>
      <c r="R252" s="1252">
        <v>-355.73000000000002</v>
      </c>
      <c r="S252" s="1252">
        <v>-10675.889999999999</v>
      </c>
      <c r="T252" s="1252">
        <v>0</v>
      </c>
      <c r="U252" s="1251" t="s">
        <v>116</v>
      </c>
      <c r="V252" s="1251" t="s">
        <v>1286</v>
      </c>
      <c r="W252" s="1251" t="s">
        <v>393</v>
      </c>
      <c r="X252" s="1251" t="s">
        <v>2077</v>
      </c>
      <c r="Y252" s="1251">
        <v>461</v>
      </c>
      <c r="Z252" s="1251">
        <v>6</v>
      </c>
      <c r="AA252" s="1251" t="b">
        <v>1</v>
      </c>
      <c r="AC252" s="1251" t="s">
        <v>1921</v>
      </c>
    </row>
    <row r="253" spans="1:29" ht="12">
      <c r="A253" s="1251">
        <v>25</v>
      </c>
      <c r="B253" s="1251">
        <v>300</v>
      </c>
      <c r="C253" s="1251" t="s">
        <v>1705</v>
      </c>
      <c r="D253" s="1251">
        <v>462100</v>
      </c>
      <c r="E253" s="1251" t="s">
        <v>720</v>
      </c>
      <c r="F253" s="1251">
        <v>2019</v>
      </c>
      <c r="G253" s="1252">
        <v>-49745.050000000003</v>
      </c>
      <c r="H253" s="1252">
        <v>-44931.019999999997</v>
      </c>
      <c r="I253" s="1252">
        <v>-51349.720000000001</v>
      </c>
      <c r="J253" s="1252">
        <v>-48140.370000000003</v>
      </c>
      <c r="K253" s="1252">
        <v>-49745.059999999998</v>
      </c>
      <c r="L253" s="1252">
        <v>-48386.610000000001</v>
      </c>
      <c r="M253" s="1252">
        <v>-53387.110000000001</v>
      </c>
      <c r="N253" s="1252">
        <v>-53387.120000000003</v>
      </c>
      <c r="O253" s="1252">
        <v>-48220.620000000003</v>
      </c>
      <c r="P253" s="1252">
        <v>-53387.110000000001</v>
      </c>
      <c r="Q253" s="1252">
        <v>-51664.949999999997</v>
      </c>
      <c r="R253" s="1252">
        <v>-51664.949999999997</v>
      </c>
      <c r="S253" s="1252">
        <v>-604009.68999999994</v>
      </c>
      <c r="T253" s="1252">
        <v>0</v>
      </c>
      <c r="U253" s="1251" t="s">
        <v>116</v>
      </c>
      <c r="V253" s="1251" t="s">
        <v>1286</v>
      </c>
      <c r="W253" s="1251" t="s">
        <v>393</v>
      </c>
      <c r="X253" s="1251" t="s">
        <v>2077</v>
      </c>
      <c r="Y253" s="1251">
        <v>462</v>
      </c>
      <c r="Z253" s="1251">
        <v>1</v>
      </c>
      <c r="AA253" s="1251" t="b">
        <v>1</v>
      </c>
      <c r="AC253" s="1251" t="s">
        <v>2078</v>
      </c>
    </row>
    <row r="254" spans="1:29" ht="12">
      <c r="A254" s="1251">
        <v>25</v>
      </c>
      <c r="B254" s="1251">
        <v>300</v>
      </c>
      <c r="C254" s="1251" t="s">
        <v>1705</v>
      </c>
      <c r="D254" s="1251">
        <v>462200</v>
      </c>
      <c r="E254" s="1251" t="s">
        <v>712</v>
      </c>
      <c r="F254" s="1251">
        <v>2019</v>
      </c>
      <c r="G254" s="1252">
        <v>-27278.919999999998</v>
      </c>
      <c r="H254" s="1252">
        <v>-25488.91</v>
      </c>
      <c r="I254" s="1252">
        <v>-30028.799999999999</v>
      </c>
      <c r="J254" s="1252">
        <v>-28213.939999999999</v>
      </c>
      <c r="K254" s="1252">
        <v>-25503.790000000001</v>
      </c>
      <c r="L254" s="1252">
        <v>-28945.57</v>
      </c>
      <c r="M254" s="1252">
        <v>-30886.189999999999</v>
      </c>
      <c r="N254" s="1252">
        <v>-28031.610000000001</v>
      </c>
      <c r="O254" s="1252">
        <v>-28015.32</v>
      </c>
      <c r="P254" s="1252">
        <v>-31827.549999999999</v>
      </c>
      <c r="Q254" s="1252">
        <v>-26113.580000000002</v>
      </c>
      <c r="R254" s="1252">
        <v>-29925.810000000001</v>
      </c>
      <c r="S254" s="1252">
        <v>-340259.99000000005</v>
      </c>
      <c r="T254" s="1252">
        <v>0</v>
      </c>
      <c r="U254" s="1251" t="s">
        <v>116</v>
      </c>
      <c r="V254" s="1251" t="s">
        <v>1286</v>
      </c>
      <c r="W254" s="1251" t="s">
        <v>393</v>
      </c>
      <c r="X254" s="1251" t="s">
        <v>2077</v>
      </c>
      <c r="Y254" s="1251">
        <v>462</v>
      </c>
      <c r="Z254" s="1251">
        <v>2</v>
      </c>
      <c r="AA254" s="1251" t="b">
        <v>1</v>
      </c>
      <c r="AC254" s="1251" t="s">
        <v>648</v>
      </c>
    </row>
    <row r="255" spans="1:29" ht="12">
      <c r="A255" s="1251">
        <v>25</v>
      </c>
      <c r="B255" s="1251">
        <v>300</v>
      </c>
      <c r="C255" s="1251" t="s">
        <v>1705</v>
      </c>
      <c r="D255" s="1251">
        <v>471000</v>
      </c>
      <c r="E255" s="1251" t="s">
        <v>1927</v>
      </c>
      <c r="F255" s="1251">
        <v>2019</v>
      </c>
      <c r="G255" s="1252">
        <v>-150</v>
      </c>
      <c r="H255" s="1252">
        <v>-311</v>
      </c>
      <c r="I255" s="1252">
        <v>-300</v>
      </c>
      <c r="J255" s="1252">
        <v>0</v>
      </c>
      <c r="K255" s="1252">
        <v>0</v>
      </c>
      <c r="L255" s="1252">
        <v>0</v>
      </c>
      <c r="M255" s="1252">
        <v>0</v>
      </c>
      <c r="N255" s="1252">
        <v>0</v>
      </c>
      <c r="O255" s="1252">
        <v>0</v>
      </c>
      <c r="P255" s="1252">
        <v>0</v>
      </c>
      <c r="Q255" s="1252">
        <v>-75</v>
      </c>
      <c r="R255" s="1252">
        <v>-75</v>
      </c>
      <c r="S255" s="1252">
        <v>-911</v>
      </c>
      <c r="T255" s="1252">
        <v>0</v>
      </c>
      <c r="U255" s="1251" t="s">
        <v>116</v>
      </c>
      <c r="V255" s="1251" t="s">
        <v>1286</v>
      </c>
      <c r="W255" s="1251" t="s">
        <v>393</v>
      </c>
      <c r="X255" s="1251" t="s">
        <v>2077</v>
      </c>
      <c r="Y255" s="1251">
        <v>471</v>
      </c>
      <c r="Z255" s="1251">
        <v>0</v>
      </c>
      <c r="AA255" s="1251" t="b">
        <v>1</v>
      </c>
      <c r="AC255" s="1251" t="s">
        <v>651</v>
      </c>
    </row>
    <row r="256" spans="1:29" ht="12">
      <c r="A256" s="1251">
        <v>25</v>
      </c>
      <c r="B256" s="1251">
        <v>300</v>
      </c>
      <c r="C256" s="1251" t="s">
        <v>1705</v>
      </c>
      <c r="D256" s="1251">
        <v>471010</v>
      </c>
      <c r="E256" s="1251" t="s">
        <v>1928</v>
      </c>
      <c r="F256" s="1251">
        <v>2019</v>
      </c>
      <c r="G256" s="1252">
        <v>-5700</v>
      </c>
      <c r="H256" s="1252">
        <v>-2800</v>
      </c>
      <c r="I256" s="1252">
        <v>-2950</v>
      </c>
      <c r="J256" s="1252">
        <v>-2900</v>
      </c>
      <c r="K256" s="1252">
        <v>-2850</v>
      </c>
      <c r="L256" s="1252">
        <v>-3000</v>
      </c>
      <c r="M256" s="1252">
        <v>-1750</v>
      </c>
      <c r="N256" s="1252">
        <v>-3700</v>
      </c>
      <c r="O256" s="1252">
        <v>-3150</v>
      </c>
      <c r="P256" s="1252">
        <v>-4900</v>
      </c>
      <c r="Q256" s="1252">
        <v>-2500</v>
      </c>
      <c r="R256" s="1252">
        <v>-1850</v>
      </c>
      <c r="S256" s="1252">
        <v>-38050</v>
      </c>
      <c r="T256" s="1252">
        <v>0</v>
      </c>
      <c r="U256" s="1251" t="s">
        <v>116</v>
      </c>
      <c r="V256" s="1251" t="s">
        <v>1286</v>
      </c>
      <c r="W256" s="1251" t="s">
        <v>393</v>
      </c>
      <c r="X256" s="1251" t="s">
        <v>2077</v>
      </c>
      <c r="Y256" s="1251">
        <v>471</v>
      </c>
      <c r="Z256" s="1251">
        <v>0</v>
      </c>
      <c r="AA256" s="1251" t="b">
        <v>1</v>
      </c>
      <c r="AC256" s="1251" t="s">
        <v>651</v>
      </c>
    </row>
    <row r="257" spans="1:29" ht="12">
      <c r="A257" s="1251">
        <v>25</v>
      </c>
      <c r="B257" s="1251">
        <v>300</v>
      </c>
      <c r="C257" s="1251" t="s">
        <v>1705</v>
      </c>
      <c r="D257" s="1251">
        <v>471100</v>
      </c>
      <c r="E257" s="1251" t="s">
        <v>1929</v>
      </c>
      <c r="F257" s="1251">
        <v>2019</v>
      </c>
      <c r="G257" s="1252">
        <v>-52919.459999999999</v>
      </c>
      <c r="H257" s="1252">
        <v>-53021.059999999998</v>
      </c>
      <c r="I257" s="1252">
        <v>-53101.839999999997</v>
      </c>
      <c r="J257" s="1252">
        <v>-53415.120000000003</v>
      </c>
      <c r="K257" s="1252">
        <v>-53779.480000000003</v>
      </c>
      <c r="L257" s="1252">
        <v>227.28</v>
      </c>
      <c r="M257" s="1252">
        <v>950.54999999999995</v>
      </c>
      <c r="N257" s="1252">
        <v>162.21000000000001</v>
      </c>
      <c r="O257" s="1252">
        <v>25.5</v>
      </c>
      <c r="P257" s="1252">
        <v>125.55</v>
      </c>
      <c r="Q257" s="1252">
        <v>91.799999999999997</v>
      </c>
      <c r="R257" s="1252">
        <v>0</v>
      </c>
      <c r="S257" s="1252">
        <v>-264654.06999999995</v>
      </c>
      <c r="T257" s="1252">
        <v>0</v>
      </c>
      <c r="U257" s="1251" t="s">
        <v>116</v>
      </c>
      <c r="V257" s="1251" t="s">
        <v>1286</v>
      </c>
      <c r="W257" s="1251" t="s">
        <v>393</v>
      </c>
      <c r="X257" s="1251" t="s">
        <v>2077</v>
      </c>
      <c r="Y257" s="1251">
        <v>471</v>
      </c>
      <c r="Z257" s="1251">
        <v>1</v>
      </c>
      <c r="AA257" s="1251" t="b">
        <v>1</v>
      </c>
      <c r="AC257" s="1251" t="s">
        <v>189</v>
      </c>
    </row>
    <row r="258" spans="1:27" ht="12">
      <c r="A258" s="1251">
        <v>25</v>
      </c>
      <c r="B258" s="1251">
        <v>300</v>
      </c>
      <c r="C258" s="1251" t="s">
        <v>1705</v>
      </c>
      <c r="D258" s="1251">
        <v>601110</v>
      </c>
      <c r="E258" s="1251" t="s">
        <v>1930</v>
      </c>
      <c r="F258" s="1251">
        <v>2019</v>
      </c>
      <c r="G258" s="1252">
        <v>10560.84</v>
      </c>
      <c r="H258" s="1252">
        <v>6934.6000000000004</v>
      </c>
      <c r="I258" s="1252">
        <v>6950.3699999999999</v>
      </c>
      <c r="J258" s="1252">
        <v>5074.0600000000004</v>
      </c>
      <c r="K258" s="1252">
        <v>6408.9499999999998</v>
      </c>
      <c r="L258" s="1252">
        <v>11476.26</v>
      </c>
      <c r="M258" s="1252">
        <v>4660.54</v>
      </c>
      <c r="N258" s="1252">
        <v>4918.2399999999998</v>
      </c>
      <c r="O258" s="1252">
        <v>4560.7799999999997</v>
      </c>
      <c r="P258" s="1252">
        <v>5360.6400000000003</v>
      </c>
      <c r="Q258" s="1252">
        <v>4362.8599999999997</v>
      </c>
      <c r="R258" s="1252">
        <v>6771.3999999999996</v>
      </c>
      <c r="S258" s="1252">
        <v>78039.539999999994</v>
      </c>
      <c r="T258" s="1252">
        <v>0</v>
      </c>
      <c r="U258" s="1251" t="s">
        <v>116</v>
      </c>
      <c r="V258" s="1251" t="s">
        <v>397</v>
      </c>
      <c r="W258" s="1251" t="s">
        <v>1931</v>
      </c>
      <c r="X258" s="1251" t="s">
        <v>2077</v>
      </c>
      <c r="Y258" s="1251">
        <v>601</v>
      </c>
      <c r="Z258" s="1251">
        <v>1</v>
      </c>
      <c r="AA258" s="1251" t="b">
        <v>1</v>
      </c>
    </row>
    <row r="259" spans="1:27" ht="12">
      <c r="A259" s="1251">
        <v>25</v>
      </c>
      <c r="B259" s="1251">
        <v>300</v>
      </c>
      <c r="C259" s="1251" t="s">
        <v>1705</v>
      </c>
      <c r="D259" s="1251">
        <v>601119</v>
      </c>
      <c r="E259" s="1251" t="s">
        <v>1932</v>
      </c>
      <c r="F259" s="1251">
        <v>2019</v>
      </c>
      <c r="G259" s="1252">
        <v>2358.6100000000001</v>
      </c>
      <c r="H259" s="1252">
        <v>2577.6900000000001</v>
      </c>
      <c r="I259" s="1252">
        <v>2575.6500000000001</v>
      </c>
      <c r="J259" s="1252">
        <v>3020.4299999999998</v>
      </c>
      <c r="K259" s="1252">
        <v>3001.27</v>
      </c>
      <c r="L259" s="1252">
        <v>3657.1500000000001</v>
      </c>
      <c r="M259" s="1252">
        <v>4167.5</v>
      </c>
      <c r="N259" s="1252">
        <v>2630.4400000000001</v>
      </c>
      <c r="O259" s="1252">
        <v>3705.6700000000001</v>
      </c>
      <c r="P259" s="1252">
        <v>3778.2199999999998</v>
      </c>
      <c r="Q259" s="1252">
        <v>3535.4099999999999</v>
      </c>
      <c r="R259" s="1252">
        <v>4835.8000000000002</v>
      </c>
      <c r="S259" s="1252">
        <v>39843.840000000011</v>
      </c>
      <c r="T259" s="1252">
        <v>0</v>
      </c>
      <c r="U259" s="1251" t="s">
        <v>116</v>
      </c>
      <c r="V259" s="1251" t="s">
        <v>397</v>
      </c>
      <c r="W259" s="1251" t="s">
        <v>1933</v>
      </c>
      <c r="X259" s="1251" t="s">
        <v>2077</v>
      </c>
      <c r="Y259" s="1251">
        <v>601</v>
      </c>
      <c r="Z259" s="1251">
        <v>1</v>
      </c>
      <c r="AA259" s="1251" t="b">
        <v>1</v>
      </c>
    </row>
    <row r="260" spans="1:27" ht="12">
      <c r="A260" s="1251">
        <v>25</v>
      </c>
      <c r="B260" s="1251">
        <v>300</v>
      </c>
      <c r="C260" s="1251" t="s">
        <v>1705</v>
      </c>
      <c r="D260" s="1251">
        <v>601210</v>
      </c>
      <c r="E260" s="1251" t="s">
        <v>2043</v>
      </c>
      <c r="F260" s="1251">
        <v>2019</v>
      </c>
      <c r="G260" s="1252">
        <v>300.31999999999999</v>
      </c>
      <c r="H260" s="1252">
        <v>169</v>
      </c>
      <c r="I260" s="1252">
        <v>0</v>
      </c>
      <c r="J260" s="1252">
        <v>0</v>
      </c>
      <c r="K260" s="1252">
        <v>414</v>
      </c>
      <c r="L260" s="1252">
        <v>1611.2</v>
      </c>
      <c r="M260" s="1252">
        <v>0</v>
      </c>
      <c r="N260" s="1252">
        <v>0</v>
      </c>
      <c r="O260" s="1252">
        <v>0</v>
      </c>
      <c r="P260" s="1252">
        <v>0</v>
      </c>
      <c r="Q260" s="1252">
        <v>379.94</v>
      </c>
      <c r="R260" s="1252">
        <v>0</v>
      </c>
      <c r="S260" s="1252">
        <v>2874.46</v>
      </c>
      <c r="T260" s="1252">
        <v>0</v>
      </c>
      <c r="U260" s="1251" t="s">
        <v>116</v>
      </c>
      <c r="V260" s="1251" t="s">
        <v>397</v>
      </c>
      <c r="W260" s="1251" t="s">
        <v>1931</v>
      </c>
      <c r="X260" s="1251" t="s">
        <v>2077</v>
      </c>
      <c r="Y260" s="1251">
        <v>601</v>
      </c>
      <c r="Z260" s="1251">
        <v>2</v>
      </c>
      <c r="AA260" s="1251" t="b">
        <v>1</v>
      </c>
    </row>
    <row r="261" spans="1:27" ht="12">
      <c r="A261" s="1251">
        <v>25</v>
      </c>
      <c r="B261" s="1251">
        <v>300</v>
      </c>
      <c r="C261" s="1251" t="s">
        <v>1705</v>
      </c>
      <c r="D261" s="1251">
        <v>601310</v>
      </c>
      <c r="E261" s="1251" t="s">
        <v>1934</v>
      </c>
      <c r="F261" s="1251">
        <v>2019</v>
      </c>
      <c r="G261" s="1252">
        <v>3466.0799999999999</v>
      </c>
      <c r="H261" s="1252">
        <v>4249.2799999999997</v>
      </c>
      <c r="I261" s="1252">
        <v>4427.9799999999996</v>
      </c>
      <c r="J261" s="1252">
        <v>3486.7800000000002</v>
      </c>
      <c r="K261" s="1252">
        <v>3238.54</v>
      </c>
      <c r="L261" s="1252">
        <v>5768.7600000000002</v>
      </c>
      <c r="M261" s="1252">
        <v>4118.9899999999998</v>
      </c>
      <c r="N261" s="1252">
        <v>4625.6800000000003</v>
      </c>
      <c r="O261" s="1252">
        <v>8421.2199999999993</v>
      </c>
      <c r="P261" s="1252">
        <v>7141.46</v>
      </c>
      <c r="Q261" s="1252">
        <v>6508.2399999999998</v>
      </c>
      <c r="R261" s="1252">
        <v>8193.8999999999996</v>
      </c>
      <c r="S261" s="1252">
        <v>63646.909999999996</v>
      </c>
      <c r="T261" s="1252">
        <v>0</v>
      </c>
      <c r="U261" s="1251" t="s">
        <v>116</v>
      </c>
      <c r="V261" s="1251" t="s">
        <v>397</v>
      </c>
      <c r="W261" s="1251" t="s">
        <v>1931</v>
      </c>
      <c r="X261" s="1251" t="s">
        <v>2077</v>
      </c>
      <c r="Y261" s="1251">
        <v>601</v>
      </c>
      <c r="Z261" s="1251">
        <v>3</v>
      </c>
      <c r="AA261" s="1251" t="b">
        <v>1</v>
      </c>
    </row>
    <row r="262" spans="1:27" ht="12">
      <c r="A262" s="1251">
        <v>25</v>
      </c>
      <c r="B262" s="1251">
        <v>300</v>
      </c>
      <c r="C262" s="1251" t="s">
        <v>1705</v>
      </c>
      <c r="D262" s="1251">
        <v>601319</v>
      </c>
      <c r="E262" s="1251" t="s">
        <v>1935</v>
      </c>
      <c r="F262" s="1251">
        <v>2019</v>
      </c>
      <c r="G262" s="1252">
        <v>221.90000000000001</v>
      </c>
      <c r="H262" s="1252">
        <v>694.58000000000004</v>
      </c>
      <c r="I262" s="1252">
        <v>529.15999999999997</v>
      </c>
      <c r="J262" s="1252">
        <v>632.70000000000005</v>
      </c>
      <c r="K262" s="1252">
        <v>405.86000000000001</v>
      </c>
      <c r="L262" s="1252">
        <v>2442.79</v>
      </c>
      <c r="M262" s="1252">
        <v>995.36000000000001</v>
      </c>
      <c r="N262" s="1252">
        <v>651.76999999999998</v>
      </c>
      <c r="O262" s="1252">
        <v>488.31999999999999</v>
      </c>
      <c r="P262" s="1252">
        <v>241.08000000000001</v>
      </c>
      <c r="Q262" s="1252">
        <v>803.98000000000002</v>
      </c>
      <c r="R262" s="1252">
        <v>877.19000000000005</v>
      </c>
      <c r="S262" s="1252">
        <v>8984.6899999999987</v>
      </c>
      <c r="T262" s="1252">
        <v>0</v>
      </c>
      <c r="U262" s="1251" t="s">
        <v>116</v>
      </c>
      <c r="V262" s="1251" t="s">
        <v>397</v>
      </c>
      <c r="W262" s="1251" t="s">
        <v>1933</v>
      </c>
      <c r="X262" s="1251" t="s">
        <v>2077</v>
      </c>
      <c r="Y262" s="1251">
        <v>601</v>
      </c>
      <c r="Z262" s="1251">
        <v>3</v>
      </c>
      <c r="AA262" s="1251" t="b">
        <v>1</v>
      </c>
    </row>
    <row r="263" spans="1:27" ht="12">
      <c r="A263" s="1251">
        <v>25</v>
      </c>
      <c r="B263" s="1251">
        <v>300</v>
      </c>
      <c r="C263" s="1251" t="s">
        <v>1705</v>
      </c>
      <c r="D263" s="1251">
        <v>601410</v>
      </c>
      <c r="E263" s="1251" t="s">
        <v>1936</v>
      </c>
      <c r="F263" s="1251">
        <v>2019</v>
      </c>
      <c r="G263" s="1252">
        <v>71.480000000000004</v>
      </c>
      <c r="H263" s="1252">
        <v>0</v>
      </c>
      <c r="I263" s="1252">
        <v>0</v>
      </c>
      <c r="J263" s="1252">
        <v>405.60000000000002</v>
      </c>
      <c r="K263" s="1252">
        <v>1352</v>
      </c>
      <c r="L263" s="1252">
        <v>0</v>
      </c>
      <c r="M263" s="1252">
        <v>0</v>
      </c>
      <c r="N263" s="1252">
        <v>0</v>
      </c>
      <c r="O263" s="1252">
        <v>0</v>
      </c>
      <c r="P263" s="1252">
        <v>0</v>
      </c>
      <c r="Q263" s="1252">
        <v>0</v>
      </c>
      <c r="R263" s="1252">
        <v>483.56</v>
      </c>
      <c r="S263" s="1252">
        <v>2312.6399999999999</v>
      </c>
      <c r="T263" s="1252">
        <v>0</v>
      </c>
      <c r="U263" s="1251" t="s">
        <v>116</v>
      </c>
      <c r="V263" s="1251" t="s">
        <v>397</v>
      </c>
      <c r="W263" s="1251" t="s">
        <v>1931</v>
      </c>
      <c r="X263" s="1251" t="s">
        <v>2077</v>
      </c>
      <c r="Y263" s="1251">
        <v>601</v>
      </c>
      <c r="Z263" s="1251">
        <v>4</v>
      </c>
      <c r="AA263" s="1251" t="b">
        <v>1</v>
      </c>
    </row>
    <row r="264" spans="1:27" ht="12">
      <c r="A264" s="1251">
        <v>25</v>
      </c>
      <c r="B264" s="1251">
        <v>300</v>
      </c>
      <c r="C264" s="1251" t="s">
        <v>1705</v>
      </c>
      <c r="D264" s="1251">
        <v>601510</v>
      </c>
      <c r="E264" s="1251" t="s">
        <v>1937</v>
      </c>
      <c r="F264" s="1251">
        <v>2019</v>
      </c>
      <c r="G264" s="1252">
        <v>12221.209999999999</v>
      </c>
      <c r="H264" s="1252">
        <v>11681.02</v>
      </c>
      <c r="I264" s="1252">
        <v>11608.379999999999</v>
      </c>
      <c r="J264" s="1252">
        <v>20315.490000000002</v>
      </c>
      <c r="K264" s="1252">
        <v>9232.5200000000004</v>
      </c>
      <c r="L264" s="1252">
        <v>15284.370000000001</v>
      </c>
      <c r="M264" s="1252">
        <v>9627.2399999999998</v>
      </c>
      <c r="N264" s="1252">
        <v>12132.52</v>
      </c>
      <c r="O264" s="1252">
        <v>9878.6100000000006</v>
      </c>
      <c r="P264" s="1252">
        <v>8382.5400000000009</v>
      </c>
      <c r="Q264" s="1252">
        <v>8183.1199999999999</v>
      </c>
      <c r="R264" s="1252">
        <v>7921.96</v>
      </c>
      <c r="S264" s="1252">
        <v>136468.98000000001</v>
      </c>
      <c r="T264" s="1252">
        <v>0</v>
      </c>
      <c r="U264" s="1251" t="s">
        <v>116</v>
      </c>
      <c r="V264" s="1251" t="s">
        <v>397</v>
      </c>
      <c r="W264" s="1251" t="s">
        <v>1931</v>
      </c>
      <c r="X264" s="1251" t="s">
        <v>2077</v>
      </c>
      <c r="Y264" s="1251">
        <v>601</v>
      </c>
      <c r="Z264" s="1251">
        <v>5</v>
      </c>
      <c r="AA264" s="1251" t="b">
        <v>1</v>
      </c>
    </row>
    <row r="265" spans="1:27" ht="12">
      <c r="A265" s="1251">
        <v>25</v>
      </c>
      <c r="B265" s="1251">
        <v>300</v>
      </c>
      <c r="C265" s="1251" t="s">
        <v>1705</v>
      </c>
      <c r="D265" s="1251">
        <v>601519</v>
      </c>
      <c r="E265" s="1251" t="s">
        <v>1938</v>
      </c>
      <c r="F265" s="1251">
        <v>2019</v>
      </c>
      <c r="G265" s="1252">
        <v>2547.1799999999998</v>
      </c>
      <c r="H265" s="1252">
        <v>814.58000000000004</v>
      </c>
      <c r="I265" s="1252">
        <v>1059.3499999999999</v>
      </c>
      <c r="J265" s="1252">
        <v>2190.5100000000002</v>
      </c>
      <c r="K265" s="1252">
        <v>3949.75</v>
      </c>
      <c r="L265" s="1252">
        <v>3198.0100000000002</v>
      </c>
      <c r="M265" s="1252">
        <v>704.65999999999997</v>
      </c>
      <c r="N265" s="1252">
        <v>880.11000000000001</v>
      </c>
      <c r="O265" s="1252">
        <v>3052.1100000000001</v>
      </c>
      <c r="P265" s="1252">
        <v>700.57000000000005</v>
      </c>
      <c r="Q265" s="1252">
        <v>3559.3000000000002</v>
      </c>
      <c r="R265" s="1252">
        <v>1831.96</v>
      </c>
      <c r="S265" s="1252">
        <v>24488.089999999997</v>
      </c>
      <c r="T265" s="1252">
        <v>0</v>
      </c>
      <c r="U265" s="1251" t="s">
        <v>116</v>
      </c>
      <c r="V265" s="1251" t="s">
        <v>397</v>
      </c>
      <c r="W265" s="1251" t="s">
        <v>1933</v>
      </c>
      <c r="X265" s="1251" t="s">
        <v>2077</v>
      </c>
      <c r="Y265" s="1251">
        <v>601</v>
      </c>
      <c r="Z265" s="1251">
        <v>5</v>
      </c>
      <c r="AA265" s="1251" t="b">
        <v>1</v>
      </c>
    </row>
    <row r="266" spans="1:27" ht="12">
      <c r="A266" s="1251">
        <v>25</v>
      </c>
      <c r="B266" s="1251">
        <v>300</v>
      </c>
      <c r="C266" s="1251" t="s">
        <v>1705</v>
      </c>
      <c r="D266" s="1251">
        <v>601610</v>
      </c>
      <c r="E266" s="1251" t="s">
        <v>1939</v>
      </c>
      <c r="F266" s="1251">
        <v>2019</v>
      </c>
      <c r="G266" s="1252">
        <v>1066.3599999999999</v>
      </c>
      <c r="H266" s="1252">
        <v>1254.46</v>
      </c>
      <c r="I266" s="1252">
        <v>1072.52</v>
      </c>
      <c r="J266" s="1252">
        <v>1055.4200000000001</v>
      </c>
      <c r="K266" s="1252">
        <v>3670.4000000000001</v>
      </c>
      <c r="L266" s="1252">
        <v>4362.1199999999999</v>
      </c>
      <c r="M266" s="1252">
        <v>3395.8400000000001</v>
      </c>
      <c r="N266" s="1252">
        <v>3298.2199999999998</v>
      </c>
      <c r="O266" s="1252">
        <v>2939.4000000000001</v>
      </c>
      <c r="P266" s="1252">
        <v>3432.3800000000001</v>
      </c>
      <c r="Q266" s="1252">
        <v>1578.46</v>
      </c>
      <c r="R266" s="1252">
        <v>890.97000000000003</v>
      </c>
      <c r="S266" s="1252">
        <v>28016.550000000003</v>
      </c>
      <c r="T266" s="1252">
        <v>0</v>
      </c>
      <c r="U266" s="1251" t="s">
        <v>116</v>
      </c>
      <c r="V266" s="1251" t="s">
        <v>397</v>
      </c>
      <c r="W266" s="1251" t="s">
        <v>1931</v>
      </c>
      <c r="X266" s="1251" t="s">
        <v>2077</v>
      </c>
      <c r="Y266" s="1251">
        <v>601</v>
      </c>
      <c r="Z266" s="1251">
        <v>6</v>
      </c>
      <c r="AA266" s="1251" t="b">
        <v>1</v>
      </c>
    </row>
    <row r="267" spans="1:27" ht="12">
      <c r="A267" s="1251">
        <v>25</v>
      </c>
      <c r="B267" s="1251">
        <v>300</v>
      </c>
      <c r="C267" s="1251" t="s">
        <v>1705</v>
      </c>
      <c r="D267" s="1251">
        <v>601619</v>
      </c>
      <c r="E267" s="1251" t="s">
        <v>1940</v>
      </c>
      <c r="F267" s="1251">
        <v>2019</v>
      </c>
      <c r="G267" s="1252">
        <v>937.44000000000005</v>
      </c>
      <c r="H267" s="1252">
        <v>332.85000000000002</v>
      </c>
      <c r="I267" s="1252">
        <v>332.85000000000002</v>
      </c>
      <c r="J267" s="1252">
        <v>909.89999999999998</v>
      </c>
      <c r="K267" s="1252">
        <v>614.39999999999998</v>
      </c>
      <c r="L267" s="1252">
        <v>340.62</v>
      </c>
      <c r="M267" s="1252">
        <v>769.38</v>
      </c>
      <c r="N267" s="1252">
        <v>0</v>
      </c>
      <c r="O267" s="1252">
        <v>702.24000000000001</v>
      </c>
      <c r="P267" s="1252">
        <v>1698.1800000000001</v>
      </c>
      <c r="Q267" s="1252">
        <v>582.44000000000005</v>
      </c>
      <c r="R267" s="1252">
        <v>351.12</v>
      </c>
      <c r="S267" s="1252">
        <v>7571.4199999999992</v>
      </c>
      <c r="T267" s="1252">
        <v>0</v>
      </c>
      <c r="U267" s="1251" t="s">
        <v>116</v>
      </c>
      <c r="V267" s="1251" t="s">
        <v>397</v>
      </c>
      <c r="W267" s="1251" t="s">
        <v>1933</v>
      </c>
      <c r="X267" s="1251" t="s">
        <v>2077</v>
      </c>
      <c r="Y267" s="1251">
        <v>601</v>
      </c>
      <c r="Z267" s="1251">
        <v>6</v>
      </c>
      <c r="AA267" s="1251" t="b">
        <v>1</v>
      </c>
    </row>
    <row r="268" spans="1:27" ht="12">
      <c r="A268" s="1251">
        <v>25</v>
      </c>
      <c r="B268" s="1251">
        <v>300</v>
      </c>
      <c r="C268" s="1251" t="s">
        <v>1705</v>
      </c>
      <c r="D268" s="1251">
        <v>601710</v>
      </c>
      <c r="E268" s="1251" t="s">
        <v>1941</v>
      </c>
      <c r="F268" s="1251">
        <v>2019</v>
      </c>
      <c r="G268" s="1252">
        <v>25951.490000000002</v>
      </c>
      <c r="H268" s="1252">
        <v>22200.41</v>
      </c>
      <c r="I268" s="1252">
        <v>23487.110000000001</v>
      </c>
      <c r="J268" s="1252">
        <v>17665.560000000001</v>
      </c>
      <c r="K268" s="1252">
        <v>18674.849999999999</v>
      </c>
      <c r="L268" s="1252">
        <v>30601.75</v>
      </c>
      <c r="M268" s="1252">
        <v>28754.200000000001</v>
      </c>
      <c r="N268" s="1252">
        <v>25056.459999999999</v>
      </c>
      <c r="O268" s="1252">
        <v>21027.349999999999</v>
      </c>
      <c r="P268" s="1252">
        <v>21280.889999999999</v>
      </c>
      <c r="Q268" s="1252">
        <v>24321.02</v>
      </c>
      <c r="R268" s="1252">
        <v>50794.260000000002</v>
      </c>
      <c r="S268" s="1252">
        <v>309815.34999999998</v>
      </c>
      <c r="T268" s="1252">
        <v>0</v>
      </c>
      <c r="U268" s="1251" t="s">
        <v>116</v>
      </c>
      <c r="V268" s="1251" t="s">
        <v>397</v>
      </c>
      <c r="W268" s="1251" t="s">
        <v>1931</v>
      </c>
      <c r="X268" s="1251" t="s">
        <v>2077</v>
      </c>
      <c r="Y268" s="1251">
        <v>601</v>
      </c>
      <c r="Z268" s="1251">
        <v>7</v>
      </c>
      <c r="AA268" s="1251" t="b">
        <v>1</v>
      </c>
    </row>
    <row r="269" spans="1:27" ht="12">
      <c r="A269" s="1251">
        <v>25</v>
      </c>
      <c r="B269" s="1251">
        <v>300</v>
      </c>
      <c r="C269" s="1251" t="s">
        <v>1705</v>
      </c>
      <c r="D269" s="1251">
        <v>601719</v>
      </c>
      <c r="E269" s="1251" t="s">
        <v>1942</v>
      </c>
      <c r="F269" s="1251">
        <v>2019</v>
      </c>
      <c r="G269" s="1252">
        <v>4657.6199999999999</v>
      </c>
      <c r="H269" s="1252">
        <v>4738.9300000000003</v>
      </c>
      <c r="I269" s="1252">
        <v>2836.6500000000001</v>
      </c>
      <c r="J269" s="1252">
        <v>4193.7299999999996</v>
      </c>
      <c r="K269" s="1252">
        <v>2895.8400000000001</v>
      </c>
      <c r="L269" s="1252">
        <v>4382.4499999999998</v>
      </c>
      <c r="M269" s="1252">
        <v>5187.4700000000003</v>
      </c>
      <c r="N269" s="1252">
        <v>3919.3800000000001</v>
      </c>
      <c r="O269" s="1252">
        <v>3629.4899999999998</v>
      </c>
      <c r="P269" s="1252">
        <v>3127.6999999999998</v>
      </c>
      <c r="Q269" s="1252">
        <v>1441.6500000000001</v>
      </c>
      <c r="R269" s="1252">
        <v>6401.1899999999996</v>
      </c>
      <c r="S269" s="1252">
        <v>47412.099999999999</v>
      </c>
      <c r="T269" s="1252">
        <v>0</v>
      </c>
      <c r="U269" s="1251" t="s">
        <v>116</v>
      </c>
      <c r="V269" s="1251" t="s">
        <v>397</v>
      </c>
      <c r="W269" s="1251" t="s">
        <v>1933</v>
      </c>
      <c r="X269" s="1251" t="s">
        <v>2077</v>
      </c>
      <c r="Y269" s="1251">
        <v>601</v>
      </c>
      <c r="Z269" s="1251">
        <v>7</v>
      </c>
      <c r="AA269" s="1251" t="b">
        <v>1</v>
      </c>
    </row>
    <row r="270" spans="1:27" ht="12">
      <c r="A270" s="1251">
        <v>25</v>
      </c>
      <c r="B270" s="1251">
        <v>300</v>
      </c>
      <c r="C270" s="1251" t="s">
        <v>1705</v>
      </c>
      <c r="D270" s="1251">
        <v>601810</v>
      </c>
      <c r="E270" s="1251" t="s">
        <v>1943</v>
      </c>
      <c r="F270" s="1251">
        <v>2019</v>
      </c>
      <c r="G270" s="1252">
        <v>11463.99</v>
      </c>
      <c r="H270" s="1252">
        <v>7471.0699999999997</v>
      </c>
      <c r="I270" s="1252">
        <v>7668.4700000000003</v>
      </c>
      <c r="J270" s="1252">
        <v>14368.209999999999</v>
      </c>
      <c r="K270" s="1252">
        <v>11629.9</v>
      </c>
      <c r="L270" s="1252">
        <v>-13643.43</v>
      </c>
      <c r="M270" s="1252">
        <v>16021.84</v>
      </c>
      <c r="N270" s="1252">
        <v>11341.969999999999</v>
      </c>
      <c r="O270" s="1252">
        <v>8958.6700000000001</v>
      </c>
      <c r="P270" s="1252">
        <v>13399.73</v>
      </c>
      <c r="Q270" s="1252">
        <v>5447.9399999999996</v>
      </c>
      <c r="R270" s="1252">
        <v>-14758.120000000001</v>
      </c>
      <c r="S270" s="1252">
        <v>79370.240000000005</v>
      </c>
      <c r="T270" s="1252">
        <v>0</v>
      </c>
      <c r="U270" s="1251" t="s">
        <v>116</v>
      </c>
      <c r="V270" s="1251" t="s">
        <v>397</v>
      </c>
      <c r="W270" s="1251" t="s">
        <v>1931</v>
      </c>
      <c r="X270" s="1251" t="s">
        <v>2077</v>
      </c>
      <c r="Y270" s="1251">
        <v>601</v>
      </c>
      <c r="Z270" s="1251">
        <v>8</v>
      </c>
      <c r="AA270" s="1251" t="b">
        <v>1</v>
      </c>
    </row>
    <row r="271" spans="1:27" ht="12">
      <c r="A271" s="1251">
        <v>25</v>
      </c>
      <c r="B271" s="1251">
        <v>300</v>
      </c>
      <c r="C271" s="1251" t="s">
        <v>1705</v>
      </c>
      <c r="D271" s="1251">
        <v>601819</v>
      </c>
      <c r="E271" s="1251" t="s">
        <v>1944</v>
      </c>
      <c r="F271" s="1251">
        <v>2019</v>
      </c>
      <c r="G271" s="1252">
        <v>0</v>
      </c>
      <c r="H271" s="1252">
        <v>0</v>
      </c>
      <c r="I271" s="1252">
        <v>0</v>
      </c>
      <c r="J271" s="1252">
        <v>0</v>
      </c>
      <c r="K271" s="1252">
        <v>0</v>
      </c>
      <c r="L271" s="1252">
        <v>0</v>
      </c>
      <c r="M271" s="1252">
        <v>0</v>
      </c>
      <c r="N271" s="1252">
        <v>1425.1500000000001</v>
      </c>
      <c r="O271" s="1252">
        <v>-0.14999999999999999</v>
      </c>
      <c r="P271" s="1252">
        <v>0.14999999999999999</v>
      </c>
      <c r="Q271" s="1252">
        <v>4508.54</v>
      </c>
      <c r="R271" s="1252">
        <v>-5137.8900000000003</v>
      </c>
      <c r="S271" s="1252">
        <v>795.80000000000018</v>
      </c>
      <c r="T271" s="1252">
        <v>0</v>
      </c>
      <c r="U271" s="1251" t="s">
        <v>116</v>
      </c>
      <c r="V271" s="1251" t="s">
        <v>397</v>
      </c>
      <c r="W271" s="1251" t="s">
        <v>1933</v>
      </c>
      <c r="X271" s="1251" t="s">
        <v>2077</v>
      </c>
      <c r="Y271" s="1251">
        <v>601</v>
      </c>
      <c r="Z271" s="1251">
        <v>8</v>
      </c>
      <c r="AA271" s="1251" t="b">
        <v>1</v>
      </c>
    </row>
    <row r="272" spans="1:27" ht="12">
      <c r="A272" s="1251">
        <v>25</v>
      </c>
      <c r="B272" s="1251">
        <v>300</v>
      </c>
      <c r="C272" s="1251" t="s">
        <v>1705</v>
      </c>
      <c r="D272" s="1251">
        <v>603820</v>
      </c>
      <c r="E272" s="1251" t="s">
        <v>1945</v>
      </c>
      <c r="F272" s="1251">
        <v>2019</v>
      </c>
      <c r="G272" s="1252">
        <v>834</v>
      </c>
      <c r="H272" s="1252">
        <v>834</v>
      </c>
      <c r="I272" s="1252">
        <v>834</v>
      </c>
      <c r="J272" s="1252">
        <v>834</v>
      </c>
      <c r="K272" s="1252">
        <v>834</v>
      </c>
      <c r="L272" s="1252">
        <v>834</v>
      </c>
      <c r="M272" s="1252">
        <v>834</v>
      </c>
      <c r="N272" s="1252">
        <v>834</v>
      </c>
      <c r="O272" s="1252">
        <v>834</v>
      </c>
      <c r="P272" s="1252">
        <v>834</v>
      </c>
      <c r="Q272" s="1252">
        <v>834</v>
      </c>
      <c r="R272" s="1252">
        <v>834</v>
      </c>
      <c r="S272" s="1252">
        <v>10008</v>
      </c>
      <c r="T272" s="1252">
        <v>0</v>
      </c>
      <c r="U272" s="1251" t="s">
        <v>116</v>
      </c>
      <c r="V272" s="1251" t="s">
        <v>397</v>
      </c>
      <c r="W272" s="1251" t="s">
        <v>1946</v>
      </c>
      <c r="X272" s="1251" t="s">
        <v>2077</v>
      </c>
      <c r="Y272" s="1251">
        <v>603</v>
      </c>
      <c r="Z272" s="1251">
        <v>8</v>
      </c>
      <c r="AA272" s="1251" t="b">
        <v>1</v>
      </c>
    </row>
    <row r="273" spans="1:27" ht="12">
      <c r="A273" s="1251">
        <v>25</v>
      </c>
      <c r="B273" s="1251">
        <v>300</v>
      </c>
      <c r="C273" s="1251" t="s">
        <v>1705</v>
      </c>
      <c r="D273" s="1251">
        <v>604857</v>
      </c>
      <c r="E273" s="1251" t="s">
        <v>2079</v>
      </c>
      <c r="F273" s="1251">
        <v>2019</v>
      </c>
      <c r="G273" s="1252">
        <v>0</v>
      </c>
      <c r="H273" s="1252">
        <v>0</v>
      </c>
      <c r="I273" s="1252">
        <v>0</v>
      </c>
      <c r="J273" s="1252">
        <v>0</v>
      </c>
      <c r="K273" s="1252">
        <v>67.959999999999994</v>
      </c>
      <c r="L273" s="1252">
        <v>80.689999999999998</v>
      </c>
      <c r="M273" s="1252">
        <v>0</v>
      </c>
      <c r="N273" s="1252">
        <v>0</v>
      </c>
      <c r="O273" s="1252">
        <v>80.980000000000004</v>
      </c>
      <c r="P273" s="1252">
        <v>0</v>
      </c>
      <c r="Q273" s="1252">
        <v>0</v>
      </c>
      <c r="R273" s="1252">
        <v>0</v>
      </c>
      <c r="S273" s="1252">
        <v>229.63</v>
      </c>
      <c r="T273" s="1252">
        <v>0</v>
      </c>
      <c r="U273" s="1251" t="s">
        <v>116</v>
      </c>
      <c r="V273" s="1251" t="s">
        <v>397</v>
      </c>
      <c r="W273" s="1251" t="s">
        <v>1948</v>
      </c>
      <c r="X273" s="1251" t="s">
        <v>2077</v>
      </c>
      <c r="Y273" s="1251">
        <v>604</v>
      </c>
      <c r="Z273" s="1251">
        <v>8</v>
      </c>
      <c r="AA273" s="1251" t="b">
        <v>1</v>
      </c>
    </row>
    <row r="274" spans="1:27" ht="12">
      <c r="A274" s="1251">
        <v>25</v>
      </c>
      <c r="B274" s="1251">
        <v>300</v>
      </c>
      <c r="C274" s="1251" t="s">
        <v>1705</v>
      </c>
      <c r="D274" s="1251">
        <v>604871</v>
      </c>
      <c r="E274" s="1251" t="s">
        <v>1949</v>
      </c>
      <c r="F274" s="1251">
        <v>2019</v>
      </c>
      <c r="G274" s="1252">
        <v>0</v>
      </c>
      <c r="H274" s="1252">
        <v>0</v>
      </c>
      <c r="I274" s="1252">
        <v>0</v>
      </c>
      <c r="J274" s="1252">
        <v>0</v>
      </c>
      <c r="K274" s="1252">
        <v>0</v>
      </c>
      <c r="L274" s="1252">
        <v>0</v>
      </c>
      <c r="M274" s="1252">
        <v>0</v>
      </c>
      <c r="N274" s="1252">
        <v>0</v>
      </c>
      <c r="O274" s="1252">
        <v>0</v>
      </c>
      <c r="P274" s="1252">
        <v>0</v>
      </c>
      <c r="Q274" s="1252">
        <v>0</v>
      </c>
      <c r="R274" s="1252">
        <v>150</v>
      </c>
      <c r="S274" s="1252">
        <v>150</v>
      </c>
      <c r="T274" s="1252">
        <v>0</v>
      </c>
      <c r="U274" s="1251" t="s">
        <v>116</v>
      </c>
      <c r="V274" s="1251" t="s">
        <v>397</v>
      </c>
      <c r="W274" s="1251" t="s">
        <v>1948</v>
      </c>
      <c r="X274" s="1251" t="s">
        <v>2077</v>
      </c>
      <c r="Y274" s="1251">
        <v>604</v>
      </c>
      <c r="Z274" s="1251">
        <v>8</v>
      </c>
      <c r="AA274" s="1251" t="b">
        <v>1</v>
      </c>
    </row>
    <row r="275" spans="1:27" ht="12">
      <c r="A275" s="1251">
        <v>25</v>
      </c>
      <c r="B275" s="1251">
        <v>300</v>
      </c>
      <c r="C275" s="1251" t="s">
        <v>1705</v>
      </c>
      <c r="D275" s="1251">
        <v>610100</v>
      </c>
      <c r="E275" s="1251" t="s">
        <v>1950</v>
      </c>
      <c r="F275" s="1251">
        <v>2019</v>
      </c>
      <c r="G275" s="1252">
        <v>-2171.8299999999999</v>
      </c>
      <c r="H275" s="1252">
        <v>112534.28999999999</v>
      </c>
      <c r="I275" s="1252">
        <v>57502.580000000002</v>
      </c>
      <c r="J275" s="1252">
        <v>54446.120000000003</v>
      </c>
      <c r="K275" s="1252">
        <v>58323.5</v>
      </c>
      <c r="L275" s="1252">
        <v>54798.5</v>
      </c>
      <c r="M275" s="1252">
        <v>58475.230000000003</v>
      </c>
      <c r="N275" s="1252">
        <v>57234.449999999997</v>
      </c>
      <c r="O275" s="1252">
        <v>55368.699999999997</v>
      </c>
      <c r="P275" s="1252">
        <v>58481.610000000001</v>
      </c>
      <c r="Q275" s="1252">
        <v>55344.110000000001</v>
      </c>
      <c r="R275" s="1252">
        <v>58504.330000000002</v>
      </c>
      <c r="S275" s="1252">
        <v>678841.58999999997</v>
      </c>
      <c r="T275" s="1252">
        <v>0</v>
      </c>
      <c r="U275" s="1251" t="s">
        <v>116</v>
      </c>
      <c r="V275" s="1251" t="s">
        <v>397</v>
      </c>
      <c r="W275" s="1251" t="s">
        <v>1951</v>
      </c>
      <c r="X275" s="1251" t="s">
        <v>2077</v>
      </c>
      <c r="Y275" s="1251">
        <v>610</v>
      </c>
      <c r="Z275" s="1251">
        <v>1</v>
      </c>
      <c r="AA275" s="1251" t="b">
        <v>1</v>
      </c>
    </row>
    <row r="276" spans="1:27" ht="12">
      <c r="A276" s="1251">
        <v>25</v>
      </c>
      <c r="B276" s="1251">
        <v>300</v>
      </c>
      <c r="C276" s="1251" t="s">
        <v>1705</v>
      </c>
      <c r="D276" s="1251">
        <v>615100</v>
      </c>
      <c r="E276" s="1251" t="s">
        <v>1952</v>
      </c>
      <c r="F276" s="1251">
        <v>2019</v>
      </c>
      <c r="G276" s="1252">
        <v>36757.260000000002</v>
      </c>
      <c r="H276" s="1252">
        <v>19228.66</v>
      </c>
      <c r="I276" s="1252">
        <v>26627.439999999999</v>
      </c>
      <c r="J276" s="1252">
        <v>19247.259999999998</v>
      </c>
      <c r="K276" s="1252">
        <v>39695.010000000002</v>
      </c>
      <c r="L276" s="1252">
        <v>16877.330000000002</v>
      </c>
      <c r="M276" s="1252">
        <v>40065.910000000003</v>
      </c>
      <c r="N276" s="1252">
        <v>42270.93</v>
      </c>
      <c r="O276" s="1252">
        <v>40488.120000000003</v>
      </c>
      <c r="P276" s="1252">
        <v>23556.689999999999</v>
      </c>
      <c r="Q276" s="1252">
        <v>22735.75</v>
      </c>
      <c r="R276" s="1252">
        <v>21835.290000000001</v>
      </c>
      <c r="S276" s="1252">
        <v>349385.65000000002</v>
      </c>
      <c r="T276" s="1252">
        <v>0</v>
      </c>
      <c r="U276" s="1251" t="s">
        <v>116</v>
      </c>
      <c r="V276" s="1251" t="s">
        <v>397</v>
      </c>
      <c r="W276" s="1251" t="s">
        <v>1953</v>
      </c>
      <c r="X276" s="1251" t="s">
        <v>2077</v>
      </c>
      <c r="Y276" s="1251">
        <v>615</v>
      </c>
      <c r="Z276" s="1251">
        <v>1</v>
      </c>
      <c r="AA276" s="1251" t="b">
        <v>1</v>
      </c>
    </row>
    <row r="277" spans="1:27" ht="12">
      <c r="A277" s="1251">
        <v>25</v>
      </c>
      <c r="B277" s="1251">
        <v>300</v>
      </c>
      <c r="C277" s="1251" t="s">
        <v>1705</v>
      </c>
      <c r="D277" s="1251">
        <v>615300</v>
      </c>
      <c r="E277" s="1251" t="s">
        <v>1954</v>
      </c>
      <c r="F277" s="1251">
        <v>2019</v>
      </c>
      <c r="G277" s="1252">
        <v>0</v>
      </c>
      <c r="H277" s="1252">
        <v>0</v>
      </c>
      <c r="I277" s="1252">
        <v>0</v>
      </c>
      <c r="J277" s="1252">
        <v>90.379999999999995</v>
      </c>
      <c r="K277" s="1252">
        <v>48.789999999999999</v>
      </c>
      <c r="L277" s="1252">
        <v>49.659999999999997</v>
      </c>
      <c r="M277" s="1252">
        <v>65.939999999999998</v>
      </c>
      <c r="N277" s="1252">
        <v>71.659999999999997</v>
      </c>
      <c r="O277" s="1252">
        <v>68.730000000000004</v>
      </c>
      <c r="P277" s="1252">
        <v>33.460000000000001</v>
      </c>
      <c r="Q277" s="1252">
        <v>55.950000000000003</v>
      </c>
      <c r="R277" s="1252">
        <v>73.739999999999995</v>
      </c>
      <c r="S277" s="1252">
        <v>558.30999999999995</v>
      </c>
      <c r="T277" s="1252">
        <v>0</v>
      </c>
      <c r="U277" s="1251" t="s">
        <v>116</v>
      </c>
      <c r="V277" s="1251" t="s">
        <v>397</v>
      </c>
      <c r="W277" s="1251" t="s">
        <v>1953</v>
      </c>
      <c r="X277" s="1251" t="s">
        <v>2077</v>
      </c>
      <c r="Y277" s="1251">
        <v>615</v>
      </c>
      <c r="Z277" s="1251">
        <v>3</v>
      </c>
      <c r="AA277" s="1251" t="b">
        <v>1</v>
      </c>
    </row>
    <row r="278" spans="1:27" ht="12">
      <c r="A278" s="1251">
        <v>25</v>
      </c>
      <c r="B278" s="1251">
        <v>300</v>
      </c>
      <c r="C278" s="1251" t="s">
        <v>1705</v>
      </c>
      <c r="D278" s="1251">
        <v>615500</v>
      </c>
      <c r="E278" s="1251" t="s">
        <v>1955</v>
      </c>
      <c r="F278" s="1251">
        <v>2019</v>
      </c>
      <c r="G278" s="1252">
        <v>4725.4799999999996</v>
      </c>
      <c r="H278" s="1252">
        <v>4207.3599999999997</v>
      </c>
      <c r="I278" s="1252">
        <v>4122.6599999999999</v>
      </c>
      <c r="J278" s="1252">
        <v>6712.1999999999998</v>
      </c>
      <c r="K278" s="1252">
        <v>3609.9499999999998</v>
      </c>
      <c r="L278" s="1252">
        <v>10318.85</v>
      </c>
      <c r="M278" s="1252">
        <v>7386.8400000000001</v>
      </c>
      <c r="N278" s="1252">
        <v>10792.09</v>
      </c>
      <c r="O278" s="1252">
        <v>8668.7399999999998</v>
      </c>
      <c r="P278" s="1252">
        <v>7687.1400000000003</v>
      </c>
      <c r="Q278" s="1252">
        <v>5001.3500000000004</v>
      </c>
      <c r="R278" s="1252">
        <v>9046.9500000000007</v>
      </c>
      <c r="S278" s="1252">
        <v>82279.610000000001</v>
      </c>
      <c r="T278" s="1252">
        <v>0</v>
      </c>
      <c r="U278" s="1251" t="s">
        <v>116</v>
      </c>
      <c r="V278" s="1251" t="s">
        <v>397</v>
      </c>
      <c r="W278" s="1251" t="s">
        <v>1953</v>
      </c>
      <c r="X278" s="1251" t="s">
        <v>2077</v>
      </c>
      <c r="Y278" s="1251">
        <v>615</v>
      </c>
      <c r="Z278" s="1251">
        <v>5</v>
      </c>
      <c r="AA278" s="1251" t="b">
        <v>1</v>
      </c>
    </row>
    <row r="279" spans="1:27" ht="12">
      <c r="A279" s="1251">
        <v>25</v>
      </c>
      <c r="B279" s="1251">
        <v>300</v>
      </c>
      <c r="C279" s="1251" t="s">
        <v>1705</v>
      </c>
      <c r="D279" s="1251">
        <v>616100</v>
      </c>
      <c r="E279" s="1251" t="s">
        <v>1957</v>
      </c>
      <c r="F279" s="1251">
        <v>2019</v>
      </c>
      <c r="G279" s="1252">
        <v>93.909999999999997</v>
      </c>
      <c r="H279" s="1252">
        <v>108.34</v>
      </c>
      <c r="I279" s="1252">
        <v>88.640000000000001</v>
      </c>
      <c r="J279" s="1252">
        <v>1985.55</v>
      </c>
      <c r="K279" s="1252">
        <v>-869.76999999999998</v>
      </c>
      <c r="L279" s="1252">
        <v>9776.8099999999995</v>
      </c>
      <c r="M279" s="1252">
        <v>-6991.8599999999997</v>
      </c>
      <c r="N279" s="1252">
        <v>113.62</v>
      </c>
      <c r="O279" s="1252">
        <v>138.66</v>
      </c>
      <c r="P279" s="1252">
        <v>243.12</v>
      </c>
      <c r="Q279" s="1252">
        <v>5004.1899999999996</v>
      </c>
      <c r="R279" s="1252">
        <v>3680.7199999999998</v>
      </c>
      <c r="S279" s="1252">
        <v>13371.929999999998</v>
      </c>
      <c r="T279" s="1252">
        <v>0</v>
      </c>
      <c r="U279" s="1251" t="s">
        <v>116</v>
      </c>
      <c r="V279" s="1251" t="s">
        <v>397</v>
      </c>
      <c r="W279" s="1251" t="s">
        <v>1953</v>
      </c>
      <c r="X279" s="1251" t="s">
        <v>2077</v>
      </c>
      <c r="Y279" s="1251">
        <v>616</v>
      </c>
      <c r="Z279" s="1251">
        <v>1</v>
      </c>
      <c r="AA279" s="1251" t="b">
        <v>1</v>
      </c>
    </row>
    <row r="280" spans="1:27" ht="12">
      <c r="A280" s="1251">
        <v>25</v>
      </c>
      <c r="B280" s="1251">
        <v>300</v>
      </c>
      <c r="C280" s="1251" t="s">
        <v>1705</v>
      </c>
      <c r="D280" s="1251">
        <v>616800</v>
      </c>
      <c r="E280" s="1251" t="s">
        <v>2048</v>
      </c>
      <c r="F280" s="1251">
        <v>2019</v>
      </c>
      <c r="G280" s="1252">
        <v>4764.9700000000003</v>
      </c>
      <c r="H280" s="1252">
        <v>2581.23</v>
      </c>
      <c r="I280" s="1252">
        <v>4678.54</v>
      </c>
      <c r="J280" s="1252">
        <v>-1217.24</v>
      </c>
      <c r="K280" s="1252">
        <v>0</v>
      </c>
      <c r="L280" s="1252">
        <v>0</v>
      </c>
      <c r="M280" s="1252">
        <v>0</v>
      </c>
      <c r="N280" s="1252">
        <v>0</v>
      </c>
      <c r="O280" s="1252">
        <v>0</v>
      </c>
      <c r="P280" s="1252">
        <v>0</v>
      </c>
      <c r="Q280" s="1252">
        <v>0</v>
      </c>
      <c r="R280" s="1252">
        <v>0</v>
      </c>
      <c r="S280" s="1252">
        <v>10807.500000000002</v>
      </c>
      <c r="T280" s="1252">
        <v>0</v>
      </c>
      <c r="U280" s="1251" t="s">
        <v>116</v>
      </c>
      <c r="V280" s="1251" t="s">
        <v>397</v>
      </c>
      <c r="W280" s="1251" t="s">
        <v>1953</v>
      </c>
      <c r="X280" s="1251" t="s">
        <v>2077</v>
      </c>
      <c r="Y280" s="1251">
        <v>616</v>
      </c>
      <c r="Z280" s="1251">
        <v>8</v>
      </c>
      <c r="AA280" s="1251" t="b">
        <v>1</v>
      </c>
    </row>
    <row r="281" spans="1:27" ht="12">
      <c r="A281" s="1251">
        <v>25</v>
      </c>
      <c r="B281" s="1251">
        <v>300</v>
      </c>
      <c r="C281" s="1251" t="s">
        <v>1705</v>
      </c>
      <c r="D281" s="1251">
        <v>618320</v>
      </c>
      <c r="E281" s="1251" t="s">
        <v>2049</v>
      </c>
      <c r="F281" s="1251">
        <v>2019</v>
      </c>
      <c r="G281" s="1252">
        <v>1318.0999999999999</v>
      </c>
      <c r="H281" s="1252">
        <v>2205.0900000000001</v>
      </c>
      <c r="I281" s="1252">
        <v>1141.72</v>
      </c>
      <c r="J281" s="1252">
        <v>5916.4300000000003</v>
      </c>
      <c r="K281" s="1252">
        <v>4042.0599999999999</v>
      </c>
      <c r="L281" s="1252">
        <v>517.30999999999995</v>
      </c>
      <c r="M281" s="1252">
        <v>9815.3400000000001</v>
      </c>
      <c r="N281" s="1252">
        <v>4313.9099999999999</v>
      </c>
      <c r="O281" s="1252">
        <v>4944.8500000000004</v>
      </c>
      <c r="P281" s="1252">
        <v>4622.2700000000004</v>
      </c>
      <c r="Q281" s="1252">
        <v>3152</v>
      </c>
      <c r="R281" s="1252">
        <v>2943.77</v>
      </c>
      <c r="S281" s="1252">
        <v>44932.849999999999</v>
      </c>
      <c r="T281" s="1252">
        <v>0</v>
      </c>
      <c r="U281" s="1251" t="s">
        <v>116</v>
      </c>
      <c r="V281" s="1251" t="s">
        <v>397</v>
      </c>
      <c r="W281" s="1251" t="s">
        <v>1960</v>
      </c>
      <c r="X281" s="1251" t="s">
        <v>2077</v>
      </c>
      <c r="Y281" s="1251">
        <v>618</v>
      </c>
      <c r="Z281" s="1251">
        <v>3</v>
      </c>
      <c r="AA281" s="1251" t="b">
        <v>1</v>
      </c>
    </row>
    <row r="282" spans="1:27" ht="12">
      <c r="A282" s="1251">
        <v>25</v>
      </c>
      <c r="B282" s="1251">
        <v>300</v>
      </c>
      <c r="C282" s="1251" t="s">
        <v>1705</v>
      </c>
      <c r="D282" s="1251">
        <v>618340</v>
      </c>
      <c r="E282" s="1251" t="s">
        <v>1961</v>
      </c>
      <c r="F282" s="1251">
        <v>2019</v>
      </c>
      <c r="G282" s="1252">
        <v>2139.21</v>
      </c>
      <c r="H282" s="1252">
        <v>2408.8699999999999</v>
      </c>
      <c r="I282" s="1252">
        <v>1786.1500000000001</v>
      </c>
      <c r="J282" s="1252">
        <v>2335.1999999999998</v>
      </c>
      <c r="K282" s="1252">
        <v>3371.4200000000001</v>
      </c>
      <c r="L282" s="1252">
        <v>1663.1400000000001</v>
      </c>
      <c r="M282" s="1252">
        <v>7379.4899999999998</v>
      </c>
      <c r="N282" s="1252">
        <v>7011.8999999999996</v>
      </c>
      <c r="O282" s="1252">
        <v>5035.5299999999997</v>
      </c>
      <c r="P282" s="1252">
        <v>2454.96</v>
      </c>
      <c r="Q282" s="1252">
        <v>3329.46</v>
      </c>
      <c r="R282" s="1252">
        <v>1508.9100000000001</v>
      </c>
      <c r="S282" s="1252">
        <v>40424.239999999998</v>
      </c>
      <c r="T282" s="1252">
        <v>0</v>
      </c>
      <c r="U282" s="1251" t="s">
        <v>116</v>
      </c>
      <c r="V282" s="1251" t="s">
        <v>397</v>
      </c>
      <c r="W282" s="1251" t="s">
        <v>1960</v>
      </c>
      <c r="X282" s="1251" t="s">
        <v>2077</v>
      </c>
      <c r="Y282" s="1251">
        <v>618</v>
      </c>
      <c r="Z282" s="1251">
        <v>3</v>
      </c>
      <c r="AA282" s="1251" t="b">
        <v>1</v>
      </c>
    </row>
    <row r="283" spans="1:27" ht="12">
      <c r="A283" s="1251">
        <v>25</v>
      </c>
      <c r="B283" s="1251">
        <v>300</v>
      </c>
      <c r="C283" s="1251" t="s">
        <v>1705</v>
      </c>
      <c r="D283" s="1251">
        <v>618345</v>
      </c>
      <c r="E283" s="1251" t="s">
        <v>1962</v>
      </c>
      <c r="F283" s="1251">
        <v>2019</v>
      </c>
      <c r="G283" s="1252">
        <v>979.98000000000002</v>
      </c>
      <c r="H283" s="1252">
        <v>946.50999999999999</v>
      </c>
      <c r="I283" s="1252">
        <v>1082.8199999999999</v>
      </c>
      <c r="J283" s="1252">
        <v>1119.71</v>
      </c>
      <c r="K283" s="1252">
        <v>1397.8</v>
      </c>
      <c r="L283" s="1252">
        <v>1517.01</v>
      </c>
      <c r="M283" s="1252">
        <v>2288.5500000000002</v>
      </c>
      <c r="N283" s="1252">
        <v>2780.8499999999999</v>
      </c>
      <c r="O283" s="1252">
        <v>1722</v>
      </c>
      <c r="P283" s="1252">
        <v>1312.3299999999999</v>
      </c>
      <c r="Q283" s="1252">
        <v>946.16999999999996</v>
      </c>
      <c r="R283" s="1252">
        <v>842.87</v>
      </c>
      <c r="S283" s="1252">
        <v>16936.600000000002</v>
      </c>
      <c r="T283" s="1252">
        <v>0</v>
      </c>
      <c r="U283" s="1251" t="s">
        <v>116</v>
      </c>
      <c r="V283" s="1251" t="s">
        <v>397</v>
      </c>
      <c r="W283" s="1251" t="s">
        <v>1960</v>
      </c>
      <c r="X283" s="1251" t="s">
        <v>2077</v>
      </c>
      <c r="Y283" s="1251">
        <v>618</v>
      </c>
      <c r="Z283" s="1251">
        <v>3</v>
      </c>
      <c r="AA283" s="1251" t="b">
        <v>1</v>
      </c>
    </row>
    <row r="284" spans="1:27" ht="12">
      <c r="A284" s="1251">
        <v>25</v>
      </c>
      <c r="B284" s="1251">
        <v>300</v>
      </c>
      <c r="C284" s="1251" t="s">
        <v>1705</v>
      </c>
      <c r="D284" s="1251">
        <v>618353</v>
      </c>
      <c r="E284" s="1251" t="s">
        <v>2080</v>
      </c>
      <c r="F284" s="1251">
        <v>2019</v>
      </c>
      <c r="G284" s="1252">
        <v>79.150000000000006</v>
      </c>
      <c r="H284" s="1252">
        <v>33.579999999999998</v>
      </c>
      <c r="I284" s="1252">
        <v>9.5899999999999999</v>
      </c>
      <c r="J284" s="1252">
        <v>839.48000000000002</v>
      </c>
      <c r="K284" s="1252">
        <v>-772.32000000000005</v>
      </c>
      <c r="L284" s="1252">
        <v>790.65999999999997</v>
      </c>
      <c r="M284" s="1252">
        <v>115.13</v>
      </c>
      <c r="N284" s="1252">
        <v>292.62</v>
      </c>
      <c r="O284" s="1252">
        <v>235.05000000000001</v>
      </c>
      <c r="P284" s="1252">
        <v>191.88</v>
      </c>
      <c r="Q284" s="1252">
        <v>73.340000000000003</v>
      </c>
      <c r="R284" s="1252">
        <v>53.780000000000001</v>
      </c>
      <c r="S284" s="1252">
        <v>1941.9399999999996</v>
      </c>
      <c r="T284" s="1252">
        <v>0</v>
      </c>
      <c r="U284" s="1251" t="s">
        <v>116</v>
      </c>
      <c r="V284" s="1251" t="s">
        <v>397</v>
      </c>
      <c r="W284" s="1251" t="s">
        <v>1960</v>
      </c>
      <c r="X284" s="1251" t="s">
        <v>2077</v>
      </c>
      <c r="Y284" s="1251">
        <v>618</v>
      </c>
      <c r="Z284" s="1251">
        <v>3</v>
      </c>
      <c r="AA284" s="1251" t="b">
        <v>1</v>
      </c>
    </row>
    <row r="285" spans="1:27" ht="12">
      <c r="A285" s="1251">
        <v>25</v>
      </c>
      <c r="B285" s="1251">
        <v>300</v>
      </c>
      <c r="C285" s="1251" t="s">
        <v>1705</v>
      </c>
      <c r="D285" s="1251">
        <v>618395</v>
      </c>
      <c r="E285" s="1251" t="s">
        <v>1964</v>
      </c>
      <c r="F285" s="1251">
        <v>2019</v>
      </c>
      <c r="G285" s="1252">
        <v>0</v>
      </c>
      <c r="H285" s="1252">
        <v>-255.63</v>
      </c>
      <c r="I285" s="1252">
        <v>0</v>
      </c>
      <c r="J285" s="1252">
        <v>0</v>
      </c>
      <c r="K285" s="1252">
        <v>0</v>
      </c>
      <c r="L285" s="1252">
        <v>0</v>
      </c>
      <c r="M285" s="1252">
        <v>258.5</v>
      </c>
      <c r="N285" s="1252">
        <v>517</v>
      </c>
      <c r="O285" s="1252">
        <v>258.5</v>
      </c>
      <c r="P285" s="1252">
        <v>0</v>
      </c>
      <c r="Q285" s="1252">
        <v>0</v>
      </c>
      <c r="R285" s="1252">
        <v>0</v>
      </c>
      <c r="S285" s="1252">
        <v>778.37</v>
      </c>
      <c r="T285" s="1252">
        <v>0</v>
      </c>
      <c r="U285" s="1251" t="s">
        <v>116</v>
      </c>
      <c r="V285" s="1251" t="s">
        <v>397</v>
      </c>
      <c r="W285" s="1251" t="s">
        <v>1960</v>
      </c>
      <c r="X285" s="1251" t="s">
        <v>2077</v>
      </c>
      <c r="Y285" s="1251">
        <v>618</v>
      </c>
      <c r="Z285" s="1251">
        <v>3</v>
      </c>
      <c r="AA285" s="1251" t="b">
        <v>1</v>
      </c>
    </row>
    <row r="286" spans="1:27" ht="12">
      <c r="A286" s="1251">
        <v>25</v>
      </c>
      <c r="B286" s="1251">
        <v>300</v>
      </c>
      <c r="C286" s="1251" t="s">
        <v>1705</v>
      </c>
      <c r="D286" s="1251">
        <v>620100</v>
      </c>
      <c r="E286" s="1251" t="s">
        <v>1965</v>
      </c>
      <c r="F286" s="1251">
        <v>2019</v>
      </c>
      <c r="G286" s="1252">
        <v>0.089999999999999997</v>
      </c>
      <c r="H286" s="1252">
        <v>0</v>
      </c>
      <c r="I286" s="1252">
        <v>0</v>
      </c>
      <c r="J286" s="1252">
        <v>0</v>
      </c>
      <c r="K286" s="1252">
        <v>0</v>
      </c>
      <c r="L286" s="1252">
        <v>0</v>
      </c>
      <c r="M286" s="1252">
        <v>0</v>
      </c>
      <c r="N286" s="1252">
        <v>0</v>
      </c>
      <c r="O286" s="1252">
        <v>0</v>
      </c>
      <c r="P286" s="1252">
        <v>0</v>
      </c>
      <c r="Q286" s="1252">
        <v>0</v>
      </c>
      <c r="R286" s="1252">
        <v>547.05999999999995</v>
      </c>
      <c r="S286" s="1252">
        <v>547.14999999999998</v>
      </c>
      <c r="T286" s="1252">
        <v>0</v>
      </c>
      <c r="U286" s="1251" t="s">
        <v>116</v>
      </c>
      <c r="V286" s="1251" t="s">
        <v>397</v>
      </c>
      <c r="W286" s="1251" t="s">
        <v>1966</v>
      </c>
      <c r="X286" s="1251" t="s">
        <v>2077</v>
      </c>
      <c r="Y286" s="1251">
        <v>620</v>
      </c>
      <c r="Z286" s="1251">
        <v>1</v>
      </c>
      <c r="AA286" s="1251" t="b">
        <v>1</v>
      </c>
    </row>
    <row r="287" spans="1:27" ht="12">
      <c r="A287" s="1251">
        <v>25</v>
      </c>
      <c r="B287" s="1251">
        <v>300</v>
      </c>
      <c r="C287" s="1251" t="s">
        <v>1705</v>
      </c>
      <c r="D287" s="1251">
        <v>620200</v>
      </c>
      <c r="E287" s="1251" t="s">
        <v>1967</v>
      </c>
      <c r="F287" s="1251">
        <v>2019</v>
      </c>
      <c r="G287" s="1252">
        <v>0</v>
      </c>
      <c r="H287" s="1252">
        <v>0</v>
      </c>
      <c r="I287" s="1252">
        <v>0</v>
      </c>
      <c r="J287" s="1252">
        <v>0</v>
      </c>
      <c r="K287" s="1252">
        <v>0</v>
      </c>
      <c r="L287" s="1252">
        <v>0</v>
      </c>
      <c r="M287" s="1252">
        <v>0</v>
      </c>
      <c r="N287" s="1252">
        <v>0</v>
      </c>
      <c r="O287" s="1252">
        <v>0</v>
      </c>
      <c r="P287" s="1252">
        <v>0</v>
      </c>
      <c r="Q287" s="1252">
        <v>0</v>
      </c>
      <c r="R287" s="1252">
        <v>0</v>
      </c>
      <c r="S287" s="1252">
        <v>0</v>
      </c>
      <c r="T287" s="1252">
        <v>0</v>
      </c>
      <c r="U287" s="1251" t="s">
        <v>116</v>
      </c>
      <c r="V287" s="1251" t="s">
        <v>397</v>
      </c>
      <c r="W287" s="1251" t="s">
        <v>1966</v>
      </c>
      <c r="X287" s="1251" t="s">
        <v>2077</v>
      </c>
      <c r="Y287" s="1251">
        <v>620</v>
      </c>
      <c r="Z287" s="1251">
        <v>2</v>
      </c>
      <c r="AA287" s="1251" t="b">
        <v>1</v>
      </c>
    </row>
    <row r="288" spans="1:27" ht="12">
      <c r="A288" s="1251">
        <v>25</v>
      </c>
      <c r="B288" s="1251">
        <v>300</v>
      </c>
      <c r="C288" s="1251" t="s">
        <v>1705</v>
      </c>
      <c r="D288" s="1251">
        <v>620300</v>
      </c>
      <c r="E288" s="1251" t="s">
        <v>1968</v>
      </c>
      <c r="F288" s="1251">
        <v>2019</v>
      </c>
      <c r="G288" s="1252">
        <v>0</v>
      </c>
      <c r="H288" s="1252">
        <v>0</v>
      </c>
      <c r="I288" s="1252">
        <v>0</v>
      </c>
      <c r="J288" s="1252">
        <v>0</v>
      </c>
      <c r="K288" s="1252">
        <v>0</v>
      </c>
      <c r="L288" s="1252">
        <v>0</v>
      </c>
      <c r="M288" s="1252">
        <v>0</v>
      </c>
      <c r="N288" s="1252">
        <v>0</v>
      </c>
      <c r="O288" s="1252">
        <v>0</v>
      </c>
      <c r="P288" s="1252">
        <v>1114.47</v>
      </c>
      <c r="Q288" s="1252">
        <v>0</v>
      </c>
      <c r="R288" s="1252">
        <v>0</v>
      </c>
      <c r="S288" s="1252">
        <v>1114.47</v>
      </c>
      <c r="T288" s="1252">
        <v>0</v>
      </c>
      <c r="U288" s="1251" t="s">
        <v>116</v>
      </c>
      <c r="V288" s="1251" t="s">
        <v>397</v>
      </c>
      <c r="W288" s="1251" t="s">
        <v>1966</v>
      </c>
      <c r="X288" s="1251" t="s">
        <v>2077</v>
      </c>
      <c r="Y288" s="1251">
        <v>620</v>
      </c>
      <c r="Z288" s="1251">
        <v>3</v>
      </c>
      <c r="AA288" s="1251" t="b">
        <v>1</v>
      </c>
    </row>
    <row r="289" spans="1:27" ht="12">
      <c r="A289" s="1251">
        <v>25</v>
      </c>
      <c r="B289" s="1251">
        <v>300</v>
      </c>
      <c r="C289" s="1251" t="s">
        <v>1705</v>
      </c>
      <c r="D289" s="1251">
        <v>620400</v>
      </c>
      <c r="E289" s="1251" t="s">
        <v>1969</v>
      </c>
      <c r="F289" s="1251">
        <v>2019</v>
      </c>
      <c r="G289" s="1252">
        <v>58.960000000000001</v>
      </c>
      <c r="H289" s="1252">
        <v>581.37</v>
      </c>
      <c r="I289" s="1252">
        <v>0</v>
      </c>
      <c r="J289" s="1252">
        <v>0</v>
      </c>
      <c r="K289" s="1252">
        <v>0</v>
      </c>
      <c r="L289" s="1252">
        <v>721.91999999999996</v>
      </c>
      <c r="M289" s="1252">
        <v>0</v>
      </c>
      <c r="N289" s="1252">
        <v>0</v>
      </c>
      <c r="O289" s="1252">
        <v>0</v>
      </c>
      <c r="P289" s="1252">
        <v>376.63</v>
      </c>
      <c r="Q289" s="1252">
        <v>80.079999999999998</v>
      </c>
      <c r="R289" s="1252">
        <v>0</v>
      </c>
      <c r="S289" s="1252">
        <v>1818.96</v>
      </c>
      <c r="T289" s="1252">
        <v>0</v>
      </c>
      <c r="U289" s="1251" t="s">
        <v>116</v>
      </c>
      <c r="V289" s="1251" t="s">
        <v>397</v>
      </c>
      <c r="W289" s="1251" t="s">
        <v>1966</v>
      </c>
      <c r="X289" s="1251" t="s">
        <v>2077</v>
      </c>
      <c r="Y289" s="1251">
        <v>620</v>
      </c>
      <c r="Z289" s="1251">
        <v>4</v>
      </c>
      <c r="AA289" s="1251" t="b">
        <v>1</v>
      </c>
    </row>
    <row r="290" spans="1:27" ht="12">
      <c r="A290" s="1251">
        <v>25</v>
      </c>
      <c r="B290" s="1251">
        <v>300</v>
      </c>
      <c r="C290" s="1251" t="s">
        <v>1705</v>
      </c>
      <c r="D290" s="1251">
        <v>620500</v>
      </c>
      <c r="E290" s="1251" t="s">
        <v>2051</v>
      </c>
      <c r="F290" s="1251">
        <v>2019</v>
      </c>
      <c r="G290" s="1252">
        <v>0</v>
      </c>
      <c r="H290" s="1252">
        <v>1852.6600000000001</v>
      </c>
      <c r="I290" s="1252">
        <v>252.72</v>
      </c>
      <c r="J290" s="1252">
        <v>255.71000000000001</v>
      </c>
      <c r="K290" s="1252">
        <v>-25.010000000000002</v>
      </c>
      <c r="L290" s="1252">
        <v>0</v>
      </c>
      <c r="M290" s="1252">
        <v>152.15000000000001</v>
      </c>
      <c r="N290" s="1252">
        <v>13.85</v>
      </c>
      <c r="O290" s="1252">
        <v>290.11000000000001</v>
      </c>
      <c r="P290" s="1252">
        <v>538.79999999999995</v>
      </c>
      <c r="Q290" s="1252">
        <v>0</v>
      </c>
      <c r="R290" s="1252">
        <v>162.02000000000001</v>
      </c>
      <c r="S290" s="1252">
        <v>3493.0099999999998</v>
      </c>
      <c r="T290" s="1252">
        <v>0</v>
      </c>
      <c r="U290" s="1251" t="s">
        <v>116</v>
      </c>
      <c r="V290" s="1251" t="s">
        <v>397</v>
      </c>
      <c r="W290" s="1251" t="s">
        <v>1966</v>
      </c>
      <c r="X290" s="1251" t="s">
        <v>2077</v>
      </c>
      <c r="Y290" s="1251">
        <v>620</v>
      </c>
      <c r="Z290" s="1251">
        <v>5</v>
      </c>
      <c r="AA290" s="1251" t="b">
        <v>1</v>
      </c>
    </row>
    <row r="291" spans="1:27" ht="12">
      <c r="A291" s="1251">
        <v>25</v>
      </c>
      <c r="B291" s="1251">
        <v>300</v>
      </c>
      <c r="C291" s="1251" t="s">
        <v>1705</v>
      </c>
      <c r="D291" s="1251">
        <v>620501</v>
      </c>
      <c r="E291" s="1251" t="s">
        <v>2052</v>
      </c>
      <c r="F291" s="1251">
        <v>2019</v>
      </c>
      <c r="G291" s="1252">
        <v>0</v>
      </c>
      <c r="H291" s="1252">
        <v>0</v>
      </c>
      <c r="I291" s="1252">
        <v>0</v>
      </c>
      <c r="J291" s="1252">
        <v>553.59000000000003</v>
      </c>
      <c r="K291" s="1252">
        <v>0</v>
      </c>
      <c r="L291" s="1252">
        <v>0</v>
      </c>
      <c r="M291" s="1252">
        <v>0</v>
      </c>
      <c r="N291" s="1252">
        <v>0</v>
      </c>
      <c r="O291" s="1252">
        <v>0</v>
      </c>
      <c r="P291" s="1252">
        <v>0</v>
      </c>
      <c r="Q291" s="1252">
        <v>0</v>
      </c>
      <c r="R291" s="1252">
        <v>0</v>
      </c>
      <c r="S291" s="1252">
        <v>553.59000000000003</v>
      </c>
      <c r="T291" s="1252">
        <v>0</v>
      </c>
      <c r="U291" s="1251" t="s">
        <v>116</v>
      </c>
      <c r="V291" s="1251" t="s">
        <v>397</v>
      </c>
      <c r="W291" s="1251" t="s">
        <v>1966</v>
      </c>
      <c r="X291" s="1251" t="s">
        <v>2077</v>
      </c>
      <c r="Y291" s="1251">
        <v>620</v>
      </c>
      <c r="Z291" s="1251">
        <v>5</v>
      </c>
      <c r="AA291" s="1251" t="b">
        <v>1</v>
      </c>
    </row>
    <row r="292" spans="1:27" ht="12">
      <c r="A292" s="1251">
        <v>25</v>
      </c>
      <c r="B292" s="1251">
        <v>300</v>
      </c>
      <c r="C292" s="1251" t="s">
        <v>1705</v>
      </c>
      <c r="D292" s="1251">
        <v>620503</v>
      </c>
      <c r="E292" s="1251" t="s">
        <v>2081</v>
      </c>
      <c r="F292" s="1251">
        <v>2019</v>
      </c>
      <c r="G292" s="1252">
        <v>0</v>
      </c>
      <c r="H292" s="1252">
        <v>0</v>
      </c>
      <c r="I292" s="1252">
        <v>0</v>
      </c>
      <c r="J292" s="1252">
        <v>0</v>
      </c>
      <c r="K292" s="1252">
        <v>0</v>
      </c>
      <c r="L292" s="1252">
        <v>689.48000000000002</v>
      </c>
      <c r="M292" s="1252">
        <v>-621.5</v>
      </c>
      <c r="N292" s="1252">
        <v>0</v>
      </c>
      <c r="O292" s="1252">
        <v>0</v>
      </c>
      <c r="P292" s="1252">
        <v>0</v>
      </c>
      <c r="Q292" s="1252">
        <v>0</v>
      </c>
      <c r="R292" s="1252">
        <v>0</v>
      </c>
      <c r="S292" s="1252">
        <v>67.980000000000018</v>
      </c>
      <c r="T292" s="1252">
        <v>0</v>
      </c>
      <c r="U292" s="1251" t="s">
        <v>116</v>
      </c>
      <c r="V292" s="1251" t="s">
        <v>397</v>
      </c>
      <c r="W292" s="1251" t="s">
        <v>1966</v>
      </c>
      <c r="X292" s="1251" t="s">
        <v>2077</v>
      </c>
      <c r="Y292" s="1251">
        <v>620</v>
      </c>
      <c r="Z292" s="1251">
        <v>5</v>
      </c>
      <c r="AA292" s="1251" t="b">
        <v>1</v>
      </c>
    </row>
    <row r="293" spans="1:27" ht="12">
      <c r="A293" s="1251">
        <v>25</v>
      </c>
      <c r="B293" s="1251">
        <v>300</v>
      </c>
      <c r="C293" s="1251" t="s">
        <v>1705</v>
      </c>
      <c r="D293" s="1251">
        <v>620506</v>
      </c>
      <c r="E293" s="1251" t="s">
        <v>1970</v>
      </c>
      <c r="F293" s="1251">
        <v>2019</v>
      </c>
      <c r="G293" s="1252">
        <v>0</v>
      </c>
      <c r="H293" s="1252">
        <v>0</v>
      </c>
      <c r="I293" s="1252">
        <v>0</v>
      </c>
      <c r="J293" s="1252">
        <v>0</v>
      </c>
      <c r="K293" s="1252">
        <v>40.689999999999998</v>
      </c>
      <c r="L293" s="1252">
        <v>32.759999999999998</v>
      </c>
      <c r="M293" s="1252">
        <v>0</v>
      </c>
      <c r="N293" s="1252">
        <v>45.990000000000002</v>
      </c>
      <c r="O293" s="1252">
        <v>0</v>
      </c>
      <c r="P293" s="1252">
        <v>145.33000000000001</v>
      </c>
      <c r="Q293" s="1252">
        <v>0</v>
      </c>
      <c r="R293" s="1252">
        <v>0</v>
      </c>
      <c r="S293" s="1252">
        <v>264.76999999999998</v>
      </c>
      <c r="T293" s="1252">
        <v>0</v>
      </c>
      <c r="U293" s="1251" t="s">
        <v>116</v>
      </c>
      <c r="V293" s="1251" t="s">
        <v>397</v>
      </c>
      <c r="W293" s="1251" t="s">
        <v>1966</v>
      </c>
      <c r="X293" s="1251" t="s">
        <v>2077</v>
      </c>
      <c r="Y293" s="1251">
        <v>620</v>
      </c>
      <c r="Z293" s="1251">
        <v>5</v>
      </c>
      <c r="AA293" s="1251" t="b">
        <v>1</v>
      </c>
    </row>
    <row r="294" spans="1:27" ht="12">
      <c r="A294" s="1251">
        <v>25</v>
      </c>
      <c r="B294" s="1251">
        <v>300</v>
      </c>
      <c r="C294" s="1251" t="s">
        <v>1705</v>
      </c>
      <c r="D294" s="1251">
        <v>620514</v>
      </c>
      <c r="E294" s="1251" t="s">
        <v>1972</v>
      </c>
      <c r="F294" s="1251">
        <v>2019</v>
      </c>
      <c r="G294" s="1252">
        <v>0</v>
      </c>
      <c r="H294" s="1252">
        <v>0</v>
      </c>
      <c r="I294" s="1252">
        <v>0</v>
      </c>
      <c r="J294" s="1252">
        <v>11.5</v>
      </c>
      <c r="K294" s="1252">
        <v>0</v>
      </c>
      <c r="L294" s="1252">
        <v>0</v>
      </c>
      <c r="M294" s="1252">
        <v>0</v>
      </c>
      <c r="N294" s="1252">
        <v>0</v>
      </c>
      <c r="O294" s="1252">
        <v>0</v>
      </c>
      <c r="P294" s="1252">
        <v>0</v>
      </c>
      <c r="Q294" s="1252">
        <v>389.91000000000003</v>
      </c>
      <c r="R294" s="1252">
        <v>0</v>
      </c>
      <c r="S294" s="1252">
        <v>401.41000000000003</v>
      </c>
      <c r="T294" s="1252">
        <v>0</v>
      </c>
      <c r="U294" s="1251" t="s">
        <v>116</v>
      </c>
      <c r="V294" s="1251" t="s">
        <v>397</v>
      </c>
      <c r="W294" s="1251" t="s">
        <v>1966</v>
      </c>
      <c r="X294" s="1251" t="s">
        <v>2077</v>
      </c>
      <c r="Y294" s="1251">
        <v>620</v>
      </c>
      <c r="Z294" s="1251">
        <v>5</v>
      </c>
      <c r="AA294" s="1251" t="b">
        <v>1</v>
      </c>
    </row>
    <row r="295" spans="1:27" ht="12">
      <c r="A295" s="1251">
        <v>25</v>
      </c>
      <c r="B295" s="1251">
        <v>300</v>
      </c>
      <c r="C295" s="1251" t="s">
        <v>1705</v>
      </c>
      <c r="D295" s="1251">
        <v>620600</v>
      </c>
      <c r="E295" s="1251" t="s">
        <v>1973</v>
      </c>
      <c r="F295" s="1251">
        <v>2019</v>
      </c>
      <c r="G295" s="1252">
        <v>964.89999999999998</v>
      </c>
      <c r="H295" s="1252">
        <v>3743.2399999999998</v>
      </c>
      <c r="I295" s="1252">
        <v>-2946.3499999999999</v>
      </c>
      <c r="J295" s="1252">
        <v>0</v>
      </c>
      <c r="K295" s="1252">
        <v>383.64999999999998</v>
      </c>
      <c r="L295" s="1252">
        <v>667.16999999999996</v>
      </c>
      <c r="M295" s="1252">
        <v>103.95</v>
      </c>
      <c r="N295" s="1252">
        <v>1174.5799999999999</v>
      </c>
      <c r="O295" s="1252">
        <v>48.710000000000001</v>
      </c>
      <c r="P295" s="1252">
        <v>150.30000000000001</v>
      </c>
      <c r="Q295" s="1252">
        <v>63.549999999999997</v>
      </c>
      <c r="R295" s="1252">
        <v>188.78999999999999</v>
      </c>
      <c r="S295" s="1252">
        <v>4542.4899999999998</v>
      </c>
      <c r="T295" s="1252">
        <v>0</v>
      </c>
      <c r="U295" s="1251" t="s">
        <v>116</v>
      </c>
      <c r="V295" s="1251" t="s">
        <v>397</v>
      </c>
      <c r="W295" s="1251" t="s">
        <v>1966</v>
      </c>
      <c r="X295" s="1251" t="s">
        <v>2077</v>
      </c>
      <c r="Y295" s="1251">
        <v>620</v>
      </c>
      <c r="Z295" s="1251">
        <v>6</v>
      </c>
      <c r="AA295" s="1251" t="b">
        <v>1</v>
      </c>
    </row>
    <row r="296" spans="1:27" ht="12">
      <c r="A296" s="1251">
        <v>25</v>
      </c>
      <c r="B296" s="1251">
        <v>300</v>
      </c>
      <c r="C296" s="1251" t="s">
        <v>1705</v>
      </c>
      <c r="D296" s="1251">
        <v>620601</v>
      </c>
      <c r="E296" s="1251" t="s">
        <v>1974</v>
      </c>
      <c r="F296" s="1251">
        <v>2019</v>
      </c>
      <c r="G296" s="1252">
        <v>78.310000000000002</v>
      </c>
      <c r="H296" s="1252">
        <v>29.010000000000002</v>
      </c>
      <c r="I296" s="1252">
        <v>1158.6900000000001</v>
      </c>
      <c r="J296" s="1252">
        <v>141.88999999999999</v>
      </c>
      <c r="K296" s="1252">
        <v>98.739999999999995</v>
      </c>
      <c r="L296" s="1252">
        <v>2118.4699999999998</v>
      </c>
      <c r="M296" s="1252">
        <v>18.300000000000001</v>
      </c>
      <c r="N296" s="1252">
        <v>0</v>
      </c>
      <c r="O296" s="1252">
        <v>0</v>
      </c>
      <c r="P296" s="1252">
        <v>370.5</v>
      </c>
      <c r="Q296" s="1252">
        <v>178.15000000000001</v>
      </c>
      <c r="R296" s="1252">
        <v>0</v>
      </c>
      <c r="S296" s="1252">
        <v>4192.0599999999995</v>
      </c>
      <c r="T296" s="1252">
        <v>0</v>
      </c>
      <c r="U296" s="1251" t="s">
        <v>116</v>
      </c>
      <c r="V296" s="1251" t="s">
        <v>397</v>
      </c>
      <c r="W296" s="1251" t="s">
        <v>1966</v>
      </c>
      <c r="X296" s="1251" t="s">
        <v>2077</v>
      </c>
      <c r="Y296" s="1251">
        <v>620</v>
      </c>
      <c r="Z296" s="1251">
        <v>6</v>
      </c>
      <c r="AA296" s="1251" t="b">
        <v>1</v>
      </c>
    </row>
    <row r="297" spans="1:27" ht="12">
      <c r="A297" s="1251">
        <v>25</v>
      </c>
      <c r="B297" s="1251">
        <v>300</v>
      </c>
      <c r="C297" s="1251" t="s">
        <v>1705</v>
      </c>
      <c r="D297" s="1251">
        <v>620602</v>
      </c>
      <c r="E297" s="1251" t="s">
        <v>1975</v>
      </c>
      <c r="F297" s="1251">
        <v>2019</v>
      </c>
      <c r="G297" s="1252">
        <v>0</v>
      </c>
      <c r="H297" s="1252">
        <v>0</v>
      </c>
      <c r="I297" s="1252">
        <v>0</v>
      </c>
      <c r="J297" s="1252">
        <v>0</v>
      </c>
      <c r="K297" s="1252">
        <v>0</v>
      </c>
      <c r="L297" s="1252">
        <v>0</v>
      </c>
      <c r="M297" s="1252">
        <v>0</v>
      </c>
      <c r="N297" s="1252">
        <v>0</v>
      </c>
      <c r="O297" s="1252">
        <v>198.19</v>
      </c>
      <c r="P297" s="1252">
        <v>0</v>
      </c>
      <c r="Q297" s="1252">
        <v>0</v>
      </c>
      <c r="R297" s="1252">
        <v>0</v>
      </c>
      <c r="S297" s="1252">
        <v>198.19</v>
      </c>
      <c r="T297" s="1252">
        <v>0</v>
      </c>
      <c r="U297" s="1251" t="s">
        <v>116</v>
      </c>
      <c r="V297" s="1251" t="s">
        <v>397</v>
      </c>
      <c r="W297" s="1251" t="s">
        <v>1966</v>
      </c>
      <c r="X297" s="1251" t="s">
        <v>2077</v>
      </c>
      <c r="Y297" s="1251">
        <v>620</v>
      </c>
      <c r="Z297" s="1251">
        <v>6</v>
      </c>
      <c r="AA297" s="1251" t="b">
        <v>1</v>
      </c>
    </row>
    <row r="298" spans="1:27" ht="12">
      <c r="A298" s="1251">
        <v>25</v>
      </c>
      <c r="B298" s="1251">
        <v>300</v>
      </c>
      <c r="C298" s="1251" t="s">
        <v>1705</v>
      </c>
      <c r="D298" s="1251">
        <v>620603</v>
      </c>
      <c r="E298" s="1251" t="s">
        <v>2057</v>
      </c>
      <c r="F298" s="1251">
        <v>2019</v>
      </c>
      <c r="G298" s="1252">
        <v>0</v>
      </c>
      <c r="H298" s="1252">
        <v>0</v>
      </c>
      <c r="I298" s="1252">
        <v>0</v>
      </c>
      <c r="J298" s="1252">
        <v>240</v>
      </c>
      <c r="K298" s="1252">
        <v>0</v>
      </c>
      <c r="L298" s="1252">
        <v>0</v>
      </c>
      <c r="M298" s="1252">
        <v>0</v>
      </c>
      <c r="N298" s="1252">
        <v>0</v>
      </c>
      <c r="O298" s="1252">
        <v>0</v>
      </c>
      <c r="P298" s="1252">
        <v>0</v>
      </c>
      <c r="Q298" s="1252">
        <v>0</v>
      </c>
      <c r="R298" s="1252">
        <v>0</v>
      </c>
      <c r="S298" s="1252">
        <v>240</v>
      </c>
      <c r="T298" s="1252">
        <v>0</v>
      </c>
      <c r="U298" s="1251" t="s">
        <v>116</v>
      </c>
      <c r="V298" s="1251" t="s">
        <v>397</v>
      </c>
      <c r="W298" s="1251" t="s">
        <v>1966</v>
      </c>
      <c r="X298" s="1251" t="s">
        <v>2077</v>
      </c>
      <c r="Y298" s="1251">
        <v>620</v>
      </c>
      <c r="Z298" s="1251">
        <v>6</v>
      </c>
      <c r="AA298" s="1251" t="b">
        <v>1</v>
      </c>
    </row>
    <row r="299" spans="1:27" ht="12">
      <c r="A299" s="1251">
        <v>25</v>
      </c>
      <c r="B299" s="1251">
        <v>300</v>
      </c>
      <c r="C299" s="1251" t="s">
        <v>1705</v>
      </c>
      <c r="D299" s="1251">
        <v>620604</v>
      </c>
      <c r="E299" s="1251" t="s">
        <v>1976</v>
      </c>
      <c r="F299" s="1251">
        <v>2019</v>
      </c>
      <c r="G299" s="1252">
        <v>143.62</v>
      </c>
      <c r="H299" s="1252">
        <v>0</v>
      </c>
      <c r="I299" s="1252">
        <v>0</v>
      </c>
      <c r="J299" s="1252">
        <v>112.90000000000001</v>
      </c>
      <c r="K299" s="1252">
        <v>1187.4300000000001</v>
      </c>
      <c r="L299" s="1252">
        <v>377.41000000000003</v>
      </c>
      <c r="M299" s="1252">
        <v>0</v>
      </c>
      <c r="N299" s="1252">
        <v>0</v>
      </c>
      <c r="O299" s="1252">
        <v>0</v>
      </c>
      <c r="P299" s="1252">
        <v>0</v>
      </c>
      <c r="Q299" s="1252">
        <v>0</v>
      </c>
      <c r="R299" s="1252">
        <v>0</v>
      </c>
      <c r="S299" s="1252">
        <v>1821.3600000000001</v>
      </c>
      <c r="T299" s="1252">
        <v>0</v>
      </c>
      <c r="U299" s="1251" t="s">
        <v>116</v>
      </c>
      <c r="V299" s="1251" t="s">
        <v>397</v>
      </c>
      <c r="W299" s="1251" t="s">
        <v>1966</v>
      </c>
      <c r="X299" s="1251" t="s">
        <v>2077</v>
      </c>
      <c r="Y299" s="1251">
        <v>620</v>
      </c>
      <c r="Z299" s="1251">
        <v>6</v>
      </c>
      <c r="AA299" s="1251" t="b">
        <v>1</v>
      </c>
    </row>
    <row r="300" spans="1:27" ht="12">
      <c r="A300" s="1251">
        <v>25</v>
      </c>
      <c r="B300" s="1251">
        <v>300</v>
      </c>
      <c r="C300" s="1251" t="s">
        <v>1705</v>
      </c>
      <c r="D300" s="1251">
        <v>620611</v>
      </c>
      <c r="E300" s="1251" t="s">
        <v>1977</v>
      </c>
      <c r="F300" s="1251">
        <v>2019</v>
      </c>
      <c r="G300" s="1252">
        <v>77.239999999999995</v>
      </c>
      <c r="H300" s="1252">
        <v>0</v>
      </c>
      <c r="I300" s="1252">
        <v>0</v>
      </c>
      <c r="J300" s="1252">
        <v>0</v>
      </c>
      <c r="K300" s="1252">
        <v>0</v>
      </c>
      <c r="L300" s="1252">
        <v>0</v>
      </c>
      <c r="M300" s="1252">
        <v>0</v>
      </c>
      <c r="N300" s="1252">
        <v>0</v>
      </c>
      <c r="O300" s="1252">
        <v>0</v>
      </c>
      <c r="P300" s="1252">
        <v>0</v>
      </c>
      <c r="Q300" s="1252">
        <v>158.91999999999999</v>
      </c>
      <c r="R300" s="1252">
        <v>0</v>
      </c>
      <c r="S300" s="1252">
        <v>236.15999999999997</v>
      </c>
      <c r="T300" s="1252">
        <v>0</v>
      </c>
      <c r="U300" s="1251" t="s">
        <v>116</v>
      </c>
      <c r="V300" s="1251" t="s">
        <v>397</v>
      </c>
      <c r="W300" s="1251" t="s">
        <v>1966</v>
      </c>
      <c r="X300" s="1251" t="s">
        <v>2077</v>
      </c>
      <c r="Y300" s="1251">
        <v>620</v>
      </c>
      <c r="Z300" s="1251">
        <v>6</v>
      </c>
      <c r="AA300" s="1251" t="b">
        <v>1</v>
      </c>
    </row>
    <row r="301" spans="1:27" ht="12">
      <c r="A301" s="1251">
        <v>25</v>
      </c>
      <c r="B301" s="1251">
        <v>300</v>
      </c>
      <c r="C301" s="1251" t="s">
        <v>1705</v>
      </c>
      <c r="D301" s="1251">
        <v>620614</v>
      </c>
      <c r="E301" s="1251" t="s">
        <v>1980</v>
      </c>
      <c r="F301" s="1251">
        <v>2019</v>
      </c>
      <c r="G301" s="1252">
        <v>563.25</v>
      </c>
      <c r="H301" s="1252">
        <v>1194.8099999999999</v>
      </c>
      <c r="I301" s="1252">
        <v>0</v>
      </c>
      <c r="J301" s="1252">
        <v>0</v>
      </c>
      <c r="K301" s="1252">
        <v>0</v>
      </c>
      <c r="L301" s="1252">
        <v>348.57999999999998</v>
      </c>
      <c r="M301" s="1252">
        <v>0</v>
      </c>
      <c r="N301" s="1252">
        <v>0</v>
      </c>
      <c r="O301" s="1252">
        <v>0</v>
      </c>
      <c r="P301" s="1252">
        <v>0</v>
      </c>
      <c r="Q301" s="1252">
        <v>0</v>
      </c>
      <c r="R301" s="1252">
        <v>0</v>
      </c>
      <c r="S301" s="1252">
        <v>2106.6399999999999</v>
      </c>
      <c r="T301" s="1252">
        <v>0</v>
      </c>
      <c r="U301" s="1251" t="s">
        <v>116</v>
      </c>
      <c r="V301" s="1251" t="s">
        <v>397</v>
      </c>
      <c r="W301" s="1251" t="s">
        <v>1966</v>
      </c>
      <c r="X301" s="1251" t="s">
        <v>2077</v>
      </c>
      <c r="Y301" s="1251">
        <v>620</v>
      </c>
      <c r="Z301" s="1251">
        <v>6</v>
      </c>
      <c r="AA301" s="1251" t="b">
        <v>1</v>
      </c>
    </row>
    <row r="302" spans="1:27" ht="12">
      <c r="A302" s="1251">
        <v>25</v>
      </c>
      <c r="B302" s="1251">
        <v>300</v>
      </c>
      <c r="C302" s="1251" t="s">
        <v>1705</v>
      </c>
      <c r="D302" s="1251">
        <v>620800</v>
      </c>
      <c r="E302" s="1251" t="s">
        <v>2059</v>
      </c>
      <c r="F302" s="1251">
        <v>2019</v>
      </c>
      <c r="G302" s="1252">
        <v>0</v>
      </c>
      <c r="H302" s="1252">
        <v>0</v>
      </c>
      <c r="I302" s="1252">
        <v>0</v>
      </c>
      <c r="J302" s="1252">
        <v>0</v>
      </c>
      <c r="K302" s="1252">
        <v>0</v>
      </c>
      <c r="L302" s="1252">
        <v>0</v>
      </c>
      <c r="M302" s="1252">
        <v>0</v>
      </c>
      <c r="N302" s="1252">
        <v>0</v>
      </c>
      <c r="O302" s="1252">
        <v>0</v>
      </c>
      <c r="P302" s="1252">
        <v>44.850000000000001</v>
      </c>
      <c r="Q302" s="1252">
        <v>0</v>
      </c>
      <c r="R302" s="1252">
        <v>0</v>
      </c>
      <c r="S302" s="1252">
        <v>44.850000000000001</v>
      </c>
      <c r="T302" s="1252">
        <v>0</v>
      </c>
      <c r="U302" s="1251" t="s">
        <v>116</v>
      </c>
      <c r="V302" s="1251" t="s">
        <v>397</v>
      </c>
      <c r="W302" s="1251" t="s">
        <v>1966</v>
      </c>
      <c r="X302" s="1251" t="s">
        <v>2077</v>
      </c>
      <c r="Y302" s="1251">
        <v>620</v>
      </c>
      <c r="Z302" s="1251">
        <v>8</v>
      </c>
      <c r="AA302" s="1251" t="b">
        <v>1</v>
      </c>
    </row>
    <row r="303" spans="1:27" ht="12">
      <c r="A303" s="1251">
        <v>25</v>
      </c>
      <c r="B303" s="1251">
        <v>300</v>
      </c>
      <c r="C303" s="1251" t="s">
        <v>1705</v>
      </c>
      <c r="D303" s="1251">
        <v>635300</v>
      </c>
      <c r="E303" s="1251" t="s">
        <v>1981</v>
      </c>
      <c r="F303" s="1251">
        <v>2019</v>
      </c>
      <c r="G303" s="1252">
        <v>907</v>
      </c>
      <c r="H303" s="1252">
        <v>4319</v>
      </c>
      <c r="I303" s="1252">
        <v>3430</v>
      </c>
      <c r="J303" s="1252">
        <v>5301</v>
      </c>
      <c r="K303" s="1252">
        <v>5856</v>
      </c>
      <c r="L303" s="1252">
        <v>3213</v>
      </c>
      <c r="M303" s="1252">
        <v>3190</v>
      </c>
      <c r="N303" s="1252">
        <v>1033</v>
      </c>
      <c r="O303" s="1252">
        <v>1700</v>
      </c>
      <c r="P303" s="1252">
        <v>9771</v>
      </c>
      <c r="Q303" s="1252">
        <v>1540</v>
      </c>
      <c r="R303" s="1252">
        <v>2156.0100000000002</v>
      </c>
      <c r="S303" s="1252">
        <v>42416.010000000002</v>
      </c>
      <c r="T303" s="1252">
        <v>0</v>
      </c>
      <c r="U303" s="1251" t="s">
        <v>116</v>
      </c>
      <c r="V303" s="1251" t="s">
        <v>397</v>
      </c>
      <c r="W303" s="1251" t="s">
        <v>1982</v>
      </c>
      <c r="X303" s="1251" t="s">
        <v>2077</v>
      </c>
      <c r="Y303" s="1251">
        <v>635</v>
      </c>
      <c r="Z303" s="1251">
        <v>3</v>
      </c>
      <c r="AA303" s="1251" t="b">
        <v>1</v>
      </c>
    </row>
    <row r="304" spans="1:27" ht="12">
      <c r="A304" s="1251">
        <v>25</v>
      </c>
      <c r="B304" s="1251">
        <v>300</v>
      </c>
      <c r="C304" s="1251" t="s">
        <v>1705</v>
      </c>
      <c r="D304" s="1251">
        <v>636200</v>
      </c>
      <c r="E304" s="1251" t="s">
        <v>1985</v>
      </c>
      <c r="F304" s="1251">
        <v>2019</v>
      </c>
      <c r="G304" s="1252">
        <v>0</v>
      </c>
      <c r="H304" s="1252">
        <v>3582.75</v>
      </c>
      <c r="I304" s="1252">
        <v>37690</v>
      </c>
      <c r="J304" s="1252">
        <v>3818.02</v>
      </c>
      <c r="K304" s="1252">
        <v>15998.52</v>
      </c>
      <c r="L304" s="1252">
        <v>17976.619999999999</v>
      </c>
      <c r="M304" s="1252">
        <v>4705.8900000000003</v>
      </c>
      <c r="N304" s="1252">
        <v>10190.52</v>
      </c>
      <c r="O304" s="1252">
        <v>-2689.79</v>
      </c>
      <c r="P304" s="1252">
        <v>12711.440000000001</v>
      </c>
      <c r="Q304" s="1252">
        <v>1234.0899999999999</v>
      </c>
      <c r="R304" s="1252">
        <v>10547.540000000001</v>
      </c>
      <c r="S304" s="1252">
        <v>115765.60000000001</v>
      </c>
      <c r="T304" s="1252">
        <v>0</v>
      </c>
      <c r="U304" s="1251" t="s">
        <v>116</v>
      </c>
      <c r="V304" s="1251" t="s">
        <v>397</v>
      </c>
      <c r="W304" s="1251" t="s">
        <v>1986</v>
      </c>
      <c r="X304" s="1251" t="s">
        <v>2077</v>
      </c>
      <c r="Y304" s="1251">
        <v>636</v>
      </c>
      <c r="Z304" s="1251">
        <v>2</v>
      </c>
      <c r="AA304" s="1251" t="b">
        <v>1</v>
      </c>
    </row>
    <row r="305" spans="1:27" ht="12">
      <c r="A305" s="1251">
        <v>25</v>
      </c>
      <c r="B305" s="1251">
        <v>300</v>
      </c>
      <c r="C305" s="1251" t="s">
        <v>1705</v>
      </c>
      <c r="D305" s="1251">
        <v>636300</v>
      </c>
      <c r="E305" s="1251" t="s">
        <v>1987</v>
      </c>
      <c r="F305" s="1251">
        <v>2019</v>
      </c>
      <c r="G305" s="1252">
        <v>17982.27</v>
      </c>
      <c r="H305" s="1252">
        <v>17982.27</v>
      </c>
      <c r="I305" s="1252">
        <v>17982.27</v>
      </c>
      <c r="J305" s="1252">
        <v>17982.75</v>
      </c>
      <c r="K305" s="1252">
        <v>13263.75</v>
      </c>
      <c r="L305" s="1252">
        <v>17982.27</v>
      </c>
      <c r="M305" s="1252">
        <v>18898.27</v>
      </c>
      <c r="N305" s="1252">
        <v>13263.75</v>
      </c>
      <c r="O305" s="1252">
        <v>27418.830000000002</v>
      </c>
      <c r="P305" s="1252">
        <v>17982.27</v>
      </c>
      <c r="Q305" s="1252">
        <v>17982.27</v>
      </c>
      <c r="R305" s="1252">
        <v>17982.27</v>
      </c>
      <c r="S305" s="1252">
        <v>216703.23999999996</v>
      </c>
      <c r="T305" s="1252">
        <v>0</v>
      </c>
      <c r="U305" s="1251" t="s">
        <v>116</v>
      </c>
      <c r="V305" s="1251" t="s">
        <v>397</v>
      </c>
      <c r="W305" s="1251" t="s">
        <v>1984</v>
      </c>
      <c r="X305" s="1251" t="s">
        <v>2077</v>
      </c>
      <c r="Y305" s="1251">
        <v>636</v>
      </c>
      <c r="Z305" s="1251">
        <v>3</v>
      </c>
      <c r="AA305" s="1251" t="b">
        <v>1</v>
      </c>
    </row>
    <row r="306" spans="1:27" ht="12">
      <c r="A306" s="1251">
        <v>25</v>
      </c>
      <c r="B306" s="1251">
        <v>300</v>
      </c>
      <c r="C306" s="1251" t="s">
        <v>1705</v>
      </c>
      <c r="D306" s="1251">
        <v>636400</v>
      </c>
      <c r="E306" s="1251" t="s">
        <v>1988</v>
      </c>
      <c r="F306" s="1251">
        <v>2019</v>
      </c>
      <c r="G306" s="1252">
        <v>0</v>
      </c>
      <c r="H306" s="1252">
        <v>760</v>
      </c>
      <c r="I306" s="1252">
        <v>0</v>
      </c>
      <c r="J306" s="1252">
        <v>0</v>
      </c>
      <c r="K306" s="1252">
        <v>0</v>
      </c>
      <c r="L306" s="1252">
        <v>0</v>
      </c>
      <c r="M306" s="1252">
        <v>0</v>
      </c>
      <c r="N306" s="1252">
        <v>437.26999999999998</v>
      </c>
      <c r="O306" s="1252">
        <v>0</v>
      </c>
      <c r="P306" s="1252">
        <v>930.24000000000001</v>
      </c>
      <c r="Q306" s="1252">
        <v>0</v>
      </c>
      <c r="R306" s="1252">
        <v>0</v>
      </c>
      <c r="S306" s="1252">
        <v>2127.5100000000002</v>
      </c>
      <c r="T306" s="1252">
        <v>0</v>
      </c>
      <c r="U306" s="1251" t="s">
        <v>116</v>
      </c>
      <c r="V306" s="1251" t="s">
        <v>397</v>
      </c>
      <c r="W306" s="1251" t="s">
        <v>1986</v>
      </c>
      <c r="X306" s="1251" t="s">
        <v>2077</v>
      </c>
      <c r="Y306" s="1251">
        <v>636</v>
      </c>
      <c r="Z306" s="1251">
        <v>4</v>
      </c>
      <c r="AA306" s="1251" t="b">
        <v>1</v>
      </c>
    </row>
    <row r="307" spans="1:27" ht="12">
      <c r="A307" s="1251">
        <v>25</v>
      </c>
      <c r="B307" s="1251">
        <v>300</v>
      </c>
      <c r="C307" s="1251" t="s">
        <v>1705</v>
      </c>
      <c r="D307" s="1251">
        <v>636500</v>
      </c>
      <c r="E307" s="1251" t="s">
        <v>2062</v>
      </c>
      <c r="F307" s="1251">
        <v>2019</v>
      </c>
      <c r="G307" s="1252">
        <v>0</v>
      </c>
      <c r="H307" s="1252">
        <v>0</v>
      </c>
      <c r="I307" s="1252">
        <v>0</v>
      </c>
      <c r="J307" s="1252">
        <v>0</v>
      </c>
      <c r="K307" s="1252">
        <v>0</v>
      </c>
      <c r="L307" s="1252">
        <v>232.58000000000001</v>
      </c>
      <c r="M307" s="1252">
        <v>1096.9000000000001</v>
      </c>
      <c r="N307" s="1252">
        <v>0</v>
      </c>
      <c r="O307" s="1252">
        <v>0</v>
      </c>
      <c r="P307" s="1252">
        <v>0</v>
      </c>
      <c r="Q307" s="1252">
        <v>0</v>
      </c>
      <c r="R307" s="1252">
        <v>0</v>
      </c>
      <c r="S307" s="1252">
        <v>1329.48</v>
      </c>
      <c r="T307" s="1252">
        <v>0</v>
      </c>
      <c r="U307" s="1251" t="s">
        <v>116</v>
      </c>
      <c r="V307" s="1251" t="s">
        <v>397</v>
      </c>
      <c r="W307" s="1251" t="s">
        <v>1984</v>
      </c>
      <c r="X307" s="1251" t="s">
        <v>2077</v>
      </c>
      <c r="Y307" s="1251">
        <v>636</v>
      </c>
      <c r="Z307" s="1251">
        <v>5</v>
      </c>
      <c r="AA307" s="1251" t="b">
        <v>1</v>
      </c>
    </row>
    <row r="308" spans="1:27" ht="12">
      <c r="A308" s="1251">
        <v>25</v>
      </c>
      <c r="B308" s="1251">
        <v>300</v>
      </c>
      <c r="C308" s="1251" t="s">
        <v>1705</v>
      </c>
      <c r="D308" s="1251">
        <v>636503</v>
      </c>
      <c r="E308" s="1251" t="s">
        <v>1989</v>
      </c>
      <c r="F308" s="1251">
        <v>2019</v>
      </c>
      <c r="G308" s="1252">
        <v>195.47999999999999</v>
      </c>
      <c r="H308" s="1252">
        <v>254.03999999999999</v>
      </c>
      <c r="I308" s="1252">
        <v>307.12</v>
      </c>
      <c r="J308" s="1252">
        <v>203.93000000000001</v>
      </c>
      <c r="K308" s="1252">
        <v>0</v>
      </c>
      <c r="L308" s="1252">
        <v>451.73000000000002</v>
      </c>
      <c r="M308" s="1252">
        <v>254.34</v>
      </c>
      <c r="N308" s="1252">
        <v>288.80000000000001</v>
      </c>
      <c r="O308" s="1252">
        <v>195.75999999999999</v>
      </c>
      <c r="P308" s="1252">
        <v>257.05000000000001</v>
      </c>
      <c r="Q308" s="1252">
        <v>454.68000000000001</v>
      </c>
      <c r="R308" s="1252">
        <v>251.41999999999999</v>
      </c>
      <c r="S308" s="1252">
        <v>3114.3499999999999</v>
      </c>
      <c r="T308" s="1252">
        <v>0</v>
      </c>
      <c r="U308" s="1251" t="s">
        <v>116</v>
      </c>
      <c r="V308" s="1251" t="s">
        <v>397</v>
      </c>
      <c r="W308" s="1251" t="s">
        <v>1984</v>
      </c>
      <c r="X308" s="1251" t="s">
        <v>2077</v>
      </c>
      <c r="Y308" s="1251">
        <v>636</v>
      </c>
      <c r="Z308" s="1251">
        <v>5</v>
      </c>
      <c r="AA308" s="1251" t="b">
        <v>1</v>
      </c>
    </row>
    <row r="309" spans="1:27" ht="12">
      <c r="A309" s="1251">
        <v>25</v>
      </c>
      <c r="B309" s="1251">
        <v>300</v>
      </c>
      <c r="C309" s="1251" t="s">
        <v>1705</v>
      </c>
      <c r="D309" s="1251">
        <v>636600</v>
      </c>
      <c r="E309" s="1251" t="s">
        <v>1990</v>
      </c>
      <c r="F309" s="1251">
        <v>2019</v>
      </c>
      <c r="G309" s="1252">
        <v>288.00999999999999</v>
      </c>
      <c r="H309" s="1252">
        <v>0</v>
      </c>
      <c r="I309" s="1252">
        <v>0</v>
      </c>
      <c r="J309" s="1252">
        <v>4531.5600000000004</v>
      </c>
      <c r="K309" s="1252">
        <v>0</v>
      </c>
      <c r="L309" s="1252">
        <v>0</v>
      </c>
      <c r="M309" s="1252">
        <v>0</v>
      </c>
      <c r="N309" s="1252">
        <v>2235.0500000000002</v>
      </c>
      <c r="O309" s="1252">
        <v>0</v>
      </c>
      <c r="P309" s="1252">
        <v>0</v>
      </c>
      <c r="Q309" s="1252">
        <v>5107.8599999999997</v>
      </c>
      <c r="R309" s="1252">
        <v>0</v>
      </c>
      <c r="S309" s="1252">
        <v>12162.48</v>
      </c>
      <c r="T309" s="1252">
        <v>0</v>
      </c>
      <c r="U309" s="1251" t="s">
        <v>116</v>
      </c>
      <c r="V309" s="1251" t="s">
        <v>397</v>
      </c>
      <c r="W309" s="1251" t="s">
        <v>1986</v>
      </c>
      <c r="X309" s="1251" t="s">
        <v>2077</v>
      </c>
      <c r="Y309" s="1251">
        <v>636</v>
      </c>
      <c r="Z309" s="1251">
        <v>6</v>
      </c>
      <c r="AA309" s="1251" t="b">
        <v>1</v>
      </c>
    </row>
    <row r="310" spans="1:27" ht="12">
      <c r="A310" s="1251">
        <v>25</v>
      </c>
      <c r="B310" s="1251">
        <v>300</v>
      </c>
      <c r="C310" s="1251" t="s">
        <v>1705</v>
      </c>
      <c r="D310" s="1251">
        <v>636601</v>
      </c>
      <c r="E310" s="1251" t="s">
        <v>1991</v>
      </c>
      <c r="F310" s="1251">
        <v>2019</v>
      </c>
      <c r="G310" s="1252">
        <v>5009.9899999999998</v>
      </c>
      <c r="H310" s="1252">
        <v>9307.5300000000007</v>
      </c>
      <c r="I310" s="1252">
        <v>0</v>
      </c>
      <c r="J310" s="1252">
        <v>11197.77</v>
      </c>
      <c r="K310" s="1252">
        <v>3312.23</v>
      </c>
      <c r="L310" s="1252">
        <v>952.14999999999998</v>
      </c>
      <c r="M310" s="1252">
        <v>6309.9799999999996</v>
      </c>
      <c r="N310" s="1252">
        <v>2183.9899999999998</v>
      </c>
      <c r="O310" s="1252">
        <v>0</v>
      </c>
      <c r="P310" s="1252">
        <v>0</v>
      </c>
      <c r="Q310" s="1252">
        <v>1162.76</v>
      </c>
      <c r="R310" s="1252">
        <v>12997.9</v>
      </c>
      <c r="S310" s="1252">
        <v>52434.300000000003</v>
      </c>
      <c r="T310" s="1252">
        <v>0</v>
      </c>
      <c r="U310" s="1251" t="s">
        <v>116</v>
      </c>
      <c r="V310" s="1251" t="s">
        <v>397</v>
      </c>
      <c r="W310" s="1251" t="s">
        <v>1986</v>
      </c>
      <c r="X310" s="1251" t="s">
        <v>2077</v>
      </c>
      <c r="Y310" s="1251">
        <v>636</v>
      </c>
      <c r="Z310" s="1251">
        <v>6</v>
      </c>
      <c r="AA310" s="1251" t="b">
        <v>1</v>
      </c>
    </row>
    <row r="311" spans="1:27" ht="12">
      <c r="A311" s="1251">
        <v>25</v>
      </c>
      <c r="B311" s="1251">
        <v>300</v>
      </c>
      <c r="C311" s="1251" t="s">
        <v>1705</v>
      </c>
      <c r="D311" s="1251">
        <v>636603</v>
      </c>
      <c r="E311" s="1251" t="s">
        <v>1993</v>
      </c>
      <c r="F311" s="1251">
        <v>2019</v>
      </c>
      <c r="G311" s="1252">
        <v>498.69</v>
      </c>
      <c r="H311" s="1252">
        <v>498.69</v>
      </c>
      <c r="I311" s="1252">
        <v>498.69</v>
      </c>
      <c r="J311" s="1252">
        <v>498.69</v>
      </c>
      <c r="K311" s="1252">
        <v>498.69</v>
      </c>
      <c r="L311" s="1252">
        <v>498.69</v>
      </c>
      <c r="M311" s="1252">
        <v>498.69</v>
      </c>
      <c r="N311" s="1252">
        <v>498.69</v>
      </c>
      <c r="O311" s="1252">
        <v>498.69</v>
      </c>
      <c r="P311" s="1252">
        <v>498.69</v>
      </c>
      <c r="Q311" s="1252">
        <v>498.69</v>
      </c>
      <c r="R311" s="1252">
        <v>498.64999999999998</v>
      </c>
      <c r="S311" s="1252">
        <v>5984.2399999999989</v>
      </c>
      <c r="T311" s="1252">
        <v>0</v>
      </c>
      <c r="U311" s="1251" t="s">
        <v>116</v>
      </c>
      <c r="V311" s="1251" t="s">
        <v>397</v>
      </c>
      <c r="W311" s="1251" t="s">
        <v>1986</v>
      </c>
      <c r="X311" s="1251" t="s">
        <v>2077</v>
      </c>
      <c r="Y311" s="1251">
        <v>636</v>
      </c>
      <c r="Z311" s="1251">
        <v>6</v>
      </c>
      <c r="AA311" s="1251" t="b">
        <v>1</v>
      </c>
    </row>
    <row r="312" spans="1:27" ht="12">
      <c r="A312" s="1251">
        <v>25</v>
      </c>
      <c r="B312" s="1251">
        <v>300</v>
      </c>
      <c r="C312" s="1251" t="s">
        <v>1705</v>
      </c>
      <c r="D312" s="1251">
        <v>636610</v>
      </c>
      <c r="E312" s="1251" t="s">
        <v>1994</v>
      </c>
      <c r="F312" s="1251">
        <v>2019</v>
      </c>
      <c r="G312" s="1252">
        <v>2222.3899999999999</v>
      </c>
      <c r="H312" s="1252">
        <v>827.82000000000005</v>
      </c>
      <c r="I312" s="1252">
        <v>1425.99</v>
      </c>
      <c r="J312" s="1252">
        <v>2390.79</v>
      </c>
      <c r="K312" s="1252">
        <v>832.10000000000002</v>
      </c>
      <c r="L312" s="1252">
        <v>9970.5100000000002</v>
      </c>
      <c r="M312" s="1252">
        <v>2226.4699999999998</v>
      </c>
      <c r="N312" s="1252">
        <v>7745.1300000000001</v>
      </c>
      <c r="O312" s="1252">
        <v>3674.0500000000002</v>
      </c>
      <c r="P312" s="1252">
        <v>8259.3500000000004</v>
      </c>
      <c r="Q312" s="1252">
        <v>1208.3399999999999</v>
      </c>
      <c r="R312" s="1252">
        <v>4086.3299999999999</v>
      </c>
      <c r="S312" s="1252">
        <v>44869.269999999997</v>
      </c>
      <c r="T312" s="1252">
        <v>0</v>
      </c>
      <c r="U312" s="1251" t="s">
        <v>116</v>
      </c>
      <c r="V312" s="1251" t="s">
        <v>397</v>
      </c>
      <c r="W312" s="1251" t="s">
        <v>1986</v>
      </c>
      <c r="X312" s="1251" t="s">
        <v>2077</v>
      </c>
      <c r="Y312" s="1251">
        <v>636</v>
      </c>
      <c r="Z312" s="1251">
        <v>6</v>
      </c>
      <c r="AA312" s="1251" t="b">
        <v>1</v>
      </c>
    </row>
    <row r="313" spans="1:27" ht="12">
      <c r="A313" s="1251">
        <v>25</v>
      </c>
      <c r="B313" s="1251">
        <v>300</v>
      </c>
      <c r="C313" s="1251" t="s">
        <v>1705</v>
      </c>
      <c r="D313" s="1251">
        <v>636630</v>
      </c>
      <c r="E313" s="1251" t="s">
        <v>1995</v>
      </c>
      <c r="F313" s="1251">
        <v>2019</v>
      </c>
      <c r="G313" s="1252">
        <v>0</v>
      </c>
      <c r="H313" s="1252">
        <v>0</v>
      </c>
      <c r="I313" s="1252">
        <v>0</v>
      </c>
      <c r="J313" s="1252">
        <v>0</v>
      </c>
      <c r="K313" s="1252">
        <v>0</v>
      </c>
      <c r="L313" s="1252">
        <v>0</v>
      </c>
      <c r="M313" s="1252">
        <v>0</v>
      </c>
      <c r="N313" s="1252">
        <v>0</v>
      </c>
      <c r="O313" s="1252">
        <v>1077.6700000000001</v>
      </c>
      <c r="P313" s="1252">
        <v>0</v>
      </c>
      <c r="Q313" s="1252">
        <v>0</v>
      </c>
      <c r="R313" s="1252">
        <v>0</v>
      </c>
      <c r="S313" s="1252">
        <v>1077.6700000000001</v>
      </c>
      <c r="T313" s="1252">
        <v>0</v>
      </c>
      <c r="U313" s="1251" t="s">
        <v>116</v>
      </c>
      <c r="V313" s="1251" t="s">
        <v>397</v>
      </c>
      <c r="W313" s="1251" t="s">
        <v>1996</v>
      </c>
      <c r="X313" s="1251" t="s">
        <v>2077</v>
      </c>
      <c r="Y313" s="1251">
        <v>636</v>
      </c>
      <c r="Z313" s="1251">
        <v>6</v>
      </c>
      <c r="AA313" s="1251" t="b">
        <v>1</v>
      </c>
    </row>
    <row r="314" spans="1:27" ht="12">
      <c r="A314" s="1251">
        <v>25</v>
      </c>
      <c r="B314" s="1251">
        <v>300</v>
      </c>
      <c r="C314" s="1251" t="s">
        <v>1705</v>
      </c>
      <c r="D314" s="1251">
        <v>636800</v>
      </c>
      <c r="E314" s="1251" t="s">
        <v>1997</v>
      </c>
      <c r="F314" s="1251">
        <v>2019</v>
      </c>
      <c r="G314" s="1252">
        <v>504.39999999999998</v>
      </c>
      <c r="H314" s="1252">
        <v>535.86000000000001</v>
      </c>
      <c r="I314" s="1252">
        <v>535.87</v>
      </c>
      <c r="J314" s="1252">
        <v>535.88</v>
      </c>
      <c r="K314" s="1252">
        <v>535.87</v>
      </c>
      <c r="L314" s="1252">
        <v>604.08000000000004</v>
      </c>
      <c r="M314" s="1252">
        <v>604.54999999999995</v>
      </c>
      <c r="N314" s="1252">
        <v>604.54999999999995</v>
      </c>
      <c r="O314" s="1252">
        <v>604.54999999999995</v>
      </c>
      <c r="P314" s="1252">
        <v>604.52999999999997</v>
      </c>
      <c r="Q314" s="1252">
        <v>1209.0599999999999</v>
      </c>
      <c r="R314" s="1252">
        <v>604.52999999999997</v>
      </c>
      <c r="S314" s="1252">
        <v>7483.7300000000005</v>
      </c>
      <c r="T314" s="1252">
        <v>0</v>
      </c>
      <c r="U314" s="1251" t="s">
        <v>116</v>
      </c>
      <c r="V314" s="1251" t="s">
        <v>397</v>
      </c>
      <c r="W314" s="1251" t="s">
        <v>1996</v>
      </c>
      <c r="X314" s="1251" t="s">
        <v>2077</v>
      </c>
      <c r="Y314" s="1251">
        <v>636</v>
      </c>
      <c r="Z314" s="1251">
        <v>8</v>
      </c>
      <c r="AA314" s="1251" t="b">
        <v>1</v>
      </c>
    </row>
    <row r="315" spans="1:27" ht="12">
      <c r="A315" s="1251">
        <v>25</v>
      </c>
      <c r="B315" s="1251">
        <v>300</v>
      </c>
      <c r="C315" s="1251" t="s">
        <v>1705</v>
      </c>
      <c r="D315" s="1251">
        <v>642300</v>
      </c>
      <c r="E315" s="1251" t="s">
        <v>2082</v>
      </c>
      <c r="F315" s="1251">
        <v>2019</v>
      </c>
      <c r="G315" s="1252">
        <v>0</v>
      </c>
      <c r="H315" s="1252">
        <v>0</v>
      </c>
      <c r="I315" s="1252">
        <v>77.920000000000002</v>
      </c>
      <c r="J315" s="1252">
        <v>0</v>
      </c>
      <c r="K315" s="1252">
        <v>0</v>
      </c>
      <c r="L315" s="1252">
        <v>0</v>
      </c>
      <c r="M315" s="1252">
        <v>0</v>
      </c>
      <c r="N315" s="1252">
        <v>0</v>
      </c>
      <c r="O315" s="1252">
        <v>0</v>
      </c>
      <c r="P315" s="1252">
        <v>0</v>
      </c>
      <c r="Q315" s="1252">
        <v>0</v>
      </c>
      <c r="R315" s="1252">
        <v>0</v>
      </c>
      <c r="S315" s="1252">
        <v>77.920000000000002</v>
      </c>
      <c r="T315" s="1252">
        <v>0</v>
      </c>
      <c r="U315" s="1251" t="s">
        <v>116</v>
      </c>
      <c r="V315" s="1251" t="s">
        <v>397</v>
      </c>
      <c r="W315" s="1251" t="s">
        <v>2001</v>
      </c>
      <c r="X315" s="1251" t="s">
        <v>2077</v>
      </c>
      <c r="Y315" s="1251">
        <v>642</v>
      </c>
      <c r="Z315" s="1251">
        <v>3</v>
      </c>
      <c r="AA315" s="1251" t="b">
        <v>1</v>
      </c>
    </row>
    <row r="316" spans="1:27" ht="12">
      <c r="A316" s="1251">
        <v>25</v>
      </c>
      <c r="B316" s="1251">
        <v>300</v>
      </c>
      <c r="C316" s="1251" t="s">
        <v>1705</v>
      </c>
      <c r="D316" s="1251">
        <v>642800</v>
      </c>
      <c r="E316" s="1251" t="s">
        <v>2000</v>
      </c>
      <c r="F316" s="1251">
        <v>2019</v>
      </c>
      <c r="G316" s="1252">
        <v>760.39999999999998</v>
      </c>
      <c r="H316" s="1252">
        <v>119.84</v>
      </c>
      <c r="I316" s="1252">
        <v>235.19</v>
      </c>
      <c r="J316" s="1252">
        <v>988.22000000000003</v>
      </c>
      <c r="K316" s="1252">
        <v>0</v>
      </c>
      <c r="L316" s="1252">
        <v>355.02999999999997</v>
      </c>
      <c r="M316" s="1252">
        <v>264.02999999999997</v>
      </c>
      <c r="N316" s="1252">
        <v>1064.8099999999999</v>
      </c>
      <c r="O316" s="1252">
        <v>235.19</v>
      </c>
      <c r="P316" s="1252">
        <v>670.85000000000002</v>
      </c>
      <c r="Q316" s="1252">
        <v>0</v>
      </c>
      <c r="R316" s="1252">
        <v>256.76999999999998</v>
      </c>
      <c r="S316" s="1252">
        <v>4950.3299999999999</v>
      </c>
      <c r="T316" s="1252">
        <v>0</v>
      </c>
      <c r="U316" s="1251" t="s">
        <v>116</v>
      </c>
      <c r="V316" s="1251" t="s">
        <v>397</v>
      </c>
      <c r="W316" s="1251" t="s">
        <v>2001</v>
      </c>
      <c r="X316" s="1251" t="s">
        <v>2077</v>
      </c>
      <c r="Y316" s="1251">
        <v>642</v>
      </c>
      <c r="Z316" s="1251">
        <v>8</v>
      </c>
      <c r="AA316" s="1251" t="b">
        <v>1</v>
      </c>
    </row>
    <row r="317" spans="1:27" ht="12">
      <c r="A317" s="1251">
        <v>25</v>
      </c>
      <c r="B317" s="1251">
        <v>300</v>
      </c>
      <c r="C317" s="1251" t="s">
        <v>1705</v>
      </c>
      <c r="D317" s="1251">
        <v>650300</v>
      </c>
      <c r="E317" s="1251" t="s">
        <v>2083</v>
      </c>
      <c r="F317" s="1251">
        <v>2019</v>
      </c>
      <c r="G317" s="1252">
        <v>0</v>
      </c>
      <c r="H317" s="1252">
        <v>0</v>
      </c>
      <c r="I317" s="1252">
        <v>0</v>
      </c>
      <c r="J317" s="1252">
        <v>0</v>
      </c>
      <c r="K317" s="1252">
        <v>0</v>
      </c>
      <c r="L317" s="1252">
        <v>0</v>
      </c>
      <c r="M317" s="1252">
        <v>0</v>
      </c>
      <c r="N317" s="1252">
        <v>0</v>
      </c>
      <c r="O317" s="1252">
        <v>0</v>
      </c>
      <c r="P317" s="1252">
        <v>0</v>
      </c>
      <c r="Q317" s="1252">
        <v>0</v>
      </c>
      <c r="R317" s="1252">
        <v>0</v>
      </c>
      <c r="S317" s="1252">
        <v>0</v>
      </c>
      <c r="T317" s="1252">
        <v>0</v>
      </c>
      <c r="U317" s="1251" t="s">
        <v>116</v>
      </c>
      <c r="V317" s="1251" t="s">
        <v>397</v>
      </c>
      <c r="W317" s="1251" t="s">
        <v>2005</v>
      </c>
      <c r="X317" s="1251" t="s">
        <v>2077</v>
      </c>
      <c r="Y317" s="1251">
        <v>650</v>
      </c>
      <c r="Z317" s="1251">
        <v>3</v>
      </c>
      <c r="AA317" s="1251" t="b">
        <v>1</v>
      </c>
    </row>
    <row r="318" spans="1:27" ht="12">
      <c r="A318" s="1251">
        <v>25</v>
      </c>
      <c r="B318" s="1251">
        <v>300</v>
      </c>
      <c r="C318" s="1251" t="s">
        <v>1705</v>
      </c>
      <c r="D318" s="1251">
        <v>650513</v>
      </c>
      <c r="E318" s="1251" t="s">
        <v>2084</v>
      </c>
      <c r="F318" s="1251">
        <v>2019</v>
      </c>
      <c r="G318" s="1252">
        <v>0</v>
      </c>
      <c r="H318" s="1252">
        <v>0</v>
      </c>
      <c r="I318" s="1252">
        <v>0</v>
      </c>
      <c r="J318" s="1252">
        <v>29.91</v>
      </c>
      <c r="K318" s="1252">
        <v>23.5</v>
      </c>
      <c r="L318" s="1252">
        <v>23.5</v>
      </c>
      <c r="M318" s="1252">
        <v>0</v>
      </c>
      <c r="N318" s="1252">
        <v>0</v>
      </c>
      <c r="O318" s="1252">
        <v>0</v>
      </c>
      <c r="P318" s="1252">
        <v>0</v>
      </c>
      <c r="Q318" s="1252">
        <v>0</v>
      </c>
      <c r="R318" s="1252">
        <v>23.449999999999999</v>
      </c>
      <c r="S318" s="1252">
        <v>100.36</v>
      </c>
      <c r="T318" s="1252">
        <v>0</v>
      </c>
      <c r="U318" s="1251" t="s">
        <v>116</v>
      </c>
      <c r="V318" s="1251" t="s">
        <v>397</v>
      </c>
      <c r="W318" s="1251" t="s">
        <v>2005</v>
      </c>
      <c r="X318" s="1251" t="s">
        <v>2077</v>
      </c>
      <c r="Y318" s="1251">
        <v>650</v>
      </c>
      <c r="Z318" s="1251">
        <v>5</v>
      </c>
      <c r="AA318" s="1251" t="b">
        <v>1</v>
      </c>
    </row>
    <row r="319" spans="1:27" ht="12">
      <c r="A319" s="1251">
        <v>25</v>
      </c>
      <c r="B319" s="1251">
        <v>300</v>
      </c>
      <c r="C319" s="1251" t="s">
        <v>1705</v>
      </c>
      <c r="D319" s="1251">
        <v>650532</v>
      </c>
      <c r="E319" s="1251" t="s">
        <v>2002</v>
      </c>
      <c r="F319" s="1251">
        <v>2019</v>
      </c>
      <c r="G319" s="1252">
        <v>0</v>
      </c>
      <c r="H319" s="1252">
        <v>0</v>
      </c>
      <c r="I319" s="1252">
        <v>0</v>
      </c>
      <c r="J319" s="1252">
        <v>0</v>
      </c>
      <c r="K319" s="1252">
        <v>0</v>
      </c>
      <c r="L319" s="1252">
        <v>20</v>
      </c>
      <c r="M319" s="1252">
        <v>0</v>
      </c>
      <c r="N319" s="1252">
        <v>70.790000000000006</v>
      </c>
      <c r="O319" s="1252">
        <v>0</v>
      </c>
      <c r="P319" s="1252">
        <v>0</v>
      </c>
      <c r="Q319" s="1252">
        <v>0</v>
      </c>
      <c r="R319" s="1252">
        <v>0</v>
      </c>
      <c r="S319" s="1252">
        <v>90.790000000000006</v>
      </c>
      <c r="T319" s="1252">
        <v>0</v>
      </c>
      <c r="U319" s="1251" t="s">
        <v>116</v>
      </c>
      <c r="V319" s="1251" t="s">
        <v>397</v>
      </c>
      <c r="W319" s="1251" t="s">
        <v>2003</v>
      </c>
      <c r="X319" s="1251" t="s">
        <v>2077</v>
      </c>
      <c r="Y319" s="1251">
        <v>650</v>
      </c>
      <c r="Z319" s="1251">
        <v>5</v>
      </c>
      <c r="AA319" s="1251" t="b">
        <v>1</v>
      </c>
    </row>
    <row r="320" spans="1:27" ht="12">
      <c r="A320" s="1251">
        <v>25</v>
      </c>
      <c r="B320" s="1251">
        <v>300</v>
      </c>
      <c r="C320" s="1251" t="s">
        <v>1705</v>
      </c>
      <c r="D320" s="1251">
        <v>650540</v>
      </c>
      <c r="E320" s="1251" t="s">
        <v>2004</v>
      </c>
      <c r="F320" s="1251">
        <v>2019</v>
      </c>
      <c r="G320" s="1252">
        <v>36.229999999999997</v>
      </c>
      <c r="H320" s="1252">
        <v>0</v>
      </c>
      <c r="I320" s="1252">
        <v>0</v>
      </c>
      <c r="J320" s="1252">
        <v>0</v>
      </c>
      <c r="K320" s="1252">
        <v>0</v>
      </c>
      <c r="L320" s="1252">
        <v>53.270000000000003</v>
      </c>
      <c r="M320" s="1252">
        <v>0</v>
      </c>
      <c r="N320" s="1252">
        <v>0</v>
      </c>
      <c r="O320" s="1252">
        <v>0</v>
      </c>
      <c r="P320" s="1252">
        <v>0</v>
      </c>
      <c r="Q320" s="1252">
        <v>666.07000000000005</v>
      </c>
      <c r="R320" s="1252">
        <v>0</v>
      </c>
      <c r="S320" s="1252">
        <v>755.57000000000005</v>
      </c>
      <c r="T320" s="1252">
        <v>0</v>
      </c>
      <c r="U320" s="1251" t="s">
        <v>116</v>
      </c>
      <c r="V320" s="1251" t="s">
        <v>397</v>
      </c>
      <c r="W320" s="1251" t="s">
        <v>2005</v>
      </c>
      <c r="X320" s="1251" t="s">
        <v>2077</v>
      </c>
      <c r="Y320" s="1251">
        <v>650</v>
      </c>
      <c r="Z320" s="1251">
        <v>5</v>
      </c>
      <c r="AA320" s="1251" t="b">
        <v>1</v>
      </c>
    </row>
    <row r="321" spans="1:27" ht="12">
      <c r="A321" s="1251">
        <v>25</v>
      </c>
      <c r="B321" s="1251">
        <v>300</v>
      </c>
      <c r="C321" s="1251" t="s">
        <v>1705</v>
      </c>
      <c r="D321" s="1251">
        <v>650800</v>
      </c>
      <c r="E321" s="1251" t="s">
        <v>2007</v>
      </c>
      <c r="F321" s="1251">
        <v>2019</v>
      </c>
      <c r="G321" s="1252">
        <v>0</v>
      </c>
      <c r="H321" s="1252">
        <v>818</v>
      </c>
      <c r="I321" s="1252">
        <v>205</v>
      </c>
      <c r="J321" s="1252">
        <v>495.5</v>
      </c>
      <c r="K321" s="1252">
        <v>0</v>
      </c>
      <c r="L321" s="1252">
        <v>100</v>
      </c>
      <c r="M321" s="1252">
        <v>262.5</v>
      </c>
      <c r="N321" s="1252">
        <v>0</v>
      </c>
      <c r="O321" s="1252">
        <v>100</v>
      </c>
      <c r="P321" s="1252">
        <v>0</v>
      </c>
      <c r="Q321" s="1252">
        <v>100</v>
      </c>
      <c r="R321" s="1252">
        <v>100</v>
      </c>
      <c r="S321" s="1252">
        <v>2181</v>
      </c>
      <c r="T321" s="1252">
        <v>0</v>
      </c>
      <c r="U321" s="1251" t="s">
        <v>116</v>
      </c>
      <c r="V321" s="1251" t="s">
        <v>397</v>
      </c>
      <c r="W321" s="1251" t="s">
        <v>2005</v>
      </c>
      <c r="X321" s="1251" t="s">
        <v>2077</v>
      </c>
      <c r="Y321" s="1251">
        <v>650</v>
      </c>
      <c r="Z321" s="1251">
        <v>8</v>
      </c>
      <c r="AA321" s="1251" t="b">
        <v>1</v>
      </c>
    </row>
    <row r="322" spans="1:27" ht="12">
      <c r="A322" s="1251">
        <v>25</v>
      </c>
      <c r="B322" s="1251">
        <v>300</v>
      </c>
      <c r="C322" s="1251" t="s">
        <v>1705</v>
      </c>
      <c r="D322" s="1251">
        <v>670700</v>
      </c>
      <c r="E322" s="1251" t="s">
        <v>2008</v>
      </c>
      <c r="F322" s="1251">
        <v>2019</v>
      </c>
      <c r="G322" s="1252">
        <v>4919.5100000000002</v>
      </c>
      <c r="H322" s="1252">
        <v>6612.7200000000003</v>
      </c>
      <c r="I322" s="1252">
        <v>4399.5200000000004</v>
      </c>
      <c r="J322" s="1252">
        <v>5689.3199999999997</v>
      </c>
      <c r="K322" s="1252">
        <v>5031.9499999999998</v>
      </c>
      <c r="L322" s="1252">
        <v>7324.54</v>
      </c>
      <c r="M322" s="1252">
        <v>4473.1999999999998</v>
      </c>
      <c r="N322" s="1252">
        <v>8257.2299999999996</v>
      </c>
      <c r="O322" s="1252">
        <v>2619.5999999999999</v>
      </c>
      <c r="P322" s="1252">
        <v>5914.4399999999996</v>
      </c>
      <c r="Q322" s="1252">
        <v>6330.6099999999997</v>
      </c>
      <c r="R322" s="1252">
        <v>3104.27</v>
      </c>
      <c r="S322" s="1252">
        <v>64676.909999999989</v>
      </c>
      <c r="T322" s="1252">
        <v>0</v>
      </c>
      <c r="U322" s="1251" t="s">
        <v>116</v>
      </c>
      <c r="V322" s="1251" t="s">
        <v>397</v>
      </c>
      <c r="W322" s="1251" t="s">
        <v>2009</v>
      </c>
      <c r="X322" s="1251" t="s">
        <v>2077</v>
      </c>
      <c r="Y322" s="1251">
        <v>670</v>
      </c>
      <c r="Z322" s="1251">
        <v>7</v>
      </c>
      <c r="AA322" s="1251" t="b">
        <v>1</v>
      </c>
    </row>
    <row r="323" spans="1:27" ht="12">
      <c r="A323" s="1251">
        <v>25</v>
      </c>
      <c r="B323" s="1251">
        <v>300</v>
      </c>
      <c r="C323" s="1251" t="s">
        <v>1705</v>
      </c>
      <c r="D323" s="1251">
        <v>670710</v>
      </c>
      <c r="E323" s="1251" t="s">
        <v>2010</v>
      </c>
      <c r="F323" s="1251">
        <v>2019</v>
      </c>
      <c r="G323" s="1252">
        <v>-1144.5699999999999</v>
      </c>
      <c r="H323" s="1252">
        <v>-905.28999999999996</v>
      </c>
      <c r="I323" s="1252">
        <v>-2155.5100000000002</v>
      </c>
      <c r="J323" s="1252">
        <v>-1336.8</v>
      </c>
      <c r="K323" s="1252">
        <v>-990.99000000000001</v>
      </c>
      <c r="L323" s="1252">
        <v>-1067.9100000000001</v>
      </c>
      <c r="M323" s="1252">
        <v>-1127.6199999999999</v>
      </c>
      <c r="N323" s="1252">
        <v>-641.44000000000005</v>
      </c>
      <c r="O323" s="1252">
        <v>-1321.8699999999999</v>
      </c>
      <c r="P323" s="1252">
        <v>-1780.79</v>
      </c>
      <c r="Q323" s="1252">
        <v>-610.85000000000002</v>
      </c>
      <c r="R323" s="1252">
        <v>-658.33000000000004</v>
      </c>
      <c r="S323" s="1252">
        <v>-13741.970000000001</v>
      </c>
      <c r="T323" s="1252">
        <v>0</v>
      </c>
      <c r="U323" s="1251" t="s">
        <v>116</v>
      </c>
      <c r="V323" s="1251" t="s">
        <v>397</v>
      </c>
      <c r="W323" s="1251" t="s">
        <v>2009</v>
      </c>
      <c r="X323" s="1251" t="s">
        <v>2077</v>
      </c>
      <c r="Y323" s="1251">
        <v>670</v>
      </c>
      <c r="Z323" s="1251">
        <v>7</v>
      </c>
      <c r="AA323" s="1251" t="b">
        <v>1</v>
      </c>
    </row>
    <row r="324" spans="1:27" ht="12">
      <c r="A324" s="1251">
        <v>25</v>
      </c>
      <c r="B324" s="1251">
        <v>300</v>
      </c>
      <c r="C324" s="1251" t="s">
        <v>1705</v>
      </c>
      <c r="D324" s="1251">
        <v>675100</v>
      </c>
      <c r="E324" s="1251" t="s">
        <v>2011</v>
      </c>
      <c r="F324" s="1251">
        <v>2019</v>
      </c>
      <c r="G324" s="1252">
        <v>0</v>
      </c>
      <c r="H324" s="1252">
        <v>0</v>
      </c>
      <c r="I324" s="1252">
        <v>348</v>
      </c>
      <c r="J324" s="1252">
        <v>0</v>
      </c>
      <c r="K324" s="1252">
        <v>0</v>
      </c>
      <c r="L324" s="1252">
        <v>0</v>
      </c>
      <c r="M324" s="1252">
        <v>0</v>
      </c>
      <c r="N324" s="1252">
        <v>0</v>
      </c>
      <c r="O324" s="1252">
        <v>0</v>
      </c>
      <c r="P324" s="1252">
        <v>0</v>
      </c>
      <c r="Q324" s="1252">
        <v>0</v>
      </c>
      <c r="R324" s="1252">
        <v>0</v>
      </c>
      <c r="S324" s="1252">
        <v>348</v>
      </c>
      <c r="T324" s="1252">
        <v>0</v>
      </c>
      <c r="U324" s="1251" t="s">
        <v>116</v>
      </c>
      <c r="V324" s="1251" t="s">
        <v>397</v>
      </c>
      <c r="W324" s="1251" t="s">
        <v>2012</v>
      </c>
      <c r="X324" s="1251" t="s">
        <v>2077</v>
      </c>
      <c r="Y324" s="1251">
        <v>675</v>
      </c>
      <c r="Z324" s="1251">
        <v>1</v>
      </c>
      <c r="AA324" s="1251" t="b">
        <v>1</v>
      </c>
    </row>
    <row r="325" spans="1:27" ht="12">
      <c r="A325" s="1251">
        <v>25</v>
      </c>
      <c r="B325" s="1251">
        <v>300</v>
      </c>
      <c r="C325" s="1251" t="s">
        <v>1705</v>
      </c>
      <c r="D325" s="1251">
        <v>675500</v>
      </c>
      <c r="E325" s="1251" t="s">
        <v>2013</v>
      </c>
      <c r="F325" s="1251">
        <v>2019</v>
      </c>
      <c r="G325" s="1252">
        <v>440.92000000000002</v>
      </c>
      <c r="H325" s="1252">
        <v>736.62</v>
      </c>
      <c r="I325" s="1252">
        <v>375.82999999999998</v>
      </c>
      <c r="J325" s="1252">
        <v>514.5</v>
      </c>
      <c r="K325" s="1252">
        <v>709.16999999999996</v>
      </c>
      <c r="L325" s="1252">
        <v>728.04999999999995</v>
      </c>
      <c r="M325" s="1252">
        <v>93.959999999999994</v>
      </c>
      <c r="N325" s="1252">
        <v>828.44000000000005</v>
      </c>
      <c r="O325" s="1252">
        <v>698.77999999999997</v>
      </c>
      <c r="P325" s="1252">
        <v>499.42000000000002</v>
      </c>
      <c r="Q325" s="1252">
        <v>574.36000000000001</v>
      </c>
      <c r="R325" s="1252">
        <v>449.69999999999999</v>
      </c>
      <c r="S325" s="1252">
        <v>6649.7499999999991</v>
      </c>
      <c r="T325" s="1252">
        <v>0</v>
      </c>
      <c r="U325" s="1251" t="s">
        <v>116</v>
      </c>
      <c r="V325" s="1251" t="s">
        <v>397</v>
      </c>
      <c r="W325" s="1251" t="s">
        <v>2012</v>
      </c>
      <c r="X325" s="1251" t="s">
        <v>2077</v>
      </c>
      <c r="Y325" s="1251">
        <v>675</v>
      </c>
      <c r="Z325" s="1251">
        <v>5</v>
      </c>
      <c r="AA325" s="1251" t="b">
        <v>1</v>
      </c>
    </row>
    <row r="326" spans="1:27" ht="12">
      <c r="A326" s="1251">
        <v>25</v>
      </c>
      <c r="B326" s="1251">
        <v>300</v>
      </c>
      <c r="C326" s="1251" t="s">
        <v>1705</v>
      </c>
      <c r="D326" s="1251">
        <v>675600</v>
      </c>
      <c r="E326" s="1251" t="s">
        <v>2085</v>
      </c>
      <c r="F326" s="1251">
        <v>2019</v>
      </c>
      <c r="G326" s="1252">
        <v>0</v>
      </c>
      <c r="H326" s="1252">
        <v>0</v>
      </c>
      <c r="I326" s="1252">
        <v>0</v>
      </c>
      <c r="J326" s="1252">
        <v>40.75</v>
      </c>
      <c r="K326" s="1252">
        <v>0</v>
      </c>
      <c r="L326" s="1252">
        <v>0</v>
      </c>
      <c r="M326" s="1252">
        <v>0</v>
      </c>
      <c r="N326" s="1252">
        <v>0</v>
      </c>
      <c r="O326" s="1252">
        <v>0</v>
      </c>
      <c r="P326" s="1252">
        <v>0</v>
      </c>
      <c r="Q326" s="1252">
        <v>0</v>
      </c>
      <c r="R326" s="1252">
        <v>0</v>
      </c>
      <c r="S326" s="1252">
        <v>40.75</v>
      </c>
      <c r="T326" s="1252">
        <v>0</v>
      </c>
      <c r="U326" s="1251" t="s">
        <v>116</v>
      </c>
      <c r="V326" s="1251" t="s">
        <v>397</v>
      </c>
      <c r="W326" s="1251" t="s">
        <v>2086</v>
      </c>
      <c r="X326" s="1251" t="s">
        <v>2077</v>
      </c>
      <c r="Y326" s="1251">
        <v>675</v>
      </c>
      <c r="Z326" s="1251">
        <v>6</v>
      </c>
      <c r="AA326" s="1251" t="b">
        <v>1</v>
      </c>
    </row>
    <row r="327" spans="1:27" ht="12">
      <c r="A327" s="1251">
        <v>25</v>
      </c>
      <c r="B327" s="1251">
        <v>300</v>
      </c>
      <c r="C327" s="1251" t="s">
        <v>1705</v>
      </c>
      <c r="D327" s="1251">
        <v>675800</v>
      </c>
      <c r="E327" s="1251" t="s">
        <v>2014</v>
      </c>
      <c r="F327" s="1251">
        <v>2019</v>
      </c>
      <c r="G327" s="1252">
        <v>0</v>
      </c>
      <c r="H327" s="1252">
        <v>0</v>
      </c>
      <c r="I327" s="1252">
        <v>0</v>
      </c>
      <c r="J327" s="1252">
        <v>0</v>
      </c>
      <c r="K327" s="1252">
        <v>0</v>
      </c>
      <c r="L327" s="1252">
        <v>0</v>
      </c>
      <c r="M327" s="1252">
        <v>0</v>
      </c>
      <c r="N327" s="1252">
        <v>0</v>
      </c>
      <c r="O327" s="1252">
        <v>0</v>
      </c>
      <c r="P327" s="1252">
        <v>0</v>
      </c>
      <c r="Q327" s="1252">
        <v>0</v>
      </c>
      <c r="R327" s="1252">
        <v>0</v>
      </c>
      <c r="S327" s="1252">
        <v>0</v>
      </c>
      <c r="T327" s="1252">
        <v>0</v>
      </c>
      <c r="U327" s="1251" t="s">
        <v>116</v>
      </c>
      <c r="V327" s="1251" t="s">
        <v>397</v>
      </c>
      <c r="W327" s="1251" t="s">
        <v>2015</v>
      </c>
      <c r="X327" s="1251" t="s">
        <v>2077</v>
      </c>
      <c r="Y327" s="1251">
        <v>675</v>
      </c>
      <c r="Z327" s="1251">
        <v>8</v>
      </c>
      <c r="AA327" s="1251" t="b">
        <v>1</v>
      </c>
    </row>
    <row r="328" spans="1:27" ht="12">
      <c r="A328" s="1251">
        <v>25</v>
      </c>
      <c r="B328" s="1251">
        <v>300</v>
      </c>
      <c r="C328" s="1251" t="s">
        <v>1705</v>
      </c>
      <c r="D328" s="1251">
        <v>675808</v>
      </c>
      <c r="E328" s="1251" t="s">
        <v>2016</v>
      </c>
      <c r="F328" s="1251">
        <v>2019</v>
      </c>
      <c r="G328" s="1252">
        <v>942.75999999999999</v>
      </c>
      <c r="H328" s="1252">
        <v>969.41999999999996</v>
      </c>
      <c r="I328" s="1252">
        <v>2457.3200000000002</v>
      </c>
      <c r="J328" s="1252">
        <v>1139.6099999999999</v>
      </c>
      <c r="K328" s="1252">
        <v>1147.79</v>
      </c>
      <c r="L328" s="1252">
        <v>1071.0699999999999</v>
      </c>
      <c r="M328" s="1252">
        <v>1104.99</v>
      </c>
      <c r="N328" s="1252">
        <v>1100.6199999999999</v>
      </c>
      <c r="O328" s="1252">
        <v>1104.04</v>
      </c>
      <c r="P328" s="1252">
        <v>1297.71</v>
      </c>
      <c r="Q328" s="1252">
        <v>1208.46</v>
      </c>
      <c r="R328" s="1252">
        <v>1123.46</v>
      </c>
      <c r="S328" s="1252">
        <v>14667.249999999996</v>
      </c>
      <c r="T328" s="1252">
        <v>0</v>
      </c>
      <c r="U328" s="1251" t="s">
        <v>116</v>
      </c>
      <c r="V328" s="1251" t="s">
        <v>397</v>
      </c>
      <c r="W328" s="1251" t="s">
        <v>2017</v>
      </c>
      <c r="X328" s="1251" t="s">
        <v>2077</v>
      </c>
      <c r="Y328" s="1251">
        <v>675</v>
      </c>
      <c r="Z328" s="1251">
        <v>8</v>
      </c>
      <c r="AA328" s="1251" t="b">
        <v>1</v>
      </c>
    </row>
    <row r="329" spans="1:27" ht="12">
      <c r="A329" s="1251">
        <v>25</v>
      </c>
      <c r="B329" s="1251">
        <v>300</v>
      </c>
      <c r="C329" s="1251" t="s">
        <v>1705</v>
      </c>
      <c r="D329" s="1251">
        <v>675810</v>
      </c>
      <c r="E329" s="1251" t="s">
        <v>2018</v>
      </c>
      <c r="F329" s="1251">
        <v>2019</v>
      </c>
      <c r="G329" s="1252">
        <v>1222.52</v>
      </c>
      <c r="H329" s="1252">
        <v>1382.1600000000001</v>
      </c>
      <c r="I329" s="1252">
        <v>1423.4300000000001</v>
      </c>
      <c r="J329" s="1252">
        <v>1215.3599999999999</v>
      </c>
      <c r="K329" s="1252">
        <v>1314.9200000000001</v>
      </c>
      <c r="L329" s="1252">
        <v>1303.6600000000001</v>
      </c>
      <c r="M329" s="1252">
        <v>1293.6500000000001</v>
      </c>
      <c r="N329" s="1252">
        <v>1174.23</v>
      </c>
      <c r="O329" s="1252">
        <v>1427.28</v>
      </c>
      <c r="P329" s="1252">
        <v>2360.98</v>
      </c>
      <c r="Q329" s="1252">
        <v>1997.96</v>
      </c>
      <c r="R329" s="1252">
        <v>1917.8399999999999</v>
      </c>
      <c r="S329" s="1252">
        <v>18033.990000000002</v>
      </c>
      <c r="T329" s="1252">
        <v>0</v>
      </c>
      <c r="U329" s="1251" t="s">
        <v>116</v>
      </c>
      <c r="V329" s="1251" t="s">
        <v>397</v>
      </c>
      <c r="W329" s="1251" t="s">
        <v>2017</v>
      </c>
      <c r="X329" s="1251" t="s">
        <v>2077</v>
      </c>
      <c r="Y329" s="1251">
        <v>675</v>
      </c>
      <c r="Z329" s="1251">
        <v>8</v>
      </c>
      <c r="AA329" s="1251" t="b">
        <v>1</v>
      </c>
    </row>
    <row r="330" spans="1:27" ht="12">
      <c r="A330" s="1251">
        <v>25</v>
      </c>
      <c r="B330" s="1251">
        <v>300</v>
      </c>
      <c r="C330" s="1251" t="s">
        <v>1705</v>
      </c>
      <c r="D330" s="1251">
        <v>675816</v>
      </c>
      <c r="E330" s="1251" t="s">
        <v>2019</v>
      </c>
      <c r="F330" s="1251">
        <v>2019</v>
      </c>
      <c r="G330" s="1252">
        <v>0</v>
      </c>
      <c r="H330" s="1252">
        <v>0</v>
      </c>
      <c r="I330" s="1252">
        <v>0</v>
      </c>
      <c r="J330" s="1252">
        <v>0</v>
      </c>
      <c r="K330" s="1252">
        <v>0</v>
      </c>
      <c r="L330" s="1252">
        <v>0</v>
      </c>
      <c r="M330" s="1252">
        <v>0</v>
      </c>
      <c r="N330" s="1252">
        <v>0</v>
      </c>
      <c r="O330" s="1252">
        <v>0</v>
      </c>
      <c r="P330" s="1252">
        <v>418.94999999999999</v>
      </c>
      <c r="Q330" s="1252">
        <v>0</v>
      </c>
      <c r="R330" s="1252">
        <v>0</v>
      </c>
      <c r="S330" s="1252">
        <v>418.94999999999999</v>
      </c>
      <c r="T330" s="1252">
        <v>0</v>
      </c>
      <c r="U330" s="1251" t="s">
        <v>116</v>
      </c>
      <c r="V330" s="1251" t="s">
        <v>397</v>
      </c>
      <c r="W330" s="1251" t="s">
        <v>2020</v>
      </c>
      <c r="X330" s="1251" t="s">
        <v>2077</v>
      </c>
      <c r="Y330" s="1251">
        <v>675</v>
      </c>
      <c r="Z330" s="1251">
        <v>8</v>
      </c>
      <c r="AA330" s="1251" t="b">
        <v>1</v>
      </c>
    </row>
    <row r="331" spans="1:27" ht="12">
      <c r="A331" s="1251">
        <v>25</v>
      </c>
      <c r="B331" s="1251">
        <v>300</v>
      </c>
      <c r="C331" s="1251" t="s">
        <v>1705</v>
      </c>
      <c r="D331" s="1251">
        <v>675819</v>
      </c>
      <c r="E331" s="1251" t="s">
        <v>2021</v>
      </c>
      <c r="F331" s="1251">
        <v>2019</v>
      </c>
      <c r="G331" s="1252">
        <v>803.01999999999998</v>
      </c>
      <c r="H331" s="1252">
        <v>652.55999999999995</v>
      </c>
      <c r="I331" s="1252">
        <v>752.25999999999999</v>
      </c>
      <c r="J331" s="1252">
        <v>0</v>
      </c>
      <c r="K331" s="1252">
        <v>474.08999999999997</v>
      </c>
      <c r="L331" s="1252">
        <v>517.49000000000001</v>
      </c>
      <c r="M331" s="1252">
        <v>493.88</v>
      </c>
      <c r="N331" s="1252">
        <v>1389.8900000000001</v>
      </c>
      <c r="O331" s="1252">
        <v>465.70999999999998</v>
      </c>
      <c r="P331" s="1252">
        <v>593.33000000000004</v>
      </c>
      <c r="Q331" s="1252">
        <v>815.74000000000001</v>
      </c>
      <c r="R331" s="1252">
        <v>941.01999999999998</v>
      </c>
      <c r="S331" s="1252">
        <v>7898.9899999999998</v>
      </c>
      <c r="T331" s="1252">
        <v>0</v>
      </c>
      <c r="U331" s="1251" t="s">
        <v>116</v>
      </c>
      <c r="V331" s="1251" t="s">
        <v>397</v>
      </c>
      <c r="W331" s="1251" t="s">
        <v>2022</v>
      </c>
      <c r="X331" s="1251" t="s">
        <v>2077</v>
      </c>
      <c r="Y331" s="1251">
        <v>675</v>
      </c>
      <c r="Z331" s="1251">
        <v>8</v>
      </c>
      <c r="AA331" s="1251" t="b">
        <v>1</v>
      </c>
    </row>
    <row r="332" spans="1:27" ht="12">
      <c r="A332" s="1251">
        <v>25</v>
      </c>
      <c r="B332" s="1251">
        <v>300</v>
      </c>
      <c r="C332" s="1251" t="s">
        <v>1705</v>
      </c>
      <c r="D332" s="1251">
        <v>675824</v>
      </c>
      <c r="E332" s="1251" t="s">
        <v>2071</v>
      </c>
      <c r="F332" s="1251">
        <v>2019</v>
      </c>
      <c r="G332" s="1252">
        <v>0</v>
      </c>
      <c r="H332" s="1252">
        <v>600</v>
      </c>
      <c r="I332" s="1252">
        <v>0</v>
      </c>
      <c r="J332" s="1252">
        <v>0</v>
      </c>
      <c r="K332" s="1252">
        <v>0</v>
      </c>
      <c r="L332" s="1252">
        <v>0</v>
      </c>
      <c r="M332" s="1252">
        <v>0</v>
      </c>
      <c r="N332" s="1252">
        <v>0</v>
      </c>
      <c r="O332" s="1252">
        <v>0</v>
      </c>
      <c r="P332" s="1252">
        <v>0</v>
      </c>
      <c r="Q332" s="1252">
        <v>0</v>
      </c>
      <c r="R332" s="1252">
        <v>0</v>
      </c>
      <c r="S332" s="1252">
        <v>600</v>
      </c>
      <c r="T332" s="1252">
        <v>0</v>
      </c>
      <c r="U332" s="1251" t="s">
        <v>116</v>
      </c>
      <c r="V332" s="1251" t="s">
        <v>397</v>
      </c>
      <c r="W332" s="1251" t="s">
        <v>2072</v>
      </c>
      <c r="X332" s="1251" t="s">
        <v>2077</v>
      </c>
      <c r="Y332" s="1251">
        <v>675</v>
      </c>
      <c r="Z332" s="1251">
        <v>8</v>
      </c>
      <c r="AA332" s="1251" t="b">
        <v>1</v>
      </c>
    </row>
    <row r="333" spans="1:27" ht="12">
      <c r="A333" s="1251">
        <v>25</v>
      </c>
      <c r="B333" s="1251">
        <v>300</v>
      </c>
      <c r="C333" s="1251" t="s">
        <v>1705</v>
      </c>
      <c r="D333" s="1251">
        <v>675828</v>
      </c>
      <c r="E333" s="1251" t="s">
        <v>2023</v>
      </c>
      <c r="F333" s="1251">
        <v>2019</v>
      </c>
      <c r="G333" s="1252">
        <v>70</v>
      </c>
      <c r="H333" s="1252">
        <v>0</v>
      </c>
      <c r="I333" s="1252">
        <v>200</v>
      </c>
      <c r="J333" s="1252">
        <v>150</v>
      </c>
      <c r="K333" s="1252">
        <v>319</v>
      </c>
      <c r="L333" s="1252">
        <v>0</v>
      </c>
      <c r="M333" s="1252">
        <v>125</v>
      </c>
      <c r="N333" s="1252">
        <v>257.5</v>
      </c>
      <c r="O333" s="1252">
        <v>1030</v>
      </c>
      <c r="P333" s="1252">
        <v>0</v>
      </c>
      <c r="Q333" s="1252">
        <v>0</v>
      </c>
      <c r="R333" s="1252">
        <v>0</v>
      </c>
      <c r="S333" s="1252">
        <v>2151.5</v>
      </c>
      <c r="T333" s="1252">
        <v>0</v>
      </c>
      <c r="U333" s="1251" t="s">
        <v>116</v>
      </c>
      <c r="V333" s="1251" t="s">
        <v>397</v>
      </c>
      <c r="W333" s="1251" t="s">
        <v>2024</v>
      </c>
      <c r="X333" s="1251" t="s">
        <v>2077</v>
      </c>
      <c r="Y333" s="1251">
        <v>675</v>
      </c>
      <c r="Z333" s="1251">
        <v>8</v>
      </c>
      <c r="AA333" s="1251" t="b">
        <v>1</v>
      </c>
    </row>
    <row r="334" spans="1:27" ht="12">
      <c r="A334" s="1251">
        <v>25</v>
      </c>
      <c r="B334" s="1251">
        <v>300</v>
      </c>
      <c r="C334" s="1251" t="s">
        <v>1705</v>
      </c>
      <c r="D334" s="1251">
        <v>675830</v>
      </c>
      <c r="E334" s="1251" t="s">
        <v>2025</v>
      </c>
      <c r="F334" s="1251">
        <v>2019</v>
      </c>
      <c r="G334" s="1252">
        <v>147.62</v>
      </c>
      <c r="H334" s="1252">
        <v>215.22</v>
      </c>
      <c r="I334" s="1252">
        <v>312.60000000000002</v>
      </c>
      <c r="J334" s="1252">
        <v>269.44999999999999</v>
      </c>
      <c r="K334" s="1252">
        <v>447.81</v>
      </c>
      <c r="L334" s="1252">
        <v>62.600000000000001</v>
      </c>
      <c r="M334" s="1252">
        <v>41.939999999999998</v>
      </c>
      <c r="N334" s="1252">
        <v>7.5999999999999996</v>
      </c>
      <c r="O334" s="1252">
        <v>14.449999999999999</v>
      </c>
      <c r="P334" s="1252">
        <v>7.5999999999999996</v>
      </c>
      <c r="Q334" s="1252">
        <v>7.5999999999999996</v>
      </c>
      <c r="R334" s="1252">
        <v>7.5999999999999996</v>
      </c>
      <c r="S334" s="1252">
        <v>1542.0899999999997</v>
      </c>
      <c r="T334" s="1252">
        <v>0</v>
      </c>
      <c r="U334" s="1251" t="s">
        <v>116</v>
      </c>
      <c r="V334" s="1251" t="s">
        <v>397</v>
      </c>
      <c r="W334" s="1251" t="s">
        <v>2026</v>
      </c>
      <c r="X334" s="1251" t="s">
        <v>2077</v>
      </c>
      <c r="Y334" s="1251">
        <v>675</v>
      </c>
      <c r="Z334" s="1251">
        <v>8</v>
      </c>
      <c r="AA334" s="1251" t="b">
        <v>1</v>
      </c>
    </row>
    <row r="335" spans="1:27" ht="12">
      <c r="A335" s="1251">
        <v>25</v>
      </c>
      <c r="B335" s="1251">
        <v>300</v>
      </c>
      <c r="C335" s="1251" t="s">
        <v>1705</v>
      </c>
      <c r="D335" s="1251">
        <v>675831</v>
      </c>
      <c r="E335" s="1251" t="s">
        <v>2027</v>
      </c>
      <c r="F335" s="1251">
        <v>2019</v>
      </c>
      <c r="G335" s="1252">
        <v>0</v>
      </c>
      <c r="H335" s="1252">
        <v>0</v>
      </c>
      <c r="I335" s="1252">
        <v>0</v>
      </c>
      <c r="J335" s="1252">
        <v>13.24</v>
      </c>
      <c r="K335" s="1252">
        <v>0</v>
      </c>
      <c r="L335" s="1252">
        <v>0</v>
      </c>
      <c r="M335" s="1252">
        <v>0</v>
      </c>
      <c r="N335" s="1252">
        <v>13.08</v>
      </c>
      <c r="O335" s="1252">
        <v>0</v>
      </c>
      <c r="P335" s="1252">
        <v>50.369999999999997</v>
      </c>
      <c r="Q335" s="1252">
        <v>0</v>
      </c>
      <c r="R335" s="1252">
        <v>0</v>
      </c>
      <c r="S335" s="1252">
        <v>76.689999999999998</v>
      </c>
      <c r="T335" s="1252">
        <v>0</v>
      </c>
      <c r="U335" s="1251" t="s">
        <v>116</v>
      </c>
      <c r="V335" s="1251" t="s">
        <v>397</v>
      </c>
      <c r="W335" s="1251" t="s">
        <v>2026</v>
      </c>
      <c r="X335" s="1251" t="s">
        <v>2077</v>
      </c>
      <c r="Y335" s="1251">
        <v>675</v>
      </c>
      <c r="Z335" s="1251">
        <v>8</v>
      </c>
      <c r="AA335" s="1251" t="b">
        <v>1</v>
      </c>
    </row>
    <row r="336" spans="1:27" ht="12">
      <c r="A336" s="1251">
        <v>25</v>
      </c>
      <c r="B336" s="1251">
        <v>300</v>
      </c>
      <c r="C336" s="1251" t="s">
        <v>1705</v>
      </c>
      <c r="D336" s="1251">
        <v>675834</v>
      </c>
      <c r="E336" s="1251" t="s">
        <v>2028</v>
      </c>
      <c r="F336" s="1251">
        <v>2019</v>
      </c>
      <c r="G336" s="1252">
        <v>178.11000000000001</v>
      </c>
      <c r="H336" s="1252">
        <v>284.79000000000002</v>
      </c>
      <c r="I336" s="1252">
        <v>36.25</v>
      </c>
      <c r="J336" s="1252">
        <v>200.36000000000001</v>
      </c>
      <c r="K336" s="1252">
        <v>21.109999999999999</v>
      </c>
      <c r="L336" s="1252">
        <v>313.67000000000002</v>
      </c>
      <c r="M336" s="1252">
        <v>68.719999999999999</v>
      </c>
      <c r="N336" s="1252">
        <v>128.72999999999999</v>
      </c>
      <c r="O336" s="1252">
        <v>547.23000000000002</v>
      </c>
      <c r="P336" s="1252">
        <v>313.76999999999998</v>
      </c>
      <c r="Q336" s="1252">
        <v>333.68000000000001</v>
      </c>
      <c r="R336" s="1252">
        <v>605</v>
      </c>
      <c r="S336" s="1252">
        <v>3031.4199999999996</v>
      </c>
      <c r="T336" s="1252">
        <v>0</v>
      </c>
      <c r="U336" s="1251" t="s">
        <v>116</v>
      </c>
      <c r="V336" s="1251" t="s">
        <v>397</v>
      </c>
      <c r="W336" s="1251" t="s">
        <v>2029</v>
      </c>
      <c r="X336" s="1251" t="s">
        <v>2077</v>
      </c>
      <c r="Y336" s="1251">
        <v>675</v>
      </c>
      <c r="Z336" s="1251">
        <v>8</v>
      </c>
      <c r="AA336" s="1251" t="b">
        <v>1</v>
      </c>
    </row>
    <row r="337" spans="1:27" ht="12">
      <c r="A337" s="1251">
        <v>25</v>
      </c>
      <c r="B337" s="1251">
        <v>300</v>
      </c>
      <c r="C337" s="1251" t="s">
        <v>1705</v>
      </c>
      <c r="D337" s="1251">
        <v>675836</v>
      </c>
      <c r="E337" s="1251" t="s">
        <v>2030</v>
      </c>
      <c r="F337" s="1251">
        <v>2019</v>
      </c>
      <c r="G337" s="1252">
        <v>60</v>
      </c>
      <c r="H337" s="1252">
        <v>0</v>
      </c>
      <c r="I337" s="1252">
        <v>0</v>
      </c>
      <c r="J337" s="1252">
        <v>45</v>
      </c>
      <c r="K337" s="1252">
        <v>65.700000000000003</v>
      </c>
      <c r="L337" s="1252">
        <v>182.66</v>
      </c>
      <c r="M337" s="1252">
        <v>0</v>
      </c>
      <c r="N337" s="1252">
        <v>0</v>
      </c>
      <c r="O337" s="1252">
        <v>0</v>
      </c>
      <c r="P337" s="1252">
        <v>0</v>
      </c>
      <c r="Q337" s="1252">
        <v>60</v>
      </c>
      <c r="R337" s="1252">
        <v>45</v>
      </c>
      <c r="S337" s="1252">
        <v>458.36000000000001</v>
      </c>
      <c r="T337" s="1252">
        <v>0</v>
      </c>
      <c r="U337" s="1251" t="s">
        <v>116</v>
      </c>
      <c r="V337" s="1251" t="s">
        <v>397</v>
      </c>
      <c r="W337" s="1251" t="s">
        <v>2029</v>
      </c>
      <c r="X337" s="1251" t="s">
        <v>2077</v>
      </c>
      <c r="Y337" s="1251">
        <v>675</v>
      </c>
      <c r="Z337" s="1251">
        <v>8</v>
      </c>
      <c r="AA337" s="1251" t="b">
        <v>1</v>
      </c>
    </row>
    <row r="338" spans="1:27" ht="12">
      <c r="A338" s="1251">
        <v>25</v>
      </c>
      <c r="B338" s="1251">
        <v>300</v>
      </c>
      <c r="C338" s="1251" t="s">
        <v>1705</v>
      </c>
      <c r="D338" s="1251">
        <v>675840</v>
      </c>
      <c r="E338" s="1251" t="s">
        <v>2031</v>
      </c>
      <c r="F338" s="1251">
        <v>2019</v>
      </c>
      <c r="G338" s="1252">
        <v>350</v>
      </c>
      <c r="H338" s="1252">
        <v>0</v>
      </c>
      <c r="I338" s="1252">
        <v>247.5</v>
      </c>
      <c r="J338" s="1252">
        <v>179</v>
      </c>
      <c r="K338" s="1252">
        <v>0</v>
      </c>
      <c r="L338" s="1252">
        <v>18</v>
      </c>
      <c r="M338" s="1252">
        <v>1499</v>
      </c>
      <c r="N338" s="1252">
        <v>247.5</v>
      </c>
      <c r="O338" s="1252">
        <v>290</v>
      </c>
      <c r="P338" s="1252">
        <v>0</v>
      </c>
      <c r="Q338" s="1252">
        <v>0</v>
      </c>
      <c r="R338" s="1252">
        <v>0</v>
      </c>
      <c r="S338" s="1252">
        <v>2831</v>
      </c>
      <c r="T338" s="1252">
        <v>0</v>
      </c>
      <c r="U338" s="1251" t="s">
        <v>116</v>
      </c>
      <c r="V338" s="1251" t="s">
        <v>397</v>
      </c>
      <c r="W338" s="1251" t="s">
        <v>2015</v>
      </c>
      <c r="X338" s="1251" t="s">
        <v>2077</v>
      </c>
      <c r="Y338" s="1251">
        <v>675</v>
      </c>
      <c r="Z338" s="1251">
        <v>8</v>
      </c>
      <c r="AA338" s="1251" t="b">
        <v>1</v>
      </c>
    </row>
    <row r="339" spans="1:27" ht="12">
      <c r="A339" s="1251">
        <v>25</v>
      </c>
      <c r="B339" s="1251">
        <v>300</v>
      </c>
      <c r="C339" s="1251" t="s">
        <v>1705</v>
      </c>
      <c r="D339" s="1251">
        <v>675850</v>
      </c>
      <c r="E339" s="1251" t="s">
        <v>2033</v>
      </c>
      <c r="F339" s="1251">
        <v>2019</v>
      </c>
      <c r="G339" s="1252">
        <v>1682.52</v>
      </c>
      <c r="H339" s="1252">
        <v>-1682.52</v>
      </c>
      <c r="I339" s="1252">
        <v>0</v>
      </c>
      <c r="J339" s="1252">
        <v>0</v>
      </c>
      <c r="K339" s="1252">
        <v>0</v>
      </c>
      <c r="L339" s="1252">
        <v>0</v>
      </c>
      <c r="M339" s="1252">
        <v>123.34</v>
      </c>
      <c r="N339" s="1252">
        <v>0</v>
      </c>
      <c r="O339" s="1252">
        <v>0</v>
      </c>
      <c r="P339" s="1252">
        <v>0</v>
      </c>
      <c r="Q339" s="1252">
        <v>0</v>
      </c>
      <c r="R339" s="1252">
        <v>0</v>
      </c>
      <c r="S339" s="1252">
        <v>123.34</v>
      </c>
      <c r="T339" s="1252">
        <v>0</v>
      </c>
      <c r="U339" s="1251" t="s">
        <v>116</v>
      </c>
      <c r="V339" s="1251" t="s">
        <v>397</v>
      </c>
      <c r="W339" s="1251" t="s">
        <v>2029</v>
      </c>
      <c r="X339" s="1251" t="s">
        <v>2077</v>
      </c>
      <c r="Y339" s="1251">
        <v>675</v>
      </c>
      <c r="Z339" s="1251">
        <v>8</v>
      </c>
      <c r="AA339" s="1251" t="b">
        <v>1</v>
      </c>
    </row>
    <row r="340" spans="1:27" ht="12">
      <c r="A340" s="1251">
        <v>25</v>
      </c>
      <c r="B340" s="1251">
        <v>300</v>
      </c>
      <c r="C340" s="1251" t="s">
        <v>1705</v>
      </c>
      <c r="D340" s="1251">
        <v>675856</v>
      </c>
      <c r="E340" s="1251" t="s">
        <v>2034</v>
      </c>
      <c r="F340" s="1251">
        <v>2019</v>
      </c>
      <c r="G340" s="1252">
        <v>169.81999999999999</v>
      </c>
      <c r="H340" s="1252">
        <v>112.03</v>
      </c>
      <c r="I340" s="1252">
        <v>155</v>
      </c>
      <c r="J340" s="1252">
        <v>89.989999999999995</v>
      </c>
      <c r="K340" s="1252">
        <v>289.18000000000001</v>
      </c>
      <c r="L340" s="1252">
        <v>346.31</v>
      </c>
      <c r="M340" s="1252">
        <v>671.70000000000005</v>
      </c>
      <c r="N340" s="1252">
        <v>596.89999999999998</v>
      </c>
      <c r="O340" s="1252">
        <v>58.020000000000003</v>
      </c>
      <c r="P340" s="1252">
        <v>296.27999999999997</v>
      </c>
      <c r="Q340" s="1252">
        <v>301.37</v>
      </c>
      <c r="R340" s="1252">
        <v>312.41000000000003</v>
      </c>
      <c r="S340" s="1252">
        <v>3399.0099999999993</v>
      </c>
      <c r="T340" s="1252">
        <v>0</v>
      </c>
      <c r="U340" s="1251" t="s">
        <v>116</v>
      </c>
      <c r="V340" s="1251" t="s">
        <v>397</v>
      </c>
      <c r="W340" s="1251" t="s">
        <v>2035</v>
      </c>
      <c r="X340" s="1251" t="s">
        <v>2077</v>
      </c>
      <c r="Y340" s="1251">
        <v>675</v>
      </c>
      <c r="Z340" s="1251">
        <v>8</v>
      </c>
      <c r="AA340" s="1251" t="b">
        <v>1</v>
      </c>
    </row>
    <row r="341" spans="1:27" ht="12">
      <c r="A341" s="1251">
        <v>25</v>
      </c>
      <c r="B341" s="1251">
        <v>300</v>
      </c>
      <c r="C341" s="1251" t="s">
        <v>1705</v>
      </c>
      <c r="D341" s="1251">
        <v>675859</v>
      </c>
      <c r="E341" s="1251" t="s">
        <v>2036</v>
      </c>
      <c r="F341" s="1251">
        <v>2019</v>
      </c>
      <c r="G341" s="1252">
        <v>0</v>
      </c>
      <c r="H341" s="1252">
        <v>0</v>
      </c>
      <c r="I341" s="1252">
        <v>0</v>
      </c>
      <c r="J341" s="1252">
        <v>61.810000000000002</v>
      </c>
      <c r="K341" s="1252">
        <v>0</v>
      </c>
      <c r="L341" s="1252">
        <v>0</v>
      </c>
      <c r="M341" s="1252">
        <v>0</v>
      </c>
      <c r="N341" s="1252">
        <v>25</v>
      </c>
      <c r="O341" s="1252">
        <v>300</v>
      </c>
      <c r="P341" s="1252">
        <v>0</v>
      </c>
      <c r="Q341" s="1252">
        <v>0</v>
      </c>
      <c r="R341" s="1252">
        <v>0</v>
      </c>
      <c r="S341" s="1252">
        <v>386.81</v>
      </c>
      <c r="T341" s="1252">
        <v>0</v>
      </c>
      <c r="U341" s="1251" t="s">
        <v>116</v>
      </c>
      <c r="V341" s="1251" t="s">
        <v>397</v>
      </c>
      <c r="W341" s="1251" t="s">
        <v>2015</v>
      </c>
      <c r="X341" s="1251" t="s">
        <v>2077</v>
      </c>
      <c r="Y341" s="1251">
        <v>675</v>
      </c>
      <c r="Z341" s="1251">
        <v>8</v>
      </c>
      <c r="AA341" s="1251" t="b">
        <v>1</v>
      </c>
    </row>
    <row r="342" spans="1:27" ht="12">
      <c r="A342" s="1251">
        <v>25</v>
      </c>
      <c r="B342" s="1251">
        <v>300</v>
      </c>
      <c r="C342" s="1251" t="s">
        <v>1705</v>
      </c>
      <c r="D342" s="1251">
        <v>675864</v>
      </c>
      <c r="E342" s="1251" t="s">
        <v>2074</v>
      </c>
      <c r="F342" s="1251">
        <v>2019</v>
      </c>
      <c r="G342" s="1252">
        <v>0</v>
      </c>
      <c r="H342" s="1252">
        <v>0</v>
      </c>
      <c r="I342" s="1252">
        <v>0</v>
      </c>
      <c r="J342" s="1252">
        <v>0</v>
      </c>
      <c r="K342" s="1252">
        <v>0</v>
      </c>
      <c r="L342" s="1252">
        <v>0</v>
      </c>
      <c r="M342" s="1252">
        <v>0</v>
      </c>
      <c r="N342" s="1252">
        <v>0</v>
      </c>
      <c r="O342" s="1252">
        <v>0</v>
      </c>
      <c r="P342" s="1252">
        <v>0</v>
      </c>
      <c r="Q342" s="1252">
        <v>315.58999999999997</v>
      </c>
      <c r="R342" s="1252">
        <v>0</v>
      </c>
      <c r="S342" s="1252">
        <v>315.58999999999997</v>
      </c>
      <c r="T342" s="1252">
        <v>0</v>
      </c>
      <c r="U342" s="1251" t="s">
        <v>116</v>
      </c>
      <c r="V342" s="1251" t="s">
        <v>397</v>
      </c>
      <c r="W342" s="1251" t="s">
        <v>2015</v>
      </c>
      <c r="X342" s="1251" t="s">
        <v>2077</v>
      </c>
      <c r="Y342" s="1251">
        <v>675</v>
      </c>
      <c r="Z342" s="1251">
        <v>8</v>
      </c>
      <c r="AA342" s="1251" t="b">
        <v>1</v>
      </c>
    </row>
    <row r="343" spans="1:27" ht="12">
      <c r="A343" s="1251">
        <v>25</v>
      </c>
      <c r="B343" s="1251">
        <v>300</v>
      </c>
      <c r="C343" s="1251" t="s">
        <v>1705</v>
      </c>
      <c r="D343" s="1251">
        <v>675866</v>
      </c>
      <c r="E343" s="1251" t="s">
        <v>2076</v>
      </c>
      <c r="F343" s="1251">
        <v>2019</v>
      </c>
      <c r="G343" s="1252">
        <v>0</v>
      </c>
      <c r="H343" s="1252">
        <v>0</v>
      </c>
      <c r="I343" s="1252">
        <v>176</v>
      </c>
      <c r="J343" s="1252">
        <v>46</v>
      </c>
      <c r="K343" s="1252">
        <v>0</v>
      </c>
      <c r="L343" s="1252">
        <v>176</v>
      </c>
      <c r="M343" s="1252">
        <v>46</v>
      </c>
      <c r="N343" s="1252">
        <v>0</v>
      </c>
      <c r="O343" s="1252">
        <v>176</v>
      </c>
      <c r="P343" s="1252">
        <v>46</v>
      </c>
      <c r="Q343" s="1252">
        <v>0</v>
      </c>
      <c r="R343" s="1252">
        <v>176</v>
      </c>
      <c r="S343" s="1252">
        <v>842</v>
      </c>
      <c r="T343" s="1252">
        <v>0</v>
      </c>
      <c r="U343" s="1251" t="s">
        <v>116</v>
      </c>
      <c r="V343" s="1251" t="s">
        <v>397</v>
      </c>
      <c r="W343" s="1251" t="s">
        <v>2022</v>
      </c>
      <c r="X343" s="1251" t="s">
        <v>2077</v>
      </c>
      <c r="Y343" s="1251">
        <v>675</v>
      </c>
      <c r="Z343" s="1251">
        <v>8</v>
      </c>
      <c r="AA343" s="1251" t="b">
        <v>1</v>
      </c>
    </row>
    <row r="344" spans="1:27" ht="12">
      <c r="A344" s="1251">
        <v>25</v>
      </c>
      <c r="B344" s="1251">
        <v>300</v>
      </c>
      <c r="C344" s="1251" t="s">
        <v>1705</v>
      </c>
      <c r="D344" s="1251">
        <v>676200</v>
      </c>
      <c r="E344" s="1251" t="s">
        <v>2037</v>
      </c>
      <c r="F344" s="1251">
        <v>2019</v>
      </c>
      <c r="G344" s="1252">
        <v>-1436</v>
      </c>
      <c r="H344" s="1252">
        <v>0</v>
      </c>
      <c r="I344" s="1252">
        <v>0</v>
      </c>
      <c r="J344" s="1252">
        <v>0</v>
      </c>
      <c r="K344" s="1252">
        <v>-0.25</v>
      </c>
      <c r="L344" s="1252">
        <v>0</v>
      </c>
      <c r="M344" s="1252">
        <v>0</v>
      </c>
      <c r="N344" s="1252">
        <v>0</v>
      </c>
      <c r="O344" s="1252">
        <v>0</v>
      </c>
      <c r="P344" s="1252">
        <v>0</v>
      </c>
      <c r="Q344" s="1252">
        <v>0</v>
      </c>
      <c r="R344" s="1252">
        <v>0</v>
      </c>
      <c r="S344" s="1252">
        <v>-1436.25</v>
      </c>
      <c r="T344" s="1252">
        <v>0</v>
      </c>
      <c r="U344" s="1251" t="s">
        <v>116</v>
      </c>
      <c r="V344" s="1251" t="s">
        <v>397</v>
      </c>
      <c r="W344" s="1251" t="s">
        <v>2015</v>
      </c>
      <c r="X344" s="1251" t="s">
        <v>2077</v>
      </c>
      <c r="Y344" s="1251">
        <v>676</v>
      </c>
      <c r="Z344" s="1251">
        <v>2</v>
      </c>
      <c r="AA344" s="1251" t="b">
        <v>1</v>
      </c>
    </row>
    <row r="345" spans="1:27" ht="12">
      <c r="A345" s="1251">
        <v>25</v>
      </c>
      <c r="B345" s="1251">
        <v>300</v>
      </c>
      <c r="C345" s="1251" t="s">
        <v>1705</v>
      </c>
      <c r="D345" s="1251">
        <v>676210</v>
      </c>
      <c r="E345" s="1251" t="s">
        <v>2038</v>
      </c>
      <c r="F345" s="1251">
        <v>2019</v>
      </c>
      <c r="G345" s="1252">
        <v>-2559.0100000000002</v>
      </c>
      <c r="H345" s="1252">
        <v>-3084.79</v>
      </c>
      <c r="I345" s="1252">
        <v>-3729.73</v>
      </c>
      <c r="J345" s="1252">
        <v>-3345.5999999999999</v>
      </c>
      <c r="K345" s="1252">
        <v>-3555.6599999999999</v>
      </c>
      <c r="L345" s="1252">
        <v>-4470.3000000000002</v>
      </c>
      <c r="M345" s="1252">
        <v>-2466.6799999999998</v>
      </c>
      <c r="N345" s="1252">
        <v>-2659.5599999999999</v>
      </c>
      <c r="O345" s="1252">
        <v>-2902.1100000000001</v>
      </c>
      <c r="P345" s="1252">
        <v>-1790.55</v>
      </c>
      <c r="Q345" s="1252">
        <v>-1948.5699999999999</v>
      </c>
      <c r="R345" s="1252">
        <v>-2763.5799999999999</v>
      </c>
      <c r="S345" s="1252">
        <v>-35276.139999999999</v>
      </c>
      <c r="T345" s="1252">
        <v>0</v>
      </c>
      <c r="U345" s="1251" t="s">
        <v>116</v>
      </c>
      <c r="V345" s="1251" t="s">
        <v>397</v>
      </c>
      <c r="W345" s="1251" t="s">
        <v>1931</v>
      </c>
      <c r="X345" s="1251" t="s">
        <v>2077</v>
      </c>
      <c r="Y345" s="1251">
        <v>676</v>
      </c>
      <c r="Z345" s="1251">
        <v>2</v>
      </c>
      <c r="AA345" s="1251" t="b">
        <v>1</v>
      </c>
    </row>
    <row r="346" spans="1:27" ht="12">
      <c r="A346" s="1251">
        <v>25</v>
      </c>
      <c r="B346" s="1251">
        <v>300</v>
      </c>
      <c r="C346" s="1251" t="s">
        <v>1705</v>
      </c>
      <c r="D346" s="1251">
        <v>676220</v>
      </c>
      <c r="E346" s="1251" t="s">
        <v>2039</v>
      </c>
      <c r="F346" s="1251">
        <v>2019</v>
      </c>
      <c r="G346" s="1252">
        <v>-2857.29</v>
      </c>
      <c r="H346" s="1252">
        <v>-4257.21</v>
      </c>
      <c r="I346" s="1252">
        <v>-4640.0500000000002</v>
      </c>
      <c r="J346" s="1252">
        <v>-4162.1800000000003</v>
      </c>
      <c r="K346" s="1252">
        <v>-4423.5100000000002</v>
      </c>
      <c r="L346" s="1252">
        <v>-5561.3800000000001</v>
      </c>
      <c r="M346" s="1252">
        <v>-3068.7399999999998</v>
      </c>
      <c r="N346" s="1252">
        <v>-3308.6900000000001</v>
      </c>
      <c r="O346" s="1252">
        <v>-3610.4299999999998</v>
      </c>
      <c r="P346" s="1252">
        <v>-2227.5700000000002</v>
      </c>
      <c r="Q346" s="1252">
        <v>-2424.1599999999999</v>
      </c>
      <c r="R346" s="1252">
        <v>-3438.0999999999999</v>
      </c>
      <c r="S346" s="1252">
        <v>-43979.30999999999</v>
      </c>
      <c r="T346" s="1252">
        <v>0</v>
      </c>
      <c r="U346" s="1251" t="s">
        <v>116</v>
      </c>
      <c r="V346" s="1251" t="s">
        <v>397</v>
      </c>
      <c r="W346" s="1251" t="s">
        <v>1948</v>
      </c>
      <c r="X346" s="1251" t="s">
        <v>2077</v>
      </c>
      <c r="Y346" s="1251">
        <v>676</v>
      </c>
      <c r="Z346" s="1251">
        <v>2</v>
      </c>
      <c r="AA346" s="1251" t="b">
        <v>1</v>
      </c>
    </row>
    <row r="347" spans="1:27" ht="12">
      <c r="A347" s="1251">
        <v>25</v>
      </c>
      <c r="B347" s="1251">
        <v>300</v>
      </c>
      <c r="C347" s="1251" t="s">
        <v>1705</v>
      </c>
      <c r="D347" s="1251">
        <v>676230</v>
      </c>
      <c r="E347" s="1251" t="s">
        <v>2040</v>
      </c>
      <c r="F347" s="1251">
        <v>2019</v>
      </c>
      <c r="G347" s="1252">
        <v>-1138.75</v>
      </c>
      <c r="H347" s="1252">
        <v>-1627.0799999999999</v>
      </c>
      <c r="I347" s="1252">
        <v>-1832.6500000000001</v>
      </c>
      <c r="J347" s="1252">
        <v>-1643.9100000000001</v>
      </c>
      <c r="K347" s="1252">
        <v>-1747.1199999999999</v>
      </c>
      <c r="L347" s="1252">
        <v>-2196.54</v>
      </c>
      <c r="M347" s="1252">
        <v>-1212.04</v>
      </c>
      <c r="N347" s="1252">
        <v>-1306.8099999999999</v>
      </c>
      <c r="O347" s="1252">
        <v>-1425.99</v>
      </c>
      <c r="P347" s="1252">
        <v>-879.80999999999995</v>
      </c>
      <c r="Q347" s="1252">
        <v>-957.46000000000004</v>
      </c>
      <c r="R347" s="1252">
        <v>-1357.9200000000001</v>
      </c>
      <c r="S347" s="1252">
        <v>-17326.080000000002</v>
      </c>
      <c r="T347" s="1252">
        <v>0</v>
      </c>
      <c r="U347" s="1251" t="s">
        <v>116</v>
      </c>
      <c r="V347" s="1251" t="s">
        <v>402</v>
      </c>
      <c r="W347" s="1251" t="s">
        <v>402</v>
      </c>
      <c r="X347" s="1251" t="s">
        <v>2077</v>
      </c>
      <c r="Y347" s="1251">
        <v>676</v>
      </c>
      <c r="Z347" s="1251">
        <v>2</v>
      </c>
      <c r="AA347" s="1251" t="b">
        <v>1</v>
      </c>
    </row>
    <row r="348" spans="1:27" ht="12">
      <c r="A348" s="1251">
        <v>25</v>
      </c>
      <c r="B348" s="1251">
        <v>300</v>
      </c>
      <c r="C348" s="1251" t="s">
        <v>1705</v>
      </c>
      <c r="D348" s="1251">
        <v>676240</v>
      </c>
      <c r="E348" s="1251" t="s">
        <v>2041</v>
      </c>
      <c r="F348" s="1251">
        <v>2019</v>
      </c>
      <c r="G348" s="1252">
        <v>-6478.1099999999997</v>
      </c>
      <c r="H348" s="1252">
        <v>-7422.6400000000003</v>
      </c>
      <c r="I348" s="1252">
        <v>-8005.8000000000002</v>
      </c>
      <c r="J348" s="1252">
        <v>-7181.29</v>
      </c>
      <c r="K348" s="1252">
        <v>-7632.1800000000003</v>
      </c>
      <c r="L348" s="1252">
        <v>-9595.4300000000003</v>
      </c>
      <c r="M348" s="1252">
        <v>-5294.6999999999998</v>
      </c>
      <c r="N348" s="1252">
        <v>-5708.71</v>
      </c>
      <c r="O348" s="1252">
        <v>-6229.3299999999999</v>
      </c>
      <c r="P348" s="1252">
        <v>-3843.3800000000001</v>
      </c>
      <c r="Q348" s="1252">
        <v>-4182.5699999999997</v>
      </c>
      <c r="R348" s="1252">
        <v>-5931.9799999999996</v>
      </c>
      <c r="S348" s="1252">
        <v>-77506.12000000001</v>
      </c>
      <c r="T348" s="1252">
        <v>0</v>
      </c>
      <c r="U348" s="1251" t="s">
        <v>116</v>
      </c>
      <c r="V348" s="1251" t="s">
        <v>397</v>
      </c>
      <c r="W348" s="1251" t="s">
        <v>2015</v>
      </c>
      <c r="X348" s="1251" t="s">
        <v>2077</v>
      </c>
      <c r="Y348" s="1251">
        <v>676</v>
      </c>
      <c r="Z348" s="1251">
        <v>2</v>
      </c>
      <c r="AA348" s="1251" t="b">
        <v>1</v>
      </c>
    </row>
    <row r="349" spans="1:27" ht="12">
      <c r="A349" s="1251">
        <v>25</v>
      </c>
      <c r="B349" s="1251">
        <v>400</v>
      </c>
      <c r="C349" s="1251" t="s">
        <v>1718</v>
      </c>
      <c r="D349" s="1251">
        <v>403000</v>
      </c>
      <c r="E349" s="1251" t="s">
        <v>1911</v>
      </c>
      <c r="F349" s="1251">
        <v>2019</v>
      </c>
      <c r="G349" s="1252">
        <v>51536.349999999999</v>
      </c>
      <c r="H349" s="1252">
        <v>51538.809999999998</v>
      </c>
      <c r="I349" s="1252">
        <v>51537.580000000002</v>
      </c>
      <c r="J349" s="1252">
        <v>51862.480000000003</v>
      </c>
      <c r="K349" s="1252">
        <v>51863.489999999998</v>
      </c>
      <c r="L349" s="1252">
        <v>51863.489999999998</v>
      </c>
      <c r="M349" s="1252">
        <v>52923.199999999997</v>
      </c>
      <c r="N349" s="1252">
        <v>52923.199999999997</v>
      </c>
      <c r="O349" s="1252">
        <v>55829.830000000002</v>
      </c>
      <c r="P349" s="1252">
        <v>54506.75</v>
      </c>
      <c r="Q349" s="1252">
        <v>54506.75</v>
      </c>
      <c r="R349" s="1252">
        <v>54506.769999999997</v>
      </c>
      <c r="S349" s="1252">
        <v>635398.70000000007</v>
      </c>
      <c r="T349" s="1252">
        <v>0</v>
      </c>
      <c r="U349" s="1251" t="s">
        <v>116</v>
      </c>
      <c r="V349" s="1251" t="s">
        <v>88</v>
      </c>
      <c r="W349" s="1251" t="s">
        <v>88</v>
      </c>
      <c r="X349" s="1251" t="s">
        <v>2042</v>
      </c>
      <c r="Y349" s="1251">
        <v>403</v>
      </c>
      <c r="Z349" s="1251">
        <v>0</v>
      </c>
      <c r="AA349" s="1251" t="b">
        <v>1</v>
      </c>
    </row>
    <row r="350" spans="1:27" ht="12">
      <c r="A350" s="1251">
        <v>25</v>
      </c>
      <c r="B350" s="1251">
        <v>400</v>
      </c>
      <c r="C350" s="1251" t="s">
        <v>1718</v>
      </c>
      <c r="D350" s="1251">
        <v>406000</v>
      </c>
      <c r="E350" s="1251" t="s">
        <v>1912</v>
      </c>
      <c r="F350" s="1251">
        <v>2019</v>
      </c>
      <c r="G350" s="1252">
        <v>4584.2799999999997</v>
      </c>
      <c r="H350" s="1252">
        <v>4584.2799999999997</v>
      </c>
      <c r="I350" s="1252">
        <v>4584.2700000000004</v>
      </c>
      <c r="J350" s="1252">
        <v>4584.2799999999997</v>
      </c>
      <c r="K350" s="1252">
        <v>4584.2799999999997</v>
      </c>
      <c r="L350" s="1252">
        <v>4584.2700000000004</v>
      </c>
      <c r="M350" s="1252">
        <v>4584.2700000000004</v>
      </c>
      <c r="N350" s="1252">
        <v>4584.2799999999997</v>
      </c>
      <c r="O350" s="1252">
        <v>4584.2799999999997</v>
      </c>
      <c r="P350" s="1252">
        <v>4584.2799999999997</v>
      </c>
      <c r="Q350" s="1252">
        <v>4584.2700000000004</v>
      </c>
      <c r="R350" s="1252">
        <v>4584.2700000000004</v>
      </c>
      <c r="S350" s="1252">
        <v>55011.309999999998</v>
      </c>
      <c r="T350" s="1252">
        <v>0</v>
      </c>
      <c r="U350" s="1251" t="s">
        <v>116</v>
      </c>
      <c r="V350" s="1251" t="s">
        <v>400</v>
      </c>
      <c r="W350" s="1251" t="s">
        <v>400</v>
      </c>
      <c r="X350" s="1251" t="s">
        <v>2042</v>
      </c>
      <c r="Y350" s="1251">
        <v>406</v>
      </c>
      <c r="Z350" s="1251">
        <v>0</v>
      </c>
      <c r="AA350" s="1251" t="b">
        <v>1</v>
      </c>
    </row>
    <row r="351" spans="1:27" ht="12">
      <c r="A351" s="1251">
        <v>25</v>
      </c>
      <c r="B351" s="1251">
        <v>400</v>
      </c>
      <c r="C351" s="1251" t="s">
        <v>1718</v>
      </c>
      <c r="D351" s="1251">
        <v>407301</v>
      </c>
      <c r="E351" s="1251" t="s">
        <v>502</v>
      </c>
      <c r="F351" s="1251">
        <v>2019</v>
      </c>
      <c r="G351" s="1252">
        <v>-7645.1499999999996</v>
      </c>
      <c r="H351" s="1252">
        <v>-7645.1499999999996</v>
      </c>
      <c r="I351" s="1252">
        <v>-7645.1499999999996</v>
      </c>
      <c r="J351" s="1252">
        <v>-4224.3999999999996</v>
      </c>
      <c r="K351" s="1252">
        <v>-4224.3999999999996</v>
      </c>
      <c r="L351" s="1252">
        <v>-14486.66</v>
      </c>
      <c r="M351" s="1252">
        <v>-7600.6700000000001</v>
      </c>
      <c r="N351" s="1252">
        <v>-7600.6700000000001</v>
      </c>
      <c r="O351" s="1252">
        <v>-7600.6700000000001</v>
      </c>
      <c r="P351" s="1252">
        <v>-7580.6000000000004</v>
      </c>
      <c r="Q351" s="1252">
        <v>-7580.6000000000004</v>
      </c>
      <c r="R351" s="1252">
        <v>-7580.6000000000004</v>
      </c>
      <c r="S351" s="1252">
        <v>-91414.720000000016</v>
      </c>
      <c r="T351" s="1252">
        <v>0</v>
      </c>
      <c r="U351" s="1251" t="s">
        <v>116</v>
      </c>
      <c r="V351" s="1251" t="s">
        <v>88</v>
      </c>
      <c r="W351" s="1251" t="s">
        <v>1913</v>
      </c>
      <c r="X351" s="1251" t="s">
        <v>2042</v>
      </c>
      <c r="Y351" s="1251">
        <v>407</v>
      </c>
      <c r="Z351" s="1251">
        <v>3</v>
      </c>
      <c r="AA351" s="1251" t="b">
        <v>1</v>
      </c>
    </row>
    <row r="352" spans="1:27" ht="12">
      <c r="A352" s="1251">
        <v>25</v>
      </c>
      <c r="B352" s="1251">
        <v>400</v>
      </c>
      <c r="C352" s="1251" t="s">
        <v>1718</v>
      </c>
      <c r="D352" s="1251">
        <v>408101</v>
      </c>
      <c r="E352" s="1251" t="s">
        <v>932</v>
      </c>
      <c r="F352" s="1251">
        <v>2019</v>
      </c>
      <c r="G352" s="1252">
        <v>131.66999999999999</v>
      </c>
      <c r="H352" s="1252">
        <v>131.66999999999999</v>
      </c>
      <c r="I352" s="1252">
        <v>131.66999999999999</v>
      </c>
      <c r="J352" s="1252">
        <v>131.68000000000001</v>
      </c>
      <c r="K352" s="1252">
        <v>131.66999999999999</v>
      </c>
      <c r="L352" s="1252">
        <v>131.66999999999999</v>
      </c>
      <c r="M352" s="1252">
        <v>131.66999999999999</v>
      </c>
      <c r="N352" s="1252">
        <v>131.66</v>
      </c>
      <c r="O352" s="1252">
        <v>131.66</v>
      </c>
      <c r="P352" s="1252">
        <v>131.66</v>
      </c>
      <c r="Q352" s="1252">
        <v>131.66</v>
      </c>
      <c r="R352" s="1252">
        <v>921.65999999999997</v>
      </c>
      <c r="S352" s="1252">
        <v>2370</v>
      </c>
      <c r="T352" s="1252">
        <v>0</v>
      </c>
      <c r="U352" s="1251" t="s">
        <v>116</v>
      </c>
      <c r="V352" s="1251" t="s">
        <v>402</v>
      </c>
      <c r="W352" s="1251" t="s">
        <v>402</v>
      </c>
      <c r="X352" s="1251" t="s">
        <v>2042</v>
      </c>
      <c r="Y352" s="1251">
        <v>408</v>
      </c>
      <c r="Z352" s="1251">
        <v>1</v>
      </c>
      <c r="AA352" s="1251" t="b">
        <v>1</v>
      </c>
    </row>
    <row r="353" spans="1:27" ht="12">
      <c r="A353" s="1251">
        <v>25</v>
      </c>
      <c r="B353" s="1251">
        <v>400</v>
      </c>
      <c r="C353" s="1251" t="s">
        <v>1718</v>
      </c>
      <c r="D353" s="1251">
        <v>408110</v>
      </c>
      <c r="E353" s="1251" t="s">
        <v>915</v>
      </c>
      <c r="F353" s="1251">
        <v>2019</v>
      </c>
      <c r="G353" s="1252">
        <v>1787.5799999999999</v>
      </c>
      <c r="H353" s="1252">
        <v>1787.5799999999999</v>
      </c>
      <c r="I353" s="1252">
        <v>1787.5799999999999</v>
      </c>
      <c r="J353" s="1252">
        <v>1787.5799999999999</v>
      </c>
      <c r="K353" s="1252">
        <v>1787.5799999999999</v>
      </c>
      <c r="L353" s="1252">
        <v>1787.5799999999999</v>
      </c>
      <c r="M353" s="1252">
        <v>1799.1700000000001</v>
      </c>
      <c r="N353" s="1252">
        <v>1799.1700000000001</v>
      </c>
      <c r="O353" s="1252">
        <v>1799.1700000000001</v>
      </c>
      <c r="P353" s="1252">
        <v>1799.1600000000001</v>
      </c>
      <c r="Q353" s="1252">
        <v>1799.1600000000001</v>
      </c>
      <c r="R353" s="1252">
        <v>1799.1700000000001</v>
      </c>
      <c r="S353" s="1252">
        <v>21520.480000000003</v>
      </c>
      <c r="T353" s="1252">
        <v>0</v>
      </c>
      <c r="U353" s="1251" t="s">
        <v>116</v>
      </c>
      <c r="V353" s="1251" t="s">
        <v>402</v>
      </c>
      <c r="W353" s="1251" t="s">
        <v>402</v>
      </c>
      <c r="X353" s="1251" t="s">
        <v>2042</v>
      </c>
      <c r="Y353" s="1251">
        <v>408</v>
      </c>
      <c r="Z353" s="1251">
        <v>1</v>
      </c>
      <c r="AA353" s="1251" t="b">
        <v>1</v>
      </c>
    </row>
    <row r="354" spans="1:27" ht="12">
      <c r="A354" s="1251">
        <v>25</v>
      </c>
      <c r="B354" s="1251">
        <v>400</v>
      </c>
      <c r="C354" s="1251" t="s">
        <v>1718</v>
      </c>
      <c r="D354" s="1251">
        <v>408121</v>
      </c>
      <c r="E354" s="1251" t="s">
        <v>1914</v>
      </c>
      <c r="F354" s="1251">
        <v>2019</v>
      </c>
      <c r="G354" s="1252">
        <v>0</v>
      </c>
      <c r="H354" s="1252">
        <v>0</v>
      </c>
      <c r="I354" s="1252">
        <v>0</v>
      </c>
      <c r="J354" s="1252">
        <v>0</v>
      </c>
      <c r="K354" s="1252">
        <v>0</v>
      </c>
      <c r="L354" s="1252">
        <v>0</v>
      </c>
      <c r="M354" s="1252">
        <v>0</v>
      </c>
      <c r="N354" s="1252">
        <v>210.72999999999999</v>
      </c>
      <c r="O354" s="1252">
        <v>-52.729999999999997</v>
      </c>
      <c r="P354" s="1252">
        <v>184.94999999999999</v>
      </c>
      <c r="Q354" s="1252">
        <v>281.44</v>
      </c>
      <c r="R354" s="1252">
        <v>-500.36000000000001</v>
      </c>
      <c r="S354" s="1252">
        <v>124.02999999999997</v>
      </c>
      <c r="T354" s="1252">
        <v>0</v>
      </c>
      <c r="U354" s="1251" t="s">
        <v>116</v>
      </c>
      <c r="V354" s="1251" t="s">
        <v>402</v>
      </c>
      <c r="W354" s="1251" t="s">
        <v>402</v>
      </c>
      <c r="X354" s="1251" t="s">
        <v>2042</v>
      </c>
      <c r="Y354" s="1251">
        <v>408</v>
      </c>
      <c r="Z354" s="1251">
        <v>1</v>
      </c>
      <c r="AA354" s="1251" t="b">
        <v>1</v>
      </c>
    </row>
    <row r="355" spans="1:27" ht="12">
      <c r="A355" s="1251">
        <v>25</v>
      </c>
      <c r="B355" s="1251">
        <v>400</v>
      </c>
      <c r="C355" s="1251" t="s">
        <v>1718</v>
      </c>
      <c r="D355" s="1251">
        <v>408132</v>
      </c>
      <c r="E355" s="1251" t="s">
        <v>1002</v>
      </c>
      <c r="F355" s="1251">
        <v>2019</v>
      </c>
      <c r="G355" s="1252">
        <v>602.91999999999996</v>
      </c>
      <c r="H355" s="1252">
        <v>602.91999999999996</v>
      </c>
      <c r="I355" s="1252">
        <v>602.91999999999996</v>
      </c>
      <c r="J355" s="1252">
        <v>602.91999999999996</v>
      </c>
      <c r="K355" s="1252">
        <v>602.91999999999996</v>
      </c>
      <c r="L355" s="1252">
        <v>602.91999999999996</v>
      </c>
      <c r="M355" s="1252">
        <v>602.91999999999996</v>
      </c>
      <c r="N355" s="1252">
        <v>602.90999999999997</v>
      </c>
      <c r="O355" s="1252">
        <v>602.91999999999996</v>
      </c>
      <c r="P355" s="1252">
        <v>602.91999999999996</v>
      </c>
      <c r="Q355" s="1252">
        <v>2004.47</v>
      </c>
      <c r="R355" s="1252">
        <v>602.88999999999999</v>
      </c>
      <c r="S355" s="1252">
        <v>8636.5499999999993</v>
      </c>
      <c r="T355" s="1252">
        <v>0</v>
      </c>
      <c r="U355" s="1251" t="s">
        <v>116</v>
      </c>
      <c r="V355" s="1251" t="s">
        <v>402</v>
      </c>
      <c r="W355" s="1251" t="s">
        <v>402</v>
      </c>
      <c r="X355" s="1251" t="s">
        <v>2042</v>
      </c>
      <c r="Y355" s="1251">
        <v>408</v>
      </c>
      <c r="Z355" s="1251">
        <v>1</v>
      </c>
      <c r="AA355" s="1251" t="b">
        <v>1</v>
      </c>
    </row>
    <row r="356" spans="1:27" ht="12">
      <c r="A356" s="1251">
        <v>25</v>
      </c>
      <c r="B356" s="1251">
        <v>400</v>
      </c>
      <c r="C356" s="1251" t="s">
        <v>1718</v>
      </c>
      <c r="D356" s="1251">
        <v>420001</v>
      </c>
      <c r="E356" s="1251" t="s">
        <v>1915</v>
      </c>
      <c r="F356" s="1251">
        <v>2019</v>
      </c>
      <c r="G356" s="1252">
        <v>-13175.110000000001</v>
      </c>
      <c r="H356" s="1252">
        <v>-13391.93</v>
      </c>
      <c r="I356" s="1252">
        <v>-14259.110000000001</v>
      </c>
      <c r="J356" s="1252">
        <v>-19229.209999999999</v>
      </c>
      <c r="K356" s="1252">
        <v>-23580.810000000001</v>
      </c>
      <c r="L356" s="1252">
        <v>-24608.360000000001</v>
      </c>
      <c r="M356" s="1252">
        <v>-25908.220000000001</v>
      </c>
      <c r="N356" s="1252">
        <v>-26190.580000000002</v>
      </c>
      <c r="O356" s="1252">
        <v>-26677.880000000001</v>
      </c>
      <c r="P356" s="1252">
        <v>-27969.07</v>
      </c>
      <c r="Q356" s="1252">
        <v>-28329.619999999999</v>
      </c>
      <c r="R356" s="1252">
        <v>-3576.7600000000002</v>
      </c>
      <c r="S356" s="1252">
        <v>-246896.66000000003</v>
      </c>
      <c r="T356" s="1252">
        <v>0</v>
      </c>
      <c r="U356" s="1251" t="s">
        <v>116</v>
      </c>
      <c r="V356" s="1251" t="s">
        <v>1916</v>
      </c>
      <c r="W356" s="1251" t="s">
        <v>416</v>
      </c>
      <c r="X356" s="1251" t="s">
        <v>2042</v>
      </c>
      <c r="Y356" s="1251">
        <v>420</v>
      </c>
      <c r="Z356" s="1251">
        <v>0</v>
      </c>
      <c r="AA356" s="1251" t="b">
        <v>1</v>
      </c>
    </row>
    <row r="357" spans="1:27" ht="12">
      <c r="A357" s="1251">
        <v>25</v>
      </c>
      <c r="B357" s="1251">
        <v>400</v>
      </c>
      <c r="C357" s="1251" t="s">
        <v>1718</v>
      </c>
      <c r="D357" s="1251">
        <v>420002</v>
      </c>
      <c r="E357" s="1251" t="s">
        <v>1917</v>
      </c>
      <c r="F357" s="1251">
        <v>2019</v>
      </c>
      <c r="G357" s="1252">
        <v>-44851.650000000001</v>
      </c>
      <c r="H357" s="1252">
        <v>-45589.779999999999</v>
      </c>
      <c r="I357" s="1252">
        <v>-48541.889999999999</v>
      </c>
      <c r="J357" s="1252">
        <v>-65461.489999999998</v>
      </c>
      <c r="K357" s="1252">
        <v>-80275.520000000004</v>
      </c>
      <c r="L357" s="1252">
        <v>-83773.539999999994</v>
      </c>
      <c r="M357" s="1252">
        <v>-88198.630000000005</v>
      </c>
      <c r="N357" s="1252">
        <v>-89159.860000000001</v>
      </c>
      <c r="O357" s="1252">
        <v>-90818.770000000004</v>
      </c>
      <c r="P357" s="1252">
        <v>-95214.339999999997</v>
      </c>
      <c r="Q357" s="1252">
        <v>-96441.75</v>
      </c>
      <c r="R357" s="1252">
        <v>113686.89999999999</v>
      </c>
      <c r="S357" s="1252">
        <v>-714640.31999999995</v>
      </c>
      <c r="T357" s="1252">
        <v>0</v>
      </c>
      <c r="U357" s="1251" t="s">
        <v>116</v>
      </c>
      <c r="V357" s="1251" t="s">
        <v>1916</v>
      </c>
      <c r="W357" s="1251" t="s">
        <v>416</v>
      </c>
      <c r="X357" s="1251" t="s">
        <v>2042</v>
      </c>
      <c r="Y357" s="1251">
        <v>420</v>
      </c>
      <c r="Z357" s="1251">
        <v>0</v>
      </c>
      <c r="AA357" s="1251" t="b">
        <v>1</v>
      </c>
    </row>
    <row r="358" spans="1:27" ht="12">
      <c r="A358" s="1251">
        <v>25</v>
      </c>
      <c r="B358" s="1251">
        <v>400</v>
      </c>
      <c r="C358" s="1251" t="s">
        <v>1718</v>
      </c>
      <c r="D358" s="1251">
        <v>421030</v>
      </c>
      <c r="E358" s="1251" t="s">
        <v>504</v>
      </c>
      <c r="F358" s="1251">
        <v>2019</v>
      </c>
      <c r="G358" s="1252">
        <v>-1816.02</v>
      </c>
      <c r="H358" s="1252">
        <v>-1400.1800000000001</v>
      </c>
      <c r="I358" s="1252">
        <v>-1400.1800000000001</v>
      </c>
      <c r="J358" s="1252">
        <v>-1400.1800000000001</v>
      </c>
      <c r="K358" s="1252">
        <v>-1400.1800000000001</v>
      </c>
      <c r="L358" s="1252">
        <v>-1400.1800000000001</v>
      </c>
      <c r="M358" s="1252">
        <v>-1400.1800000000001</v>
      </c>
      <c r="N358" s="1252">
        <v>-1400.1800000000001</v>
      </c>
      <c r="O358" s="1252">
        <v>-1400.1800000000001</v>
      </c>
      <c r="P358" s="1252">
        <v>-1400.1800000000001</v>
      </c>
      <c r="Q358" s="1252">
        <v>-1400.1800000000001</v>
      </c>
      <c r="R358" s="1252">
        <v>-1400.1800000000001</v>
      </c>
      <c r="S358" s="1252">
        <v>-17218</v>
      </c>
      <c r="T358" s="1252">
        <v>0</v>
      </c>
      <c r="U358" s="1251" t="s">
        <v>116</v>
      </c>
      <c r="V358" s="1251" t="s">
        <v>1286</v>
      </c>
      <c r="W358" s="1251" t="s">
        <v>408</v>
      </c>
      <c r="X358" s="1251" t="s">
        <v>2042</v>
      </c>
      <c r="Y358" s="1251">
        <v>421</v>
      </c>
      <c r="Z358" s="1251">
        <v>0</v>
      </c>
      <c r="AA358" s="1251" t="b">
        <v>1</v>
      </c>
    </row>
    <row r="359" spans="1:27" ht="12">
      <c r="A359" s="1251">
        <v>25</v>
      </c>
      <c r="B359" s="1251">
        <v>400</v>
      </c>
      <c r="C359" s="1251" t="s">
        <v>1718</v>
      </c>
      <c r="D359" s="1251">
        <v>427400</v>
      </c>
      <c r="E359" s="1251" t="s">
        <v>1919</v>
      </c>
      <c r="F359" s="1251">
        <v>2019</v>
      </c>
      <c r="G359" s="1252">
        <v>21.219999999999999</v>
      </c>
      <c r="H359" s="1252">
        <v>22.890000000000001</v>
      </c>
      <c r="I359" s="1252">
        <v>19.109999999999999</v>
      </c>
      <c r="J359" s="1252">
        <v>21.989999999999998</v>
      </c>
      <c r="K359" s="1252">
        <v>21.210000000000001</v>
      </c>
      <c r="L359" s="1252">
        <v>21.390000000000001</v>
      </c>
      <c r="M359" s="1252">
        <v>19.699999999999999</v>
      </c>
      <c r="N359" s="1252">
        <v>20.260000000000002</v>
      </c>
      <c r="O359" s="1252">
        <v>20.09</v>
      </c>
      <c r="P359" s="1252">
        <v>18.66</v>
      </c>
      <c r="Q359" s="1252">
        <v>19.239999999999998</v>
      </c>
      <c r="R359" s="1252">
        <v>18.219999999999999</v>
      </c>
      <c r="S359" s="1252">
        <v>243.97999999999999</v>
      </c>
      <c r="T359" s="1252">
        <v>0</v>
      </c>
      <c r="U359" s="1251" t="s">
        <v>116</v>
      </c>
      <c r="V359" s="1251" t="s">
        <v>1916</v>
      </c>
      <c r="W359" s="1251" t="s">
        <v>1038</v>
      </c>
      <c r="X359" s="1251" t="s">
        <v>2042</v>
      </c>
      <c r="Y359" s="1251">
        <v>427</v>
      </c>
      <c r="Z359" s="1251">
        <v>4</v>
      </c>
      <c r="AA359" s="1251" t="b">
        <v>1</v>
      </c>
    </row>
    <row r="360" spans="1:29" ht="12">
      <c r="A360" s="1251">
        <v>25</v>
      </c>
      <c r="B360" s="1251">
        <v>400</v>
      </c>
      <c r="C360" s="1251" t="s">
        <v>1718</v>
      </c>
      <c r="D360" s="1251">
        <v>461100</v>
      </c>
      <c r="E360" s="1251" t="s">
        <v>1922</v>
      </c>
      <c r="F360" s="1251">
        <v>2019</v>
      </c>
      <c r="G360" s="1252">
        <v>-168923.26000000001</v>
      </c>
      <c r="H360" s="1252">
        <v>-159868.41</v>
      </c>
      <c r="I360" s="1252">
        <v>-169489.75</v>
      </c>
      <c r="J360" s="1252">
        <v>-163279.47</v>
      </c>
      <c r="K360" s="1252">
        <v>-176734.23000000001</v>
      </c>
      <c r="L360" s="1252">
        <v>-252105.41</v>
      </c>
      <c r="M360" s="1252">
        <v>-273019</v>
      </c>
      <c r="N360" s="1252">
        <v>-297802.96999999997</v>
      </c>
      <c r="O360" s="1252">
        <v>-231833.35000000001</v>
      </c>
      <c r="P360" s="1252">
        <v>-238840.92000000001</v>
      </c>
      <c r="Q360" s="1252">
        <v>-178669.64999999999</v>
      </c>
      <c r="R360" s="1252">
        <v>-210176.10000000001</v>
      </c>
      <c r="S360" s="1252">
        <v>-2520742.52</v>
      </c>
      <c r="T360" s="1252">
        <v>0</v>
      </c>
      <c r="U360" s="1251" t="s">
        <v>116</v>
      </c>
      <c r="V360" s="1251" t="s">
        <v>1286</v>
      </c>
      <c r="W360" s="1251" t="s">
        <v>393</v>
      </c>
      <c r="X360" s="1251" t="s">
        <v>2042</v>
      </c>
      <c r="Y360" s="1251">
        <v>461</v>
      </c>
      <c r="Z360" s="1251">
        <v>1</v>
      </c>
      <c r="AA360" s="1251" t="b">
        <v>1</v>
      </c>
      <c r="AC360" s="1251" t="s">
        <v>1921</v>
      </c>
    </row>
    <row r="361" spans="1:29" ht="12">
      <c r="A361" s="1251">
        <v>25</v>
      </c>
      <c r="B361" s="1251">
        <v>400</v>
      </c>
      <c r="C361" s="1251" t="s">
        <v>1718</v>
      </c>
      <c r="D361" s="1251">
        <v>461200</v>
      </c>
      <c r="E361" s="1251" t="s">
        <v>1923</v>
      </c>
      <c r="F361" s="1251">
        <v>2019</v>
      </c>
      <c r="G361" s="1252">
        <v>-10874.9</v>
      </c>
      <c r="H361" s="1252">
        <v>-11187.85</v>
      </c>
      <c r="I361" s="1252">
        <v>-11754.280000000001</v>
      </c>
      <c r="J361" s="1252">
        <v>-12824.629999999999</v>
      </c>
      <c r="K361" s="1252">
        <v>-12747.610000000001</v>
      </c>
      <c r="L361" s="1252">
        <v>-17450.459999999999</v>
      </c>
      <c r="M361" s="1252">
        <v>-18697.139999999999</v>
      </c>
      <c r="N361" s="1252">
        <v>-19177.669999999998</v>
      </c>
      <c r="O361" s="1252">
        <v>-16471.830000000002</v>
      </c>
      <c r="P361" s="1252">
        <v>-18184.049999999999</v>
      </c>
      <c r="Q361" s="1252">
        <v>-14559.9</v>
      </c>
      <c r="R361" s="1252">
        <v>-15067.32</v>
      </c>
      <c r="S361" s="1252">
        <v>-178997.63999999998</v>
      </c>
      <c r="T361" s="1252">
        <v>0</v>
      </c>
      <c r="U361" s="1251" t="s">
        <v>116</v>
      </c>
      <c r="V361" s="1251" t="s">
        <v>1286</v>
      </c>
      <c r="W361" s="1251" t="s">
        <v>393</v>
      </c>
      <c r="X361" s="1251" t="s">
        <v>2042</v>
      </c>
      <c r="Y361" s="1251">
        <v>461</v>
      </c>
      <c r="Z361" s="1251">
        <v>2</v>
      </c>
      <c r="AA361" s="1251" t="b">
        <v>1</v>
      </c>
      <c r="AC361" s="1251" t="s">
        <v>1921</v>
      </c>
    </row>
    <row r="362" spans="1:29" ht="12">
      <c r="A362" s="1251">
        <v>25</v>
      </c>
      <c r="B362" s="1251">
        <v>400</v>
      </c>
      <c r="C362" s="1251" t="s">
        <v>1718</v>
      </c>
      <c r="D362" s="1251">
        <v>461400</v>
      </c>
      <c r="E362" s="1251" t="s">
        <v>1925</v>
      </c>
      <c r="F362" s="1251">
        <v>2019</v>
      </c>
      <c r="G362" s="1252">
        <v>-1796.54</v>
      </c>
      <c r="H362" s="1252">
        <v>-1970.21</v>
      </c>
      <c r="I362" s="1252">
        <v>-1865.2</v>
      </c>
      <c r="J362" s="1252">
        <v>-1758.23</v>
      </c>
      <c r="K362" s="1252">
        <v>-1825.72</v>
      </c>
      <c r="L362" s="1252">
        <v>-2611.9200000000001</v>
      </c>
      <c r="M362" s="1252">
        <v>-1881.3800000000001</v>
      </c>
      <c r="N362" s="1252">
        <v>-3049.1599999999999</v>
      </c>
      <c r="O362" s="1252">
        <v>-1876.97</v>
      </c>
      <c r="P362" s="1252">
        <v>-2769.1399999999999</v>
      </c>
      <c r="Q362" s="1252">
        <v>-1993.0999999999999</v>
      </c>
      <c r="R362" s="1252">
        <v>-2160.71</v>
      </c>
      <c r="S362" s="1252">
        <v>-25558.279999999999</v>
      </c>
      <c r="T362" s="1252">
        <v>0</v>
      </c>
      <c r="U362" s="1251" t="s">
        <v>116</v>
      </c>
      <c r="V362" s="1251" t="s">
        <v>1286</v>
      </c>
      <c r="W362" s="1251" t="s">
        <v>393</v>
      </c>
      <c r="X362" s="1251" t="s">
        <v>2042</v>
      </c>
      <c r="Y362" s="1251">
        <v>461</v>
      </c>
      <c r="Z362" s="1251">
        <v>4</v>
      </c>
      <c r="AA362" s="1251" t="b">
        <v>1</v>
      </c>
      <c r="AC362" s="1251" t="s">
        <v>1921</v>
      </c>
    </row>
    <row r="363" spans="1:29" ht="12">
      <c r="A363" s="1251">
        <v>25</v>
      </c>
      <c r="B363" s="1251">
        <v>400</v>
      </c>
      <c r="C363" s="1251" t="s">
        <v>1718</v>
      </c>
      <c r="D363" s="1251">
        <v>461605</v>
      </c>
      <c r="E363" s="1251" t="s">
        <v>1926</v>
      </c>
      <c r="F363" s="1251">
        <v>2019</v>
      </c>
      <c r="G363" s="1252">
        <v>-825.45000000000005</v>
      </c>
      <c r="H363" s="1252">
        <v>0</v>
      </c>
      <c r="I363" s="1252">
        <v>0</v>
      </c>
      <c r="J363" s="1252">
        <v>-341.58999999999997</v>
      </c>
      <c r="K363" s="1252">
        <v>-391.88999999999999</v>
      </c>
      <c r="L363" s="1252">
        <v>-724.70000000000005</v>
      </c>
      <c r="M363" s="1252">
        <v>-439.60000000000002</v>
      </c>
      <c r="N363" s="1252">
        <v>-848.12</v>
      </c>
      <c r="O363" s="1252">
        <v>-187.97999999999999</v>
      </c>
      <c r="P363" s="1252">
        <v>-171.09999999999999</v>
      </c>
      <c r="Q363" s="1252">
        <v>-324.64999999999998</v>
      </c>
      <c r="R363" s="1252">
        <v>0</v>
      </c>
      <c r="S363" s="1252">
        <v>-4255.0799999999999</v>
      </c>
      <c r="T363" s="1252">
        <v>0</v>
      </c>
      <c r="U363" s="1251" t="s">
        <v>116</v>
      </c>
      <c r="V363" s="1251" t="s">
        <v>1286</v>
      </c>
      <c r="W363" s="1251" t="s">
        <v>393</v>
      </c>
      <c r="X363" s="1251" t="s">
        <v>2042</v>
      </c>
      <c r="Y363" s="1251">
        <v>461</v>
      </c>
      <c r="Z363" s="1251">
        <v>6</v>
      </c>
      <c r="AA363" s="1251" t="b">
        <v>1</v>
      </c>
      <c r="AC363" s="1251" t="s">
        <v>1921</v>
      </c>
    </row>
    <row r="364" spans="1:29" ht="12">
      <c r="A364" s="1251">
        <v>25</v>
      </c>
      <c r="B364" s="1251">
        <v>400</v>
      </c>
      <c r="C364" s="1251" t="s">
        <v>1718</v>
      </c>
      <c r="D364" s="1251">
        <v>462100</v>
      </c>
      <c r="E364" s="1251" t="s">
        <v>720</v>
      </c>
      <c r="F364" s="1251">
        <v>2019</v>
      </c>
      <c r="G364" s="1252">
        <v>-5367.3299999999999</v>
      </c>
      <c r="H364" s="1252">
        <v>-5009.5100000000002</v>
      </c>
      <c r="I364" s="1252">
        <v>-5904.0600000000004</v>
      </c>
      <c r="J364" s="1252">
        <v>-5546.2399999999998</v>
      </c>
      <c r="K364" s="1252">
        <v>-5009.5100000000002</v>
      </c>
      <c r="L364" s="1252">
        <v>-5759.75</v>
      </c>
      <c r="M364" s="1252">
        <v>-6143.75</v>
      </c>
      <c r="N364" s="1252">
        <v>-5567.7600000000002</v>
      </c>
      <c r="O364" s="1252">
        <v>-5567.7700000000004</v>
      </c>
      <c r="P364" s="1252">
        <v>-6335.7399999999998</v>
      </c>
      <c r="Q364" s="1252">
        <v>-5183.7799999999997</v>
      </c>
      <c r="R364" s="1252">
        <v>-5951.75</v>
      </c>
      <c r="S364" s="1252">
        <v>-67346.950000000012</v>
      </c>
      <c r="T364" s="1252">
        <v>0</v>
      </c>
      <c r="U364" s="1251" t="s">
        <v>116</v>
      </c>
      <c r="V364" s="1251" t="s">
        <v>1286</v>
      </c>
      <c r="W364" s="1251" t="s">
        <v>393</v>
      </c>
      <c r="X364" s="1251" t="s">
        <v>2042</v>
      </c>
      <c r="Y364" s="1251">
        <v>462</v>
      </c>
      <c r="Z364" s="1251">
        <v>1</v>
      </c>
      <c r="AA364" s="1251" t="b">
        <v>1</v>
      </c>
      <c r="AC364" s="1251" t="s">
        <v>2078</v>
      </c>
    </row>
    <row r="365" spans="1:29" ht="12">
      <c r="A365" s="1251">
        <v>25</v>
      </c>
      <c r="B365" s="1251">
        <v>400</v>
      </c>
      <c r="C365" s="1251" t="s">
        <v>1718</v>
      </c>
      <c r="D365" s="1251">
        <v>462200</v>
      </c>
      <c r="E365" s="1251" t="s">
        <v>712</v>
      </c>
      <c r="F365" s="1251">
        <v>2019</v>
      </c>
      <c r="G365" s="1252">
        <v>-4221.6199999999999</v>
      </c>
      <c r="H365" s="1252">
        <v>-3940.1799999999998</v>
      </c>
      <c r="I365" s="1252">
        <v>-4643.7700000000004</v>
      </c>
      <c r="J365" s="1252">
        <v>-4362.3500000000004</v>
      </c>
      <c r="K365" s="1252">
        <v>-3940.1799999999998</v>
      </c>
      <c r="L365" s="1252">
        <v>-4530.5299999999997</v>
      </c>
      <c r="M365" s="1252">
        <v>-4832.6099999999997</v>
      </c>
      <c r="N365" s="1252">
        <v>-4379.5900000000001</v>
      </c>
      <c r="O365" s="1252">
        <v>-4379.54</v>
      </c>
      <c r="P365" s="1252">
        <v>-4983.6400000000003</v>
      </c>
      <c r="Q365" s="1252">
        <v>-4077.52</v>
      </c>
      <c r="R365" s="1252">
        <v>-4253.1999999999998</v>
      </c>
      <c r="S365" s="1252">
        <v>-52544.729999999996</v>
      </c>
      <c r="T365" s="1252">
        <v>0</v>
      </c>
      <c r="U365" s="1251" t="s">
        <v>116</v>
      </c>
      <c r="V365" s="1251" t="s">
        <v>1286</v>
      </c>
      <c r="W365" s="1251" t="s">
        <v>393</v>
      </c>
      <c r="X365" s="1251" t="s">
        <v>2042</v>
      </c>
      <c r="Y365" s="1251">
        <v>462</v>
      </c>
      <c r="Z365" s="1251">
        <v>2</v>
      </c>
      <c r="AA365" s="1251" t="b">
        <v>1</v>
      </c>
      <c r="AC365" s="1251" t="s">
        <v>648</v>
      </c>
    </row>
    <row r="366" spans="1:29" ht="12">
      <c r="A366" s="1251">
        <v>25</v>
      </c>
      <c r="B366" s="1251">
        <v>400</v>
      </c>
      <c r="C366" s="1251" t="s">
        <v>1718</v>
      </c>
      <c r="D366" s="1251">
        <v>471010</v>
      </c>
      <c r="E366" s="1251" t="s">
        <v>1928</v>
      </c>
      <c r="F366" s="1251">
        <v>2019</v>
      </c>
      <c r="G366" s="1252">
        <v>-1050</v>
      </c>
      <c r="H366" s="1252">
        <v>-250</v>
      </c>
      <c r="I366" s="1252">
        <v>-500</v>
      </c>
      <c r="J366" s="1252">
        <v>-800</v>
      </c>
      <c r="K366" s="1252">
        <v>-50</v>
      </c>
      <c r="L366" s="1252">
        <v>-100</v>
      </c>
      <c r="M366" s="1252">
        <v>-350</v>
      </c>
      <c r="N366" s="1252">
        <v>-700</v>
      </c>
      <c r="O366" s="1252">
        <v>-150</v>
      </c>
      <c r="P366" s="1252">
        <v>-100</v>
      </c>
      <c r="Q366" s="1252">
        <v>-500</v>
      </c>
      <c r="R366" s="1252">
        <v>-300</v>
      </c>
      <c r="S366" s="1252">
        <v>-4850</v>
      </c>
      <c r="T366" s="1252">
        <v>0</v>
      </c>
      <c r="U366" s="1251" t="s">
        <v>116</v>
      </c>
      <c r="V366" s="1251" t="s">
        <v>1286</v>
      </c>
      <c r="W366" s="1251" t="s">
        <v>393</v>
      </c>
      <c r="X366" s="1251" t="s">
        <v>2042</v>
      </c>
      <c r="Y366" s="1251">
        <v>471</v>
      </c>
      <c r="Z366" s="1251">
        <v>0</v>
      </c>
      <c r="AA366" s="1251" t="b">
        <v>1</v>
      </c>
      <c r="AC366" s="1251" t="s">
        <v>651</v>
      </c>
    </row>
    <row r="367" spans="1:29" ht="12">
      <c r="A367" s="1251">
        <v>25</v>
      </c>
      <c r="B367" s="1251">
        <v>400</v>
      </c>
      <c r="C367" s="1251" t="s">
        <v>1718</v>
      </c>
      <c r="D367" s="1251">
        <v>471100</v>
      </c>
      <c r="E367" s="1251" t="s">
        <v>1929</v>
      </c>
      <c r="F367" s="1251">
        <v>2019</v>
      </c>
      <c r="G367" s="1252">
        <v>-17076.27</v>
      </c>
      <c r="H367" s="1252">
        <v>-16906.25</v>
      </c>
      <c r="I367" s="1252">
        <v>-17112.599999999999</v>
      </c>
      <c r="J367" s="1252">
        <v>-17036.279999999999</v>
      </c>
      <c r="K367" s="1252">
        <v>-17106.970000000001</v>
      </c>
      <c r="L367" s="1252">
        <v>54.880000000000003</v>
      </c>
      <c r="M367" s="1252">
        <v>120.91</v>
      </c>
      <c r="N367" s="1252">
        <v>16.559999999999999</v>
      </c>
      <c r="O367" s="1252">
        <v>76.379999999999995</v>
      </c>
      <c r="P367" s="1252">
        <v>0</v>
      </c>
      <c r="Q367" s="1252">
        <v>0</v>
      </c>
      <c r="R367" s="1252">
        <v>0</v>
      </c>
      <c r="S367" s="1252">
        <v>-84969.639999999985</v>
      </c>
      <c r="T367" s="1252">
        <v>0</v>
      </c>
      <c r="U367" s="1251" t="s">
        <v>116</v>
      </c>
      <c r="V367" s="1251" t="s">
        <v>1286</v>
      </c>
      <c r="W367" s="1251" t="s">
        <v>393</v>
      </c>
      <c r="X367" s="1251" t="s">
        <v>2042</v>
      </c>
      <c r="Y367" s="1251">
        <v>471</v>
      </c>
      <c r="Z367" s="1251">
        <v>1</v>
      </c>
      <c r="AA367" s="1251" t="b">
        <v>1</v>
      </c>
      <c r="AC367" s="1251" t="s">
        <v>189</v>
      </c>
    </row>
    <row r="368" spans="1:27" ht="12">
      <c r="A368" s="1251">
        <v>25</v>
      </c>
      <c r="B368" s="1251">
        <v>400</v>
      </c>
      <c r="C368" s="1251" t="s">
        <v>1718</v>
      </c>
      <c r="D368" s="1251">
        <v>601310</v>
      </c>
      <c r="E368" s="1251" t="s">
        <v>1934</v>
      </c>
      <c r="F368" s="1251">
        <v>2019</v>
      </c>
      <c r="G368" s="1252">
        <v>3026.1999999999998</v>
      </c>
      <c r="H368" s="1252">
        <v>2678.2800000000002</v>
      </c>
      <c r="I368" s="1252">
        <v>2214.5</v>
      </c>
      <c r="J368" s="1252">
        <v>3057.8600000000001</v>
      </c>
      <c r="K368" s="1252">
        <v>2476.5599999999999</v>
      </c>
      <c r="L368" s="1252">
        <v>4038.2399999999998</v>
      </c>
      <c r="M368" s="1252">
        <v>2450.3200000000002</v>
      </c>
      <c r="N368" s="1252">
        <v>2849</v>
      </c>
      <c r="O368" s="1252">
        <v>1843.24</v>
      </c>
      <c r="P368" s="1252">
        <v>2698.1999999999998</v>
      </c>
      <c r="Q368" s="1252">
        <v>2946.0799999999999</v>
      </c>
      <c r="R368" s="1252">
        <v>3118.5599999999999</v>
      </c>
      <c r="S368" s="1252">
        <v>33397.040000000001</v>
      </c>
      <c r="T368" s="1252">
        <v>0</v>
      </c>
      <c r="U368" s="1251" t="s">
        <v>116</v>
      </c>
      <c r="V368" s="1251" t="s">
        <v>397</v>
      </c>
      <c r="W368" s="1251" t="s">
        <v>1931</v>
      </c>
      <c r="X368" s="1251" t="s">
        <v>2042</v>
      </c>
      <c r="Y368" s="1251">
        <v>601</v>
      </c>
      <c r="Z368" s="1251">
        <v>3</v>
      </c>
      <c r="AA368" s="1251" t="b">
        <v>1</v>
      </c>
    </row>
    <row r="369" spans="1:27" ht="12">
      <c r="A369" s="1251">
        <v>25</v>
      </c>
      <c r="B369" s="1251">
        <v>400</v>
      </c>
      <c r="C369" s="1251" t="s">
        <v>1718</v>
      </c>
      <c r="D369" s="1251">
        <v>601319</v>
      </c>
      <c r="E369" s="1251" t="s">
        <v>1935</v>
      </c>
      <c r="F369" s="1251">
        <v>2019</v>
      </c>
      <c r="G369" s="1252">
        <v>140.56</v>
      </c>
      <c r="H369" s="1252">
        <v>0</v>
      </c>
      <c r="I369" s="1252">
        <v>0</v>
      </c>
      <c r="J369" s="1252">
        <v>0</v>
      </c>
      <c r="K369" s="1252">
        <v>0</v>
      </c>
      <c r="L369" s="1252">
        <v>375.54000000000002</v>
      </c>
      <c r="M369" s="1252">
        <v>382.66000000000003</v>
      </c>
      <c r="N369" s="1252">
        <v>831.82000000000005</v>
      </c>
      <c r="O369" s="1252">
        <v>614.51999999999998</v>
      </c>
      <c r="P369" s="1252">
        <v>1363.5</v>
      </c>
      <c r="Q369" s="1252">
        <v>980.84000000000003</v>
      </c>
      <c r="R369" s="1252">
        <v>1521.74</v>
      </c>
      <c r="S369" s="1252">
        <v>6211.1799999999994</v>
      </c>
      <c r="T369" s="1252">
        <v>0</v>
      </c>
      <c r="U369" s="1251" t="s">
        <v>116</v>
      </c>
      <c r="V369" s="1251" t="s">
        <v>397</v>
      </c>
      <c r="W369" s="1251" t="s">
        <v>1933</v>
      </c>
      <c r="X369" s="1251" t="s">
        <v>2042</v>
      </c>
      <c r="Y369" s="1251">
        <v>601</v>
      </c>
      <c r="Z369" s="1251">
        <v>3</v>
      </c>
      <c r="AA369" s="1251" t="b">
        <v>1</v>
      </c>
    </row>
    <row r="370" spans="1:27" ht="12">
      <c r="A370" s="1251">
        <v>25</v>
      </c>
      <c r="B370" s="1251">
        <v>400</v>
      </c>
      <c r="C370" s="1251" t="s">
        <v>1718</v>
      </c>
      <c r="D370" s="1251">
        <v>601410</v>
      </c>
      <c r="E370" s="1251" t="s">
        <v>1936</v>
      </c>
      <c r="F370" s="1251">
        <v>2019</v>
      </c>
      <c r="G370" s="1252">
        <v>775.15999999999997</v>
      </c>
      <c r="H370" s="1252">
        <v>952.60000000000002</v>
      </c>
      <c r="I370" s="1252">
        <v>1019.4</v>
      </c>
      <c r="J370" s="1252">
        <v>1159.96</v>
      </c>
      <c r="K370" s="1252">
        <v>779.12</v>
      </c>
      <c r="L370" s="1252">
        <v>1390.52</v>
      </c>
      <c r="M370" s="1252">
        <v>1189.24</v>
      </c>
      <c r="N370" s="1252">
        <v>1047.3399999999999</v>
      </c>
      <c r="O370" s="1252">
        <v>652.22000000000003</v>
      </c>
      <c r="P370" s="1252">
        <v>1187.46</v>
      </c>
      <c r="Q370" s="1252">
        <v>2554.8400000000001</v>
      </c>
      <c r="R370" s="1252">
        <v>2756.1199999999999</v>
      </c>
      <c r="S370" s="1252">
        <v>15463.98</v>
      </c>
      <c r="T370" s="1252">
        <v>0</v>
      </c>
      <c r="U370" s="1251" t="s">
        <v>116</v>
      </c>
      <c r="V370" s="1251" t="s">
        <v>397</v>
      </c>
      <c r="W370" s="1251" t="s">
        <v>1931</v>
      </c>
      <c r="X370" s="1251" t="s">
        <v>2042</v>
      </c>
      <c r="Y370" s="1251">
        <v>601</v>
      </c>
      <c r="Z370" s="1251">
        <v>4</v>
      </c>
      <c r="AA370" s="1251" t="b">
        <v>1</v>
      </c>
    </row>
    <row r="371" spans="1:27" ht="12">
      <c r="A371" s="1251">
        <v>25</v>
      </c>
      <c r="B371" s="1251">
        <v>400</v>
      </c>
      <c r="C371" s="1251" t="s">
        <v>1718</v>
      </c>
      <c r="D371" s="1251">
        <v>601419</v>
      </c>
      <c r="E371" s="1251" t="s">
        <v>2044</v>
      </c>
      <c r="F371" s="1251">
        <v>2019</v>
      </c>
      <c r="G371" s="1252">
        <v>0</v>
      </c>
      <c r="H371" s="1252">
        <v>247.74000000000001</v>
      </c>
      <c r="I371" s="1252">
        <v>0</v>
      </c>
      <c r="J371" s="1252">
        <v>4420.8299999999999</v>
      </c>
      <c r="K371" s="1252">
        <v>143.68000000000001</v>
      </c>
      <c r="L371" s="1252">
        <v>1523.51</v>
      </c>
      <c r="M371" s="1252">
        <v>1031.04</v>
      </c>
      <c r="N371" s="1252">
        <v>1116.3099999999999</v>
      </c>
      <c r="O371" s="1252">
        <v>486.79000000000002</v>
      </c>
      <c r="P371" s="1252">
        <v>3889.25</v>
      </c>
      <c r="Q371" s="1252">
        <v>4419.9499999999998</v>
      </c>
      <c r="R371" s="1252">
        <v>556.75999999999999</v>
      </c>
      <c r="S371" s="1252">
        <v>17835.860000000001</v>
      </c>
      <c r="T371" s="1252">
        <v>0</v>
      </c>
      <c r="U371" s="1251" t="s">
        <v>116</v>
      </c>
      <c r="V371" s="1251" t="s">
        <v>397</v>
      </c>
      <c r="W371" s="1251" t="s">
        <v>1933</v>
      </c>
      <c r="X371" s="1251" t="s">
        <v>2042</v>
      </c>
      <c r="Y371" s="1251">
        <v>601</v>
      </c>
      <c r="Z371" s="1251">
        <v>4</v>
      </c>
      <c r="AA371" s="1251" t="b">
        <v>1</v>
      </c>
    </row>
    <row r="372" spans="1:27" ht="12">
      <c r="A372" s="1251">
        <v>25</v>
      </c>
      <c r="B372" s="1251">
        <v>400</v>
      </c>
      <c r="C372" s="1251" t="s">
        <v>1718</v>
      </c>
      <c r="D372" s="1251">
        <v>601510</v>
      </c>
      <c r="E372" s="1251" t="s">
        <v>1937</v>
      </c>
      <c r="F372" s="1251">
        <v>2019</v>
      </c>
      <c r="G372" s="1252">
        <v>1919.1199999999999</v>
      </c>
      <c r="H372" s="1252">
        <v>3247.8200000000002</v>
      </c>
      <c r="I372" s="1252">
        <v>3198.4200000000001</v>
      </c>
      <c r="J372" s="1252">
        <v>2109.0799999999999</v>
      </c>
      <c r="K372" s="1252">
        <v>3090.1199999999999</v>
      </c>
      <c r="L372" s="1252">
        <v>5042.8599999999997</v>
      </c>
      <c r="M372" s="1252">
        <v>3869.3200000000002</v>
      </c>
      <c r="N372" s="1252">
        <v>1480.1600000000001</v>
      </c>
      <c r="O372" s="1252">
        <v>2220.2399999999998</v>
      </c>
      <c r="P372" s="1252">
        <v>1242.96</v>
      </c>
      <c r="Q372" s="1252">
        <v>1997.28</v>
      </c>
      <c r="R372" s="1252">
        <v>6998.2399999999998</v>
      </c>
      <c r="S372" s="1252">
        <v>36415.619999999995</v>
      </c>
      <c r="T372" s="1252">
        <v>0</v>
      </c>
      <c r="U372" s="1251" t="s">
        <v>116</v>
      </c>
      <c r="V372" s="1251" t="s">
        <v>397</v>
      </c>
      <c r="W372" s="1251" t="s">
        <v>1931</v>
      </c>
      <c r="X372" s="1251" t="s">
        <v>2042</v>
      </c>
      <c r="Y372" s="1251">
        <v>601</v>
      </c>
      <c r="Z372" s="1251">
        <v>5</v>
      </c>
      <c r="AA372" s="1251" t="b">
        <v>1</v>
      </c>
    </row>
    <row r="373" spans="1:27" ht="12">
      <c r="A373" s="1251">
        <v>25</v>
      </c>
      <c r="B373" s="1251">
        <v>400</v>
      </c>
      <c r="C373" s="1251" t="s">
        <v>1718</v>
      </c>
      <c r="D373" s="1251">
        <v>601519</v>
      </c>
      <c r="E373" s="1251" t="s">
        <v>1938</v>
      </c>
      <c r="F373" s="1251">
        <v>2019</v>
      </c>
      <c r="G373" s="1252">
        <v>1439.3399999999999</v>
      </c>
      <c r="H373" s="1252">
        <v>1447.1700000000001</v>
      </c>
      <c r="I373" s="1252">
        <v>1439.3399999999999</v>
      </c>
      <c r="J373" s="1252">
        <v>1439.3399999999999</v>
      </c>
      <c r="K373" s="1252">
        <v>1445.0699999999999</v>
      </c>
      <c r="L373" s="1252">
        <v>2206.8899999999999</v>
      </c>
      <c r="M373" s="1252">
        <v>1463.25</v>
      </c>
      <c r="N373" s="1252">
        <v>1471.26</v>
      </c>
      <c r="O373" s="1252">
        <v>1463.25</v>
      </c>
      <c r="P373" s="1252">
        <v>1563</v>
      </c>
      <c r="Q373" s="1252">
        <v>1471.26</v>
      </c>
      <c r="R373" s="1252">
        <v>2206.8899999999999</v>
      </c>
      <c r="S373" s="1252">
        <v>19056.059999999998</v>
      </c>
      <c r="T373" s="1252">
        <v>0</v>
      </c>
      <c r="U373" s="1251" t="s">
        <v>116</v>
      </c>
      <c r="V373" s="1251" t="s">
        <v>397</v>
      </c>
      <c r="W373" s="1251" t="s">
        <v>1933</v>
      </c>
      <c r="X373" s="1251" t="s">
        <v>2042</v>
      </c>
      <c r="Y373" s="1251">
        <v>601</v>
      </c>
      <c r="Z373" s="1251">
        <v>5</v>
      </c>
      <c r="AA373" s="1251" t="b">
        <v>1</v>
      </c>
    </row>
    <row r="374" spans="1:27" ht="12">
      <c r="A374" s="1251">
        <v>25</v>
      </c>
      <c r="B374" s="1251">
        <v>400</v>
      </c>
      <c r="C374" s="1251" t="s">
        <v>1718</v>
      </c>
      <c r="D374" s="1251">
        <v>601610</v>
      </c>
      <c r="E374" s="1251" t="s">
        <v>1939</v>
      </c>
      <c r="F374" s="1251">
        <v>2019</v>
      </c>
      <c r="G374" s="1252">
        <v>0</v>
      </c>
      <c r="H374" s="1252">
        <v>0</v>
      </c>
      <c r="I374" s="1252">
        <v>0</v>
      </c>
      <c r="J374" s="1252">
        <v>0</v>
      </c>
      <c r="K374" s="1252">
        <v>1108.1199999999999</v>
      </c>
      <c r="L374" s="1252">
        <v>2355.6599999999999</v>
      </c>
      <c r="M374" s="1252">
        <v>819.36000000000001</v>
      </c>
      <c r="N374" s="1252">
        <v>1741.1400000000001</v>
      </c>
      <c r="O374" s="1252">
        <v>1741.1400000000001</v>
      </c>
      <c r="P374" s="1252">
        <v>1945.98</v>
      </c>
      <c r="Q374" s="1252">
        <v>1096.04</v>
      </c>
      <c r="R374" s="1252">
        <v>819.36000000000001</v>
      </c>
      <c r="S374" s="1252">
        <v>11626.799999999999</v>
      </c>
      <c r="T374" s="1252">
        <v>0</v>
      </c>
      <c r="U374" s="1251" t="s">
        <v>116</v>
      </c>
      <c r="V374" s="1251" t="s">
        <v>397</v>
      </c>
      <c r="W374" s="1251" t="s">
        <v>1931</v>
      </c>
      <c r="X374" s="1251" t="s">
        <v>2042</v>
      </c>
      <c r="Y374" s="1251">
        <v>601</v>
      </c>
      <c r="Z374" s="1251">
        <v>6</v>
      </c>
      <c r="AA374" s="1251" t="b">
        <v>1</v>
      </c>
    </row>
    <row r="375" spans="1:27" ht="12">
      <c r="A375" s="1251">
        <v>25</v>
      </c>
      <c r="B375" s="1251">
        <v>400</v>
      </c>
      <c r="C375" s="1251" t="s">
        <v>1718</v>
      </c>
      <c r="D375" s="1251">
        <v>601619</v>
      </c>
      <c r="E375" s="1251" t="s">
        <v>1940</v>
      </c>
      <c r="F375" s="1251">
        <v>2019</v>
      </c>
      <c r="G375" s="1252">
        <v>562.24000000000001</v>
      </c>
      <c r="H375" s="1252">
        <v>543.02999999999997</v>
      </c>
      <c r="I375" s="1252">
        <v>281.12</v>
      </c>
      <c r="J375" s="1252">
        <v>1014.8099999999999</v>
      </c>
      <c r="K375" s="1252">
        <v>1082.0999999999999</v>
      </c>
      <c r="L375" s="1252">
        <v>847.82000000000005</v>
      </c>
      <c r="M375" s="1252">
        <v>138.27000000000001</v>
      </c>
      <c r="N375" s="1252">
        <v>327.75</v>
      </c>
      <c r="O375" s="1252">
        <v>547.95000000000005</v>
      </c>
      <c r="P375" s="1252">
        <v>276.54000000000002</v>
      </c>
      <c r="Q375" s="1252">
        <v>837.01999999999998</v>
      </c>
      <c r="R375" s="1252">
        <v>1091.95</v>
      </c>
      <c r="S375" s="1252">
        <v>7550.5999999999995</v>
      </c>
      <c r="T375" s="1252">
        <v>0</v>
      </c>
      <c r="U375" s="1251" t="s">
        <v>116</v>
      </c>
      <c r="V375" s="1251" t="s">
        <v>397</v>
      </c>
      <c r="W375" s="1251" t="s">
        <v>1933</v>
      </c>
      <c r="X375" s="1251" t="s">
        <v>2042</v>
      </c>
      <c r="Y375" s="1251">
        <v>601</v>
      </c>
      <c r="Z375" s="1251">
        <v>6</v>
      </c>
      <c r="AA375" s="1251" t="b">
        <v>1</v>
      </c>
    </row>
    <row r="376" spans="1:27" ht="12">
      <c r="A376" s="1251">
        <v>25</v>
      </c>
      <c r="B376" s="1251">
        <v>400</v>
      </c>
      <c r="C376" s="1251" t="s">
        <v>1718</v>
      </c>
      <c r="D376" s="1251">
        <v>601710</v>
      </c>
      <c r="E376" s="1251" t="s">
        <v>1941</v>
      </c>
      <c r="F376" s="1251">
        <v>2019</v>
      </c>
      <c r="G376" s="1252">
        <v>264</v>
      </c>
      <c r="H376" s="1252">
        <v>264</v>
      </c>
      <c r="I376" s="1252">
        <v>264</v>
      </c>
      <c r="J376" s="1252">
        <v>264</v>
      </c>
      <c r="K376" s="1252">
        <v>371.75999999999999</v>
      </c>
      <c r="L376" s="1252">
        <v>808.72000000000003</v>
      </c>
      <c r="M376" s="1252">
        <v>629.12</v>
      </c>
      <c r="N376" s="1252">
        <v>880.55999999999995</v>
      </c>
      <c r="O376" s="1252">
        <v>287.36000000000001</v>
      </c>
      <c r="P376" s="1252">
        <v>0</v>
      </c>
      <c r="Q376" s="1252">
        <v>269.92000000000002</v>
      </c>
      <c r="R376" s="1252">
        <v>1423.24</v>
      </c>
      <c r="S376" s="1252">
        <v>5726.6799999999994</v>
      </c>
      <c r="T376" s="1252">
        <v>0</v>
      </c>
      <c r="U376" s="1251" t="s">
        <v>116</v>
      </c>
      <c r="V376" s="1251" t="s">
        <v>397</v>
      </c>
      <c r="W376" s="1251" t="s">
        <v>1931</v>
      </c>
      <c r="X376" s="1251" t="s">
        <v>2042</v>
      </c>
      <c r="Y376" s="1251">
        <v>601</v>
      </c>
      <c r="Z376" s="1251">
        <v>7</v>
      </c>
      <c r="AA376" s="1251" t="b">
        <v>1</v>
      </c>
    </row>
    <row r="377" spans="1:27" ht="12">
      <c r="A377" s="1251">
        <v>25</v>
      </c>
      <c r="B377" s="1251">
        <v>400</v>
      </c>
      <c r="C377" s="1251" t="s">
        <v>1718</v>
      </c>
      <c r="D377" s="1251">
        <v>601719</v>
      </c>
      <c r="E377" s="1251" t="s">
        <v>1942</v>
      </c>
      <c r="F377" s="1251">
        <v>2019</v>
      </c>
      <c r="G377" s="1252">
        <v>1563.8599999999999</v>
      </c>
      <c r="H377" s="1252">
        <v>1349.6400000000001</v>
      </c>
      <c r="I377" s="1252">
        <v>1144.3199999999999</v>
      </c>
      <c r="J377" s="1252">
        <v>609.91999999999996</v>
      </c>
      <c r="K377" s="1252">
        <v>536.07000000000005</v>
      </c>
      <c r="L377" s="1252">
        <v>1726.3699999999999</v>
      </c>
      <c r="M377" s="1252">
        <v>889.35000000000002</v>
      </c>
      <c r="N377" s="1252">
        <v>273.12</v>
      </c>
      <c r="O377" s="1252">
        <v>273.12</v>
      </c>
      <c r="P377" s="1252">
        <v>138.27000000000001</v>
      </c>
      <c r="Q377" s="1252">
        <v>853.04999999999995</v>
      </c>
      <c r="R377" s="1252">
        <v>2647.8200000000002</v>
      </c>
      <c r="S377" s="1252">
        <v>12004.91</v>
      </c>
      <c r="T377" s="1252">
        <v>0</v>
      </c>
      <c r="U377" s="1251" t="s">
        <v>116</v>
      </c>
      <c r="V377" s="1251" t="s">
        <v>397</v>
      </c>
      <c r="W377" s="1251" t="s">
        <v>1933</v>
      </c>
      <c r="X377" s="1251" t="s">
        <v>2042</v>
      </c>
      <c r="Y377" s="1251">
        <v>601</v>
      </c>
      <c r="Z377" s="1251">
        <v>7</v>
      </c>
      <c r="AA377" s="1251" t="b">
        <v>1</v>
      </c>
    </row>
    <row r="378" spans="1:27" ht="12">
      <c r="A378" s="1251">
        <v>25</v>
      </c>
      <c r="B378" s="1251">
        <v>400</v>
      </c>
      <c r="C378" s="1251" t="s">
        <v>1718</v>
      </c>
      <c r="D378" s="1251">
        <v>601810</v>
      </c>
      <c r="E378" s="1251" t="s">
        <v>1943</v>
      </c>
      <c r="F378" s="1251">
        <v>2019</v>
      </c>
      <c r="G378" s="1252">
        <v>936.62</v>
      </c>
      <c r="H378" s="1252">
        <v>445.07999999999998</v>
      </c>
      <c r="I378" s="1252">
        <v>610.75</v>
      </c>
      <c r="J378" s="1252">
        <v>853.03999999999996</v>
      </c>
      <c r="K378" s="1252">
        <v>2112.4200000000001</v>
      </c>
      <c r="L378" s="1252">
        <v>-4345.6599999999999</v>
      </c>
      <c r="M378" s="1252">
        <v>1283</v>
      </c>
      <c r="N378" s="1252">
        <v>949.46000000000004</v>
      </c>
      <c r="O378" s="1252">
        <v>-469.74000000000001</v>
      </c>
      <c r="P378" s="1252">
        <v>2647.1999999999998</v>
      </c>
      <c r="Q378" s="1252">
        <v>236.80000000000001</v>
      </c>
      <c r="R378" s="1252">
        <v>-3022.0300000000002</v>
      </c>
      <c r="S378" s="1252">
        <v>2236.9400000000001</v>
      </c>
      <c r="T378" s="1252">
        <v>0</v>
      </c>
      <c r="U378" s="1251" t="s">
        <v>116</v>
      </c>
      <c r="V378" s="1251" t="s">
        <v>397</v>
      </c>
      <c r="W378" s="1251" t="s">
        <v>1931</v>
      </c>
      <c r="X378" s="1251" t="s">
        <v>2042</v>
      </c>
      <c r="Y378" s="1251">
        <v>601</v>
      </c>
      <c r="Z378" s="1251">
        <v>8</v>
      </c>
      <c r="AA378" s="1251" t="b">
        <v>1</v>
      </c>
    </row>
    <row r="379" spans="1:27" ht="12">
      <c r="A379" s="1251">
        <v>25</v>
      </c>
      <c r="B379" s="1251">
        <v>400</v>
      </c>
      <c r="C379" s="1251" t="s">
        <v>1718</v>
      </c>
      <c r="D379" s="1251">
        <v>601819</v>
      </c>
      <c r="E379" s="1251" t="s">
        <v>1944</v>
      </c>
      <c r="F379" s="1251">
        <v>2019</v>
      </c>
      <c r="G379" s="1252">
        <v>0</v>
      </c>
      <c r="H379" s="1252">
        <v>0</v>
      </c>
      <c r="I379" s="1252">
        <v>0</v>
      </c>
      <c r="J379" s="1252">
        <v>0</v>
      </c>
      <c r="K379" s="1252">
        <v>0</v>
      </c>
      <c r="L379" s="1252">
        <v>0</v>
      </c>
      <c r="M379" s="1252">
        <v>0</v>
      </c>
      <c r="N379" s="1252">
        <v>634.34000000000003</v>
      </c>
      <c r="O379" s="1252">
        <v>-0.34000000000000002</v>
      </c>
      <c r="P379" s="1252">
        <v>0.34000000000000002</v>
      </c>
      <c r="Q379" s="1252">
        <v>3442.1599999999999</v>
      </c>
      <c r="R379" s="1252">
        <v>-3518.7199999999998</v>
      </c>
      <c r="S379" s="1252">
        <v>557.7800000000002</v>
      </c>
      <c r="T379" s="1252">
        <v>0</v>
      </c>
      <c r="U379" s="1251" t="s">
        <v>116</v>
      </c>
      <c r="V379" s="1251" t="s">
        <v>397</v>
      </c>
      <c r="W379" s="1251" t="s">
        <v>1933</v>
      </c>
      <c r="X379" s="1251" t="s">
        <v>2042</v>
      </c>
      <c r="Y379" s="1251">
        <v>601</v>
      </c>
      <c r="Z379" s="1251">
        <v>8</v>
      </c>
      <c r="AA379" s="1251" t="b">
        <v>1</v>
      </c>
    </row>
    <row r="380" spans="1:27" ht="12">
      <c r="A380" s="1251">
        <v>25</v>
      </c>
      <c r="B380" s="1251">
        <v>400</v>
      </c>
      <c r="C380" s="1251" t="s">
        <v>1718</v>
      </c>
      <c r="D380" s="1251">
        <v>604837</v>
      </c>
      <c r="E380" s="1251" t="s">
        <v>2087</v>
      </c>
      <c r="F380" s="1251">
        <v>2019</v>
      </c>
      <c r="G380" s="1252">
        <v>562.91999999999996</v>
      </c>
      <c r="H380" s="1252">
        <v>557.26999999999998</v>
      </c>
      <c r="I380" s="1252">
        <v>543.30999999999995</v>
      </c>
      <c r="J380" s="1252">
        <v>771.77999999999997</v>
      </c>
      <c r="K380" s="1252">
        <v>607.30999999999995</v>
      </c>
      <c r="L380" s="1252">
        <v>969.95000000000005</v>
      </c>
      <c r="M380" s="1252">
        <v>621.82000000000005</v>
      </c>
      <c r="N380" s="1252">
        <v>720.11000000000001</v>
      </c>
      <c r="O380" s="1252">
        <v>515.57000000000005</v>
      </c>
      <c r="P380" s="1252">
        <v>767.05999999999995</v>
      </c>
      <c r="Q380" s="1252">
        <v>813.86000000000001</v>
      </c>
      <c r="R380" s="1252">
        <v>1035.95</v>
      </c>
      <c r="S380" s="1252">
        <v>8486.909999999998</v>
      </c>
      <c r="T380" s="1252">
        <v>0</v>
      </c>
      <c r="U380" s="1251" t="s">
        <v>116</v>
      </c>
      <c r="V380" s="1251" t="s">
        <v>397</v>
      </c>
      <c r="W380" s="1251" t="s">
        <v>1948</v>
      </c>
      <c r="X380" s="1251" t="s">
        <v>2042</v>
      </c>
      <c r="Y380" s="1251">
        <v>604</v>
      </c>
      <c r="Z380" s="1251">
        <v>8</v>
      </c>
      <c r="AA380" s="1251" t="b">
        <v>1</v>
      </c>
    </row>
    <row r="381" spans="1:27" ht="12">
      <c r="A381" s="1251">
        <v>25</v>
      </c>
      <c r="B381" s="1251">
        <v>400</v>
      </c>
      <c r="C381" s="1251" t="s">
        <v>1718</v>
      </c>
      <c r="D381" s="1251">
        <v>615100</v>
      </c>
      <c r="E381" s="1251" t="s">
        <v>1952</v>
      </c>
      <c r="F381" s="1251">
        <v>2019</v>
      </c>
      <c r="G381" s="1252">
        <v>4588.3000000000002</v>
      </c>
      <c r="H381" s="1252">
        <v>4541.3000000000002</v>
      </c>
      <c r="I381" s="1252">
        <v>4782.4200000000001</v>
      </c>
      <c r="J381" s="1252">
        <v>1784.8800000000001</v>
      </c>
      <c r="K381" s="1252">
        <v>4140.6400000000003</v>
      </c>
      <c r="L381" s="1252">
        <v>8628.7700000000004</v>
      </c>
      <c r="M381" s="1252">
        <v>4512.4300000000003</v>
      </c>
      <c r="N381" s="1252">
        <v>9112.4799999999996</v>
      </c>
      <c r="O381" s="1252">
        <v>-691.33000000000004</v>
      </c>
      <c r="P381" s="1252">
        <v>6624.5699999999997</v>
      </c>
      <c r="Q381" s="1252">
        <v>3650.3299999999999</v>
      </c>
      <c r="R381" s="1252">
        <v>6289.9200000000001</v>
      </c>
      <c r="S381" s="1252">
        <v>57964.709999999999</v>
      </c>
      <c r="T381" s="1252">
        <v>0</v>
      </c>
      <c r="U381" s="1251" t="s">
        <v>116</v>
      </c>
      <c r="V381" s="1251" t="s">
        <v>397</v>
      </c>
      <c r="W381" s="1251" t="s">
        <v>1953</v>
      </c>
      <c r="X381" s="1251" t="s">
        <v>2042</v>
      </c>
      <c r="Y381" s="1251">
        <v>615</v>
      </c>
      <c r="Z381" s="1251">
        <v>1</v>
      </c>
      <c r="AA381" s="1251" t="b">
        <v>1</v>
      </c>
    </row>
    <row r="382" spans="1:27" ht="12">
      <c r="A382" s="1251">
        <v>25</v>
      </c>
      <c r="B382" s="1251">
        <v>400</v>
      </c>
      <c r="C382" s="1251" t="s">
        <v>1718</v>
      </c>
      <c r="D382" s="1251">
        <v>615800</v>
      </c>
      <c r="E382" s="1251" t="s">
        <v>1956</v>
      </c>
      <c r="F382" s="1251">
        <v>2019</v>
      </c>
      <c r="G382" s="1252">
        <v>0</v>
      </c>
      <c r="H382" s="1252">
        <v>0</v>
      </c>
      <c r="I382" s="1252">
        <v>0</v>
      </c>
      <c r="J382" s="1252">
        <v>101.27</v>
      </c>
      <c r="K382" s="1252">
        <v>282</v>
      </c>
      <c r="L382" s="1252">
        <v>296.25</v>
      </c>
      <c r="M382" s="1252">
        <v>230.75999999999999</v>
      </c>
      <c r="N382" s="1252">
        <v>139.53999999999999</v>
      </c>
      <c r="O382" s="1252">
        <v>91.180000000000007</v>
      </c>
      <c r="P382" s="1252">
        <v>104.31999999999999</v>
      </c>
      <c r="Q382" s="1252">
        <v>105.37</v>
      </c>
      <c r="R382" s="1252">
        <v>402.08999999999997</v>
      </c>
      <c r="S382" s="1252">
        <v>1752.78</v>
      </c>
      <c r="T382" s="1252">
        <v>0</v>
      </c>
      <c r="U382" s="1251" t="s">
        <v>116</v>
      </c>
      <c r="V382" s="1251" t="s">
        <v>397</v>
      </c>
      <c r="W382" s="1251" t="s">
        <v>1953</v>
      </c>
      <c r="X382" s="1251" t="s">
        <v>2042</v>
      </c>
      <c r="Y382" s="1251">
        <v>615</v>
      </c>
      <c r="Z382" s="1251">
        <v>8</v>
      </c>
      <c r="AA382" s="1251" t="b">
        <v>1</v>
      </c>
    </row>
    <row r="383" spans="1:27" ht="12">
      <c r="A383" s="1251">
        <v>25</v>
      </c>
      <c r="B383" s="1251">
        <v>400</v>
      </c>
      <c r="C383" s="1251" t="s">
        <v>1718</v>
      </c>
      <c r="D383" s="1251">
        <v>616100</v>
      </c>
      <c r="E383" s="1251" t="s">
        <v>1957</v>
      </c>
      <c r="F383" s="1251">
        <v>2019</v>
      </c>
      <c r="G383" s="1252">
        <v>0</v>
      </c>
      <c r="H383" s="1252">
        <v>0</v>
      </c>
      <c r="I383" s="1252">
        <v>0</v>
      </c>
      <c r="J383" s="1252">
        <v>0</v>
      </c>
      <c r="K383" s="1252">
        <v>0</v>
      </c>
      <c r="L383" s="1252">
        <v>0</v>
      </c>
      <c r="M383" s="1252">
        <v>0</v>
      </c>
      <c r="N383" s="1252">
        <v>0</v>
      </c>
      <c r="O383" s="1252">
        <v>0</v>
      </c>
      <c r="P383" s="1252">
        <v>90.959999999999994</v>
      </c>
      <c r="Q383" s="1252">
        <v>178</v>
      </c>
      <c r="R383" s="1252">
        <v>101.69</v>
      </c>
      <c r="S383" s="1252">
        <v>370.64999999999998</v>
      </c>
      <c r="T383" s="1252">
        <v>0</v>
      </c>
      <c r="U383" s="1251" t="s">
        <v>116</v>
      </c>
      <c r="V383" s="1251" t="s">
        <v>397</v>
      </c>
      <c r="W383" s="1251" t="s">
        <v>1953</v>
      </c>
      <c r="X383" s="1251" t="s">
        <v>2042</v>
      </c>
      <c r="Y383" s="1251">
        <v>616</v>
      </c>
      <c r="Z383" s="1251">
        <v>1</v>
      </c>
      <c r="AA383" s="1251" t="b">
        <v>1</v>
      </c>
    </row>
    <row r="384" spans="1:27" ht="12">
      <c r="A384" s="1251">
        <v>25</v>
      </c>
      <c r="B384" s="1251">
        <v>400</v>
      </c>
      <c r="C384" s="1251" t="s">
        <v>1718</v>
      </c>
      <c r="D384" s="1251">
        <v>616800</v>
      </c>
      <c r="E384" s="1251" t="s">
        <v>2048</v>
      </c>
      <c r="F384" s="1251">
        <v>2019</v>
      </c>
      <c r="G384" s="1252">
        <v>141.05000000000001</v>
      </c>
      <c r="H384" s="1252">
        <v>87</v>
      </c>
      <c r="I384" s="1252">
        <v>90.420000000000002</v>
      </c>
      <c r="J384" s="1252">
        <v>41.009999999999998</v>
      </c>
      <c r="K384" s="1252">
        <v>6.5300000000000002</v>
      </c>
      <c r="L384" s="1252">
        <v>6.9699999999999998</v>
      </c>
      <c r="M384" s="1252">
        <v>30.760000000000002</v>
      </c>
      <c r="N384" s="1252">
        <v>19.030000000000001</v>
      </c>
      <c r="O384" s="1252">
        <v>45.149999999999999</v>
      </c>
      <c r="P384" s="1252">
        <v>23.120000000000001</v>
      </c>
      <c r="Q384" s="1252">
        <v>23.399999999999999</v>
      </c>
      <c r="R384" s="1252">
        <v>94.909999999999997</v>
      </c>
      <c r="S384" s="1252">
        <v>609.34999999999991</v>
      </c>
      <c r="T384" s="1252">
        <v>0</v>
      </c>
      <c r="U384" s="1251" t="s">
        <v>116</v>
      </c>
      <c r="V384" s="1251" t="s">
        <v>397</v>
      </c>
      <c r="W384" s="1251" t="s">
        <v>1953</v>
      </c>
      <c r="X384" s="1251" t="s">
        <v>2042</v>
      </c>
      <c r="Y384" s="1251">
        <v>616</v>
      </c>
      <c r="Z384" s="1251">
        <v>8</v>
      </c>
      <c r="AA384" s="1251" t="b">
        <v>1</v>
      </c>
    </row>
    <row r="385" spans="1:27" ht="12">
      <c r="A385" s="1251">
        <v>25</v>
      </c>
      <c r="B385" s="1251">
        <v>400</v>
      </c>
      <c r="C385" s="1251" t="s">
        <v>1718</v>
      </c>
      <c r="D385" s="1251">
        <v>618300</v>
      </c>
      <c r="E385" s="1251" t="s">
        <v>1959</v>
      </c>
      <c r="F385" s="1251">
        <v>2019</v>
      </c>
      <c r="G385" s="1252">
        <v>0</v>
      </c>
      <c r="H385" s="1252">
        <v>0</v>
      </c>
      <c r="I385" s="1252">
        <v>0</v>
      </c>
      <c r="J385" s="1252">
        <v>0</v>
      </c>
      <c r="K385" s="1252">
        <v>0</v>
      </c>
      <c r="L385" s="1252">
        <v>0</v>
      </c>
      <c r="M385" s="1252">
        <v>0</v>
      </c>
      <c r="N385" s="1252">
        <v>0</v>
      </c>
      <c r="O385" s="1252">
        <v>0</v>
      </c>
      <c r="P385" s="1252">
        <v>0</v>
      </c>
      <c r="Q385" s="1252">
        <v>0</v>
      </c>
      <c r="R385" s="1252">
        <v>0</v>
      </c>
      <c r="S385" s="1252">
        <v>0</v>
      </c>
      <c r="T385" s="1252">
        <v>0</v>
      </c>
      <c r="U385" s="1251" t="s">
        <v>116</v>
      </c>
      <c r="V385" s="1251" t="s">
        <v>397</v>
      </c>
      <c r="W385" s="1251" t="s">
        <v>1960</v>
      </c>
      <c r="X385" s="1251" t="s">
        <v>2042</v>
      </c>
      <c r="Y385" s="1251">
        <v>618</v>
      </c>
      <c r="Z385" s="1251">
        <v>3</v>
      </c>
      <c r="AA385" s="1251" t="b">
        <v>1</v>
      </c>
    </row>
    <row r="386" spans="1:27" ht="12">
      <c r="A386" s="1251">
        <v>25</v>
      </c>
      <c r="B386" s="1251">
        <v>400</v>
      </c>
      <c r="C386" s="1251" t="s">
        <v>1718</v>
      </c>
      <c r="D386" s="1251">
        <v>618340</v>
      </c>
      <c r="E386" s="1251" t="s">
        <v>1961</v>
      </c>
      <c r="F386" s="1251">
        <v>2019</v>
      </c>
      <c r="G386" s="1252">
        <v>350.66000000000003</v>
      </c>
      <c r="H386" s="1252">
        <v>373.80000000000001</v>
      </c>
      <c r="I386" s="1252">
        <v>224.28</v>
      </c>
      <c r="J386" s="1252">
        <v>620.17999999999995</v>
      </c>
      <c r="K386" s="1252">
        <v>968.22000000000003</v>
      </c>
      <c r="L386" s="1252">
        <v>623.70000000000005</v>
      </c>
      <c r="M386" s="1252">
        <v>1342.4400000000001</v>
      </c>
      <c r="N386" s="1252">
        <v>1035.54</v>
      </c>
      <c r="O386" s="1252">
        <v>469.25999999999999</v>
      </c>
      <c r="P386" s="1252">
        <v>685.08000000000004</v>
      </c>
      <c r="Q386" s="1252">
        <v>498.95999999999998</v>
      </c>
      <c r="R386" s="1252">
        <v>1203.8399999999999</v>
      </c>
      <c r="S386" s="1252">
        <v>8395.9600000000009</v>
      </c>
      <c r="T386" s="1252">
        <v>0</v>
      </c>
      <c r="U386" s="1251" t="s">
        <v>116</v>
      </c>
      <c r="V386" s="1251" t="s">
        <v>397</v>
      </c>
      <c r="W386" s="1251" t="s">
        <v>1960</v>
      </c>
      <c r="X386" s="1251" t="s">
        <v>2042</v>
      </c>
      <c r="Y386" s="1251">
        <v>618</v>
      </c>
      <c r="Z386" s="1251">
        <v>3</v>
      </c>
      <c r="AA386" s="1251" t="b">
        <v>1</v>
      </c>
    </row>
    <row r="387" spans="1:27" ht="12">
      <c r="A387" s="1251">
        <v>25</v>
      </c>
      <c r="B387" s="1251">
        <v>400</v>
      </c>
      <c r="C387" s="1251" t="s">
        <v>1718</v>
      </c>
      <c r="D387" s="1251">
        <v>618345</v>
      </c>
      <c r="E387" s="1251" t="s">
        <v>1962</v>
      </c>
      <c r="F387" s="1251">
        <v>2019</v>
      </c>
      <c r="G387" s="1252">
        <v>577.42999999999995</v>
      </c>
      <c r="H387" s="1252">
        <v>558.13999999999999</v>
      </c>
      <c r="I387" s="1252">
        <v>521.47000000000003</v>
      </c>
      <c r="J387" s="1252">
        <v>681.53999999999996</v>
      </c>
      <c r="K387" s="1252">
        <v>520.75999999999999</v>
      </c>
      <c r="L387" s="1252">
        <v>408.89999999999998</v>
      </c>
      <c r="M387" s="1252">
        <v>1381.8</v>
      </c>
      <c r="N387" s="1252">
        <v>784.89999999999998</v>
      </c>
      <c r="O387" s="1252">
        <v>631.21000000000004</v>
      </c>
      <c r="P387" s="1252">
        <v>763.27999999999997</v>
      </c>
      <c r="Q387" s="1252">
        <v>420.18000000000001</v>
      </c>
      <c r="R387" s="1252">
        <v>730.38</v>
      </c>
      <c r="S387" s="1252">
        <v>7979.9899999999998</v>
      </c>
      <c r="T387" s="1252">
        <v>0</v>
      </c>
      <c r="U387" s="1251" t="s">
        <v>116</v>
      </c>
      <c r="V387" s="1251" t="s">
        <v>397</v>
      </c>
      <c r="W387" s="1251" t="s">
        <v>1960</v>
      </c>
      <c r="X387" s="1251" t="s">
        <v>2042</v>
      </c>
      <c r="Y387" s="1251">
        <v>618</v>
      </c>
      <c r="Z387" s="1251">
        <v>3</v>
      </c>
      <c r="AA387" s="1251" t="b">
        <v>1</v>
      </c>
    </row>
    <row r="388" spans="1:27" ht="12">
      <c r="A388" s="1251">
        <v>25</v>
      </c>
      <c r="B388" s="1251">
        <v>400</v>
      </c>
      <c r="C388" s="1251" t="s">
        <v>1718</v>
      </c>
      <c r="D388" s="1251">
        <v>618365</v>
      </c>
      <c r="E388" s="1251" t="s">
        <v>2088</v>
      </c>
      <c r="F388" s="1251">
        <v>2019</v>
      </c>
      <c r="G388" s="1252">
        <v>455</v>
      </c>
      <c r="H388" s="1252">
        <v>192.5</v>
      </c>
      <c r="I388" s="1252">
        <v>362.92000000000002</v>
      </c>
      <c r="J388" s="1252">
        <v>359.31999999999999</v>
      </c>
      <c r="K388" s="1252">
        <v>458.69999999999999</v>
      </c>
      <c r="L388" s="1252">
        <v>596.30999999999995</v>
      </c>
      <c r="M388" s="1252">
        <v>519.86000000000001</v>
      </c>
      <c r="N388" s="1252">
        <v>438.36000000000001</v>
      </c>
      <c r="O388" s="1252">
        <v>245</v>
      </c>
      <c r="P388" s="1252">
        <v>743.75</v>
      </c>
      <c r="Q388" s="1252">
        <v>35</v>
      </c>
      <c r="R388" s="1252">
        <v>682.5</v>
      </c>
      <c r="S388" s="1252">
        <v>5089.2200000000003</v>
      </c>
      <c r="T388" s="1252">
        <v>0</v>
      </c>
      <c r="U388" s="1251" t="s">
        <v>116</v>
      </c>
      <c r="V388" s="1251" t="s">
        <v>397</v>
      </c>
      <c r="W388" s="1251" t="s">
        <v>1960</v>
      </c>
      <c r="X388" s="1251" t="s">
        <v>2042</v>
      </c>
      <c r="Y388" s="1251">
        <v>618</v>
      </c>
      <c r="Z388" s="1251">
        <v>3</v>
      </c>
      <c r="AA388" s="1251" t="b">
        <v>1</v>
      </c>
    </row>
    <row r="389" spans="1:27" ht="12">
      <c r="A389" s="1251">
        <v>25</v>
      </c>
      <c r="B389" s="1251">
        <v>400</v>
      </c>
      <c r="C389" s="1251" t="s">
        <v>1718</v>
      </c>
      <c r="D389" s="1251">
        <v>620500</v>
      </c>
      <c r="E389" s="1251" t="s">
        <v>2051</v>
      </c>
      <c r="F389" s="1251">
        <v>2019</v>
      </c>
      <c r="G389" s="1252">
        <v>284.44</v>
      </c>
      <c r="H389" s="1252">
        <v>334.75</v>
      </c>
      <c r="I389" s="1252">
        <v>233.06999999999999</v>
      </c>
      <c r="J389" s="1252">
        <v>1010.63</v>
      </c>
      <c r="K389" s="1252">
        <v>242.78999999999999</v>
      </c>
      <c r="L389" s="1252">
        <v>381</v>
      </c>
      <c r="M389" s="1252">
        <v>94.049999999999997</v>
      </c>
      <c r="N389" s="1252">
        <v>432.24000000000001</v>
      </c>
      <c r="O389" s="1252">
        <v>23.640000000000001</v>
      </c>
      <c r="P389" s="1252">
        <v>1930.8800000000001</v>
      </c>
      <c r="Q389" s="1252">
        <v>1066.04</v>
      </c>
      <c r="R389" s="1252">
        <v>707.48000000000002</v>
      </c>
      <c r="S389" s="1252">
        <v>6741.0100000000002</v>
      </c>
      <c r="T389" s="1252">
        <v>0</v>
      </c>
      <c r="U389" s="1251" t="s">
        <v>116</v>
      </c>
      <c r="V389" s="1251" t="s">
        <v>397</v>
      </c>
      <c r="W389" s="1251" t="s">
        <v>1966</v>
      </c>
      <c r="X389" s="1251" t="s">
        <v>2042</v>
      </c>
      <c r="Y389" s="1251">
        <v>620</v>
      </c>
      <c r="Z389" s="1251">
        <v>5</v>
      </c>
      <c r="AA389" s="1251" t="b">
        <v>1</v>
      </c>
    </row>
    <row r="390" spans="1:27" ht="12">
      <c r="A390" s="1251">
        <v>25</v>
      </c>
      <c r="B390" s="1251">
        <v>400</v>
      </c>
      <c r="C390" s="1251" t="s">
        <v>1718</v>
      </c>
      <c r="D390" s="1251">
        <v>620506</v>
      </c>
      <c r="E390" s="1251" t="s">
        <v>1970</v>
      </c>
      <c r="F390" s="1251">
        <v>2019</v>
      </c>
      <c r="G390" s="1252">
        <v>0</v>
      </c>
      <c r="H390" s="1252">
        <v>0</v>
      </c>
      <c r="I390" s="1252">
        <v>0</v>
      </c>
      <c r="J390" s="1252">
        <v>90</v>
      </c>
      <c r="K390" s="1252">
        <v>18.989999999999998</v>
      </c>
      <c r="L390" s="1252">
        <v>18</v>
      </c>
      <c r="M390" s="1252">
        <v>0</v>
      </c>
      <c r="N390" s="1252">
        <v>0</v>
      </c>
      <c r="O390" s="1252">
        <v>0</v>
      </c>
      <c r="P390" s="1252">
        <v>0</v>
      </c>
      <c r="Q390" s="1252">
        <v>0</v>
      </c>
      <c r="R390" s="1252">
        <v>0</v>
      </c>
      <c r="S390" s="1252">
        <v>126.98999999999999</v>
      </c>
      <c r="T390" s="1252">
        <v>0</v>
      </c>
      <c r="U390" s="1251" t="s">
        <v>116</v>
      </c>
      <c r="V390" s="1251" t="s">
        <v>397</v>
      </c>
      <c r="W390" s="1251" t="s">
        <v>1966</v>
      </c>
      <c r="X390" s="1251" t="s">
        <v>2042</v>
      </c>
      <c r="Y390" s="1251">
        <v>620</v>
      </c>
      <c r="Z390" s="1251">
        <v>5</v>
      </c>
      <c r="AA390" s="1251" t="b">
        <v>1</v>
      </c>
    </row>
    <row r="391" spans="1:27" ht="12">
      <c r="A391" s="1251">
        <v>25</v>
      </c>
      <c r="B391" s="1251">
        <v>400</v>
      </c>
      <c r="C391" s="1251" t="s">
        <v>1718</v>
      </c>
      <c r="D391" s="1251">
        <v>620508</v>
      </c>
      <c r="E391" s="1251" t="s">
        <v>2089</v>
      </c>
      <c r="F391" s="1251">
        <v>2019</v>
      </c>
      <c r="G391" s="1252">
        <v>0</v>
      </c>
      <c r="H391" s="1252">
        <v>0</v>
      </c>
      <c r="I391" s="1252">
        <v>0</v>
      </c>
      <c r="J391" s="1252">
        <v>0</v>
      </c>
      <c r="K391" s="1252">
        <v>0</v>
      </c>
      <c r="L391" s="1252">
        <v>0</v>
      </c>
      <c r="M391" s="1252">
        <v>0</v>
      </c>
      <c r="N391" s="1252">
        <v>0</v>
      </c>
      <c r="O391" s="1252">
        <v>0</v>
      </c>
      <c r="P391" s="1252">
        <v>0</v>
      </c>
      <c r="Q391" s="1252">
        <v>0.84999999999999998</v>
      </c>
      <c r="R391" s="1252">
        <v>0</v>
      </c>
      <c r="S391" s="1252">
        <v>0.84999999999999998</v>
      </c>
      <c r="T391" s="1252">
        <v>0</v>
      </c>
      <c r="U391" s="1251" t="s">
        <v>116</v>
      </c>
      <c r="V391" s="1251" t="s">
        <v>397</v>
      </c>
      <c r="W391" s="1251" t="s">
        <v>1966</v>
      </c>
      <c r="X391" s="1251" t="s">
        <v>2042</v>
      </c>
      <c r="Y391" s="1251">
        <v>620</v>
      </c>
      <c r="Z391" s="1251">
        <v>5</v>
      </c>
      <c r="AA391" s="1251" t="b">
        <v>1</v>
      </c>
    </row>
    <row r="392" spans="1:27" ht="12">
      <c r="A392" s="1251">
        <v>25</v>
      </c>
      <c r="B392" s="1251">
        <v>400</v>
      </c>
      <c r="C392" s="1251" t="s">
        <v>1718</v>
      </c>
      <c r="D392" s="1251">
        <v>620600</v>
      </c>
      <c r="E392" s="1251" t="s">
        <v>1973</v>
      </c>
      <c r="F392" s="1251">
        <v>2019</v>
      </c>
      <c r="G392" s="1252">
        <v>0</v>
      </c>
      <c r="H392" s="1252">
        <v>0</v>
      </c>
      <c r="I392" s="1252">
        <v>0</v>
      </c>
      <c r="J392" s="1252">
        <v>0</v>
      </c>
      <c r="K392" s="1252">
        <v>0</v>
      </c>
      <c r="L392" s="1252">
        <v>0</v>
      </c>
      <c r="M392" s="1252">
        <v>0</v>
      </c>
      <c r="N392" s="1252">
        <v>0</v>
      </c>
      <c r="O392" s="1252">
        <v>0</v>
      </c>
      <c r="P392" s="1252">
        <v>117.23999999999999</v>
      </c>
      <c r="Q392" s="1252">
        <v>0</v>
      </c>
      <c r="R392" s="1252">
        <v>0</v>
      </c>
      <c r="S392" s="1252">
        <v>117.23999999999999</v>
      </c>
      <c r="T392" s="1252">
        <v>0</v>
      </c>
      <c r="U392" s="1251" t="s">
        <v>116</v>
      </c>
      <c r="V392" s="1251" t="s">
        <v>397</v>
      </c>
      <c r="W392" s="1251" t="s">
        <v>1966</v>
      </c>
      <c r="X392" s="1251" t="s">
        <v>2042</v>
      </c>
      <c r="Y392" s="1251">
        <v>620</v>
      </c>
      <c r="Z392" s="1251">
        <v>6</v>
      </c>
      <c r="AA392" s="1251" t="b">
        <v>1</v>
      </c>
    </row>
    <row r="393" spans="1:27" ht="12">
      <c r="A393" s="1251">
        <v>25</v>
      </c>
      <c r="B393" s="1251">
        <v>400</v>
      </c>
      <c r="C393" s="1251" t="s">
        <v>1718</v>
      </c>
      <c r="D393" s="1251">
        <v>635300</v>
      </c>
      <c r="E393" s="1251" t="s">
        <v>1981</v>
      </c>
      <c r="F393" s="1251">
        <v>2019</v>
      </c>
      <c r="G393" s="1252">
        <v>14.09</v>
      </c>
      <c r="H393" s="1252">
        <v>1865</v>
      </c>
      <c r="I393" s="1252">
        <v>11164</v>
      </c>
      <c r="J393" s="1252">
        <v>-2747</v>
      </c>
      <c r="K393" s="1252">
        <v>4365</v>
      </c>
      <c r="L393" s="1252">
        <v>2852.9499999999998</v>
      </c>
      <c r="M393" s="1252">
        <v>198.50999999999999</v>
      </c>
      <c r="N393" s="1252">
        <v>2000</v>
      </c>
      <c r="O393" s="1252">
        <v>-1560</v>
      </c>
      <c r="P393" s="1252">
        <v>6840</v>
      </c>
      <c r="Q393" s="1252">
        <v>2443</v>
      </c>
      <c r="R393" s="1252">
        <v>4340</v>
      </c>
      <c r="S393" s="1252">
        <v>31775.549999999999</v>
      </c>
      <c r="T393" s="1252">
        <v>0</v>
      </c>
      <c r="U393" s="1251" t="s">
        <v>116</v>
      </c>
      <c r="V393" s="1251" t="s">
        <v>397</v>
      </c>
      <c r="W393" s="1251" t="s">
        <v>1982</v>
      </c>
      <c r="X393" s="1251" t="s">
        <v>2042</v>
      </c>
      <c r="Y393" s="1251">
        <v>635</v>
      </c>
      <c r="Z393" s="1251">
        <v>3</v>
      </c>
      <c r="AA393" s="1251" t="b">
        <v>1</v>
      </c>
    </row>
    <row r="394" spans="1:27" ht="12">
      <c r="A394" s="1251">
        <v>25</v>
      </c>
      <c r="B394" s="1251">
        <v>400</v>
      </c>
      <c r="C394" s="1251" t="s">
        <v>1718</v>
      </c>
      <c r="D394" s="1251">
        <v>636500</v>
      </c>
      <c r="E394" s="1251" t="s">
        <v>2062</v>
      </c>
      <c r="F394" s="1251">
        <v>2019</v>
      </c>
      <c r="G394" s="1252">
        <v>0</v>
      </c>
      <c r="H394" s="1252">
        <v>0</v>
      </c>
      <c r="I394" s="1252">
        <v>0</v>
      </c>
      <c r="J394" s="1252">
        <v>0</v>
      </c>
      <c r="K394" s="1252">
        <v>0</v>
      </c>
      <c r="L394" s="1252">
        <v>0</v>
      </c>
      <c r="M394" s="1252">
        <v>0</v>
      </c>
      <c r="N394" s="1252">
        <v>346.52999999999997</v>
      </c>
      <c r="O394" s="1252">
        <v>0</v>
      </c>
      <c r="P394" s="1252">
        <v>0</v>
      </c>
      <c r="Q394" s="1252">
        <v>0</v>
      </c>
      <c r="R394" s="1252">
        <v>143.94</v>
      </c>
      <c r="S394" s="1252">
        <v>490.46999999999997</v>
      </c>
      <c r="T394" s="1252">
        <v>0</v>
      </c>
      <c r="U394" s="1251" t="s">
        <v>116</v>
      </c>
      <c r="V394" s="1251" t="s">
        <v>397</v>
      </c>
      <c r="W394" s="1251" t="s">
        <v>1984</v>
      </c>
      <c r="X394" s="1251" t="s">
        <v>2042</v>
      </c>
      <c r="Y394" s="1251">
        <v>636</v>
      </c>
      <c r="Z394" s="1251">
        <v>5</v>
      </c>
      <c r="AA394" s="1251" t="b">
        <v>1</v>
      </c>
    </row>
    <row r="395" spans="1:27" ht="12">
      <c r="A395" s="1251">
        <v>25</v>
      </c>
      <c r="B395" s="1251">
        <v>400</v>
      </c>
      <c r="C395" s="1251" t="s">
        <v>1718</v>
      </c>
      <c r="D395" s="1251">
        <v>636503</v>
      </c>
      <c r="E395" s="1251" t="s">
        <v>1989</v>
      </c>
      <c r="F395" s="1251">
        <v>2019</v>
      </c>
      <c r="G395" s="1252">
        <v>195.47999999999999</v>
      </c>
      <c r="H395" s="1252">
        <v>254.03999999999999</v>
      </c>
      <c r="I395" s="1252">
        <v>307.12</v>
      </c>
      <c r="J395" s="1252">
        <v>203.93000000000001</v>
      </c>
      <c r="K395" s="1252">
        <v>0</v>
      </c>
      <c r="L395" s="1252">
        <v>451.73000000000002</v>
      </c>
      <c r="M395" s="1252">
        <v>254.34</v>
      </c>
      <c r="N395" s="1252">
        <v>288.80000000000001</v>
      </c>
      <c r="O395" s="1252">
        <v>195.75999999999999</v>
      </c>
      <c r="P395" s="1252">
        <v>257.05000000000001</v>
      </c>
      <c r="Q395" s="1252">
        <v>454.68000000000001</v>
      </c>
      <c r="R395" s="1252">
        <v>251.41999999999999</v>
      </c>
      <c r="S395" s="1252">
        <v>3114.3499999999999</v>
      </c>
      <c r="T395" s="1252">
        <v>0</v>
      </c>
      <c r="U395" s="1251" t="s">
        <v>116</v>
      </c>
      <c r="V395" s="1251" t="s">
        <v>397</v>
      </c>
      <c r="W395" s="1251" t="s">
        <v>1984</v>
      </c>
      <c r="X395" s="1251" t="s">
        <v>2042</v>
      </c>
      <c r="Y395" s="1251">
        <v>636</v>
      </c>
      <c r="Z395" s="1251">
        <v>5</v>
      </c>
      <c r="AA395" s="1251" t="b">
        <v>1</v>
      </c>
    </row>
    <row r="396" spans="1:27" ht="12">
      <c r="A396" s="1251">
        <v>25</v>
      </c>
      <c r="B396" s="1251">
        <v>400</v>
      </c>
      <c r="C396" s="1251" t="s">
        <v>1718</v>
      </c>
      <c r="D396" s="1251">
        <v>636600</v>
      </c>
      <c r="E396" s="1251" t="s">
        <v>1990</v>
      </c>
      <c r="F396" s="1251">
        <v>2019</v>
      </c>
      <c r="G396" s="1252">
        <v>0</v>
      </c>
      <c r="H396" s="1252">
        <v>0</v>
      </c>
      <c r="I396" s="1252">
        <v>0</v>
      </c>
      <c r="J396" s="1252">
        <v>0</v>
      </c>
      <c r="K396" s="1252">
        <v>138.61000000000001</v>
      </c>
      <c r="L396" s="1252">
        <v>0</v>
      </c>
      <c r="M396" s="1252">
        <v>0</v>
      </c>
      <c r="N396" s="1252">
        <v>0</v>
      </c>
      <c r="O396" s="1252">
        <v>0</v>
      </c>
      <c r="P396" s="1252">
        <v>3660.2800000000002</v>
      </c>
      <c r="Q396" s="1252">
        <v>0</v>
      </c>
      <c r="R396" s="1252">
        <v>0</v>
      </c>
      <c r="S396" s="1252">
        <v>3798.8900000000003</v>
      </c>
      <c r="T396" s="1252">
        <v>0</v>
      </c>
      <c r="U396" s="1251" t="s">
        <v>116</v>
      </c>
      <c r="V396" s="1251" t="s">
        <v>397</v>
      </c>
      <c r="W396" s="1251" t="s">
        <v>1986</v>
      </c>
      <c r="X396" s="1251" t="s">
        <v>2042</v>
      </c>
      <c r="Y396" s="1251">
        <v>636</v>
      </c>
      <c r="Z396" s="1251">
        <v>6</v>
      </c>
      <c r="AA396" s="1251" t="b">
        <v>1</v>
      </c>
    </row>
    <row r="397" spans="1:27" ht="12">
      <c r="A397" s="1251">
        <v>25</v>
      </c>
      <c r="B397" s="1251">
        <v>400</v>
      </c>
      <c r="C397" s="1251" t="s">
        <v>1718</v>
      </c>
      <c r="D397" s="1251">
        <v>636603</v>
      </c>
      <c r="E397" s="1251" t="s">
        <v>1993</v>
      </c>
      <c r="F397" s="1251">
        <v>2019</v>
      </c>
      <c r="G397" s="1252">
        <v>691</v>
      </c>
      <c r="H397" s="1252">
        <v>0</v>
      </c>
      <c r="I397" s="1252">
        <v>0</v>
      </c>
      <c r="J397" s="1252">
        <v>0</v>
      </c>
      <c r="K397" s="1252">
        <v>0</v>
      </c>
      <c r="L397" s="1252">
        <v>0</v>
      </c>
      <c r="M397" s="1252">
        <v>0</v>
      </c>
      <c r="N397" s="1252">
        <v>0</v>
      </c>
      <c r="O397" s="1252">
        <v>0</v>
      </c>
      <c r="P397" s="1252">
        <v>316</v>
      </c>
      <c r="Q397" s="1252">
        <v>0</v>
      </c>
      <c r="R397" s="1252">
        <v>0</v>
      </c>
      <c r="S397" s="1252">
        <v>1007</v>
      </c>
      <c r="T397" s="1252">
        <v>0</v>
      </c>
      <c r="U397" s="1251" t="s">
        <v>116</v>
      </c>
      <c r="V397" s="1251" t="s">
        <v>397</v>
      </c>
      <c r="W397" s="1251" t="s">
        <v>1986</v>
      </c>
      <c r="X397" s="1251" t="s">
        <v>2042</v>
      </c>
      <c r="Y397" s="1251">
        <v>636</v>
      </c>
      <c r="Z397" s="1251">
        <v>6</v>
      </c>
      <c r="AA397" s="1251" t="b">
        <v>1</v>
      </c>
    </row>
    <row r="398" spans="1:27" ht="12">
      <c r="A398" s="1251">
        <v>25</v>
      </c>
      <c r="B398" s="1251">
        <v>400</v>
      </c>
      <c r="C398" s="1251" t="s">
        <v>1718</v>
      </c>
      <c r="D398" s="1251">
        <v>636610</v>
      </c>
      <c r="E398" s="1251" t="s">
        <v>1994</v>
      </c>
      <c r="F398" s="1251">
        <v>2019</v>
      </c>
      <c r="G398" s="1252">
        <v>521.59000000000003</v>
      </c>
      <c r="H398" s="1252">
        <v>581.5</v>
      </c>
      <c r="I398" s="1252">
        <v>521.55999999999995</v>
      </c>
      <c r="J398" s="1252">
        <v>551.44000000000005</v>
      </c>
      <c r="K398" s="1252">
        <v>222.43000000000001</v>
      </c>
      <c r="L398" s="1252">
        <v>223.50999999999999</v>
      </c>
      <c r="M398" s="1252">
        <v>821.76999999999998</v>
      </c>
      <c r="N398" s="1252">
        <v>1045.25</v>
      </c>
      <c r="O398" s="1252">
        <v>626.70000000000005</v>
      </c>
      <c r="P398" s="1252">
        <v>1034.55</v>
      </c>
      <c r="Q398" s="1252">
        <v>1504.02</v>
      </c>
      <c r="R398" s="1252">
        <v>532.25999999999999</v>
      </c>
      <c r="S398" s="1252">
        <v>8186.5799999999999</v>
      </c>
      <c r="T398" s="1252">
        <v>0</v>
      </c>
      <c r="U398" s="1251" t="s">
        <v>116</v>
      </c>
      <c r="V398" s="1251" t="s">
        <v>397</v>
      </c>
      <c r="W398" s="1251" t="s">
        <v>1986</v>
      </c>
      <c r="X398" s="1251" t="s">
        <v>2042</v>
      </c>
      <c r="Y398" s="1251">
        <v>636</v>
      </c>
      <c r="Z398" s="1251">
        <v>6</v>
      </c>
      <c r="AA398" s="1251" t="b">
        <v>1</v>
      </c>
    </row>
    <row r="399" spans="1:27" ht="12">
      <c r="A399" s="1251">
        <v>25</v>
      </c>
      <c r="B399" s="1251">
        <v>400</v>
      </c>
      <c r="C399" s="1251" t="s">
        <v>1718</v>
      </c>
      <c r="D399" s="1251">
        <v>636800</v>
      </c>
      <c r="E399" s="1251" t="s">
        <v>1997</v>
      </c>
      <c r="F399" s="1251">
        <v>2019</v>
      </c>
      <c r="G399" s="1252">
        <v>263.12</v>
      </c>
      <c r="H399" s="1252">
        <v>263.14999999999998</v>
      </c>
      <c r="I399" s="1252">
        <v>263.13</v>
      </c>
      <c r="J399" s="1252">
        <v>263.18000000000001</v>
      </c>
      <c r="K399" s="1252">
        <v>263.13</v>
      </c>
      <c r="L399" s="1252">
        <v>262.69999999999999</v>
      </c>
      <c r="M399" s="1252">
        <v>262.69999999999999</v>
      </c>
      <c r="N399" s="1252">
        <v>262.70999999999998</v>
      </c>
      <c r="O399" s="1252">
        <v>262.67000000000002</v>
      </c>
      <c r="P399" s="1252">
        <v>262.64999999999998</v>
      </c>
      <c r="Q399" s="1252">
        <v>525.29999999999995</v>
      </c>
      <c r="R399" s="1252">
        <v>262.64999999999998</v>
      </c>
      <c r="S399" s="1252">
        <v>3417.0900000000006</v>
      </c>
      <c r="T399" s="1252">
        <v>0</v>
      </c>
      <c r="U399" s="1251" t="s">
        <v>116</v>
      </c>
      <c r="V399" s="1251" t="s">
        <v>397</v>
      </c>
      <c r="W399" s="1251" t="s">
        <v>1996</v>
      </c>
      <c r="X399" s="1251" t="s">
        <v>2042</v>
      </c>
      <c r="Y399" s="1251">
        <v>636</v>
      </c>
      <c r="Z399" s="1251">
        <v>8</v>
      </c>
      <c r="AA399" s="1251" t="b">
        <v>1</v>
      </c>
    </row>
    <row r="400" spans="1:27" ht="12">
      <c r="A400" s="1251">
        <v>25</v>
      </c>
      <c r="B400" s="1251">
        <v>400</v>
      </c>
      <c r="C400" s="1251" t="s">
        <v>1718</v>
      </c>
      <c r="D400" s="1251">
        <v>650540</v>
      </c>
      <c r="E400" s="1251" t="s">
        <v>2004</v>
      </c>
      <c r="F400" s="1251">
        <v>2019</v>
      </c>
      <c r="G400" s="1252">
        <v>0</v>
      </c>
      <c r="H400" s="1252">
        <v>0</v>
      </c>
      <c r="I400" s="1252">
        <v>0</v>
      </c>
      <c r="J400" s="1252">
        <v>0</v>
      </c>
      <c r="K400" s="1252">
        <v>0</v>
      </c>
      <c r="L400" s="1252">
        <v>0</v>
      </c>
      <c r="M400" s="1252">
        <v>0</v>
      </c>
      <c r="N400" s="1252">
        <v>0</v>
      </c>
      <c r="O400" s="1252">
        <v>0</v>
      </c>
      <c r="P400" s="1252">
        <v>107.67</v>
      </c>
      <c r="Q400" s="1252">
        <v>0</v>
      </c>
      <c r="R400" s="1252">
        <v>0</v>
      </c>
      <c r="S400" s="1252">
        <v>107.67</v>
      </c>
      <c r="T400" s="1252">
        <v>0</v>
      </c>
      <c r="U400" s="1251" t="s">
        <v>116</v>
      </c>
      <c r="V400" s="1251" t="s">
        <v>397</v>
      </c>
      <c r="W400" s="1251" t="s">
        <v>2005</v>
      </c>
      <c r="X400" s="1251" t="s">
        <v>2042</v>
      </c>
      <c r="Y400" s="1251">
        <v>650</v>
      </c>
      <c r="Z400" s="1251">
        <v>5</v>
      </c>
      <c r="AA400" s="1251" t="b">
        <v>1</v>
      </c>
    </row>
    <row r="401" spans="1:27" ht="12">
      <c r="A401" s="1251">
        <v>25</v>
      </c>
      <c r="B401" s="1251">
        <v>400</v>
      </c>
      <c r="C401" s="1251" t="s">
        <v>1718</v>
      </c>
      <c r="D401" s="1251">
        <v>650800</v>
      </c>
      <c r="E401" s="1251" t="s">
        <v>2007</v>
      </c>
      <c r="F401" s="1251">
        <v>2019</v>
      </c>
      <c r="G401" s="1252">
        <v>0</v>
      </c>
      <c r="H401" s="1252">
        <v>105</v>
      </c>
      <c r="I401" s="1252">
        <v>0</v>
      </c>
      <c r="J401" s="1252">
        <v>128</v>
      </c>
      <c r="K401" s="1252">
        <v>0</v>
      </c>
      <c r="L401" s="1252">
        <v>0</v>
      </c>
      <c r="M401" s="1252">
        <v>0</v>
      </c>
      <c r="N401" s="1252">
        <v>0</v>
      </c>
      <c r="O401" s="1252">
        <v>0</v>
      </c>
      <c r="P401" s="1252">
        <v>0</v>
      </c>
      <c r="Q401" s="1252">
        <v>0</v>
      </c>
      <c r="R401" s="1252">
        <v>162.5</v>
      </c>
      <c r="S401" s="1252">
        <v>395.5</v>
      </c>
      <c r="T401" s="1252">
        <v>0</v>
      </c>
      <c r="U401" s="1251" t="s">
        <v>116</v>
      </c>
      <c r="V401" s="1251" t="s">
        <v>397</v>
      </c>
      <c r="W401" s="1251" t="s">
        <v>2005</v>
      </c>
      <c r="X401" s="1251" t="s">
        <v>2042</v>
      </c>
      <c r="Y401" s="1251">
        <v>650</v>
      </c>
      <c r="Z401" s="1251">
        <v>8</v>
      </c>
      <c r="AA401" s="1251" t="b">
        <v>1</v>
      </c>
    </row>
    <row r="402" spans="1:27" ht="12">
      <c r="A402" s="1251">
        <v>25</v>
      </c>
      <c r="B402" s="1251">
        <v>400</v>
      </c>
      <c r="C402" s="1251" t="s">
        <v>1718</v>
      </c>
      <c r="D402" s="1251">
        <v>670700</v>
      </c>
      <c r="E402" s="1251" t="s">
        <v>2008</v>
      </c>
      <c r="F402" s="1251">
        <v>2019</v>
      </c>
      <c r="G402" s="1252">
        <v>1604.9300000000001</v>
      </c>
      <c r="H402" s="1252">
        <v>318.07999999999998</v>
      </c>
      <c r="I402" s="1252">
        <v>1224.99</v>
      </c>
      <c r="J402" s="1252">
        <v>264.95999999999998</v>
      </c>
      <c r="K402" s="1252">
        <v>1809.98</v>
      </c>
      <c r="L402" s="1252">
        <v>306.08999999999997</v>
      </c>
      <c r="M402" s="1252">
        <v>353.69999999999999</v>
      </c>
      <c r="N402" s="1252">
        <v>736.70000000000005</v>
      </c>
      <c r="O402" s="1252">
        <v>1500.6600000000001</v>
      </c>
      <c r="P402" s="1252">
        <v>743.87</v>
      </c>
      <c r="Q402" s="1252">
        <v>1499.9100000000001</v>
      </c>
      <c r="R402" s="1252">
        <v>1069.9400000000001</v>
      </c>
      <c r="S402" s="1252">
        <v>11433.810000000001</v>
      </c>
      <c r="T402" s="1252">
        <v>0</v>
      </c>
      <c r="U402" s="1251" t="s">
        <v>116</v>
      </c>
      <c r="V402" s="1251" t="s">
        <v>397</v>
      </c>
      <c r="W402" s="1251" t="s">
        <v>2009</v>
      </c>
      <c r="X402" s="1251" t="s">
        <v>2042</v>
      </c>
      <c r="Y402" s="1251">
        <v>670</v>
      </c>
      <c r="Z402" s="1251">
        <v>7</v>
      </c>
      <c r="AA402" s="1251" t="b">
        <v>1</v>
      </c>
    </row>
    <row r="403" spans="1:27" ht="12">
      <c r="A403" s="1251">
        <v>25</v>
      </c>
      <c r="B403" s="1251">
        <v>400</v>
      </c>
      <c r="C403" s="1251" t="s">
        <v>1718</v>
      </c>
      <c r="D403" s="1251">
        <v>670710</v>
      </c>
      <c r="E403" s="1251" t="s">
        <v>2010</v>
      </c>
      <c r="F403" s="1251">
        <v>2019</v>
      </c>
      <c r="G403" s="1252">
        <v>-191.46000000000001</v>
      </c>
      <c r="H403" s="1252">
        <v>-438.13</v>
      </c>
      <c r="I403" s="1252">
        <v>-185.28</v>
      </c>
      <c r="J403" s="1252">
        <v>-671.04999999999995</v>
      </c>
      <c r="K403" s="1252">
        <v>-152.52000000000001</v>
      </c>
      <c r="L403" s="1252">
        <v>-801.38999999999999</v>
      </c>
      <c r="M403" s="1252">
        <v>-299.11000000000001</v>
      </c>
      <c r="N403" s="1252">
        <v>-669.51999999999998</v>
      </c>
      <c r="O403" s="1252">
        <v>-35.07</v>
      </c>
      <c r="P403" s="1252">
        <v>0</v>
      </c>
      <c r="Q403" s="1252">
        <v>-119.79000000000001</v>
      </c>
      <c r="R403" s="1252">
        <v>-263.88999999999999</v>
      </c>
      <c r="S403" s="1252">
        <v>-3827.21</v>
      </c>
      <c r="T403" s="1252">
        <v>0</v>
      </c>
      <c r="U403" s="1251" t="s">
        <v>116</v>
      </c>
      <c r="V403" s="1251" t="s">
        <v>397</v>
      </c>
      <c r="W403" s="1251" t="s">
        <v>2009</v>
      </c>
      <c r="X403" s="1251" t="s">
        <v>2042</v>
      </c>
      <c r="Y403" s="1251">
        <v>670</v>
      </c>
      <c r="Z403" s="1251">
        <v>7</v>
      </c>
      <c r="AA403" s="1251" t="b">
        <v>1</v>
      </c>
    </row>
    <row r="404" spans="1:27" ht="12">
      <c r="A404" s="1251">
        <v>25</v>
      </c>
      <c r="B404" s="1251">
        <v>400</v>
      </c>
      <c r="C404" s="1251" t="s">
        <v>1718</v>
      </c>
      <c r="D404" s="1251">
        <v>675800</v>
      </c>
      <c r="E404" s="1251" t="s">
        <v>2014</v>
      </c>
      <c r="F404" s="1251">
        <v>2019</v>
      </c>
      <c r="G404" s="1252">
        <v>0</v>
      </c>
      <c r="H404" s="1252">
        <v>0</v>
      </c>
      <c r="I404" s="1252">
        <v>0</v>
      </c>
      <c r="J404" s="1252">
        <v>0</v>
      </c>
      <c r="K404" s="1252">
        <v>0</v>
      </c>
      <c r="L404" s="1252">
        <v>0</v>
      </c>
      <c r="M404" s="1252">
        <v>0</v>
      </c>
      <c r="N404" s="1252">
        <v>0</v>
      </c>
      <c r="O404" s="1252">
        <v>0</v>
      </c>
      <c r="P404" s="1252">
        <v>0</v>
      </c>
      <c r="Q404" s="1252">
        <v>0</v>
      </c>
      <c r="R404" s="1252">
        <v>0</v>
      </c>
      <c r="S404" s="1252">
        <v>0</v>
      </c>
      <c r="T404" s="1252">
        <v>0</v>
      </c>
      <c r="U404" s="1251" t="s">
        <v>116</v>
      </c>
      <c r="V404" s="1251" t="s">
        <v>397</v>
      </c>
      <c r="W404" s="1251" t="s">
        <v>2015</v>
      </c>
      <c r="X404" s="1251" t="s">
        <v>2042</v>
      </c>
      <c r="Y404" s="1251">
        <v>675</v>
      </c>
      <c r="Z404" s="1251">
        <v>8</v>
      </c>
      <c r="AA404" s="1251" t="b">
        <v>1</v>
      </c>
    </row>
    <row r="405" spans="1:27" ht="12">
      <c r="A405" s="1251">
        <v>25</v>
      </c>
      <c r="B405" s="1251">
        <v>400</v>
      </c>
      <c r="C405" s="1251" t="s">
        <v>1718</v>
      </c>
      <c r="D405" s="1251">
        <v>675808</v>
      </c>
      <c r="E405" s="1251" t="s">
        <v>2016</v>
      </c>
      <c r="F405" s="1251">
        <v>2019</v>
      </c>
      <c r="G405" s="1252">
        <v>76</v>
      </c>
      <c r="H405" s="1252">
        <v>75.030000000000001</v>
      </c>
      <c r="I405" s="1252">
        <v>79.040000000000006</v>
      </c>
      <c r="J405" s="1252">
        <v>64.709999999999994</v>
      </c>
      <c r="K405" s="1252">
        <v>66.510000000000005</v>
      </c>
      <c r="L405" s="1252">
        <v>66.079999999999998</v>
      </c>
      <c r="M405" s="1252">
        <v>56.259999999999998</v>
      </c>
      <c r="N405" s="1252">
        <v>79.599999999999994</v>
      </c>
      <c r="O405" s="1252">
        <v>67.519999999999996</v>
      </c>
      <c r="P405" s="1252">
        <v>65.180000000000007</v>
      </c>
      <c r="Q405" s="1252">
        <v>68.310000000000002</v>
      </c>
      <c r="R405" s="1252">
        <v>66.609999999999999</v>
      </c>
      <c r="S405" s="1252">
        <v>830.8499999999998</v>
      </c>
      <c r="T405" s="1252">
        <v>0</v>
      </c>
      <c r="U405" s="1251" t="s">
        <v>116</v>
      </c>
      <c r="V405" s="1251" t="s">
        <v>397</v>
      </c>
      <c r="W405" s="1251" t="s">
        <v>2017</v>
      </c>
      <c r="X405" s="1251" t="s">
        <v>2042</v>
      </c>
      <c r="Y405" s="1251">
        <v>675</v>
      </c>
      <c r="Z405" s="1251">
        <v>8</v>
      </c>
      <c r="AA405" s="1251" t="b">
        <v>1</v>
      </c>
    </row>
    <row r="406" spans="1:27" ht="12">
      <c r="A406" s="1251">
        <v>25</v>
      </c>
      <c r="B406" s="1251">
        <v>400</v>
      </c>
      <c r="C406" s="1251" t="s">
        <v>1718</v>
      </c>
      <c r="D406" s="1251">
        <v>675810</v>
      </c>
      <c r="E406" s="1251" t="s">
        <v>2018</v>
      </c>
      <c r="F406" s="1251">
        <v>2019</v>
      </c>
      <c r="G406" s="1252">
        <v>331.60000000000002</v>
      </c>
      <c r="H406" s="1252">
        <v>322.93000000000001</v>
      </c>
      <c r="I406" s="1252">
        <v>327.5</v>
      </c>
      <c r="J406" s="1252">
        <v>325.73000000000002</v>
      </c>
      <c r="K406" s="1252">
        <v>349.75999999999999</v>
      </c>
      <c r="L406" s="1252">
        <v>324.81</v>
      </c>
      <c r="M406" s="1252">
        <v>326.54000000000002</v>
      </c>
      <c r="N406" s="1252">
        <v>296.30000000000001</v>
      </c>
      <c r="O406" s="1252">
        <v>361.24000000000001</v>
      </c>
      <c r="P406" s="1252">
        <v>487.48000000000002</v>
      </c>
      <c r="Q406" s="1252">
        <v>498.67000000000002</v>
      </c>
      <c r="R406" s="1252">
        <v>480.12</v>
      </c>
      <c r="S406" s="1252">
        <v>4432.6800000000003</v>
      </c>
      <c r="T406" s="1252">
        <v>0</v>
      </c>
      <c r="U406" s="1251" t="s">
        <v>116</v>
      </c>
      <c r="V406" s="1251" t="s">
        <v>397</v>
      </c>
      <c r="W406" s="1251" t="s">
        <v>2017</v>
      </c>
      <c r="X406" s="1251" t="s">
        <v>2042</v>
      </c>
      <c r="Y406" s="1251">
        <v>675</v>
      </c>
      <c r="Z406" s="1251">
        <v>8</v>
      </c>
      <c r="AA406" s="1251" t="b">
        <v>1</v>
      </c>
    </row>
    <row r="407" spans="1:27" ht="12">
      <c r="A407" s="1251">
        <v>25</v>
      </c>
      <c r="B407" s="1251">
        <v>400</v>
      </c>
      <c r="C407" s="1251" t="s">
        <v>1718</v>
      </c>
      <c r="D407" s="1251">
        <v>675819</v>
      </c>
      <c r="E407" s="1251" t="s">
        <v>2021</v>
      </c>
      <c r="F407" s="1251">
        <v>2019</v>
      </c>
      <c r="G407" s="1252">
        <v>64.540000000000006</v>
      </c>
      <c r="H407" s="1252">
        <v>390.75</v>
      </c>
      <c r="I407" s="1252">
        <v>0</v>
      </c>
      <c r="J407" s="1252">
        <v>0</v>
      </c>
      <c r="K407" s="1252">
        <v>0</v>
      </c>
      <c r="L407" s="1252">
        <v>0</v>
      </c>
      <c r="M407" s="1252">
        <v>0</v>
      </c>
      <c r="N407" s="1252">
        <v>94.030000000000001</v>
      </c>
      <c r="O407" s="1252">
        <v>0</v>
      </c>
      <c r="P407" s="1252">
        <v>0</v>
      </c>
      <c r="Q407" s="1252">
        <v>0</v>
      </c>
      <c r="R407" s="1252">
        <v>0</v>
      </c>
      <c r="S407" s="1252">
        <v>549.32000000000005</v>
      </c>
      <c r="T407" s="1252">
        <v>0</v>
      </c>
      <c r="U407" s="1251" t="s">
        <v>116</v>
      </c>
      <c r="V407" s="1251" t="s">
        <v>397</v>
      </c>
      <c r="W407" s="1251" t="s">
        <v>2022</v>
      </c>
      <c r="X407" s="1251" t="s">
        <v>2042</v>
      </c>
      <c r="Y407" s="1251">
        <v>675</v>
      </c>
      <c r="Z407" s="1251">
        <v>8</v>
      </c>
      <c r="AA407" s="1251" t="b">
        <v>1</v>
      </c>
    </row>
    <row r="408" spans="1:27" ht="12">
      <c r="A408" s="1251">
        <v>25</v>
      </c>
      <c r="B408" s="1251">
        <v>400</v>
      </c>
      <c r="C408" s="1251" t="s">
        <v>1718</v>
      </c>
      <c r="D408" s="1251">
        <v>675824</v>
      </c>
      <c r="E408" s="1251" t="s">
        <v>2071</v>
      </c>
      <c r="F408" s="1251">
        <v>2019</v>
      </c>
      <c r="G408" s="1252">
        <v>0</v>
      </c>
      <c r="H408" s="1252">
        <v>0</v>
      </c>
      <c r="I408" s="1252">
        <v>0</v>
      </c>
      <c r="J408" s="1252">
        <v>0</v>
      </c>
      <c r="K408" s="1252">
        <v>450</v>
      </c>
      <c r="L408" s="1252">
        <v>0</v>
      </c>
      <c r="M408" s="1252">
        <v>0</v>
      </c>
      <c r="N408" s="1252">
        <v>0</v>
      </c>
      <c r="O408" s="1252">
        <v>0</v>
      </c>
      <c r="P408" s="1252">
        <v>0</v>
      </c>
      <c r="Q408" s="1252">
        <v>0</v>
      </c>
      <c r="R408" s="1252">
        <v>0</v>
      </c>
      <c r="S408" s="1252">
        <v>450</v>
      </c>
      <c r="T408" s="1252">
        <v>0</v>
      </c>
      <c r="U408" s="1251" t="s">
        <v>116</v>
      </c>
      <c r="V408" s="1251" t="s">
        <v>397</v>
      </c>
      <c r="W408" s="1251" t="s">
        <v>2072</v>
      </c>
      <c r="X408" s="1251" t="s">
        <v>2042</v>
      </c>
      <c r="Y408" s="1251">
        <v>675</v>
      </c>
      <c r="Z408" s="1251">
        <v>8</v>
      </c>
      <c r="AA408" s="1251" t="b">
        <v>1</v>
      </c>
    </row>
    <row r="409" spans="1:27" ht="12">
      <c r="A409" s="1251">
        <v>25</v>
      </c>
      <c r="B409" s="1251">
        <v>400</v>
      </c>
      <c r="C409" s="1251" t="s">
        <v>1718</v>
      </c>
      <c r="D409" s="1251">
        <v>675830</v>
      </c>
      <c r="E409" s="1251" t="s">
        <v>2025</v>
      </c>
      <c r="F409" s="1251">
        <v>2019</v>
      </c>
      <c r="G409" s="1252">
        <v>0</v>
      </c>
      <c r="H409" s="1252">
        <v>0</v>
      </c>
      <c r="I409" s="1252">
        <v>0</v>
      </c>
      <c r="J409" s="1252">
        <v>16.5</v>
      </c>
      <c r="K409" s="1252">
        <v>32.539999999999999</v>
      </c>
      <c r="L409" s="1252">
        <v>0</v>
      </c>
      <c r="M409" s="1252">
        <v>0</v>
      </c>
      <c r="N409" s="1252">
        <v>0</v>
      </c>
      <c r="O409" s="1252">
        <v>0</v>
      </c>
      <c r="P409" s="1252">
        <v>0</v>
      </c>
      <c r="Q409" s="1252">
        <v>0</v>
      </c>
      <c r="R409" s="1252">
        <v>0</v>
      </c>
      <c r="S409" s="1252">
        <v>49.039999999999999</v>
      </c>
      <c r="T409" s="1252">
        <v>0</v>
      </c>
      <c r="U409" s="1251" t="s">
        <v>116</v>
      </c>
      <c r="V409" s="1251" t="s">
        <v>397</v>
      </c>
      <c r="W409" s="1251" t="s">
        <v>2026</v>
      </c>
      <c r="X409" s="1251" t="s">
        <v>2042</v>
      </c>
      <c r="Y409" s="1251">
        <v>675</v>
      </c>
      <c r="Z409" s="1251">
        <v>8</v>
      </c>
      <c r="AA409" s="1251" t="b">
        <v>1</v>
      </c>
    </row>
    <row r="410" spans="1:27" ht="12">
      <c r="A410" s="1251">
        <v>25</v>
      </c>
      <c r="B410" s="1251">
        <v>400</v>
      </c>
      <c r="C410" s="1251" t="s">
        <v>1718</v>
      </c>
      <c r="D410" s="1251">
        <v>675834</v>
      </c>
      <c r="E410" s="1251" t="s">
        <v>2028</v>
      </c>
      <c r="F410" s="1251">
        <v>2019</v>
      </c>
      <c r="G410" s="1252">
        <v>0</v>
      </c>
      <c r="H410" s="1252">
        <v>0</v>
      </c>
      <c r="I410" s="1252">
        <v>0</v>
      </c>
      <c r="J410" s="1252">
        <v>70.299999999999997</v>
      </c>
      <c r="K410" s="1252">
        <v>0</v>
      </c>
      <c r="L410" s="1252">
        <v>0</v>
      </c>
      <c r="M410" s="1252">
        <v>0</v>
      </c>
      <c r="N410" s="1252">
        <v>0</v>
      </c>
      <c r="O410" s="1252">
        <v>0</v>
      </c>
      <c r="P410" s="1252">
        <v>0</v>
      </c>
      <c r="Q410" s="1252">
        <v>0</v>
      </c>
      <c r="R410" s="1252">
        <v>0</v>
      </c>
      <c r="S410" s="1252">
        <v>70.299999999999997</v>
      </c>
      <c r="T410" s="1252">
        <v>0</v>
      </c>
      <c r="U410" s="1251" t="s">
        <v>116</v>
      </c>
      <c r="V410" s="1251" t="s">
        <v>397</v>
      </c>
      <c r="W410" s="1251" t="s">
        <v>2029</v>
      </c>
      <c r="X410" s="1251" t="s">
        <v>2042</v>
      </c>
      <c r="Y410" s="1251">
        <v>675</v>
      </c>
      <c r="Z410" s="1251">
        <v>8</v>
      </c>
      <c r="AA410" s="1251" t="b">
        <v>1</v>
      </c>
    </row>
    <row r="411" spans="1:27" ht="12">
      <c r="A411" s="1251">
        <v>25</v>
      </c>
      <c r="B411" s="1251">
        <v>400</v>
      </c>
      <c r="C411" s="1251" t="s">
        <v>1718</v>
      </c>
      <c r="D411" s="1251">
        <v>675836</v>
      </c>
      <c r="E411" s="1251" t="s">
        <v>2030</v>
      </c>
      <c r="F411" s="1251">
        <v>2019</v>
      </c>
      <c r="G411" s="1252">
        <v>0</v>
      </c>
      <c r="H411" s="1252">
        <v>51.170000000000002</v>
      </c>
      <c r="I411" s="1252">
        <v>0</v>
      </c>
      <c r="J411" s="1252">
        <v>0</v>
      </c>
      <c r="K411" s="1252">
        <v>0</v>
      </c>
      <c r="L411" s="1252">
        <v>0</v>
      </c>
      <c r="M411" s="1252">
        <v>30.34</v>
      </c>
      <c r="N411" s="1252">
        <v>48.799999999999997</v>
      </c>
      <c r="O411" s="1252">
        <v>144.25</v>
      </c>
      <c r="P411" s="1252">
        <v>0</v>
      </c>
      <c r="Q411" s="1252">
        <v>0</v>
      </c>
      <c r="R411" s="1252">
        <v>0</v>
      </c>
      <c r="S411" s="1252">
        <v>274.56</v>
      </c>
      <c r="T411" s="1252">
        <v>0</v>
      </c>
      <c r="U411" s="1251" t="s">
        <v>116</v>
      </c>
      <c r="V411" s="1251" t="s">
        <v>397</v>
      </c>
      <c r="W411" s="1251" t="s">
        <v>2029</v>
      </c>
      <c r="X411" s="1251" t="s">
        <v>2042</v>
      </c>
      <c r="Y411" s="1251">
        <v>675</v>
      </c>
      <c r="Z411" s="1251">
        <v>8</v>
      </c>
      <c r="AA411" s="1251" t="b">
        <v>1</v>
      </c>
    </row>
    <row r="412" spans="1:27" ht="12">
      <c r="A412" s="1251">
        <v>25</v>
      </c>
      <c r="B412" s="1251">
        <v>400</v>
      </c>
      <c r="C412" s="1251" t="s">
        <v>1718</v>
      </c>
      <c r="D412" s="1251">
        <v>675856</v>
      </c>
      <c r="E412" s="1251" t="s">
        <v>2034</v>
      </c>
      <c r="F412" s="1251">
        <v>2019</v>
      </c>
      <c r="G412" s="1252">
        <v>8.9000000000000004</v>
      </c>
      <c r="H412" s="1252">
        <v>145.94999999999999</v>
      </c>
      <c r="I412" s="1252">
        <v>0</v>
      </c>
      <c r="J412" s="1252">
        <v>0</v>
      </c>
      <c r="K412" s="1252">
        <v>0</v>
      </c>
      <c r="L412" s="1252">
        <v>0</v>
      </c>
      <c r="M412" s="1252">
        <v>0</v>
      </c>
      <c r="N412" s="1252">
        <v>0</v>
      </c>
      <c r="O412" s="1252">
        <v>94.799999999999997</v>
      </c>
      <c r="P412" s="1252">
        <v>0</v>
      </c>
      <c r="Q412" s="1252">
        <v>302.56</v>
      </c>
      <c r="R412" s="1252">
        <v>64.769999999999996</v>
      </c>
      <c r="S412" s="1252">
        <v>616.98000000000002</v>
      </c>
      <c r="T412" s="1252">
        <v>0</v>
      </c>
      <c r="U412" s="1251" t="s">
        <v>116</v>
      </c>
      <c r="V412" s="1251" t="s">
        <v>397</v>
      </c>
      <c r="W412" s="1251" t="s">
        <v>2035</v>
      </c>
      <c r="X412" s="1251" t="s">
        <v>2042</v>
      </c>
      <c r="Y412" s="1251">
        <v>675</v>
      </c>
      <c r="Z412" s="1251">
        <v>8</v>
      </c>
      <c r="AA412" s="1251" t="b">
        <v>1</v>
      </c>
    </row>
    <row r="413" spans="1:27" ht="12">
      <c r="A413" s="1251">
        <v>25</v>
      </c>
      <c r="B413" s="1251">
        <v>400</v>
      </c>
      <c r="C413" s="1251" t="s">
        <v>1718</v>
      </c>
      <c r="D413" s="1251">
        <v>675864</v>
      </c>
      <c r="E413" s="1251" t="s">
        <v>2074</v>
      </c>
      <c r="F413" s="1251">
        <v>2019</v>
      </c>
      <c r="G413" s="1252">
        <v>0</v>
      </c>
      <c r="H413" s="1252">
        <v>0</v>
      </c>
      <c r="I413" s="1252">
        <v>0</v>
      </c>
      <c r="J413" s="1252">
        <v>0</v>
      </c>
      <c r="K413" s="1252">
        <v>0</v>
      </c>
      <c r="L413" s="1252">
        <v>0</v>
      </c>
      <c r="M413" s="1252">
        <v>1900</v>
      </c>
      <c r="N413" s="1252">
        <v>0</v>
      </c>
      <c r="O413" s="1252">
        <v>0</v>
      </c>
      <c r="P413" s="1252">
        <v>0</v>
      </c>
      <c r="Q413" s="1252">
        <v>0</v>
      </c>
      <c r="R413" s="1252">
        <v>0</v>
      </c>
      <c r="S413" s="1252">
        <v>1900</v>
      </c>
      <c r="T413" s="1252">
        <v>0</v>
      </c>
      <c r="U413" s="1251" t="s">
        <v>116</v>
      </c>
      <c r="V413" s="1251" t="s">
        <v>397</v>
      </c>
      <c r="W413" s="1251" t="s">
        <v>2015</v>
      </c>
      <c r="X413" s="1251" t="s">
        <v>2042</v>
      </c>
      <c r="Y413" s="1251">
        <v>675</v>
      </c>
      <c r="Z413" s="1251">
        <v>8</v>
      </c>
      <c r="AA413" s="1251" t="b">
        <v>1</v>
      </c>
    </row>
    <row r="414" spans="1:27" ht="12">
      <c r="A414" s="1251">
        <v>25</v>
      </c>
      <c r="B414" s="1251">
        <v>400</v>
      </c>
      <c r="C414" s="1251" t="s">
        <v>1718</v>
      </c>
      <c r="D414" s="1251">
        <v>675866</v>
      </c>
      <c r="E414" s="1251" t="s">
        <v>2076</v>
      </c>
      <c r="F414" s="1251">
        <v>2019</v>
      </c>
      <c r="G414" s="1252">
        <v>0</v>
      </c>
      <c r="H414" s="1252">
        <v>0</v>
      </c>
      <c r="I414" s="1252">
        <v>258</v>
      </c>
      <c r="J414" s="1252">
        <v>0</v>
      </c>
      <c r="K414" s="1252">
        <v>0</v>
      </c>
      <c r="L414" s="1252">
        <v>0</v>
      </c>
      <c r="M414" s="1252">
        <v>258</v>
      </c>
      <c r="N414" s="1252">
        <v>0</v>
      </c>
      <c r="O414" s="1252">
        <v>6171.0799999999999</v>
      </c>
      <c r="P414" s="1252">
        <v>0</v>
      </c>
      <c r="Q414" s="1252">
        <v>0</v>
      </c>
      <c r="R414" s="1252">
        <v>0</v>
      </c>
      <c r="S414" s="1252">
        <v>6687.0799999999999</v>
      </c>
      <c r="T414" s="1252">
        <v>0</v>
      </c>
      <c r="U414" s="1251" t="s">
        <v>116</v>
      </c>
      <c r="V414" s="1251" t="s">
        <v>397</v>
      </c>
      <c r="W414" s="1251" t="s">
        <v>2022</v>
      </c>
      <c r="X414" s="1251" t="s">
        <v>2042</v>
      </c>
      <c r="Y414" s="1251">
        <v>675</v>
      </c>
      <c r="Z414" s="1251">
        <v>8</v>
      </c>
      <c r="AA414" s="1251" t="b">
        <v>1</v>
      </c>
    </row>
    <row r="415" spans="1:27" ht="12">
      <c r="A415" s="1251">
        <v>25</v>
      </c>
      <c r="B415" s="1251">
        <v>400</v>
      </c>
      <c r="C415" s="1251" t="s">
        <v>1718</v>
      </c>
      <c r="D415" s="1251">
        <v>676200</v>
      </c>
      <c r="E415" s="1251" t="s">
        <v>2037</v>
      </c>
      <c r="F415" s="1251">
        <v>2019</v>
      </c>
      <c r="G415" s="1252">
        <v>-1436.98</v>
      </c>
      <c r="H415" s="1252">
        <v>0</v>
      </c>
      <c r="I415" s="1252">
        <v>0</v>
      </c>
      <c r="J415" s="1252">
        <v>0</v>
      </c>
      <c r="K415" s="1252">
        <v>0.72999999999999998</v>
      </c>
      <c r="L415" s="1252">
        <v>0</v>
      </c>
      <c r="M415" s="1252">
        <v>0</v>
      </c>
      <c r="N415" s="1252">
        <v>0</v>
      </c>
      <c r="O415" s="1252">
        <v>0</v>
      </c>
      <c r="P415" s="1252">
        <v>0</v>
      </c>
      <c r="Q415" s="1252">
        <v>0</v>
      </c>
      <c r="R415" s="1252">
        <v>0</v>
      </c>
      <c r="S415" s="1252">
        <v>-1436.25</v>
      </c>
      <c r="T415" s="1252">
        <v>0</v>
      </c>
      <c r="U415" s="1251" t="s">
        <v>116</v>
      </c>
      <c r="V415" s="1251" t="s">
        <v>397</v>
      </c>
      <c r="W415" s="1251" t="s">
        <v>2015</v>
      </c>
      <c r="X415" s="1251" t="s">
        <v>2042</v>
      </c>
      <c r="Y415" s="1251">
        <v>676</v>
      </c>
      <c r="Z415" s="1251">
        <v>2</v>
      </c>
      <c r="AA415" s="1251" t="b">
        <v>1</v>
      </c>
    </row>
    <row r="416" spans="1:27" ht="12">
      <c r="A416" s="1251">
        <v>25</v>
      </c>
      <c r="B416" s="1251">
        <v>400</v>
      </c>
      <c r="C416" s="1251" t="s">
        <v>1718</v>
      </c>
      <c r="D416" s="1251">
        <v>676210</v>
      </c>
      <c r="E416" s="1251" t="s">
        <v>2038</v>
      </c>
      <c r="F416" s="1251">
        <v>2019</v>
      </c>
      <c r="G416" s="1252">
        <v>-2894.1700000000001</v>
      </c>
      <c r="H416" s="1252">
        <v>-2026.3099999999999</v>
      </c>
      <c r="I416" s="1252">
        <v>-2440.5799999999999</v>
      </c>
      <c r="J416" s="1252">
        <v>-2283.2800000000002</v>
      </c>
      <c r="K416" s="1252">
        <v>-2880.1599999999999</v>
      </c>
      <c r="L416" s="1252">
        <v>-3495.4000000000001</v>
      </c>
      <c r="M416" s="1252">
        <v>-2113.1700000000001</v>
      </c>
      <c r="N416" s="1252">
        <v>-1746.6099999999999</v>
      </c>
      <c r="O416" s="1252">
        <v>-4050.8800000000001</v>
      </c>
      <c r="P416" s="1252">
        <v>-3330.3200000000002</v>
      </c>
      <c r="Q416" s="1252">
        <v>-3084.9899999999998</v>
      </c>
      <c r="R416" s="1252">
        <v>-4425.3999999999996</v>
      </c>
      <c r="S416" s="1252">
        <v>-34771.270000000004</v>
      </c>
      <c r="T416" s="1252">
        <v>0</v>
      </c>
      <c r="U416" s="1251" t="s">
        <v>116</v>
      </c>
      <c r="V416" s="1251" t="s">
        <v>397</v>
      </c>
      <c r="W416" s="1251" t="s">
        <v>1931</v>
      </c>
      <c r="X416" s="1251" t="s">
        <v>2042</v>
      </c>
      <c r="Y416" s="1251">
        <v>676</v>
      </c>
      <c r="Z416" s="1251">
        <v>2</v>
      </c>
      <c r="AA416" s="1251" t="b">
        <v>1</v>
      </c>
    </row>
    <row r="417" spans="1:27" ht="12">
      <c r="A417" s="1251">
        <v>25</v>
      </c>
      <c r="B417" s="1251">
        <v>400</v>
      </c>
      <c r="C417" s="1251" t="s">
        <v>1718</v>
      </c>
      <c r="D417" s="1251">
        <v>676220</v>
      </c>
      <c r="E417" s="1251" t="s">
        <v>2039</v>
      </c>
      <c r="F417" s="1251">
        <v>2019</v>
      </c>
      <c r="G417" s="1252">
        <v>-3231.52</v>
      </c>
      <c r="H417" s="1252">
        <v>-2995.3099999999999</v>
      </c>
      <c r="I417" s="1252">
        <v>-3036.2600000000002</v>
      </c>
      <c r="J417" s="1252">
        <v>-2840.5599999999999</v>
      </c>
      <c r="K417" s="1252">
        <v>-3583.1399999999999</v>
      </c>
      <c r="L417" s="1252">
        <v>-4348.5299999999997</v>
      </c>
      <c r="M417" s="1252">
        <v>-2628.9400000000001</v>
      </c>
      <c r="N417" s="1252">
        <v>-2172.9099999999999</v>
      </c>
      <c r="O417" s="1252">
        <v>-5039.6000000000004</v>
      </c>
      <c r="P417" s="1252">
        <v>-4143.1700000000001</v>
      </c>
      <c r="Q417" s="1252">
        <v>-3837.9499999999998</v>
      </c>
      <c r="R417" s="1252">
        <v>-5505.5299999999997</v>
      </c>
      <c r="S417" s="1252">
        <v>-43363.419999999991</v>
      </c>
      <c r="T417" s="1252">
        <v>0</v>
      </c>
      <c r="U417" s="1251" t="s">
        <v>116</v>
      </c>
      <c r="V417" s="1251" t="s">
        <v>397</v>
      </c>
      <c r="W417" s="1251" t="s">
        <v>1948</v>
      </c>
      <c r="X417" s="1251" t="s">
        <v>2042</v>
      </c>
      <c r="Y417" s="1251">
        <v>676</v>
      </c>
      <c r="Z417" s="1251">
        <v>2</v>
      </c>
      <c r="AA417" s="1251" t="b">
        <v>1</v>
      </c>
    </row>
    <row r="418" spans="1:27" ht="12">
      <c r="A418" s="1251">
        <v>25</v>
      </c>
      <c r="B418" s="1251">
        <v>400</v>
      </c>
      <c r="C418" s="1251" t="s">
        <v>1718</v>
      </c>
      <c r="D418" s="1251">
        <v>676230</v>
      </c>
      <c r="E418" s="1251" t="s">
        <v>2040</v>
      </c>
      <c r="F418" s="1251">
        <v>2019</v>
      </c>
      <c r="G418" s="1252">
        <v>-1287.8900000000001</v>
      </c>
      <c r="H418" s="1252">
        <v>-1121.5699999999999</v>
      </c>
      <c r="I418" s="1252">
        <v>-1199.21</v>
      </c>
      <c r="J418" s="1252">
        <v>-1121.9200000000001</v>
      </c>
      <c r="K418" s="1252">
        <v>-1415.21</v>
      </c>
      <c r="L418" s="1252">
        <v>-1717.51</v>
      </c>
      <c r="M418" s="1252">
        <v>-1038.3399999999999</v>
      </c>
      <c r="N418" s="1252">
        <v>-858.22000000000003</v>
      </c>
      <c r="O418" s="1252">
        <v>-1990.46</v>
      </c>
      <c r="P418" s="1252">
        <v>-1636.4000000000001</v>
      </c>
      <c r="Q418" s="1252">
        <v>-1515.8499999999999</v>
      </c>
      <c r="R418" s="1252">
        <v>-2174.48</v>
      </c>
      <c r="S418" s="1252">
        <v>-17077.059999999998</v>
      </c>
      <c r="T418" s="1252">
        <v>0</v>
      </c>
      <c r="U418" s="1251" t="s">
        <v>116</v>
      </c>
      <c r="V418" s="1251" t="s">
        <v>402</v>
      </c>
      <c r="W418" s="1251" t="s">
        <v>402</v>
      </c>
      <c r="X418" s="1251" t="s">
        <v>2042</v>
      </c>
      <c r="Y418" s="1251">
        <v>676</v>
      </c>
      <c r="Z418" s="1251">
        <v>2</v>
      </c>
      <c r="AA418" s="1251" t="b">
        <v>1</v>
      </c>
    </row>
    <row r="419" spans="1:27" ht="12">
      <c r="A419" s="1251">
        <v>25</v>
      </c>
      <c r="B419" s="1251">
        <v>400</v>
      </c>
      <c r="C419" s="1251" t="s">
        <v>1718</v>
      </c>
      <c r="D419" s="1251">
        <v>676240</v>
      </c>
      <c r="E419" s="1251" t="s">
        <v>2041</v>
      </c>
      <c r="F419" s="1251">
        <v>2019</v>
      </c>
      <c r="G419" s="1252">
        <v>-7326.5600000000004</v>
      </c>
      <c r="H419" s="1252">
        <v>-5255.5500000000002</v>
      </c>
      <c r="I419" s="1252">
        <v>-5238.6599999999999</v>
      </c>
      <c r="J419" s="1252">
        <v>-4901.0200000000004</v>
      </c>
      <c r="K419" s="1252">
        <v>-6182.2299999999996</v>
      </c>
      <c r="L419" s="1252">
        <v>-7502.8199999999997</v>
      </c>
      <c r="M419" s="1252">
        <v>-4535.8900000000003</v>
      </c>
      <c r="N419" s="1252">
        <v>-3749.0700000000002</v>
      </c>
      <c r="O419" s="1252">
        <v>-8695.1599999999999</v>
      </c>
      <c r="P419" s="1252">
        <v>-7148.4899999999998</v>
      </c>
      <c r="Q419" s="1252">
        <v>-6621.8800000000001</v>
      </c>
      <c r="R419" s="1252">
        <v>-9499.0699999999997</v>
      </c>
      <c r="S419" s="1252">
        <v>-76656.399999999994</v>
      </c>
      <c r="T419" s="1252">
        <v>0</v>
      </c>
      <c r="U419" s="1251" t="s">
        <v>116</v>
      </c>
      <c r="V419" s="1251" t="s">
        <v>397</v>
      </c>
      <c r="W419" s="1251" t="s">
        <v>2015</v>
      </c>
      <c r="X419" s="1251" t="s">
        <v>2042</v>
      </c>
      <c r="Y419" s="1251">
        <v>676</v>
      </c>
      <c r="Z419" s="1251">
        <v>2</v>
      </c>
      <c r="AA419" s="1251" t="b">
        <v>1</v>
      </c>
    </row>
    <row r="420" spans="1:27" ht="12">
      <c r="A420" s="1251">
        <v>25</v>
      </c>
      <c r="B420" s="1251">
        <v>600</v>
      </c>
      <c r="C420" s="1251" t="s">
        <v>1153</v>
      </c>
      <c r="D420" s="1251">
        <v>670700</v>
      </c>
      <c r="E420" s="1251" t="s">
        <v>2008</v>
      </c>
      <c r="F420" s="1251">
        <v>2019</v>
      </c>
      <c r="G420" s="1252">
        <v>0</v>
      </c>
      <c r="H420" s="1252">
        <v>0</v>
      </c>
      <c r="I420" s="1252">
        <v>0</v>
      </c>
      <c r="J420" s="1252">
        <v>0</v>
      </c>
      <c r="K420" s="1252">
        <v>0</v>
      </c>
      <c r="L420" s="1252">
        <v>416.01999999999998</v>
      </c>
      <c r="M420" s="1252">
        <v>0</v>
      </c>
      <c r="N420" s="1252">
        <v>0</v>
      </c>
      <c r="O420" s="1252">
        <v>0</v>
      </c>
      <c r="P420" s="1252">
        <v>0</v>
      </c>
      <c r="Q420" s="1252">
        <v>0</v>
      </c>
      <c r="R420" s="1252">
        <v>0</v>
      </c>
      <c r="S420" s="1252">
        <v>416.01999999999998</v>
      </c>
      <c r="T420" s="1252">
        <v>0</v>
      </c>
      <c r="U420" s="1251" t="s">
        <v>116</v>
      </c>
      <c r="V420" s="1251" t="s">
        <v>397</v>
      </c>
      <c r="W420" s="1251" t="s">
        <v>2009</v>
      </c>
      <c r="X420" s="1251" t="s">
        <v>2042</v>
      </c>
      <c r="Y420" s="1251">
        <v>670</v>
      </c>
      <c r="Z420" s="1251">
        <v>7</v>
      </c>
      <c r="AA420" s="1251" t="b">
        <v>1</v>
      </c>
    </row>
    <row r="421" spans="1:27" ht="12">
      <c r="A421" s="1251">
        <v>25</v>
      </c>
      <c r="B421" s="1251">
        <v>710</v>
      </c>
      <c r="C421" s="1251" t="s">
        <v>1737</v>
      </c>
      <c r="D421" s="1251">
        <v>403200</v>
      </c>
      <c r="E421" s="1251" t="s">
        <v>2090</v>
      </c>
      <c r="F421" s="1251">
        <v>2019</v>
      </c>
      <c r="G421" s="1252">
        <v>10443.959999999999</v>
      </c>
      <c r="H421" s="1252">
        <v>10475.26</v>
      </c>
      <c r="I421" s="1252">
        <v>10459.610000000001</v>
      </c>
      <c r="J421" s="1252">
        <v>11055.01</v>
      </c>
      <c r="K421" s="1252">
        <v>11055.700000000001</v>
      </c>
      <c r="L421" s="1252">
        <v>11055.700000000001</v>
      </c>
      <c r="M421" s="1252">
        <v>11086.43</v>
      </c>
      <c r="N421" s="1252">
        <v>11086.43</v>
      </c>
      <c r="O421" s="1252">
        <v>11086.43</v>
      </c>
      <c r="P421" s="1252">
        <v>11728.73</v>
      </c>
      <c r="Q421" s="1252">
        <v>11728.73</v>
      </c>
      <c r="R421" s="1252">
        <v>11728.73</v>
      </c>
      <c r="S421" s="1252">
        <v>132990.72</v>
      </c>
      <c r="T421" s="1252">
        <v>0</v>
      </c>
      <c r="U421" s="1251" t="s">
        <v>1065</v>
      </c>
      <c r="V421" s="1251" t="s">
        <v>88</v>
      </c>
      <c r="W421" s="1251" t="s">
        <v>88</v>
      </c>
      <c r="X421" s="1251" t="s">
        <v>89</v>
      </c>
      <c r="Y421" s="1251">
        <v>403</v>
      </c>
      <c r="Z421" s="1251">
        <v>2</v>
      </c>
      <c r="AA421" s="1251" t="b">
        <v>0</v>
      </c>
    </row>
    <row r="422" spans="1:27" ht="12">
      <c r="A422" s="1251">
        <v>25</v>
      </c>
      <c r="B422" s="1251">
        <v>710</v>
      </c>
      <c r="C422" s="1251" t="s">
        <v>1737</v>
      </c>
      <c r="D422" s="1251">
        <v>406000</v>
      </c>
      <c r="E422" s="1251" t="s">
        <v>1912</v>
      </c>
      <c r="F422" s="1251">
        <v>2019</v>
      </c>
      <c r="G422" s="1252">
        <v>-114.29000000000001</v>
      </c>
      <c r="H422" s="1252">
        <v>-114.29000000000001</v>
      </c>
      <c r="I422" s="1252">
        <v>-114.29000000000001</v>
      </c>
      <c r="J422" s="1252">
        <v>-114.29000000000001</v>
      </c>
      <c r="K422" s="1252">
        <v>-114.29000000000001</v>
      </c>
      <c r="L422" s="1252">
        <v>-114.29000000000001</v>
      </c>
      <c r="M422" s="1252">
        <v>-114.29000000000001</v>
      </c>
      <c r="N422" s="1252">
        <v>-114.29000000000001</v>
      </c>
      <c r="O422" s="1252">
        <v>-114.29000000000001</v>
      </c>
      <c r="P422" s="1252">
        <v>-114.29000000000001</v>
      </c>
      <c r="Q422" s="1252">
        <v>-114.29000000000001</v>
      </c>
      <c r="R422" s="1252">
        <v>-114.29000000000001</v>
      </c>
      <c r="S422" s="1252">
        <v>-1371.4799999999998</v>
      </c>
      <c r="T422" s="1252">
        <v>0</v>
      </c>
      <c r="U422" s="1251" t="s">
        <v>1065</v>
      </c>
      <c r="V422" s="1251" t="s">
        <v>400</v>
      </c>
      <c r="W422" s="1251" t="s">
        <v>400</v>
      </c>
      <c r="X422" s="1251" t="s">
        <v>89</v>
      </c>
      <c r="Y422" s="1251">
        <v>406</v>
      </c>
      <c r="Z422" s="1251">
        <v>0</v>
      </c>
      <c r="AA422" s="1251" t="b">
        <v>0</v>
      </c>
    </row>
    <row r="423" spans="1:27" ht="12">
      <c r="A423" s="1251">
        <v>25</v>
      </c>
      <c r="B423" s="1251">
        <v>710</v>
      </c>
      <c r="C423" s="1251" t="s">
        <v>1737</v>
      </c>
      <c r="D423" s="1251">
        <v>408101</v>
      </c>
      <c r="E423" s="1251" t="s">
        <v>932</v>
      </c>
      <c r="F423" s="1251">
        <v>2019</v>
      </c>
      <c r="G423" s="1252">
        <v>1032.99</v>
      </c>
      <c r="H423" s="1252">
        <v>1049.9400000000001</v>
      </c>
      <c r="I423" s="1252">
        <v>1041.46</v>
      </c>
      <c r="J423" s="1252">
        <v>1041.46</v>
      </c>
      <c r="K423" s="1252">
        <v>1041.46</v>
      </c>
      <c r="L423" s="1252">
        <v>1144.27</v>
      </c>
      <c r="M423" s="1252">
        <v>1058.5999999999999</v>
      </c>
      <c r="N423" s="1252">
        <v>1058.5899999999999</v>
      </c>
      <c r="O423" s="1252">
        <v>1058.5999999999999</v>
      </c>
      <c r="P423" s="1252">
        <v>1058.5999999999999</v>
      </c>
      <c r="Q423" s="1252">
        <v>1058.5999999999999</v>
      </c>
      <c r="R423" s="1252">
        <v>1058.55</v>
      </c>
      <c r="S423" s="1252">
        <v>12703.120000000001</v>
      </c>
      <c r="T423" s="1252">
        <v>0</v>
      </c>
      <c r="U423" s="1251" t="s">
        <v>1065</v>
      </c>
      <c r="V423" s="1251" t="s">
        <v>402</v>
      </c>
      <c r="W423" s="1251" t="s">
        <v>402</v>
      </c>
      <c r="X423" s="1251" t="s">
        <v>89</v>
      </c>
      <c r="Y423" s="1251">
        <v>408</v>
      </c>
      <c r="Z423" s="1251">
        <v>1</v>
      </c>
      <c r="AA423" s="1251" t="b">
        <v>0</v>
      </c>
    </row>
    <row r="424" spans="1:27" ht="12">
      <c r="A424" s="1251">
        <v>25</v>
      </c>
      <c r="B424" s="1251">
        <v>710</v>
      </c>
      <c r="C424" s="1251" t="s">
        <v>1737</v>
      </c>
      <c r="D424" s="1251">
        <v>408102</v>
      </c>
      <c r="E424" s="1251" t="s">
        <v>934</v>
      </c>
      <c r="F424" s="1251">
        <v>2019</v>
      </c>
      <c r="G424" s="1252">
        <v>12.02</v>
      </c>
      <c r="H424" s="1252">
        <v>13.640000000000001</v>
      </c>
      <c r="I424" s="1252">
        <v>12.83</v>
      </c>
      <c r="J424" s="1252">
        <v>12.83</v>
      </c>
      <c r="K424" s="1252">
        <v>12.83</v>
      </c>
      <c r="L424" s="1252">
        <v>12.83</v>
      </c>
      <c r="M424" s="1252">
        <v>12.83</v>
      </c>
      <c r="N424" s="1252">
        <v>12.83</v>
      </c>
      <c r="O424" s="1252">
        <v>12.83</v>
      </c>
      <c r="P424" s="1252">
        <v>12.83</v>
      </c>
      <c r="Q424" s="1252">
        <v>12.83</v>
      </c>
      <c r="R424" s="1252">
        <v>12.83</v>
      </c>
      <c r="S424" s="1252">
        <v>153.96000000000004</v>
      </c>
      <c r="T424" s="1252">
        <v>0</v>
      </c>
      <c r="U424" s="1251" t="s">
        <v>1065</v>
      </c>
      <c r="V424" s="1251" t="s">
        <v>402</v>
      </c>
      <c r="W424" s="1251" t="s">
        <v>402</v>
      </c>
      <c r="X424" s="1251" t="s">
        <v>89</v>
      </c>
      <c r="Y424" s="1251">
        <v>408</v>
      </c>
      <c r="Z424" s="1251">
        <v>1</v>
      </c>
      <c r="AA424" s="1251" t="b">
        <v>0</v>
      </c>
    </row>
    <row r="425" spans="1:27" ht="12">
      <c r="A425" s="1251">
        <v>25</v>
      </c>
      <c r="B425" s="1251">
        <v>710</v>
      </c>
      <c r="C425" s="1251" t="s">
        <v>1737</v>
      </c>
      <c r="D425" s="1251">
        <v>408121</v>
      </c>
      <c r="E425" s="1251" t="s">
        <v>1914</v>
      </c>
      <c r="F425" s="1251">
        <v>2019</v>
      </c>
      <c r="G425" s="1252">
        <v>2.54</v>
      </c>
      <c r="H425" s="1252">
        <v>3.2599999999999998</v>
      </c>
      <c r="I425" s="1252">
        <v>4.7999999999999998</v>
      </c>
      <c r="J425" s="1252">
        <v>2.3799999999999999</v>
      </c>
      <c r="K425" s="1252">
        <v>2.3300000000000001</v>
      </c>
      <c r="L425" s="1252">
        <v>3.5499999999999998</v>
      </c>
      <c r="M425" s="1252">
        <v>2.23</v>
      </c>
      <c r="N425" s="1252">
        <v>2.7000000000000002</v>
      </c>
      <c r="O425" s="1252">
        <v>3.5899999999999999</v>
      </c>
      <c r="P425" s="1252">
        <v>2.29</v>
      </c>
      <c r="Q425" s="1252">
        <v>2.3700000000000001</v>
      </c>
      <c r="R425" s="1252">
        <v>2.71</v>
      </c>
      <c r="S425" s="1252">
        <v>34.75</v>
      </c>
      <c r="T425" s="1252">
        <v>0</v>
      </c>
      <c r="U425" s="1251" t="s">
        <v>1065</v>
      </c>
      <c r="V425" s="1251" t="s">
        <v>402</v>
      </c>
      <c r="W425" s="1251" t="s">
        <v>402</v>
      </c>
      <c r="X425" s="1251" t="s">
        <v>89</v>
      </c>
      <c r="Y425" s="1251">
        <v>408</v>
      </c>
      <c r="Z425" s="1251">
        <v>1</v>
      </c>
      <c r="AA425" s="1251" t="b">
        <v>0</v>
      </c>
    </row>
    <row r="426" spans="1:27" ht="12">
      <c r="A426" s="1251">
        <v>25</v>
      </c>
      <c r="B426" s="1251">
        <v>710</v>
      </c>
      <c r="C426" s="1251" t="s">
        <v>1737</v>
      </c>
      <c r="D426" s="1251">
        <v>408122</v>
      </c>
      <c r="E426" s="1251" t="s">
        <v>2091</v>
      </c>
      <c r="F426" s="1251">
        <v>2019</v>
      </c>
      <c r="G426" s="1252">
        <v>0.12</v>
      </c>
      <c r="H426" s="1252">
        <v>0.01</v>
      </c>
      <c r="I426" s="1252">
        <v>0</v>
      </c>
      <c r="J426" s="1252">
        <v>0</v>
      </c>
      <c r="K426" s="1252">
        <v>0.01</v>
      </c>
      <c r="L426" s="1252">
        <v>0.01</v>
      </c>
      <c r="M426" s="1252">
        <v>0</v>
      </c>
      <c r="N426" s="1252">
        <v>0.01</v>
      </c>
      <c r="O426" s="1252">
        <v>0</v>
      </c>
      <c r="P426" s="1252">
        <v>0</v>
      </c>
      <c r="Q426" s="1252">
        <v>0</v>
      </c>
      <c r="R426" s="1252">
        <v>0.089999999999999997</v>
      </c>
      <c r="S426" s="1252">
        <v>0.25</v>
      </c>
      <c r="T426" s="1252">
        <v>0</v>
      </c>
      <c r="U426" s="1251" t="s">
        <v>1065</v>
      </c>
      <c r="V426" s="1251" t="s">
        <v>402</v>
      </c>
      <c r="W426" s="1251" t="s">
        <v>402</v>
      </c>
      <c r="X426" s="1251" t="s">
        <v>89</v>
      </c>
      <c r="Y426" s="1251">
        <v>408</v>
      </c>
      <c r="Z426" s="1251">
        <v>1</v>
      </c>
      <c r="AA426" s="1251" t="b">
        <v>0</v>
      </c>
    </row>
    <row r="427" spans="1:27" ht="12">
      <c r="A427" s="1251">
        <v>25</v>
      </c>
      <c r="B427" s="1251">
        <v>710</v>
      </c>
      <c r="C427" s="1251" t="s">
        <v>1737</v>
      </c>
      <c r="D427" s="1251">
        <v>408123</v>
      </c>
      <c r="E427" s="1251" t="s">
        <v>2092</v>
      </c>
      <c r="F427" s="1251">
        <v>2019</v>
      </c>
      <c r="G427" s="1252">
        <v>0.34999999999999998</v>
      </c>
      <c r="H427" s="1252">
        <v>0.39000000000000001</v>
      </c>
      <c r="I427" s="1252">
        <v>0.46000000000000002</v>
      </c>
      <c r="J427" s="1252">
        <v>0.12</v>
      </c>
      <c r="K427" s="1252">
        <v>0.14000000000000001</v>
      </c>
      <c r="L427" s="1252">
        <v>0.12</v>
      </c>
      <c r="M427" s="1252">
        <v>0.040000000000000001</v>
      </c>
      <c r="N427" s="1252">
        <v>0.029999999999999999</v>
      </c>
      <c r="O427" s="1252">
        <v>0.040000000000000001</v>
      </c>
      <c r="P427" s="1252">
        <v>0.02</v>
      </c>
      <c r="Q427" s="1252">
        <v>0.02</v>
      </c>
      <c r="R427" s="1252">
        <v>0.14999999999999999</v>
      </c>
      <c r="S427" s="1252">
        <v>1.8800000000000001</v>
      </c>
      <c r="T427" s="1252">
        <v>0</v>
      </c>
      <c r="U427" s="1251" t="s">
        <v>1065</v>
      </c>
      <c r="V427" s="1251" t="s">
        <v>402</v>
      </c>
      <c r="W427" s="1251" t="s">
        <v>402</v>
      </c>
      <c r="X427" s="1251" t="s">
        <v>89</v>
      </c>
      <c r="Y427" s="1251">
        <v>408</v>
      </c>
      <c r="Z427" s="1251">
        <v>1</v>
      </c>
      <c r="AA427" s="1251" t="b">
        <v>0</v>
      </c>
    </row>
    <row r="428" spans="1:27" ht="12">
      <c r="A428" s="1251">
        <v>25</v>
      </c>
      <c r="B428" s="1251">
        <v>710</v>
      </c>
      <c r="C428" s="1251" t="s">
        <v>1737</v>
      </c>
      <c r="D428" s="1251">
        <v>408203</v>
      </c>
      <c r="E428" s="1251" t="s">
        <v>2093</v>
      </c>
      <c r="F428" s="1251">
        <v>2019</v>
      </c>
      <c r="G428" s="1252">
        <v>184</v>
      </c>
      <c r="H428" s="1252">
        <v>398</v>
      </c>
      <c r="I428" s="1252">
        <v>287</v>
      </c>
      <c r="J428" s="1252">
        <v>284</v>
      </c>
      <c r="K428" s="1252">
        <v>289</v>
      </c>
      <c r="L428" s="1252">
        <v>283</v>
      </c>
      <c r="M428" s="1252">
        <v>289</v>
      </c>
      <c r="N428" s="1252">
        <v>407</v>
      </c>
      <c r="O428" s="1252">
        <v>276</v>
      </c>
      <c r="P428" s="1252">
        <v>287</v>
      </c>
      <c r="Q428" s="1252">
        <v>329</v>
      </c>
      <c r="R428" s="1252">
        <v>288</v>
      </c>
      <c r="S428" s="1252">
        <v>3601</v>
      </c>
      <c r="T428" s="1252">
        <v>0</v>
      </c>
      <c r="U428" s="1251" t="s">
        <v>1065</v>
      </c>
      <c r="V428" s="1251" t="s">
        <v>402</v>
      </c>
      <c r="W428" s="1251" t="s">
        <v>402</v>
      </c>
      <c r="X428" s="1251" t="s">
        <v>89</v>
      </c>
      <c r="Y428" s="1251">
        <v>408</v>
      </c>
      <c r="Z428" s="1251">
        <v>2</v>
      </c>
      <c r="AA428" s="1251" t="b">
        <v>0</v>
      </c>
    </row>
    <row r="429" spans="1:27" ht="12">
      <c r="A429" s="1251">
        <v>25</v>
      </c>
      <c r="B429" s="1251">
        <v>710</v>
      </c>
      <c r="C429" s="1251" t="s">
        <v>1737</v>
      </c>
      <c r="D429" s="1251">
        <v>408205</v>
      </c>
      <c r="E429" s="1251" t="s">
        <v>2094</v>
      </c>
      <c r="F429" s="1251">
        <v>2019</v>
      </c>
      <c r="G429" s="1252">
        <v>466</v>
      </c>
      <c r="H429" s="1252">
        <v>1106</v>
      </c>
      <c r="I429" s="1252">
        <v>779</v>
      </c>
      <c r="J429" s="1252">
        <v>768</v>
      </c>
      <c r="K429" s="1252">
        <v>783</v>
      </c>
      <c r="L429" s="1252">
        <v>766</v>
      </c>
      <c r="M429" s="1252">
        <v>784</v>
      </c>
      <c r="N429" s="1252">
        <v>1100</v>
      </c>
      <c r="O429" s="1252">
        <v>748</v>
      </c>
      <c r="P429" s="1252">
        <v>775</v>
      </c>
      <c r="Q429" s="1252">
        <v>889</v>
      </c>
      <c r="R429" s="1252">
        <v>780</v>
      </c>
      <c r="S429" s="1252">
        <v>9744</v>
      </c>
      <c r="T429" s="1252">
        <v>0</v>
      </c>
      <c r="U429" s="1251" t="s">
        <v>1065</v>
      </c>
      <c r="V429" s="1251" t="s">
        <v>402</v>
      </c>
      <c r="W429" s="1251" t="s">
        <v>402</v>
      </c>
      <c r="X429" s="1251" t="s">
        <v>89</v>
      </c>
      <c r="Y429" s="1251">
        <v>408</v>
      </c>
      <c r="Z429" s="1251">
        <v>2</v>
      </c>
      <c r="AA429" s="1251" t="b">
        <v>0</v>
      </c>
    </row>
    <row r="430" spans="1:27" ht="12">
      <c r="A430" s="1251">
        <v>25</v>
      </c>
      <c r="B430" s="1251">
        <v>710</v>
      </c>
      <c r="C430" s="1251" t="s">
        <v>1737</v>
      </c>
      <c r="D430" s="1251">
        <v>408206</v>
      </c>
      <c r="E430" s="1251" t="s">
        <v>1321</v>
      </c>
      <c r="F430" s="1251">
        <v>2019</v>
      </c>
      <c r="G430" s="1252">
        <v>1043</v>
      </c>
      <c r="H430" s="1252">
        <v>2033</v>
      </c>
      <c r="I430" s="1252">
        <v>1524</v>
      </c>
      <c r="J430" s="1252">
        <v>1504</v>
      </c>
      <c r="K430" s="1252">
        <v>1533</v>
      </c>
      <c r="L430" s="1252">
        <v>1499</v>
      </c>
      <c r="M430" s="1252">
        <v>1535</v>
      </c>
      <c r="N430" s="1252">
        <v>2152</v>
      </c>
      <c r="O430" s="1252">
        <v>1465</v>
      </c>
      <c r="P430" s="1252">
        <v>1518</v>
      </c>
      <c r="Q430" s="1252">
        <v>1740</v>
      </c>
      <c r="R430" s="1252">
        <v>1525</v>
      </c>
      <c r="S430" s="1252">
        <v>19071</v>
      </c>
      <c r="T430" s="1252">
        <v>0</v>
      </c>
      <c r="U430" s="1251" t="s">
        <v>1065</v>
      </c>
      <c r="V430" s="1251" t="s">
        <v>402</v>
      </c>
      <c r="W430" s="1251" t="s">
        <v>402</v>
      </c>
      <c r="X430" s="1251" t="s">
        <v>89</v>
      </c>
      <c r="Y430" s="1251">
        <v>408</v>
      </c>
      <c r="Z430" s="1251">
        <v>2</v>
      </c>
      <c r="AA430" s="1251" t="b">
        <v>0</v>
      </c>
    </row>
    <row r="431" spans="1:27" ht="12">
      <c r="A431" s="1251">
        <v>25</v>
      </c>
      <c r="B431" s="1251">
        <v>710</v>
      </c>
      <c r="C431" s="1251" t="s">
        <v>1737</v>
      </c>
      <c r="D431" s="1251">
        <v>420001</v>
      </c>
      <c r="E431" s="1251" t="s">
        <v>1915</v>
      </c>
      <c r="F431" s="1251">
        <v>2019</v>
      </c>
      <c r="G431" s="1252">
        <v>0</v>
      </c>
      <c r="H431" s="1252">
        <v>0</v>
      </c>
      <c r="I431" s="1252">
        <v>-6.9400000000000004</v>
      </c>
      <c r="J431" s="1252">
        <v>-17.149999999999999</v>
      </c>
      <c r="K431" s="1252">
        <v>-15.289999999999999</v>
      </c>
      <c r="L431" s="1252">
        <v>-12.84</v>
      </c>
      <c r="M431" s="1252">
        <v>-19.059999999999999</v>
      </c>
      <c r="N431" s="1252">
        <v>-22.59</v>
      </c>
      <c r="O431" s="1252">
        <v>-22.780000000000001</v>
      </c>
      <c r="P431" s="1252">
        <v>-23</v>
      </c>
      <c r="Q431" s="1252">
        <v>-23.190000000000001</v>
      </c>
      <c r="R431" s="1252">
        <v>-13.960000000000001</v>
      </c>
      <c r="S431" s="1252">
        <v>-176.80000000000001</v>
      </c>
      <c r="T431" s="1252">
        <v>0</v>
      </c>
      <c r="U431" s="1251" t="s">
        <v>1065</v>
      </c>
      <c r="V431" s="1251" t="s">
        <v>1916</v>
      </c>
      <c r="W431" s="1251" t="s">
        <v>416</v>
      </c>
      <c r="X431" s="1251" t="s">
        <v>89</v>
      </c>
      <c r="Y431" s="1251">
        <v>420</v>
      </c>
      <c r="Z431" s="1251">
        <v>0</v>
      </c>
      <c r="AA431" s="1251" t="b">
        <v>0</v>
      </c>
    </row>
    <row r="432" spans="1:27" ht="12">
      <c r="A432" s="1251">
        <v>25</v>
      </c>
      <c r="B432" s="1251">
        <v>710</v>
      </c>
      <c r="C432" s="1251" t="s">
        <v>1737</v>
      </c>
      <c r="D432" s="1251">
        <v>420002</v>
      </c>
      <c r="E432" s="1251" t="s">
        <v>1917</v>
      </c>
      <c r="F432" s="1251">
        <v>2019</v>
      </c>
      <c r="G432" s="1252">
        <v>0</v>
      </c>
      <c r="H432" s="1252">
        <v>0</v>
      </c>
      <c r="I432" s="1252">
        <v>-23.620000000000001</v>
      </c>
      <c r="J432" s="1252">
        <v>-58.380000000000003</v>
      </c>
      <c r="K432" s="1252">
        <v>-52.060000000000002</v>
      </c>
      <c r="L432" s="1252">
        <v>-43.710000000000001</v>
      </c>
      <c r="M432" s="1252">
        <v>-64.879999999999995</v>
      </c>
      <c r="N432" s="1252">
        <v>-76.890000000000001</v>
      </c>
      <c r="O432" s="1252">
        <v>-77.540000000000006</v>
      </c>
      <c r="P432" s="1252">
        <v>-78.290000000000006</v>
      </c>
      <c r="Q432" s="1252">
        <v>-78.950000000000003</v>
      </c>
      <c r="R432" s="1252">
        <v>-60.109999999999999</v>
      </c>
      <c r="S432" s="1252">
        <v>-614.43000000000006</v>
      </c>
      <c r="T432" s="1252">
        <v>0</v>
      </c>
      <c r="U432" s="1251" t="s">
        <v>1065</v>
      </c>
      <c r="V432" s="1251" t="s">
        <v>1916</v>
      </c>
      <c r="W432" s="1251" t="s">
        <v>416</v>
      </c>
      <c r="X432" s="1251" t="s">
        <v>89</v>
      </c>
      <c r="Y432" s="1251">
        <v>420</v>
      </c>
      <c r="Z432" s="1251">
        <v>0</v>
      </c>
      <c r="AA432" s="1251" t="b">
        <v>0</v>
      </c>
    </row>
    <row r="433" spans="1:27" ht="12">
      <c r="A433" s="1251">
        <v>25</v>
      </c>
      <c r="B433" s="1251">
        <v>710</v>
      </c>
      <c r="C433" s="1251" t="s">
        <v>1737</v>
      </c>
      <c r="D433" s="1251">
        <v>521100</v>
      </c>
      <c r="E433" s="1251" t="s">
        <v>2095</v>
      </c>
      <c r="F433" s="1251">
        <v>2019</v>
      </c>
      <c r="G433" s="1252">
        <v>-2344.3200000000002</v>
      </c>
      <c r="H433" s="1252">
        <v>-2117.6100000000001</v>
      </c>
      <c r="I433" s="1252">
        <v>-2419.8899999999999</v>
      </c>
      <c r="J433" s="1252">
        <v>-2190.8400000000001</v>
      </c>
      <c r="K433" s="1252">
        <v>-2273.2800000000002</v>
      </c>
      <c r="L433" s="1252">
        <v>-2266.5599999999999</v>
      </c>
      <c r="M433" s="1252">
        <v>-2344.3200000000002</v>
      </c>
      <c r="N433" s="1252">
        <v>-2344.3200000000002</v>
      </c>
      <c r="O433" s="1252">
        <v>-2117.6100000000001</v>
      </c>
      <c r="P433" s="1252">
        <v>-2344.3200000000002</v>
      </c>
      <c r="Q433" s="1252">
        <v>-2218.3400000000001</v>
      </c>
      <c r="R433" s="1252">
        <v>-2200</v>
      </c>
      <c r="S433" s="1252">
        <v>-27181.41</v>
      </c>
      <c r="T433" s="1252">
        <v>0</v>
      </c>
      <c r="U433" s="1251" t="s">
        <v>1065</v>
      </c>
      <c r="V433" s="1251" t="s">
        <v>1286</v>
      </c>
      <c r="W433" s="1251" t="s">
        <v>2096</v>
      </c>
      <c r="X433" s="1251" t="s">
        <v>89</v>
      </c>
      <c r="Y433" s="1251">
        <v>521</v>
      </c>
      <c r="Z433" s="1251">
        <v>1</v>
      </c>
      <c r="AA433" s="1251" t="b">
        <v>0</v>
      </c>
    </row>
    <row r="434" spans="1:27" ht="12">
      <c r="A434" s="1251">
        <v>25</v>
      </c>
      <c r="B434" s="1251">
        <v>710</v>
      </c>
      <c r="C434" s="1251" t="s">
        <v>1737</v>
      </c>
      <c r="D434" s="1251">
        <v>521200</v>
      </c>
      <c r="E434" s="1251" t="s">
        <v>2097</v>
      </c>
      <c r="F434" s="1251">
        <v>2019</v>
      </c>
      <c r="G434" s="1252">
        <v>-20388.09</v>
      </c>
      <c r="H434" s="1252">
        <v>-18415.060000000001</v>
      </c>
      <c r="I434" s="1252">
        <v>-21045.779999999999</v>
      </c>
      <c r="J434" s="1252">
        <v>-19730.41</v>
      </c>
      <c r="K434" s="1252">
        <v>-20388.099999999999</v>
      </c>
      <c r="L434" s="1252">
        <v>-18415.060000000001</v>
      </c>
      <c r="M434" s="1252">
        <v>-20388.09</v>
      </c>
      <c r="N434" s="1252">
        <v>-20388.099999999999</v>
      </c>
      <c r="O434" s="1252">
        <v>-18415.060000000001</v>
      </c>
      <c r="P434" s="1252">
        <v>-20388.09</v>
      </c>
      <c r="Q434" s="1252">
        <v>-19730.419999999998</v>
      </c>
      <c r="R434" s="1252">
        <v>-19730.419999999998</v>
      </c>
      <c r="S434" s="1252">
        <v>-237422.67999999999</v>
      </c>
      <c r="T434" s="1252">
        <v>0</v>
      </c>
      <c r="U434" s="1251" t="s">
        <v>1065</v>
      </c>
      <c r="V434" s="1251" t="s">
        <v>1286</v>
      </c>
      <c r="W434" s="1251" t="s">
        <v>2096</v>
      </c>
      <c r="X434" s="1251" t="s">
        <v>89</v>
      </c>
      <c r="Y434" s="1251">
        <v>521</v>
      </c>
      <c r="Z434" s="1251">
        <v>2</v>
      </c>
      <c r="AA434" s="1251" t="b">
        <v>0</v>
      </c>
    </row>
    <row r="435" spans="1:27" ht="12">
      <c r="A435" s="1251">
        <v>25</v>
      </c>
      <c r="B435" s="1251">
        <v>710</v>
      </c>
      <c r="C435" s="1251" t="s">
        <v>1737</v>
      </c>
      <c r="D435" s="1251">
        <v>675800</v>
      </c>
      <c r="E435" s="1251" t="s">
        <v>2014</v>
      </c>
      <c r="F435" s="1251">
        <v>2019</v>
      </c>
      <c r="G435" s="1252">
        <v>0</v>
      </c>
      <c r="H435" s="1252">
        <v>0</v>
      </c>
      <c r="I435" s="1252">
        <v>0</v>
      </c>
      <c r="J435" s="1252">
        <v>0</v>
      </c>
      <c r="K435" s="1252">
        <v>0</v>
      </c>
      <c r="L435" s="1252">
        <v>0</v>
      </c>
      <c r="M435" s="1252">
        <v>0</v>
      </c>
      <c r="N435" s="1252">
        <v>581.11000000000001</v>
      </c>
      <c r="O435" s="1252">
        <v>0</v>
      </c>
      <c r="P435" s="1252">
        <v>-581.11000000000001</v>
      </c>
      <c r="Q435" s="1252">
        <v>0</v>
      </c>
      <c r="R435" s="1252">
        <v>0</v>
      </c>
      <c r="S435" s="1252">
        <v>0</v>
      </c>
      <c r="T435" s="1252">
        <v>0</v>
      </c>
      <c r="U435" s="1251" t="s">
        <v>1065</v>
      </c>
      <c r="V435" s="1251" t="s">
        <v>397</v>
      </c>
      <c r="W435" s="1251" t="s">
        <v>2015</v>
      </c>
      <c r="X435" s="1251" t="s">
        <v>89</v>
      </c>
      <c r="Y435" s="1251">
        <v>675</v>
      </c>
      <c r="Z435" s="1251">
        <v>8</v>
      </c>
      <c r="AA435" s="1251" t="b">
        <v>0</v>
      </c>
    </row>
    <row r="436" spans="1:27" ht="12">
      <c r="A436" s="1251">
        <v>25</v>
      </c>
      <c r="B436" s="1251">
        <v>710</v>
      </c>
      <c r="C436" s="1251" t="s">
        <v>1737</v>
      </c>
      <c r="D436" s="1251">
        <v>701810</v>
      </c>
      <c r="E436" s="1251" t="s">
        <v>2098</v>
      </c>
      <c r="F436" s="1251">
        <v>2019</v>
      </c>
      <c r="G436" s="1252">
        <v>33</v>
      </c>
      <c r="H436" s="1252">
        <v>33</v>
      </c>
      <c r="I436" s="1252">
        <v>33</v>
      </c>
      <c r="J436" s="1252">
        <v>29</v>
      </c>
      <c r="K436" s="1252">
        <v>30</v>
      </c>
      <c r="L436" s="1252">
        <v>30</v>
      </c>
      <c r="M436" s="1252">
        <v>30</v>
      </c>
      <c r="N436" s="1252">
        <v>30</v>
      </c>
      <c r="O436" s="1252">
        <v>35</v>
      </c>
      <c r="P436" s="1252">
        <v>28</v>
      </c>
      <c r="Q436" s="1252">
        <v>28</v>
      </c>
      <c r="R436" s="1252">
        <v>28</v>
      </c>
      <c r="S436" s="1252">
        <v>367</v>
      </c>
      <c r="T436" s="1252">
        <v>0</v>
      </c>
      <c r="U436" s="1251" t="s">
        <v>1065</v>
      </c>
      <c r="V436" s="1251" t="s">
        <v>397</v>
      </c>
      <c r="W436" s="1251" t="s">
        <v>1931</v>
      </c>
      <c r="X436" s="1251" t="s">
        <v>89</v>
      </c>
      <c r="Y436" s="1251">
        <v>701</v>
      </c>
      <c r="Z436" s="1251">
        <v>8</v>
      </c>
      <c r="AA436" s="1251" t="b">
        <v>0</v>
      </c>
    </row>
    <row r="437" spans="1:27" ht="12">
      <c r="A437" s="1251">
        <v>25</v>
      </c>
      <c r="B437" s="1251">
        <v>710</v>
      </c>
      <c r="C437" s="1251" t="s">
        <v>1737</v>
      </c>
      <c r="D437" s="1251">
        <v>704810</v>
      </c>
      <c r="E437" s="1251" t="s">
        <v>2099</v>
      </c>
      <c r="F437" s="1251">
        <v>2019</v>
      </c>
      <c r="G437" s="1252">
        <v>6.3600000000000003</v>
      </c>
      <c r="H437" s="1252">
        <v>6.8799999999999999</v>
      </c>
      <c r="I437" s="1252">
        <v>7.6299999999999999</v>
      </c>
      <c r="J437" s="1252">
        <v>5.9199999999999999</v>
      </c>
      <c r="K437" s="1252">
        <v>5.4199999999999999</v>
      </c>
      <c r="L437" s="1252">
        <v>5.6699999999999999</v>
      </c>
      <c r="M437" s="1252">
        <v>5.7599999999999998</v>
      </c>
      <c r="N437" s="1252">
        <v>5.8300000000000001</v>
      </c>
      <c r="O437" s="1252">
        <v>9.6600000000000001</v>
      </c>
      <c r="P437" s="1252">
        <v>5.54</v>
      </c>
      <c r="Q437" s="1252">
        <v>5.7800000000000002</v>
      </c>
      <c r="R437" s="1252">
        <v>5.7999999999999998</v>
      </c>
      <c r="S437" s="1252">
        <v>76.25</v>
      </c>
      <c r="T437" s="1252">
        <v>0</v>
      </c>
      <c r="U437" s="1251" t="s">
        <v>1065</v>
      </c>
      <c r="V437" s="1251" t="s">
        <v>397</v>
      </c>
      <c r="W437" s="1251" t="s">
        <v>1948</v>
      </c>
      <c r="X437" s="1251" t="s">
        <v>89</v>
      </c>
      <c r="Y437" s="1251">
        <v>704</v>
      </c>
      <c r="Z437" s="1251">
        <v>8</v>
      </c>
      <c r="AA437" s="1251" t="b">
        <v>0</v>
      </c>
    </row>
    <row r="438" spans="1:27" ht="12">
      <c r="A438" s="1251">
        <v>25</v>
      </c>
      <c r="B438" s="1251">
        <v>710</v>
      </c>
      <c r="C438" s="1251" t="s">
        <v>1737</v>
      </c>
      <c r="D438" s="1251">
        <v>704813</v>
      </c>
      <c r="E438" s="1251" t="s">
        <v>2100</v>
      </c>
      <c r="F438" s="1251">
        <v>2019</v>
      </c>
      <c r="G438" s="1252">
        <v>0.37</v>
      </c>
      <c r="H438" s="1252">
        <v>0.55000000000000004</v>
      </c>
      <c r="I438" s="1252">
        <v>0.52000000000000002</v>
      </c>
      <c r="J438" s="1252">
        <v>0.39000000000000001</v>
      </c>
      <c r="K438" s="1252">
        <v>0.35999999999999999</v>
      </c>
      <c r="L438" s="1252">
        <v>0.37</v>
      </c>
      <c r="M438" s="1252">
        <v>0.39000000000000001</v>
      </c>
      <c r="N438" s="1252">
        <v>0.41999999999999998</v>
      </c>
      <c r="O438" s="1252">
        <v>0.66000000000000003</v>
      </c>
      <c r="P438" s="1252">
        <v>0.39000000000000001</v>
      </c>
      <c r="Q438" s="1252">
        <v>0.38</v>
      </c>
      <c r="R438" s="1252">
        <v>0.39000000000000001</v>
      </c>
      <c r="S438" s="1252">
        <v>5.1899999999999995</v>
      </c>
      <c r="T438" s="1252">
        <v>0</v>
      </c>
      <c r="U438" s="1251" t="s">
        <v>1065</v>
      </c>
      <c r="V438" s="1251" t="s">
        <v>397</v>
      </c>
      <c r="W438" s="1251" t="s">
        <v>1948</v>
      </c>
      <c r="X438" s="1251" t="s">
        <v>89</v>
      </c>
      <c r="Y438" s="1251">
        <v>704</v>
      </c>
      <c r="Z438" s="1251">
        <v>8</v>
      </c>
      <c r="AA438" s="1251" t="b">
        <v>0</v>
      </c>
    </row>
    <row r="439" spans="1:27" ht="12">
      <c r="A439" s="1251">
        <v>25</v>
      </c>
      <c r="B439" s="1251">
        <v>710</v>
      </c>
      <c r="C439" s="1251" t="s">
        <v>1737</v>
      </c>
      <c r="D439" s="1251">
        <v>704837</v>
      </c>
      <c r="E439" s="1251" t="s">
        <v>2101</v>
      </c>
      <c r="F439" s="1251">
        <v>2019</v>
      </c>
      <c r="G439" s="1252">
        <v>1.77</v>
      </c>
      <c r="H439" s="1252">
        <v>2.4300000000000002</v>
      </c>
      <c r="I439" s="1252">
        <v>2.1499999999999999</v>
      </c>
      <c r="J439" s="1252">
        <v>1.98</v>
      </c>
      <c r="K439" s="1252">
        <v>1.8700000000000001</v>
      </c>
      <c r="L439" s="1252">
        <v>2.3799999999999999</v>
      </c>
      <c r="M439" s="1252">
        <v>1.9399999999999999</v>
      </c>
      <c r="N439" s="1252">
        <v>1.8700000000000001</v>
      </c>
      <c r="O439" s="1252">
        <v>3.0499999999999998</v>
      </c>
      <c r="P439" s="1252">
        <v>1.77</v>
      </c>
      <c r="Q439" s="1252">
        <v>1.9299999999999999</v>
      </c>
      <c r="R439" s="1252">
        <v>2.4300000000000002</v>
      </c>
      <c r="S439" s="1252">
        <v>25.569999999999997</v>
      </c>
      <c r="T439" s="1252">
        <v>0</v>
      </c>
      <c r="U439" s="1251" t="s">
        <v>1065</v>
      </c>
      <c r="V439" s="1251" t="s">
        <v>397</v>
      </c>
      <c r="W439" s="1251" t="s">
        <v>1948</v>
      </c>
      <c r="X439" s="1251" t="s">
        <v>89</v>
      </c>
      <c r="Y439" s="1251">
        <v>704</v>
      </c>
      <c r="Z439" s="1251">
        <v>8</v>
      </c>
      <c r="AA439" s="1251" t="b">
        <v>0</v>
      </c>
    </row>
    <row r="440" spans="1:27" ht="12">
      <c r="A440" s="1251">
        <v>25</v>
      </c>
      <c r="B440" s="1251">
        <v>710</v>
      </c>
      <c r="C440" s="1251" t="s">
        <v>1737</v>
      </c>
      <c r="D440" s="1251">
        <v>704838</v>
      </c>
      <c r="E440" s="1251" t="s">
        <v>2102</v>
      </c>
      <c r="F440" s="1251">
        <v>2019</v>
      </c>
      <c r="G440" s="1252">
        <v>0</v>
      </c>
      <c r="H440" s="1252">
        <v>98</v>
      </c>
      <c r="I440" s="1252">
        <v>49</v>
      </c>
      <c r="J440" s="1252">
        <v>49</v>
      </c>
      <c r="K440" s="1252">
        <v>49</v>
      </c>
      <c r="L440" s="1252">
        <v>49</v>
      </c>
      <c r="M440" s="1252">
        <v>49</v>
      </c>
      <c r="N440" s="1252">
        <v>49</v>
      </c>
      <c r="O440" s="1252">
        <v>49</v>
      </c>
      <c r="P440" s="1252">
        <v>49</v>
      </c>
      <c r="Q440" s="1252">
        <v>49</v>
      </c>
      <c r="R440" s="1252">
        <v>49</v>
      </c>
      <c r="S440" s="1252">
        <v>588</v>
      </c>
      <c r="T440" s="1252">
        <v>0</v>
      </c>
      <c r="U440" s="1251" t="s">
        <v>1065</v>
      </c>
      <c r="V440" s="1251" t="s">
        <v>397</v>
      </c>
      <c r="W440" s="1251" t="s">
        <v>1948</v>
      </c>
      <c r="X440" s="1251" t="s">
        <v>89</v>
      </c>
      <c r="Y440" s="1251">
        <v>704</v>
      </c>
      <c r="Z440" s="1251">
        <v>8</v>
      </c>
      <c r="AA440" s="1251" t="b">
        <v>0</v>
      </c>
    </row>
    <row r="441" spans="1:27" ht="12">
      <c r="A441" s="1251">
        <v>25</v>
      </c>
      <c r="B441" s="1251">
        <v>710</v>
      </c>
      <c r="C441" s="1251" t="s">
        <v>1737</v>
      </c>
      <c r="D441" s="1251">
        <v>704840</v>
      </c>
      <c r="E441" s="1251" t="s">
        <v>2103</v>
      </c>
      <c r="F441" s="1251">
        <v>2019</v>
      </c>
      <c r="G441" s="1252">
        <v>0.14000000000000001</v>
      </c>
      <c r="H441" s="1252">
        <v>0.14999999999999999</v>
      </c>
      <c r="I441" s="1252">
        <v>0.17000000000000001</v>
      </c>
      <c r="J441" s="1252">
        <v>0.13</v>
      </c>
      <c r="K441" s="1252">
        <v>0.11</v>
      </c>
      <c r="L441" s="1252">
        <v>0.12</v>
      </c>
      <c r="M441" s="1252">
        <v>0.12</v>
      </c>
      <c r="N441" s="1252">
        <v>0.12</v>
      </c>
      <c r="O441" s="1252">
        <v>0.19</v>
      </c>
      <c r="P441" s="1252">
        <v>0.11</v>
      </c>
      <c r="Q441" s="1252">
        <v>0.12</v>
      </c>
      <c r="R441" s="1252">
        <v>0.12</v>
      </c>
      <c r="S441" s="1252">
        <v>1.6000000000000001</v>
      </c>
      <c r="T441" s="1252">
        <v>0</v>
      </c>
      <c r="U441" s="1251" t="s">
        <v>1065</v>
      </c>
      <c r="V441" s="1251" t="s">
        <v>397</v>
      </c>
      <c r="W441" s="1251" t="s">
        <v>1948</v>
      </c>
      <c r="X441" s="1251" t="s">
        <v>89</v>
      </c>
      <c r="Y441" s="1251">
        <v>704</v>
      </c>
      <c r="Z441" s="1251">
        <v>8</v>
      </c>
      <c r="AA441" s="1251" t="b">
        <v>0</v>
      </c>
    </row>
    <row r="442" spans="1:27" ht="12">
      <c r="A442" s="1251">
        <v>25</v>
      </c>
      <c r="B442" s="1251">
        <v>710</v>
      </c>
      <c r="C442" s="1251" t="s">
        <v>1737</v>
      </c>
      <c r="D442" s="1251">
        <v>704842</v>
      </c>
      <c r="E442" s="1251" t="s">
        <v>2104</v>
      </c>
      <c r="F442" s="1251">
        <v>2019</v>
      </c>
      <c r="G442" s="1252">
        <v>0.20000000000000001</v>
      </c>
      <c r="H442" s="1252">
        <v>0.23000000000000001</v>
      </c>
      <c r="I442" s="1252">
        <v>0.25</v>
      </c>
      <c r="J442" s="1252">
        <v>0.19</v>
      </c>
      <c r="K442" s="1252">
        <v>0.17000000000000001</v>
      </c>
      <c r="L442" s="1252">
        <v>0.17999999999999999</v>
      </c>
      <c r="M442" s="1252">
        <v>0.16</v>
      </c>
      <c r="N442" s="1252">
        <v>0.16</v>
      </c>
      <c r="O442" s="1252">
        <v>0.26000000000000001</v>
      </c>
      <c r="P442" s="1252">
        <v>0.14999999999999999</v>
      </c>
      <c r="Q442" s="1252">
        <v>0.16</v>
      </c>
      <c r="R442" s="1252">
        <v>0.14999999999999999</v>
      </c>
      <c r="S442" s="1252">
        <v>2.2599999999999998</v>
      </c>
      <c r="T442" s="1252">
        <v>0</v>
      </c>
      <c r="U442" s="1251" t="s">
        <v>1065</v>
      </c>
      <c r="V442" s="1251" t="s">
        <v>397</v>
      </c>
      <c r="W442" s="1251" t="s">
        <v>1948</v>
      </c>
      <c r="X442" s="1251" t="s">
        <v>89</v>
      </c>
      <c r="Y442" s="1251">
        <v>704</v>
      </c>
      <c r="Z442" s="1251">
        <v>8</v>
      </c>
      <c r="AA442" s="1251" t="b">
        <v>0</v>
      </c>
    </row>
    <row r="443" spans="1:27" ht="12">
      <c r="A443" s="1251">
        <v>25</v>
      </c>
      <c r="B443" s="1251">
        <v>710</v>
      </c>
      <c r="C443" s="1251" t="s">
        <v>1737</v>
      </c>
      <c r="D443" s="1251">
        <v>711600</v>
      </c>
      <c r="E443" s="1251" t="s">
        <v>2105</v>
      </c>
      <c r="F443" s="1251">
        <v>2019</v>
      </c>
      <c r="G443" s="1252">
        <v>0</v>
      </c>
      <c r="H443" s="1252">
        <v>0</v>
      </c>
      <c r="I443" s="1252">
        <v>2100</v>
      </c>
      <c r="J443" s="1252">
        <v>3500</v>
      </c>
      <c r="K443" s="1252">
        <v>4464.6000000000004</v>
      </c>
      <c r="L443" s="1252">
        <v>2950</v>
      </c>
      <c r="M443" s="1252">
        <v>12519.450000000001</v>
      </c>
      <c r="N443" s="1252">
        <v>8924</v>
      </c>
      <c r="O443" s="1252">
        <v>6146</v>
      </c>
      <c r="P443" s="1252">
        <v>2950</v>
      </c>
      <c r="Q443" s="1252">
        <v>9861.75</v>
      </c>
      <c r="R443" s="1252">
        <v>2800</v>
      </c>
      <c r="S443" s="1252">
        <v>56215.800000000003</v>
      </c>
      <c r="T443" s="1252">
        <v>0</v>
      </c>
      <c r="U443" s="1251" t="s">
        <v>1065</v>
      </c>
      <c r="V443" s="1251" t="s">
        <v>397</v>
      </c>
      <c r="W443" s="1251" t="s">
        <v>2106</v>
      </c>
      <c r="X443" s="1251" t="s">
        <v>89</v>
      </c>
      <c r="Y443" s="1251">
        <v>711</v>
      </c>
      <c r="Z443" s="1251">
        <v>6</v>
      </c>
      <c r="AA443" s="1251" t="b">
        <v>0</v>
      </c>
    </row>
    <row r="444" spans="1:27" ht="12">
      <c r="A444" s="1251">
        <v>25</v>
      </c>
      <c r="B444" s="1251">
        <v>710</v>
      </c>
      <c r="C444" s="1251" t="s">
        <v>1737</v>
      </c>
      <c r="D444" s="1251">
        <v>715100</v>
      </c>
      <c r="E444" s="1251" t="s">
        <v>2107</v>
      </c>
      <c r="F444" s="1251">
        <v>2019</v>
      </c>
      <c r="G444" s="1252">
        <v>5517.1999999999998</v>
      </c>
      <c r="H444" s="1252">
        <v>6306.6800000000003</v>
      </c>
      <c r="I444" s="1252">
        <v>6194.2700000000004</v>
      </c>
      <c r="J444" s="1252">
        <v>-7828.8900000000003</v>
      </c>
      <c r="K444" s="1252">
        <v>11744.73</v>
      </c>
      <c r="L444" s="1252">
        <v>-1677.05</v>
      </c>
      <c r="M444" s="1252">
        <v>6079.9200000000001</v>
      </c>
      <c r="N444" s="1252">
        <v>4934.1599999999999</v>
      </c>
      <c r="O444" s="1252">
        <v>4875.2200000000003</v>
      </c>
      <c r="P444" s="1252">
        <v>5319.5600000000004</v>
      </c>
      <c r="Q444" s="1252">
        <v>6017.54</v>
      </c>
      <c r="R444" s="1252">
        <v>4596.7799999999997</v>
      </c>
      <c r="S444" s="1252">
        <v>52080.119999999995</v>
      </c>
      <c r="T444" s="1252">
        <v>0</v>
      </c>
      <c r="U444" s="1251" t="s">
        <v>1065</v>
      </c>
      <c r="V444" s="1251" t="s">
        <v>397</v>
      </c>
      <c r="W444" s="1251" t="s">
        <v>1953</v>
      </c>
      <c r="X444" s="1251" t="s">
        <v>89</v>
      </c>
      <c r="Y444" s="1251">
        <v>715</v>
      </c>
      <c r="Z444" s="1251">
        <v>1</v>
      </c>
      <c r="AA444" s="1251" t="b">
        <v>0</v>
      </c>
    </row>
    <row r="445" spans="1:27" ht="12">
      <c r="A445" s="1251">
        <v>25</v>
      </c>
      <c r="B445" s="1251">
        <v>710</v>
      </c>
      <c r="C445" s="1251" t="s">
        <v>1737</v>
      </c>
      <c r="D445" s="1251">
        <v>716100</v>
      </c>
      <c r="E445" s="1251" t="s">
        <v>2108</v>
      </c>
      <c r="F445" s="1251">
        <v>2019</v>
      </c>
      <c r="G445" s="1252">
        <v>2425.4000000000001</v>
      </c>
      <c r="H445" s="1252">
        <v>1348.1099999999999</v>
      </c>
      <c r="I445" s="1252">
        <v>0</v>
      </c>
      <c r="J445" s="1252">
        <v>0</v>
      </c>
      <c r="K445" s="1252">
        <v>0</v>
      </c>
      <c r="L445" s="1252">
        <v>0</v>
      </c>
      <c r="M445" s="1252">
        <v>0</v>
      </c>
      <c r="N445" s="1252">
        <v>0</v>
      </c>
      <c r="O445" s="1252">
        <v>0</v>
      </c>
      <c r="P445" s="1252">
        <v>0</v>
      </c>
      <c r="Q445" s="1252">
        <v>0</v>
      </c>
      <c r="R445" s="1252">
        <v>0</v>
      </c>
      <c r="S445" s="1252">
        <v>3773.5100000000002</v>
      </c>
      <c r="T445" s="1252">
        <v>0</v>
      </c>
      <c r="U445" s="1251" t="s">
        <v>1065</v>
      </c>
      <c r="V445" s="1251" t="s">
        <v>397</v>
      </c>
      <c r="W445" s="1251" t="s">
        <v>1953</v>
      </c>
      <c r="X445" s="1251" t="s">
        <v>89</v>
      </c>
      <c r="Y445" s="1251">
        <v>716</v>
      </c>
      <c r="Z445" s="1251">
        <v>1</v>
      </c>
      <c r="AA445" s="1251" t="b">
        <v>0</v>
      </c>
    </row>
    <row r="446" spans="1:27" ht="12">
      <c r="A446" s="1251">
        <v>25</v>
      </c>
      <c r="B446" s="1251">
        <v>710</v>
      </c>
      <c r="C446" s="1251" t="s">
        <v>1737</v>
      </c>
      <c r="D446" s="1251">
        <v>718111</v>
      </c>
      <c r="E446" s="1251" t="s">
        <v>2109</v>
      </c>
      <c r="F446" s="1251">
        <v>2019</v>
      </c>
      <c r="G446" s="1252">
        <v>0</v>
      </c>
      <c r="H446" s="1252">
        <v>0</v>
      </c>
      <c r="I446" s="1252">
        <v>0</v>
      </c>
      <c r="J446" s="1252">
        <v>0</v>
      </c>
      <c r="K446" s="1252">
        <v>0</v>
      </c>
      <c r="L446" s="1252">
        <v>0</v>
      </c>
      <c r="M446" s="1252">
        <v>0</v>
      </c>
      <c r="N446" s="1252">
        <v>0</v>
      </c>
      <c r="O446" s="1252">
        <v>0</v>
      </c>
      <c r="P446" s="1252">
        <v>3796.2399999999998</v>
      </c>
      <c r="Q446" s="1252">
        <v>0</v>
      </c>
      <c r="R446" s="1252">
        <v>0</v>
      </c>
      <c r="S446" s="1252">
        <v>3796.2399999999998</v>
      </c>
      <c r="T446" s="1252">
        <v>0</v>
      </c>
      <c r="U446" s="1251" t="s">
        <v>1065</v>
      </c>
      <c r="V446" s="1251" t="s">
        <v>397</v>
      </c>
      <c r="W446" s="1251" t="s">
        <v>1960</v>
      </c>
      <c r="X446" s="1251" t="s">
        <v>89</v>
      </c>
      <c r="Y446" s="1251">
        <v>718</v>
      </c>
      <c r="Z446" s="1251">
        <v>1</v>
      </c>
      <c r="AA446" s="1251" t="b">
        <v>0</v>
      </c>
    </row>
    <row r="447" spans="1:27" ht="12">
      <c r="A447" s="1251">
        <v>25</v>
      </c>
      <c r="B447" s="1251">
        <v>710</v>
      </c>
      <c r="C447" s="1251" t="s">
        <v>1737</v>
      </c>
      <c r="D447" s="1251">
        <v>720500</v>
      </c>
      <c r="E447" s="1251" t="s">
        <v>2110</v>
      </c>
      <c r="F447" s="1251">
        <v>2019</v>
      </c>
      <c r="G447" s="1252">
        <v>0</v>
      </c>
      <c r="H447" s="1252">
        <v>0</v>
      </c>
      <c r="I447" s="1252">
        <v>3140</v>
      </c>
      <c r="J447" s="1252">
        <v>0</v>
      </c>
      <c r="K447" s="1252">
        <v>0</v>
      </c>
      <c r="L447" s="1252">
        <v>0</v>
      </c>
      <c r="M447" s="1252">
        <v>0</v>
      </c>
      <c r="N447" s="1252">
        <v>0</v>
      </c>
      <c r="O447" s="1252">
        <v>0</v>
      </c>
      <c r="P447" s="1252">
        <v>0</v>
      </c>
      <c r="Q447" s="1252">
        <v>0</v>
      </c>
      <c r="R447" s="1252">
        <v>0</v>
      </c>
      <c r="S447" s="1252">
        <v>3140</v>
      </c>
      <c r="T447" s="1252">
        <v>0</v>
      </c>
      <c r="U447" s="1251" t="s">
        <v>1065</v>
      </c>
      <c r="V447" s="1251" t="s">
        <v>397</v>
      </c>
      <c r="W447" s="1251" t="s">
        <v>1966</v>
      </c>
      <c r="X447" s="1251" t="s">
        <v>89</v>
      </c>
      <c r="Y447" s="1251">
        <v>720</v>
      </c>
      <c r="Z447" s="1251">
        <v>5</v>
      </c>
      <c r="AA447" s="1251" t="b">
        <v>0</v>
      </c>
    </row>
    <row r="448" spans="1:27" ht="12">
      <c r="A448" s="1251">
        <v>25</v>
      </c>
      <c r="B448" s="1251">
        <v>710</v>
      </c>
      <c r="C448" s="1251" t="s">
        <v>1737</v>
      </c>
      <c r="D448" s="1251">
        <v>732800</v>
      </c>
      <c r="E448" s="1251" t="s">
        <v>2111</v>
      </c>
      <c r="F448" s="1251">
        <v>2019</v>
      </c>
      <c r="G448" s="1252">
        <v>6</v>
      </c>
      <c r="H448" s="1252">
        <v>6</v>
      </c>
      <c r="I448" s="1252">
        <v>6</v>
      </c>
      <c r="J448" s="1252">
        <v>6</v>
      </c>
      <c r="K448" s="1252">
        <v>6</v>
      </c>
      <c r="L448" s="1252">
        <v>6</v>
      </c>
      <c r="M448" s="1252">
        <v>6</v>
      </c>
      <c r="N448" s="1252">
        <v>6</v>
      </c>
      <c r="O448" s="1252">
        <v>7</v>
      </c>
      <c r="P448" s="1252">
        <v>7</v>
      </c>
      <c r="Q448" s="1252">
        <v>7</v>
      </c>
      <c r="R448" s="1252">
        <v>7</v>
      </c>
      <c r="S448" s="1252">
        <v>76</v>
      </c>
      <c r="T448" s="1252">
        <v>0</v>
      </c>
      <c r="U448" s="1251" t="s">
        <v>1065</v>
      </c>
      <c r="V448" s="1251" t="s">
        <v>397</v>
      </c>
      <c r="W448" s="1251" t="s">
        <v>2112</v>
      </c>
      <c r="X448" s="1251" t="s">
        <v>89</v>
      </c>
      <c r="Y448" s="1251">
        <v>732</v>
      </c>
      <c r="Z448" s="1251">
        <v>8</v>
      </c>
      <c r="AA448" s="1251" t="b">
        <v>0</v>
      </c>
    </row>
    <row r="449" spans="1:27" ht="12">
      <c r="A449" s="1251">
        <v>25</v>
      </c>
      <c r="B449" s="1251">
        <v>710</v>
      </c>
      <c r="C449" s="1251" t="s">
        <v>1737</v>
      </c>
      <c r="D449" s="1251">
        <v>734800</v>
      </c>
      <c r="E449" s="1251" t="s">
        <v>2113</v>
      </c>
      <c r="F449" s="1251">
        <v>2019</v>
      </c>
      <c r="G449" s="1252">
        <v>1</v>
      </c>
      <c r="H449" s="1252">
        <v>1</v>
      </c>
      <c r="I449" s="1252">
        <v>2</v>
      </c>
      <c r="J449" s="1252">
        <v>1</v>
      </c>
      <c r="K449" s="1252">
        <v>1</v>
      </c>
      <c r="L449" s="1252">
        <v>1</v>
      </c>
      <c r="M449" s="1252">
        <v>1</v>
      </c>
      <c r="N449" s="1252">
        <v>1</v>
      </c>
      <c r="O449" s="1252">
        <v>2</v>
      </c>
      <c r="P449" s="1252">
        <v>1</v>
      </c>
      <c r="Q449" s="1252">
        <v>1</v>
      </c>
      <c r="R449" s="1252">
        <v>1</v>
      </c>
      <c r="S449" s="1252">
        <v>14</v>
      </c>
      <c r="T449" s="1252">
        <v>0</v>
      </c>
      <c r="U449" s="1251" t="s">
        <v>1065</v>
      </c>
      <c r="V449" s="1251" t="s">
        <v>397</v>
      </c>
      <c r="W449" s="1251" t="s">
        <v>2114</v>
      </c>
      <c r="X449" s="1251" t="s">
        <v>89</v>
      </c>
      <c r="Y449" s="1251">
        <v>734</v>
      </c>
      <c r="Z449" s="1251">
        <v>8</v>
      </c>
      <c r="AA449" s="1251" t="b">
        <v>0</v>
      </c>
    </row>
    <row r="450" spans="1:27" ht="12">
      <c r="A450" s="1251">
        <v>25</v>
      </c>
      <c r="B450" s="1251">
        <v>710</v>
      </c>
      <c r="C450" s="1251" t="s">
        <v>1737</v>
      </c>
      <c r="D450" s="1251">
        <v>734900</v>
      </c>
      <c r="E450" s="1251" t="s">
        <v>2115</v>
      </c>
      <c r="F450" s="1251">
        <v>2019</v>
      </c>
      <c r="G450" s="1252">
        <v>92</v>
      </c>
      <c r="H450" s="1252">
        <v>108</v>
      </c>
      <c r="I450" s="1252">
        <v>141</v>
      </c>
      <c r="J450" s="1252">
        <v>118</v>
      </c>
      <c r="K450" s="1252">
        <v>100</v>
      </c>
      <c r="L450" s="1252">
        <v>110</v>
      </c>
      <c r="M450" s="1252">
        <v>107</v>
      </c>
      <c r="N450" s="1252">
        <v>99</v>
      </c>
      <c r="O450" s="1252">
        <v>130</v>
      </c>
      <c r="P450" s="1252">
        <v>89</v>
      </c>
      <c r="Q450" s="1252">
        <v>89</v>
      </c>
      <c r="R450" s="1252">
        <v>172</v>
      </c>
      <c r="S450" s="1252">
        <v>1355</v>
      </c>
      <c r="T450" s="1252">
        <v>0</v>
      </c>
      <c r="U450" s="1251" t="s">
        <v>1065</v>
      </c>
      <c r="V450" s="1251" t="s">
        <v>397</v>
      </c>
      <c r="W450" s="1251" t="s">
        <v>2061</v>
      </c>
      <c r="X450" s="1251" t="s">
        <v>89</v>
      </c>
      <c r="Y450" s="1251">
        <v>734</v>
      </c>
      <c r="Z450" s="1251">
        <v>9</v>
      </c>
      <c r="AA450" s="1251" t="b">
        <v>0</v>
      </c>
    </row>
    <row r="451" spans="1:27" ht="12">
      <c r="A451" s="1251">
        <v>25</v>
      </c>
      <c r="B451" s="1251">
        <v>710</v>
      </c>
      <c r="C451" s="1251" t="s">
        <v>1737</v>
      </c>
      <c r="D451" s="1251">
        <v>735300</v>
      </c>
      <c r="E451" s="1251" t="s">
        <v>2116</v>
      </c>
      <c r="F451" s="1251">
        <v>2019</v>
      </c>
      <c r="G451" s="1252">
        <v>0</v>
      </c>
      <c r="H451" s="1252">
        <v>95</v>
      </c>
      <c r="I451" s="1252">
        <v>345</v>
      </c>
      <c r="J451" s="1252">
        <v>0</v>
      </c>
      <c r="K451" s="1252">
        <v>685</v>
      </c>
      <c r="L451" s="1252">
        <v>187</v>
      </c>
      <c r="M451" s="1252">
        <v>516</v>
      </c>
      <c r="N451" s="1252">
        <v>230</v>
      </c>
      <c r="O451" s="1252">
        <v>590</v>
      </c>
      <c r="P451" s="1252">
        <v>613</v>
      </c>
      <c r="Q451" s="1252">
        <v>115</v>
      </c>
      <c r="R451" s="1252">
        <v>230</v>
      </c>
      <c r="S451" s="1252">
        <v>3606</v>
      </c>
      <c r="T451" s="1252">
        <v>0</v>
      </c>
      <c r="U451" s="1251" t="s">
        <v>1065</v>
      </c>
      <c r="V451" s="1251" t="s">
        <v>397</v>
      </c>
      <c r="W451" s="1251" t="s">
        <v>1982</v>
      </c>
      <c r="X451" s="1251" t="s">
        <v>89</v>
      </c>
      <c r="Y451" s="1251">
        <v>735</v>
      </c>
      <c r="Z451" s="1251">
        <v>3</v>
      </c>
      <c r="AA451" s="1251" t="b">
        <v>0</v>
      </c>
    </row>
    <row r="452" spans="1:27" ht="12">
      <c r="A452" s="1251">
        <v>25</v>
      </c>
      <c r="B452" s="1251">
        <v>710</v>
      </c>
      <c r="C452" s="1251" t="s">
        <v>1737</v>
      </c>
      <c r="D452" s="1251">
        <v>736100</v>
      </c>
      <c r="E452" s="1251" t="s">
        <v>2117</v>
      </c>
      <c r="F452" s="1251">
        <v>2019</v>
      </c>
      <c r="G452" s="1252">
        <v>7500</v>
      </c>
      <c r="H452" s="1252">
        <v>6100</v>
      </c>
      <c r="I452" s="1252">
        <v>6800</v>
      </c>
      <c r="J452" s="1252">
        <v>6800</v>
      </c>
      <c r="K452" s="1252">
        <v>6800</v>
      </c>
      <c r="L452" s="1252">
        <v>6800</v>
      </c>
      <c r="M452" s="1252">
        <v>6800</v>
      </c>
      <c r="N452" s="1252">
        <v>8423.2999999999993</v>
      </c>
      <c r="O452" s="1252">
        <v>5944.6099999999997</v>
      </c>
      <c r="P452" s="1252">
        <v>8700</v>
      </c>
      <c r="Q452" s="1252">
        <v>11265.99</v>
      </c>
      <c r="R452" s="1252">
        <v>8877</v>
      </c>
      <c r="S452" s="1252">
        <v>90810.900000000009</v>
      </c>
      <c r="T452" s="1252">
        <v>0</v>
      </c>
      <c r="U452" s="1251" t="s">
        <v>1065</v>
      </c>
      <c r="V452" s="1251" t="s">
        <v>397</v>
      </c>
      <c r="W452" s="1251" t="s">
        <v>1984</v>
      </c>
      <c r="X452" s="1251" t="s">
        <v>89</v>
      </c>
      <c r="Y452" s="1251">
        <v>736</v>
      </c>
      <c r="Z452" s="1251">
        <v>1</v>
      </c>
      <c r="AA452" s="1251" t="b">
        <v>0</v>
      </c>
    </row>
    <row r="453" spans="1:27" ht="12">
      <c r="A453" s="1251">
        <v>25</v>
      </c>
      <c r="B453" s="1251">
        <v>710</v>
      </c>
      <c r="C453" s="1251" t="s">
        <v>1737</v>
      </c>
      <c r="D453" s="1251">
        <v>736200</v>
      </c>
      <c r="E453" s="1251" t="s">
        <v>2118</v>
      </c>
      <c r="F453" s="1251">
        <v>2019</v>
      </c>
      <c r="G453" s="1252">
        <v>521.63</v>
      </c>
      <c r="H453" s="1252">
        <v>0</v>
      </c>
      <c r="I453" s="1252">
        <v>2371.8600000000001</v>
      </c>
      <c r="J453" s="1252">
        <v>0</v>
      </c>
      <c r="K453" s="1252">
        <v>0</v>
      </c>
      <c r="L453" s="1252">
        <v>0</v>
      </c>
      <c r="M453" s="1252">
        <v>0</v>
      </c>
      <c r="N453" s="1252">
        <v>0</v>
      </c>
      <c r="O453" s="1252">
        <v>0</v>
      </c>
      <c r="P453" s="1252">
        <v>0</v>
      </c>
      <c r="Q453" s="1252">
        <v>270</v>
      </c>
      <c r="R453" s="1252">
        <v>0</v>
      </c>
      <c r="S453" s="1252">
        <v>3163.4900000000002</v>
      </c>
      <c r="T453" s="1252">
        <v>0</v>
      </c>
      <c r="U453" s="1251" t="s">
        <v>1065</v>
      </c>
      <c r="V453" s="1251" t="s">
        <v>397</v>
      </c>
      <c r="W453" s="1251" t="s">
        <v>1986</v>
      </c>
      <c r="X453" s="1251" t="s">
        <v>89</v>
      </c>
      <c r="Y453" s="1251">
        <v>736</v>
      </c>
      <c r="Z453" s="1251">
        <v>2</v>
      </c>
      <c r="AA453" s="1251" t="b">
        <v>0</v>
      </c>
    </row>
    <row r="454" spans="1:27" ht="12">
      <c r="A454" s="1251">
        <v>25</v>
      </c>
      <c r="B454" s="1251">
        <v>710</v>
      </c>
      <c r="C454" s="1251" t="s">
        <v>1737</v>
      </c>
      <c r="D454" s="1251">
        <v>736400</v>
      </c>
      <c r="E454" s="1251" t="s">
        <v>2119</v>
      </c>
      <c r="F454" s="1251">
        <v>2019</v>
      </c>
      <c r="G454" s="1252">
        <v>0</v>
      </c>
      <c r="H454" s="1252">
        <v>607.5</v>
      </c>
      <c r="I454" s="1252">
        <v>793</v>
      </c>
      <c r="J454" s="1252">
        <v>0</v>
      </c>
      <c r="K454" s="1252">
        <v>0</v>
      </c>
      <c r="L454" s="1252">
        <v>681.28999999999996</v>
      </c>
      <c r="M454" s="1252">
        <v>0</v>
      </c>
      <c r="N454" s="1252">
        <v>0</v>
      </c>
      <c r="O454" s="1252">
        <v>0</v>
      </c>
      <c r="P454" s="1252">
        <v>0</v>
      </c>
      <c r="Q454" s="1252">
        <v>0</v>
      </c>
      <c r="R454" s="1252">
        <v>0</v>
      </c>
      <c r="S454" s="1252">
        <v>2081.79</v>
      </c>
      <c r="T454" s="1252">
        <v>0</v>
      </c>
      <c r="U454" s="1251" t="s">
        <v>1065</v>
      </c>
      <c r="V454" s="1251" t="s">
        <v>397</v>
      </c>
      <c r="W454" s="1251" t="s">
        <v>1986</v>
      </c>
      <c r="X454" s="1251" t="s">
        <v>89</v>
      </c>
      <c r="Y454" s="1251">
        <v>736</v>
      </c>
      <c r="Z454" s="1251">
        <v>4</v>
      </c>
      <c r="AA454" s="1251" t="b">
        <v>0</v>
      </c>
    </row>
    <row r="455" spans="1:27" ht="12">
      <c r="A455" s="1251">
        <v>25</v>
      </c>
      <c r="B455" s="1251">
        <v>710</v>
      </c>
      <c r="C455" s="1251" t="s">
        <v>1737</v>
      </c>
      <c r="D455" s="1251">
        <v>736610</v>
      </c>
      <c r="E455" s="1251" t="s">
        <v>2120</v>
      </c>
      <c r="F455" s="1251">
        <v>2019</v>
      </c>
      <c r="G455" s="1252">
        <v>0</v>
      </c>
      <c r="H455" s="1252">
        <v>1514.0699999999999</v>
      </c>
      <c r="I455" s="1252">
        <v>1327.48</v>
      </c>
      <c r="J455" s="1252">
        <v>1892.5899999999999</v>
      </c>
      <c r="K455" s="1252">
        <v>946</v>
      </c>
      <c r="L455" s="1252">
        <v>5578.8999999999996</v>
      </c>
      <c r="M455" s="1252">
        <v>-4293.3999999999996</v>
      </c>
      <c r="N455" s="1252">
        <v>0</v>
      </c>
      <c r="O455" s="1252">
        <v>0</v>
      </c>
      <c r="P455" s="1252">
        <v>0</v>
      </c>
      <c r="Q455" s="1252">
        <v>3104</v>
      </c>
      <c r="R455" s="1252">
        <v>0</v>
      </c>
      <c r="S455" s="1252">
        <v>10069.640000000001</v>
      </c>
      <c r="T455" s="1252">
        <v>0</v>
      </c>
      <c r="U455" s="1251" t="s">
        <v>1065</v>
      </c>
      <c r="V455" s="1251" t="s">
        <v>397</v>
      </c>
      <c r="W455" s="1251" t="s">
        <v>1986</v>
      </c>
      <c r="X455" s="1251" t="s">
        <v>89</v>
      </c>
      <c r="Y455" s="1251">
        <v>736</v>
      </c>
      <c r="Z455" s="1251">
        <v>6</v>
      </c>
      <c r="AA455" s="1251" t="b">
        <v>0</v>
      </c>
    </row>
    <row r="456" spans="1:27" ht="12">
      <c r="A456" s="1251">
        <v>25</v>
      </c>
      <c r="B456" s="1251">
        <v>710</v>
      </c>
      <c r="C456" s="1251" t="s">
        <v>1737</v>
      </c>
      <c r="D456" s="1251">
        <v>736710</v>
      </c>
      <c r="E456" s="1251" t="s">
        <v>2121</v>
      </c>
      <c r="F456" s="1251">
        <v>2019</v>
      </c>
      <c r="G456" s="1252">
        <v>6</v>
      </c>
      <c r="H456" s="1252">
        <v>7</v>
      </c>
      <c r="I456" s="1252">
        <v>6</v>
      </c>
      <c r="J456" s="1252">
        <v>5</v>
      </c>
      <c r="K456" s="1252">
        <v>5</v>
      </c>
      <c r="L456" s="1252">
        <v>8</v>
      </c>
      <c r="M456" s="1252">
        <v>4</v>
      </c>
      <c r="N456" s="1252">
        <v>7</v>
      </c>
      <c r="O456" s="1252">
        <v>5</v>
      </c>
      <c r="P456" s="1252">
        <v>6</v>
      </c>
      <c r="Q456" s="1252">
        <v>6</v>
      </c>
      <c r="R456" s="1252">
        <v>4</v>
      </c>
      <c r="S456" s="1252">
        <v>69</v>
      </c>
      <c r="T456" s="1252">
        <v>0</v>
      </c>
      <c r="U456" s="1251" t="s">
        <v>1065</v>
      </c>
      <c r="V456" s="1251" t="s">
        <v>397</v>
      </c>
      <c r="W456" s="1251" t="s">
        <v>2064</v>
      </c>
      <c r="X456" s="1251" t="s">
        <v>89</v>
      </c>
      <c r="Y456" s="1251">
        <v>736</v>
      </c>
      <c r="Z456" s="1251">
        <v>7</v>
      </c>
      <c r="AA456" s="1251" t="b">
        <v>0</v>
      </c>
    </row>
    <row r="457" spans="1:27" ht="12">
      <c r="A457" s="1251">
        <v>25</v>
      </c>
      <c r="B457" s="1251">
        <v>710</v>
      </c>
      <c r="C457" s="1251" t="s">
        <v>1737</v>
      </c>
      <c r="D457" s="1251">
        <v>736720</v>
      </c>
      <c r="E457" s="1251" t="s">
        <v>2122</v>
      </c>
      <c r="F457" s="1251">
        <v>2019</v>
      </c>
      <c r="G457" s="1252">
        <v>9</v>
      </c>
      <c r="H457" s="1252">
        <v>9</v>
      </c>
      <c r="I457" s="1252">
        <v>9</v>
      </c>
      <c r="J457" s="1252">
        <v>9</v>
      </c>
      <c r="K457" s="1252">
        <v>9</v>
      </c>
      <c r="L457" s="1252">
        <v>9</v>
      </c>
      <c r="M457" s="1252">
        <v>9</v>
      </c>
      <c r="N457" s="1252">
        <v>9</v>
      </c>
      <c r="O457" s="1252">
        <v>9</v>
      </c>
      <c r="P457" s="1252">
        <v>9</v>
      </c>
      <c r="Q457" s="1252">
        <v>9</v>
      </c>
      <c r="R457" s="1252">
        <v>9</v>
      </c>
      <c r="S457" s="1252">
        <v>108</v>
      </c>
      <c r="T457" s="1252">
        <v>0</v>
      </c>
      <c r="U457" s="1251" t="s">
        <v>1065</v>
      </c>
      <c r="V457" s="1251" t="s">
        <v>397</v>
      </c>
      <c r="W457" s="1251" t="s">
        <v>2064</v>
      </c>
      <c r="X457" s="1251" t="s">
        <v>89</v>
      </c>
      <c r="Y457" s="1251">
        <v>736</v>
      </c>
      <c r="Z457" s="1251">
        <v>7</v>
      </c>
      <c r="AA457" s="1251" t="b">
        <v>0</v>
      </c>
    </row>
    <row r="458" spans="1:27" ht="12">
      <c r="A458" s="1251">
        <v>25</v>
      </c>
      <c r="B458" s="1251">
        <v>710</v>
      </c>
      <c r="C458" s="1251" t="s">
        <v>1737</v>
      </c>
      <c r="D458" s="1251">
        <v>736730</v>
      </c>
      <c r="E458" s="1251" t="s">
        <v>2123</v>
      </c>
      <c r="F458" s="1251">
        <v>2019</v>
      </c>
      <c r="G458" s="1252">
        <v>37</v>
      </c>
      <c r="H458" s="1252">
        <v>36</v>
      </c>
      <c r="I458" s="1252">
        <v>37</v>
      </c>
      <c r="J458" s="1252">
        <v>36</v>
      </c>
      <c r="K458" s="1252">
        <v>36</v>
      </c>
      <c r="L458" s="1252">
        <v>33</v>
      </c>
      <c r="M458" s="1252">
        <v>37</v>
      </c>
      <c r="N458" s="1252">
        <v>36</v>
      </c>
      <c r="O458" s="1252">
        <v>35</v>
      </c>
      <c r="P458" s="1252">
        <v>37</v>
      </c>
      <c r="Q458" s="1252">
        <v>36</v>
      </c>
      <c r="R458" s="1252">
        <v>36</v>
      </c>
      <c r="S458" s="1252">
        <v>432</v>
      </c>
      <c r="T458" s="1252">
        <v>0</v>
      </c>
      <c r="U458" s="1251" t="s">
        <v>1065</v>
      </c>
      <c r="V458" s="1251" t="s">
        <v>397</v>
      </c>
      <c r="W458" s="1251" t="s">
        <v>2124</v>
      </c>
      <c r="X458" s="1251" t="s">
        <v>89</v>
      </c>
      <c r="Y458" s="1251">
        <v>736</v>
      </c>
      <c r="Z458" s="1251">
        <v>7</v>
      </c>
      <c r="AA458" s="1251" t="b">
        <v>0</v>
      </c>
    </row>
    <row r="459" spans="1:27" ht="12">
      <c r="A459" s="1251">
        <v>25</v>
      </c>
      <c r="B459" s="1251">
        <v>710</v>
      </c>
      <c r="C459" s="1251" t="s">
        <v>1737</v>
      </c>
      <c r="D459" s="1251">
        <v>736740</v>
      </c>
      <c r="E459" s="1251" t="s">
        <v>2125</v>
      </c>
      <c r="F459" s="1251">
        <v>2019</v>
      </c>
      <c r="G459" s="1252">
        <v>3</v>
      </c>
      <c r="H459" s="1252">
        <v>4</v>
      </c>
      <c r="I459" s="1252">
        <v>3</v>
      </c>
      <c r="J459" s="1252">
        <v>3</v>
      </c>
      <c r="K459" s="1252">
        <v>4</v>
      </c>
      <c r="L459" s="1252">
        <v>3</v>
      </c>
      <c r="M459" s="1252">
        <v>3</v>
      </c>
      <c r="N459" s="1252">
        <v>3</v>
      </c>
      <c r="O459" s="1252">
        <v>3</v>
      </c>
      <c r="P459" s="1252">
        <v>3</v>
      </c>
      <c r="Q459" s="1252">
        <v>3</v>
      </c>
      <c r="R459" s="1252">
        <v>3</v>
      </c>
      <c r="S459" s="1252">
        <v>38</v>
      </c>
      <c r="T459" s="1252">
        <v>0</v>
      </c>
      <c r="U459" s="1251" t="s">
        <v>1065</v>
      </c>
      <c r="V459" s="1251" t="s">
        <v>397</v>
      </c>
      <c r="W459" s="1251" t="s">
        <v>2064</v>
      </c>
      <c r="X459" s="1251" t="s">
        <v>89</v>
      </c>
      <c r="Y459" s="1251">
        <v>736</v>
      </c>
      <c r="Z459" s="1251">
        <v>7</v>
      </c>
      <c r="AA459" s="1251" t="b">
        <v>0</v>
      </c>
    </row>
    <row r="460" spans="1:27" ht="12">
      <c r="A460" s="1251">
        <v>25</v>
      </c>
      <c r="B460" s="1251">
        <v>710</v>
      </c>
      <c r="C460" s="1251" t="s">
        <v>1737</v>
      </c>
      <c r="D460" s="1251">
        <v>750500</v>
      </c>
      <c r="E460" s="1251" t="s">
        <v>2126</v>
      </c>
      <c r="F460" s="1251">
        <v>2019</v>
      </c>
      <c r="G460" s="1252">
        <v>0.56999999999999995</v>
      </c>
      <c r="H460" s="1252">
        <v>0.45000000000000001</v>
      </c>
      <c r="I460" s="1252">
        <v>0.12</v>
      </c>
      <c r="J460" s="1252">
        <v>0.59999999999999998</v>
      </c>
      <c r="K460" s="1252">
        <v>0.23000000000000001</v>
      </c>
      <c r="L460" s="1252">
        <v>0.33000000000000002</v>
      </c>
      <c r="M460" s="1252">
        <v>0.28999999999999998</v>
      </c>
      <c r="N460" s="1252">
        <v>0.26000000000000001</v>
      </c>
      <c r="O460" s="1252">
        <v>0.27000000000000002</v>
      </c>
      <c r="P460" s="1252">
        <v>1.1799999999999999</v>
      </c>
      <c r="Q460" s="1252">
        <v>2</v>
      </c>
      <c r="R460" s="1252">
        <v>1.49</v>
      </c>
      <c r="S460" s="1252">
        <v>7.7900000000000009</v>
      </c>
      <c r="T460" s="1252">
        <v>0</v>
      </c>
      <c r="U460" s="1251" t="s">
        <v>1065</v>
      </c>
      <c r="V460" s="1251" t="s">
        <v>397</v>
      </c>
      <c r="W460" s="1251" t="s">
        <v>2005</v>
      </c>
      <c r="X460" s="1251" t="s">
        <v>89</v>
      </c>
      <c r="Y460" s="1251">
        <v>750</v>
      </c>
      <c r="Z460" s="1251">
        <v>5</v>
      </c>
      <c r="AA460" s="1251" t="b">
        <v>0</v>
      </c>
    </row>
    <row r="461" spans="1:27" ht="12">
      <c r="A461" s="1251">
        <v>25</v>
      </c>
      <c r="B461" s="1251">
        <v>710</v>
      </c>
      <c r="C461" s="1251" t="s">
        <v>1737</v>
      </c>
      <c r="D461" s="1251">
        <v>750515</v>
      </c>
      <c r="E461" s="1251" t="s">
        <v>2127</v>
      </c>
      <c r="F461" s="1251">
        <v>2019</v>
      </c>
      <c r="G461" s="1252">
        <v>0.050000000000000003</v>
      </c>
      <c r="H461" s="1252">
        <v>0.050000000000000003</v>
      </c>
      <c r="I461" s="1252">
        <v>0.070000000000000007</v>
      </c>
      <c r="J461" s="1252">
        <v>0.059999999999999998</v>
      </c>
      <c r="K461" s="1252">
        <v>0.080000000000000002</v>
      </c>
      <c r="L461" s="1252">
        <v>0.070000000000000007</v>
      </c>
      <c r="M461" s="1252">
        <v>0.070000000000000007</v>
      </c>
      <c r="N461" s="1252">
        <v>0.059999999999999998</v>
      </c>
      <c r="O461" s="1252">
        <v>0.14000000000000001</v>
      </c>
      <c r="P461" s="1252">
        <v>0.14000000000000001</v>
      </c>
      <c r="Q461" s="1252">
        <v>0.17999999999999999</v>
      </c>
      <c r="R461" s="1252">
        <v>0.17000000000000001</v>
      </c>
      <c r="S461" s="1252">
        <v>1.1399999999999999</v>
      </c>
      <c r="T461" s="1252">
        <v>0</v>
      </c>
      <c r="U461" s="1251" t="s">
        <v>1065</v>
      </c>
      <c r="V461" s="1251" t="s">
        <v>397</v>
      </c>
      <c r="W461" s="1251" t="s">
        <v>2005</v>
      </c>
      <c r="X461" s="1251" t="s">
        <v>89</v>
      </c>
      <c r="Y461" s="1251">
        <v>750</v>
      </c>
      <c r="Z461" s="1251">
        <v>5</v>
      </c>
      <c r="AA461" s="1251" t="b">
        <v>0</v>
      </c>
    </row>
    <row r="462" spans="1:27" ht="12">
      <c r="A462" s="1251">
        <v>25</v>
      </c>
      <c r="B462" s="1251">
        <v>710</v>
      </c>
      <c r="C462" s="1251" t="s">
        <v>1737</v>
      </c>
      <c r="D462" s="1251">
        <v>750532</v>
      </c>
      <c r="E462" s="1251" t="s">
        <v>2128</v>
      </c>
      <c r="F462" s="1251">
        <v>2019</v>
      </c>
      <c r="G462" s="1252">
        <v>4.2199999999999998</v>
      </c>
      <c r="H462" s="1252">
        <v>3.6800000000000002</v>
      </c>
      <c r="I462" s="1252">
        <v>5.75</v>
      </c>
      <c r="J462" s="1252">
        <v>4.96</v>
      </c>
      <c r="K462" s="1252">
        <v>5.3799999999999999</v>
      </c>
      <c r="L462" s="1252">
        <v>7</v>
      </c>
      <c r="M462" s="1252">
        <v>5.21</v>
      </c>
      <c r="N462" s="1252">
        <v>5.5</v>
      </c>
      <c r="O462" s="1252">
        <v>7.8099999999999996</v>
      </c>
      <c r="P462" s="1252">
        <v>5.4299999999999997</v>
      </c>
      <c r="Q462" s="1252">
        <v>4.7300000000000004</v>
      </c>
      <c r="R462" s="1252">
        <v>6.0899999999999999</v>
      </c>
      <c r="S462" s="1252">
        <v>65.760000000000005</v>
      </c>
      <c r="T462" s="1252">
        <v>0</v>
      </c>
      <c r="U462" s="1251" t="s">
        <v>1065</v>
      </c>
      <c r="V462" s="1251" t="s">
        <v>397</v>
      </c>
      <c r="W462" s="1251" t="s">
        <v>2003</v>
      </c>
      <c r="X462" s="1251" t="s">
        <v>89</v>
      </c>
      <c r="Y462" s="1251">
        <v>750</v>
      </c>
      <c r="Z462" s="1251">
        <v>5</v>
      </c>
      <c r="AA462" s="1251" t="b">
        <v>0</v>
      </c>
    </row>
    <row r="463" spans="1:27" ht="12">
      <c r="A463" s="1251">
        <v>25</v>
      </c>
      <c r="B463" s="1251">
        <v>710</v>
      </c>
      <c r="C463" s="1251" t="s">
        <v>1737</v>
      </c>
      <c r="D463" s="1251">
        <v>756800</v>
      </c>
      <c r="E463" s="1251" t="s">
        <v>2129</v>
      </c>
      <c r="F463" s="1251">
        <v>2019</v>
      </c>
      <c r="G463" s="1252">
        <v>8</v>
      </c>
      <c r="H463" s="1252">
        <v>8</v>
      </c>
      <c r="I463" s="1252">
        <v>8</v>
      </c>
      <c r="J463" s="1252">
        <v>8</v>
      </c>
      <c r="K463" s="1252">
        <v>8</v>
      </c>
      <c r="L463" s="1252">
        <v>8</v>
      </c>
      <c r="M463" s="1252">
        <v>8</v>
      </c>
      <c r="N463" s="1252">
        <v>8</v>
      </c>
      <c r="O463" s="1252">
        <v>8</v>
      </c>
      <c r="P463" s="1252">
        <v>8</v>
      </c>
      <c r="Q463" s="1252">
        <v>8</v>
      </c>
      <c r="R463" s="1252">
        <v>8</v>
      </c>
      <c r="S463" s="1252">
        <v>96</v>
      </c>
      <c r="T463" s="1252">
        <v>0</v>
      </c>
      <c r="U463" s="1251" t="s">
        <v>1065</v>
      </c>
      <c r="V463" s="1251" t="s">
        <v>397</v>
      </c>
      <c r="W463" s="1251" t="s">
        <v>2070</v>
      </c>
      <c r="X463" s="1251" t="s">
        <v>89</v>
      </c>
      <c r="Y463" s="1251">
        <v>756</v>
      </c>
      <c r="Z463" s="1251">
        <v>8</v>
      </c>
      <c r="AA463" s="1251" t="b">
        <v>0</v>
      </c>
    </row>
    <row r="464" spans="1:27" ht="12">
      <c r="A464" s="1251">
        <v>25</v>
      </c>
      <c r="B464" s="1251">
        <v>710</v>
      </c>
      <c r="C464" s="1251" t="s">
        <v>1737</v>
      </c>
      <c r="D464" s="1251">
        <v>757800</v>
      </c>
      <c r="E464" s="1251" t="s">
        <v>2130</v>
      </c>
      <c r="F464" s="1251">
        <v>2019</v>
      </c>
      <c r="G464" s="1252">
        <v>11</v>
      </c>
      <c r="H464" s="1252">
        <v>11</v>
      </c>
      <c r="I464" s="1252">
        <v>11</v>
      </c>
      <c r="J464" s="1252">
        <v>11</v>
      </c>
      <c r="K464" s="1252">
        <v>11</v>
      </c>
      <c r="L464" s="1252">
        <v>11</v>
      </c>
      <c r="M464" s="1252">
        <v>11</v>
      </c>
      <c r="N464" s="1252">
        <v>11</v>
      </c>
      <c r="O464" s="1252">
        <v>11</v>
      </c>
      <c r="P464" s="1252">
        <v>11</v>
      </c>
      <c r="Q464" s="1252">
        <v>11</v>
      </c>
      <c r="R464" s="1252">
        <v>11</v>
      </c>
      <c r="S464" s="1252">
        <v>132</v>
      </c>
      <c r="T464" s="1252">
        <v>0</v>
      </c>
      <c r="U464" s="1251" t="s">
        <v>1065</v>
      </c>
      <c r="V464" s="1251" t="s">
        <v>397</v>
      </c>
      <c r="W464" s="1251" t="s">
        <v>2070</v>
      </c>
      <c r="X464" s="1251" t="s">
        <v>89</v>
      </c>
      <c r="Y464" s="1251">
        <v>757</v>
      </c>
      <c r="Z464" s="1251">
        <v>8</v>
      </c>
      <c r="AA464" s="1251" t="b">
        <v>0</v>
      </c>
    </row>
    <row r="465" spans="1:27" ht="12">
      <c r="A465" s="1251">
        <v>25</v>
      </c>
      <c r="B465" s="1251">
        <v>710</v>
      </c>
      <c r="C465" s="1251" t="s">
        <v>1737</v>
      </c>
      <c r="D465" s="1251">
        <v>758800</v>
      </c>
      <c r="E465" s="1251" t="s">
        <v>2131</v>
      </c>
      <c r="F465" s="1251">
        <v>2019</v>
      </c>
      <c r="G465" s="1252">
        <v>3</v>
      </c>
      <c r="H465" s="1252">
        <v>3</v>
      </c>
      <c r="I465" s="1252">
        <v>3</v>
      </c>
      <c r="J465" s="1252">
        <v>3</v>
      </c>
      <c r="K465" s="1252">
        <v>3</v>
      </c>
      <c r="L465" s="1252">
        <v>3</v>
      </c>
      <c r="M465" s="1252">
        <v>3</v>
      </c>
      <c r="N465" s="1252">
        <v>3</v>
      </c>
      <c r="O465" s="1252">
        <v>3</v>
      </c>
      <c r="P465" s="1252">
        <v>3</v>
      </c>
      <c r="Q465" s="1252">
        <v>3</v>
      </c>
      <c r="R465" s="1252">
        <v>3</v>
      </c>
      <c r="S465" s="1252">
        <v>36</v>
      </c>
      <c r="T465" s="1252">
        <v>0</v>
      </c>
      <c r="U465" s="1251" t="s">
        <v>1065</v>
      </c>
      <c r="V465" s="1251" t="s">
        <v>397</v>
      </c>
      <c r="W465" s="1251" t="s">
        <v>2070</v>
      </c>
      <c r="X465" s="1251" t="s">
        <v>89</v>
      </c>
      <c r="Y465" s="1251">
        <v>758</v>
      </c>
      <c r="Z465" s="1251">
        <v>8</v>
      </c>
      <c r="AA465" s="1251" t="b">
        <v>0</v>
      </c>
    </row>
    <row r="466" spans="1:27" ht="12">
      <c r="A466" s="1251">
        <v>25</v>
      </c>
      <c r="B466" s="1251">
        <v>710</v>
      </c>
      <c r="C466" s="1251" t="s">
        <v>1737</v>
      </c>
      <c r="D466" s="1251">
        <v>759800</v>
      </c>
      <c r="E466" s="1251" t="s">
        <v>2132</v>
      </c>
      <c r="F466" s="1251">
        <v>2019</v>
      </c>
      <c r="G466" s="1252">
        <v>4</v>
      </c>
      <c r="H466" s="1252">
        <v>4</v>
      </c>
      <c r="I466" s="1252">
        <v>4</v>
      </c>
      <c r="J466" s="1252">
        <v>4</v>
      </c>
      <c r="K466" s="1252">
        <v>4</v>
      </c>
      <c r="L466" s="1252">
        <v>4</v>
      </c>
      <c r="M466" s="1252">
        <v>4</v>
      </c>
      <c r="N466" s="1252">
        <v>4</v>
      </c>
      <c r="O466" s="1252">
        <v>4</v>
      </c>
      <c r="P466" s="1252">
        <v>4</v>
      </c>
      <c r="Q466" s="1252">
        <v>4</v>
      </c>
      <c r="R466" s="1252">
        <v>4</v>
      </c>
      <c r="S466" s="1252">
        <v>48</v>
      </c>
      <c r="T466" s="1252">
        <v>0</v>
      </c>
      <c r="U466" s="1251" t="s">
        <v>1065</v>
      </c>
      <c r="V466" s="1251" t="s">
        <v>397</v>
      </c>
      <c r="W466" s="1251" t="s">
        <v>2070</v>
      </c>
      <c r="X466" s="1251" t="s">
        <v>89</v>
      </c>
      <c r="Y466" s="1251">
        <v>759</v>
      </c>
      <c r="Z466" s="1251">
        <v>8</v>
      </c>
      <c r="AA466" s="1251" t="b">
        <v>0</v>
      </c>
    </row>
    <row r="467" spans="1:27" ht="12">
      <c r="A467" s="1251">
        <v>25</v>
      </c>
      <c r="B467" s="1251">
        <v>710</v>
      </c>
      <c r="C467" s="1251" t="s">
        <v>1737</v>
      </c>
      <c r="D467" s="1251">
        <v>775800</v>
      </c>
      <c r="E467" s="1251" t="s">
        <v>2133</v>
      </c>
      <c r="F467" s="1251">
        <v>2019</v>
      </c>
      <c r="G467" s="1252">
        <v>0</v>
      </c>
      <c r="H467" s="1252">
        <v>0</v>
      </c>
      <c r="I467" s="1252">
        <v>0</v>
      </c>
      <c r="J467" s="1252">
        <v>0</v>
      </c>
      <c r="K467" s="1252">
        <v>0</v>
      </c>
      <c r="L467" s="1252">
        <v>0</v>
      </c>
      <c r="M467" s="1252">
        <v>0</v>
      </c>
      <c r="N467" s="1252">
        <v>0</v>
      </c>
      <c r="O467" s="1252">
        <v>0</v>
      </c>
      <c r="P467" s="1252">
        <v>581.11000000000001</v>
      </c>
      <c r="Q467" s="1252">
        <v>0</v>
      </c>
      <c r="R467" s="1252">
        <v>0</v>
      </c>
      <c r="S467" s="1252">
        <v>581.11000000000001</v>
      </c>
      <c r="T467" s="1252">
        <v>0</v>
      </c>
      <c r="U467" s="1251" t="s">
        <v>1065</v>
      </c>
      <c r="V467" s="1251" t="s">
        <v>397</v>
      </c>
      <c r="W467" s="1251" t="s">
        <v>2015</v>
      </c>
      <c r="X467" s="1251" t="s">
        <v>89</v>
      </c>
      <c r="Y467" s="1251">
        <v>775</v>
      </c>
      <c r="Z467" s="1251">
        <v>8</v>
      </c>
      <c r="AA467" s="1251" t="b">
        <v>0</v>
      </c>
    </row>
    <row r="468" spans="1:27" ht="12">
      <c r="A468" s="1251">
        <v>25</v>
      </c>
      <c r="B468" s="1251">
        <v>710</v>
      </c>
      <c r="C468" s="1251" t="s">
        <v>1737</v>
      </c>
      <c r="D468" s="1251">
        <v>776200</v>
      </c>
      <c r="E468" s="1251" t="s">
        <v>2134</v>
      </c>
      <c r="F468" s="1251">
        <v>2019</v>
      </c>
      <c r="G468" s="1252">
        <v>0</v>
      </c>
      <c r="H468" s="1252">
        <v>0</v>
      </c>
      <c r="I468" s="1252">
        <v>0</v>
      </c>
      <c r="J468" s="1252">
        <v>0</v>
      </c>
      <c r="K468" s="1252">
        <v>0</v>
      </c>
      <c r="L468" s="1252">
        <v>0</v>
      </c>
      <c r="M468" s="1252">
        <v>0</v>
      </c>
      <c r="N468" s="1252">
        <v>0</v>
      </c>
      <c r="O468" s="1252">
        <v>0</v>
      </c>
      <c r="P468" s="1252">
        <v>0</v>
      </c>
      <c r="Q468" s="1252">
        <v>0</v>
      </c>
      <c r="R468" s="1252">
        <v>0</v>
      </c>
      <c r="S468" s="1252">
        <v>0</v>
      </c>
      <c r="T468" s="1252">
        <v>0</v>
      </c>
      <c r="U468" s="1251" t="s">
        <v>1065</v>
      </c>
      <c r="V468" s="1251" t="s">
        <v>397</v>
      </c>
      <c r="W468" s="1251" t="s">
        <v>2015</v>
      </c>
      <c r="X468" s="1251" t="s">
        <v>89</v>
      </c>
      <c r="Y468" s="1251">
        <v>776</v>
      </c>
      <c r="Z468" s="1251">
        <v>2</v>
      </c>
      <c r="AA468" s="1251" t="b">
        <v>0</v>
      </c>
    </row>
    <row r="469" spans="1:27" ht="12">
      <c r="A469" s="1251">
        <v>25</v>
      </c>
      <c r="B469" s="1251">
        <v>710</v>
      </c>
      <c r="C469" s="1251" t="s">
        <v>1737</v>
      </c>
      <c r="D469" s="1251">
        <v>776210</v>
      </c>
      <c r="E469" s="1251" t="s">
        <v>2135</v>
      </c>
      <c r="F469" s="1251">
        <v>2019</v>
      </c>
      <c r="G469" s="1252">
        <v>0</v>
      </c>
      <c r="H469" s="1252">
        <v>0</v>
      </c>
      <c r="I469" s="1252">
        <v>0</v>
      </c>
      <c r="J469" s="1252">
        <v>-327.89999999999998</v>
      </c>
      <c r="K469" s="1252">
        <v>-1.47</v>
      </c>
      <c r="L469" s="1252">
        <v>-277.16000000000003</v>
      </c>
      <c r="M469" s="1252">
        <v>-346.44</v>
      </c>
      <c r="N469" s="1252">
        <v>0</v>
      </c>
      <c r="O469" s="1252">
        <v>-2.7599999999999998</v>
      </c>
      <c r="P469" s="1252">
        <v>-1.8700000000000001</v>
      </c>
      <c r="Q469" s="1252">
        <v>-1.6799999999999999</v>
      </c>
      <c r="R469" s="1252">
        <v>-2.8399999999999999</v>
      </c>
      <c r="S469" s="1252">
        <v>-962.12</v>
      </c>
      <c r="T469" s="1252">
        <v>0</v>
      </c>
      <c r="U469" s="1251" t="s">
        <v>1065</v>
      </c>
      <c r="V469" s="1251" t="s">
        <v>397</v>
      </c>
      <c r="W469" s="1251" t="s">
        <v>1931</v>
      </c>
      <c r="X469" s="1251" t="s">
        <v>89</v>
      </c>
      <c r="Y469" s="1251">
        <v>776</v>
      </c>
      <c r="Z469" s="1251">
        <v>2</v>
      </c>
      <c r="AA469" s="1251" t="b">
        <v>0</v>
      </c>
    </row>
    <row r="470" spans="1:27" ht="12">
      <c r="A470" s="1251">
        <v>25</v>
      </c>
      <c r="B470" s="1251">
        <v>710</v>
      </c>
      <c r="C470" s="1251" t="s">
        <v>1737</v>
      </c>
      <c r="D470" s="1251">
        <v>776220</v>
      </c>
      <c r="E470" s="1251" t="s">
        <v>2136</v>
      </c>
      <c r="F470" s="1251">
        <v>2019</v>
      </c>
      <c r="G470" s="1252">
        <v>0</v>
      </c>
      <c r="H470" s="1252">
        <v>0</v>
      </c>
      <c r="I470" s="1252">
        <v>0</v>
      </c>
      <c r="J470" s="1252">
        <v>-407.93000000000001</v>
      </c>
      <c r="K470" s="1252">
        <v>-1.8300000000000001</v>
      </c>
      <c r="L470" s="1252">
        <v>-344.80000000000001</v>
      </c>
      <c r="M470" s="1252">
        <v>-431</v>
      </c>
      <c r="N470" s="1252">
        <v>0</v>
      </c>
      <c r="O470" s="1252">
        <v>-3.4300000000000002</v>
      </c>
      <c r="P470" s="1252">
        <v>-2.3300000000000001</v>
      </c>
      <c r="Q470" s="1252">
        <v>-2.0800000000000001</v>
      </c>
      <c r="R470" s="1252">
        <v>-3.5299999999999998</v>
      </c>
      <c r="S470" s="1252">
        <v>-1196.9299999999998</v>
      </c>
      <c r="T470" s="1252">
        <v>0</v>
      </c>
      <c r="U470" s="1251" t="s">
        <v>1065</v>
      </c>
      <c r="V470" s="1251" t="s">
        <v>397</v>
      </c>
      <c r="W470" s="1251" t="s">
        <v>1948</v>
      </c>
      <c r="X470" s="1251" t="s">
        <v>89</v>
      </c>
      <c r="Y470" s="1251">
        <v>776</v>
      </c>
      <c r="Z470" s="1251">
        <v>2</v>
      </c>
      <c r="AA470" s="1251" t="b">
        <v>0</v>
      </c>
    </row>
    <row r="471" spans="1:27" ht="12">
      <c r="A471" s="1251">
        <v>25</v>
      </c>
      <c r="B471" s="1251">
        <v>710</v>
      </c>
      <c r="C471" s="1251" t="s">
        <v>1737</v>
      </c>
      <c r="D471" s="1251">
        <v>776230</v>
      </c>
      <c r="E471" s="1251" t="s">
        <v>2137</v>
      </c>
      <c r="F471" s="1251">
        <v>2019</v>
      </c>
      <c r="G471" s="1252">
        <v>0</v>
      </c>
      <c r="H471" s="1252">
        <v>0</v>
      </c>
      <c r="I471" s="1252">
        <v>0</v>
      </c>
      <c r="J471" s="1252">
        <v>-161.12</v>
      </c>
      <c r="K471" s="1252">
        <v>-0.71999999999999997</v>
      </c>
      <c r="L471" s="1252">
        <v>-136.18000000000001</v>
      </c>
      <c r="M471" s="1252">
        <v>-170.22999999999999</v>
      </c>
      <c r="N471" s="1252">
        <v>0</v>
      </c>
      <c r="O471" s="1252">
        <v>-1.3500000000000001</v>
      </c>
      <c r="P471" s="1252">
        <v>-0.92000000000000004</v>
      </c>
      <c r="Q471" s="1252">
        <v>-0.81999999999999995</v>
      </c>
      <c r="R471" s="1252">
        <v>-1.3899999999999999</v>
      </c>
      <c r="S471" s="1252">
        <v>-472.73000000000002</v>
      </c>
      <c r="T471" s="1252">
        <v>0</v>
      </c>
      <c r="U471" s="1251" t="s">
        <v>1065</v>
      </c>
      <c r="V471" s="1251" t="s">
        <v>402</v>
      </c>
      <c r="W471" s="1251" t="s">
        <v>402</v>
      </c>
      <c r="X471" s="1251" t="s">
        <v>89</v>
      </c>
      <c r="Y471" s="1251">
        <v>776</v>
      </c>
      <c r="Z471" s="1251">
        <v>2</v>
      </c>
      <c r="AA471" s="1251" t="b">
        <v>0</v>
      </c>
    </row>
    <row r="472" spans="1:27" ht="12">
      <c r="A472" s="1251">
        <v>25</v>
      </c>
      <c r="B472" s="1251">
        <v>710</v>
      </c>
      <c r="C472" s="1251" t="s">
        <v>1737</v>
      </c>
      <c r="D472" s="1251">
        <v>776240</v>
      </c>
      <c r="E472" s="1251" t="s">
        <v>2138</v>
      </c>
      <c r="F472" s="1251">
        <v>2019</v>
      </c>
      <c r="G472" s="1252">
        <v>0</v>
      </c>
      <c r="H472" s="1252">
        <v>0</v>
      </c>
      <c r="I472" s="1252">
        <v>0</v>
      </c>
      <c r="J472" s="1252">
        <v>-703.83000000000004</v>
      </c>
      <c r="K472" s="1252">
        <v>-3.1699999999999999</v>
      </c>
      <c r="L472" s="1252">
        <v>-594.90999999999997</v>
      </c>
      <c r="M472" s="1252">
        <v>-743.63</v>
      </c>
      <c r="N472" s="1252">
        <v>0</v>
      </c>
      <c r="O472" s="1252">
        <v>-5.9100000000000001</v>
      </c>
      <c r="P472" s="1252">
        <v>-4.0099999999999998</v>
      </c>
      <c r="Q472" s="1252">
        <v>-3.6000000000000001</v>
      </c>
      <c r="R472" s="1252">
        <v>-6.0899999999999999</v>
      </c>
      <c r="S472" s="1252">
        <v>-2065.1500000000001</v>
      </c>
      <c r="T472" s="1252">
        <v>0</v>
      </c>
      <c r="U472" s="1251" t="s">
        <v>1065</v>
      </c>
      <c r="V472" s="1251" t="s">
        <v>397</v>
      </c>
      <c r="W472" s="1251" t="s">
        <v>2015</v>
      </c>
      <c r="X472" s="1251" t="s">
        <v>89</v>
      </c>
      <c r="Y472" s="1251">
        <v>776</v>
      </c>
      <c r="Z472" s="1251">
        <v>2</v>
      </c>
      <c r="AA472" s="1251" t="b">
        <v>0</v>
      </c>
    </row>
    <row r="473" spans="1:27" ht="12">
      <c r="A473" s="1251">
        <v>25</v>
      </c>
      <c r="B473" s="1251">
        <v>720</v>
      </c>
      <c r="C473" s="1251" t="s">
        <v>1738</v>
      </c>
      <c r="D473" s="1251">
        <v>403200</v>
      </c>
      <c r="E473" s="1251" t="s">
        <v>2090</v>
      </c>
      <c r="F473" s="1251">
        <v>2019</v>
      </c>
      <c r="G473" s="1252">
        <v>726.08000000000004</v>
      </c>
      <c r="H473" s="1252">
        <v>726.08000000000004</v>
      </c>
      <c r="I473" s="1252">
        <v>726.08000000000004</v>
      </c>
      <c r="J473" s="1252">
        <v>726.02999999999997</v>
      </c>
      <c r="K473" s="1252">
        <v>726.07000000000005</v>
      </c>
      <c r="L473" s="1252">
        <v>726.07000000000005</v>
      </c>
      <c r="M473" s="1252">
        <v>726.07000000000005</v>
      </c>
      <c r="N473" s="1252">
        <v>726.07000000000005</v>
      </c>
      <c r="O473" s="1252">
        <v>726.07000000000005</v>
      </c>
      <c r="P473" s="1252">
        <v>726.07000000000005</v>
      </c>
      <c r="Q473" s="1252">
        <v>726.07000000000005</v>
      </c>
      <c r="R473" s="1252">
        <v>726.07000000000005</v>
      </c>
      <c r="S473" s="1252">
        <v>8712.8299999999999</v>
      </c>
      <c r="T473" s="1252">
        <v>0</v>
      </c>
      <c r="U473" s="1251" t="s">
        <v>1065</v>
      </c>
      <c r="V473" s="1251" t="s">
        <v>88</v>
      </c>
      <c r="W473" s="1251" t="s">
        <v>88</v>
      </c>
      <c r="X473" s="1251" t="s">
        <v>89</v>
      </c>
      <c r="Y473" s="1251">
        <v>403</v>
      </c>
      <c r="Z473" s="1251">
        <v>2</v>
      </c>
      <c r="AA473" s="1251" t="b">
        <v>0</v>
      </c>
    </row>
    <row r="474" spans="1:27" ht="12">
      <c r="A474" s="1251">
        <v>25</v>
      </c>
      <c r="B474" s="1251">
        <v>720</v>
      </c>
      <c r="C474" s="1251" t="s">
        <v>1738</v>
      </c>
      <c r="D474" s="1251">
        <v>407321</v>
      </c>
      <c r="E474" s="1251" t="s">
        <v>2139</v>
      </c>
      <c r="F474" s="1251">
        <v>2019</v>
      </c>
      <c r="G474" s="1252">
        <v>-122.92</v>
      </c>
      <c r="H474" s="1252">
        <v>-122.92</v>
      </c>
      <c r="I474" s="1252">
        <v>-122.92</v>
      </c>
      <c r="J474" s="1252">
        <v>-104.18000000000001</v>
      </c>
      <c r="K474" s="1252">
        <v>-104.18000000000001</v>
      </c>
      <c r="L474" s="1252">
        <v>-160.40000000000001</v>
      </c>
      <c r="M474" s="1252">
        <v>-104.18000000000001</v>
      </c>
      <c r="N474" s="1252">
        <v>-104.18000000000001</v>
      </c>
      <c r="O474" s="1252">
        <v>-104.18000000000001</v>
      </c>
      <c r="P474" s="1252">
        <v>-104.18000000000001</v>
      </c>
      <c r="Q474" s="1252">
        <v>-104.18000000000001</v>
      </c>
      <c r="R474" s="1252">
        <v>-104.18000000000001</v>
      </c>
      <c r="S474" s="1252">
        <v>-1362.6000000000004</v>
      </c>
      <c r="T474" s="1252">
        <v>0</v>
      </c>
      <c r="U474" s="1251" t="s">
        <v>1065</v>
      </c>
      <c r="V474" s="1251" t="s">
        <v>88</v>
      </c>
      <c r="W474" s="1251" t="s">
        <v>1913</v>
      </c>
      <c r="X474" s="1251" t="s">
        <v>89</v>
      </c>
      <c r="Y474" s="1251">
        <v>407</v>
      </c>
      <c r="Z474" s="1251">
        <v>3</v>
      </c>
      <c r="AA474" s="1251" t="b">
        <v>0</v>
      </c>
    </row>
    <row r="475" spans="1:27" ht="12">
      <c r="A475" s="1251">
        <v>25</v>
      </c>
      <c r="B475" s="1251">
        <v>720</v>
      </c>
      <c r="C475" s="1251" t="s">
        <v>1738</v>
      </c>
      <c r="D475" s="1251">
        <v>408101</v>
      </c>
      <c r="E475" s="1251" t="s">
        <v>932</v>
      </c>
      <c r="F475" s="1251">
        <v>2019</v>
      </c>
      <c r="G475" s="1252">
        <v>34.280000000000001</v>
      </c>
      <c r="H475" s="1252">
        <v>47.130000000000003</v>
      </c>
      <c r="I475" s="1252">
        <v>40.710000000000001</v>
      </c>
      <c r="J475" s="1252">
        <v>40.710000000000001</v>
      </c>
      <c r="K475" s="1252">
        <v>40.710000000000001</v>
      </c>
      <c r="L475" s="1252">
        <v>40.710000000000001</v>
      </c>
      <c r="M475" s="1252">
        <v>40.710000000000001</v>
      </c>
      <c r="N475" s="1252">
        <v>40.710000000000001</v>
      </c>
      <c r="O475" s="1252">
        <v>40.710000000000001</v>
      </c>
      <c r="P475" s="1252">
        <v>40.710000000000001</v>
      </c>
      <c r="Q475" s="1252">
        <v>40.710000000000001</v>
      </c>
      <c r="R475" s="1252">
        <v>40.710000000000001</v>
      </c>
      <c r="S475" s="1252">
        <v>488.50999999999993</v>
      </c>
      <c r="T475" s="1252">
        <v>0</v>
      </c>
      <c r="U475" s="1251" t="s">
        <v>1065</v>
      </c>
      <c r="V475" s="1251" t="s">
        <v>402</v>
      </c>
      <c r="W475" s="1251" t="s">
        <v>402</v>
      </c>
      <c r="X475" s="1251" t="s">
        <v>89</v>
      </c>
      <c r="Y475" s="1251">
        <v>408</v>
      </c>
      <c r="Z475" s="1251">
        <v>1</v>
      </c>
      <c r="AA475" s="1251" t="b">
        <v>0</v>
      </c>
    </row>
    <row r="476" spans="1:27" ht="12">
      <c r="A476" s="1251">
        <v>25</v>
      </c>
      <c r="B476" s="1251">
        <v>720</v>
      </c>
      <c r="C476" s="1251" t="s">
        <v>1738</v>
      </c>
      <c r="D476" s="1251">
        <v>408102</v>
      </c>
      <c r="E476" s="1251" t="s">
        <v>934</v>
      </c>
      <c r="F476" s="1251">
        <v>2019</v>
      </c>
      <c r="G476" s="1252">
        <v>11.17</v>
      </c>
      <c r="H476" s="1252">
        <v>8.3000000000000007</v>
      </c>
      <c r="I476" s="1252">
        <v>9.7300000000000004</v>
      </c>
      <c r="J476" s="1252">
        <v>9.7300000000000004</v>
      </c>
      <c r="K476" s="1252">
        <v>9.7300000000000004</v>
      </c>
      <c r="L476" s="1252">
        <v>9.7300000000000004</v>
      </c>
      <c r="M476" s="1252">
        <v>9.7300000000000004</v>
      </c>
      <c r="N476" s="1252">
        <v>9.7300000000000004</v>
      </c>
      <c r="O476" s="1252">
        <v>9.7300000000000004</v>
      </c>
      <c r="P476" s="1252">
        <v>9.7300000000000004</v>
      </c>
      <c r="Q476" s="1252">
        <v>9.7300000000000004</v>
      </c>
      <c r="R476" s="1252">
        <v>9.7300000000000004</v>
      </c>
      <c r="S476" s="1252">
        <v>116.77000000000002</v>
      </c>
      <c r="T476" s="1252">
        <v>0</v>
      </c>
      <c r="U476" s="1251" t="s">
        <v>1065</v>
      </c>
      <c r="V476" s="1251" t="s">
        <v>402</v>
      </c>
      <c r="W476" s="1251" t="s">
        <v>402</v>
      </c>
      <c r="X476" s="1251" t="s">
        <v>89</v>
      </c>
      <c r="Y476" s="1251">
        <v>408</v>
      </c>
      <c r="Z476" s="1251">
        <v>1</v>
      </c>
      <c r="AA476" s="1251" t="b">
        <v>0</v>
      </c>
    </row>
    <row r="477" spans="1:27" ht="12">
      <c r="A477" s="1251">
        <v>25</v>
      </c>
      <c r="B477" s="1251">
        <v>720</v>
      </c>
      <c r="C477" s="1251" t="s">
        <v>1738</v>
      </c>
      <c r="D477" s="1251">
        <v>408110</v>
      </c>
      <c r="E477" s="1251" t="s">
        <v>915</v>
      </c>
      <c r="F477" s="1251">
        <v>2019</v>
      </c>
      <c r="G477" s="1252">
        <v>14.68</v>
      </c>
      <c r="H477" s="1252">
        <v>14.68</v>
      </c>
      <c r="I477" s="1252">
        <v>14.68</v>
      </c>
      <c r="J477" s="1252">
        <v>14.67</v>
      </c>
      <c r="K477" s="1252">
        <v>14.67</v>
      </c>
      <c r="L477" s="1252">
        <v>14.68</v>
      </c>
      <c r="M477" s="1252">
        <v>15.199999999999999</v>
      </c>
      <c r="N477" s="1252">
        <v>15.199999999999999</v>
      </c>
      <c r="O477" s="1252">
        <v>15.19</v>
      </c>
      <c r="P477" s="1252">
        <v>14.93</v>
      </c>
      <c r="Q477" s="1252">
        <v>14.93</v>
      </c>
      <c r="R477" s="1252">
        <v>14.91</v>
      </c>
      <c r="S477" s="1252">
        <v>178.42000000000002</v>
      </c>
      <c r="T477" s="1252">
        <v>0</v>
      </c>
      <c r="U477" s="1251" t="s">
        <v>1065</v>
      </c>
      <c r="V477" s="1251" t="s">
        <v>402</v>
      </c>
      <c r="W477" s="1251" t="s">
        <v>402</v>
      </c>
      <c r="X477" s="1251" t="s">
        <v>89</v>
      </c>
      <c r="Y477" s="1251">
        <v>408</v>
      </c>
      <c r="Z477" s="1251">
        <v>1</v>
      </c>
      <c r="AA477" s="1251" t="b">
        <v>0</v>
      </c>
    </row>
    <row r="478" spans="1:27" ht="12">
      <c r="A478" s="1251">
        <v>25</v>
      </c>
      <c r="B478" s="1251">
        <v>720</v>
      </c>
      <c r="C478" s="1251" t="s">
        <v>1738</v>
      </c>
      <c r="D478" s="1251">
        <v>408121</v>
      </c>
      <c r="E478" s="1251" t="s">
        <v>1914</v>
      </c>
      <c r="F478" s="1251">
        <v>2019</v>
      </c>
      <c r="G478" s="1252">
        <v>29.859999999999999</v>
      </c>
      <c r="H478" s="1252">
        <v>38.340000000000003</v>
      </c>
      <c r="I478" s="1252">
        <v>56.490000000000002</v>
      </c>
      <c r="J478" s="1252">
        <v>27.760000000000002</v>
      </c>
      <c r="K478" s="1252">
        <v>74.75</v>
      </c>
      <c r="L478" s="1252">
        <v>92.150000000000006</v>
      </c>
      <c r="M478" s="1252">
        <v>56.530000000000001</v>
      </c>
      <c r="N478" s="1252">
        <v>73.040000000000006</v>
      </c>
      <c r="O478" s="1252">
        <v>92.019999999999996</v>
      </c>
      <c r="P478" s="1252">
        <v>75.200000000000003</v>
      </c>
      <c r="Q478" s="1252">
        <v>72.159999999999997</v>
      </c>
      <c r="R478" s="1252">
        <v>95.340000000000003</v>
      </c>
      <c r="S478" s="1252">
        <v>783.6400000000001</v>
      </c>
      <c r="T478" s="1252">
        <v>0</v>
      </c>
      <c r="U478" s="1251" t="s">
        <v>1065</v>
      </c>
      <c r="V478" s="1251" t="s">
        <v>402</v>
      </c>
      <c r="W478" s="1251" t="s">
        <v>402</v>
      </c>
      <c r="X478" s="1251" t="s">
        <v>89</v>
      </c>
      <c r="Y478" s="1251">
        <v>408</v>
      </c>
      <c r="Z478" s="1251">
        <v>1</v>
      </c>
      <c r="AA478" s="1251" t="b">
        <v>0</v>
      </c>
    </row>
    <row r="479" spans="1:27" ht="12">
      <c r="A479" s="1251">
        <v>25</v>
      </c>
      <c r="B479" s="1251">
        <v>720</v>
      </c>
      <c r="C479" s="1251" t="s">
        <v>1738</v>
      </c>
      <c r="D479" s="1251">
        <v>408122</v>
      </c>
      <c r="E479" s="1251" t="s">
        <v>2091</v>
      </c>
      <c r="F479" s="1251">
        <v>2019</v>
      </c>
      <c r="G479" s="1252">
        <v>1.47</v>
      </c>
      <c r="H479" s="1252">
        <v>0.10000000000000001</v>
      </c>
      <c r="I479" s="1252">
        <v>0.040000000000000001</v>
      </c>
      <c r="J479" s="1252">
        <v>0.040000000000000001</v>
      </c>
      <c r="K479" s="1252">
        <v>0.20999999999999999</v>
      </c>
      <c r="L479" s="1252">
        <v>0.23000000000000001</v>
      </c>
      <c r="M479" s="1252">
        <v>0.089999999999999997</v>
      </c>
      <c r="N479" s="1252">
        <v>0.16</v>
      </c>
      <c r="O479" s="1252">
        <v>0</v>
      </c>
      <c r="P479" s="1252">
        <v>0</v>
      </c>
      <c r="Q479" s="1252">
        <v>0</v>
      </c>
      <c r="R479" s="1252">
        <v>3.2799999999999998</v>
      </c>
      <c r="S479" s="1252">
        <v>5.6200000000000001</v>
      </c>
      <c r="T479" s="1252">
        <v>0</v>
      </c>
      <c r="U479" s="1251" t="s">
        <v>1065</v>
      </c>
      <c r="V479" s="1251" t="s">
        <v>402</v>
      </c>
      <c r="W479" s="1251" t="s">
        <v>402</v>
      </c>
      <c r="X479" s="1251" t="s">
        <v>89</v>
      </c>
      <c r="Y479" s="1251">
        <v>408</v>
      </c>
      <c r="Z479" s="1251">
        <v>1</v>
      </c>
      <c r="AA479" s="1251" t="b">
        <v>0</v>
      </c>
    </row>
    <row r="480" spans="1:27" ht="12">
      <c r="A480" s="1251">
        <v>25</v>
      </c>
      <c r="B480" s="1251">
        <v>720</v>
      </c>
      <c r="C480" s="1251" t="s">
        <v>1738</v>
      </c>
      <c r="D480" s="1251">
        <v>408123</v>
      </c>
      <c r="E480" s="1251" t="s">
        <v>2092</v>
      </c>
      <c r="F480" s="1251">
        <v>2019</v>
      </c>
      <c r="G480" s="1252">
        <v>4.0700000000000003</v>
      </c>
      <c r="H480" s="1252">
        <v>4.54</v>
      </c>
      <c r="I480" s="1252">
        <v>5.46</v>
      </c>
      <c r="J480" s="1252">
        <v>1.4299999999999999</v>
      </c>
      <c r="K480" s="1252">
        <v>4.6399999999999997</v>
      </c>
      <c r="L480" s="1252">
        <v>3.02</v>
      </c>
      <c r="M480" s="1252">
        <v>1.01</v>
      </c>
      <c r="N480" s="1252">
        <v>0.81000000000000005</v>
      </c>
      <c r="O480" s="1252">
        <v>1.1200000000000001</v>
      </c>
      <c r="P480" s="1252">
        <v>0.68000000000000005</v>
      </c>
      <c r="Q480" s="1252">
        <v>0.58999999999999997</v>
      </c>
      <c r="R480" s="1252">
        <v>5.3799999999999999</v>
      </c>
      <c r="S480" s="1252">
        <v>32.75</v>
      </c>
      <c r="T480" s="1252">
        <v>0</v>
      </c>
      <c r="U480" s="1251" t="s">
        <v>1065</v>
      </c>
      <c r="V480" s="1251" t="s">
        <v>402</v>
      </c>
      <c r="W480" s="1251" t="s">
        <v>402</v>
      </c>
      <c r="X480" s="1251" t="s">
        <v>89</v>
      </c>
      <c r="Y480" s="1251">
        <v>408</v>
      </c>
      <c r="Z480" s="1251">
        <v>1</v>
      </c>
      <c r="AA480" s="1251" t="b">
        <v>0</v>
      </c>
    </row>
    <row r="481" spans="1:27" ht="12">
      <c r="A481" s="1251">
        <v>25</v>
      </c>
      <c r="B481" s="1251">
        <v>720</v>
      </c>
      <c r="C481" s="1251" t="s">
        <v>1738</v>
      </c>
      <c r="D481" s="1251">
        <v>408203</v>
      </c>
      <c r="E481" s="1251" t="s">
        <v>2093</v>
      </c>
      <c r="F481" s="1251">
        <v>2019</v>
      </c>
      <c r="G481" s="1252">
        <v>147</v>
      </c>
      <c r="H481" s="1252">
        <v>66</v>
      </c>
      <c r="I481" s="1252">
        <v>105</v>
      </c>
      <c r="J481" s="1252">
        <v>99</v>
      </c>
      <c r="K481" s="1252">
        <v>111</v>
      </c>
      <c r="L481" s="1252">
        <v>107</v>
      </c>
      <c r="M481" s="1252">
        <v>110</v>
      </c>
      <c r="N481" s="1252">
        <v>-187</v>
      </c>
      <c r="O481" s="1252">
        <v>78</v>
      </c>
      <c r="P481" s="1252">
        <v>83</v>
      </c>
      <c r="Q481" s="1252">
        <v>76</v>
      </c>
      <c r="R481" s="1252">
        <v>84</v>
      </c>
      <c r="S481" s="1252">
        <v>879</v>
      </c>
      <c r="T481" s="1252">
        <v>0</v>
      </c>
      <c r="U481" s="1251" t="s">
        <v>1065</v>
      </c>
      <c r="V481" s="1251" t="s">
        <v>402</v>
      </c>
      <c r="W481" s="1251" t="s">
        <v>402</v>
      </c>
      <c r="X481" s="1251" t="s">
        <v>89</v>
      </c>
      <c r="Y481" s="1251">
        <v>408</v>
      </c>
      <c r="Z481" s="1251">
        <v>2</v>
      </c>
      <c r="AA481" s="1251" t="b">
        <v>0</v>
      </c>
    </row>
    <row r="482" spans="1:27" ht="12">
      <c r="A482" s="1251">
        <v>25</v>
      </c>
      <c r="B482" s="1251">
        <v>720</v>
      </c>
      <c r="C482" s="1251" t="s">
        <v>1738</v>
      </c>
      <c r="D482" s="1251">
        <v>408205</v>
      </c>
      <c r="E482" s="1251" t="s">
        <v>2094</v>
      </c>
      <c r="F482" s="1251">
        <v>2019</v>
      </c>
      <c r="G482" s="1252">
        <v>370</v>
      </c>
      <c r="H482" s="1252">
        <v>203</v>
      </c>
      <c r="I482" s="1252">
        <v>283</v>
      </c>
      <c r="J482" s="1252">
        <v>266</v>
      </c>
      <c r="K482" s="1252">
        <v>300</v>
      </c>
      <c r="L482" s="1252">
        <v>288</v>
      </c>
      <c r="M482" s="1252">
        <v>297</v>
      </c>
      <c r="N482" s="1252">
        <v>-504</v>
      </c>
      <c r="O482" s="1252">
        <v>212</v>
      </c>
      <c r="P482" s="1252">
        <v>225</v>
      </c>
      <c r="Q482" s="1252">
        <v>207</v>
      </c>
      <c r="R482" s="1252">
        <v>228</v>
      </c>
      <c r="S482" s="1252">
        <v>2375</v>
      </c>
      <c r="T482" s="1252">
        <v>0</v>
      </c>
      <c r="U482" s="1251" t="s">
        <v>1065</v>
      </c>
      <c r="V482" s="1251" t="s">
        <v>402</v>
      </c>
      <c r="W482" s="1251" t="s">
        <v>402</v>
      </c>
      <c r="X482" s="1251" t="s">
        <v>89</v>
      </c>
      <c r="Y482" s="1251">
        <v>408</v>
      </c>
      <c r="Z482" s="1251">
        <v>2</v>
      </c>
      <c r="AA482" s="1251" t="b">
        <v>0</v>
      </c>
    </row>
    <row r="483" spans="1:27" ht="12">
      <c r="A483" s="1251">
        <v>25</v>
      </c>
      <c r="B483" s="1251">
        <v>720</v>
      </c>
      <c r="C483" s="1251" t="s">
        <v>1738</v>
      </c>
      <c r="D483" s="1251">
        <v>408206</v>
      </c>
      <c r="E483" s="1251" t="s">
        <v>1321</v>
      </c>
      <c r="F483" s="1251">
        <v>2019</v>
      </c>
      <c r="G483" s="1252">
        <v>830</v>
      </c>
      <c r="H483" s="1252">
        <v>291</v>
      </c>
      <c r="I483" s="1252">
        <v>553</v>
      </c>
      <c r="J483" s="1252">
        <v>520</v>
      </c>
      <c r="K483" s="1252">
        <v>588</v>
      </c>
      <c r="L483" s="1252">
        <v>564</v>
      </c>
      <c r="M483" s="1252">
        <v>581</v>
      </c>
      <c r="N483" s="1252">
        <v>-988</v>
      </c>
      <c r="O483" s="1252">
        <v>415</v>
      </c>
      <c r="P483" s="1252">
        <v>441</v>
      </c>
      <c r="Q483" s="1252">
        <v>405</v>
      </c>
      <c r="R483" s="1252">
        <v>445</v>
      </c>
      <c r="S483" s="1252">
        <v>4645</v>
      </c>
      <c r="T483" s="1252">
        <v>0</v>
      </c>
      <c r="U483" s="1251" t="s">
        <v>1065</v>
      </c>
      <c r="V483" s="1251" t="s">
        <v>402</v>
      </c>
      <c r="W483" s="1251" t="s">
        <v>402</v>
      </c>
      <c r="X483" s="1251" t="s">
        <v>89</v>
      </c>
      <c r="Y483" s="1251">
        <v>408</v>
      </c>
      <c r="Z483" s="1251">
        <v>2</v>
      </c>
      <c r="AA483" s="1251" t="b">
        <v>0</v>
      </c>
    </row>
    <row r="484" spans="1:27" ht="12">
      <c r="A484" s="1251">
        <v>25</v>
      </c>
      <c r="B484" s="1251">
        <v>720</v>
      </c>
      <c r="C484" s="1251" t="s">
        <v>1738</v>
      </c>
      <c r="D484" s="1251">
        <v>420001</v>
      </c>
      <c r="E484" s="1251" t="s">
        <v>1915</v>
      </c>
      <c r="F484" s="1251">
        <v>2019</v>
      </c>
      <c r="G484" s="1252">
        <v>0</v>
      </c>
      <c r="H484" s="1252">
        <v>0</v>
      </c>
      <c r="I484" s="1252">
        <v>0</v>
      </c>
      <c r="J484" s="1252">
        <v>0</v>
      </c>
      <c r="K484" s="1252">
        <v>-28.68</v>
      </c>
      <c r="L484" s="1252">
        <v>-43.280000000000001</v>
      </c>
      <c r="M484" s="1252">
        <v>-29.309999999999999</v>
      </c>
      <c r="N484" s="1252">
        <v>-29.52</v>
      </c>
      <c r="O484" s="1252">
        <v>-29.77</v>
      </c>
      <c r="P484" s="1252">
        <v>-30.059999999999999</v>
      </c>
      <c r="Q484" s="1252">
        <v>-30.309999999999999</v>
      </c>
      <c r="R484" s="1252">
        <v>-18.25</v>
      </c>
      <c r="S484" s="1252">
        <v>-239.18000000000004</v>
      </c>
      <c r="T484" s="1252">
        <v>0</v>
      </c>
      <c r="U484" s="1251" t="s">
        <v>1065</v>
      </c>
      <c r="V484" s="1251" t="s">
        <v>1916</v>
      </c>
      <c r="W484" s="1251" t="s">
        <v>416</v>
      </c>
      <c r="X484" s="1251" t="s">
        <v>89</v>
      </c>
      <c r="Y484" s="1251">
        <v>420</v>
      </c>
      <c r="Z484" s="1251">
        <v>0</v>
      </c>
      <c r="AA484" s="1251" t="b">
        <v>0</v>
      </c>
    </row>
    <row r="485" spans="1:27" ht="12">
      <c r="A485" s="1251">
        <v>25</v>
      </c>
      <c r="B485" s="1251">
        <v>720</v>
      </c>
      <c r="C485" s="1251" t="s">
        <v>1738</v>
      </c>
      <c r="D485" s="1251">
        <v>420002</v>
      </c>
      <c r="E485" s="1251" t="s">
        <v>1917</v>
      </c>
      <c r="F485" s="1251">
        <v>2019</v>
      </c>
      <c r="G485" s="1252">
        <v>0</v>
      </c>
      <c r="H485" s="1252">
        <v>0</v>
      </c>
      <c r="I485" s="1252">
        <v>0</v>
      </c>
      <c r="J485" s="1252">
        <v>0</v>
      </c>
      <c r="K485" s="1252">
        <v>-97.650000000000006</v>
      </c>
      <c r="L485" s="1252">
        <v>-147.34</v>
      </c>
      <c r="M485" s="1252">
        <v>-99.780000000000001</v>
      </c>
      <c r="N485" s="1252">
        <v>-100.51000000000001</v>
      </c>
      <c r="O485" s="1252">
        <v>-101.34</v>
      </c>
      <c r="P485" s="1252">
        <v>-102.31999999999999</v>
      </c>
      <c r="Q485" s="1252">
        <v>-103.2</v>
      </c>
      <c r="R485" s="1252">
        <v>-78.579999999999998</v>
      </c>
      <c r="S485" s="1252">
        <v>-830.72000000000014</v>
      </c>
      <c r="T485" s="1252">
        <v>0</v>
      </c>
      <c r="U485" s="1251" t="s">
        <v>1065</v>
      </c>
      <c r="V485" s="1251" t="s">
        <v>1916</v>
      </c>
      <c r="W485" s="1251" t="s">
        <v>416</v>
      </c>
      <c r="X485" s="1251" t="s">
        <v>89</v>
      </c>
      <c r="Y485" s="1251">
        <v>420</v>
      </c>
      <c r="Z485" s="1251">
        <v>0</v>
      </c>
      <c r="AA485" s="1251" t="b">
        <v>0</v>
      </c>
    </row>
    <row r="486" spans="1:27" ht="12">
      <c r="A486" s="1251">
        <v>25</v>
      </c>
      <c r="B486" s="1251">
        <v>720</v>
      </c>
      <c r="C486" s="1251" t="s">
        <v>1738</v>
      </c>
      <c r="D486" s="1251">
        <v>522100</v>
      </c>
      <c r="E486" s="1251" t="s">
        <v>1327</v>
      </c>
      <c r="F486" s="1251">
        <v>2019</v>
      </c>
      <c r="G486" s="1252">
        <v>-12519.5</v>
      </c>
      <c r="H486" s="1252">
        <v>-10545.290000000001</v>
      </c>
      <c r="I486" s="1252">
        <v>-12325.870000000001</v>
      </c>
      <c r="J486" s="1252">
        <v>-11097.700000000001</v>
      </c>
      <c r="K486" s="1252">
        <v>-11822.23</v>
      </c>
      <c r="L486" s="1252">
        <v>-11461.1</v>
      </c>
      <c r="M486" s="1252">
        <v>-11707</v>
      </c>
      <c r="N486" s="1252">
        <v>-11902.25</v>
      </c>
      <c r="O486" s="1252">
        <v>-11462.18</v>
      </c>
      <c r="P486" s="1252">
        <v>-11392.07</v>
      </c>
      <c r="Q486" s="1252">
        <v>-11289.450000000001</v>
      </c>
      <c r="R486" s="1252">
        <v>-11878.440000000001</v>
      </c>
      <c r="S486" s="1252">
        <v>-139403.07999999999</v>
      </c>
      <c r="T486" s="1252">
        <v>0</v>
      </c>
      <c r="U486" s="1251" t="s">
        <v>1065</v>
      </c>
      <c r="V486" s="1251" t="s">
        <v>1286</v>
      </c>
      <c r="W486" s="1251" t="s">
        <v>2096</v>
      </c>
      <c r="X486" s="1251" t="s">
        <v>89</v>
      </c>
      <c r="Y486" s="1251">
        <v>522</v>
      </c>
      <c r="Z486" s="1251">
        <v>1</v>
      </c>
      <c r="AA486" s="1251" t="b">
        <v>0</v>
      </c>
    </row>
    <row r="487" spans="1:27" ht="12">
      <c r="A487" s="1251">
        <v>25</v>
      </c>
      <c r="B487" s="1251">
        <v>720</v>
      </c>
      <c r="C487" s="1251" t="s">
        <v>1738</v>
      </c>
      <c r="D487" s="1251">
        <v>522200</v>
      </c>
      <c r="E487" s="1251" t="s">
        <v>2140</v>
      </c>
      <c r="F487" s="1251">
        <v>2019</v>
      </c>
      <c r="G487" s="1252">
        <v>-4779.1300000000001</v>
      </c>
      <c r="H487" s="1252">
        <v>-4434.6099999999997</v>
      </c>
      <c r="I487" s="1252">
        <v>-4785.71</v>
      </c>
      <c r="J487" s="1252">
        <v>-4239.5299999999997</v>
      </c>
      <c r="K487" s="1252">
        <v>-4818.6199999999999</v>
      </c>
      <c r="L487" s="1252">
        <v>-4465.6199999999999</v>
      </c>
      <c r="M487" s="1252">
        <v>-4626.1000000000004</v>
      </c>
      <c r="N487" s="1252">
        <v>-5031.1000000000004</v>
      </c>
      <c r="O487" s="1252">
        <v>-4118.3800000000001</v>
      </c>
      <c r="P487" s="1252">
        <v>-4280.4099999999999</v>
      </c>
      <c r="Q487" s="1252">
        <v>-4203.2299999999996</v>
      </c>
      <c r="R487" s="1252">
        <v>-4362.2200000000003</v>
      </c>
      <c r="S487" s="1252">
        <v>-54144.659999999989</v>
      </c>
      <c r="T487" s="1252">
        <v>0</v>
      </c>
      <c r="U487" s="1251" t="s">
        <v>1065</v>
      </c>
      <c r="V487" s="1251" t="s">
        <v>1286</v>
      </c>
      <c r="W487" s="1251" t="s">
        <v>2096</v>
      </c>
      <c r="X487" s="1251" t="s">
        <v>89</v>
      </c>
      <c r="Y487" s="1251">
        <v>522</v>
      </c>
      <c r="Z487" s="1251">
        <v>2</v>
      </c>
      <c r="AA487" s="1251" t="b">
        <v>0</v>
      </c>
    </row>
    <row r="488" spans="1:27" ht="12">
      <c r="A488" s="1251">
        <v>25</v>
      </c>
      <c r="B488" s="1251">
        <v>720</v>
      </c>
      <c r="C488" s="1251" t="s">
        <v>1738</v>
      </c>
      <c r="D488" s="1251">
        <v>701110</v>
      </c>
      <c r="E488" s="1251" t="s">
        <v>2141</v>
      </c>
      <c r="F488" s="1251">
        <v>2019</v>
      </c>
      <c r="G488" s="1252">
        <v>0</v>
      </c>
      <c r="H488" s="1252">
        <v>0</v>
      </c>
      <c r="I488" s="1252">
        <v>0</v>
      </c>
      <c r="J488" s="1252">
        <v>0</v>
      </c>
      <c r="K488" s="1252">
        <v>613.77999999999997</v>
      </c>
      <c r="L488" s="1252">
        <v>427.95999999999998</v>
      </c>
      <c r="M488" s="1252">
        <v>362.12</v>
      </c>
      <c r="N488" s="1252">
        <v>460.88</v>
      </c>
      <c r="O488" s="1252">
        <v>493.80000000000001</v>
      </c>
      <c r="P488" s="1252">
        <v>592.55999999999995</v>
      </c>
      <c r="Q488" s="1252">
        <v>526.72000000000003</v>
      </c>
      <c r="R488" s="1252">
        <v>658.39999999999998</v>
      </c>
      <c r="S488" s="1252">
        <v>4136.2200000000003</v>
      </c>
      <c r="T488" s="1252">
        <v>0</v>
      </c>
      <c r="U488" s="1251" t="s">
        <v>1065</v>
      </c>
      <c r="V488" s="1251" t="s">
        <v>397</v>
      </c>
      <c r="W488" s="1251" t="s">
        <v>1931</v>
      </c>
      <c r="X488" s="1251" t="s">
        <v>89</v>
      </c>
      <c r="Y488" s="1251">
        <v>701</v>
      </c>
      <c r="Z488" s="1251">
        <v>1</v>
      </c>
      <c r="AA488" s="1251" t="b">
        <v>0</v>
      </c>
    </row>
    <row r="489" spans="1:27" ht="12">
      <c r="A489" s="1251">
        <v>25</v>
      </c>
      <c r="B489" s="1251">
        <v>720</v>
      </c>
      <c r="C489" s="1251" t="s">
        <v>1738</v>
      </c>
      <c r="D489" s="1251">
        <v>701119</v>
      </c>
      <c r="E489" s="1251" t="s">
        <v>2142</v>
      </c>
      <c r="F489" s="1251">
        <v>2019</v>
      </c>
      <c r="G489" s="1252">
        <v>0</v>
      </c>
      <c r="H489" s="1252">
        <v>0</v>
      </c>
      <c r="I489" s="1252">
        <v>0</v>
      </c>
      <c r="J489" s="1252">
        <v>0</v>
      </c>
      <c r="K489" s="1252">
        <v>0</v>
      </c>
      <c r="L489" s="1252">
        <v>0</v>
      </c>
      <c r="M489" s="1252">
        <v>49.380000000000003</v>
      </c>
      <c r="N489" s="1252">
        <v>0</v>
      </c>
      <c r="O489" s="1252">
        <v>0</v>
      </c>
      <c r="P489" s="1252">
        <v>0</v>
      </c>
      <c r="Q489" s="1252">
        <v>0</v>
      </c>
      <c r="R489" s="1252">
        <v>0</v>
      </c>
      <c r="S489" s="1252">
        <v>49.380000000000003</v>
      </c>
      <c r="T489" s="1252">
        <v>0</v>
      </c>
      <c r="U489" s="1251" t="s">
        <v>1065</v>
      </c>
      <c r="V489" s="1251" t="s">
        <v>397</v>
      </c>
      <c r="W489" s="1251" t="s">
        <v>1933</v>
      </c>
      <c r="X489" s="1251" t="s">
        <v>89</v>
      </c>
      <c r="Y489" s="1251">
        <v>701</v>
      </c>
      <c r="Z489" s="1251">
        <v>1</v>
      </c>
      <c r="AA489" s="1251" t="b">
        <v>0</v>
      </c>
    </row>
    <row r="490" spans="1:27" ht="12">
      <c r="A490" s="1251">
        <v>25</v>
      </c>
      <c r="B490" s="1251">
        <v>720</v>
      </c>
      <c r="C490" s="1251" t="s">
        <v>1738</v>
      </c>
      <c r="D490" s="1251">
        <v>701810</v>
      </c>
      <c r="E490" s="1251" t="s">
        <v>2098</v>
      </c>
      <c r="F490" s="1251">
        <v>2019</v>
      </c>
      <c r="G490" s="1252">
        <v>388</v>
      </c>
      <c r="H490" s="1252">
        <v>388</v>
      </c>
      <c r="I490" s="1252">
        <v>388</v>
      </c>
      <c r="J490" s="1252">
        <v>338</v>
      </c>
      <c r="K490" s="1252">
        <v>350</v>
      </c>
      <c r="L490" s="1252">
        <v>350</v>
      </c>
      <c r="M490" s="1252">
        <v>350</v>
      </c>
      <c r="N490" s="1252">
        <v>350</v>
      </c>
      <c r="O490" s="1252">
        <v>404</v>
      </c>
      <c r="P490" s="1252">
        <v>325</v>
      </c>
      <c r="Q490" s="1252">
        <v>325</v>
      </c>
      <c r="R490" s="1252">
        <v>325</v>
      </c>
      <c r="S490" s="1252">
        <v>4281</v>
      </c>
      <c r="T490" s="1252">
        <v>0</v>
      </c>
      <c r="U490" s="1251" t="s">
        <v>1065</v>
      </c>
      <c r="V490" s="1251" t="s">
        <v>397</v>
      </c>
      <c r="W490" s="1251" t="s">
        <v>1931</v>
      </c>
      <c r="X490" s="1251" t="s">
        <v>89</v>
      </c>
      <c r="Y490" s="1251">
        <v>701</v>
      </c>
      <c r="Z490" s="1251">
        <v>8</v>
      </c>
      <c r="AA490" s="1251" t="b">
        <v>0</v>
      </c>
    </row>
    <row r="491" spans="1:27" ht="12">
      <c r="A491" s="1251">
        <v>25</v>
      </c>
      <c r="B491" s="1251">
        <v>720</v>
      </c>
      <c r="C491" s="1251" t="s">
        <v>1738</v>
      </c>
      <c r="D491" s="1251">
        <v>704810</v>
      </c>
      <c r="E491" s="1251" t="s">
        <v>2099</v>
      </c>
      <c r="F491" s="1251">
        <v>2019</v>
      </c>
      <c r="G491" s="1252">
        <v>74.760000000000005</v>
      </c>
      <c r="H491" s="1252">
        <v>80.840000000000003</v>
      </c>
      <c r="I491" s="1252">
        <v>89.659999999999997</v>
      </c>
      <c r="J491" s="1252">
        <v>68.989999999999995</v>
      </c>
      <c r="K491" s="1252">
        <v>174.02000000000001</v>
      </c>
      <c r="L491" s="1252">
        <v>147.09</v>
      </c>
      <c r="M491" s="1252">
        <v>146.33000000000001</v>
      </c>
      <c r="N491" s="1252">
        <v>157.68000000000001</v>
      </c>
      <c r="O491" s="1252">
        <v>247.69999999999999</v>
      </c>
      <c r="P491" s="1252">
        <v>181.47999999999999</v>
      </c>
      <c r="Q491" s="1252">
        <v>175.83000000000001</v>
      </c>
      <c r="R491" s="1252">
        <v>203.72</v>
      </c>
      <c r="S491" s="1252">
        <v>1748.1000000000001</v>
      </c>
      <c r="T491" s="1252">
        <v>0</v>
      </c>
      <c r="U491" s="1251" t="s">
        <v>1065</v>
      </c>
      <c r="V491" s="1251" t="s">
        <v>397</v>
      </c>
      <c r="W491" s="1251" t="s">
        <v>1948</v>
      </c>
      <c r="X491" s="1251" t="s">
        <v>89</v>
      </c>
      <c r="Y491" s="1251">
        <v>704</v>
      </c>
      <c r="Z491" s="1251">
        <v>8</v>
      </c>
      <c r="AA491" s="1251" t="b">
        <v>0</v>
      </c>
    </row>
    <row r="492" spans="1:27" ht="12">
      <c r="A492" s="1251">
        <v>25</v>
      </c>
      <c r="B492" s="1251">
        <v>720</v>
      </c>
      <c r="C492" s="1251" t="s">
        <v>1738</v>
      </c>
      <c r="D492" s="1251">
        <v>704813</v>
      </c>
      <c r="E492" s="1251" t="s">
        <v>2100</v>
      </c>
      <c r="F492" s="1251">
        <v>2019</v>
      </c>
      <c r="G492" s="1252">
        <v>4.3499999999999996</v>
      </c>
      <c r="H492" s="1252">
        <v>6.4699999999999998</v>
      </c>
      <c r="I492" s="1252">
        <v>6.0800000000000001</v>
      </c>
      <c r="J492" s="1252">
        <v>4.5599999999999996</v>
      </c>
      <c r="K492" s="1252">
        <v>11.720000000000001</v>
      </c>
      <c r="L492" s="1252">
        <v>9.6799999999999997</v>
      </c>
      <c r="M492" s="1252">
        <v>9.9600000000000009</v>
      </c>
      <c r="N492" s="1252">
        <v>11.369999999999999</v>
      </c>
      <c r="O492" s="1252">
        <v>16.870000000000001</v>
      </c>
      <c r="P492" s="1252">
        <v>12.82</v>
      </c>
      <c r="Q492" s="1252">
        <v>11.5</v>
      </c>
      <c r="R492" s="1252">
        <v>13.859999999999999</v>
      </c>
      <c r="S492" s="1252">
        <v>119.23999999999999</v>
      </c>
      <c r="T492" s="1252">
        <v>0</v>
      </c>
      <c r="U492" s="1251" t="s">
        <v>1065</v>
      </c>
      <c r="V492" s="1251" t="s">
        <v>397</v>
      </c>
      <c r="W492" s="1251" t="s">
        <v>1948</v>
      </c>
      <c r="X492" s="1251" t="s">
        <v>89</v>
      </c>
      <c r="Y492" s="1251">
        <v>704</v>
      </c>
      <c r="Z492" s="1251">
        <v>8</v>
      </c>
      <c r="AA492" s="1251" t="b">
        <v>0</v>
      </c>
    </row>
    <row r="493" spans="1:27" ht="12">
      <c r="A493" s="1251">
        <v>25</v>
      </c>
      <c r="B493" s="1251">
        <v>720</v>
      </c>
      <c r="C493" s="1251" t="s">
        <v>1738</v>
      </c>
      <c r="D493" s="1251">
        <v>704837</v>
      </c>
      <c r="E493" s="1251" t="s">
        <v>2101</v>
      </c>
      <c r="F493" s="1251">
        <v>2019</v>
      </c>
      <c r="G493" s="1252">
        <v>20.809999999999999</v>
      </c>
      <c r="H493" s="1252">
        <v>28.539999999999999</v>
      </c>
      <c r="I493" s="1252">
        <v>25.27</v>
      </c>
      <c r="J493" s="1252">
        <v>23.039999999999999</v>
      </c>
      <c r="K493" s="1252">
        <v>60.189999999999998</v>
      </c>
      <c r="L493" s="1252">
        <v>61.759999999999998</v>
      </c>
      <c r="M493" s="1252">
        <v>49.32</v>
      </c>
      <c r="N493" s="1252">
        <v>50.539999999999999</v>
      </c>
      <c r="O493" s="1252">
        <v>78.359999999999999</v>
      </c>
      <c r="P493" s="1252">
        <v>58.109999999999999</v>
      </c>
      <c r="Q493" s="1252">
        <v>58.740000000000002</v>
      </c>
      <c r="R493" s="1252">
        <v>85.340000000000003</v>
      </c>
      <c r="S493" s="1252">
        <v>600.0200000000001</v>
      </c>
      <c r="T493" s="1252">
        <v>0</v>
      </c>
      <c r="U493" s="1251" t="s">
        <v>1065</v>
      </c>
      <c r="V493" s="1251" t="s">
        <v>397</v>
      </c>
      <c r="W493" s="1251" t="s">
        <v>1948</v>
      </c>
      <c r="X493" s="1251" t="s">
        <v>89</v>
      </c>
      <c r="Y493" s="1251">
        <v>704</v>
      </c>
      <c r="Z493" s="1251">
        <v>8</v>
      </c>
      <c r="AA493" s="1251" t="b">
        <v>0</v>
      </c>
    </row>
    <row r="494" spans="1:27" ht="12">
      <c r="A494" s="1251">
        <v>25</v>
      </c>
      <c r="B494" s="1251">
        <v>720</v>
      </c>
      <c r="C494" s="1251" t="s">
        <v>1738</v>
      </c>
      <c r="D494" s="1251">
        <v>704838</v>
      </c>
      <c r="E494" s="1251" t="s">
        <v>2102</v>
      </c>
      <c r="F494" s="1251">
        <v>2019</v>
      </c>
      <c r="G494" s="1252">
        <v>28</v>
      </c>
      <c r="H494" s="1252">
        <v>28</v>
      </c>
      <c r="I494" s="1252">
        <v>28</v>
      </c>
      <c r="J494" s="1252">
        <v>28</v>
      </c>
      <c r="K494" s="1252">
        <v>28</v>
      </c>
      <c r="L494" s="1252">
        <v>28</v>
      </c>
      <c r="M494" s="1252">
        <v>28</v>
      </c>
      <c r="N494" s="1252">
        <v>28</v>
      </c>
      <c r="O494" s="1252">
        <v>28</v>
      </c>
      <c r="P494" s="1252">
        <v>28</v>
      </c>
      <c r="Q494" s="1252">
        <v>28</v>
      </c>
      <c r="R494" s="1252">
        <v>28</v>
      </c>
      <c r="S494" s="1252">
        <v>336</v>
      </c>
      <c r="T494" s="1252">
        <v>0</v>
      </c>
      <c r="U494" s="1251" t="s">
        <v>1065</v>
      </c>
      <c r="V494" s="1251" t="s">
        <v>397</v>
      </c>
      <c r="W494" s="1251" t="s">
        <v>1948</v>
      </c>
      <c r="X494" s="1251" t="s">
        <v>89</v>
      </c>
      <c r="Y494" s="1251">
        <v>704</v>
      </c>
      <c r="Z494" s="1251">
        <v>8</v>
      </c>
      <c r="AA494" s="1251" t="b">
        <v>0</v>
      </c>
    </row>
    <row r="495" spans="1:27" ht="12">
      <c r="A495" s="1251">
        <v>25</v>
      </c>
      <c r="B495" s="1251">
        <v>720</v>
      </c>
      <c r="C495" s="1251" t="s">
        <v>1738</v>
      </c>
      <c r="D495" s="1251">
        <v>704840</v>
      </c>
      <c r="E495" s="1251" t="s">
        <v>2103</v>
      </c>
      <c r="F495" s="1251">
        <v>2019</v>
      </c>
      <c r="G495" s="1252">
        <v>1.6299999999999999</v>
      </c>
      <c r="H495" s="1252">
        <v>1.77</v>
      </c>
      <c r="I495" s="1252">
        <v>1.9399999999999999</v>
      </c>
      <c r="J495" s="1252">
        <v>1.48</v>
      </c>
      <c r="K495" s="1252">
        <v>3.6600000000000001</v>
      </c>
      <c r="L495" s="1252">
        <v>3.1499999999999999</v>
      </c>
      <c r="M495" s="1252">
        <v>3</v>
      </c>
      <c r="N495" s="1252">
        <v>3.1200000000000001</v>
      </c>
      <c r="O495" s="1252">
        <v>4.9100000000000001</v>
      </c>
      <c r="P495" s="1252">
        <v>3.6600000000000001</v>
      </c>
      <c r="Q495" s="1252">
        <v>3.6800000000000002</v>
      </c>
      <c r="R495" s="1252">
        <v>4.2699999999999996</v>
      </c>
      <c r="S495" s="1252">
        <v>36.27000000000001</v>
      </c>
      <c r="T495" s="1252">
        <v>0</v>
      </c>
      <c r="U495" s="1251" t="s">
        <v>1065</v>
      </c>
      <c r="V495" s="1251" t="s">
        <v>397</v>
      </c>
      <c r="W495" s="1251" t="s">
        <v>1948</v>
      </c>
      <c r="X495" s="1251" t="s">
        <v>89</v>
      </c>
      <c r="Y495" s="1251">
        <v>704</v>
      </c>
      <c r="Z495" s="1251">
        <v>8</v>
      </c>
      <c r="AA495" s="1251" t="b">
        <v>0</v>
      </c>
    </row>
    <row r="496" spans="1:27" ht="12">
      <c r="A496" s="1251">
        <v>25</v>
      </c>
      <c r="B496" s="1251">
        <v>720</v>
      </c>
      <c r="C496" s="1251" t="s">
        <v>1738</v>
      </c>
      <c r="D496" s="1251">
        <v>704842</v>
      </c>
      <c r="E496" s="1251" t="s">
        <v>2104</v>
      </c>
      <c r="F496" s="1251">
        <v>2019</v>
      </c>
      <c r="G496" s="1252">
        <v>2.3700000000000001</v>
      </c>
      <c r="H496" s="1252">
        <v>2.6699999999999999</v>
      </c>
      <c r="I496" s="1252">
        <v>2.8999999999999999</v>
      </c>
      <c r="J496" s="1252">
        <v>2.2000000000000002</v>
      </c>
      <c r="K496" s="1252">
        <v>5.4299999999999997</v>
      </c>
      <c r="L496" s="1252">
        <v>4.5499999999999998</v>
      </c>
      <c r="M496" s="1252">
        <v>4.1299999999999999</v>
      </c>
      <c r="N496" s="1252">
        <v>4.3200000000000003</v>
      </c>
      <c r="O496" s="1252">
        <v>6.7800000000000002</v>
      </c>
      <c r="P496" s="1252">
        <v>4.7800000000000002</v>
      </c>
      <c r="Q496" s="1252">
        <v>4.7800000000000002</v>
      </c>
      <c r="R496" s="1252">
        <v>5.4199999999999999</v>
      </c>
      <c r="S496" s="1252">
        <v>50.330000000000005</v>
      </c>
      <c r="T496" s="1252">
        <v>0</v>
      </c>
      <c r="U496" s="1251" t="s">
        <v>1065</v>
      </c>
      <c r="V496" s="1251" t="s">
        <v>397</v>
      </c>
      <c r="W496" s="1251" t="s">
        <v>1948</v>
      </c>
      <c r="X496" s="1251" t="s">
        <v>89</v>
      </c>
      <c r="Y496" s="1251">
        <v>704</v>
      </c>
      <c r="Z496" s="1251">
        <v>8</v>
      </c>
      <c r="AA496" s="1251" t="b">
        <v>0</v>
      </c>
    </row>
    <row r="497" spans="1:27" ht="12">
      <c r="A497" s="1251">
        <v>25</v>
      </c>
      <c r="B497" s="1251">
        <v>720</v>
      </c>
      <c r="C497" s="1251" t="s">
        <v>1738</v>
      </c>
      <c r="D497" s="1251">
        <v>710500</v>
      </c>
      <c r="E497" s="1251" t="s">
        <v>2143</v>
      </c>
      <c r="F497" s="1251">
        <v>2019</v>
      </c>
      <c r="G497" s="1252">
        <v>7792.0900000000001</v>
      </c>
      <c r="H497" s="1252">
        <v>10739.09</v>
      </c>
      <c r="I497" s="1252">
        <v>10739.09</v>
      </c>
      <c r="J497" s="1252">
        <v>10739.09</v>
      </c>
      <c r="K497" s="1252">
        <v>10739.09</v>
      </c>
      <c r="L497" s="1252">
        <v>10739.09</v>
      </c>
      <c r="M497" s="1252">
        <v>10741.09</v>
      </c>
      <c r="N497" s="1252">
        <v>10741.09</v>
      </c>
      <c r="O497" s="1252">
        <v>4663.0900000000001</v>
      </c>
      <c r="P497" s="1252">
        <v>10065.76</v>
      </c>
      <c r="Q497" s="1252">
        <v>10065.76</v>
      </c>
      <c r="R497" s="1252">
        <v>10077.709999999999</v>
      </c>
      <c r="S497" s="1252">
        <v>117842.03999999998</v>
      </c>
      <c r="T497" s="1252">
        <v>0</v>
      </c>
      <c r="U497" s="1251" t="s">
        <v>1065</v>
      </c>
      <c r="V497" s="1251" t="s">
        <v>397</v>
      </c>
      <c r="W497" s="1251" t="s">
        <v>2144</v>
      </c>
      <c r="X497" s="1251" t="s">
        <v>89</v>
      </c>
      <c r="Y497" s="1251">
        <v>710</v>
      </c>
      <c r="Z497" s="1251">
        <v>5</v>
      </c>
      <c r="AA497" s="1251" t="b">
        <v>0</v>
      </c>
    </row>
    <row r="498" spans="1:27" ht="12">
      <c r="A498" s="1251">
        <v>25</v>
      </c>
      <c r="B498" s="1251">
        <v>720</v>
      </c>
      <c r="C498" s="1251" t="s">
        <v>1738</v>
      </c>
      <c r="D498" s="1251">
        <v>711600</v>
      </c>
      <c r="E498" s="1251" t="s">
        <v>2105</v>
      </c>
      <c r="F498" s="1251">
        <v>2019</v>
      </c>
      <c r="G498" s="1252">
        <v>0</v>
      </c>
      <c r="H498" s="1252">
        <v>0</v>
      </c>
      <c r="I498" s="1252">
        <v>0</v>
      </c>
      <c r="J498" s="1252">
        <v>0</v>
      </c>
      <c r="K498" s="1252">
        <v>0</v>
      </c>
      <c r="L498" s="1252">
        <v>0</v>
      </c>
      <c r="M498" s="1252">
        <v>0</v>
      </c>
      <c r="N498" s="1252">
        <v>5555</v>
      </c>
      <c r="O498" s="1252">
        <v>0</v>
      </c>
      <c r="P498" s="1252">
        <v>0</v>
      </c>
      <c r="Q498" s="1252">
        <v>0</v>
      </c>
      <c r="R498" s="1252">
        <v>0</v>
      </c>
      <c r="S498" s="1252">
        <v>5555</v>
      </c>
      <c r="T498" s="1252">
        <v>0</v>
      </c>
      <c r="U498" s="1251" t="s">
        <v>1065</v>
      </c>
      <c r="V498" s="1251" t="s">
        <v>397</v>
      </c>
      <c r="W498" s="1251" t="s">
        <v>2106</v>
      </c>
      <c r="X498" s="1251" t="s">
        <v>89</v>
      </c>
      <c r="Y498" s="1251">
        <v>711</v>
      </c>
      <c r="Z498" s="1251">
        <v>6</v>
      </c>
      <c r="AA498" s="1251" t="b">
        <v>0</v>
      </c>
    </row>
    <row r="499" spans="1:27" ht="12">
      <c r="A499" s="1251">
        <v>25</v>
      </c>
      <c r="B499" s="1251">
        <v>720</v>
      </c>
      <c r="C499" s="1251" t="s">
        <v>1738</v>
      </c>
      <c r="D499" s="1251">
        <v>715100</v>
      </c>
      <c r="E499" s="1251" t="s">
        <v>2107</v>
      </c>
      <c r="F499" s="1251">
        <v>2019</v>
      </c>
      <c r="G499" s="1252">
        <v>333.81</v>
      </c>
      <c r="H499" s="1252">
        <v>341.94</v>
      </c>
      <c r="I499" s="1252">
        <v>345.54000000000002</v>
      </c>
      <c r="J499" s="1252">
        <v>318.25999999999999</v>
      </c>
      <c r="K499" s="1252">
        <v>304.11000000000001</v>
      </c>
      <c r="L499" s="1252">
        <v>283.23000000000002</v>
      </c>
      <c r="M499" s="1252">
        <v>309.66000000000003</v>
      </c>
      <c r="N499" s="1252">
        <v>306.88</v>
      </c>
      <c r="O499" s="1252">
        <v>209.08000000000001</v>
      </c>
      <c r="P499" s="1252">
        <v>167.93000000000001</v>
      </c>
      <c r="Q499" s="1252">
        <v>223.93000000000001</v>
      </c>
      <c r="R499" s="1252">
        <v>229.30000000000001</v>
      </c>
      <c r="S499" s="1252">
        <v>3373.6699999999996</v>
      </c>
      <c r="T499" s="1252">
        <v>0</v>
      </c>
      <c r="U499" s="1251" t="s">
        <v>1065</v>
      </c>
      <c r="V499" s="1251" t="s">
        <v>397</v>
      </c>
      <c r="W499" s="1251" t="s">
        <v>1953</v>
      </c>
      <c r="X499" s="1251" t="s">
        <v>89</v>
      </c>
      <c r="Y499" s="1251">
        <v>715</v>
      </c>
      <c r="Z499" s="1251">
        <v>1</v>
      </c>
      <c r="AA499" s="1251" t="b">
        <v>0</v>
      </c>
    </row>
    <row r="500" spans="1:27" ht="12">
      <c r="A500" s="1251">
        <v>25</v>
      </c>
      <c r="B500" s="1251">
        <v>720</v>
      </c>
      <c r="C500" s="1251" t="s">
        <v>1738</v>
      </c>
      <c r="D500" s="1251">
        <v>716100</v>
      </c>
      <c r="E500" s="1251" t="s">
        <v>2108</v>
      </c>
      <c r="F500" s="1251">
        <v>2019</v>
      </c>
      <c r="G500" s="1252">
        <v>0</v>
      </c>
      <c r="H500" s="1252">
        <v>0</v>
      </c>
      <c r="I500" s="1252">
        <v>0</v>
      </c>
      <c r="J500" s="1252">
        <v>230.74000000000001</v>
      </c>
      <c r="K500" s="1252">
        <v>7.3200000000000003</v>
      </c>
      <c r="L500" s="1252">
        <v>36.969999999999999</v>
      </c>
      <c r="M500" s="1252">
        <v>51.880000000000003</v>
      </c>
      <c r="N500" s="1252">
        <v>36.329999999999998</v>
      </c>
      <c r="O500" s="1252">
        <v>48.43</v>
      </c>
      <c r="P500" s="1252">
        <v>58.909999999999997</v>
      </c>
      <c r="Q500" s="1252">
        <v>57.5</v>
      </c>
      <c r="R500" s="1252">
        <v>177.16</v>
      </c>
      <c r="S500" s="1252">
        <v>705.2399999999999</v>
      </c>
      <c r="T500" s="1252">
        <v>0</v>
      </c>
      <c r="U500" s="1251" t="s">
        <v>1065</v>
      </c>
      <c r="V500" s="1251" t="s">
        <v>397</v>
      </c>
      <c r="W500" s="1251" t="s">
        <v>1953</v>
      </c>
      <c r="X500" s="1251" t="s">
        <v>89</v>
      </c>
      <c r="Y500" s="1251">
        <v>716</v>
      </c>
      <c r="Z500" s="1251">
        <v>1</v>
      </c>
      <c r="AA500" s="1251" t="b">
        <v>0</v>
      </c>
    </row>
    <row r="501" spans="1:27" ht="12">
      <c r="A501" s="1251">
        <v>25</v>
      </c>
      <c r="B501" s="1251">
        <v>720</v>
      </c>
      <c r="C501" s="1251" t="s">
        <v>1738</v>
      </c>
      <c r="D501" s="1251">
        <v>732800</v>
      </c>
      <c r="E501" s="1251" t="s">
        <v>2111</v>
      </c>
      <c r="F501" s="1251">
        <v>2019</v>
      </c>
      <c r="G501" s="1252">
        <v>69</v>
      </c>
      <c r="H501" s="1252">
        <v>69</v>
      </c>
      <c r="I501" s="1252">
        <v>69</v>
      </c>
      <c r="J501" s="1252">
        <v>69</v>
      </c>
      <c r="K501" s="1252">
        <v>69</v>
      </c>
      <c r="L501" s="1252">
        <v>69</v>
      </c>
      <c r="M501" s="1252">
        <v>69</v>
      </c>
      <c r="N501" s="1252">
        <v>69</v>
      </c>
      <c r="O501" s="1252">
        <v>80</v>
      </c>
      <c r="P501" s="1252">
        <v>80</v>
      </c>
      <c r="Q501" s="1252">
        <v>80</v>
      </c>
      <c r="R501" s="1252">
        <v>80</v>
      </c>
      <c r="S501" s="1252">
        <v>872</v>
      </c>
      <c r="T501" s="1252">
        <v>0</v>
      </c>
      <c r="U501" s="1251" t="s">
        <v>1065</v>
      </c>
      <c r="V501" s="1251" t="s">
        <v>397</v>
      </c>
      <c r="W501" s="1251" t="s">
        <v>2112</v>
      </c>
      <c r="X501" s="1251" t="s">
        <v>89</v>
      </c>
      <c r="Y501" s="1251">
        <v>732</v>
      </c>
      <c r="Z501" s="1251">
        <v>8</v>
      </c>
      <c r="AA501" s="1251" t="b">
        <v>0</v>
      </c>
    </row>
    <row r="502" spans="1:27" ht="12">
      <c r="A502" s="1251">
        <v>25</v>
      </c>
      <c r="B502" s="1251">
        <v>720</v>
      </c>
      <c r="C502" s="1251" t="s">
        <v>1738</v>
      </c>
      <c r="D502" s="1251">
        <v>734800</v>
      </c>
      <c r="E502" s="1251" t="s">
        <v>2113</v>
      </c>
      <c r="F502" s="1251">
        <v>2019</v>
      </c>
      <c r="G502" s="1252">
        <v>16</v>
      </c>
      <c r="H502" s="1252">
        <v>16</v>
      </c>
      <c r="I502" s="1252">
        <v>24</v>
      </c>
      <c r="J502" s="1252">
        <v>17</v>
      </c>
      <c r="K502" s="1252">
        <v>17</v>
      </c>
      <c r="L502" s="1252">
        <v>17</v>
      </c>
      <c r="M502" s="1252">
        <v>17</v>
      </c>
      <c r="N502" s="1252">
        <v>17</v>
      </c>
      <c r="O502" s="1252">
        <v>25</v>
      </c>
      <c r="P502" s="1252">
        <v>17</v>
      </c>
      <c r="Q502" s="1252">
        <v>17</v>
      </c>
      <c r="R502" s="1252">
        <v>17</v>
      </c>
      <c r="S502" s="1252">
        <v>217</v>
      </c>
      <c r="T502" s="1252">
        <v>0</v>
      </c>
      <c r="U502" s="1251" t="s">
        <v>1065</v>
      </c>
      <c r="V502" s="1251" t="s">
        <v>397</v>
      </c>
      <c r="W502" s="1251" t="s">
        <v>2114</v>
      </c>
      <c r="X502" s="1251" t="s">
        <v>89</v>
      </c>
      <c r="Y502" s="1251">
        <v>734</v>
      </c>
      <c r="Z502" s="1251">
        <v>8</v>
      </c>
      <c r="AA502" s="1251" t="b">
        <v>0</v>
      </c>
    </row>
    <row r="503" spans="1:27" ht="12">
      <c r="A503" s="1251">
        <v>25</v>
      </c>
      <c r="B503" s="1251">
        <v>720</v>
      </c>
      <c r="C503" s="1251" t="s">
        <v>1738</v>
      </c>
      <c r="D503" s="1251">
        <v>734900</v>
      </c>
      <c r="E503" s="1251" t="s">
        <v>2115</v>
      </c>
      <c r="F503" s="1251">
        <v>2019</v>
      </c>
      <c r="G503" s="1252">
        <v>1075</v>
      </c>
      <c r="H503" s="1252">
        <v>1266</v>
      </c>
      <c r="I503" s="1252">
        <v>1651</v>
      </c>
      <c r="J503" s="1252">
        <v>1378</v>
      </c>
      <c r="K503" s="1252">
        <v>1169</v>
      </c>
      <c r="L503" s="1252">
        <v>1289</v>
      </c>
      <c r="M503" s="1252">
        <v>1250</v>
      </c>
      <c r="N503" s="1252">
        <v>1156</v>
      </c>
      <c r="O503" s="1252">
        <v>1516</v>
      </c>
      <c r="P503" s="1252">
        <v>1038</v>
      </c>
      <c r="Q503" s="1252">
        <v>1042</v>
      </c>
      <c r="R503" s="1252">
        <v>2014</v>
      </c>
      <c r="S503" s="1252">
        <v>15844</v>
      </c>
      <c r="T503" s="1252">
        <v>0</v>
      </c>
      <c r="U503" s="1251" t="s">
        <v>1065</v>
      </c>
      <c r="V503" s="1251" t="s">
        <v>397</v>
      </c>
      <c r="W503" s="1251" t="s">
        <v>2061</v>
      </c>
      <c r="X503" s="1251" t="s">
        <v>89</v>
      </c>
      <c r="Y503" s="1251">
        <v>734</v>
      </c>
      <c r="Z503" s="1251">
        <v>9</v>
      </c>
      <c r="AA503" s="1251" t="b">
        <v>0</v>
      </c>
    </row>
    <row r="504" spans="1:27" ht="12">
      <c r="A504" s="1251">
        <v>25</v>
      </c>
      <c r="B504" s="1251">
        <v>720</v>
      </c>
      <c r="C504" s="1251" t="s">
        <v>1738</v>
      </c>
      <c r="D504" s="1251">
        <v>736100</v>
      </c>
      <c r="E504" s="1251" t="s">
        <v>2117</v>
      </c>
      <c r="F504" s="1251">
        <v>2019</v>
      </c>
      <c r="G504" s="1252">
        <v>0</v>
      </c>
      <c r="H504" s="1252">
        <v>0</v>
      </c>
      <c r="I504" s="1252">
        <v>0</v>
      </c>
      <c r="J504" s="1252">
        <v>0</v>
      </c>
      <c r="K504" s="1252">
        <v>0</v>
      </c>
      <c r="L504" s="1252">
        <v>990</v>
      </c>
      <c r="M504" s="1252">
        <v>0</v>
      </c>
      <c r="N504" s="1252">
        <v>0</v>
      </c>
      <c r="O504" s="1252">
        <v>0</v>
      </c>
      <c r="P504" s="1252">
        <v>0</v>
      </c>
      <c r="Q504" s="1252">
        <v>0</v>
      </c>
      <c r="R504" s="1252">
        <v>0</v>
      </c>
      <c r="S504" s="1252">
        <v>990</v>
      </c>
      <c r="T504" s="1252">
        <v>0</v>
      </c>
      <c r="U504" s="1251" t="s">
        <v>1065</v>
      </c>
      <c r="V504" s="1251" t="s">
        <v>397</v>
      </c>
      <c r="W504" s="1251" t="s">
        <v>1984</v>
      </c>
      <c r="X504" s="1251" t="s">
        <v>89</v>
      </c>
      <c r="Y504" s="1251">
        <v>736</v>
      </c>
      <c r="Z504" s="1251">
        <v>1</v>
      </c>
      <c r="AA504" s="1251" t="b">
        <v>0</v>
      </c>
    </row>
    <row r="505" spans="1:27" ht="12">
      <c r="A505" s="1251">
        <v>25</v>
      </c>
      <c r="B505" s="1251">
        <v>720</v>
      </c>
      <c r="C505" s="1251" t="s">
        <v>1738</v>
      </c>
      <c r="D505" s="1251">
        <v>736200</v>
      </c>
      <c r="E505" s="1251" t="s">
        <v>2118</v>
      </c>
      <c r="F505" s="1251">
        <v>2019</v>
      </c>
      <c r="G505" s="1252">
        <v>0</v>
      </c>
      <c r="H505" s="1252">
        <v>0</v>
      </c>
      <c r="I505" s="1252">
        <v>0</v>
      </c>
      <c r="J505" s="1252">
        <v>0</v>
      </c>
      <c r="K505" s="1252">
        <v>990</v>
      </c>
      <c r="L505" s="1252">
        <v>0</v>
      </c>
      <c r="M505" s="1252">
        <v>0</v>
      </c>
      <c r="N505" s="1252">
        <v>0</v>
      </c>
      <c r="O505" s="1252">
        <v>0</v>
      </c>
      <c r="P505" s="1252">
        <v>0</v>
      </c>
      <c r="Q505" s="1252">
        <v>0</v>
      </c>
      <c r="R505" s="1252">
        <v>0</v>
      </c>
      <c r="S505" s="1252">
        <v>990</v>
      </c>
      <c r="T505" s="1252">
        <v>0</v>
      </c>
      <c r="U505" s="1251" t="s">
        <v>1065</v>
      </c>
      <c r="V505" s="1251" t="s">
        <v>397</v>
      </c>
      <c r="W505" s="1251" t="s">
        <v>1986</v>
      </c>
      <c r="X505" s="1251" t="s">
        <v>89</v>
      </c>
      <c r="Y505" s="1251">
        <v>736</v>
      </c>
      <c r="Z505" s="1251">
        <v>2</v>
      </c>
      <c r="AA505" s="1251" t="b">
        <v>0</v>
      </c>
    </row>
    <row r="506" spans="1:27" ht="12">
      <c r="A506" s="1251">
        <v>25</v>
      </c>
      <c r="B506" s="1251">
        <v>720</v>
      </c>
      <c r="C506" s="1251" t="s">
        <v>1738</v>
      </c>
      <c r="D506" s="1251">
        <v>736400</v>
      </c>
      <c r="E506" s="1251" t="s">
        <v>2119</v>
      </c>
      <c r="F506" s="1251">
        <v>2019</v>
      </c>
      <c r="G506" s="1252">
        <v>0</v>
      </c>
      <c r="H506" s="1252">
        <v>0</v>
      </c>
      <c r="I506" s="1252">
        <v>0</v>
      </c>
      <c r="J506" s="1252">
        <v>0</v>
      </c>
      <c r="K506" s="1252">
        <v>0</v>
      </c>
      <c r="L506" s="1252">
        <v>0</v>
      </c>
      <c r="M506" s="1252">
        <v>0</v>
      </c>
      <c r="N506" s="1252">
        <v>0</v>
      </c>
      <c r="O506" s="1252">
        <v>0</v>
      </c>
      <c r="P506" s="1252">
        <v>0</v>
      </c>
      <c r="Q506" s="1252">
        <v>270</v>
      </c>
      <c r="R506" s="1252">
        <v>0</v>
      </c>
      <c r="S506" s="1252">
        <v>270</v>
      </c>
      <c r="T506" s="1252">
        <v>0</v>
      </c>
      <c r="U506" s="1251" t="s">
        <v>1065</v>
      </c>
      <c r="V506" s="1251" t="s">
        <v>397</v>
      </c>
      <c r="W506" s="1251" t="s">
        <v>1986</v>
      </c>
      <c r="X506" s="1251" t="s">
        <v>89</v>
      </c>
      <c r="Y506" s="1251">
        <v>736</v>
      </c>
      <c r="Z506" s="1251">
        <v>4</v>
      </c>
      <c r="AA506" s="1251" t="b">
        <v>0</v>
      </c>
    </row>
    <row r="507" spans="1:27" ht="12">
      <c r="A507" s="1251">
        <v>25</v>
      </c>
      <c r="B507" s="1251">
        <v>720</v>
      </c>
      <c r="C507" s="1251" t="s">
        <v>1738</v>
      </c>
      <c r="D507" s="1251">
        <v>736600</v>
      </c>
      <c r="E507" s="1251" t="s">
        <v>2145</v>
      </c>
      <c r="F507" s="1251">
        <v>2019</v>
      </c>
      <c r="G507" s="1252">
        <v>0</v>
      </c>
      <c r="H507" s="1252">
        <v>0</v>
      </c>
      <c r="I507" s="1252">
        <v>200</v>
      </c>
      <c r="J507" s="1252">
        <v>0</v>
      </c>
      <c r="K507" s="1252">
        <v>0</v>
      </c>
      <c r="L507" s="1252">
        <v>865</v>
      </c>
      <c r="M507" s="1252">
        <v>0</v>
      </c>
      <c r="N507" s="1252">
        <v>0</v>
      </c>
      <c r="O507" s="1252">
        <v>0</v>
      </c>
      <c r="P507" s="1252">
        <v>0</v>
      </c>
      <c r="Q507" s="1252">
        <v>0</v>
      </c>
      <c r="R507" s="1252">
        <v>0</v>
      </c>
      <c r="S507" s="1252">
        <v>1065</v>
      </c>
      <c r="T507" s="1252">
        <v>0</v>
      </c>
      <c r="U507" s="1251" t="s">
        <v>1065</v>
      </c>
      <c r="V507" s="1251" t="s">
        <v>397</v>
      </c>
      <c r="W507" s="1251" t="s">
        <v>1986</v>
      </c>
      <c r="X507" s="1251" t="s">
        <v>89</v>
      </c>
      <c r="Y507" s="1251">
        <v>736</v>
      </c>
      <c r="Z507" s="1251">
        <v>6</v>
      </c>
      <c r="AA507" s="1251" t="b">
        <v>0</v>
      </c>
    </row>
    <row r="508" spans="1:27" ht="12">
      <c r="A508" s="1251">
        <v>25</v>
      </c>
      <c r="B508" s="1251">
        <v>720</v>
      </c>
      <c r="C508" s="1251" t="s">
        <v>1738</v>
      </c>
      <c r="D508" s="1251">
        <v>736710</v>
      </c>
      <c r="E508" s="1251" t="s">
        <v>2121</v>
      </c>
      <c r="F508" s="1251">
        <v>2019</v>
      </c>
      <c r="G508" s="1252">
        <v>76</v>
      </c>
      <c r="H508" s="1252">
        <v>80</v>
      </c>
      <c r="I508" s="1252">
        <v>75</v>
      </c>
      <c r="J508" s="1252">
        <v>55</v>
      </c>
      <c r="K508" s="1252">
        <v>57</v>
      </c>
      <c r="L508" s="1252">
        <v>91</v>
      </c>
      <c r="M508" s="1252">
        <v>50</v>
      </c>
      <c r="N508" s="1252">
        <v>80</v>
      </c>
      <c r="O508" s="1252">
        <v>64</v>
      </c>
      <c r="P508" s="1252">
        <v>73</v>
      </c>
      <c r="Q508" s="1252">
        <v>74</v>
      </c>
      <c r="R508" s="1252">
        <v>52</v>
      </c>
      <c r="S508" s="1252">
        <v>827</v>
      </c>
      <c r="T508" s="1252">
        <v>0</v>
      </c>
      <c r="U508" s="1251" t="s">
        <v>1065</v>
      </c>
      <c r="V508" s="1251" t="s">
        <v>397</v>
      </c>
      <c r="W508" s="1251" t="s">
        <v>2064</v>
      </c>
      <c r="X508" s="1251" t="s">
        <v>89</v>
      </c>
      <c r="Y508" s="1251">
        <v>736</v>
      </c>
      <c r="Z508" s="1251">
        <v>7</v>
      </c>
      <c r="AA508" s="1251" t="b">
        <v>0</v>
      </c>
    </row>
    <row r="509" spans="1:27" ht="12">
      <c r="A509" s="1251">
        <v>25</v>
      </c>
      <c r="B509" s="1251">
        <v>720</v>
      </c>
      <c r="C509" s="1251" t="s">
        <v>1738</v>
      </c>
      <c r="D509" s="1251">
        <v>736720</v>
      </c>
      <c r="E509" s="1251" t="s">
        <v>2122</v>
      </c>
      <c r="F509" s="1251">
        <v>2019</v>
      </c>
      <c r="G509" s="1252">
        <v>107</v>
      </c>
      <c r="H509" s="1252">
        <v>106</v>
      </c>
      <c r="I509" s="1252">
        <v>107</v>
      </c>
      <c r="J509" s="1252">
        <v>107</v>
      </c>
      <c r="K509" s="1252">
        <v>106</v>
      </c>
      <c r="L509" s="1252">
        <v>106</v>
      </c>
      <c r="M509" s="1252">
        <v>108</v>
      </c>
      <c r="N509" s="1252">
        <v>109</v>
      </c>
      <c r="O509" s="1252">
        <v>108</v>
      </c>
      <c r="P509" s="1252">
        <v>110</v>
      </c>
      <c r="Q509" s="1252">
        <v>108</v>
      </c>
      <c r="R509" s="1252">
        <v>105</v>
      </c>
      <c r="S509" s="1252">
        <v>1287</v>
      </c>
      <c r="T509" s="1252">
        <v>0</v>
      </c>
      <c r="U509" s="1251" t="s">
        <v>1065</v>
      </c>
      <c r="V509" s="1251" t="s">
        <v>397</v>
      </c>
      <c r="W509" s="1251" t="s">
        <v>2064</v>
      </c>
      <c r="X509" s="1251" t="s">
        <v>89</v>
      </c>
      <c r="Y509" s="1251">
        <v>736</v>
      </c>
      <c r="Z509" s="1251">
        <v>7</v>
      </c>
      <c r="AA509" s="1251" t="b">
        <v>0</v>
      </c>
    </row>
    <row r="510" spans="1:27" ht="12">
      <c r="A510" s="1251">
        <v>25</v>
      </c>
      <c r="B510" s="1251">
        <v>720</v>
      </c>
      <c r="C510" s="1251" t="s">
        <v>1738</v>
      </c>
      <c r="D510" s="1251">
        <v>736730</v>
      </c>
      <c r="E510" s="1251" t="s">
        <v>2123</v>
      </c>
      <c r="F510" s="1251">
        <v>2019</v>
      </c>
      <c r="G510" s="1252">
        <v>433</v>
      </c>
      <c r="H510" s="1252">
        <v>417</v>
      </c>
      <c r="I510" s="1252">
        <v>430</v>
      </c>
      <c r="J510" s="1252">
        <v>419</v>
      </c>
      <c r="K510" s="1252">
        <v>418</v>
      </c>
      <c r="L510" s="1252">
        <v>382</v>
      </c>
      <c r="M510" s="1252">
        <v>431</v>
      </c>
      <c r="N510" s="1252">
        <v>425</v>
      </c>
      <c r="O510" s="1252">
        <v>408</v>
      </c>
      <c r="P510" s="1252">
        <v>437</v>
      </c>
      <c r="Q510" s="1252">
        <v>426</v>
      </c>
      <c r="R510" s="1252">
        <v>424</v>
      </c>
      <c r="S510" s="1252">
        <v>5050</v>
      </c>
      <c r="T510" s="1252">
        <v>0</v>
      </c>
      <c r="U510" s="1251" t="s">
        <v>1065</v>
      </c>
      <c r="V510" s="1251" t="s">
        <v>397</v>
      </c>
      <c r="W510" s="1251" t="s">
        <v>2124</v>
      </c>
      <c r="X510" s="1251" t="s">
        <v>89</v>
      </c>
      <c r="Y510" s="1251">
        <v>736</v>
      </c>
      <c r="Z510" s="1251">
        <v>7</v>
      </c>
      <c r="AA510" s="1251" t="b">
        <v>0</v>
      </c>
    </row>
    <row r="511" spans="1:27" ht="12">
      <c r="A511" s="1251">
        <v>25</v>
      </c>
      <c r="B511" s="1251">
        <v>720</v>
      </c>
      <c r="C511" s="1251" t="s">
        <v>1738</v>
      </c>
      <c r="D511" s="1251">
        <v>736740</v>
      </c>
      <c r="E511" s="1251" t="s">
        <v>2125</v>
      </c>
      <c r="F511" s="1251">
        <v>2019</v>
      </c>
      <c r="G511" s="1252">
        <v>39</v>
      </c>
      <c r="H511" s="1252">
        <v>45</v>
      </c>
      <c r="I511" s="1252">
        <v>33</v>
      </c>
      <c r="J511" s="1252">
        <v>39</v>
      </c>
      <c r="K511" s="1252">
        <v>41</v>
      </c>
      <c r="L511" s="1252">
        <v>38</v>
      </c>
      <c r="M511" s="1252">
        <v>33</v>
      </c>
      <c r="N511" s="1252">
        <v>40</v>
      </c>
      <c r="O511" s="1252">
        <v>40</v>
      </c>
      <c r="P511" s="1252">
        <v>37</v>
      </c>
      <c r="Q511" s="1252">
        <v>40</v>
      </c>
      <c r="R511" s="1252">
        <v>32</v>
      </c>
      <c r="S511" s="1252">
        <v>457</v>
      </c>
      <c r="T511" s="1252">
        <v>0</v>
      </c>
      <c r="U511" s="1251" t="s">
        <v>1065</v>
      </c>
      <c r="V511" s="1251" t="s">
        <v>397</v>
      </c>
      <c r="W511" s="1251" t="s">
        <v>2064</v>
      </c>
      <c r="X511" s="1251" t="s">
        <v>89</v>
      </c>
      <c r="Y511" s="1251">
        <v>736</v>
      </c>
      <c r="Z511" s="1251">
        <v>7</v>
      </c>
      <c r="AA511" s="1251" t="b">
        <v>0</v>
      </c>
    </row>
    <row r="512" spans="1:27" ht="12">
      <c r="A512" s="1251">
        <v>25</v>
      </c>
      <c r="B512" s="1251">
        <v>720</v>
      </c>
      <c r="C512" s="1251" t="s">
        <v>1738</v>
      </c>
      <c r="D512" s="1251">
        <v>750500</v>
      </c>
      <c r="E512" s="1251" t="s">
        <v>2126</v>
      </c>
      <c r="F512" s="1251">
        <v>2019</v>
      </c>
      <c r="G512" s="1252">
        <v>6.71</v>
      </c>
      <c r="H512" s="1252">
        <v>5.2699999999999996</v>
      </c>
      <c r="I512" s="1252">
        <v>1.4199999999999999</v>
      </c>
      <c r="J512" s="1252">
        <v>7.0499999999999998</v>
      </c>
      <c r="K512" s="1252">
        <v>2.6899999999999999</v>
      </c>
      <c r="L512" s="1252">
        <v>3.8599999999999999</v>
      </c>
      <c r="M512" s="1252">
        <v>3.4500000000000002</v>
      </c>
      <c r="N512" s="1252">
        <v>3.0499999999999998</v>
      </c>
      <c r="O512" s="1252">
        <v>3.1000000000000001</v>
      </c>
      <c r="P512" s="1252">
        <v>13.75</v>
      </c>
      <c r="Q512" s="1252">
        <v>23.420000000000002</v>
      </c>
      <c r="R512" s="1252">
        <v>17.370000000000001</v>
      </c>
      <c r="S512" s="1252">
        <v>91.140000000000015</v>
      </c>
      <c r="T512" s="1252">
        <v>0</v>
      </c>
      <c r="U512" s="1251" t="s">
        <v>1065</v>
      </c>
      <c r="V512" s="1251" t="s">
        <v>397</v>
      </c>
      <c r="W512" s="1251" t="s">
        <v>2005</v>
      </c>
      <c r="X512" s="1251" t="s">
        <v>89</v>
      </c>
      <c r="Y512" s="1251">
        <v>750</v>
      </c>
      <c r="Z512" s="1251">
        <v>5</v>
      </c>
      <c r="AA512" s="1251" t="b">
        <v>0</v>
      </c>
    </row>
    <row r="513" spans="1:27" ht="12">
      <c r="A513" s="1251">
        <v>25</v>
      </c>
      <c r="B513" s="1251">
        <v>720</v>
      </c>
      <c r="C513" s="1251" t="s">
        <v>1738</v>
      </c>
      <c r="D513" s="1251">
        <v>750515</v>
      </c>
      <c r="E513" s="1251" t="s">
        <v>2127</v>
      </c>
      <c r="F513" s="1251">
        <v>2019</v>
      </c>
      <c r="G513" s="1252">
        <v>0.56000000000000005</v>
      </c>
      <c r="H513" s="1252">
        <v>0.56000000000000005</v>
      </c>
      <c r="I513" s="1252">
        <v>0.87</v>
      </c>
      <c r="J513" s="1252">
        <v>0.71999999999999997</v>
      </c>
      <c r="K513" s="1252">
        <v>0.93999999999999995</v>
      </c>
      <c r="L513" s="1252">
        <v>0.83999999999999997</v>
      </c>
      <c r="M513" s="1252">
        <v>0.82999999999999996</v>
      </c>
      <c r="N513" s="1252">
        <v>0.70999999999999996</v>
      </c>
      <c r="O513" s="1252">
        <v>1.6100000000000001</v>
      </c>
      <c r="P513" s="1252">
        <v>1.6699999999999999</v>
      </c>
      <c r="Q513" s="1252">
        <v>2.0899999999999999</v>
      </c>
      <c r="R513" s="1252">
        <v>1.98</v>
      </c>
      <c r="S513" s="1252">
        <v>13.380000000000001</v>
      </c>
      <c r="T513" s="1252">
        <v>0</v>
      </c>
      <c r="U513" s="1251" t="s">
        <v>1065</v>
      </c>
      <c r="V513" s="1251" t="s">
        <v>397</v>
      </c>
      <c r="W513" s="1251" t="s">
        <v>2005</v>
      </c>
      <c r="X513" s="1251" t="s">
        <v>89</v>
      </c>
      <c r="Y513" s="1251">
        <v>750</v>
      </c>
      <c r="Z513" s="1251">
        <v>5</v>
      </c>
      <c r="AA513" s="1251" t="b">
        <v>0</v>
      </c>
    </row>
    <row r="514" spans="1:27" ht="12">
      <c r="A514" s="1251">
        <v>25</v>
      </c>
      <c r="B514" s="1251">
        <v>720</v>
      </c>
      <c r="C514" s="1251" t="s">
        <v>1738</v>
      </c>
      <c r="D514" s="1251">
        <v>750532</v>
      </c>
      <c r="E514" s="1251" t="s">
        <v>2128</v>
      </c>
      <c r="F514" s="1251">
        <v>2019</v>
      </c>
      <c r="G514" s="1252">
        <v>49.340000000000003</v>
      </c>
      <c r="H514" s="1252">
        <v>43.009999999999998</v>
      </c>
      <c r="I514" s="1252">
        <v>67.159999999999997</v>
      </c>
      <c r="J514" s="1252">
        <v>57.920000000000002</v>
      </c>
      <c r="K514" s="1252">
        <v>62.840000000000003</v>
      </c>
      <c r="L514" s="1252">
        <v>81.840000000000003</v>
      </c>
      <c r="M514" s="1252">
        <v>60.850000000000001</v>
      </c>
      <c r="N514" s="1252">
        <v>64.230000000000004</v>
      </c>
      <c r="O514" s="1252">
        <v>91.269999999999996</v>
      </c>
      <c r="P514" s="1252">
        <v>63.399999999999999</v>
      </c>
      <c r="Q514" s="1252">
        <v>55.299999999999997</v>
      </c>
      <c r="R514" s="1252">
        <v>71.180000000000007</v>
      </c>
      <c r="S514" s="1252">
        <v>768.33999999999992</v>
      </c>
      <c r="T514" s="1252">
        <v>0</v>
      </c>
      <c r="U514" s="1251" t="s">
        <v>1065</v>
      </c>
      <c r="V514" s="1251" t="s">
        <v>397</v>
      </c>
      <c r="W514" s="1251" t="s">
        <v>2003</v>
      </c>
      <c r="X514" s="1251" t="s">
        <v>89</v>
      </c>
      <c r="Y514" s="1251">
        <v>750</v>
      </c>
      <c r="Z514" s="1251">
        <v>5</v>
      </c>
      <c r="AA514" s="1251" t="b">
        <v>0</v>
      </c>
    </row>
    <row r="515" spans="1:27" ht="12">
      <c r="A515" s="1251">
        <v>25</v>
      </c>
      <c r="B515" s="1251">
        <v>720</v>
      </c>
      <c r="C515" s="1251" t="s">
        <v>1738</v>
      </c>
      <c r="D515" s="1251">
        <v>756800</v>
      </c>
      <c r="E515" s="1251" t="s">
        <v>2129</v>
      </c>
      <c r="F515" s="1251">
        <v>2019</v>
      </c>
      <c r="G515" s="1252">
        <v>90</v>
      </c>
      <c r="H515" s="1252">
        <v>90</v>
      </c>
      <c r="I515" s="1252">
        <v>90</v>
      </c>
      <c r="J515" s="1252">
        <v>90</v>
      </c>
      <c r="K515" s="1252">
        <v>90</v>
      </c>
      <c r="L515" s="1252">
        <v>90</v>
      </c>
      <c r="M515" s="1252">
        <v>90</v>
      </c>
      <c r="N515" s="1252">
        <v>90</v>
      </c>
      <c r="O515" s="1252">
        <v>90</v>
      </c>
      <c r="P515" s="1252">
        <v>90</v>
      </c>
      <c r="Q515" s="1252">
        <v>90</v>
      </c>
      <c r="R515" s="1252">
        <v>90</v>
      </c>
      <c r="S515" s="1252">
        <v>1080</v>
      </c>
      <c r="T515" s="1252">
        <v>0</v>
      </c>
      <c r="U515" s="1251" t="s">
        <v>1065</v>
      </c>
      <c r="V515" s="1251" t="s">
        <v>397</v>
      </c>
      <c r="W515" s="1251" t="s">
        <v>2070</v>
      </c>
      <c r="X515" s="1251" t="s">
        <v>89</v>
      </c>
      <c r="Y515" s="1251">
        <v>756</v>
      </c>
      <c r="Z515" s="1251">
        <v>8</v>
      </c>
      <c r="AA515" s="1251" t="b">
        <v>0</v>
      </c>
    </row>
    <row r="516" spans="1:27" ht="12">
      <c r="A516" s="1251">
        <v>25</v>
      </c>
      <c r="B516" s="1251">
        <v>720</v>
      </c>
      <c r="C516" s="1251" t="s">
        <v>1738</v>
      </c>
      <c r="D516" s="1251">
        <v>757800</v>
      </c>
      <c r="E516" s="1251" t="s">
        <v>2130</v>
      </c>
      <c r="F516" s="1251">
        <v>2019</v>
      </c>
      <c r="G516" s="1252">
        <v>131</v>
      </c>
      <c r="H516" s="1252">
        <v>131</v>
      </c>
      <c r="I516" s="1252">
        <v>131</v>
      </c>
      <c r="J516" s="1252">
        <v>131</v>
      </c>
      <c r="K516" s="1252">
        <v>131</v>
      </c>
      <c r="L516" s="1252">
        <v>131</v>
      </c>
      <c r="M516" s="1252">
        <v>131</v>
      </c>
      <c r="N516" s="1252">
        <v>131</v>
      </c>
      <c r="O516" s="1252">
        <v>131</v>
      </c>
      <c r="P516" s="1252">
        <v>131</v>
      </c>
      <c r="Q516" s="1252">
        <v>131</v>
      </c>
      <c r="R516" s="1252">
        <v>131</v>
      </c>
      <c r="S516" s="1252">
        <v>1572</v>
      </c>
      <c r="T516" s="1252">
        <v>0</v>
      </c>
      <c r="U516" s="1251" t="s">
        <v>1065</v>
      </c>
      <c r="V516" s="1251" t="s">
        <v>397</v>
      </c>
      <c r="W516" s="1251" t="s">
        <v>2070</v>
      </c>
      <c r="X516" s="1251" t="s">
        <v>89</v>
      </c>
      <c r="Y516" s="1251">
        <v>757</v>
      </c>
      <c r="Z516" s="1251">
        <v>8</v>
      </c>
      <c r="AA516" s="1251" t="b">
        <v>0</v>
      </c>
    </row>
    <row r="517" spans="1:27" ht="12">
      <c r="A517" s="1251">
        <v>25</v>
      </c>
      <c r="B517" s="1251">
        <v>720</v>
      </c>
      <c r="C517" s="1251" t="s">
        <v>1738</v>
      </c>
      <c r="D517" s="1251">
        <v>758800</v>
      </c>
      <c r="E517" s="1251" t="s">
        <v>2131</v>
      </c>
      <c r="F517" s="1251">
        <v>2019</v>
      </c>
      <c r="G517" s="1252">
        <v>40</v>
      </c>
      <c r="H517" s="1252">
        <v>40</v>
      </c>
      <c r="I517" s="1252">
        <v>40</v>
      </c>
      <c r="J517" s="1252">
        <v>40</v>
      </c>
      <c r="K517" s="1252">
        <v>40</v>
      </c>
      <c r="L517" s="1252">
        <v>40</v>
      </c>
      <c r="M517" s="1252">
        <v>40</v>
      </c>
      <c r="N517" s="1252">
        <v>40</v>
      </c>
      <c r="O517" s="1252">
        <v>40</v>
      </c>
      <c r="P517" s="1252">
        <v>40</v>
      </c>
      <c r="Q517" s="1252">
        <v>40</v>
      </c>
      <c r="R517" s="1252">
        <v>40</v>
      </c>
      <c r="S517" s="1252">
        <v>480</v>
      </c>
      <c r="T517" s="1252">
        <v>0</v>
      </c>
      <c r="U517" s="1251" t="s">
        <v>1065</v>
      </c>
      <c r="V517" s="1251" t="s">
        <v>397</v>
      </c>
      <c r="W517" s="1251" t="s">
        <v>2070</v>
      </c>
      <c r="X517" s="1251" t="s">
        <v>89</v>
      </c>
      <c r="Y517" s="1251">
        <v>758</v>
      </c>
      <c r="Z517" s="1251">
        <v>8</v>
      </c>
      <c r="AA517" s="1251" t="b">
        <v>0</v>
      </c>
    </row>
    <row r="518" spans="1:27" ht="12">
      <c r="A518" s="1251">
        <v>25</v>
      </c>
      <c r="B518" s="1251">
        <v>720</v>
      </c>
      <c r="C518" s="1251" t="s">
        <v>1738</v>
      </c>
      <c r="D518" s="1251">
        <v>759800</v>
      </c>
      <c r="E518" s="1251" t="s">
        <v>2132</v>
      </c>
      <c r="F518" s="1251">
        <v>2019</v>
      </c>
      <c r="G518" s="1252">
        <v>52</v>
      </c>
      <c r="H518" s="1252">
        <v>52</v>
      </c>
      <c r="I518" s="1252">
        <v>52</v>
      </c>
      <c r="J518" s="1252">
        <v>52</v>
      </c>
      <c r="K518" s="1252">
        <v>52</v>
      </c>
      <c r="L518" s="1252">
        <v>52</v>
      </c>
      <c r="M518" s="1252">
        <v>52</v>
      </c>
      <c r="N518" s="1252">
        <v>52</v>
      </c>
      <c r="O518" s="1252">
        <v>52</v>
      </c>
      <c r="P518" s="1252">
        <v>52</v>
      </c>
      <c r="Q518" s="1252">
        <v>52</v>
      </c>
      <c r="R518" s="1252">
        <v>52</v>
      </c>
      <c r="S518" s="1252">
        <v>624</v>
      </c>
      <c r="T518" s="1252">
        <v>0</v>
      </c>
      <c r="U518" s="1251" t="s">
        <v>1065</v>
      </c>
      <c r="V518" s="1251" t="s">
        <v>397</v>
      </c>
      <c r="W518" s="1251" t="s">
        <v>2070</v>
      </c>
      <c r="X518" s="1251" t="s">
        <v>89</v>
      </c>
      <c r="Y518" s="1251">
        <v>759</v>
      </c>
      <c r="Z518" s="1251">
        <v>8</v>
      </c>
      <c r="AA518" s="1251" t="b">
        <v>0</v>
      </c>
    </row>
    <row r="519" spans="1:27" ht="12">
      <c r="A519" s="1251">
        <v>25</v>
      </c>
      <c r="B519" s="1251">
        <v>720</v>
      </c>
      <c r="C519" s="1251" t="s">
        <v>1738</v>
      </c>
      <c r="D519" s="1251">
        <v>766800</v>
      </c>
      <c r="E519" s="1251" t="s">
        <v>2146</v>
      </c>
      <c r="F519" s="1251">
        <v>2019</v>
      </c>
      <c r="G519" s="1252">
        <v>266.67000000000002</v>
      </c>
      <c r="H519" s="1252">
        <v>266.67000000000002</v>
      </c>
      <c r="I519" s="1252">
        <v>266.67000000000002</v>
      </c>
      <c r="J519" s="1252">
        <v>266.67000000000002</v>
      </c>
      <c r="K519" s="1252">
        <v>266.67000000000002</v>
      </c>
      <c r="L519" s="1252">
        <v>266.67000000000002</v>
      </c>
      <c r="M519" s="1252">
        <v>266.67000000000002</v>
      </c>
      <c r="N519" s="1252">
        <v>266.67000000000002</v>
      </c>
      <c r="O519" s="1252">
        <v>266.67000000000002</v>
      </c>
      <c r="P519" s="1252">
        <v>266.63999999999999</v>
      </c>
      <c r="Q519" s="1252">
        <v>266.63999999999999</v>
      </c>
      <c r="R519" s="1252">
        <v>266.69</v>
      </c>
      <c r="S519" s="1252">
        <v>3200</v>
      </c>
      <c r="T519" s="1252">
        <v>0</v>
      </c>
      <c r="U519" s="1251" t="s">
        <v>1065</v>
      </c>
      <c r="V519" s="1251" t="s">
        <v>400</v>
      </c>
      <c r="W519" s="1251" t="s">
        <v>400</v>
      </c>
      <c r="X519" s="1251" t="s">
        <v>89</v>
      </c>
      <c r="Y519" s="1251">
        <v>766</v>
      </c>
      <c r="Z519" s="1251">
        <v>8</v>
      </c>
      <c r="AA519" s="1251" t="b">
        <v>0</v>
      </c>
    </row>
    <row r="520" spans="1:27" ht="12">
      <c r="A520" s="1251">
        <v>25</v>
      </c>
      <c r="B520" s="1251">
        <v>720</v>
      </c>
      <c r="C520" s="1251" t="s">
        <v>1738</v>
      </c>
      <c r="D520" s="1251">
        <v>770700</v>
      </c>
      <c r="E520" s="1251" t="s">
        <v>2147</v>
      </c>
      <c r="F520" s="1251">
        <v>2019</v>
      </c>
      <c r="G520" s="1252">
        <v>125.48</v>
      </c>
      <c r="H520" s="1252">
        <v>0</v>
      </c>
      <c r="I520" s="1252">
        <v>-21.510000000000002</v>
      </c>
      <c r="J520" s="1252">
        <v>0</v>
      </c>
      <c r="K520" s="1252">
        <v>0</v>
      </c>
      <c r="L520" s="1252">
        <v>0</v>
      </c>
      <c r="M520" s="1252">
        <v>75.299999999999997</v>
      </c>
      <c r="N520" s="1252">
        <v>112.90000000000001</v>
      </c>
      <c r="O520" s="1252">
        <v>122.75</v>
      </c>
      <c r="P520" s="1252">
        <v>9.3599999999999994</v>
      </c>
      <c r="Q520" s="1252">
        <v>129.72999999999999</v>
      </c>
      <c r="R520" s="1252">
        <v>38.109999999999999</v>
      </c>
      <c r="S520" s="1252">
        <v>592.12</v>
      </c>
      <c r="T520" s="1252">
        <v>0</v>
      </c>
      <c r="U520" s="1251" t="s">
        <v>1065</v>
      </c>
      <c r="V520" s="1251" t="s">
        <v>397</v>
      </c>
      <c r="W520" s="1251" t="s">
        <v>2009</v>
      </c>
      <c r="X520" s="1251" t="s">
        <v>89</v>
      </c>
      <c r="Y520" s="1251">
        <v>770</v>
      </c>
      <c r="Z520" s="1251">
        <v>7</v>
      </c>
      <c r="AA520" s="1251" t="b">
        <v>0</v>
      </c>
    </row>
    <row r="521" spans="1:27" ht="12">
      <c r="A521" s="1251">
        <v>25</v>
      </c>
      <c r="B521" s="1251">
        <v>720</v>
      </c>
      <c r="C521" s="1251" t="s">
        <v>1738</v>
      </c>
      <c r="D521" s="1251">
        <v>770710</v>
      </c>
      <c r="E521" s="1251" t="s">
        <v>2148</v>
      </c>
      <c r="F521" s="1251">
        <v>2019</v>
      </c>
      <c r="G521" s="1252">
        <v>0</v>
      </c>
      <c r="H521" s="1252">
        <v>0</v>
      </c>
      <c r="I521" s="1252">
        <v>0</v>
      </c>
      <c r="J521" s="1252">
        <v>0</v>
      </c>
      <c r="K521" s="1252">
        <v>0</v>
      </c>
      <c r="L521" s="1252">
        <v>0</v>
      </c>
      <c r="M521" s="1252">
        <v>0</v>
      </c>
      <c r="N521" s="1252">
        <v>0</v>
      </c>
      <c r="O521" s="1252">
        <v>0</v>
      </c>
      <c r="P521" s="1252">
        <v>0</v>
      </c>
      <c r="Q521" s="1252">
        <v>-28.609999999999999</v>
      </c>
      <c r="R521" s="1252">
        <v>-30.32</v>
      </c>
      <c r="S521" s="1252">
        <v>-58.93</v>
      </c>
      <c r="T521" s="1252">
        <v>0</v>
      </c>
      <c r="U521" s="1251" t="s">
        <v>1065</v>
      </c>
      <c r="V521" s="1251" t="s">
        <v>397</v>
      </c>
      <c r="W521" s="1251" t="s">
        <v>2009</v>
      </c>
      <c r="X521" s="1251" t="s">
        <v>89</v>
      </c>
      <c r="Y521" s="1251">
        <v>770</v>
      </c>
      <c r="Z521" s="1251">
        <v>7</v>
      </c>
      <c r="AA521" s="1251" t="b">
        <v>0</v>
      </c>
    </row>
    <row r="522" spans="1:27" ht="12">
      <c r="A522" s="1251">
        <v>25</v>
      </c>
      <c r="B522" s="1251">
        <v>720</v>
      </c>
      <c r="C522" s="1251" t="s">
        <v>1738</v>
      </c>
      <c r="D522" s="1251">
        <v>776200</v>
      </c>
      <c r="E522" s="1251" t="s">
        <v>2134</v>
      </c>
      <c r="F522" s="1251">
        <v>2019</v>
      </c>
      <c r="G522" s="1252">
        <v>0</v>
      </c>
      <c r="H522" s="1252">
        <v>0</v>
      </c>
      <c r="I522" s="1252">
        <v>0</v>
      </c>
      <c r="J522" s="1252">
        <v>0</v>
      </c>
      <c r="K522" s="1252">
        <v>0</v>
      </c>
      <c r="L522" s="1252">
        <v>0</v>
      </c>
      <c r="M522" s="1252">
        <v>0</v>
      </c>
      <c r="N522" s="1252">
        <v>0</v>
      </c>
      <c r="O522" s="1252">
        <v>0</v>
      </c>
      <c r="P522" s="1252">
        <v>0</v>
      </c>
      <c r="Q522" s="1252">
        <v>0</v>
      </c>
      <c r="R522" s="1252">
        <v>0</v>
      </c>
      <c r="S522" s="1252">
        <v>0</v>
      </c>
      <c r="T522" s="1252">
        <v>0</v>
      </c>
      <c r="U522" s="1251" t="s">
        <v>1065</v>
      </c>
      <c r="V522" s="1251" t="s">
        <v>397</v>
      </c>
      <c r="W522" s="1251" t="s">
        <v>2015</v>
      </c>
      <c r="X522" s="1251" t="s">
        <v>89</v>
      </c>
      <c r="Y522" s="1251">
        <v>776</v>
      </c>
      <c r="Z522" s="1251">
        <v>2</v>
      </c>
      <c r="AA522" s="1251" t="b">
        <v>0</v>
      </c>
    </row>
    <row r="523" spans="1:27" ht="12">
      <c r="A523" s="1251">
        <v>25</v>
      </c>
      <c r="B523" s="1251">
        <v>720</v>
      </c>
      <c r="C523" s="1251" t="s">
        <v>1738</v>
      </c>
      <c r="D523" s="1251">
        <v>776210</v>
      </c>
      <c r="E523" s="1251" t="s">
        <v>2135</v>
      </c>
      <c r="F523" s="1251">
        <v>2019</v>
      </c>
      <c r="G523" s="1252">
        <v>0</v>
      </c>
      <c r="H523" s="1252">
        <v>0</v>
      </c>
      <c r="I523" s="1252">
        <v>0</v>
      </c>
      <c r="J523" s="1252">
        <v>0</v>
      </c>
      <c r="K523" s="1252">
        <v>0</v>
      </c>
      <c r="L523" s="1252">
        <v>-5.1299999999999999</v>
      </c>
      <c r="M523" s="1252">
        <v>-1.5800000000000001</v>
      </c>
      <c r="N523" s="1252">
        <v>0</v>
      </c>
      <c r="O523" s="1252">
        <v>-3.6000000000000001</v>
      </c>
      <c r="P523" s="1252">
        <v>-2.4399999999999999</v>
      </c>
      <c r="Q523" s="1252">
        <v>-2.1899999999999999</v>
      </c>
      <c r="R523" s="1252">
        <v>-3.71</v>
      </c>
      <c r="S523" s="1252">
        <v>-18.649999999999999</v>
      </c>
      <c r="T523" s="1252">
        <v>0</v>
      </c>
      <c r="U523" s="1251" t="s">
        <v>1065</v>
      </c>
      <c r="V523" s="1251" t="s">
        <v>397</v>
      </c>
      <c r="W523" s="1251" t="s">
        <v>1931</v>
      </c>
      <c r="X523" s="1251" t="s">
        <v>89</v>
      </c>
      <c r="Y523" s="1251">
        <v>776</v>
      </c>
      <c r="Z523" s="1251">
        <v>2</v>
      </c>
      <c r="AA523" s="1251" t="b">
        <v>0</v>
      </c>
    </row>
    <row r="524" spans="1:27" ht="12">
      <c r="A524" s="1251">
        <v>25</v>
      </c>
      <c r="B524" s="1251">
        <v>720</v>
      </c>
      <c r="C524" s="1251" t="s">
        <v>1738</v>
      </c>
      <c r="D524" s="1251">
        <v>776220</v>
      </c>
      <c r="E524" s="1251" t="s">
        <v>2136</v>
      </c>
      <c r="F524" s="1251">
        <v>2019</v>
      </c>
      <c r="G524" s="1252">
        <v>0</v>
      </c>
      <c r="H524" s="1252">
        <v>0</v>
      </c>
      <c r="I524" s="1252">
        <v>0</v>
      </c>
      <c r="J524" s="1252">
        <v>0</v>
      </c>
      <c r="K524" s="1252">
        <v>0</v>
      </c>
      <c r="L524" s="1252">
        <v>-6.3799999999999999</v>
      </c>
      <c r="M524" s="1252">
        <v>-1.96</v>
      </c>
      <c r="N524" s="1252">
        <v>0</v>
      </c>
      <c r="O524" s="1252">
        <v>-4.4800000000000004</v>
      </c>
      <c r="P524" s="1252">
        <v>-3.04</v>
      </c>
      <c r="Q524" s="1252">
        <v>-2.73</v>
      </c>
      <c r="R524" s="1252">
        <v>-4.6200000000000001</v>
      </c>
      <c r="S524" s="1252">
        <v>-23.210000000000001</v>
      </c>
      <c r="T524" s="1252">
        <v>0</v>
      </c>
      <c r="U524" s="1251" t="s">
        <v>1065</v>
      </c>
      <c r="V524" s="1251" t="s">
        <v>397</v>
      </c>
      <c r="W524" s="1251" t="s">
        <v>1948</v>
      </c>
      <c r="X524" s="1251" t="s">
        <v>89</v>
      </c>
      <c r="Y524" s="1251">
        <v>776</v>
      </c>
      <c r="Z524" s="1251">
        <v>2</v>
      </c>
      <c r="AA524" s="1251" t="b">
        <v>0</v>
      </c>
    </row>
    <row r="525" spans="1:27" ht="12">
      <c r="A525" s="1251">
        <v>25</v>
      </c>
      <c r="B525" s="1251">
        <v>720</v>
      </c>
      <c r="C525" s="1251" t="s">
        <v>1738</v>
      </c>
      <c r="D525" s="1251">
        <v>776230</v>
      </c>
      <c r="E525" s="1251" t="s">
        <v>2137</v>
      </c>
      <c r="F525" s="1251">
        <v>2019</v>
      </c>
      <c r="G525" s="1252">
        <v>0</v>
      </c>
      <c r="H525" s="1252">
        <v>0</v>
      </c>
      <c r="I525" s="1252">
        <v>0</v>
      </c>
      <c r="J525" s="1252">
        <v>0</v>
      </c>
      <c r="K525" s="1252">
        <v>0</v>
      </c>
      <c r="L525" s="1252">
        <v>-2.52</v>
      </c>
      <c r="M525" s="1252">
        <v>-0.78000000000000003</v>
      </c>
      <c r="N525" s="1252">
        <v>0</v>
      </c>
      <c r="O525" s="1252">
        <v>-1.77</v>
      </c>
      <c r="P525" s="1252">
        <v>-1.2</v>
      </c>
      <c r="Q525" s="1252">
        <v>-1.0800000000000001</v>
      </c>
      <c r="R525" s="1252">
        <v>-1.8200000000000001</v>
      </c>
      <c r="S525" s="1252">
        <v>-9.1699999999999999</v>
      </c>
      <c r="T525" s="1252">
        <v>0</v>
      </c>
      <c r="U525" s="1251" t="s">
        <v>1065</v>
      </c>
      <c r="V525" s="1251" t="s">
        <v>402</v>
      </c>
      <c r="W525" s="1251" t="s">
        <v>402</v>
      </c>
      <c r="X525" s="1251" t="s">
        <v>89</v>
      </c>
      <c r="Y525" s="1251">
        <v>776</v>
      </c>
      <c r="Z525" s="1251">
        <v>2</v>
      </c>
      <c r="AA525" s="1251" t="b">
        <v>0</v>
      </c>
    </row>
    <row r="526" spans="1:27" ht="12">
      <c r="A526" s="1251">
        <v>25</v>
      </c>
      <c r="B526" s="1251">
        <v>720</v>
      </c>
      <c r="C526" s="1251" t="s">
        <v>1738</v>
      </c>
      <c r="D526" s="1251">
        <v>776240</v>
      </c>
      <c r="E526" s="1251" t="s">
        <v>2138</v>
      </c>
      <c r="F526" s="1251">
        <v>2019</v>
      </c>
      <c r="G526" s="1252">
        <v>0</v>
      </c>
      <c r="H526" s="1252">
        <v>0</v>
      </c>
      <c r="I526" s="1252">
        <v>0</v>
      </c>
      <c r="J526" s="1252">
        <v>0</v>
      </c>
      <c r="K526" s="1252">
        <v>0</v>
      </c>
      <c r="L526" s="1252">
        <v>-11.01</v>
      </c>
      <c r="M526" s="1252">
        <v>-3.3900000000000001</v>
      </c>
      <c r="N526" s="1252">
        <v>0</v>
      </c>
      <c r="O526" s="1252">
        <v>-7.7300000000000004</v>
      </c>
      <c r="P526" s="1252">
        <v>-5.25</v>
      </c>
      <c r="Q526" s="1252">
        <v>-4.7000000000000002</v>
      </c>
      <c r="R526" s="1252">
        <v>-7.96</v>
      </c>
      <c r="S526" s="1252">
        <v>-40.040000000000006</v>
      </c>
      <c r="T526" s="1252">
        <v>0</v>
      </c>
      <c r="U526" s="1251" t="s">
        <v>1065</v>
      </c>
      <c r="V526" s="1251" t="s">
        <v>397</v>
      </c>
      <c r="W526" s="1251" t="s">
        <v>2015</v>
      </c>
      <c r="X526" s="1251" t="s">
        <v>89</v>
      </c>
      <c r="Y526" s="1251">
        <v>776</v>
      </c>
      <c r="Z526" s="1251">
        <v>2</v>
      </c>
      <c r="AA526" s="1251" t="b">
        <v>0</v>
      </c>
    </row>
    <row r="527" spans="1:27" ht="12">
      <c r="A527" s="1251">
        <v>25</v>
      </c>
      <c r="B527" s="1251">
        <v>730</v>
      </c>
      <c r="C527" s="1251" t="s">
        <v>1750</v>
      </c>
      <c r="D527" s="1251">
        <v>403200</v>
      </c>
      <c r="E527" s="1251" t="s">
        <v>2090</v>
      </c>
      <c r="F527" s="1251">
        <v>2019</v>
      </c>
      <c r="G527" s="1252">
        <v>5401.3500000000004</v>
      </c>
      <c r="H527" s="1252">
        <v>5401.3699999999999</v>
      </c>
      <c r="I527" s="1252">
        <v>5401.3599999999997</v>
      </c>
      <c r="J527" s="1252">
        <v>4549.3199999999997</v>
      </c>
      <c r="K527" s="1252">
        <v>4549.3999999999996</v>
      </c>
      <c r="L527" s="1252">
        <v>4549.3999999999996</v>
      </c>
      <c r="M527" s="1252">
        <v>4658.7700000000004</v>
      </c>
      <c r="N527" s="1252">
        <v>4658.7700000000004</v>
      </c>
      <c r="O527" s="1252">
        <v>4658.7700000000004</v>
      </c>
      <c r="P527" s="1252">
        <v>4715.4399999999996</v>
      </c>
      <c r="Q527" s="1252">
        <v>4715.4399999999996</v>
      </c>
      <c r="R527" s="1252">
        <v>4715.4399999999996</v>
      </c>
      <c r="S527" s="1252">
        <v>57974.830000000016</v>
      </c>
      <c r="T527" s="1252">
        <v>0</v>
      </c>
      <c r="U527" s="1251" t="s">
        <v>1065</v>
      </c>
      <c r="V527" s="1251" t="s">
        <v>88</v>
      </c>
      <c r="W527" s="1251" t="s">
        <v>88</v>
      </c>
      <c r="X527" s="1251" t="s">
        <v>89</v>
      </c>
      <c r="Y527" s="1251">
        <v>403</v>
      </c>
      <c r="Z527" s="1251">
        <v>2</v>
      </c>
      <c r="AA527" s="1251" t="b">
        <v>0</v>
      </c>
    </row>
    <row r="528" spans="1:27" ht="12">
      <c r="A528" s="1251">
        <v>25</v>
      </c>
      <c r="B528" s="1251">
        <v>730</v>
      </c>
      <c r="C528" s="1251" t="s">
        <v>1750</v>
      </c>
      <c r="D528" s="1251">
        <v>406000</v>
      </c>
      <c r="E528" s="1251" t="s">
        <v>1912</v>
      </c>
      <c r="F528" s="1251">
        <v>2019</v>
      </c>
      <c r="G528" s="1252">
        <v>-4424.6999999999998</v>
      </c>
      <c r="H528" s="1252">
        <v>-4424.6999999999998</v>
      </c>
      <c r="I528" s="1252">
        <v>-4424.6999999999998</v>
      </c>
      <c r="J528" s="1252">
        <v>-4424.6899999999996</v>
      </c>
      <c r="K528" s="1252">
        <v>-4424.6999999999998</v>
      </c>
      <c r="L528" s="1252">
        <v>-4424.6999999999998</v>
      </c>
      <c r="M528" s="1252">
        <v>-4424.6899999999996</v>
      </c>
      <c r="N528" s="1252">
        <v>-4424.6999999999998</v>
      </c>
      <c r="O528" s="1252">
        <v>-4424.6999999999998</v>
      </c>
      <c r="P528" s="1252">
        <v>-4424.6899999999996</v>
      </c>
      <c r="Q528" s="1252">
        <v>-4424.6999999999998</v>
      </c>
      <c r="R528" s="1252">
        <v>-4424.6899999999996</v>
      </c>
      <c r="S528" s="1252">
        <v>-53096.359999999993</v>
      </c>
      <c r="T528" s="1252">
        <v>0</v>
      </c>
      <c r="U528" s="1251" t="s">
        <v>1065</v>
      </c>
      <c r="V528" s="1251" t="s">
        <v>400</v>
      </c>
      <c r="W528" s="1251" t="s">
        <v>400</v>
      </c>
      <c r="X528" s="1251" t="s">
        <v>89</v>
      </c>
      <c r="Y528" s="1251">
        <v>406</v>
      </c>
      <c r="Z528" s="1251">
        <v>0</v>
      </c>
      <c r="AA528" s="1251" t="b">
        <v>0</v>
      </c>
    </row>
    <row r="529" spans="1:27" ht="12">
      <c r="A529" s="1251">
        <v>25</v>
      </c>
      <c r="B529" s="1251">
        <v>730</v>
      </c>
      <c r="C529" s="1251" t="s">
        <v>1750</v>
      </c>
      <c r="D529" s="1251">
        <v>408101</v>
      </c>
      <c r="E529" s="1251" t="s">
        <v>932</v>
      </c>
      <c r="F529" s="1251">
        <v>2019</v>
      </c>
      <c r="G529" s="1252">
        <v>332.38</v>
      </c>
      <c r="H529" s="1252">
        <v>338.05000000000001</v>
      </c>
      <c r="I529" s="1252">
        <v>335.22000000000003</v>
      </c>
      <c r="J529" s="1252">
        <v>335.22000000000003</v>
      </c>
      <c r="K529" s="1252">
        <v>335.22000000000003</v>
      </c>
      <c r="L529" s="1252">
        <v>347.14999999999998</v>
      </c>
      <c r="M529" s="1252">
        <v>337.20999999999998</v>
      </c>
      <c r="N529" s="1252">
        <v>337.20999999999998</v>
      </c>
      <c r="O529" s="1252">
        <v>337.20999999999998</v>
      </c>
      <c r="P529" s="1252">
        <v>337.20999999999998</v>
      </c>
      <c r="Q529" s="1252">
        <v>337.20999999999998</v>
      </c>
      <c r="R529" s="1252">
        <v>337.18000000000001</v>
      </c>
      <c r="S529" s="1252">
        <v>4046.4700000000003</v>
      </c>
      <c r="T529" s="1252">
        <v>0</v>
      </c>
      <c r="U529" s="1251" t="s">
        <v>1065</v>
      </c>
      <c r="V529" s="1251" t="s">
        <v>402</v>
      </c>
      <c r="W529" s="1251" t="s">
        <v>402</v>
      </c>
      <c r="X529" s="1251" t="s">
        <v>89</v>
      </c>
      <c r="Y529" s="1251">
        <v>408</v>
      </c>
      <c r="Z529" s="1251">
        <v>1</v>
      </c>
      <c r="AA529" s="1251" t="b">
        <v>0</v>
      </c>
    </row>
    <row r="530" spans="1:27" ht="12">
      <c r="A530" s="1251">
        <v>25</v>
      </c>
      <c r="B530" s="1251">
        <v>730</v>
      </c>
      <c r="C530" s="1251" t="s">
        <v>1750</v>
      </c>
      <c r="D530" s="1251">
        <v>408102</v>
      </c>
      <c r="E530" s="1251" t="s">
        <v>934</v>
      </c>
      <c r="F530" s="1251">
        <v>2019</v>
      </c>
      <c r="G530" s="1252">
        <v>3.3900000000000001</v>
      </c>
      <c r="H530" s="1252">
        <v>5.1799999999999997</v>
      </c>
      <c r="I530" s="1252">
        <v>4.29</v>
      </c>
      <c r="J530" s="1252">
        <v>4.29</v>
      </c>
      <c r="K530" s="1252">
        <v>4.29</v>
      </c>
      <c r="L530" s="1252">
        <v>4.29</v>
      </c>
      <c r="M530" s="1252">
        <v>4.29</v>
      </c>
      <c r="N530" s="1252">
        <v>4.29</v>
      </c>
      <c r="O530" s="1252">
        <v>4.29</v>
      </c>
      <c r="P530" s="1252">
        <v>4.29</v>
      </c>
      <c r="Q530" s="1252">
        <v>4.29</v>
      </c>
      <c r="R530" s="1252">
        <v>4.29</v>
      </c>
      <c r="S530" s="1252">
        <v>51.469999999999992</v>
      </c>
      <c r="T530" s="1252">
        <v>0</v>
      </c>
      <c r="U530" s="1251" t="s">
        <v>1065</v>
      </c>
      <c r="V530" s="1251" t="s">
        <v>402</v>
      </c>
      <c r="W530" s="1251" t="s">
        <v>402</v>
      </c>
      <c r="X530" s="1251" t="s">
        <v>89</v>
      </c>
      <c r="Y530" s="1251">
        <v>408</v>
      </c>
      <c r="Z530" s="1251">
        <v>1</v>
      </c>
      <c r="AA530" s="1251" t="b">
        <v>0</v>
      </c>
    </row>
    <row r="531" spans="1:27" ht="12">
      <c r="A531" s="1251">
        <v>25</v>
      </c>
      <c r="B531" s="1251">
        <v>730</v>
      </c>
      <c r="C531" s="1251" t="s">
        <v>1750</v>
      </c>
      <c r="D531" s="1251">
        <v>408121</v>
      </c>
      <c r="E531" s="1251" t="s">
        <v>1914</v>
      </c>
      <c r="F531" s="1251">
        <v>2019</v>
      </c>
      <c r="G531" s="1252">
        <v>6.2300000000000004</v>
      </c>
      <c r="H531" s="1252">
        <v>8</v>
      </c>
      <c r="I531" s="1252">
        <v>11.789999999999999</v>
      </c>
      <c r="J531" s="1252">
        <v>5.8300000000000001</v>
      </c>
      <c r="K531" s="1252">
        <v>120.95999999999999</v>
      </c>
      <c r="L531" s="1252">
        <v>425.98000000000002</v>
      </c>
      <c r="M531" s="1252">
        <v>164.34</v>
      </c>
      <c r="N531" s="1252">
        <v>190.50999999999999</v>
      </c>
      <c r="O531" s="1252">
        <v>209.47</v>
      </c>
      <c r="P531" s="1252">
        <v>168.81</v>
      </c>
      <c r="Q531" s="1252">
        <v>195.41</v>
      </c>
      <c r="R531" s="1252">
        <v>236.38999999999999</v>
      </c>
      <c r="S531" s="1252">
        <v>1743.7199999999998</v>
      </c>
      <c r="T531" s="1252">
        <v>0</v>
      </c>
      <c r="U531" s="1251" t="s">
        <v>1065</v>
      </c>
      <c r="V531" s="1251" t="s">
        <v>402</v>
      </c>
      <c r="W531" s="1251" t="s">
        <v>402</v>
      </c>
      <c r="X531" s="1251" t="s">
        <v>89</v>
      </c>
      <c r="Y531" s="1251">
        <v>408</v>
      </c>
      <c r="Z531" s="1251">
        <v>1</v>
      </c>
      <c r="AA531" s="1251" t="b">
        <v>0</v>
      </c>
    </row>
    <row r="532" spans="1:27" ht="12">
      <c r="A532" s="1251">
        <v>25</v>
      </c>
      <c r="B532" s="1251">
        <v>730</v>
      </c>
      <c r="C532" s="1251" t="s">
        <v>1750</v>
      </c>
      <c r="D532" s="1251">
        <v>408122</v>
      </c>
      <c r="E532" s="1251" t="s">
        <v>2091</v>
      </c>
      <c r="F532" s="1251">
        <v>2019</v>
      </c>
      <c r="G532" s="1252">
        <v>0.31</v>
      </c>
      <c r="H532" s="1252">
        <v>0.02</v>
      </c>
      <c r="I532" s="1252">
        <v>0.01</v>
      </c>
      <c r="J532" s="1252">
        <v>0.01</v>
      </c>
      <c r="K532" s="1252">
        <v>0.33000000000000002</v>
      </c>
      <c r="L532" s="1252">
        <v>1.0700000000000001</v>
      </c>
      <c r="M532" s="1252">
        <v>0.26000000000000001</v>
      </c>
      <c r="N532" s="1252">
        <v>0.40000000000000002</v>
      </c>
      <c r="O532" s="1252">
        <v>0</v>
      </c>
      <c r="P532" s="1252">
        <v>0</v>
      </c>
      <c r="Q532" s="1252">
        <v>0</v>
      </c>
      <c r="R532" s="1252">
        <v>8.1199999999999992</v>
      </c>
      <c r="S532" s="1252">
        <v>10.529999999999999</v>
      </c>
      <c r="T532" s="1252">
        <v>0</v>
      </c>
      <c r="U532" s="1251" t="s">
        <v>1065</v>
      </c>
      <c r="V532" s="1251" t="s">
        <v>402</v>
      </c>
      <c r="W532" s="1251" t="s">
        <v>402</v>
      </c>
      <c r="X532" s="1251" t="s">
        <v>89</v>
      </c>
      <c r="Y532" s="1251">
        <v>408</v>
      </c>
      <c r="Z532" s="1251">
        <v>1</v>
      </c>
      <c r="AA532" s="1251" t="b">
        <v>0</v>
      </c>
    </row>
    <row r="533" spans="1:27" ht="12">
      <c r="A533" s="1251">
        <v>25</v>
      </c>
      <c r="B533" s="1251">
        <v>730</v>
      </c>
      <c r="C533" s="1251" t="s">
        <v>1750</v>
      </c>
      <c r="D533" s="1251">
        <v>408123</v>
      </c>
      <c r="E533" s="1251" t="s">
        <v>2092</v>
      </c>
      <c r="F533" s="1251">
        <v>2019</v>
      </c>
      <c r="G533" s="1252">
        <v>0.84999999999999998</v>
      </c>
      <c r="H533" s="1252">
        <v>0.94999999999999996</v>
      </c>
      <c r="I533" s="1252">
        <v>1.1399999999999999</v>
      </c>
      <c r="J533" s="1252">
        <v>0.29999999999999999</v>
      </c>
      <c r="K533" s="1252">
        <v>7.5099999999999998</v>
      </c>
      <c r="L533" s="1252">
        <v>13.949999999999999</v>
      </c>
      <c r="M533" s="1252">
        <v>2.9399999999999999</v>
      </c>
      <c r="N533" s="1252">
        <v>2.1099999999999999</v>
      </c>
      <c r="O533" s="1252">
        <v>2.5600000000000001</v>
      </c>
      <c r="P533" s="1252">
        <v>1.53</v>
      </c>
      <c r="Q533" s="1252">
        <v>1.6100000000000001</v>
      </c>
      <c r="R533" s="1252">
        <v>13.34</v>
      </c>
      <c r="S533" s="1252">
        <v>48.790000000000006</v>
      </c>
      <c r="T533" s="1252">
        <v>0</v>
      </c>
      <c r="U533" s="1251" t="s">
        <v>1065</v>
      </c>
      <c r="V533" s="1251" t="s">
        <v>402</v>
      </c>
      <c r="W533" s="1251" t="s">
        <v>402</v>
      </c>
      <c r="X533" s="1251" t="s">
        <v>89</v>
      </c>
      <c r="Y533" s="1251">
        <v>408</v>
      </c>
      <c r="Z533" s="1251">
        <v>1</v>
      </c>
      <c r="AA533" s="1251" t="b">
        <v>0</v>
      </c>
    </row>
    <row r="534" spans="1:27" ht="12">
      <c r="A534" s="1251">
        <v>25</v>
      </c>
      <c r="B534" s="1251">
        <v>730</v>
      </c>
      <c r="C534" s="1251" t="s">
        <v>1750</v>
      </c>
      <c r="D534" s="1251">
        <v>408203</v>
      </c>
      <c r="E534" s="1251" t="s">
        <v>2093</v>
      </c>
      <c r="F534" s="1251">
        <v>2019</v>
      </c>
      <c r="G534" s="1252">
        <v>54</v>
      </c>
      <c r="H534" s="1252">
        <v>110</v>
      </c>
      <c r="I534" s="1252">
        <v>82</v>
      </c>
      <c r="J534" s="1252">
        <v>81</v>
      </c>
      <c r="K534" s="1252">
        <v>106</v>
      </c>
      <c r="L534" s="1252">
        <v>99</v>
      </c>
      <c r="M534" s="1252">
        <v>106</v>
      </c>
      <c r="N534" s="1252">
        <v>139</v>
      </c>
      <c r="O534" s="1252">
        <v>108</v>
      </c>
      <c r="P534" s="1252">
        <v>116</v>
      </c>
      <c r="Q534" s="1252">
        <v>108</v>
      </c>
      <c r="R534" s="1252">
        <v>95</v>
      </c>
      <c r="S534" s="1252">
        <v>1204</v>
      </c>
      <c r="T534" s="1252">
        <v>0</v>
      </c>
      <c r="U534" s="1251" t="s">
        <v>1065</v>
      </c>
      <c r="V534" s="1251" t="s">
        <v>402</v>
      </c>
      <c r="W534" s="1251" t="s">
        <v>402</v>
      </c>
      <c r="X534" s="1251" t="s">
        <v>89</v>
      </c>
      <c r="Y534" s="1251">
        <v>408</v>
      </c>
      <c r="Z534" s="1251">
        <v>2</v>
      </c>
      <c r="AA534" s="1251" t="b">
        <v>0</v>
      </c>
    </row>
    <row r="535" spans="1:27" ht="12">
      <c r="A535" s="1251">
        <v>25</v>
      </c>
      <c r="B535" s="1251">
        <v>730</v>
      </c>
      <c r="C535" s="1251" t="s">
        <v>1750</v>
      </c>
      <c r="D535" s="1251">
        <v>408205</v>
      </c>
      <c r="E535" s="1251" t="s">
        <v>2094</v>
      </c>
      <c r="F535" s="1251">
        <v>2019</v>
      </c>
      <c r="G535" s="1252">
        <v>138</v>
      </c>
      <c r="H535" s="1252">
        <v>304</v>
      </c>
      <c r="I535" s="1252">
        <v>223</v>
      </c>
      <c r="J535" s="1252">
        <v>220</v>
      </c>
      <c r="K535" s="1252">
        <v>286</v>
      </c>
      <c r="L535" s="1252">
        <v>269</v>
      </c>
      <c r="M535" s="1252">
        <v>287</v>
      </c>
      <c r="N535" s="1252">
        <v>376</v>
      </c>
      <c r="O535" s="1252">
        <v>293</v>
      </c>
      <c r="P535" s="1252">
        <v>312</v>
      </c>
      <c r="Q535" s="1252">
        <v>293</v>
      </c>
      <c r="R535" s="1252">
        <v>257</v>
      </c>
      <c r="S535" s="1252">
        <v>3258</v>
      </c>
      <c r="T535" s="1252">
        <v>0</v>
      </c>
      <c r="U535" s="1251" t="s">
        <v>1065</v>
      </c>
      <c r="V535" s="1251" t="s">
        <v>402</v>
      </c>
      <c r="W535" s="1251" t="s">
        <v>402</v>
      </c>
      <c r="X535" s="1251" t="s">
        <v>89</v>
      </c>
      <c r="Y535" s="1251">
        <v>408</v>
      </c>
      <c r="Z535" s="1251">
        <v>2</v>
      </c>
      <c r="AA535" s="1251" t="b">
        <v>0</v>
      </c>
    </row>
    <row r="536" spans="1:27" ht="12">
      <c r="A536" s="1251">
        <v>25</v>
      </c>
      <c r="B536" s="1251">
        <v>730</v>
      </c>
      <c r="C536" s="1251" t="s">
        <v>1750</v>
      </c>
      <c r="D536" s="1251">
        <v>408206</v>
      </c>
      <c r="E536" s="1251" t="s">
        <v>1321</v>
      </c>
      <c r="F536" s="1251">
        <v>2019</v>
      </c>
      <c r="G536" s="1252">
        <v>308</v>
      </c>
      <c r="H536" s="1252">
        <v>557</v>
      </c>
      <c r="I536" s="1252">
        <v>435</v>
      </c>
      <c r="J536" s="1252">
        <v>430</v>
      </c>
      <c r="K536" s="1252">
        <v>560</v>
      </c>
      <c r="L536" s="1252">
        <v>527</v>
      </c>
      <c r="M536" s="1252">
        <v>561</v>
      </c>
      <c r="N536" s="1252">
        <v>737</v>
      </c>
      <c r="O536" s="1252">
        <v>573</v>
      </c>
      <c r="P536" s="1252">
        <v>611</v>
      </c>
      <c r="Q536" s="1252">
        <v>574</v>
      </c>
      <c r="R536" s="1252">
        <v>504</v>
      </c>
      <c r="S536" s="1252">
        <v>6377</v>
      </c>
      <c r="T536" s="1252">
        <v>0</v>
      </c>
      <c r="U536" s="1251" t="s">
        <v>1065</v>
      </c>
      <c r="V536" s="1251" t="s">
        <v>402</v>
      </c>
      <c r="W536" s="1251" t="s">
        <v>402</v>
      </c>
      <c r="X536" s="1251" t="s">
        <v>89</v>
      </c>
      <c r="Y536" s="1251">
        <v>408</v>
      </c>
      <c r="Z536" s="1251">
        <v>2</v>
      </c>
      <c r="AA536" s="1251" t="b">
        <v>0</v>
      </c>
    </row>
    <row r="537" spans="1:27" ht="12">
      <c r="A537" s="1251">
        <v>25</v>
      </c>
      <c r="B537" s="1251">
        <v>730</v>
      </c>
      <c r="C537" s="1251" t="s">
        <v>1750</v>
      </c>
      <c r="D537" s="1251">
        <v>420001</v>
      </c>
      <c r="E537" s="1251" t="s">
        <v>1915</v>
      </c>
      <c r="F537" s="1251">
        <v>2019</v>
      </c>
      <c r="G537" s="1252">
        <v>0</v>
      </c>
      <c r="H537" s="1252">
        <v>0</v>
      </c>
      <c r="I537" s="1252">
        <v>0</v>
      </c>
      <c r="J537" s="1252">
        <v>0</v>
      </c>
      <c r="K537" s="1252">
        <v>0</v>
      </c>
      <c r="L537" s="1252">
        <v>0</v>
      </c>
      <c r="M537" s="1252">
        <v>0</v>
      </c>
      <c r="N537" s="1252">
        <v>0</v>
      </c>
      <c r="O537" s="1252">
        <v>-15.51</v>
      </c>
      <c r="P537" s="1252">
        <v>-15.640000000000001</v>
      </c>
      <c r="Q537" s="1252">
        <v>-0.27000000000000002</v>
      </c>
      <c r="R537" s="1252">
        <v>-0.13</v>
      </c>
      <c r="S537" s="1252">
        <v>-31.549999999999997</v>
      </c>
      <c r="T537" s="1252">
        <v>0</v>
      </c>
      <c r="U537" s="1251" t="s">
        <v>1065</v>
      </c>
      <c r="V537" s="1251" t="s">
        <v>1916</v>
      </c>
      <c r="W537" s="1251" t="s">
        <v>416</v>
      </c>
      <c r="X537" s="1251" t="s">
        <v>89</v>
      </c>
      <c r="Y537" s="1251">
        <v>420</v>
      </c>
      <c r="Z537" s="1251">
        <v>0</v>
      </c>
      <c r="AA537" s="1251" t="b">
        <v>0</v>
      </c>
    </row>
    <row r="538" spans="1:27" ht="12">
      <c r="A538" s="1251">
        <v>25</v>
      </c>
      <c r="B538" s="1251">
        <v>730</v>
      </c>
      <c r="C538" s="1251" t="s">
        <v>1750</v>
      </c>
      <c r="D538" s="1251">
        <v>420002</v>
      </c>
      <c r="E538" s="1251" t="s">
        <v>1917</v>
      </c>
      <c r="F538" s="1251">
        <v>2019</v>
      </c>
      <c r="G538" s="1252">
        <v>0</v>
      </c>
      <c r="H538" s="1252">
        <v>0</v>
      </c>
      <c r="I538" s="1252">
        <v>0</v>
      </c>
      <c r="J538" s="1252">
        <v>0</v>
      </c>
      <c r="K538" s="1252">
        <v>0</v>
      </c>
      <c r="L538" s="1252">
        <v>0</v>
      </c>
      <c r="M538" s="1252">
        <v>0</v>
      </c>
      <c r="N538" s="1252">
        <v>0</v>
      </c>
      <c r="O538" s="1252">
        <v>-52.780000000000001</v>
      </c>
      <c r="P538" s="1252">
        <v>-53.25</v>
      </c>
      <c r="Q538" s="1252">
        <v>-0.92000000000000004</v>
      </c>
      <c r="R538" s="1252">
        <v>-0.38</v>
      </c>
      <c r="S538" s="1252">
        <v>-107.33</v>
      </c>
      <c r="T538" s="1252">
        <v>0</v>
      </c>
      <c r="U538" s="1251" t="s">
        <v>1065</v>
      </c>
      <c r="V538" s="1251" t="s">
        <v>1916</v>
      </c>
      <c r="W538" s="1251" t="s">
        <v>416</v>
      </c>
      <c r="X538" s="1251" t="s">
        <v>89</v>
      </c>
      <c r="Y538" s="1251">
        <v>420</v>
      </c>
      <c r="Z538" s="1251">
        <v>0</v>
      </c>
      <c r="AA538" s="1251" t="b">
        <v>0</v>
      </c>
    </row>
    <row r="539" spans="1:27" ht="12">
      <c r="A539" s="1251">
        <v>25</v>
      </c>
      <c r="B539" s="1251">
        <v>730</v>
      </c>
      <c r="C539" s="1251" t="s">
        <v>1750</v>
      </c>
      <c r="D539" s="1251">
        <v>521100</v>
      </c>
      <c r="E539" s="1251" t="s">
        <v>2095</v>
      </c>
      <c r="F539" s="1251">
        <v>2019</v>
      </c>
      <c r="G539" s="1252">
        <v>-6522.5</v>
      </c>
      <c r="H539" s="1252">
        <v>-5617.5</v>
      </c>
      <c r="I539" s="1252">
        <v>-6842.5</v>
      </c>
      <c r="J539" s="1252">
        <v>-6015</v>
      </c>
      <c r="K539" s="1252">
        <v>-6087.5</v>
      </c>
      <c r="L539" s="1252">
        <v>-5908.6700000000001</v>
      </c>
      <c r="M539" s="1252">
        <v>-6175</v>
      </c>
      <c r="N539" s="1252">
        <v>-6565</v>
      </c>
      <c r="O539" s="1252">
        <v>-6425</v>
      </c>
      <c r="P539" s="1252">
        <v>-6375</v>
      </c>
      <c r="Q539" s="1252">
        <v>-6377.5</v>
      </c>
      <c r="R539" s="1252">
        <v>-6800</v>
      </c>
      <c r="S539" s="1252">
        <v>-75711.169999999998</v>
      </c>
      <c r="T539" s="1252">
        <v>0</v>
      </c>
      <c r="U539" s="1251" t="s">
        <v>1065</v>
      </c>
      <c r="V539" s="1251" t="s">
        <v>1286</v>
      </c>
      <c r="W539" s="1251" t="s">
        <v>2096</v>
      </c>
      <c r="X539" s="1251" t="s">
        <v>89</v>
      </c>
      <c r="Y539" s="1251">
        <v>521</v>
      </c>
      <c r="Z539" s="1251">
        <v>1</v>
      </c>
      <c r="AA539" s="1251" t="b">
        <v>0</v>
      </c>
    </row>
    <row r="540" spans="1:27" ht="12">
      <c r="A540" s="1251">
        <v>25</v>
      </c>
      <c r="B540" s="1251">
        <v>730</v>
      </c>
      <c r="C540" s="1251" t="s">
        <v>1750</v>
      </c>
      <c r="D540" s="1251">
        <v>521200</v>
      </c>
      <c r="E540" s="1251" t="s">
        <v>2097</v>
      </c>
      <c r="F540" s="1251">
        <v>2019</v>
      </c>
      <c r="G540" s="1252">
        <v>0</v>
      </c>
      <c r="H540" s="1252">
        <v>-4503.6000000000004</v>
      </c>
      <c r="I540" s="1252">
        <v>-1779.2</v>
      </c>
      <c r="J540" s="1252">
        <v>-1612.4000000000001</v>
      </c>
      <c r="K540" s="1252">
        <v>-1612.4000000000001</v>
      </c>
      <c r="L540" s="1252">
        <v>-1612.4000000000001</v>
      </c>
      <c r="M540" s="1252">
        <v>-1612.4000000000001</v>
      </c>
      <c r="N540" s="1252">
        <v>-1723.5999999999999</v>
      </c>
      <c r="O540" s="1252">
        <v>-1668</v>
      </c>
      <c r="P540" s="1252">
        <v>-1668</v>
      </c>
      <c r="Q540" s="1252">
        <v>-1668</v>
      </c>
      <c r="R540" s="1252">
        <v>-1779.2</v>
      </c>
      <c r="S540" s="1252">
        <v>-21239.200000000001</v>
      </c>
      <c r="T540" s="1252">
        <v>0</v>
      </c>
      <c r="U540" s="1251" t="s">
        <v>1065</v>
      </c>
      <c r="V540" s="1251" t="s">
        <v>1286</v>
      </c>
      <c r="W540" s="1251" t="s">
        <v>2096</v>
      </c>
      <c r="X540" s="1251" t="s">
        <v>89</v>
      </c>
      <c r="Y540" s="1251">
        <v>521</v>
      </c>
      <c r="Z540" s="1251">
        <v>2</v>
      </c>
      <c r="AA540" s="1251" t="b">
        <v>0</v>
      </c>
    </row>
    <row r="541" spans="1:27" ht="12">
      <c r="A541" s="1251">
        <v>25</v>
      </c>
      <c r="B541" s="1251">
        <v>730</v>
      </c>
      <c r="C541" s="1251" t="s">
        <v>1750</v>
      </c>
      <c r="D541" s="1251">
        <v>701110</v>
      </c>
      <c r="E541" s="1251" t="s">
        <v>2141</v>
      </c>
      <c r="F541" s="1251">
        <v>2019</v>
      </c>
      <c r="G541" s="1252">
        <v>0</v>
      </c>
      <c r="H541" s="1252">
        <v>0</v>
      </c>
      <c r="I541" s="1252">
        <v>0</v>
      </c>
      <c r="J541" s="1252">
        <v>0</v>
      </c>
      <c r="K541" s="1252">
        <v>1485.46</v>
      </c>
      <c r="L541" s="1252">
        <v>3522.4400000000001</v>
      </c>
      <c r="M541" s="1252">
        <v>2139.8000000000002</v>
      </c>
      <c r="N541" s="1252">
        <v>2041.04</v>
      </c>
      <c r="O541" s="1252">
        <v>1958.74</v>
      </c>
      <c r="P541" s="1252">
        <v>1991.6600000000001</v>
      </c>
      <c r="Q541" s="1252">
        <v>2238.5599999999999</v>
      </c>
      <c r="R541" s="1252">
        <v>2370.2399999999998</v>
      </c>
      <c r="S541" s="1252">
        <v>17747.939999999999</v>
      </c>
      <c r="T541" s="1252">
        <v>0</v>
      </c>
      <c r="U541" s="1251" t="s">
        <v>1065</v>
      </c>
      <c r="V541" s="1251" t="s">
        <v>397</v>
      </c>
      <c r="W541" s="1251" t="s">
        <v>1931</v>
      </c>
      <c r="X541" s="1251" t="s">
        <v>89</v>
      </c>
      <c r="Y541" s="1251">
        <v>701</v>
      </c>
      <c r="Z541" s="1251">
        <v>1</v>
      </c>
      <c r="AA541" s="1251" t="b">
        <v>0</v>
      </c>
    </row>
    <row r="542" spans="1:27" ht="12">
      <c r="A542" s="1251">
        <v>25</v>
      </c>
      <c r="B542" s="1251">
        <v>730</v>
      </c>
      <c r="C542" s="1251" t="s">
        <v>1750</v>
      </c>
      <c r="D542" s="1251">
        <v>701810</v>
      </c>
      <c r="E542" s="1251" t="s">
        <v>2098</v>
      </c>
      <c r="F542" s="1251">
        <v>2019</v>
      </c>
      <c r="G542" s="1252">
        <v>81</v>
      </c>
      <c r="H542" s="1252">
        <v>81</v>
      </c>
      <c r="I542" s="1252">
        <v>81</v>
      </c>
      <c r="J542" s="1252">
        <v>71</v>
      </c>
      <c r="K542" s="1252">
        <v>74</v>
      </c>
      <c r="L542" s="1252">
        <v>74</v>
      </c>
      <c r="M542" s="1252">
        <v>74</v>
      </c>
      <c r="N542" s="1252">
        <v>74</v>
      </c>
      <c r="O542" s="1252">
        <v>85</v>
      </c>
      <c r="P542" s="1252">
        <v>68</v>
      </c>
      <c r="Q542" s="1252">
        <v>68</v>
      </c>
      <c r="R542" s="1252">
        <v>68</v>
      </c>
      <c r="S542" s="1252">
        <v>899</v>
      </c>
      <c r="T542" s="1252">
        <v>0</v>
      </c>
      <c r="U542" s="1251" t="s">
        <v>1065</v>
      </c>
      <c r="V542" s="1251" t="s">
        <v>397</v>
      </c>
      <c r="W542" s="1251" t="s">
        <v>1931</v>
      </c>
      <c r="X542" s="1251" t="s">
        <v>89</v>
      </c>
      <c r="Y542" s="1251">
        <v>701</v>
      </c>
      <c r="Z542" s="1251">
        <v>8</v>
      </c>
      <c r="AA542" s="1251" t="b">
        <v>0</v>
      </c>
    </row>
    <row r="543" spans="1:27" ht="12">
      <c r="A543" s="1251">
        <v>25</v>
      </c>
      <c r="B543" s="1251">
        <v>730</v>
      </c>
      <c r="C543" s="1251" t="s">
        <v>1750</v>
      </c>
      <c r="D543" s="1251">
        <v>704810</v>
      </c>
      <c r="E543" s="1251" t="s">
        <v>2099</v>
      </c>
      <c r="F543" s="1251">
        <v>2019</v>
      </c>
      <c r="G543" s="1252">
        <v>15.609999999999999</v>
      </c>
      <c r="H543" s="1252">
        <v>16.879999999999999</v>
      </c>
      <c r="I543" s="1252">
        <v>18.719999999999999</v>
      </c>
      <c r="J543" s="1252">
        <v>14.49</v>
      </c>
      <c r="K543" s="1252">
        <v>281.56999999999999</v>
      </c>
      <c r="L543" s="1252">
        <v>680</v>
      </c>
      <c r="M543" s="1252">
        <v>425.39999999999998</v>
      </c>
      <c r="N543" s="1252">
        <v>411.26999999999998</v>
      </c>
      <c r="O543" s="1252">
        <v>563.86000000000001</v>
      </c>
      <c r="P543" s="1252">
        <v>407.37</v>
      </c>
      <c r="Q543" s="1252">
        <v>476.16000000000003</v>
      </c>
      <c r="R543" s="1252">
        <v>505.08999999999997</v>
      </c>
      <c r="S543" s="1252">
        <v>3816.4200000000001</v>
      </c>
      <c r="T543" s="1252">
        <v>0</v>
      </c>
      <c r="U543" s="1251" t="s">
        <v>1065</v>
      </c>
      <c r="V543" s="1251" t="s">
        <v>397</v>
      </c>
      <c r="W543" s="1251" t="s">
        <v>1948</v>
      </c>
      <c r="X543" s="1251" t="s">
        <v>89</v>
      </c>
      <c r="Y543" s="1251">
        <v>704</v>
      </c>
      <c r="Z543" s="1251">
        <v>8</v>
      </c>
      <c r="AA543" s="1251" t="b">
        <v>0</v>
      </c>
    </row>
    <row r="544" spans="1:27" ht="12">
      <c r="A544" s="1251">
        <v>25</v>
      </c>
      <c r="B544" s="1251">
        <v>730</v>
      </c>
      <c r="C544" s="1251" t="s">
        <v>1750</v>
      </c>
      <c r="D544" s="1251">
        <v>704813</v>
      </c>
      <c r="E544" s="1251" t="s">
        <v>2100</v>
      </c>
      <c r="F544" s="1251">
        <v>2019</v>
      </c>
      <c r="G544" s="1252">
        <v>0.91000000000000003</v>
      </c>
      <c r="H544" s="1252">
        <v>1.3500000000000001</v>
      </c>
      <c r="I544" s="1252">
        <v>1.27</v>
      </c>
      <c r="J544" s="1252">
        <v>0.95999999999999996</v>
      </c>
      <c r="K544" s="1252">
        <v>18.960000000000001</v>
      </c>
      <c r="L544" s="1252">
        <v>44.759999999999998</v>
      </c>
      <c r="M544" s="1252">
        <v>28.969999999999999</v>
      </c>
      <c r="N544" s="1252">
        <v>29.640000000000001</v>
      </c>
      <c r="O544" s="1252">
        <v>38.399999999999999</v>
      </c>
      <c r="P544" s="1252">
        <v>28.77</v>
      </c>
      <c r="Q544" s="1252">
        <v>31.16</v>
      </c>
      <c r="R544" s="1252">
        <v>34.359999999999999</v>
      </c>
      <c r="S544" s="1252">
        <v>259.50999999999999</v>
      </c>
      <c r="T544" s="1252">
        <v>0</v>
      </c>
      <c r="U544" s="1251" t="s">
        <v>1065</v>
      </c>
      <c r="V544" s="1251" t="s">
        <v>397</v>
      </c>
      <c r="W544" s="1251" t="s">
        <v>1948</v>
      </c>
      <c r="X544" s="1251" t="s">
        <v>89</v>
      </c>
      <c r="Y544" s="1251">
        <v>704</v>
      </c>
      <c r="Z544" s="1251">
        <v>8</v>
      </c>
      <c r="AA544" s="1251" t="b">
        <v>0</v>
      </c>
    </row>
    <row r="545" spans="1:27" ht="12">
      <c r="A545" s="1251">
        <v>25</v>
      </c>
      <c r="B545" s="1251">
        <v>730</v>
      </c>
      <c r="C545" s="1251" t="s">
        <v>1750</v>
      </c>
      <c r="D545" s="1251">
        <v>704837</v>
      </c>
      <c r="E545" s="1251" t="s">
        <v>2101</v>
      </c>
      <c r="F545" s="1251">
        <v>2019</v>
      </c>
      <c r="G545" s="1252">
        <v>4.3399999999999999</v>
      </c>
      <c r="H545" s="1252">
        <v>5.96</v>
      </c>
      <c r="I545" s="1252">
        <v>5.2800000000000002</v>
      </c>
      <c r="J545" s="1252">
        <v>4.8399999999999999</v>
      </c>
      <c r="K545" s="1252">
        <v>97.390000000000001</v>
      </c>
      <c r="L545" s="1252">
        <v>285.52999999999997</v>
      </c>
      <c r="M545" s="1252">
        <v>143.38999999999999</v>
      </c>
      <c r="N545" s="1252">
        <v>131.81999999999999</v>
      </c>
      <c r="O545" s="1252">
        <v>178.38999999999999</v>
      </c>
      <c r="P545" s="1252">
        <v>130.43000000000001</v>
      </c>
      <c r="Q545" s="1252">
        <v>159.08000000000001</v>
      </c>
      <c r="R545" s="1252">
        <v>211.59999999999999</v>
      </c>
      <c r="S545" s="1252">
        <v>1358.0499999999997</v>
      </c>
      <c r="T545" s="1252">
        <v>0</v>
      </c>
      <c r="U545" s="1251" t="s">
        <v>1065</v>
      </c>
      <c r="V545" s="1251" t="s">
        <v>397</v>
      </c>
      <c r="W545" s="1251" t="s">
        <v>1948</v>
      </c>
      <c r="X545" s="1251" t="s">
        <v>89</v>
      </c>
      <c r="Y545" s="1251">
        <v>704</v>
      </c>
      <c r="Z545" s="1251">
        <v>8</v>
      </c>
      <c r="AA545" s="1251" t="b">
        <v>0</v>
      </c>
    </row>
    <row r="546" spans="1:27" ht="12">
      <c r="A546" s="1251">
        <v>25</v>
      </c>
      <c r="B546" s="1251">
        <v>730</v>
      </c>
      <c r="C546" s="1251" t="s">
        <v>1750</v>
      </c>
      <c r="D546" s="1251">
        <v>704838</v>
      </c>
      <c r="E546" s="1251" t="s">
        <v>2102</v>
      </c>
      <c r="F546" s="1251">
        <v>2019</v>
      </c>
      <c r="G546" s="1252">
        <v>64</v>
      </c>
      <c r="H546" s="1252">
        <v>64</v>
      </c>
      <c r="I546" s="1252">
        <v>64</v>
      </c>
      <c r="J546" s="1252">
        <v>64</v>
      </c>
      <c r="K546" s="1252">
        <v>64</v>
      </c>
      <c r="L546" s="1252">
        <v>64</v>
      </c>
      <c r="M546" s="1252">
        <v>64</v>
      </c>
      <c r="N546" s="1252">
        <v>64</v>
      </c>
      <c r="O546" s="1252">
        <v>64</v>
      </c>
      <c r="P546" s="1252">
        <v>64</v>
      </c>
      <c r="Q546" s="1252">
        <v>64</v>
      </c>
      <c r="R546" s="1252">
        <v>64</v>
      </c>
      <c r="S546" s="1252">
        <v>768</v>
      </c>
      <c r="T546" s="1252">
        <v>0</v>
      </c>
      <c r="U546" s="1251" t="s">
        <v>1065</v>
      </c>
      <c r="V546" s="1251" t="s">
        <v>397</v>
      </c>
      <c r="W546" s="1251" t="s">
        <v>1948</v>
      </c>
      <c r="X546" s="1251" t="s">
        <v>89</v>
      </c>
      <c r="Y546" s="1251">
        <v>704</v>
      </c>
      <c r="Z546" s="1251">
        <v>8</v>
      </c>
      <c r="AA546" s="1251" t="b">
        <v>0</v>
      </c>
    </row>
    <row r="547" spans="1:27" ht="12">
      <c r="A547" s="1251">
        <v>25</v>
      </c>
      <c r="B547" s="1251">
        <v>730</v>
      </c>
      <c r="C547" s="1251" t="s">
        <v>1750</v>
      </c>
      <c r="D547" s="1251">
        <v>704840</v>
      </c>
      <c r="E547" s="1251" t="s">
        <v>2103</v>
      </c>
      <c r="F547" s="1251">
        <v>2019</v>
      </c>
      <c r="G547" s="1252">
        <v>0.34000000000000002</v>
      </c>
      <c r="H547" s="1252">
        <v>0.37</v>
      </c>
      <c r="I547" s="1252">
        <v>0.40999999999999998</v>
      </c>
      <c r="J547" s="1252">
        <v>0.31</v>
      </c>
      <c r="K547" s="1252">
        <v>5.9199999999999999</v>
      </c>
      <c r="L547" s="1252">
        <v>14.56</v>
      </c>
      <c r="M547" s="1252">
        <v>8.7200000000000006</v>
      </c>
      <c r="N547" s="1252">
        <v>8.1400000000000006</v>
      </c>
      <c r="O547" s="1252">
        <v>11.17</v>
      </c>
      <c r="P547" s="1252">
        <v>8.2200000000000006</v>
      </c>
      <c r="Q547" s="1252">
        <v>9.9700000000000006</v>
      </c>
      <c r="R547" s="1252">
        <v>10.58</v>
      </c>
      <c r="S547" s="1252">
        <v>78.710000000000008</v>
      </c>
      <c r="T547" s="1252">
        <v>0</v>
      </c>
      <c r="U547" s="1251" t="s">
        <v>1065</v>
      </c>
      <c r="V547" s="1251" t="s">
        <v>397</v>
      </c>
      <c r="W547" s="1251" t="s">
        <v>1948</v>
      </c>
      <c r="X547" s="1251" t="s">
        <v>89</v>
      </c>
      <c r="Y547" s="1251">
        <v>704</v>
      </c>
      <c r="Z547" s="1251">
        <v>8</v>
      </c>
      <c r="AA547" s="1251" t="b">
        <v>0</v>
      </c>
    </row>
    <row r="548" spans="1:27" ht="12">
      <c r="A548" s="1251">
        <v>25</v>
      </c>
      <c r="B548" s="1251">
        <v>730</v>
      </c>
      <c r="C548" s="1251" t="s">
        <v>1750</v>
      </c>
      <c r="D548" s="1251">
        <v>704842</v>
      </c>
      <c r="E548" s="1251" t="s">
        <v>2104</v>
      </c>
      <c r="F548" s="1251">
        <v>2019</v>
      </c>
      <c r="G548" s="1252">
        <v>0.48999999999999999</v>
      </c>
      <c r="H548" s="1252">
        <v>0.56000000000000005</v>
      </c>
      <c r="I548" s="1252">
        <v>0.60999999999999999</v>
      </c>
      <c r="J548" s="1252">
        <v>0.46000000000000002</v>
      </c>
      <c r="K548" s="1252">
        <v>8.7899999999999991</v>
      </c>
      <c r="L548" s="1252">
        <v>21.02</v>
      </c>
      <c r="M548" s="1252">
        <v>12.01</v>
      </c>
      <c r="N548" s="1252">
        <v>11.26</v>
      </c>
      <c r="O548" s="1252">
        <v>15.44</v>
      </c>
      <c r="P548" s="1252">
        <v>10.73</v>
      </c>
      <c r="Q548" s="1252">
        <v>12.94</v>
      </c>
      <c r="R548" s="1252">
        <v>13.44</v>
      </c>
      <c r="S548" s="1252">
        <v>107.75</v>
      </c>
      <c r="T548" s="1252">
        <v>0</v>
      </c>
      <c r="U548" s="1251" t="s">
        <v>1065</v>
      </c>
      <c r="V548" s="1251" t="s">
        <v>397</v>
      </c>
      <c r="W548" s="1251" t="s">
        <v>1948</v>
      </c>
      <c r="X548" s="1251" t="s">
        <v>89</v>
      </c>
      <c r="Y548" s="1251">
        <v>704</v>
      </c>
      <c r="Z548" s="1251">
        <v>8</v>
      </c>
      <c r="AA548" s="1251" t="b">
        <v>0</v>
      </c>
    </row>
    <row r="549" spans="1:27" ht="12">
      <c r="A549" s="1251">
        <v>25</v>
      </c>
      <c r="B549" s="1251">
        <v>730</v>
      </c>
      <c r="C549" s="1251" t="s">
        <v>1750</v>
      </c>
      <c r="D549" s="1251">
        <v>711600</v>
      </c>
      <c r="E549" s="1251" t="s">
        <v>2105</v>
      </c>
      <c r="F549" s="1251">
        <v>2019</v>
      </c>
      <c r="G549" s="1252">
        <v>0</v>
      </c>
      <c r="H549" s="1252">
        <v>0</v>
      </c>
      <c r="I549" s="1252">
        <v>0</v>
      </c>
      <c r="J549" s="1252">
        <v>1797.5</v>
      </c>
      <c r="K549" s="1252">
        <v>0</v>
      </c>
      <c r="L549" s="1252">
        <v>1180</v>
      </c>
      <c r="M549" s="1252">
        <v>2160</v>
      </c>
      <c r="N549" s="1252">
        <v>-2160</v>
      </c>
      <c r="O549" s="1252">
        <v>1483.75</v>
      </c>
      <c r="P549" s="1252">
        <v>650</v>
      </c>
      <c r="Q549" s="1252">
        <v>3695</v>
      </c>
      <c r="R549" s="1252">
        <v>1020</v>
      </c>
      <c r="S549" s="1252">
        <v>9826.25</v>
      </c>
      <c r="T549" s="1252">
        <v>0</v>
      </c>
      <c r="U549" s="1251" t="s">
        <v>1065</v>
      </c>
      <c r="V549" s="1251" t="s">
        <v>397</v>
      </c>
      <c r="W549" s="1251" t="s">
        <v>2106</v>
      </c>
      <c r="X549" s="1251" t="s">
        <v>89</v>
      </c>
      <c r="Y549" s="1251">
        <v>711</v>
      </c>
      <c r="Z549" s="1251">
        <v>6</v>
      </c>
      <c r="AA549" s="1251" t="b">
        <v>0</v>
      </c>
    </row>
    <row r="550" spans="1:27" ht="12">
      <c r="A550" s="1251">
        <v>25</v>
      </c>
      <c r="B550" s="1251">
        <v>730</v>
      </c>
      <c r="C550" s="1251" t="s">
        <v>1750</v>
      </c>
      <c r="D550" s="1251">
        <v>715100</v>
      </c>
      <c r="E550" s="1251" t="s">
        <v>2107</v>
      </c>
      <c r="F550" s="1251">
        <v>2019</v>
      </c>
      <c r="G550" s="1252">
        <v>824.17999999999995</v>
      </c>
      <c r="H550" s="1252">
        <v>750.40999999999997</v>
      </c>
      <c r="I550" s="1252">
        <v>884.39999999999998</v>
      </c>
      <c r="J550" s="1252">
        <v>679.90999999999997</v>
      </c>
      <c r="K550" s="1252">
        <v>1088.3800000000001</v>
      </c>
      <c r="L550" s="1252">
        <v>986.82000000000005</v>
      </c>
      <c r="M550" s="1252">
        <v>849.73000000000002</v>
      </c>
      <c r="N550" s="1252">
        <v>1976.0599999999999</v>
      </c>
      <c r="O550" s="1252">
        <v>50.270000000000003</v>
      </c>
      <c r="P550" s="1252">
        <v>1190.54</v>
      </c>
      <c r="Q550" s="1252">
        <v>1117.3299999999999</v>
      </c>
      <c r="R550" s="1252">
        <v>768.01999999999998</v>
      </c>
      <c r="S550" s="1252">
        <v>11166.050000000001</v>
      </c>
      <c r="T550" s="1252">
        <v>0</v>
      </c>
      <c r="U550" s="1251" t="s">
        <v>1065</v>
      </c>
      <c r="V550" s="1251" t="s">
        <v>397</v>
      </c>
      <c r="W550" s="1251" t="s">
        <v>1953</v>
      </c>
      <c r="X550" s="1251" t="s">
        <v>89</v>
      </c>
      <c r="Y550" s="1251">
        <v>715</v>
      </c>
      <c r="Z550" s="1251">
        <v>1</v>
      </c>
      <c r="AA550" s="1251" t="b">
        <v>0</v>
      </c>
    </row>
    <row r="551" spans="1:27" ht="12">
      <c r="A551" s="1251">
        <v>25</v>
      </c>
      <c r="B551" s="1251">
        <v>730</v>
      </c>
      <c r="C551" s="1251" t="s">
        <v>1750</v>
      </c>
      <c r="D551" s="1251">
        <v>718100</v>
      </c>
      <c r="E551" s="1251" t="s">
        <v>2149</v>
      </c>
      <c r="F551" s="1251">
        <v>2019</v>
      </c>
      <c r="G551" s="1252">
        <v>1328</v>
      </c>
      <c r="H551" s="1252">
        <v>-1328</v>
      </c>
      <c r="I551" s="1252">
        <v>0</v>
      </c>
      <c r="J551" s="1252">
        <v>0</v>
      </c>
      <c r="K551" s="1252">
        <v>0</v>
      </c>
      <c r="L551" s="1252">
        <v>0</v>
      </c>
      <c r="M551" s="1252">
        <v>0</v>
      </c>
      <c r="N551" s="1252">
        <v>0</v>
      </c>
      <c r="O551" s="1252">
        <v>0</v>
      </c>
      <c r="P551" s="1252">
        <v>0</v>
      </c>
      <c r="Q551" s="1252">
        <v>0</v>
      </c>
      <c r="R551" s="1252">
        <v>0</v>
      </c>
      <c r="S551" s="1252">
        <v>0</v>
      </c>
      <c r="T551" s="1252">
        <v>0</v>
      </c>
      <c r="U551" s="1251" t="s">
        <v>1065</v>
      </c>
      <c r="V551" s="1251" t="s">
        <v>397</v>
      </c>
      <c r="W551" s="1251" t="s">
        <v>1960</v>
      </c>
      <c r="X551" s="1251" t="s">
        <v>89</v>
      </c>
      <c r="Y551" s="1251">
        <v>718</v>
      </c>
      <c r="Z551" s="1251">
        <v>1</v>
      </c>
      <c r="AA551" s="1251" t="b">
        <v>0</v>
      </c>
    </row>
    <row r="552" spans="1:27" ht="12">
      <c r="A552" s="1251">
        <v>25</v>
      </c>
      <c r="B552" s="1251">
        <v>730</v>
      </c>
      <c r="C552" s="1251" t="s">
        <v>1750</v>
      </c>
      <c r="D552" s="1251">
        <v>720400</v>
      </c>
      <c r="E552" s="1251" t="s">
        <v>2150</v>
      </c>
      <c r="F552" s="1251">
        <v>2019</v>
      </c>
      <c r="G552" s="1252">
        <v>0</v>
      </c>
      <c r="H552" s="1252">
        <v>0</v>
      </c>
      <c r="I552" s="1252">
        <v>0</v>
      </c>
      <c r="J552" s="1252">
        <v>0</v>
      </c>
      <c r="K552" s="1252">
        <v>0</v>
      </c>
      <c r="L552" s="1252">
        <v>0</v>
      </c>
      <c r="M552" s="1252">
        <v>0</v>
      </c>
      <c r="N552" s="1252">
        <v>923.25</v>
      </c>
      <c r="O552" s="1252">
        <v>0</v>
      </c>
      <c r="P552" s="1252">
        <v>0</v>
      </c>
      <c r="Q552" s="1252">
        <v>0</v>
      </c>
      <c r="R552" s="1252">
        <v>0</v>
      </c>
      <c r="S552" s="1252">
        <v>923.25</v>
      </c>
      <c r="T552" s="1252">
        <v>0</v>
      </c>
      <c r="U552" s="1251" t="s">
        <v>1065</v>
      </c>
      <c r="V552" s="1251" t="s">
        <v>397</v>
      </c>
      <c r="W552" s="1251" t="s">
        <v>1966</v>
      </c>
      <c r="X552" s="1251" t="s">
        <v>89</v>
      </c>
      <c r="Y552" s="1251">
        <v>720</v>
      </c>
      <c r="Z552" s="1251">
        <v>4</v>
      </c>
      <c r="AA552" s="1251" t="b">
        <v>0</v>
      </c>
    </row>
    <row r="553" spans="1:27" ht="12">
      <c r="A553" s="1251">
        <v>25</v>
      </c>
      <c r="B553" s="1251">
        <v>730</v>
      </c>
      <c r="C553" s="1251" t="s">
        <v>1750</v>
      </c>
      <c r="D553" s="1251">
        <v>720500</v>
      </c>
      <c r="E553" s="1251" t="s">
        <v>2110</v>
      </c>
      <c r="F553" s="1251">
        <v>2019</v>
      </c>
      <c r="G553" s="1252">
        <v>0</v>
      </c>
      <c r="H553" s="1252">
        <v>0</v>
      </c>
      <c r="I553" s="1252">
        <v>0</v>
      </c>
      <c r="J553" s="1252">
        <v>0</v>
      </c>
      <c r="K553" s="1252">
        <v>0</v>
      </c>
      <c r="L553" s="1252">
        <v>0</v>
      </c>
      <c r="M553" s="1252">
        <v>227.46000000000001</v>
      </c>
      <c r="N553" s="1252">
        <v>0</v>
      </c>
      <c r="O553" s="1252">
        <v>0</v>
      </c>
      <c r="P553" s="1252">
        <v>0</v>
      </c>
      <c r="Q553" s="1252">
        <v>0</v>
      </c>
      <c r="R553" s="1252">
        <v>0</v>
      </c>
      <c r="S553" s="1252">
        <v>227.46000000000001</v>
      </c>
      <c r="T553" s="1252">
        <v>0</v>
      </c>
      <c r="U553" s="1251" t="s">
        <v>1065</v>
      </c>
      <c r="V553" s="1251" t="s">
        <v>397</v>
      </c>
      <c r="W553" s="1251" t="s">
        <v>1966</v>
      </c>
      <c r="X553" s="1251" t="s">
        <v>89</v>
      </c>
      <c r="Y553" s="1251">
        <v>720</v>
      </c>
      <c r="Z553" s="1251">
        <v>5</v>
      </c>
      <c r="AA553" s="1251" t="b">
        <v>0</v>
      </c>
    </row>
    <row r="554" spans="1:27" ht="12">
      <c r="A554" s="1251">
        <v>25</v>
      </c>
      <c r="B554" s="1251">
        <v>730</v>
      </c>
      <c r="C554" s="1251" t="s">
        <v>1750</v>
      </c>
      <c r="D554" s="1251">
        <v>720600</v>
      </c>
      <c r="E554" s="1251" t="s">
        <v>2151</v>
      </c>
      <c r="F554" s="1251">
        <v>2019</v>
      </c>
      <c r="G554" s="1252">
        <v>0</v>
      </c>
      <c r="H554" s="1252">
        <v>0</v>
      </c>
      <c r="I554" s="1252">
        <v>0</v>
      </c>
      <c r="J554" s="1252">
        <v>0</v>
      </c>
      <c r="K554" s="1252">
        <v>0</v>
      </c>
      <c r="L554" s="1252">
        <v>100</v>
      </c>
      <c r="M554" s="1252">
        <v>0</v>
      </c>
      <c r="N554" s="1252">
        <v>0</v>
      </c>
      <c r="O554" s="1252">
        <v>0</v>
      </c>
      <c r="P554" s="1252">
        <v>0</v>
      </c>
      <c r="Q554" s="1252">
        <v>0</v>
      </c>
      <c r="R554" s="1252">
        <v>0</v>
      </c>
      <c r="S554" s="1252">
        <v>100</v>
      </c>
      <c r="T554" s="1252">
        <v>0</v>
      </c>
      <c r="U554" s="1251" t="s">
        <v>1065</v>
      </c>
      <c r="V554" s="1251" t="s">
        <v>397</v>
      </c>
      <c r="W554" s="1251" t="s">
        <v>1966</v>
      </c>
      <c r="X554" s="1251" t="s">
        <v>89</v>
      </c>
      <c r="Y554" s="1251">
        <v>720</v>
      </c>
      <c r="Z554" s="1251">
        <v>6</v>
      </c>
      <c r="AA554" s="1251" t="b">
        <v>0</v>
      </c>
    </row>
    <row r="555" spans="1:27" ht="12">
      <c r="A555" s="1251">
        <v>25</v>
      </c>
      <c r="B555" s="1251">
        <v>730</v>
      </c>
      <c r="C555" s="1251" t="s">
        <v>1750</v>
      </c>
      <c r="D555" s="1251">
        <v>732800</v>
      </c>
      <c r="E555" s="1251" t="s">
        <v>2111</v>
      </c>
      <c r="F555" s="1251">
        <v>2019</v>
      </c>
      <c r="G555" s="1252">
        <v>15</v>
      </c>
      <c r="H555" s="1252">
        <v>15</v>
      </c>
      <c r="I555" s="1252">
        <v>15</v>
      </c>
      <c r="J555" s="1252">
        <v>15</v>
      </c>
      <c r="K555" s="1252">
        <v>15</v>
      </c>
      <c r="L555" s="1252">
        <v>15</v>
      </c>
      <c r="M555" s="1252">
        <v>15</v>
      </c>
      <c r="N555" s="1252">
        <v>15</v>
      </c>
      <c r="O555" s="1252">
        <v>17</v>
      </c>
      <c r="P555" s="1252">
        <v>17</v>
      </c>
      <c r="Q555" s="1252">
        <v>17</v>
      </c>
      <c r="R555" s="1252">
        <v>17</v>
      </c>
      <c r="S555" s="1252">
        <v>188</v>
      </c>
      <c r="T555" s="1252">
        <v>0</v>
      </c>
      <c r="U555" s="1251" t="s">
        <v>1065</v>
      </c>
      <c r="V555" s="1251" t="s">
        <v>397</v>
      </c>
      <c r="W555" s="1251" t="s">
        <v>2112</v>
      </c>
      <c r="X555" s="1251" t="s">
        <v>89</v>
      </c>
      <c r="Y555" s="1251">
        <v>732</v>
      </c>
      <c r="Z555" s="1251">
        <v>8</v>
      </c>
      <c r="AA555" s="1251" t="b">
        <v>0</v>
      </c>
    </row>
    <row r="556" spans="1:27" ht="12">
      <c r="A556" s="1251">
        <v>25</v>
      </c>
      <c r="B556" s="1251">
        <v>730</v>
      </c>
      <c r="C556" s="1251" t="s">
        <v>1750</v>
      </c>
      <c r="D556" s="1251">
        <v>734800</v>
      </c>
      <c r="E556" s="1251" t="s">
        <v>2113</v>
      </c>
      <c r="F556" s="1251">
        <v>2019</v>
      </c>
      <c r="G556" s="1252">
        <v>3</v>
      </c>
      <c r="H556" s="1252">
        <v>3</v>
      </c>
      <c r="I556" s="1252">
        <v>5</v>
      </c>
      <c r="J556" s="1252">
        <v>4</v>
      </c>
      <c r="K556" s="1252">
        <v>4</v>
      </c>
      <c r="L556" s="1252">
        <v>4</v>
      </c>
      <c r="M556" s="1252">
        <v>4</v>
      </c>
      <c r="N556" s="1252">
        <v>4</v>
      </c>
      <c r="O556" s="1252">
        <v>5</v>
      </c>
      <c r="P556" s="1252">
        <v>4</v>
      </c>
      <c r="Q556" s="1252">
        <v>4</v>
      </c>
      <c r="R556" s="1252">
        <v>4</v>
      </c>
      <c r="S556" s="1252">
        <v>48</v>
      </c>
      <c r="T556" s="1252">
        <v>0</v>
      </c>
      <c r="U556" s="1251" t="s">
        <v>1065</v>
      </c>
      <c r="V556" s="1251" t="s">
        <v>397</v>
      </c>
      <c r="W556" s="1251" t="s">
        <v>2114</v>
      </c>
      <c r="X556" s="1251" t="s">
        <v>89</v>
      </c>
      <c r="Y556" s="1251">
        <v>734</v>
      </c>
      <c r="Z556" s="1251">
        <v>8</v>
      </c>
      <c r="AA556" s="1251" t="b">
        <v>0</v>
      </c>
    </row>
    <row r="557" spans="1:27" ht="12">
      <c r="A557" s="1251">
        <v>25</v>
      </c>
      <c r="B557" s="1251">
        <v>730</v>
      </c>
      <c r="C557" s="1251" t="s">
        <v>1750</v>
      </c>
      <c r="D557" s="1251">
        <v>734900</v>
      </c>
      <c r="E557" s="1251" t="s">
        <v>2115</v>
      </c>
      <c r="F557" s="1251">
        <v>2019</v>
      </c>
      <c r="G557" s="1252">
        <v>226</v>
      </c>
      <c r="H557" s="1252">
        <v>266</v>
      </c>
      <c r="I557" s="1252">
        <v>347</v>
      </c>
      <c r="J557" s="1252">
        <v>290</v>
      </c>
      <c r="K557" s="1252">
        <v>246</v>
      </c>
      <c r="L557" s="1252">
        <v>271</v>
      </c>
      <c r="M557" s="1252">
        <v>263</v>
      </c>
      <c r="N557" s="1252">
        <v>243</v>
      </c>
      <c r="O557" s="1252">
        <v>319</v>
      </c>
      <c r="P557" s="1252">
        <v>218</v>
      </c>
      <c r="Q557" s="1252">
        <v>219</v>
      </c>
      <c r="R557" s="1252">
        <v>424</v>
      </c>
      <c r="S557" s="1252">
        <v>3332</v>
      </c>
      <c r="T557" s="1252">
        <v>0</v>
      </c>
      <c r="U557" s="1251" t="s">
        <v>1065</v>
      </c>
      <c r="V557" s="1251" t="s">
        <v>397</v>
      </c>
      <c r="W557" s="1251" t="s">
        <v>2061</v>
      </c>
      <c r="X557" s="1251" t="s">
        <v>89</v>
      </c>
      <c r="Y557" s="1251">
        <v>734</v>
      </c>
      <c r="Z557" s="1251">
        <v>9</v>
      </c>
      <c r="AA557" s="1251" t="b">
        <v>0</v>
      </c>
    </row>
    <row r="558" spans="1:27" ht="12">
      <c r="A558" s="1251">
        <v>25</v>
      </c>
      <c r="B558" s="1251">
        <v>730</v>
      </c>
      <c r="C558" s="1251" t="s">
        <v>1750</v>
      </c>
      <c r="D558" s="1251">
        <v>735300</v>
      </c>
      <c r="E558" s="1251" t="s">
        <v>2116</v>
      </c>
      <c r="F558" s="1251">
        <v>2019</v>
      </c>
      <c r="G558" s="1252">
        <v>0</v>
      </c>
      <c r="H558" s="1252">
        <v>1278</v>
      </c>
      <c r="I558" s="1252">
        <v>1030</v>
      </c>
      <c r="J558" s="1252">
        <v>135</v>
      </c>
      <c r="K558" s="1252">
        <v>855</v>
      </c>
      <c r="L558" s="1252">
        <v>81.840000000000003</v>
      </c>
      <c r="M558" s="1252">
        <v>155</v>
      </c>
      <c r="N558" s="1252">
        <v>356</v>
      </c>
      <c r="O558" s="1252">
        <v>1250</v>
      </c>
      <c r="P558" s="1252">
        <v>155</v>
      </c>
      <c r="Q558" s="1252">
        <v>738</v>
      </c>
      <c r="R558" s="1252">
        <v>1063.29</v>
      </c>
      <c r="S558" s="1252">
        <v>7097.1300000000001</v>
      </c>
      <c r="T558" s="1252">
        <v>0</v>
      </c>
      <c r="U558" s="1251" t="s">
        <v>1065</v>
      </c>
      <c r="V558" s="1251" t="s">
        <v>397</v>
      </c>
      <c r="W558" s="1251" t="s">
        <v>1982</v>
      </c>
      <c r="X558" s="1251" t="s">
        <v>89</v>
      </c>
      <c r="Y558" s="1251">
        <v>735</v>
      </c>
      <c r="Z558" s="1251">
        <v>3</v>
      </c>
      <c r="AA558" s="1251" t="b">
        <v>0</v>
      </c>
    </row>
    <row r="559" spans="1:27" ht="12">
      <c r="A559" s="1251">
        <v>25</v>
      </c>
      <c r="B559" s="1251">
        <v>730</v>
      </c>
      <c r="C559" s="1251" t="s">
        <v>1750</v>
      </c>
      <c r="D559" s="1251">
        <v>736100</v>
      </c>
      <c r="E559" s="1251" t="s">
        <v>2117</v>
      </c>
      <c r="F559" s="1251">
        <v>2019</v>
      </c>
      <c r="G559" s="1252">
        <v>0</v>
      </c>
      <c r="H559" s="1252">
        <v>4800</v>
      </c>
      <c r="I559" s="1252">
        <v>2400</v>
      </c>
      <c r="J559" s="1252">
        <v>2400</v>
      </c>
      <c r="K559" s="1252">
        <v>2400</v>
      </c>
      <c r="L559" s="1252">
        <v>2400</v>
      </c>
      <c r="M559" s="1252">
        <v>319.88</v>
      </c>
      <c r="N559" s="1252">
        <v>270</v>
      </c>
      <c r="O559" s="1252">
        <v>0</v>
      </c>
      <c r="P559" s="1252">
        <v>0</v>
      </c>
      <c r="Q559" s="1252">
        <v>1117.5</v>
      </c>
      <c r="R559" s="1252">
        <v>1399.9000000000001</v>
      </c>
      <c r="S559" s="1252">
        <v>17507.279999999999</v>
      </c>
      <c r="T559" s="1252">
        <v>0</v>
      </c>
      <c r="U559" s="1251" t="s">
        <v>1065</v>
      </c>
      <c r="V559" s="1251" t="s">
        <v>397</v>
      </c>
      <c r="W559" s="1251" t="s">
        <v>1984</v>
      </c>
      <c r="X559" s="1251" t="s">
        <v>89</v>
      </c>
      <c r="Y559" s="1251">
        <v>736</v>
      </c>
      <c r="Z559" s="1251">
        <v>1</v>
      </c>
      <c r="AA559" s="1251" t="b">
        <v>0</v>
      </c>
    </row>
    <row r="560" spans="1:27" ht="12">
      <c r="A560" s="1251">
        <v>25</v>
      </c>
      <c r="B560" s="1251">
        <v>730</v>
      </c>
      <c r="C560" s="1251" t="s">
        <v>1750</v>
      </c>
      <c r="D560" s="1251">
        <v>736200</v>
      </c>
      <c r="E560" s="1251" t="s">
        <v>2118</v>
      </c>
      <c r="F560" s="1251">
        <v>2019</v>
      </c>
      <c r="G560" s="1252">
        <v>0</v>
      </c>
      <c r="H560" s="1252">
        <v>0</v>
      </c>
      <c r="I560" s="1252">
        <v>786</v>
      </c>
      <c r="J560" s="1252">
        <v>0</v>
      </c>
      <c r="K560" s="1252">
        <v>1113.48</v>
      </c>
      <c r="L560" s="1252">
        <v>0</v>
      </c>
      <c r="M560" s="1252">
        <v>0</v>
      </c>
      <c r="N560" s="1252">
        <v>0</v>
      </c>
      <c r="O560" s="1252">
        <v>0</v>
      </c>
      <c r="P560" s="1252">
        <v>0</v>
      </c>
      <c r="Q560" s="1252">
        <v>270</v>
      </c>
      <c r="R560" s="1252">
        <v>0</v>
      </c>
      <c r="S560" s="1252">
        <v>2169.48</v>
      </c>
      <c r="T560" s="1252">
        <v>0</v>
      </c>
      <c r="U560" s="1251" t="s">
        <v>1065</v>
      </c>
      <c r="V560" s="1251" t="s">
        <v>397</v>
      </c>
      <c r="W560" s="1251" t="s">
        <v>1986</v>
      </c>
      <c r="X560" s="1251" t="s">
        <v>89</v>
      </c>
      <c r="Y560" s="1251">
        <v>736</v>
      </c>
      <c r="Z560" s="1251">
        <v>2</v>
      </c>
      <c r="AA560" s="1251" t="b">
        <v>0</v>
      </c>
    </row>
    <row r="561" spans="1:27" ht="12">
      <c r="A561" s="1251">
        <v>25</v>
      </c>
      <c r="B561" s="1251">
        <v>730</v>
      </c>
      <c r="C561" s="1251" t="s">
        <v>1750</v>
      </c>
      <c r="D561" s="1251">
        <v>736400</v>
      </c>
      <c r="E561" s="1251" t="s">
        <v>2119</v>
      </c>
      <c r="F561" s="1251">
        <v>2019</v>
      </c>
      <c r="G561" s="1252">
        <v>0</v>
      </c>
      <c r="H561" s="1252">
        <v>0</v>
      </c>
      <c r="I561" s="1252">
        <v>0</v>
      </c>
      <c r="J561" s="1252">
        <v>0</v>
      </c>
      <c r="K561" s="1252">
        <v>0</v>
      </c>
      <c r="L561" s="1252">
        <v>0</v>
      </c>
      <c r="M561" s="1252">
        <v>0</v>
      </c>
      <c r="N561" s="1252">
        <v>0</v>
      </c>
      <c r="O561" s="1252">
        <v>0</v>
      </c>
      <c r="P561" s="1252">
        <v>0</v>
      </c>
      <c r="Q561" s="1252">
        <v>2665.6300000000001</v>
      </c>
      <c r="R561" s="1252">
        <v>0</v>
      </c>
      <c r="S561" s="1252">
        <v>2665.6300000000001</v>
      </c>
      <c r="T561" s="1252">
        <v>0</v>
      </c>
      <c r="U561" s="1251" t="s">
        <v>1065</v>
      </c>
      <c r="V561" s="1251" t="s">
        <v>397</v>
      </c>
      <c r="W561" s="1251" t="s">
        <v>1986</v>
      </c>
      <c r="X561" s="1251" t="s">
        <v>89</v>
      </c>
      <c r="Y561" s="1251">
        <v>736</v>
      </c>
      <c r="Z561" s="1251">
        <v>4</v>
      </c>
      <c r="AA561" s="1251" t="b">
        <v>0</v>
      </c>
    </row>
    <row r="562" spans="1:27" ht="12">
      <c r="A562" s="1251">
        <v>25</v>
      </c>
      <c r="B562" s="1251">
        <v>730</v>
      </c>
      <c r="C562" s="1251" t="s">
        <v>1750</v>
      </c>
      <c r="D562" s="1251">
        <v>736600</v>
      </c>
      <c r="E562" s="1251" t="s">
        <v>2145</v>
      </c>
      <c r="F562" s="1251">
        <v>2019</v>
      </c>
      <c r="G562" s="1252">
        <v>0</v>
      </c>
      <c r="H562" s="1252">
        <v>0</v>
      </c>
      <c r="I562" s="1252">
        <v>745</v>
      </c>
      <c r="J562" s="1252">
        <v>0</v>
      </c>
      <c r="K562" s="1252">
        <v>0</v>
      </c>
      <c r="L562" s="1252">
        <v>0</v>
      </c>
      <c r="M562" s="1252">
        <v>0</v>
      </c>
      <c r="N562" s="1252">
        <v>0</v>
      </c>
      <c r="O562" s="1252">
        <v>0</v>
      </c>
      <c r="P562" s="1252">
        <v>0</v>
      </c>
      <c r="Q562" s="1252">
        <v>0</v>
      </c>
      <c r="R562" s="1252">
        <v>0</v>
      </c>
      <c r="S562" s="1252">
        <v>745</v>
      </c>
      <c r="T562" s="1252">
        <v>0</v>
      </c>
      <c r="U562" s="1251" t="s">
        <v>1065</v>
      </c>
      <c r="V562" s="1251" t="s">
        <v>397</v>
      </c>
      <c r="W562" s="1251" t="s">
        <v>1986</v>
      </c>
      <c r="X562" s="1251" t="s">
        <v>89</v>
      </c>
      <c r="Y562" s="1251">
        <v>736</v>
      </c>
      <c r="Z562" s="1251">
        <v>6</v>
      </c>
      <c r="AA562" s="1251" t="b">
        <v>0</v>
      </c>
    </row>
    <row r="563" spans="1:27" ht="12">
      <c r="A563" s="1251">
        <v>25</v>
      </c>
      <c r="B563" s="1251">
        <v>730</v>
      </c>
      <c r="C563" s="1251" t="s">
        <v>1750</v>
      </c>
      <c r="D563" s="1251">
        <v>736610</v>
      </c>
      <c r="E563" s="1251" t="s">
        <v>2120</v>
      </c>
      <c r="F563" s="1251">
        <v>2019</v>
      </c>
      <c r="G563" s="1252">
        <v>0</v>
      </c>
      <c r="H563" s="1252">
        <v>0</v>
      </c>
      <c r="I563" s="1252">
        <v>0</v>
      </c>
      <c r="J563" s="1252">
        <v>260</v>
      </c>
      <c r="K563" s="1252">
        <v>0</v>
      </c>
      <c r="L563" s="1252">
        <v>490</v>
      </c>
      <c r="M563" s="1252">
        <v>0</v>
      </c>
      <c r="N563" s="1252">
        <v>0</v>
      </c>
      <c r="O563" s="1252">
        <v>0</v>
      </c>
      <c r="P563" s="1252">
        <v>0</v>
      </c>
      <c r="Q563" s="1252">
        <v>0</v>
      </c>
      <c r="R563" s="1252">
        <v>0</v>
      </c>
      <c r="S563" s="1252">
        <v>750</v>
      </c>
      <c r="T563" s="1252">
        <v>0</v>
      </c>
      <c r="U563" s="1251" t="s">
        <v>1065</v>
      </c>
      <c r="V563" s="1251" t="s">
        <v>397</v>
      </c>
      <c r="W563" s="1251" t="s">
        <v>1986</v>
      </c>
      <c r="X563" s="1251" t="s">
        <v>89</v>
      </c>
      <c r="Y563" s="1251">
        <v>736</v>
      </c>
      <c r="Z563" s="1251">
        <v>6</v>
      </c>
      <c r="AA563" s="1251" t="b">
        <v>0</v>
      </c>
    </row>
    <row r="564" spans="1:27" ht="12">
      <c r="A564" s="1251">
        <v>25</v>
      </c>
      <c r="B564" s="1251">
        <v>730</v>
      </c>
      <c r="C564" s="1251" t="s">
        <v>1750</v>
      </c>
      <c r="D564" s="1251">
        <v>736710</v>
      </c>
      <c r="E564" s="1251" t="s">
        <v>2121</v>
      </c>
      <c r="F564" s="1251">
        <v>2019</v>
      </c>
      <c r="G564" s="1252">
        <v>16</v>
      </c>
      <c r="H564" s="1252">
        <v>17</v>
      </c>
      <c r="I564" s="1252">
        <v>16</v>
      </c>
      <c r="J564" s="1252">
        <v>12</v>
      </c>
      <c r="K564" s="1252">
        <v>12</v>
      </c>
      <c r="L564" s="1252">
        <v>19</v>
      </c>
      <c r="M564" s="1252">
        <v>11</v>
      </c>
      <c r="N564" s="1252">
        <v>17</v>
      </c>
      <c r="O564" s="1252">
        <v>13</v>
      </c>
      <c r="P564" s="1252">
        <v>15</v>
      </c>
      <c r="Q564" s="1252">
        <v>16</v>
      </c>
      <c r="R564" s="1252">
        <v>11</v>
      </c>
      <c r="S564" s="1252">
        <v>175</v>
      </c>
      <c r="T564" s="1252">
        <v>0</v>
      </c>
      <c r="U564" s="1251" t="s">
        <v>1065</v>
      </c>
      <c r="V564" s="1251" t="s">
        <v>397</v>
      </c>
      <c r="W564" s="1251" t="s">
        <v>2064</v>
      </c>
      <c r="X564" s="1251" t="s">
        <v>89</v>
      </c>
      <c r="Y564" s="1251">
        <v>736</v>
      </c>
      <c r="Z564" s="1251">
        <v>7</v>
      </c>
      <c r="AA564" s="1251" t="b">
        <v>0</v>
      </c>
    </row>
    <row r="565" spans="1:27" ht="12">
      <c r="A565" s="1251">
        <v>25</v>
      </c>
      <c r="B565" s="1251">
        <v>730</v>
      </c>
      <c r="C565" s="1251" t="s">
        <v>1750</v>
      </c>
      <c r="D565" s="1251">
        <v>736720</v>
      </c>
      <c r="E565" s="1251" t="s">
        <v>2122</v>
      </c>
      <c r="F565" s="1251">
        <v>2019</v>
      </c>
      <c r="G565" s="1252">
        <v>23</v>
      </c>
      <c r="H565" s="1252">
        <v>22</v>
      </c>
      <c r="I565" s="1252">
        <v>22</v>
      </c>
      <c r="J565" s="1252">
        <v>23</v>
      </c>
      <c r="K565" s="1252">
        <v>22</v>
      </c>
      <c r="L565" s="1252">
        <v>22</v>
      </c>
      <c r="M565" s="1252">
        <v>23</v>
      </c>
      <c r="N565" s="1252">
        <v>23</v>
      </c>
      <c r="O565" s="1252">
        <v>23</v>
      </c>
      <c r="P565" s="1252">
        <v>23</v>
      </c>
      <c r="Q565" s="1252">
        <v>23</v>
      </c>
      <c r="R565" s="1252">
        <v>22</v>
      </c>
      <c r="S565" s="1252">
        <v>271</v>
      </c>
      <c r="T565" s="1252">
        <v>0</v>
      </c>
      <c r="U565" s="1251" t="s">
        <v>1065</v>
      </c>
      <c r="V565" s="1251" t="s">
        <v>397</v>
      </c>
      <c r="W565" s="1251" t="s">
        <v>2064</v>
      </c>
      <c r="X565" s="1251" t="s">
        <v>89</v>
      </c>
      <c r="Y565" s="1251">
        <v>736</v>
      </c>
      <c r="Z565" s="1251">
        <v>7</v>
      </c>
      <c r="AA565" s="1251" t="b">
        <v>0</v>
      </c>
    </row>
    <row r="566" spans="1:27" ht="12">
      <c r="A566" s="1251">
        <v>25</v>
      </c>
      <c r="B566" s="1251">
        <v>730</v>
      </c>
      <c r="C566" s="1251" t="s">
        <v>1750</v>
      </c>
      <c r="D566" s="1251">
        <v>736730</v>
      </c>
      <c r="E566" s="1251" t="s">
        <v>2123</v>
      </c>
      <c r="F566" s="1251">
        <v>2019</v>
      </c>
      <c r="G566" s="1252">
        <v>91</v>
      </c>
      <c r="H566" s="1252">
        <v>88</v>
      </c>
      <c r="I566" s="1252">
        <v>90</v>
      </c>
      <c r="J566" s="1252">
        <v>88</v>
      </c>
      <c r="K566" s="1252">
        <v>88</v>
      </c>
      <c r="L566" s="1252">
        <v>80</v>
      </c>
      <c r="M566" s="1252">
        <v>91</v>
      </c>
      <c r="N566" s="1252">
        <v>89</v>
      </c>
      <c r="O566" s="1252">
        <v>86</v>
      </c>
      <c r="P566" s="1252">
        <v>92</v>
      </c>
      <c r="Q566" s="1252">
        <v>90</v>
      </c>
      <c r="R566" s="1252">
        <v>89</v>
      </c>
      <c r="S566" s="1252">
        <v>1062</v>
      </c>
      <c r="T566" s="1252">
        <v>0</v>
      </c>
      <c r="U566" s="1251" t="s">
        <v>1065</v>
      </c>
      <c r="V566" s="1251" t="s">
        <v>397</v>
      </c>
      <c r="W566" s="1251" t="s">
        <v>2124</v>
      </c>
      <c r="X566" s="1251" t="s">
        <v>89</v>
      </c>
      <c r="Y566" s="1251">
        <v>736</v>
      </c>
      <c r="Z566" s="1251">
        <v>7</v>
      </c>
      <c r="AA566" s="1251" t="b">
        <v>0</v>
      </c>
    </row>
    <row r="567" spans="1:27" ht="12">
      <c r="A567" s="1251">
        <v>25</v>
      </c>
      <c r="B567" s="1251">
        <v>730</v>
      </c>
      <c r="C567" s="1251" t="s">
        <v>1750</v>
      </c>
      <c r="D567" s="1251">
        <v>736740</v>
      </c>
      <c r="E567" s="1251" t="s">
        <v>2125</v>
      </c>
      <c r="F567" s="1251">
        <v>2019</v>
      </c>
      <c r="G567" s="1252">
        <v>8</v>
      </c>
      <c r="H567" s="1252">
        <v>9</v>
      </c>
      <c r="I567" s="1252">
        <v>7</v>
      </c>
      <c r="J567" s="1252">
        <v>8</v>
      </c>
      <c r="K567" s="1252">
        <v>9</v>
      </c>
      <c r="L567" s="1252">
        <v>8</v>
      </c>
      <c r="M567" s="1252">
        <v>7</v>
      </c>
      <c r="N567" s="1252">
        <v>9</v>
      </c>
      <c r="O567" s="1252">
        <v>8</v>
      </c>
      <c r="P567" s="1252">
        <v>8</v>
      </c>
      <c r="Q567" s="1252">
        <v>8</v>
      </c>
      <c r="R567" s="1252">
        <v>7</v>
      </c>
      <c r="S567" s="1252">
        <v>96</v>
      </c>
      <c r="T567" s="1252">
        <v>0</v>
      </c>
      <c r="U567" s="1251" t="s">
        <v>1065</v>
      </c>
      <c r="V567" s="1251" t="s">
        <v>397</v>
      </c>
      <c r="W567" s="1251" t="s">
        <v>2064</v>
      </c>
      <c r="X567" s="1251" t="s">
        <v>89</v>
      </c>
      <c r="Y567" s="1251">
        <v>736</v>
      </c>
      <c r="Z567" s="1251">
        <v>7</v>
      </c>
      <c r="AA567" s="1251" t="b">
        <v>0</v>
      </c>
    </row>
    <row r="568" spans="1:27" ht="12">
      <c r="A568" s="1251">
        <v>25</v>
      </c>
      <c r="B568" s="1251">
        <v>730</v>
      </c>
      <c r="C568" s="1251" t="s">
        <v>1750</v>
      </c>
      <c r="D568" s="1251">
        <v>750500</v>
      </c>
      <c r="E568" s="1251" t="s">
        <v>2126</v>
      </c>
      <c r="F568" s="1251">
        <v>2019</v>
      </c>
      <c r="G568" s="1252">
        <v>1.4099999999999999</v>
      </c>
      <c r="H568" s="1252">
        <v>1.1100000000000001</v>
      </c>
      <c r="I568" s="1252">
        <v>0.29999999999999999</v>
      </c>
      <c r="J568" s="1252">
        <v>1.48</v>
      </c>
      <c r="K568" s="1252">
        <v>0.56999999999999995</v>
      </c>
      <c r="L568" s="1252">
        <v>0.81000000000000005</v>
      </c>
      <c r="M568" s="1252">
        <v>0.71999999999999997</v>
      </c>
      <c r="N568" s="1252">
        <v>0.64000000000000001</v>
      </c>
      <c r="O568" s="1252">
        <v>0.65000000000000002</v>
      </c>
      <c r="P568" s="1252">
        <v>2.8900000000000001</v>
      </c>
      <c r="Q568" s="1252">
        <v>4.9199999999999999</v>
      </c>
      <c r="R568" s="1252">
        <v>3.6499999999999999</v>
      </c>
      <c r="S568" s="1252">
        <v>19.149999999999999</v>
      </c>
      <c r="T568" s="1252">
        <v>0</v>
      </c>
      <c r="U568" s="1251" t="s">
        <v>1065</v>
      </c>
      <c r="V568" s="1251" t="s">
        <v>397</v>
      </c>
      <c r="W568" s="1251" t="s">
        <v>2005</v>
      </c>
      <c r="X568" s="1251" t="s">
        <v>89</v>
      </c>
      <c r="Y568" s="1251">
        <v>750</v>
      </c>
      <c r="Z568" s="1251">
        <v>5</v>
      </c>
      <c r="AA568" s="1251" t="b">
        <v>0</v>
      </c>
    </row>
    <row r="569" spans="1:27" ht="12">
      <c r="A569" s="1251">
        <v>25</v>
      </c>
      <c r="B569" s="1251">
        <v>730</v>
      </c>
      <c r="C569" s="1251" t="s">
        <v>1750</v>
      </c>
      <c r="D569" s="1251">
        <v>750515</v>
      </c>
      <c r="E569" s="1251" t="s">
        <v>2127</v>
      </c>
      <c r="F569" s="1251">
        <v>2019</v>
      </c>
      <c r="G569" s="1252">
        <v>0.12</v>
      </c>
      <c r="H569" s="1252">
        <v>0.12</v>
      </c>
      <c r="I569" s="1252">
        <v>0.17999999999999999</v>
      </c>
      <c r="J569" s="1252">
        <v>0.14999999999999999</v>
      </c>
      <c r="K569" s="1252">
        <v>0.20000000000000001</v>
      </c>
      <c r="L569" s="1252">
        <v>0.17999999999999999</v>
      </c>
      <c r="M569" s="1252">
        <v>0.17000000000000001</v>
      </c>
      <c r="N569" s="1252">
        <v>0.14999999999999999</v>
      </c>
      <c r="O569" s="1252">
        <v>0.34000000000000002</v>
      </c>
      <c r="P569" s="1252">
        <v>0.34999999999999998</v>
      </c>
      <c r="Q569" s="1252">
        <v>0.44</v>
      </c>
      <c r="R569" s="1252">
        <v>0.41999999999999998</v>
      </c>
      <c r="S569" s="1252">
        <v>2.8199999999999998</v>
      </c>
      <c r="T569" s="1252">
        <v>0</v>
      </c>
      <c r="U569" s="1251" t="s">
        <v>1065</v>
      </c>
      <c r="V569" s="1251" t="s">
        <v>397</v>
      </c>
      <c r="W569" s="1251" t="s">
        <v>2005</v>
      </c>
      <c r="X569" s="1251" t="s">
        <v>89</v>
      </c>
      <c r="Y569" s="1251">
        <v>750</v>
      </c>
      <c r="Z569" s="1251">
        <v>5</v>
      </c>
      <c r="AA569" s="1251" t="b">
        <v>0</v>
      </c>
    </row>
    <row r="570" spans="1:27" ht="12">
      <c r="A570" s="1251">
        <v>25</v>
      </c>
      <c r="B570" s="1251">
        <v>730</v>
      </c>
      <c r="C570" s="1251" t="s">
        <v>1750</v>
      </c>
      <c r="D570" s="1251">
        <v>750532</v>
      </c>
      <c r="E570" s="1251" t="s">
        <v>2128</v>
      </c>
      <c r="F570" s="1251">
        <v>2019</v>
      </c>
      <c r="G570" s="1252">
        <v>10.380000000000001</v>
      </c>
      <c r="H570" s="1252">
        <v>9.0399999999999991</v>
      </c>
      <c r="I570" s="1252">
        <v>14.119999999999999</v>
      </c>
      <c r="J570" s="1252">
        <v>12.18</v>
      </c>
      <c r="K570" s="1252">
        <v>13.210000000000001</v>
      </c>
      <c r="L570" s="1252">
        <v>17.210000000000001</v>
      </c>
      <c r="M570" s="1252">
        <v>12.800000000000001</v>
      </c>
      <c r="N570" s="1252">
        <v>13.5</v>
      </c>
      <c r="O570" s="1252">
        <v>19.190000000000001</v>
      </c>
      <c r="P570" s="1252">
        <v>13.33</v>
      </c>
      <c r="Q570" s="1252">
        <v>11.630000000000001</v>
      </c>
      <c r="R570" s="1252">
        <v>14.970000000000001</v>
      </c>
      <c r="S570" s="1252">
        <v>161.56</v>
      </c>
      <c r="T570" s="1252">
        <v>0</v>
      </c>
      <c r="U570" s="1251" t="s">
        <v>1065</v>
      </c>
      <c r="V570" s="1251" t="s">
        <v>397</v>
      </c>
      <c r="W570" s="1251" t="s">
        <v>2003</v>
      </c>
      <c r="X570" s="1251" t="s">
        <v>89</v>
      </c>
      <c r="Y570" s="1251">
        <v>750</v>
      </c>
      <c r="Z570" s="1251">
        <v>5</v>
      </c>
      <c r="AA570" s="1251" t="b">
        <v>0</v>
      </c>
    </row>
    <row r="571" spans="1:27" ht="12">
      <c r="A571" s="1251">
        <v>25</v>
      </c>
      <c r="B571" s="1251">
        <v>730</v>
      </c>
      <c r="C571" s="1251" t="s">
        <v>1750</v>
      </c>
      <c r="D571" s="1251">
        <v>756800</v>
      </c>
      <c r="E571" s="1251" t="s">
        <v>2129</v>
      </c>
      <c r="F571" s="1251">
        <v>2019</v>
      </c>
      <c r="G571" s="1252">
        <v>19</v>
      </c>
      <c r="H571" s="1252">
        <v>19</v>
      </c>
      <c r="I571" s="1252">
        <v>19</v>
      </c>
      <c r="J571" s="1252">
        <v>19</v>
      </c>
      <c r="K571" s="1252">
        <v>19</v>
      </c>
      <c r="L571" s="1252">
        <v>19</v>
      </c>
      <c r="M571" s="1252">
        <v>19</v>
      </c>
      <c r="N571" s="1252">
        <v>19</v>
      </c>
      <c r="O571" s="1252">
        <v>19</v>
      </c>
      <c r="P571" s="1252">
        <v>19</v>
      </c>
      <c r="Q571" s="1252">
        <v>19</v>
      </c>
      <c r="R571" s="1252">
        <v>19</v>
      </c>
      <c r="S571" s="1252">
        <v>228</v>
      </c>
      <c r="T571" s="1252">
        <v>0</v>
      </c>
      <c r="U571" s="1251" t="s">
        <v>1065</v>
      </c>
      <c r="V571" s="1251" t="s">
        <v>397</v>
      </c>
      <c r="W571" s="1251" t="s">
        <v>2070</v>
      </c>
      <c r="X571" s="1251" t="s">
        <v>89</v>
      </c>
      <c r="Y571" s="1251">
        <v>756</v>
      </c>
      <c r="Z571" s="1251">
        <v>8</v>
      </c>
      <c r="AA571" s="1251" t="b">
        <v>0</v>
      </c>
    </row>
    <row r="572" spans="1:27" ht="12">
      <c r="A572" s="1251">
        <v>25</v>
      </c>
      <c r="B572" s="1251">
        <v>730</v>
      </c>
      <c r="C572" s="1251" t="s">
        <v>1750</v>
      </c>
      <c r="D572" s="1251">
        <v>757800</v>
      </c>
      <c r="E572" s="1251" t="s">
        <v>2130</v>
      </c>
      <c r="F572" s="1251">
        <v>2019</v>
      </c>
      <c r="G572" s="1252">
        <v>28</v>
      </c>
      <c r="H572" s="1252">
        <v>28</v>
      </c>
      <c r="I572" s="1252">
        <v>28</v>
      </c>
      <c r="J572" s="1252">
        <v>28</v>
      </c>
      <c r="K572" s="1252">
        <v>28</v>
      </c>
      <c r="L572" s="1252">
        <v>28</v>
      </c>
      <c r="M572" s="1252">
        <v>28</v>
      </c>
      <c r="N572" s="1252">
        <v>28</v>
      </c>
      <c r="O572" s="1252">
        <v>28</v>
      </c>
      <c r="P572" s="1252">
        <v>28</v>
      </c>
      <c r="Q572" s="1252">
        <v>28</v>
      </c>
      <c r="R572" s="1252">
        <v>28</v>
      </c>
      <c r="S572" s="1252">
        <v>336</v>
      </c>
      <c r="T572" s="1252">
        <v>0</v>
      </c>
      <c r="U572" s="1251" t="s">
        <v>1065</v>
      </c>
      <c r="V572" s="1251" t="s">
        <v>397</v>
      </c>
      <c r="W572" s="1251" t="s">
        <v>2070</v>
      </c>
      <c r="X572" s="1251" t="s">
        <v>89</v>
      </c>
      <c r="Y572" s="1251">
        <v>757</v>
      </c>
      <c r="Z572" s="1251">
        <v>8</v>
      </c>
      <c r="AA572" s="1251" t="b">
        <v>0</v>
      </c>
    </row>
    <row r="573" spans="1:27" ht="12">
      <c r="A573" s="1251">
        <v>25</v>
      </c>
      <c r="B573" s="1251">
        <v>730</v>
      </c>
      <c r="C573" s="1251" t="s">
        <v>1750</v>
      </c>
      <c r="D573" s="1251">
        <v>758800</v>
      </c>
      <c r="E573" s="1251" t="s">
        <v>2131</v>
      </c>
      <c r="F573" s="1251">
        <v>2019</v>
      </c>
      <c r="G573" s="1252">
        <v>9</v>
      </c>
      <c r="H573" s="1252">
        <v>9</v>
      </c>
      <c r="I573" s="1252">
        <v>9</v>
      </c>
      <c r="J573" s="1252">
        <v>9</v>
      </c>
      <c r="K573" s="1252">
        <v>9</v>
      </c>
      <c r="L573" s="1252">
        <v>9</v>
      </c>
      <c r="M573" s="1252">
        <v>9</v>
      </c>
      <c r="N573" s="1252">
        <v>9</v>
      </c>
      <c r="O573" s="1252">
        <v>9</v>
      </c>
      <c r="P573" s="1252">
        <v>9</v>
      </c>
      <c r="Q573" s="1252">
        <v>9</v>
      </c>
      <c r="R573" s="1252">
        <v>9</v>
      </c>
      <c r="S573" s="1252">
        <v>108</v>
      </c>
      <c r="T573" s="1252">
        <v>0</v>
      </c>
      <c r="U573" s="1251" t="s">
        <v>1065</v>
      </c>
      <c r="V573" s="1251" t="s">
        <v>397</v>
      </c>
      <c r="W573" s="1251" t="s">
        <v>2070</v>
      </c>
      <c r="X573" s="1251" t="s">
        <v>89</v>
      </c>
      <c r="Y573" s="1251">
        <v>758</v>
      </c>
      <c r="Z573" s="1251">
        <v>8</v>
      </c>
      <c r="AA573" s="1251" t="b">
        <v>0</v>
      </c>
    </row>
    <row r="574" spans="1:27" ht="12">
      <c r="A574" s="1251">
        <v>25</v>
      </c>
      <c r="B574" s="1251">
        <v>730</v>
      </c>
      <c r="C574" s="1251" t="s">
        <v>1750</v>
      </c>
      <c r="D574" s="1251">
        <v>759800</v>
      </c>
      <c r="E574" s="1251" t="s">
        <v>2132</v>
      </c>
      <c r="F574" s="1251">
        <v>2019</v>
      </c>
      <c r="G574" s="1252">
        <v>11</v>
      </c>
      <c r="H574" s="1252">
        <v>11</v>
      </c>
      <c r="I574" s="1252">
        <v>11</v>
      </c>
      <c r="J574" s="1252">
        <v>11</v>
      </c>
      <c r="K574" s="1252">
        <v>11</v>
      </c>
      <c r="L574" s="1252">
        <v>11</v>
      </c>
      <c r="M574" s="1252">
        <v>11</v>
      </c>
      <c r="N574" s="1252">
        <v>11</v>
      </c>
      <c r="O574" s="1252">
        <v>11</v>
      </c>
      <c r="P574" s="1252">
        <v>11</v>
      </c>
      <c r="Q574" s="1252">
        <v>11</v>
      </c>
      <c r="R574" s="1252">
        <v>11</v>
      </c>
      <c r="S574" s="1252">
        <v>132</v>
      </c>
      <c r="T574" s="1252">
        <v>0</v>
      </c>
      <c r="U574" s="1251" t="s">
        <v>1065</v>
      </c>
      <c r="V574" s="1251" t="s">
        <v>397</v>
      </c>
      <c r="W574" s="1251" t="s">
        <v>2070</v>
      </c>
      <c r="X574" s="1251" t="s">
        <v>89</v>
      </c>
      <c r="Y574" s="1251">
        <v>759</v>
      </c>
      <c r="Z574" s="1251">
        <v>8</v>
      </c>
      <c r="AA574" s="1251" t="b">
        <v>0</v>
      </c>
    </row>
    <row r="575" spans="1:27" ht="12">
      <c r="A575" s="1251">
        <v>25</v>
      </c>
      <c r="B575" s="1251">
        <v>730</v>
      </c>
      <c r="C575" s="1251" t="s">
        <v>1750</v>
      </c>
      <c r="D575" s="1251">
        <v>776200</v>
      </c>
      <c r="E575" s="1251" t="s">
        <v>2134</v>
      </c>
      <c r="F575" s="1251">
        <v>2019</v>
      </c>
      <c r="G575" s="1252">
        <v>0</v>
      </c>
      <c r="H575" s="1252">
        <v>0</v>
      </c>
      <c r="I575" s="1252">
        <v>0</v>
      </c>
      <c r="J575" s="1252">
        <v>0</v>
      </c>
      <c r="K575" s="1252">
        <v>0</v>
      </c>
      <c r="L575" s="1252">
        <v>0</v>
      </c>
      <c r="M575" s="1252">
        <v>0</v>
      </c>
      <c r="N575" s="1252">
        <v>0</v>
      </c>
      <c r="O575" s="1252">
        <v>0</v>
      </c>
      <c r="P575" s="1252">
        <v>0</v>
      </c>
      <c r="Q575" s="1252">
        <v>0</v>
      </c>
      <c r="R575" s="1252">
        <v>0</v>
      </c>
      <c r="S575" s="1252">
        <v>0</v>
      </c>
      <c r="T575" s="1252">
        <v>0</v>
      </c>
      <c r="U575" s="1251" t="s">
        <v>1065</v>
      </c>
      <c r="V575" s="1251" t="s">
        <v>397</v>
      </c>
      <c r="W575" s="1251" t="s">
        <v>2015</v>
      </c>
      <c r="X575" s="1251" t="s">
        <v>89</v>
      </c>
      <c r="Y575" s="1251">
        <v>776</v>
      </c>
      <c r="Z575" s="1251">
        <v>2</v>
      </c>
      <c r="AA575" s="1251" t="b">
        <v>0</v>
      </c>
    </row>
    <row r="576" spans="1:27" ht="12">
      <c r="A576" s="1251">
        <v>25</v>
      </c>
      <c r="B576" s="1251">
        <v>730</v>
      </c>
      <c r="C576" s="1251" t="s">
        <v>1750</v>
      </c>
      <c r="D576" s="1251">
        <v>776210</v>
      </c>
      <c r="E576" s="1251" t="s">
        <v>2135</v>
      </c>
      <c r="F576" s="1251">
        <v>2019</v>
      </c>
      <c r="G576" s="1252">
        <v>0</v>
      </c>
      <c r="H576" s="1252">
        <v>0</v>
      </c>
      <c r="I576" s="1252">
        <v>0</v>
      </c>
      <c r="J576" s="1252">
        <v>0</v>
      </c>
      <c r="K576" s="1252">
        <v>0</v>
      </c>
      <c r="L576" s="1252">
        <v>0</v>
      </c>
      <c r="M576" s="1252">
        <v>0</v>
      </c>
      <c r="N576" s="1252">
        <v>0</v>
      </c>
      <c r="O576" s="1252">
        <v>0</v>
      </c>
      <c r="P576" s="1252">
        <v>-2.54</v>
      </c>
      <c r="Q576" s="1252">
        <v>0</v>
      </c>
      <c r="R576" s="1252">
        <v>0</v>
      </c>
      <c r="S576" s="1252">
        <v>-2.54</v>
      </c>
      <c r="T576" s="1252">
        <v>0</v>
      </c>
      <c r="U576" s="1251" t="s">
        <v>1065</v>
      </c>
      <c r="V576" s="1251" t="s">
        <v>397</v>
      </c>
      <c r="W576" s="1251" t="s">
        <v>1931</v>
      </c>
      <c r="X576" s="1251" t="s">
        <v>89</v>
      </c>
      <c r="Y576" s="1251">
        <v>776</v>
      </c>
      <c r="Z576" s="1251">
        <v>2</v>
      </c>
      <c r="AA576" s="1251" t="b">
        <v>0</v>
      </c>
    </row>
    <row r="577" spans="1:27" ht="12">
      <c r="A577" s="1251">
        <v>25</v>
      </c>
      <c r="B577" s="1251">
        <v>730</v>
      </c>
      <c r="C577" s="1251" t="s">
        <v>1750</v>
      </c>
      <c r="D577" s="1251">
        <v>776220</v>
      </c>
      <c r="E577" s="1251" t="s">
        <v>2136</v>
      </c>
      <c r="F577" s="1251">
        <v>2019</v>
      </c>
      <c r="G577" s="1252">
        <v>0</v>
      </c>
      <c r="H577" s="1252">
        <v>0</v>
      </c>
      <c r="I577" s="1252">
        <v>0</v>
      </c>
      <c r="J577" s="1252">
        <v>0</v>
      </c>
      <c r="K577" s="1252">
        <v>0</v>
      </c>
      <c r="L577" s="1252">
        <v>0</v>
      </c>
      <c r="M577" s="1252">
        <v>0</v>
      </c>
      <c r="N577" s="1252">
        <v>0</v>
      </c>
      <c r="O577" s="1252">
        <v>0</v>
      </c>
      <c r="P577" s="1252">
        <v>-3.1499999999999999</v>
      </c>
      <c r="Q577" s="1252">
        <v>0</v>
      </c>
      <c r="R577" s="1252">
        <v>0</v>
      </c>
      <c r="S577" s="1252">
        <v>-3.1499999999999999</v>
      </c>
      <c r="T577" s="1252">
        <v>0</v>
      </c>
      <c r="U577" s="1251" t="s">
        <v>1065</v>
      </c>
      <c r="V577" s="1251" t="s">
        <v>397</v>
      </c>
      <c r="W577" s="1251" t="s">
        <v>1948</v>
      </c>
      <c r="X577" s="1251" t="s">
        <v>89</v>
      </c>
      <c r="Y577" s="1251">
        <v>776</v>
      </c>
      <c r="Z577" s="1251">
        <v>2</v>
      </c>
      <c r="AA577" s="1251" t="b">
        <v>0</v>
      </c>
    </row>
    <row r="578" spans="1:27" ht="12">
      <c r="A578" s="1251">
        <v>25</v>
      </c>
      <c r="B578" s="1251">
        <v>730</v>
      </c>
      <c r="C578" s="1251" t="s">
        <v>1750</v>
      </c>
      <c r="D578" s="1251">
        <v>776230</v>
      </c>
      <c r="E578" s="1251" t="s">
        <v>2137</v>
      </c>
      <c r="F578" s="1251">
        <v>2019</v>
      </c>
      <c r="G578" s="1252">
        <v>0</v>
      </c>
      <c r="H578" s="1252">
        <v>0</v>
      </c>
      <c r="I578" s="1252">
        <v>0</v>
      </c>
      <c r="J578" s="1252">
        <v>0</v>
      </c>
      <c r="K578" s="1252">
        <v>0</v>
      </c>
      <c r="L578" s="1252">
        <v>0</v>
      </c>
      <c r="M578" s="1252">
        <v>0</v>
      </c>
      <c r="N578" s="1252">
        <v>0</v>
      </c>
      <c r="O578" s="1252">
        <v>0</v>
      </c>
      <c r="P578" s="1252">
        <v>-1.25</v>
      </c>
      <c r="Q578" s="1252">
        <v>0</v>
      </c>
      <c r="R578" s="1252">
        <v>0</v>
      </c>
      <c r="S578" s="1252">
        <v>-1.25</v>
      </c>
      <c r="T578" s="1252">
        <v>0</v>
      </c>
      <c r="U578" s="1251" t="s">
        <v>1065</v>
      </c>
      <c r="V578" s="1251" t="s">
        <v>402</v>
      </c>
      <c r="W578" s="1251" t="s">
        <v>402</v>
      </c>
      <c r="X578" s="1251" t="s">
        <v>89</v>
      </c>
      <c r="Y578" s="1251">
        <v>776</v>
      </c>
      <c r="Z578" s="1251">
        <v>2</v>
      </c>
      <c r="AA578" s="1251" t="b">
        <v>0</v>
      </c>
    </row>
    <row r="579" spans="1:27" ht="12">
      <c r="A579" s="1251">
        <v>25</v>
      </c>
      <c r="B579" s="1251">
        <v>730</v>
      </c>
      <c r="C579" s="1251" t="s">
        <v>1750</v>
      </c>
      <c r="D579" s="1251">
        <v>776240</v>
      </c>
      <c r="E579" s="1251" t="s">
        <v>2138</v>
      </c>
      <c r="F579" s="1251">
        <v>2019</v>
      </c>
      <c r="G579" s="1252">
        <v>0</v>
      </c>
      <c r="H579" s="1252">
        <v>0</v>
      </c>
      <c r="I579" s="1252">
        <v>0</v>
      </c>
      <c r="J579" s="1252">
        <v>0</v>
      </c>
      <c r="K579" s="1252">
        <v>0</v>
      </c>
      <c r="L579" s="1252">
        <v>0</v>
      </c>
      <c r="M579" s="1252">
        <v>0</v>
      </c>
      <c r="N579" s="1252">
        <v>0</v>
      </c>
      <c r="O579" s="1252">
        <v>0</v>
      </c>
      <c r="P579" s="1252">
        <v>-5.4500000000000002</v>
      </c>
      <c r="Q579" s="1252">
        <v>0</v>
      </c>
      <c r="R579" s="1252">
        <v>-5.6600000000000001</v>
      </c>
      <c r="S579" s="1252">
        <v>-11.109999999999999</v>
      </c>
      <c r="T579" s="1252">
        <v>0</v>
      </c>
      <c r="U579" s="1251" t="s">
        <v>1065</v>
      </c>
      <c r="V579" s="1251" t="s">
        <v>397</v>
      </c>
      <c r="W579" s="1251" t="s">
        <v>2015</v>
      </c>
      <c r="X579" s="1251" t="s">
        <v>89</v>
      </c>
      <c r="Y579" s="1251">
        <v>776</v>
      </c>
      <c r="Z579" s="1251">
        <v>2</v>
      </c>
      <c r="AA579" s="1251" t="b">
        <v>0</v>
      </c>
    </row>
    <row r="580" spans="1:27" ht="12">
      <c r="A580" s="1251">
        <v>25</v>
      </c>
      <c r="B580" s="1251">
        <v>740</v>
      </c>
      <c r="C580" s="1251" t="s">
        <v>1753</v>
      </c>
      <c r="D580" s="1251">
        <v>403200</v>
      </c>
      <c r="E580" s="1251" t="s">
        <v>2090</v>
      </c>
      <c r="F580" s="1251">
        <v>2019</v>
      </c>
      <c r="G580" s="1252">
        <v>5864.8900000000003</v>
      </c>
      <c r="H580" s="1252">
        <v>5880.6300000000001</v>
      </c>
      <c r="I580" s="1252">
        <v>5872.7600000000002</v>
      </c>
      <c r="J580" s="1252">
        <v>5376.1300000000001</v>
      </c>
      <c r="K580" s="1252">
        <v>5376.5200000000004</v>
      </c>
      <c r="L580" s="1252">
        <v>5376.5200000000004</v>
      </c>
      <c r="M580" s="1252">
        <v>5678.1800000000003</v>
      </c>
      <c r="N580" s="1252">
        <v>5678.1800000000003</v>
      </c>
      <c r="O580" s="1252">
        <v>5678.1800000000003</v>
      </c>
      <c r="P580" s="1252">
        <v>5769</v>
      </c>
      <c r="Q580" s="1252">
        <v>5769</v>
      </c>
      <c r="R580" s="1252">
        <v>5769</v>
      </c>
      <c r="S580" s="1252">
        <v>68088.989999999991</v>
      </c>
      <c r="T580" s="1252">
        <v>0</v>
      </c>
      <c r="U580" s="1251" t="s">
        <v>1065</v>
      </c>
      <c r="V580" s="1251" t="s">
        <v>88</v>
      </c>
      <c r="W580" s="1251" t="s">
        <v>88</v>
      </c>
      <c r="X580" s="1251" t="s">
        <v>89</v>
      </c>
      <c r="Y580" s="1251">
        <v>403</v>
      </c>
      <c r="Z580" s="1251">
        <v>2</v>
      </c>
      <c r="AA580" s="1251" t="b">
        <v>0</v>
      </c>
    </row>
    <row r="581" spans="1:27" ht="12">
      <c r="A581" s="1251">
        <v>25</v>
      </c>
      <c r="B581" s="1251">
        <v>740</v>
      </c>
      <c r="C581" s="1251" t="s">
        <v>1753</v>
      </c>
      <c r="D581" s="1251">
        <v>406000</v>
      </c>
      <c r="E581" s="1251" t="s">
        <v>1912</v>
      </c>
      <c r="F581" s="1251">
        <v>2019</v>
      </c>
      <c r="G581" s="1252">
        <v>-1917.1199999999999</v>
      </c>
      <c r="H581" s="1252">
        <v>-1917.1199999999999</v>
      </c>
      <c r="I581" s="1252">
        <v>-1917.1300000000001</v>
      </c>
      <c r="J581" s="1252">
        <v>-1917.1199999999999</v>
      </c>
      <c r="K581" s="1252">
        <v>-1917.1199999999999</v>
      </c>
      <c r="L581" s="1252">
        <v>-1917.1300000000001</v>
      </c>
      <c r="M581" s="1252">
        <v>-1917.1199999999999</v>
      </c>
      <c r="N581" s="1252">
        <v>-1917.1199999999999</v>
      </c>
      <c r="O581" s="1252">
        <v>-1917.1199999999999</v>
      </c>
      <c r="P581" s="1252">
        <v>-1917.1300000000001</v>
      </c>
      <c r="Q581" s="1252">
        <v>-1917.1300000000001</v>
      </c>
      <c r="R581" s="1252">
        <v>-1917.1199999999999</v>
      </c>
      <c r="S581" s="1252">
        <v>-23005.48</v>
      </c>
      <c r="T581" s="1252">
        <v>0</v>
      </c>
      <c r="U581" s="1251" t="s">
        <v>1065</v>
      </c>
      <c r="V581" s="1251" t="s">
        <v>400</v>
      </c>
      <c r="W581" s="1251" t="s">
        <v>400</v>
      </c>
      <c r="X581" s="1251" t="s">
        <v>89</v>
      </c>
      <c r="Y581" s="1251">
        <v>406</v>
      </c>
      <c r="Z581" s="1251">
        <v>0</v>
      </c>
      <c r="AA581" s="1251" t="b">
        <v>0</v>
      </c>
    </row>
    <row r="582" spans="1:27" ht="12">
      <c r="A582" s="1251">
        <v>25</v>
      </c>
      <c r="B582" s="1251">
        <v>740</v>
      </c>
      <c r="C582" s="1251" t="s">
        <v>1753</v>
      </c>
      <c r="D582" s="1251">
        <v>408101</v>
      </c>
      <c r="E582" s="1251" t="s">
        <v>932</v>
      </c>
      <c r="F582" s="1251">
        <v>2019</v>
      </c>
      <c r="G582" s="1252">
        <v>446.11000000000001</v>
      </c>
      <c r="H582" s="1252">
        <v>455.91000000000003</v>
      </c>
      <c r="I582" s="1252">
        <v>451.00999999999999</v>
      </c>
      <c r="J582" s="1252">
        <v>451.00999999999999</v>
      </c>
      <c r="K582" s="1252">
        <v>451.00999999999999</v>
      </c>
      <c r="L582" s="1252">
        <v>476.88</v>
      </c>
      <c r="M582" s="1252">
        <v>455.31999999999999</v>
      </c>
      <c r="N582" s="1252">
        <v>455.31999999999999</v>
      </c>
      <c r="O582" s="1252">
        <v>455.31999999999999</v>
      </c>
      <c r="P582" s="1252">
        <v>455.31999999999999</v>
      </c>
      <c r="Q582" s="1252">
        <v>455.31999999999999</v>
      </c>
      <c r="R582" s="1252">
        <v>455.32999999999998</v>
      </c>
      <c r="S582" s="1252">
        <v>5463.8599999999997</v>
      </c>
      <c r="T582" s="1252">
        <v>0</v>
      </c>
      <c r="U582" s="1251" t="s">
        <v>1065</v>
      </c>
      <c r="V582" s="1251" t="s">
        <v>402</v>
      </c>
      <c r="W582" s="1251" t="s">
        <v>402</v>
      </c>
      <c r="X582" s="1251" t="s">
        <v>89</v>
      </c>
      <c r="Y582" s="1251">
        <v>408</v>
      </c>
      <c r="Z582" s="1251">
        <v>1</v>
      </c>
      <c r="AA582" s="1251" t="b">
        <v>0</v>
      </c>
    </row>
    <row r="583" spans="1:27" ht="12">
      <c r="A583" s="1251">
        <v>25</v>
      </c>
      <c r="B583" s="1251">
        <v>740</v>
      </c>
      <c r="C583" s="1251" t="s">
        <v>1753</v>
      </c>
      <c r="D583" s="1251">
        <v>408102</v>
      </c>
      <c r="E583" s="1251" t="s">
        <v>934</v>
      </c>
      <c r="F583" s="1251">
        <v>2019</v>
      </c>
      <c r="G583" s="1252">
        <v>6.8799999999999999</v>
      </c>
      <c r="H583" s="1252">
        <v>7.9500000000000002</v>
      </c>
      <c r="I583" s="1252">
        <v>7.4199999999999999</v>
      </c>
      <c r="J583" s="1252">
        <v>7.4199999999999999</v>
      </c>
      <c r="K583" s="1252">
        <v>7.4199999999999999</v>
      </c>
      <c r="L583" s="1252">
        <v>7.4199999999999999</v>
      </c>
      <c r="M583" s="1252">
        <v>7.4199999999999999</v>
      </c>
      <c r="N583" s="1252">
        <v>7.4199999999999999</v>
      </c>
      <c r="O583" s="1252">
        <v>7.4199999999999999</v>
      </c>
      <c r="P583" s="1252">
        <v>7.4199999999999999</v>
      </c>
      <c r="Q583" s="1252">
        <v>7.4199999999999999</v>
      </c>
      <c r="R583" s="1252">
        <v>7.4199999999999999</v>
      </c>
      <c r="S583" s="1252">
        <v>89.030000000000015</v>
      </c>
      <c r="T583" s="1252">
        <v>0</v>
      </c>
      <c r="U583" s="1251" t="s">
        <v>1065</v>
      </c>
      <c r="V583" s="1251" t="s">
        <v>402</v>
      </c>
      <c r="W583" s="1251" t="s">
        <v>402</v>
      </c>
      <c r="X583" s="1251" t="s">
        <v>89</v>
      </c>
      <c r="Y583" s="1251">
        <v>408</v>
      </c>
      <c r="Z583" s="1251">
        <v>1</v>
      </c>
      <c r="AA583" s="1251" t="b">
        <v>0</v>
      </c>
    </row>
    <row r="584" spans="1:27" ht="12">
      <c r="A584" s="1251">
        <v>25</v>
      </c>
      <c r="B584" s="1251">
        <v>740</v>
      </c>
      <c r="C584" s="1251" t="s">
        <v>1753</v>
      </c>
      <c r="D584" s="1251">
        <v>408121</v>
      </c>
      <c r="E584" s="1251" t="s">
        <v>1914</v>
      </c>
      <c r="F584" s="1251">
        <v>2019</v>
      </c>
      <c r="G584" s="1252">
        <v>11.08</v>
      </c>
      <c r="H584" s="1252">
        <v>14.23</v>
      </c>
      <c r="I584" s="1252">
        <v>20.960000000000001</v>
      </c>
      <c r="J584" s="1252">
        <v>10.35</v>
      </c>
      <c r="K584" s="1252">
        <v>147.86000000000001</v>
      </c>
      <c r="L584" s="1252">
        <v>457.95999999999998</v>
      </c>
      <c r="M584" s="1252">
        <v>195.38</v>
      </c>
      <c r="N584" s="1252">
        <v>254.84999999999999</v>
      </c>
      <c r="O584" s="1252">
        <v>276.86000000000001</v>
      </c>
      <c r="P584" s="1252">
        <v>213.63</v>
      </c>
      <c r="Q584" s="1252">
        <v>222.21000000000001</v>
      </c>
      <c r="R584" s="1252">
        <v>305.36000000000001</v>
      </c>
      <c r="S584" s="1252">
        <v>2130.7300000000005</v>
      </c>
      <c r="T584" s="1252">
        <v>0</v>
      </c>
      <c r="U584" s="1251" t="s">
        <v>1065</v>
      </c>
      <c r="V584" s="1251" t="s">
        <v>402</v>
      </c>
      <c r="W584" s="1251" t="s">
        <v>402</v>
      </c>
      <c r="X584" s="1251" t="s">
        <v>89</v>
      </c>
      <c r="Y584" s="1251">
        <v>408</v>
      </c>
      <c r="Z584" s="1251">
        <v>1</v>
      </c>
      <c r="AA584" s="1251" t="b">
        <v>0</v>
      </c>
    </row>
    <row r="585" spans="1:27" ht="12">
      <c r="A585" s="1251">
        <v>25</v>
      </c>
      <c r="B585" s="1251">
        <v>740</v>
      </c>
      <c r="C585" s="1251" t="s">
        <v>1753</v>
      </c>
      <c r="D585" s="1251">
        <v>408122</v>
      </c>
      <c r="E585" s="1251" t="s">
        <v>2091</v>
      </c>
      <c r="F585" s="1251">
        <v>2019</v>
      </c>
      <c r="G585" s="1252">
        <v>0.54000000000000004</v>
      </c>
      <c r="H585" s="1252">
        <v>0.040000000000000001</v>
      </c>
      <c r="I585" s="1252">
        <v>0.01</v>
      </c>
      <c r="J585" s="1252">
        <v>0.01</v>
      </c>
      <c r="K585" s="1252">
        <v>0.40999999999999998</v>
      </c>
      <c r="L585" s="1252">
        <v>1.1499999999999999</v>
      </c>
      <c r="M585" s="1252">
        <v>0.31</v>
      </c>
      <c r="N585" s="1252">
        <v>0.54000000000000004</v>
      </c>
      <c r="O585" s="1252">
        <v>0</v>
      </c>
      <c r="P585" s="1252">
        <v>0</v>
      </c>
      <c r="Q585" s="1252">
        <v>0</v>
      </c>
      <c r="R585" s="1252">
        <v>10.49</v>
      </c>
      <c r="S585" s="1252">
        <v>13.5</v>
      </c>
      <c r="T585" s="1252">
        <v>0</v>
      </c>
      <c r="U585" s="1251" t="s">
        <v>1065</v>
      </c>
      <c r="V585" s="1251" t="s">
        <v>402</v>
      </c>
      <c r="W585" s="1251" t="s">
        <v>402</v>
      </c>
      <c r="X585" s="1251" t="s">
        <v>89</v>
      </c>
      <c r="Y585" s="1251">
        <v>408</v>
      </c>
      <c r="Z585" s="1251">
        <v>1</v>
      </c>
      <c r="AA585" s="1251" t="b">
        <v>0</v>
      </c>
    </row>
    <row r="586" spans="1:27" ht="12">
      <c r="A586" s="1251">
        <v>25</v>
      </c>
      <c r="B586" s="1251">
        <v>740</v>
      </c>
      <c r="C586" s="1251" t="s">
        <v>1753</v>
      </c>
      <c r="D586" s="1251">
        <v>408123</v>
      </c>
      <c r="E586" s="1251" t="s">
        <v>2092</v>
      </c>
      <c r="F586" s="1251">
        <v>2019</v>
      </c>
      <c r="G586" s="1252">
        <v>1.51</v>
      </c>
      <c r="H586" s="1252">
        <v>1.6899999999999999</v>
      </c>
      <c r="I586" s="1252">
        <v>2.0299999999999998</v>
      </c>
      <c r="J586" s="1252">
        <v>0.53000000000000003</v>
      </c>
      <c r="K586" s="1252">
        <v>9.1799999999999997</v>
      </c>
      <c r="L586" s="1252">
        <v>14.99</v>
      </c>
      <c r="M586" s="1252">
        <v>3.4900000000000002</v>
      </c>
      <c r="N586" s="1252">
        <v>2.8199999999999998</v>
      </c>
      <c r="O586" s="1252">
        <v>3.3799999999999999</v>
      </c>
      <c r="P586" s="1252">
        <v>1.9299999999999999</v>
      </c>
      <c r="Q586" s="1252">
        <v>1.8300000000000001</v>
      </c>
      <c r="R586" s="1252">
        <v>17.23</v>
      </c>
      <c r="S586" s="1252">
        <v>60.609999999999999</v>
      </c>
      <c r="T586" s="1252">
        <v>0</v>
      </c>
      <c r="U586" s="1251" t="s">
        <v>1065</v>
      </c>
      <c r="V586" s="1251" t="s">
        <v>402</v>
      </c>
      <c r="W586" s="1251" t="s">
        <v>402</v>
      </c>
      <c r="X586" s="1251" t="s">
        <v>89</v>
      </c>
      <c r="Y586" s="1251">
        <v>408</v>
      </c>
      <c r="Z586" s="1251">
        <v>1</v>
      </c>
      <c r="AA586" s="1251" t="b">
        <v>0</v>
      </c>
    </row>
    <row r="587" spans="1:27" ht="12">
      <c r="A587" s="1251">
        <v>25</v>
      </c>
      <c r="B587" s="1251">
        <v>740</v>
      </c>
      <c r="C587" s="1251" t="s">
        <v>1753</v>
      </c>
      <c r="D587" s="1251">
        <v>408203</v>
      </c>
      <c r="E587" s="1251" t="s">
        <v>2093</v>
      </c>
      <c r="F587" s="1251">
        <v>2019</v>
      </c>
      <c r="G587" s="1252">
        <v>106</v>
      </c>
      <c r="H587" s="1252">
        <v>229</v>
      </c>
      <c r="I587" s="1252">
        <v>166</v>
      </c>
      <c r="J587" s="1252">
        <v>164</v>
      </c>
      <c r="K587" s="1252">
        <v>167</v>
      </c>
      <c r="L587" s="1252">
        <v>163</v>
      </c>
      <c r="M587" s="1252">
        <v>168</v>
      </c>
      <c r="N587" s="1252">
        <v>236</v>
      </c>
      <c r="O587" s="1252">
        <v>160</v>
      </c>
      <c r="P587" s="1252">
        <v>167</v>
      </c>
      <c r="Q587" s="1252">
        <v>191</v>
      </c>
      <c r="R587" s="1252">
        <v>166</v>
      </c>
      <c r="S587" s="1252">
        <v>2083</v>
      </c>
      <c r="T587" s="1252">
        <v>0</v>
      </c>
      <c r="U587" s="1251" t="s">
        <v>1065</v>
      </c>
      <c r="V587" s="1251" t="s">
        <v>402</v>
      </c>
      <c r="W587" s="1251" t="s">
        <v>402</v>
      </c>
      <c r="X587" s="1251" t="s">
        <v>89</v>
      </c>
      <c r="Y587" s="1251">
        <v>408</v>
      </c>
      <c r="Z587" s="1251">
        <v>2</v>
      </c>
      <c r="AA587" s="1251" t="b">
        <v>0</v>
      </c>
    </row>
    <row r="588" spans="1:27" ht="12">
      <c r="A588" s="1251">
        <v>25</v>
      </c>
      <c r="B588" s="1251">
        <v>740</v>
      </c>
      <c r="C588" s="1251" t="s">
        <v>1753</v>
      </c>
      <c r="D588" s="1251">
        <v>408205</v>
      </c>
      <c r="E588" s="1251" t="s">
        <v>2094</v>
      </c>
      <c r="F588" s="1251">
        <v>2019</v>
      </c>
      <c r="G588" s="1252">
        <v>269</v>
      </c>
      <c r="H588" s="1252">
        <v>638</v>
      </c>
      <c r="I588" s="1252">
        <v>450</v>
      </c>
      <c r="J588" s="1252">
        <v>443</v>
      </c>
      <c r="K588" s="1252">
        <v>452</v>
      </c>
      <c r="L588" s="1252">
        <v>442</v>
      </c>
      <c r="M588" s="1252">
        <v>454</v>
      </c>
      <c r="N588" s="1252">
        <v>638</v>
      </c>
      <c r="O588" s="1252">
        <v>433</v>
      </c>
      <c r="P588" s="1252">
        <v>451</v>
      </c>
      <c r="Q588" s="1252">
        <v>516</v>
      </c>
      <c r="R588" s="1252">
        <v>449</v>
      </c>
      <c r="S588" s="1252">
        <v>5635</v>
      </c>
      <c r="T588" s="1252">
        <v>0</v>
      </c>
      <c r="U588" s="1251" t="s">
        <v>1065</v>
      </c>
      <c r="V588" s="1251" t="s">
        <v>402</v>
      </c>
      <c r="W588" s="1251" t="s">
        <v>402</v>
      </c>
      <c r="X588" s="1251" t="s">
        <v>89</v>
      </c>
      <c r="Y588" s="1251">
        <v>408</v>
      </c>
      <c r="Z588" s="1251">
        <v>2</v>
      </c>
      <c r="AA588" s="1251" t="b">
        <v>0</v>
      </c>
    </row>
    <row r="589" spans="1:27" ht="12">
      <c r="A589" s="1251">
        <v>25</v>
      </c>
      <c r="B589" s="1251">
        <v>740</v>
      </c>
      <c r="C589" s="1251" t="s">
        <v>1753</v>
      </c>
      <c r="D589" s="1251">
        <v>408206</v>
      </c>
      <c r="E589" s="1251" t="s">
        <v>1321</v>
      </c>
      <c r="F589" s="1251">
        <v>2019</v>
      </c>
      <c r="G589" s="1252">
        <v>602</v>
      </c>
      <c r="H589" s="1252">
        <v>1174</v>
      </c>
      <c r="I589" s="1252">
        <v>879</v>
      </c>
      <c r="J589" s="1252">
        <v>868</v>
      </c>
      <c r="K589" s="1252">
        <v>885</v>
      </c>
      <c r="L589" s="1252">
        <v>865</v>
      </c>
      <c r="M589" s="1252">
        <v>888</v>
      </c>
      <c r="N589" s="1252">
        <v>1247</v>
      </c>
      <c r="O589" s="1252">
        <v>847</v>
      </c>
      <c r="P589" s="1252">
        <v>882</v>
      </c>
      <c r="Q589" s="1252">
        <v>1011</v>
      </c>
      <c r="R589" s="1252">
        <v>877</v>
      </c>
      <c r="S589" s="1252">
        <v>11025</v>
      </c>
      <c r="T589" s="1252">
        <v>0</v>
      </c>
      <c r="U589" s="1251" t="s">
        <v>1065</v>
      </c>
      <c r="V589" s="1251" t="s">
        <v>402</v>
      </c>
      <c r="W589" s="1251" t="s">
        <v>402</v>
      </c>
      <c r="X589" s="1251" t="s">
        <v>89</v>
      </c>
      <c r="Y589" s="1251">
        <v>408</v>
      </c>
      <c r="Z589" s="1251">
        <v>2</v>
      </c>
      <c r="AA589" s="1251" t="b">
        <v>0</v>
      </c>
    </row>
    <row r="590" spans="1:27" ht="12">
      <c r="A590" s="1251">
        <v>25</v>
      </c>
      <c r="B590" s="1251">
        <v>740</v>
      </c>
      <c r="C590" s="1251" t="s">
        <v>1753</v>
      </c>
      <c r="D590" s="1251">
        <v>521100</v>
      </c>
      <c r="E590" s="1251" t="s">
        <v>2095</v>
      </c>
      <c r="F590" s="1251">
        <v>2019</v>
      </c>
      <c r="G590" s="1252">
        <v>-12742.889999999999</v>
      </c>
      <c r="H590" s="1252">
        <v>-11509.219999999999</v>
      </c>
      <c r="I590" s="1252">
        <v>-13153.610000000001</v>
      </c>
      <c r="J590" s="1252">
        <v>-12332.17</v>
      </c>
      <c r="K590" s="1252">
        <v>-12742.889999999999</v>
      </c>
      <c r="L590" s="1252">
        <v>-11509.219999999999</v>
      </c>
      <c r="M590" s="1252">
        <v>-12742.889999999999</v>
      </c>
      <c r="N590" s="1252">
        <v>-12742.889999999999</v>
      </c>
      <c r="O590" s="1252">
        <v>-11509.219999999999</v>
      </c>
      <c r="P590" s="1252">
        <v>-12742.889999999999</v>
      </c>
      <c r="Q590" s="1252">
        <v>-12332.17</v>
      </c>
      <c r="R590" s="1252">
        <v>-12330.66</v>
      </c>
      <c r="S590" s="1252">
        <v>-148390.72</v>
      </c>
      <c r="T590" s="1252">
        <v>0</v>
      </c>
      <c r="U590" s="1251" t="s">
        <v>1065</v>
      </c>
      <c r="V590" s="1251" t="s">
        <v>1286</v>
      </c>
      <c r="W590" s="1251" t="s">
        <v>2096</v>
      </c>
      <c r="X590" s="1251" t="s">
        <v>89</v>
      </c>
      <c r="Y590" s="1251">
        <v>521</v>
      </c>
      <c r="Z590" s="1251">
        <v>1</v>
      </c>
      <c r="AA590" s="1251" t="b">
        <v>0</v>
      </c>
    </row>
    <row r="591" spans="1:27" ht="12">
      <c r="A591" s="1251">
        <v>25</v>
      </c>
      <c r="B591" s="1251">
        <v>740</v>
      </c>
      <c r="C591" s="1251" t="s">
        <v>1753</v>
      </c>
      <c r="D591" s="1251">
        <v>521200</v>
      </c>
      <c r="E591" s="1251" t="s">
        <v>2097</v>
      </c>
      <c r="F591" s="1251">
        <v>2019</v>
      </c>
      <c r="G591" s="1252">
        <v>-421.94</v>
      </c>
      <c r="H591" s="1252">
        <v>-381.11000000000001</v>
      </c>
      <c r="I591" s="1252">
        <v>-435.56</v>
      </c>
      <c r="J591" s="1252">
        <v>-408.32999999999998</v>
      </c>
      <c r="K591" s="1252">
        <v>-421.94999999999999</v>
      </c>
      <c r="L591" s="1252">
        <v>-381.11000000000001</v>
      </c>
      <c r="M591" s="1252">
        <v>-421.94</v>
      </c>
      <c r="N591" s="1252">
        <v>-421.94999999999999</v>
      </c>
      <c r="O591" s="1252">
        <v>-381.11000000000001</v>
      </c>
      <c r="P591" s="1252">
        <v>-421.94</v>
      </c>
      <c r="Q591" s="1252">
        <v>-408.33999999999997</v>
      </c>
      <c r="R591" s="1252">
        <v>-408.32999999999998</v>
      </c>
      <c r="S591" s="1252">
        <v>-4913.6099999999997</v>
      </c>
      <c r="T591" s="1252">
        <v>0</v>
      </c>
      <c r="U591" s="1251" t="s">
        <v>1065</v>
      </c>
      <c r="V591" s="1251" t="s">
        <v>1286</v>
      </c>
      <c r="W591" s="1251" t="s">
        <v>2096</v>
      </c>
      <c r="X591" s="1251" t="s">
        <v>89</v>
      </c>
      <c r="Y591" s="1251">
        <v>521</v>
      </c>
      <c r="Z591" s="1251">
        <v>2</v>
      </c>
      <c r="AA591" s="1251" t="b">
        <v>0</v>
      </c>
    </row>
    <row r="592" spans="1:27" ht="12">
      <c r="A592" s="1251">
        <v>25</v>
      </c>
      <c r="B592" s="1251">
        <v>740</v>
      </c>
      <c r="C592" s="1251" t="s">
        <v>1753</v>
      </c>
      <c r="D592" s="1251">
        <v>701110</v>
      </c>
      <c r="E592" s="1251" t="s">
        <v>2141</v>
      </c>
      <c r="F592" s="1251">
        <v>2019</v>
      </c>
      <c r="G592" s="1252">
        <v>0</v>
      </c>
      <c r="H592" s="1252">
        <v>0</v>
      </c>
      <c r="I592" s="1252">
        <v>0</v>
      </c>
      <c r="J592" s="1252">
        <v>0</v>
      </c>
      <c r="K592" s="1252">
        <v>1776.28</v>
      </c>
      <c r="L592" s="1252">
        <v>3687.04</v>
      </c>
      <c r="M592" s="1252">
        <v>2501.9200000000001</v>
      </c>
      <c r="N592" s="1252">
        <v>2699.4400000000001</v>
      </c>
      <c r="O592" s="1252">
        <v>2551.3000000000002</v>
      </c>
      <c r="P592" s="1252">
        <v>2485.46</v>
      </c>
      <c r="Q592" s="1252">
        <v>2501.9200000000001</v>
      </c>
      <c r="R592" s="1252">
        <v>3028.6399999999999</v>
      </c>
      <c r="S592" s="1252">
        <v>21232</v>
      </c>
      <c r="T592" s="1252">
        <v>0</v>
      </c>
      <c r="U592" s="1251" t="s">
        <v>1065</v>
      </c>
      <c r="V592" s="1251" t="s">
        <v>397</v>
      </c>
      <c r="W592" s="1251" t="s">
        <v>1931</v>
      </c>
      <c r="X592" s="1251" t="s">
        <v>89</v>
      </c>
      <c r="Y592" s="1251">
        <v>701</v>
      </c>
      <c r="Z592" s="1251">
        <v>1</v>
      </c>
      <c r="AA592" s="1251" t="b">
        <v>0</v>
      </c>
    </row>
    <row r="593" spans="1:27" ht="12">
      <c r="A593" s="1251">
        <v>25</v>
      </c>
      <c r="B593" s="1251">
        <v>740</v>
      </c>
      <c r="C593" s="1251" t="s">
        <v>1753</v>
      </c>
      <c r="D593" s="1251">
        <v>701119</v>
      </c>
      <c r="E593" s="1251" t="s">
        <v>2142</v>
      </c>
      <c r="F593" s="1251">
        <v>2019</v>
      </c>
      <c r="G593" s="1252">
        <v>0</v>
      </c>
      <c r="H593" s="1252">
        <v>0</v>
      </c>
      <c r="I593" s="1252">
        <v>0</v>
      </c>
      <c r="J593" s="1252">
        <v>0</v>
      </c>
      <c r="K593" s="1252">
        <v>0</v>
      </c>
      <c r="L593" s="1252">
        <v>49.380000000000003</v>
      </c>
      <c r="M593" s="1252">
        <v>0</v>
      </c>
      <c r="N593" s="1252">
        <v>0</v>
      </c>
      <c r="O593" s="1252">
        <v>0</v>
      </c>
      <c r="P593" s="1252">
        <v>0</v>
      </c>
      <c r="Q593" s="1252">
        <v>0</v>
      </c>
      <c r="R593" s="1252">
        <v>0</v>
      </c>
      <c r="S593" s="1252">
        <v>49.380000000000003</v>
      </c>
      <c r="T593" s="1252">
        <v>0</v>
      </c>
      <c r="U593" s="1251" t="s">
        <v>1065</v>
      </c>
      <c r="V593" s="1251" t="s">
        <v>397</v>
      </c>
      <c r="W593" s="1251" t="s">
        <v>1933</v>
      </c>
      <c r="X593" s="1251" t="s">
        <v>89</v>
      </c>
      <c r="Y593" s="1251">
        <v>701</v>
      </c>
      <c r="Z593" s="1251">
        <v>1</v>
      </c>
      <c r="AA593" s="1251" t="b">
        <v>0</v>
      </c>
    </row>
    <row r="594" spans="1:27" ht="12">
      <c r="A594" s="1251">
        <v>25</v>
      </c>
      <c r="B594" s="1251">
        <v>740</v>
      </c>
      <c r="C594" s="1251" t="s">
        <v>1753</v>
      </c>
      <c r="D594" s="1251">
        <v>701810</v>
      </c>
      <c r="E594" s="1251" t="s">
        <v>2098</v>
      </c>
      <c r="F594" s="1251">
        <v>2019</v>
      </c>
      <c r="G594" s="1252">
        <v>144</v>
      </c>
      <c r="H594" s="1252">
        <v>144</v>
      </c>
      <c r="I594" s="1252">
        <v>144</v>
      </c>
      <c r="J594" s="1252">
        <v>126</v>
      </c>
      <c r="K594" s="1252">
        <v>130</v>
      </c>
      <c r="L594" s="1252">
        <v>130</v>
      </c>
      <c r="M594" s="1252">
        <v>130</v>
      </c>
      <c r="N594" s="1252">
        <v>130</v>
      </c>
      <c r="O594" s="1252">
        <v>150</v>
      </c>
      <c r="P594" s="1252">
        <v>121</v>
      </c>
      <c r="Q594" s="1252">
        <v>121</v>
      </c>
      <c r="R594" s="1252">
        <v>121</v>
      </c>
      <c r="S594" s="1252">
        <v>1591</v>
      </c>
      <c r="T594" s="1252">
        <v>0</v>
      </c>
      <c r="U594" s="1251" t="s">
        <v>1065</v>
      </c>
      <c r="V594" s="1251" t="s">
        <v>397</v>
      </c>
      <c r="W594" s="1251" t="s">
        <v>1931</v>
      </c>
      <c r="X594" s="1251" t="s">
        <v>89</v>
      </c>
      <c r="Y594" s="1251">
        <v>701</v>
      </c>
      <c r="Z594" s="1251">
        <v>8</v>
      </c>
      <c r="AA594" s="1251" t="b">
        <v>0</v>
      </c>
    </row>
    <row r="595" spans="1:27" ht="12">
      <c r="A595" s="1251">
        <v>25</v>
      </c>
      <c r="B595" s="1251">
        <v>740</v>
      </c>
      <c r="C595" s="1251" t="s">
        <v>1753</v>
      </c>
      <c r="D595" s="1251">
        <v>704810</v>
      </c>
      <c r="E595" s="1251" t="s">
        <v>2099</v>
      </c>
      <c r="F595" s="1251">
        <v>2019</v>
      </c>
      <c r="G595" s="1252">
        <v>27.75</v>
      </c>
      <c r="H595" s="1252">
        <v>30</v>
      </c>
      <c r="I595" s="1252">
        <v>33.280000000000001</v>
      </c>
      <c r="J595" s="1252">
        <v>25.719999999999999</v>
      </c>
      <c r="K595" s="1252">
        <v>344.19</v>
      </c>
      <c r="L595" s="1252">
        <v>731.04999999999995</v>
      </c>
      <c r="M595" s="1252">
        <v>505.74000000000001</v>
      </c>
      <c r="N595" s="1252">
        <v>550.19000000000005</v>
      </c>
      <c r="O595" s="1252">
        <v>745.27999999999997</v>
      </c>
      <c r="P595" s="1252">
        <v>515.50999999999999</v>
      </c>
      <c r="Q595" s="1252">
        <v>541.47000000000003</v>
      </c>
      <c r="R595" s="1252">
        <v>652.47000000000003</v>
      </c>
      <c r="S595" s="1252">
        <v>4702.6500000000005</v>
      </c>
      <c r="T595" s="1252">
        <v>0</v>
      </c>
      <c r="U595" s="1251" t="s">
        <v>1065</v>
      </c>
      <c r="V595" s="1251" t="s">
        <v>397</v>
      </c>
      <c r="W595" s="1251" t="s">
        <v>1948</v>
      </c>
      <c r="X595" s="1251" t="s">
        <v>89</v>
      </c>
      <c r="Y595" s="1251">
        <v>704</v>
      </c>
      <c r="Z595" s="1251">
        <v>8</v>
      </c>
      <c r="AA595" s="1251" t="b">
        <v>0</v>
      </c>
    </row>
    <row r="596" spans="1:27" ht="12">
      <c r="A596" s="1251">
        <v>25</v>
      </c>
      <c r="B596" s="1251">
        <v>740</v>
      </c>
      <c r="C596" s="1251" t="s">
        <v>1753</v>
      </c>
      <c r="D596" s="1251">
        <v>704813</v>
      </c>
      <c r="E596" s="1251" t="s">
        <v>2100</v>
      </c>
      <c r="F596" s="1251">
        <v>2019</v>
      </c>
      <c r="G596" s="1252">
        <v>1.6100000000000001</v>
      </c>
      <c r="H596" s="1252">
        <v>2.3999999999999999</v>
      </c>
      <c r="I596" s="1252">
        <v>2.2599999999999998</v>
      </c>
      <c r="J596" s="1252">
        <v>1.7</v>
      </c>
      <c r="K596" s="1252">
        <v>23.18</v>
      </c>
      <c r="L596" s="1252">
        <v>48.119999999999997</v>
      </c>
      <c r="M596" s="1252">
        <v>34.439999999999998</v>
      </c>
      <c r="N596" s="1252">
        <v>39.659999999999997</v>
      </c>
      <c r="O596" s="1252">
        <v>50.75</v>
      </c>
      <c r="P596" s="1252">
        <v>36.409999999999997</v>
      </c>
      <c r="Q596" s="1252">
        <v>35.43</v>
      </c>
      <c r="R596" s="1252">
        <v>44.390000000000001</v>
      </c>
      <c r="S596" s="1252">
        <v>320.34999999999997</v>
      </c>
      <c r="T596" s="1252">
        <v>0</v>
      </c>
      <c r="U596" s="1251" t="s">
        <v>1065</v>
      </c>
      <c r="V596" s="1251" t="s">
        <v>397</v>
      </c>
      <c r="W596" s="1251" t="s">
        <v>1948</v>
      </c>
      <c r="X596" s="1251" t="s">
        <v>89</v>
      </c>
      <c r="Y596" s="1251">
        <v>704</v>
      </c>
      <c r="Z596" s="1251">
        <v>8</v>
      </c>
      <c r="AA596" s="1251" t="b">
        <v>0</v>
      </c>
    </row>
    <row r="597" spans="1:27" ht="12">
      <c r="A597" s="1251">
        <v>25</v>
      </c>
      <c r="B597" s="1251">
        <v>740</v>
      </c>
      <c r="C597" s="1251" t="s">
        <v>1753</v>
      </c>
      <c r="D597" s="1251">
        <v>704837</v>
      </c>
      <c r="E597" s="1251" t="s">
        <v>2101</v>
      </c>
      <c r="F597" s="1251">
        <v>2019</v>
      </c>
      <c r="G597" s="1252">
        <v>7.7199999999999998</v>
      </c>
      <c r="H597" s="1252">
        <v>10.59</v>
      </c>
      <c r="I597" s="1252">
        <v>9.3800000000000008</v>
      </c>
      <c r="J597" s="1252">
        <v>8.5899999999999999</v>
      </c>
      <c r="K597" s="1252">
        <v>119.05</v>
      </c>
      <c r="L597" s="1252">
        <v>306.95999999999998</v>
      </c>
      <c r="M597" s="1252">
        <v>170.47</v>
      </c>
      <c r="N597" s="1252">
        <v>176.34</v>
      </c>
      <c r="O597" s="1252">
        <v>235.78</v>
      </c>
      <c r="P597" s="1252">
        <v>165.06</v>
      </c>
      <c r="Q597" s="1252">
        <v>180.90000000000001</v>
      </c>
      <c r="R597" s="1252">
        <v>273.33999999999997</v>
      </c>
      <c r="S597" s="1252">
        <v>1664.1800000000001</v>
      </c>
      <c r="T597" s="1252">
        <v>0</v>
      </c>
      <c r="U597" s="1251" t="s">
        <v>1065</v>
      </c>
      <c r="V597" s="1251" t="s">
        <v>397</v>
      </c>
      <c r="W597" s="1251" t="s">
        <v>1948</v>
      </c>
      <c r="X597" s="1251" t="s">
        <v>89</v>
      </c>
      <c r="Y597" s="1251">
        <v>704</v>
      </c>
      <c r="Z597" s="1251">
        <v>8</v>
      </c>
      <c r="AA597" s="1251" t="b">
        <v>0</v>
      </c>
    </row>
    <row r="598" spans="1:27" ht="12">
      <c r="A598" s="1251">
        <v>25</v>
      </c>
      <c r="B598" s="1251">
        <v>740</v>
      </c>
      <c r="C598" s="1251" t="s">
        <v>1753</v>
      </c>
      <c r="D598" s="1251">
        <v>704838</v>
      </c>
      <c r="E598" s="1251" t="s">
        <v>2102</v>
      </c>
      <c r="F598" s="1251">
        <v>2019</v>
      </c>
      <c r="G598" s="1252">
        <v>62</v>
      </c>
      <c r="H598" s="1252">
        <v>62</v>
      </c>
      <c r="I598" s="1252">
        <v>62</v>
      </c>
      <c r="J598" s="1252">
        <v>62</v>
      </c>
      <c r="K598" s="1252">
        <v>62</v>
      </c>
      <c r="L598" s="1252">
        <v>62</v>
      </c>
      <c r="M598" s="1252">
        <v>62</v>
      </c>
      <c r="N598" s="1252">
        <v>62</v>
      </c>
      <c r="O598" s="1252">
        <v>62</v>
      </c>
      <c r="P598" s="1252">
        <v>62</v>
      </c>
      <c r="Q598" s="1252">
        <v>62</v>
      </c>
      <c r="R598" s="1252">
        <v>62</v>
      </c>
      <c r="S598" s="1252">
        <v>744</v>
      </c>
      <c r="T598" s="1252">
        <v>0</v>
      </c>
      <c r="U598" s="1251" t="s">
        <v>1065</v>
      </c>
      <c r="V598" s="1251" t="s">
        <v>397</v>
      </c>
      <c r="W598" s="1251" t="s">
        <v>1948</v>
      </c>
      <c r="X598" s="1251" t="s">
        <v>89</v>
      </c>
      <c r="Y598" s="1251">
        <v>704</v>
      </c>
      <c r="Z598" s="1251">
        <v>8</v>
      </c>
      <c r="AA598" s="1251" t="b">
        <v>0</v>
      </c>
    </row>
    <row r="599" spans="1:27" ht="12">
      <c r="A599" s="1251">
        <v>25</v>
      </c>
      <c r="B599" s="1251">
        <v>740</v>
      </c>
      <c r="C599" s="1251" t="s">
        <v>1753</v>
      </c>
      <c r="D599" s="1251">
        <v>704840</v>
      </c>
      <c r="E599" s="1251" t="s">
        <v>2103</v>
      </c>
      <c r="F599" s="1251">
        <v>2019</v>
      </c>
      <c r="G599" s="1252">
        <v>0.60999999999999999</v>
      </c>
      <c r="H599" s="1252">
        <v>0.66000000000000003</v>
      </c>
      <c r="I599" s="1252">
        <v>0.71999999999999997</v>
      </c>
      <c r="J599" s="1252">
        <v>0.55000000000000004</v>
      </c>
      <c r="K599" s="1252">
        <v>7.2400000000000002</v>
      </c>
      <c r="L599" s="1252">
        <v>15.65</v>
      </c>
      <c r="M599" s="1252">
        <v>10.359999999999999</v>
      </c>
      <c r="N599" s="1252">
        <v>10.890000000000001</v>
      </c>
      <c r="O599" s="1252">
        <v>14.76</v>
      </c>
      <c r="P599" s="1252">
        <v>10.4</v>
      </c>
      <c r="Q599" s="1252">
        <v>11.34</v>
      </c>
      <c r="R599" s="1252">
        <v>13.66</v>
      </c>
      <c r="S599" s="1252">
        <v>96.840000000000003</v>
      </c>
      <c r="T599" s="1252">
        <v>0</v>
      </c>
      <c r="U599" s="1251" t="s">
        <v>1065</v>
      </c>
      <c r="V599" s="1251" t="s">
        <v>397</v>
      </c>
      <c r="W599" s="1251" t="s">
        <v>1948</v>
      </c>
      <c r="X599" s="1251" t="s">
        <v>89</v>
      </c>
      <c r="Y599" s="1251">
        <v>704</v>
      </c>
      <c r="Z599" s="1251">
        <v>8</v>
      </c>
      <c r="AA599" s="1251" t="b">
        <v>0</v>
      </c>
    </row>
    <row r="600" spans="1:27" ht="12">
      <c r="A600" s="1251">
        <v>25</v>
      </c>
      <c r="B600" s="1251">
        <v>740</v>
      </c>
      <c r="C600" s="1251" t="s">
        <v>1753</v>
      </c>
      <c r="D600" s="1251">
        <v>704842</v>
      </c>
      <c r="E600" s="1251" t="s">
        <v>2104</v>
      </c>
      <c r="F600" s="1251">
        <v>2019</v>
      </c>
      <c r="G600" s="1252">
        <v>0.88</v>
      </c>
      <c r="H600" s="1252">
        <v>0.98999999999999999</v>
      </c>
      <c r="I600" s="1252">
        <v>1.0800000000000001</v>
      </c>
      <c r="J600" s="1252">
        <v>0.81999999999999995</v>
      </c>
      <c r="K600" s="1252">
        <v>10.75</v>
      </c>
      <c r="L600" s="1252">
        <v>22.600000000000001</v>
      </c>
      <c r="M600" s="1252">
        <v>14.279999999999999</v>
      </c>
      <c r="N600" s="1252">
        <v>15.06</v>
      </c>
      <c r="O600" s="1252">
        <v>20.41</v>
      </c>
      <c r="P600" s="1252">
        <v>13.58</v>
      </c>
      <c r="Q600" s="1252">
        <v>14.710000000000001</v>
      </c>
      <c r="R600" s="1252">
        <v>17.359999999999999</v>
      </c>
      <c r="S600" s="1252">
        <v>132.51999999999998</v>
      </c>
      <c r="T600" s="1252">
        <v>0</v>
      </c>
      <c r="U600" s="1251" t="s">
        <v>1065</v>
      </c>
      <c r="V600" s="1251" t="s">
        <v>397</v>
      </c>
      <c r="W600" s="1251" t="s">
        <v>1948</v>
      </c>
      <c r="X600" s="1251" t="s">
        <v>89</v>
      </c>
      <c r="Y600" s="1251">
        <v>704</v>
      </c>
      <c r="Z600" s="1251">
        <v>8</v>
      </c>
      <c r="AA600" s="1251" t="b">
        <v>0</v>
      </c>
    </row>
    <row r="601" spans="1:27" ht="12">
      <c r="A601" s="1251">
        <v>25</v>
      </c>
      <c r="B601" s="1251">
        <v>740</v>
      </c>
      <c r="C601" s="1251" t="s">
        <v>1753</v>
      </c>
      <c r="D601" s="1251">
        <v>711600</v>
      </c>
      <c r="E601" s="1251" t="s">
        <v>2105</v>
      </c>
      <c r="F601" s="1251">
        <v>2019</v>
      </c>
      <c r="G601" s="1252">
        <v>0</v>
      </c>
      <c r="H601" s="1252">
        <v>0</v>
      </c>
      <c r="I601" s="1252">
        <v>0</v>
      </c>
      <c r="J601" s="1252">
        <v>0</v>
      </c>
      <c r="K601" s="1252">
        <v>0</v>
      </c>
      <c r="L601" s="1252">
        <v>7684.5</v>
      </c>
      <c r="M601" s="1252">
        <v>0</v>
      </c>
      <c r="N601" s="1252">
        <v>0</v>
      </c>
      <c r="O601" s="1252">
        <v>0</v>
      </c>
      <c r="P601" s="1252">
        <v>595</v>
      </c>
      <c r="Q601" s="1252">
        <v>0</v>
      </c>
      <c r="R601" s="1252">
        <v>0</v>
      </c>
      <c r="S601" s="1252">
        <v>8279.5</v>
      </c>
      <c r="T601" s="1252">
        <v>0</v>
      </c>
      <c r="U601" s="1251" t="s">
        <v>1065</v>
      </c>
      <c r="V601" s="1251" t="s">
        <v>397</v>
      </c>
      <c r="W601" s="1251" t="s">
        <v>2106</v>
      </c>
      <c r="X601" s="1251" t="s">
        <v>89</v>
      </c>
      <c r="Y601" s="1251">
        <v>711</v>
      </c>
      <c r="Z601" s="1251">
        <v>6</v>
      </c>
      <c r="AA601" s="1251" t="b">
        <v>0</v>
      </c>
    </row>
    <row r="602" spans="1:27" ht="12">
      <c r="A602" s="1251">
        <v>25</v>
      </c>
      <c r="B602" s="1251">
        <v>740</v>
      </c>
      <c r="C602" s="1251" t="s">
        <v>1753</v>
      </c>
      <c r="D602" s="1251">
        <v>715100</v>
      </c>
      <c r="E602" s="1251" t="s">
        <v>2107</v>
      </c>
      <c r="F602" s="1251">
        <v>2019</v>
      </c>
      <c r="G602" s="1252">
        <v>1157.3599999999999</v>
      </c>
      <c r="H602" s="1252">
        <v>701.10000000000002</v>
      </c>
      <c r="I602" s="1252">
        <v>2399.3899999999999</v>
      </c>
      <c r="J602" s="1252">
        <v>520.29999999999995</v>
      </c>
      <c r="K602" s="1252">
        <v>1450.0699999999999</v>
      </c>
      <c r="L602" s="1252">
        <v>1514.3800000000001</v>
      </c>
      <c r="M602" s="1252">
        <v>2706.0700000000002</v>
      </c>
      <c r="N602" s="1252">
        <v>322.57999999999998</v>
      </c>
      <c r="O602" s="1252">
        <v>1771.1700000000001</v>
      </c>
      <c r="P602" s="1252">
        <v>1757.95</v>
      </c>
      <c r="Q602" s="1252">
        <v>1891.6199999999999</v>
      </c>
      <c r="R602" s="1252">
        <v>898.29999999999995</v>
      </c>
      <c r="S602" s="1252">
        <v>17090.290000000001</v>
      </c>
      <c r="T602" s="1252">
        <v>0</v>
      </c>
      <c r="U602" s="1251" t="s">
        <v>1065</v>
      </c>
      <c r="V602" s="1251" t="s">
        <v>397</v>
      </c>
      <c r="W602" s="1251" t="s">
        <v>1953</v>
      </c>
      <c r="X602" s="1251" t="s">
        <v>89</v>
      </c>
      <c r="Y602" s="1251">
        <v>715</v>
      </c>
      <c r="Z602" s="1251">
        <v>1</v>
      </c>
      <c r="AA602" s="1251" t="b">
        <v>0</v>
      </c>
    </row>
    <row r="603" spans="1:27" ht="12">
      <c r="A603" s="1251">
        <v>25</v>
      </c>
      <c r="B603" s="1251">
        <v>740</v>
      </c>
      <c r="C603" s="1251" t="s">
        <v>1753</v>
      </c>
      <c r="D603" s="1251">
        <v>716100</v>
      </c>
      <c r="E603" s="1251" t="s">
        <v>2108</v>
      </c>
      <c r="F603" s="1251">
        <v>2019</v>
      </c>
      <c r="G603" s="1252">
        <v>276.81</v>
      </c>
      <c r="H603" s="1252">
        <v>116</v>
      </c>
      <c r="I603" s="1252">
        <v>536.59000000000003</v>
      </c>
      <c r="J603" s="1252">
        <v>-39.75</v>
      </c>
      <c r="K603" s="1252">
        <v>-17.969999999999999</v>
      </c>
      <c r="L603" s="1252">
        <v>118.48</v>
      </c>
      <c r="M603" s="1252">
        <v>-34.740000000000002</v>
      </c>
      <c r="N603" s="1252">
        <v>23.329999999999998</v>
      </c>
      <c r="O603" s="1252">
        <v>40.490000000000002</v>
      </c>
      <c r="P603" s="1252">
        <v>34.979999999999997</v>
      </c>
      <c r="Q603" s="1252">
        <v>59.009999999999998</v>
      </c>
      <c r="R603" s="1252">
        <v>100.36</v>
      </c>
      <c r="S603" s="1252">
        <v>1213.5899999999999</v>
      </c>
      <c r="T603" s="1252">
        <v>0</v>
      </c>
      <c r="U603" s="1251" t="s">
        <v>1065</v>
      </c>
      <c r="V603" s="1251" t="s">
        <v>397</v>
      </c>
      <c r="W603" s="1251" t="s">
        <v>1953</v>
      </c>
      <c r="X603" s="1251" t="s">
        <v>89</v>
      </c>
      <c r="Y603" s="1251">
        <v>716</v>
      </c>
      <c r="Z603" s="1251">
        <v>1</v>
      </c>
      <c r="AA603" s="1251" t="b">
        <v>0</v>
      </c>
    </row>
    <row r="604" spans="1:27" ht="12">
      <c r="A604" s="1251">
        <v>25</v>
      </c>
      <c r="B604" s="1251">
        <v>740</v>
      </c>
      <c r="C604" s="1251" t="s">
        <v>1753</v>
      </c>
      <c r="D604" s="1251">
        <v>718100</v>
      </c>
      <c r="E604" s="1251" t="s">
        <v>2149</v>
      </c>
      <c r="F604" s="1251">
        <v>2019</v>
      </c>
      <c r="G604" s="1252">
        <v>-1328</v>
      </c>
      <c r="H604" s="1252">
        <v>1328</v>
      </c>
      <c r="I604" s="1252">
        <v>0</v>
      </c>
      <c r="J604" s="1252">
        <v>0</v>
      </c>
      <c r="K604" s="1252">
        <v>1328</v>
      </c>
      <c r="L604" s="1252">
        <v>0</v>
      </c>
      <c r="M604" s="1252">
        <v>0</v>
      </c>
      <c r="N604" s="1252">
        <v>0</v>
      </c>
      <c r="O604" s="1252">
        <v>0</v>
      </c>
      <c r="P604" s="1252">
        <v>0</v>
      </c>
      <c r="Q604" s="1252">
        <v>0</v>
      </c>
      <c r="R604" s="1252">
        <v>0</v>
      </c>
      <c r="S604" s="1252">
        <v>1328</v>
      </c>
      <c r="T604" s="1252">
        <v>0</v>
      </c>
      <c r="U604" s="1251" t="s">
        <v>1065</v>
      </c>
      <c r="V604" s="1251" t="s">
        <v>397</v>
      </c>
      <c r="W604" s="1251" t="s">
        <v>1960</v>
      </c>
      <c r="X604" s="1251" t="s">
        <v>89</v>
      </c>
      <c r="Y604" s="1251">
        <v>718</v>
      </c>
      <c r="Z604" s="1251">
        <v>1</v>
      </c>
      <c r="AA604" s="1251" t="b">
        <v>0</v>
      </c>
    </row>
    <row r="605" spans="1:27" ht="12">
      <c r="A605" s="1251">
        <v>25</v>
      </c>
      <c r="B605" s="1251">
        <v>740</v>
      </c>
      <c r="C605" s="1251" t="s">
        <v>1753</v>
      </c>
      <c r="D605" s="1251">
        <v>718111</v>
      </c>
      <c r="E605" s="1251" t="s">
        <v>2109</v>
      </c>
      <c r="F605" s="1251">
        <v>2019</v>
      </c>
      <c r="G605" s="1252">
        <v>0</v>
      </c>
      <c r="H605" s="1252">
        <v>0</v>
      </c>
      <c r="I605" s="1252">
        <v>0</v>
      </c>
      <c r="J605" s="1252">
        <v>0</v>
      </c>
      <c r="K605" s="1252">
        <v>0</v>
      </c>
      <c r="L605" s="1252">
        <v>0</v>
      </c>
      <c r="M605" s="1252">
        <v>0</v>
      </c>
      <c r="N605" s="1252">
        <v>0</v>
      </c>
      <c r="O605" s="1252">
        <v>0</v>
      </c>
      <c r="P605" s="1252">
        <v>2263.1199999999999</v>
      </c>
      <c r="Q605" s="1252">
        <v>0</v>
      </c>
      <c r="R605" s="1252">
        <v>0</v>
      </c>
      <c r="S605" s="1252">
        <v>2263.1199999999999</v>
      </c>
      <c r="T605" s="1252">
        <v>0</v>
      </c>
      <c r="U605" s="1251" t="s">
        <v>1065</v>
      </c>
      <c r="V605" s="1251" t="s">
        <v>397</v>
      </c>
      <c r="W605" s="1251" t="s">
        <v>1960</v>
      </c>
      <c r="X605" s="1251" t="s">
        <v>89</v>
      </c>
      <c r="Y605" s="1251">
        <v>718</v>
      </c>
      <c r="Z605" s="1251">
        <v>1</v>
      </c>
      <c r="AA605" s="1251" t="b">
        <v>0</v>
      </c>
    </row>
    <row r="606" spans="1:27" ht="12">
      <c r="A606" s="1251">
        <v>25</v>
      </c>
      <c r="B606" s="1251">
        <v>740</v>
      </c>
      <c r="C606" s="1251" t="s">
        <v>1753</v>
      </c>
      <c r="D606" s="1251">
        <v>720400</v>
      </c>
      <c r="E606" s="1251" t="s">
        <v>2150</v>
      </c>
      <c r="F606" s="1251">
        <v>2019</v>
      </c>
      <c r="G606" s="1252">
        <v>0</v>
      </c>
      <c r="H606" s="1252">
        <v>0</v>
      </c>
      <c r="I606" s="1252">
        <v>0</v>
      </c>
      <c r="J606" s="1252">
        <v>0</v>
      </c>
      <c r="K606" s="1252">
        <v>0</v>
      </c>
      <c r="L606" s="1252">
        <v>0</v>
      </c>
      <c r="M606" s="1252">
        <v>125.39</v>
      </c>
      <c r="N606" s="1252">
        <v>0</v>
      </c>
      <c r="O606" s="1252">
        <v>0</v>
      </c>
      <c r="P606" s="1252">
        <v>0</v>
      </c>
      <c r="Q606" s="1252">
        <v>0</v>
      </c>
      <c r="R606" s="1252">
        <v>0</v>
      </c>
      <c r="S606" s="1252">
        <v>125.39</v>
      </c>
      <c r="T606" s="1252">
        <v>0</v>
      </c>
      <c r="U606" s="1251" t="s">
        <v>1065</v>
      </c>
      <c r="V606" s="1251" t="s">
        <v>397</v>
      </c>
      <c r="W606" s="1251" t="s">
        <v>1966</v>
      </c>
      <c r="X606" s="1251" t="s">
        <v>89</v>
      </c>
      <c r="Y606" s="1251">
        <v>720</v>
      </c>
      <c r="Z606" s="1251">
        <v>4</v>
      </c>
      <c r="AA606" s="1251" t="b">
        <v>0</v>
      </c>
    </row>
    <row r="607" spans="1:27" ht="12">
      <c r="A607" s="1251">
        <v>25</v>
      </c>
      <c r="B607" s="1251">
        <v>740</v>
      </c>
      <c r="C607" s="1251" t="s">
        <v>1753</v>
      </c>
      <c r="D607" s="1251">
        <v>720500</v>
      </c>
      <c r="E607" s="1251" t="s">
        <v>2110</v>
      </c>
      <c r="F607" s="1251">
        <v>2019</v>
      </c>
      <c r="G607" s="1252">
        <v>0</v>
      </c>
      <c r="H607" s="1252">
        <v>0</v>
      </c>
      <c r="I607" s="1252">
        <v>0</v>
      </c>
      <c r="J607" s="1252">
        <v>0</v>
      </c>
      <c r="K607" s="1252">
        <v>0</v>
      </c>
      <c r="L607" s="1252">
        <v>0</v>
      </c>
      <c r="M607" s="1252">
        <v>174.38999999999999</v>
      </c>
      <c r="N607" s="1252">
        <v>0</v>
      </c>
      <c r="O607" s="1252">
        <v>0</v>
      </c>
      <c r="P607" s="1252">
        <v>0</v>
      </c>
      <c r="Q607" s="1252">
        <v>0</v>
      </c>
      <c r="R607" s="1252">
        <v>0</v>
      </c>
      <c r="S607" s="1252">
        <v>174.38999999999999</v>
      </c>
      <c r="T607" s="1252">
        <v>0</v>
      </c>
      <c r="U607" s="1251" t="s">
        <v>1065</v>
      </c>
      <c r="V607" s="1251" t="s">
        <v>397</v>
      </c>
      <c r="W607" s="1251" t="s">
        <v>1966</v>
      </c>
      <c r="X607" s="1251" t="s">
        <v>89</v>
      </c>
      <c r="Y607" s="1251">
        <v>720</v>
      </c>
      <c r="Z607" s="1251">
        <v>5</v>
      </c>
      <c r="AA607" s="1251" t="b">
        <v>0</v>
      </c>
    </row>
    <row r="608" spans="1:27" ht="12">
      <c r="A608" s="1251">
        <v>25</v>
      </c>
      <c r="B608" s="1251">
        <v>740</v>
      </c>
      <c r="C608" s="1251" t="s">
        <v>1753</v>
      </c>
      <c r="D608" s="1251">
        <v>732800</v>
      </c>
      <c r="E608" s="1251" t="s">
        <v>2111</v>
      </c>
      <c r="F608" s="1251">
        <v>2019</v>
      </c>
      <c r="G608" s="1252">
        <v>26</v>
      </c>
      <c r="H608" s="1252">
        <v>26</v>
      </c>
      <c r="I608" s="1252">
        <v>26</v>
      </c>
      <c r="J608" s="1252">
        <v>26</v>
      </c>
      <c r="K608" s="1252">
        <v>26</v>
      </c>
      <c r="L608" s="1252">
        <v>26</v>
      </c>
      <c r="M608" s="1252">
        <v>26</v>
      </c>
      <c r="N608" s="1252">
        <v>26</v>
      </c>
      <c r="O608" s="1252">
        <v>30</v>
      </c>
      <c r="P608" s="1252">
        <v>30</v>
      </c>
      <c r="Q608" s="1252">
        <v>30</v>
      </c>
      <c r="R608" s="1252">
        <v>30</v>
      </c>
      <c r="S608" s="1252">
        <v>328</v>
      </c>
      <c r="T608" s="1252">
        <v>0</v>
      </c>
      <c r="U608" s="1251" t="s">
        <v>1065</v>
      </c>
      <c r="V608" s="1251" t="s">
        <v>397</v>
      </c>
      <c r="W608" s="1251" t="s">
        <v>2112</v>
      </c>
      <c r="X608" s="1251" t="s">
        <v>89</v>
      </c>
      <c r="Y608" s="1251">
        <v>732</v>
      </c>
      <c r="Z608" s="1251">
        <v>8</v>
      </c>
      <c r="AA608" s="1251" t="b">
        <v>0</v>
      </c>
    </row>
    <row r="609" spans="1:27" ht="12">
      <c r="A609" s="1251">
        <v>25</v>
      </c>
      <c r="B609" s="1251">
        <v>740</v>
      </c>
      <c r="C609" s="1251" t="s">
        <v>1753</v>
      </c>
      <c r="D609" s="1251">
        <v>734800</v>
      </c>
      <c r="E609" s="1251" t="s">
        <v>2113</v>
      </c>
      <c r="F609" s="1251">
        <v>2019</v>
      </c>
      <c r="G609" s="1252">
        <v>6</v>
      </c>
      <c r="H609" s="1252">
        <v>6</v>
      </c>
      <c r="I609" s="1252">
        <v>9</v>
      </c>
      <c r="J609" s="1252">
        <v>6</v>
      </c>
      <c r="K609" s="1252">
        <v>6</v>
      </c>
      <c r="L609" s="1252">
        <v>6</v>
      </c>
      <c r="M609" s="1252">
        <v>6</v>
      </c>
      <c r="N609" s="1252">
        <v>6</v>
      </c>
      <c r="O609" s="1252">
        <v>9</v>
      </c>
      <c r="P609" s="1252">
        <v>6</v>
      </c>
      <c r="Q609" s="1252">
        <v>6</v>
      </c>
      <c r="R609" s="1252">
        <v>6</v>
      </c>
      <c r="S609" s="1252">
        <v>78</v>
      </c>
      <c r="T609" s="1252">
        <v>0</v>
      </c>
      <c r="U609" s="1251" t="s">
        <v>1065</v>
      </c>
      <c r="V609" s="1251" t="s">
        <v>397</v>
      </c>
      <c r="W609" s="1251" t="s">
        <v>2114</v>
      </c>
      <c r="X609" s="1251" t="s">
        <v>89</v>
      </c>
      <c r="Y609" s="1251">
        <v>734</v>
      </c>
      <c r="Z609" s="1251">
        <v>8</v>
      </c>
      <c r="AA609" s="1251" t="b">
        <v>0</v>
      </c>
    </row>
    <row r="610" spans="1:27" ht="12">
      <c r="A610" s="1251">
        <v>25</v>
      </c>
      <c r="B610" s="1251">
        <v>740</v>
      </c>
      <c r="C610" s="1251" t="s">
        <v>1753</v>
      </c>
      <c r="D610" s="1251">
        <v>734900</v>
      </c>
      <c r="E610" s="1251" t="s">
        <v>2115</v>
      </c>
      <c r="F610" s="1251">
        <v>2019</v>
      </c>
      <c r="G610" s="1252">
        <v>400</v>
      </c>
      <c r="H610" s="1252">
        <v>470</v>
      </c>
      <c r="I610" s="1252">
        <v>613</v>
      </c>
      <c r="J610" s="1252">
        <v>512</v>
      </c>
      <c r="K610" s="1252">
        <v>435</v>
      </c>
      <c r="L610" s="1252">
        <v>479</v>
      </c>
      <c r="M610" s="1252">
        <v>465</v>
      </c>
      <c r="N610" s="1252">
        <v>430</v>
      </c>
      <c r="O610" s="1252">
        <v>563</v>
      </c>
      <c r="P610" s="1252">
        <v>386</v>
      </c>
      <c r="Q610" s="1252">
        <v>387</v>
      </c>
      <c r="R610" s="1252">
        <v>749</v>
      </c>
      <c r="S610" s="1252">
        <v>5889</v>
      </c>
      <c r="T610" s="1252">
        <v>0</v>
      </c>
      <c r="U610" s="1251" t="s">
        <v>1065</v>
      </c>
      <c r="V610" s="1251" t="s">
        <v>397</v>
      </c>
      <c r="W610" s="1251" t="s">
        <v>2061</v>
      </c>
      <c r="X610" s="1251" t="s">
        <v>89</v>
      </c>
      <c r="Y610" s="1251">
        <v>734</v>
      </c>
      <c r="Z610" s="1251">
        <v>9</v>
      </c>
      <c r="AA610" s="1251" t="b">
        <v>0</v>
      </c>
    </row>
    <row r="611" spans="1:27" ht="12">
      <c r="A611" s="1251">
        <v>25</v>
      </c>
      <c r="B611" s="1251">
        <v>740</v>
      </c>
      <c r="C611" s="1251" t="s">
        <v>1753</v>
      </c>
      <c r="D611" s="1251">
        <v>735300</v>
      </c>
      <c r="E611" s="1251" t="s">
        <v>2116</v>
      </c>
      <c r="F611" s="1251">
        <v>2019</v>
      </c>
      <c r="G611" s="1252">
        <v>0</v>
      </c>
      <c r="H611" s="1252">
        <v>1828</v>
      </c>
      <c r="I611" s="1252">
        <v>310</v>
      </c>
      <c r="J611" s="1252">
        <v>725</v>
      </c>
      <c r="K611" s="1252">
        <v>190</v>
      </c>
      <c r="L611" s="1252">
        <v>338.19999999999999</v>
      </c>
      <c r="M611" s="1252">
        <v>550</v>
      </c>
      <c r="N611" s="1252">
        <v>215</v>
      </c>
      <c r="O611" s="1252">
        <v>0</v>
      </c>
      <c r="P611" s="1252">
        <v>705</v>
      </c>
      <c r="Q611" s="1252">
        <v>898</v>
      </c>
      <c r="R611" s="1252">
        <v>180</v>
      </c>
      <c r="S611" s="1252">
        <v>5939.1999999999998</v>
      </c>
      <c r="T611" s="1252">
        <v>0</v>
      </c>
      <c r="U611" s="1251" t="s">
        <v>1065</v>
      </c>
      <c r="V611" s="1251" t="s">
        <v>397</v>
      </c>
      <c r="W611" s="1251" t="s">
        <v>1982</v>
      </c>
      <c r="X611" s="1251" t="s">
        <v>89</v>
      </c>
      <c r="Y611" s="1251">
        <v>735</v>
      </c>
      <c r="Z611" s="1251">
        <v>3</v>
      </c>
      <c r="AA611" s="1251" t="b">
        <v>0</v>
      </c>
    </row>
    <row r="612" spans="1:27" ht="12">
      <c r="A612" s="1251">
        <v>25</v>
      </c>
      <c r="B612" s="1251">
        <v>740</v>
      </c>
      <c r="C612" s="1251" t="s">
        <v>1753</v>
      </c>
      <c r="D612" s="1251">
        <v>736100</v>
      </c>
      <c r="E612" s="1251" t="s">
        <v>2117</v>
      </c>
      <c r="F612" s="1251">
        <v>2019</v>
      </c>
      <c r="G612" s="1252">
        <v>0</v>
      </c>
      <c r="H612" s="1252">
        <v>5400</v>
      </c>
      <c r="I612" s="1252">
        <v>2700</v>
      </c>
      <c r="J612" s="1252">
        <v>2700</v>
      </c>
      <c r="K612" s="1252">
        <v>2700</v>
      </c>
      <c r="L612" s="1252">
        <v>2700</v>
      </c>
      <c r="M612" s="1252">
        <v>0</v>
      </c>
      <c r="N612" s="1252">
        <v>270</v>
      </c>
      <c r="O612" s="1252">
        <v>0</v>
      </c>
      <c r="P612" s="1252">
        <v>0</v>
      </c>
      <c r="Q612" s="1252">
        <v>845</v>
      </c>
      <c r="R612" s="1252">
        <v>135</v>
      </c>
      <c r="S612" s="1252">
        <v>17450</v>
      </c>
      <c r="T612" s="1252">
        <v>0</v>
      </c>
      <c r="U612" s="1251" t="s">
        <v>1065</v>
      </c>
      <c r="V612" s="1251" t="s">
        <v>397</v>
      </c>
      <c r="W612" s="1251" t="s">
        <v>1984</v>
      </c>
      <c r="X612" s="1251" t="s">
        <v>89</v>
      </c>
      <c r="Y612" s="1251">
        <v>736</v>
      </c>
      <c r="Z612" s="1251">
        <v>1</v>
      </c>
      <c r="AA612" s="1251" t="b">
        <v>0</v>
      </c>
    </row>
    <row r="613" spans="1:27" ht="12">
      <c r="A613" s="1251">
        <v>25</v>
      </c>
      <c r="B613" s="1251">
        <v>740</v>
      </c>
      <c r="C613" s="1251" t="s">
        <v>1753</v>
      </c>
      <c r="D613" s="1251">
        <v>736200</v>
      </c>
      <c r="E613" s="1251" t="s">
        <v>2118</v>
      </c>
      <c r="F613" s="1251">
        <v>2019</v>
      </c>
      <c r="G613" s="1252">
        <v>0</v>
      </c>
      <c r="H613" s="1252">
        <v>0</v>
      </c>
      <c r="I613" s="1252">
        <v>156.74000000000001</v>
      </c>
      <c r="J613" s="1252">
        <v>0</v>
      </c>
      <c r="K613" s="1252">
        <v>0</v>
      </c>
      <c r="L613" s="1252">
        <v>0</v>
      </c>
      <c r="M613" s="1252">
        <v>0</v>
      </c>
      <c r="N613" s="1252">
        <v>0</v>
      </c>
      <c r="O613" s="1252">
        <v>2995.0999999999999</v>
      </c>
      <c r="P613" s="1252">
        <v>383.39999999999998</v>
      </c>
      <c r="Q613" s="1252">
        <v>0</v>
      </c>
      <c r="R613" s="1252">
        <v>0</v>
      </c>
      <c r="S613" s="1252">
        <v>3535.2400000000002</v>
      </c>
      <c r="T613" s="1252">
        <v>0</v>
      </c>
      <c r="U613" s="1251" t="s">
        <v>1065</v>
      </c>
      <c r="V613" s="1251" t="s">
        <v>397</v>
      </c>
      <c r="W613" s="1251" t="s">
        <v>1986</v>
      </c>
      <c r="X613" s="1251" t="s">
        <v>89</v>
      </c>
      <c r="Y613" s="1251">
        <v>736</v>
      </c>
      <c r="Z613" s="1251">
        <v>2</v>
      </c>
      <c r="AA613" s="1251" t="b">
        <v>0</v>
      </c>
    </row>
    <row r="614" spans="1:27" ht="12">
      <c r="A614" s="1251">
        <v>25</v>
      </c>
      <c r="B614" s="1251">
        <v>740</v>
      </c>
      <c r="C614" s="1251" t="s">
        <v>1753</v>
      </c>
      <c r="D614" s="1251">
        <v>736600</v>
      </c>
      <c r="E614" s="1251" t="s">
        <v>2145</v>
      </c>
      <c r="F614" s="1251">
        <v>2019</v>
      </c>
      <c r="G614" s="1252">
        <v>0</v>
      </c>
      <c r="H614" s="1252">
        <v>0</v>
      </c>
      <c r="I614" s="1252">
        <v>0</v>
      </c>
      <c r="J614" s="1252">
        <v>0</v>
      </c>
      <c r="K614" s="1252">
        <v>0</v>
      </c>
      <c r="L614" s="1252">
        <v>0</v>
      </c>
      <c r="M614" s="1252">
        <v>0</v>
      </c>
      <c r="N614" s="1252">
        <v>0</v>
      </c>
      <c r="O614" s="1252">
        <v>0</v>
      </c>
      <c r="P614" s="1252">
        <v>0</v>
      </c>
      <c r="Q614" s="1252">
        <v>1490</v>
      </c>
      <c r="R614" s="1252">
        <v>0</v>
      </c>
      <c r="S614" s="1252">
        <v>1490</v>
      </c>
      <c r="T614" s="1252">
        <v>0</v>
      </c>
      <c r="U614" s="1251" t="s">
        <v>1065</v>
      </c>
      <c r="V614" s="1251" t="s">
        <v>397</v>
      </c>
      <c r="W614" s="1251" t="s">
        <v>1986</v>
      </c>
      <c r="X614" s="1251" t="s">
        <v>89</v>
      </c>
      <c r="Y614" s="1251">
        <v>736</v>
      </c>
      <c r="Z614" s="1251">
        <v>6</v>
      </c>
      <c r="AA614" s="1251" t="b">
        <v>0</v>
      </c>
    </row>
    <row r="615" spans="1:27" ht="12">
      <c r="A615" s="1251">
        <v>25</v>
      </c>
      <c r="B615" s="1251">
        <v>740</v>
      </c>
      <c r="C615" s="1251" t="s">
        <v>1753</v>
      </c>
      <c r="D615" s="1251">
        <v>736610</v>
      </c>
      <c r="E615" s="1251" t="s">
        <v>2120</v>
      </c>
      <c r="F615" s="1251">
        <v>2019</v>
      </c>
      <c r="G615" s="1252">
        <v>0</v>
      </c>
      <c r="H615" s="1252">
        <v>0</v>
      </c>
      <c r="I615" s="1252">
        <v>0</v>
      </c>
      <c r="J615" s="1252">
        <v>0</v>
      </c>
      <c r="K615" s="1252">
        <v>0</v>
      </c>
      <c r="L615" s="1252">
        <v>0</v>
      </c>
      <c r="M615" s="1252">
        <v>0</v>
      </c>
      <c r="N615" s="1252">
        <v>185</v>
      </c>
      <c r="O615" s="1252">
        <v>0</v>
      </c>
      <c r="P615" s="1252">
        <v>0</v>
      </c>
      <c r="Q615" s="1252">
        <v>0</v>
      </c>
      <c r="R615" s="1252">
        <v>0</v>
      </c>
      <c r="S615" s="1252">
        <v>185</v>
      </c>
      <c r="T615" s="1252">
        <v>0</v>
      </c>
      <c r="U615" s="1251" t="s">
        <v>1065</v>
      </c>
      <c r="V615" s="1251" t="s">
        <v>397</v>
      </c>
      <c r="W615" s="1251" t="s">
        <v>1986</v>
      </c>
      <c r="X615" s="1251" t="s">
        <v>89</v>
      </c>
      <c r="Y615" s="1251">
        <v>736</v>
      </c>
      <c r="Z615" s="1251">
        <v>6</v>
      </c>
      <c r="AA615" s="1251" t="b">
        <v>0</v>
      </c>
    </row>
    <row r="616" spans="1:27" ht="12">
      <c r="A616" s="1251">
        <v>25</v>
      </c>
      <c r="B616" s="1251">
        <v>740</v>
      </c>
      <c r="C616" s="1251" t="s">
        <v>1753</v>
      </c>
      <c r="D616" s="1251">
        <v>736710</v>
      </c>
      <c r="E616" s="1251" t="s">
        <v>2121</v>
      </c>
      <c r="F616" s="1251">
        <v>2019</v>
      </c>
      <c r="G616" s="1252">
        <v>28</v>
      </c>
      <c r="H616" s="1252">
        <v>30</v>
      </c>
      <c r="I616" s="1252">
        <v>28</v>
      </c>
      <c r="J616" s="1252">
        <v>20</v>
      </c>
      <c r="K616" s="1252">
        <v>21</v>
      </c>
      <c r="L616" s="1252">
        <v>34</v>
      </c>
      <c r="M616" s="1252">
        <v>19</v>
      </c>
      <c r="N616" s="1252">
        <v>30</v>
      </c>
      <c r="O616" s="1252">
        <v>24</v>
      </c>
      <c r="P616" s="1252">
        <v>27</v>
      </c>
      <c r="Q616" s="1252">
        <v>28</v>
      </c>
      <c r="R616" s="1252">
        <v>19</v>
      </c>
      <c r="S616" s="1252">
        <v>308</v>
      </c>
      <c r="T616" s="1252">
        <v>0</v>
      </c>
      <c r="U616" s="1251" t="s">
        <v>1065</v>
      </c>
      <c r="V616" s="1251" t="s">
        <v>397</v>
      </c>
      <c r="W616" s="1251" t="s">
        <v>2064</v>
      </c>
      <c r="X616" s="1251" t="s">
        <v>89</v>
      </c>
      <c r="Y616" s="1251">
        <v>736</v>
      </c>
      <c r="Z616" s="1251">
        <v>7</v>
      </c>
      <c r="AA616" s="1251" t="b">
        <v>0</v>
      </c>
    </row>
    <row r="617" spans="1:27" ht="12">
      <c r="A617" s="1251">
        <v>25</v>
      </c>
      <c r="B617" s="1251">
        <v>740</v>
      </c>
      <c r="C617" s="1251" t="s">
        <v>1753</v>
      </c>
      <c r="D617" s="1251">
        <v>736720</v>
      </c>
      <c r="E617" s="1251" t="s">
        <v>2122</v>
      </c>
      <c r="F617" s="1251">
        <v>2019</v>
      </c>
      <c r="G617" s="1252">
        <v>40</v>
      </c>
      <c r="H617" s="1252">
        <v>39</v>
      </c>
      <c r="I617" s="1252">
        <v>40</v>
      </c>
      <c r="J617" s="1252">
        <v>40</v>
      </c>
      <c r="K617" s="1252">
        <v>39</v>
      </c>
      <c r="L617" s="1252">
        <v>40</v>
      </c>
      <c r="M617" s="1252">
        <v>40</v>
      </c>
      <c r="N617" s="1252">
        <v>40</v>
      </c>
      <c r="O617" s="1252">
        <v>40</v>
      </c>
      <c r="P617" s="1252">
        <v>41</v>
      </c>
      <c r="Q617" s="1252">
        <v>40</v>
      </c>
      <c r="R617" s="1252">
        <v>39</v>
      </c>
      <c r="S617" s="1252">
        <v>478</v>
      </c>
      <c r="T617" s="1252">
        <v>0</v>
      </c>
      <c r="U617" s="1251" t="s">
        <v>1065</v>
      </c>
      <c r="V617" s="1251" t="s">
        <v>397</v>
      </c>
      <c r="W617" s="1251" t="s">
        <v>2064</v>
      </c>
      <c r="X617" s="1251" t="s">
        <v>89</v>
      </c>
      <c r="Y617" s="1251">
        <v>736</v>
      </c>
      <c r="Z617" s="1251">
        <v>7</v>
      </c>
      <c r="AA617" s="1251" t="b">
        <v>0</v>
      </c>
    </row>
    <row r="618" spans="1:27" ht="12">
      <c r="A618" s="1251">
        <v>25</v>
      </c>
      <c r="B618" s="1251">
        <v>740</v>
      </c>
      <c r="C618" s="1251" t="s">
        <v>1753</v>
      </c>
      <c r="D618" s="1251">
        <v>736730</v>
      </c>
      <c r="E618" s="1251" t="s">
        <v>2123</v>
      </c>
      <c r="F618" s="1251">
        <v>2019</v>
      </c>
      <c r="G618" s="1252">
        <v>161</v>
      </c>
      <c r="H618" s="1252">
        <v>155</v>
      </c>
      <c r="I618" s="1252">
        <v>160</v>
      </c>
      <c r="J618" s="1252">
        <v>156</v>
      </c>
      <c r="K618" s="1252">
        <v>155</v>
      </c>
      <c r="L618" s="1252">
        <v>142</v>
      </c>
      <c r="M618" s="1252">
        <v>160</v>
      </c>
      <c r="N618" s="1252">
        <v>158</v>
      </c>
      <c r="O618" s="1252">
        <v>152</v>
      </c>
      <c r="P618" s="1252">
        <v>162</v>
      </c>
      <c r="Q618" s="1252">
        <v>158</v>
      </c>
      <c r="R618" s="1252">
        <v>158</v>
      </c>
      <c r="S618" s="1252">
        <v>1877</v>
      </c>
      <c r="T618" s="1252">
        <v>0</v>
      </c>
      <c r="U618" s="1251" t="s">
        <v>1065</v>
      </c>
      <c r="V618" s="1251" t="s">
        <v>397</v>
      </c>
      <c r="W618" s="1251" t="s">
        <v>2124</v>
      </c>
      <c r="X618" s="1251" t="s">
        <v>89</v>
      </c>
      <c r="Y618" s="1251">
        <v>736</v>
      </c>
      <c r="Z618" s="1251">
        <v>7</v>
      </c>
      <c r="AA618" s="1251" t="b">
        <v>0</v>
      </c>
    </row>
    <row r="619" spans="1:27" ht="12">
      <c r="A619" s="1251">
        <v>25</v>
      </c>
      <c r="B619" s="1251">
        <v>740</v>
      </c>
      <c r="C619" s="1251" t="s">
        <v>1753</v>
      </c>
      <c r="D619" s="1251">
        <v>736740</v>
      </c>
      <c r="E619" s="1251" t="s">
        <v>2125</v>
      </c>
      <c r="F619" s="1251">
        <v>2019</v>
      </c>
      <c r="G619" s="1252">
        <v>14</v>
      </c>
      <c r="H619" s="1252">
        <v>17</v>
      </c>
      <c r="I619" s="1252">
        <v>12</v>
      </c>
      <c r="J619" s="1252">
        <v>14</v>
      </c>
      <c r="K619" s="1252">
        <v>15</v>
      </c>
      <c r="L619" s="1252">
        <v>14</v>
      </c>
      <c r="M619" s="1252">
        <v>12</v>
      </c>
      <c r="N619" s="1252">
        <v>15</v>
      </c>
      <c r="O619" s="1252">
        <v>15</v>
      </c>
      <c r="P619" s="1252">
        <v>14</v>
      </c>
      <c r="Q619" s="1252">
        <v>15</v>
      </c>
      <c r="R619" s="1252">
        <v>12</v>
      </c>
      <c r="S619" s="1252">
        <v>169</v>
      </c>
      <c r="T619" s="1252">
        <v>0</v>
      </c>
      <c r="U619" s="1251" t="s">
        <v>1065</v>
      </c>
      <c r="V619" s="1251" t="s">
        <v>397</v>
      </c>
      <c r="W619" s="1251" t="s">
        <v>2064</v>
      </c>
      <c r="X619" s="1251" t="s">
        <v>89</v>
      </c>
      <c r="Y619" s="1251">
        <v>736</v>
      </c>
      <c r="Z619" s="1251">
        <v>7</v>
      </c>
      <c r="AA619" s="1251" t="b">
        <v>0</v>
      </c>
    </row>
    <row r="620" spans="1:27" ht="12">
      <c r="A620" s="1251">
        <v>25</v>
      </c>
      <c r="B620" s="1251">
        <v>740</v>
      </c>
      <c r="C620" s="1251" t="s">
        <v>1753</v>
      </c>
      <c r="D620" s="1251">
        <v>750500</v>
      </c>
      <c r="E620" s="1251" t="s">
        <v>2126</v>
      </c>
      <c r="F620" s="1251">
        <v>2019</v>
      </c>
      <c r="G620" s="1252">
        <v>2.5</v>
      </c>
      <c r="H620" s="1252">
        <v>1.96</v>
      </c>
      <c r="I620" s="1252">
        <v>0.53000000000000003</v>
      </c>
      <c r="J620" s="1252">
        <v>2.6200000000000001</v>
      </c>
      <c r="K620" s="1252">
        <v>1</v>
      </c>
      <c r="L620" s="1252">
        <v>1.4299999999999999</v>
      </c>
      <c r="M620" s="1252">
        <v>1.28</v>
      </c>
      <c r="N620" s="1252">
        <v>1.1299999999999999</v>
      </c>
      <c r="O620" s="1252">
        <v>1.1499999999999999</v>
      </c>
      <c r="P620" s="1252">
        <v>5.1100000000000003</v>
      </c>
      <c r="Q620" s="1252">
        <v>8.6999999999999993</v>
      </c>
      <c r="R620" s="1252">
        <v>6.4500000000000002</v>
      </c>
      <c r="S620" s="1252">
        <v>33.859999999999999</v>
      </c>
      <c r="T620" s="1252">
        <v>0</v>
      </c>
      <c r="U620" s="1251" t="s">
        <v>1065</v>
      </c>
      <c r="V620" s="1251" t="s">
        <v>397</v>
      </c>
      <c r="W620" s="1251" t="s">
        <v>2005</v>
      </c>
      <c r="X620" s="1251" t="s">
        <v>89</v>
      </c>
      <c r="Y620" s="1251">
        <v>750</v>
      </c>
      <c r="Z620" s="1251">
        <v>5</v>
      </c>
      <c r="AA620" s="1251" t="b">
        <v>0</v>
      </c>
    </row>
    <row r="621" spans="1:27" ht="12">
      <c r="A621" s="1251">
        <v>25</v>
      </c>
      <c r="B621" s="1251">
        <v>740</v>
      </c>
      <c r="C621" s="1251" t="s">
        <v>1753</v>
      </c>
      <c r="D621" s="1251">
        <v>750515</v>
      </c>
      <c r="E621" s="1251" t="s">
        <v>2127</v>
      </c>
      <c r="F621" s="1251">
        <v>2019</v>
      </c>
      <c r="G621" s="1252">
        <v>0.20999999999999999</v>
      </c>
      <c r="H621" s="1252">
        <v>0.20999999999999999</v>
      </c>
      <c r="I621" s="1252">
        <v>0.32000000000000001</v>
      </c>
      <c r="J621" s="1252">
        <v>0.27000000000000002</v>
      </c>
      <c r="K621" s="1252">
        <v>0.34999999999999998</v>
      </c>
      <c r="L621" s="1252">
        <v>0.31</v>
      </c>
      <c r="M621" s="1252">
        <v>0.31</v>
      </c>
      <c r="N621" s="1252">
        <v>0.26000000000000001</v>
      </c>
      <c r="O621" s="1252">
        <v>0.59999999999999998</v>
      </c>
      <c r="P621" s="1252">
        <v>0.62</v>
      </c>
      <c r="Q621" s="1252">
        <v>0.78000000000000003</v>
      </c>
      <c r="R621" s="1252">
        <v>0.73999999999999999</v>
      </c>
      <c r="S621" s="1252">
        <v>4.9800000000000004</v>
      </c>
      <c r="T621" s="1252">
        <v>0</v>
      </c>
      <c r="U621" s="1251" t="s">
        <v>1065</v>
      </c>
      <c r="V621" s="1251" t="s">
        <v>397</v>
      </c>
      <c r="W621" s="1251" t="s">
        <v>2005</v>
      </c>
      <c r="X621" s="1251" t="s">
        <v>89</v>
      </c>
      <c r="Y621" s="1251">
        <v>750</v>
      </c>
      <c r="Z621" s="1251">
        <v>5</v>
      </c>
      <c r="AA621" s="1251" t="b">
        <v>0</v>
      </c>
    </row>
    <row r="622" spans="1:27" ht="12">
      <c r="A622" s="1251">
        <v>25</v>
      </c>
      <c r="B622" s="1251">
        <v>740</v>
      </c>
      <c r="C622" s="1251" t="s">
        <v>1753</v>
      </c>
      <c r="D622" s="1251">
        <v>750532</v>
      </c>
      <c r="E622" s="1251" t="s">
        <v>2128</v>
      </c>
      <c r="F622" s="1251">
        <v>2019</v>
      </c>
      <c r="G622" s="1252">
        <v>18.34</v>
      </c>
      <c r="H622" s="1252">
        <v>15.98</v>
      </c>
      <c r="I622" s="1252">
        <v>24.960000000000001</v>
      </c>
      <c r="J622" s="1252">
        <v>21.52</v>
      </c>
      <c r="K622" s="1252">
        <v>23.350000000000001</v>
      </c>
      <c r="L622" s="1252">
        <v>30.420000000000002</v>
      </c>
      <c r="M622" s="1252">
        <v>22.620000000000001</v>
      </c>
      <c r="N622" s="1252">
        <v>23.870000000000001</v>
      </c>
      <c r="O622" s="1252">
        <v>33.920000000000002</v>
      </c>
      <c r="P622" s="1252">
        <v>23.559999999999999</v>
      </c>
      <c r="Q622" s="1252">
        <v>20.550000000000001</v>
      </c>
      <c r="R622" s="1252">
        <v>26.449999999999999</v>
      </c>
      <c r="S622" s="1252">
        <v>285.54000000000002</v>
      </c>
      <c r="T622" s="1252">
        <v>0</v>
      </c>
      <c r="U622" s="1251" t="s">
        <v>1065</v>
      </c>
      <c r="V622" s="1251" t="s">
        <v>397</v>
      </c>
      <c r="W622" s="1251" t="s">
        <v>2003</v>
      </c>
      <c r="X622" s="1251" t="s">
        <v>89</v>
      </c>
      <c r="Y622" s="1251">
        <v>750</v>
      </c>
      <c r="Z622" s="1251">
        <v>5</v>
      </c>
      <c r="AA622" s="1251" t="b">
        <v>0</v>
      </c>
    </row>
    <row r="623" spans="1:27" ht="12">
      <c r="A623" s="1251">
        <v>25</v>
      </c>
      <c r="B623" s="1251">
        <v>740</v>
      </c>
      <c r="C623" s="1251" t="s">
        <v>1753</v>
      </c>
      <c r="D623" s="1251">
        <v>756800</v>
      </c>
      <c r="E623" s="1251" t="s">
        <v>2129</v>
      </c>
      <c r="F623" s="1251">
        <v>2019</v>
      </c>
      <c r="G623" s="1252">
        <v>34</v>
      </c>
      <c r="H623" s="1252">
        <v>34</v>
      </c>
      <c r="I623" s="1252">
        <v>34</v>
      </c>
      <c r="J623" s="1252">
        <v>34</v>
      </c>
      <c r="K623" s="1252">
        <v>34</v>
      </c>
      <c r="L623" s="1252">
        <v>34</v>
      </c>
      <c r="M623" s="1252">
        <v>34</v>
      </c>
      <c r="N623" s="1252">
        <v>34</v>
      </c>
      <c r="O623" s="1252">
        <v>34</v>
      </c>
      <c r="P623" s="1252">
        <v>34</v>
      </c>
      <c r="Q623" s="1252">
        <v>34</v>
      </c>
      <c r="R623" s="1252">
        <v>34</v>
      </c>
      <c r="S623" s="1252">
        <v>408</v>
      </c>
      <c r="T623" s="1252">
        <v>0</v>
      </c>
      <c r="U623" s="1251" t="s">
        <v>1065</v>
      </c>
      <c r="V623" s="1251" t="s">
        <v>397</v>
      </c>
      <c r="W623" s="1251" t="s">
        <v>2070</v>
      </c>
      <c r="X623" s="1251" t="s">
        <v>89</v>
      </c>
      <c r="Y623" s="1251">
        <v>756</v>
      </c>
      <c r="Z623" s="1251">
        <v>8</v>
      </c>
      <c r="AA623" s="1251" t="b">
        <v>0</v>
      </c>
    </row>
    <row r="624" spans="1:27" ht="12">
      <c r="A624" s="1251">
        <v>25</v>
      </c>
      <c r="B624" s="1251">
        <v>740</v>
      </c>
      <c r="C624" s="1251" t="s">
        <v>1753</v>
      </c>
      <c r="D624" s="1251">
        <v>757800</v>
      </c>
      <c r="E624" s="1251" t="s">
        <v>2130</v>
      </c>
      <c r="F624" s="1251">
        <v>2019</v>
      </c>
      <c r="G624" s="1252">
        <v>49</v>
      </c>
      <c r="H624" s="1252">
        <v>49</v>
      </c>
      <c r="I624" s="1252">
        <v>49</v>
      </c>
      <c r="J624" s="1252">
        <v>49</v>
      </c>
      <c r="K624" s="1252">
        <v>49</v>
      </c>
      <c r="L624" s="1252">
        <v>49</v>
      </c>
      <c r="M624" s="1252">
        <v>49</v>
      </c>
      <c r="N624" s="1252">
        <v>49</v>
      </c>
      <c r="O624" s="1252">
        <v>49</v>
      </c>
      <c r="P624" s="1252">
        <v>49</v>
      </c>
      <c r="Q624" s="1252">
        <v>49</v>
      </c>
      <c r="R624" s="1252">
        <v>49</v>
      </c>
      <c r="S624" s="1252">
        <v>588</v>
      </c>
      <c r="T624" s="1252">
        <v>0</v>
      </c>
      <c r="U624" s="1251" t="s">
        <v>1065</v>
      </c>
      <c r="V624" s="1251" t="s">
        <v>397</v>
      </c>
      <c r="W624" s="1251" t="s">
        <v>2070</v>
      </c>
      <c r="X624" s="1251" t="s">
        <v>89</v>
      </c>
      <c r="Y624" s="1251">
        <v>757</v>
      </c>
      <c r="Z624" s="1251">
        <v>8</v>
      </c>
      <c r="AA624" s="1251" t="b">
        <v>0</v>
      </c>
    </row>
    <row r="625" spans="1:27" ht="12">
      <c r="A625" s="1251">
        <v>25</v>
      </c>
      <c r="B625" s="1251">
        <v>740</v>
      </c>
      <c r="C625" s="1251" t="s">
        <v>1753</v>
      </c>
      <c r="D625" s="1251">
        <v>758800</v>
      </c>
      <c r="E625" s="1251" t="s">
        <v>2131</v>
      </c>
      <c r="F625" s="1251">
        <v>2019</v>
      </c>
      <c r="G625" s="1252">
        <v>15</v>
      </c>
      <c r="H625" s="1252">
        <v>15</v>
      </c>
      <c r="I625" s="1252">
        <v>15</v>
      </c>
      <c r="J625" s="1252">
        <v>15</v>
      </c>
      <c r="K625" s="1252">
        <v>15</v>
      </c>
      <c r="L625" s="1252">
        <v>15</v>
      </c>
      <c r="M625" s="1252">
        <v>15</v>
      </c>
      <c r="N625" s="1252">
        <v>15</v>
      </c>
      <c r="O625" s="1252">
        <v>15</v>
      </c>
      <c r="P625" s="1252">
        <v>15</v>
      </c>
      <c r="Q625" s="1252">
        <v>15</v>
      </c>
      <c r="R625" s="1252">
        <v>15</v>
      </c>
      <c r="S625" s="1252">
        <v>180</v>
      </c>
      <c r="T625" s="1252">
        <v>0</v>
      </c>
      <c r="U625" s="1251" t="s">
        <v>1065</v>
      </c>
      <c r="V625" s="1251" t="s">
        <v>397</v>
      </c>
      <c r="W625" s="1251" t="s">
        <v>2070</v>
      </c>
      <c r="X625" s="1251" t="s">
        <v>89</v>
      </c>
      <c r="Y625" s="1251">
        <v>758</v>
      </c>
      <c r="Z625" s="1251">
        <v>8</v>
      </c>
      <c r="AA625" s="1251" t="b">
        <v>0</v>
      </c>
    </row>
    <row r="626" spans="1:27" ht="12">
      <c r="A626" s="1251">
        <v>25</v>
      </c>
      <c r="B626" s="1251">
        <v>740</v>
      </c>
      <c r="C626" s="1251" t="s">
        <v>1753</v>
      </c>
      <c r="D626" s="1251">
        <v>759800</v>
      </c>
      <c r="E626" s="1251" t="s">
        <v>2132</v>
      </c>
      <c r="F626" s="1251">
        <v>2019</v>
      </c>
      <c r="G626" s="1252">
        <v>19</v>
      </c>
      <c r="H626" s="1252">
        <v>19</v>
      </c>
      <c r="I626" s="1252">
        <v>19</v>
      </c>
      <c r="J626" s="1252">
        <v>19</v>
      </c>
      <c r="K626" s="1252">
        <v>19</v>
      </c>
      <c r="L626" s="1252">
        <v>19</v>
      </c>
      <c r="M626" s="1252">
        <v>19</v>
      </c>
      <c r="N626" s="1252">
        <v>19</v>
      </c>
      <c r="O626" s="1252">
        <v>19</v>
      </c>
      <c r="P626" s="1252">
        <v>19</v>
      </c>
      <c r="Q626" s="1252">
        <v>19</v>
      </c>
      <c r="R626" s="1252">
        <v>19</v>
      </c>
      <c r="S626" s="1252">
        <v>228</v>
      </c>
      <c r="T626" s="1252">
        <v>0</v>
      </c>
      <c r="U626" s="1251" t="s">
        <v>1065</v>
      </c>
      <c r="V626" s="1251" t="s">
        <v>397</v>
      </c>
      <c r="W626" s="1251" t="s">
        <v>2070</v>
      </c>
      <c r="X626" s="1251" t="s">
        <v>89</v>
      </c>
      <c r="Y626" s="1251">
        <v>759</v>
      </c>
      <c r="Z626" s="1251">
        <v>8</v>
      </c>
      <c r="AA626" s="1251" t="b">
        <v>0</v>
      </c>
    </row>
    <row r="627" spans="1:27" ht="12">
      <c r="A627" s="1251">
        <v>25</v>
      </c>
      <c r="B627" s="1251">
        <v>740</v>
      </c>
      <c r="C627" s="1251" t="s">
        <v>1753</v>
      </c>
      <c r="D627" s="1251">
        <v>775828</v>
      </c>
      <c r="E627" s="1251" t="s">
        <v>2152</v>
      </c>
      <c r="F627" s="1251">
        <v>2019</v>
      </c>
      <c r="G627" s="1252">
        <v>0</v>
      </c>
      <c r="H627" s="1252">
        <v>0</v>
      </c>
      <c r="I627" s="1252">
        <v>0</v>
      </c>
      <c r="J627" s="1252">
        <v>0</v>
      </c>
      <c r="K627" s="1252">
        <v>0</v>
      </c>
      <c r="L627" s="1252">
        <v>0</v>
      </c>
      <c r="M627" s="1252">
        <v>0</v>
      </c>
      <c r="N627" s="1252">
        <v>0</v>
      </c>
      <c r="O627" s="1252">
        <v>130</v>
      </c>
      <c r="P627" s="1252">
        <v>0</v>
      </c>
      <c r="Q627" s="1252">
        <v>0</v>
      </c>
      <c r="R627" s="1252">
        <v>0</v>
      </c>
      <c r="S627" s="1252">
        <v>130</v>
      </c>
      <c r="T627" s="1252">
        <v>0</v>
      </c>
      <c r="U627" s="1251" t="s">
        <v>1065</v>
      </c>
      <c r="V627" s="1251" t="s">
        <v>397</v>
      </c>
      <c r="W627" s="1251" t="s">
        <v>2024</v>
      </c>
      <c r="X627" s="1251" t="s">
        <v>89</v>
      </c>
      <c r="Y627" s="1251">
        <v>775</v>
      </c>
      <c r="Z627" s="1251">
        <v>8</v>
      </c>
      <c r="AA627" s="1251" t="b">
        <v>0</v>
      </c>
    </row>
    <row r="628" spans="1:27" ht="12">
      <c r="A628" s="1251">
        <v>25</v>
      </c>
      <c r="B628" s="1251">
        <v>740</v>
      </c>
      <c r="C628" s="1251" t="s">
        <v>1753</v>
      </c>
      <c r="D628" s="1251">
        <v>776200</v>
      </c>
      <c r="E628" s="1251" t="s">
        <v>2134</v>
      </c>
      <c r="F628" s="1251">
        <v>2019</v>
      </c>
      <c r="G628" s="1252">
        <v>0</v>
      </c>
      <c r="H628" s="1252">
        <v>0</v>
      </c>
      <c r="I628" s="1252">
        <v>0</v>
      </c>
      <c r="J628" s="1252">
        <v>0</v>
      </c>
      <c r="K628" s="1252">
        <v>0</v>
      </c>
      <c r="L628" s="1252">
        <v>0</v>
      </c>
      <c r="M628" s="1252">
        <v>0</v>
      </c>
      <c r="N628" s="1252">
        <v>0</v>
      </c>
      <c r="O628" s="1252">
        <v>0</v>
      </c>
      <c r="P628" s="1252">
        <v>0</v>
      </c>
      <c r="Q628" s="1252">
        <v>0</v>
      </c>
      <c r="R628" s="1252">
        <v>0</v>
      </c>
      <c r="S628" s="1252">
        <v>0</v>
      </c>
      <c r="T628" s="1252">
        <v>0</v>
      </c>
      <c r="U628" s="1251" t="s">
        <v>1065</v>
      </c>
      <c r="V628" s="1251" t="s">
        <v>397</v>
      </c>
      <c r="W628" s="1251" t="s">
        <v>2015</v>
      </c>
      <c r="X628" s="1251" t="s">
        <v>89</v>
      </c>
      <c r="Y628" s="1251">
        <v>776</v>
      </c>
      <c r="Z628" s="1251">
        <v>2</v>
      </c>
      <c r="AA628" s="1251" t="b">
        <v>0</v>
      </c>
    </row>
    <row r="629" spans="1:27" ht="12">
      <c r="A629" s="1251">
        <v>25</v>
      </c>
      <c r="B629" s="1251">
        <v>740</v>
      </c>
      <c r="C629" s="1251" t="s">
        <v>1753</v>
      </c>
      <c r="D629" s="1251">
        <v>776210</v>
      </c>
      <c r="E629" s="1251" t="s">
        <v>2135</v>
      </c>
      <c r="F629" s="1251">
        <v>2019</v>
      </c>
      <c r="G629" s="1252">
        <v>-103.58</v>
      </c>
      <c r="H629" s="1252">
        <v>-18.109999999999999</v>
      </c>
      <c r="I629" s="1252">
        <v>-2.7000000000000002</v>
      </c>
      <c r="J629" s="1252">
        <v>-28.390000000000001</v>
      </c>
      <c r="K629" s="1252">
        <v>-99.549999999999997</v>
      </c>
      <c r="L629" s="1252">
        <v>-329.95999999999998</v>
      </c>
      <c r="M629" s="1252">
        <v>-317.70999999999998</v>
      </c>
      <c r="N629" s="1252">
        <v>0</v>
      </c>
      <c r="O629" s="1252">
        <v>-15</v>
      </c>
      <c r="P629" s="1252">
        <v>-10.630000000000001</v>
      </c>
      <c r="Q629" s="1252">
        <v>-9.9199999999999999</v>
      </c>
      <c r="R629" s="1252">
        <v>-18.27</v>
      </c>
      <c r="S629" s="1252">
        <v>-953.81999999999994</v>
      </c>
      <c r="T629" s="1252">
        <v>0</v>
      </c>
      <c r="U629" s="1251" t="s">
        <v>1065</v>
      </c>
      <c r="V629" s="1251" t="s">
        <v>397</v>
      </c>
      <c r="W629" s="1251" t="s">
        <v>1931</v>
      </c>
      <c r="X629" s="1251" t="s">
        <v>89</v>
      </c>
      <c r="Y629" s="1251">
        <v>776</v>
      </c>
      <c r="Z629" s="1251">
        <v>2</v>
      </c>
      <c r="AA629" s="1251" t="b">
        <v>0</v>
      </c>
    </row>
    <row r="630" spans="1:27" ht="12">
      <c r="A630" s="1251">
        <v>25</v>
      </c>
      <c r="B630" s="1251">
        <v>740</v>
      </c>
      <c r="C630" s="1251" t="s">
        <v>1753</v>
      </c>
      <c r="D630" s="1251">
        <v>776220</v>
      </c>
      <c r="E630" s="1251" t="s">
        <v>2136</v>
      </c>
      <c r="F630" s="1251">
        <v>2019</v>
      </c>
      <c r="G630" s="1252">
        <v>-115.65000000000001</v>
      </c>
      <c r="H630" s="1252">
        <v>-36.259999999999998</v>
      </c>
      <c r="I630" s="1252">
        <v>-3.3599999999999999</v>
      </c>
      <c r="J630" s="1252">
        <v>-35.32</v>
      </c>
      <c r="K630" s="1252">
        <v>-123.84999999999999</v>
      </c>
      <c r="L630" s="1252">
        <v>-410.49000000000001</v>
      </c>
      <c r="M630" s="1252">
        <v>-395.25</v>
      </c>
      <c r="N630" s="1252">
        <v>0</v>
      </c>
      <c r="O630" s="1252">
        <v>-18.66</v>
      </c>
      <c r="P630" s="1252">
        <v>-13.23</v>
      </c>
      <c r="Q630" s="1252">
        <v>-12.34</v>
      </c>
      <c r="R630" s="1252">
        <v>-22.73</v>
      </c>
      <c r="S630" s="1252">
        <v>-1187.1400000000001</v>
      </c>
      <c r="T630" s="1252">
        <v>0</v>
      </c>
      <c r="U630" s="1251" t="s">
        <v>1065</v>
      </c>
      <c r="V630" s="1251" t="s">
        <v>397</v>
      </c>
      <c r="W630" s="1251" t="s">
        <v>1948</v>
      </c>
      <c r="X630" s="1251" t="s">
        <v>89</v>
      </c>
      <c r="Y630" s="1251">
        <v>776</v>
      </c>
      <c r="Z630" s="1251">
        <v>2</v>
      </c>
      <c r="AA630" s="1251" t="b">
        <v>0</v>
      </c>
    </row>
    <row r="631" spans="1:27" ht="12">
      <c r="A631" s="1251">
        <v>25</v>
      </c>
      <c r="B631" s="1251">
        <v>740</v>
      </c>
      <c r="C631" s="1251" t="s">
        <v>1753</v>
      </c>
      <c r="D631" s="1251">
        <v>776230</v>
      </c>
      <c r="E631" s="1251" t="s">
        <v>2137</v>
      </c>
      <c r="F631" s="1251">
        <v>2019</v>
      </c>
      <c r="G631" s="1252">
        <v>-46.090000000000003</v>
      </c>
      <c r="H631" s="1252">
        <v>-13.4</v>
      </c>
      <c r="I631" s="1252">
        <v>-1.3300000000000001</v>
      </c>
      <c r="J631" s="1252">
        <v>-13.949999999999999</v>
      </c>
      <c r="K631" s="1252">
        <v>-48.920000000000002</v>
      </c>
      <c r="L631" s="1252">
        <v>-162.13</v>
      </c>
      <c r="M631" s="1252">
        <v>-156.11000000000001</v>
      </c>
      <c r="N631" s="1252">
        <v>0</v>
      </c>
      <c r="O631" s="1252">
        <v>-7.3700000000000001</v>
      </c>
      <c r="P631" s="1252">
        <v>-5.2199999999999998</v>
      </c>
      <c r="Q631" s="1252">
        <v>-4.8700000000000001</v>
      </c>
      <c r="R631" s="1252">
        <v>-8.9800000000000004</v>
      </c>
      <c r="S631" s="1252">
        <v>-468.37000000000006</v>
      </c>
      <c r="T631" s="1252">
        <v>0</v>
      </c>
      <c r="U631" s="1251" t="s">
        <v>1065</v>
      </c>
      <c r="V631" s="1251" t="s">
        <v>402</v>
      </c>
      <c r="W631" s="1251" t="s">
        <v>402</v>
      </c>
      <c r="X631" s="1251" t="s">
        <v>89</v>
      </c>
      <c r="Y631" s="1251">
        <v>776</v>
      </c>
      <c r="Z631" s="1251">
        <v>2</v>
      </c>
      <c r="AA631" s="1251" t="b">
        <v>0</v>
      </c>
    </row>
    <row r="632" spans="1:27" ht="12">
      <c r="A632" s="1251">
        <v>25</v>
      </c>
      <c r="B632" s="1251">
        <v>740</v>
      </c>
      <c r="C632" s="1251" t="s">
        <v>1753</v>
      </c>
      <c r="D632" s="1251">
        <v>776240</v>
      </c>
      <c r="E632" s="1251" t="s">
        <v>2138</v>
      </c>
      <c r="F632" s="1251">
        <v>2019</v>
      </c>
      <c r="G632" s="1252">
        <v>-262.20999999999998</v>
      </c>
      <c r="H632" s="1252">
        <v>-71.290000000000006</v>
      </c>
      <c r="I632" s="1252">
        <v>-5.7999999999999998</v>
      </c>
      <c r="J632" s="1252">
        <v>-60.939999999999998</v>
      </c>
      <c r="K632" s="1252">
        <v>-213.69</v>
      </c>
      <c r="L632" s="1252">
        <v>-708.25</v>
      </c>
      <c r="M632" s="1252">
        <v>-681.95000000000005</v>
      </c>
      <c r="N632" s="1252">
        <v>0</v>
      </c>
      <c r="O632" s="1252">
        <v>-32.189999999999998</v>
      </c>
      <c r="P632" s="1252">
        <v>-22.82</v>
      </c>
      <c r="Q632" s="1252">
        <v>-21.280000000000001</v>
      </c>
      <c r="R632" s="1252">
        <v>-39.219999999999999</v>
      </c>
      <c r="S632" s="1252">
        <v>-2119.6400000000003</v>
      </c>
      <c r="T632" s="1252">
        <v>0</v>
      </c>
      <c r="U632" s="1251" t="s">
        <v>1065</v>
      </c>
      <c r="V632" s="1251" t="s">
        <v>397</v>
      </c>
      <c r="W632" s="1251" t="s">
        <v>2015</v>
      </c>
      <c r="X632" s="1251" t="s">
        <v>89</v>
      </c>
      <c r="Y632" s="1251">
        <v>776</v>
      </c>
      <c r="Z632" s="1251">
        <v>2</v>
      </c>
      <c r="AA632" s="1251" t="b">
        <v>0</v>
      </c>
    </row>
    <row r="633" spans="1:27" ht="12">
      <c r="A633" s="1251">
        <v>25</v>
      </c>
      <c r="B633" s="1251">
        <v>750</v>
      </c>
      <c r="C633" s="1251" t="s">
        <v>1755</v>
      </c>
      <c r="D633" s="1251">
        <v>403200</v>
      </c>
      <c r="E633" s="1251" t="s">
        <v>2090</v>
      </c>
      <c r="F633" s="1251">
        <v>2019</v>
      </c>
      <c r="G633" s="1252">
        <v>11183.99</v>
      </c>
      <c r="H633" s="1252">
        <v>11183.99</v>
      </c>
      <c r="I633" s="1252">
        <v>11183.99</v>
      </c>
      <c r="J633" s="1252">
        <v>11183.99</v>
      </c>
      <c r="K633" s="1252">
        <v>11183.99</v>
      </c>
      <c r="L633" s="1252">
        <v>11183.99</v>
      </c>
      <c r="M633" s="1252">
        <v>11331.32</v>
      </c>
      <c r="N633" s="1252">
        <v>11331.32</v>
      </c>
      <c r="O633" s="1252">
        <v>11331.32</v>
      </c>
      <c r="P633" s="1252">
        <v>11331.32</v>
      </c>
      <c r="Q633" s="1252">
        <v>11331.32</v>
      </c>
      <c r="R633" s="1252">
        <v>11331.32</v>
      </c>
      <c r="S633" s="1252">
        <v>135091.86000000004</v>
      </c>
      <c r="T633" s="1252">
        <v>0</v>
      </c>
      <c r="U633" s="1251" t="s">
        <v>1065</v>
      </c>
      <c r="V633" s="1251" t="s">
        <v>88</v>
      </c>
      <c r="W633" s="1251" t="s">
        <v>88</v>
      </c>
      <c r="X633" s="1251" t="s">
        <v>2042</v>
      </c>
      <c r="Y633" s="1251">
        <v>403</v>
      </c>
      <c r="Z633" s="1251">
        <v>2</v>
      </c>
      <c r="AA633" s="1251" t="b">
        <v>0</v>
      </c>
    </row>
    <row r="634" spans="1:27" ht="12">
      <c r="A634" s="1251">
        <v>25</v>
      </c>
      <c r="B634" s="1251">
        <v>750</v>
      </c>
      <c r="C634" s="1251" t="s">
        <v>1755</v>
      </c>
      <c r="D634" s="1251">
        <v>407321</v>
      </c>
      <c r="E634" s="1251" t="s">
        <v>2139</v>
      </c>
      <c r="F634" s="1251">
        <v>2019</v>
      </c>
      <c r="G634" s="1252">
        <v>-8137.4099999999999</v>
      </c>
      <c r="H634" s="1252">
        <v>-8137.4099999999999</v>
      </c>
      <c r="I634" s="1252">
        <v>-8137.4099999999999</v>
      </c>
      <c r="J634" s="1252">
        <v>-7999.6400000000003</v>
      </c>
      <c r="K634" s="1252">
        <v>-7999.6400000000003</v>
      </c>
      <c r="L634" s="1252">
        <v>-8412.9500000000007</v>
      </c>
      <c r="M634" s="1252">
        <v>-8026.6400000000003</v>
      </c>
      <c r="N634" s="1252">
        <v>-8026.6400000000003</v>
      </c>
      <c r="O634" s="1252">
        <v>-8026.6400000000003</v>
      </c>
      <c r="P634" s="1252">
        <v>-8026.6400000000003</v>
      </c>
      <c r="Q634" s="1252">
        <v>-8026.6400000000003</v>
      </c>
      <c r="R634" s="1252">
        <v>-8026.6400000000003</v>
      </c>
      <c r="S634" s="1252">
        <v>-96984.300000000003</v>
      </c>
      <c r="T634" s="1252">
        <v>0</v>
      </c>
      <c r="U634" s="1251" t="s">
        <v>1065</v>
      </c>
      <c r="V634" s="1251" t="s">
        <v>88</v>
      </c>
      <c r="W634" s="1251" t="s">
        <v>1913</v>
      </c>
      <c r="X634" s="1251" t="s">
        <v>2042</v>
      </c>
      <c r="Y634" s="1251">
        <v>407</v>
      </c>
      <c r="Z634" s="1251">
        <v>3</v>
      </c>
      <c r="AA634" s="1251" t="b">
        <v>0</v>
      </c>
    </row>
    <row r="635" spans="1:27" ht="12">
      <c r="A635" s="1251">
        <v>25</v>
      </c>
      <c r="B635" s="1251">
        <v>750</v>
      </c>
      <c r="C635" s="1251" t="s">
        <v>1755</v>
      </c>
      <c r="D635" s="1251">
        <v>408101</v>
      </c>
      <c r="E635" s="1251" t="s">
        <v>932</v>
      </c>
      <c r="F635" s="1251">
        <v>2019</v>
      </c>
      <c r="G635" s="1252">
        <v>276.45999999999998</v>
      </c>
      <c r="H635" s="1252">
        <v>380.13999999999999</v>
      </c>
      <c r="I635" s="1252">
        <v>328.30000000000001</v>
      </c>
      <c r="J635" s="1252">
        <v>328.30000000000001</v>
      </c>
      <c r="K635" s="1252">
        <v>328.30000000000001</v>
      </c>
      <c r="L635" s="1252">
        <v>328.30000000000001</v>
      </c>
      <c r="M635" s="1252">
        <v>328.30000000000001</v>
      </c>
      <c r="N635" s="1252">
        <v>328.30000000000001</v>
      </c>
      <c r="O635" s="1252">
        <v>328.30000000000001</v>
      </c>
      <c r="P635" s="1252">
        <v>328.30000000000001</v>
      </c>
      <c r="Q635" s="1252">
        <v>328.30000000000001</v>
      </c>
      <c r="R635" s="1252">
        <v>328.30000000000001</v>
      </c>
      <c r="S635" s="1252">
        <v>3939.6000000000008</v>
      </c>
      <c r="T635" s="1252">
        <v>0</v>
      </c>
      <c r="U635" s="1251" t="s">
        <v>1065</v>
      </c>
      <c r="V635" s="1251" t="s">
        <v>402</v>
      </c>
      <c r="W635" s="1251" t="s">
        <v>402</v>
      </c>
      <c r="X635" s="1251" t="s">
        <v>2042</v>
      </c>
      <c r="Y635" s="1251">
        <v>408</v>
      </c>
      <c r="Z635" s="1251">
        <v>1</v>
      </c>
      <c r="AA635" s="1251" t="b">
        <v>0</v>
      </c>
    </row>
    <row r="636" spans="1:27" ht="12">
      <c r="A636" s="1251">
        <v>25</v>
      </c>
      <c r="B636" s="1251">
        <v>750</v>
      </c>
      <c r="C636" s="1251" t="s">
        <v>1755</v>
      </c>
      <c r="D636" s="1251">
        <v>408102</v>
      </c>
      <c r="E636" s="1251" t="s">
        <v>934</v>
      </c>
      <c r="F636" s="1251">
        <v>2019</v>
      </c>
      <c r="G636" s="1252">
        <v>75.090000000000003</v>
      </c>
      <c r="H636" s="1252">
        <v>81.900000000000006</v>
      </c>
      <c r="I636" s="1252">
        <v>78.5</v>
      </c>
      <c r="J636" s="1252">
        <v>78.5</v>
      </c>
      <c r="K636" s="1252">
        <v>78.5</v>
      </c>
      <c r="L636" s="1252">
        <v>78.5</v>
      </c>
      <c r="M636" s="1252">
        <v>78.5</v>
      </c>
      <c r="N636" s="1252">
        <v>78.5</v>
      </c>
      <c r="O636" s="1252">
        <v>78.5</v>
      </c>
      <c r="P636" s="1252">
        <v>78.5</v>
      </c>
      <c r="Q636" s="1252">
        <v>78.5</v>
      </c>
      <c r="R636" s="1252">
        <v>78.5</v>
      </c>
      <c r="S636" s="1252">
        <v>941.99000000000001</v>
      </c>
      <c r="T636" s="1252">
        <v>0</v>
      </c>
      <c r="U636" s="1251" t="s">
        <v>1065</v>
      </c>
      <c r="V636" s="1251" t="s">
        <v>402</v>
      </c>
      <c r="W636" s="1251" t="s">
        <v>402</v>
      </c>
      <c r="X636" s="1251" t="s">
        <v>2042</v>
      </c>
      <c r="Y636" s="1251">
        <v>408</v>
      </c>
      <c r="Z636" s="1251">
        <v>1</v>
      </c>
      <c r="AA636" s="1251" t="b">
        <v>0</v>
      </c>
    </row>
    <row r="637" spans="1:27" ht="12">
      <c r="A637" s="1251">
        <v>25</v>
      </c>
      <c r="B637" s="1251">
        <v>750</v>
      </c>
      <c r="C637" s="1251" t="s">
        <v>1755</v>
      </c>
      <c r="D637" s="1251">
        <v>408110</v>
      </c>
      <c r="E637" s="1251" t="s">
        <v>915</v>
      </c>
      <c r="F637" s="1251">
        <v>2019</v>
      </c>
      <c r="G637" s="1252">
        <v>354.18000000000001</v>
      </c>
      <c r="H637" s="1252">
        <v>354.18000000000001</v>
      </c>
      <c r="I637" s="1252">
        <v>354.18000000000001</v>
      </c>
      <c r="J637" s="1252">
        <v>354.17000000000002</v>
      </c>
      <c r="K637" s="1252">
        <v>354.17000000000002</v>
      </c>
      <c r="L637" s="1252">
        <v>354.18000000000001</v>
      </c>
      <c r="M637" s="1252">
        <v>354.18000000000001</v>
      </c>
      <c r="N637" s="1252">
        <v>348.66000000000003</v>
      </c>
      <c r="O637" s="1252">
        <v>348.64999999999998</v>
      </c>
      <c r="P637" s="1252">
        <v>350.50999999999999</v>
      </c>
      <c r="Q637" s="1252">
        <v>350.50999999999999</v>
      </c>
      <c r="R637" s="1252">
        <v>350.48000000000002</v>
      </c>
      <c r="S637" s="1252">
        <v>4228.0499999999993</v>
      </c>
      <c r="T637" s="1252">
        <v>0</v>
      </c>
      <c r="U637" s="1251" t="s">
        <v>1065</v>
      </c>
      <c r="V637" s="1251" t="s">
        <v>402</v>
      </c>
      <c r="W637" s="1251" t="s">
        <v>402</v>
      </c>
      <c r="X637" s="1251" t="s">
        <v>2042</v>
      </c>
      <c r="Y637" s="1251">
        <v>408</v>
      </c>
      <c r="Z637" s="1251">
        <v>1</v>
      </c>
      <c r="AA637" s="1251" t="b">
        <v>0</v>
      </c>
    </row>
    <row r="638" spans="1:27" ht="12">
      <c r="A638" s="1251">
        <v>25</v>
      </c>
      <c r="B638" s="1251">
        <v>750</v>
      </c>
      <c r="C638" s="1251" t="s">
        <v>1755</v>
      </c>
      <c r="D638" s="1251">
        <v>408121</v>
      </c>
      <c r="E638" s="1251" t="s">
        <v>1914</v>
      </c>
      <c r="F638" s="1251">
        <v>2019</v>
      </c>
      <c r="G638" s="1252">
        <v>318.52999999999997</v>
      </c>
      <c r="H638" s="1252">
        <v>307.64999999999998</v>
      </c>
      <c r="I638" s="1252">
        <v>566.20000000000005</v>
      </c>
      <c r="J638" s="1252">
        <v>271.89999999999998</v>
      </c>
      <c r="K638" s="1252">
        <v>250.63</v>
      </c>
      <c r="L638" s="1252">
        <v>726.58000000000004</v>
      </c>
      <c r="M638" s="1252">
        <v>369.76999999999998</v>
      </c>
      <c r="N638" s="1252">
        <v>395.45999999999998</v>
      </c>
      <c r="O638" s="1252">
        <v>480.23000000000002</v>
      </c>
      <c r="P638" s="1252">
        <v>283.07999999999998</v>
      </c>
      <c r="Q638" s="1252">
        <v>446.10000000000002</v>
      </c>
      <c r="R638" s="1252">
        <v>792.69000000000005</v>
      </c>
      <c r="S638" s="1252">
        <v>5208.8199999999997</v>
      </c>
      <c r="T638" s="1252">
        <v>0</v>
      </c>
      <c r="U638" s="1251" t="s">
        <v>1065</v>
      </c>
      <c r="V638" s="1251" t="s">
        <v>402</v>
      </c>
      <c r="W638" s="1251" t="s">
        <v>402</v>
      </c>
      <c r="X638" s="1251" t="s">
        <v>2042</v>
      </c>
      <c r="Y638" s="1251">
        <v>408</v>
      </c>
      <c r="Z638" s="1251">
        <v>1</v>
      </c>
      <c r="AA638" s="1251" t="b">
        <v>0</v>
      </c>
    </row>
    <row r="639" spans="1:27" ht="12">
      <c r="A639" s="1251">
        <v>25</v>
      </c>
      <c r="B639" s="1251">
        <v>750</v>
      </c>
      <c r="C639" s="1251" t="s">
        <v>1755</v>
      </c>
      <c r="D639" s="1251">
        <v>408122</v>
      </c>
      <c r="E639" s="1251" t="s">
        <v>2091</v>
      </c>
      <c r="F639" s="1251">
        <v>2019</v>
      </c>
      <c r="G639" s="1252">
        <v>15.65</v>
      </c>
      <c r="H639" s="1252">
        <v>0.78000000000000003</v>
      </c>
      <c r="I639" s="1252">
        <v>0.35999999999999999</v>
      </c>
      <c r="J639" s="1252">
        <v>0.39000000000000001</v>
      </c>
      <c r="K639" s="1252">
        <v>0.68999999999999995</v>
      </c>
      <c r="L639" s="1252">
        <v>1.8300000000000001</v>
      </c>
      <c r="M639" s="1252">
        <v>0.58999999999999997</v>
      </c>
      <c r="N639" s="1252">
        <v>0.83999999999999997</v>
      </c>
      <c r="O639" s="1252">
        <v>0</v>
      </c>
      <c r="P639" s="1252">
        <v>0</v>
      </c>
      <c r="Q639" s="1252">
        <v>0</v>
      </c>
      <c r="R639" s="1252">
        <v>27.239999999999998</v>
      </c>
      <c r="S639" s="1252">
        <v>48.370000000000005</v>
      </c>
      <c r="T639" s="1252">
        <v>0</v>
      </c>
      <c r="U639" s="1251" t="s">
        <v>1065</v>
      </c>
      <c r="V639" s="1251" t="s">
        <v>402</v>
      </c>
      <c r="W639" s="1251" t="s">
        <v>402</v>
      </c>
      <c r="X639" s="1251" t="s">
        <v>2042</v>
      </c>
      <c r="Y639" s="1251">
        <v>408</v>
      </c>
      <c r="Z639" s="1251">
        <v>1</v>
      </c>
      <c r="AA639" s="1251" t="b">
        <v>0</v>
      </c>
    </row>
    <row r="640" spans="1:27" ht="12">
      <c r="A640" s="1251">
        <v>25</v>
      </c>
      <c r="B640" s="1251">
        <v>750</v>
      </c>
      <c r="C640" s="1251" t="s">
        <v>1755</v>
      </c>
      <c r="D640" s="1251">
        <v>408123</v>
      </c>
      <c r="E640" s="1251" t="s">
        <v>2092</v>
      </c>
      <c r="F640" s="1251">
        <v>2019</v>
      </c>
      <c r="G640" s="1252">
        <v>43.380000000000003</v>
      </c>
      <c r="H640" s="1252">
        <v>36.439999999999998</v>
      </c>
      <c r="I640" s="1252">
        <v>54.75</v>
      </c>
      <c r="J640" s="1252">
        <v>13.98</v>
      </c>
      <c r="K640" s="1252">
        <v>15.56</v>
      </c>
      <c r="L640" s="1252">
        <v>23.789999999999999</v>
      </c>
      <c r="M640" s="1252">
        <v>6.6100000000000003</v>
      </c>
      <c r="N640" s="1252">
        <v>4.3799999999999999</v>
      </c>
      <c r="O640" s="1252">
        <v>5.8700000000000001</v>
      </c>
      <c r="P640" s="1252">
        <v>2.5600000000000001</v>
      </c>
      <c r="Q640" s="1252">
        <v>3.6800000000000002</v>
      </c>
      <c r="R640" s="1252">
        <v>44.729999999999997</v>
      </c>
      <c r="S640" s="1252">
        <v>255.72999999999999</v>
      </c>
      <c r="T640" s="1252">
        <v>0</v>
      </c>
      <c r="U640" s="1251" t="s">
        <v>1065</v>
      </c>
      <c r="V640" s="1251" t="s">
        <v>402</v>
      </c>
      <c r="W640" s="1251" t="s">
        <v>402</v>
      </c>
      <c r="X640" s="1251" t="s">
        <v>2042</v>
      </c>
      <c r="Y640" s="1251">
        <v>408</v>
      </c>
      <c r="Z640" s="1251">
        <v>1</v>
      </c>
      <c r="AA640" s="1251" t="b">
        <v>0</v>
      </c>
    </row>
    <row r="641" spans="1:27" ht="12">
      <c r="A641" s="1251">
        <v>25</v>
      </c>
      <c r="B641" s="1251">
        <v>750</v>
      </c>
      <c r="C641" s="1251" t="s">
        <v>1755</v>
      </c>
      <c r="D641" s="1251">
        <v>408203</v>
      </c>
      <c r="E641" s="1251" t="s">
        <v>2093</v>
      </c>
      <c r="F641" s="1251">
        <v>2019</v>
      </c>
      <c r="G641" s="1252">
        <v>1082</v>
      </c>
      <c r="H641" s="1252">
        <v>755</v>
      </c>
      <c r="I641" s="1252">
        <v>1057</v>
      </c>
      <c r="J641" s="1252">
        <v>932</v>
      </c>
      <c r="K641" s="1252">
        <v>898</v>
      </c>
      <c r="L641" s="1252">
        <v>984</v>
      </c>
      <c r="M641" s="1252">
        <v>877</v>
      </c>
      <c r="N641" s="1252">
        <v>681</v>
      </c>
      <c r="O641" s="1252">
        <v>879</v>
      </c>
      <c r="P641" s="1252">
        <v>1075</v>
      </c>
      <c r="Q641" s="1252">
        <v>696</v>
      </c>
      <c r="R641" s="1252">
        <v>992</v>
      </c>
      <c r="S641" s="1252">
        <v>10908</v>
      </c>
      <c r="T641" s="1252">
        <v>0</v>
      </c>
      <c r="U641" s="1251" t="s">
        <v>1065</v>
      </c>
      <c r="V641" s="1251" t="s">
        <v>402</v>
      </c>
      <c r="W641" s="1251" t="s">
        <v>402</v>
      </c>
      <c r="X641" s="1251" t="s">
        <v>2042</v>
      </c>
      <c r="Y641" s="1251">
        <v>408</v>
      </c>
      <c r="Z641" s="1251">
        <v>2</v>
      </c>
      <c r="AA641" s="1251" t="b">
        <v>0</v>
      </c>
    </row>
    <row r="642" spans="1:27" ht="12">
      <c r="A642" s="1251">
        <v>25</v>
      </c>
      <c r="B642" s="1251">
        <v>750</v>
      </c>
      <c r="C642" s="1251" t="s">
        <v>1755</v>
      </c>
      <c r="D642" s="1251">
        <v>408205</v>
      </c>
      <c r="E642" s="1251" t="s">
        <v>2094</v>
      </c>
      <c r="F642" s="1251">
        <v>2019</v>
      </c>
      <c r="G642" s="1252">
        <v>2733</v>
      </c>
      <c r="H642" s="1252">
        <v>2236</v>
      </c>
      <c r="I642" s="1252">
        <v>2860</v>
      </c>
      <c r="J642" s="1252">
        <v>2524</v>
      </c>
      <c r="K642" s="1252">
        <v>2427</v>
      </c>
      <c r="L642" s="1252">
        <v>2662</v>
      </c>
      <c r="M642" s="1252">
        <v>2374</v>
      </c>
      <c r="N642" s="1252">
        <v>1841</v>
      </c>
      <c r="O642" s="1252">
        <v>2377</v>
      </c>
      <c r="P642" s="1252">
        <v>2908</v>
      </c>
      <c r="Q642" s="1252">
        <v>1881</v>
      </c>
      <c r="R642" s="1252">
        <v>2681</v>
      </c>
      <c r="S642" s="1252">
        <v>29504</v>
      </c>
      <c r="T642" s="1252">
        <v>0</v>
      </c>
      <c r="U642" s="1251" t="s">
        <v>1065</v>
      </c>
      <c r="V642" s="1251" t="s">
        <v>402</v>
      </c>
      <c r="W642" s="1251" t="s">
        <v>402</v>
      </c>
      <c r="X642" s="1251" t="s">
        <v>2042</v>
      </c>
      <c r="Y642" s="1251">
        <v>408</v>
      </c>
      <c r="Z642" s="1251">
        <v>2</v>
      </c>
      <c r="AA642" s="1251" t="b">
        <v>0</v>
      </c>
    </row>
    <row r="643" spans="1:27" ht="12">
      <c r="A643" s="1251">
        <v>25</v>
      </c>
      <c r="B643" s="1251">
        <v>750</v>
      </c>
      <c r="C643" s="1251" t="s">
        <v>1755</v>
      </c>
      <c r="D643" s="1251">
        <v>408206</v>
      </c>
      <c r="E643" s="1251" t="s">
        <v>1321</v>
      </c>
      <c r="F643" s="1251">
        <v>2019</v>
      </c>
      <c r="G643" s="1252">
        <v>6121</v>
      </c>
      <c r="H643" s="1252">
        <v>3607</v>
      </c>
      <c r="I643" s="1252">
        <v>5598</v>
      </c>
      <c r="J643" s="1252">
        <v>4939</v>
      </c>
      <c r="K643" s="1252">
        <v>4752</v>
      </c>
      <c r="L643" s="1252">
        <v>5211</v>
      </c>
      <c r="M643" s="1252">
        <v>4648</v>
      </c>
      <c r="N643" s="1252">
        <v>3603</v>
      </c>
      <c r="O643" s="1252">
        <v>4651</v>
      </c>
      <c r="P643" s="1252">
        <v>5692</v>
      </c>
      <c r="Q643" s="1252">
        <v>3682</v>
      </c>
      <c r="R643" s="1252">
        <v>5248</v>
      </c>
      <c r="S643" s="1252">
        <v>57752</v>
      </c>
      <c r="T643" s="1252">
        <v>0</v>
      </c>
      <c r="U643" s="1251" t="s">
        <v>1065</v>
      </c>
      <c r="V643" s="1251" t="s">
        <v>402</v>
      </c>
      <c r="W643" s="1251" t="s">
        <v>402</v>
      </c>
      <c r="X643" s="1251" t="s">
        <v>2042</v>
      </c>
      <c r="Y643" s="1251">
        <v>408</v>
      </c>
      <c r="Z643" s="1251">
        <v>2</v>
      </c>
      <c r="AA643" s="1251" t="b">
        <v>0</v>
      </c>
    </row>
    <row r="644" spans="1:27" ht="12">
      <c r="A644" s="1251">
        <v>25</v>
      </c>
      <c r="B644" s="1251">
        <v>750</v>
      </c>
      <c r="C644" s="1251" t="s">
        <v>1755</v>
      </c>
      <c r="D644" s="1251">
        <v>521100</v>
      </c>
      <c r="E644" s="1251" t="s">
        <v>2095</v>
      </c>
      <c r="F644" s="1251">
        <v>2019</v>
      </c>
      <c r="G644" s="1252">
        <v>-133025.28</v>
      </c>
      <c r="H644" s="1252">
        <v>-123571.02</v>
      </c>
      <c r="I644" s="1252">
        <v>-146282.98000000001</v>
      </c>
      <c r="J644" s="1252">
        <v>-136810.92999999999</v>
      </c>
      <c r="K644" s="1252">
        <v>-124025.75999999999</v>
      </c>
      <c r="L644" s="1252">
        <v>-132707.04999999999</v>
      </c>
      <c r="M644" s="1252">
        <v>-140421.10999999999</v>
      </c>
      <c r="N644" s="1252">
        <v>-128567.38</v>
      </c>
      <c r="O644" s="1252">
        <v>-128237.85000000001</v>
      </c>
      <c r="P644" s="1252">
        <v>-145688.95999999999</v>
      </c>
      <c r="Q644" s="1252">
        <v>-119663.3</v>
      </c>
      <c r="R644" s="1252">
        <v>-137410.70000000001</v>
      </c>
      <c r="S644" s="1252">
        <v>-1596412.3200000001</v>
      </c>
      <c r="T644" s="1252">
        <v>0</v>
      </c>
      <c r="U644" s="1251" t="s">
        <v>1065</v>
      </c>
      <c r="V644" s="1251" t="s">
        <v>1286</v>
      </c>
      <c r="W644" s="1251" t="s">
        <v>2096</v>
      </c>
      <c r="X644" s="1251" t="s">
        <v>2042</v>
      </c>
      <c r="Y644" s="1251">
        <v>521</v>
      </c>
      <c r="Z644" s="1251">
        <v>1</v>
      </c>
      <c r="AA644" s="1251" t="b">
        <v>0</v>
      </c>
    </row>
    <row r="645" spans="1:27" ht="12">
      <c r="A645" s="1251">
        <v>25</v>
      </c>
      <c r="B645" s="1251">
        <v>750</v>
      </c>
      <c r="C645" s="1251" t="s">
        <v>1755</v>
      </c>
      <c r="D645" s="1251">
        <v>522200</v>
      </c>
      <c r="E645" s="1251" t="s">
        <v>2140</v>
      </c>
      <c r="F645" s="1251">
        <v>2019</v>
      </c>
      <c r="G645" s="1252">
        <v>-5093.5200000000004</v>
      </c>
      <c r="H645" s="1252">
        <v>-5930.2399999999998</v>
      </c>
      <c r="I645" s="1252">
        <v>-6431.8400000000001</v>
      </c>
      <c r="J645" s="1252">
        <v>-5902.8299999999999</v>
      </c>
      <c r="K645" s="1252">
        <v>-6229.7299999999996</v>
      </c>
      <c r="L645" s="1252">
        <v>-5783.1800000000003</v>
      </c>
      <c r="M645" s="1252">
        <v>-6103.4799999999996</v>
      </c>
      <c r="N645" s="1252">
        <v>-5929.0200000000004</v>
      </c>
      <c r="O645" s="1252">
        <v>-4959.3199999999997</v>
      </c>
      <c r="P645" s="1252">
        <v>-5922.3999999999996</v>
      </c>
      <c r="Q645" s="1252">
        <v>-5464.1499999999996</v>
      </c>
      <c r="R645" s="1252">
        <v>-6691.1899999999996</v>
      </c>
      <c r="S645" s="1252">
        <v>-70440.899999999994</v>
      </c>
      <c r="T645" s="1252">
        <v>0</v>
      </c>
      <c r="U645" s="1251" t="s">
        <v>1065</v>
      </c>
      <c r="V645" s="1251" t="s">
        <v>1286</v>
      </c>
      <c r="W645" s="1251" t="s">
        <v>2096</v>
      </c>
      <c r="X645" s="1251" t="s">
        <v>2042</v>
      </c>
      <c r="Y645" s="1251">
        <v>522</v>
      </c>
      <c r="Z645" s="1251">
        <v>2</v>
      </c>
      <c r="AA645" s="1251" t="b">
        <v>0</v>
      </c>
    </row>
    <row r="646" spans="1:27" ht="12">
      <c r="A646" s="1251">
        <v>25</v>
      </c>
      <c r="B646" s="1251">
        <v>750</v>
      </c>
      <c r="C646" s="1251" t="s">
        <v>1755</v>
      </c>
      <c r="D646" s="1251">
        <v>601510</v>
      </c>
      <c r="E646" s="1251" t="s">
        <v>1937</v>
      </c>
      <c r="F646" s="1251">
        <v>2019</v>
      </c>
      <c r="G646" s="1252">
        <v>0</v>
      </c>
      <c r="H646" s="1252">
        <v>0</v>
      </c>
      <c r="I646" s="1252">
        <v>0</v>
      </c>
      <c r="J646" s="1252">
        <v>0</v>
      </c>
      <c r="K646" s="1252">
        <v>0</v>
      </c>
      <c r="L646" s="1252">
        <v>0</v>
      </c>
      <c r="M646" s="1252">
        <v>0</v>
      </c>
      <c r="N646" s="1252">
        <v>0</v>
      </c>
      <c r="O646" s="1252">
        <v>0</v>
      </c>
      <c r="P646" s="1252">
        <v>0</v>
      </c>
      <c r="Q646" s="1252">
        <v>0</v>
      </c>
      <c r="R646" s="1252">
        <v>287.36000000000001</v>
      </c>
      <c r="S646" s="1252">
        <v>287.36000000000001</v>
      </c>
      <c r="T646" s="1252">
        <v>0</v>
      </c>
      <c r="U646" s="1251" t="s">
        <v>1065</v>
      </c>
      <c r="V646" s="1251" t="s">
        <v>397</v>
      </c>
      <c r="W646" s="1251" t="s">
        <v>1931</v>
      </c>
      <c r="X646" s="1251" t="s">
        <v>2042</v>
      </c>
      <c r="Y646" s="1251">
        <v>601</v>
      </c>
      <c r="Z646" s="1251">
        <v>5</v>
      </c>
      <c r="AA646" s="1251" t="b">
        <v>0</v>
      </c>
    </row>
    <row r="647" spans="1:27" ht="12">
      <c r="A647" s="1251">
        <v>25</v>
      </c>
      <c r="B647" s="1251">
        <v>750</v>
      </c>
      <c r="C647" s="1251" t="s">
        <v>1755</v>
      </c>
      <c r="D647" s="1251">
        <v>601619</v>
      </c>
      <c r="E647" s="1251" t="s">
        <v>1940</v>
      </c>
      <c r="F647" s="1251">
        <v>2019</v>
      </c>
      <c r="G647" s="1252">
        <v>0</v>
      </c>
      <c r="H647" s="1252">
        <v>0</v>
      </c>
      <c r="I647" s="1252">
        <v>0</v>
      </c>
      <c r="J647" s="1252">
        <v>0</v>
      </c>
      <c r="K647" s="1252">
        <v>0</v>
      </c>
      <c r="L647" s="1252">
        <v>0</v>
      </c>
      <c r="M647" s="1252">
        <v>0</v>
      </c>
      <c r="N647" s="1252">
        <v>99.140000000000001</v>
      </c>
      <c r="O647" s="1252">
        <v>0</v>
      </c>
      <c r="P647" s="1252">
        <v>-99.140000000000001</v>
      </c>
      <c r="Q647" s="1252">
        <v>0</v>
      </c>
      <c r="R647" s="1252">
        <v>269.39999999999998</v>
      </c>
      <c r="S647" s="1252">
        <v>269.39999999999998</v>
      </c>
      <c r="T647" s="1252">
        <v>0</v>
      </c>
      <c r="U647" s="1251" t="s">
        <v>1065</v>
      </c>
      <c r="V647" s="1251" t="s">
        <v>397</v>
      </c>
      <c r="W647" s="1251" t="s">
        <v>1933</v>
      </c>
      <c r="X647" s="1251" t="s">
        <v>2042</v>
      </c>
      <c r="Y647" s="1251">
        <v>601</v>
      </c>
      <c r="Z647" s="1251">
        <v>6</v>
      </c>
      <c r="AA647" s="1251" t="b">
        <v>0</v>
      </c>
    </row>
    <row r="648" spans="1:27" ht="12">
      <c r="A648" s="1251">
        <v>25</v>
      </c>
      <c r="B648" s="1251">
        <v>750</v>
      </c>
      <c r="C648" s="1251" t="s">
        <v>1755</v>
      </c>
      <c r="D648" s="1251">
        <v>636800</v>
      </c>
      <c r="E648" s="1251" t="s">
        <v>1997</v>
      </c>
      <c r="F648" s="1251">
        <v>2019</v>
      </c>
      <c r="G648" s="1252">
        <v>60.740000000000002</v>
      </c>
      <c r="H648" s="1252">
        <v>60.140000000000001</v>
      </c>
      <c r="I648" s="1252">
        <v>60.140000000000001</v>
      </c>
      <c r="J648" s="1252">
        <v>60.149999999999999</v>
      </c>
      <c r="K648" s="1252">
        <v>60.140000000000001</v>
      </c>
      <c r="L648" s="1252">
        <v>71.670000000000002</v>
      </c>
      <c r="M648" s="1252">
        <v>71.670000000000002</v>
      </c>
      <c r="N648" s="1252">
        <v>71.670000000000002</v>
      </c>
      <c r="O648" s="1252">
        <v>71.670000000000002</v>
      </c>
      <c r="P648" s="1252">
        <v>-587.99000000000001</v>
      </c>
      <c r="Q648" s="1252">
        <v>0</v>
      </c>
      <c r="R648" s="1252">
        <v>0</v>
      </c>
      <c r="S648" s="1252">
        <v>0</v>
      </c>
      <c r="T648" s="1252">
        <v>0</v>
      </c>
      <c r="U648" s="1251" t="s">
        <v>1065</v>
      </c>
      <c r="V648" s="1251" t="s">
        <v>397</v>
      </c>
      <c r="W648" s="1251" t="s">
        <v>1996</v>
      </c>
      <c r="X648" s="1251" t="s">
        <v>2042</v>
      </c>
      <c r="Y648" s="1251">
        <v>636</v>
      </c>
      <c r="Z648" s="1251">
        <v>8</v>
      </c>
      <c r="AA648" s="1251" t="b">
        <v>0</v>
      </c>
    </row>
    <row r="649" spans="1:27" ht="12">
      <c r="A649" s="1251">
        <v>25</v>
      </c>
      <c r="B649" s="1251">
        <v>750</v>
      </c>
      <c r="C649" s="1251" t="s">
        <v>1755</v>
      </c>
      <c r="D649" s="1251">
        <v>701110</v>
      </c>
      <c r="E649" s="1251" t="s">
        <v>2141</v>
      </c>
      <c r="F649" s="1251">
        <v>2019</v>
      </c>
      <c r="G649" s="1252">
        <v>1300.1800000000001</v>
      </c>
      <c r="H649" s="1252">
        <v>597.38</v>
      </c>
      <c r="I649" s="1252">
        <v>773.08000000000004</v>
      </c>
      <c r="J649" s="1252">
        <v>1019.0599999999999</v>
      </c>
      <c r="K649" s="1252">
        <v>1021.4</v>
      </c>
      <c r="L649" s="1252">
        <v>2191.1199999999999</v>
      </c>
      <c r="M649" s="1252">
        <v>2119.2800000000002</v>
      </c>
      <c r="N649" s="1252">
        <v>1436.8</v>
      </c>
      <c r="O649" s="1252">
        <v>1958.9200000000001</v>
      </c>
      <c r="P649" s="1252">
        <v>1293.1199999999999</v>
      </c>
      <c r="Q649" s="1252">
        <v>2512.1500000000001</v>
      </c>
      <c r="R649" s="1252">
        <v>4849.1999999999998</v>
      </c>
      <c r="S649" s="1252">
        <v>21071.689999999999</v>
      </c>
      <c r="T649" s="1252">
        <v>0</v>
      </c>
      <c r="U649" s="1251" t="s">
        <v>1065</v>
      </c>
      <c r="V649" s="1251" t="s">
        <v>397</v>
      </c>
      <c r="W649" s="1251" t="s">
        <v>1931</v>
      </c>
      <c r="X649" s="1251" t="s">
        <v>2042</v>
      </c>
      <c r="Y649" s="1251">
        <v>701</v>
      </c>
      <c r="Z649" s="1251">
        <v>1</v>
      </c>
      <c r="AA649" s="1251" t="b">
        <v>0</v>
      </c>
    </row>
    <row r="650" spans="1:27" ht="12">
      <c r="A650" s="1251">
        <v>25</v>
      </c>
      <c r="B650" s="1251">
        <v>750</v>
      </c>
      <c r="C650" s="1251" t="s">
        <v>1755</v>
      </c>
      <c r="D650" s="1251">
        <v>701119</v>
      </c>
      <c r="E650" s="1251" t="s">
        <v>2142</v>
      </c>
      <c r="F650" s="1251">
        <v>2019</v>
      </c>
      <c r="G650" s="1252">
        <v>250.71000000000001</v>
      </c>
      <c r="H650" s="1252">
        <v>0</v>
      </c>
      <c r="I650" s="1252">
        <v>422.13</v>
      </c>
      <c r="J650" s="1252">
        <v>0</v>
      </c>
      <c r="K650" s="1252">
        <v>0</v>
      </c>
      <c r="L650" s="1252">
        <v>188.58000000000001</v>
      </c>
      <c r="M650" s="1252">
        <v>450.94999999999999</v>
      </c>
      <c r="N650" s="1252">
        <v>0</v>
      </c>
      <c r="O650" s="1252">
        <v>0</v>
      </c>
      <c r="P650" s="1252">
        <v>0</v>
      </c>
      <c r="Q650" s="1252">
        <v>53.880000000000003</v>
      </c>
      <c r="R650" s="1252">
        <v>107.76000000000001</v>
      </c>
      <c r="S650" s="1252">
        <v>1474.0100000000002</v>
      </c>
      <c r="T650" s="1252">
        <v>0</v>
      </c>
      <c r="U650" s="1251" t="s">
        <v>1065</v>
      </c>
      <c r="V650" s="1251" t="s">
        <v>397</v>
      </c>
      <c r="W650" s="1251" t="s">
        <v>1933</v>
      </c>
      <c r="X650" s="1251" t="s">
        <v>2042</v>
      </c>
      <c r="Y650" s="1251">
        <v>701</v>
      </c>
      <c r="Z650" s="1251">
        <v>1</v>
      </c>
      <c r="AA650" s="1251" t="b">
        <v>0</v>
      </c>
    </row>
    <row r="651" spans="1:27" ht="12">
      <c r="A651" s="1251">
        <v>25</v>
      </c>
      <c r="B651" s="1251">
        <v>750</v>
      </c>
      <c r="C651" s="1251" t="s">
        <v>1755</v>
      </c>
      <c r="D651" s="1251">
        <v>701210</v>
      </c>
      <c r="E651" s="1251" t="s">
        <v>2153</v>
      </c>
      <c r="F651" s="1251">
        <v>2019</v>
      </c>
      <c r="G651" s="1252">
        <v>140.56</v>
      </c>
      <c r="H651" s="1252">
        <v>0</v>
      </c>
      <c r="I651" s="1252">
        <v>245.97999999999999</v>
      </c>
      <c r="J651" s="1252">
        <v>105.42</v>
      </c>
      <c r="K651" s="1252">
        <v>0</v>
      </c>
      <c r="L651" s="1252">
        <v>1544.5599999999999</v>
      </c>
      <c r="M651" s="1252">
        <v>0</v>
      </c>
      <c r="N651" s="1252">
        <v>574.72000000000003</v>
      </c>
      <c r="O651" s="1252">
        <v>71.840000000000003</v>
      </c>
      <c r="P651" s="1252">
        <v>107.76000000000001</v>
      </c>
      <c r="Q651" s="1252">
        <v>646.55999999999995</v>
      </c>
      <c r="R651" s="1252">
        <v>574.72000000000003</v>
      </c>
      <c r="S651" s="1252">
        <v>4012.1199999999999</v>
      </c>
      <c r="T651" s="1252">
        <v>0</v>
      </c>
      <c r="U651" s="1251" t="s">
        <v>1065</v>
      </c>
      <c r="V651" s="1251" t="s">
        <v>397</v>
      </c>
      <c r="W651" s="1251" t="s">
        <v>1931</v>
      </c>
      <c r="X651" s="1251" t="s">
        <v>2042</v>
      </c>
      <c r="Y651" s="1251">
        <v>701</v>
      </c>
      <c r="Z651" s="1251">
        <v>2</v>
      </c>
      <c r="AA651" s="1251" t="b">
        <v>0</v>
      </c>
    </row>
    <row r="652" spans="1:27" ht="12">
      <c r="A652" s="1251">
        <v>25</v>
      </c>
      <c r="B652" s="1251">
        <v>750</v>
      </c>
      <c r="C652" s="1251" t="s">
        <v>1755</v>
      </c>
      <c r="D652" s="1251">
        <v>701510</v>
      </c>
      <c r="E652" s="1251" t="s">
        <v>2154</v>
      </c>
      <c r="F652" s="1251">
        <v>2019</v>
      </c>
      <c r="G652" s="1252">
        <v>0</v>
      </c>
      <c r="H652" s="1252">
        <v>68.400000000000006</v>
      </c>
      <c r="I652" s="1252">
        <v>0</v>
      </c>
      <c r="J652" s="1252">
        <v>51.299999999999997</v>
      </c>
      <c r="K652" s="1252">
        <v>0</v>
      </c>
      <c r="L652" s="1252">
        <v>0</v>
      </c>
      <c r="M652" s="1252">
        <v>174.69999999999999</v>
      </c>
      <c r="N652" s="1252">
        <v>69.879999999999995</v>
      </c>
      <c r="O652" s="1252">
        <v>104.81999999999999</v>
      </c>
      <c r="P652" s="1252">
        <v>0</v>
      </c>
      <c r="Q652" s="1252">
        <v>0</v>
      </c>
      <c r="R652" s="1252">
        <v>34.939999999999998</v>
      </c>
      <c r="S652" s="1252">
        <v>504.03999999999996</v>
      </c>
      <c r="T652" s="1252">
        <v>0</v>
      </c>
      <c r="U652" s="1251" t="s">
        <v>1065</v>
      </c>
      <c r="V652" s="1251" t="s">
        <v>397</v>
      </c>
      <c r="W652" s="1251" t="s">
        <v>1931</v>
      </c>
      <c r="X652" s="1251" t="s">
        <v>2042</v>
      </c>
      <c r="Y652" s="1251">
        <v>701</v>
      </c>
      <c r="Z652" s="1251">
        <v>5</v>
      </c>
      <c r="AA652" s="1251" t="b">
        <v>0</v>
      </c>
    </row>
    <row r="653" spans="1:27" ht="12">
      <c r="A653" s="1251">
        <v>25</v>
      </c>
      <c r="B653" s="1251">
        <v>750</v>
      </c>
      <c r="C653" s="1251" t="s">
        <v>1755</v>
      </c>
      <c r="D653" s="1251">
        <v>701519</v>
      </c>
      <c r="E653" s="1251" t="s">
        <v>2155</v>
      </c>
      <c r="F653" s="1251">
        <v>2019</v>
      </c>
      <c r="G653" s="1252">
        <v>0</v>
      </c>
      <c r="H653" s="1252">
        <v>0</v>
      </c>
      <c r="I653" s="1252">
        <v>0</v>
      </c>
      <c r="J653" s="1252">
        <v>0</v>
      </c>
      <c r="K653" s="1252">
        <v>0</v>
      </c>
      <c r="L653" s="1252">
        <v>0</v>
      </c>
      <c r="M653" s="1252">
        <v>26.210000000000001</v>
      </c>
      <c r="N653" s="1252">
        <v>0</v>
      </c>
      <c r="O653" s="1252">
        <v>0</v>
      </c>
      <c r="P653" s="1252">
        <v>0</v>
      </c>
      <c r="Q653" s="1252">
        <v>0</v>
      </c>
      <c r="R653" s="1252">
        <v>0</v>
      </c>
      <c r="S653" s="1252">
        <v>26.210000000000001</v>
      </c>
      <c r="T653" s="1252">
        <v>0</v>
      </c>
      <c r="U653" s="1251" t="s">
        <v>1065</v>
      </c>
      <c r="V653" s="1251" t="s">
        <v>397</v>
      </c>
      <c r="W653" s="1251" t="s">
        <v>1933</v>
      </c>
      <c r="X653" s="1251" t="s">
        <v>2042</v>
      </c>
      <c r="Y653" s="1251">
        <v>701</v>
      </c>
      <c r="Z653" s="1251">
        <v>5</v>
      </c>
      <c r="AA653" s="1251" t="b">
        <v>0</v>
      </c>
    </row>
    <row r="654" spans="1:27" ht="12">
      <c r="A654" s="1251">
        <v>25</v>
      </c>
      <c r="B654" s="1251">
        <v>750</v>
      </c>
      <c r="C654" s="1251" t="s">
        <v>1755</v>
      </c>
      <c r="D654" s="1251">
        <v>701619</v>
      </c>
      <c r="E654" s="1251" t="s">
        <v>2156</v>
      </c>
      <c r="F654" s="1251">
        <v>2019</v>
      </c>
      <c r="G654" s="1252">
        <v>0</v>
      </c>
      <c r="H654" s="1252">
        <v>0</v>
      </c>
      <c r="I654" s="1252">
        <v>0</v>
      </c>
      <c r="J654" s="1252">
        <v>0</v>
      </c>
      <c r="K654" s="1252">
        <v>0</v>
      </c>
      <c r="L654" s="1252">
        <v>0</v>
      </c>
      <c r="M654" s="1252">
        <v>0</v>
      </c>
      <c r="N654" s="1252">
        <v>0</v>
      </c>
      <c r="O654" s="1252">
        <v>0</v>
      </c>
      <c r="P654" s="1252">
        <v>99.140000000000001</v>
      </c>
      <c r="Q654" s="1252">
        <v>0</v>
      </c>
      <c r="R654" s="1252">
        <v>0</v>
      </c>
      <c r="S654" s="1252">
        <v>99.140000000000001</v>
      </c>
      <c r="T654" s="1252">
        <v>0</v>
      </c>
      <c r="U654" s="1251" t="s">
        <v>1065</v>
      </c>
      <c r="V654" s="1251" t="s">
        <v>397</v>
      </c>
      <c r="W654" s="1251" t="s">
        <v>1933</v>
      </c>
      <c r="X654" s="1251" t="s">
        <v>2042</v>
      </c>
      <c r="Y654" s="1251">
        <v>701</v>
      </c>
      <c r="Z654" s="1251">
        <v>6</v>
      </c>
      <c r="AA654" s="1251" t="b">
        <v>0</v>
      </c>
    </row>
    <row r="655" spans="1:27" ht="12">
      <c r="A655" s="1251">
        <v>25</v>
      </c>
      <c r="B655" s="1251">
        <v>750</v>
      </c>
      <c r="C655" s="1251" t="s">
        <v>1755</v>
      </c>
      <c r="D655" s="1251">
        <v>701810</v>
      </c>
      <c r="E655" s="1251" t="s">
        <v>2098</v>
      </c>
      <c r="F655" s="1251">
        <v>2019</v>
      </c>
      <c r="G655" s="1252">
        <v>2448</v>
      </c>
      <c r="H655" s="1252">
        <v>2448</v>
      </c>
      <c r="I655" s="1252">
        <v>2448</v>
      </c>
      <c r="J655" s="1252">
        <v>2135</v>
      </c>
      <c r="K655" s="1252">
        <v>2210</v>
      </c>
      <c r="L655" s="1252">
        <v>2210</v>
      </c>
      <c r="M655" s="1252">
        <v>2210</v>
      </c>
      <c r="N655" s="1252">
        <v>2210</v>
      </c>
      <c r="O655" s="1252">
        <v>2550</v>
      </c>
      <c r="P655" s="1252">
        <v>2053</v>
      </c>
      <c r="Q655" s="1252">
        <v>2053</v>
      </c>
      <c r="R655" s="1252">
        <v>2053</v>
      </c>
      <c r="S655" s="1252">
        <v>27028</v>
      </c>
      <c r="T655" s="1252">
        <v>0</v>
      </c>
      <c r="U655" s="1251" t="s">
        <v>1065</v>
      </c>
      <c r="V655" s="1251" t="s">
        <v>397</v>
      </c>
      <c r="W655" s="1251" t="s">
        <v>1931</v>
      </c>
      <c r="X655" s="1251" t="s">
        <v>2042</v>
      </c>
      <c r="Y655" s="1251">
        <v>701</v>
      </c>
      <c r="Z655" s="1251">
        <v>8</v>
      </c>
      <c r="AA655" s="1251" t="b">
        <v>0</v>
      </c>
    </row>
    <row r="656" spans="1:27" ht="12">
      <c r="A656" s="1251">
        <v>25</v>
      </c>
      <c r="B656" s="1251">
        <v>750</v>
      </c>
      <c r="C656" s="1251" t="s">
        <v>1755</v>
      </c>
      <c r="D656" s="1251">
        <v>704810</v>
      </c>
      <c r="E656" s="1251" t="s">
        <v>2099</v>
      </c>
      <c r="F656" s="1251">
        <v>2019</v>
      </c>
      <c r="G656" s="1252">
        <v>797.59000000000003</v>
      </c>
      <c r="H656" s="1252">
        <v>648.76999999999998</v>
      </c>
      <c r="I656" s="1252">
        <v>898.74000000000001</v>
      </c>
      <c r="J656" s="1252">
        <v>675.79999999999995</v>
      </c>
      <c r="K656" s="1252">
        <v>583.45000000000005</v>
      </c>
      <c r="L656" s="1252">
        <v>1159.8399999999999</v>
      </c>
      <c r="M656" s="1252">
        <v>957.15999999999997</v>
      </c>
      <c r="N656" s="1252">
        <v>853.75</v>
      </c>
      <c r="O656" s="1252">
        <v>1292.74</v>
      </c>
      <c r="P656" s="1252">
        <v>683.12</v>
      </c>
      <c r="Q656" s="1252">
        <v>1087.02</v>
      </c>
      <c r="R656" s="1252">
        <v>1693.78</v>
      </c>
      <c r="S656" s="1252">
        <v>11331.760000000002</v>
      </c>
      <c r="T656" s="1252">
        <v>0</v>
      </c>
      <c r="U656" s="1251" t="s">
        <v>1065</v>
      </c>
      <c r="V656" s="1251" t="s">
        <v>397</v>
      </c>
      <c r="W656" s="1251" t="s">
        <v>1948</v>
      </c>
      <c r="X656" s="1251" t="s">
        <v>2042</v>
      </c>
      <c r="Y656" s="1251">
        <v>704</v>
      </c>
      <c r="Z656" s="1251">
        <v>8</v>
      </c>
      <c r="AA656" s="1251" t="b">
        <v>0</v>
      </c>
    </row>
    <row r="657" spans="1:27" ht="12">
      <c r="A657" s="1251">
        <v>25</v>
      </c>
      <c r="B657" s="1251">
        <v>750</v>
      </c>
      <c r="C657" s="1251" t="s">
        <v>1755</v>
      </c>
      <c r="D657" s="1251">
        <v>704813</v>
      </c>
      <c r="E657" s="1251" t="s">
        <v>2100</v>
      </c>
      <c r="F657" s="1251">
        <v>2019</v>
      </c>
      <c r="G657" s="1252">
        <v>46.390000000000001</v>
      </c>
      <c r="H657" s="1252">
        <v>51.899999999999999</v>
      </c>
      <c r="I657" s="1252">
        <v>60.920000000000002</v>
      </c>
      <c r="J657" s="1252">
        <v>44.710000000000001</v>
      </c>
      <c r="K657" s="1252">
        <v>39.289999999999999</v>
      </c>
      <c r="L657" s="1252">
        <v>76.349999999999994</v>
      </c>
      <c r="M657" s="1252">
        <v>65.180000000000007</v>
      </c>
      <c r="N657" s="1252">
        <v>61.539999999999999</v>
      </c>
      <c r="O657" s="1252">
        <v>88.030000000000001</v>
      </c>
      <c r="P657" s="1252">
        <v>48.25</v>
      </c>
      <c r="Q657" s="1252">
        <v>71.120000000000005</v>
      </c>
      <c r="R657" s="1252">
        <v>115.23</v>
      </c>
      <c r="S657" s="1252">
        <v>768.90999999999997</v>
      </c>
      <c r="T657" s="1252">
        <v>0</v>
      </c>
      <c r="U657" s="1251" t="s">
        <v>1065</v>
      </c>
      <c r="V657" s="1251" t="s">
        <v>397</v>
      </c>
      <c r="W657" s="1251" t="s">
        <v>1948</v>
      </c>
      <c r="X657" s="1251" t="s">
        <v>2042</v>
      </c>
      <c r="Y657" s="1251">
        <v>704</v>
      </c>
      <c r="Z657" s="1251">
        <v>8</v>
      </c>
      <c r="AA657" s="1251" t="b">
        <v>0</v>
      </c>
    </row>
    <row r="658" spans="1:27" ht="12">
      <c r="A658" s="1251">
        <v>25</v>
      </c>
      <c r="B658" s="1251">
        <v>750</v>
      </c>
      <c r="C658" s="1251" t="s">
        <v>1755</v>
      </c>
      <c r="D658" s="1251">
        <v>704837</v>
      </c>
      <c r="E658" s="1251" t="s">
        <v>2101</v>
      </c>
      <c r="F658" s="1251">
        <v>2019</v>
      </c>
      <c r="G658" s="1252">
        <v>199.13</v>
      </c>
      <c r="H658" s="1252">
        <v>159.36000000000001</v>
      </c>
      <c r="I658" s="1252">
        <v>253.34</v>
      </c>
      <c r="J658" s="1252">
        <v>121.12</v>
      </c>
      <c r="K658" s="1252">
        <v>153.47</v>
      </c>
      <c r="L658" s="1252">
        <v>332.43000000000001</v>
      </c>
      <c r="M658" s="1252">
        <v>322.63</v>
      </c>
      <c r="N658" s="1252">
        <v>216.90000000000001</v>
      </c>
      <c r="O658" s="1252">
        <v>408.98000000000002</v>
      </c>
      <c r="P658" s="1252">
        <v>123.61</v>
      </c>
      <c r="Q658" s="1252">
        <v>333.27999999999997</v>
      </c>
      <c r="R658" s="1252">
        <v>636.87</v>
      </c>
      <c r="S658" s="1252">
        <v>3261.1199999999999</v>
      </c>
      <c r="T658" s="1252">
        <v>0</v>
      </c>
      <c r="U658" s="1251" t="s">
        <v>1065</v>
      </c>
      <c r="V658" s="1251" t="s">
        <v>397</v>
      </c>
      <c r="W658" s="1251" t="s">
        <v>1948</v>
      </c>
      <c r="X658" s="1251" t="s">
        <v>2042</v>
      </c>
      <c r="Y658" s="1251">
        <v>704</v>
      </c>
      <c r="Z658" s="1251">
        <v>8</v>
      </c>
      <c r="AA658" s="1251" t="b">
        <v>0</v>
      </c>
    </row>
    <row r="659" spans="1:27" ht="12">
      <c r="A659" s="1251">
        <v>25</v>
      </c>
      <c r="B659" s="1251">
        <v>750</v>
      </c>
      <c r="C659" s="1251" t="s">
        <v>1755</v>
      </c>
      <c r="D659" s="1251">
        <v>704838</v>
      </c>
      <c r="E659" s="1251" t="s">
        <v>2102</v>
      </c>
      <c r="F659" s="1251">
        <v>2019</v>
      </c>
      <c r="G659" s="1252">
        <v>178</v>
      </c>
      <c r="H659" s="1252">
        <v>178</v>
      </c>
      <c r="I659" s="1252">
        <v>178</v>
      </c>
      <c r="J659" s="1252">
        <v>178</v>
      </c>
      <c r="K659" s="1252">
        <v>178</v>
      </c>
      <c r="L659" s="1252">
        <v>178</v>
      </c>
      <c r="M659" s="1252">
        <v>178</v>
      </c>
      <c r="N659" s="1252">
        <v>178</v>
      </c>
      <c r="O659" s="1252">
        <v>178</v>
      </c>
      <c r="P659" s="1252">
        <v>178</v>
      </c>
      <c r="Q659" s="1252">
        <v>178</v>
      </c>
      <c r="R659" s="1252">
        <v>178</v>
      </c>
      <c r="S659" s="1252">
        <v>2136</v>
      </c>
      <c r="T659" s="1252">
        <v>0</v>
      </c>
      <c r="U659" s="1251" t="s">
        <v>1065</v>
      </c>
      <c r="V659" s="1251" t="s">
        <v>397</v>
      </c>
      <c r="W659" s="1251" t="s">
        <v>1948</v>
      </c>
      <c r="X659" s="1251" t="s">
        <v>2042</v>
      </c>
      <c r="Y659" s="1251">
        <v>704</v>
      </c>
      <c r="Z659" s="1251">
        <v>8</v>
      </c>
      <c r="AA659" s="1251" t="b">
        <v>0</v>
      </c>
    </row>
    <row r="660" spans="1:27" ht="12">
      <c r="A660" s="1251">
        <v>25</v>
      </c>
      <c r="B660" s="1251">
        <v>750</v>
      </c>
      <c r="C660" s="1251" t="s">
        <v>1755</v>
      </c>
      <c r="D660" s="1251">
        <v>704840</v>
      </c>
      <c r="E660" s="1251" t="s">
        <v>2103</v>
      </c>
      <c r="F660" s="1251">
        <v>2019</v>
      </c>
      <c r="G660" s="1252">
        <v>17.440000000000001</v>
      </c>
      <c r="H660" s="1252">
        <v>14.199999999999999</v>
      </c>
      <c r="I660" s="1252">
        <v>19.489999999999998</v>
      </c>
      <c r="J660" s="1252">
        <v>14.460000000000001</v>
      </c>
      <c r="K660" s="1252">
        <v>12.279999999999999</v>
      </c>
      <c r="L660" s="1252">
        <v>24.829999999999998</v>
      </c>
      <c r="M660" s="1252">
        <v>19.609999999999999</v>
      </c>
      <c r="N660" s="1252">
        <v>16.899999999999999</v>
      </c>
      <c r="O660" s="1252">
        <v>25.600000000000001</v>
      </c>
      <c r="P660" s="1252">
        <v>13.779999999999999</v>
      </c>
      <c r="Q660" s="1252">
        <v>22.77</v>
      </c>
      <c r="R660" s="1252">
        <v>35.469999999999999</v>
      </c>
      <c r="S660" s="1252">
        <v>236.83000000000001</v>
      </c>
      <c r="T660" s="1252">
        <v>0</v>
      </c>
      <c r="U660" s="1251" t="s">
        <v>1065</v>
      </c>
      <c r="V660" s="1251" t="s">
        <v>397</v>
      </c>
      <c r="W660" s="1251" t="s">
        <v>1948</v>
      </c>
      <c r="X660" s="1251" t="s">
        <v>2042</v>
      </c>
      <c r="Y660" s="1251">
        <v>704</v>
      </c>
      <c r="Z660" s="1251">
        <v>8</v>
      </c>
      <c r="AA660" s="1251" t="b">
        <v>0</v>
      </c>
    </row>
    <row r="661" spans="1:27" ht="12">
      <c r="A661" s="1251">
        <v>25</v>
      </c>
      <c r="B661" s="1251">
        <v>750</v>
      </c>
      <c r="C661" s="1251" t="s">
        <v>1755</v>
      </c>
      <c r="D661" s="1251">
        <v>704842</v>
      </c>
      <c r="E661" s="1251" t="s">
        <v>2104</v>
      </c>
      <c r="F661" s="1251">
        <v>2019</v>
      </c>
      <c r="G661" s="1252">
        <v>25.260000000000002</v>
      </c>
      <c r="H661" s="1252">
        <v>21.41</v>
      </c>
      <c r="I661" s="1252">
        <v>29.050000000000001</v>
      </c>
      <c r="J661" s="1252">
        <v>21.550000000000001</v>
      </c>
      <c r="K661" s="1252">
        <v>18.219999999999999</v>
      </c>
      <c r="L661" s="1252">
        <v>35.859999999999999</v>
      </c>
      <c r="M661" s="1252">
        <v>27.02</v>
      </c>
      <c r="N661" s="1252">
        <v>23.370000000000001</v>
      </c>
      <c r="O661" s="1252">
        <v>35.409999999999997</v>
      </c>
      <c r="P661" s="1252">
        <v>17.989999999999998</v>
      </c>
      <c r="Q661" s="1252">
        <v>29.530000000000001</v>
      </c>
      <c r="R661" s="1252">
        <v>45.079999999999998</v>
      </c>
      <c r="S661" s="1252">
        <v>329.75</v>
      </c>
      <c r="T661" s="1252">
        <v>0</v>
      </c>
      <c r="U661" s="1251" t="s">
        <v>1065</v>
      </c>
      <c r="V661" s="1251" t="s">
        <v>397</v>
      </c>
      <c r="W661" s="1251" t="s">
        <v>1948</v>
      </c>
      <c r="X661" s="1251" t="s">
        <v>2042</v>
      </c>
      <c r="Y661" s="1251">
        <v>704</v>
      </c>
      <c r="Z661" s="1251">
        <v>8</v>
      </c>
      <c r="AA661" s="1251" t="b">
        <v>0</v>
      </c>
    </row>
    <row r="662" spans="1:27" ht="12">
      <c r="A662" s="1251">
        <v>25</v>
      </c>
      <c r="B662" s="1251">
        <v>750</v>
      </c>
      <c r="C662" s="1251" t="s">
        <v>1755</v>
      </c>
      <c r="D662" s="1251">
        <v>710500</v>
      </c>
      <c r="E662" s="1251" t="s">
        <v>2143</v>
      </c>
      <c r="F662" s="1251">
        <v>2019</v>
      </c>
      <c r="G662" s="1252">
        <v>71288.279999999999</v>
      </c>
      <c r="H662" s="1252">
        <v>71288.279999999999</v>
      </c>
      <c r="I662" s="1252">
        <v>71288.279999999999</v>
      </c>
      <c r="J662" s="1252">
        <v>71288.529999999999</v>
      </c>
      <c r="K662" s="1252">
        <v>71288.279999999999</v>
      </c>
      <c r="L662" s="1252">
        <v>71288.529999999999</v>
      </c>
      <c r="M662" s="1252">
        <v>71288.529999999999</v>
      </c>
      <c r="N662" s="1252">
        <v>71288.529999999999</v>
      </c>
      <c r="O662" s="1252">
        <v>71288.029999999999</v>
      </c>
      <c r="P662" s="1252">
        <v>71288.529999999999</v>
      </c>
      <c r="Q662" s="1252">
        <v>71288.279999999999</v>
      </c>
      <c r="R662" s="1252">
        <v>71288.320000000007</v>
      </c>
      <c r="S662" s="1252">
        <v>855460.40000000014</v>
      </c>
      <c r="T662" s="1252">
        <v>0</v>
      </c>
      <c r="U662" s="1251" t="s">
        <v>1065</v>
      </c>
      <c r="V662" s="1251" t="s">
        <v>397</v>
      </c>
      <c r="W662" s="1251" t="s">
        <v>2144</v>
      </c>
      <c r="X662" s="1251" t="s">
        <v>2042</v>
      </c>
      <c r="Y662" s="1251">
        <v>710</v>
      </c>
      <c r="Z662" s="1251">
        <v>5</v>
      </c>
      <c r="AA662" s="1251" t="b">
        <v>0</v>
      </c>
    </row>
    <row r="663" spans="1:27" ht="12">
      <c r="A663" s="1251">
        <v>25</v>
      </c>
      <c r="B663" s="1251">
        <v>750</v>
      </c>
      <c r="C663" s="1251" t="s">
        <v>1755</v>
      </c>
      <c r="D663" s="1251">
        <v>715100</v>
      </c>
      <c r="E663" s="1251" t="s">
        <v>2107</v>
      </c>
      <c r="F663" s="1251">
        <v>2019</v>
      </c>
      <c r="G663" s="1252">
        <v>999.75</v>
      </c>
      <c r="H663" s="1252">
        <v>1125.27</v>
      </c>
      <c r="I663" s="1252">
        <v>441.83999999999997</v>
      </c>
      <c r="J663" s="1252">
        <v>478.5</v>
      </c>
      <c r="K663" s="1252">
        <v>405.56999999999999</v>
      </c>
      <c r="L663" s="1252">
        <v>441.47000000000003</v>
      </c>
      <c r="M663" s="1252">
        <v>475.61000000000001</v>
      </c>
      <c r="N663" s="1252">
        <v>320.70999999999998</v>
      </c>
      <c r="O663" s="1252">
        <v>357.88999999999999</v>
      </c>
      <c r="P663" s="1252">
        <v>411.08999999999997</v>
      </c>
      <c r="Q663" s="1252">
        <v>444.55000000000001</v>
      </c>
      <c r="R663" s="1252">
        <v>632.07000000000005</v>
      </c>
      <c r="S663" s="1252">
        <v>6534.3200000000006</v>
      </c>
      <c r="T663" s="1252">
        <v>0</v>
      </c>
      <c r="U663" s="1251" t="s">
        <v>1065</v>
      </c>
      <c r="V663" s="1251" t="s">
        <v>397</v>
      </c>
      <c r="W663" s="1251" t="s">
        <v>1953</v>
      </c>
      <c r="X663" s="1251" t="s">
        <v>2042</v>
      </c>
      <c r="Y663" s="1251">
        <v>715</v>
      </c>
      <c r="Z663" s="1251">
        <v>1</v>
      </c>
      <c r="AA663" s="1251" t="b">
        <v>0</v>
      </c>
    </row>
    <row r="664" spans="1:27" ht="12">
      <c r="A664" s="1251">
        <v>25</v>
      </c>
      <c r="B664" s="1251">
        <v>750</v>
      </c>
      <c r="C664" s="1251" t="s">
        <v>1755</v>
      </c>
      <c r="D664" s="1251">
        <v>715500</v>
      </c>
      <c r="E664" s="1251" t="s">
        <v>2157</v>
      </c>
      <c r="F664" s="1251">
        <v>2019</v>
      </c>
      <c r="G664" s="1252">
        <v>0</v>
      </c>
      <c r="H664" s="1252">
        <v>82.870000000000005</v>
      </c>
      <c r="I664" s="1252">
        <v>0</v>
      </c>
      <c r="J664" s="1252">
        <v>0</v>
      </c>
      <c r="K664" s="1252">
        <v>0</v>
      </c>
      <c r="L664" s="1252">
        <v>0</v>
      </c>
      <c r="M664" s="1252">
        <v>0</v>
      </c>
      <c r="N664" s="1252">
        <v>0</v>
      </c>
      <c r="O664" s="1252">
        <v>0</v>
      </c>
      <c r="P664" s="1252">
        <v>0</v>
      </c>
      <c r="Q664" s="1252">
        <v>0</v>
      </c>
      <c r="R664" s="1252">
        <v>0</v>
      </c>
      <c r="S664" s="1252">
        <v>82.870000000000005</v>
      </c>
      <c r="T664" s="1252">
        <v>0</v>
      </c>
      <c r="U664" s="1251" t="s">
        <v>1065</v>
      </c>
      <c r="V664" s="1251" t="s">
        <v>397</v>
      </c>
      <c r="W664" s="1251" t="s">
        <v>1953</v>
      </c>
      <c r="X664" s="1251" t="s">
        <v>2042</v>
      </c>
      <c r="Y664" s="1251">
        <v>715</v>
      </c>
      <c r="Z664" s="1251">
        <v>5</v>
      </c>
      <c r="AA664" s="1251" t="b">
        <v>0</v>
      </c>
    </row>
    <row r="665" spans="1:27" ht="12">
      <c r="A665" s="1251">
        <v>25</v>
      </c>
      <c r="B665" s="1251">
        <v>750</v>
      </c>
      <c r="C665" s="1251" t="s">
        <v>1755</v>
      </c>
      <c r="D665" s="1251">
        <v>716100</v>
      </c>
      <c r="E665" s="1251" t="s">
        <v>2108</v>
      </c>
      <c r="F665" s="1251">
        <v>2019</v>
      </c>
      <c r="G665" s="1252">
        <v>55</v>
      </c>
      <c r="H665" s="1252">
        <v>77</v>
      </c>
      <c r="I665" s="1252">
        <v>71.459999999999994</v>
      </c>
      <c r="J665" s="1252">
        <v>72.840000000000003</v>
      </c>
      <c r="K665" s="1252">
        <v>75.439999999999998</v>
      </c>
      <c r="L665" s="1252">
        <v>245.03</v>
      </c>
      <c r="M665" s="1252">
        <v>55.259999999999998</v>
      </c>
      <c r="N665" s="1252">
        <v>274.12</v>
      </c>
      <c r="O665" s="1252">
        <v>11.06</v>
      </c>
      <c r="P665" s="1252">
        <v>26.489999999999998</v>
      </c>
      <c r="Q665" s="1252">
        <v>23.210000000000001</v>
      </c>
      <c r="R665" s="1252">
        <v>-620.47000000000003</v>
      </c>
      <c r="S665" s="1252">
        <v>366.43999999999994</v>
      </c>
      <c r="T665" s="1252">
        <v>0</v>
      </c>
      <c r="U665" s="1251" t="s">
        <v>1065</v>
      </c>
      <c r="V665" s="1251" t="s">
        <v>397</v>
      </c>
      <c r="W665" s="1251" t="s">
        <v>1953</v>
      </c>
      <c r="X665" s="1251" t="s">
        <v>2042</v>
      </c>
      <c r="Y665" s="1251">
        <v>716</v>
      </c>
      <c r="Z665" s="1251">
        <v>1</v>
      </c>
      <c r="AA665" s="1251" t="b">
        <v>0</v>
      </c>
    </row>
    <row r="666" spans="1:27" ht="12">
      <c r="A666" s="1251">
        <v>25</v>
      </c>
      <c r="B666" s="1251">
        <v>750</v>
      </c>
      <c r="C666" s="1251" t="s">
        <v>1755</v>
      </c>
      <c r="D666" s="1251">
        <v>720100</v>
      </c>
      <c r="E666" s="1251" t="s">
        <v>2158</v>
      </c>
      <c r="F666" s="1251">
        <v>2019</v>
      </c>
      <c r="G666" s="1252">
        <v>0</v>
      </c>
      <c r="H666" s="1252">
        <v>0</v>
      </c>
      <c r="I666" s="1252">
        <v>0</v>
      </c>
      <c r="J666" s="1252">
        <v>0</v>
      </c>
      <c r="K666" s="1252">
        <v>0</v>
      </c>
      <c r="L666" s="1252">
        <v>0</v>
      </c>
      <c r="M666" s="1252">
        <v>0</v>
      </c>
      <c r="N666" s="1252">
        <v>0</v>
      </c>
      <c r="O666" s="1252">
        <v>0</v>
      </c>
      <c r="P666" s="1252">
        <v>0</v>
      </c>
      <c r="Q666" s="1252">
        <v>756.71000000000004</v>
      </c>
      <c r="R666" s="1252">
        <v>0</v>
      </c>
      <c r="S666" s="1252">
        <v>756.71000000000004</v>
      </c>
      <c r="T666" s="1252">
        <v>0</v>
      </c>
      <c r="U666" s="1251" t="s">
        <v>1065</v>
      </c>
      <c r="V666" s="1251" t="s">
        <v>397</v>
      </c>
      <c r="W666" s="1251" t="s">
        <v>1966</v>
      </c>
      <c r="X666" s="1251" t="s">
        <v>2042</v>
      </c>
      <c r="Y666" s="1251">
        <v>720</v>
      </c>
      <c r="Z666" s="1251">
        <v>1</v>
      </c>
      <c r="AA666" s="1251" t="b">
        <v>0</v>
      </c>
    </row>
    <row r="667" spans="1:27" ht="12">
      <c r="A667" s="1251">
        <v>25</v>
      </c>
      <c r="B667" s="1251">
        <v>750</v>
      </c>
      <c r="C667" s="1251" t="s">
        <v>1755</v>
      </c>
      <c r="D667" s="1251">
        <v>720200</v>
      </c>
      <c r="E667" s="1251" t="s">
        <v>2159</v>
      </c>
      <c r="F667" s="1251">
        <v>2019</v>
      </c>
      <c r="G667" s="1252">
        <v>683.40999999999997</v>
      </c>
      <c r="H667" s="1252">
        <v>1504.23</v>
      </c>
      <c r="I667" s="1252">
        <v>370.37</v>
      </c>
      <c r="J667" s="1252">
        <v>288.20999999999998</v>
      </c>
      <c r="K667" s="1252">
        <v>286.44999999999999</v>
      </c>
      <c r="L667" s="1252">
        <v>286.44999999999999</v>
      </c>
      <c r="M667" s="1252">
        <v>319.51999999999998</v>
      </c>
      <c r="N667" s="1252">
        <v>670.24000000000001</v>
      </c>
      <c r="O667" s="1252">
        <v>534.26999999999998</v>
      </c>
      <c r="P667" s="1252">
        <v>621.94000000000005</v>
      </c>
      <c r="Q667" s="1252">
        <v>245.56999999999999</v>
      </c>
      <c r="R667" s="1252">
        <v>405.31</v>
      </c>
      <c r="S667" s="1252">
        <v>6215.9700000000003</v>
      </c>
      <c r="T667" s="1252">
        <v>0</v>
      </c>
      <c r="U667" s="1251" t="s">
        <v>1065</v>
      </c>
      <c r="V667" s="1251" t="s">
        <v>397</v>
      </c>
      <c r="W667" s="1251" t="s">
        <v>1966</v>
      </c>
      <c r="X667" s="1251" t="s">
        <v>2042</v>
      </c>
      <c r="Y667" s="1251">
        <v>720</v>
      </c>
      <c r="Z667" s="1251">
        <v>2</v>
      </c>
      <c r="AA667" s="1251" t="b">
        <v>0</v>
      </c>
    </row>
    <row r="668" spans="1:27" ht="12">
      <c r="A668" s="1251">
        <v>25</v>
      </c>
      <c r="B668" s="1251">
        <v>750</v>
      </c>
      <c r="C668" s="1251" t="s">
        <v>1755</v>
      </c>
      <c r="D668" s="1251">
        <v>720500</v>
      </c>
      <c r="E668" s="1251" t="s">
        <v>2110</v>
      </c>
      <c r="F668" s="1251">
        <v>2019</v>
      </c>
      <c r="G668" s="1252">
        <v>0</v>
      </c>
      <c r="H668" s="1252">
        <v>73.090000000000003</v>
      </c>
      <c r="I668" s="1252">
        <v>0</v>
      </c>
      <c r="J668" s="1252">
        <v>0</v>
      </c>
      <c r="K668" s="1252">
        <v>0</v>
      </c>
      <c r="L668" s="1252">
        <v>0</v>
      </c>
      <c r="M668" s="1252">
        <v>0</v>
      </c>
      <c r="N668" s="1252">
        <v>0</v>
      </c>
      <c r="O668" s="1252">
        <v>0</v>
      </c>
      <c r="P668" s="1252">
        <v>0</v>
      </c>
      <c r="Q668" s="1252">
        <v>0</v>
      </c>
      <c r="R668" s="1252">
        <v>0</v>
      </c>
      <c r="S668" s="1252">
        <v>73.090000000000003</v>
      </c>
      <c r="T668" s="1252">
        <v>0</v>
      </c>
      <c r="U668" s="1251" t="s">
        <v>1065</v>
      </c>
      <c r="V668" s="1251" t="s">
        <v>397</v>
      </c>
      <c r="W668" s="1251" t="s">
        <v>1966</v>
      </c>
      <c r="X668" s="1251" t="s">
        <v>2042</v>
      </c>
      <c r="Y668" s="1251">
        <v>720</v>
      </c>
      <c r="Z668" s="1251">
        <v>5</v>
      </c>
      <c r="AA668" s="1251" t="b">
        <v>0</v>
      </c>
    </row>
    <row r="669" spans="1:27" ht="12">
      <c r="A669" s="1251">
        <v>25</v>
      </c>
      <c r="B669" s="1251">
        <v>750</v>
      </c>
      <c r="C669" s="1251" t="s">
        <v>1755</v>
      </c>
      <c r="D669" s="1251">
        <v>732800</v>
      </c>
      <c r="E669" s="1251" t="s">
        <v>2111</v>
      </c>
      <c r="F669" s="1251">
        <v>2019</v>
      </c>
      <c r="G669" s="1252">
        <v>439</v>
      </c>
      <c r="H669" s="1252">
        <v>439</v>
      </c>
      <c r="I669" s="1252">
        <v>439</v>
      </c>
      <c r="J669" s="1252">
        <v>439</v>
      </c>
      <c r="K669" s="1252">
        <v>439</v>
      </c>
      <c r="L669" s="1252">
        <v>439</v>
      </c>
      <c r="M669" s="1252">
        <v>439</v>
      </c>
      <c r="N669" s="1252">
        <v>439</v>
      </c>
      <c r="O669" s="1252">
        <v>507</v>
      </c>
      <c r="P669" s="1252">
        <v>507</v>
      </c>
      <c r="Q669" s="1252">
        <v>507</v>
      </c>
      <c r="R669" s="1252">
        <v>507</v>
      </c>
      <c r="S669" s="1252">
        <v>5540</v>
      </c>
      <c r="T669" s="1252">
        <v>0</v>
      </c>
      <c r="U669" s="1251" t="s">
        <v>1065</v>
      </c>
      <c r="V669" s="1251" t="s">
        <v>397</v>
      </c>
      <c r="W669" s="1251" t="s">
        <v>2112</v>
      </c>
      <c r="X669" s="1251" t="s">
        <v>2042</v>
      </c>
      <c r="Y669" s="1251">
        <v>732</v>
      </c>
      <c r="Z669" s="1251">
        <v>8</v>
      </c>
      <c r="AA669" s="1251" t="b">
        <v>0</v>
      </c>
    </row>
    <row r="670" spans="1:27" ht="12">
      <c r="A670" s="1251">
        <v>25</v>
      </c>
      <c r="B670" s="1251">
        <v>750</v>
      </c>
      <c r="C670" s="1251" t="s">
        <v>1755</v>
      </c>
      <c r="D670" s="1251">
        <v>734800</v>
      </c>
      <c r="E670" s="1251" t="s">
        <v>2113</v>
      </c>
      <c r="F670" s="1251">
        <v>2019</v>
      </c>
      <c r="G670" s="1252">
        <v>444.19999999999999</v>
      </c>
      <c r="H670" s="1252">
        <v>444.10000000000002</v>
      </c>
      <c r="I670" s="1252">
        <v>152</v>
      </c>
      <c r="J670" s="1252">
        <v>791.45000000000005</v>
      </c>
      <c r="K670" s="1252">
        <v>447.80000000000001</v>
      </c>
      <c r="L670" s="1252">
        <v>450.60000000000002</v>
      </c>
      <c r="M670" s="1252">
        <v>106</v>
      </c>
      <c r="N670" s="1252">
        <v>792.10000000000002</v>
      </c>
      <c r="O670" s="1252">
        <v>504.10000000000002</v>
      </c>
      <c r="P670" s="1252">
        <v>449.5</v>
      </c>
      <c r="Q670" s="1252">
        <v>448.55000000000001</v>
      </c>
      <c r="R670" s="1252">
        <v>106</v>
      </c>
      <c r="S670" s="1252">
        <v>5136.4000000000005</v>
      </c>
      <c r="T670" s="1252">
        <v>0</v>
      </c>
      <c r="U670" s="1251" t="s">
        <v>1065</v>
      </c>
      <c r="V670" s="1251" t="s">
        <v>397</v>
      </c>
      <c r="W670" s="1251" t="s">
        <v>2114</v>
      </c>
      <c r="X670" s="1251" t="s">
        <v>2042</v>
      </c>
      <c r="Y670" s="1251">
        <v>734</v>
      </c>
      <c r="Z670" s="1251">
        <v>8</v>
      </c>
      <c r="AA670" s="1251" t="b">
        <v>0</v>
      </c>
    </row>
    <row r="671" spans="1:27" ht="12">
      <c r="A671" s="1251">
        <v>25</v>
      </c>
      <c r="B671" s="1251">
        <v>750</v>
      </c>
      <c r="C671" s="1251" t="s">
        <v>1755</v>
      </c>
      <c r="D671" s="1251">
        <v>734900</v>
      </c>
      <c r="E671" s="1251" t="s">
        <v>2115</v>
      </c>
      <c r="F671" s="1251">
        <v>2019</v>
      </c>
      <c r="G671" s="1252">
        <v>6794</v>
      </c>
      <c r="H671" s="1252">
        <v>7996</v>
      </c>
      <c r="I671" s="1252">
        <v>10428</v>
      </c>
      <c r="J671" s="1252">
        <v>8704</v>
      </c>
      <c r="K671" s="1252">
        <v>7387</v>
      </c>
      <c r="L671" s="1252">
        <v>8142</v>
      </c>
      <c r="M671" s="1252">
        <v>7898</v>
      </c>
      <c r="N671" s="1252">
        <v>7306</v>
      </c>
      <c r="O671" s="1252">
        <v>9578</v>
      </c>
      <c r="P671" s="1252">
        <v>6558</v>
      </c>
      <c r="Q671" s="1252">
        <v>6586</v>
      </c>
      <c r="R671" s="1252">
        <v>12727</v>
      </c>
      <c r="S671" s="1252">
        <v>100104</v>
      </c>
      <c r="T671" s="1252">
        <v>0</v>
      </c>
      <c r="U671" s="1251" t="s">
        <v>1065</v>
      </c>
      <c r="V671" s="1251" t="s">
        <v>397</v>
      </c>
      <c r="W671" s="1251" t="s">
        <v>2061</v>
      </c>
      <c r="X671" s="1251" t="s">
        <v>2042</v>
      </c>
      <c r="Y671" s="1251">
        <v>734</v>
      </c>
      <c r="Z671" s="1251">
        <v>9</v>
      </c>
      <c r="AA671" s="1251" t="b">
        <v>0</v>
      </c>
    </row>
    <row r="672" spans="1:27" ht="12">
      <c r="A672" s="1251">
        <v>25</v>
      </c>
      <c r="B672" s="1251">
        <v>750</v>
      </c>
      <c r="C672" s="1251" t="s">
        <v>1755</v>
      </c>
      <c r="D672" s="1251">
        <v>736200</v>
      </c>
      <c r="E672" s="1251" t="s">
        <v>2118</v>
      </c>
      <c r="F672" s="1251">
        <v>2019</v>
      </c>
      <c r="G672" s="1252">
        <v>0</v>
      </c>
      <c r="H672" s="1252">
        <v>0</v>
      </c>
      <c r="I672" s="1252">
        <v>0</v>
      </c>
      <c r="J672" s="1252">
        <v>0</v>
      </c>
      <c r="K672" s="1252">
        <v>0</v>
      </c>
      <c r="L672" s="1252">
        <v>0</v>
      </c>
      <c r="M672" s="1252">
        <v>0</v>
      </c>
      <c r="N672" s="1252">
        <v>2500</v>
      </c>
      <c r="O672" s="1252">
        <v>-2500</v>
      </c>
      <c r="P672" s="1252">
        <v>0</v>
      </c>
      <c r="Q672" s="1252">
        <v>0</v>
      </c>
      <c r="R672" s="1252">
        <v>0</v>
      </c>
      <c r="S672" s="1252">
        <v>0</v>
      </c>
      <c r="T672" s="1252">
        <v>0</v>
      </c>
      <c r="U672" s="1251" t="s">
        <v>1065</v>
      </c>
      <c r="V672" s="1251" t="s">
        <v>397</v>
      </c>
      <c r="W672" s="1251" t="s">
        <v>1986</v>
      </c>
      <c r="X672" s="1251" t="s">
        <v>2042</v>
      </c>
      <c r="Y672" s="1251">
        <v>736</v>
      </c>
      <c r="Z672" s="1251">
        <v>2</v>
      </c>
      <c r="AA672" s="1251" t="b">
        <v>0</v>
      </c>
    </row>
    <row r="673" spans="1:27" ht="12">
      <c r="A673" s="1251">
        <v>25</v>
      </c>
      <c r="B673" s="1251">
        <v>750</v>
      </c>
      <c r="C673" s="1251" t="s">
        <v>1755</v>
      </c>
      <c r="D673" s="1251">
        <v>736600</v>
      </c>
      <c r="E673" s="1251" t="s">
        <v>2145</v>
      </c>
      <c r="F673" s="1251">
        <v>2019</v>
      </c>
      <c r="G673" s="1252">
        <v>1700</v>
      </c>
      <c r="H673" s="1252">
        <v>0</v>
      </c>
      <c r="I673" s="1252">
        <v>0</v>
      </c>
      <c r="J673" s="1252">
        <v>810</v>
      </c>
      <c r="K673" s="1252">
        <v>741.38</v>
      </c>
      <c r="L673" s="1252">
        <v>1700</v>
      </c>
      <c r="M673" s="1252">
        <v>7280</v>
      </c>
      <c r="N673" s="1252">
        <v>9626.6299999999992</v>
      </c>
      <c r="O673" s="1252">
        <v>5499.0100000000002</v>
      </c>
      <c r="P673" s="1252">
        <v>7921.1599999999999</v>
      </c>
      <c r="Q673" s="1252">
        <v>3870.2199999999998</v>
      </c>
      <c r="R673" s="1252">
        <v>11783.57</v>
      </c>
      <c r="S673" s="1252">
        <v>50931.970000000008</v>
      </c>
      <c r="T673" s="1252">
        <v>0</v>
      </c>
      <c r="U673" s="1251" t="s">
        <v>1065</v>
      </c>
      <c r="V673" s="1251" t="s">
        <v>397</v>
      </c>
      <c r="W673" s="1251" t="s">
        <v>1986</v>
      </c>
      <c r="X673" s="1251" t="s">
        <v>2042</v>
      </c>
      <c r="Y673" s="1251">
        <v>736</v>
      </c>
      <c r="Z673" s="1251">
        <v>6</v>
      </c>
      <c r="AA673" s="1251" t="b">
        <v>0</v>
      </c>
    </row>
    <row r="674" spans="1:27" ht="12">
      <c r="A674" s="1251">
        <v>25</v>
      </c>
      <c r="B674" s="1251">
        <v>750</v>
      </c>
      <c r="C674" s="1251" t="s">
        <v>1755</v>
      </c>
      <c r="D674" s="1251">
        <v>736610</v>
      </c>
      <c r="E674" s="1251" t="s">
        <v>2120</v>
      </c>
      <c r="F674" s="1251">
        <v>2019</v>
      </c>
      <c r="G674" s="1252">
        <v>0</v>
      </c>
      <c r="H674" s="1252">
        <v>0</v>
      </c>
      <c r="I674" s="1252">
        <v>0</v>
      </c>
      <c r="J674" s="1252">
        <v>0</v>
      </c>
      <c r="K674" s="1252">
        <v>0</v>
      </c>
      <c r="L674" s="1252">
        <v>0</v>
      </c>
      <c r="M674" s="1252">
        <v>0</v>
      </c>
      <c r="N674" s="1252">
        <v>0</v>
      </c>
      <c r="O674" s="1252">
        <v>0</v>
      </c>
      <c r="P674" s="1252">
        <v>0</v>
      </c>
      <c r="Q674" s="1252">
        <v>0</v>
      </c>
      <c r="R674" s="1252">
        <v>6305.3800000000001</v>
      </c>
      <c r="S674" s="1252">
        <v>6305.3800000000001</v>
      </c>
      <c r="T674" s="1252">
        <v>0</v>
      </c>
      <c r="U674" s="1251" t="s">
        <v>1065</v>
      </c>
      <c r="V674" s="1251" t="s">
        <v>397</v>
      </c>
      <c r="W674" s="1251" t="s">
        <v>1986</v>
      </c>
      <c r="X674" s="1251" t="s">
        <v>2042</v>
      </c>
      <c r="Y674" s="1251">
        <v>736</v>
      </c>
      <c r="Z674" s="1251">
        <v>6</v>
      </c>
      <c r="AA674" s="1251" t="b">
        <v>0</v>
      </c>
    </row>
    <row r="675" spans="1:27" ht="12">
      <c r="A675" s="1251">
        <v>25</v>
      </c>
      <c r="B675" s="1251">
        <v>750</v>
      </c>
      <c r="C675" s="1251" t="s">
        <v>1755</v>
      </c>
      <c r="D675" s="1251">
        <v>736710</v>
      </c>
      <c r="E675" s="1251" t="s">
        <v>2121</v>
      </c>
      <c r="F675" s="1251">
        <v>2019</v>
      </c>
      <c r="G675" s="1252">
        <v>478</v>
      </c>
      <c r="H675" s="1252">
        <v>504</v>
      </c>
      <c r="I675" s="1252">
        <v>476</v>
      </c>
      <c r="J675" s="1252">
        <v>348</v>
      </c>
      <c r="K675" s="1252">
        <v>360</v>
      </c>
      <c r="L675" s="1252">
        <v>574</v>
      </c>
      <c r="M675" s="1252">
        <v>317</v>
      </c>
      <c r="N675" s="1252">
        <v>508</v>
      </c>
      <c r="O675" s="1252">
        <v>404</v>
      </c>
      <c r="P675" s="1252">
        <v>459</v>
      </c>
      <c r="Q675" s="1252">
        <v>469</v>
      </c>
      <c r="R675" s="1252">
        <v>327</v>
      </c>
      <c r="S675" s="1252">
        <v>5224</v>
      </c>
      <c r="T675" s="1252">
        <v>0</v>
      </c>
      <c r="U675" s="1251" t="s">
        <v>1065</v>
      </c>
      <c r="V675" s="1251" t="s">
        <v>397</v>
      </c>
      <c r="W675" s="1251" t="s">
        <v>2064</v>
      </c>
      <c r="X675" s="1251" t="s">
        <v>2042</v>
      </c>
      <c r="Y675" s="1251">
        <v>736</v>
      </c>
      <c r="Z675" s="1251">
        <v>7</v>
      </c>
      <c r="AA675" s="1251" t="b">
        <v>0</v>
      </c>
    </row>
    <row r="676" spans="1:27" ht="12">
      <c r="A676" s="1251">
        <v>25</v>
      </c>
      <c r="B676" s="1251">
        <v>750</v>
      </c>
      <c r="C676" s="1251" t="s">
        <v>1755</v>
      </c>
      <c r="D676" s="1251">
        <v>736720</v>
      </c>
      <c r="E676" s="1251" t="s">
        <v>2122</v>
      </c>
      <c r="F676" s="1251">
        <v>2019</v>
      </c>
      <c r="G676" s="1252">
        <v>678</v>
      </c>
      <c r="H676" s="1252">
        <v>671</v>
      </c>
      <c r="I676" s="1252">
        <v>673</v>
      </c>
      <c r="J676" s="1252">
        <v>676</v>
      </c>
      <c r="K676" s="1252">
        <v>669</v>
      </c>
      <c r="L676" s="1252">
        <v>672</v>
      </c>
      <c r="M676" s="1252">
        <v>683</v>
      </c>
      <c r="N676" s="1252">
        <v>688</v>
      </c>
      <c r="O676" s="1252">
        <v>685</v>
      </c>
      <c r="P676" s="1252">
        <v>696</v>
      </c>
      <c r="Q676" s="1252">
        <v>682</v>
      </c>
      <c r="R676" s="1252">
        <v>664</v>
      </c>
      <c r="S676" s="1252">
        <v>8137</v>
      </c>
      <c r="T676" s="1252">
        <v>0</v>
      </c>
      <c r="U676" s="1251" t="s">
        <v>1065</v>
      </c>
      <c r="V676" s="1251" t="s">
        <v>397</v>
      </c>
      <c r="W676" s="1251" t="s">
        <v>2064</v>
      </c>
      <c r="X676" s="1251" t="s">
        <v>2042</v>
      </c>
      <c r="Y676" s="1251">
        <v>736</v>
      </c>
      <c r="Z676" s="1251">
        <v>7</v>
      </c>
      <c r="AA676" s="1251" t="b">
        <v>0</v>
      </c>
    </row>
    <row r="677" spans="1:27" ht="12">
      <c r="A677" s="1251">
        <v>25</v>
      </c>
      <c r="B677" s="1251">
        <v>750</v>
      </c>
      <c r="C677" s="1251" t="s">
        <v>1755</v>
      </c>
      <c r="D677" s="1251">
        <v>736730</v>
      </c>
      <c r="E677" s="1251" t="s">
        <v>2123</v>
      </c>
      <c r="F677" s="1251">
        <v>2019</v>
      </c>
      <c r="G677" s="1252">
        <v>2733</v>
      </c>
      <c r="H677" s="1252">
        <v>2634</v>
      </c>
      <c r="I677" s="1252">
        <v>2717</v>
      </c>
      <c r="J677" s="1252">
        <v>2647</v>
      </c>
      <c r="K677" s="1252">
        <v>2639</v>
      </c>
      <c r="L677" s="1252">
        <v>2414</v>
      </c>
      <c r="M677" s="1252">
        <v>2725</v>
      </c>
      <c r="N677" s="1252">
        <v>2688</v>
      </c>
      <c r="O677" s="1252">
        <v>2580</v>
      </c>
      <c r="P677" s="1252">
        <v>2760</v>
      </c>
      <c r="Q677" s="1252">
        <v>2691</v>
      </c>
      <c r="R677" s="1252">
        <v>2681</v>
      </c>
      <c r="S677" s="1252">
        <v>31909</v>
      </c>
      <c r="T677" s="1252">
        <v>0</v>
      </c>
      <c r="U677" s="1251" t="s">
        <v>1065</v>
      </c>
      <c r="V677" s="1251" t="s">
        <v>397</v>
      </c>
      <c r="W677" s="1251" t="s">
        <v>2124</v>
      </c>
      <c r="X677" s="1251" t="s">
        <v>2042</v>
      </c>
      <c r="Y677" s="1251">
        <v>736</v>
      </c>
      <c r="Z677" s="1251">
        <v>7</v>
      </c>
      <c r="AA677" s="1251" t="b">
        <v>0</v>
      </c>
    </row>
    <row r="678" spans="1:27" ht="12">
      <c r="A678" s="1251">
        <v>25</v>
      </c>
      <c r="B678" s="1251">
        <v>750</v>
      </c>
      <c r="C678" s="1251" t="s">
        <v>1755</v>
      </c>
      <c r="D678" s="1251">
        <v>736740</v>
      </c>
      <c r="E678" s="1251" t="s">
        <v>2125</v>
      </c>
      <c r="F678" s="1251">
        <v>2019</v>
      </c>
      <c r="G678" s="1252">
        <v>543.62</v>
      </c>
      <c r="H678" s="1252">
        <v>767.03999999999996</v>
      </c>
      <c r="I678" s="1252">
        <v>557.69000000000005</v>
      </c>
      <c r="J678" s="1252">
        <v>597.39999999999998</v>
      </c>
      <c r="K678" s="1252">
        <v>661.24000000000001</v>
      </c>
      <c r="L678" s="1252">
        <v>557.37</v>
      </c>
      <c r="M678" s="1252">
        <v>563.88999999999999</v>
      </c>
      <c r="N678" s="1252">
        <v>695.03999999999996</v>
      </c>
      <c r="O678" s="1252">
        <v>604.79999999999995</v>
      </c>
      <c r="P678" s="1252">
        <v>595.46000000000004</v>
      </c>
      <c r="Q678" s="1252">
        <v>635.85000000000002</v>
      </c>
      <c r="R678" s="1252">
        <v>527.61000000000001</v>
      </c>
      <c r="S678" s="1252">
        <v>7307.0100000000002</v>
      </c>
      <c r="T678" s="1252">
        <v>0</v>
      </c>
      <c r="U678" s="1251" t="s">
        <v>1065</v>
      </c>
      <c r="V678" s="1251" t="s">
        <v>397</v>
      </c>
      <c r="W678" s="1251" t="s">
        <v>2064</v>
      </c>
      <c r="X678" s="1251" t="s">
        <v>2042</v>
      </c>
      <c r="Y678" s="1251">
        <v>736</v>
      </c>
      <c r="Z678" s="1251">
        <v>7</v>
      </c>
      <c r="AA678" s="1251" t="b">
        <v>0</v>
      </c>
    </row>
    <row r="679" spans="1:27" ht="12">
      <c r="A679" s="1251">
        <v>25</v>
      </c>
      <c r="B679" s="1251">
        <v>750</v>
      </c>
      <c r="C679" s="1251" t="s">
        <v>1755</v>
      </c>
      <c r="D679" s="1251">
        <v>736800</v>
      </c>
      <c r="E679" s="1251" t="s">
        <v>2160</v>
      </c>
      <c r="F679" s="1251">
        <v>2019</v>
      </c>
      <c r="G679" s="1252">
        <v>0</v>
      </c>
      <c r="H679" s="1252">
        <v>0</v>
      </c>
      <c r="I679" s="1252">
        <v>0</v>
      </c>
      <c r="J679" s="1252">
        <v>0</v>
      </c>
      <c r="K679" s="1252">
        <v>0</v>
      </c>
      <c r="L679" s="1252">
        <v>0</v>
      </c>
      <c r="M679" s="1252">
        <v>0</v>
      </c>
      <c r="N679" s="1252">
        <v>0</v>
      </c>
      <c r="O679" s="1252">
        <v>0</v>
      </c>
      <c r="P679" s="1252">
        <v>659.65999999999997</v>
      </c>
      <c r="Q679" s="1252">
        <v>143.34</v>
      </c>
      <c r="R679" s="1252">
        <v>72.569999999999993</v>
      </c>
      <c r="S679" s="1252">
        <v>875.56999999999994</v>
      </c>
      <c r="T679" s="1252">
        <v>0</v>
      </c>
      <c r="U679" s="1251" t="s">
        <v>1065</v>
      </c>
      <c r="V679" s="1251" t="s">
        <v>397</v>
      </c>
      <c r="W679" s="1251" t="s">
        <v>1996</v>
      </c>
      <c r="X679" s="1251" t="s">
        <v>2042</v>
      </c>
      <c r="Y679" s="1251">
        <v>736</v>
      </c>
      <c r="Z679" s="1251">
        <v>8</v>
      </c>
      <c r="AA679" s="1251" t="b">
        <v>0</v>
      </c>
    </row>
    <row r="680" spans="1:27" ht="12">
      <c r="A680" s="1251">
        <v>25</v>
      </c>
      <c r="B680" s="1251">
        <v>750</v>
      </c>
      <c r="C680" s="1251" t="s">
        <v>1755</v>
      </c>
      <c r="D680" s="1251">
        <v>750500</v>
      </c>
      <c r="E680" s="1251" t="s">
        <v>2126</v>
      </c>
      <c r="F680" s="1251">
        <v>2019</v>
      </c>
      <c r="G680" s="1252">
        <v>42.420000000000002</v>
      </c>
      <c r="H680" s="1252">
        <v>33.32</v>
      </c>
      <c r="I680" s="1252">
        <v>8.9700000000000006</v>
      </c>
      <c r="J680" s="1252">
        <v>44.539999999999999</v>
      </c>
      <c r="K680" s="1252">
        <v>17</v>
      </c>
      <c r="L680" s="1252">
        <v>24.359999999999999</v>
      </c>
      <c r="M680" s="1252">
        <v>21.77</v>
      </c>
      <c r="N680" s="1252">
        <v>19.239999999999998</v>
      </c>
      <c r="O680" s="1252">
        <v>19.609999999999999</v>
      </c>
      <c r="P680" s="1252">
        <v>86.879999999999995</v>
      </c>
      <c r="Q680" s="1252">
        <v>147.93000000000001</v>
      </c>
      <c r="R680" s="1252">
        <v>109.73</v>
      </c>
      <c r="S680" s="1252">
        <v>575.76999999999998</v>
      </c>
      <c r="T680" s="1252">
        <v>0</v>
      </c>
      <c r="U680" s="1251" t="s">
        <v>1065</v>
      </c>
      <c r="V680" s="1251" t="s">
        <v>397</v>
      </c>
      <c r="W680" s="1251" t="s">
        <v>2005</v>
      </c>
      <c r="X680" s="1251" t="s">
        <v>2042</v>
      </c>
      <c r="Y680" s="1251">
        <v>750</v>
      </c>
      <c r="Z680" s="1251">
        <v>5</v>
      </c>
      <c r="AA680" s="1251" t="b">
        <v>0</v>
      </c>
    </row>
    <row r="681" spans="1:27" ht="12">
      <c r="A681" s="1251">
        <v>25</v>
      </c>
      <c r="B681" s="1251">
        <v>750</v>
      </c>
      <c r="C681" s="1251" t="s">
        <v>1755</v>
      </c>
      <c r="D681" s="1251">
        <v>750515</v>
      </c>
      <c r="E681" s="1251" t="s">
        <v>2127</v>
      </c>
      <c r="F681" s="1251">
        <v>2019</v>
      </c>
      <c r="G681" s="1252">
        <v>3.52</v>
      </c>
      <c r="H681" s="1252">
        <v>3.52</v>
      </c>
      <c r="I681" s="1252">
        <v>5.4800000000000004</v>
      </c>
      <c r="J681" s="1252">
        <v>4.5800000000000001</v>
      </c>
      <c r="K681" s="1252">
        <v>5.96</v>
      </c>
      <c r="L681" s="1252">
        <v>5.3300000000000001</v>
      </c>
      <c r="M681" s="1252">
        <v>5.2199999999999998</v>
      </c>
      <c r="N681" s="1252">
        <v>4.4900000000000002</v>
      </c>
      <c r="O681" s="1252">
        <v>10.15</v>
      </c>
      <c r="P681" s="1252">
        <v>10.58</v>
      </c>
      <c r="Q681" s="1252">
        <v>13.210000000000001</v>
      </c>
      <c r="R681" s="1252">
        <v>12.5</v>
      </c>
      <c r="S681" s="1252">
        <v>84.539999999999992</v>
      </c>
      <c r="T681" s="1252">
        <v>0</v>
      </c>
      <c r="U681" s="1251" t="s">
        <v>1065</v>
      </c>
      <c r="V681" s="1251" t="s">
        <v>397</v>
      </c>
      <c r="W681" s="1251" t="s">
        <v>2005</v>
      </c>
      <c r="X681" s="1251" t="s">
        <v>2042</v>
      </c>
      <c r="Y681" s="1251">
        <v>750</v>
      </c>
      <c r="Z681" s="1251">
        <v>5</v>
      </c>
      <c r="AA681" s="1251" t="b">
        <v>0</v>
      </c>
    </row>
    <row r="682" spans="1:27" ht="12">
      <c r="A682" s="1251">
        <v>25</v>
      </c>
      <c r="B682" s="1251">
        <v>750</v>
      </c>
      <c r="C682" s="1251" t="s">
        <v>1755</v>
      </c>
      <c r="D682" s="1251">
        <v>750532</v>
      </c>
      <c r="E682" s="1251" t="s">
        <v>2128</v>
      </c>
      <c r="F682" s="1251">
        <v>2019</v>
      </c>
      <c r="G682" s="1252">
        <v>311.73000000000002</v>
      </c>
      <c r="H682" s="1252">
        <v>271.73000000000002</v>
      </c>
      <c r="I682" s="1252">
        <v>424.27999999999997</v>
      </c>
      <c r="J682" s="1252">
        <v>365.91000000000003</v>
      </c>
      <c r="K682" s="1252">
        <v>396.98000000000002</v>
      </c>
      <c r="L682" s="1252">
        <v>517.08000000000004</v>
      </c>
      <c r="M682" s="1252">
        <v>384.47000000000003</v>
      </c>
      <c r="N682" s="1252">
        <v>405.76999999999998</v>
      </c>
      <c r="O682" s="1252">
        <v>576.64999999999998</v>
      </c>
      <c r="P682" s="1252">
        <v>400.57999999999998</v>
      </c>
      <c r="Q682" s="1252">
        <v>349.37</v>
      </c>
      <c r="R682" s="1252">
        <v>449.72000000000003</v>
      </c>
      <c r="S682" s="1252">
        <v>4854.2700000000004</v>
      </c>
      <c r="T682" s="1252">
        <v>0</v>
      </c>
      <c r="U682" s="1251" t="s">
        <v>1065</v>
      </c>
      <c r="V682" s="1251" t="s">
        <v>397</v>
      </c>
      <c r="W682" s="1251" t="s">
        <v>2003</v>
      </c>
      <c r="X682" s="1251" t="s">
        <v>2042</v>
      </c>
      <c r="Y682" s="1251">
        <v>750</v>
      </c>
      <c r="Z682" s="1251">
        <v>5</v>
      </c>
      <c r="AA682" s="1251" t="b">
        <v>0</v>
      </c>
    </row>
    <row r="683" spans="1:27" ht="12">
      <c r="A683" s="1251">
        <v>25</v>
      </c>
      <c r="B683" s="1251">
        <v>750</v>
      </c>
      <c r="C683" s="1251" t="s">
        <v>1755</v>
      </c>
      <c r="D683" s="1251">
        <v>756800</v>
      </c>
      <c r="E683" s="1251" t="s">
        <v>2129</v>
      </c>
      <c r="F683" s="1251">
        <v>2019</v>
      </c>
      <c r="G683" s="1252">
        <v>571</v>
      </c>
      <c r="H683" s="1252">
        <v>571</v>
      </c>
      <c r="I683" s="1252">
        <v>571</v>
      </c>
      <c r="J683" s="1252">
        <v>571</v>
      </c>
      <c r="K683" s="1252">
        <v>571</v>
      </c>
      <c r="L683" s="1252">
        <v>571</v>
      </c>
      <c r="M683" s="1252">
        <v>571</v>
      </c>
      <c r="N683" s="1252">
        <v>571</v>
      </c>
      <c r="O683" s="1252">
        <v>571</v>
      </c>
      <c r="P683" s="1252">
        <v>571</v>
      </c>
      <c r="Q683" s="1252">
        <v>571</v>
      </c>
      <c r="R683" s="1252">
        <v>571</v>
      </c>
      <c r="S683" s="1252">
        <v>6852</v>
      </c>
      <c r="T683" s="1252">
        <v>0</v>
      </c>
      <c r="U683" s="1251" t="s">
        <v>1065</v>
      </c>
      <c r="V683" s="1251" t="s">
        <v>397</v>
      </c>
      <c r="W683" s="1251" t="s">
        <v>2070</v>
      </c>
      <c r="X683" s="1251" t="s">
        <v>2042</v>
      </c>
      <c r="Y683" s="1251">
        <v>756</v>
      </c>
      <c r="Z683" s="1251">
        <v>8</v>
      </c>
      <c r="AA683" s="1251" t="b">
        <v>0</v>
      </c>
    </row>
    <row r="684" spans="1:27" ht="12">
      <c r="A684" s="1251">
        <v>25</v>
      </c>
      <c r="B684" s="1251">
        <v>750</v>
      </c>
      <c r="C684" s="1251" t="s">
        <v>1755</v>
      </c>
      <c r="D684" s="1251">
        <v>757800</v>
      </c>
      <c r="E684" s="1251" t="s">
        <v>2130</v>
      </c>
      <c r="F684" s="1251">
        <v>2019</v>
      </c>
      <c r="G684" s="1252">
        <v>827</v>
      </c>
      <c r="H684" s="1252">
        <v>827</v>
      </c>
      <c r="I684" s="1252">
        <v>827</v>
      </c>
      <c r="J684" s="1252">
        <v>827</v>
      </c>
      <c r="K684" s="1252">
        <v>827</v>
      </c>
      <c r="L684" s="1252">
        <v>827</v>
      </c>
      <c r="M684" s="1252">
        <v>827</v>
      </c>
      <c r="N684" s="1252">
        <v>827</v>
      </c>
      <c r="O684" s="1252">
        <v>827</v>
      </c>
      <c r="P684" s="1252">
        <v>827</v>
      </c>
      <c r="Q684" s="1252">
        <v>827</v>
      </c>
      <c r="R684" s="1252">
        <v>827</v>
      </c>
      <c r="S684" s="1252">
        <v>9924</v>
      </c>
      <c r="T684" s="1252">
        <v>0</v>
      </c>
      <c r="U684" s="1251" t="s">
        <v>1065</v>
      </c>
      <c r="V684" s="1251" t="s">
        <v>397</v>
      </c>
      <c r="W684" s="1251" t="s">
        <v>2070</v>
      </c>
      <c r="X684" s="1251" t="s">
        <v>2042</v>
      </c>
      <c r="Y684" s="1251">
        <v>757</v>
      </c>
      <c r="Z684" s="1251">
        <v>8</v>
      </c>
      <c r="AA684" s="1251" t="b">
        <v>0</v>
      </c>
    </row>
    <row r="685" spans="1:27" ht="12">
      <c r="A685" s="1251">
        <v>25</v>
      </c>
      <c r="B685" s="1251">
        <v>750</v>
      </c>
      <c r="C685" s="1251" t="s">
        <v>1755</v>
      </c>
      <c r="D685" s="1251">
        <v>758800</v>
      </c>
      <c r="E685" s="1251" t="s">
        <v>2131</v>
      </c>
      <c r="F685" s="1251">
        <v>2019</v>
      </c>
      <c r="G685" s="1252">
        <v>255</v>
      </c>
      <c r="H685" s="1252">
        <v>255</v>
      </c>
      <c r="I685" s="1252">
        <v>255</v>
      </c>
      <c r="J685" s="1252">
        <v>255</v>
      </c>
      <c r="K685" s="1252">
        <v>255</v>
      </c>
      <c r="L685" s="1252">
        <v>255</v>
      </c>
      <c r="M685" s="1252">
        <v>255</v>
      </c>
      <c r="N685" s="1252">
        <v>255</v>
      </c>
      <c r="O685" s="1252">
        <v>255</v>
      </c>
      <c r="P685" s="1252">
        <v>255</v>
      </c>
      <c r="Q685" s="1252">
        <v>255</v>
      </c>
      <c r="R685" s="1252">
        <v>255</v>
      </c>
      <c r="S685" s="1252">
        <v>3060</v>
      </c>
      <c r="T685" s="1252">
        <v>0</v>
      </c>
      <c r="U685" s="1251" t="s">
        <v>1065</v>
      </c>
      <c r="V685" s="1251" t="s">
        <v>397</v>
      </c>
      <c r="W685" s="1251" t="s">
        <v>2070</v>
      </c>
      <c r="X685" s="1251" t="s">
        <v>2042</v>
      </c>
      <c r="Y685" s="1251">
        <v>758</v>
      </c>
      <c r="Z685" s="1251">
        <v>8</v>
      </c>
      <c r="AA685" s="1251" t="b">
        <v>0</v>
      </c>
    </row>
    <row r="686" spans="1:27" ht="12">
      <c r="A686" s="1251">
        <v>25</v>
      </c>
      <c r="B686" s="1251">
        <v>750</v>
      </c>
      <c r="C686" s="1251" t="s">
        <v>1755</v>
      </c>
      <c r="D686" s="1251">
        <v>759800</v>
      </c>
      <c r="E686" s="1251" t="s">
        <v>2132</v>
      </c>
      <c r="F686" s="1251">
        <v>2019</v>
      </c>
      <c r="G686" s="1252">
        <v>328</v>
      </c>
      <c r="H686" s="1252">
        <v>328</v>
      </c>
      <c r="I686" s="1252">
        <v>328</v>
      </c>
      <c r="J686" s="1252">
        <v>328</v>
      </c>
      <c r="K686" s="1252">
        <v>328</v>
      </c>
      <c r="L686" s="1252">
        <v>328</v>
      </c>
      <c r="M686" s="1252">
        <v>328</v>
      </c>
      <c r="N686" s="1252">
        <v>328</v>
      </c>
      <c r="O686" s="1252">
        <v>328</v>
      </c>
      <c r="P686" s="1252">
        <v>328</v>
      </c>
      <c r="Q686" s="1252">
        <v>328</v>
      </c>
      <c r="R686" s="1252">
        <v>328</v>
      </c>
      <c r="S686" s="1252">
        <v>3936</v>
      </c>
      <c r="T686" s="1252">
        <v>0</v>
      </c>
      <c r="U686" s="1251" t="s">
        <v>1065</v>
      </c>
      <c r="V686" s="1251" t="s">
        <v>397</v>
      </c>
      <c r="W686" s="1251" t="s">
        <v>2070</v>
      </c>
      <c r="X686" s="1251" t="s">
        <v>2042</v>
      </c>
      <c r="Y686" s="1251">
        <v>759</v>
      </c>
      <c r="Z686" s="1251">
        <v>8</v>
      </c>
      <c r="AA686" s="1251" t="b">
        <v>0</v>
      </c>
    </row>
    <row r="687" spans="1:27" ht="12">
      <c r="A687" s="1251">
        <v>25</v>
      </c>
      <c r="B687" s="1251">
        <v>750</v>
      </c>
      <c r="C687" s="1251" t="s">
        <v>1755</v>
      </c>
      <c r="D687" s="1251">
        <v>766800</v>
      </c>
      <c r="E687" s="1251" t="s">
        <v>2146</v>
      </c>
      <c r="F687" s="1251">
        <v>2019</v>
      </c>
      <c r="G687" s="1252">
        <v>0</v>
      </c>
      <c r="H687" s="1252">
        <v>833.34000000000003</v>
      </c>
      <c r="I687" s="1252">
        <v>416.67000000000002</v>
      </c>
      <c r="J687" s="1252">
        <v>416.67000000000002</v>
      </c>
      <c r="K687" s="1252">
        <v>416.67000000000002</v>
      </c>
      <c r="L687" s="1252">
        <v>416.67000000000002</v>
      </c>
      <c r="M687" s="1252">
        <v>416.67000000000002</v>
      </c>
      <c r="N687" s="1252">
        <v>416.67000000000002</v>
      </c>
      <c r="O687" s="1252">
        <v>416.67000000000002</v>
      </c>
      <c r="P687" s="1252">
        <v>416.63999999999999</v>
      </c>
      <c r="Q687" s="1252">
        <v>416.63999999999999</v>
      </c>
      <c r="R687" s="1252">
        <v>416.69</v>
      </c>
      <c r="S687" s="1252">
        <v>5000</v>
      </c>
      <c r="T687" s="1252">
        <v>0</v>
      </c>
      <c r="U687" s="1251" t="s">
        <v>1065</v>
      </c>
      <c r="V687" s="1251" t="s">
        <v>400</v>
      </c>
      <c r="W687" s="1251" t="s">
        <v>400</v>
      </c>
      <c r="X687" s="1251" t="s">
        <v>2042</v>
      </c>
      <c r="Y687" s="1251">
        <v>766</v>
      </c>
      <c r="Z687" s="1251">
        <v>8</v>
      </c>
      <c r="AA687" s="1251" t="b">
        <v>0</v>
      </c>
    </row>
    <row r="688" spans="1:27" ht="12">
      <c r="A688" s="1251">
        <v>25</v>
      </c>
      <c r="B688" s="1251">
        <v>750</v>
      </c>
      <c r="C688" s="1251" t="s">
        <v>1755</v>
      </c>
      <c r="D688" s="1251">
        <v>770700</v>
      </c>
      <c r="E688" s="1251" t="s">
        <v>2147</v>
      </c>
      <c r="F688" s="1251">
        <v>2019</v>
      </c>
      <c r="G688" s="1252">
        <v>357.43000000000001</v>
      </c>
      <c r="H688" s="1252">
        <v>101.42</v>
      </c>
      <c r="I688" s="1252">
        <v>-346.11000000000001</v>
      </c>
      <c r="J688" s="1252">
        <v>1525.6800000000001</v>
      </c>
      <c r="K688" s="1252">
        <v>1649.4400000000001</v>
      </c>
      <c r="L688" s="1252">
        <v>613.78999999999996</v>
      </c>
      <c r="M688" s="1252">
        <v>1813.51</v>
      </c>
      <c r="N688" s="1252">
        <v>1769.5999999999999</v>
      </c>
      <c r="O688" s="1252">
        <v>2500.2399999999998</v>
      </c>
      <c r="P688" s="1252">
        <v>1072.3299999999999</v>
      </c>
      <c r="Q688" s="1252">
        <v>752.76999999999998</v>
      </c>
      <c r="R688" s="1252">
        <v>49.149999999999999</v>
      </c>
      <c r="S688" s="1252">
        <v>11859.25</v>
      </c>
      <c r="T688" s="1252">
        <v>0</v>
      </c>
      <c r="U688" s="1251" t="s">
        <v>1065</v>
      </c>
      <c r="V688" s="1251" t="s">
        <v>397</v>
      </c>
      <c r="W688" s="1251" t="s">
        <v>2009</v>
      </c>
      <c r="X688" s="1251" t="s">
        <v>2042</v>
      </c>
      <c r="Y688" s="1251">
        <v>770</v>
      </c>
      <c r="Z688" s="1251">
        <v>7</v>
      </c>
      <c r="AA688" s="1251" t="b">
        <v>0</v>
      </c>
    </row>
    <row r="689" spans="1:27" ht="12">
      <c r="A689" s="1251">
        <v>25</v>
      </c>
      <c r="B689" s="1251">
        <v>750</v>
      </c>
      <c r="C689" s="1251" t="s">
        <v>1755</v>
      </c>
      <c r="D689" s="1251">
        <v>770710</v>
      </c>
      <c r="E689" s="1251" t="s">
        <v>2148</v>
      </c>
      <c r="F689" s="1251">
        <v>2019</v>
      </c>
      <c r="G689" s="1252">
        <v>-33.810000000000002</v>
      </c>
      <c r="H689" s="1252">
        <v>0</v>
      </c>
      <c r="I689" s="1252">
        <v>-114.94</v>
      </c>
      <c r="J689" s="1252">
        <v>0</v>
      </c>
      <c r="K689" s="1252">
        <v>0</v>
      </c>
      <c r="L689" s="1252">
        <v>0</v>
      </c>
      <c r="M689" s="1252">
        <v>-606.63</v>
      </c>
      <c r="N689" s="1252">
        <v>-52.100000000000001</v>
      </c>
      <c r="O689" s="1252">
        <v>0</v>
      </c>
      <c r="P689" s="1252">
        <v>-48.630000000000003</v>
      </c>
      <c r="Q689" s="1252">
        <v>0</v>
      </c>
      <c r="R689" s="1252">
        <v>0</v>
      </c>
      <c r="S689" s="1252">
        <v>-856.11000000000001</v>
      </c>
      <c r="T689" s="1252">
        <v>0</v>
      </c>
      <c r="U689" s="1251" t="s">
        <v>1065</v>
      </c>
      <c r="V689" s="1251" t="s">
        <v>397</v>
      </c>
      <c r="W689" s="1251" t="s">
        <v>2009</v>
      </c>
      <c r="X689" s="1251" t="s">
        <v>2042</v>
      </c>
      <c r="Y689" s="1251">
        <v>770</v>
      </c>
      <c r="Z689" s="1251">
        <v>7</v>
      </c>
      <c r="AA689" s="1251" t="b">
        <v>0</v>
      </c>
    </row>
    <row r="690" spans="1:27" ht="12">
      <c r="A690" s="1251">
        <v>25</v>
      </c>
      <c r="B690" s="1251">
        <v>750</v>
      </c>
      <c r="C690" s="1251" t="s">
        <v>1755</v>
      </c>
      <c r="D690" s="1251">
        <v>775500</v>
      </c>
      <c r="E690" s="1251" t="s">
        <v>2161</v>
      </c>
      <c r="F690" s="1251">
        <v>2019</v>
      </c>
      <c r="G690" s="1252">
        <v>25.440000000000001</v>
      </c>
      <c r="H690" s="1252">
        <v>25.77</v>
      </c>
      <c r="I690" s="1252">
        <v>67.730000000000004</v>
      </c>
      <c r="J690" s="1252">
        <v>65.480000000000004</v>
      </c>
      <c r="K690" s="1252">
        <v>85.519999999999996</v>
      </c>
      <c r="L690" s="1252">
        <v>187.55000000000001</v>
      </c>
      <c r="M690" s="1252">
        <v>148.55000000000001</v>
      </c>
      <c r="N690" s="1252">
        <v>86.709999999999994</v>
      </c>
      <c r="O690" s="1252">
        <v>108.41</v>
      </c>
      <c r="P690" s="1252">
        <v>75.510000000000005</v>
      </c>
      <c r="Q690" s="1252">
        <v>211.61000000000001</v>
      </c>
      <c r="R690" s="1252">
        <v>43.780000000000001</v>
      </c>
      <c r="S690" s="1252">
        <v>1132.0599999999999</v>
      </c>
      <c r="T690" s="1252">
        <v>0</v>
      </c>
      <c r="U690" s="1251" t="s">
        <v>1065</v>
      </c>
      <c r="V690" s="1251" t="s">
        <v>397</v>
      </c>
      <c r="W690" s="1251" t="s">
        <v>2015</v>
      </c>
      <c r="X690" s="1251" t="s">
        <v>2042</v>
      </c>
      <c r="Y690" s="1251">
        <v>775</v>
      </c>
      <c r="Z690" s="1251">
        <v>5</v>
      </c>
      <c r="AA690" s="1251" t="b">
        <v>0</v>
      </c>
    </row>
    <row r="691" spans="1:27" ht="12">
      <c r="A691" s="1251">
        <v>25</v>
      </c>
      <c r="B691" s="1251">
        <v>750</v>
      </c>
      <c r="C691" s="1251" t="s">
        <v>1755</v>
      </c>
      <c r="D691" s="1251">
        <v>775800</v>
      </c>
      <c r="E691" s="1251" t="s">
        <v>2133</v>
      </c>
      <c r="F691" s="1251">
        <v>2019</v>
      </c>
      <c r="G691" s="1252">
        <v>0</v>
      </c>
      <c r="H691" s="1252">
        <v>225</v>
      </c>
      <c r="I691" s="1252">
        <v>0</v>
      </c>
      <c r="J691" s="1252">
        <v>0</v>
      </c>
      <c r="K691" s="1252">
        <v>0</v>
      </c>
      <c r="L691" s="1252">
        <v>0</v>
      </c>
      <c r="M691" s="1252">
        <v>0</v>
      </c>
      <c r="N691" s="1252">
        <v>0</v>
      </c>
      <c r="O691" s="1252">
        <v>0</v>
      </c>
      <c r="P691" s="1252">
        <v>0</v>
      </c>
      <c r="Q691" s="1252">
        <v>0</v>
      </c>
      <c r="R691" s="1252">
        <v>0</v>
      </c>
      <c r="S691" s="1252">
        <v>225</v>
      </c>
      <c r="T691" s="1252">
        <v>0</v>
      </c>
      <c r="U691" s="1251" t="s">
        <v>1065</v>
      </c>
      <c r="V691" s="1251" t="s">
        <v>397</v>
      </c>
      <c r="W691" s="1251" t="s">
        <v>2015</v>
      </c>
      <c r="X691" s="1251" t="s">
        <v>2042</v>
      </c>
      <c r="Y691" s="1251">
        <v>775</v>
      </c>
      <c r="Z691" s="1251">
        <v>8</v>
      </c>
      <c r="AA691" s="1251" t="b">
        <v>0</v>
      </c>
    </row>
    <row r="692" spans="1:27" ht="12">
      <c r="A692" s="1251">
        <v>25</v>
      </c>
      <c r="B692" s="1251">
        <v>750</v>
      </c>
      <c r="C692" s="1251" t="s">
        <v>1755</v>
      </c>
      <c r="D692" s="1251">
        <v>775808</v>
      </c>
      <c r="E692" s="1251" t="s">
        <v>2162</v>
      </c>
      <c r="F692" s="1251">
        <v>2019</v>
      </c>
      <c r="G692" s="1252">
        <v>264.31</v>
      </c>
      <c r="H692" s="1252">
        <v>263.79000000000002</v>
      </c>
      <c r="I692" s="1252">
        <v>263.17000000000002</v>
      </c>
      <c r="J692" s="1252">
        <v>261.94</v>
      </c>
      <c r="K692" s="1252">
        <v>263.26999999999998</v>
      </c>
      <c r="L692" s="1252">
        <v>263.25999999999999</v>
      </c>
      <c r="M692" s="1252">
        <v>272.32999999999998</v>
      </c>
      <c r="N692" s="1252">
        <v>270.13999999999999</v>
      </c>
      <c r="O692" s="1252">
        <v>269.49000000000001</v>
      </c>
      <c r="P692" s="1252">
        <v>270.29000000000002</v>
      </c>
      <c r="Q692" s="1252">
        <v>270.27999999999997</v>
      </c>
      <c r="R692" s="1252">
        <v>271.63999999999999</v>
      </c>
      <c r="S692" s="1252">
        <v>3203.9099999999994</v>
      </c>
      <c r="T692" s="1252">
        <v>0</v>
      </c>
      <c r="U692" s="1251" t="s">
        <v>1065</v>
      </c>
      <c r="V692" s="1251" t="s">
        <v>397</v>
      </c>
      <c r="W692" s="1251" t="s">
        <v>2017</v>
      </c>
      <c r="X692" s="1251" t="s">
        <v>2042</v>
      </c>
      <c r="Y692" s="1251">
        <v>775</v>
      </c>
      <c r="Z692" s="1251">
        <v>8</v>
      </c>
      <c r="AA692" s="1251" t="b">
        <v>0</v>
      </c>
    </row>
    <row r="693" spans="1:27" ht="12">
      <c r="A693" s="1251">
        <v>25</v>
      </c>
      <c r="B693" s="1251">
        <v>750</v>
      </c>
      <c r="C693" s="1251" t="s">
        <v>1755</v>
      </c>
      <c r="D693" s="1251">
        <v>775834</v>
      </c>
      <c r="E693" s="1251" t="s">
        <v>2163</v>
      </c>
      <c r="F693" s="1251">
        <v>2019</v>
      </c>
      <c r="G693" s="1252">
        <v>15</v>
      </c>
      <c r="H693" s="1252">
        <v>0</v>
      </c>
      <c r="I693" s="1252">
        <v>0</v>
      </c>
      <c r="J693" s="1252">
        <v>0</v>
      </c>
      <c r="K693" s="1252">
        <v>0</v>
      </c>
      <c r="L693" s="1252">
        <v>0</v>
      </c>
      <c r="M693" s="1252">
        <v>0</v>
      </c>
      <c r="N693" s="1252">
        <v>0</v>
      </c>
      <c r="O693" s="1252">
        <v>0</v>
      </c>
      <c r="P693" s="1252">
        <v>0</v>
      </c>
      <c r="Q693" s="1252">
        <v>0</v>
      </c>
      <c r="R693" s="1252">
        <v>0</v>
      </c>
      <c r="S693" s="1252">
        <v>15</v>
      </c>
      <c r="T693" s="1252">
        <v>0</v>
      </c>
      <c r="U693" s="1251" t="s">
        <v>1065</v>
      </c>
      <c r="V693" s="1251" t="s">
        <v>397</v>
      </c>
      <c r="W693" s="1251" t="s">
        <v>2029</v>
      </c>
      <c r="X693" s="1251" t="s">
        <v>2042</v>
      </c>
      <c r="Y693" s="1251">
        <v>775</v>
      </c>
      <c r="Z693" s="1251">
        <v>8</v>
      </c>
      <c r="AA693" s="1251" t="b">
        <v>0</v>
      </c>
    </row>
    <row r="694" spans="1:27" ht="12">
      <c r="A694" s="1251">
        <v>25</v>
      </c>
      <c r="B694" s="1251">
        <v>750</v>
      </c>
      <c r="C694" s="1251" t="s">
        <v>1755</v>
      </c>
      <c r="D694" s="1251">
        <v>776200</v>
      </c>
      <c r="E694" s="1251" t="s">
        <v>2134</v>
      </c>
      <c r="F694" s="1251">
        <v>2019</v>
      </c>
      <c r="G694" s="1252">
        <v>0</v>
      </c>
      <c r="H694" s="1252">
        <v>0</v>
      </c>
      <c r="I694" s="1252">
        <v>0</v>
      </c>
      <c r="J694" s="1252">
        <v>0</v>
      </c>
      <c r="K694" s="1252">
        <v>0</v>
      </c>
      <c r="L694" s="1252">
        <v>0</v>
      </c>
      <c r="M694" s="1252">
        <v>0</v>
      </c>
      <c r="N694" s="1252">
        <v>0</v>
      </c>
      <c r="O694" s="1252">
        <v>-20.289999999999999</v>
      </c>
      <c r="P694" s="1252">
        <v>0</v>
      </c>
      <c r="Q694" s="1252">
        <v>0</v>
      </c>
      <c r="R694" s="1252">
        <v>0</v>
      </c>
      <c r="S694" s="1252">
        <v>-20.289999999999999</v>
      </c>
      <c r="T694" s="1252">
        <v>0</v>
      </c>
      <c r="U694" s="1251" t="s">
        <v>1065</v>
      </c>
      <c r="V694" s="1251" t="s">
        <v>397</v>
      </c>
      <c r="W694" s="1251" t="s">
        <v>2015</v>
      </c>
      <c r="X694" s="1251" t="s">
        <v>2042</v>
      </c>
      <c r="Y694" s="1251">
        <v>776</v>
      </c>
      <c r="Z694" s="1251">
        <v>2</v>
      </c>
      <c r="AA694" s="1251" t="b">
        <v>0</v>
      </c>
    </row>
    <row r="695" spans="1:27" ht="12">
      <c r="A695" s="1251">
        <v>25</v>
      </c>
      <c r="B695" s="1251">
        <v>750</v>
      </c>
      <c r="C695" s="1251" t="s">
        <v>1755</v>
      </c>
      <c r="D695" s="1251">
        <v>776210</v>
      </c>
      <c r="E695" s="1251" t="s">
        <v>2135</v>
      </c>
      <c r="F695" s="1251">
        <v>2019</v>
      </c>
      <c r="G695" s="1252">
        <v>-87.090000000000003</v>
      </c>
      <c r="H695" s="1252">
        <v>-146.72</v>
      </c>
      <c r="I695" s="1252">
        <v>-64.719999999999999</v>
      </c>
      <c r="J695" s="1252">
        <v>-2.8500000000000001</v>
      </c>
      <c r="K695" s="1252">
        <v>-23.73</v>
      </c>
      <c r="L695" s="1252">
        <v>-100.06999999999999</v>
      </c>
      <c r="M695" s="1252">
        <v>0</v>
      </c>
      <c r="N695" s="1252">
        <v>0</v>
      </c>
      <c r="O695" s="1252">
        <v>0</v>
      </c>
      <c r="P695" s="1252">
        <v>0</v>
      </c>
      <c r="Q695" s="1252">
        <v>0</v>
      </c>
      <c r="R695" s="1252">
        <v>0</v>
      </c>
      <c r="S695" s="1252">
        <v>-425.18000000000001</v>
      </c>
      <c r="T695" s="1252">
        <v>0</v>
      </c>
      <c r="U695" s="1251" t="s">
        <v>1065</v>
      </c>
      <c r="V695" s="1251" t="s">
        <v>397</v>
      </c>
      <c r="W695" s="1251" t="s">
        <v>1931</v>
      </c>
      <c r="X695" s="1251" t="s">
        <v>2042</v>
      </c>
      <c r="Y695" s="1251">
        <v>776</v>
      </c>
      <c r="Z695" s="1251">
        <v>2</v>
      </c>
      <c r="AA695" s="1251" t="b">
        <v>0</v>
      </c>
    </row>
    <row r="696" spans="1:27" ht="12">
      <c r="A696" s="1251">
        <v>25</v>
      </c>
      <c r="B696" s="1251">
        <v>750</v>
      </c>
      <c r="C696" s="1251" t="s">
        <v>1755</v>
      </c>
      <c r="D696" s="1251">
        <v>776220</v>
      </c>
      <c r="E696" s="1251" t="s">
        <v>2136</v>
      </c>
      <c r="F696" s="1251">
        <v>2019</v>
      </c>
      <c r="G696" s="1252">
        <v>-97.239999999999995</v>
      </c>
      <c r="H696" s="1252">
        <v>-196.81999999999999</v>
      </c>
      <c r="I696" s="1252">
        <v>-80.510000000000005</v>
      </c>
      <c r="J696" s="1252">
        <v>-3.5499999999999998</v>
      </c>
      <c r="K696" s="1252">
        <v>-29.530000000000001</v>
      </c>
      <c r="L696" s="1252">
        <v>-124.5</v>
      </c>
      <c r="M696" s="1252">
        <v>0</v>
      </c>
      <c r="N696" s="1252">
        <v>0</v>
      </c>
      <c r="O696" s="1252">
        <v>0</v>
      </c>
      <c r="P696" s="1252">
        <v>0</v>
      </c>
      <c r="Q696" s="1252">
        <v>0</v>
      </c>
      <c r="R696" s="1252">
        <v>0</v>
      </c>
      <c r="S696" s="1252">
        <v>-532.14999999999998</v>
      </c>
      <c r="T696" s="1252">
        <v>0</v>
      </c>
      <c r="U696" s="1251" t="s">
        <v>1065</v>
      </c>
      <c r="V696" s="1251" t="s">
        <v>397</v>
      </c>
      <c r="W696" s="1251" t="s">
        <v>1948</v>
      </c>
      <c r="X696" s="1251" t="s">
        <v>2042</v>
      </c>
      <c r="Y696" s="1251">
        <v>776</v>
      </c>
      <c r="Z696" s="1251">
        <v>2</v>
      </c>
      <c r="AA696" s="1251" t="b">
        <v>0</v>
      </c>
    </row>
    <row r="697" spans="1:27" ht="12">
      <c r="A697" s="1251">
        <v>25</v>
      </c>
      <c r="B697" s="1251">
        <v>750</v>
      </c>
      <c r="C697" s="1251" t="s">
        <v>1755</v>
      </c>
      <c r="D697" s="1251">
        <v>776230</v>
      </c>
      <c r="E697" s="1251" t="s">
        <v>2137</v>
      </c>
      <c r="F697" s="1251">
        <v>2019</v>
      </c>
      <c r="G697" s="1252">
        <v>-38.75</v>
      </c>
      <c r="H697" s="1252">
        <v>-75.890000000000001</v>
      </c>
      <c r="I697" s="1252">
        <v>-31.800000000000001</v>
      </c>
      <c r="J697" s="1252">
        <v>-1.3999999999999999</v>
      </c>
      <c r="K697" s="1252">
        <v>-11.66</v>
      </c>
      <c r="L697" s="1252">
        <v>-49.170000000000002</v>
      </c>
      <c r="M697" s="1252">
        <v>0</v>
      </c>
      <c r="N697" s="1252">
        <v>0</v>
      </c>
      <c r="O697" s="1252">
        <v>0</v>
      </c>
      <c r="P697" s="1252">
        <v>0</v>
      </c>
      <c r="Q697" s="1252">
        <v>0</v>
      </c>
      <c r="R697" s="1252">
        <v>0</v>
      </c>
      <c r="S697" s="1252">
        <v>-208.67000000000002</v>
      </c>
      <c r="T697" s="1252">
        <v>0</v>
      </c>
      <c r="U697" s="1251" t="s">
        <v>1065</v>
      </c>
      <c r="V697" s="1251" t="s">
        <v>402</v>
      </c>
      <c r="W697" s="1251" t="s">
        <v>402</v>
      </c>
      <c r="X697" s="1251" t="s">
        <v>2042</v>
      </c>
      <c r="Y697" s="1251">
        <v>776</v>
      </c>
      <c r="Z697" s="1251">
        <v>2</v>
      </c>
      <c r="AA697" s="1251" t="b">
        <v>0</v>
      </c>
    </row>
    <row r="698" spans="1:27" ht="12">
      <c r="A698" s="1251">
        <v>25</v>
      </c>
      <c r="B698" s="1251">
        <v>750</v>
      </c>
      <c r="C698" s="1251" t="s">
        <v>1755</v>
      </c>
      <c r="D698" s="1251">
        <v>776240</v>
      </c>
      <c r="E698" s="1251" t="s">
        <v>2138</v>
      </c>
      <c r="F698" s="1251">
        <v>2019</v>
      </c>
      <c r="G698" s="1252">
        <v>-220.47</v>
      </c>
      <c r="H698" s="1252">
        <v>-342.19999999999999</v>
      </c>
      <c r="I698" s="1252">
        <v>-138.91</v>
      </c>
      <c r="J698" s="1252">
        <v>-6.1200000000000001</v>
      </c>
      <c r="K698" s="1252">
        <v>-50.950000000000003</v>
      </c>
      <c r="L698" s="1252">
        <v>-214.81</v>
      </c>
      <c r="M698" s="1252">
        <v>0</v>
      </c>
      <c r="N698" s="1252">
        <v>0</v>
      </c>
      <c r="O698" s="1252">
        <v>0</v>
      </c>
      <c r="P698" s="1252">
        <v>0</v>
      </c>
      <c r="Q698" s="1252">
        <v>0</v>
      </c>
      <c r="R698" s="1252">
        <v>0</v>
      </c>
      <c r="S698" s="1252">
        <v>-973.46000000000004</v>
      </c>
      <c r="T698" s="1252">
        <v>0</v>
      </c>
      <c r="U698" s="1251" t="s">
        <v>1065</v>
      </c>
      <c r="V698" s="1251" t="s">
        <v>397</v>
      </c>
      <c r="W698" s="1251" t="s">
        <v>2015</v>
      </c>
      <c r="X698" s="1251" t="s">
        <v>2042</v>
      </c>
      <c r="Y698" s="1251">
        <v>776</v>
      </c>
      <c r="Z698" s="1251">
        <v>2</v>
      </c>
      <c r="AA698" s="1251" t="b">
        <v>0</v>
      </c>
    </row>
    <row r="699" spans="1:27" ht="12">
      <c r="A699" s="1251">
        <v>25</v>
      </c>
      <c r="B699" s="1251">
        <v>760</v>
      </c>
      <c r="C699" s="1251" t="s">
        <v>1769</v>
      </c>
      <c r="D699" s="1251">
        <v>403200</v>
      </c>
      <c r="E699" s="1251" t="s">
        <v>2090</v>
      </c>
      <c r="F699" s="1251">
        <v>2019</v>
      </c>
      <c r="G699" s="1252">
        <v>527.83000000000004</v>
      </c>
      <c r="H699" s="1252">
        <v>527.83000000000004</v>
      </c>
      <c r="I699" s="1252">
        <v>527.83000000000004</v>
      </c>
      <c r="J699" s="1252">
        <v>506</v>
      </c>
      <c r="K699" s="1252">
        <v>506</v>
      </c>
      <c r="L699" s="1252">
        <v>506</v>
      </c>
      <c r="M699" s="1252">
        <v>506</v>
      </c>
      <c r="N699" s="1252">
        <v>506</v>
      </c>
      <c r="O699" s="1252">
        <v>506</v>
      </c>
      <c r="P699" s="1252">
        <v>506</v>
      </c>
      <c r="Q699" s="1252">
        <v>506</v>
      </c>
      <c r="R699" s="1252">
        <v>506</v>
      </c>
      <c r="S699" s="1252">
        <v>6137.4899999999998</v>
      </c>
      <c r="T699" s="1252">
        <v>0</v>
      </c>
      <c r="U699" s="1251" t="s">
        <v>1065</v>
      </c>
      <c r="V699" s="1251" t="s">
        <v>88</v>
      </c>
      <c r="W699" s="1251" t="s">
        <v>88</v>
      </c>
      <c r="X699" s="1251" t="s">
        <v>2042</v>
      </c>
      <c r="Y699" s="1251">
        <v>403</v>
      </c>
      <c r="Z699" s="1251">
        <v>2</v>
      </c>
      <c r="AA699" s="1251" t="b">
        <v>0</v>
      </c>
    </row>
    <row r="700" spans="1:27" ht="12">
      <c r="A700" s="1251">
        <v>25</v>
      </c>
      <c r="B700" s="1251">
        <v>760</v>
      </c>
      <c r="C700" s="1251" t="s">
        <v>1769</v>
      </c>
      <c r="D700" s="1251">
        <v>406000</v>
      </c>
      <c r="E700" s="1251" t="s">
        <v>1912</v>
      </c>
      <c r="F700" s="1251">
        <v>2019</v>
      </c>
      <c r="G700" s="1252">
        <v>-281.36000000000001</v>
      </c>
      <c r="H700" s="1252">
        <v>-281.36000000000001</v>
      </c>
      <c r="I700" s="1252">
        <v>-281.36000000000001</v>
      </c>
      <c r="J700" s="1252">
        <v>-281.36000000000001</v>
      </c>
      <c r="K700" s="1252">
        <v>-281.36000000000001</v>
      </c>
      <c r="L700" s="1252">
        <v>-281.36000000000001</v>
      </c>
      <c r="M700" s="1252">
        <v>-281.36000000000001</v>
      </c>
      <c r="N700" s="1252">
        <v>-281.36000000000001</v>
      </c>
      <c r="O700" s="1252">
        <v>-281.36000000000001</v>
      </c>
      <c r="P700" s="1252">
        <v>-281.36000000000001</v>
      </c>
      <c r="Q700" s="1252">
        <v>-281.36000000000001</v>
      </c>
      <c r="R700" s="1252">
        <v>-281.36000000000001</v>
      </c>
      <c r="S700" s="1252">
        <v>-3376.3200000000011</v>
      </c>
      <c r="T700" s="1252">
        <v>0</v>
      </c>
      <c r="U700" s="1251" t="s">
        <v>1065</v>
      </c>
      <c r="V700" s="1251" t="s">
        <v>400</v>
      </c>
      <c r="W700" s="1251" t="s">
        <v>400</v>
      </c>
      <c r="X700" s="1251" t="s">
        <v>2042</v>
      </c>
      <c r="Y700" s="1251">
        <v>406</v>
      </c>
      <c r="Z700" s="1251">
        <v>0</v>
      </c>
      <c r="AA700" s="1251" t="b">
        <v>0</v>
      </c>
    </row>
    <row r="701" spans="1:27" ht="12">
      <c r="A701" s="1251">
        <v>25</v>
      </c>
      <c r="B701" s="1251">
        <v>760</v>
      </c>
      <c r="C701" s="1251" t="s">
        <v>1769</v>
      </c>
      <c r="D701" s="1251">
        <v>407321</v>
      </c>
      <c r="E701" s="1251" t="s">
        <v>2139</v>
      </c>
      <c r="F701" s="1251">
        <v>2019</v>
      </c>
      <c r="G701" s="1252">
        <v>0</v>
      </c>
      <c r="H701" s="1252">
        <v>0</v>
      </c>
      <c r="I701" s="1252">
        <v>0</v>
      </c>
      <c r="J701" s="1252">
        <v>0</v>
      </c>
      <c r="K701" s="1252">
        <v>0</v>
      </c>
      <c r="L701" s="1252">
        <v>0</v>
      </c>
      <c r="M701" s="1252">
        <v>0</v>
      </c>
      <c r="N701" s="1252">
        <v>0</v>
      </c>
      <c r="O701" s="1252">
        <v>0</v>
      </c>
      <c r="P701" s="1252">
        <v>-283.88</v>
      </c>
      <c r="Q701" s="1252">
        <v>-283.88</v>
      </c>
      <c r="R701" s="1252">
        <v>-283.88</v>
      </c>
      <c r="S701" s="1252">
        <v>-851.63999999999999</v>
      </c>
      <c r="T701" s="1252">
        <v>0</v>
      </c>
      <c r="U701" s="1251" t="s">
        <v>1065</v>
      </c>
      <c r="V701" s="1251" t="s">
        <v>88</v>
      </c>
      <c r="W701" s="1251" t="s">
        <v>1913</v>
      </c>
      <c r="X701" s="1251" t="s">
        <v>2042</v>
      </c>
      <c r="Y701" s="1251">
        <v>407</v>
      </c>
      <c r="Z701" s="1251">
        <v>3</v>
      </c>
      <c r="AA701" s="1251" t="b">
        <v>0</v>
      </c>
    </row>
    <row r="702" spans="1:27" ht="12">
      <c r="A702" s="1251">
        <v>25</v>
      </c>
      <c r="B702" s="1251">
        <v>760</v>
      </c>
      <c r="C702" s="1251" t="s">
        <v>1769</v>
      </c>
      <c r="D702" s="1251">
        <v>408101</v>
      </c>
      <c r="E702" s="1251" t="s">
        <v>932</v>
      </c>
      <c r="F702" s="1251">
        <v>2019</v>
      </c>
      <c r="G702" s="1252">
        <v>701.38999999999999</v>
      </c>
      <c r="H702" s="1252">
        <v>711.38</v>
      </c>
      <c r="I702" s="1252">
        <v>706.38999999999999</v>
      </c>
      <c r="J702" s="1252">
        <v>706.38999999999999</v>
      </c>
      <c r="K702" s="1252">
        <v>706.38999999999999</v>
      </c>
      <c r="L702" s="1252">
        <v>719.37</v>
      </c>
      <c r="M702" s="1252">
        <v>710.54999999999995</v>
      </c>
      <c r="N702" s="1252">
        <v>708.14999999999998</v>
      </c>
      <c r="O702" s="1252">
        <v>708.54999999999995</v>
      </c>
      <c r="P702" s="1252">
        <v>708.54999999999995</v>
      </c>
      <c r="Q702" s="1252">
        <v>708.54999999999995</v>
      </c>
      <c r="R702" s="1252">
        <v>706.98000000000002</v>
      </c>
      <c r="S702" s="1252">
        <v>8502.6399999999994</v>
      </c>
      <c r="T702" s="1252">
        <v>0</v>
      </c>
      <c r="U702" s="1251" t="s">
        <v>1065</v>
      </c>
      <c r="V702" s="1251" t="s">
        <v>402</v>
      </c>
      <c r="W702" s="1251" t="s">
        <v>402</v>
      </c>
      <c r="X702" s="1251" t="s">
        <v>2042</v>
      </c>
      <c r="Y702" s="1251">
        <v>408</v>
      </c>
      <c r="Z702" s="1251">
        <v>1</v>
      </c>
      <c r="AA702" s="1251" t="b">
        <v>0</v>
      </c>
    </row>
    <row r="703" spans="1:27" ht="12">
      <c r="A703" s="1251">
        <v>25</v>
      </c>
      <c r="B703" s="1251">
        <v>760</v>
      </c>
      <c r="C703" s="1251" t="s">
        <v>1769</v>
      </c>
      <c r="D703" s="1251">
        <v>408102</v>
      </c>
      <c r="E703" s="1251" t="s">
        <v>934</v>
      </c>
      <c r="F703" s="1251">
        <v>2019</v>
      </c>
      <c r="G703" s="1252">
        <v>6.9800000000000004</v>
      </c>
      <c r="H703" s="1252">
        <v>8.1600000000000001</v>
      </c>
      <c r="I703" s="1252">
        <v>7.5700000000000003</v>
      </c>
      <c r="J703" s="1252">
        <v>7.5700000000000003</v>
      </c>
      <c r="K703" s="1252">
        <v>7.5700000000000003</v>
      </c>
      <c r="L703" s="1252">
        <v>7.5700000000000003</v>
      </c>
      <c r="M703" s="1252">
        <v>7.5700000000000003</v>
      </c>
      <c r="N703" s="1252">
        <v>7.5700000000000003</v>
      </c>
      <c r="O703" s="1252">
        <v>7.5700000000000003</v>
      </c>
      <c r="P703" s="1252">
        <v>7.5700000000000003</v>
      </c>
      <c r="Q703" s="1252">
        <v>7.5700000000000003</v>
      </c>
      <c r="R703" s="1252">
        <v>7.5700000000000003</v>
      </c>
      <c r="S703" s="1252">
        <v>90.839999999999975</v>
      </c>
      <c r="T703" s="1252">
        <v>0</v>
      </c>
      <c r="U703" s="1251" t="s">
        <v>1065</v>
      </c>
      <c r="V703" s="1251" t="s">
        <v>402</v>
      </c>
      <c r="W703" s="1251" t="s">
        <v>402</v>
      </c>
      <c r="X703" s="1251" t="s">
        <v>2042</v>
      </c>
      <c r="Y703" s="1251">
        <v>408</v>
      </c>
      <c r="Z703" s="1251">
        <v>1</v>
      </c>
      <c r="AA703" s="1251" t="b">
        <v>0</v>
      </c>
    </row>
    <row r="704" spans="1:27" ht="12">
      <c r="A704" s="1251">
        <v>25</v>
      </c>
      <c r="B704" s="1251">
        <v>760</v>
      </c>
      <c r="C704" s="1251" t="s">
        <v>1769</v>
      </c>
      <c r="D704" s="1251">
        <v>408121</v>
      </c>
      <c r="E704" s="1251" t="s">
        <v>1914</v>
      </c>
      <c r="F704" s="1251">
        <v>2019</v>
      </c>
      <c r="G704" s="1252">
        <v>32.380000000000003</v>
      </c>
      <c r="H704" s="1252">
        <v>32.899999999999999</v>
      </c>
      <c r="I704" s="1252">
        <v>48.479999999999997</v>
      </c>
      <c r="J704" s="1252">
        <v>20.800000000000001</v>
      </c>
      <c r="K704" s="1252">
        <v>24.280000000000001</v>
      </c>
      <c r="L704" s="1252">
        <v>69.310000000000002</v>
      </c>
      <c r="M704" s="1252">
        <v>58.5</v>
      </c>
      <c r="N704" s="1252">
        <v>17.109999999999999</v>
      </c>
      <c r="O704" s="1252">
        <v>22.449999999999999</v>
      </c>
      <c r="P704" s="1252">
        <v>24.73</v>
      </c>
      <c r="Q704" s="1252">
        <v>63.520000000000003</v>
      </c>
      <c r="R704" s="1252">
        <v>42.5</v>
      </c>
      <c r="S704" s="1252">
        <v>456.95999999999998</v>
      </c>
      <c r="T704" s="1252">
        <v>0</v>
      </c>
      <c r="U704" s="1251" t="s">
        <v>1065</v>
      </c>
      <c r="V704" s="1251" t="s">
        <v>402</v>
      </c>
      <c r="W704" s="1251" t="s">
        <v>402</v>
      </c>
      <c r="X704" s="1251" t="s">
        <v>2042</v>
      </c>
      <c r="Y704" s="1251">
        <v>408</v>
      </c>
      <c r="Z704" s="1251">
        <v>1</v>
      </c>
      <c r="AA704" s="1251" t="b">
        <v>0</v>
      </c>
    </row>
    <row r="705" spans="1:27" ht="12">
      <c r="A705" s="1251">
        <v>25</v>
      </c>
      <c r="B705" s="1251">
        <v>760</v>
      </c>
      <c r="C705" s="1251" t="s">
        <v>1769</v>
      </c>
      <c r="D705" s="1251">
        <v>408122</v>
      </c>
      <c r="E705" s="1251" t="s">
        <v>2091</v>
      </c>
      <c r="F705" s="1251">
        <v>2019</v>
      </c>
      <c r="G705" s="1252">
        <v>1.5900000000000001</v>
      </c>
      <c r="H705" s="1252">
        <v>0.080000000000000002</v>
      </c>
      <c r="I705" s="1252">
        <v>0.029999999999999999</v>
      </c>
      <c r="J705" s="1252">
        <v>0.029999999999999999</v>
      </c>
      <c r="K705" s="1252">
        <v>0.070000000000000007</v>
      </c>
      <c r="L705" s="1252">
        <v>0.17000000000000001</v>
      </c>
      <c r="M705" s="1252">
        <v>0.089999999999999997</v>
      </c>
      <c r="N705" s="1252">
        <v>0.040000000000000001</v>
      </c>
      <c r="O705" s="1252">
        <v>0</v>
      </c>
      <c r="P705" s="1252">
        <v>0</v>
      </c>
      <c r="Q705" s="1252">
        <v>0</v>
      </c>
      <c r="R705" s="1252">
        <v>1.46</v>
      </c>
      <c r="S705" s="1252">
        <v>3.5600000000000001</v>
      </c>
      <c r="T705" s="1252">
        <v>0</v>
      </c>
      <c r="U705" s="1251" t="s">
        <v>1065</v>
      </c>
      <c r="V705" s="1251" t="s">
        <v>402</v>
      </c>
      <c r="W705" s="1251" t="s">
        <v>402</v>
      </c>
      <c r="X705" s="1251" t="s">
        <v>2042</v>
      </c>
      <c r="Y705" s="1251">
        <v>408</v>
      </c>
      <c r="Z705" s="1251">
        <v>1</v>
      </c>
      <c r="AA705" s="1251" t="b">
        <v>0</v>
      </c>
    </row>
    <row r="706" spans="1:27" ht="12">
      <c r="A706" s="1251">
        <v>25</v>
      </c>
      <c r="B706" s="1251">
        <v>760</v>
      </c>
      <c r="C706" s="1251" t="s">
        <v>1769</v>
      </c>
      <c r="D706" s="1251">
        <v>408123</v>
      </c>
      <c r="E706" s="1251" t="s">
        <v>2092</v>
      </c>
      <c r="F706" s="1251">
        <v>2019</v>
      </c>
      <c r="G706" s="1252">
        <v>4.4100000000000001</v>
      </c>
      <c r="H706" s="1252">
        <v>3.8999999999999999</v>
      </c>
      <c r="I706" s="1252">
        <v>4.6900000000000004</v>
      </c>
      <c r="J706" s="1252">
        <v>1.0700000000000001</v>
      </c>
      <c r="K706" s="1252">
        <v>1.51</v>
      </c>
      <c r="L706" s="1252">
        <v>2.27</v>
      </c>
      <c r="M706" s="1252">
        <v>1.05</v>
      </c>
      <c r="N706" s="1252">
        <v>0.19</v>
      </c>
      <c r="O706" s="1252">
        <v>0.27000000000000002</v>
      </c>
      <c r="P706" s="1252">
        <v>0.22</v>
      </c>
      <c r="Q706" s="1252">
        <v>0.52000000000000002</v>
      </c>
      <c r="R706" s="1252">
        <v>2.3999999999999999</v>
      </c>
      <c r="S706" s="1252">
        <v>22.5</v>
      </c>
      <c r="T706" s="1252">
        <v>0</v>
      </c>
      <c r="U706" s="1251" t="s">
        <v>1065</v>
      </c>
      <c r="V706" s="1251" t="s">
        <v>402</v>
      </c>
      <c r="W706" s="1251" t="s">
        <v>402</v>
      </c>
      <c r="X706" s="1251" t="s">
        <v>2042</v>
      </c>
      <c r="Y706" s="1251">
        <v>408</v>
      </c>
      <c r="Z706" s="1251">
        <v>1</v>
      </c>
      <c r="AA706" s="1251" t="b">
        <v>0</v>
      </c>
    </row>
    <row r="707" spans="1:27" ht="12">
      <c r="A707" s="1251">
        <v>25</v>
      </c>
      <c r="B707" s="1251">
        <v>760</v>
      </c>
      <c r="C707" s="1251" t="s">
        <v>1769</v>
      </c>
      <c r="D707" s="1251">
        <v>408203</v>
      </c>
      <c r="E707" s="1251" t="s">
        <v>2093</v>
      </c>
      <c r="F707" s="1251">
        <v>2019</v>
      </c>
      <c r="G707" s="1252">
        <v>108</v>
      </c>
      <c r="H707" s="1252">
        <v>221</v>
      </c>
      <c r="I707" s="1252">
        <v>180</v>
      </c>
      <c r="J707" s="1252">
        <v>162</v>
      </c>
      <c r="K707" s="1252">
        <v>181</v>
      </c>
      <c r="L707" s="1252">
        <v>162</v>
      </c>
      <c r="M707" s="1252">
        <v>165</v>
      </c>
      <c r="N707" s="1252">
        <v>228</v>
      </c>
      <c r="O707" s="1252">
        <v>175</v>
      </c>
      <c r="P707" s="1252">
        <v>187</v>
      </c>
      <c r="Q707" s="1252">
        <v>169</v>
      </c>
      <c r="R707" s="1252">
        <v>179</v>
      </c>
      <c r="S707" s="1252">
        <v>2117</v>
      </c>
      <c r="T707" s="1252">
        <v>0</v>
      </c>
      <c r="U707" s="1251" t="s">
        <v>1065</v>
      </c>
      <c r="V707" s="1251" t="s">
        <v>402</v>
      </c>
      <c r="W707" s="1251" t="s">
        <v>402</v>
      </c>
      <c r="X707" s="1251" t="s">
        <v>2042</v>
      </c>
      <c r="Y707" s="1251">
        <v>408</v>
      </c>
      <c r="Z707" s="1251">
        <v>2</v>
      </c>
      <c r="AA707" s="1251" t="b">
        <v>0</v>
      </c>
    </row>
    <row r="708" spans="1:27" ht="12">
      <c r="A708" s="1251">
        <v>25</v>
      </c>
      <c r="B708" s="1251">
        <v>760</v>
      </c>
      <c r="C708" s="1251" t="s">
        <v>1769</v>
      </c>
      <c r="D708" s="1251">
        <v>408205</v>
      </c>
      <c r="E708" s="1251" t="s">
        <v>2094</v>
      </c>
      <c r="F708" s="1251">
        <v>2019</v>
      </c>
      <c r="G708" s="1252">
        <v>272</v>
      </c>
      <c r="H708" s="1252">
        <v>619</v>
      </c>
      <c r="I708" s="1252">
        <v>487</v>
      </c>
      <c r="J708" s="1252">
        <v>438</v>
      </c>
      <c r="K708" s="1252">
        <v>491</v>
      </c>
      <c r="L708" s="1252">
        <v>437</v>
      </c>
      <c r="M708" s="1252">
        <v>447</v>
      </c>
      <c r="N708" s="1252">
        <v>616</v>
      </c>
      <c r="O708" s="1252">
        <v>476</v>
      </c>
      <c r="P708" s="1252">
        <v>505</v>
      </c>
      <c r="Q708" s="1252">
        <v>458</v>
      </c>
      <c r="R708" s="1252">
        <v>482</v>
      </c>
      <c r="S708" s="1252">
        <v>5728</v>
      </c>
      <c r="T708" s="1252">
        <v>0</v>
      </c>
      <c r="U708" s="1251" t="s">
        <v>1065</v>
      </c>
      <c r="V708" s="1251" t="s">
        <v>402</v>
      </c>
      <c r="W708" s="1251" t="s">
        <v>402</v>
      </c>
      <c r="X708" s="1251" t="s">
        <v>2042</v>
      </c>
      <c r="Y708" s="1251">
        <v>408</v>
      </c>
      <c r="Z708" s="1251">
        <v>2</v>
      </c>
      <c r="AA708" s="1251" t="b">
        <v>0</v>
      </c>
    </row>
    <row r="709" spans="1:27" ht="12">
      <c r="A709" s="1251">
        <v>25</v>
      </c>
      <c r="B709" s="1251">
        <v>760</v>
      </c>
      <c r="C709" s="1251" t="s">
        <v>1769</v>
      </c>
      <c r="D709" s="1251">
        <v>408206</v>
      </c>
      <c r="E709" s="1251" t="s">
        <v>1321</v>
      </c>
      <c r="F709" s="1251">
        <v>2019</v>
      </c>
      <c r="G709" s="1252">
        <v>610</v>
      </c>
      <c r="H709" s="1252">
        <v>1133</v>
      </c>
      <c r="I709" s="1252">
        <v>953</v>
      </c>
      <c r="J709" s="1252">
        <v>857</v>
      </c>
      <c r="K709" s="1252">
        <v>961</v>
      </c>
      <c r="L709" s="1252">
        <v>856</v>
      </c>
      <c r="M709" s="1252">
        <v>874</v>
      </c>
      <c r="N709" s="1252">
        <v>1206</v>
      </c>
      <c r="O709" s="1252">
        <v>930</v>
      </c>
      <c r="P709" s="1252">
        <v>988</v>
      </c>
      <c r="Q709" s="1252">
        <v>897</v>
      </c>
      <c r="R709" s="1252">
        <v>944</v>
      </c>
      <c r="S709" s="1252">
        <v>11209</v>
      </c>
      <c r="T709" s="1252">
        <v>0</v>
      </c>
      <c r="U709" s="1251" t="s">
        <v>1065</v>
      </c>
      <c r="V709" s="1251" t="s">
        <v>402</v>
      </c>
      <c r="W709" s="1251" t="s">
        <v>402</v>
      </c>
      <c r="X709" s="1251" t="s">
        <v>2042</v>
      </c>
      <c r="Y709" s="1251">
        <v>408</v>
      </c>
      <c r="Z709" s="1251">
        <v>2</v>
      </c>
      <c r="AA709" s="1251" t="b">
        <v>0</v>
      </c>
    </row>
    <row r="710" spans="1:27" ht="12">
      <c r="A710" s="1251">
        <v>25</v>
      </c>
      <c r="B710" s="1251">
        <v>760</v>
      </c>
      <c r="C710" s="1251" t="s">
        <v>1769</v>
      </c>
      <c r="D710" s="1251">
        <v>521100</v>
      </c>
      <c r="E710" s="1251" t="s">
        <v>2095</v>
      </c>
      <c r="F710" s="1251">
        <v>2019</v>
      </c>
      <c r="G710" s="1252">
        <v>-13769.290000000001</v>
      </c>
      <c r="H710" s="1252">
        <v>-10659.75</v>
      </c>
      <c r="I710" s="1252">
        <v>-14658.9</v>
      </c>
      <c r="J710" s="1252">
        <v>-13377.66</v>
      </c>
      <c r="K710" s="1252">
        <v>-11698.75</v>
      </c>
      <c r="L710" s="1252">
        <v>-12898.1</v>
      </c>
      <c r="M710" s="1252">
        <v>-12112.16</v>
      </c>
      <c r="N710" s="1252">
        <v>-14185.450000000001</v>
      </c>
      <c r="O710" s="1252">
        <v>-13347.01</v>
      </c>
      <c r="P710" s="1252">
        <v>-13980.059999999999</v>
      </c>
      <c r="Q710" s="1252">
        <v>-11264.219999999999</v>
      </c>
      <c r="R710" s="1252">
        <v>-13449.290000000001</v>
      </c>
      <c r="S710" s="1252">
        <v>-155400.64000000001</v>
      </c>
      <c r="T710" s="1252">
        <v>0</v>
      </c>
      <c r="U710" s="1251" t="s">
        <v>1065</v>
      </c>
      <c r="V710" s="1251" t="s">
        <v>1286</v>
      </c>
      <c r="W710" s="1251" t="s">
        <v>2096</v>
      </c>
      <c r="X710" s="1251" t="s">
        <v>2042</v>
      </c>
      <c r="Y710" s="1251">
        <v>521</v>
      </c>
      <c r="Z710" s="1251">
        <v>1</v>
      </c>
      <c r="AA710" s="1251" t="b">
        <v>0</v>
      </c>
    </row>
    <row r="711" spans="1:27" ht="12">
      <c r="A711" s="1251">
        <v>25</v>
      </c>
      <c r="B711" s="1251">
        <v>760</v>
      </c>
      <c r="C711" s="1251" t="s">
        <v>1769</v>
      </c>
      <c r="D711" s="1251">
        <v>701110</v>
      </c>
      <c r="E711" s="1251" t="s">
        <v>2141</v>
      </c>
      <c r="F711" s="1251">
        <v>2019</v>
      </c>
      <c r="G711" s="1252">
        <v>140.56</v>
      </c>
      <c r="H711" s="1252">
        <v>0</v>
      </c>
      <c r="I711" s="1252">
        <v>0</v>
      </c>
      <c r="J711" s="1252">
        <v>0</v>
      </c>
      <c r="K711" s="1252">
        <v>0</v>
      </c>
      <c r="L711" s="1252">
        <v>143.68000000000001</v>
      </c>
      <c r="M711" s="1252">
        <v>0</v>
      </c>
      <c r="N711" s="1252">
        <v>0</v>
      </c>
      <c r="O711" s="1252">
        <v>0</v>
      </c>
      <c r="P711" s="1252">
        <v>0</v>
      </c>
      <c r="Q711" s="1252">
        <v>0</v>
      </c>
      <c r="R711" s="1252">
        <v>0</v>
      </c>
      <c r="S711" s="1252">
        <v>284.24000000000001</v>
      </c>
      <c r="T711" s="1252">
        <v>0</v>
      </c>
      <c r="U711" s="1251" t="s">
        <v>1065</v>
      </c>
      <c r="V711" s="1251" t="s">
        <v>397</v>
      </c>
      <c r="W711" s="1251" t="s">
        <v>1931</v>
      </c>
      <c r="X711" s="1251" t="s">
        <v>2042</v>
      </c>
      <c r="Y711" s="1251">
        <v>701</v>
      </c>
      <c r="Z711" s="1251">
        <v>1</v>
      </c>
      <c r="AA711" s="1251" t="b">
        <v>0</v>
      </c>
    </row>
    <row r="712" spans="1:27" ht="12">
      <c r="A712" s="1251">
        <v>25</v>
      </c>
      <c r="B712" s="1251">
        <v>760</v>
      </c>
      <c r="C712" s="1251" t="s">
        <v>1769</v>
      </c>
      <c r="D712" s="1251">
        <v>701119</v>
      </c>
      <c r="E712" s="1251" t="s">
        <v>2142</v>
      </c>
      <c r="F712" s="1251">
        <v>2019</v>
      </c>
      <c r="G712" s="1252">
        <v>70.280000000000001</v>
      </c>
      <c r="H712" s="1252">
        <v>122.98999999999999</v>
      </c>
      <c r="I712" s="1252">
        <v>122.98999999999999</v>
      </c>
      <c r="J712" s="1252">
        <v>70.280000000000001</v>
      </c>
      <c r="K712" s="1252">
        <v>122.98999999999999</v>
      </c>
      <c r="L712" s="1252">
        <v>251.44</v>
      </c>
      <c r="M712" s="1252">
        <v>598.08000000000004</v>
      </c>
      <c r="N712" s="1252">
        <v>0</v>
      </c>
      <c r="O712" s="1252">
        <v>0</v>
      </c>
      <c r="P712" s="1252">
        <v>125.72</v>
      </c>
      <c r="Q712" s="1252">
        <v>309.00999999999999</v>
      </c>
      <c r="R712" s="1252">
        <v>262.37</v>
      </c>
      <c r="S712" s="1252">
        <v>2056.1500000000001</v>
      </c>
      <c r="T712" s="1252">
        <v>0</v>
      </c>
      <c r="U712" s="1251" t="s">
        <v>1065</v>
      </c>
      <c r="V712" s="1251" t="s">
        <v>397</v>
      </c>
      <c r="W712" s="1251" t="s">
        <v>1933</v>
      </c>
      <c r="X712" s="1251" t="s">
        <v>2042</v>
      </c>
      <c r="Y712" s="1251">
        <v>701</v>
      </c>
      <c r="Z712" s="1251">
        <v>1</v>
      </c>
      <c r="AA712" s="1251" t="b">
        <v>0</v>
      </c>
    </row>
    <row r="713" spans="1:27" ht="12">
      <c r="A713" s="1251">
        <v>25</v>
      </c>
      <c r="B713" s="1251">
        <v>760</v>
      </c>
      <c r="C713" s="1251" t="s">
        <v>1769</v>
      </c>
      <c r="D713" s="1251">
        <v>701610</v>
      </c>
      <c r="E713" s="1251" t="s">
        <v>2164</v>
      </c>
      <c r="F713" s="1251">
        <v>2019</v>
      </c>
      <c r="G713" s="1252">
        <v>0</v>
      </c>
      <c r="H713" s="1252">
        <v>0</v>
      </c>
      <c r="I713" s="1252">
        <v>0</v>
      </c>
      <c r="J713" s="1252">
        <v>0</v>
      </c>
      <c r="K713" s="1252">
        <v>0</v>
      </c>
      <c r="L713" s="1252">
        <v>0</v>
      </c>
      <c r="M713" s="1252">
        <v>0</v>
      </c>
      <c r="N713" s="1252">
        <v>0</v>
      </c>
      <c r="O713" s="1252">
        <v>0</v>
      </c>
      <c r="P713" s="1252">
        <v>0</v>
      </c>
      <c r="Q713" s="1252">
        <v>264.75</v>
      </c>
      <c r="R713" s="1252">
        <v>0</v>
      </c>
      <c r="S713" s="1252">
        <v>264.75</v>
      </c>
      <c r="T713" s="1252">
        <v>0</v>
      </c>
      <c r="U713" s="1251" t="s">
        <v>1065</v>
      </c>
      <c r="V713" s="1251" t="s">
        <v>397</v>
      </c>
      <c r="W713" s="1251" t="s">
        <v>1931</v>
      </c>
      <c r="X713" s="1251" t="s">
        <v>2042</v>
      </c>
      <c r="Y713" s="1251">
        <v>701</v>
      </c>
      <c r="Z713" s="1251">
        <v>6</v>
      </c>
      <c r="AA713" s="1251" t="b">
        <v>0</v>
      </c>
    </row>
    <row r="714" spans="1:27" ht="12">
      <c r="A714" s="1251">
        <v>25</v>
      </c>
      <c r="B714" s="1251">
        <v>760</v>
      </c>
      <c r="C714" s="1251" t="s">
        <v>1769</v>
      </c>
      <c r="D714" s="1251">
        <v>701810</v>
      </c>
      <c r="E714" s="1251" t="s">
        <v>2098</v>
      </c>
      <c r="F714" s="1251">
        <v>2019</v>
      </c>
      <c r="G714" s="1252">
        <v>210</v>
      </c>
      <c r="H714" s="1252">
        <v>210</v>
      </c>
      <c r="I714" s="1252">
        <v>210</v>
      </c>
      <c r="J714" s="1252">
        <v>183</v>
      </c>
      <c r="K714" s="1252">
        <v>190</v>
      </c>
      <c r="L714" s="1252">
        <v>190</v>
      </c>
      <c r="M714" s="1252">
        <v>190</v>
      </c>
      <c r="N714" s="1252">
        <v>190</v>
      </c>
      <c r="O714" s="1252">
        <v>219</v>
      </c>
      <c r="P714" s="1252">
        <v>176</v>
      </c>
      <c r="Q714" s="1252">
        <v>176</v>
      </c>
      <c r="R714" s="1252">
        <v>176</v>
      </c>
      <c r="S714" s="1252">
        <v>2320</v>
      </c>
      <c r="T714" s="1252">
        <v>0</v>
      </c>
      <c r="U714" s="1251" t="s">
        <v>1065</v>
      </c>
      <c r="V714" s="1251" t="s">
        <v>397</v>
      </c>
      <c r="W714" s="1251" t="s">
        <v>1931</v>
      </c>
      <c r="X714" s="1251" t="s">
        <v>2042</v>
      </c>
      <c r="Y714" s="1251">
        <v>701</v>
      </c>
      <c r="Z714" s="1251">
        <v>8</v>
      </c>
      <c r="AA714" s="1251" t="b">
        <v>0</v>
      </c>
    </row>
    <row r="715" spans="1:27" ht="12">
      <c r="A715" s="1251">
        <v>25</v>
      </c>
      <c r="B715" s="1251">
        <v>760</v>
      </c>
      <c r="C715" s="1251" t="s">
        <v>1769</v>
      </c>
      <c r="D715" s="1251">
        <v>704810</v>
      </c>
      <c r="E715" s="1251" t="s">
        <v>2099</v>
      </c>
      <c r="F715" s="1251">
        <v>2019</v>
      </c>
      <c r="G715" s="1252">
        <v>81.090000000000003</v>
      </c>
      <c r="H715" s="1252">
        <v>69.379999999999995</v>
      </c>
      <c r="I715" s="1252">
        <v>76.950000000000003</v>
      </c>
      <c r="J715" s="1252">
        <v>51.700000000000003</v>
      </c>
      <c r="K715" s="1252">
        <v>56.509999999999998</v>
      </c>
      <c r="L715" s="1252">
        <v>110.63</v>
      </c>
      <c r="M715" s="1252">
        <v>151.44</v>
      </c>
      <c r="N715" s="1252">
        <v>36.950000000000003</v>
      </c>
      <c r="O715" s="1252">
        <v>60.420000000000002</v>
      </c>
      <c r="P715" s="1252">
        <v>59.68</v>
      </c>
      <c r="Q715" s="1252">
        <v>154.78</v>
      </c>
      <c r="R715" s="1252">
        <v>90.810000000000002</v>
      </c>
      <c r="S715" s="1252">
        <v>1000.3399999999999</v>
      </c>
      <c r="T715" s="1252">
        <v>0</v>
      </c>
      <c r="U715" s="1251" t="s">
        <v>1065</v>
      </c>
      <c r="V715" s="1251" t="s">
        <v>397</v>
      </c>
      <c r="W715" s="1251" t="s">
        <v>1948</v>
      </c>
      <c r="X715" s="1251" t="s">
        <v>2042</v>
      </c>
      <c r="Y715" s="1251">
        <v>704</v>
      </c>
      <c r="Z715" s="1251">
        <v>8</v>
      </c>
      <c r="AA715" s="1251" t="b">
        <v>0</v>
      </c>
    </row>
    <row r="716" spans="1:27" ht="12">
      <c r="A716" s="1251">
        <v>25</v>
      </c>
      <c r="B716" s="1251">
        <v>760</v>
      </c>
      <c r="C716" s="1251" t="s">
        <v>1769</v>
      </c>
      <c r="D716" s="1251">
        <v>704813</v>
      </c>
      <c r="E716" s="1251" t="s">
        <v>2100</v>
      </c>
      <c r="F716" s="1251">
        <v>2019</v>
      </c>
      <c r="G716" s="1252">
        <v>4.7199999999999998</v>
      </c>
      <c r="H716" s="1252">
        <v>5.5499999999999998</v>
      </c>
      <c r="I716" s="1252">
        <v>5.2199999999999998</v>
      </c>
      <c r="J716" s="1252">
        <v>3.4199999999999999</v>
      </c>
      <c r="K716" s="1252">
        <v>3.8100000000000001</v>
      </c>
      <c r="L716" s="1252">
        <v>7.2800000000000002</v>
      </c>
      <c r="M716" s="1252">
        <v>10.31</v>
      </c>
      <c r="N716" s="1252">
        <v>2.6600000000000001</v>
      </c>
      <c r="O716" s="1252">
        <v>4.1100000000000003</v>
      </c>
      <c r="P716" s="1252">
        <v>4.2199999999999998</v>
      </c>
      <c r="Q716" s="1252">
        <v>10.130000000000001</v>
      </c>
      <c r="R716" s="1252">
        <v>6.1799999999999997</v>
      </c>
      <c r="S716" s="1252">
        <v>67.609999999999999</v>
      </c>
      <c r="T716" s="1252">
        <v>0</v>
      </c>
      <c r="U716" s="1251" t="s">
        <v>1065</v>
      </c>
      <c r="V716" s="1251" t="s">
        <v>397</v>
      </c>
      <c r="W716" s="1251" t="s">
        <v>1948</v>
      </c>
      <c r="X716" s="1251" t="s">
        <v>2042</v>
      </c>
      <c r="Y716" s="1251">
        <v>704</v>
      </c>
      <c r="Z716" s="1251">
        <v>8</v>
      </c>
      <c r="AA716" s="1251" t="b">
        <v>0</v>
      </c>
    </row>
    <row r="717" spans="1:27" ht="12">
      <c r="A717" s="1251">
        <v>25</v>
      </c>
      <c r="B717" s="1251">
        <v>760</v>
      </c>
      <c r="C717" s="1251" t="s">
        <v>1769</v>
      </c>
      <c r="D717" s="1251">
        <v>704837</v>
      </c>
      <c r="E717" s="1251" t="s">
        <v>2101</v>
      </c>
      <c r="F717" s="1251">
        <v>2019</v>
      </c>
      <c r="G717" s="1252">
        <v>22.57</v>
      </c>
      <c r="H717" s="1252">
        <v>24.489999999999998</v>
      </c>
      <c r="I717" s="1252">
        <v>21.690000000000001</v>
      </c>
      <c r="J717" s="1252">
        <v>17.260000000000002</v>
      </c>
      <c r="K717" s="1252">
        <v>19.550000000000001</v>
      </c>
      <c r="L717" s="1252">
        <v>46.450000000000003</v>
      </c>
      <c r="M717" s="1252">
        <v>51.039999999999999</v>
      </c>
      <c r="N717" s="1252">
        <v>11.84</v>
      </c>
      <c r="O717" s="1252">
        <v>19.120000000000001</v>
      </c>
      <c r="P717" s="1252">
        <v>19.109999999999999</v>
      </c>
      <c r="Q717" s="1252">
        <v>51.710000000000001</v>
      </c>
      <c r="R717" s="1252">
        <v>38.039999999999999</v>
      </c>
      <c r="S717" s="1252">
        <v>342.87</v>
      </c>
      <c r="T717" s="1252">
        <v>0</v>
      </c>
      <c r="U717" s="1251" t="s">
        <v>1065</v>
      </c>
      <c r="V717" s="1251" t="s">
        <v>397</v>
      </c>
      <c r="W717" s="1251" t="s">
        <v>1948</v>
      </c>
      <c r="X717" s="1251" t="s">
        <v>2042</v>
      </c>
      <c r="Y717" s="1251">
        <v>704</v>
      </c>
      <c r="Z717" s="1251">
        <v>8</v>
      </c>
      <c r="AA717" s="1251" t="b">
        <v>0</v>
      </c>
    </row>
    <row r="718" spans="1:27" ht="12">
      <c r="A718" s="1251">
        <v>25</v>
      </c>
      <c r="B718" s="1251">
        <v>760</v>
      </c>
      <c r="C718" s="1251" t="s">
        <v>1769</v>
      </c>
      <c r="D718" s="1251">
        <v>704838</v>
      </c>
      <c r="E718" s="1251" t="s">
        <v>2102</v>
      </c>
      <c r="F718" s="1251">
        <v>2019</v>
      </c>
      <c r="G718" s="1252">
        <v>24</v>
      </c>
      <c r="H718" s="1252">
        <v>24</v>
      </c>
      <c r="I718" s="1252">
        <v>24</v>
      </c>
      <c r="J718" s="1252">
        <v>24</v>
      </c>
      <c r="K718" s="1252">
        <v>24</v>
      </c>
      <c r="L718" s="1252">
        <v>24</v>
      </c>
      <c r="M718" s="1252">
        <v>24</v>
      </c>
      <c r="N718" s="1252">
        <v>24</v>
      </c>
      <c r="O718" s="1252">
        <v>24</v>
      </c>
      <c r="P718" s="1252">
        <v>24</v>
      </c>
      <c r="Q718" s="1252">
        <v>24</v>
      </c>
      <c r="R718" s="1252">
        <v>24</v>
      </c>
      <c r="S718" s="1252">
        <v>288</v>
      </c>
      <c r="T718" s="1252">
        <v>0</v>
      </c>
      <c r="U718" s="1251" t="s">
        <v>1065</v>
      </c>
      <c r="V718" s="1251" t="s">
        <v>397</v>
      </c>
      <c r="W718" s="1251" t="s">
        <v>1948</v>
      </c>
      <c r="X718" s="1251" t="s">
        <v>2042</v>
      </c>
      <c r="Y718" s="1251">
        <v>704</v>
      </c>
      <c r="Z718" s="1251">
        <v>8</v>
      </c>
      <c r="AA718" s="1251" t="b">
        <v>0</v>
      </c>
    </row>
    <row r="719" spans="1:27" ht="12">
      <c r="A719" s="1251">
        <v>25</v>
      </c>
      <c r="B719" s="1251">
        <v>760</v>
      </c>
      <c r="C719" s="1251" t="s">
        <v>1769</v>
      </c>
      <c r="D719" s="1251">
        <v>704840</v>
      </c>
      <c r="E719" s="1251" t="s">
        <v>2103</v>
      </c>
      <c r="F719" s="1251">
        <v>2019</v>
      </c>
      <c r="G719" s="1252">
        <v>1.77</v>
      </c>
      <c r="H719" s="1252">
        <v>1.52</v>
      </c>
      <c r="I719" s="1252">
        <v>1.6699999999999999</v>
      </c>
      <c r="J719" s="1252">
        <v>1.1100000000000001</v>
      </c>
      <c r="K719" s="1252">
        <v>1.1899999999999999</v>
      </c>
      <c r="L719" s="1252">
        <v>2.3700000000000001</v>
      </c>
      <c r="M719" s="1252">
        <v>3.1000000000000001</v>
      </c>
      <c r="N719" s="1252">
        <v>0.72999999999999998</v>
      </c>
      <c r="O719" s="1252">
        <v>1.2</v>
      </c>
      <c r="P719" s="1252">
        <v>1.2</v>
      </c>
      <c r="Q719" s="1252">
        <v>3.2400000000000002</v>
      </c>
      <c r="R719" s="1252">
        <v>1.8999999999999999</v>
      </c>
      <c r="S719" s="1252">
        <v>20.999999999999996</v>
      </c>
      <c r="T719" s="1252">
        <v>0</v>
      </c>
      <c r="U719" s="1251" t="s">
        <v>1065</v>
      </c>
      <c r="V719" s="1251" t="s">
        <v>397</v>
      </c>
      <c r="W719" s="1251" t="s">
        <v>1948</v>
      </c>
      <c r="X719" s="1251" t="s">
        <v>2042</v>
      </c>
      <c r="Y719" s="1251">
        <v>704</v>
      </c>
      <c r="Z719" s="1251">
        <v>8</v>
      </c>
      <c r="AA719" s="1251" t="b">
        <v>0</v>
      </c>
    </row>
    <row r="720" spans="1:27" ht="12">
      <c r="A720" s="1251">
        <v>25</v>
      </c>
      <c r="B720" s="1251">
        <v>760</v>
      </c>
      <c r="C720" s="1251" t="s">
        <v>1769</v>
      </c>
      <c r="D720" s="1251">
        <v>704842</v>
      </c>
      <c r="E720" s="1251" t="s">
        <v>2104</v>
      </c>
      <c r="F720" s="1251">
        <v>2019</v>
      </c>
      <c r="G720" s="1252">
        <v>2.5699999999999998</v>
      </c>
      <c r="H720" s="1252">
        <v>2.29</v>
      </c>
      <c r="I720" s="1252">
        <v>2.4900000000000002</v>
      </c>
      <c r="J720" s="1252">
        <v>1.6499999999999999</v>
      </c>
      <c r="K720" s="1252">
        <v>1.76</v>
      </c>
      <c r="L720" s="1252">
        <v>3.4199999999999999</v>
      </c>
      <c r="M720" s="1252">
        <v>4.2699999999999996</v>
      </c>
      <c r="N720" s="1252">
        <v>1.01</v>
      </c>
      <c r="O720" s="1252">
        <v>1.6499999999999999</v>
      </c>
      <c r="P720" s="1252">
        <v>1.5700000000000001</v>
      </c>
      <c r="Q720" s="1252">
        <v>4.21</v>
      </c>
      <c r="R720" s="1252">
        <v>2.4199999999999999</v>
      </c>
      <c r="S720" s="1252">
        <v>29.310000000000002</v>
      </c>
      <c r="T720" s="1252">
        <v>0</v>
      </c>
      <c r="U720" s="1251" t="s">
        <v>1065</v>
      </c>
      <c r="V720" s="1251" t="s">
        <v>397</v>
      </c>
      <c r="W720" s="1251" t="s">
        <v>1948</v>
      </c>
      <c r="X720" s="1251" t="s">
        <v>2042</v>
      </c>
      <c r="Y720" s="1251">
        <v>704</v>
      </c>
      <c r="Z720" s="1251">
        <v>8</v>
      </c>
      <c r="AA720" s="1251" t="b">
        <v>0</v>
      </c>
    </row>
    <row r="721" spans="1:27" ht="12">
      <c r="A721" s="1251">
        <v>25</v>
      </c>
      <c r="B721" s="1251">
        <v>760</v>
      </c>
      <c r="C721" s="1251" t="s">
        <v>1769</v>
      </c>
      <c r="D721" s="1251">
        <v>711500</v>
      </c>
      <c r="E721" s="1251" t="s">
        <v>2165</v>
      </c>
      <c r="F721" s="1251">
        <v>2019</v>
      </c>
      <c r="G721" s="1252">
        <v>569.24000000000001</v>
      </c>
      <c r="H721" s="1252">
        <v>1320</v>
      </c>
      <c r="I721" s="1252">
        <v>1320</v>
      </c>
      <c r="J721" s="1252">
        <v>660</v>
      </c>
      <c r="K721" s="1252">
        <v>1320</v>
      </c>
      <c r="L721" s="1252">
        <v>1980</v>
      </c>
      <c r="M721" s="1252">
        <v>660</v>
      </c>
      <c r="N721" s="1252">
        <v>1320</v>
      </c>
      <c r="O721" s="1252">
        <v>660</v>
      </c>
      <c r="P721" s="1252">
        <v>1980</v>
      </c>
      <c r="Q721" s="1252">
        <v>1980</v>
      </c>
      <c r="R721" s="1252">
        <v>1500</v>
      </c>
      <c r="S721" s="1252">
        <v>15269.24</v>
      </c>
      <c r="T721" s="1252">
        <v>0</v>
      </c>
      <c r="U721" s="1251" t="s">
        <v>1065</v>
      </c>
      <c r="V721" s="1251" t="s">
        <v>397</v>
      </c>
      <c r="W721" s="1251" t="s">
        <v>2106</v>
      </c>
      <c r="X721" s="1251" t="s">
        <v>2042</v>
      </c>
      <c r="Y721" s="1251">
        <v>711</v>
      </c>
      <c r="Z721" s="1251">
        <v>5</v>
      </c>
      <c r="AA721" s="1251" t="b">
        <v>0</v>
      </c>
    </row>
    <row r="722" spans="1:27" ht="12">
      <c r="A722" s="1251">
        <v>25</v>
      </c>
      <c r="B722" s="1251">
        <v>760</v>
      </c>
      <c r="C722" s="1251" t="s">
        <v>1769</v>
      </c>
      <c r="D722" s="1251">
        <v>711600</v>
      </c>
      <c r="E722" s="1251" t="s">
        <v>2105</v>
      </c>
      <c r="F722" s="1251">
        <v>2019</v>
      </c>
      <c r="G722" s="1252">
        <v>-45.380000000000003</v>
      </c>
      <c r="H722" s="1252">
        <v>0</v>
      </c>
      <c r="I722" s="1252">
        <v>0</v>
      </c>
      <c r="J722" s="1252">
        <v>0</v>
      </c>
      <c r="K722" s="1252">
        <v>0</v>
      </c>
      <c r="L722" s="1252">
        <v>0</v>
      </c>
      <c r="M722" s="1252">
        <v>0</v>
      </c>
      <c r="N722" s="1252">
        <v>0</v>
      </c>
      <c r="O722" s="1252">
        <v>0</v>
      </c>
      <c r="P722" s="1252">
        <v>0</v>
      </c>
      <c r="Q722" s="1252">
        <v>0</v>
      </c>
      <c r="R722" s="1252">
        <v>0</v>
      </c>
      <c r="S722" s="1252">
        <v>-45.380000000000003</v>
      </c>
      <c r="T722" s="1252">
        <v>0</v>
      </c>
      <c r="U722" s="1251" t="s">
        <v>1065</v>
      </c>
      <c r="V722" s="1251" t="s">
        <v>397</v>
      </c>
      <c r="W722" s="1251" t="s">
        <v>2106</v>
      </c>
      <c r="X722" s="1251" t="s">
        <v>2042</v>
      </c>
      <c r="Y722" s="1251">
        <v>711</v>
      </c>
      <c r="Z722" s="1251">
        <v>6</v>
      </c>
      <c r="AA722" s="1251" t="b">
        <v>0</v>
      </c>
    </row>
    <row r="723" spans="1:27" ht="12">
      <c r="A723" s="1251">
        <v>25</v>
      </c>
      <c r="B723" s="1251">
        <v>760</v>
      </c>
      <c r="C723" s="1251" t="s">
        <v>1769</v>
      </c>
      <c r="D723" s="1251">
        <v>715100</v>
      </c>
      <c r="E723" s="1251" t="s">
        <v>2107</v>
      </c>
      <c r="F723" s="1251">
        <v>2019</v>
      </c>
      <c r="G723" s="1252">
        <v>2191.8200000000002</v>
      </c>
      <c r="H723" s="1252">
        <v>1065.5599999999999</v>
      </c>
      <c r="I723" s="1252">
        <v>1569.7</v>
      </c>
      <c r="J723" s="1252">
        <v>1079.97</v>
      </c>
      <c r="K723" s="1252">
        <v>1188.8499999999999</v>
      </c>
      <c r="L723" s="1252">
        <v>1096.8</v>
      </c>
      <c r="M723" s="1252">
        <v>1195.25</v>
      </c>
      <c r="N723" s="1252">
        <v>1076.52</v>
      </c>
      <c r="O723" s="1252">
        <v>1043.73</v>
      </c>
      <c r="P723" s="1252">
        <v>996.44000000000005</v>
      </c>
      <c r="Q723" s="1252">
        <v>1234.1800000000001</v>
      </c>
      <c r="R723" s="1252">
        <v>1492.71</v>
      </c>
      <c r="S723" s="1252">
        <v>15231.529999999999</v>
      </c>
      <c r="T723" s="1252">
        <v>0</v>
      </c>
      <c r="U723" s="1251" t="s">
        <v>1065</v>
      </c>
      <c r="V723" s="1251" t="s">
        <v>397</v>
      </c>
      <c r="W723" s="1251" t="s">
        <v>1953</v>
      </c>
      <c r="X723" s="1251" t="s">
        <v>2042</v>
      </c>
      <c r="Y723" s="1251">
        <v>715</v>
      </c>
      <c r="Z723" s="1251">
        <v>1</v>
      </c>
      <c r="AA723" s="1251" t="b">
        <v>0</v>
      </c>
    </row>
    <row r="724" spans="1:27" ht="12">
      <c r="A724" s="1251">
        <v>25</v>
      </c>
      <c r="B724" s="1251">
        <v>760</v>
      </c>
      <c r="C724" s="1251" t="s">
        <v>1769</v>
      </c>
      <c r="D724" s="1251">
        <v>720512</v>
      </c>
      <c r="E724" s="1251" t="s">
        <v>2166</v>
      </c>
      <c r="F724" s="1251">
        <v>2019</v>
      </c>
      <c r="G724" s="1252">
        <v>0</v>
      </c>
      <c r="H724" s="1252">
        <v>0</v>
      </c>
      <c r="I724" s="1252">
        <v>0</v>
      </c>
      <c r="J724" s="1252">
        <v>0</v>
      </c>
      <c r="K724" s="1252">
        <v>0</v>
      </c>
      <c r="L724" s="1252">
        <v>0</v>
      </c>
      <c r="M724" s="1252">
        <v>0</v>
      </c>
      <c r="N724" s="1252">
        <v>0</v>
      </c>
      <c r="O724" s="1252">
        <v>0</v>
      </c>
      <c r="P724" s="1252">
        <v>0</v>
      </c>
      <c r="Q724" s="1252">
        <v>162.78999999999999</v>
      </c>
      <c r="R724" s="1252">
        <v>0</v>
      </c>
      <c r="S724" s="1252">
        <v>162.78999999999999</v>
      </c>
      <c r="T724" s="1252">
        <v>0</v>
      </c>
      <c r="U724" s="1251" t="s">
        <v>1065</v>
      </c>
      <c r="V724" s="1251" t="s">
        <v>397</v>
      </c>
      <c r="W724" s="1251" t="s">
        <v>1966</v>
      </c>
      <c r="X724" s="1251" t="s">
        <v>2042</v>
      </c>
      <c r="Y724" s="1251">
        <v>720</v>
      </c>
      <c r="Z724" s="1251">
        <v>5</v>
      </c>
      <c r="AA724" s="1251" t="b">
        <v>0</v>
      </c>
    </row>
    <row r="725" spans="1:27" ht="12">
      <c r="A725" s="1251">
        <v>25</v>
      </c>
      <c r="B725" s="1251">
        <v>760</v>
      </c>
      <c r="C725" s="1251" t="s">
        <v>1769</v>
      </c>
      <c r="D725" s="1251">
        <v>732800</v>
      </c>
      <c r="E725" s="1251" t="s">
        <v>2111</v>
      </c>
      <c r="F725" s="1251">
        <v>2019</v>
      </c>
      <c r="G725" s="1252">
        <v>38</v>
      </c>
      <c r="H725" s="1252">
        <v>38</v>
      </c>
      <c r="I725" s="1252">
        <v>38</v>
      </c>
      <c r="J725" s="1252">
        <v>38</v>
      </c>
      <c r="K725" s="1252">
        <v>38</v>
      </c>
      <c r="L725" s="1252">
        <v>38</v>
      </c>
      <c r="M725" s="1252">
        <v>38</v>
      </c>
      <c r="N725" s="1252">
        <v>38</v>
      </c>
      <c r="O725" s="1252">
        <v>44</v>
      </c>
      <c r="P725" s="1252">
        <v>44</v>
      </c>
      <c r="Q725" s="1252">
        <v>44</v>
      </c>
      <c r="R725" s="1252">
        <v>44</v>
      </c>
      <c r="S725" s="1252">
        <v>480</v>
      </c>
      <c r="T725" s="1252">
        <v>0</v>
      </c>
      <c r="U725" s="1251" t="s">
        <v>1065</v>
      </c>
      <c r="V725" s="1251" t="s">
        <v>397</v>
      </c>
      <c r="W725" s="1251" t="s">
        <v>2112</v>
      </c>
      <c r="X725" s="1251" t="s">
        <v>2042</v>
      </c>
      <c r="Y725" s="1251">
        <v>732</v>
      </c>
      <c r="Z725" s="1251">
        <v>8</v>
      </c>
      <c r="AA725" s="1251" t="b">
        <v>0</v>
      </c>
    </row>
    <row r="726" spans="1:27" ht="12">
      <c r="A726" s="1251">
        <v>25</v>
      </c>
      <c r="B726" s="1251">
        <v>760</v>
      </c>
      <c r="C726" s="1251" t="s">
        <v>1769</v>
      </c>
      <c r="D726" s="1251">
        <v>734800</v>
      </c>
      <c r="E726" s="1251" t="s">
        <v>2113</v>
      </c>
      <c r="F726" s="1251">
        <v>2019</v>
      </c>
      <c r="G726" s="1252">
        <v>9</v>
      </c>
      <c r="H726" s="1252">
        <v>9</v>
      </c>
      <c r="I726" s="1252">
        <v>13</v>
      </c>
      <c r="J726" s="1252">
        <v>9</v>
      </c>
      <c r="K726" s="1252">
        <v>9</v>
      </c>
      <c r="L726" s="1252">
        <v>9</v>
      </c>
      <c r="M726" s="1252">
        <v>9</v>
      </c>
      <c r="N726" s="1252">
        <v>9</v>
      </c>
      <c r="O726" s="1252">
        <v>14</v>
      </c>
      <c r="P726" s="1252">
        <v>9</v>
      </c>
      <c r="Q726" s="1252">
        <v>9</v>
      </c>
      <c r="R726" s="1252">
        <v>9</v>
      </c>
      <c r="S726" s="1252">
        <v>117</v>
      </c>
      <c r="T726" s="1252">
        <v>0</v>
      </c>
      <c r="U726" s="1251" t="s">
        <v>1065</v>
      </c>
      <c r="V726" s="1251" t="s">
        <v>397</v>
      </c>
      <c r="W726" s="1251" t="s">
        <v>2114</v>
      </c>
      <c r="X726" s="1251" t="s">
        <v>2042</v>
      </c>
      <c r="Y726" s="1251">
        <v>734</v>
      </c>
      <c r="Z726" s="1251">
        <v>8</v>
      </c>
      <c r="AA726" s="1251" t="b">
        <v>0</v>
      </c>
    </row>
    <row r="727" spans="1:27" ht="12">
      <c r="A727" s="1251">
        <v>25</v>
      </c>
      <c r="B727" s="1251">
        <v>760</v>
      </c>
      <c r="C727" s="1251" t="s">
        <v>1769</v>
      </c>
      <c r="D727" s="1251">
        <v>734900</v>
      </c>
      <c r="E727" s="1251" t="s">
        <v>2115</v>
      </c>
      <c r="F727" s="1251">
        <v>2019</v>
      </c>
      <c r="G727" s="1252">
        <v>584</v>
      </c>
      <c r="H727" s="1252">
        <v>687</v>
      </c>
      <c r="I727" s="1252">
        <v>896</v>
      </c>
      <c r="J727" s="1252">
        <v>748</v>
      </c>
      <c r="K727" s="1252">
        <v>635</v>
      </c>
      <c r="L727" s="1252">
        <v>699</v>
      </c>
      <c r="M727" s="1252">
        <v>679</v>
      </c>
      <c r="N727" s="1252">
        <v>628</v>
      </c>
      <c r="O727" s="1252">
        <v>823</v>
      </c>
      <c r="P727" s="1252">
        <v>563</v>
      </c>
      <c r="Q727" s="1252">
        <v>566</v>
      </c>
      <c r="R727" s="1252">
        <v>1093</v>
      </c>
      <c r="S727" s="1252">
        <v>8601</v>
      </c>
      <c r="T727" s="1252">
        <v>0</v>
      </c>
      <c r="U727" s="1251" t="s">
        <v>1065</v>
      </c>
      <c r="V727" s="1251" t="s">
        <v>397</v>
      </c>
      <c r="W727" s="1251" t="s">
        <v>2061</v>
      </c>
      <c r="X727" s="1251" t="s">
        <v>2042</v>
      </c>
      <c r="Y727" s="1251">
        <v>734</v>
      </c>
      <c r="Z727" s="1251">
        <v>9</v>
      </c>
      <c r="AA727" s="1251" t="b">
        <v>0</v>
      </c>
    </row>
    <row r="728" spans="1:27" ht="12">
      <c r="A728" s="1251">
        <v>25</v>
      </c>
      <c r="B728" s="1251">
        <v>760</v>
      </c>
      <c r="C728" s="1251" t="s">
        <v>1769</v>
      </c>
      <c r="D728" s="1251">
        <v>735300</v>
      </c>
      <c r="E728" s="1251" t="s">
        <v>2116</v>
      </c>
      <c r="F728" s="1251">
        <v>2019</v>
      </c>
      <c r="G728" s="1252">
        <v>0</v>
      </c>
      <c r="H728" s="1252">
        <v>0</v>
      </c>
      <c r="I728" s="1252">
        <v>1420</v>
      </c>
      <c r="J728" s="1252">
        <v>636</v>
      </c>
      <c r="K728" s="1252">
        <v>556</v>
      </c>
      <c r="L728" s="1252">
        <v>130</v>
      </c>
      <c r="M728" s="1252">
        <v>-1796</v>
      </c>
      <c r="N728" s="1252">
        <v>0</v>
      </c>
      <c r="O728" s="1252">
        <v>0</v>
      </c>
      <c r="P728" s="1252">
        <v>0</v>
      </c>
      <c r="Q728" s="1252">
        <v>0</v>
      </c>
      <c r="R728" s="1252">
        <v>0</v>
      </c>
      <c r="S728" s="1252">
        <v>946</v>
      </c>
      <c r="T728" s="1252">
        <v>0</v>
      </c>
      <c r="U728" s="1251" t="s">
        <v>1065</v>
      </c>
      <c r="V728" s="1251" t="s">
        <v>397</v>
      </c>
      <c r="W728" s="1251" t="s">
        <v>1982</v>
      </c>
      <c r="X728" s="1251" t="s">
        <v>2042</v>
      </c>
      <c r="Y728" s="1251">
        <v>735</v>
      </c>
      <c r="Z728" s="1251">
        <v>3</v>
      </c>
      <c r="AA728" s="1251" t="b">
        <v>0</v>
      </c>
    </row>
    <row r="729" spans="1:27" ht="12">
      <c r="A729" s="1251">
        <v>25</v>
      </c>
      <c r="B729" s="1251">
        <v>760</v>
      </c>
      <c r="C729" s="1251" t="s">
        <v>1769</v>
      </c>
      <c r="D729" s="1251">
        <v>736100</v>
      </c>
      <c r="E729" s="1251" t="s">
        <v>2117</v>
      </c>
      <c r="F729" s="1251">
        <v>2019</v>
      </c>
      <c r="G729" s="1252">
        <v>2500</v>
      </c>
      <c r="H729" s="1252">
        <v>2680.1399999999999</v>
      </c>
      <c r="I729" s="1252">
        <v>0</v>
      </c>
      <c r="J729" s="1252">
        <v>0</v>
      </c>
      <c r="K729" s="1252">
        <v>0</v>
      </c>
      <c r="L729" s="1252">
        <v>0</v>
      </c>
      <c r="M729" s="1252">
        <v>0</v>
      </c>
      <c r="N729" s="1252">
        <v>0</v>
      </c>
      <c r="O729" s="1252">
        <v>0</v>
      </c>
      <c r="P729" s="1252">
        <v>20230</v>
      </c>
      <c r="Q729" s="1252">
        <v>2500</v>
      </c>
      <c r="R729" s="1252">
        <v>2500</v>
      </c>
      <c r="S729" s="1252">
        <v>30410.139999999999</v>
      </c>
      <c r="T729" s="1252">
        <v>0</v>
      </c>
      <c r="U729" s="1251" t="s">
        <v>1065</v>
      </c>
      <c r="V729" s="1251" t="s">
        <v>397</v>
      </c>
      <c r="W729" s="1251" t="s">
        <v>1984</v>
      </c>
      <c r="X729" s="1251" t="s">
        <v>2042</v>
      </c>
      <c r="Y729" s="1251">
        <v>736</v>
      </c>
      <c r="Z729" s="1251">
        <v>1</v>
      </c>
      <c r="AA729" s="1251" t="b">
        <v>0</v>
      </c>
    </row>
    <row r="730" spans="1:27" ht="12">
      <c r="A730" s="1251">
        <v>25</v>
      </c>
      <c r="B730" s="1251">
        <v>760</v>
      </c>
      <c r="C730" s="1251" t="s">
        <v>1769</v>
      </c>
      <c r="D730" s="1251">
        <v>736200</v>
      </c>
      <c r="E730" s="1251" t="s">
        <v>2118</v>
      </c>
      <c r="F730" s="1251">
        <v>2019</v>
      </c>
      <c r="G730" s="1252">
        <v>0</v>
      </c>
      <c r="H730" s="1252">
        <v>0</v>
      </c>
      <c r="I730" s="1252">
        <v>2500</v>
      </c>
      <c r="J730" s="1252">
        <v>0</v>
      </c>
      <c r="K730" s="1252">
        <v>2500</v>
      </c>
      <c r="L730" s="1252">
        <v>5230</v>
      </c>
      <c r="M730" s="1252">
        <v>2500</v>
      </c>
      <c r="N730" s="1252">
        <v>0</v>
      </c>
      <c r="O730" s="1252">
        <v>5000</v>
      </c>
      <c r="P730" s="1252">
        <v>-17730</v>
      </c>
      <c r="Q730" s="1252">
        <v>0</v>
      </c>
      <c r="R730" s="1252">
        <v>0</v>
      </c>
      <c r="S730" s="1252">
        <v>0</v>
      </c>
      <c r="T730" s="1252">
        <v>0</v>
      </c>
      <c r="U730" s="1251" t="s">
        <v>1065</v>
      </c>
      <c r="V730" s="1251" t="s">
        <v>397</v>
      </c>
      <c r="W730" s="1251" t="s">
        <v>1986</v>
      </c>
      <c r="X730" s="1251" t="s">
        <v>2042</v>
      </c>
      <c r="Y730" s="1251">
        <v>736</v>
      </c>
      <c r="Z730" s="1251">
        <v>2</v>
      </c>
      <c r="AA730" s="1251" t="b">
        <v>0</v>
      </c>
    </row>
    <row r="731" spans="1:27" ht="12">
      <c r="A731" s="1251">
        <v>25</v>
      </c>
      <c r="B731" s="1251">
        <v>760</v>
      </c>
      <c r="C731" s="1251" t="s">
        <v>1769</v>
      </c>
      <c r="D731" s="1251">
        <v>736600</v>
      </c>
      <c r="E731" s="1251" t="s">
        <v>2145</v>
      </c>
      <c r="F731" s="1251">
        <v>2019</v>
      </c>
      <c r="G731" s="1252">
        <v>639.75</v>
      </c>
      <c r="H731" s="1252">
        <v>0</v>
      </c>
      <c r="I731" s="1252">
        <v>0</v>
      </c>
      <c r="J731" s="1252">
        <v>0</v>
      </c>
      <c r="K731" s="1252">
        <v>0</v>
      </c>
      <c r="L731" s="1252">
        <v>475</v>
      </c>
      <c r="M731" s="1252">
        <v>1004</v>
      </c>
      <c r="N731" s="1252">
        <v>0</v>
      </c>
      <c r="O731" s="1252">
        <v>0</v>
      </c>
      <c r="P731" s="1252">
        <v>0</v>
      </c>
      <c r="Q731" s="1252">
        <v>0</v>
      </c>
      <c r="R731" s="1252">
        <v>0</v>
      </c>
      <c r="S731" s="1252">
        <v>2118.75</v>
      </c>
      <c r="T731" s="1252">
        <v>0</v>
      </c>
      <c r="U731" s="1251" t="s">
        <v>1065</v>
      </c>
      <c r="V731" s="1251" t="s">
        <v>397</v>
      </c>
      <c r="W731" s="1251" t="s">
        <v>1986</v>
      </c>
      <c r="X731" s="1251" t="s">
        <v>2042</v>
      </c>
      <c r="Y731" s="1251">
        <v>736</v>
      </c>
      <c r="Z731" s="1251">
        <v>6</v>
      </c>
      <c r="AA731" s="1251" t="b">
        <v>0</v>
      </c>
    </row>
    <row r="732" spans="1:27" ht="12">
      <c r="A732" s="1251">
        <v>25</v>
      </c>
      <c r="B732" s="1251">
        <v>760</v>
      </c>
      <c r="C732" s="1251" t="s">
        <v>1769</v>
      </c>
      <c r="D732" s="1251">
        <v>736710</v>
      </c>
      <c r="E732" s="1251" t="s">
        <v>2121</v>
      </c>
      <c r="F732" s="1251">
        <v>2019</v>
      </c>
      <c r="G732" s="1252">
        <v>41</v>
      </c>
      <c r="H732" s="1252">
        <v>43</v>
      </c>
      <c r="I732" s="1252">
        <v>41</v>
      </c>
      <c r="J732" s="1252">
        <v>30</v>
      </c>
      <c r="K732" s="1252">
        <v>31</v>
      </c>
      <c r="L732" s="1252">
        <v>49</v>
      </c>
      <c r="M732" s="1252">
        <v>27</v>
      </c>
      <c r="N732" s="1252">
        <v>44</v>
      </c>
      <c r="O732" s="1252">
        <v>35</v>
      </c>
      <c r="P732" s="1252">
        <v>39</v>
      </c>
      <c r="Q732" s="1252">
        <v>40</v>
      </c>
      <c r="R732" s="1252">
        <v>28</v>
      </c>
      <c r="S732" s="1252">
        <v>448</v>
      </c>
      <c r="T732" s="1252">
        <v>0</v>
      </c>
      <c r="U732" s="1251" t="s">
        <v>1065</v>
      </c>
      <c r="V732" s="1251" t="s">
        <v>397</v>
      </c>
      <c r="W732" s="1251" t="s">
        <v>2064</v>
      </c>
      <c r="X732" s="1251" t="s">
        <v>2042</v>
      </c>
      <c r="Y732" s="1251">
        <v>736</v>
      </c>
      <c r="Z732" s="1251">
        <v>7</v>
      </c>
      <c r="AA732" s="1251" t="b">
        <v>0</v>
      </c>
    </row>
    <row r="733" spans="1:27" ht="12">
      <c r="A733" s="1251">
        <v>25</v>
      </c>
      <c r="B733" s="1251">
        <v>760</v>
      </c>
      <c r="C733" s="1251" t="s">
        <v>1769</v>
      </c>
      <c r="D733" s="1251">
        <v>736720</v>
      </c>
      <c r="E733" s="1251" t="s">
        <v>2122</v>
      </c>
      <c r="F733" s="1251">
        <v>2019</v>
      </c>
      <c r="G733" s="1252">
        <v>58</v>
      </c>
      <c r="H733" s="1252">
        <v>58</v>
      </c>
      <c r="I733" s="1252">
        <v>58</v>
      </c>
      <c r="J733" s="1252">
        <v>58</v>
      </c>
      <c r="K733" s="1252">
        <v>57</v>
      </c>
      <c r="L733" s="1252">
        <v>58</v>
      </c>
      <c r="M733" s="1252">
        <v>59</v>
      </c>
      <c r="N733" s="1252">
        <v>59</v>
      </c>
      <c r="O733" s="1252">
        <v>59</v>
      </c>
      <c r="P733" s="1252">
        <v>60</v>
      </c>
      <c r="Q733" s="1252">
        <v>59</v>
      </c>
      <c r="R733" s="1252">
        <v>57</v>
      </c>
      <c r="S733" s="1252">
        <v>700</v>
      </c>
      <c r="T733" s="1252">
        <v>0</v>
      </c>
      <c r="U733" s="1251" t="s">
        <v>1065</v>
      </c>
      <c r="V733" s="1251" t="s">
        <v>397</v>
      </c>
      <c r="W733" s="1251" t="s">
        <v>2064</v>
      </c>
      <c r="X733" s="1251" t="s">
        <v>2042</v>
      </c>
      <c r="Y733" s="1251">
        <v>736</v>
      </c>
      <c r="Z733" s="1251">
        <v>7</v>
      </c>
      <c r="AA733" s="1251" t="b">
        <v>0</v>
      </c>
    </row>
    <row r="734" spans="1:27" ht="12">
      <c r="A734" s="1251">
        <v>25</v>
      </c>
      <c r="B734" s="1251">
        <v>760</v>
      </c>
      <c r="C734" s="1251" t="s">
        <v>1769</v>
      </c>
      <c r="D734" s="1251">
        <v>736730</v>
      </c>
      <c r="E734" s="1251" t="s">
        <v>2123</v>
      </c>
      <c r="F734" s="1251">
        <v>2019</v>
      </c>
      <c r="G734" s="1252">
        <v>235</v>
      </c>
      <c r="H734" s="1252">
        <v>226</v>
      </c>
      <c r="I734" s="1252">
        <v>233</v>
      </c>
      <c r="J734" s="1252">
        <v>227</v>
      </c>
      <c r="K734" s="1252">
        <v>227</v>
      </c>
      <c r="L734" s="1252">
        <v>207</v>
      </c>
      <c r="M734" s="1252">
        <v>234</v>
      </c>
      <c r="N734" s="1252">
        <v>231</v>
      </c>
      <c r="O734" s="1252">
        <v>222</v>
      </c>
      <c r="P734" s="1252">
        <v>237</v>
      </c>
      <c r="Q734" s="1252">
        <v>231</v>
      </c>
      <c r="R734" s="1252">
        <v>230</v>
      </c>
      <c r="S734" s="1252">
        <v>2740</v>
      </c>
      <c r="T734" s="1252">
        <v>0</v>
      </c>
      <c r="U734" s="1251" t="s">
        <v>1065</v>
      </c>
      <c r="V734" s="1251" t="s">
        <v>397</v>
      </c>
      <c r="W734" s="1251" t="s">
        <v>2124</v>
      </c>
      <c r="X734" s="1251" t="s">
        <v>2042</v>
      </c>
      <c r="Y734" s="1251">
        <v>736</v>
      </c>
      <c r="Z734" s="1251">
        <v>7</v>
      </c>
      <c r="AA734" s="1251" t="b">
        <v>0</v>
      </c>
    </row>
    <row r="735" spans="1:27" ht="12">
      <c r="A735" s="1251">
        <v>25</v>
      </c>
      <c r="B735" s="1251">
        <v>760</v>
      </c>
      <c r="C735" s="1251" t="s">
        <v>1769</v>
      </c>
      <c r="D735" s="1251">
        <v>736740</v>
      </c>
      <c r="E735" s="1251" t="s">
        <v>2125</v>
      </c>
      <c r="F735" s="1251">
        <v>2019</v>
      </c>
      <c r="G735" s="1252">
        <v>21</v>
      </c>
      <c r="H735" s="1252">
        <v>24</v>
      </c>
      <c r="I735" s="1252">
        <v>18</v>
      </c>
      <c r="J735" s="1252">
        <v>21</v>
      </c>
      <c r="K735" s="1252">
        <v>22</v>
      </c>
      <c r="L735" s="1252">
        <v>21</v>
      </c>
      <c r="M735" s="1252">
        <v>18</v>
      </c>
      <c r="N735" s="1252">
        <v>22</v>
      </c>
      <c r="O735" s="1252">
        <v>22</v>
      </c>
      <c r="P735" s="1252">
        <v>20</v>
      </c>
      <c r="Q735" s="1252">
        <v>22</v>
      </c>
      <c r="R735" s="1252">
        <v>17</v>
      </c>
      <c r="S735" s="1252">
        <v>248</v>
      </c>
      <c r="T735" s="1252">
        <v>0</v>
      </c>
      <c r="U735" s="1251" t="s">
        <v>1065</v>
      </c>
      <c r="V735" s="1251" t="s">
        <v>397</v>
      </c>
      <c r="W735" s="1251" t="s">
        <v>2064</v>
      </c>
      <c r="X735" s="1251" t="s">
        <v>2042</v>
      </c>
      <c r="Y735" s="1251">
        <v>736</v>
      </c>
      <c r="Z735" s="1251">
        <v>7</v>
      </c>
      <c r="AA735" s="1251" t="b">
        <v>0</v>
      </c>
    </row>
    <row r="736" spans="1:27" ht="12">
      <c r="A736" s="1251">
        <v>25</v>
      </c>
      <c r="B736" s="1251">
        <v>760</v>
      </c>
      <c r="C736" s="1251" t="s">
        <v>1769</v>
      </c>
      <c r="D736" s="1251">
        <v>750500</v>
      </c>
      <c r="E736" s="1251" t="s">
        <v>2126</v>
      </c>
      <c r="F736" s="1251">
        <v>2019</v>
      </c>
      <c r="G736" s="1252">
        <v>3.6400000000000001</v>
      </c>
      <c r="H736" s="1252">
        <v>2.8599999999999999</v>
      </c>
      <c r="I736" s="1252">
        <v>0.77000000000000002</v>
      </c>
      <c r="J736" s="1252">
        <v>3.8300000000000001</v>
      </c>
      <c r="K736" s="1252">
        <v>1.46</v>
      </c>
      <c r="L736" s="1252">
        <v>2.0899999999999999</v>
      </c>
      <c r="M736" s="1252">
        <v>1.8600000000000001</v>
      </c>
      <c r="N736" s="1252">
        <v>1.6499999999999999</v>
      </c>
      <c r="O736" s="1252">
        <v>1.6799999999999999</v>
      </c>
      <c r="P736" s="1252">
        <v>7.46</v>
      </c>
      <c r="Q736" s="1252">
        <v>12.710000000000001</v>
      </c>
      <c r="R736" s="1252">
        <v>9.4299999999999997</v>
      </c>
      <c r="S736" s="1252">
        <v>49.439999999999998</v>
      </c>
      <c r="T736" s="1252">
        <v>0</v>
      </c>
      <c r="U736" s="1251" t="s">
        <v>1065</v>
      </c>
      <c r="V736" s="1251" t="s">
        <v>397</v>
      </c>
      <c r="W736" s="1251" t="s">
        <v>2005</v>
      </c>
      <c r="X736" s="1251" t="s">
        <v>2042</v>
      </c>
      <c r="Y736" s="1251">
        <v>750</v>
      </c>
      <c r="Z736" s="1251">
        <v>5</v>
      </c>
      <c r="AA736" s="1251" t="b">
        <v>0</v>
      </c>
    </row>
    <row r="737" spans="1:27" ht="12">
      <c r="A737" s="1251">
        <v>25</v>
      </c>
      <c r="B737" s="1251">
        <v>760</v>
      </c>
      <c r="C737" s="1251" t="s">
        <v>1769</v>
      </c>
      <c r="D737" s="1251">
        <v>750515</v>
      </c>
      <c r="E737" s="1251" t="s">
        <v>2127</v>
      </c>
      <c r="F737" s="1251">
        <v>2019</v>
      </c>
      <c r="G737" s="1252">
        <v>0.29999999999999999</v>
      </c>
      <c r="H737" s="1252">
        <v>0.29999999999999999</v>
      </c>
      <c r="I737" s="1252">
        <v>0.46999999999999997</v>
      </c>
      <c r="J737" s="1252">
        <v>0.39000000000000001</v>
      </c>
      <c r="K737" s="1252">
        <v>0.51000000000000001</v>
      </c>
      <c r="L737" s="1252">
        <v>0.46000000000000002</v>
      </c>
      <c r="M737" s="1252">
        <v>0.45000000000000001</v>
      </c>
      <c r="N737" s="1252">
        <v>0.39000000000000001</v>
      </c>
      <c r="O737" s="1252">
        <v>0.87</v>
      </c>
      <c r="P737" s="1252">
        <v>0.91000000000000003</v>
      </c>
      <c r="Q737" s="1252">
        <v>1.1299999999999999</v>
      </c>
      <c r="R737" s="1252">
        <v>1.0700000000000001</v>
      </c>
      <c r="S737" s="1252">
        <v>7.2500000000000009</v>
      </c>
      <c r="T737" s="1252">
        <v>0</v>
      </c>
      <c r="U737" s="1251" t="s">
        <v>1065</v>
      </c>
      <c r="V737" s="1251" t="s">
        <v>397</v>
      </c>
      <c r="W737" s="1251" t="s">
        <v>2005</v>
      </c>
      <c r="X737" s="1251" t="s">
        <v>2042</v>
      </c>
      <c r="Y737" s="1251">
        <v>750</v>
      </c>
      <c r="Z737" s="1251">
        <v>5</v>
      </c>
      <c r="AA737" s="1251" t="b">
        <v>0</v>
      </c>
    </row>
    <row r="738" spans="1:27" ht="12">
      <c r="A738" s="1251">
        <v>25</v>
      </c>
      <c r="B738" s="1251">
        <v>760</v>
      </c>
      <c r="C738" s="1251" t="s">
        <v>1769</v>
      </c>
      <c r="D738" s="1251">
        <v>750532</v>
      </c>
      <c r="E738" s="1251" t="s">
        <v>2128</v>
      </c>
      <c r="F738" s="1251">
        <v>2019</v>
      </c>
      <c r="G738" s="1252">
        <v>26.780000000000001</v>
      </c>
      <c r="H738" s="1252">
        <v>23.34</v>
      </c>
      <c r="I738" s="1252">
        <v>36.450000000000003</v>
      </c>
      <c r="J738" s="1252">
        <v>31.440000000000001</v>
      </c>
      <c r="K738" s="1252">
        <v>34.109999999999999</v>
      </c>
      <c r="L738" s="1252">
        <v>44.420000000000002</v>
      </c>
      <c r="M738" s="1252">
        <v>33.030000000000001</v>
      </c>
      <c r="N738" s="1252">
        <v>34.859999999999999</v>
      </c>
      <c r="O738" s="1252">
        <v>49.539999999999999</v>
      </c>
      <c r="P738" s="1252">
        <v>34.409999999999997</v>
      </c>
      <c r="Q738" s="1252">
        <v>30.02</v>
      </c>
      <c r="R738" s="1252">
        <v>38.640000000000001</v>
      </c>
      <c r="S738" s="1252">
        <v>417.03999999999996</v>
      </c>
      <c r="T738" s="1252">
        <v>0</v>
      </c>
      <c r="U738" s="1251" t="s">
        <v>1065</v>
      </c>
      <c r="V738" s="1251" t="s">
        <v>397</v>
      </c>
      <c r="W738" s="1251" t="s">
        <v>2003</v>
      </c>
      <c r="X738" s="1251" t="s">
        <v>2042</v>
      </c>
      <c r="Y738" s="1251">
        <v>750</v>
      </c>
      <c r="Z738" s="1251">
        <v>5</v>
      </c>
      <c r="AA738" s="1251" t="b">
        <v>0</v>
      </c>
    </row>
    <row r="739" spans="1:27" ht="12">
      <c r="A739" s="1251">
        <v>25</v>
      </c>
      <c r="B739" s="1251">
        <v>760</v>
      </c>
      <c r="C739" s="1251" t="s">
        <v>1769</v>
      </c>
      <c r="D739" s="1251">
        <v>756800</v>
      </c>
      <c r="E739" s="1251" t="s">
        <v>2129</v>
      </c>
      <c r="F739" s="1251">
        <v>2019</v>
      </c>
      <c r="G739" s="1252">
        <v>49</v>
      </c>
      <c r="H739" s="1252">
        <v>49</v>
      </c>
      <c r="I739" s="1252">
        <v>49</v>
      </c>
      <c r="J739" s="1252">
        <v>49</v>
      </c>
      <c r="K739" s="1252">
        <v>49</v>
      </c>
      <c r="L739" s="1252">
        <v>49</v>
      </c>
      <c r="M739" s="1252">
        <v>49</v>
      </c>
      <c r="N739" s="1252">
        <v>49</v>
      </c>
      <c r="O739" s="1252">
        <v>49</v>
      </c>
      <c r="P739" s="1252">
        <v>49</v>
      </c>
      <c r="Q739" s="1252">
        <v>49</v>
      </c>
      <c r="R739" s="1252">
        <v>49</v>
      </c>
      <c r="S739" s="1252">
        <v>588</v>
      </c>
      <c r="T739" s="1252">
        <v>0</v>
      </c>
      <c r="U739" s="1251" t="s">
        <v>1065</v>
      </c>
      <c r="V739" s="1251" t="s">
        <v>397</v>
      </c>
      <c r="W739" s="1251" t="s">
        <v>2070</v>
      </c>
      <c r="X739" s="1251" t="s">
        <v>2042</v>
      </c>
      <c r="Y739" s="1251">
        <v>756</v>
      </c>
      <c r="Z739" s="1251">
        <v>8</v>
      </c>
      <c r="AA739" s="1251" t="b">
        <v>0</v>
      </c>
    </row>
    <row r="740" spans="1:27" ht="12">
      <c r="A740" s="1251">
        <v>25</v>
      </c>
      <c r="B740" s="1251">
        <v>760</v>
      </c>
      <c r="C740" s="1251" t="s">
        <v>1769</v>
      </c>
      <c r="D740" s="1251">
        <v>757800</v>
      </c>
      <c r="E740" s="1251" t="s">
        <v>2130</v>
      </c>
      <c r="F740" s="1251">
        <v>2019</v>
      </c>
      <c r="G740" s="1252">
        <v>71</v>
      </c>
      <c r="H740" s="1252">
        <v>71</v>
      </c>
      <c r="I740" s="1252">
        <v>71</v>
      </c>
      <c r="J740" s="1252">
        <v>71</v>
      </c>
      <c r="K740" s="1252">
        <v>71</v>
      </c>
      <c r="L740" s="1252">
        <v>71</v>
      </c>
      <c r="M740" s="1252">
        <v>71</v>
      </c>
      <c r="N740" s="1252">
        <v>71</v>
      </c>
      <c r="O740" s="1252">
        <v>71</v>
      </c>
      <c r="P740" s="1252">
        <v>71</v>
      </c>
      <c r="Q740" s="1252">
        <v>71</v>
      </c>
      <c r="R740" s="1252">
        <v>71</v>
      </c>
      <c r="S740" s="1252">
        <v>852</v>
      </c>
      <c r="T740" s="1252">
        <v>0</v>
      </c>
      <c r="U740" s="1251" t="s">
        <v>1065</v>
      </c>
      <c r="V740" s="1251" t="s">
        <v>397</v>
      </c>
      <c r="W740" s="1251" t="s">
        <v>2070</v>
      </c>
      <c r="X740" s="1251" t="s">
        <v>2042</v>
      </c>
      <c r="Y740" s="1251">
        <v>757</v>
      </c>
      <c r="Z740" s="1251">
        <v>8</v>
      </c>
      <c r="AA740" s="1251" t="b">
        <v>0</v>
      </c>
    </row>
    <row r="741" spans="1:27" ht="12">
      <c r="A741" s="1251">
        <v>25</v>
      </c>
      <c r="B741" s="1251">
        <v>760</v>
      </c>
      <c r="C741" s="1251" t="s">
        <v>1769</v>
      </c>
      <c r="D741" s="1251">
        <v>758800</v>
      </c>
      <c r="E741" s="1251" t="s">
        <v>2131</v>
      </c>
      <c r="F741" s="1251">
        <v>2019</v>
      </c>
      <c r="G741" s="1252">
        <v>22</v>
      </c>
      <c r="H741" s="1252">
        <v>22</v>
      </c>
      <c r="I741" s="1252">
        <v>22</v>
      </c>
      <c r="J741" s="1252">
        <v>22</v>
      </c>
      <c r="K741" s="1252">
        <v>22</v>
      </c>
      <c r="L741" s="1252">
        <v>22</v>
      </c>
      <c r="M741" s="1252">
        <v>22</v>
      </c>
      <c r="N741" s="1252">
        <v>22</v>
      </c>
      <c r="O741" s="1252">
        <v>22</v>
      </c>
      <c r="P741" s="1252">
        <v>22</v>
      </c>
      <c r="Q741" s="1252">
        <v>22</v>
      </c>
      <c r="R741" s="1252">
        <v>22</v>
      </c>
      <c r="S741" s="1252">
        <v>264</v>
      </c>
      <c r="T741" s="1252">
        <v>0</v>
      </c>
      <c r="U741" s="1251" t="s">
        <v>1065</v>
      </c>
      <c r="V741" s="1251" t="s">
        <v>397</v>
      </c>
      <c r="W741" s="1251" t="s">
        <v>2070</v>
      </c>
      <c r="X741" s="1251" t="s">
        <v>2042</v>
      </c>
      <c r="Y741" s="1251">
        <v>758</v>
      </c>
      <c r="Z741" s="1251">
        <v>8</v>
      </c>
      <c r="AA741" s="1251" t="b">
        <v>0</v>
      </c>
    </row>
    <row r="742" spans="1:27" ht="12">
      <c r="A742" s="1251">
        <v>25</v>
      </c>
      <c r="B742" s="1251">
        <v>760</v>
      </c>
      <c r="C742" s="1251" t="s">
        <v>1769</v>
      </c>
      <c r="D742" s="1251">
        <v>759800</v>
      </c>
      <c r="E742" s="1251" t="s">
        <v>2132</v>
      </c>
      <c r="F742" s="1251">
        <v>2019</v>
      </c>
      <c r="G742" s="1252">
        <v>28</v>
      </c>
      <c r="H742" s="1252">
        <v>28</v>
      </c>
      <c r="I742" s="1252">
        <v>28</v>
      </c>
      <c r="J742" s="1252">
        <v>28</v>
      </c>
      <c r="K742" s="1252">
        <v>28</v>
      </c>
      <c r="L742" s="1252">
        <v>28</v>
      </c>
      <c r="M742" s="1252">
        <v>28</v>
      </c>
      <c r="N742" s="1252">
        <v>28</v>
      </c>
      <c r="O742" s="1252">
        <v>28</v>
      </c>
      <c r="P742" s="1252">
        <v>28</v>
      </c>
      <c r="Q742" s="1252">
        <v>28</v>
      </c>
      <c r="R742" s="1252">
        <v>28</v>
      </c>
      <c r="S742" s="1252">
        <v>336</v>
      </c>
      <c r="T742" s="1252">
        <v>0</v>
      </c>
      <c r="U742" s="1251" t="s">
        <v>1065</v>
      </c>
      <c r="V742" s="1251" t="s">
        <v>397</v>
      </c>
      <c r="W742" s="1251" t="s">
        <v>2070</v>
      </c>
      <c r="X742" s="1251" t="s">
        <v>2042</v>
      </c>
      <c r="Y742" s="1251">
        <v>759</v>
      </c>
      <c r="Z742" s="1251">
        <v>8</v>
      </c>
      <c r="AA742" s="1251" t="b">
        <v>0</v>
      </c>
    </row>
    <row r="743" spans="1:27" ht="12">
      <c r="A743" s="1251">
        <v>25</v>
      </c>
      <c r="B743" s="1251">
        <v>760</v>
      </c>
      <c r="C743" s="1251" t="s">
        <v>1769</v>
      </c>
      <c r="D743" s="1251">
        <v>770700</v>
      </c>
      <c r="E743" s="1251" t="s">
        <v>2147</v>
      </c>
      <c r="F743" s="1251">
        <v>2019</v>
      </c>
      <c r="G743" s="1252">
        <v>61.399999999999999</v>
      </c>
      <c r="H743" s="1252">
        <v>0</v>
      </c>
      <c r="I743" s="1252">
        <v>61.399999999999999</v>
      </c>
      <c r="J743" s="1252">
        <v>536.23000000000002</v>
      </c>
      <c r="K743" s="1252">
        <v>0</v>
      </c>
      <c r="L743" s="1252">
        <v>0</v>
      </c>
      <c r="M743" s="1252">
        <v>156.52000000000001</v>
      </c>
      <c r="N743" s="1252">
        <v>0</v>
      </c>
      <c r="O743" s="1252">
        <v>197.41999999999999</v>
      </c>
      <c r="P743" s="1252">
        <v>307</v>
      </c>
      <c r="Q743" s="1252">
        <v>0</v>
      </c>
      <c r="R743" s="1252">
        <v>-407.63</v>
      </c>
      <c r="S743" s="1252">
        <v>912.3399999999998</v>
      </c>
      <c r="T743" s="1252">
        <v>0</v>
      </c>
      <c r="U743" s="1251" t="s">
        <v>1065</v>
      </c>
      <c r="V743" s="1251" t="s">
        <v>397</v>
      </c>
      <c r="W743" s="1251" t="s">
        <v>2009</v>
      </c>
      <c r="X743" s="1251" t="s">
        <v>2042</v>
      </c>
      <c r="Y743" s="1251">
        <v>770</v>
      </c>
      <c r="Z743" s="1251">
        <v>7</v>
      </c>
      <c r="AA743" s="1251" t="b">
        <v>0</v>
      </c>
    </row>
    <row r="744" spans="1:27" ht="12">
      <c r="A744" s="1251">
        <v>25</v>
      </c>
      <c r="B744" s="1251">
        <v>760</v>
      </c>
      <c r="C744" s="1251" t="s">
        <v>1769</v>
      </c>
      <c r="D744" s="1251">
        <v>770710</v>
      </c>
      <c r="E744" s="1251" t="s">
        <v>2148</v>
      </c>
      <c r="F744" s="1251">
        <v>2019</v>
      </c>
      <c r="G744" s="1252">
        <v>0</v>
      </c>
      <c r="H744" s="1252">
        <v>-61.399999999999999</v>
      </c>
      <c r="I744" s="1252">
        <v>0</v>
      </c>
      <c r="J744" s="1252">
        <v>0</v>
      </c>
      <c r="K744" s="1252">
        <v>-61.399999999999999</v>
      </c>
      <c r="L744" s="1252">
        <v>0</v>
      </c>
      <c r="M744" s="1252">
        <v>0</v>
      </c>
      <c r="N744" s="1252">
        <v>0</v>
      </c>
      <c r="O744" s="1252">
        <v>0</v>
      </c>
      <c r="P744" s="1252">
        <v>-156.52000000000001</v>
      </c>
      <c r="Q744" s="1252">
        <v>-33.600000000000001</v>
      </c>
      <c r="R744" s="1252">
        <v>-33.600000000000001</v>
      </c>
      <c r="S744" s="1252">
        <v>-346.52000000000004</v>
      </c>
      <c r="T744" s="1252">
        <v>0</v>
      </c>
      <c r="U744" s="1251" t="s">
        <v>1065</v>
      </c>
      <c r="V744" s="1251" t="s">
        <v>397</v>
      </c>
      <c r="W744" s="1251" t="s">
        <v>2009</v>
      </c>
      <c r="X744" s="1251" t="s">
        <v>2042</v>
      </c>
      <c r="Y744" s="1251">
        <v>770</v>
      </c>
      <c r="Z744" s="1251">
        <v>7</v>
      </c>
      <c r="AA744" s="1251" t="b">
        <v>0</v>
      </c>
    </row>
    <row r="745" spans="1:27" ht="12">
      <c r="A745" s="1251">
        <v>25</v>
      </c>
      <c r="B745" s="1251">
        <v>760</v>
      </c>
      <c r="C745" s="1251" t="s">
        <v>1769</v>
      </c>
      <c r="D745" s="1251">
        <v>776200</v>
      </c>
      <c r="E745" s="1251" t="s">
        <v>2134</v>
      </c>
      <c r="F745" s="1251">
        <v>2019</v>
      </c>
      <c r="G745" s="1252">
        <v>0</v>
      </c>
      <c r="H745" s="1252">
        <v>0</v>
      </c>
      <c r="I745" s="1252">
        <v>0</v>
      </c>
      <c r="J745" s="1252">
        <v>0</v>
      </c>
      <c r="K745" s="1252">
        <v>0</v>
      </c>
      <c r="L745" s="1252">
        <v>0</v>
      </c>
      <c r="M745" s="1252">
        <v>0</v>
      </c>
      <c r="N745" s="1252">
        <v>0</v>
      </c>
      <c r="O745" s="1252">
        <v>20.289999999999999</v>
      </c>
      <c r="P745" s="1252">
        <v>0</v>
      </c>
      <c r="Q745" s="1252">
        <v>0</v>
      </c>
      <c r="R745" s="1252">
        <v>0</v>
      </c>
      <c r="S745" s="1252">
        <v>20.289999999999999</v>
      </c>
      <c r="T745" s="1252">
        <v>0</v>
      </c>
      <c r="U745" s="1251" t="s">
        <v>1065</v>
      </c>
      <c r="V745" s="1251" t="s">
        <v>397</v>
      </c>
      <c r="W745" s="1251" t="s">
        <v>2015</v>
      </c>
      <c r="X745" s="1251" t="s">
        <v>2042</v>
      </c>
      <c r="Y745" s="1251">
        <v>776</v>
      </c>
      <c r="Z745" s="1251">
        <v>2</v>
      </c>
      <c r="AA745" s="1251" t="b">
        <v>0</v>
      </c>
    </row>
    <row r="746" spans="1:27" ht="12">
      <c r="A746" s="1251">
        <v>25</v>
      </c>
      <c r="B746" s="1251">
        <v>760</v>
      </c>
      <c r="C746" s="1251" t="s">
        <v>1769</v>
      </c>
      <c r="D746" s="1251">
        <v>776210</v>
      </c>
      <c r="E746" s="1251" t="s">
        <v>2135</v>
      </c>
      <c r="F746" s="1251">
        <v>2019</v>
      </c>
      <c r="G746" s="1252">
        <v>0</v>
      </c>
      <c r="H746" s="1252">
        <v>0</v>
      </c>
      <c r="I746" s="1252">
        <v>0</v>
      </c>
      <c r="J746" s="1252">
        <v>0</v>
      </c>
      <c r="K746" s="1252">
        <v>0</v>
      </c>
      <c r="L746" s="1252">
        <v>-415.73000000000002</v>
      </c>
      <c r="M746" s="1252">
        <v>-311.80000000000001</v>
      </c>
      <c r="N746" s="1252">
        <v>0</v>
      </c>
      <c r="O746" s="1252">
        <v>-4.1600000000000001</v>
      </c>
      <c r="P746" s="1252">
        <v>0</v>
      </c>
      <c r="Q746" s="1252">
        <v>0</v>
      </c>
      <c r="R746" s="1252">
        <v>-2.6400000000000001</v>
      </c>
      <c r="S746" s="1252">
        <v>-734.32999999999993</v>
      </c>
      <c r="T746" s="1252">
        <v>0</v>
      </c>
      <c r="U746" s="1251" t="s">
        <v>1065</v>
      </c>
      <c r="V746" s="1251" t="s">
        <v>397</v>
      </c>
      <c r="W746" s="1251" t="s">
        <v>1931</v>
      </c>
      <c r="X746" s="1251" t="s">
        <v>2042</v>
      </c>
      <c r="Y746" s="1251">
        <v>776</v>
      </c>
      <c r="Z746" s="1251">
        <v>2</v>
      </c>
      <c r="AA746" s="1251" t="b">
        <v>0</v>
      </c>
    </row>
    <row r="747" spans="1:27" ht="12">
      <c r="A747" s="1251">
        <v>25</v>
      </c>
      <c r="B747" s="1251">
        <v>760</v>
      </c>
      <c r="C747" s="1251" t="s">
        <v>1769</v>
      </c>
      <c r="D747" s="1251">
        <v>776220</v>
      </c>
      <c r="E747" s="1251" t="s">
        <v>2136</v>
      </c>
      <c r="F747" s="1251">
        <v>2019</v>
      </c>
      <c r="G747" s="1252">
        <v>0</v>
      </c>
      <c r="H747" s="1252">
        <v>0</v>
      </c>
      <c r="I747" s="1252">
        <v>0</v>
      </c>
      <c r="J747" s="1252">
        <v>0</v>
      </c>
      <c r="K747" s="1252">
        <v>0</v>
      </c>
      <c r="L747" s="1252">
        <v>-517.20000000000005</v>
      </c>
      <c r="M747" s="1252">
        <v>-387.89999999999998</v>
      </c>
      <c r="N747" s="1252">
        <v>0</v>
      </c>
      <c r="O747" s="1252">
        <v>-5.1699999999999999</v>
      </c>
      <c r="P747" s="1252">
        <v>0</v>
      </c>
      <c r="Q747" s="1252">
        <v>0</v>
      </c>
      <c r="R747" s="1252">
        <v>-3.2799999999999998</v>
      </c>
      <c r="S747" s="1252">
        <v>-913.54999999999995</v>
      </c>
      <c r="T747" s="1252">
        <v>0</v>
      </c>
      <c r="U747" s="1251" t="s">
        <v>1065</v>
      </c>
      <c r="V747" s="1251" t="s">
        <v>397</v>
      </c>
      <c r="W747" s="1251" t="s">
        <v>1948</v>
      </c>
      <c r="X747" s="1251" t="s">
        <v>2042</v>
      </c>
      <c r="Y747" s="1251">
        <v>776</v>
      </c>
      <c r="Z747" s="1251">
        <v>2</v>
      </c>
      <c r="AA747" s="1251" t="b">
        <v>0</v>
      </c>
    </row>
    <row r="748" spans="1:27" ht="12">
      <c r="A748" s="1251">
        <v>25</v>
      </c>
      <c r="B748" s="1251">
        <v>760</v>
      </c>
      <c r="C748" s="1251" t="s">
        <v>1769</v>
      </c>
      <c r="D748" s="1251">
        <v>776230</v>
      </c>
      <c r="E748" s="1251" t="s">
        <v>2137</v>
      </c>
      <c r="F748" s="1251">
        <v>2019</v>
      </c>
      <c r="G748" s="1252">
        <v>0</v>
      </c>
      <c r="H748" s="1252">
        <v>0</v>
      </c>
      <c r="I748" s="1252">
        <v>0</v>
      </c>
      <c r="J748" s="1252">
        <v>0</v>
      </c>
      <c r="K748" s="1252">
        <v>0</v>
      </c>
      <c r="L748" s="1252">
        <v>-204.27000000000001</v>
      </c>
      <c r="M748" s="1252">
        <v>-153.21000000000001</v>
      </c>
      <c r="N748" s="1252">
        <v>0</v>
      </c>
      <c r="O748" s="1252">
        <v>-2.04</v>
      </c>
      <c r="P748" s="1252">
        <v>0</v>
      </c>
      <c r="Q748" s="1252">
        <v>0</v>
      </c>
      <c r="R748" s="1252">
        <v>-1.3</v>
      </c>
      <c r="S748" s="1252">
        <v>-360.82000000000005</v>
      </c>
      <c r="T748" s="1252">
        <v>0</v>
      </c>
      <c r="U748" s="1251" t="s">
        <v>1065</v>
      </c>
      <c r="V748" s="1251" t="s">
        <v>402</v>
      </c>
      <c r="W748" s="1251" t="s">
        <v>402</v>
      </c>
      <c r="X748" s="1251" t="s">
        <v>2042</v>
      </c>
      <c r="Y748" s="1251">
        <v>776</v>
      </c>
      <c r="Z748" s="1251">
        <v>2</v>
      </c>
      <c r="AA748" s="1251" t="b">
        <v>0</v>
      </c>
    </row>
    <row r="749" spans="1:27" ht="12">
      <c r="A749" s="1251">
        <v>25</v>
      </c>
      <c r="B749" s="1251">
        <v>760</v>
      </c>
      <c r="C749" s="1251" t="s">
        <v>1769</v>
      </c>
      <c r="D749" s="1251">
        <v>776240</v>
      </c>
      <c r="E749" s="1251" t="s">
        <v>2138</v>
      </c>
      <c r="F749" s="1251">
        <v>2019</v>
      </c>
      <c r="G749" s="1252">
        <v>0</v>
      </c>
      <c r="H749" s="1252">
        <v>0</v>
      </c>
      <c r="I749" s="1252">
        <v>0</v>
      </c>
      <c r="J749" s="1252">
        <v>0</v>
      </c>
      <c r="K749" s="1252">
        <v>0</v>
      </c>
      <c r="L749" s="1252">
        <v>-892.36000000000001</v>
      </c>
      <c r="M749" s="1252">
        <v>-669.25</v>
      </c>
      <c r="N749" s="1252">
        <v>0</v>
      </c>
      <c r="O749" s="1252">
        <v>-8.9199999999999999</v>
      </c>
      <c r="P749" s="1252">
        <v>0</v>
      </c>
      <c r="Q749" s="1252">
        <v>0</v>
      </c>
      <c r="R749" s="1252">
        <v>0</v>
      </c>
      <c r="S749" s="1252">
        <v>-1570.5300000000002</v>
      </c>
      <c r="T749" s="1252">
        <v>0</v>
      </c>
      <c r="U749" s="1251" t="s">
        <v>1065</v>
      </c>
      <c r="V749" s="1251" t="s">
        <v>397</v>
      </c>
      <c r="W749" s="1251" t="s">
        <v>2015</v>
      </c>
      <c r="X749" s="1251" t="s">
        <v>2042</v>
      </c>
      <c r="Y749" s="1251">
        <v>776</v>
      </c>
      <c r="Z749" s="1251">
        <v>2</v>
      </c>
      <c r="AA749" s="1251" t="b">
        <v>0</v>
      </c>
    </row>
    <row r="750" spans="1:27" ht="12">
      <c r="A750" s="1251">
        <v>25</v>
      </c>
      <c r="B750" s="1251">
        <v>770</v>
      </c>
      <c r="C750" s="1251" t="s">
        <v>1771</v>
      </c>
      <c r="D750" s="1251">
        <v>403200</v>
      </c>
      <c r="E750" s="1251" t="s">
        <v>2090</v>
      </c>
      <c r="F750" s="1251">
        <v>2019</v>
      </c>
      <c r="G750" s="1252">
        <v>11661.360000000001</v>
      </c>
      <c r="H750" s="1252">
        <v>11661.360000000001</v>
      </c>
      <c r="I750" s="1252">
        <v>11661.360000000001</v>
      </c>
      <c r="J750" s="1252">
        <v>11843.690000000001</v>
      </c>
      <c r="K750" s="1252">
        <v>11843.709999999999</v>
      </c>
      <c r="L750" s="1252">
        <v>11843.709999999999</v>
      </c>
      <c r="M750" s="1252">
        <v>11843.709999999999</v>
      </c>
      <c r="N750" s="1252">
        <v>11843.709999999999</v>
      </c>
      <c r="O750" s="1252">
        <v>11843.709999999999</v>
      </c>
      <c r="P750" s="1252">
        <v>11843.719999999999</v>
      </c>
      <c r="Q750" s="1252">
        <v>11843.719999999999</v>
      </c>
      <c r="R750" s="1252">
        <v>11843.719999999999</v>
      </c>
      <c r="S750" s="1252">
        <v>141577.47999999998</v>
      </c>
      <c r="T750" s="1252">
        <v>0</v>
      </c>
      <c r="U750" s="1251" t="s">
        <v>1065</v>
      </c>
      <c r="V750" s="1251" t="s">
        <v>88</v>
      </c>
      <c r="W750" s="1251" t="s">
        <v>88</v>
      </c>
      <c r="X750" s="1251" t="s">
        <v>2077</v>
      </c>
      <c r="Y750" s="1251">
        <v>403</v>
      </c>
      <c r="Z750" s="1251">
        <v>2</v>
      </c>
      <c r="AA750" s="1251" t="b">
        <v>0</v>
      </c>
    </row>
    <row r="751" spans="1:27" ht="12">
      <c r="A751" s="1251">
        <v>25</v>
      </c>
      <c r="B751" s="1251">
        <v>770</v>
      </c>
      <c r="C751" s="1251" t="s">
        <v>1771</v>
      </c>
      <c r="D751" s="1251">
        <v>407321</v>
      </c>
      <c r="E751" s="1251" t="s">
        <v>2139</v>
      </c>
      <c r="F751" s="1251">
        <v>2019</v>
      </c>
      <c r="G751" s="1252">
        <v>-7163.8100000000004</v>
      </c>
      <c r="H751" s="1252">
        <v>-7163.8100000000004</v>
      </c>
      <c r="I751" s="1252">
        <v>-7163.8100000000004</v>
      </c>
      <c r="J751" s="1252">
        <v>-309.19999999999999</v>
      </c>
      <c r="K751" s="1252">
        <v>-309.19999999999999</v>
      </c>
      <c r="L751" s="1252">
        <v>-20873.02</v>
      </c>
      <c r="M751" s="1252">
        <v>-7300.4200000000001</v>
      </c>
      <c r="N751" s="1252">
        <v>-7300.4200000000001</v>
      </c>
      <c r="O751" s="1252">
        <v>-7300.4200000000001</v>
      </c>
      <c r="P751" s="1252">
        <v>-7279.8500000000004</v>
      </c>
      <c r="Q751" s="1252">
        <v>-7279.8500000000004</v>
      </c>
      <c r="R751" s="1252">
        <v>-7279.8500000000004</v>
      </c>
      <c r="S751" s="1252">
        <v>-86723.660000000018</v>
      </c>
      <c r="T751" s="1252">
        <v>0</v>
      </c>
      <c r="U751" s="1251" t="s">
        <v>1065</v>
      </c>
      <c r="V751" s="1251" t="s">
        <v>88</v>
      </c>
      <c r="W751" s="1251" t="s">
        <v>1913</v>
      </c>
      <c r="X751" s="1251" t="s">
        <v>2077</v>
      </c>
      <c r="Y751" s="1251">
        <v>407</v>
      </c>
      <c r="Z751" s="1251">
        <v>3</v>
      </c>
      <c r="AA751" s="1251" t="b">
        <v>0</v>
      </c>
    </row>
    <row r="752" spans="1:27" ht="12">
      <c r="A752" s="1251">
        <v>25</v>
      </c>
      <c r="B752" s="1251">
        <v>770</v>
      </c>
      <c r="C752" s="1251" t="s">
        <v>1771</v>
      </c>
      <c r="D752" s="1251">
        <v>408101</v>
      </c>
      <c r="E752" s="1251" t="s">
        <v>932</v>
      </c>
      <c r="F752" s="1251">
        <v>2019</v>
      </c>
      <c r="G752" s="1252">
        <v>344.30000000000001</v>
      </c>
      <c r="H752" s="1252">
        <v>873.41999999999996</v>
      </c>
      <c r="I752" s="1252">
        <v>408.86000000000001</v>
      </c>
      <c r="J752" s="1252">
        <v>408.86000000000001</v>
      </c>
      <c r="K752" s="1252">
        <v>408.86000000000001</v>
      </c>
      <c r="L752" s="1252">
        <v>408.86000000000001</v>
      </c>
      <c r="M752" s="1252">
        <v>408.86000000000001</v>
      </c>
      <c r="N752" s="1252">
        <v>408.86000000000001</v>
      </c>
      <c r="O752" s="1252">
        <v>408.86000000000001</v>
      </c>
      <c r="P752" s="1252">
        <v>408.86000000000001</v>
      </c>
      <c r="Q752" s="1252">
        <v>408.86000000000001</v>
      </c>
      <c r="R752" s="1252">
        <v>408.86000000000001</v>
      </c>
      <c r="S752" s="1252">
        <v>5306.3199999999997</v>
      </c>
      <c r="T752" s="1252">
        <v>0</v>
      </c>
      <c r="U752" s="1251" t="s">
        <v>1065</v>
      </c>
      <c r="V752" s="1251" t="s">
        <v>402</v>
      </c>
      <c r="W752" s="1251" t="s">
        <v>402</v>
      </c>
      <c r="X752" s="1251" t="s">
        <v>2077</v>
      </c>
      <c r="Y752" s="1251">
        <v>408</v>
      </c>
      <c r="Z752" s="1251">
        <v>1</v>
      </c>
      <c r="AA752" s="1251" t="b">
        <v>0</v>
      </c>
    </row>
    <row r="753" spans="1:27" ht="12">
      <c r="A753" s="1251">
        <v>25</v>
      </c>
      <c r="B753" s="1251">
        <v>770</v>
      </c>
      <c r="C753" s="1251" t="s">
        <v>1771</v>
      </c>
      <c r="D753" s="1251">
        <v>408102</v>
      </c>
      <c r="E753" s="1251" t="s">
        <v>934</v>
      </c>
      <c r="F753" s="1251">
        <v>2019</v>
      </c>
      <c r="G753" s="1252">
        <v>85.739999999999995</v>
      </c>
      <c r="H753" s="1252">
        <v>109.78</v>
      </c>
      <c r="I753" s="1252">
        <v>97.760000000000005</v>
      </c>
      <c r="J753" s="1252">
        <v>97.760000000000005</v>
      </c>
      <c r="K753" s="1252">
        <v>97.760000000000005</v>
      </c>
      <c r="L753" s="1252">
        <v>97.760000000000005</v>
      </c>
      <c r="M753" s="1252">
        <v>97.760000000000005</v>
      </c>
      <c r="N753" s="1252">
        <v>97.760000000000005</v>
      </c>
      <c r="O753" s="1252">
        <v>97.760000000000005</v>
      </c>
      <c r="P753" s="1252">
        <v>97.760000000000005</v>
      </c>
      <c r="Q753" s="1252">
        <v>97.760000000000005</v>
      </c>
      <c r="R753" s="1252">
        <v>97.760000000000005</v>
      </c>
      <c r="S753" s="1252">
        <v>1173.1199999999999</v>
      </c>
      <c r="T753" s="1252">
        <v>0</v>
      </c>
      <c r="U753" s="1251" t="s">
        <v>1065</v>
      </c>
      <c r="V753" s="1251" t="s">
        <v>402</v>
      </c>
      <c r="W753" s="1251" t="s">
        <v>402</v>
      </c>
      <c r="X753" s="1251" t="s">
        <v>2077</v>
      </c>
      <c r="Y753" s="1251">
        <v>408</v>
      </c>
      <c r="Z753" s="1251">
        <v>1</v>
      </c>
      <c r="AA753" s="1251" t="b">
        <v>0</v>
      </c>
    </row>
    <row r="754" spans="1:27" ht="12">
      <c r="A754" s="1251">
        <v>25</v>
      </c>
      <c r="B754" s="1251">
        <v>770</v>
      </c>
      <c r="C754" s="1251" t="s">
        <v>1771</v>
      </c>
      <c r="D754" s="1251">
        <v>408110</v>
      </c>
      <c r="E754" s="1251" t="s">
        <v>915</v>
      </c>
      <c r="F754" s="1251">
        <v>2019</v>
      </c>
      <c r="G754" s="1252">
        <v>193.59999999999999</v>
      </c>
      <c r="H754" s="1252">
        <v>193.59999999999999</v>
      </c>
      <c r="I754" s="1252">
        <v>193.59999999999999</v>
      </c>
      <c r="J754" s="1252">
        <v>193.59999999999999</v>
      </c>
      <c r="K754" s="1252">
        <v>193.59999999999999</v>
      </c>
      <c r="L754" s="1252">
        <v>193.59</v>
      </c>
      <c r="M754" s="1252">
        <v>193.59</v>
      </c>
      <c r="N754" s="1252">
        <v>195.93000000000001</v>
      </c>
      <c r="O754" s="1252">
        <v>195.93000000000001</v>
      </c>
      <c r="P754" s="1252">
        <v>194.15000000000001</v>
      </c>
      <c r="Q754" s="1252">
        <v>194.15000000000001</v>
      </c>
      <c r="R754" s="1252">
        <v>197.13999999999999</v>
      </c>
      <c r="S754" s="1252">
        <v>2332.48</v>
      </c>
      <c r="T754" s="1252">
        <v>0</v>
      </c>
      <c r="U754" s="1251" t="s">
        <v>1065</v>
      </c>
      <c r="V754" s="1251" t="s">
        <v>402</v>
      </c>
      <c r="W754" s="1251" t="s">
        <v>402</v>
      </c>
      <c r="X754" s="1251" t="s">
        <v>2077</v>
      </c>
      <c r="Y754" s="1251">
        <v>408</v>
      </c>
      <c r="Z754" s="1251">
        <v>1</v>
      </c>
      <c r="AA754" s="1251" t="b">
        <v>0</v>
      </c>
    </row>
    <row r="755" spans="1:27" ht="12">
      <c r="A755" s="1251">
        <v>25</v>
      </c>
      <c r="B755" s="1251">
        <v>770</v>
      </c>
      <c r="C755" s="1251" t="s">
        <v>1771</v>
      </c>
      <c r="D755" s="1251">
        <v>408121</v>
      </c>
      <c r="E755" s="1251" t="s">
        <v>1914</v>
      </c>
      <c r="F755" s="1251">
        <v>2019</v>
      </c>
      <c r="G755" s="1252">
        <v>265.68000000000001</v>
      </c>
      <c r="H755" s="1252">
        <v>340.88</v>
      </c>
      <c r="I755" s="1252">
        <v>502.26999999999998</v>
      </c>
      <c r="J755" s="1252">
        <v>306.38999999999999</v>
      </c>
      <c r="K755" s="1252">
        <v>266.05000000000001</v>
      </c>
      <c r="L755" s="1252">
        <v>479.74000000000001</v>
      </c>
      <c r="M755" s="1252">
        <v>231.02000000000001</v>
      </c>
      <c r="N755" s="1252">
        <v>282.61000000000001</v>
      </c>
      <c r="O755" s="1252">
        <v>379.52999999999997</v>
      </c>
      <c r="P755" s="1252">
        <v>252.91</v>
      </c>
      <c r="Q755" s="1252">
        <v>254.94</v>
      </c>
      <c r="R755" s="1252">
        <v>322.88999999999999</v>
      </c>
      <c r="S755" s="1252">
        <v>3884.9099999999999</v>
      </c>
      <c r="T755" s="1252">
        <v>0</v>
      </c>
      <c r="U755" s="1251" t="s">
        <v>1065</v>
      </c>
      <c r="V755" s="1251" t="s">
        <v>402</v>
      </c>
      <c r="W755" s="1251" t="s">
        <v>402</v>
      </c>
      <c r="X755" s="1251" t="s">
        <v>2077</v>
      </c>
      <c r="Y755" s="1251">
        <v>408</v>
      </c>
      <c r="Z755" s="1251">
        <v>1</v>
      </c>
      <c r="AA755" s="1251" t="b">
        <v>0</v>
      </c>
    </row>
    <row r="756" spans="1:27" ht="12">
      <c r="A756" s="1251">
        <v>25</v>
      </c>
      <c r="B756" s="1251">
        <v>770</v>
      </c>
      <c r="C756" s="1251" t="s">
        <v>1771</v>
      </c>
      <c r="D756" s="1251">
        <v>408122</v>
      </c>
      <c r="E756" s="1251" t="s">
        <v>2091</v>
      </c>
      <c r="F756" s="1251">
        <v>2019</v>
      </c>
      <c r="G756" s="1252">
        <v>13.06</v>
      </c>
      <c r="H756" s="1252">
        <v>0.87</v>
      </c>
      <c r="I756" s="1252">
        <v>0.32000000000000001</v>
      </c>
      <c r="J756" s="1252">
        <v>0.44</v>
      </c>
      <c r="K756" s="1252">
        <v>0.72999999999999998</v>
      </c>
      <c r="L756" s="1252">
        <v>1.21</v>
      </c>
      <c r="M756" s="1252">
        <v>0.37</v>
      </c>
      <c r="N756" s="1252">
        <v>0.59999999999999998</v>
      </c>
      <c r="O756" s="1252">
        <v>0</v>
      </c>
      <c r="P756" s="1252">
        <v>0</v>
      </c>
      <c r="Q756" s="1252">
        <v>0</v>
      </c>
      <c r="R756" s="1252">
        <v>11.1</v>
      </c>
      <c r="S756" s="1252">
        <v>28.700000000000003</v>
      </c>
      <c r="T756" s="1252">
        <v>0</v>
      </c>
      <c r="U756" s="1251" t="s">
        <v>1065</v>
      </c>
      <c r="V756" s="1251" t="s">
        <v>402</v>
      </c>
      <c r="W756" s="1251" t="s">
        <v>402</v>
      </c>
      <c r="X756" s="1251" t="s">
        <v>2077</v>
      </c>
      <c r="Y756" s="1251">
        <v>408</v>
      </c>
      <c r="Z756" s="1251">
        <v>1</v>
      </c>
      <c r="AA756" s="1251" t="b">
        <v>0</v>
      </c>
    </row>
    <row r="757" spans="1:27" ht="12">
      <c r="A757" s="1251">
        <v>25</v>
      </c>
      <c r="B757" s="1251">
        <v>770</v>
      </c>
      <c r="C757" s="1251" t="s">
        <v>1771</v>
      </c>
      <c r="D757" s="1251">
        <v>408123</v>
      </c>
      <c r="E757" s="1251" t="s">
        <v>2092</v>
      </c>
      <c r="F757" s="1251">
        <v>2019</v>
      </c>
      <c r="G757" s="1252">
        <v>36.189999999999998</v>
      </c>
      <c r="H757" s="1252">
        <v>40.369999999999997</v>
      </c>
      <c r="I757" s="1252">
        <v>48.57</v>
      </c>
      <c r="J757" s="1252">
        <v>15.75</v>
      </c>
      <c r="K757" s="1252">
        <v>16.52</v>
      </c>
      <c r="L757" s="1252">
        <v>15.699999999999999</v>
      </c>
      <c r="M757" s="1252">
        <v>4.1299999999999999</v>
      </c>
      <c r="N757" s="1252">
        <v>3.1299999999999999</v>
      </c>
      <c r="O757" s="1252">
        <v>4.6399999999999997</v>
      </c>
      <c r="P757" s="1252">
        <v>2.29</v>
      </c>
      <c r="Q757" s="1252">
        <v>2.1000000000000001</v>
      </c>
      <c r="R757" s="1252">
        <v>18.219999999999999</v>
      </c>
      <c r="S757" s="1252">
        <v>207.60999999999996</v>
      </c>
      <c r="T757" s="1252">
        <v>0</v>
      </c>
      <c r="U757" s="1251" t="s">
        <v>1065</v>
      </c>
      <c r="V757" s="1251" t="s">
        <v>402</v>
      </c>
      <c r="W757" s="1251" t="s">
        <v>402</v>
      </c>
      <c r="X757" s="1251" t="s">
        <v>2077</v>
      </c>
      <c r="Y757" s="1251">
        <v>408</v>
      </c>
      <c r="Z757" s="1251">
        <v>1</v>
      </c>
      <c r="AA757" s="1251" t="b">
        <v>0</v>
      </c>
    </row>
    <row r="758" spans="1:27" ht="12">
      <c r="A758" s="1251">
        <v>25</v>
      </c>
      <c r="B758" s="1251">
        <v>770</v>
      </c>
      <c r="C758" s="1251" t="s">
        <v>1771</v>
      </c>
      <c r="D758" s="1251">
        <v>408203</v>
      </c>
      <c r="E758" s="1251" t="s">
        <v>2093</v>
      </c>
      <c r="F758" s="1251">
        <v>2019</v>
      </c>
      <c r="G758" s="1252">
        <v>1265</v>
      </c>
      <c r="H758" s="1252">
        <v>704</v>
      </c>
      <c r="I758" s="1252">
        <v>1258</v>
      </c>
      <c r="J758" s="1252">
        <v>1166</v>
      </c>
      <c r="K758" s="1252">
        <v>1189</v>
      </c>
      <c r="L758" s="1252">
        <v>829</v>
      </c>
      <c r="M758" s="1252">
        <v>1221</v>
      </c>
      <c r="N758" s="1252">
        <v>1269</v>
      </c>
      <c r="O758" s="1252">
        <v>1170</v>
      </c>
      <c r="P758" s="1252">
        <v>1215</v>
      </c>
      <c r="Q758" s="1252">
        <v>924</v>
      </c>
      <c r="R758" s="1252">
        <v>1220</v>
      </c>
      <c r="S758" s="1252">
        <v>13430</v>
      </c>
      <c r="T758" s="1252">
        <v>0</v>
      </c>
      <c r="U758" s="1251" t="s">
        <v>1065</v>
      </c>
      <c r="V758" s="1251" t="s">
        <v>402</v>
      </c>
      <c r="W758" s="1251" t="s">
        <v>402</v>
      </c>
      <c r="X758" s="1251" t="s">
        <v>2077</v>
      </c>
      <c r="Y758" s="1251">
        <v>408</v>
      </c>
      <c r="Z758" s="1251">
        <v>2</v>
      </c>
      <c r="AA758" s="1251" t="b">
        <v>0</v>
      </c>
    </row>
    <row r="759" spans="1:27" ht="12">
      <c r="A759" s="1251">
        <v>25</v>
      </c>
      <c r="B759" s="1251">
        <v>770</v>
      </c>
      <c r="C759" s="1251" t="s">
        <v>1771</v>
      </c>
      <c r="D759" s="1251">
        <v>408205</v>
      </c>
      <c r="E759" s="1251" t="s">
        <v>2094</v>
      </c>
      <c r="F759" s="1251">
        <v>2019</v>
      </c>
      <c r="G759" s="1252">
        <v>3195</v>
      </c>
      <c r="H759" s="1252">
        <v>2131</v>
      </c>
      <c r="I759" s="1252">
        <v>3404</v>
      </c>
      <c r="J759" s="1252">
        <v>3156</v>
      </c>
      <c r="K759" s="1252">
        <v>3218</v>
      </c>
      <c r="L759" s="1252">
        <v>2241</v>
      </c>
      <c r="M759" s="1252">
        <v>3303</v>
      </c>
      <c r="N759" s="1252">
        <v>3431</v>
      </c>
      <c r="O759" s="1252">
        <v>3167</v>
      </c>
      <c r="P759" s="1252">
        <v>3286</v>
      </c>
      <c r="Q759" s="1252">
        <v>2499</v>
      </c>
      <c r="R759" s="1252">
        <v>3295</v>
      </c>
      <c r="S759" s="1252">
        <v>36326</v>
      </c>
      <c r="T759" s="1252">
        <v>0</v>
      </c>
      <c r="U759" s="1251" t="s">
        <v>1065</v>
      </c>
      <c r="V759" s="1251" t="s">
        <v>402</v>
      </c>
      <c r="W759" s="1251" t="s">
        <v>402</v>
      </c>
      <c r="X759" s="1251" t="s">
        <v>2077</v>
      </c>
      <c r="Y759" s="1251">
        <v>408</v>
      </c>
      <c r="Z759" s="1251">
        <v>2</v>
      </c>
      <c r="AA759" s="1251" t="b">
        <v>0</v>
      </c>
    </row>
    <row r="760" spans="1:27" ht="12">
      <c r="A760" s="1251">
        <v>25</v>
      </c>
      <c r="B760" s="1251">
        <v>770</v>
      </c>
      <c r="C760" s="1251" t="s">
        <v>1771</v>
      </c>
      <c r="D760" s="1251">
        <v>408206</v>
      </c>
      <c r="E760" s="1251" t="s">
        <v>1321</v>
      </c>
      <c r="F760" s="1251">
        <v>2019</v>
      </c>
      <c r="G760" s="1252">
        <v>7155</v>
      </c>
      <c r="H760" s="1252">
        <v>3268</v>
      </c>
      <c r="I760" s="1252">
        <v>6662</v>
      </c>
      <c r="J760" s="1252">
        <v>6178</v>
      </c>
      <c r="K760" s="1252">
        <v>6298</v>
      </c>
      <c r="L760" s="1252">
        <v>4387</v>
      </c>
      <c r="M760" s="1252">
        <v>6465</v>
      </c>
      <c r="N760" s="1252">
        <v>6716</v>
      </c>
      <c r="O760" s="1252">
        <v>6199</v>
      </c>
      <c r="P760" s="1252">
        <v>6432</v>
      </c>
      <c r="Q760" s="1252">
        <v>4892</v>
      </c>
      <c r="R760" s="1252">
        <v>6459</v>
      </c>
      <c r="S760" s="1252">
        <v>71111</v>
      </c>
      <c r="T760" s="1252">
        <v>0</v>
      </c>
      <c r="U760" s="1251" t="s">
        <v>1065</v>
      </c>
      <c r="V760" s="1251" t="s">
        <v>402</v>
      </c>
      <c r="W760" s="1251" t="s">
        <v>402</v>
      </c>
      <c r="X760" s="1251" t="s">
        <v>2077</v>
      </c>
      <c r="Y760" s="1251">
        <v>408</v>
      </c>
      <c r="Z760" s="1251">
        <v>2</v>
      </c>
      <c r="AA760" s="1251" t="b">
        <v>0</v>
      </c>
    </row>
    <row r="761" spans="1:27" ht="12">
      <c r="A761" s="1251">
        <v>25</v>
      </c>
      <c r="B761" s="1251">
        <v>770</v>
      </c>
      <c r="C761" s="1251" t="s">
        <v>1771</v>
      </c>
      <c r="D761" s="1251">
        <v>521100</v>
      </c>
      <c r="E761" s="1251" t="s">
        <v>2095</v>
      </c>
      <c r="F761" s="1251">
        <v>2019</v>
      </c>
      <c r="G761" s="1252">
        <v>-157816.29000000001</v>
      </c>
      <c r="H761" s="1252">
        <v>-132024.16</v>
      </c>
      <c r="I761" s="1252">
        <v>-159249.70000000001</v>
      </c>
      <c r="J761" s="1252">
        <v>-163995.82999999999</v>
      </c>
      <c r="K761" s="1252">
        <v>-163945.25</v>
      </c>
      <c r="L761" s="1252">
        <v>-149560.59</v>
      </c>
      <c r="M761" s="1252">
        <v>-151481.10000000001</v>
      </c>
      <c r="N761" s="1252">
        <v>-173756.26000000001</v>
      </c>
      <c r="O761" s="1252">
        <v>-147517.29999999999</v>
      </c>
      <c r="P761" s="1252">
        <v>-157297.10000000001</v>
      </c>
      <c r="Q761" s="1252">
        <v>-145841.76999999999</v>
      </c>
      <c r="R761" s="1252">
        <v>-159263.64999999999</v>
      </c>
      <c r="S761" s="1252">
        <v>-1861749</v>
      </c>
      <c r="T761" s="1252">
        <v>0</v>
      </c>
      <c r="U761" s="1251" t="s">
        <v>1065</v>
      </c>
      <c r="V761" s="1251" t="s">
        <v>1286</v>
      </c>
      <c r="W761" s="1251" t="s">
        <v>2096</v>
      </c>
      <c r="X761" s="1251" t="s">
        <v>2077</v>
      </c>
      <c r="Y761" s="1251">
        <v>521</v>
      </c>
      <c r="Z761" s="1251">
        <v>1</v>
      </c>
      <c r="AA761" s="1251" t="b">
        <v>0</v>
      </c>
    </row>
    <row r="762" spans="1:27" ht="12">
      <c r="A762" s="1251">
        <v>25</v>
      </c>
      <c r="B762" s="1251">
        <v>770</v>
      </c>
      <c r="C762" s="1251" t="s">
        <v>1771</v>
      </c>
      <c r="D762" s="1251">
        <v>521200</v>
      </c>
      <c r="E762" s="1251" t="s">
        <v>2097</v>
      </c>
      <c r="F762" s="1251">
        <v>2019</v>
      </c>
      <c r="G762" s="1252">
        <v>-11718.08</v>
      </c>
      <c r="H762" s="1252">
        <v>-9107.7700000000004</v>
      </c>
      <c r="I762" s="1252">
        <v>-11402.9</v>
      </c>
      <c r="J762" s="1252">
        <v>-11723.42</v>
      </c>
      <c r="K762" s="1252">
        <v>-11723.200000000001</v>
      </c>
      <c r="L762" s="1252">
        <v>-10329.530000000001</v>
      </c>
      <c r="M762" s="1252">
        <v>-11265.98</v>
      </c>
      <c r="N762" s="1252">
        <v>-13137.43</v>
      </c>
      <c r="O762" s="1252">
        <v>-10875.99</v>
      </c>
      <c r="P762" s="1252">
        <v>22537.919999999998</v>
      </c>
      <c r="Q762" s="1252">
        <v>-8691.2299999999996</v>
      </c>
      <c r="R762" s="1252">
        <v>-9663.4200000000001</v>
      </c>
      <c r="S762" s="1252">
        <v>-97101.029999999999</v>
      </c>
      <c r="T762" s="1252">
        <v>0</v>
      </c>
      <c r="U762" s="1251" t="s">
        <v>1065</v>
      </c>
      <c r="V762" s="1251" t="s">
        <v>1286</v>
      </c>
      <c r="W762" s="1251" t="s">
        <v>2096</v>
      </c>
      <c r="X762" s="1251" t="s">
        <v>2077</v>
      </c>
      <c r="Y762" s="1251">
        <v>521</v>
      </c>
      <c r="Z762" s="1251">
        <v>2</v>
      </c>
      <c r="AA762" s="1251" t="b">
        <v>0</v>
      </c>
    </row>
    <row r="763" spans="1:27" ht="12">
      <c r="A763" s="1251">
        <v>25</v>
      </c>
      <c r="B763" s="1251">
        <v>770</v>
      </c>
      <c r="C763" s="1251" t="s">
        <v>1771</v>
      </c>
      <c r="D763" s="1251">
        <v>521400</v>
      </c>
      <c r="E763" s="1251" t="s">
        <v>2167</v>
      </c>
      <c r="F763" s="1251">
        <v>2019</v>
      </c>
      <c r="G763" s="1252">
        <v>-6876.8000000000002</v>
      </c>
      <c r="H763" s="1252">
        <v>-5372.5</v>
      </c>
      <c r="I763" s="1252">
        <v>-6661.8999999999996</v>
      </c>
      <c r="J763" s="1252">
        <v>-6876.8000000000002</v>
      </c>
      <c r="K763" s="1252">
        <v>-6876.8000000000002</v>
      </c>
      <c r="L763" s="1252">
        <v>-6232.1000000000004</v>
      </c>
      <c r="M763" s="1252">
        <v>-6232.1000000000004</v>
      </c>
      <c r="N763" s="1252">
        <v>-7306.6000000000004</v>
      </c>
      <c r="O763" s="1252">
        <v>-6017.1999999999998</v>
      </c>
      <c r="P763" s="1252">
        <v>-6447</v>
      </c>
      <c r="Q763" s="1252">
        <v>-5966.0299999999997</v>
      </c>
      <c r="R763" s="1252">
        <v>-6334.4399999999996</v>
      </c>
      <c r="S763" s="1252">
        <v>-77200.26999999999</v>
      </c>
      <c r="T763" s="1252">
        <v>0</v>
      </c>
      <c r="U763" s="1251" t="s">
        <v>1065</v>
      </c>
      <c r="V763" s="1251" t="s">
        <v>1286</v>
      </c>
      <c r="W763" s="1251" t="s">
        <v>2096</v>
      </c>
      <c r="X763" s="1251" t="s">
        <v>2077</v>
      </c>
      <c r="Y763" s="1251">
        <v>521</v>
      </c>
      <c r="Z763" s="1251">
        <v>4</v>
      </c>
      <c r="AA763" s="1251" t="b">
        <v>0</v>
      </c>
    </row>
    <row r="764" spans="1:27" ht="12">
      <c r="A764" s="1251">
        <v>25</v>
      </c>
      <c r="B764" s="1251">
        <v>770</v>
      </c>
      <c r="C764" s="1251" t="s">
        <v>1771</v>
      </c>
      <c r="D764" s="1251">
        <v>701110</v>
      </c>
      <c r="E764" s="1251" t="s">
        <v>2141</v>
      </c>
      <c r="F764" s="1251">
        <v>2019</v>
      </c>
      <c r="G764" s="1252">
        <v>214.44</v>
      </c>
      <c r="H764" s="1252">
        <v>285.92000000000002</v>
      </c>
      <c r="I764" s="1252">
        <v>285.92000000000002</v>
      </c>
      <c r="J764" s="1252">
        <v>285.92000000000002</v>
      </c>
      <c r="K764" s="1252">
        <v>287.48000000000002</v>
      </c>
      <c r="L764" s="1252">
        <v>438.24000000000001</v>
      </c>
      <c r="M764" s="1252">
        <v>219.12</v>
      </c>
      <c r="N764" s="1252">
        <v>292.16000000000003</v>
      </c>
      <c r="O764" s="1252">
        <v>219.12</v>
      </c>
      <c r="P764" s="1252">
        <v>292.16000000000003</v>
      </c>
      <c r="Q764" s="1252">
        <v>292.16000000000003</v>
      </c>
      <c r="R764" s="1252">
        <v>365.19999999999999</v>
      </c>
      <c r="S764" s="1252">
        <v>3477.8399999999992</v>
      </c>
      <c r="T764" s="1252">
        <v>0</v>
      </c>
      <c r="U764" s="1251" t="s">
        <v>1065</v>
      </c>
      <c r="V764" s="1251" t="s">
        <v>397</v>
      </c>
      <c r="W764" s="1251" t="s">
        <v>1931</v>
      </c>
      <c r="X764" s="1251" t="s">
        <v>2077</v>
      </c>
      <c r="Y764" s="1251">
        <v>701</v>
      </c>
      <c r="Z764" s="1251">
        <v>1</v>
      </c>
      <c r="AA764" s="1251" t="b">
        <v>0</v>
      </c>
    </row>
    <row r="765" spans="1:27" ht="12">
      <c r="A765" s="1251">
        <v>25</v>
      </c>
      <c r="B765" s="1251">
        <v>770</v>
      </c>
      <c r="C765" s="1251" t="s">
        <v>1771</v>
      </c>
      <c r="D765" s="1251">
        <v>701310</v>
      </c>
      <c r="E765" s="1251" t="s">
        <v>2168</v>
      </c>
      <c r="F765" s="1251">
        <v>2019</v>
      </c>
      <c r="G765" s="1252">
        <v>595.88</v>
      </c>
      <c r="H765" s="1252">
        <v>571.84000000000003</v>
      </c>
      <c r="I765" s="1252">
        <v>571.84000000000003</v>
      </c>
      <c r="J765" s="1252">
        <v>571.84000000000003</v>
      </c>
      <c r="K765" s="1252">
        <v>574.96000000000004</v>
      </c>
      <c r="L765" s="1252">
        <v>876.48000000000002</v>
      </c>
      <c r="M765" s="1252">
        <v>657.36000000000001</v>
      </c>
      <c r="N765" s="1252">
        <v>584.32000000000005</v>
      </c>
      <c r="O765" s="1252">
        <v>584.32000000000005</v>
      </c>
      <c r="P765" s="1252">
        <v>584.32000000000005</v>
      </c>
      <c r="Q765" s="1252">
        <v>584.32000000000005</v>
      </c>
      <c r="R765" s="1252">
        <v>730.39999999999998</v>
      </c>
      <c r="S765" s="1252">
        <v>7487.8799999999983</v>
      </c>
      <c r="T765" s="1252">
        <v>0</v>
      </c>
      <c r="U765" s="1251" t="s">
        <v>1065</v>
      </c>
      <c r="V765" s="1251" t="s">
        <v>397</v>
      </c>
      <c r="W765" s="1251" t="s">
        <v>1931</v>
      </c>
      <c r="X765" s="1251" t="s">
        <v>2077</v>
      </c>
      <c r="Y765" s="1251">
        <v>701</v>
      </c>
      <c r="Z765" s="1251">
        <v>3</v>
      </c>
      <c r="AA765" s="1251" t="b">
        <v>0</v>
      </c>
    </row>
    <row r="766" spans="1:27" ht="12">
      <c r="A766" s="1251">
        <v>25</v>
      </c>
      <c r="B766" s="1251">
        <v>770</v>
      </c>
      <c r="C766" s="1251" t="s">
        <v>1771</v>
      </c>
      <c r="D766" s="1251">
        <v>701319</v>
      </c>
      <c r="E766" s="1251" t="s">
        <v>2169</v>
      </c>
      <c r="F766" s="1251">
        <v>2019</v>
      </c>
      <c r="G766" s="1252">
        <v>0</v>
      </c>
      <c r="H766" s="1252">
        <v>0</v>
      </c>
      <c r="I766" s="1252">
        <v>0</v>
      </c>
      <c r="J766" s="1252">
        <v>0</v>
      </c>
      <c r="K766" s="1252">
        <v>0</v>
      </c>
      <c r="L766" s="1252">
        <v>244.58000000000001</v>
      </c>
      <c r="M766" s="1252">
        <v>0</v>
      </c>
      <c r="N766" s="1252">
        <v>0</v>
      </c>
      <c r="O766" s="1252">
        <v>0</v>
      </c>
      <c r="P766" s="1252">
        <v>0</v>
      </c>
      <c r="Q766" s="1252">
        <v>0</v>
      </c>
      <c r="R766" s="1252">
        <v>0</v>
      </c>
      <c r="S766" s="1252">
        <v>244.58000000000001</v>
      </c>
      <c r="T766" s="1252">
        <v>0</v>
      </c>
      <c r="U766" s="1251" t="s">
        <v>1065</v>
      </c>
      <c r="V766" s="1251" t="s">
        <v>397</v>
      </c>
      <c r="W766" s="1251" t="s">
        <v>1933</v>
      </c>
      <c r="X766" s="1251" t="s">
        <v>2077</v>
      </c>
      <c r="Y766" s="1251">
        <v>701</v>
      </c>
      <c r="Z766" s="1251">
        <v>3</v>
      </c>
      <c r="AA766" s="1251" t="b">
        <v>0</v>
      </c>
    </row>
    <row r="767" spans="1:27" ht="12">
      <c r="A767" s="1251">
        <v>25</v>
      </c>
      <c r="B767" s="1251">
        <v>770</v>
      </c>
      <c r="C767" s="1251" t="s">
        <v>1771</v>
      </c>
      <c r="D767" s="1251">
        <v>701419</v>
      </c>
      <c r="E767" s="1251" t="s">
        <v>2170</v>
      </c>
      <c r="F767" s="1251">
        <v>2019</v>
      </c>
      <c r="G767" s="1252">
        <v>0</v>
      </c>
      <c r="H767" s="1252">
        <v>0</v>
      </c>
      <c r="I767" s="1252">
        <v>0</v>
      </c>
      <c r="J767" s="1252">
        <v>482.49000000000001</v>
      </c>
      <c r="K767" s="1252">
        <v>0</v>
      </c>
      <c r="L767" s="1252">
        <v>0</v>
      </c>
      <c r="M767" s="1252">
        <v>0</v>
      </c>
      <c r="N767" s="1252">
        <v>0</v>
      </c>
      <c r="O767" s="1252">
        <v>0</v>
      </c>
      <c r="P767" s="1252">
        <v>0</v>
      </c>
      <c r="Q767" s="1252">
        <v>0</v>
      </c>
      <c r="R767" s="1252">
        <v>0</v>
      </c>
      <c r="S767" s="1252">
        <v>482.49000000000001</v>
      </c>
      <c r="T767" s="1252">
        <v>0</v>
      </c>
      <c r="U767" s="1251" t="s">
        <v>1065</v>
      </c>
      <c r="V767" s="1251" t="s">
        <v>397</v>
      </c>
      <c r="W767" s="1251" t="s">
        <v>1933</v>
      </c>
      <c r="X767" s="1251" t="s">
        <v>2077</v>
      </c>
      <c r="Y767" s="1251">
        <v>701</v>
      </c>
      <c r="Z767" s="1251">
        <v>4</v>
      </c>
      <c r="AA767" s="1251" t="b">
        <v>0</v>
      </c>
    </row>
    <row r="768" spans="1:27" ht="12">
      <c r="A768" s="1251">
        <v>25</v>
      </c>
      <c r="B768" s="1251">
        <v>770</v>
      </c>
      <c r="C768" s="1251" t="s">
        <v>1771</v>
      </c>
      <c r="D768" s="1251">
        <v>701810</v>
      </c>
      <c r="E768" s="1251" t="s">
        <v>2098</v>
      </c>
      <c r="F768" s="1251">
        <v>2019</v>
      </c>
      <c r="G768" s="1252">
        <v>2642.3800000000001</v>
      </c>
      <c r="H768" s="1252">
        <v>2592.3000000000002</v>
      </c>
      <c r="I768" s="1252">
        <v>2592.3000000000002</v>
      </c>
      <c r="J768" s="1252">
        <v>2390.4699999999998</v>
      </c>
      <c r="K768" s="1252">
        <v>2567.6500000000001</v>
      </c>
      <c r="L768" s="1252">
        <v>2491.02</v>
      </c>
      <c r="M768" s="1252">
        <v>2235.6199999999999</v>
      </c>
      <c r="N768" s="1252">
        <v>2261.1599999999999</v>
      </c>
      <c r="O768" s="1252">
        <v>2899.6599999999999</v>
      </c>
      <c r="P768" s="1252">
        <v>2209.3200000000002</v>
      </c>
      <c r="Q768" s="1252">
        <v>2132.6999999999998</v>
      </c>
      <c r="R768" s="1252">
        <v>2234.8600000000001</v>
      </c>
      <c r="S768" s="1252">
        <v>29249.440000000002</v>
      </c>
      <c r="T768" s="1252">
        <v>0</v>
      </c>
      <c r="U768" s="1251" t="s">
        <v>1065</v>
      </c>
      <c r="V768" s="1251" t="s">
        <v>397</v>
      </c>
      <c r="W768" s="1251" t="s">
        <v>1931</v>
      </c>
      <c r="X768" s="1251" t="s">
        <v>2077</v>
      </c>
      <c r="Y768" s="1251">
        <v>701</v>
      </c>
      <c r="Z768" s="1251">
        <v>8</v>
      </c>
      <c r="AA768" s="1251" t="b">
        <v>0</v>
      </c>
    </row>
    <row r="769" spans="1:27" ht="12">
      <c r="A769" s="1251">
        <v>25</v>
      </c>
      <c r="B769" s="1251">
        <v>770</v>
      </c>
      <c r="C769" s="1251" t="s">
        <v>1771</v>
      </c>
      <c r="D769" s="1251">
        <v>704810</v>
      </c>
      <c r="E769" s="1251" t="s">
        <v>2099</v>
      </c>
      <c r="F769" s="1251">
        <v>2019</v>
      </c>
      <c r="G769" s="1252">
        <v>665.26999999999998</v>
      </c>
      <c r="H769" s="1252">
        <v>718.84000000000003</v>
      </c>
      <c r="I769" s="1252">
        <v>797.25999999999999</v>
      </c>
      <c r="J769" s="1252">
        <v>761.51999999999998</v>
      </c>
      <c r="K769" s="1252">
        <v>619.32000000000005</v>
      </c>
      <c r="L769" s="1252">
        <v>765.82000000000005</v>
      </c>
      <c r="M769" s="1252">
        <v>598.00999999999999</v>
      </c>
      <c r="N769" s="1252">
        <v>610.12</v>
      </c>
      <c r="O769" s="1252">
        <v>1021.67</v>
      </c>
      <c r="P769" s="1252">
        <v>610.32000000000005</v>
      </c>
      <c r="Q769" s="1252">
        <v>621.21000000000004</v>
      </c>
      <c r="R769" s="1252">
        <v>689.91999999999996</v>
      </c>
      <c r="S769" s="1252">
        <v>8479.2799999999988</v>
      </c>
      <c r="T769" s="1252">
        <v>0</v>
      </c>
      <c r="U769" s="1251" t="s">
        <v>1065</v>
      </c>
      <c r="V769" s="1251" t="s">
        <v>397</v>
      </c>
      <c r="W769" s="1251" t="s">
        <v>1948</v>
      </c>
      <c r="X769" s="1251" t="s">
        <v>2077</v>
      </c>
      <c r="Y769" s="1251">
        <v>704</v>
      </c>
      <c r="Z769" s="1251">
        <v>8</v>
      </c>
      <c r="AA769" s="1251" t="b">
        <v>0</v>
      </c>
    </row>
    <row r="770" spans="1:27" ht="12">
      <c r="A770" s="1251">
        <v>25</v>
      </c>
      <c r="B770" s="1251">
        <v>770</v>
      </c>
      <c r="C770" s="1251" t="s">
        <v>1771</v>
      </c>
      <c r="D770" s="1251">
        <v>704813</v>
      </c>
      <c r="E770" s="1251" t="s">
        <v>2100</v>
      </c>
      <c r="F770" s="1251">
        <v>2019</v>
      </c>
      <c r="G770" s="1252">
        <v>38.689999999999998</v>
      </c>
      <c r="H770" s="1252">
        <v>57.509999999999998</v>
      </c>
      <c r="I770" s="1252">
        <v>54.049999999999997</v>
      </c>
      <c r="J770" s="1252">
        <v>50.380000000000003</v>
      </c>
      <c r="K770" s="1252">
        <v>41.710000000000001</v>
      </c>
      <c r="L770" s="1252">
        <v>50.409999999999997</v>
      </c>
      <c r="M770" s="1252">
        <v>40.719999999999999</v>
      </c>
      <c r="N770" s="1252">
        <v>43.979999999999997</v>
      </c>
      <c r="O770" s="1252">
        <v>69.569999999999993</v>
      </c>
      <c r="P770" s="1252">
        <v>43.109999999999999</v>
      </c>
      <c r="Q770" s="1252">
        <v>40.649999999999999</v>
      </c>
      <c r="R770" s="1252">
        <v>46.939999999999998</v>
      </c>
      <c r="S770" s="1252">
        <v>577.72000000000003</v>
      </c>
      <c r="T770" s="1252">
        <v>0</v>
      </c>
      <c r="U770" s="1251" t="s">
        <v>1065</v>
      </c>
      <c r="V770" s="1251" t="s">
        <v>397</v>
      </c>
      <c r="W770" s="1251" t="s">
        <v>1948</v>
      </c>
      <c r="X770" s="1251" t="s">
        <v>2077</v>
      </c>
      <c r="Y770" s="1251">
        <v>704</v>
      </c>
      <c r="Z770" s="1251">
        <v>8</v>
      </c>
      <c r="AA770" s="1251" t="b">
        <v>0</v>
      </c>
    </row>
    <row r="771" spans="1:27" ht="12">
      <c r="A771" s="1251">
        <v>25</v>
      </c>
      <c r="B771" s="1251">
        <v>770</v>
      </c>
      <c r="C771" s="1251" t="s">
        <v>1771</v>
      </c>
      <c r="D771" s="1251">
        <v>704837</v>
      </c>
      <c r="E771" s="1251" t="s">
        <v>2101</v>
      </c>
      <c r="F771" s="1251">
        <v>2019</v>
      </c>
      <c r="G771" s="1252">
        <v>185.15000000000001</v>
      </c>
      <c r="H771" s="1252">
        <v>253.74000000000001</v>
      </c>
      <c r="I771" s="1252">
        <v>224.74000000000001</v>
      </c>
      <c r="J771" s="1252">
        <v>254.31</v>
      </c>
      <c r="K771" s="1252">
        <v>214.22</v>
      </c>
      <c r="L771" s="1252">
        <v>321.56</v>
      </c>
      <c r="M771" s="1252">
        <v>201.56999999999999</v>
      </c>
      <c r="N771" s="1252">
        <v>195.55000000000001</v>
      </c>
      <c r="O771" s="1252">
        <v>323.22000000000003</v>
      </c>
      <c r="P771" s="1252">
        <v>195.41</v>
      </c>
      <c r="Q771" s="1252">
        <v>207.53999999999999</v>
      </c>
      <c r="R771" s="1252">
        <v>289.02999999999997</v>
      </c>
      <c r="S771" s="1252">
        <v>2866.04</v>
      </c>
      <c r="T771" s="1252">
        <v>0</v>
      </c>
      <c r="U771" s="1251" t="s">
        <v>1065</v>
      </c>
      <c r="V771" s="1251" t="s">
        <v>397</v>
      </c>
      <c r="W771" s="1251" t="s">
        <v>1948</v>
      </c>
      <c r="X771" s="1251" t="s">
        <v>2077</v>
      </c>
      <c r="Y771" s="1251">
        <v>704</v>
      </c>
      <c r="Z771" s="1251">
        <v>8</v>
      </c>
      <c r="AA771" s="1251" t="b">
        <v>0</v>
      </c>
    </row>
    <row r="772" spans="1:27" ht="12">
      <c r="A772" s="1251">
        <v>25</v>
      </c>
      <c r="B772" s="1251">
        <v>770</v>
      </c>
      <c r="C772" s="1251" t="s">
        <v>1771</v>
      </c>
      <c r="D772" s="1251">
        <v>704838</v>
      </c>
      <c r="E772" s="1251" t="s">
        <v>2102</v>
      </c>
      <c r="F772" s="1251">
        <v>2019</v>
      </c>
      <c r="G772" s="1252">
        <v>127</v>
      </c>
      <c r="H772" s="1252">
        <v>127</v>
      </c>
      <c r="I772" s="1252">
        <v>127</v>
      </c>
      <c r="J772" s="1252">
        <v>127</v>
      </c>
      <c r="K772" s="1252">
        <v>127</v>
      </c>
      <c r="L772" s="1252">
        <v>127</v>
      </c>
      <c r="M772" s="1252">
        <v>127</v>
      </c>
      <c r="N772" s="1252">
        <v>127</v>
      </c>
      <c r="O772" s="1252">
        <v>127</v>
      </c>
      <c r="P772" s="1252">
        <v>127</v>
      </c>
      <c r="Q772" s="1252">
        <v>127</v>
      </c>
      <c r="R772" s="1252">
        <v>127</v>
      </c>
      <c r="S772" s="1252">
        <v>1524</v>
      </c>
      <c r="T772" s="1252">
        <v>0</v>
      </c>
      <c r="U772" s="1251" t="s">
        <v>1065</v>
      </c>
      <c r="V772" s="1251" t="s">
        <v>397</v>
      </c>
      <c r="W772" s="1251" t="s">
        <v>1948</v>
      </c>
      <c r="X772" s="1251" t="s">
        <v>2077</v>
      </c>
      <c r="Y772" s="1251">
        <v>704</v>
      </c>
      <c r="Z772" s="1251">
        <v>8</v>
      </c>
      <c r="AA772" s="1251" t="b">
        <v>0</v>
      </c>
    </row>
    <row r="773" spans="1:27" ht="12">
      <c r="A773" s="1251">
        <v>25</v>
      </c>
      <c r="B773" s="1251">
        <v>770</v>
      </c>
      <c r="C773" s="1251" t="s">
        <v>1771</v>
      </c>
      <c r="D773" s="1251">
        <v>704840</v>
      </c>
      <c r="E773" s="1251" t="s">
        <v>2103</v>
      </c>
      <c r="F773" s="1251">
        <v>2019</v>
      </c>
      <c r="G773" s="1252">
        <v>14.550000000000001</v>
      </c>
      <c r="H773" s="1252">
        <v>15.73</v>
      </c>
      <c r="I773" s="1252">
        <v>17.289999999999999</v>
      </c>
      <c r="J773" s="1252">
        <v>16.289999999999999</v>
      </c>
      <c r="K773" s="1252">
        <v>13.029999999999999</v>
      </c>
      <c r="L773" s="1252">
        <v>16.390000000000001</v>
      </c>
      <c r="M773" s="1252">
        <v>12.25</v>
      </c>
      <c r="N773" s="1252">
        <v>12.08</v>
      </c>
      <c r="O773" s="1252">
        <v>20.23</v>
      </c>
      <c r="P773" s="1252">
        <v>12.32</v>
      </c>
      <c r="Q773" s="1252">
        <v>13.01</v>
      </c>
      <c r="R773" s="1252">
        <v>14.449999999999999</v>
      </c>
      <c r="S773" s="1252">
        <v>177.61999999999998</v>
      </c>
      <c r="T773" s="1252">
        <v>0</v>
      </c>
      <c r="U773" s="1251" t="s">
        <v>1065</v>
      </c>
      <c r="V773" s="1251" t="s">
        <v>397</v>
      </c>
      <c r="W773" s="1251" t="s">
        <v>1948</v>
      </c>
      <c r="X773" s="1251" t="s">
        <v>2077</v>
      </c>
      <c r="Y773" s="1251">
        <v>704</v>
      </c>
      <c r="Z773" s="1251">
        <v>8</v>
      </c>
      <c r="AA773" s="1251" t="b">
        <v>0</v>
      </c>
    </row>
    <row r="774" spans="1:27" ht="12">
      <c r="A774" s="1251">
        <v>25</v>
      </c>
      <c r="B774" s="1251">
        <v>770</v>
      </c>
      <c r="C774" s="1251" t="s">
        <v>1771</v>
      </c>
      <c r="D774" s="1251">
        <v>704842</v>
      </c>
      <c r="E774" s="1251" t="s">
        <v>2104</v>
      </c>
      <c r="F774" s="1251">
        <v>2019</v>
      </c>
      <c r="G774" s="1252">
        <v>21.07</v>
      </c>
      <c r="H774" s="1252">
        <v>23.719999999999999</v>
      </c>
      <c r="I774" s="1252">
        <v>25.77</v>
      </c>
      <c r="J774" s="1252">
        <v>24.280000000000001</v>
      </c>
      <c r="K774" s="1252">
        <v>19.34</v>
      </c>
      <c r="L774" s="1252">
        <v>23.68</v>
      </c>
      <c r="M774" s="1252">
        <v>16.879999999999999</v>
      </c>
      <c r="N774" s="1252">
        <v>16.699999999999999</v>
      </c>
      <c r="O774" s="1252">
        <v>27.98</v>
      </c>
      <c r="P774" s="1252">
        <v>16.07</v>
      </c>
      <c r="Q774" s="1252">
        <v>16.879999999999999</v>
      </c>
      <c r="R774" s="1252">
        <v>18.359999999999999</v>
      </c>
      <c r="S774" s="1252">
        <v>250.72999999999996</v>
      </c>
      <c r="T774" s="1252">
        <v>0</v>
      </c>
      <c r="U774" s="1251" t="s">
        <v>1065</v>
      </c>
      <c r="V774" s="1251" t="s">
        <v>397</v>
      </c>
      <c r="W774" s="1251" t="s">
        <v>1948</v>
      </c>
      <c r="X774" s="1251" t="s">
        <v>2077</v>
      </c>
      <c r="Y774" s="1251">
        <v>704</v>
      </c>
      <c r="Z774" s="1251">
        <v>8</v>
      </c>
      <c r="AA774" s="1251" t="b">
        <v>0</v>
      </c>
    </row>
    <row r="775" spans="1:27" ht="12">
      <c r="A775" s="1251">
        <v>25</v>
      </c>
      <c r="B775" s="1251">
        <v>770</v>
      </c>
      <c r="C775" s="1251" t="s">
        <v>1771</v>
      </c>
      <c r="D775" s="1251">
        <v>710500</v>
      </c>
      <c r="E775" s="1251" t="s">
        <v>2143</v>
      </c>
      <c r="F775" s="1251">
        <v>2019</v>
      </c>
      <c r="G775" s="1252">
        <v>87286.600000000006</v>
      </c>
      <c r="H775" s="1252">
        <v>87271.289999999994</v>
      </c>
      <c r="I775" s="1252">
        <v>87686.309999999998</v>
      </c>
      <c r="J775" s="1252">
        <v>87838.279999999999</v>
      </c>
      <c r="K775" s="1252">
        <v>87919.089999999997</v>
      </c>
      <c r="L775" s="1252">
        <v>88282.710000000006</v>
      </c>
      <c r="M775" s="1252">
        <v>88262.169999999998</v>
      </c>
      <c r="N775" s="1252">
        <v>89780.979999999996</v>
      </c>
      <c r="O775" s="1252">
        <v>89026.419999999998</v>
      </c>
      <c r="P775" s="1252">
        <v>89170.050000000003</v>
      </c>
      <c r="Q775" s="1252">
        <v>89353.330000000002</v>
      </c>
      <c r="R775" s="1252">
        <v>89588.110000000001</v>
      </c>
      <c r="S775" s="1252">
        <v>1061465.3400000001</v>
      </c>
      <c r="T775" s="1252">
        <v>0</v>
      </c>
      <c r="U775" s="1251" t="s">
        <v>1065</v>
      </c>
      <c r="V775" s="1251" t="s">
        <v>397</v>
      </c>
      <c r="W775" s="1251" t="s">
        <v>2144</v>
      </c>
      <c r="X775" s="1251" t="s">
        <v>2077</v>
      </c>
      <c r="Y775" s="1251">
        <v>710</v>
      </c>
      <c r="Z775" s="1251">
        <v>5</v>
      </c>
      <c r="AA775" s="1251" t="b">
        <v>0</v>
      </c>
    </row>
    <row r="776" spans="1:27" ht="12">
      <c r="A776" s="1251">
        <v>25</v>
      </c>
      <c r="B776" s="1251">
        <v>770</v>
      </c>
      <c r="C776" s="1251" t="s">
        <v>1771</v>
      </c>
      <c r="D776" s="1251">
        <v>715100</v>
      </c>
      <c r="E776" s="1251" t="s">
        <v>2107</v>
      </c>
      <c r="F776" s="1251">
        <v>2019</v>
      </c>
      <c r="G776" s="1252">
        <v>0</v>
      </c>
      <c r="H776" s="1252">
        <v>0</v>
      </c>
      <c r="I776" s="1252">
        <v>0</v>
      </c>
      <c r="J776" s="1252">
        <v>3531.0999999999999</v>
      </c>
      <c r="K776" s="1252">
        <v>3385.27</v>
      </c>
      <c r="L776" s="1252">
        <v>1803.8800000000001</v>
      </c>
      <c r="M776" s="1252">
        <v>2509.0100000000002</v>
      </c>
      <c r="N776" s="1252">
        <v>2407.5300000000002</v>
      </c>
      <c r="O776" s="1252">
        <v>2957.3299999999999</v>
      </c>
      <c r="P776" s="1252">
        <v>2885.9000000000001</v>
      </c>
      <c r="Q776" s="1252">
        <v>6001.0100000000002</v>
      </c>
      <c r="R776" s="1252">
        <v>5384.7299999999996</v>
      </c>
      <c r="S776" s="1252">
        <v>30865.760000000006</v>
      </c>
      <c r="T776" s="1252">
        <v>0</v>
      </c>
      <c r="U776" s="1251" t="s">
        <v>1065</v>
      </c>
      <c r="V776" s="1251" t="s">
        <v>397</v>
      </c>
      <c r="W776" s="1251" t="s">
        <v>1953</v>
      </c>
      <c r="X776" s="1251" t="s">
        <v>2077</v>
      </c>
      <c r="Y776" s="1251">
        <v>715</v>
      </c>
      <c r="Z776" s="1251">
        <v>1</v>
      </c>
      <c r="AA776" s="1251" t="b">
        <v>0</v>
      </c>
    </row>
    <row r="777" spans="1:27" ht="12">
      <c r="A777" s="1251">
        <v>25</v>
      </c>
      <c r="B777" s="1251">
        <v>770</v>
      </c>
      <c r="C777" s="1251" t="s">
        <v>1771</v>
      </c>
      <c r="D777" s="1251">
        <v>715300</v>
      </c>
      <c r="E777" s="1251" t="s">
        <v>2171</v>
      </c>
      <c r="F777" s="1251">
        <v>2019</v>
      </c>
      <c r="G777" s="1252">
        <v>4353.3299999999999</v>
      </c>
      <c r="H777" s="1252">
        <v>3954.5700000000002</v>
      </c>
      <c r="I777" s="1252">
        <v>4254.2299999999996</v>
      </c>
      <c r="J777" s="1252">
        <v>-82.730000000000004</v>
      </c>
      <c r="K777" s="1252">
        <v>127.16</v>
      </c>
      <c r="L777" s="1252">
        <v>39.710000000000001</v>
      </c>
      <c r="M777" s="1252">
        <v>104.25</v>
      </c>
      <c r="N777" s="1252">
        <v>111.45</v>
      </c>
      <c r="O777" s="1252">
        <v>103.45</v>
      </c>
      <c r="P777" s="1252">
        <v>109.58</v>
      </c>
      <c r="Q777" s="1252">
        <v>107.45999999999999</v>
      </c>
      <c r="R777" s="1252">
        <v>111.98999999999999</v>
      </c>
      <c r="S777" s="1252">
        <v>13294.449999999999</v>
      </c>
      <c r="T777" s="1252">
        <v>0</v>
      </c>
      <c r="U777" s="1251" t="s">
        <v>1065</v>
      </c>
      <c r="V777" s="1251" t="s">
        <v>397</v>
      </c>
      <c r="W777" s="1251" t="s">
        <v>1953</v>
      </c>
      <c r="X777" s="1251" t="s">
        <v>2077</v>
      </c>
      <c r="Y777" s="1251">
        <v>715</v>
      </c>
      <c r="Z777" s="1251">
        <v>3</v>
      </c>
      <c r="AA777" s="1251" t="b">
        <v>0</v>
      </c>
    </row>
    <row r="778" spans="1:27" ht="12">
      <c r="A778" s="1251">
        <v>25</v>
      </c>
      <c r="B778" s="1251">
        <v>770</v>
      </c>
      <c r="C778" s="1251" t="s">
        <v>1771</v>
      </c>
      <c r="D778" s="1251">
        <v>716100</v>
      </c>
      <c r="E778" s="1251" t="s">
        <v>2108</v>
      </c>
      <c r="F778" s="1251">
        <v>2019</v>
      </c>
      <c r="G778" s="1252">
        <v>0</v>
      </c>
      <c r="H778" s="1252">
        <v>0</v>
      </c>
      <c r="I778" s="1252">
        <v>0</v>
      </c>
      <c r="J778" s="1252">
        <v>199.38999999999999</v>
      </c>
      <c r="K778" s="1252">
        <v>137.53</v>
      </c>
      <c r="L778" s="1252">
        <v>154.25</v>
      </c>
      <c r="M778" s="1252">
        <v>170.34</v>
      </c>
      <c r="N778" s="1252">
        <v>183.30000000000001</v>
      </c>
      <c r="O778" s="1252">
        <v>148.05000000000001</v>
      </c>
      <c r="P778" s="1252">
        <v>221.24000000000001</v>
      </c>
      <c r="Q778" s="1252">
        <v>213.59999999999999</v>
      </c>
      <c r="R778" s="1252">
        <v>356.82999999999998</v>
      </c>
      <c r="S778" s="1252">
        <v>1784.5299999999997</v>
      </c>
      <c r="T778" s="1252">
        <v>0</v>
      </c>
      <c r="U778" s="1251" t="s">
        <v>1065</v>
      </c>
      <c r="V778" s="1251" t="s">
        <v>397</v>
      </c>
      <c r="W778" s="1251" t="s">
        <v>1953</v>
      </c>
      <c r="X778" s="1251" t="s">
        <v>2077</v>
      </c>
      <c r="Y778" s="1251">
        <v>716</v>
      </c>
      <c r="Z778" s="1251">
        <v>1</v>
      </c>
      <c r="AA778" s="1251" t="b">
        <v>0</v>
      </c>
    </row>
    <row r="779" spans="1:27" ht="12">
      <c r="A779" s="1251">
        <v>25</v>
      </c>
      <c r="B779" s="1251">
        <v>770</v>
      </c>
      <c r="C779" s="1251" t="s">
        <v>1771</v>
      </c>
      <c r="D779" s="1251">
        <v>716300</v>
      </c>
      <c r="E779" s="1251" t="s">
        <v>2172</v>
      </c>
      <c r="F779" s="1251">
        <v>2019</v>
      </c>
      <c r="G779" s="1252">
        <v>0</v>
      </c>
      <c r="H779" s="1252">
        <v>0</v>
      </c>
      <c r="I779" s="1252">
        <v>0</v>
      </c>
      <c r="J779" s="1252">
        <v>9.7699999999999996</v>
      </c>
      <c r="K779" s="1252">
        <v>46.460000000000001</v>
      </c>
      <c r="L779" s="1252">
        <v>0</v>
      </c>
      <c r="M779" s="1252">
        <v>87.859999999999999</v>
      </c>
      <c r="N779" s="1252">
        <v>39.600000000000001</v>
      </c>
      <c r="O779" s="1252">
        <v>47.899999999999999</v>
      </c>
      <c r="P779" s="1252">
        <v>0</v>
      </c>
      <c r="Q779" s="1252">
        <v>1341.3</v>
      </c>
      <c r="R779" s="1252">
        <v>0</v>
      </c>
      <c r="S779" s="1252">
        <v>1572.8899999999999</v>
      </c>
      <c r="T779" s="1252">
        <v>0</v>
      </c>
      <c r="U779" s="1251" t="s">
        <v>1065</v>
      </c>
      <c r="V779" s="1251" t="s">
        <v>397</v>
      </c>
      <c r="W779" s="1251" t="s">
        <v>1953</v>
      </c>
      <c r="X779" s="1251" t="s">
        <v>2077</v>
      </c>
      <c r="Y779" s="1251">
        <v>716</v>
      </c>
      <c r="Z779" s="1251">
        <v>3</v>
      </c>
      <c r="AA779" s="1251" t="b">
        <v>0</v>
      </c>
    </row>
    <row r="780" spans="1:27" ht="12">
      <c r="A780" s="1251">
        <v>25</v>
      </c>
      <c r="B780" s="1251">
        <v>770</v>
      </c>
      <c r="C780" s="1251" t="s">
        <v>1771</v>
      </c>
      <c r="D780" s="1251">
        <v>720200</v>
      </c>
      <c r="E780" s="1251" t="s">
        <v>2159</v>
      </c>
      <c r="F780" s="1251">
        <v>2019</v>
      </c>
      <c r="G780" s="1252">
        <v>0</v>
      </c>
      <c r="H780" s="1252">
        <v>529.88</v>
      </c>
      <c r="I780" s="1252">
        <v>0</v>
      </c>
      <c r="J780" s="1252">
        <v>70.340000000000003</v>
      </c>
      <c r="K780" s="1252">
        <v>60.75</v>
      </c>
      <c r="L780" s="1252">
        <v>0</v>
      </c>
      <c r="M780" s="1252">
        <v>0</v>
      </c>
      <c r="N780" s="1252">
        <v>12.23</v>
      </c>
      <c r="O780" s="1252">
        <v>50.079999999999998</v>
      </c>
      <c r="P780" s="1252">
        <v>0</v>
      </c>
      <c r="Q780" s="1252">
        <v>0</v>
      </c>
      <c r="R780" s="1252">
        <v>0</v>
      </c>
      <c r="S780" s="1252">
        <v>723.28000000000009</v>
      </c>
      <c r="T780" s="1252">
        <v>0</v>
      </c>
      <c r="U780" s="1251" t="s">
        <v>1065</v>
      </c>
      <c r="V780" s="1251" t="s">
        <v>397</v>
      </c>
      <c r="W780" s="1251" t="s">
        <v>1966</v>
      </c>
      <c r="X780" s="1251" t="s">
        <v>2077</v>
      </c>
      <c r="Y780" s="1251">
        <v>720</v>
      </c>
      <c r="Z780" s="1251">
        <v>2</v>
      </c>
      <c r="AA780" s="1251" t="b">
        <v>0</v>
      </c>
    </row>
    <row r="781" spans="1:27" ht="12">
      <c r="A781" s="1251">
        <v>25</v>
      </c>
      <c r="B781" s="1251">
        <v>770</v>
      </c>
      <c r="C781" s="1251" t="s">
        <v>1771</v>
      </c>
      <c r="D781" s="1251">
        <v>720400</v>
      </c>
      <c r="E781" s="1251" t="s">
        <v>2150</v>
      </c>
      <c r="F781" s="1251">
        <v>2019</v>
      </c>
      <c r="G781" s="1252">
        <v>0</v>
      </c>
      <c r="H781" s="1252">
        <v>0</v>
      </c>
      <c r="I781" s="1252">
        <v>0</v>
      </c>
      <c r="J781" s="1252">
        <v>0</v>
      </c>
      <c r="K781" s="1252">
        <v>0</v>
      </c>
      <c r="L781" s="1252">
        <v>15.960000000000001</v>
      </c>
      <c r="M781" s="1252">
        <v>0</v>
      </c>
      <c r="N781" s="1252">
        <v>0</v>
      </c>
      <c r="O781" s="1252">
        <v>0</v>
      </c>
      <c r="P781" s="1252">
        <v>0</v>
      </c>
      <c r="Q781" s="1252">
        <v>0</v>
      </c>
      <c r="R781" s="1252">
        <v>0</v>
      </c>
      <c r="S781" s="1252">
        <v>15.960000000000001</v>
      </c>
      <c r="T781" s="1252">
        <v>0</v>
      </c>
      <c r="U781" s="1251" t="s">
        <v>1065</v>
      </c>
      <c r="V781" s="1251" t="s">
        <v>397</v>
      </c>
      <c r="W781" s="1251" t="s">
        <v>1966</v>
      </c>
      <c r="X781" s="1251" t="s">
        <v>2077</v>
      </c>
      <c r="Y781" s="1251">
        <v>720</v>
      </c>
      <c r="Z781" s="1251">
        <v>4</v>
      </c>
      <c r="AA781" s="1251" t="b">
        <v>0</v>
      </c>
    </row>
    <row r="782" spans="1:27" ht="12">
      <c r="A782" s="1251">
        <v>25</v>
      </c>
      <c r="B782" s="1251">
        <v>770</v>
      </c>
      <c r="C782" s="1251" t="s">
        <v>1771</v>
      </c>
      <c r="D782" s="1251">
        <v>720600</v>
      </c>
      <c r="E782" s="1251" t="s">
        <v>2151</v>
      </c>
      <c r="F782" s="1251">
        <v>2019</v>
      </c>
      <c r="G782" s="1252">
        <v>0</v>
      </c>
      <c r="H782" s="1252">
        <v>0</v>
      </c>
      <c r="I782" s="1252">
        <v>37.5</v>
      </c>
      <c r="J782" s="1252">
        <v>0</v>
      </c>
      <c r="K782" s="1252">
        <v>0</v>
      </c>
      <c r="L782" s="1252">
        <v>0</v>
      </c>
      <c r="M782" s="1252">
        <v>66.079999999999998</v>
      </c>
      <c r="N782" s="1252">
        <v>0</v>
      </c>
      <c r="O782" s="1252">
        <v>0</v>
      </c>
      <c r="P782" s="1252">
        <v>0</v>
      </c>
      <c r="Q782" s="1252">
        <v>0</v>
      </c>
      <c r="R782" s="1252">
        <v>0</v>
      </c>
      <c r="S782" s="1252">
        <v>103.58</v>
      </c>
      <c r="T782" s="1252">
        <v>0</v>
      </c>
      <c r="U782" s="1251" t="s">
        <v>1065</v>
      </c>
      <c r="V782" s="1251" t="s">
        <v>397</v>
      </c>
      <c r="W782" s="1251" t="s">
        <v>1966</v>
      </c>
      <c r="X782" s="1251" t="s">
        <v>2077</v>
      </c>
      <c r="Y782" s="1251">
        <v>720</v>
      </c>
      <c r="Z782" s="1251">
        <v>6</v>
      </c>
      <c r="AA782" s="1251" t="b">
        <v>0</v>
      </c>
    </row>
    <row r="783" spans="1:27" ht="12">
      <c r="A783" s="1251">
        <v>25</v>
      </c>
      <c r="B783" s="1251">
        <v>770</v>
      </c>
      <c r="C783" s="1251" t="s">
        <v>1771</v>
      </c>
      <c r="D783" s="1251">
        <v>732800</v>
      </c>
      <c r="E783" s="1251" t="s">
        <v>2111</v>
      </c>
      <c r="F783" s="1251">
        <v>2019</v>
      </c>
      <c r="G783" s="1252">
        <v>419</v>
      </c>
      <c r="H783" s="1252">
        <v>419</v>
      </c>
      <c r="I783" s="1252">
        <v>419</v>
      </c>
      <c r="J783" s="1252">
        <v>419</v>
      </c>
      <c r="K783" s="1252">
        <v>419</v>
      </c>
      <c r="L783" s="1252">
        <v>419</v>
      </c>
      <c r="M783" s="1252">
        <v>419</v>
      </c>
      <c r="N783" s="1252">
        <v>419</v>
      </c>
      <c r="O783" s="1252">
        <v>484</v>
      </c>
      <c r="P783" s="1252">
        <v>484</v>
      </c>
      <c r="Q783" s="1252">
        <v>484</v>
      </c>
      <c r="R783" s="1252">
        <v>484</v>
      </c>
      <c r="S783" s="1252">
        <v>5288</v>
      </c>
      <c r="T783" s="1252">
        <v>0</v>
      </c>
      <c r="U783" s="1251" t="s">
        <v>1065</v>
      </c>
      <c r="V783" s="1251" t="s">
        <v>397</v>
      </c>
      <c r="W783" s="1251" t="s">
        <v>2112</v>
      </c>
      <c r="X783" s="1251" t="s">
        <v>2077</v>
      </c>
      <c r="Y783" s="1251">
        <v>732</v>
      </c>
      <c r="Z783" s="1251">
        <v>8</v>
      </c>
      <c r="AA783" s="1251" t="b">
        <v>0</v>
      </c>
    </row>
    <row r="784" spans="1:27" ht="12">
      <c r="A784" s="1251">
        <v>25</v>
      </c>
      <c r="B784" s="1251">
        <v>770</v>
      </c>
      <c r="C784" s="1251" t="s">
        <v>1771</v>
      </c>
      <c r="D784" s="1251">
        <v>734800</v>
      </c>
      <c r="E784" s="1251" t="s">
        <v>2113</v>
      </c>
      <c r="F784" s="1251">
        <v>2019</v>
      </c>
      <c r="G784" s="1252">
        <v>99</v>
      </c>
      <c r="H784" s="1252">
        <v>99</v>
      </c>
      <c r="I784" s="1252">
        <v>148</v>
      </c>
      <c r="J784" s="1252">
        <v>104</v>
      </c>
      <c r="K784" s="1252">
        <v>104</v>
      </c>
      <c r="L784" s="1252">
        <v>104</v>
      </c>
      <c r="M784" s="1252">
        <v>104</v>
      </c>
      <c r="N784" s="1252">
        <v>104</v>
      </c>
      <c r="O784" s="1252">
        <v>156</v>
      </c>
      <c r="P784" s="1252">
        <v>104</v>
      </c>
      <c r="Q784" s="1252">
        <v>104</v>
      </c>
      <c r="R784" s="1252">
        <v>104</v>
      </c>
      <c r="S784" s="1252">
        <v>1334</v>
      </c>
      <c r="T784" s="1252">
        <v>0</v>
      </c>
      <c r="U784" s="1251" t="s">
        <v>1065</v>
      </c>
      <c r="V784" s="1251" t="s">
        <v>397</v>
      </c>
      <c r="W784" s="1251" t="s">
        <v>2114</v>
      </c>
      <c r="X784" s="1251" t="s">
        <v>2077</v>
      </c>
      <c r="Y784" s="1251">
        <v>734</v>
      </c>
      <c r="Z784" s="1251">
        <v>8</v>
      </c>
      <c r="AA784" s="1251" t="b">
        <v>0</v>
      </c>
    </row>
    <row r="785" spans="1:27" ht="12">
      <c r="A785" s="1251">
        <v>25</v>
      </c>
      <c r="B785" s="1251">
        <v>770</v>
      </c>
      <c r="C785" s="1251" t="s">
        <v>1771</v>
      </c>
      <c r="D785" s="1251">
        <v>734900</v>
      </c>
      <c r="E785" s="1251" t="s">
        <v>2115</v>
      </c>
      <c r="F785" s="1251">
        <v>2019</v>
      </c>
      <c r="G785" s="1252">
        <v>6636</v>
      </c>
      <c r="H785" s="1252">
        <v>7811</v>
      </c>
      <c r="I785" s="1252">
        <v>10186</v>
      </c>
      <c r="J785" s="1252">
        <v>8502</v>
      </c>
      <c r="K785" s="1252">
        <v>7215</v>
      </c>
      <c r="L785" s="1252">
        <v>7953</v>
      </c>
      <c r="M785" s="1252">
        <v>7715</v>
      </c>
      <c r="N785" s="1252">
        <v>7136</v>
      </c>
      <c r="O785" s="1252">
        <v>9355</v>
      </c>
      <c r="P785" s="1252">
        <v>6406</v>
      </c>
      <c r="Q785" s="1252">
        <v>6433</v>
      </c>
      <c r="R785" s="1252">
        <v>12431</v>
      </c>
      <c r="S785" s="1252">
        <v>97779</v>
      </c>
      <c r="T785" s="1252">
        <v>0</v>
      </c>
      <c r="U785" s="1251" t="s">
        <v>1065</v>
      </c>
      <c r="V785" s="1251" t="s">
        <v>397</v>
      </c>
      <c r="W785" s="1251" t="s">
        <v>2061</v>
      </c>
      <c r="X785" s="1251" t="s">
        <v>2077</v>
      </c>
      <c r="Y785" s="1251">
        <v>734</v>
      </c>
      <c r="Z785" s="1251">
        <v>9</v>
      </c>
      <c r="AA785" s="1251" t="b">
        <v>0</v>
      </c>
    </row>
    <row r="786" spans="1:27" ht="12">
      <c r="A786" s="1251">
        <v>25</v>
      </c>
      <c r="B786" s="1251">
        <v>770</v>
      </c>
      <c r="C786" s="1251" t="s">
        <v>1771</v>
      </c>
      <c r="D786" s="1251">
        <v>735300</v>
      </c>
      <c r="E786" s="1251" t="s">
        <v>2116</v>
      </c>
      <c r="F786" s="1251">
        <v>2019</v>
      </c>
      <c r="G786" s="1252">
        <v>0</v>
      </c>
      <c r="H786" s="1252">
        <v>0</v>
      </c>
      <c r="I786" s="1252">
        <v>965</v>
      </c>
      <c r="J786" s="1252">
        <v>0</v>
      </c>
      <c r="K786" s="1252">
        <v>0</v>
      </c>
      <c r="L786" s="1252">
        <v>0</v>
      </c>
      <c r="M786" s="1252">
        <v>0</v>
      </c>
      <c r="N786" s="1252">
        <v>-740</v>
      </c>
      <c r="O786" s="1252">
        <v>0</v>
      </c>
      <c r="P786" s="1252">
        <v>0</v>
      </c>
      <c r="Q786" s="1252">
        <v>0</v>
      </c>
      <c r="R786" s="1252">
        <v>0</v>
      </c>
      <c r="S786" s="1252">
        <v>225</v>
      </c>
      <c r="T786" s="1252">
        <v>0</v>
      </c>
      <c r="U786" s="1251" t="s">
        <v>1065</v>
      </c>
      <c r="V786" s="1251" t="s">
        <v>397</v>
      </c>
      <c r="W786" s="1251" t="s">
        <v>1982</v>
      </c>
      <c r="X786" s="1251" t="s">
        <v>2077</v>
      </c>
      <c r="Y786" s="1251">
        <v>735</v>
      </c>
      <c r="Z786" s="1251">
        <v>3</v>
      </c>
      <c r="AA786" s="1251" t="b">
        <v>0</v>
      </c>
    </row>
    <row r="787" spans="1:27" ht="12">
      <c r="A787" s="1251">
        <v>25</v>
      </c>
      <c r="B787" s="1251">
        <v>770</v>
      </c>
      <c r="C787" s="1251" t="s">
        <v>1771</v>
      </c>
      <c r="D787" s="1251">
        <v>736200</v>
      </c>
      <c r="E787" s="1251" t="s">
        <v>2118</v>
      </c>
      <c r="F787" s="1251">
        <v>2019</v>
      </c>
      <c r="G787" s="1252">
        <v>0</v>
      </c>
      <c r="H787" s="1252">
        <v>0</v>
      </c>
      <c r="I787" s="1252">
        <v>0</v>
      </c>
      <c r="J787" s="1252">
        <v>33559.639999999999</v>
      </c>
      <c r="K787" s="1252">
        <v>-4752.1700000000001</v>
      </c>
      <c r="L787" s="1252">
        <v>1200</v>
      </c>
      <c r="M787" s="1252">
        <v>0</v>
      </c>
      <c r="N787" s="1252">
        <v>3089.0500000000002</v>
      </c>
      <c r="O787" s="1252">
        <v>2592.9499999999998</v>
      </c>
      <c r="P787" s="1252">
        <v>0</v>
      </c>
      <c r="Q787" s="1252">
        <v>0</v>
      </c>
      <c r="R787" s="1252">
        <v>0</v>
      </c>
      <c r="S787" s="1252">
        <v>35689.470000000001</v>
      </c>
      <c r="T787" s="1252">
        <v>0</v>
      </c>
      <c r="U787" s="1251" t="s">
        <v>1065</v>
      </c>
      <c r="V787" s="1251" t="s">
        <v>397</v>
      </c>
      <c r="W787" s="1251" t="s">
        <v>1986</v>
      </c>
      <c r="X787" s="1251" t="s">
        <v>2077</v>
      </c>
      <c r="Y787" s="1251">
        <v>736</v>
      </c>
      <c r="Z787" s="1251">
        <v>2</v>
      </c>
      <c r="AA787" s="1251" t="b">
        <v>0</v>
      </c>
    </row>
    <row r="788" spans="1:27" ht="12">
      <c r="A788" s="1251">
        <v>25</v>
      </c>
      <c r="B788" s="1251">
        <v>770</v>
      </c>
      <c r="C788" s="1251" t="s">
        <v>1771</v>
      </c>
      <c r="D788" s="1251">
        <v>736400</v>
      </c>
      <c r="E788" s="1251" t="s">
        <v>2119</v>
      </c>
      <c r="F788" s="1251">
        <v>2019</v>
      </c>
      <c r="G788" s="1252">
        <v>0</v>
      </c>
      <c r="H788" s="1252">
        <v>0</v>
      </c>
      <c r="I788" s="1252">
        <v>0</v>
      </c>
      <c r="J788" s="1252">
        <v>2150</v>
      </c>
      <c r="K788" s="1252">
        <v>0</v>
      </c>
      <c r="L788" s="1252">
        <v>0</v>
      </c>
      <c r="M788" s="1252">
        <v>0</v>
      </c>
      <c r="N788" s="1252">
        <v>760</v>
      </c>
      <c r="O788" s="1252">
        <v>0</v>
      </c>
      <c r="P788" s="1252">
        <v>760</v>
      </c>
      <c r="Q788" s="1252">
        <v>0</v>
      </c>
      <c r="R788" s="1252">
        <v>0</v>
      </c>
      <c r="S788" s="1252">
        <v>3670</v>
      </c>
      <c r="T788" s="1252">
        <v>0</v>
      </c>
      <c r="U788" s="1251" t="s">
        <v>1065</v>
      </c>
      <c r="V788" s="1251" t="s">
        <v>397</v>
      </c>
      <c r="W788" s="1251" t="s">
        <v>1986</v>
      </c>
      <c r="X788" s="1251" t="s">
        <v>2077</v>
      </c>
      <c r="Y788" s="1251">
        <v>736</v>
      </c>
      <c r="Z788" s="1251">
        <v>4</v>
      </c>
      <c r="AA788" s="1251" t="b">
        <v>0</v>
      </c>
    </row>
    <row r="789" spans="1:27" ht="12">
      <c r="A789" s="1251">
        <v>25</v>
      </c>
      <c r="B789" s="1251">
        <v>770</v>
      </c>
      <c r="C789" s="1251" t="s">
        <v>1771</v>
      </c>
      <c r="D789" s="1251">
        <v>736600</v>
      </c>
      <c r="E789" s="1251" t="s">
        <v>2145</v>
      </c>
      <c r="F789" s="1251">
        <v>2019</v>
      </c>
      <c r="G789" s="1252">
        <v>3050.9000000000001</v>
      </c>
      <c r="H789" s="1252">
        <v>0</v>
      </c>
      <c r="I789" s="1252">
        <v>1350</v>
      </c>
      <c r="J789" s="1252">
        <v>0</v>
      </c>
      <c r="K789" s="1252">
        <v>422.5</v>
      </c>
      <c r="L789" s="1252">
        <v>0</v>
      </c>
      <c r="M789" s="1252">
        <v>0</v>
      </c>
      <c r="N789" s="1252">
        <v>1350</v>
      </c>
      <c r="O789" s="1252">
        <v>0</v>
      </c>
      <c r="P789" s="1252">
        <v>0</v>
      </c>
      <c r="Q789" s="1252">
        <v>1350</v>
      </c>
      <c r="R789" s="1252">
        <v>0</v>
      </c>
      <c r="S789" s="1252">
        <v>7523.3999999999996</v>
      </c>
      <c r="T789" s="1252">
        <v>0</v>
      </c>
      <c r="U789" s="1251" t="s">
        <v>1065</v>
      </c>
      <c r="V789" s="1251" t="s">
        <v>397</v>
      </c>
      <c r="W789" s="1251" t="s">
        <v>1986</v>
      </c>
      <c r="X789" s="1251" t="s">
        <v>2077</v>
      </c>
      <c r="Y789" s="1251">
        <v>736</v>
      </c>
      <c r="Z789" s="1251">
        <v>6</v>
      </c>
      <c r="AA789" s="1251" t="b">
        <v>0</v>
      </c>
    </row>
    <row r="790" spans="1:27" ht="12">
      <c r="A790" s="1251">
        <v>25</v>
      </c>
      <c r="B790" s="1251">
        <v>770</v>
      </c>
      <c r="C790" s="1251" t="s">
        <v>1771</v>
      </c>
      <c r="D790" s="1251">
        <v>736610</v>
      </c>
      <c r="E790" s="1251" t="s">
        <v>2120</v>
      </c>
      <c r="F790" s="1251">
        <v>2019</v>
      </c>
      <c r="G790" s="1252">
        <v>96.640000000000001</v>
      </c>
      <c r="H790" s="1252">
        <v>96.640000000000001</v>
      </c>
      <c r="I790" s="1252">
        <v>96.640000000000001</v>
      </c>
      <c r="J790" s="1252">
        <v>96.640000000000001</v>
      </c>
      <c r="K790" s="1252">
        <v>96.640000000000001</v>
      </c>
      <c r="L790" s="1252">
        <v>96.640000000000001</v>
      </c>
      <c r="M790" s="1252">
        <v>95.459999999999994</v>
      </c>
      <c r="N790" s="1252">
        <v>190.91999999999999</v>
      </c>
      <c r="O790" s="1252">
        <v>95.459999999999994</v>
      </c>
      <c r="P790" s="1252">
        <v>0</v>
      </c>
      <c r="Q790" s="1252">
        <v>97.969999999999999</v>
      </c>
      <c r="R790" s="1252">
        <v>97.969999999999999</v>
      </c>
      <c r="S790" s="1252">
        <v>1157.6200000000001</v>
      </c>
      <c r="T790" s="1252">
        <v>0</v>
      </c>
      <c r="U790" s="1251" t="s">
        <v>1065</v>
      </c>
      <c r="V790" s="1251" t="s">
        <v>397</v>
      </c>
      <c r="W790" s="1251" t="s">
        <v>1986</v>
      </c>
      <c r="X790" s="1251" t="s">
        <v>2077</v>
      </c>
      <c r="Y790" s="1251">
        <v>736</v>
      </c>
      <c r="Z790" s="1251">
        <v>6</v>
      </c>
      <c r="AA790" s="1251" t="b">
        <v>0</v>
      </c>
    </row>
    <row r="791" spans="1:27" ht="12">
      <c r="A791" s="1251">
        <v>25</v>
      </c>
      <c r="B791" s="1251">
        <v>770</v>
      </c>
      <c r="C791" s="1251" t="s">
        <v>1771</v>
      </c>
      <c r="D791" s="1251">
        <v>736710</v>
      </c>
      <c r="E791" s="1251" t="s">
        <v>2121</v>
      </c>
      <c r="F791" s="1251">
        <v>2019</v>
      </c>
      <c r="G791" s="1252">
        <v>467</v>
      </c>
      <c r="H791" s="1252">
        <v>492</v>
      </c>
      <c r="I791" s="1252">
        <v>465</v>
      </c>
      <c r="J791" s="1252">
        <v>340</v>
      </c>
      <c r="K791" s="1252">
        <v>351</v>
      </c>
      <c r="L791" s="1252">
        <v>560</v>
      </c>
      <c r="M791" s="1252">
        <v>310</v>
      </c>
      <c r="N791" s="1252">
        <v>496</v>
      </c>
      <c r="O791" s="1252">
        <v>394</v>
      </c>
      <c r="P791" s="1252">
        <v>448</v>
      </c>
      <c r="Q791" s="1252">
        <v>458</v>
      </c>
      <c r="R791" s="1252">
        <v>320</v>
      </c>
      <c r="S791" s="1252">
        <v>5101</v>
      </c>
      <c r="T791" s="1252">
        <v>0</v>
      </c>
      <c r="U791" s="1251" t="s">
        <v>1065</v>
      </c>
      <c r="V791" s="1251" t="s">
        <v>397</v>
      </c>
      <c r="W791" s="1251" t="s">
        <v>2064</v>
      </c>
      <c r="X791" s="1251" t="s">
        <v>2077</v>
      </c>
      <c r="Y791" s="1251">
        <v>736</v>
      </c>
      <c r="Z791" s="1251">
        <v>7</v>
      </c>
      <c r="AA791" s="1251" t="b">
        <v>0</v>
      </c>
    </row>
    <row r="792" spans="1:27" ht="12">
      <c r="A792" s="1251">
        <v>25</v>
      </c>
      <c r="B792" s="1251">
        <v>770</v>
      </c>
      <c r="C792" s="1251" t="s">
        <v>1771</v>
      </c>
      <c r="D792" s="1251">
        <v>736720</v>
      </c>
      <c r="E792" s="1251" t="s">
        <v>2122</v>
      </c>
      <c r="F792" s="1251">
        <v>2019</v>
      </c>
      <c r="G792" s="1252">
        <v>662</v>
      </c>
      <c r="H792" s="1252">
        <v>656</v>
      </c>
      <c r="I792" s="1252">
        <v>658</v>
      </c>
      <c r="J792" s="1252">
        <v>660</v>
      </c>
      <c r="K792" s="1252">
        <v>654</v>
      </c>
      <c r="L792" s="1252">
        <v>656</v>
      </c>
      <c r="M792" s="1252">
        <v>667</v>
      </c>
      <c r="N792" s="1252">
        <v>672</v>
      </c>
      <c r="O792" s="1252">
        <v>669</v>
      </c>
      <c r="P792" s="1252">
        <v>679</v>
      </c>
      <c r="Q792" s="1252">
        <v>666</v>
      </c>
      <c r="R792" s="1252">
        <v>648</v>
      </c>
      <c r="S792" s="1252">
        <v>7947</v>
      </c>
      <c r="T792" s="1252">
        <v>0</v>
      </c>
      <c r="U792" s="1251" t="s">
        <v>1065</v>
      </c>
      <c r="V792" s="1251" t="s">
        <v>397</v>
      </c>
      <c r="W792" s="1251" t="s">
        <v>2064</v>
      </c>
      <c r="X792" s="1251" t="s">
        <v>2077</v>
      </c>
      <c r="Y792" s="1251">
        <v>736</v>
      </c>
      <c r="Z792" s="1251">
        <v>7</v>
      </c>
      <c r="AA792" s="1251" t="b">
        <v>0</v>
      </c>
    </row>
    <row r="793" spans="1:27" ht="12">
      <c r="A793" s="1251">
        <v>25</v>
      </c>
      <c r="B793" s="1251">
        <v>770</v>
      </c>
      <c r="C793" s="1251" t="s">
        <v>1771</v>
      </c>
      <c r="D793" s="1251">
        <v>736730</v>
      </c>
      <c r="E793" s="1251" t="s">
        <v>2123</v>
      </c>
      <c r="F793" s="1251">
        <v>2019</v>
      </c>
      <c r="G793" s="1252">
        <v>2670</v>
      </c>
      <c r="H793" s="1252">
        <v>2573</v>
      </c>
      <c r="I793" s="1252">
        <v>2654</v>
      </c>
      <c r="J793" s="1252">
        <v>2586</v>
      </c>
      <c r="K793" s="1252">
        <v>2577</v>
      </c>
      <c r="L793" s="1252">
        <v>2358</v>
      </c>
      <c r="M793" s="1252">
        <v>2662</v>
      </c>
      <c r="N793" s="1252">
        <v>2625</v>
      </c>
      <c r="O793" s="1252">
        <v>2520</v>
      </c>
      <c r="P793" s="1252">
        <v>2696</v>
      </c>
      <c r="Q793" s="1252">
        <v>2628</v>
      </c>
      <c r="R793" s="1252">
        <v>2619</v>
      </c>
      <c r="S793" s="1252">
        <v>31168</v>
      </c>
      <c r="T793" s="1252">
        <v>0</v>
      </c>
      <c r="U793" s="1251" t="s">
        <v>1065</v>
      </c>
      <c r="V793" s="1251" t="s">
        <v>397</v>
      </c>
      <c r="W793" s="1251" t="s">
        <v>2124</v>
      </c>
      <c r="X793" s="1251" t="s">
        <v>2077</v>
      </c>
      <c r="Y793" s="1251">
        <v>736</v>
      </c>
      <c r="Z793" s="1251">
        <v>7</v>
      </c>
      <c r="AA793" s="1251" t="b">
        <v>0</v>
      </c>
    </row>
    <row r="794" spans="1:27" ht="12">
      <c r="A794" s="1251">
        <v>25</v>
      </c>
      <c r="B794" s="1251">
        <v>770</v>
      </c>
      <c r="C794" s="1251" t="s">
        <v>1771</v>
      </c>
      <c r="D794" s="1251">
        <v>736740</v>
      </c>
      <c r="E794" s="1251" t="s">
        <v>2125</v>
      </c>
      <c r="F794" s="1251">
        <v>2019</v>
      </c>
      <c r="G794" s="1252">
        <v>239</v>
      </c>
      <c r="H794" s="1252">
        <v>275</v>
      </c>
      <c r="I794" s="1252">
        <v>204</v>
      </c>
      <c r="J794" s="1252">
        <v>238</v>
      </c>
      <c r="K794" s="1252">
        <v>255</v>
      </c>
      <c r="L794" s="1252">
        <v>237</v>
      </c>
      <c r="M794" s="1252">
        <v>203</v>
      </c>
      <c r="N794" s="1252">
        <v>250</v>
      </c>
      <c r="O794" s="1252">
        <v>245</v>
      </c>
      <c r="P794" s="1252">
        <v>231</v>
      </c>
      <c r="Q794" s="1252">
        <v>247</v>
      </c>
      <c r="R794" s="1252">
        <v>197</v>
      </c>
      <c r="S794" s="1252">
        <v>2821</v>
      </c>
      <c r="T794" s="1252">
        <v>0</v>
      </c>
      <c r="U794" s="1251" t="s">
        <v>1065</v>
      </c>
      <c r="V794" s="1251" t="s">
        <v>397</v>
      </c>
      <c r="W794" s="1251" t="s">
        <v>2064</v>
      </c>
      <c r="X794" s="1251" t="s">
        <v>2077</v>
      </c>
      <c r="Y794" s="1251">
        <v>736</v>
      </c>
      <c r="Z794" s="1251">
        <v>7</v>
      </c>
      <c r="AA794" s="1251" t="b">
        <v>0</v>
      </c>
    </row>
    <row r="795" spans="1:27" ht="12">
      <c r="A795" s="1251">
        <v>25</v>
      </c>
      <c r="B795" s="1251">
        <v>770</v>
      </c>
      <c r="C795" s="1251" t="s">
        <v>1771</v>
      </c>
      <c r="D795" s="1251">
        <v>750500</v>
      </c>
      <c r="E795" s="1251" t="s">
        <v>2126</v>
      </c>
      <c r="F795" s="1251">
        <v>2019</v>
      </c>
      <c r="G795" s="1252">
        <v>41.43</v>
      </c>
      <c r="H795" s="1252">
        <v>32.549999999999997</v>
      </c>
      <c r="I795" s="1252">
        <v>8.7699999999999996</v>
      </c>
      <c r="J795" s="1252">
        <v>43.509999999999998</v>
      </c>
      <c r="K795" s="1252">
        <v>16.609999999999999</v>
      </c>
      <c r="L795" s="1252">
        <v>23.789999999999999</v>
      </c>
      <c r="M795" s="1252">
        <v>21.260000000000002</v>
      </c>
      <c r="N795" s="1252">
        <v>18.789999999999999</v>
      </c>
      <c r="O795" s="1252">
        <v>19.149999999999999</v>
      </c>
      <c r="P795" s="1252">
        <v>84.859999999999999</v>
      </c>
      <c r="Q795" s="1252">
        <v>144.5</v>
      </c>
      <c r="R795" s="1252">
        <v>107.19</v>
      </c>
      <c r="S795" s="1252">
        <v>562.40999999999997</v>
      </c>
      <c r="T795" s="1252">
        <v>0</v>
      </c>
      <c r="U795" s="1251" t="s">
        <v>1065</v>
      </c>
      <c r="V795" s="1251" t="s">
        <v>397</v>
      </c>
      <c r="W795" s="1251" t="s">
        <v>2005</v>
      </c>
      <c r="X795" s="1251" t="s">
        <v>2077</v>
      </c>
      <c r="Y795" s="1251">
        <v>750</v>
      </c>
      <c r="Z795" s="1251">
        <v>5</v>
      </c>
      <c r="AA795" s="1251" t="b">
        <v>0</v>
      </c>
    </row>
    <row r="796" spans="1:27" ht="12">
      <c r="A796" s="1251">
        <v>25</v>
      </c>
      <c r="B796" s="1251">
        <v>770</v>
      </c>
      <c r="C796" s="1251" t="s">
        <v>1771</v>
      </c>
      <c r="D796" s="1251">
        <v>750515</v>
      </c>
      <c r="E796" s="1251" t="s">
        <v>2127</v>
      </c>
      <c r="F796" s="1251">
        <v>2019</v>
      </c>
      <c r="G796" s="1252">
        <v>3.4399999999999999</v>
      </c>
      <c r="H796" s="1252">
        <v>3.4399999999999999</v>
      </c>
      <c r="I796" s="1252">
        <v>5.3600000000000003</v>
      </c>
      <c r="J796" s="1252">
        <v>4.4699999999999998</v>
      </c>
      <c r="K796" s="1252">
        <v>5.8200000000000003</v>
      </c>
      <c r="L796" s="1252">
        <v>5.21</v>
      </c>
      <c r="M796" s="1252">
        <v>5.0999999999999996</v>
      </c>
      <c r="N796" s="1252">
        <v>4.3899999999999997</v>
      </c>
      <c r="O796" s="1252">
        <v>9.9100000000000001</v>
      </c>
      <c r="P796" s="1252">
        <v>10.33</v>
      </c>
      <c r="Q796" s="1252">
        <v>12.9</v>
      </c>
      <c r="R796" s="1252">
        <v>12.210000000000001</v>
      </c>
      <c r="S796" s="1252">
        <v>82.580000000000013</v>
      </c>
      <c r="T796" s="1252">
        <v>0</v>
      </c>
      <c r="U796" s="1251" t="s">
        <v>1065</v>
      </c>
      <c r="V796" s="1251" t="s">
        <v>397</v>
      </c>
      <c r="W796" s="1251" t="s">
        <v>2005</v>
      </c>
      <c r="X796" s="1251" t="s">
        <v>2077</v>
      </c>
      <c r="Y796" s="1251">
        <v>750</v>
      </c>
      <c r="Z796" s="1251">
        <v>5</v>
      </c>
      <c r="AA796" s="1251" t="b">
        <v>0</v>
      </c>
    </row>
    <row r="797" spans="1:27" ht="12">
      <c r="A797" s="1251">
        <v>25</v>
      </c>
      <c r="B797" s="1251">
        <v>770</v>
      </c>
      <c r="C797" s="1251" t="s">
        <v>1771</v>
      </c>
      <c r="D797" s="1251">
        <v>750532</v>
      </c>
      <c r="E797" s="1251" t="s">
        <v>2128</v>
      </c>
      <c r="F797" s="1251">
        <v>2019</v>
      </c>
      <c r="G797" s="1252">
        <v>304.49000000000001</v>
      </c>
      <c r="H797" s="1252">
        <v>265.42000000000002</v>
      </c>
      <c r="I797" s="1252">
        <v>414.43000000000001</v>
      </c>
      <c r="J797" s="1252">
        <v>357.41000000000003</v>
      </c>
      <c r="K797" s="1252">
        <v>387.76999999999998</v>
      </c>
      <c r="L797" s="1252">
        <v>505.07999999999998</v>
      </c>
      <c r="M797" s="1252">
        <v>375.54000000000002</v>
      </c>
      <c r="N797" s="1252">
        <v>396.35000000000002</v>
      </c>
      <c r="O797" s="1252">
        <v>563.25999999999999</v>
      </c>
      <c r="P797" s="1252">
        <v>391.27999999999997</v>
      </c>
      <c r="Q797" s="1252">
        <v>341.25999999999999</v>
      </c>
      <c r="R797" s="1252">
        <v>439.26999999999998</v>
      </c>
      <c r="S797" s="1252">
        <v>4741.5599999999995</v>
      </c>
      <c r="T797" s="1252">
        <v>0</v>
      </c>
      <c r="U797" s="1251" t="s">
        <v>1065</v>
      </c>
      <c r="V797" s="1251" t="s">
        <v>397</v>
      </c>
      <c r="W797" s="1251" t="s">
        <v>2003</v>
      </c>
      <c r="X797" s="1251" t="s">
        <v>2077</v>
      </c>
      <c r="Y797" s="1251">
        <v>750</v>
      </c>
      <c r="Z797" s="1251">
        <v>5</v>
      </c>
      <c r="AA797" s="1251" t="b">
        <v>0</v>
      </c>
    </row>
    <row r="798" spans="1:27" ht="12">
      <c r="A798" s="1251">
        <v>25</v>
      </c>
      <c r="B798" s="1251">
        <v>770</v>
      </c>
      <c r="C798" s="1251" t="s">
        <v>1771</v>
      </c>
      <c r="D798" s="1251">
        <v>756800</v>
      </c>
      <c r="E798" s="1251" t="s">
        <v>2129</v>
      </c>
      <c r="F798" s="1251">
        <v>2019</v>
      </c>
      <c r="G798" s="1252">
        <v>545</v>
      </c>
      <c r="H798" s="1252">
        <v>545</v>
      </c>
      <c r="I798" s="1252">
        <v>545</v>
      </c>
      <c r="J798" s="1252">
        <v>545</v>
      </c>
      <c r="K798" s="1252">
        <v>545</v>
      </c>
      <c r="L798" s="1252">
        <v>545</v>
      </c>
      <c r="M798" s="1252">
        <v>545</v>
      </c>
      <c r="N798" s="1252">
        <v>545</v>
      </c>
      <c r="O798" s="1252">
        <v>545</v>
      </c>
      <c r="P798" s="1252">
        <v>545</v>
      </c>
      <c r="Q798" s="1252">
        <v>545</v>
      </c>
      <c r="R798" s="1252">
        <v>545</v>
      </c>
      <c r="S798" s="1252">
        <v>6540</v>
      </c>
      <c r="T798" s="1252">
        <v>0</v>
      </c>
      <c r="U798" s="1251" t="s">
        <v>1065</v>
      </c>
      <c r="V798" s="1251" t="s">
        <v>397</v>
      </c>
      <c r="W798" s="1251" t="s">
        <v>2070</v>
      </c>
      <c r="X798" s="1251" t="s">
        <v>2077</v>
      </c>
      <c r="Y798" s="1251">
        <v>756</v>
      </c>
      <c r="Z798" s="1251">
        <v>8</v>
      </c>
      <c r="AA798" s="1251" t="b">
        <v>0</v>
      </c>
    </row>
    <row r="799" spans="1:27" ht="12">
      <c r="A799" s="1251">
        <v>25</v>
      </c>
      <c r="B799" s="1251">
        <v>770</v>
      </c>
      <c r="C799" s="1251" t="s">
        <v>1771</v>
      </c>
      <c r="D799" s="1251">
        <v>757800</v>
      </c>
      <c r="E799" s="1251" t="s">
        <v>2130</v>
      </c>
      <c r="F799" s="1251">
        <v>2019</v>
      </c>
      <c r="G799" s="1252">
        <v>790</v>
      </c>
      <c r="H799" s="1252">
        <v>790</v>
      </c>
      <c r="I799" s="1252">
        <v>790</v>
      </c>
      <c r="J799" s="1252">
        <v>790</v>
      </c>
      <c r="K799" s="1252">
        <v>790</v>
      </c>
      <c r="L799" s="1252">
        <v>790</v>
      </c>
      <c r="M799" s="1252">
        <v>790</v>
      </c>
      <c r="N799" s="1252">
        <v>790</v>
      </c>
      <c r="O799" s="1252">
        <v>790</v>
      </c>
      <c r="P799" s="1252">
        <v>790</v>
      </c>
      <c r="Q799" s="1252">
        <v>790</v>
      </c>
      <c r="R799" s="1252">
        <v>790</v>
      </c>
      <c r="S799" s="1252">
        <v>9480</v>
      </c>
      <c r="T799" s="1252">
        <v>0</v>
      </c>
      <c r="U799" s="1251" t="s">
        <v>1065</v>
      </c>
      <c r="V799" s="1251" t="s">
        <v>397</v>
      </c>
      <c r="W799" s="1251" t="s">
        <v>2070</v>
      </c>
      <c r="X799" s="1251" t="s">
        <v>2077</v>
      </c>
      <c r="Y799" s="1251">
        <v>757</v>
      </c>
      <c r="Z799" s="1251">
        <v>8</v>
      </c>
      <c r="AA799" s="1251" t="b">
        <v>0</v>
      </c>
    </row>
    <row r="800" spans="1:27" ht="12">
      <c r="A800" s="1251">
        <v>25</v>
      </c>
      <c r="B800" s="1251">
        <v>770</v>
      </c>
      <c r="C800" s="1251" t="s">
        <v>1771</v>
      </c>
      <c r="D800" s="1251">
        <v>758800</v>
      </c>
      <c r="E800" s="1251" t="s">
        <v>2131</v>
      </c>
      <c r="F800" s="1251">
        <v>2019</v>
      </c>
      <c r="G800" s="1252">
        <v>243</v>
      </c>
      <c r="H800" s="1252">
        <v>243</v>
      </c>
      <c r="I800" s="1252">
        <v>243</v>
      </c>
      <c r="J800" s="1252">
        <v>243</v>
      </c>
      <c r="K800" s="1252">
        <v>243</v>
      </c>
      <c r="L800" s="1252">
        <v>243</v>
      </c>
      <c r="M800" s="1252">
        <v>243</v>
      </c>
      <c r="N800" s="1252">
        <v>243</v>
      </c>
      <c r="O800" s="1252">
        <v>243</v>
      </c>
      <c r="P800" s="1252">
        <v>243</v>
      </c>
      <c r="Q800" s="1252">
        <v>243</v>
      </c>
      <c r="R800" s="1252">
        <v>243</v>
      </c>
      <c r="S800" s="1252">
        <v>2916</v>
      </c>
      <c r="T800" s="1252">
        <v>0</v>
      </c>
      <c r="U800" s="1251" t="s">
        <v>1065</v>
      </c>
      <c r="V800" s="1251" t="s">
        <v>397</v>
      </c>
      <c r="W800" s="1251" t="s">
        <v>2070</v>
      </c>
      <c r="X800" s="1251" t="s">
        <v>2077</v>
      </c>
      <c r="Y800" s="1251">
        <v>758</v>
      </c>
      <c r="Z800" s="1251">
        <v>8</v>
      </c>
      <c r="AA800" s="1251" t="b">
        <v>0</v>
      </c>
    </row>
    <row r="801" spans="1:27" ht="12">
      <c r="A801" s="1251">
        <v>25</v>
      </c>
      <c r="B801" s="1251">
        <v>770</v>
      </c>
      <c r="C801" s="1251" t="s">
        <v>1771</v>
      </c>
      <c r="D801" s="1251">
        <v>759800</v>
      </c>
      <c r="E801" s="1251" t="s">
        <v>2132</v>
      </c>
      <c r="F801" s="1251">
        <v>2019</v>
      </c>
      <c r="G801" s="1252">
        <v>313</v>
      </c>
      <c r="H801" s="1252">
        <v>313</v>
      </c>
      <c r="I801" s="1252">
        <v>313</v>
      </c>
      <c r="J801" s="1252">
        <v>313</v>
      </c>
      <c r="K801" s="1252">
        <v>313</v>
      </c>
      <c r="L801" s="1252">
        <v>313</v>
      </c>
      <c r="M801" s="1252">
        <v>313</v>
      </c>
      <c r="N801" s="1252">
        <v>313</v>
      </c>
      <c r="O801" s="1252">
        <v>313</v>
      </c>
      <c r="P801" s="1252">
        <v>313</v>
      </c>
      <c r="Q801" s="1252">
        <v>313</v>
      </c>
      <c r="R801" s="1252">
        <v>313</v>
      </c>
      <c r="S801" s="1252">
        <v>3756</v>
      </c>
      <c r="T801" s="1252">
        <v>0</v>
      </c>
      <c r="U801" s="1251" t="s">
        <v>1065</v>
      </c>
      <c r="V801" s="1251" t="s">
        <v>397</v>
      </c>
      <c r="W801" s="1251" t="s">
        <v>2070</v>
      </c>
      <c r="X801" s="1251" t="s">
        <v>2077</v>
      </c>
      <c r="Y801" s="1251">
        <v>759</v>
      </c>
      <c r="Z801" s="1251">
        <v>8</v>
      </c>
      <c r="AA801" s="1251" t="b">
        <v>0</v>
      </c>
    </row>
    <row r="802" spans="1:27" ht="12">
      <c r="A802" s="1251">
        <v>25</v>
      </c>
      <c r="B802" s="1251">
        <v>770</v>
      </c>
      <c r="C802" s="1251" t="s">
        <v>1771</v>
      </c>
      <c r="D802" s="1251">
        <v>770700</v>
      </c>
      <c r="E802" s="1251" t="s">
        <v>2147</v>
      </c>
      <c r="F802" s="1251">
        <v>2019</v>
      </c>
      <c r="G802" s="1252">
        <v>135.69</v>
      </c>
      <c r="H802" s="1252">
        <v>424.41000000000003</v>
      </c>
      <c r="I802" s="1252">
        <v>75.730000000000004</v>
      </c>
      <c r="J802" s="1252">
        <v>346.44</v>
      </c>
      <c r="K802" s="1252">
        <v>101.5</v>
      </c>
      <c r="L802" s="1252">
        <v>16.370000000000001</v>
      </c>
      <c r="M802" s="1252">
        <v>496.75999999999999</v>
      </c>
      <c r="N802" s="1252">
        <v>0</v>
      </c>
      <c r="O802" s="1252">
        <v>422.30000000000001</v>
      </c>
      <c r="P802" s="1252">
        <v>69.590000000000003</v>
      </c>
      <c r="Q802" s="1252">
        <v>1061.8900000000001</v>
      </c>
      <c r="R802" s="1252">
        <v>187.13999999999999</v>
      </c>
      <c r="S802" s="1252">
        <v>3337.8200000000002</v>
      </c>
      <c r="T802" s="1252">
        <v>0</v>
      </c>
      <c r="U802" s="1251" t="s">
        <v>1065</v>
      </c>
      <c r="V802" s="1251" t="s">
        <v>397</v>
      </c>
      <c r="W802" s="1251" t="s">
        <v>2009</v>
      </c>
      <c r="X802" s="1251" t="s">
        <v>2077</v>
      </c>
      <c r="Y802" s="1251">
        <v>770</v>
      </c>
      <c r="Z802" s="1251">
        <v>7</v>
      </c>
      <c r="AA802" s="1251" t="b">
        <v>0</v>
      </c>
    </row>
    <row r="803" spans="1:27" ht="12">
      <c r="A803" s="1251">
        <v>25</v>
      </c>
      <c r="B803" s="1251">
        <v>770</v>
      </c>
      <c r="C803" s="1251" t="s">
        <v>1771</v>
      </c>
      <c r="D803" s="1251">
        <v>770710</v>
      </c>
      <c r="E803" s="1251" t="s">
        <v>2148</v>
      </c>
      <c r="F803" s="1251">
        <v>2019</v>
      </c>
      <c r="G803" s="1252">
        <v>0</v>
      </c>
      <c r="H803" s="1252">
        <v>-365.13999999999999</v>
      </c>
      <c r="I803" s="1252">
        <v>0</v>
      </c>
      <c r="J803" s="1252">
        <v>-32.520000000000003</v>
      </c>
      <c r="K803" s="1252">
        <v>0</v>
      </c>
      <c r="L803" s="1252">
        <v>-42.979999999999997</v>
      </c>
      <c r="M803" s="1252">
        <v>0</v>
      </c>
      <c r="N803" s="1252">
        <v>0</v>
      </c>
      <c r="O803" s="1252">
        <v>-14.33</v>
      </c>
      <c r="P803" s="1252">
        <v>0</v>
      </c>
      <c r="Q803" s="1252">
        <v>0</v>
      </c>
      <c r="R803" s="1252">
        <v>-61.399999999999999</v>
      </c>
      <c r="S803" s="1252">
        <v>-516.37</v>
      </c>
      <c r="T803" s="1252">
        <v>0</v>
      </c>
      <c r="U803" s="1251" t="s">
        <v>1065</v>
      </c>
      <c r="V803" s="1251" t="s">
        <v>397</v>
      </c>
      <c r="W803" s="1251" t="s">
        <v>2009</v>
      </c>
      <c r="X803" s="1251" t="s">
        <v>2077</v>
      </c>
      <c r="Y803" s="1251">
        <v>770</v>
      </c>
      <c r="Z803" s="1251">
        <v>7</v>
      </c>
      <c r="AA803" s="1251" t="b">
        <v>0</v>
      </c>
    </row>
    <row r="804" spans="1:27" ht="12">
      <c r="A804" s="1251">
        <v>25</v>
      </c>
      <c r="B804" s="1251">
        <v>770</v>
      </c>
      <c r="C804" s="1251" t="s">
        <v>1771</v>
      </c>
      <c r="D804" s="1251">
        <v>775200</v>
      </c>
      <c r="E804" s="1251" t="s">
        <v>2173</v>
      </c>
      <c r="F804" s="1251">
        <v>2019</v>
      </c>
      <c r="G804" s="1252">
        <v>0</v>
      </c>
      <c r="H804" s="1252">
        <v>0</v>
      </c>
      <c r="I804" s="1252">
        <v>2732.6900000000001</v>
      </c>
      <c r="J804" s="1252">
        <v>0</v>
      </c>
      <c r="K804" s="1252">
        <v>0</v>
      </c>
      <c r="L804" s="1252">
        <v>0</v>
      </c>
      <c r="M804" s="1252">
        <v>0</v>
      </c>
      <c r="N804" s="1252">
        <v>0</v>
      </c>
      <c r="O804" s="1252">
        <v>0</v>
      </c>
      <c r="P804" s="1252">
        <v>0</v>
      </c>
      <c r="Q804" s="1252">
        <v>0</v>
      </c>
      <c r="R804" s="1252">
        <v>0</v>
      </c>
      <c r="S804" s="1252">
        <v>2732.6900000000001</v>
      </c>
      <c r="T804" s="1252">
        <v>0</v>
      </c>
      <c r="U804" s="1251" t="s">
        <v>1065</v>
      </c>
      <c r="V804" s="1251" t="s">
        <v>397</v>
      </c>
      <c r="W804" s="1251" t="s">
        <v>2015</v>
      </c>
      <c r="X804" s="1251" t="s">
        <v>2077</v>
      </c>
      <c r="Y804" s="1251">
        <v>775</v>
      </c>
      <c r="Z804" s="1251">
        <v>2</v>
      </c>
      <c r="AA804" s="1251" t="b">
        <v>0</v>
      </c>
    </row>
    <row r="805" spans="1:27" ht="12">
      <c r="A805" s="1251">
        <v>25</v>
      </c>
      <c r="B805" s="1251">
        <v>770</v>
      </c>
      <c r="C805" s="1251" t="s">
        <v>1771</v>
      </c>
      <c r="D805" s="1251">
        <v>775808</v>
      </c>
      <c r="E805" s="1251" t="s">
        <v>2162</v>
      </c>
      <c r="F805" s="1251">
        <v>2019</v>
      </c>
      <c r="G805" s="1252">
        <v>539.99000000000001</v>
      </c>
      <c r="H805" s="1252">
        <v>536.58000000000004</v>
      </c>
      <c r="I805" s="1252">
        <v>536.58000000000004</v>
      </c>
      <c r="J805" s="1252">
        <v>540.25999999999999</v>
      </c>
      <c r="K805" s="1252">
        <v>538.27999999999997</v>
      </c>
      <c r="L805" s="1252">
        <v>536.92999999999995</v>
      </c>
      <c r="M805" s="1252">
        <v>548.91999999999996</v>
      </c>
      <c r="N805" s="1252">
        <v>549.82000000000005</v>
      </c>
      <c r="O805" s="1252">
        <v>548.14999999999998</v>
      </c>
      <c r="P805" s="1252">
        <v>551.04999999999995</v>
      </c>
      <c r="Q805" s="1252">
        <v>550.59000000000003</v>
      </c>
      <c r="R805" s="1252">
        <v>550.75999999999999</v>
      </c>
      <c r="S805" s="1252">
        <v>6527.9099999999999</v>
      </c>
      <c r="T805" s="1252">
        <v>0</v>
      </c>
      <c r="U805" s="1251" t="s">
        <v>1065</v>
      </c>
      <c r="V805" s="1251" t="s">
        <v>397</v>
      </c>
      <c r="W805" s="1251" t="s">
        <v>2017</v>
      </c>
      <c r="X805" s="1251" t="s">
        <v>2077</v>
      </c>
      <c r="Y805" s="1251">
        <v>775</v>
      </c>
      <c r="Z805" s="1251">
        <v>8</v>
      </c>
      <c r="AA805" s="1251" t="b">
        <v>0</v>
      </c>
    </row>
    <row r="806" spans="1:27" ht="12">
      <c r="A806" s="1251">
        <v>25</v>
      </c>
      <c r="B806" s="1251">
        <v>770</v>
      </c>
      <c r="C806" s="1251" t="s">
        <v>1771</v>
      </c>
      <c r="D806" s="1251">
        <v>776200</v>
      </c>
      <c r="E806" s="1251" t="s">
        <v>2134</v>
      </c>
      <c r="F806" s="1251">
        <v>2019</v>
      </c>
      <c r="G806" s="1252">
        <v>0</v>
      </c>
      <c r="H806" s="1252">
        <v>0</v>
      </c>
      <c r="I806" s="1252">
        <v>0</v>
      </c>
      <c r="J806" s="1252">
        <v>0</v>
      </c>
      <c r="K806" s="1252">
        <v>0</v>
      </c>
      <c r="L806" s="1252">
        <v>0</v>
      </c>
      <c r="M806" s="1252">
        <v>0</v>
      </c>
      <c r="N806" s="1252">
        <v>0</v>
      </c>
      <c r="O806" s="1252">
        <v>0</v>
      </c>
      <c r="P806" s="1252">
        <v>0</v>
      </c>
      <c r="Q806" s="1252">
        <v>0</v>
      </c>
      <c r="R806" s="1252">
        <v>0</v>
      </c>
      <c r="S806" s="1252">
        <v>0</v>
      </c>
      <c r="T806" s="1252">
        <v>0</v>
      </c>
      <c r="U806" s="1251" t="s">
        <v>1065</v>
      </c>
      <c r="V806" s="1251" t="s">
        <v>397</v>
      </c>
      <c r="W806" s="1251" t="s">
        <v>2015</v>
      </c>
      <c r="X806" s="1251" t="s">
        <v>2077</v>
      </c>
      <c r="Y806" s="1251">
        <v>776</v>
      </c>
      <c r="Z806" s="1251">
        <v>2</v>
      </c>
      <c r="AA806" s="1251" t="b">
        <v>0</v>
      </c>
    </row>
    <row r="807" spans="1:27" ht="12">
      <c r="A807" s="1251">
        <v>25</v>
      </c>
      <c r="B807" s="1251">
        <v>770</v>
      </c>
      <c r="C807" s="1251" t="s">
        <v>1771</v>
      </c>
      <c r="D807" s="1251">
        <v>776210</v>
      </c>
      <c r="E807" s="1251" t="s">
        <v>2135</v>
      </c>
      <c r="F807" s="1251">
        <v>2019</v>
      </c>
      <c r="G807" s="1252">
        <v>0</v>
      </c>
      <c r="H807" s="1252">
        <v>0</v>
      </c>
      <c r="I807" s="1252">
        <v>0</v>
      </c>
      <c r="J807" s="1252">
        <v>0</v>
      </c>
      <c r="K807" s="1252">
        <v>0</v>
      </c>
      <c r="L807" s="1252">
        <v>0</v>
      </c>
      <c r="M807" s="1252">
        <v>-1.1000000000000001</v>
      </c>
      <c r="N807" s="1252">
        <v>0</v>
      </c>
      <c r="O807" s="1252">
        <v>-44.899999999999999</v>
      </c>
      <c r="P807" s="1252">
        <v>-14.300000000000001</v>
      </c>
      <c r="Q807" s="1252">
        <v>-35.009999999999998</v>
      </c>
      <c r="R807" s="1252">
        <v>-5.71</v>
      </c>
      <c r="S807" s="1252">
        <v>-101.02</v>
      </c>
      <c r="T807" s="1252">
        <v>0</v>
      </c>
      <c r="U807" s="1251" t="s">
        <v>1065</v>
      </c>
      <c r="V807" s="1251" t="s">
        <v>397</v>
      </c>
      <c r="W807" s="1251" t="s">
        <v>1931</v>
      </c>
      <c r="X807" s="1251" t="s">
        <v>2077</v>
      </c>
      <c r="Y807" s="1251">
        <v>776</v>
      </c>
      <c r="Z807" s="1251">
        <v>2</v>
      </c>
      <c r="AA807" s="1251" t="b">
        <v>0</v>
      </c>
    </row>
    <row r="808" spans="1:27" ht="12">
      <c r="A808" s="1251">
        <v>25</v>
      </c>
      <c r="B808" s="1251">
        <v>770</v>
      </c>
      <c r="C808" s="1251" t="s">
        <v>1771</v>
      </c>
      <c r="D808" s="1251">
        <v>776220</v>
      </c>
      <c r="E808" s="1251" t="s">
        <v>2136</v>
      </c>
      <c r="F808" s="1251">
        <v>2019</v>
      </c>
      <c r="G808" s="1252">
        <v>0</v>
      </c>
      <c r="H808" s="1252">
        <v>0</v>
      </c>
      <c r="I808" s="1252">
        <v>0</v>
      </c>
      <c r="J808" s="1252">
        <v>0</v>
      </c>
      <c r="K808" s="1252">
        <v>0</v>
      </c>
      <c r="L808" s="1252">
        <v>0</v>
      </c>
      <c r="M808" s="1252">
        <v>-1.3600000000000001</v>
      </c>
      <c r="N808" s="1252">
        <v>0</v>
      </c>
      <c r="O808" s="1252">
        <v>-55.859999999999999</v>
      </c>
      <c r="P808" s="1252">
        <v>-17.789999999999999</v>
      </c>
      <c r="Q808" s="1252">
        <v>-43.560000000000002</v>
      </c>
      <c r="R808" s="1252">
        <v>-7.1100000000000003</v>
      </c>
      <c r="S808" s="1252">
        <v>-125.67999999999999</v>
      </c>
      <c r="T808" s="1252">
        <v>0</v>
      </c>
      <c r="U808" s="1251" t="s">
        <v>1065</v>
      </c>
      <c r="V808" s="1251" t="s">
        <v>397</v>
      </c>
      <c r="W808" s="1251" t="s">
        <v>1948</v>
      </c>
      <c r="X808" s="1251" t="s">
        <v>2077</v>
      </c>
      <c r="Y808" s="1251">
        <v>776</v>
      </c>
      <c r="Z808" s="1251">
        <v>2</v>
      </c>
      <c r="AA808" s="1251" t="b">
        <v>0</v>
      </c>
    </row>
    <row r="809" spans="1:27" ht="12">
      <c r="A809" s="1251">
        <v>25</v>
      </c>
      <c r="B809" s="1251">
        <v>770</v>
      </c>
      <c r="C809" s="1251" t="s">
        <v>1771</v>
      </c>
      <c r="D809" s="1251">
        <v>776230</v>
      </c>
      <c r="E809" s="1251" t="s">
        <v>2137</v>
      </c>
      <c r="F809" s="1251">
        <v>2019</v>
      </c>
      <c r="G809" s="1252">
        <v>0</v>
      </c>
      <c r="H809" s="1252">
        <v>0</v>
      </c>
      <c r="I809" s="1252">
        <v>0</v>
      </c>
      <c r="J809" s="1252">
        <v>0</v>
      </c>
      <c r="K809" s="1252">
        <v>0</v>
      </c>
      <c r="L809" s="1252">
        <v>0</v>
      </c>
      <c r="M809" s="1252">
        <v>-0.54000000000000004</v>
      </c>
      <c r="N809" s="1252">
        <v>0</v>
      </c>
      <c r="O809" s="1252">
        <v>-22.059999999999999</v>
      </c>
      <c r="P809" s="1252">
        <v>-7.0300000000000002</v>
      </c>
      <c r="Q809" s="1252">
        <v>-17.199999999999999</v>
      </c>
      <c r="R809" s="1252">
        <v>-2.8100000000000001</v>
      </c>
      <c r="S809" s="1252">
        <v>-49.640000000000001</v>
      </c>
      <c r="T809" s="1252">
        <v>0</v>
      </c>
      <c r="U809" s="1251" t="s">
        <v>1065</v>
      </c>
      <c r="V809" s="1251" t="s">
        <v>402</v>
      </c>
      <c r="W809" s="1251" t="s">
        <v>402</v>
      </c>
      <c r="X809" s="1251" t="s">
        <v>2077</v>
      </c>
      <c r="Y809" s="1251">
        <v>776</v>
      </c>
      <c r="Z809" s="1251">
        <v>2</v>
      </c>
      <c r="AA809" s="1251" t="b">
        <v>0</v>
      </c>
    </row>
    <row r="810" spans="1:27" ht="12">
      <c r="A810" s="1251">
        <v>25</v>
      </c>
      <c r="B810" s="1251">
        <v>770</v>
      </c>
      <c r="C810" s="1251" t="s">
        <v>1771</v>
      </c>
      <c r="D810" s="1251">
        <v>776240</v>
      </c>
      <c r="E810" s="1251" t="s">
        <v>2138</v>
      </c>
      <c r="F810" s="1251">
        <v>2019</v>
      </c>
      <c r="G810" s="1252">
        <v>0</v>
      </c>
      <c r="H810" s="1252">
        <v>0</v>
      </c>
      <c r="I810" s="1252">
        <v>0</v>
      </c>
      <c r="J810" s="1252">
        <v>0</v>
      </c>
      <c r="K810" s="1252">
        <v>0</v>
      </c>
      <c r="L810" s="1252">
        <v>0</v>
      </c>
      <c r="M810" s="1252">
        <v>-2.3500000000000001</v>
      </c>
      <c r="N810" s="1252">
        <v>0</v>
      </c>
      <c r="O810" s="1252">
        <v>-96.379999999999995</v>
      </c>
      <c r="P810" s="1252">
        <v>-30.699999999999999</v>
      </c>
      <c r="Q810" s="1252">
        <v>-75.150000000000006</v>
      </c>
      <c r="R810" s="1252">
        <v>-12.26</v>
      </c>
      <c r="S810" s="1252">
        <v>-216.83999999999997</v>
      </c>
      <c r="T810" s="1252">
        <v>0</v>
      </c>
      <c r="U810" s="1251" t="s">
        <v>1065</v>
      </c>
      <c r="V810" s="1251" t="s">
        <v>397</v>
      </c>
      <c r="W810" s="1251" t="s">
        <v>2015</v>
      </c>
      <c r="X810" s="1251" t="s">
        <v>2077</v>
      </c>
      <c r="Y810" s="1251">
        <v>776</v>
      </c>
      <c r="Z810" s="1251">
        <v>2</v>
      </c>
      <c r="AA810" s="1251" t="b">
        <v>0</v>
      </c>
    </row>
    <row r="811" spans="1:27" ht="12">
      <c r="A811" s="1251">
        <v>25</v>
      </c>
      <c r="B811" s="1251">
        <v>780</v>
      </c>
      <c r="C811" s="1251" t="s">
        <v>1774</v>
      </c>
      <c r="D811" s="1251">
        <v>403200</v>
      </c>
      <c r="E811" s="1251" t="s">
        <v>2090</v>
      </c>
      <c r="F811" s="1251">
        <v>2019</v>
      </c>
      <c r="G811" s="1252">
        <v>913.88999999999999</v>
      </c>
      <c r="H811" s="1252">
        <v>913.88999999999999</v>
      </c>
      <c r="I811" s="1252">
        <v>913.88999999999999</v>
      </c>
      <c r="J811" s="1252">
        <v>913.88999999999999</v>
      </c>
      <c r="K811" s="1252">
        <v>913.88999999999999</v>
      </c>
      <c r="L811" s="1252">
        <v>913.88999999999999</v>
      </c>
      <c r="M811" s="1252">
        <v>913.88999999999999</v>
      </c>
      <c r="N811" s="1252">
        <v>913.88999999999999</v>
      </c>
      <c r="O811" s="1252">
        <v>913.88999999999999</v>
      </c>
      <c r="P811" s="1252">
        <v>913.88999999999999</v>
      </c>
      <c r="Q811" s="1252">
        <v>444.06999999999999</v>
      </c>
      <c r="R811" s="1252">
        <v>440.29000000000002</v>
      </c>
      <c r="S811" s="1252">
        <v>10023.26</v>
      </c>
      <c r="T811" s="1252">
        <v>0</v>
      </c>
      <c r="U811" s="1251" t="s">
        <v>1065</v>
      </c>
      <c r="V811" s="1251" t="s">
        <v>88</v>
      </c>
      <c r="W811" s="1251" t="s">
        <v>88</v>
      </c>
      <c r="X811" s="1251" t="s">
        <v>2042</v>
      </c>
      <c r="Y811" s="1251">
        <v>403</v>
      </c>
      <c r="Z811" s="1251">
        <v>2</v>
      </c>
      <c r="AA811" s="1251" t="b">
        <v>0</v>
      </c>
    </row>
    <row r="812" spans="1:27" ht="12">
      <c r="A812" s="1251">
        <v>25</v>
      </c>
      <c r="B812" s="1251">
        <v>780</v>
      </c>
      <c r="C812" s="1251" t="s">
        <v>1774</v>
      </c>
      <c r="D812" s="1251">
        <v>408101</v>
      </c>
      <c r="E812" s="1251" t="s">
        <v>932</v>
      </c>
      <c r="F812" s="1251">
        <v>2019</v>
      </c>
      <c r="G812" s="1252">
        <v>366.05000000000001</v>
      </c>
      <c r="H812" s="1252">
        <v>371.02999999999997</v>
      </c>
      <c r="I812" s="1252">
        <v>368.54000000000002</v>
      </c>
      <c r="J812" s="1252">
        <v>368.54000000000002</v>
      </c>
      <c r="K812" s="1252">
        <v>368.54000000000002</v>
      </c>
      <c r="L812" s="1252">
        <v>378.86000000000001</v>
      </c>
      <c r="M812" s="1252">
        <v>370.25999999999999</v>
      </c>
      <c r="N812" s="1252">
        <v>370.25999999999999</v>
      </c>
      <c r="O812" s="1252">
        <v>370.25999999999999</v>
      </c>
      <c r="P812" s="1252">
        <v>370.25999999999999</v>
      </c>
      <c r="Q812" s="1252">
        <v>370.25999999999999</v>
      </c>
      <c r="R812" s="1252">
        <v>370.25999999999999</v>
      </c>
      <c r="S812" s="1252">
        <v>4443.1200000000008</v>
      </c>
      <c r="T812" s="1252">
        <v>0</v>
      </c>
      <c r="U812" s="1251" t="s">
        <v>1065</v>
      </c>
      <c r="V812" s="1251" t="s">
        <v>402</v>
      </c>
      <c r="W812" s="1251" t="s">
        <v>402</v>
      </c>
      <c r="X812" s="1251" t="s">
        <v>2042</v>
      </c>
      <c r="Y812" s="1251">
        <v>408</v>
      </c>
      <c r="Z812" s="1251">
        <v>1</v>
      </c>
      <c r="AA812" s="1251" t="b">
        <v>0</v>
      </c>
    </row>
    <row r="813" spans="1:27" ht="12">
      <c r="A813" s="1251">
        <v>25</v>
      </c>
      <c r="B813" s="1251">
        <v>780</v>
      </c>
      <c r="C813" s="1251" t="s">
        <v>1774</v>
      </c>
      <c r="D813" s="1251">
        <v>408102</v>
      </c>
      <c r="E813" s="1251" t="s">
        <v>934</v>
      </c>
      <c r="F813" s="1251">
        <v>2019</v>
      </c>
      <c r="G813" s="1252">
        <v>3.4399999999999999</v>
      </c>
      <c r="H813" s="1252">
        <v>4.0899999999999999</v>
      </c>
      <c r="I813" s="1252">
        <v>3.77</v>
      </c>
      <c r="J813" s="1252">
        <v>3.77</v>
      </c>
      <c r="K813" s="1252">
        <v>3.77</v>
      </c>
      <c r="L813" s="1252">
        <v>3.77</v>
      </c>
      <c r="M813" s="1252">
        <v>3.77</v>
      </c>
      <c r="N813" s="1252">
        <v>3.77</v>
      </c>
      <c r="O813" s="1252">
        <v>3.77</v>
      </c>
      <c r="P813" s="1252">
        <v>3.77</v>
      </c>
      <c r="Q813" s="1252">
        <v>3.77</v>
      </c>
      <c r="R813" s="1252">
        <v>3.77</v>
      </c>
      <c r="S813" s="1252">
        <v>45.230000000000011</v>
      </c>
      <c r="T813" s="1252">
        <v>0</v>
      </c>
      <c r="U813" s="1251" t="s">
        <v>1065</v>
      </c>
      <c r="V813" s="1251" t="s">
        <v>402</v>
      </c>
      <c r="W813" s="1251" t="s">
        <v>402</v>
      </c>
      <c r="X813" s="1251" t="s">
        <v>2042</v>
      </c>
      <c r="Y813" s="1251">
        <v>408</v>
      </c>
      <c r="Z813" s="1251">
        <v>1</v>
      </c>
      <c r="AA813" s="1251" t="b">
        <v>0</v>
      </c>
    </row>
    <row r="814" spans="1:27" ht="12">
      <c r="A814" s="1251">
        <v>25</v>
      </c>
      <c r="B814" s="1251">
        <v>780</v>
      </c>
      <c r="C814" s="1251" t="s">
        <v>1774</v>
      </c>
      <c r="D814" s="1251">
        <v>408121</v>
      </c>
      <c r="E814" s="1251" t="s">
        <v>1914</v>
      </c>
      <c r="F814" s="1251">
        <v>2019</v>
      </c>
      <c r="G814" s="1252">
        <v>171.88999999999999</v>
      </c>
      <c r="H814" s="1252">
        <v>217.55000000000001</v>
      </c>
      <c r="I814" s="1252">
        <v>313.41000000000003</v>
      </c>
      <c r="J814" s="1252">
        <v>168.59</v>
      </c>
      <c r="K814" s="1252">
        <v>165.80000000000001</v>
      </c>
      <c r="L814" s="1252">
        <v>419.38</v>
      </c>
      <c r="M814" s="1252">
        <v>235.83000000000001</v>
      </c>
      <c r="N814" s="1252">
        <v>213.49000000000001</v>
      </c>
      <c r="O814" s="1252">
        <v>223.91999999999999</v>
      </c>
      <c r="P814" s="1252">
        <v>181.36000000000001</v>
      </c>
      <c r="Q814" s="1252">
        <v>165.19999999999999</v>
      </c>
      <c r="R814" s="1252">
        <v>337.41000000000003</v>
      </c>
      <c r="S814" s="1252">
        <v>2813.8299999999995</v>
      </c>
      <c r="T814" s="1252">
        <v>0</v>
      </c>
      <c r="U814" s="1251" t="s">
        <v>1065</v>
      </c>
      <c r="V814" s="1251" t="s">
        <v>402</v>
      </c>
      <c r="W814" s="1251" t="s">
        <v>402</v>
      </c>
      <c r="X814" s="1251" t="s">
        <v>2042</v>
      </c>
      <c r="Y814" s="1251">
        <v>408</v>
      </c>
      <c r="Z814" s="1251">
        <v>1</v>
      </c>
      <c r="AA814" s="1251" t="b">
        <v>0</v>
      </c>
    </row>
    <row r="815" spans="1:27" ht="12">
      <c r="A815" s="1251">
        <v>25</v>
      </c>
      <c r="B815" s="1251">
        <v>780</v>
      </c>
      <c r="C815" s="1251" t="s">
        <v>1774</v>
      </c>
      <c r="D815" s="1251">
        <v>408122</v>
      </c>
      <c r="E815" s="1251" t="s">
        <v>2091</v>
      </c>
      <c r="F815" s="1251">
        <v>2019</v>
      </c>
      <c r="G815" s="1252">
        <v>8.4499999999999993</v>
      </c>
      <c r="H815" s="1252">
        <v>0.55000000000000004</v>
      </c>
      <c r="I815" s="1252">
        <v>0.20000000000000001</v>
      </c>
      <c r="J815" s="1252">
        <v>0.23999999999999999</v>
      </c>
      <c r="K815" s="1252">
        <v>0.45000000000000001</v>
      </c>
      <c r="L815" s="1252">
        <v>1.0600000000000001</v>
      </c>
      <c r="M815" s="1252">
        <v>0.37</v>
      </c>
      <c r="N815" s="1252">
        <v>0.45000000000000001</v>
      </c>
      <c r="O815" s="1252">
        <v>0</v>
      </c>
      <c r="P815" s="1252">
        <v>0</v>
      </c>
      <c r="Q815" s="1252">
        <v>0</v>
      </c>
      <c r="R815" s="1252">
        <v>11.6</v>
      </c>
      <c r="S815" s="1252">
        <v>23.369999999999997</v>
      </c>
      <c r="T815" s="1252">
        <v>0</v>
      </c>
      <c r="U815" s="1251" t="s">
        <v>1065</v>
      </c>
      <c r="V815" s="1251" t="s">
        <v>402</v>
      </c>
      <c r="W815" s="1251" t="s">
        <v>402</v>
      </c>
      <c r="X815" s="1251" t="s">
        <v>2042</v>
      </c>
      <c r="Y815" s="1251">
        <v>408</v>
      </c>
      <c r="Z815" s="1251">
        <v>1</v>
      </c>
      <c r="AA815" s="1251" t="b">
        <v>0</v>
      </c>
    </row>
    <row r="816" spans="1:27" ht="12">
      <c r="A816" s="1251">
        <v>25</v>
      </c>
      <c r="B816" s="1251">
        <v>780</v>
      </c>
      <c r="C816" s="1251" t="s">
        <v>1774</v>
      </c>
      <c r="D816" s="1251">
        <v>408123</v>
      </c>
      <c r="E816" s="1251" t="s">
        <v>2092</v>
      </c>
      <c r="F816" s="1251">
        <v>2019</v>
      </c>
      <c r="G816" s="1252">
        <v>23.41</v>
      </c>
      <c r="H816" s="1252">
        <v>25.77</v>
      </c>
      <c r="I816" s="1252">
        <v>30.309999999999999</v>
      </c>
      <c r="J816" s="1252">
        <v>8.6699999999999999</v>
      </c>
      <c r="K816" s="1252">
        <v>10.289999999999999</v>
      </c>
      <c r="L816" s="1252">
        <v>13.73</v>
      </c>
      <c r="M816" s="1252">
        <v>4.21</v>
      </c>
      <c r="N816" s="1252">
        <v>2.3599999999999999</v>
      </c>
      <c r="O816" s="1252">
        <v>2.7400000000000002</v>
      </c>
      <c r="P816" s="1252">
        <v>1.6399999999999999</v>
      </c>
      <c r="Q816" s="1252">
        <v>1.3600000000000001</v>
      </c>
      <c r="R816" s="1252">
        <v>19.039999999999999</v>
      </c>
      <c r="S816" s="1252">
        <v>143.52999999999997</v>
      </c>
      <c r="T816" s="1252">
        <v>0</v>
      </c>
      <c r="U816" s="1251" t="s">
        <v>1065</v>
      </c>
      <c r="V816" s="1251" t="s">
        <v>402</v>
      </c>
      <c r="W816" s="1251" t="s">
        <v>402</v>
      </c>
      <c r="X816" s="1251" t="s">
        <v>2042</v>
      </c>
      <c r="Y816" s="1251">
        <v>408</v>
      </c>
      <c r="Z816" s="1251">
        <v>1</v>
      </c>
      <c r="AA816" s="1251" t="b">
        <v>0</v>
      </c>
    </row>
    <row r="817" spans="1:27" ht="12">
      <c r="A817" s="1251">
        <v>25</v>
      </c>
      <c r="B817" s="1251">
        <v>780</v>
      </c>
      <c r="C817" s="1251" t="s">
        <v>1774</v>
      </c>
      <c r="D817" s="1251">
        <v>408203</v>
      </c>
      <c r="E817" s="1251" t="s">
        <v>2093</v>
      </c>
      <c r="F817" s="1251">
        <v>2019</v>
      </c>
      <c r="G817" s="1252">
        <v>54</v>
      </c>
      <c r="H817" s="1252">
        <v>113</v>
      </c>
      <c r="I817" s="1252">
        <v>89</v>
      </c>
      <c r="J817" s="1252">
        <v>80</v>
      </c>
      <c r="K817" s="1252">
        <v>87</v>
      </c>
      <c r="L817" s="1252">
        <v>80</v>
      </c>
      <c r="M817" s="1252">
        <v>80</v>
      </c>
      <c r="N817" s="1252">
        <v>114</v>
      </c>
      <c r="O817" s="1252">
        <v>87</v>
      </c>
      <c r="P817" s="1252">
        <v>94</v>
      </c>
      <c r="Q817" s="1252">
        <v>86</v>
      </c>
      <c r="R817" s="1252">
        <v>89</v>
      </c>
      <c r="S817" s="1252">
        <v>1053</v>
      </c>
      <c r="T817" s="1252">
        <v>0</v>
      </c>
      <c r="U817" s="1251" t="s">
        <v>1065</v>
      </c>
      <c r="V817" s="1251" t="s">
        <v>402</v>
      </c>
      <c r="W817" s="1251" t="s">
        <v>402</v>
      </c>
      <c r="X817" s="1251" t="s">
        <v>2042</v>
      </c>
      <c r="Y817" s="1251">
        <v>408</v>
      </c>
      <c r="Z817" s="1251">
        <v>2</v>
      </c>
      <c r="AA817" s="1251" t="b">
        <v>0</v>
      </c>
    </row>
    <row r="818" spans="1:27" ht="12">
      <c r="A818" s="1251">
        <v>25</v>
      </c>
      <c r="B818" s="1251">
        <v>780</v>
      </c>
      <c r="C818" s="1251" t="s">
        <v>1774</v>
      </c>
      <c r="D818" s="1251">
        <v>408205</v>
      </c>
      <c r="E818" s="1251" t="s">
        <v>2094</v>
      </c>
      <c r="F818" s="1251">
        <v>2019</v>
      </c>
      <c r="G818" s="1252">
        <v>137</v>
      </c>
      <c r="H818" s="1252">
        <v>314</v>
      </c>
      <c r="I818" s="1252">
        <v>242</v>
      </c>
      <c r="J818" s="1252">
        <v>217</v>
      </c>
      <c r="K818" s="1252">
        <v>235</v>
      </c>
      <c r="L818" s="1252">
        <v>217</v>
      </c>
      <c r="M818" s="1252">
        <v>216</v>
      </c>
      <c r="N818" s="1252">
        <v>310</v>
      </c>
      <c r="O818" s="1252">
        <v>235</v>
      </c>
      <c r="P818" s="1252">
        <v>254</v>
      </c>
      <c r="Q818" s="1252">
        <v>232</v>
      </c>
      <c r="R818" s="1252">
        <v>242</v>
      </c>
      <c r="S818" s="1252">
        <v>2851</v>
      </c>
      <c r="T818" s="1252">
        <v>0</v>
      </c>
      <c r="U818" s="1251" t="s">
        <v>1065</v>
      </c>
      <c r="V818" s="1251" t="s">
        <v>402</v>
      </c>
      <c r="W818" s="1251" t="s">
        <v>402</v>
      </c>
      <c r="X818" s="1251" t="s">
        <v>2042</v>
      </c>
      <c r="Y818" s="1251">
        <v>408</v>
      </c>
      <c r="Z818" s="1251">
        <v>2</v>
      </c>
      <c r="AA818" s="1251" t="b">
        <v>0</v>
      </c>
    </row>
    <row r="819" spans="1:27" ht="12">
      <c r="A819" s="1251">
        <v>25</v>
      </c>
      <c r="B819" s="1251">
        <v>780</v>
      </c>
      <c r="C819" s="1251" t="s">
        <v>1774</v>
      </c>
      <c r="D819" s="1251">
        <v>408206</v>
      </c>
      <c r="E819" s="1251" t="s">
        <v>1321</v>
      </c>
      <c r="F819" s="1251">
        <v>2019</v>
      </c>
      <c r="G819" s="1252">
        <v>307</v>
      </c>
      <c r="H819" s="1252">
        <v>576</v>
      </c>
      <c r="I819" s="1252">
        <v>473</v>
      </c>
      <c r="J819" s="1252">
        <v>425</v>
      </c>
      <c r="K819" s="1252">
        <v>460</v>
      </c>
      <c r="L819" s="1252">
        <v>426</v>
      </c>
      <c r="M819" s="1252">
        <v>424</v>
      </c>
      <c r="N819" s="1252">
        <v>606</v>
      </c>
      <c r="O819" s="1252">
        <v>461</v>
      </c>
      <c r="P819" s="1252">
        <v>497</v>
      </c>
      <c r="Q819" s="1252">
        <v>454</v>
      </c>
      <c r="R819" s="1252">
        <v>473</v>
      </c>
      <c r="S819" s="1252">
        <v>5582</v>
      </c>
      <c r="T819" s="1252">
        <v>0</v>
      </c>
      <c r="U819" s="1251" t="s">
        <v>1065</v>
      </c>
      <c r="V819" s="1251" t="s">
        <v>402</v>
      </c>
      <c r="W819" s="1251" t="s">
        <v>402</v>
      </c>
      <c r="X819" s="1251" t="s">
        <v>2042</v>
      </c>
      <c r="Y819" s="1251">
        <v>408</v>
      </c>
      <c r="Z819" s="1251">
        <v>2</v>
      </c>
      <c r="AA819" s="1251" t="b">
        <v>0</v>
      </c>
    </row>
    <row r="820" spans="1:27" ht="12">
      <c r="A820" s="1251">
        <v>25</v>
      </c>
      <c r="B820" s="1251">
        <v>780</v>
      </c>
      <c r="C820" s="1251" t="s">
        <v>1774</v>
      </c>
      <c r="D820" s="1251">
        <v>521100</v>
      </c>
      <c r="E820" s="1251" t="s">
        <v>2095</v>
      </c>
      <c r="F820" s="1251">
        <v>2019</v>
      </c>
      <c r="G820" s="1252">
        <v>-6714.7799999999997</v>
      </c>
      <c r="H820" s="1252">
        <v>-5303.2600000000002</v>
      </c>
      <c r="I820" s="1252">
        <v>-7182.0900000000001</v>
      </c>
      <c r="J820" s="1252">
        <v>-6548.6599999999999</v>
      </c>
      <c r="K820" s="1252">
        <v>-5546.4700000000003</v>
      </c>
      <c r="L820" s="1252">
        <v>-6140</v>
      </c>
      <c r="M820" s="1252">
        <v>-5587.3999999999996</v>
      </c>
      <c r="N820" s="1252">
        <v>-7173.5500000000002</v>
      </c>
      <c r="O820" s="1252">
        <v>-6430.96</v>
      </c>
      <c r="P820" s="1252">
        <v>-6851.8900000000003</v>
      </c>
      <c r="Q820" s="1252">
        <v>-5534.8699999999999</v>
      </c>
      <c r="R820" s="1252">
        <v>-6775.8299999999999</v>
      </c>
      <c r="S820" s="1252">
        <v>-75789.760000000009</v>
      </c>
      <c r="T820" s="1252">
        <v>0</v>
      </c>
      <c r="U820" s="1251" t="s">
        <v>1065</v>
      </c>
      <c r="V820" s="1251" t="s">
        <v>1286</v>
      </c>
      <c r="W820" s="1251" t="s">
        <v>2096</v>
      </c>
      <c r="X820" s="1251" t="s">
        <v>2042</v>
      </c>
      <c r="Y820" s="1251">
        <v>521</v>
      </c>
      <c r="Z820" s="1251">
        <v>1</v>
      </c>
      <c r="AA820" s="1251" t="b">
        <v>0</v>
      </c>
    </row>
    <row r="821" spans="1:27" ht="12">
      <c r="A821" s="1251">
        <v>25</v>
      </c>
      <c r="B821" s="1251">
        <v>780</v>
      </c>
      <c r="C821" s="1251" t="s">
        <v>1774</v>
      </c>
      <c r="D821" s="1251">
        <v>701119</v>
      </c>
      <c r="E821" s="1251" t="s">
        <v>2142</v>
      </c>
      <c r="F821" s="1251">
        <v>2019</v>
      </c>
      <c r="G821" s="1252">
        <v>187.18000000000001</v>
      </c>
      <c r="H821" s="1252">
        <v>239.88999999999999</v>
      </c>
      <c r="I821" s="1252">
        <v>187.18000000000001</v>
      </c>
      <c r="J821" s="1252">
        <v>70.280000000000001</v>
      </c>
      <c r="K821" s="1252">
        <v>239.88999999999999</v>
      </c>
      <c r="L821" s="1252">
        <v>640.85000000000002</v>
      </c>
      <c r="M821" s="1252">
        <v>937.59000000000003</v>
      </c>
      <c r="N821" s="1252">
        <v>119.48999999999999</v>
      </c>
      <c r="O821" s="1252">
        <v>119.48999999999999</v>
      </c>
      <c r="P821" s="1252">
        <v>447.64999999999998</v>
      </c>
      <c r="Q821" s="1252">
        <v>125.72</v>
      </c>
      <c r="R821" s="1252">
        <v>501.25999999999999</v>
      </c>
      <c r="S821" s="1252">
        <v>3816.4699999999993</v>
      </c>
      <c r="T821" s="1252">
        <v>0</v>
      </c>
      <c r="U821" s="1251" t="s">
        <v>1065</v>
      </c>
      <c r="V821" s="1251" t="s">
        <v>397</v>
      </c>
      <c r="W821" s="1251" t="s">
        <v>1933</v>
      </c>
      <c r="X821" s="1251" t="s">
        <v>2042</v>
      </c>
      <c r="Y821" s="1251">
        <v>701</v>
      </c>
      <c r="Z821" s="1251">
        <v>1</v>
      </c>
      <c r="AA821" s="1251" t="b">
        <v>0</v>
      </c>
    </row>
    <row r="822" spans="1:27" ht="12">
      <c r="A822" s="1251">
        <v>25</v>
      </c>
      <c r="B822" s="1251">
        <v>780</v>
      </c>
      <c r="C822" s="1251" t="s">
        <v>1774</v>
      </c>
      <c r="D822" s="1251">
        <v>701510</v>
      </c>
      <c r="E822" s="1251" t="s">
        <v>2154</v>
      </c>
      <c r="F822" s="1251">
        <v>2019</v>
      </c>
      <c r="G822" s="1252">
        <v>1509.5599999999999</v>
      </c>
      <c r="H822" s="1252">
        <v>1568.02</v>
      </c>
      <c r="I822" s="1252">
        <v>1590.04</v>
      </c>
      <c r="J822" s="1252">
        <v>1430.1600000000001</v>
      </c>
      <c r="K822" s="1252">
        <v>1509.9400000000001</v>
      </c>
      <c r="L822" s="1252">
        <v>2251.1999999999998</v>
      </c>
      <c r="M822" s="1252">
        <v>1450.8800000000001</v>
      </c>
      <c r="N822" s="1252">
        <v>1529.5799999999999</v>
      </c>
      <c r="O822" s="1252">
        <v>1497.1900000000001</v>
      </c>
      <c r="P822" s="1252">
        <v>1425.5599999999999</v>
      </c>
      <c r="Q822" s="1252">
        <v>1329.48</v>
      </c>
      <c r="R822" s="1252">
        <v>2058.5100000000002</v>
      </c>
      <c r="S822" s="1252">
        <v>19150.120000000003</v>
      </c>
      <c r="T822" s="1252">
        <v>0</v>
      </c>
      <c r="U822" s="1251" t="s">
        <v>1065</v>
      </c>
      <c r="V822" s="1251" t="s">
        <v>397</v>
      </c>
      <c r="W822" s="1251" t="s">
        <v>1931</v>
      </c>
      <c r="X822" s="1251" t="s">
        <v>2042</v>
      </c>
      <c r="Y822" s="1251">
        <v>701</v>
      </c>
      <c r="Z822" s="1251">
        <v>5</v>
      </c>
      <c r="AA822" s="1251" t="b">
        <v>0</v>
      </c>
    </row>
    <row r="823" spans="1:27" ht="12">
      <c r="A823" s="1251">
        <v>25</v>
      </c>
      <c r="B823" s="1251">
        <v>780</v>
      </c>
      <c r="C823" s="1251" t="s">
        <v>1774</v>
      </c>
      <c r="D823" s="1251">
        <v>701519</v>
      </c>
      <c r="E823" s="1251" t="s">
        <v>2155</v>
      </c>
      <c r="F823" s="1251">
        <v>2019</v>
      </c>
      <c r="G823" s="1252">
        <v>363.72000000000003</v>
      </c>
      <c r="H823" s="1252">
        <v>288.95999999999998</v>
      </c>
      <c r="I823" s="1252">
        <v>270.60000000000002</v>
      </c>
      <c r="J823" s="1252">
        <v>443.27999999999997</v>
      </c>
      <c r="K823" s="1252">
        <v>292.81</v>
      </c>
      <c r="L823" s="1252">
        <v>431.35000000000002</v>
      </c>
      <c r="M823" s="1252">
        <v>431.35000000000002</v>
      </c>
      <c r="N823" s="1252">
        <v>416.49000000000001</v>
      </c>
      <c r="O823" s="1252">
        <v>458.12</v>
      </c>
      <c r="P823" s="1252">
        <v>251.61000000000001</v>
      </c>
      <c r="Q823" s="1252">
        <v>371.80000000000001</v>
      </c>
      <c r="R823" s="1252">
        <v>552.95000000000005</v>
      </c>
      <c r="S823" s="1252">
        <v>4573.04</v>
      </c>
      <c r="T823" s="1252">
        <v>0</v>
      </c>
      <c r="U823" s="1251" t="s">
        <v>1065</v>
      </c>
      <c r="V823" s="1251" t="s">
        <v>397</v>
      </c>
      <c r="W823" s="1251" t="s">
        <v>1933</v>
      </c>
      <c r="X823" s="1251" t="s">
        <v>2042</v>
      </c>
      <c r="Y823" s="1251">
        <v>701</v>
      </c>
      <c r="Z823" s="1251">
        <v>5</v>
      </c>
      <c r="AA823" s="1251" t="b">
        <v>0</v>
      </c>
    </row>
    <row r="824" spans="1:27" ht="12">
      <c r="A824" s="1251">
        <v>25</v>
      </c>
      <c r="B824" s="1251">
        <v>780</v>
      </c>
      <c r="C824" s="1251" t="s">
        <v>1774</v>
      </c>
      <c r="D824" s="1251">
        <v>701610</v>
      </c>
      <c r="E824" s="1251" t="s">
        <v>2164</v>
      </c>
      <c r="F824" s="1251">
        <v>2019</v>
      </c>
      <c r="G824" s="1252">
        <v>68.400000000000006</v>
      </c>
      <c r="H824" s="1252">
        <v>0</v>
      </c>
      <c r="I824" s="1252">
        <v>0</v>
      </c>
      <c r="J824" s="1252">
        <v>17.100000000000001</v>
      </c>
      <c r="K824" s="1252">
        <v>0</v>
      </c>
      <c r="L824" s="1252">
        <v>122.29000000000001</v>
      </c>
      <c r="M824" s="1252">
        <v>262.05000000000001</v>
      </c>
      <c r="N824" s="1252">
        <v>209.63999999999999</v>
      </c>
      <c r="O824" s="1252">
        <v>0</v>
      </c>
      <c r="P824" s="1252">
        <v>0</v>
      </c>
      <c r="Q824" s="1252">
        <v>34.939999999999998</v>
      </c>
      <c r="R824" s="1252">
        <v>279.51999999999998</v>
      </c>
      <c r="S824" s="1252">
        <v>993.94000000000005</v>
      </c>
      <c r="T824" s="1252">
        <v>0</v>
      </c>
      <c r="U824" s="1251" t="s">
        <v>1065</v>
      </c>
      <c r="V824" s="1251" t="s">
        <v>397</v>
      </c>
      <c r="W824" s="1251" t="s">
        <v>1931</v>
      </c>
      <c r="X824" s="1251" t="s">
        <v>2042</v>
      </c>
      <c r="Y824" s="1251">
        <v>701</v>
      </c>
      <c r="Z824" s="1251">
        <v>6</v>
      </c>
      <c r="AA824" s="1251" t="b">
        <v>0</v>
      </c>
    </row>
    <row r="825" spans="1:27" ht="12">
      <c r="A825" s="1251">
        <v>25</v>
      </c>
      <c r="B825" s="1251">
        <v>780</v>
      </c>
      <c r="C825" s="1251" t="s">
        <v>1774</v>
      </c>
      <c r="D825" s="1251">
        <v>701810</v>
      </c>
      <c r="E825" s="1251" t="s">
        <v>2098</v>
      </c>
      <c r="F825" s="1251">
        <v>2019</v>
      </c>
      <c r="G825" s="1252">
        <v>105</v>
      </c>
      <c r="H825" s="1252">
        <v>105</v>
      </c>
      <c r="I825" s="1252">
        <v>105</v>
      </c>
      <c r="J825" s="1252">
        <v>92</v>
      </c>
      <c r="K825" s="1252">
        <v>95</v>
      </c>
      <c r="L825" s="1252">
        <v>95</v>
      </c>
      <c r="M825" s="1252">
        <v>95</v>
      </c>
      <c r="N825" s="1252">
        <v>95</v>
      </c>
      <c r="O825" s="1252">
        <v>110</v>
      </c>
      <c r="P825" s="1252">
        <v>88</v>
      </c>
      <c r="Q825" s="1252">
        <v>88</v>
      </c>
      <c r="R825" s="1252">
        <v>88</v>
      </c>
      <c r="S825" s="1252">
        <v>1161</v>
      </c>
      <c r="T825" s="1252">
        <v>0</v>
      </c>
      <c r="U825" s="1251" t="s">
        <v>1065</v>
      </c>
      <c r="V825" s="1251" t="s">
        <v>397</v>
      </c>
      <c r="W825" s="1251" t="s">
        <v>1931</v>
      </c>
      <c r="X825" s="1251" t="s">
        <v>2042</v>
      </c>
      <c r="Y825" s="1251">
        <v>701</v>
      </c>
      <c r="Z825" s="1251">
        <v>8</v>
      </c>
      <c r="AA825" s="1251" t="b">
        <v>0</v>
      </c>
    </row>
    <row r="826" spans="1:27" ht="12">
      <c r="A826" s="1251">
        <v>25</v>
      </c>
      <c r="B826" s="1251">
        <v>780</v>
      </c>
      <c r="C826" s="1251" t="s">
        <v>1774</v>
      </c>
      <c r="D826" s="1251">
        <v>704810</v>
      </c>
      <c r="E826" s="1251" t="s">
        <v>2099</v>
      </c>
      <c r="F826" s="1251">
        <v>2019</v>
      </c>
      <c r="G826" s="1252">
        <v>430.42000000000002</v>
      </c>
      <c r="H826" s="1252">
        <v>458.76999999999998</v>
      </c>
      <c r="I826" s="1252">
        <v>497.49000000000001</v>
      </c>
      <c r="J826" s="1252">
        <v>419.01999999999998</v>
      </c>
      <c r="K826" s="1252">
        <v>385.95999999999998</v>
      </c>
      <c r="L826" s="1252">
        <v>669.46000000000004</v>
      </c>
      <c r="M826" s="1252">
        <v>610.46000000000004</v>
      </c>
      <c r="N826" s="1252">
        <v>460.88999999999999</v>
      </c>
      <c r="O826" s="1252">
        <v>602.77999999999997</v>
      </c>
      <c r="P826" s="1252">
        <v>437.66000000000003</v>
      </c>
      <c r="Q826" s="1252">
        <v>402.54000000000002</v>
      </c>
      <c r="R826" s="1252">
        <v>720.95000000000005</v>
      </c>
      <c r="S826" s="1252">
        <v>6096.3999999999996</v>
      </c>
      <c r="T826" s="1252">
        <v>0</v>
      </c>
      <c r="U826" s="1251" t="s">
        <v>1065</v>
      </c>
      <c r="V826" s="1251" t="s">
        <v>397</v>
      </c>
      <c r="W826" s="1251" t="s">
        <v>1948</v>
      </c>
      <c r="X826" s="1251" t="s">
        <v>2042</v>
      </c>
      <c r="Y826" s="1251">
        <v>704</v>
      </c>
      <c r="Z826" s="1251">
        <v>8</v>
      </c>
      <c r="AA826" s="1251" t="b">
        <v>0</v>
      </c>
    </row>
    <row r="827" spans="1:27" ht="12">
      <c r="A827" s="1251">
        <v>25</v>
      </c>
      <c r="B827" s="1251">
        <v>780</v>
      </c>
      <c r="C827" s="1251" t="s">
        <v>1774</v>
      </c>
      <c r="D827" s="1251">
        <v>704813</v>
      </c>
      <c r="E827" s="1251" t="s">
        <v>2100</v>
      </c>
      <c r="F827" s="1251">
        <v>2019</v>
      </c>
      <c r="G827" s="1252">
        <v>25.030000000000001</v>
      </c>
      <c r="H827" s="1252">
        <v>36.700000000000003</v>
      </c>
      <c r="I827" s="1252">
        <v>33.719999999999999</v>
      </c>
      <c r="J827" s="1252">
        <v>27.719999999999999</v>
      </c>
      <c r="K827" s="1252">
        <v>25.989999999999998</v>
      </c>
      <c r="L827" s="1252">
        <v>44.07</v>
      </c>
      <c r="M827" s="1252">
        <v>41.57</v>
      </c>
      <c r="N827" s="1252">
        <v>33.219999999999999</v>
      </c>
      <c r="O827" s="1252">
        <v>41.049999999999997</v>
      </c>
      <c r="P827" s="1252">
        <v>30.91</v>
      </c>
      <c r="Q827" s="1252">
        <v>26.34</v>
      </c>
      <c r="R827" s="1252">
        <v>49.049999999999997</v>
      </c>
      <c r="S827" s="1252">
        <v>415.37</v>
      </c>
      <c r="T827" s="1252">
        <v>0</v>
      </c>
      <c r="U827" s="1251" t="s">
        <v>1065</v>
      </c>
      <c r="V827" s="1251" t="s">
        <v>397</v>
      </c>
      <c r="W827" s="1251" t="s">
        <v>1948</v>
      </c>
      <c r="X827" s="1251" t="s">
        <v>2042</v>
      </c>
      <c r="Y827" s="1251">
        <v>704</v>
      </c>
      <c r="Z827" s="1251">
        <v>8</v>
      </c>
      <c r="AA827" s="1251" t="b">
        <v>0</v>
      </c>
    </row>
    <row r="828" spans="1:27" ht="12">
      <c r="A828" s="1251">
        <v>25</v>
      </c>
      <c r="B828" s="1251">
        <v>780</v>
      </c>
      <c r="C828" s="1251" t="s">
        <v>1774</v>
      </c>
      <c r="D828" s="1251">
        <v>704837</v>
      </c>
      <c r="E828" s="1251" t="s">
        <v>2101</v>
      </c>
      <c r="F828" s="1251">
        <v>2019</v>
      </c>
      <c r="G828" s="1252">
        <v>119.79000000000001</v>
      </c>
      <c r="H828" s="1252">
        <v>161.94</v>
      </c>
      <c r="I828" s="1252">
        <v>140.24000000000001</v>
      </c>
      <c r="J828" s="1252">
        <v>139.93000000000001</v>
      </c>
      <c r="K828" s="1252">
        <v>133.5</v>
      </c>
      <c r="L828" s="1252">
        <v>281.10000000000002</v>
      </c>
      <c r="M828" s="1252">
        <v>205.75999999999999</v>
      </c>
      <c r="N828" s="1252">
        <v>147.72</v>
      </c>
      <c r="O828" s="1252">
        <v>190.69999999999999</v>
      </c>
      <c r="P828" s="1252">
        <v>140.13</v>
      </c>
      <c r="Q828" s="1252">
        <v>134.47999999999999</v>
      </c>
      <c r="R828" s="1252">
        <v>302.02999999999997</v>
      </c>
      <c r="S828" s="1252">
        <v>2097.3200000000006</v>
      </c>
      <c r="T828" s="1252">
        <v>0</v>
      </c>
      <c r="U828" s="1251" t="s">
        <v>1065</v>
      </c>
      <c r="V828" s="1251" t="s">
        <v>397</v>
      </c>
      <c r="W828" s="1251" t="s">
        <v>1948</v>
      </c>
      <c r="X828" s="1251" t="s">
        <v>2042</v>
      </c>
      <c r="Y828" s="1251">
        <v>704</v>
      </c>
      <c r="Z828" s="1251">
        <v>8</v>
      </c>
      <c r="AA828" s="1251" t="b">
        <v>0</v>
      </c>
    </row>
    <row r="829" spans="1:27" ht="12">
      <c r="A829" s="1251">
        <v>25</v>
      </c>
      <c r="B829" s="1251">
        <v>780</v>
      </c>
      <c r="C829" s="1251" t="s">
        <v>1774</v>
      </c>
      <c r="D829" s="1251">
        <v>704838</v>
      </c>
      <c r="E829" s="1251" t="s">
        <v>2102</v>
      </c>
      <c r="F829" s="1251">
        <v>2019</v>
      </c>
      <c r="G829" s="1252">
        <v>54</v>
      </c>
      <c r="H829" s="1252">
        <v>54</v>
      </c>
      <c r="I829" s="1252">
        <v>54</v>
      </c>
      <c r="J829" s="1252">
        <v>54</v>
      </c>
      <c r="K829" s="1252">
        <v>54</v>
      </c>
      <c r="L829" s="1252">
        <v>54</v>
      </c>
      <c r="M829" s="1252">
        <v>54</v>
      </c>
      <c r="N829" s="1252">
        <v>54</v>
      </c>
      <c r="O829" s="1252">
        <v>54</v>
      </c>
      <c r="P829" s="1252">
        <v>54</v>
      </c>
      <c r="Q829" s="1252">
        <v>54</v>
      </c>
      <c r="R829" s="1252">
        <v>54</v>
      </c>
      <c r="S829" s="1252">
        <v>648</v>
      </c>
      <c r="T829" s="1252">
        <v>0</v>
      </c>
      <c r="U829" s="1251" t="s">
        <v>1065</v>
      </c>
      <c r="V829" s="1251" t="s">
        <v>397</v>
      </c>
      <c r="W829" s="1251" t="s">
        <v>1948</v>
      </c>
      <c r="X829" s="1251" t="s">
        <v>2042</v>
      </c>
      <c r="Y829" s="1251">
        <v>704</v>
      </c>
      <c r="Z829" s="1251">
        <v>8</v>
      </c>
      <c r="AA829" s="1251" t="b">
        <v>0</v>
      </c>
    </row>
    <row r="830" spans="1:27" ht="12">
      <c r="A830" s="1251">
        <v>25</v>
      </c>
      <c r="B830" s="1251">
        <v>780</v>
      </c>
      <c r="C830" s="1251" t="s">
        <v>1774</v>
      </c>
      <c r="D830" s="1251">
        <v>704840</v>
      </c>
      <c r="E830" s="1251" t="s">
        <v>2103</v>
      </c>
      <c r="F830" s="1251">
        <v>2019</v>
      </c>
      <c r="G830" s="1252">
        <v>9.4100000000000001</v>
      </c>
      <c r="H830" s="1252">
        <v>10.039999999999999</v>
      </c>
      <c r="I830" s="1252">
        <v>10.789999999999999</v>
      </c>
      <c r="J830" s="1252">
        <v>8.9700000000000006</v>
      </c>
      <c r="K830" s="1252">
        <v>8.1199999999999992</v>
      </c>
      <c r="L830" s="1252">
        <v>14.33</v>
      </c>
      <c r="M830" s="1252">
        <v>12.51</v>
      </c>
      <c r="N830" s="1252">
        <v>9.1199999999999992</v>
      </c>
      <c r="O830" s="1252">
        <v>11.94</v>
      </c>
      <c r="P830" s="1252">
        <v>8.8300000000000001</v>
      </c>
      <c r="Q830" s="1252">
        <v>8.4299999999999997</v>
      </c>
      <c r="R830" s="1252">
        <v>15.1</v>
      </c>
      <c r="S830" s="1252">
        <v>127.59</v>
      </c>
      <c r="T830" s="1252">
        <v>0</v>
      </c>
      <c r="U830" s="1251" t="s">
        <v>1065</v>
      </c>
      <c r="V830" s="1251" t="s">
        <v>397</v>
      </c>
      <c r="W830" s="1251" t="s">
        <v>1948</v>
      </c>
      <c r="X830" s="1251" t="s">
        <v>2042</v>
      </c>
      <c r="Y830" s="1251">
        <v>704</v>
      </c>
      <c r="Z830" s="1251">
        <v>8</v>
      </c>
      <c r="AA830" s="1251" t="b">
        <v>0</v>
      </c>
    </row>
    <row r="831" spans="1:27" ht="12">
      <c r="A831" s="1251">
        <v>25</v>
      </c>
      <c r="B831" s="1251">
        <v>780</v>
      </c>
      <c r="C831" s="1251" t="s">
        <v>1774</v>
      </c>
      <c r="D831" s="1251">
        <v>704842</v>
      </c>
      <c r="E831" s="1251" t="s">
        <v>2104</v>
      </c>
      <c r="F831" s="1251">
        <v>2019</v>
      </c>
      <c r="G831" s="1252">
        <v>13.630000000000001</v>
      </c>
      <c r="H831" s="1252">
        <v>15.140000000000001</v>
      </c>
      <c r="I831" s="1252">
        <v>16.079999999999998</v>
      </c>
      <c r="J831" s="1252">
        <v>13.359999999999999</v>
      </c>
      <c r="K831" s="1252">
        <v>12.050000000000001</v>
      </c>
      <c r="L831" s="1252">
        <v>20.699999999999999</v>
      </c>
      <c r="M831" s="1252">
        <v>17.23</v>
      </c>
      <c r="N831" s="1252">
        <v>12.609999999999999</v>
      </c>
      <c r="O831" s="1252">
        <v>16.510000000000002</v>
      </c>
      <c r="P831" s="1252">
        <v>11.529999999999999</v>
      </c>
      <c r="Q831" s="1252">
        <v>10.94</v>
      </c>
      <c r="R831" s="1252">
        <v>19.190000000000001</v>
      </c>
      <c r="S831" s="1252">
        <v>178.97</v>
      </c>
      <c r="T831" s="1252">
        <v>0</v>
      </c>
      <c r="U831" s="1251" t="s">
        <v>1065</v>
      </c>
      <c r="V831" s="1251" t="s">
        <v>397</v>
      </c>
      <c r="W831" s="1251" t="s">
        <v>1948</v>
      </c>
      <c r="X831" s="1251" t="s">
        <v>2042</v>
      </c>
      <c r="Y831" s="1251">
        <v>704</v>
      </c>
      <c r="Z831" s="1251">
        <v>8</v>
      </c>
      <c r="AA831" s="1251" t="b">
        <v>0</v>
      </c>
    </row>
    <row r="832" spans="1:27" ht="12">
      <c r="A832" s="1251">
        <v>25</v>
      </c>
      <c r="B832" s="1251">
        <v>780</v>
      </c>
      <c r="C832" s="1251" t="s">
        <v>1774</v>
      </c>
      <c r="D832" s="1251">
        <v>711500</v>
      </c>
      <c r="E832" s="1251" t="s">
        <v>2165</v>
      </c>
      <c r="F832" s="1251">
        <v>2019</v>
      </c>
      <c r="G832" s="1252">
        <v>360</v>
      </c>
      <c r="H832" s="1252">
        <v>0</v>
      </c>
      <c r="I832" s="1252">
        <v>0</v>
      </c>
      <c r="J832" s="1252">
        <v>0</v>
      </c>
      <c r="K832" s="1252">
        <v>960</v>
      </c>
      <c r="L832" s="1252">
        <v>200</v>
      </c>
      <c r="M832" s="1252">
        <v>0</v>
      </c>
      <c r="N832" s="1252">
        <v>0</v>
      </c>
      <c r="O832" s="1252">
        <v>0</v>
      </c>
      <c r="P832" s="1252">
        <v>0</v>
      </c>
      <c r="Q832" s="1252">
        <v>300</v>
      </c>
      <c r="R832" s="1252">
        <v>-300</v>
      </c>
      <c r="S832" s="1252">
        <v>1520</v>
      </c>
      <c r="T832" s="1252">
        <v>0</v>
      </c>
      <c r="U832" s="1251" t="s">
        <v>1065</v>
      </c>
      <c r="V832" s="1251" t="s">
        <v>397</v>
      </c>
      <c r="W832" s="1251" t="s">
        <v>2106</v>
      </c>
      <c r="X832" s="1251" t="s">
        <v>2042</v>
      </c>
      <c r="Y832" s="1251">
        <v>711</v>
      </c>
      <c r="Z832" s="1251">
        <v>5</v>
      </c>
      <c r="AA832" s="1251" t="b">
        <v>0</v>
      </c>
    </row>
    <row r="833" spans="1:27" ht="12">
      <c r="A833" s="1251">
        <v>25</v>
      </c>
      <c r="B833" s="1251">
        <v>780</v>
      </c>
      <c r="C833" s="1251" t="s">
        <v>1774</v>
      </c>
      <c r="D833" s="1251">
        <v>715100</v>
      </c>
      <c r="E833" s="1251" t="s">
        <v>2107</v>
      </c>
      <c r="F833" s="1251">
        <v>2019</v>
      </c>
      <c r="G833" s="1252">
        <v>859.66999999999996</v>
      </c>
      <c r="H833" s="1252">
        <v>909.89999999999998</v>
      </c>
      <c r="I833" s="1252">
        <v>1104.26</v>
      </c>
      <c r="J833" s="1252">
        <v>468.04000000000002</v>
      </c>
      <c r="K833" s="1252">
        <v>911.37</v>
      </c>
      <c r="L833" s="1252">
        <v>874.48000000000002</v>
      </c>
      <c r="M833" s="1252">
        <v>1014.11</v>
      </c>
      <c r="N833" s="1252">
        <v>926.78999999999996</v>
      </c>
      <c r="O833" s="1252">
        <v>946.05999999999995</v>
      </c>
      <c r="P833" s="1252">
        <v>874.75999999999999</v>
      </c>
      <c r="Q833" s="1252">
        <v>819.83000000000004</v>
      </c>
      <c r="R833" s="1252">
        <v>840.98000000000002</v>
      </c>
      <c r="S833" s="1252">
        <v>10550.249999999998</v>
      </c>
      <c r="T833" s="1252">
        <v>0</v>
      </c>
      <c r="U833" s="1251" t="s">
        <v>1065</v>
      </c>
      <c r="V833" s="1251" t="s">
        <v>397</v>
      </c>
      <c r="W833" s="1251" t="s">
        <v>1953</v>
      </c>
      <c r="X833" s="1251" t="s">
        <v>2042</v>
      </c>
      <c r="Y833" s="1251">
        <v>715</v>
      </c>
      <c r="Z833" s="1251">
        <v>1</v>
      </c>
      <c r="AA833" s="1251" t="b">
        <v>0</v>
      </c>
    </row>
    <row r="834" spans="1:27" ht="12">
      <c r="A834" s="1251">
        <v>25</v>
      </c>
      <c r="B834" s="1251">
        <v>780</v>
      </c>
      <c r="C834" s="1251" t="s">
        <v>1774</v>
      </c>
      <c r="D834" s="1251">
        <v>720200</v>
      </c>
      <c r="E834" s="1251" t="s">
        <v>2159</v>
      </c>
      <c r="F834" s="1251">
        <v>2019</v>
      </c>
      <c r="G834" s="1252">
        <v>0</v>
      </c>
      <c r="H834" s="1252">
        <v>0</v>
      </c>
      <c r="I834" s="1252">
        <v>0</v>
      </c>
      <c r="J834" s="1252">
        <v>0</v>
      </c>
      <c r="K834" s="1252">
        <v>0</v>
      </c>
      <c r="L834" s="1252">
        <v>44.109999999999999</v>
      </c>
      <c r="M834" s="1252">
        <v>0</v>
      </c>
      <c r="N834" s="1252">
        <v>0</v>
      </c>
      <c r="O834" s="1252">
        <v>0</v>
      </c>
      <c r="P834" s="1252">
        <v>0</v>
      </c>
      <c r="Q834" s="1252">
        <v>0</v>
      </c>
      <c r="R834" s="1252">
        <v>0</v>
      </c>
      <c r="S834" s="1252">
        <v>44.109999999999999</v>
      </c>
      <c r="T834" s="1252">
        <v>0</v>
      </c>
      <c r="U834" s="1251" t="s">
        <v>1065</v>
      </c>
      <c r="V834" s="1251" t="s">
        <v>397</v>
      </c>
      <c r="W834" s="1251" t="s">
        <v>1966</v>
      </c>
      <c r="X834" s="1251" t="s">
        <v>2042</v>
      </c>
      <c r="Y834" s="1251">
        <v>720</v>
      </c>
      <c r="Z834" s="1251">
        <v>2</v>
      </c>
      <c r="AA834" s="1251" t="b">
        <v>0</v>
      </c>
    </row>
    <row r="835" spans="1:27" ht="12">
      <c r="A835" s="1251">
        <v>25</v>
      </c>
      <c r="B835" s="1251">
        <v>780</v>
      </c>
      <c r="C835" s="1251" t="s">
        <v>1774</v>
      </c>
      <c r="D835" s="1251">
        <v>720500</v>
      </c>
      <c r="E835" s="1251" t="s">
        <v>2110</v>
      </c>
      <c r="F835" s="1251">
        <v>2019</v>
      </c>
      <c r="G835" s="1252">
        <v>17.09</v>
      </c>
      <c r="H835" s="1252">
        <v>0</v>
      </c>
      <c r="I835" s="1252">
        <v>0</v>
      </c>
      <c r="J835" s="1252">
        <v>1992.8</v>
      </c>
      <c r="K835" s="1252">
        <v>0</v>
      </c>
      <c r="L835" s="1252">
        <v>0</v>
      </c>
      <c r="M835" s="1252">
        <v>0</v>
      </c>
      <c r="N835" s="1252">
        <v>0</v>
      </c>
      <c r="O835" s="1252">
        <v>996.39999999999998</v>
      </c>
      <c r="P835" s="1252">
        <v>0</v>
      </c>
      <c r="Q835" s="1252">
        <v>0</v>
      </c>
      <c r="R835" s="1252">
        <v>0</v>
      </c>
      <c r="S835" s="1252">
        <v>3006.29</v>
      </c>
      <c r="T835" s="1252">
        <v>0</v>
      </c>
      <c r="U835" s="1251" t="s">
        <v>1065</v>
      </c>
      <c r="V835" s="1251" t="s">
        <v>397</v>
      </c>
      <c r="W835" s="1251" t="s">
        <v>1966</v>
      </c>
      <c r="X835" s="1251" t="s">
        <v>2042</v>
      </c>
      <c r="Y835" s="1251">
        <v>720</v>
      </c>
      <c r="Z835" s="1251">
        <v>5</v>
      </c>
      <c r="AA835" s="1251" t="b">
        <v>0</v>
      </c>
    </row>
    <row r="836" spans="1:27" ht="12">
      <c r="A836" s="1251">
        <v>25</v>
      </c>
      <c r="B836" s="1251">
        <v>780</v>
      </c>
      <c r="C836" s="1251" t="s">
        <v>1774</v>
      </c>
      <c r="D836" s="1251">
        <v>720512</v>
      </c>
      <c r="E836" s="1251" t="s">
        <v>2166</v>
      </c>
      <c r="F836" s="1251">
        <v>2019</v>
      </c>
      <c r="G836" s="1252">
        <v>300</v>
      </c>
      <c r="H836" s="1252">
        <v>0</v>
      </c>
      <c r="I836" s="1252">
        <v>0</v>
      </c>
      <c r="J836" s="1252">
        <v>0</v>
      </c>
      <c r="K836" s="1252">
        <v>0</v>
      </c>
      <c r="L836" s="1252">
        <v>300</v>
      </c>
      <c r="M836" s="1252">
        <v>0</v>
      </c>
      <c r="N836" s="1252">
        <v>0</v>
      </c>
      <c r="O836" s="1252">
        <v>0</v>
      </c>
      <c r="P836" s="1252">
        <v>0</v>
      </c>
      <c r="Q836" s="1252">
        <v>0</v>
      </c>
      <c r="R836" s="1252">
        <v>300</v>
      </c>
      <c r="S836" s="1252">
        <v>900</v>
      </c>
      <c r="T836" s="1252">
        <v>0</v>
      </c>
      <c r="U836" s="1251" t="s">
        <v>1065</v>
      </c>
      <c r="V836" s="1251" t="s">
        <v>397</v>
      </c>
      <c r="W836" s="1251" t="s">
        <v>1966</v>
      </c>
      <c r="X836" s="1251" t="s">
        <v>2042</v>
      </c>
      <c r="Y836" s="1251">
        <v>720</v>
      </c>
      <c r="Z836" s="1251">
        <v>5</v>
      </c>
      <c r="AA836" s="1251" t="b">
        <v>0</v>
      </c>
    </row>
    <row r="837" spans="1:27" ht="12">
      <c r="A837" s="1251">
        <v>25</v>
      </c>
      <c r="B837" s="1251">
        <v>780</v>
      </c>
      <c r="C837" s="1251" t="s">
        <v>1774</v>
      </c>
      <c r="D837" s="1251">
        <v>732800</v>
      </c>
      <c r="E837" s="1251" t="s">
        <v>2111</v>
      </c>
      <c r="F837" s="1251">
        <v>2019</v>
      </c>
      <c r="G837" s="1252">
        <v>19</v>
      </c>
      <c r="H837" s="1252">
        <v>19</v>
      </c>
      <c r="I837" s="1252">
        <v>19</v>
      </c>
      <c r="J837" s="1252">
        <v>19</v>
      </c>
      <c r="K837" s="1252">
        <v>19</v>
      </c>
      <c r="L837" s="1252">
        <v>19</v>
      </c>
      <c r="M837" s="1252">
        <v>19</v>
      </c>
      <c r="N837" s="1252">
        <v>19</v>
      </c>
      <c r="O837" s="1252">
        <v>21</v>
      </c>
      <c r="P837" s="1252">
        <v>21</v>
      </c>
      <c r="Q837" s="1252">
        <v>21</v>
      </c>
      <c r="R837" s="1252">
        <v>21</v>
      </c>
      <c r="S837" s="1252">
        <v>236</v>
      </c>
      <c r="T837" s="1252">
        <v>0</v>
      </c>
      <c r="U837" s="1251" t="s">
        <v>1065</v>
      </c>
      <c r="V837" s="1251" t="s">
        <v>397</v>
      </c>
      <c r="W837" s="1251" t="s">
        <v>2112</v>
      </c>
      <c r="X837" s="1251" t="s">
        <v>2042</v>
      </c>
      <c r="Y837" s="1251">
        <v>732</v>
      </c>
      <c r="Z837" s="1251">
        <v>8</v>
      </c>
      <c r="AA837" s="1251" t="b">
        <v>0</v>
      </c>
    </row>
    <row r="838" spans="1:27" ht="12">
      <c r="A838" s="1251">
        <v>25</v>
      </c>
      <c r="B838" s="1251">
        <v>780</v>
      </c>
      <c r="C838" s="1251" t="s">
        <v>1774</v>
      </c>
      <c r="D838" s="1251">
        <v>734800</v>
      </c>
      <c r="E838" s="1251" t="s">
        <v>2113</v>
      </c>
      <c r="F838" s="1251">
        <v>2019</v>
      </c>
      <c r="G838" s="1252">
        <v>4</v>
      </c>
      <c r="H838" s="1252">
        <v>4</v>
      </c>
      <c r="I838" s="1252">
        <v>7</v>
      </c>
      <c r="J838" s="1252">
        <v>5</v>
      </c>
      <c r="K838" s="1252">
        <v>5</v>
      </c>
      <c r="L838" s="1252">
        <v>5</v>
      </c>
      <c r="M838" s="1252">
        <v>5</v>
      </c>
      <c r="N838" s="1252">
        <v>5</v>
      </c>
      <c r="O838" s="1252">
        <v>7</v>
      </c>
      <c r="P838" s="1252">
        <v>5</v>
      </c>
      <c r="Q838" s="1252">
        <v>5</v>
      </c>
      <c r="R838" s="1252">
        <v>5</v>
      </c>
      <c r="S838" s="1252">
        <v>62</v>
      </c>
      <c r="T838" s="1252">
        <v>0</v>
      </c>
      <c r="U838" s="1251" t="s">
        <v>1065</v>
      </c>
      <c r="V838" s="1251" t="s">
        <v>397</v>
      </c>
      <c r="W838" s="1251" t="s">
        <v>2114</v>
      </c>
      <c r="X838" s="1251" t="s">
        <v>2042</v>
      </c>
      <c r="Y838" s="1251">
        <v>734</v>
      </c>
      <c r="Z838" s="1251">
        <v>8</v>
      </c>
      <c r="AA838" s="1251" t="b">
        <v>0</v>
      </c>
    </row>
    <row r="839" spans="1:27" ht="12">
      <c r="A839" s="1251">
        <v>25</v>
      </c>
      <c r="B839" s="1251">
        <v>780</v>
      </c>
      <c r="C839" s="1251" t="s">
        <v>1774</v>
      </c>
      <c r="D839" s="1251">
        <v>734900</v>
      </c>
      <c r="E839" s="1251" t="s">
        <v>2115</v>
      </c>
      <c r="F839" s="1251">
        <v>2019</v>
      </c>
      <c r="G839" s="1252">
        <v>292</v>
      </c>
      <c r="H839" s="1252">
        <v>343</v>
      </c>
      <c r="I839" s="1252">
        <v>448</v>
      </c>
      <c r="J839" s="1252">
        <v>374</v>
      </c>
      <c r="K839" s="1252">
        <v>317</v>
      </c>
      <c r="L839" s="1252">
        <v>350</v>
      </c>
      <c r="M839" s="1252">
        <v>339</v>
      </c>
      <c r="N839" s="1252">
        <v>314</v>
      </c>
      <c r="O839" s="1252">
        <v>411</v>
      </c>
      <c r="P839" s="1252">
        <v>282</v>
      </c>
      <c r="Q839" s="1252">
        <v>283</v>
      </c>
      <c r="R839" s="1252">
        <v>547</v>
      </c>
      <c r="S839" s="1252">
        <v>4300</v>
      </c>
      <c r="T839" s="1252">
        <v>0</v>
      </c>
      <c r="U839" s="1251" t="s">
        <v>1065</v>
      </c>
      <c r="V839" s="1251" t="s">
        <v>397</v>
      </c>
      <c r="W839" s="1251" t="s">
        <v>2061</v>
      </c>
      <c r="X839" s="1251" t="s">
        <v>2042</v>
      </c>
      <c r="Y839" s="1251">
        <v>734</v>
      </c>
      <c r="Z839" s="1251">
        <v>9</v>
      </c>
      <c r="AA839" s="1251" t="b">
        <v>0</v>
      </c>
    </row>
    <row r="840" spans="1:27" ht="12">
      <c r="A840" s="1251">
        <v>25</v>
      </c>
      <c r="B840" s="1251">
        <v>780</v>
      </c>
      <c r="C840" s="1251" t="s">
        <v>1774</v>
      </c>
      <c r="D840" s="1251">
        <v>735300</v>
      </c>
      <c r="E840" s="1251" t="s">
        <v>2116</v>
      </c>
      <c r="F840" s="1251">
        <v>2019</v>
      </c>
      <c r="G840" s="1252">
        <v>0</v>
      </c>
      <c r="H840" s="1252">
        <v>350</v>
      </c>
      <c r="I840" s="1252">
        <v>265</v>
      </c>
      <c r="J840" s="1252">
        <v>2730</v>
      </c>
      <c r="K840" s="1252">
        <v>709.37</v>
      </c>
      <c r="L840" s="1252">
        <v>300</v>
      </c>
      <c r="M840" s="1252">
        <v>275</v>
      </c>
      <c r="N840" s="1252">
        <v>310</v>
      </c>
      <c r="O840" s="1252">
        <v>-85</v>
      </c>
      <c r="P840" s="1252">
        <v>3901</v>
      </c>
      <c r="Q840" s="1252">
        <v>0</v>
      </c>
      <c r="R840" s="1252">
        <v>-905</v>
      </c>
      <c r="S840" s="1252">
        <v>7850.369999999999</v>
      </c>
      <c r="T840" s="1252">
        <v>0</v>
      </c>
      <c r="U840" s="1251" t="s">
        <v>1065</v>
      </c>
      <c r="V840" s="1251" t="s">
        <v>397</v>
      </c>
      <c r="W840" s="1251" t="s">
        <v>1982</v>
      </c>
      <c r="X840" s="1251" t="s">
        <v>2042</v>
      </c>
      <c r="Y840" s="1251">
        <v>735</v>
      </c>
      <c r="Z840" s="1251">
        <v>3</v>
      </c>
      <c r="AA840" s="1251" t="b">
        <v>0</v>
      </c>
    </row>
    <row r="841" spans="1:27" ht="12">
      <c r="A841" s="1251">
        <v>25</v>
      </c>
      <c r="B841" s="1251">
        <v>780</v>
      </c>
      <c r="C841" s="1251" t="s">
        <v>1774</v>
      </c>
      <c r="D841" s="1251">
        <v>736600</v>
      </c>
      <c r="E841" s="1251" t="s">
        <v>2145</v>
      </c>
      <c r="F841" s="1251">
        <v>2019</v>
      </c>
      <c r="G841" s="1252">
        <v>0</v>
      </c>
      <c r="H841" s="1252">
        <v>0</v>
      </c>
      <c r="I841" s="1252">
        <v>1223.1900000000001</v>
      </c>
      <c r="J841" s="1252">
        <v>0</v>
      </c>
      <c r="K841" s="1252">
        <v>266.56</v>
      </c>
      <c r="L841" s="1252">
        <v>0</v>
      </c>
      <c r="M841" s="1252">
        <v>0</v>
      </c>
      <c r="N841" s="1252">
        <v>1300</v>
      </c>
      <c r="O841" s="1252">
        <v>14475</v>
      </c>
      <c r="P841" s="1252">
        <v>3771.25</v>
      </c>
      <c r="Q841" s="1252">
        <v>0</v>
      </c>
      <c r="R841" s="1252">
        <v>959.63</v>
      </c>
      <c r="S841" s="1252">
        <v>21995.630000000001</v>
      </c>
      <c r="T841" s="1252">
        <v>0</v>
      </c>
      <c r="U841" s="1251" t="s">
        <v>1065</v>
      </c>
      <c r="V841" s="1251" t="s">
        <v>397</v>
      </c>
      <c r="W841" s="1251" t="s">
        <v>1986</v>
      </c>
      <c r="X841" s="1251" t="s">
        <v>2042</v>
      </c>
      <c r="Y841" s="1251">
        <v>736</v>
      </c>
      <c r="Z841" s="1251">
        <v>6</v>
      </c>
      <c r="AA841" s="1251" t="b">
        <v>0</v>
      </c>
    </row>
    <row r="842" spans="1:27" ht="12">
      <c r="A842" s="1251">
        <v>25</v>
      </c>
      <c r="B842" s="1251">
        <v>780</v>
      </c>
      <c r="C842" s="1251" t="s">
        <v>1774</v>
      </c>
      <c r="D842" s="1251">
        <v>736710</v>
      </c>
      <c r="E842" s="1251" t="s">
        <v>2121</v>
      </c>
      <c r="F842" s="1251">
        <v>2019</v>
      </c>
      <c r="G842" s="1252">
        <v>21</v>
      </c>
      <c r="H842" s="1252">
        <v>22</v>
      </c>
      <c r="I842" s="1252">
        <v>20</v>
      </c>
      <c r="J842" s="1252">
        <v>15</v>
      </c>
      <c r="K842" s="1252">
        <v>15</v>
      </c>
      <c r="L842" s="1252">
        <v>25</v>
      </c>
      <c r="M842" s="1252">
        <v>14</v>
      </c>
      <c r="N842" s="1252">
        <v>22</v>
      </c>
      <c r="O842" s="1252">
        <v>17</v>
      </c>
      <c r="P842" s="1252">
        <v>20</v>
      </c>
      <c r="Q842" s="1252">
        <v>20</v>
      </c>
      <c r="R842" s="1252">
        <v>14</v>
      </c>
      <c r="S842" s="1252">
        <v>225</v>
      </c>
      <c r="T842" s="1252">
        <v>0</v>
      </c>
      <c r="U842" s="1251" t="s">
        <v>1065</v>
      </c>
      <c r="V842" s="1251" t="s">
        <v>397</v>
      </c>
      <c r="W842" s="1251" t="s">
        <v>2064</v>
      </c>
      <c r="X842" s="1251" t="s">
        <v>2042</v>
      </c>
      <c r="Y842" s="1251">
        <v>736</v>
      </c>
      <c r="Z842" s="1251">
        <v>7</v>
      </c>
      <c r="AA842" s="1251" t="b">
        <v>0</v>
      </c>
    </row>
    <row r="843" spans="1:27" ht="12">
      <c r="A843" s="1251">
        <v>25</v>
      </c>
      <c r="B843" s="1251">
        <v>780</v>
      </c>
      <c r="C843" s="1251" t="s">
        <v>1774</v>
      </c>
      <c r="D843" s="1251">
        <v>736720</v>
      </c>
      <c r="E843" s="1251" t="s">
        <v>2122</v>
      </c>
      <c r="F843" s="1251">
        <v>2019</v>
      </c>
      <c r="G843" s="1252">
        <v>29</v>
      </c>
      <c r="H843" s="1252">
        <v>29</v>
      </c>
      <c r="I843" s="1252">
        <v>29</v>
      </c>
      <c r="J843" s="1252">
        <v>29</v>
      </c>
      <c r="K843" s="1252">
        <v>29</v>
      </c>
      <c r="L843" s="1252">
        <v>29</v>
      </c>
      <c r="M843" s="1252">
        <v>29</v>
      </c>
      <c r="N843" s="1252">
        <v>30</v>
      </c>
      <c r="O843" s="1252">
        <v>29</v>
      </c>
      <c r="P843" s="1252">
        <v>30</v>
      </c>
      <c r="Q843" s="1252">
        <v>29</v>
      </c>
      <c r="R843" s="1252">
        <v>29</v>
      </c>
      <c r="S843" s="1252">
        <v>350</v>
      </c>
      <c r="T843" s="1252">
        <v>0</v>
      </c>
      <c r="U843" s="1251" t="s">
        <v>1065</v>
      </c>
      <c r="V843" s="1251" t="s">
        <v>397</v>
      </c>
      <c r="W843" s="1251" t="s">
        <v>2064</v>
      </c>
      <c r="X843" s="1251" t="s">
        <v>2042</v>
      </c>
      <c r="Y843" s="1251">
        <v>736</v>
      </c>
      <c r="Z843" s="1251">
        <v>7</v>
      </c>
      <c r="AA843" s="1251" t="b">
        <v>0</v>
      </c>
    </row>
    <row r="844" spans="1:27" ht="12">
      <c r="A844" s="1251">
        <v>25</v>
      </c>
      <c r="B844" s="1251">
        <v>780</v>
      </c>
      <c r="C844" s="1251" t="s">
        <v>1774</v>
      </c>
      <c r="D844" s="1251">
        <v>736730</v>
      </c>
      <c r="E844" s="1251" t="s">
        <v>2123</v>
      </c>
      <c r="F844" s="1251">
        <v>2019</v>
      </c>
      <c r="G844" s="1252">
        <v>117</v>
      </c>
      <c r="H844" s="1252">
        <v>113</v>
      </c>
      <c r="I844" s="1252">
        <v>117</v>
      </c>
      <c r="J844" s="1252">
        <v>114</v>
      </c>
      <c r="K844" s="1252">
        <v>113</v>
      </c>
      <c r="L844" s="1252">
        <v>104</v>
      </c>
      <c r="M844" s="1252">
        <v>117</v>
      </c>
      <c r="N844" s="1252">
        <v>115</v>
      </c>
      <c r="O844" s="1252">
        <v>111</v>
      </c>
      <c r="P844" s="1252">
        <v>119</v>
      </c>
      <c r="Q844" s="1252">
        <v>116</v>
      </c>
      <c r="R844" s="1252">
        <v>115</v>
      </c>
      <c r="S844" s="1252">
        <v>1371</v>
      </c>
      <c r="T844" s="1252">
        <v>0</v>
      </c>
      <c r="U844" s="1251" t="s">
        <v>1065</v>
      </c>
      <c r="V844" s="1251" t="s">
        <v>397</v>
      </c>
      <c r="W844" s="1251" t="s">
        <v>2124</v>
      </c>
      <c r="X844" s="1251" t="s">
        <v>2042</v>
      </c>
      <c r="Y844" s="1251">
        <v>736</v>
      </c>
      <c r="Z844" s="1251">
        <v>7</v>
      </c>
      <c r="AA844" s="1251" t="b">
        <v>0</v>
      </c>
    </row>
    <row r="845" spans="1:27" ht="12">
      <c r="A845" s="1251">
        <v>25</v>
      </c>
      <c r="B845" s="1251">
        <v>780</v>
      </c>
      <c r="C845" s="1251" t="s">
        <v>1774</v>
      </c>
      <c r="D845" s="1251">
        <v>736740</v>
      </c>
      <c r="E845" s="1251" t="s">
        <v>2125</v>
      </c>
      <c r="F845" s="1251">
        <v>2019</v>
      </c>
      <c r="G845" s="1252">
        <v>10</v>
      </c>
      <c r="H845" s="1252">
        <v>12</v>
      </c>
      <c r="I845" s="1252">
        <v>9</v>
      </c>
      <c r="J845" s="1252">
        <v>10</v>
      </c>
      <c r="K845" s="1252">
        <v>11</v>
      </c>
      <c r="L845" s="1252">
        <v>10</v>
      </c>
      <c r="M845" s="1252">
        <v>9</v>
      </c>
      <c r="N845" s="1252">
        <v>11</v>
      </c>
      <c r="O845" s="1252">
        <v>11</v>
      </c>
      <c r="P845" s="1252">
        <v>10</v>
      </c>
      <c r="Q845" s="1252">
        <v>11</v>
      </c>
      <c r="R845" s="1252">
        <v>9</v>
      </c>
      <c r="S845" s="1252">
        <v>123</v>
      </c>
      <c r="T845" s="1252">
        <v>0</v>
      </c>
      <c r="U845" s="1251" t="s">
        <v>1065</v>
      </c>
      <c r="V845" s="1251" t="s">
        <v>397</v>
      </c>
      <c r="W845" s="1251" t="s">
        <v>2064</v>
      </c>
      <c r="X845" s="1251" t="s">
        <v>2042</v>
      </c>
      <c r="Y845" s="1251">
        <v>736</v>
      </c>
      <c r="Z845" s="1251">
        <v>7</v>
      </c>
      <c r="AA845" s="1251" t="b">
        <v>0</v>
      </c>
    </row>
    <row r="846" spans="1:27" ht="12">
      <c r="A846" s="1251">
        <v>25</v>
      </c>
      <c r="B846" s="1251">
        <v>780</v>
      </c>
      <c r="C846" s="1251" t="s">
        <v>1774</v>
      </c>
      <c r="D846" s="1251">
        <v>750500</v>
      </c>
      <c r="E846" s="1251" t="s">
        <v>2126</v>
      </c>
      <c r="F846" s="1251">
        <v>2019</v>
      </c>
      <c r="G846" s="1252">
        <v>1.8200000000000001</v>
      </c>
      <c r="H846" s="1252">
        <v>1.4299999999999999</v>
      </c>
      <c r="I846" s="1252">
        <v>0.39000000000000001</v>
      </c>
      <c r="J846" s="1252">
        <v>1.9099999999999999</v>
      </c>
      <c r="K846" s="1252">
        <v>0.72999999999999998</v>
      </c>
      <c r="L846" s="1252">
        <v>1.05</v>
      </c>
      <c r="M846" s="1252">
        <v>0.93999999999999995</v>
      </c>
      <c r="N846" s="1252">
        <v>0.82999999999999996</v>
      </c>
      <c r="O846" s="1252">
        <v>0.83999999999999997</v>
      </c>
      <c r="P846" s="1252">
        <v>3.73</v>
      </c>
      <c r="Q846" s="1252">
        <v>6.3499999999999996</v>
      </c>
      <c r="R846" s="1252">
        <v>4.71</v>
      </c>
      <c r="S846" s="1252">
        <v>24.73</v>
      </c>
      <c r="T846" s="1252">
        <v>0</v>
      </c>
      <c r="U846" s="1251" t="s">
        <v>1065</v>
      </c>
      <c r="V846" s="1251" t="s">
        <v>397</v>
      </c>
      <c r="W846" s="1251" t="s">
        <v>2005</v>
      </c>
      <c r="X846" s="1251" t="s">
        <v>2042</v>
      </c>
      <c r="Y846" s="1251">
        <v>750</v>
      </c>
      <c r="Z846" s="1251">
        <v>5</v>
      </c>
      <c r="AA846" s="1251" t="b">
        <v>0</v>
      </c>
    </row>
    <row r="847" spans="1:27" ht="12">
      <c r="A847" s="1251">
        <v>25</v>
      </c>
      <c r="B847" s="1251">
        <v>780</v>
      </c>
      <c r="C847" s="1251" t="s">
        <v>1774</v>
      </c>
      <c r="D847" s="1251">
        <v>750515</v>
      </c>
      <c r="E847" s="1251" t="s">
        <v>2127</v>
      </c>
      <c r="F847" s="1251">
        <v>2019</v>
      </c>
      <c r="G847" s="1252">
        <v>0.14999999999999999</v>
      </c>
      <c r="H847" s="1252">
        <v>0.14999999999999999</v>
      </c>
      <c r="I847" s="1252">
        <v>0.23999999999999999</v>
      </c>
      <c r="J847" s="1252">
        <v>0.20000000000000001</v>
      </c>
      <c r="K847" s="1252">
        <v>0.26000000000000001</v>
      </c>
      <c r="L847" s="1252">
        <v>0.23000000000000001</v>
      </c>
      <c r="M847" s="1252">
        <v>0.22</v>
      </c>
      <c r="N847" s="1252">
        <v>0.19</v>
      </c>
      <c r="O847" s="1252">
        <v>0.44</v>
      </c>
      <c r="P847" s="1252">
        <v>0.45000000000000001</v>
      </c>
      <c r="Q847" s="1252">
        <v>0.56999999999999995</v>
      </c>
      <c r="R847" s="1252">
        <v>0.54000000000000004</v>
      </c>
      <c r="S847" s="1252">
        <v>3.6400000000000001</v>
      </c>
      <c r="T847" s="1252">
        <v>0</v>
      </c>
      <c r="U847" s="1251" t="s">
        <v>1065</v>
      </c>
      <c r="V847" s="1251" t="s">
        <v>397</v>
      </c>
      <c r="W847" s="1251" t="s">
        <v>2005</v>
      </c>
      <c r="X847" s="1251" t="s">
        <v>2042</v>
      </c>
      <c r="Y847" s="1251">
        <v>750</v>
      </c>
      <c r="Z847" s="1251">
        <v>5</v>
      </c>
      <c r="AA847" s="1251" t="b">
        <v>0</v>
      </c>
    </row>
    <row r="848" spans="1:27" ht="12">
      <c r="A848" s="1251">
        <v>25</v>
      </c>
      <c r="B848" s="1251">
        <v>780</v>
      </c>
      <c r="C848" s="1251" t="s">
        <v>1774</v>
      </c>
      <c r="D848" s="1251">
        <v>750532</v>
      </c>
      <c r="E848" s="1251" t="s">
        <v>2128</v>
      </c>
      <c r="F848" s="1251">
        <v>2019</v>
      </c>
      <c r="G848" s="1252">
        <v>13.390000000000001</v>
      </c>
      <c r="H848" s="1252">
        <v>11.67</v>
      </c>
      <c r="I848" s="1252">
        <v>18.23</v>
      </c>
      <c r="J848" s="1252">
        <v>15.720000000000001</v>
      </c>
      <c r="K848" s="1252">
        <v>17.050000000000001</v>
      </c>
      <c r="L848" s="1252">
        <v>22.210000000000001</v>
      </c>
      <c r="M848" s="1252">
        <v>16.52</v>
      </c>
      <c r="N848" s="1252">
        <v>17.43</v>
      </c>
      <c r="O848" s="1252">
        <v>24.77</v>
      </c>
      <c r="P848" s="1252">
        <v>17.210000000000001</v>
      </c>
      <c r="Q848" s="1252">
        <v>15.01</v>
      </c>
      <c r="R848" s="1252">
        <v>19.32</v>
      </c>
      <c r="S848" s="1252">
        <v>208.53</v>
      </c>
      <c r="T848" s="1252">
        <v>0</v>
      </c>
      <c r="U848" s="1251" t="s">
        <v>1065</v>
      </c>
      <c r="V848" s="1251" t="s">
        <v>397</v>
      </c>
      <c r="W848" s="1251" t="s">
        <v>2003</v>
      </c>
      <c r="X848" s="1251" t="s">
        <v>2042</v>
      </c>
      <c r="Y848" s="1251">
        <v>750</v>
      </c>
      <c r="Z848" s="1251">
        <v>5</v>
      </c>
      <c r="AA848" s="1251" t="b">
        <v>0</v>
      </c>
    </row>
    <row r="849" spans="1:27" ht="12">
      <c r="A849" s="1251">
        <v>25</v>
      </c>
      <c r="B849" s="1251">
        <v>780</v>
      </c>
      <c r="C849" s="1251" t="s">
        <v>1774</v>
      </c>
      <c r="D849" s="1251">
        <v>756800</v>
      </c>
      <c r="E849" s="1251" t="s">
        <v>2129</v>
      </c>
      <c r="F849" s="1251">
        <v>2019</v>
      </c>
      <c r="G849" s="1252">
        <v>24</v>
      </c>
      <c r="H849" s="1252">
        <v>24</v>
      </c>
      <c r="I849" s="1252">
        <v>24</v>
      </c>
      <c r="J849" s="1252">
        <v>24</v>
      </c>
      <c r="K849" s="1252">
        <v>24</v>
      </c>
      <c r="L849" s="1252">
        <v>24</v>
      </c>
      <c r="M849" s="1252">
        <v>24</v>
      </c>
      <c r="N849" s="1252">
        <v>24</v>
      </c>
      <c r="O849" s="1252">
        <v>24</v>
      </c>
      <c r="P849" s="1252">
        <v>24</v>
      </c>
      <c r="Q849" s="1252">
        <v>24</v>
      </c>
      <c r="R849" s="1252">
        <v>24</v>
      </c>
      <c r="S849" s="1252">
        <v>288</v>
      </c>
      <c r="T849" s="1252">
        <v>0</v>
      </c>
      <c r="U849" s="1251" t="s">
        <v>1065</v>
      </c>
      <c r="V849" s="1251" t="s">
        <v>397</v>
      </c>
      <c r="W849" s="1251" t="s">
        <v>2070</v>
      </c>
      <c r="X849" s="1251" t="s">
        <v>2042</v>
      </c>
      <c r="Y849" s="1251">
        <v>756</v>
      </c>
      <c r="Z849" s="1251">
        <v>8</v>
      </c>
      <c r="AA849" s="1251" t="b">
        <v>0</v>
      </c>
    </row>
    <row r="850" spans="1:27" ht="12">
      <c r="A850" s="1251">
        <v>25</v>
      </c>
      <c r="B850" s="1251">
        <v>780</v>
      </c>
      <c r="C850" s="1251" t="s">
        <v>1774</v>
      </c>
      <c r="D850" s="1251">
        <v>757800</v>
      </c>
      <c r="E850" s="1251" t="s">
        <v>2130</v>
      </c>
      <c r="F850" s="1251">
        <v>2019</v>
      </c>
      <c r="G850" s="1252">
        <v>35</v>
      </c>
      <c r="H850" s="1252">
        <v>35</v>
      </c>
      <c r="I850" s="1252">
        <v>35</v>
      </c>
      <c r="J850" s="1252">
        <v>35</v>
      </c>
      <c r="K850" s="1252">
        <v>35</v>
      </c>
      <c r="L850" s="1252">
        <v>35</v>
      </c>
      <c r="M850" s="1252">
        <v>35</v>
      </c>
      <c r="N850" s="1252">
        <v>35</v>
      </c>
      <c r="O850" s="1252">
        <v>35</v>
      </c>
      <c r="P850" s="1252">
        <v>35</v>
      </c>
      <c r="Q850" s="1252">
        <v>35</v>
      </c>
      <c r="R850" s="1252">
        <v>35</v>
      </c>
      <c r="S850" s="1252">
        <v>420</v>
      </c>
      <c r="T850" s="1252">
        <v>0</v>
      </c>
      <c r="U850" s="1251" t="s">
        <v>1065</v>
      </c>
      <c r="V850" s="1251" t="s">
        <v>397</v>
      </c>
      <c r="W850" s="1251" t="s">
        <v>2070</v>
      </c>
      <c r="X850" s="1251" t="s">
        <v>2042</v>
      </c>
      <c r="Y850" s="1251">
        <v>757</v>
      </c>
      <c r="Z850" s="1251">
        <v>8</v>
      </c>
      <c r="AA850" s="1251" t="b">
        <v>0</v>
      </c>
    </row>
    <row r="851" spans="1:27" ht="12">
      <c r="A851" s="1251">
        <v>25</v>
      </c>
      <c r="B851" s="1251">
        <v>780</v>
      </c>
      <c r="C851" s="1251" t="s">
        <v>1774</v>
      </c>
      <c r="D851" s="1251">
        <v>758800</v>
      </c>
      <c r="E851" s="1251" t="s">
        <v>2131</v>
      </c>
      <c r="F851" s="1251">
        <v>2019</v>
      </c>
      <c r="G851" s="1252">
        <v>11</v>
      </c>
      <c r="H851" s="1252">
        <v>11</v>
      </c>
      <c r="I851" s="1252">
        <v>11</v>
      </c>
      <c r="J851" s="1252">
        <v>11</v>
      </c>
      <c r="K851" s="1252">
        <v>11</v>
      </c>
      <c r="L851" s="1252">
        <v>11</v>
      </c>
      <c r="M851" s="1252">
        <v>11</v>
      </c>
      <c r="N851" s="1252">
        <v>11</v>
      </c>
      <c r="O851" s="1252">
        <v>11</v>
      </c>
      <c r="P851" s="1252">
        <v>11</v>
      </c>
      <c r="Q851" s="1252">
        <v>11</v>
      </c>
      <c r="R851" s="1252">
        <v>11</v>
      </c>
      <c r="S851" s="1252">
        <v>132</v>
      </c>
      <c r="T851" s="1252">
        <v>0</v>
      </c>
      <c r="U851" s="1251" t="s">
        <v>1065</v>
      </c>
      <c r="V851" s="1251" t="s">
        <v>397</v>
      </c>
      <c r="W851" s="1251" t="s">
        <v>2070</v>
      </c>
      <c r="X851" s="1251" t="s">
        <v>2042</v>
      </c>
      <c r="Y851" s="1251">
        <v>758</v>
      </c>
      <c r="Z851" s="1251">
        <v>8</v>
      </c>
      <c r="AA851" s="1251" t="b">
        <v>0</v>
      </c>
    </row>
    <row r="852" spans="1:27" ht="12">
      <c r="A852" s="1251">
        <v>25</v>
      </c>
      <c r="B852" s="1251">
        <v>780</v>
      </c>
      <c r="C852" s="1251" t="s">
        <v>1774</v>
      </c>
      <c r="D852" s="1251">
        <v>759800</v>
      </c>
      <c r="E852" s="1251" t="s">
        <v>2132</v>
      </c>
      <c r="F852" s="1251">
        <v>2019</v>
      </c>
      <c r="G852" s="1252">
        <v>14</v>
      </c>
      <c r="H852" s="1252">
        <v>14</v>
      </c>
      <c r="I852" s="1252">
        <v>14</v>
      </c>
      <c r="J852" s="1252">
        <v>14</v>
      </c>
      <c r="K852" s="1252">
        <v>14</v>
      </c>
      <c r="L852" s="1252">
        <v>14</v>
      </c>
      <c r="M852" s="1252">
        <v>14</v>
      </c>
      <c r="N852" s="1252">
        <v>14</v>
      </c>
      <c r="O852" s="1252">
        <v>14</v>
      </c>
      <c r="P852" s="1252">
        <v>14</v>
      </c>
      <c r="Q852" s="1252">
        <v>14</v>
      </c>
      <c r="R852" s="1252">
        <v>14</v>
      </c>
      <c r="S852" s="1252">
        <v>168</v>
      </c>
      <c r="T852" s="1252">
        <v>0</v>
      </c>
      <c r="U852" s="1251" t="s">
        <v>1065</v>
      </c>
      <c r="V852" s="1251" t="s">
        <v>397</v>
      </c>
      <c r="W852" s="1251" t="s">
        <v>2070</v>
      </c>
      <c r="X852" s="1251" t="s">
        <v>2042</v>
      </c>
      <c r="Y852" s="1251">
        <v>759</v>
      </c>
      <c r="Z852" s="1251">
        <v>8</v>
      </c>
      <c r="AA852" s="1251" t="b">
        <v>0</v>
      </c>
    </row>
    <row r="853" spans="1:27" ht="12">
      <c r="A853" s="1251">
        <v>25</v>
      </c>
      <c r="B853" s="1251">
        <v>780</v>
      </c>
      <c r="C853" s="1251" t="s">
        <v>1774</v>
      </c>
      <c r="D853" s="1251">
        <v>770700</v>
      </c>
      <c r="E853" s="1251" t="s">
        <v>2147</v>
      </c>
      <c r="F853" s="1251">
        <v>2019</v>
      </c>
      <c r="G853" s="1252">
        <v>0</v>
      </c>
      <c r="H853" s="1252">
        <v>199.44999999999999</v>
      </c>
      <c r="I853" s="1252">
        <v>630.32000000000005</v>
      </c>
      <c r="J853" s="1252">
        <v>356.01999999999998</v>
      </c>
      <c r="K853" s="1252">
        <v>0</v>
      </c>
      <c r="L853" s="1252">
        <v>28.649999999999999</v>
      </c>
      <c r="M853" s="1252">
        <v>349.98000000000002</v>
      </c>
      <c r="N853" s="1252">
        <v>0</v>
      </c>
      <c r="O853" s="1252">
        <v>40.93</v>
      </c>
      <c r="P853" s="1252">
        <v>0</v>
      </c>
      <c r="Q853" s="1252">
        <v>170.56</v>
      </c>
      <c r="R853" s="1252">
        <v>0</v>
      </c>
      <c r="S853" s="1252">
        <v>1775.9100000000001</v>
      </c>
      <c r="T853" s="1252">
        <v>0</v>
      </c>
      <c r="U853" s="1251" t="s">
        <v>1065</v>
      </c>
      <c r="V853" s="1251" t="s">
        <v>397</v>
      </c>
      <c r="W853" s="1251" t="s">
        <v>2009</v>
      </c>
      <c r="X853" s="1251" t="s">
        <v>2042</v>
      </c>
      <c r="Y853" s="1251">
        <v>770</v>
      </c>
      <c r="Z853" s="1251">
        <v>7</v>
      </c>
      <c r="AA853" s="1251" t="b">
        <v>0</v>
      </c>
    </row>
    <row r="854" spans="1:27" ht="12">
      <c r="A854" s="1251">
        <v>25</v>
      </c>
      <c r="B854" s="1251">
        <v>780</v>
      </c>
      <c r="C854" s="1251" t="s">
        <v>1774</v>
      </c>
      <c r="D854" s="1251">
        <v>770710</v>
      </c>
      <c r="E854" s="1251" t="s">
        <v>2148</v>
      </c>
      <c r="F854" s="1251">
        <v>2019</v>
      </c>
      <c r="G854" s="1252">
        <v>0</v>
      </c>
      <c r="H854" s="1252">
        <v>-48.57</v>
      </c>
      <c r="I854" s="1252">
        <v>0</v>
      </c>
      <c r="J854" s="1252">
        <v>0</v>
      </c>
      <c r="K854" s="1252">
        <v>0</v>
      </c>
      <c r="L854" s="1252">
        <v>0</v>
      </c>
      <c r="M854" s="1252">
        <v>0</v>
      </c>
      <c r="N854" s="1252">
        <v>0</v>
      </c>
      <c r="O854" s="1252">
        <v>0</v>
      </c>
      <c r="P854" s="1252">
        <v>0</v>
      </c>
      <c r="Q854" s="1252">
        <v>0</v>
      </c>
      <c r="R854" s="1252">
        <v>-109.16</v>
      </c>
      <c r="S854" s="1252">
        <v>-157.72999999999999</v>
      </c>
      <c r="T854" s="1252">
        <v>0</v>
      </c>
      <c r="U854" s="1251" t="s">
        <v>1065</v>
      </c>
      <c r="V854" s="1251" t="s">
        <v>397</v>
      </c>
      <c r="W854" s="1251" t="s">
        <v>2009</v>
      </c>
      <c r="X854" s="1251" t="s">
        <v>2042</v>
      </c>
      <c r="Y854" s="1251">
        <v>770</v>
      </c>
      <c r="Z854" s="1251">
        <v>7</v>
      </c>
      <c r="AA854" s="1251" t="b">
        <v>0</v>
      </c>
    </row>
    <row r="855" spans="1:27" ht="12">
      <c r="A855" s="1251">
        <v>25</v>
      </c>
      <c r="B855" s="1251">
        <v>780</v>
      </c>
      <c r="C855" s="1251" t="s">
        <v>1774</v>
      </c>
      <c r="D855" s="1251">
        <v>775827</v>
      </c>
      <c r="E855" s="1251" t="s">
        <v>2174</v>
      </c>
      <c r="F855" s="1251">
        <v>2019</v>
      </c>
      <c r="G855" s="1252">
        <v>0</v>
      </c>
      <c r="H855" s="1252">
        <v>0</v>
      </c>
      <c r="I855" s="1252">
        <v>16000</v>
      </c>
      <c r="J855" s="1252">
        <v>0</v>
      </c>
      <c r="K855" s="1252">
        <v>0</v>
      </c>
      <c r="L855" s="1252">
        <v>0</v>
      </c>
      <c r="M855" s="1252">
        <v>0</v>
      </c>
      <c r="N855" s="1252">
        <v>0</v>
      </c>
      <c r="O855" s="1252">
        <v>0</v>
      </c>
      <c r="P855" s="1252">
        <v>6000</v>
      </c>
      <c r="Q855" s="1252">
        <v>0</v>
      </c>
      <c r="R855" s="1252">
        <v>0</v>
      </c>
      <c r="S855" s="1252">
        <v>22000</v>
      </c>
      <c r="T855" s="1252">
        <v>0</v>
      </c>
      <c r="U855" s="1251" t="s">
        <v>1065</v>
      </c>
      <c r="V855" s="1251" t="s">
        <v>397</v>
      </c>
      <c r="W855" s="1251" t="s">
        <v>2175</v>
      </c>
      <c r="X855" s="1251" t="s">
        <v>2042</v>
      </c>
      <c r="Y855" s="1251">
        <v>775</v>
      </c>
      <c r="Z855" s="1251">
        <v>8</v>
      </c>
      <c r="AA855" s="1251" t="b">
        <v>0</v>
      </c>
    </row>
    <row r="856" spans="1:27" ht="12">
      <c r="A856" s="1251">
        <v>25</v>
      </c>
      <c r="B856" s="1251">
        <v>790</v>
      </c>
      <c r="C856" s="1251" t="s">
        <v>1777</v>
      </c>
      <c r="D856" s="1251">
        <v>403200</v>
      </c>
      <c r="E856" s="1251" t="s">
        <v>2090</v>
      </c>
      <c r="F856" s="1251">
        <v>2019</v>
      </c>
      <c r="G856" s="1252">
        <v>893.08000000000004</v>
      </c>
      <c r="H856" s="1252">
        <v>893.08000000000004</v>
      </c>
      <c r="I856" s="1252">
        <v>893.08000000000004</v>
      </c>
      <c r="J856" s="1252">
        <v>900.28999999999996</v>
      </c>
      <c r="K856" s="1252">
        <v>900.28999999999996</v>
      </c>
      <c r="L856" s="1252">
        <v>900.28999999999996</v>
      </c>
      <c r="M856" s="1252">
        <v>998.99000000000001</v>
      </c>
      <c r="N856" s="1252">
        <v>998.99000000000001</v>
      </c>
      <c r="O856" s="1252">
        <v>998.99000000000001</v>
      </c>
      <c r="P856" s="1252">
        <v>998.99000000000001</v>
      </c>
      <c r="Q856" s="1252">
        <v>998.99000000000001</v>
      </c>
      <c r="R856" s="1252">
        <v>998.99000000000001</v>
      </c>
      <c r="S856" s="1252">
        <v>11374.049999999999</v>
      </c>
      <c r="T856" s="1252">
        <v>0</v>
      </c>
      <c r="U856" s="1251" t="s">
        <v>1065</v>
      </c>
      <c r="V856" s="1251" t="s">
        <v>88</v>
      </c>
      <c r="W856" s="1251" t="s">
        <v>88</v>
      </c>
      <c r="X856" s="1251" t="s">
        <v>2042</v>
      </c>
      <c r="Y856" s="1251">
        <v>403</v>
      </c>
      <c r="Z856" s="1251">
        <v>2</v>
      </c>
      <c r="AA856" s="1251" t="b">
        <v>0</v>
      </c>
    </row>
    <row r="857" spans="1:27" ht="12">
      <c r="A857" s="1251">
        <v>25</v>
      </c>
      <c r="B857" s="1251">
        <v>790</v>
      </c>
      <c r="C857" s="1251" t="s">
        <v>1777</v>
      </c>
      <c r="D857" s="1251">
        <v>408101</v>
      </c>
      <c r="E857" s="1251" t="s">
        <v>932</v>
      </c>
      <c r="F857" s="1251">
        <v>2019</v>
      </c>
      <c r="G857" s="1252">
        <v>363.62</v>
      </c>
      <c r="H857" s="1252">
        <v>367.85000000000002</v>
      </c>
      <c r="I857" s="1252">
        <v>365.74000000000001</v>
      </c>
      <c r="J857" s="1252">
        <v>365.74000000000001</v>
      </c>
      <c r="K857" s="1252">
        <v>365.74000000000001</v>
      </c>
      <c r="L857" s="1252">
        <v>365.88999999999999</v>
      </c>
      <c r="M857" s="1252">
        <v>365.75999999999999</v>
      </c>
      <c r="N857" s="1252">
        <v>365.75999999999999</v>
      </c>
      <c r="O857" s="1252">
        <v>365.75999999999999</v>
      </c>
      <c r="P857" s="1252">
        <v>365.75999999999999</v>
      </c>
      <c r="Q857" s="1252">
        <v>365.75999999999999</v>
      </c>
      <c r="R857" s="1252">
        <v>365.81</v>
      </c>
      <c r="S857" s="1252">
        <v>4389.1900000000014</v>
      </c>
      <c r="T857" s="1252">
        <v>0</v>
      </c>
      <c r="U857" s="1251" t="s">
        <v>1065</v>
      </c>
      <c r="V857" s="1251" t="s">
        <v>402</v>
      </c>
      <c r="W857" s="1251" t="s">
        <v>402</v>
      </c>
      <c r="X857" s="1251" t="s">
        <v>2042</v>
      </c>
      <c r="Y857" s="1251">
        <v>408</v>
      </c>
      <c r="Z857" s="1251">
        <v>1</v>
      </c>
      <c r="AA857" s="1251" t="b">
        <v>0</v>
      </c>
    </row>
    <row r="858" spans="1:27" ht="12">
      <c r="A858" s="1251">
        <v>25</v>
      </c>
      <c r="B858" s="1251">
        <v>790</v>
      </c>
      <c r="C858" s="1251" t="s">
        <v>1777</v>
      </c>
      <c r="D858" s="1251">
        <v>408102</v>
      </c>
      <c r="E858" s="1251" t="s">
        <v>934</v>
      </c>
      <c r="F858" s="1251">
        <v>2019</v>
      </c>
      <c r="G858" s="1252">
        <v>2.9700000000000002</v>
      </c>
      <c r="H858" s="1252">
        <v>3.4300000000000002</v>
      </c>
      <c r="I858" s="1252">
        <v>3.2000000000000002</v>
      </c>
      <c r="J858" s="1252">
        <v>3.2000000000000002</v>
      </c>
      <c r="K858" s="1252">
        <v>3.2000000000000002</v>
      </c>
      <c r="L858" s="1252">
        <v>3.2000000000000002</v>
      </c>
      <c r="M858" s="1252">
        <v>3.2000000000000002</v>
      </c>
      <c r="N858" s="1252">
        <v>3.2000000000000002</v>
      </c>
      <c r="O858" s="1252">
        <v>3.2000000000000002</v>
      </c>
      <c r="P858" s="1252">
        <v>3.2000000000000002</v>
      </c>
      <c r="Q858" s="1252">
        <v>3.2000000000000002</v>
      </c>
      <c r="R858" s="1252">
        <v>3.2000000000000002</v>
      </c>
      <c r="S858" s="1252">
        <v>38.399999999999999</v>
      </c>
      <c r="T858" s="1252">
        <v>0</v>
      </c>
      <c r="U858" s="1251" t="s">
        <v>1065</v>
      </c>
      <c r="V858" s="1251" t="s">
        <v>402</v>
      </c>
      <c r="W858" s="1251" t="s">
        <v>402</v>
      </c>
      <c r="X858" s="1251" t="s">
        <v>2042</v>
      </c>
      <c r="Y858" s="1251">
        <v>408</v>
      </c>
      <c r="Z858" s="1251">
        <v>1</v>
      </c>
      <c r="AA858" s="1251" t="b">
        <v>0</v>
      </c>
    </row>
    <row r="859" spans="1:27" ht="12">
      <c r="A859" s="1251">
        <v>25</v>
      </c>
      <c r="B859" s="1251">
        <v>790</v>
      </c>
      <c r="C859" s="1251" t="s">
        <v>1777</v>
      </c>
      <c r="D859" s="1251">
        <v>408121</v>
      </c>
      <c r="E859" s="1251" t="s">
        <v>1914</v>
      </c>
      <c r="F859" s="1251">
        <v>2019</v>
      </c>
      <c r="G859" s="1252">
        <v>184.46000000000001</v>
      </c>
      <c r="H859" s="1252">
        <v>325.05000000000001</v>
      </c>
      <c r="I859" s="1252">
        <v>354.13</v>
      </c>
      <c r="J859" s="1252">
        <v>184.63999999999999</v>
      </c>
      <c r="K859" s="1252">
        <v>232.34</v>
      </c>
      <c r="L859" s="1252">
        <v>815.55999999999995</v>
      </c>
      <c r="M859" s="1252">
        <v>345.50999999999999</v>
      </c>
      <c r="N859" s="1252">
        <v>267.36000000000001</v>
      </c>
      <c r="O859" s="1252">
        <v>221.16</v>
      </c>
      <c r="P859" s="1252">
        <v>174.63999999999999</v>
      </c>
      <c r="Q859" s="1252">
        <v>193.91</v>
      </c>
      <c r="R859" s="1252">
        <v>336.35000000000002</v>
      </c>
      <c r="S859" s="1252">
        <v>3635.1099999999992</v>
      </c>
      <c r="T859" s="1252">
        <v>0</v>
      </c>
      <c r="U859" s="1251" t="s">
        <v>1065</v>
      </c>
      <c r="V859" s="1251" t="s">
        <v>402</v>
      </c>
      <c r="W859" s="1251" t="s">
        <v>402</v>
      </c>
      <c r="X859" s="1251" t="s">
        <v>2042</v>
      </c>
      <c r="Y859" s="1251">
        <v>408</v>
      </c>
      <c r="Z859" s="1251">
        <v>1</v>
      </c>
      <c r="AA859" s="1251" t="b">
        <v>0</v>
      </c>
    </row>
    <row r="860" spans="1:27" ht="12">
      <c r="A860" s="1251">
        <v>25</v>
      </c>
      <c r="B860" s="1251">
        <v>790</v>
      </c>
      <c r="C860" s="1251" t="s">
        <v>1777</v>
      </c>
      <c r="D860" s="1251">
        <v>408122</v>
      </c>
      <c r="E860" s="1251" t="s">
        <v>2091</v>
      </c>
      <c r="F860" s="1251">
        <v>2019</v>
      </c>
      <c r="G860" s="1252">
        <v>9.0600000000000005</v>
      </c>
      <c r="H860" s="1252">
        <v>0.82999999999999996</v>
      </c>
      <c r="I860" s="1252">
        <v>0.22</v>
      </c>
      <c r="J860" s="1252">
        <v>0.27000000000000002</v>
      </c>
      <c r="K860" s="1252">
        <v>0.64000000000000001</v>
      </c>
      <c r="L860" s="1252">
        <v>2.0499999999999998</v>
      </c>
      <c r="M860" s="1252">
        <v>0.55000000000000004</v>
      </c>
      <c r="N860" s="1252">
        <v>0.56999999999999995</v>
      </c>
      <c r="O860" s="1252">
        <v>0</v>
      </c>
      <c r="P860" s="1252">
        <v>0</v>
      </c>
      <c r="Q860" s="1252">
        <v>0</v>
      </c>
      <c r="R860" s="1252">
        <v>11.56</v>
      </c>
      <c r="S860" s="1252">
        <v>25.75</v>
      </c>
      <c r="T860" s="1252">
        <v>0</v>
      </c>
      <c r="U860" s="1251" t="s">
        <v>1065</v>
      </c>
      <c r="V860" s="1251" t="s">
        <v>402</v>
      </c>
      <c r="W860" s="1251" t="s">
        <v>402</v>
      </c>
      <c r="X860" s="1251" t="s">
        <v>2042</v>
      </c>
      <c r="Y860" s="1251">
        <v>408</v>
      </c>
      <c r="Z860" s="1251">
        <v>1</v>
      </c>
      <c r="AA860" s="1251" t="b">
        <v>0</v>
      </c>
    </row>
    <row r="861" spans="1:27" ht="12">
      <c r="A861" s="1251">
        <v>25</v>
      </c>
      <c r="B861" s="1251">
        <v>790</v>
      </c>
      <c r="C861" s="1251" t="s">
        <v>1777</v>
      </c>
      <c r="D861" s="1251">
        <v>408123</v>
      </c>
      <c r="E861" s="1251" t="s">
        <v>2092</v>
      </c>
      <c r="F861" s="1251">
        <v>2019</v>
      </c>
      <c r="G861" s="1252">
        <v>25.120000000000001</v>
      </c>
      <c r="H861" s="1252">
        <v>38.5</v>
      </c>
      <c r="I861" s="1252">
        <v>34.25</v>
      </c>
      <c r="J861" s="1252">
        <v>9.4900000000000002</v>
      </c>
      <c r="K861" s="1252">
        <v>14.42</v>
      </c>
      <c r="L861" s="1252">
        <v>26.699999999999999</v>
      </c>
      <c r="M861" s="1252">
        <v>6.1699999999999999</v>
      </c>
      <c r="N861" s="1252">
        <v>2.96</v>
      </c>
      <c r="O861" s="1252">
        <v>2.7000000000000002</v>
      </c>
      <c r="P861" s="1252">
        <v>1.5800000000000001</v>
      </c>
      <c r="Q861" s="1252">
        <v>1.6000000000000001</v>
      </c>
      <c r="R861" s="1252">
        <v>18.98</v>
      </c>
      <c r="S861" s="1252">
        <v>182.46999999999997</v>
      </c>
      <c r="T861" s="1252">
        <v>0</v>
      </c>
      <c r="U861" s="1251" t="s">
        <v>1065</v>
      </c>
      <c r="V861" s="1251" t="s">
        <v>402</v>
      </c>
      <c r="W861" s="1251" t="s">
        <v>402</v>
      </c>
      <c r="X861" s="1251" t="s">
        <v>2042</v>
      </c>
      <c r="Y861" s="1251">
        <v>408</v>
      </c>
      <c r="Z861" s="1251">
        <v>1</v>
      </c>
      <c r="AA861" s="1251" t="b">
        <v>0</v>
      </c>
    </row>
    <row r="862" spans="1:27" ht="12">
      <c r="A862" s="1251">
        <v>25</v>
      </c>
      <c r="B862" s="1251">
        <v>790</v>
      </c>
      <c r="C862" s="1251" t="s">
        <v>1777</v>
      </c>
      <c r="D862" s="1251">
        <v>408203</v>
      </c>
      <c r="E862" s="1251" t="s">
        <v>2093</v>
      </c>
      <c r="F862" s="1251">
        <v>2019</v>
      </c>
      <c r="G862" s="1252">
        <v>45</v>
      </c>
      <c r="H862" s="1252">
        <v>94</v>
      </c>
      <c r="I862" s="1252">
        <v>74</v>
      </c>
      <c r="J862" s="1252">
        <v>68</v>
      </c>
      <c r="K862" s="1252">
        <v>74</v>
      </c>
      <c r="L862" s="1252">
        <v>71</v>
      </c>
      <c r="M862" s="1252">
        <v>78</v>
      </c>
      <c r="N862" s="1252">
        <v>95</v>
      </c>
      <c r="O862" s="1252">
        <v>72</v>
      </c>
      <c r="P862" s="1252">
        <v>78</v>
      </c>
      <c r="Q862" s="1252">
        <v>69</v>
      </c>
      <c r="R862" s="1252">
        <v>76</v>
      </c>
      <c r="S862" s="1252">
        <v>894</v>
      </c>
      <c r="T862" s="1252">
        <v>0</v>
      </c>
      <c r="U862" s="1251" t="s">
        <v>1065</v>
      </c>
      <c r="V862" s="1251" t="s">
        <v>402</v>
      </c>
      <c r="W862" s="1251" t="s">
        <v>402</v>
      </c>
      <c r="X862" s="1251" t="s">
        <v>2042</v>
      </c>
      <c r="Y862" s="1251">
        <v>408</v>
      </c>
      <c r="Z862" s="1251">
        <v>2</v>
      </c>
      <c r="AA862" s="1251" t="b">
        <v>0</v>
      </c>
    </row>
    <row r="863" spans="1:27" ht="12">
      <c r="A863" s="1251">
        <v>25</v>
      </c>
      <c r="B863" s="1251">
        <v>790</v>
      </c>
      <c r="C863" s="1251" t="s">
        <v>1777</v>
      </c>
      <c r="D863" s="1251">
        <v>408205</v>
      </c>
      <c r="E863" s="1251" t="s">
        <v>2094</v>
      </c>
      <c r="F863" s="1251">
        <v>2019</v>
      </c>
      <c r="G863" s="1252">
        <v>114</v>
      </c>
      <c r="H863" s="1252">
        <v>261</v>
      </c>
      <c r="I863" s="1252">
        <v>202</v>
      </c>
      <c r="J863" s="1252">
        <v>183</v>
      </c>
      <c r="K863" s="1252">
        <v>200</v>
      </c>
      <c r="L863" s="1252">
        <v>193</v>
      </c>
      <c r="M863" s="1252">
        <v>209</v>
      </c>
      <c r="N863" s="1252">
        <v>258</v>
      </c>
      <c r="O863" s="1252">
        <v>195</v>
      </c>
      <c r="P863" s="1252">
        <v>212</v>
      </c>
      <c r="Q863" s="1252">
        <v>187</v>
      </c>
      <c r="R863" s="1252">
        <v>206</v>
      </c>
      <c r="S863" s="1252">
        <v>2420</v>
      </c>
      <c r="T863" s="1252">
        <v>0</v>
      </c>
      <c r="U863" s="1251" t="s">
        <v>1065</v>
      </c>
      <c r="V863" s="1251" t="s">
        <v>402</v>
      </c>
      <c r="W863" s="1251" t="s">
        <v>402</v>
      </c>
      <c r="X863" s="1251" t="s">
        <v>2042</v>
      </c>
      <c r="Y863" s="1251">
        <v>408</v>
      </c>
      <c r="Z863" s="1251">
        <v>2</v>
      </c>
      <c r="AA863" s="1251" t="b">
        <v>0</v>
      </c>
    </row>
    <row r="864" spans="1:27" ht="12">
      <c r="A864" s="1251">
        <v>25</v>
      </c>
      <c r="B864" s="1251">
        <v>790</v>
      </c>
      <c r="C864" s="1251" t="s">
        <v>1777</v>
      </c>
      <c r="D864" s="1251">
        <v>408206</v>
      </c>
      <c r="E864" s="1251" t="s">
        <v>1321</v>
      </c>
      <c r="F864" s="1251">
        <v>2019</v>
      </c>
      <c r="G864" s="1252">
        <v>255</v>
      </c>
      <c r="H864" s="1252">
        <v>480</v>
      </c>
      <c r="I864" s="1252">
        <v>394</v>
      </c>
      <c r="J864" s="1252">
        <v>358</v>
      </c>
      <c r="K864" s="1252">
        <v>390</v>
      </c>
      <c r="L864" s="1252">
        <v>378</v>
      </c>
      <c r="M864" s="1252">
        <v>409</v>
      </c>
      <c r="N864" s="1252">
        <v>506</v>
      </c>
      <c r="O864" s="1252">
        <v>383</v>
      </c>
      <c r="P864" s="1252">
        <v>415</v>
      </c>
      <c r="Q864" s="1252">
        <v>366</v>
      </c>
      <c r="R864" s="1252">
        <v>403</v>
      </c>
      <c r="S864" s="1252">
        <v>4737</v>
      </c>
      <c r="T864" s="1252">
        <v>0</v>
      </c>
      <c r="U864" s="1251" t="s">
        <v>1065</v>
      </c>
      <c r="V864" s="1251" t="s">
        <v>402</v>
      </c>
      <c r="W864" s="1251" t="s">
        <v>402</v>
      </c>
      <c r="X864" s="1251" t="s">
        <v>2042</v>
      </c>
      <c r="Y864" s="1251">
        <v>408</v>
      </c>
      <c r="Z864" s="1251">
        <v>2</v>
      </c>
      <c r="AA864" s="1251" t="b">
        <v>0</v>
      </c>
    </row>
    <row r="865" spans="1:27" ht="12">
      <c r="A865" s="1251">
        <v>25</v>
      </c>
      <c r="B865" s="1251">
        <v>790</v>
      </c>
      <c r="C865" s="1251" t="s">
        <v>1777</v>
      </c>
      <c r="D865" s="1251">
        <v>521100</v>
      </c>
      <c r="E865" s="1251" t="s">
        <v>2095</v>
      </c>
      <c r="F865" s="1251">
        <v>2019</v>
      </c>
      <c r="G865" s="1252">
        <v>-5636.2399999999998</v>
      </c>
      <c r="H865" s="1252">
        <v>-4568.4399999999996</v>
      </c>
      <c r="I865" s="1252">
        <v>-6037.96</v>
      </c>
      <c r="J865" s="1252">
        <v>-5494.7299999999996</v>
      </c>
      <c r="K865" s="1252">
        <v>-4752.3599999999997</v>
      </c>
      <c r="L865" s="1252">
        <v>-5280.3999999999996</v>
      </c>
      <c r="M865" s="1252">
        <v>-4699.1599999999999</v>
      </c>
      <c r="N865" s="1252">
        <v>-5939.4200000000001</v>
      </c>
      <c r="O865" s="1252">
        <v>-5520.1499999999996</v>
      </c>
      <c r="P865" s="1252">
        <v>-5816.3299999999999</v>
      </c>
      <c r="Q865" s="1252">
        <v>-4652.6599999999999</v>
      </c>
      <c r="R865" s="1252">
        <v>-5515.1899999999996</v>
      </c>
      <c r="S865" s="1252">
        <v>-63913.039999999994</v>
      </c>
      <c r="T865" s="1252">
        <v>0</v>
      </c>
      <c r="U865" s="1251" t="s">
        <v>1065</v>
      </c>
      <c r="V865" s="1251" t="s">
        <v>1286</v>
      </c>
      <c r="W865" s="1251" t="s">
        <v>2096</v>
      </c>
      <c r="X865" s="1251" t="s">
        <v>2042</v>
      </c>
      <c r="Y865" s="1251">
        <v>521</v>
      </c>
      <c r="Z865" s="1251">
        <v>1</v>
      </c>
      <c r="AA865" s="1251" t="b">
        <v>0</v>
      </c>
    </row>
    <row r="866" spans="1:27" ht="12">
      <c r="A866" s="1251">
        <v>25</v>
      </c>
      <c r="B866" s="1251">
        <v>790</v>
      </c>
      <c r="C866" s="1251" t="s">
        <v>1777</v>
      </c>
      <c r="D866" s="1251">
        <v>701110</v>
      </c>
      <c r="E866" s="1251" t="s">
        <v>2141</v>
      </c>
      <c r="F866" s="1251">
        <v>2019</v>
      </c>
      <c r="G866" s="1252">
        <v>597.38</v>
      </c>
      <c r="H866" s="1252">
        <v>788.72000000000003</v>
      </c>
      <c r="I866" s="1252">
        <v>667.65999999999997</v>
      </c>
      <c r="J866" s="1252">
        <v>632.51999999999998</v>
      </c>
      <c r="K866" s="1252">
        <v>705.13999999999999</v>
      </c>
      <c r="L866" s="1252">
        <v>718.39999999999998</v>
      </c>
      <c r="M866" s="1252">
        <v>728.92999999999995</v>
      </c>
      <c r="N866" s="1252">
        <v>538.79999999999995</v>
      </c>
      <c r="O866" s="1252">
        <v>574.72000000000003</v>
      </c>
      <c r="P866" s="1252">
        <v>610.63999999999999</v>
      </c>
      <c r="Q866" s="1252">
        <v>431.04000000000002</v>
      </c>
      <c r="R866" s="1252">
        <v>431.04000000000002</v>
      </c>
      <c r="S866" s="1252">
        <v>7424.9900000000007</v>
      </c>
      <c r="T866" s="1252">
        <v>0</v>
      </c>
      <c r="U866" s="1251" t="s">
        <v>1065</v>
      </c>
      <c r="V866" s="1251" t="s">
        <v>397</v>
      </c>
      <c r="W866" s="1251" t="s">
        <v>1931</v>
      </c>
      <c r="X866" s="1251" t="s">
        <v>2042</v>
      </c>
      <c r="Y866" s="1251">
        <v>701</v>
      </c>
      <c r="Z866" s="1251">
        <v>1</v>
      </c>
      <c r="AA866" s="1251" t="b">
        <v>0</v>
      </c>
    </row>
    <row r="867" spans="1:27" ht="12">
      <c r="A867" s="1251">
        <v>25</v>
      </c>
      <c r="B867" s="1251">
        <v>790</v>
      </c>
      <c r="C867" s="1251" t="s">
        <v>1777</v>
      </c>
      <c r="D867" s="1251">
        <v>701119</v>
      </c>
      <c r="E867" s="1251" t="s">
        <v>2142</v>
      </c>
      <c r="F867" s="1251">
        <v>2019</v>
      </c>
      <c r="G867" s="1252">
        <v>477.08999999999997</v>
      </c>
      <c r="H867" s="1252">
        <v>640.25999999999999</v>
      </c>
      <c r="I867" s="1252">
        <v>239.88999999999999</v>
      </c>
      <c r="J867" s="1252">
        <v>351.39999999999998</v>
      </c>
      <c r="K867" s="1252">
        <v>1141.5899999999999</v>
      </c>
      <c r="L867" s="1252">
        <v>1859.3800000000001</v>
      </c>
      <c r="M867" s="1252">
        <v>1354.8699999999999</v>
      </c>
      <c r="N867" s="1252">
        <v>861.38999999999999</v>
      </c>
      <c r="O867" s="1252">
        <v>241.68000000000001</v>
      </c>
      <c r="P867" s="1252">
        <v>245.21000000000001</v>
      </c>
      <c r="Q867" s="1252">
        <v>290.68000000000001</v>
      </c>
      <c r="R867" s="1252">
        <v>501.25999999999999</v>
      </c>
      <c r="S867" s="1252">
        <v>8204.7000000000007</v>
      </c>
      <c r="T867" s="1252">
        <v>0</v>
      </c>
      <c r="U867" s="1251" t="s">
        <v>1065</v>
      </c>
      <c r="V867" s="1251" t="s">
        <v>397</v>
      </c>
      <c r="W867" s="1251" t="s">
        <v>1933</v>
      </c>
      <c r="X867" s="1251" t="s">
        <v>2042</v>
      </c>
      <c r="Y867" s="1251">
        <v>701</v>
      </c>
      <c r="Z867" s="1251">
        <v>1</v>
      </c>
      <c r="AA867" s="1251" t="b">
        <v>0</v>
      </c>
    </row>
    <row r="868" spans="1:27" ht="12">
      <c r="A868" s="1251">
        <v>25</v>
      </c>
      <c r="B868" s="1251">
        <v>790</v>
      </c>
      <c r="C868" s="1251" t="s">
        <v>1777</v>
      </c>
      <c r="D868" s="1251">
        <v>701210</v>
      </c>
      <c r="E868" s="1251" t="s">
        <v>2153</v>
      </c>
      <c r="F868" s="1251">
        <v>2019</v>
      </c>
      <c r="G868" s="1252">
        <v>667.65999999999997</v>
      </c>
      <c r="H868" s="1252">
        <v>948.77999999999997</v>
      </c>
      <c r="I868" s="1252">
        <v>773.08000000000004</v>
      </c>
      <c r="J868" s="1252">
        <v>597.38</v>
      </c>
      <c r="K868" s="1252">
        <v>599.72000000000003</v>
      </c>
      <c r="L868" s="1252">
        <v>790.24000000000001</v>
      </c>
      <c r="M868" s="1252">
        <v>718.39999999999998</v>
      </c>
      <c r="N868" s="1252">
        <v>538.79999999999995</v>
      </c>
      <c r="O868" s="1252">
        <v>538.79999999999995</v>
      </c>
      <c r="P868" s="1252">
        <v>610.63999999999999</v>
      </c>
      <c r="Q868" s="1252">
        <v>395.12</v>
      </c>
      <c r="R868" s="1252">
        <v>502.88</v>
      </c>
      <c r="S868" s="1252">
        <v>7681.5</v>
      </c>
      <c r="T868" s="1252">
        <v>0</v>
      </c>
      <c r="U868" s="1251" t="s">
        <v>1065</v>
      </c>
      <c r="V868" s="1251" t="s">
        <v>397</v>
      </c>
      <c r="W868" s="1251" t="s">
        <v>1931</v>
      </c>
      <c r="X868" s="1251" t="s">
        <v>2042</v>
      </c>
      <c r="Y868" s="1251">
        <v>701</v>
      </c>
      <c r="Z868" s="1251">
        <v>2</v>
      </c>
      <c r="AA868" s="1251" t="b">
        <v>0</v>
      </c>
    </row>
    <row r="869" spans="1:27" ht="12">
      <c r="A869" s="1251">
        <v>25</v>
      </c>
      <c r="B869" s="1251">
        <v>790</v>
      </c>
      <c r="C869" s="1251" t="s">
        <v>1777</v>
      </c>
      <c r="D869" s="1251">
        <v>701510</v>
      </c>
      <c r="E869" s="1251" t="s">
        <v>2154</v>
      </c>
      <c r="F869" s="1251">
        <v>2019</v>
      </c>
      <c r="G869" s="1252">
        <v>89.760000000000005</v>
      </c>
      <c r="H869" s="1252">
        <v>111.12</v>
      </c>
      <c r="I869" s="1252">
        <v>256.45999999999998</v>
      </c>
      <c r="J869" s="1252">
        <v>202</v>
      </c>
      <c r="K869" s="1252">
        <v>241.80000000000001</v>
      </c>
      <c r="L869" s="1252">
        <v>674.97000000000003</v>
      </c>
      <c r="M869" s="1252">
        <v>343.06</v>
      </c>
      <c r="N869" s="1252">
        <v>273.18000000000001</v>
      </c>
      <c r="O869" s="1252">
        <v>311.82999999999998</v>
      </c>
      <c r="P869" s="1252">
        <v>168.36000000000001</v>
      </c>
      <c r="Q869" s="1252">
        <v>424.32999999999998</v>
      </c>
      <c r="R869" s="1252">
        <v>596.13999999999999</v>
      </c>
      <c r="S869" s="1252">
        <v>3693.0099999999998</v>
      </c>
      <c r="T869" s="1252">
        <v>0</v>
      </c>
      <c r="U869" s="1251" t="s">
        <v>1065</v>
      </c>
      <c r="V869" s="1251" t="s">
        <v>397</v>
      </c>
      <c r="W869" s="1251" t="s">
        <v>1931</v>
      </c>
      <c r="X869" s="1251" t="s">
        <v>2042</v>
      </c>
      <c r="Y869" s="1251">
        <v>701</v>
      </c>
      <c r="Z869" s="1251">
        <v>5</v>
      </c>
      <c r="AA869" s="1251" t="b">
        <v>0</v>
      </c>
    </row>
    <row r="870" spans="1:27" ht="12">
      <c r="A870" s="1251">
        <v>25</v>
      </c>
      <c r="B870" s="1251">
        <v>790</v>
      </c>
      <c r="C870" s="1251" t="s">
        <v>1777</v>
      </c>
      <c r="D870" s="1251">
        <v>701519</v>
      </c>
      <c r="E870" s="1251" t="s">
        <v>2155</v>
      </c>
      <c r="F870" s="1251">
        <v>2019</v>
      </c>
      <c r="G870" s="1252">
        <v>320.88</v>
      </c>
      <c r="H870" s="1252">
        <v>203.28</v>
      </c>
      <c r="I870" s="1252">
        <v>221.63999999999999</v>
      </c>
      <c r="J870" s="1252">
        <v>357.60000000000002</v>
      </c>
      <c r="K870" s="1252">
        <v>230.25</v>
      </c>
      <c r="L870" s="1252">
        <v>431.35000000000002</v>
      </c>
      <c r="M870" s="1252">
        <v>633.94000000000005</v>
      </c>
      <c r="N870" s="1252">
        <v>353.93000000000001</v>
      </c>
      <c r="O870" s="1252">
        <v>401.79000000000002</v>
      </c>
      <c r="P870" s="1252">
        <v>251.61000000000001</v>
      </c>
      <c r="Q870" s="1252">
        <v>521.98000000000002</v>
      </c>
      <c r="R870" s="1252">
        <v>527.94000000000005</v>
      </c>
      <c r="S870" s="1252">
        <v>4456.1900000000005</v>
      </c>
      <c r="T870" s="1252">
        <v>0</v>
      </c>
      <c r="U870" s="1251" t="s">
        <v>1065</v>
      </c>
      <c r="V870" s="1251" t="s">
        <v>397</v>
      </c>
      <c r="W870" s="1251" t="s">
        <v>1933</v>
      </c>
      <c r="X870" s="1251" t="s">
        <v>2042</v>
      </c>
      <c r="Y870" s="1251">
        <v>701</v>
      </c>
      <c r="Z870" s="1251">
        <v>5</v>
      </c>
      <c r="AA870" s="1251" t="b">
        <v>0</v>
      </c>
    </row>
    <row r="871" spans="1:27" ht="12">
      <c r="A871" s="1251">
        <v>25</v>
      </c>
      <c r="B871" s="1251">
        <v>790</v>
      </c>
      <c r="C871" s="1251" t="s">
        <v>1777</v>
      </c>
      <c r="D871" s="1251">
        <v>701610</v>
      </c>
      <c r="E871" s="1251" t="s">
        <v>2164</v>
      </c>
      <c r="F871" s="1251">
        <v>2019</v>
      </c>
      <c r="G871" s="1252">
        <v>159.41999999999999</v>
      </c>
      <c r="H871" s="1252">
        <v>512.73000000000002</v>
      </c>
      <c r="I871" s="1252">
        <v>101.8</v>
      </c>
      <c r="J871" s="1252">
        <v>33.399999999999999</v>
      </c>
      <c r="K871" s="1252">
        <v>0</v>
      </c>
      <c r="L871" s="1252">
        <v>2040.0599999999999</v>
      </c>
      <c r="M871" s="1252">
        <v>517.21000000000004</v>
      </c>
      <c r="N871" s="1252">
        <v>325.24000000000001</v>
      </c>
      <c r="O871" s="1252">
        <v>0</v>
      </c>
      <c r="P871" s="1252">
        <v>34.140000000000001</v>
      </c>
      <c r="Q871" s="1252">
        <v>153.63</v>
      </c>
      <c r="R871" s="1252">
        <v>838.02999999999997</v>
      </c>
      <c r="S871" s="1252">
        <v>4715.6599999999999</v>
      </c>
      <c r="T871" s="1252">
        <v>0</v>
      </c>
      <c r="U871" s="1251" t="s">
        <v>1065</v>
      </c>
      <c r="V871" s="1251" t="s">
        <v>397</v>
      </c>
      <c r="W871" s="1251" t="s">
        <v>1931</v>
      </c>
      <c r="X871" s="1251" t="s">
        <v>2042</v>
      </c>
      <c r="Y871" s="1251">
        <v>701</v>
      </c>
      <c r="Z871" s="1251">
        <v>6</v>
      </c>
      <c r="AA871" s="1251" t="b">
        <v>0</v>
      </c>
    </row>
    <row r="872" spans="1:27" ht="12">
      <c r="A872" s="1251">
        <v>25</v>
      </c>
      <c r="B872" s="1251">
        <v>790</v>
      </c>
      <c r="C872" s="1251" t="s">
        <v>1777</v>
      </c>
      <c r="D872" s="1251">
        <v>701619</v>
      </c>
      <c r="E872" s="1251" t="s">
        <v>2156</v>
      </c>
      <c r="F872" s="1251">
        <v>2019</v>
      </c>
      <c r="G872" s="1252">
        <v>0</v>
      </c>
      <c r="H872" s="1252">
        <v>0</v>
      </c>
      <c r="I872" s="1252">
        <v>87</v>
      </c>
      <c r="J872" s="1252">
        <v>0</v>
      </c>
      <c r="K872" s="1252">
        <v>0</v>
      </c>
      <c r="L872" s="1252">
        <v>294.10000000000002</v>
      </c>
      <c r="M872" s="1252">
        <v>280.88999999999999</v>
      </c>
      <c r="N872" s="1252">
        <v>0</v>
      </c>
      <c r="O872" s="1252">
        <v>0</v>
      </c>
      <c r="P872" s="1252">
        <v>138.18000000000001</v>
      </c>
      <c r="Q872" s="1252">
        <v>0</v>
      </c>
      <c r="R872" s="1252">
        <v>0</v>
      </c>
      <c r="S872" s="1252">
        <v>800.17000000000007</v>
      </c>
      <c r="T872" s="1252">
        <v>0</v>
      </c>
      <c r="U872" s="1251" t="s">
        <v>1065</v>
      </c>
      <c r="V872" s="1251" t="s">
        <v>397</v>
      </c>
      <c r="W872" s="1251" t="s">
        <v>1933</v>
      </c>
      <c r="X872" s="1251" t="s">
        <v>2042</v>
      </c>
      <c r="Y872" s="1251">
        <v>701</v>
      </c>
      <c r="Z872" s="1251">
        <v>6</v>
      </c>
      <c r="AA872" s="1251" t="b">
        <v>0</v>
      </c>
    </row>
    <row r="873" spans="1:27" ht="12">
      <c r="A873" s="1251">
        <v>25</v>
      </c>
      <c r="B873" s="1251">
        <v>790</v>
      </c>
      <c r="C873" s="1251" t="s">
        <v>1777</v>
      </c>
      <c r="D873" s="1251">
        <v>701810</v>
      </c>
      <c r="E873" s="1251" t="s">
        <v>2098</v>
      </c>
      <c r="F873" s="1251">
        <v>2019</v>
      </c>
      <c r="G873" s="1252">
        <v>85</v>
      </c>
      <c r="H873" s="1252">
        <v>85</v>
      </c>
      <c r="I873" s="1252">
        <v>85</v>
      </c>
      <c r="J873" s="1252">
        <v>74</v>
      </c>
      <c r="K873" s="1252">
        <v>77</v>
      </c>
      <c r="L873" s="1252">
        <v>77</v>
      </c>
      <c r="M873" s="1252">
        <v>77</v>
      </c>
      <c r="N873" s="1252">
        <v>77</v>
      </c>
      <c r="O873" s="1252">
        <v>89</v>
      </c>
      <c r="P873" s="1252">
        <v>72</v>
      </c>
      <c r="Q873" s="1252">
        <v>72</v>
      </c>
      <c r="R873" s="1252">
        <v>72</v>
      </c>
      <c r="S873" s="1252">
        <v>942</v>
      </c>
      <c r="T873" s="1252">
        <v>0</v>
      </c>
      <c r="U873" s="1251" t="s">
        <v>1065</v>
      </c>
      <c r="V873" s="1251" t="s">
        <v>397</v>
      </c>
      <c r="W873" s="1251" t="s">
        <v>1931</v>
      </c>
      <c r="X873" s="1251" t="s">
        <v>2042</v>
      </c>
      <c r="Y873" s="1251">
        <v>701</v>
      </c>
      <c r="Z873" s="1251">
        <v>8</v>
      </c>
      <c r="AA873" s="1251" t="b">
        <v>0</v>
      </c>
    </row>
    <row r="874" spans="1:27" ht="12">
      <c r="A874" s="1251">
        <v>25</v>
      </c>
      <c r="B874" s="1251">
        <v>790</v>
      </c>
      <c r="C874" s="1251" t="s">
        <v>1777</v>
      </c>
      <c r="D874" s="1251">
        <v>704810</v>
      </c>
      <c r="E874" s="1251" t="s">
        <v>2099</v>
      </c>
      <c r="F874" s="1251">
        <v>2019</v>
      </c>
      <c r="G874" s="1252">
        <v>461.88999999999999</v>
      </c>
      <c r="H874" s="1252">
        <v>685.47000000000003</v>
      </c>
      <c r="I874" s="1252">
        <v>562.12</v>
      </c>
      <c r="J874" s="1252">
        <v>458.93000000000001</v>
      </c>
      <c r="K874" s="1252">
        <v>540.85000000000002</v>
      </c>
      <c r="L874" s="1252">
        <v>1301.8900000000001</v>
      </c>
      <c r="M874" s="1252">
        <v>894.36000000000001</v>
      </c>
      <c r="N874" s="1252">
        <v>577.20000000000005</v>
      </c>
      <c r="O874" s="1252">
        <v>595.34000000000003</v>
      </c>
      <c r="P874" s="1252">
        <v>421.43000000000001</v>
      </c>
      <c r="Q874" s="1252">
        <v>472.49000000000001</v>
      </c>
      <c r="R874" s="1252">
        <v>718.67999999999995</v>
      </c>
      <c r="S874" s="1252">
        <v>7690.6499999999996</v>
      </c>
      <c r="T874" s="1252">
        <v>0</v>
      </c>
      <c r="U874" s="1251" t="s">
        <v>1065</v>
      </c>
      <c r="V874" s="1251" t="s">
        <v>397</v>
      </c>
      <c r="W874" s="1251" t="s">
        <v>1948</v>
      </c>
      <c r="X874" s="1251" t="s">
        <v>2042</v>
      </c>
      <c r="Y874" s="1251">
        <v>704</v>
      </c>
      <c r="Z874" s="1251">
        <v>8</v>
      </c>
      <c r="AA874" s="1251" t="b">
        <v>0</v>
      </c>
    </row>
    <row r="875" spans="1:27" ht="12">
      <c r="A875" s="1251">
        <v>25</v>
      </c>
      <c r="B875" s="1251">
        <v>790</v>
      </c>
      <c r="C875" s="1251" t="s">
        <v>1777</v>
      </c>
      <c r="D875" s="1251">
        <v>704813</v>
      </c>
      <c r="E875" s="1251" t="s">
        <v>2100</v>
      </c>
      <c r="F875" s="1251">
        <v>2019</v>
      </c>
      <c r="G875" s="1252">
        <v>26.870000000000001</v>
      </c>
      <c r="H875" s="1252">
        <v>54.840000000000003</v>
      </c>
      <c r="I875" s="1252">
        <v>38.109999999999999</v>
      </c>
      <c r="J875" s="1252">
        <v>30.359999999999999</v>
      </c>
      <c r="K875" s="1252">
        <v>36.420000000000002</v>
      </c>
      <c r="L875" s="1252">
        <v>85.700000000000003</v>
      </c>
      <c r="M875" s="1252">
        <v>60.899999999999999</v>
      </c>
      <c r="N875" s="1252">
        <v>41.600000000000001</v>
      </c>
      <c r="O875" s="1252">
        <v>40.539999999999999</v>
      </c>
      <c r="P875" s="1252">
        <v>29.77</v>
      </c>
      <c r="Q875" s="1252">
        <v>30.920000000000002</v>
      </c>
      <c r="R875" s="1252">
        <v>48.890000000000001</v>
      </c>
      <c r="S875" s="1252">
        <v>524.92000000000007</v>
      </c>
      <c r="T875" s="1252">
        <v>0</v>
      </c>
      <c r="U875" s="1251" t="s">
        <v>1065</v>
      </c>
      <c r="V875" s="1251" t="s">
        <v>397</v>
      </c>
      <c r="W875" s="1251" t="s">
        <v>1948</v>
      </c>
      <c r="X875" s="1251" t="s">
        <v>2042</v>
      </c>
      <c r="Y875" s="1251">
        <v>704</v>
      </c>
      <c r="Z875" s="1251">
        <v>8</v>
      </c>
      <c r="AA875" s="1251" t="b">
        <v>0</v>
      </c>
    </row>
    <row r="876" spans="1:27" ht="12">
      <c r="A876" s="1251">
        <v>25</v>
      </c>
      <c r="B876" s="1251">
        <v>790</v>
      </c>
      <c r="C876" s="1251" t="s">
        <v>1777</v>
      </c>
      <c r="D876" s="1251">
        <v>704837</v>
      </c>
      <c r="E876" s="1251" t="s">
        <v>2101</v>
      </c>
      <c r="F876" s="1251">
        <v>2019</v>
      </c>
      <c r="G876" s="1252">
        <v>128.55000000000001</v>
      </c>
      <c r="H876" s="1252">
        <v>241.96000000000001</v>
      </c>
      <c r="I876" s="1252">
        <v>158.46000000000001</v>
      </c>
      <c r="J876" s="1252">
        <v>153.25999999999999</v>
      </c>
      <c r="K876" s="1252">
        <v>187.08000000000001</v>
      </c>
      <c r="L876" s="1252">
        <v>546.64999999999998</v>
      </c>
      <c r="M876" s="1252">
        <v>301.45999999999998</v>
      </c>
      <c r="N876" s="1252">
        <v>185</v>
      </c>
      <c r="O876" s="1252">
        <v>188.34</v>
      </c>
      <c r="P876" s="1252">
        <v>134.94</v>
      </c>
      <c r="Q876" s="1252">
        <v>157.84999999999999</v>
      </c>
      <c r="R876" s="1252">
        <v>301.07999999999998</v>
      </c>
      <c r="S876" s="1252">
        <v>2684.6300000000001</v>
      </c>
      <c r="T876" s="1252">
        <v>0</v>
      </c>
      <c r="U876" s="1251" t="s">
        <v>1065</v>
      </c>
      <c r="V876" s="1251" t="s">
        <v>397</v>
      </c>
      <c r="W876" s="1251" t="s">
        <v>1948</v>
      </c>
      <c r="X876" s="1251" t="s">
        <v>2042</v>
      </c>
      <c r="Y876" s="1251">
        <v>704</v>
      </c>
      <c r="Z876" s="1251">
        <v>8</v>
      </c>
      <c r="AA876" s="1251" t="b">
        <v>0</v>
      </c>
    </row>
    <row r="877" spans="1:27" ht="12">
      <c r="A877" s="1251">
        <v>25</v>
      </c>
      <c r="B877" s="1251">
        <v>790</v>
      </c>
      <c r="C877" s="1251" t="s">
        <v>1777</v>
      </c>
      <c r="D877" s="1251">
        <v>704838</v>
      </c>
      <c r="E877" s="1251" t="s">
        <v>2102</v>
      </c>
      <c r="F877" s="1251">
        <v>2019</v>
      </c>
      <c r="G877" s="1252">
        <v>64</v>
      </c>
      <c r="H877" s="1252">
        <v>64</v>
      </c>
      <c r="I877" s="1252">
        <v>64</v>
      </c>
      <c r="J877" s="1252">
        <v>64</v>
      </c>
      <c r="K877" s="1252">
        <v>64</v>
      </c>
      <c r="L877" s="1252">
        <v>64</v>
      </c>
      <c r="M877" s="1252">
        <v>64</v>
      </c>
      <c r="N877" s="1252">
        <v>64</v>
      </c>
      <c r="O877" s="1252">
        <v>64</v>
      </c>
      <c r="P877" s="1252">
        <v>64</v>
      </c>
      <c r="Q877" s="1252">
        <v>64</v>
      </c>
      <c r="R877" s="1252">
        <v>64</v>
      </c>
      <c r="S877" s="1252">
        <v>768</v>
      </c>
      <c r="T877" s="1252">
        <v>0</v>
      </c>
      <c r="U877" s="1251" t="s">
        <v>1065</v>
      </c>
      <c r="V877" s="1251" t="s">
        <v>397</v>
      </c>
      <c r="W877" s="1251" t="s">
        <v>1948</v>
      </c>
      <c r="X877" s="1251" t="s">
        <v>2042</v>
      </c>
      <c r="Y877" s="1251">
        <v>704</v>
      </c>
      <c r="Z877" s="1251">
        <v>8</v>
      </c>
      <c r="AA877" s="1251" t="b">
        <v>0</v>
      </c>
    </row>
    <row r="878" spans="1:27" ht="12">
      <c r="A878" s="1251">
        <v>25</v>
      </c>
      <c r="B878" s="1251">
        <v>790</v>
      </c>
      <c r="C878" s="1251" t="s">
        <v>1777</v>
      </c>
      <c r="D878" s="1251">
        <v>704840</v>
      </c>
      <c r="E878" s="1251" t="s">
        <v>2103</v>
      </c>
      <c r="F878" s="1251">
        <v>2019</v>
      </c>
      <c r="G878" s="1252">
        <v>10.1</v>
      </c>
      <c r="H878" s="1252">
        <v>15</v>
      </c>
      <c r="I878" s="1252">
        <v>12.19</v>
      </c>
      <c r="J878" s="1252">
        <v>9.8200000000000003</v>
      </c>
      <c r="K878" s="1252">
        <v>11.380000000000001</v>
      </c>
      <c r="L878" s="1252">
        <v>27.870000000000001</v>
      </c>
      <c r="M878" s="1252">
        <v>18.32</v>
      </c>
      <c r="N878" s="1252">
        <v>11.42</v>
      </c>
      <c r="O878" s="1252">
        <v>11.789999999999999</v>
      </c>
      <c r="P878" s="1252">
        <v>8.5</v>
      </c>
      <c r="Q878" s="1252">
        <v>9.9000000000000004</v>
      </c>
      <c r="R878" s="1252">
        <v>15.050000000000001</v>
      </c>
      <c r="S878" s="1252">
        <v>161.34000000000003</v>
      </c>
      <c r="T878" s="1252">
        <v>0</v>
      </c>
      <c r="U878" s="1251" t="s">
        <v>1065</v>
      </c>
      <c r="V878" s="1251" t="s">
        <v>397</v>
      </c>
      <c r="W878" s="1251" t="s">
        <v>1948</v>
      </c>
      <c r="X878" s="1251" t="s">
        <v>2042</v>
      </c>
      <c r="Y878" s="1251">
        <v>704</v>
      </c>
      <c r="Z878" s="1251">
        <v>8</v>
      </c>
      <c r="AA878" s="1251" t="b">
        <v>0</v>
      </c>
    </row>
    <row r="879" spans="1:27" ht="12">
      <c r="A879" s="1251">
        <v>25</v>
      </c>
      <c r="B879" s="1251">
        <v>790</v>
      </c>
      <c r="C879" s="1251" t="s">
        <v>1777</v>
      </c>
      <c r="D879" s="1251">
        <v>704842</v>
      </c>
      <c r="E879" s="1251" t="s">
        <v>2104</v>
      </c>
      <c r="F879" s="1251">
        <v>2019</v>
      </c>
      <c r="G879" s="1252">
        <v>14.630000000000001</v>
      </c>
      <c r="H879" s="1252">
        <v>22.620000000000001</v>
      </c>
      <c r="I879" s="1252">
        <v>18.170000000000002</v>
      </c>
      <c r="J879" s="1252">
        <v>14.630000000000001</v>
      </c>
      <c r="K879" s="1252">
        <v>16.890000000000001</v>
      </c>
      <c r="L879" s="1252">
        <v>40.25</v>
      </c>
      <c r="M879" s="1252">
        <v>25.239999999999998</v>
      </c>
      <c r="N879" s="1252">
        <v>15.800000000000001</v>
      </c>
      <c r="O879" s="1252">
        <v>16.309999999999999</v>
      </c>
      <c r="P879" s="1252">
        <v>11.1</v>
      </c>
      <c r="Q879" s="1252">
        <v>12.84</v>
      </c>
      <c r="R879" s="1252">
        <v>19.129999999999999</v>
      </c>
      <c r="S879" s="1252">
        <v>227.61000000000001</v>
      </c>
      <c r="T879" s="1252">
        <v>0</v>
      </c>
      <c r="U879" s="1251" t="s">
        <v>1065</v>
      </c>
      <c r="V879" s="1251" t="s">
        <v>397</v>
      </c>
      <c r="W879" s="1251" t="s">
        <v>1948</v>
      </c>
      <c r="X879" s="1251" t="s">
        <v>2042</v>
      </c>
      <c r="Y879" s="1251">
        <v>704</v>
      </c>
      <c r="Z879" s="1251">
        <v>8</v>
      </c>
      <c r="AA879" s="1251" t="b">
        <v>0</v>
      </c>
    </row>
    <row r="880" spans="1:27" ht="12">
      <c r="A880" s="1251">
        <v>25</v>
      </c>
      <c r="B880" s="1251">
        <v>790</v>
      </c>
      <c r="C880" s="1251" t="s">
        <v>1777</v>
      </c>
      <c r="D880" s="1251">
        <v>711500</v>
      </c>
      <c r="E880" s="1251" t="s">
        <v>2165</v>
      </c>
      <c r="F880" s="1251">
        <v>2019</v>
      </c>
      <c r="G880" s="1252">
        <v>0</v>
      </c>
      <c r="H880" s="1252">
        <v>660</v>
      </c>
      <c r="I880" s="1252">
        <v>910</v>
      </c>
      <c r="J880" s="1252">
        <v>-250</v>
      </c>
      <c r="K880" s="1252">
        <v>660</v>
      </c>
      <c r="L880" s="1252">
        <v>1320</v>
      </c>
      <c r="M880" s="1252">
        <v>0</v>
      </c>
      <c r="N880" s="1252">
        <v>810</v>
      </c>
      <c r="O880" s="1252">
        <v>-150</v>
      </c>
      <c r="P880" s="1252">
        <v>810</v>
      </c>
      <c r="Q880" s="1252">
        <v>510</v>
      </c>
      <c r="R880" s="1252">
        <v>0</v>
      </c>
      <c r="S880" s="1252">
        <v>5280</v>
      </c>
      <c r="T880" s="1252">
        <v>0</v>
      </c>
      <c r="U880" s="1251" t="s">
        <v>1065</v>
      </c>
      <c r="V880" s="1251" t="s">
        <v>397</v>
      </c>
      <c r="W880" s="1251" t="s">
        <v>2106</v>
      </c>
      <c r="X880" s="1251" t="s">
        <v>2042</v>
      </c>
      <c r="Y880" s="1251">
        <v>711</v>
      </c>
      <c r="Z880" s="1251">
        <v>5</v>
      </c>
      <c r="AA880" s="1251" t="b">
        <v>0</v>
      </c>
    </row>
    <row r="881" spans="1:27" ht="12">
      <c r="A881" s="1251">
        <v>25</v>
      </c>
      <c r="B881" s="1251">
        <v>790</v>
      </c>
      <c r="C881" s="1251" t="s">
        <v>1777</v>
      </c>
      <c r="D881" s="1251">
        <v>711600</v>
      </c>
      <c r="E881" s="1251" t="s">
        <v>2105</v>
      </c>
      <c r="F881" s="1251">
        <v>2019</v>
      </c>
      <c r="G881" s="1252">
        <v>-111.38</v>
      </c>
      <c r="H881" s="1252">
        <v>0</v>
      </c>
      <c r="I881" s="1252">
        <v>0</v>
      </c>
      <c r="J881" s="1252">
        <v>0</v>
      </c>
      <c r="K881" s="1252">
        <v>0</v>
      </c>
      <c r="L881" s="1252">
        <v>0</v>
      </c>
      <c r="M881" s="1252">
        <v>0</v>
      </c>
      <c r="N881" s="1252">
        <v>0</v>
      </c>
      <c r="O881" s="1252">
        <v>0</v>
      </c>
      <c r="P881" s="1252">
        <v>0</v>
      </c>
      <c r="Q881" s="1252">
        <v>0</v>
      </c>
      <c r="R881" s="1252">
        <v>0</v>
      </c>
      <c r="S881" s="1252">
        <v>-111.38</v>
      </c>
      <c r="T881" s="1252">
        <v>0</v>
      </c>
      <c r="U881" s="1251" t="s">
        <v>1065</v>
      </c>
      <c r="V881" s="1251" t="s">
        <v>397</v>
      </c>
      <c r="W881" s="1251" t="s">
        <v>2106</v>
      </c>
      <c r="X881" s="1251" t="s">
        <v>2042</v>
      </c>
      <c r="Y881" s="1251">
        <v>711</v>
      </c>
      <c r="Z881" s="1251">
        <v>6</v>
      </c>
      <c r="AA881" s="1251" t="b">
        <v>0</v>
      </c>
    </row>
    <row r="882" spans="1:27" ht="12">
      <c r="A882" s="1251">
        <v>25</v>
      </c>
      <c r="B882" s="1251">
        <v>790</v>
      </c>
      <c r="C882" s="1251" t="s">
        <v>1777</v>
      </c>
      <c r="D882" s="1251">
        <v>715100</v>
      </c>
      <c r="E882" s="1251" t="s">
        <v>2107</v>
      </c>
      <c r="F882" s="1251">
        <v>2019</v>
      </c>
      <c r="G882" s="1252">
        <v>1381.79</v>
      </c>
      <c r="H882" s="1252">
        <v>1229.4000000000001</v>
      </c>
      <c r="I882" s="1252">
        <v>1286.8</v>
      </c>
      <c r="J882" s="1252">
        <v>1199.0899999999999</v>
      </c>
      <c r="K882" s="1252">
        <v>1078.6700000000001</v>
      </c>
      <c r="L882" s="1252">
        <v>1140.48</v>
      </c>
      <c r="M882" s="1252">
        <v>1094.28</v>
      </c>
      <c r="N882" s="1252">
        <v>1109.4300000000001</v>
      </c>
      <c r="O882" s="1252">
        <v>1167.23</v>
      </c>
      <c r="P882" s="1252">
        <v>1374.26</v>
      </c>
      <c r="Q882" s="1252">
        <v>1334.97</v>
      </c>
      <c r="R882" s="1252">
        <v>1445.26</v>
      </c>
      <c r="S882" s="1252">
        <v>14841.66</v>
      </c>
      <c r="T882" s="1252">
        <v>0</v>
      </c>
      <c r="U882" s="1251" t="s">
        <v>1065</v>
      </c>
      <c r="V882" s="1251" t="s">
        <v>397</v>
      </c>
      <c r="W882" s="1251" t="s">
        <v>1953</v>
      </c>
      <c r="X882" s="1251" t="s">
        <v>2042</v>
      </c>
      <c r="Y882" s="1251">
        <v>715</v>
      </c>
      <c r="Z882" s="1251">
        <v>1</v>
      </c>
      <c r="AA882" s="1251" t="b">
        <v>0</v>
      </c>
    </row>
    <row r="883" spans="1:27" ht="12">
      <c r="A883" s="1251">
        <v>25</v>
      </c>
      <c r="B883" s="1251">
        <v>790</v>
      </c>
      <c r="C883" s="1251" t="s">
        <v>1777</v>
      </c>
      <c r="D883" s="1251">
        <v>716100</v>
      </c>
      <c r="E883" s="1251" t="s">
        <v>2108</v>
      </c>
      <c r="F883" s="1251">
        <v>2019</v>
      </c>
      <c r="G883" s="1252">
        <v>0</v>
      </c>
      <c r="H883" s="1252">
        <v>0</v>
      </c>
      <c r="I883" s="1252">
        <v>0</v>
      </c>
      <c r="J883" s="1252">
        <v>10.970000000000001</v>
      </c>
      <c r="K883" s="1252">
        <v>15.460000000000001</v>
      </c>
      <c r="L883" s="1252">
        <v>14.15</v>
      </c>
      <c r="M883" s="1252">
        <v>16.620000000000001</v>
      </c>
      <c r="N883" s="1252">
        <v>23.969999999999999</v>
      </c>
      <c r="O883" s="1252">
        <v>10.220000000000001</v>
      </c>
      <c r="P883" s="1252">
        <v>18.710000000000001</v>
      </c>
      <c r="Q883" s="1252">
        <v>16.010000000000002</v>
      </c>
      <c r="R883" s="1252">
        <v>15.029999999999999</v>
      </c>
      <c r="S883" s="1252">
        <v>141.13999999999999</v>
      </c>
      <c r="T883" s="1252">
        <v>0</v>
      </c>
      <c r="U883" s="1251" t="s">
        <v>1065</v>
      </c>
      <c r="V883" s="1251" t="s">
        <v>397</v>
      </c>
      <c r="W883" s="1251" t="s">
        <v>1953</v>
      </c>
      <c r="X883" s="1251" t="s">
        <v>2042</v>
      </c>
      <c r="Y883" s="1251">
        <v>716</v>
      </c>
      <c r="Z883" s="1251">
        <v>1</v>
      </c>
      <c r="AA883" s="1251" t="b">
        <v>0</v>
      </c>
    </row>
    <row r="884" spans="1:27" ht="12">
      <c r="A884" s="1251">
        <v>25</v>
      </c>
      <c r="B884" s="1251">
        <v>790</v>
      </c>
      <c r="C884" s="1251" t="s">
        <v>1777</v>
      </c>
      <c r="D884" s="1251">
        <v>720200</v>
      </c>
      <c r="E884" s="1251" t="s">
        <v>2159</v>
      </c>
      <c r="F884" s="1251">
        <v>2019</v>
      </c>
      <c r="G884" s="1252">
        <v>0</v>
      </c>
      <c r="H884" s="1252">
        <v>0</v>
      </c>
      <c r="I884" s="1252">
        <v>0</v>
      </c>
      <c r="J884" s="1252">
        <v>0</v>
      </c>
      <c r="K884" s="1252">
        <v>0</v>
      </c>
      <c r="L884" s="1252">
        <v>42.590000000000003</v>
      </c>
      <c r="M884" s="1252">
        <v>0</v>
      </c>
      <c r="N884" s="1252">
        <v>0</v>
      </c>
      <c r="O884" s="1252">
        <v>0</v>
      </c>
      <c r="P884" s="1252">
        <v>0</v>
      </c>
      <c r="Q884" s="1252">
        <v>0</v>
      </c>
      <c r="R884" s="1252">
        <v>0</v>
      </c>
      <c r="S884" s="1252">
        <v>42.590000000000003</v>
      </c>
      <c r="T884" s="1252">
        <v>0</v>
      </c>
      <c r="U884" s="1251" t="s">
        <v>1065</v>
      </c>
      <c r="V884" s="1251" t="s">
        <v>397</v>
      </c>
      <c r="W884" s="1251" t="s">
        <v>1966</v>
      </c>
      <c r="X884" s="1251" t="s">
        <v>2042</v>
      </c>
      <c r="Y884" s="1251">
        <v>720</v>
      </c>
      <c r="Z884" s="1251">
        <v>2</v>
      </c>
      <c r="AA884" s="1251" t="b">
        <v>0</v>
      </c>
    </row>
    <row r="885" spans="1:27" ht="12">
      <c r="A885" s="1251">
        <v>25</v>
      </c>
      <c r="B885" s="1251">
        <v>790</v>
      </c>
      <c r="C885" s="1251" t="s">
        <v>1777</v>
      </c>
      <c r="D885" s="1251">
        <v>720500</v>
      </c>
      <c r="E885" s="1251" t="s">
        <v>2110</v>
      </c>
      <c r="F885" s="1251">
        <v>2019</v>
      </c>
      <c r="G885" s="1252">
        <v>71.790000000000006</v>
      </c>
      <c r="H885" s="1252">
        <v>0</v>
      </c>
      <c r="I885" s="1252">
        <v>0</v>
      </c>
      <c r="J885" s="1252">
        <v>0</v>
      </c>
      <c r="K885" s="1252">
        <v>0</v>
      </c>
      <c r="L885" s="1252">
        <v>197.12</v>
      </c>
      <c r="M885" s="1252">
        <v>0</v>
      </c>
      <c r="N885" s="1252">
        <v>0</v>
      </c>
      <c r="O885" s="1252">
        <v>996.39999999999998</v>
      </c>
      <c r="P885" s="1252">
        <v>0</v>
      </c>
      <c r="Q885" s="1252">
        <v>0</v>
      </c>
      <c r="R885" s="1252">
        <v>0</v>
      </c>
      <c r="S885" s="1252">
        <v>1265.3099999999999</v>
      </c>
      <c r="T885" s="1252">
        <v>0</v>
      </c>
      <c r="U885" s="1251" t="s">
        <v>1065</v>
      </c>
      <c r="V885" s="1251" t="s">
        <v>397</v>
      </c>
      <c r="W885" s="1251" t="s">
        <v>1966</v>
      </c>
      <c r="X885" s="1251" t="s">
        <v>2042</v>
      </c>
      <c r="Y885" s="1251">
        <v>720</v>
      </c>
      <c r="Z885" s="1251">
        <v>5</v>
      </c>
      <c r="AA885" s="1251" t="b">
        <v>0</v>
      </c>
    </row>
    <row r="886" spans="1:27" ht="12">
      <c r="A886" s="1251">
        <v>25</v>
      </c>
      <c r="B886" s="1251">
        <v>790</v>
      </c>
      <c r="C886" s="1251" t="s">
        <v>1777</v>
      </c>
      <c r="D886" s="1251">
        <v>720512</v>
      </c>
      <c r="E886" s="1251" t="s">
        <v>2166</v>
      </c>
      <c r="F886" s="1251">
        <v>2019</v>
      </c>
      <c r="G886" s="1252">
        <v>150</v>
      </c>
      <c r="H886" s="1252">
        <v>0</v>
      </c>
      <c r="I886" s="1252">
        <v>0</v>
      </c>
      <c r="J886" s="1252">
        <v>0</v>
      </c>
      <c r="K886" s="1252">
        <v>0</v>
      </c>
      <c r="L886" s="1252">
        <v>0</v>
      </c>
      <c r="M886" s="1252">
        <v>0</v>
      </c>
      <c r="N886" s="1252">
        <v>6.4000000000000004</v>
      </c>
      <c r="O886" s="1252">
        <v>150</v>
      </c>
      <c r="P886" s="1252">
        <v>0</v>
      </c>
      <c r="Q886" s="1252">
        <v>150</v>
      </c>
      <c r="R886" s="1252">
        <v>0</v>
      </c>
      <c r="S886" s="1252">
        <v>456.39999999999998</v>
      </c>
      <c r="T886" s="1252">
        <v>0</v>
      </c>
      <c r="U886" s="1251" t="s">
        <v>1065</v>
      </c>
      <c r="V886" s="1251" t="s">
        <v>397</v>
      </c>
      <c r="W886" s="1251" t="s">
        <v>1966</v>
      </c>
      <c r="X886" s="1251" t="s">
        <v>2042</v>
      </c>
      <c r="Y886" s="1251">
        <v>720</v>
      </c>
      <c r="Z886" s="1251">
        <v>5</v>
      </c>
      <c r="AA886" s="1251" t="b">
        <v>0</v>
      </c>
    </row>
    <row r="887" spans="1:27" ht="12">
      <c r="A887" s="1251">
        <v>25</v>
      </c>
      <c r="B887" s="1251">
        <v>790</v>
      </c>
      <c r="C887" s="1251" t="s">
        <v>1777</v>
      </c>
      <c r="D887" s="1251">
        <v>732800</v>
      </c>
      <c r="E887" s="1251" t="s">
        <v>2111</v>
      </c>
      <c r="F887" s="1251">
        <v>2019</v>
      </c>
      <c r="G887" s="1252">
        <v>15</v>
      </c>
      <c r="H887" s="1252">
        <v>15</v>
      </c>
      <c r="I887" s="1252">
        <v>15</v>
      </c>
      <c r="J887" s="1252">
        <v>15</v>
      </c>
      <c r="K887" s="1252">
        <v>15</v>
      </c>
      <c r="L887" s="1252">
        <v>15</v>
      </c>
      <c r="M887" s="1252">
        <v>15</v>
      </c>
      <c r="N887" s="1252">
        <v>15</v>
      </c>
      <c r="O887" s="1252">
        <v>18</v>
      </c>
      <c r="P887" s="1252">
        <v>18</v>
      </c>
      <c r="Q887" s="1252">
        <v>18</v>
      </c>
      <c r="R887" s="1252">
        <v>18</v>
      </c>
      <c r="S887" s="1252">
        <v>192</v>
      </c>
      <c r="T887" s="1252">
        <v>0</v>
      </c>
      <c r="U887" s="1251" t="s">
        <v>1065</v>
      </c>
      <c r="V887" s="1251" t="s">
        <v>397</v>
      </c>
      <c r="W887" s="1251" t="s">
        <v>2112</v>
      </c>
      <c r="X887" s="1251" t="s">
        <v>2042</v>
      </c>
      <c r="Y887" s="1251">
        <v>732</v>
      </c>
      <c r="Z887" s="1251">
        <v>8</v>
      </c>
      <c r="AA887" s="1251" t="b">
        <v>0</v>
      </c>
    </row>
    <row r="888" spans="1:27" ht="12">
      <c r="A888" s="1251">
        <v>25</v>
      </c>
      <c r="B888" s="1251">
        <v>790</v>
      </c>
      <c r="C888" s="1251" t="s">
        <v>1777</v>
      </c>
      <c r="D888" s="1251">
        <v>734800</v>
      </c>
      <c r="E888" s="1251" t="s">
        <v>2113</v>
      </c>
      <c r="F888" s="1251">
        <v>2019</v>
      </c>
      <c r="G888" s="1252">
        <v>4</v>
      </c>
      <c r="H888" s="1252">
        <v>4</v>
      </c>
      <c r="I888" s="1252">
        <v>5</v>
      </c>
      <c r="J888" s="1252">
        <v>4</v>
      </c>
      <c r="K888" s="1252">
        <v>4</v>
      </c>
      <c r="L888" s="1252">
        <v>4</v>
      </c>
      <c r="M888" s="1252">
        <v>4</v>
      </c>
      <c r="N888" s="1252">
        <v>4</v>
      </c>
      <c r="O888" s="1252">
        <v>6</v>
      </c>
      <c r="P888" s="1252">
        <v>4</v>
      </c>
      <c r="Q888" s="1252">
        <v>4</v>
      </c>
      <c r="R888" s="1252">
        <v>4</v>
      </c>
      <c r="S888" s="1252">
        <v>51</v>
      </c>
      <c r="T888" s="1252">
        <v>0</v>
      </c>
      <c r="U888" s="1251" t="s">
        <v>1065</v>
      </c>
      <c r="V888" s="1251" t="s">
        <v>397</v>
      </c>
      <c r="W888" s="1251" t="s">
        <v>2114</v>
      </c>
      <c r="X888" s="1251" t="s">
        <v>2042</v>
      </c>
      <c r="Y888" s="1251">
        <v>734</v>
      </c>
      <c r="Z888" s="1251">
        <v>8</v>
      </c>
      <c r="AA888" s="1251" t="b">
        <v>0</v>
      </c>
    </row>
    <row r="889" spans="1:27" ht="12">
      <c r="A889" s="1251">
        <v>25</v>
      </c>
      <c r="B889" s="1251">
        <v>790</v>
      </c>
      <c r="C889" s="1251" t="s">
        <v>1777</v>
      </c>
      <c r="D889" s="1251">
        <v>734900</v>
      </c>
      <c r="E889" s="1251" t="s">
        <v>2115</v>
      </c>
      <c r="F889" s="1251">
        <v>2019</v>
      </c>
      <c r="G889" s="1252">
        <v>237</v>
      </c>
      <c r="H889" s="1252">
        <v>279</v>
      </c>
      <c r="I889" s="1252">
        <v>363</v>
      </c>
      <c r="J889" s="1252">
        <v>303</v>
      </c>
      <c r="K889" s="1252">
        <v>257</v>
      </c>
      <c r="L889" s="1252">
        <v>284</v>
      </c>
      <c r="M889" s="1252">
        <v>275</v>
      </c>
      <c r="N889" s="1252">
        <v>254</v>
      </c>
      <c r="O889" s="1252">
        <v>334</v>
      </c>
      <c r="P889" s="1252">
        <v>228</v>
      </c>
      <c r="Q889" s="1252">
        <v>229</v>
      </c>
      <c r="R889" s="1252">
        <v>443</v>
      </c>
      <c r="S889" s="1252">
        <v>3486</v>
      </c>
      <c r="T889" s="1252">
        <v>0</v>
      </c>
      <c r="U889" s="1251" t="s">
        <v>1065</v>
      </c>
      <c r="V889" s="1251" t="s">
        <v>397</v>
      </c>
      <c r="W889" s="1251" t="s">
        <v>2061</v>
      </c>
      <c r="X889" s="1251" t="s">
        <v>2042</v>
      </c>
      <c r="Y889" s="1251">
        <v>734</v>
      </c>
      <c r="Z889" s="1251">
        <v>9</v>
      </c>
      <c r="AA889" s="1251" t="b">
        <v>0</v>
      </c>
    </row>
    <row r="890" spans="1:27" ht="12">
      <c r="A890" s="1251">
        <v>25</v>
      </c>
      <c r="B890" s="1251">
        <v>790</v>
      </c>
      <c r="C890" s="1251" t="s">
        <v>1777</v>
      </c>
      <c r="D890" s="1251">
        <v>735300</v>
      </c>
      <c r="E890" s="1251" t="s">
        <v>2116</v>
      </c>
      <c r="F890" s="1251">
        <v>2019</v>
      </c>
      <c r="G890" s="1252">
        <v>0</v>
      </c>
      <c r="H890" s="1252">
        <v>635</v>
      </c>
      <c r="I890" s="1252">
        <v>490</v>
      </c>
      <c r="J890" s="1252">
        <v>2620</v>
      </c>
      <c r="K890" s="1252">
        <v>225</v>
      </c>
      <c r="L890" s="1252">
        <v>225</v>
      </c>
      <c r="M890" s="1252">
        <v>350</v>
      </c>
      <c r="N890" s="1252">
        <v>-310</v>
      </c>
      <c r="O890" s="1252">
        <v>225</v>
      </c>
      <c r="P890" s="1252">
        <v>250</v>
      </c>
      <c r="Q890" s="1252">
        <v>0</v>
      </c>
      <c r="R890" s="1252">
        <v>2931</v>
      </c>
      <c r="S890" s="1252">
        <v>7641</v>
      </c>
      <c r="T890" s="1252">
        <v>0</v>
      </c>
      <c r="U890" s="1251" t="s">
        <v>1065</v>
      </c>
      <c r="V890" s="1251" t="s">
        <v>397</v>
      </c>
      <c r="W890" s="1251" t="s">
        <v>1982</v>
      </c>
      <c r="X890" s="1251" t="s">
        <v>2042</v>
      </c>
      <c r="Y890" s="1251">
        <v>735</v>
      </c>
      <c r="Z890" s="1251">
        <v>3</v>
      </c>
      <c r="AA890" s="1251" t="b">
        <v>0</v>
      </c>
    </row>
    <row r="891" spans="1:27" ht="12">
      <c r="A891" s="1251">
        <v>25</v>
      </c>
      <c r="B891" s="1251">
        <v>790</v>
      </c>
      <c r="C891" s="1251" t="s">
        <v>1777</v>
      </c>
      <c r="D891" s="1251">
        <v>736200</v>
      </c>
      <c r="E891" s="1251" t="s">
        <v>2118</v>
      </c>
      <c r="F891" s="1251">
        <v>2019</v>
      </c>
      <c r="G891" s="1252">
        <v>0</v>
      </c>
      <c r="H891" s="1252">
        <v>0</v>
      </c>
      <c r="I891" s="1252">
        <v>0</v>
      </c>
      <c r="J891" s="1252">
        <v>250</v>
      </c>
      <c r="K891" s="1252">
        <v>0</v>
      </c>
      <c r="L891" s="1252">
        <v>0</v>
      </c>
      <c r="M891" s="1252">
        <v>0</v>
      </c>
      <c r="N891" s="1252">
        <v>0</v>
      </c>
      <c r="O891" s="1252">
        <v>0</v>
      </c>
      <c r="P891" s="1252">
        <v>0</v>
      </c>
      <c r="Q891" s="1252">
        <v>0</v>
      </c>
      <c r="R891" s="1252">
        <v>0</v>
      </c>
      <c r="S891" s="1252">
        <v>250</v>
      </c>
      <c r="T891" s="1252">
        <v>0</v>
      </c>
      <c r="U891" s="1251" t="s">
        <v>1065</v>
      </c>
      <c r="V891" s="1251" t="s">
        <v>397</v>
      </c>
      <c r="W891" s="1251" t="s">
        <v>1986</v>
      </c>
      <c r="X891" s="1251" t="s">
        <v>2042</v>
      </c>
      <c r="Y891" s="1251">
        <v>736</v>
      </c>
      <c r="Z891" s="1251">
        <v>2</v>
      </c>
      <c r="AA891" s="1251" t="b">
        <v>0</v>
      </c>
    </row>
    <row r="892" spans="1:27" ht="12">
      <c r="A892" s="1251">
        <v>25</v>
      </c>
      <c r="B892" s="1251">
        <v>790</v>
      </c>
      <c r="C892" s="1251" t="s">
        <v>1777</v>
      </c>
      <c r="D892" s="1251">
        <v>736600</v>
      </c>
      <c r="E892" s="1251" t="s">
        <v>2145</v>
      </c>
      <c r="F892" s="1251">
        <v>2019</v>
      </c>
      <c r="G892" s="1252">
        <v>1084.6300000000001</v>
      </c>
      <c r="H892" s="1252">
        <v>3676.1399999999999</v>
      </c>
      <c r="I892" s="1252">
        <v>831.63</v>
      </c>
      <c r="J892" s="1252">
        <v>906.63</v>
      </c>
      <c r="K892" s="1252">
        <v>106.63</v>
      </c>
      <c r="L892" s="1252">
        <v>6085.0100000000002</v>
      </c>
      <c r="M892" s="1252">
        <v>3591.52</v>
      </c>
      <c r="N892" s="1252">
        <v>4797.6300000000001</v>
      </c>
      <c r="O892" s="1252">
        <v>13210.629999999999</v>
      </c>
      <c r="P892" s="1252">
        <v>2760.2199999999998</v>
      </c>
      <c r="Q892" s="1252">
        <v>3194.1300000000001</v>
      </c>
      <c r="R892" s="1252">
        <v>2077.6900000000001</v>
      </c>
      <c r="S892" s="1252">
        <v>42322.490000000005</v>
      </c>
      <c r="T892" s="1252">
        <v>0</v>
      </c>
      <c r="U892" s="1251" t="s">
        <v>1065</v>
      </c>
      <c r="V892" s="1251" t="s">
        <v>397</v>
      </c>
      <c r="W892" s="1251" t="s">
        <v>1986</v>
      </c>
      <c r="X892" s="1251" t="s">
        <v>2042</v>
      </c>
      <c r="Y892" s="1251">
        <v>736</v>
      </c>
      <c r="Z892" s="1251">
        <v>6</v>
      </c>
      <c r="AA892" s="1251" t="b">
        <v>0</v>
      </c>
    </row>
    <row r="893" spans="1:27" ht="12">
      <c r="A893" s="1251">
        <v>25</v>
      </c>
      <c r="B893" s="1251">
        <v>790</v>
      </c>
      <c r="C893" s="1251" t="s">
        <v>1777</v>
      </c>
      <c r="D893" s="1251">
        <v>736710</v>
      </c>
      <c r="E893" s="1251" t="s">
        <v>2121</v>
      </c>
      <c r="F893" s="1251">
        <v>2019</v>
      </c>
      <c r="G893" s="1252">
        <v>17</v>
      </c>
      <c r="H893" s="1252">
        <v>18</v>
      </c>
      <c r="I893" s="1252">
        <v>17</v>
      </c>
      <c r="J893" s="1252">
        <v>12</v>
      </c>
      <c r="K893" s="1252">
        <v>13</v>
      </c>
      <c r="L893" s="1252">
        <v>20</v>
      </c>
      <c r="M893" s="1252">
        <v>11</v>
      </c>
      <c r="N893" s="1252">
        <v>18</v>
      </c>
      <c r="O893" s="1252">
        <v>14</v>
      </c>
      <c r="P893" s="1252">
        <v>16</v>
      </c>
      <c r="Q893" s="1252">
        <v>16</v>
      </c>
      <c r="R893" s="1252">
        <v>11</v>
      </c>
      <c r="S893" s="1252">
        <v>183</v>
      </c>
      <c r="T893" s="1252">
        <v>0</v>
      </c>
      <c r="U893" s="1251" t="s">
        <v>1065</v>
      </c>
      <c r="V893" s="1251" t="s">
        <v>397</v>
      </c>
      <c r="W893" s="1251" t="s">
        <v>2064</v>
      </c>
      <c r="X893" s="1251" t="s">
        <v>2042</v>
      </c>
      <c r="Y893" s="1251">
        <v>736</v>
      </c>
      <c r="Z893" s="1251">
        <v>7</v>
      </c>
      <c r="AA893" s="1251" t="b">
        <v>0</v>
      </c>
    </row>
    <row r="894" spans="1:27" ht="12">
      <c r="A894" s="1251">
        <v>25</v>
      </c>
      <c r="B894" s="1251">
        <v>790</v>
      </c>
      <c r="C894" s="1251" t="s">
        <v>1777</v>
      </c>
      <c r="D894" s="1251">
        <v>736720</v>
      </c>
      <c r="E894" s="1251" t="s">
        <v>2122</v>
      </c>
      <c r="F894" s="1251">
        <v>2019</v>
      </c>
      <c r="G894" s="1252">
        <v>24</v>
      </c>
      <c r="H894" s="1252">
        <v>23</v>
      </c>
      <c r="I894" s="1252">
        <v>23</v>
      </c>
      <c r="J894" s="1252">
        <v>24</v>
      </c>
      <c r="K894" s="1252">
        <v>23</v>
      </c>
      <c r="L894" s="1252">
        <v>23</v>
      </c>
      <c r="M894" s="1252">
        <v>24</v>
      </c>
      <c r="N894" s="1252">
        <v>24</v>
      </c>
      <c r="O894" s="1252">
        <v>24</v>
      </c>
      <c r="P894" s="1252">
        <v>24</v>
      </c>
      <c r="Q894" s="1252">
        <v>24</v>
      </c>
      <c r="R894" s="1252">
        <v>23</v>
      </c>
      <c r="S894" s="1252">
        <v>283</v>
      </c>
      <c r="T894" s="1252">
        <v>0</v>
      </c>
      <c r="U894" s="1251" t="s">
        <v>1065</v>
      </c>
      <c r="V894" s="1251" t="s">
        <v>397</v>
      </c>
      <c r="W894" s="1251" t="s">
        <v>2064</v>
      </c>
      <c r="X894" s="1251" t="s">
        <v>2042</v>
      </c>
      <c r="Y894" s="1251">
        <v>736</v>
      </c>
      <c r="Z894" s="1251">
        <v>7</v>
      </c>
      <c r="AA894" s="1251" t="b">
        <v>0</v>
      </c>
    </row>
    <row r="895" spans="1:27" ht="12">
      <c r="A895" s="1251">
        <v>25</v>
      </c>
      <c r="B895" s="1251">
        <v>790</v>
      </c>
      <c r="C895" s="1251" t="s">
        <v>1777</v>
      </c>
      <c r="D895" s="1251">
        <v>736730</v>
      </c>
      <c r="E895" s="1251" t="s">
        <v>2123</v>
      </c>
      <c r="F895" s="1251">
        <v>2019</v>
      </c>
      <c r="G895" s="1252">
        <v>95</v>
      </c>
      <c r="H895" s="1252">
        <v>92</v>
      </c>
      <c r="I895" s="1252">
        <v>95</v>
      </c>
      <c r="J895" s="1252">
        <v>92</v>
      </c>
      <c r="K895" s="1252">
        <v>92</v>
      </c>
      <c r="L895" s="1252">
        <v>84</v>
      </c>
      <c r="M895" s="1252">
        <v>95</v>
      </c>
      <c r="N895" s="1252">
        <v>94</v>
      </c>
      <c r="O895" s="1252">
        <v>90</v>
      </c>
      <c r="P895" s="1252">
        <v>96</v>
      </c>
      <c r="Q895" s="1252">
        <v>94</v>
      </c>
      <c r="R895" s="1252">
        <v>93</v>
      </c>
      <c r="S895" s="1252">
        <v>1112</v>
      </c>
      <c r="T895" s="1252">
        <v>0</v>
      </c>
      <c r="U895" s="1251" t="s">
        <v>1065</v>
      </c>
      <c r="V895" s="1251" t="s">
        <v>397</v>
      </c>
      <c r="W895" s="1251" t="s">
        <v>2124</v>
      </c>
      <c r="X895" s="1251" t="s">
        <v>2042</v>
      </c>
      <c r="Y895" s="1251">
        <v>736</v>
      </c>
      <c r="Z895" s="1251">
        <v>7</v>
      </c>
      <c r="AA895" s="1251" t="b">
        <v>0</v>
      </c>
    </row>
    <row r="896" spans="1:27" ht="12">
      <c r="A896" s="1251">
        <v>25</v>
      </c>
      <c r="B896" s="1251">
        <v>790</v>
      </c>
      <c r="C896" s="1251" t="s">
        <v>1777</v>
      </c>
      <c r="D896" s="1251">
        <v>736740</v>
      </c>
      <c r="E896" s="1251" t="s">
        <v>2125</v>
      </c>
      <c r="F896" s="1251">
        <v>2019</v>
      </c>
      <c r="G896" s="1252">
        <v>9</v>
      </c>
      <c r="H896" s="1252">
        <v>10</v>
      </c>
      <c r="I896" s="1252">
        <v>7</v>
      </c>
      <c r="J896" s="1252">
        <v>8</v>
      </c>
      <c r="K896" s="1252">
        <v>9</v>
      </c>
      <c r="L896" s="1252">
        <v>8</v>
      </c>
      <c r="M896" s="1252">
        <v>7</v>
      </c>
      <c r="N896" s="1252">
        <v>9</v>
      </c>
      <c r="O896" s="1252">
        <v>9</v>
      </c>
      <c r="P896" s="1252">
        <v>8</v>
      </c>
      <c r="Q896" s="1252">
        <v>9</v>
      </c>
      <c r="R896" s="1252">
        <v>7</v>
      </c>
      <c r="S896" s="1252">
        <v>100</v>
      </c>
      <c r="T896" s="1252">
        <v>0</v>
      </c>
      <c r="U896" s="1251" t="s">
        <v>1065</v>
      </c>
      <c r="V896" s="1251" t="s">
        <v>397</v>
      </c>
      <c r="W896" s="1251" t="s">
        <v>2064</v>
      </c>
      <c r="X896" s="1251" t="s">
        <v>2042</v>
      </c>
      <c r="Y896" s="1251">
        <v>736</v>
      </c>
      <c r="Z896" s="1251">
        <v>7</v>
      </c>
      <c r="AA896" s="1251" t="b">
        <v>0</v>
      </c>
    </row>
    <row r="897" spans="1:27" ht="12">
      <c r="A897" s="1251">
        <v>25</v>
      </c>
      <c r="B897" s="1251">
        <v>790</v>
      </c>
      <c r="C897" s="1251" t="s">
        <v>1777</v>
      </c>
      <c r="D897" s="1251">
        <v>750500</v>
      </c>
      <c r="E897" s="1251" t="s">
        <v>2126</v>
      </c>
      <c r="F897" s="1251">
        <v>2019</v>
      </c>
      <c r="G897" s="1252">
        <v>1.48</v>
      </c>
      <c r="H897" s="1252">
        <v>1.1599999999999999</v>
      </c>
      <c r="I897" s="1252">
        <v>0.31</v>
      </c>
      <c r="J897" s="1252">
        <v>1.55</v>
      </c>
      <c r="K897" s="1252">
        <v>0.58999999999999997</v>
      </c>
      <c r="L897" s="1252">
        <v>0.84999999999999998</v>
      </c>
      <c r="M897" s="1252">
        <v>0.76000000000000001</v>
      </c>
      <c r="N897" s="1252">
        <v>0.67000000000000004</v>
      </c>
      <c r="O897" s="1252">
        <v>0.68000000000000005</v>
      </c>
      <c r="P897" s="1252">
        <v>3.0299999999999998</v>
      </c>
      <c r="Q897" s="1252">
        <v>5.1500000000000004</v>
      </c>
      <c r="R897" s="1252">
        <v>3.8199999999999998</v>
      </c>
      <c r="S897" s="1252">
        <v>20.049999999999997</v>
      </c>
      <c r="T897" s="1252">
        <v>0</v>
      </c>
      <c r="U897" s="1251" t="s">
        <v>1065</v>
      </c>
      <c r="V897" s="1251" t="s">
        <v>397</v>
      </c>
      <c r="W897" s="1251" t="s">
        <v>2005</v>
      </c>
      <c r="X897" s="1251" t="s">
        <v>2042</v>
      </c>
      <c r="Y897" s="1251">
        <v>750</v>
      </c>
      <c r="Z897" s="1251">
        <v>5</v>
      </c>
      <c r="AA897" s="1251" t="b">
        <v>0</v>
      </c>
    </row>
    <row r="898" spans="1:27" ht="12">
      <c r="A898" s="1251">
        <v>25</v>
      </c>
      <c r="B898" s="1251">
        <v>790</v>
      </c>
      <c r="C898" s="1251" t="s">
        <v>1777</v>
      </c>
      <c r="D898" s="1251">
        <v>750515</v>
      </c>
      <c r="E898" s="1251" t="s">
        <v>2127</v>
      </c>
      <c r="F898" s="1251">
        <v>2019</v>
      </c>
      <c r="G898" s="1252">
        <v>0.12</v>
      </c>
      <c r="H898" s="1252">
        <v>0.12</v>
      </c>
      <c r="I898" s="1252">
        <v>0.19</v>
      </c>
      <c r="J898" s="1252">
        <v>0.16</v>
      </c>
      <c r="K898" s="1252">
        <v>0.20999999999999999</v>
      </c>
      <c r="L898" s="1252">
        <v>0.19</v>
      </c>
      <c r="M898" s="1252">
        <v>0.17999999999999999</v>
      </c>
      <c r="N898" s="1252">
        <v>0.16</v>
      </c>
      <c r="O898" s="1252">
        <v>0.34999999999999998</v>
      </c>
      <c r="P898" s="1252">
        <v>0.37</v>
      </c>
      <c r="Q898" s="1252">
        <v>0.46000000000000002</v>
      </c>
      <c r="R898" s="1252">
        <v>0.44</v>
      </c>
      <c r="S898" s="1252">
        <v>2.9499999999999997</v>
      </c>
      <c r="T898" s="1252">
        <v>0</v>
      </c>
      <c r="U898" s="1251" t="s">
        <v>1065</v>
      </c>
      <c r="V898" s="1251" t="s">
        <v>397</v>
      </c>
      <c r="W898" s="1251" t="s">
        <v>2005</v>
      </c>
      <c r="X898" s="1251" t="s">
        <v>2042</v>
      </c>
      <c r="Y898" s="1251">
        <v>750</v>
      </c>
      <c r="Z898" s="1251">
        <v>5</v>
      </c>
      <c r="AA898" s="1251" t="b">
        <v>0</v>
      </c>
    </row>
    <row r="899" spans="1:27" ht="12">
      <c r="A899" s="1251">
        <v>25</v>
      </c>
      <c r="B899" s="1251">
        <v>790</v>
      </c>
      <c r="C899" s="1251" t="s">
        <v>1777</v>
      </c>
      <c r="D899" s="1251">
        <v>750532</v>
      </c>
      <c r="E899" s="1251" t="s">
        <v>2128</v>
      </c>
      <c r="F899" s="1251">
        <v>2019</v>
      </c>
      <c r="G899" s="1252">
        <v>10.859999999999999</v>
      </c>
      <c r="H899" s="1252">
        <v>9.4600000000000009</v>
      </c>
      <c r="I899" s="1252">
        <v>14.779999999999999</v>
      </c>
      <c r="J899" s="1252">
        <v>12.74</v>
      </c>
      <c r="K899" s="1252">
        <v>13.83</v>
      </c>
      <c r="L899" s="1252">
        <v>18.010000000000002</v>
      </c>
      <c r="M899" s="1252">
        <v>13.390000000000001</v>
      </c>
      <c r="N899" s="1252">
        <v>14.130000000000001</v>
      </c>
      <c r="O899" s="1252">
        <v>20.079999999999998</v>
      </c>
      <c r="P899" s="1252">
        <v>13.949999999999999</v>
      </c>
      <c r="Q899" s="1252">
        <v>12.17</v>
      </c>
      <c r="R899" s="1252">
        <v>15.66</v>
      </c>
      <c r="S899" s="1252">
        <v>169.05999999999997</v>
      </c>
      <c r="T899" s="1252">
        <v>0</v>
      </c>
      <c r="U899" s="1251" t="s">
        <v>1065</v>
      </c>
      <c r="V899" s="1251" t="s">
        <v>397</v>
      </c>
      <c r="W899" s="1251" t="s">
        <v>2003</v>
      </c>
      <c r="X899" s="1251" t="s">
        <v>2042</v>
      </c>
      <c r="Y899" s="1251">
        <v>750</v>
      </c>
      <c r="Z899" s="1251">
        <v>5</v>
      </c>
      <c r="AA899" s="1251" t="b">
        <v>0</v>
      </c>
    </row>
    <row r="900" spans="1:27" ht="12">
      <c r="A900" s="1251">
        <v>25</v>
      </c>
      <c r="B900" s="1251">
        <v>790</v>
      </c>
      <c r="C900" s="1251" t="s">
        <v>1777</v>
      </c>
      <c r="D900" s="1251">
        <v>756800</v>
      </c>
      <c r="E900" s="1251" t="s">
        <v>2129</v>
      </c>
      <c r="F900" s="1251">
        <v>2019</v>
      </c>
      <c r="G900" s="1252">
        <v>20</v>
      </c>
      <c r="H900" s="1252">
        <v>20</v>
      </c>
      <c r="I900" s="1252">
        <v>20</v>
      </c>
      <c r="J900" s="1252">
        <v>20</v>
      </c>
      <c r="K900" s="1252">
        <v>20</v>
      </c>
      <c r="L900" s="1252">
        <v>20</v>
      </c>
      <c r="M900" s="1252">
        <v>20</v>
      </c>
      <c r="N900" s="1252">
        <v>20</v>
      </c>
      <c r="O900" s="1252">
        <v>20</v>
      </c>
      <c r="P900" s="1252">
        <v>20</v>
      </c>
      <c r="Q900" s="1252">
        <v>20</v>
      </c>
      <c r="R900" s="1252">
        <v>20</v>
      </c>
      <c r="S900" s="1252">
        <v>240</v>
      </c>
      <c r="T900" s="1252">
        <v>0</v>
      </c>
      <c r="U900" s="1251" t="s">
        <v>1065</v>
      </c>
      <c r="V900" s="1251" t="s">
        <v>397</v>
      </c>
      <c r="W900" s="1251" t="s">
        <v>2070</v>
      </c>
      <c r="X900" s="1251" t="s">
        <v>2042</v>
      </c>
      <c r="Y900" s="1251">
        <v>756</v>
      </c>
      <c r="Z900" s="1251">
        <v>8</v>
      </c>
      <c r="AA900" s="1251" t="b">
        <v>0</v>
      </c>
    </row>
    <row r="901" spans="1:27" ht="12">
      <c r="A901" s="1251">
        <v>25</v>
      </c>
      <c r="B901" s="1251">
        <v>790</v>
      </c>
      <c r="C901" s="1251" t="s">
        <v>1777</v>
      </c>
      <c r="D901" s="1251">
        <v>757800</v>
      </c>
      <c r="E901" s="1251" t="s">
        <v>2130</v>
      </c>
      <c r="F901" s="1251">
        <v>2019</v>
      </c>
      <c r="G901" s="1252">
        <v>29</v>
      </c>
      <c r="H901" s="1252">
        <v>29</v>
      </c>
      <c r="I901" s="1252">
        <v>29</v>
      </c>
      <c r="J901" s="1252">
        <v>29</v>
      </c>
      <c r="K901" s="1252">
        <v>29</v>
      </c>
      <c r="L901" s="1252">
        <v>29</v>
      </c>
      <c r="M901" s="1252">
        <v>29</v>
      </c>
      <c r="N901" s="1252">
        <v>29</v>
      </c>
      <c r="O901" s="1252">
        <v>29</v>
      </c>
      <c r="P901" s="1252">
        <v>29</v>
      </c>
      <c r="Q901" s="1252">
        <v>29</v>
      </c>
      <c r="R901" s="1252">
        <v>29</v>
      </c>
      <c r="S901" s="1252">
        <v>348</v>
      </c>
      <c r="T901" s="1252">
        <v>0</v>
      </c>
      <c r="U901" s="1251" t="s">
        <v>1065</v>
      </c>
      <c r="V901" s="1251" t="s">
        <v>397</v>
      </c>
      <c r="W901" s="1251" t="s">
        <v>2070</v>
      </c>
      <c r="X901" s="1251" t="s">
        <v>2042</v>
      </c>
      <c r="Y901" s="1251">
        <v>757</v>
      </c>
      <c r="Z901" s="1251">
        <v>8</v>
      </c>
      <c r="AA901" s="1251" t="b">
        <v>0</v>
      </c>
    </row>
    <row r="902" spans="1:27" ht="12">
      <c r="A902" s="1251">
        <v>25</v>
      </c>
      <c r="B902" s="1251">
        <v>790</v>
      </c>
      <c r="C902" s="1251" t="s">
        <v>1777</v>
      </c>
      <c r="D902" s="1251">
        <v>758800</v>
      </c>
      <c r="E902" s="1251" t="s">
        <v>2131</v>
      </c>
      <c r="F902" s="1251">
        <v>2019</v>
      </c>
      <c r="G902" s="1252">
        <v>9</v>
      </c>
      <c r="H902" s="1252">
        <v>9</v>
      </c>
      <c r="I902" s="1252">
        <v>9</v>
      </c>
      <c r="J902" s="1252">
        <v>9</v>
      </c>
      <c r="K902" s="1252">
        <v>9</v>
      </c>
      <c r="L902" s="1252">
        <v>9</v>
      </c>
      <c r="M902" s="1252">
        <v>9</v>
      </c>
      <c r="N902" s="1252">
        <v>9</v>
      </c>
      <c r="O902" s="1252">
        <v>9</v>
      </c>
      <c r="P902" s="1252">
        <v>9</v>
      </c>
      <c r="Q902" s="1252">
        <v>9</v>
      </c>
      <c r="R902" s="1252">
        <v>9</v>
      </c>
      <c r="S902" s="1252">
        <v>108</v>
      </c>
      <c r="T902" s="1252">
        <v>0</v>
      </c>
      <c r="U902" s="1251" t="s">
        <v>1065</v>
      </c>
      <c r="V902" s="1251" t="s">
        <v>397</v>
      </c>
      <c r="W902" s="1251" t="s">
        <v>2070</v>
      </c>
      <c r="X902" s="1251" t="s">
        <v>2042</v>
      </c>
      <c r="Y902" s="1251">
        <v>758</v>
      </c>
      <c r="Z902" s="1251">
        <v>8</v>
      </c>
      <c r="AA902" s="1251" t="b">
        <v>0</v>
      </c>
    </row>
    <row r="903" spans="1:27" ht="12">
      <c r="A903" s="1251">
        <v>25</v>
      </c>
      <c r="B903" s="1251">
        <v>790</v>
      </c>
      <c r="C903" s="1251" t="s">
        <v>1777</v>
      </c>
      <c r="D903" s="1251">
        <v>759800</v>
      </c>
      <c r="E903" s="1251" t="s">
        <v>2132</v>
      </c>
      <c r="F903" s="1251">
        <v>2019</v>
      </c>
      <c r="G903" s="1252">
        <v>11</v>
      </c>
      <c r="H903" s="1252">
        <v>11</v>
      </c>
      <c r="I903" s="1252">
        <v>11</v>
      </c>
      <c r="J903" s="1252">
        <v>11</v>
      </c>
      <c r="K903" s="1252">
        <v>11</v>
      </c>
      <c r="L903" s="1252">
        <v>11</v>
      </c>
      <c r="M903" s="1252">
        <v>11</v>
      </c>
      <c r="N903" s="1252">
        <v>11</v>
      </c>
      <c r="O903" s="1252">
        <v>11</v>
      </c>
      <c r="P903" s="1252">
        <v>11</v>
      </c>
      <c r="Q903" s="1252">
        <v>11</v>
      </c>
      <c r="R903" s="1252">
        <v>11</v>
      </c>
      <c r="S903" s="1252">
        <v>132</v>
      </c>
      <c r="T903" s="1252">
        <v>0</v>
      </c>
      <c r="U903" s="1251" t="s">
        <v>1065</v>
      </c>
      <c r="V903" s="1251" t="s">
        <v>397</v>
      </c>
      <c r="W903" s="1251" t="s">
        <v>2070</v>
      </c>
      <c r="X903" s="1251" t="s">
        <v>2042</v>
      </c>
      <c r="Y903" s="1251">
        <v>759</v>
      </c>
      <c r="Z903" s="1251">
        <v>8</v>
      </c>
      <c r="AA903" s="1251" t="b">
        <v>0</v>
      </c>
    </row>
    <row r="904" spans="1:27" ht="12">
      <c r="A904" s="1251">
        <v>25</v>
      </c>
      <c r="B904" s="1251">
        <v>790</v>
      </c>
      <c r="C904" s="1251" t="s">
        <v>1777</v>
      </c>
      <c r="D904" s="1251">
        <v>770700</v>
      </c>
      <c r="E904" s="1251" t="s">
        <v>2147</v>
      </c>
      <c r="F904" s="1251">
        <v>2019</v>
      </c>
      <c r="G904" s="1252">
        <v>0</v>
      </c>
      <c r="H904" s="1252">
        <v>0</v>
      </c>
      <c r="I904" s="1252">
        <v>0</v>
      </c>
      <c r="J904" s="1252">
        <v>0</v>
      </c>
      <c r="K904" s="1252">
        <v>267.64999999999998</v>
      </c>
      <c r="L904" s="1252">
        <v>-336.82999999999998</v>
      </c>
      <c r="M904" s="1252">
        <v>0</v>
      </c>
      <c r="N904" s="1252">
        <v>61.399999999999999</v>
      </c>
      <c r="O904" s="1252">
        <v>572.19000000000005</v>
      </c>
      <c r="P904" s="1252">
        <v>0</v>
      </c>
      <c r="Q904" s="1252">
        <v>0</v>
      </c>
      <c r="R904" s="1252">
        <v>0</v>
      </c>
      <c r="S904" s="1252">
        <v>564.41000000000008</v>
      </c>
      <c r="T904" s="1252">
        <v>0</v>
      </c>
      <c r="U904" s="1251" t="s">
        <v>1065</v>
      </c>
      <c r="V904" s="1251" t="s">
        <v>397</v>
      </c>
      <c r="W904" s="1251" t="s">
        <v>2009</v>
      </c>
      <c r="X904" s="1251" t="s">
        <v>2042</v>
      </c>
      <c r="Y904" s="1251">
        <v>770</v>
      </c>
      <c r="Z904" s="1251">
        <v>7</v>
      </c>
      <c r="AA904" s="1251" t="b">
        <v>0</v>
      </c>
    </row>
    <row r="905" spans="1:27" ht="12">
      <c r="A905" s="1251">
        <v>25</v>
      </c>
      <c r="B905" s="1251">
        <v>790</v>
      </c>
      <c r="C905" s="1251" t="s">
        <v>1777</v>
      </c>
      <c r="D905" s="1251">
        <v>770710</v>
      </c>
      <c r="E905" s="1251" t="s">
        <v>2148</v>
      </c>
      <c r="F905" s="1251">
        <v>2019</v>
      </c>
      <c r="G905" s="1252">
        <v>0</v>
      </c>
      <c r="H905" s="1252">
        <v>-130.99000000000001</v>
      </c>
      <c r="I905" s="1252">
        <v>0</v>
      </c>
      <c r="J905" s="1252">
        <v>-137.13</v>
      </c>
      <c r="K905" s="1252">
        <v>0</v>
      </c>
      <c r="L905" s="1252">
        <v>0</v>
      </c>
      <c r="M905" s="1252">
        <v>-166.65000000000001</v>
      </c>
      <c r="N905" s="1252">
        <v>0</v>
      </c>
      <c r="O905" s="1252">
        <v>-61.399999999999999</v>
      </c>
      <c r="P905" s="1252">
        <v>0</v>
      </c>
      <c r="Q905" s="1252">
        <v>0</v>
      </c>
      <c r="R905" s="1252">
        <v>0</v>
      </c>
      <c r="S905" s="1252">
        <v>-496.16999999999996</v>
      </c>
      <c r="T905" s="1252">
        <v>0</v>
      </c>
      <c r="U905" s="1251" t="s">
        <v>1065</v>
      </c>
      <c r="V905" s="1251" t="s">
        <v>397</v>
      </c>
      <c r="W905" s="1251" t="s">
        <v>2009</v>
      </c>
      <c r="X905" s="1251" t="s">
        <v>2042</v>
      </c>
      <c r="Y905" s="1251">
        <v>770</v>
      </c>
      <c r="Z905" s="1251">
        <v>7</v>
      </c>
      <c r="AA905" s="1251" t="b">
        <v>0</v>
      </c>
    </row>
    <row r="906" spans="1:27" ht="12">
      <c r="A906" s="1251">
        <v>25</v>
      </c>
      <c r="B906" s="1251">
        <v>790</v>
      </c>
      <c r="C906" s="1251" t="s">
        <v>1777</v>
      </c>
      <c r="D906" s="1251">
        <v>775500</v>
      </c>
      <c r="E906" s="1251" t="s">
        <v>2161</v>
      </c>
      <c r="F906" s="1251">
        <v>2019</v>
      </c>
      <c r="G906" s="1252">
        <v>0</v>
      </c>
      <c r="H906" s="1252">
        <v>0</v>
      </c>
      <c r="I906" s="1252">
        <v>0</v>
      </c>
      <c r="J906" s="1252">
        <v>0</v>
      </c>
      <c r="K906" s="1252">
        <v>0</v>
      </c>
      <c r="L906" s="1252">
        <v>1152.5699999999999</v>
      </c>
      <c r="M906" s="1252">
        <v>480.31</v>
      </c>
      <c r="N906" s="1252">
        <v>0</v>
      </c>
      <c r="O906" s="1252">
        <v>0</v>
      </c>
      <c r="P906" s="1252">
        <v>0</v>
      </c>
      <c r="Q906" s="1252">
        <v>0</v>
      </c>
      <c r="R906" s="1252">
        <v>0</v>
      </c>
      <c r="S906" s="1252">
        <v>1632.8799999999999</v>
      </c>
      <c r="T906" s="1252">
        <v>0</v>
      </c>
      <c r="U906" s="1251" t="s">
        <v>1065</v>
      </c>
      <c r="V906" s="1251" t="s">
        <v>397</v>
      </c>
      <c r="W906" s="1251" t="s">
        <v>2015</v>
      </c>
      <c r="X906" s="1251" t="s">
        <v>2042</v>
      </c>
      <c r="Y906" s="1251">
        <v>775</v>
      </c>
      <c r="Z906" s="1251">
        <v>5</v>
      </c>
      <c r="AA906" s="1251" t="b">
        <v>0</v>
      </c>
    </row>
    <row r="907" spans="1:27" ht="12">
      <c r="A907" s="1251">
        <v>25</v>
      </c>
      <c r="B907" s="1251">
        <v>790</v>
      </c>
      <c r="C907" s="1251" t="s">
        <v>1777</v>
      </c>
      <c r="D907" s="1251">
        <v>775827</v>
      </c>
      <c r="E907" s="1251" t="s">
        <v>2174</v>
      </c>
      <c r="F907" s="1251">
        <v>2019</v>
      </c>
      <c r="G907" s="1252">
        <v>0</v>
      </c>
      <c r="H907" s="1252">
        <v>0</v>
      </c>
      <c r="I907" s="1252">
        <v>46000</v>
      </c>
      <c r="J907" s="1252">
        <v>0</v>
      </c>
      <c r="K907" s="1252">
        <v>0</v>
      </c>
      <c r="L907" s="1252">
        <v>0</v>
      </c>
      <c r="M907" s="1252">
        <v>0</v>
      </c>
      <c r="N907" s="1252">
        <v>0</v>
      </c>
      <c r="O907" s="1252">
        <v>0</v>
      </c>
      <c r="P907" s="1252">
        <v>0</v>
      </c>
      <c r="Q907" s="1252">
        <v>0</v>
      </c>
      <c r="R907" s="1252">
        <v>0</v>
      </c>
      <c r="S907" s="1252">
        <v>46000</v>
      </c>
      <c r="T907" s="1252">
        <v>0</v>
      </c>
      <c r="U907" s="1251" t="s">
        <v>1065</v>
      </c>
      <c r="V907" s="1251" t="s">
        <v>397</v>
      </c>
      <c r="W907" s="1251" t="s">
        <v>2175</v>
      </c>
      <c r="X907" s="1251" t="s">
        <v>2042</v>
      </c>
      <c r="Y907" s="1251">
        <v>775</v>
      </c>
      <c r="Z907" s="1251">
        <v>8</v>
      </c>
      <c r="AA907" s="1251" t="b">
        <v>0</v>
      </c>
    </row>
    <row r="908" spans="1:27" ht="12">
      <c r="A908" s="1251">
        <v>25</v>
      </c>
      <c r="B908" s="1251">
        <v>790</v>
      </c>
      <c r="C908" s="1251" t="s">
        <v>1777</v>
      </c>
      <c r="D908" s="1251">
        <v>776200</v>
      </c>
      <c r="E908" s="1251" t="s">
        <v>2134</v>
      </c>
      <c r="F908" s="1251">
        <v>2019</v>
      </c>
      <c r="G908" s="1252">
        <v>0</v>
      </c>
      <c r="H908" s="1252">
        <v>0</v>
      </c>
      <c r="I908" s="1252">
        <v>0</v>
      </c>
      <c r="J908" s="1252">
        <v>0</v>
      </c>
      <c r="K908" s="1252">
        <v>0</v>
      </c>
      <c r="L908" s="1252">
        <v>0</v>
      </c>
      <c r="M908" s="1252">
        <v>0</v>
      </c>
      <c r="N908" s="1252">
        <v>0</v>
      </c>
      <c r="O908" s="1252">
        <v>0</v>
      </c>
      <c r="P908" s="1252">
        <v>0</v>
      </c>
      <c r="Q908" s="1252">
        <v>0</v>
      </c>
      <c r="R908" s="1252">
        <v>0</v>
      </c>
      <c r="S908" s="1252">
        <v>0</v>
      </c>
      <c r="T908" s="1252">
        <v>0</v>
      </c>
      <c r="U908" s="1251" t="s">
        <v>1065</v>
      </c>
      <c r="V908" s="1251" t="s">
        <v>397</v>
      </c>
      <c r="W908" s="1251" t="s">
        <v>2015</v>
      </c>
      <c r="X908" s="1251" t="s">
        <v>2042</v>
      </c>
      <c r="Y908" s="1251">
        <v>776</v>
      </c>
      <c r="Z908" s="1251">
        <v>2</v>
      </c>
      <c r="AA908" s="1251" t="b">
        <v>0</v>
      </c>
    </row>
    <row r="909" spans="1:27" ht="12">
      <c r="A909" s="1251">
        <v>25</v>
      </c>
      <c r="B909" s="1251">
        <v>790</v>
      </c>
      <c r="C909" s="1251" t="s">
        <v>1777</v>
      </c>
      <c r="D909" s="1251">
        <v>776210</v>
      </c>
      <c r="E909" s="1251" t="s">
        <v>2135</v>
      </c>
      <c r="F909" s="1251">
        <v>2019</v>
      </c>
      <c r="G909" s="1252">
        <v>-8.1899999999999995</v>
      </c>
      <c r="H909" s="1252">
        <v>-6.0599999999999996</v>
      </c>
      <c r="I909" s="1252">
        <v>-8.6099999999999994</v>
      </c>
      <c r="J909" s="1252">
        <v>-4.9100000000000001</v>
      </c>
      <c r="K909" s="1252">
        <v>-9.1999999999999993</v>
      </c>
      <c r="L909" s="1252">
        <v>-392.70999999999998</v>
      </c>
      <c r="M909" s="1252">
        <v>-284.49000000000001</v>
      </c>
      <c r="N909" s="1252">
        <v>0</v>
      </c>
      <c r="O909" s="1252">
        <v>-52.380000000000003</v>
      </c>
      <c r="P909" s="1252">
        <v>-17.809999999999999</v>
      </c>
      <c r="Q909" s="1252">
        <v>-16.57</v>
      </c>
      <c r="R909" s="1252">
        <v>-14.800000000000001</v>
      </c>
      <c r="S909" s="1252">
        <v>-815.7299999999999</v>
      </c>
      <c r="T909" s="1252">
        <v>0</v>
      </c>
      <c r="U909" s="1251" t="s">
        <v>1065</v>
      </c>
      <c r="V909" s="1251" t="s">
        <v>397</v>
      </c>
      <c r="W909" s="1251" t="s">
        <v>1931</v>
      </c>
      <c r="X909" s="1251" t="s">
        <v>2042</v>
      </c>
      <c r="Y909" s="1251">
        <v>776</v>
      </c>
      <c r="Z909" s="1251">
        <v>2</v>
      </c>
      <c r="AA909" s="1251" t="b">
        <v>0</v>
      </c>
    </row>
    <row r="910" spans="1:27" ht="12">
      <c r="A910" s="1251">
        <v>25</v>
      </c>
      <c r="B910" s="1251">
        <v>790</v>
      </c>
      <c r="C910" s="1251" t="s">
        <v>1777</v>
      </c>
      <c r="D910" s="1251">
        <v>776220</v>
      </c>
      <c r="E910" s="1251" t="s">
        <v>2136</v>
      </c>
      <c r="F910" s="1251">
        <v>2019</v>
      </c>
      <c r="G910" s="1252">
        <v>-9.1400000000000006</v>
      </c>
      <c r="H910" s="1252">
        <v>-8.9000000000000004</v>
      </c>
      <c r="I910" s="1252">
        <v>-10.710000000000001</v>
      </c>
      <c r="J910" s="1252">
        <v>-6.1100000000000003</v>
      </c>
      <c r="K910" s="1252">
        <v>-11.460000000000001</v>
      </c>
      <c r="L910" s="1252">
        <v>-488.56999999999999</v>
      </c>
      <c r="M910" s="1252">
        <v>-353.93000000000001</v>
      </c>
      <c r="N910" s="1252">
        <v>0</v>
      </c>
      <c r="O910" s="1252">
        <v>-65.180000000000007</v>
      </c>
      <c r="P910" s="1252">
        <v>-22.16</v>
      </c>
      <c r="Q910" s="1252">
        <v>-20.620000000000001</v>
      </c>
      <c r="R910" s="1252">
        <v>-18.440000000000001</v>
      </c>
      <c r="S910" s="1252">
        <v>-1015.22</v>
      </c>
      <c r="T910" s="1252">
        <v>0</v>
      </c>
      <c r="U910" s="1251" t="s">
        <v>1065</v>
      </c>
      <c r="V910" s="1251" t="s">
        <v>397</v>
      </c>
      <c r="W910" s="1251" t="s">
        <v>1948</v>
      </c>
      <c r="X910" s="1251" t="s">
        <v>2042</v>
      </c>
      <c r="Y910" s="1251">
        <v>776</v>
      </c>
      <c r="Z910" s="1251">
        <v>2</v>
      </c>
      <c r="AA910" s="1251" t="b">
        <v>0</v>
      </c>
    </row>
    <row r="911" spans="1:27" ht="12">
      <c r="A911" s="1251">
        <v>25</v>
      </c>
      <c r="B911" s="1251">
        <v>790</v>
      </c>
      <c r="C911" s="1251" t="s">
        <v>1777</v>
      </c>
      <c r="D911" s="1251">
        <v>776230</v>
      </c>
      <c r="E911" s="1251" t="s">
        <v>2137</v>
      </c>
      <c r="F911" s="1251">
        <v>2019</v>
      </c>
      <c r="G911" s="1252">
        <v>-3.6400000000000001</v>
      </c>
      <c r="H911" s="1252">
        <v>-3.3399999999999999</v>
      </c>
      <c r="I911" s="1252">
        <v>-4.2300000000000004</v>
      </c>
      <c r="J911" s="1252">
        <v>-2.4100000000000001</v>
      </c>
      <c r="K911" s="1252">
        <v>-4.5199999999999996</v>
      </c>
      <c r="L911" s="1252">
        <v>-192.97</v>
      </c>
      <c r="M911" s="1252">
        <v>-139.78999999999999</v>
      </c>
      <c r="N911" s="1252">
        <v>0</v>
      </c>
      <c r="O911" s="1252">
        <v>-25.739999999999998</v>
      </c>
      <c r="P911" s="1252">
        <v>-8.75</v>
      </c>
      <c r="Q911" s="1252">
        <v>-8.1400000000000006</v>
      </c>
      <c r="R911" s="1252">
        <v>-7.29</v>
      </c>
      <c r="S911" s="1252">
        <v>-400.81999999999999</v>
      </c>
      <c r="T911" s="1252">
        <v>0</v>
      </c>
      <c r="U911" s="1251" t="s">
        <v>1065</v>
      </c>
      <c r="V911" s="1251" t="s">
        <v>402</v>
      </c>
      <c r="W911" s="1251" t="s">
        <v>402</v>
      </c>
      <c r="X911" s="1251" t="s">
        <v>2042</v>
      </c>
      <c r="Y911" s="1251">
        <v>776</v>
      </c>
      <c r="Z911" s="1251">
        <v>2</v>
      </c>
      <c r="AA911" s="1251" t="b">
        <v>0</v>
      </c>
    </row>
    <row r="912" spans="1:27" ht="12">
      <c r="A912" s="1251">
        <v>25</v>
      </c>
      <c r="B912" s="1251">
        <v>790</v>
      </c>
      <c r="C912" s="1251" t="s">
        <v>1777</v>
      </c>
      <c r="D912" s="1251">
        <v>776240</v>
      </c>
      <c r="E912" s="1251" t="s">
        <v>2138</v>
      </c>
      <c r="F912" s="1251">
        <v>2019</v>
      </c>
      <c r="G912" s="1252">
        <v>-20.73</v>
      </c>
      <c r="H912" s="1252">
        <v>-15.6</v>
      </c>
      <c r="I912" s="1252">
        <v>-18.469999999999999</v>
      </c>
      <c r="J912" s="1252">
        <v>-10.52</v>
      </c>
      <c r="K912" s="1252">
        <v>-19.75</v>
      </c>
      <c r="L912" s="1252">
        <v>-842.94000000000005</v>
      </c>
      <c r="M912" s="1252">
        <v>-610.64999999999998</v>
      </c>
      <c r="N912" s="1252">
        <v>0</v>
      </c>
      <c r="O912" s="1252">
        <v>-112.45999999999999</v>
      </c>
      <c r="P912" s="1252">
        <v>-38.229999999999997</v>
      </c>
      <c r="Q912" s="1252">
        <v>-35.57</v>
      </c>
      <c r="R912" s="1252">
        <v>-31.82</v>
      </c>
      <c r="S912" s="1252">
        <v>-1756.7399999999998</v>
      </c>
      <c r="T912" s="1252">
        <v>0</v>
      </c>
      <c r="U912" s="1251" t="s">
        <v>1065</v>
      </c>
      <c r="V912" s="1251" t="s">
        <v>397</v>
      </c>
      <c r="W912" s="1251" t="s">
        <v>2015</v>
      </c>
      <c r="X912" s="1251" t="s">
        <v>2042</v>
      </c>
      <c r="Y912" s="1251">
        <v>776</v>
      </c>
      <c r="Z912" s="1251">
        <v>2</v>
      </c>
      <c r="AA912" s="1251" t="b">
        <v>0</v>
      </c>
    </row>
    <row r="913" spans="1:27" ht="12">
      <c r="A913" s="1251">
        <v>25</v>
      </c>
      <c r="B913" s="1251">
        <v>900</v>
      </c>
      <c r="C913" s="1251" t="s">
        <v>1778</v>
      </c>
      <c r="D913" s="1251">
        <v>403000</v>
      </c>
      <c r="E913" s="1251" t="s">
        <v>1911</v>
      </c>
      <c r="F913" s="1251">
        <v>2019</v>
      </c>
      <c r="G913" s="1252">
        <v>88905.869999999995</v>
      </c>
      <c r="H913" s="1252">
        <v>88905.869999999995</v>
      </c>
      <c r="I913" s="1252">
        <v>88905.869999999995</v>
      </c>
      <c r="J913" s="1252">
        <v>88412.570000000007</v>
      </c>
      <c r="K913" s="1252">
        <v>88412.570000000007</v>
      </c>
      <c r="L913" s="1252">
        <v>88412.570000000007</v>
      </c>
      <c r="M913" s="1252">
        <v>92883.660000000003</v>
      </c>
      <c r="N913" s="1252">
        <v>92883.660000000003</v>
      </c>
      <c r="O913" s="1252">
        <v>142160.89999999999</v>
      </c>
      <c r="P913" s="1252">
        <v>109494.42999999999</v>
      </c>
      <c r="Q913" s="1252">
        <v>109494.42999999999</v>
      </c>
      <c r="R913" s="1252">
        <v>109494.42999999999</v>
      </c>
      <c r="S913" s="1252">
        <v>1188366.8300000001</v>
      </c>
      <c r="T913" s="1252">
        <v>0</v>
      </c>
      <c r="U913" s="1251" t="s">
        <v>116</v>
      </c>
      <c r="V913" s="1251" t="s">
        <v>88</v>
      </c>
      <c r="W913" s="1251" t="s">
        <v>88</v>
      </c>
      <c r="X913" s="1251" t="s">
        <v>2176</v>
      </c>
      <c r="Y913" s="1251">
        <v>403</v>
      </c>
      <c r="Z913" s="1251">
        <v>0</v>
      </c>
      <c r="AA913" s="1251" t="b">
        <v>1</v>
      </c>
    </row>
    <row r="914" spans="1:27" ht="12">
      <c r="A914" s="1251">
        <v>25</v>
      </c>
      <c r="B914" s="1251">
        <v>900</v>
      </c>
      <c r="C914" s="1251" t="s">
        <v>1778</v>
      </c>
      <c r="D914" s="1251">
        <v>403200</v>
      </c>
      <c r="E914" s="1251" t="s">
        <v>2090</v>
      </c>
      <c r="F914" s="1251">
        <v>2019</v>
      </c>
      <c r="G914" s="1252">
        <v>209.30000000000001</v>
      </c>
      <c r="H914" s="1252">
        <v>246.88</v>
      </c>
      <c r="I914" s="1252">
        <v>228.09</v>
      </c>
      <c r="J914" s="1252">
        <v>234.03999999999999</v>
      </c>
      <c r="K914" s="1252">
        <v>243.83000000000001</v>
      </c>
      <c r="L914" s="1252">
        <v>243.83000000000001</v>
      </c>
      <c r="M914" s="1252">
        <v>251.06</v>
      </c>
      <c r="N914" s="1252">
        <v>251.06</v>
      </c>
      <c r="O914" s="1252">
        <v>251.06</v>
      </c>
      <c r="P914" s="1252">
        <v>251.78</v>
      </c>
      <c r="Q914" s="1252">
        <v>251.71000000000001</v>
      </c>
      <c r="R914" s="1252">
        <v>251.83000000000001</v>
      </c>
      <c r="S914" s="1252">
        <v>2914.4699999999998</v>
      </c>
      <c r="T914" s="1252">
        <v>0</v>
      </c>
      <c r="U914" s="1251" t="s">
        <v>116</v>
      </c>
      <c r="V914" s="1251" t="s">
        <v>88</v>
      </c>
      <c r="W914" s="1251" t="s">
        <v>88</v>
      </c>
      <c r="X914" s="1251" t="s">
        <v>2176</v>
      </c>
      <c r="Y914" s="1251">
        <v>403</v>
      </c>
      <c r="Z914" s="1251">
        <v>2</v>
      </c>
      <c r="AA914" s="1251" t="b">
        <v>1</v>
      </c>
    </row>
    <row r="915" spans="1:27" ht="12">
      <c r="A915" s="1251">
        <v>25</v>
      </c>
      <c r="B915" s="1251">
        <v>900</v>
      </c>
      <c r="C915" s="1251" t="s">
        <v>1778</v>
      </c>
      <c r="D915" s="1251">
        <v>404827</v>
      </c>
      <c r="E915" s="1251" t="s">
        <v>435</v>
      </c>
      <c r="F915" s="1251">
        <v>2019</v>
      </c>
      <c r="G915" s="1252">
        <v>2833</v>
      </c>
      <c r="H915" s="1252">
        <v>2833</v>
      </c>
      <c r="I915" s="1252">
        <v>44869.480000000003</v>
      </c>
      <c r="J915" s="1252">
        <v>16845.16</v>
      </c>
      <c r="K915" s="1252">
        <v>16845.16</v>
      </c>
      <c r="L915" s="1252">
        <v>16845.16</v>
      </c>
      <c r="M915" s="1252">
        <v>16845.16</v>
      </c>
      <c r="N915" s="1252">
        <v>16845.16</v>
      </c>
      <c r="O915" s="1252">
        <v>16845.16</v>
      </c>
      <c r="P915" s="1252">
        <v>16845.16</v>
      </c>
      <c r="Q915" s="1252">
        <v>16845.16</v>
      </c>
      <c r="R915" s="1252">
        <v>16845.16</v>
      </c>
      <c r="S915" s="1252">
        <v>202141.92000000001</v>
      </c>
      <c r="T915" s="1252">
        <v>0</v>
      </c>
      <c r="U915" s="1251" t="s">
        <v>116</v>
      </c>
      <c r="V915" s="1251" t="s">
        <v>2177</v>
      </c>
      <c r="W915" s="1251" t="s">
        <v>2178</v>
      </c>
      <c r="X915" s="1251" t="s">
        <v>2176</v>
      </c>
      <c r="Y915" s="1251">
        <v>404</v>
      </c>
      <c r="Z915" s="1251">
        <v>8</v>
      </c>
      <c r="AA915" s="1251" t="b">
        <v>1</v>
      </c>
    </row>
    <row r="916" spans="1:27" ht="12">
      <c r="A916" s="1251">
        <v>25</v>
      </c>
      <c r="B916" s="1251">
        <v>900</v>
      </c>
      <c r="C916" s="1251" t="s">
        <v>1778</v>
      </c>
      <c r="D916" s="1251">
        <v>404828</v>
      </c>
      <c r="E916" s="1251" t="s">
        <v>436</v>
      </c>
      <c r="F916" s="1251">
        <v>2019</v>
      </c>
      <c r="G916" s="1252">
        <v>-663.33000000000004</v>
      </c>
      <c r="H916" s="1252">
        <v>-666.65999999999997</v>
      </c>
      <c r="I916" s="1252">
        <v>264.50999999999999</v>
      </c>
      <c r="J916" s="1252">
        <v>-355.16000000000003</v>
      </c>
      <c r="K916" s="1252">
        <v>-355.16000000000003</v>
      </c>
      <c r="L916" s="1252">
        <v>-355.16000000000003</v>
      </c>
      <c r="M916" s="1252">
        <v>-355.16000000000003</v>
      </c>
      <c r="N916" s="1252">
        <v>-355.16000000000003</v>
      </c>
      <c r="O916" s="1252">
        <v>-355.16000000000003</v>
      </c>
      <c r="P916" s="1252">
        <v>-355.16000000000003</v>
      </c>
      <c r="Q916" s="1252">
        <v>-355.16000000000003</v>
      </c>
      <c r="R916" s="1252">
        <v>-355.16000000000003</v>
      </c>
      <c r="S916" s="1252">
        <v>-4261.9199999999992</v>
      </c>
      <c r="T916" s="1252">
        <v>0</v>
      </c>
      <c r="U916" s="1251" t="s">
        <v>116</v>
      </c>
      <c r="V916" s="1251" t="s">
        <v>2177</v>
      </c>
      <c r="W916" s="1251" t="s">
        <v>2178</v>
      </c>
      <c r="X916" s="1251" t="s">
        <v>2176</v>
      </c>
      <c r="Y916" s="1251">
        <v>404</v>
      </c>
      <c r="Z916" s="1251">
        <v>8</v>
      </c>
      <c r="AA916" s="1251" t="b">
        <v>1</v>
      </c>
    </row>
    <row r="917" spans="1:27" ht="12">
      <c r="A917" s="1251">
        <v>25</v>
      </c>
      <c r="B917" s="1251">
        <v>900</v>
      </c>
      <c r="C917" s="1251" t="s">
        <v>1778</v>
      </c>
      <c r="D917" s="1251">
        <v>406000</v>
      </c>
      <c r="E917" s="1251" t="s">
        <v>1912</v>
      </c>
      <c r="F917" s="1251">
        <v>2019</v>
      </c>
      <c r="G917" s="1252">
        <v>1894.9100000000001</v>
      </c>
      <c r="H917" s="1252">
        <v>1894.9100000000001</v>
      </c>
      <c r="I917" s="1252">
        <v>1894.9000000000001</v>
      </c>
      <c r="J917" s="1252">
        <v>1894.9100000000001</v>
      </c>
      <c r="K917" s="1252">
        <v>1894.9100000000001</v>
      </c>
      <c r="L917" s="1252">
        <v>1894.9100000000001</v>
      </c>
      <c r="M917" s="1252">
        <v>1894.9100000000001</v>
      </c>
      <c r="N917" s="1252">
        <v>1894.9100000000001</v>
      </c>
      <c r="O917" s="1252">
        <v>1894.9100000000001</v>
      </c>
      <c r="P917" s="1252">
        <v>1894.9000000000001</v>
      </c>
      <c r="Q917" s="1252">
        <v>1894.9000000000001</v>
      </c>
      <c r="R917" s="1252">
        <v>1894.9100000000001</v>
      </c>
      <c r="S917" s="1252">
        <v>22738.890000000003</v>
      </c>
      <c r="T917" s="1252">
        <v>0</v>
      </c>
      <c r="U917" s="1251" t="s">
        <v>116</v>
      </c>
      <c r="V917" s="1251" t="s">
        <v>400</v>
      </c>
      <c r="W917" s="1251" t="s">
        <v>400</v>
      </c>
      <c r="X917" s="1251" t="s">
        <v>2176</v>
      </c>
      <c r="Y917" s="1251">
        <v>406</v>
      </c>
      <c r="Z917" s="1251">
        <v>0</v>
      </c>
      <c r="AA917" s="1251" t="b">
        <v>1</v>
      </c>
    </row>
    <row r="918" spans="1:27" ht="12">
      <c r="A918" s="1251">
        <v>25</v>
      </c>
      <c r="B918" s="1251">
        <v>900</v>
      </c>
      <c r="C918" s="1251" t="s">
        <v>1778</v>
      </c>
      <c r="D918" s="1251">
        <v>407201</v>
      </c>
      <c r="E918" s="1251" t="s">
        <v>2179</v>
      </c>
      <c r="F918" s="1251">
        <v>2019</v>
      </c>
      <c r="G918" s="1252">
        <v>25000</v>
      </c>
      <c r="H918" s="1252">
        <v>25000</v>
      </c>
      <c r="I918" s="1252">
        <v>25000</v>
      </c>
      <c r="J918" s="1252">
        <v>25000</v>
      </c>
      <c r="K918" s="1252">
        <v>25000</v>
      </c>
      <c r="L918" s="1252">
        <v>39736.669999999998</v>
      </c>
      <c r="M918" s="1252">
        <v>39736.669999999998</v>
      </c>
      <c r="N918" s="1252">
        <v>39736.669999999998</v>
      </c>
      <c r="O918" s="1252">
        <v>39736.669999999998</v>
      </c>
      <c r="P918" s="1252">
        <v>39736.669999999998</v>
      </c>
      <c r="Q918" s="1252">
        <v>39736.669999999998</v>
      </c>
      <c r="R918" s="1252">
        <v>39736.669999999998</v>
      </c>
      <c r="S918" s="1252">
        <v>403156.68999999989</v>
      </c>
      <c r="T918" s="1252">
        <v>0</v>
      </c>
      <c r="U918" s="1251" t="s">
        <v>116</v>
      </c>
      <c r="V918" s="1251" t="s">
        <v>400</v>
      </c>
      <c r="W918" s="1251" t="s">
        <v>400</v>
      </c>
      <c r="X918" s="1251" t="s">
        <v>2176</v>
      </c>
      <c r="Y918" s="1251">
        <v>407</v>
      </c>
      <c r="Z918" s="1251">
        <v>2</v>
      </c>
      <c r="AA918" s="1251" t="b">
        <v>1</v>
      </c>
    </row>
    <row r="919" spans="1:27" ht="12">
      <c r="A919" s="1251">
        <v>25</v>
      </c>
      <c r="B919" s="1251">
        <v>900</v>
      </c>
      <c r="C919" s="1251" t="s">
        <v>1778</v>
      </c>
      <c r="D919" s="1251">
        <v>407400</v>
      </c>
      <c r="E919" s="1251" t="s">
        <v>503</v>
      </c>
      <c r="F919" s="1251">
        <v>2019</v>
      </c>
      <c r="G919" s="1252">
        <v>1526.1700000000001</v>
      </c>
      <c r="H919" s="1252">
        <v>1526.1700000000001</v>
      </c>
      <c r="I919" s="1252">
        <v>1526.1700000000001</v>
      </c>
      <c r="J919" s="1252">
        <v>1526.1700000000001</v>
      </c>
      <c r="K919" s="1252">
        <v>1526.1700000000001</v>
      </c>
      <c r="L919" s="1252">
        <v>1526.1800000000001</v>
      </c>
      <c r="M919" s="1252">
        <v>1526.1700000000001</v>
      </c>
      <c r="N919" s="1252">
        <v>1526.1700000000001</v>
      </c>
      <c r="O919" s="1252">
        <v>0</v>
      </c>
      <c r="P919" s="1252">
        <v>0</v>
      </c>
      <c r="Q919" s="1252">
        <v>0</v>
      </c>
      <c r="R919" s="1252">
        <v>0</v>
      </c>
      <c r="S919" s="1252">
        <v>12209.370000000001</v>
      </c>
      <c r="T919" s="1252">
        <v>0</v>
      </c>
      <c r="U919" s="1251" t="s">
        <v>116</v>
      </c>
      <c r="V919" s="1251" t="s">
        <v>400</v>
      </c>
      <c r="W919" s="1251" t="s">
        <v>400</v>
      </c>
      <c r="X919" s="1251" t="s">
        <v>2176</v>
      </c>
      <c r="Y919" s="1251">
        <v>407</v>
      </c>
      <c r="Z919" s="1251">
        <v>4</v>
      </c>
      <c r="AA919" s="1251" t="b">
        <v>1</v>
      </c>
    </row>
    <row r="920" spans="1:27" ht="12">
      <c r="A920" s="1251">
        <v>25</v>
      </c>
      <c r="B920" s="1251">
        <v>900</v>
      </c>
      <c r="C920" s="1251" t="s">
        <v>1778</v>
      </c>
      <c r="D920" s="1251">
        <v>408101</v>
      </c>
      <c r="E920" s="1251" t="s">
        <v>932</v>
      </c>
      <c r="F920" s="1251">
        <v>2019</v>
      </c>
      <c r="G920" s="1252">
        <v>6304.1499999999996</v>
      </c>
      <c r="H920" s="1252">
        <v>8668.4200000000001</v>
      </c>
      <c r="I920" s="1252">
        <v>7486.29</v>
      </c>
      <c r="J920" s="1252">
        <v>7486.29</v>
      </c>
      <c r="K920" s="1252">
        <v>7486.29</v>
      </c>
      <c r="L920" s="1252">
        <v>7486.29</v>
      </c>
      <c r="M920" s="1252">
        <v>7486.29</v>
      </c>
      <c r="N920" s="1252">
        <v>7486.29</v>
      </c>
      <c r="O920" s="1252">
        <v>7486.29</v>
      </c>
      <c r="P920" s="1252">
        <v>7486.29</v>
      </c>
      <c r="Q920" s="1252">
        <v>7486.29</v>
      </c>
      <c r="R920" s="1252">
        <v>7486.1800000000003</v>
      </c>
      <c r="S920" s="1252">
        <v>89835.359999999986</v>
      </c>
      <c r="T920" s="1252">
        <v>0</v>
      </c>
      <c r="U920" s="1251" t="s">
        <v>116</v>
      </c>
      <c r="V920" s="1251" t="s">
        <v>402</v>
      </c>
      <c r="W920" s="1251" t="s">
        <v>402</v>
      </c>
      <c r="X920" s="1251" t="s">
        <v>2176</v>
      </c>
      <c r="Y920" s="1251">
        <v>408</v>
      </c>
      <c r="Z920" s="1251">
        <v>1</v>
      </c>
      <c r="AA920" s="1251" t="b">
        <v>1</v>
      </c>
    </row>
    <row r="921" spans="1:27" ht="12">
      <c r="A921" s="1251">
        <v>25</v>
      </c>
      <c r="B921" s="1251">
        <v>900</v>
      </c>
      <c r="C921" s="1251" t="s">
        <v>1778</v>
      </c>
      <c r="D921" s="1251">
        <v>408102</v>
      </c>
      <c r="E921" s="1251" t="s">
        <v>934</v>
      </c>
      <c r="F921" s="1251">
        <v>2019</v>
      </c>
      <c r="G921" s="1252">
        <v>1741.9400000000001</v>
      </c>
      <c r="H921" s="1252">
        <v>1838</v>
      </c>
      <c r="I921" s="1252">
        <v>1789.97</v>
      </c>
      <c r="J921" s="1252">
        <v>1789.97</v>
      </c>
      <c r="K921" s="1252">
        <v>1789.97</v>
      </c>
      <c r="L921" s="1252">
        <v>1789.9100000000001</v>
      </c>
      <c r="M921" s="1252">
        <v>1789.95</v>
      </c>
      <c r="N921" s="1252">
        <v>1789.95</v>
      </c>
      <c r="O921" s="1252">
        <v>1789.95</v>
      </c>
      <c r="P921" s="1252">
        <v>1789.95</v>
      </c>
      <c r="Q921" s="1252">
        <v>1789.95</v>
      </c>
      <c r="R921" s="1252">
        <v>1789.97</v>
      </c>
      <c r="S921" s="1252">
        <v>21479.480000000003</v>
      </c>
      <c r="T921" s="1252">
        <v>0</v>
      </c>
      <c r="U921" s="1251" t="s">
        <v>116</v>
      </c>
      <c r="V921" s="1251" t="s">
        <v>402</v>
      </c>
      <c r="W921" s="1251" t="s">
        <v>402</v>
      </c>
      <c r="X921" s="1251" t="s">
        <v>2176</v>
      </c>
      <c r="Y921" s="1251">
        <v>408</v>
      </c>
      <c r="Z921" s="1251">
        <v>1</v>
      </c>
      <c r="AA921" s="1251" t="b">
        <v>1</v>
      </c>
    </row>
    <row r="922" spans="1:27" ht="12">
      <c r="A922" s="1251">
        <v>25</v>
      </c>
      <c r="B922" s="1251">
        <v>900</v>
      </c>
      <c r="C922" s="1251" t="s">
        <v>1778</v>
      </c>
      <c r="D922" s="1251">
        <v>408121</v>
      </c>
      <c r="E922" s="1251" t="s">
        <v>1914</v>
      </c>
      <c r="F922" s="1251">
        <v>2019</v>
      </c>
      <c r="G922" s="1252">
        <v>20760.68</v>
      </c>
      <c r="H922" s="1252">
        <v>24577.860000000001</v>
      </c>
      <c r="I922" s="1252">
        <v>32484.93</v>
      </c>
      <c r="J922" s="1252">
        <v>21487.16</v>
      </c>
      <c r="K922" s="1252">
        <v>22722.900000000001</v>
      </c>
      <c r="L922" s="1252">
        <v>31119.110000000001</v>
      </c>
      <c r="M922" s="1252">
        <v>21020.259999999998</v>
      </c>
      <c r="N922" s="1252">
        <v>22059.09</v>
      </c>
      <c r="O922" s="1252">
        <v>19452.32</v>
      </c>
      <c r="P922" s="1252">
        <v>20114.970000000001</v>
      </c>
      <c r="Q922" s="1252">
        <v>20166.419999999998</v>
      </c>
      <c r="R922" s="1252">
        <v>29750.349999999999</v>
      </c>
      <c r="S922" s="1252">
        <v>285716.04999999999</v>
      </c>
      <c r="T922" s="1252">
        <v>0</v>
      </c>
      <c r="U922" s="1251" t="s">
        <v>116</v>
      </c>
      <c r="V922" s="1251" t="s">
        <v>402</v>
      </c>
      <c r="W922" s="1251" t="s">
        <v>402</v>
      </c>
      <c r="X922" s="1251" t="s">
        <v>2176</v>
      </c>
      <c r="Y922" s="1251">
        <v>408</v>
      </c>
      <c r="Z922" s="1251">
        <v>1</v>
      </c>
      <c r="AA922" s="1251" t="b">
        <v>1</v>
      </c>
    </row>
    <row r="923" spans="1:27" ht="12">
      <c r="A923" s="1251">
        <v>25</v>
      </c>
      <c r="B923" s="1251">
        <v>900</v>
      </c>
      <c r="C923" s="1251" t="s">
        <v>1778</v>
      </c>
      <c r="D923" s="1251">
        <v>408122</v>
      </c>
      <c r="E923" s="1251" t="s">
        <v>2091</v>
      </c>
      <c r="F923" s="1251">
        <v>2019</v>
      </c>
      <c r="G923" s="1252">
        <v>1020.14</v>
      </c>
      <c r="H923" s="1252">
        <v>62.600000000000001</v>
      </c>
      <c r="I923" s="1252">
        <v>20.559999999999999</v>
      </c>
      <c r="J923" s="1252">
        <v>30.940000000000001</v>
      </c>
      <c r="K923" s="1252">
        <v>62.329999999999998</v>
      </c>
      <c r="L923" s="1252">
        <v>78.400000000000006</v>
      </c>
      <c r="M923" s="1252">
        <v>33.299999999999997</v>
      </c>
      <c r="N923" s="1252">
        <v>54.170000000000002</v>
      </c>
      <c r="O923" s="1252">
        <v>0</v>
      </c>
      <c r="P923" s="1252">
        <v>0</v>
      </c>
      <c r="Q923" s="1252">
        <v>0</v>
      </c>
      <c r="R923" s="1252">
        <v>825.34000000000003</v>
      </c>
      <c r="S923" s="1252">
        <v>2187.7800000000002</v>
      </c>
      <c r="T923" s="1252">
        <v>0</v>
      </c>
      <c r="U923" s="1251" t="s">
        <v>116</v>
      </c>
      <c r="V923" s="1251" t="s">
        <v>402</v>
      </c>
      <c r="W923" s="1251" t="s">
        <v>402</v>
      </c>
      <c r="X923" s="1251" t="s">
        <v>2176</v>
      </c>
      <c r="Y923" s="1251">
        <v>408</v>
      </c>
      <c r="Z923" s="1251">
        <v>1</v>
      </c>
      <c r="AA923" s="1251" t="b">
        <v>1</v>
      </c>
    </row>
    <row r="924" spans="1:27" ht="12">
      <c r="A924" s="1251">
        <v>25</v>
      </c>
      <c r="B924" s="1251">
        <v>900</v>
      </c>
      <c r="C924" s="1251" t="s">
        <v>1778</v>
      </c>
      <c r="D924" s="1251">
        <v>408123</v>
      </c>
      <c r="E924" s="1251" t="s">
        <v>2092</v>
      </c>
      <c r="F924" s="1251">
        <v>2019</v>
      </c>
      <c r="G924" s="1252">
        <v>2827.6900000000001</v>
      </c>
      <c r="H924" s="1252">
        <v>2910.8899999999999</v>
      </c>
      <c r="I924" s="1252">
        <v>3141.48</v>
      </c>
      <c r="J924" s="1252">
        <v>1104.6700000000001</v>
      </c>
      <c r="K924" s="1252">
        <v>1410.72</v>
      </c>
      <c r="L924" s="1252">
        <v>1018.71</v>
      </c>
      <c r="M924" s="1252">
        <v>375.63999999999999</v>
      </c>
      <c r="N924" s="1252">
        <v>282.39999999999998</v>
      </c>
      <c r="O924" s="1252">
        <v>243.21000000000001</v>
      </c>
      <c r="P924" s="1252">
        <v>199.53</v>
      </c>
      <c r="Q924" s="1252">
        <v>178.13999999999999</v>
      </c>
      <c r="R924" s="1252">
        <v>1355.01</v>
      </c>
      <c r="S924" s="1252">
        <v>15048.089999999998</v>
      </c>
      <c r="T924" s="1252">
        <v>0</v>
      </c>
      <c r="U924" s="1251" t="s">
        <v>116</v>
      </c>
      <c r="V924" s="1251" t="s">
        <v>402</v>
      </c>
      <c r="W924" s="1251" t="s">
        <v>402</v>
      </c>
      <c r="X924" s="1251" t="s">
        <v>2176</v>
      </c>
      <c r="Y924" s="1251">
        <v>408</v>
      </c>
      <c r="Z924" s="1251">
        <v>1</v>
      </c>
      <c r="AA924" s="1251" t="b">
        <v>1</v>
      </c>
    </row>
    <row r="925" spans="1:27" ht="12">
      <c r="A925" s="1251">
        <v>25</v>
      </c>
      <c r="B925" s="1251">
        <v>900</v>
      </c>
      <c r="C925" s="1251" t="s">
        <v>1778</v>
      </c>
      <c r="D925" s="1251">
        <v>408131</v>
      </c>
      <c r="E925" s="1251" t="s">
        <v>1001</v>
      </c>
      <c r="F925" s="1251">
        <v>2019</v>
      </c>
      <c r="G925" s="1252">
        <v>2743.0500000000002</v>
      </c>
      <c r="H925" s="1252">
        <v>2896.9400000000001</v>
      </c>
      <c r="I925" s="1252">
        <v>2640.3699999999999</v>
      </c>
      <c r="J925" s="1252">
        <v>2623.0300000000002</v>
      </c>
      <c r="K925" s="1252">
        <v>2956.5500000000002</v>
      </c>
      <c r="L925" s="1252">
        <v>3579.0300000000002</v>
      </c>
      <c r="M925" s="1252">
        <v>3788.27</v>
      </c>
      <c r="N925" s="1252">
        <v>4151.04</v>
      </c>
      <c r="O925" s="1252">
        <v>4326.46</v>
      </c>
      <c r="P925" s="1252">
        <v>3939.9699999999998</v>
      </c>
      <c r="Q925" s="1252">
        <v>3341.0700000000002</v>
      </c>
      <c r="R925" s="1252">
        <v>2764.6900000000001</v>
      </c>
      <c r="S925" s="1252">
        <v>39750.470000000001</v>
      </c>
      <c r="T925" s="1252">
        <v>0</v>
      </c>
      <c r="U925" s="1251" t="s">
        <v>116</v>
      </c>
      <c r="V925" s="1251" t="s">
        <v>402</v>
      </c>
      <c r="W925" s="1251" t="s">
        <v>402</v>
      </c>
      <c r="X925" s="1251" t="s">
        <v>2176</v>
      </c>
      <c r="Y925" s="1251">
        <v>408</v>
      </c>
      <c r="Z925" s="1251">
        <v>1</v>
      </c>
      <c r="AA925" s="1251" t="b">
        <v>1</v>
      </c>
    </row>
    <row r="926" spans="1:27" ht="12">
      <c r="A926" s="1251">
        <v>25</v>
      </c>
      <c r="B926" s="1251">
        <v>900</v>
      </c>
      <c r="C926" s="1251" t="s">
        <v>1778</v>
      </c>
      <c r="D926" s="1251">
        <v>408139</v>
      </c>
      <c r="E926" s="1251" t="s">
        <v>1003</v>
      </c>
      <c r="F926" s="1251">
        <v>2019</v>
      </c>
      <c r="G926" s="1252">
        <v>541.45000000000005</v>
      </c>
      <c r="H926" s="1252">
        <v>597.05999999999995</v>
      </c>
      <c r="I926" s="1252">
        <v>653.58000000000004</v>
      </c>
      <c r="J926" s="1252">
        <v>466.44999999999999</v>
      </c>
      <c r="K926" s="1252">
        <v>221.74000000000001</v>
      </c>
      <c r="L926" s="1252">
        <v>135.31</v>
      </c>
      <c r="M926" s="1252">
        <v>-40.520000000000003</v>
      </c>
      <c r="N926" s="1252">
        <v>-134.94</v>
      </c>
      <c r="O926" s="1252">
        <v>-74.069999999999993</v>
      </c>
      <c r="P926" s="1252">
        <v>-18.010000000000002</v>
      </c>
      <c r="Q926" s="1252">
        <v>-22.98</v>
      </c>
      <c r="R926" s="1252">
        <v>291.94999999999999</v>
      </c>
      <c r="S926" s="1252">
        <v>2617.0199999999991</v>
      </c>
      <c r="T926" s="1252">
        <v>0</v>
      </c>
      <c r="U926" s="1251" t="s">
        <v>116</v>
      </c>
      <c r="V926" s="1251" t="s">
        <v>402</v>
      </c>
      <c r="W926" s="1251" t="s">
        <v>402</v>
      </c>
      <c r="X926" s="1251" t="s">
        <v>2176</v>
      </c>
      <c r="Y926" s="1251">
        <v>408</v>
      </c>
      <c r="Z926" s="1251">
        <v>1</v>
      </c>
      <c r="AA926" s="1251" t="b">
        <v>1</v>
      </c>
    </row>
    <row r="927" spans="1:27" ht="12">
      <c r="A927" s="1251">
        <v>25</v>
      </c>
      <c r="B927" s="1251">
        <v>900</v>
      </c>
      <c r="C927" s="1251" t="s">
        <v>1778</v>
      </c>
      <c r="D927" s="1251">
        <v>408203</v>
      </c>
      <c r="E927" s="1251" t="s">
        <v>2093</v>
      </c>
      <c r="F927" s="1251">
        <v>2019</v>
      </c>
      <c r="G927" s="1252">
        <v>45411</v>
      </c>
      <c r="H927" s="1252">
        <v>36926.239999999998</v>
      </c>
      <c r="I927" s="1252">
        <v>42635.669999999998</v>
      </c>
      <c r="J927" s="1252">
        <v>41144.220000000001</v>
      </c>
      <c r="K927" s="1252">
        <v>45564.970000000001</v>
      </c>
      <c r="L927" s="1252">
        <v>48165.669999999998</v>
      </c>
      <c r="M927" s="1252">
        <v>61878.07</v>
      </c>
      <c r="N927" s="1252">
        <v>53610.660000000003</v>
      </c>
      <c r="O927" s="1252">
        <v>48876.040000000001</v>
      </c>
      <c r="P927" s="1252">
        <v>44251.510000000002</v>
      </c>
      <c r="Q927" s="1252">
        <v>39287.5</v>
      </c>
      <c r="R927" s="1252">
        <v>42349.449999999997</v>
      </c>
      <c r="S927" s="1252">
        <v>550101</v>
      </c>
      <c r="T927" s="1252">
        <v>0</v>
      </c>
      <c r="U927" s="1251" t="s">
        <v>116</v>
      </c>
      <c r="V927" s="1251" t="s">
        <v>402</v>
      </c>
      <c r="W927" s="1251" t="s">
        <v>402</v>
      </c>
      <c r="X927" s="1251" t="s">
        <v>2176</v>
      </c>
      <c r="Y927" s="1251">
        <v>408</v>
      </c>
      <c r="Z927" s="1251">
        <v>2</v>
      </c>
      <c r="AA927" s="1251" t="b">
        <v>1</v>
      </c>
    </row>
    <row r="928" spans="1:27" ht="12">
      <c r="A928" s="1251">
        <v>25</v>
      </c>
      <c r="B928" s="1251">
        <v>900</v>
      </c>
      <c r="C928" s="1251" t="s">
        <v>1778</v>
      </c>
      <c r="D928" s="1251">
        <v>408205</v>
      </c>
      <c r="E928" s="1251" t="s">
        <v>2094</v>
      </c>
      <c r="F928" s="1251">
        <v>2019</v>
      </c>
      <c r="G928" s="1252">
        <v>131405</v>
      </c>
      <c r="H928" s="1252">
        <v>112420.99000000001</v>
      </c>
      <c r="I928" s="1252">
        <v>126257.39</v>
      </c>
      <c r="J928" s="1252">
        <v>121840.75</v>
      </c>
      <c r="K928" s="1252">
        <v>134931.95000000001</v>
      </c>
      <c r="L928" s="1252">
        <v>142633.42000000001</v>
      </c>
      <c r="M928" s="1252">
        <v>183240.07999999999</v>
      </c>
      <c r="N928" s="1252">
        <v>158757.70999999999</v>
      </c>
      <c r="O928" s="1252">
        <v>144737.04999999999</v>
      </c>
      <c r="P928" s="1252">
        <v>131042.39</v>
      </c>
      <c r="Q928" s="1252">
        <v>116342.44</v>
      </c>
      <c r="R928" s="1252">
        <v>125409.83</v>
      </c>
      <c r="S928" s="1252">
        <v>1629019</v>
      </c>
      <c r="T928" s="1252">
        <v>0</v>
      </c>
      <c r="U928" s="1251" t="s">
        <v>116</v>
      </c>
      <c r="V928" s="1251" t="s">
        <v>402</v>
      </c>
      <c r="W928" s="1251" t="s">
        <v>402</v>
      </c>
      <c r="X928" s="1251" t="s">
        <v>2176</v>
      </c>
      <c r="Y928" s="1251">
        <v>408</v>
      </c>
      <c r="Z928" s="1251">
        <v>2</v>
      </c>
      <c r="AA928" s="1251" t="b">
        <v>1</v>
      </c>
    </row>
    <row r="929" spans="1:27" ht="12">
      <c r="A929" s="1251">
        <v>25</v>
      </c>
      <c r="B929" s="1251">
        <v>900</v>
      </c>
      <c r="C929" s="1251" t="s">
        <v>1778</v>
      </c>
      <c r="D929" s="1251">
        <v>408206</v>
      </c>
      <c r="E929" s="1251" t="s">
        <v>1321</v>
      </c>
      <c r="F929" s="1251">
        <v>2019</v>
      </c>
      <c r="G929" s="1252">
        <v>232858</v>
      </c>
      <c r="H929" s="1252">
        <v>182014.64000000001</v>
      </c>
      <c r="I929" s="1252">
        <v>214828.35999999999</v>
      </c>
      <c r="J929" s="1252">
        <v>207313.39000000001</v>
      </c>
      <c r="K929" s="1252">
        <v>229588.23000000001</v>
      </c>
      <c r="L929" s="1252">
        <v>242692.34</v>
      </c>
      <c r="M929" s="1252">
        <v>311785.03000000003</v>
      </c>
      <c r="N929" s="1252">
        <v>270128.01000000001</v>
      </c>
      <c r="O929" s="1252">
        <v>246271.70999999999</v>
      </c>
      <c r="P929" s="1252">
        <v>222970.10000000001</v>
      </c>
      <c r="Q929" s="1252">
        <v>197957.95999999999</v>
      </c>
      <c r="R929" s="1252">
        <v>213386.23000000001</v>
      </c>
      <c r="S929" s="1252">
        <v>2771794.0000000005</v>
      </c>
      <c r="T929" s="1252">
        <v>0</v>
      </c>
      <c r="U929" s="1251" t="s">
        <v>116</v>
      </c>
      <c r="V929" s="1251" t="s">
        <v>402</v>
      </c>
      <c r="W929" s="1251" t="s">
        <v>402</v>
      </c>
      <c r="X929" s="1251" t="s">
        <v>2176</v>
      </c>
      <c r="Y929" s="1251">
        <v>408</v>
      </c>
      <c r="Z929" s="1251">
        <v>2</v>
      </c>
      <c r="AA929" s="1251" t="b">
        <v>1</v>
      </c>
    </row>
    <row r="930" spans="1:27" ht="12">
      <c r="A930" s="1251">
        <v>25</v>
      </c>
      <c r="B930" s="1251">
        <v>900</v>
      </c>
      <c r="C930" s="1251" t="s">
        <v>1778</v>
      </c>
      <c r="D930" s="1251">
        <v>409101</v>
      </c>
      <c r="E930" s="1251" t="s">
        <v>615</v>
      </c>
      <c r="F930" s="1251">
        <v>2019</v>
      </c>
      <c r="G930" s="1252">
        <v>143306.17999999999</v>
      </c>
      <c r="H930" s="1252">
        <v>86977.830000000002</v>
      </c>
      <c r="I930" s="1252">
        <v>126074.87</v>
      </c>
      <c r="J930" s="1252">
        <v>125717.17</v>
      </c>
      <c r="K930" s="1252">
        <v>144015.73000000001</v>
      </c>
      <c r="L930" s="1252">
        <v>278040.03999999998</v>
      </c>
      <c r="M930" s="1252">
        <v>314812.78000000003</v>
      </c>
      <c r="N930" s="1252">
        <v>459862.85999999999</v>
      </c>
      <c r="O930" s="1252">
        <v>1489761.77</v>
      </c>
      <c r="P930" s="1252">
        <v>319079.52000000002</v>
      </c>
      <c r="Q930" s="1252">
        <v>488657.92999999999</v>
      </c>
      <c r="R930" s="1252">
        <v>218876.32000000001</v>
      </c>
      <c r="S930" s="1252">
        <v>4195183</v>
      </c>
      <c r="T930" s="1252">
        <v>0</v>
      </c>
      <c r="U930" s="1251" t="s">
        <v>116</v>
      </c>
      <c r="V930" s="1251" t="s">
        <v>404</v>
      </c>
      <c r="W930" s="1251" t="s">
        <v>2180</v>
      </c>
      <c r="X930" s="1251" t="s">
        <v>2176</v>
      </c>
      <c r="Y930" s="1251">
        <v>409</v>
      </c>
      <c r="Z930" s="1251">
        <v>1</v>
      </c>
      <c r="AA930" s="1251" t="b">
        <v>1</v>
      </c>
    </row>
    <row r="931" spans="1:27" ht="12">
      <c r="A931" s="1251">
        <v>25</v>
      </c>
      <c r="B931" s="1251">
        <v>900</v>
      </c>
      <c r="C931" s="1251" t="s">
        <v>1778</v>
      </c>
      <c r="D931" s="1251">
        <v>410101</v>
      </c>
      <c r="E931" s="1251" t="s">
        <v>376</v>
      </c>
      <c r="F931" s="1251">
        <v>2019</v>
      </c>
      <c r="G931" s="1252">
        <v>0</v>
      </c>
      <c r="H931" s="1252">
        <v>0</v>
      </c>
      <c r="I931" s="1252">
        <v>-86462</v>
      </c>
      <c r="J931" s="1252">
        <v>0</v>
      </c>
      <c r="K931" s="1252">
        <v>0</v>
      </c>
      <c r="L931" s="1252">
        <v>-71570</v>
      </c>
      <c r="M931" s="1252">
        <v>0</v>
      </c>
      <c r="N931" s="1252">
        <v>0</v>
      </c>
      <c r="O931" s="1252">
        <v>-1278666</v>
      </c>
      <c r="P931" s="1252">
        <v>0</v>
      </c>
      <c r="Q931" s="1252">
        <v>0</v>
      </c>
      <c r="R931" s="1252">
        <v>-305380</v>
      </c>
      <c r="S931" s="1252">
        <v>-1742078</v>
      </c>
      <c r="T931" s="1252">
        <v>0</v>
      </c>
      <c r="U931" s="1251" t="s">
        <v>116</v>
      </c>
      <c r="V931" s="1251" t="s">
        <v>404</v>
      </c>
      <c r="W931" s="1251" t="s">
        <v>2181</v>
      </c>
      <c r="X931" s="1251" t="s">
        <v>2176</v>
      </c>
      <c r="Y931" s="1251">
        <v>410</v>
      </c>
      <c r="Z931" s="1251">
        <v>1</v>
      </c>
      <c r="AA931" s="1251" t="b">
        <v>1</v>
      </c>
    </row>
    <row r="932" spans="1:27" ht="12">
      <c r="A932" s="1251">
        <v>25</v>
      </c>
      <c r="B932" s="1251">
        <v>900</v>
      </c>
      <c r="C932" s="1251" t="s">
        <v>1778</v>
      </c>
      <c r="D932" s="1251">
        <v>410102</v>
      </c>
      <c r="E932" s="1251" t="s">
        <v>2182</v>
      </c>
      <c r="F932" s="1251">
        <v>2019</v>
      </c>
      <c r="G932" s="1252">
        <v>0</v>
      </c>
      <c r="H932" s="1252">
        <v>-49256</v>
      </c>
      <c r="I932" s="1252">
        <v>49256</v>
      </c>
      <c r="J932" s="1252">
        <v>0</v>
      </c>
      <c r="K932" s="1252">
        <v>0</v>
      </c>
      <c r="L932" s="1252">
        <v>0</v>
      </c>
      <c r="M932" s="1252">
        <v>0</v>
      </c>
      <c r="N932" s="1252">
        <v>0</v>
      </c>
      <c r="O932" s="1252">
        <v>0</v>
      </c>
      <c r="P932" s="1252">
        <v>0</v>
      </c>
      <c r="Q932" s="1252">
        <v>0</v>
      </c>
      <c r="R932" s="1252">
        <v>0</v>
      </c>
      <c r="S932" s="1252">
        <v>0</v>
      </c>
      <c r="T932" s="1252">
        <v>0</v>
      </c>
      <c r="U932" s="1251" t="s">
        <v>116</v>
      </c>
      <c r="V932" s="1251" t="s">
        <v>404</v>
      </c>
      <c r="W932" s="1251" t="s">
        <v>2181</v>
      </c>
      <c r="X932" s="1251" t="s">
        <v>2176</v>
      </c>
      <c r="Y932" s="1251">
        <v>410</v>
      </c>
      <c r="Z932" s="1251">
        <v>1</v>
      </c>
      <c r="AA932" s="1251" t="b">
        <v>1</v>
      </c>
    </row>
    <row r="933" spans="1:27" ht="12">
      <c r="A933" s="1251">
        <v>25</v>
      </c>
      <c r="B933" s="1251">
        <v>900</v>
      </c>
      <c r="C933" s="1251" t="s">
        <v>1778</v>
      </c>
      <c r="D933" s="1251">
        <v>412100</v>
      </c>
      <c r="E933" s="1251" t="s">
        <v>2183</v>
      </c>
      <c r="F933" s="1251">
        <v>2019</v>
      </c>
      <c r="G933" s="1252">
        <v>0</v>
      </c>
      <c r="H933" s="1252">
        <v>0</v>
      </c>
      <c r="I933" s="1252">
        <v>-13584</v>
      </c>
      <c r="J933" s="1252">
        <v>0</v>
      </c>
      <c r="K933" s="1252">
        <v>0</v>
      </c>
      <c r="L933" s="1252">
        <v>-13584</v>
      </c>
      <c r="M933" s="1252">
        <v>0</v>
      </c>
      <c r="N933" s="1252">
        <v>0</v>
      </c>
      <c r="O933" s="1252">
        <v>-13584</v>
      </c>
      <c r="P933" s="1252">
        <v>0</v>
      </c>
      <c r="Q933" s="1252">
        <v>0</v>
      </c>
      <c r="R933" s="1252">
        <v>-13584</v>
      </c>
      <c r="S933" s="1252">
        <v>-54336</v>
      </c>
      <c r="T933" s="1252">
        <v>0</v>
      </c>
      <c r="U933" s="1251" t="s">
        <v>116</v>
      </c>
      <c r="V933" s="1251" t="s">
        <v>404</v>
      </c>
      <c r="W933" s="1251" t="s">
        <v>2184</v>
      </c>
      <c r="X933" s="1251" t="s">
        <v>2176</v>
      </c>
      <c r="Y933" s="1251">
        <v>412</v>
      </c>
      <c r="Z933" s="1251">
        <v>1</v>
      </c>
      <c r="AA933" s="1251" t="b">
        <v>1</v>
      </c>
    </row>
    <row r="934" spans="1:27" ht="12">
      <c r="A934" s="1251">
        <v>25</v>
      </c>
      <c r="B934" s="1251">
        <v>900</v>
      </c>
      <c r="C934" s="1251" t="s">
        <v>1778</v>
      </c>
      <c r="D934" s="1251">
        <v>420001</v>
      </c>
      <c r="E934" s="1251" t="s">
        <v>1915</v>
      </c>
      <c r="F934" s="1251">
        <v>2019</v>
      </c>
      <c r="G934" s="1252">
        <v>-1443.5999999999999</v>
      </c>
      <c r="H934" s="1252">
        <v>-1574.99</v>
      </c>
      <c r="I934" s="1252">
        <v>-1752.5699999999999</v>
      </c>
      <c r="J934" s="1252">
        <v>-1558.49</v>
      </c>
      <c r="K934" s="1252">
        <v>-1337.9000000000001</v>
      </c>
      <c r="L934" s="1252">
        <v>-1384.27</v>
      </c>
      <c r="M934" s="1252">
        <v>-1480.77</v>
      </c>
      <c r="N934" s="1252">
        <v>-1617.2</v>
      </c>
      <c r="O934" s="1252">
        <v>-1783.1600000000001</v>
      </c>
      <c r="P934" s="1252">
        <v>-1947.8800000000001</v>
      </c>
      <c r="Q934" s="1252">
        <v>-2088.8499999999999</v>
      </c>
      <c r="R934" s="1252">
        <v>-2210.2399999999998</v>
      </c>
      <c r="S934" s="1252">
        <v>-20179.919999999998</v>
      </c>
      <c r="T934" s="1252">
        <v>0</v>
      </c>
      <c r="U934" s="1251" t="s">
        <v>116</v>
      </c>
      <c r="V934" s="1251" t="s">
        <v>1916</v>
      </c>
      <c r="W934" s="1251" t="s">
        <v>416</v>
      </c>
      <c r="X934" s="1251" t="s">
        <v>2176</v>
      </c>
      <c r="Y934" s="1251">
        <v>420</v>
      </c>
      <c r="Z934" s="1251">
        <v>0</v>
      </c>
      <c r="AA934" s="1251" t="b">
        <v>1</v>
      </c>
    </row>
    <row r="935" spans="1:27" ht="12">
      <c r="A935" s="1251">
        <v>25</v>
      </c>
      <c r="B935" s="1251">
        <v>900</v>
      </c>
      <c r="C935" s="1251" t="s">
        <v>1778</v>
      </c>
      <c r="D935" s="1251">
        <v>420002</v>
      </c>
      <c r="E935" s="1251" t="s">
        <v>1917</v>
      </c>
      <c r="F935" s="1251">
        <v>2019</v>
      </c>
      <c r="G935" s="1252">
        <v>-4914.3699999999999</v>
      </c>
      <c r="H935" s="1252">
        <v>-5361.6700000000001</v>
      </c>
      <c r="I935" s="1252">
        <v>-5966.2600000000002</v>
      </c>
      <c r="J935" s="1252">
        <v>-5305.5299999999997</v>
      </c>
      <c r="K935" s="1252">
        <v>-4554.5900000000001</v>
      </c>
      <c r="L935" s="1252">
        <v>-4614.8000000000002</v>
      </c>
      <c r="M935" s="1252">
        <v>-5041.0299999999997</v>
      </c>
      <c r="N935" s="1252">
        <v>-5505.3999999999996</v>
      </c>
      <c r="O935" s="1252">
        <v>-6070.3100000000004</v>
      </c>
      <c r="P935" s="1252">
        <v>-6631.0900000000001</v>
      </c>
      <c r="Q935" s="1252">
        <v>-7110.9499999999998</v>
      </c>
      <c r="R935" s="1252">
        <v>-6499.3199999999997</v>
      </c>
      <c r="S935" s="1252">
        <v>-67575.320000000007</v>
      </c>
      <c r="T935" s="1252">
        <v>0</v>
      </c>
      <c r="U935" s="1251" t="s">
        <v>116</v>
      </c>
      <c r="V935" s="1251" t="s">
        <v>1916</v>
      </c>
      <c r="W935" s="1251" t="s">
        <v>416</v>
      </c>
      <c r="X935" s="1251" t="s">
        <v>2176</v>
      </c>
      <c r="Y935" s="1251">
        <v>420</v>
      </c>
      <c r="Z935" s="1251">
        <v>0</v>
      </c>
      <c r="AA935" s="1251" t="b">
        <v>1</v>
      </c>
    </row>
    <row r="936" spans="1:27" ht="12">
      <c r="A936" s="1251">
        <v>25</v>
      </c>
      <c r="B936" s="1251">
        <v>900</v>
      </c>
      <c r="C936" s="1251" t="s">
        <v>1778</v>
      </c>
      <c r="D936" s="1251">
        <v>426340</v>
      </c>
      <c r="E936" s="1251" t="s">
        <v>2185</v>
      </c>
      <c r="F936" s="1251">
        <v>2019</v>
      </c>
      <c r="G936" s="1252">
        <v>0</v>
      </c>
      <c r="H936" s="1252">
        <v>0</v>
      </c>
      <c r="I936" s="1252">
        <v>0</v>
      </c>
      <c r="J936" s="1252">
        <v>0</v>
      </c>
      <c r="K936" s="1252">
        <v>0</v>
      </c>
      <c r="L936" s="1252">
        <v>0</v>
      </c>
      <c r="M936" s="1252">
        <v>0</v>
      </c>
      <c r="N936" s="1252">
        <v>0</v>
      </c>
      <c r="O936" s="1252">
        <v>103.76000000000001</v>
      </c>
      <c r="P936" s="1252">
        <v>0</v>
      </c>
      <c r="Q936" s="1252">
        <v>-103.76000000000001</v>
      </c>
      <c r="R936" s="1252">
        <v>0</v>
      </c>
      <c r="S936" s="1252">
        <v>0</v>
      </c>
      <c r="T936" s="1252">
        <v>0</v>
      </c>
      <c r="U936" s="1251" t="s">
        <v>116</v>
      </c>
      <c r="V936" s="1251" t="s">
        <v>2186</v>
      </c>
      <c r="W936" s="1251" t="s">
        <v>409</v>
      </c>
      <c r="X936" s="1251" t="s">
        <v>2176</v>
      </c>
      <c r="Y936" s="1251">
        <v>426</v>
      </c>
      <c r="Z936" s="1251">
        <v>3</v>
      </c>
      <c r="AA936" s="1251" t="b">
        <v>1</v>
      </c>
    </row>
    <row r="937" spans="1:27" ht="12">
      <c r="A937" s="1251">
        <v>25</v>
      </c>
      <c r="B937" s="1251">
        <v>900</v>
      </c>
      <c r="C937" s="1251" t="s">
        <v>1778</v>
      </c>
      <c r="D937" s="1251">
        <v>426930</v>
      </c>
      <c r="E937" s="1251" t="s">
        <v>1341</v>
      </c>
      <c r="F937" s="1251">
        <v>2019</v>
      </c>
      <c r="G937" s="1252">
        <v>0</v>
      </c>
      <c r="H937" s="1252">
        <v>0</v>
      </c>
      <c r="I937" s="1252">
        <v>0</v>
      </c>
      <c r="J937" s="1252">
        <v>0</v>
      </c>
      <c r="K937" s="1252">
        <v>0</v>
      </c>
      <c r="L937" s="1252">
        <v>0</v>
      </c>
      <c r="M937" s="1252">
        <v>0</v>
      </c>
      <c r="N937" s="1252">
        <v>0</v>
      </c>
      <c r="O937" s="1252">
        <v>40000</v>
      </c>
      <c r="P937" s="1252">
        <v>74933</v>
      </c>
      <c r="Q937" s="1252">
        <v>39933</v>
      </c>
      <c r="R937" s="1252">
        <v>77500</v>
      </c>
      <c r="S937" s="1252">
        <v>232366</v>
      </c>
      <c r="T937" s="1252">
        <v>0</v>
      </c>
      <c r="U937" s="1251" t="s">
        <v>116</v>
      </c>
      <c r="V937" s="1251" t="s">
        <v>2186</v>
      </c>
      <c r="W937" s="1251" t="s">
        <v>409</v>
      </c>
      <c r="X937" s="1251" t="s">
        <v>2176</v>
      </c>
      <c r="Y937" s="1251">
        <v>426</v>
      </c>
      <c r="Z937" s="1251">
        <v>9</v>
      </c>
      <c r="AA937" s="1251" t="b">
        <v>1</v>
      </c>
    </row>
    <row r="938" spans="1:27" ht="12">
      <c r="A938" s="1251">
        <v>25</v>
      </c>
      <c r="B938" s="1251">
        <v>900</v>
      </c>
      <c r="C938" s="1251" t="s">
        <v>1778</v>
      </c>
      <c r="D938" s="1251">
        <v>426950</v>
      </c>
      <c r="E938" s="1251" t="s">
        <v>2187</v>
      </c>
      <c r="F938" s="1251">
        <v>2019</v>
      </c>
      <c r="G938" s="1252">
        <v>3000</v>
      </c>
      <c r="H938" s="1252">
        <v>3000</v>
      </c>
      <c r="I938" s="1252">
        <v>3000</v>
      </c>
      <c r="J938" s="1252">
        <v>3000</v>
      </c>
      <c r="K938" s="1252">
        <v>3000</v>
      </c>
      <c r="L938" s="1252">
        <v>3000</v>
      </c>
      <c r="M938" s="1252">
        <v>3000</v>
      </c>
      <c r="N938" s="1252">
        <v>3000</v>
      </c>
      <c r="O938" s="1252">
        <v>3000</v>
      </c>
      <c r="P938" s="1252">
        <v>3000</v>
      </c>
      <c r="Q938" s="1252">
        <v>3000</v>
      </c>
      <c r="R938" s="1252">
        <v>3000</v>
      </c>
      <c r="S938" s="1252">
        <v>36000</v>
      </c>
      <c r="T938" s="1252">
        <v>0</v>
      </c>
      <c r="U938" s="1251" t="s">
        <v>116</v>
      </c>
      <c r="V938" s="1251" t="s">
        <v>2186</v>
      </c>
      <c r="W938" s="1251" t="s">
        <v>409</v>
      </c>
      <c r="X938" s="1251" t="s">
        <v>2176</v>
      </c>
      <c r="Y938" s="1251">
        <v>426</v>
      </c>
      <c r="Z938" s="1251">
        <v>9</v>
      </c>
      <c r="AA938" s="1251" t="b">
        <v>1</v>
      </c>
    </row>
    <row r="939" spans="1:27" ht="12">
      <c r="A939" s="1251">
        <v>25</v>
      </c>
      <c r="B939" s="1251">
        <v>900</v>
      </c>
      <c r="C939" s="1251" t="s">
        <v>1778</v>
      </c>
      <c r="D939" s="1251">
        <v>427300</v>
      </c>
      <c r="E939" s="1251" t="s">
        <v>431</v>
      </c>
      <c r="F939" s="1251">
        <v>2019</v>
      </c>
      <c r="G939" s="1252">
        <v>80321.990000000005</v>
      </c>
      <c r="H939" s="1252">
        <v>80318.589999999997</v>
      </c>
      <c r="I939" s="1252">
        <v>80318.320000000007</v>
      </c>
      <c r="J939" s="1252">
        <v>80318.589999999997</v>
      </c>
      <c r="K939" s="1252">
        <v>80318.589999999997</v>
      </c>
      <c r="L939" s="1252">
        <v>80318.589999999997</v>
      </c>
      <c r="M939" s="1252">
        <v>80318.589999999997</v>
      </c>
      <c r="N939" s="1252">
        <v>79084.929999999993</v>
      </c>
      <c r="O939" s="1252">
        <v>77839.050000000003</v>
      </c>
      <c r="P939" s="1252">
        <v>79084.929999999993</v>
      </c>
      <c r="Q939" s="1252">
        <v>79084.929999999993</v>
      </c>
      <c r="R939" s="1252">
        <v>84795.869999999995</v>
      </c>
      <c r="S939" s="1252">
        <v>962122.96999999986</v>
      </c>
      <c r="T939" s="1252">
        <v>0</v>
      </c>
      <c r="U939" s="1251" t="s">
        <v>116</v>
      </c>
      <c r="V939" s="1251" t="s">
        <v>1916</v>
      </c>
      <c r="W939" s="1251" t="s">
        <v>1038</v>
      </c>
      <c r="X939" s="1251" t="s">
        <v>2176</v>
      </c>
      <c r="Y939" s="1251">
        <v>427</v>
      </c>
      <c r="Z939" s="1251">
        <v>3</v>
      </c>
      <c r="AA939" s="1251" t="b">
        <v>1</v>
      </c>
    </row>
    <row r="940" spans="1:27" ht="12">
      <c r="A940" s="1251">
        <v>25</v>
      </c>
      <c r="B940" s="1251">
        <v>900</v>
      </c>
      <c r="C940" s="1251" t="s">
        <v>1778</v>
      </c>
      <c r="D940" s="1251">
        <v>427310</v>
      </c>
      <c r="E940" s="1251" t="s">
        <v>432</v>
      </c>
      <c r="F940" s="1251">
        <v>2019</v>
      </c>
      <c r="G940" s="1252">
        <v>208801</v>
      </c>
      <c r="H940" s="1252">
        <v>208801</v>
      </c>
      <c r="I940" s="1252">
        <v>208801</v>
      </c>
      <c r="J940" s="1252">
        <v>208801</v>
      </c>
      <c r="K940" s="1252">
        <v>208801</v>
      </c>
      <c r="L940" s="1252">
        <v>208801</v>
      </c>
      <c r="M940" s="1252">
        <v>208801</v>
      </c>
      <c r="N940" s="1252">
        <v>208801</v>
      </c>
      <c r="O940" s="1252">
        <v>208801</v>
      </c>
      <c r="P940" s="1252">
        <v>208801</v>
      </c>
      <c r="Q940" s="1252">
        <v>208801</v>
      </c>
      <c r="R940" s="1252">
        <v>208801</v>
      </c>
      <c r="S940" s="1252">
        <v>2505612</v>
      </c>
      <c r="T940" s="1252">
        <v>0</v>
      </c>
      <c r="U940" s="1251" t="s">
        <v>116</v>
      </c>
      <c r="V940" s="1251" t="s">
        <v>1916</v>
      </c>
      <c r="W940" s="1251" t="s">
        <v>1038</v>
      </c>
      <c r="X940" s="1251" t="s">
        <v>2176</v>
      </c>
      <c r="Y940" s="1251">
        <v>427</v>
      </c>
      <c r="Z940" s="1251">
        <v>3</v>
      </c>
      <c r="AA940" s="1251" t="b">
        <v>1</v>
      </c>
    </row>
    <row r="941" spans="1:27" ht="12">
      <c r="A941" s="1251">
        <v>25</v>
      </c>
      <c r="B941" s="1251">
        <v>900</v>
      </c>
      <c r="C941" s="1251" t="s">
        <v>1778</v>
      </c>
      <c r="D941" s="1251">
        <v>427600</v>
      </c>
      <c r="E941" s="1251" t="s">
        <v>433</v>
      </c>
      <c r="F941" s="1251">
        <v>2019</v>
      </c>
      <c r="G941" s="1252">
        <v>17807.209999999999</v>
      </c>
      <c r="H941" s="1252">
        <v>17807.209999999999</v>
      </c>
      <c r="I941" s="1252">
        <v>17807.209999999999</v>
      </c>
      <c r="J941" s="1252">
        <v>17807.209999999999</v>
      </c>
      <c r="K941" s="1252">
        <v>17807.209999999999</v>
      </c>
      <c r="L941" s="1252">
        <v>17807.209999999999</v>
      </c>
      <c r="M941" s="1252">
        <v>7150.6199999999999</v>
      </c>
      <c r="N941" s="1252">
        <v>7179.96</v>
      </c>
      <c r="O941" s="1252">
        <v>7179.96</v>
      </c>
      <c r="P941" s="1252">
        <v>7179.96</v>
      </c>
      <c r="Q941" s="1252">
        <v>7179.96</v>
      </c>
      <c r="R941" s="1252">
        <v>7179.96</v>
      </c>
      <c r="S941" s="1252">
        <v>149893.67999999996</v>
      </c>
      <c r="T941" s="1252">
        <v>0</v>
      </c>
      <c r="U941" s="1251" t="s">
        <v>116</v>
      </c>
      <c r="V941" s="1251" t="s">
        <v>1916</v>
      </c>
      <c r="W941" s="1251" t="s">
        <v>1038</v>
      </c>
      <c r="X941" s="1251" t="s">
        <v>2176</v>
      </c>
      <c r="Y941" s="1251">
        <v>427</v>
      </c>
      <c r="Z941" s="1251">
        <v>6</v>
      </c>
      <c r="AA941" s="1251" t="b">
        <v>1</v>
      </c>
    </row>
    <row r="942" spans="1:27" ht="12">
      <c r="A942" s="1251">
        <v>25</v>
      </c>
      <c r="B942" s="1251">
        <v>900</v>
      </c>
      <c r="C942" s="1251" t="s">
        <v>1778</v>
      </c>
      <c r="D942" s="1251">
        <v>601510</v>
      </c>
      <c r="E942" s="1251" t="s">
        <v>1937</v>
      </c>
      <c r="F942" s="1251">
        <v>2019</v>
      </c>
      <c r="G942" s="1252">
        <v>5471.3699999999999</v>
      </c>
      <c r="H942" s="1252">
        <v>4393.4099999999999</v>
      </c>
      <c r="I942" s="1252">
        <v>3853.6199999999999</v>
      </c>
      <c r="J942" s="1252">
        <v>5597.7799999999997</v>
      </c>
      <c r="K942" s="1252">
        <v>10656.52</v>
      </c>
      <c r="L942" s="1252">
        <v>14492.98</v>
      </c>
      <c r="M942" s="1252">
        <v>7827.0200000000004</v>
      </c>
      <c r="N942" s="1252">
        <v>10722.040000000001</v>
      </c>
      <c r="O942" s="1252">
        <v>7414.29</v>
      </c>
      <c r="P942" s="1252">
        <v>5198.1300000000001</v>
      </c>
      <c r="Q942" s="1252">
        <v>3246.8400000000001</v>
      </c>
      <c r="R942" s="1252">
        <v>6956.3999999999996</v>
      </c>
      <c r="S942" s="1252">
        <v>85830.399999999994</v>
      </c>
      <c r="T942" s="1252">
        <v>0</v>
      </c>
      <c r="U942" s="1251" t="s">
        <v>116</v>
      </c>
      <c r="V942" s="1251" t="s">
        <v>397</v>
      </c>
      <c r="W942" s="1251" t="s">
        <v>1931</v>
      </c>
      <c r="X942" s="1251" t="s">
        <v>2176</v>
      </c>
      <c r="Y942" s="1251">
        <v>601</v>
      </c>
      <c r="Z942" s="1251">
        <v>5</v>
      </c>
      <c r="AA942" s="1251" t="b">
        <v>1</v>
      </c>
    </row>
    <row r="943" spans="1:27" ht="12">
      <c r="A943" s="1251">
        <v>25</v>
      </c>
      <c r="B943" s="1251">
        <v>900</v>
      </c>
      <c r="C943" s="1251" t="s">
        <v>1778</v>
      </c>
      <c r="D943" s="1251">
        <v>601710</v>
      </c>
      <c r="E943" s="1251" t="s">
        <v>1941</v>
      </c>
      <c r="F943" s="1251">
        <v>2019</v>
      </c>
      <c r="G943" s="1252">
        <v>2650.9400000000001</v>
      </c>
      <c r="H943" s="1252">
        <v>2371.8800000000001</v>
      </c>
      <c r="I943" s="1252">
        <v>2476.5300000000002</v>
      </c>
      <c r="J943" s="1252">
        <v>2639.2600000000002</v>
      </c>
      <c r="K943" s="1252">
        <v>2658.6199999999999</v>
      </c>
      <c r="L943" s="1252">
        <v>3664.5900000000001</v>
      </c>
      <c r="M943" s="1252">
        <v>2047.8599999999999</v>
      </c>
      <c r="N943" s="1252">
        <v>2730.48</v>
      </c>
      <c r="O943" s="1252">
        <v>2443.0599999999999</v>
      </c>
      <c r="P943" s="1252">
        <v>2443.0599999999999</v>
      </c>
      <c r="Q943" s="1252">
        <v>2730.4699999999998</v>
      </c>
      <c r="R943" s="1252">
        <v>4455</v>
      </c>
      <c r="S943" s="1252">
        <v>33311.75</v>
      </c>
      <c r="T943" s="1252">
        <v>0</v>
      </c>
      <c r="U943" s="1251" t="s">
        <v>116</v>
      </c>
      <c r="V943" s="1251" t="s">
        <v>397</v>
      </c>
      <c r="W943" s="1251" t="s">
        <v>1931</v>
      </c>
      <c r="X943" s="1251" t="s">
        <v>2176</v>
      </c>
      <c r="Y943" s="1251">
        <v>601</v>
      </c>
      <c r="Z943" s="1251">
        <v>7</v>
      </c>
      <c r="AA943" s="1251" t="b">
        <v>1</v>
      </c>
    </row>
    <row r="944" spans="1:27" ht="12">
      <c r="A944" s="1251">
        <v>25</v>
      </c>
      <c r="B944" s="1251">
        <v>900</v>
      </c>
      <c r="C944" s="1251" t="s">
        <v>1778</v>
      </c>
      <c r="D944" s="1251">
        <v>601810</v>
      </c>
      <c r="E944" s="1251" t="s">
        <v>1943</v>
      </c>
      <c r="F944" s="1251">
        <v>2019</v>
      </c>
      <c r="G944" s="1252">
        <v>43929.220000000001</v>
      </c>
      <c r="H944" s="1252">
        <v>37568.25</v>
      </c>
      <c r="I944" s="1252">
        <v>38614.019999999997</v>
      </c>
      <c r="J944" s="1252">
        <v>51071.160000000003</v>
      </c>
      <c r="K944" s="1252">
        <v>63402.470000000001</v>
      </c>
      <c r="L944" s="1252">
        <v>36024.599999999999</v>
      </c>
      <c r="M944" s="1252">
        <v>51090.690000000002</v>
      </c>
      <c r="N944" s="1252">
        <v>52469.589999999997</v>
      </c>
      <c r="O944" s="1252">
        <v>51587.370000000003</v>
      </c>
      <c r="P944" s="1252">
        <v>39642.540000000001</v>
      </c>
      <c r="Q944" s="1252">
        <v>42366</v>
      </c>
      <c r="R944" s="1252">
        <v>46190.199999999997</v>
      </c>
      <c r="S944" s="1252">
        <v>553956.10999999999</v>
      </c>
      <c r="T944" s="1252">
        <v>0</v>
      </c>
      <c r="U944" s="1251" t="s">
        <v>116</v>
      </c>
      <c r="V944" s="1251" t="s">
        <v>397</v>
      </c>
      <c r="W944" s="1251" t="s">
        <v>1931</v>
      </c>
      <c r="X944" s="1251" t="s">
        <v>2176</v>
      </c>
      <c r="Y944" s="1251">
        <v>601</v>
      </c>
      <c r="Z944" s="1251">
        <v>8</v>
      </c>
      <c r="AA944" s="1251" t="b">
        <v>1</v>
      </c>
    </row>
    <row r="945" spans="1:27" ht="12">
      <c r="A945" s="1251">
        <v>25</v>
      </c>
      <c r="B945" s="1251">
        <v>900</v>
      </c>
      <c r="C945" s="1251" t="s">
        <v>1778</v>
      </c>
      <c r="D945" s="1251">
        <v>601819</v>
      </c>
      <c r="E945" s="1251" t="s">
        <v>1944</v>
      </c>
      <c r="F945" s="1251">
        <v>2019</v>
      </c>
      <c r="G945" s="1252">
        <v>0</v>
      </c>
      <c r="H945" s="1252">
        <v>0</v>
      </c>
      <c r="I945" s="1252">
        <v>0</v>
      </c>
      <c r="J945" s="1252">
        <v>0</v>
      </c>
      <c r="K945" s="1252">
        <v>0</v>
      </c>
      <c r="L945" s="1252">
        <v>540.57000000000005</v>
      </c>
      <c r="M945" s="1252">
        <v>0</v>
      </c>
      <c r="N945" s="1252">
        <v>0</v>
      </c>
      <c r="O945" s="1252">
        <v>0</v>
      </c>
      <c r="P945" s="1252">
        <v>0</v>
      </c>
      <c r="Q945" s="1252">
        <v>301.55000000000001</v>
      </c>
      <c r="R945" s="1252">
        <v>0</v>
      </c>
      <c r="S945" s="1252">
        <v>842.12000000000012</v>
      </c>
      <c r="T945" s="1252">
        <v>0</v>
      </c>
      <c r="U945" s="1251" t="s">
        <v>116</v>
      </c>
      <c r="V945" s="1251" t="s">
        <v>397</v>
      </c>
      <c r="W945" s="1251" t="s">
        <v>1933</v>
      </c>
      <c r="X945" s="1251" t="s">
        <v>2176</v>
      </c>
      <c r="Y945" s="1251">
        <v>601</v>
      </c>
      <c r="Z945" s="1251">
        <v>8</v>
      </c>
      <c r="AA945" s="1251" t="b">
        <v>1</v>
      </c>
    </row>
    <row r="946" spans="1:27" ht="12">
      <c r="A946" s="1251">
        <v>25</v>
      </c>
      <c r="B946" s="1251">
        <v>900</v>
      </c>
      <c r="C946" s="1251" t="s">
        <v>1778</v>
      </c>
      <c r="D946" s="1251">
        <v>603820</v>
      </c>
      <c r="E946" s="1251" t="s">
        <v>1945</v>
      </c>
      <c r="F946" s="1251">
        <v>2019</v>
      </c>
      <c r="G946" s="1252">
        <v>7708</v>
      </c>
      <c r="H946" s="1252">
        <v>7708</v>
      </c>
      <c r="I946" s="1252">
        <v>-169.38999999999999</v>
      </c>
      <c r="J946" s="1252">
        <v>7708</v>
      </c>
      <c r="K946" s="1252">
        <v>7708</v>
      </c>
      <c r="L946" s="1252">
        <v>7708</v>
      </c>
      <c r="M946" s="1252">
        <v>7708</v>
      </c>
      <c r="N946" s="1252">
        <v>7708</v>
      </c>
      <c r="O946" s="1252">
        <v>7708</v>
      </c>
      <c r="P946" s="1252">
        <v>7708</v>
      </c>
      <c r="Q946" s="1252">
        <v>7708</v>
      </c>
      <c r="R946" s="1252">
        <v>-17784</v>
      </c>
      <c r="S946" s="1252">
        <v>59126.610000000001</v>
      </c>
      <c r="T946" s="1252">
        <v>0</v>
      </c>
      <c r="U946" s="1251" t="s">
        <v>116</v>
      </c>
      <c r="V946" s="1251" t="s">
        <v>397</v>
      </c>
      <c r="W946" s="1251" t="s">
        <v>1946</v>
      </c>
      <c r="X946" s="1251" t="s">
        <v>2176</v>
      </c>
      <c r="Y946" s="1251">
        <v>603</v>
      </c>
      <c r="Z946" s="1251">
        <v>8</v>
      </c>
      <c r="AA946" s="1251" t="b">
        <v>1</v>
      </c>
    </row>
    <row r="947" spans="1:27" ht="12">
      <c r="A947" s="1251">
        <v>25</v>
      </c>
      <c r="B947" s="1251">
        <v>900</v>
      </c>
      <c r="C947" s="1251" t="s">
        <v>1778</v>
      </c>
      <c r="D947" s="1251">
        <v>603840</v>
      </c>
      <c r="E947" s="1251" t="s">
        <v>2188</v>
      </c>
      <c r="F947" s="1251">
        <v>2019</v>
      </c>
      <c r="G947" s="1252">
        <v>661.64999999999998</v>
      </c>
      <c r="H947" s="1252">
        <v>661.64999999999998</v>
      </c>
      <c r="I947" s="1252">
        <v>2517.5599999999999</v>
      </c>
      <c r="J947" s="1252">
        <v>2519.6599999999999</v>
      </c>
      <c r="K947" s="1252">
        <v>1134.53</v>
      </c>
      <c r="L947" s="1252">
        <v>948.95000000000005</v>
      </c>
      <c r="M947" s="1252">
        <v>732.07000000000005</v>
      </c>
      <c r="N947" s="1252">
        <v>1780.3299999999999</v>
      </c>
      <c r="O947" s="1252">
        <v>-9103.2900000000009</v>
      </c>
      <c r="P947" s="1252">
        <v>456.52999999999997</v>
      </c>
      <c r="Q947" s="1252">
        <v>441.81</v>
      </c>
      <c r="R947" s="1252">
        <v>456.52999999999997</v>
      </c>
      <c r="S947" s="1252">
        <v>3207.9799999999987</v>
      </c>
      <c r="T947" s="1252">
        <v>0</v>
      </c>
      <c r="U947" s="1251" t="s">
        <v>116</v>
      </c>
      <c r="V947" s="1251" t="s">
        <v>397</v>
      </c>
      <c r="W947" s="1251" t="s">
        <v>1946</v>
      </c>
      <c r="X947" s="1251" t="s">
        <v>2176</v>
      </c>
      <c r="Y947" s="1251">
        <v>603</v>
      </c>
      <c r="Z947" s="1251">
        <v>8</v>
      </c>
      <c r="AA947" s="1251" t="b">
        <v>1</v>
      </c>
    </row>
    <row r="948" spans="1:27" ht="12">
      <c r="A948" s="1251">
        <v>25</v>
      </c>
      <c r="B948" s="1251">
        <v>900</v>
      </c>
      <c r="C948" s="1251" t="s">
        <v>1778</v>
      </c>
      <c r="D948" s="1251">
        <v>603842</v>
      </c>
      <c r="E948" s="1251" t="s">
        <v>2189</v>
      </c>
      <c r="F948" s="1251">
        <v>2019</v>
      </c>
      <c r="G948" s="1252">
        <v>5115.3500000000004</v>
      </c>
      <c r="H948" s="1252">
        <v>5115.3500000000004</v>
      </c>
      <c r="I948" s="1252">
        <v>3079.4200000000001</v>
      </c>
      <c r="J948" s="1252">
        <v>3632.5500000000002</v>
      </c>
      <c r="K948" s="1252">
        <v>3203.2800000000002</v>
      </c>
      <c r="L948" s="1252">
        <v>-2859.0799999999999</v>
      </c>
      <c r="M948" s="1252">
        <v>-5416.8000000000002</v>
      </c>
      <c r="N948" s="1252">
        <v>2513.0799999999999</v>
      </c>
      <c r="O948" s="1252">
        <v>-41315.790000000001</v>
      </c>
      <c r="P948" s="1252">
        <v>792.30999999999995</v>
      </c>
      <c r="Q948" s="1252">
        <v>766.75</v>
      </c>
      <c r="R948" s="1252">
        <v>-1228.3800000000001</v>
      </c>
      <c r="S948" s="1252">
        <v>-26601.959999999999</v>
      </c>
      <c r="T948" s="1252">
        <v>0</v>
      </c>
      <c r="U948" s="1251" t="s">
        <v>116</v>
      </c>
      <c r="V948" s="1251" t="s">
        <v>397</v>
      </c>
      <c r="W948" s="1251" t="s">
        <v>1946</v>
      </c>
      <c r="X948" s="1251" t="s">
        <v>2176</v>
      </c>
      <c r="Y948" s="1251">
        <v>603</v>
      </c>
      <c r="Z948" s="1251">
        <v>8</v>
      </c>
      <c r="AA948" s="1251" t="b">
        <v>1</v>
      </c>
    </row>
    <row r="949" spans="1:27" ht="12">
      <c r="A949" s="1251">
        <v>25</v>
      </c>
      <c r="B949" s="1251">
        <v>900</v>
      </c>
      <c r="C949" s="1251" t="s">
        <v>1778</v>
      </c>
      <c r="D949" s="1251">
        <v>603843</v>
      </c>
      <c r="E949" s="1251" t="s">
        <v>2190</v>
      </c>
      <c r="F949" s="1251">
        <v>2019</v>
      </c>
      <c r="G949" s="1252">
        <v>317.94999999999999</v>
      </c>
      <c r="H949" s="1252">
        <v>317.94999999999999</v>
      </c>
      <c r="I949" s="1252">
        <v>850.42999999999995</v>
      </c>
      <c r="J949" s="1252">
        <v>852.76999999999998</v>
      </c>
      <c r="K949" s="1252">
        <v>3949.0100000000002</v>
      </c>
      <c r="L949" s="1252">
        <v>-2532.0999999999999</v>
      </c>
      <c r="M949" s="1252">
        <v>554.71000000000004</v>
      </c>
      <c r="N949" s="1252">
        <v>707.02999999999997</v>
      </c>
      <c r="O949" s="1252">
        <v>-7282.4300000000003</v>
      </c>
      <c r="P949" s="1252">
        <v>96.760000000000005</v>
      </c>
      <c r="Q949" s="1252">
        <v>93.640000000000001</v>
      </c>
      <c r="R949" s="1252">
        <v>96.760000000000005</v>
      </c>
      <c r="S949" s="1252">
        <v>-1977.5199999999993</v>
      </c>
      <c r="T949" s="1252">
        <v>0</v>
      </c>
      <c r="U949" s="1251" t="s">
        <v>116</v>
      </c>
      <c r="V949" s="1251" t="s">
        <v>397</v>
      </c>
      <c r="W949" s="1251" t="s">
        <v>1946</v>
      </c>
      <c r="X949" s="1251" t="s">
        <v>2176</v>
      </c>
      <c r="Y949" s="1251">
        <v>603</v>
      </c>
      <c r="Z949" s="1251">
        <v>8</v>
      </c>
      <c r="AA949" s="1251" t="b">
        <v>1</v>
      </c>
    </row>
    <row r="950" spans="1:27" ht="12">
      <c r="A950" s="1251">
        <v>25</v>
      </c>
      <c r="B950" s="1251">
        <v>900</v>
      </c>
      <c r="C950" s="1251" t="s">
        <v>1778</v>
      </c>
      <c r="D950" s="1251">
        <v>604810</v>
      </c>
      <c r="E950" s="1251" t="s">
        <v>2191</v>
      </c>
      <c r="F950" s="1251">
        <v>2019</v>
      </c>
      <c r="G950" s="1252">
        <v>51984.82</v>
      </c>
      <c r="H950" s="1252">
        <v>51829.730000000003</v>
      </c>
      <c r="I950" s="1252">
        <v>51563.709999999999</v>
      </c>
      <c r="J950" s="1252">
        <v>53405.370000000003</v>
      </c>
      <c r="K950" s="1252">
        <v>52896.169999999998</v>
      </c>
      <c r="L950" s="1252">
        <v>49675.669999999998</v>
      </c>
      <c r="M950" s="1252">
        <v>54411.690000000002</v>
      </c>
      <c r="N950" s="1252">
        <v>55042.470000000001</v>
      </c>
      <c r="O950" s="1252">
        <v>53566.900000000001</v>
      </c>
      <c r="P950" s="1252">
        <v>53274.199999999997</v>
      </c>
      <c r="Q950" s="1252">
        <v>52659.029999999999</v>
      </c>
      <c r="R950" s="1252">
        <v>51315.089999999997</v>
      </c>
      <c r="S950" s="1252">
        <v>631624.84999999998</v>
      </c>
      <c r="T950" s="1252">
        <v>0</v>
      </c>
      <c r="U950" s="1251" t="s">
        <v>116</v>
      </c>
      <c r="V950" s="1251" t="s">
        <v>397</v>
      </c>
      <c r="W950" s="1251" t="s">
        <v>1948</v>
      </c>
      <c r="X950" s="1251" t="s">
        <v>2176</v>
      </c>
      <c r="Y950" s="1251">
        <v>604</v>
      </c>
      <c r="Z950" s="1251">
        <v>8</v>
      </c>
      <c r="AA950" s="1251" t="b">
        <v>1</v>
      </c>
    </row>
    <row r="951" spans="1:27" ht="12">
      <c r="A951" s="1251">
        <v>25</v>
      </c>
      <c r="B951" s="1251">
        <v>900</v>
      </c>
      <c r="C951" s="1251" t="s">
        <v>1778</v>
      </c>
      <c r="D951" s="1251">
        <v>604813</v>
      </c>
      <c r="E951" s="1251" t="s">
        <v>2192</v>
      </c>
      <c r="F951" s="1251">
        <v>2019</v>
      </c>
      <c r="G951" s="1252">
        <v>3023.5999999999999</v>
      </c>
      <c r="H951" s="1252">
        <v>4146.4499999999998</v>
      </c>
      <c r="I951" s="1252">
        <v>3495.4299999999998</v>
      </c>
      <c r="J951" s="1252">
        <v>3533.3800000000001</v>
      </c>
      <c r="K951" s="1252">
        <v>3562.3800000000001</v>
      </c>
      <c r="L951" s="1252">
        <v>3270.0900000000001</v>
      </c>
      <c r="M951" s="1252">
        <v>3705.25</v>
      </c>
      <c r="N951" s="1252">
        <v>3967.46</v>
      </c>
      <c r="O951" s="1252">
        <v>3647.71</v>
      </c>
      <c r="P951" s="1252">
        <v>3763.04</v>
      </c>
      <c r="Q951" s="1252">
        <v>3445.4699999999998</v>
      </c>
      <c r="R951" s="1252">
        <v>3491.0999999999999</v>
      </c>
      <c r="S951" s="1252">
        <v>43051.360000000001</v>
      </c>
      <c r="T951" s="1252">
        <v>0</v>
      </c>
      <c r="U951" s="1251" t="s">
        <v>116</v>
      </c>
      <c r="V951" s="1251" t="s">
        <v>397</v>
      </c>
      <c r="W951" s="1251" t="s">
        <v>1948</v>
      </c>
      <c r="X951" s="1251" t="s">
        <v>2176</v>
      </c>
      <c r="Y951" s="1251">
        <v>604</v>
      </c>
      <c r="Z951" s="1251">
        <v>8</v>
      </c>
      <c r="AA951" s="1251" t="b">
        <v>1</v>
      </c>
    </row>
    <row r="952" spans="1:27" ht="12">
      <c r="A952" s="1251">
        <v>25</v>
      </c>
      <c r="B952" s="1251">
        <v>900</v>
      </c>
      <c r="C952" s="1251" t="s">
        <v>1778</v>
      </c>
      <c r="D952" s="1251">
        <v>604822</v>
      </c>
      <c r="E952" s="1251" t="s">
        <v>2193</v>
      </c>
      <c r="F952" s="1251">
        <v>2019</v>
      </c>
      <c r="G952" s="1252">
        <v>-14498.549999999999</v>
      </c>
      <c r="H952" s="1252">
        <v>-9813.5400000000009</v>
      </c>
      <c r="I952" s="1252">
        <v>-9813.5400000000009</v>
      </c>
      <c r="J952" s="1252">
        <v>-10054.9</v>
      </c>
      <c r="K952" s="1252">
        <v>-9939.9799999999996</v>
      </c>
      <c r="L952" s="1252">
        <v>-10652.540000000001</v>
      </c>
      <c r="M952" s="1252">
        <v>-10428.43</v>
      </c>
      <c r="N952" s="1252">
        <v>-15840.9</v>
      </c>
      <c r="O952" s="1252">
        <v>-10560.6</v>
      </c>
      <c r="P952" s="1252">
        <v>-10115.26</v>
      </c>
      <c r="Q952" s="1252">
        <v>-10115.26</v>
      </c>
      <c r="R952" s="1252">
        <v>-10115.26</v>
      </c>
      <c r="S952" s="1252">
        <v>-131948.76000000001</v>
      </c>
      <c r="T952" s="1252">
        <v>0</v>
      </c>
      <c r="U952" s="1251" t="s">
        <v>116</v>
      </c>
      <c r="V952" s="1251" t="s">
        <v>397</v>
      </c>
      <c r="W952" s="1251" t="s">
        <v>1948</v>
      </c>
      <c r="X952" s="1251" t="s">
        <v>2176</v>
      </c>
      <c r="Y952" s="1251">
        <v>604</v>
      </c>
      <c r="Z952" s="1251">
        <v>8</v>
      </c>
      <c r="AA952" s="1251" t="b">
        <v>1</v>
      </c>
    </row>
    <row r="953" spans="1:27" ht="12">
      <c r="A953" s="1251">
        <v>25</v>
      </c>
      <c r="B953" s="1251">
        <v>900</v>
      </c>
      <c r="C953" s="1251" t="s">
        <v>1778</v>
      </c>
      <c r="D953" s="1251">
        <v>604824</v>
      </c>
      <c r="E953" s="1251" t="s">
        <v>2194</v>
      </c>
      <c r="F953" s="1251">
        <v>2019</v>
      </c>
      <c r="G953" s="1252">
        <v>-1168.4000000000001</v>
      </c>
      <c r="H953" s="1252">
        <v>-759.34000000000003</v>
      </c>
      <c r="I953" s="1252">
        <v>-759.34000000000003</v>
      </c>
      <c r="J953" s="1252">
        <v>-732.15999999999997</v>
      </c>
      <c r="K953" s="1252">
        <v>-724.70000000000005</v>
      </c>
      <c r="L953" s="1252">
        <v>-782.72000000000003</v>
      </c>
      <c r="M953" s="1252">
        <v>-772.86000000000001</v>
      </c>
      <c r="N953" s="1252">
        <v>-1288.98</v>
      </c>
      <c r="O953" s="1252">
        <v>-859.32000000000005</v>
      </c>
      <c r="P953" s="1252">
        <v>-827.20000000000005</v>
      </c>
      <c r="Q953" s="1252">
        <v>-827.20000000000005</v>
      </c>
      <c r="R953" s="1252">
        <v>-827.20000000000005</v>
      </c>
      <c r="S953" s="1252">
        <v>-10329.420000000002</v>
      </c>
      <c r="T953" s="1252">
        <v>0</v>
      </c>
      <c r="U953" s="1251" t="s">
        <v>116</v>
      </c>
      <c r="V953" s="1251" t="s">
        <v>397</v>
      </c>
      <c r="W953" s="1251" t="s">
        <v>1948</v>
      </c>
      <c r="X953" s="1251" t="s">
        <v>2176</v>
      </c>
      <c r="Y953" s="1251">
        <v>604</v>
      </c>
      <c r="Z953" s="1251">
        <v>8</v>
      </c>
      <c r="AA953" s="1251" t="b">
        <v>1</v>
      </c>
    </row>
    <row r="954" spans="1:27" ht="12">
      <c r="A954" s="1251">
        <v>25</v>
      </c>
      <c r="B954" s="1251">
        <v>900</v>
      </c>
      <c r="C954" s="1251" t="s">
        <v>1778</v>
      </c>
      <c r="D954" s="1251">
        <v>604828</v>
      </c>
      <c r="E954" s="1251" t="s">
        <v>2195</v>
      </c>
      <c r="F954" s="1251">
        <v>2019</v>
      </c>
      <c r="G954" s="1252">
        <v>83.329999999999998</v>
      </c>
      <c r="H954" s="1252">
        <v>83.329999999999998</v>
      </c>
      <c r="I954" s="1252">
        <v>-34.659999999999997</v>
      </c>
      <c r="J954" s="1252">
        <v>44</v>
      </c>
      <c r="K954" s="1252">
        <v>44</v>
      </c>
      <c r="L954" s="1252">
        <v>44</v>
      </c>
      <c r="M954" s="1252">
        <v>44</v>
      </c>
      <c r="N954" s="1252">
        <v>44</v>
      </c>
      <c r="O954" s="1252">
        <v>44</v>
      </c>
      <c r="P954" s="1252">
        <v>44</v>
      </c>
      <c r="Q954" s="1252">
        <v>44</v>
      </c>
      <c r="R954" s="1252">
        <v>44</v>
      </c>
      <c r="S954" s="1252">
        <v>528</v>
      </c>
      <c r="T954" s="1252">
        <v>0</v>
      </c>
      <c r="U954" s="1251" t="s">
        <v>116</v>
      </c>
      <c r="V954" s="1251" t="s">
        <v>397</v>
      </c>
      <c r="W954" s="1251" t="s">
        <v>1948</v>
      </c>
      <c r="X954" s="1251" t="s">
        <v>2176</v>
      </c>
      <c r="Y954" s="1251">
        <v>604</v>
      </c>
      <c r="Z954" s="1251">
        <v>8</v>
      </c>
      <c r="AA954" s="1251" t="b">
        <v>1</v>
      </c>
    </row>
    <row r="955" spans="1:27" ht="12">
      <c r="A955" s="1251">
        <v>25</v>
      </c>
      <c r="B955" s="1251">
        <v>900</v>
      </c>
      <c r="C955" s="1251" t="s">
        <v>1778</v>
      </c>
      <c r="D955" s="1251">
        <v>604837</v>
      </c>
      <c r="E955" s="1251" t="s">
        <v>2087</v>
      </c>
      <c r="F955" s="1251">
        <v>2019</v>
      </c>
      <c r="G955" s="1252">
        <v>4646.1000000000004</v>
      </c>
      <c r="H955" s="1252">
        <v>8427.2000000000007</v>
      </c>
      <c r="I955" s="1252">
        <v>4660.9300000000003</v>
      </c>
      <c r="J955" s="1252">
        <v>7836.2799999999997</v>
      </c>
      <c r="K955" s="1252">
        <v>8406.8199999999997</v>
      </c>
      <c r="L955" s="1252">
        <v>10711.91</v>
      </c>
      <c r="M955" s="1252">
        <v>8387.4799999999996</v>
      </c>
      <c r="N955" s="1252">
        <v>7647.3800000000001</v>
      </c>
      <c r="O955" s="1252">
        <v>7100.1400000000003</v>
      </c>
      <c r="P955" s="1252">
        <v>7054.5699999999997</v>
      </c>
      <c r="Q955" s="1252">
        <v>7477.5100000000002</v>
      </c>
      <c r="R955" s="1252">
        <v>11203.219999999999</v>
      </c>
      <c r="S955" s="1252">
        <v>93559.539999999994</v>
      </c>
      <c r="T955" s="1252">
        <v>0</v>
      </c>
      <c r="U955" s="1251" t="s">
        <v>116</v>
      </c>
      <c r="V955" s="1251" t="s">
        <v>397</v>
      </c>
      <c r="W955" s="1251" t="s">
        <v>1948</v>
      </c>
      <c r="X955" s="1251" t="s">
        <v>2176</v>
      </c>
      <c r="Y955" s="1251">
        <v>604</v>
      </c>
      <c r="Z955" s="1251">
        <v>8</v>
      </c>
      <c r="AA955" s="1251" t="b">
        <v>1</v>
      </c>
    </row>
    <row r="956" spans="1:27" ht="12">
      <c r="A956" s="1251">
        <v>25</v>
      </c>
      <c r="B956" s="1251">
        <v>900</v>
      </c>
      <c r="C956" s="1251" t="s">
        <v>1778</v>
      </c>
      <c r="D956" s="1251">
        <v>604838</v>
      </c>
      <c r="E956" s="1251" t="s">
        <v>2196</v>
      </c>
      <c r="F956" s="1251">
        <v>2019</v>
      </c>
      <c r="G956" s="1252">
        <v>8681</v>
      </c>
      <c r="H956" s="1252">
        <v>8681</v>
      </c>
      <c r="I956" s="1252">
        <v>8681</v>
      </c>
      <c r="J956" s="1252">
        <v>8681</v>
      </c>
      <c r="K956" s="1252">
        <v>8681</v>
      </c>
      <c r="L956" s="1252">
        <v>8681</v>
      </c>
      <c r="M956" s="1252">
        <v>8681</v>
      </c>
      <c r="N956" s="1252">
        <v>8681</v>
      </c>
      <c r="O956" s="1252">
        <v>8681</v>
      </c>
      <c r="P956" s="1252">
        <v>8681</v>
      </c>
      <c r="Q956" s="1252">
        <v>8681</v>
      </c>
      <c r="R956" s="1252">
        <v>8681</v>
      </c>
      <c r="S956" s="1252">
        <v>104172</v>
      </c>
      <c r="T956" s="1252">
        <v>0</v>
      </c>
      <c r="U956" s="1251" t="s">
        <v>116</v>
      </c>
      <c r="V956" s="1251" t="s">
        <v>397</v>
      </c>
      <c r="W956" s="1251" t="s">
        <v>1948</v>
      </c>
      <c r="X956" s="1251" t="s">
        <v>2176</v>
      </c>
      <c r="Y956" s="1251">
        <v>604</v>
      </c>
      <c r="Z956" s="1251">
        <v>8</v>
      </c>
      <c r="AA956" s="1251" t="b">
        <v>1</v>
      </c>
    </row>
    <row r="957" spans="1:27" ht="12">
      <c r="A957" s="1251">
        <v>25</v>
      </c>
      <c r="B957" s="1251">
        <v>900</v>
      </c>
      <c r="C957" s="1251" t="s">
        <v>1778</v>
      </c>
      <c r="D957" s="1251">
        <v>604840</v>
      </c>
      <c r="E957" s="1251" t="s">
        <v>2197</v>
      </c>
      <c r="F957" s="1251">
        <v>2019</v>
      </c>
      <c r="G957" s="1252">
        <v>1136.74</v>
      </c>
      <c r="H957" s="1252">
        <v>1134.1400000000001</v>
      </c>
      <c r="I957" s="1252">
        <v>1118.0799999999999</v>
      </c>
      <c r="J957" s="1252">
        <v>1142.74</v>
      </c>
      <c r="K957" s="1252">
        <v>1112.98</v>
      </c>
      <c r="L957" s="1252">
        <v>1063.48</v>
      </c>
      <c r="M957" s="1252">
        <v>1114.71</v>
      </c>
      <c r="N957" s="1252">
        <v>1089.4300000000001</v>
      </c>
      <c r="O957" s="1252">
        <v>1060.75</v>
      </c>
      <c r="P957" s="1252">
        <v>1074.98</v>
      </c>
      <c r="Q957" s="1252">
        <v>1102.8599999999999</v>
      </c>
      <c r="R957" s="1252">
        <v>1074.72</v>
      </c>
      <c r="S957" s="1252">
        <v>13225.609999999999</v>
      </c>
      <c r="T957" s="1252">
        <v>0</v>
      </c>
      <c r="U957" s="1251" t="s">
        <v>116</v>
      </c>
      <c r="V957" s="1251" t="s">
        <v>397</v>
      </c>
      <c r="W957" s="1251" t="s">
        <v>1948</v>
      </c>
      <c r="X957" s="1251" t="s">
        <v>2176</v>
      </c>
      <c r="Y957" s="1251">
        <v>604</v>
      </c>
      <c r="Z957" s="1251">
        <v>8</v>
      </c>
      <c r="AA957" s="1251" t="b">
        <v>1</v>
      </c>
    </row>
    <row r="958" spans="1:27" ht="12">
      <c r="A958" s="1251">
        <v>25</v>
      </c>
      <c r="B958" s="1251">
        <v>900</v>
      </c>
      <c r="C958" s="1251" t="s">
        <v>1778</v>
      </c>
      <c r="D958" s="1251">
        <v>604842</v>
      </c>
      <c r="E958" s="1251" t="s">
        <v>2198</v>
      </c>
      <c r="F958" s="1251">
        <v>2019</v>
      </c>
      <c r="G958" s="1252">
        <v>1646.0999999999999</v>
      </c>
      <c r="H958" s="1252">
        <v>1710.3800000000001</v>
      </c>
      <c r="I958" s="1252">
        <v>1666.9000000000001</v>
      </c>
      <c r="J958" s="1252">
        <v>1702.8499999999999</v>
      </c>
      <c r="K958" s="1252">
        <v>1651.6600000000001</v>
      </c>
      <c r="L958" s="1252">
        <v>1535.8</v>
      </c>
      <c r="M958" s="1252">
        <v>1535.8399999999999</v>
      </c>
      <c r="N958" s="1252">
        <v>1506.53</v>
      </c>
      <c r="O958" s="1252">
        <v>1467.1500000000001</v>
      </c>
      <c r="P958" s="1252">
        <v>1403.1400000000001</v>
      </c>
      <c r="Q958" s="1252">
        <v>1430.6099999999999</v>
      </c>
      <c r="R958" s="1252">
        <v>1365.7</v>
      </c>
      <c r="S958" s="1252">
        <v>18622.66</v>
      </c>
      <c r="T958" s="1252">
        <v>0</v>
      </c>
      <c r="U958" s="1251" t="s">
        <v>116</v>
      </c>
      <c r="V958" s="1251" t="s">
        <v>397</v>
      </c>
      <c r="W958" s="1251" t="s">
        <v>1948</v>
      </c>
      <c r="X958" s="1251" t="s">
        <v>2176</v>
      </c>
      <c r="Y958" s="1251">
        <v>604</v>
      </c>
      <c r="Z958" s="1251">
        <v>8</v>
      </c>
      <c r="AA958" s="1251" t="b">
        <v>1</v>
      </c>
    </row>
    <row r="959" spans="1:27" ht="12">
      <c r="A959" s="1251">
        <v>25</v>
      </c>
      <c r="B959" s="1251">
        <v>900</v>
      </c>
      <c r="C959" s="1251" t="s">
        <v>1778</v>
      </c>
      <c r="D959" s="1251">
        <v>604855</v>
      </c>
      <c r="E959" s="1251" t="s">
        <v>2199</v>
      </c>
      <c r="F959" s="1251">
        <v>2019</v>
      </c>
      <c r="G959" s="1252">
        <v>0</v>
      </c>
      <c r="H959" s="1252">
        <v>831.60000000000002</v>
      </c>
      <c r="I959" s="1252">
        <v>0</v>
      </c>
      <c r="J959" s="1252">
        <v>0</v>
      </c>
      <c r="K959" s="1252">
        <v>831.60000000000002</v>
      </c>
      <c r="L959" s="1252">
        <v>0</v>
      </c>
      <c r="M959" s="1252">
        <v>564.29999999999995</v>
      </c>
      <c r="N959" s="1252">
        <v>273.24000000000001</v>
      </c>
      <c r="O959" s="1252">
        <v>273.24000000000001</v>
      </c>
      <c r="P959" s="1252">
        <v>0</v>
      </c>
      <c r="Q959" s="1252">
        <v>273.24000000000001</v>
      </c>
      <c r="R959" s="1252">
        <v>1448.24</v>
      </c>
      <c r="S959" s="1252">
        <v>4495.4599999999991</v>
      </c>
      <c r="T959" s="1252">
        <v>0</v>
      </c>
      <c r="U959" s="1251" t="s">
        <v>116</v>
      </c>
      <c r="V959" s="1251" t="s">
        <v>397</v>
      </c>
      <c r="W959" s="1251" t="s">
        <v>1948</v>
      </c>
      <c r="X959" s="1251" t="s">
        <v>2176</v>
      </c>
      <c r="Y959" s="1251">
        <v>604</v>
      </c>
      <c r="Z959" s="1251">
        <v>8</v>
      </c>
      <c r="AA959" s="1251" t="b">
        <v>1</v>
      </c>
    </row>
    <row r="960" spans="1:27" ht="12">
      <c r="A960" s="1251">
        <v>25</v>
      </c>
      <c r="B960" s="1251">
        <v>900</v>
      </c>
      <c r="C960" s="1251" t="s">
        <v>1778</v>
      </c>
      <c r="D960" s="1251">
        <v>604857</v>
      </c>
      <c r="E960" s="1251" t="s">
        <v>2079</v>
      </c>
      <c r="F960" s="1251">
        <v>2019</v>
      </c>
      <c r="G960" s="1252">
        <v>0</v>
      </c>
      <c r="H960" s="1252">
        <v>0</v>
      </c>
      <c r="I960" s="1252">
        <v>322.33999999999997</v>
      </c>
      <c r="J960" s="1252">
        <v>0</v>
      </c>
      <c r="K960" s="1252">
        <v>124.7</v>
      </c>
      <c r="L960" s="1252">
        <v>124.7</v>
      </c>
      <c r="M960" s="1252">
        <v>0</v>
      </c>
      <c r="N960" s="1252">
        <v>0</v>
      </c>
      <c r="O960" s="1252">
        <v>124.7</v>
      </c>
      <c r="P960" s="1252">
        <v>133.28</v>
      </c>
      <c r="Q960" s="1252">
        <v>0</v>
      </c>
      <c r="R960" s="1252">
        <v>0</v>
      </c>
      <c r="S960" s="1252">
        <v>829.72000000000003</v>
      </c>
      <c r="T960" s="1252">
        <v>0</v>
      </c>
      <c r="U960" s="1251" t="s">
        <v>116</v>
      </c>
      <c r="V960" s="1251" t="s">
        <v>397</v>
      </c>
      <c r="W960" s="1251" t="s">
        <v>1948</v>
      </c>
      <c r="X960" s="1251" t="s">
        <v>2176</v>
      </c>
      <c r="Y960" s="1251">
        <v>604</v>
      </c>
      <c r="Z960" s="1251">
        <v>8</v>
      </c>
      <c r="AA960" s="1251" t="b">
        <v>1</v>
      </c>
    </row>
    <row r="961" spans="1:27" ht="12">
      <c r="A961" s="1251">
        <v>25</v>
      </c>
      <c r="B961" s="1251">
        <v>900</v>
      </c>
      <c r="C961" s="1251" t="s">
        <v>1778</v>
      </c>
      <c r="D961" s="1251">
        <v>604867</v>
      </c>
      <c r="E961" s="1251" t="s">
        <v>2046</v>
      </c>
      <c r="F961" s="1251">
        <v>2019</v>
      </c>
      <c r="G961" s="1252">
        <v>1620</v>
      </c>
      <c r="H961" s="1252">
        <v>0</v>
      </c>
      <c r="I961" s="1252">
        <v>1620</v>
      </c>
      <c r="J961" s="1252">
        <v>0</v>
      </c>
      <c r="K961" s="1252">
        <v>3640</v>
      </c>
      <c r="L961" s="1252">
        <v>0</v>
      </c>
      <c r="M961" s="1252">
        <v>0</v>
      </c>
      <c r="N961" s="1252">
        <v>2272.5</v>
      </c>
      <c r="O961" s="1252">
        <v>0</v>
      </c>
      <c r="P961" s="1252">
        <v>0</v>
      </c>
      <c r="Q961" s="1252">
        <v>0</v>
      </c>
      <c r="R961" s="1252">
        <v>390</v>
      </c>
      <c r="S961" s="1252">
        <v>9542.5</v>
      </c>
      <c r="T961" s="1252">
        <v>0</v>
      </c>
      <c r="U961" s="1251" t="s">
        <v>116</v>
      </c>
      <c r="V961" s="1251" t="s">
        <v>397</v>
      </c>
      <c r="W961" s="1251" t="s">
        <v>1948</v>
      </c>
      <c r="X961" s="1251" t="s">
        <v>2176</v>
      </c>
      <c r="Y961" s="1251">
        <v>604</v>
      </c>
      <c r="Z961" s="1251">
        <v>8</v>
      </c>
      <c r="AA961" s="1251" t="b">
        <v>1</v>
      </c>
    </row>
    <row r="962" spans="1:27" ht="12">
      <c r="A962" s="1251">
        <v>25</v>
      </c>
      <c r="B962" s="1251">
        <v>900</v>
      </c>
      <c r="C962" s="1251" t="s">
        <v>1778</v>
      </c>
      <c r="D962" s="1251">
        <v>604871</v>
      </c>
      <c r="E962" s="1251" t="s">
        <v>1949</v>
      </c>
      <c r="F962" s="1251">
        <v>2019</v>
      </c>
      <c r="G962" s="1252">
        <v>0</v>
      </c>
      <c r="H962" s="1252">
        <v>0</v>
      </c>
      <c r="I962" s="1252">
        <v>0</v>
      </c>
      <c r="J962" s="1252">
        <v>0</v>
      </c>
      <c r="K962" s="1252">
        <v>0</v>
      </c>
      <c r="L962" s="1252">
        <v>0</v>
      </c>
      <c r="M962" s="1252">
        <v>0</v>
      </c>
      <c r="N962" s="1252">
        <v>0</v>
      </c>
      <c r="O962" s="1252">
        <v>900.45000000000005</v>
      </c>
      <c r="P962" s="1252">
        <v>0</v>
      </c>
      <c r="Q962" s="1252">
        <v>0</v>
      </c>
      <c r="R962" s="1252">
        <v>0</v>
      </c>
      <c r="S962" s="1252">
        <v>900.45000000000005</v>
      </c>
      <c r="T962" s="1252">
        <v>0</v>
      </c>
      <c r="U962" s="1251" t="s">
        <v>116</v>
      </c>
      <c r="V962" s="1251" t="s">
        <v>397</v>
      </c>
      <c r="W962" s="1251" t="s">
        <v>1948</v>
      </c>
      <c r="X962" s="1251" t="s">
        <v>2176</v>
      </c>
      <c r="Y962" s="1251">
        <v>604</v>
      </c>
      <c r="Z962" s="1251">
        <v>8</v>
      </c>
      <c r="AA962" s="1251" t="b">
        <v>1</v>
      </c>
    </row>
    <row r="963" spans="1:27" ht="12">
      <c r="A963" s="1251">
        <v>25</v>
      </c>
      <c r="B963" s="1251">
        <v>900</v>
      </c>
      <c r="C963" s="1251" t="s">
        <v>1778</v>
      </c>
      <c r="D963" s="1251">
        <v>604891</v>
      </c>
      <c r="E963" s="1251" t="s">
        <v>2200</v>
      </c>
      <c r="F963" s="1251">
        <v>2019</v>
      </c>
      <c r="G963" s="1252">
        <v>1151.8900000000001</v>
      </c>
      <c r="H963" s="1252">
        <v>1033.3299999999999</v>
      </c>
      <c r="I963" s="1252">
        <v>1342.1199999999999</v>
      </c>
      <c r="J963" s="1252">
        <v>837.17999999999995</v>
      </c>
      <c r="K963" s="1252">
        <v>748.94000000000005</v>
      </c>
      <c r="L963" s="1252">
        <v>0</v>
      </c>
      <c r="M963" s="1252">
        <v>553.22000000000003</v>
      </c>
      <c r="N963" s="1252">
        <v>644.38999999999999</v>
      </c>
      <c r="O963" s="1252">
        <v>158.19</v>
      </c>
      <c r="P963" s="1252">
        <v>0</v>
      </c>
      <c r="Q963" s="1252">
        <v>316.38</v>
      </c>
      <c r="R963" s="1252">
        <v>3196.1599999999999</v>
      </c>
      <c r="S963" s="1252">
        <v>9981.8000000000011</v>
      </c>
      <c r="T963" s="1252">
        <v>0</v>
      </c>
      <c r="U963" s="1251" t="s">
        <v>116</v>
      </c>
      <c r="V963" s="1251" t="s">
        <v>397</v>
      </c>
      <c r="W963" s="1251" t="s">
        <v>1948</v>
      </c>
      <c r="X963" s="1251" t="s">
        <v>2176</v>
      </c>
      <c r="Y963" s="1251">
        <v>604</v>
      </c>
      <c r="Z963" s="1251">
        <v>8</v>
      </c>
      <c r="AA963" s="1251" t="b">
        <v>1</v>
      </c>
    </row>
    <row r="964" spans="1:27" ht="12">
      <c r="A964" s="1251">
        <v>25</v>
      </c>
      <c r="B964" s="1251">
        <v>900</v>
      </c>
      <c r="C964" s="1251" t="s">
        <v>1778</v>
      </c>
      <c r="D964" s="1251">
        <v>620400</v>
      </c>
      <c r="E964" s="1251" t="s">
        <v>1969</v>
      </c>
      <c r="F964" s="1251">
        <v>2019</v>
      </c>
      <c r="G964" s="1252">
        <v>0</v>
      </c>
      <c r="H964" s="1252">
        <v>0</v>
      </c>
      <c r="I964" s="1252">
        <v>0</v>
      </c>
      <c r="J964" s="1252">
        <v>0</v>
      </c>
      <c r="K964" s="1252">
        <v>0</v>
      </c>
      <c r="L964" s="1252">
        <v>0</v>
      </c>
      <c r="M964" s="1252">
        <v>0</v>
      </c>
      <c r="N964" s="1252">
        <v>0</v>
      </c>
      <c r="O964" s="1252">
        <v>0</v>
      </c>
      <c r="P964" s="1252">
        <v>0</v>
      </c>
      <c r="Q964" s="1252">
        <v>0</v>
      </c>
      <c r="R964" s="1252">
        <v>0</v>
      </c>
      <c r="S964" s="1252">
        <v>0</v>
      </c>
      <c r="T964" s="1252">
        <v>0</v>
      </c>
      <c r="U964" s="1251" t="s">
        <v>116</v>
      </c>
      <c r="V964" s="1251" t="s">
        <v>397</v>
      </c>
      <c r="W964" s="1251" t="s">
        <v>1966</v>
      </c>
      <c r="X964" s="1251" t="s">
        <v>2176</v>
      </c>
      <c r="Y964" s="1251">
        <v>620</v>
      </c>
      <c r="Z964" s="1251">
        <v>4</v>
      </c>
      <c r="AA964" s="1251" t="b">
        <v>1</v>
      </c>
    </row>
    <row r="965" spans="1:27" ht="12">
      <c r="A965" s="1251">
        <v>25</v>
      </c>
      <c r="B965" s="1251">
        <v>900</v>
      </c>
      <c r="C965" s="1251" t="s">
        <v>1778</v>
      </c>
      <c r="D965" s="1251">
        <v>620500</v>
      </c>
      <c r="E965" s="1251" t="s">
        <v>2051</v>
      </c>
      <c r="F965" s="1251">
        <v>2019</v>
      </c>
      <c r="G965" s="1252">
        <v>0</v>
      </c>
      <c r="H965" s="1252">
        <v>0</v>
      </c>
      <c r="I965" s="1252">
        <v>0</v>
      </c>
      <c r="J965" s="1252">
        <v>0</v>
      </c>
      <c r="K965" s="1252">
        <v>0</v>
      </c>
      <c r="L965" s="1252">
        <v>0</v>
      </c>
      <c r="M965" s="1252">
        <v>0</v>
      </c>
      <c r="N965" s="1252">
        <v>0</v>
      </c>
      <c r="O965" s="1252">
        <v>0</v>
      </c>
      <c r="P965" s="1252">
        <v>0</v>
      </c>
      <c r="Q965" s="1252">
        <v>0</v>
      </c>
      <c r="R965" s="1252">
        <v>0</v>
      </c>
      <c r="S965" s="1252">
        <v>0</v>
      </c>
      <c r="T965" s="1252">
        <v>0</v>
      </c>
      <c r="U965" s="1251" t="s">
        <v>116</v>
      </c>
      <c r="V965" s="1251" t="s">
        <v>397</v>
      </c>
      <c r="W965" s="1251" t="s">
        <v>1966</v>
      </c>
      <c r="X965" s="1251" t="s">
        <v>2176</v>
      </c>
      <c r="Y965" s="1251">
        <v>620</v>
      </c>
      <c r="Z965" s="1251">
        <v>5</v>
      </c>
      <c r="AA965" s="1251" t="b">
        <v>1</v>
      </c>
    </row>
    <row r="966" spans="1:27" ht="12">
      <c r="A966" s="1251">
        <v>25</v>
      </c>
      <c r="B966" s="1251">
        <v>900</v>
      </c>
      <c r="C966" s="1251" t="s">
        <v>1778</v>
      </c>
      <c r="D966" s="1251">
        <v>620613</v>
      </c>
      <c r="E966" s="1251" t="s">
        <v>1979</v>
      </c>
      <c r="F966" s="1251">
        <v>2019</v>
      </c>
      <c r="G966" s="1252">
        <v>0</v>
      </c>
      <c r="H966" s="1252">
        <v>0</v>
      </c>
      <c r="I966" s="1252">
        <v>0</v>
      </c>
      <c r="J966" s="1252">
        <v>492</v>
      </c>
      <c r="K966" s="1252">
        <v>0</v>
      </c>
      <c r="L966" s="1252">
        <v>0</v>
      </c>
      <c r="M966" s="1252">
        <v>0</v>
      </c>
      <c r="N966" s="1252">
        <v>0</v>
      </c>
      <c r="O966" s="1252">
        <v>0</v>
      </c>
      <c r="P966" s="1252">
        <v>0</v>
      </c>
      <c r="Q966" s="1252">
        <v>0</v>
      </c>
      <c r="R966" s="1252">
        <v>0</v>
      </c>
      <c r="S966" s="1252">
        <v>492</v>
      </c>
      <c r="T966" s="1252">
        <v>0</v>
      </c>
      <c r="U966" s="1251" t="s">
        <v>116</v>
      </c>
      <c r="V966" s="1251" t="s">
        <v>397</v>
      </c>
      <c r="W966" s="1251" t="s">
        <v>1966</v>
      </c>
      <c r="X966" s="1251" t="s">
        <v>2176</v>
      </c>
      <c r="Y966" s="1251">
        <v>620</v>
      </c>
      <c r="Z966" s="1251">
        <v>6</v>
      </c>
      <c r="AA966" s="1251" t="b">
        <v>1</v>
      </c>
    </row>
    <row r="967" spans="1:27" ht="12">
      <c r="A967" s="1251">
        <v>25</v>
      </c>
      <c r="B967" s="1251">
        <v>900</v>
      </c>
      <c r="C967" s="1251" t="s">
        <v>1778</v>
      </c>
      <c r="D967" s="1251">
        <v>632800</v>
      </c>
      <c r="E967" s="1251" t="s">
        <v>2201</v>
      </c>
      <c r="F967" s="1251">
        <v>2019</v>
      </c>
      <c r="G967" s="1252">
        <v>17922.599999999999</v>
      </c>
      <c r="H967" s="1252">
        <v>9074</v>
      </c>
      <c r="I967" s="1252">
        <v>9074</v>
      </c>
      <c r="J967" s="1252">
        <v>9074</v>
      </c>
      <c r="K967" s="1252">
        <v>9074</v>
      </c>
      <c r="L967" s="1252">
        <v>9074</v>
      </c>
      <c r="M967" s="1252">
        <v>24074</v>
      </c>
      <c r="N967" s="1252">
        <v>10624</v>
      </c>
      <c r="O967" s="1252">
        <v>-4538</v>
      </c>
      <c r="P967" s="1252">
        <v>10462</v>
      </c>
      <c r="Q967" s="1252">
        <v>10462</v>
      </c>
      <c r="R967" s="1252">
        <v>11427.950000000001</v>
      </c>
      <c r="S967" s="1252">
        <v>125804.55</v>
      </c>
      <c r="T967" s="1252">
        <v>0</v>
      </c>
      <c r="U967" s="1251" t="s">
        <v>116</v>
      </c>
      <c r="V967" s="1251" t="s">
        <v>397</v>
      </c>
      <c r="W967" s="1251" t="s">
        <v>2112</v>
      </c>
      <c r="X967" s="1251" t="s">
        <v>2176</v>
      </c>
      <c r="Y967" s="1251">
        <v>632</v>
      </c>
      <c r="Z967" s="1251">
        <v>8</v>
      </c>
      <c r="AA967" s="1251" t="b">
        <v>1</v>
      </c>
    </row>
    <row r="968" spans="1:27" ht="12">
      <c r="A968" s="1251">
        <v>25</v>
      </c>
      <c r="B968" s="1251">
        <v>900</v>
      </c>
      <c r="C968" s="1251" t="s">
        <v>1778</v>
      </c>
      <c r="D968" s="1251">
        <v>633800</v>
      </c>
      <c r="E968" s="1251" t="s">
        <v>2202</v>
      </c>
      <c r="F968" s="1251">
        <v>2019</v>
      </c>
      <c r="G968" s="1252">
        <v>13092</v>
      </c>
      <c r="H968" s="1252">
        <v>16798</v>
      </c>
      <c r="I968" s="1252">
        <v>12867.969999999999</v>
      </c>
      <c r="J968" s="1252">
        <v>12000</v>
      </c>
      <c r="K968" s="1252">
        <v>36997.949999999997</v>
      </c>
      <c r="L968" s="1252">
        <v>15435.459999999999</v>
      </c>
      <c r="M968" s="1252">
        <v>16000</v>
      </c>
      <c r="N968" s="1252">
        <v>10354.280000000001</v>
      </c>
      <c r="O968" s="1252">
        <v>16000</v>
      </c>
      <c r="P968" s="1252">
        <v>10790.34</v>
      </c>
      <c r="Q968" s="1252">
        <v>21214.98</v>
      </c>
      <c r="R968" s="1252">
        <v>-1727</v>
      </c>
      <c r="S968" s="1252">
        <v>179823.98000000001</v>
      </c>
      <c r="T968" s="1252">
        <v>0</v>
      </c>
      <c r="U968" s="1251" t="s">
        <v>116</v>
      </c>
      <c r="V968" s="1251" t="s">
        <v>397</v>
      </c>
      <c r="W968" s="1251" t="s">
        <v>2203</v>
      </c>
      <c r="X968" s="1251" t="s">
        <v>2176</v>
      </c>
      <c r="Y968" s="1251">
        <v>633</v>
      </c>
      <c r="Z968" s="1251">
        <v>8</v>
      </c>
      <c r="AA968" s="1251" t="b">
        <v>1</v>
      </c>
    </row>
    <row r="969" spans="1:27" ht="12">
      <c r="A969" s="1251">
        <v>25</v>
      </c>
      <c r="B969" s="1251">
        <v>900</v>
      </c>
      <c r="C969" s="1251" t="s">
        <v>1778</v>
      </c>
      <c r="D969" s="1251">
        <v>634800</v>
      </c>
      <c r="E969" s="1251" t="s">
        <v>2204</v>
      </c>
      <c r="F969" s="1251">
        <v>2019</v>
      </c>
      <c r="G969" s="1252">
        <v>2099</v>
      </c>
      <c r="H969" s="1252">
        <v>2099</v>
      </c>
      <c r="I969" s="1252">
        <v>3147</v>
      </c>
      <c r="J969" s="1252">
        <v>2206</v>
      </c>
      <c r="K969" s="1252">
        <v>2206</v>
      </c>
      <c r="L969" s="1252">
        <v>2206</v>
      </c>
      <c r="M969" s="1252">
        <v>2206</v>
      </c>
      <c r="N969" s="1252">
        <v>2206</v>
      </c>
      <c r="O969" s="1252">
        <v>3311</v>
      </c>
      <c r="P969" s="1252">
        <v>2206</v>
      </c>
      <c r="Q969" s="1252">
        <v>2206</v>
      </c>
      <c r="R969" s="1252">
        <v>2206</v>
      </c>
      <c r="S969" s="1252">
        <v>28304</v>
      </c>
      <c r="T969" s="1252">
        <v>0</v>
      </c>
      <c r="U969" s="1251" t="s">
        <v>116</v>
      </c>
      <c r="V969" s="1251" t="s">
        <v>397</v>
      </c>
      <c r="W969" s="1251" t="s">
        <v>2114</v>
      </c>
      <c r="X969" s="1251" t="s">
        <v>2176</v>
      </c>
      <c r="Y969" s="1251">
        <v>634</v>
      </c>
      <c r="Z969" s="1251">
        <v>8</v>
      </c>
      <c r="AA969" s="1251" t="b">
        <v>1</v>
      </c>
    </row>
    <row r="970" spans="1:27" ht="12">
      <c r="A970" s="1251">
        <v>25</v>
      </c>
      <c r="B970" s="1251">
        <v>900</v>
      </c>
      <c r="C970" s="1251" t="s">
        <v>1778</v>
      </c>
      <c r="D970" s="1251">
        <v>634810</v>
      </c>
      <c r="E970" s="1251" t="s">
        <v>2205</v>
      </c>
      <c r="F970" s="1251">
        <v>2019</v>
      </c>
      <c r="G970" s="1252">
        <v>0</v>
      </c>
      <c r="H970" s="1252">
        <v>0</v>
      </c>
      <c r="I970" s="1252">
        <v>0</v>
      </c>
      <c r="J970" s="1252">
        <v>0</v>
      </c>
      <c r="K970" s="1252">
        <v>0</v>
      </c>
      <c r="L970" s="1252">
        <v>0</v>
      </c>
      <c r="M970" s="1252">
        <v>0</v>
      </c>
      <c r="N970" s="1252">
        <v>870.05999999999995</v>
      </c>
      <c r="O970" s="1252">
        <v>0</v>
      </c>
      <c r="P970" s="1252">
        <v>0</v>
      </c>
      <c r="Q970" s="1252">
        <v>-870.05999999999995</v>
      </c>
      <c r="R970" s="1252">
        <v>0</v>
      </c>
      <c r="S970" s="1252">
        <v>0</v>
      </c>
      <c r="T970" s="1252">
        <v>0</v>
      </c>
      <c r="U970" s="1251" t="s">
        <v>116</v>
      </c>
      <c r="V970" s="1251" t="s">
        <v>397</v>
      </c>
      <c r="W970" s="1251" t="s">
        <v>2114</v>
      </c>
      <c r="X970" s="1251" t="s">
        <v>2176</v>
      </c>
      <c r="Y970" s="1251">
        <v>634</v>
      </c>
      <c r="Z970" s="1251">
        <v>8</v>
      </c>
      <c r="AA970" s="1251" t="b">
        <v>1</v>
      </c>
    </row>
    <row r="971" spans="1:27" ht="12">
      <c r="A971" s="1251">
        <v>25</v>
      </c>
      <c r="B971" s="1251">
        <v>900</v>
      </c>
      <c r="C971" s="1251" t="s">
        <v>1778</v>
      </c>
      <c r="D971" s="1251">
        <v>634900</v>
      </c>
      <c r="E971" s="1251" t="s">
        <v>2060</v>
      </c>
      <c r="F971" s="1251">
        <v>2019</v>
      </c>
      <c r="G971" s="1252">
        <v>141021.16</v>
      </c>
      <c r="H971" s="1252">
        <v>165986.41</v>
      </c>
      <c r="I971" s="1252">
        <v>216476.51999999999</v>
      </c>
      <c r="J971" s="1252">
        <v>180679.09</v>
      </c>
      <c r="K971" s="1252">
        <v>153338.69</v>
      </c>
      <c r="L971" s="1252">
        <v>165368.57000000001</v>
      </c>
      <c r="M971" s="1252">
        <v>163952.23999999999</v>
      </c>
      <c r="N971" s="1252">
        <v>151659.98999999999</v>
      </c>
      <c r="O971" s="1252">
        <v>202458.75</v>
      </c>
      <c r="P971" s="1252">
        <v>136143.10999999999</v>
      </c>
      <c r="Q971" s="1252">
        <v>136712.34</v>
      </c>
      <c r="R971" s="1252">
        <v>264184.08000000002</v>
      </c>
      <c r="S971" s="1252">
        <v>2077980.95</v>
      </c>
      <c r="T971" s="1252">
        <v>0</v>
      </c>
      <c r="U971" s="1251" t="s">
        <v>116</v>
      </c>
      <c r="V971" s="1251" t="s">
        <v>397</v>
      </c>
      <c r="W971" s="1251" t="s">
        <v>2061</v>
      </c>
      <c r="X971" s="1251" t="s">
        <v>2176</v>
      </c>
      <c r="Y971" s="1251">
        <v>634</v>
      </c>
      <c r="Z971" s="1251">
        <v>9</v>
      </c>
      <c r="AA971" s="1251" t="b">
        <v>1</v>
      </c>
    </row>
    <row r="972" spans="1:27" ht="12">
      <c r="A972" s="1251">
        <v>25</v>
      </c>
      <c r="B972" s="1251">
        <v>900</v>
      </c>
      <c r="C972" s="1251" t="s">
        <v>1778</v>
      </c>
      <c r="D972" s="1251">
        <v>636600</v>
      </c>
      <c r="E972" s="1251" t="s">
        <v>1990</v>
      </c>
      <c r="F972" s="1251">
        <v>2019</v>
      </c>
      <c r="G972" s="1252">
        <v>0</v>
      </c>
      <c r="H972" s="1252">
        <v>0</v>
      </c>
      <c r="I972" s="1252">
        <v>561.29999999999995</v>
      </c>
      <c r="J972" s="1252">
        <v>-561.29999999999995</v>
      </c>
      <c r="K972" s="1252">
        <v>0</v>
      </c>
      <c r="L972" s="1252">
        <v>0</v>
      </c>
      <c r="M972" s="1252">
        <v>0</v>
      </c>
      <c r="N972" s="1252">
        <v>0</v>
      </c>
      <c r="O972" s="1252">
        <v>0</v>
      </c>
      <c r="P972" s="1252">
        <v>0</v>
      </c>
      <c r="Q972" s="1252">
        <v>0</v>
      </c>
      <c r="R972" s="1252">
        <v>0</v>
      </c>
      <c r="S972" s="1252">
        <v>0</v>
      </c>
      <c r="T972" s="1252">
        <v>0</v>
      </c>
      <c r="U972" s="1251" t="s">
        <v>116</v>
      </c>
      <c r="V972" s="1251" t="s">
        <v>397</v>
      </c>
      <c r="W972" s="1251" t="s">
        <v>1986</v>
      </c>
      <c r="X972" s="1251" t="s">
        <v>2176</v>
      </c>
      <c r="Y972" s="1251">
        <v>636</v>
      </c>
      <c r="Z972" s="1251">
        <v>6</v>
      </c>
      <c r="AA972" s="1251" t="b">
        <v>1</v>
      </c>
    </row>
    <row r="973" spans="1:27" ht="12">
      <c r="A973" s="1251">
        <v>25</v>
      </c>
      <c r="B973" s="1251">
        <v>900</v>
      </c>
      <c r="C973" s="1251" t="s">
        <v>1778</v>
      </c>
      <c r="D973" s="1251">
        <v>636610</v>
      </c>
      <c r="E973" s="1251" t="s">
        <v>1994</v>
      </c>
      <c r="F973" s="1251">
        <v>2019</v>
      </c>
      <c r="G973" s="1252">
        <v>0</v>
      </c>
      <c r="H973" s="1252">
        <v>0</v>
      </c>
      <c r="I973" s="1252">
        <v>17374.389999999999</v>
      </c>
      <c r="J973" s="1252">
        <v>0</v>
      </c>
      <c r="K973" s="1252">
        <v>0</v>
      </c>
      <c r="L973" s="1252">
        <v>0</v>
      </c>
      <c r="M973" s="1252">
        <v>0</v>
      </c>
      <c r="N973" s="1252">
        <v>0</v>
      </c>
      <c r="O973" s="1252">
        <v>0</v>
      </c>
      <c r="P973" s="1252">
        <v>0</v>
      </c>
      <c r="Q973" s="1252">
        <v>0</v>
      </c>
      <c r="R973" s="1252">
        <v>0</v>
      </c>
      <c r="S973" s="1252">
        <v>17374.389999999999</v>
      </c>
      <c r="T973" s="1252">
        <v>0</v>
      </c>
      <c r="U973" s="1251" t="s">
        <v>116</v>
      </c>
      <c r="V973" s="1251" t="s">
        <v>397</v>
      </c>
      <c r="W973" s="1251" t="s">
        <v>1986</v>
      </c>
      <c r="X973" s="1251" t="s">
        <v>2176</v>
      </c>
      <c r="Y973" s="1251">
        <v>636</v>
      </c>
      <c r="Z973" s="1251">
        <v>6</v>
      </c>
      <c r="AA973" s="1251" t="b">
        <v>1</v>
      </c>
    </row>
    <row r="974" spans="1:27" ht="12">
      <c r="A974" s="1251">
        <v>25</v>
      </c>
      <c r="B974" s="1251">
        <v>900</v>
      </c>
      <c r="C974" s="1251" t="s">
        <v>1778</v>
      </c>
      <c r="D974" s="1251">
        <v>636700</v>
      </c>
      <c r="E974" s="1251" t="s">
        <v>2063</v>
      </c>
      <c r="F974" s="1251">
        <v>2019</v>
      </c>
      <c r="G974" s="1252">
        <v>1372.4300000000001</v>
      </c>
      <c r="H974" s="1252">
        <v>921.23000000000002</v>
      </c>
      <c r="I974" s="1252">
        <v>1513.3</v>
      </c>
      <c r="J974" s="1252">
        <v>1918.8800000000001</v>
      </c>
      <c r="K974" s="1252">
        <v>1166.8399999999999</v>
      </c>
      <c r="L974" s="1252">
        <v>1648.01</v>
      </c>
      <c r="M974" s="1252">
        <v>1220.3</v>
      </c>
      <c r="N974" s="1252">
        <v>1378.75</v>
      </c>
      <c r="O974" s="1252">
        <v>1058.4300000000001</v>
      </c>
      <c r="P974" s="1252">
        <v>2136</v>
      </c>
      <c r="Q974" s="1252">
        <v>1128.77</v>
      </c>
      <c r="R974" s="1252">
        <v>1320.1900000000001</v>
      </c>
      <c r="S974" s="1252">
        <v>16783.130000000001</v>
      </c>
      <c r="T974" s="1252">
        <v>0</v>
      </c>
      <c r="U974" s="1251" t="s">
        <v>116</v>
      </c>
      <c r="V974" s="1251" t="s">
        <v>397</v>
      </c>
      <c r="W974" s="1251" t="s">
        <v>2064</v>
      </c>
      <c r="X974" s="1251" t="s">
        <v>2176</v>
      </c>
      <c r="Y974" s="1251">
        <v>636</v>
      </c>
      <c r="Z974" s="1251">
        <v>7</v>
      </c>
      <c r="AA974" s="1251" t="b">
        <v>1</v>
      </c>
    </row>
    <row r="975" spans="1:27" ht="12">
      <c r="A975" s="1251">
        <v>25</v>
      </c>
      <c r="B975" s="1251">
        <v>900</v>
      </c>
      <c r="C975" s="1251" t="s">
        <v>1778</v>
      </c>
      <c r="D975" s="1251">
        <v>636710</v>
      </c>
      <c r="E975" s="1251" t="s">
        <v>2206</v>
      </c>
      <c r="F975" s="1251">
        <v>2019</v>
      </c>
      <c r="G975" s="1252">
        <v>9925.0900000000001</v>
      </c>
      <c r="H975" s="1252">
        <v>10451.23</v>
      </c>
      <c r="I975" s="1252">
        <v>9875</v>
      </c>
      <c r="J975" s="1252">
        <v>7214.6000000000004</v>
      </c>
      <c r="K975" s="1252">
        <v>7463.4899999999998</v>
      </c>
      <c r="L975" s="1252">
        <v>11909.530000000001</v>
      </c>
      <c r="M975" s="1252">
        <v>6577.3299999999999</v>
      </c>
      <c r="N975" s="1252">
        <v>10547</v>
      </c>
      <c r="O975" s="1252">
        <v>8377.8299999999999</v>
      </c>
      <c r="P975" s="1252">
        <v>9521.1499999999996</v>
      </c>
      <c r="Q975" s="1252">
        <v>9732.3299999999999</v>
      </c>
      <c r="R975" s="1252">
        <v>6799.54</v>
      </c>
      <c r="S975" s="1252">
        <v>108394.11999999998</v>
      </c>
      <c r="T975" s="1252">
        <v>0</v>
      </c>
      <c r="U975" s="1251" t="s">
        <v>116</v>
      </c>
      <c r="V975" s="1251" t="s">
        <v>397</v>
      </c>
      <c r="W975" s="1251" t="s">
        <v>2064</v>
      </c>
      <c r="X975" s="1251" t="s">
        <v>2176</v>
      </c>
      <c r="Y975" s="1251">
        <v>636</v>
      </c>
      <c r="Z975" s="1251">
        <v>7</v>
      </c>
      <c r="AA975" s="1251" t="b">
        <v>1</v>
      </c>
    </row>
    <row r="976" spans="1:27" ht="12">
      <c r="A976" s="1251">
        <v>25</v>
      </c>
      <c r="B976" s="1251">
        <v>900</v>
      </c>
      <c r="C976" s="1251" t="s">
        <v>1778</v>
      </c>
      <c r="D976" s="1251">
        <v>636720</v>
      </c>
      <c r="E976" s="1251" t="s">
        <v>2207</v>
      </c>
      <c r="F976" s="1251">
        <v>2019</v>
      </c>
      <c r="G976" s="1252">
        <v>14070.200000000001</v>
      </c>
      <c r="H976" s="1252">
        <v>13938.59</v>
      </c>
      <c r="I976" s="1252">
        <v>13975.57</v>
      </c>
      <c r="J976" s="1252">
        <v>14035.879999999999</v>
      </c>
      <c r="K976" s="1252">
        <v>13888.83</v>
      </c>
      <c r="L976" s="1252">
        <v>13942.379999999999</v>
      </c>
      <c r="M976" s="1252">
        <v>14172.73</v>
      </c>
      <c r="N976" s="1252">
        <v>14275.299999999999</v>
      </c>
      <c r="O976" s="1252">
        <v>14227.780000000001</v>
      </c>
      <c r="P976" s="1252">
        <v>14438.219999999999</v>
      </c>
      <c r="Q976" s="1252">
        <v>14159.459999999999</v>
      </c>
      <c r="R976" s="1252">
        <v>13776.74</v>
      </c>
      <c r="S976" s="1252">
        <v>168901.67999999996</v>
      </c>
      <c r="T976" s="1252">
        <v>0</v>
      </c>
      <c r="U976" s="1251" t="s">
        <v>116</v>
      </c>
      <c r="V976" s="1251" t="s">
        <v>397</v>
      </c>
      <c r="W976" s="1251" t="s">
        <v>2064</v>
      </c>
      <c r="X976" s="1251" t="s">
        <v>2176</v>
      </c>
      <c r="Y976" s="1251">
        <v>636</v>
      </c>
      <c r="Z976" s="1251">
        <v>7</v>
      </c>
      <c r="AA976" s="1251" t="b">
        <v>1</v>
      </c>
    </row>
    <row r="977" spans="1:27" ht="12">
      <c r="A977" s="1251">
        <v>25</v>
      </c>
      <c r="B977" s="1251">
        <v>900</v>
      </c>
      <c r="C977" s="1251" t="s">
        <v>1778</v>
      </c>
      <c r="D977" s="1251">
        <v>636730</v>
      </c>
      <c r="E977" s="1251" t="s">
        <v>2208</v>
      </c>
      <c r="F977" s="1251">
        <v>2019</v>
      </c>
      <c r="G977" s="1252">
        <v>56731.949999999997</v>
      </c>
      <c r="H977" s="1252">
        <v>54678.68</v>
      </c>
      <c r="I977" s="1252">
        <v>56409.25</v>
      </c>
      <c r="J977" s="1252">
        <v>54947.120000000003</v>
      </c>
      <c r="K977" s="1252">
        <v>54773.769999999997</v>
      </c>
      <c r="L977" s="1252">
        <v>50100.339999999997</v>
      </c>
      <c r="M977" s="1252">
        <v>56575</v>
      </c>
      <c r="N977" s="1252">
        <v>55790.480000000003</v>
      </c>
      <c r="O977" s="1252">
        <v>53560.919999999998</v>
      </c>
      <c r="P977" s="1252">
        <v>57285.57</v>
      </c>
      <c r="Q977" s="1252">
        <v>55857.169999999998</v>
      </c>
      <c r="R977" s="1252">
        <v>55665.309999999998</v>
      </c>
      <c r="S977" s="1252">
        <v>662375.56000000006</v>
      </c>
      <c r="T977" s="1252">
        <v>0</v>
      </c>
      <c r="U977" s="1251" t="s">
        <v>116</v>
      </c>
      <c r="V977" s="1251" t="s">
        <v>397</v>
      </c>
      <c r="W977" s="1251" t="s">
        <v>2124</v>
      </c>
      <c r="X977" s="1251" t="s">
        <v>2176</v>
      </c>
      <c r="Y977" s="1251">
        <v>636</v>
      </c>
      <c r="Z977" s="1251">
        <v>7</v>
      </c>
      <c r="AA977" s="1251" t="b">
        <v>1</v>
      </c>
    </row>
    <row r="978" spans="1:27" ht="12">
      <c r="A978" s="1251">
        <v>25</v>
      </c>
      <c r="B978" s="1251">
        <v>900</v>
      </c>
      <c r="C978" s="1251" t="s">
        <v>1778</v>
      </c>
      <c r="D978" s="1251">
        <v>636740</v>
      </c>
      <c r="E978" s="1251" t="s">
        <v>2209</v>
      </c>
      <c r="F978" s="1251">
        <v>2019</v>
      </c>
      <c r="G978" s="1252">
        <v>5070.1800000000003</v>
      </c>
      <c r="H978" s="1252">
        <v>5852.1300000000001</v>
      </c>
      <c r="I978" s="1252">
        <v>4336.9300000000003</v>
      </c>
      <c r="J978" s="1252">
        <v>5066</v>
      </c>
      <c r="K978" s="1252">
        <v>5423.8999999999996</v>
      </c>
      <c r="L978" s="1252">
        <v>5039.3400000000001</v>
      </c>
      <c r="M978" s="1252">
        <v>4312.4799999999996</v>
      </c>
      <c r="N978" s="1252">
        <v>5303.2299999999996</v>
      </c>
      <c r="O978" s="1252">
        <v>5208.71</v>
      </c>
      <c r="P978" s="1252">
        <v>4911.8900000000003</v>
      </c>
      <c r="Q978" s="1252">
        <v>5244.8900000000003</v>
      </c>
      <c r="R978" s="1252">
        <v>4182.6499999999996</v>
      </c>
      <c r="S978" s="1252">
        <v>59952.330000000002</v>
      </c>
      <c r="T978" s="1252">
        <v>0</v>
      </c>
      <c r="U978" s="1251" t="s">
        <v>116</v>
      </c>
      <c r="V978" s="1251" t="s">
        <v>397</v>
      </c>
      <c r="W978" s="1251" t="s">
        <v>2064</v>
      </c>
      <c r="X978" s="1251" t="s">
        <v>2176</v>
      </c>
      <c r="Y978" s="1251">
        <v>636</v>
      </c>
      <c r="Z978" s="1251">
        <v>7</v>
      </c>
      <c r="AA978" s="1251" t="b">
        <v>1</v>
      </c>
    </row>
    <row r="979" spans="1:27" ht="12">
      <c r="A979" s="1251">
        <v>25</v>
      </c>
      <c r="B979" s="1251">
        <v>900</v>
      </c>
      <c r="C979" s="1251" t="s">
        <v>1778</v>
      </c>
      <c r="D979" s="1251">
        <v>636800</v>
      </c>
      <c r="E979" s="1251" t="s">
        <v>1997</v>
      </c>
      <c r="F979" s="1251">
        <v>2019</v>
      </c>
      <c r="G979" s="1252">
        <v>484.86000000000001</v>
      </c>
      <c r="H979" s="1252">
        <v>19120.029999999999</v>
      </c>
      <c r="I979" s="1252">
        <v>6325.2700000000004</v>
      </c>
      <c r="J979" s="1252">
        <v>6826.8400000000001</v>
      </c>
      <c r="K979" s="1252">
        <v>4762.8500000000004</v>
      </c>
      <c r="L979" s="1252">
        <v>2195.79</v>
      </c>
      <c r="M979" s="1252">
        <v>3602.1599999999999</v>
      </c>
      <c r="N979" s="1252">
        <v>2866.9299999999998</v>
      </c>
      <c r="O979" s="1252">
        <v>3354.29</v>
      </c>
      <c r="P979" s="1252">
        <v>4280.54</v>
      </c>
      <c r="Q979" s="1252">
        <v>2108.75</v>
      </c>
      <c r="R979" s="1252">
        <v>3136.5</v>
      </c>
      <c r="S979" s="1252">
        <v>59064.810000000005</v>
      </c>
      <c r="T979" s="1252">
        <v>0</v>
      </c>
      <c r="U979" s="1251" t="s">
        <v>116</v>
      </c>
      <c r="V979" s="1251" t="s">
        <v>397</v>
      </c>
      <c r="W979" s="1251" t="s">
        <v>1996</v>
      </c>
      <c r="X979" s="1251" t="s">
        <v>2176</v>
      </c>
      <c r="Y979" s="1251">
        <v>636</v>
      </c>
      <c r="Z979" s="1251">
        <v>8</v>
      </c>
      <c r="AA979" s="1251" t="b">
        <v>1</v>
      </c>
    </row>
    <row r="980" spans="1:27" ht="12">
      <c r="A980" s="1251">
        <v>25</v>
      </c>
      <c r="B980" s="1251">
        <v>900</v>
      </c>
      <c r="C980" s="1251" t="s">
        <v>1778</v>
      </c>
      <c r="D980" s="1251">
        <v>642800</v>
      </c>
      <c r="E980" s="1251" t="s">
        <v>2000</v>
      </c>
      <c r="F980" s="1251">
        <v>2019</v>
      </c>
      <c r="G980" s="1252">
        <v>1360.8800000000001</v>
      </c>
      <c r="H980" s="1252">
        <v>296.16000000000003</v>
      </c>
      <c r="I980" s="1252">
        <v>149.47</v>
      </c>
      <c r="J980" s="1252">
        <v>1343.6800000000001</v>
      </c>
      <c r="K980" s="1252">
        <v>166.50999999999999</v>
      </c>
      <c r="L980" s="1252">
        <v>194.53</v>
      </c>
      <c r="M980" s="1252">
        <v>599.69000000000005</v>
      </c>
      <c r="N980" s="1252">
        <v>281.55000000000001</v>
      </c>
      <c r="O980" s="1252">
        <v>272.68000000000001</v>
      </c>
      <c r="P980" s="1252">
        <v>1134.6800000000001</v>
      </c>
      <c r="Q980" s="1252">
        <v>1201.8099999999999</v>
      </c>
      <c r="R980" s="1252">
        <v>278.99000000000001</v>
      </c>
      <c r="S980" s="1252">
        <v>7280.630000000001</v>
      </c>
      <c r="T980" s="1252">
        <v>0</v>
      </c>
      <c r="U980" s="1251" t="s">
        <v>116</v>
      </c>
      <c r="V980" s="1251" t="s">
        <v>397</v>
      </c>
      <c r="W980" s="1251" t="s">
        <v>2001</v>
      </c>
      <c r="X980" s="1251" t="s">
        <v>2176</v>
      </c>
      <c r="Y980" s="1251">
        <v>642</v>
      </c>
      <c r="Z980" s="1251">
        <v>8</v>
      </c>
      <c r="AA980" s="1251" t="b">
        <v>1</v>
      </c>
    </row>
    <row r="981" spans="1:27" ht="12">
      <c r="A981" s="1251">
        <v>25</v>
      </c>
      <c r="B981" s="1251">
        <v>900</v>
      </c>
      <c r="C981" s="1251" t="s">
        <v>1778</v>
      </c>
      <c r="D981" s="1251">
        <v>650511</v>
      </c>
      <c r="E981" s="1251" t="s">
        <v>2210</v>
      </c>
      <c r="F981" s="1251">
        <v>2019</v>
      </c>
      <c r="G981" s="1252">
        <v>2308.4699999999998</v>
      </c>
      <c r="H981" s="1252">
        <v>691.69000000000005</v>
      </c>
      <c r="I981" s="1252">
        <v>186.27000000000001</v>
      </c>
      <c r="J981" s="1252">
        <v>924.55999999999995</v>
      </c>
      <c r="K981" s="1252">
        <v>352.97000000000003</v>
      </c>
      <c r="L981" s="1252">
        <v>505.68000000000001</v>
      </c>
      <c r="M981" s="1252">
        <v>451.88</v>
      </c>
      <c r="N981" s="1252">
        <v>399.35000000000002</v>
      </c>
      <c r="O981" s="1252">
        <v>406.97000000000003</v>
      </c>
      <c r="P981" s="1252">
        <v>1803.5</v>
      </c>
      <c r="Q981" s="1252">
        <v>3070.8400000000001</v>
      </c>
      <c r="R981" s="1252">
        <v>2277.8699999999999</v>
      </c>
      <c r="S981" s="1252">
        <v>13380.049999999999</v>
      </c>
      <c r="T981" s="1252">
        <v>0</v>
      </c>
      <c r="U981" s="1251" t="s">
        <v>116</v>
      </c>
      <c r="V981" s="1251" t="s">
        <v>397</v>
      </c>
      <c r="W981" s="1251" t="s">
        <v>2005</v>
      </c>
      <c r="X981" s="1251" t="s">
        <v>2176</v>
      </c>
      <c r="Y981" s="1251">
        <v>650</v>
      </c>
      <c r="Z981" s="1251">
        <v>5</v>
      </c>
      <c r="AA981" s="1251" t="b">
        <v>1</v>
      </c>
    </row>
    <row r="982" spans="1:27" ht="12">
      <c r="A982" s="1251">
        <v>25</v>
      </c>
      <c r="B982" s="1251">
        <v>900</v>
      </c>
      <c r="C982" s="1251" t="s">
        <v>1778</v>
      </c>
      <c r="D982" s="1251">
        <v>650513</v>
      </c>
      <c r="E982" s="1251" t="s">
        <v>2084</v>
      </c>
      <c r="F982" s="1251">
        <v>2019</v>
      </c>
      <c r="G982" s="1252">
        <v>0</v>
      </c>
      <c r="H982" s="1252">
        <v>62.740000000000002</v>
      </c>
      <c r="I982" s="1252">
        <v>0</v>
      </c>
      <c r="J982" s="1252">
        <v>31</v>
      </c>
      <c r="K982" s="1252">
        <v>23.170000000000002</v>
      </c>
      <c r="L982" s="1252">
        <v>0</v>
      </c>
      <c r="M982" s="1252">
        <v>0</v>
      </c>
      <c r="N982" s="1252">
        <v>0</v>
      </c>
      <c r="O982" s="1252">
        <v>50.93</v>
      </c>
      <c r="P982" s="1252">
        <v>0</v>
      </c>
      <c r="Q982" s="1252">
        <v>19</v>
      </c>
      <c r="R982" s="1252">
        <v>0</v>
      </c>
      <c r="S982" s="1252">
        <v>186.84</v>
      </c>
      <c r="T982" s="1252">
        <v>0</v>
      </c>
      <c r="U982" s="1251" t="s">
        <v>116</v>
      </c>
      <c r="V982" s="1251" t="s">
        <v>397</v>
      </c>
      <c r="W982" s="1251" t="s">
        <v>2005</v>
      </c>
      <c r="X982" s="1251" t="s">
        <v>2176</v>
      </c>
      <c r="Y982" s="1251">
        <v>650</v>
      </c>
      <c r="Z982" s="1251">
        <v>5</v>
      </c>
      <c r="AA982" s="1251" t="b">
        <v>1</v>
      </c>
    </row>
    <row r="983" spans="1:27" ht="12">
      <c r="A983" s="1251">
        <v>25</v>
      </c>
      <c r="B983" s="1251">
        <v>900</v>
      </c>
      <c r="C983" s="1251" t="s">
        <v>1778</v>
      </c>
      <c r="D983" s="1251">
        <v>650514</v>
      </c>
      <c r="E983" s="1251" t="s">
        <v>2211</v>
      </c>
      <c r="F983" s="1251">
        <v>2019</v>
      </c>
      <c r="G983" s="1252">
        <v>0</v>
      </c>
      <c r="H983" s="1252">
        <v>0</v>
      </c>
      <c r="I983" s="1252">
        <v>0</v>
      </c>
      <c r="J983" s="1252">
        <v>0</v>
      </c>
      <c r="K983" s="1252">
        <v>0</v>
      </c>
      <c r="L983" s="1252">
        <v>0</v>
      </c>
      <c r="M983" s="1252">
        <v>0</v>
      </c>
      <c r="N983" s="1252">
        <v>0</v>
      </c>
      <c r="O983" s="1252">
        <v>0</v>
      </c>
      <c r="P983" s="1252">
        <v>0</v>
      </c>
      <c r="Q983" s="1252">
        <v>0</v>
      </c>
      <c r="R983" s="1252">
        <v>0</v>
      </c>
      <c r="S983" s="1252">
        <v>0</v>
      </c>
      <c r="T983" s="1252">
        <v>0</v>
      </c>
      <c r="U983" s="1251" t="s">
        <v>116</v>
      </c>
      <c r="V983" s="1251" t="s">
        <v>397</v>
      </c>
      <c r="W983" s="1251" t="s">
        <v>2005</v>
      </c>
      <c r="X983" s="1251" t="s">
        <v>2176</v>
      </c>
      <c r="Y983" s="1251">
        <v>650</v>
      </c>
      <c r="Z983" s="1251">
        <v>5</v>
      </c>
      <c r="AA983" s="1251" t="b">
        <v>1</v>
      </c>
    </row>
    <row r="984" spans="1:27" ht="12">
      <c r="A984" s="1251">
        <v>25</v>
      </c>
      <c r="B984" s="1251">
        <v>900</v>
      </c>
      <c r="C984" s="1251" t="s">
        <v>1778</v>
      </c>
      <c r="D984" s="1251">
        <v>650515</v>
      </c>
      <c r="E984" s="1251" t="s">
        <v>2212</v>
      </c>
      <c r="F984" s="1251">
        <v>2019</v>
      </c>
      <c r="G984" s="1252">
        <v>73.040000000000006</v>
      </c>
      <c r="H984" s="1252">
        <v>73.040000000000006</v>
      </c>
      <c r="I984" s="1252">
        <v>113.81999999999999</v>
      </c>
      <c r="J984" s="1252">
        <v>95</v>
      </c>
      <c r="K984" s="1252">
        <v>123.67</v>
      </c>
      <c r="L984" s="1252">
        <v>110.68000000000001</v>
      </c>
      <c r="M984" s="1252">
        <v>108.44</v>
      </c>
      <c r="N984" s="1252">
        <v>93.200000000000003</v>
      </c>
      <c r="O984" s="1252">
        <v>210.61000000000001</v>
      </c>
      <c r="P984" s="1252">
        <v>219.56999999999999</v>
      </c>
      <c r="Q984" s="1252">
        <v>274.24000000000001</v>
      </c>
      <c r="R984" s="1252">
        <v>259.44999999999999</v>
      </c>
      <c r="S984" s="1252">
        <v>1754.7600000000002</v>
      </c>
      <c r="T984" s="1252">
        <v>0</v>
      </c>
      <c r="U984" s="1251" t="s">
        <v>116</v>
      </c>
      <c r="V984" s="1251" t="s">
        <v>397</v>
      </c>
      <c r="W984" s="1251" t="s">
        <v>2005</v>
      </c>
      <c r="X984" s="1251" t="s">
        <v>2176</v>
      </c>
      <c r="Y984" s="1251">
        <v>650</v>
      </c>
      <c r="Z984" s="1251">
        <v>5</v>
      </c>
      <c r="AA984" s="1251" t="b">
        <v>1</v>
      </c>
    </row>
    <row r="985" spans="1:27" ht="12">
      <c r="A985" s="1251">
        <v>25</v>
      </c>
      <c r="B985" s="1251">
        <v>900</v>
      </c>
      <c r="C985" s="1251" t="s">
        <v>1778</v>
      </c>
      <c r="D985" s="1251">
        <v>650520</v>
      </c>
      <c r="E985" s="1251" t="s">
        <v>2213</v>
      </c>
      <c r="F985" s="1251">
        <v>2019</v>
      </c>
      <c r="G985" s="1252">
        <v>1919.8199999999999</v>
      </c>
      <c r="H985" s="1252">
        <v>1722.21</v>
      </c>
      <c r="I985" s="1252">
        <v>2236.8600000000001</v>
      </c>
      <c r="J985" s="1252">
        <v>1395.3</v>
      </c>
      <c r="K985" s="1252">
        <v>1248.24</v>
      </c>
      <c r="L985" s="1252">
        <v>0</v>
      </c>
      <c r="M985" s="1252">
        <v>922.03999999999996</v>
      </c>
      <c r="N985" s="1252">
        <v>1073.98</v>
      </c>
      <c r="O985" s="1252">
        <v>263.64999999999998</v>
      </c>
      <c r="P985" s="1252">
        <v>0</v>
      </c>
      <c r="Q985" s="1252">
        <v>527.29999999999995</v>
      </c>
      <c r="R985" s="1252">
        <v>5326.9300000000003</v>
      </c>
      <c r="S985" s="1252">
        <v>16636.330000000002</v>
      </c>
      <c r="T985" s="1252">
        <v>0</v>
      </c>
      <c r="U985" s="1251" t="s">
        <v>116</v>
      </c>
      <c r="V985" s="1251" t="s">
        <v>397</v>
      </c>
      <c r="W985" s="1251" t="s">
        <v>1931</v>
      </c>
      <c r="X985" s="1251" t="s">
        <v>2176</v>
      </c>
      <c r="Y985" s="1251">
        <v>650</v>
      </c>
      <c r="Z985" s="1251">
        <v>5</v>
      </c>
      <c r="AA985" s="1251" t="b">
        <v>1</v>
      </c>
    </row>
    <row r="986" spans="1:27" ht="12">
      <c r="A986" s="1251">
        <v>25</v>
      </c>
      <c r="B986" s="1251">
        <v>900</v>
      </c>
      <c r="C986" s="1251" t="s">
        <v>1778</v>
      </c>
      <c r="D986" s="1251">
        <v>650531</v>
      </c>
      <c r="E986" s="1251" t="s">
        <v>2066</v>
      </c>
      <c r="F986" s="1251">
        <v>2019</v>
      </c>
      <c r="G986" s="1252">
        <v>0</v>
      </c>
      <c r="H986" s="1252">
        <v>0</v>
      </c>
      <c r="I986" s="1252">
        <v>0</v>
      </c>
      <c r="J986" s="1252">
        <v>0</v>
      </c>
      <c r="K986" s="1252">
        <v>0</v>
      </c>
      <c r="L986" s="1252">
        <v>0</v>
      </c>
      <c r="M986" s="1252">
        <v>-23.57</v>
      </c>
      <c r="N986" s="1252">
        <v>0</v>
      </c>
      <c r="O986" s="1252">
        <v>0</v>
      </c>
      <c r="P986" s="1252">
        <v>0</v>
      </c>
      <c r="Q986" s="1252">
        <v>0</v>
      </c>
      <c r="R986" s="1252">
        <v>0</v>
      </c>
      <c r="S986" s="1252">
        <v>-23.57</v>
      </c>
      <c r="T986" s="1252">
        <v>0</v>
      </c>
      <c r="U986" s="1251" t="s">
        <v>116</v>
      </c>
      <c r="V986" s="1251" t="s">
        <v>397</v>
      </c>
      <c r="W986" s="1251" t="s">
        <v>2067</v>
      </c>
      <c r="X986" s="1251" t="s">
        <v>2176</v>
      </c>
      <c r="Y986" s="1251">
        <v>650</v>
      </c>
      <c r="Z986" s="1251">
        <v>5</v>
      </c>
      <c r="AA986" s="1251" t="b">
        <v>1</v>
      </c>
    </row>
    <row r="987" spans="1:27" ht="12">
      <c r="A987" s="1251">
        <v>25</v>
      </c>
      <c r="B987" s="1251">
        <v>900</v>
      </c>
      <c r="C987" s="1251" t="s">
        <v>1778</v>
      </c>
      <c r="D987" s="1251">
        <v>650532</v>
      </c>
      <c r="E987" s="1251" t="s">
        <v>2002</v>
      </c>
      <c r="F987" s="1251">
        <v>2019</v>
      </c>
      <c r="G987" s="1252">
        <v>6490.9799999999996</v>
      </c>
      <c r="H987" s="1252">
        <v>5640.5299999999997</v>
      </c>
      <c r="I987" s="1252">
        <v>8807.2399999999998</v>
      </c>
      <c r="J987" s="1252">
        <v>7595.6300000000001</v>
      </c>
      <c r="K987" s="1252">
        <v>8240.6499999999996</v>
      </c>
      <c r="L987" s="1252">
        <v>10733.68</v>
      </c>
      <c r="M987" s="1252">
        <v>7980.9300000000003</v>
      </c>
      <c r="N987" s="1252">
        <v>8422.9799999999996</v>
      </c>
      <c r="O987" s="1252">
        <v>12014</v>
      </c>
      <c r="P987" s="1252">
        <v>8350.0200000000004</v>
      </c>
      <c r="Q987" s="1252">
        <v>7252.3299999999999</v>
      </c>
      <c r="R987" s="1252">
        <v>9382.0400000000009</v>
      </c>
      <c r="S987" s="1252">
        <v>100911.01000000001</v>
      </c>
      <c r="T987" s="1252">
        <v>0</v>
      </c>
      <c r="U987" s="1251" t="s">
        <v>116</v>
      </c>
      <c r="V987" s="1251" t="s">
        <v>397</v>
      </c>
      <c r="W987" s="1251" t="s">
        <v>2003</v>
      </c>
      <c r="X987" s="1251" t="s">
        <v>2176</v>
      </c>
      <c r="Y987" s="1251">
        <v>650</v>
      </c>
      <c r="Z987" s="1251">
        <v>5</v>
      </c>
      <c r="AA987" s="1251" t="b">
        <v>1</v>
      </c>
    </row>
    <row r="988" spans="1:27" ht="12">
      <c r="A988" s="1251">
        <v>25</v>
      </c>
      <c r="B988" s="1251">
        <v>900</v>
      </c>
      <c r="C988" s="1251" t="s">
        <v>1778</v>
      </c>
      <c r="D988" s="1251">
        <v>650540</v>
      </c>
      <c r="E988" s="1251" t="s">
        <v>2004</v>
      </c>
      <c r="F988" s="1251">
        <v>2019</v>
      </c>
      <c r="G988" s="1252">
        <v>3247.52</v>
      </c>
      <c r="H988" s="1252">
        <v>1398.1400000000001</v>
      </c>
      <c r="I988" s="1252">
        <v>4011.7800000000002</v>
      </c>
      <c r="J988" s="1252">
        <v>352.19999999999999</v>
      </c>
      <c r="K988" s="1252">
        <v>1670.5899999999999</v>
      </c>
      <c r="L988" s="1252">
        <v>6757.96</v>
      </c>
      <c r="M988" s="1252">
        <v>1106</v>
      </c>
      <c r="N988" s="1252">
        <v>1515.9100000000001</v>
      </c>
      <c r="O988" s="1252">
        <v>189.69999999999999</v>
      </c>
      <c r="P988" s="1252">
        <v>93.829999999999998</v>
      </c>
      <c r="Q988" s="1252">
        <v>-2100.9499999999998</v>
      </c>
      <c r="R988" s="1252">
        <v>11777.77</v>
      </c>
      <c r="S988" s="1252">
        <v>30020.450000000004</v>
      </c>
      <c r="T988" s="1252">
        <v>0</v>
      </c>
      <c r="U988" s="1251" t="s">
        <v>116</v>
      </c>
      <c r="V988" s="1251" t="s">
        <v>397</v>
      </c>
      <c r="W988" s="1251" t="s">
        <v>2005</v>
      </c>
      <c r="X988" s="1251" t="s">
        <v>2176</v>
      </c>
      <c r="Y988" s="1251">
        <v>650</v>
      </c>
      <c r="Z988" s="1251">
        <v>5</v>
      </c>
      <c r="AA988" s="1251" t="b">
        <v>1</v>
      </c>
    </row>
    <row r="989" spans="1:27" ht="12">
      <c r="A989" s="1251">
        <v>25</v>
      </c>
      <c r="B989" s="1251">
        <v>900</v>
      </c>
      <c r="C989" s="1251" t="s">
        <v>1778</v>
      </c>
      <c r="D989" s="1251">
        <v>650553</v>
      </c>
      <c r="E989" s="1251" t="s">
        <v>2214</v>
      </c>
      <c r="F989" s="1251">
        <v>2019</v>
      </c>
      <c r="G989" s="1252">
        <v>0</v>
      </c>
      <c r="H989" s="1252">
        <v>-6250</v>
      </c>
      <c r="I989" s="1252">
        <v>0</v>
      </c>
      <c r="J989" s="1252">
        <v>0</v>
      </c>
      <c r="K989" s="1252">
        <v>-2500</v>
      </c>
      <c r="L989" s="1252">
        <v>-2225.6999999999998</v>
      </c>
      <c r="M989" s="1252">
        <v>-21000</v>
      </c>
      <c r="N989" s="1252">
        <v>0</v>
      </c>
      <c r="O989" s="1252">
        <v>0</v>
      </c>
      <c r="P989" s="1252">
        <v>0</v>
      </c>
      <c r="Q989" s="1252">
        <v>-22300.700000000001</v>
      </c>
      <c r="R989" s="1252">
        <v>0</v>
      </c>
      <c r="S989" s="1252">
        <v>-54276.400000000001</v>
      </c>
      <c r="T989" s="1252">
        <v>0</v>
      </c>
      <c r="U989" s="1251" t="s">
        <v>116</v>
      </c>
      <c r="V989" s="1251" t="s">
        <v>397</v>
      </c>
      <c r="W989" s="1251" t="s">
        <v>2005</v>
      </c>
      <c r="X989" s="1251" t="s">
        <v>2176</v>
      </c>
      <c r="Y989" s="1251">
        <v>650</v>
      </c>
      <c r="Z989" s="1251">
        <v>5</v>
      </c>
      <c r="AA989" s="1251" t="b">
        <v>1</v>
      </c>
    </row>
    <row r="990" spans="1:27" ht="12">
      <c r="A990" s="1251">
        <v>25</v>
      </c>
      <c r="B990" s="1251">
        <v>900</v>
      </c>
      <c r="C990" s="1251" t="s">
        <v>1778</v>
      </c>
      <c r="D990" s="1251">
        <v>650800</v>
      </c>
      <c r="E990" s="1251" t="s">
        <v>2007</v>
      </c>
      <c r="F990" s="1251">
        <v>2019</v>
      </c>
      <c r="G990" s="1252">
        <v>168.09999999999999</v>
      </c>
      <c r="H990" s="1252">
        <v>597.20000000000005</v>
      </c>
      <c r="I990" s="1252">
        <v>293</v>
      </c>
      <c r="J990" s="1252">
        <v>275.5</v>
      </c>
      <c r="K990" s="1252">
        <v>4505.8699999999999</v>
      </c>
      <c r="L990" s="1252">
        <v>921.5</v>
      </c>
      <c r="M990" s="1252">
        <v>325</v>
      </c>
      <c r="N990" s="1252">
        <v>372.14999999999998</v>
      </c>
      <c r="O990" s="1252">
        <v>367.19999999999999</v>
      </c>
      <c r="P990" s="1252">
        <v>6040.9099999999999</v>
      </c>
      <c r="Q990" s="1252">
        <v>215.90000000000001</v>
      </c>
      <c r="R990" s="1252">
        <v>476.98000000000002</v>
      </c>
      <c r="S990" s="1252">
        <v>14559.309999999999</v>
      </c>
      <c r="T990" s="1252">
        <v>0</v>
      </c>
      <c r="U990" s="1251" t="s">
        <v>116</v>
      </c>
      <c r="V990" s="1251" t="s">
        <v>397</v>
      </c>
      <c r="W990" s="1251" t="s">
        <v>2005</v>
      </c>
      <c r="X990" s="1251" t="s">
        <v>2176</v>
      </c>
      <c r="Y990" s="1251">
        <v>650</v>
      </c>
      <c r="Z990" s="1251">
        <v>8</v>
      </c>
      <c r="AA990" s="1251" t="b">
        <v>1</v>
      </c>
    </row>
    <row r="991" spans="1:27" ht="12">
      <c r="A991" s="1251">
        <v>25</v>
      </c>
      <c r="B991" s="1251">
        <v>900</v>
      </c>
      <c r="C991" s="1251" t="s">
        <v>1778</v>
      </c>
      <c r="D991" s="1251">
        <v>656800</v>
      </c>
      <c r="E991" s="1251" t="s">
        <v>2069</v>
      </c>
      <c r="F991" s="1251">
        <v>2019</v>
      </c>
      <c r="G991" s="1252">
        <v>11793</v>
      </c>
      <c r="H991" s="1252">
        <v>11793</v>
      </c>
      <c r="I991" s="1252">
        <v>11793</v>
      </c>
      <c r="J991" s="1252">
        <v>11793</v>
      </c>
      <c r="K991" s="1252">
        <v>11793</v>
      </c>
      <c r="L991" s="1252">
        <v>7157.75</v>
      </c>
      <c r="M991" s="1252">
        <v>10248</v>
      </c>
      <c r="N991" s="1252">
        <v>10248</v>
      </c>
      <c r="O991" s="1252">
        <v>10248</v>
      </c>
      <c r="P991" s="1252">
        <v>10248</v>
      </c>
      <c r="Q991" s="1252">
        <v>10248</v>
      </c>
      <c r="R991" s="1252">
        <v>10248</v>
      </c>
      <c r="S991" s="1252">
        <v>127610.75</v>
      </c>
      <c r="T991" s="1252">
        <v>0</v>
      </c>
      <c r="U991" s="1251" t="s">
        <v>116</v>
      </c>
      <c r="V991" s="1251" t="s">
        <v>397</v>
      </c>
      <c r="W991" s="1251" t="s">
        <v>2070</v>
      </c>
      <c r="X991" s="1251" t="s">
        <v>2176</v>
      </c>
      <c r="Y991" s="1251">
        <v>656</v>
      </c>
      <c r="Z991" s="1251">
        <v>8</v>
      </c>
      <c r="AA991" s="1251" t="b">
        <v>1</v>
      </c>
    </row>
    <row r="992" spans="1:27" ht="12">
      <c r="A992" s="1251">
        <v>25</v>
      </c>
      <c r="B992" s="1251">
        <v>900</v>
      </c>
      <c r="C992" s="1251" t="s">
        <v>1778</v>
      </c>
      <c r="D992" s="1251">
        <v>657800</v>
      </c>
      <c r="E992" s="1251" t="s">
        <v>2215</v>
      </c>
      <c r="F992" s="1251">
        <v>2019</v>
      </c>
      <c r="G992" s="1252">
        <v>17086</v>
      </c>
      <c r="H992" s="1252">
        <v>17086</v>
      </c>
      <c r="I992" s="1252">
        <v>17083</v>
      </c>
      <c r="J992" s="1252">
        <v>17086</v>
      </c>
      <c r="K992" s="1252">
        <v>17086</v>
      </c>
      <c r="L992" s="1252">
        <v>6468.75</v>
      </c>
      <c r="M992" s="1252">
        <v>13547</v>
      </c>
      <c r="N992" s="1252">
        <v>13547</v>
      </c>
      <c r="O992" s="1252">
        <v>13547</v>
      </c>
      <c r="P992" s="1252">
        <v>13547</v>
      </c>
      <c r="Q992" s="1252">
        <v>13547</v>
      </c>
      <c r="R992" s="1252">
        <v>13547</v>
      </c>
      <c r="S992" s="1252">
        <v>173177.75</v>
      </c>
      <c r="T992" s="1252">
        <v>0</v>
      </c>
      <c r="U992" s="1251" t="s">
        <v>116</v>
      </c>
      <c r="V992" s="1251" t="s">
        <v>397</v>
      </c>
      <c r="W992" s="1251" t="s">
        <v>2070</v>
      </c>
      <c r="X992" s="1251" t="s">
        <v>2176</v>
      </c>
      <c r="Y992" s="1251">
        <v>657</v>
      </c>
      <c r="Z992" s="1251">
        <v>8</v>
      </c>
      <c r="AA992" s="1251" t="b">
        <v>1</v>
      </c>
    </row>
    <row r="993" spans="1:27" ht="12">
      <c r="A993" s="1251">
        <v>25</v>
      </c>
      <c r="B993" s="1251">
        <v>900</v>
      </c>
      <c r="C993" s="1251" t="s">
        <v>1778</v>
      </c>
      <c r="D993" s="1251">
        <v>658800</v>
      </c>
      <c r="E993" s="1251" t="s">
        <v>2216</v>
      </c>
      <c r="F993" s="1251">
        <v>2019</v>
      </c>
      <c r="G993" s="1252">
        <v>5268</v>
      </c>
      <c r="H993" s="1252">
        <v>5268</v>
      </c>
      <c r="I993" s="1252">
        <v>5268</v>
      </c>
      <c r="J993" s="1252">
        <v>5268</v>
      </c>
      <c r="K993" s="1252">
        <v>5268</v>
      </c>
      <c r="L993" s="1252">
        <v>1197.5</v>
      </c>
      <c r="M993" s="1252">
        <v>3911</v>
      </c>
      <c r="N993" s="1252">
        <v>3911</v>
      </c>
      <c r="O993" s="1252">
        <v>3911</v>
      </c>
      <c r="P993" s="1252">
        <v>3911</v>
      </c>
      <c r="Q993" s="1252">
        <v>3911</v>
      </c>
      <c r="R993" s="1252">
        <v>3911</v>
      </c>
      <c r="S993" s="1252">
        <v>51003.5</v>
      </c>
      <c r="T993" s="1252">
        <v>0</v>
      </c>
      <c r="U993" s="1251" t="s">
        <v>116</v>
      </c>
      <c r="V993" s="1251" t="s">
        <v>397</v>
      </c>
      <c r="W993" s="1251" t="s">
        <v>2070</v>
      </c>
      <c r="X993" s="1251" t="s">
        <v>2176</v>
      </c>
      <c r="Y993" s="1251">
        <v>658</v>
      </c>
      <c r="Z993" s="1251">
        <v>8</v>
      </c>
      <c r="AA993" s="1251" t="b">
        <v>1</v>
      </c>
    </row>
    <row r="994" spans="1:27" ht="12">
      <c r="A994" s="1251">
        <v>25</v>
      </c>
      <c r="B994" s="1251">
        <v>900</v>
      </c>
      <c r="C994" s="1251" t="s">
        <v>1778</v>
      </c>
      <c r="D994" s="1251">
        <v>659800</v>
      </c>
      <c r="E994" s="1251" t="s">
        <v>2217</v>
      </c>
      <c r="F994" s="1251">
        <v>2019</v>
      </c>
      <c r="G994" s="1252">
        <v>6777</v>
      </c>
      <c r="H994" s="1252">
        <v>6777</v>
      </c>
      <c r="I994" s="1252">
        <v>6777</v>
      </c>
      <c r="J994" s="1252">
        <v>6777</v>
      </c>
      <c r="K994" s="1252">
        <v>6777</v>
      </c>
      <c r="L994" s="1252">
        <v>6780</v>
      </c>
      <c r="M994" s="1252">
        <v>6778</v>
      </c>
      <c r="N994" s="1252">
        <v>6778</v>
      </c>
      <c r="O994" s="1252">
        <v>6778</v>
      </c>
      <c r="P994" s="1252">
        <v>6778</v>
      </c>
      <c r="Q994" s="1252">
        <v>6778</v>
      </c>
      <c r="R994" s="1252">
        <v>6778</v>
      </c>
      <c r="S994" s="1252">
        <v>81333</v>
      </c>
      <c r="T994" s="1252">
        <v>0</v>
      </c>
      <c r="U994" s="1251" t="s">
        <v>116</v>
      </c>
      <c r="V994" s="1251" t="s">
        <v>397</v>
      </c>
      <c r="W994" s="1251" t="s">
        <v>2070</v>
      </c>
      <c r="X994" s="1251" t="s">
        <v>2176</v>
      </c>
      <c r="Y994" s="1251">
        <v>659</v>
      </c>
      <c r="Z994" s="1251">
        <v>8</v>
      </c>
      <c r="AA994" s="1251" t="b">
        <v>1</v>
      </c>
    </row>
    <row r="995" spans="1:27" ht="12">
      <c r="A995" s="1251">
        <v>25</v>
      </c>
      <c r="B995" s="1251">
        <v>900</v>
      </c>
      <c r="C995" s="1251" t="s">
        <v>1778</v>
      </c>
      <c r="D995" s="1251">
        <v>660800</v>
      </c>
      <c r="E995" s="1251" t="s">
        <v>2218</v>
      </c>
      <c r="F995" s="1251">
        <v>2019</v>
      </c>
      <c r="G995" s="1252">
        <v>0</v>
      </c>
      <c r="H995" s="1252">
        <v>0</v>
      </c>
      <c r="I995" s="1252">
        <v>1050.4000000000001</v>
      </c>
      <c r="J995" s="1252">
        <v>250</v>
      </c>
      <c r="K995" s="1252">
        <v>0</v>
      </c>
      <c r="L995" s="1252">
        <v>0</v>
      </c>
      <c r="M995" s="1252">
        <v>0</v>
      </c>
      <c r="N995" s="1252">
        <v>1795</v>
      </c>
      <c r="O995" s="1252">
        <v>1292.9000000000001</v>
      </c>
      <c r="P995" s="1252">
        <v>0</v>
      </c>
      <c r="Q995" s="1252">
        <v>0</v>
      </c>
      <c r="R995" s="1252">
        <v>0</v>
      </c>
      <c r="S995" s="1252">
        <v>4388.3000000000002</v>
      </c>
      <c r="T995" s="1252">
        <v>0</v>
      </c>
      <c r="U995" s="1251" t="s">
        <v>116</v>
      </c>
      <c r="V995" s="1251" t="s">
        <v>397</v>
      </c>
      <c r="W995" s="1251" t="s">
        <v>2020</v>
      </c>
      <c r="X995" s="1251" t="s">
        <v>2176</v>
      </c>
      <c r="Y995" s="1251">
        <v>660</v>
      </c>
      <c r="Z995" s="1251">
        <v>8</v>
      </c>
      <c r="AA995" s="1251" t="b">
        <v>1</v>
      </c>
    </row>
    <row r="996" spans="1:27" ht="12">
      <c r="A996" s="1251">
        <v>25</v>
      </c>
      <c r="B996" s="1251">
        <v>900</v>
      </c>
      <c r="C996" s="1251" t="s">
        <v>1778</v>
      </c>
      <c r="D996" s="1251">
        <v>666800</v>
      </c>
      <c r="E996" s="1251" t="s">
        <v>2219</v>
      </c>
      <c r="F996" s="1251">
        <v>2019</v>
      </c>
      <c r="G996" s="1252">
        <v>0</v>
      </c>
      <c r="H996" s="1252">
        <v>0</v>
      </c>
      <c r="I996" s="1252">
        <v>0</v>
      </c>
      <c r="J996" s="1252">
        <v>0</v>
      </c>
      <c r="K996" s="1252">
        <v>0</v>
      </c>
      <c r="L996" s="1252">
        <v>5257.4899999999998</v>
      </c>
      <c r="M996" s="1252">
        <v>5257.4899999999998</v>
      </c>
      <c r="N996" s="1252">
        <v>5317.1899999999996</v>
      </c>
      <c r="O996" s="1252">
        <v>5277.3900000000003</v>
      </c>
      <c r="P996" s="1252">
        <v>5277.3900000000003</v>
      </c>
      <c r="Q996" s="1252">
        <v>5277.3900000000003</v>
      </c>
      <c r="R996" s="1252">
        <v>5277.3900000000003</v>
      </c>
      <c r="S996" s="1252">
        <v>36941.729999999996</v>
      </c>
      <c r="T996" s="1252">
        <v>0</v>
      </c>
      <c r="U996" s="1251" t="s">
        <v>116</v>
      </c>
      <c r="V996" s="1251" t="s">
        <v>400</v>
      </c>
      <c r="W996" s="1251" t="s">
        <v>400</v>
      </c>
      <c r="X996" s="1251" t="s">
        <v>2176</v>
      </c>
      <c r="Y996" s="1251">
        <v>666</v>
      </c>
      <c r="Z996" s="1251">
        <v>8</v>
      </c>
      <c r="AA996" s="1251" t="b">
        <v>1</v>
      </c>
    </row>
    <row r="997" spans="1:27" ht="12">
      <c r="A997" s="1251">
        <v>25</v>
      </c>
      <c r="B997" s="1251">
        <v>900</v>
      </c>
      <c r="C997" s="1251" t="s">
        <v>1778</v>
      </c>
      <c r="D997" s="1251">
        <v>667800</v>
      </c>
      <c r="E997" s="1251" t="s">
        <v>2220</v>
      </c>
      <c r="F997" s="1251">
        <v>2019</v>
      </c>
      <c r="G997" s="1252">
        <v>0</v>
      </c>
      <c r="H997" s="1252">
        <v>0</v>
      </c>
      <c r="I997" s="1252">
        <v>0</v>
      </c>
      <c r="J997" s="1252">
        <v>0</v>
      </c>
      <c r="K997" s="1252">
        <v>0</v>
      </c>
      <c r="L997" s="1252">
        <v>12508.76</v>
      </c>
      <c r="M997" s="1252">
        <v>12508.76</v>
      </c>
      <c r="N997" s="1252">
        <v>12508.76</v>
      </c>
      <c r="O997" s="1252">
        <v>12508.76</v>
      </c>
      <c r="P997" s="1252">
        <v>12508.76</v>
      </c>
      <c r="Q997" s="1252">
        <v>12508.76</v>
      </c>
      <c r="R997" s="1252">
        <v>12508.780000000001</v>
      </c>
      <c r="S997" s="1252">
        <v>87561.339999999997</v>
      </c>
      <c r="T997" s="1252">
        <v>0</v>
      </c>
      <c r="U997" s="1251" t="s">
        <v>116</v>
      </c>
      <c r="V997" s="1251" t="s">
        <v>400</v>
      </c>
      <c r="W997" s="1251" t="s">
        <v>400</v>
      </c>
      <c r="X997" s="1251" t="s">
        <v>2176</v>
      </c>
      <c r="Y997" s="1251">
        <v>667</v>
      </c>
      <c r="Z997" s="1251">
        <v>8</v>
      </c>
      <c r="AA997" s="1251" t="b">
        <v>1</v>
      </c>
    </row>
    <row r="998" spans="1:27" ht="12">
      <c r="A998" s="1251">
        <v>25</v>
      </c>
      <c r="B998" s="1251">
        <v>900</v>
      </c>
      <c r="C998" s="1251" t="s">
        <v>1778</v>
      </c>
      <c r="D998" s="1251">
        <v>670720</v>
      </c>
      <c r="E998" s="1251" t="s">
        <v>2221</v>
      </c>
      <c r="F998" s="1251">
        <v>2019</v>
      </c>
      <c r="G998" s="1252">
        <v>0</v>
      </c>
      <c r="H998" s="1252">
        <v>0</v>
      </c>
      <c r="I998" s="1252">
        <v>0</v>
      </c>
      <c r="J998" s="1252">
        <v>0</v>
      </c>
      <c r="K998" s="1252">
        <v>0</v>
      </c>
      <c r="L998" s="1252">
        <v>0</v>
      </c>
      <c r="M998" s="1252">
        <v>0</v>
      </c>
      <c r="N998" s="1252">
        <v>0</v>
      </c>
      <c r="O998" s="1252">
        <v>14164.52</v>
      </c>
      <c r="P998" s="1252">
        <v>0</v>
      </c>
      <c r="Q998" s="1252">
        <v>0</v>
      </c>
      <c r="R998" s="1252">
        <v>0</v>
      </c>
      <c r="S998" s="1252">
        <v>14164.52</v>
      </c>
      <c r="T998" s="1252">
        <v>0</v>
      </c>
      <c r="U998" s="1251" t="s">
        <v>116</v>
      </c>
      <c r="V998" s="1251" t="s">
        <v>397</v>
      </c>
      <c r="W998" s="1251" t="s">
        <v>2009</v>
      </c>
      <c r="X998" s="1251" t="s">
        <v>2176</v>
      </c>
      <c r="Y998" s="1251">
        <v>670</v>
      </c>
      <c r="Z998" s="1251">
        <v>7</v>
      </c>
      <c r="AA998" s="1251" t="b">
        <v>1</v>
      </c>
    </row>
    <row r="999" spans="1:27" ht="12">
      <c r="A999" s="1251">
        <v>25</v>
      </c>
      <c r="B999" s="1251">
        <v>900</v>
      </c>
      <c r="C999" s="1251" t="s">
        <v>1778</v>
      </c>
      <c r="D999" s="1251">
        <v>675800</v>
      </c>
      <c r="E999" s="1251" t="s">
        <v>2014</v>
      </c>
      <c r="F999" s="1251">
        <v>2019</v>
      </c>
      <c r="G999" s="1252">
        <v>0</v>
      </c>
      <c r="H999" s="1252">
        <v>0</v>
      </c>
      <c r="I999" s="1252">
        <v>0</v>
      </c>
      <c r="J999" s="1252">
        <v>0</v>
      </c>
      <c r="K999" s="1252">
        <v>0</v>
      </c>
      <c r="L999" s="1252">
        <v>0</v>
      </c>
      <c r="M999" s="1252">
        <v>0</v>
      </c>
      <c r="N999" s="1252">
        <v>0</v>
      </c>
      <c r="O999" s="1252">
        <v>50</v>
      </c>
      <c r="P999" s="1252">
        <v>3641.8800000000001</v>
      </c>
      <c r="Q999" s="1252">
        <v>54.950000000000003</v>
      </c>
      <c r="R999" s="1252">
        <v>0</v>
      </c>
      <c r="S999" s="1252">
        <v>3746.8299999999999</v>
      </c>
      <c r="T999" s="1252">
        <v>0</v>
      </c>
      <c r="U999" s="1251" t="s">
        <v>116</v>
      </c>
      <c r="V999" s="1251" t="s">
        <v>397</v>
      </c>
      <c r="W999" s="1251" t="s">
        <v>2015</v>
      </c>
      <c r="X999" s="1251" t="s">
        <v>2176</v>
      </c>
      <c r="Y999" s="1251">
        <v>675</v>
      </c>
      <c r="Z999" s="1251">
        <v>8</v>
      </c>
      <c r="AA999" s="1251" t="b">
        <v>1</v>
      </c>
    </row>
    <row r="1000" spans="1:27" ht="12">
      <c r="A1000" s="1251">
        <v>25</v>
      </c>
      <c r="B1000" s="1251">
        <v>900</v>
      </c>
      <c r="C1000" s="1251" t="s">
        <v>1778</v>
      </c>
      <c r="D1000" s="1251">
        <v>675803</v>
      </c>
      <c r="E1000" s="1251" t="s">
        <v>2222</v>
      </c>
      <c r="F1000" s="1251">
        <v>2019</v>
      </c>
      <c r="G1000" s="1252">
        <v>910.79999999999995</v>
      </c>
      <c r="H1000" s="1252">
        <v>0</v>
      </c>
      <c r="I1000" s="1252">
        <v>0</v>
      </c>
      <c r="J1000" s="1252">
        <v>30</v>
      </c>
      <c r="K1000" s="1252">
        <v>275.31</v>
      </c>
      <c r="L1000" s="1252">
        <v>35</v>
      </c>
      <c r="M1000" s="1252">
        <v>0</v>
      </c>
      <c r="N1000" s="1252">
        <v>0</v>
      </c>
      <c r="O1000" s="1252">
        <v>0</v>
      </c>
      <c r="P1000" s="1252">
        <v>774</v>
      </c>
      <c r="Q1000" s="1252">
        <v>0</v>
      </c>
      <c r="R1000" s="1252">
        <v>0</v>
      </c>
      <c r="S1000" s="1252">
        <v>2025.1099999999999</v>
      </c>
      <c r="T1000" s="1252">
        <v>0</v>
      </c>
      <c r="U1000" s="1251" t="s">
        <v>116</v>
      </c>
      <c r="V1000" s="1251" t="s">
        <v>397</v>
      </c>
      <c r="W1000" s="1251" t="s">
        <v>2020</v>
      </c>
      <c r="X1000" s="1251" t="s">
        <v>2176</v>
      </c>
      <c r="Y1000" s="1251">
        <v>675</v>
      </c>
      <c r="Z1000" s="1251">
        <v>8</v>
      </c>
      <c r="AA1000" s="1251" t="b">
        <v>1</v>
      </c>
    </row>
    <row r="1001" spans="1:27" ht="12">
      <c r="A1001" s="1251">
        <v>25</v>
      </c>
      <c r="B1001" s="1251">
        <v>900</v>
      </c>
      <c r="C1001" s="1251" t="s">
        <v>1778</v>
      </c>
      <c r="D1001" s="1251">
        <v>675805</v>
      </c>
      <c r="E1001" s="1251" t="s">
        <v>2223</v>
      </c>
      <c r="F1001" s="1251">
        <v>2019</v>
      </c>
      <c r="G1001" s="1252">
        <v>0</v>
      </c>
      <c r="H1001" s="1252">
        <v>0</v>
      </c>
      <c r="I1001" s="1252">
        <v>3000</v>
      </c>
      <c r="J1001" s="1252">
        <v>0</v>
      </c>
      <c r="K1001" s="1252">
        <v>0</v>
      </c>
      <c r="L1001" s="1252">
        <v>0</v>
      </c>
      <c r="M1001" s="1252">
        <v>0</v>
      </c>
      <c r="N1001" s="1252">
        <v>0</v>
      </c>
      <c r="O1001" s="1252">
        <v>0</v>
      </c>
      <c r="P1001" s="1252">
        <v>1695</v>
      </c>
      <c r="Q1001" s="1252">
        <v>-1695</v>
      </c>
      <c r="R1001" s="1252">
        <v>0</v>
      </c>
      <c r="S1001" s="1252">
        <v>3000</v>
      </c>
      <c r="T1001" s="1252">
        <v>0</v>
      </c>
      <c r="U1001" s="1251" t="s">
        <v>116</v>
      </c>
      <c r="V1001" s="1251" t="s">
        <v>397</v>
      </c>
      <c r="W1001" s="1251" t="s">
        <v>2020</v>
      </c>
      <c r="X1001" s="1251" t="s">
        <v>2176</v>
      </c>
      <c r="Y1001" s="1251">
        <v>675</v>
      </c>
      <c r="Z1001" s="1251">
        <v>8</v>
      </c>
      <c r="AA1001" s="1251" t="b">
        <v>1</v>
      </c>
    </row>
    <row r="1002" spans="1:27" ht="12">
      <c r="A1002" s="1251">
        <v>25</v>
      </c>
      <c r="B1002" s="1251">
        <v>900</v>
      </c>
      <c r="C1002" s="1251" t="s">
        <v>1778</v>
      </c>
      <c r="D1002" s="1251">
        <v>675808</v>
      </c>
      <c r="E1002" s="1251" t="s">
        <v>2016</v>
      </c>
      <c r="F1002" s="1251">
        <v>2019</v>
      </c>
      <c r="G1002" s="1252">
        <v>1229.3299999999999</v>
      </c>
      <c r="H1002" s="1252">
        <v>1406.8399999999999</v>
      </c>
      <c r="I1002" s="1252">
        <v>1387.8900000000001</v>
      </c>
      <c r="J1002" s="1252">
        <v>1390.6500000000001</v>
      </c>
      <c r="K1002" s="1252">
        <v>1330.9400000000001</v>
      </c>
      <c r="L1002" s="1252">
        <v>1262.0899999999999</v>
      </c>
      <c r="M1002" s="1252">
        <v>1393.9400000000001</v>
      </c>
      <c r="N1002" s="1252">
        <v>1229.22</v>
      </c>
      <c r="O1002" s="1252">
        <v>1282.54</v>
      </c>
      <c r="P1002" s="1252">
        <v>1176.54</v>
      </c>
      <c r="Q1002" s="1252">
        <v>1170.8199999999999</v>
      </c>
      <c r="R1002" s="1252">
        <v>1173.27</v>
      </c>
      <c r="S1002" s="1252">
        <v>15434.070000000003</v>
      </c>
      <c r="T1002" s="1252">
        <v>0</v>
      </c>
      <c r="U1002" s="1251" t="s">
        <v>116</v>
      </c>
      <c r="V1002" s="1251" t="s">
        <v>397</v>
      </c>
      <c r="W1002" s="1251" t="s">
        <v>2017</v>
      </c>
      <c r="X1002" s="1251" t="s">
        <v>2176</v>
      </c>
      <c r="Y1002" s="1251">
        <v>675</v>
      </c>
      <c r="Z1002" s="1251">
        <v>8</v>
      </c>
      <c r="AA1002" s="1251" t="b">
        <v>1</v>
      </c>
    </row>
    <row r="1003" spans="1:27" ht="12">
      <c r="A1003" s="1251">
        <v>25</v>
      </c>
      <c r="B1003" s="1251">
        <v>900</v>
      </c>
      <c r="C1003" s="1251" t="s">
        <v>1778</v>
      </c>
      <c r="D1003" s="1251">
        <v>675810</v>
      </c>
      <c r="E1003" s="1251" t="s">
        <v>2018</v>
      </c>
      <c r="F1003" s="1251">
        <v>2019</v>
      </c>
      <c r="G1003" s="1252">
        <v>4626.7799999999997</v>
      </c>
      <c r="H1003" s="1252">
        <v>3959.0100000000002</v>
      </c>
      <c r="I1003" s="1252">
        <v>729.67999999999995</v>
      </c>
      <c r="J1003" s="1252">
        <v>3461.3400000000001</v>
      </c>
      <c r="K1003" s="1252">
        <v>3405.3699999999999</v>
      </c>
      <c r="L1003" s="1252">
        <v>3188.6399999999999</v>
      </c>
      <c r="M1003" s="1252">
        <v>3424.96</v>
      </c>
      <c r="N1003" s="1252">
        <v>3172.4099999999999</v>
      </c>
      <c r="O1003" s="1252">
        <v>3430.3200000000002</v>
      </c>
      <c r="P1003" s="1252">
        <v>6212.1000000000004</v>
      </c>
      <c r="Q1003" s="1252">
        <v>1370.0999999999999</v>
      </c>
      <c r="R1003" s="1252">
        <v>6650.79</v>
      </c>
      <c r="S1003" s="1252">
        <v>43631.5</v>
      </c>
      <c r="T1003" s="1252">
        <v>0</v>
      </c>
      <c r="U1003" s="1251" t="s">
        <v>116</v>
      </c>
      <c r="V1003" s="1251" t="s">
        <v>397</v>
      </c>
      <c r="W1003" s="1251" t="s">
        <v>2017</v>
      </c>
      <c r="X1003" s="1251" t="s">
        <v>2176</v>
      </c>
      <c r="Y1003" s="1251">
        <v>675</v>
      </c>
      <c r="Z1003" s="1251">
        <v>8</v>
      </c>
      <c r="AA1003" s="1251" t="b">
        <v>1</v>
      </c>
    </row>
    <row r="1004" spans="1:27" ht="12">
      <c r="A1004" s="1251">
        <v>25</v>
      </c>
      <c r="B1004" s="1251">
        <v>900</v>
      </c>
      <c r="C1004" s="1251" t="s">
        <v>1778</v>
      </c>
      <c r="D1004" s="1251">
        <v>675816</v>
      </c>
      <c r="E1004" s="1251" t="s">
        <v>2019</v>
      </c>
      <c r="F1004" s="1251">
        <v>2019</v>
      </c>
      <c r="G1004" s="1252">
        <v>495.77999999999997</v>
      </c>
      <c r="H1004" s="1252">
        <v>0</v>
      </c>
      <c r="I1004" s="1252">
        <v>0</v>
      </c>
      <c r="J1004" s="1252">
        <v>5274.6599999999999</v>
      </c>
      <c r="K1004" s="1252">
        <v>1000</v>
      </c>
      <c r="L1004" s="1252">
        <v>762</v>
      </c>
      <c r="M1004" s="1252">
        <v>250</v>
      </c>
      <c r="N1004" s="1252">
        <v>250</v>
      </c>
      <c r="O1004" s="1252">
        <v>200</v>
      </c>
      <c r="P1004" s="1252">
        <v>800</v>
      </c>
      <c r="Q1004" s="1252">
        <v>211.78999999999999</v>
      </c>
      <c r="R1004" s="1252">
        <v>50</v>
      </c>
      <c r="S1004" s="1252">
        <v>9294.2299999999996</v>
      </c>
      <c r="T1004" s="1252">
        <v>0</v>
      </c>
      <c r="U1004" s="1251" t="s">
        <v>116</v>
      </c>
      <c r="V1004" s="1251" t="s">
        <v>397</v>
      </c>
      <c r="W1004" s="1251" t="s">
        <v>2020</v>
      </c>
      <c r="X1004" s="1251" t="s">
        <v>2176</v>
      </c>
      <c r="Y1004" s="1251">
        <v>675</v>
      </c>
      <c r="Z1004" s="1251">
        <v>8</v>
      </c>
      <c r="AA1004" s="1251" t="b">
        <v>1</v>
      </c>
    </row>
    <row r="1005" spans="1:27" ht="12">
      <c r="A1005" s="1251">
        <v>25</v>
      </c>
      <c r="B1005" s="1251">
        <v>900</v>
      </c>
      <c r="C1005" s="1251" t="s">
        <v>1778</v>
      </c>
      <c r="D1005" s="1251">
        <v>675819</v>
      </c>
      <c r="E1005" s="1251" t="s">
        <v>2021</v>
      </c>
      <c r="F1005" s="1251">
        <v>2019</v>
      </c>
      <c r="G1005" s="1252">
        <v>1109.72</v>
      </c>
      <c r="H1005" s="1252">
        <v>1364.4400000000001</v>
      </c>
      <c r="I1005" s="1252">
        <v>1569.3499999999999</v>
      </c>
      <c r="J1005" s="1252">
        <v>897.00999999999999</v>
      </c>
      <c r="K1005" s="1252">
        <v>728.64999999999998</v>
      </c>
      <c r="L1005" s="1252">
        <v>252.38</v>
      </c>
      <c r="M1005" s="1252">
        <v>650</v>
      </c>
      <c r="N1005" s="1252">
        <v>1272.8099999999999</v>
      </c>
      <c r="O1005" s="1252">
        <v>889.71000000000004</v>
      </c>
      <c r="P1005" s="1252">
        <v>1474.51</v>
      </c>
      <c r="Q1005" s="1252">
        <v>504.42000000000002</v>
      </c>
      <c r="R1005" s="1252">
        <v>419.50999999999999</v>
      </c>
      <c r="S1005" s="1252">
        <v>11132.51</v>
      </c>
      <c r="T1005" s="1252">
        <v>0</v>
      </c>
      <c r="U1005" s="1251" t="s">
        <v>116</v>
      </c>
      <c r="V1005" s="1251" t="s">
        <v>397</v>
      </c>
      <c r="W1005" s="1251" t="s">
        <v>2022</v>
      </c>
      <c r="X1005" s="1251" t="s">
        <v>2176</v>
      </c>
      <c r="Y1005" s="1251">
        <v>675</v>
      </c>
      <c r="Z1005" s="1251">
        <v>8</v>
      </c>
      <c r="AA1005" s="1251" t="b">
        <v>1</v>
      </c>
    </row>
    <row r="1006" spans="1:27" ht="12">
      <c r="A1006" s="1251">
        <v>25</v>
      </c>
      <c r="B1006" s="1251">
        <v>900</v>
      </c>
      <c r="C1006" s="1251" t="s">
        <v>1778</v>
      </c>
      <c r="D1006" s="1251">
        <v>675824</v>
      </c>
      <c r="E1006" s="1251" t="s">
        <v>2071</v>
      </c>
      <c r="F1006" s="1251">
        <v>2019</v>
      </c>
      <c r="G1006" s="1252">
        <v>5994.2700000000004</v>
      </c>
      <c r="H1006" s="1252">
        <v>5994.2700000000004</v>
      </c>
      <c r="I1006" s="1252">
        <v>6393.6700000000001</v>
      </c>
      <c r="J1006" s="1252">
        <v>5941.29</v>
      </c>
      <c r="K1006" s="1252">
        <v>6191.29</v>
      </c>
      <c r="L1006" s="1252">
        <v>7280.29</v>
      </c>
      <c r="M1006" s="1252">
        <v>5170.3500000000004</v>
      </c>
      <c r="N1006" s="1252">
        <v>5831.1700000000001</v>
      </c>
      <c r="O1006" s="1252">
        <v>6281.1700000000001</v>
      </c>
      <c r="P1006" s="1252">
        <v>5831.29</v>
      </c>
      <c r="Q1006" s="1252">
        <v>7146.29</v>
      </c>
      <c r="R1006" s="1252">
        <v>5831.0799999999999</v>
      </c>
      <c r="S1006" s="1252">
        <v>73886.429999999993</v>
      </c>
      <c r="T1006" s="1252">
        <v>0</v>
      </c>
      <c r="U1006" s="1251" t="s">
        <v>116</v>
      </c>
      <c r="V1006" s="1251" t="s">
        <v>397</v>
      </c>
      <c r="W1006" s="1251" t="s">
        <v>2072</v>
      </c>
      <c r="X1006" s="1251" t="s">
        <v>2176</v>
      </c>
      <c r="Y1006" s="1251">
        <v>675</v>
      </c>
      <c r="Z1006" s="1251">
        <v>8</v>
      </c>
      <c r="AA1006" s="1251" t="b">
        <v>1</v>
      </c>
    </row>
    <row r="1007" spans="1:27" ht="12">
      <c r="A1007" s="1251">
        <v>25</v>
      </c>
      <c r="B1007" s="1251">
        <v>900</v>
      </c>
      <c r="C1007" s="1251" t="s">
        <v>1778</v>
      </c>
      <c r="D1007" s="1251">
        <v>675825</v>
      </c>
      <c r="E1007" s="1251" t="s">
        <v>2224</v>
      </c>
      <c r="F1007" s="1251">
        <v>2019</v>
      </c>
      <c r="G1007" s="1252">
        <v>0</v>
      </c>
      <c r="H1007" s="1252">
        <v>158.87</v>
      </c>
      <c r="I1007" s="1252">
        <v>970</v>
      </c>
      <c r="J1007" s="1252">
        <v>150</v>
      </c>
      <c r="K1007" s="1252">
        <v>0</v>
      </c>
      <c r="L1007" s="1252">
        <v>26.969999999999999</v>
      </c>
      <c r="M1007" s="1252">
        <v>1076.74</v>
      </c>
      <c r="N1007" s="1252">
        <v>0</v>
      </c>
      <c r="O1007" s="1252">
        <v>4669.8000000000002</v>
      </c>
      <c r="P1007" s="1252">
        <v>64.900000000000006</v>
      </c>
      <c r="Q1007" s="1252">
        <v>-6.6699999999999999</v>
      </c>
      <c r="R1007" s="1252">
        <v>0</v>
      </c>
      <c r="S1007" s="1252">
        <v>7110.6099999999997</v>
      </c>
      <c r="T1007" s="1252">
        <v>0</v>
      </c>
      <c r="U1007" s="1251" t="s">
        <v>116</v>
      </c>
      <c r="V1007" s="1251" t="s">
        <v>397</v>
      </c>
      <c r="W1007" s="1251" t="s">
        <v>2020</v>
      </c>
      <c r="X1007" s="1251" t="s">
        <v>2176</v>
      </c>
      <c r="Y1007" s="1251">
        <v>675</v>
      </c>
      <c r="Z1007" s="1251">
        <v>8</v>
      </c>
      <c r="AA1007" s="1251" t="b">
        <v>1</v>
      </c>
    </row>
    <row r="1008" spans="1:27" ht="12">
      <c r="A1008" s="1251">
        <v>25</v>
      </c>
      <c r="B1008" s="1251">
        <v>900</v>
      </c>
      <c r="C1008" s="1251" t="s">
        <v>1778</v>
      </c>
      <c r="D1008" s="1251">
        <v>675828</v>
      </c>
      <c r="E1008" s="1251" t="s">
        <v>2023</v>
      </c>
      <c r="F1008" s="1251">
        <v>2019</v>
      </c>
      <c r="G1008" s="1252">
        <v>0</v>
      </c>
      <c r="H1008" s="1252">
        <v>0</v>
      </c>
      <c r="I1008" s="1252">
        <v>1901.3800000000001</v>
      </c>
      <c r="J1008" s="1252">
        <v>0</v>
      </c>
      <c r="K1008" s="1252">
        <v>145</v>
      </c>
      <c r="L1008" s="1252">
        <v>110</v>
      </c>
      <c r="M1008" s="1252">
        <v>60</v>
      </c>
      <c r="N1008" s="1252">
        <v>0</v>
      </c>
      <c r="O1008" s="1252">
        <v>160</v>
      </c>
      <c r="P1008" s="1252">
        <v>103</v>
      </c>
      <c r="Q1008" s="1252">
        <v>15.25</v>
      </c>
      <c r="R1008" s="1252">
        <v>93.310000000000002</v>
      </c>
      <c r="S1008" s="1252">
        <v>2587.9400000000001</v>
      </c>
      <c r="T1008" s="1252">
        <v>0</v>
      </c>
      <c r="U1008" s="1251" t="s">
        <v>116</v>
      </c>
      <c r="V1008" s="1251" t="s">
        <v>397</v>
      </c>
      <c r="W1008" s="1251" t="s">
        <v>2024</v>
      </c>
      <c r="X1008" s="1251" t="s">
        <v>2176</v>
      </c>
      <c r="Y1008" s="1251">
        <v>675</v>
      </c>
      <c r="Z1008" s="1251">
        <v>8</v>
      </c>
      <c r="AA1008" s="1251" t="b">
        <v>1</v>
      </c>
    </row>
    <row r="1009" spans="1:27" ht="12">
      <c r="A1009" s="1251">
        <v>25</v>
      </c>
      <c r="B1009" s="1251">
        <v>900</v>
      </c>
      <c r="C1009" s="1251" t="s">
        <v>1778</v>
      </c>
      <c r="D1009" s="1251">
        <v>675830</v>
      </c>
      <c r="E1009" s="1251" t="s">
        <v>2025</v>
      </c>
      <c r="F1009" s="1251">
        <v>2019</v>
      </c>
      <c r="G1009" s="1252">
        <v>112.22</v>
      </c>
      <c r="H1009" s="1252">
        <v>0</v>
      </c>
      <c r="I1009" s="1252">
        <v>0</v>
      </c>
      <c r="J1009" s="1252">
        <v>24.5</v>
      </c>
      <c r="K1009" s="1252">
        <v>0</v>
      </c>
      <c r="L1009" s="1252">
        <v>0</v>
      </c>
      <c r="M1009" s="1252">
        <v>0</v>
      </c>
      <c r="N1009" s="1252">
        <v>0</v>
      </c>
      <c r="O1009" s="1252">
        <v>2015</v>
      </c>
      <c r="P1009" s="1252">
        <v>0</v>
      </c>
      <c r="Q1009" s="1252">
        <v>0</v>
      </c>
      <c r="R1009" s="1252">
        <v>1005</v>
      </c>
      <c r="S1009" s="1252">
        <v>3156.7199999999998</v>
      </c>
      <c r="T1009" s="1252">
        <v>0</v>
      </c>
      <c r="U1009" s="1251" t="s">
        <v>116</v>
      </c>
      <c r="V1009" s="1251" t="s">
        <v>397</v>
      </c>
      <c r="W1009" s="1251" t="s">
        <v>2026</v>
      </c>
      <c r="X1009" s="1251" t="s">
        <v>2176</v>
      </c>
      <c r="Y1009" s="1251">
        <v>675</v>
      </c>
      <c r="Z1009" s="1251">
        <v>8</v>
      </c>
      <c r="AA1009" s="1251" t="b">
        <v>1</v>
      </c>
    </row>
    <row r="1010" spans="1:27" ht="12">
      <c r="A1010" s="1251">
        <v>25</v>
      </c>
      <c r="B1010" s="1251">
        <v>900</v>
      </c>
      <c r="C1010" s="1251" t="s">
        <v>1778</v>
      </c>
      <c r="D1010" s="1251">
        <v>675831</v>
      </c>
      <c r="E1010" s="1251" t="s">
        <v>2027</v>
      </c>
      <c r="F1010" s="1251">
        <v>2019</v>
      </c>
      <c r="G1010" s="1252">
        <v>80.090000000000003</v>
      </c>
      <c r="H1010" s="1252">
        <v>0</v>
      </c>
      <c r="I1010" s="1252">
        <v>41.549999999999997</v>
      </c>
      <c r="J1010" s="1252">
        <v>60.899999999999999</v>
      </c>
      <c r="K1010" s="1252">
        <v>15.380000000000001</v>
      </c>
      <c r="L1010" s="1252">
        <v>0</v>
      </c>
      <c r="M1010" s="1252">
        <v>0</v>
      </c>
      <c r="N1010" s="1252">
        <v>257.83999999999997</v>
      </c>
      <c r="O1010" s="1252">
        <v>75.079999999999998</v>
      </c>
      <c r="P1010" s="1252">
        <v>0</v>
      </c>
      <c r="Q1010" s="1252">
        <v>15.34</v>
      </c>
      <c r="R1010" s="1252">
        <v>-19.050000000000001</v>
      </c>
      <c r="S1010" s="1252">
        <v>527.13000000000011</v>
      </c>
      <c r="T1010" s="1252">
        <v>0</v>
      </c>
      <c r="U1010" s="1251" t="s">
        <v>116</v>
      </c>
      <c r="V1010" s="1251" t="s">
        <v>397</v>
      </c>
      <c r="W1010" s="1251" t="s">
        <v>2026</v>
      </c>
      <c r="X1010" s="1251" t="s">
        <v>2176</v>
      </c>
      <c r="Y1010" s="1251">
        <v>675</v>
      </c>
      <c r="Z1010" s="1251">
        <v>8</v>
      </c>
      <c r="AA1010" s="1251" t="b">
        <v>1</v>
      </c>
    </row>
    <row r="1011" spans="1:27" ht="12">
      <c r="A1011" s="1251">
        <v>25</v>
      </c>
      <c r="B1011" s="1251">
        <v>900</v>
      </c>
      <c r="C1011" s="1251" t="s">
        <v>1778</v>
      </c>
      <c r="D1011" s="1251">
        <v>675832</v>
      </c>
      <c r="E1011" s="1251" t="s">
        <v>2225</v>
      </c>
      <c r="F1011" s="1251">
        <v>2019</v>
      </c>
      <c r="G1011" s="1252">
        <v>0</v>
      </c>
      <c r="H1011" s="1252">
        <v>0</v>
      </c>
      <c r="I1011" s="1252">
        <v>0</v>
      </c>
      <c r="J1011" s="1252">
        <v>0</v>
      </c>
      <c r="K1011" s="1252">
        <v>0</v>
      </c>
      <c r="L1011" s="1252">
        <v>0</v>
      </c>
      <c r="M1011" s="1252">
        <v>0</v>
      </c>
      <c r="N1011" s="1252">
        <v>0</v>
      </c>
      <c r="O1011" s="1252">
        <v>2634.4699999999998</v>
      </c>
      <c r="P1011" s="1252">
        <v>0</v>
      </c>
      <c r="Q1011" s="1252">
        <v>0</v>
      </c>
      <c r="R1011" s="1252">
        <v>0</v>
      </c>
      <c r="S1011" s="1252">
        <v>2634.4699999999998</v>
      </c>
      <c r="T1011" s="1252">
        <v>0</v>
      </c>
      <c r="U1011" s="1251" t="s">
        <v>116</v>
      </c>
      <c r="V1011" s="1251" t="s">
        <v>397</v>
      </c>
      <c r="W1011" s="1251" t="s">
        <v>2086</v>
      </c>
      <c r="X1011" s="1251" t="s">
        <v>2176</v>
      </c>
      <c r="Y1011" s="1251">
        <v>675</v>
      </c>
      <c r="Z1011" s="1251">
        <v>8</v>
      </c>
      <c r="AA1011" s="1251" t="b">
        <v>1</v>
      </c>
    </row>
    <row r="1012" spans="1:27" ht="12">
      <c r="A1012" s="1251">
        <v>25</v>
      </c>
      <c r="B1012" s="1251">
        <v>900</v>
      </c>
      <c r="C1012" s="1251" t="s">
        <v>1778</v>
      </c>
      <c r="D1012" s="1251">
        <v>675834</v>
      </c>
      <c r="E1012" s="1251" t="s">
        <v>2028</v>
      </c>
      <c r="F1012" s="1251">
        <v>2019</v>
      </c>
      <c r="G1012" s="1252">
        <v>0</v>
      </c>
      <c r="H1012" s="1252">
        <v>301.56</v>
      </c>
      <c r="I1012" s="1252">
        <v>37.990000000000002</v>
      </c>
      <c r="J1012" s="1252">
        <v>455.07999999999998</v>
      </c>
      <c r="K1012" s="1252">
        <v>1537.8199999999999</v>
      </c>
      <c r="L1012" s="1252">
        <v>477.22000000000003</v>
      </c>
      <c r="M1012" s="1252">
        <v>144.49000000000001</v>
      </c>
      <c r="N1012" s="1252">
        <v>327.73000000000002</v>
      </c>
      <c r="O1012" s="1252">
        <v>240.19</v>
      </c>
      <c r="P1012" s="1252">
        <v>570.5</v>
      </c>
      <c r="Q1012" s="1252">
        <v>821.13999999999999</v>
      </c>
      <c r="R1012" s="1252">
        <v>1115.0799999999999</v>
      </c>
      <c r="S1012" s="1252">
        <v>6028.8000000000002</v>
      </c>
      <c r="T1012" s="1252">
        <v>0</v>
      </c>
      <c r="U1012" s="1251" t="s">
        <v>116</v>
      </c>
      <c r="V1012" s="1251" t="s">
        <v>397</v>
      </c>
      <c r="W1012" s="1251" t="s">
        <v>2029</v>
      </c>
      <c r="X1012" s="1251" t="s">
        <v>2176</v>
      </c>
      <c r="Y1012" s="1251">
        <v>675</v>
      </c>
      <c r="Z1012" s="1251">
        <v>8</v>
      </c>
      <c r="AA1012" s="1251" t="b">
        <v>1</v>
      </c>
    </row>
    <row r="1013" spans="1:27" ht="12">
      <c r="A1013" s="1251">
        <v>25</v>
      </c>
      <c r="B1013" s="1251">
        <v>900</v>
      </c>
      <c r="C1013" s="1251" t="s">
        <v>1778</v>
      </c>
      <c r="D1013" s="1251">
        <v>675836</v>
      </c>
      <c r="E1013" s="1251" t="s">
        <v>2030</v>
      </c>
      <c r="F1013" s="1251">
        <v>2019</v>
      </c>
      <c r="G1013" s="1252">
        <v>0</v>
      </c>
      <c r="H1013" s="1252">
        <v>128.28</v>
      </c>
      <c r="I1013" s="1252">
        <v>63.640000000000001</v>
      </c>
      <c r="J1013" s="1252">
        <v>52.920000000000002</v>
      </c>
      <c r="K1013" s="1252">
        <v>172</v>
      </c>
      <c r="L1013" s="1252">
        <v>216.34</v>
      </c>
      <c r="M1013" s="1252">
        <v>42.049999999999997</v>
      </c>
      <c r="N1013" s="1252">
        <v>351.72000000000003</v>
      </c>
      <c r="O1013" s="1252">
        <v>0</v>
      </c>
      <c r="P1013" s="1252">
        <v>48.219999999999999</v>
      </c>
      <c r="Q1013" s="1252">
        <v>125.2</v>
      </c>
      <c r="R1013" s="1252">
        <v>10.65</v>
      </c>
      <c r="S1013" s="1252">
        <v>1211.0200000000002</v>
      </c>
      <c r="T1013" s="1252">
        <v>0</v>
      </c>
      <c r="U1013" s="1251" t="s">
        <v>116</v>
      </c>
      <c r="V1013" s="1251" t="s">
        <v>397</v>
      </c>
      <c r="W1013" s="1251" t="s">
        <v>2029</v>
      </c>
      <c r="X1013" s="1251" t="s">
        <v>2176</v>
      </c>
      <c r="Y1013" s="1251">
        <v>675</v>
      </c>
      <c r="Z1013" s="1251">
        <v>8</v>
      </c>
      <c r="AA1013" s="1251" t="b">
        <v>1</v>
      </c>
    </row>
    <row r="1014" spans="1:27" ht="12">
      <c r="A1014" s="1251">
        <v>25</v>
      </c>
      <c r="B1014" s="1251">
        <v>900</v>
      </c>
      <c r="C1014" s="1251" t="s">
        <v>1778</v>
      </c>
      <c r="D1014" s="1251">
        <v>675840</v>
      </c>
      <c r="E1014" s="1251" t="s">
        <v>2031</v>
      </c>
      <c r="F1014" s="1251">
        <v>2019</v>
      </c>
      <c r="G1014" s="1252">
        <v>5157</v>
      </c>
      <c r="H1014" s="1252">
        <v>30</v>
      </c>
      <c r="I1014" s="1252">
        <v>2035.9400000000001</v>
      </c>
      <c r="J1014" s="1252">
        <v>625</v>
      </c>
      <c r="K1014" s="1252">
        <v>325</v>
      </c>
      <c r="L1014" s="1252">
        <v>0</v>
      </c>
      <c r="M1014" s="1252">
        <v>1210</v>
      </c>
      <c r="N1014" s="1252">
        <v>0</v>
      </c>
      <c r="O1014" s="1252">
        <v>0</v>
      </c>
      <c r="P1014" s="1252">
        <v>105</v>
      </c>
      <c r="Q1014" s="1252">
        <v>4305.6000000000004</v>
      </c>
      <c r="R1014" s="1252">
        <v>0</v>
      </c>
      <c r="S1014" s="1252">
        <v>13793.540000000001</v>
      </c>
      <c r="T1014" s="1252">
        <v>0</v>
      </c>
      <c r="U1014" s="1251" t="s">
        <v>116</v>
      </c>
      <c r="V1014" s="1251" t="s">
        <v>397</v>
      </c>
      <c r="W1014" s="1251" t="s">
        <v>2015</v>
      </c>
      <c r="X1014" s="1251" t="s">
        <v>2176</v>
      </c>
      <c r="Y1014" s="1251">
        <v>675</v>
      </c>
      <c r="Z1014" s="1251">
        <v>8</v>
      </c>
      <c r="AA1014" s="1251" t="b">
        <v>1</v>
      </c>
    </row>
    <row r="1015" spans="1:27" ht="12">
      <c r="A1015" s="1251">
        <v>25</v>
      </c>
      <c r="B1015" s="1251">
        <v>900</v>
      </c>
      <c r="C1015" s="1251" t="s">
        <v>1778</v>
      </c>
      <c r="D1015" s="1251">
        <v>675842</v>
      </c>
      <c r="E1015" s="1251" t="s">
        <v>2032</v>
      </c>
      <c r="F1015" s="1251">
        <v>2019</v>
      </c>
      <c r="G1015" s="1252">
        <v>0</v>
      </c>
      <c r="H1015" s="1252">
        <v>0</v>
      </c>
      <c r="I1015" s="1252">
        <v>128.97</v>
      </c>
      <c r="J1015" s="1252">
        <v>0</v>
      </c>
      <c r="K1015" s="1252">
        <v>0</v>
      </c>
      <c r="L1015" s="1252">
        <v>128.97</v>
      </c>
      <c r="M1015" s="1252">
        <v>125</v>
      </c>
      <c r="N1015" s="1252">
        <v>0</v>
      </c>
      <c r="O1015" s="1252">
        <v>544.97000000000003</v>
      </c>
      <c r="P1015" s="1252">
        <v>0</v>
      </c>
      <c r="Q1015" s="1252">
        <v>0</v>
      </c>
      <c r="R1015" s="1252">
        <v>128.97</v>
      </c>
      <c r="S1015" s="1252">
        <v>1056.8800000000001</v>
      </c>
      <c r="T1015" s="1252">
        <v>0</v>
      </c>
      <c r="U1015" s="1251" t="s">
        <v>116</v>
      </c>
      <c r="V1015" s="1251" t="s">
        <v>397</v>
      </c>
      <c r="W1015" s="1251" t="s">
        <v>2015</v>
      </c>
      <c r="X1015" s="1251" t="s">
        <v>2176</v>
      </c>
      <c r="Y1015" s="1251">
        <v>675</v>
      </c>
      <c r="Z1015" s="1251">
        <v>8</v>
      </c>
      <c r="AA1015" s="1251" t="b">
        <v>1</v>
      </c>
    </row>
    <row r="1016" spans="1:27" ht="12">
      <c r="A1016" s="1251">
        <v>25</v>
      </c>
      <c r="B1016" s="1251">
        <v>900</v>
      </c>
      <c r="C1016" s="1251" t="s">
        <v>1778</v>
      </c>
      <c r="D1016" s="1251">
        <v>675846</v>
      </c>
      <c r="E1016" s="1251" t="s">
        <v>2073</v>
      </c>
      <c r="F1016" s="1251">
        <v>2019</v>
      </c>
      <c r="G1016" s="1252">
        <v>35.75</v>
      </c>
      <c r="H1016" s="1252">
        <v>58.18</v>
      </c>
      <c r="I1016" s="1252">
        <v>-30.670000000000002</v>
      </c>
      <c r="J1016" s="1252">
        <v>445.01999999999998</v>
      </c>
      <c r="K1016" s="1252">
        <v>21.899999999999999</v>
      </c>
      <c r="L1016" s="1252">
        <v>198.22999999999999</v>
      </c>
      <c r="M1016" s="1252">
        <v>6.5</v>
      </c>
      <c r="N1016" s="1252">
        <v>101.16</v>
      </c>
      <c r="O1016" s="1252">
        <v>0</v>
      </c>
      <c r="P1016" s="1252">
        <v>0</v>
      </c>
      <c r="Q1016" s="1252">
        <v>144.13999999999999</v>
      </c>
      <c r="R1016" s="1252">
        <v>133.88</v>
      </c>
      <c r="S1016" s="1252">
        <v>1114.0899999999999</v>
      </c>
      <c r="T1016" s="1252">
        <v>0</v>
      </c>
      <c r="U1016" s="1251" t="s">
        <v>116</v>
      </c>
      <c r="V1016" s="1251" t="s">
        <v>397</v>
      </c>
      <c r="W1016" s="1251" t="s">
        <v>2029</v>
      </c>
      <c r="X1016" s="1251" t="s">
        <v>2176</v>
      </c>
      <c r="Y1016" s="1251">
        <v>675</v>
      </c>
      <c r="Z1016" s="1251">
        <v>8</v>
      </c>
      <c r="AA1016" s="1251" t="b">
        <v>1</v>
      </c>
    </row>
    <row r="1017" spans="1:27" ht="12">
      <c r="A1017" s="1251">
        <v>25</v>
      </c>
      <c r="B1017" s="1251">
        <v>900</v>
      </c>
      <c r="C1017" s="1251" t="s">
        <v>1778</v>
      </c>
      <c r="D1017" s="1251">
        <v>675847</v>
      </c>
      <c r="E1017" s="1251" t="s">
        <v>2226</v>
      </c>
      <c r="F1017" s="1251">
        <v>2019</v>
      </c>
      <c r="G1017" s="1252">
        <v>0</v>
      </c>
      <c r="H1017" s="1252">
        <v>0</v>
      </c>
      <c r="I1017" s="1252">
        <v>105.31999999999999</v>
      </c>
      <c r="J1017" s="1252">
        <v>0</v>
      </c>
      <c r="K1017" s="1252">
        <v>109.16</v>
      </c>
      <c r="L1017" s="1252">
        <v>107.18000000000001</v>
      </c>
      <c r="M1017" s="1252">
        <v>89.319999999999993</v>
      </c>
      <c r="N1017" s="1252">
        <v>0</v>
      </c>
      <c r="O1017" s="1252">
        <v>0</v>
      </c>
      <c r="P1017" s="1252">
        <v>0</v>
      </c>
      <c r="Q1017" s="1252">
        <v>296.36000000000001</v>
      </c>
      <c r="R1017" s="1252">
        <v>256.94</v>
      </c>
      <c r="S1017" s="1252">
        <v>964.27999999999997</v>
      </c>
      <c r="T1017" s="1252">
        <v>0</v>
      </c>
      <c r="U1017" s="1251" t="s">
        <v>116</v>
      </c>
      <c r="V1017" s="1251" t="s">
        <v>397</v>
      </c>
      <c r="W1017" s="1251" t="s">
        <v>2029</v>
      </c>
      <c r="X1017" s="1251" t="s">
        <v>2176</v>
      </c>
      <c r="Y1017" s="1251">
        <v>675</v>
      </c>
      <c r="Z1017" s="1251">
        <v>8</v>
      </c>
      <c r="AA1017" s="1251" t="b">
        <v>1</v>
      </c>
    </row>
    <row r="1018" spans="1:27" ht="12">
      <c r="A1018" s="1251">
        <v>25</v>
      </c>
      <c r="B1018" s="1251">
        <v>900</v>
      </c>
      <c r="C1018" s="1251" t="s">
        <v>1778</v>
      </c>
      <c r="D1018" s="1251">
        <v>675848</v>
      </c>
      <c r="E1018" s="1251" t="s">
        <v>2227</v>
      </c>
      <c r="F1018" s="1251">
        <v>2019</v>
      </c>
      <c r="G1018" s="1252">
        <v>0</v>
      </c>
      <c r="H1018" s="1252">
        <v>0</v>
      </c>
      <c r="I1018" s="1252">
        <v>0</v>
      </c>
      <c r="J1018" s="1252">
        <v>0</v>
      </c>
      <c r="K1018" s="1252">
        <v>201.16</v>
      </c>
      <c r="L1018" s="1252">
        <v>0</v>
      </c>
      <c r="M1018" s="1252">
        <v>0</v>
      </c>
      <c r="N1018" s="1252">
        <v>0</v>
      </c>
      <c r="O1018" s="1252">
        <v>0</v>
      </c>
      <c r="P1018" s="1252">
        <v>0</v>
      </c>
      <c r="Q1018" s="1252">
        <v>0</v>
      </c>
      <c r="R1018" s="1252">
        <v>0</v>
      </c>
      <c r="S1018" s="1252">
        <v>201.16</v>
      </c>
      <c r="T1018" s="1252">
        <v>0</v>
      </c>
      <c r="U1018" s="1251" t="s">
        <v>116</v>
      </c>
      <c r="V1018" s="1251" t="s">
        <v>397</v>
      </c>
      <c r="W1018" s="1251" t="s">
        <v>2029</v>
      </c>
      <c r="X1018" s="1251" t="s">
        <v>2176</v>
      </c>
      <c r="Y1018" s="1251">
        <v>675</v>
      </c>
      <c r="Z1018" s="1251">
        <v>8</v>
      </c>
      <c r="AA1018" s="1251" t="b">
        <v>1</v>
      </c>
    </row>
    <row r="1019" spans="1:27" ht="12">
      <c r="A1019" s="1251">
        <v>25</v>
      </c>
      <c r="B1019" s="1251">
        <v>900</v>
      </c>
      <c r="C1019" s="1251" t="s">
        <v>1778</v>
      </c>
      <c r="D1019" s="1251">
        <v>675849</v>
      </c>
      <c r="E1019" s="1251" t="s">
        <v>2228</v>
      </c>
      <c r="F1019" s="1251">
        <v>2019</v>
      </c>
      <c r="G1019" s="1252">
        <v>0</v>
      </c>
      <c r="H1019" s="1252">
        <v>0</v>
      </c>
      <c r="I1019" s="1252">
        <v>0</v>
      </c>
      <c r="J1019" s="1252">
        <v>0</v>
      </c>
      <c r="K1019" s="1252">
        <v>1082.95</v>
      </c>
      <c r="L1019" s="1252">
        <v>255.59</v>
      </c>
      <c r="M1019" s="1252">
        <v>474.60000000000002</v>
      </c>
      <c r="N1019" s="1252">
        <v>0</v>
      </c>
      <c r="O1019" s="1252">
        <v>0</v>
      </c>
      <c r="P1019" s="1252">
        <v>0</v>
      </c>
      <c r="Q1019" s="1252">
        <v>0</v>
      </c>
      <c r="R1019" s="1252">
        <v>0</v>
      </c>
      <c r="S1019" s="1252">
        <v>1813.1399999999999</v>
      </c>
      <c r="T1019" s="1252">
        <v>0</v>
      </c>
      <c r="U1019" s="1251" t="s">
        <v>116</v>
      </c>
      <c r="V1019" s="1251" t="s">
        <v>397</v>
      </c>
      <c r="W1019" s="1251" t="s">
        <v>2029</v>
      </c>
      <c r="X1019" s="1251" t="s">
        <v>2176</v>
      </c>
      <c r="Y1019" s="1251">
        <v>675</v>
      </c>
      <c r="Z1019" s="1251">
        <v>8</v>
      </c>
      <c r="AA1019" s="1251" t="b">
        <v>1</v>
      </c>
    </row>
    <row r="1020" spans="1:27" ht="12">
      <c r="A1020" s="1251">
        <v>25</v>
      </c>
      <c r="B1020" s="1251">
        <v>900</v>
      </c>
      <c r="C1020" s="1251" t="s">
        <v>1778</v>
      </c>
      <c r="D1020" s="1251">
        <v>675850</v>
      </c>
      <c r="E1020" s="1251" t="s">
        <v>2033</v>
      </c>
      <c r="F1020" s="1251">
        <v>2019</v>
      </c>
      <c r="G1020" s="1252">
        <v>0</v>
      </c>
      <c r="H1020" s="1252">
        <v>1172.9100000000001</v>
      </c>
      <c r="I1020" s="1252">
        <v>135.94</v>
      </c>
      <c r="J1020" s="1252">
        <v>387.37</v>
      </c>
      <c r="K1020" s="1252">
        <v>860.70000000000005</v>
      </c>
      <c r="L1020" s="1252">
        <v>771.15999999999997</v>
      </c>
      <c r="M1020" s="1252">
        <v>1472.72</v>
      </c>
      <c r="N1020" s="1252">
        <v>370.60000000000002</v>
      </c>
      <c r="O1020" s="1252">
        <v>0</v>
      </c>
      <c r="P1020" s="1252">
        <v>507.89999999999998</v>
      </c>
      <c r="Q1020" s="1252">
        <v>169.30000000000001</v>
      </c>
      <c r="R1020" s="1252">
        <v>626.63</v>
      </c>
      <c r="S1020" s="1252">
        <v>6475.2300000000005</v>
      </c>
      <c r="T1020" s="1252">
        <v>0</v>
      </c>
      <c r="U1020" s="1251" t="s">
        <v>116</v>
      </c>
      <c r="V1020" s="1251" t="s">
        <v>397</v>
      </c>
      <c r="W1020" s="1251" t="s">
        <v>2029</v>
      </c>
      <c r="X1020" s="1251" t="s">
        <v>2176</v>
      </c>
      <c r="Y1020" s="1251">
        <v>675</v>
      </c>
      <c r="Z1020" s="1251">
        <v>8</v>
      </c>
      <c r="AA1020" s="1251" t="b">
        <v>1</v>
      </c>
    </row>
    <row r="1021" spans="1:27" ht="12">
      <c r="A1021" s="1251">
        <v>25</v>
      </c>
      <c r="B1021" s="1251">
        <v>900</v>
      </c>
      <c r="C1021" s="1251" t="s">
        <v>1778</v>
      </c>
      <c r="D1021" s="1251">
        <v>675856</v>
      </c>
      <c r="E1021" s="1251" t="s">
        <v>2034</v>
      </c>
      <c r="F1021" s="1251">
        <v>2019</v>
      </c>
      <c r="G1021" s="1252">
        <v>0</v>
      </c>
      <c r="H1021" s="1252">
        <v>0</v>
      </c>
      <c r="I1021" s="1252">
        <v>0</v>
      </c>
      <c r="J1021" s="1252">
        <v>0</v>
      </c>
      <c r="K1021" s="1252">
        <v>0</v>
      </c>
      <c r="L1021" s="1252">
        <v>0</v>
      </c>
      <c r="M1021" s="1252">
        <v>0</v>
      </c>
      <c r="N1021" s="1252">
        <v>109.56999999999999</v>
      </c>
      <c r="O1021" s="1252">
        <v>0</v>
      </c>
      <c r="P1021" s="1252">
        <v>105.93000000000001</v>
      </c>
      <c r="Q1021" s="1252">
        <v>56.359999999999999</v>
      </c>
      <c r="R1021" s="1252">
        <v>65.640000000000001</v>
      </c>
      <c r="S1021" s="1252">
        <v>337.5</v>
      </c>
      <c r="T1021" s="1252">
        <v>0</v>
      </c>
      <c r="U1021" s="1251" t="s">
        <v>116</v>
      </c>
      <c r="V1021" s="1251" t="s">
        <v>397</v>
      </c>
      <c r="W1021" s="1251" t="s">
        <v>2035</v>
      </c>
      <c r="X1021" s="1251" t="s">
        <v>2176</v>
      </c>
      <c r="Y1021" s="1251">
        <v>675</v>
      </c>
      <c r="Z1021" s="1251">
        <v>8</v>
      </c>
      <c r="AA1021" s="1251" t="b">
        <v>1</v>
      </c>
    </row>
    <row r="1022" spans="1:27" ht="12">
      <c r="A1022" s="1251">
        <v>25</v>
      </c>
      <c r="B1022" s="1251">
        <v>900</v>
      </c>
      <c r="C1022" s="1251" t="s">
        <v>1778</v>
      </c>
      <c r="D1022" s="1251">
        <v>675857</v>
      </c>
      <c r="E1022" s="1251" t="s">
        <v>2229</v>
      </c>
      <c r="F1022" s="1251">
        <v>2019</v>
      </c>
      <c r="G1022" s="1252">
        <v>6172.3699999999999</v>
      </c>
      <c r="H1022" s="1252">
        <v>6172.3699999999999</v>
      </c>
      <c r="I1022" s="1252">
        <v>6172.3699999999999</v>
      </c>
      <c r="J1022" s="1252">
        <v>6172.3699999999999</v>
      </c>
      <c r="K1022" s="1252">
        <v>6172.3699999999999</v>
      </c>
      <c r="L1022" s="1252">
        <v>6172.3699999999999</v>
      </c>
      <c r="M1022" s="1252">
        <v>6172.3699999999999</v>
      </c>
      <c r="N1022" s="1252">
        <v>6172.3299999999999</v>
      </c>
      <c r="O1022" s="1252">
        <v>5527.3299999999999</v>
      </c>
      <c r="P1022" s="1252">
        <v>11128.549999999999</v>
      </c>
      <c r="Q1022" s="1252">
        <v>6128.5500000000002</v>
      </c>
      <c r="R1022" s="1252">
        <v>6128.5500000000002</v>
      </c>
      <c r="S1022" s="1252">
        <v>78291.900000000009</v>
      </c>
      <c r="T1022" s="1252">
        <v>0</v>
      </c>
      <c r="U1022" s="1251" t="s">
        <v>116</v>
      </c>
      <c r="V1022" s="1251" t="s">
        <v>397</v>
      </c>
      <c r="W1022" s="1251" t="s">
        <v>2015</v>
      </c>
      <c r="X1022" s="1251" t="s">
        <v>2176</v>
      </c>
      <c r="Y1022" s="1251">
        <v>675</v>
      </c>
      <c r="Z1022" s="1251">
        <v>8</v>
      </c>
      <c r="AA1022" s="1251" t="b">
        <v>1</v>
      </c>
    </row>
    <row r="1023" spans="1:27" ht="12">
      <c r="A1023" s="1251">
        <v>25</v>
      </c>
      <c r="B1023" s="1251">
        <v>900</v>
      </c>
      <c r="C1023" s="1251" t="s">
        <v>1778</v>
      </c>
      <c r="D1023" s="1251">
        <v>675858</v>
      </c>
      <c r="E1023" s="1251" t="s">
        <v>2230</v>
      </c>
      <c r="F1023" s="1251">
        <v>2019</v>
      </c>
      <c r="G1023" s="1252">
        <v>67.209999999999994</v>
      </c>
      <c r="H1023" s="1252">
        <v>63.390000000000001</v>
      </c>
      <c r="I1023" s="1252">
        <v>52.130000000000003</v>
      </c>
      <c r="J1023" s="1252">
        <v>37</v>
      </c>
      <c r="K1023" s="1252">
        <v>38.259999999999998</v>
      </c>
      <c r="L1023" s="1252">
        <v>18.739999999999998</v>
      </c>
      <c r="M1023" s="1252">
        <v>27.300000000000001</v>
      </c>
      <c r="N1023" s="1252">
        <v>0</v>
      </c>
      <c r="O1023" s="1252">
        <v>0</v>
      </c>
      <c r="P1023" s="1252">
        <v>0</v>
      </c>
      <c r="Q1023" s="1252">
        <v>62.350000000000001</v>
      </c>
      <c r="R1023" s="1252">
        <v>88.969999999999999</v>
      </c>
      <c r="S1023" s="1252">
        <v>455.35000000000002</v>
      </c>
      <c r="T1023" s="1252">
        <v>0</v>
      </c>
      <c r="U1023" s="1251" t="s">
        <v>116</v>
      </c>
      <c r="V1023" s="1251" t="s">
        <v>397</v>
      </c>
      <c r="W1023" s="1251" t="s">
        <v>2231</v>
      </c>
      <c r="X1023" s="1251" t="s">
        <v>2176</v>
      </c>
      <c r="Y1023" s="1251">
        <v>675</v>
      </c>
      <c r="Z1023" s="1251">
        <v>8</v>
      </c>
      <c r="AA1023" s="1251" t="b">
        <v>1</v>
      </c>
    </row>
    <row r="1024" spans="1:27" ht="12">
      <c r="A1024" s="1251">
        <v>25</v>
      </c>
      <c r="B1024" s="1251">
        <v>900</v>
      </c>
      <c r="C1024" s="1251" t="s">
        <v>1778</v>
      </c>
      <c r="D1024" s="1251">
        <v>675864</v>
      </c>
      <c r="E1024" s="1251" t="s">
        <v>2074</v>
      </c>
      <c r="F1024" s="1251">
        <v>2019</v>
      </c>
      <c r="G1024" s="1252">
        <v>0</v>
      </c>
      <c r="H1024" s="1252">
        <v>50</v>
      </c>
      <c r="I1024" s="1252">
        <v>327.5</v>
      </c>
      <c r="J1024" s="1252">
        <v>257.44999999999999</v>
      </c>
      <c r="K1024" s="1252">
        <v>140.44999999999999</v>
      </c>
      <c r="L1024" s="1252">
        <v>317.39999999999998</v>
      </c>
      <c r="M1024" s="1252">
        <v>130</v>
      </c>
      <c r="N1024" s="1252">
        <v>101.2</v>
      </c>
      <c r="O1024" s="1252">
        <v>0</v>
      </c>
      <c r="P1024" s="1252">
        <v>18.699999999999999</v>
      </c>
      <c r="Q1024" s="1252">
        <v>144.34999999999999</v>
      </c>
      <c r="R1024" s="1252">
        <v>692.89999999999998</v>
      </c>
      <c r="S1024" s="1252">
        <v>2179.9500000000003</v>
      </c>
      <c r="T1024" s="1252">
        <v>0</v>
      </c>
      <c r="U1024" s="1251" t="s">
        <v>116</v>
      </c>
      <c r="V1024" s="1251" t="s">
        <v>397</v>
      </c>
      <c r="W1024" s="1251" t="s">
        <v>2015</v>
      </c>
      <c r="X1024" s="1251" t="s">
        <v>2176</v>
      </c>
      <c r="Y1024" s="1251">
        <v>675</v>
      </c>
      <c r="Z1024" s="1251">
        <v>8</v>
      </c>
      <c r="AA1024" s="1251" t="b">
        <v>1</v>
      </c>
    </row>
    <row r="1025" spans="1:27" ht="12">
      <c r="A1025" s="1251">
        <v>25</v>
      </c>
      <c r="B1025" s="1251">
        <v>900</v>
      </c>
      <c r="C1025" s="1251" t="s">
        <v>1778</v>
      </c>
      <c r="D1025" s="1251">
        <v>675865</v>
      </c>
      <c r="E1025" s="1251" t="s">
        <v>2075</v>
      </c>
      <c r="F1025" s="1251">
        <v>2019</v>
      </c>
      <c r="G1025" s="1252">
        <v>0</v>
      </c>
      <c r="H1025" s="1252">
        <v>0</v>
      </c>
      <c r="I1025" s="1252">
        <v>0</v>
      </c>
      <c r="J1025" s="1252">
        <v>0.01</v>
      </c>
      <c r="K1025" s="1252">
        <v>0.02</v>
      </c>
      <c r="L1025" s="1252">
        <v>0</v>
      </c>
      <c r="M1025" s="1252">
        <v>0.029999999999999999</v>
      </c>
      <c r="N1025" s="1252">
        <v>0</v>
      </c>
      <c r="O1025" s="1252">
        <v>0</v>
      </c>
      <c r="P1025" s="1252">
        <v>0.050000000000000003</v>
      </c>
      <c r="Q1025" s="1252">
        <v>-0.11</v>
      </c>
      <c r="R1025" s="1252">
        <v>-0.01</v>
      </c>
      <c r="S1025" s="1252">
        <v>-0.01</v>
      </c>
      <c r="T1025" s="1252">
        <v>0</v>
      </c>
      <c r="U1025" s="1251" t="s">
        <v>116</v>
      </c>
      <c r="V1025" s="1251" t="s">
        <v>397</v>
      </c>
      <c r="W1025" s="1251" t="s">
        <v>2015</v>
      </c>
      <c r="X1025" s="1251" t="s">
        <v>2176</v>
      </c>
      <c r="Y1025" s="1251">
        <v>675</v>
      </c>
      <c r="Z1025" s="1251">
        <v>8</v>
      </c>
      <c r="AA1025" s="1251" t="b">
        <v>1</v>
      </c>
    </row>
    <row r="1026" spans="1:27" ht="12">
      <c r="A1026" s="1251">
        <v>25</v>
      </c>
      <c r="B1026" s="1251">
        <v>900</v>
      </c>
      <c r="C1026" s="1251" t="s">
        <v>1778</v>
      </c>
      <c r="D1026" s="1251">
        <v>676200</v>
      </c>
      <c r="E1026" s="1251" t="s">
        <v>2037</v>
      </c>
      <c r="F1026" s="1251">
        <v>2019</v>
      </c>
      <c r="G1026" s="1252">
        <v>5744.8800000000001</v>
      </c>
      <c r="H1026" s="1252">
        <v>0</v>
      </c>
      <c r="I1026" s="1252">
        <v>0</v>
      </c>
      <c r="J1026" s="1252">
        <v>0</v>
      </c>
      <c r="K1026" s="1252">
        <v>0</v>
      </c>
      <c r="L1026" s="1252">
        <v>0</v>
      </c>
      <c r="M1026" s="1252">
        <v>0</v>
      </c>
      <c r="N1026" s="1252">
        <v>0</v>
      </c>
      <c r="O1026" s="1252">
        <v>0</v>
      </c>
      <c r="P1026" s="1252">
        <v>0</v>
      </c>
      <c r="Q1026" s="1252">
        <v>0</v>
      </c>
      <c r="R1026" s="1252">
        <v>0</v>
      </c>
      <c r="S1026" s="1252">
        <v>5744.8800000000001</v>
      </c>
      <c r="T1026" s="1252">
        <v>0</v>
      </c>
      <c r="U1026" s="1251" t="s">
        <v>116</v>
      </c>
      <c r="V1026" s="1251" t="s">
        <v>397</v>
      </c>
      <c r="W1026" s="1251" t="s">
        <v>2015</v>
      </c>
      <c r="X1026" s="1251" t="s">
        <v>2176</v>
      </c>
      <c r="Y1026" s="1251">
        <v>676</v>
      </c>
      <c r="Z1026" s="1251">
        <v>2</v>
      </c>
      <c r="AA1026" s="1251" t="b">
        <v>1</v>
      </c>
    </row>
    <row r="1027" spans="1:27" ht="12">
      <c r="A1027" s="1251">
        <v>25</v>
      </c>
      <c r="B1027" s="1251">
        <v>900</v>
      </c>
      <c r="C1027" s="1251" t="s">
        <v>1778</v>
      </c>
      <c r="D1027" s="1251">
        <v>676210</v>
      </c>
      <c r="E1027" s="1251" t="s">
        <v>2038</v>
      </c>
      <c r="F1027" s="1251">
        <v>2019</v>
      </c>
      <c r="G1027" s="1252">
        <v>4219.3999999999996</v>
      </c>
      <c r="H1027" s="1252">
        <v>0</v>
      </c>
      <c r="I1027" s="1252">
        <v>0</v>
      </c>
      <c r="J1027" s="1252">
        <v>0</v>
      </c>
      <c r="K1027" s="1252">
        <v>0</v>
      </c>
      <c r="L1027" s="1252">
        <v>0</v>
      </c>
      <c r="M1027" s="1252">
        <v>62.68</v>
      </c>
      <c r="N1027" s="1252">
        <v>0</v>
      </c>
      <c r="O1027" s="1252">
        <v>0</v>
      </c>
      <c r="P1027" s="1252">
        <v>-62.68</v>
      </c>
      <c r="Q1027" s="1252">
        <v>0</v>
      </c>
      <c r="R1027" s="1252">
        <v>0</v>
      </c>
      <c r="S1027" s="1252">
        <v>4219.3999999999996</v>
      </c>
      <c r="T1027" s="1252">
        <v>0</v>
      </c>
      <c r="U1027" s="1251" t="s">
        <v>116</v>
      </c>
      <c r="V1027" s="1251" t="s">
        <v>397</v>
      </c>
      <c r="W1027" s="1251" t="s">
        <v>1931</v>
      </c>
      <c r="X1027" s="1251" t="s">
        <v>2176</v>
      </c>
      <c r="Y1027" s="1251">
        <v>676</v>
      </c>
      <c r="Z1027" s="1251">
        <v>2</v>
      </c>
      <c r="AA1027" s="1251" t="b">
        <v>1</v>
      </c>
    </row>
    <row r="1028" spans="1:27" ht="12">
      <c r="A1028" s="1251">
        <v>25</v>
      </c>
      <c r="B1028" s="1251">
        <v>100</v>
      </c>
      <c r="C1028" s="1251" t="s">
        <v>1513</v>
      </c>
      <c r="D1028" s="1251">
        <v>403000</v>
      </c>
      <c r="E1028" s="1251" t="s">
        <v>1911</v>
      </c>
      <c r="F1028" s="1251">
        <v>2020</v>
      </c>
      <c r="G1028" s="1252">
        <v>223420.72</v>
      </c>
      <c r="H1028" s="1252">
        <v>223487.10999999999</v>
      </c>
      <c r="I1028" s="1252">
        <v>223777.60999999999</v>
      </c>
      <c r="J1028" s="1252">
        <v>224466.95000000001</v>
      </c>
      <c r="K1028" s="1252">
        <v>224466.13</v>
      </c>
      <c r="L1028" s="1252">
        <v>224466.13</v>
      </c>
      <c r="M1028" s="1252">
        <v>225390.20999999999</v>
      </c>
      <c r="N1028" s="1252">
        <v>225391.06</v>
      </c>
      <c r="O1028" s="1252">
        <v>225100.56</v>
      </c>
      <c r="P1028" s="1252">
        <v>227756.14000000001</v>
      </c>
      <c r="Q1028" s="1252">
        <v>227756.14000000001</v>
      </c>
      <c r="R1028" s="1252">
        <v>227756.14000000001</v>
      </c>
      <c r="S1028" s="1252">
        <v>2703234.9000000004</v>
      </c>
      <c r="T1028" s="1252">
        <v>0</v>
      </c>
      <c r="U1028" s="1251" t="s">
        <v>116</v>
      </c>
      <c r="V1028" s="1251" t="s">
        <v>88</v>
      </c>
      <c r="W1028" s="1251" t="s">
        <v>88</v>
      </c>
      <c r="X1028" s="1251" t="s">
        <v>89</v>
      </c>
      <c r="Y1028" s="1251">
        <v>403</v>
      </c>
      <c r="Z1028" s="1251">
        <v>0</v>
      </c>
      <c r="AA1028" s="1251" t="b">
        <v>1</v>
      </c>
    </row>
    <row r="1029" spans="1:27" ht="12">
      <c r="A1029" s="1251">
        <v>25</v>
      </c>
      <c r="B1029" s="1251">
        <v>100</v>
      </c>
      <c r="C1029" s="1251" t="s">
        <v>1513</v>
      </c>
      <c r="D1029" s="1251">
        <v>406000</v>
      </c>
      <c r="E1029" s="1251" t="s">
        <v>1912</v>
      </c>
      <c r="F1029" s="1251">
        <v>2020</v>
      </c>
      <c r="G1029" s="1252">
        <v>-10961.73</v>
      </c>
      <c r="H1029" s="1252">
        <v>-10961.709999999999</v>
      </c>
      <c r="I1029" s="1252">
        <v>-10961.74</v>
      </c>
      <c r="J1029" s="1252">
        <v>-10961.74</v>
      </c>
      <c r="K1029" s="1252">
        <v>-10961.719999999999</v>
      </c>
      <c r="L1029" s="1252">
        <v>-10961.709999999999</v>
      </c>
      <c r="M1029" s="1252">
        <v>-10961.73</v>
      </c>
      <c r="N1029" s="1252">
        <v>-10961.74</v>
      </c>
      <c r="O1029" s="1252">
        <v>-10961.74</v>
      </c>
      <c r="P1029" s="1252">
        <v>-10961.719999999999</v>
      </c>
      <c r="Q1029" s="1252">
        <v>-10961.709999999999</v>
      </c>
      <c r="R1029" s="1252">
        <v>-10961.73</v>
      </c>
      <c r="S1029" s="1252">
        <v>-131540.72000000003</v>
      </c>
      <c r="T1029" s="1252">
        <v>0</v>
      </c>
      <c r="U1029" s="1251" t="s">
        <v>116</v>
      </c>
      <c r="V1029" s="1251" t="s">
        <v>400</v>
      </c>
      <c r="W1029" s="1251" t="s">
        <v>400</v>
      </c>
      <c r="X1029" s="1251" t="s">
        <v>89</v>
      </c>
      <c r="Y1029" s="1251">
        <v>406</v>
      </c>
      <c r="Z1029" s="1251">
        <v>0</v>
      </c>
      <c r="AA1029" s="1251" t="b">
        <v>1</v>
      </c>
    </row>
    <row r="1030" spans="1:27" ht="12">
      <c r="A1030" s="1251">
        <v>25</v>
      </c>
      <c r="B1030" s="1251">
        <v>100</v>
      </c>
      <c r="C1030" s="1251" t="s">
        <v>1513</v>
      </c>
      <c r="D1030" s="1251">
        <v>407301</v>
      </c>
      <c r="E1030" s="1251" t="s">
        <v>502</v>
      </c>
      <c r="F1030" s="1251">
        <v>2020</v>
      </c>
      <c r="G1030" s="1252">
        <v>-36066.040000000001</v>
      </c>
      <c r="H1030" s="1252">
        <v>-36066.040000000001</v>
      </c>
      <c r="I1030" s="1252">
        <v>-36066.040000000001</v>
      </c>
      <c r="J1030" s="1252">
        <v>-36865.290000000001</v>
      </c>
      <c r="K1030" s="1252">
        <v>-36865.290000000001</v>
      </c>
      <c r="L1030" s="1252">
        <v>-36865.290000000001</v>
      </c>
      <c r="M1030" s="1252">
        <v>-37581.239999999998</v>
      </c>
      <c r="N1030" s="1252">
        <v>-37581.239999999998</v>
      </c>
      <c r="O1030" s="1252">
        <v>-37581.239999999998</v>
      </c>
      <c r="P1030" s="1252">
        <v>-37755.660000000003</v>
      </c>
      <c r="Q1030" s="1252">
        <v>-37755.660000000003</v>
      </c>
      <c r="R1030" s="1252">
        <v>-37755.660000000003</v>
      </c>
      <c r="S1030" s="1252">
        <v>-444804.69000000006</v>
      </c>
      <c r="T1030" s="1252">
        <v>0</v>
      </c>
      <c r="U1030" s="1251" t="s">
        <v>116</v>
      </c>
      <c r="V1030" s="1251" t="s">
        <v>88</v>
      </c>
      <c r="W1030" s="1251" t="s">
        <v>1913</v>
      </c>
      <c r="X1030" s="1251" t="s">
        <v>89</v>
      </c>
      <c r="Y1030" s="1251">
        <v>407</v>
      </c>
      <c r="Z1030" s="1251">
        <v>3</v>
      </c>
      <c r="AA1030" s="1251" t="b">
        <v>1</v>
      </c>
    </row>
    <row r="1031" spans="1:27" ht="12">
      <c r="A1031" s="1251">
        <v>25</v>
      </c>
      <c r="B1031" s="1251">
        <v>100</v>
      </c>
      <c r="C1031" s="1251" t="s">
        <v>1513</v>
      </c>
      <c r="D1031" s="1251">
        <v>408101</v>
      </c>
      <c r="E1031" s="1251" t="s">
        <v>932</v>
      </c>
      <c r="F1031" s="1251">
        <v>2020</v>
      </c>
      <c r="G1031" s="1252">
        <v>131.66999999999999</v>
      </c>
      <c r="H1031" s="1252">
        <v>131.66999999999999</v>
      </c>
      <c r="I1031" s="1252">
        <v>131.66999999999999</v>
      </c>
      <c r="J1031" s="1252">
        <v>131.66999999999999</v>
      </c>
      <c r="K1031" s="1252">
        <v>131.66999999999999</v>
      </c>
      <c r="L1031" s="1252">
        <v>131.66999999999999</v>
      </c>
      <c r="M1031" s="1252">
        <v>1511.6700000000001</v>
      </c>
      <c r="N1031" s="1252">
        <v>131.66999999999999</v>
      </c>
      <c r="O1031" s="1252">
        <v>131.66999999999999</v>
      </c>
      <c r="P1031" s="1252">
        <v>131.66999999999999</v>
      </c>
      <c r="Q1031" s="1252">
        <v>131.66999999999999</v>
      </c>
      <c r="R1031" s="1252">
        <v>131.63999999999999</v>
      </c>
      <c r="S1031" s="1252">
        <v>2960.0100000000002</v>
      </c>
      <c r="T1031" s="1252">
        <v>0</v>
      </c>
      <c r="U1031" s="1251" t="s">
        <v>116</v>
      </c>
      <c r="V1031" s="1251" t="s">
        <v>402</v>
      </c>
      <c r="W1031" s="1251" t="s">
        <v>402</v>
      </c>
      <c r="X1031" s="1251" t="s">
        <v>89</v>
      </c>
      <c r="Y1031" s="1251">
        <v>408</v>
      </c>
      <c r="Z1031" s="1251">
        <v>1</v>
      </c>
      <c r="AA1031" s="1251" t="b">
        <v>1</v>
      </c>
    </row>
    <row r="1032" spans="1:27" ht="12">
      <c r="A1032" s="1251">
        <v>25</v>
      </c>
      <c r="B1032" s="1251">
        <v>100</v>
      </c>
      <c r="C1032" s="1251" t="s">
        <v>1513</v>
      </c>
      <c r="D1032" s="1251">
        <v>408110</v>
      </c>
      <c r="E1032" s="1251" t="s">
        <v>915</v>
      </c>
      <c r="F1032" s="1251">
        <v>2020</v>
      </c>
      <c r="G1032" s="1252">
        <v>7966.3999999999996</v>
      </c>
      <c r="H1032" s="1252">
        <v>7966.3999999999996</v>
      </c>
      <c r="I1032" s="1252">
        <v>7966.3999999999996</v>
      </c>
      <c r="J1032" s="1252">
        <v>7965.8500000000004</v>
      </c>
      <c r="K1032" s="1252">
        <v>7965.8500000000004</v>
      </c>
      <c r="L1032" s="1252">
        <v>7965.8500000000004</v>
      </c>
      <c r="M1032" s="1252">
        <v>8339.25</v>
      </c>
      <c r="N1032" s="1252">
        <v>8339.25</v>
      </c>
      <c r="O1032" s="1252">
        <v>8339.25</v>
      </c>
      <c r="P1032" s="1252">
        <v>8074.6599999999999</v>
      </c>
      <c r="Q1032" s="1252">
        <v>8074.6599999999999</v>
      </c>
      <c r="R1032" s="1252">
        <v>8112.4399999999996</v>
      </c>
      <c r="S1032" s="1252">
        <v>97076.260000000009</v>
      </c>
      <c r="T1032" s="1252">
        <v>0</v>
      </c>
      <c r="U1032" s="1251" t="s">
        <v>116</v>
      </c>
      <c r="V1032" s="1251" t="s">
        <v>402</v>
      </c>
      <c r="W1032" s="1251" t="s">
        <v>402</v>
      </c>
      <c r="X1032" s="1251" t="s">
        <v>89</v>
      </c>
      <c r="Y1032" s="1251">
        <v>408</v>
      </c>
      <c r="Z1032" s="1251">
        <v>1</v>
      </c>
      <c r="AA1032" s="1251" t="b">
        <v>1</v>
      </c>
    </row>
    <row r="1033" spans="1:27" ht="12">
      <c r="A1033" s="1251">
        <v>25</v>
      </c>
      <c r="B1033" s="1251">
        <v>100</v>
      </c>
      <c r="C1033" s="1251" t="s">
        <v>1513</v>
      </c>
      <c r="D1033" s="1251">
        <v>408121</v>
      </c>
      <c r="E1033" s="1251" t="s">
        <v>1914</v>
      </c>
      <c r="F1033" s="1251">
        <v>2020</v>
      </c>
      <c r="G1033" s="1252">
        <v>551.26999999999998</v>
      </c>
      <c r="H1033" s="1252">
        <v>92.930000000000007</v>
      </c>
      <c r="I1033" s="1252">
        <v>507.56</v>
      </c>
      <c r="J1033" s="1252">
        <v>441.56999999999999</v>
      </c>
      <c r="K1033" s="1252">
        <v>-2066.1199999999999</v>
      </c>
      <c r="L1033" s="1252">
        <v>474.89999999999998</v>
      </c>
      <c r="M1033" s="1252">
        <v>658.53999999999996</v>
      </c>
      <c r="N1033" s="1252">
        <v>363.57999999999998</v>
      </c>
      <c r="O1033" s="1252">
        <v>221.46000000000001</v>
      </c>
      <c r="P1033" s="1252">
        <v>482.89999999999998</v>
      </c>
      <c r="Q1033" s="1252">
        <v>-1965.1800000000001</v>
      </c>
      <c r="R1033" s="1252">
        <v>700.23000000000002</v>
      </c>
      <c r="S1033" s="1252">
        <v>463.6400000000001</v>
      </c>
      <c r="T1033" s="1252">
        <v>0</v>
      </c>
      <c r="U1033" s="1251" t="s">
        <v>116</v>
      </c>
      <c r="V1033" s="1251" t="s">
        <v>402</v>
      </c>
      <c r="W1033" s="1251" t="s">
        <v>402</v>
      </c>
      <c r="X1033" s="1251" t="s">
        <v>89</v>
      </c>
      <c r="Y1033" s="1251">
        <v>408</v>
      </c>
      <c r="Z1033" s="1251">
        <v>1</v>
      </c>
      <c r="AA1033" s="1251" t="b">
        <v>1</v>
      </c>
    </row>
    <row r="1034" spans="1:27" ht="12">
      <c r="A1034" s="1251">
        <v>25</v>
      </c>
      <c r="B1034" s="1251">
        <v>100</v>
      </c>
      <c r="C1034" s="1251" t="s">
        <v>1513</v>
      </c>
      <c r="D1034" s="1251">
        <v>408132</v>
      </c>
      <c r="E1034" s="1251" t="s">
        <v>1002</v>
      </c>
      <c r="F1034" s="1251">
        <v>2020</v>
      </c>
      <c r="G1034" s="1252">
        <v>3795.8299999999999</v>
      </c>
      <c r="H1034" s="1252">
        <v>2565.8299999999999</v>
      </c>
      <c r="I1034" s="1252">
        <v>4163.3400000000001</v>
      </c>
      <c r="J1034" s="1252">
        <v>2610</v>
      </c>
      <c r="K1034" s="1252">
        <v>2610</v>
      </c>
      <c r="L1034" s="1252">
        <v>2610</v>
      </c>
      <c r="M1034" s="1252">
        <v>2610</v>
      </c>
      <c r="N1034" s="1252">
        <v>2610</v>
      </c>
      <c r="O1034" s="1252">
        <v>2610</v>
      </c>
      <c r="P1034" s="1252">
        <v>2610</v>
      </c>
      <c r="Q1034" s="1252">
        <v>2653.29</v>
      </c>
      <c r="R1034" s="1252">
        <v>2609.98</v>
      </c>
      <c r="S1034" s="1252">
        <v>34058.270000000004</v>
      </c>
      <c r="T1034" s="1252">
        <v>0</v>
      </c>
      <c r="U1034" s="1251" t="s">
        <v>116</v>
      </c>
      <c r="V1034" s="1251" t="s">
        <v>402</v>
      </c>
      <c r="W1034" s="1251" t="s">
        <v>402</v>
      </c>
      <c r="X1034" s="1251" t="s">
        <v>89</v>
      </c>
      <c r="Y1034" s="1251">
        <v>408</v>
      </c>
      <c r="Z1034" s="1251">
        <v>1</v>
      </c>
      <c r="AA1034" s="1251" t="b">
        <v>1</v>
      </c>
    </row>
    <row r="1035" spans="1:27" ht="12">
      <c r="A1035" s="1251">
        <v>25</v>
      </c>
      <c r="B1035" s="1251">
        <v>100</v>
      </c>
      <c r="C1035" s="1251" t="s">
        <v>1513</v>
      </c>
      <c r="D1035" s="1251">
        <v>420001</v>
      </c>
      <c r="E1035" s="1251" t="s">
        <v>1915</v>
      </c>
      <c r="F1035" s="1251">
        <v>2020</v>
      </c>
      <c r="G1035" s="1252">
        <v>-213.11000000000001</v>
      </c>
      <c r="H1035" s="1252">
        <v>-238.53999999999999</v>
      </c>
      <c r="I1035" s="1252">
        <v>-324.63</v>
      </c>
      <c r="J1035" s="1252">
        <v>-338.13999999999999</v>
      </c>
      <c r="K1035" s="1252">
        <v>-474.19999999999999</v>
      </c>
      <c r="L1035" s="1252">
        <v>-594.76999999999998</v>
      </c>
      <c r="M1035" s="1252">
        <v>-743.59000000000003</v>
      </c>
      <c r="N1035" s="1252">
        <v>-855.20000000000005</v>
      </c>
      <c r="O1035" s="1252">
        <v>-983.78999999999996</v>
      </c>
      <c r="P1035" s="1252">
        <v>-1163.77</v>
      </c>
      <c r="Q1035" s="1252">
        <v>-1302.1400000000001</v>
      </c>
      <c r="R1035" s="1252">
        <v>-986.79999999999995</v>
      </c>
      <c r="S1035" s="1252">
        <v>-8218.6800000000003</v>
      </c>
      <c r="T1035" s="1252">
        <v>0</v>
      </c>
      <c r="U1035" s="1251" t="s">
        <v>116</v>
      </c>
      <c r="V1035" s="1251" t="s">
        <v>1916</v>
      </c>
      <c r="W1035" s="1251" t="s">
        <v>416</v>
      </c>
      <c r="X1035" s="1251" t="s">
        <v>89</v>
      </c>
      <c r="Y1035" s="1251">
        <v>420</v>
      </c>
      <c r="Z1035" s="1251">
        <v>0</v>
      </c>
      <c r="AA1035" s="1251" t="b">
        <v>1</v>
      </c>
    </row>
    <row r="1036" spans="1:27" ht="12">
      <c r="A1036" s="1251">
        <v>25</v>
      </c>
      <c r="B1036" s="1251">
        <v>100</v>
      </c>
      <c r="C1036" s="1251" t="s">
        <v>1513</v>
      </c>
      <c r="D1036" s="1251">
        <v>420002</v>
      </c>
      <c r="E1036" s="1251" t="s">
        <v>1917</v>
      </c>
      <c r="F1036" s="1251">
        <v>2020</v>
      </c>
      <c r="G1036" s="1252">
        <v>-626.64999999999998</v>
      </c>
      <c r="H1036" s="1252">
        <v>-701.44000000000005</v>
      </c>
      <c r="I1036" s="1252">
        <v>-954.61000000000001</v>
      </c>
      <c r="J1036" s="1252">
        <v>-975.41999999999996</v>
      </c>
      <c r="K1036" s="1252">
        <v>-1394.4400000000001</v>
      </c>
      <c r="L1036" s="1252">
        <v>-1749.01</v>
      </c>
      <c r="M1036" s="1252">
        <v>-2186.6199999999999</v>
      </c>
      <c r="N1036" s="1252">
        <v>-2488.0700000000002</v>
      </c>
      <c r="O1036" s="1252">
        <v>-2890.23</v>
      </c>
      <c r="P1036" s="1252">
        <v>-3422.1700000000001</v>
      </c>
      <c r="Q1036" s="1252">
        <v>-3813.0500000000002</v>
      </c>
      <c r="R1036" s="1252">
        <v>-2901.7600000000002</v>
      </c>
      <c r="S1036" s="1252">
        <v>-24103.470000000001</v>
      </c>
      <c r="T1036" s="1252">
        <v>0</v>
      </c>
      <c r="U1036" s="1251" t="s">
        <v>116</v>
      </c>
      <c r="V1036" s="1251" t="s">
        <v>1916</v>
      </c>
      <c r="W1036" s="1251" t="s">
        <v>416</v>
      </c>
      <c r="X1036" s="1251" t="s">
        <v>89</v>
      </c>
      <c r="Y1036" s="1251">
        <v>420</v>
      </c>
      <c r="Z1036" s="1251">
        <v>0</v>
      </c>
      <c r="AA1036" s="1251" t="b">
        <v>1</v>
      </c>
    </row>
    <row r="1037" spans="1:27" ht="12">
      <c r="A1037" s="1251">
        <v>25</v>
      </c>
      <c r="B1037" s="1251">
        <v>100</v>
      </c>
      <c r="C1037" s="1251" t="s">
        <v>1513</v>
      </c>
      <c r="D1037" s="1251">
        <v>421900</v>
      </c>
      <c r="E1037" s="1251" t="s">
        <v>505</v>
      </c>
      <c r="F1037" s="1251">
        <v>2020</v>
      </c>
      <c r="G1037" s="1252">
        <v>-2795</v>
      </c>
      <c r="H1037" s="1252">
        <v>-5634.5</v>
      </c>
      <c r="I1037" s="1252">
        <v>-7336</v>
      </c>
      <c r="J1037" s="1252">
        <v>-8001</v>
      </c>
      <c r="K1037" s="1252">
        <v>-9656</v>
      </c>
      <c r="L1037" s="1252">
        <v>-9889.5</v>
      </c>
      <c r="M1037" s="1252">
        <v>-9886.5</v>
      </c>
      <c r="N1037" s="1252">
        <v>-8442</v>
      </c>
      <c r="O1037" s="1252">
        <v>-7793.5</v>
      </c>
      <c r="P1037" s="1252">
        <v>-5769</v>
      </c>
      <c r="Q1037" s="1252">
        <v>-5564.5</v>
      </c>
      <c r="R1037" s="1252">
        <v>-3284.5</v>
      </c>
      <c r="S1037" s="1252">
        <v>-84052</v>
      </c>
      <c r="T1037" s="1252">
        <v>0</v>
      </c>
      <c r="U1037" s="1251" t="s">
        <v>116</v>
      </c>
      <c r="V1037" s="1251" t="s">
        <v>1286</v>
      </c>
      <c r="W1037" s="1251" t="s">
        <v>408</v>
      </c>
      <c r="X1037" s="1251" t="s">
        <v>89</v>
      </c>
      <c r="Y1037" s="1251">
        <v>421</v>
      </c>
      <c r="Z1037" s="1251">
        <v>9</v>
      </c>
      <c r="AA1037" s="1251" t="b">
        <v>1</v>
      </c>
    </row>
    <row r="1038" spans="1:27" ht="12">
      <c r="A1038" s="1251">
        <v>25</v>
      </c>
      <c r="B1038" s="1251">
        <v>100</v>
      </c>
      <c r="C1038" s="1251" t="s">
        <v>1513</v>
      </c>
      <c r="D1038" s="1251">
        <v>421960</v>
      </c>
      <c r="E1038" s="1251" t="s">
        <v>1918</v>
      </c>
      <c r="F1038" s="1251">
        <v>2020</v>
      </c>
      <c r="G1038" s="1252">
        <v>0</v>
      </c>
      <c r="H1038" s="1252">
        <v>-45163.18</v>
      </c>
      <c r="I1038" s="1252">
        <v>-21836.560000000001</v>
      </c>
      <c r="J1038" s="1252">
        <v>0</v>
      </c>
      <c r="K1038" s="1252">
        <v>-29279.830000000002</v>
      </c>
      <c r="L1038" s="1252">
        <v>-10856.42</v>
      </c>
      <c r="M1038" s="1252">
        <v>0</v>
      </c>
      <c r="N1038" s="1252">
        <v>0</v>
      </c>
      <c r="O1038" s="1252">
        <v>-15719.33</v>
      </c>
      <c r="P1038" s="1252">
        <v>0</v>
      </c>
      <c r="Q1038" s="1252">
        <v>0</v>
      </c>
      <c r="R1038" s="1252">
        <v>0</v>
      </c>
      <c r="S1038" s="1252">
        <v>-122855.32000000001</v>
      </c>
      <c r="T1038" s="1252">
        <v>0</v>
      </c>
      <c r="U1038" s="1251" t="s">
        <v>116</v>
      </c>
      <c r="V1038" s="1251" t="s">
        <v>1286</v>
      </c>
      <c r="W1038" s="1251" t="s">
        <v>408</v>
      </c>
      <c r="X1038" s="1251" t="s">
        <v>89</v>
      </c>
      <c r="Y1038" s="1251">
        <v>421</v>
      </c>
      <c r="Z1038" s="1251">
        <v>9</v>
      </c>
      <c r="AA1038" s="1251" t="b">
        <v>1</v>
      </c>
    </row>
    <row r="1039" spans="1:27" ht="12">
      <c r="A1039" s="1251">
        <v>25</v>
      </c>
      <c r="B1039" s="1251">
        <v>100</v>
      </c>
      <c r="C1039" s="1251" t="s">
        <v>1513</v>
      </c>
      <c r="D1039" s="1251">
        <v>426900</v>
      </c>
      <c r="E1039" s="1251" t="s">
        <v>2232</v>
      </c>
      <c r="F1039" s="1251">
        <v>2020</v>
      </c>
      <c r="G1039" s="1252">
        <v>0</v>
      </c>
      <c r="H1039" s="1252">
        <v>0</v>
      </c>
      <c r="I1039" s="1252">
        <v>0</v>
      </c>
      <c r="J1039" s="1252">
        <v>0</v>
      </c>
      <c r="K1039" s="1252">
        <v>0</v>
      </c>
      <c r="L1039" s="1252">
        <v>0</v>
      </c>
      <c r="M1039" s="1252">
        <v>0</v>
      </c>
      <c r="N1039" s="1252">
        <v>0</v>
      </c>
      <c r="O1039" s="1252">
        <v>-54.57</v>
      </c>
      <c r="P1039" s="1252">
        <v>0</v>
      </c>
      <c r="Q1039" s="1252">
        <v>0</v>
      </c>
      <c r="R1039" s="1252">
        <v>0</v>
      </c>
      <c r="S1039" s="1252">
        <v>-54.57</v>
      </c>
      <c r="T1039" s="1252">
        <v>0</v>
      </c>
      <c r="U1039" s="1251" t="s">
        <v>116</v>
      </c>
      <c r="V1039" s="1251" t="s">
        <v>2186</v>
      </c>
      <c r="W1039" s="1251" t="s">
        <v>409</v>
      </c>
      <c r="X1039" s="1251" t="s">
        <v>89</v>
      </c>
      <c r="Y1039" s="1251">
        <v>426</v>
      </c>
      <c r="Z1039" s="1251">
        <v>9</v>
      </c>
      <c r="AA1039" s="1251" t="b">
        <v>1</v>
      </c>
    </row>
    <row r="1040" spans="1:27" ht="12">
      <c r="A1040" s="1251">
        <v>25</v>
      </c>
      <c r="B1040" s="1251">
        <v>100</v>
      </c>
      <c r="C1040" s="1251" t="s">
        <v>1513</v>
      </c>
      <c r="D1040" s="1251">
        <v>426930</v>
      </c>
      <c r="E1040" s="1251" t="s">
        <v>1341</v>
      </c>
      <c r="F1040" s="1251">
        <v>2020</v>
      </c>
      <c r="G1040" s="1252">
        <v>0</v>
      </c>
      <c r="H1040" s="1252">
        <v>0</v>
      </c>
      <c r="I1040" s="1252">
        <v>0</v>
      </c>
      <c r="J1040" s="1252">
        <v>0</v>
      </c>
      <c r="K1040" s="1252">
        <v>0</v>
      </c>
      <c r="L1040" s="1252">
        <v>0</v>
      </c>
      <c r="M1040" s="1252">
        <v>0</v>
      </c>
      <c r="N1040" s="1252">
        <v>0</v>
      </c>
      <c r="O1040" s="1252">
        <v>0</v>
      </c>
      <c r="P1040" s="1252">
        <v>0</v>
      </c>
      <c r="Q1040" s="1252">
        <v>0</v>
      </c>
      <c r="R1040" s="1252">
        <v>0</v>
      </c>
      <c r="S1040" s="1252">
        <v>0</v>
      </c>
      <c r="T1040" s="1252">
        <v>0</v>
      </c>
      <c r="U1040" s="1251" t="s">
        <v>116</v>
      </c>
      <c r="V1040" s="1251" t="s">
        <v>2186</v>
      </c>
      <c r="W1040" s="1251" t="s">
        <v>409</v>
      </c>
      <c r="X1040" s="1251" t="s">
        <v>89</v>
      </c>
      <c r="Y1040" s="1251">
        <v>426</v>
      </c>
      <c r="Z1040" s="1251">
        <v>9</v>
      </c>
      <c r="AA1040" s="1251" t="b">
        <v>1</v>
      </c>
    </row>
    <row r="1041" spans="1:27" ht="12">
      <c r="A1041" s="1251">
        <v>25</v>
      </c>
      <c r="B1041" s="1251">
        <v>100</v>
      </c>
      <c r="C1041" s="1251" t="s">
        <v>1513</v>
      </c>
      <c r="D1041" s="1251">
        <v>427400</v>
      </c>
      <c r="E1041" s="1251" t="s">
        <v>1919</v>
      </c>
      <c r="F1041" s="1251">
        <v>2020</v>
      </c>
      <c r="G1041" s="1252">
        <v>92.010000000000005</v>
      </c>
      <c r="H1041" s="1252">
        <v>92.040000000000006</v>
      </c>
      <c r="I1041" s="1252">
        <v>88.370000000000005</v>
      </c>
      <c r="J1041" s="1252">
        <v>84.299999999999997</v>
      </c>
      <c r="K1041" s="1252">
        <v>78.989999999999995</v>
      </c>
      <c r="L1041" s="1252">
        <v>84.159999999999997</v>
      </c>
      <c r="M1041" s="1252">
        <v>74.159999999999997</v>
      </c>
      <c r="N1041" s="1252">
        <v>78.969999999999999</v>
      </c>
      <c r="O1041" s="1252">
        <v>77.659999999999997</v>
      </c>
      <c r="P1041" s="1252">
        <v>68.650000000000006</v>
      </c>
      <c r="Q1041" s="1252">
        <v>71.299999999999997</v>
      </c>
      <c r="R1041" s="1252">
        <v>72.939999999999998</v>
      </c>
      <c r="S1041" s="1252">
        <v>963.54999999999995</v>
      </c>
      <c r="T1041" s="1252">
        <v>0</v>
      </c>
      <c r="U1041" s="1251" t="s">
        <v>116</v>
      </c>
      <c r="V1041" s="1251" t="s">
        <v>1916</v>
      </c>
      <c r="W1041" s="1251" t="s">
        <v>1038</v>
      </c>
      <c r="X1041" s="1251" t="s">
        <v>89</v>
      </c>
      <c r="Y1041" s="1251">
        <v>427</v>
      </c>
      <c r="Z1041" s="1251">
        <v>4</v>
      </c>
      <c r="AA1041" s="1251" t="b">
        <v>1</v>
      </c>
    </row>
    <row r="1042" spans="1:29" ht="12">
      <c r="A1042" s="1251">
        <v>25</v>
      </c>
      <c r="B1042" s="1251">
        <v>100</v>
      </c>
      <c r="C1042" s="1251" t="s">
        <v>1513</v>
      </c>
      <c r="D1042" s="1251">
        <v>460600</v>
      </c>
      <c r="E1042" s="1251" t="s">
        <v>1920</v>
      </c>
      <c r="F1042" s="1251">
        <v>2020</v>
      </c>
      <c r="G1042" s="1252">
        <v>0</v>
      </c>
      <c r="H1042" s="1252">
        <v>0</v>
      </c>
      <c r="I1042" s="1252">
        <v>0</v>
      </c>
      <c r="J1042" s="1252">
        <v>35.350000000000001</v>
      </c>
      <c r="K1042" s="1252">
        <v>0</v>
      </c>
      <c r="L1042" s="1252">
        <v>0</v>
      </c>
      <c r="M1042" s="1252">
        <v>0</v>
      </c>
      <c r="N1042" s="1252">
        <v>0</v>
      </c>
      <c r="O1042" s="1252">
        <v>-150.44</v>
      </c>
      <c r="P1042" s="1252">
        <v>0</v>
      </c>
      <c r="Q1042" s="1252">
        <v>-30610.02</v>
      </c>
      <c r="R1042" s="1252">
        <v>-49537.889999999999</v>
      </c>
      <c r="S1042" s="1252">
        <v>-80263</v>
      </c>
      <c r="T1042" s="1252">
        <v>0</v>
      </c>
      <c r="U1042" s="1251" t="s">
        <v>116</v>
      </c>
      <c r="V1042" s="1251" t="s">
        <v>1286</v>
      </c>
      <c r="W1042" s="1251" t="s">
        <v>393</v>
      </c>
      <c r="X1042" s="1251" t="s">
        <v>89</v>
      </c>
      <c r="Y1042" s="1251">
        <v>460</v>
      </c>
      <c r="Z1042" s="1251">
        <v>6</v>
      </c>
      <c r="AA1042" s="1251" t="b">
        <v>1</v>
      </c>
      <c r="AC1042" s="1251" t="s">
        <v>1921</v>
      </c>
    </row>
    <row r="1043" spans="1:29" ht="12">
      <c r="A1043" s="1251">
        <v>25</v>
      </c>
      <c r="B1043" s="1251">
        <v>100</v>
      </c>
      <c r="C1043" s="1251" t="s">
        <v>1513</v>
      </c>
      <c r="D1043" s="1251">
        <v>461100</v>
      </c>
      <c r="E1043" s="1251" t="s">
        <v>1922</v>
      </c>
      <c r="F1043" s="1251">
        <v>2020</v>
      </c>
      <c r="G1043" s="1252">
        <v>-533646.93999999994</v>
      </c>
      <c r="H1043" s="1252">
        <v>-497287.29999999999</v>
      </c>
      <c r="I1043" s="1252">
        <v>-505557.95000000001</v>
      </c>
      <c r="J1043" s="1252">
        <v>-646688.93999999994</v>
      </c>
      <c r="K1043" s="1252">
        <v>-624077.76000000001</v>
      </c>
      <c r="L1043" s="1252">
        <v>-564373.56999999995</v>
      </c>
      <c r="M1043" s="1252">
        <v>-674846.31999999995</v>
      </c>
      <c r="N1043" s="1252">
        <v>-598995.63</v>
      </c>
      <c r="O1043" s="1252">
        <v>-561090.76000000001</v>
      </c>
      <c r="P1043" s="1252">
        <v>-576772.22999999998</v>
      </c>
      <c r="Q1043" s="1252">
        <v>-537847.80000000005</v>
      </c>
      <c r="R1043" s="1252">
        <v>-551520.04000000004</v>
      </c>
      <c r="S1043" s="1252">
        <v>-6872705.2399999984</v>
      </c>
      <c r="T1043" s="1252">
        <v>0</v>
      </c>
      <c r="U1043" s="1251" t="s">
        <v>116</v>
      </c>
      <c r="V1043" s="1251" t="s">
        <v>1286</v>
      </c>
      <c r="W1043" s="1251" t="s">
        <v>393</v>
      </c>
      <c r="X1043" s="1251" t="s">
        <v>89</v>
      </c>
      <c r="Y1043" s="1251">
        <v>461</v>
      </c>
      <c r="Z1043" s="1251">
        <v>1</v>
      </c>
      <c r="AA1043" s="1251" t="b">
        <v>1</v>
      </c>
      <c r="AC1043" s="1251" t="s">
        <v>1921</v>
      </c>
    </row>
    <row r="1044" spans="1:29" ht="12">
      <c r="A1044" s="1251">
        <v>25</v>
      </c>
      <c r="B1044" s="1251">
        <v>100</v>
      </c>
      <c r="C1044" s="1251" t="s">
        <v>1513</v>
      </c>
      <c r="D1044" s="1251">
        <v>461200</v>
      </c>
      <c r="E1044" s="1251" t="s">
        <v>1923</v>
      </c>
      <c r="F1044" s="1251">
        <v>2020</v>
      </c>
      <c r="G1044" s="1252">
        <v>-101082.48</v>
      </c>
      <c r="H1044" s="1252">
        <v>-107050.64999999999</v>
      </c>
      <c r="I1044" s="1252">
        <v>-106168.06</v>
      </c>
      <c r="J1044" s="1252">
        <v>-78002.190000000002</v>
      </c>
      <c r="K1044" s="1252">
        <v>-94508.619999999995</v>
      </c>
      <c r="L1044" s="1252">
        <v>-112683.60000000001</v>
      </c>
      <c r="M1044" s="1252">
        <v>-167490.67000000001</v>
      </c>
      <c r="N1044" s="1252">
        <v>-147716.72</v>
      </c>
      <c r="O1044" s="1252">
        <v>-159881.97</v>
      </c>
      <c r="P1044" s="1252">
        <v>-112181.91</v>
      </c>
      <c r="Q1044" s="1252">
        <v>-87772.259999999995</v>
      </c>
      <c r="R1044" s="1252">
        <v>-97521.240000000005</v>
      </c>
      <c r="S1044" s="1252">
        <v>-1372060.3699999999</v>
      </c>
      <c r="T1044" s="1252">
        <v>0</v>
      </c>
      <c r="U1044" s="1251" t="s">
        <v>116</v>
      </c>
      <c r="V1044" s="1251" t="s">
        <v>1286</v>
      </c>
      <c r="W1044" s="1251" t="s">
        <v>393</v>
      </c>
      <c r="X1044" s="1251" t="s">
        <v>89</v>
      </c>
      <c r="Y1044" s="1251">
        <v>461</v>
      </c>
      <c r="Z1044" s="1251">
        <v>2</v>
      </c>
      <c r="AA1044" s="1251" t="b">
        <v>1</v>
      </c>
      <c r="AC1044" s="1251" t="s">
        <v>1921</v>
      </c>
    </row>
    <row r="1045" spans="1:29" ht="12">
      <c r="A1045" s="1251">
        <v>25</v>
      </c>
      <c r="B1045" s="1251">
        <v>100</v>
      </c>
      <c r="C1045" s="1251" t="s">
        <v>1513</v>
      </c>
      <c r="D1045" s="1251">
        <v>461300</v>
      </c>
      <c r="E1045" s="1251" t="s">
        <v>1924</v>
      </c>
      <c r="F1045" s="1251">
        <v>2020</v>
      </c>
      <c r="G1045" s="1252">
        <v>-22766.799999999999</v>
      </c>
      <c r="H1045" s="1252">
        <v>-44197.370000000003</v>
      </c>
      <c r="I1045" s="1252">
        <v>-26700.34</v>
      </c>
      <c r="J1045" s="1252">
        <v>-22809.82</v>
      </c>
      <c r="K1045" s="1252">
        <v>-34702.519999999997</v>
      </c>
      <c r="L1045" s="1252">
        <v>-38919.610000000001</v>
      </c>
      <c r="M1045" s="1252">
        <v>-41224.709999999999</v>
      </c>
      <c r="N1045" s="1252">
        <v>-37560.099999999999</v>
      </c>
      <c r="O1045" s="1252">
        <v>-61505.779999999999</v>
      </c>
      <c r="P1045" s="1252">
        <v>-49629.540000000001</v>
      </c>
      <c r="Q1045" s="1252">
        <v>-50494.910000000003</v>
      </c>
      <c r="R1045" s="1252">
        <v>-46383.970000000001</v>
      </c>
      <c r="S1045" s="1252">
        <v>-476895.46999999986</v>
      </c>
      <c r="T1045" s="1252">
        <v>0</v>
      </c>
      <c r="U1045" s="1251" t="s">
        <v>116</v>
      </c>
      <c r="V1045" s="1251" t="s">
        <v>1286</v>
      </c>
      <c r="W1045" s="1251" t="s">
        <v>393</v>
      </c>
      <c r="X1045" s="1251" t="s">
        <v>89</v>
      </c>
      <c r="Y1045" s="1251">
        <v>461</v>
      </c>
      <c r="Z1045" s="1251">
        <v>3</v>
      </c>
      <c r="AA1045" s="1251" t="b">
        <v>1</v>
      </c>
      <c r="AC1045" s="1251" t="s">
        <v>1921</v>
      </c>
    </row>
    <row r="1046" spans="1:29" ht="12">
      <c r="A1046" s="1251">
        <v>25</v>
      </c>
      <c r="B1046" s="1251">
        <v>100</v>
      </c>
      <c r="C1046" s="1251" t="s">
        <v>1513</v>
      </c>
      <c r="D1046" s="1251">
        <v>461400</v>
      </c>
      <c r="E1046" s="1251" t="s">
        <v>1925</v>
      </c>
      <c r="F1046" s="1251">
        <v>2020</v>
      </c>
      <c r="G1046" s="1252">
        <v>-11444.459999999999</v>
      </c>
      <c r="H1046" s="1252">
        <v>-12336.450000000001</v>
      </c>
      <c r="I1046" s="1252">
        <v>-11701.889999999999</v>
      </c>
      <c r="J1046" s="1252">
        <v>-5970.8000000000002</v>
      </c>
      <c r="K1046" s="1252">
        <v>-8063.9399999999996</v>
      </c>
      <c r="L1046" s="1252">
        <v>-7116.9399999999996</v>
      </c>
      <c r="M1046" s="1252">
        <v>-10838.66</v>
      </c>
      <c r="N1046" s="1252">
        <v>-7305.79</v>
      </c>
      <c r="O1046" s="1252">
        <v>-8680.8799999999992</v>
      </c>
      <c r="P1046" s="1252">
        <v>-10591.59</v>
      </c>
      <c r="Q1046" s="1252">
        <v>-9516.9300000000003</v>
      </c>
      <c r="R1046" s="1252">
        <v>-7563.6700000000001</v>
      </c>
      <c r="S1046" s="1252">
        <v>-111132.00000000001</v>
      </c>
      <c r="T1046" s="1252">
        <v>0</v>
      </c>
      <c r="U1046" s="1251" t="s">
        <v>116</v>
      </c>
      <c r="V1046" s="1251" t="s">
        <v>1286</v>
      </c>
      <c r="W1046" s="1251" t="s">
        <v>393</v>
      </c>
      <c r="X1046" s="1251" t="s">
        <v>89</v>
      </c>
      <c r="Y1046" s="1251">
        <v>461</v>
      </c>
      <c r="Z1046" s="1251">
        <v>4</v>
      </c>
      <c r="AA1046" s="1251" t="b">
        <v>1</v>
      </c>
      <c r="AC1046" s="1251" t="s">
        <v>1921</v>
      </c>
    </row>
    <row r="1047" spans="1:29" ht="12">
      <c r="A1047" s="1251">
        <v>25</v>
      </c>
      <c r="B1047" s="1251">
        <v>100</v>
      </c>
      <c r="C1047" s="1251" t="s">
        <v>1513</v>
      </c>
      <c r="D1047" s="1251">
        <v>461605</v>
      </c>
      <c r="E1047" s="1251" t="s">
        <v>1926</v>
      </c>
      <c r="F1047" s="1251">
        <v>2020</v>
      </c>
      <c r="G1047" s="1252">
        <v>0</v>
      </c>
      <c r="H1047" s="1252">
        <v>-31.079999999999998</v>
      </c>
      <c r="I1047" s="1252">
        <v>-357.76999999999998</v>
      </c>
      <c r="J1047" s="1252">
        <v>0</v>
      </c>
      <c r="K1047" s="1252">
        <v>0</v>
      </c>
      <c r="L1047" s="1252">
        <v>0</v>
      </c>
      <c r="M1047" s="1252">
        <v>-895.64999999999998</v>
      </c>
      <c r="N1047" s="1252">
        <v>-550.47000000000003</v>
      </c>
      <c r="O1047" s="1252">
        <v>0</v>
      </c>
      <c r="P1047" s="1252">
        <v>-374.97000000000003</v>
      </c>
      <c r="Q1047" s="1252">
        <v>-496.49000000000001</v>
      </c>
      <c r="R1047" s="1252">
        <v>-32.109999999999999</v>
      </c>
      <c r="S1047" s="1252">
        <v>-2738.5400000000004</v>
      </c>
      <c r="T1047" s="1252">
        <v>0</v>
      </c>
      <c r="U1047" s="1251" t="s">
        <v>116</v>
      </c>
      <c r="V1047" s="1251" t="s">
        <v>1286</v>
      </c>
      <c r="W1047" s="1251" t="s">
        <v>393</v>
      </c>
      <c r="X1047" s="1251" t="s">
        <v>89</v>
      </c>
      <c r="Y1047" s="1251">
        <v>461</v>
      </c>
      <c r="Z1047" s="1251">
        <v>6</v>
      </c>
      <c r="AA1047" s="1251" t="b">
        <v>1</v>
      </c>
      <c r="AC1047" s="1251" t="s">
        <v>1921</v>
      </c>
    </row>
    <row r="1048" spans="1:29" ht="12">
      <c r="A1048" s="1251">
        <v>25</v>
      </c>
      <c r="B1048" s="1251">
        <v>100</v>
      </c>
      <c r="C1048" s="1251" t="s">
        <v>1513</v>
      </c>
      <c r="D1048" s="1251">
        <v>462100</v>
      </c>
      <c r="E1048" s="1251" t="s">
        <v>720</v>
      </c>
      <c r="F1048" s="1251">
        <v>2020</v>
      </c>
      <c r="G1048" s="1252">
        <v>-39207.889999999999</v>
      </c>
      <c r="H1048" s="1252">
        <v>-37498.389999999999</v>
      </c>
      <c r="I1048" s="1252">
        <v>-40017.830000000002</v>
      </c>
      <c r="J1048" s="1252">
        <v>-38758.110000000001</v>
      </c>
      <c r="K1048" s="1252">
        <v>-40023.190000000002</v>
      </c>
      <c r="L1048" s="1252">
        <v>-37494.82</v>
      </c>
      <c r="M1048" s="1252">
        <v>-40019.599999999999</v>
      </c>
      <c r="N1048" s="1252">
        <v>-40023.160000000003</v>
      </c>
      <c r="O1048" s="1252">
        <v>-32441.75</v>
      </c>
      <c r="P1048" s="1252">
        <v>-40018.370000000003</v>
      </c>
      <c r="Q1048" s="1252">
        <v>-38761.32</v>
      </c>
      <c r="R1048" s="1252">
        <v>-38759.879999999997</v>
      </c>
      <c r="S1048" s="1252">
        <v>-463024.31</v>
      </c>
      <c r="T1048" s="1252">
        <v>0</v>
      </c>
      <c r="U1048" s="1251" t="s">
        <v>116</v>
      </c>
      <c r="V1048" s="1251" t="s">
        <v>1286</v>
      </c>
      <c r="W1048" s="1251" t="s">
        <v>393</v>
      </c>
      <c r="X1048" s="1251" t="s">
        <v>89</v>
      </c>
      <c r="Y1048" s="1251">
        <v>462</v>
      </c>
      <c r="Z1048" s="1251">
        <v>1</v>
      </c>
      <c r="AA1048" s="1251" t="b">
        <v>1</v>
      </c>
      <c r="AC1048" s="1251" t="s">
        <v>2078</v>
      </c>
    </row>
    <row r="1049" spans="1:29" ht="12">
      <c r="A1049" s="1251">
        <v>25</v>
      </c>
      <c r="B1049" s="1251">
        <v>100</v>
      </c>
      <c r="C1049" s="1251" t="s">
        <v>1513</v>
      </c>
      <c r="D1049" s="1251">
        <v>462200</v>
      </c>
      <c r="E1049" s="1251" t="s">
        <v>712</v>
      </c>
      <c r="F1049" s="1251">
        <v>2020</v>
      </c>
      <c r="G1049" s="1252">
        <v>-31580.939999999999</v>
      </c>
      <c r="H1049" s="1252">
        <v>-30593.810000000001</v>
      </c>
      <c r="I1049" s="1252">
        <v>-32257.419999999998</v>
      </c>
      <c r="J1049" s="1252">
        <v>-27979.130000000001</v>
      </c>
      <c r="K1049" s="1252">
        <v>-30014.380000000001</v>
      </c>
      <c r="L1049" s="1252">
        <v>-32015.360000000001</v>
      </c>
      <c r="M1049" s="1252">
        <v>-28013.400000000001</v>
      </c>
      <c r="N1049" s="1252">
        <v>-36483.709999999999</v>
      </c>
      <c r="O1049" s="1252">
        <v>-32792.559999999998</v>
      </c>
      <c r="P1049" s="1252">
        <v>-35168.349999999999</v>
      </c>
      <c r="Q1049" s="1252">
        <v>-29259.18</v>
      </c>
      <c r="R1049" s="1252">
        <v>-36797.18</v>
      </c>
      <c r="S1049" s="1252">
        <v>-382955.41999999993</v>
      </c>
      <c r="T1049" s="1252">
        <v>0</v>
      </c>
      <c r="U1049" s="1251" t="s">
        <v>116</v>
      </c>
      <c r="V1049" s="1251" t="s">
        <v>1286</v>
      </c>
      <c r="W1049" s="1251" t="s">
        <v>393</v>
      </c>
      <c r="X1049" s="1251" t="s">
        <v>89</v>
      </c>
      <c r="Y1049" s="1251">
        <v>462</v>
      </c>
      <c r="Z1049" s="1251">
        <v>2</v>
      </c>
      <c r="AA1049" s="1251" t="b">
        <v>1</v>
      </c>
      <c r="AC1049" s="1251" t="s">
        <v>648</v>
      </c>
    </row>
    <row r="1050" spans="1:29" ht="12">
      <c r="A1050" s="1251">
        <v>25</v>
      </c>
      <c r="B1050" s="1251">
        <v>100</v>
      </c>
      <c r="C1050" s="1251" t="s">
        <v>1513</v>
      </c>
      <c r="D1050" s="1251">
        <v>471010</v>
      </c>
      <c r="E1050" s="1251" t="s">
        <v>1928</v>
      </c>
      <c r="F1050" s="1251">
        <v>2020</v>
      </c>
      <c r="G1050" s="1252">
        <v>-4300</v>
      </c>
      <c r="H1050" s="1252">
        <v>-1750</v>
      </c>
      <c r="I1050" s="1252">
        <v>-1050</v>
      </c>
      <c r="J1050" s="1252">
        <v>50</v>
      </c>
      <c r="K1050" s="1252">
        <v>0</v>
      </c>
      <c r="L1050" s="1252">
        <v>0</v>
      </c>
      <c r="M1050" s="1252">
        <v>-50</v>
      </c>
      <c r="N1050" s="1252">
        <v>0</v>
      </c>
      <c r="O1050" s="1252">
        <v>0</v>
      </c>
      <c r="P1050" s="1252">
        <v>0</v>
      </c>
      <c r="Q1050" s="1252">
        <v>0</v>
      </c>
      <c r="R1050" s="1252">
        <v>-100</v>
      </c>
      <c r="S1050" s="1252">
        <v>-7200</v>
      </c>
      <c r="T1050" s="1252">
        <v>0</v>
      </c>
      <c r="U1050" s="1251" t="s">
        <v>116</v>
      </c>
      <c r="V1050" s="1251" t="s">
        <v>1286</v>
      </c>
      <c r="W1050" s="1251" t="s">
        <v>393</v>
      </c>
      <c r="X1050" s="1251" t="s">
        <v>89</v>
      </c>
      <c r="Y1050" s="1251">
        <v>471</v>
      </c>
      <c r="Z1050" s="1251">
        <v>0</v>
      </c>
      <c r="AA1050" s="1251" t="b">
        <v>1</v>
      </c>
      <c r="AC1050" s="1251" t="s">
        <v>651</v>
      </c>
    </row>
    <row r="1051" spans="1:29" ht="12">
      <c r="A1051" s="1251">
        <v>25</v>
      </c>
      <c r="B1051" s="1251">
        <v>100</v>
      </c>
      <c r="C1051" s="1251" t="s">
        <v>1513</v>
      </c>
      <c r="D1051" s="1251">
        <v>471100</v>
      </c>
      <c r="E1051" s="1251" t="s">
        <v>1929</v>
      </c>
      <c r="F1051" s="1251">
        <v>2020</v>
      </c>
      <c r="G1051" s="1252">
        <v>30.600000000000001</v>
      </c>
      <c r="H1051" s="1252">
        <v>48.450000000000003</v>
      </c>
      <c r="I1051" s="1252">
        <v>51</v>
      </c>
      <c r="J1051" s="1252">
        <v>408</v>
      </c>
      <c r="K1051" s="1252">
        <v>0</v>
      </c>
      <c r="L1051" s="1252">
        <v>0</v>
      </c>
      <c r="M1051" s="1252">
        <v>19.640000000000001</v>
      </c>
      <c r="N1051" s="1252">
        <v>0</v>
      </c>
      <c r="O1051" s="1252">
        <v>0</v>
      </c>
      <c r="P1051" s="1252">
        <v>4.3799999999999999</v>
      </c>
      <c r="Q1051" s="1252">
        <v>0</v>
      </c>
      <c r="R1051" s="1252">
        <v>0</v>
      </c>
      <c r="S1051" s="1252">
        <v>562.06999999999994</v>
      </c>
      <c r="T1051" s="1252">
        <v>0</v>
      </c>
      <c r="U1051" s="1251" t="s">
        <v>116</v>
      </c>
      <c r="V1051" s="1251" t="s">
        <v>1286</v>
      </c>
      <c r="W1051" s="1251" t="s">
        <v>393</v>
      </c>
      <c r="X1051" s="1251" t="s">
        <v>89</v>
      </c>
      <c r="Y1051" s="1251">
        <v>471</v>
      </c>
      <c r="Z1051" s="1251">
        <v>1</v>
      </c>
      <c r="AA1051" s="1251" t="b">
        <v>1</v>
      </c>
      <c r="AC1051" s="1251" t="s">
        <v>189</v>
      </c>
    </row>
    <row r="1052" spans="1:27" ht="12">
      <c r="A1052" s="1251">
        <v>25</v>
      </c>
      <c r="B1052" s="1251">
        <v>100</v>
      </c>
      <c r="C1052" s="1251" t="s">
        <v>1513</v>
      </c>
      <c r="D1052" s="1251">
        <v>601110</v>
      </c>
      <c r="E1052" s="1251" t="s">
        <v>1930</v>
      </c>
      <c r="F1052" s="1251">
        <v>2020</v>
      </c>
      <c r="G1052" s="1252">
        <v>4437.5200000000004</v>
      </c>
      <c r="H1052" s="1252">
        <v>4181.2799999999997</v>
      </c>
      <c r="I1052" s="1252">
        <v>3030.2399999999998</v>
      </c>
      <c r="J1052" s="1252">
        <v>2251.1999999999998</v>
      </c>
      <c r="K1052" s="1252">
        <v>3151.6799999999998</v>
      </c>
      <c r="L1052" s="1252">
        <v>2200.2399999999998</v>
      </c>
      <c r="M1052" s="1252">
        <v>1768.05</v>
      </c>
      <c r="N1052" s="1252">
        <v>2239.5300000000002</v>
      </c>
      <c r="O1052" s="1252">
        <v>1846.6300000000001</v>
      </c>
      <c r="P1052" s="1252">
        <v>2239.5300000000002</v>
      </c>
      <c r="Q1052" s="1252">
        <v>2907.46</v>
      </c>
      <c r="R1052" s="1252">
        <v>1885.9200000000001</v>
      </c>
      <c r="S1052" s="1252">
        <v>32139.279999999992</v>
      </c>
      <c r="T1052" s="1252">
        <v>0</v>
      </c>
      <c r="U1052" s="1251" t="s">
        <v>116</v>
      </c>
      <c r="V1052" s="1251" t="s">
        <v>397</v>
      </c>
      <c r="W1052" s="1251" t="s">
        <v>1931</v>
      </c>
      <c r="X1052" s="1251" t="s">
        <v>89</v>
      </c>
      <c r="Y1052" s="1251">
        <v>601</v>
      </c>
      <c r="Z1052" s="1251">
        <v>1</v>
      </c>
      <c r="AA1052" s="1251" t="b">
        <v>1</v>
      </c>
    </row>
    <row r="1053" spans="1:27" ht="12">
      <c r="A1053" s="1251">
        <v>25</v>
      </c>
      <c r="B1053" s="1251">
        <v>100</v>
      </c>
      <c r="C1053" s="1251" t="s">
        <v>1513</v>
      </c>
      <c r="D1053" s="1251">
        <v>601119</v>
      </c>
      <c r="E1053" s="1251" t="s">
        <v>1932</v>
      </c>
      <c r="F1053" s="1251">
        <v>2020</v>
      </c>
      <c r="G1053" s="1252">
        <v>178.88999999999999</v>
      </c>
      <c r="H1053" s="1252">
        <v>870.94000000000005</v>
      </c>
      <c r="I1053" s="1252">
        <v>0</v>
      </c>
      <c r="J1053" s="1252">
        <v>938</v>
      </c>
      <c r="K1053" s="1252">
        <v>0</v>
      </c>
      <c r="L1053" s="1252">
        <v>0</v>
      </c>
      <c r="M1053" s="1252">
        <v>0</v>
      </c>
      <c r="N1053" s="1252">
        <v>0</v>
      </c>
      <c r="O1053" s="1252">
        <v>235.74000000000001</v>
      </c>
      <c r="P1053" s="1252">
        <v>0</v>
      </c>
      <c r="Q1053" s="1252">
        <v>0</v>
      </c>
      <c r="R1053" s="1252">
        <v>0</v>
      </c>
      <c r="S1053" s="1252">
        <v>2223.5699999999997</v>
      </c>
      <c r="T1053" s="1252">
        <v>0</v>
      </c>
      <c r="U1053" s="1251" t="s">
        <v>116</v>
      </c>
      <c r="V1053" s="1251" t="s">
        <v>397</v>
      </c>
      <c r="W1053" s="1251" t="s">
        <v>1933</v>
      </c>
      <c r="X1053" s="1251" t="s">
        <v>89</v>
      </c>
      <c r="Y1053" s="1251">
        <v>601</v>
      </c>
      <c r="Z1053" s="1251">
        <v>1</v>
      </c>
      <c r="AA1053" s="1251" t="b">
        <v>1</v>
      </c>
    </row>
    <row r="1054" spans="1:27" ht="12">
      <c r="A1054" s="1251">
        <v>25</v>
      </c>
      <c r="B1054" s="1251">
        <v>100</v>
      </c>
      <c r="C1054" s="1251" t="s">
        <v>1513</v>
      </c>
      <c r="D1054" s="1251">
        <v>601310</v>
      </c>
      <c r="E1054" s="1251" t="s">
        <v>1934</v>
      </c>
      <c r="F1054" s="1251">
        <v>2020</v>
      </c>
      <c r="G1054" s="1252">
        <v>5466.6300000000001</v>
      </c>
      <c r="H1054" s="1252">
        <v>5579.1599999999999</v>
      </c>
      <c r="I1054" s="1252">
        <v>4533.2399999999998</v>
      </c>
      <c r="J1054" s="1252">
        <v>4077.48</v>
      </c>
      <c r="K1054" s="1252">
        <v>7413.1999999999998</v>
      </c>
      <c r="L1054" s="1252">
        <v>5913.0299999999997</v>
      </c>
      <c r="M1054" s="1252">
        <v>6150.8100000000004</v>
      </c>
      <c r="N1054" s="1252">
        <v>6041.7200000000003</v>
      </c>
      <c r="O1054" s="1252">
        <v>6728.8599999999997</v>
      </c>
      <c r="P1054" s="1252">
        <v>5943.8500000000004</v>
      </c>
      <c r="Q1054" s="1252">
        <v>7271.9399999999996</v>
      </c>
      <c r="R1054" s="1252">
        <v>5434.1599999999999</v>
      </c>
      <c r="S1054" s="1252">
        <v>70554.080000000002</v>
      </c>
      <c r="T1054" s="1252">
        <v>0</v>
      </c>
      <c r="U1054" s="1251" t="s">
        <v>116</v>
      </c>
      <c r="V1054" s="1251" t="s">
        <v>397</v>
      </c>
      <c r="W1054" s="1251" t="s">
        <v>1931</v>
      </c>
      <c r="X1054" s="1251" t="s">
        <v>89</v>
      </c>
      <c r="Y1054" s="1251">
        <v>601</v>
      </c>
      <c r="Z1054" s="1251">
        <v>3</v>
      </c>
      <c r="AA1054" s="1251" t="b">
        <v>1</v>
      </c>
    </row>
    <row r="1055" spans="1:27" ht="12">
      <c r="A1055" s="1251">
        <v>25</v>
      </c>
      <c r="B1055" s="1251">
        <v>100</v>
      </c>
      <c r="C1055" s="1251" t="s">
        <v>1513</v>
      </c>
      <c r="D1055" s="1251">
        <v>601319</v>
      </c>
      <c r="E1055" s="1251" t="s">
        <v>1935</v>
      </c>
      <c r="F1055" s="1251">
        <v>2020</v>
      </c>
      <c r="G1055" s="1252">
        <v>6752.2399999999998</v>
      </c>
      <c r="H1055" s="1252">
        <v>5291.2299999999996</v>
      </c>
      <c r="I1055" s="1252">
        <v>7481.9499999999998</v>
      </c>
      <c r="J1055" s="1252">
        <v>5724.1999999999998</v>
      </c>
      <c r="K1055" s="1252">
        <v>9498.8799999999992</v>
      </c>
      <c r="L1055" s="1252">
        <v>5143.6000000000004</v>
      </c>
      <c r="M1055" s="1252">
        <v>6336.2700000000004</v>
      </c>
      <c r="N1055" s="1252">
        <v>8530.6900000000005</v>
      </c>
      <c r="O1055" s="1252">
        <v>3898.25</v>
      </c>
      <c r="P1055" s="1252">
        <v>6216.8500000000004</v>
      </c>
      <c r="Q1055" s="1252">
        <v>8619.3799999999992</v>
      </c>
      <c r="R1055" s="1252">
        <v>4542.0200000000004</v>
      </c>
      <c r="S1055" s="1252">
        <v>78035.559999999998</v>
      </c>
      <c r="T1055" s="1252">
        <v>0</v>
      </c>
      <c r="U1055" s="1251" t="s">
        <v>116</v>
      </c>
      <c r="V1055" s="1251" t="s">
        <v>397</v>
      </c>
      <c r="W1055" s="1251" t="s">
        <v>1933</v>
      </c>
      <c r="X1055" s="1251" t="s">
        <v>89</v>
      </c>
      <c r="Y1055" s="1251">
        <v>601</v>
      </c>
      <c r="Z1055" s="1251">
        <v>3</v>
      </c>
      <c r="AA1055" s="1251" t="b">
        <v>1</v>
      </c>
    </row>
    <row r="1056" spans="1:27" ht="12">
      <c r="A1056" s="1251">
        <v>25</v>
      </c>
      <c r="B1056" s="1251">
        <v>100</v>
      </c>
      <c r="C1056" s="1251" t="s">
        <v>1513</v>
      </c>
      <c r="D1056" s="1251">
        <v>601410</v>
      </c>
      <c r="E1056" s="1251" t="s">
        <v>1936</v>
      </c>
      <c r="F1056" s="1251">
        <v>2020</v>
      </c>
      <c r="G1056" s="1252">
        <v>3771.9499999999998</v>
      </c>
      <c r="H1056" s="1252">
        <v>4086.6399999999999</v>
      </c>
      <c r="I1056" s="1252">
        <v>3640.7600000000002</v>
      </c>
      <c r="J1056" s="1252">
        <v>3327.0799999999999</v>
      </c>
      <c r="K1056" s="1252">
        <v>7948.8000000000002</v>
      </c>
      <c r="L1056" s="1252">
        <v>4541.4799999999996</v>
      </c>
      <c r="M1056" s="1252">
        <v>3966.2199999999998</v>
      </c>
      <c r="N1056" s="1252">
        <v>5139.8999999999996</v>
      </c>
      <c r="O1056" s="1252">
        <v>4470.7799999999997</v>
      </c>
      <c r="P1056" s="1252">
        <v>5197.3400000000001</v>
      </c>
      <c r="Q1056" s="1252">
        <v>6176.2399999999998</v>
      </c>
      <c r="R1056" s="1252">
        <v>4491.1999999999998</v>
      </c>
      <c r="S1056" s="1252">
        <v>56758.389999999992</v>
      </c>
      <c r="T1056" s="1252">
        <v>0</v>
      </c>
      <c r="U1056" s="1251" t="s">
        <v>116</v>
      </c>
      <c r="V1056" s="1251" t="s">
        <v>397</v>
      </c>
      <c r="W1056" s="1251" t="s">
        <v>1931</v>
      </c>
      <c r="X1056" s="1251" t="s">
        <v>89</v>
      </c>
      <c r="Y1056" s="1251">
        <v>601</v>
      </c>
      <c r="Z1056" s="1251">
        <v>4</v>
      </c>
      <c r="AA1056" s="1251" t="b">
        <v>1</v>
      </c>
    </row>
    <row r="1057" spans="1:27" ht="12">
      <c r="A1057" s="1251">
        <v>25</v>
      </c>
      <c r="B1057" s="1251">
        <v>100</v>
      </c>
      <c r="C1057" s="1251" t="s">
        <v>1513</v>
      </c>
      <c r="D1057" s="1251">
        <v>601510</v>
      </c>
      <c r="E1057" s="1251" t="s">
        <v>1937</v>
      </c>
      <c r="F1057" s="1251">
        <v>2020</v>
      </c>
      <c r="G1057" s="1252">
        <v>1087.5599999999999</v>
      </c>
      <c r="H1057" s="1252">
        <v>2308.6799999999998</v>
      </c>
      <c r="I1057" s="1252">
        <v>152.63999999999999</v>
      </c>
      <c r="J1057" s="1252">
        <v>496.07999999999998</v>
      </c>
      <c r="K1057" s="1252">
        <v>1411.9200000000001</v>
      </c>
      <c r="L1057" s="1252">
        <v>592.73000000000002</v>
      </c>
      <c r="M1057" s="1252">
        <v>1673.6500000000001</v>
      </c>
      <c r="N1057" s="1252">
        <v>472.56</v>
      </c>
      <c r="O1057" s="1252">
        <v>1043.5699999999999</v>
      </c>
      <c r="P1057" s="1252">
        <v>728.52999999999997</v>
      </c>
      <c r="Q1057" s="1252">
        <v>2520.3200000000002</v>
      </c>
      <c r="R1057" s="1252">
        <v>4568.0799999999999</v>
      </c>
      <c r="S1057" s="1252">
        <v>17056.32</v>
      </c>
      <c r="T1057" s="1252">
        <v>0</v>
      </c>
      <c r="U1057" s="1251" t="s">
        <v>116</v>
      </c>
      <c r="V1057" s="1251" t="s">
        <v>397</v>
      </c>
      <c r="W1057" s="1251" t="s">
        <v>1931</v>
      </c>
      <c r="X1057" s="1251" t="s">
        <v>89</v>
      </c>
      <c r="Y1057" s="1251">
        <v>601</v>
      </c>
      <c r="Z1057" s="1251">
        <v>5</v>
      </c>
      <c r="AA1057" s="1251" t="b">
        <v>1</v>
      </c>
    </row>
    <row r="1058" spans="1:27" ht="12">
      <c r="A1058" s="1251">
        <v>25</v>
      </c>
      <c r="B1058" s="1251">
        <v>100</v>
      </c>
      <c r="C1058" s="1251" t="s">
        <v>1513</v>
      </c>
      <c r="D1058" s="1251">
        <v>601519</v>
      </c>
      <c r="E1058" s="1251" t="s">
        <v>1938</v>
      </c>
      <c r="F1058" s="1251">
        <v>2020</v>
      </c>
      <c r="G1058" s="1252">
        <v>1970.55</v>
      </c>
      <c r="H1058" s="1252">
        <v>1223.8</v>
      </c>
      <c r="I1058" s="1252">
        <v>1659.25</v>
      </c>
      <c r="J1058" s="1252">
        <v>2175.9299999999998</v>
      </c>
      <c r="K1058" s="1252">
        <v>2416.4899999999998</v>
      </c>
      <c r="L1058" s="1252">
        <v>2228.2199999999998</v>
      </c>
      <c r="M1058" s="1252">
        <v>1815.99</v>
      </c>
      <c r="N1058" s="1252">
        <v>1619.8499999999999</v>
      </c>
      <c r="O1058" s="1252">
        <v>1739.1500000000001</v>
      </c>
      <c r="P1058" s="1252">
        <v>1491.01</v>
      </c>
      <c r="Q1058" s="1252">
        <v>2749.7600000000002</v>
      </c>
      <c r="R1058" s="1252">
        <v>2005.9300000000001</v>
      </c>
      <c r="S1058" s="1252">
        <v>23095.93</v>
      </c>
      <c r="T1058" s="1252">
        <v>0</v>
      </c>
      <c r="U1058" s="1251" t="s">
        <v>116</v>
      </c>
      <c r="V1058" s="1251" t="s">
        <v>397</v>
      </c>
      <c r="W1058" s="1251" t="s">
        <v>1933</v>
      </c>
      <c r="X1058" s="1251" t="s">
        <v>89</v>
      </c>
      <c r="Y1058" s="1251">
        <v>601</v>
      </c>
      <c r="Z1058" s="1251">
        <v>5</v>
      </c>
      <c r="AA1058" s="1251" t="b">
        <v>1</v>
      </c>
    </row>
    <row r="1059" spans="1:27" ht="12">
      <c r="A1059" s="1251">
        <v>25</v>
      </c>
      <c r="B1059" s="1251">
        <v>100</v>
      </c>
      <c r="C1059" s="1251" t="s">
        <v>1513</v>
      </c>
      <c r="D1059" s="1251">
        <v>601610</v>
      </c>
      <c r="E1059" s="1251" t="s">
        <v>1939</v>
      </c>
      <c r="F1059" s="1251">
        <v>2020</v>
      </c>
      <c r="G1059" s="1252">
        <v>8288.1000000000004</v>
      </c>
      <c r="H1059" s="1252">
        <v>9196.9300000000003</v>
      </c>
      <c r="I1059" s="1252">
        <v>13051.440000000001</v>
      </c>
      <c r="J1059" s="1252">
        <v>21072.080000000002</v>
      </c>
      <c r="K1059" s="1252">
        <v>27573.880000000001</v>
      </c>
      <c r="L1059" s="1252">
        <v>18076.599999999999</v>
      </c>
      <c r="M1059" s="1252">
        <v>15472.870000000001</v>
      </c>
      <c r="N1059" s="1252">
        <v>12971.549999999999</v>
      </c>
      <c r="O1059" s="1252">
        <v>11591.719999999999</v>
      </c>
      <c r="P1059" s="1252">
        <v>13869.799999999999</v>
      </c>
      <c r="Q1059" s="1252">
        <v>20414.18</v>
      </c>
      <c r="R1059" s="1252">
        <v>9554.5200000000004</v>
      </c>
      <c r="S1059" s="1252">
        <v>181133.66999999995</v>
      </c>
      <c r="T1059" s="1252">
        <v>0</v>
      </c>
      <c r="U1059" s="1251" t="s">
        <v>116</v>
      </c>
      <c r="V1059" s="1251" t="s">
        <v>397</v>
      </c>
      <c r="W1059" s="1251" t="s">
        <v>1931</v>
      </c>
      <c r="X1059" s="1251" t="s">
        <v>89</v>
      </c>
      <c r="Y1059" s="1251">
        <v>601</v>
      </c>
      <c r="Z1059" s="1251">
        <v>6</v>
      </c>
      <c r="AA1059" s="1251" t="b">
        <v>1</v>
      </c>
    </row>
    <row r="1060" spans="1:27" ht="12">
      <c r="A1060" s="1251">
        <v>25</v>
      </c>
      <c r="B1060" s="1251">
        <v>100</v>
      </c>
      <c r="C1060" s="1251" t="s">
        <v>1513</v>
      </c>
      <c r="D1060" s="1251">
        <v>601619</v>
      </c>
      <c r="E1060" s="1251" t="s">
        <v>1940</v>
      </c>
      <c r="F1060" s="1251">
        <v>2020</v>
      </c>
      <c r="G1060" s="1252">
        <v>1164.1500000000001</v>
      </c>
      <c r="H1060" s="1252">
        <v>897.29999999999995</v>
      </c>
      <c r="I1060" s="1252">
        <v>762.77999999999997</v>
      </c>
      <c r="J1060" s="1252">
        <v>790.91999999999996</v>
      </c>
      <c r="K1060" s="1252">
        <v>555.37</v>
      </c>
      <c r="L1060" s="1252">
        <v>582.79999999999995</v>
      </c>
      <c r="M1060" s="1252">
        <v>209.81999999999999</v>
      </c>
      <c r="N1060" s="1252">
        <v>1150.5699999999999</v>
      </c>
      <c r="O1060" s="1252">
        <v>541.03999999999996</v>
      </c>
      <c r="P1060" s="1252">
        <v>1146.5799999999999</v>
      </c>
      <c r="Q1060" s="1252">
        <v>1236.8</v>
      </c>
      <c r="R1060" s="1252">
        <v>643.04999999999995</v>
      </c>
      <c r="S1060" s="1252">
        <v>9681.1799999999985</v>
      </c>
      <c r="T1060" s="1252">
        <v>0</v>
      </c>
      <c r="U1060" s="1251" t="s">
        <v>116</v>
      </c>
      <c r="V1060" s="1251" t="s">
        <v>397</v>
      </c>
      <c r="W1060" s="1251" t="s">
        <v>1933</v>
      </c>
      <c r="X1060" s="1251" t="s">
        <v>89</v>
      </c>
      <c r="Y1060" s="1251">
        <v>601</v>
      </c>
      <c r="Z1060" s="1251">
        <v>6</v>
      </c>
      <c r="AA1060" s="1251" t="b">
        <v>1</v>
      </c>
    </row>
    <row r="1061" spans="1:27" ht="12">
      <c r="A1061" s="1251">
        <v>25</v>
      </c>
      <c r="B1061" s="1251">
        <v>100</v>
      </c>
      <c r="C1061" s="1251" t="s">
        <v>1513</v>
      </c>
      <c r="D1061" s="1251">
        <v>601710</v>
      </c>
      <c r="E1061" s="1251" t="s">
        <v>1941</v>
      </c>
      <c r="F1061" s="1251">
        <v>2020</v>
      </c>
      <c r="G1061" s="1252">
        <v>11117.84</v>
      </c>
      <c r="H1061" s="1252">
        <v>8579.5</v>
      </c>
      <c r="I1061" s="1252">
        <v>10099.42</v>
      </c>
      <c r="J1061" s="1252">
        <v>4512.3400000000001</v>
      </c>
      <c r="K1061" s="1252">
        <v>10125.15</v>
      </c>
      <c r="L1061" s="1252">
        <v>7590.9799999999996</v>
      </c>
      <c r="M1061" s="1252">
        <v>8871.9599999999991</v>
      </c>
      <c r="N1061" s="1252">
        <v>11791.42</v>
      </c>
      <c r="O1061" s="1252">
        <v>11601.440000000001</v>
      </c>
      <c r="P1061" s="1252">
        <v>10699.66</v>
      </c>
      <c r="Q1061" s="1252">
        <v>17711.700000000001</v>
      </c>
      <c r="R1061" s="1252">
        <v>14295.1</v>
      </c>
      <c r="S1061" s="1252">
        <v>126996.51000000002</v>
      </c>
      <c r="T1061" s="1252">
        <v>0</v>
      </c>
      <c r="U1061" s="1251" t="s">
        <v>116</v>
      </c>
      <c r="V1061" s="1251" t="s">
        <v>397</v>
      </c>
      <c r="W1061" s="1251" t="s">
        <v>1931</v>
      </c>
      <c r="X1061" s="1251" t="s">
        <v>89</v>
      </c>
      <c r="Y1061" s="1251">
        <v>601</v>
      </c>
      <c r="Z1061" s="1251">
        <v>7</v>
      </c>
      <c r="AA1061" s="1251" t="b">
        <v>1</v>
      </c>
    </row>
    <row r="1062" spans="1:27" ht="12">
      <c r="A1062" s="1251">
        <v>25</v>
      </c>
      <c r="B1062" s="1251">
        <v>100</v>
      </c>
      <c r="C1062" s="1251" t="s">
        <v>1513</v>
      </c>
      <c r="D1062" s="1251">
        <v>601719</v>
      </c>
      <c r="E1062" s="1251" t="s">
        <v>1942</v>
      </c>
      <c r="F1062" s="1251">
        <v>2020</v>
      </c>
      <c r="G1062" s="1252">
        <v>1993.0699999999999</v>
      </c>
      <c r="H1062" s="1252">
        <v>1146.76</v>
      </c>
      <c r="I1062" s="1252">
        <v>354.68000000000001</v>
      </c>
      <c r="J1062" s="1252">
        <v>954.26999999999998</v>
      </c>
      <c r="K1062" s="1252">
        <v>1602.6300000000001</v>
      </c>
      <c r="L1062" s="1252">
        <v>1435.6800000000001</v>
      </c>
      <c r="M1062" s="1252">
        <v>1951.8199999999999</v>
      </c>
      <c r="N1062" s="1252">
        <v>2013.02</v>
      </c>
      <c r="O1062" s="1252">
        <v>2336.23</v>
      </c>
      <c r="P1062" s="1252">
        <v>920.47000000000003</v>
      </c>
      <c r="Q1062" s="1252">
        <v>1933.01</v>
      </c>
      <c r="R1062" s="1252">
        <v>695.09000000000003</v>
      </c>
      <c r="S1062" s="1252">
        <v>17336.73</v>
      </c>
      <c r="T1062" s="1252">
        <v>0</v>
      </c>
      <c r="U1062" s="1251" t="s">
        <v>116</v>
      </c>
      <c r="V1062" s="1251" t="s">
        <v>397</v>
      </c>
      <c r="W1062" s="1251" t="s">
        <v>1933</v>
      </c>
      <c r="X1062" s="1251" t="s">
        <v>89</v>
      </c>
      <c r="Y1062" s="1251">
        <v>601</v>
      </c>
      <c r="Z1062" s="1251">
        <v>7</v>
      </c>
      <c r="AA1062" s="1251" t="b">
        <v>1</v>
      </c>
    </row>
    <row r="1063" spans="1:27" ht="12">
      <c r="A1063" s="1251">
        <v>25</v>
      </c>
      <c r="B1063" s="1251">
        <v>100</v>
      </c>
      <c r="C1063" s="1251" t="s">
        <v>1513</v>
      </c>
      <c r="D1063" s="1251">
        <v>601810</v>
      </c>
      <c r="E1063" s="1251" t="s">
        <v>1943</v>
      </c>
      <c r="F1063" s="1251">
        <v>2020</v>
      </c>
      <c r="G1063" s="1252">
        <v>13241.23</v>
      </c>
      <c r="H1063" s="1252">
        <v>9093.6100000000006</v>
      </c>
      <c r="I1063" s="1252">
        <v>17834.299999999999</v>
      </c>
      <c r="J1063" s="1252">
        <v>13744.639999999999</v>
      </c>
      <c r="K1063" s="1252">
        <v>-6932.6000000000004</v>
      </c>
      <c r="L1063" s="1252">
        <v>16455.799999999999</v>
      </c>
      <c r="M1063" s="1252">
        <v>18863.880000000001</v>
      </c>
      <c r="N1063" s="1252">
        <v>12613.440000000001</v>
      </c>
      <c r="O1063" s="1252">
        <v>15035.629999999999</v>
      </c>
      <c r="P1063" s="1252">
        <v>13639.629999999999</v>
      </c>
      <c r="Q1063" s="1252">
        <v>-4598.2600000000002</v>
      </c>
      <c r="R1063" s="1252">
        <v>18532.040000000001</v>
      </c>
      <c r="S1063" s="1252">
        <v>137523.34000000003</v>
      </c>
      <c r="T1063" s="1252">
        <v>0</v>
      </c>
      <c r="U1063" s="1251" t="s">
        <v>116</v>
      </c>
      <c r="V1063" s="1251" t="s">
        <v>397</v>
      </c>
      <c r="W1063" s="1251" t="s">
        <v>1931</v>
      </c>
      <c r="X1063" s="1251" t="s">
        <v>89</v>
      </c>
      <c r="Y1063" s="1251">
        <v>601</v>
      </c>
      <c r="Z1063" s="1251">
        <v>8</v>
      </c>
      <c r="AA1063" s="1251" t="b">
        <v>1</v>
      </c>
    </row>
    <row r="1064" spans="1:27" ht="12">
      <c r="A1064" s="1251">
        <v>25</v>
      </c>
      <c r="B1064" s="1251">
        <v>100</v>
      </c>
      <c r="C1064" s="1251" t="s">
        <v>1513</v>
      </c>
      <c r="D1064" s="1251">
        <v>601819</v>
      </c>
      <c r="E1064" s="1251" t="s">
        <v>1944</v>
      </c>
      <c r="F1064" s="1251">
        <v>2020</v>
      </c>
      <c r="G1064" s="1252">
        <v>1778.8800000000001</v>
      </c>
      <c r="H1064" s="1252">
        <v>550.97000000000003</v>
      </c>
      <c r="I1064" s="1252">
        <v>1031.04</v>
      </c>
      <c r="J1064" s="1252">
        <v>717.55999999999995</v>
      </c>
      <c r="K1064" s="1252">
        <v>-4755.7700000000004</v>
      </c>
      <c r="L1064" s="1252">
        <v>841.13</v>
      </c>
      <c r="M1064" s="1252">
        <v>1129.8599999999999</v>
      </c>
      <c r="N1064" s="1252">
        <v>1586.3299999999999</v>
      </c>
      <c r="O1064" s="1252">
        <v>-36.409999999999997</v>
      </c>
      <c r="P1064" s="1252">
        <v>1647.71</v>
      </c>
      <c r="Q1064" s="1252">
        <v>-4614.1599999999999</v>
      </c>
      <c r="R1064" s="1252">
        <v>1296.9400000000001</v>
      </c>
      <c r="S1064" s="1252">
        <v>1174.0799999999995</v>
      </c>
      <c r="T1064" s="1252">
        <v>0</v>
      </c>
      <c r="U1064" s="1251" t="s">
        <v>116</v>
      </c>
      <c r="V1064" s="1251" t="s">
        <v>397</v>
      </c>
      <c r="W1064" s="1251" t="s">
        <v>1933</v>
      </c>
      <c r="X1064" s="1251" t="s">
        <v>89</v>
      </c>
      <c r="Y1064" s="1251">
        <v>601</v>
      </c>
      <c r="Z1064" s="1251">
        <v>8</v>
      </c>
      <c r="AA1064" s="1251" t="b">
        <v>1</v>
      </c>
    </row>
    <row r="1065" spans="1:27" ht="12">
      <c r="A1065" s="1251">
        <v>25</v>
      </c>
      <c r="B1065" s="1251">
        <v>100</v>
      </c>
      <c r="C1065" s="1251" t="s">
        <v>1513</v>
      </c>
      <c r="D1065" s="1251">
        <v>603820</v>
      </c>
      <c r="E1065" s="1251" t="s">
        <v>1945</v>
      </c>
      <c r="F1065" s="1251">
        <v>2020</v>
      </c>
      <c r="G1065" s="1252">
        <v>694</v>
      </c>
      <c r="H1065" s="1252">
        <v>694</v>
      </c>
      <c r="I1065" s="1252">
        <v>694</v>
      </c>
      <c r="J1065" s="1252">
        <v>694</v>
      </c>
      <c r="K1065" s="1252">
        <v>4194</v>
      </c>
      <c r="L1065" s="1252">
        <v>694</v>
      </c>
      <c r="M1065" s="1252">
        <v>694</v>
      </c>
      <c r="N1065" s="1252">
        <v>694</v>
      </c>
      <c r="O1065" s="1252">
        <v>694</v>
      </c>
      <c r="P1065" s="1252">
        <v>694</v>
      </c>
      <c r="Q1065" s="1252">
        <v>694</v>
      </c>
      <c r="R1065" s="1252">
        <v>2088</v>
      </c>
      <c r="S1065" s="1252">
        <v>13222</v>
      </c>
      <c r="T1065" s="1252">
        <v>0</v>
      </c>
      <c r="U1065" s="1251" t="s">
        <v>116</v>
      </c>
      <c r="V1065" s="1251" t="s">
        <v>397</v>
      </c>
      <c r="W1065" s="1251" t="s">
        <v>1946</v>
      </c>
      <c r="X1065" s="1251" t="s">
        <v>89</v>
      </c>
      <c r="Y1065" s="1251">
        <v>603</v>
      </c>
      <c r="Z1065" s="1251">
        <v>8</v>
      </c>
      <c r="AA1065" s="1251" t="b">
        <v>1</v>
      </c>
    </row>
    <row r="1066" spans="1:27" ht="12">
      <c r="A1066" s="1251">
        <v>25</v>
      </c>
      <c r="B1066" s="1251">
        <v>100</v>
      </c>
      <c r="C1066" s="1251" t="s">
        <v>1513</v>
      </c>
      <c r="D1066" s="1251">
        <v>604845</v>
      </c>
      <c r="E1066" s="1251" t="s">
        <v>1947</v>
      </c>
      <c r="F1066" s="1251">
        <v>2020</v>
      </c>
      <c r="G1066" s="1252">
        <v>8620</v>
      </c>
      <c r="H1066" s="1252">
        <v>0</v>
      </c>
      <c r="I1066" s="1252">
        <v>157</v>
      </c>
      <c r="J1066" s="1252">
        <v>0</v>
      </c>
      <c r="K1066" s="1252">
        <v>915</v>
      </c>
      <c r="L1066" s="1252">
        <v>0</v>
      </c>
      <c r="M1066" s="1252">
        <v>333.00999999999999</v>
      </c>
      <c r="N1066" s="1252">
        <v>0</v>
      </c>
      <c r="O1066" s="1252">
        <v>390</v>
      </c>
      <c r="P1066" s="1252">
        <v>0</v>
      </c>
      <c r="Q1066" s="1252">
        <v>0</v>
      </c>
      <c r="R1066" s="1252">
        <v>257</v>
      </c>
      <c r="S1066" s="1252">
        <v>10672.01</v>
      </c>
      <c r="T1066" s="1252">
        <v>0</v>
      </c>
      <c r="U1066" s="1251" t="s">
        <v>116</v>
      </c>
      <c r="V1066" s="1251" t="s">
        <v>397</v>
      </c>
      <c r="W1066" s="1251" t="s">
        <v>1948</v>
      </c>
      <c r="X1066" s="1251" t="s">
        <v>89</v>
      </c>
      <c r="Y1066" s="1251">
        <v>604</v>
      </c>
      <c r="Z1066" s="1251">
        <v>8</v>
      </c>
      <c r="AA1066" s="1251" t="b">
        <v>1</v>
      </c>
    </row>
    <row r="1067" spans="1:27" ht="12">
      <c r="A1067" s="1251">
        <v>25</v>
      </c>
      <c r="B1067" s="1251">
        <v>100</v>
      </c>
      <c r="C1067" s="1251" t="s">
        <v>1513</v>
      </c>
      <c r="D1067" s="1251">
        <v>604857</v>
      </c>
      <c r="E1067" s="1251" t="s">
        <v>2079</v>
      </c>
      <c r="F1067" s="1251">
        <v>2020</v>
      </c>
      <c r="G1067" s="1252">
        <v>0</v>
      </c>
      <c r="H1067" s="1252">
        <v>0</v>
      </c>
      <c r="I1067" s="1252">
        <v>18.120000000000001</v>
      </c>
      <c r="J1067" s="1252">
        <v>0</v>
      </c>
      <c r="K1067" s="1252">
        <v>49.990000000000002</v>
      </c>
      <c r="L1067" s="1252">
        <v>0</v>
      </c>
      <c r="M1067" s="1252">
        <v>0</v>
      </c>
      <c r="N1067" s="1252">
        <v>0</v>
      </c>
      <c r="O1067" s="1252">
        <v>49.600000000000001</v>
      </c>
      <c r="P1067" s="1252">
        <v>0</v>
      </c>
      <c r="Q1067" s="1252">
        <v>0</v>
      </c>
      <c r="R1067" s="1252">
        <v>0</v>
      </c>
      <c r="S1067" s="1252">
        <v>117.71000000000001</v>
      </c>
      <c r="T1067" s="1252">
        <v>0</v>
      </c>
      <c r="U1067" s="1251" t="s">
        <v>116</v>
      </c>
      <c r="V1067" s="1251" t="s">
        <v>397</v>
      </c>
      <c r="W1067" s="1251" t="s">
        <v>1948</v>
      </c>
      <c r="X1067" s="1251" t="s">
        <v>89</v>
      </c>
      <c r="Y1067" s="1251">
        <v>604</v>
      </c>
      <c r="Z1067" s="1251">
        <v>8</v>
      </c>
      <c r="AA1067" s="1251" t="b">
        <v>1</v>
      </c>
    </row>
    <row r="1068" spans="1:27" ht="12">
      <c r="A1068" s="1251">
        <v>25</v>
      </c>
      <c r="B1068" s="1251">
        <v>100</v>
      </c>
      <c r="C1068" s="1251" t="s">
        <v>1513</v>
      </c>
      <c r="D1068" s="1251">
        <v>610100</v>
      </c>
      <c r="E1068" s="1251" t="s">
        <v>1950</v>
      </c>
      <c r="F1068" s="1251">
        <v>2020</v>
      </c>
      <c r="G1068" s="1252">
        <v>6366.5</v>
      </c>
      <c r="H1068" s="1252">
        <v>1000</v>
      </c>
      <c r="I1068" s="1252">
        <v>1000</v>
      </c>
      <c r="J1068" s="1252">
        <v>-39.5</v>
      </c>
      <c r="K1068" s="1252">
        <v>1000</v>
      </c>
      <c r="L1068" s="1252">
        <v>1000</v>
      </c>
      <c r="M1068" s="1252">
        <v>742.5</v>
      </c>
      <c r="N1068" s="1252">
        <v>1000</v>
      </c>
      <c r="O1068" s="1252">
        <v>1000</v>
      </c>
      <c r="P1068" s="1252">
        <v>2733.75</v>
      </c>
      <c r="Q1068" s="1252">
        <v>1433</v>
      </c>
      <c r="R1068" s="1252">
        <v>1433</v>
      </c>
      <c r="S1068" s="1252">
        <v>18669.25</v>
      </c>
      <c r="T1068" s="1252">
        <v>0</v>
      </c>
      <c r="U1068" s="1251" t="s">
        <v>116</v>
      </c>
      <c r="V1068" s="1251" t="s">
        <v>397</v>
      </c>
      <c r="W1068" s="1251" t="s">
        <v>1951</v>
      </c>
      <c r="X1068" s="1251" t="s">
        <v>89</v>
      </c>
      <c r="Y1068" s="1251">
        <v>610</v>
      </c>
      <c r="Z1068" s="1251">
        <v>1</v>
      </c>
      <c r="AA1068" s="1251" t="b">
        <v>1</v>
      </c>
    </row>
    <row r="1069" spans="1:27" ht="12">
      <c r="A1069" s="1251">
        <v>25</v>
      </c>
      <c r="B1069" s="1251">
        <v>100</v>
      </c>
      <c r="C1069" s="1251" t="s">
        <v>1513</v>
      </c>
      <c r="D1069" s="1251">
        <v>615100</v>
      </c>
      <c r="E1069" s="1251" t="s">
        <v>1952</v>
      </c>
      <c r="F1069" s="1251">
        <v>2020</v>
      </c>
      <c r="G1069" s="1252">
        <v>25100.75</v>
      </c>
      <c r="H1069" s="1252">
        <v>25294.830000000002</v>
      </c>
      <c r="I1069" s="1252">
        <v>21776.860000000001</v>
      </c>
      <c r="J1069" s="1252">
        <v>18385.150000000001</v>
      </c>
      <c r="K1069" s="1252">
        <v>19294.740000000002</v>
      </c>
      <c r="L1069" s="1252">
        <v>17330.169999999998</v>
      </c>
      <c r="M1069" s="1252">
        <v>19759.360000000001</v>
      </c>
      <c r="N1069" s="1252">
        <v>16323.83</v>
      </c>
      <c r="O1069" s="1252">
        <v>18770.889999999999</v>
      </c>
      <c r="P1069" s="1252">
        <v>20584.220000000001</v>
      </c>
      <c r="Q1069" s="1252">
        <v>24032.41</v>
      </c>
      <c r="R1069" s="1252">
        <v>21717.380000000001</v>
      </c>
      <c r="S1069" s="1252">
        <v>248370.58999999997</v>
      </c>
      <c r="T1069" s="1252">
        <v>0</v>
      </c>
      <c r="U1069" s="1251" t="s">
        <v>116</v>
      </c>
      <c r="V1069" s="1251" t="s">
        <v>397</v>
      </c>
      <c r="W1069" s="1251" t="s">
        <v>1953</v>
      </c>
      <c r="X1069" s="1251" t="s">
        <v>89</v>
      </c>
      <c r="Y1069" s="1251">
        <v>615</v>
      </c>
      <c r="Z1069" s="1251">
        <v>1</v>
      </c>
      <c r="AA1069" s="1251" t="b">
        <v>1</v>
      </c>
    </row>
    <row r="1070" spans="1:27" ht="12">
      <c r="A1070" s="1251">
        <v>25</v>
      </c>
      <c r="B1070" s="1251">
        <v>100</v>
      </c>
      <c r="C1070" s="1251" t="s">
        <v>1513</v>
      </c>
      <c r="D1070" s="1251">
        <v>615300</v>
      </c>
      <c r="E1070" s="1251" t="s">
        <v>1954</v>
      </c>
      <c r="F1070" s="1251">
        <v>2020</v>
      </c>
      <c r="G1070" s="1252">
        <v>1200.3499999999999</v>
      </c>
      <c r="H1070" s="1252">
        <v>849.63999999999999</v>
      </c>
      <c r="I1070" s="1252">
        <v>1100.4000000000001</v>
      </c>
      <c r="J1070" s="1252">
        <v>437.88</v>
      </c>
      <c r="K1070" s="1252">
        <v>693.88</v>
      </c>
      <c r="L1070" s="1252">
        <v>693.62</v>
      </c>
      <c r="M1070" s="1252">
        <v>399.13999999999999</v>
      </c>
      <c r="N1070" s="1252">
        <v>239.96000000000001</v>
      </c>
      <c r="O1070" s="1252">
        <v>365.74000000000001</v>
      </c>
      <c r="P1070" s="1252">
        <v>261.13</v>
      </c>
      <c r="Q1070" s="1252">
        <v>2153.48</v>
      </c>
      <c r="R1070" s="1252">
        <v>653.86000000000001</v>
      </c>
      <c r="S1070" s="1252">
        <v>9049.0799999999999</v>
      </c>
      <c r="T1070" s="1252">
        <v>0</v>
      </c>
      <c r="U1070" s="1251" t="s">
        <v>116</v>
      </c>
      <c r="V1070" s="1251" t="s">
        <v>397</v>
      </c>
      <c r="W1070" s="1251" t="s">
        <v>1953</v>
      </c>
      <c r="X1070" s="1251" t="s">
        <v>89</v>
      </c>
      <c r="Y1070" s="1251">
        <v>615</v>
      </c>
      <c r="Z1070" s="1251">
        <v>3</v>
      </c>
      <c r="AA1070" s="1251" t="b">
        <v>1</v>
      </c>
    </row>
    <row r="1071" spans="1:27" ht="12">
      <c r="A1071" s="1251">
        <v>25</v>
      </c>
      <c r="B1071" s="1251">
        <v>100</v>
      </c>
      <c r="C1071" s="1251" t="s">
        <v>1513</v>
      </c>
      <c r="D1071" s="1251">
        <v>615500</v>
      </c>
      <c r="E1071" s="1251" t="s">
        <v>1955</v>
      </c>
      <c r="F1071" s="1251">
        <v>2020</v>
      </c>
      <c r="G1071" s="1252">
        <v>2156.0599999999999</v>
      </c>
      <c r="H1071" s="1252">
        <v>2046.8699999999999</v>
      </c>
      <c r="I1071" s="1252">
        <v>2342.4299999999998</v>
      </c>
      <c r="J1071" s="1252">
        <v>2305.6300000000001</v>
      </c>
      <c r="K1071" s="1252">
        <v>1705.5899999999999</v>
      </c>
      <c r="L1071" s="1252">
        <v>1182.25</v>
      </c>
      <c r="M1071" s="1252">
        <v>1228.8399999999999</v>
      </c>
      <c r="N1071" s="1252">
        <v>1229.28</v>
      </c>
      <c r="O1071" s="1252">
        <v>1200.96</v>
      </c>
      <c r="P1071" s="1252">
        <v>1409.5899999999999</v>
      </c>
      <c r="Q1071" s="1252">
        <v>1720.05</v>
      </c>
      <c r="R1071" s="1252">
        <v>2551.5900000000001</v>
      </c>
      <c r="S1071" s="1252">
        <v>21079.140000000003</v>
      </c>
      <c r="T1071" s="1252">
        <v>0</v>
      </c>
      <c r="U1071" s="1251" t="s">
        <v>116</v>
      </c>
      <c r="V1071" s="1251" t="s">
        <v>397</v>
      </c>
      <c r="W1071" s="1251" t="s">
        <v>1953</v>
      </c>
      <c r="X1071" s="1251" t="s">
        <v>89</v>
      </c>
      <c r="Y1071" s="1251">
        <v>615</v>
      </c>
      <c r="Z1071" s="1251">
        <v>5</v>
      </c>
      <c r="AA1071" s="1251" t="b">
        <v>1</v>
      </c>
    </row>
    <row r="1072" spans="1:27" ht="12">
      <c r="A1072" s="1251">
        <v>25</v>
      </c>
      <c r="B1072" s="1251">
        <v>100</v>
      </c>
      <c r="C1072" s="1251" t="s">
        <v>1513</v>
      </c>
      <c r="D1072" s="1251">
        <v>615800</v>
      </c>
      <c r="E1072" s="1251" t="s">
        <v>1956</v>
      </c>
      <c r="F1072" s="1251">
        <v>2020</v>
      </c>
      <c r="G1072" s="1252">
        <v>744.13999999999999</v>
      </c>
      <c r="H1072" s="1252">
        <v>640.71000000000004</v>
      </c>
      <c r="I1072" s="1252">
        <v>623.08000000000004</v>
      </c>
      <c r="J1072" s="1252">
        <v>660.73000000000002</v>
      </c>
      <c r="K1072" s="1252">
        <v>297.88999999999999</v>
      </c>
      <c r="L1072" s="1252">
        <v>357.88</v>
      </c>
      <c r="M1072" s="1252">
        <v>367.16000000000003</v>
      </c>
      <c r="N1072" s="1252">
        <v>491.50999999999999</v>
      </c>
      <c r="O1072" s="1252">
        <v>419.54000000000002</v>
      </c>
      <c r="P1072" s="1252">
        <v>414.75</v>
      </c>
      <c r="Q1072" s="1252">
        <v>418.70999999999998</v>
      </c>
      <c r="R1072" s="1252">
        <v>703.19000000000005</v>
      </c>
      <c r="S1072" s="1252">
        <v>6139.2899999999991</v>
      </c>
      <c r="T1072" s="1252">
        <v>0</v>
      </c>
      <c r="U1072" s="1251" t="s">
        <v>116</v>
      </c>
      <c r="V1072" s="1251" t="s">
        <v>397</v>
      </c>
      <c r="W1072" s="1251" t="s">
        <v>1953</v>
      </c>
      <c r="X1072" s="1251" t="s">
        <v>89</v>
      </c>
      <c r="Y1072" s="1251">
        <v>615</v>
      </c>
      <c r="Z1072" s="1251">
        <v>8</v>
      </c>
      <c r="AA1072" s="1251" t="b">
        <v>1</v>
      </c>
    </row>
    <row r="1073" spans="1:27" ht="12">
      <c r="A1073" s="1251">
        <v>25</v>
      </c>
      <c r="B1073" s="1251">
        <v>100</v>
      </c>
      <c r="C1073" s="1251" t="s">
        <v>1513</v>
      </c>
      <c r="D1073" s="1251">
        <v>616100</v>
      </c>
      <c r="E1073" s="1251" t="s">
        <v>1957</v>
      </c>
      <c r="F1073" s="1251">
        <v>2020</v>
      </c>
      <c r="G1073" s="1252">
        <v>731.36000000000001</v>
      </c>
      <c r="H1073" s="1252">
        <v>1525.5999999999999</v>
      </c>
      <c r="I1073" s="1252">
        <v>1282.6199999999999</v>
      </c>
      <c r="J1073" s="1252">
        <v>45.909999999999997</v>
      </c>
      <c r="K1073" s="1252">
        <v>786.88</v>
      </c>
      <c r="L1073" s="1252">
        <v>63.799999999999997</v>
      </c>
      <c r="M1073" s="1252">
        <v>80.799999999999997</v>
      </c>
      <c r="N1073" s="1252">
        <v>95.870000000000005</v>
      </c>
      <c r="O1073" s="1252">
        <v>196.13999999999999</v>
      </c>
      <c r="P1073" s="1252">
        <v>90.359999999999999</v>
      </c>
      <c r="Q1073" s="1252">
        <v>226.81999999999999</v>
      </c>
      <c r="R1073" s="1252">
        <v>1999.6800000000001</v>
      </c>
      <c r="S1073" s="1252">
        <v>7125.8400000000001</v>
      </c>
      <c r="T1073" s="1252">
        <v>0</v>
      </c>
      <c r="U1073" s="1251" t="s">
        <v>116</v>
      </c>
      <c r="V1073" s="1251" t="s">
        <v>397</v>
      </c>
      <c r="W1073" s="1251" t="s">
        <v>1953</v>
      </c>
      <c r="X1073" s="1251" t="s">
        <v>89</v>
      </c>
      <c r="Y1073" s="1251">
        <v>616</v>
      </c>
      <c r="Z1073" s="1251">
        <v>1</v>
      </c>
      <c r="AA1073" s="1251" t="b">
        <v>1</v>
      </c>
    </row>
    <row r="1074" spans="1:27" ht="12">
      <c r="A1074" s="1251">
        <v>25</v>
      </c>
      <c r="B1074" s="1251">
        <v>100</v>
      </c>
      <c r="C1074" s="1251" t="s">
        <v>1513</v>
      </c>
      <c r="D1074" s="1251">
        <v>616500</v>
      </c>
      <c r="E1074" s="1251" t="s">
        <v>1958</v>
      </c>
      <c r="F1074" s="1251">
        <v>2020</v>
      </c>
      <c r="G1074" s="1252">
        <v>368.37</v>
      </c>
      <c r="H1074" s="1252">
        <v>18.760000000000002</v>
      </c>
      <c r="I1074" s="1252">
        <v>34.859999999999999</v>
      </c>
      <c r="J1074" s="1252">
        <v>86.349999999999994</v>
      </c>
      <c r="K1074" s="1252">
        <v>75.709999999999994</v>
      </c>
      <c r="L1074" s="1252">
        <v>108.22</v>
      </c>
      <c r="M1074" s="1252">
        <v>76.120000000000005</v>
      </c>
      <c r="N1074" s="1252">
        <v>89.829999999999998</v>
      </c>
      <c r="O1074" s="1252">
        <v>80.109999999999999</v>
      </c>
      <c r="P1074" s="1252">
        <v>94.150000000000006</v>
      </c>
      <c r="Q1074" s="1252">
        <v>90.260000000000005</v>
      </c>
      <c r="R1074" s="1252">
        <v>102.2</v>
      </c>
      <c r="S1074" s="1252">
        <v>1224.9400000000003</v>
      </c>
      <c r="T1074" s="1252">
        <v>0</v>
      </c>
      <c r="U1074" s="1251" t="s">
        <v>116</v>
      </c>
      <c r="V1074" s="1251" t="s">
        <v>397</v>
      </c>
      <c r="W1074" s="1251" t="s">
        <v>1953</v>
      </c>
      <c r="X1074" s="1251" t="s">
        <v>89</v>
      </c>
      <c r="Y1074" s="1251">
        <v>616</v>
      </c>
      <c r="Z1074" s="1251">
        <v>5</v>
      </c>
      <c r="AA1074" s="1251" t="b">
        <v>1</v>
      </c>
    </row>
    <row r="1075" spans="1:27" ht="12">
      <c r="A1075" s="1251">
        <v>25</v>
      </c>
      <c r="B1075" s="1251">
        <v>100</v>
      </c>
      <c r="C1075" s="1251" t="s">
        <v>1513</v>
      </c>
      <c r="D1075" s="1251">
        <v>618300</v>
      </c>
      <c r="E1075" s="1251" t="s">
        <v>1959</v>
      </c>
      <c r="F1075" s="1251">
        <v>2020</v>
      </c>
      <c r="G1075" s="1252">
        <v>0</v>
      </c>
      <c r="H1075" s="1252">
        <v>0</v>
      </c>
      <c r="I1075" s="1252">
        <v>0</v>
      </c>
      <c r="J1075" s="1252">
        <v>0</v>
      </c>
      <c r="K1075" s="1252">
        <v>0</v>
      </c>
      <c r="L1075" s="1252">
        <v>0</v>
      </c>
      <c r="M1075" s="1252">
        <v>0</v>
      </c>
      <c r="N1075" s="1252">
        <v>0</v>
      </c>
      <c r="O1075" s="1252">
        <v>0</v>
      </c>
      <c r="P1075" s="1252">
        <v>0</v>
      </c>
      <c r="Q1075" s="1252">
        <v>0</v>
      </c>
      <c r="R1075" s="1252">
        <v>0</v>
      </c>
      <c r="S1075" s="1252">
        <v>0</v>
      </c>
      <c r="T1075" s="1252">
        <v>0</v>
      </c>
      <c r="U1075" s="1251" t="s">
        <v>116</v>
      </c>
      <c r="V1075" s="1251" t="s">
        <v>397</v>
      </c>
      <c r="W1075" s="1251" t="s">
        <v>1960</v>
      </c>
      <c r="X1075" s="1251" t="s">
        <v>89</v>
      </c>
      <c r="Y1075" s="1251">
        <v>618</v>
      </c>
      <c r="Z1075" s="1251">
        <v>3</v>
      </c>
      <c r="AA1075" s="1251" t="b">
        <v>1</v>
      </c>
    </row>
    <row r="1076" spans="1:27" ht="12">
      <c r="A1076" s="1251">
        <v>25</v>
      </c>
      <c r="B1076" s="1251">
        <v>100</v>
      </c>
      <c r="C1076" s="1251" t="s">
        <v>1513</v>
      </c>
      <c r="D1076" s="1251">
        <v>618340</v>
      </c>
      <c r="E1076" s="1251" t="s">
        <v>1961</v>
      </c>
      <c r="F1076" s="1251">
        <v>2020</v>
      </c>
      <c r="G1076" s="1252">
        <v>2600.96</v>
      </c>
      <c r="H1076" s="1252">
        <v>3061.9699999999998</v>
      </c>
      <c r="I1076" s="1252">
        <v>2934.9699999999998</v>
      </c>
      <c r="J1076" s="1252">
        <v>2282.1900000000001</v>
      </c>
      <c r="K1076" s="1252">
        <v>4069.0799999999999</v>
      </c>
      <c r="L1076" s="1252">
        <v>1719.5799999999999</v>
      </c>
      <c r="M1076" s="1252">
        <v>4776.4700000000003</v>
      </c>
      <c r="N1076" s="1252">
        <v>2105.6599999999999</v>
      </c>
      <c r="O1076" s="1252">
        <v>5544.8199999999997</v>
      </c>
      <c r="P1076" s="1252">
        <v>4667.25</v>
      </c>
      <c r="Q1076" s="1252">
        <v>2231.3899999999999</v>
      </c>
      <c r="R1076" s="1252">
        <v>3315.9699999999998</v>
      </c>
      <c r="S1076" s="1252">
        <v>39310.309999999998</v>
      </c>
      <c r="T1076" s="1252">
        <v>0</v>
      </c>
      <c r="U1076" s="1251" t="s">
        <v>116</v>
      </c>
      <c r="V1076" s="1251" t="s">
        <v>397</v>
      </c>
      <c r="W1076" s="1251" t="s">
        <v>1960</v>
      </c>
      <c r="X1076" s="1251" t="s">
        <v>89</v>
      </c>
      <c r="Y1076" s="1251">
        <v>618</v>
      </c>
      <c r="Z1076" s="1251">
        <v>3</v>
      </c>
      <c r="AA1076" s="1251" t="b">
        <v>1</v>
      </c>
    </row>
    <row r="1077" spans="1:27" ht="12">
      <c r="A1077" s="1251">
        <v>25</v>
      </c>
      <c r="B1077" s="1251">
        <v>100</v>
      </c>
      <c r="C1077" s="1251" t="s">
        <v>1513</v>
      </c>
      <c r="D1077" s="1251">
        <v>618355</v>
      </c>
      <c r="E1077" s="1251" t="s">
        <v>1963</v>
      </c>
      <c r="F1077" s="1251">
        <v>2020</v>
      </c>
      <c r="G1077" s="1252">
        <v>0</v>
      </c>
      <c r="H1077" s="1252">
        <v>117</v>
      </c>
      <c r="I1077" s="1252">
        <v>39</v>
      </c>
      <c r="J1077" s="1252">
        <v>9.0999999999999996</v>
      </c>
      <c r="K1077" s="1252">
        <v>143</v>
      </c>
      <c r="L1077" s="1252">
        <v>185.90000000000001</v>
      </c>
      <c r="M1077" s="1252">
        <v>621</v>
      </c>
      <c r="N1077" s="1252">
        <v>216</v>
      </c>
      <c r="O1077" s="1252">
        <v>0</v>
      </c>
      <c r="P1077" s="1252">
        <v>0</v>
      </c>
      <c r="Q1077" s="1252">
        <v>0</v>
      </c>
      <c r="R1077" s="1252">
        <v>0</v>
      </c>
      <c r="S1077" s="1252">
        <v>1331</v>
      </c>
      <c r="T1077" s="1252">
        <v>0</v>
      </c>
      <c r="U1077" s="1251" t="s">
        <v>116</v>
      </c>
      <c r="V1077" s="1251" t="s">
        <v>397</v>
      </c>
      <c r="W1077" s="1251" t="s">
        <v>1960</v>
      </c>
      <c r="X1077" s="1251" t="s">
        <v>89</v>
      </c>
      <c r="Y1077" s="1251">
        <v>618</v>
      </c>
      <c r="Z1077" s="1251">
        <v>3</v>
      </c>
      <c r="AA1077" s="1251" t="b">
        <v>1</v>
      </c>
    </row>
    <row r="1078" spans="1:27" ht="12">
      <c r="A1078" s="1251">
        <v>25</v>
      </c>
      <c r="B1078" s="1251">
        <v>100</v>
      </c>
      <c r="C1078" s="1251" t="s">
        <v>1513</v>
      </c>
      <c r="D1078" s="1251">
        <v>618395</v>
      </c>
      <c r="E1078" s="1251" t="s">
        <v>1964</v>
      </c>
      <c r="F1078" s="1251">
        <v>2020</v>
      </c>
      <c r="G1078" s="1252">
        <v>3199.3699999999999</v>
      </c>
      <c r="H1078" s="1252">
        <v>3427.29</v>
      </c>
      <c r="I1078" s="1252">
        <v>2170.8299999999999</v>
      </c>
      <c r="J1078" s="1252">
        <v>2752.46</v>
      </c>
      <c r="K1078" s="1252">
        <v>1208.46</v>
      </c>
      <c r="L1078" s="1252">
        <v>3938.0700000000002</v>
      </c>
      <c r="M1078" s="1252">
        <v>2862.4299999999998</v>
      </c>
      <c r="N1078" s="1252">
        <v>1762.8800000000001</v>
      </c>
      <c r="O1078" s="1252">
        <v>412.56</v>
      </c>
      <c r="P1078" s="1252">
        <v>3504.98</v>
      </c>
      <c r="Q1078" s="1252">
        <v>1399.4000000000001</v>
      </c>
      <c r="R1078" s="1252">
        <v>1497.05</v>
      </c>
      <c r="S1078" s="1252">
        <v>28135.780000000002</v>
      </c>
      <c r="T1078" s="1252">
        <v>0</v>
      </c>
      <c r="U1078" s="1251" t="s">
        <v>116</v>
      </c>
      <c r="V1078" s="1251" t="s">
        <v>397</v>
      </c>
      <c r="W1078" s="1251" t="s">
        <v>1960</v>
      </c>
      <c r="X1078" s="1251" t="s">
        <v>89</v>
      </c>
      <c r="Y1078" s="1251">
        <v>618</v>
      </c>
      <c r="Z1078" s="1251">
        <v>3</v>
      </c>
      <c r="AA1078" s="1251" t="b">
        <v>1</v>
      </c>
    </row>
    <row r="1079" spans="1:27" ht="12">
      <c r="A1079" s="1251">
        <v>25</v>
      </c>
      <c r="B1079" s="1251">
        <v>100</v>
      </c>
      <c r="C1079" s="1251" t="s">
        <v>1513</v>
      </c>
      <c r="D1079" s="1251">
        <v>620100</v>
      </c>
      <c r="E1079" s="1251" t="s">
        <v>1965</v>
      </c>
      <c r="F1079" s="1251">
        <v>2020</v>
      </c>
      <c r="G1079" s="1252">
        <v>0</v>
      </c>
      <c r="H1079" s="1252">
        <v>0</v>
      </c>
      <c r="I1079" s="1252">
        <v>0</v>
      </c>
      <c r="J1079" s="1252">
        <v>2179.7600000000002</v>
      </c>
      <c r="K1079" s="1252">
        <v>-1089.8800000000001</v>
      </c>
      <c r="L1079" s="1252">
        <v>0</v>
      </c>
      <c r="M1079" s="1252">
        <v>0</v>
      </c>
      <c r="N1079" s="1252">
        <v>0</v>
      </c>
      <c r="O1079" s="1252">
        <v>0</v>
      </c>
      <c r="P1079" s="1252">
        <v>0</v>
      </c>
      <c r="Q1079" s="1252">
        <v>0</v>
      </c>
      <c r="R1079" s="1252">
        <v>0</v>
      </c>
      <c r="S1079" s="1252">
        <v>1089.8800000000001</v>
      </c>
      <c r="T1079" s="1252">
        <v>0</v>
      </c>
      <c r="U1079" s="1251" t="s">
        <v>116</v>
      </c>
      <c r="V1079" s="1251" t="s">
        <v>397</v>
      </c>
      <c r="W1079" s="1251" t="s">
        <v>1966</v>
      </c>
      <c r="X1079" s="1251" t="s">
        <v>89</v>
      </c>
      <c r="Y1079" s="1251">
        <v>620</v>
      </c>
      <c r="Z1079" s="1251">
        <v>1</v>
      </c>
      <c r="AA1079" s="1251" t="b">
        <v>1</v>
      </c>
    </row>
    <row r="1080" spans="1:27" ht="12">
      <c r="A1080" s="1251">
        <v>25</v>
      </c>
      <c r="B1080" s="1251">
        <v>100</v>
      </c>
      <c r="C1080" s="1251" t="s">
        <v>1513</v>
      </c>
      <c r="D1080" s="1251">
        <v>620300</v>
      </c>
      <c r="E1080" s="1251" t="s">
        <v>1968</v>
      </c>
      <c r="F1080" s="1251">
        <v>2020</v>
      </c>
      <c r="G1080" s="1252">
        <v>1342.6199999999999</v>
      </c>
      <c r="H1080" s="1252">
        <v>109.33</v>
      </c>
      <c r="I1080" s="1252">
        <v>1497.4400000000001</v>
      </c>
      <c r="J1080" s="1252">
        <v>0</v>
      </c>
      <c r="K1080" s="1252">
        <v>96.439999999999998</v>
      </c>
      <c r="L1080" s="1252">
        <v>851.45000000000005</v>
      </c>
      <c r="M1080" s="1252">
        <v>273.68000000000001</v>
      </c>
      <c r="N1080" s="1252">
        <v>0</v>
      </c>
      <c r="O1080" s="1252">
        <v>3539.3400000000001</v>
      </c>
      <c r="P1080" s="1252">
        <v>-2700.25</v>
      </c>
      <c r="Q1080" s="1252">
        <v>0</v>
      </c>
      <c r="R1080" s="1252">
        <v>0</v>
      </c>
      <c r="S1080" s="1252">
        <v>5010.0500000000002</v>
      </c>
      <c r="T1080" s="1252">
        <v>0</v>
      </c>
      <c r="U1080" s="1251" t="s">
        <v>116</v>
      </c>
      <c r="V1080" s="1251" t="s">
        <v>397</v>
      </c>
      <c r="W1080" s="1251" t="s">
        <v>1966</v>
      </c>
      <c r="X1080" s="1251" t="s">
        <v>89</v>
      </c>
      <c r="Y1080" s="1251">
        <v>620</v>
      </c>
      <c r="Z1080" s="1251">
        <v>3</v>
      </c>
      <c r="AA1080" s="1251" t="b">
        <v>1</v>
      </c>
    </row>
    <row r="1081" spans="1:27" ht="12">
      <c r="A1081" s="1251">
        <v>25</v>
      </c>
      <c r="B1081" s="1251">
        <v>100</v>
      </c>
      <c r="C1081" s="1251" t="s">
        <v>1513</v>
      </c>
      <c r="D1081" s="1251">
        <v>620400</v>
      </c>
      <c r="E1081" s="1251" t="s">
        <v>1969</v>
      </c>
      <c r="F1081" s="1251">
        <v>2020</v>
      </c>
      <c r="G1081" s="1252">
        <v>-274.88</v>
      </c>
      <c r="H1081" s="1252">
        <v>5915.3400000000001</v>
      </c>
      <c r="I1081" s="1252">
        <v>1555.98</v>
      </c>
      <c r="J1081" s="1252">
        <v>2536.5599999999999</v>
      </c>
      <c r="K1081" s="1252">
        <v>2596</v>
      </c>
      <c r="L1081" s="1252">
        <v>1780.8499999999999</v>
      </c>
      <c r="M1081" s="1252">
        <v>714.22000000000003</v>
      </c>
      <c r="N1081" s="1252">
        <v>1205.74</v>
      </c>
      <c r="O1081" s="1252">
        <v>849.22000000000003</v>
      </c>
      <c r="P1081" s="1252">
        <v>2867.29</v>
      </c>
      <c r="Q1081" s="1252">
        <v>2401.0900000000001</v>
      </c>
      <c r="R1081" s="1252">
        <v>2053.5100000000002</v>
      </c>
      <c r="S1081" s="1252">
        <v>24200.919999999998</v>
      </c>
      <c r="T1081" s="1252">
        <v>0</v>
      </c>
      <c r="U1081" s="1251" t="s">
        <v>116</v>
      </c>
      <c r="V1081" s="1251" t="s">
        <v>397</v>
      </c>
      <c r="W1081" s="1251" t="s">
        <v>1966</v>
      </c>
      <c r="X1081" s="1251" t="s">
        <v>89</v>
      </c>
      <c r="Y1081" s="1251">
        <v>620</v>
      </c>
      <c r="Z1081" s="1251">
        <v>4</v>
      </c>
      <c r="AA1081" s="1251" t="b">
        <v>1</v>
      </c>
    </row>
    <row r="1082" spans="1:27" ht="12">
      <c r="A1082" s="1251">
        <v>25</v>
      </c>
      <c r="B1082" s="1251">
        <v>100</v>
      </c>
      <c r="C1082" s="1251" t="s">
        <v>1513</v>
      </c>
      <c r="D1082" s="1251">
        <v>620500</v>
      </c>
      <c r="E1082" s="1251" t="s">
        <v>2051</v>
      </c>
      <c r="F1082" s="1251">
        <v>2020</v>
      </c>
      <c r="G1082" s="1252">
        <v>0</v>
      </c>
      <c r="H1082" s="1252">
        <v>0</v>
      </c>
      <c r="I1082" s="1252">
        <v>0</v>
      </c>
      <c r="J1082" s="1252">
        <v>0</v>
      </c>
      <c r="K1082" s="1252">
        <v>0</v>
      </c>
      <c r="L1082" s="1252">
        <v>0</v>
      </c>
      <c r="M1082" s="1252">
        <v>0</v>
      </c>
      <c r="N1082" s="1252">
        <v>0</v>
      </c>
      <c r="O1082" s="1252">
        <v>-0.02</v>
      </c>
      <c r="P1082" s="1252">
        <v>0</v>
      </c>
      <c r="Q1082" s="1252">
        <v>0.10000000000000001</v>
      </c>
      <c r="R1082" s="1252">
        <v>106.59999999999999</v>
      </c>
      <c r="S1082" s="1252">
        <v>106.67999999999999</v>
      </c>
      <c r="T1082" s="1252">
        <v>0</v>
      </c>
      <c r="U1082" s="1251" t="s">
        <v>116</v>
      </c>
      <c r="V1082" s="1251" t="s">
        <v>397</v>
      </c>
      <c r="W1082" s="1251" t="s">
        <v>1966</v>
      </c>
      <c r="X1082" s="1251" t="s">
        <v>89</v>
      </c>
      <c r="Y1082" s="1251">
        <v>620</v>
      </c>
      <c r="Z1082" s="1251">
        <v>5</v>
      </c>
      <c r="AA1082" s="1251" t="b">
        <v>1</v>
      </c>
    </row>
    <row r="1083" spans="1:27" ht="12">
      <c r="A1083" s="1251">
        <v>25</v>
      </c>
      <c r="B1083" s="1251">
        <v>100</v>
      </c>
      <c r="C1083" s="1251" t="s">
        <v>1513</v>
      </c>
      <c r="D1083" s="1251">
        <v>620502</v>
      </c>
      <c r="E1083" s="1251" t="s">
        <v>2053</v>
      </c>
      <c r="F1083" s="1251">
        <v>2020</v>
      </c>
      <c r="G1083" s="1252">
        <v>5.3200000000000003</v>
      </c>
      <c r="H1083" s="1252">
        <v>0</v>
      </c>
      <c r="I1083" s="1252">
        <v>0</v>
      </c>
      <c r="J1083" s="1252">
        <v>0</v>
      </c>
      <c r="K1083" s="1252">
        <v>573.94000000000005</v>
      </c>
      <c r="L1083" s="1252">
        <v>0</v>
      </c>
      <c r="M1083" s="1252">
        <v>0</v>
      </c>
      <c r="N1083" s="1252">
        <v>0</v>
      </c>
      <c r="O1083" s="1252">
        <v>0</v>
      </c>
      <c r="P1083" s="1252">
        <v>0</v>
      </c>
      <c r="Q1083" s="1252">
        <v>0</v>
      </c>
      <c r="R1083" s="1252">
        <v>0</v>
      </c>
      <c r="S1083" s="1252">
        <v>579.2600000000001</v>
      </c>
      <c r="T1083" s="1252">
        <v>0</v>
      </c>
      <c r="U1083" s="1251" t="s">
        <v>116</v>
      </c>
      <c r="V1083" s="1251" t="s">
        <v>397</v>
      </c>
      <c r="W1083" s="1251" t="s">
        <v>1966</v>
      </c>
      <c r="X1083" s="1251" t="s">
        <v>89</v>
      </c>
      <c r="Y1083" s="1251">
        <v>620</v>
      </c>
      <c r="Z1083" s="1251">
        <v>5</v>
      </c>
      <c r="AA1083" s="1251" t="b">
        <v>1</v>
      </c>
    </row>
    <row r="1084" spans="1:27" ht="12">
      <c r="A1084" s="1251">
        <v>25</v>
      </c>
      <c r="B1084" s="1251">
        <v>100</v>
      </c>
      <c r="C1084" s="1251" t="s">
        <v>1513</v>
      </c>
      <c r="D1084" s="1251">
        <v>620503</v>
      </c>
      <c r="E1084" s="1251" t="s">
        <v>2081</v>
      </c>
      <c r="F1084" s="1251">
        <v>2020</v>
      </c>
      <c r="G1084" s="1252">
        <v>0</v>
      </c>
      <c r="H1084" s="1252">
        <v>400.00999999999999</v>
      </c>
      <c r="I1084" s="1252">
        <v>0</v>
      </c>
      <c r="J1084" s="1252">
        <v>376.18000000000001</v>
      </c>
      <c r="K1084" s="1252">
        <v>0</v>
      </c>
      <c r="L1084" s="1252">
        <v>0</v>
      </c>
      <c r="M1084" s="1252">
        <v>0</v>
      </c>
      <c r="N1084" s="1252">
        <v>0</v>
      </c>
      <c r="O1084" s="1252">
        <v>0</v>
      </c>
      <c r="P1084" s="1252">
        <v>0</v>
      </c>
      <c r="Q1084" s="1252">
        <v>0</v>
      </c>
      <c r="R1084" s="1252">
        <v>0</v>
      </c>
      <c r="S1084" s="1252">
        <v>776.19000000000005</v>
      </c>
      <c r="T1084" s="1252">
        <v>0</v>
      </c>
      <c r="U1084" s="1251" t="s">
        <v>116</v>
      </c>
      <c r="V1084" s="1251" t="s">
        <v>397</v>
      </c>
      <c r="W1084" s="1251" t="s">
        <v>1966</v>
      </c>
      <c r="X1084" s="1251" t="s">
        <v>89</v>
      </c>
      <c r="Y1084" s="1251">
        <v>620</v>
      </c>
      <c r="Z1084" s="1251">
        <v>5</v>
      </c>
      <c r="AA1084" s="1251" t="b">
        <v>1</v>
      </c>
    </row>
    <row r="1085" spans="1:27" ht="12">
      <c r="A1085" s="1251">
        <v>25</v>
      </c>
      <c r="B1085" s="1251">
        <v>100</v>
      </c>
      <c r="C1085" s="1251" t="s">
        <v>1513</v>
      </c>
      <c r="D1085" s="1251">
        <v>620504</v>
      </c>
      <c r="E1085" s="1251" t="s">
        <v>2054</v>
      </c>
      <c r="F1085" s="1251">
        <v>2020</v>
      </c>
      <c r="G1085" s="1252">
        <v>0</v>
      </c>
      <c r="H1085" s="1252">
        <v>0</v>
      </c>
      <c r="I1085" s="1252">
        <v>0</v>
      </c>
      <c r="J1085" s="1252">
        <v>0</v>
      </c>
      <c r="K1085" s="1252">
        <v>0</v>
      </c>
      <c r="L1085" s="1252">
        <v>92.599999999999994</v>
      </c>
      <c r="M1085" s="1252">
        <v>0</v>
      </c>
      <c r="N1085" s="1252">
        <v>0</v>
      </c>
      <c r="O1085" s="1252">
        <v>0</v>
      </c>
      <c r="P1085" s="1252">
        <v>0</v>
      </c>
      <c r="Q1085" s="1252">
        <v>0</v>
      </c>
      <c r="R1085" s="1252">
        <v>0</v>
      </c>
      <c r="S1085" s="1252">
        <v>92.599999999999994</v>
      </c>
      <c r="T1085" s="1252">
        <v>0</v>
      </c>
      <c r="U1085" s="1251" t="s">
        <v>116</v>
      </c>
      <c r="V1085" s="1251" t="s">
        <v>397</v>
      </c>
      <c r="W1085" s="1251" t="s">
        <v>1966</v>
      </c>
      <c r="X1085" s="1251" t="s">
        <v>89</v>
      </c>
      <c r="Y1085" s="1251">
        <v>620</v>
      </c>
      <c r="Z1085" s="1251">
        <v>5</v>
      </c>
      <c r="AA1085" s="1251" t="b">
        <v>1</v>
      </c>
    </row>
    <row r="1086" spans="1:27" ht="12">
      <c r="A1086" s="1251">
        <v>25</v>
      </c>
      <c r="B1086" s="1251">
        <v>100</v>
      </c>
      <c r="C1086" s="1251" t="s">
        <v>1513</v>
      </c>
      <c r="D1086" s="1251">
        <v>620506</v>
      </c>
      <c r="E1086" s="1251" t="s">
        <v>1970</v>
      </c>
      <c r="F1086" s="1251">
        <v>2020</v>
      </c>
      <c r="G1086" s="1252">
        <v>0</v>
      </c>
      <c r="H1086" s="1252">
        <v>0</v>
      </c>
      <c r="I1086" s="1252">
        <v>0</v>
      </c>
      <c r="J1086" s="1252">
        <v>0</v>
      </c>
      <c r="K1086" s="1252">
        <v>0</v>
      </c>
      <c r="L1086" s="1252">
        <v>0</v>
      </c>
      <c r="M1086" s="1252">
        <v>0</v>
      </c>
      <c r="N1086" s="1252">
        <v>0</v>
      </c>
      <c r="O1086" s="1252">
        <v>0</v>
      </c>
      <c r="P1086" s="1252">
        <v>0</v>
      </c>
      <c r="Q1086" s="1252">
        <v>0</v>
      </c>
      <c r="R1086" s="1252">
        <v>0</v>
      </c>
      <c r="S1086" s="1252">
        <v>0</v>
      </c>
      <c r="T1086" s="1252">
        <v>0</v>
      </c>
      <c r="U1086" s="1251" t="s">
        <v>116</v>
      </c>
      <c r="V1086" s="1251" t="s">
        <v>397</v>
      </c>
      <c r="W1086" s="1251" t="s">
        <v>1966</v>
      </c>
      <c r="X1086" s="1251" t="s">
        <v>89</v>
      </c>
      <c r="Y1086" s="1251">
        <v>620</v>
      </c>
      <c r="Z1086" s="1251">
        <v>5</v>
      </c>
      <c r="AA1086" s="1251" t="b">
        <v>1</v>
      </c>
    </row>
    <row r="1087" spans="1:27" ht="12">
      <c r="A1087" s="1251">
        <v>25</v>
      </c>
      <c r="B1087" s="1251">
        <v>100</v>
      </c>
      <c r="C1087" s="1251" t="s">
        <v>1513</v>
      </c>
      <c r="D1087" s="1251">
        <v>620511</v>
      </c>
      <c r="E1087" s="1251" t="s">
        <v>2055</v>
      </c>
      <c r="F1087" s="1251">
        <v>2020</v>
      </c>
      <c r="G1087" s="1252">
        <v>58.57</v>
      </c>
      <c r="H1087" s="1252">
        <v>559.55999999999995</v>
      </c>
      <c r="I1087" s="1252">
        <v>0</v>
      </c>
      <c r="J1087" s="1252">
        <v>0</v>
      </c>
      <c r="K1087" s="1252">
        <v>840.20000000000005</v>
      </c>
      <c r="L1087" s="1252">
        <v>0</v>
      </c>
      <c r="M1087" s="1252">
        <v>0</v>
      </c>
      <c r="N1087" s="1252">
        <v>0</v>
      </c>
      <c r="O1087" s="1252">
        <v>0</v>
      </c>
      <c r="P1087" s="1252">
        <v>0</v>
      </c>
      <c r="Q1087" s="1252">
        <v>0</v>
      </c>
      <c r="R1087" s="1252">
        <v>0</v>
      </c>
      <c r="S1087" s="1252">
        <v>1458.3299999999999</v>
      </c>
      <c r="T1087" s="1252">
        <v>0</v>
      </c>
      <c r="U1087" s="1251" t="s">
        <v>116</v>
      </c>
      <c r="V1087" s="1251" t="s">
        <v>397</v>
      </c>
      <c r="W1087" s="1251" t="s">
        <v>1966</v>
      </c>
      <c r="X1087" s="1251" t="s">
        <v>89</v>
      </c>
      <c r="Y1087" s="1251">
        <v>620</v>
      </c>
      <c r="Z1087" s="1251">
        <v>5</v>
      </c>
      <c r="AA1087" s="1251" t="b">
        <v>1</v>
      </c>
    </row>
    <row r="1088" spans="1:27" ht="12">
      <c r="A1088" s="1251">
        <v>25</v>
      </c>
      <c r="B1088" s="1251">
        <v>100</v>
      </c>
      <c r="C1088" s="1251" t="s">
        <v>1513</v>
      </c>
      <c r="D1088" s="1251">
        <v>620512</v>
      </c>
      <c r="E1088" s="1251" t="s">
        <v>1971</v>
      </c>
      <c r="F1088" s="1251">
        <v>2020</v>
      </c>
      <c r="G1088" s="1252">
        <v>0</v>
      </c>
      <c r="H1088" s="1252">
        <v>0</v>
      </c>
      <c r="I1088" s="1252">
        <v>0</v>
      </c>
      <c r="J1088" s="1252">
        <v>0</v>
      </c>
      <c r="K1088" s="1252">
        <v>0</v>
      </c>
      <c r="L1088" s="1252">
        <v>0</v>
      </c>
      <c r="M1088" s="1252">
        <v>0</v>
      </c>
      <c r="N1088" s="1252">
        <v>0</v>
      </c>
      <c r="O1088" s="1252">
        <v>0</v>
      </c>
      <c r="P1088" s="1252">
        <v>0</v>
      </c>
      <c r="Q1088" s="1252">
        <v>786.50999999999999</v>
      </c>
      <c r="R1088" s="1252">
        <v>155.09999999999999</v>
      </c>
      <c r="S1088" s="1252">
        <v>941.61000000000001</v>
      </c>
      <c r="T1088" s="1252">
        <v>0</v>
      </c>
      <c r="U1088" s="1251" t="s">
        <v>116</v>
      </c>
      <c r="V1088" s="1251" t="s">
        <v>397</v>
      </c>
      <c r="W1088" s="1251" t="s">
        <v>1966</v>
      </c>
      <c r="X1088" s="1251" t="s">
        <v>89</v>
      </c>
      <c r="Y1088" s="1251">
        <v>620</v>
      </c>
      <c r="Z1088" s="1251">
        <v>5</v>
      </c>
      <c r="AA1088" s="1251" t="b">
        <v>1</v>
      </c>
    </row>
    <row r="1089" spans="1:27" ht="12">
      <c r="A1089" s="1251">
        <v>25</v>
      </c>
      <c r="B1089" s="1251">
        <v>100</v>
      </c>
      <c r="C1089" s="1251" t="s">
        <v>1513</v>
      </c>
      <c r="D1089" s="1251">
        <v>620513</v>
      </c>
      <c r="E1089" s="1251" t="s">
        <v>2056</v>
      </c>
      <c r="F1089" s="1251">
        <v>2020</v>
      </c>
      <c r="G1089" s="1252">
        <v>0</v>
      </c>
      <c r="H1089" s="1252">
        <v>214.33000000000001</v>
      </c>
      <c r="I1089" s="1252">
        <v>31.960000000000001</v>
      </c>
      <c r="J1089" s="1252">
        <v>215.71000000000001</v>
      </c>
      <c r="K1089" s="1252">
        <v>0</v>
      </c>
      <c r="L1089" s="1252">
        <v>64.849999999999994</v>
      </c>
      <c r="M1089" s="1252">
        <v>126.56999999999999</v>
      </c>
      <c r="N1089" s="1252">
        <v>268.98000000000002</v>
      </c>
      <c r="O1089" s="1252">
        <v>0</v>
      </c>
      <c r="P1089" s="1252">
        <v>339.58999999999997</v>
      </c>
      <c r="Q1089" s="1252">
        <v>0</v>
      </c>
      <c r="R1089" s="1252">
        <v>0</v>
      </c>
      <c r="S1089" s="1252">
        <v>1261.99</v>
      </c>
      <c r="T1089" s="1252">
        <v>0</v>
      </c>
      <c r="U1089" s="1251" t="s">
        <v>116</v>
      </c>
      <c r="V1089" s="1251" t="s">
        <v>397</v>
      </c>
      <c r="W1089" s="1251" t="s">
        <v>1966</v>
      </c>
      <c r="X1089" s="1251" t="s">
        <v>89</v>
      </c>
      <c r="Y1089" s="1251">
        <v>620</v>
      </c>
      <c r="Z1089" s="1251">
        <v>5</v>
      </c>
      <c r="AA1089" s="1251" t="b">
        <v>1</v>
      </c>
    </row>
    <row r="1090" spans="1:27" ht="12">
      <c r="A1090" s="1251">
        <v>25</v>
      </c>
      <c r="B1090" s="1251">
        <v>100</v>
      </c>
      <c r="C1090" s="1251" t="s">
        <v>1513</v>
      </c>
      <c r="D1090" s="1251">
        <v>620514</v>
      </c>
      <c r="E1090" s="1251" t="s">
        <v>1972</v>
      </c>
      <c r="F1090" s="1251">
        <v>2020</v>
      </c>
      <c r="G1090" s="1252">
        <v>184.66999999999999</v>
      </c>
      <c r="H1090" s="1252">
        <v>151.72</v>
      </c>
      <c r="I1090" s="1252">
        <v>0</v>
      </c>
      <c r="J1090" s="1252">
        <v>637.22000000000003</v>
      </c>
      <c r="K1090" s="1252">
        <v>828.40999999999997</v>
      </c>
      <c r="L1090" s="1252">
        <v>0</v>
      </c>
      <c r="M1090" s="1252">
        <v>0</v>
      </c>
      <c r="N1090" s="1252">
        <v>207.13</v>
      </c>
      <c r="O1090" s="1252">
        <v>0</v>
      </c>
      <c r="P1090" s="1252">
        <v>0</v>
      </c>
      <c r="Q1090" s="1252">
        <v>202.11000000000001</v>
      </c>
      <c r="R1090" s="1252">
        <v>168.41999999999999</v>
      </c>
      <c r="S1090" s="1252">
        <v>2379.6800000000003</v>
      </c>
      <c r="T1090" s="1252">
        <v>0</v>
      </c>
      <c r="U1090" s="1251" t="s">
        <v>116</v>
      </c>
      <c r="V1090" s="1251" t="s">
        <v>397</v>
      </c>
      <c r="W1090" s="1251" t="s">
        <v>1966</v>
      </c>
      <c r="X1090" s="1251" t="s">
        <v>89</v>
      </c>
      <c r="Y1090" s="1251">
        <v>620</v>
      </c>
      <c r="Z1090" s="1251">
        <v>5</v>
      </c>
      <c r="AA1090" s="1251" t="b">
        <v>1</v>
      </c>
    </row>
    <row r="1091" spans="1:27" ht="12">
      <c r="A1091" s="1251">
        <v>25</v>
      </c>
      <c r="B1091" s="1251">
        <v>100</v>
      </c>
      <c r="C1091" s="1251" t="s">
        <v>1513</v>
      </c>
      <c r="D1091" s="1251">
        <v>620600</v>
      </c>
      <c r="E1091" s="1251" t="s">
        <v>1973</v>
      </c>
      <c r="F1091" s="1251">
        <v>2020</v>
      </c>
      <c r="G1091" s="1252">
        <v>0</v>
      </c>
      <c r="H1091" s="1252">
        <v>0</v>
      </c>
      <c r="I1091" s="1252">
        <v>0</v>
      </c>
      <c r="J1091" s="1252">
        <v>0</v>
      </c>
      <c r="K1091" s="1252">
        <v>0</v>
      </c>
      <c r="L1091" s="1252">
        <v>0</v>
      </c>
      <c r="M1091" s="1252">
        <v>1175.8199999999999</v>
      </c>
      <c r="N1091" s="1252">
        <v>1285.23</v>
      </c>
      <c r="O1091" s="1252">
        <v>56.240000000000002</v>
      </c>
      <c r="P1091" s="1252">
        <v>0</v>
      </c>
      <c r="Q1091" s="1252">
        <v>0</v>
      </c>
      <c r="R1091" s="1252">
        <v>0</v>
      </c>
      <c r="S1091" s="1252">
        <v>2517.29</v>
      </c>
      <c r="T1091" s="1252">
        <v>0</v>
      </c>
      <c r="U1091" s="1251" t="s">
        <v>116</v>
      </c>
      <c r="V1091" s="1251" t="s">
        <v>397</v>
      </c>
      <c r="W1091" s="1251" t="s">
        <v>1966</v>
      </c>
      <c r="X1091" s="1251" t="s">
        <v>89</v>
      </c>
      <c r="Y1091" s="1251">
        <v>620</v>
      </c>
      <c r="Z1091" s="1251">
        <v>6</v>
      </c>
      <c r="AA1091" s="1251" t="b">
        <v>1</v>
      </c>
    </row>
    <row r="1092" spans="1:27" ht="12">
      <c r="A1092" s="1251">
        <v>25</v>
      </c>
      <c r="B1092" s="1251">
        <v>100</v>
      </c>
      <c r="C1092" s="1251" t="s">
        <v>1513</v>
      </c>
      <c r="D1092" s="1251">
        <v>620601</v>
      </c>
      <c r="E1092" s="1251" t="s">
        <v>1974</v>
      </c>
      <c r="F1092" s="1251">
        <v>2020</v>
      </c>
      <c r="G1092" s="1252">
        <v>0</v>
      </c>
      <c r="H1092" s="1252">
        <v>0</v>
      </c>
      <c r="I1092" s="1252">
        <v>0</v>
      </c>
      <c r="J1092" s="1252">
        <v>1105.24</v>
      </c>
      <c r="K1092" s="1252">
        <v>0</v>
      </c>
      <c r="L1092" s="1252">
        <v>0</v>
      </c>
      <c r="M1092" s="1252">
        <v>248.88999999999999</v>
      </c>
      <c r="N1092" s="1252">
        <v>-481.62</v>
      </c>
      <c r="O1092" s="1252">
        <v>0</v>
      </c>
      <c r="P1092" s="1252">
        <v>21.34</v>
      </c>
      <c r="Q1092" s="1252">
        <v>0</v>
      </c>
      <c r="R1092" s="1252">
        <v>0</v>
      </c>
      <c r="S1092" s="1252">
        <v>893.85000000000014</v>
      </c>
      <c r="T1092" s="1252">
        <v>0</v>
      </c>
      <c r="U1092" s="1251" t="s">
        <v>116</v>
      </c>
      <c r="V1092" s="1251" t="s">
        <v>397</v>
      </c>
      <c r="W1092" s="1251" t="s">
        <v>1966</v>
      </c>
      <c r="X1092" s="1251" t="s">
        <v>89</v>
      </c>
      <c r="Y1092" s="1251">
        <v>620</v>
      </c>
      <c r="Z1092" s="1251">
        <v>6</v>
      </c>
      <c r="AA1092" s="1251" t="b">
        <v>1</v>
      </c>
    </row>
    <row r="1093" spans="1:27" ht="12">
      <c r="A1093" s="1251">
        <v>25</v>
      </c>
      <c r="B1093" s="1251">
        <v>100</v>
      </c>
      <c r="C1093" s="1251" t="s">
        <v>1513</v>
      </c>
      <c r="D1093" s="1251">
        <v>620604</v>
      </c>
      <c r="E1093" s="1251" t="s">
        <v>1976</v>
      </c>
      <c r="F1093" s="1251">
        <v>2020</v>
      </c>
      <c r="G1093" s="1252">
        <v>0</v>
      </c>
      <c r="H1093" s="1252">
        <v>0</v>
      </c>
      <c r="I1093" s="1252">
        <v>0</v>
      </c>
      <c r="J1093" s="1252">
        <v>0</v>
      </c>
      <c r="K1093" s="1252">
        <v>0</v>
      </c>
      <c r="L1093" s="1252">
        <v>0</v>
      </c>
      <c r="M1093" s="1252">
        <v>309.20999999999998</v>
      </c>
      <c r="N1093" s="1252">
        <v>0</v>
      </c>
      <c r="O1093" s="1252">
        <v>0</v>
      </c>
      <c r="P1093" s="1252">
        <v>0</v>
      </c>
      <c r="Q1093" s="1252">
        <v>0</v>
      </c>
      <c r="R1093" s="1252">
        <v>0</v>
      </c>
      <c r="S1093" s="1252">
        <v>309.20999999999998</v>
      </c>
      <c r="T1093" s="1252">
        <v>0</v>
      </c>
      <c r="U1093" s="1251" t="s">
        <v>116</v>
      </c>
      <c r="V1093" s="1251" t="s">
        <v>397</v>
      </c>
      <c r="W1093" s="1251" t="s">
        <v>1966</v>
      </c>
      <c r="X1093" s="1251" t="s">
        <v>89</v>
      </c>
      <c r="Y1093" s="1251">
        <v>620</v>
      </c>
      <c r="Z1093" s="1251">
        <v>6</v>
      </c>
      <c r="AA1093" s="1251" t="b">
        <v>1</v>
      </c>
    </row>
    <row r="1094" spans="1:27" ht="12">
      <c r="A1094" s="1251">
        <v>25</v>
      </c>
      <c r="B1094" s="1251">
        <v>100</v>
      </c>
      <c r="C1094" s="1251" t="s">
        <v>1513</v>
      </c>
      <c r="D1094" s="1251">
        <v>620611</v>
      </c>
      <c r="E1094" s="1251" t="s">
        <v>1977</v>
      </c>
      <c r="F1094" s="1251">
        <v>2020</v>
      </c>
      <c r="G1094" s="1252">
        <v>0</v>
      </c>
      <c r="H1094" s="1252">
        <v>0</v>
      </c>
      <c r="I1094" s="1252">
        <v>0</v>
      </c>
      <c r="J1094" s="1252">
        <v>0</v>
      </c>
      <c r="K1094" s="1252">
        <v>0</v>
      </c>
      <c r="L1094" s="1252">
        <v>3.9300000000000002</v>
      </c>
      <c r="M1094" s="1252">
        <v>17.989999999999998</v>
      </c>
      <c r="N1094" s="1252">
        <v>0</v>
      </c>
      <c r="O1094" s="1252">
        <v>0</v>
      </c>
      <c r="P1094" s="1252">
        <v>0</v>
      </c>
      <c r="Q1094" s="1252">
        <v>317.13</v>
      </c>
      <c r="R1094" s="1252">
        <v>308.14999999999998</v>
      </c>
      <c r="S1094" s="1252">
        <v>647.20000000000005</v>
      </c>
      <c r="T1094" s="1252">
        <v>0</v>
      </c>
      <c r="U1094" s="1251" t="s">
        <v>116</v>
      </c>
      <c r="V1094" s="1251" t="s">
        <v>397</v>
      </c>
      <c r="W1094" s="1251" t="s">
        <v>1966</v>
      </c>
      <c r="X1094" s="1251" t="s">
        <v>89</v>
      </c>
      <c r="Y1094" s="1251">
        <v>620</v>
      </c>
      <c r="Z1094" s="1251">
        <v>6</v>
      </c>
      <c r="AA1094" s="1251" t="b">
        <v>1</v>
      </c>
    </row>
    <row r="1095" spans="1:27" ht="12">
      <c r="A1095" s="1251">
        <v>25</v>
      </c>
      <c r="B1095" s="1251">
        <v>100</v>
      </c>
      <c r="C1095" s="1251" t="s">
        <v>1513</v>
      </c>
      <c r="D1095" s="1251">
        <v>620614</v>
      </c>
      <c r="E1095" s="1251" t="s">
        <v>1980</v>
      </c>
      <c r="F1095" s="1251">
        <v>2020</v>
      </c>
      <c r="G1095" s="1252">
        <v>0</v>
      </c>
      <c r="H1095" s="1252">
        <v>0</v>
      </c>
      <c r="I1095" s="1252">
        <v>0</v>
      </c>
      <c r="J1095" s="1252">
        <v>0</v>
      </c>
      <c r="K1095" s="1252">
        <v>0</v>
      </c>
      <c r="L1095" s="1252">
        <v>0</v>
      </c>
      <c r="M1095" s="1252">
        <v>0</v>
      </c>
      <c r="N1095" s="1252">
        <v>0</v>
      </c>
      <c r="O1095" s="1252">
        <v>415.10000000000002</v>
      </c>
      <c r="P1095" s="1252">
        <v>0</v>
      </c>
      <c r="Q1095" s="1252">
        <v>0</v>
      </c>
      <c r="R1095" s="1252">
        <v>7.4400000000000004</v>
      </c>
      <c r="S1095" s="1252">
        <v>422.54000000000002</v>
      </c>
      <c r="T1095" s="1252">
        <v>0</v>
      </c>
      <c r="U1095" s="1251" t="s">
        <v>116</v>
      </c>
      <c r="V1095" s="1251" t="s">
        <v>397</v>
      </c>
      <c r="W1095" s="1251" t="s">
        <v>1966</v>
      </c>
      <c r="X1095" s="1251" t="s">
        <v>89</v>
      </c>
      <c r="Y1095" s="1251">
        <v>620</v>
      </c>
      <c r="Z1095" s="1251">
        <v>6</v>
      </c>
      <c r="AA1095" s="1251" t="b">
        <v>1</v>
      </c>
    </row>
    <row r="1096" spans="1:27" ht="12">
      <c r="A1096" s="1251">
        <v>25</v>
      </c>
      <c r="B1096" s="1251">
        <v>100</v>
      </c>
      <c r="C1096" s="1251" t="s">
        <v>1513</v>
      </c>
      <c r="D1096" s="1251">
        <v>635300</v>
      </c>
      <c r="E1096" s="1251" t="s">
        <v>1981</v>
      </c>
      <c r="F1096" s="1251">
        <v>2020</v>
      </c>
      <c r="G1096" s="1252">
        <v>4860.1599999999999</v>
      </c>
      <c r="H1096" s="1252">
        <v>168</v>
      </c>
      <c r="I1096" s="1252">
        <v>1589</v>
      </c>
      <c r="J1096" s="1252">
        <v>11191</v>
      </c>
      <c r="K1096" s="1252">
        <v>3925</v>
      </c>
      <c r="L1096" s="1252">
        <v>3354</v>
      </c>
      <c r="M1096" s="1252">
        <v>5572</v>
      </c>
      <c r="N1096" s="1252">
        <v>6711</v>
      </c>
      <c r="O1096" s="1252">
        <v>8552</v>
      </c>
      <c r="P1096" s="1252">
        <v>7020</v>
      </c>
      <c r="Q1096" s="1252">
        <v>4996</v>
      </c>
      <c r="R1096" s="1252">
        <v>2356</v>
      </c>
      <c r="S1096" s="1252">
        <v>60294.160000000003</v>
      </c>
      <c r="T1096" s="1252">
        <v>0</v>
      </c>
      <c r="U1096" s="1251" t="s">
        <v>116</v>
      </c>
      <c r="V1096" s="1251" t="s">
        <v>397</v>
      </c>
      <c r="W1096" s="1251" t="s">
        <v>1982</v>
      </c>
      <c r="X1096" s="1251" t="s">
        <v>89</v>
      </c>
      <c r="Y1096" s="1251">
        <v>635</v>
      </c>
      <c r="Z1096" s="1251">
        <v>3</v>
      </c>
      <c r="AA1096" s="1251" t="b">
        <v>1</v>
      </c>
    </row>
    <row r="1097" spans="1:27" ht="12">
      <c r="A1097" s="1251">
        <v>25</v>
      </c>
      <c r="B1097" s="1251">
        <v>100</v>
      </c>
      <c r="C1097" s="1251" t="s">
        <v>1513</v>
      </c>
      <c r="D1097" s="1251">
        <v>636200</v>
      </c>
      <c r="E1097" s="1251" t="s">
        <v>1985</v>
      </c>
      <c r="F1097" s="1251">
        <v>2020</v>
      </c>
      <c r="G1097" s="1252">
        <v>6939.0100000000002</v>
      </c>
      <c r="H1097" s="1252">
        <v>2777.4200000000001</v>
      </c>
      <c r="I1097" s="1252">
        <v>15829.549999999999</v>
      </c>
      <c r="J1097" s="1252">
        <v>1644.76</v>
      </c>
      <c r="K1097" s="1252">
        <v>2210.4499999999998</v>
      </c>
      <c r="L1097" s="1252">
        <v>15843.950000000001</v>
      </c>
      <c r="M1097" s="1252">
        <v>1690.2</v>
      </c>
      <c r="N1097" s="1252">
        <v>4955.8500000000004</v>
      </c>
      <c r="O1097" s="1252">
        <v>148.59999999999999</v>
      </c>
      <c r="P1097" s="1252">
        <v>3362.4299999999998</v>
      </c>
      <c r="Q1097" s="1252">
        <v>14068.110000000001</v>
      </c>
      <c r="R1097" s="1252">
        <v>10137.67</v>
      </c>
      <c r="S1097" s="1252">
        <v>79607.999999999985</v>
      </c>
      <c r="T1097" s="1252">
        <v>0</v>
      </c>
      <c r="U1097" s="1251" t="s">
        <v>116</v>
      </c>
      <c r="V1097" s="1251" t="s">
        <v>397</v>
      </c>
      <c r="W1097" s="1251" t="s">
        <v>1986</v>
      </c>
      <c r="X1097" s="1251" t="s">
        <v>89</v>
      </c>
      <c r="Y1097" s="1251">
        <v>636</v>
      </c>
      <c r="Z1097" s="1251">
        <v>2</v>
      </c>
      <c r="AA1097" s="1251" t="b">
        <v>1</v>
      </c>
    </row>
    <row r="1098" spans="1:27" ht="12">
      <c r="A1098" s="1251">
        <v>25</v>
      </c>
      <c r="B1098" s="1251">
        <v>100</v>
      </c>
      <c r="C1098" s="1251" t="s">
        <v>1513</v>
      </c>
      <c r="D1098" s="1251">
        <v>636400</v>
      </c>
      <c r="E1098" s="1251" t="s">
        <v>1988</v>
      </c>
      <c r="F1098" s="1251">
        <v>2020</v>
      </c>
      <c r="G1098" s="1252">
        <v>0</v>
      </c>
      <c r="H1098" s="1252">
        <v>193.91</v>
      </c>
      <c r="I1098" s="1252">
        <v>0</v>
      </c>
      <c r="J1098" s="1252">
        <v>0</v>
      </c>
      <c r="K1098" s="1252">
        <v>404.11000000000001</v>
      </c>
      <c r="L1098" s="1252">
        <v>0</v>
      </c>
      <c r="M1098" s="1252">
        <v>0</v>
      </c>
      <c r="N1098" s="1252">
        <v>0</v>
      </c>
      <c r="O1098" s="1252">
        <v>0</v>
      </c>
      <c r="P1098" s="1252">
        <v>0</v>
      </c>
      <c r="Q1098" s="1252">
        <v>0</v>
      </c>
      <c r="R1098" s="1252">
        <v>0</v>
      </c>
      <c r="S1098" s="1252">
        <v>598.01999999999998</v>
      </c>
      <c r="T1098" s="1252">
        <v>0</v>
      </c>
      <c r="U1098" s="1251" t="s">
        <v>116</v>
      </c>
      <c r="V1098" s="1251" t="s">
        <v>397</v>
      </c>
      <c r="W1098" s="1251" t="s">
        <v>1986</v>
      </c>
      <c r="X1098" s="1251" t="s">
        <v>89</v>
      </c>
      <c r="Y1098" s="1251">
        <v>636</v>
      </c>
      <c r="Z1098" s="1251">
        <v>4</v>
      </c>
      <c r="AA1098" s="1251" t="b">
        <v>1</v>
      </c>
    </row>
    <row r="1099" spans="1:27" ht="12">
      <c r="A1099" s="1251">
        <v>25</v>
      </c>
      <c r="B1099" s="1251">
        <v>100</v>
      </c>
      <c r="C1099" s="1251" t="s">
        <v>1513</v>
      </c>
      <c r="D1099" s="1251">
        <v>636503</v>
      </c>
      <c r="E1099" s="1251" t="s">
        <v>1989</v>
      </c>
      <c r="F1099" s="1251">
        <v>2020</v>
      </c>
      <c r="G1099" s="1252">
        <v>27.649999999999999</v>
      </c>
      <c r="H1099" s="1252">
        <v>322.02999999999997</v>
      </c>
      <c r="I1099" s="1252">
        <v>158.36000000000001</v>
      </c>
      <c r="J1099" s="1252">
        <v>143.99000000000001</v>
      </c>
      <c r="K1099" s="1252">
        <v>138.53999999999999</v>
      </c>
      <c r="L1099" s="1252">
        <v>143.11000000000001</v>
      </c>
      <c r="M1099" s="1252">
        <v>174.75999999999999</v>
      </c>
      <c r="N1099" s="1252">
        <v>250.34999999999999</v>
      </c>
      <c r="O1099" s="1252">
        <v>234.40000000000001</v>
      </c>
      <c r="P1099" s="1252">
        <v>188.72999999999999</v>
      </c>
      <c r="Q1099" s="1252">
        <v>231.02000000000001</v>
      </c>
      <c r="R1099" s="1252">
        <v>125.29000000000001</v>
      </c>
      <c r="S1099" s="1252">
        <v>2138.23</v>
      </c>
      <c r="T1099" s="1252">
        <v>0</v>
      </c>
      <c r="U1099" s="1251" t="s">
        <v>116</v>
      </c>
      <c r="V1099" s="1251" t="s">
        <v>397</v>
      </c>
      <c r="W1099" s="1251" t="s">
        <v>1984</v>
      </c>
      <c r="X1099" s="1251" t="s">
        <v>89</v>
      </c>
      <c r="Y1099" s="1251">
        <v>636</v>
      </c>
      <c r="Z1099" s="1251">
        <v>5</v>
      </c>
      <c r="AA1099" s="1251" t="b">
        <v>1</v>
      </c>
    </row>
    <row r="1100" spans="1:27" ht="12">
      <c r="A1100" s="1251">
        <v>25</v>
      </c>
      <c r="B1100" s="1251">
        <v>100</v>
      </c>
      <c r="C1100" s="1251" t="s">
        <v>1513</v>
      </c>
      <c r="D1100" s="1251">
        <v>636600</v>
      </c>
      <c r="E1100" s="1251" t="s">
        <v>1990</v>
      </c>
      <c r="F1100" s="1251">
        <v>2020</v>
      </c>
      <c r="G1100" s="1252">
        <v>0</v>
      </c>
      <c r="H1100" s="1252">
        <v>0</v>
      </c>
      <c r="I1100" s="1252">
        <v>0</v>
      </c>
      <c r="J1100" s="1252">
        <v>0</v>
      </c>
      <c r="K1100" s="1252">
        <v>0</v>
      </c>
      <c r="L1100" s="1252">
        <v>0</v>
      </c>
      <c r="M1100" s="1252">
        <v>620</v>
      </c>
      <c r="N1100" s="1252">
        <v>0</v>
      </c>
      <c r="O1100" s="1252">
        <v>0</v>
      </c>
      <c r="P1100" s="1252">
        <v>0</v>
      </c>
      <c r="Q1100" s="1252">
        <v>871.91999999999996</v>
      </c>
      <c r="R1100" s="1252">
        <v>0</v>
      </c>
      <c r="S1100" s="1252">
        <v>1491.9200000000001</v>
      </c>
      <c r="T1100" s="1252">
        <v>0</v>
      </c>
      <c r="U1100" s="1251" t="s">
        <v>116</v>
      </c>
      <c r="V1100" s="1251" t="s">
        <v>397</v>
      </c>
      <c r="W1100" s="1251" t="s">
        <v>1986</v>
      </c>
      <c r="X1100" s="1251" t="s">
        <v>89</v>
      </c>
      <c r="Y1100" s="1251">
        <v>636</v>
      </c>
      <c r="Z1100" s="1251">
        <v>6</v>
      </c>
      <c r="AA1100" s="1251" t="b">
        <v>1</v>
      </c>
    </row>
    <row r="1101" spans="1:27" ht="12">
      <c r="A1101" s="1251">
        <v>25</v>
      </c>
      <c r="B1101" s="1251">
        <v>100</v>
      </c>
      <c r="C1101" s="1251" t="s">
        <v>1513</v>
      </c>
      <c r="D1101" s="1251">
        <v>636601</v>
      </c>
      <c r="E1101" s="1251" t="s">
        <v>1991</v>
      </c>
      <c r="F1101" s="1251">
        <v>2020</v>
      </c>
      <c r="G1101" s="1252">
        <v>6688</v>
      </c>
      <c r="H1101" s="1252">
        <v>0</v>
      </c>
      <c r="I1101" s="1252">
        <v>0</v>
      </c>
      <c r="J1101" s="1252">
        <v>600</v>
      </c>
      <c r="K1101" s="1252">
        <v>465</v>
      </c>
      <c r="L1101" s="1252">
        <v>2067.1999999999998</v>
      </c>
      <c r="M1101" s="1252">
        <v>0</v>
      </c>
      <c r="N1101" s="1252">
        <v>924.83000000000004</v>
      </c>
      <c r="O1101" s="1252">
        <v>0</v>
      </c>
      <c r="P1101" s="1252">
        <v>0</v>
      </c>
      <c r="Q1101" s="1252">
        <v>6929.3599999999997</v>
      </c>
      <c r="R1101" s="1252">
        <v>0</v>
      </c>
      <c r="S1101" s="1252">
        <v>17674.389999999999</v>
      </c>
      <c r="T1101" s="1252">
        <v>0</v>
      </c>
      <c r="U1101" s="1251" t="s">
        <v>116</v>
      </c>
      <c r="V1101" s="1251" t="s">
        <v>397</v>
      </c>
      <c r="W1101" s="1251" t="s">
        <v>1986</v>
      </c>
      <c r="X1101" s="1251" t="s">
        <v>89</v>
      </c>
      <c r="Y1101" s="1251">
        <v>636</v>
      </c>
      <c r="Z1101" s="1251">
        <v>6</v>
      </c>
      <c r="AA1101" s="1251" t="b">
        <v>1</v>
      </c>
    </row>
    <row r="1102" spans="1:27" ht="12">
      <c r="A1102" s="1251">
        <v>25</v>
      </c>
      <c r="B1102" s="1251">
        <v>100</v>
      </c>
      <c r="C1102" s="1251" t="s">
        <v>1513</v>
      </c>
      <c r="D1102" s="1251">
        <v>636602</v>
      </c>
      <c r="E1102" s="1251" t="s">
        <v>1992</v>
      </c>
      <c r="F1102" s="1251">
        <v>2020</v>
      </c>
      <c r="G1102" s="1252">
        <v>0</v>
      </c>
      <c r="H1102" s="1252">
        <v>0</v>
      </c>
      <c r="I1102" s="1252">
        <v>414.33999999999997</v>
      </c>
      <c r="J1102" s="1252">
        <v>2655</v>
      </c>
      <c r="K1102" s="1252">
        <v>3695</v>
      </c>
      <c r="L1102" s="1252">
        <v>0</v>
      </c>
      <c r="M1102" s="1252">
        <v>3810</v>
      </c>
      <c r="N1102" s="1252">
        <v>471.61000000000001</v>
      </c>
      <c r="O1102" s="1252">
        <v>0</v>
      </c>
      <c r="P1102" s="1252">
        <v>0</v>
      </c>
      <c r="Q1102" s="1252">
        <v>0</v>
      </c>
      <c r="R1102" s="1252">
        <v>0</v>
      </c>
      <c r="S1102" s="1252">
        <v>11045.950000000001</v>
      </c>
      <c r="T1102" s="1252">
        <v>0</v>
      </c>
      <c r="U1102" s="1251" t="s">
        <v>116</v>
      </c>
      <c r="V1102" s="1251" t="s">
        <v>397</v>
      </c>
      <c r="W1102" s="1251" t="s">
        <v>1986</v>
      </c>
      <c r="X1102" s="1251" t="s">
        <v>89</v>
      </c>
      <c r="Y1102" s="1251">
        <v>636</v>
      </c>
      <c r="Z1102" s="1251">
        <v>6</v>
      </c>
      <c r="AA1102" s="1251" t="b">
        <v>1</v>
      </c>
    </row>
    <row r="1103" spans="1:27" ht="12">
      <c r="A1103" s="1251">
        <v>25</v>
      </c>
      <c r="B1103" s="1251">
        <v>100</v>
      </c>
      <c r="C1103" s="1251" t="s">
        <v>1513</v>
      </c>
      <c r="D1103" s="1251">
        <v>636603</v>
      </c>
      <c r="E1103" s="1251" t="s">
        <v>1993</v>
      </c>
      <c r="F1103" s="1251">
        <v>2020</v>
      </c>
      <c r="G1103" s="1252">
        <v>438.48000000000002</v>
      </c>
      <c r="H1103" s="1252">
        <v>346.75999999999999</v>
      </c>
      <c r="I1103" s="1252">
        <v>392.62</v>
      </c>
      <c r="J1103" s="1252">
        <v>392.62</v>
      </c>
      <c r="K1103" s="1252">
        <v>392.62</v>
      </c>
      <c r="L1103" s="1252">
        <v>392.62</v>
      </c>
      <c r="M1103" s="1252">
        <v>392.62</v>
      </c>
      <c r="N1103" s="1252">
        <v>392.62</v>
      </c>
      <c r="O1103" s="1252">
        <v>392.62</v>
      </c>
      <c r="P1103" s="1252">
        <v>392.62</v>
      </c>
      <c r="Q1103" s="1252">
        <v>392.62</v>
      </c>
      <c r="R1103" s="1252">
        <v>392.63</v>
      </c>
      <c r="S1103" s="1252">
        <v>4711.4499999999998</v>
      </c>
      <c r="T1103" s="1252">
        <v>0</v>
      </c>
      <c r="U1103" s="1251" t="s">
        <v>116</v>
      </c>
      <c r="V1103" s="1251" t="s">
        <v>397</v>
      </c>
      <c r="W1103" s="1251" t="s">
        <v>1986</v>
      </c>
      <c r="X1103" s="1251" t="s">
        <v>89</v>
      </c>
      <c r="Y1103" s="1251">
        <v>636</v>
      </c>
      <c r="Z1103" s="1251">
        <v>6</v>
      </c>
      <c r="AA1103" s="1251" t="b">
        <v>1</v>
      </c>
    </row>
    <row r="1104" spans="1:27" ht="12">
      <c r="A1104" s="1251">
        <v>25</v>
      </c>
      <c r="B1104" s="1251">
        <v>100</v>
      </c>
      <c r="C1104" s="1251" t="s">
        <v>1513</v>
      </c>
      <c r="D1104" s="1251">
        <v>636604</v>
      </c>
      <c r="E1104" s="1251" t="s">
        <v>2233</v>
      </c>
      <c r="F1104" s="1251">
        <v>2020</v>
      </c>
      <c r="G1104" s="1252">
        <v>0</v>
      </c>
      <c r="H1104" s="1252">
        <v>0</v>
      </c>
      <c r="I1104" s="1252">
        <v>0</v>
      </c>
      <c r="J1104" s="1252">
        <v>0</v>
      </c>
      <c r="K1104" s="1252">
        <v>0</v>
      </c>
      <c r="L1104" s="1252">
        <v>518</v>
      </c>
      <c r="M1104" s="1252">
        <v>1588</v>
      </c>
      <c r="N1104" s="1252">
        <v>0</v>
      </c>
      <c r="O1104" s="1252">
        <v>0</v>
      </c>
      <c r="P1104" s="1252">
        <v>0</v>
      </c>
      <c r="Q1104" s="1252">
        <v>0</v>
      </c>
      <c r="R1104" s="1252">
        <v>105.67</v>
      </c>
      <c r="S1104" s="1252">
        <v>2211.6700000000001</v>
      </c>
      <c r="T1104" s="1252">
        <v>0</v>
      </c>
      <c r="U1104" s="1251" t="s">
        <v>116</v>
      </c>
      <c r="V1104" s="1251" t="s">
        <v>397</v>
      </c>
      <c r="W1104" s="1251" t="s">
        <v>1986</v>
      </c>
      <c r="X1104" s="1251" t="s">
        <v>89</v>
      </c>
      <c r="Y1104" s="1251">
        <v>636</v>
      </c>
      <c r="Z1104" s="1251">
        <v>6</v>
      </c>
      <c r="AA1104" s="1251" t="b">
        <v>1</v>
      </c>
    </row>
    <row r="1105" spans="1:27" ht="12">
      <c r="A1105" s="1251">
        <v>25</v>
      </c>
      <c r="B1105" s="1251">
        <v>100</v>
      </c>
      <c r="C1105" s="1251" t="s">
        <v>1513</v>
      </c>
      <c r="D1105" s="1251">
        <v>636610</v>
      </c>
      <c r="E1105" s="1251" t="s">
        <v>1994</v>
      </c>
      <c r="F1105" s="1251">
        <v>2020</v>
      </c>
      <c r="G1105" s="1252">
        <v>3448.8499999999999</v>
      </c>
      <c r="H1105" s="1252">
        <v>7091.1800000000003</v>
      </c>
      <c r="I1105" s="1252">
        <v>1038.3299999999999</v>
      </c>
      <c r="J1105" s="1252">
        <v>3605.0900000000001</v>
      </c>
      <c r="K1105" s="1252">
        <v>3724</v>
      </c>
      <c r="L1105" s="1252">
        <v>5132.4700000000003</v>
      </c>
      <c r="M1105" s="1252">
        <v>6182.7299999999996</v>
      </c>
      <c r="N1105" s="1252">
        <v>5649.2700000000004</v>
      </c>
      <c r="O1105" s="1252">
        <v>6931.4499999999998</v>
      </c>
      <c r="P1105" s="1252">
        <v>51682.370000000003</v>
      </c>
      <c r="Q1105" s="1252">
        <v>3777.54</v>
      </c>
      <c r="R1105" s="1252">
        <v>2835.73</v>
      </c>
      <c r="S1105" s="1252">
        <v>101099.00999999998</v>
      </c>
      <c r="T1105" s="1252">
        <v>0</v>
      </c>
      <c r="U1105" s="1251" t="s">
        <v>116</v>
      </c>
      <c r="V1105" s="1251" t="s">
        <v>397</v>
      </c>
      <c r="W1105" s="1251" t="s">
        <v>1986</v>
      </c>
      <c r="X1105" s="1251" t="s">
        <v>89</v>
      </c>
      <c r="Y1105" s="1251">
        <v>636</v>
      </c>
      <c r="Z1105" s="1251">
        <v>6</v>
      </c>
      <c r="AA1105" s="1251" t="b">
        <v>1</v>
      </c>
    </row>
    <row r="1106" spans="1:27" ht="12">
      <c r="A1106" s="1251">
        <v>25</v>
      </c>
      <c r="B1106" s="1251">
        <v>100</v>
      </c>
      <c r="C1106" s="1251" t="s">
        <v>1513</v>
      </c>
      <c r="D1106" s="1251">
        <v>636630</v>
      </c>
      <c r="E1106" s="1251" t="s">
        <v>1995</v>
      </c>
      <c r="F1106" s="1251">
        <v>2020</v>
      </c>
      <c r="G1106" s="1252">
        <v>0</v>
      </c>
      <c r="H1106" s="1252">
        <v>312</v>
      </c>
      <c r="I1106" s="1252">
        <v>235.74000000000001</v>
      </c>
      <c r="J1106" s="1252">
        <v>0</v>
      </c>
      <c r="K1106" s="1252">
        <v>0</v>
      </c>
      <c r="L1106" s="1252">
        <v>0</v>
      </c>
      <c r="M1106" s="1252">
        <v>0</v>
      </c>
      <c r="N1106" s="1252">
        <v>0</v>
      </c>
      <c r="O1106" s="1252">
        <v>0</v>
      </c>
      <c r="P1106" s="1252">
        <v>0</v>
      </c>
      <c r="Q1106" s="1252">
        <v>0</v>
      </c>
      <c r="R1106" s="1252">
        <v>0</v>
      </c>
      <c r="S1106" s="1252">
        <v>547.74000000000001</v>
      </c>
      <c r="T1106" s="1252">
        <v>0</v>
      </c>
      <c r="U1106" s="1251" t="s">
        <v>116</v>
      </c>
      <c r="V1106" s="1251" t="s">
        <v>397</v>
      </c>
      <c r="W1106" s="1251" t="s">
        <v>1996</v>
      </c>
      <c r="X1106" s="1251" t="s">
        <v>89</v>
      </c>
      <c r="Y1106" s="1251">
        <v>636</v>
      </c>
      <c r="Z1106" s="1251">
        <v>6</v>
      </c>
      <c r="AA1106" s="1251" t="b">
        <v>1</v>
      </c>
    </row>
    <row r="1107" spans="1:27" ht="12">
      <c r="A1107" s="1251">
        <v>25</v>
      </c>
      <c r="B1107" s="1251">
        <v>100</v>
      </c>
      <c r="C1107" s="1251" t="s">
        <v>1513</v>
      </c>
      <c r="D1107" s="1251">
        <v>636700</v>
      </c>
      <c r="E1107" s="1251" t="s">
        <v>2063</v>
      </c>
      <c r="F1107" s="1251">
        <v>2020</v>
      </c>
      <c r="G1107" s="1252">
        <v>0</v>
      </c>
      <c r="H1107" s="1252">
        <v>0</v>
      </c>
      <c r="I1107" s="1252">
        <v>0</v>
      </c>
      <c r="J1107" s="1252">
        <v>0</v>
      </c>
      <c r="K1107" s="1252">
        <v>0</v>
      </c>
      <c r="L1107" s="1252">
        <v>0</v>
      </c>
      <c r="M1107" s="1252">
        <v>0</v>
      </c>
      <c r="N1107" s="1252">
        <v>0</v>
      </c>
      <c r="O1107" s="1252">
        <v>0</v>
      </c>
      <c r="P1107" s="1252">
        <v>454</v>
      </c>
      <c r="Q1107" s="1252">
        <v>0</v>
      </c>
      <c r="R1107" s="1252">
        <v>0</v>
      </c>
      <c r="S1107" s="1252">
        <v>454</v>
      </c>
      <c r="T1107" s="1252">
        <v>0</v>
      </c>
      <c r="U1107" s="1251" t="s">
        <v>116</v>
      </c>
      <c r="V1107" s="1251" t="s">
        <v>397</v>
      </c>
      <c r="W1107" s="1251" t="s">
        <v>2064</v>
      </c>
      <c r="X1107" s="1251" t="s">
        <v>89</v>
      </c>
      <c r="Y1107" s="1251">
        <v>636</v>
      </c>
      <c r="Z1107" s="1251">
        <v>7</v>
      </c>
      <c r="AA1107" s="1251" t="b">
        <v>1</v>
      </c>
    </row>
    <row r="1108" spans="1:27" ht="12">
      <c r="A1108" s="1251">
        <v>25</v>
      </c>
      <c r="B1108" s="1251">
        <v>100</v>
      </c>
      <c r="C1108" s="1251" t="s">
        <v>1513</v>
      </c>
      <c r="D1108" s="1251">
        <v>636800</v>
      </c>
      <c r="E1108" s="1251" t="s">
        <v>1997</v>
      </c>
      <c r="F1108" s="1251">
        <v>2020</v>
      </c>
      <c r="G1108" s="1252">
        <v>0</v>
      </c>
      <c r="H1108" s="1252">
        <v>55.350000000000001</v>
      </c>
      <c r="I1108" s="1252">
        <v>0</v>
      </c>
      <c r="J1108" s="1252">
        <v>55.350000000000001</v>
      </c>
      <c r="K1108" s="1252">
        <v>0</v>
      </c>
      <c r="L1108" s="1252">
        <v>55.350000000000001</v>
      </c>
      <c r="M1108" s="1252">
        <v>55.350000000000001</v>
      </c>
      <c r="N1108" s="1252">
        <v>0</v>
      </c>
      <c r="O1108" s="1252">
        <v>55.350000000000001</v>
      </c>
      <c r="P1108" s="1252">
        <v>0</v>
      </c>
      <c r="Q1108" s="1252">
        <v>55.350000000000001</v>
      </c>
      <c r="R1108" s="1252">
        <v>0</v>
      </c>
      <c r="S1108" s="1252">
        <v>332.10000000000002</v>
      </c>
      <c r="T1108" s="1252">
        <v>0</v>
      </c>
      <c r="U1108" s="1251" t="s">
        <v>116</v>
      </c>
      <c r="V1108" s="1251" t="s">
        <v>397</v>
      </c>
      <c r="W1108" s="1251" t="s">
        <v>1996</v>
      </c>
      <c r="X1108" s="1251" t="s">
        <v>89</v>
      </c>
      <c r="Y1108" s="1251">
        <v>636</v>
      </c>
      <c r="Z1108" s="1251">
        <v>8</v>
      </c>
      <c r="AA1108" s="1251" t="b">
        <v>1</v>
      </c>
    </row>
    <row r="1109" spans="1:27" ht="12">
      <c r="A1109" s="1251">
        <v>25</v>
      </c>
      <c r="B1109" s="1251">
        <v>100</v>
      </c>
      <c r="C1109" s="1251" t="s">
        <v>1513</v>
      </c>
      <c r="D1109" s="1251">
        <v>641200</v>
      </c>
      <c r="E1109" s="1251" t="s">
        <v>2234</v>
      </c>
      <c r="F1109" s="1251">
        <v>2020</v>
      </c>
      <c r="G1109" s="1252">
        <v>0</v>
      </c>
      <c r="H1109" s="1252">
        <v>0</v>
      </c>
      <c r="I1109" s="1252">
        <v>0</v>
      </c>
      <c r="J1109" s="1252">
        <v>0</v>
      </c>
      <c r="K1109" s="1252">
        <v>0</v>
      </c>
      <c r="L1109" s="1252">
        <v>0</v>
      </c>
      <c r="M1109" s="1252">
        <v>150</v>
      </c>
      <c r="N1109" s="1252">
        <v>0</v>
      </c>
      <c r="O1109" s="1252">
        <v>0</v>
      </c>
      <c r="P1109" s="1252">
        <v>0</v>
      </c>
      <c r="Q1109" s="1252">
        <v>0</v>
      </c>
      <c r="R1109" s="1252">
        <v>0</v>
      </c>
      <c r="S1109" s="1252">
        <v>150</v>
      </c>
      <c r="T1109" s="1252">
        <v>0</v>
      </c>
      <c r="U1109" s="1251" t="s">
        <v>116</v>
      </c>
      <c r="V1109" s="1251" t="s">
        <v>397</v>
      </c>
      <c r="W1109" s="1251" t="s">
        <v>1999</v>
      </c>
      <c r="X1109" s="1251" t="s">
        <v>89</v>
      </c>
      <c r="Y1109" s="1251">
        <v>641</v>
      </c>
      <c r="Z1109" s="1251">
        <v>2</v>
      </c>
      <c r="AA1109" s="1251" t="b">
        <v>1</v>
      </c>
    </row>
    <row r="1110" spans="1:27" ht="12">
      <c r="A1110" s="1251">
        <v>25</v>
      </c>
      <c r="B1110" s="1251">
        <v>100</v>
      </c>
      <c r="C1110" s="1251" t="s">
        <v>1513</v>
      </c>
      <c r="D1110" s="1251">
        <v>641500</v>
      </c>
      <c r="E1110" s="1251" t="s">
        <v>1998</v>
      </c>
      <c r="F1110" s="1251">
        <v>2020</v>
      </c>
      <c r="G1110" s="1252">
        <v>0</v>
      </c>
      <c r="H1110" s="1252">
        <v>0</v>
      </c>
      <c r="I1110" s="1252">
        <v>0</v>
      </c>
      <c r="J1110" s="1252">
        <v>0</v>
      </c>
      <c r="K1110" s="1252">
        <v>0</v>
      </c>
      <c r="L1110" s="1252">
        <v>0</v>
      </c>
      <c r="M1110" s="1252">
        <v>0</v>
      </c>
      <c r="N1110" s="1252">
        <v>0</v>
      </c>
      <c r="O1110" s="1252">
        <v>0</v>
      </c>
      <c r="P1110" s="1252">
        <v>0</v>
      </c>
      <c r="Q1110" s="1252">
        <v>0</v>
      </c>
      <c r="R1110" s="1252">
        <v>150</v>
      </c>
      <c r="S1110" s="1252">
        <v>150</v>
      </c>
      <c r="T1110" s="1252">
        <v>0</v>
      </c>
      <c r="U1110" s="1251" t="s">
        <v>116</v>
      </c>
      <c r="V1110" s="1251" t="s">
        <v>397</v>
      </c>
      <c r="W1110" s="1251" t="s">
        <v>1999</v>
      </c>
      <c r="X1110" s="1251" t="s">
        <v>89</v>
      </c>
      <c r="Y1110" s="1251">
        <v>641</v>
      </c>
      <c r="Z1110" s="1251">
        <v>5</v>
      </c>
      <c r="AA1110" s="1251" t="b">
        <v>1</v>
      </c>
    </row>
    <row r="1111" spans="1:27" ht="12">
      <c r="A1111" s="1251">
        <v>25</v>
      </c>
      <c r="B1111" s="1251">
        <v>100</v>
      </c>
      <c r="C1111" s="1251" t="s">
        <v>1513</v>
      </c>
      <c r="D1111" s="1251">
        <v>642800</v>
      </c>
      <c r="E1111" s="1251" t="s">
        <v>2000</v>
      </c>
      <c r="F1111" s="1251">
        <v>2020</v>
      </c>
      <c r="G1111" s="1252">
        <v>0</v>
      </c>
      <c r="H1111" s="1252">
        <v>0</v>
      </c>
      <c r="I1111" s="1252">
        <v>235.19</v>
      </c>
      <c r="J1111" s="1252">
        <v>500</v>
      </c>
      <c r="K1111" s="1252">
        <v>-500</v>
      </c>
      <c r="L1111" s="1252">
        <v>235.19</v>
      </c>
      <c r="M1111" s="1252">
        <v>0</v>
      </c>
      <c r="N1111" s="1252">
        <v>0</v>
      </c>
      <c r="O1111" s="1252">
        <v>235.19</v>
      </c>
      <c r="P1111" s="1252">
        <v>0</v>
      </c>
      <c r="Q1111" s="1252">
        <v>0</v>
      </c>
      <c r="R1111" s="1252">
        <v>235.19</v>
      </c>
      <c r="S1111" s="1252">
        <v>940.75999999999999</v>
      </c>
      <c r="T1111" s="1252">
        <v>0</v>
      </c>
      <c r="U1111" s="1251" t="s">
        <v>116</v>
      </c>
      <c r="V1111" s="1251" t="s">
        <v>397</v>
      </c>
      <c r="W1111" s="1251" t="s">
        <v>2001</v>
      </c>
      <c r="X1111" s="1251" t="s">
        <v>89</v>
      </c>
      <c r="Y1111" s="1251">
        <v>642</v>
      </c>
      <c r="Z1111" s="1251">
        <v>8</v>
      </c>
      <c r="AA1111" s="1251" t="b">
        <v>1</v>
      </c>
    </row>
    <row r="1112" spans="1:27" ht="12">
      <c r="A1112" s="1251">
        <v>25</v>
      </c>
      <c r="B1112" s="1251">
        <v>100</v>
      </c>
      <c r="C1112" s="1251" t="s">
        <v>1513</v>
      </c>
      <c r="D1112" s="1251">
        <v>650514</v>
      </c>
      <c r="E1112" s="1251" t="s">
        <v>2211</v>
      </c>
      <c r="F1112" s="1251">
        <v>2020</v>
      </c>
      <c r="G1112" s="1252">
        <v>0</v>
      </c>
      <c r="H1112" s="1252">
        <v>0</v>
      </c>
      <c r="I1112" s="1252">
        <v>0</v>
      </c>
      <c r="J1112" s="1252">
        <v>0</v>
      </c>
      <c r="K1112" s="1252">
        <v>175.90000000000001</v>
      </c>
      <c r="L1112" s="1252">
        <v>0</v>
      </c>
      <c r="M1112" s="1252">
        <v>0</v>
      </c>
      <c r="N1112" s="1252">
        <v>0</v>
      </c>
      <c r="O1112" s="1252">
        <v>0</v>
      </c>
      <c r="P1112" s="1252">
        <v>0</v>
      </c>
      <c r="Q1112" s="1252">
        <v>0</v>
      </c>
      <c r="R1112" s="1252">
        <v>0</v>
      </c>
      <c r="S1112" s="1252">
        <v>175.90000000000001</v>
      </c>
      <c r="T1112" s="1252">
        <v>0</v>
      </c>
      <c r="U1112" s="1251" t="s">
        <v>116</v>
      </c>
      <c r="V1112" s="1251" t="s">
        <v>397</v>
      </c>
      <c r="W1112" s="1251" t="s">
        <v>2005</v>
      </c>
      <c r="X1112" s="1251" t="s">
        <v>89</v>
      </c>
      <c r="Y1112" s="1251">
        <v>650</v>
      </c>
      <c r="Z1112" s="1251">
        <v>5</v>
      </c>
      <c r="AA1112" s="1251" t="b">
        <v>1</v>
      </c>
    </row>
    <row r="1113" spans="1:27" ht="12">
      <c r="A1113" s="1251">
        <v>25</v>
      </c>
      <c r="B1113" s="1251">
        <v>100</v>
      </c>
      <c r="C1113" s="1251" t="s">
        <v>1513</v>
      </c>
      <c r="D1113" s="1251">
        <v>650532</v>
      </c>
      <c r="E1113" s="1251" t="s">
        <v>2002</v>
      </c>
      <c r="F1113" s="1251">
        <v>2020</v>
      </c>
      <c r="G1113" s="1252">
        <v>0</v>
      </c>
      <c r="H1113" s="1252">
        <v>0</v>
      </c>
      <c r="I1113" s="1252">
        <v>0</v>
      </c>
      <c r="J1113" s="1252">
        <v>0</v>
      </c>
      <c r="K1113" s="1252">
        <v>0</v>
      </c>
      <c r="L1113" s="1252">
        <v>0</v>
      </c>
      <c r="M1113" s="1252">
        <v>0</v>
      </c>
      <c r="N1113" s="1252">
        <v>0</v>
      </c>
      <c r="O1113" s="1252">
        <v>53.549999999999997</v>
      </c>
      <c r="P1113" s="1252">
        <v>0</v>
      </c>
      <c r="Q1113" s="1252">
        <v>0</v>
      </c>
      <c r="R1113" s="1252">
        <v>0</v>
      </c>
      <c r="S1113" s="1252">
        <v>53.549999999999997</v>
      </c>
      <c r="T1113" s="1252">
        <v>0</v>
      </c>
      <c r="U1113" s="1251" t="s">
        <v>116</v>
      </c>
      <c r="V1113" s="1251" t="s">
        <v>397</v>
      </c>
      <c r="W1113" s="1251" t="s">
        <v>2003</v>
      </c>
      <c r="X1113" s="1251" t="s">
        <v>89</v>
      </c>
      <c r="Y1113" s="1251">
        <v>650</v>
      </c>
      <c r="Z1113" s="1251">
        <v>5</v>
      </c>
      <c r="AA1113" s="1251" t="b">
        <v>1</v>
      </c>
    </row>
    <row r="1114" spans="1:27" ht="12">
      <c r="A1114" s="1251">
        <v>25</v>
      </c>
      <c r="B1114" s="1251">
        <v>100</v>
      </c>
      <c r="C1114" s="1251" t="s">
        <v>1513</v>
      </c>
      <c r="D1114" s="1251">
        <v>650540</v>
      </c>
      <c r="E1114" s="1251" t="s">
        <v>2004</v>
      </c>
      <c r="F1114" s="1251">
        <v>2020</v>
      </c>
      <c r="G1114" s="1252">
        <v>285.72000000000003</v>
      </c>
      <c r="H1114" s="1252">
        <v>29.82</v>
      </c>
      <c r="I1114" s="1252">
        <v>31.960000000000001</v>
      </c>
      <c r="J1114" s="1252">
        <v>249.09</v>
      </c>
      <c r="K1114" s="1252">
        <v>0</v>
      </c>
      <c r="L1114" s="1252">
        <v>0</v>
      </c>
      <c r="M1114" s="1252">
        <v>0</v>
      </c>
      <c r="N1114" s="1252">
        <v>0</v>
      </c>
      <c r="O1114" s="1252">
        <v>30.879999999999999</v>
      </c>
      <c r="P1114" s="1252">
        <v>80.439999999999998</v>
      </c>
      <c r="Q1114" s="1252">
        <v>0</v>
      </c>
      <c r="R1114" s="1252">
        <v>0</v>
      </c>
      <c r="S1114" s="1252">
        <v>707.91000000000008</v>
      </c>
      <c r="T1114" s="1252">
        <v>0</v>
      </c>
      <c r="U1114" s="1251" t="s">
        <v>116</v>
      </c>
      <c r="V1114" s="1251" t="s">
        <v>397</v>
      </c>
      <c r="W1114" s="1251" t="s">
        <v>2005</v>
      </c>
      <c r="X1114" s="1251" t="s">
        <v>89</v>
      </c>
      <c r="Y1114" s="1251">
        <v>650</v>
      </c>
      <c r="Z1114" s="1251">
        <v>5</v>
      </c>
      <c r="AA1114" s="1251" t="b">
        <v>1</v>
      </c>
    </row>
    <row r="1115" spans="1:27" ht="12">
      <c r="A1115" s="1251">
        <v>25</v>
      </c>
      <c r="B1115" s="1251">
        <v>100</v>
      </c>
      <c r="C1115" s="1251" t="s">
        <v>1513</v>
      </c>
      <c r="D1115" s="1251">
        <v>650600</v>
      </c>
      <c r="E1115" s="1251" t="s">
        <v>2006</v>
      </c>
      <c r="F1115" s="1251">
        <v>2020</v>
      </c>
      <c r="G1115" s="1252">
        <v>0</v>
      </c>
      <c r="H1115" s="1252">
        <v>0</v>
      </c>
      <c r="I1115" s="1252">
        <v>0</v>
      </c>
      <c r="J1115" s="1252">
        <v>0</v>
      </c>
      <c r="K1115" s="1252">
        <v>0</v>
      </c>
      <c r="L1115" s="1252">
        <v>0</v>
      </c>
      <c r="M1115" s="1252">
        <v>0</v>
      </c>
      <c r="N1115" s="1252">
        <v>0</v>
      </c>
      <c r="O1115" s="1252">
        <v>0</v>
      </c>
      <c r="P1115" s="1252">
        <v>0</v>
      </c>
      <c r="Q1115" s="1252">
        <v>231.55000000000001</v>
      </c>
      <c r="R1115" s="1252">
        <v>79.069999999999993</v>
      </c>
      <c r="S1115" s="1252">
        <v>310.62</v>
      </c>
      <c r="T1115" s="1252">
        <v>0</v>
      </c>
      <c r="U1115" s="1251" t="s">
        <v>116</v>
      </c>
      <c r="V1115" s="1251" t="s">
        <v>397</v>
      </c>
      <c r="W1115" s="1251" t="s">
        <v>2005</v>
      </c>
      <c r="X1115" s="1251" t="s">
        <v>89</v>
      </c>
      <c r="Y1115" s="1251">
        <v>650</v>
      </c>
      <c r="Z1115" s="1251">
        <v>6</v>
      </c>
      <c r="AA1115" s="1251" t="b">
        <v>1</v>
      </c>
    </row>
    <row r="1116" spans="1:27" ht="12">
      <c r="A1116" s="1251">
        <v>25</v>
      </c>
      <c r="B1116" s="1251">
        <v>100</v>
      </c>
      <c r="C1116" s="1251" t="s">
        <v>1513</v>
      </c>
      <c r="D1116" s="1251">
        <v>650800</v>
      </c>
      <c r="E1116" s="1251" t="s">
        <v>2007</v>
      </c>
      <c r="F1116" s="1251">
        <v>2020</v>
      </c>
      <c r="G1116" s="1252">
        <v>0</v>
      </c>
      <c r="H1116" s="1252">
        <v>551.5</v>
      </c>
      <c r="I1116" s="1252">
        <v>0</v>
      </c>
      <c r="J1116" s="1252">
        <v>105</v>
      </c>
      <c r="K1116" s="1252">
        <v>0</v>
      </c>
      <c r="L1116" s="1252">
        <v>0</v>
      </c>
      <c r="M1116" s="1252">
        <v>0</v>
      </c>
      <c r="N1116" s="1252">
        <v>256</v>
      </c>
      <c r="O1116" s="1252">
        <v>128</v>
      </c>
      <c r="P1116" s="1252">
        <v>100</v>
      </c>
      <c r="Q1116" s="1252">
        <v>0</v>
      </c>
      <c r="R1116" s="1252">
        <v>0</v>
      </c>
      <c r="S1116" s="1252">
        <v>1140.5</v>
      </c>
      <c r="T1116" s="1252">
        <v>0</v>
      </c>
      <c r="U1116" s="1251" t="s">
        <v>116</v>
      </c>
      <c r="V1116" s="1251" t="s">
        <v>397</v>
      </c>
      <c r="W1116" s="1251" t="s">
        <v>2005</v>
      </c>
      <c r="X1116" s="1251" t="s">
        <v>89</v>
      </c>
      <c r="Y1116" s="1251">
        <v>650</v>
      </c>
      <c r="Z1116" s="1251">
        <v>8</v>
      </c>
      <c r="AA1116" s="1251" t="b">
        <v>1</v>
      </c>
    </row>
    <row r="1117" spans="1:27" ht="12">
      <c r="A1117" s="1251">
        <v>25</v>
      </c>
      <c r="B1117" s="1251">
        <v>100</v>
      </c>
      <c r="C1117" s="1251" t="s">
        <v>1513</v>
      </c>
      <c r="D1117" s="1251">
        <v>670700</v>
      </c>
      <c r="E1117" s="1251" t="s">
        <v>2008</v>
      </c>
      <c r="F1117" s="1251">
        <v>2020</v>
      </c>
      <c r="G1117" s="1252">
        <v>-52854.699999999997</v>
      </c>
      <c r="H1117" s="1252">
        <v>2890.3600000000001</v>
      </c>
      <c r="I1117" s="1252">
        <v>4606.1300000000001</v>
      </c>
      <c r="J1117" s="1252">
        <v>8523.8899999999994</v>
      </c>
      <c r="K1117" s="1252">
        <v>1703.75</v>
      </c>
      <c r="L1117" s="1252">
        <v>-699.22000000000003</v>
      </c>
      <c r="M1117" s="1252">
        <v>340.23000000000002</v>
      </c>
      <c r="N1117" s="1252">
        <v>2867.5999999999999</v>
      </c>
      <c r="O1117" s="1252">
        <v>3163.27</v>
      </c>
      <c r="P1117" s="1252">
        <v>5640.9700000000003</v>
      </c>
      <c r="Q1117" s="1252">
        <v>3695.54</v>
      </c>
      <c r="R1117" s="1252">
        <v>2294.1700000000001</v>
      </c>
      <c r="S1117" s="1252">
        <v>-17828.009999999995</v>
      </c>
      <c r="T1117" s="1252">
        <v>0</v>
      </c>
      <c r="U1117" s="1251" t="s">
        <v>116</v>
      </c>
      <c r="V1117" s="1251" t="s">
        <v>397</v>
      </c>
      <c r="W1117" s="1251" t="s">
        <v>2009</v>
      </c>
      <c r="X1117" s="1251" t="s">
        <v>89</v>
      </c>
      <c r="Y1117" s="1251">
        <v>670</v>
      </c>
      <c r="Z1117" s="1251">
        <v>7</v>
      </c>
      <c r="AA1117" s="1251" t="b">
        <v>1</v>
      </c>
    </row>
    <row r="1118" spans="1:27" ht="12">
      <c r="A1118" s="1251">
        <v>25</v>
      </c>
      <c r="B1118" s="1251">
        <v>100</v>
      </c>
      <c r="C1118" s="1251" t="s">
        <v>1513</v>
      </c>
      <c r="D1118" s="1251">
        <v>670710</v>
      </c>
      <c r="E1118" s="1251" t="s">
        <v>2010</v>
      </c>
      <c r="F1118" s="1251">
        <v>2020</v>
      </c>
      <c r="G1118" s="1252">
        <v>-950.04999999999995</v>
      </c>
      <c r="H1118" s="1252">
        <v>-1492.1600000000001</v>
      </c>
      <c r="I1118" s="1252">
        <v>-1434.99</v>
      </c>
      <c r="J1118" s="1252">
        <v>-916.71000000000004</v>
      </c>
      <c r="K1118" s="1252">
        <v>-484.75</v>
      </c>
      <c r="L1118" s="1252">
        <v>-283.31</v>
      </c>
      <c r="M1118" s="1252">
        <v>-984.62</v>
      </c>
      <c r="N1118" s="1252">
        <v>-457.47000000000003</v>
      </c>
      <c r="O1118" s="1252">
        <v>-163.81999999999999</v>
      </c>
      <c r="P1118" s="1252">
        <v>-4269.7299999999996</v>
      </c>
      <c r="Q1118" s="1252">
        <v>-698.96000000000004</v>
      </c>
      <c r="R1118" s="1252">
        <v>-182.87</v>
      </c>
      <c r="S1118" s="1252">
        <v>-12319.440000000001</v>
      </c>
      <c r="T1118" s="1252">
        <v>0</v>
      </c>
      <c r="U1118" s="1251" t="s">
        <v>116</v>
      </c>
      <c r="V1118" s="1251" t="s">
        <v>397</v>
      </c>
      <c r="W1118" s="1251" t="s">
        <v>2009</v>
      </c>
      <c r="X1118" s="1251" t="s">
        <v>89</v>
      </c>
      <c r="Y1118" s="1251">
        <v>670</v>
      </c>
      <c r="Z1118" s="1251">
        <v>7</v>
      </c>
      <c r="AA1118" s="1251" t="b">
        <v>1</v>
      </c>
    </row>
    <row r="1119" spans="1:27" ht="12">
      <c r="A1119" s="1251">
        <v>25</v>
      </c>
      <c r="B1119" s="1251">
        <v>100</v>
      </c>
      <c r="C1119" s="1251" t="s">
        <v>1513</v>
      </c>
      <c r="D1119" s="1251">
        <v>675500</v>
      </c>
      <c r="E1119" s="1251" t="s">
        <v>2013</v>
      </c>
      <c r="F1119" s="1251">
        <v>2020</v>
      </c>
      <c r="G1119" s="1252">
        <v>509.42000000000002</v>
      </c>
      <c r="H1119" s="1252">
        <v>326.66000000000003</v>
      </c>
      <c r="I1119" s="1252">
        <v>567.76999999999998</v>
      </c>
      <c r="J1119" s="1252">
        <v>606.91999999999996</v>
      </c>
      <c r="K1119" s="1252">
        <v>429.41000000000003</v>
      </c>
      <c r="L1119" s="1252">
        <v>743.25999999999999</v>
      </c>
      <c r="M1119" s="1252">
        <v>465.41000000000003</v>
      </c>
      <c r="N1119" s="1252">
        <v>536.46000000000004</v>
      </c>
      <c r="O1119" s="1252">
        <v>515.75999999999999</v>
      </c>
      <c r="P1119" s="1252">
        <v>897.13</v>
      </c>
      <c r="Q1119" s="1252">
        <v>1006.36</v>
      </c>
      <c r="R1119" s="1252">
        <v>552.59000000000003</v>
      </c>
      <c r="S1119" s="1252">
        <v>7157.1499999999996</v>
      </c>
      <c r="T1119" s="1252">
        <v>0</v>
      </c>
      <c r="U1119" s="1251" t="s">
        <v>116</v>
      </c>
      <c r="V1119" s="1251" t="s">
        <v>397</v>
      </c>
      <c r="W1119" s="1251" t="s">
        <v>2012</v>
      </c>
      <c r="X1119" s="1251" t="s">
        <v>89</v>
      </c>
      <c r="Y1119" s="1251">
        <v>675</v>
      </c>
      <c r="Z1119" s="1251">
        <v>5</v>
      </c>
      <c r="AA1119" s="1251" t="b">
        <v>1</v>
      </c>
    </row>
    <row r="1120" spans="1:27" ht="12">
      <c r="A1120" s="1251">
        <v>25</v>
      </c>
      <c r="B1120" s="1251">
        <v>100</v>
      </c>
      <c r="C1120" s="1251" t="s">
        <v>1513</v>
      </c>
      <c r="D1120" s="1251">
        <v>675800</v>
      </c>
      <c r="E1120" s="1251" t="s">
        <v>2014</v>
      </c>
      <c r="F1120" s="1251">
        <v>2020</v>
      </c>
      <c r="G1120" s="1252">
        <v>0</v>
      </c>
      <c r="H1120" s="1252">
        <v>0</v>
      </c>
      <c r="I1120" s="1252">
        <v>0</v>
      </c>
      <c r="J1120" s="1252">
        <v>0</v>
      </c>
      <c r="K1120" s="1252">
        <v>0</v>
      </c>
      <c r="L1120" s="1252">
        <v>-144.43000000000001</v>
      </c>
      <c r="M1120" s="1252">
        <v>0</v>
      </c>
      <c r="N1120" s="1252">
        <v>0</v>
      </c>
      <c r="O1120" s="1252">
        <v>0</v>
      </c>
      <c r="P1120" s="1252">
        <v>11.98</v>
      </c>
      <c r="Q1120" s="1252">
        <v>0</v>
      </c>
      <c r="R1120" s="1252">
        <v>0</v>
      </c>
      <c r="S1120" s="1252">
        <v>-132.45000000000002</v>
      </c>
      <c r="T1120" s="1252">
        <v>0</v>
      </c>
      <c r="U1120" s="1251" t="s">
        <v>116</v>
      </c>
      <c r="V1120" s="1251" t="s">
        <v>397</v>
      </c>
      <c r="W1120" s="1251" t="s">
        <v>2015</v>
      </c>
      <c r="X1120" s="1251" t="s">
        <v>89</v>
      </c>
      <c r="Y1120" s="1251">
        <v>675</v>
      </c>
      <c r="Z1120" s="1251">
        <v>8</v>
      </c>
      <c r="AA1120" s="1251" t="b">
        <v>1</v>
      </c>
    </row>
    <row r="1121" spans="1:27" ht="12">
      <c r="A1121" s="1251">
        <v>25</v>
      </c>
      <c r="B1121" s="1251">
        <v>100</v>
      </c>
      <c r="C1121" s="1251" t="s">
        <v>1513</v>
      </c>
      <c r="D1121" s="1251">
        <v>675802</v>
      </c>
      <c r="E1121" s="1251" t="s">
        <v>2235</v>
      </c>
      <c r="F1121" s="1251">
        <v>2020</v>
      </c>
      <c r="G1121" s="1252">
        <v>0</v>
      </c>
      <c r="H1121" s="1252">
        <v>0</v>
      </c>
      <c r="I1121" s="1252">
        <v>73.810000000000002</v>
      </c>
      <c r="J1121" s="1252">
        <v>0</v>
      </c>
      <c r="K1121" s="1252">
        <v>0</v>
      </c>
      <c r="L1121" s="1252">
        <v>0</v>
      </c>
      <c r="M1121" s="1252">
        <v>0</v>
      </c>
      <c r="N1121" s="1252">
        <v>0</v>
      </c>
      <c r="O1121" s="1252">
        <v>0</v>
      </c>
      <c r="P1121" s="1252">
        <v>0</v>
      </c>
      <c r="Q1121" s="1252">
        <v>0</v>
      </c>
      <c r="R1121" s="1252">
        <v>0</v>
      </c>
      <c r="S1121" s="1252">
        <v>73.810000000000002</v>
      </c>
      <c r="T1121" s="1252">
        <v>0</v>
      </c>
      <c r="U1121" s="1251" t="s">
        <v>116</v>
      </c>
      <c r="V1121" s="1251" t="s">
        <v>397</v>
      </c>
      <c r="W1121" s="1251" t="s">
        <v>2020</v>
      </c>
      <c r="X1121" s="1251" t="s">
        <v>89</v>
      </c>
      <c r="Y1121" s="1251">
        <v>675</v>
      </c>
      <c r="Z1121" s="1251">
        <v>8</v>
      </c>
      <c r="AA1121" s="1251" t="b">
        <v>1</v>
      </c>
    </row>
    <row r="1122" spans="1:27" ht="12">
      <c r="A1122" s="1251">
        <v>25</v>
      </c>
      <c r="B1122" s="1251">
        <v>100</v>
      </c>
      <c r="C1122" s="1251" t="s">
        <v>1513</v>
      </c>
      <c r="D1122" s="1251">
        <v>675808</v>
      </c>
      <c r="E1122" s="1251" t="s">
        <v>2016</v>
      </c>
      <c r="F1122" s="1251">
        <v>2020</v>
      </c>
      <c r="G1122" s="1252">
        <v>2949.71</v>
      </c>
      <c r="H1122" s="1252">
        <v>2747.7199999999998</v>
      </c>
      <c r="I1122" s="1252">
        <v>3366.0599999999999</v>
      </c>
      <c r="J1122" s="1252">
        <v>2924.6100000000001</v>
      </c>
      <c r="K1122" s="1252">
        <v>3085.3200000000002</v>
      </c>
      <c r="L1122" s="1252">
        <v>2906.3899999999999</v>
      </c>
      <c r="M1122" s="1252">
        <v>3075.1900000000001</v>
      </c>
      <c r="N1122" s="1252">
        <v>3148.0799999999999</v>
      </c>
      <c r="O1122" s="1252">
        <v>3044.2399999999998</v>
      </c>
      <c r="P1122" s="1252">
        <v>1420.6400000000001</v>
      </c>
      <c r="Q1122" s="1252">
        <v>1871.97</v>
      </c>
      <c r="R1122" s="1252">
        <v>1352.73</v>
      </c>
      <c r="S1122" s="1252">
        <v>31892.66</v>
      </c>
      <c r="T1122" s="1252">
        <v>0</v>
      </c>
      <c r="U1122" s="1251" t="s">
        <v>116</v>
      </c>
      <c r="V1122" s="1251" t="s">
        <v>397</v>
      </c>
      <c r="W1122" s="1251" t="s">
        <v>2017</v>
      </c>
      <c r="X1122" s="1251" t="s">
        <v>89</v>
      </c>
      <c r="Y1122" s="1251">
        <v>675</v>
      </c>
      <c r="Z1122" s="1251">
        <v>8</v>
      </c>
      <c r="AA1122" s="1251" t="b">
        <v>1</v>
      </c>
    </row>
    <row r="1123" spans="1:27" ht="12">
      <c r="A1123" s="1251">
        <v>25</v>
      </c>
      <c r="B1123" s="1251">
        <v>100</v>
      </c>
      <c r="C1123" s="1251" t="s">
        <v>1513</v>
      </c>
      <c r="D1123" s="1251">
        <v>675810</v>
      </c>
      <c r="E1123" s="1251" t="s">
        <v>2018</v>
      </c>
      <c r="F1123" s="1251">
        <v>2020</v>
      </c>
      <c r="G1123" s="1252">
        <v>9087.9200000000001</v>
      </c>
      <c r="H1123" s="1252">
        <v>9451.9099999999999</v>
      </c>
      <c r="I1123" s="1252">
        <v>9761.3799999999992</v>
      </c>
      <c r="J1123" s="1252">
        <v>9410.1000000000004</v>
      </c>
      <c r="K1123" s="1252">
        <v>8948.2099999999991</v>
      </c>
      <c r="L1123" s="1252">
        <v>9717.5200000000004</v>
      </c>
      <c r="M1123" s="1252">
        <v>8785.9099999999999</v>
      </c>
      <c r="N1123" s="1252">
        <v>9269.1800000000003</v>
      </c>
      <c r="O1123" s="1252">
        <v>8449.4400000000005</v>
      </c>
      <c r="P1123" s="1252">
        <v>1763.22</v>
      </c>
      <c r="Q1123" s="1252">
        <v>3084.0700000000002</v>
      </c>
      <c r="R1123" s="1252">
        <v>796.90999999999997</v>
      </c>
      <c r="S1123" s="1252">
        <v>88525.770000000019</v>
      </c>
      <c r="T1123" s="1252">
        <v>0</v>
      </c>
      <c r="U1123" s="1251" t="s">
        <v>116</v>
      </c>
      <c r="V1123" s="1251" t="s">
        <v>397</v>
      </c>
      <c r="W1123" s="1251" t="s">
        <v>2017</v>
      </c>
      <c r="X1123" s="1251" t="s">
        <v>89</v>
      </c>
      <c r="Y1123" s="1251">
        <v>675</v>
      </c>
      <c r="Z1123" s="1251">
        <v>8</v>
      </c>
      <c r="AA1123" s="1251" t="b">
        <v>1</v>
      </c>
    </row>
    <row r="1124" spans="1:27" ht="12">
      <c r="A1124" s="1251">
        <v>25</v>
      </c>
      <c r="B1124" s="1251">
        <v>100</v>
      </c>
      <c r="C1124" s="1251" t="s">
        <v>1513</v>
      </c>
      <c r="D1124" s="1251">
        <v>675819</v>
      </c>
      <c r="E1124" s="1251" t="s">
        <v>2021</v>
      </c>
      <c r="F1124" s="1251">
        <v>2020</v>
      </c>
      <c r="G1124" s="1252">
        <v>329.16000000000003</v>
      </c>
      <c r="H1124" s="1252">
        <v>309.86000000000001</v>
      </c>
      <c r="I1124" s="1252">
        <v>2124.48</v>
      </c>
      <c r="J1124" s="1252">
        <v>23.370000000000001</v>
      </c>
      <c r="K1124" s="1252">
        <v>127.11</v>
      </c>
      <c r="L1124" s="1252">
        <v>141.84999999999999</v>
      </c>
      <c r="M1124" s="1252">
        <v>259.85000000000002</v>
      </c>
      <c r="N1124" s="1252">
        <v>799.94000000000005</v>
      </c>
      <c r="O1124" s="1252">
        <v>177.88</v>
      </c>
      <c r="P1124" s="1252">
        <v>110.29000000000001</v>
      </c>
      <c r="Q1124" s="1252">
        <v>873.40999999999997</v>
      </c>
      <c r="R1124" s="1252">
        <v>614.45000000000005</v>
      </c>
      <c r="S1124" s="1252">
        <v>5891.6499999999996</v>
      </c>
      <c r="T1124" s="1252">
        <v>0</v>
      </c>
      <c r="U1124" s="1251" t="s">
        <v>116</v>
      </c>
      <c r="V1124" s="1251" t="s">
        <v>397</v>
      </c>
      <c r="W1124" s="1251" t="s">
        <v>2022</v>
      </c>
      <c r="X1124" s="1251" t="s">
        <v>89</v>
      </c>
      <c r="Y1124" s="1251">
        <v>675</v>
      </c>
      <c r="Z1124" s="1251">
        <v>8</v>
      </c>
      <c r="AA1124" s="1251" t="b">
        <v>1</v>
      </c>
    </row>
    <row r="1125" spans="1:27" ht="12">
      <c r="A1125" s="1251">
        <v>25</v>
      </c>
      <c r="B1125" s="1251">
        <v>100</v>
      </c>
      <c r="C1125" s="1251" t="s">
        <v>1513</v>
      </c>
      <c r="D1125" s="1251">
        <v>675828</v>
      </c>
      <c r="E1125" s="1251" t="s">
        <v>2023</v>
      </c>
      <c r="F1125" s="1251">
        <v>2020</v>
      </c>
      <c r="G1125" s="1252">
        <v>0</v>
      </c>
      <c r="H1125" s="1252">
        <v>0</v>
      </c>
      <c r="I1125" s="1252">
        <v>0</v>
      </c>
      <c r="J1125" s="1252">
        <v>0</v>
      </c>
      <c r="K1125" s="1252">
        <v>529.98000000000002</v>
      </c>
      <c r="L1125" s="1252">
        <v>0</v>
      </c>
      <c r="M1125" s="1252">
        <v>0</v>
      </c>
      <c r="N1125" s="1252">
        <v>179</v>
      </c>
      <c r="O1125" s="1252">
        <v>752.85000000000002</v>
      </c>
      <c r="P1125" s="1252">
        <v>0</v>
      </c>
      <c r="Q1125" s="1252">
        <v>100</v>
      </c>
      <c r="R1125" s="1252">
        <v>757.98000000000002</v>
      </c>
      <c r="S1125" s="1252">
        <v>2319.8099999999999</v>
      </c>
      <c r="T1125" s="1252">
        <v>0</v>
      </c>
      <c r="U1125" s="1251" t="s">
        <v>116</v>
      </c>
      <c r="V1125" s="1251" t="s">
        <v>397</v>
      </c>
      <c r="W1125" s="1251" t="s">
        <v>2024</v>
      </c>
      <c r="X1125" s="1251" t="s">
        <v>89</v>
      </c>
      <c r="Y1125" s="1251">
        <v>675</v>
      </c>
      <c r="Z1125" s="1251">
        <v>8</v>
      </c>
      <c r="AA1125" s="1251" t="b">
        <v>1</v>
      </c>
    </row>
    <row r="1126" spans="1:27" ht="12">
      <c r="A1126" s="1251">
        <v>25</v>
      </c>
      <c r="B1126" s="1251">
        <v>100</v>
      </c>
      <c r="C1126" s="1251" t="s">
        <v>1513</v>
      </c>
      <c r="D1126" s="1251">
        <v>675830</v>
      </c>
      <c r="E1126" s="1251" t="s">
        <v>2025</v>
      </c>
      <c r="F1126" s="1251">
        <v>2020</v>
      </c>
      <c r="G1126" s="1252">
        <v>0</v>
      </c>
      <c r="H1126" s="1252">
        <v>56.399999999999999</v>
      </c>
      <c r="I1126" s="1252">
        <v>0</v>
      </c>
      <c r="J1126" s="1252">
        <v>0</v>
      </c>
      <c r="K1126" s="1252">
        <v>1275.99</v>
      </c>
      <c r="L1126" s="1252">
        <v>0</v>
      </c>
      <c r="M1126" s="1252">
        <v>0</v>
      </c>
      <c r="N1126" s="1252">
        <v>0</v>
      </c>
      <c r="O1126" s="1252">
        <v>106.89</v>
      </c>
      <c r="P1126" s="1252">
        <v>68.189999999999998</v>
      </c>
      <c r="Q1126" s="1252">
        <v>0</v>
      </c>
      <c r="R1126" s="1252">
        <v>0</v>
      </c>
      <c r="S1126" s="1252">
        <v>1507.4700000000003</v>
      </c>
      <c r="T1126" s="1252">
        <v>0</v>
      </c>
      <c r="U1126" s="1251" t="s">
        <v>116</v>
      </c>
      <c r="V1126" s="1251" t="s">
        <v>397</v>
      </c>
      <c r="W1126" s="1251" t="s">
        <v>2026</v>
      </c>
      <c r="X1126" s="1251" t="s">
        <v>89</v>
      </c>
      <c r="Y1126" s="1251">
        <v>675</v>
      </c>
      <c r="Z1126" s="1251">
        <v>8</v>
      </c>
      <c r="AA1126" s="1251" t="b">
        <v>1</v>
      </c>
    </row>
    <row r="1127" spans="1:27" ht="12">
      <c r="A1127" s="1251">
        <v>25</v>
      </c>
      <c r="B1127" s="1251">
        <v>100</v>
      </c>
      <c r="C1127" s="1251" t="s">
        <v>1513</v>
      </c>
      <c r="D1127" s="1251">
        <v>675831</v>
      </c>
      <c r="E1127" s="1251" t="s">
        <v>2027</v>
      </c>
      <c r="F1127" s="1251">
        <v>2020</v>
      </c>
      <c r="G1127" s="1252">
        <v>0</v>
      </c>
      <c r="H1127" s="1252">
        <v>0</v>
      </c>
      <c r="I1127" s="1252">
        <v>0</v>
      </c>
      <c r="J1127" s="1252">
        <v>49.350000000000001</v>
      </c>
      <c r="K1127" s="1252">
        <v>11.16</v>
      </c>
      <c r="L1127" s="1252">
        <v>16.460000000000001</v>
      </c>
      <c r="M1127" s="1252">
        <v>59.990000000000002</v>
      </c>
      <c r="N1127" s="1252">
        <v>56.850000000000001</v>
      </c>
      <c r="O1127" s="1252">
        <v>2.6699999999999999</v>
      </c>
      <c r="P1127" s="1252">
        <v>0</v>
      </c>
      <c r="Q1127" s="1252">
        <v>54.210000000000001</v>
      </c>
      <c r="R1127" s="1252">
        <v>0</v>
      </c>
      <c r="S1127" s="1252">
        <v>250.69</v>
      </c>
      <c r="T1127" s="1252">
        <v>0</v>
      </c>
      <c r="U1127" s="1251" t="s">
        <v>116</v>
      </c>
      <c r="V1127" s="1251" t="s">
        <v>397</v>
      </c>
      <c r="W1127" s="1251" t="s">
        <v>2026</v>
      </c>
      <c r="X1127" s="1251" t="s">
        <v>89</v>
      </c>
      <c r="Y1127" s="1251">
        <v>675</v>
      </c>
      <c r="Z1127" s="1251">
        <v>8</v>
      </c>
      <c r="AA1127" s="1251" t="b">
        <v>1</v>
      </c>
    </row>
    <row r="1128" spans="1:27" ht="12">
      <c r="A1128" s="1251">
        <v>25</v>
      </c>
      <c r="B1128" s="1251">
        <v>100</v>
      </c>
      <c r="C1128" s="1251" t="s">
        <v>1513</v>
      </c>
      <c r="D1128" s="1251">
        <v>675834</v>
      </c>
      <c r="E1128" s="1251" t="s">
        <v>2028</v>
      </c>
      <c r="F1128" s="1251">
        <v>2020</v>
      </c>
      <c r="G1128" s="1252">
        <v>122</v>
      </c>
      <c r="H1128" s="1252">
        <v>0</v>
      </c>
      <c r="I1128" s="1252">
        <v>392.26999999999998</v>
      </c>
      <c r="J1128" s="1252">
        <v>0</v>
      </c>
      <c r="K1128" s="1252">
        <v>0</v>
      </c>
      <c r="L1128" s="1252">
        <v>0</v>
      </c>
      <c r="M1128" s="1252">
        <v>0</v>
      </c>
      <c r="N1128" s="1252">
        <v>0</v>
      </c>
      <c r="O1128" s="1252">
        <v>67.140000000000001</v>
      </c>
      <c r="P1128" s="1252">
        <v>130.02000000000001</v>
      </c>
      <c r="Q1128" s="1252">
        <v>232.15000000000001</v>
      </c>
      <c r="R1128" s="1252">
        <v>22.969999999999999</v>
      </c>
      <c r="S1128" s="1252">
        <v>966.54999999999995</v>
      </c>
      <c r="T1128" s="1252">
        <v>0</v>
      </c>
      <c r="U1128" s="1251" t="s">
        <v>116</v>
      </c>
      <c r="V1128" s="1251" t="s">
        <v>397</v>
      </c>
      <c r="W1128" s="1251" t="s">
        <v>2029</v>
      </c>
      <c r="X1128" s="1251" t="s">
        <v>89</v>
      </c>
      <c r="Y1128" s="1251">
        <v>675</v>
      </c>
      <c r="Z1128" s="1251">
        <v>8</v>
      </c>
      <c r="AA1128" s="1251" t="b">
        <v>1</v>
      </c>
    </row>
    <row r="1129" spans="1:27" ht="12">
      <c r="A1129" s="1251">
        <v>25</v>
      </c>
      <c r="B1129" s="1251">
        <v>100</v>
      </c>
      <c r="C1129" s="1251" t="s">
        <v>1513</v>
      </c>
      <c r="D1129" s="1251">
        <v>675836</v>
      </c>
      <c r="E1129" s="1251" t="s">
        <v>2030</v>
      </c>
      <c r="F1129" s="1251">
        <v>2020</v>
      </c>
      <c r="G1129" s="1252">
        <v>0</v>
      </c>
      <c r="H1129" s="1252">
        <v>29.68</v>
      </c>
      <c r="I1129" s="1252">
        <v>0</v>
      </c>
      <c r="J1129" s="1252">
        <v>0</v>
      </c>
      <c r="K1129" s="1252">
        <v>0</v>
      </c>
      <c r="L1129" s="1252">
        <v>0</v>
      </c>
      <c r="M1129" s="1252">
        <v>75.530000000000001</v>
      </c>
      <c r="N1129" s="1252">
        <v>0</v>
      </c>
      <c r="O1129" s="1252">
        <v>0</v>
      </c>
      <c r="P1129" s="1252">
        <v>0</v>
      </c>
      <c r="Q1129" s="1252">
        <v>98.560000000000002</v>
      </c>
      <c r="R1129" s="1252">
        <v>974.71000000000004</v>
      </c>
      <c r="S1129" s="1252">
        <v>1178.48</v>
      </c>
      <c r="T1129" s="1252">
        <v>0</v>
      </c>
      <c r="U1129" s="1251" t="s">
        <v>116</v>
      </c>
      <c r="V1129" s="1251" t="s">
        <v>397</v>
      </c>
      <c r="W1129" s="1251" t="s">
        <v>2029</v>
      </c>
      <c r="X1129" s="1251" t="s">
        <v>89</v>
      </c>
      <c r="Y1129" s="1251">
        <v>675</v>
      </c>
      <c r="Z1129" s="1251">
        <v>8</v>
      </c>
      <c r="AA1129" s="1251" t="b">
        <v>1</v>
      </c>
    </row>
    <row r="1130" spans="1:27" ht="12">
      <c r="A1130" s="1251">
        <v>25</v>
      </c>
      <c r="B1130" s="1251">
        <v>100</v>
      </c>
      <c r="C1130" s="1251" t="s">
        <v>1513</v>
      </c>
      <c r="D1130" s="1251">
        <v>675840</v>
      </c>
      <c r="E1130" s="1251" t="s">
        <v>2031</v>
      </c>
      <c r="F1130" s="1251">
        <v>2020</v>
      </c>
      <c r="G1130" s="1252">
        <v>375</v>
      </c>
      <c r="H1130" s="1252">
        <v>130</v>
      </c>
      <c r="I1130" s="1252">
        <v>493.69999999999999</v>
      </c>
      <c r="J1130" s="1252">
        <v>0</v>
      </c>
      <c r="K1130" s="1252">
        <v>0</v>
      </c>
      <c r="L1130" s="1252">
        <v>0</v>
      </c>
      <c r="M1130" s="1252">
        <v>0</v>
      </c>
      <c r="N1130" s="1252">
        <v>0</v>
      </c>
      <c r="O1130" s="1252">
        <v>0</v>
      </c>
      <c r="P1130" s="1252">
        <v>0</v>
      </c>
      <c r="Q1130" s="1252">
        <v>0</v>
      </c>
      <c r="R1130" s="1252">
        <v>0</v>
      </c>
      <c r="S1130" s="1252">
        <v>998.70000000000005</v>
      </c>
      <c r="T1130" s="1252">
        <v>0</v>
      </c>
      <c r="U1130" s="1251" t="s">
        <v>116</v>
      </c>
      <c r="V1130" s="1251" t="s">
        <v>397</v>
      </c>
      <c r="W1130" s="1251" t="s">
        <v>2015</v>
      </c>
      <c r="X1130" s="1251" t="s">
        <v>89</v>
      </c>
      <c r="Y1130" s="1251">
        <v>675</v>
      </c>
      <c r="Z1130" s="1251">
        <v>8</v>
      </c>
      <c r="AA1130" s="1251" t="b">
        <v>1</v>
      </c>
    </row>
    <row r="1131" spans="1:27" ht="12">
      <c r="A1131" s="1251">
        <v>25</v>
      </c>
      <c r="B1131" s="1251">
        <v>100</v>
      </c>
      <c r="C1131" s="1251" t="s">
        <v>1513</v>
      </c>
      <c r="D1131" s="1251">
        <v>675846</v>
      </c>
      <c r="E1131" s="1251" t="s">
        <v>2073</v>
      </c>
      <c r="F1131" s="1251">
        <v>2020</v>
      </c>
      <c r="G1131" s="1252">
        <v>0</v>
      </c>
      <c r="H1131" s="1252">
        <v>103.5</v>
      </c>
      <c r="I1131" s="1252">
        <v>0</v>
      </c>
      <c r="J1131" s="1252">
        <v>0</v>
      </c>
      <c r="K1131" s="1252">
        <v>0</v>
      </c>
      <c r="L1131" s="1252">
        <v>0</v>
      </c>
      <c r="M1131" s="1252">
        <v>0</v>
      </c>
      <c r="N1131" s="1252">
        <v>0</v>
      </c>
      <c r="O1131" s="1252">
        <v>124</v>
      </c>
      <c r="P1131" s="1252">
        <v>0</v>
      </c>
      <c r="Q1131" s="1252">
        <v>0</v>
      </c>
      <c r="R1131" s="1252">
        <v>0</v>
      </c>
      <c r="S1131" s="1252">
        <v>227.5</v>
      </c>
      <c r="T1131" s="1252">
        <v>0</v>
      </c>
      <c r="U1131" s="1251" t="s">
        <v>116</v>
      </c>
      <c r="V1131" s="1251" t="s">
        <v>397</v>
      </c>
      <c r="W1131" s="1251" t="s">
        <v>2029</v>
      </c>
      <c r="X1131" s="1251" t="s">
        <v>89</v>
      </c>
      <c r="Y1131" s="1251">
        <v>675</v>
      </c>
      <c r="Z1131" s="1251">
        <v>8</v>
      </c>
      <c r="AA1131" s="1251" t="b">
        <v>1</v>
      </c>
    </row>
    <row r="1132" spans="1:27" ht="12">
      <c r="A1132" s="1251">
        <v>25</v>
      </c>
      <c r="B1132" s="1251">
        <v>100</v>
      </c>
      <c r="C1132" s="1251" t="s">
        <v>1513</v>
      </c>
      <c r="D1132" s="1251">
        <v>675847</v>
      </c>
      <c r="E1132" s="1251" t="s">
        <v>2226</v>
      </c>
      <c r="F1132" s="1251">
        <v>2020</v>
      </c>
      <c r="G1132" s="1252">
        <v>0</v>
      </c>
      <c r="H1132" s="1252">
        <v>35.25</v>
      </c>
      <c r="I1132" s="1252">
        <v>0</v>
      </c>
      <c r="J1132" s="1252">
        <v>0</v>
      </c>
      <c r="K1132" s="1252">
        <v>0</v>
      </c>
      <c r="L1132" s="1252">
        <v>0</v>
      </c>
      <c r="M1132" s="1252">
        <v>0</v>
      </c>
      <c r="N1132" s="1252">
        <v>0</v>
      </c>
      <c r="O1132" s="1252">
        <v>0</v>
      </c>
      <c r="P1132" s="1252">
        <v>0</v>
      </c>
      <c r="Q1132" s="1252">
        <v>0</v>
      </c>
      <c r="R1132" s="1252">
        <v>0</v>
      </c>
      <c r="S1132" s="1252">
        <v>35.25</v>
      </c>
      <c r="T1132" s="1252">
        <v>0</v>
      </c>
      <c r="U1132" s="1251" t="s">
        <v>116</v>
      </c>
      <c r="V1132" s="1251" t="s">
        <v>397</v>
      </c>
      <c r="W1132" s="1251" t="s">
        <v>2029</v>
      </c>
      <c r="X1132" s="1251" t="s">
        <v>89</v>
      </c>
      <c r="Y1132" s="1251">
        <v>675</v>
      </c>
      <c r="Z1132" s="1251">
        <v>8</v>
      </c>
      <c r="AA1132" s="1251" t="b">
        <v>1</v>
      </c>
    </row>
    <row r="1133" spans="1:27" ht="12">
      <c r="A1133" s="1251">
        <v>25</v>
      </c>
      <c r="B1133" s="1251">
        <v>100</v>
      </c>
      <c r="C1133" s="1251" t="s">
        <v>1513</v>
      </c>
      <c r="D1133" s="1251">
        <v>675850</v>
      </c>
      <c r="E1133" s="1251" t="s">
        <v>2033</v>
      </c>
      <c r="F1133" s="1251">
        <v>2020</v>
      </c>
      <c r="G1133" s="1252">
        <v>0</v>
      </c>
      <c r="H1133" s="1252">
        <v>0</v>
      </c>
      <c r="I1133" s="1252">
        <v>0</v>
      </c>
      <c r="J1133" s="1252">
        <v>0</v>
      </c>
      <c r="K1133" s="1252">
        <v>0</v>
      </c>
      <c r="L1133" s="1252">
        <v>0</v>
      </c>
      <c r="M1133" s="1252">
        <v>0</v>
      </c>
      <c r="N1133" s="1252">
        <v>0</v>
      </c>
      <c r="O1133" s="1252">
        <v>0</v>
      </c>
      <c r="P1133" s="1252">
        <v>0</v>
      </c>
      <c r="Q1133" s="1252">
        <v>263.69</v>
      </c>
      <c r="R1133" s="1252">
        <v>0</v>
      </c>
      <c r="S1133" s="1252">
        <v>263.69</v>
      </c>
      <c r="T1133" s="1252">
        <v>0</v>
      </c>
      <c r="U1133" s="1251" t="s">
        <v>116</v>
      </c>
      <c r="V1133" s="1251" t="s">
        <v>397</v>
      </c>
      <c r="W1133" s="1251" t="s">
        <v>2029</v>
      </c>
      <c r="X1133" s="1251" t="s">
        <v>89</v>
      </c>
      <c r="Y1133" s="1251">
        <v>675</v>
      </c>
      <c r="Z1133" s="1251">
        <v>8</v>
      </c>
      <c r="AA1133" s="1251" t="b">
        <v>1</v>
      </c>
    </row>
    <row r="1134" spans="1:27" ht="12">
      <c r="A1134" s="1251">
        <v>25</v>
      </c>
      <c r="B1134" s="1251">
        <v>100</v>
      </c>
      <c r="C1134" s="1251" t="s">
        <v>1513</v>
      </c>
      <c r="D1134" s="1251">
        <v>675856</v>
      </c>
      <c r="E1134" s="1251" t="s">
        <v>2034</v>
      </c>
      <c r="F1134" s="1251">
        <v>2020</v>
      </c>
      <c r="G1134" s="1252">
        <v>5.1200000000000001</v>
      </c>
      <c r="H1134" s="1252">
        <v>5.6500000000000004</v>
      </c>
      <c r="I1134" s="1252">
        <v>56.710000000000001</v>
      </c>
      <c r="J1134" s="1252">
        <v>432.39999999999998</v>
      </c>
      <c r="K1134" s="1252">
        <v>257.99000000000001</v>
      </c>
      <c r="L1134" s="1252">
        <v>0</v>
      </c>
      <c r="M1134" s="1252">
        <v>0</v>
      </c>
      <c r="N1134" s="1252">
        <v>0</v>
      </c>
      <c r="O1134" s="1252">
        <v>0</v>
      </c>
      <c r="P1134" s="1252">
        <v>0</v>
      </c>
      <c r="Q1134" s="1252">
        <v>1995.8699999999999</v>
      </c>
      <c r="R1134" s="1252">
        <v>0</v>
      </c>
      <c r="S1134" s="1252">
        <v>2753.7399999999998</v>
      </c>
      <c r="T1134" s="1252">
        <v>0</v>
      </c>
      <c r="U1134" s="1251" t="s">
        <v>116</v>
      </c>
      <c r="V1134" s="1251" t="s">
        <v>397</v>
      </c>
      <c r="W1134" s="1251" t="s">
        <v>2035</v>
      </c>
      <c r="X1134" s="1251" t="s">
        <v>89</v>
      </c>
      <c r="Y1134" s="1251">
        <v>675</v>
      </c>
      <c r="Z1134" s="1251">
        <v>8</v>
      </c>
      <c r="AA1134" s="1251" t="b">
        <v>1</v>
      </c>
    </row>
    <row r="1135" spans="1:27" ht="12">
      <c r="A1135" s="1251">
        <v>25</v>
      </c>
      <c r="B1135" s="1251">
        <v>100</v>
      </c>
      <c r="C1135" s="1251" t="s">
        <v>1513</v>
      </c>
      <c r="D1135" s="1251">
        <v>676200</v>
      </c>
      <c r="E1135" s="1251" t="s">
        <v>2037</v>
      </c>
      <c r="F1135" s="1251">
        <v>2020</v>
      </c>
      <c r="G1135" s="1252">
        <v>0</v>
      </c>
      <c r="H1135" s="1252">
        <v>0</v>
      </c>
      <c r="I1135" s="1252">
        <v>18174.369999999999</v>
      </c>
      <c r="J1135" s="1252">
        <v>-18174.369999999999</v>
      </c>
      <c r="K1135" s="1252">
        <v>-0.01</v>
      </c>
      <c r="L1135" s="1252">
        <v>0</v>
      </c>
      <c r="M1135" s="1252">
        <v>0</v>
      </c>
      <c r="N1135" s="1252">
        <v>0</v>
      </c>
      <c r="O1135" s="1252">
        <v>-0.01</v>
      </c>
      <c r="P1135" s="1252">
        <v>0</v>
      </c>
      <c r="Q1135" s="1252">
        <v>0.01</v>
      </c>
      <c r="R1135" s="1252">
        <v>0</v>
      </c>
      <c r="S1135" s="1252">
        <v>-0.01</v>
      </c>
      <c r="T1135" s="1252">
        <v>0</v>
      </c>
      <c r="U1135" s="1251" t="s">
        <v>116</v>
      </c>
      <c r="V1135" s="1251" t="s">
        <v>397</v>
      </c>
      <c r="W1135" s="1251" t="s">
        <v>2015</v>
      </c>
      <c r="X1135" s="1251" t="s">
        <v>89</v>
      </c>
      <c r="Y1135" s="1251">
        <v>676</v>
      </c>
      <c r="Z1135" s="1251">
        <v>2</v>
      </c>
      <c r="AA1135" s="1251" t="b">
        <v>1</v>
      </c>
    </row>
    <row r="1136" spans="1:27" ht="12">
      <c r="A1136" s="1251">
        <v>25</v>
      </c>
      <c r="B1136" s="1251">
        <v>100</v>
      </c>
      <c r="C1136" s="1251" t="s">
        <v>1513</v>
      </c>
      <c r="D1136" s="1251">
        <v>676210</v>
      </c>
      <c r="E1136" s="1251" t="s">
        <v>2038</v>
      </c>
      <c r="F1136" s="1251">
        <v>2020</v>
      </c>
      <c r="G1136" s="1252">
        <v>-4809.7399999999998</v>
      </c>
      <c r="H1136" s="1252">
        <v>-3522.5500000000002</v>
      </c>
      <c r="I1136" s="1252">
        <v>-7979.8599999999997</v>
      </c>
      <c r="J1136" s="1252">
        <v>68.170000000000002</v>
      </c>
      <c r="K1136" s="1252">
        <v>-5043.5</v>
      </c>
      <c r="L1136" s="1252">
        <v>-5844.2299999999996</v>
      </c>
      <c r="M1136" s="1252">
        <v>-4281.2299999999996</v>
      </c>
      <c r="N1136" s="1252">
        <v>-3622.0500000000002</v>
      </c>
      <c r="O1136" s="1252">
        <v>-3747.79</v>
      </c>
      <c r="P1136" s="1252">
        <v>8861.3899999999994</v>
      </c>
      <c r="Q1136" s="1252">
        <v>-4010.48</v>
      </c>
      <c r="R1136" s="1252">
        <v>-3296.6900000000001</v>
      </c>
      <c r="S1136" s="1252">
        <v>-37228.560000000012</v>
      </c>
      <c r="T1136" s="1252">
        <v>0</v>
      </c>
      <c r="U1136" s="1251" t="s">
        <v>116</v>
      </c>
      <c r="V1136" s="1251" t="s">
        <v>397</v>
      </c>
      <c r="W1136" s="1251" t="s">
        <v>1931</v>
      </c>
      <c r="X1136" s="1251" t="s">
        <v>89</v>
      </c>
      <c r="Y1136" s="1251">
        <v>676</v>
      </c>
      <c r="Z1136" s="1251">
        <v>2</v>
      </c>
      <c r="AA1136" s="1251" t="b">
        <v>1</v>
      </c>
    </row>
    <row r="1137" spans="1:27" ht="12">
      <c r="A1137" s="1251">
        <v>25</v>
      </c>
      <c r="B1137" s="1251">
        <v>100</v>
      </c>
      <c r="C1137" s="1251" t="s">
        <v>1513</v>
      </c>
      <c r="D1137" s="1251">
        <v>676220</v>
      </c>
      <c r="E1137" s="1251" t="s">
        <v>2039</v>
      </c>
      <c r="F1137" s="1251">
        <v>2020</v>
      </c>
      <c r="G1137" s="1252">
        <v>-5268.6700000000001</v>
      </c>
      <c r="H1137" s="1252">
        <v>-3858.6500000000001</v>
      </c>
      <c r="I1137" s="1252">
        <v>-8741.2600000000002</v>
      </c>
      <c r="J1137" s="1252">
        <v>74.670000000000002</v>
      </c>
      <c r="K1137" s="1252">
        <v>-5524.7200000000003</v>
      </c>
      <c r="L1137" s="1252">
        <v>-6401.8500000000004</v>
      </c>
      <c r="M1137" s="1252">
        <v>-4689.7200000000003</v>
      </c>
      <c r="N1137" s="1252">
        <v>-3967.6399999999999</v>
      </c>
      <c r="O1137" s="1252">
        <v>-4105.3900000000003</v>
      </c>
      <c r="P1137" s="1252">
        <v>9706.8999999999996</v>
      </c>
      <c r="Q1137" s="1252">
        <v>-4393.1400000000003</v>
      </c>
      <c r="R1137" s="1252">
        <v>-3611.25</v>
      </c>
      <c r="S1137" s="1252">
        <v>-40780.720000000001</v>
      </c>
      <c r="T1137" s="1252">
        <v>0</v>
      </c>
      <c r="U1137" s="1251" t="s">
        <v>116</v>
      </c>
      <c r="V1137" s="1251" t="s">
        <v>397</v>
      </c>
      <c r="W1137" s="1251" t="s">
        <v>1948</v>
      </c>
      <c r="X1137" s="1251" t="s">
        <v>89</v>
      </c>
      <c r="Y1137" s="1251">
        <v>676</v>
      </c>
      <c r="Z1137" s="1251">
        <v>2</v>
      </c>
      <c r="AA1137" s="1251" t="b">
        <v>1</v>
      </c>
    </row>
    <row r="1138" spans="1:27" ht="12">
      <c r="A1138" s="1251">
        <v>25</v>
      </c>
      <c r="B1138" s="1251">
        <v>100</v>
      </c>
      <c r="C1138" s="1251" t="s">
        <v>1513</v>
      </c>
      <c r="D1138" s="1251">
        <v>676230</v>
      </c>
      <c r="E1138" s="1251" t="s">
        <v>2040</v>
      </c>
      <c r="F1138" s="1251">
        <v>2020</v>
      </c>
      <c r="G1138" s="1252">
        <v>-2045.47</v>
      </c>
      <c r="H1138" s="1252">
        <v>-1498.0599999999999</v>
      </c>
      <c r="I1138" s="1252">
        <v>-3393.6500000000001</v>
      </c>
      <c r="J1138" s="1252">
        <v>29</v>
      </c>
      <c r="K1138" s="1252">
        <v>-2144.8800000000001</v>
      </c>
      <c r="L1138" s="1252">
        <v>-2485.4099999999999</v>
      </c>
      <c r="M1138" s="1252">
        <v>-1820.7</v>
      </c>
      <c r="N1138" s="1252">
        <v>-1540.3699999999999</v>
      </c>
      <c r="O1138" s="1252">
        <v>-1593.8499999999999</v>
      </c>
      <c r="P1138" s="1252">
        <v>3768.54</v>
      </c>
      <c r="Q1138" s="1252">
        <v>-1705.5599999999999</v>
      </c>
      <c r="R1138" s="1252">
        <v>-1402</v>
      </c>
      <c r="S1138" s="1252">
        <v>-15832.409999999998</v>
      </c>
      <c r="T1138" s="1252">
        <v>0</v>
      </c>
      <c r="U1138" s="1251" t="s">
        <v>116</v>
      </c>
      <c r="V1138" s="1251" t="s">
        <v>402</v>
      </c>
      <c r="W1138" s="1251" t="s">
        <v>402</v>
      </c>
      <c r="X1138" s="1251" t="s">
        <v>89</v>
      </c>
      <c r="Y1138" s="1251">
        <v>676</v>
      </c>
      <c r="Z1138" s="1251">
        <v>2</v>
      </c>
      <c r="AA1138" s="1251" t="b">
        <v>1</v>
      </c>
    </row>
    <row r="1139" spans="1:27" ht="12">
      <c r="A1139" s="1251">
        <v>25</v>
      </c>
      <c r="B1139" s="1251">
        <v>100</v>
      </c>
      <c r="C1139" s="1251" t="s">
        <v>1513</v>
      </c>
      <c r="D1139" s="1251">
        <v>676240</v>
      </c>
      <c r="E1139" s="1251" t="s">
        <v>2041</v>
      </c>
      <c r="F1139" s="1251">
        <v>2020</v>
      </c>
      <c r="G1139" s="1252">
        <v>-12691.690000000001</v>
      </c>
      <c r="H1139" s="1252">
        <v>-9295.1100000000006</v>
      </c>
      <c r="I1139" s="1252">
        <v>-21056.82</v>
      </c>
      <c r="J1139" s="1252">
        <v>179.88999999999999</v>
      </c>
      <c r="K1139" s="1252">
        <v>-13308.51</v>
      </c>
      <c r="L1139" s="1252">
        <v>-15421.42</v>
      </c>
      <c r="M1139" s="1252">
        <v>-11297.07</v>
      </c>
      <c r="N1139" s="1252">
        <v>-9557.6599999999999</v>
      </c>
      <c r="O1139" s="1252">
        <v>-9889.4699999999993</v>
      </c>
      <c r="P1139" s="1252">
        <v>23382.959999999999</v>
      </c>
      <c r="Q1139" s="1252">
        <v>-10582.629999999999</v>
      </c>
      <c r="R1139" s="1252">
        <v>-8699.1200000000008</v>
      </c>
      <c r="S1139" s="1252">
        <v>-98236.650000000023</v>
      </c>
      <c r="T1139" s="1252">
        <v>0</v>
      </c>
      <c r="U1139" s="1251" t="s">
        <v>116</v>
      </c>
      <c r="V1139" s="1251" t="s">
        <v>397</v>
      </c>
      <c r="W1139" s="1251" t="s">
        <v>2015</v>
      </c>
      <c r="X1139" s="1251" t="s">
        <v>89</v>
      </c>
      <c r="Y1139" s="1251">
        <v>676</v>
      </c>
      <c r="Z1139" s="1251">
        <v>2</v>
      </c>
      <c r="AA1139" s="1251" t="b">
        <v>1</v>
      </c>
    </row>
    <row r="1140" spans="1:27" ht="12">
      <c r="A1140" s="1251">
        <v>25</v>
      </c>
      <c r="B1140" s="1251">
        <v>200</v>
      </c>
      <c r="C1140" s="1251" t="s">
        <v>1687</v>
      </c>
      <c r="D1140" s="1251">
        <v>403000</v>
      </c>
      <c r="E1140" s="1251" t="s">
        <v>1911</v>
      </c>
      <c r="F1140" s="1251">
        <v>2020</v>
      </c>
      <c r="G1140" s="1252">
        <v>241075.12</v>
      </c>
      <c r="H1140" s="1252">
        <v>243039.48999999999</v>
      </c>
      <c r="I1140" s="1252">
        <v>242489.97</v>
      </c>
      <c r="J1140" s="1252">
        <v>241746.95000000001</v>
      </c>
      <c r="K1140" s="1252">
        <v>241745.97</v>
      </c>
      <c r="L1140" s="1252">
        <v>241745.97</v>
      </c>
      <c r="M1140" s="1252">
        <v>242243.5</v>
      </c>
      <c r="N1140" s="1252">
        <v>242244.29999999999</v>
      </c>
      <c r="O1140" s="1252">
        <v>241900.89000000001</v>
      </c>
      <c r="P1140" s="1252">
        <v>243648.59</v>
      </c>
      <c r="Q1140" s="1252">
        <v>245404.70999999999</v>
      </c>
      <c r="R1140" s="1252">
        <v>245404.70999999999</v>
      </c>
      <c r="S1140" s="1252">
        <v>2912690.1699999999</v>
      </c>
      <c r="T1140" s="1252">
        <v>0</v>
      </c>
      <c r="U1140" s="1251" t="s">
        <v>116</v>
      </c>
      <c r="V1140" s="1251" t="s">
        <v>88</v>
      </c>
      <c r="W1140" s="1251" t="s">
        <v>88</v>
      </c>
      <c r="X1140" s="1251" t="s">
        <v>2042</v>
      </c>
      <c r="Y1140" s="1251">
        <v>403</v>
      </c>
      <c r="Z1140" s="1251">
        <v>0</v>
      </c>
      <c r="AA1140" s="1251" t="b">
        <v>1</v>
      </c>
    </row>
    <row r="1141" spans="1:27" ht="12">
      <c r="A1141" s="1251">
        <v>25</v>
      </c>
      <c r="B1141" s="1251">
        <v>200</v>
      </c>
      <c r="C1141" s="1251" t="s">
        <v>1687</v>
      </c>
      <c r="D1141" s="1251">
        <v>406000</v>
      </c>
      <c r="E1141" s="1251" t="s">
        <v>1912</v>
      </c>
      <c r="F1141" s="1251">
        <v>2020</v>
      </c>
      <c r="G1141" s="1252">
        <v>-61.780000000000001</v>
      </c>
      <c r="H1141" s="1252">
        <v>-61.780000000000001</v>
      </c>
      <c r="I1141" s="1252">
        <v>-61.780000000000001</v>
      </c>
      <c r="J1141" s="1252">
        <v>-61.780000000000001</v>
      </c>
      <c r="K1141" s="1252">
        <v>-61.780000000000001</v>
      </c>
      <c r="L1141" s="1252">
        <v>-61.780000000000001</v>
      </c>
      <c r="M1141" s="1252">
        <v>-61.780000000000001</v>
      </c>
      <c r="N1141" s="1252">
        <v>-61.780000000000001</v>
      </c>
      <c r="O1141" s="1252">
        <v>-61.780000000000001</v>
      </c>
      <c r="P1141" s="1252">
        <v>-61.780000000000001</v>
      </c>
      <c r="Q1141" s="1252">
        <v>-61.780000000000001</v>
      </c>
      <c r="R1141" s="1252">
        <v>-61.780000000000001</v>
      </c>
      <c r="S1141" s="1252">
        <v>-741.35999999999979</v>
      </c>
      <c r="T1141" s="1252">
        <v>0</v>
      </c>
      <c r="U1141" s="1251" t="s">
        <v>116</v>
      </c>
      <c r="V1141" s="1251" t="s">
        <v>400</v>
      </c>
      <c r="W1141" s="1251" t="s">
        <v>400</v>
      </c>
      <c r="X1141" s="1251" t="s">
        <v>2042</v>
      </c>
      <c r="Y1141" s="1251">
        <v>406</v>
      </c>
      <c r="Z1141" s="1251">
        <v>0</v>
      </c>
      <c r="AA1141" s="1251" t="b">
        <v>1</v>
      </c>
    </row>
    <row r="1142" spans="1:27" ht="12">
      <c r="A1142" s="1251">
        <v>25</v>
      </c>
      <c r="B1142" s="1251">
        <v>200</v>
      </c>
      <c r="C1142" s="1251" t="s">
        <v>1687</v>
      </c>
      <c r="D1142" s="1251">
        <v>407301</v>
      </c>
      <c r="E1142" s="1251" t="s">
        <v>502</v>
      </c>
      <c r="F1142" s="1251">
        <v>2020</v>
      </c>
      <c r="G1142" s="1252">
        <v>-39171.559999999998</v>
      </c>
      <c r="H1142" s="1252">
        <v>-39171.559999999998</v>
      </c>
      <c r="I1142" s="1252">
        <v>-39171.559999999998</v>
      </c>
      <c r="J1142" s="1252">
        <v>-39331.330000000002</v>
      </c>
      <c r="K1142" s="1252">
        <v>-39331.330000000002</v>
      </c>
      <c r="L1142" s="1252">
        <v>-39331.330000000002</v>
      </c>
      <c r="M1142" s="1252">
        <v>-39278.550000000003</v>
      </c>
      <c r="N1142" s="1252">
        <v>-39278.550000000003</v>
      </c>
      <c r="O1142" s="1252">
        <v>-39278.550000000003</v>
      </c>
      <c r="P1142" s="1252">
        <v>-40068.080000000002</v>
      </c>
      <c r="Q1142" s="1252">
        <v>-40068.080000000002</v>
      </c>
      <c r="R1142" s="1252">
        <v>-40068.080000000002</v>
      </c>
      <c r="S1142" s="1252">
        <v>-473548.56000000006</v>
      </c>
      <c r="T1142" s="1252">
        <v>0</v>
      </c>
      <c r="U1142" s="1251" t="s">
        <v>116</v>
      </c>
      <c r="V1142" s="1251" t="s">
        <v>88</v>
      </c>
      <c r="W1142" s="1251" t="s">
        <v>1913</v>
      </c>
      <c r="X1142" s="1251" t="s">
        <v>2042</v>
      </c>
      <c r="Y1142" s="1251">
        <v>407</v>
      </c>
      <c r="Z1142" s="1251">
        <v>3</v>
      </c>
      <c r="AA1142" s="1251" t="b">
        <v>1</v>
      </c>
    </row>
    <row r="1143" spans="1:27" ht="12">
      <c r="A1143" s="1251">
        <v>25</v>
      </c>
      <c r="B1143" s="1251">
        <v>200</v>
      </c>
      <c r="C1143" s="1251" t="s">
        <v>1687</v>
      </c>
      <c r="D1143" s="1251">
        <v>408101</v>
      </c>
      <c r="E1143" s="1251" t="s">
        <v>932</v>
      </c>
      <c r="F1143" s="1251">
        <v>2020</v>
      </c>
      <c r="G1143" s="1252">
        <v>398.33999999999997</v>
      </c>
      <c r="H1143" s="1252">
        <v>398.33999999999997</v>
      </c>
      <c r="I1143" s="1252">
        <v>398.33999999999997</v>
      </c>
      <c r="J1143" s="1252">
        <v>398.33999999999997</v>
      </c>
      <c r="K1143" s="1252">
        <v>398.33999999999997</v>
      </c>
      <c r="L1143" s="1252">
        <v>398.33999999999997</v>
      </c>
      <c r="M1143" s="1252">
        <v>2838.3200000000002</v>
      </c>
      <c r="N1143" s="1252">
        <v>398.33999999999997</v>
      </c>
      <c r="O1143" s="1252">
        <v>398.33999999999997</v>
      </c>
      <c r="P1143" s="1252">
        <v>398.33999999999997</v>
      </c>
      <c r="Q1143" s="1252">
        <v>398.33999999999997</v>
      </c>
      <c r="R1143" s="1252">
        <v>398.30000000000001</v>
      </c>
      <c r="S1143" s="1252">
        <v>7220.0200000000013</v>
      </c>
      <c r="T1143" s="1252">
        <v>0</v>
      </c>
      <c r="U1143" s="1251" t="s">
        <v>116</v>
      </c>
      <c r="V1143" s="1251" t="s">
        <v>402</v>
      </c>
      <c r="W1143" s="1251" t="s">
        <v>402</v>
      </c>
      <c r="X1143" s="1251" t="s">
        <v>2042</v>
      </c>
      <c r="Y1143" s="1251">
        <v>408</v>
      </c>
      <c r="Z1143" s="1251">
        <v>1</v>
      </c>
      <c r="AA1143" s="1251" t="b">
        <v>1</v>
      </c>
    </row>
    <row r="1144" spans="1:27" ht="12">
      <c r="A1144" s="1251">
        <v>25</v>
      </c>
      <c r="B1144" s="1251">
        <v>200</v>
      </c>
      <c r="C1144" s="1251" t="s">
        <v>1687</v>
      </c>
      <c r="D1144" s="1251">
        <v>408110</v>
      </c>
      <c r="E1144" s="1251" t="s">
        <v>915</v>
      </c>
      <c r="F1144" s="1251">
        <v>2020</v>
      </c>
      <c r="G1144" s="1252">
        <v>8463.4699999999993</v>
      </c>
      <c r="H1144" s="1252">
        <v>8463.4699999999993</v>
      </c>
      <c r="I1144" s="1252">
        <v>8463.4699999999993</v>
      </c>
      <c r="J1144" s="1252">
        <v>8463.4500000000007</v>
      </c>
      <c r="K1144" s="1252">
        <v>8463.4500000000007</v>
      </c>
      <c r="L1144" s="1252">
        <v>8463.4500000000007</v>
      </c>
      <c r="M1144" s="1252">
        <v>9139.6800000000003</v>
      </c>
      <c r="N1144" s="1252">
        <v>9139.6900000000005</v>
      </c>
      <c r="O1144" s="1252">
        <v>9139.6900000000005</v>
      </c>
      <c r="P1144" s="1252">
        <v>13521.049999999999</v>
      </c>
      <c r="Q1144" s="1252">
        <v>6129.29</v>
      </c>
      <c r="R1144" s="1252">
        <v>6081.3000000000002</v>
      </c>
      <c r="S1144" s="1252">
        <v>103931.45999999999</v>
      </c>
      <c r="T1144" s="1252">
        <v>0</v>
      </c>
      <c r="U1144" s="1251" t="s">
        <v>116</v>
      </c>
      <c r="V1144" s="1251" t="s">
        <v>402</v>
      </c>
      <c r="W1144" s="1251" t="s">
        <v>402</v>
      </c>
      <c r="X1144" s="1251" t="s">
        <v>2042</v>
      </c>
      <c r="Y1144" s="1251">
        <v>408</v>
      </c>
      <c r="Z1144" s="1251">
        <v>1</v>
      </c>
      <c r="AA1144" s="1251" t="b">
        <v>1</v>
      </c>
    </row>
    <row r="1145" spans="1:27" ht="12">
      <c r="A1145" s="1251">
        <v>25</v>
      </c>
      <c r="B1145" s="1251">
        <v>200</v>
      </c>
      <c r="C1145" s="1251" t="s">
        <v>1687</v>
      </c>
      <c r="D1145" s="1251">
        <v>408121</v>
      </c>
      <c r="E1145" s="1251" t="s">
        <v>1914</v>
      </c>
      <c r="F1145" s="1251">
        <v>2020</v>
      </c>
      <c r="G1145" s="1252">
        <v>705.58000000000004</v>
      </c>
      <c r="H1145" s="1252">
        <v>-329.63999999999999</v>
      </c>
      <c r="I1145" s="1252">
        <v>523.72000000000003</v>
      </c>
      <c r="J1145" s="1252">
        <v>415.23000000000002</v>
      </c>
      <c r="K1145" s="1252">
        <v>-1807.55</v>
      </c>
      <c r="L1145" s="1252">
        <v>453.14999999999998</v>
      </c>
      <c r="M1145" s="1252">
        <v>713.66999999999996</v>
      </c>
      <c r="N1145" s="1252">
        <v>58.899999999999999</v>
      </c>
      <c r="O1145" s="1252">
        <v>587.95000000000005</v>
      </c>
      <c r="P1145" s="1252">
        <v>486.36000000000001</v>
      </c>
      <c r="Q1145" s="1252">
        <v>-2048.0599999999999</v>
      </c>
      <c r="R1145" s="1252">
        <v>806.73000000000002</v>
      </c>
      <c r="S1145" s="1252">
        <v>566.04000000000042</v>
      </c>
      <c r="T1145" s="1252">
        <v>0</v>
      </c>
      <c r="U1145" s="1251" t="s">
        <v>116</v>
      </c>
      <c r="V1145" s="1251" t="s">
        <v>402</v>
      </c>
      <c r="W1145" s="1251" t="s">
        <v>402</v>
      </c>
      <c r="X1145" s="1251" t="s">
        <v>2042</v>
      </c>
      <c r="Y1145" s="1251">
        <v>408</v>
      </c>
      <c r="Z1145" s="1251">
        <v>1</v>
      </c>
      <c r="AA1145" s="1251" t="b">
        <v>1</v>
      </c>
    </row>
    <row r="1146" spans="1:27" ht="12">
      <c r="A1146" s="1251">
        <v>25</v>
      </c>
      <c r="B1146" s="1251">
        <v>200</v>
      </c>
      <c r="C1146" s="1251" t="s">
        <v>1687</v>
      </c>
      <c r="D1146" s="1251">
        <v>408132</v>
      </c>
      <c r="E1146" s="1251" t="s">
        <v>1002</v>
      </c>
      <c r="F1146" s="1251">
        <v>2020</v>
      </c>
      <c r="G1146" s="1252">
        <v>2080.4200000000001</v>
      </c>
      <c r="H1146" s="1252">
        <v>1908.75</v>
      </c>
      <c r="I1146" s="1252">
        <v>3093.0799999999999</v>
      </c>
      <c r="J1146" s="1252">
        <v>1908.75</v>
      </c>
      <c r="K1146" s="1252">
        <v>1908.75</v>
      </c>
      <c r="L1146" s="1252">
        <v>1908.75</v>
      </c>
      <c r="M1146" s="1252">
        <v>1908.75</v>
      </c>
      <c r="N1146" s="1252">
        <v>1908.75</v>
      </c>
      <c r="O1146" s="1252">
        <v>1908.75</v>
      </c>
      <c r="P1146" s="1252">
        <v>1908.75</v>
      </c>
      <c r="Q1146" s="1252">
        <v>1908.75</v>
      </c>
      <c r="R1146" s="1252">
        <v>1908.73</v>
      </c>
      <c r="S1146" s="1252">
        <v>24260.98</v>
      </c>
      <c r="T1146" s="1252">
        <v>0</v>
      </c>
      <c r="U1146" s="1251" t="s">
        <v>116</v>
      </c>
      <c r="V1146" s="1251" t="s">
        <v>402</v>
      </c>
      <c r="W1146" s="1251" t="s">
        <v>402</v>
      </c>
      <c r="X1146" s="1251" t="s">
        <v>2042</v>
      </c>
      <c r="Y1146" s="1251">
        <v>408</v>
      </c>
      <c r="Z1146" s="1251">
        <v>1</v>
      </c>
      <c r="AA1146" s="1251" t="b">
        <v>1</v>
      </c>
    </row>
    <row r="1147" spans="1:27" ht="12">
      <c r="A1147" s="1251">
        <v>25</v>
      </c>
      <c r="B1147" s="1251">
        <v>200</v>
      </c>
      <c r="C1147" s="1251" t="s">
        <v>1687</v>
      </c>
      <c r="D1147" s="1251">
        <v>408139</v>
      </c>
      <c r="E1147" s="1251" t="s">
        <v>1003</v>
      </c>
      <c r="F1147" s="1251">
        <v>2020</v>
      </c>
      <c r="G1147" s="1252">
        <v>222.08000000000001</v>
      </c>
      <c r="H1147" s="1252">
        <v>222.08000000000001</v>
      </c>
      <c r="I1147" s="1252">
        <v>222.08000000000001</v>
      </c>
      <c r="J1147" s="1252">
        <v>222.08000000000001</v>
      </c>
      <c r="K1147" s="1252">
        <v>222.08000000000001</v>
      </c>
      <c r="L1147" s="1252">
        <v>222.08000000000001</v>
      </c>
      <c r="M1147" s="1252">
        <v>222.08000000000001</v>
      </c>
      <c r="N1147" s="1252">
        <v>222.08000000000001</v>
      </c>
      <c r="O1147" s="1252">
        <v>222.08000000000001</v>
      </c>
      <c r="P1147" s="1252">
        <v>222.08000000000001</v>
      </c>
      <c r="Q1147" s="1252">
        <v>222.08000000000001</v>
      </c>
      <c r="R1147" s="1252">
        <v>222.12</v>
      </c>
      <c r="S1147" s="1252">
        <v>2664.9999999999995</v>
      </c>
      <c r="T1147" s="1252">
        <v>0</v>
      </c>
      <c r="U1147" s="1251" t="s">
        <v>116</v>
      </c>
      <c r="V1147" s="1251" t="s">
        <v>402</v>
      </c>
      <c r="W1147" s="1251" t="s">
        <v>402</v>
      </c>
      <c r="X1147" s="1251" t="s">
        <v>2042</v>
      </c>
      <c r="Y1147" s="1251">
        <v>408</v>
      </c>
      <c r="Z1147" s="1251">
        <v>1</v>
      </c>
      <c r="AA1147" s="1251" t="b">
        <v>1</v>
      </c>
    </row>
    <row r="1148" spans="1:27" ht="12">
      <c r="A1148" s="1251">
        <v>25</v>
      </c>
      <c r="B1148" s="1251">
        <v>200</v>
      </c>
      <c r="C1148" s="1251" t="s">
        <v>1687</v>
      </c>
      <c r="D1148" s="1251">
        <v>420001</v>
      </c>
      <c r="E1148" s="1251" t="s">
        <v>1915</v>
      </c>
      <c r="F1148" s="1251">
        <v>2020</v>
      </c>
      <c r="G1148" s="1252">
        <v>-25.829999999999998</v>
      </c>
      <c r="H1148" s="1252">
        <v>-33.159999999999997</v>
      </c>
      <c r="I1148" s="1252">
        <v>-45.700000000000003</v>
      </c>
      <c r="J1148" s="1252">
        <v>-69.299999999999997</v>
      </c>
      <c r="K1148" s="1252">
        <v>-93.939999999999998</v>
      </c>
      <c r="L1148" s="1252">
        <v>-146.13</v>
      </c>
      <c r="M1148" s="1252">
        <v>-221.44</v>
      </c>
      <c r="N1148" s="1252">
        <v>-387.75</v>
      </c>
      <c r="O1148" s="1252">
        <v>-972.05999999999995</v>
      </c>
      <c r="P1148" s="1252">
        <v>-1573.5899999999999</v>
      </c>
      <c r="Q1148" s="1252">
        <v>-1867.8699999999999</v>
      </c>
      <c r="R1148" s="1252">
        <v>-2113.04</v>
      </c>
      <c r="S1148" s="1252">
        <v>-7549.8099999999995</v>
      </c>
      <c r="T1148" s="1252">
        <v>0</v>
      </c>
      <c r="U1148" s="1251" t="s">
        <v>116</v>
      </c>
      <c r="V1148" s="1251" t="s">
        <v>1916</v>
      </c>
      <c r="W1148" s="1251" t="s">
        <v>416</v>
      </c>
      <c r="X1148" s="1251" t="s">
        <v>2042</v>
      </c>
      <c r="Y1148" s="1251">
        <v>420</v>
      </c>
      <c r="Z1148" s="1251">
        <v>0</v>
      </c>
      <c r="AA1148" s="1251" t="b">
        <v>1</v>
      </c>
    </row>
    <row r="1149" spans="1:27" ht="12">
      <c r="A1149" s="1251">
        <v>25</v>
      </c>
      <c r="B1149" s="1251">
        <v>200</v>
      </c>
      <c r="C1149" s="1251" t="s">
        <v>1687</v>
      </c>
      <c r="D1149" s="1251">
        <v>420002</v>
      </c>
      <c r="E1149" s="1251" t="s">
        <v>1917</v>
      </c>
      <c r="F1149" s="1251">
        <v>2020</v>
      </c>
      <c r="G1149" s="1252">
        <v>-75.959999999999994</v>
      </c>
      <c r="H1149" s="1252">
        <v>-97.519999999999996</v>
      </c>
      <c r="I1149" s="1252">
        <v>-134.41</v>
      </c>
      <c r="J1149" s="1252">
        <v>-203.78</v>
      </c>
      <c r="K1149" s="1252">
        <v>-276.25999999999999</v>
      </c>
      <c r="L1149" s="1252">
        <v>-429.67000000000002</v>
      </c>
      <c r="M1149" s="1252">
        <v>-651.16999999999996</v>
      </c>
      <c r="N1149" s="1252">
        <v>-1140.22</v>
      </c>
      <c r="O1149" s="1252">
        <v>-2858.3899999999999</v>
      </c>
      <c r="P1149" s="1252">
        <v>-4627.2399999999998</v>
      </c>
      <c r="Q1149" s="1252">
        <v>-5492.5699999999997</v>
      </c>
      <c r="R1149" s="1252">
        <v>-6213.5500000000002</v>
      </c>
      <c r="S1149" s="1252">
        <v>-22200.739999999998</v>
      </c>
      <c r="T1149" s="1252">
        <v>0</v>
      </c>
      <c r="U1149" s="1251" t="s">
        <v>116</v>
      </c>
      <c r="V1149" s="1251" t="s">
        <v>1916</v>
      </c>
      <c r="W1149" s="1251" t="s">
        <v>416</v>
      </c>
      <c r="X1149" s="1251" t="s">
        <v>2042</v>
      </c>
      <c r="Y1149" s="1251">
        <v>420</v>
      </c>
      <c r="Z1149" s="1251">
        <v>0</v>
      </c>
      <c r="AA1149" s="1251" t="b">
        <v>1</v>
      </c>
    </row>
    <row r="1150" spans="1:27" ht="12">
      <c r="A1150" s="1251">
        <v>25</v>
      </c>
      <c r="B1150" s="1251">
        <v>200</v>
      </c>
      <c r="C1150" s="1251" t="s">
        <v>1687</v>
      </c>
      <c r="D1150" s="1251">
        <v>421030</v>
      </c>
      <c r="E1150" s="1251" t="s">
        <v>504</v>
      </c>
      <c r="F1150" s="1251">
        <v>2020</v>
      </c>
      <c r="G1150" s="1252">
        <v>-34257.910000000003</v>
      </c>
      <c r="H1150" s="1252">
        <v>-34257.910000000003</v>
      </c>
      <c r="I1150" s="1252">
        <v>-34490.559999999998</v>
      </c>
      <c r="J1150" s="1252">
        <v>-31404.16</v>
      </c>
      <c r="K1150" s="1252">
        <v>-31666.66</v>
      </c>
      <c r="L1150" s="1252">
        <v>-32034.66</v>
      </c>
      <c r="M1150" s="1252">
        <v>-31666.66</v>
      </c>
      <c r="N1150" s="1252">
        <v>-31666.66</v>
      </c>
      <c r="O1150" s="1252">
        <v>-31666.66</v>
      </c>
      <c r="P1150" s="1252">
        <v>-31666.66</v>
      </c>
      <c r="Q1150" s="1252">
        <v>-31866.380000000001</v>
      </c>
      <c r="R1150" s="1252">
        <v>-31891.669999999998</v>
      </c>
      <c r="S1150" s="1252">
        <v>-388536.54999999999</v>
      </c>
      <c r="T1150" s="1252">
        <v>0</v>
      </c>
      <c r="U1150" s="1251" t="s">
        <v>116</v>
      </c>
      <c r="V1150" s="1251" t="s">
        <v>1286</v>
      </c>
      <c r="W1150" s="1251" t="s">
        <v>408</v>
      </c>
      <c r="X1150" s="1251" t="s">
        <v>2042</v>
      </c>
      <c r="Y1150" s="1251">
        <v>421</v>
      </c>
      <c r="Z1150" s="1251">
        <v>0</v>
      </c>
      <c r="AA1150" s="1251" t="b">
        <v>1</v>
      </c>
    </row>
    <row r="1151" spans="1:27" ht="12">
      <c r="A1151" s="1251">
        <v>25</v>
      </c>
      <c r="B1151" s="1251">
        <v>200</v>
      </c>
      <c r="C1151" s="1251" t="s">
        <v>1687</v>
      </c>
      <c r="D1151" s="1251">
        <v>421960</v>
      </c>
      <c r="E1151" s="1251" t="s">
        <v>1918</v>
      </c>
      <c r="F1151" s="1251">
        <v>2020</v>
      </c>
      <c r="G1151" s="1252">
        <v>0</v>
      </c>
      <c r="H1151" s="1252">
        <v>-20626.029999999999</v>
      </c>
      <c r="I1151" s="1252">
        <v>-12411</v>
      </c>
      <c r="J1151" s="1252">
        <v>0</v>
      </c>
      <c r="K1151" s="1252">
        <v>0</v>
      </c>
      <c r="L1151" s="1252">
        <v>0</v>
      </c>
      <c r="M1151" s="1252">
        <v>0</v>
      </c>
      <c r="N1151" s="1252">
        <v>0</v>
      </c>
      <c r="O1151" s="1252">
        <v>-4037.3699999999999</v>
      </c>
      <c r="P1151" s="1252">
        <v>-6495.6499999999996</v>
      </c>
      <c r="Q1151" s="1252">
        <v>0</v>
      </c>
      <c r="R1151" s="1252">
        <v>0</v>
      </c>
      <c r="S1151" s="1252">
        <v>-43570.050000000003</v>
      </c>
      <c r="T1151" s="1252">
        <v>0</v>
      </c>
      <c r="U1151" s="1251" t="s">
        <v>116</v>
      </c>
      <c r="V1151" s="1251" t="s">
        <v>1286</v>
      </c>
      <c r="W1151" s="1251" t="s">
        <v>408</v>
      </c>
      <c r="X1151" s="1251" t="s">
        <v>2042</v>
      </c>
      <c r="Y1151" s="1251">
        <v>421</v>
      </c>
      <c r="Z1151" s="1251">
        <v>9</v>
      </c>
      <c r="AA1151" s="1251" t="b">
        <v>1</v>
      </c>
    </row>
    <row r="1152" spans="1:27" ht="12">
      <c r="A1152" s="1251">
        <v>25</v>
      </c>
      <c r="B1152" s="1251">
        <v>200</v>
      </c>
      <c r="C1152" s="1251" t="s">
        <v>1687</v>
      </c>
      <c r="D1152" s="1251">
        <v>427400</v>
      </c>
      <c r="E1152" s="1251" t="s">
        <v>1919</v>
      </c>
      <c r="F1152" s="1251">
        <v>2020</v>
      </c>
      <c r="G1152" s="1252">
        <v>44.729999999999997</v>
      </c>
      <c r="H1152" s="1252">
        <v>44.149999999999999</v>
      </c>
      <c r="I1152" s="1252">
        <v>41.539999999999999</v>
      </c>
      <c r="J1152" s="1252">
        <v>37.469999999999999</v>
      </c>
      <c r="K1152" s="1252">
        <v>35</v>
      </c>
      <c r="L1152" s="1252">
        <v>37.600000000000001</v>
      </c>
      <c r="M1152" s="1252">
        <v>32.390000000000001</v>
      </c>
      <c r="N1152" s="1252">
        <v>34.420000000000002</v>
      </c>
      <c r="O1152" s="1252">
        <v>34.289999999999999</v>
      </c>
      <c r="P1152" s="1252">
        <v>30.710000000000001</v>
      </c>
      <c r="Q1152" s="1252">
        <v>31.68</v>
      </c>
      <c r="R1152" s="1252">
        <v>31.489999999999998</v>
      </c>
      <c r="S1152" s="1252">
        <v>435.47000000000003</v>
      </c>
      <c r="T1152" s="1252">
        <v>0</v>
      </c>
      <c r="U1152" s="1251" t="s">
        <v>116</v>
      </c>
      <c r="V1152" s="1251" t="s">
        <v>1916</v>
      </c>
      <c r="W1152" s="1251" t="s">
        <v>1038</v>
      </c>
      <c r="X1152" s="1251" t="s">
        <v>2042</v>
      </c>
      <c r="Y1152" s="1251">
        <v>427</v>
      </c>
      <c r="Z1152" s="1251">
        <v>4</v>
      </c>
      <c r="AA1152" s="1251" t="b">
        <v>1</v>
      </c>
    </row>
    <row r="1153" spans="1:29" ht="12">
      <c r="A1153" s="1251">
        <v>25</v>
      </c>
      <c r="B1153" s="1251">
        <v>200</v>
      </c>
      <c r="C1153" s="1251" t="s">
        <v>1687</v>
      </c>
      <c r="D1153" s="1251">
        <v>461100</v>
      </c>
      <c r="E1153" s="1251" t="s">
        <v>1922</v>
      </c>
      <c r="F1153" s="1251">
        <v>2020</v>
      </c>
      <c r="G1153" s="1252">
        <v>-867019.71999999997</v>
      </c>
      <c r="H1153" s="1252">
        <v>-775931.23999999999</v>
      </c>
      <c r="I1153" s="1252">
        <v>-826030.42000000004</v>
      </c>
      <c r="J1153" s="1252">
        <v>-877902.05000000005</v>
      </c>
      <c r="K1153" s="1252">
        <v>-934471.66000000003</v>
      </c>
      <c r="L1153" s="1252">
        <v>-1127550.98</v>
      </c>
      <c r="M1153" s="1252">
        <v>-1406764.47</v>
      </c>
      <c r="N1153" s="1252">
        <v>-1230523.55</v>
      </c>
      <c r="O1153" s="1252">
        <v>-960520.15000000002</v>
      </c>
      <c r="P1153" s="1252">
        <v>-1024500.36</v>
      </c>
      <c r="Q1153" s="1252">
        <v>-753572.96999999997</v>
      </c>
      <c r="R1153" s="1252">
        <v>-839506.73999999999</v>
      </c>
      <c r="S1153" s="1252">
        <v>-11624294.310000001</v>
      </c>
      <c r="T1153" s="1252">
        <v>0</v>
      </c>
      <c r="U1153" s="1251" t="s">
        <v>116</v>
      </c>
      <c r="V1153" s="1251" t="s">
        <v>1286</v>
      </c>
      <c r="W1153" s="1251" t="s">
        <v>393</v>
      </c>
      <c r="X1153" s="1251" t="s">
        <v>2042</v>
      </c>
      <c r="Y1153" s="1251">
        <v>461</v>
      </c>
      <c r="Z1153" s="1251">
        <v>1</v>
      </c>
      <c r="AA1153" s="1251" t="b">
        <v>1</v>
      </c>
      <c r="AC1153" s="1251" t="s">
        <v>1921</v>
      </c>
    </row>
    <row r="1154" spans="1:29" ht="12">
      <c r="A1154" s="1251">
        <v>25</v>
      </c>
      <c r="B1154" s="1251">
        <v>200</v>
      </c>
      <c r="C1154" s="1251" t="s">
        <v>1687</v>
      </c>
      <c r="D1154" s="1251">
        <v>461200</v>
      </c>
      <c r="E1154" s="1251" t="s">
        <v>1923</v>
      </c>
      <c r="F1154" s="1251">
        <v>2020</v>
      </c>
      <c r="G1154" s="1252">
        <v>-194295.82999999999</v>
      </c>
      <c r="H1154" s="1252">
        <v>-219911.20000000001</v>
      </c>
      <c r="I1154" s="1252">
        <v>-184872.64999999999</v>
      </c>
      <c r="J1154" s="1252">
        <v>-148128.79000000001</v>
      </c>
      <c r="K1154" s="1252">
        <v>-161745.41</v>
      </c>
      <c r="L1154" s="1252">
        <v>-218982.31</v>
      </c>
      <c r="M1154" s="1252">
        <v>-331218.72999999998</v>
      </c>
      <c r="N1154" s="1252">
        <v>-387734.28000000003</v>
      </c>
      <c r="O1154" s="1252">
        <v>-250902</v>
      </c>
      <c r="P1154" s="1252">
        <v>-249689.89000000001</v>
      </c>
      <c r="Q1154" s="1252">
        <v>-183969.29999999999</v>
      </c>
      <c r="R1154" s="1252">
        <v>-170788.54000000001</v>
      </c>
      <c r="S1154" s="1252">
        <v>-2702238.9300000002</v>
      </c>
      <c r="T1154" s="1252">
        <v>0</v>
      </c>
      <c r="U1154" s="1251" t="s">
        <v>116</v>
      </c>
      <c r="V1154" s="1251" t="s">
        <v>1286</v>
      </c>
      <c r="W1154" s="1251" t="s">
        <v>393</v>
      </c>
      <c r="X1154" s="1251" t="s">
        <v>2042</v>
      </c>
      <c r="Y1154" s="1251">
        <v>461</v>
      </c>
      <c r="Z1154" s="1251">
        <v>2</v>
      </c>
      <c r="AA1154" s="1251" t="b">
        <v>1</v>
      </c>
      <c r="AC1154" s="1251" t="s">
        <v>1921</v>
      </c>
    </row>
    <row r="1155" spans="1:29" ht="12">
      <c r="A1155" s="1251">
        <v>25</v>
      </c>
      <c r="B1155" s="1251">
        <v>200</v>
      </c>
      <c r="C1155" s="1251" t="s">
        <v>1687</v>
      </c>
      <c r="D1155" s="1251">
        <v>461300</v>
      </c>
      <c r="E1155" s="1251" t="s">
        <v>1924</v>
      </c>
      <c r="F1155" s="1251">
        <v>2020</v>
      </c>
      <c r="G1155" s="1252">
        <v>-849.38999999999999</v>
      </c>
      <c r="H1155" s="1252">
        <v>-2230.7600000000002</v>
      </c>
      <c r="I1155" s="1252">
        <v>-2369.4899999999998</v>
      </c>
      <c r="J1155" s="1252">
        <v>-2207.5100000000002</v>
      </c>
      <c r="K1155" s="1252">
        <v>-1266.8499999999999</v>
      </c>
      <c r="L1155" s="1252">
        <v>-1686.03</v>
      </c>
      <c r="M1155" s="1252">
        <v>-1900.3199999999999</v>
      </c>
      <c r="N1155" s="1252">
        <v>-2197.2399999999998</v>
      </c>
      <c r="O1155" s="1252">
        <v>-2470.8000000000002</v>
      </c>
      <c r="P1155" s="1252">
        <v>-2662.3800000000001</v>
      </c>
      <c r="Q1155" s="1252">
        <v>-1623.01</v>
      </c>
      <c r="R1155" s="1252">
        <v>-1188.1500000000001</v>
      </c>
      <c r="S1155" s="1252">
        <v>-22651.93</v>
      </c>
      <c r="T1155" s="1252">
        <v>0</v>
      </c>
      <c r="U1155" s="1251" t="s">
        <v>116</v>
      </c>
      <c r="V1155" s="1251" t="s">
        <v>1286</v>
      </c>
      <c r="W1155" s="1251" t="s">
        <v>393</v>
      </c>
      <c r="X1155" s="1251" t="s">
        <v>2042</v>
      </c>
      <c r="Y1155" s="1251">
        <v>461</v>
      </c>
      <c r="Z1155" s="1251">
        <v>3</v>
      </c>
      <c r="AA1155" s="1251" t="b">
        <v>1</v>
      </c>
      <c r="AC1155" s="1251" t="s">
        <v>1921</v>
      </c>
    </row>
    <row r="1156" spans="1:29" ht="12">
      <c r="A1156" s="1251">
        <v>25</v>
      </c>
      <c r="B1156" s="1251">
        <v>200</v>
      </c>
      <c r="C1156" s="1251" t="s">
        <v>1687</v>
      </c>
      <c r="D1156" s="1251">
        <v>461400</v>
      </c>
      <c r="E1156" s="1251" t="s">
        <v>1925</v>
      </c>
      <c r="F1156" s="1251">
        <v>2020</v>
      </c>
      <c r="G1156" s="1252">
        <v>-14196.950000000001</v>
      </c>
      <c r="H1156" s="1252">
        <v>-15367.59</v>
      </c>
      <c r="I1156" s="1252">
        <v>-16561.459999999999</v>
      </c>
      <c r="J1156" s="1252">
        <v>-6926.6199999999999</v>
      </c>
      <c r="K1156" s="1252">
        <v>-7923.8599999999997</v>
      </c>
      <c r="L1156" s="1252">
        <v>-10381.35</v>
      </c>
      <c r="M1156" s="1252">
        <v>-10336.799999999999</v>
      </c>
      <c r="N1156" s="1252">
        <v>-11491.93</v>
      </c>
      <c r="O1156" s="1252">
        <v>-10939.879999999999</v>
      </c>
      <c r="P1156" s="1252">
        <v>-13117.66</v>
      </c>
      <c r="Q1156" s="1252">
        <v>-11120.799999999999</v>
      </c>
      <c r="R1156" s="1252">
        <v>-11506.469999999999</v>
      </c>
      <c r="S1156" s="1252">
        <v>-139871.37</v>
      </c>
      <c r="T1156" s="1252">
        <v>0</v>
      </c>
      <c r="U1156" s="1251" t="s">
        <v>116</v>
      </c>
      <c r="V1156" s="1251" t="s">
        <v>1286</v>
      </c>
      <c r="W1156" s="1251" t="s">
        <v>393</v>
      </c>
      <c r="X1156" s="1251" t="s">
        <v>2042</v>
      </c>
      <c r="Y1156" s="1251">
        <v>461</v>
      </c>
      <c r="Z1156" s="1251">
        <v>4</v>
      </c>
      <c r="AA1156" s="1251" t="b">
        <v>1</v>
      </c>
      <c r="AC1156" s="1251" t="s">
        <v>1921</v>
      </c>
    </row>
    <row r="1157" spans="1:29" ht="12">
      <c r="A1157" s="1251">
        <v>25</v>
      </c>
      <c r="B1157" s="1251">
        <v>200</v>
      </c>
      <c r="C1157" s="1251" t="s">
        <v>1687</v>
      </c>
      <c r="D1157" s="1251">
        <v>461605</v>
      </c>
      <c r="E1157" s="1251" t="s">
        <v>1926</v>
      </c>
      <c r="F1157" s="1251">
        <v>2020</v>
      </c>
      <c r="G1157" s="1252">
        <v>-835.95000000000005</v>
      </c>
      <c r="H1157" s="1252">
        <v>560.20000000000005</v>
      </c>
      <c r="I1157" s="1252">
        <v>-1865.1800000000001</v>
      </c>
      <c r="J1157" s="1252">
        <v>-3029.77</v>
      </c>
      <c r="K1157" s="1252">
        <v>-1251.05</v>
      </c>
      <c r="L1157" s="1252">
        <v>-62697.870000000003</v>
      </c>
      <c r="M1157" s="1252">
        <v>-8645.9300000000003</v>
      </c>
      <c r="N1157" s="1252">
        <v>-15168.700000000001</v>
      </c>
      <c r="O1157" s="1252">
        <v>-8696.3600000000006</v>
      </c>
      <c r="P1157" s="1252">
        <v>-2503.4899999999998</v>
      </c>
      <c r="Q1157" s="1252">
        <v>-1393.3099999999999</v>
      </c>
      <c r="R1157" s="1252">
        <v>-1782.49</v>
      </c>
      <c r="S1157" s="1252">
        <v>-107309.90000000002</v>
      </c>
      <c r="T1157" s="1252">
        <v>0</v>
      </c>
      <c r="U1157" s="1251" t="s">
        <v>116</v>
      </c>
      <c r="V1157" s="1251" t="s">
        <v>1286</v>
      </c>
      <c r="W1157" s="1251" t="s">
        <v>393</v>
      </c>
      <c r="X1157" s="1251" t="s">
        <v>2042</v>
      </c>
      <c r="Y1157" s="1251">
        <v>461</v>
      </c>
      <c r="Z1157" s="1251">
        <v>6</v>
      </c>
      <c r="AA1157" s="1251" t="b">
        <v>1</v>
      </c>
      <c r="AC1157" s="1251" t="s">
        <v>1921</v>
      </c>
    </row>
    <row r="1158" spans="1:29" ht="12">
      <c r="A1158" s="1251">
        <v>25</v>
      </c>
      <c r="B1158" s="1251">
        <v>200</v>
      </c>
      <c r="C1158" s="1251" t="s">
        <v>1687</v>
      </c>
      <c r="D1158" s="1251">
        <v>462100</v>
      </c>
      <c r="E1158" s="1251" t="s">
        <v>720</v>
      </c>
      <c r="F1158" s="1251">
        <v>2020</v>
      </c>
      <c r="G1158" s="1252">
        <v>-73898.759999999995</v>
      </c>
      <c r="H1158" s="1252">
        <v>-69506.100000000006</v>
      </c>
      <c r="I1158" s="1252">
        <v>-74700.539999999994</v>
      </c>
      <c r="J1158" s="1252">
        <v>-71501.990000000005</v>
      </c>
      <c r="K1158" s="1252">
        <v>-74099.199999999997</v>
      </c>
      <c r="L1158" s="1252">
        <v>-70107.440000000002</v>
      </c>
      <c r="M1158" s="1252">
        <v>-73698.309999999998</v>
      </c>
      <c r="N1158" s="1252">
        <v>-74299.619999999995</v>
      </c>
      <c r="O1158" s="1252">
        <v>-60520.400000000001</v>
      </c>
      <c r="P1158" s="1252">
        <v>-74500.100000000006</v>
      </c>
      <c r="Q1158" s="1252">
        <v>-71101.100000000006</v>
      </c>
      <c r="R1158" s="1252">
        <v>-72504.199999999997</v>
      </c>
      <c r="S1158" s="1252">
        <v>-860437.75999999989</v>
      </c>
      <c r="T1158" s="1252">
        <v>0</v>
      </c>
      <c r="U1158" s="1251" t="s">
        <v>116</v>
      </c>
      <c r="V1158" s="1251" t="s">
        <v>1286</v>
      </c>
      <c r="W1158" s="1251" t="s">
        <v>393</v>
      </c>
      <c r="X1158" s="1251" t="s">
        <v>2042</v>
      </c>
      <c r="Y1158" s="1251">
        <v>462</v>
      </c>
      <c r="Z1158" s="1251">
        <v>1</v>
      </c>
      <c r="AA1158" s="1251" t="b">
        <v>1</v>
      </c>
      <c r="AC1158" s="1251" t="s">
        <v>2078</v>
      </c>
    </row>
    <row r="1159" spans="1:29" ht="12">
      <c r="A1159" s="1251">
        <v>25</v>
      </c>
      <c r="B1159" s="1251">
        <v>200</v>
      </c>
      <c r="C1159" s="1251" t="s">
        <v>1687</v>
      </c>
      <c r="D1159" s="1251">
        <v>462200</v>
      </c>
      <c r="E1159" s="1251" t="s">
        <v>712</v>
      </c>
      <c r="F1159" s="1251">
        <v>2020</v>
      </c>
      <c r="G1159" s="1252">
        <v>-69660.630000000005</v>
      </c>
      <c r="H1159" s="1252">
        <v>-70065.619999999995</v>
      </c>
      <c r="I1159" s="1252">
        <v>-79702.839999999997</v>
      </c>
      <c r="J1159" s="1252">
        <v>-67849.779999999999</v>
      </c>
      <c r="K1159" s="1252">
        <v>-72816.820000000007</v>
      </c>
      <c r="L1159" s="1252">
        <v>-77748.490000000005</v>
      </c>
      <c r="M1159" s="1252">
        <v>-68351.029999999999</v>
      </c>
      <c r="N1159" s="1252">
        <v>-73810.529999999999</v>
      </c>
      <c r="O1159" s="1252">
        <v>-68157.229999999996</v>
      </c>
      <c r="P1159" s="1252">
        <v>-77675.619999999995</v>
      </c>
      <c r="Q1159" s="1252">
        <v>-62624.949999999997</v>
      </c>
      <c r="R1159" s="1252">
        <v>-79818.229999999996</v>
      </c>
      <c r="S1159" s="1252">
        <v>-868281.7699999999</v>
      </c>
      <c r="T1159" s="1252">
        <v>0</v>
      </c>
      <c r="U1159" s="1251" t="s">
        <v>116</v>
      </c>
      <c r="V1159" s="1251" t="s">
        <v>1286</v>
      </c>
      <c r="W1159" s="1251" t="s">
        <v>393</v>
      </c>
      <c r="X1159" s="1251" t="s">
        <v>2042</v>
      </c>
      <c r="Y1159" s="1251">
        <v>462</v>
      </c>
      <c r="Z1159" s="1251">
        <v>2</v>
      </c>
      <c r="AA1159" s="1251" t="b">
        <v>1</v>
      </c>
      <c r="AC1159" s="1251" t="s">
        <v>648</v>
      </c>
    </row>
    <row r="1160" spans="1:29" ht="12">
      <c r="A1160" s="1251">
        <v>25</v>
      </c>
      <c r="B1160" s="1251">
        <v>200</v>
      </c>
      <c r="C1160" s="1251" t="s">
        <v>1687</v>
      </c>
      <c r="D1160" s="1251">
        <v>471000</v>
      </c>
      <c r="E1160" s="1251" t="s">
        <v>1927</v>
      </c>
      <c r="F1160" s="1251">
        <v>2020</v>
      </c>
      <c r="G1160" s="1252">
        <v>0</v>
      </c>
      <c r="H1160" s="1252">
        <v>0</v>
      </c>
      <c r="I1160" s="1252">
        <v>-75</v>
      </c>
      <c r="J1160" s="1252">
        <v>0</v>
      </c>
      <c r="K1160" s="1252">
        <v>0</v>
      </c>
      <c r="L1160" s="1252">
        <v>0</v>
      </c>
      <c r="M1160" s="1252">
        <v>0</v>
      </c>
      <c r="N1160" s="1252">
        <v>0</v>
      </c>
      <c r="O1160" s="1252">
        <v>0</v>
      </c>
      <c r="P1160" s="1252">
        <v>0</v>
      </c>
      <c r="Q1160" s="1252">
        <v>0</v>
      </c>
      <c r="R1160" s="1252">
        <v>0</v>
      </c>
      <c r="S1160" s="1252">
        <v>-75</v>
      </c>
      <c r="T1160" s="1252">
        <v>0</v>
      </c>
      <c r="U1160" s="1251" t="s">
        <v>116</v>
      </c>
      <c r="V1160" s="1251" t="s">
        <v>1286</v>
      </c>
      <c r="W1160" s="1251" t="s">
        <v>393</v>
      </c>
      <c r="X1160" s="1251" t="s">
        <v>2042</v>
      </c>
      <c r="Y1160" s="1251">
        <v>471</v>
      </c>
      <c r="Z1160" s="1251">
        <v>0</v>
      </c>
      <c r="AA1160" s="1251" t="b">
        <v>1</v>
      </c>
      <c r="AC1160" s="1251" t="s">
        <v>651</v>
      </c>
    </row>
    <row r="1161" spans="1:29" ht="12">
      <c r="A1161" s="1251">
        <v>25</v>
      </c>
      <c r="B1161" s="1251">
        <v>200</v>
      </c>
      <c r="C1161" s="1251" t="s">
        <v>1687</v>
      </c>
      <c r="D1161" s="1251">
        <v>471010</v>
      </c>
      <c r="E1161" s="1251" t="s">
        <v>1928</v>
      </c>
      <c r="F1161" s="1251">
        <v>2020</v>
      </c>
      <c r="G1161" s="1252">
        <v>-700</v>
      </c>
      <c r="H1161" s="1252">
        <v>-450</v>
      </c>
      <c r="I1161" s="1252">
        <v>-400</v>
      </c>
      <c r="J1161" s="1252">
        <v>-50</v>
      </c>
      <c r="K1161" s="1252">
        <v>-50</v>
      </c>
      <c r="L1161" s="1252">
        <v>50</v>
      </c>
      <c r="M1161" s="1252">
        <v>0</v>
      </c>
      <c r="N1161" s="1252">
        <v>0</v>
      </c>
      <c r="O1161" s="1252">
        <v>0</v>
      </c>
      <c r="P1161" s="1252">
        <v>0</v>
      </c>
      <c r="Q1161" s="1252">
        <v>0</v>
      </c>
      <c r="R1161" s="1252">
        <v>0</v>
      </c>
      <c r="S1161" s="1252">
        <v>-1600</v>
      </c>
      <c r="T1161" s="1252">
        <v>0</v>
      </c>
      <c r="U1161" s="1251" t="s">
        <v>116</v>
      </c>
      <c r="V1161" s="1251" t="s">
        <v>1286</v>
      </c>
      <c r="W1161" s="1251" t="s">
        <v>393</v>
      </c>
      <c r="X1161" s="1251" t="s">
        <v>2042</v>
      </c>
      <c r="Y1161" s="1251">
        <v>471</v>
      </c>
      <c r="Z1161" s="1251">
        <v>0</v>
      </c>
      <c r="AA1161" s="1251" t="b">
        <v>1</v>
      </c>
      <c r="AC1161" s="1251" t="s">
        <v>651</v>
      </c>
    </row>
    <row r="1162" spans="1:29" ht="12">
      <c r="A1162" s="1251">
        <v>25</v>
      </c>
      <c r="B1162" s="1251">
        <v>200</v>
      </c>
      <c r="C1162" s="1251" t="s">
        <v>1687</v>
      </c>
      <c r="D1162" s="1251">
        <v>471100</v>
      </c>
      <c r="E1162" s="1251" t="s">
        <v>1929</v>
      </c>
      <c r="F1162" s="1251">
        <v>2020</v>
      </c>
      <c r="G1162" s="1252">
        <v>76.5</v>
      </c>
      <c r="H1162" s="1252">
        <v>0</v>
      </c>
      <c r="I1162" s="1252">
        <v>25.5</v>
      </c>
      <c r="J1162" s="1252">
        <v>0</v>
      </c>
      <c r="K1162" s="1252">
        <v>3.3500000000000001</v>
      </c>
      <c r="L1162" s="1252">
        <v>0</v>
      </c>
      <c r="M1162" s="1252">
        <v>0</v>
      </c>
      <c r="N1162" s="1252">
        <v>0</v>
      </c>
      <c r="O1162" s="1252">
        <v>0</v>
      </c>
      <c r="P1162" s="1252">
        <v>6.0800000000000001</v>
      </c>
      <c r="Q1162" s="1252">
        <v>0</v>
      </c>
      <c r="R1162" s="1252">
        <v>0</v>
      </c>
      <c r="S1162" s="1252">
        <v>111.42999999999999</v>
      </c>
      <c r="T1162" s="1252">
        <v>0</v>
      </c>
      <c r="U1162" s="1251" t="s">
        <v>116</v>
      </c>
      <c r="V1162" s="1251" t="s">
        <v>1286</v>
      </c>
      <c r="W1162" s="1251" t="s">
        <v>393</v>
      </c>
      <c r="X1162" s="1251" t="s">
        <v>2042</v>
      </c>
      <c r="Y1162" s="1251">
        <v>471</v>
      </c>
      <c r="Z1162" s="1251">
        <v>1</v>
      </c>
      <c r="AA1162" s="1251" t="b">
        <v>1</v>
      </c>
      <c r="AC1162" s="1251" t="s">
        <v>189</v>
      </c>
    </row>
    <row r="1163" spans="1:27" ht="12">
      <c r="A1163" s="1251">
        <v>25</v>
      </c>
      <c r="B1163" s="1251">
        <v>200</v>
      </c>
      <c r="C1163" s="1251" t="s">
        <v>1687</v>
      </c>
      <c r="D1163" s="1251">
        <v>601110</v>
      </c>
      <c r="E1163" s="1251" t="s">
        <v>1930</v>
      </c>
      <c r="F1163" s="1251">
        <v>2020</v>
      </c>
      <c r="G1163" s="1252">
        <v>1358.1400000000001</v>
      </c>
      <c r="H1163" s="1252">
        <v>1671.6700000000001</v>
      </c>
      <c r="I1163" s="1252">
        <v>1444.6800000000001</v>
      </c>
      <c r="J1163" s="1252">
        <v>448.02999999999997</v>
      </c>
      <c r="K1163" s="1252">
        <v>3002.5799999999999</v>
      </c>
      <c r="L1163" s="1252">
        <v>436.63999999999999</v>
      </c>
      <c r="M1163" s="1252">
        <v>0</v>
      </c>
      <c r="N1163" s="1252">
        <v>464.44999999999999</v>
      </c>
      <c r="O1163" s="1252">
        <v>647.75</v>
      </c>
      <c r="P1163" s="1252">
        <v>1006.51</v>
      </c>
      <c r="Q1163" s="1252">
        <v>2973.3099999999999</v>
      </c>
      <c r="R1163" s="1252">
        <v>1447.6500000000001</v>
      </c>
      <c r="S1163" s="1252">
        <v>14901.41</v>
      </c>
      <c r="T1163" s="1252">
        <v>0</v>
      </c>
      <c r="U1163" s="1251" t="s">
        <v>116</v>
      </c>
      <c r="V1163" s="1251" t="s">
        <v>397</v>
      </c>
      <c r="W1163" s="1251" t="s">
        <v>1931</v>
      </c>
      <c r="X1163" s="1251" t="s">
        <v>2042</v>
      </c>
      <c r="Y1163" s="1251">
        <v>601</v>
      </c>
      <c r="Z1163" s="1251">
        <v>1</v>
      </c>
      <c r="AA1163" s="1251" t="b">
        <v>1</v>
      </c>
    </row>
    <row r="1164" spans="1:27" ht="12">
      <c r="A1164" s="1251">
        <v>25</v>
      </c>
      <c r="B1164" s="1251">
        <v>200</v>
      </c>
      <c r="C1164" s="1251" t="s">
        <v>1687</v>
      </c>
      <c r="D1164" s="1251">
        <v>601119</v>
      </c>
      <c r="E1164" s="1251" t="s">
        <v>1932</v>
      </c>
      <c r="F1164" s="1251">
        <v>2020</v>
      </c>
      <c r="G1164" s="1252">
        <v>1382.55</v>
      </c>
      <c r="H1164" s="1252">
        <v>722.52999999999997</v>
      </c>
      <c r="I1164" s="1252">
        <v>1206.96</v>
      </c>
      <c r="J1164" s="1252">
        <v>1387.1600000000001</v>
      </c>
      <c r="K1164" s="1252">
        <v>3813.6599999999999</v>
      </c>
      <c r="L1164" s="1252">
        <v>1432.3699999999999</v>
      </c>
      <c r="M1164" s="1252">
        <v>4299.96</v>
      </c>
      <c r="N1164" s="1252">
        <v>2455.6999999999998</v>
      </c>
      <c r="O1164" s="1252">
        <v>4643.7600000000002</v>
      </c>
      <c r="P1164" s="1252">
        <v>2517.9400000000001</v>
      </c>
      <c r="Q1164" s="1252">
        <v>3775.6500000000001</v>
      </c>
      <c r="R1164" s="1252">
        <v>1086.0799999999999</v>
      </c>
      <c r="S1164" s="1252">
        <v>28724.32</v>
      </c>
      <c r="T1164" s="1252">
        <v>0</v>
      </c>
      <c r="U1164" s="1251" t="s">
        <v>116</v>
      </c>
      <c r="V1164" s="1251" t="s">
        <v>397</v>
      </c>
      <c r="W1164" s="1251" t="s">
        <v>1933</v>
      </c>
      <c r="X1164" s="1251" t="s">
        <v>2042</v>
      </c>
      <c r="Y1164" s="1251">
        <v>601</v>
      </c>
      <c r="Z1164" s="1251">
        <v>1</v>
      </c>
      <c r="AA1164" s="1251" t="b">
        <v>1</v>
      </c>
    </row>
    <row r="1165" spans="1:27" ht="12">
      <c r="A1165" s="1251">
        <v>25</v>
      </c>
      <c r="B1165" s="1251">
        <v>200</v>
      </c>
      <c r="C1165" s="1251" t="s">
        <v>1687</v>
      </c>
      <c r="D1165" s="1251">
        <v>601310</v>
      </c>
      <c r="E1165" s="1251" t="s">
        <v>1934</v>
      </c>
      <c r="F1165" s="1251">
        <v>2020</v>
      </c>
      <c r="G1165" s="1252">
        <v>5956.6899999999996</v>
      </c>
      <c r="H1165" s="1252">
        <v>6976.9899999999998</v>
      </c>
      <c r="I1165" s="1252">
        <v>7307.2399999999998</v>
      </c>
      <c r="J1165" s="1252">
        <v>6323.1599999999999</v>
      </c>
      <c r="K1165" s="1252">
        <v>9451.6200000000008</v>
      </c>
      <c r="L1165" s="1252">
        <v>7200.3999999999996</v>
      </c>
      <c r="M1165" s="1252">
        <v>9908</v>
      </c>
      <c r="N1165" s="1252">
        <v>9467.1399999999994</v>
      </c>
      <c r="O1165" s="1252">
        <v>7497.1999999999998</v>
      </c>
      <c r="P1165" s="1252">
        <v>8439.7299999999996</v>
      </c>
      <c r="Q1165" s="1252">
        <v>13429.440000000001</v>
      </c>
      <c r="R1165" s="1252">
        <v>8961.6700000000001</v>
      </c>
      <c r="S1165" s="1252">
        <v>100919.28</v>
      </c>
      <c r="T1165" s="1252">
        <v>0</v>
      </c>
      <c r="U1165" s="1251" t="s">
        <v>116</v>
      </c>
      <c r="V1165" s="1251" t="s">
        <v>397</v>
      </c>
      <c r="W1165" s="1251" t="s">
        <v>1931</v>
      </c>
      <c r="X1165" s="1251" t="s">
        <v>2042</v>
      </c>
      <c r="Y1165" s="1251">
        <v>601</v>
      </c>
      <c r="Z1165" s="1251">
        <v>3</v>
      </c>
      <c r="AA1165" s="1251" t="b">
        <v>1</v>
      </c>
    </row>
    <row r="1166" spans="1:27" ht="12">
      <c r="A1166" s="1251">
        <v>25</v>
      </c>
      <c r="B1166" s="1251">
        <v>200</v>
      </c>
      <c r="C1166" s="1251" t="s">
        <v>1687</v>
      </c>
      <c r="D1166" s="1251">
        <v>601319</v>
      </c>
      <c r="E1166" s="1251" t="s">
        <v>1935</v>
      </c>
      <c r="F1166" s="1251">
        <v>2020</v>
      </c>
      <c r="G1166" s="1252">
        <v>1485.8599999999999</v>
      </c>
      <c r="H1166" s="1252">
        <v>1866.76</v>
      </c>
      <c r="I1166" s="1252">
        <v>1639.96</v>
      </c>
      <c r="J1166" s="1252">
        <v>1849.79</v>
      </c>
      <c r="K1166" s="1252">
        <v>2036.6700000000001</v>
      </c>
      <c r="L1166" s="1252">
        <v>2355.9400000000001</v>
      </c>
      <c r="M1166" s="1252">
        <v>2307.54</v>
      </c>
      <c r="N1166" s="1252">
        <v>2142.6500000000001</v>
      </c>
      <c r="O1166" s="1252">
        <v>1443.2</v>
      </c>
      <c r="P1166" s="1252">
        <v>1449.5</v>
      </c>
      <c r="Q1166" s="1252">
        <v>3199.0900000000001</v>
      </c>
      <c r="R1166" s="1252">
        <v>2974.9699999999998</v>
      </c>
      <c r="S1166" s="1252">
        <v>24751.93</v>
      </c>
      <c r="T1166" s="1252">
        <v>0</v>
      </c>
      <c r="U1166" s="1251" t="s">
        <v>116</v>
      </c>
      <c r="V1166" s="1251" t="s">
        <v>397</v>
      </c>
      <c r="W1166" s="1251" t="s">
        <v>1933</v>
      </c>
      <c r="X1166" s="1251" t="s">
        <v>2042</v>
      </c>
      <c r="Y1166" s="1251">
        <v>601</v>
      </c>
      <c r="Z1166" s="1251">
        <v>3</v>
      </c>
      <c r="AA1166" s="1251" t="b">
        <v>1</v>
      </c>
    </row>
    <row r="1167" spans="1:27" ht="12">
      <c r="A1167" s="1251">
        <v>25</v>
      </c>
      <c r="B1167" s="1251">
        <v>200</v>
      </c>
      <c r="C1167" s="1251" t="s">
        <v>1687</v>
      </c>
      <c r="D1167" s="1251">
        <v>601410</v>
      </c>
      <c r="E1167" s="1251" t="s">
        <v>1936</v>
      </c>
      <c r="F1167" s="1251">
        <v>2020</v>
      </c>
      <c r="G1167" s="1252">
        <v>3258.8499999999999</v>
      </c>
      <c r="H1167" s="1252">
        <v>3253.7600000000002</v>
      </c>
      <c r="I1167" s="1252">
        <v>2227.04</v>
      </c>
      <c r="J1167" s="1252">
        <v>3652.8400000000001</v>
      </c>
      <c r="K1167" s="1252">
        <v>7614.4799999999996</v>
      </c>
      <c r="L1167" s="1252">
        <v>2386.5599999999999</v>
      </c>
      <c r="M1167" s="1252">
        <v>1721.1900000000001</v>
      </c>
      <c r="N1167" s="1252">
        <v>1417.02</v>
      </c>
      <c r="O1167" s="1252">
        <v>2863.9699999999998</v>
      </c>
      <c r="P1167" s="1252">
        <v>2462.4299999999998</v>
      </c>
      <c r="Q1167" s="1252">
        <v>1939.0799999999999</v>
      </c>
      <c r="R1167" s="1252">
        <v>2481.9400000000001</v>
      </c>
      <c r="S1167" s="1252">
        <v>35279.160000000003</v>
      </c>
      <c r="T1167" s="1252">
        <v>0</v>
      </c>
      <c r="U1167" s="1251" t="s">
        <v>116</v>
      </c>
      <c r="V1167" s="1251" t="s">
        <v>397</v>
      </c>
      <c r="W1167" s="1251" t="s">
        <v>1931</v>
      </c>
      <c r="X1167" s="1251" t="s">
        <v>2042</v>
      </c>
      <c r="Y1167" s="1251">
        <v>601</v>
      </c>
      <c r="Z1167" s="1251">
        <v>4</v>
      </c>
      <c r="AA1167" s="1251" t="b">
        <v>1</v>
      </c>
    </row>
    <row r="1168" spans="1:27" ht="12">
      <c r="A1168" s="1251">
        <v>25</v>
      </c>
      <c r="B1168" s="1251">
        <v>200</v>
      </c>
      <c r="C1168" s="1251" t="s">
        <v>1687</v>
      </c>
      <c r="D1168" s="1251">
        <v>601419</v>
      </c>
      <c r="E1168" s="1251" t="s">
        <v>2044</v>
      </c>
      <c r="F1168" s="1251">
        <v>2020</v>
      </c>
      <c r="G1168" s="1252">
        <v>0</v>
      </c>
      <c r="H1168" s="1252">
        <v>303.66000000000003</v>
      </c>
      <c r="I1168" s="1252">
        <v>0</v>
      </c>
      <c r="J1168" s="1252">
        <v>0</v>
      </c>
      <c r="K1168" s="1252">
        <v>0</v>
      </c>
      <c r="L1168" s="1252">
        <v>0</v>
      </c>
      <c r="M1168" s="1252">
        <v>0</v>
      </c>
      <c r="N1168" s="1252">
        <v>0</v>
      </c>
      <c r="O1168" s="1252">
        <v>0</v>
      </c>
      <c r="P1168" s="1252">
        <v>0</v>
      </c>
      <c r="Q1168" s="1252">
        <v>0</v>
      </c>
      <c r="R1168" s="1252">
        <v>0</v>
      </c>
      <c r="S1168" s="1252">
        <v>303.66000000000003</v>
      </c>
      <c r="T1168" s="1252">
        <v>0</v>
      </c>
      <c r="U1168" s="1251" t="s">
        <v>116</v>
      </c>
      <c r="V1168" s="1251" t="s">
        <v>397</v>
      </c>
      <c r="W1168" s="1251" t="s">
        <v>1933</v>
      </c>
      <c r="X1168" s="1251" t="s">
        <v>2042</v>
      </c>
      <c r="Y1168" s="1251">
        <v>601</v>
      </c>
      <c r="Z1168" s="1251">
        <v>4</v>
      </c>
      <c r="AA1168" s="1251" t="b">
        <v>1</v>
      </c>
    </row>
    <row r="1169" spans="1:27" ht="12">
      <c r="A1169" s="1251">
        <v>25</v>
      </c>
      <c r="B1169" s="1251">
        <v>200</v>
      </c>
      <c r="C1169" s="1251" t="s">
        <v>1687</v>
      </c>
      <c r="D1169" s="1251">
        <v>601510</v>
      </c>
      <c r="E1169" s="1251" t="s">
        <v>1937</v>
      </c>
      <c r="F1169" s="1251">
        <v>2020</v>
      </c>
      <c r="G1169" s="1252">
        <v>16273.030000000001</v>
      </c>
      <c r="H1169" s="1252">
        <v>14704.07</v>
      </c>
      <c r="I1169" s="1252">
        <v>11509.35</v>
      </c>
      <c r="J1169" s="1252">
        <v>11901.43</v>
      </c>
      <c r="K1169" s="1252">
        <v>20790.709999999999</v>
      </c>
      <c r="L1169" s="1252">
        <v>16847.459999999999</v>
      </c>
      <c r="M1169" s="1252">
        <v>17652.709999999999</v>
      </c>
      <c r="N1169" s="1252">
        <v>17467.540000000001</v>
      </c>
      <c r="O1169" s="1252">
        <v>21639.389999999999</v>
      </c>
      <c r="P1169" s="1252">
        <v>19580.93</v>
      </c>
      <c r="Q1169" s="1252">
        <v>35077.589999999997</v>
      </c>
      <c r="R1169" s="1252">
        <v>24453.82</v>
      </c>
      <c r="S1169" s="1252">
        <v>227898.03</v>
      </c>
      <c r="T1169" s="1252">
        <v>0</v>
      </c>
      <c r="U1169" s="1251" t="s">
        <v>116</v>
      </c>
      <c r="V1169" s="1251" t="s">
        <v>397</v>
      </c>
      <c r="W1169" s="1251" t="s">
        <v>1931</v>
      </c>
      <c r="X1169" s="1251" t="s">
        <v>2042</v>
      </c>
      <c r="Y1169" s="1251">
        <v>601</v>
      </c>
      <c r="Z1169" s="1251">
        <v>5</v>
      </c>
      <c r="AA1169" s="1251" t="b">
        <v>1</v>
      </c>
    </row>
    <row r="1170" spans="1:27" ht="12">
      <c r="A1170" s="1251">
        <v>25</v>
      </c>
      <c r="B1170" s="1251">
        <v>200</v>
      </c>
      <c r="C1170" s="1251" t="s">
        <v>1687</v>
      </c>
      <c r="D1170" s="1251">
        <v>601519</v>
      </c>
      <c r="E1170" s="1251" t="s">
        <v>1938</v>
      </c>
      <c r="F1170" s="1251">
        <v>2020</v>
      </c>
      <c r="G1170" s="1252">
        <v>1655.4000000000001</v>
      </c>
      <c r="H1170" s="1252">
        <v>1484.76</v>
      </c>
      <c r="I1170" s="1252">
        <v>1579.5899999999999</v>
      </c>
      <c r="J1170" s="1252">
        <v>1682.3399999999999</v>
      </c>
      <c r="K1170" s="1252">
        <v>2407.8000000000002</v>
      </c>
      <c r="L1170" s="1252">
        <v>1614.8499999999999</v>
      </c>
      <c r="M1170" s="1252">
        <v>1436.02</v>
      </c>
      <c r="N1170" s="1252">
        <v>1384.23</v>
      </c>
      <c r="O1170" s="1252">
        <v>1804.4300000000001</v>
      </c>
      <c r="P1170" s="1252">
        <v>1745.28</v>
      </c>
      <c r="Q1170" s="1252">
        <v>2955.75</v>
      </c>
      <c r="R1170" s="1252">
        <v>2043.8099999999999</v>
      </c>
      <c r="S1170" s="1252">
        <v>21794.260000000002</v>
      </c>
      <c r="T1170" s="1252">
        <v>0</v>
      </c>
      <c r="U1170" s="1251" t="s">
        <v>116</v>
      </c>
      <c r="V1170" s="1251" t="s">
        <v>397</v>
      </c>
      <c r="W1170" s="1251" t="s">
        <v>1933</v>
      </c>
      <c r="X1170" s="1251" t="s">
        <v>2042</v>
      </c>
      <c r="Y1170" s="1251">
        <v>601</v>
      </c>
      <c r="Z1170" s="1251">
        <v>5</v>
      </c>
      <c r="AA1170" s="1251" t="b">
        <v>1</v>
      </c>
    </row>
    <row r="1171" spans="1:27" ht="12">
      <c r="A1171" s="1251">
        <v>25</v>
      </c>
      <c r="B1171" s="1251">
        <v>200</v>
      </c>
      <c r="C1171" s="1251" t="s">
        <v>1687</v>
      </c>
      <c r="D1171" s="1251">
        <v>601610</v>
      </c>
      <c r="E1171" s="1251" t="s">
        <v>1939</v>
      </c>
      <c r="F1171" s="1251">
        <v>2020</v>
      </c>
      <c r="G1171" s="1252">
        <v>8083.6700000000001</v>
      </c>
      <c r="H1171" s="1252">
        <v>4626.3599999999997</v>
      </c>
      <c r="I1171" s="1252">
        <v>7119.04</v>
      </c>
      <c r="J1171" s="1252">
        <v>9371.0100000000002</v>
      </c>
      <c r="K1171" s="1252">
        <v>12215.299999999999</v>
      </c>
      <c r="L1171" s="1252">
        <v>7238.6700000000001</v>
      </c>
      <c r="M1171" s="1252">
        <v>2899.3699999999999</v>
      </c>
      <c r="N1171" s="1252">
        <v>449.14999999999998</v>
      </c>
      <c r="O1171" s="1252">
        <v>339.74000000000001</v>
      </c>
      <c r="P1171" s="1252">
        <v>3116.0999999999999</v>
      </c>
      <c r="Q1171" s="1252">
        <v>3977.9400000000001</v>
      </c>
      <c r="R1171" s="1252">
        <v>4048.9000000000001</v>
      </c>
      <c r="S1171" s="1252">
        <v>63485.250000000007</v>
      </c>
      <c r="T1171" s="1252">
        <v>0</v>
      </c>
      <c r="U1171" s="1251" t="s">
        <v>116</v>
      </c>
      <c r="V1171" s="1251" t="s">
        <v>397</v>
      </c>
      <c r="W1171" s="1251" t="s">
        <v>1931</v>
      </c>
      <c r="X1171" s="1251" t="s">
        <v>2042</v>
      </c>
      <c r="Y1171" s="1251">
        <v>601</v>
      </c>
      <c r="Z1171" s="1251">
        <v>6</v>
      </c>
      <c r="AA1171" s="1251" t="b">
        <v>1</v>
      </c>
    </row>
    <row r="1172" spans="1:27" ht="12">
      <c r="A1172" s="1251">
        <v>25</v>
      </c>
      <c r="B1172" s="1251">
        <v>200</v>
      </c>
      <c r="C1172" s="1251" t="s">
        <v>1687</v>
      </c>
      <c r="D1172" s="1251">
        <v>601619</v>
      </c>
      <c r="E1172" s="1251" t="s">
        <v>1940</v>
      </c>
      <c r="F1172" s="1251">
        <v>2020</v>
      </c>
      <c r="G1172" s="1252">
        <v>1022.24</v>
      </c>
      <c r="H1172" s="1252">
        <v>145.47</v>
      </c>
      <c r="I1172" s="1252">
        <v>1128.6600000000001</v>
      </c>
      <c r="J1172" s="1252">
        <v>267.66000000000003</v>
      </c>
      <c r="K1172" s="1252">
        <v>1872.98</v>
      </c>
      <c r="L1172" s="1252">
        <v>916.52999999999997</v>
      </c>
      <c r="M1172" s="1252">
        <v>1413.9000000000001</v>
      </c>
      <c r="N1172" s="1252">
        <v>1278.99</v>
      </c>
      <c r="O1172" s="1252">
        <v>628.10000000000002</v>
      </c>
      <c r="P1172" s="1252">
        <v>1617.0599999999999</v>
      </c>
      <c r="Q1172" s="1252">
        <v>1085.4400000000001</v>
      </c>
      <c r="R1172" s="1252">
        <v>2071.96</v>
      </c>
      <c r="S1172" s="1252">
        <v>13448.990000000002</v>
      </c>
      <c r="T1172" s="1252">
        <v>0</v>
      </c>
      <c r="U1172" s="1251" t="s">
        <v>116</v>
      </c>
      <c r="V1172" s="1251" t="s">
        <v>397</v>
      </c>
      <c r="W1172" s="1251" t="s">
        <v>1933</v>
      </c>
      <c r="X1172" s="1251" t="s">
        <v>2042</v>
      </c>
      <c r="Y1172" s="1251">
        <v>601</v>
      </c>
      <c r="Z1172" s="1251">
        <v>6</v>
      </c>
      <c r="AA1172" s="1251" t="b">
        <v>1</v>
      </c>
    </row>
    <row r="1173" spans="1:27" ht="12">
      <c r="A1173" s="1251">
        <v>25</v>
      </c>
      <c r="B1173" s="1251">
        <v>200</v>
      </c>
      <c r="C1173" s="1251" t="s">
        <v>1687</v>
      </c>
      <c r="D1173" s="1251">
        <v>601710</v>
      </c>
      <c r="E1173" s="1251" t="s">
        <v>1941</v>
      </c>
      <c r="F1173" s="1251">
        <v>2020</v>
      </c>
      <c r="G1173" s="1252">
        <v>10124.459999999999</v>
      </c>
      <c r="H1173" s="1252">
        <v>7773.6800000000003</v>
      </c>
      <c r="I1173" s="1252">
        <v>10793.200000000001</v>
      </c>
      <c r="J1173" s="1252">
        <v>8503.2800000000007</v>
      </c>
      <c r="K1173" s="1252">
        <v>15027.85</v>
      </c>
      <c r="L1173" s="1252">
        <v>14612.110000000001</v>
      </c>
      <c r="M1173" s="1252">
        <v>11242.99</v>
      </c>
      <c r="N1173" s="1252">
        <v>10629.9</v>
      </c>
      <c r="O1173" s="1252">
        <v>11570.209999999999</v>
      </c>
      <c r="P1173" s="1252">
        <v>8951.2999999999993</v>
      </c>
      <c r="Q1173" s="1252">
        <v>13536.879999999999</v>
      </c>
      <c r="R1173" s="1252">
        <v>8379.8199999999997</v>
      </c>
      <c r="S1173" s="1252">
        <v>131145.67999999999</v>
      </c>
      <c r="T1173" s="1252">
        <v>0</v>
      </c>
      <c r="U1173" s="1251" t="s">
        <v>116</v>
      </c>
      <c r="V1173" s="1251" t="s">
        <v>397</v>
      </c>
      <c r="W1173" s="1251" t="s">
        <v>1931</v>
      </c>
      <c r="X1173" s="1251" t="s">
        <v>2042</v>
      </c>
      <c r="Y1173" s="1251">
        <v>601</v>
      </c>
      <c r="Z1173" s="1251">
        <v>7</v>
      </c>
      <c r="AA1173" s="1251" t="b">
        <v>1</v>
      </c>
    </row>
    <row r="1174" spans="1:27" ht="12">
      <c r="A1174" s="1251">
        <v>25</v>
      </c>
      <c r="B1174" s="1251">
        <v>200</v>
      </c>
      <c r="C1174" s="1251" t="s">
        <v>1687</v>
      </c>
      <c r="D1174" s="1251">
        <v>601719</v>
      </c>
      <c r="E1174" s="1251" t="s">
        <v>1942</v>
      </c>
      <c r="F1174" s="1251">
        <v>2020</v>
      </c>
      <c r="G1174" s="1252">
        <v>4347.7200000000003</v>
      </c>
      <c r="H1174" s="1252">
        <v>502.51999999999998</v>
      </c>
      <c r="I1174" s="1252">
        <v>187.72999999999999</v>
      </c>
      <c r="J1174" s="1252">
        <v>561.76999999999998</v>
      </c>
      <c r="K1174" s="1252">
        <v>1095.76</v>
      </c>
      <c r="L1174" s="1252">
        <v>600.50999999999999</v>
      </c>
      <c r="M1174" s="1252">
        <v>472.94999999999999</v>
      </c>
      <c r="N1174" s="1252">
        <v>277.36000000000001</v>
      </c>
      <c r="O1174" s="1252">
        <v>96.060000000000002</v>
      </c>
      <c r="P1174" s="1252">
        <v>1499.1199999999999</v>
      </c>
      <c r="Q1174" s="1252">
        <v>2070.9200000000001</v>
      </c>
      <c r="R1174" s="1252">
        <v>1427.9200000000001</v>
      </c>
      <c r="S1174" s="1252">
        <v>13140.34</v>
      </c>
      <c r="T1174" s="1252">
        <v>0</v>
      </c>
      <c r="U1174" s="1251" t="s">
        <v>116</v>
      </c>
      <c r="V1174" s="1251" t="s">
        <v>397</v>
      </c>
      <c r="W1174" s="1251" t="s">
        <v>1933</v>
      </c>
      <c r="X1174" s="1251" t="s">
        <v>2042</v>
      </c>
      <c r="Y1174" s="1251">
        <v>601</v>
      </c>
      <c r="Z1174" s="1251">
        <v>7</v>
      </c>
      <c r="AA1174" s="1251" t="b">
        <v>1</v>
      </c>
    </row>
    <row r="1175" spans="1:27" ht="12">
      <c r="A1175" s="1251">
        <v>25</v>
      </c>
      <c r="B1175" s="1251">
        <v>200</v>
      </c>
      <c r="C1175" s="1251" t="s">
        <v>1687</v>
      </c>
      <c r="D1175" s="1251">
        <v>601810</v>
      </c>
      <c r="E1175" s="1251" t="s">
        <v>1943</v>
      </c>
      <c r="F1175" s="1251">
        <v>2020</v>
      </c>
      <c r="G1175" s="1252">
        <v>9274.6200000000008</v>
      </c>
      <c r="H1175" s="1252">
        <v>7293.3800000000001</v>
      </c>
      <c r="I1175" s="1252">
        <v>6723.7299999999996</v>
      </c>
      <c r="J1175" s="1252">
        <v>4368.6599999999999</v>
      </c>
      <c r="K1175" s="1252">
        <v>-20112.959999999999</v>
      </c>
      <c r="L1175" s="1252">
        <v>5761.8699999999999</v>
      </c>
      <c r="M1175" s="1252">
        <v>7871.3100000000004</v>
      </c>
      <c r="N1175" s="1252">
        <v>2922.8400000000001</v>
      </c>
      <c r="O1175" s="1252">
        <v>5705.0799999999999</v>
      </c>
      <c r="P1175" s="1252">
        <v>6153.1899999999996</v>
      </c>
      <c r="Q1175" s="1252">
        <v>-21865.990000000002</v>
      </c>
      <c r="R1175" s="1252">
        <v>8877.7299999999996</v>
      </c>
      <c r="S1175" s="1252">
        <v>22973.459999999999</v>
      </c>
      <c r="T1175" s="1252">
        <v>0</v>
      </c>
      <c r="U1175" s="1251" t="s">
        <v>116</v>
      </c>
      <c r="V1175" s="1251" t="s">
        <v>397</v>
      </c>
      <c r="W1175" s="1251" t="s">
        <v>1931</v>
      </c>
      <c r="X1175" s="1251" t="s">
        <v>2042</v>
      </c>
      <c r="Y1175" s="1251">
        <v>601</v>
      </c>
      <c r="Z1175" s="1251">
        <v>8</v>
      </c>
      <c r="AA1175" s="1251" t="b">
        <v>1</v>
      </c>
    </row>
    <row r="1176" spans="1:27" ht="12">
      <c r="A1176" s="1251">
        <v>25</v>
      </c>
      <c r="B1176" s="1251">
        <v>200</v>
      </c>
      <c r="C1176" s="1251" t="s">
        <v>1687</v>
      </c>
      <c r="D1176" s="1251">
        <v>601819</v>
      </c>
      <c r="E1176" s="1251" t="s">
        <v>1944</v>
      </c>
      <c r="F1176" s="1251">
        <v>2020</v>
      </c>
      <c r="G1176" s="1252">
        <v>2642.3499999999999</v>
      </c>
      <c r="H1176" s="1252">
        <v>-1051.8699999999999</v>
      </c>
      <c r="I1176" s="1252">
        <v>122.34</v>
      </c>
      <c r="J1176" s="1252">
        <v>1059.0799999999999</v>
      </c>
      <c r="K1176" s="1252">
        <v>-3515.0900000000001</v>
      </c>
      <c r="L1176" s="1252">
        <v>746.10000000000002</v>
      </c>
      <c r="M1176" s="1252">
        <v>2265.3200000000002</v>
      </c>
      <c r="N1176" s="1252">
        <v>-840.25999999999999</v>
      </c>
      <c r="O1176" s="1252">
        <v>2475.23</v>
      </c>
      <c r="P1176" s="1252">
        <v>810.26999999999998</v>
      </c>
      <c r="Q1176" s="1252">
        <v>-4906.0699999999997</v>
      </c>
      <c r="R1176" s="1252">
        <v>2071.6100000000001</v>
      </c>
      <c r="S1176" s="1252">
        <v>1879.0099999999998</v>
      </c>
      <c r="T1176" s="1252">
        <v>0</v>
      </c>
      <c r="U1176" s="1251" t="s">
        <v>116</v>
      </c>
      <c r="V1176" s="1251" t="s">
        <v>397</v>
      </c>
      <c r="W1176" s="1251" t="s">
        <v>1933</v>
      </c>
      <c r="X1176" s="1251" t="s">
        <v>2042</v>
      </c>
      <c r="Y1176" s="1251">
        <v>601</v>
      </c>
      <c r="Z1176" s="1251">
        <v>8</v>
      </c>
      <c r="AA1176" s="1251" t="b">
        <v>1</v>
      </c>
    </row>
    <row r="1177" spans="1:27" ht="12">
      <c r="A1177" s="1251">
        <v>25</v>
      </c>
      <c r="B1177" s="1251">
        <v>200</v>
      </c>
      <c r="C1177" s="1251" t="s">
        <v>1687</v>
      </c>
      <c r="D1177" s="1251">
        <v>603820</v>
      </c>
      <c r="E1177" s="1251" t="s">
        <v>1945</v>
      </c>
      <c r="F1177" s="1251">
        <v>2020</v>
      </c>
      <c r="G1177" s="1252">
        <v>751</v>
      </c>
      <c r="H1177" s="1252">
        <v>751</v>
      </c>
      <c r="I1177" s="1252">
        <v>751</v>
      </c>
      <c r="J1177" s="1252">
        <v>751</v>
      </c>
      <c r="K1177" s="1252">
        <v>4251</v>
      </c>
      <c r="L1177" s="1252">
        <v>751</v>
      </c>
      <c r="M1177" s="1252">
        <v>751</v>
      </c>
      <c r="N1177" s="1252">
        <v>751</v>
      </c>
      <c r="O1177" s="1252">
        <v>751</v>
      </c>
      <c r="P1177" s="1252">
        <v>751</v>
      </c>
      <c r="Q1177" s="1252">
        <v>751</v>
      </c>
      <c r="R1177" s="1252">
        <v>2260</v>
      </c>
      <c r="S1177" s="1252">
        <v>14021</v>
      </c>
      <c r="T1177" s="1252">
        <v>0</v>
      </c>
      <c r="U1177" s="1251" t="s">
        <v>116</v>
      </c>
      <c r="V1177" s="1251" t="s">
        <v>397</v>
      </c>
      <c r="W1177" s="1251" t="s">
        <v>1946</v>
      </c>
      <c r="X1177" s="1251" t="s">
        <v>2042</v>
      </c>
      <c r="Y1177" s="1251">
        <v>603</v>
      </c>
      <c r="Z1177" s="1251">
        <v>8</v>
      </c>
      <c r="AA1177" s="1251" t="b">
        <v>1</v>
      </c>
    </row>
    <row r="1178" spans="1:27" ht="12">
      <c r="A1178" s="1251">
        <v>25</v>
      </c>
      <c r="B1178" s="1251">
        <v>200</v>
      </c>
      <c r="C1178" s="1251" t="s">
        <v>1687</v>
      </c>
      <c r="D1178" s="1251">
        <v>604866</v>
      </c>
      <c r="E1178" s="1251" t="s">
        <v>2045</v>
      </c>
      <c r="F1178" s="1251">
        <v>2020</v>
      </c>
      <c r="G1178" s="1252">
        <v>0</v>
      </c>
      <c r="H1178" s="1252">
        <v>57.920000000000002</v>
      </c>
      <c r="I1178" s="1252">
        <v>0</v>
      </c>
      <c r="J1178" s="1252">
        <v>0</v>
      </c>
      <c r="K1178" s="1252">
        <v>0</v>
      </c>
      <c r="L1178" s="1252">
        <v>0</v>
      </c>
      <c r="M1178" s="1252">
        <v>0</v>
      </c>
      <c r="N1178" s="1252">
        <v>0</v>
      </c>
      <c r="O1178" s="1252">
        <v>0</v>
      </c>
      <c r="P1178" s="1252">
        <v>0</v>
      </c>
      <c r="Q1178" s="1252">
        <v>0</v>
      </c>
      <c r="R1178" s="1252">
        <v>0</v>
      </c>
      <c r="S1178" s="1252">
        <v>57.920000000000002</v>
      </c>
      <c r="T1178" s="1252">
        <v>0</v>
      </c>
      <c r="U1178" s="1251" t="s">
        <v>116</v>
      </c>
      <c r="V1178" s="1251" t="s">
        <v>397</v>
      </c>
      <c r="W1178" s="1251" t="s">
        <v>1948</v>
      </c>
      <c r="X1178" s="1251" t="s">
        <v>2042</v>
      </c>
      <c r="Y1178" s="1251">
        <v>604</v>
      </c>
      <c r="Z1178" s="1251">
        <v>8</v>
      </c>
      <c r="AA1178" s="1251" t="b">
        <v>1</v>
      </c>
    </row>
    <row r="1179" spans="1:27" ht="12">
      <c r="A1179" s="1251">
        <v>25</v>
      </c>
      <c r="B1179" s="1251">
        <v>200</v>
      </c>
      <c r="C1179" s="1251" t="s">
        <v>1687</v>
      </c>
      <c r="D1179" s="1251">
        <v>610100</v>
      </c>
      <c r="E1179" s="1251" t="s">
        <v>1950</v>
      </c>
      <c r="F1179" s="1251">
        <v>2020</v>
      </c>
      <c r="G1179" s="1252">
        <v>0</v>
      </c>
      <c r="H1179" s="1252">
        <v>0</v>
      </c>
      <c r="I1179" s="1252">
        <v>423.19999999999999</v>
      </c>
      <c r="J1179" s="1252">
        <v>0</v>
      </c>
      <c r="K1179" s="1252">
        <v>244.68000000000001</v>
      </c>
      <c r="L1179" s="1252">
        <v>22125</v>
      </c>
      <c r="M1179" s="1252">
        <v>22125</v>
      </c>
      <c r="N1179" s="1252">
        <v>22125</v>
      </c>
      <c r="O1179" s="1252">
        <v>22125</v>
      </c>
      <c r="P1179" s="1252">
        <v>-0.20999999999999999</v>
      </c>
      <c r="Q1179" s="1252">
        <v>0</v>
      </c>
      <c r="R1179" s="1252">
        <v>-31987</v>
      </c>
      <c r="S1179" s="1252">
        <v>57180.669999999998</v>
      </c>
      <c r="T1179" s="1252">
        <v>0</v>
      </c>
      <c r="U1179" s="1251" t="s">
        <v>116</v>
      </c>
      <c r="V1179" s="1251" t="s">
        <v>397</v>
      </c>
      <c r="W1179" s="1251" t="s">
        <v>1951</v>
      </c>
      <c r="X1179" s="1251" t="s">
        <v>2042</v>
      </c>
      <c r="Y1179" s="1251">
        <v>610</v>
      </c>
      <c r="Z1179" s="1251">
        <v>1</v>
      </c>
      <c r="AA1179" s="1251" t="b">
        <v>1</v>
      </c>
    </row>
    <row r="1180" spans="1:27" ht="12">
      <c r="A1180" s="1251">
        <v>25</v>
      </c>
      <c r="B1180" s="1251">
        <v>200</v>
      </c>
      <c r="C1180" s="1251" t="s">
        <v>1687</v>
      </c>
      <c r="D1180" s="1251">
        <v>615100</v>
      </c>
      <c r="E1180" s="1251" t="s">
        <v>1952</v>
      </c>
      <c r="F1180" s="1251">
        <v>2020</v>
      </c>
      <c r="G1180" s="1252">
        <v>24818.810000000001</v>
      </c>
      <c r="H1180" s="1252">
        <v>27417.139999999999</v>
      </c>
      <c r="I1180" s="1252">
        <v>22619.630000000001</v>
      </c>
      <c r="J1180" s="1252">
        <v>30254.189999999999</v>
      </c>
      <c r="K1180" s="1252">
        <v>25968.669999999998</v>
      </c>
      <c r="L1180" s="1252">
        <v>26774.889999999999</v>
      </c>
      <c r="M1180" s="1252">
        <v>48725.279999999999</v>
      </c>
      <c r="N1180" s="1252">
        <v>31023.91</v>
      </c>
      <c r="O1180" s="1252">
        <v>31636.599999999999</v>
      </c>
      <c r="P1180" s="1252">
        <v>25784.939999999999</v>
      </c>
      <c r="Q1180" s="1252">
        <v>21736.810000000001</v>
      </c>
      <c r="R1180" s="1252">
        <v>29005.330000000002</v>
      </c>
      <c r="S1180" s="1252">
        <v>345766.20000000001</v>
      </c>
      <c r="T1180" s="1252">
        <v>0</v>
      </c>
      <c r="U1180" s="1251" t="s">
        <v>116</v>
      </c>
      <c r="V1180" s="1251" t="s">
        <v>397</v>
      </c>
      <c r="W1180" s="1251" t="s">
        <v>1953</v>
      </c>
      <c r="X1180" s="1251" t="s">
        <v>2042</v>
      </c>
      <c r="Y1180" s="1251">
        <v>615</v>
      </c>
      <c r="Z1180" s="1251">
        <v>1</v>
      </c>
      <c r="AA1180" s="1251" t="b">
        <v>1</v>
      </c>
    </row>
    <row r="1181" spans="1:27" ht="12">
      <c r="A1181" s="1251">
        <v>25</v>
      </c>
      <c r="B1181" s="1251">
        <v>200</v>
      </c>
      <c r="C1181" s="1251" t="s">
        <v>1687</v>
      </c>
      <c r="D1181" s="1251">
        <v>615300</v>
      </c>
      <c r="E1181" s="1251" t="s">
        <v>1954</v>
      </c>
      <c r="F1181" s="1251">
        <v>2020</v>
      </c>
      <c r="G1181" s="1252">
        <v>114.04000000000001</v>
      </c>
      <c r="H1181" s="1252">
        <v>109.45999999999999</v>
      </c>
      <c r="I1181" s="1252">
        <v>129.63999999999999</v>
      </c>
      <c r="J1181" s="1252">
        <v>116.76000000000001</v>
      </c>
      <c r="K1181" s="1252">
        <v>121.59</v>
      </c>
      <c r="L1181" s="1252">
        <v>112.52</v>
      </c>
      <c r="M1181" s="1252">
        <v>145.55000000000001</v>
      </c>
      <c r="N1181" s="1252">
        <v>115.84</v>
      </c>
      <c r="O1181" s="1252">
        <v>133.21000000000001</v>
      </c>
      <c r="P1181" s="1252">
        <v>137.61000000000001</v>
      </c>
      <c r="Q1181" s="1252">
        <v>112.58</v>
      </c>
      <c r="R1181" s="1252">
        <v>249.86000000000001</v>
      </c>
      <c r="S1181" s="1252">
        <v>1598.6599999999999</v>
      </c>
      <c r="T1181" s="1252">
        <v>0</v>
      </c>
      <c r="U1181" s="1251" t="s">
        <v>116</v>
      </c>
      <c r="V1181" s="1251" t="s">
        <v>397</v>
      </c>
      <c r="W1181" s="1251" t="s">
        <v>1953</v>
      </c>
      <c r="X1181" s="1251" t="s">
        <v>2042</v>
      </c>
      <c r="Y1181" s="1251">
        <v>615</v>
      </c>
      <c r="Z1181" s="1251">
        <v>3</v>
      </c>
      <c r="AA1181" s="1251" t="b">
        <v>1</v>
      </c>
    </row>
    <row r="1182" spans="1:27" ht="12">
      <c r="A1182" s="1251">
        <v>25</v>
      </c>
      <c r="B1182" s="1251">
        <v>200</v>
      </c>
      <c r="C1182" s="1251" t="s">
        <v>1687</v>
      </c>
      <c r="D1182" s="1251">
        <v>615500</v>
      </c>
      <c r="E1182" s="1251" t="s">
        <v>1955</v>
      </c>
      <c r="F1182" s="1251">
        <v>2020</v>
      </c>
      <c r="G1182" s="1252">
        <v>1331.8900000000001</v>
      </c>
      <c r="H1182" s="1252">
        <v>3430.5599999999999</v>
      </c>
      <c r="I1182" s="1252">
        <v>3501.5999999999999</v>
      </c>
      <c r="J1182" s="1252">
        <v>3946.8499999999999</v>
      </c>
      <c r="K1182" s="1252">
        <v>3604.7800000000002</v>
      </c>
      <c r="L1182" s="1252">
        <v>3757.8899999999999</v>
      </c>
      <c r="M1182" s="1252">
        <v>2323.0500000000002</v>
      </c>
      <c r="N1182" s="1252">
        <v>3115.6700000000001</v>
      </c>
      <c r="O1182" s="1252">
        <v>2384.3299999999999</v>
      </c>
      <c r="P1182" s="1252">
        <v>1449.0699999999999</v>
      </c>
      <c r="Q1182" s="1252">
        <v>6514.1700000000001</v>
      </c>
      <c r="R1182" s="1252">
        <v>2690.1599999999999</v>
      </c>
      <c r="S1182" s="1252">
        <v>38050.020000000004</v>
      </c>
      <c r="T1182" s="1252">
        <v>0</v>
      </c>
      <c r="U1182" s="1251" t="s">
        <v>116</v>
      </c>
      <c r="V1182" s="1251" t="s">
        <v>397</v>
      </c>
      <c r="W1182" s="1251" t="s">
        <v>1953</v>
      </c>
      <c r="X1182" s="1251" t="s">
        <v>2042</v>
      </c>
      <c r="Y1182" s="1251">
        <v>615</v>
      </c>
      <c r="Z1182" s="1251">
        <v>5</v>
      </c>
      <c r="AA1182" s="1251" t="b">
        <v>1</v>
      </c>
    </row>
    <row r="1183" spans="1:27" ht="12">
      <c r="A1183" s="1251">
        <v>25</v>
      </c>
      <c r="B1183" s="1251">
        <v>200</v>
      </c>
      <c r="C1183" s="1251" t="s">
        <v>1687</v>
      </c>
      <c r="D1183" s="1251">
        <v>615800</v>
      </c>
      <c r="E1183" s="1251" t="s">
        <v>1956</v>
      </c>
      <c r="F1183" s="1251">
        <v>2020</v>
      </c>
      <c r="G1183" s="1252">
        <v>10.83</v>
      </c>
      <c r="H1183" s="1252">
        <v>1224.8199999999999</v>
      </c>
      <c r="I1183" s="1252">
        <v>700.29999999999995</v>
      </c>
      <c r="J1183" s="1252">
        <v>308.24000000000001</v>
      </c>
      <c r="K1183" s="1252">
        <v>465.38999999999999</v>
      </c>
      <c r="L1183" s="1252">
        <v>741.87</v>
      </c>
      <c r="M1183" s="1252">
        <v>1029.29</v>
      </c>
      <c r="N1183" s="1252">
        <v>1044.48</v>
      </c>
      <c r="O1183" s="1252">
        <v>760.64999999999998</v>
      </c>
      <c r="P1183" s="1252">
        <v>464.83999999999997</v>
      </c>
      <c r="Q1183" s="1252">
        <v>507.19</v>
      </c>
      <c r="R1183" s="1252">
        <v>506.26999999999998</v>
      </c>
      <c r="S1183" s="1252">
        <v>7764.1699999999983</v>
      </c>
      <c r="T1183" s="1252">
        <v>0</v>
      </c>
      <c r="U1183" s="1251" t="s">
        <v>116</v>
      </c>
      <c r="V1183" s="1251" t="s">
        <v>397</v>
      </c>
      <c r="W1183" s="1251" t="s">
        <v>1953</v>
      </c>
      <c r="X1183" s="1251" t="s">
        <v>2042</v>
      </c>
      <c r="Y1183" s="1251">
        <v>615</v>
      </c>
      <c r="Z1183" s="1251">
        <v>8</v>
      </c>
      <c r="AA1183" s="1251" t="b">
        <v>1</v>
      </c>
    </row>
    <row r="1184" spans="1:27" ht="12">
      <c r="A1184" s="1251">
        <v>25</v>
      </c>
      <c r="B1184" s="1251">
        <v>200</v>
      </c>
      <c r="C1184" s="1251" t="s">
        <v>1687</v>
      </c>
      <c r="D1184" s="1251">
        <v>616100</v>
      </c>
      <c r="E1184" s="1251" t="s">
        <v>1957</v>
      </c>
      <c r="F1184" s="1251">
        <v>2020</v>
      </c>
      <c r="G1184" s="1252">
        <v>2520.79</v>
      </c>
      <c r="H1184" s="1252">
        <v>1536.6400000000001</v>
      </c>
      <c r="I1184" s="1252">
        <v>1621.22</v>
      </c>
      <c r="J1184" s="1252">
        <v>497.58999999999997</v>
      </c>
      <c r="K1184" s="1252">
        <v>1228.98</v>
      </c>
      <c r="L1184" s="1252">
        <v>-31.579999999999998</v>
      </c>
      <c r="M1184" s="1252">
        <v>22.800000000000001</v>
      </c>
      <c r="N1184" s="1252">
        <v>1383.1800000000001</v>
      </c>
      <c r="O1184" s="1252">
        <v>-246.55000000000001</v>
      </c>
      <c r="P1184" s="1252">
        <v>279.79000000000002</v>
      </c>
      <c r="Q1184" s="1252">
        <v>838.80999999999995</v>
      </c>
      <c r="R1184" s="1252">
        <v>1949.8399999999999</v>
      </c>
      <c r="S1184" s="1252">
        <v>11601.510000000002</v>
      </c>
      <c r="T1184" s="1252">
        <v>0</v>
      </c>
      <c r="U1184" s="1251" t="s">
        <v>116</v>
      </c>
      <c r="V1184" s="1251" t="s">
        <v>397</v>
      </c>
      <c r="W1184" s="1251" t="s">
        <v>1953</v>
      </c>
      <c r="X1184" s="1251" t="s">
        <v>2042</v>
      </c>
      <c r="Y1184" s="1251">
        <v>616</v>
      </c>
      <c r="Z1184" s="1251">
        <v>1</v>
      </c>
      <c r="AA1184" s="1251" t="b">
        <v>1</v>
      </c>
    </row>
    <row r="1185" spans="1:27" ht="12">
      <c r="A1185" s="1251">
        <v>25</v>
      </c>
      <c r="B1185" s="1251">
        <v>200</v>
      </c>
      <c r="C1185" s="1251" t="s">
        <v>1687</v>
      </c>
      <c r="D1185" s="1251">
        <v>616300</v>
      </c>
      <c r="E1185" s="1251" t="s">
        <v>2047</v>
      </c>
      <c r="F1185" s="1251">
        <v>2020</v>
      </c>
      <c r="G1185" s="1252">
        <v>129.46000000000001</v>
      </c>
      <c r="H1185" s="1252">
        <v>67.209999999999994</v>
      </c>
      <c r="I1185" s="1252">
        <v>70.620000000000005</v>
      </c>
      <c r="J1185" s="1252">
        <v>24.870000000000001</v>
      </c>
      <c r="K1185" s="1252">
        <v>19.550000000000001</v>
      </c>
      <c r="L1185" s="1252">
        <v>-10.43</v>
      </c>
      <c r="M1185" s="1252">
        <v>22.399999999999999</v>
      </c>
      <c r="N1185" s="1252">
        <v>21.800000000000001</v>
      </c>
      <c r="O1185" s="1252">
        <v>26.719999999999999</v>
      </c>
      <c r="P1185" s="1252">
        <v>0.79000000000000004</v>
      </c>
      <c r="Q1185" s="1252">
        <v>49.399999999999999</v>
      </c>
      <c r="R1185" s="1252">
        <v>52.850000000000001</v>
      </c>
      <c r="S1185" s="1252">
        <v>475.24000000000007</v>
      </c>
      <c r="T1185" s="1252">
        <v>0</v>
      </c>
      <c r="U1185" s="1251" t="s">
        <v>116</v>
      </c>
      <c r="V1185" s="1251" t="s">
        <v>397</v>
      </c>
      <c r="W1185" s="1251" t="s">
        <v>1953</v>
      </c>
      <c r="X1185" s="1251" t="s">
        <v>2042</v>
      </c>
      <c r="Y1185" s="1251">
        <v>616</v>
      </c>
      <c r="Z1185" s="1251">
        <v>3</v>
      </c>
      <c r="AA1185" s="1251" t="b">
        <v>1</v>
      </c>
    </row>
    <row r="1186" spans="1:27" ht="12">
      <c r="A1186" s="1251">
        <v>25</v>
      </c>
      <c r="B1186" s="1251">
        <v>200</v>
      </c>
      <c r="C1186" s="1251" t="s">
        <v>1687</v>
      </c>
      <c r="D1186" s="1251">
        <v>616800</v>
      </c>
      <c r="E1186" s="1251" t="s">
        <v>2048</v>
      </c>
      <c r="F1186" s="1251">
        <v>2020</v>
      </c>
      <c r="G1186" s="1252">
        <v>320.57999999999998</v>
      </c>
      <c r="H1186" s="1252">
        <v>1258.47</v>
      </c>
      <c r="I1186" s="1252">
        <v>456.43000000000001</v>
      </c>
      <c r="J1186" s="1252">
        <v>-12.32</v>
      </c>
      <c r="K1186" s="1252">
        <v>262.75</v>
      </c>
      <c r="L1186" s="1252">
        <v>-149.96000000000001</v>
      </c>
      <c r="M1186" s="1252">
        <v>21.289999999999999</v>
      </c>
      <c r="N1186" s="1252">
        <v>22.16</v>
      </c>
      <c r="O1186" s="1252">
        <v>37.600000000000001</v>
      </c>
      <c r="P1186" s="1252">
        <v>72.790000000000006</v>
      </c>
      <c r="Q1186" s="1252">
        <v>252.28999999999999</v>
      </c>
      <c r="R1186" s="1252">
        <v>629.5</v>
      </c>
      <c r="S1186" s="1252">
        <v>3171.5799999999995</v>
      </c>
      <c r="T1186" s="1252">
        <v>0</v>
      </c>
      <c r="U1186" s="1251" t="s">
        <v>116</v>
      </c>
      <c r="V1186" s="1251" t="s">
        <v>397</v>
      </c>
      <c r="W1186" s="1251" t="s">
        <v>1953</v>
      </c>
      <c r="X1186" s="1251" t="s">
        <v>2042</v>
      </c>
      <c r="Y1186" s="1251">
        <v>616</v>
      </c>
      <c r="Z1186" s="1251">
        <v>8</v>
      </c>
      <c r="AA1186" s="1251" t="b">
        <v>1</v>
      </c>
    </row>
    <row r="1187" spans="1:27" ht="12">
      <c r="A1187" s="1251">
        <v>25</v>
      </c>
      <c r="B1187" s="1251">
        <v>200</v>
      </c>
      <c r="C1187" s="1251" t="s">
        <v>1687</v>
      </c>
      <c r="D1187" s="1251">
        <v>618320</v>
      </c>
      <c r="E1187" s="1251" t="s">
        <v>2049</v>
      </c>
      <c r="F1187" s="1251">
        <v>2020</v>
      </c>
      <c r="G1187" s="1252">
        <v>16794.400000000001</v>
      </c>
      <c r="H1187" s="1252">
        <v>15240.049999999999</v>
      </c>
      <c r="I1187" s="1252">
        <v>12305.940000000001</v>
      </c>
      <c r="J1187" s="1252">
        <v>14393.950000000001</v>
      </c>
      <c r="K1187" s="1252">
        <v>15517.549999999999</v>
      </c>
      <c r="L1187" s="1252">
        <v>27669.509999999998</v>
      </c>
      <c r="M1187" s="1252">
        <v>25222.669999999998</v>
      </c>
      <c r="N1187" s="1252">
        <v>20706.779999999999</v>
      </c>
      <c r="O1187" s="1252">
        <v>30823.389999999999</v>
      </c>
      <c r="P1187" s="1252">
        <v>18787.279999999999</v>
      </c>
      <c r="Q1187" s="1252">
        <v>11140.139999999999</v>
      </c>
      <c r="R1187" s="1252">
        <v>18680.759999999998</v>
      </c>
      <c r="S1187" s="1252">
        <v>227282.41999999998</v>
      </c>
      <c r="T1187" s="1252">
        <v>0</v>
      </c>
      <c r="U1187" s="1251" t="s">
        <v>116</v>
      </c>
      <c r="V1187" s="1251" t="s">
        <v>397</v>
      </c>
      <c r="W1187" s="1251" t="s">
        <v>1960</v>
      </c>
      <c r="X1187" s="1251" t="s">
        <v>2042</v>
      </c>
      <c r="Y1187" s="1251">
        <v>618</v>
      </c>
      <c r="Z1187" s="1251">
        <v>3</v>
      </c>
      <c r="AA1187" s="1251" t="b">
        <v>1</v>
      </c>
    </row>
    <row r="1188" spans="1:27" ht="12">
      <c r="A1188" s="1251">
        <v>25</v>
      </c>
      <c r="B1188" s="1251">
        <v>200</v>
      </c>
      <c r="C1188" s="1251" t="s">
        <v>1687</v>
      </c>
      <c r="D1188" s="1251">
        <v>618335</v>
      </c>
      <c r="E1188" s="1251" t="s">
        <v>2050</v>
      </c>
      <c r="F1188" s="1251">
        <v>2020</v>
      </c>
      <c r="G1188" s="1252">
        <v>1038.49</v>
      </c>
      <c r="H1188" s="1252">
        <v>1591.28</v>
      </c>
      <c r="I1188" s="1252">
        <v>761.25</v>
      </c>
      <c r="J1188" s="1252">
        <v>918.75</v>
      </c>
      <c r="K1188" s="1252">
        <v>1001.25</v>
      </c>
      <c r="L1188" s="1252">
        <v>1762.5</v>
      </c>
      <c r="M1188" s="1252">
        <v>1515</v>
      </c>
      <c r="N1188" s="1252">
        <v>1083.75</v>
      </c>
      <c r="O1188" s="1252">
        <v>1522.5</v>
      </c>
      <c r="P1188" s="1252">
        <v>948.75</v>
      </c>
      <c r="Q1188" s="1252">
        <v>622.5</v>
      </c>
      <c r="R1188" s="1252">
        <v>885.52999999999997</v>
      </c>
      <c r="S1188" s="1252">
        <v>13651.550000000001</v>
      </c>
      <c r="T1188" s="1252">
        <v>0</v>
      </c>
      <c r="U1188" s="1251" t="s">
        <v>116</v>
      </c>
      <c r="V1188" s="1251" t="s">
        <v>397</v>
      </c>
      <c r="W1188" s="1251" t="s">
        <v>1960</v>
      </c>
      <c r="X1188" s="1251" t="s">
        <v>2042</v>
      </c>
      <c r="Y1188" s="1251">
        <v>618</v>
      </c>
      <c r="Z1188" s="1251">
        <v>3</v>
      </c>
      <c r="AA1188" s="1251" t="b">
        <v>1</v>
      </c>
    </row>
    <row r="1189" spans="1:27" ht="12">
      <c r="A1189" s="1251">
        <v>25</v>
      </c>
      <c r="B1189" s="1251">
        <v>200</v>
      </c>
      <c r="C1189" s="1251" t="s">
        <v>1687</v>
      </c>
      <c r="D1189" s="1251">
        <v>618340</v>
      </c>
      <c r="E1189" s="1251" t="s">
        <v>1961</v>
      </c>
      <c r="F1189" s="1251">
        <v>2020</v>
      </c>
      <c r="G1189" s="1252">
        <v>1703.4000000000001</v>
      </c>
      <c r="H1189" s="1252">
        <v>1093.1500000000001</v>
      </c>
      <c r="I1189" s="1252">
        <v>1380.05</v>
      </c>
      <c r="J1189" s="1252">
        <v>1585.25</v>
      </c>
      <c r="K1189" s="1252">
        <v>1770.1500000000001</v>
      </c>
      <c r="L1189" s="1252">
        <v>2732.4499999999998</v>
      </c>
      <c r="M1189" s="1252">
        <v>3460.4499999999998</v>
      </c>
      <c r="N1189" s="1252">
        <v>2735.0999999999999</v>
      </c>
      <c r="O1189" s="1252">
        <v>3383</v>
      </c>
      <c r="P1189" s="1252">
        <v>2112.75</v>
      </c>
      <c r="Q1189" s="1252">
        <v>1507.5</v>
      </c>
      <c r="R1189" s="1252">
        <v>2082.4099999999999</v>
      </c>
      <c r="S1189" s="1252">
        <v>25545.66</v>
      </c>
      <c r="T1189" s="1252">
        <v>0</v>
      </c>
      <c r="U1189" s="1251" t="s">
        <v>116</v>
      </c>
      <c r="V1189" s="1251" t="s">
        <v>397</v>
      </c>
      <c r="W1189" s="1251" t="s">
        <v>1960</v>
      </c>
      <c r="X1189" s="1251" t="s">
        <v>2042</v>
      </c>
      <c r="Y1189" s="1251">
        <v>618</v>
      </c>
      <c r="Z1189" s="1251">
        <v>3</v>
      </c>
      <c r="AA1189" s="1251" t="b">
        <v>1</v>
      </c>
    </row>
    <row r="1190" spans="1:27" ht="12">
      <c r="A1190" s="1251">
        <v>25</v>
      </c>
      <c r="B1190" s="1251">
        <v>200</v>
      </c>
      <c r="C1190" s="1251" t="s">
        <v>1687</v>
      </c>
      <c r="D1190" s="1251">
        <v>618345</v>
      </c>
      <c r="E1190" s="1251" t="s">
        <v>1962</v>
      </c>
      <c r="F1190" s="1251">
        <v>2020</v>
      </c>
      <c r="G1190" s="1252">
        <v>12437.26</v>
      </c>
      <c r="H1190" s="1252">
        <v>7087.5600000000004</v>
      </c>
      <c r="I1190" s="1252">
        <v>6048.5</v>
      </c>
      <c r="J1190" s="1252">
        <v>9166.3999999999996</v>
      </c>
      <c r="K1190" s="1252">
        <v>8819.8999999999996</v>
      </c>
      <c r="L1190" s="1252">
        <v>13443.700000000001</v>
      </c>
      <c r="M1190" s="1252">
        <v>12460.76</v>
      </c>
      <c r="N1190" s="1252">
        <v>11484.24</v>
      </c>
      <c r="O1190" s="1252">
        <v>12238.76</v>
      </c>
      <c r="P1190" s="1252">
        <v>9508.1000000000004</v>
      </c>
      <c r="Q1190" s="1252">
        <v>7234.4200000000001</v>
      </c>
      <c r="R1190" s="1252">
        <v>9579.9599999999991</v>
      </c>
      <c r="S1190" s="1252">
        <v>119509.56</v>
      </c>
      <c r="T1190" s="1252">
        <v>0</v>
      </c>
      <c r="U1190" s="1251" t="s">
        <v>116</v>
      </c>
      <c r="V1190" s="1251" t="s">
        <v>397</v>
      </c>
      <c r="W1190" s="1251" t="s">
        <v>1960</v>
      </c>
      <c r="X1190" s="1251" t="s">
        <v>2042</v>
      </c>
      <c r="Y1190" s="1251">
        <v>618</v>
      </c>
      <c r="Z1190" s="1251">
        <v>3</v>
      </c>
      <c r="AA1190" s="1251" t="b">
        <v>1</v>
      </c>
    </row>
    <row r="1191" spans="1:27" ht="12">
      <c r="A1191" s="1251">
        <v>25</v>
      </c>
      <c r="B1191" s="1251">
        <v>200</v>
      </c>
      <c r="C1191" s="1251" t="s">
        <v>1687</v>
      </c>
      <c r="D1191" s="1251">
        <v>618385</v>
      </c>
      <c r="E1191" s="1251" t="s">
        <v>2236</v>
      </c>
      <c r="F1191" s="1251">
        <v>2020</v>
      </c>
      <c r="G1191" s="1252">
        <v>0</v>
      </c>
      <c r="H1191" s="1252">
        <v>0</v>
      </c>
      <c r="I1191" s="1252">
        <v>0</v>
      </c>
      <c r="J1191" s="1252">
        <v>0</v>
      </c>
      <c r="K1191" s="1252">
        <v>0</v>
      </c>
      <c r="L1191" s="1252">
        <v>0</v>
      </c>
      <c r="M1191" s="1252">
        <v>0</v>
      </c>
      <c r="N1191" s="1252">
        <v>0</v>
      </c>
      <c r="O1191" s="1252">
        <v>0</v>
      </c>
      <c r="P1191" s="1252">
        <v>0</v>
      </c>
      <c r="Q1191" s="1252">
        <v>327.75</v>
      </c>
      <c r="R1191" s="1252">
        <v>0</v>
      </c>
      <c r="S1191" s="1252">
        <v>327.75</v>
      </c>
      <c r="T1191" s="1252">
        <v>0</v>
      </c>
      <c r="U1191" s="1251" t="s">
        <v>116</v>
      </c>
      <c r="V1191" s="1251" t="s">
        <v>397</v>
      </c>
      <c r="W1191" s="1251" t="s">
        <v>1960</v>
      </c>
      <c r="X1191" s="1251" t="s">
        <v>2042</v>
      </c>
      <c r="Y1191" s="1251">
        <v>618</v>
      </c>
      <c r="Z1191" s="1251">
        <v>3</v>
      </c>
      <c r="AA1191" s="1251" t="b">
        <v>1</v>
      </c>
    </row>
    <row r="1192" spans="1:27" ht="12">
      <c r="A1192" s="1251">
        <v>25</v>
      </c>
      <c r="B1192" s="1251">
        <v>200</v>
      </c>
      <c r="C1192" s="1251" t="s">
        <v>1687</v>
      </c>
      <c r="D1192" s="1251">
        <v>618395</v>
      </c>
      <c r="E1192" s="1251" t="s">
        <v>1964</v>
      </c>
      <c r="F1192" s="1251">
        <v>2020</v>
      </c>
      <c r="G1192" s="1252">
        <v>1766.4200000000001</v>
      </c>
      <c r="H1192" s="1252">
        <v>161.97999999999999</v>
      </c>
      <c r="I1192" s="1252">
        <v>80.989999999999995</v>
      </c>
      <c r="J1192" s="1252">
        <v>136.38999999999999</v>
      </c>
      <c r="K1192" s="1252">
        <v>0</v>
      </c>
      <c r="L1192" s="1252">
        <v>208.84</v>
      </c>
      <c r="M1192" s="1252">
        <v>0</v>
      </c>
      <c r="N1192" s="1252">
        <v>-164.44</v>
      </c>
      <c r="O1192" s="1252">
        <v>0</v>
      </c>
      <c r="P1192" s="1252">
        <v>0</v>
      </c>
      <c r="Q1192" s="1252">
        <v>0</v>
      </c>
      <c r="R1192" s="1252">
        <v>0</v>
      </c>
      <c r="S1192" s="1252">
        <v>2190.1800000000003</v>
      </c>
      <c r="T1192" s="1252">
        <v>0</v>
      </c>
      <c r="U1192" s="1251" t="s">
        <v>116</v>
      </c>
      <c r="V1192" s="1251" t="s">
        <v>397</v>
      </c>
      <c r="W1192" s="1251" t="s">
        <v>1960</v>
      </c>
      <c r="X1192" s="1251" t="s">
        <v>2042</v>
      </c>
      <c r="Y1192" s="1251">
        <v>618</v>
      </c>
      <c r="Z1192" s="1251">
        <v>3</v>
      </c>
      <c r="AA1192" s="1251" t="b">
        <v>1</v>
      </c>
    </row>
    <row r="1193" spans="1:27" ht="12">
      <c r="A1193" s="1251">
        <v>25</v>
      </c>
      <c r="B1193" s="1251">
        <v>200</v>
      </c>
      <c r="C1193" s="1251" t="s">
        <v>1687</v>
      </c>
      <c r="D1193" s="1251">
        <v>620100</v>
      </c>
      <c r="E1193" s="1251" t="s">
        <v>1965</v>
      </c>
      <c r="F1193" s="1251">
        <v>2020</v>
      </c>
      <c r="G1193" s="1252">
        <v>1691.76</v>
      </c>
      <c r="H1193" s="1252">
        <v>0</v>
      </c>
      <c r="I1193" s="1252">
        <v>0</v>
      </c>
      <c r="J1193" s="1252">
        <v>0</v>
      </c>
      <c r="K1193" s="1252">
        <v>637.97000000000003</v>
      </c>
      <c r="L1193" s="1252">
        <v>360.51999999999998</v>
      </c>
      <c r="M1193" s="1252">
        <v>0</v>
      </c>
      <c r="N1193" s="1252">
        <v>-139.88999999999999</v>
      </c>
      <c r="O1193" s="1252">
        <v>0</v>
      </c>
      <c r="P1193" s="1252">
        <v>0</v>
      </c>
      <c r="Q1193" s="1252">
        <v>0</v>
      </c>
      <c r="R1193" s="1252">
        <v>0</v>
      </c>
      <c r="S1193" s="1252">
        <v>2550.3600000000001</v>
      </c>
      <c r="T1193" s="1252">
        <v>0</v>
      </c>
      <c r="U1193" s="1251" t="s">
        <v>116</v>
      </c>
      <c r="V1193" s="1251" t="s">
        <v>397</v>
      </c>
      <c r="W1193" s="1251" t="s">
        <v>1966</v>
      </c>
      <c r="X1193" s="1251" t="s">
        <v>2042</v>
      </c>
      <c r="Y1193" s="1251">
        <v>620</v>
      </c>
      <c r="Z1193" s="1251">
        <v>1</v>
      </c>
      <c r="AA1193" s="1251" t="b">
        <v>1</v>
      </c>
    </row>
    <row r="1194" spans="1:27" ht="12">
      <c r="A1194" s="1251">
        <v>25</v>
      </c>
      <c r="B1194" s="1251">
        <v>200</v>
      </c>
      <c r="C1194" s="1251" t="s">
        <v>1687</v>
      </c>
      <c r="D1194" s="1251">
        <v>620200</v>
      </c>
      <c r="E1194" s="1251" t="s">
        <v>1967</v>
      </c>
      <c r="F1194" s="1251">
        <v>2020</v>
      </c>
      <c r="G1194" s="1252">
        <v>0</v>
      </c>
      <c r="H1194" s="1252">
        <v>0</v>
      </c>
      <c r="I1194" s="1252">
        <v>752.67999999999995</v>
      </c>
      <c r="J1194" s="1252">
        <v>772.70000000000005</v>
      </c>
      <c r="K1194" s="1252">
        <v>0</v>
      </c>
      <c r="L1194" s="1252">
        <v>80.120000000000005</v>
      </c>
      <c r="M1194" s="1252">
        <v>1053.5599999999999</v>
      </c>
      <c r="N1194" s="1252">
        <v>23.73</v>
      </c>
      <c r="O1194" s="1252">
        <v>683.92999999999995</v>
      </c>
      <c r="P1194" s="1252">
        <v>563.40999999999997</v>
      </c>
      <c r="Q1194" s="1252">
        <v>0</v>
      </c>
      <c r="R1194" s="1252">
        <v>0</v>
      </c>
      <c r="S1194" s="1252">
        <v>3930.1299999999997</v>
      </c>
      <c r="T1194" s="1252">
        <v>0</v>
      </c>
      <c r="U1194" s="1251" t="s">
        <v>116</v>
      </c>
      <c r="V1194" s="1251" t="s">
        <v>397</v>
      </c>
      <c r="W1194" s="1251" t="s">
        <v>1966</v>
      </c>
      <c r="X1194" s="1251" t="s">
        <v>2042</v>
      </c>
      <c r="Y1194" s="1251">
        <v>620</v>
      </c>
      <c r="Z1194" s="1251">
        <v>2</v>
      </c>
      <c r="AA1194" s="1251" t="b">
        <v>1</v>
      </c>
    </row>
    <row r="1195" spans="1:27" ht="12">
      <c r="A1195" s="1251">
        <v>25</v>
      </c>
      <c r="B1195" s="1251">
        <v>200</v>
      </c>
      <c r="C1195" s="1251" t="s">
        <v>1687</v>
      </c>
      <c r="D1195" s="1251">
        <v>620300</v>
      </c>
      <c r="E1195" s="1251" t="s">
        <v>1968</v>
      </c>
      <c r="F1195" s="1251">
        <v>2020</v>
      </c>
      <c r="G1195" s="1252">
        <v>441.25</v>
      </c>
      <c r="H1195" s="1252">
        <v>6984.5299999999997</v>
      </c>
      <c r="I1195" s="1252">
        <v>232.30000000000001</v>
      </c>
      <c r="J1195" s="1252">
        <v>1807.8099999999999</v>
      </c>
      <c r="K1195" s="1252">
        <v>2166.3400000000001</v>
      </c>
      <c r="L1195" s="1252">
        <v>331.18000000000001</v>
      </c>
      <c r="M1195" s="1252">
        <v>434.5</v>
      </c>
      <c r="N1195" s="1252">
        <v>2149.5700000000002</v>
      </c>
      <c r="O1195" s="1252">
        <v>2246.5700000000002</v>
      </c>
      <c r="P1195" s="1252">
        <v>3123.48</v>
      </c>
      <c r="Q1195" s="1252">
        <v>1013.4</v>
      </c>
      <c r="R1195" s="1252">
        <v>1785.96</v>
      </c>
      <c r="S1195" s="1252">
        <v>22716.889999999999</v>
      </c>
      <c r="T1195" s="1252">
        <v>0</v>
      </c>
      <c r="U1195" s="1251" t="s">
        <v>116</v>
      </c>
      <c r="V1195" s="1251" t="s">
        <v>397</v>
      </c>
      <c r="W1195" s="1251" t="s">
        <v>1966</v>
      </c>
      <c r="X1195" s="1251" t="s">
        <v>2042</v>
      </c>
      <c r="Y1195" s="1251">
        <v>620</v>
      </c>
      <c r="Z1195" s="1251">
        <v>3</v>
      </c>
      <c r="AA1195" s="1251" t="b">
        <v>1</v>
      </c>
    </row>
    <row r="1196" spans="1:27" ht="12">
      <c r="A1196" s="1251">
        <v>25</v>
      </c>
      <c r="B1196" s="1251">
        <v>200</v>
      </c>
      <c r="C1196" s="1251" t="s">
        <v>1687</v>
      </c>
      <c r="D1196" s="1251">
        <v>620400</v>
      </c>
      <c r="E1196" s="1251" t="s">
        <v>1969</v>
      </c>
      <c r="F1196" s="1251">
        <v>2020</v>
      </c>
      <c r="G1196" s="1252">
        <v>145.62</v>
      </c>
      <c r="H1196" s="1252">
        <v>127.94</v>
      </c>
      <c r="I1196" s="1252">
        <v>0</v>
      </c>
      <c r="J1196" s="1252">
        <v>159.93000000000001</v>
      </c>
      <c r="K1196" s="1252">
        <v>206.87</v>
      </c>
      <c r="L1196" s="1252">
        <v>0</v>
      </c>
      <c r="M1196" s="1252">
        <v>0</v>
      </c>
      <c r="N1196" s="1252">
        <v>290.17000000000002</v>
      </c>
      <c r="O1196" s="1252">
        <v>1269.8699999999999</v>
      </c>
      <c r="P1196" s="1252">
        <v>386.63</v>
      </c>
      <c r="Q1196" s="1252">
        <v>83.700000000000003</v>
      </c>
      <c r="R1196" s="1252">
        <v>0</v>
      </c>
      <c r="S1196" s="1252">
        <v>2670.7299999999996</v>
      </c>
      <c r="T1196" s="1252">
        <v>0</v>
      </c>
      <c r="U1196" s="1251" t="s">
        <v>116</v>
      </c>
      <c r="V1196" s="1251" t="s">
        <v>397</v>
      </c>
      <c r="W1196" s="1251" t="s">
        <v>1966</v>
      </c>
      <c r="X1196" s="1251" t="s">
        <v>2042</v>
      </c>
      <c r="Y1196" s="1251">
        <v>620</v>
      </c>
      <c r="Z1196" s="1251">
        <v>4</v>
      </c>
      <c r="AA1196" s="1251" t="b">
        <v>1</v>
      </c>
    </row>
    <row r="1197" spans="1:27" ht="12">
      <c r="A1197" s="1251">
        <v>25</v>
      </c>
      <c r="B1197" s="1251">
        <v>200</v>
      </c>
      <c r="C1197" s="1251" t="s">
        <v>1687</v>
      </c>
      <c r="D1197" s="1251">
        <v>620500</v>
      </c>
      <c r="E1197" s="1251" t="s">
        <v>2051</v>
      </c>
      <c r="F1197" s="1251">
        <v>2020</v>
      </c>
      <c r="G1197" s="1252">
        <v>420.99000000000001</v>
      </c>
      <c r="H1197" s="1252">
        <v>1122.27</v>
      </c>
      <c r="I1197" s="1252">
        <v>476.74000000000001</v>
      </c>
      <c r="J1197" s="1252">
        <v>393.93000000000001</v>
      </c>
      <c r="K1197" s="1252">
        <v>208.78999999999999</v>
      </c>
      <c r="L1197" s="1252">
        <v>0</v>
      </c>
      <c r="M1197" s="1252">
        <v>-201.37</v>
      </c>
      <c r="N1197" s="1252">
        <v>1649.22</v>
      </c>
      <c r="O1197" s="1252">
        <v>481.38999999999999</v>
      </c>
      <c r="P1197" s="1252">
        <v>94.370000000000005</v>
      </c>
      <c r="Q1197" s="1252">
        <v>0</v>
      </c>
      <c r="R1197" s="1252">
        <v>0</v>
      </c>
      <c r="S1197" s="1252">
        <v>4646.3299999999999</v>
      </c>
      <c r="T1197" s="1252">
        <v>0</v>
      </c>
      <c r="U1197" s="1251" t="s">
        <v>116</v>
      </c>
      <c r="V1197" s="1251" t="s">
        <v>397</v>
      </c>
      <c r="W1197" s="1251" t="s">
        <v>1966</v>
      </c>
      <c r="X1197" s="1251" t="s">
        <v>2042</v>
      </c>
      <c r="Y1197" s="1251">
        <v>620</v>
      </c>
      <c r="Z1197" s="1251">
        <v>5</v>
      </c>
      <c r="AA1197" s="1251" t="b">
        <v>1</v>
      </c>
    </row>
    <row r="1198" spans="1:27" ht="12">
      <c r="A1198" s="1251">
        <v>25</v>
      </c>
      <c r="B1198" s="1251">
        <v>200</v>
      </c>
      <c r="C1198" s="1251" t="s">
        <v>1687</v>
      </c>
      <c r="D1198" s="1251">
        <v>620501</v>
      </c>
      <c r="E1198" s="1251" t="s">
        <v>2052</v>
      </c>
      <c r="F1198" s="1251">
        <v>2020</v>
      </c>
      <c r="G1198" s="1252">
        <v>0</v>
      </c>
      <c r="H1198" s="1252">
        <v>94.340000000000003</v>
      </c>
      <c r="I1198" s="1252">
        <v>0</v>
      </c>
      <c r="J1198" s="1252">
        <v>0</v>
      </c>
      <c r="K1198" s="1252">
        <v>0</v>
      </c>
      <c r="L1198" s="1252">
        <v>0</v>
      </c>
      <c r="M1198" s="1252">
        <v>0</v>
      </c>
      <c r="N1198" s="1252">
        <v>0</v>
      </c>
      <c r="O1198" s="1252">
        <v>0</v>
      </c>
      <c r="P1198" s="1252">
        <v>175.86000000000001</v>
      </c>
      <c r="Q1198" s="1252">
        <v>0</v>
      </c>
      <c r="R1198" s="1252">
        <v>49.640000000000001</v>
      </c>
      <c r="S1198" s="1252">
        <v>319.84000000000003</v>
      </c>
      <c r="T1198" s="1252">
        <v>0</v>
      </c>
      <c r="U1198" s="1251" t="s">
        <v>116</v>
      </c>
      <c r="V1198" s="1251" t="s">
        <v>397</v>
      </c>
      <c r="W1198" s="1251" t="s">
        <v>1966</v>
      </c>
      <c r="X1198" s="1251" t="s">
        <v>2042</v>
      </c>
      <c r="Y1198" s="1251">
        <v>620</v>
      </c>
      <c r="Z1198" s="1251">
        <v>5</v>
      </c>
      <c r="AA1198" s="1251" t="b">
        <v>1</v>
      </c>
    </row>
    <row r="1199" spans="1:27" ht="12">
      <c r="A1199" s="1251">
        <v>25</v>
      </c>
      <c r="B1199" s="1251">
        <v>200</v>
      </c>
      <c r="C1199" s="1251" t="s">
        <v>1687</v>
      </c>
      <c r="D1199" s="1251">
        <v>620502</v>
      </c>
      <c r="E1199" s="1251" t="s">
        <v>2053</v>
      </c>
      <c r="F1199" s="1251">
        <v>2020</v>
      </c>
      <c r="G1199" s="1252">
        <v>0</v>
      </c>
      <c r="H1199" s="1252">
        <v>63.759999999999998</v>
      </c>
      <c r="I1199" s="1252">
        <v>398.68000000000001</v>
      </c>
      <c r="J1199" s="1252">
        <v>65.939999999999998</v>
      </c>
      <c r="K1199" s="1252">
        <v>29.800000000000001</v>
      </c>
      <c r="L1199" s="1252">
        <v>0</v>
      </c>
      <c r="M1199" s="1252">
        <v>0</v>
      </c>
      <c r="N1199" s="1252">
        <v>0</v>
      </c>
      <c r="O1199" s="1252">
        <v>0</v>
      </c>
      <c r="P1199" s="1252">
        <v>76.959999999999994</v>
      </c>
      <c r="Q1199" s="1252">
        <v>0</v>
      </c>
      <c r="R1199" s="1252">
        <v>0</v>
      </c>
      <c r="S1199" s="1252">
        <v>635.13999999999999</v>
      </c>
      <c r="T1199" s="1252">
        <v>0</v>
      </c>
      <c r="U1199" s="1251" t="s">
        <v>116</v>
      </c>
      <c r="V1199" s="1251" t="s">
        <v>397</v>
      </c>
      <c r="W1199" s="1251" t="s">
        <v>1966</v>
      </c>
      <c r="X1199" s="1251" t="s">
        <v>2042</v>
      </c>
      <c r="Y1199" s="1251">
        <v>620</v>
      </c>
      <c r="Z1199" s="1251">
        <v>5</v>
      </c>
      <c r="AA1199" s="1251" t="b">
        <v>1</v>
      </c>
    </row>
    <row r="1200" spans="1:27" ht="12">
      <c r="A1200" s="1251">
        <v>25</v>
      </c>
      <c r="B1200" s="1251">
        <v>200</v>
      </c>
      <c r="C1200" s="1251" t="s">
        <v>1687</v>
      </c>
      <c r="D1200" s="1251">
        <v>620503</v>
      </c>
      <c r="E1200" s="1251" t="s">
        <v>2081</v>
      </c>
      <c r="F1200" s="1251">
        <v>2020</v>
      </c>
      <c r="G1200" s="1252">
        <v>0</v>
      </c>
      <c r="H1200" s="1252">
        <v>0</v>
      </c>
      <c r="I1200" s="1252">
        <v>314.54000000000002</v>
      </c>
      <c r="J1200" s="1252">
        <v>7.2800000000000002</v>
      </c>
      <c r="K1200" s="1252">
        <v>0</v>
      </c>
      <c r="L1200" s="1252">
        <v>1147.74</v>
      </c>
      <c r="M1200" s="1252">
        <v>0</v>
      </c>
      <c r="N1200" s="1252">
        <v>11.789999999999999</v>
      </c>
      <c r="O1200" s="1252">
        <v>0</v>
      </c>
      <c r="P1200" s="1252">
        <v>0</v>
      </c>
      <c r="Q1200" s="1252">
        <v>0</v>
      </c>
      <c r="R1200" s="1252">
        <v>0</v>
      </c>
      <c r="S1200" s="1252">
        <v>1481.3499999999999</v>
      </c>
      <c r="T1200" s="1252">
        <v>0</v>
      </c>
      <c r="U1200" s="1251" t="s">
        <v>116</v>
      </c>
      <c r="V1200" s="1251" t="s">
        <v>397</v>
      </c>
      <c r="W1200" s="1251" t="s">
        <v>1966</v>
      </c>
      <c r="X1200" s="1251" t="s">
        <v>2042</v>
      </c>
      <c r="Y1200" s="1251">
        <v>620</v>
      </c>
      <c r="Z1200" s="1251">
        <v>5</v>
      </c>
      <c r="AA1200" s="1251" t="b">
        <v>1</v>
      </c>
    </row>
    <row r="1201" spans="1:27" ht="12">
      <c r="A1201" s="1251">
        <v>25</v>
      </c>
      <c r="B1201" s="1251">
        <v>200</v>
      </c>
      <c r="C1201" s="1251" t="s">
        <v>1687</v>
      </c>
      <c r="D1201" s="1251">
        <v>620504</v>
      </c>
      <c r="E1201" s="1251" t="s">
        <v>2054</v>
      </c>
      <c r="F1201" s="1251">
        <v>2020</v>
      </c>
      <c r="G1201" s="1252">
        <v>0</v>
      </c>
      <c r="H1201" s="1252">
        <v>0</v>
      </c>
      <c r="I1201" s="1252">
        <v>473.61000000000001</v>
      </c>
      <c r="J1201" s="1252">
        <v>135.74000000000001</v>
      </c>
      <c r="K1201" s="1252">
        <v>0</v>
      </c>
      <c r="L1201" s="1252">
        <v>0</v>
      </c>
      <c r="M1201" s="1252">
        <v>4.8300000000000001</v>
      </c>
      <c r="N1201" s="1252">
        <v>0</v>
      </c>
      <c r="O1201" s="1252">
        <v>0</v>
      </c>
      <c r="P1201" s="1252">
        <v>0</v>
      </c>
      <c r="Q1201" s="1252">
        <v>0</v>
      </c>
      <c r="R1201" s="1252">
        <v>168.63999999999999</v>
      </c>
      <c r="S1201" s="1252">
        <v>782.82000000000005</v>
      </c>
      <c r="T1201" s="1252">
        <v>0</v>
      </c>
      <c r="U1201" s="1251" t="s">
        <v>116</v>
      </c>
      <c r="V1201" s="1251" t="s">
        <v>397</v>
      </c>
      <c r="W1201" s="1251" t="s">
        <v>1966</v>
      </c>
      <c r="X1201" s="1251" t="s">
        <v>2042</v>
      </c>
      <c r="Y1201" s="1251">
        <v>620</v>
      </c>
      <c r="Z1201" s="1251">
        <v>5</v>
      </c>
      <c r="AA1201" s="1251" t="b">
        <v>1</v>
      </c>
    </row>
    <row r="1202" spans="1:27" ht="12">
      <c r="A1202" s="1251">
        <v>25</v>
      </c>
      <c r="B1202" s="1251">
        <v>200</v>
      </c>
      <c r="C1202" s="1251" t="s">
        <v>1687</v>
      </c>
      <c r="D1202" s="1251">
        <v>620506</v>
      </c>
      <c r="E1202" s="1251" t="s">
        <v>1970</v>
      </c>
      <c r="F1202" s="1251">
        <v>2020</v>
      </c>
      <c r="G1202" s="1252">
        <v>0</v>
      </c>
      <c r="H1202" s="1252">
        <v>0</v>
      </c>
      <c r="I1202" s="1252">
        <v>0</v>
      </c>
      <c r="J1202" s="1252">
        <v>0</v>
      </c>
      <c r="K1202" s="1252">
        <v>0</v>
      </c>
      <c r="L1202" s="1252">
        <v>0</v>
      </c>
      <c r="M1202" s="1252">
        <v>15.58</v>
      </c>
      <c r="N1202" s="1252">
        <v>355.72000000000003</v>
      </c>
      <c r="O1202" s="1252">
        <v>0</v>
      </c>
      <c r="P1202" s="1252">
        <v>0</v>
      </c>
      <c r="Q1202" s="1252">
        <v>0</v>
      </c>
      <c r="R1202" s="1252">
        <v>0</v>
      </c>
      <c r="S1202" s="1252">
        <v>371.30000000000001</v>
      </c>
      <c r="T1202" s="1252">
        <v>0</v>
      </c>
      <c r="U1202" s="1251" t="s">
        <v>116</v>
      </c>
      <c r="V1202" s="1251" t="s">
        <v>397</v>
      </c>
      <c r="W1202" s="1251" t="s">
        <v>1966</v>
      </c>
      <c r="X1202" s="1251" t="s">
        <v>2042</v>
      </c>
      <c r="Y1202" s="1251">
        <v>620</v>
      </c>
      <c r="Z1202" s="1251">
        <v>5</v>
      </c>
      <c r="AA1202" s="1251" t="b">
        <v>1</v>
      </c>
    </row>
    <row r="1203" spans="1:27" ht="12">
      <c r="A1203" s="1251">
        <v>25</v>
      </c>
      <c r="B1203" s="1251">
        <v>200</v>
      </c>
      <c r="C1203" s="1251" t="s">
        <v>1687</v>
      </c>
      <c r="D1203" s="1251">
        <v>620508</v>
      </c>
      <c r="E1203" s="1251" t="s">
        <v>2089</v>
      </c>
      <c r="F1203" s="1251">
        <v>2020</v>
      </c>
      <c r="G1203" s="1252">
        <v>0</v>
      </c>
      <c r="H1203" s="1252">
        <v>0</v>
      </c>
      <c r="I1203" s="1252">
        <v>0</v>
      </c>
      <c r="J1203" s="1252">
        <v>0</v>
      </c>
      <c r="K1203" s="1252">
        <v>0</v>
      </c>
      <c r="L1203" s="1252">
        <v>0</v>
      </c>
      <c r="M1203" s="1252">
        <v>-692.54999999999995</v>
      </c>
      <c r="N1203" s="1252">
        <v>0</v>
      </c>
      <c r="O1203" s="1252">
        <v>0</v>
      </c>
      <c r="P1203" s="1252">
        <v>0</v>
      </c>
      <c r="Q1203" s="1252">
        <v>0</v>
      </c>
      <c r="R1203" s="1252">
        <v>0</v>
      </c>
      <c r="S1203" s="1252">
        <v>-692.54999999999995</v>
      </c>
      <c r="T1203" s="1252">
        <v>0</v>
      </c>
      <c r="U1203" s="1251" t="s">
        <v>116</v>
      </c>
      <c r="V1203" s="1251" t="s">
        <v>397</v>
      </c>
      <c r="W1203" s="1251" t="s">
        <v>1966</v>
      </c>
      <c r="X1203" s="1251" t="s">
        <v>2042</v>
      </c>
      <c r="Y1203" s="1251">
        <v>620</v>
      </c>
      <c r="Z1203" s="1251">
        <v>5</v>
      </c>
      <c r="AA1203" s="1251" t="b">
        <v>1</v>
      </c>
    </row>
    <row r="1204" spans="1:27" ht="12">
      <c r="A1204" s="1251">
        <v>25</v>
      </c>
      <c r="B1204" s="1251">
        <v>200</v>
      </c>
      <c r="C1204" s="1251" t="s">
        <v>1687</v>
      </c>
      <c r="D1204" s="1251">
        <v>620511</v>
      </c>
      <c r="E1204" s="1251" t="s">
        <v>2055</v>
      </c>
      <c r="F1204" s="1251">
        <v>2020</v>
      </c>
      <c r="G1204" s="1252">
        <v>142.94</v>
      </c>
      <c r="H1204" s="1252">
        <v>0</v>
      </c>
      <c r="I1204" s="1252">
        <v>159.93000000000001</v>
      </c>
      <c r="J1204" s="1252">
        <v>69.900000000000006</v>
      </c>
      <c r="K1204" s="1252">
        <v>108.65000000000001</v>
      </c>
      <c r="L1204" s="1252">
        <v>123.69</v>
      </c>
      <c r="M1204" s="1252">
        <v>63.939999999999998</v>
      </c>
      <c r="N1204" s="1252">
        <v>0</v>
      </c>
      <c r="O1204" s="1252">
        <v>0</v>
      </c>
      <c r="P1204" s="1252">
        <v>0</v>
      </c>
      <c r="Q1204" s="1252">
        <v>0</v>
      </c>
      <c r="R1204" s="1252">
        <v>0</v>
      </c>
      <c r="S1204" s="1252">
        <v>669.04999999999995</v>
      </c>
      <c r="T1204" s="1252">
        <v>0</v>
      </c>
      <c r="U1204" s="1251" t="s">
        <v>116</v>
      </c>
      <c r="V1204" s="1251" t="s">
        <v>397</v>
      </c>
      <c r="W1204" s="1251" t="s">
        <v>1966</v>
      </c>
      <c r="X1204" s="1251" t="s">
        <v>2042</v>
      </c>
      <c r="Y1204" s="1251">
        <v>620</v>
      </c>
      <c r="Z1204" s="1251">
        <v>5</v>
      </c>
      <c r="AA1204" s="1251" t="b">
        <v>1</v>
      </c>
    </row>
    <row r="1205" spans="1:27" ht="12">
      <c r="A1205" s="1251">
        <v>25</v>
      </c>
      <c r="B1205" s="1251">
        <v>200</v>
      </c>
      <c r="C1205" s="1251" t="s">
        <v>1687</v>
      </c>
      <c r="D1205" s="1251">
        <v>620512</v>
      </c>
      <c r="E1205" s="1251" t="s">
        <v>1971</v>
      </c>
      <c r="F1205" s="1251">
        <v>2020</v>
      </c>
      <c r="G1205" s="1252">
        <v>0</v>
      </c>
      <c r="H1205" s="1252">
        <v>42.600000000000001</v>
      </c>
      <c r="I1205" s="1252">
        <v>348.75</v>
      </c>
      <c r="J1205" s="1252">
        <v>0</v>
      </c>
      <c r="K1205" s="1252">
        <v>0</v>
      </c>
      <c r="L1205" s="1252">
        <v>0</v>
      </c>
      <c r="M1205" s="1252">
        <v>0</v>
      </c>
      <c r="N1205" s="1252">
        <v>0</v>
      </c>
      <c r="O1205" s="1252">
        <v>0</v>
      </c>
      <c r="P1205" s="1252">
        <v>0</v>
      </c>
      <c r="Q1205" s="1252">
        <v>0</v>
      </c>
      <c r="R1205" s="1252">
        <v>0</v>
      </c>
      <c r="S1205" s="1252">
        <v>391.35000000000002</v>
      </c>
      <c r="T1205" s="1252">
        <v>0</v>
      </c>
      <c r="U1205" s="1251" t="s">
        <v>116</v>
      </c>
      <c r="V1205" s="1251" t="s">
        <v>397</v>
      </c>
      <c r="W1205" s="1251" t="s">
        <v>1966</v>
      </c>
      <c r="X1205" s="1251" t="s">
        <v>2042</v>
      </c>
      <c r="Y1205" s="1251">
        <v>620</v>
      </c>
      <c r="Z1205" s="1251">
        <v>5</v>
      </c>
      <c r="AA1205" s="1251" t="b">
        <v>1</v>
      </c>
    </row>
    <row r="1206" spans="1:27" ht="12">
      <c r="A1206" s="1251">
        <v>25</v>
      </c>
      <c r="B1206" s="1251">
        <v>200</v>
      </c>
      <c r="C1206" s="1251" t="s">
        <v>1687</v>
      </c>
      <c r="D1206" s="1251">
        <v>620513</v>
      </c>
      <c r="E1206" s="1251" t="s">
        <v>2056</v>
      </c>
      <c r="F1206" s="1251">
        <v>2020</v>
      </c>
      <c r="G1206" s="1252">
        <v>0</v>
      </c>
      <c r="H1206" s="1252">
        <v>38.659999999999997</v>
      </c>
      <c r="I1206" s="1252">
        <v>375.19999999999999</v>
      </c>
      <c r="J1206" s="1252">
        <v>0</v>
      </c>
      <c r="K1206" s="1252">
        <v>0</v>
      </c>
      <c r="L1206" s="1252">
        <v>0</v>
      </c>
      <c r="M1206" s="1252">
        <v>0</v>
      </c>
      <c r="N1206" s="1252">
        <v>0</v>
      </c>
      <c r="O1206" s="1252">
        <v>0</v>
      </c>
      <c r="P1206" s="1252">
        <v>0</v>
      </c>
      <c r="Q1206" s="1252">
        <v>0</v>
      </c>
      <c r="R1206" s="1252">
        <v>220.49000000000001</v>
      </c>
      <c r="S1206" s="1252">
        <v>634.35000000000002</v>
      </c>
      <c r="T1206" s="1252">
        <v>0</v>
      </c>
      <c r="U1206" s="1251" t="s">
        <v>116</v>
      </c>
      <c r="V1206" s="1251" t="s">
        <v>397</v>
      </c>
      <c r="W1206" s="1251" t="s">
        <v>1966</v>
      </c>
      <c r="X1206" s="1251" t="s">
        <v>2042</v>
      </c>
      <c r="Y1206" s="1251">
        <v>620</v>
      </c>
      <c r="Z1206" s="1251">
        <v>5</v>
      </c>
      <c r="AA1206" s="1251" t="b">
        <v>1</v>
      </c>
    </row>
    <row r="1207" spans="1:27" ht="12">
      <c r="A1207" s="1251">
        <v>25</v>
      </c>
      <c r="B1207" s="1251">
        <v>200</v>
      </c>
      <c r="C1207" s="1251" t="s">
        <v>1687</v>
      </c>
      <c r="D1207" s="1251">
        <v>620514</v>
      </c>
      <c r="E1207" s="1251" t="s">
        <v>1972</v>
      </c>
      <c r="F1207" s="1251">
        <v>2020</v>
      </c>
      <c r="G1207" s="1252">
        <v>0</v>
      </c>
      <c r="H1207" s="1252">
        <v>247.84</v>
      </c>
      <c r="I1207" s="1252">
        <v>5.96</v>
      </c>
      <c r="J1207" s="1252">
        <v>0</v>
      </c>
      <c r="K1207" s="1252">
        <v>0</v>
      </c>
      <c r="L1207" s="1252">
        <v>0</v>
      </c>
      <c r="M1207" s="1252">
        <v>44.719999999999999</v>
      </c>
      <c r="N1207" s="1252">
        <v>0</v>
      </c>
      <c r="O1207" s="1252">
        <v>448.80000000000001</v>
      </c>
      <c r="P1207" s="1252">
        <v>62.25</v>
      </c>
      <c r="Q1207" s="1252">
        <v>408.52999999999997</v>
      </c>
      <c r="R1207" s="1252">
        <v>13.85</v>
      </c>
      <c r="S1207" s="1252">
        <v>1231.9499999999998</v>
      </c>
      <c r="T1207" s="1252">
        <v>0</v>
      </c>
      <c r="U1207" s="1251" t="s">
        <v>116</v>
      </c>
      <c r="V1207" s="1251" t="s">
        <v>397</v>
      </c>
      <c r="W1207" s="1251" t="s">
        <v>1966</v>
      </c>
      <c r="X1207" s="1251" t="s">
        <v>2042</v>
      </c>
      <c r="Y1207" s="1251">
        <v>620</v>
      </c>
      <c r="Z1207" s="1251">
        <v>5</v>
      </c>
      <c r="AA1207" s="1251" t="b">
        <v>1</v>
      </c>
    </row>
    <row r="1208" spans="1:27" ht="12">
      <c r="A1208" s="1251">
        <v>25</v>
      </c>
      <c r="B1208" s="1251">
        <v>200</v>
      </c>
      <c r="C1208" s="1251" t="s">
        <v>1687</v>
      </c>
      <c r="D1208" s="1251">
        <v>620600</v>
      </c>
      <c r="E1208" s="1251" t="s">
        <v>1973</v>
      </c>
      <c r="F1208" s="1251">
        <v>2020</v>
      </c>
      <c r="G1208" s="1252">
        <v>0</v>
      </c>
      <c r="H1208" s="1252">
        <v>646.27999999999997</v>
      </c>
      <c r="I1208" s="1252">
        <v>0</v>
      </c>
      <c r="J1208" s="1252">
        <v>0</v>
      </c>
      <c r="K1208" s="1252">
        <v>0</v>
      </c>
      <c r="L1208" s="1252">
        <v>0</v>
      </c>
      <c r="M1208" s="1252">
        <v>0</v>
      </c>
      <c r="N1208" s="1252">
        <v>0</v>
      </c>
      <c r="O1208" s="1252">
        <v>0</v>
      </c>
      <c r="P1208" s="1252">
        <v>543.78999999999996</v>
      </c>
      <c r="Q1208" s="1252">
        <v>0</v>
      </c>
      <c r="R1208" s="1252">
        <v>0</v>
      </c>
      <c r="S1208" s="1252">
        <v>1190.0699999999999</v>
      </c>
      <c r="T1208" s="1252">
        <v>0</v>
      </c>
      <c r="U1208" s="1251" t="s">
        <v>116</v>
      </c>
      <c r="V1208" s="1251" t="s">
        <v>397</v>
      </c>
      <c r="W1208" s="1251" t="s">
        <v>1966</v>
      </c>
      <c r="X1208" s="1251" t="s">
        <v>2042</v>
      </c>
      <c r="Y1208" s="1251">
        <v>620</v>
      </c>
      <c r="Z1208" s="1251">
        <v>6</v>
      </c>
      <c r="AA1208" s="1251" t="b">
        <v>1</v>
      </c>
    </row>
    <row r="1209" spans="1:27" ht="12">
      <c r="A1209" s="1251">
        <v>25</v>
      </c>
      <c r="B1209" s="1251">
        <v>200</v>
      </c>
      <c r="C1209" s="1251" t="s">
        <v>1687</v>
      </c>
      <c r="D1209" s="1251">
        <v>620601</v>
      </c>
      <c r="E1209" s="1251" t="s">
        <v>1974</v>
      </c>
      <c r="F1209" s="1251">
        <v>2020</v>
      </c>
      <c r="G1209" s="1252">
        <v>289.37</v>
      </c>
      <c r="H1209" s="1252">
        <v>-19.969999999999999</v>
      </c>
      <c r="I1209" s="1252">
        <v>0</v>
      </c>
      <c r="J1209" s="1252">
        <v>0</v>
      </c>
      <c r="K1209" s="1252">
        <v>0</v>
      </c>
      <c r="L1209" s="1252">
        <v>0</v>
      </c>
      <c r="M1209" s="1252">
        <v>0</v>
      </c>
      <c r="N1209" s="1252">
        <v>0</v>
      </c>
      <c r="O1209" s="1252">
        <v>0</v>
      </c>
      <c r="P1209" s="1252">
        <v>1028.72</v>
      </c>
      <c r="Q1209" s="1252">
        <v>0</v>
      </c>
      <c r="R1209" s="1252">
        <v>221.86000000000001</v>
      </c>
      <c r="S1209" s="1252">
        <v>1519.98</v>
      </c>
      <c r="T1209" s="1252">
        <v>0</v>
      </c>
      <c r="U1209" s="1251" t="s">
        <v>116</v>
      </c>
      <c r="V1209" s="1251" t="s">
        <v>397</v>
      </c>
      <c r="W1209" s="1251" t="s">
        <v>1966</v>
      </c>
      <c r="X1209" s="1251" t="s">
        <v>2042</v>
      </c>
      <c r="Y1209" s="1251">
        <v>620</v>
      </c>
      <c r="Z1209" s="1251">
        <v>6</v>
      </c>
      <c r="AA1209" s="1251" t="b">
        <v>1</v>
      </c>
    </row>
    <row r="1210" spans="1:27" ht="12">
      <c r="A1210" s="1251">
        <v>25</v>
      </c>
      <c r="B1210" s="1251">
        <v>200</v>
      </c>
      <c r="C1210" s="1251" t="s">
        <v>1687</v>
      </c>
      <c r="D1210" s="1251">
        <v>620602</v>
      </c>
      <c r="E1210" s="1251" t="s">
        <v>1975</v>
      </c>
      <c r="F1210" s="1251">
        <v>2020</v>
      </c>
      <c r="G1210" s="1252">
        <v>272.60000000000002</v>
      </c>
      <c r="H1210" s="1252">
        <v>0</v>
      </c>
      <c r="I1210" s="1252">
        <v>316.16000000000003</v>
      </c>
      <c r="J1210" s="1252">
        <v>1159.1600000000001</v>
      </c>
      <c r="K1210" s="1252">
        <v>0</v>
      </c>
      <c r="L1210" s="1252">
        <v>0</v>
      </c>
      <c r="M1210" s="1252">
        <v>227.41999999999999</v>
      </c>
      <c r="N1210" s="1252">
        <v>24.73</v>
      </c>
      <c r="O1210" s="1252">
        <v>0</v>
      </c>
      <c r="P1210" s="1252">
        <v>0</v>
      </c>
      <c r="Q1210" s="1252">
        <v>0</v>
      </c>
      <c r="R1210" s="1252">
        <v>0</v>
      </c>
      <c r="S1210" s="1252">
        <v>2000.0700000000002</v>
      </c>
      <c r="T1210" s="1252">
        <v>0</v>
      </c>
      <c r="U1210" s="1251" t="s">
        <v>116</v>
      </c>
      <c r="V1210" s="1251" t="s">
        <v>397</v>
      </c>
      <c r="W1210" s="1251" t="s">
        <v>1966</v>
      </c>
      <c r="X1210" s="1251" t="s">
        <v>2042</v>
      </c>
      <c r="Y1210" s="1251">
        <v>620</v>
      </c>
      <c r="Z1210" s="1251">
        <v>6</v>
      </c>
      <c r="AA1210" s="1251" t="b">
        <v>1</v>
      </c>
    </row>
    <row r="1211" spans="1:27" ht="12">
      <c r="A1211" s="1251">
        <v>25</v>
      </c>
      <c r="B1211" s="1251">
        <v>200</v>
      </c>
      <c r="C1211" s="1251" t="s">
        <v>1687</v>
      </c>
      <c r="D1211" s="1251">
        <v>620603</v>
      </c>
      <c r="E1211" s="1251" t="s">
        <v>2057</v>
      </c>
      <c r="F1211" s="1251">
        <v>2020</v>
      </c>
      <c r="G1211" s="1252">
        <v>26.739999999999998</v>
      </c>
      <c r="H1211" s="1252">
        <v>0</v>
      </c>
      <c r="I1211" s="1252">
        <v>0</v>
      </c>
      <c r="J1211" s="1252">
        <v>0</v>
      </c>
      <c r="K1211" s="1252">
        <v>0</v>
      </c>
      <c r="L1211" s="1252">
        <v>0</v>
      </c>
      <c r="M1211" s="1252">
        <v>0</v>
      </c>
      <c r="N1211" s="1252">
        <v>0</v>
      </c>
      <c r="O1211" s="1252">
        <v>0</v>
      </c>
      <c r="P1211" s="1252">
        <v>0</v>
      </c>
      <c r="Q1211" s="1252">
        <v>0</v>
      </c>
      <c r="R1211" s="1252">
        <v>0</v>
      </c>
      <c r="S1211" s="1252">
        <v>26.739999999999998</v>
      </c>
      <c r="T1211" s="1252">
        <v>0</v>
      </c>
      <c r="U1211" s="1251" t="s">
        <v>116</v>
      </c>
      <c r="V1211" s="1251" t="s">
        <v>397</v>
      </c>
      <c r="W1211" s="1251" t="s">
        <v>1966</v>
      </c>
      <c r="X1211" s="1251" t="s">
        <v>2042</v>
      </c>
      <c r="Y1211" s="1251">
        <v>620</v>
      </c>
      <c r="Z1211" s="1251">
        <v>6</v>
      </c>
      <c r="AA1211" s="1251" t="b">
        <v>1</v>
      </c>
    </row>
    <row r="1212" spans="1:27" ht="12">
      <c r="A1212" s="1251">
        <v>25</v>
      </c>
      <c r="B1212" s="1251">
        <v>200</v>
      </c>
      <c r="C1212" s="1251" t="s">
        <v>1687</v>
      </c>
      <c r="D1212" s="1251">
        <v>620604</v>
      </c>
      <c r="E1212" s="1251" t="s">
        <v>1976</v>
      </c>
      <c r="F1212" s="1251">
        <v>2020</v>
      </c>
      <c r="G1212" s="1252">
        <v>1947.48</v>
      </c>
      <c r="H1212" s="1252">
        <v>-257.13</v>
      </c>
      <c r="I1212" s="1252">
        <v>0</v>
      </c>
      <c r="J1212" s="1252">
        <v>0</v>
      </c>
      <c r="K1212" s="1252">
        <v>0</v>
      </c>
      <c r="L1212" s="1252">
        <v>0</v>
      </c>
      <c r="M1212" s="1252">
        <v>0</v>
      </c>
      <c r="N1212" s="1252">
        <v>0</v>
      </c>
      <c r="O1212" s="1252">
        <v>0</v>
      </c>
      <c r="P1212" s="1252">
        <v>1281.4200000000001</v>
      </c>
      <c r="Q1212" s="1252">
        <v>320.30000000000001</v>
      </c>
      <c r="R1212" s="1252">
        <v>189.15000000000001</v>
      </c>
      <c r="S1212" s="1252">
        <v>3481.2200000000003</v>
      </c>
      <c r="T1212" s="1252">
        <v>0</v>
      </c>
      <c r="U1212" s="1251" t="s">
        <v>116</v>
      </c>
      <c r="V1212" s="1251" t="s">
        <v>397</v>
      </c>
      <c r="W1212" s="1251" t="s">
        <v>1966</v>
      </c>
      <c r="X1212" s="1251" t="s">
        <v>2042</v>
      </c>
      <c r="Y1212" s="1251">
        <v>620</v>
      </c>
      <c r="Z1212" s="1251">
        <v>6</v>
      </c>
      <c r="AA1212" s="1251" t="b">
        <v>1</v>
      </c>
    </row>
    <row r="1213" spans="1:27" ht="12">
      <c r="A1213" s="1251">
        <v>25</v>
      </c>
      <c r="B1213" s="1251">
        <v>200</v>
      </c>
      <c r="C1213" s="1251" t="s">
        <v>1687</v>
      </c>
      <c r="D1213" s="1251">
        <v>620606</v>
      </c>
      <c r="E1213" s="1251" t="s">
        <v>2237</v>
      </c>
      <c r="F1213" s="1251">
        <v>2020</v>
      </c>
      <c r="G1213" s="1252">
        <v>1136.78</v>
      </c>
      <c r="H1213" s="1252">
        <v>0</v>
      </c>
      <c r="I1213" s="1252">
        <v>0</v>
      </c>
      <c r="J1213" s="1252">
        <v>-5344.5</v>
      </c>
      <c r="K1213" s="1252">
        <v>0</v>
      </c>
      <c r="L1213" s="1252">
        <v>0</v>
      </c>
      <c r="M1213" s="1252">
        <v>0</v>
      </c>
      <c r="N1213" s="1252">
        <v>0</v>
      </c>
      <c r="O1213" s="1252">
        <v>0</v>
      </c>
      <c r="P1213" s="1252">
        <v>0</v>
      </c>
      <c r="Q1213" s="1252">
        <v>0</v>
      </c>
      <c r="R1213" s="1252">
        <v>0</v>
      </c>
      <c r="S1213" s="1252">
        <v>-4207.7200000000003</v>
      </c>
      <c r="T1213" s="1252">
        <v>0</v>
      </c>
      <c r="U1213" s="1251" t="s">
        <v>116</v>
      </c>
      <c r="V1213" s="1251" t="s">
        <v>397</v>
      </c>
      <c r="W1213" s="1251" t="s">
        <v>1966</v>
      </c>
      <c r="X1213" s="1251" t="s">
        <v>2042</v>
      </c>
      <c r="Y1213" s="1251">
        <v>620</v>
      </c>
      <c r="Z1213" s="1251">
        <v>6</v>
      </c>
      <c r="AA1213" s="1251" t="b">
        <v>1</v>
      </c>
    </row>
    <row r="1214" spans="1:27" ht="12">
      <c r="A1214" s="1251">
        <v>25</v>
      </c>
      <c r="B1214" s="1251">
        <v>200</v>
      </c>
      <c r="C1214" s="1251" t="s">
        <v>1687</v>
      </c>
      <c r="D1214" s="1251">
        <v>620611</v>
      </c>
      <c r="E1214" s="1251" t="s">
        <v>1977</v>
      </c>
      <c r="F1214" s="1251">
        <v>2020</v>
      </c>
      <c r="G1214" s="1252">
        <v>0</v>
      </c>
      <c r="H1214" s="1252">
        <v>0</v>
      </c>
      <c r="I1214" s="1252">
        <v>85.299999999999997</v>
      </c>
      <c r="J1214" s="1252">
        <v>0</v>
      </c>
      <c r="K1214" s="1252">
        <v>0</v>
      </c>
      <c r="L1214" s="1252">
        <v>0</v>
      </c>
      <c r="M1214" s="1252">
        <v>48.259999999999998</v>
      </c>
      <c r="N1214" s="1252">
        <v>0</v>
      </c>
      <c r="O1214" s="1252">
        <v>53.32</v>
      </c>
      <c r="P1214" s="1252">
        <v>0</v>
      </c>
      <c r="Q1214" s="1252">
        <v>0</v>
      </c>
      <c r="R1214" s="1252">
        <v>665.16999999999996</v>
      </c>
      <c r="S1214" s="1252">
        <v>852.04999999999995</v>
      </c>
      <c r="T1214" s="1252">
        <v>0</v>
      </c>
      <c r="U1214" s="1251" t="s">
        <v>116</v>
      </c>
      <c r="V1214" s="1251" t="s">
        <v>397</v>
      </c>
      <c r="W1214" s="1251" t="s">
        <v>1966</v>
      </c>
      <c r="X1214" s="1251" t="s">
        <v>2042</v>
      </c>
      <c r="Y1214" s="1251">
        <v>620</v>
      </c>
      <c r="Z1214" s="1251">
        <v>6</v>
      </c>
      <c r="AA1214" s="1251" t="b">
        <v>1</v>
      </c>
    </row>
    <row r="1215" spans="1:27" ht="12">
      <c r="A1215" s="1251">
        <v>25</v>
      </c>
      <c r="B1215" s="1251">
        <v>200</v>
      </c>
      <c r="C1215" s="1251" t="s">
        <v>1687</v>
      </c>
      <c r="D1215" s="1251">
        <v>620612</v>
      </c>
      <c r="E1215" s="1251" t="s">
        <v>1978</v>
      </c>
      <c r="F1215" s="1251">
        <v>2020</v>
      </c>
      <c r="G1215" s="1252">
        <v>25.559999999999999</v>
      </c>
      <c r="H1215" s="1252">
        <v>0</v>
      </c>
      <c r="I1215" s="1252">
        <v>214.22999999999999</v>
      </c>
      <c r="J1215" s="1252">
        <v>0</v>
      </c>
      <c r="K1215" s="1252">
        <v>0</v>
      </c>
      <c r="L1215" s="1252">
        <v>0</v>
      </c>
      <c r="M1215" s="1252">
        <v>0</v>
      </c>
      <c r="N1215" s="1252">
        <v>0</v>
      </c>
      <c r="O1215" s="1252">
        <v>0</v>
      </c>
      <c r="P1215" s="1252">
        <v>0</v>
      </c>
      <c r="Q1215" s="1252">
        <v>0</v>
      </c>
      <c r="R1215" s="1252">
        <v>0</v>
      </c>
      <c r="S1215" s="1252">
        <v>239.78999999999999</v>
      </c>
      <c r="T1215" s="1252">
        <v>0</v>
      </c>
      <c r="U1215" s="1251" t="s">
        <v>116</v>
      </c>
      <c r="V1215" s="1251" t="s">
        <v>397</v>
      </c>
      <c r="W1215" s="1251" t="s">
        <v>1966</v>
      </c>
      <c r="X1215" s="1251" t="s">
        <v>2042</v>
      </c>
      <c r="Y1215" s="1251">
        <v>620</v>
      </c>
      <c r="Z1215" s="1251">
        <v>6</v>
      </c>
      <c r="AA1215" s="1251" t="b">
        <v>1</v>
      </c>
    </row>
    <row r="1216" spans="1:27" ht="12">
      <c r="A1216" s="1251">
        <v>25</v>
      </c>
      <c r="B1216" s="1251">
        <v>200</v>
      </c>
      <c r="C1216" s="1251" t="s">
        <v>1687</v>
      </c>
      <c r="D1216" s="1251">
        <v>620613</v>
      </c>
      <c r="E1216" s="1251" t="s">
        <v>1979</v>
      </c>
      <c r="F1216" s="1251">
        <v>2020</v>
      </c>
      <c r="G1216" s="1252">
        <v>0</v>
      </c>
      <c r="H1216" s="1252">
        <v>29.949999999999999</v>
      </c>
      <c r="I1216" s="1252">
        <v>199.91999999999999</v>
      </c>
      <c r="J1216" s="1252">
        <v>0</v>
      </c>
      <c r="K1216" s="1252">
        <v>0</v>
      </c>
      <c r="L1216" s="1252">
        <v>0</v>
      </c>
      <c r="M1216" s="1252">
        <v>0</v>
      </c>
      <c r="N1216" s="1252">
        <v>0</v>
      </c>
      <c r="O1216" s="1252">
        <v>0</v>
      </c>
      <c r="P1216" s="1252">
        <v>0</v>
      </c>
      <c r="Q1216" s="1252">
        <v>0</v>
      </c>
      <c r="R1216" s="1252">
        <v>0</v>
      </c>
      <c r="S1216" s="1252">
        <v>229.86999999999998</v>
      </c>
      <c r="T1216" s="1252">
        <v>0</v>
      </c>
      <c r="U1216" s="1251" t="s">
        <v>116</v>
      </c>
      <c r="V1216" s="1251" t="s">
        <v>397</v>
      </c>
      <c r="W1216" s="1251" t="s">
        <v>1966</v>
      </c>
      <c r="X1216" s="1251" t="s">
        <v>2042</v>
      </c>
      <c r="Y1216" s="1251">
        <v>620</v>
      </c>
      <c r="Z1216" s="1251">
        <v>6</v>
      </c>
      <c r="AA1216" s="1251" t="b">
        <v>1</v>
      </c>
    </row>
    <row r="1217" spans="1:27" ht="12">
      <c r="A1217" s="1251">
        <v>25</v>
      </c>
      <c r="B1217" s="1251">
        <v>200</v>
      </c>
      <c r="C1217" s="1251" t="s">
        <v>1687</v>
      </c>
      <c r="D1217" s="1251">
        <v>620614</v>
      </c>
      <c r="E1217" s="1251" t="s">
        <v>1980</v>
      </c>
      <c r="F1217" s="1251">
        <v>2020</v>
      </c>
      <c r="G1217" s="1252">
        <v>12.779999999999999</v>
      </c>
      <c r="H1217" s="1252">
        <v>0</v>
      </c>
      <c r="I1217" s="1252">
        <v>304.04000000000002</v>
      </c>
      <c r="J1217" s="1252">
        <v>0</v>
      </c>
      <c r="K1217" s="1252">
        <v>0</v>
      </c>
      <c r="L1217" s="1252">
        <v>0</v>
      </c>
      <c r="M1217" s="1252">
        <v>0</v>
      </c>
      <c r="N1217" s="1252">
        <v>0</v>
      </c>
      <c r="O1217" s="1252">
        <v>0</v>
      </c>
      <c r="P1217" s="1252">
        <v>0</v>
      </c>
      <c r="Q1217" s="1252">
        <v>90.480000000000004</v>
      </c>
      <c r="R1217" s="1252">
        <v>0</v>
      </c>
      <c r="S1217" s="1252">
        <v>407.30000000000001</v>
      </c>
      <c r="T1217" s="1252">
        <v>0</v>
      </c>
      <c r="U1217" s="1251" t="s">
        <v>116</v>
      </c>
      <c r="V1217" s="1251" t="s">
        <v>397</v>
      </c>
      <c r="W1217" s="1251" t="s">
        <v>1966</v>
      </c>
      <c r="X1217" s="1251" t="s">
        <v>2042</v>
      </c>
      <c r="Y1217" s="1251">
        <v>620</v>
      </c>
      <c r="Z1217" s="1251">
        <v>6</v>
      </c>
      <c r="AA1217" s="1251" t="b">
        <v>1</v>
      </c>
    </row>
    <row r="1218" spans="1:27" ht="12">
      <c r="A1218" s="1251">
        <v>25</v>
      </c>
      <c r="B1218" s="1251">
        <v>200</v>
      </c>
      <c r="C1218" s="1251" t="s">
        <v>1687</v>
      </c>
      <c r="D1218" s="1251">
        <v>635300</v>
      </c>
      <c r="E1218" s="1251" t="s">
        <v>1981</v>
      </c>
      <c r="F1218" s="1251">
        <v>2020</v>
      </c>
      <c r="G1218" s="1252">
        <v>3876</v>
      </c>
      <c r="H1218" s="1252">
        <v>6582</v>
      </c>
      <c r="I1218" s="1252">
        <v>2491.5100000000002</v>
      </c>
      <c r="J1218" s="1252">
        <v>17748</v>
      </c>
      <c r="K1218" s="1252">
        <v>6355.1700000000001</v>
      </c>
      <c r="L1218" s="1252">
        <v>4025.8499999999999</v>
      </c>
      <c r="M1218" s="1252">
        <v>8011</v>
      </c>
      <c r="N1218" s="1252">
        <v>3645</v>
      </c>
      <c r="O1218" s="1252">
        <v>10955</v>
      </c>
      <c r="P1218" s="1252">
        <v>13140.129999999999</v>
      </c>
      <c r="Q1218" s="1252">
        <v>3006</v>
      </c>
      <c r="R1218" s="1252">
        <v>2034</v>
      </c>
      <c r="S1218" s="1252">
        <v>81869.660000000003</v>
      </c>
      <c r="T1218" s="1252">
        <v>0</v>
      </c>
      <c r="U1218" s="1251" t="s">
        <v>116</v>
      </c>
      <c r="V1218" s="1251" t="s">
        <v>397</v>
      </c>
      <c r="W1218" s="1251" t="s">
        <v>1982</v>
      </c>
      <c r="X1218" s="1251" t="s">
        <v>2042</v>
      </c>
      <c r="Y1218" s="1251">
        <v>635</v>
      </c>
      <c r="Z1218" s="1251">
        <v>3</v>
      </c>
      <c r="AA1218" s="1251" t="b">
        <v>1</v>
      </c>
    </row>
    <row r="1219" spans="1:27" ht="12">
      <c r="A1219" s="1251">
        <v>25</v>
      </c>
      <c r="B1219" s="1251">
        <v>200</v>
      </c>
      <c r="C1219" s="1251" t="s">
        <v>1687</v>
      </c>
      <c r="D1219" s="1251">
        <v>636100</v>
      </c>
      <c r="E1219" s="1251" t="s">
        <v>1983</v>
      </c>
      <c r="F1219" s="1251">
        <v>2020</v>
      </c>
      <c r="G1219" s="1252">
        <v>175</v>
      </c>
      <c r="H1219" s="1252">
        <v>175</v>
      </c>
      <c r="I1219" s="1252">
        <v>175</v>
      </c>
      <c r="J1219" s="1252">
        <v>0</v>
      </c>
      <c r="K1219" s="1252">
        <v>175</v>
      </c>
      <c r="L1219" s="1252">
        <v>275</v>
      </c>
      <c r="M1219" s="1252">
        <v>295</v>
      </c>
      <c r="N1219" s="1252">
        <v>225</v>
      </c>
      <c r="O1219" s="1252">
        <v>225</v>
      </c>
      <c r="P1219" s="1252">
        <v>121.3</v>
      </c>
      <c r="Q1219" s="1252">
        <v>175</v>
      </c>
      <c r="R1219" s="1252">
        <v>175</v>
      </c>
      <c r="S1219" s="1252">
        <v>2191.3000000000002</v>
      </c>
      <c r="T1219" s="1252">
        <v>0</v>
      </c>
      <c r="U1219" s="1251" t="s">
        <v>116</v>
      </c>
      <c r="V1219" s="1251" t="s">
        <v>397</v>
      </c>
      <c r="W1219" s="1251" t="s">
        <v>1984</v>
      </c>
      <c r="X1219" s="1251" t="s">
        <v>2042</v>
      </c>
      <c r="Y1219" s="1251">
        <v>636</v>
      </c>
      <c r="Z1219" s="1251">
        <v>1</v>
      </c>
      <c r="AA1219" s="1251" t="b">
        <v>1</v>
      </c>
    </row>
    <row r="1220" spans="1:27" ht="12">
      <c r="A1220" s="1251">
        <v>25</v>
      </c>
      <c r="B1220" s="1251">
        <v>200</v>
      </c>
      <c r="C1220" s="1251" t="s">
        <v>1687</v>
      </c>
      <c r="D1220" s="1251">
        <v>636200</v>
      </c>
      <c r="E1220" s="1251" t="s">
        <v>1985</v>
      </c>
      <c r="F1220" s="1251">
        <v>2020</v>
      </c>
      <c r="G1220" s="1252">
        <v>929</v>
      </c>
      <c r="H1220" s="1252">
        <v>-1604</v>
      </c>
      <c r="I1220" s="1252">
        <v>2184</v>
      </c>
      <c r="J1220" s="1252">
        <v>4741.4499999999998</v>
      </c>
      <c r="K1220" s="1252">
        <v>-1517.0699999999999</v>
      </c>
      <c r="L1220" s="1252">
        <v>8740</v>
      </c>
      <c r="M1220" s="1252">
        <v>0</v>
      </c>
      <c r="N1220" s="1252">
        <v>0</v>
      </c>
      <c r="O1220" s="1252">
        <v>0</v>
      </c>
      <c r="P1220" s="1252">
        <v>496.51999999999998</v>
      </c>
      <c r="Q1220" s="1252">
        <v>29000</v>
      </c>
      <c r="R1220" s="1252">
        <v>0</v>
      </c>
      <c r="S1220" s="1252">
        <v>42969.900000000001</v>
      </c>
      <c r="T1220" s="1252">
        <v>0</v>
      </c>
      <c r="U1220" s="1251" t="s">
        <v>116</v>
      </c>
      <c r="V1220" s="1251" t="s">
        <v>397</v>
      </c>
      <c r="W1220" s="1251" t="s">
        <v>1986</v>
      </c>
      <c r="X1220" s="1251" t="s">
        <v>2042</v>
      </c>
      <c r="Y1220" s="1251">
        <v>636</v>
      </c>
      <c r="Z1220" s="1251">
        <v>2</v>
      </c>
      <c r="AA1220" s="1251" t="b">
        <v>1</v>
      </c>
    </row>
    <row r="1221" spans="1:27" ht="12">
      <c r="A1221" s="1251">
        <v>25</v>
      </c>
      <c r="B1221" s="1251">
        <v>200</v>
      </c>
      <c r="C1221" s="1251" t="s">
        <v>1687</v>
      </c>
      <c r="D1221" s="1251">
        <v>636300</v>
      </c>
      <c r="E1221" s="1251" t="s">
        <v>1987</v>
      </c>
      <c r="F1221" s="1251">
        <v>2020</v>
      </c>
      <c r="G1221" s="1252">
        <v>39574.330000000002</v>
      </c>
      <c r="H1221" s="1252">
        <v>32643.040000000001</v>
      </c>
      <c r="I1221" s="1252">
        <v>32643.040000000001</v>
      </c>
      <c r="J1221" s="1252">
        <v>39574.330000000002</v>
      </c>
      <c r="K1221" s="1252">
        <v>32643.040000000001</v>
      </c>
      <c r="L1221" s="1252">
        <v>39871.019999999997</v>
      </c>
      <c r="M1221" s="1252">
        <v>32643.040000000001</v>
      </c>
      <c r="N1221" s="1252">
        <v>33106.860000000001</v>
      </c>
      <c r="O1221" s="1252">
        <v>40800.519999999997</v>
      </c>
      <c r="P1221" s="1252">
        <v>39574.330000000002</v>
      </c>
      <c r="Q1221" s="1252">
        <v>32643.040000000001</v>
      </c>
      <c r="R1221" s="1252">
        <v>39574.330000000002</v>
      </c>
      <c r="S1221" s="1252">
        <v>435290.92000000004</v>
      </c>
      <c r="T1221" s="1252">
        <v>0</v>
      </c>
      <c r="U1221" s="1251" t="s">
        <v>116</v>
      </c>
      <c r="V1221" s="1251" t="s">
        <v>397</v>
      </c>
      <c r="W1221" s="1251" t="s">
        <v>1984</v>
      </c>
      <c r="X1221" s="1251" t="s">
        <v>2042</v>
      </c>
      <c r="Y1221" s="1251">
        <v>636</v>
      </c>
      <c r="Z1221" s="1251">
        <v>3</v>
      </c>
      <c r="AA1221" s="1251" t="b">
        <v>1</v>
      </c>
    </row>
    <row r="1222" spans="1:27" ht="12">
      <c r="A1222" s="1251">
        <v>25</v>
      </c>
      <c r="B1222" s="1251">
        <v>200</v>
      </c>
      <c r="C1222" s="1251" t="s">
        <v>1687</v>
      </c>
      <c r="D1222" s="1251">
        <v>636400</v>
      </c>
      <c r="E1222" s="1251" t="s">
        <v>1988</v>
      </c>
      <c r="F1222" s="1251">
        <v>2020</v>
      </c>
      <c r="G1222" s="1252">
        <v>0</v>
      </c>
      <c r="H1222" s="1252">
        <v>0</v>
      </c>
      <c r="I1222" s="1252">
        <v>-10736.67</v>
      </c>
      <c r="J1222" s="1252">
        <v>0</v>
      </c>
      <c r="K1222" s="1252">
        <v>0</v>
      </c>
      <c r="L1222" s="1252">
        <v>1760</v>
      </c>
      <c r="M1222" s="1252">
        <v>279</v>
      </c>
      <c r="N1222" s="1252">
        <v>0</v>
      </c>
      <c r="O1222" s="1252">
        <v>0</v>
      </c>
      <c r="P1222" s="1252">
        <v>0</v>
      </c>
      <c r="Q1222" s="1252">
        <v>0</v>
      </c>
      <c r="R1222" s="1252">
        <v>6856.8500000000004</v>
      </c>
      <c r="S1222" s="1252">
        <v>-1840.8199999999997</v>
      </c>
      <c r="T1222" s="1252">
        <v>0</v>
      </c>
      <c r="U1222" s="1251" t="s">
        <v>116</v>
      </c>
      <c r="V1222" s="1251" t="s">
        <v>397</v>
      </c>
      <c r="W1222" s="1251" t="s">
        <v>1986</v>
      </c>
      <c r="X1222" s="1251" t="s">
        <v>2042</v>
      </c>
      <c r="Y1222" s="1251">
        <v>636</v>
      </c>
      <c r="Z1222" s="1251">
        <v>4</v>
      </c>
      <c r="AA1222" s="1251" t="b">
        <v>1</v>
      </c>
    </row>
    <row r="1223" spans="1:27" ht="12">
      <c r="A1223" s="1251">
        <v>25</v>
      </c>
      <c r="B1223" s="1251">
        <v>200</v>
      </c>
      <c r="C1223" s="1251" t="s">
        <v>1687</v>
      </c>
      <c r="D1223" s="1251">
        <v>636500</v>
      </c>
      <c r="E1223" s="1251" t="s">
        <v>2062</v>
      </c>
      <c r="F1223" s="1251">
        <v>2020</v>
      </c>
      <c r="G1223" s="1252">
        <v>0</v>
      </c>
      <c r="H1223" s="1252">
        <v>0</v>
      </c>
      <c r="I1223" s="1252">
        <v>0</v>
      </c>
      <c r="J1223" s="1252">
        <v>0</v>
      </c>
      <c r="K1223" s="1252">
        <v>0</v>
      </c>
      <c r="L1223" s="1252">
        <v>0</v>
      </c>
      <c r="M1223" s="1252">
        <v>0</v>
      </c>
      <c r="N1223" s="1252">
        <v>0</v>
      </c>
      <c r="O1223" s="1252">
        <v>810.35000000000002</v>
      </c>
      <c r="P1223" s="1252">
        <v>0</v>
      </c>
      <c r="Q1223" s="1252">
        <v>0</v>
      </c>
      <c r="R1223" s="1252">
        <v>0</v>
      </c>
      <c r="S1223" s="1252">
        <v>810.35000000000002</v>
      </c>
      <c r="T1223" s="1252">
        <v>0</v>
      </c>
      <c r="U1223" s="1251" t="s">
        <v>116</v>
      </c>
      <c r="V1223" s="1251" t="s">
        <v>397</v>
      </c>
      <c r="W1223" s="1251" t="s">
        <v>1984</v>
      </c>
      <c r="X1223" s="1251" t="s">
        <v>2042</v>
      </c>
      <c r="Y1223" s="1251">
        <v>636</v>
      </c>
      <c r="Z1223" s="1251">
        <v>5</v>
      </c>
      <c r="AA1223" s="1251" t="b">
        <v>1</v>
      </c>
    </row>
    <row r="1224" spans="1:27" ht="12">
      <c r="A1224" s="1251">
        <v>25</v>
      </c>
      <c r="B1224" s="1251">
        <v>200</v>
      </c>
      <c r="C1224" s="1251" t="s">
        <v>1687</v>
      </c>
      <c r="D1224" s="1251">
        <v>636503</v>
      </c>
      <c r="E1224" s="1251" t="s">
        <v>1989</v>
      </c>
      <c r="F1224" s="1251">
        <v>2020</v>
      </c>
      <c r="G1224" s="1252">
        <v>27.649999999999999</v>
      </c>
      <c r="H1224" s="1252">
        <v>322.05000000000001</v>
      </c>
      <c r="I1224" s="1252">
        <v>158.34</v>
      </c>
      <c r="J1224" s="1252">
        <v>143.99000000000001</v>
      </c>
      <c r="K1224" s="1252">
        <v>138.53</v>
      </c>
      <c r="L1224" s="1252">
        <v>143.13</v>
      </c>
      <c r="M1224" s="1252">
        <v>174.78</v>
      </c>
      <c r="N1224" s="1252">
        <v>250.34999999999999</v>
      </c>
      <c r="O1224" s="1252">
        <v>234.41</v>
      </c>
      <c r="P1224" s="1252">
        <v>188.75</v>
      </c>
      <c r="Q1224" s="1252">
        <v>231.02000000000001</v>
      </c>
      <c r="R1224" s="1252">
        <v>125.28</v>
      </c>
      <c r="S1224" s="1252">
        <v>2138.2800000000002</v>
      </c>
      <c r="T1224" s="1252">
        <v>0</v>
      </c>
      <c r="U1224" s="1251" t="s">
        <v>116</v>
      </c>
      <c r="V1224" s="1251" t="s">
        <v>397</v>
      </c>
      <c r="W1224" s="1251" t="s">
        <v>1984</v>
      </c>
      <c r="X1224" s="1251" t="s">
        <v>2042</v>
      </c>
      <c r="Y1224" s="1251">
        <v>636</v>
      </c>
      <c r="Z1224" s="1251">
        <v>5</v>
      </c>
      <c r="AA1224" s="1251" t="b">
        <v>1</v>
      </c>
    </row>
    <row r="1225" spans="1:27" ht="12">
      <c r="A1225" s="1251">
        <v>25</v>
      </c>
      <c r="B1225" s="1251">
        <v>200</v>
      </c>
      <c r="C1225" s="1251" t="s">
        <v>1687</v>
      </c>
      <c r="D1225" s="1251">
        <v>636600</v>
      </c>
      <c r="E1225" s="1251" t="s">
        <v>1990</v>
      </c>
      <c r="F1225" s="1251">
        <v>2020</v>
      </c>
      <c r="G1225" s="1252">
        <v>610.30999999999995</v>
      </c>
      <c r="H1225" s="1252">
        <v>38.689999999999998</v>
      </c>
      <c r="I1225" s="1252">
        <v>0</v>
      </c>
      <c r="J1225" s="1252">
        <v>4830.79</v>
      </c>
      <c r="K1225" s="1252">
        <v>0</v>
      </c>
      <c r="L1225" s="1252">
        <v>0</v>
      </c>
      <c r="M1225" s="1252">
        <v>0</v>
      </c>
      <c r="N1225" s="1252">
        <v>799.69000000000005</v>
      </c>
      <c r="O1225" s="1252">
        <v>0</v>
      </c>
      <c r="P1225" s="1252">
        <v>0</v>
      </c>
      <c r="Q1225" s="1252">
        <v>2107.4899999999998</v>
      </c>
      <c r="R1225" s="1252">
        <v>2426.0599999999999</v>
      </c>
      <c r="S1225" s="1252">
        <v>10813.029999999999</v>
      </c>
      <c r="T1225" s="1252">
        <v>0</v>
      </c>
      <c r="U1225" s="1251" t="s">
        <v>116</v>
      </c>
      <c r="V1225" s="1251" t="s">
        <v>397</v>
      </c>
      <c r="W1225" s="1251" t="s">
        <v>1986</v>
      </c>
      <c r="X1225" s="1251" t="s">
        <v>2042</v>
      </c>
      <c r="Y1225" s="1251">
        <v>636</v>
      </c>
      <c r="Z1225" s="1251">
        <v>6</v>
      </c>
      <c r="AA1225" s="1251" t="b">
        <v>1</v>
      </c>
    </row>
    <row r="1226" spans="1:27" ht="12">
      <c r="A1226" s="1251">
        <v>25</v>
      </c>
      <c r="B1226" s="1251">
        <v>200</v>
      </c>
      <c r="C1226" s="1251" t="s">
        <v>1687</v>
      </c>
      <c r="D1226" s="1251">
        <v>636601</v>
      </c>
      <c r="E1226" s="1251" t="s">
        <v>1991</v>
      </c>
      <c r="F1226" s="1251">
        <v>2020</v>
      </c>
      <c r="G1226" s="1252">
        <v>0</v>
      </c>
      <c r="H1226" s="1252">
        <v>0</v>
      </c>
      <c r="I1226" s="1252">
        <v>0</v>
      </c>
      <c r="J1226" s="1252">
        <v>8667.8899999999994</v>
      </c>
      <c r="K1226" s="1252">
        <v>0</v>
      </c>
      <c r="L1226" s="1252">
        <v>0</v>
      </c>
      <c r="M1226" s="1252">
        <v>0</v>
      </c>
      <c r="N1226" s="1252">
        <v>0</v>
      </c>
      <c r="O1226" s="1252">
        <v>0</v>
      </c>
      <c r="P1226" s="1252">
        <v>0</v>
      </c>
      <c r="Q1226" s="1252">
        <v>0</v>
      </c>
      <c r="R1226" s="1252">
        <v>0</v>
      </c>
      <c r="S1226" s="1252">
        <v>8667.8899999999994</v>
      </c>
      <c r="T1226" s="1252">
        <v>0</v>
      </c>
      <c r="U1226" s="1251" t="s">
        <v>116</v>
      </c>
      <c r="V1226" s="1251" t="s">
        <v>397</v>
      </c>
      <c r="W1226" s="1251" t="s">
        <v>1986</v>
      </c>
      <c r="X1226" s="1251" t="s">
        <v>2042</v>
      </c>
      <c r="Y1226" s="1251">
        <v>636</v>
      </c>
      <c r="Z1226" s="1251">
        <v>6</v>
      </c>
      <c r="AA1226" s="1251" t="b">
        <v>1</v>
      </c>
    </row>
    <row r="1227" spans="1:27" ht="12">
      <c r="A1227" s="1251">
        <v>25</v>
      </c>
      <c r="B1227" s="1251">
        <v>200</v>
      </c>
      <c r="C1227" s="1251" t="s">
        <v>1687</v>
      </c>
      <c r="D1227" s="1251">
        <v>636603</v>
      </c>
      <c r="E1227" s="1251" t="s">
        <v>1993</v>
      </c>
      <c r="F1227" s="1251">
        <v>2020</v>
      </c>
      <c r="G1227" s="1252">
        <v>362.81</v>
      </c>
      <c r="H1227" s="1252">
        <v>195.19</v>
      </c>
      <c r="I1227" s="1252">
        <v>279</v>
      </c>
      <c r="J1227" s="1252">
        <v>279</v>
      </c>
      <c r="K1227" s="1252">
        <v>5812</v>
      </c>
      <c r="L1227" s="1252">
        <v>1199</v>
      </c>
      <c r="M1227" s="1252">
        <v>279</v>
      </c>
      <c r="N1227" s="1252">
        <v>279</v>
      </c>
      <c r="O1227" s="1252">
        <v>279</v>
      </c>
      <c r="P1227" s="1252">
        <v>2658</v>
      </c>
      <c r="Q1227" s="1252">
        <v>991</v>
      </c>
      <c r="R1227" s="1252">
        <v>279.00999999999999</v>
      </c>
      <c r="S1227" s="1252">
        <v>12892.01</v>
      </c>
      <c r="T1227" s="1252">
        <v>0</v>
      </c>
      <c r="U1227" s="1251" t="s">
        <v>116</v>
      </c>
      <c r="V1227" s="1251" t="s">
        <v>397</v>
      </c>
      <c r="W1227" s="1251" t="s">
        <v>1986</v>
      </c>
      <c r="X1227" s="1251" t="s">
        <v>2042</v>
      </c>
      <c r="Y1227" s="1251">
        <v>636</v>
      </c>
      <c r="Z1227" s="1251">
        <v>6</v>
      </c>
      <c r="AA1227" s="1251" t="b">
        <v>1</v>
      </c>
    </row>
    <row r="1228" spans="1:27" ht="12">
      <c r="A1228" s="1251">
        <v>25</v>
      </c>
      <c r="B1228" s="1251">
        <v>200</v>
      </c>
      <c r="C1228" s="1251" t="s">
        <v>1687</v>
      </c>
      <c r="D1228" s="1251">
        <v>636604</v>
      </c>
      <c r="E1228" s="1251" t="s">
        <v>2233</v>
      </c>
      <c r="F1228" s="1251">
        <v>2020</v>
      </c>
      <c r="G1228" s="1252">
        <v>-38.950000000000003</v>
      </c>
      <c r="H1228" s="1252">
        <v>38.950000000000003</v>
      </c>
      <c r="I1228" s="1252">
        <v>0</v>
      </c>
      <c r="J1228" s="1252">
        <v>0</v>
      </c>
      <c r="K1228" s="1252">
        <v>0</v>
      </c>
      <c r="L1228" s="1252">
        <v>0</v>
      </c>
      <c r="M1228" s="1252">
        <v>0</v>
      </c>
      <c r="N1228" s="1252">
        <v>0</v>
      </c>
      <c r="O1228" s="1252">
        <v>0</v>
      </c>
      <c r="P1228" s="1252">
        <v>0</v>
      </c>
      <c r="Q1228" s="1252">
        <v>0</v>
      </c>
      <c r="R1228" s="1252">
        <v>0</v>
      </c>
      <c r="S1228" s="1252">
        <v>0</v>
      </c>
      <c r="T1228" s="1252">
        <v>0</v>
      </c>
      <c r="U1228" s="1251" t="s">
        <v>116</v>
      </c>
      <c r="V1228" s="1251" t="s">
        <v>397</v>
      </c>
      <c r="W1228" s="1251" t="s">
        <v>1986</v>
      </c>
      <c r="X1228" s="1251" t="s">
        <v>2042</v>
      </c>
      <c r="Y1228" s="1251">
        <v>636</v>
      </c>
      <c r="Z1228" s="1251">
        <v>6</v>
      </c>
      <c r="AA1228" s="1251" t="b">
        <v>1</v>
      </c>
    </row>
    <row r="1229" spans="1:27" ht="12">
      <c r="A1229" s="1251">
        <v>25</v>
      </c>
      <c r="B1229" s="1251">
        <v>200</v>
      </c>
      <c r="C1229" s="1251" t="s">
        <v>1687</v>
      </c>
      <c r="D1229" s="1251">
        <v>636610</v>
      </c>
      <c r="E1229" s="1251" t="s">
        <v>1994</v>
      </c>
      <c r="F1229" s="1251">
        <v>2020</v>
      </c>
      <c r="G1229" s="1252">
        <v>1647.3299999999999</v>
      </c>
      <c r="H1229" s="1252">
        <v>5204.8100000000004</v>
      </c>
      <c r="I1229" s="1252">
        <v>7738.0600000000004</v>
      </c>
      <c r="J1229" s="1252">
        <v>11141.35</v>
      </c>
      <c r="K1229" s="1252">
        <v>6844.8999999999996</v>
      </c>
      <c r="L1229" s="1252">
        <v>5888.46</v>
      </c>
      <c r="M1229" s="1252">
        <v>13442.41</v>
      </c>
      <c r="N1229" s="1252">
        <v>4581.6199999999999</v>
      </c>
      <c r="O1229" s="1252">
        <v>2115.5500000000002</v>
      </c>
      <c r="P1229" s="1252">
        <v>14992.26</v>
      </c>
      <c r="Q1229" s="1252">
        <v>2824.96</v>
      </c>
      <c r="R1229" s="1252">
        <v>13271.780000000001</v>
      </c>
      <c r="S1229" s="1252">
        <v>89693.49000000002</v>
      </c>
      <c r="T1229" s="1252">
        <v>0</v>
      </c>
      <c r="U1229" s="1251" t="s">
        <v>116</v>
      </c>
      <c r="V1229" s="1251" t="s">
        <v>397</v>
      </c>
      <c r="W1229" s="1251" t="s">
        <v>1986</v>
      </c>
      <c r="X1229" s="1251" t="s">
        <v>2042</v>
      </c>
      <c r="Y1229" s="1251">
        <v>636</v>
      </c>
      <c r="Z1229" s="1251">
        <v>6</v>
      </c>
      <c r="AA1229" s="1251" t="b">
        <v>1</v>
      </c>
    </row>
    <row r="1230" spans="1:27" ht="12">
      <c r="A1230" s="1251">
        <v>25</v>
      </c>
      <c r="B1230" s="1251">
        <v>200</v>
      </c>
      <c r="C1230" s="1251" t="s">
        <v>1687</v>
      </c>
      <c r="D1230" s="1251">
        <v>636620</v>
      </c>
      <c r="E1230" s="1251" t="s">
        <v>2238</v>
      </c>
      <c r="F1230" s="1251">
        <v>2020</v>
      </c>
      <c r="G1230" s="1252">
        <v>0</v>
      </c>
      <c r="H1230" s="1252">
        <v>0</v>
      </c>
      <c r="I1230" s="1252">
        <v>0</v>
      </c>
      <c r="J1230" s="1252">
        <v>0</v>
      </c>
      <c r="K1230" s="1252">
        <v>0</v>
      </c>
      <c r="L1230" s="1252">
        <v>0</v>
      </c>
      <c r="M1230" s="1252">
        <v>0</v>
      </c>
      <c r="N1230" s="1252">
        <v>0</v>
      </c>
      <c r="O1230" s="1252">
        <v>0</v>
      </c>
      <c r="P1230" s="1252">
        <v>0</v>
      </c>
      <c r="Q1230" s="1252">
        <v>0</v>
      </c>
      <c r="R1230" s="1252">
        <v>0</v>
      </c>
      <c r="S1230" s="1252">
        <v>0</v>
      </c>
      <c r="T1230" s="1252">
        <v>0</v>
      </c>
      <c r="U1230" s="1251" t="s">
        <v>116</v>
      </c>
      <c r="V1230" s="1251" t="s">
        <v>397</v>
      </c>
      <c r="W1230" s="1251" t="s">
        <v>1986</v>
      </c>
      <c r="X1230" s="1251" t="s">
        <v>2042</v>
      </c>
      <c r="Y1230" s="1251">
        <v>636</v>
      </c>
      <c r="Z1230" s="1251">
        <v>6</v>
      </c>
      <c r="AA1230" s="1251" t="b">
        <v>1</v>
      </c>
    </row>
    <row r="1231" spans="1:27" ht="12">
      <c r="A1231" s="1251">
        <v>25</v>
      </c>
      <c r="B1231" s="1251">
        <v>200</v>
      </c>
      <c r="C1231" s="1251" t="s">
        <v>1687</v>
      </c>
      <c r="D1231" s="1251">
        <v>636630</v>
      </c>
      <c r="E1231" s="1251" t="s">
        <v>1995</v>
      </c>
      <c r="F1231" s="1251">
        <v>2020</v>
      </c>
      <c r="G1231" s="1252">
        <v>0</v>
      </c>
      <c r="H1231" s="1252">
        <v>0</v>
      </c>
      <c r="I1231" s="1252">
        <v>0</v>
      </c>
      <c r="J1231" s="1252">
        <v>0</v>
      </c>
      <c r="K1231" s="1252">
        <v>2490.96</v>
      </c>
      <c r="L1231" s="1252">
        <v>9338.8500000000004</v>
      </c>
      <c r="M1231" s="1252">
        <v>1701.1900000000001</v>
      </c>
      <c r="N1231" s="1252">
        <v>0</v>
      </c>
      <c r="O1231" s="1252">
        <v>0</v>
      </c>
      <c r="P1231" s="1252">
        <v>0</v>
      </c>
      <c r="Q1231" s="1252">
        <v>0</v>
      </c>
      <c r="R1231" s="1252">
        <v>0</v>
      </c>
      <c r="S1231" s="1252">
        <v>13531.000000000002</v>
      </c>
      <c r="T1231" s="1252">
        <v>0</v>
      </c>
      <c r="U1231" s="1251" t="s">
        <v>116</v>
      </c>
      <c r="V1231" s="1251" t="s">
        <v>397</v>
      </c>
      <c r="W1231" s="1251" t="s">
        <v>1996</v>
      </c>
      <c r="X1231" s="1251" t="s">
        <v>2042</v>
      </c>
      <c r="Y1231" s="1251">
        <v>636</v>
      </c>
      <c r="Z1231" s="1251">
        <v>6</v>
      </c>
      <c r="AA1231" s="1251" t="b">
        <v>1</v>
      </c>
    </row>
    <row r="1232" spans="1:27" ht="12">
      <c r="A1232" s="1251">
        <v>25</v>
      </c>
      <c r="B1232" s="1251">
        <v>200</v>
      </c>
      <c r="C1232" s="1251" t="s">
        <v>1687</v>
      </c>
      <c r="D1232" s="1251">
        <v>636800</v>
      </c>
      <c r="E1232" s="1251" t="s">
        <v>1997</v>
      </c>
      <c r="F1232" s="1251">
        <v>2020</v>
      </c>
      <c r="G1232" s="1252">
        <v>392.94999999999999</v>
      </c>
      <c r="H1232" s="1252">
        <v>404.92000000000002</v>
      </c>
      <c r="I1232" s="1252">
        <v>447.69999999999999</v>
      </c>
      <c r="J1232" s="1252">
        <v>404.92000000000002</v>
      </c>
      <c r="K1232" s="1252">
        <v>404.92000000000002</v>
      </c>
      <c r="L1232" s="1252">
        <v>616.79999999999995</v>
      </c>
      <c r="M1232" s="1252">
        <v>511</v>
      </c>
      <c r="N1232" s="1252">
        <v>890.74000000000001</v>
      </c>
      <c r="O1232" s="1252">
        <v>457.06999999999999</v>
      </c>
      <c r="P1232" s="1252">
        <v>523.09000000000003</v>
      </c>
      <c r="Q1232" s="1252">
        <v>523.09000000000003</v>
      </c>
      <c r="R1232" s="1252">
        <v>509.89999999999998</v>
      </c>
      <c r="S1232" s="1252">
        <v>6087.0999999999995</v>
      </c>
      <c r="T1232" s="1252">
        <v>0</v>
      </c>
      <c r="U1232" s="1251" t="s">
        <v>116</v>
      </c>
      <c r="V1232" s="1251" t="s">
        <v>397</v>
      </c>
      <c r="W1232" s="1251" t="s">
        <v>1996</v>
      </c>
      <c r="X1232" s="1251" t="s">
        <v>2042</v>
      </c>
      <c r="Y1232" s="1251">
        <v>636</v>
      </c>
      <c r="Z1232" s="1251">
        <v>8</v>
      </c>
      <c r="AA1232" s="1251" t="b">
        <v>1</v>
      </c>
    </row>
    <row r="1233" spans="1:27" ht="12">
      <c r="A1233" s="1251">
        <v>25</v>
      </c>
      <c r="B1233" s="1251">
        <v>200</v>
      </c>
      <c r="C1233" s="1251" t="s">
        <v>1687</v>
      </c>
      <c r="D1233" s="1251">
        <v>641100</v>
      </c>
      <c r="E1233" s="1251" t="s">
        <v>2065</v>
      </c>
      <c r="F1233" s="1251">
        <v>2020</v>
      </c>
      <c r="G1233" s="1252">
        <v>247.09999999999999</v>
      </c>
      <c r="H1233" s="1252">
        <v>0</v>
      </c>
      <c r="I1233" s="1252">
        <v>0</v>
      </c>
      <c r="J1233" s="1252">
        <v>0</v>
      </c>
      <c r="K1233" s="1252">
        <v>0</v>
      </c>
      <c r="L1233" s="1252">
        <v>0</v>
      </c>
      <c r="M1233" s="1252">
        <v>0</v>
      </c>
      <c r="N1233" s="1252">
        <v>0</v>
      </c>
      <c r="O1233" s="1252">
        <v>0</v>
      </c>
      <c r="P1233" s="1252">
        <v>0</v>
      </c>
      <c r="Q1233" s="1252">
        <v>0</v>
      </c>
      <c r="R1233" s="1252">
        <v>0</v>
      </c>
      <c r="S1233" s="1252">
        <v>247.09999999999999</v>
      </c>
      <c r="T1233" s="1252">
        <v>0</v>
      </c>
      <c r="U1233" s="1251" t="s">
        <v>116</v>
      </c>
      <c r="V1233" s="1251" t="s">
        <v>397</v>
      </c>
      <c r="W1233" s="1251" t="s">
        <v>1999</v>
      </c>
      <c r="X1233" s="1251" t="s">
        <v>2042</v>
      </c>
      <c r="Y1233" s="1251">
        <v>641</v>
      </c>
      <c r="Z1233" s="1251">
        <v>1</v>
      </c>
      <c r="AA1233" s="1251" t="b">
        <v>1</v>
      </c>
    </row>
    <row r="1234" spans="1:27" ht="12">
      <c r="A1234" s="1251">
        <v>25</v>
      </c>
      <c r="B1234" s="1251">
        <v>200</v>
      </c>
      <c r="C1234" s="1251" t="s">
        <v>1687</v>
      </c>
      <c r="D1234" s="1251">
        <v>642800</v>
      </c>
      <c r="E1234" s="1251" t="s">
        <v>2000</v>
      </c>
      <c r="F1234" s="1251">
        <v>2020</v>
      </c>
      <c r="G1234" s="1252">
        <v>0</v>
      </c>
      <c r="H1234" s="1252">
        <v>0</v>
      </c>
      <c r="I1234" s="1252">
        <v>148.25</v>
      </c>
      <c r="J1234" s="1252">
        <v>148.25</v>
      </c>
      <c r="K1234" s="1252">
        <v>0</v>
      </c>
      <c r="L1234" s="1252">
        <v>0</v>
      </c>
      <c r="M1234" s="1252">
        <v>0</v>
      </c>
      <c r="N1234" s="1252">
        <v>0</v>
      </c>
      <c r="O1234" s="1252">
        <v>0</v>
      </c>
      <c r="P1234" s="1252">
        <v>0</v>
      </c>
      <c r="Q1234" s="1252">
        <v>0</v>
      </c>
      <c r="R1234" s="1252">
        <v>0</v>
      </c>
      <c r="S1234" s="1252">
        <v>296.5</v>
      </c>
      <c r="T1234" s="1252">
        <v>0</v>
      </c>
      <c r="U1234" s="1251" t="s">
        <v>116</v>
      </c>
      <c r="V1234" s="1251" t="s">
        <v>397</v>
      </c>
      <c r="W1234" s="1251" t="s">
        <v>2001</v>
      </c>
      <c r="X1234" s="1251" t="s">
        <v>2042</v>
      </c>
      <c r="Y1234" s="1251">
        <v>642</v>
      </c>
      <c r="Z1234" s="1251">
        <v>8</v>
      </c>
      <c r="AA1234" s="1251" t="b">
        <v>1</v>
      </c>
    </row>
    <row r="1235" spans="1:27" ht="12">
      <c r="A1235" s="1251">
        <v>25</v>
      </c>
      <c r="B1235" s="1251">
        <v>200</v>
      </c>
      <c r="C1235" s="1251" t="s">
        <v>1687</v>
      </c>
      <c r="D1235" s="1251">
        <v>650513</v>
      </c>
      <c r="E1235" s="1251" t="s">
        <v>2084</v>
      </c>
      <c r="F1235" s="1251">
        <v>2020</v>
      </c>
      <c r="G1235" s="1252">
        <v>0</v>
      </c>
      <c r="H1235" s="1252">
        <v>0</v>
      </c>
      <c r="I1235" s="1252">
        <v>0</v>
      </c>
      <c r="J1235" s="1252">
        <v>0</v>
      </c>
      <c r="K1235" s="1252">
        <v>0</v>
      </c>
      <c r="L1235" s="1252">
        <v>0</v>
      </c>
      <c r="M1235" s="1252">
        <v>0</v>
      </c>
      <c r="N1235" s="1252">
        <v>0</v>
      </c>
      <c r="O1235" s="1252">
        <v>0</v>
      </c>
      <c r="P1235" s="1252">
        <v>0</v>
      </c>
      <c r="Q1235" s="1252">
        <v>0</v>
      </c>
      <c r="R1235" s="1252">
        <v>66.090000000000003</v>
      </c>
      <c r="S1235" s="1252">
        <v>66.090000000000003</v>
      </c>
      <c r="T1235" s="1252">
        <v>0</v>
      </c>
      <c r="U1235" s="1251" t="s">
        <v>116</v>
      </c>
      <c r="V1235" s="1251" t="s">
        <v>397</v>
      </c>
      <c r="W1235" s="1251" t="s">
        <v>2005</v>
      </c>
      <c r="X1235" s="1251" t="s">
        <v>2042</v>
      </c>
      <c r="Y1235" s="1251">
        <v>650</v>
      </c>
      <c r="Z1235" s="1251">
        <v>5</v>
      </c>
      <c r="AA1235" s="1251" t="b">
        <v>1</v>
      </c>
    </row>
    <row r="1236" spans="1:27" ht="12">
      <c r="A1236" s="1251">
        <v>25</v>
      </c>
      <c r="B1236" s="1251">
        <v>200</v>
      </c>
      <c r="C1236" s="1251" t="s">
        <v>1687</v>
      </c>
      <c r="D1236" s="1251">
        <v>650531</v>
      </c>
      <c r="E1236" s="1251" t="s">
        <v>2066</v>
      </c>
      <c r="F1236" s="1251">
        <v>2020</v>
      </c>
      <c r="G1236" s="1252">
        <v>0</v>
      </c>
      <c r="H1236" s="1252">
        <v>0</v>
      </c>
      <c r="I1236" s="1252">
        <v>0</v>
      </c>
      <c r="J1236" s="1252">
        <v>0</v>
      </c>
      <c r="K1236" s="1252">
        <v>0</v>
      </c>
      <c r="L1236" s="1252">
        <v>0</v>
      </c>
      <c r="M1236" s="1252">
        <v>0</v>
      </c>
      <c r="N1236" s="1252">
        <v>0</v>
      </c>
      <c r="O1236" s="1252">
        <v>0</v>
      </c>
      <c r="P1236" s="1252">
        <v>0</v>
      </c>
      <c r="Q1236" s="1252">
        <v>0</v>
      </c>
      <c r="R1236" s="1252">
        <v>404.42000000000002</v>
      </c>
      <c r="S1236" s="1252">
        <v>404.42000000000002</v>
      </c>
      <c r="T1236" s="1252">
        <v>0</v>
      </c>
      <c r="U1236" s="1251" t="s">
        <v>116</v>
      </c>
      <c r="V1236" s="1251" t="s">
        <v>397</v>
      </c>
      <c r="W1236" s="1251" t="s">
        <v>2067</v>
      </c>
      <c r="X1236" s="1251" t="s">
        <v>2042</v>
      </c>
      <c r="Y1236" s="1251">
        <v>650</v>
      </c>
      <c r="Z1236" s="1251">
        <v>5</v>
      </c>
      <c r="AA1236" s="1251" t="b">
        <v>1</v>
      </c>
    </row>
    <row r="1237" spans="1:27" ht="12">
      <c r="A1237" s="1251">
        <v>25</v>
      </c>
      <c r="B1237" s="1251">
        <v>200</v>
      </c>
      <c r="C1237" s="1251" t="s">
        <v>1687</v>
      </c>
      <c r="D1237" s="1251">
        <v>650540</v>
      </c>
      <c r="E1237" s="1251" t="s">
        <v>2004</v>
      </c>
      <c r="F1237" s="1251">
        <v>2020</v>
      </c>
      <c r="G1237" s="1252">
        <v>29.829999999999998</v>
      </c>
      <c r="H1237" s="1252">
        <v>127.28</v>
      </c>
      <c r="I1237" s="1252">
        <v>5.8499999999999996</v>
      </c>
      <c r="J1237" s="1252">
        <v>93.730000000000004</v>
      </c>
      <c r="K1237" s="1252">
        <v>214.28999999999999</v>
      </c>
      <c r="L1237" s="1252">
        <v>10.640000000000001</v>
      </c>
      <c r="M1237" s="1252">
        <v>0</v>
      </c>
      <c r="N1237" s="1252">
        <v>4.25</v>
      </c>
      <c r="O1237" s="1252">
        <v>11.710000000000001</v>
      </c>
      <c r="P1237" s="1252">
        <v>148.15000000000001</v>
      </c>
      <c r="Q1237" s="1252">
        <v>151.34</v>
      </c>
      <c r="R1237" s="1252">
        <v>133.06</v>
      </c>
      <c r="S1237" s="1252">
        <v>930.13000000000011</v>
      </c>
      <c r="T1237" s="1252">
        <v>0</v>
      </c>
      <c r="U1237" s="1251" t="s">
        <v>116</v>
      </c>
      <c r="V1237" s="1251" t="s">
        <v>397</v>
      </c>
      <c r="W1237" s="1251" t="s">
        <v>2005</v>
      </c>
      <c r="X1237" s="1251" t="s">
        <v>2042</v>
      </c>
      <c r="Y1237" s="1251">
        <v>650</v>
      </c>
      <c r="Z1237" s="1251">
        <v>5</v>
      </c>
      <c r="AA1237" s="1251" t="b">
        <v>1</v>
      </c>
    </row>
    <row r="1238" spans="1:27" ht="12">
      <c r="A1238" s="1251">
        <v>25</v>
      </c>
      <c r="B1238" s="1251">
        <v>200</v>
      </c>
      <c r="C1238" s="1251" t="s">
        <v>1687</v>
      </c>
      <c r="D1238" s="1251">
        <v>650800</v>
      </c>
      <c r="E1238" s="1251" t="s">
        <v>2007</v>
      </c>
      <c r="F1238" s="1251">
        <v>2020</v>
      </c>
      <c r="G1238" s="1252">
        <v>26.5</v>
      </c>
      <c r="H1238" s="1252">
        <v>702</v>
      </c>
      <c r="I1238" s="1252">
        <v>0</v>
      </c>
      <c r="J1238" s="1252">
        <v>210</v>
      </c>
      <c r="K1238" s="1252">
        <v>215</v>
      </c>
      <c r="L1238" s="1252">
        <v>0</v>
      </c>
      <c r="M1238" s="1252">
        <v>102.5</v>
      </c>
      <c r="N1238" s="1252">
        <v>2.5</v>
      </c>
      <c r="O1238" s="1252">
        <v>256</v>
      </c>
      <c r="P1238" s="1252">
        <v>0</v>
      </c>
      <c r="Q1238" s="1252">
        <v>222.5</v>
      </c>
      <c r="R1238" s="1252">
        <v>13.1</v>
      </c>
      <c r="S1238" s="1252">
        <v>1750.0999999999999</v>
      </c>
      <c r="T1238" s="1252">
        <v>0</v>
      </c>
      <c r="U1238" s="1251" t="s">
        <v>116</v>
      </c>
      <c r="V1238" s="1251" t="s">
        <v>397</v>
      </c>
      <c r="W1238" s="1251" t="s">
        <v>2005</v>
      </c>
      <c r="X1238" s="1251" t="s">
        <v>2042</v>
      </c>
      <c r="Y1238" s="1251">
        <v>650</v>
      </c>
      <c r="Z1238" s="1251">
        <v>8</v>
      </c>
      <c r="AA1238" s="1251" t="b">
        <v>1</v>
      </c>
    </row>
    <row r="1239" spans="1:27" ht="12">
      <c r="A1239" s="1251">
        <v>25</v>
      </c>
      <c r="B1239" s="1251">
        <v>200</v>
      </c>
      <c r="C1239" s="1251" t="s">
        <v>1687</v>
      </c>
      <c r="D1239" s="1251">
        <v>670700</v>
      </c>
      <c r="E1239" s="1251" t="s">
        <v>2008</v>
      </c>
      <c r="F1239" s="1251">
        <v>2020</v>
      </c>
      <c r="G1239" s="1252">
        <v>2309.1100000000001</v>
      </c>
      <c r="H1239" s="1252">
        <v>2000.3199999999999</v>
      </c>
      <c r="I1239" s="1252">
        <v>4621.8400000000001</v>
      </c>
      <c r="J1239" s="1252">
        <v>2233.5500000000002</v>
      </c>
      <c r="K1239" s="1252">
        <v>1158.26</v>
      </c>
      <c r="L1239" s="1252">
        <v>173.56</v>
      </c>
      <c r="M1239" s="1252">
        <v>723.96000000000004</v>
      </c>
      <c r="N1239" s="1252">
        <v>866.97000000000003</v>
      </c>
      <c r="O1239" s="1252">
        <v>21.199999999999999</v>
      </c>
      <c r="P1239" s="1252">
        <v>1008.75</v>
      </c>
      <c r="Q1239" s="1252">
        <v>1182.77</v>
      </c>
      <c r="R1239" s="1252">
        <v>649.29999999999995</v>
      </c>
      <c r="S1239" s="1252">
        <v>16949.59</v>
      </c>
      <c r="T1239" s="1252">
        <v>0</v>
      </c>
      <c r="U1239" s="1251" t="s">
        <v>116</v>
      </c>
      <c r="V1239" s="1251" t="s">
        <v>397</v>
      </c>
      <c r="W1239" s="1251" t="s">
        <v>2009</v>
      </c>
      <c r="X1239" s="1251" t="s">
        <v>2042</v>
      </c>
      <c r="Y1239" s="1251">
        <v>670</v>
      </c>
      <c r="Z1239" s="1251">
        <v>7</v>
      </c>
      <c r="AA1239" s="1251" t="b">
        <v>1</v>
      </c>
    </row>
    <row r="1240" spans="1:27" ht="12">
      <c r="A1240" s="1251">
        <v>25</v>
      </c>
      <c r="B1240" s="1251">
        <v>200</v>
      </c>
      <c r="C1240" s="1251" t="s">
        <v>1687</v>
      </c>
      <c r="D1240" s="1251">
        <v>670710</v>
      </c>
      <c r="E1240" s="1251" t="s">
        <v>2010</v>
      </c>
      <c r="F1240" s="1251">
        <v>2020</v>
      </c>
      <c r="G1240" s="1252">
        <v>-266.25999999999999</v>
      </c>
      <c r="H1240" s="1252">
        <v>-148.43000000000001</v>
      </c>
      <c r="I1240" s="1252">
        <v>-1189.02</v>
      </c>
      <c r="J1240" s="1252">
        <v>-218.28999999999999</v>
      </c>
      <c r="K1240" s="1252">
        <v>-2314.52</v>
      </c>
      <c r="L1240" s="1252">
        <v>-559.32000000000005</v>
      </c>
      <c r="M1240" s="1252">
        <v>-1903.1400000000001</v>
      </c>
      <c r="N1240" s="1252">
        <v>-278.38999999999999</v>
      </c>
      <c r="O1240" s="1252">
        <v>493.26999999999998</v>
      </c>
      <c r="P1240" s="1252">
        <v>-484.38999999999999</v>
      </c>
      <c r="Q1240" s="1252">
        <v>-610.72000000000003</v>
      </c>
      <c r="R1240" s="1252">
        <v>-533.36000000000001</v>
      </c>
      <c r="S1240" s="1252">
        <v>-8012.5700000000006</v>
      </c>
      <c r="T1240" s="1252">
        <v>0</v>
      </c>
      <c r="U1240" s="1251" t="s">
        <v>116</v>
      </c>
      <c r="V1240" s="1251" t="s">
        <v>397</v>
      </c>
      <c r="W1240" s="1251" t="s">
        <v>2009</v>
      </c>
      <c r="X1240" s="1251" t="s">
        <v>2042</v>
      </c>
      <c r="Y1240" s="1251">
        <v>670</v>
      </c>
      <c r="Z1240" s="1251">
        <v>7</v>
      </c>
      <c r="AA1240" s="1251" t="b">
        <v>1</v>
      </c>
    </row>
    <row r="1241" spans="1:27" ht="12">
      <c r="A1241" s="1251">
        <v>25</v>
      </c>
      <c r="B1241" s="1251">
        <v>200</v>
      </c>
      <c r="C1241" s="1251" t="s">
        <v>1687</v>
      </c>
      <c r="D1241" s="1251">
        <v>675200</v>
      </c>
      <c r="E1241" s="1251" t="s">
        <v>2239</v>
      </c>
      <c r="F1241" s="1251">
        <v>2020</v>
      </c>
      <c r="G1241" s="1252">
        <v>0</v>
      </c>
      <c r="H1241" s="1252">
        <v>0</v>
      </c>
      <c r="I1241" s="1252">
        <v>0</v>
      </c>
      <c r="J1241" s="1252">
        <v>0</v>
      </c>
      <c r="K1241" s="1252">
        <v>0</v>
      </c>
      <c r="L1241" s="1252">
        <v>0</v>
      </c>
      <c r="M1241" s="1252">
        <v>0</v>
      </c>
      <c r="N1241" s="1252">
        <v>0</v>
      </c>
      <c r="O1241" s="1252">
        <v>720.20000000000005</v>
      </c>
      <c r="P1241" s="1252">
        <v>0</v>
      </c>
      <c r="Q1241" s="1252">
        <v>0</v>
      </c>
      <c r="R1241" s="1252">
        <v>0</v>
      </c>
      <c r="S1241" s="1252">
        <v>720.20000000000005</v>
      </c>
      <c r="T1241" s="1252">
        <v>0</v>
      </c>
      <c r="U1241" s="1251" t="s">
        <v>116</v>
      </c>
      <c r="V1241" s="1251" t="s">
        <v>397</v>
      </c>
      <c r="W1241" s="1251" t="s">
        <v>2086</v>
      </c>
      <c r="X1241" s="1251" t="s">
        <v>2042</v>
      </c>
      <c r="Y1241" s="1251">
        <v>675</v>
      </c>
      <c r="Z1241" s="1251">
        <v>2</v>
      </c>
      <c r="AA1241" s="1251" t="b">
        <v>1</v>
      </c>
    </row>
    <row r="1242" spans="1:27" ht="12">
      <c r="A1242" s="1251">
        <v>25</v>
      </c>
      <c r="B1242" s="1251">
        <v>200</v>
      </c>
      <c r="C1242" s="1251" t="s">
        <v>1687</v>
      </c>
      <c r="D1242" s="1251">
        <v>675300</v>
      </c>
      <c r="E1242" s="1251" t="s">
        <v>2240</v>
      </c>
      <c r="F1242" s="1251">
        <v>2020</v>
      </c>
      <c r="G1242" s="1252">
        <v>0</v>
      </c>
      <c r="H1242" s="1252">
        <v>0</v>
      </c>
      <c r="I1242" s="1252">
        <v>1750</v>
      </c>
      <c r="J1242" s="1252">
        <v>-1750</v>
      </c>
      <c r="K1242" s="1252">
        <v>0</v>
      </c>
      <c r="L1242" s="1252">
        <v>0</v>
      </c>
      <c r="M1242" s="1252">
        <v>0</v>
      </c>
      <c r="N1242" s="1252">
        <v>0</v>
      </c>
      <c r="O1242" s="1252">
        <v>0</v>
      </c>
      <c r="P1242" s="1252">
        <v>0</v>
      </c>
      <c r="Q1242" s="1252">
        <v>0</v>
      </c>
      <c r="R1242" s="1252">
        <v>0</v>
      </c>
      <c r="S1242" s="1252">
        <v>0</v>
      </c>
      <c r="T1242" s="1252">
        <v>0</v>
      </c>
      <c r="U1242" s="1251" t="s">
        <v>116</v>
      </c>
      <c r="V1242" s="1251" t="s">
        <v>397</v>
      </c>
      <c r="W1242" s="1251" t="s">
        <v>2012</v>
      </c>
      <c r="X1242" s="1251" t="s">
        <v>2042</v>
      </c>
      <c r="Y1242" s="1251">
        <v>675</v>
      </c>
      <c r="Z1242" s="1251">
        <v>3</v>
      </c>
      <c r="AA1242" s="1251" t="b">
        <v>1</v>
      </c>
    </row>
    <row r="1243" spans="1:27" ht="12">
      <c r="A1243" s="1251">
        <v>25</v>
      </c>
      <c r="B1243" s="1251">
        <v>200</v>
      </c>
      <c r="C1243" s="1251" t="s">
        <v>1687</v>
      </c>
      <c r="D1243" s="1251">
        <v>675400</v>
      </c>
      <c r="E1243" s="1251" t="s">
        <v>2241</v>
      </c>
      <c r="F1243" s="1251">
        <v>2020</v>
      </c>
      <c r="G1243" s="1252">
        <v>0</v>
      </c>
      <c r="H1243" s="1252">
        <v>0</v>
      </c>
      <c r="I1243" s="1252">
        <v>992.28999999999996</v>
      </c>
      <c r="J1243" s="1252">
        <v>-992.28999999999996</v>
      </c>
      <c r="K1243" s="1252">
        <v>0</v>
      </c>
      <c r="L1243" s="1252">
        <v>0</v>
      </c>
      <c r="M1243" s="1252">
        <v>0</v>
      </c>
      <c r="N1243" s="1252">
        <v>0</v>
      </c>
      <c r="O1243" s="1252">
        <v>0</v>
      </c>
      <c r="P1243" s="1252">
        <v>0</v>
      </c>
      <c r="Q1243" s="1252">
        <v>0</v>
      </c>
      <c r="R1243" s="1252">
        <v>0</v>
      </c>
      <c r="S1243" s="1252">
        <v>0</v>
      </c>
      <c r="T1243" s="1252">
        <v>0</v>
      </c>
      <c r="U1243" s="1251" t="s">
        <v>116</v>
      </c>
      <c r="V1243" s="1251" t="s">
        <v>397</v>
      </c>
      <c r="W1243" s="1251" t="s">
        <v>2086</v>
      </c>
      <c r="X1243" s="1251" t="s">
        <v>2042</v>
      </c>
      <c r="Y1243" s="1251">
        <v>675</v>
      </c>
      <c r="Z1243" s="1251">
        <v>4</v>
      </c>
      <c r="AA1243" s="1251" t="b">
        <v>1</v>
      </c>
    </row>
    <row r="1244" spans="1:27" ht="12">
      <c r="A1244" s="1251">
        <v>25</v>
      </c>
      <c r="B1244" s="1251">
        <v>200</v>
      </c>
      <c r="C1244" s="1251" t="s">
        <v>1687</v>
      </c>
      <c r="D1244" s="1251">
        <v>675500</v>
      </c>
      <c r="E1244" s="1251" t="s">
        <v>2013</v>
      </c>
      <c r="F1244" s="1251">
        <v>2020</v>
      </c>
      <c r="G1244" s="1252">
        <v>545.51999999999998</v>
      </c>
      <c r="H1244" s="1252">
        <v>662.66999999999996</v>
      </c>
      <c r="I1244" s="1252">
        <v>581.75999999999999</v>
      </c>
      <c r="J1244" s="1252">
        <v>931.19000000000005</v>
      </c>
      <c r="K1244" s="1252">
        <v>788.48000000000002</v>
      </c>
      <c r="L1244" s="1252">
        <v>997.02999999999997</v>
      </c>
      <c r="M1244" s="1252">
        <v>1257.72</v>
      </c>
      <c r="N1244" s="1252">
        <v>1209.8499999999999</v>
      </c>
      <c r="O1244" s="1252">
        <v>957.44000000000005</v>
      </c>
      <c r="P1244" s="1252">
        <v>2744.7199999999998</v>
      </c>
      <c r="Q1244" s="1252">
        <v>913.22000000000003</v>
      </c>
      <c r="R1244" s="1252">
        <v>1493.0699999999999</v>
      </c>
      <c r="S1244" s="1252">
        <v>13082.67</v>
      </c>
      <c r="T1244" s="1252">
        <v>0</v>
      </c>
      <c r="U1244" s="1251" t="s">
        <v>116</v>
      </c>
      <c r="V1244" s="1251" t="s">
        <v>397</v>
      </c>
      <c r="W1244" s="1251" t="s">
        <v>2012</v>
      </c>
      <c r="X1244" s="1251" t="s">
        <v>2042</v>
      </c>
      <c r="Y1244" s="1251">
        <v>675</v>
      </c>
      <c r="Z1244" s="1251">
        <v>5</v>
      </c>
      <c r="AA1244" s="1251" t="b">
        <v>1</v>
      </c>
    </row>
    <row r="1245" spans="1:27" ht="12">
      <c r="A1245" s="1251">
        <v>25</v>
      </c>
      <c r="B1245" s="1251">
        <v>200</v>
      </c>
      <c r="C1245" s="1251" t="s">
        <v>1687</v>
      </c>
      <c r="D1245" s="1251">
        <v>675600</v>
      </c>
      <c r="E1245" s="1251" t="s">
        <v>2085</v>
      </c>
      <c r="F1245" s="1251">
        <v>2020</v>
      </c>
      <c r="G1245" s="1252">
        <v>0</v>
      </c>
      <c r="H1245" s="1252">
        <v>0</v>
      </c>
      <c r="I1245" s="1252">
        <v>0</v>
      </c>
      <c r="J1245" s="1252">
        <v>0</v>
      </c>
      <c r="K1245" s="1252">
        <v>0</v>
      </c>
      <c r="L1245" s="1252">
        <v>0</v>
      </c>
      <c r="M1245" s="1252">
        <v>0</v>
      </c>
      <c r="N1245" s="1252">
        <v>0</v>
      </c>
      <c r="O1245" s="1252">
        <v>0</v>
      </c>
      <c r="P1245" s="1252">
        <v>0</v>
      </c>
      <c r="Q1245" s="1252">
        <v>0</v>
      </c>
      <c r="R1245" s="1252">
        <v>1437.5999999999999</v>
      </c>
      <c r="S1245" s="1252">
        <v>1437.5999999999999</v>
      </c>
      <c r="T1245" s="1252">
        <v>0</v>
      </c>
      <c r="U1245" s="1251" t="s">
        <v>116</v>
      </c>
      <c r="V1245" s="1251" t="s">
        <v>397</v>
      </c>
      <c r="W1245" s="1251" t="s">
        <v>2086</v>
      </c>
      <c r="X1245" s="1251" t="s">
        <v>2042</v>
      </c>
      <c r="Y1245" s="1251">
        <v>675</v>
      </c>
      <c r="Z1245" s="1251">
        <v>6</v>
      </c>
      <c r="AA1245" s="1251" t="b">
        <v>1</v>
      </c>
    </row>
    <row r="1246" spans="1:27" ht="12">
      <c r="A1246" s="1251">
        <v>25</v>
      </c>
      <c r="B1246" s="1251">
        <v>200</v>
      </c>
      <c r="C1246" s="1251" t="s">
        <v>1687</v>
      </c>
      <c r="D1246" s="1251">
        <v>675800</v>
      </c>
      <c r="E1246" s="1251" t="s">
        <v>2014</v>
      </c>
      <c r="F1246" s="1251">
        <v>2020</v>
      </c>
      <c r="G1246" s="1252">
        <v>0</v>
      </c>
      <c r="H1246" s="1252">
        <v>0</v>
      </c>
      <c r="I1246" s="1252">
        <v>0</v>
      </c>
      <c r="J1246" s="1252">
        <v>0</v>
      </c>
      <c r="K1246" s="1252">
        <v>0</v>
      </c>
      <c r="L1246" s="1252">
        <v>0</v>
      </c>
      <c r="M1246" s="1252">
        <v>0</v>
      </c>
      <c r="N1246" s="1252">
        <v>0</v>
      </c>
      <c r="O1246" s="1252">
        <v>0</v>
      </c>
      <c r="P1246" s="1252">
        <v>0</v>
      </c>
      <c r="Q1246" s="1252">
        <v>75.180000000000007</v>
      </c>
      <c r="R1246" s="1252">
        <v>0</v>
      </c>
      <c r="S1246" s="1252">
        <v>75.180000000000007</v>
      </c>
      <c r="T1246" s="1252">
        <v>0</v>
      </c>
      <c r="U1246" s="1251" t="s">
        <v>116</v>
      </c>
      <c r="V1246" s="1251" t="s">
        <v>397</v>
      </c>
      <c r="W1246" s="1251" t="s">
        <v>2015</v>
      </c>
      <c r="X1246" s="1251" t="s">
        <v>2042</v>
      </c>
      <c r="Y1246" s="1251">
        <v>675</v>
      </c>
      <c r="Z1246" s="1251">
        <v>8</v>
      </c>
      <c r="AA1246" s="1251" t="b">
        <v>1</v>
      </c>
    </row>
    <row r="1247" spans="1:27" ht="12">
      <c r="A1247" s="1251">
        <v>25</v>
      </c>
      <c r="B1247" s="1251">
        <v>200</v>
      </c>
      <c r="C1247" s="1251" t="s">
        <v>1687</v>
      </c>
      <c r="D1247" s="1251">
        <v>675808</v>
      </c>
      <c r="E1247" s="1251" t="s">
        <v>2016</v>
      </c>
      <c r="F1247" s="1251">
        <v>2020</v>
      </c>
      <c r="G1247" s="1252">
        <v>967.97000000000003</v>
      </c>
      <c r="H1247" s="1252">
        <v>924.45000000000005</v>
      </c>
      <c r="I1247" s="1252">
        <v>922.97000000000003</v>
      </c>
      <c r="J1247" s="1252">
        <v>940.48000000000002</v>
      </c>
      <c r="K1247" s="1252">
        <v>978.41999999999996</v>
      </c>
      <c r="L1247" s="1252">
        <v>925.55999999999995</v>
      </c>
      <c r="M1247" s="1252">
        <v>977.17999999999995</v>
      </c>
      <c r="N1247" s="1252">
        <v>993.88</v>
      </c>
      <c r="O1247" s="1252">
        <v>991.35000000000002</v>
      </c>
      <c r="P1247" s="1252">
        <v>918.71000000000004</v>
      </c>
      <c r="Q1247" s="1252">
        <v>1007.91</v>
      </c>
      <c r="R1247" s="1252">
        <v>1012.3</v>
      </c>
      <c r="S1247" s="1252">
        <v>11561.18</v>
      </c>
      <c r="T1247" s="1252">
        <v>0</v>
      </c>
      <c r="U1247" s="1251" t="s">
        <v>116</v>
      </c>
      <c r="V1247" s="1251" t="s">
        <v>397</v>
      </c>
      <c r="W1247" s="1251" t="s">
        <v>2017</v>
      </c>
      <c r="X1247" s="1251" t="s">
        <v>2042</v>
      </c>
      <c r="Y1247" s="1251">
        <v>675</v>
      </c>
      <c r="Z1247" s="1251">
        <v>8</v>
      </c>
      <c r="AA1247" s="1251" t="b">
        <v>1</v>
      </c>
    </row>
    <row r="1248" spans="1:27" ht="12">
      <c r="A1248" s="1251">
        <v>25</v>
      </c>
      <c r="B1248" s="1251">
        <v>200</v>
      </c>
      <c r="C1248" s="1251" t="s">
        <v>1687</v>
      </c>
      <c r="D1248" s="1251">
        <v>675810</v>
      </c>
      <c r="E1248" s="1251" t="s">
        <v>2018</v>
      </c>
      <c r="F1248" s="1251">
        <v>2020</v>
      </c>
      <c r="G1248" s="1252">
        <v>465.02999999999997</v>
      </c>
      <c r="H1248" s="1252">
        <v>237.63999999999999</v>
      </c>
      <c r="I1248" s="1252">
        <v>539.08000000000004</v>
      </c>
      <c r="J1248" s="1252">
        <v>460.85000000000002</v>
      </c>
      <c r="K1248" s="1252">
        <v>412.82999999999998</v>
      </c>
      <c r="L1248" s="1252">
        <v>398.19</v>
      </c>
      <c r="M1248" s="1252">
        <v>414.63999999999999</v>
      </c>
      <c r="N1248" s="1252">
        <v>362.38</v>
      </c>
      <c r="O1248" s="1252">
        <v>171.75999999999999</v>
      </c>
      <c r="P1248" s="1252">
        <v>654.88</v>
      </c>
      <c r="Q1248" s="1252">
        <v>608.38</v>
      </c>
      <c r="R1248" s="1252">
        <v>444.63999999999999</v>
      </c>
      <c r="S1248" s="1252">
        <v>5170.3000000000002</v>
      </c>
      <c r="T1248" s="1252">
        <v>0</v>
      </c>
      <c r="U1248" s="1251" t="s">
        <v>116</v>
      </c>
      <c r="V1248" s="1251" t="s">
        <v>397</v>
      </c>
      <c r="W1248" s="1251" t="s">
        <v>2017</v>
      </c>
      <c r="X1248" s="1251" t="s">
        <v>2042</v>
      </c>
      <c r="Y1248" s="1251">
        <v>675</v>
      </c>
      <c r="Z1248" s="1251">
        <v>8</v>
      </c>
      <c r="AA1248" s="1251" t="b">
        <v>1</v>
      </c>
    </row>
    <row r="1249" spans="1:27" ht="12">
      <c r="A1249" s="1251">
        <v>25</v>
      </c>
      <c r="B1249" s="1251">
        <v>200</v>
      </c>
      <c r="C1249" s="1251" t="s">
        <v>1687</v>
      </c>
      <c r="D1249" s="1251">
        <v>675819</v>
      </c>
      <c r="E1249" s="1251" t="s">
        <v>2021</v>
      </c>
      <c r="F1249" s="1251">
        <v>2020</v>
      </c>
      <c r="G1249" s="1252">
        <v>60.740000000000002</v>
      </c>
      <c r="H1249" s="1252">
        <v>791.5</v>
      </c>
      <c r="I1249" s="1252">
        <v>3123.0599999999999</v>
      </c>
      <c r="J1249" s="1252">
        <v>595.74000000000001</v>
      </c>
      <c r="K1249" s="1252">
        <v>569.71000000000004</v>
      </c>
      <c r="L1249" s="1252">
        <v>1459.71</v>
      </c>
      <c r="M1249" s="1252">
        <v>75.739999999999995</v>
      </c>
      <c r="N1249" s="1252">
        <v>739.16999999999996</v>
      </c>
      <c r="O1249" s="1252">
        <v>512.77999999999997</v>
      </c>
      <c r="P1249" s="1252">
        <v>994.60000000000002</v>
      </c>
      <c r="Q1249" s="1252">
        <v>1288.9100000000001</v>
      </c>
      <c r="R1249" s="1252">
        <v>10.08</v>
      </c>
      <c r="S1249" s="1252">
        <v>10221.74</v>
      </c>
      <c r="T1249" s="1252">
        <v>0</v>
      </c>
      <c r="U1249" s="1251" t="s">
        <v>116</v>
      </c>
      <c r="V1249" s="1251" t="s">
        <v>397</v>
      </c>
      <c r="W1249" s="1251" t="s">
        <v>2022</v>
      </c>
      <c r="X1249" s="1251" t="s">
        <v>2042</v>
      </c>
      <c r="Y1249" s="1251">
        <v>675</v>
      </c>
      <c r="Z1249" s="1251">
        <v>8</v>
      </c>
      <c r="AA1249" s="1251" t="b">
        <v>1</v>
      </c>
    </row>
    <row r="1250" spans="1:27" ht="12">
      <c r="A1250" s="1251">
        <v>25</v>
      </c>
      <c r="B1250" s="1251">
        <v>200</v>
      </c>
      <c r="C1250" s="1251" t="s">
        <v>1687</v>
      </c>
      <c r="D1250" s="1251">
        <v>675824</v>
      </c>
      <c r="E1250" s="1251" t="s">
        <v>2071</v>
      </c>
      <c r="F1250" s="1251">
        <v>2020</v>
      </c>
      <c r="G1250" s="1252">
        <v>0</v>
      </c>
      <c r="H1250" s="1252">
        <v>475</v>
      </c>
      <c r="I1250" s="1252">
        <v>0</v>
      </c>
      <c r="J1250" s="1252">
        <v>0</v>
      </c>
      <c r="K1250" s="1252">
        <v>0</v>
      </c>
      <c r="L1250" s="1252">
        <v>0</v>
      </c>
      <c r="M1250" s="1252">
        <v>0</v>
      </c>
      <c r="N1250" s="1252">
        <v>0</v>
      </c>
      <c r="O1250" s="1252">
        <v>50</v>
      </c>
      <c r="P1250" s="1252">
        <v>0</v>
      </c>
      <c r="Q1250" s="1252">
        <v>0</v>
      </c>
      <c r="R1250" s="1252">
        <v>0</v>
      </c>
      <c r="S1250" s="1252">
        <v>525</v>
      </c>
      <c r="T1250" s="1252">
        <v>0</v>
      </c>
      <c r="U1250" s="1251" t="s">
        <v>116</v>
      </c>
      <c r="V1250" s="1251" t="s">
        <v>397</v>
      </c>
      <c r="W1250" s="1251" t="s">
        <v>2072</v>
      </c>
      <c r="X1250" s="1251" t="s">
        <v>2042</v>
      </c>
      <c r="Y1250" s="1251">
        <v>675</v>
      </c>
      <c r="Z1250" s="1251">
        <v>8</v>
      </c>
      <c r="AA1250" s="1251" t="b">
        <v>1</v>
      </c>
    </row>
    <row r="1251" spans="1:27" ht="12">
      <c r="A1251" s="1251">
        <v>25</v>
      </c>
      <c r="B1251" s="1251">
        <v>200</v>
      </c>
      <c r="C1251" s="1251" t="s">
        <v>1687</v>
      </c>
      <c r="D1251" s="1251">
        <v>675827</v>
      </c>
      <c r="E1251" s="1251" t="s">
        <v>2242</v>
      </c>
      <c r="F1251" s="1251">
        <v>2020</v>
      </c>
      <c r="G1251" s="1252">
        <v>0</v>
      </c>
      <c r="H1251" s="1252">
        <v>0</v>
      </c>
      <c r="I1251" s="1252">
        <v>0</v>
      </c>
      <c r="J1251" s="1252">
        <v>0</v>
      </c>
      <c r="K1251" s="1252">
        <v>0</v>
      </c>
      <c r="L1251" s="1252">
        <v>0</v>
      </c>
      <c r="M1251" s="1252">
        <v>0</v>
      </c>
      <c r="N1251" s="1252">
        <v>0</v>
      </c>
      <c r="O1251" s="1252">
        <v>50</v>
      </c>
      <c r="P1251" s="1252">
        <v>0</v>
      </c>
      <c r="Q1251" s="1252">
        <v>0</v>
      </c>
      <c r="R1251" s="1252">
        <v>0</v>
      </c>
      <c r="S1251" s="1252">
        <v>50</v>
      </c>
      <c r="T1251" s="1252">
        <v>0</v>
      </c>
      <c r="U1251" s="1251" t="s">
        <v>116</v>
      </c>
      <c r="V1251" s="1251" t="s">
        <v>397</v>
      </c>
      <c r="W1251" s="1251" t="s">
        <v>2175</v>
      </c>
      <c r="X1251" s="1251" t="s">
        <v>2042</v>
      </c>
      <c r="Y1251" s="1251">
        <v>675</v>
      </c>
      <c r="Z1251" s="1251">
        <v>8</v>
      </c>
      <c r="AA1251" s="1251" t="b">
        <v>1</v>
      </c>
    </row>
    <row r="1252" spans="1:27" ht="12">
      <c r="A1252" s="1251">
        <v>25</v>
      </c>
      <c r="B1252" s="1251">
        <v>200</v>
      </c>
      <c r="C1252" s="1251" t="s">
        <v>1687</v>
      </c>
      <c r="D1252" s="1251">
        <v>675828</v>
      </c>
      <c r="E1252" s="1251" t="s">
        <v>2023</v>
      </c>
      <c r="F1252" s="1251">
        <v>2020</v>
      </c>
      <c r="G1252" s="1252">
        <v>0</v>
      </c>
      <c r="H1252" s="1252">
        <v>0</v>
      </c>
      <c r="I1252" s="1252">
        <v>0</v>
      </c>
      <c r="J1252" s="1252">
        <v>0</v>
      </c>
      <c r="K1252" s="1252">
        <v>0</v>
      </c>
      <c r="L1252" s="1252">
        <v>0</v>
      </c>
      <c r="M1252" s="1252">
        <v>2020.9400000000001</v>
      </c>
      <c r="N1252" s="1252">
        <v>360.5</v>
      </c>
      <c r="O1252" s="1252">
        <v>377.24000000000001</v>
      </c>
      <c r="P1252" s="1252">
        <v>306.91000000000003</v>
      </c>
      <c r="Q1252" s="1252">
        <v>0</v>
      </c>
      <c r="R1252" s="1252">
        <v>200</v>
      </c>
      <c r="S1252" s="1252">
        <v>3265.5900000000001</v>
      </c>
      <c r="T1252" s="1252">
        <v>0</v>
      </c>
      <c r="U1252" s="1251" t="s">
        <v>116</v>
      </c>
      <c r="V1252" s="1251" t="s">
        <v>397</v>
      </c>
      <c r="W1252" s="1251" t="s">
        <v>2024</v>
      </c>
      <c r="X1252" s="1251" t="s">
        <v>2042</v>
      </c>
      <c r="Y1252" s="1251">
        <v>675</v>
      </c>
      <c r="Z1252" s="1251">
        <v>8</v>
      </c>
      <c r="AA1252" s="1251" t="b">
        <v>1</v>
      </c>
    </row>
    <row r="1253" spans="1:27" ht="12">
      <c r="A1253" s="1251">
        <v>25</v>
      </c>
      <c r="B1253" s="1251">
        <v>200</v>
      </c>
      <c r="C1253" s="1251" t="s">
        <v>1687</v>
      </c>
      <c r="D1253" s="1251">
        <v>675831</v>
      </c>
      <c r="E1253" s="1251" t="s">
        <v>2027</v>
      </c>
      <c r="F1253" s="1251">
        <v>2020</v>
      </c>
      <c r="G1253" s="1252">
        <v>0</v>
      </c>
      <c r="H1253" s="1252">
        <v>224.81</v>
      </c>
      <c r="I1253" s="1252">
        <v>79.939999999999998</v>
      </c>
      <c r="J1253" s="1252">
        <v>0</v>
      </c>
      <c r="K1253" s="1252">
        <v>0</v>
      </c>
      <c r="L1253" s="1252">
        <v>35.729999999999997</v>
      </c>
      <c r="M1253" s="1252">
        <v>0</v>
      </c>
      <c r="N1253" s="1252">
        <v>165.19</v>
      </c>
      <c r="O1253" s="1252">
        <v>0</v>
      </c>
      <c r="P1253" s="1252">
        <v>95.129999999999995</v>
      </c>
      <c r="Q1253" s="1252">
        <v>396.82999999999998</v>
      </c>
      <c r="R1253" s="1252">
        <v>0</v>
      </c>
      <c r="S1253" s="1252">
        <v>997.62999999999988</v>
      </c>
      <c r="T1253" s="1252">
        <v>0</v>
      </c>
      <c r="U1253" s="1251" t="s">
        <v>116</v>
      </c>
      <c r="V1253" s="1251" t="s">
        <v>397</v>
      </c>
      <c r="W1253" s="1251" t="s">
        <v>2026</v>
      </c>
      <c r="X1253" s="1251" t="s">
        <v>2042</v>
      </c>
      <c r="Y1253" s="1251">
        <v>675</v>
      </c>
      <c r="Z1253" s="1251">
        <v>8</v>
      </c>
      <c r="AA1253" s="1251" t="b">
        <v>1</v>
      </c>
    </row>
    <row r="1254" spans="1:27" ht="12">
      <c r="A1254" s="1251">
        <v>25</v>
      </c>
      <c r="B1254" s="1251">
        <v>200</v>
      </c>
      <c r="C1254" s="1251" t="s">
        <v>1687</v>
      </c>
      <c r="D1254" s="1251">
        <v>675834</v>
      </c>
      <c r="E1254" s="1251" t="s">
        <v>2028</v>
      </c>
      <c r="F1254" s="1251">
        <v>2020</v>
      </c>
      <c r="G1254" s="1252">
        <v>25</v>
      </c>
      <c r="H1254" s="1252">
        <v>159.99000000000001</v>
      </c>
      <c r="I1254" s="1252">
        <v>0</v>
      </c>
      <c r="J1254" s="1252">
        <v>0</v>
      </c>
      <c r="K1254" s="1252">
        <v>0</v>
      </c>
      <c r="L1254" s="1252">
        <v>0</v>
      </c>
      <c r="M1254" s="1252">
        <v>0</v>
      </c>
      <c r="N1254" s="1252">
        <v>0</v>
      </c>
      <c r="O1254" s="1252">
        <v>42.890000000000001</v>
      </c>
      <c r="P1254" s="1252">
        <v>0</v>
      </c>
      <c r="Q1254" s="1252">
        <v>0</v>
      </c>
      <c r="R1254" s="1252">
        <v>17.25</v>
      </c>
      <c r="S1254" s="1252">
        <v>245.13</v>
      </c>
      <c r="T1254" s="1252">
        <v>0</v>
      </c>
      <c r="U1254" s="1251" t="s">
        <v>116</v>
      </c>
      <c r="V1254" s="1251" t="s">
        <v>397</v>
      </c>
      <c r="W1254" s="1251" t="s">
        <v>2029</v>
      </c>
      <c r="X1254" s="1251" t="s">
        <v>2042</v>
      </c>
      <c r="Y1254" s="1251">
        <v>675</v>
      </c>
      <c r="Z1254" s="1251">
        <v>8</v>
      </c>
      <c r="AA1254" s="1251" t="b">
        <v>1</v>
      </c>
    </row>
    <row r="1255" spans="1:27" ht="12">
      <c r="A1255" s="1251">
        <v>25</v>
      </c>
      <c r="B1255" s="1251">
        <v>200</v>
      </c>
      <c r="C1255" s="1251" t="s">
        <v>1687</v>
      </c>
      <c r="D1255" s="1251">
        <v>675836</v>
      </c>
      <c r="E1255" s="1251" t="s">
        <v>2030</v>
      </c>
      <c r="F1255" s="1251">
        <v>2020</v>
      </c>
      <c r="G1255" s="1252">
        <v>0</v>
      </c>
      <c r="H1255" s="1252">
        <v>0</v>
      </c>
      <c r="I1255" s="1252">
        <v>0</v>
      </c>
      <c r="J1255" s="1252">
        <v>0</v>
      </c>
      <c r="K1255" s="1252">
        <v>0</v>
      </c>
      <c r="L1255" s="1252">
        <v>0</v>
      </c>
      <c r="M1255" s="1252">
        <v>0</v>
      </c>
      <c r="N1255" s="1252">
        <v>0</v>
      </c>
      <c r="O1255" s="1252">
        <v>0</v>
      </c>
      <c r="P1255" s="1252">
        <v>0</v>
      </c>
      <c r="Q1255" s="1252">
        <v>0</v>
      </c>
      <c r="R1255" s="1252">
        <v>650.05999999999995</v>
      </c>
      <c r="S1255" s="1252">
        <v>650.05999999999995</v>
      </c>
      <c r="T1255" s="1252">
        <v>0</v>
      </c>
      <c r="U1255" s="1251" t="s">
        <v>116</v>
      </c>
      <c r="V1255" s="1251" t="s">
        <v>397</v>
      </c>
      <c r="W1255" s="1251" t="s">
        <v>2029</v>
      </c>
      <c r="X1255" s="1251" t="s">
        <v>2042</v>
      </c>
      <c r="Y1255" s="1251">
        <v>675</v>
      </c>
      <c r="Z1255" s="1251">
        <v>8</v>
      </c>
      <c r="AA1255" s="1251" t="b">
        <v>1</v>
      </c>
    </row>
    <row r="1256" spans="1:27" ht="12">
      <c r="A1256" s="1251">
        <v>25</v>
      </c>
      <c r="B1256" s="1251">
        <v>200</v>
      </c>
      <c r="C1256" s="1251" t="s">
        <v>1687</v>
      </c>
      <c r="D1256" s="1251">
        <v>675846</v>
      </c>
      <c r="E1256" s="1251" t="s">
        <v>2073</v>
      </c>
      <c r="F1256" s="1251">
        <v>2020</v>
      </c>
      <c r="G1256" s="1252">
        <v>85</v>
      </c>
      <c r="H1256" s="1252">
        <v>0</v>
      </c>
      <c r="I1256" s="1252">
        <v>0</v>
      </c>
      <c r="J1256" s="1252">
        <v>0</v>
      </c>
      <c r="K1256" s="1252">
        <v>0</v>
      </c>
      <c r="L1256" s="1252">
        <v>0</v>
      </c>
      <c r="M1256" s="1252">
        <v>0</v>
      </c>
      <c r="N1256" s="1252">
        <v>0</v>
      </c>
      <c r="O1256" s="1252">
        <v>0</v>
      </c>
      <c r="P1256" s="1252">
        <v>0</v>
      </c>
      <c r="Q1256" s="1252">
        <v>0</v>
      </c>
      <c r="R1256" s="1252">
        <v>0</v>
      </c>
      <c r="S1256" s="1252">
        <v>85</v>
      </c>
      <c r="T1256" s="1252">
        <v>0</v>
      </c>
      <c r="U1256" s="1251" t="s">
        <v>116</v>
      </c>
      <c r="V1256" s="1251" t="s">
        <v>397</v>
      </c>
      <c r="W1256" s="1251" t="s">
        <v>2029</v>
      </c>
      <c r="X1256" s="1251" t="s">
        <v>2042</v>
      </c>
      <c r="Y1256" s="1251">
        <v>675</v>
      </c>
      <c r="Z1256" s="1251">
        <v>8</v>
      </c>
      <c r="AA1256" s="1251" t="b">
        <v>1</v>
      </c>
    </row>
    <row r="1257" spans="1:27" ht="12">
      <c r="A1257" s="1251">
        <v>25</v>
      </c>
      <c r="B1257" s="1251">
        <v>200</v>
      </c>
      <c r="C1257" s="1251" t="s">
        <v>1687</v>
      </c>
      <c r="D1257" s="1251">
        <v>675856</v>
      </c>
      <c r="E1257" s="1251" t="s">
        <v>2034</v>
      </c>
      <c r="F1257" s="1251">
        <v>2020</v>
      </c>
      <c r="G1257" s="1252">
        <v>97.5</v>
      </c>
      <c r="H1257" s="1252">
        <v>97.700000000000003</v>
      </c>
      <c r="I1257" s="1252">
        <v>0</v>
      </c>
      <c r="J1257" s="1252">
        <v>304.75</v>
      </c>
      <c r="K1257" s="1252">
        <v>0</v>
      </c>
      <c r="L1257" s="1252">
        <v>118.79000000000001</v>
      </c>
      <c r="M1257" s="1252">
        <v>0</v>
      </c>
      <c r="N1257" s="1252">
        <v>0</v>
      </c>
      <c r="O1257" s="1252">
        <v>0</v>
      </c>
      <c r="P1257" s="1252">
        <v>0</v>
      </c>
      <c r="Q1257" s="1252">
        <v>110</v>
      </c>
      <c r="R1257" s="1252">
        <v>0</v>
      </c>
      <c r="S1257" s="1252">
        <v>728.74000000000001</v>
      </c>
      <c r="T1257" s="1252">
        <v>0</v>
      </c>
      <c r="U1257" s="1251" t="s">
        <v>116</v>
      </c>
      <c r="V1257" s="1251" t="s">
        <v>397</v>
      </c>
      <c r="W1257" s="1251" t="s">
        <v>2035</v>
      </c>
      <c r="X1257" s="1251" t="s">
        <v>2042</v>
      </c>
      <c r="Y1257" s="1251">
        <v>675</v>
      </c>
      <c r="Z1257" s="1251">
        <v>8</v>
      </c>
      <c r="AA1257" s="1251" t="b">
        <v>1</v>
      </c>
    </row>
    <row r="1258" spans="1:27" ht="12">
      <c r="A1258" s="1251">
        <v>25</v>
      </c>
      <c r="B1258" s="1251">
        <v>200</v>
      </c>
      <c r="C1258" s="1251" t="s">
        <v>1687</v>
      </c>
      <c r="D1258" s="1251">
        <v>675858</v>
      </c>
      <c r="E1258" s="1251" t="s">
        <v>2230</v>
      </c>
      <c r="F1258" s="1251">
        <v>2020</v>
      </c>
      <c r="G1258" s="1252">
        <v>0</v>
      </c>
      <c r="H1258" s="1252">
        <v>0</v>
      </c>
      <c r="I1258" s="1252">
        <v>0</v>
      </c>
      <c r="J1258" s="1252">
        <v>0</v>
      </c>
      <c r="K1258" s="1252">
        <v>59.759999999999998</v>
      </c>
      <c r="L1258" s="1252">
        <v>0</v>
      </c>
      <c r="M1258" s="1252">
        <v>0</v>
      </c>
      <c r="N1258" s="1252">
        <v>0</v>
      </c>
      <c r="O1258" s="1252">
        <v>0</v>
      </c>
      <c r="P1258" s="1252">
        <v>0</v>
      </c>
      <c r="Q1258" s="1252">
        <v>0</v>
      </c>
      <c r="R1258" s="1252">
        <v>0</v>
      </c>
      <c r="S1258" s="1252">
        <v>59.759999999999998</v>
      </c>
      <c r="T1258" s="1252">
        <v>0</v>
      </c>
      <c r="U1258" s="1251" t="s">
        <v>116</v>
      </c>
      <c r="V1258" s="1251" t="s">
        <v>397</v>
      </c>
      <c r="W1258" s="1251" t="s">
        <v>2231</v>
      </c>
      <c r="X1258" s="1251" t="s">
        <v>2042</v>
      </c>
      <c r="Y1258" s="1251">
        <v>675</v>
      </c>
      <c r="Z1258" s="1251">
        <v>8</v>
      </c>
      <c r="AA1258" s="1251" t="b">
        <v>1</v>
      </c>
    </row>
    <row r="1259" spans="1:27" ht="12">
      <c r="A1259" s="1251">
        <v>25</v>
      </c>
      <c r="B1259" s="1251">
        <v>200</v>
      </c>
      <c r="C1259" s="1251" t="s">
        <v>1687</v>
      </c>
      <c r="D1259" s="1251">
        <v>675859</v>
      </c>
      <c r="E1259" s="1251" t="s">
        <v>2036</v>
      </c>
      <c r="F1259" s="1251">
        <v>2020</v>
      </c>
      <c r="G1259" s="1252">
        <v>0</v>
      </c>
      <c r="H1259" s="1252">
        <v>0</v>
      </c>
      <c r="I1259" s="1252">
        <v>0</v>
      </c>
      <c r="J1259" s="1252">
        <v>0</v>
      </c>
      <c r="K1259" s="1252">
        <v>0</v>
      </c>
      <c r="L1259" s="1252">
        <v>0</v>
      </c>
      <c r="M1259" s="1252">
        <v>0</v>
      </c>
      <c r="N1259" s="1252">
        <v>0</v>
      </c>
      <c r="O1259" s="1252">
        <v>0</v>
      </c>
      <c r="P1259" s="1252">
        <v>0</v>
      </c>
      <c r="Q1259" s="1252">
        <v>0</v>
      </c>
      <c r="R1259" s="1252">
        <v>0</v>
      </c>
      <c r="S1259" s="1252">
        <v>0</v>
      </c>
      <c r="T1259" s="1252">
        <v>0</v>
      </c>
      <c r="U1259" s="1251" t="s">
        <v>116</v>
      </c>
      <c r="V1259" s="1251" t="s">
        <v>397</v>
      </c>
      <c r="W1259" s="1251" t="s">
        <v>2015</v>
      </c>
      <c r="X1259" s="1251" t="s">
        <v>2042</v>
      </c>
      <c r="Y1259" s="1251">
        <v>675</v>
      </c>
      <c r="Z1259" s="1251">
        <v>8</v>
      </c>
      <c r="AA1259" s="1251" t="b">
        <v>1</v>
      </c>
    </row>
    <row r="1260" spans="1:27" ht="12">
      <c r="A1260" s="1251">
        <v>25</v>
      </c>
      <c r="B1260" s="1251">
        <v>200</v>
      </c>
      <c r="C1260" s="1251" t="s">
        <v>1687</v>
      </c>
      <c r="D1260" s="1251">
        <v>675864</v>
      </c>
      <c r="E1260" s="1251" t="s">
        <v>2074</v>
      </c>
      <c r="F1260" s="1251">
        <v>2020</v>
      </c>
      <c r="G1260" s="1252">
        <v>79.969999999999999</v>
      </c>
      <c r="H1260" s="1252">
        <v>486.82999999999998</v>
      </c>
      <c r="I1260" s="1252">
        <v>402.26999999999998</v>
      </c>
      <c r="J1260" s="1252">
        <v>760.48000000000002</v>
      </c>
      <c r="K1260" s="1252">
        <v>4525</v>
      </c>
      <c r="L1260" s="1252">
        <v>316.19999999999999</v>
      </c>
      <c r="M1260" s="1252">
        <v>0</v>
      </c>
      <c r="N1260" s="1252">
        <v>358.38999999999999</v>
      </c>
      <c r="O1260" s="1252">
        <v>0</v>
      </c>
      <c r="P1260" s="1252">
        <v>0</v>
      </c>
      <c r="Q1260" s="1252">
        <v>1450</v>
      </c>
      <c r="R1260" s="1252">
        <v>2359.0900000000001</v>
      </c>
      <c r="S1260" s="1252">
        <v>10738.23</v>
      </c>
      <c r="T1260" s="1252">
        <v>0</v>
      </c>
      <c r="U1260" s="1251" t="s">
        <v>116</v>
      </c>
      <c r="V1260" s="1251" t="s">
        <v>397</v>
      </c>
      <c r="W1260" s="1251" t="s">
        <v>2015</v>
      </c>
      <c r="X1260" s="1251" t="s">
        <v>2042</v>
      </c>
      <c r="Y1260" s="1251">
        <v>675</v>
      </c>
      <c r="Z1260" s="1251">
        <v>8</v>
      </c>
      <c r="AA1260" s="1251" t="b">
        <v>1</v>
      </c>
    </row>
    <row r="1261" spans="1:27" ht="12">
      <c r="A1261" s="1251">
        <v>25</v>
      </c>
      <c r="B1261" s="1251">
        <v>200</v>
      </c>
      <c r="C1261" s="1251" t="s">
        <v>1687</v>
      </c>
      <c r="D1261" s="1251">
        <v>675866</v>
      </c>
      <c r="E1261" s="1251" t="s">
        <v>2076</v>
      </c>
      <c r="F1261" s="1251">
        <v>2020</v>
      </c>
      <c r="G1261" s="1252">
        <v>898</v>
      </c>
      <c r="H1261" s="1252">
        <v>0</v>
      </c>
      <c r="I1261" s="1252">
        <v>0</v>
      </c>
      <c r="J1261" s="1252">
        <v>0</v>
      </c>
      <c r="K1261" s="1252">
        <v>0</v>
      </c>
      <c r="L1261" s="1252">
        <v>0</v>
      </c>
      <c r="M1261" s="1252">
        <v>0</v>
      </c>
      <c r="N1261" s="1252">
        <v>0</v>
      </c>
      <c r="O1261" s="1252">
        <v>1054</v>
      </c>
      <c r="P1261" s="1252">
        <v>0</v>
      </c>
      <c r="Q1261" s="1252">
        <v>0</v>
      </c>
      <c r="R1261" s="1252">
        <v>0</v>
      </c>
      <c r="S1261" s="1252">
        <v>1952</v>
      </c>
      <c r="T1261" s="1252">
        <v>0</v>
      </c>
      <c r="U1261" s="1251" t="s">
        <v>116</v>
      </c>
      <c r="V1261" s="1251" t="s">
        <v>397</v>
      </c>
      <c r="W1261" s="1251" t="s">
        <v>2022</v>
      </c>
      <c r="X1261" s="1251" t="s">
        <v>2042</v>
      </c>
      <c r="Y1261" s="1251">
        <v>675</v>
      </c>
      <c r="Z1261" s="1251">
        <v>8</v>
      </c>
      <c r="AA1261" s="1251" t="b">
        <v>1</v>
      </c>
    </row>
    <row r="1262" spans="1:27" ht="12">
      <c r="A1262" s="1251">
        <v>25</v>
      </c>
      <c r="B1262" s="1251">
        <v>200</v>
      </c>
      <c r="C1262" s="1251" t="s">
        <v>1687</v>
      </c>
      <c r="D1262" s="1251">
        <v>676200</v>
      </c>
      <c r="E1262" s="1251" t="s">
        <v>2037</v>
      </c>
      <c r="F1262" s="1251">
        <v>2020</v>
      </c>
      <c r="G1262" s="1252">
        <v>-0.01</v>
      </c>
      <c r="H1262" s="1252">
        <v>0</v>
      </c>
      <c r="I1262" s="1252">
        <v>19709.41</v>
      </c>
      <c r="J1262" s="1252">
        <v>-19709.41</v>
      </c>
      <c r="K1262" s="1252">
        <v>0</v>
      </c>
      <c r="L1262" s="1252">
        <v>0</v>
      </c>
      <c r="M1262" s="1252">
        <v>0</v>
      </c>
      <c r="N1262" s="1252">
        <v>0</v>
      </c>
      <c r="O1262" s="1252">
        <v>0</v>
      </c>
      <c r="P1262" s="1252">
        <v>0</v>
      </c>
      <c r="Q1262" s="1252">
        <v>0</v>
      </c>
      <c r="R1262" s="1252">
        <v>0</v>
      </c>
      <c r="S1262" s="1252">
        <v>-0.0099999999983992893</v>
      </c>
      <c r="T1262" s="1252">
        <v>0</v>
      </c>
      <c r="U1262" s="1251" t="s">
        <v>116</v>
      </c>
      <c r="V1262" s="1251" t="s">
        <v>397</v>
      </c>
      <c r="W1262" s="1251" t="s">
        <v>2015</v>
      </c>
      <c r="X1262" s="1251" t="s">
        <v>2042</v>
      </c>
      <c r="Y1262" s="1251">
        <v>676</v>
      </c>
      <c r="Z1262" s="1251">
        <v>2</v>
      </c>
      <c r="AA1262" s="1251" t="b">
        <v>1</v>
      </c>
    </row>
    <row r="1263" spans="1:27" ht="12">
      <c r="A1263" s="1251">
        <v>25</v>
      </c>
      <c r="B1263" s="1251">
        <v>200</v>
      </c>
      <c r="C1263" s="1251" t="s">
        <v>1687</v>
      </c>
      <c r="D1263" s="1251">
        <v>676210</v>
      </c>
      <c r="E1263" s="1251" t="s">
        <v>2038</v>
      </c>
      <c r="F1263" s="1251">
        <v>2020</v>
      </c>
      <c r="G1263" s="1252">
        <v>-1206.0699999999999</v>
      </c>
      <c r="H1263" s="1252">
        <v>-3820.0700000000002</v>
      </c>
      <c r="I1263" s="1252">
        <v>-6287.0799999999999</v>
      </c>
      <c r="J1263" s="1252">
        <v>1166.9000000000001</v>
      </c>
      <c r="K1263" s="1252">
        <v>-2530.7600000000002</v>
      </c>
      <c r="L1263" s="1252">
        <v>-3150.1100000000001</v>
      </c>
      <c r="M1263" s="1252">
        <v>-2401.8899999999999</v>
      </c>
      <c r="N1263" s="1252">
        <v>-3732.0700000000002</v>
      </c>
      <c r="O1263" s="1252">
        <v>-3757.9299999999998</v>
      </c>
      <c r="P1263" s="1252">
        <v>-1394.9300000000001</v>
      </c>
      <c r="Q1263" s="1252">
        <v>-4088.1199999999999</v>
      </c>
      <c r="R1263" s="1252">
        <v>-3177.52</v>
      </c>
      <c r="S1263" s="1252">
        <v>-34379.650000000001</v>
      </c>
      <c r="T1263" s="1252">
        <v>0</v>
      </c>
      <c r="U1263" s="1251" t="s">
        <v>116</v>
      </c>
      <c r="V1263" s="1251" t="s">
        <v>397</v>
      </c>
      <c r="W1263" s="1251" t="s">
        <v>1931</v>
      </c>
      <c r="X1263" s="1251" t="s">
        <v>2042</v>
      </c>
      <c r="Y1263" s="1251">
        <v>676</v>
      </c>
      <c r="Z1263" s="1251">
        <v>2</v>
      </c>
      <c r="AA1263" s="1251" t="b">
        <v>1</v>
      </c>
    </row>
    <row r="1264" spans="1:27" ht="12">
      <c r="A1264" s="1251">
        <v>25</v>
      </c>
      <c r="B1264" s="1251">
        <v>200</v>
      </c>
      <c r="C1264" s="1251" t="s">
        <v>1687</v>
      </c>
      <c r="D1264" s="1251">
        <v>676220</v>
      </c>
      <c r="E1264" s="1251" t="s">
        <v>2039</v>
      </c>
      <c r="F1264" s="1251">
        <v>2020</v>
      </c>
      <c r="G1264" s="1252">
        <v>-1321.1500000000001</v>
      </c>
      <c r="H1264" s="1252">
        <v>-4184.5600000000004</v>
      </c>
      <c r="I1264" s="1252">
        <v>-6886.96</v>
      </c>
      <c r="J1264" s="1252">
        <v>1278.23</v>
      </c>
      <c r="K1264" s="1252">
        <v>-2772.23</v>
      </c>
      <c r="L1264" s="1252">
        <v>-3450.6799999999998</v>
      </c>
      <c r="M1264" s="1252">
        <v>-2631.0599999999999</v>
      </c>
      <c r="N1264" s="1252">
        <v>-4088.1599999999999</v>
      </c>
      <c r="O1264" s="1252">
        <v>-4116.4899999999998</v>
      </c>
      <c r="P1264" s="1252">
        <v>-1528.03</v>
      </c>
      <c r="Q1264" s="1252">
        <v>-4478.1800000000003</v>
      </c>
      <c r="R1264" s="1252">
        <v>-3480.71</v>
      </c>
      <c r="S1264" s="1252">
        <v>-37659.980000000003</v>
      </c>
      <c r="T1264" s="1252">
        <v>0</v>
      </c>
      <c r="U1264" s="1251" t="s">
        <v>116</v>
      </c>
      <c r="V1264" s="1251" t="s">
        <v>397</v>
      </c>
      <c r="W1264" s="1251" t="s">
        <v>1948</v>
      </c>
      <c r="X1264" s="1251" t="s">
        <v>2042</v>
      </c>
      <c r="Y1264" s="1251">
        <v>676</v>
      </c>
      <c r="Z1264" s="1251">
        <v>2</v>
      </c>
      <c r="AA1264" s="1251" t="b">
        <v>1</v>
      </c>
    </row>
    <row r="1265" spans="1:27" ht="12">
      <c r="A1265" s="1251">
        <v>25</v>
      </c>
      <c r="B1265" s="1251">
        <v>200</v>
      </c>
      <c r="C1265" s="1251" t="s">
        <v>1687</v>
      </c>
      <c r="D1265" s="1251">
        <v>676230</v>
      </c>
      <c r="E1265" s="1251" t="s">
        <v>2040</v>
      </c>
      <c r="F1265" s="1251">
        <v>2020</v>
      </c>
      <c r="G1265" s="1252">
        <v>-512.90999999999997</v>
      </c>
      <c r="H1265" s="1252">
        <v>-1624.5799999999999</v>
      </c>
      <c r="I1265" s="1252">
        <v>-2673.7399999999998</v>
      </c>
      <c r="J1265" s="1252">
        <v>496.25</v>
      </c>
      <c r="K1265" s="1252">
        <v>-1076.27</v>
      </c>
      <c r="L1265" s="1252">
        <v>-1339.6700000000001</v>
      </c>
      <c r="M1265" s="1252">
        <v>-1021.46</v>
      </c>
      <c r="N1265" s="1252">
        <v>-1587.1600000000001</v>
      </c>
      <c r="O1265" s="1252">
        <v>-1598.1600000000001</v>
      </c>
      <c r="P1265" s="1252">
        <v>-593.23000000000002</v>
      </c>
      <c r="Q1265" s="1252">
        <v>-1738.5799999999999</v>
      </c>
      <c r="R1265" s="1252">
        <v>-1351.3199999999999</v>
      </c>
      <c r="S1265" s="1252">
        <v>-14620.83</v>
      </c>
      <c r="T1265" s="1252">
        <v>0</v>
      </c>
      <c r="U1265" s="1251" t="s">
        <v>116</v>
      </c>
      <c r="V1265" s="1251" t="s">
        <v>402</v>
      </c>
      <c r="W1265" s="1251" t="s">
        <v>402</v>
      </c>
      <c r="X1265" s="1251" t="s">
        <v>2042</v>
      </c>
      <c r="Y1265" s="1251">
        <v>676</v>
      </c>
      <c r="Z1265" s="1251">
        <v>2</v>
      </c>
      <c r="AA1265" s="1251" t="b">
        <v>1</v>
      </c>
    </row>
    <row r="1266" spans="1:27" ht="12">
      <c r="A1266" s="1251">
        <v>25</v>
      </c>
      <c r="B1266" s="1251">
        <v>200</v>
      </c>
      <c r="C1266" s="1251" t="s">
        <v>1687</v>
      </c>
      <c r="D1266" s="1251">
        <v>676240</v>
      </c>
      <c r="E1266" s="1251" t="s">
        <v>2041</v>
      </c>
      <c r="F1266" s="1251">
        <v>2020</v>
      </c>
      <c r="G1266" s="1252">
        <v>-3182.52</v>
      </c>
      <c r="H1266" s="1252">
        <v>-10080.190000000001</v>
      </c>
      <c r="I1266" s="1252">
        <v>-16590</v>
      </c>
      <c r="J1266" s="1252">
        <v>3079.1399999999999</v>
      </c>
      <c r="K1266" s="1252">
        <v>-6678.0299999999997</v>
      </c>
      <c r="L1266" s="1252">
        <v>-8312.3299999999999</v>
      </c>
      <c r="M1266" s="1252">
        <v>-6337.9700000000003</v>
      </c>
      <c r="N1266" s="1252">
        <v>-9847.9699999999993</v>
      </c>
      <c r="O1266" s="1252">
        <v>-9916.2199999999993</v>
      </c>
      <c r="P1266" s="1252">
        <v>-3680.8699999999999</v>
      </c>
      <c r="Q1266" s="1252">
        <v>-10787.5</v>
      </c>
      <c r="R1266" s="1252">
        <v>-8384.6700000000001</v>
      </c>
      <c r="S1266" s="1252">
        <v>-90719.12999999999</v>
      </c>
      <c r="T1266" s="1252">
        <v>0</v>
      </c>
      <c r="U1266" s="1251" t="s">
        <v>116</v>
      </c>
      <c r="V1266" s="1251" t="s">
        <v>397</v>
      </c>
      <c r="W1266" s="1251" t="s">
        <v>2015</v>
      </c>
      <c r="X1266" s="1251" t="s">
        <v>2042</v>
      </c>
      <c r="Y1266" s="1251">
        <v>676</v>
      </c>
      <c r="Z1266" s="1251">
        <v>2</v>
      </c>
      <c r="AA1266" s="1251" t="b">
        <v>1</v>
      </c>
    </row>
    <row r="1267" spans="1:27" ht="12">
      <c r="A1267" s="1251">
        <v>25</v>
      </c>
      <c r="B1267" s="1251">
        <v>300</v>
      </c>
      <c r="C1267" s="1251" t="s">
        <v>1705</v>
      </c>
      <c r="D1267" s="1251">
        <v>403000</v>
      </c>
      <c r="E1267" s="1251" t="s">
        <v>1911</v>
      </c>
      <c r="F1267" s="1251">
        <v>2020</v>
      </c>
      <c r="G1267" s="1252">
        <v>202581.51000000001</v>
      </c>
      <c r="H1267" s="1252">
        <v>202535.19</v>
      </c>
      <c r="I1267" s="1252">
        <v>202606.07000000001</v>
      </c>
      <c r="J1267" s="1252">
        <v>203289.41</v>
      </c>
      <c r="K1267" s="1252">
        <v>203289.17999999999</v>
      </c>
      <c r="L1267" s="1252">
        <v>203008.60000000001</v>
      </c>
      <c r="M1267" s="1252">
        <v>202345.82000000001</v>
      </c>
      <c r="N1267" s="1252">
        <v>202345.82000000001</v>
      </c>
      <c r="O1267" s="1252">
        <v>202274.94</v>
      </c>
      <c r="P1267" s="1252">
        <v>204627.34</v>
      </c>
      <c r="Q1267" s="1252">
        <v>204719.64999999999</v>
      </c>
      <c r="R1267" s="1252">
        <v>203401.92999999999</v>
      </c>
      <c r="S1267" s="1252">
        <v>2437025.4600000004</v>
      </c>
      <c r="T1267" s="1252">
        <v>0</v>
      </c>
      <c r="U1267" s="1251" t="s">
        <v>116</v>
      </c>
      <c r="V1267" s="1251" t="s">
        <v>88</v>
      </c>
      <c r="W1267" s="1251" t="s">
        <v>88</v>
      </c>
      <c r="X1267" s="1251" t="s">
        <v>2077</v>
      </c>
      <c r="Y1267" s="1251">
        <v>403</v>
      </c>
      <c r="Z1267" s="1251">
        <v>0</v>
      </c>
      <c r="AA1267" s="1251" t="b">
        <v>1</v>
      </c>
    </row>
    <row r="1268" spans="1:27" ht="12">
      <c r="A1268" s="1251">
        <v>25</v>
      </c>
      <c r="B1268" s="1251">
        <v>300</v>
      </c>
      <c r="C1268" s="1251" t="s">
        <v>1705</v>
      </c>
      <c r="D1268" s="1251">
        <v>407301</v>
      </c>
      <c r="E1268" s="1251" t="s">
        <v>502</v>
      </c>
      <c r="F1268" s="1251">
        <v>2020</v>
      </c>
      <c r="G1268" s="1252">
        <v>-25720.889999999999</v>
      </c>
      <c r="H1268" s="1252">
        <v>-25720.889999999999</v>
      </c>
      <c r="I1268" s="1252">
        <v>-25720.889999999999</v>
      </c>
      <c r="J1268" s="1252">
        <v>-25883.599999999999</v>
      </c>
      <c r="K1268" s="1252">
        <v>-25883.599999999999</v>
      </c>
      <c r="L1268" s="1252">
        <v>-25883.599999999999</v>
      </c>
      <c r="M1268" s="1252">
        <v>-25826.580000000002</v>
      </c>
      <c r="N1268" s="1252">
        <v>-25826.580000000002</v>
      </c>
      <c r="O1268" s="1252">
        <v>-25826.580000000002</v>
      </c>
      <c r="P1268" s="1252">
        <v>-25775.52</v>
      </c>
      <c r="Q1268" s="1252">
        <v>-25775.52</v>
      </c>
      <c r="R1268" s="1252">
        <v>-25775.52</v>
      </c>
      <c r="S1268" s="1252">
        <v>-309619.77000000002</v>
      </c>
      <c r="T1268" s="1252">
        <v>0</v>
      </c>
      <c r="U1268" s="1251" t="s">
        <v>116</v>
      </c>
      <c r="V1268" s="1251" t="s">
        <v>88</v>
      </c>
      <c r="W1268" s="1251" t="s">
        <v>1913</v>
      </c>
      <c r="X1268" s="1251" t="s">
        <v>2077</v>
      </c>
      <c r="Y1268" s="1251">
        <v>407</v>
      </c>
      <c r="Z1268" s="1251">
        <v>3</v>
      </c>
      <c r="AA1268" s="1251" t="b">
        <v>1</v>
      </c>
    </row>
    <row r="1269" spans="1:27" ht="12">
      <c r="A1269" s="1251">
        <v>25</v>
      </c>
      <c r="B1269" s="1251">
        <v>300</v>
      </c>
      <c r="C1269" s="1251" t="s">
        <v>1705</v>
      </c>
      <c r="D1269" s="1251">
        <v>408101</v>
      </c>
      <c r="E1269" s="1251" t="s">
        <v>932</v>
      </c>
      <c r="F1269" s="1251">
        <v>2020</v>
      </c>
      <c r="G1269" s="1252">
        <v>334.17000000000002</v>
      </c>
      <c r="H1269" s="1252">
        <v>1214.1700000000001</v>
      </c>
      <c r="I1269" s="1252">
        <v>334.17000000000002</v>
      </c>
      <c r="J1269" s="1252">
        <v>334.17000000000002</v>
      </c>
      <c r="K1269" s="1252">
        <v>334.17000000000002</v>
      </c>
      <c r="L1269" s="1252">
        <v>334.17000000000002</v>
      </c>
      <c r="M1269" s="1252">
        <v>454.17000000000002</v>
      </c>
      <c r="N1269" s="1252">
        <v>334.17000000000002</v>
      </c>
      <c r="O1269" s="1252">
        <v>334.17000000000002</v>
      </c>
      <c r="P1269" s="1252">
        <v>334.17000000000002</v>
      </c>
      <c r="Q1269" s="1252">
        <v>334.17000000000002</v>
      </c>
      <c r="R1269" s="1252">
        <v>334.13</v>
      </c>
      <c r="S1269" s="1252">
        <v>5010.0000000000009</v>
      </c>
      <c r="T1269" s="1252">
        <v>0</v>
      </c>
      <c r="U1269" s="1251" t="s">
        <v>116</v>
      </c>
      <c r="V1269" s="1251" t="s">
        <v>402</v>
      </c>
      <c r="W1269" s="1251" t="s">
        <v>402</v>
      </c>
      <c r="X1269" s="1251" t="s">
        <v>2077</v>
      </c>
      <c r="Y1269" s="1251">
        <v>408</v>
      </c>
      <c r="Z1269" s="1251">
        <v>1</v>
      </c>
      <c r="AA1269" s="1251" t="b">
        <v>1</v>
      </c>
    </row>
    <row r="1270" spans="1:27" ht="12">
      <c r="A1270" s="1251">
        <v>25</v>
      </c>
      <c r="B1270" s="1251">
        <v>300</v>
      </c>
      <c r="C1270" s="1251" t="s">
        <v>1705</v>
      </c>
      <c r="D1270" s="1251">
        <v>408110</v>
      </c>
      <c r="E1270" s="1251" t="s">
        <v>915</v>
      </c>
      <c r="F1270" s="1251">
        <v>2020</v>
      </c>
      <c r="G1270" s="1252">
        <v>7247.8800000000001</v>
      </c>
      <c r="H1270" s="1252">
        <v>7247.8800000000001</v>
      </c>
      <c r="I1270" s="1252">
        <v>7247.8800000000001</v>
      </c>
      <c r="J1270" s="1252">
        <v>7247.8500000000004</v>
      </c>
      <c r="K1270" s="1252">
        <v>7247.8500000000004</v>
      </c>
      <c r="L1270" s="1252">
        <v>7247.8500000000004</v>
      </c>
      <c r="M1270" s="1252">
        <v>7461.5299999999997</v>
      </c>
      <c r="N1270" s="1252">
        <v>7461.5299999999997</v>
      </c>
      <c r="O1270" s="1252">
        <v>7461.5299999999997</v>
      </c>
      <c r="P1270" s="1252">
        <v>7461.5299999999997</v>
      </c>
      <c r="Q1270" s="1252">
        <v>7215.3299999999999</v>
      </c>
      <c r="R1270" s="1252">
        <v>7246.7600000000002</v>
      </c>
      <c r="S1270" s="1252">
        <v>87795.399999999994</v>
      </c>
      <c r="T1270" s="1252">
        <v>0</v>
      </c>
      <c r="U1270" s="1251" t="s">
        <v>116</v>
      </c>
      <c r="V1270" s="1251" t="s">
        <v>402</v>
      </c>
      <c r="W1270" s="1251" t="s">
        <v>402</v>
      </c>
      <c r="X1270" s="1251" t="s">
        <v>2077</v>
      </c>
      <c r="Y1270" s="1251">
        <v>408</v>
      </c>
      <c r="Z1270" s="1251">
        <v>1</v>
      </c>
      <c r="AA1270" s="1251" t="b">
        <v>1</v>
      </c>
    </row>
    <row r="1271" spans="1:27" ht="12">
      <c r="A1271" s="1251">
        <v>25</v>
      </c>
      <c r="B1271" s="1251">
        <v>300</v>
      </c>
      <c r="C1271" s="1251" t="s">
        <v>1705</v>
      </c>
      <c r="D1271" s="1251">
        <v>408121</v>
      </c>
      <c r="E1271" s="1251" t="s">
        <v>1914</v>
      </c>
      <c r="F1271" s="1251">
        <v>2020</v>
      </c>
      <c r="G1271" s="1252">
        <v>639.5</v>
      </c>
      <c r="H1271" s="1252">
        <v>2.1299999999999999</v>
      </c>
      <c r="I1271" s="1252">
        <v>580.75999999999999</v>
      </c>
      <c r="J1271" s="1252">
        <v>556.84000000000003</v>
      </c>
      <c r="K1271" s="1252">
        <v>-2244.8099999999999</v>
      </c>
      <c r="L1271" s="1252">
        <v>543.46000000000004</v>
      </c>
      <c r="M1271" s="1252">
        <v>781.69000000000005</v>
      </c>
      <c r="N1271" s="1252">
        <v>246.36000000000001</v>
      </c>
      <c r="O1271" s="1252">
        <v>553.53999999999996</v>
      </c>
      <c r="P1271" s="1252">
        <v>390.04000000000002</v>
      </c>
      <c r="Q1271" s="1252">
        <v>-2233.8200000000002</v>
      </c>
      <c r="R1271" s="1252">
        <v>771.22000000000003</v>
      </c>
      <c r="S1271" s="1252">
        <v>586.91000000000008</v>
      </c>
      <c r="T1271" s="1252">
        <v>0</v>
      </c>
      <c r="U1271" s="1251" t="s">
        <v>116</v>
      </c>
      <c r="V1271" s="1251" t="s">
        <v>402</v>
      </c>
      <c r="W1271" s="1251" t="s">
        <v>402</v>
      </c>
      <c r="X1271" s="1251" t="s">
        <v>2077</v>
      </c>
      <c r="Y1271" s="1251">
        <v>408</v>
      </c>
      <c r="Z1271" s="1251">
        <v>1</v>
      </c>
      <c r="AA1271" s="1251" t="b">
        <v>1</v>
      </c>
    </row>
    <row r="1272" spans="1:27" ht="12">
      <c r="A1272" s="1251">
        <v>25</v>
      </c>
      <c r="B1272" s="1251">
        <v>300</v>
      </c>
      <c r="C1272" s="1251" t="s">
        <v>1705</v>
      </c>
      <c r="D1272" s="1251">
        <v>408132</v>
      </c>
      <c r="E1272" s="1251" t="s">
        <v>1002</v>
      </c>
      <c r="F1272" s="1251">
        <v>2020</v>
      </c>
      <c r="G1272" s="1252">
        <v>2518.3299999999999</v>
      </c>
      <c r="H1272" s="1252">
        <v>2354.1700000000001</v>
      </c>
      <c r="I1272" s="1252">
        <v>3755.0100000000002</v>
      </c>
      <c r="J1272" s="1252">
        <v>2354.1700000000001</v>
      </c>
      <c r="K1272" s="1252">
        <v>2354.1700000000001</v>
      </c>
      <c r="L1272" s="1252">
        <v>2354.1700000000001</v>
      </c>
      <c r="M1272" s="1252">
        <v>2354.1700000000001</v>
      </c>
      <c r="N1272" s="1252">
        <v>2354.1700000000001</v>
      </c>
      <c r="O1272" s="1252">
        <v>2354.1700000000001</v>
      </c>
      <c r="P1272" s="1252">
        <v>2354.1700000000001</v>
      </c>
      <c r="Q1272" s="1252">
        <v>2354.1700000000001</v>
      </c>
      <c r="R1272" s="1252">
        <v>-10135.85</v>
      </c>
      <c r="S1272" s="1252">
        <v>17325.019999999997</v>
      </c>
      <c r="T1272" s="1252">
        <v>0</v>
      </c>
      <c r="U1272" s="1251" t="s">
        <v>116</v>
      </c>
      <c r="V1272" s="1251" t="s">
        <v>402</v>
      </c>
      <c r="W1272" s="1251" t="s">
        <v>402</v>
      </c>
      <c r="X1272" s="1251" t="s">
        <v>2077</v>
      </c>
      <c r="Y1272" s="1251">
        <v>408</v>
      </c>
      <c r="Z1272" s="1251">
        <v>1</v>
      </c>
      <c r="AA1272" s="1251" t="b">
        <v>1</v>
      </c>
    </row>
    <row r="1273" spans="1:27" ht="12">
      <c r="A1273" s="1251">
        <v>25</v>
      </c>
      <c r="B1273" s="1251">
        <v>300</v>
      </c>
      <c r="C1273" s="1251" t="s">
        <v>1705</v>
      </c>
      <c r="D1273" s="1251">
        <v>408139</v>
      </c>
      <c r="E1273" s="1251" t="s">
        <v>1003</v>
      </c>
      <c r="F1273" s="1251">
        <v>2020</v>
      </c>
      <c r="G1273" s="1252">
        <v>222.08000000000001</v>
      </c>
      <c r="H1273" s="1252">
        <v>222.08000000000001</v>
      </c>
      <c r="I1273" s="1252">
        <v>222.08000000000001</v>
      </c>
      <c r="J1273" s="1252">
        <v>222.08000000000001</v>
      </c>
      <c r="K1273" s="1252">
        <v>222.08000000000001</v>
      </c>
      <c r="L1273" s="1252">
        <v>222.08000000000001</v>
      </c>
      <c r="M1273" s="1252">
        <v>222.08000000000001</v>
      </c>
      <c r="N1273" s="1252">
        <v>222.08000000000001</v>
      </c>
      <c r="O1273" s="1252">
        <v>222.08000000000001</v>
      </c>
      <c r="P1273" s="1252">
        <v>222.08000000000001</v>
      </c>
      <c r="Q1273" s="1252">
        <v>222.08000000000001</v>
      </c>
      <c r="R1273" s="1252">
        <v>222.11000000000001</v>
      </c>
      <c r="S1273" s="1252">
        <v>2664.9899999999998</v>
      </c>
      <c r="T1273" s="1252">
        <v>0</v>
      </c>
      <c r="U1273" s="1251" t="s">
        <v>116</v>
      </c>
      <c r="V1273" s="1251" t="s">
        <v>402</v>
      </c>
      <c r="W1273" s="1251" t="s">
        <v>402</v>
      </c>
      <c r="X1273" s="1251" t="s">
        <v>2077</v>
      </c>
      <c r="Y1273" s="1251">
        <v>408</v>
      </c>
      <c r="Z1273" s="1251">
        <v>1</v>
      </c>
      <c r="AA1273" s="1251" t="b">
        <v>1</v>
      </c>
    </row>
    <row r="1274" spans="1:27" ht="12">
      <c r="A1274" s="1251">
        <v>25</v>
      </c>
      <c r="B1274" s="1251">
        <v>300</v>
      </c>
      <c r="C1274" s="1251" t="s">
        <v>1705</v>
      </c>
      <c r="D1274" s="1251">
        <v>420001</v>
      </c>
      <c r="E1274" s="1251" t="s">
        <v>1915</v>
      </c>
      <c r="F1274" s="1251">
        <v>2020</v>
      </c>
      <c r="G1274" s="1252">
        <v>-504.23000000000002</v>
      </c>
      <c r="H1274" s="1252">
        <v>-557.38</v>
      </c>
      <c r="I1274" s="1252">
        <v>-629.94000000000005</v>
      </c>
      <c r="J1274" s="1252">
        <v>-707.12</v>
      </c>
      <c r="K1274" s="1252">
        <v>-807.02999999999997</v>
      </c>
      <c r="L1274" s="1252">
        <v>-906.5</v>
      </c>
      <c r="M1274" s="1252">
        <v>-977.26999999999998</v>
      </c>
      <c r="N1274" s="1252">
        <v>-1053.53</v>
      </c>
      <c r="O1274" s="1252">
        <v>-1028.52</v>
      </c>
      <c r="P1274" s="1252">
        <v>-1225.53</v>
      </c>
      <c r="Q1274" s="1252">
        <v>-1630.6400000000001</v>
      </c>
      <c r="R1274" s="1252">
        <v>-1472.2</v>
      </c>
      <c r="S1274" s="1252">
        <v>-11499.889999999999</v>
      </c>
      <c r="T1274" s="1252">
        <v>0</v>
      </c>
      <c r="U1274" s="1251" t="s">
        <v>116</v>
      </c>
      <c r="V1274" s="1251" t="s">
        <v>1916</v>
      </c>
      <c r="W1274" s="1251" t="s">
        <v>416</v>
      </c>
      <c r="X1274" s="1251" t="s">
        <v>2077</v>
      </c>
      <c r="Y1274" s="1251">
        <v>420</v>
      </c>
      <c r="Z1274" s="1251">
        <v>0</v>
      </c>
      <c r="AA1274" s="1251" t="b">
        <v>1</v>
      </c>
    </row>
    <row r="1275" spans="1:27" ht="12">
      <c r="A1275" s="1251">
        <v>25</v>
      </c>
      <c r="B1275" s="1251">
        <v>300</v>
      </c>
      <c r="C1275" s="1251" t="s">
        <v>1705</v>
      </c>
      <c r="D1275" s="1251">
        <v>420002</v>
      </c>
      <c r="E1275" s="1251" t="s">
        <v>1917</v>
      </c>
      <c r="F1275" s="1251">
        <v>2020</v>
      </c>
      <c r="G1275" s="1252">
        <v>-1482.73</v>
      </c>
      <c r="H1275" s="1252">
        <v>-1639.01</v>
      </c>
      <c r="I1275" s="1252">
        <v>-1852.3800000000001</v>
      </c>
      <c r="J1275" s="1252">
        <v>-2079.3299999999999</v>
      </c>
      <c r="K1275" s="1252">
        <v>-2373.1199999999999</v>
      </c>
      <c r="L1275" s="1252">
        <v>-2665.6300000000001</v>
      </c>
      <c r="M1275" s="1252">
        <v>-2873.6999999999998</v>
      </c>
      <c r="N1275" s="1252">
        <v>-3097.8800000000001</v>
      </c>
      <c r="O1275" s="1252">
        <v>-3024.4000000000001</v>
      </c>
      <c r="P1275" s="1252">
        <v>-3603.71</v>
      </c>
      <c r="Q1275" s="1252">
        <v>-4794.9200000000001</v>
      </c>
      <c r="R1275" s="1252">
        <v>-4329.0900000000001</v>
      </c>
      <c r="S1275" s="1252">
        <v>-33815.900000000009</v>
      </c>
      <c r="T1275" s="1252">
        <v>0</v>
      </c>
      <c r="U1275" s="1251" t="s">
        <v>116</v>
      </c>
      <c r="V1275" s="1251" t="s">
        <v>1916</v>
      </c>
      <c r="W1275" s="1251" t="s">
        <v>416</v>
      </c>
      <c r="X1275" s="1251" t="s">
        <v>2077</v>
      </c>
      <c r="Y1275" s="1251">
        <v>420</v>
      </c>
      <c r="Z1275" s="1251">
        <v>0</v>
      </c>
      <c r="AA1275" s="1251" t="b">
        <v>1</v>
      </c>
    </row>
    <row r="1276" spans="1:27" ht="12">
      <c r="A1276" s="1251">
        <v>25</v>
      </c>
      <c r="B1276" s="1251">
        <v>300</v>
      </c>
      <c r="C1276" s="1251" t="s">
        <v>1705</v>
      </c>
      <c r="D1276" s="1251">
        <v>421030</v>
      </c>
      <c r="E1276" s="1251" t="s">
        <v>504</v>
      </c>
      <c r="F1276" s="1251">
        <v>2020</v>
      </c>
      <c r="G1276" s="1252">
        <v>-8922.7199999999993</v>
      </c>
      <c r="H1276" s="1252">
        <v>-8922.7199999999993</v>
      </c>
      <c r="I1276" s="1252">
        <v>-8922.7199999999993</v>
      </c>
      <c r="J1276" s="1252">
        <v>-9003.3600000000006</v>
      </c>
      <c r="K1276" s="1252">
        <v>-9003.3600000000006</v>
      </c>
      <c r="L1276" s="1252">
        <v>-9003.3600000000006</v>
      </c>
      <c r="M1276" s="1252">
        <v>-9003.3600000000006</v>
      </c>
      <c r="N1276" s="1252">
        <v>-9003.3600000000006</v>
      </c>
      <c r="O1276" s="1252">
        <v>-9098.8700000000008</v>
      </c>
      <c r="P1276" s="1252">
        <v>-9128.3999999999996</v>
      </c>
      <c r="Q1276" s="1252">
        <v>-9190.3999999999996</v>
      </c>
      <c r="R1276" s="1252">
        <v>-9190.3999999999996</v>
      </c>
      <c r="S1276" s="1252">
        <v>-108393.02999999997</v>
      </c>
      <c r="T1276" s="1252">
        <v>0</v>
      </c>
      <c r="U1276" s="1251" t="s">
        <v>116</v>
      </c>
      <c r="V1276" s="1251" t="s">
        <v>1286</v>
      </c>
      <c r="W1276" s="1251" t="s">
        <v>408</v>
      </c>
      <c r="X1276" s="1251" t="s">
        <v>2077</v>
      </c>
      <c r="Y1276" s="1251">
        <v>421</v>
      </c>
      <c r="Z1276" s="1251">
        <v>0</v>
      </c>
      <c r="AA1276" s="1251" t="b">
        <v>1</v>
      </c>
    </row>
    <row r="1277" spans="1:27" ht="12">
      <c r="A1277" s="1251">
        <v>25</v>
      </c>
      <c r="B1277" s="1251">
        <v>300</v>
      </c>
      <c r="C1277" s="1251" t="s">
        <v>1705</v>
      </c>
      <c r="D1277" s="1251">
        <v>421900</v>
      </c>
      <c r="E1277" s="1251" t="s">
        <v>505</v>
      </c>
      <c r="F1277" s="1251">
        <v>2020</v>
      </c>
      <c r="G1277" s="1252">
        <v>-458</v>
      </c>
      <c r="H1277" s="1252">
        <v>-1150</v>
      </c>
      <c r="I1277" s="1252">
        <v>-1175</v>
      </c>
      <c r="J1277" s="1252">
        <v>-1763</v>
      </c>
      <c r="K1277" s="1252">
        <v>-1038.5</v>
      </c>
      <c r="L1277" s="1252">
        <v>-1870.5</v>
      </c>
      <c r="M1277" s="1252">
        <v>-2033.5</v>
      </c>
      <c r="N1277" s="1252">
        <v>-1622</v>
      </c>
      <c r="O1277" s="1252">
        <v>-810</v>
      </c>
      <c r="P1277" s="1252">
        <v>-1256</v>
      </c>
      <c r="Q1277" s="1252">
        <v>-1016.5</v>
      </c>
      <c r="R1277" s="1252">
        <v>-758.5</v>
      </c>
      <c r="S1277" s="1252">
        <v>-14951.5</v>
      </c>
      <c r="T1277" s="1252">
        <v>0</v>
      </c>
      <c r="U1277" s="1251" t="s">
        <v>116</v>
      </c>
      <c r="V1277" s="1251" t="s">
        <v>1286</v>
      </c>
      <c r="W1277" s="1251" t="s">
        <v>408</v>
      </c>
      <c r="X1277" s="1251" t="s">
        <v>2077</v>
      </c>
      <c r="Y1277" s="1251">
        <v>421</v>
      </c>
      <c r="Z1277" s="1251">
        <v>9</v>
      </c>
      <c r="AA1277" s="1251" t="b">
        <v>1</v>
      </c>
    </row>
    <row r="1278" spans="1:27" ht="12">
      <c r="A1278" s="1251">
        <v>25</v>
      </c>
      <c r="B1278" s="1251">
        <v>300</v>
      </c>
      <c r="C1278" s="1251" t="s">
        <v>1705</v>
      </c>
      <c r="D1278" s="1251">
        <v>421960</v>
      </c>
      <c r="E1278" s="1251" t="s">
        <v>1918</v>
      </c>
      <c r="F1278" s="1251">
        <v>2020</v>
      </c>
      <c r="G1278" s="1252">
        <v>0</v>
      </c>
      <c r="H1278" s="1252">
        <v>0</v>
      </c>
      <c r="I1278" s="1252">
        <v>0</v>
      </c>
      <c r="J1278" s="1252">
        <v>-26707.27</v>
      </c>
      <c r="K1278" s="1252">
        <v>0</v>
      </c>
      <c r="L1278" s="1252">
        <v>0</v>
      </c>
      <c r="M1278" s="1252">
        <v>0</v>
      </c>
      <c r="N1278" s="1252">
        <v>0</v>
      </c>
      <c r="O1278" s="1252">
        <v>0</v>
      </c>
      <c r="P1278" s="1252">
        <v>0</v>
      </c>
      <c r="Q1278" s="1252">
        <v>0</v>
      </c>
      <c r="R1278" s="1252">
        <v>-13624.01</v>
      </c>
      <c r="S1278" s="1252">
        <v>-40331.279999999999</v>
      </c>
      <c r="T1278" s="1252">
        <v>0</v>
      </c>
      <c r="U1278" s="1251" t="s">
        <v>116</v>
      </c>
      <c r="V1278" s="1251" t="s">
        <v>1286</v>
      </c>
      <c r="W1278" s="1251" t="s">
        <v>408</v>
      </c>
      <c r="X1278" s="1251" t="s">
        <v>2077</v>
      </c>
      <c r="Y1278" s="1251">
        <v>421</v>
      </c>
      <c r="Z1278" s="1251">
        <v>9</v>
      </c>
      <c r="AA1278" s="1251" t="b">
        <v>1</v>
      </c>
    </row>
    <row r="1279" spans="1:27" ht="12">
      <c r="A1279" s="1251">
        <v>25</v>
      </c>
      <c r="B1279" s="1251">
        <v>300</v>
      </c>
      <c r="C1279" s="1251" t="s">
        <v>1705</v>
      </c>
      <c r="D1279" s="1251">
        <v>427400</v>
      </c>
      <c r="E1279" s="1251" t="s">
        <v>1919</v>
      </c>
      <c r="F1279" s="1251">
        <v>2020</v>
      </c>
      <c r="G1279" s="1252">
        <v>189.81999999999999</v>
      </c>
      <c r="H1279" s="1252">
        <v>194.55000000000001</v>
      </c>
      <c r="I1279" s="1252">
        <v>185.34</v>
      </c>
      <c r="J1279" s="1252">
        <v>180.80000000000001</v>
      </c>
      <c r="K1279" s="1252">
        <v>171.86000000000001</v>
      </c>
      <c r="L1279" s="1252">
        <v>181.55000000000001</v>
      </c>
      <c r="M1279" s="1252">
        <v>160.16</v>
      </c>
      <c r="N1279" s="1252">
        <v>164.47999999999999</v>
      </c>
      <c r="O1279" s="1252">
        <v>163.27000000000001</v>
      </c>
      <c r="P1279" s="1252">
        <v>148.63999999999999</v>
      </c>
      <c r="Q1279" s="1252">
        <v>154.88</v>
      </c>
      <c r="R1279" s="1252">
        <v>153.33000000000001</v>
      </c>
      <c r="S1279" s="1252">
        <v>2048.6800000000003</v>
      </c>
      <c r="T1279" s="1252">
        <v>0</v>
      </c>
      <c r="U1279" s="1251" t="s">
        <v>116</v>
      </c>
      <c r="V1279" s="1251" t="s">
        <v>1916</v>
      </c>
      <c r="W1279" s="1251" t="s">
        <v>1038</v>
      </c>
      <c r="X1279" s="1251" t="s">
        <v>2077</v>
      </c>
      <c r="Y1279" s="1251">
        <v>427</v>
      </c>
      <c r="Z1279" s="1251">
        <v>4</v>
      </c>
      <c r="AA1279" s="1251" t="b">
        <v>1</v>
      </c>
    </row>
    <row r="1280" spans="1:29" ht="12">
      <c r="A1280" s="1251">
        <v>25</v>
      </c>
      <c r="B1280" s="1251">
        <v>300</v>
      </c>
      <c r="C1280" s="1251" t="s">
        <v>1705</v>
      </c>
      <c r="D1280" s="1251">
        <v>460600</v>
      </c>
      <c r="E1280" s="1251" t="s">
        <v>1920</v>
      </c>
      <c r="F1280" s="1251">
        <v>2020</v>
      </c>
      <c r="G1280" s="1252">
        <v>-56.890000000000001</v>
      </c>
      <c r="H1280" s="1252">
        <v>-56.890000000000001</v>
      </c>
      <c r="I1280" s="1252">
        <v>-63.340000000000003</v>
      </c>
      <c r="J1280" s="1252">
        <v>-56.890000000000001</v>
      </c>
      <c r="K1280" s="1252">
        <v>-56.890000000000001</v>
      </c>
      <c r="L1280" s="1252">
        <v>-63.340000000000003</v>
      </c>
      <c r="M1280" s="1252">
        <v>-56.890000000000001</v>
      </c>
      <c r="N1280" s="1252">
        <v>-56.890000000000001</v>
      </c>
      <c r="O1280" s="1252">
        <v>-63.340000000000003</v>
      </c>
      <c r="P1280" s="1252">
        <v>-56.890000000000001</v>
      </c>
      <c r="Q1280" s="1252">
        <v>-56.890000000000001</v>
      </c>
      <c r="R1280" s="1252">
        <v>-63.340000000000003</v>
      </c>
      <c r="S1280" s="1252">
        <v>-708.48000000000002</v>
      </c>
      <c r="T1280" s="1252">
        <v>0</v>
      </c>
      <c r="U1280" s="1251" t="s">
        <v>116</v>
      </c>
      <c r="V1280" s="1251" t="s">
        <v>1286</v>
      </c>
      <c r="W1280" s="1251" t="s">
        <v>393</v>
      </c>
      <c r="X1280" s="1251" t="s">
        <v>2077</v>
      </c>
      <c r="Y1280" s="1251">
        <v>460</v>
      </c>
      <c r="Z1280" s="1251">
        <v>6</v>
      </c>
      <c r="AA1280" s="1251" t="b">
        <v>1</v>
      </c>
      <c r="AC1280" s="1251" t="s">
        <v>1921</v>
      </c>
    </row>
    <row r="1281" spans="1:29" ht="12">
      <c r="A1281" s="1251">
        <v>25</v>
      </c>
      <c r="B1281" s="1251">
        <v>300</v>
      </c>
      <c r="C1281" s="1251" t="s">
        <v>1705</v>
      </c>
      <c r="D1281" s="1251">
        <v>461100</v>
      </c>
      <c r="E1281" s="1251" t="s">
        <v>1922</v>
      </c>
      <c r="F1281" s="1251">
        <v>2020</v>
      </c>
      <c r="G1281" s="1252">
        <v>-816081.10999999999</v>
      </c>
      <c r="H1281" s="1252">
        <v>-751535.45999999996</v>
      </c>
      <c r="I1281" s="1252">
        <v>-842400.56999999995</v>
      </c>
      <c r="J1281" s="1252">
        <v>-854997.95999999996</v>
      </c>
      <c r="K1281" s="1252">
        <v>-916820.56999999995</v>
      </c>
      <c r="L1281" s="1252">
        <v>-1214550.97</v>
      </c>
      <c r="M1281" s="1252">
        <v>-1426950.0800000001</v>
      </c>
      <c r="N1281" s="1252">
        <v>-1236915.9299999999</v>
      </c>
      <c r="O1281" s="1252">
        <v>-990169.97999999998</v>
      </c>
      <c r="P1281" s="1252">
        <v>-967533.56999999995</v>
      </c>
      <c r="Q1281" s="1252">
        <v>-763773.14000000001</v>
      </c>
      <c r="R1281" s="1252">
        <v>-866883.26000000001</v>
      </c>
      <c r="S1281" s="1252">
        <v>-11648612.6</v>
      </c>
      <c r="T1281" s="1252">
        <v>0</v>
      </c>
      <c r="U1281" s="1251" t="s">
        <v>116</v>
      </c>
      <c r="V1281" s="1251" t="s">
        <v>1286</v>
      </c>
      <c r="W1281" s="1251" t="s">
        <v>393</v>
      </c>
      <c r="X1281" s="1251" t="s">
        <v>2077</v>
      </c>
      <c r="Y1281" s="1251">
        <v>461</v>
      </c>
      <c r="Z1281" s="1251">
        <v>1</v>
      </c>
      <c r="AA1281" s="1251" t="b">
        <v>1</v>
      </c>
      <c r="AC1281" s="1251" t="s">
        <v>1921</v>
      </c>
    </row>
    <row r="1282" spans="1:29" ht="12">
      <c r="A1282" s="1251">
        <v>25</v>
      </c>
      <c r="B1282" s="1251">
        <v>300</v>
      </c>
      <c r="C1282" s="1251" t="s">
        <v>1705</v>
      </c>
      <c r="D1282" s="1251">
        <v>461200</v>
      </c>
      <c r="E1282" s="1251" t="s">
        <v>1923</v>
      </c>
      <c r="F1282" s="1251">
        <v>2020</v>
      </c>
      <c r="G1282" s="1252">
        <v>-92917.190000000002</v>
      </c>
      <c r="H1282" s="1252">
        <v>-90804.880000000005</v>
      </c>
      <c r="I1282" s="1252">
        <v>-97609.330000000002</v>
      </c>
      <c r="J1282" s="1252">
        <v>-78487.850000000006</v>
      </c>
      <c r="K1282" s="1252">
        <v>-103287.42999999999</v>
      </c>
      <c r="L1282" s="1252">
        <v>-168755.45000000001</v>
      </c>
      <c r="M1282" s="1252">
        <v>-255657.64999999999</v>
      </c>
      <c r="N1282" s="1252">
        <v>-188207.66</v>
      </c>
      <c r="O1282" s="1252">
        <v>-146056.37</v>
      </c>
      <c r="P1282" s="1252">
        <v>-147622.60999999999</v>
      </c>
      <c r="Q1282" s="1252">
        <v>-96312.619999999995</v>
      </c>
      <c r="R1282" s="1252">
        <v>-103239.77</v>
      </c>
      <c r="S1282" s="1252">
        <v>-1568958.8100000001</v>
      </c>
      <c r="T1282" s="1252">
        <v>0</v>
      </c>
      <c r="U1282" s="1251" t="s">
        <v>116</v>
      </c>
      <c r="V1282" s="1251" t="s">
        <v>1286</v>
      </c>
      <c r="W1282" s="1251" t="s">
        <v>393</v>
      </c>
      <c r="X1282" s="1251" t="s">
        <v>2077</v>
      </c>
      <c r="Y1282" s="1251">
        <v>461</v>
      </c>
      <c r="Z1282" s="1251">
        <v>2</v>
      </c>
      <c r="AA1282" s="1251" t="b">
        <v>1</v>
      </c>
      <c r="AC1282" s="1251" t="s">
        <v>1921</v>
      </c>
    </row>
    <row r="1283" spans="1:29" ht="12">
      <c r="A1283" s="1251">
        <v>25</v>
      </c>
      <c r="B1283" s="1251">
        <v>300</v>
      </c>
      <c r="C1283" s="1251" t="s">
        <v>1705</v>
      </c>
      <c r="D1283" s="1251">
        <v>461300</v>
      </c>
      <c r="E1283" s="1251" t="s">
        <v>1924</v>
      </c>
      <c r="F1283" s="1251">
        <v>2020</v>
      </c>
      <c r="G1283" s="1252">
        <v>-1737.9400000000001</v>
      </c>
      <c r="H1283" s="1252">
        <v>-2316.8000000000002</v>
      </c>
      <c r="I1283" s="1252">
        <v>-2181.9499999999998</v>
      </c>
      <c r="J1283" s="1252">
        <v>-1276.5699999999999</v>
      </c>
      <c r="K1283" s="1252">
        <v>-1722.9000000000001</v>
      </c>
      <c r="L1283" s="1252">
        <v>-2606.5</v>
      </c>
      <c r="M1283" s="1252">
        <v>-3744.5</v>
      </c>
      <c r="N1283" s="1252">
        <v>-2960.0100000000002</v>
      </c>
      <c r="O1283" s="1252">
        <v>-2232.2199999999998</v>
      </c>
      <c r="P1283" s="1252">
        <v>-2964.1500000000001</v>
      </c>
      <c r="Q1283" s="1252">
        <v>-1713.3</v>
      </c>
      <c r="R1283" s="1252">
        <v>-1824.7</v>
      </c>
      <c r="S1283" s="1252">
        <v>-27281.540000000001</v>
      </c>
      <c r="T1283" s="1252">
        <v>0</v>
      </c>
      <c r="U1283" s="1251" t="s">
        <v>116</v>
      </c>
      <c r="V1283" s="1251" t="s">
        <v>1286</v>
      </c>
      <c r="W1283" s="1251" t="s">
        <v>393</v>
      </c>
      <c r="X1283" s="1251" t="s">
        <v>2077</v>
      </c>
      <c r="Y1283" s="1251">
        <v>461</v>
      </c>
      <c r="Z1283" s="1251">
        <v>3</v>
      </c>
      <c r="AA1283" s="1251" t="b">
        <v>1</v>
      </c>
      <c r="AC1283" s="1251" t="s">
        <v>1921</v>
      </c>
    </row>
    <row r="1284" spans="1:29" ht="12">
      <c r="A1284" s="1251">
        <v>25</v>
      </c>
      <c r="B1284" s="1251">
        <v>300</v>
      </c>
      <c r="C1284" s="1251" t="s">
        <v>1705</v>
      </c>
      <c r="D1284" s="1251">
        <v>461400</v>
      </c>
      <c r="E1284" s="1251" t="s">
        <v>1925</v>
      </c>
      <c r="F1284" s="1251">
        <v>2020</v>
      </c>
      <c r="G1284" s="1252">
        <v>-16278.82</v>
      </c>
      <c r="H1284" s="1252">
        <v>-16224.91</v>
      </c>
      <c r="I1284" s="1252">
        <v>-17646.619999999999</v>
      </c>
      <c r="J1284" s="1252">
        <v>-8298.9300000000003</v>
      </c>
      <c r="K1284" s="1252">
        <v>-11661.43</v>
      </c>
      <c r="L1284" s="1252">
        <v>-13557.360000000001</v>
      </c>
      <c r="M1284" s="1252">
        <v>-21468.099999999999</v>
      </c>
      <c r="N1284" s="1252">
        <v>-21022.720000000001</v>
      </c>
      <c r="O1284" s="1252">
        <v>-17322.110000000001</v>
      </c>
      <c r="P1284" s="1252">
        <v>-16873.799999999999</v>
      </c>
      <c r="Q1284" s="1252">
        <v>-13451.860000000001</v>
      </c>
      <c r="R1284" s="1252">
        <v>-11762.360000000001</v>
      </c>
      <c r="S1284" s="1252">
        <v>-185569.01999999996</v>
      </c>
      <c r="T1284" s="1252">
        <v>0</v>
      </c>
      <c r="U1284" s="1251" t="s">
        <v>116</v>
      </c>
      <c r="V1284" s="1251" t="s">
        <v>1286</v>
      </c>
      <c r="W1284" s="1251" t="s">
        <v>393</v>
      </c>
      <c r="X1284" s="1251" t="s">
        <v>2077</v>
      </c>
      <c r="Y1284" s="1251">
        <v>461</v>
      </c>
      <c r="Z1284" s="1251">
        <v>4</v>
      </c>
      <c r="AA1284" s="1251" t="b">
        <v>1</v>
      </c>
      <c r="AC1284" s="1251" t="s">
        <v>1921</v>
      </c>
    </row>
    <row r="1285" spans="1:29" ht="12">
      <c r="A1285" s="1251">
        <v>25</v>
      </c>
      <c r="B1285" s="1251">
        <v>300</v>
      </c>
      <c r="C1285" s="1251" t="s">
        <v>1705</v>
      </c>
      <c r="D1285" s="1251">
        <v>461605</v>
      </c>
      <c r="E1285" s="1251" t="s">
        <v>1926</v>
      </c>
      <c r="F1285" s="1251">
        <v>2020</v>
      </c>
      <c r="G1285" s="1252">
        <v>0</v>
      </c>
      <c r="H1285" s="1252">
        <v>0</v>
      </c>
      <c r="I1285" s="1252">
        <v>-73.019999999999996</v>
      </c>
      <c r="J1285" s="1252">
        <v>-1491.3800000000001</v>
      </c>
      <c r="K1285" s="1252">
        <v>-408.51999999999998</v>
      </c>
      <c r="L1285" s="1252">
        <v>-4463.9399999999996</v>
      </c>
      <c r="M1285" s="1252">
        <v>-2786.8400000000001</v>
      </c>
      <c r="N1285" s="1252">
        <v>-3971.0100000000002</v>
      </c>
      <c r="O1285" s="1252">
        <v>-2423.0500000000002</v>
      </c>
      <c r="P1285" s="1252">
        <v>-980.5</v>
      </c>
      <c r="Q1285" s="1252">
        <v>-702.09000000000003</v>
      </c>
      <c r="R1285" s="1252">
        <v>-852</v>
      </c>
      <c r="S1285" s="1252">
        <v>-18152.350000000002</v>
      </c>
      <c r="T1285" s="1252">
        <v>0</v>
      </c>
      <c r="U1285" s="1251" t="s">
        <v>116</v>
      </c>
      <c r="V1285" s="1251" t="s">
        <v>1286</v>
      </c>
      <c r="W1285" s="1251" t="s">
        <v>393</v>
      </c>
      <c r="X1285" s="1251" t="s">
        <v>2077</v>
      </c>
      <c r="Y1285" s="1251">
        <v>461</v>
      </c>
      <c r="Z1285" s="1251">
        <v>6</v>
      </c>
      <c r="AA1285" s="1251" t="b">
        <v>1</v>
      </c>
      <c r="AC1285" s="1251" t="s">
        <v>1921</v>
      </c>
    </row>
    <row r="1286" spans="1:29" ht="12">
      <c r="A1286" s="1251">
        <v>25</v>
      </c>
      <c r="B1286" s="1251">
        <v>300</v>
      </c>
      <c r="C1286" s="1251" t="s">
        <v>1705</v>
      </c>
      <c r="D1286" s="1251">
        <v>462100</v>
      </c>
      <c r="E1286" s="1251" t="s">
        <v>720</v>
      </c>
      <c r="F1286" s="1251">
        <v>2020</v>
      </c>
      <c r="G1286" s="1252">
        <v>-53387.120000000003</v>
      </c>
      <c r="H1286" s="1252">
        <v>-49942.779999999999</v>
      </c>
      <c r="I1286" s="1252">
        <v>-53387.120000000003</v>
      </c>
      <c r="J1286" s="1252">
        <v>-51664.949999999997</v>
      </c>
      <c r="K1286" s="1252">
        <v>-53387.139999999999</v>
      </c>
      <c r="L1286" s="1252">
        <v>-49942.760000000002</v>
      </c>
      <c r="M1286" s="1252">
        <v>-53387.139999999999</v>
      </c>
      <c r="N1286" s="1252">
        <v>-53387.07</v>
      </c>
      <c r="O1286" s="1252">
        <v>-43054.139999999999</v>
      </c>
      <c r="P1286" s="1252">
        <v>-53387.120000000003</v>
      </c>
      <c r="Q1286" s="1252">
        <v>-51664.959999999999</v>
      </c>
      <c r="R1286" s="1252">
        <v>-51664.940000000002</v>
      </c>
      <c r="S1286" s="1252">
        <v>-618257.23999999999</v>
      </c>
      <c r="T1286" s="1252">
        <v>0</v>
      </c>
      <c r="U1286" s="1251" t="s">
        <v>116</v>
      </c>
      <c r="V1286" s="1251" t="s">
        <v>1286</v>
      </c>
      <c r="W1286" s="1251" t="s">
        <v>393</v>
      </c>
      <c r="X1286" s="1251" t="s">
        <v>2077</v>
      </c>
      <c r="Y1286" s="1251">
        <v>462</v>
      </c>
      <c r="Z1286" s="1251">
        <v>1</v>
      </c>
      <c r="AA1286" s="1251" t="b">
        <v>1</v>
      </c>
      <c r="AC1286" s="1251" t="s">
        <v>2078</v>
      </c>
    </row>
    <row r="1287" spans="1:29" ht="12">
      <c r="A1287" s="1251">
        <v>25</v>
      </c>
      <c r="B1287" s="1251">
        <v>300</v>
      </c>
      <c r="C1287" s="1251" t="s">
        <v>1705</v>
      </c>
      <c r="D1287" s="1251">
        <v>462200</v>
      </c>
      <c r="E1287" s="1251" t="s">
        <v>712</v>
      </c>
      <c r="F1287" s="1251">
        <v>2020</v>
      </c>
      <c r="G1287" s="1252">
        <v>-28015.32</v>
      </c>
      <c r="H1287" s="1252">
        <v>-28020.959999999999</v>
      </c>
      <c r="I1287" s="1252">
        <v>-31867.919999999998</v>
      </c>
      <c r="J1287" s="1252">
        <v>-27038.880000000001</v>
      </c>
      <c r="K1287" s="1252">
        <v>-28981.27</v>
      </c>
      <c r="L1287" s="1252">
        <v>-30907.610000000001</v>
      </c>
      <c r="M1287" s="1252">
        <v>-27071.009999999998</v>
      </c>
      <c r="N1287" s="1252">
        <v>-29920.450000000001</v>
      </c>
      <c r="O1287" s="1252">
        <v>-27060.369999999999</v>
      </c>
      <c r="P1287" s="1252">
        <v>-30896.830000000002</v>
      </c>
      <c r="Q1287" s="1252">
        <v>-25128.84</v>
      </c>
      <c r="R1287" s="1252">
        <v>-31873.110000000001</v>
      </c>
      <c r="S1287" s="1252">
        <v>-346782.57000000007</v>
      </c>
      <c r="T1287" s="1252">
        <v>0</v>
      </c>
      <c r="U1287" s="1251" t="s">
        <v>116</v>
      </c>
      <c r="V1287" s="1251" t="s">
        <v>1286</v>
      </c>
      <c r="W1287" s="1251" t="s">
        <v>393</v>
      </c>
      <c r="X1287" s="1251" t="s">
        <v>2077</v>
      </c>
      <c r="Y1287" s="1251">
        <v>462</v>
      </c>
      <c r="Z1287" s="1251">
        <v>2</v>
      </c>
      <c r="AA1287" s="1251" t="b">
        <v>1</v>
      </c>
      <c r="AC1287" s="1251" t="s">
        <v>648</v>
      </c>
    </row>
    <row r="1288" spans="1:29" ht="12">
      <c r="A1288" s="1251">
        <v>25</v>
      </c>
      <c r="B1288" s="1251">
        <v>300</v>
      </c>
      <c r="C1288" s="1251" t="s">
        <v>1705</v>
      </c>
      <c r="D1288" s="1251">
        <v>471000</v>
      </c>
      <c r="E1288" s="1251" t="s">
        <v>1927</v>
      </c>
      <c r="F1288" s="1251">
        <v>2020</v>
      </c>
      <c r="G1288" s="1252">
        <v>0</v>
      </c>
      <c r="H1288" s="1252">
        <v>0</v>
      </c>
      <c r="I1288" s="1252">
        <v>0</v>
      </c>
      <c r="J1288" s="1252">
        <v>0</v>
      </c>
      <c r="K1288" s="1252">
        <v>0</v>
      </c>
      <c r="L1288" s="1252">
        <v>0</v>
      </c>
      <c r="M1288" s="1252">
        <v>0</v>
      </c>
      <c r="N1288" s="1252">
        <v>-75</v>
      </c>
      <c r="O1288" s="1252">
        <v>0</v>
      </c>
      <c r="P1288" s="1252">
        <v>0</v>
      </c>
      <c r="Q1288" s="1252">
        <v>0</v>
      </c>
      <c r="R1288" s="1252">
        <v>0</v>
      </c>
      <c r="S1288" s="1252">
        <v>-75</v>
      </c>
      <c r="T1288" s="1252">
        <v>0</v>
      </c>
      <c r="U1288" s="1251" t="s">
        <v>116</v>
      </c>
      <c r="V1288" s="1251" t="s">
        <v>1286</v>
      </c>
      <c r="W1288" s="1251" t="s">
        <v>393</v>
      </c>
      <c r="X1288" s="1251" t="s">
        <v>2077</v>
      </c>
      <c r="Y1288" s="1251">
        <v>471</v>
      </c>
      <c r="Z1288" s="1251">
        <v>0</v>
      </c>
      <c r="AA1288" s="1251" t="b">
        <v>1</v>
      </c>
      <c r="AC1288" s="1251" t="s">
        <v>651</v>
      </c>
    </row>
    <row r="1289" spans="1:29" ht="12">
      <c r="A1289" s="1251">
        <v>25</v>
      </c>
      <c r="B1289" s="1251">
        <v>300</v>
      </c>
      <c r="C1289" s="1251" t="s">
        <v>1705</v>
      </c>
      <c r="D1289" s="1251">
        <v>471010</v>
      </c>
      <c r="E1289" s="1251" t="s">
        <v>1928</v>
      </c>
      <c r="F1289" s="1251">
        <v>2020</v>
      </c>
      <c r="G1289" s="1252">
        <v>-6700</v>
      </c>
      <c r="H1289" s="1252">
        <v>-3850</v>
      </c>
      <c r="I1289" s="1252">
        <v>-2050</v>
      </c>
      <c r="J1289" s="1252">
        <v>0</v>
      </c>
      <c r="K1289" s="1252">
        <v>50</v>
      </c>
      <c r="L1289" s="1252">
        <v>0</v>
      </c>
      <c r="M1289" s="1252">
        <v>0</v>
      </c>
      <c r="N1289" s="1252">
        <v>0</v>
      </c>
      <c r="O1289" s="1252">
        <v>0</v>
      </c>
      <c r="P1289" s="1252">
        <v>0</v>
      </c>
      <c r="Q1289" s="1252">
        <v>0</v>
      </c>
      <c r="R1289" s="1252">
        <v>0</v>
      </c>
      <c r="S1289" s="1252">
        <v>-12550</v>
      </c>
      <c r="T1289" s="1252">
        <v>0</v>
      </c>
      <c r="U1289" s="1251" t="s">
        <v>116</v>
      </c>
      <c r="V1289" s="1251" t="s">
        <v>1286</v>
      </c>
      <c r="W1289" s="1251" t="s">
        <v>393</v>
      </c>
      <c r="X1289" s="1251" t="s">
        <v>2077</v>
      </c>
      <c r="Y1289" s="1251">
        <v>471</v>
      </c>
      <c r="Z1289" s="1251">
        <v>0</v>
      </c>
      <c r="AA1289" s="1251" t="b">
        <v>1</v>
      </c>
      <c r="AC1289" s="1251" t="s">
        <v>651</v>
      </c>
    </row>
    <row r="1290" spans="1:29" ht="12">
      <c r="A1290" s="1251">
        <v>25</v>
      </c>
      <c r="B1290" s="1251">
        <v>300</v>
      </c>
      <c r="C1290" s="1251" t="s">
        <v>1705</v>
      </c>
      <c r="D1290" s="1251">
        <v>471100</v>
      </c>
      <c r="E1290" s="1251" t="s">
        <v>1929</v>
      </c>
      <c r="F1290" s="1251">
        <v>2020</v>
      </c>
      <c r="G1290" s="1252">
        <v>51</v>
      </c>
      <c r="H1290" s="1252">
        <v>114.78</v>
      </c>
      <c r="I1290" s="1252">
        <v>90.219999999999999</v>
      </c>
      <c r="J1290" s="1252">
        <v>20.399999999999999</v>
      </c>
      <c r="K1290" s="1252">
        <v>0</v>
      </c>
      <c r="L1290" s="1252">
        <v>106.3</v>
      </c>
      <c r="M1290" s="1252">
        <v>10.199999999999999</v>
      </c>
      <c r="N1290" s="1252">
        <v>0</v>
      </c>
      <c r="O1290" s="1252">
        <v>0</v>
      </c>
      <c r="P1290" s="1252">
        <v>12.17</v>
      </c>
      <c r="Q1290" s="1252">
        <v>0</v>
      </c>
      <c r="R1290" s="1252">
        <v>0</v>
      </c>
      <c r="S1290" s="1252">
        <v>405.06999999999999</v>
      </c>
      <c r="T1290" s="1252">
        <v>0</v>
      </c>
      <c r="U1290" s="1251" t="s">
        <v>116</v>
      </c>
      <c r="V1290" s="1251" t="s">
        <v>1286</v>
      </c>
      <c r="W1290" s="1251" t="s">
        <v>393</v>
      </c>
      <c r="X1290" s="1251" t="s">
        <v>2077</v>
      </c>
      <c r="Y1290" s="1251">
        <v>471</v>
      </c>
      <c r="Z1290" s="1251">
        <v>1</v>
      </c>
      <c r="AA1290" s="1251" t="b">
        <v>1</v>
      </c>
      <c r="AC1290" s="1251" t="s">
        <v>189</v>
      </c>
    </row>
    <row r="1291" spans="1:27" ht="12">
      <c r="A1291" s="1251">
        <v>25</v>
      </c>
      <c r="B1291" s="1251">
        <v>300</v>
      </c>
      <c r="C1291" s="1251" t="s">
        <v>1705</v>
      </c>
      <c r="D1291" s="1251">
        <v>601110</v>
      </c>
      <c r="E1291" s="1251" t="s">
        <v>1930</v>
      </c>
      <c r="F1291" s="1251">
        <v>2020</v>
      </c>
      <c r="G1291" s="1252">
        <v>4294.7200000000003</v>
      </c>
      <c r="H1291" s="1252">
        <v>4242.4799999999996</v>
      </c>
      <c r="I1291" s="1252">
        <v>4871.8000000000002</v>
      </c>
      <c r="J1291" s="1252">
        <v>6629.3599999999997</v>
      </c>
      <c r="K1291" s="1252">
        <v>6994.2200000000003</v>
      </c>
      <c r="L1291" s="1252">
        <v>4578.79</v>
      </c>
      <c r="M1291" s="1252">
        <v>3809.3600000000001</v>
      </c>
      <c r="N1291" s="1252">
        <v>5030.1999999999998</v>
      </c>
      <c r="O1291" s="1252">
        <v>4427.2299999999996</v>
      </c>
      <c r="P1291" s="1252">
        <v>7001.6300000000001</v>
      </c>
      <c r="Q1291" s="1252">
        <v>5384.9300000000003</v>
      </c>
      <c r="R1291" s="1252">
        <v>4003.1900000000001</v>
      </c>
      <c r="S1291" s="1252">
        <v>61267.910000000003</v>
      </c>
      <c r="T1291" s="1252">
        <v>0</v>
      </c>
      <c r="U1291" s="1251" t="s">
        <v>116</v>
      </c>
      <c r="V1291" s="1251" t="s">
        <v>397</v>
      </c>
      <c r="W1291" s="1251" t="s">
        <v>1931</v>
      </c>
      <c r="X1291" s="1251" t="s">
        <v>2077</v>
      </c>
      <c r="Y1291" s="1251">
        <v>601</v>
      </c>
      <c r="Z1291" s="1251">
        <v>1</v>
      </c>
      <c r="AA1291" s="1251" t="b">
        <v>1</v>
      </c>
    </row>
    <row r="1292" spans="1:27" ht="12">
      <c r="A1292" s="1251">
        <v>25</v>
      </c>
      <c r="B1292" s="1251">
        <v>300</v>
      </c>
      <c r="C1292" s="1251" t="s">
        <v>1705</v>
      </c>
      <c r="D1292" s="1251">
        <v>601119</v>
      </c>
      <c r="E1292" s="1251" t="s">
        <v>1932</v>
      </c>
      <c r="F1292" s="1251">
        <v>2020</v>
      </c>
      <c r="G1292" s="1252">
        <v>3127.6599999999999</v>
      </c>
      <c r="H1292" s="1252">
        <v>5180.4099999999999</v>
      </c>
      <c r="I1292" s="1252">
        <v>4123.6800000000003</v>
      </c>
      <c r="J1292" s="1252">
        <v>5515.3100000000004</v>
      </c>
      <c r="K1292" s="1252">
        <v>6730.3100000000004</v>
      </c>
      <c r="L1292" s="1252">
        <v>4621.6499999999996</v>
      </c>
      <c r="M1292" s="1252">
        <v>6143.8900000000003</v>
      </c>
      <c r="N1292" s="1252">
        <v>8825.7299999999996</v>
      </c>
      <c r="O1292" s="1252">
        <v>5474.7399999999998</v>
      </c>
      <c r="P1292" s="1252">
        <v>5248.3000000000002</v>
      </c>
      <c r="Q1292" s="1252">
        <v>6952.1599999999999</v>
      </c>
      <c r="R1292" s="1252">
        <v>3241.25</v>
      </c>
      <c r="S1292" s="1252">
        <v>65185.089999999997</v>
      </c>
      <c r="T1292" s="1252">
        <v>0</v>
      </c>
      <c r="U1292" s="1251" t="s">
        <v>116</v>
      </c>
      <c r="V1292" s="1251" t="s">
        <v>397</v>
      </c>
      <c r="W1292" s="1251" t="s">
        <v>1933</v>
      </c>
      <c r="X1292" s="1251" t="s">
        <v>2077</v>
      </c>
      <c r="Y1292" s="1251">
        <v>601</v>
      </c>
      <c r="Z1292" s="1251">
        <v>1</v>
      </c>
      <c r="AA1292" s="1251" t="b">
        <v>1</v>
      </c>
    </row>
    <row r="1293" spans="1:27" ht="12">
      <c r="A1293" s="1251">
        <v>25</v>
      </c>
      <c r="B1293" s="1251">
        <v>300</v>
      </c>
      <c r="C1293" s="1251" t="s">
        <v>1705</v>
      </c>
      <c r="D1293" s="1251">
        <v>601310</v>
      </c>
      <c r="E1293" s="1251" t="s">
        <v>1934</v>
      </c>
      <c r="F1293" s="1251">
        <v>2020</v>
      </c>
      <c r="G1293" s="1252">
        <v>6579.9200000000001</v>
      </c>
      <c r="H1293" s="1252">
        <v>7154.1999999999998</v>
      </c>
      <c r="I1293" s="1252">
        <v>7808.6400000000003</v>
      </c>
      <c r="J1293" s="1252">
        <v>7593.1999999999998</v>
      </c>
      <c r="K1293" s="1252">
        <v>11122.040000000001</v>
      </c>
      <c r="L1293" s="1252">
        <v>8317.5200000000004</v>
      </c>
      <c r="M1293" s="1252">
        <v>5929.46</v>
      </c>
      <c r="N1293" s="1252">
        <v>7754.0699999999997</v>
      </c>
      <c r="O1293" s="1252">
        <v>6912.0200000000004</v>
      </c>
      <c r="P1293" s="1252">
        <v>6085.7799999999997</v>
      </c>
      <c r="Q1293" s="1252">
        <v>9839.2199999999993</v>
      </c>
      <c r="R1293" s="1252">
        <v>5869.5500000000002</v>
      </c>
      <c r="S1293" s="1252">
        <v>90965.62000000001</v>
      </c>
      <c r="T1293" s="1252">
        <v>0</v>
      </c>
      <c r="U1293" s="1251" t="s">
        <v>116</v>
      </c>
      <c r="V1293" s="1251" t="s">
        <v>397</v>
      </c>
      <c r="W1293" s="1251" t="s">
        <v>1931</v>
      </c>
      <c r="X1293" s="1251" t="s">
        <v>2077</v>
      </c>
      <c r="Y1293" s="1251">
        <v>601</v>
      </c>
      <c r="Z1293" s="1251">
        <v>3</v>
      </c>
      <c r="AA1293" s="1251" t="b">
        <v>1</v>
      </c>
    </row>
    <row r="1294" spans="1:27" ht="12">
      <c r="A1294" s="1251">
        <v>25</v>
      </c>
      <c r="B1294" s="1251">
        <v>300</v>
      </c>
      <c r="C1294" s="1251" t="s">
        <v>1705</v>
      </c>
      <c r="D1294" s="1251">
        <v>601319</v>
      </c>
      <c r="E1294" s="1251" t="s">
        <v>1935</v>
      </c>
      <c r="F1294" s="1251">
        <v>2020</v>
      </c>
      <c r="G1294" s="1252">
        <v>244.58000000000001</v>
      </c>
      <c r="H1294" s="1252">
        <v>244.58000000000001</v>
      </c>
      <c r="I1294" s="1252">
        <v>244.58000000000001</v>
      </c>
      <c r="J1294" s="1252">
        <v>0</v>
      </c>
      <c r="K1294" s="1252">
        <v>244.58000000000001</v>
      </c>
      <c r="L1294" s="1252">
        <v>255.28999999999999</v>
      </c>
      <c r="M1294" s="1252">
        <v>0</v>
      </c>
      <c r="N1294" s="1252">
        <v>255.28999999999999</v>
      </c>
      <c r="O1294" s="1252">
        <v>255.28999999999999</v>
      </c>
      <c r="P1294" s="1252">
        <v>255.28999999999999</v>
      </c>
      <c r="Q1294" s="1252">
        <v>547.04999999999995</v>
      </c>
      <c r="R1294" s="1252">
        <v>255.28999999999999</v>
      </c>
      <c r="S1294" s="1252">
        <v>2801.8199999999997</v>
      </c>
      <c r="T1294" s="1252">
        <v>0</v>
      </c>
      <c r="U1294" s="1251" t="s">
        <v>116</v>
      </c>
      <c r="V1294" s="1251" t="s">
        <v>397</v>
      </c>
      <c r="W1294" s="1251" t="s">
        <v>1933</v>
      </c>
      <c r="X1294" s="1251" t="s">
        <v>2077</v>
      </c>
      <c r="Y1294" s="1251">
        <v>601</v>
      </c>
      <c r="Z1294" s="1251">
        <v>3</v>
      </c>
      <c r="AA1294" s="1251" t="b">
        <v>1</v>
      </c>
    </row>
    <row r="1295" spans="1:27" ht="12">
      <c r="A1295" s="1251">
        <v>25</v>
      </c>
      <c r="B1295" s="1251">
        <v>300</v>
      </c>
      <c r="C1295" s="1251" t="s">
        <v>1705</v>
      </c>
      <c r="D1295" s="1251">
        <v>601410</v>
      </c>
      <c r="E1295" s="1251" t="s">
        <v>1936</v>
      </c>
      <c r="F1295" s="1251">
        <v>2020</v>
      </c>
      <c r="G1295" s="1252">
        <v>138.16</v>
      </c>
      <c r="H1295" s="1252">
        <v>276.31999999999999</v>
      </c>
      <c r="I1295" s="1252">
        <v>414.48000000000002</v>
      </c>
      <c r="J1295" s="1252">
        <v>138.16</v>
      </c>
      <c r="K1295" s="1252">
        <v>828.96000000000004</v>
      </c>
      <c r="L1295" s="1252">
        <v>573.91999999999996</v>
      </c>
      <c r="M1295" s="1252">
        <v>0</v>
      </c>
      <c r="N1295" s="1252">
        <v>0</v>
      </c>
      <c r="O1295" s="1252">
        <v>0</v>
      </c>
      <c r="P1295" s="1252">
        <v>431.63999999999999</v>
      </c>
      <c r="Q1295" s="1252">
        <v>1076.0999999999999</v>
      </c>
      <c r="R1295" s="1252">
        <v>0</v>
      </c>
      <c r="S1295" s="1252">
        <v>3877.7399999999998</v>
      </c>
      <c r="T1295" s="1252">
        <v>0</v>
      </c>
      <c r="U1295" s="1251" t="s">
        <v>116</v>
      </c>
      <c r="V1295" s="1251" t="s">
        <v>397</v>
      </c>
      <c r="W1295" s="1251" t="s">
        <v>1931</v>
      </c>
      <c r="X1295" s="1251" t="s">
        <v>2077</v>
      </c>
      <c r="Y1295" s="1251">
        <v>601</v>
      </c>
      <c r="Z1295" s="1251">
        <v>4</v>
      </c>
      <c r="AA1295" s="1251" t="b">
        <v>1</v>
      </c>
    </row>
    <row r="1296" spans="1:27" ht="12">
      <c r="A1296" s="1251">
        <v>25</v>
      </c>
      <c r="B1296" s="1251">
        <v>300</v>
      </c>
      <c r="C1296" s="1251" t="s">
        <v>1705</v>
      </c>
      <c r="D1296" s="1251">
        <v>601510</v>
      </c>
      <c r="E1296" s="1251" t="s">
        <v>1937</v>
      </c>
      <c r="F1296" s="1251">
        <v>2020</v>
      </c>
      <c r="G1296" s="1252">
        <v>7037.8400000000001</v>
      </c>
      <c r="H1296" s="1252">
        <v>9048.7600000000002</v>
      </c>
      <c r="I1296" s="1252">
        <v>10787.58</v>
      </c>
      <c r="J1296" s="1252">
        <v>9242.3199999999997</v>
      </c>
      <c r="K1296" s="1252">
        <v>13592.9</v>
      </c>
      <c r="L1296" s="1252">
        <v>14885.129999999999</v>
      </c>
      <c r="M1296" s="1252">
        <v>9260.7000000000007</v>
      </c>
      <c r="N1296" s="1252">
        <v>10328.16</v>
      </c>
      <c r="O1296" s="1252">
        <v>9031.5499999999993</v>
      </c>
      <c r="P1296" s="1252">
        <v>12222.41</v>
      </c>
      <c r="Q1296" s="1252">
        <v>13248.629999999999</v>
      </c>
      <c r="R1296" s="1252">
        <v>7950</v>
      </c>
      <c r="S1296" s="1252">
        <v>126635.98000000001</v>
      </c>
      <c r="T1296" s="1252">
        <v>0</v>
      </c>
      <c r="U1296" s="1251" t="s">
        <v>116</v>
      </c>
      <c r="V1296" s="1251" t="s">
        <v>397</v>
      </c>
      <c r="W1296" s="1251" t="s">
        <v>1931</v>
      </c>
      <c r="X1296" s="1251" t="s">
        <v>2077</v>
      </c>
      <c r="Y1296" s="1251">
        <v>601</v>
      </c>
      <c r="Z1296" s="1251">
        <v>5</v>
      </c>
      <c r="AA1296" s="1251" t="b">
        <v>1</v>
      </c>
    </row>
    <row r="1297" spans="1:27" ht="12">
      <c r="A1297" s="1251">
        <v>25</v>
      </c>
      <c r="B1297" s="1251">
        <v>300</v>
      </c>
      <c r="C1297" s="1251" t="s">
        <v>1705</v>
      </c>
      <c r="D1297" s="1251">
        <v>601519</v>
      </c>
      <c r="E1297" s="1251" t="s">
        <v>1938</v>
      </c>
      <c r="F1297" s="1251">
        <v>2020</v>
      </c>
      <c r="G1297" s="1252">
        <v>2061.8000000000002</v>
      </c>
      <c r="H1297" s="1252">
        <v>731.37</v>
      </c>
      <c r="I1297" s="1252">
        <v>1426.24</v>
      </c>
      <c r="J1297" s="1252">
        <v>706.97000000000003</v>
      </c>
      <c r="K1297" s="1252">
        <v>1653.51</v>
      </c>
      <c r="L1297" s="1252">
        <v>1482.23</v>
      </c>
      <c r="M1297" s="1252">
        <v>0</v>
      </c>
      <c r="N1297" s="1252">
        <v>765.63999999999999</v>
      </c>
      <c r="O1297" s="1252">
        <v>0</v>
      </c>
      <c r="P1297" s="1252">
        <v>2014.22</v>
      </c>
      <c r="Q1297" s="1252">
        <v>1252.54</v>
      </c>
      <c r="R1297" s="1252">
        <v>851.38</v>
      </c>
      <c r="S1297" s="1252">
        <v>12945.9</v>
      </c>
      <c r="T1297" s="1252">
        <v>0</v>
      </c>
      <c r="U1297" s="1251" t="s">
        <v>116</v>
      </c>
      <c r="V1297" s="1251" t="s">
        <v>397</v>
      </c>
      <c r="W1297" s="1251" t="s">
        <v>1933</v>
      </c>
      <c r="X1297" s="1251" t="s">
        <v>2077</v>
      </c>
      <c r="Y1297" s="1251">
        <v>601</v>
      </c>
      <c r="Z1297" s="1251">
        <v>5</v>
      </c>
      <c r="AA1297" s="1251" t="b">
        <v>1</v>
      </c>
    </row>
    <row r="1298" spans="1:27" ht="12">
      <c r="A1298" s="1251">
        <v>25</v>
      </c>
      <c r="B1298" s="1251">
        <v>300</v>
      </c>
      <c r="C1298" s="1251" t="s">
        <v>1705</v>
      </c>
      <c r="D1298" s="1251">
        <v>601610</v>
      </c>
      <c r="E1298" s="1251" t="s">
        <v>1939</v>
      </c>
      <c r="F1298" s="1251">
        <v>2020</v>
      </c>
      <c r="G1298" s="1252">
        <v>1068.8299999999999</v>
      </c>
      <c r="H1298" s="1252">
        <v>1287.55</v>
      </c>
      <c r="I1298" s="1252">
        <v>1445.1800000000001</v>
      </c>
      <c r="J1298" s="1252">
        <v>3359.6399999999999</v>
      </c>
      <c r="K1298" s="1252">
        <v>4149.4200000000001</v>
      </c>
      <c r="L1298" s="1252">
        <v>2216.9099999999999</v>
      </c>
      <c r="M1298" s="1252">
        <v>1167.04</v>
      </c>
      <c r="N1298" s="1252">
        <v>2509.8899999999999</v>
      </c>
      <c r="O1298" s="1252">
        <v>2458.8899999999999</v>
      </c>
      <c r="P1298" s="1252">
        <v>1476.74</v>
      </c>
      <c r="Q1298" s="1252">
        <v>1954.21</v>
      </c>
      <c r="R1298" s="1252">
        <v>3183.9000000000001</v>
      </c>
      <c r="S1298" s="1252">
        <v>26278.200000000001</v>
      </c>
      <c r="T1298" s="1252">
        <v>0</v>
      </c>
      <c r="U1298" s="1251" t="s">
        <v>116</v>
      </c>
      <c r="V1298" s="1251" t="s">
        <v>397</v>
      </c>
      <c r="W1298" s="1251" t="s">
        <v>1931</v>
      </c>
      <c r="X1298" s="1251" t="s">
        <v>2077</v>
      </c>
      <c r="Y1298" s="1251">
        <v>601</v>
      </c>
      <c r="Z1298" s="1251">
        <v>6</v>
      </c>
      <c r="AA1298" s="1251" t="b">
        <v>1</v>
      </c>
    </row>
    <row r="1299" spans="1:27" ht="12">
      <c r="A1299" s="1251">
        <v>25</v>
      </c>
      <c r="B1299" s="1251">
        <v>300</v>
      </c>
      <c r="C1299" s="1251" t="s">
        <v>1705</v>
      </c>
      <c r="D1299" s="1251">
        <v>601619</v>
      </c>
      <c r="E1299" s="1251" t="s">
        <v>1940</v>
      </c>
      <c r="F1299" s="1251">
        <v>2020</v>
      </c>
      <c r="G1299" s="1252">
        <v>1043.1800000000001</v>
      </c>
      <c r="H1299" s="1252">
        <v>1941.3800000000001</v>
      </c>
      <c r="I1299" s="1252">
        <v>812.60000000000002</v>
      </c>
      <c r="J1299" s="1252">
        <v>1317.23</v>
      </c>
      <c r="K1299" s="1252">
        <v>2820.8299999999999</v>
      </c>
      <c r="L1299" s="1252">
        <v>999.19000000000005</v>
      </c>
      <c r="M1299" s="1252">
        <v>1621.9400000000001</v>
      </c>
      <c r="N1299" s="1252">
        <v>990.03999999999996</v>
      </c>
      <c r="O1299" s="1252">
        <v>1383.3900000000001</v>
      </c>
      <c r="P1299" s="1252">
        <v>1207.1500000000001</v>
      </c>
      <c r="Q1299" s="1252">
        <v>2322.9499999999998</v>
      </c>
      <c r="R1299" s="1252">
        <v>1895.46</v>
      </c>
      <c r="S1299" s="1252">
        <v>18355.339999999997</v>
      </c>
      <c r="T1299" s="1252">
        <v>0</v>
      </c>
      <c r="U1299" s="1251" t="s">
        <v>116</v>
      </c>
      <c r="V1299" s="1251" t="s">
        <v>397</v>
      </c>
      <c r="W1299" s="1251" t="s">
        <v>1933</v>
      </c>
      <c r="X1299" s="1251" t="s">
        <v>2077</v>
      </c>
      <c r="Y1299" s="1251">
        <v>601</v>
      </c>
      <c r="Z1299" s="1251">
        <v>6</v>
      </c>
      <c r="AA1299" s="1251" t="b">
        <v>1</v>
      </c>
    </row>
    <row r="1300" spans="1:27" ht="12">
      <c r="A1300" s="1251">
        <v>25</v>
      </c>
      <c r="B1300" s="1251">
        <v>300</v>
      </c>
      <c r="C1300" s="1251" t="s">
        <v>1705</v>
      </c>
      <c r="D1300" s="1251">
        <v>601710</v>
      </c>
      <c r="E1300" s="1251" t="s">
        <v>1941</v>
      </c>
      <c r="F1300" s="1251">
        <v>2020</v>
      </c>
      <c r="G1300" s="1252">
        <v>25262.470000000001</v>
      </c>
      <c r="H1300" s="1252">
        <v>17182.720000000001</v>
      </c>
      <c r="I1300" s="1252">
        <v>19329.240000000002</v>
      </c>
      <c r="J1300" s="1252">
        <v>22396.32</v>
      </c>
      <c r="K1300" s="1252">
        <v>37824.980000000003</v>
      </c>
      <c r="L1300" s="1252">
        <v>22697.779999999999</v>
      </c>
      <c r="M1300" s="1252">
        <v>33928.949999999997</v>
      </c>
      <c r="N1300" s="1252">
        <v>29542.66</v>
      </c>
      <c r="O1300" s="1252">
        <v>27515.240000000002</v>
      </c>
      <c r="P1300" s="1252">
        <v>25211.310000000001</v>
      </c>
      <c r="Q1300" s="1252">
        <v>49248.32</v>
      </c>
      <c r="R1300" s="1252">
        <v>34079.660000000003</v>
      </c>
      <c r="S1300" s="1252">
        <v>344219.65000000002</v>
      </c>
      <c r="T1300" s="1252">
        <v>0</v>
      </c>
      <c r="U1300" s="1251" t="s">
        <v>116</v>
      </c>
      <c r="V1300" s="1251" t="s">
        <v>397</v>
      </c>
      <c r="W1300" s="1251" t="s">
        <v>1931</v>
      </c>
      <c r="X1300" s="1251" t="s">
        <v>2077</v>
      </c>
      <c r="Y1300" s="1251">
        <v>601</v>
      </c>
      <c r="Z1300" s="1251">
        <v>7</v>
      </c>
      <c r="AA1300" s="1251" t="b">
        <v>1</v>
      </c>
    </row>
    <row r="1301" spans="1:27" ht="12">
      <c r="A1301" s="1251">
        <v>25</v>
      </c>
      <c r="B1301" s="1251">
        <v>300</v>
      </c>
      <c r="C1301" s="1251" t="s">
        <v>1705</v>
      </c>
      <c r="D1301" s="1251">
        <v>601719</v>
      </c>
      <c r="E1301" s="1251" t="s">
        <v>1942</v>
      </c>
      <c r="F1301" s="1251">
        <v>2020</v>
      </c>
      <c r="G1301" s="1252">
        <v>2976.7800000000002</v>
      </c>
      <c r="H1301" s="1252">
        <v>2202.1599999999999</v>
      </c>
      <c r="I1301" s="1252">
        <v>2548.6300000000001</v>
      </c>
      <c r="J1301" s="1252">
        <v>1597.96</v>
      </c>
      <c r="K1301" s="1252">
        <v>1464.03</v>
      </c>
      <c r="L1301" s="1252">
        <v>3225.4299999999998</v>
      </c>
      <c r="M1301" s="1252">
        <v>3739.5300000000002</v>
      </c>
      <c r="N1301" s="1252">
        <v>3098.4000000000001</v>
      </c>
      <c r="O1301" s="1252">
        <v>3096.8600000000001</v>
      </c>
      <c r="P1301" s="1252">
        <v>1021.11</v>
      </c>
      <c r="Q1301" s="1252">
        <v>3519</v>
      </c>
      <c r="R1301" s="1252">
        <v>2861.5500000000002</v>
      </c>
      <c r="S1301" s="1252">
        <v>31351.440000000002</v>
      </c>
      <c r="T1301" s="1252">
        <v>0</v>
      </c>
      <c r="U1301" s="1251" t="s">
        <v>116</v>
      </c>
      <c r="V1301" s="1251" t="s">
        <v>397</v>
      </c>
      <c r="W1301" s="1251" t="s">
        <v>1933</v>
      </c>
      <c r="X1301" s="1251" t="s">
        <v>2077</v>
      </c>
      <c r="Y1301" s="1251">
        <v>601</v>
      </c>
      <c r="Z1301" s="1251">
        <v>7</v>
      </c>
      <c r="AA1301" s="1251" t="b">
        <v>1</v>
      </c>
    </row>
    <row r="1302" spans="1:27" ht="12">
      <c r="A1302" s="1251">
        <v>25</v>
      </c>
      <c r="B1302" s="1251">
        <v>300</v>
      </c>
      <c r="C1302" s="1251" t="s">
        <v>1705</v>
      </c>
      <c r="D1302" s="1251">
        <v>601810</v>
      </c>
      <c r="E1302" s="1251" t="s">
        <v>1943</v>
      </c>
      <c r="F1302" s="1251">
        <v>2020</v>
      </c>
      <c r="G1302" s="1252">
        <v>10592.370000000001</v>
      </c>
      <c r="H1302" s="1252">
        <v>4131.1700000000001</v>
      </c>
      <c r="I1302" s="1252">
        <v>12591.110000000001</v>
      </c>
      <c r="J1302" s="1252">
        <v>13499.42</v>
      </c>
      <c r="K1302" s="1252">
        <v>-16135.629999999999</v>
      </c>
      <c r="L1302" s="1252">
        <v>12004.34</v>
      </c>
      <c r="M1302" s="1252">
        <v>14140.379999999999</v>
      </c>
      <c r="N1302" s="1252">
        <v>4652.4300000000003</v>
      </c>
      <c r="O1302" s="1252">
        <v>11554.639999999999</v>
      </c>
      <c r="P1302" s="1252">
        <v>12070.190000000001</v>
      </c>
      <c r="Q1302" s="1252">
        <v>-18370.060000000001</v>
      </c>
      <c r="R1302" s="1252">
        <v>15934.66</v>
      </c>
      <c r="S1302" s="1252">
        <v>76665.020000000004</v>
      </c>
      <c r="T1302" s="1252">
        <v>0</v>
      </c>
      <c r="U1302" s="1251" t="s">
        <v>116</v>
      </c>
      <c r="V1302" s="1251" t="s">
        <v>397</v>
      </c>
      <c r="W1302" s="1251" t="s">
        <v>1931</v>
      </c>
      <c r="X1302" s="1251" t="s">
        <v>2077</v>
      </c>
      <c r="Y1302" s="1251">
        <v>601</v>
      </c>
      <c r="Z1302" s="1251">
        <v>8</v>
      </c>
      <c r="AA1302" s="1251" t="b">
        <v>1</v>
      </c>
    </row>
    <row r="1303" spans="1:27" ht="12">
      <c r="A1303" s="1251">
        <v>25</v>
      </c>
      <c r="B1303" s="1251">
        <v>300</v>
      </c>
      <c r="C1303" s="1251" t="s">
        <v>1705</v>
      </c>
      <c r="D1303" s="1251">
        <v>601819</v>
      </c>
      <c r="E1303" s="1251" t="s">
        <v>1944</v>
      </c>
      <c r="F1303" s="1251">
        <v>2020</v>
      </c>
      <c r="G1303" s="1252">
        <v>1654.0899999999999</v>
      </c>
      <c r="H1303" s="1252">
        <v>505.60000000000002</v>
      </c>
      <c r="I1303" s="1252">
        <v>525.62</v>
      </c>
      <c r="J1303" s="1252">
        <v>531.67999999999995</v>
      </c>
      <c r="K1303" s="1252">
        <v>-4012.79</v>
      </c>
      <c r="L1303" s="1252">
        <v>1180.28</v>
      </c>
      <c r="M1303" s="1252">
        <v>1250.22</v>
      </c>
      <c r="N1303" s="1252">
        <v>637</v>
      </c>
      <c r="O1303" s="1252">
        <v>1888.22</v>
      </c>
      <c r="P1303" s="1252">
        <v>-1741.74</v>
      </c>
      <c r="Q1303" s="1252">
        <v>-2554.1599999999999</v>
      </c>
      <c r="R1303" s="1252">
        <v>331.61000000000001</v>
      </c>
      <c r="S1303" s="1252">
        <v>195.63000000000045</v>
      </c>
      <c r="T1303" s="1252">
        <v>0</v>
      </c>
      <c r="U1303" s="1251" t="s">
        <v>116</v>
      </c>
      <c r="V1303" s="1251" t="s">
        <v>397</v>
      </c>
      <c r="W1303" s="1251" t="s">
        <v>1933</v>
      </c>
      <c r="X1303" s="1251" t="s">
        <v>2077</v>
      </c>
      <c r="Y1303" s="1251">
        <v>601</v>
      </c>
      <c r="Z1303" s="1251">
        <v>8</v>
      </c>
      <c r="AA1303" s="1251" t="b">
        <v>1</v>
      </c>
    </row>
    <row r="1304" spans="1:27" ht="12">
      <c r="A1304" s="1251">
        <v>25</v>
      </c>
      <c r="B1304" s="1251">
        <v>300</v>
      </c>
      <c r="C1304" s="1251" t="s">
        <v>1705</v>
      </c>
      <c r="D1304" s="1251">
        <v>603820</v>
      </c>
      <c r="E1304" s="1251" t="s">
        <v>1945</v>
      </c>
      <c r="F1304" s="1251">
        <v>2020</v>
      </c>
      <c r="G1304" s="1252">
        <v>858</v>
      </c>
      <c r="H1304" s="1252">
        <v>858</v>
      </c>
      <c r="I1304" s="1252">
        <v>858</v>
      </c>
      <c r="J1304" s="1252">
        <v>858</v>
      </c>
      <c r="K1304" s="1252">
        <v>4008</v>
      </c>
      <c r="L1304" s="1252">
        <v>858</v>
      </c>
      <c r="M1304" s="1252">
        <v>858</v>
      </c>
      <c r="N1304" s="1252">
        <v>858</v>
      </c>
      <c r="O1304" s="1252">
        <v>858</v>
      </c>
      <c r="P1304" s="1252">
        <v>858</v>
      </c>
      <c r="Q1304" s="1252">
        <v>858</v>
      </c>
      <c r="R1304" s="1252">
        <v>2582</v>
      </c>
      <c r="S1304" s="1252">
        <v>15170</v>
      </c>
      <c r="T1304" s="1252">
        <v>0</v>
      </c>
      <c r="U1304" s="1251" t="s">
        <v>116</v>
      </c>
      <c r="V1304" s="1251" t="s">
        <v>397</v>
      </c>
      <c r="W1304" s="1251" t="s">
        <v>1946</v>
      </c>
      <c r="X1304" s="1251" t="s">
        <v>2077</v>
      </c>
      <c r="Y1304" s="1251">
        <v>603</v>
      </c>
      <c r="Z1304" s="1251">
        <v>8</v>
      </c>
      <c r="AA1304" s="1251" t="b">
        <v>1</v>
      </c>
    </row>
    <row r="1305" spans="1:27" ht="12">
      <c r="A1305" s="1251">
        <v>25</v>
      </c>
      <c r="B1305" s="1251">
        <v>300</v>
      </c>
      <c r="C1305" s="1251" t="s">
        <v>1705</v>
      </c>
      <c r="D1305" s="1251">
        <v>604845</v>
      </c>
      <c r="E1305" s="1251" t="s">
        <v>1947</v>
      </c>
      <c r="F1305" s="1251">
        <v>2020</v>
      </c>
      <c r="G1305" s="1252">
        <v>0</v>
      </c>
      <c r="H1305" s="1252">
        <v>0</v>
      </c>
      <c r="I1305" s="1252">
        <v>0</v>
      </c>
      <c r="J1305" s="1252">
        <v>0</v>
      </c>
      <c r="K1305" s="1252">
        <v>608.39999999999998</v>
      </c>
      <c r="L1305" s="1252">
        <v>0</v>
      </c>
      <c r="M1305" s="1252">
        <v>67.5</v>
      </c>
      <c r="N1305" s="1252">
        <v>0</v>
      </c>
      <c r="O1305" s="1252">
        <v>3319</v>
      </c>
      <c r="P1305" s="1252">
        <v>1939.5999999999999</v>
      </c>
      <c r="Q1305" s="1252">
        <v>0</v>
      </c>
      <c r="R1305" s="1252">
        <v>0</v>
      </c>
      <c r="S1305" s="1252">
        <v>5934.5</v>
      </c>
      <c r="T1305" s="1252">
        <v>0</v>
      </c>
      <c r="U1305" s="1251" t="s">
        <v>116</v>
      </c>
      <c r="V1305" s="1251" t="s">
        <v>397</v>
      </c>
      <c r="W1305" s="1251" t="s">
        <v>1948</v>
      </c>
      <c r="X1305" s="1251" t="s">
        <v>2077</v>
      </c>
      <c r="Y1305" s="1251">
        <v>604</v>
      </c>
      <c r="Z1305" s="1251">
        <v>8</v>
      </c>
      <c r="AA1305" s="1251" t="b">
        <v>1</v>
      </c>
    </row>
    <row r="1306" spans="1:27" ht="12">
      <c r="A1306" s="1251">
        <v>25</v>
      </c>
      <c r="B1306" s="1251">
        <v>300</v>
      </c>
      <c r="C1306" s="1251" t="s">
        <v>1705</v>
      </c>
      <c r="D1306" s="1251">
        <v>604857</v>
      </c>
      <c r="E1306" s="1251" t="s">
        <v>2079</v>
      </c>
      <c r="F1306" s="1251">
        <v>2020</v>
      </c>
      <c r="G1306" s="1252">
        <v>0</v>
      </c>
      <c r="H1306" s="1252">
        <v>0</v>
      </c>
      <c r="I1306" s="1252">
        <v>0</v>
      </c>
      <c r="J1306" s="1252">
        <v>0</v>
      </c>
      <c r="K1306" s="1252">
        <v>0</v>
      </c>
      <c r="L1306" s="1252">
        <v>0</v>
      </c>
      <c r="M1306" s="1252">
        <v>0</v>
      </c>
      <c r="N1306" s="1252">
        <v>122.62</v>
      </c>
      <c r="O1306" s="1252">
        <v>0</v>
      </c>
      <c r="P1306" s="1252">
        <v>0</v>
      </c>
      <c r="Q1306" s="1252">
        <v>0</v>
      </c>
      <c r="R1306" s="1252">
        <v>0</v>
      </c>
      <c r="S1306" s="1252">
        <v>122.62</v>
      </c>
      <c r="T1306" s="1252">
        <v>0</v>
      </c>
      <c r="U1306" s="1251" t="s">
        <v>116</v>
      </c>
      <c r="V1306" s="1251" t="s">
        <v>397</v>
      </c>
      <c r="W1306" s="1251" t="s">
        <v>1948</v>
      </c>
      <c r="X1306" s="1251" t="s">
        <v>2077</v>
      </c>
      <c r="Y1306" s="1251">
        <v>604</v>
      </c>
      <c r="Z1306" s="1251">
        <v>8</v>
      </c>
      <c r="AA1306" s="1251" t="b">
        <v>1</v>
      </c>
    </row>
    <row r="1307" spans="1:27" ht="12">
      <c r="A1307" s="1251">
        <v>25</v>
      </c>
      <c r="B1307" s="1251">
        <v>300</v>
      </c>
      <c r="C1307" s="1251" t="s">
        <v>1705</v>
      </c>
      <c r="D1307" s="1251">
        <v>604866</v>
      </c>
      <c r="E1307" s="1251" t="s">
        <v>2045</v>
      </c>
      <c r="F1307" s="1251">
        <v>2020</v>
      </c>
      <c r="G1307" s="1252">
        <v>0</v>
      </c>
      <c r="H1307" s="1252">
        <v>19.379999999999999</v>
      </c>
      <c r="I1307" s="1252">
        <v>0</v>
      </c>
      <c r="J1307" s="1252">
        <v>0</v>
      </c>
      <c r="K1307" s="1252">
        <v>0</v>
      </c>
      <c r="L1307" s="1252">
        <v>0</v>
      </c>
      <c r="M1307" s="1252">
        <v>0</v>
      </c>
      <c r="N1307" s="1252">
        <v>0</v>
      </c>
      <c r="O1307" s="1252">
        <v>0</v>
      </c>
      <c r="P1307" s="1252">
        <v>0</v>
      </c>
      <c r="Q1307" s="1252">
        <v>0</v>
      </c>
      <c r="R1307" s="1252">
        <v>0</v>
      </c>
      <c r="S1307" s="1252">
        <v>19.379999999999999</v>
      </c>
      <c r="T1307" s="1252">
        <v>0</v>
      </c>
      <c r="U1307" s="1251" t="s">
        <v>116</v>
      </c>
      <c r="V1307" s="1251" t="s">
        <v>397</v>
      </c>
      <c r="W1307" s="1251" t="s">
        <v>1948</v>
      </c>
      <c r="X1307" s="1251" t="s">
        <v>2077</v>
      </c>
      <c r="Y1307" s="1251">
        <v>604</v>
      </c>
      <c r="Z1307" s="1251">
        <v>8</v>
      </c>
      <c r="AA1307" s="1251" t="b">
        <v>1</v>
      </c>
    </row>
    <row r="1308" spans="1:27" ht="12">
      <c r="A1308" s="1251">
        <v>25</v>
      </c>
      <c r="B1308" s="1251">
        <v>300</v>
      </c>
      <c r="C1308" s="1251" t="s">
        <v>1705</v>
      </c>
      <c r="D1308" s="1251">
        <v>610100</v>
      </c>
      <c r="E1308" s="1251" t="s">
        <v>1950</v>
      </c>
      <c r="F1308" s="1251">
        <v>2020</v>
      </c>
      <c r="G1308" s="1252">
        <v>57208.029999999999</v>
      </c>
      <c r="H1308" s="1252">
        <v>53450.739999999998</v>
      </c>
      <c r="I1308" s="1252">
        <v>59805.059999999998</v>
      </c>
      <c r="J1308" s="1252">
        <v>55353.190000000002</v>
      </c>
      <c r="K1308" s="1252">
        <v>58474.980000000003</v>
      </c>
      <c r="L1308" s="1252">
        <v>55206.959999999999</v>
      </c>
      <c r="M1308" s="1252">
        <v>57275.730000000003</v>
      </c>
      <c r="N1308" s="1252">
        <v>57287.639999999999</v>
      </c>
      <c r="O1308" s="1252">
        <v>55389.410000000003</v>
      </c>
      <c r="P1308" s="1252">
        <v>58538.410000000003</v>
      </c>
      <c r="Q1308" s="1252">
        <v>55333.279999999999</v>
      </c>
      <c r="R1308" s="1252">
        <v>58600.370000000003</v>
      </c>
      <c r="S1308" s="1252">
        <v>681923.80000000005</v>
      </c>
      <c r="T1308" s="1252">
        <v>0</v>
      </c>
      <c r="U1308" s="1251" t="s">
        <v>116</v>
      </c>
      <c r="V1308" s="1251" t="s">
        <v>397</v>
      </c>
      <c r="W1308" s="1251" t="s">
        <v>1951</v>
      </c>
      <c r="X1308" s="1251" t="s">
        <v>2077</v>
      </c>
      <c r="Y1308" s="1251">
        <v>610</v>
      </c>
      <c r="Z1308" s="1251">
        <v>1</v>
      </c>
      <c r="AA1308" s="1251" t="b">
        <v>1</v>
      </c>
    </row>
    <row r="1309" spans="1:27" ht="12">
      <c r="A1309" s="1251">
        <v>25</v>
      </c>
      <c r="B1309" s="1251">
        <v>300</v>
      </c>
      <c r="C1309" s="1251" t="s">
        <v>1705</v>
      </c>
      <c r="D1309" s="1251">
        <v>615100</v>
      </c>
      <c r="E1309" s="1251" t="s">
        <v>1952</v>
      </c>
      <c r="F1309" s="1251">
        <v>2020</v>
      </c>
      <c r="G1309" s="1252">
        <v>40354.309999999998</v>
      </c>
      <c r="H1309" s="1252">
        <v>26372.299999999999</v>
      </c>
      <c r="I1309" s="1252">
        <v>26729.93</v>
      </c>
      <c r="J1309" s="1252">
        <v>35751.18</v>
      </c>
      <c r="K1309" s="1252">
        <v>34517.82</v>
      </c>
      <c r="L1309" s="1252">
        <v>31456.900000000001</v>
      </c>
      <c r="M1309" s="1252">
        <v>40014.019999999997</v>
      </c>
      <c r="N1309" s="1252">
        <v>49458.25</v>
      </c>
      <c r="O1309" s="1252">
        <v>35145.5</v>
      </c>
      <c r="P1309" s="1252">
        <v>27125.040000000001</v>
      </c>
      <c r="Q1309" s="1252">
        <v>34761.279999999999</v>
      </c>
      <c r="R1309" s="1252">
        <v>17828.740000000002</v>
      </c>
      <c r="S1309" s="1252">
        <v>399515.2699999999</v>
      </c>
      <c r="T1309" s="1252">
        <v>0</v>
      </c>
      <c r="U1309" s="1251" t="s">
        <v>116</v>
      </c>
      <c r="V1309" s="1251" t="s">
        <v>397</v>
      </c>
      <c r="W1309" s="1251" t="s">
        <v>1953</v>
      </c>
      <c r="X1309" s="1251" t="s">
        <v>2077</v>
      </c>
      <c r="Y1309" s="1251">
        <v>615</v>
      </c>
      <c r="Z1309" s="1251">
        <v>1</v>
      </c>
      <c r="AA1309" s="1251" t="b">
        <v>1</v>
      </c>
    </row>
    <row r="1310" spans="1:27" ht="12">
      <c r="A1310" s="1251">
        <v>25</v>
      </c>
      <c r="B1310" s="1251">
        <v>300</v>
      </c>
      <c r="C1310" s="1251" t="s">
        <v>1705</v>
      </c>
      <c r="D1310" s="1251">
        <v>615300</v>
      </c>
      <c r="E1310" s="1251" t="s">
        <v>1954</v>
      </c>
      <c r="F1310" s="1251">
        <v>2020</v>
      </c>
      <c r="G1310" s="1252">
        <v>50</v>
      </c>
      <c r="H1310" s="1252">
        <v>59.579999999999998</v>
      </c>
      <c r="I1310" s="1252">
        <v>66.689999999999998</v>
      </c>
      <c r="J1310" s="1252">
        <v>62.460000000000001</v>
      </c>
      <c r="K1310" s="1252">
        <v>71.069999999999993</v>
      </c>
      <c r="L1310" s="1252">
        <v>47.060000000000002</v>
      </c>
      <c r="M1310" s="1252">
        <v>82.090000000000003</v>
      </c>
      <c r="N1310" s="1252">
        <v>43.93</v>
      </c>
      <c r="O1310" s="1252">
        <v>61.030000000000001</v>
      </c>
      <c r="P1310" s="1252">
        <v>81.489999999999995</v>
      </c>
      <c r="Q1310" s="1252">
        <v>75.629999999999995</v>
      </c>
      <c r="R1310" s="1252">
        <v>73.090000000000003</v>
      </c>
      <c r="S1310" s="1252">
        <v>774.12</v>
      </c>
      <c r="T1310" s="1252">
        <v>0</v>
      </c>
      <c r="U1310" s="1251" t="s">
        <v>116</v>
      </c>
      <c r="V1310" s="1251" t="s">
        <v>397</v>
      </c>
      <c r="W1310" s="1251" t="s">
        <v>1953</v>
      </c>
      <c r="X1310" s="1251" t="s">
        <v>2077</v>
      </c>
      <c r="Y1310" s="1251">
        <v>615</v>
      </c>
      <c r="Z1310" s="1251">
        <v>3</v>
      </c>
      <c r="AA1310" s="1251" t="b">
        <v>1</v>
      </c>
    </row>
    <row r="1311" spans="1:27" ht="12">
      <c r="A1311" s="1251">
        <v>25</v>
      </c>
      <c r="B1311" s="1251">
        <v>300</v>
      </c>
      <c r="C1311" s="1251" t="s">
        <v>1705</v>
      </c>
      <c r="D1311" s="1251">
        <v>615500</v>
      </c>
      <c r="E1311" s="1251" t="s">
        <v>1955</v>
      </c>
      <c r="F1311" s="1251">
        <v>2020</v>
      </c>
      <c r="G1311" s="1252">
        <v>7718.8299999999999</v>
      </c>
      <c r="H1311" s="1252">
        <v>7527.1300000000001</v>
      </c>
      <c r="I1311" s="1252">
        <v>8025</v>
      </c>
      <c r="J1311" s="1252">
        <v>-3246.1999999999998</v>
      </c>
      <c r="K1311" s="1252">
        <v>3285.5500000000002</v>
      </c>
      <c r="L1311" s="1252">
        <v>3108.1999999999998</v>
      </c>
      <c r="M1311" s="1252">
        <v>4667.9499999999998</v>
      </c>
      <c r="N1311" s="1252">
        <v>8882.6200000000008</v>
      </c>
      <c r="O1311" s="1252">
        <v>3407.5300000000002</v>
      </c>
      <c r="P1311" s="1252">
        <v>1087.77</v>
      </c>
      <c r="Q1311" s="1252">
        <v>2249.6599999999999</v>
      </c>
      <c r="R1311" s="1252">
        <v>2769.0599999999999</v>
      </c>
      <c r="S1311" s="1252">
        <v>49483.099999999991</v>
      </c>
      <c r="T1311" s="1252">
        <v>0</v>
      </c>
      <c r="U1311" s="1251" t="s">
        <v>116</v>
      </c>
      <c r="V1311" s="1251" t="s">
        <v>397</v>
      </c>
      <c r="W1311" s="1251" t="s">
        <v>1953</v>
      </c>
      <c r="X1311" s="1251" t="s">
        <v>2077</v>
      </c>
      <c r="Y1311" s="1251">
        <v>615</v>
      </c>
      <c r="Z1311" s="1251">
        <v>5</v>
      </c>
      <c r="AA1311" s="1251" t="b">
        <v>1</v>
      </c>
    </row>
    <row r="1312" spans="1:27" ht="12">
      <c r="A1312" s="1251">
        <v>25</v>
      </c>
      <c r="B1312" s="1251">
        <v>300</v>
      </c>
      <c r="C1312" s="1251" t="s">
        <v>1705</v>
      </c>
      <c r="D1312" s="1251">
        <v>616100</v>
      </c>
      <c r="E1312" s="1251" t="s">
        <v>1957</v>
      </c>
      <c r="F1312" s="1251">
        <v>2020</v>
      </c>
      <c r="G1312" s="1252">
        <v>3312.5599999999999</v>
      </c>
      <c r="H1312" s="1252">
        <v>1489.5999999999999</v>
      </c>
      <c r="I1312" s="1252">
        <v>3412.5100000000002</v>
      </c>
      <c r="J1312" s="1252">
        <v>1121.1800000000001</v>
      </c>
      <c r="K1312" s="1252">
        <v>5029.1400000000003</v>
      </c>
      <c r="L1312" s="1252">
        <v>-515.65999999999997</v>
      </c>
      <c r="M1312" s="1252">
        <v>433.36000000000001</v>
      </c>
      <c r="N1312" s="1252">
        <v>262.76999999999998</v>
      </c>
      <c r="O1312" s="1252">
        <v>2753.5799999999999</v>
      </c>
      <c r="P1312" s="1252">
        <v>599.01999999999998</v>
      </c>
      <c r="Q1312" s="1252">
        <v>351.13</v>
      </c>
      <c r="R1312" s="1252">
        <v>2792.6599999999999</v>
      </c>
      <c r="S1312" s="1252">
        <v>21041.850000000002</v>
      </c>
      <c r="T1312" s="1252">
        <v>0</v>
      </c>
      <c r="U1312" s="1251" t="s">
        <v>116</v>
      </c>
      <c r="V1312" s="1251" t="s">
        <v>397</v>
      </c>
      <c r="W1312" s="1251" t="s">
        <v>1953</v>
      </c>
      <c r="X1312" s="1251" t="s">
        <v>2077</v>
      </c>
      <c r="Y1312" s="1251">
        <v>616</v>
      </c>
      <c r="Z1312" s="1251">
        <v>1</v>
      </c>
      <c r="AA1312" s="1251" t="b">
        <v>1</v>
      </c>
    </row>
    <row r="1313" spans="1:27" ht="12">
      <c r="A1313" s="1251">
        <v>25</v>
      </c>
      <c r="B1313" s="1251">
        <v>300</v>
      </c>
      <c r="C1313" s="1251" t="s">
        <v>1705</v>
      </c>
      <c r="D1313" s="1251">
        <v>618320</v>
      </c>
      <c r="E1313" s="1251" t="s">
        <v>2049</v>
      </c>
      <c r="F1313" s="1251">
        <v>2020</v>
      </c>
      <c r="G1313" s="1252">
        <v>1867.0599999999999</v>
      </c>
      <c r="H1313" s="1252">
        <v>1086.96</v>
      </c>
      <c r="I1313" s="1252">
        <v>4177.1899999999996</v>
      </c>
      <c r="J1313" s="1252">
        <v>2102.1399999999999</v>
      </c>
      <c r="K1313" s="1252">
        <v>9070.3199999999997</v>
      </c>
      <c r="L1313" s="1252">
        <v>7411</v>
      </c>
      <c r="M1313" s="1252">
        <v>5512.3800000000001</v>
      </c>
      <c r="N1313" s="1252">
        <v>4809</v>
      </c>
      <c r="O1313" s="1252">
        <v>2343.6500000000001</v>
      </c>
      <c r="P1313" s="1252">
        <v>6933.9300000000003</v>
      </c>
      <c r="Q1313" s="1252">
        <v>190.06999999999999</v>
      </c>
      <c r="R1313" s="1252">
        <v>1779.3199999999999</v>
      </c>
      <c r="S1313" s="1252">
        <v>47283.020000000004</v>
      </c>
      <c r="T1313" s="1252">
        <v>0</v>
      </c>
      <c r="U1313" s="1251" t="s">
        <v>116</v>
      </c>
      <c r="V1313" s="1251" t="s">
        <v>397</v>
      </c>
      <c r="W1313" s="1251" t="s">
        <v>1960</v>
      </c>
      <c r="X1313" s="1251" t="s">
        <v>2077</v>
      </c>
      <c r="Y1313" s="1251">
        <v>618</v>
      </c>
      <c r="Z1313" s="1251">
        <v>3</v>
      </c>
      <c r="AA1313" s="1251" t="b">
        <v>1</v>
      </c>
    </row>
    <row r="1314" spans="1:27" ht="12">
      <c r="A1314" s="1251">
        <v>25</v>
      </c>
      <c r="B1314" s="1251">
        <v>300</v>
      </c>
      <c r="C1314" s="1251" t="s">
        <v>1705</v>
      </c>
      <c r="D1314" s="1251">
        <v>618340</v>
      </c>
      <c r="E1314" s="1251" t="s">
        <v>1961</v>
      </c>
      <c r="F1314" s="1251">
        <v>2020</v>
      </c>
      <c r="G1314" s="1252">
        <v>3324.6900000000001</v>
      </c>
      <c r="H1314" s="1252">
        <v>2299.1399999999999</v>
      </c>
      <c r="I1314" s="1252">
        <v>2354.79</v>
      </c>
      <c r="J1314" s="1252">
        <v>3933.6599999999999</v>
      </c>
      <c r="K1314" s="1252">
        <v>3726.96</v>
      </c>
      <c r="L1314" s="1252">
        <v>6932.3999999999996</v>
      </c>
      <c r="M1314" s="1252">
        <v>8357.0400000000009</v>
      </c>
      <c r="N1314" s="1252">
        <v>5328.0900000000001</v>
      </c>
      <c r="O1314" s="1252">
        <v>4763.6400000000003</v>
      </c>
      <c r="P1314" s="1252">
        <v>5120.7200000000003</v>
      </c>
      <c r="Q1314" s="1252">
        <v>2922.21</v>
      </c>
      <c r="R1314" s="1252">
        <v>2443.73</v>
      </c>
      <c r="S1314" s="1252">
        <v>51507.070000000007</v>
      </c>
      <c r="T1314" s="1252">
        <v>0</v>
      </c>
      <c r="U1314" s="1251" t="s">
        <v>116</v>
      </c>
      <c r="V1314" s="1251" t="s">
        <v>397</v>
      </c>
      <c r="W1314" s="1251" t="s">
        <v>1960</v>
      </c>
      <c r="X1314" s="1251" t="s">
        <v>2077</v>
      </c>
      <c r="Y1314" s="1251">
        <v>618</v>
      </c>
      <c r="Z1314" s="1251">
        <v>3</v>
      </c>
      <c r="AA1314" s="1251" t="b">
        <v>1</v>
      </c>
    </row>
    <row r="1315" spans="1:27" ht="12">
      <c r="A1315" s="1251">
        <v>25</v>
      </c>
      <c r="B1315" s="1251">
        <v>300</v>
      </c>
      <c r="C1315" s="1251" t="s">
        <v>1705</v>
      </c>
      <c r="D1315" s="1251">
        <v>618345</v>
      </c>
      <c r="E1315" s="1251" t="s">
        <v>1962</v>
      </c>
      <c r="F1315" s="1251">
        <v>2020</v>
      </c>
      <c r="G1315" s="1252">
        <v>1664.1400000000001</v>
      </c>
      <c r="H1315" s="1252">
        <v>1798.0599999999999</v>
      </c>
      <c r="I1315" s="1252">
        <v>1116.4400000000001</v>
      </c>
      <c r="J1315" s="1252">
        <v>1273.47</v>
      </c>
      <c r="K1315" s="1252">
        <v>1388.25</v>
      </c>
      <c r="L1315" s="1252">
        <v>2175.4000000000001</v>
      </c>
      <c r="M1315" s="1252">
        <v>2642.0900000000001</v>
      </c>
      <c r="N1315" s="1252">
        <v>2774.8299999999999</v>
      </c>
      <c r="O1315" s="1252">
        <v>3357.1199999999999</v>
      </c>
      <c r="P1315" s="1252">
        <v>1929.0799999999999</v>
      </c>
      <c r="Q1315" s="1252">
        <v>1621.8699999999999</v>
      </c>
      <c r="R1315" s="1252">
        <v>-2837.0500000000002</v>
      </c>
      <c r="S1315" s="1252">
        <v>18903.699999999997</v>
      </c>
      <c r="T1315" s="1252">
        <v>0</v>
      </c>
      <c r="U1315" s="1251" t="s">
        <v>116</v>
      </c>
      <c r="V1315" s="1251" t="s">
        <v>397</v>
      </c>
      <c r="W1315" s="1251" t="s">
        <v>1960</v>
      </c>
      <c r="X1315" s="1251" t="s">
        <v>2077</v>
      </c>
      <c r="Y1315" s="1251">
        <v>618</v>
      </c>
      <c r="Z1315" s="1251">
        <v>3</v>
      </c>
      <c r="AA1315" s="1251" t="b">
        <v>1</v>
      </c>
    </row>
    <row r="1316" spans="1:27" ht="12">
      <c r="A1316" s="1251">
        <v>25</v>
      </c>
      <c r="B1316" s="1251">
        <v>300</v>
      </c>
      <c r="C1316" s="1251" t="s">
        <v>1705</v>
      </c>
      <c r="D1316" s="1251">
        <v>618353</v>
      </c>
      <c r="E1316" s="1251" t="s">
        <v>2080</v>
      </c>
      <c r="F1316" s="1251">
        <v>2020</v>
      </c>
      <c r="G1316" s="1252">
        <v>83.109999999999999</v>
      </c>
      <c r="H1316" s="1252">
        <v>24.449999999999999</v>
      </c>
      <c r="I1316" s="1252">
        <v>68.450000000000003</v>
      </c>
      <c r="J1316" s="1252">
        <v>92.890000000000001</v>
      </c>
      <c r="K1316" s="1252">
        <v>44</v>
      </c>
      <c r="L1316" s="1252">
        <v>195.56</v>
      </c>
      <c r="M1316" s="1252">
        <v>0</v>
      </c>
      <c r="N1316" s="1252">
        <v>161.34</v>
      </c>
      <c r="O1316" s="1252">
        <v>0</v>
      </c>
      <c r="P1316" s="1252">
        <v>601.35000000000002</v>
      </c>
      <c r="Q1316" s="1252">
        <v>68.450000000000003</v>
      </c>
      <c r="R1316" s="1252">
        <v>44</v>
      </c>
      <c r="S1316" s="1252">
        <v>1383.6000000000001</v>
      </c>
      <c r="T1316" s="1252">
        <v>0</v>
      </c>
      <c r="U1316" s="1251" t="s">
        <v>116</v>
      </c>
      <c r="V1316" s="1251" t="s">
        <v>397</v>
      </c>
      <c r="W1316" s="1251" t="s">
        <v>1960</v>
      </c>
      <c r="X1316" s="1251" t="s">
        <v>2077</v>
      </c>
      <c r="Y1316" s="1251">
        <v>618</v>
      </c>
      <c r="Z1316" s="1251">
        <v>3</v>
      </c>
      <c r="AA1316" s="1251" t="b">
        <v>1</v>
      </c>
    </row>
    <row r="1317" spans="1:27" ht="12">
      <c r="A1317" s="1251">
        <v>25</v>
      </c>
      <c r="B1317" s="1251">
        <v>300</v>
      </c>
      <c r="C1317" s="1251" t="s">
        <v>1705</v>
      </c>
      <c r="D1317" s="1251">
        <v>618395</v>
      </c>
      <c r="E1317" s="1251" t="s">
        <v>1964</v>
      </c>
      <c r="F1317" s="1251">
        <v>2020</v>
      </c>
      <c r="G1317" s="1252">
        <v>0</v>
      </c>
      <c r="H1317" s="1252">
        <v>0</v>
      </c>
      <c r="I1317" s="1252">
        <v>0</v>
      </c>
      <c r="J1317" s="1252">
        <v>0</v>
      </c>
      <c r="K1317" s="1252">
        <v>0</v>
      </c>
      <c r="L1317" s="1252">
        <v>258.5</v>
      </c>
      <c r="M1317" s="1252">
        <v>636.10000000000002</v>
      </c>
      <c r="N1317" s="1252">
        <v>129.25</v>
      </c>
      <c r="O1317" s="1252">
        <v>0</v>
      </c>
      <c r="P1317" s="1252">
        <v>0</v>
      </c>
      <c r="Q1317" s="1252">
        <v>0</v>
      </c>
      <c r="R1317" s="1252">
        <v>0</v>
      </c>
      <c r="S1317" s="1252">
        <v>1023.85</v>
      </c>
      <c r="T1317" s="1252">
        <v>0</v>
      </c>
      <c r="U1317" s="1251" t="s">
        <v>116</v>
      </c>
      <c r="V1317" s="1251" t="s">
        <v>397</v>
      </c>
      <c r="W1317" s="1251" t="s">
        <v>1960</v>
      </c>
      <c r="X1317" s="1251" t="s">
        <v>2077</v>
      </c>
      <c r="Y1317" s="1251">
        <v>618</v>
      </c>
      <c r="Z1317" s="1251">
        <v>3</v>
      </c>
      <c r="AA1317" s="1251" t="b">
        <v>1</v>
      </c>
    </row>
    <row r="1318" spans="1:27" ht="12">
      <c r="A1318" s="1251">
        <v>25</v>
      </c>
      <c r="B1318" s="1251">
        <v>300</v>
      </c>
      <c r="C1318" s="1251" t="s">
        <v>1705</v>
      </c>
      <c r="D1318" s="1251">
        <v>620100</v>
      </c>
      <c r="E1318" s="1251" t="s">
        <v>1965</v>
      </c>
      <c r="F1318" s="1251">
        <v>2020</v>
      </c>
      <c r="G1318" s="1252">
        <v>0</v>
      </c>
      <c r="H1318" s="1252">
        <v>9.4000000000000004</v>
      </c>
      <c r="I1318" s="1252">
        <v>0</v>
      </c>
      <c r="J1318" s="1252">
        <v>0</v>
      </c>
      <c r="K1318" s="1252">
        <v>0</v>
      </c>
      <c r="L1318" s="1252">
        <v>0</v>
      </c>
      <c r="M1318" s="1252">
        <v>0</v>
      </c>
      <c r="N1318" s="1252">
        <v>0</v>
      </c>
      <c r="O1318" s="1252">
        <v>0</v>
      </c>
      <c r="P1318" s="1252">
        <v>544.84000000000003</v>
      </c>
      <c r="Q1318" s="1252">
        <v>1168.1700000000001</v>
      </c>
      <c r="R1318" s="1252">
        <v>0</v>
      </c>
      <c r="S1318" s="1252">
        <v>1722.4100000000001</v>
      </c>
      <c r="T1318" s="1252">
        <v>0</v>
      </c>
      <c r="U1318" s="1251" t="s">
        <v>116</v>
      </c>
      <c r="V1318" s="1251" t="s">
        <v>397</v>
      </c>
      <c r="W1318" s="1251" t="s">
        <v>1966</v>
      </c>
      <c r="X1318" s="1251" t="s">
        <v>2077</v>
      </c>
      <c r="Y1318" s="1251">
        <v>620</v>
      </c>
      <c r="Z1318" s="1251">
        <v>1</v>
      </c>
      <c r="AA1318" s="1251" t="b">
        <v>1</v>
      </c>
    </row>
    <row r="1319" spans="1:27" ht="12">
      <c r="A1319" s="1251">
        <v>25</v>
      </c>
      <c r="B1319" s="1251">
        <v>300</v>
      </c>
      <c r="C1319" s="1251" t="s">
        <v>1705</v>
      </c>
      <c r="D1319" s="1251">
        <v>620200</v>
      </c>
      <c r="E1319" s="1251" t="s">
        <v>1967</v>
      </c>
      <c r="F1319" s="1251">
        <v>2020</v>
      </c>
      <c r="G1319" s="1252">
        <v>0</v>
      </c>
      <c r="H1319" s="1252">
        <v>0</v>
      </c>
      <c r="I1319" s="1252">
        <v>0</v>
      </c>
      <c r="J1319" s="1252">
        <v>0</v>
      </c>
      <c r="K1319" s="1252">
        <v>0</v>
      </c>
      <c r="L1319" s="1252">
        <v>0</v>
      </c>
      <c r="M1319" s="1252">
        <v>0</v>
      </c>
      <c r="N1319" s="1252">
        <v>0</v>
      </c>
      <c r="O1319" s="1252">
        <v>0</v>
      </c>
      <c r="P1319" s="1252">
        <v>1071.1600000000001</v>
      </c>
      <c r="Q1319" s="1252">
        <v>0</v>
      </c>
      <c r="R1319" s="1252">
        <v>1026.9200000000001</v>
      </c>
      <c r="S1319" s="1252">
        <v>2098.0799999999999</v>
      </c>
      <c r="T1319" s="1252">
        <v>0</v>
      </c>
      <c r="U1319" s="1251" t="s">
        <v>116</v>
      </c>
      <c r="V1319" s="1251" t="s">
        <v>397</v>
      </c>
      <c r="W1319" s="1251" t="s">
        <v>1966</v>
      </c>
      <c r="X1319" s="1251" t="s">
        <v>2077</v>
      </c>
      <c r="Y1319" s="1251">
        <v>620</v>
      </c>
      <c r="Z1319" s="1251">
        <v>2</v>
      </c>
      <c r="AA1319" s="1251" t="b">
        <v>1</v>
      </c>
    </row>
    <row r="1320" spans="1:27" ht="12">
      <c r="A1320" s="1251">
        <v>25</v>
      </c>
      <c r="B1320" s="1251">
        <v>300</v>
      </c>
      <c r="C1320" s="1251" t="s">
        <v>1705</v>
      </c>
      <c r="D1320" s="1251">
        <v>620300</v>
      </c>
      <c r="E1320" s="1251" t="s">
        <v>1968</v>
      </c>
      <c r="F1320" s="1251">
        <v>2020</v>
      </c>
      <c r="G1320" s="1252">
        <v>0</v>
      </c>
      <c r="H1320" s="1252">
        <v>0</v>
      </c>
      <c r="I1320" s="1252">
        <v>51.270000000000003</v>
      </c>
      <c r="J1320" s="1252">
        <v>153.09</v>
      </c>
      <c r="K1320" s="1252">
        <v>0</v>
      </c>
      <c r="L1320" s="1252">
        <v>2139.0799999999999</v>
      </c>
      <c r="M1320" s="1252">
        <v>1200.74</v>
      </c>
      <c r="N1320" s="1252">
        <v>1844.1800000000001</v>
      </c>
      <c r="O1320" s="1252">
        <v>413.12</v>
      </c>
      <c r="P1320" s="1252">
        <v>9.1699999999999999</v>
      </c>
      <c r="Q1320" s="1252">
        <v>10.76</v>
      </c>
      <c r="R1320" s="1252">
        <v>199.13</v>
      </c>
      <c r="S1320" s="1252">
        <v>6020.5400000000009</v>
      </c>
      <c r="T1320" s="1252">
        <v>0</v>
      </c>
      <c r="U1320" s="1251" t="s">
        <v>116</v>
      </c>
      <c r="V1320" s="1251" t="s">
        <v>397</v>
      </c>
      <c r="W1320" s="1251" t="s">
        <v>1966</v>
      </c>
      <c r="X1320" s="1251" t="s">
        <v>2077</v>
      </c>
      <c r="Y1320" s="1251">
        <v>620</v>
      </c>
      <c r="Z1320" s="1251">
        <v>3</v>
      </c>
      <c r="AA1320" s="1251" t="b">
        <v>1</v>
      </c>
    </row>
    <row r="1321" spans="1:27" ht="12">
      <c r="A1321" s="1251">
        <v>25</v>
      </c>
      <c r="B1321" s="1251">
        <v>300</v>
      </c>
      <c r="C1321" s="1251" t="s">
        <v>1705</v>
      </c>
      <c r="D1321" s="1251">
        <v>620400</v>
      </c>
      <c r="E1321" s="1251" t="s">
        <v>1969</v>
      </c>
      <c r="F1321" s="1251">
        <v>2020</v>
      </c>
      <c r="G1321" s="1252">
        <v>244.80000000000001</v>
      </c>
      <c r="H1321" s="1252">
        <v>204.09999999999999</v>
      </c>
      <c r="I1321" s="1252">
        <v>617.59000000000003</v>
      </c>
      <c r="J1321" s="1252">
        <v>-273.56</v>
      </c>
      <c r="K1321" s="1252">
        <v>793.52999999999997</v>
      </c>
      <c r="L1321" s="1252">
        <v>1555.8399999999999</v>
      </c>
      <c r="M1321" s="1252">
        <v>0</v>
      </c>
      <c r="N1321" s="1252">
        <v>1758.5</v>
      </c>
      <c r="O1321" s="1252">
        <v>10.76</v>
      </c>
      <c r="P1321" s="1252">
        <v>0</v>
      </c>
      <c r="Q1321" s="1252">
        <v>923.57000000000005</v>
      </c>
      <c r="R1321" s="1252">
        <v>985.21000000000004</v>
      </c>
      <c r="S1321" s="1252">
        <v>6820.3400000000001</v>
      </c>
      <c r="T1321" s="1252">
        <v>0</v>
      </c>
      <c r="U1321" s="1251" t="s">
        <v>116</v>
      </c>
      <c r="V1321" s="1251" t="s">
        <v>397</v>
      </c>
      <c r="W1321" s="1251" t="s">
        <v>1966</v>
      </c>
      <c r="X1321" s="1251" t="s">
        <v>2077</v>
      </c>
      <c r="Y1321" s="1251">
        <v>620</v>
      </c>
      <c r="Z1321" s="1251">
        <v>4</v>
      </c>
      <c r="AA1321" s="1251" t="b">
        <v>1</v>
      </c>
    </row>
    <row r="1322" spans="1:27" ht="12">
      <c r="A1322" s="1251">
        <v>25</v>
      </c>
      <c r="B1322" s="1251">
        <v>300</v>
      </c>
      <c r="C1322" s="1251" t="s">
        <v>1705</v>
      </c>
      <c r="D1322" s="1251">
        <v>620500</v>
      </c>
      <c r="E1322" s="1251" t="s">
        <v>2051</v>
      </c>
      <c r="F1322" s="1251">
        <v>2020</v>
      </c>
      <c r="G1322" s="1252">
        <v>202.47999999999999</v>
      </c>
      <c r="H1322" s="1252">
        <v>475.56999999999999</v>
      </c>
      <c r="I1322" s="1252">
        <v>1771.3499999999999</v>
      </c>
      <c r="J1322" s="1252">
        <v>8.25</v>
      </c>
      <c r="K1322" s="1252">
        <v>363.88</v>
      </c>
      <c r="L1322" s="1252">
        <v>94.689999999999998</v>
      </c>
      <c r="M1322" s="1252">
        <v>0</v>
      </c>
      <c r="N1322" s="1252">
        <v>0</v>
      </c>
      <c r="O1322" s="1252">
        <v>0</v>
      </c>
      <c r="P1322" s="1252">
        <v>92.640000000000001</v>
      </c>
      <c r="Q1322" s="1252">
        <v>1140.3599999999999</v>
      </c>
      <c r="R1322" s="1252">
        <v>1541.71</v>
      </c>
      <c r="S1322" s="1252">
        <v>5690.9299999999994</v>
      </c>
      <c r="T1322" s="1252">
        <v>0</v>
      </c>
      <c r="U1322" s="1251" t="s">
        <v>116</v>
      </c>
      <c r="V1322" s="1251" t="s">
        <v>397</v>
      </c>
      <c r="W1322" s="1251" t="s">
        <v>1966</v>
      </c>
      <c r="X1322" s="1251" t="s">
        <v>2077</v>
      </c>
      <c r="Y1322" s="1251">
        <v>620</v>
      </c>
      <c r="Z1322" s="1251">
        <v>5</v>
      </c>
      <c r="AA1322" s="1251" t="b">
        <v>1</v>
      </c>
    </row>
    <row r="1323" spans="1:27" ht="12">
      <c r="A1323" s="1251">
        <v>25</v>
      </c>
      <c r="B1323" s="1251">
        <v>300</v>
      </c>
      <c r="C1323" s="1251" t="s">
        <v>1705</v>
      </c>
      <c r="D1323" s="1251">
        <v>620503</v>
      </c>
      <c r="E1323" s="1251" t="s">
        <v>2081</v>
      </c>
      <c r="F1323" s="1251">
        <v>2020</v>
      </c>
      <c r="G1323" s="1252">
        <v>0</v>
      </c>
      <c r="H1323" s="1252">
        <v>400</v>
      </c>
      <c r="I1323" s="1252">
        <v>65.170000000000002</v>
      </c>
      <c r="J1323" s="1252">
        <v>0</v>
      </c>
      <c r="K1323" s="1252">
        <v>0</v>
      </c>
      <c r="L1323" s="1252">
        <v>0</v>
      </c>
      <c r="M1323" s="1252">
        <v>436.38</v>
      </c>
      <c r="N1323" s="1252">
        <v>0</v>
      </c>
      <c r="O1323" s="1252">
        <v>0</v>
      </c>
      <c r="P1323" s="1252">
        <v>0</v>
      </c>
      <c r="Q1323" s="1252">
        <v>0</v>
      </c>
      <c r="R1323" s="1252">
        <v>0</v>
      </c>
      <c r="S1323" s="1252">
        <v>901.54999999999995</v>
      </c>
      <c r="T1323" s="1252">
        <v>0</v>
      </c>
      <c r="U1323" s="1251" t="s">
        <v>116</v>
      </c>
      <c r="V1323" s="1251" t="s">
        <v>397</v>
      </c>
      <c r="W1323" s="1251" t="s">
        <v>1966</v>
      </c>
      <c r="X1323" s="1251" t="s">
        <v>2077</v>
      </c>
      <c r="Y1323" s="1251">
        <v>620</v>
      </c>
      <c r="Z1323" s="1251">
        <v>5</v>
      </c>
      <c r="AA1323" s="1251" t="b">
        <v>1</v>
      </c>
    </row>
    <row r="1324" spans="1:27" ht="12">
      <c r="A1324" s="1251">
        <v>25</v>
      </c>
      <c r="B1324" s="1251">
        <v>300</v>
      </c>
      <c r="C1324" s="1251" t="s">
        <v>1705</v>
      </c>
      <c r="D1324" s="1251">
        <v>620504</v>
      </c>
      <c r="E1324" s="1251" t="s">
        <v>2054</v>
      </c>
      <c r="F1324" s="1251">
        <v>2020</v>
      </c>
      <c r="G1324" s="1252">
        <v>0</v>
      </c>
      <c r="H1324" s="1252">
        <v>0</v>
      </c>
      <c r="I1324" s="1252">
        <v>0</v>
      </c>
      <c r="J1324" s="1252">
        <v>0</v>
      </c>
      <c r="K1324" s="1252">
        <v>0</v>
      </c>
      <c r="L1324" s="1252">
        <v>0</v>
      </c>
      <c r="M1324" s="1252">
        <v>0</v>
      </c>
      <c r="N1324" s="1252">
        <v>0</v>
      </c>
      <c r="O1324" s="1252">
        <v>71.950000000000003</v>
      </c>
      <c r="P1324" s="1252">
        <v>0</v>
      </c>
      <c r="Q1324" s="1252">
        <v>0</v>
      </c>
      <c r="R1324" s="1252">
        <v>0</v>
      </c>
      <c r="S1324" s="1252">
        <v>71.950000000000003</v>
      </c>
      <c r="T1324" s="1252">
        <v>0</v>
      </c>
      <c r="U1324" s="1251" t="s">
        <v>116</v>
      </c>
      <c r="V1324" s="1251" t="s">
        <v>397</v>
      </c>
      <c r="W1324" s="1251" t="s">
        <v>1966</v>
      </c>
      <c r="X1324" s="1251" t="s">
        <v>2077</v>
      </c>
      <c r="Y1324" s="1251">
        <v>620</v>
      </c>
      <c r="Z1324" s="1251">
        <v>5</v>
      </c>
      <c r="AA1324" s="1251" t="b">
        <v>1</v>
      </c>
    </row>
    <row r="1325" spans="1:27" ht="12">
      <c r="A1325" s="1251">
        <v>25</v>
      </c>
      <c r="B1325" s="1251">
        <v>300</v>
      </c>
      <c r="C1325" s="1251" t="s">
        <v>1705</v>
      </c>
      <c r="D1325" s="1251">
        <v>620506</v>
      </c>
      <c r="E1325" s="1251" t="s">
        <v>1970</v>
      </c>
      <c r="F1325" s="1251">
        <v>2020</v>
      </c>
      <c r="G1325" s="1252">
        <v>0</v>
      </c>
      <c r="H1325" s="1252">
        <v>0</v>
      </c>
      <c r="I1325" s="1252">
        <v>0</v>
      </c>
      <c r="J1325" s="1252">
        <v>99.75</v>
      </c>
      <c r="K1325" s="1252">
        <v>0</v>
      </c>
      <c r="L1325" s="1252">
        <v>0</v>
      </c>
      <c r="M1325" s="1252">
        <v>32.060000000000002</v>
      </c>
      <c r="N1325" s="1252">
        <v>0</v>
      </c>
      <c r="O1325" s="1252">
        <v>0</v>
      </c>
      <c r="P1325" s="1252">
        <v>0</v>
      </c>
      <c r="Q1325" s="1252">
        <v>0</v>
      </c>
      <c r="R1325" s="1252">
        <v>159.94</v>
      </c>
      <c r="S1325" s="1252">
        <v>291.75</v>
      </c>
      <c r="T1325" s="1252">
        <v>0</v>
      </c>
      <c r="U1325" s="1251" t="s">
        <v>116</v>
      </c>
      <c r="V1325" s="1251" t="s">
        <v>397</v>
      </c>
      <c r="W1325" s="1251" t="s">
        <v>1966</v>
      </c>
      <c r="X1325" s="1251" t="s">
        <v>2077</v>
      </c>
      <c r="Y1325" s="1251">
        <v>620</v>
      </c>
      <c r="Z1325" s="1251">
        <v>5</v>
      </c>
      <c r="AA1325" s="1251" t="b">
        <v>1</v>
      </c>
    </row>
    <row r="1326" spans="1:27" ht="12">
      <c r="A1326" s="1251">
        <v>25</v>
      </c>
      <c r="B1326" s="1251">
        <v>300</v>
      </c>
      <c r="C1326" s="1251" t="s">
        <v>1705</v>
      </c>
      <c r="D1326" s="1251">
        <v>620508</v>
      </c>
      <c r="E1326" s="1251" t="s">
        <v>2089</v>
      </c>
      <c r="F1326" s="1251">
        <v>2020</v>
      </c>
      <c r="G1326" s="1252">
        <v>0</v>
      </c>
      <c r="H1326" s="1252">
        <v>-462</v>
      </c>
      <c r="I1326" s="1252">
        <v>0</v>
      </c>
      <c r="J1326" s="1252">
        <v>0</v>
      </c>
      <c r="K1326" s="1252">
        <v>0</v>
      </c>
      <c r="L1326" s="1252">
        <v>0</v>
      </c>
      <c r="M1326" s="1252">
        <v>0</v>
      </c>
      <c r="N1326" s="1252">
        <v>0</v>
      </c>
      <c r="O1326" s="1252">
        <v>0</v>
      </c>
      <c r="P1326" s="1252">
        <v>0</v>
      </c>
      <c r="Q1326" s="1252">
        <v>0</v>
      </c>
      <c r="R1326" s="1252">
        <v>0</v>
      </c>
      <c r="S1326" s="1252">
        <v>-462</v>
      </c>
      <c r="T1326" s="1252">
        <v>0</v>
      </c>
      <c r="U1326" s="1251" t="s">
        <v>116</v>
      </c>
      <c r="V1326" s="1251" t="s">
        <v>397</v>
      </c>
      <c r="W1326" s="1251" t="s">
        <v>1966</v>
      </c>
      <c r="X1326" s="1251" t="s">
        <v>2077</v>
      </c>
      <c r="Y1326" s="1251">
        <v>620</v>
      </c>
      <c r="Z1326" s="1251">
        <v>5</v>
      </c>
      <c r="AA1326" s="1251" t="b">
        <v>1</v>
      </c>
    </row>
    <row r="1327" spans="1:27" ht="12">
      <c r="A1327" s="1251">
        <v>25</v>
      </c>
      <c r="B1327" s="1251">
        <v>300</v>
      </c>
      <c r="C1327" s="1251" t="s">
        <v>1705</v>
      </c>
      <c r="D1327" s="1251">
        <v>620511</v>
      </c>
      <c r="E1327" s="1251" t="s">
        <v>2055</v>
      </c>
      <c r="F1327" s="1251">
        <v>2020</v>
      </c>
      <c r="G1327" s="1252">
        <v>0</v>
      </c>
      <c r="H1327" s="1252">
        <v>0</v>
      </c>
      <c r="I1327" s="1252">
        <v>0</v>
      </c>
      <c r="J1327" s="1252">
        <v>0</v>
      </c>
      <c r="K1327" s="1252">
        <v>0</v>
      </c>
      <c r="L1327" s="1252">
        <v>105.73999999999999</v>
      </c>
      <c r="M1327" s="1252">
        <v>53.670000000000002</v>
      </c>
      <c r="N1327" s="1252">
        <v>0</v>
      </c>
      <c r="O1327" s="1252">
        <v>0</v>
      </c>
      <c r="P1327" s="1252">
        <v>0</v>
      </c>
      <c r="Q1327" s="1252">
        <v>0</v>
      </c>
      <c r="R1327" s="1252">
        <v>0</v>
      </c>
      <c r="S1327" s="1252">
        <v>159.41</v>
      </c>
      <c r="T1327" s="1252">
        <v>0</v>
      </c>
      <c r="U1327" s="1251" t="s">
        <v>116</v>
      </c>
      <c r="V1327" s="1251" t="s">
        <v>397</v>
      </c>
      <c r="W1327" s="1251" t="s">
        <v>1966</v>
      </c>
      <c r="X1327" s="1251" t="s">
        <v>2077</v>
      </c>
      <c r="Y1327" s="1251">
        <v>620</v>
      </c>
      <c r="Z1327" s="1251">
        <v>5</v>
      </c>
      <c r="AA1327" s="1251" t="b">
        <v>1</v>
      </c>
    </row>
    <row r="1328" spans="1:27" ht="12">
      <c r="A1328" s="1251">
        <v>25</v>
      </c>
      <c r="B1328" s="1251">
        <v>300</v>
      </c>
      <c r="C1328" s="1251" t="s">
        <v>1705</v>
      </c>
      <c r="D1328" s="1251">
        <v>620513</v>
      </c>
      <c r="E1328" s="1251" t="s">
        <v>2056</v>
      </c>
      <c r="F1328" s="1251">
        <v>2020</v>
      </c>
      <c r="G1328" s="1252">
        <v>0</v>
      </c>
      <c r="H1328" s="1252">
        <v>0</v>
      </c>
      <c r="I1328" s="1252">
        <v>0</v>
      </c>
      <c r="J1328" s="1252">
        <v>72.879999999999995</v>
      </c>
      <c r="K1328" s="1252">
        <v>0</v>
      </c>
      <c r="L1328" s="1252">
        <v>977.17999999999995</v>
      </c>
      <c r="M1328" s="1252">
        <v>0</v>
      </c>
      <c r="N1328" s="1252">
        <v>62.060000000000002</v>
      </c>
      <c r="O1328" s="1252">
        <v>573.97000000000003</v>
      </c>
      <c r="P1328" s="1252">
        <v>0</v>
      </c>
      <c r="Q1328" s="1252">
        <v>0</v>
      </c>
      <c r="R1328" s="1252">
        <v>0</v>
      </c>
      <c r="S1328" s="1252">
        <v>1686.0899999999999</v>
      </c>
      <c r="T1328" s="1252">
        <v>0</v>
      </c>
      <c r="U1328" s="1251" t="s">
        <v>116</v>
      </c>
      <c r="V1328" s="1251" t="s">
        <v>397</v>
      </c>
      <c r="W1328" s="1251" t="s">
        <v>1966</v>
      </c>
      <c r="X1328" s="1251" t="s">
        <v>2077</v>
      </c>
      <c r="Y1328" s="1251">
        <v>620</v>
      </c>
      <c r="Z1328" s="1251">
        <v>5</v>
      </c>
      <c r="AA1328" s="1251" t="b">
        <v>1</v>
      </c>
    </row>
    <row r="1329" spans="1:27" ht="12">
      <c r="A1329" s="1251">
        <v>25</v>
      </c>
      <c r="B1329" s="1251">
        <v>300</v>
      </c>
      <c r="C1329" s="1251" t="s">
        <v>1705</v>
      </c>
      <c r="D1329" s="1251">
        <v>620514</v>
      </c>
      <c r="E1329" s="1251" t="s">
        <v>1972</v>
      </c>
      <c r="F1329" s="1251">
        <v>2020</v>
      </c>
      <c r="G1329" s="1252">
        <v>0</v>
      </c>
      <c r="H1329" s="1252">
        <v>175.09999999999999</v>
      </c>
      <c r="I1329" s="1252">
        <v>0</v>
      </c>
      <c r="J1329" s="1252">
        <v>0</v>
      </c>
      <c r="K1329" s="1252">
        <v>763.58000000000004</v>
      </c>
      <c r="L1329" s="1252">
        <v>1804.3099999999999</v>
      </c>
      <c r="M1329" s="1252">
        <v>500.95999999999998</v>
      </c>
      <c r="N1329" s="1252">
        <v>577.16999999999996</v>
      </c>
      <c r="O1329" s="1252">
        <v>784.65999999999997</v>
      </c>
      <c r="P1329" s="1252">
        <v>1714.6700000000001</v>
      </c>
      <c r="Q1329" s="1252">
        <v>0</v>
      </c>
      <c r="R1329" s="1252">
        <v>532.66999999999996</v>
      </c>
      <c r="S1329" s="1252">
        <v>6853.1199999999999</v>
      </c>
      <c r="T1329" s="1252">
        <v>0</v>
      </c>
      <c r="U1329" s="1251" t="s">
        <v>116</v>
      </c>
      <c r="V1329" s="1251" t="s">
        <v>397</v>
      </c>
      <c r="W1329" s="1251" t="s">
        <v>1966</v>
      </c>
      <c r="X1329" s="1251" t="s">
        <v>2077</v>
      </c>
      <c r="Y1329" s="1251">
        <v>620</v>
      </c>
      <c r="Z1329" s="1251">
        <v>5</v>
      </c>
      <c r="AA1329" s="1251" t="b">
        <v>1</v>
      </c>
    </row>
    <row r="1330" spans="1:27" ht="12">
      <c r="A1330" s="1251">
        <v>25</v>
      </c>
      <c r="B1330" s="1251">
        <v>300</v>
      </c>
      <c r="C1330" s="1251" t="s">
        <v>1705</v>
      </c>
      <c r="D1330" s="1251">
        <v>620600</v>
      </c>
      <c r="E1330" s="1251" t="s">
        <v>1973</v>
      </c>
      <c r="F1330" s="1251">
        <v>2020</v>
      </c>
      <c r="G1330" s="1252">
        <v>4097.1400000000003</v>
      </c>
      <c r="H1330" s="1252">
        <v>0</v>
      </c>
      <c r="I1330" s="1252">
        <v>0</v>
      </c>
      <c r="J1330" s="1252">
        <v>0</v>
      </c>
      <c r="K1330" s="1252">
        <v>0</v>
      </c>
      <c r="L1330" s="1252">
        <v>97.719999999999999</v>
      </c>
      <c r="M1330" s="1252">
        <v>53.299999999999997</v>
      </c>
      <c r="N1330" s="1252">
        <v>0</v>
      </c>
      <c r="O1330" s="1252">
        <v>42.609999999999999</v>
      </c>
      <c r="P1330" s="1252">
        <v>325.07999999999998</v>
      </c>
      <c r="Q1330" s="1252">
        <v>28.16</v>
      </c>
      <c r="R1330" s="1252">
        <v>4429.6599999999999</v>
      </c>
      <c r="S1330" s="1252">
        <v>9073.6700000000001</v>
      </c>
      <c r="T1330" s="1252">
        <v>0</v>
      </c>
      <c r="U1330" s="1251" t="s">
        <v>116</v>
      </c>
      <c r="V1330" s="1251" t="s">
        <v>397</v>
      </c>
      <c r="W1330" s="1251" t="s">
        <v>1966</v>
      </c>
      <c r="X1330" s="1251" t="s">
        <v>2077</v>
      </c>
      <c r="Y1330" s="1251">
        <v>620</v>
      </c>
      <c r="Z1330" s="1251">
        <v>6</v>
      </c>
      <c r="AA1330" s="1251" t="b">
        <v>1</v>
      </c>
    </row>
    <row r="1331" spans="1:27" ht="12">
      <c r="A1331" s="1251">
        <v>25</v>
      </c>
      <c r="B1331" s="1251">
        <v>300</v>
      </c>
      <c r="C1331" s="1251" t="s">
        <v>1705</v>
      </c>
      <c r="D1331" s="1251">
        <v>620601</v>
      </c>
      <c r="E1331" s="1251" t="s">
        <v>1974</v>
      </c>
      <c r="F1331" s="1251">
        <v>2020</v>
      </c>
      <c r="G1331" s="1252">
        <v>0</v>
      </c>
      <c r="H1331" s="1252">
        <v>89.069999999999993</v>
      </c>
      <c r="I1331" s="1252">
        <v>217.63</v>
      </c>
      <c r="J1331" s="1252">
        <v>277.30000000000001</v>
      </c>
      <c r="K1331" s="1252">
        <v>0</v>
      </c>
      <c r="L1331" s="1252">
        <v>43.25</v>
      </c>
      <c r="M1331" s="1252">
        <v>1488.55</v>
      </c>
      <c r="N1331" s="1252">
        <v>0</v>
      </c>
      <c r="O1331" s="1252">
        <v>0</v>
      </c>
      <c r="P1331" s="1252">
        <v>69.060000000000002</v>
      </c>
      <c r="Q1331" s="1252">
        <v>0</v>
      </c>
      <c r="R1331" s="1252">
        <v>0</v>
      </c>
      <c r="S1331" s="1252">
        <v>2184.8600000000001</v>
      </c>
      <c r="T1331" s="1252">
        <v>0</v>
      </c>
      <c r="U1331" s="1251" t="s">
        <v>116</v>
      </c>
      <c r="V1331" s="1251" t="s">
        <v>397</v>
      </c>
      <c r="W1331" s="1251" t="s">
        <v>1966</v>
      </c>
      <c r="X1331" s="1251" t="s">
        <v>2077</v>
      </c>
      <c r="Y1331" s="1251">
        <v>620</v>
      </c>
      <c r="Z1331" s="1251">
        <v>6</v>
      </c>
      <c r="AA1331" s="1251" t="b">
        <v>1</v>
      </c>
    </row>
    <row r="1332" spans="1:27" ht="12">
      <c r="A1332" s="1251">
        <v>25</v>
      </c>
      <c r="B1332" s="1251">
        <v>300</v>
      </c>
      <c r="C1332" s="1251" t="s">
        <v>1705</v>
      </c>
      <c r="D1332" s="1251">
        <v>620602</v>
      </c>
      <c r="E1332" s="1251" t="s">
        <v>1975</v>
      </c>
      <c r="F1332" s="1251">
        <v>2020</v>
      </c>
      <c r="G1332" s="1252">
        <v>0</v>
      </c>
      <c r="H1332" s="1252">
        <v>0</v>
      </c>
      <c r="I1332" s="1252">
        <v>0</v>
      </c>
      <c r="J1332" s="1252">
        <v>0</v>
      </c>
      <c r="K1332" s="1252">
        <v>0</v>
      </c>
      <c r="L1332" s="1252">
        <v>0</v>
      </c>
      <c r="M1332" s="1252">
        <v>0</v>
      </c>
      <c r="N1332" s="1252">
        <v>0</v>
      </c>
      <c r="O1332" s="1252">
        <v>0</v>
      </c>
      <c r="P1332" s="1252">
        <v>0</v>
      </c>
      <c r="Q1332" s="1252">
        <v>205</v>
      </c>
      <c r="R1332" s="1252">
        <v>0</v>
      </c>
      <c r="S1332" s="1252">
        <v>205</v>
      </c>
      <c r="T1332" s="1252">
        <v>0</v>
      </c>
      <c r="U1332" s="1251" t="s">
        <v>116</v>
      </c>
      <c r="V1332" s="1251" t="s">
        <v>397</v>
      </c>
      <c r="W1332" s="1251" t="s">
        <v>1966</v>
      </c>
      <c r="X1332" s="1251" t="s">
        <v>2077</v>
      </c>
      <c r="Y1332" s="1251">
        <v>620</v>
      </c>
      <c r="Z1332" s="1251">
        <v>6</v>
      </c>
      <c r="AA1332" s="1251" t="b">
        <v>1</v>
      </c>
    </row>
    <row r="1333" spans="1:27" ht="12">
      <c r="A1333" s="1251">
        <v>25</v>
      </c>
      <c r="B1333" s="1251">
        <v>300</v>
      </c>
      <c r="C1333" s="1251" t="s">
        <v>1705</v>
      </c>
      <c r="D1333" s="1251">
        <v>620604</v>
      </c>
      <c r="E1333" s="1251" t="s">
        <v>1976</v>
      </c>
      <c r="F1333" s="1251">
        <v>2020</v>
      </c>
      <c r="G1333" s="1252">
        <v>269.94</v>
      </c>
      <c r="H1333" s="1252">
        <v>0</v>
      </c>
      <c r="I1333" s="1252">
        <v>0</v>
      </c>
      <c r="J1333" s="1252">
        <v>0</v>
      </c>
      <c r="K1333" s="1252">
        <v>0</v>
      </c>
      <c r="L1333" s="1252">
        <v>0</v>
      </c>
      <c r="M1333" s="1252">
        <v>0</v>
      </c>
      <c r="N1333" s="1252">
        <v>0</v>
      </c>
      <c r="O1333" s="1252">
        <v>0</v>
      </c>
      <c r="P1333" s="1252">
        <v>404.91000000000003</v>
      </c>
      <c r="Q1333" s="1252">
        <v>0</v>
      </c>
      <c r="R1333" s="1252">
        <v>0</v>
      </c>
      <c r="S1333" s="1252">
        <v>674.85000000000002</v>
      </c>
      <c r="T1333" s="1252">
        <v>0</v>
      </c>
      <c r="U1333" s="1251" t="s">
        <v>116</v>
      </c>
      <c r="V1333" s="1251" t="s">
        <v>397</v>
      </c>
      <c r="W1333" s="1251" t="s">
        <v>1966</v>
      </c>
      <c r="X1333" s="1251" t="s">
        <v>2077</v>
      </c>
      <c r="Y1333" s="1251">
        <v>620</v>
      </c>
      <c r="Z1333" s="1251">
        <v>6</v>
      </c>
      <c r="AA1333" s="1251" t="b">
        <v>1</v>
      </c>
    </row>
    <row r="1334" spans="1:27" ht="12">
      <c r="A1334" s="1251">
        <v>25</v>
      </c>
      <c r="B1334" s="1251">
        <v>300</v>
      </c>
      <c r="C1334" s="1251" t="s">
        <v>1705</v>
      </c>
      <c r="D1334" s="1251">
        <v>620611</v>
      </c>
      <c r="E1334" s="1251" t="s">
        <v>1977</v>
      </c>
      <c r="F1334" s="1251">
        <v>2020</v>
      </c>
      <c r="G1334" s="1252">
        <v>0</v>
      </c>
      <c r="H1334" s="1252">
        <v>42.649999999999999</v>
      </c>
      <c r="I1334" s="1252">
        <v>441.99000000000001</v>
      </c>
      <c r="J1334" s="1252">
        <v>0</v>
      </c>
      <c r="K1334" s="1252">
        <v>0</v>
      </c>
      <c r="L1334" s="1252">
        <v>0</v>
      </c>
      <c r="M1334" s="1252">
        <v>0</v>
      </c>
      <c r="N1334" s="1252">
        <v>0</v>
      </c>
      <c r="O1334" s="1252">
        <v>194.93000000000001</v>
      </c>
      <c r="P1334" s="1252">
        <v>54.409999999999997</v>
      </c>
      <c r="Q1334" s="1252">
        <v>0</v>
      </c>
      <c r="R1334" s="1252">
        <v>0</v>
      </c>
      <c r="S1334" s="1252">
        <v>733.9799999999999</v>
      </c>
      <c r="T1334" s="1252">
        <v>0</v>
      </c>
      <c r="U1334" s="1251" t="s">
        <v>116</v>
      </c>
      <c r="V1334" s="1251" t="s">
        <v>397</v>
      </c>
      <c r="W1334" s="1251" t="s">
        <v>1966</v>
      </c>
      <c r="X1334" s="1251" t="s">
        <v>2077</v>
      </c>
      <c r="Y1334" s="1251">
        <v>620</v>
      </c>
      <c r="Z1334" s="1251">
        <v>6</v>
      </c>
      <c r="AA1334" s="1251" t="b">
        <v>1</v>
      </c>
    </row>
    <row r="1335" spans="1:27" ht="12">
      <c r="A1335" s="1251">
        <v>25</v>
      </c>
      <c r="B1335" s="1251">
        <v>300</v>
      </c>
      <c r="C1335" s="1251" t="s">
        <v>1705</v>
      </c>
      <c r="D1335" s="1251">
        <v>620612</v>
      </c>
      <c r="E1335" s="1251" t="s">
        <v>1978</v>
      </c>
      <c r="F1335" s="1251">
        <v>2020</v>
      </c>
      <c r="G1335" s="1252">
        <v>95.760000000000005</v>
      </c>
      <c r="H1335" s="1252">
        <v>0</v>
      </c>
      <c r="I1335" s="1252">
        <v>0</v>
      </c>
      <c r="J1335" s="1252">
        <v>0</v>
      </c>
      <c r="K1335" s="1252">
        <v>0</v>
      </c>
      <c r="L1335" s="1252">
        <v>0</v>
      </c>
      <c r="M1335" s="1252">
        <v>0</v>
      </c>
      <c r="N1335" s="1252">
        <v>0</v>
      </c>
      <c r="O1335" s="1252">
        <v>0</v>
      </c>
      <c r="P1335" s="1252">
        <v>0</v>
      </c>
      <c r="Q1335" s="1252">
        <v>0</v>
      </c>
      <c r="R1335" s="1252">
        <v>0</v>
      </c>
      <c r="S1335" s="1252">
        <v>95.760000000000005</v>
      </c>
      <c r="T1335" s="1252">
        <v>0</v>
      </c>
      <c r="U1335" s="1251" t="s">
        <v>116</v>
      </c>
      <c r="V1335" s="1251" t="s">
        <v>397</v>
      </c>
      <c r="W1335" s="1251" t="s">
        <v>1966</v>
      </c>
      <c r="X1335" s="1251" t="s">
        <v>2077</v>
      </c>
      <c r="Y1335" s="1251">
        <v>620</v>
      </c>
      <c r="Z1335" s="1251">
        <v>6</v>
      </c>
      <c r="AA1335" s="1251" t="b">
        <v>1</v>
      </c>
    </row>
    <row r="1336" spans="1:27" ht="12">
      <c r="A1336" s="1251">
        <v>25</v>
      </c>
      <c r="B1336" s="1251">
        <v>300</v>
      </c>
      <c r="C1336" s="1251" t="s">
        <v>1705</v>
      </c>
      <c r="D1336" s="1251">
        <v>620613</v>
      </c>
      <c r="E1336" s="1251" t="s">
        <v>1979</v>
      </c>
      <c r="F1336" s="1251">
        <v>2020</v>
      </c>
      <c r="G1336" s="1252">
        <v>0</v>
      </c>
      <c r="H1336" s="1252">
        <v>0</v>
      </c>
      <c r="I1336" s="1252">
        <v>0</v>
      </c>
      <c r="J1336" s="1252">
        <v>23.629999999999999</v>
      </c>
      <c r="K1336" s="1252">
        <v>0</v>
      </c>
      <c r="L1336" s="1252">
        <v>0</v>
      </c>
      <c r="M1336" s="1252">
        <v>0</v>
      </c>
      <c r="N1336" s="1252">
        <v>199</v>
      </c>
      <c r="O1336" s="1252">
        <v>0</v>
      </c>
      <c r="P1336" s="1252">
        <v>0</v>
      </c>
      <c r="Q1336" s="1252">
        <v>0</v>
      </c>
      <c r="R1336" s="1252">
        <v>0</v>
      </c>
      <c r="S1336" s="1252">
        <v>222.63</v>
      </c>
      <c r="T1336" s="1252">
        <v>0</v>
      </c>
      <c r="U1336" s="1251" t="s">
        <v>116</v>
      </c>
      <c r="V1336" s="1251" t="s">
        <v>397</v>
      </c>
      <c r="W1336" s="1251" t="s">
        <v>1966</v>
      </c>
      <c r="X1336" s="1251" t="s">
        <v>2077</v>
      </c>
      <c r="Y1336" s="1251">
        <v>620</v>
      </c>
      <c r="Z1336" s="1251">
        <v>6</v>
      </c>
      <c r="AA1336" s="1251" t="b">
        <v>1</v>
      </c>
    </row>
    <row r="1337" spans="1:27" ht="12">
      <c r="A1337" s="1251">
        <v>25</v>
      </c>
      <c r="B1337" s="1251">
        <v>300</v>
      </c>
      <c r="C1337" s="1251" t="s">
        <v>1705</v>
      </c>
      <c r="D1337" s="1251">
        <v>620614</v>
      </c>
      <c r="E1337" s="1251" t="s">
        <v>1980</v>
      </c>
      <c r="F1337" s="1251">
        <v>2020</v>
      </c>
      <c r="G1337" s="1252">
        <v>481.93000000000001</v>
      </c>
      <c r="H1337" s="1252">
        <v>0</v>
      </c>
      <c r="I1337" s="1252">
        <v>0</v>
      </c>
      <c r="J1337" s="1252">
        <v>0</v>
      </c>
      <c r="K1337" s="1252">
        <v>272.99000000000001</v>
      </c>
      <c r="L1337" s="1252">
        <v>34.399999999999999</v>
      </c>
      <c r="M1337" s="1252">
        <v>0</v>
      </c>
      <c r="N1337" s="1252">
        <v>0</v>
      </c>
      <c r="O1337" s="1252">
        <v>0</v>
      </c>
      <c r="P1337" s="1252">
        <v>0</v>
      </c>
      <c r="Q1337" s="1252">
        <v>0</v>
      </c>
      <c r="R1337" s="1252">
        <v>0</v>
      </c>
      <c r="S1337" s="1252">
        <v>789.32000000000005</v>
      </c>
      <c r="T1337" s="1252">
        <v>0</v>
      </c>
      <c r="U1337" s="1251" t="s">
        <v>116</v>
      </c>
      <c r="V1337" s="1251" t="s">
        <v>397</v>
      </c>
      <c r="W1337" s="1251" t="s">
        <v>1966</v>
      </c>
      <c r="X1337" s="1251" t="s">
        <v>2077</v>
      </c>
      <c r="Y1337" s="1251">
        <v>620</v>
      </c>
      <c r="Z1337" s="1251">
        <v>6</v>
      </c>
      <c r="AA1337" s="1251" t="b">
        <v>1</v>
      </c>
    </row>
    <row r="1338" spans="1:27" ht="12">
      <c r="A1338" s="1251">
        <v>25</v>
      </c>
      <c r="B1338" s="1251">
        <v>300</v>
      </c>
      <c r="C1338" s="1251" t="s">
        <v>1705</v>
      </c>
      <c r="D1338" s="1251">
        <v>633800</v>
      </c>
      <c r="E1338" s="1251" t="s">
        <v>2202</v>
      </c>
      <c r="F1338" s="1251">
        <v>2020</v>
      </c>
      <c r="G1338" s="1252">
        <v>0</v>
      </c>
      <c r="H1338" s="1252">
        <v>147</v>
      </c>
      <c r="I1338" s="1252">
        <v>0</v>
      </c>
      <c r="J1338" s="1252">
        <v>0</v>
      </c>
      <c r="K1338" s="1252">
        <v>0</v>
      </c>
      <c r="L1338" s="1252">
        <v>0</v>
      </c>
      <c r="M1338" s="1252">
        <v>0</v>
      </c>
      <c r="N1338" s="1252">
        <v>0</v>
      </c>
      <c r="O1338" s="1252">
        <v>0</v>
      </c>
      <c r="P1338" s="1252">
        <v>0</v>
      </c>
      <c r="Q1338" s="1252">
        <v>0</v>
      </c>
      <c r="R1338" s="1252">
        <v>0</v>
      </c>
      <c r="S1338" s="1252">
        <v>147</v>
      </c>
      <c r="T1338" s="1252">
        <v>0</v>
      </c>
      <c r="U1338" s="1251" t="s">
        <v>116</v>
      </c>
      <c r="V1338" s="1251" t="s">
        <v>397</v>
      </c>
      <c r="W1338" s="1251" t="s">
        <v>2203</v>
      </c>
      <c r="X1338" s="1251" t="s">
        <v>2077</v>
      </c>
      <c r="Y1338" s="1251">
        <v>633</v>
      </c>
      <c r="Z1338" s="1251">
        <v>8</v>
      </c>
      <c r="AA1338" s="1251" t="b">
        <v>1</v>
      </c>
    </row>
    <row r="1339" spans="1:27" ht="12">
      <c r="A1339" s="1251">
        <v>25</v>
      </c>
      <c r="B1339" s="1251">
        <v>300</v>
      </c>
      <c r="C1339" s="1251" t="s">
        <v>1705</v>
      </c>
      <c r="D1339" s="1251">
        <v>635300</v>
      </c>
      <c r="E1339" s="1251" t="s">
        <v>1981</v>
      </c>
      <c r="F1339" s="1251">
        <v>2020</v>
      </c>
      <c r="G1339" s="1252">
        <v>3489</v>
      </c>
      <c r="H1339" s="1252">
        <v>6473</v>
      </c>
      <c r="I1339" s="1252">
        <v>-390</v>
      </c>
      <c r="J1339" s="1252">
        <v>11481</v>
      </c>
      <c r="K1339" s="1252">
        <v>11497</v>
      </c>
      <c r="L1339" s="1252">
        <v>1993</v>
      </c>
      <c r="M1339" s="1252">
        <v>5185</v>
      </c>
      <c r="N1339" s="1252">
        <v>4022</v>
      </c>
      <c r="O1339" s="1252">
        <v>7548</v>
      </c>
      <c r="P1339" s="1252">
        <v>6120.0699999999997</v>
      </c>
      <c r="Q1339" s="1252">
        <v>3979</v>
      </c>
      <c r="R1339" s="1252">
        <v>1574</v>
      </c>
      <c r="S1339" s="1252">
        <v>62971.07</v>
      </c>
      <c r="T1339" s="1252">
        <v>0</v>
      </c>
      <c r="U1339" s="1251" t="s">
        <v>116</v>
      </c>
      <c r="V1339" s="1251" t="s">
        <v>397</v>
      </c>
      <c r="W1339" s="1251" t="s">
        <v>1982</v>
      </c>
      <c r="X1339" s="1251" t="s">
        <v>2077</v>
      </c>
      <c r="Y1339" s="1251">
        <v>635</v>
      </c>
      <c r="Z1339" s="1251">
        <v>3</v>
      </c>
      <c r="AA1339" s="1251" t="b">
        <v>1</v>
      </c>
    </row>
    <row r="1340" spans="1:27" ht="12">
      <c r="A1340" s="1251">
        <v>25</v>
      </c>
      <c r="B1340" s="1251">
        <v>300</v>
      </c>
      <c r="C1340" s="1251" t="s">
        <v>1705</v>
      </c>
      <c r="D1340" s="1251">
        <v>636200</v>
      </c>
      <c r="E1340" s="1251" t="s">
        <v>1985</v>
      </c>
      <c r="F1340" s="1251">
        <v>2020</v>
      </c>
      <c r="G1340" s="1252">
        <v>2821.8099999999999</v>
      </c>
      <c r="H1340" s="1252">
        <v>1750.5</v>
      </c>
      <c r="I1340" s="1252">
        <v>13144</v>
      </c>
      <c r="J1340" s="1252">
        <v>6181.96</v>
      </c>
      <c r="K1340" s="1252">
        <v>36762.849999999999</v>
      </c>
      <c r="L1340" s="1252">
        <v>13887.25</v>
      </c>
      <c r="M1340" s="1252">
        <v>7186.8500000000004</v>
      </c>
      <c r="N1340" s="1252">
        <v>2178.23</v>
      </c>
      <c r="O1340" s="1252">
        <v>5687.8599999999997</v>
      </c>
      <c r="P1340" s="1252">
        <v>4772.3900000000003</v>
      </c>
      <c r="Q1340" s="1252">
        <v>2347</v>
      </c>
      <c r="R1340" s="1252">
        <v>22851.009999999998</v>
      </c>
      <c r="S1340" s="1252">
        <v>119571.70999999999</v>
      </c>
      <c r="T1340" s="1252">
        <v>0</v>
      </c>
      <c r="U1340" s="1251" t="s">
        <v>116</v>
      </c>
      <c r="V1340" s="1251" t="s">
        <v>397</v>
      </c>
      <c r="W1340" s="1251" t="s">
        <v>1986</v>
      </c>
      <c r="X1340" s="1251" t="s">
        <v>2077</v>
      </c>
      <c r="Y1340" s="1251">
        <v>636</v>
      </c>
      <c r="Z1340" s="1251">
        <v>2</v>
      </c>
      <c r="AA1340" s="1251" t="b">
        <v>1</v>
      </c>
    </row>
    <row r="1341" spans="1:27" ht="12">
      <c r="A1341" s="1251">
        <v>25</v>
      </c>
      <c r="B1341" s="1251">
        <v>300</v>
      </c>
      <c r="C1341" s="1251" t="s">
        <v>1705</v>
      </c>
      <c r="D1341" s="1251">
        <v>636300</v>
      </c>
      <c r="E1341" s="1251" t="s">
        <v>1987</v>
      </c>
      <c r="F1341" s="1251">
        <v>2020</v>
      </c>
      <c r="G1341" s="1252">
        <v>18315.279999999999</v>
      </c>
      <c r="H1341" s="1252">
        <v>18315.279999999999</v>
      </c>
      <c r="I1341" s="1252">
        <v>18315.279999999999</v>
      </c>
      <c r="J1341" s="1252">
        <v>18315.279999999999</v>
      </c>
      <c r="K1341" s="1252">
        <v>18315.279999999999</v>
      </c>
      <c r="L1341" s="1252">
        <v>18315.279999999999</v>
      </c>
      <c r="M1341" s="1252">
        <v>18315.279999999999</v>
      </c>
      <c r="N1341" s="1252">
        <v>19231.279999999999</v>
      </c>
      <c r="O1341" s="1252">
        <v>18315.279999999999</v>
      </c>
      <c r="P1341" s="1252">
        <v>18315.279999999999</v>
      </c>
      <c r="Q1341" s="1252">
        <v>18315.279999999999</v>
      </c>
      <c r="R1341" s="1252">
        <v>18315.279999999999</v>
      </c>
      <c r="S1341" s="1252">
        <v>220699.35999999999</v>
      </c>
      <c r="T1341" s="1252">
        <v>0</v>
      </c>
      <c r="U1341" s="1251" t="s">
        <v>116</v>
      </c>
      <c r="V1341" s="1251" t="s">
        <v>397</v>
      </c>
      <c r="W1341" s="1251" t="s">
        <v>1984</v>
      </c>
      <c r="X1341" s="1251" t="s">
        <v>2077</v>
      </c>
      <c r="Y1341" s="1251">
        <v>636</v>
      </c>
      <c r="Z1341" s="1251">
        <v>3</v>
      </c>
      <c r="AA1341" s="1251" t="b">
        <v>1</v>
      </c>
    </row>
    <row r="1342" spans="1:27" ht="12">
      <c r="A1342" s="1251">
        <v>25</v>
      </c>
      <c r="B1342" s="1251">
        <v>300</v>
      </c>
      <c r="C1342" s="1251" t="s">
        <v>1705</v>
      </c>
      <c r="D1342" s="1251">
        <v>636400</v>
      </c>
      <c r="E1342" s="1251" t="s">
        <v>1988</v>
      </c>
      <c r="F1342" s="1251">
        <v>2020</v>
      </c>
      <c r="G1342" s="1252">
        <v>325</v>
      </c>
      <c r="H1342" s="1252">
        <v>0</v>
      </c>
      <c r="I1342" s="1252">
        <v>0</v>
      </c>
      <c r="J1342" s="1252">
        <v>0</v>
      </c>
      <c r="K1342" s="1252">
        <v>0</v>
      </c>
      <c r="L1342" s="1252">
        <v>0</v>
      </c>
      <c r="M1342" s="1252">
        <v>0</v>
      </c>
      <c r="N1342" s="1252">
        <v>0</v>
      </c>
      <c r="O1342" s="1252">
        <v>375</v>
      </c>
      <c r="P1342" s="1252">
        <v>0</v>
      </c>
      <c r="Q1342" s="1252">
        <v>0</v>
      </c>
      <c r="R1342" s="1252">
        <v>0</v>
      </c>
      <c r="S1342" s="1252">
        <v>700</v>
      </c>
      <c r="T1342" s="1252">
        <v>0</v>
      </c>
      <c r="U1342" s="1251" t="s">
        <v>116</v>
      </c>
      <c r="V1342" s="1251" t="s">
        <v>397</v>
      </c>
      <c r="W1342" s="1251" t="s">
        <v>1986</v>
      </c>
      <c r="X1342" s="1251" t="s">
        <v>2077</v>
      </c>
      <c r="Y1342" s="1251">
        <v>636</v>
      </c>
      <c r="Z1342" s="1251">
        <v>4</v>
      </c>
      <c r="AA1342" s="1251" t="b">
        <v>1</v>
      </c>
    </row>
    <row r="1343" spans="1:27" ht="12">
      <c r="A1343" s="1251">
        <v>25</v>
      </c>
      <c r="B1343" s="1251">
        <v>300</v>
      </c>
      <c r="C1343" s="1251" t="s">
        <v>1705</v>
      </c>
      <c r="D1343" s="1251">
        <v>636500</v>
      </c>
      <c r="E1343" s="1251" t="s">
        <v>2062</v>
      </c>
      <c r="F1343" s="1251">
        <v>2020</v>
      </c>
      <c r="G1343" s="1252">
        <v>0</v>
      </c>
      <c r="H1343" s="1252">
        <v>0</v>
      </c>
      <c r="I1343" s="1252">
        <v>0</v>
      </c>
      <c r="J1343" s="1252">
        <v>0</v>
      </c>
      <c r="K1343" s="1252">
        <v>0</v>
      </c>
      <c r="L1343" s="1252">
        <v>0</v>
      </c>
      <c r="M1343" s="1252">
        <v>0</v>
      </c>
      <c r="N1343" s="1252">
        <v>0</v>
      </c>
      <c r="O1343" s="1252">
        <v>812.21000000000004</v>
      </c>
      <c r="P1343" s="1252">
        <v>0</v>
      </c>
      <c r="Q1343" s="1252">
        <v>0</v>
      </c>
      <c r="R1343" s="1252">
        <v>0</v>
      </c>
      <c r="S1343" s="1252">
        <v>812.21000000000004</v>
      </c>
      <c r="T1343" s="1252">
        <v>0</v>
      </c>
      <c r="U1343" s="1251" t="s">
        <v>116</v>
      </c>
      <c r="V1343" s="1251" t="s">
        <v>397</v>
      </c>
      <c r="W1343" s="1251" t="s">
        <v>1984</v>
      </c>
      <c r="X1343" s="1251" t="s">
        <v>2077</v>
      </c>
      <c r="Y1343" s="1251">
        <v>636</v>
      </c>
      <c r="Z1343" s="1251">
        <v>5</v>
      </c>
      <c r="AA1343" s="1251" t="b">
        <v>1</v>
      </c>
    </row>
    <row r="1344" spans="1:27" ht="12">
      <c r="A1344" s="1251">
        <v>25</v>
      </c>
      <c r="B1344" s="1251">
        <v>300</v>
      </c>
      <c r="C1344" s="1251" t="s">
        <v>1705</v>
      </c>
      <c r="D1344" s="1251">
        <v>636503</v>
      </c>
      <c r="E1344" s="1251" t="s">
        <v>1989</v>
      </c>
      <c r="F1344" s="1251">
        <v>2020</v>
      </c>
      <c r="G1344" s="1252">
        <v>27.649999999999999</v>
      </c>
      <c r="H1344" s="1252">
        <v>322.05000000000001</v>
      </c>
      <c r="I1344" s="1252">
        <v>158.34</v>
      </c>
      <c r="J1344" s="1252">
        <v>143.99000000000001</v>
      </c>
      <c r="K1344" s="1252">
        <v>138.53</v>
      </c>
      <c r="L1344" s="1252">
        <v>143.13</v>
      </c>
      <c r="M1344" s="1252">
        <v>174.78</v>
      </c>
      <c r="N1344" s="1252">
        <v>250.34999999999999</v>
      </c>
      <c r="O1344" s="1252">
        <v>234.41</v>
      </c>
      <c r="P1344" s="1252">
        <v>188.75</v>
      </c>
      <c r="Q1344" s="1252">
        <v>231.02000000000001</v>
      </c>
      <c r="R1344" s="1252">
        <v>125.28</v>
      </c>
      <c r="S1344" s="1252">
        <v>2138.2800000000002</v>
      </c>
      <c r="T1344" s="1252">
        <v>0</v>
      </c>
      <c r="U1344" s="1251" t="s">
        <v>116</v>
      </c>
      <c r="V1344" s="1251" t="s">
        <v>397</v>
      </c>
      <c r="W1344" s="1251" t="s">
        <v>1984</v>
      </c>
      <c r="X1344" s="1251" t="s">
        <v>2077</v>
      </c>
      <c r="Y1344" s="1251">
        <v>636</v>
      </c>
      <c r="Z1344" s="1251">
        <v>5</v>
      </c>
      <c r="AA1344" s="1251" t="b">
        <v>1</v>
      </c>
    </row>
    <row r="1345" spans="1:27" ht="12">
      <c r="A1345" s="1251">
        <v>25</v>
      </c>
      <c r="B1345" s="1251">
        <v>300</v>
      </c>
      <c r="C1345" s="1251" t="s">
        <v>1705</v>
      </c>
      <c r="D1345" s="1251">
        <v>636600</v>
      </c>
      <c r="E1345" s="1251" t="s">
        <v>1990</v>
      </c>
      <c r="F1345" s="1251">
        <v>2020</v>
      </c>
      <c r="G1345" s="1252">
        <v>0</v>
      </c>
      <c r="H1345" s="1252">
        <v>637.23000000000002</v>
      </c>
      <c r="I1345" s="1252">
        <v>0</v>
      </c>
      <c r="J1345" s="1252">
        <v>0</v>
      </c>
      <c r="K1345" s="1252">
        <v>0</v>
      </c>
      <c r="L1345" s="1252">
        <v>0</v>
      </c>
      <c r="M1345" s="1252">
        <v>4450</v>
      </c>
      <c r="N1345" s="1252">
        <v>6241.96</v>
      </c>
      <c r="O1345" s="1252">
        <v>0</v>
      </c>
      <c r="P1345" s="1252">
        <v>0</v>
      </c>
      <c r="Q1345" s="1252">
        <v>3780</v>
      </c>
      <c r="R1345" s="1252">
        <v>1098.1400000000001</v>
      </c>
      <c r="S1345" s="1252">
        <v>16207.329999999998</v>
      </c>
      <c r="T1345" s="1252">
        <v>0</v>
      </c>
      <c r="U1345" s="1251" t="s">
        <v>116</v>
      </c>
      <c r="V1345" s="1251" t="s">
        <v>397</v>
      </c>
      <c r="W1345" s="1251" t="s">
        <v>1986</v>
      </c>
      <c r="X1345" s="1251" t="s">
        <v>2077</v>
      </c>
      <c r="Y1345" s="1251">
        <v>636</v>
      </c>
      <c r="Z1345" s="1251">
        <v>6</v>
      </c>
      <c r="AA1345" s="1251" t="b">
        <v>1</v>
      </c>
    </row>
    <row r="1346" spans="1:27" ht="12">
      <c r="A1346" s="1251">
        <v>25</v>
      </c>
      <c r="B1346" s="1251">
        <v>300</v>
      </c>
      <c r="C1346" s="1251" t="s">
        <v>1705</v>
      </c>
      <c r="D1346" s="1251">
        <v>636601</v>
      </c>
      <c r="E1346" s="1251" t="s">
        <v>1991</v>
      </c>
      <c r="F1346" s="1251">
        <v>2020</v>
      </c>
      <c r="G1346" s="1252">
        <v>0</v>
      </c>
      <c r="H1346" s="1252">
        <v>-60</v>
      </c>
      <c r="I1346" s="1252">
        <v>0</v>
      </c>
      <c r="J1346" s="1252">
        <v>0</v>
      </c>
      <c r="K1346" s="1252">
        <v>5311.9499999999998</v>
      </c>
      <c r="L1346" s="1252">
        <v>364.30000000000001</v>
      </c>
      <c r="M1346" s="1252">
        <v>0</v>
      </c>
      <c r="N1346" s="1252">
        <v>0</v>
      </c>
      <c r="O1346" s="1252">
        <v>0</v>
      </c>
      <c r="P1346" s="1252">
        <v>-1400</v>
      </c>
      <c r="Q1346" s="1252">
        <v>8315.7700000000004</v>
      </c>
      <c r="R1346" s="1252">
        <v>11098.75</v>
      </c>
      <c r="S1346" s="1252">
        <v>23630.77</v>
      </c>
      <c r="T1346" s="1252">
        <v>0</v>
      </c>
      <c r="U1346" s="1251" t="s">
        <v>116</v>
      </c>
      <c r="V1346" s="1251" t="s">
        <v>397</v>
      </c>
      <c r="W1346" s="1251" t="s">
        <v>1986</v>
      </c>
      <c r="X1346" s="1251" t="s">
        <v>2077</v>
      </c>
      <c r="Y1346" s="1251">
        <v>636</v>
      </c>
      <c r="Z1346" s="1251">
        <v>6</v>
      </c>
      <c r="AA1346" s="1251" t="b">
        <v>1</v>
      </c>
    </row>
    <row r="1347" spans="1:27" ht="12">
      <c r="A1347" s="1251">
        <v>25</v>
      </c>
      <c r="B1347" s="1251">
        <v>300</v>
      </c>
      <c r="C1347" s="1251" t="s">
        <v>1705</v>
      </c>
      <c r="D1347" s="1251">
        <v>636603</v>
      </c>
      <c r="E1347" s="1251" t="s">
        <v>1993</v>
      </c>
      <c r="F1347" s="1251">
        <v>2020</v>
      </c>
      <c r="G1347" s="1252">
        <v>498.69</v>
      </c>
      <c r="H1347" s="1252">
        <v>436.49000000000001</v>
      </c>
      <c r="I1347" s="1252">
        <v>467.58999999999997</v>
      </c>
      <c r="J1347" s="1252">
        <v>467.58999999999997</v>
      </c>
      <c r="K1347" s="1252">
        <v>467.58999999999997</v>
      </c>
      <c r="L1347" s="1252">
        <v>467.58999999999997</v>
      </c>
      <c r="M1347" s="1252">
        <v>467.58999999999997</v>
      </c>
      <c r="N1347" s="1252">
        <v>467.58999999999997</v>
      </c>
      <c r="O1347" s="1252">
        <v>467.58999999999997</v>
      </c>
      <c r="P1347" s="1252">
        <v>467.58999999999997</v>
      </c>
      <c r="Q1347" s="1252">
        <v>467.58999999999997</v>
      </c>
      <c r="R1347" s="1252">
        <v>467.60000000000002</v>
      </c>
      <c r="S1347" s="1252">
        <v>5611.0900000000011</v>
      </c>
      <c r="T1347" s="1252">
        <v>0</v>
      </c>
      <c r="U1347" s="1251" t="s">
        <v>116</v>
      </c>
      <c r="V1347" s="1251" t="s">
        <v>397</v>
      </c>
      <c r="W1347" s="1251" t="s">
        <v>1986</v>
      </c>
      <c r="X1347" s="1251" t="s">
        <v>2077</v>
      </c>
      <c r="Y1347" s="1251">
        <v>636</v>
      </c>
      <c r="Z1347" s="1251">
        <v>6</v>
      </c>
      <c r="AA1347" s="1251" t="b">
        <v>1</v>
      </c>
    </row>
    <row r="1348" spans="1:27" ht="12">
      <c r="A1348" s="1251">
        <v>25</v>
      </c>
      <c r="B1348" s="1251">
        <v>300</v>
      </c>
      <c r="C1348" s="1251" t="s">
        <v>1705</v>
      </c>
      <c r="D1348" s="1251">
        <v>636610</v>
      </c>
      <c r="E1348" s="1251" t="s">
        <v>1994</v>
      </c>
      <c r="F1348" s="1251">
        <v>2020</v>
      </c>
      <c r="G1348" s="1252">
        <v>3353</v>
      </c>
      <c r="H1348" s="1252">
        <v>2591.7399999999998</v>
      </c>
      <c r="I1348" s="1252">
        <v>3337.21</v>
      </c>
      <c r="J1348" s="1252">
        <v>6243.5100000000002</v>
      </c>
      <c r="K1348" s="1252">
        <v>18879.810000000001</v>
      </c>
      <c r="L1348" s="1252">
        <v>6607.8000000000002</v>
      </c>
      <c r="M1348" s="1252">
        <v>5035.9499999999998</v>
      </c>
      <c r="N1348" s="1252">
        <v>1806.8599999999999</v>
      </c>
      <c r="O1348" s="1252">
        <v>8327.1200000000008</v>
      </c>
      <c r="P1348" s="1252">
        <v>3948.27</v>
      </c>
      <c r="Q1348" s="1252">
        <v>1351.3399999999999</v>
      </c>
      <c r="R1348" s="1252">
        <v>4981.0900000000001</v>
      </c>
      <c r="S1348" s="1252">
        <v>66463.699999999997</v>
      </c>
      <c r="T1348" s="1252">
        <v>0</v>
      </c>
      <c r="U1348" s="1251" t="s">
        <v>116</v>
      </c>
      <c r="V1348" s="1251" t="s">
        <v>397</v>
      </c>
      <c r="W1348" s="1251" t="s">
        <v>1986</v>
      </c>
      <c r="X1348" s="1251" t="s">
        <v>2077</v>
      </c>
      <c r="Y1348" s="1251">
        <v>636</v>
      </c>
      <c r="Z1348" s="1251">
        <v>6</v>
      </c>
      <c r="AA1348" s="1251" t="b">
        <v>1</v>
      </c>
    </row>
    <row r="1349" spans="1:27" ht="12">
      <c r="A1349" s="1251">
        <v>25</v>
      </c>
      <c r="B1349" s="1251">
        <v>300</v>
      </c>
      <c r="C1349" s="1251" t="s">
        <v>1705</v>
      </c>
      <c r="D1349" s="1251">
        <v>636630</v>
      </c>
      <c r="E1349" s="1251" t="s">
        <v>1995</v>
      </c>
      <c r="F1349" s="1251">
        <v>2020</v>
      </c>
      <c r="G1349" s="1252">
        <v>191.28999999999999</v>
      </c>
      <c r="H1349" s="1252">
        <v>212.5</v>
      </c>
      <c r="I1349" s="1252">
        <v>0</v>
      </c>
      <c r="J1349" s="1252">
        <v>0</v>
      </c>
      <c r="K1349" s="1252">
        <v>0</v>
      </c>
      <c r="L1349" s="1252">
        <v>371.13</v>
      </c>
      <c r="M1349" s="1252">
        <v>202.77000000000001</v>
      </c>
      <c r="N1349" s="1252">
        <v>0</v>
      </c>
      <c r="O1349" s="1252">
        <v>0</v>
      </c>
      <c r="P1349" s="1252">
        <v>202.77000000000001</v>
      </c>
      <c r="Q1349" s="1252">
        <v>559.77999999999997</v>
      </c>
      <c r="R1349" s="1252">
        <v>0</v>
      </c>
      <c r="S1349" s="1252">
        <v>1740.24</v>
      </c>
      <c r="T1349" s="1252">
        <v>0</v>
      </c>
      <c r="U1349" s="1251" t="s">
        <v>116</v>
      </c>
      <c r="V1349" s="1251" t="s">
        <v>397</v>
      </c>
      <c r="W1349" s="1251" t="s">
        <v>1996</v>
      </c>
      <c r="X1349" s="1251" t="s">
        <v>2077</v>
      </c>
      <c r="Y1349" s="1251">
        <v>636</v>
      </c>
      <c r="Z1349" s="1251">
        <v>6</v>
      </c>
      <c r="AA1349" s="1251" t="b">
        <v>1</v>
      </c>
    </row>
    <row r="1350" spans="1:27" ht="12">
      <c r="A1350" s="1251">
        <v>25</v>
      </c>
      <c r="B1350" s="1251">
        <v>300</v>
      </c>
      <c r="C1350" s="1251" t="s">
        <v>1705</v>
      </c>
      <c r="D1350" s="1251">
        <v>636800</v>
      </c>
      <c r="E1350" s="1251" t="s">
        <v>1997</v>
      </c>
      <c r="F1350" s="1251">
        <v>2020</v>
      </c>
      <c r="G1350" s="1252">
        <v>600.10000000000002</v>
      </c>
      <c r="H1350" s="1252">
        <v>535.55999999999995</v>
      </c>
      <c r="I1350" s="1252">
        <v>516.72000000000003</v>
      </c>
      <c r="J1350" s="1252">
        <v>818.17999999999995</v>
      </c>
      <c r="K1350" s="1252">
        <v>613.19000000000005</v>
      </c>
      <c r="L1350" s="1252">
        <v>873.51999999999998</v>
      </c>
      <c r="M1350" s="1252">
        <v>745</v>
      </c>
      <c r="N1350" s="1252">
        <v>933.21000000000004</v>
      </c>
      <c r="O1350" s="1252">
        <v>665</v>
      </c>
      <c r="P1350" s="1252">
        <v>759.75999999999999</v>
      </c>
      <c r="Q1350" s="1252">
        <v>759.75999999999999</v>
      </c>
      <c r="R1350" s="1252">
        <v>782.41999999999996</v>
      </c>
      <c r="S1350" s="1252">
        <v>8602.4200000000001</v>
      </c>
      <c r="T1350" s="1252">
        <v>0</v>
      </c>
      <c r="U1350" s="1251" t="s">
        <v>116</v>
      </c>
      <c r="V1350" s="1251" t="s">
        <v>397</v>
      </c>
      <c r="W1350" s="1251" t="s">
        <v>1996</v>
      </c>
      <c r="X1350" s="1251" t="s">
        <v>2077</v>
      </c>
      <c r="Y1350" s="1251">
        <v>636</v>
      </c>
      <c r="Z1350" s="1251">
        <v>8</v>
      </c>
      <c r="AA1350" s="1251" t="b">
        <v>1</v>
      </c>
    </row>
    <row r="1351" spans="1:27" ht="12">
      <c r="A1351" s="1251">
        <v>25</v>
      </c>
      <c r="B1351" s="1251">
        <v>300</v>
      </c>
      <c r="C1351" s="1251" t="s">
        <v>1705</v>
      </c>
      <c r="D1351" s="1251">
        <v>642800</v>
      </c>
      <c r="E1351" s="1251" t="s">
        <v>2000</v>
      </c>
      <c r="F1351" s="1251">
        <v>2020</v>
      </c>
      <c r="G1351" s="1252">
        <v>471.01999999999998</v>
      </c>
      <c r="H1351" s="1252">
        <v>202.58000000000001</v>
      </c>
      <c r="I1351" s="1252">
        <v>0</v>
      </c>
      <c r="J1351" s="1252">
        <v>471.14999999999998</v>
      </c>
      <c r="K1351" s="1252">
        <v>219.38999999999999</v>
      </c>
      <c r="L1351" s="1252">
        <v>583.26999999999998</v>
      </c>
      <c r="M1351" s="1252">
        <v>513.51999999999998</v>
      </c>
      <c r="N1351" s="1252">
        <v>0</v>
      </c>
      <c r="O1351" s="1252">
        <v>185.47</v>
      </c>
      <c r="P1351" s="1252">
        <v>590.22000000000003</v>
      </c>
      <c r="Q1351" s="1252">
        <v>300</v>
      </c>
      <c r="R1351" s="1252">
        <v>422.23000000000002</v>
      </c>
      <c r="S1351" s="1252">
        <v>3958.8499999999999</v>
      </c>
      <c r="T1351" s="1252">
        <v>0</v>
      </c>
      <c r="U1351" s="1251" t="s">
        <v>116</v>
      </c>
      <c r="V1351" s="1251" t="s">
        <v>397</v>
      </c>
      <c r="W1351" s="1251" t="s">
        <v>2001</v>
      </c>
      <c r="X1351" s="1251" t="s">
        <v>2077</v>
      </c>
      <c r="Y1351" s="1251">
        <v>642</v>
      </c>
      <c r="Z1351" s="1251">
        <v>8</v>
      </c>
      <c r="AA1351" s="1251" t="b">
        <v>1</v>
      </c>
    </row>
    <row r="1352" spans="1:27" ht="12">
      <c r="A1352" s="1251">
        <v>25</v>
      </c>
      <c r="B1352" s="1251">
        <v>300</v>
      </c>
      <c r="C1352" s="1251" t="s">
        <v>1705</v>
      </c>
      <c r="D1352" s="1251">
        <v>650513</v>
      </c>
      <c r="E1352" s="1251" t="s">
        <v>2084</v>
      </c>
      <c r="F1352" s="1251">
        <v>2020</v>
      </c>
      <c r="G1352" s="1252">
        <v>21.309999999999999</v>
      </c>
      <c r="H1352" s="1252">
        <v>0</v>
      </c>
      <c r="I1352" s="1252">
        <v>0</v>
      </c>
      <c r="J1352" s="1252">
        <v>11.470000000000001</v>
      </c>
      <c r="K1352" s="1252">
        <v>0</v>
      </c>
      <c r="L1352" s="1252">
        <v>0</v>
      </c>
      <c r="M1352" s="1252">
        <v>0</v>
      </c>
      <c r="N1352" s="1252">
        <v>23.449999999999999</v>
      </c>
      <c r="O1352" s="1252">
        <v>0</v>
      </c>
      <c r="P1352" s="1252">
        <v>0</v>
      </c>
      <c r="Q1352" s="1252">
        <v>0</v>
      </c>
      <c r="R1352" s="1252">
        <v>0</v>
      </c>
      <c r="S1352" s="1252">
        <v>56.230000000000004</v>
      </c>
      <c r="T1352" s="1252">
        <v>0</v>
      </c>
      <c r="U1352" s="1251" t="s">
        <v>116</v>
      </c>
      <c r="V1352" s="1251" t="s">
        <v>397</v>
      </c>
      <c r="W1352" s="1251" t="s">
        <v>2005</v>
      </c>
      <c r="X1352" s="1251" t="s">
        <v>2077</v>
      </c>
      <c r="Y1352" s="1251">
        <v>650</v>
      </c>
      <c r="Z1352" s="1251">
        <v>5</v>
      </c>
      <c r="AA1352" s="1251" t="b">
        <v>1</v>
      </c>
    </row>
    <row r="1353" spans="1:27" ht="12">
      <c r="A1353" s="1251">
        <v>25</v>
      </c>
      <c r="B1353" s="1251">
        <v>300</v>
      </c>
      <c r="C1353" s="1251" t="s">
        <v>1705</v>
      </c>
      <c r="D1353" s="1251">
        <v>650531</v>
      </c>
      <c r="E1353" s="1251" t="s">
        <v>2066</v>
      </c>
      <c r="F1353" s="1251">
        <v>2020</v>
      </c>
      <c r="G1353" s="1252">
        <v>0</v>
      </c>
      <c r="H1353" s="1252">
        <v>0</v>
      </c>
      <c r="I1353" s="1252">
        <v>0</v>
      </c>
      <c r="J1353" s="1252">
        <v>0</v>
      </c>
      <c r="K1353" s="1252">
        <v>0</v>
      </c>
      <c r="L1353" s="1252">
        <v>0</v>
      </c>
      <c r="M1353" s="1252">
        <v>0</v>
      </c>
      <c r="N1353" s="1252">
        <v>0</v>
      </c>
      <c r="O1353" s="1252">
        <v>0</v>
      </c>
      <c r="P1353" s="1252">
        <v>0</v>
      </c>
      <c r="Q1353" s="1252">
        <v>0</v>
      </c>
      <c r="R1353" s="1252">
        <v>26.649999999999999</v>
      </c>
      <c r="S1353" s="1252">
        <v>26.649999999999999</v>
      </c>
      <c r="T1353" s="1252">
        <v>0</v>
      </c>
      <c r="U1353" s="1251" t="s">
        <v>116</v>
      </c>
      <c r="V1353" s="1251" t="s">
        <v>397</v>
      </c>
      <c r="W1353" s="1251" t="s">
        <v>2067</v>
      </c>
      <c r="X1353" s="1251" t="s">
        <v>2077</v>
      </c>
      <c r="Y1353" s="1251">
        <v>650</v>
      </c>
      <c r="Z1353" s="1251">
        <v>5</v>
      </c>
      <c r="AA1353" s="1251" t="b">
        <v>1</v>
      </c>
    </row>
    <row r="1354" spans="1:27" ht="12">
      <c r="A1354" s="1251">
        <v>25</v>
      </c>
      <c r="B1354" s="1251">
        <v>300</v>
      </c>
      <c r="C1354" s="1251" t="s">
        <v>1705</v>
      </c>
      <c r="D1354" s="1251">
        <v>650532</v>
      </c>
      <c r="E1354" s="1251" t="s">
        <v>2002</v>
      </c>
      <c r="F1354" s="1251">
        <v>2020</v>
      </c>
      <c r="G1354" s="1252">
        <v>0</v>
      </c>
      <c r="H1354" s="1252">
        <v>74.310000000000002</v>
      </c>
      <c r="I1354" s="1252">
        <v>0</v>
      </c>
      <c r="J1354" s="1252">
        <v>0</v>
      </c>
      <c r="K1354" s="1252">
        <v>0</v>
      </c>
      <c r="L1354" s="1252">
        <v>0</v>
      </c>
      <c r="M1354" s="1252">
        <v>0</v>
      </c>
      <c r="N1354" s="1252">
        <v>0</v>
      </c>
      <c r="O1354" s="1252">
        <v>0</v>
      </c>
      <c r="P1354" s="1252">
        <v>0</v>
      </c>
      <c r="Q1354" s="1252">
        <v>0</v>
      </c>
      <c r="R1354" s="1252">
        <v>0</v>
      </c>
      <c r="S1354" s="1252">
        <v>74.310000000000002</v>
      </c>
      <c r="T1354" s="1252">
        <v>0</v>
      </c>
      <c r="U1354" s="1251" t="s">
        <v>116</v>
      </c>
      <c r="V1354" s="1251" t="s">
        <v>397</v>
      </c>
      <c r="W1354" s="1251" t="s">
        <v>2003</v>
      </c>
      <c r="X1354" s="1251" t="s">
        <v>2077</v>
      </c>
      <c r="Y1354" s="1251">
        <v>650</v>
      </c>
      <c r="Z1354" s="1251">
        <v>5</v>
      </c>
      <c r="AA1354" s="1251" t="b">
        <v>1</v>
      </c>
    </row>
    <row r="1355" spans="1:27" ht="12">
      <c r="A1355" s="1251">
        <v>25</v>
      </c>
      <c r="B1355" s="1251">
        <v>300</v>
      </c>
      <c r="C1355" s="1251" t="s">
        <v>1705</v>
      </c>
      <c r="D1355" s="1251">
        <v>650540</v>
      </c>
      <c r="E1355" s="1251" t="s">
        <v>2004</v>
      </c>
      <c r="F1355" s="1251">
        <v>2020</v>
      </c>
      <c r="G1355" s="1252">
        <v>19.18</v>
      </c>
      <c r="H1355" s="1252">
        <v>3463.6300000000001</v>
      </c>
      <c r="I1355" s="1252">
        <v>27.710000000000001</v>
      </c>
      <c r="J1355" s="1252">
        <v>0</v>
      </c>
      <c r="K1355" s="1252">
        <v>0</v>
      </c>
      <c r="L1355" s="1252">
        <v>0</v>
      </c>
      <c r="M1355" s="1252">
        <v>0</v>
      </c>
      <c r="N1355" s="1252">
        <v>0</v>
      </c>
      <c r="O1355" s="1252">
        <v>115.67</v>
      </c>
      <c r="P1355" s="1252">
        <v>1452.3900000000001</v>
      </c>
      <c r="Q1355" s="1252">
        <v>0</v>
      </c>
      <c r="R1355" s="1252">
        <v>0</v>
      </c>
      <c r="S1355" s="1252">
        <v>5078.5799999999999</v>
      </c>
      <c r="T1355" s="1252">
        <v>0</v>
      </c>
      <c r="U1355" s="1251" t="s">
        <v>116</v>
      </c>
      <c r="V1355" s="1251" t="s">
        <v>397</v>
      </c>
      <c r="W1355" s="1251" t="s">
        <v>2005</v>
      </c>
      <c r="X1355" s="1251" t="s">
        <v>2077</v>
      </c>
      <c r="Y1355" s="1251">
        <v>650</v>
      </c>
      <c r="Z1355" s="1251">
        <v>5</v>
      </c>
      <c r="AA1355" s="1251" t="b">
        <v>1</v>
      </c>
    </row>
    <row r="1356" spans="1:27" ht="12">
      <c r="A1356" s="1251">
        <v>25</v>
      </c>
      <c r="B1356" s="1251">
        <v>300</v>
      </c>
      <c r="C1356" s="1251" t="s">
        <v>1705</v>
      </c>
      <c r="D1356" s="1251">
        <v>650541</v>
      </c>
      <c r="E1356" s="1251" t="s">
        <v>2068</v>
      </c>
      <c r="F1356" s="1251">
        <v>2020</v>
      </c>
      <c r="G1356" s="1252">
        <v>0</v>
      </c>
      <c r="H1356" s="1252">
        <v>0</v>
      </c>
      <c r="I1356" s="1252">
        <v>0</v>
      </c>
      <c r="J1356" s="1252">
        <v>0</v>
      </c>
      <c r="K1356" s="1252">
        <v>0</v>
      </c>
      <c r="L1356" s="1252">
        <v>149.27000000000001</v>
      </c>
      <c r="M1356" s="1252">
        <v>0</v>
      </c>
      <c r="N1356" s="1252">
        <v>0</v>
      </c>
      <c r="O1356" s="1252">
        <v>0</v>
      </c>
      <c r="P1356" s="1252">
        <v>0</v>
      </c>
      <c r="Q1356" s="1252">
        <v>0</v>
      </c>
      <c r="R1356" s="1252">
        <v>0</v>
      </c>
      <c r="S1356" s="1252">
        <v>149.27000000000001</v>
      </c>
      <c r="T1356" s="1252">
        <v>0</v>
      </c>
      <c r="U1356" s="1251" t="s">
        <v>116</v>
      </c>
      <c r="V1356" s="1251" t="s">
        <v>397</v>
      </c>
      <c r="W1356" s="1251" t="s">
        <v>2005</v>
      </c>
      <c r="X1356" s="1251" t="s">
        <v>2077</v>
      </c>
      <c r="Y1356" s="1251">
        <v>650</v>
      </c>
      <c r="Z1356" s="1251">
        <v>5</v>
      </c>
      <c r="AA1356" s="1251" t="b">
        <v>1</v>
      </c>
    </row>
    <row r="1357" spans="1:27" ht="12">
      <c r="A1357" s="1251">
        <v>25</v>
      </c>
      <c r="B1357" s="1251">
        <v>300</v>
      </c>
      <c r="C1357" s="1251" t="s">
        <v>1705</v>
      </c>
      <c r="D1357" s="1251">
        <v>650800</v>
      </c>
      <c r="E1357" s="1251" t="s">
        <v>2007</v>
      </c>
      <c r="F1357" s="1251">
        <v>2020</v>
      </c>
      <c r="G1357" s="1252">
        <v>100</v>
      </c>
      <c r="H1357" s="1252">
        <v>718</v>
      </c>
      <c r="I1357" s="1252">
        <v>0</v>
      </c>
      <c r="J1357" s="1252">
        <v>472.5</v>
      </c>
      <c r="K1357" s="1252">
        <v>333</v>
      </c>
      <c r="L1357" s="1252">
        <v>100</v>
      </c>
      <c r="M1357" s="1252">
        <v>75</v>
      </c>
      <c r="N1357" s="1252">
        <v>362.5</v>
      </c>
      <c r="O1357" s="1252">
        <v>100</v>
      </c>
      <c r="P1357" s="1252">
        <v>100</v>
      </c>
      <c r="Q1357" s="1252">
        <v>106.5</v>
      </c>
      <c r="R1357" s="1252">
        <v>110</v>
      </c>
      <c r="S1357" s="1252">
        <v>2577.5</v>
      </c>
      <c r="T1357" s="1252">
        <v>0</v>
      </c>
      <c r="U1357" s="1251" t="s">
        <v>116</v>
      </c>
      <c r="V1357" s="1251" t="s">
        <v>397</v>
      </c>
      <c r="W1357" s="1251" t="s">
        <v>2005</v>
      </c>
      <c r="X1357" s="1251" t="s">
        <v>2077</v>
      </c>
      <c r="Y1357" s="1251">
        <v>650</v>
      </c>
      <c r="Z1357" s="1251">
        <v>8</v>
      </c>
      <c r="AA1357" s="1251" t="b">
        <v>1</v>
      </c>
    </row>
    <row r="1358" spans="1:27" ht="12">
      <c r="A1358" s="1251">
        <v>25</v>
      </c>
      <c r="B1358" s="1251">
        <v>300</v>
      </c>
      <c r="C1358" s="1251" t="s">
        <v>1705</v>
      </c>
      <c r="D1358" s="1251">
        <v>670700</v>
      </c>
      <c r="E1358" s="1251" t="s">
        <v>2008</v>
      </c>
      <c r="F1358" s="1251">
        <v>2020</v>
      </c>
      <c r="G1358" s="1252">
        <v>13904.360000000001</v>
      </c>
      <c r="H1358" s="1252">
        <v>-4728.0100000000002</v>
      </c>
      <c r="I1358" s="1252">
        <v>10032.51</v>
      </c>
      <c r="J1358" s="1252">
        <v>6625.7799999999997</v>
      </c>
      <c r="K1358" s="1252">
        <v>3225.8400000000001</v>
      </c>
      <c r="L1358" s="1252">
        <v>2588.8400000000001</v>
      </c>
      <c r="M1358" s="1252">
        <v>4956.5200000000004</v>
      </c>
      <c r="N1358" s="1252">
        <v>2135.6399999999999</v>
      </c>
      <c r="O1358" s="1252">
        <v>8930.9400000000005</v>
      </c>
      <c r="P1358" s="1252">
        <v>3547.4200000000001</v>
      </c>
      <c r="Q1358" s="1252">
        <v>3272.4899999999998</v>
      </c>
      <c r="R1358" s="1252">
        <v>3252.75</v>
      </c>
      <c r="S1358" s="1252">
        <v>57745.079999999994</v>
      </c>
      <c r="T1358" s="1252">
        <v>0</v>
      </c>
      <c r="U1358" s="1251" t="s">
        <v>116</v>
      </c>
      <c r="V1358" s="1251" t="s">
        <v>397</v>
      </c>
      <c r="W1358" s="1251" t="s">
        <v>2009</v>
      </c>
      <c r="X1358" s="1251" t="s">
        <v>2077</v>
      </c>
      <c r="Y1358" s="1251">
        <v>670</v>
      </c>
      <c r="Z1358" s="1251">
        <v>7</v>
      </c>
      <c r="AA1358" s="1251" t="b">
        <v>1</v>
      </c>
    </row>
    <row r="1359" spans="1:27" ht="12">
      <c r="A1359" s="1251">
        <v>25</v>
      </c>
      <c r="B1359" s="1251">
        <v>300</v>
      </c>
      <c r="C1359" s="1251" t="s">
        <v>1705</v>
      </c>
      <c r="D1359" s="1251">
        <v>670710</v>
      </c>
      <c r="E1359" s="1251" t="s">
        <v>2010</v>
      </c>
      <c r="F1359" s="1251">
        <v>2020</v>
      </c>
      <c r="G1359" s="1252">
        <v>-1025.95</v>
      </c>
      <c r="H1359" s="1252">
        <v>-686.37</v>
      </c>
      <c r="I1359" s="1252">
        <v>-1661.2</v>
      </c>
      <c r="J1359" s="1252">
        <v>-1501.3</v>
      </c>
      <c r="K1359" s="1252">
        <v>-1092.3599999999999</v>
      </c>
      <c r="L1359" s="1252">
        <v>-1589.1500000000001</v>
      </c>
      <c r="M1359" s="1252">
        <v>-941.80999999999995</v>
      </c>
      <c r="N1359" s="1252">
        <v>-1035.73</v>
      </c>
      <c r="O1359" s="1252">
        <v>-843.50999999999999</v>
      </c>
      <c r="P1359" s="1252">
        <v>-830.04999999999995</v>
      </c>
      <c r="Q1359" s="1252">
        <v>-752.33000000000004</v>
      </c>
      <c r="R1359" s="1252">
        <v>-862.99000000000001</v>
      </c>
      <c r="S1359" s="1252">
        <v>-12822.749999999998</v>
      </c>
      <c r="T1359" s="1252">
        <v>0</v>
      </c>
      <c r="U1359" s="1251" t="s">
        <v>116</v>
      </c>
      <c r="V1359" s="1251" t="s">
        <v>397</v>
      </c>
      <c r="W1359" s="1251" t="s">
        <v>2009</v>
      </c>
      <c r="X1359" s="1251" t="s">
        <v>2077</v>
      </c>
      <c r="Y1359" s="1251">
        <v>670</v>
      </c>
      <c r="Z1359" s="1251">
        <v>7</v>
      </c>
      <c r="AA1359" s="1251" t="b">
        <v>1</v>
      </c>
    </row>
    <row r="1360" spans="1:27" ht="12">
      <c r="A1360" s="1251">
        <v>25</v>
      </c>
      <c r="B1360" s="1251">
        <v>300</v>
      </c>
      <c r="C1360" s="1251" t="s">
        <v>1705</v>
      </c>
      <c r="D1360" s="1251">
        <v>675100</v>
      </c>
      <c r="E1360" s="1251" t="s">
        <v>2011</v>
      </c>
      <c r="F1360" s="1251">
        <v>2020</v>
      </c>
      <c r="G1360" s="1252">
        <v>0</v>
      </c>
      <c r="H1360" s="1252">
        <v>0</v>
      </c>
      <c r="I1360" s="1252">
        <v>348</v>
      </c>
      <c r="J1360" s="1252">
        <v>0</v>
      </c>
      <c r="K1360" s="1252">
        <v>0</v>
      </c>
      <c r="L1360" s="1252">
        <v>0</v>
      </c>
      <c r="M1360" s="1252">
        <v>0</v>
      </c>
      <c r="N1360" s="1252">
        <v>0</v>
      </c>
      <c r="O1360" s="1252">
        <v>0</v>
      </c>
      <c r="P1360" s="1252">
        <v>0</v>
      </c>
      <c r="Q1360" s="1252">
        <v>0</v>
      </c>
      <c r="R1360" s="1252">
        <v>0</v>
      </c>
      <c r="S1360" s="1252">
        <v>348</v>
      </c>
      <c r="T1360" s="1252">
        <v>0</v>
      </c>
      <c r="U1360" s="1251" t="s">
        <v>116</v>
      </c>
      <c r="V1360" s="1251" t="s">
        <v>397</v>
      </c>
      <c r="W1360" s="1251" t="s">
        <v>2012</v>
      </c>
      <c r="X1360" s="1251" t="s">
        <v>2077</v>
      </c>
      <c r="Y1360" s="1251">
        <v>675</v>
      </c>
      <c r="Z1360" s="1251">
        <v>1</v>
      </c>
      <c r="AA1360" s="1251" t="b">
        <v>1</v>
      </c>
    </row>
    <row r="1361" spans="1:27" ht="12">
      <c r="A1361" s="1251">
        <v>25</v>
      </c>
      <c r="B1361" s="1251">
        <v>300</v>
      </c>
      <c r="C1361" s="1251" t="s">
        <v>1705</v>
      </c>
      <c r="D1361" s="1251">
        <v>675200</v>
      </c>
      <c r="E1361" s="1251" t="s">
        <v>2239</v>
      </c>
      <c r="F1361" s="1251">
        <v>2020</v>
      </c>
      <c r="G1361" s="1252">
        <v>0</v>
      </c>
      <c r="H1361" s="1252">
        <v>0</v>
      </c>
      <c r="I1361" s="1252">
        <v>0</v>
      </c>
      <c r="J1361" s="1252">
        <v>0</v>
      </c>
      <c r="K1361" s="1252">
        <v>0</v>
      </c>
      <c r="L1361" s="1252">
        <v>0</v>
      </c>
      <c r="M1361" s="1252">
        <v>0</v>
      </c>
      <c r="N1361" s="1252">
        <v>0</v>
      </c>
      <c r="O1361" s="1252">
        <v>0</v>
      </c>
      <c r="P1361" s="1252">
        <v>0</v>
      </c>
      <c r="Q1361" s="1252">
        <v>29.420000000000002</v>
      </c>
      <c r="R1361" s="1252">
        <v>0</v>
      </c>
      <c r="S1361" s="1252">
        <v>29.420000000000002</v>
      </c>
      <c r="T1361" s="1252">
        <v>0</v>
      </c>
      <c r="U1361" s="1251" t="s">
        <v>116</v>
      </c>
      <c r="V1361" s="1251" t="s">
        <v>397</v>
      </c>
      <c r="W1361" s="1251" t="s">
        <v>2086</v>
      </c>
      <c r="X1361" s="1251" t="s">
        <v>2077</v>
      </c>
      <c r="Y1361" s="1251">
        <v>675</v>
      </c>
      <c r="Z1361" s="1251">
        <v>2</v>
      </c>
      <c r="AA1361" s="1251" t="b">
        <v>1</v>
      </c>
    </row>
    <row r="1362" spans="1:27" ht="12">
      <c r="A1362" s="1251">
        <v>25</v>
      </c>
      <c r="B1362" s="1251">
        <v>300</v>
      </c>
      <c r="C1362" s="1251" t="s">
        <v>1705</v>
      </c>
      <c r="D1362" s="1251">
        <v>675300</v>
      </c>
      <c r="E1362" s="1251" t="s">
        <v>2240</v>
      </c>
      <c r="F1362" s="1251">
        <v>2020</v>
      </c>
      <c r="G1362" s="1252">
        <v>0</v>
      </c>
      <c r="H1362" s="1252">
        <v>0</v>
      </c>
      <c r="I1362" s="1252">
        <v>0</v>
      </c>
      <c r="J1362" s="1252">
        <v>0</v>
      </c>
      <c r="K1362" s="1252">
        <v>0</v>
      </c>
      <c r="L1362" s="1252">
        <v>0</v>
      </c>
      <c r="M1362" s="1252">
        <v>0</v>
      </c>
      <c r="N1362" s="1252">
        <v>0</v>
      </c>
      <c r="O1362" s="1252">
        <v>0</v>
      </c>
      <c r="P1362" s="1252">
        <v>0</v>
      </c>
      <c r="Q1362" s="1252">
        <v>306.44</v>
      </c>
      <c r="R1362" s="1252">
        <v>0</v>
      </c>
      <c r="S1362" s="1252">
        <v>306.44</v>
      </c>
      <c r="T1362" s="1252">
        <v>0</v>
      </c>
      <c r="U1362" s="1251" t="s">
        <v>116</v>
      </c>
      <c r="V1362" s="1251" t="s">
        <v>397</v>
      </c>
      <c r="W1362" s="1251" t="s">
        <v>2012</v>
      </c>
      <c r="X1362" s="1251" t="s">
        <v>2077</v>
      </c>
      <c r="Y1362" s="1251">
        <v>675</v>
      </c>
      <c r="Z1362" s="1251">
        <v>3</v>
      </c>
      <c r="AA1362" s="1251" t="b">
        <v>1</v>
      </c>
    </row>
    <row r="1363" spans="1:27" ht="12">
      <c r="A1363" s="1251">
        <v>25</v>
      </c>
      <c r="B1363" s="1251">
        <v>300</v>
      </c>
      <c r="C1363" s="1251" t="s">
        <v>1705</v>
      </c>
      <c r="D1363" s="1251">
        <v>675500</v>
      </c>
      <c r="E1363" s="1251" t="s">
        <v>2013</v>
      </c>
      <c r="F1363" s="1251">
        <v>2020</v>
      </c>
      <c r="G1363" s="1252">
        <v>324.89999999999998</v>
      </c>
      <c r="H1363" s="1252">
        <v>578.66999999999996</v>
      </c>
      <c r="I1363" s="1252">
        <v>447.50999999999999</v>
      </c>
      <c r="J1363" s="1252">
        <v>505.05000000000001</v>
      </c>
      <c r="K1363" s="1252">
        <v>588.49000000000001</v>
      </c>
      <c r="L1363" s="1252">
        <v>709.99000000000001</v>
      </c>
      <c r="M1363" s="1252">
        <v>984.85000000000002</v>
      </c>
      <c r="N1363" s="1252">
        <v>881.53999999999996</v>
      </c>
      <c r="O1363" s="1252">
        <v>831.64999999999998</v>
      </c>
      <c r="P1363" s="1252">
        <v>684.86000000000001</v>
      </c>
      <c r="Q1363" s="1252">
        <v>686.64999999999998</v>
      </c>
      <c r="R1363" s="1252">
        <v>632.34000000000003</v>
      </c>
      <c r="S1363" s="1252">
        <v>7856.4999999999991</v>
      </c>
      <c r="T1363" s="1252">
        <v>0</v>
      </c>
      <c r="U1363" s="1251" t="s">
        <v>116</v>
      </c>
      <c r="V1363" s="1251" t="s">
        <v>397</v>
      </c>
      <c r="W1363" s="1251" t="s">
        <v>2012</v>
      </c>
      <c r="X1363" s="1251" t="s">
        <v>2077</v>
      </c>
      <c r="Y1363" s="1251">
        <v>675</v>
      </c>
      <c r="Z1363" s="1251">
        <v>5</v>
      </c>
      <c r="AA1363" s="1251" t="b">
        <v>1</v>
      </c>
    </row>
    <row r="1364" spans="1:27" ht="12">
      <c r="A1364" s="1251">
        <v>25</v>
      </c>
      <c r="B1364" s="1251">
        <v>300</v>
      </c>
      <c r="C1364" s="1251" t="s">
        <v>1705</v>
      </c>
      <c r="D1364" s="1251">
        <v>675800</v>
      </c>
      <c r="E1364" s="1251" t="s">
        <v>2014</v>
      </c>
      <c r="F1364" s="1251">
        <v>2020</v>
      </c>
      <c r="G1364" s="1252">
        <v>0</v>
      </c>
      <c r="H1364" s="1252">
        <v>0</v>
      </c>
      <c r="I1364" s="1252">
        <v>0</v>
      </c>
      <c r="J1364" s="1252">
        <v>0</v>
      </c>
      <c r="K1364" s="1252">
        <v>0</v>
      </c>
      <c r="L1364" s="1252">
        <v>0</v>
      </c>
      <c r="M1364" s="1252">
        <v>0</v>
      </c>
      <c r="N1364" s="1252">
        <v>0</v>
      </c>
      <c r="O1364" s="1252">
        <v>0</v>
      </c>
      <c r="P1364" s="1252">
        <v>0</v>
      </c>
      <c r="Q1364" s="1252">
        <v>43.170000000000002</v>
      </c>
      <c r="R1364" s="1252">
        <v>0</v>
      </c>
      <c r="S1364" s="1252">
        <v>43.170000000000002</v>
      </c>
      <c r="T1364" s="1252">
        <v>0</v>
      </c>
      <c r="U1364" s="1251" t="s">
        <v>116</v>
      </c>
      <c r="V1364" s="1251" t="s">
        <v>397</v>
      </c>
      <c r="W1364" s="1251" t="s">
        <v>2015</v>
      </c>
      <c r="X1364" s="1251" t="s">
        <v>2077</v>
      </c>
      <c r="Y1364" s="1251">
        <v>675</v>
      </c>
      <c r="Z1364" s="1251">
        <v>8</v>
      </c>
      <c r="AA1364" s="1251" t="b">
        <v>1</v>
      </c>
    </row>
    <row r="1365" spans="1:27" ht="12">
      <c r="A1365" s="1251">
        <v>25</v>
      </c>
      <c r="B1365" s="1251">
        <v>300</v>
      </c>
      <c r="C1365" s="1251" t="s">
        <v>1705</v>
      </c>
      <c r="D1365" s="1251">
        <v>675808</v>
      </c>
      <c r="E1365" s="1251" t="s">
        <v>2016</v>
      </c>
      <c r="F1365" s="1251">
        <v>2020</v>
      </c>
      <c r="G1365" s="1252">
        <v>1034.23</v>
      </c>
      <c r="H1365" s="1252">
        <v>462.56</v>
      </c>
      <c r="I1365" s="1252">
        <v>1756.79</v>
      </c>
      <c r="J1365" s="1252">
        <v>1063.6400000000001</v>
      </c>
      <c r="K1365" s="1252">
        <v>2655.9499999999998</v>
      </c>
      <c r="L1365" s="1252">
        <v>4275.6899999999996</v>
      </c>
      <c r="M1365" s="1252">
        <v>2448.5100000000002</v>
      </c>
      <c r="N1365" s="1252">
        <v>2681.5500000000002</v>
      </c>
      <c r="O1365" s="1252">
        <v>364.97000000000003</v>
      </c>
      <c r="P1365" s="1252">
        <v>4598.3400000000001</v>
      </c>
      <c r="Q1365" s="1252">
        <v>3917.1599999999999</v>
      </c>
      <c r="R1365" s="1252">
        <v>541.76999999999998</v>
      </c>
      <c r="S1365" s="1252">
        <v>25801.160000000003</v>
      </c>
      <c r="T1365" s="1252">
        <v>0</v>
      </c>
      <c r="U1365" s="1251" t="s">
        <v>116</v>
      </c>
      <c r="V1365" s="1251" t="s">
        <v>397</v>
      </c>
      <c r="W1365" s="1251" t="s">
        <v>2017</v>
      </c>
      <c r="X1365" s="1251" t="s">
        <v>2077</v>
      </c>
      <c r="Y1365" s="1251">
        <v>675</v>
      </c>
      <c r="Z1365" s="1251">
        <v>8</v>
      </c>
      <c r="AA1365" s="1251" t="b">
        <v>1</v>
      </c>
    </row>
    <row r="1366" spans="1:27" ht="12">
      <c r="A1366" s="1251">
        <v>25</v>
      </c>
      <c r="B1366" s="1251">
        <v>300</v>
      </c>
      <c r="C1366" s="1251" t="s">
        <v>1705</v>
      </c>
      <c r="D1366" s="1251">
        <v>675810</v>
      </c>
      <c r="E1366" s="1251" t="s">
        <v>2018</v>
      </c>
      <c r="F1366" s="1251">
        <v>2020</v>
      </c>
      <c r="G1366" s="1252">
        <v>1891.24</v>
      </c>
      <c r="H1366" s="1252">
        <v>539.04999999999995</v>
      </c>
      <c r="I1366" s="1252">
        <v>3026.0999999999999</v>
      </c>
      <c r="J1366" s="1252">
        <v>1821.26</v>
      </c>
      <c r="K1366" s="1252">
        <v>1834.9200000000001</v>
      </c>
      <c r="L1366" s="1252">
        <v>1738.9100000000001</v>
      </c>
      <c r="M1366" s="1252">
        <v>545.34000000000003</v>
      </c>
      <c r="N1366" s="1252">
        <v>3044.8800000000001</v>
      </c>
      <c r="O1366" s="1252">
        <v>1745.5699999999999</v>
      </c>
      <c r="P1366" s="1252">
        <v>2238.8200000000002</v>
      </c>
      <c r="Q1366" s="1252">
        <v>2281.4000000000001</v>
      </c>
      <c r="R1366" s="1252">
        <v>2189.46</v>
      </c>
      <c r="S1366" s="1252">
        <v>22896.950000000001</v>
      </c>
      <c r="T1366" s="1252">
        <v>0</v>
      </c>
      <c r="U1366" s="1251" t="s">
        <v>116</v>
      </c>
      <c r="V1366" s="1251" t="s">
        <v>397</v>
      </c>
      <c r="W1366" s="1251" t="s">
        <v>2017</v>
      </c>
      <c r="X1366" s="1251" t="s">
        <v>2077</v>
      </c>
      <c r="Y1366" s="1251">
        <v>675</v>
      </c>
      <c r="Z1366" s="1251">
        <v>8</v>
      </c>
      <c r="AA1366" s="1251" t="b">
        <v>1</v>
      </c>
    </row>
    <row r="1367" spans="1:27" ht="12">
      <c r="A1367" s="1251">
        <v>25</v>
      </c>
      <c r="B1367" s="1251">
        <v>300</v>
      </c>
      <c r="C1367" s="1251" t="s">
        <v>1705</v>
      </c>
      <c r="D1367" s="1251">
        <v>675819</v>
      </c>
      <c r="E1367" s="1251" t="s">
        <v>2021</v>
      </c>
      <c r="F1367" s="1251">
        <v>2020</v>
      </c>
      <c r="G1367" s="1252">
        <v>433.23000000000002</v>
      </c>
      <c r="H1367" s="1252">
        <v>969.78999999999996</v>
      </c>
      <c r="I1367" s="1252">
        <v>1701.3</v>
      </c>
      <c r="J1367" s="1252">
        <v>296.10000000000002</v>
      </c>
      <c r="K1367" s="1252">
        <v>1257.0799999999999</v>
      </c>
      <c r="L1367" s="1252">
        <v>889.26999999999998</v>
      </c>
      <c r="M1367" s="1252">
        <v>1504.04</v>
      </c>
      <c r="N1367" s="1252">
        <v>698.76999999999998</v>
      </c>
      <c r="O1367" s="1252">
        <v>889.07000000000005</v>
      </c>
      <c r="P1367" s="1252">
        <v>315.13999999999999</v>
      </c>
      <c r="Q1367" s="1252">
        <v>755.80999999999995</v>
      </c>
      <c r="R1367" s="1252">
        <v>1702.0999999999999</v>
      </c>
      <c r="S1367" s="1252">
        <v>11411.699999999999</v>
      </c>
      <c r="T1367" s="1252">
        <v>0</v>
      </c>
      <c r="U1367" s="1251" t="s">
        <v>116</v>
      </c>
      <c r="V1367" s="1251" t="s">
        <v>397</v>
      </c>
      <c r="W1367" s="1251" t="s">
        <v>2022</v>
      </c>
      <c r="X1367" s="1251" t="s">
        <v>2077</v>
      </c>
      <c r="Y1367" s="1251">
        <v>675</v>
      </c>
      <c r="Z1367" s="1251">
        <v>8</v>
      </c>
      <c r="AA1367" s="1251" t="b">
        <v>1</v>
      </c>
    </row>
    <row r="1368" spans="1:27" ht="12">
      <c r="A1368" s="1251">
        <v>25</v>
      </c>
      <c r="B1368" s="1251">
        <v>300</v>
      </c>
      <c r="C1368" s="1251" t="s">
        <v>1705</v>
      </c>
      <c r="D1368" s="1251">
        <v>675824</v>
      </c>
      <c r="E1368" s="1251" t="s">
        <v>2071</v>
      </c>
      <c r="F1368" s="1251">
        <v>2020</v>
      </c>
      <c r="G1368" s="1252">
        <v>675</v>
      </c>
      <c r="H1368" s="1252">
        <v>0</v>
      </c>
      <c r="I1368" s="1252">
        <v>0</v>
      </c>
      <c r="J1368" s="1252">
        <v>0</v>
      </c>
      <c r="K1368" s="1252">
        <v>0</v>
      </c>
      <c r="L1368" s="1252">
        <v>0</v>
      </c>
      <c r="M1368" s="1252">
        <v>0</v>
      </c>
      <c r="N1368" s="1252">
        <v>0</v>
      </c>
      <c r="O1368" s="1252">
        <v>0</v>
      </c>
      <c r="P1368" s="1252">
        <v>0</v>
      </c>
      <c r="Q1368" s="1252">
        <v>0</v>
      </c>
      <c r="R1368" s="1252">
        <v>700</v>
      </c>
      <c r="S1368" s="1252">
        <v>1375</v>
      </c>
      <c r="T1368" s="1252">
        <v>0</v>
      </c>
      <c r="U1368" s="1251" t="s">
        <v>116</v>
      </c>
      <c r="V1368" s="1251" t="s">
        <v>397</v>
      </c>
      <c r="W1368" s="1251" t="s">
        <v>2072</v>
      </c>
      <c r="X1368" s="1251" t="s">
        <v>2077</v>
      </c>
      <c r="Y1368" s="1251">
        <v>675</v>
      </c>
      <c r="Z1368" s="1251">
        <v>8</v>
      </c>
      <c r="AA1368" s="1251" t="b">
        <v>1</v>
      </c>
    </row>
    <row r="1369" spans="1:27" ht="12">
      <c r="A1369" s="1251">
        <v>25</v>
      </c>
      <c r="B1369" s="1251">
        <v>300</v>
      </c>
      <c r="C1369" s="1251" t="s">
        <v>1705</v>
      </c>
      <c r="D1369" s="1251">
        <v>675828</v>
      </c>
      <c r="E1369" s="1251" t="s">
        <v>2023</v>
      </c>
      <c r="F1369" s="1251">
        <v>2020</v>
      </c>
      <c r="G1369" s="1252">
        <v>0</v>
      </c>
      <c r="H1369" s="1252">
        <v>0</v>
      </c>
      <c r="I1369" s="1252">
        <v>0</v>
      </c>
      <c r="J1369" s="1252">
        <v>-200</v>
      </c>
      <c r="K1369" s="1252">
        <v>0</v>
      </c>
      <c r="L1369" s="1252">
        <v>0</v>
      </c>
      <c r="M1369" s="1252">
        <v>0</v>
      </c>
      <c r="N1369" s="1252">
        <v>566.5</v>
      </c>
      <c r="O1369" s="1252">
        <v>661</v>
      </c>
      <c r="P1369" s="1252">
        <v>0</v>
      </c>
      <c r="Q1369" s="1252">
        <v>213.80000000000001</v>
      </c>
      <c r="R1369" s="1252">
        <v>0</v>
      </c>
      <c r="S1369" s="1252">
        <v>1241.3</v>
      </c>
      <c r="T1369" s="1252">
        <v>0</v>
      </c>
      <c r="U1369" s="1251" t="s">
        <v>116</v>
      </c>
      <c r="V1369" s="1251" t="s">
        <v>397</v>
      </c>
      <c r="W1369" s="1251" t="s">
        <v>2024</v>
      </c>
      <c r="X1369" s="1251" t="s">
        <v>2077</v>
      </c>
      <c r="Y1369" s="1251">
        <v>675</v>
      </c>
      <c r="Z1369" s="1251">
        <v>8</v>
      </c>
      <c r="AA1369" s="1251" t="b">
        <v>1</v>
      </c>
    </row>
    <row r="1370" spans="1:27" ht="12">
      <c r="A1370" s="1251">
        <v>25</v>
      </c>
      <c r="B1370" s="1251">
        <v>300</v>
      </c>
      <c r="C1370" s="1251" t="s">
        <v>1705</v>
      </c>
      <c r="D1370" s="1251">
        <v>675830</v>
      </c>
      <c r="E1370" s="1251" t="s">
        <v>2025</v>
      </c>
      <c r="F1370" s="1251">
        <v>2020</v>
      </c>
      <c r="G1370" s="1252">
        <v>654.20000000000005</v>
      </c>
      <c r="H1370" s="1252">
        <v>7.7999999999999998</v>
      </c>
      <c r="I1370" s="1252">
        <v>7.7999999999999998</v>
      </c>
      <c r="J1370" s="1252">
        <v>7.7999999999999998</v>
      </c>
      <c r="K1370" s="1252">
        <v>7.7999999999999998</v>
      </c>
      <c r="L1370" s="1252">
        <v>7.7999999999999998</v>
      </c>
      <c r="M1370" s="1252">
        <v>7.7999999999999998</v>
      </c>
      <c r="N1370" s="1252">
        <v>7.7999999999999998</v>
      </c>
      <c r="O1370" s="1252">
        <v>7.7999999999999998</v>
      </c>
      <c r="P1370" s="1252">
        <v>7.7999999999999998</v>
      </c>
      <c r="Q1370" s="1252">
        <v>15.4</v>
      </c>
      <c r="R1370" s="1252">
        <v>10</v>
      </c>
      <c r="S1370" s="1252">
        <v>749.79999999999961</v>
      </c>
      <c r="T1370" s="1252">
        <v>0</v>
      </c>
      <c r="U1370" s="1251" t="s">
        <v>116</v>
      </c>
      <c r="V1370" s="1251" t="s">
        <v>397</v>
      </c>
      <c r="W1370" s="1251" t="s">
        <v>2026</v>
      </c>
      <c r="X1370" s="1251" t="s">
        <v>2077</v>
      </c>
      <c r="Y1370" s="1251">
        <v>675</v>
      </c>
      <c r="Z1370" s="1251">
        <v>8</v>
      </c>
      <c r="AA1370" s="1251" t="b">
        <v>1</v>
      </c>
    </row>
    <row r="1371" spans="1:27" ht="12">
      <c r="A1371" s="1251">
        <v>25</v>
      </c>
      <c r="B1371" s="1251">
        <v>300</v>
      </c>
      <c r="C1371" s="1251" t="s">
        <v>1705</v>
      </c>
      <c r="D1371" s="1251">
        <v>675831</v>
      </c>
      <c r="E1371" s="1251" t="s">
        <v>2027</v>
      </c>
      <c r="F1371" s="1251">
        <v>2020</v>
      </c>
      <c r="G1371" s="1252">
        <v>0</v>
      </c>
      <c r="H1371" s="1252">
        <v>0</v>
      </c>
      <c r="I1371" s="1252">
        <v>0</v>
      </c>
      <c r="J1371" s="1252">
        <v>0</v>
      </c>
      <c r="K1371" s="1252">
        <v>16.670000000000002</v>
      </c>
      <c r="L1371" s="1252">
        <v>0</v>
      </c>
      <c r="M1371" s="1252">
        <v>0</v>
      </c>
      <c r="N1371" s="1252">
        <v>15.59</v>
      </c>
      <c r="O1371" s="1252">
        <v>0</v>
      </c>
      <c r="P1371" s="1252">
        <v>0</v>
      </c>
      <c r="Q1371" s="1252">
        <v>0</v>
      </c>
      <c r="R1371" s="1252">
        <v>0</v>
      </c>
      <c r="S1371" s="1252">
        <v>32.260000000000005</v>
      </c>
      <c r="T1371" s="1252">
        <v>0</v>
      </c>
      <c r="U1371" s="1251" t="s">
        <v>116</v>
      </c>
      <c r="V1371" s="1251" t="s">
        <v>397</v>
      </c>
      <c r="W1371" s="1251" t="s">
        <v>2026</v>
      </c>
      <c r="X1371" s="1251" t="s">
        <v>2077</v>
      </c>
      <c r="Y1371" s="1251">
        <v>675</v>
      </c>
      <c r="Z1371" s="1251">
        <v>8</v>
      </c>
      <c r="AA1371" s="1251" t="b">
        <v>1</v>
      </c>
    </row>
    <row r="1372" spans="1:27" ht="12">
      <c r="A1372" s="1251">
        <v>25</v>
      </c>
      <c r="B1372" s="1251">
        <v>300</v>
      </c>
      <c r="C1372" s="1251" t="s">
        <v>1705</v>
      </c>
      <c r="D1372" s="1251">
        <v>675834</v>
      </c>
      <c r="E1372" s="1251" t="s">
        <v>2028</v>
      </c>
      <c r="F1372" s="1251">
        <v>2020</v>
      </c>
      <c r="G1372" s="1252">
        <v>0</v>
      </c>
      <c r="H1372" s="1252">
        <v>227.31</v>
      </c>
      <c r="I1372" s="1252">
        <v>631.58000000000004</v>
      </c>
      <c r="J1372" s="1252">
        <v>42.520000000000003</v>
      </c>
      <c r="K1372" s="1252">
        <v>192.88</v>
      </c>
      <c r="L1372" s="1252">
        <v>112.04000000000001</v>
      </c>
      <c r="M1372" s="1252">
        <v>88.629999999999995</v>
      </c>
      <c r="N1372" s="1252">
        <v>297.44999999999999</v>
      </c>
      <c r="O1372" s="1252">
        <v>0</v>
      </c>
      <c r="P1372" s="1252">
        <v>34.090000000000003</v>
      </c>
      <c r="Q1372" s="1252">
        <v>129.28999999999999</v>
      </c>
      <c r="R1372" s="1252">
        <v>26.989999999999998</v>
      </c>
      <c r="S1372" s="1252">
        <v>1782.78</v>
      </c>
      <c r="T1372" s="1252">
        <v>0</v>
      </c>
      <c r="U1372" s="1251" t="s">
        <v>116</v>
      </c>
      <c r="V1372" s="1251" t="s">
        <v>397</v>
      </c>
      <c r="W1372" s="1251" t="s">
        <v>2029</v>
      </c>
      <c r="X1372" s="1251" t="s">
        <v>2077</v>
      </c>
      <c r="Y1372" s="1251">
        <v>675</v>
      </c>
      <c r="Z1372" s="1251">
        <v>8</v>
      </c>
      <c r="AA1372" s="1251" t="b">
        <v>1</v>
      </c>
    </row>
    <row r="1373" spans="1:27" ht="12">
      <c r="A1373" s="1251">
        <v>25</v>
      </c>
      <c r="B1373" s="1251">
        <v>300</v>
      </c>
      <c r="C1373" s="1251" t="s">
        <v>1705</v>
      </c>
      <c r="D1373" s="1251">
        <v>675836</v>
      </c>
      <c r="E1373" s="1251" t="s">
        <v>2030</v>
      </c>
      <c r="F1373" s="1251">
        <v>2020</v>
      </c>
      <c r="G1373" s="1252">
        <v>46.210000000000001</v>
      </c>
      <c r="H1373" s="1252">
        <v>38.93</v>
      </c>
      <c r="I1373" s="1252">
        <v>0</v>
      </c>
      <c r="J1373" s="1252">
        <v>0</v>
      </c>
      <c r="K1373" s="1252">
        <v>0</v>
      </c>
      <c r="L1373" s="1252">
        <v>0</v>
      </c>
      <c r="M1373" s="1252">
        <v>0</v>
      </c>
      <c r="N1373" s="1252">
        <v>0</v>
      </c>
      <c r="O1373" s="1252">
        <v>0</v>
      </c>
      <c r="P1373" s="1252">
        <v>0</v>
      </c>
      <c r="Q1373" s="1252">
        <v>0</v>
      </c>
      <c r="R1373" s="1252">
        <v>780.79999999999995</v>
      </c>
      <c r="S1373" s="1252">
        <v>865.93999999999994</v>
      </c>
      <c r="T1373" s="1252">
        <v>0</v>
      </c>
      <c r="U1373" s="1251" t="s">
        <v>116</v>
      </c>
      <c r="V1373" s="1251" t="s">
        <v>397</v>
      </c>
      <c r="W1373" s="1251" t="s">
        <v>2029</v>
      </c>
      <c r="X1373" s="1251" t="s">
        <v>2077</v>
      </c>
      <c r="Y1373" s="1251">
        <v>675</v>
      </c>
      <c r="Z1373" s="1251">
        <v>8</v>
      </c>
      <c r="AA1373" s="1251" t="b">
        <v>1</v>
      </c>
    </row>
    <row r="1374" spans="1:27" ht="12">
      <c r="A1374" s="1251">
        <v>25</v>
      </c>
      <c r="B1374" s="1251">
        <v>300</v>
      </c>
      <c r="C1374" s="1251" t="s">
        <v>1705</v>
      </c>
      <c r="D1374" s="1251">
        <v>675840</v>
      </c>
      <c r="E1374" s="1251" t="s">
        <v>2031</v>
      </c>
      <c r="F1374" s="1251">
        <v>2020</v>
      </c>
      <c r="G1374" s="1252">
        <v>0</v>
      </c>
      <c r="H1374" s="1252">
        <v>242.5</v>
      </c>
      <c r="I1374" s="1252">
        <v>0</v>
      </c>
      <c r="J1374" s="1252">
        <v>0</v>
      </c>
      <c r="K1374" s="1252">
        <v>0</v>
      </c>
      <c r="L1374" s="1252">
        <v>0</v>
      </c>
      <c r="M1374" s="1252">
        <v>0</v>
      </c>
      <c r="N1374" s="1252">
        <v>0</v>
      </c>
      <c r="O1374" s="1252">
        <v>0</v>
      </c>
      <c r="P1374" s="1252">
        <v>0</v>
      </c>
      <c r="Q1374" s="1252">
        <v>0</v>
      </c>
      <c r="R1374" s="1252">
        <v>0</v>
      </c>
      <c r="S1374" s="1252">
        <v>242.5</v>
      </c>
      <c r="T1374" s="1252">
        <v>0</v>
      </c>
      <c r="U1374" s="1251" t="s">
        <v>116</v>
      </c>
      <c r="V1374" s="1251" t="s">
        <v>397</v>
      </c>
      <c r="W1374" s="1251" t="s">
        <v>2015</v>
      </c>
      <c r="X1374" s="1251" t="s">
        <v>2077</v>
      </c>
      <c r="Y1374" s="1251">
        <v>675</v>
      </c>
      <c r="Z1374" s="1251">
        <v>8</v>
      </c>
      <c r="AA1374" s="1251" t="b">
        <v>1</v>
      </c>
    </row>
    <row r="1375" spans="1:27" ht="12">
      <c r="A1375" s="1251">
        <v>25</v>
      </c>
      <c r="B1375" s="1251">
        <v>300</v>
      </c>
      <c r="C1375" s="1251" t="s">
        <v>1705</v>
      </c>
      <c r="D1375" s="1251">
        <v>675850</v>
      </c>
      <c r="E1375" s="1251" t="s">
        <v>2033</v>
      </c>
      <c r="F1375" s="1251">
        <v>2020</v>
      </c>
      <c r="G1375" s="1252">
        <v>0</v>
      </c>
      <c r="H1375" s="1252">
        <v>0</v>
      </c>
      <c r="I1375" s="1252">
        <v>0</v>
      </c>
      <c r="J1375" s="1252">
        <v>0</v>
      </c>
      <c r="K1375" s="1252">
        <v>0</v>
      </c>
      <c r="L1375" s="1252">
        <v>0</v>
      </c>
      <c r="M1375" s="1252">
        <v>0</v>
      </c>
      <c r="N1375" s="1252">
        <v>0</v>
      </c>
      <c r="O1375" s="1252">
        <v>0</v>
      </c>
      <c r="P1375" s="1252">
        <v>0</v>
      </c>
      <c r="Q1375" s="1252">
        <v>0</v>
      </c>
      <c r="R1375" s="1252">
        <v>0</v>
      </c>
      <c r="S1375" s="1252">
        <v>0</v>
      </c>
      <c r="T1375" s="1252">
        <v>0</v>
      </c>
      <c r="U1375" s="1251" t="s">
        <v>116</v>
      </c>
      <c r="V1375" s="1251" t="s">
        <v>397</v>
      </c>
      <c r="W1375" s="1251" t="s">
        <v>2029</v>
      </c>
      <c r="X1375" s="1251" t="s">
        <v>2077</v>
      </c>
      <c r="Y1375" s="1251">
        <v>675</v>
      </c>
      <c r="Z1375" s="1251">
        <v>8</v>
      </c>
      <c r="AA1375" s="1251" t="b">
        <v>1</v>
      </c>
    </row>
    <row r="1376" spans="1:27" ht="12">
      <c r="A1376" s="1251">
        <v>25</v>
      </c>
      <c r="B1376" s="1251">
        <v>300</v>
      </c>
      <c r="C1376" s="1251" t="s">
        <v>1705</v>
      </c>
      <c r="D1376" s="1251">
        <v>675856</v>
      </c>
      <c r="E1376" s="1251" t="s">
        <v>2034</v>
      </c>
      <c r="F1376" s="1251">
        <v>2020</v>
      </c>
      <c r="G1376" s="1252">
        <v>167.49000000000001</v>
      </c>
      <c r="H1376" s="1252">
        <v>265.79000000000002</v>
      </c>
      <c r="I1376" s="1252">
        <v>303.51999999999998</v>
      </c>
      <c r="J1376" s="1252">
        <v>61.829999999999998</v>
      </c>
      <c r="K1376" s="1252">
        <v>104.98</v>
      </c>
      <c r="L1376" s="1252">
        <v>150</v>
      </c>
      <c r="M1376" s="1252">
        <v>468.52999999999997</v>
      </c>
      <c r="N1376" s="1252">
        <v>264.94</v>
      </c>
      <c r="O1376" s="1252">
        <v>129.99000000000001</v>
      </c>
      <c r="P1376" s="1252">
        <v>0</v>
      </c>
      <c r="Q1376" s="1252">
        <v>1351.98</v>
      </c>
      <c r="R1376" s="1252">
        <v>0</v>
      </c>
      <c r="S1376" s="1252">
        <v>3269.0500000000002</v>
      </c>
      <c r="T1376" s="1252">
        <v>0</v>
      </c>
      <c r="U1376" s="1251" t="s">
        <v>116</v>
      </c>
      <c r="V1376" s="1251" t="s">
        <v>397</v>
      </c>
      <c r="W1376" s="1251" t="s">
        <v>2035</v>
      </c>
      <c r="X1376" s="1251" t="s">
        <v>2077</v>
      </c>
      <c r="Y1376" s="1251">
        <v>675</v>
      </c>
      <c r="Z1376" s="1251">
        <v>8</v>
      </c>
      <c r="AA1376" s="1251" t="b">
        <v>1</v>
      </c>
    </row>
    <row r="1377" spans="1:27" ht="12">
      <c r="A1377" s="1251">
        <v>25</v>
      </c>
      <c r="B1377" s="1251">
        <v>300</v>
      </c>
      <c r="C1377" s="1251" t="s">
        <v>1705</v>
      </c>
      <c r="D1377" s="1251">
        <v>675859</v>
      </c>
      <c r="E1377" s="1251" t="s">
        <v>2036</v>
      </c>
      <c r="F1377" s="1251">
        <v>2020</v>
      </c>
      <c r="G1377" s="1252">
        <v>0</v>
      </c>
      <c r="H1377" s="1252">
        <v>0</v>
      </c>
      <c r="I1377" s="1252">
        <v>0</v>
      </c>
      <c r="J1377" s="1252">
        <v>0</v>
      </c>
      <c r="K1377" s="1252">
        <v>0</v>
      </c>
      <c r="L1377" s="1252">
        <v>0</v>
      </c>
      <c r="M1377" s="1252">
        <v>0</v>
      </c>
      <c r="N1377" s="1252">
        <v>0</v>
      </c>
      <c r="O1377" s="1252">
        <v>0</v>
      </c>
      <c r="P1377" s="1252">
        <v>0</v>
      </c>
      <c r="Q1377" s="1252">
        <v>0</v>
      </c>
      <c r="R1377" s="1252">
        <v>19.91</v>
      </c>
      <c r="S1377" s="1252">
        <v>19.91</v>
      </c>
      <c r="T1377" s="1252">
        <v>0</v>
      </c>
      <c r="U1377" s="1251" t="s">
        <v>116</v>
      </c>
      <c r="V1377" s="1251" t="s">
        <v>397</v>
      </c>
      <c r="W1377" s="1251" t="s">
        <v>2015</v>
      </c>
      <c r="X1377" s="1251" t="s">
        <v>2077</v>
      </c>
      <c r="Y1377" s="1251">
        <v>675</v>
      </c>
      <c r="Z1377" s="1251">
        <v>8</v>
      </c>
      <c r="AA1377" s="1251" t="b">
        <v>1</v>
      </c>
    </row>
    <row r="1378" spans="1:27" ht="12">
      <c r="A1378" s="1251">
        <v>25</v>
      </c>
      <c r="B1378" s="1251">
        <v>300</v>
      </c>
      <c r="C1378" s="1251" t="s">
        <v>1705</v>
      </c>
      <c r="D1378" s="1251">
        <v>675864</v>
      </c>
      <c r="E1378" s="1251" t="s">
        <v>2074</v>
      </c>
      <c r="F1378" s="1251">
        <v>2020</v>
      </c>
      <c r="G1378" s="1252">
        <v>0</v>
      </c>
      <c r="H1378" s="1252">
        <v>0</v>
      </c>
      <c r="I1378" s="1252">
        <v>479.81</v>
      </c>
      <c r="J1378" s="1252">
        <v>0</v>
      </c>
      <c r="K1378" s="1252">
        <v>0</v>
      </c>
      <c r="L1378" s="1252">
        <v>0</v>
      </c>
      <c r="M1378" s="1252">
        <v>0</v>
      </c>
      <c r="N1378" s="1252">
        <v>0</v>
      </c>
      <c r="O1378" s="1252">
        <v>0</v>
      </c>
      <c r="P1378" s="1252">
        <v>1572.72</v>
      </c>
      <c r="Q1378" s="1252">
        <v>0</v>
      </c>
      <c r="R1378" s="1252">
        <v>0</v>
      </c>
      <c r="S1378" s="1252">
        <v>2052.5300000000002</v>
      </c>
      <c r="T1378" s="1252">
        <v>0</v>
      </c>
      <c r="U1378" s="1251" t="s">
        <v>116</v>
      </c>
      <c r="V1378" s="1251" t="s">
        <v>397</v>
      </c>
      <c r="W1378" s="1251" t="s">
        <v>2015</v>
      </c>
      <c r="X1378" s="1251" t="s">
        <v>2077</v>
      </c>
      <c r="Y1378" s="1251">
        <v>675</v>
      </c>
      <c r="Z1378" s="1251">
        <v>8</v>
      </c>
      <c r="AA1378" s="1251" t="b">
        <v>1</v>
      </c>
    </row>
    <row r="1379" spans="1:27" ht="12">
      <c r="A1379" s="1251">
        <v>25</v>
      </c>
      <c r="B1379" s="1251">
        <v>300</v>
      </c>
      <c r="C1379" s="1251" t="s">
        <v>1705</v>
      </c>
      <c r="D1379" s="1251">
        <v>675866</v>
      </c>
      <c r="E1379" s="1251" t="s">
        <v>2076</v>
      </c>
      <c r="F1379" s="1251">
        <v>2020</v>
      </c>
      <c r="G1379" s="1252">
        <v>47.009999999999998</v>
      </c>
      <c r="H1379" s="1252">
        <v>0</v>
      </c>
      <c r="I1379" s="1252">
        <v>176</v>
      </c>
      <c r="J1379" s="1252">
        <v>46</v>
      </c>
      <c r="K1379" s="1252">
        <v>0</v>
      </c>
      <c r="L1379" s="1252">
        <v>176</v>
      </c>
      <c r="M1379" s="1252">
        <v>0</v>
      </c>
      <c r="N1379" s="1252">
        <v>92</v>
      </c>
      <c r="O1379" s="1252">
        <v>176</v>
      </c>
      <c r="P1379" s="1252">
        <v>1.3600000000000001</v>
      </c>
      <c r="Q1379" s="1252">
        <v>0</v>
      </c>
      <c r="R1379" s="1252">
        <v>176</v>
      </c>
      <c r="S1379" s="1252">
        <v>890.37</v>
      </c>
      <c r="T1379" s="1252">
        <v>0</v>
      </c>
      <c r="U1379" s="1251" t="s">
        <v>116</v>
      </c>
      <c r="V1379" s="1251" t="s">
        <v>397</v>
      </c>
      <c r="W1379" s="1251" t="s">
        <v>2022</v>
      </c>
      <c r="X1379" s="1251" t="s">
        <v>2077</v>
      </c>
      <c r="Y1379" s="1251">
        <v>675</v>
      </c>
      <c r="Z1379" s="1251">
        <v>8</v>
      </c>
      <c r="AA1379" s="1251" t="b">
        <v>1</v>
      </c>
    </row>
    <row r="1380" spans="1:27" ht="12">
      <c r="A1380" s="1251">
        <v>25</v>
      </c>
      <c r="B1380" s="1251">
        <v>300</v>
      </c>
      <c r="C1380" s="1251" t="s">
        <v>1705</v>
      </c>
      <c r="D1380" s="1251">
        <v>676200</v>
      </c>
      <c r="E1380" s="1251" t="s">
        <v>2037</v>
      </c>
      <c r="F1380" s="1251">
        <v>2020</v>
      </c>
      <c r="G1380" s="1252">
        <v>0</v>
      </c>
      <c r="H1380" s="1252">
        <v>0</v>
      </c>
      <c r="I1380" s="1252">
        <v>24151.779999999999</v>
      </c>
      <c r="J1380" s="1252">
        <v>-24151.779999999999</v>
      </c>
      <c r="K1380" s="1252">
        <v>0</v>
      </c>
      <c r="L1380" s="1252">
        <v>0</v>
      </c>
      <c r="M1380" s="1252">
        <v>0</v>
      </c>
      <c r="N1380" s="1252">
        <v>0</v>
      </c>
      <c r="O1380" s="1252">
        <v>0</v>
      </c>
      <c r="P1380" s="1252">
        <v>-0.01</v>
      </c>
      <c r="Q1380" s="1252">
        <v>0</v>
      </c>
      <c r="R1380" s="1252">
        <v>0</v>
      </c>
      <c r="S1380" s="1252">
        <v>-0.01</v>
      </c>
      <c r="T1380" s="1252">
        <v>0</v>
      </c>
      <c r="U1380" s="1251" t="s">
        <v>116</v>
      </c>
      <c r="V1380" s="1251" t="s">
        <v>397</v>
      </c>
      <c r="W1380" s="1251" t="s">
        <v>2015</v>
      </c>
      <c r="X1380" s="1251" t="s">
        <v>2077</v>
      </c>
      <c r="Y1380" s="1251">
        <v>676</v>
      </c>
      <c r="Z1380" s="1251">
        <v>2</v>
      </c>
      <c r="AA1380" s="1251" t="b">
        <v>1</v>
      </c>
    </row>
    <row r="1381" spans="1:27" ht="12">
      <c r="A1381" s="1251">
        <v>25</v>
      </c>
      <c r="B1381" s="1251">
        <v>300</v>
      </c>
      <c r="C1381" s="1251" t="s">
        <v>1705</v>
      </c>
      <c r="D1381" s="1251">
        <v>676210</v>
      </c>
      <c r="E1381" s="1251" t="s">
        <v>2038</v>
      </c>
      <c r="F1381" s="1251">
        <v>2020</v>
      </c>
      <c r="G1381" s="1252">
        <v>-3877.8499999999999</v>
      </c>
      <c r="H1381" s="1252">
        <v>-4681.0900000000001</v>
      </c>
      <c r="I1381" s="1252">
        <v>-8449.2800000000007</v>
      </c>
      <c r="J1381" s="1252">
        <v>1599.04</v>
      </c>
      <c r="K1381" s="1252">
        <v>-2702.71</v>
      </c>
      <c r="L1381" s="1252">
        <v>-4016.7600000000002</v>
      </c>
      <c r="M1381" s="1252">
        <v>-3198.3400000000001</v>
      </c>
      <c r="N1381" s="1252">
        <v>-3691.1700000000001</v>
      </c>
      <c r="O1381" s="1252">
        <v>-3222.02</v>
      </c>
      <c r="P1381" s="1252">
        <v>-4766.1800000000003</v>
      </c>
      <c r="Q1381" s="1252">
        <v>-4367.29</v>
      </c>
      <c r="R1381" s="1252">
        <v>-3646.21</v>
      </c>
      <c r="S1381" s="1252">
        <v>-45019.860000000001</v>
      </c>
      <c r="T1381" s="1252">
        <v>0</v>
      </c>
      <c r="U1381" s="1251" t="s">
        <v>116</v>
      </c>
      <c r="V1381" s="1251" t="s">
        <v>397</v>
      </c>
      <c r="W1381" s="1251" t="s">
        <v>1931</v>
      </c>
      <c r="X1381" s="1251" t="s">
        <v>2077</v>
      </c>
      <c r="Y1381" s="1251">
        <v>676</v>
      </c>
      <c r="Z1381" s="1251">
        <v>2</v>
      </c>
      <c r="AA1381" s="1251" t="b">
        <v>1</v>
      </c>
    </row>
    <row r="1382" spans="1:27" ht="12">
      <c r="A1382" s="1251">
        <v>25</v>
      </c>
      <c r="B1382" s="1251">
        <v>300</v>
      </c>
      <c r="C1382" s="1251" t="s">
        <v>1705</v>
      </c>
      <c r="D1382" s="1251">
        <v>676220</v>
      </c>
      <c r="E1382" s="1251" t="s">
        <v>2039</v>
      </c>
      <c r="F1382" s="1251">
        <v>2020</v>
      </c>
      <c r="G1382" s="1252">
        <v>-4247.8599999999997</v>
      </c>
      <c r="H1382" s="1252">
        <v>-5127.7299999999996</v>
      </c>
      <c r="I1382" s="1252">
        <v>-9255.4599999999991</v>
      </c>
      <c r="J1382" s="1252">
        <v>1751.5899999999999</v>
      </c>
      <c r="K1382" s="1252">
        <v>-2960.5900000000001</v>
      </c>
      <c r="L1382" s="1252">
        <v>-4400.0200000000004</v>
      </c>
      <c r="M1382" s="1252">
        <v>-3503.5100000000002</v>
      </c>
      <c r="N1382" s="1252">
        <v>-4043.3699999999999</v>
      </c>
      <c r="O1382" s="1252">
        <v>-3529.4499999999998</v>
      </c>
      <c r="P1382" s="1252">
        <v>-5220.9499999999998</v>
      </c>
      <c r="Q1382" s="1252">
        <v>-4784</v>
      </c>
      <c r="R1382" s="1252">
        <v>-3994.1100000000001</v>
      </c>
      <c r="S1382" s="1252">
        <v>-49315.459999999999</v>
      </c>
      <c r="T1382" s="1252">
        <v>0</v>
      </c>
      <c r="U1382" s="1251" t="s">
        <v>116</v>
      </c>
      <c r="V1382" s="1251" t="s">
        <v>397</v>
      </c>
      <c r="W1382" s="1251" t="s">
        <v>1948</v>
      </c>
      <c r="X1382" s="1251" t="s">
        <v>2077</v>
      </c>
      <c r="Y1382" s="1251">
        <v>676</v>
      </c>
      <c r="Z1382" s="1251">
        <v>2</v>
      </c>
      <c r="AA1382" s="1251" t="b">
        <v>1</v>
      </c>
    </row>
    <row r="1383" spans="1:27" ht="12">
      <c r="A1383" s="1251">
        <v>25</v>
      </c>
      <c r="B1383" s="1251">
        <v>300</v>
      </c>
      <c r="C1383" s="1251" t="s">
        <v>1705</v>
      </c>
      <c r="D1383" s="1251">
        <v>676230</v>
      </c>
      <c r="E1383" s="1251" t="s">
        <v>2040</v>
      </c>
      <c r="F1383" s="1251">
        <v>2020</v>
      </c>
      <c r="G1383" s="1252">
        <v>-1649.1600000000001</v>
      </c>
      <c r="H1383" s="1252">
        <v>-1990.75</v>
      </c>
      <c r="I1383" s="1252">
        <v>-3593.27</v>
      </c>
      <c r="J1383" s="1252">
        <v>680.01999999999998</v>
      </c>
      <c r="K1383" s="1252">
        <v>-1149.4000000000001</v>
      </c>
      <c r="L1383" s="1252">
        <v>-1708.23</v>
      </c>
      <c r="M1383" s="1252">
        <v>-1360.1800000000001</v>
      </c>
      <c r="N1383" s="1252">
        <v>-1569.77</v>
      </c>
      <c r="O1383" s="1252">
        <v>-1370.25</v>
      </c>
      <c r="P1383" s="1252">
        <v>-2026.9400000000001</v>
      </c>
      <c r="Q1383" s="1252">
        <v>-1857.3</v>
      </c>
      <c r="R1383" s="1252">
        <v>-1550.6500000000001</v>
      </c>
      <c r="S1383" s="1252">
        <v>-19145.880000000001</v>
      </c>
      <c r="T1383" s="1252">
        <v>0</v>
      </c>
      <c r="U1383" s="1251" t="s">
        <v>116</v>
      </c>
      <c r="V1383" s="1251" t="s">
        <v>402</v>
      </c>
      <c r="W1383" s="1251" t="s">
        <v>402</v>
      </c>
      <c r="X1383" s="1251" t="s">
        <v>2077</v>
      </c>
      <c r="Y1383" s="1251">
        <v>676</v>
      </c>
      <c r="Z1383" s="1251">
        <v>2</v>
      </c>
      <c r="AA1383" s="1251" t="b">
        <v>1</v>
      </c>
    </row>
    <row r="1384" spans="1:27" ht="12">
      <c r="A1384" s="1251">
        <v>25</v>
      </c>
      <c r="B1384" s="1251">
        <v>300</v>
      </c>
      <c r="C1384" s="1251" t="s">
        <v>1705</v>
      </c>
      <c r="D1384" s="1251">
        <v>676240</v>
      </c>
      <c r="E1384" s="1251" t="s">
        <v>2041</v>
      </c>
      <c r="F1384" s="1251">
        <v>2020</v>
      </c>
      <c r="G1384" s="1252">
        <v>-10232.67</v>
      </c>
      <c r="H1384" s="1252">
        <v>-12352.200000000001</v>
      </c>
      <c r="I1384" s="1252">
        <v>-22295.5</v>
      </c>
      <c r="J1384" s="1252">
        <v>4219.4200000000001</v>
      </c>
      <c r="K1384" s="1252">
        <v>-7131.7700000000004</v>
      </c>
      <c r="L1384" s="1252">
        <v>-10599.219999999999</v>
      </c>
      <c r="M1384" s="1252">
        <v>-8439.6100000000006</v>
      </c>
      <c r="N1384" s="1252">
        <v>-9740.0699999999997</v>
      </c>
      <c r="O1384" s="1252">
        <v>-8502.1000000000004</v>
      </c>
      <c r="P1384" s="1252">
        <v>-12576.74</v>
      </c>
      <c r="Q1384" s="1252">
        <v>-11524.17</v>
      </c>
      <c r="R1384" s="1252">
        <v>-9621.4200000000001</v>
      </c>
      <c r="S1384" s="1252">
        <v>-118796.05</v>
      </c>
      <c r="T1384" s="1252">
        <v>0</v>
      </c>
      <c r="U1384" s="1251" t="s">
        <v>116</v>
      </c>
      <c r="V1384" s="1251" t="s">
        <v>397</v>
      </c>
      <c r="W1384" s="1251" t="s">
        <v>2015</v>
      </c>
      <c r="X1384" s="1251" t="s">
        <v>2077</v>
      </c>
      <c r="Y1384" s="1251">
        <v>676</v>
      </c>
      <c r="Z1384" s="1251">
        <v>2</v>
      </c>
      <c r="AA1384" s="1251" t="b">
        <v>1</v>
      </c>
    </row>
    <row r="1385" spans="1:27" ht="12">
      <c r="A1385" s="1251">
        <v>25</v>
      </c>
      <c r="B1385" s="1251">
        <v>400</v>
      </c>
      <c r="C1385" s="1251" t="s">
        <v>1718</v>
      </c>
      <c r="D1385" s="1251">
        <v>403000</v>
      </c>
      <c r="E1385" s="1251" t="s">
        <v>1911</v>
      </c>
      <c r="F1385" s="1251">
        <v>2020</v>
      </c>
      <c r="G1385" s="1252">
        <v>72855.460000000006</v>
      </c>
      <c r="H1385" s="1252">
        <v>73403.289999999994</v>
      </c>
      <c r="I1385" s="1252">
        <v>73976.619999999995</v>
      </c>
      <c r="J1385" s="1252">
        <v>73675.320000000007</v>
      </c>
      <c r="K1385" s="1252">
        <v>73675.309999999998</v>
      </c>
      <c r="L1385" s="1252">
        <v>73675.309999999998</v>
      </c>
      <c r="M1385" s="1252">
        <v>73126.740000000005</v>
      </c>
      <c r="N1385" s="1252">
        <v>72463.669999999998</v>
      </c>
      <c r="O1385" s="1252">
        <v>71890.339999999997</v>
      </c>
      <c r="P1385" s="1252">
        <v>73096.100000000006</v>
      </c>
      <c r="Q1385" s="1252">
        <v>73096.100000000006</v>
      </c>
      <c r="R1385" s="1252">
        <v>73096.100000000006</v>
      </c>
      <c r="S1385" s="1252">
        <v>878030.35999999987</v>
      </c>
      <c r="T1385" s="1252">
        <v>0</v>
      </c>
      <c r="U1385" s="1251" t="s">
        <v>116</v>
      </c>
      <c r="V1385" s="1251" t="s">
        <v>88</v>
      </c>
      <c r="W1385" s="1251" t="s">
        <v>88</v>
      </c>
      <c r="X1385" s="1251" t="s">
        <v>2042</v>
      </c>
      <c r="Y1385" s="1251">
        <v>403</v>
      </c>
      <c r="Z1385" s="1251">
        <v>0</v>
      </c>
      <c r="AA1385" s="1251" t="b">
        <v>1</v>
      </c>
    </row>
    <row r="1386" spans="1:27" ht="12">
      <c r="A1386" s="1251">
        <v>25</v>
      </c>
      <c r="B1386" s="1251">
        <v>400</v>
      </c>
      <c r="C1386" s="1251" t="s">
        <v>1718</v>
      </c>
      <c r="D1386" s="1251">
        <v>406000</v>
      </c>
      <c r="E1386" s="1251" t="s">
        <v>1912</v>
      </c>
      <c r="F1386" s="1251">
        <v>2020</v>
      </c>
      <c r="G1386" s="1252">
        <v>4584.2799999999997</v>
      </c>
      <c r="H1386" s="1252">
        <v>4584.2700000000004</v>
      </c>
      <c r="I1386" s="1252">
        <v>4584.2799999999997</v>
      </c>
      <c r="J1386" s="1252">
        <v>4584.2700000000004</v>
      </c>
      <c r="K1386" s="1252">
        <v>4584.2799999999997</v>
      </c>
      <c r="L1386" s="1252">
        <v>4584.2700000000004</v>
      </c>
      <c r="M1386" s="1252">
        <v>4584.2799999999997</v>
      </c>
      <c r="N1386" s="1252">
        <v>4584.2700000000004</v>
      </c>
      <c r="O1386" s="1252">
        <v>4584.2799999999997</v>
      </c>
      <c r="P1386" s="1252">
        <v>4584.2700000000004</v>
      </c>
      <c r="Q1386" s="1252">
        <v>4584.2700000000004</v>
      </c>
      <c r="R1386" s="1252">
        <v>4584.2799999999997</v>
      </c>
      <c r="S1386" s="1252">
        <v>55011.300000000003</v>
      </c>
      <c r="T1386" s="1252">
        <v>0</v>
      </c>
      <c r="U1386" s="1251" t="s">
        <v>116</v>
      </c>
      <c r="V1386" s="1251" t="s">
        <v>400</v>
      </c>
      <c r="W1386" s="1251" t="s">
        <v>400</v>
      </c>
      <c r="X1386" s="1251" t="s">
        <v>2042</v>
      </c>
      <c r="Y1386" s="1251">
        <v>406</v>
      </c>
      <c r="Z1386" s="1251">
        <v>0</v>
      </c>
      <c r="AA1386" s="1251" t="b">
        <v>1</v>
      </c>
    </row>
    <row r="1387" spans="1:27" ht="12">
      <c r="A1387" s="1251">
        <v>25</v>
      </c>
      <c r="B1387" s="1251">
        <v>400</v>
      </c>
      <c r="C1387" s="1251" t="s">
        <v>1718</v>
      </c>
      <c r="D1387" s="1251">
        <v>407301</v>
      </c>
      <c r="E1387" s="1251" t="s">
        <v>502</v>
      </c>
      <c r="F1387" s="1251">
        <v>2020</v>
      </c>
      <c r="G1387" s="1252">
        <v>-7580.6099999999997</v>
      </c>
      <c r="H1387" s="1252">
        <v>-7580.6099999999997</v>
      </c>
      <c r="I1387" s="1252">
        <v>-7580.6099999999997</v>
      </c>
      <c r="J1387" s="1252">
        <v>-7580.6099999999997</v>
      </c>
      <c r="K1387" s="1252">
        <v>-7580.6099999999997</v>
      </c>
      <c r="L1387" s="1252">
        <v>-7580.6099999999997</v>
      </c>
      <c r="M1387" s="1252">
        <v>-7567.4499999999998</v>
      </c>
      <c r="N1387" s="1252">
        <v>-7567.4499999999998</v>
      </c>
      <c r="O1387" s="1252">
        <v>-7567.4499999999998</v>
      </c>
      <c r="P1387" s="1252">
        <v>-7651.7200000000003</v>
      </c>
      <c r="Q1387" s="1252">
        <v>-7651.7200000000003</v>
      </c>
      <c r="R1387" s="1252">
        <v>-7651.7200000000003</v>
      </c>
      <c r="S1387" s="1252">
        <v>-91141.169999999998</v>
      </c>
      <c r="T1387" s="1252">
        <v>0</v>
      </c>
      <c r="U1387" s="1251" t="s">
        <v>116</v>
      </c>
      <c r="V1387" s="1251" t="s">
        <v>88</v>
      </c>
      <c r="W1387" s="1251" t="s">
        <v>1913</v>
      </c>
      <c r="X1387" s="1251" t="s">
        <v>2042</v>
      </c>
      <c r="Y1387" s="1251">
        <v>407</v>
      </c>
      <c r="Z1387" s="1251">
        <v>3</v>
      </c>
      <c r="AA1387" s="1251" t="b">
        <v>1</v>
      </c>
    </row>
    <row r="1388" spans="1:27" ht="12">
      <c r="A1388" s="1251">
        <v>25</v>
      </c>
      <c r="B1388" s="1251">
        <v>400</v>
      </c>
      <c r="C1388" s="1251" t="s">
        <v>1718</v>
      </c>
      <c r="D1388" s="1251">
        <v>408101</v>
      </c>
      <c r="E1388" s="1251" t="s">
        <v>932</v>
      </c>
      <c r="F1388" s="1251">
        <v>2020</v>
      </c>
      <c r="G1388" s="1252">
        <v>131.66999999999999</v>
      </c>
      <c r="H1388" s="1252">
        <v>131.66999999999999</v>
      </c>
      <c r="I1388" s="1252">
        <v>131.66999999999999</v>
      </c>
      <c r="J1388" s="1252">
        <v>131.66999999999999</v>
      </c>
      <c r="K1388" s="1252">
        <v>131.66999999999999</v>
      </c>
      <c r="L1388" s="1252">
        <v>131.66999999999999</v>
      </c>
      <c r="M1388" s="1252">
        <v>131.66999999999999</v>
      </c>
      <c r="N1388" s="1252">
        <v>131.66999999999999</v>
      </c>
      <c r="O1388" s="1252">
        <v>131.66999999999999</v>
      </c>
      <c r="P1388" s="1252">
        <v>131.66999999999999</v>
      </c>
      <c r="Q1388" s="1252">
        <v>131.66999999999999</v>
      </c>
      <c r="R1388" s="1252">
        <v>131.63</v>
      </c>
      <c r="S1388" s="1252">
        <v>1580</v>
      </c>
      <c r="T1388" s="1252">
        <v>0</v>
      </c>
      <c r="U1388" s="1251" t="s">
        <v>116</v>
      </c>
      <c r="V1388" s="1251" t="s">
        <v>402</v>
      </c>
      <c r="W1388" s="1251" t="s">
        <v>402</v>
      </c>
      <c r="X1388" s="1251" t="s">
        <v>2042</v>
      </c>
      <c r="Y1388" s="1251">
        <v>408</v>
      </c>
      <c r="Z1388" s="1251">
        <v>1</v>
      </c>
      <c r="AA1388" s="1251" t="b">
        <v>1</v>
      </c>
    </row>
    <row r="1389" spans="1:27" ht="12">
      <c r="A1389" s="1251">
        <v>25</v>
      </c>
      <c r="B1389" s="1251">
        <v>400</v>
      </c>
      <c r="C1389" s="1251" t="s">
        <v>1718</v>
      </c>
      <c r="D1389" s="1251">
        <v>408110</v>
      </c>
      <c r="E1389" s="1251" t="s">
        <v>915</v>
      </c>
      <c r="F1389" s="1251">
        <v>2020</v>
      </c>
      <c r="G1389" s="1252">
        <v>1793.3800000000001</v>
      </c>
      <c r="H1389" s="1252">
        <v>1793.3800000000001</v>
      </c>
      <c r="I1389" s="1252">
        <v>1793.3800000000001</v>
      </c>
      <c r="J1389" s="1252">
        <v>1793.3699999999999</v>
      </c>
      <c r="K1389" s="1252">
        <v>1793.3699999999999</v>
      </c>
      <c r="L1389" s="1252">
        <v>1793.3699999999999</v>
      </c>
      <c r="M1389" s="1252">
        <v>1887.72</v>
      </c>
      <c r="N1389" s="1252">
        <v>1887.72</v>
      </c>
      <c r="O1389" s="1252">
        <v>1887.72</v>
      </c>
      <c r="P1389" s="1252">
        <v>2932.25</v>
      </c>
      <c r="Q1389" s="1252">
        <v>5324</v>
      </c>
      <c r="R1389" s="1252">
        <v>5323.9799999999996</v>
      </c>
      <c r="S1389" s="1252">
        <v>30003.639999999999</v>
      </c>
      <c r="T1389" s="1252">
        <v>0</v>
      </c>
      <c r="U1389" s="1251" t="s">
        <v>116</v>
      </c>
      <c r="V1389" s="1251" t="s">
        <v>402</v>
      </c>
      <c r="W1389" s="1251" t="s">
        <v>402</v>
      </c>
      <c r="X1389" s="1251" t="s">
        <v>2042</v>
      </c>
      <c r="Y1389" s="1251">
        <v>408</v>
      </c>
      <c r="Z1389" s="1251">
        <v>1</v>
      </c>
      <c r="AA1389" s="1251" t="b">
        <v>1</v>
      </c>
    </row>
    <row r="1390" spans="1:27" ht="12">
      <c r="A1390" s="1251">
        <v>25</v>
      </c>
      <c r="B1390" s="1251">
        <v>400</v>
      </c>
      <c r="C1390" s="1251" t="s">
        <v>1718</v>
      </c>
      <c r="D1390" s="1251">
        <v>408121</v>
      </c>
      <c r="E1390" s="1251" t="s">
        <v>1914</v>
      </c>
      <c r="F1390" s="1251">
        <v>2020</v>
      </c>
      <c r="G1390" s="1252">
        <v>171.66999999999999</v>
      </c>
      <c r="H1390" s="1252">
        <v>11.050000000000001</v>
      </c>
      <c r="I1390" s="1252">
        <v>36.109999999999999</v>
      </c>
      <c r="J1390" s="1252">
        <v>313.94999999999999</v>
      </c>
      <c r="K1390" s="1252">
        <v>-656.80999999999995</v>
      </c>
      <c r="L1390" s="1252">
        <v>109.47</v>
      </c>
      <c r="M1390" s="1252">
        <v>191.22</v>
      </c>
      <c r="N1390" s="1252">
        <v>207.75</v>
      </c>
      <c r="O1390" s="1252">
        <v>78.409999999999997</v>
      </c>
      <c r="P1390" s="1252">
        <v>259.72000000000003</v>
      </c>
      <c r="Q1390" s="1252">
        <v>-775.94000000000005</v>
      </c>
      <c r="R1390" s="1252">
        <v>286.25999999999999</v>
      </c>
      <c r="S1390" s="1252">
        <v>232.86000000000001</v>
      </c>
      <c r="T1390" s="1252">
        <v>0</v>
      </c>
      <c r="U1390" s="1251" t="s">
        <v>116</v>
      </c>
      <c r="V1390" s="1251" t="s">
        <v>402</v>
      </c>
      <c r="W1390" s="1251" t="s">
        <v>402</v>
      </c>
      <c r="X1390" s="1251" t="s">
        <v>2042</v>
      </c>
      <c r="Y1390" s="1251">
        <v>408</v>
      </c>
      <c r="Z1390" s="1251">
        <v>1</v>
      </c>
      <c r="AA1390" s="1251" t="b">
        <v>1</v>
      </c>
    </row>
    <row r="1391" spans="1:27" ht="12">
      <c r="A1391" s="1251">
        <v>25</v>
      </c>
      <c r="B1391" s="1251">
        <v>400</v>
      </c>
      <c r="C1391" s="1251" t="s">
        <v>1718</v>
      </c>
      <c r="D1391" s="1251">
        <v>408132</v>
      </c>
      <c r="E1391" s="1251" t="s">
        <v>1002</v>
      </c>
      <c r="F1391" s="1251">
        <v>2020</v>
      </c>
      <c r="G1391" s="1252">
        <v>602.91999999999996</v>
      </c>
      <c r="H1391" s="1252">
        <v>1059.1700000000001</v>
      </c>
      <c r="I1391" s="1252">
        <v>1515.4200000000001</v>
      </c>
      <c r="J1391" s="1252">
        <v>1059.1700000000001</v>
      </c>
      <c r="K1391" s="1252">
        <v>1059.1700000000001</v>
      </c>
      <c r="L1391" s="1252">
        <v>1059.1700000000001</v>
      </c>
      <c r="M1391" s="1252">
        <v>1059.1700000000001</v>
      </c>
      <c r="N1391" s="1252">
        <v>1059.1700000000001</v>
      </c>
      <c r="O1391" s="1252">
        <v>1059.1700000000001</v>
      </c>
      <c r="P1391" s="1252">
        <v>1059.1700000000001</v>
      </c>
      <c r="Q1391" s="1252">
        <v>1059.1700000000001</v>
      </c>
      <c r="R1391" s="1252">
        <v>1059.1600000000001</v>
      </c>
      <c r="S1391" s="1252">
        <v>12710.030000000001</v>
      </c>
      <c r="T1391" s="1252">
        <v>0</v>
      </c>
      <c r="U1391" s="1251" t="s">
        <v>116</v>
      </c>
      <c r="V1391" s="1251" t="s">
        <v>402</v>
      </c>
      <c r="W1391" s="1251" t="s">
        <v>402</v>
      </c>
      <c r="X1391" s="1251" t="s">
        <v>2042</v>
      </c>
      <c r="Y1391" s="1251">
        <v>408</v>
      </c>
      <c r="Z1391" s="1251">
        <v>1</v>
      </c>
      <c r="AA1391" s="1251" t="b">
        <v>1</v>
      </c>
    </row>
    <row r="1392" spans="1:27" ht="12">
      <c r="A1392" s="1251">
        <v>25</v>
      </c>
      <c r="B1392" s="1251">
        <v>400</v>
      </c>
      <c r="C1392" s="1251" t="s">
        <v>1718</v>
      </c>
      <c r="D1392" s="1251">
        <v>420001</v>
      </c>
      <c r="E1392" s="1251" t="s">
        <v>1915</v>
      </c>
      <c r="F1392" s="1251">
        <v>2020</v>
      </c>
      <c r="G1392" s="1252">
        <v>-8.2599999999999998</v>
      </c>
      <c r="H1392" s="1252">
        <v>-16.920000000000002</v>
      </c>
      <c r="I1392" s="1252">
        <v>-27.699999999999999</v>
      </c>
      <c r="J1392" s="1252">
        <v>-53.399999999999999</v>
      </c>
      <c r="K1392" s="1252">
        <v>-82.989999999999995</v>
      </c>
      <c r="L1392" s="1252">
        <v>-103.97</v>
      </c>
      <c r="M1392" s="1252">
        <v>-153.08000000000001</v>
      </c>
      <c r="N1392" s="1252">
        <v>-195.74000000000001</v>
      </c>
      <c r="O1392" s="1252">
        <v>-229.75</v>
      </c>
      <c r="P1392" s="1252">
        <v>-270.61000000000001</v>
      </c>
      <c r="Q1392" s="1252">
        <v>-346.42000000000002</v>
      </c>
      <c r="R1392" s="1252">
        <v>-247.09999999999999</v>
      </c>
      <c r="S1392" s="1252">
        <v>-1735.9400000000001</v>
      </c>
      <c r="T1392" s="1252">
        <v>0</v>
      </c>
      <c r="U1392" s="1251" t="s">
        <v>116</v>
      </c>
      <c r="V1392" s="1251" t="s">
        <v>1916</v>
      </c>
      <c r="W1392" s="1251" t="s">
        <v>416</v>
      </c>
      <c r="X1392" s="1251" t="s">
        <v>2042</v>
      </c>
      <c r="Y1392" s="1251">
        <v>420</v>
      </c>
      <c r="Z1392" s="1251">
        <v>0</v>
      </c>
      <c r="AA1392" s="1251" t="b">
        <v>1</v>
      </c>
    </row>
    <row r="1393" spans="1:27" ht="12">
      <c r="A1393" s="1251">
        <v>25</v>
      </c>
      <c r="B1393" s="1251">
        <v>400</v>
      </c>
      <c r="C1393" s="1251" t="s">
        <v>1718</v>
      </c>
      <c r="D1393" s="1251">
        <v>420002</v>
      </c>
      <c r="E1393" s="1251" t="s">
        <v>1917</v>
      </c>
      <c r="F1393" s="1251">
        <v>2020</v>
      </c>
      <c r="G1393" s="1252">
        <v>-24.280000000000001</v>
      </c>
      <c r="H1393" s="1252">
        <v>-49.759999999999998</v>
      </c>
      <c r="I1393" s="1252">
        <v>-81.439999999999998</v>
      </c>
      <c r="J1393" s="1252">
        <v>-157.03999999999999</v>
      </c>
      <c r="K1393" s="1252">
        <v>-244.05000000000001</v>
      </c>
      <c r="L1393" s="1252">
        <v>-305.70999999999998</v>
      </c>
      <c r="M1393" s="1252">
        <v>-450.16000000000003</v>
      </c>
      <c r="N1393" s="1252">
        <v>-575.57000000000005</v>
      </c>
      <c r="O1393" s="1252">
        <v>-675.57000000000005</v>
      </c>
      <c r="P1393" s="1252">
        <v>-795.73000000000002</v>
      </c>
      <c r="Q1393" s="1252">
        <v>-1018.6900000000001</v>
      </c>
      <c r="R1393" s="1252">
        <v>-726.58000000000004</v>
      </c>
      <c r="S1393" s="1252">
        <v>-5104.5799999999999</v>
      </c>
      <c r="T1393" s="1252">
        <v>0</v>
      </c>
      <c r="U1393" s="1251" t="s">
        <v>116</v>
      </c>
      <c r="V1393" s="1251" t="s">
        <v>1916</v>
      </c>
      <c r="W1393" s="1251" t="s">
        <v>416</v>
      </c>
      <c r="X1393" s="1251" t="s">
        <v>2042</v>
      </c>
      <c r="Y1393" s="1251">
        <v>420</v>
      </c>
      <c r="Z1393" s="1251">
        <v>0</v>
      </c>
      <c r="AA1393" s="1251" t="b">
        <v>1</v>
      </c>
    </row>
    <row r="1394" spans="1:27" ht="12">
      <c r="A1394" s="1251">
        <v>25</v>
      </c>
      <c r="B1394" s="1251">
        <v>400</v>
      </c>
      <c r="C1394" s="1251" t="s">
        <v>1718</v>
      </c>
      <c r="D1394" s="1251">
        <v>421030</v>
      </c>
      <c r="E1394" s="1251" t="s">
        <v>504</v>
      </c>
      <c r="F1394" s="1251">
        <v>2020</v>
      </c>
      <c r="G1394" s="1252">
        <v>-1400.1800000000001</v>
      </c>
      <c r="H1394" s="1252">
        <v>-1400.1800000000001</v>
      </c>
      <c r="I1394" s="1252">
        <v>-1400.1800000000001</v>
      </c>
      <c r="J1394" s="1252">
        <v>-1400.1800000000001</v>
      </c>
      <c r="K1394" s="1252">
        <v>-1400.1800000000001</v>
      </c>
      <c r="L1394" s="1252">
        <v>-1400.1800000000001</v>
      </c>
      <c r="M1394" s="1252">
        <v>-1400.1800000000001</v>
      </c>
      <c r="N1394" s="1252">
        <v>-1400.1800000000001</v>
      </c>
      <c r="O1394" s="1252">
        <v>-1400.1800000000001</v>
      </c>
      <c r="P1394" s="1252">
        <v>-1400.1800000000001</v>
      </c>
      <c r="Q1394" s="1252">
        <v>-1400.1800000000001</v>
      </c>
      <c r="R1394" s="1252">
        <v>-1400.1800000000001</v>
      </c>
      <c r="S1394" s="1252">
        <v>-16802.16</v>
      </c>
      <c r="T1394" s="1252">
        <v>0</v>
      </c>
      <c r="U1394" s="1251" t="s">
        <v>116</v>
      </c>
      <c r="V1394" s="1251" t="s">
        <v>1286</v>
      </c>
      <c r="W1394" s="1251" t="s">
        <v>408</v>
      </c>
      <c r="X1394" s="1251" t="s">
        <v>2042</v>
      </c>
      <c r="Y1394" s="1251">
        <v>421</v>
      </c>
      <c r="Z1394" s="1251">
        <v>0</v>
      </c>
      <c r="AA1394" s="1251" t="b">
        <v>1</v>
      </c>
    </row>
    <row r="1395" spans="1:27" ht="12">
      <c r="A1395" s="1251">
        <v>25</v>
      </c>
      <c r="B1395" s="1251">
        <v>400</v>
      </c>
      <c r="C1395" s="1251" t="s">
        <v>1718</v>
      </c>
      <c r="D1395" s="1251">
        <v>427400</v>
      </c>
      <c r="E1395" s="1251" t="s">
        <v>1919</v>
      </c>
      <c r="F1395" s="1251">
        <v>2020</v>
      </c>
      <c r="G1395" s="1252">
        <v>24.59</v>
      </c>
      <c r="H1395" s="1252">
        <v>24.800000000000001</v>
      </c>
      <c r="I1395" s="1252">
        <v>23.52</v>
      </c>
      <c r="J1395" s="1252">
        <v>24.52</v>
      </c>
      <c r="K1395" s="1252">
        <v>22.469999999999999</v>
      </c>
      <c r="L1395" s="1252">
        <v>26.260000000000002</v>
      </c>
      <c r="M1395" s="1252">
        <v>22.559999999999999</v>
      </c>
      <c r="N1395" s="1252">
        <v>25.420000000000002</v>
      </c>
      <c r="O1395" s="1252">
        <v>23.91</v>
      </c>
      <c r="P1395" s="1252">
        <v>21.780000000000001</v>
      </c>
      <c r="Q1395" s="1252">
        <v>22.530000000000001</v>
      </c>
      <c r="R1395" s="1252">
        <v>22.09</v>
      </c>
      <c r="S1395" s="1252">
        <v>284.44999999999999</v>
      </c>
      <c r="T1395" s="1252">
        <v>0</v>
      </c>
      <c r="U1395" s="1251" t="s">
        <v>116</v>
      </c>
      <c r="V1395" s="1251" t="s">
        <v>1916</v>
      </c>
      <c r="W1395" s="1251" t="s">
        <v>1038</v>
      </c>
      <c r="X1395" s="1251" t="s">
        <v>2042</v>
      </c>
      <c r="Y1395" s="1251">
        <v>427</v>
      </c>
      <c r="Z1395" s="1251">
        <v>4</v>
      </c>
      <c r="AA1395" s="1251" t="b">
        <v>1</v>
      </c>
    </row>
    <row r="1396" spans="1:29" ht="12">
      <c r="A1396" s="1251">
        <v>25</v>
      </c>
      <c r="B1396" s="1251">
        <v>400</v>
      </c>
      <c r="C1396" s="1251" t="s">
        <v>1718</v>
      </c>
      <c r="D1396" s="1251">
        <v>461100</v>
      </c>
      <c r="E1396" s="1251" t="s">
        <v>1922</v>
      </c>
      <c r="F1396" s="1251">
        <v>2020</v>
      </c>
      <c r="G1396" s="1252">
        <v>-205183.60000000001</v>
      </c>
      <c r="H1396" s="1252">
        <v>-182064.19</v>
      </c>
      <c r="I1396" s="1252">
        <v>-203570</v>
      </c>
      <c r="J1396" s="1252">
        <v>-214835.79999999999</v>
      </c>
      <c r="K1396" s="1252">
        <v>-225645.29999999999</v>
      </c>
      <c r="L1396" s="1252">
        <v>-308927.41999999998</v>
      </c>
      <c r="M1396" s="1252">
        <v>-330049.59000000003</v>
      </c>
      <c r="N1396" s="1252">
        <v>-279621.12</v>
      </c>
      <c r="O1396" s="1252">
        <v>-248368.85000000001</v>
      </c>
      <c r="P1396" s="1252">
        <v>-224771.92999999999</v>
      </c>
      <c r="Q1396" s="1252">
        <v>-197092.95999999999</v>
      </c>
      <c r="R1396" s="1252">
        <v>-199759.95999999999</v>
      </c>
      <c r="S1396" s="1252">
        <v>-2819890.7200000002</v>
      </c>
      <c r="T1396" s="1252">
        <v>0</v>
      </c>
      <c r="U1396" s="1251" t="s">
        <v>116</v>
      </c>
      <c r="V1396" s="1251" t="s">
        <v>1286</v>
      </c>
      <c r="W1396" s="1251" t="s">
        <v>393</v>
      </c>
      <c r="X1396" s="1251" t="s">
        <v>2042</v>
      </c>
      <c r="Y1396" s="1251">
        <v>461</v>
      </c>
      <c r="Z1396" s="1251">
        <v>1</v>
      </c>
      <c r="AA1396" s="1251" t="b">
        <v>1</v>
      </c>
      <c r="AC1396" s="1251" t="s">
        <v>1921</v>
      </c>
    </row>
    <row r="1397" spans="1:29" ht="12">
      <c r="A1397" s="1251">
        <v>25</v>
      </c>
      <c r="B1397" s="1251">
        <v>400</v>
      </c>
      <c r="C1397" s="1251" t="s">
        <v>1718</v>
      </c>
      <c r="D1397" s="1251">
        <v>461200</v>
      </c>
      <c r="E1397" s="1251" t="s">
        <v>1923</v>
      </c>
      <c r="F1397" s="1251">
        <v>2020</v>
      </c>
      <c r="G1397" s="1252">
        <v>-15078.74</v>
      </c>
      <c r="H1397" s="1252">
        <v>-13060.530000000001</v>
      </c>
      <c r="I1397" s="1252">
        <v>-16778.950000000001</v>
      </c>
      <c r="J1397" s="1252">
        <v>-13868.33</v>
      </c>
      <c r="K1397" s="1252">
        <v>-10211.049999999999</v>
      </c>
      <c r="L1397" s="1252">
        <v>-17254.84</v>
      </c>
      <c r="M1397" s="1252">
        <v>-17501.470000000001</v>
      </c>
      <c r="N1397" s="1252">
        <v>-19174.400000000001</v>
      </c>
      <c r="O1397" s="1252">
        <v>-16391.779999999999</v>
      </c>
      <c r="P1397" s="1252">
        <v>-18789.369999999999</v>
      </c>
      <c r="Q1397" s="1252">
        <v>-15618.120000000001</v>
      </c>
      <c r="R1397" s="1252">
        <v>-13439.4</v>
      </c>
      <c r="S1397" s="1252">
        <v>-187166.97999999998</v>
      </c>
      <c r="T1397" s="1252">
        <v>0</v>
      </c>
      <c r="U1397" s="1251" t="s">
        <v>116</v>
      </c>
      <c r="V1397" s="1251" t="s">
        <v>1286</v>
      </c>
      <c r="W1397" s="1251" t="s">
        <v>393</v>
      </c>
      <c r="X1397" s="1251" t="s">
        <v>2042</v>
      </c>
      <c r="Y1397" s="1251">
        <v>461</v>
      </c>
      <c r="Z1397" s="1251">
        <v>2</v>
      </c>
      <c r="AA1397" s="1251" t="b">
        <v>1</v>
      </c>
      <c r="AC1397" s="1251" t="s">
        <v>1921</v>
      </c>
    </row>
    <row r="1398" spans="1:29" ht="12">
      <c r="A1398" s="1251">
        <v>25</v>
      </c>
      <c r="B1398" s="1251">
        <v>400</v>
      </c>
      <c r="C1398" s="1251" t="s">
        <v>1718</v>
      </c>
      <c r="D1398" s="1251">
        <v>461400</v>
      </c>
      <c r="E1398" s="1251" t="s">
        <v>1925</v>
      </c>
      <c r="F1398" s="1251">
        <v>2020</v>
      </c>
      <c r="G1398" s="1252">
        <v>-1825.24</v>
      </c>
      <c r="H1398" s="1252">
        <v>-2202.7800000000002</v>
      </c>
      <c r="I1398" s="1252">
        <v>-2160.7399999999998</v>
      </c>
      <c r="J1398" s="1252">
        <v>-1252.3099999999999</v>
      </c>
      <c r="K1398" s="1252">
        <v>-1381.4100000000001</v>
      </c>
      <c r="L1398" s="1252">
        <v>-1556.2</v>
      </c>
      <c r="M1398" s="1252">
        <v>-1789.1300000000001</v>
      </c>
      <c r="N1398" s="1252">
        <v>-1474.95</v>
      </c>
      <c r="O1398" s="1252">
        <v>-1696.8800000000001</v>
      </c>
      <c r="P1398" s="1252">
        <v>-1740.77</v>
      </c>
      <c r="Q1398" s="1252">
        <v>-1605.26</v>
      </c>
      <c r="R1398" s="1252">
        <v>-1691.78</v>
      </c>
      <c r="S1398" s="1252">
        <v>-20377.450000000001</v>
      </c>
      <c r="T1398" s="1252">
        <v>0</v>
      </c>
      <c r="U1398" s="1251" t="s">
        <v>116</v>
      </c>
      <c r="V1398" s="1251" t="s">
        <v>1286</v>
      </c>
      <c r="W1398" s="1251" t="s">
        <v>393</v>
      </c>
      <c r="X1398" s="1251" t="s">
        <v>2042</v>
      </c>
      <c r="Y1398" s="1251">
        <v>461</v>
      </c>
      <c r="Z1398" s="1251">
        <v>4</v>
      </c>
      <c r="AA1398" s="1251" t="b">
        <v>1</v>
      </c>
      <c r="AC1398" s="1251" t="s">
        <v>1921</v>
      </c>
    </row>
    <row r="1399" spans="1:29" ht="12">
      <c r="A1399" s="1251">
        <v>25</v>
      </c>
      <c r="B1399" s="1251">
        <v>400</v>
      </c>
      <c r="C1399" s="1251" t="s">
        <v>1718</v>
      </c>
      <c r="D1399" s="1251">
        <v>461605</v>
      </c>
      <c r="E1399" s="1251" t="s">
        <v>1926</v>
      </c>
      <c r="F1399" s="1251">
        <v>2020</v>
      </c>
      <c r="G1399" s="1252">
        <v>0</v>
      </c>
      <c r="H1399" s="1252">
        <v>0</v>
      </c>
      <c r="I1399" s="1252">
        <v>0</v>
      </c>
      <c r="J1399" s="1252">
        <v>0</v>
      </c>
      <c r="K1399" s="1252">
        <v>0</v>
      </c>
      <c r="L1399" s="1252">
        <v>-1757.0999999999999</v>
      </c>
      <c r="M1399" s="1252">
        <v>-277.66000000000003</v>
      </c>
      <c r="N1399" s="1252">
        <v>-453.16000000000003</v>
      </c>
      <c r="O1399" s="1252">
        <v>-275.72000000000003</v>
      </c>
      <c r="P1399" s="1252">
        <v>-206.56999999999999</v>
      </c>
      <c r="Q1399" s="1252">
        <v>0</v>
      </c>
      <c r="R1399" s="1252">
        <v>0</v>
      </c>
      <c r="S1399" s="1252">
        <v>-2970.2100000000005</v>
      </c>
      <c r="T1399" s="1252">
        <v>0</v>
      </c>
      <c r="U1399" s="1251" t="s">
        <v>116</v>
      </c>
      <c r="V1399" s="1251" t="s">
        <v>1286</v>
      </c>
      <c r="W1399" s="1251" t="s">
        <v>393</v>
      </c>
      <c r="X1399" s="1251" t="s">
        <v>2042</v>
      </c>
      <c r="Y1399" s="1251">
        <v>461</v>
      </c>
      <c r="Z1399" s="1251">
        <v>6</v>
      </c>
      <c r="AA1399" s="1251" t="b">
        <v>1</v>
      </c>
      <c r="AC1399" s="1251" t="s">
        <v>1921</v>
      </c>
    </row>
    <row r="1400" spans="1:29" ht="12">
      <c r="A1400" s="1251">
        <v>25</v>
      </c>
      <c r="B1400" s="1251">
        <v>400</v>
      </c>
      <c r="C1400" s="1251" t="s">
        <v>1718</v>
      </c>
      <c r="D1400" s="1251">
        <v>462100</v>
      </c>
      <c r="E1400" s="1251" t="s">
        <v>720</v>
      </c>
      <c r="F1400" s="1251">
        <v>2020</v>
      </c>
      <c r="G1400" s="1252">
        <v>-5567.7700000000004</v>
      </c>
      <c r="H1400" s="1252">
        <v>-5567.7700000000004</v>
      </c>
      <c r="I1400" s="1252">
        <v>-6335.7399999999998</v>
      </c>
      <c r="J1400" s="1252">
        <v>-5375.7700000000004</v>
      </c>
      <c r="K1400" s="1252">
        <v>-5759.7600000000002</v>
      </c>
      <c r="L1400" s="1252">
        <v>-6143.75</v>
      </c>
      <c r="M1400" s="1252">
        <v>-5375.7700000000004</v>
      </c>
      <c r="N1400" s="1252">
        <v>-5951.75</v>
      </c>
      <c r="O1400" s="1252">
        <v>-5375.7799999999997</v>
      </c>
      <c r="P1400" s="1252">
        <v>-6143.7399999999998</v>
      </c>
      <c r="Q1400" s="1252">
        <v>-4991.8000000000002</v>
      </c>
      <c r="R1400" s="1252">
        <v>-6335.7299999999996</v>
      </c>
      <c r="S1400" s="1252">
        <v>-68925.130000000005</v>
      </c>
      <c r="T1400" s="1252">
        <v>0</v>
      </c>
      <c r="U1400" s="1251" t="s">
        <v>116</v>
      </c>
      <c r="V1400" s="1251" t="s">
        <v>1286</v>
      </c>
      <c r="W1400" s="1251" t="s">
        <v>393</v>
      </c>
      <c r="X1400" s="1251" t="s">
        <v>2042</v>
      </c>
      <c r="Y1400" s="1251">
        <v>462</v>
      </c>
      <c r="Z1400" s="1251">
        <v>1</v>
      </c>
      <c r="AA1400" s="1251" t="b">
        <v>1</v>
      </c>
      <c r="AC1400" s="1251" t="s">
        <v>2078</v>
      </c>
    </row>
    <row r="1401" spans="1:29" ht="12">
      <c r="A1401" s="1251">
        <v>25</v>
      </c>
      <c r="B1401" s="1251">
        <v>400</v>
      </c>
      <c r="C1401" s="1251" t="s">
        <v>1718</v>
      </c>
      <c r="D1401" s="1251">
        <v>462200</v>
      </c>
      <c r="E1401" s="1251" t="s">
        <v>712</v>
      </c>
      <c r="F1401" s="1251">
        <v>2020</v>
      </c>
      <c r="G1401" s="1252">
        <v>-4068.9299999999998</v>
      </c>
      <c r="H1401" s="1252">
        <v>-4068.98</v>
      </c>
      <c r="I1401" s="1252">
        <v>-5005.0200000000004</v>
      </c>
      <c r="J1401" s="1252">
        <v>-4228.5500000000002</v>
      </c>
      <c r="K1401" s="1252">
        <v>-4530.5799999999999</v>
      </c>
      <c r="L1401" s="1252">
        <v>-4832.6099999999997</v>
      </c>
      <c r="M1401" s="1252">
        <v>-4228.5500000000002</v>
      </c>
      <c r="N1401" s="1252">
        <v>-4681.6199999999999</v>
      </c>
      <c r="O1401" s="1252">
        <v>-4228.5500000000002</v>
      </c>
      <c r="P1401" s="1252">
        <v>-4832.6099999999997</v>
      </c>
      <c r="Q1401" s="1252">
        <v>-3926.5300000000002</v>
      </c>
      <c r="R1401" s="1252">
        <v>-4983.5900000000001</v>
      </c>
      <c r="S1401" s="1252">
        <v>-53616.119999999995</v>
      </c>
      <c r="T1401" s="1252">
        <v>0</v>
      </c>
      <c r="U1401" s="1251" t="s">
        <v>116</v>
      </c>
      <c r="V1401" s="1251" t="s">
        <v>1286</v>
      </c>
      <c r="W1401" s="1251" t="s">
        <v>393</v>
      </c>
      <c r="X1401" s="1251" t="s">
        <v>2042</v>
      </c>
      <c r="Y1401" s="1251">
        <v>462</v>
      </c>
      <c r="Z1401" s="1251">
        <v>2</v>
      </c>
      <c r="AA1401" s="1251" t="b">
        <v>1</v>
      </c>
      <c r="AC1401" s="1251" t="s">
        <v>648</v>
      </c>
    </row>
    <row r="1402" spans="1:29" ht="12">
      <c r="A1402" s="1251">
        <v>25</v>
      </c>
      <c r="B1402" s="1251">
        <v>400</v>
      </c>
      <c r="C1402" s="1251" t="s">
        <v>1718</v>
      </c>
      <c r="D1402" s="1251">
        <v>471010</v>
      </c>
      <c r="E1402" s="1251" t="s">
        <v>1928</v>
      </c>
      <c r="F1402" s="1251">
        <v>2020</v>
      </c>
      <c r="G1402" s="1252">
        <v>-450</v>
      </c>
      <c r="H1402" s="1252">
        <v>-1200</v>
      </c>
      <c r="I1402" s="1252">
        <v>-150</v>
      </c>
      <c r="J1402" s="1252">
        <v>0</v>
      </c>
      <c r="K1402" s="1252">
        <v>0</v>
      </c>
      <c r="L1402" s="1252">
        <v>0</v>
      </c>
      <c r="M1402" s="1252">
        <v>0</v>
      </c>
      <c r="N1402" s="1252">
        <v>0</v>
      </c>
      <c r="O1402" s="1252">
        <v>0</v>
      </c>
      <c r="P1402" s="1252">
        <v>50</v>
      </c>
      <c r="Q1402" s="1252">
        <v>0</v>
      </c>
      <c r="R1402" s="1252">
        <v>0</v>
      </c>
      <c r="S1402" s="1252">
        <v>-1750</v>
      </c>
      <c r="T1402" s="1252">
        <v>0</v>
      </c>
      <c r="U1402" s="1251" t="s">
        <v>116</v>
      </c>
      <c r="V1402" s="1251" t="s">
        <v>1286</v>
      </c>
      <c r="W1402" s="1251" t="s">
        <v>393</v>
      </c>
      <c r="X1402" s="1251" t="s">
        <v>2042</v>
      </c>
      <c r="Y1402" s="1251">
        <v>471</v>
      </c>
      <c r="Z1402" s="1251">
        <v>0</v>
      </c>
      <c r="AA1402" s="1251" t="b">
        <v>1</v>
      </c>
      <c r="AC1402" s="1251" t="s">
        <v>651</v>
      </c>
    </row>
    <row r="1403" spans="1:29" ht="12">
      <c r="A1403" s="1251">
        <v>25</v>
      </c>
      <c r="B1403" s="1251">
        <v>400</v>
      </c>
      <c r="C1403" s="1251" t="s">
        <v>1718</v>
      </c>
      <c r="D1403" s="1251">
        <v>471100</v>
      </c>
      <c r="E1403" s="1251" t="s">
        <v>1929</v>
      </c>
      <c r="F1403" s="1251">
        <v>2020</v>
      </c>
      <c r="G1403" s="1252">
        <v>0</v>
      </c>
      <c r="H1403" s="1252">
        <v>0</v>
      </c>
      <c r="I1403" s="1252">
        <v>0</v>
      </c>
      <c r="J1403" s="1252">
        <v>0</v>
      </c>
      <c r="K1403" s="1252">
        <v>0</v>
      </c>
      <c r="L1403" s="1252">
        <v>0</v>
      </c>
      <c r="M1403" s="1252">
        <v>3.8199999999999998</v>
      </c>
      <c r="N1403" s="1252">
        <v>0</v>
      </c>
      <c r="O1403" s="1252">
        <v>53.350000000000001</v>
      </c>
      <c r="P1403" s="1252">
        <v>0</v>
      </c>
      <c r="Q1403" s="1252">
        <v>0</v>
      </c>
      <c r="R1403" s="1252">
        <v>0</v>
      </c>
      <c r="S1403" s="1252">
        <v>57.170000000000002</v>
      </c>
      <c r="T1403" s="1252">
        <v>0</v>
      </c>
      <c r="U1403" s="1251" t="s">
        <v>116</v>
      </c>
      <c r="V1403" s="1251" t="s">
        <v>1286</v>
      </c>
      <c r="W1403" s="1251" t="s">
        <v>393</v>
      </c>
      <c r="X1403" s="1251" t="s">
        <v>2042</v>
      </c>
      <c r="Y1403" s="1251">
        <v>471</v>
      </c>
      <c r="Z1403" s="1251">
        <v>1</v>
      </c>
      <c r="AA1403" s="1251" t="b">
        <v>1</v>
      </c>
      <c r="AC1403" s="1251" t="s">
        <v>189</v>
      </c>
    </row>
    <row r="1404" spans="1:27" ht="12">
      <c r="A1404" s="1251">
        <v>25</v>
      </c>
      <c r="B1404" s="1251">
        <v>400</v>
      </c>
      <c r="C1404" s="1251" t="s">
        <v>1718</v>
      </c>
      <c r="D1404" s="1251">
        <v>601310</v>
      </c>
      <c r="E1404" s="1251" t="s">
        <v>1934</v>
      </c>
      <c r="F1404" s="1251">
        <v>2020</v>
      </c>
      <c r="G1404" s="1252">
        <v>2277.8400000000001</v>
      </c>
      <c r="H1404" s="1252">
        <v>3452.52</v>
      </c>
      <c r="I1404" s="1252">
        <v>3380.6799999999998</v>
      </c>
      <c r="J1404" s="1252">
        <v>3315.96</v>
      </c>
      <c r="K1404" s="1252">
        <v>4911</v>
      </c>
      <c r="L1404" s="1252">
        <v>3250.0100000000002</v>
      </c>
      <c r="M1404" s="1252">
        <v>2924.7199999999998</v>
      </c>
      <c r="N1404" s="1252">
        <v>6188.1400000000003</v>
      </c>
      <c r="O1404" s="1252">
        <v>2752.0300000000002</v>
      </c>
      <c r="P1404" s="1252">
        <v>3287.3000000000002</v>
      </c>
      <c r="Q1404" s="1252">
        <v>3548.3299999999999</v>
      </c>
      <c r="R1404" s="1252">
        <v>2511.0900000000001</v>
      </c>
      <c r="S1404" s="1252">
        <v>41799.62000000001</v>
      </c>
      <c r="T1404" s="1252">
        <v>0</v>
      </c>
      <c r="U1404" s="1251" t="s">
        <v>116</v>
      </c>
      <c r="V1404" s="1251" t="s">
        <v>397</v>
      </c>
      <c r="W1404" s="1251" t="s">
        <v>1931</v>
      </c>
      <c r="X1404" s="1251" t="s">
        <v>2042</v>
      </c>
      <c r="Y1404" s="1251">
        <v>601</v>
      </c>
      <c r="Z1404" s="1251">
        <v>3</v>
      </c>
      <c r="AA1404" s="1251" t="b">
        <v>1</v>
      </c>
    </row>
    <row r="1405" spans="1:27" ht="12">
      <c r="A1405" s="1251">
        <v>25</v>
      </c>
      <c r="B1405" s="1251">
        <v>400</v>
      </c>
      <c r="C1405" s="1251" t="s">
        <v>1718</v>
      </c>
      <c r="D1405" s="1251">
        <v>601319</v>
      </c>
      <c r="E1405" s="1251" t="s">
        <v>1935</v>
      </c>
      <c r="F1405" s="1251">
        <v>2020</v>
      </c>
      <c r="G1405" s="1252">
        <v>1232.28</v>
      </c>
      <c r="H1405" s="1252">
        <v>716.94000000000005</v>
      </c>
      <c r="I1405" s="1252">
        <v>716.94000000000005</v>
      </c>
      <c r="J1405" s="1252">
        <v>716.94000000000005</v>
      </c>
      <c r="K1405" s="1252">
        <v>1280.25</v>
      </c>
      <c r="L1405" s="1252">
        <v>746.98000000000002</v>
      </c>
      <c r="M1405" s="1252">
        <v>1184.1400000000001</v>
      </c>
      <c r="N1405" s="1252">
        <v>746.98000000000002</v>
      </c>
      <c r="O1405" s="1252">
        <v>970.72000000000003</v>
      </c>
      <c r="P1405" s="1252">
        <v>1362.27</v>
      </c>
      <c r="Q1405" s="1252">
        <v>2721.96</v>
      </c>
      <c r="R1405" s="1252">
        <v>1956.9200000000001</v>
      </c>
      <c r="S1405" s="1252">
        <v>14353.320000000002</v>
      </c>
      <c r="T1405" s="1252">
        <v>0</v>
      </c>
      <c r="U1405" s="1251" t="s">
        <v>116</v>
      </c>
      <c r="V1405" s="1251" t="s">
        <v>397</v>
      </c>
      <c r="W1405" s="1251" t="s">
        <v>1933</v>
      </c>
      <c r="X1405" s="1251" t="s">
        <v>2042</v>
      </c>
      <c r="Y1405" s="1251">
        <v>601</v>
      </c>
      <c r="Z1405" s="1251">
        <v>3</v>
      </c>
      <c r="AA1405" s="1251" t="b">
        <v>1</v>
      </c>
    </row>
    <row r="1406" spans="1:27" ht="12">
      <c r="A1406" s="1251">
        <v>25</v>
      </c>
      <c r="B1406" s="1251">
        <v>400</v>
      </c>
      <c r="C1406" s="1251" t="s">
        <v>1718</v>
      </c>
      <c r="D1406" s="1251">
        <v>601410</v>
      </c>
      <c r="E1406" s="1251" t="s">
        <v>1936</v>
      </c>
      <c r="F1406" s="1251">
        <v>2020</v>
      </c>
      <c r="G1406" s="1252">
        <v>3434.7199999999998</v>
      </c>
      <c r="H1406" s="1252">
        <v>2892.04</v>
      </c>
      <c r="I1406" s="1252">
        <v>1831.9200000000001</v>
      </c>
      <c r="J1406" s="1252">
        <v>3070.1799999999998</v>
      </c>
      <c r="K1406" s="1252">
        <v>3756.54</v>
      </c>
      <c r="L1406" s="1252">
        <v>2768.1300000000001</v>
      </c>
      <c r="M1406" s="1252">
        <v>2671.7399999999998</v>
      </c>
      <c r="N1406" s="1252">
        <v>3034.3200000000002</v>
      </c>
      <c r="O1406" s="1252">
        <v>2356.77</v>
      </c>
      <c r="P1406" s="1252">
        <v>2768.1300000000001</v>
      </c>
      <c r="Q1406" s="1252">
        <v>3178.3200000000002</v>
      </c>
      <c r="R1406" s="1252">
        <v>2592</v>
      </c>
      <c r="S1406" s="1252">
        <v>34354.810000000005</v>
      </c>
      <c r="T1406" s="1252">
        <v>0</v>
      </c>
      <c r="U1406" s="1251" t="s">
        <v>116</v>
      </c>
      <c r="V1406" s="1251" t="s">
        <v>397</v>
      </c>
      <c r="W1406" s="1251" t="s">
        <v>1931</v>
      </c>
      <c r="X1406" s="1251" t="s">
        <v>2042</v>
      </c>
      <c r="Y1406" s="1251">
        <v>601</v>
      </c>
      <c r="Z1406" s="1251">
        <v>4</v>
      </c>
      <c r="AA1406" s="1251" t="b">
        <v>1</v>
      </c>
    </row>
    <row r="1407" spans="1:27" ht="12">
      <c r="A1407" s="1251">
        <v>25</v>
      </c>
      <c r="B1407" s="1251">
        <v>400</v>
      </c>
      <c r="C1407" s="1251" t="s">
        <v>1718</v>
      </c>
      <c r="D1407" s="1251">
        <v>601419</v>
      </c>
      <c r="E1407" s="1251" t="s">
        <v>2044</v>
      </c>
      <c r="F1407" s="1251">
        <v>2020</v>
      </c>
      <c r="G1407" s="1252">
        <v>1253.6400000000001</v>
      </c>
      <c r="H1407" s="1252">
        <v>996.87</v>
      </c>
      <c r="I1407" s="1252">
        <v>287.36000000000001</v>
      </c>
      <c r="J1407" s="1252">
        <v>4163.0699999999997</v>
      </c>
      <c r="K1407" s="1252">
        <v>1499.9100000000001</v>
      </c>
      <c r="L1407" s="1252">
        <v>1024.0999999999999</v>
      </c>
      <c r="M1407" s="1252">
        <v>1204.1900000000001</v>
      </c>
      <c r="N1407" s="1252">
        <v>652.58000000000004</v>
      </c>
      <c r="O1407" s="1252">
        <v>737.34000000000003</v>
      </c>
      <c r="P1407" s="1252">
        <v>3484.3600000000001</v>
      </c>
      <c r="Q1407" s="1252">
        <v>4655.8699999999999</v>
      </c>
      <c r="R1407" s="1252">
        <v>2210.0799999999999</v>
      </c>
      <c r="S1407" s="1252">
        <v>22169.370000000003</v>
      </c>
      <c r="T1407" s="1252">
        <v>0</v>
      </c>
      <c r="U1407" s="1251" t="s">
        <v>116</v>
      </c>
      <c r="V1407" s="1251" t="s">
        <v>397</v>
      </c>
      <c r="W1407" s="1251" t="s">
        <v>1933</v>
      </c>
      <c r="X1407" s="1251" t="s">
        <v>2042</v>
      </c>
      <c r="Y1407" s="1251">
        <v>601</v>
      </c>
      <c r="Z1407" s="1251">
        <v>4</v>
      </c>
      <c r="AA1407" s="1251" t="b">
        <v>1</v>
      </c>
    </row>
    <row r="1408" spans="1:27" ht="12">
      <c r="A1408" s="1251">
        <v>25</v>
      </c>
      <c r="B1408" s="1251">
        <v>400</v>
      </c>
      <c r="C1408" s="1251" t="s">
        <v>1718</v>
      </c>
      <c r="D1408" s="1251">
        <v>601510</v>
      </c>
      <c r="E1408" s="1251" t="s">
        <v>1937</v>
      </c>
      <c r="F1408" s="1251">
        <v>2020</v>
      </c>
      <c r="G1408" s="1252">
        <v>2835.0799999999999</v>
      </c>
      <c r="H1408" s="1252">
        <v>668.24000000000001</v>
      </c>
      <c r="I1408" s="1252">
        <v>1171.1199999999999</v>
      </c>
      <c r="J1408" s="1252">
        <v>1753.28</v>
      </c>
      <c r="K1408" s="1252">
        <v>4282.5600000000004</v>
      </c>
      <c r="L1408" s="1252">
        <v>2393.9699999999998</v>
      </c>
      <c r="M1408" s="1252">
        <v>2755.4699999999998</v>
      </c>
      <c r="N1408" s="1252">
        <v>2074.48</v>
      </c>
      <c r="O1408" s="1252">
        <v>3138.1399999999999</v>
      </c>
      <c r="P1408" s="1252">
        <v>2088.2399999999998</v>
      </c>
      <c r="Q1408" s="1252">
        <v>7133.9499999999998</v>
      </c>
      <c r="R1408" s="1252">
        <v>3515.0300000000002</v>
      </c>
      <c r="S1408" s="1252">
        <v>33809.559999999998</v>
      </c>
      <c r="T1408" s="1252">
        <v>0</v>
      </c>
      <c r="U1408" s="1251" t="s">
        <v>116</v>
      </c>
      <c r="V1408" s="1251" t="s">
        <v>397</v>
      </c>
      <c r="W1408" s="1251" t="s">
        <v>1931</v>
      </c>
      <c r="X1408" s="1251" t="s">
        <v>2042</v>
      </c>
      <c r="Y1408" s="1251">
        <v>601</v>
      </c>
      <c r="Z1408" s="1251">
        <v>5</v>
      </c>
      <c r="AA1408" s="1251" t="b">
        <v>1</v>
      </c>
    </row>
    <row r="1409" spans="1:27" ht="12">
      <c r="A1409" s="1251">
        <v>25</v>
      </c>
      <c r="B1409" s="1251">
        <v>400</v>
      </c>
      <c r="C1409" s="1251" t="s">
        <v>1718</v>
      </c>
      <c r="D1409" s="1251">
        <v>601519</v>
      </c>
      <c r="E1409" s="1251" t="s">
        <v>1938</v>
      </c>
      <c r="F1409" s="1251">
        <v>2020</v>
      </c>
      <c r="G1409" s="1252">
        <v>1471.26</v>
      </c>
      <c r="H1409" s="1252">
        <v>1471.26</v>
      </c>
      <c r="I1409" s="1252">
        <v>1471.26</v>
      </c>
      <c r="J1409" s="1252">
        <v>1471.26</v>
      </c>
      <c r="K1409" s="1252">
        <v>2206.8899999999999</v>
      </c>
      <c r="L1409" s="1252">
        <v>1515.6900000000001</v>
      </c>
      <c r="M1409" s="1252">
        <v>1530.0799999999999</v>
      </c>
      <c r="N1409" s="1252">
        <v>1522.3299999999999</v>
      </c>
      <c r="O1409" s="1252">
        <v>1530.0799999999999</v>
      </c>
      <c r="P1409" s="1252">
        <v>1697.8900000000001</v>
      </c>
      <c r="Q1409" s="1252">
        <v>2353.6399999999999</v>
      </c>
      <c r="R1409" s="1252">
        <v>1583.4300000000001</v>
      </c>
      <c r="S1409" s="1252">
        <v>19825.07</v>
      </c>
      <c r="T1409" s="1252">
        <v>0</v>
      </c>
      <c r="U1409" s="1251" t="s">
        <v>116</v>
      </c>
      <c r="V1409" s="1251" t="s">
        <v>397</v>
      </c>
      <c r="W1409" s="1251" t="s">
        <v>1933</v>
      </c>
      <c r="X1409" s="1251" t="s">
        <v>2042</v>
      </c>
      <c r="Y1409" s="1251">
        <v>601</v>
      </c>
      <c r="Z1409" s="1251">
        <v>5</v>
      </c>
      <c r="AA1409" s="1251" t="b">
        <v>1</v>
      </c>
    </row>
    <row r="1410" spans="1:27" ht="12">
      <c r="A1410" s="1251">
        <v>25</v>
      </c>
      <c r="B1410" s="1251">
        <v>400</v>
      </c>
      <c r="C1410" s="1251" t="s">
        <v>1718</v>
      </c>
      <c r="D1410" s="1251">
        <v>601610</v>
      </c>
      <c r="E1410" s="1251" t="s">
        <v>1939</v>
      </c>
      <c r="F1410" s="1251">
        <v>2020</v>
      </c>
      <c r="G1410" s="1252">
        <v>614.51999999999998</v>
      </c>
      <c r="H1410" s="1252">
        <v>0</v>
      </c>
      <c r="I1410" s="1252">
        <v>0</v>
      </c>
      <c r="J1410" s="1252">
        <v>1741.1400000000001</v>
      </c>
      <c r="K1410" s="1252">
        <v>2571.1799999999998</v>
      </c>
      <c r="L1410" s="1252">
        <v>2134.1999999999998</v>
      </c>
      <c r="M1410" s="1252">
        <v>1814.0699999999999</v>
      </c>
      <c r="N1410" s="1252">
        <v>2027.49</v>
      </c>
      <c r="O1410" s="1252">
        <v>355.69999999999999</v>
      </c>
      <c r="P1410" s="1252">
        <v>1067.0999999999999</v>
      </c>
      <c r="Q1410" s="1252">
        <v>1814.0699999999999</v>
      </c>
      <c r="R1410" s="1252">
        <v>0</v>
      </c>
      <c r="S1410" s="1252">
        <v>14139.470000000001</v>
      </c>
      <c r="T1410" s="1252">
        <v>0</v>
      </c>
      <c r="U1410" s="1251" t="s">
        <v>116</v>
      </c>
      <c r="V1410" s="1251" t="s">
        <v>397</v>
      </c>
      <c r="W1410" s="1251" t="s">
        <v>1931</v>
      </c>
      <c r="X1410" s="1251" t="s">
        <v>2042</v>
      </c>
      <c r="Y1410" s="1251">
        <v>601</v>
      </c>
      <c r="Z1410" s="1251">
        <v>6</v>
      </c>
      <c r="AA1410" s="1251" t="b">
        <v>1</v>
      </c>
    </row>
    <row r="1411" spans="1:27" ht="12">
      <c r="A1411" s="1251">
        <v>25</v>
      </c>
      <c r="B1411" s="1251">
        <v>400</v>
      </c>
      <c r="C1411" s="1251" t="s">
        <v>1718</v>
      </c>
      <c r="D1411" s="1251">
        <v>601619</v>
      </c>
      <c r="E1411" s="1251" t="s">
        <v>1940</v>
      </c>
      <c r="F1411" s="1251">
        <v>2020</v>
      </c>
      <c r="G1411" s="1252">
        <v>648.35000000000002</v>
      </c>
      <c r="H1411" s="1252">
        <v>555.07000000000005</v>
      </c>
      <c r="I1411" s="1252">
        <v>765.11000000000001</v>
      </c>
      <c r="J1411" s="1252">
        <v>138.27000000000001</v>
      </c>
      <c r="K1411" s="1252">
        <v>930.29999999999995</v>
      </c>
      <c r="L1411" s="1252">
        <v>0</v>
      </c>
      <c r="M1411" s="1252">
        <v>655.91999999999996</v>
      </c>
      <c r="N1411" s="1252">
        <v>1345.3599999999999</v>
      </c>
      <c r="O1411" s="1252">
        <v>2528.6900000000001</v>
      </c>
      <c r="P1411" s="1252">
        <v>2128.3299999999999</v>
      </c>
      <c r="Q1411" s="1252">
        <v>1129.3599999999999</v>
      </c>
      <c r="R1411" s="1252">
        <v>1852.71</v>
      </c>
      <c r="S1411" s="1252">
        <v>12677.470000000001</v>
      </c>
      <c r="T1411" s="1252">
        <v>0</v>
      </c>
      <c r="U1411" s="1251" t="s">
        <v>116</v>
      </c>
      <c r="V1411" s="1251" t="s">
        <v>397</v>
      </c>
      <c r="W1411" s="1251" t="s">
        <v>1933</v>
      </c>
      <c r="X1411" s="1251" t="s">
        <v>2042</v>
      </c>
      <c r="Y1411" s="1251">
        <v>601</v>
      </c>
      <c r="Z1411" s="1251">
        <v>6</v>
      </c>
      <c r="AA1411" s="1251" t="b">
        <v>1</v>
      </c>
    </row>
    <row r="1412" spans="1:27" ht="12">
      <c r="A1412" s="1251">
        <v>25</v>
      </c>
      <c r="B1412" s="1251">
        <v>400</v>
      </c>
      <c r="C1412" s="1251" t="s">
        <v>1718</v>
      </c>
      <c r="D1412" s="1251">
        <v>601710</v>
      </c>
      <c r="E1412" s="1251" t="s">
        <v>1941</v>
      </c>
      <c r="F1412" s="1251">
        <v>2020</v>
      </c>
      <c r="G1412" s="1252">
        <v>1132</v>
      </c>
      <c r="H1412" s="1252">
        <v>1730.5</v>
      </c>
      <c r="I1412" s="1252">
        <v>2359.5799999999999</v>
      </c>
      <c r="J1412" s="1252">
        <v>431.04000000000002</v>
      </c>
      <c r="K1412" s="1252">
        <v>1167.9200000000001</v>
      </c>
      <c r="L1412" s="1252">
        <v>874</v>
      </c>
      <c r="M1412" s="1252">
        <v>1023.16</v>
      </c>
      <c r="N1412" s="1252">
        <v>932.25</v>
      </c>
      <c r="O1412" s="1252">
        <v>2511.9400000000001</v>
      </c>
      <c r="P1412" s="1252">
        <v>1440</v>
      </c>
      <c r="Q1412" s="1252">
        <v>804.89999999999998</v>
      </c>
      <c r="R1412" s="1252">
        <v>2645.6199999999999</v>
      </c>
      <c r="S1412" s="1252">
        <v>17052.91</v>
      </c>
      <c r="T1412" s="1252">
        <v>0</v>
      </c>
      <c r="U1412" s="1251" t="s">
        <v>116</v>
      </c>
      <c r="V1412" s="1251" t="s">
        <v>397</v>
      </c>
      <c r="W1412" s="1251" t="s">
        <v>1931</v>
      </c>
      <c r="X1412" s="1251" t="s">
        <v>2042</v>
      </c>
      <c r="Y1412" s="1251">
        <v>601</v>
      </c>
      <c r="Z1412" s="1251">
        <v>7</v>
      </c>
      <c r="AA1412" s="1251" t="b">
        <v>1</v>
      </c>
    </row>
    <row r="1413" spans="1:27" ht="12">
      <c r="A1413" s="1251">
        <v>25</v>
      </c>
      <c r="B1413" s="1251">
        <v>400</v>
      </c>
      <c r="C1413" s="1251" t="s">
        <v>1718</v>
      </c>
      <c r="D1413" s="1251">
        <v>601719</v>
      </c>
      <c r="E1413" s="1251" t="s">
        <v>1942</v>
      </c>
      <c r="F1413" s="1251">
        <v>2020</v>
      </c>
      <c r="G1413" s="1252">
        <v>1785.5999999999999</v>
      </c>
      <c r="H1413" s="1252">
        <v>1805.1199999999999</v>
      </c>
      <c r="I1413" s="1252">
        <v>353.79000000000002</v>
      </c>
      <c r="J1413" s="1252">
        <v>1510.7</v>
      </c>
      <c r="K1413" s="1252">
        <v>477.95999999999998</v>
      </c>
      <c r="L1413" s="1252">
        <v>998.05999999999995</v>
      </c>
      <c r="M1413" s="1252">
        <v>1242.2</v>
      </c>
      <c r="N1413" s="1252">
        <v>144.06</v>
      </c>
      <c r="O1413" s="1252">
        <v>302.05000000000001</v>
      </c>
      <c r="P1413" s="1252">
        <v>151.02000000000001</v>
      </c>
      <c r="Q1413" s="1252">
        <v>213.41999999999999</v>
      </c>
      <c r="R1413" s="1252">
        <v>1806.6099999999999</v>
      </c>
      <c r="S1413" s="1252">
        <v>10790.59</v>
      </c>
      <c r="T1413" s="1252">
        <v>0</v>
      </c>
      <c r="U1413" s="1251" t="s">
        <v>116</v>
      </c>
      <c r="V1413" s="1251" t="s">
        <v>397</v>
      </c>
      <c r="W1413" s="1251" t="s">
        <v>1933</v>
      </c>
      <c r="X1413" s="1251" t="s">
        <v>2042</v>
      </c>
      <c r="Y1413" s="1251">
        <v>601</v>
      </c>
      <c r="Z1413" s="1251">
        <v>7</v>
      </c>
      <c r="AA1413" s="1251" t="b">
        <v>1</v>
      </c>
    </row>
    <row r="1414" spans="1:27" ht="12">
      <c r="A1414" s="1251">
        <v>25</v>
      </c>
      <c r="B1414" s="1251">
        <v>400</v>
      </c>
      <c r="C1414" s="1251" t="s">
        <v>1718</v>
      </c>
      <c r="D1414" s="1251">
        <v>601810</v>
      </c>
      <c r="E1414" s="1251" t="s">
        <v>1943</v>
      </c>
      <c r="F1414" s="1251">
        <v>2020</v>
      </c>
      <c r="G1414" s="1252">
        <v>1577.27</v>
      </c>
      <c r="H1414" s="1252">
        <v>-361.85000000000002</v>
      </c>
      <c r="I1414" s="1252">
        <v>940.45000000000005</v>
      </c>
      <c r="J1414" s="1252">
        <v>1501.6800000000001</v>
      </c>
      <c r="K1414" s="1252">
        <v>-4721.04</v>
      </c>
      <c r="L1414" s="1252">
        <v>1061.3399999999999</v>
      </c>
      <c r="M1414" s="1252">
        <v>1629.3199999999999</v>
      </c>
      <c r="N1414" s="1252">
        <v>2634.5599999999999</v>
      </c>
      <c r="O1414" s="1252">
        <v>-798.27999999999997</v>
      </c>
      <c r="P1414" s="1252">
        <v>854.38</v>
      </c>
      <c r="Q1414" s="1252">
        <v>-4824.54</v>
      </c>
      <c r="R1414" s="1252">
        <v>1826.02</v>
      </c>
      <c r="S1414" s="1252">
        <v>1319.3099999999999</v>
      </c>
      <c r="T1414" s="1252">
        <v>0</v>
      </c>
      <c r="U1414" s="1251" t="s">
        <v>116</v>
      </c>
      <c r="V1414" s="1251" t="s">
        <v>397</v>
      </c>
      <c r="W1414" s="1251" t="s">
        <v>1931</v>
      </c>
      <c r="X1414" s="1251" t="s">
        <v>2042</v>
      </c>
      <c r="Y1414" s="1251">
        <v>601</v>
      </c>
      <c r="Z1414" s="1251">
        <v>8</v>
      </c>
      <c r="AA1414" s="1251" t="b">
        <v>1</v>
      </c>
    </row>
    <row r="1415" spans="1:27" ht="12">
      <c r="A1415" s="1251">
        <v>25</v>
      </c>
      <c r="B1415" s="1251">
        <v>400</v>
      </c>
      <c r="C1415" s="1251" t="s">
        <v>1718</v>
      </c>
      <c r="D1415" s="1251">
        <v>601819</v>
      </c>
      <c r="E1415" s="1251" t="s">
        <v>1944</v>
      </c>
      <c r="F1415" s="1251">
        <v>2020</v>
      </c>
      <c r="G1415" s="1252">
        <v>666.87</v>
      </c>
      <c r="H1415" s="1252">
        <v>506.23000000000002</v>
      </c>
      <c r="I1415" s="1252">
        <v>-468.35000000000002</v>
      </c>
      <c r="J1415" s="1252">
        <v>2602.21</v>
      </c>
      <c r="K1415" s="1252">
        <v>-3864.7399999999998</v>
      </c>
      <c r="L1415" s="1252">
        <v>369.73000000000002</v>
      </c>
      <c r="M1415" s="1252">
        <v>870.25999999999999</v>
      </c>
      <c r="N1415" s="1252">
        <v>81.079999999999998</v>
      </c>
      <c r="O1415" s="1252">
        <v>1823.1900000000001</v>
      </c>
      <c r="P1415" s="1252">
        <v>2540.6799999999998</v>
      </c>
      <c r="Q1415" s="1252">
        <v>-5318.4899999999998</v>
      </c>
      <c r="R1415" s="1252">
        <v>1916.02</v>
      </c>
      <c r="S1415" s="1252">
        <v>1724.6900000000001</v>
      </c>
      <c r="T1415" s="1252">
        <v>0</v>
      </c>
      <c r="U1415" s="1251" t="s">
        <v>116</v>
      </c>
      <c r="V1415" s="1251" t="s">
        <v>397</v>
      </c>
      <c r="W1415" s="1251" t="s">
        <v>1933</v>
      </c>
      <c r="X1415" s="1251" t="s">
        <v>2042</v>
      </c>
      <c r="Y1415" s="1251">
        <v>601</v>
      </c>
      <c r="Z1415" s="1251">
        <v>8</v>
      </c>
      <c r="AA1415" s="1251" t="b">
        <v>1</v>
      </c>
    </row>
    <row r="1416" spans="1:27" ht="12">
      <c r="A1416" s="1251">
        <v>25</v>
      </c>
      <c r="B1416" s="1251">
        <v>400</v>
      </c>
      <c r="C1416" s="1251" t="s">
        <v>1718</v>
      </c>
      <c r="D1416" s="1251">
        <v>603820</v>
      </c>
      <c r="E1416" s="1251" t="s">
        <v>1945</v>
      </c>
      <c r="F1416" s="1251">
        <v>2020</v>
      </c>
      <c r="G1416" s="1252">
        <v>0</v>
      </c>
      <c r="H1416" s="1252">
        <v>0</v>
      </c>
      <c r="I1416" s="1252">
        <v>0</v>
      </c>
      <c r="J1416" s="1252">
        <v>0</v>
      </c>
      <c r="K1416" s="1252">
        <v>700</v>
      </c>
      <c r="L1416" s="1252">
        <v>0</v>
      </c>
      <c r="M1416" s="1252">
        <v>0</v>
      </c>
      <c r="N1416" s="1252">
        <v>0</v>
      </c>
      <c r="O1416" s="1252">
        <v>0</v>
      </c>
      <c r="P1416" s="1252">
        <v>0</v>
      </c>
      <c r="Q1416" s="1252">
        <v>0</v>
      </c>
      <c r="R1416" s="1252">
        <v>0</v>
      </c>
      <c r="S1416" s="1252">
        <v>700</v>
      </c>
      <c r="T1416" s="1252">
        <v>0</v>
      </c>
      <c r="U1416" s="1251" t="s">
        <v>116</v>
      </c>
      <c r="V1416" s="1251" t="s">
        <v>397</v>
      </c>
      <c r="W1416" s="1251" t="s">
        <v>1946</v>
      </c>
      <c r="X1416" s="1251" t="s">
        <v>2042</v>
      </c>
      <c r="Y1416" s="1251">
        <v>603</v>
      </c>
      <c r="Z1416" s="1251">
        <v>8</v>
      </c>
      <c r="AA1416" s="1251" t="b">
        <v>1</v>
      </c>
    </row>
    <row r="1417" spans="1:27" ht="12">
      <c r="A1417" s="1251">
        <v>25</v>
      </c>
      <c r="B1417" s="1251">
        <v>400</v>
      </c>
      <c r="C1417" s="1251" t="s">
        <v>1718</v>
      </c>
      <c r="D1417" s="1251">
        <v>604837</v>
      </c>
      <c r="E1417" s="1251" t="s">
        <v>2087</v>
      </c>
      <c r="F1417" s="1251">
        <v>2020</v>
      </c>
      <c r="G1417" s="1252">
        <v>729.89999999999998</v>
      </c>
      <c r="H1417" s="1252">
        <v>754.25</v>
      </c>
      <c r="I1417" s="1252">
        <v>630.30999999999995</v>
      </c>
      <c r="J1417" s="1252">
        <v>798.55999999999995</v>
      </c>
      <c r="K1417" s="1252">
        <v>973.63999999999999</v>
      </c>
      <c r="L1417" s="1252">
        <v>690.52999999999997</v>
      </c>
      <c r="M1417" s="1252">
        <v>730.28999999999996</v>
      </c>
      <c r="N1417" s="1252">
        <v>806.38</v>
      </c>
      <c r="O1417" s="1252">
        <v>753.05999999999995</v>
      </c>
      <c r="P1417" s="1252">
        <v>819.25999999999999</v>
      </c>
      <c r="Q1417" s="1252">
        <v>1142.4300000000001</v>
      </c>
      <c r="R1417" s="1252">
        <v>840.33000000000004</v>
      </c>
      <c r="S1417" s="1252">
        <v>9668.9400000000005</v>
      </c>
      <c r="T1417" s="1252">
        <v>0</v>
      </c>
      <c r="U1417" s="1251" t="s">
        <v>116</v>
      </c>
      <c r="V1417" s="1251" t="s">
        <v>397</v>
      </c>
      <c r="W1417" s="1251" t="s">
        <v>1948</v>
      </c>
      <c r="X1417" s="1251" t="s">
        <v>2042</v>
      </c>
      <c r="Y1417" s="1251">
        <v>604</v>
      </c>
      <c r="Z1417" s="1251">
        <v>8</v>
      </c>
      <c r="AA1417" s="1251" t="b">
        <v>1</v>
      </c>
    </row>
    <row r="1418" spans="1:27" ht="12">
      <c r="A1418" s="1251">
        <v>25</v>
      </c>
      <c r="B1418" s="1251">
        <v>400</v>
      </c>
      <c r="C1418" s="1251" t="s">
        <v>1718</v>
      </c>
      <c r="D1418" s="1251">
        <v>615100</v>
      </c>
      <c r="E1418" s="1251" t="s">
        <v>1952</v>
      </c>
      <c r="F1418" s="1251">
        <v>2020</v>
      </c>
      <c r="G1418" s="1252">
        <v>8473.2600000000002</v>
      </c>
      <c r="H1418" s="1252">
        <v>7442.6000000000004</v>
      </c>
      <c r="I1418" s="1252">
        <v>8332.2000000000007</v>
      </c>
      <c r="J1418" s="1252">
        <v>-1602.3699999999999</v>
      </c>
      <c r="K1418" s="1252">
        <v>6041.5</v>
      </c>
      <c r="L1418" s="1252">
        <v>4228.2399999999998</v>
      </c>
      <c r="M1418" s="1252">
        <v>6652.8699999999999</v>
      </c>
      <c r="N1418" s="1252">
        <v>2558.9200000000001</v>
      </c>
      <c r="O1418" s="1252">
        <v>11250.77</v>
      </c>
      <c r="P1418" s="1252">
        <v>3602.1199999999999</v>
      </c>
      <c r="Q1418" s="1252">
        <v>7001.1800000000003</v>
      </c>
      <c r="R1418" s="1252">
        <v>9179.3099999999995</v>
      </c>
      <c r="S1418" s="1252">
        <v>73160.600000000006</v>
      </c>
      <c r="T1418" s="1252">
        <v>0</v>
      </c>
      <c r="U1418" s="1251" t="s">
        <v>116</v>
      </c>
      <c r="V1418" s="1251" t="s">
        <v>397</v>
      </c>
      <c r="W1418" s="1251" t="s">
        <v>1953</v>
      </c>
      <c r="X1418" s="1251" t="s">
        <v>2042</v>
      </c>
      <c r="Y1418" s="1251">
        <v>615</v>
      </c>
      <c r="Z1418" s="1251">
        <v>1</v>
      </c>
      <c r="AA1418" s="1251" t="b">
        <v>1</v>
      </c>
    </row>
    <row r="1419" spans="1:27" ht="12">
      <c r="A1419" s="1251">
        <v>25</v>
      </c>
      <c r="B1419" s="1251">
        <v>400</v>
      </c>
      <c r="C1419" s="1251" t="s">
        <v>1718</v>
      </c>
      <c r="D1419" s="1251">
        <v>615800</v>
      </c>
      <c r="E1419" s="1251" t="s">
        <v>1956</v>
      </c>
      <c r="F1419" s="1251">
        <v>2020</v>
      </c>
      <c r="G1419" s="1252">
        <v>-96.299999999999997</v>
      </c>
      <c r="H1419" s="1252">
        <v>618.79999999999995</v>
      </c>
      <c r="I1419" s="1252">
        <v>515.74000000000001</v>
      </c>
      <c r="J1419" s="1252">
        <v>-94.519999999999996</v>
      </c>
      <c r="K1419" s="1252">
        <v>180.08000000000001</v>
      </c>
      <c r="L1419" s="1252">
        <v>98.319999999999993</v>
      </c>
      <c r="M1419" s="1252">
        <v>214.09</v>
      </c>
      <c r="N1419" s="1252">
        <v>125.91</v>
      </c>
      <c r="O1419" s="1252">
        <v>159.09999999999999</v>
      </c>
      <c r="P1419" s="1252">
        <v>29.260000000000002</v>
      </c>
      <c r="Q1419" s="1252">
        <v>262.25</v>
      </c>
      <c r="R1419" s="1252">
        <v>272.29000000000002</v>
      </c>
      <c r="S1419" s="1252">
        <v>2285.02</v>
      </c>
      <c r="T1419" s="1252">
        <v>0</v>
      </c>
      <c r="U1419" s="1251" t="s">
        <v>116</v>
      </c>
      <c r="V1419" s="1251" t="s">
        <v>397</v>
      </c>
      <c r="W1419" s="1251" t="s">
        <v>1953</v>
      </c>
      <c r="X1419" s="1251" t="s">
        <v>2042</v>
      </c>
      <c r="Y1419" s="1251">
        <v>615</v>
      </c>
      <c r="Z1419" s="1251">
        <v>8</v>
      </c>
      <c r="AA1419" s="1251" t="b">
        <v>1</v>
      </c>
    </row>
    <row r="1420" spans="1:27" ht="12">
      <c r="A1420" s="1251">
        <v>25</v>
      </c>
      <c r="B1420" s="1251">
        <v>400</v>
      </c>
      <c r="C1420" s="1251" t="s">
        <v>1718</v>
      </c>
      <c r="D1420" s="1251">
        <v>616100</v>
      </c>
      <c r="E1420" s="1251" t="s">
        <v>1957</v>
      </c>
      <c r="F1420" s="1251">
        <v>2020</v>
      </c>
      <c r="G1420" s="1252">
        <v>708.84000000000003</v>
      </c>
      <c r="H1420" s="1252">
        <v>610.21000000000004</v>
      </c>
      <c r="I1420" s="1252">
        <v>551.55999999999995</v>
      </c>
      <c r="J1420" s="1252">
        <v>1022.9</v>
      </c>
      <c r="K1420" s="1252">
        <v>0</v>
      </c>
      <c r="L1420" s="1252">
        <v>350.56</v>
      </c>
      <c r="M1420" s="1252">
        <v>311.61000000000001</v>
      </c>
      <c r="N1420" s="1252">
        <v>163.5</v>
      </c>
      <c r="O1420" s="1252">
        <v>313.07999999999998</v>
      </c>
      <c r="P1420" s="1252">
        <v>0</v>
      </c>
      <c r="Q1420" s="1252">
        <v>335.35000000000002</v>
      </c>
      <c r="R1420" s="1252">
        <v>202.63</v>
      </c>
      <c r="S1420" s="1252">
        <v>4570.2400000000007</v>
      </c>
      <c r="T1420" s="1252">
        <v>0</v>
      </c>
      <c r="U1420" s="1251" t="s">
        <v>116</v>
      </c>
      <c r="V1420" s="1251" t="s">
        <v>397</v>
      </c>
      <c r="W1420" s="1251" t="s">
        <v>1953</v>
      </c>
      <c r="X1420" s="1251" t="s">
        <v>2042</v>
      </c>
      <c r="Y1420" s="1251">
        <v>616</v>
      </c>
      <c r="Z1420" s="1251">
        <v>1</v>
      </c>
      <c r="AA1420" s="1251" t="b">
        <v>1</v>
      </c>
    </row>
    <row r="1421" spans="1:27" ht="12">
      <c r="A1421" s="1251">
        <v>25</v>
      </c>
      <c r="B1421" s="1251">
        <v>400</v>
      </c>
      <c r="C1421" s="1251" t="s">
        <v>1718</v>
      </c>
      <c r="D1421" s="1251">
        <v>616800</v>
      </c>
      <c r="E1421" s="1251" t="s">
        <v>2048</v>
      </c>
      <c r="F1421" s="1251">
        <v>2020</v>
      </c>
      <c r="G1421" s="1252">
        <v>140.03999999999999</v>
      </c>
      <c r="H1421" s="1252">
        <v>60.609999999999999</v>
      </c>
      <c r="I1421" s="1252">
        <v>124.27</v>
      </c>
      <c r="J1421" s="1252">
        <v>40.270000000000003</v>
      </c>
      <c r="K1421" s="1252">
        <v>46.200000000000003</v>
      </c>
      <c r="L1421" s="1252">
        <v>31.23</v>
      </c>
      <c r="M1421" s="1252">
        <v>11.859999999999999</v>
      </c>
      <c r="N1421" s="1252">
        <v>26.199999999999999</v>
      </c>
      <c r="O1421" s="1252">
        <v>33.990000000000002</v>
      </c>
      <c r="P1421" s="1252">
        <v>29.960000000000001</v>
      </c>
      <c r="Q1421" s="1252">
        <v>64.549999999999997</v>
      </c>
      <c r="R1421" s="1252">
        <v>52.130000000000003</v>
      </c>
      <c r="S1421" s="1252">
        <v>661.30999999999995</v>
      </c>
      <c r="T1421" s="1252">
        <v>0</v>
      </c>
      <c r="U1421" s="1251" t="s">
        <v>116</v>
      </c>
      <c r="V1421" s="1251" t="s">
        <v>397</v>
      </c>
      <c r="W1421" s="1251" t="s">
        <v>1953</v>
      </c>
      <c r="X1421" s="1251" t="s">
        <v>2042</v>
      </c>
      <c r="Y1421" s="1251">
        <v>616</v>
      </c>
      <c r="Z1421" s="1251">
        <v>8</v>
      </c>
      <c r="AA1421" s="1251" t="b">
        <v>1</v>
      </c>
    </row>
    <row r="1422" spans="1:27" ht="12">
      <c r="A1422" s="1251">
        <v>25</v>
      </c>
      <c r="B1422" s="1251">
        <v>400</v>
      </c>
      <c r="C1422" s="1251" t="s">
        <v>1718</v>
      </c>
      <c r="D1422" s="1251">
        <v>618300</v>
      </c>
      <c r="E1422" s="1251" t="s">
        <v>1959</v>
      </c>
      <c r="F1422" s="1251">
        <v>2020</v>
      </c>
      <c r="G1422" s="1252">
        <v>0</v>
      </c>
      <c r="H1422" s="1252">
        <v>0</v>
      </c>
      <c r="I1422" s="1252">
        <v>0</v>
      </c>
      <c r="J1422" s="1252">
        <v>0</v>
      </c>
      <c r="K1422" s="1252">
        <v>0</v>
      </c>
      <c r="L1422" s="1252">
        <v>0</v>
      </c>
      <c r="M1422" s="1252">
        <v>0</v>
      </c>
      <c r="N1422" s="1252">
        <v>0</v>
      </c>
      <c r="O1422" s="1252">
        <v>0</v>
      </c>
      <c r="P1422" s="1252">
        <v>0</v>
      </c>
      <c r="Q1422" s="1252">
        <v>0</v>
      </c>
      <c r="R1422" s="1252">
        <v>0</v>
      </c>
      <c r="S1422" s="1252">
        <v>0</v>
      </c>
      <c r="T1422" s="1252">
        <v>0</v>
      </c>
      <c r="U1422" s="1251" t="s">
        <v>116</v>
      </c>
      <c r="V1422" s="1251" t="s">
        <v>397</v>
      </c>
      <c r="W1422" s="1251" t="s">
        <v>1960</v>
      </c>
      <c r="X1422" s="1251" t="s">
        <v>2042</v>
      </c>
      <c r="Y1422" s="1251">
        <v>618</v>
      </c>
      <c r="Z1422" s="1251">
        <v>3</v>
      </c>
      <c r="AA1422" s="1251" t="b">
        <v>1</v>
      </c>
    </row>
    <row r="1423" spans="1:27" ht="12">
      <c r="A1423" s="1251">
        <v>25</v>
      </c>
      <c r="B1423" s="1251">
        <v>400</v>
      </c>
      <c r="C1423" s="1251" t="s">
        <v>1718</v>
      </c>
      <c r="D1423" s="1251">
        <v>618340</v>
      </c>
      <c r="E1423" s="1251" t="s">
        <v>1961</v>
      </c>
      <c r="F1423" s="1251">
        <v>2020</v>
      </c>
      <c r="G1423" s="1252">
        <v>558.36000000000001</v>
      </c>
      <c r="H1423" s="1252">
        <v>481.13999999999999</v>
      </c>
      <c r="I1423" s="1252">
        <v>758.34000000000003</v>
      </c>
      <c r="J1423" s="1252">
        <v>552.41999999999996</v>
      </c>
      <c r="K1423" s="1252">
        <v>714.77999999999997</v>
      </c>
      <c r="L1423" s="1252">
        <v>980.10000000000002</v>
      </c>
      <c r="M1423" s="1252">
        <v>936.53999999999996</v>
      </c>
      <c r="N1423" s="1252">
        <v>1126.6199999999999</v>
      </c>
      <c r="O1423" s="1252">
        <v>457.38</v>
      </c>
      <c r="P1423" s="1252">
        <v>1463.22</v>
      </c>
      <c r="Q1423" s="1252">
        <v>520.74000000000001</v>
      </c>
      <c r="R1423" s="1252">
        <v>691.01999999999998</v>
      </c>
      <c r="S1423" s="1252">
        <v>9240.6600000000017</v>
      </c>
      <c r="T1423" s="1252">
        <v>0</v>
      </c>
      <c r="U1423" s="1251" t="s">
        <v>116</v>
      </c>
      <c r="V1423" s="1251" t="s">
        <v>397</v>
      </c>
      <c r="W1423" s="1251" t="s">
        <v>1960</v>
      </c>
      <c r="X1423" s="1251" t="s">
        <v>2042</v>
      </c>
      <c r="Y1423" s="1251">
        <v>618</v>
      </c>
      <c r="Z1423" s="1251">
        <v>3</v>
      </c>
      <c r="AA1423" s="1251" t="b">
        <v>1</v>
      </c>
    </row>
    <row r="1424" spans="1:27" ht="12">
      <c r="A1424" s="1251">
        <v>25</v>
      </c>
      <c r="B1424" s="1251">
        <v>400</v>
      </c>
      <c r="C1424" s="1251" t="s">
        <v>1718</v>
      </c>
      <c r="D1424" s="1251">
        <v>618345</v>
      </c>
      <c r="E1424" s="1251" t="s">
        <v>1962</v>
      </c>
      <c r="F1424" s="1251">
        <v>2020</v>
      </c>
      <c r="G1424" s="1252">
        <v>389.07999999999998</v>
      </c>
      <c r="H1424" s="1252">
        <v>203.03999999999999</v>
      </c>
      <c r="I1424" s="1252">
        <v>64.859999999999999</v>
      </c>
      <c r="J1424" s="1252">
        <v>619.46000000000004</v>
      </c>
      <c r="K1424" s="1252">
        <v>272.13</v>
      </c>
      <c r="L1424" s="1252">
        <v>-398.58999999999997</v>
      </c>
      <c r="M1424" s="1252">
        <v>1481.3800000000001</v>
      </c>
      <c r="N1424" s="1252">
        <v>1025.21</v>
      </c>
      <c r="O1424" s="1252">
        <v>-708.25</v>
      </c>
      <c r="P1424" s="1252">
        <v>810.27999999999997</v>
      </c>
      <c r="Q1424" s="1252">
        <v>193.56</v>
      </c>
      <c r="R1424" s="1252">
        <v>128.99000000000001</v>
      </c>
      <c r="S1424" s="1252">
        <v>4081.1500000000005</v>
      </c>
      <c r="T1424" s="1252">
        <v>0</v>
      </c>
      <c r="U1424" s="1251" t="s">
        <v>116</v>
      </c>
      <c r="V1424" s="1251" t="s">
        <v>397</v>
      </c>
      <c r="W1424" s="1251" t="s">
        <v>1960</v>
      </c>
      <c r="X1424" s="1251" t="s">
        <v>2042</v>
      </c>
      <c r="Y1424" s="1251">
        <v>618</v>
      </c>
      <c r="Z1424" s="1251">
        <v>3</v>
      </c>
      <c r="AA1424" s="1251" t="b">
        <v>1</v>
      </c>
    </row>
    <row r="1425" spans="1:27" ht="12">
      <c r="A1425" s="1251">
        <v>25</v>
      </c>
      <c r="B1425" s="1251">
        <v>400</v>
      </c>
      <c r="C1425" s="1251" t="s">
        <v>1718</v>
      </c>
      <c r="D1425" s="1251">
        <v>618365</v>
      </c>
      <c r="E1425" s="1251" t="s">
        <v>2088</v>
      </c>
      <c r="F1425" s="1251">
        <v>2020</v>
      </c>
      <c r="G1425" s="1252">
        <v>157.5</v>
      </c>
      <c r="H1425" s="1252">
        <v>490</v>
      </c>
      <c r="I1425" s="1252">
        <v>315</v>
      </c>
      <c r="J1425" s="1252">
        <v>866.25</v>
      </c>
      <c r="K1425" s="1252">
        <v>787.5</v>
      </c>
      <c r="L1425" s="1252">
        <v>0</v>
      </c>
      <c r="M1425" s="1252">
        <v>525</v>
      </c>
      <c r="N1425" s="1252">
        <v>192.5</v>
      </c>
      <c r="O1425" s="1252">
        <v>402.5</v>
      </c>
      <c r="P1425" s="1252">
        <v>1548.75</v>
      </c>
      <c r="Q1425" s="1252">
        <v>-1225</v>
      </c>
      <c r="R1425" s="1252">
        <v>385</v>
      </c>
      <c r="S1425" s="1252">
        <v>4445</v>
      </c>
      <c r="T1425" s="1252">
        <v>0</v>
      </c>
      <c r="U1425" s="1251" t="s">
        <v>116</v>
      </c>
      <c r="V1425" s="1251" t="s">
        <v>397</v>
      </c>
      <c r="W1425" s="1251" t="s">
        <v>1960</v>
      </c>
      <c r="X1425" s="1251" t="s">
        <v>2042</v>
      </c>
      <c r="Y1425" s="1251">
        <v>618</v>
      </c>
      <c r="Z1425" s="1251">
        <v>3</v>
      </c>
      <c r="AA1425" s="1251" t="b">
        <v>1</v>
      </c>
    </row>
    <row r="1426" spans="1:27" ht="12">
      <c r="A1426" s="1251">
        <v>25</v>
      </c>
      <c r="B1426" s="1251">
        <v>400</v>
      </c>
      <c r="C1426" s="1251" t="s">
        <v>1718</v>
      </c>
      <c r="D1426" s="1251">
        <v>620100</v>
      </c>
      <c r="E1426" s="1251" t="s">
        <v>1965</v>
      </c>
      <c r="F1426" s="1251">
        <v>2020</v>
      </c>
      <c r="G1426" s="1252">
        <v>0</v>
      </c>
      <c r="H1426" s="1252">
        <v>0</v>
      </c>
      <c r="I1426" s="1252">
        <v>0</v>
      </c>
      <c r="J1426" s="1252">
        <v>0</v>
      </c>
      <c r="K1426" s="1252">
        <v>0</v>
      </c>
      <c r="L1426" s="1252">
        <v>0</v>
      </c>
      <c r="M1426" s="1252">
        <v>0</v>
      </c>
      <c r="N1426" s="1252">
        <v>876.77999999999997</v>
      </c>
      <c r="O1426" s="1252">
        <v>0</v>
      </c>
      <c r="P1426" s="1252">
        <v>0</v>
      </c>
      <c r="Q1426" s="1252">
        <v>0</v>
      </c>
      <c r="R1426" s="1252">
        <v>0</v>
      </c>
      <c r="S1426" s="1252">
        <v>876.77999999999997</v>
      </c>
      <c r="T1426" s="1252">
        <v>0</v>
      </c>
      <c r="U1426" s="1251" t="s">
        <v>116</v>
      </c>
      <c r="V1426" s="1251" t="s">
        <v>397</v>
      </c>
      <c r="W1426" s="1251" t="s">
        <v>1966</v>
      </c>
      <c r="X1426" s="1251" t="s">
        <v>2042</v>
      </c>
      <c r="Y1426" s="1251">
        <v>620</v>
      </c>
      <c r="Z1426" s="1251">
        <v>1</v>
      </c>
      <c r="AA1426" s="1251" t="b">
        <v>1</v>
      </c>
    </row>
    <row r="1427" spans="1:27" ht="12">
      <c r="A1427" s="1251">
        <v>25</v>
      </c>
      <c r="B1427" s="1251">
        <v>400</v>
      </c>
      <c r="C1427" s="1251" t="s">
        <v>1718</v>
      </c>
      <c r="D1427" s="1251">
        <v>620200</v>
      </c>
      <c r="E1427" s="1251" t="s">
        <v>1967</v>
      </c>
      <c r="F1427" s="1251">
        <v>2020</v>
      </c>
      <c r="G1427" s="1252">
        <v>0</v>
      </c>
      <c r="H1427" s="1252">
        <v>0</v>
      </c>
      <c r="I1427" s="1252">
        <v>0</v>
      </c>
      <c r="J1427" s="1252">
        <v>277.42000000000002</v>
      </c>
      <c r="K1427" s="1252">
        <v>0</v>
      </c>
      <c r="L1427" s="1252">
        <v>0</v>
      </c>
      <c r="M1427" s="1252">
        <v>0</v>
      </c>
      <c r="N1427" s="1252">
        <v>0</v>
      </c>
      <c r="O1427" s="1252">
        <v>0</v>
      </c>
      <c r="P1427" s="1252">
        <v>0</v>
      </c>
      <c r="Q1427" s="1252">
        <v>268.91000000000003</v>
      </c>
      <c r="R1427" s="1252">
        <v>0</v>
      </c>
      <c r="S1427" s="1252">
        <v>546.33000000000004</v>
      </c>
      <c r="T1427" s="1252">
        <v>0</v>
      </c>
      <c r="U1427" s="1251" t="s">
        <v>116</v>
      </c>
      <c r="V1427" s="1251" t="s">
        <v>397</v>
      </c>
      <c r="W1427" s="1251" t="s">
        <v>1966</v>
      </c>
      <c r="X1427" s="1251" t="s">
        <v>2042</v>
      </c>
      <c r="Y1427" s="1251">
        <v>620</v>
      </c>
      <c r="Z1427" s="1251">
        <v>2</v>
      </c>
      <c r="AA1427" s="1251" t="b">
        <v>1</v>
      </c>
    </row>
    <row r="1428" spans="1:27" ht="12">
      <c r="A1428" s="1251">
        <v>25</v>
      </c>
      <c r="B1428" s="1251">
        <v>400</v>
      </c>
      <c r="C1428" s="1251" t="s">
        <v>1718</v>
      </c>
      <c r="D1428" s="1251">
        <v>620300</v>
      </c>
      <c r="E1428" s="1251" t="s">
        <v>1968</v>
      </c>
      <c r="F1428" s="1251">
        <v>2020</v>
      </c>
      <c r="G1428" s="1252">
        <v>0</v>
      </c>
      <c r="H1428" s="1252">
        <v>447.38</v>
      </c>
      <c r="I1428" s="1252">
        <v>0</v>
      </c>
      <c r="J1428" s="1252">
        <v>679.66999999999996</v>
      </c>
      <c r="K1428" s="1252">
        <v>898.16999999999996</v>
      </c>
      <c r="L1428" s="1252">
        <v>-283.04000000000002</v>
      </c>
      <c r="M1428" s="1252">
        <v>0</v>
      </c>
      <c r="N1428" s="1252">
        <v>0</v>
      </c>
      <c r="O1428" s="1252">
        <v>0</v>
      </c>
      <c r="P1428" s="1252">
        <v>0</v>
      </c>
      <c r="Q1428" s="1252">
        <v>0</v>
      </c>
      <c r="R1428" s="1252">
        <v>354.29000000000002</v>
      </c>
      <c r="S1428" s="1252">
        <v>2096.4699999999998</v>
      </c>
      <c r="T1428" s="1252">
        <v>0</v>
      </c>
      <c r="U1428" s="1251" t="s">
        <v>116</v>
      </c>
      <c r="V1428" s="1251" t="s">
        <v>397</v>
      </c>
      <c r="W1428" s="1251" t="s">
        <v>1966</v>
      </c>
      <c r="X1428" s="1251" t="s">
        <v>2042</v>
      </c>
      <c r="Y1428" s="1251">
        <v>620</v>
      </c>
      <c r="Z1428" s="1251">
        <v>3</v>
      </c>
      <c r="AA1428" s="1251" t="b">
        <v>1</v>
      </c>
    </row>
    <row r="1429" spans="1:27" ht="12">
      <c r="A1429" s="1251">
        <v>25</v>
      </c>
      <c r="B1429" s="1251">
        <v>400</v>
      </c>
      <c r="C1429" s="1251" t="s">
        <v>1718</v>
      </c>
      <c r="D1429" s="1251">
        <v>620400</v>
      </c>
      <c r="E1429" s="1251" t="s">
        <v>1969</v>
      </c>
      <c r="F1429" s="1251">
        <v>2020</v>
      </c>
      <c r="G1429" s="1252">
        <v>0</v>
      </c>
      <c r="H1429" s="1252">
        <v>180.90000000000001</v>
      </c>
      <c r="I1429" s="1252">
        <v>0</v>
      </c>
      <c r="J1429" s="1252">
        <v>0</v>
      </c>
      <c r="K1429" s="1252">
        <v>171.59999999999999</v>
      </c>
      <c r="L1429" s="1252">
        <v>252.13999999999999</v>
      </c>
      <c r="M1429" s="1252">
        <v>825.04999999999995</v>
      </c>
      <c r="N1429" s="1252">
        <v>0</v>
      </c>
      <c r="O1429" s="1252">
        <v>187.47999999999999</v>
      </c>
      <c r="P1429" s="1252">
        <v>626.44000000000005</v>
      </c>
      <c r="Q1429" s="1252">
        <v>0</v>
      </c>
      <c r="R1429" s="1252">
        <v>0</v>
      </c>
      <c r="S1429" s="1252">
        <v>2243.6100000000001</v>
      </c>
      <c r="T1429" s="1252">
        <v>0</v>
      </c>
      <c r="U1429" s="1251" t="s">
        <v>116</v>
      </c>
      <c r="V1429" s="1251" t="s">
        <v>397</v>
      </c>
      <c r="W1429" s="1251" t="s">
        <v>1966</v>
      </c>
      <c r="X1429" s="1251" t="s">
        <v>2042</v>
      </c>
      <c r="Y1429" s="1251">
        <v>620</v>
      </c>
      <c r="Z1429" s="1251">
        <v>4</v>
      </c>
      <c r="AA1429" s="1251" t="b">
        <v>1</v>
      </c>
    </row>
    <row r="1430" spans="1:27" ht="12">
      <c r="A1430" s="1251">
        <v>25</v>
      </c>
      <c r="B1430" s="1251">
        <v>400</v>
      </c>
      <c r="C1430" s="1251" t="s">
        <v>1718</v>
      </c>
      <c r="D1430" s="1251">
        <v>620500</v>
      </c>
      <c r="E1430" s="1251" t="s">
        <v>2051</v>
      </c>
      <c r="F1430" s="1251">
        <v>2020</v>
      </c>
      <c r="G1430" s="1252">
        <v>0</v>
      </c>
      <c r="H1430" s="1252">
        <v>0</v>
      </c>
      <c r="I1430" s="1252">
        <v>0</v>
      </c>
      <c r="J1430" s="1252">
        <v>0</v>
      </c>
      <c r="K1430" s="1252">
        <v>0</v>
      </c>
      <c r="L1430" s="1252">
        <v>0</v>
      </c>
      <c r="M1430" s="1252">
        <v>202.16</v>
      </c>
      <c r="N1430" s="1252">
        <v>0</v>
      </c>
      <c r="O1430" s="1252">
        <v>0</v>
      </c>
      <c r="P1430" s="1252">
        <v>0</v>
      </c>
      <c r="Q1430" s="1252">
        <v>0</v>
      </c>
      <c r="R1430" s="1252">
        <v>0</v>
      </c>
      <c r="S1430" s="1252">
        <v>202.16</v>
      </c>
      <c r="T1430" s="1252">
        <v>0</v>
      </c>
      <c r="U1430" s="1251" t="s">
        <v>116</v>
      </c>
      <c r="V1430" s="1251" t="s">
        <v>397</v>
      </c>
      <c r="W1430" s="1251" t="s">
        <v>1966</v>
      </c>
      <c r="X1430" s="1251" t="s">
        <v>2042</v>
      </c>
      <c r="Y1430" s="1251">
        <v>620</v>
      </c>
      <c r="Z1430" s="1251">
        <v>5</v>
      </c>
      <c r="AA1430" s="1251" t="b">
        <v>1</v>
      </c>
    </row>
    <row r="1431" spans="1:27" ht="12">
      <c r="A1431" s="1251">
        <v>25</v>
      </c>
      <c r="B1431" s="1251">
        <v>400</v>
      </c>
      <c r="C1431" s="1251" t="s">
        <v>1718</v>
      </c>
      <c r="D1431" s="1251">
        <v>620502</v>
      </c>
      <c r="E1431" s="1251" t="s">
        <v>2053</v>
      </c>
      <c r="F1431" s="1251">
        <v>2020</v>
      </c>
      <c r="G1431" s="1252">
        <v>0</v>
      </c>
      <c r="H1431" s="1252">
        <v>677.30999999999995</v>
      </c>
      <c r="I1431" s="1252">
        <v>226.03</v>
      </c>
      <c r="J1431" s="1252">
        <v>0</v>
      </c>
      <c r="K1431" s="1252">
        <v>0</v>
      </c>
      <c r="L1431" s="1252">
        <v>0</v>
      </c>
      <c r="M1431" s="1252">
        <v>0</v>
      </c>
      <c r="N1431" s="1252">
        <v>0</v>
      </c>
      <c r="O1431" s="1252">
        <v>0</v>
      </c>
      <c r="P1431" s="1252">
        <v>0</v>
      </c>
      <c r="Q1431" s="1252">
        <v>0</v>
      </c>
      <c r="R1431" s="1252">
        <v>0</v>
      </c>
      <c r="S1431" s="1252">
        <v>903.33999999999992</v>
      </c>
      <c r="T1431" s="1252">
        <v>0</v>
      </c>
      <c r="U1431" s="1251" t="s">
        <v>116</v>
      </c>
      <c r="V1431" s="1251" t="s">
        <v>397</v>
      </c>
      <c r="W1431" s="1251" t="s">
        <v>1966</v>
      </c>
      <c r="X1431" s="1251" t="s">
        <v>2042</v>
      </c>
      <c r="Y1431" s="1251">
        <v>620</v>
      </c>
      <c r="Z1431" s="1251">
        <v>5</v>
      </c>
      <c r="AA1431" s="1251" t="b">
        <v>1</v>
      </c>
    </row>
    <row r="1432" spans="1:27" ht="12">
      <c r="A1432" s="1251">
        <v>25</v>
      </c>
      <c r="B1432" s="1251">
        <v>400</v>
      </c>
      <c r="C1432" s="1251" t="s">
        <v>1718</v>
      </c>
      <c r="D1432" s="1251">
        <v>620503</v>
      </c>
      <c r="E1432" s="1251" t="s">
        <v>2081</v>
      </c>
      <c r="F1432" s="1251">
        <v>2020</v>
      </c>
      <c r="G1432" s="1252">
        <v>22.260000000000002</v>
      </c>
      <c r="H1432" s="1252">
        <v>0</v>
      </c>
      <c r="I1432" s="1252">
        <v>0</v>
      </c>
      <c r="J1432" s="1252">
        <v>0</v>
      </c>
      <c r="K1432" s="1252">
        <v>0</v>
      </c>
      <c r="L1432" s="1252">
        <v>0</v>
      </c>
      <c r="M1432" s="1252">
        <v>0</v>
      </c>
      <c r="N1432" s="1252">
        <v>0</v>
      </c>
      <c r="O1432" s="1252">
        <v>0</v>
      </c>
      <c r="P1432" s="1252">
        <v>0</v>
      </c>
      <c r="Q1432" s="1252">
        <v>0</v>
      </c>
      <c r="R1432" s="1252">
        <v>0</v>
      </c>
      <c r="S1432" s="1252">
        <v>22.260000000000002</v>
      </c>
      <c r="T1432" s="1252">
        <v>0</v>
      </c>
      <c r="U1432" s="1251" t="s">
        <v>116</v>
      </c>
      <c r="V1432" s="1251" t="s">
        <v>397</v>
      </c>
      <c r="W1432" s="1251" t="s">
        <v>1966</v>
      </c>
      <c r="X1432" s="1251" t="s">
        <v>2042</v>
      </c>
      <c r="Y1432" s="1251">
        <v>620</v>
      </c>
      <c r="Z1432" s="1251">
        <v>5</v>
      </c>
      <c r="AA1432" s="1251" t="b">
        <v>1</v>
      </c>
    </row>
    <row r="1433" spans="1:27" ht="12">
      <c r="A1433" s="1251">
        <v>25</v>
      </c>
      <c r="B1433" s="1251">
        <v>400</v>
      </c>
      <c r="C1433" s="1251" t="s">
        <v>1718</v>
      </c>
      <c r="D1433" s="1251">
        <v>620506</v>
      </c>
      <c r="E1433" s="1251" t="s">
        <v>1970</v>
      </c>
      <c r="F1433" s="1251">
        <v>2020</v>
      </c>
      <c r="G1433" s="1252">
        <v>0</v>
      </c>
      <c r="H1433" s="1252">
        <v>0</v>
      </c>
      <c r="I1433" s="1252">
        <v>0</v>
      </c>
      <c r="J1433" s="1252">
        <v>0</v>
      </c>
      <c r="K1433" s="1252">
        <v>0</v>
      </c>
      <c r="L1433" s="1252">
        <v>0</v>
      </c>
      <c r="M1433" s="1252">
        <v>0</v>
      </c>
      <c r="N1433" s="1252">
        <v>152.55000000000001</v>
      </c>
      <c r="O1433" s="1252">
        <v>0</v>
      </c>
      <c r="P1433" s="1252">
        <v>0</v>
      </c>
      <c r="Q1433" s="1252">
        <v>0</v>
      </c>
      <c r="R1433" s="1252">
        <v>0</v>
      </c>
      <c r="S1433" s="1252">
        <v>152.55000000000001</v>
      </c>
      <c r="T1433" s="1252">
        <v>0</v>
      </c>
      <c r="U1433" s="1251" t="s">
        <v>116</v>
      </c>
      <c r="V1433" s="1251" t="s">
        <v>397</v>
      </c>
      <c r="W1433" s="1251" t="s">
        <v>1966</v>
      </c>
      <c r="X1433" s="1251" t="s">
        <v>2042</v>
      </c>
      <c r="Y1433" s="1251">
        <v>620</v>
      </c>
      <c r="Z1433" s="1251">
        <v>5</v>
      </c>
      <c r="AA1433" s="1251" t="b">
        <v>1</v>
      </c>
    </row>
    <row r="1434" spans="1:27" ht="12">
      <c r="A1434" s="1251">
        <v>25</v>
      </c>
      <c r="B1434" s="1251">
        <v>400</v>
      </c>
      <c r="C1434" s="1251" t="s">
        <v>1718</v>
      </c>
      <c r="D1434" s="1251">
        <v>620508</v>
      </c>
      <c r="E1434" s="1251" t="s">
        <v>2089</v>
      </c>
      <c r="F1434" s="1251">
        <v>2020</v>
      </c>
      <c r="G1434" s="1252">
        <v>0</v>
      </c>
      <c r="H1434" s="1252">
        <v>0</v>
      </c>
      <c r="I1434" s="1252">
        <v>0</v>
      </c>
      <c r="J1434" s="1252">
        <v>0</v>
      </c>
      <c r="K1434" s="1252">
        <v>0</v>
      </c>
      <c r="L1434" s="1252">
        <v>0</v>
      </c>
      <c r="M1434" s="1252">
        <v>0</v>
      </c>
      <c r="N1434" s="1252">
        <v>0</v>
      </c>
      <c r="O1434" s="1252">
        <v>1849.6199999999999</v>
      </c>
      <c r="P1434" s="1252">
        <v>0</v>
      </c>
      <c r="Q1434" s="1252">
        <v>0</v>
      </c>
      <c r="R1434" s="1252">
        <v>0</v>
      </c>
      <c r="S1434" s="1252">
        <v>1849.6199999999999</v>
      </c>
      <c r="T1434" s="1252">
        <v>0</v>
      </c>
      <c r="U1434" s="1251" t="s">
        <v>116</v>
      </c>
      <c r="V1434" s="1251" t="s">
        <v>397</v>
      </c>
      <c r="W1434" s="1251" t="s">
        <v>1966</v>
      </c>
      <c r="X1434" s="1251" t="s">
        <v>2042</v>
      </c>
      <c r="Y1434" s="1251">
        <v>620</v>
      </c>
      <c r="Z1434" s="1251">
        <v>5</v>
      </c>
      <c r="AA1434" s="1251" t="b">
        <v>1</v>
      </c>
    </row>
    <row r="1435" spans="1:27" ht="12">
      <c r="A1435" s="1251">
        <v>25</v>
      </c>
      <c r="B1435" s="1251">
        <v>400</v>
      </c>
      <c r="C1435" s="1251" t="s">
        <v>1718</v>
      </c>
      <c r="D1435" s="1251">
        <v>620600</v>
      </c>
      <c r="E1435" s="1251" t="s">
        <v>1973</v>
      </c>
      <c r="F1435" s="1251">
        <v>2020</v>
      </c>
      <c r="G1435" s="1252">
        <v>0</v>
      </c>
      <c r="H1435" s="1252">
        <v>0</v>
      </c>
      <c r="I1435" s="1252">
        <v>0</v>
      </c>
      <c r="J1435" s="1252">
        <v>0</v>
      </c>
      <c r="K1435" s="1252">
        <v>0</v>
      </c>
      <c r="L1435" s="1252">
        <v>0</v>
      </c>
      <c r="M1435" s="1252">
        <v>0</v>
      </c>
      <c r="N1435" s="1252">
        <v>0</v>
      </c>
      <c r="O1435" s="1252">
        <v>0</v>
      </c>
      <c r="P1435" s="1252">
        <v>0</v>
      </c>
      <c r="Q1435" s="1252">
        <v>0</v>
      </c>
      <c r="R1435" s="1252">
        <v>1356</v>
      </c>
      <c r="S1435" s="1252">
        <v>1356</v>
      </c>
      <c r="T1435" s="1252">
        <v>0</v>
      </c>
      <c r="U1435" s="1251" t="s">
        <v>116</v>
      </c>
      <c r="V1435" s="1251" t="s">
        <v>397</v>
      </c>
      <c r="W1435" s="1251" t="s">
        <v>1966</v>
      </c>
      <c r="X1435" s="1251" t="s">
        <v>2042</v>
      </c>
      <c r="Y1435" s="1251">
        <v>620</v>
      </c>
      <c r="Z1435" s="1251">
        <v>6</v>
      </c>
      <c r="AA1435" s="1251" t="b">
        <v>1</v>
      </c>
    </row>
    <row r="1436" spans="1:27" ht="12">
      <c r="A1436" s="1251">
        <v>25</v>
      </c>
      <c r="B1436" s="1251">
        <v>400</v>
      </c>
      <c r="C1436" s="1251" t="s">
        <v>1718</v>
      </c>
      <c r="D1436" s="1251">
        <v>620601</v>
      </c>
      <c r="E1436" s="1251" t="s">
        <v>1974</v>
      </c>
      <c r="F1436" s="1251">
        <v>2020</v>
      </c>
      <c r="G1436" s="1252">
        <v>0</v>
      </c>
      <c r="H1436" s="1252">
        <v>0</v>
      </c>
      <c r="I1436" s="1252">
        <v>0</v>
      </c>
      <c r="J1436" s="1252">
        <v>0</v>
      </c>
      <c r="K1436" s="1252">
        <v>0</v>
      </c>
      <c r="L1436" s="1252">
        <v>0</v>
      </c>
      <c r="M1436" s="1252">
        <v>0</v>
      </c>
      <c r="N1436" s="1252">
        <v>0</v>
      </c>
      <c r="O1436" s="1252">
        <v>0</v>
      </c>
      <c r="P1436" s="1252">
        <v>0</v>
      </c>
      <c r="Q1436" s="1252">
        <v>0</v>
      </c>
      <c r="R1436" s="1252">
        <v>110</v>
      </c>
      <c r="S1436" s="1252">
        <v>110</v>
      </c>
      <c r="T1436" s="1252">
        <v>0</v>
      </c>
      <c r="U1436" s="1251" t="s">
        <v>116</v>
      </c>
      <c r="V1436" s="1251" t="s">
        <v>397</v>
      </c>
      <c r="W1436" s="1251" t="s">
        <v>1966</v>
      </c>
      <c r="X1436" s="1251" t="s">
        <v>2042</v>
      </c>
      <c r="Y1436" s="1251">
        <v>620</v>
      </c>
      <c r="Z1436" s="1251">
        <v>6</v>
      </c>
      <c r="AA1436" s="1251" t="b">
        <v>1</v>
      </c>
    </row>
    <row r="1437" spans="1:27" ht="12">
      <c r="A1437" s="1251">
        <v>25</v>
      </c>
      <c r="B1437" s="1251">
        <v>400</v>
      </c>
      <c r="C1437" s="1251" t="s">
        <v>1718</v>
      </c>
      <c r="D1437" s="1251">
        <v>620611</v>
      </c>
      <c r="E1437" s="1251" t="s">
        <v>1977</v>
      </c>
      <c r="F1437" s="1251">
        <v>2020</v>
      </c>
      <c r="G1437" s="1252">
        <v>218.47</v>
      </c>
      <c r="H1437" s="1252">
        <v>0</v>
      </c>
      <c r="I1437" s="1252">
        <v>0</v>
      </c>
      <c r="J1437" s="1252">
        <v>0</v>
      </c>
      <c r="K1437" s="1252">
        <v>0</v>
      </c>
      <c r="L1437" s="1252">
        <v>0</v>
      </c>
      <c r="M1437" s="1252">
        <v>0</v>
      </c>
      <c r="N1437" s="1252">
        <v>0</v>
      </c>
      <c r="O1437" s="1252">
        <v>0</v>
      </c>
      <c r="P1437" s="1252">
        <v>0</v>
      </c>
      <c r="Q1437" s="1252">
        <v>0</v>
      </c>
      <c r="R1437" s="1252">
        <v>0</v>
      </c>
      <c r="S1437" s="1252">
        <v>218.47</v>
      </c>
      <c r="T1437" s="1252">
        <v>0</v>
      </c>
      <c r="U1437" s="1251" t="s">
        <v>116</v>
      </c>
      <c r="V1437" s="1251" t="s">
        <v>397</v>
      </c>
      <c r="W1437" s="1251" t="s">
        <v>1966</v>
      </c>
      <c r="X1437" s="1251" t="s">
        <v>2042</v>
      </c>
      <c r="Y1437" s="1251">
        <v>620</v>
      </c>
      <c r="Z1437" s="1251">
        <v>6</v>
      </c>
      <c r="AA1437" s="1251" t="b">
        <v>1</v>
      </c>
    </row>
    <row r="1438" spans="1:27" ht="12">
      <c r="A1438" s="1251">
        <v>25</v>
      </c>
      <c r="B1438" s="1251">
        <v>400</v>
      </c>
      <c r="C1438" s="1251" t="s">
        <v>1718</v>
      </c>
      <c r="D1438" s="1251">
        <v>620612</v>
      </c>
      <c r="E1438" s="1251" t="s">
        <v>1978</v>
      </c>
      <c r="F1438" s="1251">
        <v>2020</v>
      </c>
      <c r="G1438" s="1252">
        <v>76.159999999999997</v>
      </c>
      <c r="H1438" s="1252">
        <v>0</v>
      </c>
      <c r="I1438" s="1252">
        <v>0</v>
      </c>
      <c r="J1438" s="1252">
        <v>0</v>
      </c>
      <c r="K1438" s="1252">
        <v>0</v>
      </c>
      <c r="L1438" s="1252">
        <v>0</v>
      </c>
      <c r="M1438" s="1252">
        <v>0</v>
      </c>
      <c r="N1438" s="1252">
        <v>0</v>
      </c>
      <c r="O1438" s="1252">
        <v>0</v>
      </c>
      <c r="P1438" s="1252">
        <v>0</v>
      </c>
      <c r="Q1438" s="1252">
        <v>0</v>
      </c>
      <c r="R1438" s="1252">
        <v>0</v>
      </c>
      <c r="S1438" s="1252">
        <v>76.159999999999997</v>
      </c>
      <c r="T1438" s="1252">
        <v>0</v>
      </c>
      <c r="U1438" s="1251" t="s">
        <v>116</v>
      </c>
      <c r="V1438" s="1251" t="s">
        <v>397</v>
      </c>
      <c r="W1438" s="1251" t="s">
        <v>1966</v>
      </c>
      <c r="X1438" s="1251" t="s">
        <v>2042</v>
      </c>
      <c r="Y1438" s="1251">
        <v>620</v>
      </c>
      <c r="Z1438" s="1251">
        <v>6</v>
      </c>
      <c r="AA1438" s="1251" t="b">
        <v>1</v>
      </c>
    </row>
    <row r="1439" spans="1:27" ht="12">
      <c r="A1439" s="1251">
        <v>25</v>
      </c>
      <c r="B1439" s="1251">
        <v>400</v>
      </c>
      <c r="C1439" s="1251" t="s">
        <v>1718</v>
      </c>
      <c r="D1439" s="1251">
        <v>635300</v>
      </c>
      <c r="E1439" s="1251" t="s">
        <v>1981</v>
      </c>
      <c r="F1439" s="1251">
        <v>2020</v>
      </c>
      <c r="G1439" s="1252">
        <v>440</v>
      </c>
      <c r="H1439" s="1252">
        <v>4025</v>
      </c>
      <c r="I1439" s="1252">
        <v>3336</v>
      </c>
      <c r="J1439" s="1252">
        <v>-249</v>
      </c>
      <c r="K1439" s="1252">
        <v>3590</v>
      </c>
      <c r="L1439" s="1252">
        <v>2291</v>
      </c>
      <c r="M1439" s="1252">
        <v>3000</v>
      </c>
      <c r="N1439" s="1252">
        <v>3029</v>
      </c>
      <c r="O1439" s="1252">
        <v>1780</v>
      </c>
      <c r="P1439" s="1252">
        <v>-952</v>
      </c>
      <c r="Q1439" s="1252">
        <v>4250</v>
      </c>
      <c r="R1439" s="1252">
        <v>-1841</v>
      </c>
      <c r="S1439" s="1252">
        <v>22699</v>
      </c>
      <c r="T1439" s="1252">
        <v>0</v>
      </c>
      <c r="U1439" s="1251" t="s">
        <v>116</v>
      </c>
      <c r="V1439" s="1251" t="s">
        <v>397</v>
      </c>
      <c r="W1439" s="1251" t="s">
        <v>1982</v>
      </c>
      <c r="X1439" s="1251" t="s">
        <v>2042</v>
      </c>
      <c r="Y1439" s="1251">
        <v>635</v>
      </c>
      <c r="Z1439" s="1251">
        <v>3</v>
      </c>
      <c r="AA1439" s="1251" t="b">
        <v>1</v>
      </c>
    </row>
    <row r="1440" spans="1:27" ht="12">
      <c r="A1440" s="1251">
        <v>25</v>
      </c>
      <c r="B1440" s="1251">
        <v>400</v>
      </c>
      <c r="C1440" s="1251" t="s">
        <v>1718</v>
      </c>
      <c r="D1440" s="1251">
        <v>636200</v>
      </c>
      <c r="E1440" s="1251" t="s">
        <v>1985</v>
      </c>
      <c r="F1440" s="1251">
        <v>2020</v>
      </c>
      <c r="G1440" s="1252">
        <v>0</v>
      </c>
      <c r="H1440" s="1252">
        <v>0</v>
      </c>
      <c r="I1440" s="1252">
        <v>1132</v>
      </c>
      <c r="J1440" s="1252">
        <v>0</v>
      </c>
      <c r="K1440" s="1252">
        <v>0</v>
      </c>
      <c r="L1440" s="1252">
        <v>0</v>
      </c>
      <c r="M1440" s="1252">
        <v>0</v>
      </c>
      <c r="N1440" s="1252">
        <v>0</v>
      </c>
      <c r="O1440" s="1252">
        <v>670</v>
      </c>
      <c r="P1440" s="1252">
        <v>0</v>
      </c>
      <c r="Q1440" s="1252">
        <v>0</v>
      </c>
      <c r="R1440" s="1252">
        <v>0</v>
      </c>
      <c r="S1440" s="1252">
        <v>1802</v>
      </c>
      <c r="T1440" s="1252">
        <v>0</v>
      </c>
      <c r="U1440" s="1251" t="s">
        <v>116</v>
      </c>
      <c r="V1440" s="1251" t="s">
        <v>397</v>
      </c>
      <c r="W1440" s="1251" t="s">
        <v>1986</v>
      </c>
      <c r="X1440" s="1251" t="s">
        <v>2042</v>
      </c>
      <c r="Y1440" s="1251">
        <v>636</v>
      </c>
      <c r="Z1440" s="1251">
        <v>2</v>
      </c>
      <c r="AA1440" s="1251" t="b">
        <v>1</v>
      </c>
    </row>
    <row r="1441" spans="1:27" ht="12">
      <c r="A1441" s="1251">
        <v>25</v>
      </c>
      <c r="B1441" s="1251">
        <v>400</v>
      </c>
      <c r="C1441" s="1251" t="s">
        <v>1718</v>
      </c>
      <c r="D1441" s="1251">
        <v>636300</v>
      </c>
      <c r="E1441" s="1251" t="s">
        <v>1987</v>
      </c>
      <c r="F1441" s="1251">
        <v>2020</v>
      </c>
      <c r="G1441" s="1252">
        <v>0</v>
      </c>
      <c r="H1441" s="1252">
        <v>0</v>
      </c>
      <c r="I1441" s="1252">
        <v>0</v>
      </c>
      <c r="J1441" s="1252">
        <v>0</v>
      </c>
      <c r="K1441" s="1252">
        <v>0</v>
      </c>
      <c r="L1441" s="1252">
        <v>0</v>
      </c>
      <c r="M1441" s="1252">
        <v>0</v>
      </c>
      <c r="N1441" s="1252">
        <v>1698.3399999999999</v>
      </c>
      <c r="O1441" s="1252">
        <v>0</v>
      </c>
      <c r="P1441" s="1252">
        <v>0</v>
      </c>
      <c r="Q1441" s="1252">
        <v>0</v>
      </c>
      <c r="R1441" s="1252">
        <v>0</v>
      </c>
      <c r="S1441" s="1252">
        <v>1698.3399999999999</v>
      </c>
      <c r="T1441" s="1252">
        <v>0</v>
      </c>
      <c r="U1441" s="1251" t="s">
        <v>116</v>
      </c>
      <c r="V1441" s="1251" t="s">
        <v>397</v>
      </c>
      <c r="W1441" s="1251" t="s">
        <v>1984</v>
      </c>
      <c r="X1441" s="1251" t="s">
        <v>2042</v>
      </c>
      <c r="Y1441" s="1251">
        <v>636</v>
      </c>
      <c r="Z1441" s="1251">
        <v>3</v>
      </c>
      <c r="AA1441" s="1251" t="b">
        <v>1</v>
      </c>
    </row>
    <row r="1442" spans="1:27" ht="12">
      <c r="A1442" s="1251">
        <v>25</v>
      </c>
      <c r="B1442" s="1251">
        <v>400</v>
      </c>
      <c r="C1442" s="1251" t="s">
        <v>1718</v>
      </c>
      <c r="D1442" s="1251">
        <v>636400</v>
      </c>
      <c r="E1442" s="1251" t="s">
        <v>1988</v>
      </c>
      <c r="F1442" s="1251">
        <v>2020</v>
      </c>
      <c r="G1442" s="1252">
        <v>0</v>
      </c>
      <c r="H1442" s="1252">
        <v>385.98000000000002</v>
      </c>
      <c r="I1442" s="1252">
        <v>2193.8400000000001</v>
      </c>
      <c r="J1442" s="1252">
        <v>4117.0299999999997</v>
      </c>
      <c r="K1442" s="1252">
        <v>-2358.23</v>
      </c>
      <c r="L1442" s="1252">
        <v>0</v>
      </c>
      <c r="M1442" s="1252">
        <v>0</v>
      </c>
      <c r="N1442" s="1252">
        <v>1356</v>
      </c>
      <c r="O1442" s="1252">
        <v>0</v>
      </c>
      <c r="P1442" s="1252">
        <v>0</v>
      </c>
      <c r="Q1442" s="1252">
        <v>0</v>
      </c>
      <c r="R1442" s="1252">
        <v>-1356</v>
      </c>
      <c r="S1442" s="1252">
        <v>4338.6200000000008</v>
      </c>
      <c r="T1442" s="1252">
        <v>0</v>
      </c>
      <c r="U1442" s="1251" t="s">
        <v>116</v>
      </c>
      <c r="V1442" s="1251" t="s">
        <v>397</v>
      </c>
      <c r="W1442" s="1251" t="s">
        <v>1986</v>
      </c>
      <c r="X1442" s="1251" t="s">
        <v>2042</v>
      </c>
      <c r="Y1442" s="1251">
        <v>636</v>
      </c>
      <c r="Z1442" s="1251">
        <v>4</v>
      </c>
      <c r="AA1442" s="1251" t="b">
        <v>1</v>
      </c>
    </row>
    <row r="1443" spans="1:27" ht="12">
      <c r="A1443" s="1251">
        <v>25</v>
      </c>
      <c r="B1443" s="1251">
        <v>400</v>
      </c>
      <c r="C1443" s="1251" t="s">
        <v>1718</v>
      </c>
      <c r="D1443" s="1251">
        <v>636503</v>
      </c>
      <c r="E1443" s="1251" t="s">
        <v>1989</v>
      </c>
      <c r="F1443" s="1251">
        <v>2020</v>
      </c>
      <c r="G1443" s="1252">
        <v>27.649999999999999</v>
      </c>
      <c r="H1443" s="1252">
        <v>322.05000000000001</v>
      </c>
      <c r="I1443" s="1252">
        <v>158.34</v>
      </c>
      <c r="J1443" s="1252">
        <v>143.97999999999999</v>
      </c>
      <c r="K1443" s="1252">
        <v>138.53</v>
      </c>
      <c r="L1443" s="1252">
        <v>143.13</v>
      </c>
      <c r="M1443" s="1252">
        <v>174.78</v>
      </c>
      <c r="N1443" s="1252">
        <v>250.34999999999999</v>
      </c>
      <c r="O1443" s="1252">
        <v>234.41</v>
      </c>
      <c r="P1443" s="1252">
        <v>188.75</v>
      </c>
      <c r="Q1443" s="1252">
        <v>231.02000000000001</v>
      </c>
      <c r="R1443" s="1252">
        <v>125.28</v>
      </c>
      <c r="S1443" s="1252">
        <v>2138.27</v>
      </c>
      <c r="T1443" s="1252">
        <v>0</v>
      </c>
      <c r="U1443" s="1251" t="s">
        <v>116</v>
      </c>
      <c r="V1443" s="1251" t="s">
        <v>397</v>
      </c>
      <c r="W1443" s="1251" t="s">
        <v>1984</v>
      </c>
      <c r="X1443" s="1251" t="s">
        <v>2042</v>
      </c>
      <c r="Y1443" s="1251">
        <v>636</v>
      </c>
      <c r="Z1443" s="1251">
        <v>5</v>
      </c>
      <c r="AA1443" s="1251" t="b">
        <v>1</v>
      </c>
    </row>
    <row r="1444" spans="1:27" ht="12">
      <c r="A1444" s="1251">
        <v>25</v>
      </c>
      <c r="B1444" s="1251">
        <v>400</v>
      </c>
      <c r="C1444" s="1251" t="s">
        <v>1718</v>
      </c>
      <c r="D1444" s="1251">
        <v>636600</v>
      </c>
      <c r="E1444" s="1251" t="s">
        <v>1990</v>
      </c>
      <c r="F1444" s="1251">
        <v>2020</v>
      </c>
      <c r="G1444" s="1252">
        <v>287.88999999999999</v>
      </c>
      <c r="H1444" s="1252">
        <v>0</v>
      </c>
      <c r="I1444" s="1252">
        <v>0</v>
      </c>
      <c r="J1444" s="1252">
        <v>0</v>
      </c>
      <c r="K1444" s="1252">
        <v>0</v>
      </c>
      <c r="L1444" s="1252">
        <v>381.87</v>
      </c>
      <c r="M1444" s="1252">
        <v>957.51999999999998</v>
      </c>
      <c r="N1444" s="1252">
        <v>0</v>
      </c>
      <c r="O1444" s="1252">
        <v>1948.5599999999999</v>
      </c>
      <c r="P1444" s="1252">
        <v>913.97000000000003</v>
      </c>
      <c r="Q1444" s="1252">
        <v>0</v>
      </c>
      <c r="R1444" s="1252">
        <v>0</v>
      </c>
      <c r="S1444" s="1252">
        <v>4489.8100000000004</v>
      </c>
      <c r="T1444" s="1252">
        <v>0</v>
      </c>
      <c r="U1444" s="1251" t="s">
        <v>116</v>
      </c>
      <c r="V1444" s="1251" t="s">
        <v>397</v>
      </c>
      <c r="W1444" s="1251" t="s">
        <v>1986</v>
      </c>
      <c r="X1444" s="1251" t="s">
        <v>2042</v>
      </c>
      <c r="Y1444" s="1251">
        <v>636</v>
      </c>
      <c r="Z1444" s="1251">
        <v>6</v>
      </c>
      <c r="AA1444" s="1251" t="b">
        <v>1</v>
      </c>
    </row>
    <row r="1445" spans="1:27" ht="12">
      <c r="A1445" s="1251">
        <v>25</v>
      </c>
      <c r="B1445" s="1251">
        <v>400</v>
      </c>
      <c r="C1445" s="1251" t="s">
        <v>1718</v>
      </c>
      <c r="D1445" s="1251">
        <v>636603</v>
      </c>
      <c r="E1445" s="1251" t="s">
        <v>1993</v>
      </c>
      <c r="F1445" s="1251">
        <v>2020</v>
      </c>
      <c r="G1445" s="1252">
        <v>0</v>
      </c>
      <c r="H1445" s="1252">
        <v>0</v>
      </c>
      <c r="I1445" s="1252">
        <v>0</v>
      </c>
      <c r="J1445" s="1252">
        <v>0</v>
      </c>
      <c r="K1445" s="1252">
        <v>0</v>
      </c>
      <c r="L1445" s="1252">
        <v>0</v>
      </c>
      <c r="M1445" s="1252">
        <v>0</v>
      </c>
      <c r="N1445" s="1252">
        <v>0</v>
      </c>
      <c r="O1445" s="1252">
        <v>0</v>
      </c>
      <c r="P1445" s="1252">
        <v>0</v>
      </c>
      <c r="Q1445" s="1252">
        <v>0</v>
      </c>
      <c r="R1445" s="1252">
        <v>0</v>
      </c>
      <c r="S1445" s="1252">
        <v>0</v>
      </c>
      <c r="T1445" s="1252">
        <v>0</v>
      </c>
      <c r="U1445" s="1251" t="s">
        <v>116</v>
      </c>
      <c r="V1445" s="1251" t="s">
        <v>397</v>
      </c>
      <c r="W1445" s="1251" t="s">
        <v>1986</v>
      </c>
      <c r="X1445" s="1251" t="s">
        <v>2042</v>
      </c>
      <c r="Y1445" s="1251">
        <v>636</v>
      </c>
      <c r="Z1445" s="1251">
        <v>6</v>
      </c>
      <c r="AA1445" s="1251" t="b">
        <v>1</v>
      </c>
    </row>
    <row r="1446" spans="1:27" ht="12">
      <c r="A1446" s="1251">
        <v>25</v>
      </c>
      <c r="B1446" s="1251">
        <v>400</v>
      </c>
      <c r="C1446" s="1251" t="s">
        <v>1718</v>
      </c>
      <c r="D1446" s="1251">
        <v>636610</v>
      </c>
      <c r="E1446" s="1251" t="s">
        <v>1994</v>
      </c>
      <c r="F1446" s="1251">
        <v>2020</v>
      </c>
      <c r="G1446" s="1252">
        <v>532.32000000000005</v>
      </c>
      <c r="H1446" s="1252">
        <v>531.69000000000005</v>
      </c>
      <c r="I1446" s="1252">
        <v>592.01999999999998</v>
      </c>
      <c r="J1446" s="1252">
        <v>1242.21</v>
      </c>
      <c r="K1446" s="1252">
        <v>2308.6900000000001</v>
      </c>
      <c r="L1446" s="1252">
        <v>853.17999999999995</v>
      </c>
      <c r="M1446" s="1252">
        <v>830.66999999999996</v>
      </c>
      <c r="N1446" s="1252">
        <v>890.75999999999999</v>
      </c>
      <c r="O1446" s="1252">
        <v>1385.55</v>
      </c>
      <c r="P1446" s="1252">
        <v>854.74000000000001</v>
      </c>
      <c r="Q1446" s="1252">
        <v>819.99000000000001</v>
      </c>
      <c r="R1446" s="1252">
        <v>938.40999999999997</v>
      </c>
      <c r="S1446" s="1252">
        <v>11780.23</v>
      </c>
      <c r="T1446" s="1252">
        <v>0</v>
      </c>
      <c r="U1446" s="1251" t="s">
        <v>116</v>
      </c>
      <c r="V1446" s="1251" t="s">
        <v>397</v>
      </c>
      <c r="W1446" s="1251" t="s">
        <v>1986</v>
      </c>
      <c r="X1446" s="1251" t="s">
        <v>2042</v>
      </c>
      <c r="Y1446" s="1251">
        <v>636</v>
      </c>
      <c r="Z1446" s="1251">
        <v>6</v>
      </c>
      <c r="AA1446" s="1251" t="b">
        <v>1</v>
      </c>
    </row>
    <row r="1447" spans="1:27" ht="12">
      <c r="A1447" s="1251">
        <v>25</v>
      </c>
      <c r="B1447" s="1251">
        <v>400</v>
      </c>
      <c r="C1447" s="1251" t="s">
        <v>1718</v>
      </c>
      <c r="D1447" s="1251">
        <v>636800</v>
      </c>
      <c r="E1447" s="1251" t="s">
        <v>1997</v>
      </c>
      <c r="F1447" s="1251">
        <v>2020</v>
      </c>
      <c r="G1447" s="1252">
        <v>274.08999999999997</v>
      </c>
      <c r="H1447" s="1252">
        <v>285.67000000000002</v>
      </c>
      <c r="I1447" s="1252">
        <v>300.80000000000001</v>
      </c>
      <c r="J1447" s="1252">
        <v>238.63999999999999</v>
      </c>
      <c r="K1447" s="1252">
        <v>288.76999999999998</v>
      </c>
      <c r="L1447" s="1252">
        <v>308.89999999999998</v>
      </c>
      <c r="M1447" s="1252">
        <v>290</v>
      </c>
      <c r="N1447" s="1252">
        <v>370.87</v>
      </c>
      <c r="O1447" s="1252">
        <v>242.15000000000001</v>
      </c>
      <c r="P1447" s="1252">
        <v>289.02999999999997</v>
      </c>
      <c r="Q1447" s="1252">
        <v>289.02999999999997</v>
      </c>
      <c r="R1447" s="1252">
        <v>413.75</v>
      </c>
      <c r="S1447" s="1252">
        <v>3591.6999999999998</v>
      </c>
      <c r="T1447" s="1252">
        <v>0</v>
      </c>
      <c r="U1447" s="1251" t="s">
        <v>116</v>
      </c>
      <c r="V1447" s="1251" t="s">
        <v>397</v>
      </c>
      <c r="W1447" s="1251" t="s">
        <v>1996</v>
      </c>
      <c r="X1447" s="1251" t="s">
        <v>2042</v>
      </c>
      <c r="Y1447" s="1251">
        <v>636</v>
      </c>
      <c r="Z1447" s="1251">
        <v>8</v>
      </c>
      <c r="AA1447" s="1251" t="b">
        <v>1</v>
      </c>
    </row>
    <row r="1448" spans="1:27" ht="12">
      <c r="A1448" s="1251">
        <v>25</v>
      </c>
      <c r="B1448" s="1251">
        <v>400</v>
      </c>
      <c r="C1448" s="1251" t="s">
        <v>1718</v>
      </c>
      <c r="D1448" s="1251">
        <v>650540</v>
      </c>
      <c r="E1448" s="1251" t="s">
        <v>2004</v>
      </c>
      <c r="F1448" s="1251">
        <v>2020</v>
      </c>
      <c r="G1448" s="1252">
        <v>0</v>
      </c>
      <c r="H1448" s="1252">
        <v>100.18000000000001</v>
      </c>
      <c r="I1448" s="1252">
        <v>0</v>
      </c>
      <c r="J1448" s="1252">
        <v>0</v>
      </c>
      <c r="K1448" s="1252">
        <v>143.13</v>
      </c>
      <c r="L1448" s="1252">
        <v>0</v>
      </c>
      <c r="M1448" s="1252">
        <v>0</v>
      </c>
      <c r="N1448" s="1252">
        <v>0</v>
      </c>
      <c r="O1448" s="1252">
        <v>0</v>
      </c>
      <c r="P1448" s="1252">
        <v>0</v>
      </c>
      <c r="Q1448" s="1252">
        <v>0</v>
      </c>
      <c r="R1448" s="1252">
        <v>2707.75</v>
      </c>
      <c r="S1448" s="1252">
        <v>2951.0599999999999</v>
      </c>
      <c r="T1448" s="1252">
        <v>0</v>
      </c>
      <c r="U1448" s="1251" t="s">
        <v>116</v>
      </c>
      <c r="V1448" s="1251" t="s">
        <v>397</v>
      </c>
      <c r="W1448" s="1251" t="s">
        <v>2005</v>
      </c>
      <c r="X1448" s="1251" t="s">
        <v>2042</v>
      </c>
      <c r="Y1448" s="1251">
        <v>650</v>
      </c>
      <c r="Z1448" s="1251">
        <v>5</v>
      </c>
      <c r="AA1448" s="1251" t="b">
        <v>1</v>
      </c>
    </row>
    <row r="1449" spans="1:27" ht="12">
      <c r="A1449" s="1251">
        <v>25</v>
      </c>
      <c r="B1449" s="1251">
        <v>400</v>
      </c>
      <c r="C1449" s="1251" t="s">
        <v>1718</v>
      </c>
      <c r="D1449" s="1251">
        <v>650800</v>
      </c>
      <c r="E1449" s="1251" t="s">
        <v>2007</v>
      </c>
      <c r="F1449" s="1251">
        <v>2020</v>
      </c>
      <c r="G1449" s="1252">
        <v>0</v>
      </c>
      <c r="H1449" s="1252">
        <v>0</v>
      </c>
      <c r="I1449" s="1252">
        <v>0</v>
      </c>
      <c r="J1449" s="1252">
        <v>0</v>
      </c>
      <c r="K1449" s="1252">
        <v>128</v>
      </c>
      <c r="L1449" s="1252">
        <v>0</v>
      </c>
      <c r="M1449" s="1252">
        <v>0</v>
      </c>
      <c r="N1449" s="1252">
        <v>0</v>
      </c>
      <c r="O1449" s="1252">
        <v>0</v>
      </c>
      <c r="P1449" s="1252">
        <v>0</v>
      </c>
      <c r="Q1449" s="1252">
        <v>0</v>
      </c>
      <c r="R1449" s="1252">
        <v>0</v>
      </c>
      <c r="S1449" s="1252">
        <v>128</v>
      </c>
      <c r="T1449" s="1252">
        <v>0</v>
      </c>
      <c r="U1449" s="1251" t="s">
        <v>116</v>
      </c>
      <c r="V1449" s="1251" t="s">
        <v>397</v>
      </c>
      <c r="W1449" s="1251" t="s">
        <v>2005</v>
      </c>
      <c r="X1449" s="1251" t="s">
        <v>2042</v>
      </c>
      <c r="Y1449" s="1251">
        <v>650</v>
      </c>
      <c r="Z1449" s="1251">
        <v>8</v>
      </c>
      <c r="AA1449" s="1251" t="b">
        <v>1</v>
      </c>
    </row>
    <row r="1450" spans="1:27" ht="12">
      <c r="A1450" s="1251">
        <v>25</v>
      </c>
      <c r="B1450" s="1251">
        <v>400</v>
      </c>
      <c r="C1450" s="1251" t="s">
        <v>1718</v>
      </c>
      <c r="D1450" s="1251">
        <v>670700</v>
      </c>
      <c r="E1450" s="1251" t="s">
        <v>2008</v>
      </c>
      <c r="F1450" s="1251">
        <v>2020</v>
      </c>
      <c r="G1450" s="1252">
        <v>2487.3800000000001</v>
      </c>
      <c r="H1450" s="1252">
        <v>70.890000000000001</v>
      </c>
      <c r="I1450" s="1252">
        <v>1600.3800000000001</v>
      </c>
      <c r="J1450" s="1252">
        <v>2020.54</v>
      </c>
      <c r="K1450" s="1252">
        <v>682.28999999999996</v>
      </c>
      <c r="L1450" s="1252">
        <v>-165.87</v>
      </c>
      <c r="M1450" s="1252">
        <v>776.08000000000004</v>
      </c>
      <c r="N1450" s="1252">
        <v>943.50999999999999</v>
      </c>
      <c r="O1450" s="1252">
        <v>1145.75</v>
      </c>
      <c r="P1450" s="1252">
        <v>25.629999999999999</v>
      </c>
      <c r="Q1450" s="1252">
        <v>1755.4100000000001</v>
      </c>
      <c r="R1450" s="1252">
        <v>558.01999999999998</v>
      </c>
      <c r="S1450" s="1252">
        <v>11900.009999999998</v>
      </c>
      <c r="T1450" s="1252">
        <v>0</v>
      </c>
      <c r="U1450" s="1251" t="s">
        <v>116</v>
      </c>
      <c r="V1450" s="1251" t="s">
        <v>397</v>
      </c>
      <c r="W1450" s="1251" t="s">
        <v>2009</v>
      </c>
      <c r="X1450" s="1251" t="s">
        <v>2042</v>
      </c>
      <c r="Y1450" s="1251">
        <v>670</v>
      </c>
      <c r="Z1450" s="1251">
        <v>7</v>
      </c>
      <c r="AA1450" s="1251" t="b">
        <v>1</v>
      </c>
    </row>
    <row r="1451" spans="1:27" ht="12">
      <c r="A1451" s="1251">
        <v>25</v>
      </c>
      <c r="B1451" s="1251">
        <v>400</v>
      </c>
      <c r="C1451" s="1251" t="s">
        <v>1718</v>
      </c>
      <c r="D1451" s="1251">
        <v>670710</v>
      </c>
      <c r="E1451" s="1251" t="s">
        <v>2010</v>
      </c>
      <c r="F1451" s="1251">
        <v>2020</v>
      </c>
      <c r="G1451" s="1252">
        <v>-564.58000000000004</v>
      </c>
      <c r="H1451" s="1252">
        <v>-681.40999999999997</v>
      </c>
      <c r="I1451" s="1252">
        <v>-163.41</v>
      </c>
      <c r="J1451" s="1252">
        <v>-394.88</v>
      </c>
      <c r="K1451" s="1252">
        <v>-86.700000000000003</v>
      </c>
      <c r="L1451" s="1252">
        <v>-553.86000000000001</v>
      </c>
      <c r="M1451" s="1252">
        <v>-624.63999999999999</v>
      </c>
      <c r="N1451" s="1252">
        <v>-85.890000000000001</v>
      </c>
      <c r="O1451" s="1252">
        <v>-263.43000000000001</v>
      </c>
      <c r="P1451" s="1252">
        <v>-163.90000000000001</v>
      </c>
      <c r="Q1451" s="1252">
        <v>-34.289999999999999</v>
      </c>
      <c r="R1451" s="1252">
        <v>-1143.1600000000001</v>
      </c>
      <c r="S1451" s="1252">
        <v>-4760.1499999999996</v>
      </c>
      <c r="T1451" s="1252">
        <v>0</v>
      </c>
      <c r="U1451" s="1251" t="s">
        <v>116</v>
      </c>
      <c r="V1451" s="1251" t="s">
        <v>397</v>
      </c>
      <c r="W1451" s="1251" t="s">
        <v>2009</v>
      </c>
      <c r="X1451" s="1251" t="s">
        <v>2042</v>
      </c>
      <c r="Y1451" s="1251">
        <v>670</v>
      </c>
      <c r="Z1451" s="1251">
        <v>7</v>
      </c>
      <c r="AA1451" s="1251" t="b">
        <v>1</v>
      </c>
    </row>
    <row r="1452" spans="1:27" ht="12">
      <c r="A1452" s="1251">
        <v>25</v>
      </c>
      <c r="B1452" s="1251">
        <v>400</v>
      </c>
      <c r="C1452" s="1251" t="s">
        <v>1718</v>
      </c>
      <c r="D1452" s="1251">
        <v>675500</v>
      </c>
      <c r="E1452" s="1251" t="s">
        <v>2013</v>
      </c>
      <c r="F1452" s="1251">
        <v>2020</v>
      </c>
      <c r="G1452" s="1252">
        <v>0</v>
      </c>
      <c r="H1452" s="1252">
        <v>0</v>
      </c>
      <c r="I1452" s="1252">
        <v>6660.6899999999996</v>
      </c>
      <c r="J1452" s="1252">
        <v>0</v>
      </c>
      <c r="K1452" s="1252">
        <v>0</v>
      </c>
      <c r="L1452" s="1252">
        <v>6659.5900000000001</v>
      </c>
      <c r="M1452" s="1252">
        <v>0</v>
      </c>
      <c r="N1452" s="1252">
        <v>6680.5500000000002</v>
      </c>
      <c r="O1452" s="1252">
        <v>6802.8999999999996</v>
      </c>
      <c r="P1452" s="1252">
        <v>0</v>
      </c>
      <c r="Q1452" s="1252">
        <v>0</v>
      </c>
      <c r="R1452" s="1252">
        <v>0</v>
      </c>
      <c r="S1452" s="1252">
        <v>26803.729999999996</v>
      </c>
      <c r="T1452" s="1252">
        <v>0</v>
      </c>
      <c r="U1452" s="1251" t="s">
        <v>116</v>
      </c>
      <c r="V1452" s="1251" t="s">
        <v>397</v>
      </c>
      <c r="W1452" s="1251" t="s">
        <v>2012</v>
      </c>
      <c r="X1452" s="1251" t="s">
        <v>2042</v>
      </c>
      <c r="Y1452" s="1251">
        <v>675</v>
      </c>
      <c r="Z1452" s="1251">
        <v>5</v>
      </c>
      <c r="AA1452" s="1251" t="b">
        <v>1</v>
      </c>
    </row>
    <row r="1453" spans="1:27" ht="12">
      <c r="A1453" s="1251">
        <v>25</v>
      </c>
      <c r="B1453" s="1251">
        <v>400</v>
      </c>
      <c r="C1453" s="1251" t="s">
        <v>1718</v>
      </c>
      <c r="D1453" s="1251">
        <v>675800</v>
      </c>
      <c r="E1453" s="1251" t="s">
        <v>2014</v>
      </c>
      <c r="F1453" s="1251">
        <v>2020</v>
      </c>
      <c r="G1453" s="1252">
        <v>0</v>
      </c>
      <c r="H1453" s="1252">
        <v>3404.2399999999998</v>
      </c>
      <c r="I1453" s="1252">
        <v>0</v>
      </c>
      <c r="J1453" s="1252">
        <v>0</v>
      </c>
      <c r="K1453" s="1252">
        <v>0</v>
      </c>
      <c r="L1453" s="1252">
        <v>-3404.2399999999998</v>
      </c>
      <c r="M1453" s="1252">
        <v>0</v>
      </c>
      <c r="N1453" s="1252">
        <v>0</v>
      </c>
      <c r="O1453" s="1252">
        <v>0</v>
      </c>
      <c r="P1453" s="1252">
        <v>0</v>
      </c>
      <c r="Q1453" s="1252">
        <v>0</v>
      </c>
      <c r="R1453" s="1252">
        <v>0</v>
      </c>
      <c r="S1453" s="1252">
        <v>0</v>
      </c>
      <c r="T1453" s="1252">
        <v>0</v>
      </c>
      <c r="U1453" s="1251" t="s">
        <v>116</v>
      </c>
      <c r="V1453" s="1251" t="s">
        <v>397</v>
      </c>
      <c r="W1453" s="1251" t="s">
        <v>2015</v>
      </c>
      <c r="X1453" s="1251" t="s">
        <v>2042</v>
      </c>
      <c r="Y1453" s="1251">
        <v>675</v>
      </c>
      <c r="Z1453" s="1251">
        <v>8</v>
      </c>
      <c r="AA1453" s="1251" t="b">
        <v>1</v>
      </c>
    </row>
    <row r="1454" spans="1:27" ht="12">
      <c r="A1454" s="1251">
        <v>25</v>
      </c>
      <c r="B1454" s="1251">
        <v>400</v>
      </c>
      <c r="C1454" s="1251" t="s">
        <v>1718</v>
      </c>
      <c r="D1454" s="1251">
        <v>675808</v>
      </c>
      <c r="E1454" s="1251" t="s">
        <v>2016</v>
      </c>
      <c r="F1454" s="1251">
        <v>2020</v>
      </c>
      <c r="G1454" s="1252">
        <v>67.349999999999994</v>
      </c>
      <c r="H1454" s="1252">
        <v>62.350000000000001</v>
      </c>
      <c r="I1454" s="1252">
        <v>62.229999999999997</v>
      </c>
      <c r="J1454" s="1252">
        <v>64.290000000000006</v>
      </c>
      <c r="K1454" s="1252">
        <v>61.93</v>
      </c>
      <c r="L1454" s="1252">
        <v>55.579999999999998</v>
      </c>
      <c r="M1454" s="1252">
        <v>62.170000000000002</v>
      </c>
      <c r="N1454" s="1252">
        <v>64.849999999999994</v>
      </c>
      <c r="O1454" s="1252">
        <v>55.380000000000003</v>
      </c>
      <c r="P1454" s="1252">
        <v>63.340000000000003</v>
      </c>
      <c r="Q1454" s="1252">
        <v>64.769999999999996</v>
      </c>
      <c r="R1454" s="1252">
        <v>63.039999999999999</v>
      </c>
      <c r="S1454" s="1252">
        <v>747.27999999999997</v>
      </c>
      <c r="T1454" s="1252">
        <v>0</v>
      </c>
      <c r="U1454" s="1251" t="s">
        <v>116</v>
      </c>
      <c r="V1454" s="1251" t="s">
        <v>397</v>
      </c>
      <c r="W1454" s="1251" t="s">
        <v>2017</v>
      </c>
      <c r="X1454" s="1251" t="s">
        <v>2042</v>
      </c>
      <c r="Y1454" s="1251">
        <v>675</v>
      </c>
      <c r="Z1454" s="1251">
        <v>8</v>
      </c>
      <c r="AA1454" s="1251" t="b">
        <v>1</v>
      </c>
    </row>
    <row r="1455" spans="1:27" ht="12">
      <c r="A1455" s="1251">
        <v>25</v>
      </c>
      <c r="B1455" s="1251">
        <v>400</v>
      </c>
      <c r="C1455" s="1251" t="s">
        <v>1718</v>
      </c>
      <c r="D1455" s="1251">
        <v>675810</v>
      </c>
      <c r="E1455" s="1251" t="s">
        <v>2018</v>
      </c>
      <c r="F1455" s="1251">
        <v>2020</v>
      </c>
      <c r="G1455" s="1252">
        <v>428.07999999999998</v>
      </c>
      <c r="H1455" s="1252">
        <v>83.239999999999995</v>
      </c>
      <c r="I1455" s="1252">
        <v>527.47000000000003</v>
      </c>
      <c r="J1455" s="1252">
        <v>149.72999999999999</v>
      </c>
      <c r="K1455" s="1252">
        <v>132.80000000000001</v>
      </c>
      <c r="L1455" s="1252">
        <v>165.97999999999999</v>
      </c>
      <c r="M1455" s="1252">
        <v>150.84</v>
      </c>
      <c r="N1455" s="1252">
        <v>1534.6800000000001</v>
      </c>
      <c r="O1455" s="1252">
        <v>426.86000000000001</v>
      </c>
      <c r="P1455" s="1252">
        <v>661.13999999999999</v>
      </c>
      <c r="Q1455" s="1252">
        <v>594.17999999999995</v>
      </c>
      <c r="R1455" s="1252">
        <v>548.34000000000003</v>
      </c>
      <c r="S1455" s="1252">
        <v>5403.3400000000001</v>
      </c>
      <c r="T1455" s="1252">
        <v>0</v>
      </c>
      <c r="U1455" s="1251" t="s">
        <v>116</v>
      </c>
      <c r="V1455" s="1251" t="s">
        <v>397</v>
      </c>
      <c r="W1455" s="1251" t="s">
        <v>2017</v>
      </c>
      <c r="X1455" s="1251" t="s">
        <v>2042</v>
      </c>
      <c r="Y1455" s="1251">
        <v>675</v>
      </c>
      <c r="Z1455" s="1251">
        <v>8</v>
      </c>
      <c r="AA1455" s="1251" t="b">
        <v>1</v>
      </c>
    </row>
    <row r="1456" spans="1:27" ht="12">
      <c r="A1456" s="1251">
        <v>25</v>
      </c>
      <c r="B1456" s="1251">
        <v>400</v>
      </c>
      <c r="C1456" s="1251" t="s">
        <v>1718</v>
      </c>
      <c r="D1456" s="1251">
        <v>675819</v>
      </c>
      <c r="E1456" s="1251" t="s">
        <v>2021</v>
      </c>
      <c r="F1456" s="1251">
        <v>2020</v>
      </c>
      <c r="G1456" s="1252">
        <v>17.059999999999999</v>
      </c>
      <c r="H1456" s="1252">
        <v>0</v>
      </c>
      <c r="I1456" s="1252">
        <v>0</v>
      </c>
      <c r="J1456" s="1252">
        <v>0</v>
      </c>
      <c r="K1456" s="1252">
        <v>353.07999999999998</v>
      </c>
      <c r="L1456" s="1252">
        <v>0</v>
      </c>
      <c r="M1456" s="1252">
        <v>0</v>
      </c>
      <c r="N1456" s="1252">
        <v>96.909999999999997</v>
      </c>
      <c r="O1456" s="1252">
        <v>12.699999999999999</v>
      </c>
      <c r="P1456" s="1252">
        <v>0</v>
      </c>
      <c r="Q1456" s="1252">
        <v>0</v>
      </c>
      <c r="R1456" s="1252">
        <v>0</v>
      </c>
      <c r="S1456" s="1252">
        <v>479.74999999999994</v>
      </c>
      <c r="T1456" s="1252">
        <v>0</v>
      </c>
      <c r="U1456" s="1251" t="s">
        <v>116</v>
      </c>
      <c r="V1456" s="1251" t="s">
        <v>397</v>
      </c>
      <c r="W1456" s="1251" t="s">
        <v>2022</v>
      </c>
      <c r="X1456" s="1251" t="s">
        <v>2042</v>
      </c>
      <c r="Y1456" s="1251">
        <v>675</v>
      </c>
      <c r="Z1456" s="1251">
        <v>8</v>
      </c>
      <c r="AA1456" s="1251" t="b">
        <v>1</v>
      </c>
    </row>
    <row r="1457" spans="1:27" ht="12">
      <c r="A1457" s="1251">
        <v>25</v>
      </c>
      <c r="B1457" s="1251">
        <v>400</v>
      </c>
      <c r="C1457" s="1251" t="s">
        <v>1718</v>
      </c>
      <c r="D1457" s="1251">
        <v>675828</v>
      </c>
      <c r="E1457" s="1251" t="s">
        <v>2023</v>
      </c>
      <c r="F1457" s="1251">
        <v>2020</v>
      </c>
      <c r="G1457" s="1252">
        <v>0</v>
      </c>
      <c r="H1457" s="1252">
        <v>0</v>
      </c>
      <c r="I1457" s="1252">
        <v>0</v>
      </c>
      <c r="J1457" s="1252">
        <v>0</v>
      </c>
      <c r="K1457" s="1252">
        <v>0</v>
      </c>
      <c r="L1457" s="1252">
        <v>0</v>
      </c>
      <c r="M1457" s="1252">
        <v>0</v>
      </c>
      <c r="N1457" s="1252">
        <v>206</v>
      </c>
      <c r="O1457" s="1252">
        <v>30</v>
      </c>
      <c r="P1457" s="1252">
        <v>0</v>
      </c>
      <c r="Q1457" s="1252">
        <v>0</v>
      </c>
      <c r="R1457" s="1252">
        <v>0</v>
      </c>
      <c r="S1457" s="1252">
        <v>236</v>
      </c>
      <c r="T1457" s="1252">
        <v>0</v>
      </c>
      <c r="U1457" s="1251" t="s">
        <v>116</v>
      </c>
      <c r="V1457" s="1251" t="s">
        <v>397</v>
      </c>
      <c r="W1457" s="1251" t="s">
        <v>2024</v>
      </c>
      <c r="X1457" s="1251" t="s">
        <v>2042</v>
      </c>
      <c r="Y1457" s="1251">
        <v>675</v>
      </c>
      <c r="Z1457" s="1251">
        <v>8</v>
      </c>
      <c r="AA1457" s="1251" t="b">
        <v>1</v>
      </c>
    </row>
    <row r="1458" spans="1:27" ht="12">
      <c r="A1458" s="1251">
        <v>25</v>
      </c>
      <c r="B1458" s="1251">
        <v>400</v>
      </c>
      <c r="C1458" s="1251" t="s">
        <v>1718</v>
      </c>
      <c r="D1458" s="1251">
        <v>675830</v>
      </c>
      <c r="E1458" s="1251" t="s">
        <v>2025</v>
      </c>
      <c r="F1458" s="1251">
        <v>2020</v>
      </c>
      <c r="G1458" s="1252">
        <v>0</v>
      </c>
      <c r="H1458" s="1252">
        <v>0</v>
      </c>
      <c r="I1458" s="1252">
        <v>0</v>
      </c>
      <c r="J1458" s="1252">
        <v>16.5</v>
      </c>
      <c r="K1458" s="1252">
        <v>0</v>
      </c>
      <c r="L1458" s="1252">
        <v>0</v>
      </c>
      <c r="M1458" s="1252">
        <v>0</v>
      </c>
      <c r="N1458" s="1252">
        <v>0</v>
      </c>
      <c r="O1458" s="1252">
        <v>0</v>
      </c>
      <c r="P1458" s="1252">
        <v>0</v>
      </c>
      <c r="Q1458" s="1252">
        <v>16.5</v>
      </c>
      <c r="R1458" s="1252">
        <v>0</v>
      </c>
      <c r="S1458" s="1252">
        <v>33</v>
      </c>
      <c r="T1458" s="1252">
        <v>0</v>
      </c>
      <c r="U1458" s="1251" t="s">
        <v>116</v>
      </c>
      <c r="V1458" s="1251" t="s">
        <v>397</v>
      </c>
      <c r="W1458" s="1251" t="s">
        <v>2026</v>
      </c>
      <c r="X1458" s="1251" t="s">
        <v>2042</v>
      </c>
      <c r="Y1458" s="1251">
        <v>675</v>
      </c>
      <c r="Z1458" s="1251">
        <v>8</v>
      </c>
      <c r="AA1458" s="1251" t="b">
        <v>1</v>
      </c>
    </row>
    <row r="1459" spans="1:27" ht="12">
      <c r="A1459" s="1251">
        <v>25</v>
      </c>
      <c r="B1459" s="1251">
        <v>400</v>
      </c>
      <c r="C1459" s="1251" t="s">
        <v>1718</v>
      </c>
      <c r="D1459" s="1251">
        <v>675834</v>
      </c>
      <c r="E1459" s="1251" t="s">
        <v>2028</v>
      </c>
      <c r="F1459" s="1251">
        <v>2020</v>
      </c>
      <c r="G1459" s="1252">
        <v>0</v>
      </c>
      <c r="H1459" s="1252">
        <v>0</v>
      </c>
      <c r="I1459" s="1252">
        <v>0</v>
      </c>
      <c r="J1459" s="1252">
        <v>0</v>
      </c>
      <c r="K1459" s="1252">
        <v>0</v>
      </c>
      <c r="L1459" s="1252">
        <v>0</v>
      </c>
      <c r="M1459" s="1252">
        <v>0</v>
      </c>
      <c r="N1459" s="1252">
        <v>0</v>
      </c>
      <c r="O1459" s="1252">
        <v>163.16</v>
      </c>
      <c r="P1459" s="1252">
        <v>0</v>
      </c>
      <c r="Q1459" s="1252">
        <v>0</v>
      </c>
      <c r="R1459" s="1252">
        <v>0</v>
      </c>
      <c r="S1459" s="1252">
        <v>163.16</v>
      </c>
      <c r="T1459" s="1252">
        <v>0</v>
      </c>
      <c r="U1459" s="1251" t="s">
        <v>116</v>
      </c>
      <c r="V1459" s="1251" t="s">
        <v>397</v>
      </c>
      <c r="W1459" s="1251" t="s">
        <v>2029</v>
      </c>
      <c r="X1459" s="1251" t="s">
        <v>2042</v>
      </c>
      <c r="Y1459" s="1251">
        <v>675</v>
      </c>
      <c r="Z1459" s="1251">
        <v>8</v>
      </c>
      <c r="AA1459" s="1251" t="b">
        <v>1</v>
      </c>
    </row>
    <row r="1460" spans="1:27" ht="12">
      <c r="A1460" s="1251">
        <v>25</v>
      </c>
      <c r="B1460" s="1251">
        <v>400</v>
      </c>
      <c r="C1460" s="1251" t="s">
        <v>1718</v>
      </c>
      <c r="D1460" s="1251">
        <v>675836</v>
      </c>
      <c r="E1460" s="1251" t="s">
        <v>2030</v>
      </c>
      <c r="F1460" s="1251">
        <v>2020</v>
      </c>
      <c r="G1460" s="1252">
        <v>0</v>
      </c>
      <c r="H1460" s="1252">
        <v>45.600000000000001</v>
      </c>
      <c r="I1460" s="1252">
        <v>0</v>
      </c>
      <c r="J1460" s="1252">
        <v>0</v>
      </c>
      <c r="K1460" s="1252">
        <v>0</v>
      </c>
      <c r="L1460" s="1252">
        <v>0</v>
      </c>
      <c r="M1460" s="1252">
        <v>0</v>
      </c>
      <c r="N1460" s="1252">
        <v>0</v>
      </c>
      <c r="O1460" s="1252">
        <v>0</v>
      </c>
      <c r="P1460" s="1252">
        <v>0</v>
      </c>
      <c r="Q1460" s="1252">
        <v>0</v>
      </c>
      <c r="R1460" s="1252">
        <v>0</v>
      </c>
      <c r="S1460" s="1252">
        <v>45.600000000000001</v>
      </c>
      <c r="T1460" s="1252">
        <v>0</v>
      </c>
      <c r="U1460" s="1251" t="s">
        <v>116</v>
      </c>
      <c r="V1460" s="1251" t="s">
        <v>397</v>
      </c>
      <c r="W1460" s="1251" t="s">
        <v>2029</v>
      </c>
      <c r="X1460" s="1251" t="s">
        <v>2042</v>
      </c>
      <c r="Y1460" s="1251">
        <v>675</v>
      </c>
      <c r="Z1460" s="1251">
        <v>8</v>
      </c>
      <c r="AA1460" s="1251" t="b">
        <v>1</v>
      </c>
    </row>
    <row r="1461" spans="1:27" ht="12">
      <c r="A1461" s="1251">
        <v>25</v>
      </c>
      <c r="B1461" s="1251">
        <v>400</v>
      </c>
      <c r="C1461" s="1251" t="s">
        <v>1718</v>
      </c>
      <c r="D1461" s="1251">
        <v>675856</v>
      </c>
      <c r="E1461" s="1251" t="s">
        <v>2034</v>
      </c>
      <c r="F1461" s="1251">
        <v>2020</v>
      </c>
      <c r="G1461" s="1252">
        <v>0</v>
      </c>
      <c r="H1461" s="1252">
        <v>49.740000000000002</v>
      </c>
      <c r="I1461" s="1252">
        <v>240.99000000000001</v>
      </c>
      <c r="J1461" s="1252">
        <v>0</v>
      </c>
      <c r="K1461" s="1252">
        <v>0</v>
      </c>
      <c r="L1461" s="1252">
        <v>0</v>
      </c>
      <c r="M1461" s="1252">
        <v>0</v>
      </c>
      <c r="N1461" s="1252">
        <v>0</v>
      </c>
      <c r="O1461" s="1252">
        <v>0</v>
      </c>
      <c r="P1461" s="1252">
        <v>0</v>
      </c>
      <c r="Q1461" s="1252">
        <v>78.099999999999994</v>
      </c>
      <c r="R1461" s="1252">
        <v>0</v>
      </c>
      <c r="S1461" s="1252">
        <v>368.83000000000004</v>
      </c>
      <c r="T1461" s="1252">
        <v>0</v>
      </c>
      <c r="U1461" s="1251" t="s">
        <v>116</v>
      </c>
      <c r="V1461" s="1251" t="s">
        <v>397</v>
      </c>
      <c r="W1461" s="1251" t="s">
        <v>2035</v>
      </c>
      <c r="X1461" s="1251" t="s">
        <v>2042</v>
      </c>
      <c r="Y1461" s="1251">
        <v>675</v>
      </c>
      <c r="Z1461" s="1251">
        <v>8</v>
      </c>
      <c r="AA1461" s="1251" t="b">
        <v>1</v>
      </c>
    </row>
    <row r="1462" spans="1:27" ht="12">
      <c r="A1462" s="1251">
        <v>25</v>
      </c>
      <c r="B1462" s="1251">
        <v>400</v>
      </c>
      <c r="C1462" s="1251" t="s">
        <v>1718</v>
      </c>
      <c r="D1462" s="1251">
        <v>675866</v>
      </c>
      <c r="E1462" s="1251" t="s">
        <v>2076</v>
      </c>
      <c r="F1462" s="1251">
        <v>2020</v>
      </c>
      <c r="G1462" s="1252">
        <v>86</v>
      </c>
      <c r="H1462" s="1252">
        <v>0</v>
      </c>
      <c r="I1462" s="1252">
        <v>0</v>
      </c>
      <c r="J1462" s="1252">
        <v>0</v>
      </c>
      <c r="K1462" s="1252">
        <v>0</v>
      </c>
      <c r="L1462" s="1252">
        <v>0</v>
      </c>
      <c r="M1462" s="1252">
        <v>0</v>
      </c>
      <c r="N1462" s="1252">
        <v>0</v>
      </c>
      <c r="O1462" s="1252">
        <v>0</v>
      </c>
      <c r="P1462" s="1252">
        <v>0</v>
      </c>
      <c r="Q1462" s="1252">
        <v>0</v>
      </c>
      <c r="R1462" s="1252">
        <v>0</v>
      </c>
      <c r="S1462" s="1252">
        <v>86</v>
      </c>
      <c r="T1462" s="1252">
        <v>0</v>
      </c>
      <c r="U1462" s="1251" t="s">
        <v>116</v>
      </c>
      <c r="V1462" s="1251" t="s">
        <v>397</v>
      </c>
      <c r="W1462" s="1251" t="s">
        <v>2022</v>
      </c>
      <c r="X1462" s="1251" t="s">
        <v>2042</v>
      </c>
      <c r="Y1462" s="1251">
        <v>675</v>
      </c>
      <c r="Z1462" s="1251">
        <v>8</v>
      </c>
      <c r="AA1462" s="1251" t="b">
        <v>1</v>
      </c>
    </row>
    <row r="1463" spans="1:27" ht="12">
      <c r="A1463" s="1251">
        <v>25</v>
      </c>
      <c r="B1463" s="1251">
        <v>400</v>
      </c>
      <c r="C1463" s="1251" t="s">
        <v>1718</v>
      </c>
      <c r="D1463" s="1251">
        <v>676200</v>
      </c>
      <c r="E1463" s="1251" t="s">
        <v>2037</v>
      </c>
      <c r="F1463" s="1251">
        <v>2020</v>
      </c>
      <c r="G1463" s="1252">
        <v>0.01</v>
      </c>
      <c r="H1463" s="1252">
        <v>0</v>
      </c>
      <c r="I1463" s="1252">
        <v>6342.96</v>
      </c>
      <c r="J1463" s="1252">
        <v>-6342.96</v>
      </c>
      <c r="K1463" s="1252">
        <v>0</v>
      </c>
      <c r="L1463" s="1252">
        <v>0</v>
      </c>
      <c r="M1463" s="1252">
        <v>0</v>
      </c>
      <c r="N1463" s="1252">
        <v>0</v>
      </c>
      <c r="O1463" s="1252">
        <v>0</v>
      </c>
      <c r="P1463" s="1252">
        <v>0.01</v>
      </c>
      <c r="Q1463" s="1252">
        <v>0</v>
      </c>
      <c r="R1463" s="1252">
        <v>0</v>
      </c>
      <c r="S1463" s="1252">
        <v>0.020000000000218281</v>
      </c>
      <c r="T1463" s="1252">
        <v>0</v>
      </c>
      <c r="U1463" s="1251" t="s">
        <v>116</v>
      </c>
      <c r="V1463" s="1251" t="s">
        <v>397</v>
      </c>
      <c r="W1463" s="1251" t="s">
        <v>2015</v>
      </c>
      <c r="X1463" s="1251" t="s">
        <v>2042</v>
      </c>
      <c r="Y1463" s="1251">
        <v>676</v>
      </c>
      <c r="Z1463" s="1251">
        <v>2</v>
      </c>
      <c r="AA1463" s="1251" t="b">
        <v>1</v>
      </c>
    </row>
    <row r="1464" spans="1:27" ht="12">
      <c r="A1464" s="1251">
        <v>25</v>
      </c>
      <c r="B1464" s="1251">
        <v>400</v>
      </c>
      <c r="C1464" s="1251" t="s">
        <v>1718</v>
      </c>
      <c r="D1464" s="1251">
        <v>676210</v>
      </c>
      <c r="E1464" s="1251" t="s">
        <v>2038</v>
      </c>
      <c r="F1464" s="1251">
        <v>2020</v>
      </c>
      <c r="G1464" s="1252">
        <v>-650.03999999999996</v>
      </c>
      <c r="H1464" s="1252">
        <v>-1229.3900000000001</v>
      </c>
      <c r="I1464" s="1252">
        <v>-2239.27</v>
      </c>
      <c r="J1464" s="1252">
        <v>700.91999999999996</v>
      </c>
      <c r="K1464" s="1252">
        <v>-576.53999999999996</v>
      </c>
      <c r="L1464" s="1252">
        <v>-566.69000000000005</v>
      </c>
      <c r="M1464" s="1252">
        <v>-574.53999999999996</v>
      </c>
      <c r="N1464" s="1252">
        <v>-486.88</v>
      </c>
      <c r="O1464" s="1252">
        <v>-801.57000000000005</v>
      </c>
      <c r="P1464" s="1252">
        <v>-900.71000000000004</v>
      </c>
      <c r="Q1464" s="1252">
        <v>-783.67999999999995</v>
      </c>
      <c r="R1464" s="1252">
        <v>-715.57000000000005</v>
      </c>
      <c r="S1464" s="1252">
        <v>-8823.9600000000009</v>
      </c>
      <c r="T1464" s="1252">
        <v>0</v>
      </c>
      <c r="U1464" s="1251" t="s">
        <v>116</v>
      </c>
      <c r="V1464" s="1251" t="s">
        <v>397</v>
      </c>
      <c r="W1464" s="1251" t="s">
        <v>1931</v>
      </c>
      <c r="X1464" s="1251" t="s">
        <v>2042</v>
      </c>
      <c r="Y1464" s="1251">
        <v>676</v>
      </c>
      <c r="Z1464" s="1251">
        <v>2</v>
      </c>
      <c r="AA1464" s="1251" t="b">
        <v>1</v>
      </c>
    </row>
    <row r="1465" spans="1:27" ht="12">
      <c r="A1465" s="1251">
        <v>25</v>
      </c>
      <c r="B1465" s="1251">
        <v>400</v>
      </c>
      <c r="C1465" s="1251" t="s">
        <v>1718</v>
      </c>
      <c r="D1465" s="1251">
        <v>676220</v>
      </c>
      <c r="E1465" s="1251" t="s">
        <v>2039</v>
      </c>
      <c r="F1465" s="1251">
        <v>2020</v>
      </c>
      <c r="G1465" s="1252">
        <v>-712.07000000000005</v>
      </c>
      <c r="H1465" s="1252">
        <v>-1346.6900000000001</v>
      </c>
      <c r="I1465" s="1252">
        <v>-2452.9299999999998</v>
      </c>
      <c r="J1465" s="1252">
        <v>767.78999999999996</v>
      </c>
      <c r="K1465" s="1252">
        <v>-631.54999999999995</v>
      </c>
      <c r="L1465" s="1252">
        <v>-620.75999999999999</v>
      </c>
      <c r="M1465" s="1252">
        <v>-629.35000000000002</v>
      </c>
      <c r="N1465" s="1252">
        <v>-533.33000000000004</v>
      </c>
      <c r="O1465" s="1252">
        <v>-878.04999999999995</v>
      </c>
      <c r="P1465" s="1252">
        <v>-986.64999999999998</v>
      </c>
      <c r="Q1465" s="1252">
        <v>-858.45000000000005</v>
      </c>
      <c r="R1465" s="1252">
        <v>-783.85000000000002</v>
      </c>
      <c r="S1465" s="1252">
        <v>-9665.8900000000012</v>
      </c>
      <c r="T1465" s="1252">
        <v>0</v>
      </c>
      <c r="U1465" s="1251" t="s">
        <v>116</v>
      </c>
      <c r="V1465" s="1251" t="s">
        <v>397</v>
      </c>
      <c r="W1465" s="1251" t="s">
        <v>1948</v>
      </c>
      <c r="X1465" s="1251" t="s">
        <v>2042</v>
      </c>
      <c r="Y1465" s="1251">
        <v>676</v>
      </c>
      <c r="Z1465" s="1251">
        <v>2</v>
      </c>
      <c r="AA1465" s="1251" t="b">
        <v>1</v>
      </c>
    </row>
    <row r="1466" spans="1:27" ht="12">
      <c r="A1466" s="1251">
        <v>25</v>
      </c>
      <c r="B1466" s="1251">
        <v>400</v>
      </c>
      <c r="C1466" s="1251" t="s">
        <v>1718</v>
      </c>
      <c r="D1466" s="1251">
        <v>676230</v>
      </c>
      <c r="E1466" s="1251" t="s">
        <v>2040</v>
      </c>
      <c r="F1466" s="1251">
        <v>2020</v>
      </c>
      <c r="G1466" s="1252">
        <v>-276.44999999999999</v>
      </c>
      <c r="H1466" s="1252">
        <v>-522.83000000000004</v>
      </c>
      <c r="I1466" s="1252">
        <v>-952.30999999999995</v>
      </c>
      <c r="J1466" s="1252">
        <v>298.07999999999998</v>
      </c>
      <c r="K1466" s="1252">
        <v>-245.19</v>
      </c>
      <c r="L1466" s="1252">
        <v>-241</v>
      </c>
      <c r="M1466" s="1252">
        <v>-244.34</v>
      </c>
      <c r="N1466" s="1252">
        <v>-207.06</v>
      </c>
      <c r="O1466" s="1252">
        <v>-340.88999999999999</v>
      </c>
      <c r="P1466" s="1252">
        <v>-383.05000000000001</v>
      </c>
      <c r="Q1466" s="1252">
        <v>-333.27999999999997</v>
      </c>
      <c r="R1466" s="1252">
        <v>-304.31999999999999</v>
      </c>
      <c r="S1466" s="1252">
        <v>-3752.6399999999999</v>
      </c>
      <c r="T1466" s="1252">
        <v>0</v>
      </c>
      <c r="U1466" s="1251" t="s">
        <v>116</v>
      </c>
      <c r="V1466" s="1251" t="s">
        <v>402</v>
      </c>
      <c r="W1466" s="1251" t="s">
        <v>402</v>
      </c>
      <c r="X1466" s="1251" t="s">
        <v>2042</v>
      </c>
      <c r="Y1466" s="1251">
        <v>676</v>
      </c>
      <c r="Z1466" s="1251">
        <v>2</v>
      </c>
      <c r="AA1466" s="1251" t="b">
        <v>1</v>
      </c>
    </row>
    <row r="1467" spans="1:27" ht="12">
      <c r="A1467" s="1251">
        <v>25</v>
      </c>
      <c r="B1467" s="1251">
        <v>400</v>
      </c>
      <c r="C1467" s="1251" t="s">
        <v>1718</v>
      </c>
      <c r="D1467" s="1251">
        <v>676240</v>
      </c>
      <c r="E1467" s="1251" t="s">
        <v>2041</v>
      </c>
      <c r="F1467" s="1251">
        <v>2020</v>
      </c>
      <c r="G1467" s="1252">
        <v>-1715.3</v>
      </c>
      <c r="H1467" s="1252">
        <v>-3244.0500000000002</v>
      </c>
      <c r="I1467" s="1252">
        <v>-5908.8699999999999</v>
      </c>
      <c r="J1467" s="1252">
        <v>1849.54</v>
      </c>
      <c r="K1467" s="1252">
        <v>-1521.3399999999999</v>
      </c>
      <c r="L1467" s="1252">
        <v>-1495.3399999999999</v>
      </c>
      <c r="M1467" s="1252">
        <v>-1516.05</v>
      </c>
      <c r="N1467" s="1252">
        <v>-1284.75</v>
      </c>
      <c r="O1467" s="1252">
        <v>-2115.1399999999999</v>
      </c>
      <c r="P1467" s="1252">
        <v>-2376.7399999999998</v>
      </c>
      <c r="Q1467" s="1252">
        <v>-2067.9299999999998</v>
      </c>
      <c r="R1467" s="1252">
        <v>-1888.22</v>
      </c>
      <c r="S1467" s="1252">
        <v>-23284.190000000002</v>
      </c>
      <c r="T1467" s="1252">
        <v>0</v>
      </c>
      <c r="U1467" s="1251" t="s">
        <v>116</v>
      </c>
      <c r="V1467" s="1251" t="s">
        <v>397</v>
      </c>
      <c r="W1467" s="1251" t="s">
        <v>2015</v>
      </c>
      <c r="X1467" s="1251" t="s">
        <v>2042</v>
      </c>
      <c r="Y1467" s="1251">
        <v>676</v>
      </c>
      <c r="Z1467" s="1251">
        <v>2</v>
      </c>
      <c r="AA1467" s="1251" t="b">
        <v>1</v>
      </c>
    </row>
    <row r="1468" spans="1:27" ht="12">
      <c r="A1468" s="1251">
        <v>25</v>
      </c>
      <c r="B1468" s="1251">
        <v>710</v>
      </c>
      <c r="C1468" s="1251" t="s">
        <v>1737</v>
      </c>
      <c r="D1468" s="1251">
        <v>403200</v>
      </c>
      <c r="E1468" s="1251" t="s">
        <v>2090</v>
      </c>
      <c r="F1468" s="1251">
        <v>2020</v>
      </c>
      <c r="G1468" s="1252">
        <v>12101.889999999999</v>
      </c>
      <c r="H1468" s="1252">
        <v>12101.889999999999</v>
      </c>
      <c r="I1468" s="1252">
        <v>12118.92</v>
      </c>
      <c r="J1468" s="1252">
        <v>12101.26</v>
      </c>
      <c r="K1468" s="1252">
        <v>12101.26</v>
      </c>
      <c r="L1468" s="1252">
        <v>12101.26</v>
      </c>
      <c r="M1468" s="1252">
        <v>12101.719999999999</v>
      </c>
      <c r="N1468" s="1252">
        <v>12101.719999999999</v>
      </c>
      <c r="O1468" s="1252">
        <v>12084.690000000001</v>
      </c>
      <c r="P1468" s="1252">
        <v>12102.07</v>
      </c>
      <c r="Q1468" s="1252">
        <v>12102.07</v>
      </c>
      <c r="R1468" s="1252">
        <v>1331.5899999999999</v>
      </c>
      <c r="S1468" s="1252">
        <v>134450.34</v>
      </c>
      <c r="T1468" s="1252">
        <v>0</v>
      </c>
      <c r="U1468" s="1251" t="s">
        <v>1065</v>
      </c>
      <c r="V1468" s="1251" t="s">
        <v>88</v>
      </c>
      <c r="W1468" s="1251" t="s">
        <v>88</v>
      </c>
      <c r="X1468" s="1251" t="s">
        <v>89</v>
      </c>
      <c r="Y1468" s="1251">
        <v>403</v>
      </c>
      <c r="Z1468" s="1251">
        <v>2</v>
      </c>
      <c r="AA1468" s="1251" t="b">
        <v>0</v>
      </c>
    </row>
    <row r="1469" spans="1:27" ht="12">
      <c r="A1469" s="1251">
        <v>25</v>
      </c>
      <c r="B1469" s="1251">
        <v>710</v>
      </c>
      <c r="C1469" s="1251" t="s">
        <v>1737</v>
      </c>
      <c r="D1469" s="1251">
        <v>406000</v>
      </c>
      <c r="E1469" s="1251" t="s">
        <v>1912</v>
      </c>
      <c r="F1469" s="1251">
        <v>2020</v>
      </c>
      <c r="G1469" s="1252">
        <v>-114.29000000000001</v>
      </c>
      <c r="H1469" s="1252">
        <v>-114.29000000000001</v>
      </c>
      <c r="I1469" s="1252">
        <v>-114.29000000000001</v>
      </c>
      <c r="J1469" s="1252">
        <v>-114.29000000000001</v>
      </c>
      <c r="K1469" s="1252">
        <v>-114.29000000000001</v>
      </c>
      <c r="L1469" s="1252">
        <v>-114.29000000000001</v>
      </c>
      <c r="M1469" s="1252">
        <v>-114.29000000000001</v>
      </c>
      <c r="N1469" s="1252">
        <v>-114.29000000000001</v>
      </c>
      <c r="O1469" s="1252">
        <v>-114.29000000000001</v>
      </c>
      <c r="P1469" s="1252">
        <v>-114.28</v>
      </c>
      <c r="Q1469" s="1252">
        <v>685.71000000000004</v>
      </c>
      <c r="R1469" s="1252">
        <v>-658.38</v>
      </c>
      <c r="S1469" s="1252">
        <v>-1115.5599999999999</v>
      </c>
      <c r="T1469" s="1252">
        <v>0</v>
      </c>
      <c r="U1469" s="1251" t="s">
        <v>1065</v>
      </c>
      <c r="V1469" s="1251" t="s">
        <v>400</v>
      </c>
      <c r="W1469" s="1251" t="s">
        <v>400</v>
      </c>
      <c r="X1469" s="1251" t="s">
        <v>89</v>
      </c>
      <c r="Y1469" s="1251">
        <v>406</v>
      </c>
      <c r="Z1469" s="1251">
        <v>0</v>
      </c>
      <c r="AA1469" s="1251" t="b">
        <v>0</v>
      </c>
    </row>
    <row r="1470" spans="1:27" ht="12">
      <c r="A1470" s="1251">
        <v>25</v>
      </c>
      <c r="B1470" s="1251">
        <v>710</v>
      </c>
      <c r="C1470" s="1251" t="s">
        <v>1737</v>
      </c>
      <c r="D1470" s="1251">
        <v>408101</v>
      </c>
      <c r="E1470" s="1251" t="s">
        <v>932</v>
      </c>
      <c r="F1470" s="1251">
        <v>2020</v>
      </c>
      <c r="G1470" s="1252">
        <v>1058.5999999999999</v>
      </c>
      <c r="H1470" s="1252">
        <v>1034.72</v>
      </c>
      <c r="I1470" s="1252">
        <v>1046.6600000000001</v>
      </c>
      <c r="J1470" s="1252">
        <v>1046.6600000000001</v>
      </c>
      <c r="K1470" s="1252">
        <v>1046.6600000000001</v>
      </c>
      <c r="L1470" s="1252">
        <v>1046.6600000000001</v>
      </c>
      <c r="M1470" s="1252">
        <v>10904.08</v>
      </c>
      <c r="N1470" s="1252">
        <v>1329.5599999999999</v>
      </c>
      <c r="O1470" s="1252">
        <v>1329.5599999999999</v>
      </c>
      <c r="P1470" s="1252">
        <v>1329.5599999999999</v>
      </c>
      <c r="Q1470" s="1252">
        <v>1329.5599999999999</v>
      </c>
      <c r="R1470" s="1252">
        <v>1329.5599999999999</v>
      </c>
      <c r="S1470" s="1252">
        <v>23831.840000000007</v>
      </c>
      <c r="T1470" s="1252">
        <v>0</v>
      </c>
      <c r="U1470" s="1251" t="s">
        <v>1065</v>
      </c>
      <c r="V1470" s="1251" t="s">
        <v>402</v>
      </c>
      <c r="W1470" s="1251" t="s">
        <v>402</v>
      </c>
      <c r="X1470" s="1251" t="s">
        <v>89</v>
      </c>
      <c r="Y1470" s="1251">
        <v>408</v>
      </c>
      <c r="Z1470" s="1251">
        <v>1</v>
      </c>
      <c r="AA1470" s="1251" t="b">
        <v>0</v>
      </c>
    </row>
    <row r="1471" spans="1:27" ht="12">
      <c r="A1471" s="1251">
        <v>25</v>
      </c>
      <c r="B1471" s="1251">
        <v>710</v>
      </c>
      <c r="C1471" s="1251" t="s">
        <v>1737</v>
      </c>
      <c r="D1471" s="1251">
        <v>408102</v>
      </c>
      <c r="E1471" s="1251" t="s">
        <v>934</v>
      </c>
      <c r="F1471" s="1251">
        <v>2020</v>
      </c>
      <c r="G1471" s="1252">
        <v>12.83</v>
      </c>
      <c r="H1471" s="1252">
        <v>11.18</v>
      </c>
      <c r="I1471" s="1252">
        <v>11.18</v>
      </c>
      <c r="J1471" s="1252">
        <v>11.18</v>
      </c>
      <c r="K1471" s="1252">
        <v>11.18</v>
      </c>
      <c r="L1471" s="1252">
        <v>11.18</v>
      </c>
      <c r="M1471" s="1252">
        <v>11.18</v>
      </c>
      <c r="N1471" s="1252">
        <v>11.18</v>
      </c>
      <c r="O1471" s="1252">
        <v>11.18</v>
      </c>
      <c r="P1471" s="1252">
        <v>11.18</v>
      </c>
      <c r="Q1471" s="1252">
        <v>11.18</v>
      </c>
      <c r="R1471" s="1252">
        <v>11.18</v>
      </c>
      <c r="S1471" s="1252">
        <v>135.81000000000003</v>
      </c>
      <c r="T1471" s="1252">
        <v>0</v>
      </c>
      <c r="U1471" s="1251" t="s">
        <v>1065</v>
      </c>
      <c r="V1471" s="1251" t="s">
        <v>402</v>
      </c>
      <c r="W1471" s="1251" t="s">
        <v>402</v>
      </c>
      <c r="X1471" s="1251" t="s">
        <v>89</v>
      </c>
      <c r="Y1471" s="1251">
        <v>408</v>
      </c>
      <c r="Z1471" s="1251">
        <v>1</v>
      </c>
      <c r="AA1471" s="1251" t="b">
        <v>0</v>
      </c>
    </row>
    <row r="1472" spans="1:27" ht="12">
      <c r="A1472" s="1251">
        <v>25</v>
      </c>
      <c r="B1472" s="1251">
        <v>710</v>
      </c>
      <c r="C1472" s="1251" t="s">
        <v>1737</v>
      </c>
      <c r="D1472" s="1251">
        <v>408121</v>
      </c>
      <c r="E1472" s="1251" t="s">
        <v>1914</v>
      </c>
      <c r="F1472" s="1251">
        <v>2020</v>
      </c>
      <c r="G1472" s="1252">
        <v>2.3700000000000001</v>
      </c>
      <c r="H1472" s="1252">
        <v>3.6499999999999999</v>
      </c>
      <c r="I1472" s="1252">
        <v>3.6299999999999999</v>
      </c>
      <c r="J1472" s="1252">
        <v>2.9199999999999999</v>
      </c>
      <c r="K1472" s="1252">
        <v>3.0899999999999999</v>
      </c>
      <c r="L1472" s="1252">
        <v>2.9199999999999999</v>
      </c>
      <c r="M1472" s="1252">
        <v>3.1000000000000001</v>
      </c>
      <c r="N1472" s="1252">
        <v>3.21</v>
      </c>
      <c r="O1472" s="1252">
        <v>2.9100000000000001</v>
      </c>
      <c r="P1472" s="1252">
        <v>0</v>
      </c>
      <c r="Q1472" s="1252">
        <v>0</v>
      </c>
      <c r="R1472" s="1252">
        <v>0</v>
      </c>
      <c r="S1472" s="1252">
        <v>27.800000000000001</v>
      </c>
      <c r="T1472" s="1252">
        <v>0</v>
      </c>
      <c r="U1472" s="1251" t="s">
        <v>1065</v>
      </c>
      <c r="V1472" s="1251" t="s">
        <v>402</v>
      </c>
      <c r="W1472" s="1251" t="s">
        <v>402</v>
      </c>
      <c r="X1472" s="1251" t="s">
        <v>89</v>
      </c>
      <c r="Y1472" s="1251">
        <v>408</v>
      </c>
      <c r="Z1472" s="1251">
        <v>1</v>
      </c>
      <c r="AA1472" s="1251" t="b">
        <v>0</v>
      </c>
    </row>
    <row r="1473" spans="1:27" ht="12">
      <c r="A1473" s="1251">
        <v>25</v>
      </c>
      <c r="B1473" s="1251">
        <v>710</v>
      </c>
      <c r="C1473" s="1251" t="s">
        <v>1737</v>
      </c>
      <c r="D1473" s="1251">
        <v>408122</v>
      </c>
      <c r="E1473" s="1251" t="s">
        <v>2091</v>
      </c>
      <c r="F1473" s="1251">
        <v>2020</v>
      </c>
      <c r="G1473" s="1252">
        <v>0.089999999999999997</v>
      </c>
      <c r="H1473" s="1252">
        <v>0.02</v>
      </c>
      <c r="I1473" s="1252">
        <v>0</v>
      </c>
      <c r="J1473" s="1252">
        <v>0</v>
      </c>
      <c r="K1473" s="1252">
        <v>0</v>
      </c>
      <c r="L1473" s="1252">
        <v>0</v>
      </c>
      <c r="M1473" s="1252">
        <v>0</v>
      </c>
      <c r="N1473" s="1252">
        <v>0</v>
      </c>
      <c r="O1473" s="1252">
        <v>0</v>
      </c>
      <c r="P1473" s="1252">
        <v>0</v>
      </c>
      <c r="Q1473" s="1252">
        <v>0</v>
      </c>
      <c r="R1473" s="1252">
        <v>0</v>
      </c>
      <c r="S1473" s="1252">
        <v>0.11</v>
      </c>
      <c r="T1473" s="1252">
        <v>0</v>
      </c>
      <c r="U1473" s="1251" t="s">
        <v>1065</v>
      </c>
      <c r="V1473" s="1251" t="s">
        <v>402</v>
      </c>
      <c r="W1473" s="1251" t="s">
        <v>402</v>
      </c>
      <c r="X1473" s="1251" t="s">
        <v>89</v>
      </c>
      <c r="Y1473" s="1251">
        <v>408</v>
      </c>
      <c r="Z1473" s="1251">
        <v>1</v>
      </c>
      <c r="AA1473" s="1251" t="b">
        <v>0</v>
      </c>
    </row>
    <row r="1474" spans="1:27" ht="12">
      <c r="A1474" s="1251">
        <v>25</v>
      </c>
      <c r="B1474" s="1251">
        <v>710</v>
      </c>
      <c r="C1474" s="1251" t="s">
        <v>1737</v>
      </c>
      <c r="D1474" s="1251">
        <v>408123</v>
      </c>
      <c r="E1474" s="1251" t="s">
        <v>2092</v>
      </c>
      <c r="F1474" s="1251">
        <v>2020</v>
      </c>
      <c r="G1474" s="1252">
        <v>0.26000000000000001</v>
      </c>
      <c r="H1474" s="1252">
        <v>0.40999999999999998</v>
      </c>
      <c r="I1474" s="1252">
        <v>0.38</v>
      </c>
      <c r="J1474" s="1252">
        <v>0.26000000000000001</v>
      </c>
      <c r="K1474" s="1252">
        <v>0.23000000000000001</v>
      </c>
      <c r="L1474" s="1252">
        <v>0.080000000000000002</v>
      </c>
      <c r="M1474" s="1252">
        <v>-0.070000000000000007</v>
      </c>
      <c r="N1474" s="1252">
        <v>0.040000000000000001</v>
      </c>
      <c r="O1474" s="1252">
        <v>0.029999999999999999</v>
      </c>
      <c r="P1474" s="1252">
        <v>0</v>
      </c>
      <c r="Q1474" s="1252">
        <v>0</v>
      </c>
      <c r="R1474" s="1252">
        <v>0</v>
      </c>
      <c r="S1474" s="1252">
        <v>1.6199999999999999</v>
      </c>
      <c r="T1474" s="1252">
        <v>0</v>
      </c>
      <c r="U1474" s="1251" t="s">
        <v>1065</v>
      </c>
      <c r="V1474" s="1251" t="s">
        <v>402</v>
      </c>
      <c r="W1474" s="1251" t="s">
        <v>402</v>
      </c>
      <c r="X1474" s="1251" t="s">
        <v>89</v>
      </c>
      <c r="Y1474" s="1251">
        <v>408</v>
      </c>
      <c r="Z1474" s="1251">
        <v>1</v>
      </c>
      <c r="AA1474" s="1251" t="b">
        <v>0</v>
      </c>
    </row>
    <row r="1475" spans="1:27" ht="12">
      <c r="A1475" s="1251">
        <v>25</v>
      </c>
      <c r="B1475" s="1251">
        <v>710</v>
      </c>
      <c r="C1475" s="1251" t="s">
        <v>1737</v>
      </c>
      <c r="D1475" s="1251">
        <v>408203</v>
      </c>
      <c r="E1475" s="1251" t="s">
        <v>2093</v>
      </c>
      <c r="F1475" s="1251">
        <v>2020</v>
      </c>
      <c r="G1475" s="1252">
        <v>207</v>
      </c>
      <c r="H1475" s="1252">
        <v>387</v>
      </c>
      <c r="I1475" s="1252">
        <v>299</v>
      </c>
      <c r="J1475" s="1252">
        <v>285</v>
      </c>
      <c r="K1475" s="1252">
        <v>302</v>
      </c>
      <c r="L1475" s="1252">
        <v>282</v>
      </c>
      <c r="M1475" s="1252">
        <v>302</v>
      </c>
      <c r="N1475" s="1252">
        <v>294</v>
      </c>
      <c r="O1475" s="1252">
        <v>277</v>
      </c>
      <c r="P1475" s="1252">
        <v>314</v>
      </c>
      <c r="Q1475" s="1252">
        <v>313</v>
      </c>
      <c r="R1475" s="1252">
        <v>251</v>
      </c>
      <c r="S1475" s="1252">
        <v>3513</v>
      </c>
      <c r="T1475" s="1252">
        <v>0</v>
      </c>
      <c r="U1475" s="1251" t="s">
        <v>1065</v>
      </c>
      <c r="V1475" s="1251" t="s">
        <v>402</v>
      </c>
      <c r="W1475" s="1251" t="s">
        <v>402</v>
      </c>
      <c r="X1475" s="1251" t="s">
        <v>89</v>
      </c>
      <c r="Y1475" s="1251">
        <v>408</v>
      </c>
      <c r="Z1475" s="1251">
        <v>2</v>
      </c>
      <c r="AA1475" s="1251" t="b">
        <v>0</v>
      </c>
    </row>
    <row r="1476" spans="1:27" ht="12">
      <c r="A1476" s="1251">
        <v>25</v>
      </c>
      <c r="B1476" s="1251">
        <v>710</v>
      </c>
      <c r="C1476" s="1251" t="s">
        <v>1737</v>
      </c>
      <c r="D1476" s="1251">
        <v>408205</v>
      </c>
      <c r="E1476" s="1251" t="s">
        <v>2094</v>
      </c>
      <c r="F1476" s="1251">
        <v>2020</v>
      </c>
      <c r="G1476" s="1252">
        <v>560</v>
      </c>
      <c r="H1476" s="1252">
        <v>1037</v>
      </c>
      <c r="I1476" s="1252">
        <v>803</v>
      </c>
      <c r="J1476" s="1252">
        <v>766</v>
      </c>
      <c r="K1476" s="1252">
        <v>812</v>
      </c>
      <c r="L1476" s="1252">
        <v>757</v>
      </c>
      <c r="M1476" s="1252">
        <v>811</v>
      </c>
      <c r="N1476" s="1252">
        <v>789</v>
      </c>
      <c r="O1476" s="1252">
        <v>742</v>
      </c>
      <c r="P1476" s="1252">
        <v>843</v>
      </c>
      <c r="Q1476" s="1252">
        <v>841</v>
      </c>
      <c r="R1476" s="1252">
        <v>751</v>
      </c>
      <c r="S1476" s="1252">
        <v>9512</v>
      </c>
      <c r="T1476" s="1252">
        <v>0</v>
      </c>
      <c r="U1476" s="1251" t="s">
        <v>1065</v>
      </c>
      <c r="V1476" s="1251" t="s">
        <v>402</v>
      </c>
      <c r="W1476" s="1251" t="s">
        <v>402</v>
      </c>
      <c r="X1476" s="1251" t="s">
        <v>89</v>
      </c>
      <c r="Y1476" s="1251">
        <v>408</v>
      </c>
      <c r="Z1476" s="1251">
        <v>2</v>
      </c>
      <c r="AA1476" s="1251" t="b">
        <v>0</v>
      </c>
    </row>
    <row r="1477" spans="1:27" ht="12">
      <c r="A1477" s="1251">
        <v>25</v>
      </c>
      <c r="B1477" s="1251">
        <v>710</v>
      </c>
      <c r="C1477" s="1251" t="s">
        <v>1737</v>
      </c>
      <c r="D1477" s="1251">
        <v>408206</v>
      </c>
      <c r="E1477" s="1251" t="s">
        <v>1321</v>
      </c>
      <c r="F1477" s="1251">
        <v>2020</v>
      </c>
      <c r="G1477" s="1252">
        <v>1096</v>
      </c>
      <c r="H1477" s="1252">
        <v>2095</v>
      </c>
      <c r="I1477" s="1252">
        <v>1605</v>
      </c>
      <c r="J1477" s="1252">
        <v>1531</v>
      </c>
      <c r="K1477" s="1252">
        <v>1623</v>
      </c>
      <c r="L1477" s="1252">
        <v>1513</v>
      </c>
      <c r="M1477" s="1252">
        <v>1621</v>
      </c>
      <c r="N1477" s="1252">
        <v>1577</v>
      </c>
      <c r="O1477" s="1252">
        <v>1484</v>
      </c>
      <c r="P1477" s="1252">
        <v>1686</v>
      </c>
      <c r="Q1477" s="1252">
        <v>1680</v>
      </c>
      <c r="R1477" s="1252">
        <v>1093</v>
      </c>
      <c r="S1477" s="1252">
        <v>18604</v>
      </c>
      <c r="T1477" s="1252">
        <v>0</v>
      </c>
      <c r="U1477" s="1251" t="s">
        <v>1065</v>
      </c>
      <c r="V1477" s="1251" t="s">
        <v>402</v>
      </c>
      <c r="W1477" s="1251" t="s">
        <v>402</v>
      </c>
      <c r="X1477" s="1251" t="s">
        <v>89</v>
      </c>
      <c r="Y1477" s="1251">
        <v>408</v>
      </c>
      <c r="Z1477" s="1251">
        <v>2</v>
      </c>
      <c r="AA1477" s="1251" t="b">
        <v>0</v>
      </c>
    </row>
    <row r="1478" spans="1:27" ht="12">
      <c r="A1478" s="1251">
        <v>25</v>
      </c>
      <c r="B1478" s="1251">
        <v>710</v>
      </c>
      <c r="C1478" s="1251" t="s">
        <v>1737</v>
      </c>
      <c r="D1478" s="1251">
        <v>420001</v>
      </c>
      <c r="E1478" s="1251" t="s">
        <v>1915</v>
      </c>
      <c r="F1478" s="1251">
        <v>2020</v>
      </c>
      <c r="G1478" s="1252">
        <v>-22.66</v>
      </c>
      <c r="H1478" s="1252">
        <v>-24.050000000000001</v>
      </c>
      <c r="I1478" s="1252">
        <v>-25.59</v>
      </c>
      <c r="J1478" s="1252">
        <v>-36.109999999999999</v>
      </c>
      <c r="K1478" s="1252">
        <v>-47.289999999999999</v>
      </c>
      <c r="L1478" s="1252">
        <v>-52.32</v>
      </c>
      <c r="M1478" s="1252">
        <v>-56.810000000000002</v>
      </c>
      <c r="N1478" s="1252">
        <v>-76.290000000000006</v>
      </c>
      <c r="O1478" s="1252">
        <v>-77.180000000000007</v>
      </c>
      <c r="P1478" s="1252">
        <v>-79.689999999999998</v>
      </c>
      <c r="Q1478" s="1252">
        <v>-81.739999999999995</v>
      </c>
      <c r="R1478" s="1252">
        <v>-76.989999999999995</v>
      </c>
      <c r="S1478" s="1252">
        <v>-656.72000000000003</v>
      </c>
      <c r="T1478" s="1252">
        <v>0</v>
      </c>
      <c r="U1478" s="1251" t="s">
        <v>1065</v>
      </c>
      <c r="V1478" s="1251" t="s">
        <v>1916</v>
      </c>
      <c r="W1478" s="1251" t="s">
        <v>416</v>
      </c>
      <c r="X1478" s="1251" t="s">
        <v>89</v>
      </c>
      <c r="Y1478" s="1251">
        <v>420</v>
      </c>
      <c r="Z1478" s="1251">
        <v>0</v>
      </c>
      <c r="AA1478" s="1251" t="b">
        <v>0</v>
      </c>
    </row>
    <row r="1479" spans="1:27" ht="12">
      <c r="A1479" s="1251">
        <v>25</v>
      </c>
      <c r="B1479" s="1251">
        <v>710</v>
      </c>
      <c r="C1479" s="1251" t="s">
        <v>1737</v>
      </c>
      <c r="D1479" s="1251">
        <v>420002</v>
      </c>
      <c r="E1479" s="1251" t="s">
        <v>1917</v>
      </c>
      <c r="F1479" s="1251">
        <v>2020</v>
      </c>
      <c r="G1479" s="1252">
        <v>-66.629999999999995</v>
      </c>
      <c r="H1479" s="1252">
        <v>-70.730000000000004</v>
      </c>
      <c r="I1479" s="1252">
        <v>-75.239999999999995</v>
      </c>
      <c r="J1479" s="1252">
        <v>-106.19</v>
      </c>
      <c r="K1479" s="1252">
        <v>-139.05000000000001</v>
      </c>
      <c r="L1479" s="1252">
        <v>-153.84999999999999</v>
      </c>
      <c r="M1479" s="1252">
        <v>-167.06</v>
      </c>
      <c r="N1479" s="1252">
        <v>-224.36000000000001</v>
      </c>
      <c r="O1479" s="1252">
        <v>-226.97</v>
      </c>
      <c r="P1479" s="1252">
        <v>-234.34</v>
      </c>
      <c r="Q1479" s="1252">
        <v>-240.37</v>
      </c>
      <c r="R1479" s="1252">
        <v>-226.38</v>
      </c>
      <c r="S1479" s="1252">
        <v>-1931.1700000000001</v>
      </c>
      <c r="T1479" s="1252">
        <v>0</v>
      </c>
      <c r="U1479" s="1251" t="s">
        <v>1065</v>
      </c>
      <c r="V1479" s="1251" t="s">
        <v>1916</v>
      </c>
      <c r="W1479" s="1251" t="s">
        <v>416</v>
      </c>
      <c r="X1479" s="1251" t="s">
        <v>89</v>
      </c>
      <c r="Y1479" s="1251">
        <v>420</v>
      </c>
      <c r="Z1479" s="1251">
        <v>0</v>
      </c>
      <c r="AA1479" s="1251" t="b">
        <v>0</v>
      </c>
    </row>
    <row r="1480" spans="1:27" ht="12">
      <c r="A1480" s="1251">
        <v>25</v>
      </c>
      <c r="B1480" s="1251">
        <v>710</v>
      </c>
      <c r="C1480" s="1251" t="s">
        <v>1737</v>
      </c>
      <c r="D1480" s="1251">
        <v>521100</v>
      </c>
      <c r="E1480" s="1251" t="s">
        <v>2095</v>
      </c>
      <c r="F1480" s="1251">
        <v>2020</v>
      </c>
      <c r="G1480" s="1252">
        <v>-2273.2800000000002</v>
      </c>
      <c r="H1480" s="1252">
        <v>-2126.7199999999998</v>
      </c>
      <c r="I1480" s="1252">
        <v>-2273.2800000000002</v>
      </c>
      <c r="J1480" s="1252">
        <v>-2200</v>
      </c>
      <c r="K1480" s="1252">
        <v>-2273.5999999999999</v>
      </c>
      <c r="L1480" s="1252">
        <v>-2126.4000000000001</v>
      </c>
      <c r="M1480" s="1252">
        <v>-2273.5999999999999</v>
      </c>
      <c r="N1480" s="1252">
        <v>-2266.4099999999999</v>
      </c>
      <c r="O1480" s="1252">
        <v>-1851.6099999999999</v>
      </c>
      <c r="P1480" s="1252">
        <v>-2206.8299999999999</v>
      </c>
      <c r="Q1480" s="1252">
        <v>-2014.3699999999999</v>
      </c>
      <c r="R1480" s="1252">
        <v>-2465.8299999999999</v>
      </c>
      <c r="S1480" s="1252">
        <v>-26351.93</v>
      </c>
      <c r="T1480" s="1252">
        <v>0</v>
      </c>
      <c r="U1480" s="1251" t="s">
        <v>1065</v>
      </c>
      <c r="V1480" s="1251" t="s">
        <v>1286</v>
      </c>
      <c r="W1480" s="1251" t="s">
        <v>2096</v>
      </c>
      <c r="X1480" s="1251" t="s">
        <v>89</v>
      </c>
      <c r="Y1480" s="1251">
        <v>521</v>
      </c>
      <c r="Z1480" s="1251">
        <v>1</v>
      </c>
      <c r="AA1480" s="1251" t="b">
        <v>0</v>
      </c>
    </row>
    <row r="1481" spans="1:27" ht="12">
      <c r="A1481" s="1251">
        <v>25</v>
      </c>
      <c r="B1481" s="1251">
        <v>710</v>
      </c>
      <c r="C1481" s="1251" t="s">
        <v>1737</v>
      </c>
      <c r="D1481" s="1251">
        <v>521200</v>
      </c>
      <c r="E1481" s="1251" t="s">
        <v>2097</v>
      </c>
      <c r="F1481" s="1251">
        <v>2020</v>
      </c>
      <c r="G1481" s="1252">
        <v>-20388.09</v>
      </c>
      <c r="H1481" s="1252">
        <v>-19072.740000000002</v>
      </c>
      <c r="I1481" s="1252">
        <v>-20388.099999999999</v>
      </c>
      <c r="J1481" s="1252">
        <v>-19730.41</v>
      </c>
      <c r="K1481" s="1252">
        <v>-20388.099999999999</v>
      </c>
      <c r="L1481" s="1252">
        <v>-19072.740000000002</v>
      </c>
      <c r="M1481" s="1252">
        <v>-20388.099999999999</v>
      </c>
      <c r="N1481" s="1252">
        <v>-20388.09</v>
      </c>
      <c r="O1481" s="1252">
        <v>-16442.02</v>
      </c>
      <c r="P1481" s="1252">
        <v>-20388.09</v>
      </c>
      <c r="Q1481" s="1252">
        <v>-19730.419999999998</v>
      </c>
      <c r="R1481" s="1252">
        <v>-19730.419999999998</v>
      </c>
      <c r="S1481" s="1252">
        <v>-236107.31999999995</v>
      </c>
      <c r="T1481" s="1252">
        <v>0</v>
      </c>
      <c r="U1481" s="1251" t="s">
        <v>1065</v>
      </c>
      <c r="V1481" s="1251" t="s">
        <v>1286</v>
      </c>
      <c r="W1481" s="1251" t="s">
        <v>2096</v>
      </c>
      <c r="X1481" s="1251" t="s">
        <v>89</v>
      </c>
      <c r="Y1481" s="1251">
        <v>521</v>
      </c>
      <c r="Z1481" s="1251">
        <v>2</v>
      </c>
      <c r="AA1481" s="1251" t="b">
        <v>0</v>
      </c>
    </row>
    <row r="1482" spans="1:27" ht="12">
      <c r="A1482" s="1251">
        <v>25</v>
      </c>
      <c r="B1482" s="1251">
        <v>710</v>
      </c>
      <c r="C1482" s="1251" t="s">
        <v>1737</v>
      </c>
      <c r="D1482" s="1251">
        <v>701810</v>
      </c>
      <c r="E1482" s="1251" t="s">
        <v>2098</v>
      </c>
      <c r="F1482" s="1251">
        <v>2020</v>
      </c>
      <c r="G1482" s="1252">
        <v>28</v>
      </c>
      <c r="H1482" s="1252">
        <v>34</v>
      </c>
      <c r="I1482" s="1252">
        <v>34</v>
      </c>
      <c r="J1482" s="1252">
        <v>35</v>
      </c>
      <c r="K1482" s="1252">
        <v>35</v>
      </c>
      <c r="L1482" s="1252">
        <v>35</v>
      </c>
      <c r="M1482" s="1252">
        <v>37</v>
      </c>
      <c r="N1482" s="1252">
        <v>37.299999999999997</v>
      </c>
      <c r="O1482" s="1252">
        <v>34</v>
      </c>
      <c r="P1482" s="1252">
        <v>0</v>
      </c>
      <c r="Q1482" s="1252">
        <v>0</v>
      </c>
      <c r="R1482" s="1252">
        <v>0</v>
      </c>
      <c r="S1482" s="1252">
        <v>309.30000000000001</v>
      </c>
      <c r="T1482" s="1252">
        <v>0</v>
      </c>
      <c r="U1482" s="1251" t="s">
        <v>1065</v>
      </c>
      <c r="V1482" s="1251" t="s">
        <v>397</v>
      </c>
      <c r="W1482" s="1251" t="s">
        <v>1931</v>
      </c>
      <c r="X1482" s="1251" t="s">
        <v>89</v>
      </c>
      <c r="Y1482" s="1251">
        <v>701</v>
      </c>
      <c r="Z1482" s="1251">
        <v>8</v>
      </c>
      <c r="AA1482" s="1251" t="b">
        <v>0</v>
      </c>
    </row>
    <row r="1483" spans="1:27" ht="12">
      <c r="A1483" s="1251">
        <v>25</v>
      </c>
      <c r="B1483" s="1251">
        <v>710</v>
      </c>
      <c r="C1483" s="1251" t="s">
        <v>1737</v>
      </c>
      <c r="D1483" s="1251">
        <v>704810</v>
      </c>
      <c r="E1483" s="1251" t="s">
        <v>2099</v>
      </c>
      <c r="F1483" s="1251">
        <v>2020</v>
      </c>
      <c r="G1483" s="1252">
        <v>6.0899999999999999</v>
      </c>
      <c r="H1483" s="1252">
        <v>9.0899999999999999</v>
      </c>
      <c r="I1483" s="1252">
        <v>7.5</v>
      </c>
      <c r="J1483" s="1252">
        <v>7.1699999999999999</v>
      </c>
      <c r="K1483" s="1252">
        <v>6.9199999999999999</v>
      </c>
      <c r="L1483" s="1252">
        <v>6.6299999999999999</v>
      </c>
      <c r="M1483" s="1252">
        <v>6.5099999999999998</v>
      </c>
      <c r="N1483" s="1252">
        <v>7.3099999999999996</v>
      </c>
      <c r="O1483" s="1252">
        <v>6.1600000000000001</v>
      </c>
      <c r="P1483" s="1252">
        <v>0</v>
      </c>
      <c r="Q1483" s="1252">
        <v>0</v>
      </c>
      <c r="R1483" s="1252">
        <v>0</v>
      </c>
      <c r="S1483" s="1252">
        <v>63.38000000000001</v>
      </c>
      <c r="T1483" s="1252">
        <v>0</v>
      </c>
      <c r="U1483" s="1251" t="s">
        <v>1065</v>
      </c>
      <c r="V1483" s="1251" t="s">
        <v>397</v>
      </c>
      <c r="W1483" s="1251" t="s">
        <v>1948</v>
      </c>
      <c r="X1483" s="1251" t="s">
        <v>89</v>
      </c>
      <c r="Y1483" s="1251">
        <v>704</v>
      </c>
      <c r="Z1483" s="1251">
        <v>8</v>
      </c>
      <c r="AA1483" s="1251" t="b">
        <v>0</v>
      </c>
    </row>
    <row r="1484" spans="1:27" ht="12">
      <c r="A1484" s="1251">
        <v>25</v>
      </c>
      <c r="B1484" s="1251">
        <v>710</v>
      </c>
      <c r="C1484" s="1251" t="s">
        <v>1737</v>
      </c>
      <c r="D1484" s="1251">
        <v>704813</v>
      </c>
      <c r="E1484" s="1251" t="s">
        <v>2100</v>
      </c>
      <c r="F1484" s="1251">
        <v>2020</v>
      </c>
      <c r="G1484" s="1252">
        <v>0.37</v>
      </c>
      <c r="H1484" s="1252">
        <v>0.57999999999999996</v>
      </c>
      <c r="I1484" s="1252">
        <v>0.46999999999999997</v>
      </c>
      <c r="J1484" s="1252">
        <v>0.44</v>
      </c>
      <c r="K1484" s="1252">
        <v>0.44</v>
      </c>
      <c r="L1484" s="1252">
        <v>0.41999999999999998</v>
      </c>
      <c r="M1484" s="1252">
        <v>0.41999999999999998</v>
      </c>
      <c r="N1484" s="1252">
        <v>0.45000000000000001</v>
      </c>
      <c r="O1484" s="1252">
        <v>0.42999999999999999</v>
      </c>
      <c r="P1484" s="1252">
        <v>0</v>
      </c>
      <c r="Q1484" s="1252">
        <v>0</v>
      </c>
      <c r="R1484" s="1252">
        <v>0</v>
      </c>
      <c r="S1484" s="1252">
        <v>4.0199999999999996</v>
      </c>
      <c r="T1484" s="1252">
        <v>0</v>
      </c>
      <c r="U1484" s="1251" t="s">
        <v>1065</v>
      </c>
      <c r="V1484" s="1251" t="s">
        <v>397</v>
      </c>
      <c r="W1484" s="1251" t="s">
        <v>1948</v>
      </c>
      <c r="X1484" s="1251" t="s">
        <v>89</v>
      </c>
      <c r="Y1484" s="1251">
        <v>704</v>
      </c>
      <c r="Z1484" s="1251">
        <v>8</v>
      </c>
      <c r="AA1484" s="1251" t="b">
        <v>0</v>
      </c>
    </row>
    <row r="1485" spans="1:27" ht="12">
      <c r="A1485" s="1251">
        <v>25</v>
      </c>
      <c r="B1485" s="1251">
        <v>710</v>
      </c>
      <c r="C1485" s="1251" t="s">
        <v>1737</v>
      </c>
      <c r="D1485" s="1251">
        <v>704837</v>
      </c>
      <c r="E1485" s="1251" t="s">
        <v>2101</v>
      </c>
      <c r="F1485" s="1251">
        <v>2020</v>
      </c>
      <c r="G1485" s="1252">
        <v>1.8799999999999999</v>
      </c>
      <c r="H1485" s="1252">
        <v>2.8399999999999999</v>
      </c>
      <c r="I1485" s="1252">
        <v>0.28999999999999998</v>
      </c>
      <c r="J1485" s="1252">
        <v>2.2999999999999998</v>
      </c>
      <c r="K1485" s="1252">
        <v>2.8700000000000001</v>
      </c>
      <c r="L1485" s="1252">
        <v>2.27</v>
      </c>
      <c r="M1485" s="1252">
        <v>2.27</v>
      </c>
      <c r="N1485" s="1252">
        <v>2.5800000000000001</v>
      </c>
      <c r="O1485" s="1252">
        <v>2.1600000000000001</v>
      </c>
      <c r="P1485" s="1252">
        <v>0</v>
      </c>
      <c r="Q1485" s="1252">
        <v>0</v>
      </c>
      <c r="R1485" s="1252">
        <v>0</v>
      </c>
      <c r="S1485" s="1252">
        <v>19.459999999999997</v>
      </c>
      <c r="T1485" s="1252">
        <v>0</v>
      </c>
      <c r="U1485" s="1251" t="s">
        <v>1065</v>
      </c>
      <c r="V1485" s="1251" t="s">
        <v>397</v>
      </c>
      <c r="W1485" s="1251" t="s">
        <v>1948</v>
      </c>
      <c r="X1485" s="1251" t="s">
        <v>89</v>
      </c>
      <c r="Y1485" s="1251">
        <v>704</v>
      </c>
      <c r="Z1485" s="1251">
        <v>8</v>
      </c>
      <c r="AA1485" s="1251" t="b">
        <v>0</v>
      </c>
    </row>
    <row r="1486" spans="1:27" ht="12">
      <c r="A1486" s="1251">
        <v>25</v>
      </c>
      <c r="B1486" s="1251">
        <v>710</v>
      </c>
      <c r="C1486" s="1251" t="s">
        <v>1737</v>
      </c>
      <c r="D1486" s="1251">
        <v>704838</v>
      </c>
      <c r="E1486" s="1251" t="s">
        <v>2102</v>
      </c>
      <c r="F1486" s="1251">
        <v>2020</v>
      </c>
      <c r="G1486" s="1252">
        <v>2</v>
      </c>
      <c r="H1486" s="1252">
        <v>2</v>
      </c>
      <c r="I1486" s="1252">
        <v>2</v>
      </c>
      <c r="J1486" s="1252">
        <v>2</v>
      </c>
      <c r="K1486" s="1252">
        <v>2</v>
      </c>
      <c r="L1486" s="1252">
        <v>2</v>
      </c>
      <c r="M1486" s="1252">
        <v>2</v>
      </c>
      <c r="N1486" s="1252">
        <v>2</v>
      </c>
      <c r="O1486" s="1252">
        <v>2</v>
      </c>
      <c r="P1486" s="1252">
        <v>2</v>
      </c>
      <c r="Q1486" s="1252">
        <v>2</v>
      </c>
      <c r="R1486" s="1252">
        <v>0</v>
      </c>
      <c r="S1486" s="1252">
        <v>22</v>
      </c>
      <c r="T1486" s="1252">
        <v>0</v>
      </c>
      <c r="U1486" s="1251" t="s">
        <v>1065</v>
      </c>
      <c r="V1486" s="1251" t="s">
        <v>397</v>
      </c>
      <c r="W1486" s="1251" t="s">
        <v>1948</v>
      </c>
      <c r="X1486" s="1251" t="s">
        <v>89</v>
      </c>
      <c r="Y1486" s="1251">
        <v>704</v>
      </c>
      <c r="Z1486" s="1251">
        <v>8</v>
      </c>
      <c r="AA1486" s="1251" t="b">
        <v>0</v>
      </c>
    </row>
    <row r="1487" spans="1:27" ht="12">
      <c r="A1487" s="1251">
        <v>25</v>
      </c>
      <c r="B1487" s="1251">
        <v>710</v>
      </c>
      <c r="C1487" s="1251" t="s">
        <v>1737</v>
      </c>
      <c r="D1487" s="1251">
        <v>704840</v>
      </c>
      <c r="E1487" s="1251" t="s">
        <v>2103</v>
      </c>
      <c r="F1487" s="1251">
        <v>2020</v>
      </c>
      <c r="G1487" s="1252">
        <v>0.12</v>
      </c>
      <c r="H1487" s="1252">
        <v>0.17000000000000001</v>
      </c>
      <c r="I1487" s="1252">
        <v>0.14000000000000001</v>
      </c>
      <c r="J1487" s="1252">
        <v>0.14999999999999999</v>
      </c>
      <c r="K1487" s="1252">
        <v>0.14000000000000001</v>
      </c>
      <c r="L1487" s="1252">
        <v>0.14000000000000001</v>
      </c>
      <c r="M1487" s="1252">
        <v>0.14999999999999999</v>
      </c>
      <c r="N1487" s="1252">
        <v>0.16</v>
      </c>
      <c r="O1487" s="1252">
        <v>0.14999999999999999</v>
      </c>
      <c r="P1487" s="1252">
        <v>0</v>
      </c>
      <c r="Q1487" s="1252">
        <v>0</v>
      </c>
      <c r="R1487" s="1252">
        <v>0</v>
      </c>
      <c r="S1487" s="1252">
        <v>1.3199999999999998</v>
      </c>
      <c r="T1487" s="1252">
        <v>0</v>
      </c>
      <c r="U1487" s="1251" t="s">
        <v>1065</v>
      </c>
      <c r="V1487" s="1251" t="s">
        <v>397</v>
      </c>
      <c r="W1487" s="1251" t="s">
        <v>1948</v>
      </c>
      <c r="X1487" s="1251" t="s">
        <v>89</v>
      </c>
      <c r="Y1487" s="1251">
        <v>704</v>
      </c>
      <c r="Z1487" s="1251">
        <v>8</v>
      </c>
      <c r="AA1487" s="1251" t="b">
        <v>0</v>
      </c>
    </row>
    <row r="1488" spans="1:27" ht="12">
      <c r="A1488" s="1251">
        <v>25</v>
      </c>
      <c r="B1488" s="1251">
        <v>710</v>
      </c>
      <c r="C1488" s="1251" t="s">
        <v>1737</v>
      </c>
      <c r="D1488" s="1251">
        <v>704842</v>
      </c>
      <c r="E1488" s="1251" t="s">
        <v>2104</v>
      </c>
      <c r="F1488" s="1251">
        <v>2020</v>
      </c>
      <c r="G1488" s="1252">
        <v>0.14999999999999999</v>
      </c>
      <c r="H1488" s="1252">
        <v>0.26000000000000001</v>
      </c>
      <c r="I1488" s="1252">
        <v>0.22</v>
      </c>
      <c r="J1488" s="1252">
        <v>0.20999999999999999</v>
      </c>
      <c r="K1488" s="1252">
        <v>0.20000000000000001</v>
      </c>
      <c r="L1488" s="1252">
        <v>0.19</v>
      </c>
      <c r="M1488" s="1252">
        <v>0.20000000000000001</v>
      </c>
      <c r="N1488" s="1252">
        <v>0.20999999999999999</v>
      </c>
      <c r="O1488" s="1252">
        <v>0.19</v>
      </c>
      <c r="P1488" s="1252">
        <v>0</v>
      </c>
      <c r="Q1488" s="1252">
        <v>0</v>
      </c>
      <c r="R1488" s="1252">
        <v>0</v>
      </c>
      <c r="S1488" s="1252">
        <v>1.8299999999999998</v>
      </c>
      <c r="T1488" s="1252">
        <v>0</v>
      </c>
      <c r="U1488" s="1251" t="s">
        <v>1065</v>
      </c>
      <c r="V1488" s="1251" t="s">
        <v>397</v>
      </c>
      <c r="W1488" s="1251" t="s">
        <v>1948</v>
      </c>
      <c r="X1488" s="1251" t="s">
        <v>89</v>
      </c>
      <c r="Y1488" s="1251">
        <v>704</v>
      </c>
      <c r="Z1488" s="1251">
        <v>8</v>
      </c>
      <c r="AA1488" s="1251" t="b">
        <v>0</v>
      </c>
    </row>
    <row r="1489" spans="1:27" ht="12">
      <c r="A1489" s="1251">
        <v>25</v>
      </c>
      <c r="B1489" s="1251">
        <v>710</v>
      </c>
      <c r="C1489" s="1251" t="s">
        <v>1737</v>
      </c>
      <c r="D1489" s="1251">
        <v>711600</v>
      </c>
      <c r="E1489" s="1251" t="s">
        <v>2105</v>
      </c>
      <c r="F1489" s="1251">
        <v>2020</v>
      </c>
      <c r="G1489" s="1252">
        <v>6429.6000000000004</v>
      </c>
      <c r="H1489" s="1252">
        <v>6730</v>
      </c>
      <c r="I1489" s="1252">
        <v>22538.900000000001</v>
      </c>
      <c r="J1489" s="1252">
        <v>10506.1</v>
      </c>
      <c r="K1489" s="1252">
        <v>1400</v>
      </c>
      <c r="L1489" s="1252">
        <v>13931.35</v>
      </c>
      <c r="M1489" s="1252">
        <v>17992</v>
      </c>
      <c r="N1489" s="1252">
        <v>9252</v>
      </c>
      <c r="O1489" s="1252">
        <v>2800</v>
      </c>
      <c r="P1489" s="1252">
        <v>11326</v>
      </c>
      <c r="Q1489" s="1252">
        <v>9851.2999999999993</v>
      </c>
      <c r="R1489" s="1252">
        <v>2350</v>
      </c>
      <c r="S1489" s="1252">
        <v>115107.25</v>
      </c>
      <c r="T1489" s="1252">
        <v>0</v>
      </c>
      <c r="U1489" s="1251" t="s">
        <v>1065</v>
      </c>
      <c r="V1489" s="1251" t="s">
        <v>397</v>
      </c>
      <c r="W1489" s="1251" t="s">
        <v>2106</v>
      </c>
      <c r="X1489" s="1251" t="s">
        <v>89</v>
      </c>
      <c r="Y1489" s="1251">
        <v>711</v>
      </c>
      <c r="Z1489" s="1251">
        <v>6</v>
      </c>
      <c r="AA1489" s="1251" t="b">
        <v>0</v>
      </c>
    </row>
    <row r="1490" spans="1:27" ht="12">
      <c r="A1490" s="1251">
        <v>25</v>
      </c>
      <c r="B1490" s="1251">
        <v>710</v>
      </c>
      <c r="C1490" s="1251" t="s">
        <v>1737</v>
      </c>
      <c r="D1490" s="1251">
        <v>715100</v>
      </c>
      <c r="E1490" s="1251" t="s">
        <v>2107</v>
      </c>
      <c r="F1490" s="1251">
        <v>2020</v>
      </c>
      <c r="G1490" s="1252">
        <v>3012.9200000000001</v>
      </c>
      <c r="H1490" s="1252">
        <v>8415.7399999999998</v>
      </c>
      <c r="I1490" s="1252">
        <v>3511.98</v>
      </c>
      <c r="J1490" s="1252">
        <v>7290.9499999999998</v>
      </c>
      <c r="K1490" s="1252">
        <v>6515.8400000000001</v>
      </c>
      <c r="L1490" s="1252">
        <v>-1465.0899999999999</v>
      </c>
      <c r="M1490" s="1252">
        <v>5918.4499999999998</v>
      </c>
      <c r="N1490" s="1252">
        <v>4853.8400000000001</v>
      </c>
      <c r="O1490" s="1252">
        <v>4857.3599999999997</v>
      </c>
      <c r="P1490" s="1252">
        <v>5404.5900000000001</v>
      </c>
      <c r="Q1490" s="1252">
        <v>5057.4300000000003</v>
      </c>
      <c r="R1490" s="1252">
        <v>9414.9300000000003</v>
      </c>
      <c r="S1490" s="1252">
        <v>62788.940000000002</v>
      </c>
      <c r="T1490" s="1252">
        <v>0</v>
      </c>
      <c r="U1490" s="1251" t="s">
        <v>1065</v>
      </c>
      <c r="V1490" s="1251" t="s">
        <v>397</v>
      </c>
      <c r="W1490" s="1251" t="s">
        <v>1953</v>
      </c>
      <c r="X1490" s="1251" t="s">
        <v>89</v>
      </c>
      <c r="Y1490" s="1251">
        <v>715</v>
      </c>
      <c r="Z1490" s="1251">
        <v>1</v>
      </c>
      <c r="AA1490" s="1251" t="b">
        <v>0</v>
      </c>
    </row>
    <row r="1491" spans="1:27" ht="12">
      <c r="A1491" s="1251">
        <v>25</v>
      </c>
      <c r="B1491" s="1251">
        <v>710</v>
      </c>
      <c r="C1491" s="1251" t="s">
        <v>1737</v>
      </c>
      <c r="D1491" s="1251">
        <v>732800</v>
      </c>
      <c r="E1491" s="1251" t="s">
        <v>2111</v>
      </c>
      <c r="F1491" s="1251">
        <v>2020</v>
      </c>
      <c r="G1491" s="1252">
        <v>5</v>
      </c>
      <c r="H1491" s="1252">
        <v>5</v>
      </c>
      <c r="I1491" s="1252">
        <v>5</v>
      </c>
      <c r="J1491" s="1252">
        <v>5</v>
      </c>
      <c r="K1491" s="1252">
        <v>5</v>
      </c>
      <c r="L1491" s="1252">
        <v>5</v>
      </c>
      <c r="M1491" s="1252">
        <v>5</v>
      </c>
      <c r="N1491" s="1252">
        <v>7</v>
      </c>
      <c r="O1491" s="1252">
        <v>7</v>
      </c>
      <c r="P1491" s="1252">
        <v>7</v>
      </c>
      <c r="Q1491" s="1252">
        <v>7</v>
      </c>
      <c r="R1491" s="1252">
        <v>7</v>
      </c>
      <c r="S1491" s="1252">
        <v>70</v>
      </c>
      <c r="T1491" s="1252">
        <v>0</v>
      </c>
      <c r="U1491" s="1251" t="s">
        <v>1065</v>
      </c>
      <c r="V1491" s="1251" t="s">
        <v>397</v>
      </c>
      <c r="W1491" s="1251" t="s">
        <v>2112</v>
      </c>
      <c r="X1491" s="1251" t="s">
        <v>89</v>
      </c>
      <c r="Y1491" s="1251">
        <v>732</v>
      </c>
      <c r="Z1491" s="1251">
        <v>8</v>
      </c>
      <c r="AA1491" s="1251" t="b">
        <v>0</v>
      </c>
    </row>
    <row r="1492" spans="1:27" ht="12">
      <c r="A1492" s="1251">
        <v>25</v>
      </c>
      <c r="B1492" s="1251">
        <v>710</v>
      </c>
      <c r="C1492" s="1251" t="s">
        <v>1737</v>
      </c>
      <c r="D1492" s="1251">
        <v>734800</v>
      </c>
      <c r="E1492" s="1251" t="s">
        <v>2113</v>
      </c>
      <c r="F1492" s="1251">
        <v>2020</v>
      </c>
      <c r="G1492" s="1252">
        <v>1</v>
      </c>
      <c r="H1492" s="1252">
        <v>1</v>
      </c>
      <c r="I1492" s="1252">
        <v>1</v>
      </c>
      <c r="J1492" s="1252">
        <v>0</v>
      </c>
      <c r="K1492" s="1252">
        <v>0</v>
      </c>
      <c r="L1492" s="1252">
        <v>0</v>
      </c>
      <c r="M1492" s="1252">
        <v>0</v>
      </c>
      <c r="N1492" s="1252">
        <v>0</v>
      </c>
      <c r="O1492" s="1252">
        <v>0</v>
      </c>
      <c r="P1492" s="1252">
        <v>0</v>
      </c>
      <c r="Q1492" s="1252">
        <v>0</v>
      </c>
      <c r="R1492" s="1252">
        <v>0</v>
      </c>
      <c r="S1492" s="1252">
        <v>3</v>
      </c>
      <c r="T1492" s="1252">
        <v>0</v>
      </c>
      <c r="U1492" s="1251" t="s">
        <v>1065</v>
      </c>
      <c r="V1492" s="1251" t="s">
        <v>397</v>
      </c>
      <c r="W1492" s="1251" t="s">
        <v>2114</v>
      </c>
      <c r="X1492" s="1251" t="s">
        <v>89</v>
      </c>
      <c r="Y1492" s="1251">
        <v>734</v>
      </c>
      <c r="Z1492" s="1251">
        <v>8</v>
      </c>
      <c r="AA1492" s="1251" t="b">
        <v>0</v>
      </c>
    </row>
    <row r="1493" spans="1:27" ht="12">
      <c r="A1493" s="1251">
        <v>25</v>
      </c>
      <c r="B1493" s="1251">
        <v>710</v>
      </c>
      <c r="C1493" s="1251" t="s">
        <v>1737</v>
      </c>
      <c r="D1493" s="1251">
        <v>734900</v>
      </c>
      <c r="E1493" s="1251" t="s">
        <v>2115</v>
      </c>
      <c r="F1493" s="1251">
        <v>2020</v>
      </c>
      <c r="G1493" s="1252">
        <v>82</v>
      </c>
      <c r="H1493" s="1252">
        <v>81</v>
      </c>
      <c r="I1493" s="1252">
        <v>123</v>
      </c>
      <c r="J1493" s="1252">
        <v>94</v>
      </c>
      <c r="K1493" s="1252">
        <v>70</v>
      </c>
      <c r="L1493" s="1252">
        <v>89</v>
      </c>
      <c r="M1493" s="1252">
        <v>66</v>
      </c>
      <c r="N1493" s="1252">
        <v>85.280000000000001</v>
      </c>
      <c r="O1493" s="1252">
        <v>89</v>
      </c>
      <c r="P1493" s="1252">
        <v>0</v>
      </c>
      <c r="Q1493" s="1252">
        <v>0</v>
      </c>
      <c r="R1493" s="1252">
        <v>0</v>
      </c>
      <c r="S1493" s="1252">
        <v>779.27999999999997</v>
      </c>
      <c r="T1493" s="1252">
        <v>0</v>
      </c>
      <c r="U1493" s="1251" t="s">
        <v>1065</v>
      </c>
      <c r="V1493" s="1251" t="s">
        <v>397</v>
      </c>
      <c r="W1493" s="1251" t="s">
        <v>2061</v>
      </c>
      <c r="X1493" s="1251" t="s">
        <v>89</v>
      </c>
      <c r="Y1493" s="1251">
        <v>734</v>
      </c>
      <c r="Z1493" s="1251">
        <v>9</v>
      </c>
      <c r="AA1493" s="1251" t="b">
        <v>0</v>
      </c>
    </row>
    <row r="1494" spans="1:27" ht="12">
      <c r="A1494" s="1251">
        <v>25</v>
      </c>
      <c r="B1494" s="1251">
        <v>710</v>
      </c>
      <c r="C1494" s="1251" t="s">
        <v>1737</v>
      </c>
      <c r="D1494" s="1251">
        <v>735300</v>
      </c>
      <c r="E1494" s="1251" t="s">
        <v>2116</v>
      </c>
      <c r="F1494" s="1251">
        <v>2020</v>
      </c>
      <c r="G1494" s="1252">
        <v>0</v>
      </c>
      <c r="H1494" s="1252">
        <v>2038</v>
      </c>
      <c r="I1494" s="1252">
        <v>-1195</v>
      </c>
      <c r="J1494" s="1252">
        <v>115</v>
      </c>
      <c r="K1494" s="1252">
        <v>115</v>
      </c>
      <c r="L1494" s="1252">
        <v>0</v>
      </c>
      <c r="M1494" s="1252">
        <v>230</v>
      </c>
      <c r="N1494" s="1252">
        <v>115</v>
      </c>
      <c r="O1494" s="1252">
        <v>1111</v>
      </c>
      <c r="P1494" s="1252">
        <v>867</v>
      </c>
      <c r="Q1494" s="1252">
        <v>-510</v>
      </c>
      <c r="R1494" s="1252">
        <v>115</v>
      </c>
      <c r="S1494" s="1252">
        <v>3001</v>
      </c>
      <c r="T1494" s="1252">
        <v>0</v>
      </c>
      <c r="U1494" s="1251" t="s">
        <v>1065</v>
      </c>
      <c r="V1494" s="1251" t="s">
        <v>397</v>
      </c>
      <c r="W1494" s="1251" t="s">
        <v>1982</v>
      </c>
      <c r="X1494" s="1251" t="s">
        <v>89</v>
      </c>
      <c r="Y1494" s="1251">
        <v>735</v>
      </c>
      <c r="Z1494" s="1251">
        <v>3</v>
      </c>
      <c r="AA1494" s="1251" t="b">
        <v>0</v>
      </c>
    </row>
    <row r="1495" spans="1:27" ht="12">
      <c r="A1495" s="1251">
        <v>25</v>
      </c>
      <c r="B1495" s="1251">
        <v>710</v>
      </c>
      <c r="C1495" s="1251" t="s">
        <v>1737</v>
      </c>
      <c r="D1495" s="1251">
        <v>736100</v>
      </c>
      <c r="E1495" s="1251" t="s">
        <v>2117</v>
      </c>
      <c r="F1495" s="1251">
        <v>2020</v>
      </c>
      <c r="G1495" s="1252">
        <v>8008.9200000000001</v>
      </c>
      <c r="H1495" s="1252">
        <v>5591.0799999999999</v>
      </c>
      <c r="I1495" s="1252">
        <v>8620.7999999999993</v>
      </c>
      <c r="J1495" s="1252">
        <v>11758.780000000001</v>
      </c>
      <c r="K1495" s="1252">
        <v>6800</v>
      </c>
      <c r="L1495" s="1252">
        <v>6800</v>
      </c>
      <c r="M1495" s="1252">
        <v>6800</v>
      </c>
      <c r="N1495" s="1252">
        <v>6800</v>
      </c>
      <c r="O1495" s="1252">
        <v>6800</v>
      </c>
      <c r="P1495" s="1252">
        <v>6800</v>
      </c>
      <c r="Q1495" s="1252">
        <v>6800</v>
      </c>
      <c r="R1495" s="1252">
        <v>6800</v>
      </c>
      <c r="S1495" s="1252">
        <v>88379.580000000002</v>
      </c>
      <c r="T1495" s="1252">
        <v>0</v>
      </c>
      <c r="U1495" s="1251" t="s">
        <v>1065</v>
      </c>
      <c r="V1495" s="1251" t="s">
        <v>397</v>
      </c>
      <c r="W1495" s="1251" t="s">
        <v>1984</v>
      </c>
      <c r="X1495" s="1251" t="s">
        <v>89</v>
      </c>
      <c r="Y1495" s="1251">
        <v>736</v>
      </c>
      <c r="Z1495" s="1251">
        <v>1</v>
      </c>
      <c r="AA1495" s="1251" t="b">
        <v>0</v>
      </c>
    </row>
    <row r="1496" spans="1:27" ht="12">
      <c r="A1496" s="1251">
        <v>25</v>
      </c>
      <c r="B1496" s="1251">
        <v>710</v>
      </c>
      <c r="C1496" s="1251" t="s">
        <v>1737</v>
      </c>
      <c r="D1496" s="1251">
        <v>736200</v>
      </c>
      <c r="E1496" s="1251" t="s">
        <v>2118</v>
      </c>
      <c r="F1496" s="1251">
        <v>2020</v>
      </c>
      <c r="G1496" s="1252">
        <v>3178.1799999999998</v>
      </c>
      <c r="H1496" s="1252">
        <v>0</v>
      </c>
      <c r="I1496" s="1252">
        <v>0</v>
      </c>
      <c r="J1496" s="1252">
        <v>0</v>
      </c>
      <c r="K1496" s="1252">
        <v>693.05999999999995</v>
      </c>
      <c r="L1496" s="1252">
        <v>537.98000000000002</v>
      </c>
      <c r="M1496" s="1252">
        <v>1882.1300000000001</v>
      </c>
      <c r="N1496" s="1252">
        <v>1654.6800000000001</v>
      </c>
      <c r="O1496" s="1252">
        <v>1642</v>
      </c>
      <c r="P1496" s="1252">
        <v>375</v>
      </c>
      <c r="Q1496" s="1252">
        <v>1538.6199999999999</v>
      </c>
      <c r="R1496" s="1252">
        <v>2025.0799999999999</v>
      </c>
      <c r="S1496" s="1252">
        <v>13526.729999999998</v>
      </c>
      <c r="T1496" s="1252">
        <v>0</v>
      </c>
      <c r="U1496" s="1251" t="s">
        <v>1065</v>
      </c>
      <c r="V1496" s="1251" t="s">
        <v>397</v>
      </c>
      <c r="W1496" s="1251" t="s">
        <v>1986</v>
      </c>
      <c r="X1496" s="1251" t="s">
        <v>89</v>
      </c>
      <c r="Y1496" s="1251">
        <v>736</v>
      </c>
      <c r="Z1496" s="1251">
        <v>2</v>
      </c>
      <c r="AA1496" s="1251" t="b">
        <v>0</v>
      </c>
    </row>
    <row r="1497" spans="1:27" ht="12">
      <c r="A1497" s="1251">
        <v>25</v>
      </c>
      <c r="B1497" s="1251">
        <v>710</v>
      </c>
      <c r="C1497" s="1251" t="s">
        <v>1737</v>
      </c>
      <c r="D1497" s="1251">
        <v>736400</v>
      </c>
      <c r="E1497" s="1251" t="s">
        <v>2119</v>
      </c>
      <c r="F1497" s="1251">
        <v>2020</v>
      </c>
      <c r="G1497" s="1252">
        <v>0</v>
      </c>
      <c r="H1497" s="1252">
        <v>1093.9200000000001</v>
      </c>
      <c r="I1497" s="1252">
        <v>0</v>
      </c>
      <c r="J1497" s="1252">
        <v>0</v>
      </c>
      <c r="K1497" s="1252">
        <v>0</v>
      </c>
      <c r="L1497" s="1252">
        <v>0</v>
      </c>
      <c r="M1497" s="1252">
        <v>0</v>
      </c>
      <c r="N1497" s="1252">
        <v>0</v>
      </c>
      <c r="O1497" s="1252">
        <v>0</v>
      </c>
      <c r="P1497" s="1252">
        <v>0</v>
      </c>
      <c r="Q1497" s="1252">
        <v>0</v>
      </c>
      <c r="R1497" s="1252">
        <v>0</v>
      </c>
      <c r="S1497" s="1252">
        <v>1093.9200000000001</v>
      </c>
      <c r="T1497" s="1252">
        <v>0</v>
      </c>
      <c r="U1497" s="1251" t="s">
        <v>1065</v>
      </c>
      <c r="V1497" s="1251" t="s">
        <v>397</v>
      </c>
      <c r="W1497" s="1251" t="s">
        <v>1986</v>
      </c>
      <c r="X1497" s="1251" t="s">
        <v>89</v>
      </c>
      <c r="Y1497" s="1251">
        <v>736</v>
      </c>
      <c r="Z1497" s="1251">
        <v>4</v>
      </c>
      <c r="AA1497" s="1251" t="b">
        <v>0</v>
      </c>
    </row>
    <row r="1498" spans="1:27" ht="12">
      <c r="A1498" s="1251">
        <v>25</v>
      </c>
      <c r="B1498" s="1251">
        <v>710</v>
      </c>
      <c r="C1498" s="1251" t="s">
        <v>1737</v>
      </c>
      <c r="D1498" s="1251">
        <v>736610</v>
      </c>
      <c r="E1498" s="1251" t="s">
        <v>2120</v>
      </c>
      <c r="F1498" s="1251">
        <v>2020</v>
      </c>
      <c r="G1498" s="1252">
        <v>0</v>
      </c>
      <c r="H1498" s="1252">
        <v>106.63</v>
      </c>
      <c r="I1498" s="1252">
        <v>0</v>
      </c>
      <c r="J1498" s="1252">
        <v>0</v>
      </c>
      <c r="K1498" s="1252">
        <v>0</v>
      </c>
      <c r="L1498" s="1252">
        <v>0</v>
      </c>
      <c r="M1498" s="1252">
        <v>0</v>
      </c>
      <c r="N1498" s="1252">
        <v>837.00999999999999</v>
      </c>
      <c r="O1498" s="1252">
        <v>7309.1899999999996</v>
      </c>
      <c r="P1498" s="1252">
        <v>805.01999999999998</v>
      </c>
      <c r="Q1498" s="1252">
        <v>881.83000000000004</v>
      </c>
      <c r="R1498" s="1252">
        <v>0</v>
      </c>
      <c r="S1498" s="1252">
        <v>9939.6800000000003</v>
      </c>
      <c r="T1498" s="1252">
        <v>0</v>
      </c>
      <c r="U1498" s="1251" t="s">
        <v>1065</v>
      </c>
      <c r="V1498" s="1251" t="s">
        <v>397</v>
      </c>
      <c r="W1498" s="1251" t="s">
        <v>1986</v>
      </c>
      <c r="X1498" s="1251" t="s">
        <v>89</v>
      </c>
      <c r="Y1498" s="1251">
        <v>736</v>
      </c>
      <c r="Z1498" s="1251">
        <v>6</v>
      </c>
      <c r="AA1498" s="1251" t="b">
        <v>0</v>
      </c>
    </row>
    <row r="1499" spans="1:27" ht="12">
      <c r="A1499" s="1251">
        <v>25</v>
      </c>
      <c r="B1499" s="1251">
        <v>710</v>
      </c>
      <c r="C1499" s="1251" t="s">
        <v>1737</v>
      </c>
      <c r="D1499" s="1251">
        <v>736710</v>
      </c>
      <c r="E1499" s="1251" t="s">
        <v>2121</v>
      </c>
      <c r="F1499" s="1251">
        <v>2020</v>
      </c>
      <c r="G1499" s="1252">
        <v>6</v>
      </c>
      <c r="H1499" s="1252">
        <v>6</v>
      </c>
      <c r="I1499" s="1252">
        <v>5</v>
      </c>
      <c r="J1499" s="1252">
        <v>6</v>
      </c>
      <c r="K1499" s="1252">
        <v>5</v>
      </c>
      <c r="L1499" s="1252">
        <v>8</v>
      </c>
      <c r="M1499" s="1252">
        <v>5</v>
      </c>
      <c r="N1499" s="1252">
        <v>5.7300000000000004</v>
      </c>
      <c r="O1499" s="1252">
        <v>8</v>
      </c>
      <c r="P1499" s="1252">
        <v>0</v>
      </c>
      <c r="Q1499" s="1252">
        <v>0</v>
      </c>
      <c r="R1499" s="1252">
        <v>0</v>
      </c>
      <c r="S1499" s="1252">
        <v>54.730000000000004</v>
      </c>
      <c r="T1499" s="1252">
        <v>0</v>
      </c>
      <c r="U1499" s="1251" t="s">
        <v>1065</v>
      </c>
      <c r="V1499" s="1251" t="s">
        <v>397</v>
      </c>
      <c r="W1499" s="1251" t="s">
        <v>2064</v>
      </c>
      <c r="X1499" s="1251" t="s">
        <v>89</v>
      </c>
      <c r="Y1499" s="1251">
        <v>736</v>
      </c>
      <c r="Z1499" s="1251">
        <v>7</v>
      </c>
      <c r="AA1499" s="1251" t="b">
        <v>0</v>
      </c>
    </row>
    <row r="1500" spans="1:27" ht="12">
      <c r="A1500" s="1251">
        <v>25</v>
      </c>
      <c r="B1500" s="1251">
        <v>710</v>
      </c>
      <c r="C1500" s="1251" t="s">
        <v>1737</v>
      </c>
      <c r="D1500" s="1251">
        <v>736720</v>
      </c>
      <c r="E1500" s="1251" t="s">
        <v>2122</v>
      </c>
      <c r="F1500" s="1251">
        <v>2020</v>
      </c>
      <c r="G1500" s="1252">
        <v>9</v>
      </c>
      <c r="H1500" s="1252">
        <v>9</v>
      </c>
      <c r="I1500" s="1252">
        <v>9</v>
      </c>
      <c r="J1500" s="1252">
        <v>9</v>
      </c>
      <c r="K1500" s="1252">
        <v>9</v>
      </c>
      <c r="L1500" s="1252">
        <v>9</v>
      </c>
      <c r="M1500" s="1252">
        <v>9</v>
      </c>
      <c r="N1500" s="1252">
        <v>9.1099999999999994</v>
      </c>
      <c r="O1500" s="1252">
        <v>9</v>
      </c>
      <c r="P1500" s="1252">
        <v>0</v>
      </c>
      <c r="Q1500" s="1252">
        <v>0</v>
      </c>
      <c r="R1500" s="1252">
        <v>0</v>
      </c>
      <c r="S1500" s="1252">
        <v>81.109999999999999</v>
      </c>
      <c r="T1500" s="1252">
        <v>0</v>
      </c>
      <c r="U1500" s="1251" t="s">
        <v>1065</v>
      </c>
      <c r="V1500" s="1251" t="s">
        <v>397</v>
      </c>
      <c r="W1500" s="1251" t="s">
        <v>2064</v>
      </c>
      <c r="X1500" s="1251" t="s">
        <v>89</v>
      </c>
      <c r="Y1500" s="1251">
        <v>736</v>
      </c>
      <c r="Z1500" s="1251">
        <v>7</v>
      </c>
      <c r="AA1500" s="1251" t="b">
        <v>0</v>
      </c>
    </row>
    <row r="1501" spans="1:27" ht="12">
      <c r="A1501" s="1251">
        <v>25</v>
      </c>
      <c r="B1501" s="1251">
        <v>710</v>
      </c>
      <c r="C1501" s="1251" t="s">
        <v>1737</v>
      </c>
      <c r="D1501" s="1251">
        <v>736730</v>
      </c>
      <c r="E1501" s="1251" t="s">
        <v>2123</v>
      </c>
      <c r="F1501" s="1251">
        <v>2020</v>
      </c>
      <c r="G1501" s="1252">
        <v>35</v>
      </c>
      <c r="H1501" s="1252">
        <v>35</v>
      </c>
      <c r="I1501" s="1252">
        <v>36</v>
      </c>
      <c r="J1501" s="1252">
        <v>32</v>
      </c>
      <c r="K1501" s="1252">
        <v>32</v>
      </c>
      <c r="L1501" s="1252">
        <v>33</v>
      </c>
      <c r="M1501" s="1252">
        <v>35</v>
      </c>
      <c r="N1501" s="1252">
        <v>32.57</v>
      </c>
      <c r="O1501" s="1252">
        <v>35</v>
      </c>
      <c r="P1501" s="1252">
        <v>0</v>
      </c>
      <c r="Q1501" s="1252">
        <v>0</v>
      </c>
      <c r="R1501" s="1252">
        <v>0</v>
      </c>
      <c r="S1501" s="1252">
        <v>305.56999999999999</v>
      </c>
      <c r="T1501" s="1252">
        <v>0</v>
      </c>
      <c r="U1501" s="1251" t="s">
        <v>1065</v>
      </c>
      <c r="V1501" s="1251" t="s">
        <v>397</v>
      </c>
      <c r="W1501" s="1251" t="s">
        <v>2124</v>
      </c>
      <c r="X1501" s="1251" t="s">
        <v>89</v>
      </c>
      <c r="Y1501" s="1251">
        <v>736</v>
      </c>
      <c r="Z1501" s="1251">
        <v>7</v>
      </c>
      <c r="AA1501" s="1251" t="b">
        <v>0</v>
      </c>
    </row>
    <row r="1502" spans="1:27" ht="12">
      <c r="A1502" s="1251">
        <v>25</v>
      </c>
      <c r="B1502" s="1251">
        <v>710</v>
      </c>
      <c r="C1502" s="1251" t="s">
        <v>1737</v>
      </c>
      <c r="D1502" s="1251">
        <v>736740</v>
      </c>
      <c r="E1502" s="1251" t="s">
        <v>2125</v>
      </c>
      <c r="F1502" s="1251">
        <v>2020</v>
      </c>
      <c r="G1502" s="1252">
        <v>3</v>
      </c>
      <c r="H1502" s="1252">
        <v>4</v>
      </c>
      <c r="I1502" s="1252">
        <v>3</v>
      </c>
      <c r="J1502" s="1252">
        <v>3</v>
      </c>
      <c r="K1502" s="1252">
        <v>3</v>
      </c>
      <c r="L1502" s="1252">
        <v>3</v>
      </c>
      <c r="M1502" s="1252">
        <v>3</v>
      </c>
      <c r="N1502" s="1252">
        <v>3.1299999999999999</v>
      </c>
      <c r="O1502" s="1252">
        <v>3</v>
      </c>
      <c r="P1502" s="1252">
        <v>0</v>
      </c>
      <c r="Q1502" s="1252">
        <v>0</v>
      </c>
      <c r="R1502" s="1252">
        <v>0</v>
      </c>
      <c r="S1502" s="1252">
        <v>28.129999999999999</v>
      </c>
      <c r="T1502" s="1252">
        <v>0</v>
      </c>
      <c r="U1502" s="1251" t="s">
        <v>1065</v>
      </c>
      <c r="V1502" s="1251" t="s">
        <v>397</v>
      </c>
      <c r="W1502" s="1251" t="s">
        <v>2064</v>
      </c>
      <c r="X1502" s="1251" t="s">
        <v>89</v>
      </c>
      <c r="Y1502" s="1251">
        <v>736</v>
      </c>
      <c r="Z1502" s="1251">
        <v>7</v>
      </c>
      <c r="AA1502" s="1251" t="b">
        <v>0</v>
      </c>
    </row>
    <row r="1503" spans="1:27" ht="12">
      <c r="A1503" s="1251">
        <v>25</v>
      </c>
      <c r="B1503" s="1251">
        <v>710</v>
      </c>
      <c r="C1503" s="1251" t="s">
        <v>1737</v>
      </c>
      <c r="D1503" s="1251">
        <v>750500</v>
      </c>
      <c r="E1503" s="1251" t="s">
        <v>2126</v>
      </c>
      <c r="F1503" s="1251">
        <v>2020</v>
      </c>
      <c r="G1503" s="1252">
        <v>0</v>
      </c>
      <c r="H1503" s="1252">
        <v>1.4199999999999999</v>
      </c>
      <c r="I1503" s="1252">
        <v>0.28999999999999998</v>
      </c>
      <c r="J1503" s="1252">
        <v>1.23</v>
      </c>
      <c r="K1503" s="1252">
        <v>0.29999999999999999</v>
      </c>
      <c r="L1503" s="1252">
        <v>0.93999999999999995</v>
      </c>
      <c r="M1503" s="1252">
        <v>1.1200000000000001</v>
      </c>
      <c r="N1503" s="1252">
        <v>0.89000000000000001</v>
      </c>
      <c r="O1503" s="1252">
        <v>0.39000000000000001</v>
      </c>
      <c r="P1503" s="1252">
        <v>0.35999999999999999</v>
      </c>
      <c r="Q1503" s="1252">
        <v>0</v>
      </c>
      <c r="R1503" s="1252">
        <v>0</v>
      </c>
      <c r="S1503" s="1252">
        <v>6.9399999999999995</v>
      </c>
      <c r="T1503" s="1252">
        <v>0</v>
      </c>
      <c r="U1503" s="1251" t="s">
        <v>1065</v>
      </c>
      <c r="V1503" s="1251" t="s">
        <v>397</v>
      </c>
      <c r="W1503" s="1251" t="s">
        <v>2005</v>
      </c>
      <c r="X1503" s="1251" t="s">
        <v>89</v>
      </c>
      <c r="Y1503" s="1251">
        <v>750</v>
      </c>
      <c r="Z1503" s="1251">
        <v>5</v>
      </c>
      <c r="AA1503" s="1251" t="b">
        <v>0</v>
      </c>
    </row>
    <row r="1504" spans="1:27" ht="12">
      <c r="A1504" s="1251">
        <v>25</v>
      </c>
      <c r="B1504" s="1251">
        <v>710</v>
      </c>
      <c r="C1504" s="1251" t="s">
        <v>1737</v>
      </c>
      <c r="D1504" s="1251">
        <v>750515</v>
      </c>
      <c r="E1504" s="1251" t="s">
        <v>2127</v>
      </c>
      <c r="F1504" s="1251">
        <v>2020</v>
      </c>
      <c r="G1504" s="1252">
        <v>0.089999999999999997</v>
      </c>
      <c r="H1504" s="1252">
        <v>0</v>
      </c>
      <c r="I1504" s="1252">
        <v>0.12</v>
      </c>
      <c r="J1504" s="1252">
        <v>0.12</v>
      </c>
      <c r="K1504" s="1252">
        <v>0.11</v>
      </c>
      <c r="L1504" s="1252">
        <v>0.11</v>
      </c>
      <c r="M1504" s="1252">
        <v>0.10000000000000001</v>
      </c>
      <c r="N1504" s="1252">
        <v>0.13</v>
      </c>
      <c r="O1504" s="1252">
        <v>0.10000000000000001</v>
      </c>
      <c r="P1504" s="1252">
        <v>0.13</v>
      </c>
      <c r="Q1504" s="1252">
        <v>0</v>
      </c>
      <c r="R1504" s="1252">
        <v>0</v>
      </c>
      <c r="S1504" s="1252">
        <v>1.0099999999999998</v>
      </c>
      <c r="T1504" s="1252">
        <v>0</v>
      </c>
      <c r="U1504" s="1251" t="s">
        <v>1065</v>
      </c>
      <c r="V1504" s="1251" t="s">
        <v>397</v>
      </c>
      <c r="W1504" s="1251" t="s">
        <v>2005</v>
      </c>
      <c r="X1504" s="1251" t="s">
        <v>89</v>
      </c>
      <c r="Y1504" s="1251">
        <v>750</v>
      </c>
      <c r="Z1504" s="1251">
        <v>5</v>
      </c>
      <c r="AA1504" s="1251" t="b">
        <v>0</v>
      </c>
    </row>
    <row r="1505" spans="1:27" ht="12">
      <c r="A1505" s="1251">
        <v>25</v>
      </c>
      <c r="B1505" s="1251">
        <v>710</v>
      </c>
      <c r="C1505" s="1251" t="s">
        <v>1737</v>
      </c>
      <c r="D1505" s="1251">
        <v>750532</v>
      </c>
      <c r="E1505" s="1251" t="s">
        <v>2128</v>
      </c>
      <c r="F1505" s="1251">
        <v>2020</v>
      </c>
      <c r="G1505" s="1252">
        <v>4.0499999999999998</v>
      </c>
      <c r="H1505" s="1252">
        <v>5.3799999999999999</v>
      </c>
      <c r="I1505" s="1252">
        <v>5</v>
      </c>
      <c r="J1505" s="1252">
        <v>4.9199999999999999</v>
      </c>
      <c r="K1505" s="1252">
        <v>5.7699999999999996</v>
      </c>
      <c r="L1505" s="1252">
        <v>4.2800000000000002</v>
      </c>
      <c r="M1505" s="1252">
        <v>4.3300000000000001</v>
      </c>
      <c r="N1505" s="1252">
        <v>5.5899999999999999</v>
      </c>
      <c r="O1505" s="1252">
        <v>4.9699999999999998</v>
      </c>
      <c r="P1505" s="1252">
        <v>4.2999999999999998</v>
      </c>
      <c r="Q1505" s="1252">
        <v>0</v>
      </c>
      <c r="R1505" s="1252">
        <v>0</v>
      </c>
      <c r="S1505" s="1252">
        <v>48.590000000000003</v>
      </c>
      <c r="T1505" s="1252">
        <v>0</v>
      </c>
      <c r="U1505" s="1251" t="s">
        <v>1065</v>
      </c>
      <c r="V1505" s="1251" t="s">
        <v>397</v>
      </c>
      <c r="W1505" s="1251" t="s">
        <v>2003</v>
      </c>
      <c r="X1505" s="1251" t="s">
        <v>89</v>
      </c>
      <c r="Y1505" s="1251">
        <v>750</v>
      </c>
      <c r="Z1505" s="1251">
        <v>5</v>
      </c>
      <c r="AA1505" s="1251" t="b">
        <v>0</v>
      </c>
    </row>
    <row r="1506" spans="1:27" ht="12">
      <c r="A1506" s="1251">
        <v>25</v>
      </c>
      <c r="B1506" s="1251">
        <v>710</v>
      </c>
      <c r="C1506" s="1251" t="s">
        <v>1737</v>
      </c>
      <c r="D1506" s="1251">
        <v>756800</v>
      </c>
      <c r="E1506" s="1251" t="s">
        <v>2129</v>
      </c>
      <c r="F1506" s="1251">
        <v>2020</v>
      </c>
      <c r="G1506" s="1252">
        <v>5</v>
      </c>
      <c r="H1506" s="1252">
        <v>5</v>
      </c>
      <c r="I1506" s="1252">
        <v>5</v>
      </c>
      <c r="J1506" s="1252">
        <v>5</v>
      </c>
      <c r="K1506" s="1252">
        <v>5</v>
      </c>
      <c r="L1506" s="1252">
        <v>5</v>
      </c>
      <c r="M1506" s="1252">
        <v>5</v>
      </c>
      <c r="N1506" s="1252">
        <v>5</v>
      </c>
      <c r="O1506" s="1252">
        <v>5</v>
      </c>
      <c r="P1506" s="1252">
        <v>5</v>
      </c>
      <c r="Q1506" s="1252">
        <v>5</v>
      </c>
      <c r="R1506" s="1252">
        <v>5</v>
      </c>
      <c r="S1506" s="1252">
        <v>60</v>
      </c>
      <c r="T1506" s="1252">
        <v>0</v>
      </c>
      <c r="U1506" s="1251" t="s">
        <v>1065</v>
      </c>
      <c r="V1506" s="1251" t="s">
        <v>397</v>
      </c>
      <c r="W1506" s="1251" t="s">
        <v>2070</v>
      </c>
      <c r="X1506" s="1251" t="s">
        <v>89</v>
      </c>
      <c r="Y1506" s="1251">
        <v>756</v>
      </c>
      <c r="Z1506" s="1251">
        <v>8</v>
      </c>
      <c r="AA1506" s="1251" t="b">
        <v>0</v>
      </c>
    </row>
    <row r="1507" spans="1:27" ht="12">
      <c r="A1507" s="1251">
        <v>25</v>
      </c>
      <c r="B1507" s="1251">
        <v>710</v>
      </c>
      <c r="C1507" s="1251" t="s">
        <v>1737</v>
      </c>
      <c r="D1507" s="1251">
        <v>757800</v>
      </c>
      <c r="E1507" s="1251" t="s">
        <v>2130</v>
      </c>
      <c r="F1507" s="1251">
        <v>2020</v>
      </c>
      <c r="G1507" s="1252">
        <v>12</v>
      </c>
      <c r="H1507" s="1252">
        <v>12</v>
      </c>
      <c r="I1507" s="1252">
        <v>12</v>
      </c>
      <c r="J1507" s="1252">
        <v>12</v>
      </c>
      <c r="K1507" s="1252">
        <v>12</v>
      </c>
      <c r="L1507" s="1252">
        <v>12</v>
      </c>
      <c r="M1507" s="1252">
        <v>12</v>
      </c>
      <c r="N1507" s="1252">
        <v>12</v>
      </c>
      <c r="O1507" s="1252">
        <v>12</v>
      </c>
      <c r="P1507" s="1252">
        <v>12</v>
      </c>
      <c r="Q1507" s="1252">
        <v>12</v>
      </c>
      <c r="R1507" s="1252">
        <v>12</v>
      </c>
      <c r="S1507" s="1252">
        <v>144</v>
      </c>
      <c r="T1507" s="1252">
        <v>0</v>
      </c>
      <c r="U1507" s="1251" t="s">
        <v>1065</v>
      </c>
      <c r="V1507" s="1251" t="s">
        <v>397</v>
      </c>
      <c r="W1507" s="1251" t="s">
        <v>2070</v>
      </c>
      <c r="X1507" s="1251" t="s">
        <v>89</v>
      </c>
      <c r="Y1507" s="1251">
        <v>757</v>
      </c>
      <c r="Z1507" s="1251">
        <v>8</v>
      </c>
      <c r="AA1507" s="1251" t="b">
        <v>0</v>
      </c>
    </row>
    <row r="1508" spans="1:27" ht="12">
      <c r="A1508" s="1251">
        <v>25</v>
      </c>
      <c r="B1508" s="1251">
        <v>710</v>
      </c>
      <c r="C1508" s="1251" t="s">
        <v>1737</v>
      </c>
      <c r="D1508" s="1251">
        <v>758800</v>
      </c>
      <c r="E1508" s="1251" t="s">
        <v>2131</v>
      </c>
      <c r="F1508" s="1251">
        <v>2020</v>
      </c>
      <c r="G1508" s="1252">
        <v>4</v>
      </c>
      <c r="H1508" s="1252">
        <v>4</v>
      </c>
      <c r="I1508" s="1252">
        <v>4</v>
      </c>
      <c r="J1508" s="1252">
        <v>4</v>
      </c>
      <c r="K1508" s="1252">
        <v>4</v>
      </c>
      <c r="L1508" s="1252">
        <v>4</v>
      </c>
      <c r="M1508" s="1252">
        <v>4</v>
      </c>
      <c r="N1508" s="1252">
        <v>4</v>
      </c>
      <c r="O1508" s="1252">
        <v>4</v>
      </c>
      <c r="P1508" s="1252">
        <v>4</v>
      </c>
      <c r="Q1508" s="1252">
        <v>4</v>
      </c>
      <c r="R1508" s="1252">
        <v>4</v>
      </c>
      <c r="S1508" s="1252">
        <v>48</v>
      </c>
      <c r="T1508" s="1252">
        <v>0</v>
      </c>
      <c r="U1508" s="1251" t="s">
        <v>1065</v>
      </c>
      <c r="V1508" s="1251" t="s">
        <v>397</v>
      </c>
      <c r="W1508" s="1251" t="s">
        <v>2070</v>
      </c>
      <c r="X1508" s="1251" t="s">
        <v>89</v>
      </c>
      <c r="Y1508" s="1251">
        <v>758</v>
      </c>
      <c r="Z1508" s="1251">
        <v>8</v>
      </c>
      <c r="AA1508" s="1251" t="b">
        <v>0</v>
      </c>
    </row>
    <row r="1509" spans="1:27" ht="12">
      <c r="A1509" s="1251">
        <v>25</v>
      </c>
      <c r="B1509" s="1251">
        <v>710</v>
      </c>
      <c r="C1509" s="1251" t="s">
        <v>1737</v>
      </c>
      <c r="D1509" s="1251">
        <v>759800</v>
      </c>
      <c r="E1509" s="1251" t="s">
        <v>2132</v>
      </c>
      <c r="F1509" s="1251">
        <v>2020</v>
      </c>
      <c r="G1509" s="1252">
        <v>4</v>
      </c>
      <c r="H1509" s="1252">
        <v>4</v>
      </c>
      <c r="I1509" s="1252">
        <v>4</v>
      </c>
      <c r="J1509" s="1252">
        <v>4</v>
      </c>
      <c r="K1509" s="1252">
        <v>4</v>
      </c>
      <c r="L1509" s="1252">
        <v>4</v>
      </c>
      <c r="M1509" s="1252">
        <v>4</v>
      </c>
      <c r="N1509" s="1252">
        <v>4</v>
      </c>
      <c r="O1509" s="1252">
        <v>4</v>
      </c>
      <c r="P1509" s="1252">
        <v>4</v>
      </c>
      <c r="Q1509" s="1252">
        <v>4</v>
      </c>
      <c r="R1509" s="1252">
        <v>4</v>
      </c>
      <c r="S1509" s="1252">
        <v>48</v>
      </c>
      <c r="T1509" s="1252">
        <v>0</v>
      </c>
      <c r="U1509" s="1251" t="s">
        <v>1065</v>
      </c>
      <c r="V1509" s="1251" t="s">
        <v>397</v>
      </c>
      <c r="W1509" s="1251" t="s">
        <v>2070</v>
      </c>
      <c r="X1509" s="1251" t="s">
        <v>89</v>
      </c>
      <c r="Y1509" s="1251">
        <v>759</v>
      </c>
      <c r="Z1509" s="1251">
        <v>8</v>
      </c>
      <c r="AA1509" s="1251" t="b">
        <v>0</v>
      </c>
    </row>
    <row r="1510" spans="1:27" ht="12">
      <c r="A1510" s="1251">
        <v>25</v>
      </c>
      <c r="B1510" s="1251">
        <v>710</v>
      </c>
      <c r="C1510" s="1251" t="s">
        <v>1737</v>
      </c>
      <c r="D1510" s="1251">
        <v>770710</v>
      </c>
      <c r="E1510" s="1251" t="s">
        <v>2148</v>
      </c>
      <c r="F1510" s="1251">
        <v>2020</v>
      </c>
      <c r="G1510" s="1252">
        <v>-213.12</v>
      </c>
      <c r="H1510" s="1252">
        <v>0</v>
      </c>
      <c r="I1510" s="1252">
        <v>0</v>
      </c>
      <c r="J1510" s="1252">
        <v>0</v>
      </c>
      <c r="K1510" s="1252">
        <v>0</v>
      </c>
      <c r="L1510" s="1252">
        <v>0</v>
      </c>
      <c r="M1510" s="1252">
        <v>0</v>
      </c>
      <c r="N1510" s="1252">
        <v>0</v>
      </c>
      <c r="O1510" s="1252">
        <v>0</v>
      </c>
      <c r="P1510" s="1252">
        <v>0</v>
      </c>
      <c r="Q1510" s="1252">
        <v>0</v>
      </c>
      <c r="R1510" s="1252">
        <v>0</v>
      </c>
      <c r="S1510" s="1252">
        <v>-213.12</v>
      </c>
      <c r="T1510" s="1252">
        <v>0</v>
      </c>
      <c r="U1510" s="1251" t="s">
        <v>1065</v>
      </c>
      <c r="V1510" s="1251" t="s">
        <v>397</v>
      </c>
      <c r="W1510" s="1251" t="s">
        <v>2009</v>
      </c>
      <c r="X1510" s="1251" t="s">
        <v>89</v>
      </c>
      <c r="Y1510" s="1251">
        <v>770</v>
      </c>
      <c r="Z1510" s="1251">
        <v>7</v>
      </c>
      <c r="AA1510" s="1251" t="b">
        <v>0</v>
      </c>
    </row>
    <row r="1511" spans="1:27" ht="12">
      <c r="A1511" s="1251">
        <v>25</v>
      </c>
      <c r="B1511" s="1251">
        <v>710</v>
      </c>
      <c r="C1511" s="1251" t="s">
        <v>1737</v>
      </c>
      <c r="D1511" s="1251">
        <v>775810</v>
      </c>
      <c r="E1511" s="1251" t="s">
        <v>2243</v>
      </c>
      <c r="F1511" s="1251">
        <v>2020</v>
      </c>
      <c r="G1511" s="1252">
        <v>0</v>
      </c>
      <c r="H1511" s="1252">
        <v>0</v>
      </c>
      <c r="I1511" s="1252">
        <v>0</v>
      </c>
      <c r="J1511" s="1252">
        <v>0</v>
      </c>
      <c r="K1511" s="1252">
        <v>0</v>
      </c>
      <c r="L1511" s="1252">
        <v>0</v>
      </c>
      <c r="M1511" s="1252">
        <v>0</v>
      </c>
      <c r="N1511" s="1252">
        <v>0</v>
      </c>
      <c r="O1511" s="1252">
        <v>0</v>
      </c>
      <c r="P1511" s="1252">
        <v>0</v>
      </c>
      <c r="Q1511" s="1252">
        <v>62</v>
      </c>
      <c r="R1511" s="1252">
        <v>0</v>
      </c>
      <c r="S1511" s="1252">
        <v>62</v>
      </c>
      <c r="T1511" s="1252">
        <v>0</v>
      </c>
      <c r="U1511" s="1251" t="s">
        <v>1065</v>
      </c>
      <c r="V1511" s="1251" t="s">
        <v>397</v>
      </c>
      <c r="W1511" s="1251" t="s">
        <v>2017</v>
      </c>
      <c r="X1511" s="1251" t="s">
        <v>89</v>
      </c>
      <c r="Y1511" s="1251">
        <v>775</v>
      </c>
      <c r="Z1511" s="1251">
        <v>8</v>
      </c>
      <c r="AA1511" s="1251" t="b">
        <v>0</v>
      </c>
    </row>
    <row r="1512" spans="1:27" ht="12">
      <c r="A1512" s="1251">
        <v>25</v>
      </c>
      <c r="B1512" s="1251">
        <v>710</v>
      </c>
      <c r="C1512" s="1251" t="s">
        <v>1737</v>
      </c>
      <c r="D1512" s="1251">
        <v>776200</v>
      </c>
      <c r="E1512" s="1251" t="s">
        <v>2134</v>
      </c>
      <c r="F1512" s="1251">
        <v>2020</v>
      </c>
      <c r="G1512" s="1252">
        <v>0</v>
      </c>
      <c r="H1512" s="1252">
        <v>0</v>
      </c>
      <c r="I1512" s="1252">
        <v>194.40000000000001</v>
      </c>
      <c r="J1512" s="1252">
        <v>-194.40000000000001</v>
      </c>
      <c r="K1512" s="1252">
        <v>0</v>
      </c>
      <c r="L1512" s="1252">
        <v>0</v>
      </c>
      <c r="M1512" s="1252">
        <v>0</v>
      </c>
      <c r="N1512" s="1252">
        <v>0</v>
      </c>
      <c r="O1512" s="1252">
        <v>0</v>
      </c>
      <c r="P1512" s="1252">
        <v>0.01</v>
      </c>
      <c r="Q1512" s="1252">
        <v>0</v>
      </c>
      <c r="R1512" s="1252">
        <v>-0.01</v>
      </c>
      <c r="S1512" s="1252">
        <v>0</v>
      </c>
      <c r="T1512" s="1252">
        <v>0</v>
      </c>
      <c r="U1512" s="1251" t="s">
        <v>1065</v>
      </c>
      <c r="V1512" s="1251" t="s">
        <v>397</v>
      </c>
      <c r="W1512" s="1251" t="s">
        <v>2015</v>
      </c>
      <c r="X1512" s="1251" t="s">
        <v>89</v>
      </c>
      <c r="Y1512" s="1251">
        <v>776</v>
      </c>
      <c r="Z1512" s="1251">
        <v>2</v>
      </c>
      <c r="AA1512" s="1251" t="b">
        <v>0</v>
      </c>
    </row>
    <row r="1513" spans="1:27" ht="12">
      <c r="A1513" s="1251">
        <v>25</v>
      </c>
      <c r="B1513" s="1251">
        <v>710</v>
      </c>
      <c r="C1513" s="1251" t="s">
        <v>1737</v>
      </c>
      <c r="D1513" s="1251">
        <v>776210</v>
      </c>
      <c r="E1513" s="1251" t="s">
        <v>2135</v>
      </c>
      <c r="F1513" s="1251">
        <v>2020</v>
      </c>
      <c r="G1513" s="1252">
        <v>-32.609999999999999</v>
      </c>
      <c r="H1513" s="1252">
        <v>-37.68</v>
      </c>
      <c r="I1513" s="1252">
        <v>-69.629999999999995</v>
      </c>
      <c r="J1513" s="1252">
        <v>9.0299999999999994</v>
      </c>
      <c r="K1513" s="1252">
        <v>-31.350000000000001</v>
      </c>
      <c r="L1513" s="1252">
        <v>-41.030000000000001</v>
      </c>
      <c r="M1513" s="1252">
        <v>-46.899999999999999</v>
      </c>
      <c r="N1513" s="1252">
        <v>-28.800000000000001</v>
      </c>
      <c r="O1513" s="1252">
        <v>-98.230000000000004</v>
      </c>
      <c r="P1513" s="1252">
        <v>-5.0300000000000002</v>
      </c>
      <c r="Q1513" s="1252">
        <v>-55.990000000000002</v>
      </c>
      <c r="R1513" s="1252">
        <v>-77.75</v>
      </c>
      <c r="S1513" s="1252">
        <v>-515.97000000000003</v>
      </c>
      <c r="T1513" s="1252">
        <v>0</v>
      </c>
      <c r="U1513" s="1251" t="s">
        <v>1065</v>
      </c>
      <c r="V1513" s="1251" t="s">
        <v>397</v>
      </c>
      <c r="W1513" s="1251" t="s">
        <v>1931</v>
      </c>
      <c r="X1513" s="1251" t="s">
        <v>89</v>
      </c>
      <c r="Y1513" s="1251">
        <v>776</v>
      </c>
      <c r="Z1513" s="1251">
        <v>2</v>
      </c>
      <c r="AA1513" s="1251" t="b">
        <v>0</v>
      </c>
    </row>
    <row r="1514" spans="1:27" ht="12">
      <c r="A1514" s="1251">
        <v>25</v>
      </c>
      <c r="B1514" s="1251">
        <v>710</v>
      </c>
      <c r="C1514" s="1251" t="s">
        <v>1737</v>
      </c>
      <c r="D1514" s="1251">
        <v>776220</v>
      </c>
      <c r="E1514" s="1251" t="s">
        <v>2136</v>
      </c>
      <c r="F1514" s="1251">
        <v>2020</v>
      </c>
      <c r="G1514" s="1252">
        <v>-35.719999999999999</v>
      </c>
      <c r="H1514" s="1252">
        <v>-41.270000000000003</v>
      </c>
      <c r="I1514" s="1252">
        <v>-76.269999999999996</v>
      </c>
      <c r="J1514" s="1252">
        <v>9.8900000000000006</v>
      </c>
      <c r="K1514" s="1252">
        <v>-34.340000000000003</v>
      </c>
      <c r="L1514" s="1252">
        <v>-44.950000000000003</v>
      </c>
      <c r="M1514" s="1252">
        <v>-51.369999999999997</v>
      </c>
      <c r="N1514" s="1252">
        <v>-31.550000000000001</v>
      </c>
      <c r="O1514" s="1252">
        <v>-107.59999999999999</v>
      </c>
      <c r="P1514" s="1252">
        <v>-5.5099999999999998</v>
      </c>
      <c r="Q1514" s="1252">
        <v>-61.340000000000003</v>
      </c>
      <c r="R1514" s="1252">
        <v>-85.170000000000002</v>
      </c>
      <c r="S1514" s="1252">
        <v>-565.20000000000005</v>
      </c>
      <c r="T1514" s="1252">
        <v>0</v>
      </c>
      <c r="U1514" s="1251" t="s">
        <v>1065</v>
      </c>
      <c r="V1514" s="1251" t="s">
        <v>397</v>
      </c>
      <c r="W1514" s="1251" t="s">
        <v>1948</v>
      </c>
      <c r="X1514" s="1251" t="s">
        <v>89</v>
      </c>
      <c r="Y1514" s="1251">
        <v>776</v>
      </c>
      <c r="Z1514" s="1251">
        <v>2</v>
      </c>
      <c r="AA1514" s="1251" t="b">
        <v>0</v>
      </c>
    </row>
    <row r="1515" spans="1:27" ht="12">
      <c r="A1515" s="1251">
        <v>25</v>
      </c>
      <c r="B1515" s="1251">
        <v>710</v>
      </c>
      <c r="C1515" s="1251" t="s">
        <v>1737</v>
      </c>
      <c r="D1515" s="1251">
        <v>776230</v>
      </c>
      <c r="E1515" s="1251" t="s">
        <v>2137</v>
      </c>
      <c r="F1515" s="1251">
        <v>2020</v>
      </c>
      <c r="G1515" s="1252">
        <v>-13.869999999999999</v>
      </c>
      <c r="H1515" s="1252">
        <v>-16.02</v>
      </c>
      <c r="I1515" s="1252">
        <v>-29.609999999999999</v>
      </c>
      <c r="J1515" s="1252">
        <v>3.8399999999999999</v>
      </c>
      <c r="K1515" s="1252">
        <v>-13.33</v>
      </c>
      <c r="L1515" s="1252">
        <v>-17.449999999999999</v>
      </c>
      <c r="M1515" s="1252">
        <v>-19.940000000000001</v>
      </c>
      <c r="N1515" s="1252">
        <v>-12.25</v>
      </c>
      <c r="O1515" s="1252">
        <v>-41.770000000000003</v>
      </c>
      <c r="P1515" s="1252">
        <v>-2.1400000000000001</v>
      </c>
      <c r="Q1515" s="1252">
        <v>-23.809999999999999</v>
      </c>
      <c r="R1515" s="1252">
        <v>-33.07</v>
      </c>
      <c r="S1515" s="1252">
        <v>-219.41999999999999</v>
      </c>
      <c r="T1515" s="1252">
        <v>0</v>
      </c>
      <c r="U1515" s="1251" t="s">
        <v>1065</v>
      </c>
      <c r="V1515" s="1251" t="s">
        <v>402</v>
      </c>
      <c r="W1515" s="1251" t="s">
        <v>402</v>
      </c>
      <c r="X1515" s="1251" t="s">
        <v>89</v>
      </c>
      <c r="Y1515" s="1251">
        <v>776</v>
      </c>
      <c r="Z1515" s="1251">
        <v>2</v>
      </c>
      <c r="AA1515" s="1251" t="b">
        <v>0</v>
      </c>
    </row>
    <row r="1516" spans="1:27" ht="12">
      <c r="A1516" s="1251">
        <v>25</v>
      </c>
      <c r="B1516" s="1251">
        <v>710</v>
      </c>
      <c r="C1516" s="1251" t="s">
        <v>1737</v>
      </c>
      <c r="D1516" s="1251">
        <v>776240</v>
      </c>
      <c r="E1516" s="1251" t="s">
        <v>2138</v>
      </c>
      <c r="F1516" s="1251">
        <v>2020</v>
      </c>
      <c r="G1516" s="1252">
        <v>-86.049999999999997</v>
      </c>
      <c r="H1516" s="1252">
        <v>-99.420000000000002</v>
      </c>
      <c r="I1516" s="1252">
        <v>-183.72999999999999</v>
      </c>
      <c r="J1516" s="1252">
        <v>23.809999999999999</v>
      </c>
      <c r="K1516" s="1252">
        <v>-82.719999999999999</v>
      </c>
      <c r="L1516" s="1252">
        <v>-108.27</v>
      </c>
      <c r="M1516" s="1252">
        <v>-123.75</v>
      </c>
      <c r="N1516" s="1252">
        <v>-76.010000000000005</v>
      </c>
      <c r="O1516" s="1252">
        <v>-259.19</v>
      </c>
      <c r="P1516" s="1252">
        <v>-13.26</v>
      </c>
      <c r="Q1516" s="1252">
        <v>-147.75</v>
      </c>
      <c r="R1516" s="1252">
        <v>-205.16999999999999</v>
      </c>
      <c r="S1516" s="1252">
        <v>-1361.51</v>
      </c>
      <c r="T1516" s="1252">
        <v>0</v>
      </c>
      <c r="U1516" s="1251" t="s">
        <v>1065</v>
      </c>
      <c r="V1516" s="1251" t="s">
        <v>397</v>
      </c>
      <c r="W1516" s="1251" t="s">
        <v>2015</v>
      </c>
      <c r="X1516" s="1251" t="s">
        <v>89</v>
      </c>
      <c r="Y1516" s="1251">
        <v>776</v>
      </c>
      <c r="Z1516" s="1251">
        <v>2</v>
      </c>
      <c r="AA1516" s="1251" t="b">
        <v>0</v>
      </c>
    </row>
    <row r="1517" spans="1:27" ht="12">
      <c r="A1517" s="1251">
        <v>25</v>
      </c>
      <c r="B1517" s="1251">
        <v>720</v>
      </c>
      <c r="C1517" s="1251" t="s">
        <v>1738</v>
      </c>
      <c r="D1517" s="1251">
        <v>403200</v>
      </c>
      <c r="E1517" s="1251" t="s">
        <v>2090</v>
      </c>
      <c r="F1517" s="1251">
        <v>2020</v>
      </c>
      <c r="G1517" s="1252">
        <v>726.05999999999995</v>
      </c>
      <c r="H1517" s="1252">
        <v>726.05999999999995</v>
      </c>
      <c r="I1517" s="1252">
        <v>726.98000000000002</v>
      </c>
      <c r="J1517" s="1252">
        <v>726.02999999999997</v>
      </c>
      <c r="K1517" s="1252">
        <v>726.02999999999997</v>
      </c>
      <c r="L1517" s="1252">
        <v>726.02999999999997</v>
      </c>
      <c r="M1517" s="1252">
        <v>726.04999999999995</v>
      </c>
      <c r="N1517" s="1252">
        <v>726.04999999999995</v>
      </c>
      <c r="O1517" s="1252">
        <v>725.13</v>
      </c>
      <c r="P1517" s="1252">
        <v>915.96000000000004</v>
      </c>
      <c r="Q1517" s="1252">
        <v>915.96000000000004</v>
      </c>
      <c r="R1517" s="1252">
        <v>653.39999999999998</v>
      </c>
      <c r="S1517" s="1252">
        <v>9019.7399999999998</v>
      </c>
      <c r="T1517" s="1252">
        <v>0</v>
      </c>
      <c r="U1517" s="1251" t="s">
        <v>1065</v>
      </c>
      <c r="V1517" s="1251" t="s">
        <v>88</v>
      </c>
      <c r="W1517" s="1251" t="s">
        <v>88</v>
      </c>
      <c r="X1517" s="1251" t="s">
        <v>89</v>
      </c>
      <c r="Y1517" s="1251">
        <v>403</v>
      </c>
      <c r="Z1517" s="1251">
        <v>2</v>
      </c>
      <c r="AA1517" s="1251" t="b">
        <v>0</v>
      </c>
    </row>
    <row r="1518" spans="1:27" ht="12">
      <c r="A1518" s="1251">
        <v>25</v>
      </c>
      <c r="B1518" s="1251">
        <v>720</v>
      </c>
      <c r="C1518" s="1251" t="s">
        <v>1738</v>
      </c>
      <c r="D1518" s="1251">
        <v>406000</v>
      </c>
      <c r="E1518" s="1251" t="s">
        <v>1912</v>
      </c>
      <c r="F1518" s="1251">
        <v>2020</v>
      </c>
      <c r="G1518" s="1252">
        <v>0</v>
      </c>
      <c r="H1518" s="1252">
        <v>0</v>
      </c>
      <c r="I1518" s="1252">
        <v>0</v>
      </c>
      <c r="J1518" s="1252">
        <v>0</v>
      </c>
      <c r="K1518" s="1252">
        <v>0</v>
      </c>
      <c r="L1518" s="1252">
        <v>0</v>
      </c>
      <c r="M1518" s="1252">
        <v>0</v>
      </c>
      <c r="N1518" s="1252">
        <v>0</v>
      </c>
      <c r="O1518" s="1252">
        <v>0</v>
      </c>
      <c r="P1518" s="1252">
        <v>0</v>
      </c>
      <c r="Q1518" s="1252">
        <v>141.16</v>
      </c>
      <c r="R1518" s="1252">
        <v>993.01999999999998</v>
      </c>
      <c r="S1518" s="1252">
        <v>1134.1800000000001</v>
      </c>
      <c r="T1518" s="1252">
        <v>0</v>
      </c>
      <c r="U1518" s="1251" t="s">
        <v>1065</v>
      </c>
      <c r="V1518" s="1251" t="s">
        <v>400</v>
      </c>
      <c r="W1518" s="1251" t="s">
        <v>400</v>
      </c>
      <c r="X1518" s="1251" t="s">
        <v>89</v>
      </c>
      <c r="Y1518" s="1251">
        <v>406</v>
      </c>
      <c r="Z1518" s="1251">
        <v>0</v>
      </c>
      <c r="AA1518" s="1251" t="b">
        <v>0</v>
      </c>
    </row>
    <row r="1519" spans="1:27" ht="12">
      <c r="A1519" s="1251">
        <v>25</v>
      </c>
      <c r="B1519" s="1251">
        <v>720</v>
      </c>
      <c r="C1519" s="1251" t="s">
        <v>1738</v>
      </c>
      <c r="D1519" s="1251">
        <v>407321</v>
      </c>
      <c r="E1519" s="1251" t="s">
        <v>2139</v>
      </c>
      <c r="F1519" s="1251">
        <v>2020</v>
      </c>
      <c r="G1519" s="1252">
        <v>-104.18000000000001</v>
      </c>
      <c r="H1519" s="1252">
        <v>-104.18000000000001</v>
      </c>
      <c r="I1519" s="1252">
        <v>-104.18000000000001</v>
      </c>
      <c r="J1519" s="1252">
        <v>-109.48999999999999</v>
      </c>
      <c r="K1519" s="1252">
        <v>-109.48999999999999</v>
      </c>
      <c r="L1519" s="1252">
        <v>-109.48999999999999</v>
      </c>
      <c r="M1519" s="1252">
        <v>-109.48999999999999</v>
      </c>
      <c r="N1519" s="1252">
        <v>-109.48999999999999</v>
      </c>
      <c r="O1519" s="1252">
        <v>-109.48999999999999</v>
      </c>
      <c r="P1519" s="1252">
        <v>-153.49000000000001</v>
      </c>
      <c r="Q1519" s="1252">
        <v>-153.49000000000001</v>
      </c>
      <c r="R1519" s="1252">
        <v>-120.29000000000001</v>
      </c>
      <c r="S1519" s="1252">
        <v>-1396.75</v>
      </c>
      <c r="T1519" s="1252">
        <v>0</v>
      </c>
      <c r="U1519" s="1251" t="s">
        <v>1065</v>
      </c>
      <c r="V1519" s="1251" t="s">
        <v>88</v>
      </c>
      <c r="W1519" s="1251" t="s">
        <v>1913</v>
      </c>
      <c r="X1519" s="1251" t="s">
        <v>89</v>
      </c>
      <c r="Y1519" s="1251">
        <v>407</v>
      </c>
      <c r="Z1519" s="1251">
        <v>3</v>
      </c>
      <c r="AA1519" s="1251" t="b">
        <v>0</v>
      </c>
    </row>
    <row r="1520" spans="1:27" ht="12">
      <c r="A1520" s="1251">
        <v>25</v>
      </c>
      <c r="B1520" s="1251">
        <v>720</v>
      </c>
      <c r="C1520" s="1251" t="s">
        <v>1738</v>
      </c>
      <c r="D1520" s="1251">
        <v>408101</v>
      </c>
      <c r="E1520" s="1251" t="s">
        <v>932</v>
      </c>
      <c r="F1520" s="1251">
        <v>2020</v>
      </c>
      <c r="G1520" s="1252">
        <v>40.710000000000001</v>
      </c>
      <c r="H1520" s="1252">
        <v>20.32</v>
      </c>
      <c r="I1520" s="1252">
        <v>30.510000000000002</v>
      </c>
      <c r="J1520" s="1252">
        <v>30.510000000000002</v>
      </c>
      <c r="K1520" s="1252">
        <v>30.510000000000002</v>
      </c>
      <c r="L1520" s="1252">
        <v>30.510000000000002</v>
      </c>
      <c r="M1520" s="1252">
        <v>30.510000000000002</v>
      </c>
      <c r="N1520" s="1252">
        <v>30.510000000000002</v>
      </c>
      <c r="O1520" s="1252">
        <v>30.510000000000002</v>
      </c>
      <c r="P1520" s="1252">
        <v>30.510000000000002</v>
      </c>
      <c r="Q1520" s="1252">
        <v>30.510000000000002</v>
      </c>
      <c r="R1520" s="1252">
        <v>30.510000000000002</v>
      </c>
      <c r="S1520" s="1252">
        <v>366.12999999999994</v>
      </c>
      <c r="T1520" s="1252">
        <v>0</v>
      </c>
      <c r="U1520" s="1251" t="s">
        <v>1065</v>
      </c>
      <c r="V1520" s="1251" t="s">
        <v>402</v>
      </c>
      <c r="W1520" s="1251" t="s">
        <v>402</v>
      </c>
      <c r="X1520" s="1251" t="s">
        <v>89</v>
      </c>
      <c r="Y1520" s="1251">
        <v>408</v>
      </c>
      <c r="Z1520" s="1251">
        <v>1</v>
      </c>
      <c r="AA1520" s="1251" t="b">
        <v>0</v>
      </c>
    </row>
    <row r="1521" spans="1:27" ht="12">
      <c r="A1521" s="1251">
        <v>25</v>
      </c>
      <c r="B1521" s="1251">
        <v>720</v>
      </c>
      <c r="C1521" s="1251" t="s">
        <v>1738</v>
      </c>
      <c r="D1521" s="1251">
        <v>408102</v>
      </c>
      <c r="E1521" s="1251" t="s">
        <v>934</v>
      </c>
      <c r="F1521" s="1251">
        <v>2020</v>
      </c>
      <c r="G1521" s="1252">
        <v>9.7300000000000004</v>
      </c>
      <c r="H1521" s="1252">
        <v>8.1799999999999997</v>
      </c>
      <c r="I1521" s="1252">
        <v>8.1799999999999997</v>
      </c>
      <c r="J1521" s="1252">
        <v>8.1799999999999997</v>
      </c>
      <c r="K1521" s="1252">
        <v>8.1799999999999997</v>
      </c>
      <c r="L1521" s="1252">
        <v>8.1799999999999997</v>
      </c>
      <c r="M1521" s="1252">
        <v>8.1799999999999997</v>
      </c>
      <c r="N1521" s="1252">
        <v>8.1799999999999997</v>
      </c>
      <c r="O1521" s="1252">
        <v>8.1799999999999997</v>
      </c>
      <c r="P1521" s="1252">
        <v>8.1799999999999997</v>
      </c>
      <c r="Q1521" s="1252">
        <v>8.1799999999999997</v>
      </c>
      <c r="R1521" s="1252">
        <v>8.1799999999999997</v>
      </c>
      <c r="S1521" s="1252">
        <v>99.710000000000008</v>
      </c>
      <c r="T1521" s="1252">
        <v>0</v>
      </c>
      <c r="U1521" s="1251" t="s">
        <v>1065</v>
      </c>
      <c r="V1521" s="1251" t="s">
        <v>402</v>
      </c>
      <c r="W1521" s="1251" t="s">
        <v>402</v>
      </c>
      <c r="X1521" s="1251" t="s">
        <v>89</v>
      </c>
      <c r="Y1521" s="1251">
        <v>408</v>
      </c>
      <c r="Z1521" s="1251">
        <v>1</v>
      </c>
      <c r="AA1521" s="1251" t="b">
        <v>0</v>
      </c>
    </row>
    <row r="1522" spans="1:27" ht="12">
      <c r="A1522" s="1251">
        <v>25</v>
      </c>
      <c r="B1522" s="1251">
        <v>720</v>
      </c>
      <c r="C1522" s="1251" t="s">
        <v>1738</v>
      </c>
      <c r="D1522" s="1251">
        <v>408110</v>
      </c>
      <c r="E1522" s="1251" t="s">
        <v>915</v>
      </c>
      <c r="F1522" s="1251">
        <v>2020</v>
      </c>
      <c r="G1522" s="1252">
        <v>14.869999999999999</v>
      </c>
      <c r="H1522" s="1252">
        <v>14.869999999999999</v>
      </c>
      <c r="I1522" s="1252">
        <v>14.869999999999999</v>
      </c>
      <c r="J1522" s="1252">
        <v>14.869999999999999</v>
      </c>
      <c r="K1522" s="1252">
        <v>14.869999999999999</v>
      </c>
      <c r="L1522" s="1252">
        <v>14.869999999999999</v>
      </c>
      <c r="M1522" s="1252">
        <v>15.43</v>
      </c>
      <c r="N1522" s="1252">
        <v>15.43</v>
      </c>
      <c r="O1522" s="1252">
        <v>15.43</v>
      </c>
      <c r="P1522" s="1252">
        <v>15.630000000000001</v>
      </c>
      <c r="Q1522" s="1252">
        <v>15.640000000000001</v>
      </c>
      <c r="R1522" s="1252">
        <v>15.609999999999999</v>
      </c>
      <c r="S1522" s="1252">
        <v>182.39000000000004</v>
      </c>
      <c r="T1522" s="1252">
        <v>0</v>
      </c>
      <c r="U1522" s="1251" t="s">
        <v>1065</v>
      </c>
      <c r="V1522" s="1251" t="s">
        <v>402</v>
      </c>
      <c r="W1522" s="1251" t="s">
        <v>402</v>
      </c>
      <c r="X1522" s="1251" t="s">
        <v>89</v>
      </c>
      <c r="Y1522" s="1251">
        <v>408</v>
      </c>
      <c r="Z1522" s="1251">
        <v>1</v>
      </c>
      <c r="AA1522" s="1251" t="b">
        <v>0</v>
      </c>
    </row>
    <row r="1523" spans="1:27" ht="12">
      <c r="A1523" s="1251">
        <v>25</v>
      </c>
      <c r="B1523" s="1251">
        <v>720</v>
      </c>
      <c r="C1523" s="1251" t="s">
        <v>1738</v>
      </c>
      <c r="D1523" s="1251">
        <v>408121</v>
      </c>
      <c r="E1523" s="1251" t="s">
        <v>1914</v>
      </c>
      <c r="F1523" s="1251">
        <v>2020</v>
      </c>
      <c r="G1523" s="1252">
        <v>60.609999999999999</v>
      </c>
      <c r="H1523" s="1252">
        <v>102.56</v>
      </c>
      <c r="I1523" s="1252">
        <v>112.68000000000001</v>
      </c>
      <c r="J1523" s="1252">
        <v>75.519999999999996</v>
      </c>
      <c r="K1523" s="1252">
        <v>119.90000000000001</v>
      </c>
      <c r="L1523" s="1252">
        <v>90.120000000000005</v>
      </c>
      <c r="M1523" s="1252">
        <v>72.090000000000003</v>
      </c>
      <c r="N1523" s="1252">
        <v>64.760000000000005</v>
      </c>
      <c r="O1523" s="1252">
        <v>33.759999999999998</v>
      </c>
      <c r="P1523" s="1252">
        <v>0</v>
      </c>
      <c r="Q1523" s="1252">
        <v>0</v>
      </c>
      <c r="R1523" s="1252">
        <v>0</v>
      </c>
      <c r="S1523" s="1252">
        <v>732</v>
      </c>
      <c r="T1523" s="1252">
        <v>0</v>
      </c>
      <c r="U1523" s="1251" t="s">
        <v>1065</v>
      </c>
      <c r="V1523" s="1251" t="s">
        <v>402</v>
      </c>
      <c r="W1523" s="1251" t="s">
        <v>402</v>
      </c>
      <c r="X1523" s="1251" t="s">
        <v>89</v>
      </c>
      <c r="Y1523" s="1251">
        <v>408</v>
      </c>
      <c r="Z1523" s="1251">
        <v>1</v>
      </c>
      <c r="AA1523" s="1251" t="b">
        <v>0</v>
      </c>
    </row>
    <row r="1524" spans="1:27" ht="12">
      <c r="A1524" s="1251">
        <v>25</v>
      </c>
      <c r="B1524" s="1251">
        <v>720</v>
      </c>
      <c r="C1524" s="1251" t="s">
        <v>1738</v>
      </c>
      <c r="D1524" s="1251">
        <v>408122</v>
      </c>
      <c r="E1524" s="1251" t="s">
        <v>2091</v>
      </c>
      <c r="F1524" s="1251">
        <v>2020</v>
      </c>
      <c r="G1524" s="1252">
        <v>2.4300000000000002</v>
      </c>
      <c r="H1524" s="1252">
        <v>0.51000000000000001</v>
      </c>
      <c r="I1524" s="1252">
        <v>0.11</v>
      </c>
      <c r="J1524" s="1252">
        <v>0</v>
      </c>
      <c r="K1524" s="1252">
        <v>0</v>
      </c>
      <c r="L1524" s="1252">
        <v>0</v>
      </c>
      <c r="M1524" s="1252">
        <v>0</v>
      </c>
      <c r="N1524" s="1252">
        <v>0</v>
      </c>
      <c r="O1524" s="1252">
        <v>0</v>
      </c>
      <c r="P1524" s="1252">
        <v>0</v>
      </c>
      <c r="Q1524" s="1252">
        <v>0</v>
      </c>
      <c r="R1524" s="1252">
        <v>0</v>
      </c>
      <c r="S1524" s="1252">
        <v>3.0500000000000003</v>
      </c>
      <c r="T1524" s="1252">
        <v>0</v>
      </c>
      <c r="U1524" s="1251" t="s">
        <v>1065</v>
      </c>
      <c r="V1524" s="1251" t="s">
        <v>402</v>
      </c>
      <c r="W1524" s="1251" t="s">
        <v>402</v>
      </c>
      <c r="X1524" s="1251" t="s">
        <v>89</v>
      </c>
      <c r="Y1524" s="1251">
        <v>408</v>
      </c>
      <c r="Z1524" s="1251">
        <v>1</v>
      </c>
      <c r="AA1524" s="1251" t="b">
        <v>0</v>
      </c>
    </row>
    <row r="1525" spans="1:27" ht="12">
      <c r="A1525" s="1251">
        <v>25</v>
      </c>
      <c r="B1525" s="1251">
        <v>720</v>
      </c>
      <c r="C1525" s="1251" t="s">
        <v>1738</v>
      </c>
      <c r="D1525" s="1251">
        <v>408123</v>
      </c>
      <c r="E1525" s="1251" t="s">
        <v>2092</v>
      </c>
      <c r="F1525" s="1251">
        <v>2020</v>
      </c>
      <c r="G1525" s="1252">
        <v>6.7199999999999998</v>
      </c>
      <c r="H1525" s="1252">
        <v>11.44</v>
      </c>
      <c r="I1525" s="1252">
        <v>11.85</v>
      </c>
      <c r="J1525" s="1252">
        <v>6.7800000000000002</v>
      </c>
      <c r="K1525" s="1252">
        <v>8.8100000000000005</v>
      </c>
      <c r="L1525" s="1252">
        <v>2.54</v>
      </c>
      <c r="M1525" s="1252">
        <v>-1.52</v>
      </c>
      <c r="N1525" s="1252">
        <v>0.77000000000000002</v>
      </c>
      <c r="O1525" s="1252">
        <v>0.31</v>
      </c>
      <c r="P1525" s="1252">
        <v>0</v>
      </c>
      <c r="Q1525" s="1252">
        <v>0</v>
      </c>
      <c r="R1525" s="1252">
        <v>0</v>
      </c>
      <c r="S1525" s="1252">
        <v>47.700000000000003</v>
      </c>
      <c r="T1525" s="1252">
        <v>0</v>
      </c>
      <c r="U1525" s="1251" t="s">
        <v>1065</v>
      </c>
      <c r="V1525" s="1251" t="s">
        <v>402</v>
      </c>
      <c r="W1525" s="1251" t="s">
        <v>402</v>
      </c>
      <c r="X1525" s="1251" t="s">
        <v>89</v>
      </c>
      <c r="Y1525" s="1251">
        <v>408</v>
      </c>
      <c r="Z1525" s="1251">
        <v>1</v>
      </c>
      <c r="AA1525" s="1251" t="b">
        <v>0</v>
      </c>
    </row>
    <row r="1526" spans="1:27" ht="12">
      <c r="A1526" s="1251">
        <v>25</v>
      </c>
      <c r="B1526" s="1251">
        <v>720</v>
      </c>
      <c r="C1526" s="1251" t="s">
        <v>1738</v>
      </c>
      <c r="D1526" s="1251">
        <v>408203</v>
      </c>
      <c r="E1526" s="1251" t="s">
        <v>2093</v>
      </c>
      <c r="F1526" s="1251">
        <v>2020</v>
      </c>
      <c r="G1526" s="1252">
        <v>161</v>
      </c>
      <c r="H1526" s="1252">
        <v>25</v>
      </c>
      <c r="I1526" s="1252">
        <v>81</v>
      </c>
      <c r="J1526" s="1252">
        <v>60</v>
      </c>
      <c r="K1526" s="1252">
        <v>79</v>
      </c>
      <c r="L1526" s="1252">
        <v>71</v>
      </c>
      <c r="M1526" s="1252">
        <v>75</v>
      </c>
      <c r="N1526" s="1252">
        <v>80</v>
      </c>
      <c r="O1526" s="1252">
        <v>147</v>
      </c>
      <c r="P1526" s="1252">
        <v>77</v>
      </c>
      <c r="Q1526" s="1252">
        <v>77</v>
      </c>
      <c r="R1526" s="1252">
        <v>70</v>
      </c>
      <c r="S1526" s="1252">
        <v>1003</v>
      </c>
      <c r="T1526" s="1252">
        <v>0</v>
      </c>
      <c r="U1526" s="1251" t="s">
        <v>1065</v>
      </c>
      <c r="V1526" s="1251" t="s">
        <v>402</v>
      </c>
      <c r="W1526" s="1251" t="s">
        <v>402</v>
      </c>
      <c r="X1526" s="1251" t="s">
        <v>89</v>
      </c>
      <c r="Y1526" s="1251">
        <v>408</v>
      </c>
      <c r="Z1526" s="1251">
        <v>2</v>
      </c>
      <c r="AA1526" s="1251" t="b">
        <v>0</v>
      </c>
    </row>
    <row r="1527" spans="1:27" ht="12">
      <c r="A1527" s="1251">
        <v>25</v>
      </c>
      <c r="B1527" s="1251">
        <v>720</v>
      </c>
      <c r="C1527" s="1251" t="s">
        <v>1738</v>
      </c>
      <c r="D1527" s="1251">
        <v>408205</v>
      </c>
      <c r="E1527" s="1251" t="s">
        <v>2094</v>
      </c>
      <c r="F1527" s="1251">
        <v>2020</v>
      </c>
      <c r="G1527" s="1252">
        <v>435</v>
      </c>
      <c r="H1527" s="1252">
        <v>62</v>
      </c>
      <c r="I1527" s="1252">
        <v>218</v>
      </c>
      <c r="J1527" s="1252">
        <v>160</v>
      </c>
      <c r="K1527" s="1252">
        <v>212</v>
      </c>
      <c r="L1527" s="1252">
        <v>190</v>
      </c>
      <c r="M1527" s="1252">
        <v>200</v>
      </c>
      <c r="N1527" s="1252">
        <v>215</v>
      </c>
      <c r="O1527" s="1252">
        <v>395</v>
      </c>
      <c r="P1527" s="1252">
        <v>208</v>
      </c>
      <c r="Q1527" s="1252">
        <v>208</v>
      </c>
      <c r="R1527" s="1252">
        <v>211</v>
      </c>
      <c r="S1527" s="1252">
        <v>2714</v>
      </c>
      <c r="T1527" s="1252">
        <v>0</v>
      </c>
      <c r="U1527" s="1251" t="s">
        <v>1065</v>
      </c>
      <c r="V1527" s="1251" t="s">
        <v>402</v>
      </c>
      <c r="W1527" s="1251" t="s">
        <v>402</v>
      </c>
      <c r="X1527" s="1251" t="s">
        <v>89</v>
      </c>
      <c r="Y1527" s="1251">
        <v>408</v>
      </c>
      <c r="Z1527" s="1251">
        <v>2</v>
      </c>
      <c r="AA1527" s="1251" t="b">
        <v>0</v>
      </c>
    </row>
    <row r="1528" spans="1:27" ht="12">
      <c r="A1528" s="1251">
        <v>25</v>
      </c>
      <c r="B1528" s="1251">
        <v>720</v>
      </c>
      <c r="C1528" s="1251" t="s">
        <v>1738</v>
      </c>
      <c r="D1528" s="1251">
        <v>408206</v>
      </c>
      <c r="E1528" s="1251" t="s">
        <v>1321</v>
      </c>
      <c r="F1528" s="1251">
        <v>2020</v>
      </c>
      <c r="G1528" s="1252">
        <v>851</v>
      </c>
      <c r="H1528" s="1252">
        <v>144</v>
      </c>
      <c r="I1528" s="1252">
        <v>436</v>
      </c>
      <c r="J1528" s="1252">
        <v>321</v>
      </c>
      <c r="K1528" s="1252">
        <v>423</v>
      </c>
      <c r="L1528" s="1252">
        <v>380</v>
      </c>
      <c r="M1528" s="1252">
        <v>399</v>
      </c>
      <c r="N1528" s="1252">
        <v>430</v>
      </c>
      <c r="O1528" s="1252">
        <v>789</v>
      </c>
      <c r="P1528" s="1252">
        <v>416</v>
      </c>
      <c r="Q1528" s="1252">
        <v>416</v>
      </c>
      <c r="R1528" s="1252">
        <v>307</v>
      </c>
      <c r="S1528" s="1252">
        <v>5312</v>
      </c>
      <c r="T1528" s="1252">
        <v>0</v>
      </c>
      <c r="U1528" s="1251" t="s">
        <v>1065</v>
      </c>
      <c r="V1528" s="1251" t="s">
        <v>402</v>
      </c>
      <c r="W1528" s="1251" t="s">
        <v>402</v>
      </c>
      <c r="X1528" s="1251" t="s">
        <v>89</v>
      </c>
      <c r="Y1528" s="1251">
        <v>408</v>
      </c>
      <c r="Z1528" s="1251">
        <v>2</v>
      </c>
      <c r="AA1528" s="1251" t="b">
        <v>0</v>
      </c>
    </row>
    <row r="1529" spans="1:27" ht="12">
      <c r="A1529" s="1251">
        <v>25</v>
      </c>
      <c r="B1529" s="1251">
        <v>720</v>
      </c>
      <c r="C1529" s="1251" t="s">
        <v>1738</v>
      </c>
      <c r="D1529" s="1251">
        <v>420001</v>
      </c>
      <c r="E1529" s="1251" t="s">
        <v>1915</v>
      </c>
      <c r="F1529" s="1251">
        <v>2020</v>
      </c>
      <c r="G1529" s="1252">
        <v>-29.620000000000001</v>
      </c>
      <c r="H1529" s="1252">
        <v>-31.440000000000001</v>
      </c>
      <c r="I1529" s="1252">
        <v>-33.439999999999998</v>
      </c>
      <c r="J1529" s="1252">
        <v>-35.090000000000003</v>
      </c>
      <c r="K1529" s="1252">
        <v>-36.450000000000003</v>
      </c>
      <c r="L1529" s="1252">
        <v>-37.68</v>
      </c>
      <c r="M1529" s="1252">
        <v>-38.829999999999998</v>
      </c>
      <c r="N1529" s="1252">
        <v>-39.93</v>
      </c>
      <c r="O1529" s="1252">
        <v>-20.300000000000001</v>
      </c>
      <c r="P1529" s="1252">
        <v>0</v>
      </c>
      <c r="Q1529" s="1252">
        <v>-2.8799999999999999</v>
      </c>
      <c r="R1529" s="1252">
        <v>-2.8900000000000001</v>
      </c>
      <c r="S1529" s="1252">
        <v>-308.55000000000001</v>
      </c>
      <c r="T1529" s="1252">
        <v>0</v>
      </c>
      <c r="U1529" s="1251" t="s">
        <v>1065</v>
      </c>
      <c r="V1529" s="1251" t="s">
        <v>1916</v>
      </c>
      <c r="W1529" s="1251" t="s">
        <v>416</v>
      </c>
      <c r="X1529" s="1251" t="s">
        <v>89</v>
      </c>
      <c r="Y1529" s="1251">
        <v>420</v>
      </c>
      <c r="Z1529" s="1251">
        <v>0</v>
      </c>
      <c r="AA1529" s="1251" t="b">
        <v>0</v>
      </c>
    </row>
    <row r="1530" spans="1:27" ht="12">
      <c r="A1530" s="1251">
        <v>25</v>
      </c>
      <c r="B1530" s="1251">
        <v>720</v>
      </c>
      <c r="C1530" s="1251" t="s">
        <v>1738</v>
      </c>
      <c r="D1530" s="1251">
        <v>420002</v>
      </c>
      <c r="E1530" s="1251" t="s">
        <v>1917</v>
      </c>
      <c r="F1530" s="1251">
        <v>2020</v>
      </c>
      <c r="G1530" s="1252">
        <v>-87.090000000000003</v>
      </c>
      <c r="H1530" s="1252">
        <v>-92.459999999999994</v>
      </c>
      <c r="I1530" s="1252">
        <v>-98.340000000000003</v>
      </c>
      <c r="J1530" s="1252">
        <v>-103.19</v>
      </c>
      <c r="K1530" s="1252">
        <v>-107.18000000000001</v>
      </c>
      <c r="L1530" s="1252">
        <v>-110.8</v>
      </c>
      <c r="M1530" s="1252">
        <v>-114.18000000000001</v>
      </c>
      <c r="N1530" s="1252">
        <v>-117.41</v>
      </c>
      <c r="O1530" s="1252">
        <v>-59.700000000000003</v>
      </c>
      <c r="P1530" s="1252">
        <v>0</v>
      </c>
      <c r="Q1530" s="1252">
        <v>-8.4800000000000004</v>
      </c>
      <c r="R1530" s="1252">
        <v>-8.5099999999999998</v>
      </c>
      <c r="S1530" s="1252">
        <v>-907.34000000000003</v>
      </c>
      <c r="T1530" s="1252">
        <v>0</v>
      </c>
      <c r="U1530" s="1251" t="s">
        <v>1065</v>
      </c>
      <c r="V1530" s="1251" t="s">
        <v>1916</v>
      </c>
      <c r="W1530" s="1251" t="s">
        <v>416</v>
      </c>
      <c r="X1530" s="1251" t="s">
        <v>89</v>
      </c>
      <c r="Y1530" s="1251">
        <v>420</v>
      </c>
      <c r="Z1530" s="1251">
        <v>0</v>
      </c>
      <c r="AA1530" s="1251" t="b">
        <v>0</v>
      </c>
    </row>
    <row r="1531" spans="1:27" ht="12">
      <c r="A1531" s="1251">
        <v>25</v>
      </c>
      <c r="B1531" s="1251">
        <v>720</v>
      </c>
      <c r="C1531" s="1251" t="s">
        <v>1738</v>
      </c>
      <c r="D1531" s="1251">
        <v>522100</v>
      </c>
      <c r="E1531" s="1251" t="s">
        <v>1327</v>
      </c>
      <c r="F1531" s="1251">
        <v>2020</v>
      </c>
      <c r="G1531" s="1252">
        <v>-12180.190000000001</v>
      </c>
      <c r="H1531" s="1252">
        <v>-11513.799999999999</v>
      </c>
      <c r="I1531" s="1252">
        <v>-12742.440000000001</v>
      </c>
      <c r="J1531" s="1252">
        <v>-12788.780000000001</v>
      </c>
      <c r="K1531" s="1252">
        <v>-12822.299999999999</v>
      </c>
      <c r="L1531" s="1252">
        <v>-12575.9</v>
      </c>
      <c r="M1531" s="1252">
        <v>-13100.879999999999</v>
      </c>
      <c r="N1531" s="1252">
        <v>-12926.23</v>
      </c>
      <c r="O1531" s="1252">
        <v>-12912.98</v>
      </c>
      <c r="P1531" s="1252">
        <v>-12917.799999999999</v>
      </c>
      <c r="Q1531" s="1252">
        <v>-12711.030000000001</v>
      </c>
      <c r="R1531" s="1252">
        <v>-13034.440000000001</v>
      </c>
      <c r="S1531" s="1252">
        <v>-152226.76999999999</v>
      </c>
      <c r="T1531" s="1252">
        <v>0</v>
      </c>
      <c r="U1531" s="1251" t="s">
        <v>1065</v>
      </c>
      <c r="V1531" s="1251" t="s">
        <v>1286</v>
      </c>
      <c r="W1531" s="1251" t="s">
        <v>2096</v>
      </c>
      <c r="X1531" s="1251" t="s">
        <v>89</v>
      </c>
      <c r="Y1531" s="1251">
        <v>522</v>
      </c>
      <c r="Z1531" s="1251">
        <v>1</v>
      </c>
      <c r="AA1531" s="1251" t="b">
        <v>0</v>
      </c>
    </row>
    <row r="1532" spans="1:27" ht="12">
      <c r="A1532" s="1251">
        <v>25</v>
      </c>
      <c r="B1532" s="1251">
        <v>720</v>
      </c>
      <c r="C1532" s="1251" t="s">
        <v>1738</v>
      </c>
      <c r="D1532" s="1251">
        <v>522200</v>
      </c>
      <c r="E1532" s="1251" t="s">
        <v>2140</v>
      </c>
      <c r="F1532" s="1251">
        <v>2020</v>
      </c>
      <c r="G1532" s="1252">
        <v>-4349.3599999999997</v>
      </c>
      <c r="H1532" s="1252">
        <v>-4141.0900000000001</v>
      </c>
      <c r="I1532" s="1252">
        <v>-4460.3999999999996</v>
      </c>
      <c r="J1532" s="1252">
        <v>-4214.5200000000004</v>
      </c>
      <c r="K1532" s="1252">
        <v>-4302.3000000000002</v>
      </c>
      <c r="L1532" s="1252">
        <v>-3833.5700000000002</v>
      </c>
      <c r="M1532" s="1252">
        <v>-4723.7700000000004</v>
      </c>
      <c r="N1532" s="1252">
        <v>-4392.5</v>
      </c>
      <c r="O1532" s="1252">
        <v>-4116.5600000000004</v>
      </c>
      <c r="P1532" s="1252">
        <v>-4820.0699999999997</v>
      </c>
      <c r="Q1532" s="1252">
        <v>-4251.3800000000001</v>
      </c>
      <c r="R1532" s="1252">
        <v>-4999.6300000000001</v>
      </c>
      <c r="S1532" s="1252">
        <v>-52605.149999999994</v>
      </c>
      <c r="T1532" s="1252">
        <v>0</v>
      </c>
      <c r="U1532" s="1251" t="s">
        <v>1065</v>
      </c>
      <c r="V1532" s="1251" t="s">
        <v>1286</v>
      </c>
      <c r="W1532" s="1251" t="s">
        <v>2096</v>
      </c>
      <c r="X1532" s="1251" t="s">
        <v>89</v>
      </c>
      <c r="Y1532" s="1251">
        <v>522</v>
      </c>
      <c r="Z1532" s="1251">
        <v>2</v>
      </c>
      <c r="AA1532" s="1251" t="b">
        <v>0</v>
      </c>
    </row>
    <row r="1533" spans="1:27" ht="12">
      <c r="A1533" s="1251">
        <v>25</v>
      </c>
      <c r="B1533" s="1251">
        <v>720</v>
      </c>
      <c r="C1533" s="1251" t="s">
        <v>1738</v>
      </c>
      <c r="D1533" s="1251">
        <v>701110</v>
      </c>
      <c r="E1533" s="1251" t="s">
        <v>2141</v>
      </c>
      <c r="F1533" s="1251">
        <v>2020</v>
      </c>
      <c r="G1533" s="1252">
        <v>395.04000000000002</v>
      </c>
      <c r="H1533" s="1252">
        <v>559.63999999999999</v>
      </c>
      <c r="I1533" s="1252">
        <v>658.39999999999998</v>
      </c>
      <c r="J1533" s="1252">
        <v>493.80000000000001</v>
      </c>
      <c r="K1533" s="1252">
        <v>947.75999999999999</v>
      </c>
      <c r="L1533" s="1252">
        <v>670.50999999999999</v>
      </c>
      <c r="M1533" s="1252">
        <v>423.48000000000002</v>
      </c>
      <c r="N1533" s="1252">
        <v>317.61000000000001</v>
      </c>
      <c r="O1533" s="1252">
        <v>0</v>
      </c>
      <c r="P1533" s="1252">
        <v>0</v>
      </c>
      <c r="Q1533" s="1252">
        <v>0</v>
      </c>
      <c r="R1533" s="1252">
        <v>0</v>
      </c>
      <c r="S1533" s="1252">
        <v>4466.2400000000007</v>
      </c>
      <c r="T1533" s="1252">
        <v>0</v>
      </c>
      <c r="U1533" s="1251" t="s">
        <v>1065</v>
      </c>
      <c r="V1533" s="1251" t="s">
        <v>397</v>
      </c>
      <c r="W1533" s="1251" t="s">
        <v>1931</v>
      </c>
      <c r="X1533" s="1251" t="s">
        <v>89</v>
      </c>
      <c r="Y1533" s="1251">
        <v>701</v>
      </c>
      <c r="Z1533" s="1251">
        <v>1</v>
      </c>
      <c r="AA1533" s="1251" t="b">
        <v>0</v>
      </c>
    </row>
    <row r="1534" spans="1:27" ht="12">
      <c r="A1534" s="1251">
        <v>25</v>
      </c>
      <c r="B1534" s="1251">
        <v>720</v>
      </c>
      <c r="C1534" s="1251" t="s">
        <v>1738</v>
      </c>
      <c r="D1534" s="1251">
        <v>701810</v>
      </c>
      <c r="E1534" s="1251" t="s">
        <v>2098</v>
      </c>
      <c r="F1534" s="1251">
        <v>2020</v>
      </c>
      <c r="G1534" s="1252">
        <v>322</v>
      </c>
      <c r="H1534" s="1252">
        <v>397</v>
      </c>
      <c r="I1534" s="1252">
        <v>397</v>
      </c>
      <c r="J1534" s="1252">
        <v>412</v>
      </c>
      <c r="K1534" s="1252">
        <v>409</v>
      </c>
      <c r="L1534" s="1252">
        <v>409</v>
      </c>
      <c r="M1534" s="1252">
        <v>436</v>
      </c>
      <c r="N1534" s="1252">
        <v>435.91000000000003</v>
      </c>
      <c r="O1534" s="1252">
        <v>395</v>
      </c>
      <c r="P1534" s="1252">
        <v>0</v>
      </c>
      <c r="Q1534" s="1252">
        <v>0</v>
      </c>
      <c r="R1534" s="1252">
        <v>0</v>
      </c>
      <c r="S1534" s="1252">
        <v>3612.9099999999999</v>
      </c>
      <c r="T1534" s="1252">
        <v>0</v>
      </c>
      <c r="U1534" s="1251" t="s">
        <v>1065</v>
      </c>
      <c r="V1534" s="1251" t="s">
        <v>397</v>
      </c>
      <c r="W1534" s="1251" t="s">
        <v>1931</v>
      </c>
      <c r="X1534" s="1251" t="s">
        <v>89</v>
      </c>
      <c r="Y1534" s="1251">
        <v>701</v>
      </c>
      <c r="Z1534" s="1251">
        <v>8</v>
      </c>
      <c r="AA1534" s="1251" t="b">
        <v>0</v>
      </c>
    </row>
    <row r="1535" spans="1:27" ht="12">
      <c r="A1535" s="1251">
        <v>25</v>
      </c>
      <c r="B1535" s="1251">
        <v>720</v>
      </c>
      <c r="C1535" s="1251" t="s">
        <v>1738</v>
      </c>
      <c r="D1535" s="1251">
        <v>704810</v>
      </c>
      <c r="E1535" s="1251" t="s">
        <v>2099</v>
      </c>
      <c r="F1535" s="1251">
        <v>2020</v>
      </c>
      <c r="G1535" s="1252">
        <v>156.05000000000001</v>
      </c>
      <c r="H1535" s="1252">
        <v>255.68000000000001</v>
      </c>
      <c r="I1535" s="1252">
        <v>232.86000000000001</v>
      </c>
      <c r="J1535" s="1252">
        <v>185.52000000000001</v>
      </c>
      <c r="K1535" s="1252">
        <v>268.19999999999999</v>
      </c>
      <c r="L1535" s="1252">
        <v>204.5</v>
      </c>
      <c r="M1535" s="1252">
        <v>151.25</v>
      </c>
      <c r="N1535" s="1252">
        <v>147.61000000000001</v>
      </c>
      <c r="O1535" s="1252">
        <v>71.560000000000002</v>
      </c>
      <c r="P1535" s="1252">
        <v>0</v>
      </c>
      <c r="Q1535" s="1252">
        <v>0</v>
      </c>
      <c r="R1535" s="1252">
        <v>0</v>
      </c>
      <c r="S1535" s="1252">
        <v>1673.23</v>
      </c>
      <c r="T1535" s="1252">
        <v>0</v>
      </c>
      <c r="U1535" s="1251" t="s">
        <v>1065</v>
      </c>
      <c r="V1535" s="1251" t="s">
        <v>397</v>
      </c>
      <c r="W1535" s="1251" t="s">
        <v>1948</v>
      </c>
      <c r="X1535" s="1251" t="s">
        <v>89</v>
      </c>
      <c r="Y1535" s="1251">
        <v>704</v>
      </c>
      <c r="Z1535" s="1251">
        <v>8</v>
      </c>
      <c r="AA1535" s="1251" t="b">
        <v>0</v>
      </c>
    </row>
    <row r="1536" spans="1:27" ht="12">
      <c r="A1536" s="1251">
        <v>25</v>
      </c>
      <c r="B1536" s="1251">
        <v>720</v>
      </c>
      <c r="C1536" s="1251" t="s">
        <v>1738</v>
      </c>
      <c r="D1536" s="1251">
        <v>704813</v>
      </c>
      <c r="E1536" s="1251" t="s">
        <v>2100</v>
      </c>
      <c r="F1536" s="1251">
        <v>2020</v>
      </c>
      <c r="G1536" s="1252">
        <v>9.5</v>
      </c>
      <c r="H1536" s="1252">
        <v>16.350000000000001</v>
      </c>
      <c r="I1536" s="1252">
        <v>14.59</v>
      </c>
      <c r="J1536" s="1252">
        <v>11.4</v>
      </c>
      <c r="K1536" s="1252">
        <v>16.879999999999999</v>
      </c>
      <c r="L1536" s="1252">
        <v>12.970000000000001</v>
      </c>
      <c r="M1536" s="1252">
        <v>9.6600000000000001</v>
      </c>
      <c r="N1536" s="1252">
        <v>9.1300000000000008</v>
      </c>
      <c r="O1536" s="1252">
        <v>5</v>
      </c>
      <c r="P1536" s="1252">
        <v>0</v>
      </c>
      <c r="Q1536" s="1252">
        <v>0</v>
      </c>
      <c r="R1536" s="1252">
        <v>0</v>
      </c>
      <c r="S1536" s="1252">
        <v>105.47999999999999</v>
      </c>
      <c r="T1536" s="1252">
        <v>0</v>
      </c>
      <c r="U1536" s="1251" t="s">
        <v>1065</v>
      </c>
      <c r="V1536" s="1251" t="s">
        <v>397</v>
      </c>
      <c r="W1536" s="1251" t="s">
        <v>1948</v>
      </c>
      <c r="X1536" s="1251" t="s">
        <v>89</v>
      </c>
      <c r="Y1536" s="1251">
        <v>704</v>
      </c>
      <c r="Z1536" s="1251">
        <v>8</v>
      </c>
      <c r="AA1536" s="1251" t="b">
        <v>0</v>
      </c>
    </row>
    <row r="1537" spans="1:27" ht="12">
      <c r="A1537" s="1251">
        <v>25</v>
      </c>
      <c r="B1537" s="1251">
        <v>720</v>
      </c>
      <c r="C1537" s="1251" t="s">
        <v>1738</v>
      </c>
      <c r="D1537" s="1251">
        <v>704837</v>
      </c>
      <c r="E1537" s="1251" t="s">
        <v>2101</v>
      </c>
      <c r="F1537" s="1251">
        <v>2020</v>
      </c>
      <c r="G1537" s="1252">
        <v>48.090000000000003</v>
      </c>
      <c r="H1537" s="1252">
        <v>79.859999999999999</v>
      </c>
      <c r="I1537" s="1252">
        <v>8.9499999999999993</v>
      </c>
      <c r="J1537" s="1252">
        <v>59.539999999999999</v>
      </c>
      <c r="K1537" s="1252">
        <v>111.28</v>
      </c>
      <c r="L1537" s="1252">
        <v>69.879999999999995</v>
      </c>
      <c r="M1537" s="1252">
        <v>52.729999999999997</v>
      </c>
      <c r="N1537" s="1252">
        <v>52.130000000000003</v>
      </c>
      <c r="O1537" s="1252">
        <v>25.140000000000001</v>
      </c>
      <c r="P1537" s="1252">
        <v>0</v>
      </c>
      <c r="Q1537" s="1252">
        <v>0</v>
      </c>
      <c r="R1537" s="1252">
        <v>0</v>
      </c>
      <c r="S1537" s="1252">
        <v>507.60000000000002</v>
      </c>
      <c r="T1537" s="1252">
        <v>0</v>
      </c>
      <c r="U1537" s="1251" t="s">
        <v>1065</v>
      </c>
      <c r="V1537" s="1251" t="s">
        <v>397</v>
      </c>
      <c r="W1537" s="1251" t="s">
        <v>1948</v>
      </c>
      <c r="X1537" s="1251" t="s">
        <v>89</v>
      </c>
      <c r="Y1537" s="1251">
        <v>704</v>
      </c>
      <c r="Z1537" s="1251">
        <v>8</v>
      </c>
      <c r="AA1537" s="1251" t="b">
        <v>0</v>
      </c>
    </row>
    <row r="1538" spans="1:27" ht="12">
      <c r="A1538" s="1251">
        <v>25</v>
      </c>
      <c r="B1538" s="1251">
        <v>720</v>
      </c>
      <c r="C1538" s="1251" t="s">
        <v>1738</v>
      </c>
      <c r="D1538" s="1251">
        <v>704838</v>
      </c>
      <c r="E1538" s="1251" t="s">
        <v>2102</v>
      </c>
      <c r="F1538" s="1251">
        <v>2020</v>
      </c>
      <c r="G1538" s="1252">
        <v>31</v>
      </c>
      <c r="H1538" s="1252">
        <v>31</v>
      </c>
      <c r="I1538" s="1252">
        <v>31</v>
      </c>
      <c r="J1538" s="1252">
        <v>31</v>
      </c>
      <c r="K1538" s="1252">
        <v>31</v>
      </c>
      <c r="L1538" s="1252">
        <v>31</v>
      </c>
      <c r="M1538" s="1252">
        <v>31</v>
      </c>
      <c r="N1538" s="1252">
        <v>31</v>
      </c>
      <c r="O1538" s="1252">
        <v>31</v>
      </c>
      <c r="P1538" s="1252">
        <v>31</v>
      </c>
      <c r="Q1538" s="1252">
        <v>31</v>
      </c>
      <c r="R1538" s="1252">
        <v>-4</v>
      </c>
      <c r="S1538" s="1252">
        <v>337</v>
      </c>
      <c r="T1538" s="1252">
        <v>0</v>
      </c>
      <c r="U1538" s="1251" t="s">
        <v>1065</v>
      </c>
      <c r="V1538" s="1251" t="s">
        <v>397</v>
      </c>
      <c r="W1538" s="1251" t="s">
        <v>1948</v>
      </c>
      <c r="X1538" s="1251" t="s">
        <v>89</v>
      </c>
      <c r="Y1538" s="1251">
        <v>704</v>
      </c>
      <c r="Z1538" s="1251">
        <v>8</v>
      </c>
      <c r="AA1538" s="1251" t="b">
        <v>0</v>
      </c>
    </row>
    <row r="1539" spans="1:27" ht="12">
      <c r="A1539" s="1251">
        <v>25</v>
      </c>
      <c r="B1539" s="1251">
        <v>720</v>
      </c>
      <c r="C1539" s="1251" t="s">
        <v>1738</v>
      </c>
      <c r="D1539" s="1251">
        <v>704840</v>
      </c>
      <c r="E1539" s="1251" t="s">
        <v>2103</v>
      </c>
      <c r="F1539" s="1251">
        <v>2020</v>
      </c>
      <c r="G1539" s="1252">
        <v>2.9700000000000002</v>
      </c>
      <c r="H1539" s="1252">
        <v>4.8700000000000001</v>
      </c>
      <c r="I1539" s="1252">
        <v>4.4100000000000001</v>
      </c>
      <c r="J1539" s="1252">
        <v>3.8100000000000001</v>
      </c>
      <c r="K1539" s="1252">
        <v>5.5999999999999996</v>
      </c>
      <c r="L1539" s="1252">
        <v>4.2800000000000002</v>
      </c>
      <c r="M1539" s="1252">
        <v>3.4199999999999999</v>
      </c>
      <c r="N1539" s="1252">
        <v>3.3300000000000001</v>
      </c>
      <c r="O1539" s="1252">
        <v>1.6899999999999999</v>
      </c>
      <c r="P1539" s="1252">
        <v>0</v>
      </c>
      <c r="Q1539" s="1252">
        <v>0</v>
      </c>
      <c r="R1539" s="1252">
        <v>0</v>
      </c>
      <c r="S1539" s="1252">
        <v>34.379999999999995</v>
      </c>
      <c r="T1539" s="1252">
        <v>0</v>
      </c>
      <c r="U1539" s="1251" t="s">
        <v>1065</v>
      </c>
      <c r="V1539" s="1251" t="s">
        <v>397</v>
      </c>
      <c r="W1539" s="1251" t="s">
        <v>1948</v>
      </c>
      <c r="X1539" s="1251" t="s">
        <v>89</v>
      </c>
      <c r="Y1539" s="1251">
        <v>704</v>
      </c>
      <c r="Z1539" s="1251">
        <v>8</v>
      </c>
      <c r="AA1539" s="1251" t="b">
        <v>0</v>
      </c>
    </row>
    <row r="1540" spans="1:27" ht="12">
      <c r="A1540" s="1251">
        <v>25</v>
      </c>
      <c r="B1540" s="1251">
        <v>720</v>
      </c>
      <c r="C1540" s="1251" t="s">
        <v>1738</v>
      </c>
      <c r="D1540" s="1251">
        <v>704842</v>
      </c>
      <c r="E1540" s="1251" t="s">
        <v>2104</v>
      </c>
      <c r="F1540" s="1251">
        <v>2020</v>
      </c>
      <c r="G1540" s="1252">
        <v>3.8100000000000001</v>
      </c>
      <c r="H1540" s="1252">
        <v>7.3600000000000003</v>
      </c>
      <c r="I1540" s="1252">
        <v>6.7199999999999998</v>
      </c>
      <c r="J1540" s="1252">
        <v>5.3099999999999996</v>
      </c>
      <c r="K1540" s="1252">
        <v>7.8499999999999996</v>
      </c>
      <c r="L1540" s="1252">
        <v>5.9900000000000002</v>
      </c>
      <c r="M1540" s="1252">
        <v>4.5899999999999999</v>
      </c>
      <c r="N1540" s="1252">
        <v>4.3200000000000003</v>
      </c>
      <c r="O1540" s="1252">
        <v>2.2400000000000002</v>
      </c>
      <c r="P1540" s="1252">
        <v>0</v>
      </c>
      <c r="Q1540" s="1252">
        <v>0</v>
      </c>
      <c r="R1540" s="1252">
        <v>0</v>
      </c>
      <c r="S1540" s="1252">
        <v>48.189999999999998</v>
      </c>
      <c r="T1540" s="1252">
        <v>0</v>
      </c>
      <c r="U1540" s="1251" t="s">
        <v>1065</v>
      </c>
      <c r="V1540" s="1251" t="s">
        <v>397</v>
      </c>
      <c r="W1540" s="1251" t="s">
        <v>1948</v>
      </c>
      <c r="X1540" s="1251" t="s">
        <v>89</v>
      </c>
      <c r="Y1540" s="1251">
        <v>704</v>
      </c>
      <c r="Z1540" s="1251">
        <v>8</v>
      </c>
      <c r="AA1540" s="1251" t="b">
        <v>0</v>
      </c>
    </row>
    <row r="1541" spans="1:27" ht="12">
      <c r="A1541" s="1251">
        <v>25</v>
      </c>
      <c r="B1541" s="1251">
        <v>720</v>
      </c>
      <c r="C1541" s="1251" t="s">
        <v>1738</v>
      </c>
      <c r="D1541" s="1251">
        <v>710500</v>
      </c>
      <c r="E1541" s="1251" t="s">
        <v>2143</v>
      </c>
      <c r="F1541" s="1251">
        <v>2020</v>
      </c>
      <c r="G1541" s="1252">
        <v>15479.5</v>
      </c>
      <c r="H1541" s="1252">
        <v>15479.5</v>
      </c>
      <c r="I1541" s="1252">
        <v>3344.1100000000001</v>
      </c>
      <c r="J1541" s="1252">
        <v>11434.370000000001</v>
      </c>
      <c r="K1541" s="1252">
        <v>11434.370000000001</v>
      </c>
      <c r="L1541" s="1252">
        <v>11434.370000000001</v>
      </c>
      <c r="M1541" s="1252">
        <v>11434.370000000001</v>
      </c>
      <c r="N1541" s="1252">
        <v>11434.370000000001</v>
      </c>
      <c r="O1541" s="1252">
        <v>11434.370000000001</v>
      </c>
      <c r="P1541" s="1252">
        <v>11434.370000000001</v>
      </c>
      <c r="Q1541" s="1252">
        <v>21029.889999999999</v>
      </c>
      <c r="R1541" s="1252">
        <v>11434.370000000001</v>
      </c>
      <c r="S1541" s="1252">
        <v>146807.95999999996</v>
      </c>
      <c r="T1541" s="1252">
        <v>0</v>
      </c>
      <c r="U1541" s="1251" t="s">
        <v>1065</v>
      </c>
      <c r="V1541" s="1251" t="s">
        <v>397</v>
      </c>
      <c r="W1541" s="1251" t="s">
        <v>2144</v>
      </c>
      <c r="X1541" s="1251" t="s">
        <v>89</v>
      </c>
      <c r="Y1541" s="1251">
        <v>710</v>
      </c>
      <c r="Z1541" s="1251">
        <v>5</v>
      </c>
      <c r="AA1541" s="1251" t="b">
        <v>0</v>
      </c>
    </row>
    <row r="1542" spans="1:27" ht="12">
      <c r="A1542" s="1251">
        <v>25</v>
      </c>
      <c r="B1542" s="1251">
        <v>720</v>
      </c>
      <c r="C1542" s="1251" t="s">
        <v>1738</v>
      </c>
      <c r="D1542" s="1251">
        <v>715100</v>
      </c>
      <c r="E1542" s="1251" t="s">
        <v>2107</v>
      </c>
      <c r="F1542" s="1251">
        <v>2020</v>
      </c>
      <c r="G1542" s="1252">
        <v>270.06</v>
      </c>
      <c r="H1542" s="1252">
        <v>223.44999999999999</v>
      </c>
      <c r="I1542" s="1252">
        <v>252.61000000000001</v>
      </c>
      <c r="J1542" s="1252">
        <v>244.78999999999999</v>
      </c>
      <c r="K1542" s="1252">
        <v>235.40000000000001</v>
      </c>
      <c r="L1542" s="1252">
        <v>249.28</v>
      </c>
      <c r="M1542" s="1252">
        <v>249</v>
      </c>
      <c r="N1542" s="1252">
        <v>286.69999999999999</v>
      </c>
      <c r="O1542" s="1252">
        <v>193.94</v>
      </c>
      <c r="P1542" s="1252">
        <v>229.58000000000001</v>
      </c>
      <c r="Q1542" s="1252">
        <v>453.94999999999999</v>
      </c>
      <c r="R1542" s="1252">
        <v>447.14999999999998</v>
      </c>
      <c r="S1542" s="1252">
        <v>3335.9099999999999</v>
      </c>
      <c r="T1542" s="1252">
        <v>0</v>
      </c>
      <c r="U1542" s="1251" t="s">
        <v>1065</v>
      </c>
      <c r="V1542" s="1251" t="s">
        <v>397</v>
      </c>
      <c r="W1542" s="1251" t="s">
        <v>1953</v>
      </c>
      <c r="X1542" s="1251" t="s">
        <v>89</v>
      </c>
      <c r="Y1542" s="1251">
        <v>715</v>
      </c>
      <c r="Z1542" s="1251">
        <v>1</v>
      </c>
      <c r="AA1542" s="1251" t="b">
        <v>0</v>
      </c>
    </row>
    <row r="1543" spans="1:27" ht="12">
      <c r="A1543" s="1251">
        <v>25</v>
      </c>
      <c r="B1543" s="1251">
        <v>720</v>
      </c>
      <c r="C1543" s="1251" t="s">
        <v>1738</v>
      </c>
      <c r="D1543" s="1251">
        <v>716100</v>
      </c>
      <c r="E1543" s="1251" t="s">
        <v>2108</v>
      </c>
      <c r="F1543" s="1251">
        <v>2020</v>
      </c>
      <c r="G1543" s="1252">
        <v>225.46000000000001</v>
      </c>
      <c r="H1543" s="1252">
        <v>165</v>
      </c>
      <c r="I1543" s="1252">
        <v>158.74000000000001</v>
      </c>
      <c r="J1543" s="1252">
        <v>44.240000000000002</v>
      </c>
      <c r="K1543" s="1252">
        <v>140.84</v>
      </c>
      <c r="L1543" s="1252">
        <v>27.399999999999999</v>
      </c>
      <c r="M1543" s="1252">
        <v>30.920000000000002</v>
      </c>
      <c r="N1543" s="1252">
        <v>63.020000000000003</v>
      </c>
      <c r="O1543" s="1252">
        <v>69.480000000000004</v>
      </c>
      <c r="P1543" s="1252">
        <v>47.090000000000003</v>
      </c>
      <c r="Q1543" s="1252">
        <v>91.200000000000003</v>
      </c>
      <c r="R1543" s="1252">
        <v>164.28</v>
      </c>
      <c r="S1543" s="1252">
        <v>1227.6700000000001</v>
      </c>
      <c r="T1543" s="1252">
        <v>0</v>
      </c>
      <c r="U1543" s="1251" t="s">
        <v>1065</v>
      </c>
      <c r="V1543" s="1251" t="s">
        <v>397</v>
      </c>
      <c r="W1543" s="1251" t="s">
        <v>1953</v>
      </c>
      <c r="X1543" s="1251" t="s">
        <v>89</v>
      </c>
      <c r="Y1543" s="1251">
        <v>716</v>
      </c>
      <c r="Z1543" s="1251">
        <v>1</v>
      </c>
      <c r="AA1543" s="1251" t="b">
        <v>0</v>
      </c>
    </row>
    <row r="1544" spans="1:27" ht="12">
      <c r="A1544" s="1251">
        <v>25</v>
      </c>
      <c r="B1544" s="1251">
        <v>720</v>
      </c>
      <c r="C1544" s="1251" t="s">
        <v>1738</v>
      </c>
      <c r="D1544" s="1251">
        <v>732800</v>
      </c>
      <c r="E1544" s="1251" t="s">
        <v>2111</v>
      </c>
      <c r="F1544" s="1251">
        <v>2020</v>
      </c>
      <c r="G1544" s="1252">
        <v>53</v>
      </c>
      <c r="H1544" s="1252">
        <v>53</v>
      </c>
      <c r="I1544" s="1252">
        <v>53</v>
      </c>
      <c r="J1544" s="1252">
        <v>53</v>
      </c>
      <c r="K1544" s="1252">
        <v>53</v>
      </c>
      <c r="L1544" s="1252">
        <v>53</v>
      </c>
      <c r="M1544" s="1252">
        <v>53</v>
      </c>
      <c r="N1544" s="1252">
        <v>78</v>
      </c>
      <c r="O1544" s="1252">
        <v>78</v>
      </c>
      <c r="P1544" s="1252">
        <v>78</v>
      </c>
      <c r="Q1544" s="1252">
        <v>78</v>
      </c>
      <c r="R1544" s="1252">
        <v>78</v>
      </c>
      <c r="S1544" s="1252">
        <v>761</v>
      </c>
      <c r="T1544" s="1252">
        <v>0</v>
      </c>
      <c r="U1544" s="1251" t="s">
        <v>1065</v>
      </c>
      <c r="V1544" s="1251" t="s">
        <v>397</v>
      </c>
      <c r="W1544" s="1251" t="s">
        <v>2112</v>
      </c>
      <c r="X1544" s="1251" t="s">
        <v>89</v>
      </c>
      <c r="Y1544" s="1251">
        <v>732</v>
      </c>
      <c r="Z1544" s="1251">
        <v>8</v>
      </c>
      <c r="AA1544" s="1251" t="b">
        <v>0</v>
      </c>
    </row>
    <row r="1545" spans="1:27" ht="12">
      <c r="A1545" s="1251">
        <v>25</v>
      </c>
      <c r="B1545" s="1251">
        <v>720</v>
      </c>
      <c r="C1545" s="1251" t="s">
        <v>1738</v>
      </c>
      <c r="D1545" s="1251">
        <v>734800</v>
      </c>
      <c r="E1545" s="1251" t="s">
        <v>2113</v>
      </c>
      <c r="F1545" s="1251">
        <v>2020</v>
      </c>
      <c r="G1545" s="1252">
        <v>17</v>
      </c>
      <c r="H1545" s="1252">
        <v>17</v>
      </c>
      <c r="I1545" s="1252">
        <v>16</v>
      </c>
      <c r="J1545" s="1252">
        <v>0</v>
      </c>
      <c r="K1545" s="1252">
        <v>0</v>
      </c>
      <c r="L1545" s="1252">
        <v>0</v>
      </c>
      <c r="M1545" s="1252">
        <v>0</v>
      </c>
      <c r="N1545" s="1252">
        <v>0</v>
      </c>
      <c r="O1545" s="1252">
        <v>0</v>
      </c>
      <c r="P1545" s="1252">
        <v>0</v>
      </c>
      <c r="Q1545" s="1252">
        <v>0</v>
      </c>
      <c r="R1545" s="1252">
        <v>0</v>
      </c>
      <c r="S1545" s="1252">
        <v>50</v>
      </c>
      <c r="T1545" s="1252">
        <v>0</v>
      </c>
      <c r="U1545" s="1251" t="s">
        <v>1065</v>
      </c>
      <c r="V1545" s="1251" t="s">
        <v>397</v>
      </c>
      <c r="W1545" s="1251" t="s">
        <v>2114</v>
      </c>
      <c r="X1545" s="1251" t="s">
        <v>89</v>
      </c>
      <c r="Y1545" s="1251">
        <v>734</v>
      </c>
      <c r="Z1545" s="1251">
        <v>8</v>
      </c>
      <c r="AA1545" s="1251" t="b">
        <v>0</v>
      </c>
    </row>
    <row r="1546" spans="1:27" ht="12">
      <c r="A1546" s="1251">
        <v>25</v>
      </c>
      <c r="B1546" s="1251">
        <v>720</v>
      </c>
      <c r="C1546" s="1251" t="s">
        <v>1738</v>
      </c>
      <c r="D1546" s="1251">
        <v>734900</v>
      </c>
      <c r="E1546" s="1251" t="s">
        <v>2115</v>
      </c>
      <c r="F1546" s="1251">
        <v>2020</v>
      </c>
      <c r="G1546" s="1252">
        <v>954</v>
      </c>
      <c r="H1546" s="1252">
        <v>951</v>
      </c>
      <c r="I1546" s="1252">
        <v>1439</v>
      </c>
      <c r="J1546" s="1252">
        <v>1098</v>
      </c>
      <c r="K1546" s="1252">
        <v>816</v>
      </c>
      <c r="L1546" s="1252">
        <v>1043</v>
      </c>
      <c r="M1546" s="1252">
        <v>769</v>
      </c>
      <c r="N1546" s="1252">
        <v>996.57000000000005</v>
      </c>
      <c r="O1546" s="1252">
        <v>1041</v>
      </c>
      <c r="P1546" s="1252">
        <v>0</v>
      </c>
      <c r="Q1546" s="1252">
        <v>0</v>
      </c>
      <c r="R1546" s="1252">
        <v>0</v>
      </c>
      <c r="S1546" s="1252">
        <v>9107.5699999999997</v>
      </c>
      <c r="T1546" s="1252">
        <v>0</v>
      </c>
      <c r="U1546" s="1251" t="s">
        <v>1065</v>
      </c>
      <c r="V1546" s="1251" t="s">
        <v>397</v>
      </c>
      <c r="W1546" s="1251" t="s">
        <v>2061</v>
      </c>
      <c r="X1546" s="1251" t="s">
        <v>89</v>
      </c>
      <c r="Y1546" s="1251">
        <v>734</v>
      </c>
      <c r="Z1546" s="1251">
        <v>9</v>
      </c>
      <c r="AA1546" s="1251" t="b">
        <v>0</v>
      </c>
    </row>
    <row r="1547" spans="1:27" ht="12">
      <c r="A1547" s="1251">
        <v>25</v>
      </c>
      <c r="B1547" s="1251">
        <v>720</v>
      </c>
      <c r="C1547" s="1251" t="s">
        <v>1738</v>
      </c>
      <c r="D1547" s="1251">
        <v>736200</v>
      </c>
      <c r="E1547" s="1251" t="s">
        <v>2118</v>
      </c>
      <c r="F1547" s="1251">
        <v>2020</v>
      </c>
      <c r="G1547" s="1252">
        <v>0</v>
      </c>
      <c r="H1547" s="1252">
        <v>0</v>
      </c>
      <c r="I1547" s="1252">
        <v>215.30000000000001</v>
      </c>
      <c r="J1547" s="1252">
        <v>0</v>
      </c>
      <c r="K1547" s="1252">
        <v>0</v>
      </c>
      <c r="L1547" s="1252">
        <v>4361.1499999999996</v>
      </c>
      <c r="M1547" s="1252">
        <v>405</v>
      </c>
      <c r="N1547" s="1252">
        <v>0</v>
      </c>
      <c r="O1547" s="1252">
        <v>0</v>
      </c>
      <c r="P1547" s="1252">
        <v>0</v>
      </c>
      <c r="Q1547" s="1252">
        <v>525.38999999999999</v>
      </c>
      <c r="R1547" s="1252">
        <v>270</v>
      </c>
      <c r="S1547" s="1252">
        <v>5776.8400000000001</v>
      </c>
      <c r="T1547" s="1252">
        <v>0</v>
      </c>
      <c r="U1547" s="1251" t="s">
        <v>1065</v>
      </c>
      <c r="V1547" s="1251" t="s">
        <v>397</v>
      </c>
      <c r="W1547" s="1251" t="s">
        <v>1986</v>
      </c>
      <c r="X1547" s="1251" t="s">
        <v>89</v>
      </c>
      <c r="Y1547" s="1251">
        <v>736</v>
      </c>
      <c r="Z1547" s="1251">
        <v>2</v>
      </c>
      <c r="AA1547" s="1251" t="b">
        <v>0</v>
      </c>
    </row>
    <row r="1548" spans="1:27" ht="12">
      <c r="A1548" s="1251">
        <v>25</v>
      </c>
      <c r="B1548" s="1251">
        <v>720</v>
      </c>
      <c r="C1548" s="1251" t="s">
        <v>1738</v>
      </c>
      <c r="D1548" s="1251">
        <v>736710</v>
      </c>
      <c r="E1548" s="1251" t="s">
        <v>2121</v>
      </c>
      <c r="F1548" s="1251">
        <v>2020</v>
      </c>
      <c r="G1548" s="1252">
        <v>70</v>
      </c>
      <c r="H1548" s="1252">
        <v>65</v>
      </c>
      <c r="I1548" s="1252">
        <v>61</v>
      </c>
      <c r="J1548" s="1252">
        <v>67</v>
      </c>
      <c r="K1548" s="1252">
        <v>56</v>
      </c>
      <c r="L1548" s="1252">
        <v>96</v>
      </c>
      <c r="M1548" s="1252">
        <v>62</v>
      </c>
      <c r="N1548" s="1252">
        <v>66.909999999999997</v>
      </c>
      <c r="O1548" s="1252">
        <v>94</v>
      </c>
      <c r="P1548" s="1252">
        <v>0</v>
      </c>
      <c r="Q1548" s="1252">
        <v>0</v>
      </c>
      <c r="R1548" s="1252">
        <v>0</v>
      </c>
      <c r="S1548" s="1252">
        <v>637.90999999999997</v>
      </c>
      <c r="T1548" s="1252">
        <v>0</v>
      </c>
      <c r="U1548" s="1251" t="s">
        <v>1065</v>
      </c>
      <c r="V1548" s="1251" t="s">
        <v>397</v>
      </c>
      <c r="W1548" s="1251" t="s">
        <v>2064</v>
      </c>
      <c r="X1548" s="1251" t="s">
        <v>89</v>
      </c>
      <c r="Y1548" s="1251">
        <v>736</v>
      </c>
      <c r="Z1548" s="1251">
        <v>7</v>
      </c>
      <c r="AA1548" s="1251" t="b">
        <v>0</v>
      </c>
    </row>
    <row r="1549" spans="1:27" ht="12">
      <c r="A1549" s="1251">
        <v>25</v>
      </c>
      <c r="B1549" s="1251">
        <v>720</v>
      </c>
      <c r="C1549" s="1251" t="s">
        <v>1738</v>
      </c>
      <c r="D1549" s="1251">
        <v>736720</v>
      </c>
      <c r="E1549" s="1251" t="s">
        <v>2122</v>
      </c>
      <c r="F1549" s="1251">
        <v>2020</v>
      </c>
      <c r="G1549" s="1252">
        <v>106</v>
      </c>
      <c r="H1549" s="1252">
        <v>104</v>
      </c>
      <c r="I1549" s="1252">
        <v>106</v>
      </c>
      <c r="J1549" s="1252">
        <v>101</v>
      </c>
      <c r="K1549" s="1252">
        <v>111</v>
      </c>
      <c r="L1549" s="1252">
        <v>105</v>
      </c>
      <c r="M1549" s="1252">
        <v>107</v>
      </c>
      <c r="N1549" s="1252">
        <v>106.48</v>
      </c>
      <c r="O1549" s="1252">
        <v>110</v>
      </c>
      <c r="P1549" s="1252">
        <v>0</v>
      </c>
      <c r="Q1549" s="1252">
        <v>0</v>
      </c>
      <c r="R1549" s="1252">
        <v>0</v>
      </c>
      <c r="S1549" s="1252">
        <v>956.48000000000002</v>
      </c>
      <c r="T1549" s="1252">
        <v>0</v>
      </c>
      <c r="U1549" s="1251" t="s">
        <v>1065</v>
      </c>
      <c r="V1549" s="1251" t="s">
        <v>397</v>
      </c>
      <c r="W1549" s="1251" t="s">
        <v>2064</v>
      </c>
      <c r="X1549" s="1251" t="s">
        <v>89</v>
      </c>
      <c r="Y1549" s="1251">
        <v>736</v>
      </c>
      <c r="Z1549" s="1251">
        <v>7</v>
      </c>
      <c r="AA1549" s="1251" t="b">
        <v>0</v>
      </c>
    </row>
    <row r="1550" spans="1:27" ht="12">
      <c r="A1550" s="1251">
        <v>25</v>
      </c>
      <c r="B1550" s="1251">
        <v>720</v>
      </c>
      <c r="C1550" s="1251" t="s">
        <v>1738</v>
      </c>
      <c r="D1550" s="1251">
        <v>736730</v>
      </c>
      <c r="E1550" s="1251" t="s">
        <v>2123</v>
      </c>
      <c r="F1550" s="1251">
        <v>2020</v>
      </c>
      <c r="G1550" s="1252">
        <v>410</v>
      </c>
      <c r="H1550" s="1252">
        <v>407</v>
      </c>
      <c r="I1550" s="1252">
        <v>418</v>
      </c>
      <c r="J1550" s="1252">
        <v>378</v>
      </c>
      <c r="K1550" s="1252">
        <v>377</v>
      </c>
      <c r="L1550" s="1252">
        <v>390</v>
      </c>
      <c r="M1550" s="1252">
        <v>406</v>
      </c>
      <c r="N1550" s="1252">
        <v>380.56</v>
      </c>
      <c r="O1550" s="1252">
        <v>405</v>
      </c>
      <c r="P1550" s="1252">
        <v>0</v>
      </c>
      <c r="Q1550" s="1252">
        <v>0</v>
      </c>
      <c r="R1550" s="1252">
        <v>0</v>
      </c>
      <c r="S1550" s="1252">
        <v>3571.5599999999999</v>
      </c>
      <c r="T1550" s="1252">
        <v>0</v>
      </c>
      <c r="U1550" s="1251" t="s">
        <v>1065</v>
      </c>
      <c r="V1550" s="1251" t="s">
        <v>397</v>
      </c>
      <c r="W1550" s="1251" t="s">
        <v>2124</v>
      </c>
      <c r="X1550" s="1251" t="s">
        <v>89</v>
      </c>
      <c r="Y1550" s="1251">
        <v>736</v>
      </c>
      <c r="Z1550" s="1251">
        <v>7</v>
      </c>
      <c r="AA1550" s="1251" t="b">
        <v>0</v>
      </c>
    </row>
    <row r="1551" spans="1:27" ht="12">
      <c r="A1551" s="1251">
        <v>25</v>
      </c>
      <c r="B1551" s="1251">
        <v>720</v>
      </c>
      <c r="C1551" s="1251" t="s">
        <v>1738</v>
      </c>
      <c r="D1551" s="1251">
        <v>736740</v>
      </c>
      <c r="E1551" s="1251" t="s">
        <v>2125</v>
      </c>
      <c r="F1551" s="1251">
        <v>2020</v>
      </c>
      <c r="G1551" s="1252">
        <v>38</v>
      </c>
      <c r="H1551" s="1252">
        <v>43</v>
      </c>
      <c r="I1551" s="1252">
        <v>31</v>
      </c>
      <c r="J1551" s="1252">
        <v>40</v>
      </c>
      <c r="K1551" s="1252">
        <v>34</v>
      </c>
      <c r="L1551" s="1252">
        <v>34</v>
      </c>
      <c r="M1551" s="1252">
        <v>39</v>
      </c>
      <c r="N1551" s="1252">
        <v>36.560000000000002</v>
      </c>
      <c r="O1551" s="1252">
        <v>37</v>
      </c>
      <c r="P1551" s="1252">
        <v>0</v>
      </c>
      <c r="Q1551" s="1252">
        <v>0</v>
      </c>
      <c r="R1551" s="1252">
        <v>0</v>
      </c>
      <c r="S1551" s="1252">
        <v>332.56</v>
      </c>
      <c r="T1551" s="1252">
        <v>0</v>
      </c>
      <c r="U1551" s="1251" t="s">
        <v>1065</v>
      </c>
      <c r="V1551" s="1251" t="s">
        <v>397</v>
      </c>
      <c r="W1551" s="1251" t="s">
        <v>2064</v>
      </c>
      <c r="X1551" s="1251" t="s">
        <v>89</v>
      </c>
      <c r="Y1551" s="1251">
        <v>736</v>
      </c>
      <c r="Z1551" s="1251">
        <v>7</v>
      </c>
      <c r="AA1551" s="1251" t="b">
        <v>0</v>
      </c>
    </row>
    <row r="1552" spans="1:27" ht="12">
      <c r="A1552" s="1251">
        <v>25</v>
      </c>
      <c r="B1552" s="1251">
        <v>720</v>
      </c>
      <c r="C1552" s="1251" t="s">
        <v>1738</v>
      </c>
      <c r="D1552" s="1251">
        <v>750500</v>
      </c>
      <c r="E1552" s="1251" t="s">
        <v>2126</v>
      </c>
      <c r="F1552" s="1251">
        <v>2020</v>
      </c>
      <c r="G1552" s="1252">
        <v>0</v>
      </c>
      <c r="H1552" s="1252">
        <v>16.629999999999999</v>
      </c>
      <c r="I1552" s="1252">
        <v>3.4300000000000002</v>
      </c>
      <c r="J1552" s="1252">
        <v>14.4</v>
      </c>
      <c r="K1552" s="1252">
        <v>3.4500000000000002</v>
      </c>
      <c r="L1552" s="1252">
        <v>11</v>
      </c>
      <c r="M1552" s="1252">
        <v>13.109999999999999</v>
      </c>
      <c r="N1552" s="1252">
        <v>10.369999999999999</v>
      </c>
      <c r="O1552" s="1252">
        <v>4.5</v>
      </c>
      <c r="P1552" s="1252">
        <v>4.2199999999999998</v>
      </c>
      <c r="Q1552" s="1252">
        <v>0</v>
      </c>
      <c r="R1552" s="1252">
        <v>0</v>
      </c>
      <c r="S1552" s="1252">
        <v>81.109999999999999</v>
      </c>
      <c r="T1552" s="1252">
        <v>0</v>
      </c>
      <c r="U1552" s="1251" t="s">
        <v>1065</v>
      </c>
      <c r="V1552" s="1251" t="s">
        <v>397</v>
      </c>
      <c r="W1552" s="1251" t="s">
        <v>2005</v>
      </c>
      <c r="X1552" s="1251" t="s">
        <v>89</v>
      </c>
      <c r="Y1552" s="1251">
        <v>750</v>
      </c>
      <c r="Z1552" s="1251">
        <v>5</v>
      </c>
      <c r="AA1552" s="1251" t="b">
        <v>0</v>
      </c>
    </row>
    <row r="1553" spans="1:27" ht="12">
      <c r="A1553" s="1251">
        <v>25</v>
      </c>
      <c r="B1553" s="1251">
        <v>720</v>
      </c>
      <c r="C1553" s="1251" t="s">
        <v>1738</v>
      </c>
      <c r="D1553" s="1251">
        <v>750515</v>
      </c>
      <c r="E1553" s="1251" t="s">
        <v>2127</v>
      </c>
      <c r="F1553" s="1251">
        <v>2020</v>
      </c>
      <c r="G1553" s="1252">
        <v>1.0900000000000001</v>
      </c>
      <c r="H1553" s="1252">
        <v>0</v>
      </c>
      <c r="I1553" s="1252">
        <v>1.3799999999999999</v>
      </c>
      <c r="J1553" s="1252">
        <v>1.3700000000000001</v>
      </c>
      <c r="K1553" s="1252">
        <v>1.23</v>
      </c>
      <c r="L1553" s="1252">
        <v>1.23</v>
      </c>
      <c r="M1553" s="1252">
        <v>1.21</v>
      </c>
      <c r="N1553" s="1252">
        <v>1.5</v>
      </c>
      <c r="O1553" s="1252">
        <v>1.1599999999999999</v>
      </c>
      <c r="P1553" s="1252">
        <v>1.53</v>
      </c>
      <c r="Q1553" s="1252">
        <v>0</v>
      </c>
      <c r="R1553" s="1252">
        <v>0</v>
      </c>
      <c r="S1553" s="1252">
        <v>11.700000000000001</v>
      </c>
      <c r="T1553" s="1252">
        <v>0</v>
      </c>
      <c r="U1553" s="1251" t="s">
        <v>1065</v>
      </c>
      <c r="V1553" s="1251" t="s">
        <v>397</v>
      </c>
      <c r="W1553" s="1251" t="s">
        <v>2005</v>
      </c>
      <c r="X1553" s="1251" t="s">
        <v>89</v>
      </c>
      <c r="Y1553" s="1251">
        <v>750</v>
      </c>
      <c r="Z1553" s="1251">
        <v>5</v>
      </c>
      <c r="AA1553" s="1251" t="b">
        <v>0</v>
      </c>
    </row>
    <row r="1554" spans="1:27" ht="12">
      <c r="A1554" s="1251">
        <v>25</v>
      </c>
      <c r="B1554" s="1251">
        <v>720</v>
      </c>
      <c r="C1554" s="1251" t="s">
        <v>1738</v>
      </c>
      <c r="D1554" s="1251">
        <v>750532</v>
      </c>
      <c r="E1554" s="1251" t="s">
        <v>2128</v>
      </c>
      <c r="F1554" s="1251">
        <v>2020</v>
      </c>
      <c r="G1554" s="1252">
        <v>47.270000000000003</v>
      </c>
      <c r="H1554" s="1252">
        <v>62.899999999999999</v>
      </c>
      <c r="I1554" s="1252">
        <v>58.390000000000001</v>
      </c>
      <c r="J1554" s="1252">
        <v>57.5</v>
      </c>
      <c r="K1554" s="1252">
        <v>67.420000000000002</v>
      </c>
      <c r="L1554" s="1252">
        <v>50.039999999999999</v>
      </c>
      <c r="M1554" s="1252">
        <v>50.619999999999997</v>
      </c>
      <c r="N1554" s="1252">
        <v>65.269999999999996</v>
      </c>
      <c r="O1554" s="1252">
        <v>58.079999999999998</v>
      </c>
      <c r="P1554" s="1252">
        <v>50.219999999999999</v>
      </c>
      <c r="Q1554" s="1252">
        <v>0</v>
      </c>
      <c r="R1554" s="1252">
        <v>0</v>
      </c>
      <c r="S1554" s="1252">
        <v>567.71000000000004</v>
      </c>
      <c r="T1554" s="1252">
        <v>0</v>
      </c>
      <c r="U1554" s="1251" t="s">
        <v>1065</v>
      </c>
      <c r="V1554" s="1251" t="s">
        <v>397</v>
      </c>
      <c r="W1554" s="1251" t="s">
        <v>2003</v>
      </c>
      <c r="X1554" s="1251" t="s">
        <v>89</v>
      </c>
      <c r="Y1554" s="1251">
        <v>750</v>
      </c>
      <c r="Z1554" s="1251">
        <v>5</v>
      </c>
      <c r="AA1554" s="1251" t="b">
        <v>0</v>
      </c>
    </row>
    <row r="1555" spans="1:27" ht="12">
      <c r="A1555" s="1251">
        <v>25</v>
      </c>
      <c r="B1555" s="1251">
        <v>720</v>
      </c>
      <c r="C1555" s="1251" t="s">
        <v>1738</v>
      </c>
      <c r="D1555" s="1251">
        <v>756800</v>
      </c>
      <c r="E1555" s="1251" t="s">
        <v>2129</v>
      </c>
      <c r="F1555" s="1251">
        <v>2020</v>
      </c>
      <c r="G1555" s="1252">
        <v>60</v>
      </c>
      <c r="H1555" s="1252">
        <v>60</v>
      </c>
      <c r="I1555" s="1252">
        <v>60</v>
      </c>
      <c r="J1555" s="1252">
        <v>60</v>
      </c>
      <c r="K1555" s="1252">
        <v>60</v>
      </c>
      <c r="L1555" s="1252">
        <v>60</v>
      </c>
      <c r="M1555" s="1252">
        <v>60</v>
      </c>
      <c r="N1555" s="1252">
        <v>60</v>
      </c>
      <c r="O1555" s="1252">
        <v>60</v>
      </c>
      <c r="P1555" s="1252">
        <v>60</v>
      </c>
      <c r="Q1555" s="1252">
        <v>60</v>
      </c>
      <c r="R1555" s="1252">
        <v>60</v>
      </c>
      <c r="S1555" s="1252">
        <v>720</v>
      </c>
      <c r="T1555" s="1252">
        <v>0</v>
      </c>
      <c r="U1555" s="1251" t="s">
        <v>1065</v>
      </c>
      <c r="V1555" s="1251" t="s">
        <v>397</v>
      </c>
      <c r="W1555" s="1251" t="s">
        <v>2070</v>
      </c>
      <c r="X1555" s="1251" t="s">
        <v>89</v>
      </c>
      <c r="Y1555" s="1251">
        <v>756</v>
      </c>
      <c r="Z1555" s="1251">
        <v>8</v>
      </c>
      <c r="AA1555" s="1251" t="b">
        <v>0</v>
      </c>
    </row>
    <row r="1556" spans="1:27" ht="12">
      <c r="A1556" s="1251">
        <v>25</v>
      </c>
      <c r="B1556" s="1251">
        <v>720</v>
      </c>
      <c r="C1556" s="1251" t="s">
        <v>1738</v>
      </c>
      <c r="D1556" s="1251">
        <v>757800</v>
      </c>
      <c r="E1556" s="1251" t="s">
        <v>2130</v>
      </c>
      <c r="F1556" s="1251">
        <v>2020</v>
      </c>
      <c r="G1556" s="1252">
        <v>138</v>
      </c>
      <c r="H1556" s="1252">
        <v>138</v>
      </c>
      <c r="I1556" s="1252">
        <v>138</v>
      </c>
      <c r="J1556" s="1252">
        <v>138</v>
      </c>
      <c r="K1556" s="1252">
        <v>138</v>
      </c>
      <c r="L1556" s="1252">
        <v>138</v>
      </c>
      <c r="M1556" s="1252">
        <v>138</v>
      </c>
      <c r="N1556" s="1252">
        <v>138</v>
      </c>
      <c r="O1556" s="1252">
        <v>138</v>
      </c>
      <c r="P1556" s="1252">
        <v>138</v>
      </c>
      <c r="Q1556" s="1252">
        <v>138</v>
      </c>
      <c r="R1556" s="1252">
        <v>138</v>
      </c>
      <c r="S1556" s="1252">
        <v>1656</v>
      </c>
      <c r="T1556" s="1252">
        <v>0</v>
      </c>
      <c r="U1556" s="1251" t="s">
        <v>1065</v>
      </c>
      <c r="V1556" s="1251" t="s">
        <v>397</v>
      </c>
      <c r="W1556" s="1251" t="s">
        <v>2070</v>
      </c>
      <c r="X1556" s="1251" t="s">
        <v>89</v>
      </c>
      <c r="Y1556" s="1251">
        <v>757</v>
      </c>
      <c r="Z1556" s="1251">
        <v>8</v>
      </c>
      <c r="AA1556" s="1251" t="b">
        <v>0</v>
      </c>
    </row>
    <row r="1557" spans="1:27" ht="12">
      <c r="A1557" s="1251">
        <v>25</v>
      </c>
      <c r="B1557" s="1251">
        <v>720</v>
      </c>
      <c r="C1557" s="1251" t="s">
        <v>1738</v>
      </c>
      <c r="D1557" s="1251">
        <v>758800</v>
      </c>
      <c r="E1557" s="1251" t="s">
        <v>2131</v>
      </c>
      <c r="F1557" s="1251">
        <v>2020</v>
      </c>
      <c r="G1557" s="1252">
        <v>51</v>
      </c>
      <c r="H1557" s="1252">
        <v>51</v>
      </c>
      <c r="I1557" s="1252">
        <v>51</v>
      </c>
      <c r="J1557" s="1252">
        <v>51</v>
      </c>
      <c r="K1557" s="1252">
        <v>51</v>
      </c>
      <c r="L1557" s="1252">
        <v>51</v>
      </c>
      <c r="M1557" s="1252">
        <v>51</v>
      </c>
      <c r="N1557" s="1252">
        <v>51</v>
      </c>
      <c r="O1557" s="1252">
        <v>51</v>
      </c>
      <c r="P1557" s="1252">
        <v>51</v>
      </c>
      <c r="Q1557" s="1252">
        <v>51</v>
      </c>
      <c r="R1557" s="1252">
        <v>51</v>
      </c>
      <c r="S1557" s="1252">
        <v>612</v>
      </c>
      <c r="T1557" s="1252">
        <v>0</v>
      </c>
      <c r="U1557" s="1251" t="s">
        <v>1065</v>
      </c>
      <c r="V1557" s="1251" t="s">
        <v>397</v>
      </c>
      <c r="W1557" s="1251" t="s">
        <v>2070</v>
      </c>
      <c r="X1557" s="1251" t="s">
        <v>89</v>
      </c>
      <c r="Y1557" s="1251">
        <v>758</v>
      </c>
      <c r="Z1557" s="1251">
        <v>8</v>
      </c>
      <c r="AA1557" s="1251" t="b">
        <v>0</v>
      </c>
    </row>
    <row r="1558" spans="1:27" ht="12">
      <c r="A1558" s="1251">
        <v>25</v>
      </c>
      <c r="B1558" s="1251">
        <v>720</v>
      </c>
      <c r="C1558" s="1251" t="s">
        <v>1738</v>
      </c>
      <c r="D1558" s="1251">
        <v>759800</v>
      </c>
      <c r="E1558" s="1251" t="s">
        <v>2132</v>
      </c>
      <c r="F1558" s="1251">
        <v>2020</v>
      </c>
      <c r="G1558" s="1252">
        <v>46</v>
      </c>
      <c r="H1558" s="1252">
        <v>46</v>
      </c>
      <c r="I1558" s="1252">
        <v>46</v>
      </c>
      <c r="J1558" s="1252">
        <v>46</v>
      </c>
      <c r="K1558" s="1252">
        <v>46</v>
      </c>
      <c r="L1558" s="1252">
        <v>46</v>
      </c>
      <c r="M1558" s="1252">
        <v>46</v>
      </c>
      <c r="N1558" s="1252">
        <v>46</v>
      </c>
      <c r="O1558" s="1252">
        <v>46</v>
      </c>
      <c r="P1558" s="1252">
        <v>46</v>
      </c>
      <c r="Q1558" s="1252">
        <v>46</v>
      </c>
      <c r="R1558" s="1252">
        <v>46</v>
      </c>
      <c r="S1558" s="1252">
        <v>552</v>
      </c>
      <c r="T1558" s="1252">
        <v>0</v>
      </c>
      <c r="U1558" s="1251" t="s">
        <v>1065</v>
      </c>
      <c r="V1558" s="1251" t="s">
        <v>397</v>
      </c>
      <c r="W1558" s="1251" t="s">
        <v>2070</v>
      </c>
      <c r="X1558" s="1251" t="s">
        <v>89</v>
      </c>
      <c r="Y1558" s="1251">
        <v>759</v>
      </c>
      <c r="Z1558" s="1251">
        <v>8</v>
      </c>
      <c r="AA1558" s="1251" t="b">
        <v>0</v>
      </c>
    </row>
    <row r="1559" spans="1:27" ht="12">
      <c r="A1559" s="1251">
        <v>25</v>
      </c>
      <c r="B1559" s="1251">
        <v>720</v>
      </c>
      <c r="C1559" s="1251" t="s">
        <v>1738</v>
      </c>
      <c r="D1559" s="1251">
        <v>766800</v>
      </c>
      <c r="E1559" s="1251" t="s">
        <v>2146</v>
      </c>
      <c r="F1559" s="1251">
        <v>2020</v>
      </c>
      <c r="G1559" s="1252">
        <v>266.67000000000002</v>
      </c>
      <c r="H1559" s="1252">
        <v>266.67000000000002</v>
      </c>
      <c r="I1559" s="1252">
        <v>266.67000000000002</v>
      </c>
      <c r="J1559" s="1252">
        <v>266.67000000000002</v>
      </c>
      <c r="K1559" s="1252">
        <v>266.67000000000002</v>
      </c>
      <c r="L1559" s="1252">
        <v>266.67000000000002</v>
      </c>
      <c r="M1559" s="1252">
        <v>266.67000000000002</v>
      </c>
      <c r="N1559" s="1252">
        <v>266.67000000000002</v>
      </c>
      <c r="O1559" s="1252">
        <v>266.67000000000002</v>
      </c>
      <c r="P1559" s="1252">
        <v>266.67000000000002</v>
      </c>
      <c r="Q1559" s="1252">
        <v>266.67000000000002</v>
      </c>
      <c r="R1559" s="1252">
        <v>266.63</v>
      </c>
      <c r="S1559" s="1252">
        <v>3200.0000000000005</v>
      </c>
      <c r="T1559" s="1252">
        <v>0</v>
      </c>
      <c r="U1559" s="1251" t="s">
        <v>1065</v>
      </c>
      <c r="V1559" s="1251" t="s">
        <v>400</v>
      </c>
      <c r="W1559" s="1251" t="s">
        <v>400</v>
      </c>
      <c r="X1559" s="1251" t="s">
        <v>89</v>
      </c>
      <c r="Y1559" s="1251">
        <v>766</v>
      </c>
      <c r="Z1559" s="1251">
        <v>8</v>
      </c>
      <c r="AA1559" s="1251" t="b">
        <v>0</v>
      </c>
    </row>
    <row r="1560" spans="1:27" ht="12">
      <c r="A1560" s="1251">
        <v>25</v>
      </c>
      <c r="B1560" s="1251">
        <v>720</v>
      </c>
      <c r="C1560" s="1251" t="s">
        <v>1738</v>
      </c>
      <c r="D1560" s="1251">
        <v>770700</v>
      </c>
      <c r="E1560" s="1251" t="s">
        <v>2147</v>
      </c>
      <c r="F1560" s="1251">
        <v>2020</v>
      </c>
      <c r="G1560" s="1252">
        <v>8.1699999999999999</v>
      </c>
      <c r="H1560" s="1252">
        <v>0</v>
      </c>
      <c r="I1560" s="1252">
        <v>0</v>
      </c>
      <c r="J1560" s="1252">
        <v>45.520000000000003</v>
      </c>
      <c r="K1560" s="1252">
        <v>0</v>
      </c>
      <c r="L1560" s="1252">
        <v>-69.799999999999997</v>
      </c>
      <c r="M1560" s="1252">
        <v>124.62</v>
      </c>
      <c r="N1560" s="1252">
        <v>0</v>
      </c>
      <c r="O1560" s="1252">
        <v>45.07</v>
      </c>
      <c r="P1560" s="1252">
        <v>0</v>
      </c>
      <c r="Q1560" s="1252">
        <v>76.780000000000001</v>
      </c>
      <c r="R1560" s="1252">
        <v>112.43000000000001</v>
      </c>
      <c r="S1560" s="1252">
        <v>342.79000000000002</v>
      </c>
      <c r="T1560" s="1252">
        <v>0</v>
      </c>
      <c r="U1560" s="1251" t="s">
        <v>1065</v>
      </c>
      <c r="V1560" s="1251" t="s">
        <v>397</v>
      </c>
      <c r="W1560" s="1251" t="s">
        <v>2009</v>
      </c>
      <c r="X1560" s="1251" t="s">
        <v>89</v>
      </c>
      <c r="Y1560" s="1251">
        <v>770</v>
      </c>
      <c r="Z1560" s="1251">
        <v>7</v>
      </c>
      <c r="AA1560" s="1251" t="b">
        <v>0</v>
      </c>
    </row>
    <row r="1561" spans="1:27" ht="12">
      <c r="A1561" s="1251">
        <v>25</v>
      </c>
      <c r="B1561" s="1251">
        <v>720</v>
      </c>
      <c r="C1561" s="1251" t="s">
        <v>1738</v>
      </c>
      <c r="D1561" s="1251">
        <v>770710</v>
      </c>
      <c r="E1561" s="1251" t="s">
        <v>2148</v>
      </c>
      <c r="F1561" s="1251">
        <v>2020</v>
      </c>
      <c r="G1561" s="1252">
        <v>-38.109999999999999</v>
      </c>
      <c r="H1561" s="1252">
        <v>0</v>
      </c>
      <c r="I1561" s="1252">
        <v>0</v>
      </c>
      <c r="J1561" s="1252">
        <v>0</v>
      </c>
      <c r="K1561" s="1252">
        <v>0</v>
      </c>
      <c r="L1561" s="1252">
        <v>0</v>
      </c>
      <c r="M1561" s="1252">
        <v>-15.25</v>
      </c>
      <c r="N1561" s="1252">
        <v>0</v>
      </c>
      <c r="O1561" s="1252">
        <v>0</v>
      </c>
      <c r="P1561" s="1252">
        <v>-7.54</v>
      </c>
      <c r="Q1561" s="1252">
        <v>-7.5099999999999998</v>
      </c>
      <c r="R1561" s="1252">
        <v>-7.5099999999999998</v>
      </c>
      <c r="S1561" s="1252">
        <v>-75.920000000000002</v>
      </c>
      <c r="T1561" s="1252">
        <v>0</v>
      </c>
      <c r="U1561" s="1251" t="s">
        <v>1065</v>
      </c>
      <c r="V1561" s="1251" t="s">
        <v>397</v>
      </c>
      <c r="W1561" s="1251" t="s">
        <v>2009</v>
      </c>
      <c r="X1561" s="1251" t="s">
        <v>89</v>
      </c>
      <c r="Y1561" s="1251">
        <v>770</v>
      </c>
      <c r="Z1561" s="1251">
        <v>7</v>
      </c>
      <c r="AA1561" s="1251" t="b">
        <v>0</v>
      </c>
    </row>
    <row r="1562" spans="1:27" ht="12">
      <c r="A1562" s="1251">
        <v>25</v>
      </c>
      <c r="B1562" s="1251">
        <v>720</v>
      </c>
      <c r="C1562" s="1251" t="s">
        <v>1738</v>
      </c>
      <c r="D1562" s="1251">
        <v>775810</v>
      </c>
      <c r="E1562" s="1251" t="s">
        <v>2243</v>
      </c>
      <c r="F1562" s="1251">
        <v>2020</v>
      </c>
      <c r="G1562" s="1252">
        <v>0</v>
      </c>
      <c r="H1562" s="1252">
        <v>0</v>
      </c>
      <c r="I1562" s="1252">
        <v>0</v>
      </c>
      <c r="J1562" s="1252">
        <v>0</v>
      </c>
      <c r="K1562" s="1252">
        <v>0</v>
      </c>
      <c r="L1562" s="1252">
        <v>0</v>
      </c>
      <c r="M1562" s="1252">
        <v>0</v>
      </c>
      <c r="N1562" s="1252">
        <v>0</v>
      </c>
      <c r="O1562" s="1252">
        <v>0</v>
      </c>
      <c r="P1562" s="1252">
        <v>0</v>
      </c>
      <c r="Q1562" s="1252">
        <v>18.800000000000001</v>
      </c>
      <c r="R1562" s="1252">
        <v>0</v>
      </c>
      <c r="S1562" s="1252">
        <v>18.800000000000001</v>
      </c>
      <c r="T1562" s="1252">
        <v>0</v>
      </c>
      <c r="U1562" s="1251" t="s">
        <v>1065</v>
      </c>
      <c r="V1562" s="1251" t="s">
        <v>397</v>
      </c>
      <c r="W1562" s="1251" t="s">
        <v>2017</v>
      </c>
      <c r="X1562" s="1251" t="s">
        <v>89</v>
      </c>
      <c r="Y1562" s="1251">
        <v>775</v>
      </c>
      <c r="Z1562" s="1251">
        <v>8</v>
      </c>
      <c r="AA1562" s="1251" t="b">
        <v>0</v>
      </c>
    </row>
    <row r="1563" spans="1:27" ht="12">
      <c r="A1563" s="1251">
        <v>25</v>
      </c>
      <c r="B1563" s="1251">
        <v>720</v>
      </c>
      <c r="C1563" s="1251" t="s">
        <v>1738</v>
      </c>
      <c r="D1563" s="1251">
        <v>776200</v>
      </c>
      <c r="E1563" s="1251" t="s">
        <v>2134</v>
      </c>
      <c r="F1563" s="1251">
        <v>2020</v>
      </c>
      <c r="G1563" s="1252">
        <v>0.01</v>
      </c>
      <c r="H1563" s="1252">
        <v>0</v>
      </c>
      <c r="I1563" s="1252">
        <v>6751.2399999999998</v>
      </c>
      <c r="J1563" s="1252">
        <v>-6751.2399999999998</v>
      </c>
      <c r="K1563" s="1252">
        <v>0</v>
      </c>
      <c r="L1563" s="1252">
        <v>0</v>
      </c>
      <c r="M1563" s="1252">
        <v>0</v>
      </c>
      <c r="N1563" s="1252">
        <v>0</v>
      </c>
      <c r="O1563" s="1252">
        <v>0</v>
      </c>
      <c r="P1563" s="1252">
        <v>0</v>
      </c>
      <c r="Q1563" s="1252">
        <v>0.01</v>
      </c>
      <c r="R1563" s="1252">
        <v>910.92999999999995</v>
      </c>
      <c r="S1563" s="1252">
        <v>910.95000000000016</v>
      </c>
      <c r="T1563" s="1252">
        <v>0</v>
      </c>
      <c r="U1563" s="1251" t="s">
        <v>1065</v>
      </c>
      <c r="V1563" s="1251" t="s">
        <v>397</v>
      </c>
      <c r="W1563" s="1251" t="s">
        <v>2015</v>
      </c>
      <c r="X1563" s="1251" t="s">
        <v>89</v>
      </c>
      <c r="Y1563" s="1251">
        <v>776</v>
      </c>
      <c r="Z1563" s="1251">
        <v>2</v>
      </c>
      <c r="AA1563" s="1251" t="b">
        <v>0</v>
      </c>
    </row>
    <row r="1564" spans="1:27" ht="12">
      <c r="A1564" s="1251">
        <v>25</v>
      </c>
      <c r="B1564" s="1251">
        <v>720</v>
      </c>
      <c r="C1564" s="1251" t="s">
        <v>1738</v>
      </c>
      <c r="D1564" s="1251">
        <v>776210</v>
      </c>
      <c r="E1564" s="1251" t="s">
        <v>2135</v>
      </c>
      <c r="F1564" s="1251">
        <v>2020</v>
      </c>
      <c r="G1564" s="1252">
        <v>-42.619999999999997</v>
      </c>
      <c r="H1564" s="1252">
        <v>-1308.52</v>
      </c>
      <c r="I1564" s="1252">
        <v>-1422.7</v>
      </c>
      <c r="J1564" s="1252">
        <v>575.83000000000004</v>
      </c>
      <c r="K1564" s="1252">
        <v>-136.06</v>
      </c>
      <c r="L1564" s="1252">
        <v>-214.58000000000001</v>
      </c>
      <c r="M1564" s="1252">
        <v>-120.67</v>
      </c>
      <c r="N1564" s="1252">
        <v>-1159.53</v>
      </c>
      <c r="O1564" s="1252">
        <v>-75.5</v>
      </c>
      <c r="P1564" s="1252">
        <v>588.32000000000005</v>
      </c>
      <c r="Q1564" s="1252">
        <v>-334.19999999999999</v>
      </c>
      <c r="R1564" s="1252">
        <v>-176.56</v>
      </c>
      <c r="S1564" s="1252">
        <v>-3826.79</v>
      </c>
      <c r="T1564" s="1252">
        <v>0</v>
      </c>
      <c r="U1564" s="1251" t="s">
        <v>1065</v>
      </c>
      <c r="V1564" s="1251" t="s">
        <v>397</v>
      </c>
      <c r="W1564" s="1251" t="s">
        <v>1931</v>
      </c>
      <c r="X1564" s="1251" t="s">
        <v>89</v>
      </c>
      <c r="Y1564" s="1251">
        <v>776</v>
      </c>
      <c r="Z1564" s="1251">
        <v>2</v>
      </c>
      <c r="AA1564" s="1251" t="b">
        <v>0</v>
      </c>
    </row>
    <row r="1565" spans="1:27" ht="12">
      <c r="A1565" s="1251">
        <v>25</v>
      </c>
      <c r="B1565" s="1251">
        <v>720</v>
      </c>
      <c r="C1565" s="1251" t="s">
        <v>1738</v>
      </c>
      <c r="D1565" s="1251">
        <v>776220</v>
      </c>
      <c r="E1565" s="1251" t="s">
        <v>2136</v>
      </c>
      <c r="F1565" s="1251">
        <v>2020</v>
      </c>
      <c r="G1565" s="1252">
        <v>-46.689999999999998</v>
      </c>
      <c r="H1565" s="1252">
        <v>-1433.3800000000001</v>
      </c>
      <c r="I1565" s="1252">
        <v>-1558.45</v>
      </c>
      <c r="J1565" s="1252">
        <v>630.77999999999997</v>
      </c>
      <c r="K1565" s="1252">
        <v>-149.03999999999999</v>
      </c>
      <c r="L1565" s="1252">
        <v>-235.05000000000001</v>
      </c>
      <c r="M1565" s="1252">
        <v>-132.19</v>
      </c>
      <c r="N1565" s="1252">
        <v>-1270.1600000000001</v>
      </c>
      <c r="O1565" s="1252">
        <v>-82.709999999999994</v>
      </c>
      <c r="P1565" s="1252">
        <v>644.45000000000005</v>
      </c>
      <c r="Q1565" s="1252">
        <v>-366.07999999999998</v>
      </c>
      <c r="R1565" s="1252">
        <v>-193.38999999999999</v>
      </c>
      <c r="S1565" s="1252">
        <v>-4191.9100000000017</v>
      </c>
      <c r="T1565" s="1252">
        <v>0</v>
      </c>
      <c r="U1565" s="1251" t="s">
        <v>1065</v>
      </c>
      <c r="V1565" s="1251" t="s">
        <v>397</v>
      </c>
      <c r="W1565" s="1251" t="s">
        <v>1948</v>
      </c>
      <c r="X1565" s="1251" t="s">
        <v>89</v>
      </c>
      <c r="Y1565" s="1251">
        <v>776</v>
      </c>
      <c r="Z1565" s="1251">
        <v>2</v>
      </c>
      <c r="AA1565" s="1251" t="b">
        <v>0</v>
      </c>
    </row>
    <row r="1566" spans="1:27" ht="12">
      <c r="A1566" s="1251">
        <v>25</v>
      </c>
      <c r="B1566" s="1251">
        <v>720</v>
      </c>
      <c r="C1566" s="1251" t="s">
        <v>1738</v>
      </c>
      <c r="D1566" s="1251">
        <v>776230</v>
      </c>
      <c r="E1566" s="1251" t="s">
        <v>2137</v>
      </c>
      <c r="F1566" s="1251">
        <v>2020</v>
      </c>
      <c r="G1566" s="1252">
        <v>-18.129999999999999</v>
      </c>
      <c r="H1566" s="1252">
        <v>-556.48000000000002</v>
      </c>
      <c r="I1566" s="1252">
        <v>-605.03999999999996</v>
      </c>
      <c r="J1566" s="1252">
        <v>244.88</v>
      </c>
      <c r="K1566" s="1252">
        <v>-57.859999999999999</v>
      </c>
      <c r="L1566" s="1252">
        <v>-91.25</v>
      </c>
      <c r="M1566" s="1252">
        <v>-51.32</v>
      </c>
      <c r="N1566" s="1252">
        <v>-493.12</v>
      </c>
      <c r="O1566" s="1252">
        <v>-32.109999999999999</v>
      </c>
      <c r="P1566" s="1252">
        <v>250.19999999999999</v>
      </c>
      <c r="Q1566" s="1252">
        <v>-142.13</v>
      </c>
      <c r="R1566" s="1252">
        <v>-75.090000000000003</v>
      </c>
      <c r="S1566" s="1252">
        <v>-1627.45</v>
      </c>
      <c r="T1566" s="1252">
        <v>0</v>
      </c>
      <c r="U1566" s="1251" t="s">
        <v>1065</v>
      </c>
      <c r="V1566" s="1251" t="s">
        <v>402</v>
      </c>
      <c r="W1566" s="1251" t="s">
        <v>402</v>
      </c>
      <c r="X1566" s="1251" t="s">
        <v>89</v>
      </c>
      <c r="Y1566" s="1251">
        <v>776</v>
      </c>
      <c r="Z1566" s="1251">
        <v>2</v>
      </c>
      <c r="AA1566" s="1251" t="b">
        <v>0</v>
      </c>
    </row>
    <row r="1567" spans="1:27" ht="12">
      <c r="A1567" s="1251">
        <v>25</v>
      </c>
      <c r="B1567" s="1251">
        <v>720</v>
      </c>
      <c r="C1567" s="1251" t="s">
        <v>1738</v>
      </c>
      <c r="D1567" s="1251">
        <v>776240</v>
      </c>
      <c r="E1567" s="1251" t="s">
        <v>2138</v>
      </c>
      <c r="F1567" s="1251">
        <v>2020</v>
      </c>
      <c r="G1567" s="1252">
        <v>-112.47</v>
      </c>
      <c r="H1567" s="1252">
        <v>-3452.8600000000001</v>
      </c>
      <c r="I1567" s="1252">
        <v>-3754.1399999999999</v>
      </c>
      <c r="J1567" s="1252">
        <v>1519.47</v>
      </c>
      <c r="K1567" s="1252">
        <v>-359.01999999999998</v>
      </c>
      <c r="L1567" s="1252">
        <v>-566.21000000000004</v>
      </c>
      <c r="M1567" s="1252">
        <v>-318.43000000000001</v>
      </c>
      <c r="N1567" s="1252">
        <v>-3059.6999999999998</v>
      </c>
      <c r="O1567" s="1252">
        <v>-199.24000000000001</v>
      </c>
      <c r="P1567" s="1252">
        <v>1552.4200000000001</v>
      </c>
      <c r="Q1567" s="1252">
        <v>-881.86000000000001</v>
      </c>
      <c r="R1567" s="1252">
        <v>-465.88999999999999</v>
      </c>
      <c r="S1567" s="1252">
        <v>-10097.929999999998</v>
      </c>
      <c r="T1567" s="1252">
        <v>0</v>
      </c>
      <c r="U1567" s="1251" t="s">
        <v>1065</v>
      </c>
      <c r="V1567" s="1251" t="s">
        <v>397</v>
      </c>
      <c r="W1567" s="1251" t="s">
        <v>2015</v>
      </c>
      <c r="X1567" s="1251" t="s">
        <v>89</v>
      </c>
      <c r="Y1567" s="1251">
        <v>776</v>
      </c>
      <c r="Z1567" s="1251">
        <v>2</v>
      </c>
      <c r="AA1567" s="1251" t="b">
        <v>0</v>
      </c>
    </row>
    <row r="1568" spans="1:27" ht="12">
      <c r="A1568" s="1251">
        <v>25</v>
      </c>
      <c r="B1568" s="1251">
        <v>730</v>
      </c>
      <c r="C1568" s="1251" t="s">
        <v>1750</v>
      </c>
      <c r="D1568" s="1251">
        <v>403200</v>
      </c>
      <c r="E1568" s="1251" t="s">
        <v>2090</v>
      </c>
      <c r="F1568" s="1251">
        <v>2020</v>
      </c>
      <c r="G1568" s="1252">
        <v>4779.1000000000004</v>
      </c>
      <c r="H1568" s="1252">
        <v>4779.1899999999996</v>
      </c>
      <c r="I1568" s="1252">
        <v>4781.46</v>
      </c>
      <c r="J1568" s="1252">
        <v>4799.0100000000002</v>
      </c>
      <c r="K1568" s="1252">
        <v>4799.0100000000002</v>
      </c>
      <c r="L1568" s="1252">
        <v>4799.0100000000002</v>
      </c>
      <c r="M1568" s="1252">
        <v>4799.0699999999997</v>
      </c>
      <c r="N1568" s="1252">
        <v>4799.0699999999997</v>
      </c>
      <c r="O1568" s="1252">
        <v>4796.8000000000002</v>
      </c>
      <c r="P1568" s="1252">
        <v>4798.96</v>
      </c>
      <c r="Q1568" s="1252">
        <v>4798.96</v>
      </c>
      <c r="R1568" s="1252">
        <v>1669.5</v>
      </c>
      <c r="S1568" s="1252">
        <v>54399.140000000007</v>
      </c>
      <c r="T1568" s="1252">
        <v>0</v>
      </c>
      <c r="U1568" s="1251" t="s">
        <v>1065</v>
      </c>
      <c r="V1568" s="1251" t="s">
        <v>88</v>
      </c>
      <c r="W1568" s="1251" t="s">
        <v>88</v>
      </c>
      <c r="X1568" s="1251" t="s">
        <v>89</v>
      </c>
      <c r="Y1568" s="1251">
        <v>403</v>
      </c>
      <c r="Z1568" s="1251">
        <v>2</v>
      </c>
      <c r="AA1568" s="1251" t="b">
        <v>0</v>
      </c>
    </row>
    <row r="1569" spans="1:27" ht="12">
      <c r="A1569" s="1251">
        <v>25</v>
      </c>
      <c r="B1569" s="1251">
        <v>730</v>
      </c>
      <c r="C1569" s="1251" t="s">
        <v>1750</v>
      </c>
      <c r="D1569" s="1251">
        <v>406000</v>
      </c>
      <c r="E1569" s="1251" t="s">
        <v>1912</v>
      </c>
      <c r="F1569" s="1251">
        <v>2020</v>
      </c>
      <c r="G1569" s="1252">
        <v>-4424.6899999999996</v>
      </c>
      <c r="H1569" s="1252">
        <v>-4424.6999999999998</v>
      </c>
      <c r="I1569" s="1252">
        <v>-4424.6899999999996</v>
      </c>
      <c r="J1569" s="1252">
        <v>-4424.6999999999998</v>
      </c>
      <c r="K1569" s="1252">
        <v>-4424.6899999999996</v>
      </c>
      <c r="L1569" s="1252">
        <v>-4424.6999999999998</v>
      </c>
      <c r="M1569" s="1252">
        <v>-4424.6999999999998</v>
      </c>
      <c r="N1569" s="1252">
        <v>-4424.6999999999998</v>
      </c>
      <c r="O1569" s="1252">
        <v>-4424.6899999999996</v>
      </c>
      <c r="P1569" s="1252">
        <v>-4424.6999999999998</v>
      </c>
      <c r="Q1569" s="1252">
        <v>8996.8799999999992</v>
      </c>
      <c r="R1569" s="1252">
        <v>-2507.3299999999999</v>
      </c>
      <c r="S1569" s="1252">
        <v>-37757.410000000003</v>
      </c>
      <c r="T1569" s="1252">
        <v>0</v>
      </c>
      <c r="U1569" s="1251" t="s">
        <v>1065</v>
      </c>
      <c r="V1569" s="1251" t="s">
        <v>400</v>
      </c>
      <c r="W1569" s="1251" t="s">
        <v>400</v>
      </c>
      <c r="X1569" s="1251" t="s">
        <v>89</v>
      </c>
      <c r="Y1569" s="1251">
        <v>406</v>
      </c>
      <c r="Z1569" s="1251">
        <v>0</v>
      </c>
      <c r="AA1569" s="1251" t="b">
        <v>0</v>
      </c>
    </row>
    <row r="1570" spans="1:27" ht="12">
      <c r="A1570" s="1251">
        <v>25</v>
      </c>
      <c r="B1570" s="1251">
        <v>730</v>
      </c>
      <c r="C1570" s="1251" t="s">
        <v>1750</v>
      </c>
      <c r="D1570" s="1251">
        <v>408101</v>
      </c>
      <c r="E1570" s="1251" t="s">
        <v>932</v>
      </c>
      <c r="F1570" s="1251">
        <v>2020</v>
      </c>
      <c r="G1570" s="1252">
        <v>337.20999999999998</v>
      </c>
      <c r="H1570" s="1252">
        <v>331.92000000000002</v>
      </c>
      <c r="I1570" s="1252">
        <v>334.56</v>
      </c>
      <c r="J1570" s="1252">
        <v>334.56</v>
      </c>
      <c r="K1570" s="1252">
        <v>334.56</v>
      </c>
      <c r="L1570" s="1252">
        <v>334.56</v>
      </c>
      <c r="M1570" s="1252">
        <v>2677.4000000000001</v>
      </c>
      <c r="N1570" s="1252">
        <v>367.42000000000002</v>
      </c>
      <c r="O1570" s="1252">
        <v>367.42000000000002</v>
      </c>
      <c r="P1570" s="1252">
        <v>367.42000000000002</v>
      </c>
      <c r="Q1570" s="1252">
        <v>367.42000000000002</v>
      </c>
      <c r="R1570" s="1252">
        <v>367.42000000000002</v>
      </c>
      <c r="S1570" s="1252">
        <v>6521.8700000000008</v>
      </c>
      <c r="T1570" s="1252">
        <v>0</v>
      </c>
      <c r="U1570" s="1251" t="s">
        <v>1065</v>
      </c>
      <c r="V1570" s="1251" t="s">
        <v>402</v>
      </c>
      <c r="W1570" s="1251" t="s">
        <v>402</v>
      </c>
      <c r="X1570" s="1251" t="s">
        <v>89</v>
      </c>
      <c r="Y1570" s="1251">
        <v>408</v>
      </c>
      <c r="Z1570" s="1251">
        <v>1</v>
      </c>
      <c r="AA1570" s="1251" t="b">
        <v>0</v>
      </c>
    </row>
    <row r="1571" spans="1:27" ht="12">
      <c r="A1571" s="1251">
        <v>25</v>
      </c>
      <c r="B1571" s="1251">
        <v>730</v>
      </c>
      <c r="C1571" s="1251" t="s">
        <v>1750</v>
      </c>
      <c r="D1571" s="1251">
        <v>408102</v>
      </c>
      <c r="E1571" s="1251" t="s">
        <v>934</v>
      </c>
      <c r="F1571" s="1251">
        <v>2020</v>
      </c>
      <c r="G1571" s="1252">
        <v>4.29</v>
      </c>
      <c r="H1571" s="1252">
        <v>4.0999999999999996</v>
      </c>
      <c r="I1571" s="1252">
        <v>4.0999999999999996</v>
      </c>
      <c r="J1571" s="1252">
        <v>4.0999999999999996</v>
      </c>
      <c r="K1571" s="1252">
        <v>4.0999999999999996</v>
      </c>
      <c r="L1571" s="1252">
        <v>4.0999999999999996</v>
      </c>
      <c r="M1571" s="1252">
        <v>4.0999999999999996</v>
      </c>
      <c r="N1571" s="1252">
        <v>4.0999999999999996</v>
      </c>
      <c r="O1571" s="1252">
        <v>4.0999999999999996</v>
      </c>
      <c r="P1571" s="1252">
        <v>4.0999999999999996</v>
      </c>
      <c r="Q1571" s="1252">
        <v>4.0999999999999996</v>
      </c>
      <c r="R1571" s="1252">
        <v>4.0999999999999996</v>
      </c>
      <c r="S1571" s="1252">
        <v>49.390000000000008</v>
      </c>
      <c r="T1571" s="1252">
        <v>0</v>
      </c>
      <c r="U1571" s="1251" t="s">
        <v>1065</v>
      </c>
      <c r="V1571" s="1251" t="s">
        <v>402</v>
      </c>
      <c r="W1571" s="1251" t="s">
        <v>402</v>
      </c>
      <c r="X1571" s="1251" t="s">
        <v>89</v>
      </c>
      <c r="Y1571" s="1251">
        <v>408</v>
      </c>
      <c r="Z1571" s="1251">
        <v>1</v>
      </c>
      <c r="AA1571" s="1251" t="b">
        <v>0</v>
      </c>
    </row>
    <row r="1572" spans="1:27" ht="12">
      <c r="A1572" s="1251">
        <v>25</v>
      </c>
      <c r="B1572" s="1251">
        <v>730</v>
      </c>
      <c r="C1572" s="1251" t="s">
        <v>1750</v>
      </c>
      <c r="D1572" s="1251">
        <v>408121</v>
      </c>
      <c r="E1572" s="1251" t="s">
        <v>1914</v>
      </c>
      <c r="F1572" s="1251">
        <v>2020</v>
      </c>
      <c r="G1572" s="1252">
        <v>161.66</v>
      </c>
      <c r="H1572" s="1252">
        <v>151.15000000000001</v>
      </c>
      <c r="I1572" s="1252">
        <v>191.72999999999999</v>
      </c>
      <c r="J1572" s="1252">
        <v>177.44</v>
      </c>
      <c r="K1572" s="1252">
        <v>276.93000000000001</v>
      </c>
      <c r="L1572" s="1252">
        <v>175.19999999999999</v>
      </c>
      <c r="M1572" s="1252">
        <v>138.03999999999999</v>
      </c>
      <c r="N1572" s="1252">
        <v>221.03</v>
      </c>
      <c r="O1572" s="1252">
        <v>94.650000000000006</v>
      </c>
      <c r="P1572" s="1252">
        <v>0</v>
      </c>
      <c r="Q1572" s="1252">
        <v>0</v>
      </c>
      <c r="R1572" s="1252">
        <v>0</v>
      </c>
      <c r="S1572" s="1252">
        <v>1587.8300000000002</v>
      </c>
      <c r="T1572" s="1252">
        <v>0</v>
      </c>
      <c r="U1572" s="1251" t="s">
        <v>1065</v>
      </c>
      <c r="V1572" s="1251" t="s">
        <v>402</v>
      </c>
      <c r="W1572" s="1251" t="s">
        <v>402</v>
      </c>
      <c r="X1572" s="1251" t="s">
        <v>89</v>
      </c>
      <c r="Y1572" s="1251">
        <v>408</v>
      </c>
      <c r="Z1572" s="1251">
        <v>1</v>
      </c>
      <c r="AA1572" s="1251" t="b">
        <v>0</v>
      </c>
    </row>
    <row r="1573" spans="1:27" ht="12">
      <c r="A1573" s="1251">
        <v>25</v>
      </c>
      <c r="B1573" s="1251">
        <v>730</v>
      </c>
      <c r="C1573" s="1251" t="s">
        <v>1750</v>
      </c>
      <c r="D1573" s="1251">
        <v>408122</v>
      </c>
      <c r="E1573" s="1251" t="s">
        <v>2091</v>
      </c>
      <c r="F1573" s="1251">
        <v>2020</v>
      </c>
      <c r="G1573" s="1252">
        <v>6.4699999999999998</v>
      </c>
      <c r="H1573" s="1252">
        <v>0.76000000000000001</v>
      </c>
      <c r="I1573" s="1252">
        <v>0.19</v>
      </c>
      <c r="J1573" s="1252">
        <v>0</v>
      </c>
      <c r="K1573" s="1252">
        <v>0</v>
      </c>
      <c r="L1573" s="1252">
        <v>0</v>
      </c>
      <c r="M1573" s="1252">
        <v>0</v>
      </c>
      <c r="N1573" s="1252">
        <v>0</v>
      </c>
      <c r="O1573" s="1252">
        <v>0</v>
      </c>
      <c r="P1573" s="1252">
        <v>0</v>
      </c>
      <c r="Q1573" s="1252">
        <v>0</v>
      </c>
      <c r="R1573" s="1252">
        <v>0</v>
      </c>
      <c r="S1573" s="1252">
        <v>7.4199999999999999</v>
      </c>
      <c r="T1573" s="1252">
        <v>0</v>
      </c>
      <c r="U1573" s="1251" t="s">
        <v>1065</v>
      </c>
      <c r="V1573" s="1251" t="s">
        <v>402</v>
      </c>
      <c r="W1573" s="1251" t="s">
        <v>402</v>
      </c>
      <c r="X1573" s="1251" t="s">
        <v>89</v>
      </c>
      <c r="Y1573" s="1251">
        <v>408</v>
      </c>
      <c r="Z1573" s="1251">
        <v>1</v>
      </c>
      <c r="AA1573" s="1251" t="b">
        <v>0</v>
      </c>
    </row>
    <row r="1574" spans="1:27" ht="12">
      <c r="A1574" s="1251">
        <v>25</v>
      </c>
      <c r="B1574" s="1251">
        <v>730</v>
      </c>
      <c r="C1574" s="1251" t="s">
        <v>1750</v>
      </c>
      <c r="D1574" s="1251">
        <v>408123</v>
      </c>
      <c r="E1574" s="1251" t="s">
        <v>2092</v>
      </c>
      <c r="F1574" s="1251">
        <v>2020</v>
      </c>
      <c r="G1574" s="1252">
        <v>17.93</v>
      </c>
      <c r="H1574" s="1252">
        <v>16.859999999999999</v>
      </c>
      <c r="I1574" s="1252">
        <v>20.16</v>
      </c>
      <c r="J1574" s="1252">
        <v>15.92</v>
      </c>
      <c r="K1574" s="1252">
        <v>20.350000000000001</v>
      </c>
      <c r="L1574" s="1252">
        <v>4.9400000000000004</v>
      </c>
      <c r="M1574" s="1252">
        <v>-2.9199999999999999</v>
      </c>
      <c r="N1574" s="1252">
        <v>2.6200000000000001</v>
      </c>
      <c r="O1574" s="1252">
        <v>0.85999999999999999</v>
      </c>
      <c r="P1574" s="1252">
        <v>0</v>
      </c>
      <c r="Q1574" s="1252">
        <v>0</v>
      </c>
      <c r="R1574" s="1252">
        <v>0</v>
      </c>
      <c r="S1574" s="1252">
        <v>96.719999999999999</v>
      </c>
      <c r="T1574" s="1252">
        <v>0</v>
      </c>
      <c r="U1574" s="1251" t="s">
        <v>1065</v>
      </c>
      <c r="V1574" s="1251" t="s">
        <v>402</v>
      </c>
      <c r="W1574" s="1251" t="s">
        <v>402</v>
      </c>
      <c r="X1574" s="1251" t="s">
        <v>89</v>
      </c>
      <c r="Y1574" s="1251">
        <v>408</v>
      </c>
      <c r="Z1574" s="1251">
        <v>1</v>
      </c>
      <c r="AA1574" s="1251" t="b">
        <v>0</v>
      </c>
    </row>
    <row r="1575" spans="1:27" ht="12">
      <c r="A1575" s="1251">
        <v>25</v>
      </c>
      <c r="B1575" s="1251">
        <v>730</v>
      </c>
      <c r="C1575" s="1251" t="s">
        <v>1750</v>
      </c>
      <c r="D1575" s="1251">
        <v>408203</v>
      </c>
      <c r="E1575" s="1251" t="s">
        <v>2093</v>
      </c>
      <c r="F1575" s="1251">
        <v>2020</v>
      </c>
      <c r="G1575" s="1252">
        <v>74</v>
      </c>
      <c r="H1575" s="1252">
        <v>159</v>
      </c>
      <c r="I1575" s="1252">
        <v>110</v>
      </c>
      <c r="J1575" s="1252">
        <v>99</v>
      </c>
      <c r="K1575" s="1252">
        <v>103</v>
      </c>
      <c r="L1575" s="1252">
        <v>103</v>
      </c>
      <c r="M1575" s="1252">
        <v>103</v>
      </c>
      <c r="N1575" s="1252">
        <v>107</v>
      </c>
      <c r="O1575" s="1252">
        <v>109</v>
      </c>
      <c r="P1575" s="1252">
        <v>111</v>
      </c>
      <c r="Q1575" s="1252">
        <v>115</v>
      </c>
      <c r="R1575" s="1252">
        <v>98</v>
      </c>
      <c r="S1575" s="1252">
        <v>1291</v>
      </c>
      <c r="T1575" s="1252">
        <v>0</v>
      </c>
      <c r="U1575" s="1251" t="s">
        <v>1065</v>
      </c>
      <c r="V1575" s="1251" t="s">
        <v>402</v>
      </c>
      <c r="W1575" s="1251" t="s">
        <v>402</v>
      </c>
      <c r="X1575" s="1251" t="s">
        <v>89</v>
      </c>
      <c r="Y1575" s="1251">
        <v>408</v>
      </c>
      <c r="Z1575" s="1251">
        <v>2</v>
      </c>
      <c r="AA1575" s="1251" t="b">
        <v>0</v>
      </c>
    </row>
    <row r="1576" spans="1:27" ht="12">
      <c r="A1576" s="1251">
        <v>25</v>
      </c>
      <c r="B1576" s="1251">
        <v>730</v>
      </c>
      <c r="C1576" s="1251" t="s">
        <v>1750</v>
      </c>
      <c r="D1576" s="1251">
        <v>408205</v>
      </c>
      <c r="E1576" s="1251" t="s">
        <v>2094</v>
      </c>
      <c r="F1576" s="1251">
        <v>2020</v>
      </c>
      <c r="G1576" s="1252">
        <v>201</v>
      </c>
      <c r="H1576" s="1252">
        <v>423</v>
      </c>
      <c r="I1576" s="1252">
        <v>295</v>
      </c>
      <c r="J1576" s="1252">
        <v>267</v>
      </c>
      <c r="K1576" s="1252">
        <v>276</v>
      </c>
      <c r="L1576" s="1252">
        <v>276</v>
      </c>
      <c r="M1576" s="1252">
        <v>278</v>
      </c>
      <c r="N1576" s="1252">
        <v>288</v>
      </c>
      <c r="O1576" s="1252">
        <v>293</v>
      </c>
      <c r="P1576" s="1252">
        <v>299</v>
      </c>
      <c r="Q1576" s="1252">
        <v>308</v>
      </c>
      <c r="R1576" s="1252">
        <v>294</v>
      </c>
      <c r="S1576" s="1252">
        <v>3498</v>
      </c>
      <c r="T1576" s="1252">
        <v>0</v>
      </c>
      <c r="U1576" s="1251" t="s">
        <v>1065</v>
      </c>
      <c r="V1576" s="1251" t="s">
        <v>402</v>
      </c>
      <c r="W1576" s="1251" t="s">
        <v>402</v>
      </c>
      <c r="X1576" s="1251" t="s">
        <v>89</v>
      </c>
      <c r="Y1576" s="1251">
        <v>408</v>
      </c>
      <c r="Z1576" s="1251">
        <v>2</v>
      </c>
      <c r="AA1576" s="1251" t="b">
        <v>0</v>
      </c>
    </row>
    <row r="1577" spans="1:27" ht="12">
      <c r="A1577" s="1251">
        <v>25</v>
      </c>
      <c r="B1577" s="1251">
        <v>730</v>
      </c>
      <c r="C1577" s="1251" t="s">
        <v>1750</v>
      </c>
      <c r="D1577" s="1251">
        <v>408206</v>
      </c>
      <c r="E1577" s="1251" t="s">
        <v>1321</v>
      </c>
      <c r="F1577" s="1251">
        <v>2020</v>
      </c>
      <c r="G1577" s="1252">
        <v>393</v>
      </c>
      <c r="H1577" s="1252">
        <v>854</v>
      </c>
      <c r="I1577" s="1252">
        <v>590</v>
      </c>
      <c r="J1577" s="1252">
        <v>532</v>
      </c>
      <c r="K1577" s="1252">
        <v>551</v>
      </c>
      <c r="L1577" s="1252">
        <v>550</v>
      </c>
      <c r="M1577" s="1252">
        <v>555</v>
      </c>
      <c r="N1577" s="1252">
        <v>575</v>
      </c>
      <c r="O1577" s="1252">
        <v>585</v>
      </c>
      <c r="P1577" s="1252">
        <v>596</v>
      </c>
      <c r="Q1577" s="1252">
        <v>617</v>
      </c>
      <c r="R1577" s="1252">
        <v>428</v>
      </c>
      <c r="S1577" s="1252">
        <v>6826</v>
      </c>
      <c r="T1577" s="1252">
        <v>0</v>
      </c>
      <c r="U1577" s="1251" t="s">
        <v>1065</v>
      </c>
      <c r="V1577" s="1251" t="s">
        <v>402</v>
      </c>
      <c r="W1577" s="1251" t="s">
        <v>402</v>
      </c>
      <c r="X1577" s="1251" t="s">
        <v>89</v>
      </c>
      <c r="Y1577" s="1251">
        <v>408</v>
      </c>
      <c r="Z1577" s="1251">
        <v>2</v>
      </c>
      <c r="AA1577" s="1251" t="b">
        <v>0</v>
      </c>
    </row>
    <row r="1578" spans="1:27" ht="12">
      <c r="A1578" s="1251">
        <v>25</v>
      </c>
      <c r="B1578" s="1251">
        <v>730</v>
      </c>
      <c r="C1578" s="1251" t="s">
        <v>1750</v>
      </c>
      <c r="D1578" s="1251">
        <v>420001</v>
      </c>
      <c r="E1578" s="1251" t="s">
        <v>1915</v>
      </c>
      <c r="F1578" s="1251">
        <v>2020</v>
      </c>
      <c r="G1578" s="1252">
        <v>0</v>
      </c>
      <c r="H1578" s="1252">
        <v>0</v>
      </c>
      <c r="I1578" s="1252">
        <v>0</v>
      </c>
      <c r="J1578" s="1252">
        <v>-11.130000000000001</v>
      </c>
      <c r="K1578" s="1252">
        <v>-44.149999999999999</v>
      </c>
      <c r="L1578" s="1252">
        <v>-68.469999999999999</v>
      </c>
      <c r="M1578" s="1252">
        <v>-94.719999999999999</v>
      </c>
      <c r="N1578" s="1252">
        <v>-121.34</v>
      </c>
      <c r="O1578" s="1252">
        <v>-130.66</v>
      </c>
      <c r="P1578" s="1252">
        <v>-142.78999999999999</v>
      </c>
      <c r="Q1578" s="1252">
        <v>-159.31999999999999</v>
      </c>
      <c r="R1578" s="1252">
        <v>-95.209999999999994</v>
      </c>
      <c r="S1578" s="1252">
        <v>-867.78999999999996</v>
      </c>
      <c r="T1578" s="1252">
        <v>0</v>
      </c>
      <c r="U1578" s="1251" t="s">
        <v>1065</v>
      </c>
      <c r="V1578" s="1251" t="s">
        <v>1916</v>
      </c>
      <c r="W1578" s="1251" t="s">
        <v>416</v>
      </c>
      <c r="X1578" s="1251" t="s">
        <v>89</v>
      </c>
      <c r="Y1578" s="1251">
        <v>420</v>
      </c>
      <c r="Z1578" s="1251">
        <v>0</v>
      </c>
      <c r="AA1578" s="1251" t="b">
        <v>0</v>
      </c>
    </row>
    <row r="1579" spans="1:27" ht="12">
      <c r="A1579" s="1251">
        <v>25</v>
      </c>
      <c r="B1579" s="1251">
        <v>730</v>
      </c>
      <c r="C1579" s="1251" t="s">
        <v>1750</v>
      </c>
      <c r="D1579" s="1251">
        <v>420002</v>
      </c>
      <c r="E1579" s="1251" t="s">
        <v>1917</v>
      </c>
      <c r="F1579" s="1251">
        <v>2020</v>
      </c>
      <c r="G1579" s="1252">
        <v>0</v>
      </c>
      <c r="H1579" s="1252">
        <v>0</v>
      </c>
      <c r="I1579" s="1252">
        <v>0</v>
      </c>
      <c r="J1579" s="1252">
        <v>-32.740000000000002</v>
      </c>
      <c r="K1579" s="1252">
        <v>-129.81999999999999</v>
      </c>
      <c r="L1579" s="1252">
        <v>-201.34999999999999</v>
      </c>
      <c r="M1579" s="1252">
        <v>-278.50999999999999</v>
      </c>
      <c r="N1579" s="1252">
        <v>-356.79000000000002</v>
      </c>
      <c r="O1579" s="1252">
        <v>-365.64999999999998</v>
      </c>
      <c r="P1579" s="1252">
        <v>-419.86000000000001</v>
      </c>
      <c r="Q1579" s="1252">
        <v>-468.50999999999999</v>
      </c>
      <c r="R1579" s="1252">
        <v>-279.94</v>
      </c>
      <c r="S1579" s="1252">
        <v>-2533.1700000000005</v>
      </c>
      <c r="T1579" s="1252">
        <v>0</v>
      </c>
      <c r="U1579" s="1251" t="s">
        <v>1065</v>
      </c>
      <c r="V1579" s="1251" t="s">
        <v>1916</v>
      </c>
      <c r="W1579" s="1251" t="s">
        <v>416</v>
      </c>
      <c r="X1579" s="1251" t="s">
        <v>89</v>
      </c>
      <c r="Y1579" s="1251">
        <v>420</v>
      </c>
      <c r="Z1579" s="1251">
        <v>0</v>
      </c>
      <c r="AA1579" s="1251" t="b">
        <v>0</v>
      </c>
    </row>
    <row r="1580" spans="1:27" ht="12">
      <c r="A1580" s="1251">
        <v>25</v>
      </c>
      <c r="B1580" s="1251">
        <v>730</v>
      </c>
      <c r="C1580" s="1251" t="s">
        <v>1750</v>
      </c>
      <c r="D1580" s="1251">
        <v>521100</v>
      </c>
      <c r="E1580" s="1251" t="s">
        <v>2095</v>
      </c>
      <c r="F1580" s="1251">
        <v>2020</v>
      </c>
      <c r="G1580" s="1252">
        <v>-6107.5</v>
      </c>
      <c r="H1580" s="1252">
        <v>-6090</v>
      </c>
      <c r="I1580" s="1252">
        <v>-6930</v>
      </c>
      <c r="J1580" s="1252">
        <v>-6300</v>
      </c>
      <c r="K1580" s="1252">
        <v>-6277.5</v>
      </c>
      <c r="L1580" s="1252">
        <v>-5885</v>
      </c>
      <c r="M1580" s="1252">
        <v>-6117.5</v>
      </c>
      <c r="N1580" s="1252">
        <v>-6835</v>
      </c>
      <c r="O1580" s="1252">
        <v>-6370</v>
      </c>
      <c r="P1580" s="1252">
        <v>-6135</v>
      </c>
      <c r="Q1580" s="1252">
        <v>-6510</v>
      </c>
      <c r="R1580" s="1252">
        <v>-6472.5799999999999</v>
      </c>
      <c r="S1580" s="1252">
        <v>-76030.080000000002</v>
      </c>
      <c r="T1580" s="1252">
        <v>0</v>
      </c>
      <c r="U1580" s="1251" t="s">
        <v>1065</v>
      </c>
      <c r="V1580" s="1251" t="s">
        <v>1286</v>
      </c>
      <c r="W1580" s="1251" t="s">
        <v>2096</v>
      </c>
      <c r="X1580" s="1251" t="s">
        <v>89</v>
      </c>
      <c r="Y1580" s="1251">
        <v>521</v>
      </c>
      <c r="Z1580" s="1251">
        <v>1</v>
      </c>
      <c r="AA1580" s="1251" t="b">
        <v>0</v>
      </c>
    </row>
    <row r="1581" spans="1:27" ht="12">
      <c r="A1581" s="1251">
        <v>25</v>
      </c>
      <c r="B1581" s="1251">
        <v>730</v>
      </c>
      <c r="C1581" s="1251" t="s">
        <v>1750</v>
      </c>
      <c r="D1581" s="1251">
        <v>521200</v>
      </c>
      <c r="E1581" s="1251" t="s">
        <v>2097</v>
      </c>
      <c r="F1581" s="1251">
        <v>2020</v>
      </c>
      <c r="G1581" s="1252">
        <v>-1612.4000000000001</v>
      </c>
      <c r="H1581" s="1252">
        <v>-1612.4000000000001</v>
      </c>
      <c r="I1581" s="1252">
        <v>-1834.8</v>
      </c>
      <c r="J1581" s="1252">
        <v>-1668</v>
      </c>
      <c r="K1581" s="1252">
        <v>-1668</v>
      </c>
      <c r="L1581" s="1252">
        <v>-1556.8</v>
      </c>
      <c r="M1581" s="1252">
        <v>-1612.4000000000001</v>
      </c>
      <c r="N1581" s="1252">
        <v>-1779.2</v>
      </c>
      <c r="O1581" s="1252">
        <v>-1668</v>
      </c>
      <c r="P1581" s="1252">
        <v>-1612.4000000000001</v>
      </c>
      <c r="Q1581" s="1252">
        <v>-1723.5999999999999</v>
      </c>
      <c r="R1581" s="1252">
        <v>-1723.5999999999999</v>
      </c>
      <c r="S1581" s="1252">
        <v>-20071.599999999999</v>
      </c>
      <c r="T1581" s="1252">
        <v>0</v>
      </c>
      <c r="U1581" s="1251" t="s">
        <v>1065</v>
      </c>
      <c r="V1581" s="1251" t="s">
        <v>1286</v>
      </c>
      <c r="W1581" s="1251" t="s">
        <v>2096</v>
      </c>
      <c r="X1581" s="1251" t="s">
        <v>89</v>
      </c>
      <c r="Y1581" s="1251">
        <v>521</v>
      </c>
      <c r="Z1581" s="1251">
        <v>2</v>
      </c>
      <c r="AA1581" s="1251" t="b">
        <v>0</v>
      </c>
    </row>
    <row r="1582" spans="1:27" ht="12">
      <c r="A1582" s="1251">
        <v>25</v>
      </c>
      <c r="B1582" s="1251">
        <v>730</v>
      </c>
      <c r="C1582" s="1251" t="s">
        <v>1750</v>
      </c>
      <c r="D1582" s="1251">
        <v>701110</v>
      </c>
      <c r="E1582" s="1251" t="s">
        <v>2141</v>
      </c>
      <c r="F1582" s="1251">
        <v>2020</v>
      </c>
      <c r="G1582" s="1252">
        <v>1843.52</v>
      </c>
      <c r="H1582" s="1252">
        <v>1185.1199999999999</v>
      </c>
      <c r="I1582" s="1252">
        <v>1711.8399999999999</v>
      </c>
      <c r="J1582" s="1252">
        <v>2041.04</v>
      </c>
      <c r="K1582" s="1252">
        <v>3046.8000000000002</v>
      </c>
      <c r="L1582" s="1252">
        <v>2011.53</v>
      </c>
      <c r="M1582" s="1252">
        <v>1552.76</v>
      </c>
      <c r="N1582" s="1252">
        <v>2082.1100000000001</v>
      </c>
      <c r="O1582" s="1252">
        <v>1023.41</v>
      </c>
      <c r="P1582" s="1252">
        <v>0</v>
      </c>
      <c r="Q1582" s="1252">
        <v>0</v>
      </c>
      <c r="R1582" s="1252">
        <v>0</v>
      </c>
      <c r="S1582" s="1252">
        <v>16498.130000000001</v>
      </c>
      <c r="T1582" s="1252">
        <v>0</v>
      </c>
      <c r="U1582" s="1251" t="s">
        <v>1065</v>
      </c>
      <c r="V1582" s="1251" t="s">
        <v>397</v>
      </c>
      <c r="W1582" s="1251" t="s">
        <v>1931</v>
      </c>
      <c r="X1582" s="1251" t="s">
        <v>89</v>
      </c>
      <c r="Y1582" s="1251">
        <v>701</v>
      </c>
      <c r="Z1582" s="1251">
        <v>1</v>
      </c>
      <c r="AA1582" s="1251" t="b">
        <v>0</v>
      </c>
    </row>
    <row r="1583" spans="1:27" ht="12">
      <c r="A1583" s="1251">
        <v>25</v>
      </c>
      <c r="B1583" s="1251">
        <v>730</v>
      </c>
      <c r="C1583" s="1251" t="s">
        <v>1750</v>
      </c>
      <c r="D1583" s="1251">
        <v>701119</v>
      </c>
      <c r="E1583" s="1251" t="s">
        <v>2142</v>
      </c>
      <c r="F1583" s="1251">
        <v>2020</v>
      </c>
      <c r="G1583" s="1252">
        <v>0</v>
      </c>
      <c r="H1583" s="1252">
        <v>140.69999999999999</v>
      </c>
      <c r="I1583" s="1252">
        <v>0</v>
      </c>
      <c r="J1583" s="1252">
        <v>0</v>
      </c>
      <c r="K1583" s="1252">
        <v>0</v>
      </c>
      <c r="L1583" s="1252">
        <v>0</v>
      </c>
      <c r="M1583" s="1252">
        <v>0</v>
      </c>
      <c r="N1583" s="1252">
        <v>397.01999999999998</v>
      </c>
      <c r="O1583" s="1252">
        <v>0</v>
      </c>
      <c r="P1583" s="1252">
        <v>0</v>
      </c>
      <c r="Q1583" s="1252">
        <v>0</v>
      </c>
      <c r="R1583" s="1252">
        <v>0</v>
      </c>
      <c r="S1583" s="1252">
        <v>537.72000000000003</v>
      </c>
      <c r="T1583" s="1252">
        <v>0</v>
      </c>
      <c r="U1583" s="1251" t="s">
        <v>1065</v>
      </c>
      <c r="V1583" s="1251" t="s">
        <v>397</v>
      </c>
      <c r="W1583" s="1251" t="s">
        <v>1933</v>
      </c>
      <c r="X1583" s="1251" t="s">
        <v>89</v>
      </c>
      <c r="Y1583" s="1251">
        <v>701</v>
      </c>
      <c r="Z1583" s="1251">
        <v>1</v>
      </c>
      <c r="AA1583" s="1251" t="b">
        <v>0</v>
      </c>
    </row>
    <row r="1584" spans="1:27" ht="12">
      <c r="A1584" s="1251">
        <v>25</v>
      </c>
      <c r="B1584" s="1251">
        <v>730</v>
      </c>
      <c r="C1584" s="1251" t="s">
        <v>1750</v>
      </c>
      <c r="D1584" s="1251">
        <v>701810</v>
      </c>
      <c r="E1584" s="1251" t="s">
        <v>2098</v>
      </c>
      <c r="F1584" s="1251">
        <v>2020</v>
      </c>
      <c r="G1584" s="1252">
        <v>69</v>
      </c>
      <c r="H1584" s="1252">
        <v>84</v>
      </c>
      <c r="I1584" s="1252">
        <v>84</v>
      </c>
      <c r="J1584" s="1252">
        <v>87</v>
      </c>
      <c r="K1584" s="1252">
        <v>87</v>
      </c>
      <c r="L1584" s="1252">
        <v>87</v>
      </c>
      <c r="M1584" s="1252">
        <v>93</v>
      </c>
      <c r="N1584" s="1252">
        <v>92.719999999999999</v>
      </c>
      <c r="O1584" s="1252">
        <v>84</v>
      </c>
      <c r="P1584" s="1252">
        <v>0</v>
      </c>
      <c r="Q1584" s="1252">
        <v>0</v>
      </c>
      <c r="R1584" s="1252">
        <v>0</v>
      </c>
      <c r="S1584" s="1252">
        <v>767.72000000000003</v>
      </c>
      <c r="T1584" s="1252">
        <v>0</v>
      </c>
      <c r="U1584" s="1251" t="s">
        <v>1065</v>
      </c>
      <c r="V1584" s="1251" t="s">
        <v>397</v>
      </c>
      <c r="W1584" s="1251" t="s">
        <v>1931</v>
      </c>
      <c r="X1584" s="1251" t="s">
        <v>89</v>
      </c>
      <c r="Y1584" s="1251">
        <v>701</v>
      </c>
      <c r="Z1584" s="1251">
        <v>8</v>
      </c>
      <c r="AA1584" s="1251" t="b">
        <v>0</v>
      </c>
    </row>
    <row r="1585" spans="1:27" ht="12">
      <c r="A1585" s="1251">
        <v>25</v>
      </c>
      <c r="B1585" s="1251">
        <v>730</v>
      </c>
      <c r="C1585" s="1251" t="s">
        <v>1750</v>
      </c>
      <c r="D1585" s="1251">
        <v>704810</v>
      </c>
      <c r="E1585" s="1251" t="s">
        <v>2099</v>
      </c>
      <c r="F1585" s="1251">
        <v>2020</v>
      </c>
      <c r="G1585" s="1252">
        <v>416.23000000000002</v>
      </c>
      <c r="H1585" s="1252">
        <v>376.80000000000001</v>
      </c>
      <c r="I1585" s="1252">
        <v>396.23000000000002</v>
      </c>
      <c r="J1585" s="1252">
        <v>435.83999999999997</v>
      </c>
      <c r="K1585" s="1252">
        <v>619.49000000000001</v>
      </c>
      <c r="L1585" s="1252">
        <v>397.55000000000001</v>
      </c>
      <c r="M1585" s="1252">
        <v>289.63</v>
      </c>
      <c r="N1585" s="1252">
        <v>503.81999999999999</v>
      </c>
      <c r="O1585" s="1252">
        <v>200.62</v>
      </c>
      <c r="P1585" s="1252">
        <v>0</v>
      </c>
      <c r="Q1585" s="1252">
        <v>0</v>
      </c>
      <c r="R1585" s="1252">
        <v>0</v>
      </c>
      <c r="S1585" s="1252">
        <v>3636.2100000000005</v>
      </c>
      <c r="T1585" s="1252">
        <v>0</v>
      </c>
      <c r="U1585" s="1251" t="s">
        <v>1065</v>
      </c>
      <c r="V1585" s="1251" t="s">
        <v>397</v>
      </c>
      <c r="W1585" s="1251" t="s">
        <v>1948</v>
      </c>
      <c r="X1585" s="1251" t="s">
        <v>89</v>
      </c>
      <c r="Y1585" s="1251">
        <v>704</v>
      </c>
      <c r="Z1585" s="1251">
        <v>8</v>
      </c>
      <c r="AA1585" s="1251" t="b">
        <v>0</v>
      </c>
    </row>
    <row r="1586" spans="1:27" ht="12">
      <c r="A1586" s="1251">
        <v>25</v>
      </c>
      <c r="B1586" s="1251">
        <v>730</v>
      </c>
      <c r="C1586" s="1251" t="s">
        <v>1750</v>
      </c>
      <c r="D1586" s="1251">
        <v>704813</v>
      </c>
      <c r="E1586" s="1251" t="s">
        <v>2100</v>
      </c>
      <c r="F1586" s="1251">
        <v>2020</v>
      </c>
      <c r="G1586" s="1252">
        <v>25.329999999999998</v>
      </c>
      <c r="H1586" s="1252">
        <v>24.100000000000001</v>
      </c>
      <c r="I1586" s="1252">
        <v>24.82</v>
      </c>
      <c r="J1586" s="1252">
        <v>26.789999999999999</v>
      </c>
      <c r="K1586" s="1252">
        <v>38.979999999999997</v>
      </c>
      <c r="L1586" s="1252">
        <v>25.219999999999999</v>
      </c>
      <c r="M1586" s="1252">
        <v>18.5</v>
      </c>
      <c r="N1586" s="1252">
        <v>31.170000000000002</v>
      </c>
      <c r="O1586" s="1252">
        <v>14.029999999999999</v>
      </c>
      <c r="P1586" s="1252">
        <v>0</v>
      </c>
      <c r="Q1586" s="1252">
        <v>0</v>
      </c>
      <c r="R1586" s="1252">
        <v>0</v>
      </c>
      <c r="S1586" s="1252">
        <v>228.93999999999997</v>
      </c>
      <c r="T1586" s="1252">
        <v>0</v>
      </c>
      <c r="U1586" s="1251" t="s">
        <v>1065</v>
      </c>
      <c r="V1586" s="1251" t="s">
        <v>397</v>
      </c>
      <c r="W1586" s="1251" t="s">
        <v>1948</v>
      </c>
      <c r="X1586" s="1251" t="s">
        <v>89</v>
      </c>
      <c r="Y1586" s="1251">
        <v>704</v>
      </c>
      <c r="Z1586" s="1251">
        <v>8</v>
      </c>
      <c r="AA1586" s="1251" t="b">
        <v>0</v>
      </c>
    </row>
    <row r="1587" spans="1:27" ht="12">
      <c r="A1587" s="1251">
        <v>25</v>
      </c>
      <c r="B1587" s="1251">
        <v>730</v>
      </c>
      <c r="C1587" s="1251" t="s">
        <v>1750</v>
      </c>
      <c r="D1587" s="1251">
        <v>704837</v>
      </c>
      <c r="E1587" s="1251" t="s">
        <v>2101</v>
      </c>
      <c r="F1587" s="1251">
        <v>2020</v>
      </c>
      <c r="G1587" s="1252">
        <v>128.28</v>
      </c>
      <c r="H1587" s="1252">
        <v>117.7</v>
      </c>
      <c r="I1587" s="1252">
        <v>15.23</v>
      </c>
      <c r="J1587" s="1252">
        <v>139.88999999999999</v>
      </c>
      <c r="K1587" s="1252">
        <v>257.04000000000002</v>
      </c>
      <c r="L1587" s="1252">
        <v>135.84</v>
      </c>
      <c r="M1587" s="1252">
        <v>100.98</v>
      </c>
      <c r="N1587" s="1252">
        <v>177.91999999999999</v>
      </c>
      <c r="O1587" s="1252">
        <v>70.469999999999999</v>
      </c>
      <c r="P1587" s="1252">
        <v>0</v>
      </c>
      <c r="Q1587" s="1252">
        <v>0</v>
      </c>
      <c r="R1587" s="1252">
        <v>0</v>
      </c>
      <c r="S1587" s="1252">
        <v>1143.3500000000001</v>
      </c>
      <c r="T1587" s="1252">
        <v>0</v>
      </c>
      <c r="U1587" s="1251" t="s">
        <v>1065</v>
      </c>
      <c r="V1587" s="1251" t="s">
        <v>397</v>
      </c>
      <c r="W1587" s="1251" t="s">
        <v>1948</v>
      </c>
      <c r="X1587" s="1251" t="s">
        <v>89</v>
      </c>
      <c r="Y1587" s="1251">
        <v>704</v>
      </c>
      <c r="Z1587" s="1251">
        <v>8</v>
      </c>
      <c r="AA1587" s="1251" t="b">
        <v>0</v>
      </c>
    </row>
    <row r="1588" spans="1:27" ht="12">
      <c r="A1588" s="1251">
        <v>25</v>
      </c>
      <c r="B1588" s="1251">
        <v>730</v>
      </c>
      <c r="C1588" s="1251" t="s">
        <v>1750</v>
      </c>
      <c r="D1588" s="1251">
        <v>704838</v>
      </c>
      <c r="E1588" s="1251" t="s">
        <v>2102</v>
      </c>
      <c r="F1588" s="1251">
        <v>2020</v>
      </c>
      <c r="G1588" s="1252">
        <v>52</v>
      </c>
      <c r="H1588" s="1252">
        <v>52</v>
      </c>
      <c r="I1588" s="1252">
        <v>52</v>
      </c>
      <c r="J1588" s="1252">
        <v>52</v>
      </c>
      <c r="K1588" s="1252">
        <v>52</v>
      </c>
      <c r="L1588" s="1252">
        <v>52</v>
      </c>
      <c r="M1588" s="1252">
        <v>52</v>
      </c>
      <c r="N1588" s="1252">
        <v>52</v>
      </c>
      <c r="O1588" s="1252">
        <v>52</v>
      </c>
      <c r="P1588" s="1252">
        <v>52</v>
      </c>
      <c r="Q1588" s="1252">
        <v>52</v>
      </c>
      <c r="R1588" s="1252">
        <v>-7</v>
      </c>
      <c r="S1588" s="1252">
        <v>565</v>
      </c>
      <c r="T1588" s="1252">
        <v>0</v>
      </c>
      <c r="U1588" s="1251" t="s">
        <v>1065</v>
      </c>
      <c r="V1588" s="1251" t="s">
        <v>397</v>
      </c>
      <c r="W1588" s="1251" t="s">
        <v>1948</v>
      </c>
      <c r="X1588" s="1251" t="s">
        <v>89</v>
      </c>
      <c r="Y1588" s="1251">
        <v>704</v>
      </c>
      <c r="Z1588" s="1251">
        <v>8</v>
      </c>
      <c r="AA1588" s="1251" t="b">
        <v>0</v>
      </c>
    </row>
    <row r="1589" spans="1:27" ht="12">
      <c r="A1589" s="1251">
        <v>25</v>
      </c>
      <c r="B1589" s="1251">
        <v>730</v>
      </c>
      <c r="C1589" s="1251" t="s">
        <v>1750</v>
      </c>
      <c r="D1589" s="1251">
        <v>704840</v>
      </c>
      <c r="E1589" s="1251" t="s">
        <v>2103</v>
      </c>
      <c r="F1589" s="1251">
        <v>2020</v>
      </c>
      <c r="G1589" s="1252">
        <v>7.9199999999999999</v>
      </c>
      <c r="H1589" s="1252">
        <v>7.1699999999999999</v>
      </c>
      <c r="I1589" s="1252">
        <v>7.5</v>
      </c>
      <c r="J1589" s="1252">
        <v>8.9399999999999995</v>
      </c>
      <c r="K1589" s="1252">
        <v>12.94</v>
      </c>
      <c r="L1589" s="1252">
        <v>8.3100000000000005</v>
      </c>
      <c r="M1589" s="1252">
        <v>6.54</v>
      </c>
      <c r="N1589" s="1252">
        <v>11.359999999999999</v>
      </c>
      <c r="O1589" s="1252">
        <v>4.7400000000000002</v>
      </c>
      <c r="P1589" s="1252">
        <v>0</v>
      </c>
      <c r="Q1589" s="1252">
        <v>0</v>
      </c>
      <c r="R1589" s="1252">
        <v>0</v>
      </c>
      <c r="S1589" s="1252">
        <v>75.420000000000002</v>
      </c>
      <c r="T1589" s="1252">
        <v>0</v>
      </c>
      <c r="U1589" s="1251" t="s">
        <v>1065</v>
      </c>
      <c r="V1589" s="1251" t="s">
        <v>397</v>
      </c>
      <c r="W1589" s="1251" t="s">
        <v>1948</v>
      </c>
      <c r="X1589" s="1251" t="s">
        <v>89</v>
      </c>
      <c r="Y1589" s="1251">
        <v>704</v>
      </c>
      <c r="Z1589" s="1251">
        <v>8</v>
      </c>
      <c r="AA1589" s="1251" t="b">
        <v>0</v>
      </c>
    </row>
    <row r="1590" spans="1:27" ht="12">
      <c r="A1590" s="1251">
        <v>25</v>
      </c>
      <c r="B1590" s="1251">
        <v>730</v>
      </c>
      <c r="C1590" s="1251" t="s">
        <v>1750</v>
      </c>
      <c r="D1590" s="1251">
        <v>704842</v>
      </c>
      <c r="E1590" s="1251" t="s">
        <v>2104</v>
      </c>
      <c r="F1590" s="1251">
        <v>2020</v>
      </c>
      <c r="G1590" s="1252">
        <v>10.16</v>
      </c>
      <c r="H1590" s="1252">
        <v>10.85</v>
      </c>
      <c r="I1590" s="1252">
        <v>11.43</v>
      </c>
      <c r="J1590" s="1252">
        <v>12.48</v>
      </c>
      <c r="K1590" s="1252">
        <v>18.129999999999999</v>
      </c>
      <c r="L1590" s="1252">
        <v>11.65</v>
      </c>
      <c r="M1590" s="1252">
        <v>8.8000000000000007</v>
      </c>
      <c r="N1590" s="1252">
        <v>14.73</v>
      </c>
      <c r="O1590" s="1252">
        <v>6.29</v>
      </c>
      <c r="P1590" s="1252">
        <v>0</v>
      </c>
      <c r="Q1590" s="1252">
        <v>0</v>
      </c>
      <c r="R1590" s="1252">
        <v>0</v>
      </c>
      <c r="S1590" s="1252">
        <v>104.52000000000001</v>
      </c>
      <c r="T1590" s="1252">
        <v>0</v>
      </c>
      <c r="U1590" s="1251" t="s">
        <v>1065</v>
      </c>
      <c r="V1590" s="1251" t="s">
        <v>397</v>
      </c>
      <c r="W1590" s="1251" t="s">
        <v>1948</v>
      </c>
      <c r="X1590" s="1251" t="s">
        <v>89</v>
      </c>
      <c r="Y1590" s="1251">
        <v>704</v>
      </c>
      <c r="Z1590" s="1251">
        <v>8</v>
      </c>
      <c r="AA1590" s="1251" t="b">
        <v>0</v>
      </c>
    </row>
    <row r="1591" spans="1:27" ht="12">
      <c r="A1591" s="1251">
        <v>25</v>
      </c>
      <c r="B1591" s="1251">
        <v>730</v>
      </c>
      <c r="C1591" s="1251" t="s">
        <v>1750</v>
      </c>
      <c r="D1591" s="1251">
        <v>711600</v>
      </c>
      <c r="E1591" s="1251" t="s">
        <v>2105</v>
      </c>
      <c r="F1591" s="1251">
        <v>2020</v>
      </c>
      <c r="G1591" s="1252">
        <v>0</v>
      </c>
      <c r="H1591" s="1252">
        <v>0</v>
      </c>
      <c r="I1591" s="1252">
        <v>0</v>
      </c>
      <c r="J1591" s="1252">
        <v>758.75</v>
      </c>
      <c r="K1591" s="1252">
        <v>1725</v>
      </c>
      <c r="L1591" s="1252">
        <v>725</v>
      </c>
      <c r="M1591" s="1252">
        <v>800</v>
      </c>
      <c r="N1591" s="1252">
        <v>6670</v>
      </c>
      <c r="O1591" s="1252">
        <v>2700</v>
      </c>
      <c r="P1591" s="1252">
        <v>0</v>
      </c>
      <c r="Q1591" s="1252">
        <v>0</v>
      </c>
      <c r="R1591" s="1252">
        <v>0</v>
      </c>
      <c r="S1591" s="1252">
        <v>13378.75</v>
      </c>
      <c r="T1591" s="1252">
        <v>0</v>
      </c>
      <c r="U1591" s="1251" t="s">
        <v>1065</v>
      </c>
      <c r="V1591" s="1251" t="s">
        <v>397</v>
      </c>
      <c r="W1591" s="1251" t="s">
        <v>2106</v>
      </c>
      <c r="X1591" s="1251" t="s">
        <v>89</v>
      </c>
      <c r="Y1591" s="1251">
        <v>711</v>
      </c>
      <c r="Z1591" s="1251">
        <v>6</v>
      </c>
      <c r="AA1591" s="1251" t="b">
        <v>0</v>
      </c>
    </row>
    <row r="1592" spans="1:27" ht="12">
      <c r="A1592" s="1251">
        <v>25</v>
      </c>
      <c r="B1592" s="1251">
        <v>730</v>
      </c>
      <c r="C1592" s="1251" t="s">
        <v>1750</v>
      </c>
      <c r="D1592" s="1251">
        <v>715100</v>
      </c>
      <c r="E1592" s="1251" t="s">
        <v>2107</v>
      </c>
      <c r="F1592" s="1251">
        <v>2020</v>
      </c>
      <c r="G1592" s="1252">
        <v>1040.03</v>
      </c>
      <c r="H1592" s="1252">
        <v>1002.55</v>
      </c>
      <c r="I1592" s="1252">
        <v>1127.5899999999999</v>
      </c>
      <c r="J1592" s="1252">
        <v>981.72000000000003</v>
      </c>
      <c r="K1592" s="1252">
        <v>1349.3299999999999</v>
      </c>
      <c r="L1592" s="1252">
        <v>1312.8199999999999</v>
      </c>
      <c r="M1592" s="1252">
        <v>1360.48</v>
      </c>
      <c r="N1592" s="1252">
        <v>1341.49</v>
      </c>
      <c r="O1592" s="1252">
        <v>1297.97</v>
      </c>
      <c r="P1592" s="1252">
        <v>915.72000000000003</v>
      </c>
      <c r="Q1592" s="1252">
        <v>1364.8299999999999</v>
      </c>
      <c r="R1592" s="1252">
        <v>1005.65</v>
      </c>
      <c r="S1592" s="1252">
        <v>14100.179999999998</v>
      </c>
      <c r="T1592" s="1252">
        <v>0</v>
      </c>
      <c r="U1592" s="1251" t="s">
        <v>1065</v>
      </c>
      <c r="V1592" s="1251" t="s">
        <v>397</v>
      </c>
      <c r="W1592" s="1251" t="s">
        <v>1953</v>
      </c>
      <c r="X1592" s="1251" t="s">
        <v>89</v>
      </c>
      <c r="Y1592" s="1251">
        <v>715</v>
      </c>
      <c r="Z1592" s="1251">
        <v>1</v>
      </c>
      <c r="AA1592" s="1251" t="b">
        <v>0</v>
      </c>
    </row>
    <row r="1593" spans="1:27" ht="12">
      <c r="A1593" s="1251">
        <v>25</v>
      </c>
      <c r="B1593" s="1251">
        <v>730</v>
      </c>
      <c r="C1593" s="1251" t="s">
        <v>1750</v>
      </c>
      <c r="D1593" s="1251">
        <v>716100</v>
      </c>
      <c r="E1593" s="1251" t="s">
        <v>2108</v>
      </c>
      <c r="F1593" s="1251">
        <v>2020</v>
      </c>
      <c r="G1593" s="1252">
        <v>0</v>
      </c>
      <c r="H1593" s="1252">
        <v>0</v>
      </c>
      <c r="I1593" s="1252">
        <v>0</v>
      </c>
      <c r="J1593" s="1252">
        <v>0</v>
      </c>
      <c r="K1593" s="1252">
        <v>0</v>
      </c>
      <c r="L1593" s="1252">
        <v>0</v>
      </c>
      <c r="M1593" s="1252">
        <v>0</v>
      </c>
      <c r="N1593" s="1252">
        <v>0</v>
      </c>
      <c r="O1593" s="1252">
        <v>0</v>
      </c>
      <c r="P1593" s="1252">
        <v>0</v>
      </c>
      <c r="Q1593" s="1252">
        <v>0</v>
      </c>
      <c r="R1593" s="1252">
        <v>269.10000000000002</v>
      </c>
      <c r="S1593" s="1252">
        <v>269.10000000000002</v>
      </c>
      <c r="T1593" s="1252">
        <v>0</v>
      </c>
      <c r="U1593" s="1251" t="s">
        <v>1065</v>
      </c>
      <c r="V1593" s="1251" t="s">
        <v>397</v>
      </c>
      <c r="W1593" s="1251" t="s">
        <v>1953</v>
      </c>
      <c r="X1593" s="1251" t="s">
        <v>89</v>
      </c>
      <c r="Y1593" s="1251">
        <v>716</v>
      </c>
      <c r="Z1593" s="1251">
        <v>1</v>
      </c>
      <c r="AA1593" s="1251" t="b">
        <v>0</v>
      </c>
    </row>
    <row r="1594" spans="1:27" ht="12">
      <c r="A1594" s="1251">
        <v>25</v>
      </c>
      <c r="B1594" s="1251">
        <v>730</v>
      </c>
      <c r="C1594" s="1251" t="s">
        <v>1750</v>
      </c>
      <c r="D1594" s="1251">
        <v>718100</v>
      </c>
      <c r="E1594" s="1251" t="s">
        <v>2149</v>
      </c>
      <c r="F1594" s="1251">
        <v>2020</v>
      </c>
      <c r="G1594" s="1252">
        <v>2178</v>
      </c>
      <c r="H1594" s="1252">
        <v>0</v>
      </c>
      <c r="I1594" s="1252">
        <v>0</v>
      </c>
      <c r="J1594" s="1252">
        <v>0</v>
      </c>
      <c r="K1594" s="1252">
        <v>0</v>
      </c>
      <c r="L1594" s="1252">
        <v>0</v>
      </c>
      <c r="M1594" s="1252">
        <v>0</v>
      </c>
      <c r="N1594" s="1252">
        <v>0</v>
      </c>
      <c r="O1594" s="1252">
        <v>0</v>
      </c>
      <c r="P1594" s="1252">
        <v>0</v>
      </c>
      <c r="Q1594" s="1252">
        <v>716.42999999999995</v>
      </c>
      <c r="R1594" s="1252">
        <v>0</v>
      </c>
      <c r="S1594" s="1252">
        <v>2894.4299999999998</v>
      </c>
      <c r="T1594" s="1252">
        <v>0</v>
      </c>
      <c r="U1594" s="1251" t="s">
        <v>1065</v>
      </c>
      <c r="V1594" s="1251" t="s">
        <v>397</v>
      </c>
      <c r="W1594" s="1251" t="s">
        <v>1960</v>
      </c>
      <c r="X1594" s="1251" t="s">
        <v>89</v>
      </c>
      <c r="Y1594" s="1251">
        <v>718</v>
      </c>
      <c r="Z1594" s="1251">
        <v>1</v>
      </c>
      <c r="AA1594" s="1251" t="b">
        <v>0</v>
      </c>
    </row>
    <row r="1595" spans="1:27" ht="12">
      <c r="A1595" s="1251">
        <v>25</v>
      </c>
      <c r="B1595" s="1251">
        <v>730</v>
      </c>
      <c r="C1595" s="1251" t="s">
        <v>1750</v>
      </c>
      <c r="D1595" s="1251">
        <v>720400</v>
      </c>
      <c r="E1595" s="1251" t="s">
        <v>2150</v>
      </c>
      <c r="F1595" s="1251">
        <v>2020</v>
      </c>
      <c r="G1595" s="1252">
        <v>0</v>
      </c>
      <c r="H1595" s="1252">
        <v>19.239999999999998</v>
      </c>
      <c r="I1595" s="1252">
        <v>0</v>
      </c>
      <c r="J1595" s="1252">
        <v>0</v>
      </c>
      <c r="K1595" s="1252">
        <v>0</v>
      </c>
      <c r="L1595" s="1252">
        <v>215.28999999999999</v>
      </c>
      <c r="M1595" s="1252">
        <v>651</v>
      </c>
      <c r="N1595" s="1252">
        <v>29.359999999999999</v>
      </c>
      <c r="O1595" s="1252">
        <v>0</v>
      </c>
      <c r="P1595" s="1252">
        <v>0</v>
      </c>
      <c r="Q1595" s="1252">
        <v>0</v>
      </c>
      <c r="R1595" s="1252">
        <v>0</v>
      </c>
      <c r="S1595" s="1252">
        <v>914.88999999999999</v>
      </c>
      <c r="T1595" s="1252">
        <v>0</v>
      </c>
      <c r="U1595" s="1251" t="s">
        <v>1065</v>
      </c>
      <c r="V1595" s="1251" t="s">
        <v>397</v>
      </c>
      <c r="W1595" s="1251" t="s">
        <v>1966</v>
      </c>
      <c r="X1595" s="1251" t="s">
        <v>89</v>
      </c>
      <c r="Y1595" s="1251">
        <v>720</v>
      </c>
      <c r="Z1595" s="1251">
        <v>4</v>
      </c>
      <c r="AA1595" s="1251" t="b">
        <v>0</v>
      </c>
    </row>
    <row r="1596" spans="1:27" ht="12">
      <c r="A1596" s="1251">
        <v>25</v>
      </c>
      <c r="B1596" s="1251">
        <v>730</v>
      </c>
      <c r="C1596" s="1251" t="s">
        <v>1750</v>
      </c>
      <c r="D1596" s="1251">
        <v>720500</v>
      </c>
      <c r="E1596" s="1251" t="s">
        <v>2110</v>
      </c>
      <c r="F1596" s="1251">
        <v>2020</v>
      </c>
      <c r="G1596" s="1252">
        <v>0</v>
      </c>
      <c r="H1596" s="1252">
        <v>0</v>
      </c>
      <c r="I1596" s="1252">
        <v>0</v>
      </c>
      <c r="J1596" s="1252">
        <v>0</v>
      </c>
      <c r="K1596" s="1252">
        <v>0</v>
      </c>
      <c r="L1596" s="1252">
        <v>0</v>
      </c>
      <c r="M1596" s="1252">
        <v>569.98000000000002</v>
      </c>
      <c r="N1596" s="1252">
        <v>133.41999999999999</v>
      </c>
      <c r="O1596" s="1252">
        <v>0</v>
      </c>
      <c r="P1596" s="1252">
        <v>0</v>
      </c>
      <c r="Q1596" s="1252">
        <v>0</v>
      </c>
      <c r="R1596" s="1252">
        <v>0</v>
      </c>
      <c r="S1596" s="1252">
        <v>703.39999999999998</v>
      </c>
      <c r="T1596" s="1252">
        <v>0</v>
      </c>
      <c r="U1596" s="1251" t="s">
        <v>1065</v>
      </c>
      <c r="V1596" s="1251" t="s">
        <v>397</v>
      </c>
      <c r="W1596" s="1251" t="s">
        <v>1966</v>
      </c>
      <c r="X1596" s="1251" t="s">
        <v>89</v>
      </c>
      <c r="Y1596" s="1251">
        <v>720</v>
      </c>
      <c r="Z1596" s="1251">
        <v>5</v>
      </c>
      <c r="AA1596" s="1251" t="b">
        <v>0</v>
      </c>
    </row>
    <row r="1597" spans="1:27" ht="12">
      <c r="A1597" s="1251">
        <v>25</v>
      </c>
      <c r="B1597" s="1251">
        <v>730</v>
      </c>
      <c r="C1597" s="1251" t="s">
        <v>1750</v>
      </c>
      <c r="D1597" s="1251">
        <v>732800</v>
      </c>
      <c r="E1597" s="1251" t="s">
        <v>2111</v>
      </c>
      <c r="F1597" s="1251">
        <v>2020</v>
      </c>
      <c r="G1597" s="1252">
        <v>11</v>
      </c>
      <c r="H1597" s="1252">
        <v>11</v>
      </c>
      <c r="I1597" s="1252">
        <v>11</v>
      </c>
      <c r="J1597" s="1252">
        <v>11</v>
      </c>
      <c r="K1597" s="1252">
        <v>11</v>
      </c>
      <c r="L1597" s="1252">
        <v>11</v>
      </c>
      <c r="M1597" s="1252">
        <v>11</v>
      </c>
      <c r="N1597" s="1252">
        <v>16</v>
      </c>
      <c r="O1597" s="1252">
        <v>16</v>
      </c>
      <c r="P1597" s="1252">
        <v>16</v>
      </c>
      <c r="Q1597" s="1252">
        <v>16</v>
      </c>
      <c r="R1597" s="1252">
        <v>16</v>
      </c>
      <c r="S1597" s="1252">
        <v>157</v>
      </c>
      <c r="T1597" s="1252">
        <v>0</v>
      </c>
      <c r="U1597" s="1251" t="s">
        <v>1065</v>
      </c>
      <c r="V1597" s="1251" t="s">
        <v>397</v>
      </c>
      <c r="W1597" s="1251" t="s">
        <v>2112</v>
      </c>
      <c r="X1597" s="1251" t="s">
        <v>89</v>
      </c>
      <c r="Y1597" s="1251">
        <v>732</v>
      </c>
      <c r="Z1597" s="1251">
        <v>8</v>
      </c>
      <c r="AA1597" s="1251" t="b">
        <v>0</v>
      </c>
    </row>
    <row r="1598" spans="1:27" ht="12">
      <c r="A1598" s="1251">
        <v>25</v>
      </c>
      <c r="B1598" s="1251">
        <v>730</v>
      </c>
      <c r="C1598" s="1251" t="s">
        <v>1750</v>
      </c>
      <c r="D1598" s="1251">
        <v>734800</v>
      </c>
      <c r="E1598" s="1251" t="s">
        <v>2113</v>
      </c>
      <c r="F1598" s="1251">
        <v>2020</v>
      </c>
      <c r="G1598" s="1252">
        <v>4</v>
      </c>
      <c r="H1598" s="1252">
        <v>4</v>
      </c>
      <c r="I1598" s="1252">
        <v>3</v>
      </c>
      <c r="J1598" s="1252">
        <v>0</v>
      </c>
      <c r="K1598" s="1252">
        <v>0</v>
      </c>
      <c r="L1598" s="1252">
        <v>0</v>
      </c>
      <c r="M1598" s="1252">
        <v>0</v>
      </c>
      <c r="N1598" s="1252">
        <v>0</v>
      </c>
      <c r="O1598" s="1252">
        <v>0</v>
      </c>
      <c r="P1598" s="1252">
        <v>0</v>
      </c>
      <c r="Q1598" s="1252">
        <v>0</v>
      </c>
      <c r="R1598" s="1252">
        <v>0</v>
      </c>
      <c r="S1598" s="1252">
        <v>11</v>
      </c>
      <c r="T1598" s="1252">
        <v>0</v>
      </c>
      <c r="U1598" s="1251" t="s">
        <v>1065</v>
      </c>
      <c r="V1598" s="1251" t="s">
        <v>397</v>
      </c>
      <c r="W1598" s="1251" t="s">
        <v>2114</v>
      </c>
      <c r="X1598" s="1251" t="s">
        <v>89</v>
      </c>
      <c r="Y1598" s="1251">
        <v>734</v>
      </c>
      <c r="Z1598" s="1251">
        <v>8</v>
      </c>
      <c r="AA1598" s="1251" t="b">
        <v>0</v>
      </c>
    </row>
    <row r="1599" spans="1:27" ht="12">
      <c r="A1599" s="1251">
        <v>25</v>
      </c>
      <c r="B1599" s="1251">
        <v>730</v>
      </c>
      <c r="C1599" s="1251" t="s">
        <v>1750</v>
      </c>
      <c r="D1599" s="1251">
        <v>734900</v>
      </c>
      <c r="E1599" s="1251" t="s">
        <v>2115</v>
      </c>
      <c r="F1599" s="1251">
        <v>2020</v>
      </c>
      <c r="G1599" s="1252">
        <v>203</v>
      </c>
      <c r="H1599" s="1252">
        <v>202</v>
      </c>
      <c r="I1599" s="1252">
        <v>306</v>
      </c>
      <c r="J1599" s="1252">
        <v>231</v>
      </c>
      <c r="K1599" s="1252">
        <v>174</v>
      </c>
      <c r="L1599" s="1252">
        <v>222</v>
      </c>
      <c r="M1599" s="1252">
        <v>164</v>
      </c>
      <c r="N1599" s="1252">
        <v>211.97999999999999</v>
      </c>
      <c r="O1599" s="1252">
        <v>221</v>
      </c>
      <c r="P1599" s="1252">
        <v>0</v>
      </c>
      <c r="Q1599" s="1252">
        <v>0</v>
      </c>
      <c r="R1599" s="1252">
        <v>0</v>
      </c>
      <c r="S1599" s="1252">
        <v>1934.98</v>
      </c>
      <c r="T1599" s="1252">
        <v>0</v>
      </c>
      <c r="U1599" s="1251" t="s">
        <v>1065</v>
      </c>
      <c r="V1599" s="1251" t="s">
        <v>397</v>
      </c>
      <c r="W1599" s="1251" t="s">
        <v>2061</v>
      </c>
      <c r="X1599" s="1251" t="s">
        <v>89</v>
      </c>
      <c r="Y1599" s="1251">
        <v>734</v>
      </c>
      <c r="Z1599" s="1251">
        <v>9</v>
      </c>
      <c r="AA1599" s="1251" t="b">
        <v>0</v>
      </c>
    </row>
    <row r="1600" spans="1:27" ht="12">
      <c r="A1600" s="1251">
        <v>25</v>
      </c>
      <c r="B1600" s="1251">
        <v>730</v>
      </c>
      <c r="C1600" s="1251" t="s">
        <v>1750</v>
      </c>
      <c r="D1600" s="1251">
        <v>735300</v>
      </c>
      <c r="E1600" s="1251" t="s">
        <v>2116</v>
      </c>
      <c r="F1600" s="1251">
        <v>2020</v>
      </c>
      <c r="G1600" s="1252">
        <v>0</v>
      </c>
      <c r="H1600" s="1252">
        <v>376</v>
      </c>
      <c r="I1600" s="1252">
        <v>684</v>
      </c>
      <c r="J1600" s="1252">
        <v>780</v>
      </c>
      <c r="K1600" s="1252">
        <v>180</v>
      </c>
      <c r="L1600" s="1252">
        <v>1610</v>
      </c>
      <c r="M1600" s="1252">
        <v>230</v>
      </c>
      <c r="N1600" s="1252">
        <v>960</v>
      </c>
      <c r="O1600" s="1252">
        <v>570</v>
      </c>
      <c r="P1600" s="1252">
        <v>2411</v>
      </c>
      <c r="Q1600" s="1252">
        <v>757</v>
      </c>
      <c r="R1600" s="1252">
        <v>940</v>
      </c>
      <c r="S1600" s="1252">
        <v>9498</v>
      </c>
      <c r="T1600" s="1252">
        <v>0</v>
      </c>
      <c r="U1600" s="1251" t="s">
        <v>1065</v>
      </c>
      <c r="V1600" s="1251" t="s">
        <v>397</v>
      </c>
      <c r="W1600" s="1251" t="s">
        <v>1982</v>
      </c>
      <c r="X1600" s="1251" t="s">
        <v>89</v>
      </c>
      <c r="Y1600" s="1251">
        <v>735</v>
      </c>
      <c r="Z1600" s="1251">
        <v>3</v>
      </c>
      <c r="AA1600" s="1251" t="b">
        <v>0</v>
      </c>
    </row>
    <row r="1601" spans="1:27" ht="12">
      <c r="A1601" s="1251">
        <v>25</v>
      </c>
      <c r="B1601" s="1251">
        <v>730</v>
      </c>
      <c r="C1601" s="1251" t="s">
        <v>1750</v>
      </c>
      <c r="D1601" s="1251">
        <v>736100</v>
      </c>
      <c r="E1601" s="1251" t="s">
        <v>2117</v>
      </c>
      <c r="F1601" s="1251">
        <v>2020</v>
      </c>
      <c r="G1601" s="1252">
        <v>0</v>
      </c>
      <c r="H1601" s="1252">
        <v>0</v>
      </c>
      <c r="I1601" s="1252">
        <v>0</v>
      </c>
      <c r="J1601" s="1252">
        <v>410</v>
      </c>
      <c r="K1601" s="1252">
        <v>0</v>
      </c>
      <c r="L1601" s="1252">
        <v>0</v>
      </c>
      <c r="M1601" s="1252">
        <v>0</v>
      </c>
      <c r="N1601" s="1252">
        <v>1040</v>
      </c>
      <c r="O1601" s="1252">
        <v>0</v>
      </c>
      <c r="P1601" s="1252">
        <v>2475</v>
      </c>
      <c r="Q1601" s="1252">
        <v>2475</v>
      </c>
      <c r="R1601" s="1252">
        <v>2475</v>
      </c>
      <c r="S1601" s="1252">
        <v>8875</v>
      </c>
      <c r="T1601" s="1252">
        <v>0</v>
      </c>
      <c r="U1601" s="1251" t="s">
        <v>1065</v>
      </c>
      <c r="V1601" s="1251" t="s">
        <v>397</v>
      </c>
      <c r="W1601" s="1251" t="s">
        <v>1984</v>
      </c>
      <c r="X1601" s="1251" t="s">
        <v>89</v>
      </c>
      <c r="Y1601" s="1251">
        <v>736</v>
      </c>
      <c r="Z1601" s="1251">
        <v>1</v>
      </c>
      <c r="AA1601" s="1251" t="b">
        <v>0</v>
      </c>
    </row>
    <row r="1602" spans="1:27" ht="12">
      <c r="A1602" s="1251">
        <v>25</v>
      </c>
      <c r="B1602" s="1251">
        <v>730</v>
      </c>
      <c r="C1602" s="1251" t="s">
        <v>1750</v>
      </c>
      <c r="D1602" s="1251">
        <v>736200</v>
      </c>
      <c r="E1602" s="1251" t="s">
        <v>2118</v>
      </c>
      <c r="F1602" s="1251">
        <v>2020</v>
      </c>
      <c r="G1602" s="1252">
        <v>3229.0999999999999</v>
      </c>
      <c r="H1602" s="1252">
        <v>0</v>
      </c>
      <c r="I1602" s="1252">
        <v>0</v>
      </c>
      <c r="J1602" s="1252">
        <v>0</v>
      </c>
      <c r="K1602" s="1252">
        <v>1478.04</v>
      </c>
      <c r="L1602" s="1252">
        <v>606.15999999999997</v>
      </c>
      <c r="M1602" s="1252">
        <v>1945.6700000000001</v>
      </c>
      <c r="N1602" s="1252">
        <v>4615.3900000000003</v>
      </c>
      <c r="O1602" s="1252">
        <v>5257.0699999999997</v>
      </c>
      <c r="P1602" s="1252">
        <v>0</v>
      </c>
      <c r="Q1602" s="1252">
        <v>7113.5</v>
      </c>
      <c r="R1602" s="1252">
        <v>3229.0500000000002</v>
      </c>
      <c r="S1602" s="1252">
        <v>27473.98</v>
      </c>
      <c r="T1602" s="1252">
        <v>0</v>
      </c>
      <c r="U1602" s="1251" t="s">
        <v>1065</v>
      </c>
      <c r="V1602" s="1251" t="s">
        <v>397</v>
      </c>
      <c r="W1602" s="1251" t="s">
        <v>1986</v>
      </c>
      <c r="X1602" s="1251" t="s">
        <v>89</v>
      </c>
      <c r="Y1602" s="1251">
        <v>736</v>
      </c>
      <c r="Z1602" s="1251">
        <v>2</v>
      </c>
      <c r="AA1602" s="1251" t="b">
        <v>0</v>
      </c>
    </row>
    <row r="1603" spans="1:27" ht="12">
      <c r="A1603" s="1251">
        <v>25</v>
      </c>
      <c r="B1603" s="1251">
        <v>730</v>
      </c>
      <c r="C1603" s="1251" t="s">
        <v>1750</v>
      </c>
      <c r="D1603" s="1251">
        <v>736710</v>
      </c>
      <c r="E1603" s="1251" t="s">
        <v>2121</v>
      </c>
      <c r="F1603" s="1251">
        <v>2020</v>
      </c>
      <c r="G1603" s="1252">
        <v>15</v>
      </c>
      <c r="H1603" s="1252">
        <v>14</v>
      </c>
      <c r="I1603" s="1252">
        <v>13</v>
      </c>
      <c r="J1603" s="1252">
        <v>14</v>
      </c>
      <c r="K1603" s="1252">
        <v>12</v>
      </c>
      <c r="L1603" s="1252">
        <v>20</v>
      </c>
      <c r="M1603" s="1252">
        <v>13</v>
      </c>
      <c r="N1603" s="1252">
        <v>14.23</v>
      </c>
      <c r="O1603" s="1252">
        <v>20</v>
      </c>
      <c r="P1603" s="1252">
        <v>0</v>
      </c>
      <c r="Q1603" s="1252">
        <v>0</v>
      </c>
      <c r="R1603" s="1252">
        <v>0</v>
      </c>
      <c r="S1603" s="1252">
        <v>135.23000000000002</v>
      </c>
      <c r="T1603" s="1252">
        <v>0</v>
      </c>
      <c r="U1603" s="1251" t="s">
        <v>1065</v>
      </c>
      <c r="V1603" s="1251" t="s">
        <v>397</v>
      </c>
      <c r="W1603" s="1251" t="s">
        <v>2064</v>
      </c>
      <c r="X1603" s="1251" t="s">
        <v>89</v>
      </c>
      <c r="Y1603" s="1251">
        <v>736</v>
      </c>
      <c r="Z1603" s="1251">
        <v>7</v>
      </c>
      <c r="AA1603" s="1251" t="b">
        <v>0</v>
      </c>
    </row>
    <row r="1604" spans="1:27" ht="12">
      <c r="A1604" s="1251">
        <v>25</v>
      </c>
      <c r="B1604" s="1251">
        <v>730</v>
      </c>
      <c r="C1604" s="1251" t="s">
        <v>1750</v>
      </c>
      <c r="D1604" s="1251">
        <v>736720</v>
      </c>
      <c r="E1604" s="1251" t="s">
        <v>2122</v>
      </c>
      <c r="F1604" s="1251">
        <v>2020</v>
      </c>
      <c r="G1604" s="1252">
        <v>22</v>
      </c>
      <c r="H1604" s="1252">
        <v>22</v>
      </c>
      <c r="I1604" s="1252">
        <v>22</v>
      </c>
      <c r="J1604" s="1252">
        <v>21</v>
      </c>
      <c r="K1604" s="1252">
        <v>24</v>
      </c>
      <c r="L1604" s="1252">
        <v>22</v>
      </c>
      <c r="M1604" s="1252">
        <v>23</v>
      </c>
      <c r="N1604" s="1252">
        <v>22.649999999999999</v>
      </c>
      <c r="O1604" s="1252">
        <v>23</v>
      </c>
      <c r="P1604" s="1252">
        <v>0</v>
      </c>
      <c r="Q1604" s="1252">
        <v>0</v>
      </c>
      <c r="R1604" s="1252">
        <v>0</v>
      </c>
      <c r="S1604" s="1252">
        <v>201.65000000000001</v>
      </c>
      <c r="T1604" s="1252">
        <v>0</v>
      </c>
      <c r="U1604" s="1251" t="s">
        <v>1065</v>
      </c>
      <c r="V1604" s="1251" t="s">
        <v>397</v>
      </c>
      <c r="W1604" s="1251" t="s">
        <v>2064</v>
      </c>
      <c r="X1604" s="1251" t="s">
        <v>89</v>
      </c>
      <c r="Y1604" s="1251">
        <v>736</v>
      </c>
      <c r="Z1604" s="1251">
        <v>7</v>
      </c>
      <c r="AA1604" s="1251" t="b">
        <v>0</v>
      </c>
    </row>
    <row r="1605" spans="1:27" ht="12">
      <c r="A1605" s="1251">
        <v>25</v>
      </c>
      <c r="B1605" s="1251">
        <v>730</v>
      </c>
      <c r="C1605" s="1251" t="s">
        <v>1750</v>
      </c>
      <c r="D1605" s="1251">
        <v>736730</v>
      </c>
      <c r="E1605" s="1251" t="s">
        <v>2123</v>
      </c>
      <c r="F1605" s="1251">
        <v>2020</v>
      </c>
      <c r="G1605" s="1252">
        <v>87</v>
      </c>
      <c r="H1605" s="1252">
        <v>87</v>
      </c>
      <c r="I1605" s="1252">
        <v>89</v>
      </c>
      <c r="J1605" s="1252">
        <v>80</v>
      </c>
      <c r="K1605" s="1252">
        <v>80</v>
      </c>
      <c r="L1605" s="1252">
        <v>83</v>
      </c>
      <c r="M1605" s="1252">
        <v>86</v>
      </c>
      <c r="N1605" s="1252">
        <v>80.950000000000003</v>
      </c>
      <c r="O1605" s="1252">
        <v>86</v>
      </c>
      <c r="P1605" s="1252">
        <v>0</v>
      </c>
      <c r="Q1605" s="1252">
        <v>0</v>
      </c>
      <c r="R1605" s="1252">
        <v>0</v>
      </c>
      <c r="S1605" s="1252">
        <v>758.95000000000005</v>
      </c>
      <c r="T1605" s="1252">
        <v>0</v>
      </c>
      <c r="U1605" s="1251" t="s">
        <v>1065</v>
      </c>
      <c r="V1605" s="1251" t="s">
        <v>397</v>
      </c>
      <c r="W1605" s="1251" t="s">
        <v>2124</v>
      </c>
      <c r="X1605" s="1251" t="s">
        <v>89</v>
      </c>
      <c r="Y1605" s="1251">
        <v>736</v>
      </c>
      <c r="Z1605" s="1251">
        <v>7</v>
      </c>
      <c r="AA1605" s="1251" t="b">
        <v>0</v>
      </c>
    </row>
    <row r="1606" spans="1:27" ht="12">
      <c r="A1606" s="1251">
        <v>25</v>
      </c>
      <c r="B1606" s="1251">
        <v>730</v>
      </c>
      <c r="C1606" s="1251" t="s">
        <v>1750</v>
      </c>
      <c r="D1606" s="1251">
        <v>736740</v>
      </c>
      <c r="E1606" s="1251" t="s">
        <v>2125</v>
      </c>
      <c r="F1606" s="1251">
        <v>2020</v>
      </c>
      <c r="G1606" s="1252">
        <v>8</v>
      </c>
      <c r="H1606" s="1252">
        <v>9</v>
      </c>
      <c r="I1606" s="1252">
        <v>7</v>
      </c>
      <c r="J1606" s="1252">
        <v>8</v>
      </c>
      <c r="K1606" s="1252">
        <v>7</v>
      </c>
      <c r="L1606" s="1252">
        <v>7</v>
      </c>
      <c r="M1606" s="1252">
        <v>8</v>
      </c>
      <c r="N1606" s="1252">
        <v>7.7800000000000002</v>
      </c>
      <c r="O1606" s="1252">
        <v>8</v>
      </c>
      <c r="P1606" s="1252">
        <v>0</v>
      </c>
      <c r="Q1606" s="1252">
        <v>0</v>
      </c>
      <c r="R1606" s="1252">
        <v>0</v>
      </c>
      <c r="S1606" s="1252">
        <v>69.780000000000001</v>
      </c>
      <c r="T1606" s="1252">
        <v>0</v>
      </c>
      <c r="U1606" s="1251" t="s">
        <v>1065</v>
      </c>
      <c r="V1606" s="1251" t="s">
        <v>397</v>
      </c>
      <c r="W1606" s="1251" t="s">
        <v>2064</v>
      </c>
      <c r="X1606" s="1251" t="s">
        <v>89</v>
      </c>
      <c r="Y1606" s="1251">
        <v>736</v>
      </c>
      <c r="Z1606" s="1251">
        <v>7</v>
      </c>
      <c r="AA1606" s="1251" t="b">
        <v>0</v>
      </c>
    </row>
    <row r="1607" spans="1:27" ht="12">
      <c r="A1607" s="1251">
        <v>25</v>
      </c>
      <c r="B1607" s="1251">
        <v>730</v>
      </c>
      <c r="C1607" s="1251" t="s">
        <v>1750</v>
      </c>
      <c r="D1607" s="1251">
        <v>750500</v>
      </c>
      <c r="E1607" s="1251" t="s">
        <v>2126</v>
      </c>
      <c r="F1607" s="1251">
        <v>2020</v>
      </c>
      <c r="G1607" s="1252">
        <v>0</v>
      </c>
      <c r="H1607" s="1252">
        <v>3.54</v>
      </c>
      <c r="I1607" s="1252">
        <v>0.72999999999999998</v>
      </c>
      <c r="J1607" s="1252">
        <v>3.0600000000000001</v>
      </c>
      <c r="K1607" s="1252">
        <v>0.72999999999999998</v>
      </c>
      <c r="L1607" s="1252">
        <v>2.3399999999999999</v>
      </c>
      <c r="M1607" s="1252">
        <v>2.79</v>
      </c>
      <c r="N1607" s="1252">
        <v>2.21</v>
      </c>
      <c r="O1607" s="1252">
        <v>0.95999999999999996</v>
      </c>
      <c r="P1607" s="1252">
        <v>0.90000000000000002</v>
      </c>
      <c r="Q1607" s="1252">
        <v>0</v>
      </c>
      <c r="R1607" s="1252">
        <v>0</v>
      </c>
      <c r="S1607" s="1252">
        <v>17.260000000000002</v>
      </c>
      <c r="T1607" s="1252">
        <v>0</v>
      </c>
      <c r="U1607" s="1251" t="s">
        <v>1065</v>
      </c>
      <c r="V1607" s="1251" t="s">
        <v>397</v>
      </c>
      <c r="W1607" s="1251" t="s">
        <v>2005</v>
      </c>
      <c r="X1607" s="1251" t="s">
        <v>89</v>
      </c>
      <c r="Y1607" s="1251">
        <v>750</v>
      </c>
      <c r="Z1607" s="1251">
        <v>5</v>
      </c>
      <c r="AA1607" s="1251" t="b">
        <v>0</v>
      </c>
    </row>
    <row r="1608" spans="1:27" ht="12">
      <c r="A1608" s="1251">
        <v>25</v>
      </c>
      <c r="B1608" s="1251">
        <v>730</v>
      </c>
      <c r="C1608" s="1251" t="s">
        <v>1750</v>
      </c>
      <c r="D1608" s="1251">
        <v>750515</v>
      </c>
      <c r="E1608" s="1251" t="s">
        <v>2127</v>
      </c>
      <c r="F1608" s="1251">
        <v>2020</v>
      </c>
      <c r="G1608" s="1252">
        <v>0.23000000000000001</v>
      </c>
      <c r="H1608" s="1252">
        <v>0</v>
      </c>
      <c r="I1608" s="1252">
        <v>0.28999999999999998</v>
      </c>
      <c r="J1608" s="1252">
        <v>0.28999999999999998</v>
      </c>
      <c r="K1608" s="1252">
        <v>0.26000000000000001</v>
      </c>
      <c r="L1608" s="1252">
        <v>0.26000000000000001</v>
      </c>
      <c r="M1608" s="1252">
        <v>0.26000000000000001</v>
      </c>
      <c r="N1608" s="1252">
        <v>0.32000000000000001</v>
      </c>
      <c r="O1608" s="1252">
        <v>0.25</v>
      </c>
      <c r="P1608" s="1252">
        <v>0.32000000000000001</v>
      </c>
      <c r="Q1608" s="1252">
        <v>0</v>
      </c>
      <c r="R1608" s="1252">
        <v>0</v>
      </c>
      <c r="S1608" s="1252">
        <v>2.48</v>
      </c>
      <c r="T1608" s="1252">
        <v>0</v>
      </c>
      <c r="U1608" s="1251" t="s">
        <v>1065</v>
      </c>
      <c r="V1608" s="1251" t="s">
        <v>397</v>
      </c>
      <c r="W1608" s="1251" t="s">
        <v>2005</v>
      </c>
      <c r="X1608" s="1251" t="s">
        <v>89</v>
      </c>
      <c r="Y1608" s="1251">
        <v>750</v>
      </c>
      <c r="Z1608" s="1251">
        <v>5</v>
      </c>
      <c r="AA1608" s="1251" t="b">
        <v>0</v>
      </c>
    </row>
    <row r="1609" spans="1:27" ht="12">
      <c r="A1609" s="1251">
        <v>25</v>
      </c>
      <c r="B1609" s="1251">
        <v>730</v>
      </c>
      <c r="C1609" s="1251" t="s">
        <v>1750</v>
      </c>
      <c r="D1609" s="1251">
        <v>750532</v>
      </c>
      <c r="E1609" s="1251" t="s">
        <v>2128</v>
      </c>
      <c r="F1609" s="1251">
        <v>2020</v>
      </c>
      <c r="G1609" s="1252">
        <v>10.06</v>
      </c>
      <c r="H1609" s="1252">
        <v>13.380000000000001</v>
      </c>
      <c r="I1609" s="1252">
        <v>12.42</v>
      </c>
      <c r="J1609" s="1252">
        <v>12.23</v>
      </c>
      <c r="K1609" s="1252">
        <v>14.34</v>
      </c>
      <c r="L1609" s="1252">
        <v>10.640000000000001</v>
      </c>
      <c r="M1609" s="1252">
        <v>10.77</v>
      </c>
      <c r="N1609" s="1252">
        <v>13.880000000000001</v>
      </c>
      <c r="O1609" s="1252">
        <v>12.35</v>
      </c>
      <c r="P1609" s="1252">
        <v>10.68</v>
      </c>
      <c r="Q1609" s="1252">
        <v>0</v>
      </c>
      <c r="R1609" s="1252">
        <v>0</v>
      </c>
      <c r="S1609" s="1252">
        <v>120.75</v>
      </c>
      <c r="T1609" s="1252">
        <v>0</v>
      </c>
      <c r="U1609" s="1251" t="s">
        <v>1065</v>
      </c>
      <c r="V1609" s="1251" t="s">
        <v>397</v>
      </c>
      <c r="W1609" s="1251" t="s">
        <v>2003</v>
      </c>
      <c r="X1609" s="1251" t="s">
        <v>89</v>
      </c>
      <c r="Y1609" s="1251">
        <v>750</v>
      </c>
      <c r="Z1609" s="1251">
        <v>5</v>
      </c>
      <c r="AA1609" s="1251" t="b">
        <v>0</v>
      </c>
    </row>
    <row r="1610" spans="1:27" ht="12">
      <c r="A1610" s="1251">
        <v>25</v>
      </c>
      <c r="B1610" s="1251">
        <v>730</v>
      </c>
      <c r="C1610" s="1251" t="s">
        <v>1750</v>
      </c>
      <c r="D1610" s="1251">
        <v>756800</v>
      </c>
      <c r="E1610" s="1251" t="s">
        <v>2129</v>
      </c>
      <c r="F1610" s="1251">
        <v>2020</v>
      </c>
      <c r="G1610" s="1252">
        <v>13</v>
      </c>
      <c r="H1610" s="1252">
        <v>13</v>
      </c>
      <c r="I1610" s="1252">
        <v>13</v>
      </c>
      <c r="J1610" s="1252">
        <v>13</v>
      </c>
      <c r="K1610" s="1252">
        <v>13</v>
      </c>
      <c r="L1610" s="1252">
        <v>13</v>
      </c>
      <c r="M1610" s="1252">
        <v>13</v>
      </c>
      <c r="N1610" s="1252">
        <v>13</v>
      </c>
      <c r="O1610" s="1252">
        <v>13</v>
      </c>
      <c r="P1610" s="1252">
        <v>13</v>
      </c>
      <c r="Q1610" s="1252">
        <v>13</v>
      </c>
      <c r="R1610" s="1252">
        <v>13</v>
      </c>
      <c r="S1610" s="1252">
        <v>156</v>
      </c>
      <c r="T1610" s="1252">
        <v>0</v>
      </c>
      <c r="U1610" s="1251" t="s">
        <v>1065</v>
      </c>
      <c r="V1610" s="1251" t="s">
        <v>397</v>
      </c>
      <c r="W1610" s="1251" t="s">
        <v>2070</v>
      </c>
      <c r="X1610" s="1251" t="s">
        <v>89</v>
      </c>
      <c r="Y1610" s="1251">
        <v>756</v>
      </c>
      <c r="Z1610" s="1251">
        <v>8</v>
      </c>
      <c r="AA1610" s="1251" t="b">
        <v>0</v>
      </c>
    </row>
    <row r="1611" spans="1:27" ht="12">
      <c r="A1611" s="1251">
        <v>25</v>
      </c>
      <c r="B1611" s="1251">
        <v>730</v>
      </c>
      <c r="C1611" s="1251" t="s">
        <v>1750</v>
      </c>
      <c r="D1611" s="1251">
        <v>757800</v>
      </c>
      <c r="E1611" s="1251" t="s">
        <v>2130</v>
      </c>
      <c r="F1611" s="1251">
        <v>2020</v>
      </c>
      <c r="G1611" s="1252">
        <v>29</v>
      </c>
      <c r="H1611" s="1252">
        <v>29</v>
      </c>
      <c r="I1611" s="1252">
        <v>29</v>
      </c>
      <c r="J1611" s="1252">
        <v>29</v>
      </c>
      <c r="K1611" s="1252">
        <v>29</v>
      </c>
      <c r="L1611" s="1252">
        <v>29</v>
      </c>
      <c r="M1611" s="1252">
        <v>29</v>
      </c>
      <c r="N1611" s="1252">
        <v>29</v>
      </c>
      <c r="O1611" s="1252">
        <v>29</v>
      </c>
      <c r="P1611" s="1252">
        <v>29</v>
      </c>
      <c r="Q1611" s="1252">
        <v>29</v>
      </c>
      <c r="R1611" s="1252">
        <v>29</v>
      </c>
      <c r="S1611" s="1252">
        <v>348</v>
      </c>
      <c r="T1611" s="1252">
        <v>0</v>
      </c>
      <c r="U1611" s="1251" t="s">
        <v>1065</v>
      </c>
      <c r="V1611" s="1251" t="s">
        <v>397</v>
      </c>
      <c r="W1611" s="1251" t="s">
        <v>2070</v>
      </c>
      <c r="X1611" s="1251" t="s">
        <v>89</v>
      </c>
      <c r="Y1611" s="1251">
        <v>757</v>
      </c>
      <c r="Z1611" s="1251">
        <v>8</v>
      </c>
      <c r="AA1611" s="1251" t="b">
        <v>0</v>
      </c>
    </row>
    <row r="1612" spans="1:27" ht="12">
      <c r="A1612" s="1251">
        <v>25</v>
      </c>
      <c r="B1612" s="1251">
        <v>730</v>
      </c>
      <c r="C1612" s="1251" t="s">
        <v>1750</v>
      </c>
      <c r="D1612" s="1251">
        <v>758800</v>
      </c>
      <c r="E1612" s="1251" t="s">
        <v>2131</v>
      </c>
      <c r="F1612" s="1251">
        <v>2020</v>
      </c>
      <c r="G1612" s="1252">
        <v>11</v>
      </c>
      <c r="H1612" s="1252">
        <v>11</v>
      </c>
      <c r="I1612" s="1252">
        <v>11</v>
      </c>
      <c r="J1612" s="1252">
        <v>11</v>
      </c>
      <c r="K1612" s="1252">
        <v>11</v>
      </c>
      <c r="L1612" s="1252">
        <v>11</v>
      </c>
      <c r="M1612" s="1252">
        <v>11</v>
      </c>
      <c r="N1612" s="1252">
        <v>11</v>
      </c>
      <c r="O1612" s="1252">
        <v>11</v>
      </c>
      <c r="P1612" s="1252">
        <v>11</v>
      </c>
      <c r="Q1612" s="1252">
        <v>11</v>
      </c>
      <c r="R1612" s="1252">
        <v>11</v>
      </c>
      <c r="S1612" s="1252">
        <v>132</v>
      </c>
      <c r="T1612" s="1252">
        <v>0</v>
      </c>
      <c r="U1612" s="1251" t="s">
        <v>1065</v>
      </c>
      <c r="V1612" s="1251" t="s">
        <v>397</v>
      </c>
      <c r="W1612" s="1251" t="s">
        <v>2070</v>
      </c>
      <c r="X1612" s="1251" t="s">
        <v>89</v>
      </c>
      <c r="Y1612" s="1251">
        <v>758</v>
      </c>
      <c r="Z1612" s="1251">
        <v>8</v>
      </c>
      <c r="AA1612" s="1251" t="b">
        <v>0</v>
      </c>
    </row>
    <row r="1613" spans="1:27" ht="12">
      <c r="A1613" s="1251">
        <v>25</v>
      </c>
      <c r="B1613" s="1251">
        <v>730</v>
      </c>
      <c r="C1613" s="1251" t="s">
        <v>1750</v>
      </c>
      <c r="D1613" s="1251">
        <v>759800</v>
      </c>
      <c r="E1613" s="1251" t="s">
        <v>2132</v>
      </c>
      <c r="F1613" s="1251">
        <v>2020</v>
      </c>
      <c r="G1613" s="1252">
        <v>10</v>
      </c>
      <c r="H1613" s="1252">
        <v>10</v>
      </c>
      <c r="I1613" s="1252">
        <v>10</v>
      </c>
      <c r="J1613" s="1252">
        <v>10</v>
      </c>
      <c r="K1613" s="1252">
        <v>10</v>
      </c>
      <c r="L1613" s="1252">
        <v>10</v>
      </c>
      <c r="M1613" s="1252">
        <v>10</v>
      </c>
      <c r="N1613" s="1252">
        <v>10</v>
      </c>
      <c r="O1613" s="1252">
        <v>10</v>
      </c>
      <c r="P1613" s="1252">
        <v>10</v>
      </c>
      <c r="Q1613" s="1252">
        <v>10</v>
      </c>
      <c r="R1613" s="1252">
        <v>10</v>
      </c>
      <c r="S1613" s="1252">
        <v>120</v>
      </c>
      <c r="T1613" s="1252">
        <v>0</v>
      </c>
      <c r="U1613" s="1251" t="s">
        <v>1065</v>
      </c>
      <c r="V1613" s="1251" t="s">
        <v>397</v>
      </c>
      <c r="W1613" s="1251" t="s">
        <v>2070</v>
      </c>
      <c r="X1613" s="1251" t="s">
        <v>89</v>
      </c>
      <c r="Y1613" s="1251">
        <v>759</v>
      </c>
      <c r="Z1613" s="1251">
        <v>8</v>
      </c>
      <c r="AA1613" s="1251" t="b">
        <v>0</v>
      </c>
    </row>
    <row r="1614" spans="1:27" ht="12">
      <c r="A1614" s="1251">
        <v>25</v>
      </c>
      <c r="B1614" s="1251">
        <v>730</v>
      </c>
      <c r="C1614" s="1251" t="s">
        <v>1750</v>
      </c>
      <c r="D1614" s="1251">
        <v>775810</v>
      </c>
      <c r="E1614" s="1251" t="s">
        <v>2243</v>
      </c>
      <c r="F1614" s="1251">
        <v>2020</v>
      </c>
      <c r="G1614" s="1252">
        <v>0</v>
      </c>
      <c r="H1614" s="1252">
        <v>0</v>
      </c>
      <c r="I1614" s="1252">
        <v>0</v>
      </c>
      <c r="J1614" s="1252">
        <v>0</v>
      </c>
      <c r="K1614" s="1252">
        <v>0</v>
      </c>
      <c r="L1614" s="1252">
        <v>0</v>
      </c>
      <c r="M1614" s="1252">
        <v>0</v>
      </c>
      <c r="N1614" s="1252">
        <v>0</v>
      </c>
      <c r="O1614" s="1252">
        <v>0</v>
      </c>
      <c r="P1614" s="1252">
        <v>0</v>
      </c>
      <c r="Q1614" s="1252">
        <v>117.64</v>
      </c>
      <c r="R1614" s="1252">
        <v>0</v>
      </c>
      <c r="S1614" s="1252">
        <v>117.64</v>
      </c>
      <c r="T1614" s="1252">
        <v>0</v>
      </c>
      <c r="U1614" s="1251" t="s">
        <v>1065</v>
      </c>
      <c r="V1614" s="1251" t="s">
        <v>397</v>
      </c>
      <c r="W1614" s="1251" t="s">
        <v>2017</v>
      </c>
      <c r="X1614" s="1251" t="s">
        <v>89</v>
      </c>
      <c r="Y1614" s="1251">
        <v>775</v>
      </c>
      <c r="Z1614" s="1251">
        <v>8</v>
      </c>
      <c r="AA1614" s="1251" t="b">
        <v>0</v>
      </c>
    </row>
    <row r="1615" spans="1:27" ht="12">
      <c r="A1615" s="1251">
        <v>25</v>
      </c>
      <c r="B1615" s="1251">
        <v>730</v>
      </c>
      <c r="C1615" s="1251" t="s">
        <v>1750</v>
      </c>
      <c r="D1615" s="1251">
        <v>775827</v>
      </c>
      <c r="E1615" s="1251" t="s">
        <v>2174</v>
      </c>
      <c r="F1615" s="1251">
        <v>2020</v>
      </c>
      <c r="G1615" s="1252">
        <v>0</v>
      </c>
      <c r="H1615" s="1252">
        <v>0</v>
      </c>
      <c r="I1615" s="1252">
        <v>0</v>
      </c>
      <c r="J1615" s="1252">
        <v>0</v>
      </c>
      <c r="K1615" s="1252">
        <v>0</v>
      </c>
      <c r="L1615" s="1252">
        <v>12000</v>
      </c>
      <c r="M1615" s="1252">
        <v>0</v>
      </c>
      <c r="N1615" s="1252">
        <v>0</v>
      </c>
      <c r="O1615" s="1252">
        <v>0</v>
      </c>
      <c r="P1615" s="1252">
        <v>0</v>
      </c>
      <c r="Q1615" s="1252">
        <v>0</v>
      </c>
      <c r="R1615" s="1252">
        <v>0</v>
      </c>
      <c r="S1615" s="1252">
        <v>12000</v>
      </c>
      <c r="T1615" s="1252">
        <v>0</v>
      </c>
      <c r="U1615" s="1251" t="s">
        <v>1065</v>
      </c>
      <c r="V1615" s="1251" t="s">
        <v>397</v>
      </c>
      <c r="W1615" s="1251" t="s">
        <v>2175</v>
      </c>
      <c r="X1615" s="1251" t="s">
        <v>89</v>
      </c>
      <c r="Y1615" s="1251">
        <v>775</v>
      </c>
      <c r="Z1615" s="1251">
        <v>8</v>
      </c>
      <c r="AA1615" s="1251" t="b">
        <v>0</v>
      </c>
    </row>
    <row r="1616" spans="1:27" ht="12">
      <c r="A1616" s="1251">
        <v>25</v>
      </c>
      <c r="B1616" s="1251">
        <v>730</v>
      </c>
      <c r="C1616" s="1251" t="s">
        <v>1750</v>
      </c>
      <c r="D1616" s="1251">
        <v>776200</v>
      </c>
      <c r="E1616" s="1251" t="s">
        <v>2134</v>
      </c>
      <c r="F1616" s="1251">
        <v>2020</v>
      </c>
      <c r="G1616" s="1252">
        <v>0</v>
      </c>
      <c r="H1616" s="1252">
        <v>0</v>
      </c>
      <c r="I1616" s="1252">
        <v>0</v>
      </c>
      <c r="J1616" s="1252">
        <v>0</v>
      </c>
      <c r="K1616" s="1252">
        <v>0</v>
      </c>
      <c r="L1616" s="1252">
        <v>0</v>
      </c>
      <c r="M1616" s="1252">
        <v>0</v>
      </c>
      <c r="N1616" s="1252">
        <v>0</v>
      </c>
      <c r="O1616" s="1252">
        <v>0</v>
      </c>
      <c r="P1616" s="1252">
        <v>0</v>
      </c>
      <c r="Q1616" s="1252">
        <v>0.01</v>
      </c>
      <c r="R1616" s="1252">
        <v>0</v>
      </c>
      <c r="S1616" s="1252">
        <v>0.01</v>
      </c>
      <c r="T1616" s="1252">
        <v>0</v>
      </c>
      <c r="U1616" s="1251" t="s">
        <v>1065</v>
      </c>
      <c r="V1616" s="1251" t="s">
        <v>397</v>
      </c>
      <c r="W1616" s="1251" t="s">
        <v>2015</v>
      </c>
      <c r="X1616" s="1251" t="s">
        <v>89</v>
      </c>
      <c r="Y1616" s="1251">
        <v>776</v>
      </c>
      <c r="Z1616" s="1251">
        <v>2</v>
      </c>
      <c r="AA1616" s="1251" t="b">
        <v>0</v>
      </c>
    </row>
    <row r="1617" spans="1:27" ht="12">
      <c r="A1617" s="1251">
        <v>25</v>
      </c>
      <c r="B1617" s="1251">
        <v>730</v>
      </c>
      <c r="C1617" s="1251" t="s">
        <v>1750</v>
      </c>
      <c r="D1617" s="1251">
        <v>776210</v>
      </c>
      <c r="E1617" s="1251" t="s">
        <v>2135</v>
      </c>
      <c r="F1617" s="1251">
        <v>2020</v>
      </c>
      <c r="G1617" s="1252">
        <v>0</v>
      </c>
      <c r="H1617" s="1252">
        <v>0</v>
      </c>
      <c r="I1617" s="1252">
        <v>0</v>
      </c>
      <c r="J1617" s="1252">
        <v>0</v>
      </c>
      <c r="K1617" s="1252">
        <v>0</v>
      </c>
      <c r="L1617" s="1252">
        <v>-48.780000000000001</v>
      </c>
      <c r="M1617" s="1252">
        <v>-27.57</v>
      </c>
      <c r="N1617" s="1252">
        <v>-70.769999999999996</v>
      </c>
      <c r="O1617" s="1252">
        <v>-176.66</v>
      </c>
      <c r="P1617" s="1252">
        <v>-301.33999999999997</v>
      </c>
      <c r="Q1617" s="1252">
        <v>-115.38</v>
      </c>
      <c r="R1617" s="1252">
        <v>-157.13</v>
      </c>
      <c r="S1617" s="1252">
        <v>-897.62999999999988</v>
      </c>
      <c r="T1617" s="1252">
        <v>0</v>
      </c>
      <c r="U1617" s="1251" t="s">
        <v>1065</v>
      </c>
      <c r="V1617" s="1251" t="s">
        <v>397</v>
      </c>
      <c r="W1617" s="1251" t="s">
        <v>1931</v>
      </c>
      <c r="X1617" s="1251" t="s">
        <v>89</v>
      </c>
      <c r="Y1617" s="1251">
        <v>776</v>
      </c>
      <c r="Z1617" s="1251">
        <v>2</v>
      </c>
      <c r="AA1617" s="1251" t="b">
        <v>0</v>
      </c>
    </row>
    <row r="1618" spans="1:27" ht="12">
      <c r="A1618" s="1251">
        <v>25</v>
      </c>
      <c r="B1618" s="1251">
        <v>730</v>
      </c>
      <c r="C1618" s="1251" t="s">
        <v>1750</v>
      </c>
      <c r="D1618" s="1251">
        <v>776220</v>
      </c>
      <c r="E1618" s="1251" t="s">
        <v>2136</v>
      </c>
      <c r="F1618" s="1251">
        <v>2020</v>
      </c>
      <c r="G1618" s="1252">
        <v>0</v>
      </c>
      <c r="H1618" s="1252">
        <v>0</v>
      </c>
      <c r="I1618" s="1252">
        <v>0</v>
      </c>
      <c r="J1618" s="1252">
        <v>0</v>
      </c>
      <c r="K1618" s="1252">
        <v>0</v>
      </c>
      <c r="L1618" s="1252">
        <v>-53.43</v>
      </c>
      <c r="M1618" s="1252">
        <v>-30.199999999999999</v>
      </c>
      <c r="N1618" s="1252">
        <v>-77.519999999999996</v>
      </c>
      <c r="O1618" s="1252">
        <v>-193.52000000000001</v>
      </c>
      <c r="P1618" s="1252">
        <v>-330.10000000000002</v>
      </c>
      <c r="Q1618" s="1252">
        <v>-142.06</v>
      </c>
      <c r="R1618" s="1252">
        <v>-172.12</v>
      </c>
      <c r="S1618" s="1252">
        <v>-998.94999999999993</v>
      </c>
      <c r="T1618" s="1252">
        <v>0</v>
      </c>
      <c r="U1618" s="1251" t="s">
        <v>1065</v>
      </c>
      <c r="V1618" s="1251" t="s">
        <v>397</v>
      </c>
      <c r="W1618" s="1251" t="s">
        <v>1948</v>
      </c>
      <c r="X1618" s="1251" t="s">
        <v>89</v>
      </c>
      <c r="Y1618" s="1251">
        <v>776</v>
      </c>
      <c r="Z1618" s="1251">
        <v>2</v>
      </c>
      <c r="AA1618" s="1251" t="b">
        <v>0</v>
      </c>
    </row>
    <row r="1619" spans="1:27" ht="12">
      <c r="A1619" s="1251">
        <v>25</v>
      </c>
      <c r="B1619" s="1251">
        <v>730</v>
      </c>
      <c r="C1619" s="1251" t="s">
        <v>1750</v>
      </c>
      <c r="D1619" s="1251">
        <v>776230</v>
      </c>
      <c r="E1619" s="1251" t="s">
        <v>2137</v>
      </c>
      <c r="F1619" s="1251">
        <v>2020</v>
      </c>
      <c r="G1619" s="1252">
        <v>0</v>
      </c>
      <c r="H1619" s="1252">
        <v>0</v>
      </c>
      <c r="I1619" s="1252">
        <v>0</v>
      </c>
      <c r="J1619" s="1252">
        <v>0</v>
      </c>
      <c r="K1619" s="1252">
        <v>0</v>
      </c>
      <c r="L1619" s="1252">
        <v>-20.75</v>
      </c>
      <c r="M1619" s="1252">
        <v>-11.720000000000001</v>
      </c>
      <c r="N1619" s="1252">
        <v>-30.100000000000001</v>
      </c>
      <c r="O1619" s="1252">
        <v>-75.129999999999995</v>
      </c>
      <c r="P1619" s="1252">
        <v>-128.15000000000001</v>
      </c>
      <c r="Q1619" s="1252">
        <v>-49.07</v>
      </c>
      <c r="R1619" s="1252">
        <v>-66.819999999999993</v>
      </c>
      <c r="S1619" s="1252">
        <v>-381.74000000000001</v>
      </c>
      <c r="T1619" s="1252">
        <v>0</v>
      </c>
      <c r="U1619" s="1251" t="s">
        <v>1065</v>
      </c>
      <c r="V1619" s="1251" t="s">
        <v>402</v>
      </c>
      <c r="W1619" s="1251" t="s">
        <v>402</v>
      </c>
      <c r="X1619" s="1251" t="s">
        <v>89</v>
      </c>
      <c r="Y1619" s="1251">
        <v>776</v>
      </c>
      <c r="Z1619" s="1251">
        <v>2</v>
      </c>
      <c r="AA1619" s="1251" t="b">
        <v>0</v>
      </c>
    </row>
    <row r="1620" spans="1:27" ht="12">
      <c r="A1620" s="1251">
        <v>25</v>
      </c>
      <c r="B1620" s="1251">
        <v>730</v>
      </c>
      <c r="C1620" s="1251" t="s">
        <v>1750</v>
      </c>
      <c r="D1620" s="1251">
        <v>776240</v>
      </c>
      <c r="E1620" s="1251" t="s">
        <v>2138</v>
      </c>
      <c r="F1620" s="1251">
        <v>2020</v>
      </c>
      <c r="G1620" s="1252">
        <v>0</v>
      </c>
      <c r="H1620" s="1252">
        <v>0</v>
      </c>
      <c r="I1620" s="1252">
        <v>0</v>
      </c>
      <c r="J1620" s="1252">
        <v>0</v>
      </c>
      <c r="K1620" s="1252">
        <v>0</v>
      </c>
      <c r="L1620" s="1252">
        <v>-128.72</v>
      </c>
      <c r="M1620" s="1252">
        <v>-72.739999999999995</v>
      </c>
      <c r="N1620" s="1252">
        <v>-186.74000000000001</v>
      </c>
      <c r="O1620" s="1252">
        <v>-466.17000000000002</v>
      </c>
      <c r="P1620" s="1252">
        <v>-795.16999999999996</v>
      </c>
      <c r="Q1620" s="1252">
        <v>-304.45999999999998</v>
      </c>
      <c r="R1620" s="1252">
        <v>-414.62</v>
      </c>
      <c r="S1620" s="1252">
        <v>-2368.6199999999999</v>
      </c>
      <c r="T1620" s="1252">
        <v>0</v>
      </c>
      <c r="U1620" s="1251" t="s">
        <v>1065</v>
      </c>
      <c r="V1620" s="1251" t="s">
        <v>397</v>
      </c>
      <c r="W1620" s="1251" t="s">
        <v>2015</v>
      </c>
      <c r="X1620" s="1251" t="s">
        <v>89</v>
      </c>
      <c r="Y1620" s="1251">
        <v>776</v>
      </c>
      <c r="Z1620" s="1251">
        <v>2</v>
      </c>
      <c r="AA1620" s="1251" t="b">
        <v>0</v>
      </c>
    </row>
    <row r="1621" spans="1:27" ht="12">
      <c r="A1621" s="1251">
        <v>25</v>
      </c>
      <c r="B1621" s="1251">
        <v>740</v>
      </c>
      <c r="C1621" s="1251" t="s">
        <v>1753</v>
      </c>
      <c r="D1621" s="1251">
        <v>403200</v>
      </c>
      <c r="E1621" s="1251" t="s">
        <v>2090</v>
      </c>
      <c r="F1621" s="1251">
        <v>2020</v>
      </c>
      <c r="G1621" s="1252">
        <v>5770.1700000000001</v>
      </c>
      <c r="H1621" s="1252">
        <v>5770.1700000000001</v>
      </c>
      <c r="I1621" s="1252">
        <v>5779.8400000000001</v>
      </c>
      <c r="J1621" s="1252">
        <v>5769.8100000000004</v>
      </c>
      <c r="K1621" s="1252">
        <v>5769.8100000000004</v>
      </c>
      <c r="L1621" s="1252">
        <v>5769.8100000000004</v>
      </c>
      <c r="M1621" s="1252">
        <v>5770.0699999999997</v>
      </c>
      <c r="N1621" s="1252">
        <v>5770.0699999999997</v>
      </c>
      <c r="O1621" s="1252">
        <v>5760.3999999999996</v>
      </c>
      <c r="P1621" s="1252">
        <v>6549.1000000000004</v>
      </c>
      <c r="Q1621" s="1252">
        <v>6549.1000000000004</v>
      </c>
      <c r="R1621" s="1252">
        <v>-352.92000000000002</v>
      </c>
      <c r="S1621" s="1252">
        <v>64675.43</v>
      </c>
      <c r="T1621" s="1252">
        <v>0</v>
      </c>
      <c r="U1621" s="1251" t="s">
        <v>1065</v>
      </c>
      <c r="V1621" s="1251" t="s">
        <v>88</v>
      </c>
      <c r="W1621" s="1251" t="s">
        <v>88</v>
      </c>
      <c r="X1621" s="1251" t="s">
        <v>89</v>
      </c>
      <c r="Y1621" s="1251">
        <v>403</v>
      </c>
      <c r="Z1621" s="1251">
        <v>2</v>
      </c>
      <c r="AA1621" s="1251" t="b">
        <v>0</v>
      </c>
    </row>
    <row r="1622" spans="1:27" ht="12">
      <c r="A1622" s="1251">
        <v>25</v>
      </c>
      <c r="B1622" s="1251">
        <v>740</v>
      </c>
      <c r="C1622" s="1251" t="s">
        <v>1753</v>
      </c>
      <c r="D1622" s="1251">
        <v>406000</v>
      </c>
      <c r="E1622" s="1251" t="s">
        <v>1912</v>
      </c>
      <c r="F1622" s="1251">
        <v>2020</v>
      </c>
      <c r="G1622" s="1252">
        <v>-1917.1300000000001</v>
      </c>
      <c r="H1622" s="1252">
        <v>-1917.1199999999999</v>
      </c>
      <c r="I1622" s="1252">
        <v>-1917.1199999999999</v>
      </c>
      <c r="J1622" s="1252">
        <v>-1917.1199999999999</v>
      </c>
      <c r="K1622" s="1252">
        <v>-1917.1300000000001</v>
      </c>
      <c r="L1622" s="1252">
        <v>-1917.1199999999999</v>
      </c>
      <c r="M1622" s="1252">
        <v>-1917.1199999999999</v>
      </c>
      <c r="N1622" s="1252">
        <v>-1917.1199999999999</v>
      </c>
      <c r="O1622" s="1252">
        <v>-1917.1199999999999</v>
      </c>
      <c r="P1622" s="1252">
        <v>-1917.1300000000001</v>
      </c>
      <c r="Q1622" s="1252">
        <v>-4613.5</v>
      </c>
      <c r="R1622" s="1252">
        <v>-1476.8599999999999</v>
      </c>
      <c r="S1622" s="1252">
        <v>-25261.589999999997</v>
      </c>
      <c r="T1622" s="1252">
        <v>0</v>
      </c>
      <c r="U1622" s="1251" t="s">
        <v>1065</v>
      </c>
      <c r="V1622" s="1251" t="s">
        <v>400</v>
      </c>
      <c r="W1622" s="1251" t="s">
        <v>400</v>
      </c>
      <c r="X1622" s="1251" t="s">
        <v>89</v>
      </c>
      <c r="Y1622" s="1251">
        <v>406</v>
      </c>
      <c r="Z1622" s="1251">
        <v>0</v>
      </c>
      <c r="AA1622" s="1251" t="b">
        <v>0</v>
      </c>
    </row>
    <row r="1623" spans="1:27" ht="12">
      <c r="A1623" s="1251">
        <v>25</v>
      </c>
      <c r="B1623" s="1251">
        <v>740</v>
      </c>
      <c r="C1623" s="1251" t="s">
        <v>1753</v>
      </c>
      <c r="D1623" s="1251">
        <v>408101</v>
      </c>
      <c r="E1623" s="1251" t="s">
        <v>932</v>
      </c>
      <c r="F1623" s="1251">
        <v>2020</v>
      </c>
      <c r="G1623" s="1252">
        <v>455.31999999999999</v>
      </c>
      <c r="H1623" s="1252">
        <v>441.62</v>
      </c>
      <c r="I1623" s="1252">
        <v>448.47000000000003</v>
      </c>
      <c r="J1623" s="1252">
        <v>448.47000000000003</v>
      </c>
      <c r="K1623" s="1252">
        <v>448.47000000000003</v>
      </c>
      <c r="L1623" s="1252">
        <v>448.47000000000003</v>
      </c>
      <c r="M1623" s="1252">
        <v>3919.3699999999999</v>
      </c>
      <c r="N1623" s="1252">
        <v>519.63</v>
      </c>
      <c r="O1623" s="1252">
        <v>519.63</v>
      </c>
      <c r="P1623" s="1252">
        <v>519.63</v>
      </c>
      <c r="Q1623" s="1252">
        <v>519.63</v>
      </c>
      <c r="R1623" s="1252">
        <v>519.63</v>
      </c>
      <c r="S1623" s="1252">
        <v>9208.3400000000001</v>
      </c>
      <c r="T1623" s="1252">
        <v>0</v>
      </c>
      <c r="U1623" s="1251" t="s">
        <v>1065</v>
      </c>
      <c r="V1623" s="1251" t="s">
        <v>402</v>
      </c>
      <c r="W1623" s="1251" t="s">
        <v>402</v>
      </c>
      <c r="X1623" s="1251" t="s">
        <v>89</v>
      </c>
      <c r="Y1623" s="1251">
        <v>408</v>
      </c>
      <c r="Z1623" s="1251">
        <v>1</v>
      </c>
      <c r="AA1623" s="1251" t="b">
        <v>0</v>
      </c>
    </row>
    <row r="1624" spans="1:27" ht="12">
      <c r="A1624" s="1251">
        <v>25</v>
      </c>
      <c r="B1624" s="1251">
        <v>740</v>
      </c>
      <c r="C1624" s="1251" t="s">
        <v>1753</v>
      </c>
      <c r="D1624" s="1251">
        <v>408102</v>
      </c>
      <c r="E1624" s="1251" t="s">
        <v>934</v>
      </c>
      <c r="F1624" s="1251">
        <v>2020</v>
      </c>
      <c r="G1624" s="1252">
        <v>7.4199999999999999</v>
      </c>
      <c r="H1624" s="1252">
        <v>6.4800000000000004</v>
      </c>
      <c r="I1624" s="1252">
        <v>6.4800000000000004</v>
      </c>
      <c r="J1624" s="1252">
        <v>6.4800000000000004</v>
      </c>
      <c r="K1624" s="1252">
        <v>6.4800000000000004</v>
      </c>
      <c r="L1624" s="1252">
        <v>6.4800000000000004</v>
      </c>
      <c r="M1624" s="1252">
        <v>6.4800000000000004</v>
      </c>
      <c r="N1624" s="1252">
        <v>6.4800000000000004</v>
      </c>
      <c r="O1624" s="1252">
        <v>6.4800000000000004</v>
      </c>
      <c r="P1624" s="1252">
        <v>6.4800000000000004</v>
      </c>
      <c r="Q1624" s="1252">
        <v>6.4800000000000004</v>
      </c>
      <c r="R1624" s="1252">
        <v>6.4800000000000004</v>
      </c>
      <c r="S1624" s="1252">
        <v>78.700000000000031</v>
      </c>
      <c r="T1624" s="1252">
        <v>0</v>
      </c>
      <c r="U1624" s="1251" t="s">
        <v>1065</v>
      </c>
      <c r="V1624" s="1251" t="s">
        <v>402</v>
      </c>
      <c r="W1624" s="1251" t="s">
        <v>402</v>
      </c>
      <c r="X1624" s="1251" t="s">
        <v>89</v>
      </c>
      <c r="Y1624" s="1251">
        <v>408</v>
      </c>
      <c r="Z1624" s="1251">
        <v>1</v>
      </c>
      <c r="AA1624" s="1251" t="b">
        <v>0</v>
      </c>
    </row>
    <row r="1625" spans="1:27" ht="12">
      <c r="A1625" s="1251">
        <v>25</v>
      </c>
      <c r="B1625" s="1251">
        <v>740</v>
      </c>
      <c r="C1625" s="1251" t="s">
        <v>1753</v>
      </c>
      <c r="D1625" s="1251">
        <v>408121</v>
      </c>
      <c r="E1625" s="1251" t="s">
        <v>1914</v>
      </c>
      <c r="F1625" s="1251">
        <v>2020</v>
      </c>
      <c r="G1625" s="1252">
        <v>193.80000000000001</v>
      </c>
      <c r="H1625" s="1252">
        <v>242.66999999999999</v>
      </c>
      <c r="I1625" s="1252">
        <v>325.10000000000002</v>
      </c>
      <c r="J1625" s="1252">
        <v>229.59999999999999</v>
      </c>
      <c r="K1625" s="1252">
        <v>342.44999999999999</v>
      </c>
      <c r="L1625" s="1252">
        <v>248.38999999999999</v>
      </c>
      <c r="M1625" s="1252">
        <v>179.34999999999999</v>
      </c>
      <c r="N1625" s="1252">
        <v>228.5</v>
      </c>
      <c r="O1625" s="1252">
        <v>21.609999999999999</v>
      </c>
      <c r="P1625" s="1252">
        <v>0</v>
      </c>
      <c r="Q1625" s="1252">
        <v>0</v>
      </c>
      <c r="R1625" s="1252">
        <v>0</v>
      </c>
      <c r="S1625" s="1252">
        <v>2011.47</v>
      </c>
      <c r="T1625" s="1252">
        <v>0</v>
      </c>
      <c r="U1625" s="1251" t="s">
        <v>1065</v>
      </c>
      <c r="V1625" s="1251" t="s">
        <v>402</v>
      </c>
      <c r="W1625" s="1251" t="s">
        <v>402</v>
      </c>
      <c r="X1625" s="1251" t="s">
        <v>89</v>
      </c>
      <c r="Y1625" s="1251">
        <v>408</v>
      </c>
      <c r="Z1625" s="1251">
        <v>1</v>
      </c>
      <c r="AA1625" s="1251" t="b">
        <v>0</v>
      </c>
    </row>
    <row r="1626" spans="1:27" ht="12">
      <c r="A1626" s="1251">
        <v>25</v>
      </c>
      <c r="B1626" s="1251">
        <v>740</v>
      </c>
      <c r="C1626" s="1251" t="s">
        <v>1753</v>
      </c>
      <c r="D1626" s="1251">
        <v>408122</v>
      </c>
      <c r="E1626" s="1251" t="s">
        <v>2091</v>
      </c>
      <c r="F1626" s="1251">
        <v>2020</v>
      </c>
      <c r="G1626" s="1252">
        <v>7.7599999999999998</v>
      </c>
      <c r="H1626" s="1252">
        <v>1.21</v>
      </c>
      <c r="I1626" s="1252">
        <v>0.31</v>
      </c>
      <c r="J1626" s="1252">
        <v>0</v>
      </c>
      <c r="K1626" s="1252">
        <v>0</v>
      </c>
      <c r="L1626" s="1252">
        <v>0</v>
      </c>
      <c r="M1626" s="1252">
        <v>0</v>
      </c>
      <c r="N1626" s="1252">
        <v>0</v>
      </c>
      <c r="O1626" s="1252">
        <v>0</v>
      </c>
      <c r="P1626" s="1252">
        <v>0</v>
      </c>
      <c r="Q1626" s="1252">
        <v>0</v>
      </c>
      <c r="R1626" s="1252">
        <v>0</v>
      </c>
      <c r="S1626" s="1252">
        <v>9.2799999999999994</v>
      </c>
      <c r="T1626" s="1252">
        <v>0</v>
      </c>
      <c r="U1626" s="1251" t="s">
        <v>1065</v>
      </c>
      <c r="V1626" s="1251" t="s">
        <v>402</v>
      </c>
      <c r="W1626" s="1251" t="s">
        <v>402</v>
      </c>
      <c r="X1626" s="1251" t="s">
        <v>89</v>
      </c>
      <c r="Y1626" s="1251">
        <v>408</v>
      </c>
      <c r="Z1626" s="1251">
        <v>1</v>
      </c>
      <c r="AA1626" s="1251" t="b">
        <v>0</v>
      </c>
    </row>
    <row r="1627" spans="1:27" ht="12">
      <c r="A1627" s="1251">
        <v>25</v>
      </c>
      <c r="B1627" s="1251">
        <v>740</v>
      </c>
      <c r="C1627" s="1251" t="s">
        <v>1753</v>
      </c>
      <c r="D1627" s="1251">
        <v>408123</v>
      </c>
      <c r="E1627" s="1251" t="s">
        <v>2092</v>
      </c>
      <c r="F1627" s="1251">
        <v>2020</v>
      </c>
      <c r="G1627" s="1252">
        <v>21.5</v>
      </c>
      <c r="H1627" s="1252">
        <v>27.079999999999998</v>
      </c>
      <c r="I1627" s="1252">
        <v>34.18</v>
      </c>
      <c r="J1627" s="1252">
        <v>20.600000000000001</v>
      </c>
      <c r="K1627" s="1252">
        <v>25.16</v>
      </c>
      <c r="L1627" s="1252">
        <v>7</v>
      </c>
      <c r="M1627" s="1252">
        <v>-3.79</v>
      </c>
      <c r="N1627" s="1252">
        <v>2.7000000000000002</v>
      </c>
      <c r="O1627" s="1252">
        <v>0.20000000000000001</v>
      </c>
      <c r="P1627" s="1252">
        <v>0</v>
      </c>
      <c r="Q1627" s="1252">
        <v>0</v>
      </c>
      <c r="R1627" s="1252">
        <v>0</v>
      </c>
      <c r="S1627" s="1252">
        <v>134.62999999999997</v>
      </c>
      <c r="T1627" s="1252">
        <v>0</v>
      </c>
      <c r="U1627" s="1251" t="s">
        <v>1065</v>
      </c>
      <c r="V1627" s="1251" t="s">
        <v>402</v>
      </c>
      <c r="W1627" s="1251" t="s">
        <v>402</v>
      </c>
      <c r="X1627" s="1251" t="s">
        <v>89</v>
      </c>
      <c r="Y1627" s="1251">
        <v>408</v>
      </c>
      <c r="Z1627" s="1251">
        <v>1</v>
      </c>
      <c r="AA1627" s="1251" t="b">
        <v>0</v>
      </c>
    </row>
    <row r="1628" spans="1:27" ht="12">
      <c r="A1628" s="1251">
        <v>25</v>
      </c>
      <c r="B1628" s="1251">
        <v>740</v>
      </c>
      <c r="C1628" s="1251" t="s">
        <v>1753</v>
      </c>
      <c r="D1628" s="1251">
        <v>408132</v>
      </c>
      <c r="E1628" s="1251" t="s">
        <v>1002</v>
      </c>
      <c r="F1628" s="1251">
        <v>2020</v>
      </c>
      <c r="G1628" s="1252">
        <v>0</v>
      </c>
      <c r="H1628" s="1252">
        <v>0</v>
      </c>
      <c r="I1628" s="1252">
        <v>0</v>
      </c>
      <c r="J1628" s="1252">
        <v>0</v>
      </c>
      <c r="K1628" s="1252">
        <v>0</v>
      </c>
      <c r="L1628" s="1252">
        <v>0</v>
      </c>
      <c r="M1628" s="1252">
        <v>0</v>
      </c>
      <c r="N1628" s="1252">
        <v>1370</v>
      </c>
      <c r="O1628" s="1252">
        <v>0</v>
      </c>
      <c r="P1628" s="1252">
        <v>0</v>
      </c>
      <c r="Q1628" s="1252">
        <v>0</v>
      </c>
      <c r="R1628" s="1252">
        <v>0</v>
      </c>
      <c r="S1628" s="1252">
        <v>1370</v>
      </c>
      <c r="T1628" s="1252">
        <v>0</v>
      </c>
      <c r="U1628" s="1251" t="s">
        <v>1065</v>
      </c>
      <c r="V1628" s="1251" t="s">
        <v>402</v>
      </c>
      <c r="W1628" s="1251" t="s">
        <v>402</v>
      </c>
      <c r="X1628" s="1251" t="s">
        <v>89</v>
      </c>
      <c r="Y1628" s="1251">
        <v>408</v>
      </c>
      <c r="Z1628" s="1251">
        <v>1</v>
      </c>
      <c r="AA1628" s="1251" t="b">
        <v>0</v>
      </c>
    </row>
    <row r="1629" spans="1:27" ht="12">
      <c r="A1629" s="1251">
        <v>25</v>
      </c>
      <c r="B1629" s="1251">
        <v>740</v>
      </c>
      <c r="C1629" s="1251" t="s">
        <v>1753</v>
      </c>
      <c r="D1629" s="1251">
        <v>408203</v>
      </c>
      <c r="E1629" s="1251" t="s">
        <v>2093</v>
      </c>
      <c r="F1629" s="1251">
        <v>2020</v>
      </c>
      <c r="G1629" s="1252">
        <v>121</v>
      </c>
      <c r="H1629" s="1252">
        <v>225</v>
      </c>
      <c r="I1629" s="1252">
        <v>174</v>
      </c>
      <c r="J1629" s="1252">
        <v>166</v>
      </c>
      <c r="K1629" s="1252">
        <v>176</v>
      </c>
      <c r="L1629" s="1252">
        <v>162</v>
      </c>
      <c r="M1629" s="1252">
        <v>174</v>
      </c>
      <c r="N1629" s="1252">
        <v>170</v>
      </c>
      <c r="O1629" s="1252">
        <v>160</v>
      </c>
      <c r="P1629" s="1252">
        <v>182</v>
      </c>
      <c r="Q1629" s="1252">
        <v>182</v>
      </c>
      <c r="R1629" s="1252">
        <v>146</v>
      </c>
      <c r="S1629" s="1252">
        <v>2038</v>
      </c>
      <c r="T1629" s="1252">
        <v>0</v>
      </c>
      <c r="U1629" s="1251" t="s">
        <v>1065</v>
      </c>
      <c r="V1629" s="1251" t="s">
        <v>402</v>
      </c>
      <c r="W1629" s="1251" t="s">
        <v>402</v>
      </c>
      <c r="X1629" s="1251" t="s">
        <v>89</v>
      </c>
      <c r="Y1629" s="1251">
        <v>408</v>
      </c>
      <c r="Z1629" s="1251">
        <v>2</v>
      </c>
      <c r="AA1629" s="1251" t="b">
        <v>0</v>
      </c>
    </row>
    <row r="1630" spans="1:27" ht="12">
      <c r="A1630" s="1251">
        <v>25</v>
      </c>
      <c r="B1630" s="1251">
        <v>740</v>
      </c>
      <c r="C1630" s="1251" t="s">
        <v>1753</v>
      </c>
      <c r="D1630" s="1251">
        <v>408205</v>
      </c>
      <c r="E1630" s="1251" t="s">
        <v>2094</v>
      </c>
      <c r="F1630" s="1251">
        <v>2020</v>
      </c>
      <c r="G1630" s="1252">
        <v>328</v>
      </c>
      <c r="H1630" s="1252">
        <v>597</v>
      </c>
      <c r="I1630" s="1252">
        <v>465</v>
      </c>
      <c r="J1630" s="1252">
        <v>445</v>
      </c>
      <c r="K1630" s="1252">
        <v>471</v>
      </c>
      <c r="L1630" s="1252">
        <v>435</v>
      </c>
      <c r="M1630" s="1252">
        <v>469</v>
      </c>
      <c r="N1630" s="1252">
        <v>457</v>
      </c>
      <c r="O1630" s="1252">
        <v>430</v>
      </c>
      <c r="P1630" s="1252">
        <v>488</v>
      </c>
      <c r="Q1630" s="1252">
        <v>488</v>
      </c>
      <c r="R1630" s="1252">
        <v>436</v>
      </c>
      <c r="S1630" s="1252">
        <v>5509</v>
      </c>
      <c r="T1630" s="1252">
        <v>0</v>
      </c>
      <c r="U1630" s="1251" t="s">
        <v>1065</v>
      </c>
      <c r="V1630" s="1251" t="s">
        <v>402</v>
      </c>
      <c r="W1630" s="1251" t="s">
        <v>402</v>
      </c>
      <c r="X1630" s="1251" t="s">
        <v>89</v>
      </c>
      <c r="Y1630" s="1251">
        <v>408</v>
      </c>
      <c r="Z1630" s="1251">
        <v>2</v>
      </c>
      <c r="AA1630" s="1251" t="b">
        <v>0</v>
      </c>
    </row>
    <row r="1631" spans="1:27" ht="12">
      <c r="A1631" s="1251">
        <v>25</v>
      </c>
      <c r="B1631" s="1251">
        <v>740</v>
      </c>
      <c r="C1631" s="1251" t="s">
        <v>1753</v>
      </c>
      <c r="D1631" s="1251">
        <v>408206</v>
      </c>
      <c r="E1631" s="1251" t="s">
        <v>1321</v>
      </c>
      <c r="F1631" s="1251">
        <v>2020</v>
      </c>
      <c r="G1631" s="1252">
        <v>642</v>
      </c>
      <c r="H1631" s="1252">
        <v>1207</v>
      </c>
      <c r="I1631" s="1252">
        <v>929</v>
      </c>
      <c r="J1631" s="1252">
        <v>889</v>
      </c>
      <c r="K1631" s="1252">
        <v>943</v>
      </c>
      <c r="L1631" s="1252">
        <v>870</v>
      </c>
      <c r="M1631" s="1252">
        <v>939</v>
      </c>
      <c r="N1631" s="1252">
        <v>913</v>
      </c>
      <c r="O1631" s="1252">
        <v>859</v>
      </c>
      <c r="P1631" s="1252">
        <v>976</v>
      </c>
      <c r="Q1631" s="1252">
        <v>976</v>
      </c>
      <c r="R1631" s="1252">
        <v>635</v>
      </c>
      <c r="S1631" s="1252">
        <v>10778</v>
      </c>
      <c r="T1631" s="1252">
        <v>0</v>
      </c>
      <c r="U1631" s="1251" t="s">
        <v>1065</v>
      </c>
      <c r="V1631" s="1251" t="s">
        <v>402</v>
      </c>
      <c r="W1631" s="1251" t="s">
        <v>402</v>
      </c>
      <c r="X1631" s="1251" t="s">
        <v>89</v>
      </c>
      <c r="Y1631" s="1251">
        <v>408</v>
      </c>
      <c r="Z1631" s="1251">
        <v>2</v>
      </c>
      <c r="AA1631" s="1251" t="b">
        <v>0</v>
      </c>
    </row>
    <row r="1632" spans="1:27" ht="12">
      <c r="A1632" s="1251">
        <v>25</v>
      </c>
      <c r="B1632" s="1251">
        <v>740</v>
      </c>
      <c r="C1632" s="1251" t="s">
        <v>1753</v>
      </c>
      <c r="D1632" s="1251">
        <v>420001</v>
      </c>
      <c r="E1632" s="1251" t="s">
        <v>1915</v>
      </c>
      <c r="F1632" s="1251">
        <v>2020</v>
      </c>
      <c r="G1632" s="1252">
        <v>-4.3799999999999999</v>
      </c>
      <c r="H1632" s="1252">
        <v>-8.7899999999999991</v>
      </c>
      <c r="I1632" s="1252">
        <v>-20.030000000000001</v>
      </c>
      <c r="J1632" s="1252">
        <v>-34.710000000000001</v>
      </c>
      <c r="K1632" s="1252">
        <v>-38.829999999999998</v>
      </c>
      <c r="L1632" s="1252">
        <v>-40.140000000000001</v>
      </c>
      <c r="M1632" s="1252">
        <v>-44.170000000000002</v>
      </c>
      <c r="N1632" s="1252">
        <v>-48.229999999999997</v>
      </c>
      <c r="O1632" s="1252">
        <v>-25.780000000000001</v>
      </c>
      <c r="P1632" s="1252">
        <v>0</v>
      </c>
      <c r="Q1632" s="1252">
        <v>-14.58</v>
      </c>
      <c r="R1632" s="1252">
        <v>-14.619999999999999</v>
      </c>
      <c r="S1632" s="1252">
        <v>-294.25999999999999</v>
      </c>
      <c r="T1632" s="1252">
        <v>0</v>
      </c>
      <c r="U1632" s="1251" t="s">
        <v>1065</v>
      </c>
      <c r="V1632" s="1251" t="s">
        <v>1916</v>
      </c>
      <c r="W1632" s="1251" t="s">
        <v>416</v>
      </c>
      <c r="X1632" s="1251" t="s">
        <v>89</v>
      </c>
      <c r="Y1632" s="1251">
        <v>420</v>
      </c>
      <c r="Z1632" s="1251">
        <v>0</v>
      </c>
      <c r="AA1632" s="1251" t="b">
        <v>0</v>
      </c>
    </row>
    <row r="1633" spans="1:27" ht="12">
      <c r="A1633" s="1251">
        <v>25</v>
      </c>
      <c r="B1633" s="1251">
        <v>740</v>
      </c>
      <c r="C1633" s="1251" t="s">
        <v>1753</v>
      </c>
      <c r="D1633" s="1251">
        <v>420002</v>
      </c>
      <c r="E1633" s="1251" t="s">
        <v>1917</v>
      </c>
      <c r="F1633" s="1251">
        <v>2020</v>
      </c>
      <c r="G1633" s="1252">
        <v>-12.890000000000001</v>
      </c>
      <c r="H1633" s="1252">
        <v>-25.84</v>
      </c>
      <c r="I1633" s="1252">
        <v>-58.899999999999999</v>
      </c>
      <c r="J1633" s="1252">
        <v>-102.06</v>
      </c>
      <c r="K1633" s="1252">
        <v>-114.19</v>
      </c>
      <c r="L1633" s="1252">
        <v>-118.04000000000001</v>
      </c>
      <c r="M1633" s="1252">
        <v>-129.88999999999999</v>
      </c>
      <c r="N1633" s="1252">
        <v>-141.81</v>
      </c>
      <c r="O1633" s="1252">
        <v>-75.799999999999997</v>
      </c>
      <c r="P1633" s="1252">
        <v>0</v>
      </c>
      <c r="Q1633" s="1252">
        <v>-42.869999999999997</v>
      </c>
      <c r="R1633" s="1252">
        <v>-43</v>
      </c>
      <c r="S1633" s="1252">
        <v>-865.28999999999985</v>
      </c>
      <c r="T1633" s="1252">
        <v>0</v>
      </c>
      <c r="U1633" s="1251" t="s">
        <v>1065</v>
      </c>
      <c r="V1633" s="1251" t="s">
        <v>1916</v>
      </c>
      <c r="W1633" s="1251" t="s">
        <v>416</v>
      </c>
      <c r="X1633" s="1251" t="s">
        <v>89</v>
      </c>
      <c r="Y1633" s="1251">
        <v>420</v>
      </c>
      <c r="Z1633" s="1251">
        <v>0</v>
      </c>
      <c r="AA1633" s="1251" t="b">
        <v>0</v>
      </c>
    </row>
    <row r="1634" spans="1:27" ht="12">
      <c r="A1634" s="1251">
        <v>25</v>
      </c>
      <c r="B1634" s="1251">
        <v>740</v>
      </c>
      <c r="C1634" s="1251" t="s">
        <v>1753</v>
      </c>
      <c r="D1634" s="1251">
        <v>521100</v>
      </c>
      <c r="E1634" s="1251" t="s">
        <v>2095</v>
      </c>
      <c r="F1634" s="1251">
        <v>2020</v>
      </c>
      <c r="G1634" s="1252">
        <v>-12742.889999999999</v>
      </c>
      <c r="H1634" s="1252">
        <v>-11921.450000000001</v>
      </c>
      <c r="I1634" s="1252">
        <v>-12742.889999999999</v>
      </c>
      <c r="J1634" s="1252">
        <v>-12330.66</v>
      </c>
      <c r="K1634" s="1252">
        <v>-12742.889999999999</v>
      </c>
      <c r="L1634" s="1252">
        <v>-11921.450000000001</v>
      </c>
      <c r="M1634" s="1252">
        <v>-12768.6</v>
      </c>
      <c r="N1634" s="1252">
        <v>-12742.889999999999</v>
      </c>
      <c r="O1634" s="1252">
        <v>-10290.67</v>
      </c>
      <c r="P1634" s="1252">
        <v>-12742.889999999999</v>
      </c>
      <c r="Q1634" s="1252">
        <v>-12332.17</v>
      </c>
      <c r="R1634" s="1252">
        <v>-12330.66</v>
      </c>
      <c r="S1634" s="1252">
        <v>-147610.11000000002</v>
      </c>
      <c r="T1634" s="1252">
        <v>0</v>
      </c>
      <c r="U1634" s="1251" t="s">
        <v>1065</v>
      </c>
      <c r="V1634" s="1251" t="s">
        <v>1286</v>
      </c>
      <c r="W1634" s="1251" t="s">
        <v>2096</v>
      </c>
      <c r="X1634" s="1251" t="s">
        <v>89</v>
      </c>
      <c r="Y1634" s="1251">
        <v>521</v>
      </c>
      <c r="Z1634" s="1251">
        <v>1</v>
      </c>
      <c r="AA1634" s="1251" t="b">
        <v>0</v>
      </c>
    </row>
    <row r="1635" spans="1:27" ht="12">
      <c r="A1635" s="1251">
        <v>25</v>
      </c>
      <c r="B1635" s="1251">
        <v>740</v>
      </c>
      <c r="C1635" s="1251" t="s">
        <v>1753</v>
      </c>
      <c r="D1635" s="1251">
        <v>521200</v>
      </c>
      <c r="E1635" s="1251" t="s">
        <v>2097</v>
      </c>
      <c r="F1635" s="1251">
        <v>2020</v>
      </c>
      <c r="G1635" s="1252">
        <v>-421.94</v>
      </c>
      <c r="H1635" s="1252">
        <v>-394.73000000000002</v>
      </c>
      <c r="I1635" s="1252">
        <v>-421.94</v>
      </c>
      <c r="J1635" s="1252">
        <v>-408.32999999999998</v>
      </c>
      <c r="K1635" s="1252">
        <v>-421.94999999999999</v>
      </c>
      <c r="L1635" s="1252">
        <v>-394.72000000000003</v>
      </c>
      <c r="M1635" s="1252">
        <v>-421.94999999999999</v>
      </c>
      <c r="N1635" s="1252">
        <v>-421.94</v>
      </c>
      <c r="O1635" s="1252">
        <v>-340.27999999999997</v>
      </c>
      <c r="P1635" s="1252">
        <v>-421.94</v>
      </c>
      <c r="Q1635" s="1252">
        <v>-408.33999999999997</v>
      </c>
      <c r="R1635" s="1252">
        <v>-408.32999999999998</v>
      </c>
      <c r="S1635" s="1252">
        <v>-4886.3899999999994</v>
      </c>
      <c r="T1635" s="1252">
        <v>0</v>
      </c>
      <c r="U1635" s="1251" t="s">
        <v>1065</v>
      </c>
      <c r="V1635" s="1251" t="s">
        <v>1286</v>
      </c>
      <c r="W1635" s="1251" t="s">
        <v>2096</v>
      </c>
      <c r="X1635" s="1251" t="s">
        <v>89</v>
      </c>
      <c r="Y1635" s="1251">
        <v>521</v>
      </c>
      <c r="Z1635" s="1251">
        <v>2</v>
      </c>
      <c r="AA1635" s="1251" t="b">
        <v>0</v>
      </c>
    </row>
    <row r="1636" spans="1:27" ht="12">
      <c r="A1636" s="1251">
        <v>25</v>
      </c>
      <c r="B1636" s="1251">
        <v>740</v>
      </c>
      <c r="C1636" s="1251" t="s">
        <v>1753</v>
      </c>
      <c r="D1636" s="1251">
        <v>701110</v>
      </c>
      <c r="E1636" s="1251" t="s">
        <v>2141</v>
      </c>
      <c r="F1636" s="1251">
        <v>2020</v>
      </c>
      <c r="G1636" s="1252">
        <v>2172.7199999999998</v>
      </c>
      <c r="H1636" s="1252">
        <v>1843.52</v>
      </c>
      <c r="I1636" s="1252">
        <v>2896.96</v>
      </c>
      <c r="J1636" s="1252">
        <v>2600.6799999999998</v>
      </c>
      <c r="K1636" s="1252">
        <v>3723.1999999999998</v>
      </c>
      <c r="L1636" s="1252">
        <v>2823.1999999999998</v>
      </c>
      <c r="M1636" s="1252">
        <v>1976.24</v>
      </c>
      <c r="N1636" s="1252">
        <v>2187.98</v>
      </c>
      <c r="O1636" s="1252">
        <v>105.87</v>
      </c>
      <c r="P1636" s="1252">
        <v>0</v>
      </c>
      <c r="Q1636" s="1252">
        <v>0</v>
      </c>
      <c r="R1636" s="1252">
        <v>0</v>
      </c>
      <c r="S1636" s="1252">
        <v>20330.369999999999</v>
      </c>
      <c r="T1636" s="1252">
        <v>0</v>
      </c>
      <c r="U1636" s="1251" t="s">
        <v>1065</v>
      </c>
      <c r="V1636" s="1251" t="s">
        <v>397</v>
      </c>
      <c r="W1636" s="1251" t="s">
        <v>1931</v>
      </c>
      <c r="X1636" s="1251" t="s">
        <v>89</v>
      </c>
      <c r="Y1636" s="1251">
        <v>701</v>
      </c>
      <c r="Z1636" s="1251">
        <v>1</v>
      </c>
      <c r="AA1636" s="1251" t="b">
        <v>0</v>
      </c>
    </row>
    <row r="1637" spans="1:27" ht="12">
      <c r="A1637" s="1251">
        <v>25</v>
      </c>
      <c r="B1637" s="1251">
        <v>740</v>
      </c>
      <c r="C1637" s="1251" t="s">
        <v>1753</v>
      </c>
      <c r="D1637" s="1251">
        <v>701119</v>
      </c>
      <c r="E1637" s="1251" t="s">
        <v>2142</v>
      </c>
      <c r="F1637" s="1251">
        <v>2020</v>
      </c>
      <c r="G1637" s="1252">
        <v>0</v>
      </c>
      <c r="H1637" s="1252">
        <v>272.01999999999998</v>
      </c>
      <c r="I1637" s="1252">
        <v>0</v>
      </c>
      <c r="J1637" s="1252">
        <v>0</v>
      </c>
      <c r="K1637" s="1252">
        <v>0</v>
      </c>
      <c r="L1637" s="1252">
        <v>0</v>
      </c>
      <c r="M1637" s="1252">
        <v>0</v>
      </c>
      <c r="N1637" s="1252">
        <v>308.80000000000001</v>
      </c>
      <c r="O1637" s="1252">
        <v>0</v>
      </c>
      <c r="P1637" s="1252">
        <v>0</v>
      </c>
      <c r="Q1637" s="1252">
        <v>0</v>
      </c>
      <c r="R1637" s="1252">
        <v>0</v>
      </c>
      <c r="S1637" s="1252">
        <v>580.81999999999994</v>
      </c>
      <c r="T1637" s="1252">
        <v>0</v>
      </c>
      <c r="U1637" s="1251" t="s">
        <v>1065</v>
      </c>
      <c r="V1637" s="1251" t="s">
        <v>397</v>
      </c>
      <c r="W1637" s="1251" t="s">
        <v>1933</v>
      </c>
      <c r="X1637" s="1251" t="s">
        <v>89</v>
      </c>
      <c r="Y1637" s="1251">
        <v>701</v>
      </c>
      <c r="Z1637" s="1251">
        <v>1</v>
      </c>
      <c r="AA1637" s="1251" t="b">
        <v>0</v>
      </c>
    </row>
    <row r="1638" spans="1:27" ht="12">
      <c r="A1638" s="1251">
        <v>25</v>
      </c>
      <c r="B1638" s="1251">
        <v>740</v>
      </c>
      <c r="C1638" s="1251" t="s">
        <v>1753</v>
      </c>
      <c r="D1638" s="1251">
        <v>701810</v>
      </c>
      <c r="E1638" s="1251" t="s">
        <v>2098</v>
      </c>
      <c r="F1638" s="1251">
        <v>2020</v>
      </c>
      <c r="G1638" s="1252">
        <v>120</v>
      </c>
      <c r="H1638" s="1252">
        <v>148</v>
      </c>
      <c r="I1638" s="1252">
        <v>148</v>
      </c>
      <c r="J1638" s="1252">
        <v>153</v>
      </c>
      <c r="K1638" s="1252">
        <v>152</v>
      </c>
      <c r="L1638" s="1252">
        <v>152</v>
      </c>
      <c r="M1638" s="1252">
        <v>162</v>
      </c>
      <c r="N1638" s="1252">
        <v>162</v>
      </c>
      <c r="O1638" s="1252">
        <v>147</v>
      </c>
      <c r="P1638" s="1252">
        <v>0</v>
      </c>
      <c r="Q1638" s="1252">
        <v>0</v>
      </c>
      <c r="R1638" s="1252">
        <v>0</v>
      </c>
      <c r="S1638" s="1252">
        <v>1344</v>
      </c>
      <c r="T1638" s="1252">
        <v>0</v>
      </c>
      <c r="U1638" s="1251" t="s">
        <v>1065</v>
      </c>
      <c r="V1638" s="1251" t="s">
        <v>397</v>
      </c>
      <c r="W1638" s="1251" t="s">
        <v>1931</v>
      </c>
      <c r="X1638" s="1251" t="s">
        <v>89</v>
      </c>
      <c r="Y1638" s="1251">
        <v>701</v>
      </c>
      <c r="Z1638" s="1251">
        <v>8</v>
      </c>
      <c r="AA1638" s="1251" t="b">
        <v>0</v>
      </c>
    </row>
    <row r="1639" spans="1:27" ht="12">
      <c r="A1639" s="1251">
        <v>25</v>
      </c>
      <c r="B1639" s="1251">
        <v>740</v>
      </c>
      <c r="C1639" s="1251" t="s">
        <v>1753</v>
      </c>
      <c r="D1639" s="1251">
        <v>704810</v>
      </c>
      <c r="E1639" s="1251" t="s">
        <v>2099</v>
      </c>
      <c r="F1639" s="1251">
        <v>2020</v>
      </c>
      <c r="G1639" s="1252">
        <v>498.97000000000003</v>
      </c>
      <c r="H1639" s="1252">
        <v>604.97000000000003</v>
      </c>
      <c r="I1639" s="1252">
        <v>671.83000000000004</v>
      </c>
      <c r="J1639" s="1252">
        <v>563.98000000000002</v>
      </c>
      <c r="K1639" s="1252">
        <v>766.04999999999995</v>
      </c>
      <c r="L1639" s="1252">
        <v>563.63</v>
      </c>
      <c r="M1639" s="1252">
        <v>376.30000000000001</v>
      </c>
      <c r="N1639" s="1252">
        <v>520.85000000000002</v>
      </c>
      <c r="O1639" s="1252">
        <v>45.810000000000002</v>
      </c>
      <c r="P1639" s="1252">
        <v>0</v>
      </c>
      <c r="Q1639" s="1252">
        <v>0</v>
      </c>
      <c r="R1639" s="1252">
        <v>0</v>
      </c>
      <c r="S1639" s="1252">
        <v>4612.3900000000012</v>
      </c>
      <c r="T1639" s="1252">
        <v>0</v>
      </c>
      <c r="U1639" s="1251" t="s">
        <v>1065</v>
      </c>
      <c r="V1639" s="1251" t="s">
        <v>397</v>
      </c>
      <c r="W1639" s="1251" t="s">
        <v>1948</v>
      </c>
      <c r="X1639" s="1251" t="s">
        <v>89</v>
      </c>
      <c r="Y1639" s="1251">
        <v>704</v>
      </c>
      <c r="Z1639" s="1251">
        <v>8</v>
      </c>
      <c r="AA1639" s="1251" t="b">
        <v>0</v>
      </c>
    </row>
    <row r="1640" spans="1:27" ht="12">
      <c r="A1640" s="1251">
        <v>25</v>
      </c>
      <c r="B1640" s="1251">
        <v>740</v>
      </c>
      <c r="C1640" s="1251" t="s">
        <v>1753</v>
      </c>
      <c r="D1640" s="1251">
        <v>704813</v>
      </c>
      <c r="E1640" s="1251" t="s">
        <v>2100</v>
      </c>
      <c r="F1640" s="1251">
        <v>2020</v>
      </c>
      <c r="G1640" s="1252">
        <v>30.370000000000001</v>
      </c>
      <c r="H1640" s="1252">
        <v>38.689999999999998</v>
      </c>
      <c r="I1640" s="1252">
        <v>42.090000000000003</v>
      </c>
      <c r="J1640" s="1252">
        <v>34.659999999999997</v>
      </c>
      <c r="K1640" s="1252">
        <v>48.210000000000001</v>
      </c>
      <c r="L1640" s="1252">
        <v>35.75</v>
      </c>
      <c r="M1640" s="1252">
        <v>24.030000000000001</v>
      </c>
      <c r="N1640" s="1252">
        <v>32.229999999999997</v>
      </c>
      <c r="O1640" s="1252">
        <v>3.2000000000000002</v>
      </c>
      <c r="P1640" s="1252">
        <v>0</v>
      </c>
      <c r="Q1640" s="1252">
        <v>0</v>
      </c>
      <c r="R1640" s="1252">
        <v>0</v>
      </c>
      <c r="S1640" s="1252">
        <v>289.23000000000002</v>
      </c>
      <c r="T1640" s="1252">
        <v>0</v>
      </c>
      <c r="U1640" s="1251" t="s">
        <v>1065</v>
      </c>
      <c r="V1640" s="1251" t="s">
        <v>397</v>
      </c>
      <c r="W1640" s="1251" t="s">
        <v>1948</v>
      </c>
      <c r="X1640" s="1251" t="s">
        <v>89</v>
      </c>
      <c r="Y1640" s="1251">
        <v>704</v>
      </c>
      <c r="Z1640" s="1251">
        <v>8</v>
      </c>
      <c r="AA1640" s="1251" t="b">
        <v>0</v>
      </c>
    </row>
    <row r="1641" spans="1:27" ht="12">
      <c r="A1641" s="1251">
        <v>25</v>
      </c>
      <c r="B1641" s="1251">
        <v>740</v>
      </c>
      <c r="C1641" s="1251" t="s">
        <v>1753</v>
      </c>
      <c r="D1641" s="1251">
        <v>704837</v>
      </c>
      <c r="E1641" s="1251" t="s">
        <v>2101</v>
      </c>
      <c r="F1641" s="1251">
        <v>2020</v>
      </c>
      <c r="G1641" s="1252">
        <v>153.78</v>
      </c>
      <c r="H1641" s="1252">
        <v>188.97</v>
      </c>
      <c r="I1641" s="1252">
        <v>25.829999999999998</v>
      </c>
      <c r="J1641" s="1252">
        <v>181.00999999999999</v>
      </c>
      <c r="K1641" s="1252">
        <v>317.85000000000002</v>
      </c>
      <c r="L1641" s="1252">
        <v>192.59</v>
      </c>
      <c r="M1641" s="1252">
        <v>131.19</v>
      </c>
      <c r="N1641" s="1252">
        <v>183.93000000000001</v>
      </c>
      <c r="O1641" s="1252">
        <v>16.09</v>
      </c>
      <c r="P1641" s="1252">
        <v>0</v>
      </c>
      <c r="Q1641" s="1252">
        <v>0</v>
      </c>
      <c r="R1641" s="1252">
        <v>0</v>
      </c>
      <c r="S1641" s="1252">
        <v>1391.24</v>
      </c>
      <c r="T1641" s="1252">
        <v>0</v>
      </c>
      <c r="U1641" s="1251" t="s">
        <v>1065</v>
      </c>
      <c r="V1641" s="1251" t="s">
        <v>397</v>
      </c>
      <c r="W1641" s="1251" t="s">
        <v>1948</v>
      </c>
      <c r="X1641" s="1251" t="s">
        <v>89</v>
      </c>
      <c r="Y1641" s="1251">
        <v>704</v>
      </c>
      <c r="Z1641" s="1251">
        <v>8</v>
      </c>
      <c r="AA1641" s="1251" t="b">
        <v>0</v>
      </c>
    </row>
    <row r="1642" spans="1:27" ht="12">
      <c r="A1642" s="1251">
        <v>25</v>
      </c>
      <c r="B1642" s="1251">
        <v>740</v>
      </c>
      <c r="C1642" s="1251" t="s">
        <v>1753</v>
      </c>
      <c r="D1642" s="1251">
        <v>704838</v>
      </c>
      <c r="E1642" s="1251" t="s">
        <v>2102</v>
      </c>
      <c r="F1642" s="1251">
        <v>2020</v>
      </c>
      <c r="G1642" s="1252">
        <v>56</v>
      </c>
      <c r="H1642" s="1252">
        <v>56</v>
      </c>
      <c r="I1642" s="1252">
        <v>56</v>
      </c>
      <c r="J1642" s="1252">
        <v>56</v>
      </c>
      <c r="K1642" s="1252">
        <v>56</v>
      </c>
      <c r="L1642" s="1252">
        <v>56</v>
      </c>
      <c r="M1642" s="1252">
        <v>56</v>
      </c>
      <c r="N1642" s="1252">
        <v>56</v>
      </c>
      <c r="O1642" s="1252">
        <v>56</v>
      </c>
      <c r="P1642" s="1252">
        <v>56</v>
      </c>
      <c r="Q1642" s="1252">
        <v>56</v>
      </c>
      <c r="R1642" s="1252">
        <v>-8</v>
      </c>
      <c r="S1642" s="1252">
        <v>608</v>
      </c>
      <c r="T1642" s="1252">
        <v>0</v>
      </c>
      <c r="U1642" s="1251" t="s">
        <v>1065</v>
      </c>
      <c r="V1642" s="1251" t="s">
        <v>397</v>
      </c>
      <c r="W1642" s="1251" t="s">
        <v>1948</v>
      </c>
      <c r="X1642" s="1251" t="s">
        <v>89</v>
      </c>
      <c r="Y1642" s="1251">
        <v>704</v>
      </c>
      <c r="Z1642" s="1251">
        <v>8</v>
      </c>
      <c r="AA1642" s="1251" t="b">
        <v>0</v>
      </c>
    </row>
    <row r="1643" spans="1:27" ht="12">
      <c r="A1643" s="1251">
        <v>25</v>
      </c>
      <c r="B1643" s="1251">
        <v>740</v>
      </c>
      <c r="C1643" s="1251" t="s">
        <v>1753</v>
      </c>
      <c r="D1643" s="1251">
        <v>704840</v>
      </c>
      <c r="E1643" s="1251" t="s">
        <v>2103</v>
      </c>
      <c r="F1643" s="1251">
        <v>2020</v>
      </c>
      <c r="G1643" s="1252">
        <v>9.4900000000000002</v>
      </c>
      <c r="H1643" s="1252">
        <v>11.52</v>
      </c>
      <c r="I1643" s="1252">
        <v>12.720000000000001</v>
      </c>
      <c r="J1643" s="1252">
        <v>11.57</v>
      </c>
      <c r="K1643" s="1252">
        <v>16.010000000000002</v>
      </c>
      <c r="L1643" s="1252">
        <v>11.789999999999999</v>
      </c>
      <c r="M1643" s="1252">
        <v>8.5</v>
      </c>
      <c r="N1643" s="1252">
        <v>11.75</v>
      </c>
      <c r="O1643" s="1252">
        <v>1.0800000000000001</v>
      </c>
      <c r="P1643" s="1252">
        <v>0</v>
      </c>
      <c r="Q1643" s="1252">
        <v>0</v>
      </c>
      <c r="R1643" s="1252">
        <v>0</v>
      </c>
      <c r="S1643" s="1252">
        <v>94.429999999999993</v>
      </c>
      <c r="T1643" s="1252">
        <v>0</v>
      </c>
      <c r="U1643" s="1251" t="s">
        <v>1065</v>
      </c>
      <c r="V1643" s="1251" t="s">
        <v>397</v>
      </c>
      <c r="W1643" s="1251" t="s">
        <v>1948</v>
      </c>
      <c r="X1643" s="1251" t="s">
        <v>89</v>
      </c>
      <c r="Y1643" s="1251">
        <v>704</v>
      </c>
      <c r="Z1643" s="1251">
        <v>8</v>
      </c>
      <c r="AA1643" s="1251" t="b">
        <v>0</v>
      </c>
    </row>
    <row r="1644" spans="1:27" ht="12">
      <c r="A1644" s="1251">
        <v>25</v>
      </c>
      <c r="B1644" s="1251">
        <v>740</v>
      </c>
      <c r="C1644" s="1251" t="s">
        <v>1753</v>
      </c>
      <c r="D1644" s="1251">
        <v>704842</v>
      </c>
      <c r="E1644" s="1251" t="s">
        <v>2104</v>
      </c>
      <c r="F1644" s="1251">
        <v>2020</v>
      </c>
      <c r="G1644" s="1252">
        <v>12.18</v>
      </c>
      <c r="H1644" s="1252">
        <v>17.41</v>
      </c>
      <c r="I1644" s="1252">
        <v>19.379999999999999</v>
      </c>
      <c r="J1644" s="1252">
        <v>16.149999999999999</v>
      </c>
      <c r="K1644" s="1252">
        <v>22.420000000000002</v>
      </c>
      <c r="L1644" s="1252">
        <v>16.52</v>
      </c>
      <c r="M1644" s="1252">
        <v>11.43</v>
      </c>
      <c r="N1644" s="1252">
        <v>15.23</v>
      </c>
      <c r="O1644" s="1252">
        <v>1.4399999999999999</v>
      </c>
      <c r="P1644" s="1252">
        <v>0</v>
      </c>
      <c r="Q1644" s="1252">
        <v>0</v>
      </c>
      <c r="R1644" s="1252">
        <v>0</v>
      </c>
      <c r="S1644" s="1252">
        <v>132.16</v>
      </c>
      <c r="T1644" s="1252">
        <v>0</v>
      </c>
      <c r="U1644" s="1251" t="s">
        <v>1065</v>
      </c>
      <c r="V1644" s="1251" t="s">
        <v>397</v>
      </c>
      <c r="W1644" s="1251" t="s">
        <v>1948</v>
      </c>
      <c r="X1644" s="1251" t="s">
        <v>89</v>
      </c>
      <c r="Y1644" s="1251">
        <v>704</v>
      </c>
      <c r="Z1644" s="1251">
        <v>8</v>
      </c>
      <c r="AA1644" s="1251" t="b">
        <v>0</v>
      </c>
    </row>
    <row r="1645" spans="1:27" ht="12">
      <c r="A1645" s="1251">
        <v>25</v>
      </c>
      <c r="B1645" s="1251">
        <v>740</v>
      </c>
      <c r="C1645" s="1251" t="s">
        <v>1753</v>
      </c>
      <c r="D1645" s="1251">
        <v>711600</v>
      </c>
      <c r="E1645" s="1251" t="s">
        <v>2105</v>
      </c>
      <c r="F1645" s="1251">
        <v>2020</v>
      </c>
      <c r="G1645" s="1252">
        <v>0</v>
      </c>
      <c r="H1645" s="1252">
        <v>1668.75</v>
      </c>
      <c r="I1645" s="1252">
        <v>12949</v>
      </c>
      <c r="J1645" s="1252">
        <v>1386</v>
      </c>
      <c r="K1645" s="1252">
        <v>0</v>
      </c>
      <c r="L1645" s="1252">
        <v>1386</v>
      </c>
      <c r="M1645" s="1252">
        <v>0</v>
      </c>
      <c r="N1645" s="1252">
        <v>0</v>
      </c>
      <c r="O1645" s="1252">
        <v>0</v>
      </c>
      <c r="P1645" s="1252">
        <v>0</v>
      </c>
      <c r="Q1645" s="1252">
        <v>0</v>
      </c>
      <c r="R1645" s="1252">
        <v>1386</v>
      </c>
      <c r="S1645" s="1252">
        <v>18775.75</v>
      </c>
      <c r="T1645" s="1252">
        <v>0</v>
      </c>
      <c r="U1645" s="1251" t="s">
        <v>1065</v>
      </c>
      <c r="V1645" s="1251" t="s">
        <v>397</v>
      </c>
      <c r="W1645" s="1251" t="s">
        <v>2106</v>
      </c>
      <c r="X1645" s="1251" t="s">
        <v>89</v>
      </c>
      <c r="Y1645" s="1251">
        <v>711</v>
      </c>
      <c r="Z1645" s="1251">
        <v>6</v>
      </c>
      <c r="AA1645" s="1251" t="b">
        <v>0</v>
      </c>
    </row>
    <row r="1646" spans="1:27" ht="12">
      <c r="A1646" s="1251">
        <v>25</v>
      </c>
      <c r="B1646" s="1251">
        <v>740</v>
      </c>
      <c r="C1646" s="1251" t="s">
        <v>1753</v>
      </c>
      <c r="D1646" s="1251">
        <v>715100</v>
      </c>
      <c r="E1646" s="1251" t="s">
        <v>2107</v>
      </c>
      <c r="F1646" s="1251">
        <v>2020</v>
      </c>
      <c r="G1646" s="1252">
        <v>1098.7</v>
      </c>
      <c r="H1646" s="1252">
        <v>1696.6400000000001</v>
      </c>
      <c r="I1646" s="1252">
        <v>1372.48</v>
      </c>
      <c r="J1646" s="1252">
        <v>1023.61</v>
      </c>
      <c r="K1646" s="1252">
        <v>1393.03</v>
      </c>
      <c r="L1646" s="1252">
        <v>2213</v>
      </c>
      <c r="M1646" s="1252">
        <v>2243.3299999999999</v>
      </c>
      <c r="N1646" s="1252">
        <v>-40.810000000000002</v>
      </c>
      <c r="O1646" s="1252">
        <v>2297.98</v>
      </c>
      <c r="P1646" s="1252">
        <v>3206.4200000000001</v>
      </c>
      <c r="Q1646" s="1252">
        <v>1978.02</v>
      </c>
      <c r="R1646" s="1252">
        <v>1257.3299999999999</v>
      </c>
      <c r="S1646" s="1252">
        <v>19739.729999999996</v>
      </c>
      <c r="T1646" s="1252">
        <v>0</v>
      </c>
      <c r="U1646" s="1251" t="s">
        <v>1065</v>
      </c>
      <c r="V1646" s="1251" t="s">
        <v>397</v>
      </c>
      <c r="W1646" s="1251" t="s">
        <v>1953</v>
      </c>
      <c r="X1646" s="1251" t="s">
        <v>89</v>
      </c>
      <c r="Y1646" s="1251">
        <v>715</v>
      </c>
      <c r="Z1646" s="1251">
        <v>1</v>
      </c>
      <c r="AA1646" s="1251" t="b">
        <v>0</v>
      </c>
    </row>
    <row r="1647" spans="1:27" ht="12">
      <c r="A1647" s="1251">
        <v>25</v>
      </c>
      <c r="B1647" s="1251">
        <v>740</v>
      </c>
      <c r="C1647" s="1251" t="s">
        <v>1753</v>
      </c>
      <c r="D1647" s="1251">
        <v>716100</v>
      </c>
      <c r="E1647" s="1251" t="s">
        <v>2108</v>
      </c>
      <c r="F1647" s="1251">
        <v>2020</v>
      </c>
      <c r="G1647" s="1252">
        <v>157.36000000000001</v>
      </c>
      <c r="H1647" s="1252">
        <v>172.47999999999999</v>
      </c>
      <c r="I1647" s="1252">
        <v>97.040000000000006</v>
      </c>
      <c r="J1647" s="1252">
        <v>46.57</v>
      </c>
      <c r="K1647" s="1252">
        <v>11.130000000000001</v>
      </c>
      <c r="L1647" s="1252">
        <v>23.800000000000001</v>
      </c>
      <c r="M1647" s="1252">
        <v>22.239999999999998</v>
      </c>
      <c r="N1647" s="1252">
        <v>59.68</v>
      </c>
      <c r="O1647" s="1252">
        <v>17.649999999999999</v>
      </c>
      <c r="P1647" s="1252">
        <v>-2.8900000000000001</v>
      </c>
      <c r="Q1647" s="1252">
        <v>61.350000000000001</v>
      </c>
      <c r="R1647" s="1252">
        <v>109.86</v>
      </c>
      <c r="S1647" s="1252">
        <v>776.26999999999998</v>
      </c>
      <c r="T1647" s="1252">
        <v>0</v>
      </c>
      <c r="U1647" s="1251" t="s">
        <v>1065</v>
      </c>
      <c r="V1647" s="1251" t="s">
        <v>397</v>
      </c>
      <c r="W1647" s="1251" t="s">
        <v>1953</v>
      </c>
      <c r="X1647" s="1251" t="s">
        <v>89</v>
      </c>
      <c r="Y1647" s="1251">
        <v>716</v>
      </c>
      <c r="Z1647" s="1251">
        <v>1</v>
      </c>
      <c r="AA1647" s="1251" t="b">
        <v>0</v>
      </c>
    </row>
    <row r="1648" spans="1:27" ht="12">
      <c r="A1648" s="1251">
        <v>25</v>
      </c>
      <c r="B1648" s="1251">
        <v>740</v>
      </c>
      <c r="C1648" s="1251" t="s">
        <v>1753</v>
      </c>
      <c r="D1648" s="1251">
        <v>718100</v>
      </c>
      <c r="E1648" s="1251" t="s">
        <v>2149</v>
      </c>
      <c r="F1648" s="1251">
        <v>2020</v>
      </c>
      <c r="G1648" s="1252">
        <v>0</v>
      </c>
      <c r="H1648" s="1252">
        <v>0</v>
      </c>
      <c r="I1648" s="1252">
        <v>0</v>
      </c>
      <c r="J1648" s="1252">
        <v>0</v>
      </c>
      <c r="K1648" s="1252">
        <v>0</v>
      </c>
      <c r="L1648" s="1252">
        <v>0</v>
      </c>
      <c r="M1648" s="1252">
        <v>0</v>
      </c>
      <c r="N1648" s="1252">
        <v>0</v>
      </c>
      <c r="O1648" s="1252">
        <v>1660</v>
      </c>
      <c r="P1648" s="1252">
        <v>1660</v>
      </c>
      <c r="Q1648" s="1252">
        <v>0</v>
      </c>
      <c r="R1648" s="1252">
        <v>0</v>
      </c>
      <c r="S1648" s="1252">
        <v>3320</v>
      </c>
      <c r="T1648" s="1252">
        <v>0</v>
      </c>
      <c r="U1648" s="1251" t="s">
        <v>1065</v>
      </c>
      <c r="V1648" s="1251" t="s">
        <v>397</v>
      </c>
      <c r="W1648" s="1251" t="s">
        <v>1960</v>
      </c>
      <c r="X1648" s="1251" t="s">
        <v>89</v>
      </c>
      <c r="Y1648" s="1251">
        <v>718</v>
      </c>
      <c r="Z1648" s="1251">
        <v>1</v>
      </c>
      <c r="AA1648" s="1251" t="b">
        <v>0</v>
      </c>
    </row>
    <row r="1649" spans="1:27" ht="12">
      <c r="A1649" s="1251">
        <v>25</v>
      </c>
      <c r="B1649" s="1251">
        <v>740</v>
      </c>
      <c r="C1649" s="1251" t="s">
        <v>1753</v>
      </c>
      <c r="D1649" s="1251">
        <v>720400</v>
      </c>
      <c r="E1649" s="1251" t="s">
        <v>2150</v>
      </c>
      <c r="F1649" s="1251">
        <v>2020</v>
      </c>
      <c r="G1649" s="1252">
        <v>1961.8800000000001</v>
      </c>
      <c r="H1649" s="1252">
        <v>0</v>
      </c>
      <c r="I1649" s="1252">
        <v>0</v>
      </c>
      <c r="J1649" s="1252">
        <v>0</v>
      </c>
      <c r="K1649" s="1252">
        <v>0</v>
      </c>
      <c r="L1649" s="1252">
        <v>0</v>
      </c>
      <c r="M1649" s="1252">
        <v>0</v>
      </c>
      <c r="N1649" s="1252">
        <v>0</v>
      </c>
      <c r="O1649" s="1252">
        <v>0</v>
      </c>
      <c r="P1649" s="1252">
        <v>0</v>
      </c>
      <c r="Q1649" s="1252">
        <v>0</v>
      </c>
      <c r="R1649" s="1252">
        <v>0</v>
      </c>
      <c r="S1649" s="1252">
        <v>1961.8800000000001</v>
      </c>
      <c r="T1649" s="1252">
        <v>0</v>
      </c>
      <c r="U1649" s="1251" t="s">
        <v>1065</v>
      </c>
      <c r="V1649" s="1251" t="s">
        <v>397</v>
      </c>
      <c r="W1649" s="1251" t="s">
        <v>1966</v>
      </c>
      <c r="X1649" s="1251" t="s">
        <v>89</v>
      </c>
      <c r="Y1649" s="1251">
        <v>720</v>
      </c>
      <c r="Z1649" s="1251">
        <v>4</v>
      </c>
      <c r="AA1649" s="1251" t="b">
        <v>0</v>
      </c>
    </row>
    <row r="1650" spans="1:27" ht="12">
      <c r="A1650" s="1251">
        <v>25</v>
      </c>
      <c r="B1650" s="1251">
        <v>740</v>
      </c>
      <c r="C1650" s="1251" t="s">
        <v>1753</v>
      </c>
      <c r="D1650" s="1251">
        <v>720500</v>
      </c>
      <c r="E1650" s="1251" t="s">
        <v>2110</v>
      </c>
      <c r="F1650" s="1251">
        <v>2020</v>
      </c>
      <c r="G1650" s="1252">
        <v>0</v>
      </c>
      <c r="H1650" s="1252">
        <v>0</v>
      </c>
      <c r="I1650" s="1252">
        <v>0</v>
      </c>
      <c r="J1650" s="1252">
        <v>0</v>
      </c>
      <c r="K1650" s="1252">
        <v>0</v>
      </c>
      <c r="L1650" s="1252">
        <v>0</v>
      </c>
      <c r="M1650" s="1252">
        <v>200.66</v>
      </c>
      <c r="N1650" s="1252">
        <v>457.42000000000002</v>
      </c>
      <c r="O1650" s="1252">
        <v>0</v>
      </c>
      <c r="P1650" s="1252">
        <v>0</v>
      </c>
      <c r="Q1650" s="1252">
        <v>0</v>
      </c>
      <c r="R1650" s="1252">
        <v>0</v>
      </c>
      <c r="S1650" s="1252">
        <v>658.08000000000004</v>
      </c>
      <c r="T1650" s="1252">
        <v>0</v>
      </c>
      <c r="U1650" s="1251" t="s">
        <v>1065</v>
      </c>
      <c r="V1650" s="1251" t="s">
        <v>397</v>
      </c>
      <c r="W1650" s="1251" t="s">
        <v>1966</v>
      </c>
      <c r="X1650" s="1251" t="s">
        <v>89</v>
      </c>
      <c r="Y1650" s="1251">
        <v>720</v>
      </c>
      <c r="Z1650" s="1251">
        <v>5</v>
      </c>
      <c r="AA1650" s="1251" t="b">
        <v>0</v>
      </c>
    </row>
    <row r="1651" spans="1:27" ht="12">
      <c r="A1651" s="1251">
        <v>25</v>
      </c>
      <c r="B1651" s="1251">
        <v>740</v>
      </c>
      <c r="C1651" s="1251" t="s">
        <v>1753</v>
      </c>
      <c r="D1651" s="1251">
        <v>720600</v>
      </c>
      <c r="E1651" s="1251" t="s">
        <v>2151</v>
      </c>
      <c r="F1651" s="1251">
        <v>2020</v>
      </c>
      <c r="G1651" s="1252">
        <v>0</v>
      </c>
      <c r="H1651" s="1252">
        <v>0</v>
      </c>
      <c r="I1651" s="1252">
        <v>0</v>
      </c>
      <c r="J1651" s="1252">
        <v>0</v>
      </c>
      <c r="K1651" s="1252">
        <v>0</v>
      </c>
      <c r="L1651" s="1252">
        <v>0</v>
      </c>
      <c r="M1651" s="1252">
        <v>0</v>
      </c>
      <c r="N1651" s="1252">
        <v>0</v>
      </c>
      <c r="O1651" s="1252">
        <v>87.329999999999998</v>
      </c>
      <c r="P1651" s="1252">
        <v>0</v>
      </c>
      <c r="Q1651" s="1252">
        <v>0</v>
      </c>
      <c r="R1651" s="1252">
        <v>0</v>
      </c>
      <c r="S1651" s="1252">
        <v>87.329999999999998</v>
      </c>
      <c r="T1651" s="1252">
        <v>0</v>
      </c>
      <c r="U1651" s="1251" t="s">
        <v>1065</v>
      </c>
      <c r="V1651" s="1251" t="s">
        <v>397</v>
      </c>
      <c r="W1651" s="1251" t="s">
        <v>1966</v>
      </c>
      <c r="X1651" s="1251" t="s">
        <v>89</v>
      </c>
      <c r="Y1651" s="1251">
        <v>720</v>
      </c>
      <c r="Z1651" s="1251">
        <v>6</v>
      </c>
      <c r="AA1651" s="1251" t="b">
        <v>0</v>
      </c>
    </row>
    <row r="1652" spans="1:27" ht="12">
      <c r="A1652" s="1251">
        <v>25</v>
      </c>
      <c r="B1652" s="1251">
        <v>740</v>
      </c>
      <c r="C1652" s="1251" t="s">
        <v>1753</v>
      </c>
      <c r="D1652" s="1251">
        <v>732800</v>
      </c>
      <c r="E1652" s="1251" t="s">
        <v>2111</v>
      </c>
      <c r="F1652" s="1251">
        <v>2020</v>
      </c>
      <c r="G1652" s="1252">
        <v>20</v>
      </c>
      <c r="H1652" s="1252">
        <v>20</v>
      </c>
      <c r="I1652" s="1252">
        <v>20</v>
      </c>
      <c r="J1652" s="1252">
        <v>20</v>
      </c>
      <c r="K1652" s="1252">
        <v>20</v>
      </c>
      <c r="L1652" s="1252">
        <v>20</v>
      </c>
      <c r="M1652" s="1252">
        <v>20</v>
      </c>
      <c r="N1652" s="1252">
        <v>30</v>
      </c>
      <c r="O1652" s="1252">
        <v>30</v>
      </c>
      <c r="P1652" s="1252">
        <v>30</v>
      </c>
      <c r="Q1652" s="1252">
        <v>30</v>
      </c>
      <c r="R1652" s="1252">
        <v>30</v>
      </c>
      <c r="S1652" s="1252">
        <v>290</v>
      </c>
      <c r="T1652" s="1252">
        <v>0</v>
      </c>
      <c r="U1652" s="1251" t="s">
        <v>1065</v>
      </c>
      <c r="V1652" s="1251" t="s">
        <v>397</v>
      </c>
      <c r="W1652" s="1251" t="s">
        <v>2112</v>
      </c>
      <c r="X1652" s="1251" t="s">
        <v>89</v>
      </c>
      <c r="Y1652" s="1251">
        <v>732</v>
      </c>
      <c r="Z1652" s="1251">
        <v>8</v>
      </c>
      <c r="AA1652" s="1251" t="b">
        <v>0</v>
      </c>
    </row>
    <row r="1653" spans="1:27" ht="12">
      <c r="A1653" s="1251">
        <v>25</v>
      </c>
      <c r="B1653" s="1251">
        <v>740</v>
      </c>
      <c r="C1653" s="1251" t="s">
        <v>1753</v>
      </c>
      <c r="D1653" s="1251">
        <v>734800</v>
      </c>
      <c r="E1653" s="1251" t="s">
        <v>2113</v>
      </c>
      <c r="F1653" s="1251">
        <v>2020</v>
      </c>
      <c r="G1653" s="1252">
        <v>6</v>
      </c>
      <c r="H1653" s="1252">
        <v>6</v>
      </c>
      <c r="I1653" s="1252">
        <v>6</v>
      </c>
      <c r="J1653" s="1252">
        <v>0</v>
      </c>
      <c r="K1653" s="1252">
        <v>0</v>
      </c>
      <c r="L1653" s="1252">
        <v>0</v>
      </c>
      <c r="M1653" s="1252">
        <v>0</v>
      </c>
      <c r="N1653" s="1252">
        <v>0</v>
      </c>
      <c r="O1653" s="1252">
        <v>0</v>
      </c>
      <c r="P1653" s="1252">
        <v>0</v>
      </c>
      <c r="Q1653" s="1252">
        <v>0</v>
      </c>
      <c r="R1653" s="1252">
        <v>0</v>
      </c>
      <c r="S1653" s="1252">
        <v>18</v>
      </c>
      <c r="T1653" s="1252">
        <v>0</v>
      </c>
      <c r="U1653" s="1251" t="s">
        <v>1065</v>
      </c>
      <c r="V1653" s="1251" t="s">
        <v>397</v>
      </c>
      <c r="W1653" s="1251" t="s">
        <v>2114</v>
      </c>
      <c r="X1653" s="1251" t="s">
        <v>89</v>
      </c>
      <c r="Y1653" s="1251">
        <v>734</v>
      </c>
      <c r="Z1653" s="1251">
        <v>8</v>
      </c>
      <c r="AA1653" s="1251" t="b">
        <v>0</v>
      </c>
    </row>
    <row r="1654" spans="1:27" ht="12">
      <c r="A1654" s="1251">
        <v>25</v>
      </c>
      <c r="B1654" s="1251">
        <v>740</v>
      </c>
      <c r="C1654" s="1251" t="s">
        <v>1753</v>
      </c>
      <c r="D1654" s="1251">
        <v>734900</v>
      </c>
      <c r="E1654" s="1251" t="s">
        <v>2115</v>
      </c>
      <c r="F1654" s="1251">
        <v>2020</v>
      </c>
      <c r="G1654" s="1252">
        <v>355</v>
      </c>
      <c r="H1654" s="1252">
        <v>354</v>
      </c>
      <c r="I1654" s="1252">
        <v>535</v>
      </c>
      <c r="J1654" s="1252">
        <v>408</v>
      </c>
      <c r="K1654" s="1252">
        <v>303</v>
      </c>
      <c r="L1654" s="1252">
        <v>388</v>
      </c>
      <c r="M1654" s="1252">
        <v>286</v>
      </c>
      <c r="N1654" s="1252">
        <v>370.36000000000001</v>
      </c>
      <c r="O1654" s="1252">
        <v>387</v>
      </c>
      <c r="P1654" s="1252">
        <v>0</v>
      </c>
      <c r="Q1654" s="1252">
        <v>0</v>
      </c>
      <c r="R1654" s="1252">
        <v>0</v>
      </c>
      <c r="S1654" s="1252">
        <v>3386.3600000000001</v>
      </c>
      <c r="T1654" s="1252">
        <v>0</v>
      </c>
      <c r="U1654" s="1251" t="s">
        <v>1065</v>
      </c>
      <c r="V1654" s="1251" t="s">
        <v>397</v>
      </c>
      <c r="W1654" s="1251" t="s">
        <v>2061</v>
      </c>
      <c r="X1654" s="1251" t="s">
        <v>89</v>
      </c>
      <c r="Y1654" s="1251">
        <v>734</v>
      </c>
      <c r="Z1654" s="1251">
        <v>9</v>
      </c>
      <c r="AA1654" s="1251" t="b">
        <v>0</v>
      </c>
    </row>
    <row r="1655" spans="1:27" ht="12">
      <c r="A1655" s="1251">
        <v>25</v>
      </c>
      <c r="B1655" s="1251">
        <v>740</v>
      </c>
      <c r="C1655" s="1251" t="s">
        <v>1753</v>
      </c>
      <c r="D1655" s="1251">
        <v>735300</v>
      </c>
      <c r="E1655" s="1251" t="s">
        <v>2116</v>
      </c>
      <c r="F1655" s="1251">
        <v>2020</v>
      </c>
      <c r="G1655" s="1252">
        <v>0</v>
      </c>
      <c r="H1655" s="1252">
        <v>2214</v>
      </c>
      <c r="I1655" s="1252">
        <v>-404</v>
      </c>
      <c r="J1655" s="1252">
        <v>1220</v>
      </c>
      <c r="K1655" s="1252">
        <v>200</v>
      </c>
      <c r="L1655" s="1252">
        <v>240</v>
      </c>
      <c r="M1655" s="1252">
        <v>2490</v>
      </c>
      <c r="N1655" s="1252">
        <v>430</v>
      </c>
      <c r="O1655" s="1252">
        <v>400</v>
      </c>
      <c r="P1655" s="1252">
        <v>1031</v>
      </c>
      <c r="Q1655" s="1252">
        <v>3142</v>
      </c>
      <c r="R1655" s="1252">
        <v>-1600</v>
      </c>
      <c r="S1655" s="1252">
        <v>9363</v>
      </c>
      <c r="T1655" s="1252">
        <v>0</v>
      </c>
      <c r="U1655" s="1251" t="s">
        <v>1065</v>
      </c>
      <c r="V1655" s="1251" t="s">
        <v>397</v>
      </c>
      <c r="W1655" s="1251" t="s">
        <v>1982</v>
      </c>
      <c r="X1655" s="1251" t="s">
        <v>89</v>
      </c>
      <c r="Y1655" s="1251">
        <v>735</v>
      </c>
      <c r="Z1655" s="1251">
        <v>3</v>
      </c>
      <c r="AA1655" s="1251" t="b">
        <v>0</v>
      </c>
    </row>
    <row r="1656" spans="1:27" ht="12">
      <c r="A1656" s="1251">
        <v>25</v>
      </c>
      <c r="B1656" s="1251">
        <v>740</v>
      </c>
      <c r="C1656" s="1251" t="s">
        <v>1753</v>
      </c>
      <c r="D1656" s="1251">
        <v>736100</v>
      </c>
      <c r="E1656" s="1251" t="s">
        <v>2117</v>
      </c>
      <c r="F1656" s="1251">
        <v>2020</v>
      </c>
      <c r="G1656" s="1252">
        <v>1475</v>
      </c>
      <c r="H1656" s="1252">
        <v>-1475</v>
      </c>
      <c r="I1656" s="1252">
        <v>0</v>
      </c>
      <c r="J1656" s="1252">
        <v>260</v>
      </c>
      <c r="K1656" s="1252">
        <v>0</v>
      </c>
      <c r="L1656" s="1252">
        <v>0</v>
      </c>
      <c r="M1656" s="1252">
        <v>0</v>
      </c>
      <c r="N1656" s="1252">
        <v>1170</v>
      </c>
      <c r="O1656" s="1252">
        <v>0</v>
      </c>
      <c r="P1656" s="1252">
        <v>2775</v>
      </c>
      <c r="Q1656" s="1252">
        <v>2775</v>
      </c>
      <c r="R1656" s="1252">
        <v>2775</v>
      </c>
      <c r="S1656" s="1252">
        <v>9755</v>
      </c>
      <c r="T1656" s="1252">
        <v>0</v>
      </c>
      <c r="U1656" s="1251" t="s">
        <v>1065</v>
      </c>
      <c r="V1656" s="1251" t="s">
        <v>397</v>
      </c>
      <c r="W1656" s="1251" t="s">
        <v>1984</v>
      </c>
      <c r="X1656" s="1251" t="s">
        <v>89</v>
      </c>
      <c r="Y1656" s="1251">
        <v>736</v>
      </c>
      <c r="Z1656" s="1251">
        <v>1</v>
      </c>
      <c r="AA1656" s="1251" t="b">
        <v>0</v>
      </c>
    </row>
    <row r="1657" spans="1:27" ht="12">
      <c r="A1657" s="1251">
        <v>25</v>
      </c>
      <c r="B1657" s="1251">
        <v>740</v>
      </c>
      <c r="C1657" s="1251" t="s">
        <v>1753</v>
      </c>
      <c r="D1657" s="1251">
        <v>736200</v>
      </c>
      <c r="E1657" s="1251" t="s">
        <v>2118</v>
      </c>
      <c r="F1657" s="1251">
        <v>2020</v>
      </c>
      <c r="G1657" s="1252">
        <v>0</v>
      </c>
      <c r="H1657" s="1252">
        <v>0</v>
      </c>
      <c r="I1657" s="1252">
        <v>1220</v>
      </c>
      <c r="J1657" s="1252">
        <v>170</v>
      </c>
      <c r="K1657" s="1252">
        <v>0</v>
      </c>
      <c r="L1657" s="1252">
        <v>0</v>
      </c>
      <c r="M1657" s="1252">
        <v>585</v>
      </c>
      <c r="N1657" s="1252">
        <v>0</v>
      </c>
      <c r="O1657" s="1252">
        <v>0</v>
      </c>
      <c r="P1657" s="1252">
        <v>380</v>
      </c>
      <c r="Q1657" s="1252">
        <v>1169.8499999999999</v>
      </c>
      <c r="R1657" s="1252">
        <v>0</v>
      </c>
      <c r="S1657" s="1252">
        <v>3524.8499999999999</v>
      </c>
      <c r="T1657" s="1252">
        <v>0</v>
      </c>
      <c r="U1657" s="1251" t="s">
        <v>1065</v>
      </c>
      <c r="V1657" s="1251" t="s">
        <v>397</v>
      </c>
      <c r="W1657" s="1251" t="s">
        <v>1986</v>
      </c>
      <c r="X1657" s="1251" t="s">
        <v>89</v>
      </c>
      <c r="Y1657" s="1251">
        <v>736</v>
      </c>
      <c r="Z1657" s="1251">
        <v>2</v>
      </c>
      <c r="AA1657" s="1251" t="b">
        <v>0</v>
      </c>
    </row>
    <row r="1658" spans="1:27" ht="12">
      <c r="A1658" s="1251">
        <v>25</v>
      </c>
      <c r="B1658" s="1251">
        <v>740</v>
      </c>
      <c r="C1658" s="1251" t="s">
        <v>1753</v>
      </c>
      <c r="D1658" s="1251">
        <v>736600</v>
      </c>
      <c r="E1658" s="1251" t="s">
        <v>2145</v>
      </c>
      <c r="F1658" s="1251">
        <v>2020</v>
      </c>
      <c r="G1658" s="1252">
        <v>0</v>
      </c>
      <c r="H1658" s="1252">
        <v>0</v>
      </c>
      <c r="I1658" s="1252">
        <v>0</v>
      </c>
      <c r="J1658" s="1252">
        <v>0</v>
      </c>
      <c r="K1658" s="1252">
        <v>0</v>
      </c>
      <c r="L1658" s="1252">
        <v>0</v>
      </c>
      <c r="M1658" s="1252">
        <v>0</v>
      </c>
      <c r="N1658" s="1252">
        <v>0</v>
      </c>
      <c r="O1658" s="1252">
        <v>0</v>
      </c>
      <c r="P1658" s="1252">
        <v>0</v>
      </c>
      <c r="Q1658" s="1252">
        <v>2883.1399999999999</v>
      </c>
      <c r="R1658" s="1252">
        <v>0</v>
      </c>
      <c r="S1658" s="1252">
        <v>2883.1399999999999</v>
      </c>
      <c r="T1658" s="1252">
        <v>0</v>
      </c>
      <c r="U1658" s="1251" t="s">
        <v>1065</v>
      </c>
      <c r="V1658" s="1251" t="s">
        <v>397</v>
      </c>
      <c r="W1658" s="1251" t="s">
        <v>1986</v>
      </c>
      <c r="X1658" s="1251" t="s">
        <v>89</v>
      </c>
      <c r="Y1658" s="1251">
        <v>736</v>
      </c>
      <c r="Z1658" s="1251">
        <v>6</v>
      </c>
      <c r="AA1658" s="1251" t="b">
        <v>0</v>
      </c>
    </row>
    <row r="1659" spans="1:27" ht="12">
      <c r="A1659" s="1251">
        <v>25</v>
      </c>
      <c r="B1659" s="1251">
        <v>740</v>
      </c>
      <c r="C1659" s="1251" t="s">
        <v>1753</v>
      </c>
      <c r="D1659" s="1251">
        <v>736710</v>
      </c>
      <c r="E1659" s="1251" t="s">
        <v>2121</v>
      </c>
      <c r="F1659" s="1251">
        <v>2020</v>
      </c>
      <c r="G1659" s="1252">
        <v>26</v>
      </c>
      <c r="H1659" s="1252">
        <v>24</v>
      </c>
      <c r="I1659" s="1252">
        <v>23</v>
      </c>
      <c r="J1659" s="1252">
        <v>25</v>
      </c>
      <c r="K1659" s="1252">
        <v>21</v>
      </c>
      <c r="L1659" s="1252">
        <v>36</v>
      </c>
      <c r="M1659" s="1252">
        <v>23</v>
      </c>
      <c r="N1659" s="1252">
        <v>24.870000000000001</v>
      </c>
      <c r="O1659" s="1252">
        <v>35</v>
      </c>
      <c r="P1659" s="1252">
        <v>0</v>
      </c>
      <c r="Q1659" s="1252">
        <v>0</v>
      </c>
      <c r="R1659" s="1252">
        <v>0</v>
      </c>
      <c r="S1659" s="1252">
        <v>237.87</v>
      </c>
      <c r="T1659" s="1252">
        <v>0</v>
      </c>
      <c r="U1659" s="1251" t="s">
        <v>1065</v>
      </c>
      <c r="V1659" s="1251" t="s">
        <v>397</v>
      </c>
      <c r="W1659" s="1251" t="s">
        <v>2064</v>
      </c>
      <c r="X1659" s="1251" t="s">
        <v>89</v>
      </c>
      <c r="Y1659" s="1251">
        <v>736</v>
      </c>
      <c r="Z1659" s="1251">
        <v>7</v>
      </c>
      <c r="AA1659" s="1251" t="b">
        <v>0</v>
      </c>
    </row>
    <row r="1660" spans="1:27" ht="12">
      <c r="A1660" s="1251">
        <v>25</v>
      </c>
      <c r="B1660" s="1251">
        <v>740</v>
      </c>
      <c r="C1660" s="1251" t="s">
        <v>1753</v>
      </c>
      <c r="D1660" s="1251">
        <v>736720</v>
      </c>
      <c r="E1660" s="1251" t="s">
        <v>2122</v>
      </c>
      <c r="F1660" s="1251">
        <v>2020</v>
      </c>
      <c r="G1660" s="1252">
        <v>39</v>
      </c>
      <c r="H1660" s="1252">
        <v>39</v>
      </c>
      <c r="I1660" s="1252">
        <v>39</v>
      </c>
      <c r="J1660" s="1252">
        <v>37</v>
      </c>
      <c r="K1660" s="1252">
        <v>41</v>
      </c>
      <c r="L1660" s="1252">
        <v>39</v>
      </c>
      <c r="M1660" s="1252">
        <v>40</v>
      </c>
      <c r="N1660" s="1252">
        <v>39.57</v>
      </c>
      <c r="O1660" s="1252">
        <v>41</v>
      </c>
      <c r="P1660" s="1252">
        <v>0</v>
      </c>
      <c r="Q1660" s="1252">
        <v>0</v>
      </c>
      <c r="R1660" s="1252">
        <v>0</v>
      </c>
      <c r="S1660" s="1252">
        <v>354.56999999999999</v>
      </c>
      <c r="T1660" s="1252">
        <v>0</v>
      </c>
      <c r="U1660" s="1251" t="s">
        <v>1065</v>
      </c>
      <c r="V1660" s="1251" t="s">
        <v>397</v>
      </c>
      <c r="W1660" s="1251" t="s">
        <v>2064</v>
      </c>
      <c r="X1660" s="1251" t="s">
        <v>89</v>
      </c>
      <c r="Y1660" s="1251">
        <v>736</v>
      </c>
      <c r="Z1660" s="1251">
        <v>7</v>
      </c>
      <c r="AA1660" s="1251" t="b">
        <v>0</v>
      </c>
    </row>
    <row r="1661" spans="1:27" ht="12">
      <c r="A1661" s="1251">
        <v>25</v>
      </c>
      <c r="B1661" s="1251">
        <v>740</v>
      </c>
      <c r="C1661" s="1251" t="s">
        <v>1753</v>
      </c>
      <c r="D1661" s="1251">
        <v>736730</v>
      </c>
      <c r="E1661" s="1251" t="s">
        <v>2123</v>
      </c>
      <c r="F1661" s="1251">
        <v>2020</v>
      </c>
      <c r="G1661" s="1252">
        <v>152</v>
      </c>
      <c r="H1661" s="1252">
        <v>151</v>
      </c>
      <c r="I1661" s="1252">
        <v>155</v>
      </c>
      <c r="J1661" s="1252">
        <v>141</v>
      </c>
      <c r="K1661" s="1252">
        <v>140</v>
      </c>
      <c r="L1661" s="1252">
        <v>145</v>
      </c>
      <c r="M1661" s="1252">
        <v>151</v>
      </c>
      <c r="N1661" s="1252">
        <v>141.43000000000001</v>
      </c>
      <c r="O1661" s="1252">
        <v>151</v>
      </c>
      <c r="P1661" s="1252">
        <v>0</v>
      </c>
      <c r="Q1661" s="1252">
        <v>0</v>
      </c>
      <c r="R1661" s="1252">
        <v>0</v>
      </c>
      <c r="S1661" s="1252">
        <v>1327.4300000000001</v>
      </c>
      <c r="T1661" s="1252">
        <v>0</v>
      </c>
      <c r="U1661" s="1251" t="s">
        <v>1065</v>
      </c>
      <c r="V1661" s="1251" t="s">
        <v>397</v>
      </c>
      <c r="W1661" s="1251" t="s">
        <v>2124</v>
      </c>
      <c r="X1661" s="1251" t="s">
        <v>89</v>
      </c>
      <c r="Y1661" s="1251">
        <v>736</v>
      </c>
      <c r="Z1661" s="1251">
        <v>7</v>
      </c>
      <c r="AA1661" s="1251" t="b">
        <v>0</v>
      </c>
    </row>
    <row r="1662" spans="1:27" ht="12">
      <c r="A1662" s="1251">
        <v>25</v>
      </c>
      <c r="B1662" s="1251">
        <v>740</v>
      </c>
      <c r="C1662" s="1251" t="s">
        <v>1753</v>
      </c>
      <c r="D1662" s="1251">
        <v>736740</v>
      </c>
      <c r="E1662" s="1251" t="s">
        <v>2125</v>
      </c>
      <c r="F1662" s="1251">
        <v>2020</v>
      </c>
      <c r="G1662" s="1252">
        <v>14</v>
      </c>
      <c r="H1662" s="1252">
        <v>16</v>
      </c>
      <c r="I1662" s="1252">
        <v>12</v>
      </c>
      <c r="J1662" s="1252">
        <v>15</v>
      </c>
      <c r="K1662" s="1252">
        <v>13</v>
      </c>
      <c r="L1662" s="1252">
        <v>12</v>
      </c>
      <c r="M1662" s="1252">
        <v>15</v>
      </c>
      <c r="N1662" s="1252">
        <v>13.59</v>
      </c>
      <c r="O1662" s="1252">
        <v>14</v>
      </c>
      <c r="P1662" s="1252">
        <v>0</v>
      </c>
      <c r="Q1662" s="1252">
        <v>0</v>
      </c>
      <c r="R1662" s="1252">
        <v>0</v>
      </c>
      <c r="S1662" s="1252">
        <v>124.59</v>
      </c>
      <c r="T1662" s="1252">
        <v>0</v>
      </c>
      <c r="U1662" s="1251" t="s">
        <v>1065</v>
      </c>
      <c r="V1662" s="1251" t="s">
        <v>397</v>
      </c>
      <c r="W1662" s="1251" t="s">
        <v>2064</v>
      </c>
      <c r="X1662" s="1251" t="s">
        <v>89</v>
      </c>
      <c r="Y1662" s="1251">
        <v>736</v>
      </c>
      <c r="Z1662" s="1251">
        <v>7</v>
      </c>
      <c r="AA1662" s="1251" t="b">
        <v>0</v>
      </c>
    </row>
    <row r="1663" spans="1:27" ht="12">
      <c r="A1663" s="1251">
        <v>25</v>
      </c>
      <c r="B1663" s="1251">
        <v>740</v>
      </c>
      <c r="C1663" s="1251" t="s">
        <v>1753</v>
      </c>
      <c r="D1663" s="1251">
        <v>750500</v>
      </c>
      <c r="E1663" s="1251" t="s">
        <v>2126</v>
      </c>
      <c r="F1663" s="1251">
        <v>2020</v>
      </c>
      <c r="G1663" s="1252">
        <v>0</v>
      </c>
      <c r="H1663" s="1252">
        <v>6.1799999999999997</v>
      </c>
      <c r="I1663" s="1252">
        <v>1.27</v>
      </c>
      <c r="J1663" s="1252">
        <v>5.3499999999999996</v>
      </c>
      <c r="K1663" s="1252">
        <v>1.28</v>
      </c>
      <c r="L1663" s="1252">
        <v>4.0899999999999999</v>
      </c>
      <c r="M1663" s="1252">
        <v>4.8700000000000001</v>
      </c>
      <c r="N1663" s="1252">
        <v>3.8500000000000001</v>
      </c>
      <c r="O1663" s="1252">
        <v>1.6699999999999999</v>
      </c>
      <c r="P1663" s="1252">
        <v>1.5700000000000001</v>
      </c>
      <c r="Q1663" s="1252">
        <v>0</v>
      </c>
      <c r="R1663" s="1252">
        <v>0</v>
      </c>
      <c r="S1663" s="1252">
        <v>30.130000000000003</v>
      </c>
      <c r="T1663" s="1252">
        <v>0</v>
      </c>
      <c r="U1663" s="1251" t="s">
        <v>1065</v>
      </c>
      <c r="V1663" s="1251" t="s">
        <v>397</v>
      </c>
      <c r="W1663" s="1251" t="s">
        <v>2005</v>
      </c>
      <c r="X1663" s="1251" t="s">
        <v>89</v>
      </c>
      <c r="Y1663" s="1251">
        <v>750</v>
      </c>
      <c r="Z1663" s="1251">
        <v>5</v>
      </c>
      <c r="AA1663" s="1251" t="b">
        <v>0</v>
      </c>
    </row>
    <row r="1664" spans="1:27" ht="12">
      <c r="A1664" s="1251">
        <v>25</v>
      </c>
      <c r="B1664" s="1251">
        <v>740</v>
      </c>
      <c r="C1664" s="1251" t="s">
        <v>1753</v>
      </c>
      <c r="D1664" s="1251">
        <v>750515</v>
      </c>
      <c r="E1664" s="1251" t="s">
        <v>2127</v>
      </c>
      <c r="F1664" s="1251">
        <v>2020</v>
      </c>
      <c r="G1664" s="1252">
        <v>0.40999999999999998</v>
      </c>
      <c r="H1664" s="1252">
        <v>0</v>
      </c>
      <c r="I1664" s="1252">
        <v>0.51000000000000001</v>
      </c>
      <c r="J1664" s="1252">
        <v>0.51000000000000001</v>
      </c>
      <c r="K1664" s="1252">
        <v>0.46000000000000002</v>
      </c>
      <c r="L1664" s="1252">
        <v>0.46000000000000002</v>
      </c>
      <c r="M1664" s="1252">
        <v>0.45000000000000001</v>
      </c>
      <c r="N1664" s="1252">
        <v>0.56000000000000005</v>
      </c>
      <c r="O1664" s="1252">
        <v>0.42999999999999999</v>
      </c>
      <c r="P1664" s="1252">
        <v>0.56999999999999995</v>
      </c>
      <c r="Q1664" s="1252">
        <v>0</v>
      </c>
      <c r="R1664" s="1252">
        <v>0</v>
      </c>
      <c r="S1664" s="1252">
        <v>4.3600000000000003</v>
      </c>
      <c r="T1664" s="1252">
        <v>0</v>
      </c>
      <c r="U1664" s="1251" t="s">
        <v>1065</v>
      </c>
      <c r="V1664" s="1251" t="s">
        <v>397</v>
      </c>
      <c r="W1664" s="1251" t="s">
        <v>2005</v>
      </c>
      <c r="X1664" s="1251" t="s">
        <v>89</v>
      </c>
      <c r="Y1664" s="1251">
        <v>750</v>
      </c>
      <c r="Z1664" s="1251">
        <v>5</v>
      </c>
      <c r="AA1664" s="1251" t="b">
        <v>0</v>
      </c>
    </row>
    <row r="1665" spans="1:27" ht="12">
      <c r="A1665" s="1251">
        <v>25</v>
      </c>
      <c r="B1665" s="1251">
        <v>740</v>
      </c>
      <c r="C1665" s="1251" t="s">
        <v>1753</v>
      </c>
      <c r="D1665" s="1251">
        <v>750532</v>
      </c>
      <c r="E1665" s="1251" t="s">
        <v>2128</v>
      </c>
      <c r="F1665" s="1251">
        <v>2020</v>
      </c>
      <c r="G1665" s="1252">
        <v>17.57</v>
      </c>
      <c r="H1665" s="1252">
        <v>23.370000000000001</v>
      </c>
      <c r="I1665" s="1252">
        <v>21.699999999999999</v>
      </c>
      <c r="J1665" s="1252">
        <v>21.370000000000001</v>
      </c>
      <c r="K1665" s="1252">
        <v>25.059999999999999</v>
      </c>
      <c r="L1665" s="1252">
        <v>18.600000000000001</v>
      </c>
      <c r="M1665" s="1252">
        <v>18.809999999999999</v>
      </c>
      <c r="N1665" s="1252">
        <v>24.260000000000002</v>
      </c>
      <c r="O1665" s="1252">
        <v>21.579999999999998</v>
      </c>
      <c r="P1665" s="1252">
        <v>18.66</v>
      </c>
      <c r="Q1665" s="1252">
        <v>0</v>
      </c>
      <c r="R1665" s="1252">
        <v>0</v>
      </c>
      <c r="S1665" s="1252">
        <v>210.97999999999999</v>
      </c>
      <c r="T1665" s="1252">
        <v>0</v>
      </c>
      <c r="U1665" s="1251" t="s">
        <v>1065</v>
      </c>
      <c r="V1665" s="1251" t="s">
        <v>397</v>
      </c>
      <c r="W1665" s="1251" t="s">
        <v>2003</v>
      </c>
      <c r="X1665" s="1251" t="s">
        <v>89</v>
      </c>
      <c r="Y1665" s="1251">
        <v>750</v>
      </c>
      <c r="Z1665" s="1251">
        <v>5</v>
      </c>
      <c r="AA1665" s="1251" t="b">
        <v>0</v>
      </c>
    </row>
    <row r="1666" spans="1:27" ht="12">
      <c r="A1666" s="1251">
        <v>25</v>
      </c>
      <c r="B1666" s="1251">
        <v>740</v>
      </c>
      <c r="C1666" s="1251" t="s">
        <v>1753</v>
      </c>
      <c r="D1666" s="1251">
        <v>756800</v>
      </c>
      <c r="E1666" s="1251" t="s">
        <v>2129</v>
      </c>
      <c r="F1666" s="1251">
        <v>2020</v>
      </c>
      <c r="G1666" s="1252">
        <v>23</v>
      </c>
      <c r="H1666" s="1252">
        <v>23</v>
      </c>
      <c r="I1666" s="1252">
        <v>23</v>
      </c>
      <c r="J1666" s="1252">
        <v>23</v>
      </c>
      <c r="K1666" s="1252">
        <v>23</v>
      </c>
      <c r="L1666" s="1252">
        <v>23</v>
      </c>
      <c r="M1666" s="1252">
        <v>23</v>
      </c>
      <c r="N1666" s="1252">
        <v>23</v>
      </c>
      <c r="O1666" s="1252">
        <v>23</v>
      </c>
      <c r="P1666" s="1252">
        <v>23</v>
      </c>
      <c r="Q1666" s="1252">
        <v>23</v>
      </c>
      <c r="R1666" s="1252">
        <v>23</v>
      </c>
      <c r="S1666" s="1252">
        <v>276</v>
      </c>
      <c r="T1666" s="1252">
        <v>0</v>
      </c>
      <c r="U1666" s="1251" t="s">
        <v>1065</v>
      </c>
      <c r="V1666" s="1251" t="s">
        <v>397</v>
      </c>
      <c r="W1666" s="1251" t="s">
        <v>2070</v>
      </c>
      <c r="X1666" s="1251" t="s">
        <v>89</v>
      </c>
      <c r="Y1666" s="1251">
        <v>756</v>
      </c>
      <c r="Z1666" s="1251">
        <v>8</v>
      </c>
      <c r="AA1666" s="1251" t="b">
        <v>0</v>
      </c>
    </row>
    <row r="1667" spans="1:27" ht="12">
      <c r="A1667" s="1251">
        <v>25</v>
      </c>
      <c r="B1667" s="1251">
        <v>740</v>
      </c>
      <c r="C1667" s="1251" t="s">
        <v>1753</v>
      </c>
      <c r="D1667" s="1251">
        <v>757800</v>
      </c>
      <c r="E1667" s="1251" t="s">
        <v>2130</v>
      </c>
      <c r="F1667" s="1251">
        <v>2020</v>
      </c>
      <c r="G1667" s="1252">
        <v>51</v>
      </c>
      <c r="H1667" s="1252">
        <v>51</v>
      </c>
      <c r="I1667" s="1252">
        <v>51</v>
      </c>
      <c r="J1667" s="1252">
        <v>51</v>
      </c>
      <c r="K1667" s="1252">
        <v>51</v>
      </c>
      <c r="L1667" s="1252">
        <v>51</v>
      </c>
      <c r="M1667" s="1252">
        <v>51</v>
      </c>
      <c r="N1667" s="1252">
        <v>51</v>
      </c>
      <c r="O1667" s="1252">
        <v>51</v>
      </c>
      <c r="P1667" s="1252">
        <v>51</v>
      </c>
      <c r="Q1667" s="1252">
        <v>51</v>
      </c>
      <c r="R1667" s="1252">
        <v>51</v>
      </c>
      <c r="S1667" s="1252">
        <v>612</v>
      </c>
      <c r="T1667" s="1252">
        <v>0</v>
      </c>
      <c r="U1667" s="1251" t="s">
        <v>1065</v>
      </c>
      <c r="V1667" s="1251" t="s">
        <v>397</v>
      </c>
      <c r="W1667" s="1251" t="s">
        <v>2070</v>
      </c>
      <c r="X1667" s="1251" t="s">
        <v>89</v>
      </c>
      <c r="Y1667" s="1251">
        <v>757</v>
      </c>
      <c r="Z1667" s="1251">
        <v>8</v>
      </c>
      <c r="AA1667" s="1251" t="b">
        <v>0</v>
      </c>
    </row>
    <row r="1668" spans="1:27" ht="12">
      <c r="A1668" s="1251">
        <v>25</v>
      </c>
      <c r="B1668" s="1251">
        <v>740</v>
      </c>
      <c r="C1668" s="1251" t="s">
        <v>1753</v>
      </c>
      <c r="D1668" s="1251">
        <v>758800</v>
      </c>
      <c r="E1668" s="1251" t="s">
        <v>2131</v>
      </c>
      <c r="F1668" s="1251">
        <v>2020</v>
      </c>
      <c r="G1668" s="1252">
        <v>19</v>
      </c>
      <c r="H1668" s="1252">
        <v>19</v>
      </c>
      <c r="I1668" s="1252">
        <v>19</v>
      </c>
      <c r="J1668" s="1252">
        <v>19</v>
      </c>
      <c r="K1668" s="1252">
        <v>19</v>
      </c>
      <c r="L1668" s="1252">
        <v>19</v>
      </c>
      <c r="M1668" s="1252">
        <v>19</v>
      </c>
      <c r="N1668" s="1252">
        <v>19</v>
      </c>
      <c r="O1668" s="1252">
        <v>19</v>
      </c>
      <c r="P1668" s="1252">
        <v>19</v>
      </c>
      <c r="Q1668" s="1252">
        <v>19</v>
      </c>
      <c r="R1668" s="1252">
        <v>19</v>
      </c>
      <c r="S1668" s="1252">
        <v>228</v>
      </c>
      <c r="T1668" s="1252">
        <v>0</v>
      </c>
      <c r="U1668" s="1251" t="s">
        <v>1065</v>
      </c>
      <c r="V1668" s="1251" t="s">
        <v>397</v>
      </c>
      <c r="W1668" s="1251" t="s">
        <v>2070</v>
      </c>
      <c r="X1668" s="1251" t="s">
        <v>89</v>
      </c>
      <c r="Y1668" s="1251">
        <v>758</v>
      </c>
      <c r="Z1668" s="1251">
        <v>8</v>
      </c>
      <c r="AA1668" s="1251" t="b">
        <v>0</v>
      </c>
    </row>
    <row r="1669" spans="1:27" ht="12">
      <c r="A1669" s="1251">
        <v>25</v>
      </c>
      <c r="B1669" s="1251">
        <v>740</v>
      </c>
      <c r="C1669" s="1251" t="s">
        <v>1753</v>
      </c>
      <c r="D1669" s="1251">
        <v>759800</v>
      </c>
      <c r="E1669" s="1251" t="s">
        <v>2132</v>
      </c>
      <c r="F1669" s="1251">
        <v>2020</v>
      </c>
      <c r="G1669" s="1252">
        <v>17</v>
      </c>
      <c r="H1669" s="1252">
        <v>17</v>
      </c>
      <c r="I1669" s="1252">
        <v>17</v>
      </c>
      <c r="J1669" s="1252">
        <v>17</v>
      </c>
      <c r="K1669" s="1252">
        <v>17</v>
      </c>
      <c r="L1669" s="1252">
        <v>17</v>
      </c>
      <c r="M1669" s="1252">
        <v>17</v>
      </c>
      <c r="N1669" s="1252">
        <v>17</v>
      </c>
      <c r="O1669" s="1252">
        <v>17</v>
      </c>
      <c r="P1669" s="1252">
        <v>17</v>
      </c>
      <c r="Q1669" s="1252">
        <v>17</v>
      </c>
      <c r="R1669" s="1252">
        <v>17</v>
      </c>
      <c r="S1669" s="1252">
        <v>204</v>
      </c>
      <c r="T1669" s="1252">
        <v>0</v>
      </c>
      <c r="U1669" s="1251" t="s">
        <v>1065</v>
      </c>
      <c r="V1669" s="1251" t="s">
        <v>397</v>
      </c>
      <c r="W1669" s="1251" t="s">
        <v>2070</v>
      </c>
      <c r="X1669" s="1251" t="s">
        <v>89</v>
      </c>
      <c r="Y1669" s="1251">
        <v>759</v>
      </c>
      <c r="Z1669" s="1251">
        <v>8</v>
      </c>
      <c r="AA1669" s="1251" t="b">
        <v>0</v>
      </c>
    </row>
    <row r="1670" spans="1:27" ht="12">
      <c r="A1670" s="1251">
        <v>25</v>
      </c>
      <c r="B1670" s="1251">
        <v>740</v>
      </c>
      <c r="C1670" s="1251" t="s">
        <v>1753</v>
      </c>
      <c r="D1670" s="1251">
        <v>775828</v>
      </c>
      <c r="E1670" s="1251" t="s">
        <v>2152</v>
      </c>
      <c r="F1670" s="1251">
        <v>2020</v>
      </c>
      <c r="G1670" s="1252">
        <v>0</v>
      </c>
      <c r="H1670" s="1252">
        <v>0</v>
      </c>
      <c r="I1670" s="1252">
        <v>0</v>
      </c>
      <c r="J1670" s="1252">
        <v>0</v>
      </c>
      <c r="K1670" s="1252">
        <v>0</v>
      </c>
      <c r="L1670" s="1252">
        <v>0</v>
      </c>
      <c r="M1670" s="1252">
        <v>0</v>
      </c>
      <c r="N1670" s="1252">
        <v>0</v>
      </c>
      <c r="O1670" s="1252">
        <v>0</v>
      </c>
      <c r="P1670" s="1252">
        <v>0</v>
      </c>
      <c r="Q1670" s="1252">
        <v>130</v>
      </c>
      <c r="R1670" s="1252">
        <v>0</v>
      </c>
      <c r="S1670" s="1252">
        <v>130</v>
      </c>
      <c r="T1670" s="1252">
        <v>0</v>
      </c>
      <c r="U1670" s="1251" t="s">
        <v>1065</v>
      </c>
      <c r="V1670" s="1251" t="s">
        <v>397</v>
      </c>
      <c r="W1670" s="1251" t="s">
        <v>2024</v>
      </c>
      <c r="X1670" s="1251" t="s">
        <v>89</v>
      </c>
      <c r="Y1670" s="1251">
        <v>775</v>
      </c>
      <c r="Z1670" s="1251">
        <v>8</v>
      </c>
      <c r="AA1670" s="1251" t="b">
        <v>0</v>
      </c>
    </row>
    <row r="1671" spans="1:27" ht="12">
      <c r="A1671" s="1251">
        <v>25</v>
      </c>
      <c r="B1671" s="1251">
        <v>740</v>
      </c>
      <c r="C1671" s="1251" t="s">
        <v>1753</v>
      </c>
      <c r="D1671" s="1251">
        <v>776200</v>
      </c>
      <c r="E1671" s="1251" t="s">
        <v>2134</v>
      </c>
      <c r="F1671" s="1251">
        <v>2020</v>
      </c>
      <c r="G1671" s="1252">
        <v>0</v>
      </c>
      <c r="H1671" s="1252">
        <v>-0.02</v>
      </c>
      <c r="I1671" s="1252">
        <v>1237.5699999999999</v>
      </c>
      <c r="J1671" s="1252">
        <v>-1237.5699999999999</v>
      </c>
      <c r="K1671" s="1252">
        <v>0</v>
      </c>
      <c r="L1671" s="1252">
        <v>0</v>
      </c>
      <c r="M1671" s="1252">
        <v>0</v>
      </c>
      <c r="N1671" s="1252">
        <v>0</v>
      </c>
      <c r="O1671" s="1252">
        <v>0</v>
      </c>
      <c r="P1671" s="1252">
        <v>0</v>
      </c>
      <c r="Q1671" s="1252">
        <v>0.01</v>
      </c>
      <c r="R1671" s="1252">
        <v>0</v>
      </c>
      <c r="S1671" s="1252">
        <v>-0.0099999999999818099</v>
      </c>
      <c r="T1671" s="1252">
        <v>0</v>
      </c>
      <c r="U1671" s="1251" t="s">
        <v>1065</v>
      </c>
      <c r="V1671" s="1251" t="s">
        <v>397</v>
      </c>
      <c r="W1671" s="1251" t="s">
        <v>2015</v>
      </c>
      <c r="X1671" s="1251" t="s">
        <v>89</v>
      </c>
      <c r="Y1671" s="1251">
        <v>776</v>
      </c>
      <c r="Z1671" s="1251">
        <v>2</v>
      </c>
      <c r="AA1671" s="1251" t="b">
        <v>0</v>
      </c>
    </row>
    <row r="1672" spans="1:27" ht="12">
      <c r="A1672" s="1251">
        <v>25</v>
      </c>
      <c r="B1672" s="1251">
        <v>740</v>
      </c>
      <c r="C1672" s="1251" t="s">
        <v>1753</v>
      </c>
      <c r="D1672" s="1251">
        <v>776210</v>
      </c>
      <c r="E1672" s="1251" t="s">
        <v>2135</v>
      </c>
      <c r="F1672" s="1251">
        <v>2020</v>
      </c>
      <c r="G1672" s="1252">
        <v>-208.83000000000001</v>
      </c>
      <c r="H1672" s="1252">
        <v>-239.87</v>
      </c>
      <c r="I1672" s="1252">
        <v>-442.10000000000002</v>
      </c>
      <c r="J1672" s="1252">
        <v>25.539999999999999</v>
      </c>
      <c r="K1672" s="1252">
        <v>-206.38999999999999</v>
      </c>
      <c r="L1672" s="1252">
        <v>-257.11000000000001</v>
      </c>
      <c r="M1672" s="1252">
        <v>-144.58000000000001</v>
      </c>
      <c r="N1672" s="1252">
        <v>-154.88999999999999</v>
      </c>
      <c r="O1672" s="1252">
        <v>0</v>
      </c>
      <c r="P1672" s="1252">
        <v>-2060.6399999999999</v>
      </c>
      <c r="Q1672" s="1252">
        <v>-39.399999999999999</v>
      </c>
      <c r="R1672" s="1252">
        <v>0</v>
      </c>
      <c r="S1672" s="1252">
        <v>-3728.27</v>
      </c>
      <c r="T1672" s="1252">
        <v>0</v>
      </c>
      <c r="U1672" s="1251" t="s">
        <v>1065</v>
      </c>
      <c r="V1672" s="1251" t="s">
        <v>397</v>
      </c>
      <c r="W1672" s="1251" t="s">
        <v>1931</v>
      </c>
      <c r="X1672" s="1251" t="s">
        <v>89</v>
      </c>
      <c r="Y1672" s="1251">
        <v>776</v>
      </c>
      <c r="Z1672" s="1251">
        <v>2</v>
      </c>
      <c r="AA1672" s="1251" t="b">
        <v>0</v>
      </c>
    </row>
    <row r="1673" spans="1:27" ht="12">
      <c r="A1673" s="1251">
        <v>25</v>
      </c>
      <c r="B1673" s="1251">
        <v>740</v>
      </c>
      <c r="C1673" s="1251" t="s">
        <v>1753</v>
      </c>
      <c r="D1673" s="1251">
        <v>776220</v>
      </c>
      <c r="E1673" s="1251" t="s">
        <v>2136</v>
      </c>
      <c r="F1673" s="1251">
        <v>2020</v>
      </c>
      <c r="G1673" s="1252">
        <v>-228.75</v>
      </c>
      <c r="H1673" s="1252">
        <v>-262.75999999999999</v>
      </c>
      <c r="I1673" s="1252">
        <v>-484.29000000000002</v>
      </c>
      <c r="J1673" s="1252">
        <v>27.98</v>
      </c>
      <c r="K1673" s="1252">
        <v>-226.09</v>
      </c>
      <c r="L1673" s="1252">
        <v>-281.63999999999999</v>
      </c>
      <c r="M1673" s="1252">
        <v>-158.37</v>
      </c>
      <c r="N1673" s="1252">
        <v>-169.66999999999999</v>
      </c>
      <c r="O1673" s="1252">
        <v>0</v>
      </c>
      <c r="P1673" s="1252">
        <v>-2257.25</v>
      </c>
      <c r="Q1673" s="1252">
        <v>-43.159999999999997</v>
      </c>
      <c r="R1673" s="1252">
        <v>0</v>
      </c>
      <c r="S1673" s="1252">
        <v>-4083.9999999999995</v>
      </c>
      <c r="T1673" s="1252">
        <v>0</v>
      </c>
      <c r="U1673" s="1251" t="s">
        <v>1065</v>
      </c>
      <c r="V1673" s="1251" t="s">
        <v>397</v>
      </c>
      <c r="W1673" s="1251" t="s">
        <v>1948</v>
      </c>
      <c r="X1673" s="1251" t="s">
        <v>89</v>
      </c>
      <c r="Y1673" s="1251">
        <v>776</v>
      </c>
      <c r="Z1673" s="1251">
        <v>2</v>
      </c>
      <c r="AA1673" s="1251" t="b">
        <v>0</v>
      </c>
    </row>
    <row r="1674" spans="1:27" ht="12">
      <c r="A1674" s="1251">
        <v>25</v>
      </c>
      <c r="B1674" s="1251">
        <v>740</v>
      </c>
      <c r="C1674" s="1251" t="s">
        <v>1753</v>
      </c>
      <c r="D1674" s="1251">
        <v>776230</v>
      </c>
      <c r="E1674" s="1251" t="s">
        <v>2137</v>
      </c>
      <c r="F1674" s="1251">
        <v>2020</v>
      </c>
      <c r="G1674" s="1252">
        <v>-88.810000000000002</v>
      </c>
      <c r="H1674" s="1252">
        <v>-102.01000000000001</v>
      </c>
      <c r="I1674" s="1252">
        <v>-188.00999999999999</v>
      </c>
      <c r="J1674" s="1252">
        <v>10.85</v>
      </c>
      <c r="K1674" s="1252">
        <v>-87.769999999999996</v>
      </c>
      <c r="L1674" s="1252">
        <v>-109.34</v>
      </c>
      <c r="M1674" s="1252">
        <v>-61.479999999999997</v>
      </c>
      <c r="N1674" s="1252">
        <v>-65.870000000000005</v>
      </c>
      <c r="O1674" s="1252">
        <v>0</v>
      </c>
      <c r="P1674" s="1252">
        <v>-876.34000000000003</v>
      </c>
      <c r="Q1674" s="1252">
        <v>-16.760000000000002</v>
      </c>
      <c r="R1674" s="1252">
        <v>0</v>
      </c>
      <c r="S1674" s="1252">
        <v>-1585.54</v>
      </c>
      <c r="T1674" s="1252">
        <v>0</v>
      </c>
      <c r="U1674" s="1251" t="s">
        <v>1065</v>
      </c>
      <c r="V1674" s="1251" t="s">
        <v>402</v>
      </c>
      <c r="W1674" s="1251" t="s">
        <v>402</v>
      </c>
      <c r="X1674" s="1251" t="s">
        <v>89</v>
      </c>
      <c r="Y1674" s="1251">
        <v>776</v>
      </c>
      <c r="Z1674" s="1251">
        <v>2</v>
      </c>
      <c r="AA1674" s="1251" t="b">
        <v>0</v>
      </c>
    </row>
    <row r="1675" spans="1:27" ht="12">
      <c r="A1675" s="1251">
        <v>25</v>
      </c>
      <c r="B1675" s="1251">
        <v>740</v>
      </c>
      <c r="C1675" s="1251" t="s">
        <v>1753</v>
      </c>
      <c r="D1675" s="1251">
        <v>776240</v>
      </c>
      <c r="E1675" s="1251" t="s">
        <v>2138</v>
      </c>
      <c r="F1675" s="1251">
        <v>2020</v>
      </c>
      <c r="G1675" s="1252">
        <v>-551.03999999999996</v>
      </c>
      <c r="H1675" s="1252">
        <v>-632.95000000000005</v>
      </c>
      <c r="I1675" s="1252">
        <v>-1166.5899999999999</v>
      </c>
      <c r="J1675" s="1252">
        <v>67.379999999999995</v>
      </c>
      <c r="K1675" s="1252">
        <v>-544.62</v>
      </c>
      <c r="L1675" s="1252">
        <v>-678.45000000000005</v>
      </c>
      <c r="M1675" s="1252">
        <v>-381.5</v>
      </c>
      <c r="N1675" s="1252">
        <v>-408.70999999999998</v>
      </c>
      <c r="O1675" s="1252">
        <v>0</v>
      </c>
      <c r="P1675" s="1252">
        <v>-5437.4899999999998</v>
      </c>
      <c r="Q1675" s="1252">
        <v>-103.97</v>
      </c>
      <c r="R1675" s="1252">
        <v>0</v>
      </c>
      <c r="S1675" s="1252">
        <v>-9837.9399999999987</v>
      </c>
      <c r="T1675" s="1252">
        <v>0</v>
      </c>
      <c r="U1675" s="1251" t="s">
        <v>1065</v>
      </c>
      <c r="V1675" s="1251" t="s">
        <v>397</v>
      </c>
      <c r="W1675" s="1251" t="s">
        <v>2015</v>
      </c>
      <c r="X1675" s="1251" t="s">
        <v>89</v>
      </c>
      <c r="Y1675" s="1251">
        <v>776</v>
      </c>
      <c r="Z1675" s="1251">
        <v>2</v>
      </c>
      <c r="AA1675" s="1251" t="b">
        <v>0</v>
      </c>
    </row>
    <row r="1676" spans="1:27" ht="12">
      <c r="A1676" s="1251">
        <v>25</v>
      </c>
      <c r="B1676" s="1251">
        <v>750</v>
      </c>
      <c r="C1676" s="1251" t="s">
        <v>1755</v>
      </c>
      <c r="D1676" s="1251">
        <v>403200</v>
      </c>
      <c r="E1676" s="1251" t="s">
        <v>2090</v>
      </c>
      <c r="F1676" s="1251">
        <v>2020</v>
      </c>
      <c r="G1676" s="1252">
        <v>11562.41</v>
      </c>
      <c r="H1676" s="1252">
        <v>11562.41</v>
      </c>
      <c r="I1676" s="1252">
        <v>11562.41</v>
      </c>
      <c r="J1676" s="1252">
        <v>11562.41</v>
      </c>
      <c r="K1676" s="1252">
        <v>11562.41</v>
      </c>
      <c r="L1676" s="1252">
        <v>11562.41</v>
      </c>
      <c r="M1676" s="1252">
        <v>10295.49</v>
      </c>
      <c r="N1676" s="1252">
        <v>787.03999999999996</v>
      </c>
      <c r="O1676" s="1252">
        <v>787.03999999999996</v>
      </c>
      <c r="P1676" s="1252">
        <v>787.03999999999996</v>
      </c>
      <c r="Q1676" s="1252">
        <v>11549.41</v>
      </c>
      <c r="R1676" s="1252">
        <v>-3418.4099999999999</v>
      </c>
      <c r="S1676" s="1252">
        <v>90162.069999999992</v>
      </c>
      <c r="T1676" s="1252">
        <v>0</v>
      </c>
      <c r="U1676" s="1251" t="s">
        <v>1065</v>
      </c>
      <c r="V1676" s="1251" t="s">
        <v>88</v>
      </c>
      <c r="W1676" s="1251" t="s">
        <v>88</v>
      </c>
      <c r="X1676" s="1251" t="s">
        <v>2042</v>
      </c>
      <c r="Y1676" s="1251">
        <v>403</v>
      </c>
      <c r="Z1676" s="1251">
        <v>2</v>
      </c>
      <c r="AA1676" s="1251" t="b">
        <v>0</v>
      </c>
    </row>
    <row r="1677" spans="1:27" ht="12">
      <c r="A1677" s="1251">
        <v>25</v>
      </c>
      <c r="B1677" s="1251">
        <v>750</v>
      </c>
      <c r="C1677" s="1251" t="s">
        <v>1755</v>
      </c>
      <c r="D1677" s="1251">
        <v>407321</v>
      </c>
      <c r="E1677" s="1251" t="s">
        <v>2139</v>
      </c>
      <c r="F1677" s="1251">
        <v>2020</v>
      </c>
      <c r="G1677" s="1252">
        <v>-8026.6400000000003</v>
      </c>
      <c r="H1677" s="1252">
        <v>-8026.6400000000003</v>
      </c>
      <c r="I1677" s="1252">
        <v>-8026.6400000000003</v>
      </c>
      <c r="J1677" s="1252">
        <v>-8026.6400000000003</v>
      </c>
      <c r="K1677" s="1252">
        <v>-8026.6400000000003</v>
      </c>
      <c r="L1677" s="1252">
        <v>-8026.6400000000003</v>
      </c>
      <c r="M1677" s="1252">
        <v>-8026.6400000000003</v>
      </c>
      <c r="N1677" s="1252">
        <v>-8026.6400000000003</v>
      </c>
      <c r="O1677" s="1252">
        <v>-8026.6400000000003</v>
      </c>
      <c r="P1677" s="1252">
        <v>-8054.9700000000003</v>
      </c>
      <c r="Q1677" s="1252">
        <v>-8054.9700000000003</v>
      </c>
      <c r="R1677" s="1252">
        <v>2858.9699999999998</v>
      </c>
      <c r="S1677" s="1252">
        <v>-85490.73000000001</v>
      </c>
      <c r="T1677" s="1252">
        <v>0</v>
      </c>
      <c r="U1677" s="1251" t="s">
        <v>1065</v>
      </c>
      <c r="V1677" s="1251" t="s">
        <v>88</v>
      </c>
      <c r="W1677" s="1251" t="s">
        <v>1913</v>
      </c>
      <c r="X1677" s="1251" t="s">
        <v>2042</v>
      </c>
      <c r="Y1677" s="1251">
        <v>407</v>
      </c>
      <c r="Z1677" s="1251">
        <v>3</v>
      </c>
      <c r="AA1677" s="1251" t="b">
        <v>0</v>
      </c>
    </row>
    <row r="1678" spans="1:27" ht="12">
      <c r="A1678" s="1251">
        <v>25</v>
      </c>
      <c r="B1678" s="1251">
        <v>750</v>
      </c>
      <c r="C1678" s="1251" t="s">
        <v>1755</v>
      </c>
      <c r="D1678" s="1251">
        <v>408101</v>
      </c>
      <c r="E1678" s="1251" t="s">
        <v>932</v>
      </c>
      <c r="F1678" s="1251">
        <v>2020</v>
      </c>
      <c r="G1678" s="1252">
        <v>328.30000000000001</v>
      </c>
      <c r="H1678" s="1252">
        <v>197.22</v>
      </c>
      <c r="I1678" s="1252">
        <v>262.75999999999999</v>
      </c>
      <c r="J1678" s="1252">
        <v>262.75999999999999</v>
      </c>
      <c r="K1678" s="1252">
        <v>262.75999999999999</v>
      </c>
      <c r="L1678" s="1252">
        <v>262.75999999999999</v>
      </c>
      <c r="M1678" s="1252">
        <v>262.75999999999999</v>
      </c>
      <c r="N1678" s="1252">
        <v>262.75999999999999</v>
      </c>
      <c r="O1678" s="1252">
        <v>262.75999999999999</v>
      </c>
      <c r="P1678" s="1252">
        <v>262.75999999999999</v>
      </c>
      <c r="Q1678" s="1252">
        <v>262.75999999999999</v>
      </c>
      <c r="R1678" s="1252">
        <v>262.75999999999999</v>
      </c>
      <c r="S1678" s="1252">
        <v>3153.1200000000008</v>
      </c>
      <c r="T1678" s="1252">
        <v>0</v>
      </c>
      <c r="U1678" s="1251" t="s">
        <v>1065</v>
      </c>
      <c r="V1678" s="1251" t="s">
        <v>402</v>
      </c>
      <c r="W1678" s="1251" t="s">
        <v>402</v>
      </c>
      <c r="X1678" s="1251" t="s">
        <v>2042</v>
      </c>
      <c r="Y1678" s="1251">
        <v>408</v>
      </c>
      <c r="Z1678" s="1251">
        <v>1</v>
      </c>
      <c r="AA1678" s="1251" t="b">
        <v>0</v>
      </c>
    </row>
    <row r="1679" spans="1:27" ht="12">
      <c r="A1679" s="1251">
        <v>25</v>
      </c>
      <c r="B1679" s="1251">
        <v>750</v>
      </c>
      <c r="C1679" s="1251" t="s">
        <v>1755</v>
      </c>
      <c r="D1679" s="1251">
        <v>408102</v>
      </c>
      <c r="E1679" s="1251" t="s">
        <v>934</v>
      </c>
      <c r="F1679" s="1251">
        <v>2020</v>
      </c>
      <c r="G1679" s="1252">
        <v>78.5</v>
      </c>
      <c r="H1679" s="1252">
        <v>70.420000000000002</v>
      </c>
      <c r="I1679" s="1252">
        <v>70.420000000000002</v>
      </c>
      <c r="J1679" s="1252">
        <v>70.420000000000002</v>
      </c>
      <c r="K1679" s="1252">
        <v>70.420000000000002</v>
      </c>
      <c r="L1679" s="1252">
        <v>70.420000000000002</v>
      </c>
      <c r="M1679" s="1252">
        <v>70.420000000000002</v>
      </c>
      <c r="N1679" s="1252">
        <v>70.420000000000002</v>
      </c>
      <c r="O1679" s="1252">
        <v>70.420000000000002</v>
      </c>
      <c r="P1679" s="1252">
        <v>70.420000000000002</v>
      </c>
      <c r="Q1679" s="1252">
        <v>70.420000000000002</v>
      </c>
      <c r="R1679" s="1252">
        <v>70.420000000000002</v>
      </c>
      <c r="S1679" s="1252">
        <v>853.11999999999989</v>
      </c>
      <c r="T1679" s="1252">
        <v>0</v>
      </c>
      <c r="U1679" s="1251" t="s">
        <v>1065</v>
      </c>
      <c r="V1679" s="1251" t="s">
        <v>402</v>
      </c>
      <c r="W1679" s="1251" t="s">
        <v>402</v>
      </c>
      <c r="X1679" s="1251" t="s">
        <v>2042</v>
      </c>
      <c r="Y1679" s="1251">
        <v>408</v>
      </c>
      <c r="Z1679" s="1251">
        <v>1</v>
      </c>
      <c r="AA1679" s="1251" t="b">
        <v>0</v>
      </c>
    </row>
    <row r="1680" spans="1:27" ht="12">
      <c r="A1680" s="1251">
        <v>25</v>
      </c>
      <c r="B1680" s="1251">
        <v>750</v>
      </c>
      <c r="C1680" s="1251" t="s">
        <v>1755</v>
      </c>
      <c r="D1680" s="1251">
        <v>408110</v>
      </c>
      <c r="E1680" s="1251" t="s">
        <v>915</v>
      </c>
      <c r="F1680" s="1251">
        <v>2020</v>
      </c>
      <c r="G1680" s="1252">
        <v>352.33999999999997</v>
      </c>
      <c r="H1680" s="1252">
        <v>352.33999999999997</v>
      </c>
      <c r="I1680" s="1252">
        <v>352.33999999999997</v>
      </c>
      <c r="J1680" s="1252">
        <v>352.33999999999997</v>
      </c>
      <c r="K1680" s="1252">
        <v>352.33999999999997</v>
      </c>
      <c r="L1680" s="1252">
        <v>352.33999999999997</v>
      </c>
      <c r="M1680" s="1252">
        <v>352.33999999999997</v>
      </c>
      <c r="N1680" s="1252">
        <v>358.23000000000002</v>
      </c>
      <c r="O1680" s="1252">
        <v>358.23000000000002</v>
      </c>
      <c r="P1680" s="1252">
        <v>358.23000000000002</v>
      </c>
      <c r="Q1680" s="1252">
        <v>362.70999999999998</v>
      </c>
      <c r="R1680" s="1252">
        <v>362.68000000000001</v>
      </c>
      <c r="S1680" s="1252">
        <v>4266.46</v>
      </c>
      <c r="T1680" s="1252">
        <v>0</v>
      </c>
      <c r="U1680" s="1251" t="s">
        <v>1065</v>
      </c>
      <c r="V1680" s="1251" t="s">
        <v>402</v>
      </c>
      <c r="W1680" s="1251" t="s">
        <v>402</v>
      </c>
      <c r="X1680" s="1251" t="s">
        <v>2042</v>
      </c>
      <c r="Y1680" s="1251">
        <v>408</v>
      </c>
      <c r="Z1680" s="1251">
        <v>1</v>
      </c>
      <c r="AA1680" s="1251" t="b">
        <v>0</v>
      </c>
    </row>
    <row r="1681" spans="1:27" ht="12">
      <c r="A1681" s="1251">
        <v>25</v>
      </c>
      <c r="B1681" s="1251">
        <v>750</v>
      </c>
      <c r="C1681" s="1251" t="s">
        <v>1755</v>
      </c>
      <c r="D1681" s="1251">
        <v>408121</v>
      </c>
      <c r="E1681" s="1251" t="s">
        <v>1914</v>
      </c>
      <c r="F1681" s="1251">
        <v>2020</v>
      </c>
      <c r="G1681" s="1252">
        <v>304.04000000000002</v>
      </c>
      <c r="H1681" s="1252">
        <v>319.48000000000002</v>
      </c>
      <c r="I1681" s="1252">
        <v>306.64999999999998</v>
      </c>
      <c r="J1681" s="1252">
        <v>274.11000000000001</v>
      </c>
      <c r="K1681" s="1252">
        <v>526.80999999999995</v>
      </c>
      <c r="L1681" s="1252">
        <v>278.24000000000001</v>
      </c>
      <c r="M1681" s="1252">
        <v>396.54000000000002</v>
      </c>
      <c r="N1681" s="1252">
        <v>378.82999999999998</v>
      </c>
      <c r="O1681" s="1252">
        <v>483.50999999999999</v>
      </c>
      <c r="P1681" s="1252">
        <v>0</v>
      </c>
      <c r="Q1681" s="1252">
        <v>0</v>
      </c>
      <c r="R1681" s="1252">
        <v>0</v>
      </c>
      <c r="S1681" s="1252">
        <v>3268.21</v>
      </c>
      <c r="T1681" s="1252">
        <v>0</v>
      </c>
      <c r="U1681" s="1251" t="s">
        <v>1065</v>
      </c>
      <c r="V1681" s="1251" t="s">
        <v>402</v>
      </c>
      <c r="W1681" s="1251" t="s">
        <v>402</v>
      </c>
      <c r="X1681" s="1251" t="s">
        <v>2042</v>
      </c>
      <c r="Y1681" s="1251">
        <v>408</v>
      </c>
      <c r="Z1681" s="1251">
        <v>1</v>
      </c>
      <c r="AA1681" s="1251" t="b">
        <v>0</v>
      </c>
    </row>
    <row r="1682" spans="1:27" ht="12">
      <c r="A1682" s="1251">
        <v>25</v>
      </c>
      <c r="B1682" s="1251">
        <v>750</v>
      </c>
      <c r="C1682" s="1251" t="s">
        <v>1755</v>
      </c>
      <c r="D1682" s="1251">
        <v>408122</v>
      </c>
      <c r="E1682" s="1251" t="s">
        <v>2091</v>
      </c>
      <c r="F1682" s="1251">
        <v>2020</v>
      </c>
      <c r="G1682" s="1252">
        <v>12.17</v>
      </c>
      <c r="H1682" s="1252">
        <v>1.6000000000000001</v>
      </c>
      <c r="I1682" s="1252">
        <v>0.29999999999999999</v>
      </c>
      <c r="J1682" s="1252">
        <v>0</v>
      </c>
      <c r="K1682" s="1252">
        <v>0</v>
      </c>
      <c r="L1682" s="1252">
        <v>0</v>
      </c>
      <c r="M1682" s="1252">
        <v>0</v>
      </c>
      <c r="N1682" s="1252">
        <v>0</v>
      </c>
      <c r="O1682" s="1252">
        <v>0</v>
      </c>
      <c r="P1682" s="1252">
        <v>0</v>
      </c>
      <c r="Q1682" s="1252">
        <v>0</v>
      </c>
      <c r="R1682" s="1252">
        <v>0</v>
      </c>
      <c r="S1682" s="1252">
        <v>14.07</v>
      </c>
      <c r="T1682" s="1252">
        <v>0</v>
      </c>
      <c r="U1682" s="1251" t="s">
        <v>1065</v>
      </c>
      <c r="V1682" s="1251" t="s">
        <v>402</v>
      </c>
      <c r="W1682" s="1251" t="s">
        <v>402</v>
      </c>
      <c r="X1682" s="1251" t="s">
        <v>2042</v>
      </c>
      <c r="Y1682" s="1251">
        <v>408</v>
      </c>
      <c r="Z1682" s="1251">
        <v>1</v>
      </c>
      <c r="AA1682" s="1251" t="b">
        <v>0</v>
      </c>
    </row>
    <row r="1683" spans="1:27" ht="12">
      <c r="A1683" s="1251">
        <v>25</v>
      </c>
      <c r="B1683" s="1251">
        <v>750</v>
      </c>
      <c r="C1683" s="1251" t="s">
        <v>1755</v>
      </c>
      <c r="D1683" s="1251">
        <v>408123</v>
      </c>
      <c r="E1683" s="1251" t="s">
        <v>2092</v>
      </c>
      <c r="F1683" s="1251">
        <v>2020</v>
      </c>
      <c r="G1683" s="1252">
        <v>33.729999999999997</v>
      </c>
      <c r="H1683" s="1252">
        <v>35.640000000000001</v>
      </c>
      <c r="I1683" s="1252">
        <v>32.240000000000002</v>
      </c>
      <c r="J1683" s="1252">
        <v>24.59</v>
      </c>
      <c r="K1683" s="1252">
        <v>38.710000000000001</v>
      </c>
      <c r="L1683" s="1252">
        <v>7.8399999999999999</v>
      </c>
      <c r="M1683" s="1252">
        <v>-8.3800000000000008</v>
      </c>
      <c r="N1683" s="1252">
        <v>4.4800000000000004</v>
      </c>
      <c r="O1683" s="1252">
        <v>4.3899999999999997</v>
      </c>
      <c r="P1683" s="1252">
        <v>0</v>
      </c>
      <c r="Q1683" s="1252">
        <v>0</v>
      </c>
      <c r="R1683" s="1252">
        <v>0</v>
      </c>
      <c r="S1683" s="1252">
        <v>173.24000000000001</v>
      </c>
      <c r="T1683" s="1252">
        <v>0</v>
      </c>
      <c r="U1683" s="1251" t="s">
        <v>1065</v>
      </c>
      <c r="V1683" s="1251" t="s">
        <v>402</v>
      </c>
      <c r="W1683" s="1251" t="s">
        <v>402</v>
      </c>
      <c r="X1683" s="1251" t="s">
        <v>2042</v>
      </c>
      <c r="Y1683" s="1251">
        <v>408</v>
      </c>
      <c r="Z1683" s="1251">
        <v>1</v>
      </c>
      <c r="AA1683" s="1251" t="b">
        <v>0</v>
      </c>
    </row>
    <row r="1684" spans="1:27" ht="12">
      <c r="A1684" s="1251">
        <v>25</v>
      </c>
      <c r="B1684" s="1251">
        <v>750</v>
      </c>
      <c r="C1684" s="1251" t="s">
        <v>1755</v>
      </c>
      <c r="D1684" s="1251">
        <v>408203</v>
      </c>
      <c r="E1684" s="1251" t="s">
        <v>2093</v>
      </c>
      <c r="F1684" s="1251">
        <v>2020</v>
      </c>
      <c r="G1684" s="1252">
        <v>1288</v>
      </c>
      <c r="H1684" s="1252">
        <v>429</v>
      </c>
      <c r="I1684" s="1252">
        <v>1037</v>
      </c>
      <c r="J1684" s="1252">
        <v>929</v>
      </c>
      <c r="K1684" s="1252">
        <v>787</v>
      </c>
      <c r="L1684" s="1252">
        <v>916</v>
      </c>
      <c r="M1684" s="1252">
        <v>999</v>
      </c>
      <c r="N1684" s="1252">
        <v>817</v>
      </c>
      <c r="O1684" s="1252">
        <v>833</v>
      </c>
      <c r="P1684" s="1252">
        <v>1110</v>
      </c>
      <c r="Q1684" s="1252">
        <v>768</v>
      </c>
      <c r="R1684" s="1252">
        <v>833</v>
      </c>
      <c r="S1684" s="1252">
        <v>10746</v>
      </c>
      <c r="T1684" s="1252">
        <v>0</v>
      </c>
      <c r="U1684" s="1251" t="s">
        <v>1065</v>
      </c>
      <c r="V1684" s="1251" t="s">
        <v>402</v>
      </c>
      <c r="W1684" s="1251" t="s">
        <v>402</v>
      </c>
      <c r="X1684" s="1251" t="s">
        <v>2042</v>
      </c>
      <c r="Y1684" s="1251">
        <v>408</v>
      </c>
      <c r="Z1684" s="1251">
        <v>2</v>
      </c>
      <c r="AA1684" s="1251" t="b">
        <v>0</v>
      </c>
    </row>
    <row r="1685" spans="1:27" ht="12">
      <c r="A1685" s="1251">
        <v>25</v>
      </c>
      <c r="B1685" s="1251">
        <v>750</v>
      </c>
      <c r="C1685" s="1251" t="s">
        <v>1755</v>
      </c>
      <c r="D1685" s="1251">
        <v>408205</v>
      </c>
      <c r="E1685" s="1251" t="s">
        <v>2094</v>
      </c>
      <c r="F1685" s="1251">
        <v>2020</v>
      </c>
      <c r="G1685" s="1252">
        <v>3485</v>
      </c>
      <c r="H1685" s="1252">
        <v>1126</v>
      </c>
      <c r="I1685" s="1252">
        <v>2785</v>
      </c>
      <c r="J1685" s="1252">
        <v>2496</v>
      </c>
      <c r="K1685" s="1252">
        <v>2113</v>
      </c>
      <c r="L1685" s="1252">
        <v>2460</v>
      </c>
      <c r="M1685" s="1252">
        <v>2684</v>
      </c>
      <c r="N1685" s="1252">
        <v>2194</v>
      </c>
      <c r="O1685" s="1252">
        <v>2238</v>
      </c>
      <c r="P1685" s="1252">
        <v>2980</v>
      </c>
      <c r="Q1685" s="1252">
        <v>2062</v>
      </c>
      <c r="R1685" s="1252">
        <v>2492</v>
      </c>
      <c r="S1685" s="1252">
        <v>29115</v>
      </c>
      <c r="T1685" s="1252">
        <v>0</v>
      </c>
      <c r="U1685" s="1251" t="s">
        <v>1065</v>
      </c>
      <c r="V1685" s="1251" t="s">
        <v>402</v>
      </c>
      <c r="W1685" s="1251" t="s">
        <v>402</v>
      </c>
      <c r="X1685" s="1251" t="s">
        <v>2042</v>
      </c>
      <c r="Y1685" s="1251">
        <v>408</v>
      </c>
      <c r="Z1685" s="1251">
        <v>2</v>
      </c>
      <c r="AA1685" s="1251" t="b">
        <v>0</v>
      </c>
    </row>
    <row r="1686" spans="1:27" ht="12">
      <c r="A1686" s="1251">
        <v>25</v>
      </c>
      <c r="B1686" s="1251">
        <v>750</v>
      </c>
      <c r="C1686" s="1251" t="s">
        <v>1755</v>
      </c>
      <c r="D1686" s="1251">
        <v>408206</v>
      </c>
      <c r="E1686" s="1251" t="s">
        <v>1321</v>
      </c>
      <c r="F1686" s="1251">
        <v>2020</v>
      </c>
      <c r="G1686" s="1252">
        <v>6818</v>
      </c>
      <c r="H1686" s="1252">
        <v>2396</v>
      </c>
      <c r="I1686" s="1252">
        <v>5568</v>
      </c>
      <c r="J1686" s="1252">
        <v>4989</v>
      </c>
      <c r="K1686" s="1252">
        <v>4222</v>
      </c>
      <c r="L1686" s="1252">
        <v>4916</v>
      </c>
      <c r="M1686" s="1252">
        <v>5365</v>
      </c>
      <c r="N1686" s="1252">
        <v>4384</v>
      </c>
      <c r="O1686" s="1252">
        <v>4472</v>
      </c>
      <c r="P1686" s="1252">
        <v>5956</v>
      </c>
      <c r="Q1686" s="1252">
        <v>4123</v>
      </c>
      <c r="R1686" s="1252">
        <v>3629</v>
      </c>
      <c r="S1686" s="1252">
        <v>56838</v>
      </c>
      <c r="T1686" s="1252">
        <v>0</v>
      </c>
      <c r="U1686" s="1251" t="s">
        <v>1065</v>
      </c>
      <c r="V1686" s="1251" t="s">
        <v>402</v>
      </c>
      <c r="W1686" s="1251" t="s">
        <v>402</v>
      </c>
      <c r="X1686" s="1251" t="s">
        <v>2042</v>
      </c>
      <c r="Y1686" s="1251">
        <v>408</v>
      </c>
      <c r="Z1686" s="1251">
        <v>2</v>
      </c>
      <c r="AA1686" s="1251" t="b">
        <v>0</v>
      </c>
    </row>
    <row r="1687" spans="1:27" ht="12">
      <c r="A1687" s="1251">
        <v>25</v>
      </c>
      <c r="B1687" s="1251">
        <v>750</v>
      </c>
      <c r="C1687" s="1251" t="s">
        <v>1755</v>
      </c>
      <c r="D1687" s="1251">
        <v>521100</v>
      </c>
      <c r="E1687" s="1251" t="s">
        <v>2095</v>
      </c>
      <c r="F1687" s="1251">
        <v>2020</v>
      </c>
      <c r="G1687" s="1252">
        <v>-140306.66</v>
      </c>
      <c r="H1687" s="1252">
        <v>-141086.92999999999</v>
      </c>
      <c r="I1687" s="1252">
        <v>-160241.57000000001</v>
      </c>
      <c r="J1687" s="1252">
        <v>-135635.97</v>
      </c>
      <c r="K1687" s="1252">
        <v>-146463.22</v>
      </c>
      <c r="L1687" s="1252">
        <v>-155486.87</v>
      </c>
      <c r="M1687" s="1252">
        <v>-135977.73999999999</v>
      </c>
      <c r="N1687" s="1252">
        <v>-149963.5</v>
      </c>
      <c r="O1687" s="1252">
        <v>-136991.35000000001</v>
      </c>
      <c r="P1687" s="1252">
        <v>-154486.57999999999</v>
      </c>
      <c r="Q1687" s="1252">
        <v>-127209.14999999999</v>
      </c>
      <c r="R1687" s="1252">
        <v>-160400.51999999999</v>
      </c>
      <c r="S1687" s="1252">
        <v>-1744250.0600000001</v>
      </c>
      <c r="T1687" s="1252">
        <v>0</v>
      </c>
      <c r="U1687" s="1251" t="s">
        <v>1065</v>
      </c>
      <c r="V1687" s="1251" t="s">
        <v>1286</v>
      </c>
      <c r="W1687" s="1251" t="s">
        <v>2096</v>
      </c>
      <c r="X1687" s="1251" t="s">
        <v>2042</v>
      </c>
      <c r="Y1687" s="1251">
        <v>521</v>
      </c>
      <c r="Z1687" s="1251">
        <v>1</v>
      </c>
      <c r="AA1687" s="1251" t="b">
        <v>0</v>
      </c>
    </row>
    <row r="1688" spans="1:27" ht="12">
      <c r="A1688" s="1251">
        <v>25</v>
      </c>
      <c r="B1688" s="1251">
        <v>750</v>
      </c>
      <c r="C1688" s="1251" t="s">
        <v>1755</v>
      </c>
      <c r="D1688" s="1251">
        <v>522200</v>
      </c>
      <c r="E1688" s="1251" t="s">
        <v>2140</v>
      </c>
      <c r="F1688" s="1251">
        <v>2020</v>
      </c>
      <c r="G1688" s="1252">
        <v>-6339.7200000000003</v>
      </c>
      <c r="H1688" s="1252">
        <v>-5593.6199999999999</v>
      </c>
      <c r="I1688" s="1252">
        <v>-6119.3299999999999</v>
      </c>
      <c r="J1688" s="1252">
        <v>-5613.7600000000002</v>
      </c>
      <c r="K1688" s="1252">
        <v>-6410.3500000000004</v>
      </c>
      <c r="L1688" s="1252">
        <v>-5671.7399999999998</v>
      </c>
      <c r="M1688" s="1252">
        <v>-6120.0200000000004</v>
      </c>
      <c r="N1688" s="1252">
        <v>-6135.3299999999999</v>
      </c>
      <c r="O1688" s="1252">
        <v>-4706.0100000000002</v>
      </c>
      <c r="P1688" s="1252">
        <v>-8615.4799999999996</v>
      </c>
      <c r="Q1688" s="1252">
        <v>-6689.9399999999996</v>
      </c>
      <c r="R1688" s="1252">
        <v>-5937.7200000000003</v>
      </c>
      <c r="S1688" s="1252">
        <v>-73953.020000000004</v>
      </c>
      <c r="T1688" s="1252">
        <v>0</v>
      </c>
      <c r="U1688" s="1251" t="s">
        <v>1065</v>
      </c>
      <c r="V1688" s="1251" t="s">
        <v>1286</v>
      </c>
      <c r="W1688" s="1251" t="s">
        <v>2096</v>
      </c>
      <c r="X1688" s="1251" t="s">
        <v>2042</v>
      </c>
      <c r="Y1688" s="1251">
        <v>522</v>
      </c>
      <c r="Z1688" s="1251">
        <v>2</v>
      </c>
      <c r="AA1688" s="1251" t="b">
        <v>0</v>
      </c>
    </row>
    <row r="1689" spans="1:27" ht="12">
      <c r="A1689" s="1251">
        <v>25</v>
      </c>
      <c r="B1689" s="1251">
        <v>750</v>
      </c>
      <c r="C1689" s="1251" t="s">
        <v>1755</v>
      </c>
      <c r="D1689" s="1251">
        <v>601119</v>
      </c>
      <c r="E1689" s="1251" t="s">
        <v>1932</v>
      </c>
      <c r="F1689" s="1251">
        <v>2020</v>
      </c>
      <c r="G1689" s="1252">
        <v>0</v>
      </c>
      <c r="H1689" s="1252">
        <v>0</v>
      </c>
      <c r="I1689" s="1252">
        <v>0</v>
      </c>
      <c r="J1689" s="1252">
        <v>0</v>
      </c>
      <c r="K1689" s="1252">
        <v>0</v>
      </c>
      <c r="L1689" s="1252">
        <v>0</v>
      </c>
      <c r="M1689" s="1252">
        <v>0</v>
      </c>
      <c r="N1689" s="1252">
        <v>0</v>
      </c>
      <c r="O1689" s="1252">
        <v>298.31999999999999</v>
      </c>
      <c r="P1689" s="1252">
        <v>0</v>
      </c>
      <c r="Q1689" s="1252">
        <v>0</v>
      </c>
      <c r="R1689" s="1252">
        <v>0</v>
      </c>
      <c r="S1689" s="1252">
        <v>298.31999999999999</v>
      </c>
      <c r="T1689" s="1252">
        <v>0</v>
      </c>
      <c r="U1689" s="1251" t="s">
        <v>1065</v>
      </c>
      <c r="V1689" s="1251" t="s">
        <v>397</v>
      </c>
      <c r="W1689" s="1251" t="s">
        <v>1933</v>
      </c>
      <c r="X1689" s="1251" t="s">
        <v>2042</v>
      </c>
      <c r="Y1689" s="1251">
        <v>601</v>
      </c>
      <c r="Z1689" s="1251">
        <v>1</v>
      </c>
      <c r="AA1689" s="1251" t="b">
        <v>0</v>
      </c>
    </row>
    <row r="1690" spans="1:27" ht="12">
      <c r="A1690" s="1251">
        <v>25</v>
      </c>
      <c r="B1690" s="1251">
        <v>750</v>
      </c>
      <c r="C1690" s="1251" t="s">
        <v>1755</v>
      </c>
      <c r="D1690" s="1251">
        <v>601619</v>
      </c>
      <c r="E1690" s="1251" t="s">
        <v>1940</v>
      </c>
      <c r="F1690" s="1251">
        <v>2020</v>
      </c>
      <c r="G1690" s="1252">
        <v>0</v>
      </c>
      <c r="H1690" s="1252">
        <v>0</v>
      </c>
      <c r="I1690" s="1252">
        <v>0</v>
      </c>
      <c r="J1690" s="1252">
        <v>0</v>
      </c>
      <c r="K1690" s="1252">
        <v>0</v>
      </c>
      <c r="L1690" s="1252">
        <v>0</v>
      </c>
      <c r="M1690" s="1252">
        <v>142.31999999999999</v>
      </c>
      <c r="N1690" s="1252">
        <v>374.75999999999999</v>
      </c>
      <c r="O1690" s="1252">
        <v>643.25999999999999</v>
      </c>
      <c r="P1690" s="1252">
        <v>55.939999999999998</v>
      </c>
      <c r="Q1690" s="1252">
        <v>0</v>
      </c>
      <c r="R1690" s="1252">
        <v>0</v>
      </c>
      <c r="S1690" s="1252">
        <v>1216.28</v>
      </c>
      <c r="T1690" s="1252">
        <v>0</v>
      </c>
      <c r="U1690" s="1251" t="s">
        <v>1065</v>
      </c>
      <c r="V1690" s="1251" t="s">
        <v>397</v>
      </c>
      <c r="W1690" s="1251" t="s">
        <v>1933</v>
      </c>
      <c r="X1690" s="1251" t="s">
        <v>2042</v>
      </c>
      <c r="Y1690" s="1251">
        <v>601</v>
      </c>
      <c r="Z1690" s="1251">
        <v>6</v>
      </c>
      <c r="AA1690" s="1251" t="b">
        <v>0</v>
      </c>
    </row>
    <row r="1691" spans="1:27" ht="12">
      <c r="A1691" s="1251">
        <v>25</v>
      </c>
      <c r="B1691" s="1251">
        <v>750</v>
      </c>
      <c r="C1691" s="1251" t="s">
        <v>1755</v>
      </c>
      <c r="D1691" s="1251">
        <v>636800</v>
      </c>
      <c r="E1691" s="1251" t="s">
        <v>1997</v>
      </c>
      <c r="F1691" s="1251">
        <v>2020</v>
      </c>
      <c r="G1691" s="1252">
        <v>0</v>
      </c>
      <c r="H1691" s="1252">
        <v>74.519999999999996</v>
      </c>
      <c r="I1691" s="1252">
        <v>82.379999999999995</v>
      </c>
      <c r="J1691" s="1252">
        <v>-156.90000000000001</v>
      </c>
      <c r="K1691" s="1252">
        <v>0</v>
      </c>
      <c r="L1691" s="1252">
        <v>93.030000000000001</v>
      </c>
      <c r="M1691" s="1252">
        <v>0</v>
      </c>
      <c r="N1691" s="1252">
        <v>98.560000000000002</v>
      </c>
      <c r="O1691" s="1252">
        <v>0</v>
      </c>
      <c r="P1691" s="1252">
        <v>0</v>
      </c>
      <c r="Q1691" s="1252">
        <v>-284.04000000000002</v>
      </c>
      <c r="R1691" s="1252">
        <v>0</v>
      </c>
      <c r="S1691" s="1252">
        <v>-92.450000000000045</v>
      </c>
      <c r="T1691" s="1252">
        <v>0</v>
      </c>
      <c r="U1691" s="1251" t="s">
        <v>1065</v>
      </c>
      <c r="V1691" s="1251" t="s">
        <v>397</v>
      </c>
      <c r="W1691" s="1251" t="s">
        <v>1996</v>
      </c>
      <c r="X1691" s="1251" t="s">
        <v>2042</v>
      </c>
      <c r="Y1691" s="1251">
        <v>636</v>
      </c>
      <c r="Z1691" s="1251">
        <v>8</v>
      </c>
      <c r="AA1691" s="1251" t="b">
        <v>0</v>
      </c>
    </row>
    <row r="1692" spans="1:27" ht="12">
      <c r="A1692" s="1251">
        <v>25</v>
      </c>
      <c r="B1692" s="1251">
        <v>750</v>
      </c>
      <c r="C1692" s="1251" t="s">
        <v>1755</v>
      </c>
      <c r="D1692" s="1251">
        <v>701110</v>
      </c>
      <c r="E1692" s="1251" t="s">
        <v>2141</v>
      </c>
      <c r="F1692" s="1251">
        <v>2020</v>
      </c>
      <c r="G1692" s="1252">
        <v>1199.79</v>
      </c>
      <c r="H1692" s="1252">
        <v>466.95999999999998</v>
      </c>
      <c r="I1692" s="1252">
        <v>287.36000000000001</v>
      </c>
      <c r="J1692" s="1252">
        <v>682.48000000000002</v>
      </c>
      <c r="K1692" s="1252">
        <v>1902.6400000000001</v>
      </c>
      <c r="L1692" s="1252">
        <v>745.79999999999995</v>
      </c>
      <c r="M1692" s="1252">
        <v>1827.21</v>
      </c>
      <c r="N1692" s="1252">
        <v>899.88999999999999</v>
      </c>
      <c r="O1692" s="1252">
        <v>2050.9499999999998</v>
      </c>
      <c r="P1692" s="1252">
        <v>2378.8699999999999</v>
      </c>
      <c r="Q1692" s="1252">
        <v>4162.1400000000003</v>
      </c>
      <c r="R1692" s="1252">
        <v>3579.8400000000001</v>
      </c>
      <c r="S1692" s="1252">
        <v>20183.93</v>
      </c>
      <c r="T1692" s="1252">
        <v>0</v>
      </c>
      <c r="U1692" s="1251" t="s">
        <v>1065</v>
      </c>
      <c r="V1692" s="1251" t="s">
        <v>397</v>
      </c>
      <c r="W1692" s="1251" t="s">
        <v>1931</v>
      </c>
      <c r="X1692" s="1251" t="s">
        <v>2042</v>
      </c>
      <c r="Y1692" s="1251">
        <v>701</v>
      </c>
      <c r="Z1692" s="1251">
        <v>1</v>
      </c>
      <c r="AA1692" s="1251" t="b">
        <v>0</v>
      </c>
    </row>
    <row r="1693" spans="1:27" ht="12">
      <c r="A1693" s="1251">
        <v>25</v>
      </c>
      <c r="B1693" s="1251">
        <v>750</v>
      </c>
      <c r="C1693" s="1251" t="s">
        <v>1755</v>
      </c>
      <c r="D1693" s="1251">
        <v>701119</v>
      </c>
      <c r="E1693" s="1251" t="s">
        <v>2142</v>
      </c>
      <c r="F1693" s="1251">
        <v>2020</v>
      </c>
      <c r="G1693" s="1252">
        <v>0</v>
      </c>
      <c r="H1693" s="1252">
        <v>0</v>
      </c>
      <c r="I1693" s="1252">
        <v>71.840000000000003</v>
      </c>
      <c r="J1693" s="1252">
        <v>0</v>
      </c>
      <c r="K1693" s="1252">
        <v>0</v>
      </c>
      <c r="L1693" s="1252">
        <v>0</v>
      </c>
      <c r="M1693" s="1252">
        <v>0</v>
      </c>
      <c r="N1693" s="1252">
        <v>55.939999999999998</v>
      </c>
      <c r="O1693" s="1252">
        <v>55.939999999999998</v>
      </c>
      <c r="P1693" s="1252">
        <v>527.77999999999997</v>
      </c>
      <c r="Q1693" s="1252">
        <v>83.909999999999997</v>
      </c>
      <c r="R1693" s="1252">
        <v>0</v>
      </c>
      <c r="S1693" s="1252">
        <v>795.40999999999997</v>
      </c>
      <c r="T1693" s="1252">
        <v>0</v>
      </c>
      <c r="U1693" s="1251" t="s">
        <v>1065</v>
      </c>
      <c r="V1693" s="1251" t="s">
        <v>397</v>
      </c>
      <c r="W1693" s="1251" t="s">
        <v>1933</v>
      </c>
      <c r="X1693" s="1251" t="s">
        <v>2042</v>
      </c>
      <c r="Y1693" s="1251">
        <v>701</v>
      </c>
      <c r="Z1693" s="1251">
        <v>1</v>
      </c>
      <c r="AA1693" s="1251" t="b">
        <v>0</v>
      </c>
    </row>
    <row r="1694" spans="1:27" ht="12">
      <c r="A1694" s="1251">
        <v>25</v>
      </c>
      <c r="B1694" s="1251">
        <v>750</v>
      </c>
      <c r="C1694" s="1251" t="s">
        <v>1755</v>
      </c>
      <c r="D1694" s="1251">
        <v>701210</v>
      </c>
      <c r="E1694" s="1251" t="s">
        <v>2153</v>
      </c>
      <c r="F1694" s="1251">
        <v>2020</v>
      </c>
      <c r="G1694" s="1252">
        <v>359.19999999999999</v>
      </c>
      <c r="H1694" s="1252">
        <v>0</v>
      </c>
      <c r="I1694" s="1252">
        <v>0</v>
      </c>
      <c r="J1694" s="1252">
        <v>0</v>
      </c>
      <c r="K1694" s="1252">
        <v>1436.8</v>
      </c>
      <c r="L1694" s="1252">
        <v>0</v>
      </c>
      <c r="M1694" s="1252">
        <v>0</v>
      </c>
      <c r="N1694" s="1252">
        <v>0</v>
      </c>
      <c r="O1694" s="1252">
        <v>0</v>
      </c>
      <c r="P1694" s="1252">
        <v>0</v>
      </c>
      <c r="Q1694" s="1252">
        <v>1193.28</v>
      </c>
      <c r="R1694" s="1252">
        <v>0</v>
      </c>
      <c r="S1694" s="1252">
        <v>2989.2799999999997</v>
      </c>
      <c r="T1694" s="1252">
        <v>0</v>
      </c>
      <c r="U1694" s="1251" t="s">
        <v>1065</v>
      </c>
      <c r="V1694" s="1251" t="s">
        <v>397</v>
      </c>
      <c r="W1694" s="1251" t="s">
        <v>1931</v>
      </c>
      <c r="X1694" s="1251" t="s">
        <v>2042</v>
      </c>
      <c r="Y1694" s="1251">
        <v>701</v>
      </c>
      <c r="Z1694" s="1251">
        <v>2</v>
      </c>
      <c r="AA1694" s="1251" t="b">
        <v>0</v>
      </c>
    </row>
    <row r="1695" spans="1:27" ht="12">
      <c r="A1695" s="1251">
        <v>25</v>
      </c>
      <c r="B1695" s="1251">
        <v>750</v>
      </c>
      <c r="C1695" s="1251" t="s">
        <v>1755</v>
      </c>
      <c r="D1695" s="1251">
        <v>701510</v>
      </c>
      <c r="E1695" s="1251" t="s">
        <v>2154</v>
      </c>
      <c r="F1695" s="1251">
        <v>2020</v>
      </c>
      <c r="G1695" s="1252">
        <v>0</v>
      </c>
      <c r="H1695" s="1252">
        <v>0</v>
      </c>
      <c r="I1695" s="1252">
        <v>0</v>
      </c>
      <c r="J1695" s="1252">
        <v>0</v>
      </c>
      <c r="K1695" s="1252">
        <v>34.939999999999998</v>
      </c>
      <c r="L1695" s="1252">
        <v>0</v>
      </c>
      <c r="M1695" s="1252">
        <v>0</v>
      </c>
      <c r="N1695" s="1252">
        <v>0</v>
      </c>
      <c r="O1695" s="1252">
        <v>36.469999999999999</v>
      </c>
      <c r="P1695" s="1252">
        <v>0</v>
      </c>
      <c r="Q1695" s="1252">
        <v>91.180000000000007</v>
      </c>
      <c r="R1695" s="1252">
        <v>0</v>
      </c>
      <c r="S1695" s="1252">
        <v>162.59</v>
      </c>
      <c r="T1695" s="1252">
        <v>0</v>
      </c>
      <c r="U1695" s="1251" t="s">
        <v>1065</v>
      </c>
      <c r="V1695" s="1251" t="s">
        <v>397</v>
      </c>
      <c r="W1695" s="1251" t="s">
        <v>1931</v>
      </c>
      <c r="X1695" s="1251" t="s">
        <v>2042</v>
      </c>
      <c r="Y1695" s="1251">
        <v>701</v>
      </c>
      <c r="Z1695" s="1251">
        <v>5</v>
      </c>
      <c r="AA1695" s="1251" t="b">
        <v>0</v>
      </c>
    </row>
    <row r="1696" spans="1:27" ht="12">
      <c r="A1696" s="1251">
        <v>25</v>
      </c>
      <c r="B1696" s="1251">
        <v>750</v>
      </c>
      <c r="C1696" s="1251" t="s">
        <v>1755</v>
      </c>
      <c r="D1696" s="1251">
        <v>701519</v>
      </c>
      <c r="E1696" s="1251" t="s">
        <v>2155</v>
      </c>
      <c r="F1696" s="1251">
        <v>2020</v>
      </c>
      <c r="G1696" s="1252">
        <v>0</v>
      </c>
      <c r="H1696" s="1252">
        <v>0</v>
      </c>
      <c r="I1696" s="1252">
        <v>0</v>
      </c>
      <c r="J1696" s="1252">
        <v>0</v>
      </c>
      <c r="K1696" s="1252">
        <v>0</v>
      </c>
      <c r="L1696" s="1252">
        <v>0</v>
      </c>
      <c r="M1696" s="1252">
        <v>0</v>
      </c>
      <c r="N1696" s="1252">
        <v>27.359999999999999</v>
      </c>
      <c r="O1696" s="1252">
        <v>0</v>
      </c>
      <c r="P1696" s="1252">
        <v>147.69999999999999</v>
      </c>
      <c r="Q1696" s="1252">
        <v>0</v>
      </c>
      <c r="R1696" s="1252">
        <v>0</v>
      </c>
      <c r="S1696" s="1252">
        <v>175.06</v>
      </c>
      <c r="T1696" s="1252">
        <v>0</v>
      </c>
      <c r="U1696" s="1251" t="s">
        <v>1065</v>
      </c>
      <c r="V1696" s="1251" t="s">
        <v>397</v>
      </c>
      <c r="W1696" s="1251" t="s">
        <v>1933</v>
      </c>
      <c r="X1696" s="1251" t="s">
        <v>2042</v>
      </c>
      <c r="Y1696" s="1251">
        <v>701</v>
      </c>
      <c r="Z1696" s="1251">
        <v>5</v>
      </c>
      <c r="AA1696" s="1251" t="b">
        <v>0</v>
      </c>
    </row>
    <row r="1697" spans="1:27" ht="12">
      <c r="A1697" s="1251">
        <v>25</v>
      </c>
      <c r="B1697" s="1251">
        <v>750</v>
      </c>
      <c r="C1697" s="1251" t="s">
        <v>1755</v>
      </c>
      <c r="D1697" s="1251">
        <v>701610</v>
      </c>
      <c r="E1697" s="1251" t="s">
        <v>2164</v>
      </c>
      <c r="F1697" s="1251">
        <v>2020</v>
      </c>
      <c r="G1697" s="1252">
        <v>0</v>
      </c>
      <c r="H1697" s="1252">
        <v>0</v>
      </c>
      <c r="I1697" s="1252">
        <v>0</v>
      </c>
      <c r="J1697" s="1252">
        <v>0</v>
      </c>
      <c r="K1697" s="1252">
        <v>0</v>
      </c>
      <c r="L1697" s="1252">
        <v>0</v>
      </c>
      <c r="M1697" s="1252">
        <v>0</v>
      </c>
      <c r="N1697" s="1252">
        <v>291.75999999999999</v>
      </c>
      <c r="O1697" s="1252">
        <v>72.939999999999998</v>
      </c>
      <c r="P1697" s="1252">
        <v>0</v>
      </c>
      <c r="Q1697" s="1252">
        <v>0</v>
      </c>
      <c r="R1697" s="1252">
        <v>0</v>
      </c>
      <c r="S1697" s="1252">
        <v>364.69999999999999</v>
      </c>
      <c r="T1697" s="1252">
        <v>0</v>
      </c>
      <c r="U1697" s="1251" t="s">
        <v>1065</v>
      </c>
      <c r="V1697" s="1251" t="s">
        <v>397</v>
      </c>
      <c r="W1697" s="1251" t="s">
        <v>1931</v>
      </c>
      <c r="X1697" s="1251" t="s">
        <v>2042</v>
      </c>
      <c r="Y1697" s="1251">
        <v>701</v>
      </c>
      <c r="Z1697" s="1251">
        <v>6</v>
      </c>
      <c r="AA1697" s="1251" t="b">
        <v>0</v>
      </c>
    </row>
    <row r="1698" spans="1:27" ht="12">
      <c r="A1698" s="1251">
        <v>25</v>
      </c>
      <c r="B1698" s="1251">
        <v>750</v>
      </c>
      <c r="C1698" s="1251" t="s">
        <v>1755</v>
      </c>
      <c r="D1698" s="1251">
        <v>701810</v>
      </c>
      <c r="E1698" s="1251" t="s">
        <v>2098</v>
      </c>
      <c r="F1698" s="1251">
        <v>2020</v>
      </c>
      <c r="G1698" s="1252">
        <v>2038</v>
      </c>
      <c r="H1698" s="1252">
        <v>2513</v>
      </c>
      <c r="I1698" s="1252">
        <v>2513</v>
      </c>
      <c r="J1698" s="1252">
        <v>2605</v>
      </c>
      <c r="K1698" s="1252">
        <v>2587</v>
      </c>
      <c r="L1698" s="1252">
        <v>2587</v>
      </c>
      <c r="M1698" s="1252">
        <v>2758</v>
      </c>
      <c r="N1698" s="1252">
        <v>2758.25</v>
      </c>
      <c r="O1698" s="1252">
        <v>2499</v>
      </c>
      <c r="P1698" s="1252">
        <v>0</v>
      </c>
      <c r="Q1698" s="1252">
        <v>0</v>
      </c>
      <c r="R1698" s="1252">
        <v>0</v>
      </c>
      <c r="S1698" s="1252">
        <v>22858.25</v>
      </c>
      <c r="T1698" s="1252">
        <v>0</v>
      </c>
      <c r="U1698" s="1251" t="s">
        <v>1065</v>
      </c>
      <c r="V1698" s="1251" t="s">
        <v>397</v>
      </c>
      <c r="W1698" s="1251" t="s">
        <v>1931</v>
      </c>
      <c r="X1698" s="1251" t="s">
        <v>2042</v>
      </c>
      <c r="Y1698" s="1251">
        <v>701</v>
      </c>
      <c r="Z1698" s="1251">
        <v>8</v>
      </c>
      <c r="AA1698" s="1251" t="b">
        <v>0</v>
      </c>
    </row>
    <row r="1699" spans="1:27" ht="12">
      <c r="A1699" s="1251">
        <v>25</v>
      </c>
      <c r="B1699" s="1251">
        <v>750</v>
      </c>
      <c r="C1699" s="1251" t="s">
        <v>1755</v>
      </c>
      <c r="D1699" s="1251">
        <v>704810</v>
      </c>
      <c r="E1699" s="1251" t="s">
        <v>2099</v>
      </c>
      <c r="F1699" s="1251">
        <v>2020</v>
      </c>
      <c r="G1699" s="1252">
        <v>782.82000000000005</v>
      </c>
      <c r="H1699" s="1252">
        <v>796.45000000000005</v>
      </c>
      <c r="I1699" s="1252">
        <v>633.71000000000004</v>
      </c>
      <c r="J1699" s="1252">
        <v>673.30999999999995</v>
      </c>
      <c r="K1699" s="1252">
        <v>1178.45</v>
      </c>
      <c r="L1699" s="1252">
        <v>631.37</v>
      </c>
      <c r="M1699" s="1252">
        <v>831.97000000000003</v>
      </c>
      <c r="N1699" s="1252">
        <v>863.50999999999999</v>
      </c>
      <c r="O1699" s="1252">
        <v>1024.8299999999999</v>
      </c>
      <c r="P1699" s="1252">
        <v>0</v>
      </c>
      <c r="Q1699" s="1252">
        <v>0</v>
      </c>
      <c r="R1699" s="1252">
        <v>0</v>
      </c>
      <c r="S1699" s="1252">
        <v>7416.4200000000001</v>
      </c>
      <c r="T1699" s="1252">
        <v>0</v>
      </c>
      <c r="U1699" s="1251" t="s">
        <v>1065</v>
      </c>
      <c r="V1699" s="1251" t="s">
        <v>397</v>
      </c>
      <c r="W1699" s="1251" t="s">
        <v>1948</v>
      </c>
      <c r="X1699" s="1251" t="s">
        <v>2042</v>
      </c>
      <c r="Y1699" s="1251">
        <v>704</v>
      </c>
      <c r="Z1699" s="1251">
        <v>8</v>
      </c>
      <c r="AA1699" s="1251" t="b">
        <v>0</v>
      </c>
    </row>
    <row r="1700" spans="1:27" ht="12">
      <c r="A1700" s="1251">
        <v>25</v>
      </c>
      <c r="B1700" s="1251">
        <v>750</v>
      </c>
      <c r="C1700" s="1251" t="s">
        <v>1755</v>
      </c>
      <c r="D1700" s="1251">
        <v>704813</v>
      </c>
      <c r="E1700" s="1251" t="s">
        <v>2100</v>
      </c>
      <c r="F1700" s="1251">
        <v>2020</v>
      </c>
      <c r="G1700" s="1252">
        <v>47.640000000000001</v>
      </c>
      <c r="H1700" s="1252">
        <v>50.93</v>
      </c>
      <c r="I1700" s="1252">
        <v>39.700000000000003</v>
      </c>
      <c r="J1700" s="1252">
        <v>41.380000000000003</v>
      </c>
      <c r="K1700" s="1252">
        <v>74.159999999999997</v>
      </c>
      <c r="L1700" s="1252">
        <v>40.049999999999997</v>
      </c>
      <c r="M1700" s="1252">
        <v>53.130000000000003</v>
      </c>
      <c r="N1700" s="1252">
        <v>53.43</v>
      </c>
      <c r="O1700" s="1252">
        <v>71.650000000000006</v>
      </c>
      <c r="P1700" s="1252">
        <v>0</v>
      </c>
      <c r="Q1700" s="1252">
        <v>0</v>
      </c>
      <c r="R1700" s="1252">
        <v>0</v>
      </c>
      <c r="S1700" s="1252">
        <v>472.06999999999994</v>
      </c>
      <c r="T1700" s="1252">
        <v>0</v>
      </c>
      <c r="U1700" s="1251" t="s">
        <v>1065</v>
      </c>
      <c r="V1700" s="1251" t="s">
        <v>397</v>
      </c>
      <c r="W1700" s="1251" t="s">
        <v>1948</v>
      </c>
      <c r="X1700" s="1251" t="s">
        <v>2042</v>
      </c>
      <c r="Y1700" s="1251">
        <v>704</v>
      </c>
      <c r="Z1700" s="1251">
        <v>8</v>
      </c>
      <c r="AA1700" s="1251" t="b">
        <v>0</v>
      </c>
    </row>
    <row r="1701" spans="1:27" ht="12">
      <c r="A1701" s="1251">
        <v>25</v>
      </c>
      <c r="B1701" s="1251">
        <v>750</v>
      </c>
      <c r="C1701" s="1251" t="s">
        <v>1755</v>
      </c>
      <c r="D1701" s="1251">
        <v>704837</v>
      </c>
      <c r="E1701" s="1251" t="s">
        <v>2101</v>
      </c>
      <c r="F1701" s="1251">
        <v>2020</v>
      </c>
      <c r="G1701" s="1252">
        <v>171.53</v>
      </c>
      <c r="H1701" s="1252">
        <v>180.34</v>
      </c>
      <c r="I1701" s="1252">
        <v>-29.32</v>
      </c>
      <c r="J1701" s="1252">
        <v>173.46000000000001</v>
      </c>
      <c r="K1701" s="1252">
        <v>488.95999999999998</v>
      </c>
      <c r="L1701" s="1252">
        <v>196.05000000000001</v>
      </c>
      <c r="M1701" s="1252">
        <v>239.22</v>
      </c>
      <c r="N1701" s="1252">
        <v>273.86000000000001</v>
      </c>
      <c r="O1701" s="1252">
        <v>231.47999999999999</v>
      </c>
      <c r="P1701" s="1252">
        <v>0</v>
      </c>
      <c r="Q1701" s="1252">
        <v>0</v>
      </c>
      <c r="R1701" s="1252">
        <v>0</v>
      </c>
      <c r="S1701" s="1252">
        <v>1925.5799999999999</v>
      </c>
      <c r="T1701" s="1252">
        <v>0</v>
      </c>
      <c r="U1701" s="1251" t="s">
        <v>1065</v>
      </c>
      <c r="V1701" s="1251" t="s">
        <v>397</v>
      </c>
      <c r="W1701" s="1251" t="s">
        <v>1948</v>
      </c>
      <c r="X1701" s="1251" t="s">
        <v>2042</v>
      </c>
      <c r="Y1701" s="1251">
        <v>704</v>
      </c>
      <c r="Z1701" s="1251">
        <v>8</v>
      </c>
      <c r="AA1701" s="1251" t="b">
        <v>0</v>
      </c>
    </row>
    <row r="1702" spans="1:27" ht="12">
      <c r="A1702" s="1251">
        <v>25</v>
      </c>
      <c r="B1702" s="1251">
        <v>750</v>
      </c>
      <c r="C1702" s="1251" t="s">
        <v>1755</v>
      </c>
      <c r="D1702" s="1251">
        <v>704838</v>
      </c>
      <c r="E1702" s="1251" t="s">
        <v>2102</v>
      </c>
      <c r="F1702" s="1251">
        <v>2020</v>
      </c>
      <c r="G1702" s="1252">
        <v>198</v>
      </c>
      <c r="H1702" s="1252">
        <v>198</v>
      </c>
      <c r="I1702" s="1252">
        <v>198</v>
      </c>
      <c r="J1702" s="1252">
        <v>198</v>
      </c>
      <c r="K1702" s="1252">
        <v>198</v>
      </c>
      <c r="L1702" s="1252">
        <v>198</v>
      </c>
      <c r="M1702" s="1252">
        <v>198</v>
      </c>
      <c r="N1702" s="1252">
        <v>198</v>
      </c>
      <c r="O1702" s="1252">
        <v>198</v>
      </c>
      <c r="P1702" s="1252">
        <v>198</v>
      </c>
      <c r="Q1702" s="1252">
        <v>198</v>
      </c>
      <c r="R1702" s="1252">
        <v>-27</v>
      </c>
      <c r="S1702" s="1252">
        <v>2151</v>
      </c>
      <c r="T1702" s="1252">
        <v>0</v>
      </c>
      <c r="U1702" s="1251" t="s">
        <v>1065</v>
      </c>
      <c r="V1702" s="1251" t="s">
        <v>397</v>
      </c>
      <c r="W1702" s="1251" t="s">
        <v>1948</v>
      </c>
      <c r="X1702" s="1251" t="s">
        <v>2042</v>
      </c>
      <c r="Y1702" s="1251">
        <v>704</v>
      </c>
      <c r="Z1702" s="1251">
        <v>8</v>
      </c>
      <c r="AA1702" s="1251" t="b">
        <v>0</v>
      </c>
    </row>
    <row r="1703" spans="1:27" ht="12">
      <c r="A1703" s="1251">
        <v>25</v>
      </c>
      <c r="B1703" s="1251">
        <v>750</v>
      </c>
      <c r="C1703" s="1251" t="s">
        <v>1755</v>
      </c>
      <c r="D1703" s="1251">
        <v>704840</v>
      </c>
      <c r="E1703" s="1251" t="s">
        <v>2103</v>
      </c>
      <c r="F1703" s="1251">
        <v>2020</v>
      </c>
      <c r="G1703" s="1252">
        <v>14.890000000000001</v>
      </c>
      <c r="H1703" s="1252">
        <v>15.16</v>
      </c>
      <c r="I1703" s="1252">
        <v>12</v>
      </c>
      <c r="J1703" s="1252">
        <v>13.81</v>
      </c>
      <c r="K1703" s="1252">
        <v>24.620000000000001</v>
      </c>
      <c r="L1703" s="1252">
        <v>13.199999999999999</v>
      </c>
      <c r="M1703" s="1252">
        <v>18.800000000000001</v>
      </c>
      <c r="N1703" s="1252">
        <v>19.48</v>
      </c>
      <c r="O1703" s="1252">
        <v>24.239999999999998</v>
      </c>
      <c r="P1703" s="1252">
        <v>0</v>
      </c>
      <c r="Q1703" s="1252">
        <v>0</v>
      </c>
      <c r="R1703" s="1252">
        <v>0</v>
      </c>
      <c r="S1703" s="1252">
        <v>156.20000000000002</v>
      </c>
      <c r="T1703" s="1252">
        <v>0</v>
      </c>
      <c r="U1703" s="1251" t="s">
        <v>1065</v>
      </c>
      <c r="V1703" s="1251" t="s">
        <v>397</v>
      </c>
      <c r="W1703" s="1251" t="s">
        <v>1948</v>
      </c>
      <c r="X1703" s="1251" t="s">
        <v>2042</v>
      </c>
      <c r="Y1703" s="1251">
        <v>704</v>
      </c>
      <c r="Z1703" s="1251">
        <v>8</v>
      </c>
      <c r="AA1703" s="1251" t="b">
        <v>0</v>
      </c>
    </row>
    <row r="1704" spans="1:27" ht="12">
      <c r="A1704" s="1251">
        <v>25</v>
      </c>
      <c r="B1704" s="1251">
        <v>750</v>
      </c>
      <c r="C1704" s="1251" t="s">
        <v>1755</v>
      </c>
      <c r="D1704" s="1251">
        <v>704842</v>
      </c>
      <c r="E1704" s="1251" t="s">
        <v>2104</v>
      </c>
      <c r="F1704" s="1251">
        <v>2020</v>
      </c>
      <c r="G1704" s="1252">
        <v>19.120000000000001</v>
      </c>
      <c r="H1704" s="1252">
        <v>22.93</v>
      </c>
      <c r="I1704" s="1252">
        <v>18.280000000000001</v>
      </c>
      <c r="J1704" s="1252">
        <v>19.280000000000001</v>
      </c>
      <c r="K1704" s="1252">
        <v>34.490000000000002</v>
      </c>
      <c r="L1704" s="1252">
        <v>18.5</v>
      </c>
      <c r="M1704" s="1252">
        <v>25.27</v>
      </c>
      <c r="N1704" s="1252">
        <v>25.25</v>
      </c>
      <c r="O1704" s="1252">
        <v>32.109999999999999</v>
      </c>
      <c r="P1704" s="1252">
        <v>0</v>
      </c>
      <c r="Q1704" s="1252">
        <v>0</v>
      </c>
      <c r="R1704" s="1252">
        <v>0</v>
      </c>
      <c r="S1704" s="1252">
        <v>215.23000000000002</v>
      </c>
      <c r="T1704" s="1252">
        <v>0</v>
      </c>
      <c r="U1704" s="1251" t="s">
        <v>1065</v>
      </c>
      <c r="V1704" s="1251" t="s">
        <v>397</v>
      </c>
      <c r="W1704" s="1251" t="s">
        <v>1948</v>
      </c>
      <c r="X1704" s="1251" t="s">
        <v>2042</v>
      </c>
      <c r="Y1704" s="1251">
        <v>704</v>
      </c>
      <c r="Z1704" s="1251">
        <v>8</v>
      </c>
      <c r="AA1704" s="1251" t="b">
        <v>0</v>
      </c>
    </row>
    <row r="1705" spans="1:27" ht="12">
      <c r="A1705" s="1251">
        <v>25</v>
      </c>
      <c r="B1705" s="1251">
        <v>750</v>
      </c>
      <c r="C1705" s="1251" t="s">
        <v>1755</v>
      </c>
      <c r="D1705" s="1251">
        <v>704845</v>
      </c>
      <c r="E1705" s="1251" t="s">
        <v>2244</v>
      </c>
      <c r="F1705" s="1251">
        <v>2020</v>
      </c>
      <c r="G1705" s="1252">
        <v>0</v>
      </c>
      <c r="H1705" s="1252">
        <v>0</v>
      </c>
      <c r="I1705" s="1252">
        <v>0</v>
      </c>
      <c r="J1705" s="1252">
        <v>0</v>
      </c>
      <c r="K1705" s="1252">
        <v>0</v>
      </c>
      <c r="L1705" s="1252">
        <v>0</v>
      </c>
      <c r="M1705" s="1252">
        <v>0</v>
      </c>
      <c r="N1705" s="1252">
        <v>0</v>
      </c>
      <c r="O1705" s="1252">
        <v>0</v>
      </c>
      <c r="P1705" s="1252">
        <v>0</v>
      </c>
      <c r="Q1705" s="1252">
        <v>0</v>
      </c>
      <c r="R1705" s="1252">
        <v>102</v>
      </c>
      <c r="S1705" s="1252">
        <v>102</v>
      </c>
      <c r="T1705" s="1252">
        <v>0</v>
      </c>
      <c r="U1705" s="1251" t="s">
        <v>1065</v>
      </c>
      <c r="V1705" s="1251" t="s">
        <v>397</v>
      </c>
      <c r="W1705" s="1251" t="s">
        <v>1948</v>
      </c>
      <c r="X1705" s="1251" t="s">
        <v>2042</v>
      </c>
      <c r="Y1705" s="1251">
        <v>704</v>
      </c>
      <c r="Z1705" s="1251">
        <v>8</v>
      </c>
      <c r="AA1705" s="1251" t="b">
        <v>0</v>
      </c>
    </row>
    <row r="1706" spans="1:27" ht="12">
      <c r="A1706" s="1251">
        <v>25</v>
      </c>
      <c r="B1706" s="1251">
        <v>750</v>
      </c>
      <c r="C1706" s="1251" t="s">
        <v>1755</v>
      </c>
      <c r="D1706" s="1251">
        <v>710500</v>
      </c>
      <c r="E1706" s="1251" t="s">
        <v>2143</v>
      </c>
      <c r="F1706" s="1251">
        <v>2020</v>
      </c>
      <c r="G1706" s="1252">
        <v>87324.580000000002</v>
      </c>
      <c r="H1706" s="1252">
        <v>87324.580000000002</v>
      </c>
      <c r="I1706" s="1252">
        <v>79342.089999999997</v>
      </c>
      <c r="J1706" s="1252">
        <v>84663.75</v>
      </c>
      <c r="K1706" s="1252">
        <v>84663.75</v>
      </c>
      <c r="L1706" s="1252">
        <v>84663.75</v>
      </c>
      <c r="M1706" s="1252">
        <v>84663.75</v>
      </c>
      <c r="N1706" s="1252">
        <v>84663.75</v>
      </c>
      <c r="O1706" s="1252">
        <v>84663.75</v>
      </c>
      <c r="P1706" s="1252">
        <v>84663.75</v>
      </c>
      <c r="Q1706" s="1252">
        <v>246149.04999999999</v>
      </c>
      <c r="R1706" s="1252">
        <v>84644.75</v>
      </c>
      <c r="S1706" s="1252">
        <v>1177431.3</v>
      </c>
      <c r="T1706" s="1252">
        <v>0</v>
      </c>
      <c r="U1706" s="1251" t="s">
        <v>1065</v>
      </c>
      <c r="V1706" s="1251" t="s">
        <v>397</v>
      </c>
      <c r="W1706" s="1251" t="s">
        <v>2144</v>
      </c>
      <c r="X1706" s="1251" t="s">
        <v>2042</v>
      </c>
      <c r="Y1706" s="1251">
        <v>710</v>
      </c>
      <c r="Z1706" s="1251">
        <v>5</v>
      </c>
      <c r="AA1706" s="1251" t="b">
        <v>0</v>
      </c>
    </row>
    <row r="1707" spans="1:27" ht="12">
      <c r="A1707" s="1251">
        <v>25</v>
      </c>
      <c r="B1707" s="1251">
        <v>750</v>
      </c>
      <c r="C1707" s="1251" t="s">
        <v>1755</v>
      </c>
      <c r="D1707" s="1251">
        <v>711600</v>
      </c>
      <c r="E1707" s="1251" t="s">
        <v>2105</v>
      </c>
      <c r="F1707" s="1251">
        <v>2020</v>
      </c>
      <c r="G1707" s="1252">
        <v>0</v>
      </c>
      <c r="H1707" s="1252">
        <v>0</v>
      </c>
      <c r="I1707" s="1252">
        <v>0</v>
      </c>
      <c r="J1707" s="1252">
        <v>850</v>
      </c>
      <c r="K1707" s="1252">
        <v>0</v>
      </c>
      <c r="L1707" s="1252">
        <v>0</v>
      </c>
      <c r="M1707" s="1252">
        <v>0</v>
      </c>
      <c r="N1707" s="1252">
        <v>0</v>
      </c>
      <c r="O1707" s="1252">
        <v>0</v>
      </c>
      <c r="P1707" s="1252">
        <v>0</v>
      </c>
      <c r="Q1707" s="1252">
        <v>0</v>
      </c>
      <c r="R1707" s="1252">
        <v>0</v>
      </c>
      <c r="S1707" s="1252">
        <v>850</v>
      </c>
      <c r="T1707" s="1252">
        <v>0</v>
      </c>
      <c r="U1707" s="1251" t="s">
        <v>1065</v>
      </c>
      <c r="V1707" s="1251" t="s">
        <v>397</v>
      </c>
      <c r="W1707" s="1251" t="s">
        <v>2106</v>
      </c>
      <c r="X1707" s="1251" t="s">
        <v>2042</v>
      </c>
      <c r="Y1707" s="1251">
        <v>711</v>
      </c>
      <c r="Z1707" s="1251">
        <v>6</v>
      </c>
      <c r="AA1707" s="1251" t="b">
        <v>0</v>
      </c>
    </row>
    <row r="1708" spans="1:27" ht="12">
      <c r="A1708" s="1251">
        <v>25</v>
      </c>
      <c r="B1708" s="1251">
        <v>750</v>
      </c>
      <c r="C1708" s="1251" t="s">
        <v>1755</v>
      </c>
      <c r="D1708" s="1251">
        <v>715100</v>
      </c>
      <c r="E1708" s="1251" t="s">
        <v>2107</v>
      </c>
      <c r="F1708" s="1251">
        <v>2020</v>
      </c>
      <c r="G1708" s="1252">
        <v>432.75999999999999</v>
      </c>
      <c r="H1708" s="1252">
        <v>518.74000000000001</v>
      </c>
      <c r="I1708" s="1252">
        <v>538.09000000000003</v>
      </c>
      <c r="J1708" s="1252">
        <v>426.92000000000002</v>
      </c>
      <c r="K1708" s="1252">
        <v>418.91000000000003</v>
      </c>
      <c r="L1708" s="1252">
        <v>385.5</v>
      </c>
      <c r="M1708" s="1252">
        <v>403.06999999999999</v>
      </c>
      <c r="N1708" s="1252">
        <v>315.31999999999999</v>
      </c>
      <c r="O1708" s="1252">
        <v>327.13999999999999</v>
      </c>
      <c r="P1708" s="1252">
        <v>544.61000000000001</v>
      </c>
      <c r="Q1708" s="1252">
        <v>400.95999999999998</v>
      </c>
      <c r="R1708" s="1252">
        <v>421.94</v>
      </c>
      <c r="S1708" s="1252">
        <v>5133.96</v>
      </c>
      <c r="T1708" s="1252">
        <v>0</v>
      </c>
      <c r="U1708" s="1251" t="s">
        <v>1065</v>
      </c>
      <c r="V1708" s="1251" t="s">
        <v>397</v>
      </c>
      <c r="W1708" s="1251" t="s">
        <v>1953</v>
      </c>
      <c r="X1708" s="1251" t="s">
        <v>2042</v>
      </c>
      <c r="Y1708" s="1251">
        <v>715</v>
      </c>
      <c r="Z1708" s="1251">
        <v>1</v>
      </c>
      <c r="AA1708" s="1251" t="b">
        <v>0</v>
      </c>
    </row>
    <row r="1709" spans="1:27" ht="12">
      <c r="A1709" s="1251">
        <v>25</v>
      </c>
      <c r="B1709" s="1251">
        <v>750</v>
      </c>
      <c r="C1709" s="1251" t="s">
        <v>1755</v>
      </c>
      <c r="D1709" s="1251">
        <v>716100</v>
      </c>
      <c r="E1709" s="1251" t="s">
        <v>2108</v>
      </c>
      <c r="F1709" s="1251">
        <v>2020</v>
      </c>
      <c r="G1709" s="1252">
        <v>8.8599999999999994</v>
      </c>
      <c r="H1709" s="1252">
        <v>55.229999999999997</v>
      </c>
      <c r="I1709" s="1252">
        <v>44.880000000000003</v>
      </c>
      <c r="J1709" s="1252">
        <v>57.039999999999999</v>
      </c>
      <c r="K1709" s="1252">
        <v>51.490000000000002</v>
      </c>
      <c r="L1709" s="1252">
        <v>374.54000000000002</v>
      </c>
      <c r="M1709" s="1252">
        <v>38.170000000000002</v>
      </c>
      <c r="N1709" s="1252">
        <v>60.68</v>
      </c>
      <c r="O1709" s="1252">
        <v>96.739999999999995</v>
      </c>
      <c r="P1709" s="1252">
        <v>78.379999999999995</v>
      </c>
      <c r="Q1709" s="1252">
        <v>82.689999999999998</v>
      </c>
      <c r="R1709" s="1252">
        <v>58.259999999999998</v>
      </c>
      <c r="S1709" s="1252">
        <v>1006.9599999999998</v>
      </c>
      <c r="T1709" s="1252">
        <v>0</v>
      </c>
      <c r="U1709" s="1251" t="s">
        <v>1065</v>
      </c>
      <c r="V1709" s="1251" t="s">
        <v>397</v>
      </c>
      <c r="W1709" s="1251" t="s">
        <v>1953</v>
      </c>
      <c r="X1709" s="1251" t="s">
        <v>2042</v>
      </c>
      <c r="Y1709" s="1251">
        <v>716</v>
      </c>
      <c r="Z1709" s="1251">
        <v>1</v>
      </c>
      <c r="AA1709" s="1251" t="b">
        <v>0</v>
      </c>
    </row>
    <row r="1710" spans="1:27" ht="12">
      <c r="A1710" s="1251">
        <v>25</v>
      </c>
      <c r="B1710" s="1251">
        <v>750</v>
      </c>
      <c r="C1710" s="1251" t="s">
        <v>1755</v>
      </c>
      <c r="D1710" s="1251">
        <v>720100</v>
      </c>
      <c r="E1710" s="1251" t="s">
        <v>2158</v>
      </c>
      <c r="F1710" s="1251">
        <v>2020</v>
      </c>
      <c r="G1710" s="1252">
        <v>0</v>
      </c>
      <c r="H1710" s="1252">
        <v>0</v>
      </c>
      <c r="I1710" s="1252">
        <v>0</v>
      </c>
      <c r="J1710" s="1252">
        <v>0</v>
      </c>
      <c r="K1710" s="1252">
        <v>19.210000000000001</v>
      </c>
      <c r="L1710" s="1252">
        <v>0</v>
      </c>
      <c r="M1710" s="1252">
        <v>0</v>
      </c>
      <c r="N1710" s="1252">
        <v>0</v>
      </c>
      <c r="O1710" s="1252">
        <v>0</v>
      </c>
      <c r="P1710" s="1252">
        <v>0</v>
      </c>
      <c r="Q1710" s="1252">
        <v>0</v>
      </c>
      <c r="R1710" s="1252">
        <v>0</v>
      </c>
      <c r="S1710" s="1252">
        <v>19.210000000000001</v>
      </c>
      <c r="T1710" s="1252">
        <v>0</v>
      </c>
      <c r="U1710" s="1251" t="s">
        <v>1065</v>
      </c>
      <c r="V1710" s="1251" t="s">
        <v>397</v>
      </c>
      <c r="W1710" s="1251" t="s">
        <v>1966</v>
      </c>
      <c r="X1710" s="1251" t="s">
        <v>2042</v>
      </c>
      <c r="Y1710" s="1251">
        <v>720</v>
      </c>
      <c r="Z1710" s="1251">
        <v>1</v>
      </c>
      <c r="AA1710" s="1251" t="b">
        <v>0</v>
      </c>
    </row>
    <row r="1711" spans="1:27" ht="12">
      <c r="A1711" s="1251">
        <v>25</v>
      </c>
      <c r="B1711" s="1251">
        <v>750</v>
      </c>
      <c r="C1711" s="1251" t="s">
        <v>1755</v>
      </c>
      <c r="D1711" s="1251">
        <v>720200</v>
      </c>
      <c r="E1711" s="1251" t="s">
        <v>2159</v>
      </c>
      <c r="F1711" s="1251">
        <v>2020</v>
      </c>
      <c r="G1711" s="1252">
        <v>164.63</v>
      </c>
      <c r="H1711" s="1252">
        <v>432.38999999999999</v>
      </c>
      <c r="I1711" s="1252">
        <v>633.88999999999999</v>
      </c>
      <c r="J1711" s="1252">
        <v>0</v>
      </c>
      <c r="K1711" s="1252">
        <v>327.18000000000001</v>
      </c>
      <c r="L1711" s="1252">
        <v>425.73000000000002</v>
      </c>
      <c r="M1711" s="1252">
        <v>668.29999999999995</v>
      </c>
      <c r="N1711" s="1252">
        <v>343.36000000000001</v>
      </c>
      <c r="O1711" s="1252">
        <v>504.94</v>
      </c>
      <c r="P1711" s="1252">
        <v>181.78</v>
      </c>
      <c r="Q1711" s="1252">
        <v>636.75999999999999</v>
      </c>
      <c r="R1711" s="1252">
        <v>144.83000000000001</v>
      </c>
      <c r="S1711" s="1252">
        <v>4463.79</v>
      </c>
      <c r="T1711" s="1252">
        <v>0</v>
      </c>
      <c r="U1711" s="1251" t="s">
        <v>1065</v>
      </c>
      <c r="V1711" s="1251" t="s">
        <v>397</v>
      </c>
      <c r="W1711" s="1251" t="s">
        <v>1966</v>
      </c>
      <c r="X1711" s="1251" t="s">
        <v>2042</v>
      </c>
      <c r="Y1711" s="1251">
        <v>720</v>
      </c>
      <c r="Z1711" s="1251">
        <v>2</v>
      </c>
      <c r="AA1711" s="1251" t="b">
        <v>0</v>
      </c>
    </row>
    <row r="1712" spans="1:27" ht="12">
      <c r="A1712" s="1251">
        <v>25</v>
      </c>
      <c r="B1712" s="1251">
        <v>750</v>
      </c>
      <c r="C1712" s="1251" t="s">
        <v>1755</v>
      </c>
      <c r="D1712" s="1251">
        <v>720500</v>
      </c>
      <c r="E1712" s="1251" t="s">
        <v>2110</v>
      </c>
      <c r="F1712" s="1251">
        <v>2020</v>
      </c>
      <c r="G1712" s="1252">
        <v>0</v>
      </c>
      <c r="H1712" s="1252">
        <v>0</v>
      </c>
      <c r="I1712" s="1252">
        <v>0</v>
      </c>
      <c r="J1712" s="1252">
        <v>0</v>
      </c>
      <c r="K1712" s="1252">
        <v>0</v>
      </c>
      <c r="L1712" s="1252">
        <v>0</v>
      </c>
      <c r="M1712" s="1252">
        <v>0</v>
      </c>
      <c r="N1712" s="1252">
        <v>0</v>
      </c>
      <c r="O1712" s="1252">
        <v>0</v>
      </c>
      <c r="P1712" s="1252">
        <v>0</v>
      </c>
      <c r="Q1712" s="1252">
        <v>2.7599999999999998</v>
      </c>
      <c r="R1712" s="1252">
        <v>0</v>
      </c>
      <c r="S1712" s="1252">
        <v>2.7599999999999998</v>
      </c>
      <c r="T1712" s="1252">
        <v>0</v>
      </c>
      <c r="U1712" s="1251" t="s">
        <v>1065</v>
      </c>
      <c r="V1712" s="1251" t="s">
        <v>397</v>
      </c>
      <c r="W1712" s="1251" t="s">
        <v>1966</v>
      </c>
      <c r="X1712" s="1251" t="s">
        <v>2042</v>
      </c>
      <c r="Y1712" s="1251">
        <v>720</v>
      </c>
      <c r="Z1712" s="1251">
        <v>5</v>
      </c>
      <c r="AA1712" s="1251" t="b">
        <v>0</v>
      </c>
    </row>
    <row r="1713" spans="1:27" ht="12">
      <c r="A1713" s="1251">
        <v>25</v>
      </c>
      <c r="B1713" s="1251">
        <v>750</v>
      </c>
      <c r="C1713" s="1251" t="s">
        <v>1755</v>
      </c>
      <c r="D1713" s="1251">
        <v>720600</v>
      </c>
      <c r="E1713" s="1251" t="s">
        <v>2151</v>
      </c>
      <c r="F1713" s="1251">
        <v>2020</v>
      </c>
      <c r="G1713" s="1252">
        <v>0</v>
      </c>
      <c r="H1713" s="1252">
        <v>0</v>
      </c>
      <c r="I1713" s="1252">
        <v>27.670000000000002</v>
      </c>
      <c r="J1713" s="1252">
        <v>0</v>
      </c>
      <c r="K1713" s="1252">
        <v>0</v>
      </c>
      <c r="L1713" s="1252">
        <v>0</v>
      </c>
      <c r="M1713" s="1252">
        <v>0</v>
      </c>
      <c r="N1713" s="1252">
        <v>0</v>
      </c>
      <c r="O1713" s="1252">
        <v>0</v>
      </c>
      <c r="P1713" s="1252">
        <v>0</v>
      </c>
      <c r="Q1713" s="1252">
        <v>0</v>
      </c>
      <c r="R1713" s="1252">
        <v>0</v>
      </c>
      <c r="S1713" s="1252">
        <v>27.670000000000002</v>
      </c>
      <c r="T1713" s="1252">
        <v>0</v>
      </c>
      <c r="U1713" s="1251" t="s">
        <v>1065</v>
      </c>
      <c r="V1713" s="1251" t="s">
        <v>397</v>
      </c>
      <c r="W1713" s="1251" t="s">
        <v>1966</v>
      </c>
      <c r="X1713" s="1251" t="s">
        <v>2042</v>
      </c>
      <c r="Y1713" s="1251">
        <v>720</v>
      </c>
      <c r="Z1713" s="1251">
        <v>6</v>
      </c>
      <c r="AA1713" s="1251" t="b">
        <v>0</v>
      </c>
    </row>
    <row r="1714" spans="1:27" ht="12">
      <c r="A1714" s="1251">
        <v>25</v>
      </c>
      <c r="B1714" s="1251">
        <v>750</v>
      </c>
      <c r="C1714" s="1251" t="s">
        <v>1755</v>
      </c>
      <c r="D1714" s="1251">
        <v>732800</v>
      </c>
      <c r="E1714" s="1251" t="s">
        <v>2111</v>
      </c>
      <c r="F1714" s="1251">
        <v>2020</v>
      </c>
      <c r="G1714" s="1252">
        <v>336</v>
      </c>
      <c r="H1714" s="1252">
        <v>336</v>
      </c>
      <c r="I1714" s="1252">
        <v>336</v>
      </c>
      <c r="J1714" s="1252">
        <v>336</v>
      </c>
      <c r="K1714" s="1252">
        <v>336</v>
      </c>
      <c r="L1714" s="1252">
        <v>336</v>
      </c>
      <c r="M1714" s="1252">
        <v>336</v>
      </c>
      <c r="N1714" s="1252">
        <v>497</v>
      </c>
      <c r="O1714" s="1252">
        <v>497</v>
      </c>
      <c r="P1714" s="1252">
        <v>497</v>
      </c>
      <c r="Q1714" s="1252">
        <v>497</v>
      </c>
      <c r="R1714" s="1252">
        <v>497</v>
      </c>
      <c r="S1714" s="1252">
        <v>4837</v>
      </c>
      <c r="T1714" s="1252">
        <v>0</v>
      </c>
      <c r="U1714" s="1251" t="s">
        <v>1065</v>
      </c>
      <c r="V1714" s="1251" t="s">
        <v>397</v>
      </c>
      <c r="W1714" s="1251" t="s">
        <v>2112</v>
      </c>
      <c r="X1714" s="1251" t="s">
        <v>2042</v>
      </c>
      <c r="Y1714" s="1251">
        <v>732</v>
      </c>
      <c r="Z1714" s="1251">
        <v>8</v>
      </c>
      <c r="AA1714" s="1251" t="b">
        <v>0</v>
      </c>
    </row>
    <row r="1715" spans="1:27" ht="12">
      <c r="A1715" s="1251">
        <v>25</v>
      </c>
      <c r="B1715" s="1251">
        <v>750</v>
      </c>
      <c r="C1715" s="1251" t="s">
        <v>1755</v>
      </c>
      <c r="D1715" s="1251">
        <v>734800</v>
      </c>
      <c r="E1715" s="1251" t="s">
        <v>2113</v>
      </c>
      <c r="F1715" s="1251">
        <v>2020</v>
      </c>
      <c r="G1715" s="1252">
        <v>449.89999999999998</v>
      </c>
      <c r="H1715" s="1252">
        <v>449.44999999999999</v>
      </c>
      <c r="I1715" s="1252">
        <v>784.04999999999995</v>
      </c>
      <c r="J1715" s="1252">
        <v>0</v>
      </c>
      <c r="K1715" s="1252">
        <v>685.20000000000005</v>
      </c>
      <c r="L1715" s="1252">
        <v>0</v>
      </c>
      <c r="M1715" s="1252">
        <v>0</v>
      </c>
      <c r="N1715" s="1252">
        <v>343.05000000000001</v>
      </c>
      <c r="O1715" s="1252">
        <v>686.35000000000002</v>
      </c>
      <c r="P1715" s="1252">
        <v>0</v>
      </c>
      <c r="Q1715" s="1252">
        <v>342.60000000000002</v>
      </c>
      <c r="R1715" s="1252">
        <v>687.29999999999995</v>
      </c>
      <c r="S1715" s="1252">
        <v>4427.8999999999996</v>
      </c>
      <c r="T1715" s="1252">
        <v>0</v>
      </c>
      <c r="U1715" s="1251" t="s">
        <v>1065</v>
      </c>
      <c r="V1715" s="1251" t="s">
        <v>397</v>
      </c>
      <c r="W1715" s="1251" t="s">
        <v>2114</v>
      </c>
      <c r="X1715" s="1251" t="s">
        <v>2042</v>
      </c>
      <c r="Y1715" s="1251">
        <v>734</v>
      </c>
      <c r="Z1715" s="1251">
        <v>8</v>
      </c>
      <c r="AA1715" s="1251" t="b">
        <v>0</v>
      </c>
    </row>
    <row r="1716" spans="1:27" ht="12">
      <c r="A1716" s="1251">
        <v>25</v>
      </c>
      <c r="B1716" s="1251">
        <v>750</v>
      </c>
      <c r="C1716" s="1251" t="s">
        <v>1755</v>
      </c>
      <c r="D1716" s="1251">
        <v>734900</v>
      </c>
      <c r="E1716" s="1251" t="s">
        <v>2115</v>
      </c>
      <c r="F1716" s="1251">
        <v>2020</v>
      </c>
      <c r="G1716" s="1252">
        <v>6039</v>
      </c>
      <c r="H1716" s="1252">
        <v>6019</v>
      </c>
      <c r="I1716" s="1252">
        <v>9108</v>
      </c>
      <c r="J1716" s="1252">
        <v>6938</v>
      </c>
      <c r="K1716" s="1252">
        <v>5165</v>
      </c>
      <c r="L1716" s="1252">
        <v>6598</v>
      </c>
      <c r="M1716" s="1252">
        <v>4868</v>
      </c>
      <c r="N1716" s="1252">
        <v>6305.9300000000003</v>
      </c>
      <c r="O1716" s="1252">
        <v>6588</v>
      </c>
      <c r="P1716" s="1252">
        <v>0</v>
      </c>
      <c r="Q1716" s="1252">
        <v>0</v>
      </c>
      <c r="R1716" s="1252">
        <v>0</v>
      </c>
      <c r="S1716" s="1252">
        <v>57628.93</v>
      </c>
      <c r="T1716" s="1252">
        <v>0</v>
      </c>
      <c r="U1716" s="1251" t="s">
        <v>1065</v>
      </c>
      <c r="V1716" s="1251" t="s">
        <v>397</v>
      </c>
      <c r="W1716" s="1251" t="s">
        <v>2061</v>
      </c>
      <c r="X1716" s="1251" t="s">
        <v>2042</v>
      </c>
      <c r="Y1716" s="1251">
        <v>734</v>
      </c>
      <c r="Z1716" s="1251">
        <v>9</v>
      </c>
      <c r="AA1716" s="1251" t="b">
        <v>0</v>
      </c>
    </row>
    <row r="1717" spans="1:27" ht="12">
      <c r="A1717" s="1251">
        <v>25</v>
      </c>
      <c r="B1717" s="1251">
        <v>750</v>
      </c>
      <c r="C1717" s="1251" t="s">
        <v>1755</v>
      </c>
      <c r="D1717" s="1251">
        <v>736100</v>
      </c>
      <c r="E1717" s="1251" t="s">
        <v>2117</v>
      </c>
      <c r="F1717" s="1251">
        <v>2020</v>
      </c>
      <c r="G1717" s="1252">
        <v>0</v>
      </c>
      <c r="H1717" s="1252">
        <v>0</v>
      </c>
      <c r="I1717" s="1252">
        <v>0</v>
      </c>
      <c r="J1717" s="1252">
        <v>0</v>
      </c>
      <c r="K1717" s="1252">
        <v>0</v>
      </c>
      <c r="L1717" s="1252">
        <v>0</v>
      </c>
      <c r="M1717" s="1252">
        <v>0</v>
      </c>
      <c r="N1717" s="1252">
        <v>675.05999999999995</v>
      </c>
      <c r="O1717" s="1252">
        <v>0</v>
      </c>
      <c r="P1717" s="1252">
        <v>0</v>
      </c>
      <c r="Q1717" s="1252">
        <v>0</v>
      </c>
      <c r="R1717" s="1252">
        <v>0</v>
      </c>
      <c r="S1717" s="1252">
        <v>675.05999999999995</v>
      </c>
      <c r="T1717" s="1252">
        <v>0</v>
      </c>
      <c r="U1717" s="1251" t="s">
        <v>1065</v>
      </c>
      <c r="V1717" s="1251" t="s">
        <v>397</v>
      </c>
      <c r="W1717" s="1251" t="s">
        <v>1984</v>
      </c>
      <c r="X1717" s="1251" t="s">
        <v>2042</v>
      </c>
      <c r="Y1717" s="1251">
        <v>736</v>
      </c>
      <c r="Z1717" s="1251">
        <v>1</v>
      </c>
      <c r="AA1717" s="1251" t="b">
        <v>0</v>
      </c>
    </row>
    <row r="1718" spans="1:27" ht="12">
      <c r="A1718" s="1251">
        <v>25</v>
      </c>
      <c r="B1718" s="1251">
        <v>750</v>
      </c>
      <c r="C1718" s="1251" t="s">
        <v>1755</v>
      </c>
      <c r="D1718" s="1251">
        <v>736200</v>
      </c>
      <c r="E1718" s="1251" t="s">
        <v>2118</v>
      </c>
      <c r="F1718" s="1251">
        <v>2020</v>
      </c>
      <c r="G1718" s="1252">
        <v>0</v>
      </c>
      <c r="H1718" s="1252">
        <v>0</v>
      </c>
      <c r="I1718" s="1252">
        <v>5499.0100000000002</v>
      </c>
      <c r="J1718" s="1252">
        <v>0</v>
      </c>
      <c r="K1718" s="1252">
        <v>0</v>
      </c>
      <c r="L1718" s="1252">
        <v>0</v>
      </c>
      <c r="M1718" s="1252">
        <v>0</v>
      </c>
      <c r="N1718" s="1252">
        <v>0</v>
      </c>
      <c r="O1718" s="1252">
        <v>0</v>
      </c>
      <c r="P1718" s="1252">
        <v>0</v>
      </c>
      <c r="Q1718" s="1252">
        <v>0</v>
      </c>
      <c r="R1718" s="1252">
        <v>0</v>
      </c>
      <c r="S1718" s="1252">
        <v>5499.0100000000002</v>
      </c>
      <c r="T1718" s="1252">
        <v>0</v>
      </c>
      <c r="U1718" s="1251" t="s">
        <v>1065</v>
      </c>
      <c r="V1718" s="1251" t="s">
        <v>397</v>
      </c>
      <c r="W1718" s="1251" t="s">
        <v>1986</v>
      </c>
      <c r="X1718" s="1251" t="s">
        <v>2042</v>
      </c>
      <c r="Y1718" s="1251">
        <v>736</v>
      </c>
      <c r="Z1718" s="1251">
        <v>2</v>
      </c>
      <c r="AA1718" s="1251" t="b">
        <v>0</v>
      </c>
    </row>
    <row r="1719" spans="1:27" ht="12">
      <c r="A1719" s="1251">
        <v>25</v>
      </c>
      <c r="B1719" s="1251">
        <v>750</v>
      </c>
      <c r="C1719" s="1251" t="s">
        <v>1755</v>
      </c>
      <c r="D1719" s="1251">
        <v>736400</v>
      </c>
      <c r="E1719" s="1251" t="s">
        <v>2119</v>
      </c>
      <c r="F1719" s="1251">
        <v>2020</v>
      </c>
      <c r="G1719" s="1252">
        <v>0</v>
      </c>
      <c r="H1719" s="1252">
        <v>0</v>
      </c>
      <c r="I1719" s="1252">
        <v>0</v>
      </c>
      <c r="J1719" s="1252">
        <v>0</v>
      </c>
      <c r="K1719" s="1252">
        <v>0</v>
      </c>
      <c r="L1719" s="1252">
        <v>1981</v>
      </c>
      <c r="M1719" s="1252">
        <v>0</v>
      </c>
      <c r="N1719" s="1252">
        <v>0</v>
      </c>
      <c r="O1719" s="1252">
        <v>980.95000000000005</v>
      </c>
      <c r="P1719" s="1252">
        <v>0</v>
      </c>
      <c r="Q1719" s="1252">
        <v>0</v>
      </c>
      <c r="R1719" s="1252">
        <v>0</v>
      </c>
      <c r="S1719" s="1252">
        <v>2961.9499999999998</v>
      </c>
      <c r="T1719" s="1252">
        <v>0</v>
      </c>
      <c r="U1719" s="1251" t="s">
        <v>1065</v>
      </c>
      <c r="V1719" s="1251" t="s">
        <v>397</v>
      </c>
      <c r="W1719" s="1251" t="s">
        <v>1986</v>
      </c>
      <c r="X1719" s="1251" t="s">
        <v>2042</v>
      </c>
      <c r="Y1719" s="1251">
        <v>736</v>
      </c>
      <c r="Z1719" s="1251">
        <v>4</v>
      </c>
      <c r="AA1719" s="1251" t="b">
        <v>0</v>
      </c>
    </row>
    <row r="1720" spans="1:27" ht="12">
      <c r="A1720" s="1251">
        <v>25</v>
      </c>
      <c r="B1720" s="1251">
        <v>750</v>
      </c>
      <c r="C1720" s="1251" t="s">
        <v>1755</v>
      </c>
      <c r="D1720" s="1251">
        <v>736600</v>
      </c>
      <c r="E1720" s="1251" t="s">
        <v>2145</v>
      </c>
      <c r="F1720" s="1251">
        <v>2020</v>
      </c>
      <c r="G1720" s="1252">
        <v>417.97000000000003</v>
      </c>
      <c r="H1720" s="1252">
        <v>0</v>
      </c>
      <c r="I1720" s="1252">
        <v>0</v>
      </c>
      <c r="J1720" s="1252">
        <v>60</v>
      </c>
      <c r="K1720" s="1252">
        <v>7280</v>
      </c>
      <c r="L1720" s="1252">
        <v>0</v>
      </c>
      <c r="M1720" s="1252">
        <v>0</v>
      </c>
      <c r="N1720" s="1252">
        <v>3560.1999999999998</v>
      </c>
      <c r="O1720" s="1252">
        <v>1360</v>
      </c>
      <c r="P1720" s="1252">
        <v>1164.5</v>
      </c>
      <c r="Q1720" s="1252">
        <v>12138.049999999999</v>
      </c>
      <c r="R1720" s="1252">
        <v>0</v>
      </c>
      <c r="S1720" s="1252">
        <v>25980.720000000001</v>
      </c>
      <c r="T1720" s="1252">
        <v>0</v>
      </c>
      <c r="U1720" s="1251" t="s">
        <v>1065</v>
      </c>
      <c r="V1720" s="1251" t="s">
        <v>397</v>
      </c>
      <c r="W1720" s="1251" t="s">
        <v>1986</v>
      </c>
      <c r="X1720" s="1251" t="s">
        <v>2042</v>
      </c>
      <c r="Y1720" s="1251">
        <v>736</v>
      </c>
      <c r="Z1720" s="1251">
        <v>6</v>
      </c>
      <c r="AA1720" s="1251" t="b">
        <v>0</v>
      </c>
    </row>
    <row r="1721" spans="1:27" ht="12">
      <c r="A1721" s="1251">
        <v>25</v>
      </c>
      <c r="B1721" s="1251">
        <v>750</v>
      </c>
      <c r="C1721" s="1251" t="s">
        <v>1755</v>
      </c>
      <c r="D1721" s="1251">
        <v>736610</v>
      </c>
      <c r="E1721" s="1251" t="s">
        <v>2120</v>
      </c>
      <c r="F1721" s="1251">
        <v>2020</v>
      </c>
      <c r="G1721" s="1252">
        <v>0</v>
      </c>
      <c r="H1721" s="1252">
        <v>-3000</v>
      </c>
      <c r="I1721" s="1252">
        <v>0</v>
      </c>
      <c r="J1721" s="1252">
        <v>0</v>
      </c>
      <c r="K1721" s="1252">
        <v>0</v>
      </c>
      <c r="L1721" s="1252">
        <v>0</v>
      </c>
      <c r="M1721" s="1252">
        <v>0</v>
      </c>
      <c r="N1721" s="1252">
        <v>0</v>
      </c>
      <c r="O1721" s="1252">
        <v>0</v>
      </c>
      <c r="P1721" s="1252">
        <v>0</v>
      </c>
      <c r="Q1721" s="1252">
        <v>0</v>
      </c>
      <c r="R1721" s="1252">
        <v>0</v>
      </c>
      <c r="S1721" s="1252">
        <v>-3000</v>
      </c>
      <c r="T1721" s="1252">
        <v>0</v>
      </c>
      <c r="U1721" s="1251" t="s">
        <v>1065</v>
      </c>
      <c r="V1721" s="1251" t="s">
        <v>397</v>
      </c>
      <c r="W1721" s="1251" t="s">
        <v>1986</v>
      </c>
      <c r="X1721" s="1251" t="s">
        <v>2042</v>
      </c>
      <c r="Y1721" s="1251">
        <v>736</v>
      </c>
      <c r="Z1721" s="1251">
        <v>6</v>
      </c>
      <c r="AA1721" s="1251" t="b">
        <v>0</v>
      </c>
    </row>
    <row r="1722" spans="1:27" ht="12">
      <c r="A1722" s="1251">
        <v>25</v>
      </c>
      <c r="B1722" s="1251">
        <v>750</v>
      </c>
      <c r="C1722" s="1251" t="s">
        <v>1755</v>
      </c>
      <c r="D1722" s="1251">
        <v>736710</v>
      </c>
      <c r="E1722" s="1251" t="s">
        <v>2121</v>
      </c>
      <c r="F1722" s="1251">
        <v>2020</v>
      </c>
      <c r="G1722" s="1252">
        <v>443</v>
      </c>
      <c r="H1722" s="1252">
        <v>413</v>
      </c>
      <c r="I1722" s="1252">
        <v>386</v>
      </c>
      <c r="J1722" s="1252">
        <v>421</v>
      </c>
      <c r="K1722" s="1252">
        <v>353</v>
      </c>
      <c r="L1722" s="1252">
        <v>606</v>
      </c>
      <c r="M1722" s="1252">
        <v>393</v>
      </c>
      <c r="N1722" s="1252">
        <v>423.38</v>
      </c>
      <c r="O1722" s="1252">
        <v>594</v>
      </c>
      <c r="P1722" s="1252">
        <v>0</v>
      </c>
      <c r="Q1722" s="1252">
        <v>0</v>
      </c>
      <c r="R1722" s="1252">
        <v>0</v>
      </c>
      <c r="S1722" s="1252">
        <v>4032.3800000000001</v>
      </c>
      <c r="T1722" s="1252">
        <v>0</v>
      </c>
      <c r="U1722" s="1251" t="s">
        <v>1065</v>
      </c>
      <c r="V1722" s="1251" t="s">
        <v>397</v>
      </c>
      <c r="W1722" s="1251" t="s">
        <v>2064</v>
      </c>
      <c r="X1722" s="1251" t="s">
        <v>2042</v>
      </c>
      <c r="Y1722" s="1251">
        <v>736</v>
      </c>
      <c r="Z1722" s="1251">
        <v>7</v>
      </c>
      <c r="AA1722" s="1251" t="b">
        <v>0</v>
      </c>
    </row>
    <row r="1723" spans="1:27" ht="12">
      <c r="A1723" s="1251">
        <v>25</v>
      </c>
      <c r="B1723" s="1251">
        <v>750</v>
      </c>
      <c r="C1723" s="1251" t="s">
        <v>1755</v>
      </c>
      <c r="D1723" s="1251">
        <v>736720</v>
      </c>
      <c r="E1723" s="1251" t="s">
        <v>2122</v>
      </c>
      <c r="F1723" s="1251">
        <v>2020</v>
      </c>
      <c r="G1723" s="1252">
        <v>669</v>
      </c>
      <c r="H1723" s="1252">
        <v>658</v>
      </c>
      <c r="I1723" s="1252">
        <v>668</v>
      </c>
      <c r="J1723" s="1252">
        <v>637</v>
      </c>
      <c r="K1723" s="1252">
        <v>700</v>
      </c>
      <c r="L1723" s="1252">
        <v>662</v>
      </c>
      <c r="M1723" s="1252">
        <v>678</v>
      </c>
      <c r="N1723" s="1252">
        <v>673.78999999999996</v>
      </c>
      <c r="O1723" s="1252">
        <v>696</v>
      </c>
      <c r="P1723" s="1252">
        <v>0</v>
      </c>
      <c r="Q1723" s="1252">
        <v>0</v>
      </c>
      <c r="R1723" s="1252">
        <v>0</v>
      </c>
      <c r="S1723" s="1252">
        <v>6041.79</v>
      </c>
      <c r="T1723" s="1252">
        <v>0</v>
      </c>
      <c r="U1723" s="1251" t="s">
        <v>1065</v>
      </c>
      <c r="V1723" s="1251" t="s">
        <v>397</v>
      </c>
      <c r="W1723" s="1251" t="s">
        <v>2064</v>
      </c>
      <c r="X1723" s="1251" t="s">
        <v>2042</v>
      </c>
      <c r="Y1723" s="1251">
        <v>736</v>
      </c>
      <c r="Z1723" s="1251">
        <v>7</v>
      </c>
      <c r="AA1723" s="1251" t="b">
        <v>0</v>
      </c>
    </row>
    <row r="1724" spans="1:27" ht="12">
      <c r="A1724" s="1251">
        <v>25</v>
      </c>
      <c r="B1724" s="1251">
        <v>750</v>
      </c>
      <c r="C1724" s="1251" t="s">
        <v>1755</v>
      </c>
      <c r="D1724" s="1251">
        <v>736730</v>
      </c>
      <c r="E1724" s="1251" t="s">
        <v>2123</v>
      </c>
      <c r="F1724" s="1251">
        <v>2020</v>
      </c>
      <c r="G1724" s="1252">
        <v>2592</v>
      </c>
      <c r="H1724" s="1252">
        <v>2575</v>
      </c>
      <c r="I1724" s="1252">
        <v>2645</v>
      </c>
      <c r="J1724" s="1252">
        <v>2390</v>
      </c>
      <c r="K1724" s="1252">
        <v>2386</v>
      </c>
      <c r="L1724" s="1252">
        <v>2468</v>
      </c>
      <c r="M1724" s="1252">
        <v>2567</v>
      </c>
      <c r="N1724" s="1252">
        <v>2408.0500000000002</v>
      </c>
      <c r="O1724" s="1252">
        <v>2563</v>
      </c>
      <c r="P1724" s="1252">
        <v>0</v>
      </c>
      <c r="Q1724" s="1252">
        <v>0</v>
      </c>
      <c r="R1724" s="1252">
        <v>0</v>
      </c>
      <c r="S1724" s="1252">
        <v>22594.049999999999</v>
      </c>
      <c r="T1724" s="1252">
        <v>0</v>
      </c>
      <c r="U1724" s="1251" t="s">
        <v>1065</v>
      </c>
      <c r="V1724" s="1251" t="s">
        <v>397</v>
      </c>
      <c r="W1724" s="1251" t="s">
        <v>2124</v>
      </c>
      <c r="X1724" s="1251" t="s">
        <v>2042</v>
      </c>
      <c r="Y1724" s="1251">
        <v>736</v>
      </c>
      <c r="Z1724" s="1251">
        <v>7</v>
      </c>
      <c r="AA1724" s="1251" t="b">
        <v>0</v>
      </c>
    </row>
    <row r="1725" spans="1:27" ht="12">
      <c r="A1725" s="1251">
        <v>25</v>
      </c>
      <c r="B1725" s="1251">
        <v>750</v>
      </c>
      <c r="C1725" s="1251" t="s">
        <v>1755</v>
      </c>
      <c r="D1725" s="1251">
        <v>736740</v>
      </c>
      <c r="E1725" s="1251" t="s">
        <v>2125</v>
      </c>
      <c r="F1725" s="1251">
        <v>2020</v>
      </c>
      <c r="G1725" s="1252">
        <v>573</v>
      </c>
      <c r="H1725" s="1252">
        <v>700.63</v>
      </c>
      <c r="I1725" s="1252">
        <v>521.08000000000004</v>
      </c>
      <c r="J1725" s="1252">
        <v>640.64999999999998</v>
      </c>
      <c r="K1725" s="1252">
        <v>591.38999999999999</v>
      </c>
      <c r="L1725" s="1252">
        <v>575.11000000000001</v>
      </c>
      <c r="M1725" s="1252">
        <v>676.19000000000005</v>
      </c>
      <c r="N1725" s="1252">
        <v>570.30999999999995</v>
      </c>
      <c r="O1725" s="1252">
        <v>650.94000000000005</v>
      </c>
      <c r="P1725" s="1252">
        <v>358.43000000000001</v>
      </c>
      <c r="Q1725" s="1252">
        <v>349.24000000000001</v>
      </c>
      <c r="R1725" s="1252">
        <v>366.25999999999999</v>
      </c>
      <c r="S1725" s="1252">
        <v>6573.2300000000014</v>
      </c>
      <c r="T1725" s="1252">
        <v>0</v>
      </c>
      <c r="U1725" s="1251" t="s">
        <v>1065</v>
      </c>
      <c r="V1725" s="1251" t="s">
        <v>397</v>
      </c>
      <c r="W1725" s="1251" t="s">
        <v>2064</v>
      </c>
      <c r="X1725" s="1251" t="s">
        <v>2042</v>
      </c>
      <c r="Y1725" s="1251">
        <v>736</v>
      </c>
      <c r="Z1725" s="1251">
        <v>7</v>
      </c>
      <c r="AA1725" s="1251" t="b">
        <v>0</v>
      </c>
    </row>
    <row r="1726" spans="1:27" ht="12">
      <c r="A1726" s="1251">
        <v>25</v>
      </c>
      <c r="B1726" s="1251">
        <v>750</v>
      </c>
      <c r="C1726" s="1251" t="s">
        <v>1755</v>
      </c>
      <c r="D1726" s="1251">
        <v>736800</v>
      </c>
      <c r="E1726" s="1251" t="s">
        <v>2160</v>
      </c>
      <c r="F1726" s="1251">
        <v>2020</v>
      </c>
      <c r="G1726" s="1252">
        <v>82.109999999999999</v>
      </c>
      <c r="H1726" s="1252">
        <v>0.01</v>
      </c>
      <c r="I1726" s="1252">
        <v>-0.01</v>
      </c>
      <c r="J1726" s="1252">
        <v>231.41</v>
      </c>
      <c r="K1726" s="1252">
        <v>74.489999999999995</v>
      </c>
      <c r="L1726" s="1252">
        <v>18.5</v>
      </c>
      <c r="M1726" s="1252">
        <v>93</v>
      </c>
      <c r="N1726" s="1252">
        <v>12</v>
      </c>
      <c r="O1726" s="1252">
        <v>80.239999999999995</v>
      </c>
      <c r="P1726" s="1252">
        <v>92.760000000000005</v>
      </c>
      <c r="Q1726" s="1252">
        <v>376.80000000000001</v>
      </c>
      <c r="R1726" s="1252">
        <v>91.120000000000005</v>
      </c>
      <c r="S1726" s="1252">
        <v>1152.4299999999998</v>
      </c>
      <c r="T1726" s="1252">
        <v>0</v>
      </c>
      <c r="U1726" s="1251" t="s">
        <v>1065</v>
      </c>
      <c r="V1726" s="1251" t="s">
        <v>397</v>
      </c>
      <c r="W1726" s="1251" t="s">
        <v>1996</v>
      </c>
      <c r="X1726" s="1251" t="s">
        <v>2042</v>
      </c>
      <c r="Y1726" s="1251">
        <v>736</v>
      </c>
      <c r="Z1726" s="1251">
        <v>8</v>
      </c>
      <c r="AA1726" s="1251" t="b">
        <v>0</v>
      </c>
    </row>
    <row r="1727" spans="1:27" ht="12">
      <c r="A1727" s="1251">
        <v>25</v>
      </c>
      <c r="B1727" s="1251">
        <v>750</v>
      </c>
      <c r="C1727" s="1251" t="s">
        <v>1755</v>
      </c>
      <c r="D1727" s="1251">
        <v>750500</v>
      </c>
      <c r="E1727" s="1251" t="s">
        <v>2126</v>
      </c>
      <c r="F1727" s="1251">
        <v>2020</v>
      </c>
      <c r="G1727" s="1252">
        <v>0</v>
      </c>
      <c r="H1727" s="1252">
        <v>105.22</v>
      </c>
      <c r="I1727" s="1252">
        <v>21.699999999999999</v>
      </c>
      <c r="J1727" s="1252">
        <v>91.090000000000003</v>
      </c>
      <c r="K1727" s="1252">
        <v>21.850000000000001</v>
      </c>
      <c r="L1727" s="1252">
        <v>69.579999999999998</v>
      </c>
      <c r="M1727" s="1252">
        <v>82.939999999999998</v>
      </c>
      <c r="N1727" s="1252">
        <v>65.629999999999995</v>
      </c>
      <c r="O1727" s="1252">
        <v>28.489999999999998</v>
      </c>
      <c r="P1727" s="1252">
        <v>26.73</v>
      </c>
      <c r="Q1727" s="1252">
        <v>0</v>
      </c>
      <c r="R1727" s="1252">
        <v>0</v>
      </c>
      <c r="S1727" s="1252">
        <v>513.23000000000002</v>
      </c>
      <c r="T1727" s="1252">
        <v>0</v>
      </c>
      <c r="U1727" s="1251" t="s">
        <v>1065</v>
      </c>
      <c r="V1727" s="1251" t="s">
        <v>397</v>
      </c>
      <c r="W1727" s="1251" t="s">
        <v>2005</v>
      </c>
      <c r="X1727" s="1251" t="s">
        <v>2042</v>
      </c>
      <c r="Y1727" s="1251">
        <v>750</v>
      </c>
      <c r="Z1727" s="1251">
        <v>5</v>
      </c>
      <c r="AA1727" s="1251" t="b">
        <v>0</v>
      </c>
    </row>
    <row r="1728" spans="1:27" ht="12">
      <c r="A1728" s="1251">
        <v>25</v>
      </c>
      <c r="B1728" s="1251">
        <v>750</v>
      </c>
      <c r="C1728" s="1251" t="s">
        <v>1755</v>
      </c>
      <c r="D1728" s="1251">
        <v>750515</v>
      </c>
      <c r="E1728" s="1251" t="s">
        <v>2127</v>
      </c>
      <c r="F1728" s="1251">
        <v>2020</v>
      </c>
      <c r="G1728" s="1252">
        <v>6.9000000000000004</v>
      </c>
      <c r="H1728" s="1252">
        <v>0</v>
      </c>
      <c r="I1728" s="1252">
        <v>8.6999999999999993</v>
      </c>
      <c r="J1728" s="1252">
        <v>8.6600000000000001</v>
      </c>
      <c r="K1728" s="1252">
        <v>7.7999999999999998</v>
      </c>
      <c r="L1728" s="1252">
        <v>7.7999999999999998</v>
      </c>
      <c r="M1728" s="1252">
        <v>7.6500000000000004</v>
      </c>
      <c r="N1728" s="1252">
        <v>9.4900000000000002</v>
      </c>
      <c r="O1728" s="1252">
        <v>7.3499999999999996</v>
      </c>
      <c r="P1728" s="1252">
        <v>9.6699999999999999</v>
      </c>
      <c r="Q1728" s="1252">
        <v>0</v>
      </c>
      <c r="R1728" s="1252">
        <v>0</v>
      </c>
      <c r="S1728" s="1252">
        <v>74.019999999999996</v>
      </c>
      <c r="T1728" s="1252">
        <v>0</v>
      </c>
      <c r="U1728" s="1251" t="s">
        <v>1065</v>
      </c>
      <c r="V1728" s="1251" t="s">
        <v>397</v>
      </c>
      <c r="W1728" s="1251" t="s">
        <v>2005</v>
      </c>
      <c r="X1728" s="1251" t="s">
        <v>2042</v>
      </c>
      <c r="Y1728" s="1251">
        <v>750</v>
      </c>
      <c r="Z1728" s="1251">
        <v>5</v>
      </c>
      <c r="AA1728" s="1251" t="b">
        <v>0</v>
      </c>
    </row>
    <row r="1729" spans="1:27" ht="12">
      <c r="A1729" s="1251">
        <v>25</v>
      </c>
      <c r="B1729" s="1251">
        <v>750</v>
      </c>
      <c r="C1729" s="1251" t="s">
        <v>1755</v>
      </c>
      <c r="D1729" s="1251">
        <v>750532</v>
      </c>
      <c r="E1729" s="1251" t="s">
        <v>2128</v>
      </c>
      <c r="F1729" s="1251">
        <v>2020</v>
      </c>
      <c r="G1729" s="1252">
        <v>299.13</v>
      </c>
      <c r="H1729" s="1252">
        <v>397.99000000000001</v>
      </c>
      <c r="I1729" s="1252">
        <v>369.45999999999998</v>
      </c>
      <c r="J1729" s="1252">
        <v>363.83999999999997</v>
      </c>
      <c r="K1729" s="1252">
        <v>426.63999999999999</v>
      </c>
      <c r="L1729" s="1252">
        <v>316.64999999999998</v>
      </c>
      <c r="M1729" s="1252">
        <v>320.26999999999998</v>
      </c>
      <c r="N1729" s="1252">
        <v>413</v>
      </c>
      <c r="O1729" s="1252">
        <v>367.50999999999999</v>
      </c>
      <c r="P1729" s="1252">
        <v>317.79000000000002</v>
      </c>
      <c r="Q1729" s="1252">
        <v>0</v>
      </c>
      <c r="R1729" s="1252">
        <v>0</v>
      </c>
      <c r="S1729" s="1252">
        <v>3592.2799999999997</v>
      </c>
      <c r="T1729" s="1252">
        <v>0</v>
      </c>
      <c r="U1729" s="1251" t="s">
        <v>1065</v>
      </c>
      <c r="V1729" s="1251" t="s">
        <v>397</v>
      </c>
      <c r="W1729" s="1251" t="s">
        <v>2003</v>
      </c>
      <c r="X1729" s="1251" t="s">
        <v>2042</v>
      </c>
      <c r="Y1729" s="1251">
        <v>750</v>
      </c>
      <c r="Z1729" s="1251">
        <v>5</v>
      </c>
      <c r="AA1729" s="1251" t="b">
        <v>0</v>
      </c>
    </row>
    <row r="1730" spans="1:27" ht="12">
      <c r="A1730" s="1251">
        <v>25</v>
      </c>
      <c r="B1730" s="1251">
        <v>750</v>
      </c>
      <c r="C1730" s="1251" t="s">
        <v>1755</v>
      </c>
      <c r="D1730" s="1251">
        <v>756800</v>
      </c>
      <c r="E1730" s="1251" t="s">
        <v>2129</v>
      </c>
      <c r="F1730" s="1251">
        <v>2020</v>
      </c>
      <c r="G1730" s="1252">
        <v>377</v>
      </c>
      <c r="H1730" s="1252">
        <v>377</v>
      </c>
      <c r="I1730" s="1252">
        <v>377</v>
      </c>
      <c r="J1730" s="1252">
        <v>377</v>
      </c>
      <c r="K1730" s="1252">
        <v>377</v>
      </c>
      <c r="L1730" s="1252">
        <v>377</v>
      </c>
      <c r="M1730" s="1252">
        <v>377</v>
      </c>
      <c r="N1730" s="1252">
        <v>377</v>
      </c>
      <c r="O1730" s="1252">
        <v>377</v>
      </c>
      <c r="P1730" s="1252">
        <v>377</v>
      </c>
      <c r="Q1730" s="1252">
        <v>377</v>
      </c>
      <c r="R1730" s="1252">
        <v>377</v>
      </c>
      <c r="S1730" s="1252">
        <v>4524</v>
      </c>
      <c r="T1730" s="1252">
        <v>0</v>
      </c>
      <c r="U1730" s="1251" t="s">
        <v>1065</v>
      </c>
      <c r="V1730" s="1251" t="s">
        <v>397</v>
      </c>
      <c r="W1730" s="1251" t="s">
        <v>2070</v>
      </c>
      <c r="X1730" s="1251" t="s">
        <v>2042</v>
      </c>
      <c r="Y1730" s="1251">
        <v>756</v>
      </c>
      <c r="Z1730" s="1251">
        <v>8</v>
      </c>
      <c r="AA1730" s="1251" t="b">
        <v>0</v>
      </c>
    </row>
    <row r="1731" spans="1:27" ht="12">
      <c r="A1731" s="1251">
        <v>25</v>
      </c>
      <c r="B1731" s="1251">
        <v>750</v>
      </c>
      <c r="C1731" s="1251" t="s">
        <v>1755</v>
      </c>
      <c r="D1731" s="1251">
        <v>757800</v>
      </c>
      <c r="E1731" s="1251" t="s">
        <v>2130</v>
      </c>
      <c r="F1731" s="1251">
        <v>2020</v>
      </c>
      <c r="G1731" s="1252">
        <v>868</v>
      </c>
      <c r="H1731" s="1252">
        <v>868</v>
      </c>
      <c r="I1731" s="1252">
        <v>868</v>
      </c>
      <c r="J1731" s="1252">
        <v>868</v>
      </c>
      <c r="K1731" s="1252">
        <v>868</v>
      </c>
      <c r="L1731" s="1252">
        <v>868</v>
      </c>
      <c r="M1731" s="1252">
        <v>868</v>
      </c>
      <c r="N1731" s="1252">
        <v>868</v>
      </c>
      <c r="O1731" s="1252">
        <v>868</v>
      </c>
      <c r="P1731" s="1252">
        <v>868</v>
      </c>
      <c r="Q1731" s="1252">
        <v>868</v>
      </c>
      <c r="R1731" s="1252">
        <v>868</v>
      </c>
      <c r="S1731" s="1252">
        <v>10416</v>
      </c>
      <c r="T1731" s="1252">
        <v>0</v>
      </c>
      <c r="U1731" s="1251" t="s">
        <v>1065</v>
      </c>
      <c r="V1731" s="1251" t="s">
        <v>397</v>
      </c>
      <c r="W1731" s="1251" t="s">
        <v>2070</v>
      </c>
      <c r="X1731" s="1251" t="s">
        <v>2042</v>
      </c>
      <c r="Y1731" s="1251">
        <v>757</v>
      </c>
      <c r="Z1731" s="1251">
        <v>8</v>
      </c>
      <c r="AA1731" s="1251" t="b">
        <v>0</v>
      </c>
    </row>
    <row r="1732" spans="1:27" ht="12">
      <c r="A1732" s="1251">
        <v>25</v>
      </c>
      <c r="B1732" s="1251">
        <v>750</v>
      </c>
      <c r="C1732" s="1251" t="s">
        <v>1755</v>
      </c>
      <c r="D1732" s="1251">
        <v>758800</v>
      </c>
      <c r="E1732" s="1251" t="s">
        <v>2131</v>
      </c>
      <c r="F1732" s="1251">
        <v>2020</v>
      </c>
      <c r="G1732" s="1252">
        <v>323</v>
      </c>
      <c r="H1732" s="1252">
        <v>323</v>
      </c>
      <c r="I1732" s="1252">
        <v>323</v>
      </c>
      <c r="J1732" s="1252">
        <v>323</v>
      </c>
      <c r="K1732" s="1252">
        <v>323</v>
      </c>
      <c r="L1732" s="1252">
        <v>323</v>
      </c>
      <c r="M1732" s="1252">
        <v>323</v>
      </c>
      <c r="N1732" s="1252">
        <v>323</v>
      </c>
      <c r="O1732" s="1252">
        <v>323</v>
      </c>
      <c r="P1732" s="1252">
        <v>323</v>
      </c>
      <c r="Q1732" s="1252">
        <v>323</v>
      </c>
      <c r="R1732" s="1252">
        <v>323</v>
      </c>
      <c r="S1732" s="1252">
        <v>3876</v>
      </c>
      <c r="T1732" s="1252">
        <v>0</v>
      </c>
      <c r="U1732" s="1251" t="s">
        <v>1065</v>
      </c>
      <c r="V1732" s="1251" t="s">
        <v>397</v>
      </c>
      <c r="W1732" s="1251" t="s">
        <v>2070</v>
      </c>
      <c r="X1732" s="1251" t="s">
        <v>2042</v>
      </c>
      <c r="Y1732" s="1251">
        <v>758</v>
      </c>
      <c r="Z1732" s="1251">
        <v>8</v>
      </c>
      <c r="AA1732" s="1251" t="b">
        <v>0</v>
      </c>
    </row>
    <row r="1733" spans="1:27" ht="12">
      <c r="A1733" s="1251">
        <v>25</v>
      </c>
      <c r="B1733" s="1251">
        <v>750</v>
      </c>
      <c r="C1733" s="1251" t="s">
        <v>1755</v>
      </c>
      <c r="D1733" s="1251">
        <v>759800</v>
      </c>
      <c r="E1733" s="1251" t="s">
        <v>2132</v>
      </c>
      <c r="F1733" s="1251">
        <v>2020</v>
      </c>
      <c r="G1733" s="1252">
        <v>289</v>
      </c>
      <c r="H1733" s="1252">
        <v>289</v>
      </c>
      <c r="I1733" s="1252">
        <v>289</v>
      </c>
      <c r="J1733" s="1252">
        <v>289</v>
      </c>
      <c r="K1733" s="1252">
        <v>289</v>
      </c>
      <c r="L1733" s="1252">
        <v>289</v>
      </c>
      <c r="M1733" s="1252">
        <v>289</v>
      </c>
      <c r="N1733" s="1252">
        <v>289</v>
      </c>
      <c r="O1733" s="1252">
        <v>289</v>
      </c>
      <c r="P1733" s="1252">
        <v>289</v>
      </c>
      <c r="Q1733" s="1252">
        <v>289</v>
      </c>
      <c r="R1733" s="1252">
        <v>289</v>
      </c>
      <c r="S1733" s="1252">
        <v>3468</v>
      </c>
      <c r="T1733" s="1252">
        <v>0</v>
      </c>
      <c r="U1733" s="1251" t="s">
        <v>1065</v>
      </c>
      <c r="V1733" s="1251" t="s">
        <v>397</v>
      </c>
      <c r="W1733" s="1251" t="s">
        <v>2070</v>
      </c>
      <c r="X1733" s="1251" t="s">
        <v>2042</v>
      </c>
      <c r="Y1733" s="1251">
        <v>759</v>
      </c>
      <c r="Z1733" s="1251">
        <v>8</v>
      </c>
      <c r="AA1733" s="1251" t="b">
        <v>0</v>
      </c>
    </row>
    <row r="1734" spans="1:27" ht="12">
      <c r="A1734" s="1251">
        <v>25</v>
      </c>
      <c r="B1734" s="1251">
        <v>750</v>
      </c>
      <c r="C1734" s="1251" t="s">
        <v>1755</v>
      </c>
      <c r="D1734" s="1251">
        <v>766800</v>
      </c>
      <c r="E1734" s="1251" t="s">
        <v>2146</v>
      </c>
      <c r="F1734" s="1251">
        <v>2020</v>
      </c>
      <c r="G1734" s="1252">
        <v>416.67000000000002</v>
      </c>
      <c r="H1734" s="1252">
        <v>416.67000000000002</v>
      </c>
      <c r="I1734" s="1252">
        <v>416.67000000000002</v>
      </c>
      <c r="J1734" s="1252">
        <v>416.67000000000002</v>
      </c>
      <c r="K1734" s="1252">
        <v>416.67000000000002</v>
      </c>
      <c r="L1734" s="1252">
        <v>416.67000000000002</v>
      </c>
      <c r="M1734" s="1252">
        <v>416.67000000000002</v>
      </c>
      <c r="N1734" s="1252">
        <v>416.67000000000002</v>
      </c>
      <c r="O1734" s="1252">
        <v>416.67000000000002</v>
      </c>
      <c r="P1734" s="1252">
        <v>416.67000000000002</v>
      </c>
      <c r="Q1734" s="1252">
        <v>416.67000000000002</v>
      </c>
      <c r="R1734" s="1252">
        <v>416.63</v>
      </c>
      <c r="S1734" s="1252">
        <v>5000</v>
      </c>
      <c r="T1734" s="1252">
        <v>0</v>
      </c>
      <c r="U1734" s="1251" t="s">
        <v>1065</v>
      </c>
      <c r="V1734" s="1251" t="s">
        <v>400</v>
      </c>
      <c r="W1734" s="1251" t="s">
        <v>400</v>
      </c>
      <c r="X1734" s="1251" t="s">
        <v>2042</v>
      </c>
      <c r="Y1734" s="1251">
        <v>766</v>
      </c>
      <c r="Z1734" s="1251">
        <v>8</v>
      </c>
      <c r="AA1734" s="1251" t="b">
        <v>0</v>
      </c>
    </row>
    <row r="1735" spans="1:27" ht="12">
      <c r="A1735" s="1251">
        <v>25</v>
      </c>
      <c r="B1735" s="1251">
        <v>750</v>
      </c>
      <c r="C1735" s="1251" t="s">
        <v>1755</v>
      </c>
      <c r="D1735" s="1251">
        <v>770700</v>
      </c>
      <c r="E1735" s="1251" t="s">
        <v>2147</v>
      </c>
      <c r="F1735" s="1251">
        <v>2020</v>
      </c>
      <c r="G1735" s="1252">
        <v>281.33999999999997</v>
      </c>
      <c r="H1735" s="1252">
        <v>337.94</v>
      </c>
      <c r="I1735" s="1252">
        <v>557.12</v>
      </c>
      <c r="J1735" s="1252">
        <v>403.12</v>
      </c>
      <c r="K1735" s="1252">
        <v>813.97000000000003</v>
      </c>
      <c r="L1735" s="1252">
        <v>142.24000000000001</v>
      </c>
      <c r="M1735" s="1252">
        <v>251.81999999999999</v>
      </c>
      <c r="N1735" s="1252">
        <v>343.88999999999999</v>
      </c>
      <c r="O1735" s="1252">
        <v>-108.59999999999999</v>
      </c>
      <c r="P1735" s="1252">
        <v>0</v>
      </c>
      <c r="Q1735" s="1252">
        <v>865.03999999999996</v>
      </c>
      <c r="R1735" s="1252">
        <v>72.409999999999997</v>
      </c>
      <c r="S1735" s="1252">
        <v>3960.2899999999995</v>
      </c>
      <c r="T1735" s="1252">
        <v>0</v>
      </c>
      <c r="U1735" s="1251" t="s">
        <v>1065</v>
      </c>
      <c r="V1735" s="1251" t="s">
        <v>397</v>
      </c>
      <c r="W1735" s="1251" t="s">
        <v>2009</v>
      </c>
      <c r="X1735" s="1251" t="s">
        <v>2042</v>
      </c>
      <c r="Y1735" s="1251">
        <v>770</v>
      </c>
      <c r="Z1735" s="1251">
        <v>7</v>
      </c>
      <c r="AA1735" s="1251" t="b">
        <v>0</v>
      </c>
    </row>
    <row r="1736" spans="1:27" ht="12">
      <c r="A1736" s="1251">
        <v>25</v>
      </c>
      <c r="B1736" s="1251">
        <v>750</v>
      </c>
      <c r="C1736" s="1251" t="s">
        <v>1755</v>
      </c>
      <c r="D1736" s="1251">
        <v>770710</v>
      </c>
      <c r="E1736" s="1251" t="s">
        <v>2148</v>
      </c>
      <c r="F1736" s="1251">
        <v>2020</v>
      </c>
      <c r="G1736" s="1252">
        <v>0</v>
      </c>
      <c r="H1736" s="1252">
        <v>-385.83999999999997</v>
      </c>
      <c r="I1736" s="1252">
        <v>0</v>
      </c>
      <c r="J1736" s="1252">
        <v>-154.36000000000001</v>
      </c>
      <c r="K1736" s="1252">
        <v>-62.880000000000003</v>
      </c>
      <c r="L1736" s="1252">
        <v>-158.13999999999999</v>
      </c>
      <c r="M1736" s="1252">
        <v>-41.539999999999999</v>
      </c>
      <c r="N1736" s="1252">
        <v>0</v>
      </c>
      <c r="O1736" s="1252">
        <v>-168.97</v>
      </c>
      <c r="P1736" s="1252">
        <v>0</v>
      </c>
      <c r="Q1736" s="1252">
        <v>0</v>
      </c>
      <c r="R1736" s="1252">
        <v>-131.47</v>
      </c>
      <c r="S1736" s="1252">
        <v>-1103.2</v>
      </c>
      <c r="T1736" s="1252">
        <v>0</v>
      </c>
      <c r="U1736" s="1251" t="s">
        <v>1065</v>
      </c>
      <c r="V1736" s="1251" t="s">
        <v>397</v>
      </c>
      <c r="W1736" s="1251" t="s">
        <v>2009</v>
      </c>
      <c r="X1736" s="1251" t="s">
        <v>2042</v>
      </c>
      <c r="Y1736" s="1251">
        <v>770</v>
      </c>
      <c r="Z1736" s="1251">
        <v>7</v>
      </c>
      <c r="AA1736" s="1251" t="b">
        <v>0</v>
      </c>
    </row>
    <row r="1737" spans="1:27" ht="12">
      <c r="A1737" s="1251">
        <v>25</v>
      </c>
      <c r="B1737" s="1251">
        <v>750</v>
      </c>
      <c r="C1737" s="1251" t="s">
        <v>1755</v>
      </c>
      <c r="D1737" s="1251">
        <v>775500</v>
      </c>
      <c r="E1737" s="1251" t="s">
        <v>2161</v>
      </c>
      <c r="F1737" s="1251">
        <v>2020</v>
      </c>
      <c r="G1737" s="1252">
        <v>46.799999999999997</v>
      </c>
      <c r="H1737" s="1252">
        <v>64</v>
      </c>
      <c r="I1737" s="1252">
        <v>34.960000000000001</v>
      </c>
      <c r="J1737" s="1252">
        <v>121.95999999999999</v>
      </c>
      <c r="K1737" s="1252">
        <v>54.100000000000001</v>
      </c>
      <c r="L1737" s="1252">
        <v>159.47</v>
      </c>
      <c r="M1737" s="1252">
        <v>74.799999999999997</v>
      </c>
      <c r="N1737" s="1252">
        <v>100.59</v>
      </c>
      <c r="O1737" s="1252">
        <v>110.42</v>
      </c>
      <c r="P1737" s="1252">
        <v>124.22</v>
      </c>
      <c r="Q1737" s="1252">
        <v>1289.3099999999999</v>
      </c>
      <c r="R1737" s="1252">
        <v>96.530000000000001</v>
      </c>
      <c r="S1737" s="1252">
        <v>2277.1600000000003</v>
      </c>
      <c r="T1737" s="1252">
        <v>0</v>
      </c>
      <c r="U1737" s="1251" t="s">
        <v>1065</v>
      </c>
      <c r="V1737" s="1251" t="s">
        <v>397</v>
      </c>
      <c r="W1737" s="1251" t="s">
        <v>2015</v>
      </c>
      <c r="X1737" s="1251" t="s">
        <v>2042</v>
      </c>
      <c r="Y1737" s="1251">
        <v>775</v>
      </c>
      <c r="Z1737" s="1251">
        <v>5</v>
      </c>
      <c r="AA1737" s="1251" t="b">
        <v>0</v>
      </c>
    </row>
    <row r="1738" spans="1:27" ht="12">
      <c r="A1738" s="1251">
        <v>25</v>
      </c>
      <c r="B1738" s="1251">
        <v>750</v>
      </c>
      <c r="C1738" s="1251" t="s">
        <v>1755</v>
      </c>
      <c r="D1738" s="1251">
        <v>775800</v>
      </c>
      <c r="E1738" s="1251" t="s">
        <v>2133</v>
      </c>
      <c r="F1738" s="1251">
        <v>2020</v>
      </c>
      <c r="G1738" s="1252">
        <v>0</v>
      </c>
      <c r="H1738" s="1252">
        <v>0</v>
      </c>
      <c r="I1738" s="1252">
        <v>225</v>
      </c>
      <c r="J1738" s="1252">
        <v>0</v>
      </c>
      <c r="K1738" s="1252">
        <v>0</v>
      </c>
      <c r="L1738" s="1252">
        <v>0</v>
      </c>
      <c r="M1738" s="1252">
        <v>0</v>
      </c>
      <c r="N1738" s="1252">
        <v>0</v>
      </c>
      <c r="O1738" s="1252">
        <v>0</v>
      </c>
      <c r="P1738" s="1252">
        <v>0</v>
      </c>
      <c r="Q1738" s="1252">
        <v>0</v>
      </c>
      <c r="R1738" s="1252">
        <v>0</v>
      </c>
      <c r="S1738" s="1252">
        <v>225</v>
      </c>
      <c r="T1738" s="1252">
        <v>0</v>
      </c>
      <c r="U1738" s="1251" t="s">
        <v>1065</v>
      </c>
      <c r="V1738" s="1251" t="s">
        <v>397</v>
      </c>
      <c r="W1738" s="1251" t="s">
        <v>2015</v>
      </c>
      <c r="X1738" s="1251" t="s">
        <v>2042</v>
      </c>
      <c r="Y1738" s="1251">
        <v>775</v>
      </c>
      <c r="Z1738" s="1251">
        <v>8</v>
      </c>
      <c r="AA1738" s="1251" t="b">
        <v>0</v>
      </c>
    </row>
    <row r="1739" spans="1:27" ht="12">
      <c r="A1739" s="1251">
        <v>25</v>
      </c>
      <c r="B1739" s="1251">
        <v>750</v>
      </c>
      <c r="C1739" s="1251" t="s">
        <v>1755</v>
      </c>
      <c r="D1739" s="1251">
        <v>775808</v>
      </c>
      <c r="E1739" s="1251" t="s">
        <v>2162</v>
      </c>
      <c r="F1739" s="1251">
        <v>2020</v>
      </c>
      <c r="G1739" s="1252">
        <v>266.04000000000002</v>
      </c>
      <c r="H1739" s="1252">
        <v>266.00999999999999</v>
      </c>
      <c r="I1739" s="1252">
        <v>266.31999999999999</v>
      </c>
      <c r="J1739" s="1252">
        <v>264.63</v>
      </c>
      <c r="K1739" s="1252">
        <v>272.06</v>
      </c>
      <c r="L1739" s="1252">
        <v>265.64999999999998</v>
      </c>
      <c r="M1739" s="1252">
        <v>271.66000000000003</v>
      </c>
      <c r="N1739" s="1252">
        <v>273.38</v>
      </c>
      <c r="O1739" s="1252">
        <v>276.56</v>
      </c>
      <c r="P1739" s="1252">
        <v>286.04000000000002</v>
      </c>
      <c r="Q1739" s="1252">
        <v>390.20999999999998</v>
      </c>
      <c r="R1739" s="1252">
        <v>388.75</v>
      </c>
      <c r="S1739" s="1252">
        <v>3487.3099999999999</v>
      </c>
      <c r="T1739" s="1252">
        <v>0</v>
      </c>
      <c r="U1739" s="1251" t="s">
        <v>1065</v>
      </c>
      <c r="V1739" s="1251" t="s">
        <v>397</v>
      </c>
      <c r="W1739" s="1251" t="s">
        <v>2017</v>
      </c>
      <c r="X1739" s="1251" t="s">
        <v>2042</v>
      </c>
      <c r="Y1739" s="1251">
        <v>775</v>
      </c>
      <c r="Z1739" s="1251">
        <v>8</v>
      </c>
      <c r="AA1739" s="1251" t="b">
        <v>0</v>
      </c>
    </row>
    <row r="1740" spans="1:27" ht="12">
      <c r="A1740" s="1251">
        <v>25</v>
      </c>
      <c r="B1740" s="1251">
        <v>750</v>
      </c>
      <c r="C1740" s="1251" t="s">
        <v>1755</v>
      </c>
      <c r="D1740" s="1251">
        <v>776200</v>
      </c>
      <c r="E1740" s="1251" t="s">
        <v>2134</v>
      </c>
      <c r="F1740" s="1251">
        <v>2020</v>
      </c>
      <c r="G1740" s="1252">
        <v>0</v>
      </c>
      <c r="H1740" s="1252">
        <v>0</v>
      </c>
      <c r="I1740" s="1252">
        <v>0</v>
      </c>
      <c r="J1740" s="1252">
        <v>0</v>
      </c>
      <c r="K1740" s="1252">
        <v>0</v>
      </c>
      <c r="L1740" s="1252">
        <v>0</v>
      </c>
      <c r="M1740" s="1252">
        <v>0</v>
      </c>
      <c r="N1740" s="1252">
        <v>0</v>
      </c>
      <c r="O1740" s="1252">
        <v>0</v>
      </c>
      <c r="P1740" s="1252">
        <v>0</v>
      </c>
      <c r="Q1740" s="1252">
        <v>0</v>
      </c>
      <c r="R1740" s="1252">
        <v>-910.92999999999995</v>
      </c>
      <c r="S1740" s="1252">
        <v>-910.92999999999995</v>
      </c>
      <c r="T1740" s="1252">
        <v>0</v>
      </c>
      <c r="U1740" s="1251" t="s">
        <v>1065</v>
      </c>
      <c r="V1740" s="1251" t="s">
        <v>397</v>
      </c>
      <c r="W1740" s="1251" t="s">
        <v>2015</v>
      </c>
      <c r="X1740" s="1251" t="s">
        <v>2042</v>
      </c>
      <c r="Y1740" s="1251">
        <v>776</v>
      </c>
      <c r="Z1740" s="1251">
        <v>2</v>
      </c>
      <c r="AA1740" s="1251" t="b">
        <v>0</v>
      </c>
    </row>
    <row r="1741" spans="1:27" ht="12">
      <c r="A1741" s="1251">
        <v>25</v>
      </c>
      <c r="B1741" s="1251">
        <v>750</v>
      </c>
      <c r="C1741" s="1251" t="s">
        <v>1755</v>
      </c>
      <c r="D1741" s="1251">
        <v>776210</v>
      </c>
      <c r="E1741" s="1251" t="s">
        <v>2135</v>
      </c>
      <c r="F1741" s="1251">
        <v>2020</v>
      </c>
      <c r="G1741" s="1252">
        <v>0</v>
      </c>
      <c r="H1741" s="1252">
        <v>0</v>
      </c>
      <c r="I1741" s="1252">
        <v>0</v>
      </c>
      <c r="J1741" s="1252">
        <v>0</v>
      </c>
      <c r="K1741" s="1252">
        <v>-114.23</v>
      </c>
      <c r="L1741" s="1252">
        <v>0</v>
      </c>
      <c r="M1741" s="1252">
        <v>-19.039999999999999</v>
      </c>
      <c r="N1741" s="1252">
        <v>0</v>
      </c>
      <c r="O1741" s="1252">
        <v>-66.629999999999995</v>
      </c>
      <c r="P1741" s="1252">
        <v>-186.27000000000001</v>
      </c>
      <c r="Q1741" s="1252">
        <v>-348.54000000000002</v>
      </c>
      <c r="R1741" s="1252">
        <v>0</v>
      </c>
      <c r="S1741" s="1252">
        <v>-734.71000000000004</v>
      </c>
      <c r="T1741" s="1252">
        <v>0</v>
      </c>
      <c r="U1741" s="1251" t="s">
        <v>1065</v>
      </c>
      <c r="V1741" s="1251" t="s">
        <v>397</v>
      </c>
      <c r="W1741" s="1251" t="s">
        <v>1931</v>
      </c>
      <c r="X1741" s="1251" t="s">
        <v>2042</v>
      </c>
      <c r="Y1741" s="1251">
        <v>776</v>
      </c>
      <c r="Z1741" s="1251">
        <v>2</v>
      </c>
      <c r="AA1741" s="1251" t="b">
        <v>0</v>
      </c>
    </row>
    <row r="1742" spans="1:27" ht="12">
      <c r="A1742" s="1251">
        <v>25</v>
      </c>
      <c r="B1742" s="1251">
        <v>750</v>
      </c>
      <c r="C1742" s="1251" t="s">
        <v>1755</v>
      </c>
      <c r="D1742" s="1251">
        <v>776220</v>
      </c>
      <c r="E1742" s="1251" t="s">
        <v>2136</v>
      </c>
      <c r="F1742" s="1251">
        <v>2020</v>
      </c>
      <c r="G1742" s="1252">
        <v>0</v>
      </c>
      <c r="H1742" s="1252">
        <v>0</v>
      </c>
      <c r="I1742" s="1252">
        <v>0</v>
      </c>
      <c r="J1742" s="1252">
        <v>0</v>
      </c>
      <c r="K1742" s="1252">
        <v>-125.12</v>
      </c>
      <c r="L1742" s="1252">
        <v>0</v>
      </c>
      <c r="M1742" s="1252">
        <v>-20.850000000000001</v>
      </c>
      <c r="N1742" s="1252">
        <v>0</v>
      </c>
      <c r="O1742" s="1252">
        <v>-72.989999999999995</v>
      </c>
      <c r="P1742" s="1252">
        <v>-204.03999999999999</v>
      </c>
      <c r="Q1742" s="1252">
        <v>-381.80000000000001</v>
      </c>
      <c r="R1742" s="1252">
        <v>0</v>
      </c>
      <c r="S1742" s="1252">
        <v>-804.79999999999995</v>
      </c>
      <c r="T1742" s="1252">
        <v>0</v>
      </c>
      <c r="U1742" s="1251" t="s">
        <v>1065</v>
      </c>
      <c r="V1742" s="1251" t="s">
        <v>397</v>
      </c>
      <c r="W1742" s="1251" t="s">
        <v>1948</v>
      </c>
      <c r="X1742" s="1251" t="s">
        <v>2042</v>
      </c>
      <c r="Y1742" s="1251">
        <v>776</v>
      </c>
      <c r="Z1742" s="1251">
        <v>2</v>
      </c>
      <c r="AA1742" s="1251" t="b">
        <v>0</v>
      </c>
    </row>
    <row r="1743" spans="1:27" ht="12">
      <c r="A1743" s="1251">
        <v>25</v>
      </c>
      <c r="B1743" s="1251">
        <v>750</v>
      </c>
      <c r="C1743" s="1251" t="s">
        <v>1755</v>
      </c>
      <c r="D1743" s="1251">
        <v>776230</v>
      </c>
      <c r="E1743" s="1251" t="s">
        <v>2137</v>
      </c>
      <c r="F1743" s="1251">
        <v>2020</v>
      </c>
      <c r="G1743" s="1252">
        <v>0</v>
      </c>
      <c r="H1743" s="1252">
        <v>0</v>
      </c>
      <c r="I1743" s="1252">
        <v>0</v>
      </c>
      <c r="J1743" s="1252">
        <v>0</v>
      </c>
      <c r="K1743" s="1252">
        <v>-48.579999999999998</v>
      </c>
      <c r="L1743" s="1252">
        <v>0</v>
      </c>
      <c r="M1743" s="1252">
        <v>-8.0999999999999996</v>
      </c>
      <c r="N1743" s="1252">
        <v>0</v>
      </c>
      <c r="O1743" s="1252">
        <v>-28.34</v>
      </c>
      <c r="P1743" s="1252">
        <v>-79.209999999999994</v>
      </c>
      <c r="Q1743" s="1252">
        <v>-148.22999999999999</v>
      </c>
      <c r="R1743" s="1252">
        <v>0</v>
      </c>
      <c r="S1743" s="1252">
        <v>-312.45999999999998</v>
      </c>
      <c r="T1743" s="1252">
        <v>0</v>
      </c>
      <c r="U1743" s="1251" t="s">
        <v>1065</v>
      </c>
      <c r="V1743" s="1251" t="s">
        <v>402</v>
      </c>
      <c r="W1743" s="1251" t="s">
        <v>402</v>
      </c>
      <c r="X1743" s="1251" t="s">
        <v>2042</v>
      </c>
      <c r="Y1743" s="1251">
        <v>776</v>
      </c>
      <c r="Z1743" s="1251">
        <v>2</v>
      </c>
      <c r="AA1743" s="1251" t="b">
        <v>0</v>
      </c>
    </row>
    <row r="1744" spans="1:27" ht="12">
      <c r="A1744" s="1251">
        <v>25</v>
      </c>
      <c r="B1744" s="1251">
        <v>750</v>
      </c>
      <c r="C1744" s="1251" t="s">
        <v>1755</v>
      </c>
      <c r="D1744" s="1251">
        <v>776240</v>
      </c>
      <c r="E1744" s="1251" t="s">
        <v>2138</v>
      </c>
      <c r="F1744" s="1251">
        <v>2020</v>
      </c>
      <c r="G1744" s="1252">
        <v>0</v>
      </c>
      <c r="H1744" s="1252">
        <v>0</v>
      </c>
      <c r="I1744" s="1252">
        <v>0</v>
      </c>
      <c r="J1744" s="1252">
        <v>0</v>
      </c>
      <c r="K1744" s="1252">
        <v>-301.41000000000003</v>
      </c>
      <c r="L1744" s="1252">
        <v>0</v>
      </c>
      <c r="M1744" s="1252">
        <v>-50.229999999999997</v>
      </c>
      <c r="N1744" s="1252">
        <v>0</v>
      </c>
      <c r="O1744" s="1252">
        <v>-175.81999999999999</v>
      </c>
      <c r="P1744" s="1252">
        <v>-491.50999999999999</v>
      </c>
      <c r="Q1744" s="1252">
        <v>-919.72000000000003</v>
      </c>
      <c r="R1744" s="1252">
        <v>0</v>
      </c>
      <c r="S1744" s="1252">
        <v>-1938.6900000000001</v>
      </c>
      <c r="T1744" s="1252">
        <v>0</v>
      </c>
      <c r="U1744" s="1251" t="s">
        <v>1065</v>
      </c>
      <c r="V1744" s="1251" t="s">
        <v>397</v>
      </c>
      <c r="W1744" s="1251" t="s">
        <v>2015</v>
      </c>
      <c r="X1744" s="1251" t="s">
        <v>2042</v>
      </c>
      <c r="Y1744" s="1251">
        <v>776</v>
      </c>
      <c r="Z1744" s="1251">
        <v>2</v>
      </c>
      <c r="AA1744" s="1251" t="b">
        <v>0</v>
      </c>
    </row>
    <row r="1745" spans="1:27" ht="12">
      <c r="A1745" s="1251">
        <v>25</v>
      </c>
      <c r="B1745" s="1251">
        <v>760</v>
      </c>
      <c r="C1745" s="1251" t="s">
        <v>1769</v>
      </c>
      <c r="D1745" s="1251">
        <v>403200</v>
      </c>
      <c r="E1745" s="1251" t="s">
        <v>2090</v>
      </c>
      <c r="F1745" s="1251">
        <v>2020</v>
      </c>
      <c r="G1745" s="1252">
        <v>506</v>
      </c>
      <c r="H1745" s="1252">
        <v>506</v>
      </c>
      <c r="I1745" s="1252">
        <v>506</v>
      </c>
      <c r="J1745" s="1252">
        <v>506</v>
      </c>
      <c r="K1745" s="1252">
        <v>506</v>
      </c>
      <c r="L1745" s="1252">
        <v>506</v>
      </c>
      <c r="M1745" s="1252">
        <v>506</v>
      </c>
      <c r="N1745" s="1252">
        <v>506</v>
      </c>
      <c r="O1745" s="1252">
        <v>506</v>
      </c>
      <c r="P1745" s="1252">
        <v>703.24000000000001</v>
      </c>
      <c r="Q1745" s="1252">
        <v>703.24000000000001</v>
      </c>
      <c r="R1745" s="1252">
        <v>687</v>
      </c>
      <c r="S1745" s="1252">
        <v>6647.4799999999996</v>
      </c>
      <c r="T1745" s="1252">
        <v>0</v>
      </c>
      <c r="U1745" s="1251" t="s">
        <v>1065</v>
      </c>
      <c r="V1745" s="1251" t="s">
        <v>88</v>
      </c>
      <c r="W1745" s="1251" t="s">
        <v>88</v>
      </c>
      <c r="X1745" s="1251" t="s">
        <v>2042</v>
      </c>
      <c r="Y1745" s="1251">
        <v>403</v>
      </c>
      <c r="Z1745" s="1251">
        <v>2</v>
      </c>
      <c r="AA1745" s="1251" t="b">
        <v>0</v>
      </c>
    </row>
    <row r="1746" spans="1:27" ht="12">
      <c r="A1746" s="1251">
        <v>25</v>
      </c>
      <c r="B1746" s="1251">
        <v>760</v>
      </c>
      <c r="C1746" s="1251" t="s">
        <v>1769</v>
      </c>
      <c r="D1746" s="1251">
        <v>406000</v>
      </c>
      <c r="E1746" s="1251" t="s">
        <v>1912</v>
      </c>
      <c r="F1746" s="1251">
        <v>2020</v>
      </c>
      <c r="G1746" s="1252">
        <v>-281.36000000000001</v>
      </c>
      <c r="H1746" s="1252">
        <v>-281.36000000000001</v>
      </c>
      <c r="I1746" s="1252">
        <v>-281.36000000000001</v>
      </c>
      <c r="J1746" s="1252">
        <v>-281.36000000000001</v>
      </c>
      <c r="K1746" s="1252">
        <v>-281.36000000000001</v>
      </c>
      <c r="L1746" s="1252">
        <v>-281.36000000000001</v>
      </c>
      <c r="M1746" s="1252">
        <v>-281.36000000000001</v>
      </c>
      <c r="N1746" s="1252">
        <v>-281.36000000000001</v>
      </c>
      <c r="O1746" s="1252">
        <v>-281.36000000000001</v>
      </c>
      <c r="P1746" s="1252">
        <v>-281.36000000000001</v>
      </c>
      <c r="Q1746" s="1252">
        <v>386.07999999999998</v>
      </c>
      <c r="R1746" s="1252">
        <v>-186.00999999999999</v>
      </c>
      <c r="S1746" s="1252">
        <v>-2613.5300000000007</v>
      </c>
      <c r="T1746" s="1252">
        <v>0</v>
      </c>
      <c r="U1746" s="1251" t="s">
        <v>1065</v>
      </c>
      <c r="V1746" s="1251" t="s">
        <v>400</v>
      </c>
      <c r="W1746" s="1251" t="s">
        <v>400</v>
      </c>
      <c r="X1746" s="1251" t="s">
        <v>2042</v>
      </c>
      <c r="Y1746" s="1251">
        <v>406</v>
      </c>
      <c r="Z1746" s="1251">
        <v>0</v>
      </c>
      <c r="AA1746" s="1251" t="b">
        <v>0</v>
      </c>
    </row>
    <row r="1747" spans="1:27" ht="12">
      <c r="A1747" s="1251">
        <v>25</v>
      </c>
      <c r="B1747" s="1251">
        <v>760</v>
      </c>
      <c r="C1747" s="1251" t="s">
        <v>1769</v>
      </c>
      <c r="D1747" s="1251">
        <v>407321</v>
      </c>
      <c r="E1747" s="1251" t="s">
        <v>2139</v>
      </c>
      <c r="F1747" s="1251">
        <v>2020</v>
      </c>
      <c r="G1747" s="1252">
        <v>-283.88</v>
      </c>
      <c r="H1747" s="1252">
        <v>-283.88</v>
      </c>
      <c r="I1747" s="1252">
        <v>-283.88</v>
      </c>
      <c r="J1747" s="1252">
        <v>-283.88</v>
      </c>
      <c r="K1747" s="1252">
        <v>-283.88</v>
      </c>
      <c r="L1747" s="1252">
        <v>-283.88</v>
      </c>
      <c r="M1747" s="1252">
        <v>-283.88</v>
      </c>
      <c r="N1747" s="1252">
        <v>-283.88</v>
      </c>
      <c r="O1747" s="1252">
        <v>-283.88</v>
      </c>
      <c r="P1747" s="1252">
        <v>-300.10000000000002</v>
      </c>
      <c r="Q1747" s="1252">
        <v>-300.10000000000002</v>
      </c>
      <c r="R1747" s="1252">
        <v>-355.12</v>
      </c>
      <c r="S1747" s="1252">
        <v>-3510.2400000000002</v>
      </c>
      <c r="T1747" s="1252">
        <v>0</v>
      </c>
      <c r="U1747" s="1251" t="s">
        <v>1065</v>
      </c>
      <c r="V1747" s="1251" t="s">
        <v>88</v>
      </c>
      <c r="W1747" s="1251" t="s">
        <v>1913</v>
      </c>
      <c r="X1747" s="1251" t="s">
        <v>2042</v>
      </c>
      <c r="Y1747" s="1251">
        <v>407</v>
      </c>
      <c r="Z1747" s="1251">
        <v>3</v>
      </c>
      <c r="AA1747" s="1251" t="b">
        <v>0</v>
      </c>
    </row>
    <row r="1748" spans="1:27" ht="12">
      <c r="A1748" s="1251">
        <v>25</v>
      </c>
      <c r="B1748" s="1251">
        <v>760</v>
      </c>
      <c r="C1748" s="1251" t="s">
        <v>1769</v>
      </c>
      <c r="D1748" s="1251">
        <v>408101</v>
      </c>
      <c r="E1748" s="1251" t="s">
        <v>932</v>
      </c>
      <c r="F1748" s="1251">
        <v>2020</v>
      </c>
      <c r="G1748" s="1252">
        <v>708.54999999999995</v>
      </c>
      <c r="H1748" s="1252">
        <v>694.23000000000002</v>
      </c>
      <c r="I1748" s="1252">
        <v>701.38999999999999</v>
      </c>
      <c r="J1748" s="1252">
        <v>701.38999999999999</v>
      </c>
      <c r="K1748" s="1252">
        <v>701.38999999999999</v>
      </c>
      <c r="L1748" s="1252">
        <v>701.38999999999999</v>
      </c>
      <c r="M1748" s="1252">
        <v>5226.0600000000004</v>
      </c>
      <c r="N1748" s="1252">
        <v>737.02999999999997</v>
      </c>
      <c r="O1748" s="1252">
        <v>737.02999999999997</v>
      </c>
      <c r="P1748" s="1252">
        <v>737.02999999999997</v>
      </c>
      <c r="Q1748" s="1252">
        <v>737.02999999999997</v>
      </c>
      <c r="R1748" s="1252">
        <v>737.02999999999997</v>
      </c>
      <c r="S1748" s="1252">
        <v>13119.550000000005</v>
      </c>
      <c r="T1748" s="1252">
        <v>0</v>
      </c>
      <c r="U1748" s="1251" t="s">
        <v>1065</v>
      </c>
      <c r="V1748" s="1251" t="s">
        <v>402</v>
      </c>
      <c r="W1748" s="1251" t="s">
        <v>402</v>
      </c>
      <c r="X1748" s="1251" t="s">
        <v>2042</v>
      </c>
      <c r="Y1748" s="1251">
        <v>408</v>
      </c>
      <c r="Z1748" s="1251">
        <v>1</v>
      </c>
      <c r="AA1748" s="1251" t="b">
        <v>0</v>
      </c>
    </row>
    <row r="1749" spans="1:27" ht="12">
      <c r="A1749" s="1251">
        <v>25</v>
      </c>
      <c r="B1749" s="1251">
        <v>760</v>
      </c>
      <c r="C1749" s="1251" t="s">
        <v>1769</v>
      </c>
      <c r="D1749" s="1251">
        <v>408102</v>
      </c>
      <c r="E1749" s="1251" t="s">
        <v>934</v>
      </c>
      <c r="F1749" s="1251">
        <v>2020</v>
      </c>
      <c r="G1749" s="1252">
        <v>7.5700000000000003</v>
      </c>
      <c r="H1749" s="1252">
        <v>6.5700000000000003</v>
      </c>
      <c r="I1749" s="1252">
        <v>6.5700000000000003</v>
      </c>
      <c r="J1749" s="1252">
        <v>6.5700000000000003</v>
      </c>
      <c r="K1749" s="1252">
        <v>6.5700000000000003</v>
      </c>
      <c r="L1749" s="1252">
        <v>6.5700000000000003</v>
      </c>
      <c r="M1749" s="1252">
        <v>6.5700000000000003</v>
      </c>
      <c r="N1749" s="1252">
        <v>6.5700000000000003</v>
      </c>
      <c r="O1749" s="1252">
        <v>6.5700000000000003</v>
      </c>
      <c r="P1749" s="1252">
        <v>6.5700000000000003</v>
      </c>
      <c r="Q1749" s="1252">
        <v>6.5700000000000003</v>
      </c>
      <c r="R1749" s="1252">
        <v>6.5700000000000003</v>
      </c>
      <c r="S1749" s="1252">
        <v>79.840000000000003</v>
      </c>
      <c r="T1749" s="1252">
        <v>0</v>
      </c>
      <c r="U1749" s="1251" t="s">
        <v>1065</v>
      </c>
      <c r="V1749" s="1251" t="s">
        <v>402</v>
      </c>
      <c r="W1749" s="1251" t="s">
        <v>402</v>
      </c>
      <c r="X1749" s="1251" t="s">
        <v>2042</v>
      </c>
      <c r="Y1749" s="1251">
        <v>408</v>
      </c>
      <c r="Z1749" s="1251">
        <v>1</v>
      </c>
      <c r="AA1749" s="1251" t="b">
        <v>0</v>
      </c>
    </row>
    <row r="1750" spans="1:27" ht="12">
      <c r="A1750" s="1251">
        <v>25</v>
      </c>
      <c r="B1750" s="1251">
        <v>760</v>
      </c>
      <c r="C1750" s="1251" t="s">
        <v>1769</v>
      </c>
      <c r="D1750" s="1251">
        <v>408121</v>
      </c>
      <c r="E1750" s="1251" t="s">
        <v>1914</v>
      </c>
      <c r="F1750" s="1251">
        <v>2020</v>
      </c>
      <c r="G1750" s="1252">
        <v>49.109999999999999</v>
      </c>
      <c r="H1750" s="1252">
        <v>88.25</v>
      </c>
      <c r="I1750" s="1252">
        <v>132.36000000000001</v>
      </c>
      <c r="J1750" s="1252">
        <v>89.060000000000002</v>
      </c>
      <c r="K1750" s="1252">
        <v>152.28</v>
      </c>
      <c r="L1750" s="1252">
        <v>91.689999999999998</v>
      </c>
      <c r="M1750" s="1252">
        <v>84</v>
      </c>
      <c r="N1750" s="1252">
        <v>98.849999999999994</v>
      </c>
      <c r="O1750" s="1252">
        <v>77.260000000000005</v>
      </c>
      <c r="P1750" s="1252">
        <v>0</v>
      </c>
      <c r="Q1750" s="1252">
        <v>0</v>
      </c>
      <c r="R1750" s="1252">
        <v>0</v>
      </c>
      <c r="S1750" s="1252">
        <v>862.86000000000001</v>
      </c>
      <c r="T1750" s="1252">
        <v>0</v>
      </c>
      <c r="U1750" s="1251" t="s">
        <v>1065</v>
      </c>
      <c r="V1750" s="1251" t="s">
        <v>402</v>
      </c>
      <c r="W1750" s="1251" t="s">
        <v>402</v>
      </c>
      <c r="X1750" s="1251" t="s">
        <v>2042</v>
      </c>
      <c r="Y1750" s="1251">
        <v>408</v>
      </c>
      <c r="Z1750" s="1251">
        <v>1</v>
      </c>
      <c r="AA1750" s="1251" t="b">
        <v>0</v>
      </c>
    </row>
    <row r="1751" spans="1:27" ht="12">
      <c r="A1751" s="1251">
        <v>25</v>
      </c>
      <c r="B1751" s="1251">
        <v>760</v>
      </c>
      <c r="C1751" s="1251" t="s">
        <v>1769</v>
      </c>
      <c r="D1751" s="1251">
        <v>408122</v>
      </c>
      <c r="E1751" s="1251" t="s">
        <v>2091</v>
      </c>
      <c r="F1751" s="1251">
        <v>2020</v>
      </c>
      <c r="G1751" s="1252">
        <v>1.97</v>
      </c>
      <c r="H1751" s="1252">
        <v>0.44</v>
      </c>
      <c r="I1751" s="1252">
        <v>0.13</v>
      </c>
      <c r="J1751" s="1252">
        <v>0</v>
      </c>
      <c r="K1751" s="1252">
        <v>0</v>
      </c>
      <c r="L1751" s="1252">
        <v>0</v>
      </c>
      <c r="M1751" s="1252">
        <v>0</v>
      </c>
      <c r="N1751" s="1252">
        <v>0</v>
      </c>
      <c r="O1751" s="1252">
        <v>0</v>
      </c>
      <c r="P1751" s="1252">
        <v>0</v>
      </c>
      <c r="Q1751" s="1252">
        <v>0</v>
      </c>
      <c r="R1751" s="1252">
        <v>0</v>
      </c>
      <c r="S1751" s="1252">
        <v>2.54</v>
      </c>
      <c r="T1751" s="1252">
        <v>0</v>
      </c>
      <c r="U1751" s="1251" t="s">
        <v>1065</v>
      </c>
      <c r="V1751" s="1251" t="s">
        <v>402</v>
      </c>
      <c r="W1751" s="1251" t="s">
        <v>402</v>
      </c>
      <c r="X1751" s="1251" t="s">
        <v>2042</v>
      </c>
      <c r="Y1751" s="1251">
        <v>408</v>
      </c>
      <c r="Z1751" s="1251">
        <v>1</v>
      </c>
      <c r="AA1751" s="1251" t="b">
        <v>0</v>
      </c>
    </row>
    <row r="1752" spans="1:27" ht="12">
      <c r="A1752" s="1251">
        <v>25</v>
      </c>
      <c r="B1752" s="1251">
        <v>760</v>
      </c>
      <c r="C1752" s="1251" t="s">
        <v>1769</v>
      </c>
      <c r="D1752" s="1251">
        <v>408123</v>
      </c>
      <c r="E1752" s="1251" t="s">
        <v>2092</v>
      </c>
      <c r="F1752" s="1251">
        <v>2020</v>
      </c>
      <c r="G1752" s="1252">
        <v>5.4500000000000002</v>
      </c>
      <c r="H1752" s="1252">
        <v>9.8499999999999996</v>
      </c>
      <c r="I1752" s="1252">
        <v>13.92</v>
      </c>
      <c r="J1752" s="1252">
        <v>7.9900000000000002</v>
      </c>
      <c r="K1752" s="1252">
        <v>11.19</v>
      </c>
      <c r="L1752" s="1252">
        <v>2.5800000000000001</v>
      </c>
      <c r="M1752" s="1252">
        <v>-1.77</v>
      </c>
      <c r="N1752" s="1252">
        <v>1.1699999999999999</v>
      </c>
      <c r="O1752" s="1252">
        <v>0.69999999999999996</v>
      </c>
      <c r="P1752" s="1252">
        <v>0</v>
      </c>
      <c r="Q1752" s="1252">
        <v>0</v>
      </c>
      <c r="R1752" s="1252">
        <v>0</v>
      </c>
      <c r="S1752" s="1252">
        <v>51.079999999999998</v>
      </c>
      <c r="T1752" s="1252">
        <v>0</v>
      </c>
      <c r="U1752" s="1251" t="s">
        <v>1065</v>
      </c>
      <c r="V1752" s="1251" t="s">
        <v>402</v>
      </c>
      <c r="W1752" s="1251" t="s">
        <v>402</v>
      </c>
      <c r="X1752" s="1251" t="s">
        <v>2042</v>
      </c>
      <c r="Y1752" s="1251">
        <v>408</v>
      </c>
      <c r="Z1752" s="1251">
        <v>1</v>
      </c>
      <c r="AA1752" s="1251" t="b">
        <v>0</v>
      </c>
    </row>
    <row r="1753" spans="1:27" ht="12">
      <c r="A1753" s="1251">
        <v>25</v>
      </c>
      <c r="B1753" s="1251">
        <v>760</v>
      </c>
      <c r="C1753" s="1251" t="s">
        <v>1769</v>
      </c>
      <c r="D1753" s="1251">
        <v>408203</v>
      </c>
      <c r="E1753" s="1251" t="s">
        <v>2093</v>
      </c>
      <c r="F1753" s="1251">
        <v>2020</v>
      </c>
      <c r="G1753" s="1252">
        <v>123</v>
      </c>
      <c r="H1753" s="1252">
        <v>212</v>
      </c>
      <c r="I1753" s="1252">
        <v>186</v>
      </c>
      <c r="J1753" s="1252">
        <v>174</v>
      </c>
      <c r="K1753" s="1252">
        <v>156</v>
      </c>
      <c r="L1753" s="1252">
        <v>176</v>
      </c>
      <c r="M1753" s="1252">
        <v>161</v>
      </c>
      <c r="N1753" s="1252">
        <v>184</v>
      </c>
      <c r="O1753" s="1252">
        <v>180</v>
      </c>
      <c r="P1753" s="1252">
        <v>193</v>
      </c>
      <c r="Q1753" s="1252">
        <v>160</v>
      </c>
      <c r="R1753" s="1252">
        <v>153</v>
      </c>
      <c r="S1753" s="1252">
        <v>2058</v>
      </c>
      <c r="T1753" s="1252">
        <v>0</v>
      </c>
      <c r="U1753" s="1251" t="s">
        <v>1065</v>
      </c>
      <c r="V1753" s="1251" t="s">
        <v>402</v>
      </c>
      <c r="W1753" s="1251" t="s">
        <v>402</v>
      </c>
      <c r="X1753" s="1251" t="s">
        <v>2042</v>
      </c>
      <c r="Y1753" s="1251">
        <v>408</v>
      </c>
      <c r="Z1753" s="1251">
        <v>2</v>
      </c>
      <c r="AA1753" s="1251" t="b">
        <v>0</v>
      </c>
    </row>
    <row r="1754" spans="1:27" ht="12">
      <c r="A1754" s="1251">
        <v>25</v>
      </c>
      <c r="B1754" s="1251">
        <v>760</v>
      </c>
      <c r="C1754" s="1251" t="s">
        <v>1769</v>
      </c>
      <c r="D1754" s="1251">
        <v>408205</v>
      </c>
      <c r="E1754" s="1251" t="s">
        <v>2094</v>
      </c>
      <c r="F1754" s="1251">
        <v>2020</v>
      </c>
      <c r="G1754" s="1252">
        <v>334</v>
      </c>
      <c r="H1754" s="1252">
        <v>564</v>
      </c>
      <c r="I1754" s="1252">
        <v>501</v>
      </c>
      <c r="J1754" s="1252">
        <v>467</v>
      </c>
      <c r="K1754" s="1252">
        <v>419</v>
      </c>
      <c r="L1754" s="1252">
        <v>472</v>
      </c>
      <c r="M1754" s="1252">
        <v>432</v>
      </c>
      <c r="N1754" s="1252">
        <v>492</v>
      </c>
      <c r="O1754" s="1252">
        <v>482</v>
      </c>
      <c r="P1754" s="1252">
        <v>518</v>
      </c>
      <c r="Q1754" s="1252">
        <v>431</v>
      </c>
      <c r="R1754" s="1252">
        <v>460</v>
      </c>
      <c r="S1754" s="1252">
        <v>5572</v>
      </c>
      <c r="T1754" s="1252">
        <v>0</v>
      </c>
      <c r="U1754" s="1251" t="s">
        <v>1065</v>
      </c>
      <c r="V1754" s="1251" t="s">
        <v>402</v>
      </c>
      <c r="W1754" s="1251" t="s">
        <v>402</v>
      </c>
      <c r="X1754" s="1251" t="s">
        <v>2042</v>
      </c>
      <c r="Y1754" s="1251">
        <v>408</v>
      </c>
      <c r="Z1754" s="1251">
        <v>2</v>
      </c>
      <c r="AA1754" s="1251" t="b">
        <v>0</v>
      </c>
    </row>
    <row r="1755" spans="1:27" ht="12">
      <c r="A1755" s="1251">
        <v>25</v>
      </c>
      <c r="B1755" s="1251">
        <v>760</v>
      </c>
      <c r="C1755" s="1251" t="s">
        <v>1769</v>
      </c>
      <c r="D1755" s="1251">
        <v>408206</v>
      </c>
      <c r="E1755" s="1251" t="s">
        <v>1321</v>
      </c>
      <c r="F1755" s="1251">
        <v>2020</v>
      </c>
      <c r="G1755" s="1252">
        <v>653</v>
      </c>
      <c r="H1755" s="1252">
        <v>1141</v>
      </c>
      <c r="I1755" s="1252">
        <v>1002</v>
      </c>
      <c r="J1755" s="1252">
        <v>935</v>
      </c>
      <c r="K1755" s="1252">
        <v>837</v>
      </c>
      <c r="L1755" s="1252">
        <v>944</v>
      </c>
      <c r="M1755" s="1252">
        <v>864</v>
      </c>
      <c r="N1755" s="1252">
        <v>984</v>
      </c>
      <c r="O1755" s="1252">
        <v>964</v>
      </c>
      <c r="P1755" s="1252">
        <v>1036</v>
      </c>
      <c r="Q1755" s="1252">
        <v>863</v>
      </c>
      <c r="R1755" s="1252">
        <v>671</v>
      </c>
      <c r="S1755" s="1252">
        <v>10894</v>
      </c>
      <c r="T1755" s="1252">
        <v>0</v>
      </c>
      <c r="U1755" s="1251" t="s">
        <v>1065</v>
      </c>
      <c r="V1755" s="1251" t="s">
        <v>402</v>
      </c>
      <c r="W1755" s="1251" t="s">
        <v>402</v>
      </c>
      <c r="X1755" s="1251" t="s">
        <v>2042</v>
      </c>
      <c r="Y1755" s="1251">
        <v>408</v>
      </c>
      <c r="Z1755" s="1251">
        <v>2</v>
      </c>
      <c r="AA1755" s="1251" t="b">
        <v>0</v>
      </c>
    </row>
    <row r="1756" spans="1:27" ht="12">
      <c r="A1756" s="1251">
        <v>25</v>
      </c>
      <c r="B1756" s="1251">
        <v>760</v>
      </c>
      <c r="C1756" s="1251" t="s">
        <v>1769</v>
      </c>
      <c r="D1756" s="1251">
        <v>521100</v>
      </c>
      <c r="E1756" s="1251" t="s">
        <v>2095</v>
      </c>
      <c r="F1756" s="1251">
        <v>2020</v>
      </c>
      <c r="G1756" s="1252">
        <v>-12455.370000000001</v>
      </c>
      <c r="H1756" s="1252">
        <v>-13613.02</v>
      </c>
      <c r="I1756" s="1252">
        <v>-13453.450000000001</v>
      </c>
      <c r="J1756" s="1252">
        <v>-12065.799999999999</v>
      </c>
      <c r="K1756" s="1252">
        <v>-13027.040000000001</v>
      </c>
      <c r="L1756" s="1252">
        <v>-14127.43</v>
      </c>
      <c r="M1756" s="1252">
        <v>-12647.700000000001</v>
      </c>
      <c r="N1756" s="1252">
        <v>-14265.27</v>
      </c>
      <c r="O1756" s="1252">
        <v>-12876.99</v>
      </c>
      <c r="P1756" s="1252">
        <v>-12339.969999999999</v>
      </c>
      <c r="Q1756" s="1252">
        <v>-13674.49</v>
      </c>
      <c r="R1756" s="1252">
        <v>-14078.309999999999</v>
      </c>
      <c r="S1756" s="1252">
        <v>-158624.84</v>
      </c>
      <c r="T1756" s="1252">
        <v>0</v>
      </c>
      <c r="U1756" s="1251" t="s">
        <v>1065</v>
      </c>
      <c r="V1756" s="1251" t="s">
        <v>1286</v>
      </c>
      <c r="W1756" s="1251" t="s">
        <v>2096</v>
      </c>
      <c r="X1756" s="1251" t="s">
        <v>2042</v>
      </c>
      <c r="Y1756" s="1251">
        <v>521</v>
      </c>
      <c r="Z1756" s="1251">
        <v>1</v>
      </c>
      <c r="AA1756" s="1251" t="b">
        <v>0</v>
      </c>
    </row>
    <row r="1757" spans="1:27" ht="12">
      <c r="A1757" s="1251">
        <v>25</v>
      </c>
      <c r="B1757" s="1251">
        <v>760</v>
      </c>
      <c r="C1757" s="1251" t="s">
        <v>1769</v>
      </c>
      <c r="D1757" s="1251">
        <v>701110</v>
      </c>
      <c r="E1757" s="1251" t="s">
        <v>2141</v>
      </c>
      <c r="F1757" s="1251">
        <v>2020</v>
      </c>
      <c r="G1757" s="1252">
        <v>35.920000000000002</v>
      </c>
      <c r="H1757" s="1252">
        <v>359.19999999999999</v>
      </c>
      <c r="I1757" s="1252">
        <v>898</v>
      </c>
      <c r="J1757" s="1252">
        <v>718.39999999999998</v>
      </c>
      <c r="K1757" s="1252">
        <v>754.32000000000005</v>
      </c>
      <c r="L1757" s="1252">
        <v>745.79999999999995</v>
      </c>
      <c r="M1757" s="1252">
        <v>633.92999999999995</v>
      </c>
      <c r="N1757" s="1252">
        <v>783.09000000000003</v>
      </c>
      <c r="O1757" s="1252">
        <v>559.35000000000002</v>
      </c>
      <c r="P1757" s="1252">
        <v>559.35000000000002</v>
      </c>
      <c r="Q1757" s="1252">
        <v>484.76999999999998</v>
      </c>
      <c r="R1757" s="1252">
        <v>298.31999999999999</v>
      </c>
      <c r="S1757" s="1252">
        <v>6830.4500000000007</v>
      </c>
      <c r="T1757" s="1252">
        <v>0</v>
      </c>
      <c r="U1757" s="1251" t="s">
        <v>1065</v>
      </c>
      <c r="V1757" s="1251" t="s">
        <v>397</v>
      </c>
      <c r="W1757" s="1251" t="s">
        <v>1931</v>
      </c>
      <c r="X1757" s="1251" t="s">
        <v>2042</v>
      </c>
      <c r="Y1757" s="1251">
        <v>701</v>
      </c>
      <c r="Z1757" s="1251">
        <v>1</v>
      </c>
      <c r="AA1757" s="1251" t="b">
        <v>0</v>
      </c>
    </row>
    <row r="1758" spans="1:27" ht="12">
      <c r="A1758" s="1251">
        <v>25</v>
      </c>
      <c r="B1758" s="1251">
        <v>760</v>
      </c>
      <c r="C1758" s="1251" t="s">
        <v>1769</v>
      </c>
      <c r="D1758" s="1251">
        <v>701119</v>
      </c>
      <c r="E1758" s="1251" t="s">
        <v>2142</v>
      </c>
      <c r="F1758" s="1251">
        <v>2020</v>
      </c>
      <c r="G1758" s="1252">
        <v>125.72</v>
      </c>
      <c r="H1758" s="1252">
        <v>125.72</v>
      </c>
      <c r="I1758" s="1252">
        <v>125.72</v>
      </c>
      <c r="J1758" s="1252">
        <v>125.72</v>
      </c>
      <c r="K1758" s="1252">
        <v>583.94000000000005</v>
      </c>
      <c r="L1758" s="1252">
        <v>130.52000000000001</v>
      </c>
      <c r="M1758" s="1252">
        <v>130.52000000000001</v>
      </c>
      <c r="N1758" s="1252">
        <v>130.52000000000001</v>
      </c>
      <c r="O1758" s="1252">
        <v>130.52000000000001</v>
      </c>
      <c r="P1758" s="1252">
        <v>130.52000000000001</v>
      </c>
      <c r="Q1758" s="1252">
        <v>279.68000000000001</v>
      </c>
      <c r="R1758" s="1252">
        <v>338.54000000000002</v>
      </c>
      <c r="S1758" s="1252">
        <v>2357.6400000000003</v>
      </c>
      <c r="T1758" s="1252">
        <v>0</v>
      </c>
      <c r="U1758" s="1251" t="s">
        <v>1065</v>
      </c>
      <c r="V1758" s="1251" t="s">
        <v>397</v>
      </c>
      <c r="W1758" s="1251" t="s">
        <v>1933</v>
      </c>
      <c r="X1758" s="1251" t="s">
        <v>2042</v>
      </c>
      <c r="Y1758" s="1251">
        <v>701</v>
      </c>
      <c r="Z1758" s="1251">
        <v>1</v>
      </c>
      <c r="AA1758" s="1251" t="b">
        <v>0</v>
      </c>
    </row>
    <row r="1759" spans="1:27" ht="12">
      <c r="A1759" s="1251">
        <v>25</v>
      </c>
      <c r="B1759" s="1251">
        <v>760</v>
      </c>
      <c r="C1759" s="1251" t="s">
        <v>1769</v>
      </c>
      <c r="D1759" s="1251">
        <v>701610</v>
      </c>
      <c r="E1759" s="1251" t="s">
        <v>2164</v>
      </c>
      <c r="F1759" s="1251">
        <v>2020</v>
      </c>
      <c r="G1759" s="1252">
        <v>244.38</v>
      </c>
      <c r="H1759" s="1252">
        <v>122.19</v>
      </c>
      <c r="I1759" s="1252">
        <v>0</v>
      </c>
      <c r="J1759" s="1252">
        <v>0</v>
      </c>
      <c r="K1759" s="1252">
        <v>162.91999999999999</v>
      </c>
      <c r="L1759" s="1252">
        <v>0</v>
      </c>
      <c r="M1759" s="1252">
        <v>0</v>
      </c>
      <c r="N1759" s="1252">
        <v>0</v>
      </c>
      <c r="O1759" s="1252">
        <v>0</v>
      </c>
      <c r="P1759" s="1252">
        <v>84.450000000000003</v>
      </c>
      <c r="Q1759" s="1252">
        <v>0</v>
      </c>
      <c r="R1759" s="1252">
        <v>0</v>
      </c>
      <c r="S1759" s="1252">
        <v>613.94000000000005</v>
      </c>
      <c r="T1759" s="1252">
        <v>0</v>
      </c>
      <c r="U1759" s="1251" t="s">
        <v>1065</v>
      </c>
      <c r="V1759" s="1251" t="s">
        <v>397</v>
      </c>
      <c r="W1759" s="1251" t="s">
        <v>1931</v>
      </c>
      <c r="X1759" s="1251" t="s">
        <v>2042</v>
      </c>
      <c r="Y1759" s="1251">
        <v>701</v>
      </c>
      <c r="Z1759" s="1251">
        <v>6</v>
      </c>
      <c r="AA1759" s="1251" t="b">
        <v>0</v>
      </c>
    </row>
    <row r="1760" spans="1:27" ht="12">
      <c r="A1760" s="1251">
        <v>25</v>
      </c>
      <c r="B1760" s="1251">
        <v>760</v>
      </c>
      <c r="C1760" s="1251" t="s">
        <v>1769</v>
      </c>
      <c r="D1760" s="1251">
        <v>701810</v>
      </c>
      <c r="E1760" s="1251" t="s">
        <v>2098</v>
      </c>
      <c r="F1760" s="1251">
        <v>2020</v>
      </c>
      <c r="G1760" s="1252">
        <v>175</v>
      </c>
      <c r="H1760" s="1252">
        <v>216</v>
      </c>
      <c r="I1760" s="1252">
        <v>216</v>
      </c>
      <c r="J1760" s="1252">
        <v>224</v>
      </c>
      <c r="K1760" s="1252">
        <v>222</v>
      </c>
      <c r="L1760" s="1252">
        <v>222</v>
      </c>
      <c r="M1760" s="1252">
        <v>237</v>
      </c>
      <c r="N1760" s="1252">
        <v>236.59999999999999</v>
      </c>
      <c r="O1760" s="1252">
        <v>214</v>
      </c>
      <c r="P1760" s="1252">
        <v>0</v>
      </c>
      <c r="Q1760" s="1252">
        <v>0</v>
      </c>
      <c r="R1760" s="1252">
        <v>0</v>
      </c>
      <c r="S1760" s="1252">
        <v>1962.5999999999999</v>
      </c>
      <c r="T1760" s="1252">
        <v>0</v>
      </c>
      <c r="U1760" s="1251" t="s">
        <v>1065</v>
      </c>
      <c r="V1760" s="1251" t="s">
        <v>397</v>
      </c>
      <c r="W1760" s="1251" t="s">
        <v>1931</v>
      </c>
      <c r="X1760" s="1251" t="s">
        <v>2042</v>
      </c>
      <c r="Y1760" s="1251">
        <v>701</v>
      </c>
      <c r="Z1760" s="1251">
        <v>8</v>
      </c>
      <c r="AA1760" s="1251" t="b">
        <v>0</v>
      </c>
    </row>
    <row r="1761" spans="1:27" ht="12">
      <c r="A1761" s="1251">
        <v>25</v>
      </c>
      <c r="B1761" s="1251">
        <v>760</v>
      </c>
      <c r="C1761" s="1251" t="s">
        <v>1769</v>
      </c>
      <c r="D1761" s="1251">
        <v>704810</v>
      </c>
      <c r="E1761" s="1251" t="s">
        <v>2099</v>
      </c>
      <c r="F1761" s="1251">
        <v>2020</v>
      </c>
      <c r="G1761" s="1252">
        <v>126.45</v>
      </c>
      <c r="H1761" s="1252">
        <v>219.99000000000001</v>
      </c>
      <c r="I1761" s="1252">
        <v>273.52999999999997</v>
      </c>
      <c r="J1761" s="1252">
        <v>218.75999999999999</v>
      </c>
      <c r="K1761" s="1252">
        <v>340.63999999999999</v>
      </c>
      <c r="L1761" s="1252">
        <v>208.06999999999999</v>
      </c>
      <c r="M1761" s="1252">
        <v>176.24000000000001</v>
      </c>
      <c r="N1761" s="1252">
        <v>225.31999999999999</v>
      </c>
      <c r="O1761" s="1252">
        <v>163.75</v>
      </c>
      <c r="P1761" s="1252">
        <v>0</v>
      </c>
      <c r="Q1761" s="1252">
        <v>0</v>
      </c>
      <c r="R1761" s="1252">
        <v>0</v>
      </c>
      <c r="S1761" s="1252">
        <v>1952.7499999999998</v>
      </c>
      <c r="T1761" s="1252">
        <v>0</v>
      </c>
      <c r="U1761" s="1251" t="s">
        <v>1065</v>
      </c>
      <c r="V1761" s="1251" t="s">
        <v>397</v>
      </c>
      <c r="W1761" s="1251" t="s">
        <v>1948</v>
      </c>
      <c r="X1761" s="1251" t="s">
        <v>2042</v>
      </c>
      <c r="Y1761" s="1251">
        <v>704</v>
      </c>
      <c r="Z1761" s="1251">
        <v>8</v>
      </c>
      <c r="AA1761" s="1251" t="b">
        <v>0</v>
      </c>
    </row>
    <row r="1762" spans="1:27" ht="12">
      <c r="A1762" s="1251">
        <v>25</v>
      </c>
      <c r="B1762" s="1251">
        <v>760</v>
      </c>
      <c r="C1762" s="1251" t="s">
        <v>1769</v>
      </c>
      <c r="D1762" s="1251">
        <v>704813</v>
      </c>
      <c r="E1762" s="1251" t="s">
        <v>2100</v>
      </c>
      <c r="F1762" s="1251">
        <v>2020</v>
      </c>
      <c r="G1762" s="1252">
        <v>7.7000000000000002</v>
      </c>
      <c r="H1762" s="1252">
        <v>14.07</v>
      </c>
      <c r="I1762" s="1252">
        <v>17.140000000000001</v>
      </c>
      <c r="J1762" s="1252">
        <v>13.44</v>
      </c>
      <c r="K1762" s="1252">
        <v>21.440000000000001</v>
      </c>
      <c r="L1762" s="1252">
        <v>13.199999999999999</v>
      </c>
      <c r="M1762" s="1252">
        <v>11.26</v>
      </c>
      <c r="N1762" s="1252">
        <v>13.94</v>
      </c>
      <c r="O1762" s="1252">
        <v>11.449999999999999</v>
      </c>
      <c r="P1762" s="1252">
        <v>0</v>
      </c>
      <c r="Q1762" s="1252">
        <v>0</v>
      </c>
      <c r="R1762" s="1252">
        <v>0</v>
      </c>
      <c r="S1762" s="1252">
        <v>123.64</v>
      </c>
      <c r="T1762" s="1252">
        <v>0</v>
      </c>
      <c r="U1762" s="1251" t="s">
        <v>1065</v>
      </c>
      <c r="V1762" s="1251" t="s">
        <v>397</v>
      </c>
      <c r="W1762" s="1251" t="s">
        <v>1948</v>
      </c>
      <c r="X1762" s="1251" t="s">
        <v>2042</v>
      </c>
      <c r="Y1762" s="1251">
        <v>704</v>
      </c>
      <c r="Z1762" s="1251">
        <v>8</v>
      </c>
      <c r="AA1762" s="1251" t="b">
        <v>0</v>
      </c>
    </row>
    <row r="1763" spans="1:27" ht="12">
      <c r="A1763" s="1251">
        <v>25</v>
      </c>
      <c r="B1763" s="1251">
        <v>760</v>
      </c>
      <c r="C1763" s="1251" t="s">
        <v>1769</v>
      </c>
      <c r="D1763" s="1251">
        <v>704837</v>
      </c>
      <c r="E1763" s="1251" t="s">
        <v>2101</v>
      </c>
      <c r="F1763" s="1251">
        <v>2020</v>
      </c>
      <c r="G1763" s="1252">
        <v>38.969999999999999</v>
      </c>
      <c r="H1763" s="1252">
        <v>68.719999999999999</v>
      </c>
      <c r="I1763" s="1252">
        <v>10.51</v>
      </c>
      <c r="J1763" s="1252">
        <v>70.209999999999994</v>
      </c>
      <c r="K1763" s="1252">
        <v>141.34</v>
      </c>
      <c r="L1763" s="1252">
        <v>71.099999999999994</v>
      </c>
      <c r="M1763" s="1252">
        <v>61.439999999999998</v>
      </c>
      <c r="N1763" s="1252">
        <v>79.569999999999993</v>
      </c>
      <c r="O1763" s="1252">
        <v>57.520000000000003</v>
      </c>
      <c r="P1763" s="1252">
        <v>0</v>
      </c>
      <c r="Q1763" s="1252">
        <v>0</v>
      </c>
      <c r="R1763" s="1252">
        <v>0</v>
      </c>
      <c r="S1763" s="1252">
        <v>599.38</v>
      </c>
      <c r="T1763" s="1252">
        <v>0</v>
      </c>
      <c r="U1763" s="1251" t="s">
        <v>1065</v>
      </c>
      <c r="V1763" s="1251" t="s">
        <v>397</v>
      </c>
      <c r="W1763" s="1251" t="s">
        <v>1948</v>
      </c>
      <c r="X1763" s="1251" t="s">
        <v>2042</v>
      </c>
      <c r="Y1763" s="1251">
        <v>704</v>
      </c>
      <c r="Z1763" s="1251">
        <v>8</v>
      </c>
      <c r="AA1763" s="1251" t="b">
        <v>0</v>
      </c>
    </row>
    <row r="1764" spans="1:27" ht="12">
      <c r="A1764" s="1251">
        <v>25</v>
      </c>
      <c r="B1764" s="1251">
        <v>760</v>
      </c>
      <c r="C1764" s="1251" t="s">
        <v>1769</v>
      </c>
      <c r="D1764" s="1251">
        <v>704838</v>
      </c>
      <c r="E1764" s="1251" t="s">
        <v>2102</v>
      </c>
      <c r="F1764" s="1251">
        <v>2020</v>
      </c>
      <c r="G1764" s="1252">
        <v>20</v>
      </c>
      <c r="H1764" s="1252">
        <v>20</v>
      </c>
      <c r="I1764" s="1252">
        <v>20</v>
      </c>
      <c r="J1764" s="1252">
        <v>20</v>
      </c>
      <c r="K1764" s="1252">
        <v>20</v>
      </c>
      <c r="L1764" s="1252">
        <v>20</v>
      </c>
      <c r="M1764" s="1252">
        <v>20</v>
      </c>
      <c r="N1764" s="1252">
        <v>20</v>
      </c>
      <c r="O1764" s="1252">
        <v>20</v>
      </c>
      <c r="P1764" s="1252">
        <v>20</v>
      </c>
      <c r="Q1764" s="1252">
        <v>20</v>
      </c>
      <c r="R1764" s="1252">
        <v>-3</v>
      </c>
      <c r="S1764" s="1252">
        <v>217</v>
      </c>
      <c r="T1764" s="1252">
        <v>0</v>
      </c>
      <c r="U1764" s="1251" t="s">
        <v>1065</v>
      </c>
      <c r="V1764" s="1251" t="s">
        <v>397</v>
      </c>
      <c r="W1764" s="1251" t="s">
        <v>1948</v>
      </c>
      <c r="X1764" s="1251" t="s">
        <v>2042</v>
      </c>
      <c r="Y1764" s="1251">
        <v>704</v>
      </c>
      <c r="Z1764" s="1251">
        <v>8</v>
      </c>
      <c r="AA1764" s="1251" t="b">
        <v>0</v>
      </c>
    </row>
    <row r="1765" spans="1:27" ht="12">
      <c r="A1765" s="1251">
        <v>25</v>
      </c>
      <c r="B1765" s="1251">
        <v>760</v>
      </c>
      <c r="C1765" s="1251" t="s">
        <v>1769</v>
      </c>
      <c r="D1765" s="1251">
        <v>704840</v>
      </c>
      <c r="E1765" s="1251" t="s">
        <v>2103</v>
      </c>
      <c r="F1765" s="1251">
        <v>2020</v>
      </c>
      <c r="G1765" s="1252">
        <v>2.4100000000000001</v>
      </c>
      <c r="H1765" s="1252">
        <v>4.1900000000000004</v>
      </c>
      <c r="I1765" s="1252">
        <v>5.1799999999999997</v>
      </c>
      <c r="J1765" s="1252">
        <v>4.4900000000000002</v>
      </c>
      <c r="K1765" s="1252">
        <v>7.1200000000000001</v>
      </c>
      <c r="L1765" s="1252">
        <v>4.3499999999999996</v>
      </c>
      <c r="M1765" s="1252">
        <v>3.98</v>
      </c>
      <c r="N1765" s="1252">
        <v>5.0800000000000001</v>
      </c>
      <c r="O1765" s="1252">
        <v>3.8700000000000001</v>
      </c>
      <c r="P1765" s="1252">
        <v>0</v>
      </c>
      <c r="Q1765" s="1252">
        <v>0</v>
      </c>
      <c r="R1765" s="1252">
        <v>0</v>
      </c>
      <c r="S1765" s="1252">
        <v>40.670000000000002</v>
      </c>
      <c r="T1765" s="1252">
        <v>0</v>
      </c>
      <c r="U1765" s="1251" t="s">
        <v>1065</v>
      </c>
      <c r="V1765" s="1251" t="s">
        <v>397</v>
      </c>
      <c r="W1765" s="1251" t="s">
        <v>1948</v>
      </c>
      <c r="X1765" s="1251" t="s">
        <v>2042</v>
      </c>
      <c r="Y1765" s="1251">
        <v>704</v>
      </c>
      <c r="Z1765" s="1251">
        <v>8</v>
      </c>
      <c r="AA1765" s="1251" t="b">
        <v>0</v>
      </c>
    </row>
    <row r="1766" spans="1:27" ht="12">
      <c r="A1766" s="1251">
        <v>25</v>
      </c>
      <c r="B1766" s="1251">
        <v>760</v>
      </c>
      <c r="C1766" s="1251" t="s">
        <v>1769</v>
      </c>
      <c r="D1766" s="1251">
        <v>704842</v>
      </c>
      <c r="E1766" s="1251" t="s">
        <v>2104</v>
      </c>
      <c r="F1766" s="1251">
        <v>2020</v>
      </c>
      <c r="G1766" s="1252">
        <v>3.0899999999999999</v>
      </c>
      <c r="H1766" s="1252">
        <v>6.3300000000000001</v>
      </c>
      <c r="I1766" s="1252">
        <v>7.8899999999999997</v>
      </c>
      <c r="J1766" s="1252">
        <v>6.2599999999999998</v>
      </c>
      <c r="K1766" s="1252">
        <v>9.9700000000000006</v>
      </c>
      <c r="L1766" s="1252">
        <v>6.0999999999999996</v>
      </c>
      <c r="M1766" s="1252">
        <v>5.3499999999999996</v>
      </c>
      <c r="N1766" s="1252">
        <v>6.5899999999999999</v>
      </c>
      <c r="O1766" s="1252">
        <v>5.1299999999999999</v>
      </c>
      <c r="P1766" s="1252">
        <v>0</v>
      </c>
      <c r="Q1766" s="1252">
        <v>0</v>
      </c>
      <c r="R1766" s="1252">
        <v>0</v>
      </c>
      <c r="S1766" s="1252">
        <v>56.710000000000001</v>
      </c>
      <c r="T1766" s="1252">
        <v>0</v>
      </c>
      <c r="U1766" s="1251" t="s">
        <v>1065</v>
      </c>
      <c r="V1766" s="1251" t="s">
        <v>397</v>
      </c>
      <c r="W1766" s="1251" t="s">
        <v>1948</v>
      </c>
      <c r="X1766" s="1251" t="s">
        <v>2042</v>
      </c>
      <c r="Y1766" s="1251">
        <v>704</v>
      </c>
      <c r="Z1766" s="1251">
        <v>8</v>
      </c>
      <c r="AA1766" s="1251" t="b">
        <v>0</v>
      </c>
    </row>
    <row r="1767" spans="1:27" ht="12">
      <c r="A1767" s="1251">
        <v>25</v>
      </c>
      <c r="B1767" s="1251">
        <v>760</v>
      </c>
      <c r="C1767" s="1251" t="s">
        <v>1769</v>
      </c>
      <c r="D1767" s="1251">
        <v>711500</v>
      </c>
      <c r="E1767" s="1251" t="s">
        <v>2165</v>
      </c>
      <c r="F1767" s="1251">
        <v>2020</v>
      </c>
      <c r="G1767" s="1252">
        <v>-840</v>
      </c>
      <c r="H1767" s="1252">
        <v>660</v>
      </c>
      <c r="I1767" s="1252">
        <v>1897</v>
      </c>
      <c r="J1767" s="1252">
        <v>660</v>
      </c>
      <c r="K1767" s="1252">
        <v>1320</v>
      </c>
      <c r="L1767" s="1252">
        <v>2790</v>
      </c>
      <c r="M1767" s="1252">
        <v>660</v>
      </c>
      <c r="N1767" s="1252">
        <v>0</v>
      </c>
      <c r="O1767" s="1252">
        <v>660</v>
      </c>
      <c r="P1767" s="1252">
        <v>660</v>
      </c>
      <c r="Q1767" s="1252">
        <v>0</v>
      </c>
      <c r="R1767" s="1252">
        <v>660</v>
      </c>
      <c r="S1767" s="1252">
        <v>9127</v>
      </c>
      <c r="T1767" s="1252">
        <v>0</v>
      </c>
      <c r="U1767" s="1251" t="s">
        <v>1065</v>
      </c>
      <c r="V1767" s="1251" t="s">
        <v>397</v>
      </c>
      <c r="W1767" s="1251" t="s">
        <v>2106</v>
      </c>
      <c r="X1767" s="1251" t="s">
        <v>2042</v>
      </c>
      <c r="Y1767" s="1251">
        <v>711</v>
      </c>
      <c r="Z1767" s="1251">
        <v>5</v>
      </c>
      <c r="AA1767" s="1251" t="b">
        <v>0</v>
      </c>
    </row>
    <row r="1768" spans="1:27" ht="12">
      <c r="A1768" s="1251">
        <v>25</v>
      </c>
      <c r="B1768" s="1251">
        <v>760</v>
      </c>
      <c r="C1768" s="1251" t="s">
        <v>1769</v>
      </c>
      <c r="D1768" s="1251">
        <v>711600</v>
      </c>
      <c r="E1768" s="1251" t="s">
        <v>2105</v>
      </c>
      <c r="F1768" s="1251">
        <v>2020</v>
      </c>
      <c r="G1768" s="1252">
        <v>0</v>
      </c>
      <c r="H1768" s="1252">
        <v>0</v>
      </c>
      <c r="I1768" s="1252">
        <v>0</v>
      </c>
      <c r="J1768" s="1252">
        <v>0</v>
      </c>
      <c r="K1768" s="1252">
        <v>0</v>
      </c>
      <c r="L1768" s="1252">
        <v>0</v>
      </c>
      <c r="M1768" s="1252">
        <v>0</v>
      </c>
      <c r="N1768" s="1252">
        <v>0</v>
      </c>
      <c r="O1768" s="1252">
        <v>0</v>
      </c>
      <c r="P1768" s="1252">
        <v>1870</v>
      </c>
      <c r="Q1768" s="1252">
        <v>0</v>
      </c>
      <c r="R1768" s="1252">
        <v>0</v>
      </c>
      <c r="S1768" s="1252">
        <v>1870</v>
      </c>
      <c r="T1768" s="1252">
        <v>0</v>
      </c>
      <c r="U1768" s="1251" t="s">
        <v>1065</v>
      </c>
      <c r="V1768" s="1251" t="s">
        <v>397</v>
      </c>
      <c r="W1768" s="1251" t="s">
        <v>2106</v>
      </c>
      <c r="X1768" s="1251" t="s">
        <v>2042</v>
      </c>
      <c r="Y1768" s="1251">
        <v>711</v>
      </c>
      <c r="Z1768" s="1251">
        <v>6</v>
      </c>
      <c r="AA1768" s="1251" t="b">
        <v>0</v>
      </c>
    </row>
    <row r="1769" spans="1:27" ht="12">
      <c r="A1769" s="1251">
        <v>25</v>
      </c>
      <c r="B1769" s="1251">
        <v>760</v>
      </c>
      <c r="C1769" s="1251" t="s">
        <v>1769</v>
      </c>
      <c r="D1769" s="1251">
        <v>715100</v>
      </c>
      <c r="E1769" s="1251" t="s">
        <v>2107</v>
      </c>
      <c r="F1769" s="1251">
        <v>2020</v>
      </c>
      <c r="G1769" s="1252">
        <v>1512.9200000000001</v>
      </c>
      <c r="H1769" s="1252">
        <v>1306.1700000000001</v>
      </c>
      <c r="I1769" s="1252">
        <v>1169.3800000000001</v>
      </c>
      <c r="J1769" s="1252">
        <v>1209.98</v>
      </c>
      <c r="K1769" s="1252">
        <v>1139.0899999999999</v>
      </c>
      <c r="L1769" s="1252">
        <v>1102.5599999999999</v>
      </c>
      <c r="M1769" s="1252">
        <v>1124.6199999999999</v>
      </c>
      <c r="N1769" s="1252">
        <v>1056.72</v>
      </c>
      <c r="O1769" s="1252">
        <v>1049.3499999999999</v>
      </c>
      <c r="P1769" s="1252">
        <v>703.62</v>
      </c>
      <c r="Q1769" s="1252">
        <v>1167.8</v>
      </c>
      <c r="R1769" s="1252">
        <v>1316.9300000000001</v>
      </c>
      <c r="S1769" s="1252">
        <v>13859.140000000001</v>
      </c>
      <c r="T1769" s="1252">
        <v>0</v>
      </c>
      <c r="U1769" s="1251" t="s">
        <v>1065</v>
      </c>
      <c r="V1769" s="1251" t="s">
        <v>397</v>
      </c>
      <c r="W1769" s="1251" t="s">
        <v>1953</v>
      </c>
      <c r="X1769" s="1251" t="s">
        <v>2042</v>
      </c>
      <c r="Y1769" s="1251">
        <v>715</v>
      </c>
      <c r="Z1769" s="1251">
        <v>1</v>
      </c>
      <c r="AA1769" s="1251" t="b">
        <v>0</v>
      </c>
    </row>
    <row r="1770" spans="1:27" ht="12">
      <c r="A1770" s="1251">
        <v>25</v>
      </c>
      <c r="B1770" s="1251">
        <v>760</v>
      </c>
      <c r="C1770" s="1251" t="s">
        <v>1769</v>
      </c>
      <c r="D1770" s="1251">
        <v>718100</v>
      </c>
      <c r="E1770" s="1251" t="s">
        <v>2149</v>
      </c>
      <c r="F1770" s="1251">
        <v>2020</v>
      </c>
      <c r="G1770" s="1252">
        <v>0</v>
      </c>
      <c r="H1770" s="1252">
        <v>0</v>
      </c>
      <c r="I1770" s="1252">
        <v>0</v>
      </c>
      <c r="J1770" s="1252">
        <v>0</v>
      </c>
      <c r="K1770" s="1252">
        <v>0</v>
      </c>
      <c r="L1770" s="1252">
        <v>0</v>
      </c>
      <c r="M1770" s="1252">
        <v>0</v>
      </c>
      <c r="N1770" s="1252">
        <v>0</v>
      </c>
      <c r="O1770" s="1252">
        <v>0</v>
      </c>
      <c r="P1770" s="1252">
        <v>0</v>
      </c>
      <c r="Q1770" s="1252">
        <v>0</v>
      </c>
      <c r="R1770" s="1252">
        <v>141.74000000000001</v>
      </c>
      <c r="S1770" s="1252">
        <v>141.74000000000001</v>
      </c>
      <c r="T1770" s="1252">
        <v>0</v>
      </c>
      <c r="U1770" s="1251" t="s">
        <v>1065</v>
      </c>
      <c r="V1770" s="1251" t="s">
        <v>397</v>
      </c>
      <c r="W1770" s="1251" t="s">
        <v>1960</v>
      </c>
      <c r="X1770" s="1251" t="s">
        <v>2042</v>
      </c>
      <c r="Y1770" s="1251">
        <v>718</v>
      </c>
      <c r="Z1770" s="1251">
        <v>1</v>
      </c>
      <c r="AA1770" s="1251" t="b">
        <v>0</v>
      </c>
    </row>
    <row r="1771" spans="1:27" ht="12">
      <c r="A1771" s="1251">
        <v>25</v>
      </c>
      <c r="B1771" s="1251">
        <v>760</v>
      </c>
      <c r="C1771" s="1251" t="s">
        <v>1769</v>
      </c>
      <c r="D1771" s="1251">
        <v>732800</v>
      </c>
      <c r="E1771" s="1251" t="s">
        <v>2111</v>
      </c>
      <c r="F1771" s="1251">
        <v>2020</v>
      </c>
      <c r="G1771" s="1252">
        <v>29</v>
      </c>
      <c r="H1771" s="1252">
        <v>29</v>
      </c>
      <c r="I1771" s="1252">
        <v>29</v>
      </c>
      <c r="J1771" s="1252">
        <v>29</v>
      </c>
      <c r="K1771" s="1252">
        <v>29</v>
      </c>
      <c r="L1771" s="1252">
        <v>29</v>
      </c>
      <c r="M1771" s="1252">
        <v>29</v>
      </c>
      <c r="N1771" s="1252">
        <v>43</v>
      </c>
      <c r="O1771" s="1252">
        <v>43</v>
      </c>
      <c r="P1771" s="1252">
        <v>43</v>
      </c>
      <c r="Q1771" s="1252">
        <v>43</v>
      </c>
      <c r="R1771" s="1252">
        <v>43</v>
      </c>
      <c r="S1771" s="1252">
        <v>418</v>
      </c>
      <c r="T1771" s="1252">
        <v>0</v>
      </c>
      <c r="U1771" s="1251" t="s">
        <v>1065</v>
      </c>
      <c r="V1771" s="1251" t="s">
        <v>397</v>
      </c>
      <c r="W1771" s="1251" t="s">
        <v>2112</v>
      </c>
      <c r="X1771" s="1251" t="s">
        <v>2042</v>
      </c>
      <c r="Y1771" s="1251">
        <v>732</v>
      </c>
      <c r="Z1771" s="1251">
        <v>8</v>
      </c>
      <c r="AA1771" s="1251" t="b">
        <v>0</v>
      </c>
    </row>
    <row r="1772" spans="1:27" ht="12">
      <c r="A1772" s="1251">
        <v>25</v>
      </c>
      <c r="B1772" s="1251">
        <v>760</v>
      </c>
      <c r="C1772" s="1251" t="s">
        <v>1769</v>
      </c>
      <c r="D1772" s="1251">
        <v>733800</v>
      </c>
      <c r="E1772" s="1251" t="s">
        <v>2245</v>
      </c>
      <c r="F1772" s="1251">
        <v>2020</v>
      </c>
      <c r="G1772" s="1252">
        <v>0</v>
      </c>
      <c r="H1772" s="1252">
        <v>276.19</v>
      </c>
      <c r="I1772" s="1252">
        <v>0</v>
      </c>
      <c r="J1772" s="1252">
        <v>0</v>
      </c>
      <c r="K1772" s="1252">
        <v>0</v>
      </c>
      <c r="L1772" s="1252">
        <v>0</v>
      </c>
      <c r="M1772" s="1252">
        <v>0</v>
      </c>
      <c r="N1772" s="1252">
        <v>0</v>
      </c>
      <c r="O1772" s="1252">
        <v>0</v>
      </c>
      <c r="P1772" s="1252">
        <v>0</v>
      </c>
      <c r="Q1772" s="1252">
        <v>0</v>
      </c>
      <c r="R1772" s="1252">
        <v>0</v>
      </c>
      <c r="S1772" s="1252">
        <v>276.19</v>
      </c>
      <c r="T1772" s="1252">
        <v>0</v>
      </c>
      <c r="U1772" s="1251" t="s">
        <v>1065</v>
      </c>
      <c r="V1772" s="1251" t="s">
        <v>397</v>
      </c>
      <c r="W1772" s="1251" t="s">
        <v>2203</v>
      </c>
      <c r="X1772" s="1251" t="s">
        <v>2042</v>
      </c>
      <c r="Y1772" s="1251">
        <v>733</v>
      </c>
      <c r="Z1772" s="1251">
        <v>8</v>
      </c>
      <c r="AA1772" s="1251" t="b">
        <v>0</v>
      </c>
    </row>
    <row r="1773" spans="1:27" ht="12">
      <c r="A1773" s="1251">
        <v>25</v>
      </c>
      <c r="B1773" s="1251">
        <v>760</v>
      </c>
      <c r="C1773" s="1251" t="s">
        <v>1769</v>
      </c>
      <c r="D1773" s="1251">
        <v>734800</v>
      </c>
      <c r="E1773" s="1251" t="s">
        <v>2113</v>
      </c>
      <c r="F1773" s="1251">
        <v>2020</v>
      </c>
      <c r="G1773" s="1252">
        <v>9</v>
      </c>
      <c r="H1773" s="1252">
        <v>9</v>
      </c>
      <c r="I1773" s="1252">
        <v>8</v>
      </c>
      <c r="J1773" s="1252">
        <v>0</v>
      </c>
      <c r="K1773" s="1252">
        <v>0</v>
      </c>
      <c r="L1773" s="1252">
        <v>0</v>
      </c>
      <c r="M1773" s="1252">
        <v>0</v>
      </c>
      <c r="N1773" s="1252">
        <v>0</v>
      </c>
      <c r="O1773" s="1252">
        <v>0</v>
      </c>
      <c r="P1773" s="1252">
        <v>0</v>
      </c>
      <c r="Q1773" s="1252">
        <v>0</v>
      </c>
      <c r="R1773" s="1252">
        <v>0</v>
      </c>
      <c r="S1773" s="1252">
        <v>26</v>
      </c>
      <c r="T1773" s="1252">
        <v>0</v>
      </c>
      <c r="U1773" s="1251" t="s">
        <v>1065</v>
      </c>
      <c r="V1773" s="1251" t="s">
        <v>397</v>
      </c>
      <c r="W1773" s="1251" t="s">
        <v>2114</v>
      </c>
      <c r="X1773" s="1251" t="s">
        <v>2042</v>
      </c>
      <c r="Y1773" s="1251">
        <v>734</v>
      </c>
      <c r="Z1773" s="1251">
        <v>8</v>
      </c>
      <c r="AA1773" s="1251" t="b">
        <v>0</v>
      </c>
    </row>
    <row r="1774" spans="1:27" ht="12">
      <c r="A1774" s="1251">
        <v>25</v>
      </c>
      <c r="B1774" s="1251">
        <v>760</v>
      </c>
      <c r="C1774" s="1251" t="s">
        <v>1769</v>
      </c>
      <c r="D1774" s="1251">
        <v>734900</v>
      </c>
      <c r="E1774" s="1251" t="s">
        <v>2115</v>
      </c>
      <c r="F1774" s="1251">
        <v>2020</v>
      </c>
      <c r="G1774" s="1252">
        <v>518</v>
      </c>
      <c r="H1774" s="1252">
        <v>516</v>
      </c>
      <c r="I1774" s="1252">
        <v>781</v>
      </c>
      <c r="J1774" s="1252">
        <v>596</v>
      </c>
      <c r="K1774" s="1252">
        <v>443</v>
      </c>
      <c r="L1774" s="1252">
        <v>566</v>
      </c>
      <c r="M1774" s="1252">
        <v>418</v>
      </c>
      <c r="N1774" s="1252">
        <v>540.92999999999995</v>
      </c>
      <c r="O1774" s="1252">
        <v>565</v>
      </c>
      <c r="P1774" s="1252">
        <v>0</v>
      </c>
      <c r="Q1774" s="1252">
        <v>0</v>
      </c>
      <c r="R1774" s="1252">
        <v>0</v>
      </c>
      <c r="S1774" s="1252">
        <v>4943.9300000000003</v>
      </c>
      <c r="T1774" s="1252">
        <v>0</v>
      </c>
      <c r="U1774" s="1251" t="s">
        <v>1065</v>
      </c>
      <c r="V1774" s="1251" t="s">
        <v>397</v>
      </c>
      <c r="W1774" s="1251" t="s">
        <v>2061</v>
      </c>
      <c r="X1774" s="1251" t="s">
        <v>2042</v>
      </c>
      <c r="Y1774" s="1251">
        <v>734</v>
      </c>
      <c r="Z1774" s="1251">
        <v>9</v>
      </c>
      <c r="AA1774" s="1251" t="b">
        <v>0</v>
      </c>
    </row>
    <row r="1775" spans="1:27" ht="12">
      <c r="A1775" s="1251">
        <v>25</v>
      </c>
      <c r="B1775" s="1251">
        <v>760</v>
      </c>
      <c r="C1775" s="1251" t="s">
        <v>1769</v>
      </c>
      <c r="D1775" s="1251">
        <v>735300</v>
      </c>
      <c r="E1775" s="1251" t="s">
        <v>2116</v>
      </c>
      <c r="F1775" s="1251">
        <v>2020</v>
      </c>
      <c r="G1775" s="1252">
        <v>0</v>
      </c>
      <c r="H1775" s="1252">
        <v>281</v>
      </c>
      <c r="I1775" s="1252">
        <v>-281</v>
      </c>
      <c r="J1775" s="1252">
        <v>130</v>
      </c>
      <c r="K1775" s="1252">
        <v>0</v>
      </c>
      <c r="L1775" s="1252">
        <v>0</v>
      </c>
      <c r="M1775" s="1252">
        <v>0</v>
      </c>
      <c r="N1775" s="1252">
        <v>250</v>
      </c>
      <c r="O1775" s="1252">
        <v>0</v>
      </c>
      <c r="P1775" s="1252">
        <v>0</v>
      </c>
      <c r="Q1775" s="1252">
        <v>0</v>
      </c>
      <c r="R1775" s="1252">
        <v>0</v>
      </c>
      <c r="S1775" s="1252">
        <v>380</v>
      </c>
      <c r="T1775" s="1252">
        <v>0</v>
      </c>
      <c r="U1775" s="1251" t="s">
        <v>1065</v>
      </c>
      <c r="V1775" s="1251" t="s">
        <v>397</v>
      </c>
      <c r="W1775" s="1251" t="s">
        <v>1982</v>
      </c>
      <c r="X1775" s="1251" t="s">
        <v>2042</v>
      </c>
      <c r="Y1775" s="1251">
        <v>735</v>
      </c>
      <c r="Z1775" s="1251">
        <v>3</v>
      </c>
      <c r="AA1775" s="1251" t="b">
        <v>0</v>
      </c>
    </row>
    <row r="1776" spans="1:27" ht="12">
      <c r="A1776" s="1251">
        <v>25</v>
      </c>
      <c r="B1776" s="1251">
        <v>760</v>
      </c>
      <c r="C1776" s="1251" t="s">
        <v>1769</v>
      </c>
      <c r="D1776" s="1251">
        <v>735500</v>
      </c>
      <c r="E1776" s="1251" t="s">
        <v>2246</v>
      </c>
      <c r="F1776" s="1251">
        <v>2020</v>
      </c>
      <c r="G1776" s="1252">
        <v>0</v>
      </c>
      <c r="H1776" s="1252">
        <v>0</v>
      </c>
      <c r="I1776" s="1252">
        <v>0</v>
      </c>
      <c r="J1776" s="1252">
        <v>0</v>
      </c>
      <c r="K1776" s="1252">
        <v>0</v>
      </c>
      <c r="L1776" s="1252">
        <v>0</v>
      </c>
      <c r="M1776" s="1252">
        <v>0</v>
      </c>
      <c r="N1776" s="1252">
        <v>0</v>
      </c>
      <c r="O1776" s="1252">
        <v>0</v>
      </c>
      <c r="P1776" s="1252">
        <v>0</v>
      </c>
      <c r="Q1776" s="1252">
        <v>0</v>
      </c>
      <c r="R1776" s="1252">
        <v>0</v>
      </c>
      <c r="S1776" s="1252">
        <v>0</v>
      </c>
      <c r="T1776" s="1252">
        <v>0</v>
      </c>
      <c r="U1776" s="1251" t="s">
        <v>1065</v>
      </c>
      <c r="V1776" s="1251" t="s">
        <v>397</v>
      </c>
      <c r="W1776" s="1251" t="s">
        <v>1982</v>
      </c>
      <c r="X1776" s="1251" t="s">
        <v>2042</v>
      </c>
      <c r="Y1776" s="1251">
        <v>735</v>
      </c>
      <c r="Z1776" s="1251">
        <v>5</v>
      </c>
      <c r="AA1776" s="1251" t="b">
        <v>0</v>
      </c>
    </row>
    <row r="1777" spans="1:27" ht="12">
      <c r="A1777" s="1251">
        <v>25</v>
      </c>
      <c r="B1777" s="1251">
        <v>760</v>
      </c>
      <c r="C1777" s="1251" t="s">
        <v>1769</v>
      </c>
      <c r="D1777" s="1251">
        <v>736100</v>
      </c>
      <c r="E1777" s="1251" t="s">
        <v>2117</v>
      </c>
      <c r="F1777" s="1251">
        <v>2020</v>
      </c>
      <c r="G1777" s="1252">
        <v>0</v>
      </c>
      <c r="H1777" s="1252">
        <v>5150.5500000000002</v>
      </c>
      <c r="I1777" s="1252">
        <v>2587.9000000000001</v>
      </c>
      <c r="J1777" s="1252">
        <v>2500</v>
      </c>
      <c r="K1777" s="1252">
        <v>2500</v>
      </c>
      <c r="L1777" s="1252">
        <v>0</v>
      </c>
      <c r="M1777" s="1252">
        <v>5000</v>
      </c>
      <c r="N1777" s="1252">
        <v>2500</v>
      </c>
      <c r="O1777" s="1252">
        <v>3281.77</v>
      </c>
      <c r="P1777" s="1252">
        <v>2500</v>
      </c>
      <c r="Q1777" s="1252">
        <v>2500</v>
      </c>
      <c r="R1777" s="1252">
        <v>2838.02</v>
      </c>
      <c r="S1777" s="1252">
        <v>31358.240000000002</v>
      </c>
      <c r="T1777" s="1252">
        <v>0</v>
      </c>
      <c r="U1777" s="1251" t="s">
        <v>1065</v>
      </c>
      <c r="V1777" s="1251" t="s">
        <v>397</v>
      </c>
      <c r="W1777" s="1251" t="s">
        <v>1984</v>
      </c>
      <c r="X1777" s="1251" t="s">
        <v>2042</v>
      </c>
      <c r="Y1777" s="1251">
        <v>736</v>
      </c>
      <c r="Z1777" s="1251">
        <v>1</v>
      </c>
      <c r="AA1777" s="1251" t="b">
        <v>0</v>
      </c>
    </row>
    <row r="1778" spans="1:27" ht="12">
      <c r="A1778" s="1251">
        <v>25</v>
      </c>
      <c r="B1778" s="1251">
        <v>760</v>
      </c>
      <c r="C1778" s="1251" t="s">
        <v>1769</v>
      </c>
      <c r="D1778" s="1251">
        <v>736200</v>
      </c>
      <c r="E1778" s="1251" t="s">
        <v>2118</v>
      </c>
      <c r="F1778" s="1251">
        <v>2020</v>
      </c>
      <c r="G1778" s="1252">
        <v>0</v>
      </c>
      <c r="H1778" s="1252">
        <v>0</v>
      </c>
      <c r="I1778" s="1252">
        <v>0</v>
      </c>
      <c r="J1778" s="1252">
        <v>3640.29</v>
      </c>
      <c r="K1778" s="1252">
        <v>639.75</v>
      </c>
      <c r="L1778" s="1252">
        <v>630</v>
      </c>
      <c r="M1778" s="1252">
        <v>-2500</v>
      </c>
      <c r="N1778" s="1252">
        <v>0</v>
      </c>
      <c r="O1778" s="1252">
        <v>0</v>
      </c>
      <c r="P1778" s="1252">
        <v>0</v>
      </c>
      <c r="Q1778" s="1252">
        <v>0</v>
      </c>
      <c r="R1778" s="1252">
        <v>0</v>
      </c>
      <c r="S1778" s="1252">
        <v>2410.04</v>
      </c>
      <c r="T1778" s="1252">
        <v>0</v>
      </c>
      <c r="U1778" s="1251" t="s">
        <v>1065</v>
      </c>
      <c r="V1778" s="1251" t="s">
        <v>397</v>
      </c>
      <c r="W1778" s="1251" t="s">
        <v>1986</v>
      </c>
      <c r="X1778" s="1251" t="s">
        <v>2042</v>
      </c>
      <c r="Y1778" s="1251">
        <v>736</v>
      </c>
      <c r="Z1778" s="1251">
        <v>2</v>
      </c>
      <c r="AA1778" s="1251" t="b">
        <v>0</v>
      </c>
    </row>
    <row r="1779" spans="1:27" ht="12">
      <c r="A1779" s="1251">
        <v>25</v>
      </c>
      <c r="B1779" s="1251">
        <v>760</v>
      </c>
      <c r="C1779" s="1251" t="s">
        <v>1769</v>
      </c>
      <c r="D1779" s="1251">
        <v>736300</v>
      </c>
      <c r="E1779" s="1251" t="s">
        <v>2247</v>
      </c>
      <c r="F1779" s="1251">
        <v>2020</v>
      </c>
      <c r="G1779" s="1252">
        <v>0</v>
      </c>
      <c r="H1779" s="1252">
        <v>0</v>
      </c>
      <c r="I1779" s="1252">
        <v>0</v>
      </c>
      <c r="J1779" s="1252">
        <v>0</v>
      </c>
      <c r="K1779" s="1252">
        <v>0</v>
      </c>
      <c r="L1779" s="1252">
        <v>0</v>
      </c>
      <c r="M1779" s="1252">
        <v>0</v>
      </c>
      <c r="N1779" s="1252">
        <v>0</v>
      </c>
      <c r="O1779" s="1252">
        <v>0</v>
      </c>
      <c r="P1779" s="1252">
        <v>0</v>
      </c>
      <c r="Q1779" s="1252">
        <v>0</v>
      </c>
      <c r="R1779" s="1252">
        <v>0</v>
      </c>
      <c r="S1779" s="1252">
        <v>0</v>
      </c>
      <c r="T1779" s="1252">
        <v>0</v>
      </c>
      <c r="U1779" s="1251" t="s">
        <v>1065</v>
      </c>
      <c r="V1779" s="1251" t="s">
        <v>397</v>
      </c>
      <c r="W1779" s="1251" t="s">
        <v>1984</v>
      </c>
      <c r="X1779" s="1251" t="s">
        <v>2042</v>
      </c>
      <c r="Y1779" s="1251">
        <v>736</v>
      </c>
      <c r="Z1779" s="1251">
        <v>3</v>
      </c>
      <c r="AA1779" s="1251" t="b">
        <v>0</v>
      </c>
    </row>
    <row r="1780" spans="1:27" ht="12">
      <c r="A1780" s="1251">
        <v>25</v>
      </c>
      <c r="B1780" s="1251">
        <v>760</v>
      </c>
      <c r="C1780" s="1251" t="s">
        <v>1769</v>
      </c>
      <c r="D1780" s="1251">
        <v>736600</v>
      </c>
      <c r="E1780" s="1251" t="s">
        <v>2145</v>
      </c>
      <c r="F1780" s="1251">
        <v>2020</v>
      </c>
      <c r="G1780" s="1252">
        <v>725</v>
      </c>
      <c r="H1780" s="1252">
        <v>0</v>
      </c>
      <c r="I1780" s="1252">
        <v>1759.3199999999999</v>
      </c>
      <c r="J1780" s="1252">
        <v>0</v>
      </c>
      <c r="K1780" s="1252">
        <v>0</v>
      </c>
      <c r="L1780" s="1252">
        <v>0</v>
      </c>
      <c r="M1780" s="1252">
        <v>0</v>
      </c>
      <c r="N1780" s="1252">
        <v>426.5</v>
      </c>
      <c r="O1780" s="1252">
        <v>2117.02</v>
      </c>
      <c r="P1780" s="1252">
        <v>0</v>
      </c>
      <c r="Q1780" s="1252">
        <v>0</v>
      </c>
      <c r="R1780" s="1252">
        <v>4512.6499999999996</v>
      </c>
      <c r="S1780" s="1252">
        <v>9540.4899999999998</v>
      </c>
      <c r="T1780" s="1252">
        <v>0</v>
      </c>
      <c r="U1780" s="1251" t="s">
        <v>1065</v>
      </c>
      <c r="V1780" s="1251" t="s">
        <v>397</v>
      </c>
      <c r="W1780" s="1251" t="s">
        <v>1986</v>
      </c>
      <c r="X1780" s="1251" t="s">
        <v>2042</v>
      </c>
      <c r="Y1780" s="1251">
        <v>736</v>
      </c>
      <c r="Z1780" s="1251">
        <v>6</v>
      </c>
      <c r="AA1780" s="1251" t="b">
        <v>0</v>
      </c>
    </row>
    <row r="1781" spans="1:27" ht="12">
      <c r="A1781" s="1251">
        <v>25</v>
      </c>
      <c r="B1781" s="1251">
        <v>760</v>
      </c>
      <c r="C1781" s="1251" t="s">
        <v>1769</v>
      </c>
      <c r="D1781" s="1251">
        <v>736710</v>
      </c>
      <c r="E1781" s="1251" t="s">
        <v>2121</v>
      </c>
      <c r="F1781" s="1251">
        <v>2020</v>
      </c>
      <c r="G1781" s="1252">
        <v>38</v>
      </c>
      <c r="H1781" s="1252">
        <v>35</v>
      </c>
      <c r="I1781" s="1252">
        <v>33</v>
      </c>
      <c r="J1781" s="1252">
        <v>36</v>
      </c>
      <c r="K1781" s="1252">
        <v>30</v>
      </c>
      <c r="L1781" s="1252">
        <v>52</v>
      </c>
      <c r="M1781" s="1252">
        <v>34</v>
      </c>
      <c r="N1781" s="1252">
        <v>36.32</v>
      </c>
      <c r="O1781" s="1252">
        <v>51</v>
      </c>
      <c r="P1781" s="1252">
        <v>0</v>
      </c>
      <c r="Q1781" s="1252">
        <v>0</v>
      </c>
      <c r="R1781" s="1252">
        <v>0</v>
      </c>
      <c r="S1781" s="1252">
        <v>345.31999999999999</v>
      </c>
      <c r="T1781" s="1252">
        <v>0</v>
      </c>
      <c r="U1781" s="1251" t="s">
        <v>1065</v>
      </c>
      <c r="V1781" s="1251" t="s">
        <v>397</v>
      </c>
      <c r="W1781" s="1251" t="s">
        <v>2064</v>
      </c>
      <c r="X1781" s="1251" t="s">
        <v>2042</v>
      </c>
      <c r="Y1781" s="1251">
        <v>736</v>
      </c>
      <c r="Z1781" s="1251">
        <v>7</v>
      </c>
      <c r="AA1781" s="1251" t="b">
        <v>0</v>
      </c>
    </row>
    <row r="1782" spans="1:27" ht="12">
      <c r="A1782" s="1251">
        <v>25</v>
      </c>
      <c r="B1782" s="1251">
        <v>760</v>
      </c>
      <c r="C1782" s="1251" t="s">
        <v>1769</v>
      </c>
      <c r="D1782" s="1251">
        <v>736720</v>
      </c>
      <c r="E1782" s="1251" t="s">
        <v>2122</v>
      </c>
      <c r="F1782" s="1251">
        <v>2020</v>
      </c>
      <c r="G1782" s="1252">
        <v>57</v>
      </c>
      <c r="H1782" s="1252">
        <v>56</v>
      </c>
      <c r="I1782" s="1252">
        <v>57</v>
      </c>
      <c r="J1782" s="1252">
        <v>55</v>
      </c>
      <c r="K1782" s="1252">
        <v>60</v>
      </c>
      <c r="L1782" s="1252">
        <v>57</v>
      </c>
      <c r="M1782" s="1252">
        <v>58</v>
      </c>
      <c r="N1782" s="1252">
        <v>57.799999999999997</v>
      </c>
      <c r="O1782" s="1252">
        <v>60</v>
      </c>
      <c r="P1782" s="1252">
        <v>0</v>
      </c>
      <c r="Q1782" s="1252">
        <v>0</v>
      </c>
      <c r="R1782" s="1252">
        <v>0</v>
      </c>
      <c r="S1782" s="1252">
        <v>517.79999999999995</v>
      </c>
      <c r="T1782" s="1252">
        <v>0</v>
      </c>
      <c r="U1782" s="1251" t="s">
        <v>1065</v>
      </c>
      <c r="V1782" s="1251" t="s">
        <v>397</v>
      </c>
      <c r="W1782" s="1251" t="s">
        <v>2064</v>
      </c>
      <c r="X1782" s="1251" t="s">
        <v>2042</v>
      </c>
      <c r="Y1782" s="1251">
        <v>736</v>
      </c>
      <c r="Z1782" s="1251">
        <v>7</v>
      </c>
      <c r="AA1782" s="1251" t="b">
        <v>0</v>
      </c>
    </row>
    <row r="1783" spans="1:27" ht="12">
      <c r="A1783" s="1251">
        <v>25</v>
      </c>
      <c r="B1783" s="1251">
        <v>760</v>
      </c>
      <c r="C1783" s="1251" t="s">
        <v>1769</v>
      </c>
      <c r="D1783" s="1251">
        <v>736730</v>
      </c>
      <c r="E1783" s="1251" t="s">
        <v>2123</v>
      </c>
      <c r="F1783" s="1251">
        <v>2020</v>
      </c>
      <c r="G1783" s="1252">
        <v>222</v>
      </c>
      <c r="H1783" s="1252">
        <v>221</v>
      </c>
      <c r="I1783" s="1252">
        <v>227</v>
      </c>
      <c r="J1783" s="1252">
        <v>205</v>
      </c>
      <c r="K1783" s="1252">
        <v>205</v>
      </c>
      <c r="L1783" s="1252">
        <v>212</v>
      </c>
      <c r="M1783" s="1252">
        <v>220</v>
      </c>
      <c r="N1783" s="1252">
        <v>206.56</v>
      </c>
      <c r="O1783" s="1252">
        <v>220</v>
      </c>
      <c r="P1783" s="1252">
        <v>0</v>
      </c>
      <c r="Q1783" s="1252">
        <v>0</v>
      </c>
      <c r="R1783" s="1252">
        <v>0</v>
      </c>
      <c r="S1783" s="1252">
        <v>1938.5599999999999</v>
      </c>
      <c r="T1783" s="1252">
        <v>0</v>
      </c>
      <c r="U1783" s="1251" t="s">
        <v>1065</v>
      </c>
      <c r="V1783" s="1251" t="s">
        <v>397</v>
      </c>
      <c r="W1783" s="1251" t="s">
        <v>2124</v>
      </c>
      <c r="X1783" s="1251" t="s">
        <v>2042</v>
      </c>
      <c r="Y1783" s="1251">
        <v>736</v>
      </c>
      <c r="Z1783" s="1251">
        <v>7</v>
      </c>
      <c r="AA1783" s="1251" t="b">
        <v>0</v>
      </c>
    </row>
    <row r="1784" spans="1:27" ht="12">
      <c r="A1784" s="1251">
        <v>25</v>
      </c>
      <c r="B1784" s="1251">
        <v>760</v>
      </c>
      <c r="C1784" s="1251" t="s">
        <v>1769</v>
      </c>
      <c r="D1784" s="1251">
        <v>736740</v>
      </c>
      <c r="E1784" s="1251" t="s">
        <v>2125</v>
      </c>
      <c r="F1784" s="1251">
        <v>2020</v>
      </c>
      <c r="G1784" s="1252">
        <v>21</v>
      </c>
      <c r="H1784" s="1252">
        <v>23</v>
      </c>
      <c r="I1784" s="1252">
        <v>17</v>
      </c>
      <c r="J1784" s="1252">
        <v>22</v>
      </c>
      <c r="K1784" s="1252">
        <v>18</v>
      </c>
      <c r="L1784" s="1252">
        <v>18</v>
      </c>
      <c r="M1784" s="1252">
        <v>21</v>
      </c>
      <c r="N1784" s="1252">
        <v>19.84</v>
      </c>
      <c r="O1784" s="1252">
        <v>20</v>
      </c>
      <c r="P1784" s="1252">
        <v>0</v>
      </c>
      <c r="Q1784" s="1252">
        <v>0</v>
      </c>
      <c r="R1784" s="1252">
        <v>0</v>
      </c>
      <c r="S1784" s="1252">
        <v>179.84</v>
      </c>
      <c r="T1784" s="1252">
        <v>0</v>
      </c>
      <c r="U1784" s="1251" t="s">
        <v>1065</v>
      </c>
      <c r="V1784" s="1251" t="s">
        <v>397</v>
      </c>
      <c r="W1784" s="1251" t="s">
        <v>2064</v>
      </c>
      <c r="X1784" s="1251" t="s">
        <v>2042</v>
      </c>
      <c r="Y1784" s="1251">
        <v>736</v>
      </c>
      <c r="Z1784" s="1251">
        <v>7</v>
      </c>
      <c r="AA1784" s="1251" t="b">
        <v>0</v>
      </c>
    </row>
    <row r="1785" spans="1:27" ht="12">
      <c r="A1785" s="1251">
        <v>25</v>
      </c>
      <c r="B1785" s="1251">
        <v>760</v>
      </c>
      <c r="C1785" s="1251" t="s">
        <v>1769</v>
      </c>
      <c r="D1785" s="1251">
        <v>750500</v>
      </c>
      <c r="E1785" s="1251" t="s">
        <v>2126</v>
      </c>
      <c r="F1785" s="1251">
        <v>2020</v>
      </c>
      <c r="G1785" s="1252">
        <v>0</v>
      </c>
      <c r="H1785" s="1252">
        <v>9.0299999999999994</v>
      </c>
      <c r="I1785" s="1252">
        <v>1.8600000000000001</v>
      </c>
      <c r="J1785" s="1252">
        <v>7.8099999999999996</v>
      </c>
      <c r="K1785" s="1252">
        <v>1.8700000000000001</v>
      </c>
      <c r="L1785" s="1252">
        <v>5.9699999999999998</v>
      </c>
      <c r="M1785" s="1252">
        <v>7.1100000000000003</v>
      </c>
      <c r="N1785" s="1252">
        <v>5.6299999999999999</v>
      </c>
      <c r="O1785" s="1252">
        <v>2.4399999999999999</v>
      </c>
      <c r="P1785" s="1252">
        <v>2.29</v>
      </c>
      <c r="Q1785" s="1252">
        <v>0</v>
      </c>
      <c r="R1785" s="1252">
        <v>0</v>
      </c>
      <c r="S1785" s="1252">
        <v>44.009999999999998</v>
      </c>
      <c r="T1785" s="1252">
        <v>0</v>
      </c>
      <c r="U1785" s="1251" t="s">
        <v>1065</v>
      </c>
      <c r="V1785" s="1251" t="s">
        <v>397</v>
      </c>
      <c r="W1785" s="1251" t="s">
        <v>2005</v>
      </c>
      <c r="X1785" s="1251" t="s">
        <v>2042</v>
      </c>
      <c r="Y1785" s="1251">
        <v>750</v>
      </c>
      <c r="Z1785" s="1251">
        <v>5</v>
      </c>
      <c r="AA1785" s="1251" t="b">
        <v>0</v>
      </c>
    </row>
    <row r="1786" spans="1:27" ht="12">
      <c r="A1786" s="1251">
        <v>25</v>
      </c>
      <c r="B1786" s="1251">
        <v>760</v>
      </c>
      <c r="C1786" s="1251" t="s">
        <v>1769</v>
      </c>
      <c r="D1786" s="1251">
        <v>750515</v>
      </c>
      <c r="E1786" s="1251" t="s">
        <v>2127</v>
      </c>
      <c r="F1786" s="1251">
        <v>2020</v>
      </c>
      <c r="G1786" s="1252">
        <v>0.58999999999999997</v>
      </c>
      <c r="H1786" s="1252">
        <v>0</v>
      </c>
      <c r="I1786" s="1252">
        <v>0.75</v>
      </c>
      <c r="J1786" s="1252">
        <v>0.73999999999999999</v>
      </c>
      <c r="K1786" s="1252">
        <v>0.67000000000000004</v>
      </c>
      <c r="L1786" s="1252">
        <v>0.67000000000000004</v>
      </c>
      <c r="M1786" s="1252">
        <v>0.66000000000000003</v>
      </c>
      <c r="N1786" s="1252">
        <v>0.81000000000000005</v>
      </c>
      <c r="O1786" s="1252">
        <v>0.63</v>
      </c>
      <c r="P1786" s="1252">
        <v>0.82999999999999996</v>
      </c>
      <c r="Q1786" s="1252">
        <v>0</v>
      </c>
      <c r="R1786" s="1252">
        <v>0</v>
      </c>
      <c r="S1786" s="1252">
        <v>6.3500000000000005</v>
      </c>
      <c r="T1786" s="1252">
        <v>0</v>
      </c>
      <c r="U1786" s="1251" t="s">
        <v>1065</v>
      </c>
      <c r="V1786" s="1251" t="s">
        <v>397</v>
      </c>
      <c r="W1786" s="1251" t="s">
        <v>2005</v>
      </c>
      <c r="X1786" s="1251" t="s">
        <v>2042</v>
      </c>
      <c r="Y1786" s="1251">
        <v>750</v>
      </c>
      <c r="Z1786" s="1251">
        <v>5</v>
      </c>
      <c r="AA1786" s="1251" t="b">
        <v>0</v>
      </c>
    </row>
    <row r="1787" spans="1:27" ht="12">
      <c r="A1787" s="1251">
        <v>25</v>
      </c>
      <c r="B1787" s="1251">
        <v>760</v>
      </c>
      <c r="C1787" s="1251" t="s">
        <v>1769</v>
      </c>
      <c r="D1787" s="1251">
        <v>750532</v>
      </c>
      <c r="E1787" s="1251" t="s">
        <v>2128</v>
      </c>
      <c r="F1787" s="1251">
        <v>2020</v>
      </c>
      <c r="G1787" s="1252">
        <v>25.66</v>
      </c>
      <c r="H1787" s="1252">
        <v>34.140000000000001</v>
      </c>
      <c r="I1787" s="1252">
        <v>31.690000000000001</v>
      </c>
      <c r="J1787" s="1252">
        <v>31.210000000000001</v>
      </c>
      <c r="K1787" s="1252">
        <v>36.600000000000001</v>
      </c>
      <c r="L1787" s="1252">
        <v>27.16</v>
      </c>
      <c r="M1787" s="1252">
        <v>27.469999999999999</v>
      </c>
      <c r="N1787" s="1252">
        <v>35.43</v>
      </c>
      <c r="O1787" s="1252">
        <v>31.530000000000001</v>
      </c>
      <c r="P1787" s="1252">
        <v>27.260000000000002</v>
      </c>
      <c r="Q1787" s="1252">
        <v>0</v>
      </c>
      <c r="R1787" s="1252">
        <v>0</v>
      </c>
      <c r="S1787" s="1252">
        <v>308.14999999999998</v>
      </c>
      <c r="T1787" s="1252">
        <v>0</v>
      </c>
      <c r="U1787" s="1251" t="s">
        <v>1065</v>
      </c>
      <c r="V1787" s="1251" t="s">
        <v>397</v>
      </c>
      <c r="W1787" s="1251" t="s">
        <v>2003</v>
      </c>
      <c r="X1787" s="1251" t="s">
        <v>2042</v>
      </c>
      <c r="Y1787" s="1251">
        <v>750</v>
      </c>
      <c r="Z1787" s="1251">
        <v>5</v>
      </c>
      <c r="AA1787" s="1251" t="b">
        <v>0</v>
      </c>
    </row>
    <row r="1788" spans="1:27" ht="12">
      <c r="A1788" s="1251">
        <v>25</v>
      </c>
      <c r="B1788" s="1251">
        <v>760</v>
      </c>
      <c r="C1788" s="1251" t="s">
        <v>1769</v>
      </c>
      <c r="D1788" s="1251">
        <v>756800</v>
      </c>
      <c r="E1788" s="1251" t="s">
        <v>2129</v>
      </c>
      <c r="F1788" s="1251">
        <v>2020</v>
      </c>
      <c r="G1788" s="1252">
        <v>32</v>
      </c>
      <c r="H1788" s="1252">
        <v>32</v>
      </c>
      <c r="I1788" s="1252">
        <v>32</v>
      </c>
      <c r="J1788" s="1252">
        <v>32</v>
      </c>
      <c r="K1788" s="1252">
        <v>32</v>
      </c>
      <c r="L1788" s="1252">
        <v>32</v>
      </c>
      <c r="M1788" s="1252">
        <v>32</v>
      </c>
      <c r="N1788" s="1252">
        <v>32</v>
      </c>
      <c r="O1788" s="1252">
        <v>32</v>
      </c>
      <c r="P1788" s="1252">
        <v>32</v>
      </c>
      <c r="Q1788" s="1252">
        <v>32</v>
      </c>
      <c r="R1788" s="1252">
        <v>32</v>
      </c>
      <c r="S1788" s="1252">
        <v>384</v>
      </c>
      <c r="T1788" s="1252">
        <v>0</v>
      </c>
      <c r="U1788" s="1251" t="s">
        <v>1065</v>
      </c>
      <c r="V1788" s="1251" t="s">
        <v>397</v>
      </c>
      <c r="W1788" s="1251" t="s">
        <v>2070</v>
      </c>
      <c r="X1788" s="1251" t="s">
        <v>2042</v>
      </c>
      <c r="Y1788" s="1251">
        <v>756</v>
      </c>
      <c r="Z1788" s="1251">
        <v>8</v>
      </c>
      <c r="AA1788" s="1251" t="b">
        <v>0</v>
      </c>
    </row>
    <row r="1789" spans="1:27" ht="12">
      <c r="A1789" s="1251">
        <v>25</v>
      </c>
      <c r="B1789" s="1251">
        <v>760</v>
      </c>
      <c r="C1789" s="1251" t="s">
        <v>1769</v>
      </c>
      <c r="D1789" s="1251">
        <v>757800</v>
      </c>
      <c r="E1789" s="1251" t="s">
        <v>2130</v>
      </c>
      <c r="F1789" s="1251">
        <v>2020</v>
      </c>
      <c r="G1789" s="1252">
        <v>75</v>
      </c>
      <c r="H1789" s="1252">
        <v>75</v>
      </c>
      <c r="I1789" s="1252">
        <v>75</v>
      </c>
      <c r="J1789" s="1252">
        <v>75</v>
      </c>
      <c r="K1789" s="1252">
        <v>75</v>
      </c>
      <c r="L1789" s="1252">
        <v>75</v>
      </c>
      <c r="M1789" s="1252">
        <v>75</v>
      </c>
      <c r="N1789" s="1252">
        <v>75</v>
      </c>
      <c r="O1789" s="1252">
        <v>75</v>
      </c>
      <c r="P1789" s="1252">
        <v>75</v>
      </c>
      <c r="Q1789" s="1252">
        <v>75</v>
      </c>
      <c r="R1789" s="1252">
        <v>75</v>
      </c>
      <c r="S1789" s="1252">
        <v>900</v>
      </c>
      <c r="T1789" s="1252">
        <v>0</v>
      </c>
      <c r="U1789" s="1251" t="s">
        <v>1065</v>
      </c>
      <c r="V1789" s="1251" t="s">
        <v>397</v>
      </c>
      <c r="W1789" s="1251" t="s">
        <v>2070</v>
      </c>
      <c r="X1789" s="1251" t="s">
        <v>2042</v>
      </c>
      <c r="Y1789" s="1251">
        <v>757</v>
      </c>
      <c r="Z1789" s="1251">
        <v>8</v>
      </c>
      <c r="AA1789" s="1251" t="b">
        <v>0</v>
      </c>
    </row>
    <row r="1790" spans="1:27" ht="12">
      <c r="A1790" s="1251">
        <v>25</v>
      </c>
      <c r="B1790" s="1251">
        <v>760</v>
      </c>
      <c r="C1790" s="1251" t="s">
        <v>1769</v>
      </c>
      <c r="D1790" s="1251">
        <v>758800</v>
      </c>
      <c r="E1790" s="1251" t="s">
        <v>2131</v>
      </c>
      <c r="F1790" s="1251">
        <v>2020</v>
      </c>
      <c r="G1790" s="1252">
        <v>28</v>
      </c>
      <c r="H1790" s="1252">
        <v>28</v>
      </c>
      <c r="I1790" s="1252">
        <v>28</v>
      </c>
      <c r="J1790" s="1252">
        <v>28</v>
      </c>
      <c r="K1790" s="1252">
        <v>28</v>
      </c>
      <c r="L1790" s="1252">
        <v>28</v>
      </c>
      <c r="M1790" s="1252">
        <v>28</v>
      </c>
      <c r="N1790" s="1252">
        <v>28</v>
      </c>
      <c r="O1790" s="1252">
        <v>28</v>
      </c>
      <c r="P1790" s="1252">
        <v>28</v>
      </c>
      <c r="Q1790" s="1252">
        <v>28</v>
      </c>
      <c r="R1790" s="1252">
        <v>28</v>
      </c>
      <c r="S1790" s="1252">
        <v>336</v>
      </c>
      <c r="T1790" s="1252">
        <v>0</v>
      </c>
      <c r="U1790" s="1251" t="s">
        <v>1065</v>
      </c>
      <c r="V1790" s="1251" t="s">
        <v>397</v>
      </c>
      <c r="W1790" s="1251" t="s">
        <v>2070</v>
      </c>
      <c r="X1790" s="1251" t="s">
        <v>2042</v>
      </c>
      <c r="Y1790" s="1251">
        <v>758</v>
      </c>
      <c r="Z1790" s="1251">
        <v>8</v>
      </c>
      <c r="AA1790" s="1251" t="b">
        <v>0</v>
      </c>
    </row>
    <row r="1791" spans="1:27" ht="12">
      <c r="A1791" s="1251">
        <v>25</v>
      </c>
      <c r="B1791" s="1251">
        <v>760</v>
      </c>
      <c r="C1791" s="1251" t="s">
        <v>1769</v>
      </c>
      <c r="D1791" s="1251">
        <v>759800</v>
      </c>
      <c r="E1791" s="1251" t="s">
        <v>2132</v>
      </c>
      <c r="F1791" s="1251">
        <v>2020</v>
      </c>
      <c r="G1791" s="1252">
        <v>25</v>
      </c>
      <c r="H1791" s="1252">
        <v>25</v>
      </c>
      <c r="I1791" s="1252">
        <v>25</v>
      </c>
      <c r="J1791" s="1252">
        <v>25</v>
      </c>
      <c r="K1791" s="1252">
        <v>25</v>
      </c>
      <c r="L1791" s="1252">
        <v>25</v>
      </c>
      <c r="M1791" s="1252">
        <v>25</v>
      </c>
      <c r="N1791" s="1252">
        <v>25</v>
      </c>
      <c r="O1791" s="1252">
        <v>25</v>
      </c>
      <c r="P1791" s="1252">
        <v>25</v>
      </c>
      <c r="Q1791" s="1252">
        <v>25</v>
      </c>
      <c r="R1791" s="1252">
        <v>25</v>
      </c>
      <c r="S1791" s="1252">
        <v>300</v>
      </c>
      <c r="T1791" s="1252">
        <v>0</v>
      </c>
      <c r="U1791" s="1251" t="s">
        <v>1065</v>
      </c>
      <c r="V1791" s="1251" t="s">
        <v>397</v>
      </c>
      <c r="W1791" s="1251" t="s">
        <v>2070</v>
      </c>
      <c r="X1791" s="1251" t="s">
        <v>2042</v>
      </c>
      <c r="Y1791" s="1251">
        <v>759</v>
      </c>
      <c r="Z1791" s="1251">
        <v>8</v>
      </c>
      <c r="AA1791" s="1251" t="b">
        <v>0</v>
      </c>
    </row>
    <row r="1792" spans="1:27" ht="12">
      <c r="A1792" s="1251">
        <v>25</v>
      </c>
      <c r="B1792" s="1251">
        <v>760</v>
      </c>
      <c r="C1792" s="1251" t="s">
        <v>1769</v>
      </c>
      <c r="D1792" s="1251">
        <v>770700</v>
      </c>
      <c r="E1792" s="1251" t="s">
        <v>2147</v>
      </c>
      <c r="F1792" s="1251">
        <v>2020</v>
      </c>
      <c r="G1792" s="1252">
        <v>0</v>
      </c>
      <c r="H1792" s="1252">
        <v>0</v>
      </c>
      <c r="I1792" s="1252">
        <v>0</v>
      </c>
      <c r="J1792" s="1252">
        <v>0</v>
      </c>
      <c r="K1792" s="1252">
        <v>0</v>
      </c>
      <c r="L1792" s="1252">
        <v>0</v>
      </c>
      <c r="M1792" s="1252">
        <v>0</v>
      </c>
      <c r="N1792" s="1252">
        <v>0</v>
      </c>
      <c r="O1792" s="1252">
        <v>163.72999999999999</v>
      </c>
      <c r="P1792" s="1252">
        <v>0</v>
      </c>
      <c r="Q1792" s="1252">
        <v>0</v>
      </c>
      <c r="R1792" s="1252">
        <v>0</v>
      </c>
      <c r="S1792" s="1252">
        <v>163.72999999999999</v>
      </c>
      <c r="T1792" s="1252">
        <v>0</v>
      </c>
      <c r="U1792" s="1251" t="s">
        <v>1065</v>
      </c>
      <c r="V1792" s="1251" t="s">
        <v>397</v>
      </c>
      <c r="W1792" s="1251" t="s">
        <v>2009</v>
      </c>
      <c r="X1792" s="1251" t="s">
        <v>2042</v>
      </c>
      <c r="Y1792" s="1251">
        <v>770</v>
      </c>
      <c r="Z1792" s="1251">
        <v>7</v>
      </c>
      <c r="AA1792" s="1251" t="b">
        <v>0</v>
      </c>
    </row>
    <row r="1793" spans="1:27" ht="12">
      <c r="A1793" s="1251">
        <v>25</v>
      </c>
      <c r="B1793" s="1251">
        <v>760</v>
      </c>
      <c r="C1793" s="1251" t="s">
        <v>1769</v>
      </c>
      <c r="D1793" s="1251">
        <v>775400</v>
      </c>
      <c r="E1793" s="1251" t="s">
        <v>2248</v>
      </c>
      <c r="F1793" s="1251">
        <v>2020</v>
      </c>
      <c r="G1793" s="1252">
        <v>0</v>
      </c>
      <c r="H1793" s="1252">
        <v>0</v>
      </c>
      <c r="I1793" s="1252">
        <v>0</v>
      </c>
      <c r="J1793" s="1252">
        <v>171</v>
      </c>
      <c r="K1793" s="1252">
        <v>0</v>
      </c>
      <c r="L1793" s="1252">
        <v>0</v>
      </c>
      <c r="M1793" s="1252">
        <v>0</v>
      </c>
      <c r="N1793" s="1252">
        <v>0</v>
      </c>
      <c r="O1793" s="1252">
        <v>0</v>
      </c>
      <c r="P1793" s="1252">
        <v>0</v>
      </c>
      <c r="Q1793" s="1252">
        <v>0</v>
      </c>
      <c r="R1793" s="1252">
        <v>0</v>
      </c>
      <c r="S1793" s="1252">
        <v>171</v>
      </c>
      <c r="T1793" s="1252">
        <v>0</v>
      </c>
      <c r="U1793" s="1251" t="s">
        <v>1065</v>
      </c>
      <c r="V1793" s="1251" t="s">
        <v>397</v>
      </c>
      <c r="W1793" s="1251" t="s">
        <v>2086</v>
      </c>
      <c r="X1793" s="1251" t="s">
        <v>2042</v>
      </c>
      <c r="Y1793" s="1251">
        <v>775</v>
      </c>
      <c r="Z1793" s="1251">
        <v>4</v>
      </c>
      <c r="AA1793" s="1251" t="b">
        <v>0</v>
      </c>
    </row>
    <row r="1794" spans="1:27" ht="12">
      <c r="A1794" s="1251">
        <v>25</v>
      </c>
      <c r="B1794" s="1251">
        <v>760</v>
      </c>
      <c r="C1794" s="1251" t="s">
        <v>1769</v>
      </c>
      <c r="D1794" s="1251">
        <v>775810</v>
      </c>
      <c r="E1794" s="1251" t="s">
        <v>2243</v>
      </c>
      <c r="F1794" s="1251">
        <v>2020</v>
      </c>
      <c r="G1794" s="1252">
        <v>0</v>
      </c>
      <c r="H1794" s="1252">
        <v>0</v>
      </c>
      <c r="I1794" s="1252">
        <v>0</v>
      </c>
      <c r="J1794" s="1252">
        <v>0</v>
      </c>
      <c r="K1794" s="1252">
        <v>0</v>
      </c>
      <c r="L1794" s="1252">
        <v>0</v>
      </c>
      <c r="M1794" s="1252">
        <v>0</v>
      </c>
      <c r="N1794" s="1252">
        <v>0</v>
      </c>
      <c r="O1794" s="1252">
        <v>0</v>
      </c>
      <c r="P1794" s="1252">
        <v>0</v>
      </c>
      <c r="Q1794" s="1252">
        <v>19.399999999999999</v>
      </c>
      <c r="R1794" s="1252">
        <v>0</v>
      </c>
      <c r="S1794" s="1252">
        <v>19.399999999999999</v>
      </c>
      <c r="T1794" s="1252">
        <v>0</v>
      </c>
      <c r="U1794" s="1251" t="s">
        <v>1065</v>
      </c>
      <c r="V1794" s="1251" t="s">
        <v>397</v>
      </c>
      <c r="W1794" s="1251" t="s">
        <v>2017</v>
      </c>
      <c r="X1794" s="1251" t="s">
        <v>2042</v>
      </c>
      <c r="Y1794" s="1251">
        <v>775</v>
      </c>
      <c r="Z1794" s="1251">
        <v>8</v>
      </c>
      <c r="AA1794" s="1251" t="b">
        <v>0</v>
      </c>
    </row>
    <row r="1795" spans="1:27" ht="12">
      <c r="A1795" s="1251">
        <v>25</v>
      </c>
      <c r="B1795" s="1251">
        <v>760</v>
      </c>
      <c r="C1795" s="1251" t="s">
        <v>1769</v>
      </c>
      <c r="D1795" s="1251">
        <v>776200</v>
      </c>
      <c r="E1795" s="1251" t="s">
        <v>2134</v>
      </c>
      <c r="F1795" s="1251">
        <v>2020</v>
      </c>
      <c r="G1795" s="1252">
        <v>0</v>
      </c>
      <c r="H1795" s="1252">
        <v>0</v>
      </c>
      <c r="I1795" s="1252">
        <v>2472.25</v>
      </c>
      <c r="J1795" s="1252">
        <v>-2472.25</v>
      </c>
      <c r="K1795" s="1252">
        <v>0</v>
      </c>
      <c r="L1795" s="1252">
        <v>0</v>
      </c>
      <c r="M1795" s="1252">
        <v>0</v>
      </c>
      <c r="N1795" s="1252">
        <v>0</v>
      </c>
      <c r="O1795" s="1252">
        <v>0</v>
      </c>
      <c r="P1795" s="1252">
        <v>0</v>
      </c>
      <c r="Q1795" s="1252">
        <v>0</v>
      </c>
      <c r="R1795" s="1252">
        <v>0</v>
      </c>
      <c r="S1795" s="1252">
        <v>0</v>
      </c>
      <c r="T1795" s="1252">
        <v>0</v>
      </c>
      <c r="U1795" s="1251" t="s">
        <v>1065</v>
      </c>
      <c r="V1795" s="1251" t="s">
        <v>397</v>
      </c>
      <c r="W1795" s="1251" t="s">
        <v>2015</v>
      </c>
      <c r="X1795" s="1251" t="s">
        <v>2042</v>
      </c>
      <c r="Y1795" s="1251">
        <v>776</v>
      </c>
      <c r="Z1795" s="1251">
        <v>2</v>
      </c>
      <c r="AA1795" s="1251" t="b">
        <v>0</v>
      </c>
    </row>
    <row r="1796" spans="1:27" ht="12">
      <c r="A1796" s="1251">
        <v>25</v>
      </c>
      <c r="B1796" s="1251">
        <v>760</v>
      </c>
      <c r="C1796" s="1251" t="s">
        <v>1769</v>
      </c>
      <c r="D1796" s="1251">
        <v>776210</v>
      </c>
      <c r="E1796" s="1251" t="s">
        <v>2135</v>
      </c>
      <c r="F1796" s="1251">
        <v>2020</v>
      </c>
      <c r="G1796" s="1252">
        <v>-418.62</v>
      </c>
      <c r="H1796" s="1252">
        <v>-479.17000000000002</v>
      </c>
      <c r="I1796" s="1252">
        <v>-924.61000000000001</v>
      </c>
      <c r="J1796" s="1252">
        <v>-6.9500000000000002</v>
      </c>
      <c r="K1796" s="1252">
        <v>-581.60000000000002</v>
      </c>
      <c r="L1796" s="1252">
        <v>-653.22000000000003</v>
      </c>
      <c r="M1796" s="1252">
        <v>-447.63999999999999</v>
      </c>
      <c r="N1796" s="1252">
        <v>-520.13</v>
      </c>
      <c r="O1796" s="1252">
        <v>-384.37</v>
      </c>
      <c r="P1796" s="1252">
        <v>-4412.6499999999996</v>
      </c>
      <c r="Q1796" s="1252">
        <v>-169.09</v>
      </c>
      <c r="R1796" s="1252">
        <v>0</v>
      </c>
      <c r="S1796" s="1252">
        <v>-8998.0499999999993</v>
      </c>
      <c r="T1796" s="1252">
        <v>0</v>
      </c>
      <c r="U1796" s="1251" t="s">
        <v>1065</v>
      </c>
      <c r="V1796" s="1251" t="s">
        <v>397</v>
      </c>
      <c r="W1796" s="1251" t="s">
        <v>1931</v>
      </c>
      <c r="X1796" s="1251" t="s">
        <v>2042</v>
      </c>
      <c r="Y1796" s="1251">
        <v>776</v>
      </c>
      <c r="Z1796" s="1251">
        <v>2</v>
      </c>
      <c r="AA1796" s="1251" t="b">
        <v>0</v>
      </c>
    </row>
    <row r="1797" spans="1:27" ht="12">
      <c r="A1797" s="1251">
        <v>25</v>
      </c>
      <c r="B1797" s="1251">
        <v>760</v>
      </c>
      <c r="C1797" s="1251" t="s">
        <v>1769</v>
      </c>
      <c r="D1797" s="1251">
        <v>776220</v>
      </c>
      <c r="E1797" s="1251" t="s">
        <v>2136</v>
      </c>
      <c r="F1797" s="1251">
        <v>2020</v>
      </c>
      <c r="G1797" s="1252">
        <v>-458.56</v>
      </c>
      <c r="H1797" s="1252">
        <v>-524.88999999999999</v>
      </c>
      <c r="I1797" s="1252">
        <v>-1012.83</v>
      </c>
      <c r="J1797" s="1252">
        <v>-7.6200000000000001</v>
      </c>
      <c r="K1797" s="1252">
        <v>-637.10000000000002</v>
      </c>
      <c r="L1797" s="1252">
        <v>-715.54999999999995</v>
      </c>
      <c r="M1797" s="1252">
        <v>-490.35000000000002</v>
      </c>
      <c r="N1797" s="1252">
        <v>-569.75999999999999</v>
      </c>
      <c r="O1797" s="1252">
        <v>-421.04000000000002</v>
      </c>
      <c r="P1797" s="1252">
        <v>-4833.6800000000003</v>
      </c>
      <c r="Q1797" s="1252">
        <v>-185.22</v>
      </c>
      <c r="R1797" s="1252">
        <v>0</v>
      </c>
      <c r="S1797" s="1252">
        <v>-9856.6000000000004</v>
      </c>
      <c r="T1797" s="1252">
        <v>0</v>
      </c>
      <c r="U1797" s="1251" t="s">
        <v>1065</v>
      </c>
      <c r="V1797" s="1251" t="s">
        <v>397</v>
      </c>
      <c r="W1797" s="1251" t="s">
        <v>1948</v>
      </c>
      <c r="X1797" s="1251" t="s">
        <v>2042</v>
      </c>
      <c r="Y1797" s="1251">
        <v>776</v>
      </c>
      <c r="Z1797" s="1251">
        <v>2</v>
      </c>
      <c r="AA1797" s="1251" t="b">
        <v>0</v>
      </c>
    </row>
    <row r="1798" spans="1:27" ht="12">
      <c r="A1798" s="1251">
        <v>25</v>
      </c>
      <c r="B1798" s="1251">
        <v>760</v>
      </c>
      <c r="C1798" s="1251" t="s">
        <v>1769</v>
      </c>
      <c r="D1798" s="1251">
        <v>776230</v>
      </c>
      <c r="E1798" s="1251" t="s">
        <v>2137</v>
      </c>
      <c r="F1798" s="1251">
        <v>2020</v>
      </c>
      <c r="G1798" s="1252">
        <v>-178.03</v>
      </c>
      <c r="H1798" s="1252">
        <v>-203.78</v>
      </c>
      <c r="I1798" s="1252">
        <v>-393.20999999999998</v>
      </c>
      <c r="J1798" s="1252">
        <v>-2.96</v>
      </c>
      <c r="K1798" s="1252">
        <v>-247.34</v>
      </c>
      <c r="L1798" s="1252">
        <v>-277.80000000000001</v>
      </c>
      <c r="M1798" s="1252">
        <v>-190.37</v>
      </c>
      <c r="N1798" s="1252">
        <v>-221.19999999999999</v>
      </c>
      <c r="O1798" s="1252">
        <v>-163.46000000000001</v>
      </c>
      <c r="P1798" s="1252">
        <v>-1876.5899999999999</v>
      </c>
      <c r="Q1798" s="1252">
        <v>-71.909999999999997</v>
      </c>
      <c r="R1798" s="1252">
        <v>0</v>
      </c>
      <c r="S1798" s="1252">
        <v>-3826.6499999999996</v>
      </c>
      <c r="T1798" s="1252">
        <v>0</v>
      </c>
      <c r="U1798" s="1251" t="s">
        <v>1065</v>
      </c>
      <c r="V1798" s="1251" t="s">
        <v>402</v>
      </c>
      <c r="W1798" s="1251" t="s">
        <v>402</v>
      </c>
      <c r="X1798" s="1251" t="s">
        <v>2042</v>
      </c>
      <c r="Y1798" s="1251">
        <v>776</v>
      </c>
      <c r="Z1798" s="1251">
        <v>2</v>
      </c>
      <c r="AA1798" s="1251" t="b">
        <v>0</v>
      </c>
    </row>
    <row r="1799" spans="1:27" ht="12">
      <c r="A1799" s="1251">
        <v>25</v>
      </c>
      <c r="B1799" s="1251">
        <v>760</v>
      </c>
      <c r="C1799" s="1251" t="s">
        <v>1769</v>
      </c>
      <c r="D1799" s="1251">
        <v>776240</v>
      </c>
      <c r="E1799" s="1251" t="s">
        <v>2138</v>
      </c>
      <c r="F1799" s="1251">
        <v>2020</v>
      </c>
      <c r="G1799" s="1252">
        <v>-1104.6199999999999</v>
      </c>
      <c r="H1799" s="1252">
        <v>-1264.4100000000001</v>
      </c>
      <c r="I1799" s="1252">
        <v>-2439.8099999999999</v>
      </c>
      <c r="J1799" s="1252">
        <v>-18.34</v>
      </c>
      <c r="K1799" s="1252">
        <v>-1534.71</v>
      </c>
      <c r="L1799" s="1252">
        <v>-1723.6900000000001</v>
      </c>
      <c r="M1799" s="1252">
        <v>-1181.2</v>
      </c>
      <c r="N1799" s="1252">
        <v>-1372.5</v>
      </c>
      <c r="O1799" s="1252">
        <v>-1014.25</v>
      </c>
      <c r="P1799" s="1252">
        <v>-11643.85</v>
      </c>
      <c r="Q1799" s="1252">
        <v>-446.18000000000001</v>
      </c>
      <c r="R1799" s="1252">
        <v>0</v>
      </c>
      <c r="S1799" s="1252">
        <v>-23743.560000000001</v>
      </c>
      <c r="T1799" s="1252">
        <v>0</v>
      </c>
      <c r="U1799" s="1251" t="s">
        <v>1065</v>
      </c>
      <c r="V1799" s="1251" t="s">
        <v>397</v>
      </c>
      <c r="W1799" s="1251" t="s">
        <v>2015</v>
      </c>
      <c r="X1799" s="1251" t="s">
        <v>2042</v>
      </c>
      <c r="Y1799" s="1251">
        <v>776</v>
      </c>
      <c r="Z1799" s="1251">
        <v>2</v>
      </c>
      <c r="AA1799" s="1251" t="b">
        <v>0</v>
      </c>
    </row>
    <row r="1800" spans="1:27" ht="12">
      <c r="A1800" s="1251">
        <v>25</v>
      </c>
      <c r="B1800" s="1251">
        <v>770</v>
      </c>
      <c r="C1800" s="1251" t="s">
        <v>1771</v>
      </c>
      <c r="D1800" s="1251">
        <v>403200</v>
      </c>
      <c r="E1800" s="1251" t="s">
        <v>2090</v>
      </c>
      <c r="F1800" s="1251">
        <v>2020</v>
      </c>
      <c r="G1800" s="1252">
        <v>11843.709999999999</v>
      </c>
      <c r="H1800" s="1252">
        <v>11843.709999999999</v>
      </c>
      <c r="I1800" s="1252">
        <v>11844.309999999999</v>
      </c>
      <c r="J1800" s="1252">
        <v>11843.690000000001</v>
      </c>
      <c r="K1800" s="1252">
        <v>11843.690000000001</v>
      </c>
      <c r="L1800" s="1252">
        <v>11843.690000000001</v>
      </c>
      <c r="M1800" s="1252">
        <v>11843.17</v>
      </c>
      <c r="N1800" s="1252">
        <v>11843.17</v>
      </c>
      <c r="O1800" s="1252">
        <v>11842.57</v>
      </c>
      <c r="P1800" s="1252">
        <v>12311.42</v>
      </c>
      <c r="Q1800" s="1252">
        <v>12311.42</v>
      </c>
      <c r="R1800" s="1252">
        <v>12641.4</v>
      </c>
      <c r="S1800" s="1252">
        <v>143855.94999999998</v>
      </c>
      <c r="T1800" s="1252">
        <v>0</v>
      </c>
      <c r="U1800" s="1251" t="s">
        <v>1065</v>
      </c>
      <c r="V1800" s="1251" t="s">
        <v>88</v>
      </c>
      <c r="W1800" s="1251" t="s">
        <v>88</v>
      </c>
      <c r="X1800" s="1251" t="s">
        <v>2077</v>
      </c>
      <c r="Y1800" s="1251">
        <v>403</v>
      </c>
      <c r="Z1800" s="1251">
        <v>2</v>
      </c>
      <c r="AA1800" s="1251" t="b">
        <v>0</v>
      </c>
    </row>
    <row r="1801" spans="1:27" ht="12">
      <c r="A1801" s="1251">
        <v>25</v>
      </c>
      <c r="B1801" s="1251">
        <v>770</v>
      </c>
      <c r="C1801" s="1251" t="s">
        <v>1771</v>
      </c>
      <c r="D1801" s="1251">
        <v>407321</v>
      </c>
      <c r="E1801" s="1251" t="s">
        <v>2139</v>
      </c>
      <c r="F1801" s="1251">
        <v>2020</v>
      </c>
      <c r="G1801" s="1252">
        <v>-7235.5699999999997</v>
      </c>
      <c r="H1801" s="1252">
        <v>-7235.5699999999997</v>
      </c>
      <c r="I1801" s="1252">
        <v>-7235.5699999999997</v>
      </c>
      <c r="J1801" s="1252">
        <v>-7219.3500000000004</v>
      </c>
      <c r="K1801" s="1252">
        <v>-7219.3500000000004</v>
      </c>
      <c r="L1801" s="1252">
        <v>-7219.3500000000004</v>
      </c>
      <c r="M1801" s="1252">
        <v>-7194.29</v>
      </c>
      <c r="N1801" s="1252">
        <v>-7194.29</v>
      </c>
      <c r="O1801" s="1252">
        <v>-7194.29</v>
      </c>
      <c r="P1801" s="1252">
        <v>-7197.1800000000003</v>
      </c>
      <c r="Q1801" s="1252">
        <v>-7197.1800000000003</v>
      </c>
      <c r="R1801" s="1252">
        <v>-8516.6800000000003</v>
      </c>
      <c r="S1801" s="1252">
        <v>-87858.669999999984</v>
      </c>
      <c r="T1801" s="1252">
        <v>0</v>
      </c>
      <c r="U1801" s="1251" t="s">
        <v>1065</v>
      </c>
      <c r="V1801" s="1251" t="s">
        <v>88</v>
      </c>
      <c r="W1801" s="1251" t="s">
        <v>1913</v>
      </c>
      <c r="X1801" s="1251" t="s">
        <v>2077</v>
      </c>
      <c r="Y1801" s="1251">
        <v>407</v>
      </c>
      <c r="Z1801" s="1251">
        <v>3</v>
      </c>
      <c r="AA1801" s="1251" t="b">
        <v>0</v>
      </c>
    </row>
    <row r="1802" spans="1:27" ht="12">
      <c r="A1802" s="1251">
        <v>25</v>
      </c>
      <c r="B1802" s="1251">
        <v>770</v>
      </c>
      <c r="C1802" s="1251" t="s">
        <v>1771</v>
      </c>
      <c r="D1802" s="1251">
        <v>408101</v>
      </c>
      <c r="E1802" s="1251" t="s">
        <v>932</v>
      </c>
      <c r="F1802" s="1251">
        <v>2020</v>
      </c>
      <c r="G1802" s="1252">
        <v>408.86000000000001</v>
      </c>
      <c r="H1802" s="1252">
        <v>233.06</v>
      </c>
      <c r="I1802" s="1252">
        <v>320.95999999999998</v>
      </c>
      <c r="J1802" s="1252">
        <v>320.95999999999998</v>
      </c>
      <c r="K1802" s="1252">
        <v>320.95999999999998</v>
      </c>
      <c r="L1802" s="1252">
        <v>320.95999999999998</v>
      </c>
      <c r="M1802" s="1252">
        <v>320.95999999999998</v>
      </c>
      <c r="N1802" s="1252">
        <v>1155.96</v>
      </c>
      <c r="O1802" s="1252">
        <v>320.95999999999998</v>
      </c>
      <c r="P1802" s="1252">
        <v>320.95999999999998</v>
      </c>
      <c r="Q1802" s="1252">
        <v>320.95999999999998</v>
      </c>
      <c r="R1802" s="1252">
        <v>320.88</v>
      </c>
      <c r="S1802" s="1252">
        <v>4686.4400000000005</v>
      </c>
      <c r="T1802" s="1252">
        <v>0</v>
      </c>
      <c r="U1802" s="1251" t="s">
        <v>1065</v>
      </c>
      <c r="V1802" s="1251" t="s">
        <v>402</v>
      </c>
      <c r="W1802" s="1251" t="s">
        <v>402</v>
      </c>
      <c r="X1802" s="1251" t="s">
        <v>2077</v>
      </c>
      <c r="Y1802" s="1251">
        <v>408</v>
      </c>
      <c r="Z1802" s="1251">
        <v>1</v>
      </c>
      <c r="AA1802" s="1251" t="b">
        <v>0</v>
      </c>
    </row>
    <row r="1803" spans="1:27" ht="12">
      <c r="A1803" s="1251">
        <v>25</v>
      </c>
      <c r="B1803" s="1251">
        <v>770</v>
      </c>
      <c r="C1803" s="1251" t="s">
        <v>1771</v>
      </c>
      <c r="D1803" s="1251">
        <v>408102</v>
      </c>
      <c r="E1803" s="1251" t="s">
        <v>934</v>
      </c>
      <c r="F1803" s="1251">
        <v>2020</v>
      </c>
      <c r="G1803" s="1252">
        <v>97.760000000000005</v>
      </c>
      <c r="H1803" s="1252">
        <v>86.019999999999996</v>
      </c>
      <c r="I1803" s="1252">
        <v>86.019999999999996</v>
      </c>
      <c r="J1803" s="1252">
        <v>86.019999999999996</v>
      </c>
      <c r="K1803" s="1252">
        <v>86.019999999999996</v>
      </c>
      <c r="L1803" s="1252">
        <v>86.019999999999996</v>
      </c>
      <c r="M1803" s="1252">
        <v>86.019999999999996</v>
      </c>
      <c r="N1803" s="1252">
        <v>86.019999999999996</v>
      </c>
      <c r="O1803" s="1252">
        <v>86.019999999999996</v>
      </c>
      <c r="P1803" s="1252">
        <v>86.019999999999996</v>
      </c>
      <c r="Q1803" s="1252">
        <v>86.019999999999996</v>
      </c>
      <c r="R1803" s="1252">
        <v>86.019999999999996</v>
      </c>
      <c r="S1803" s="1252">
        <v>1043.98</v>
      </c>
      <c r="T1803" s="1252">
        <v>0</v>
      </c>
      <c r="U1803" s="1251" t="s">
        <v>1065</v>
      </c>
      <c r="V1803" s="1251" t="s">
        <v>402</v>
      </c>
      <c r="W1803" s="1251" t="s">
        <v>402</v>
      </c>
      <c r="X1803" s="1251" t="s">
        <v>2077</v>
      </c>
      <c r="Y1803" s="1251">
        <v>408</v>
      </c>
      <c r="Z1803" s="1251">
        <v>1</v>
      </c>
      <c r="AA1803" s="1251" t="b">
        <v>0</v>
      </c>
    </row>
    <row r="1804" spans="1:27" ht="12">
      <c r="A1804" s="1251">
        <v>25</v>
      </c>
      <c r="B1804" s="1251">
        <v>770</v>
      </c>
      <c r="C1804" s="1251" t="s">
        <v>1771</v>
      </c>
      <c r="D1804" s="1251">
        <v>408110</v>
      </c>
      <c r="E1804" s="1251" t="s">
        <v>915</v>
      </c>
      <c r="F1804" s="1251">
        <v>2020</v>
      </c>
      <c r="G1804" s="1252">
        <v>194.38</v>
      </c>
      <c r="H1804" s="1252">
        <v>194.38</v>
      </c>
      <c r="I1804" s="1252">
        <v>194.38</v>
      </c>
      <c r="J1804" s="1252">
        <v>194.37</v>
      </c>
      <c r="K1804" s="1252">
        <v>194.37</v>
      </c>
      <c r="L1804" s="1252">
        <v>194.37</v>
      </c>
      <c r="M1804" s="1252">
        <v>142.44</v>
      </c>
      <c r="N1804" s="1252">
        <v>142.44</v>
      </c>
      <c r="O1804" s="1252">
        <v>142.44</v>
      </c>
      <c r="P1804" s="1252">
        <v>142.44</v>
      </c>
      <c r="Q1804" s="1252">
        <v>143.34</v>
      </c>
      <c r="R1804" s="1252">
        <v>143.33000000000001</v>
      </c>
      <c r="S1804" s="1252">
        <v>2022.6800000000001</v>
      </c>
      <c r="T1804" s="1252">
        <v>0</v>
      </c>
      <c r="U1804" s="1251" t="s">
        <v>1065</v>
      </c>
      <c r="V1804" s="1251" t="s">
        <v>402</v>
      </c>
      <c r="W1804" s="1251" t="s">
        <v>402</v>
      </c>
      <c r="X1804" s="1251" t="s">
        <v>2077</v>
      </c>
      <c r="Y1804" s="1251">
        <v>408</v>
      </c>
      <c r="Z1804" s="1251">
        <v>1</v>
      </c>
      <c r="AA1804" s="1251" t="b">
        <v>0</v>
      </c>
    </row>
    <row r="1805" spans="1:27" ht="12">
      <c r="A1805" s="1251">
        <v>25</v>
      </c>
      <c r="B1805" s="1251">
        <v>770</v>
      </c>
      <c r="C1805" s="1251" t="s">
        <v>1771</v>
      </c>
      <c r="D1805" s="1251">
        <v>408121</v>
      </c>
      <c r="E1805" s="1251" t="s">
        <v>1914</v>
      </c>
      <c r="F1805" s="1251">
        <v>2020</v>
      </c>
      <c r="G1805" s="1252">
        <v>273.01999999999998</v>
      </c>
      <c r="H1805" s="1252">
        <v>397.31</v>
      </c>
      <c r="I1805" s="1252">
        <v>364.48000000000002</v>
      </c>
      <c r="J1805" s="1252">
        <v>279.19999999999999</v>
      </c>
      <c r="K1805" s="1252">
        <v>364.18000000000001</v>
      </c>
      <c r="L1805" s="1252">
        <v>310.61000000000001</v>
      </c>
      <c r="M1805" s="1252">
        <v>326.5</v>
      </c>
      <c r="N1805" s="1252">
        <v>336.69</v>
      </c>
      <c r="O1805" s="1252">
        <v>305.58999999999997</v>
      </c>
      <c r="P1805" s="1252">
        <v>0</v>
      </c>
      <c r="Q1805" s="1252">
        <v>0</v>
      </c>
      <c r="R1805" s="1252">
        <v>0</v>
      </c>
      <c r="S1805" s="1252">
        <v>2957.5800000000004</v>
      </c>
      <c r="T1805" s="1252">
        <v>0</v>
      </c>
      <c r="U1805" s="1251" t="s">
        <v>1065</v>
      </c>
      <c r="V1805" s="1251" t="s">
        <v>402</v>
      </c>
      <c r="W1805" s="1251" t="s">
        <v>402</v>
      </c>
      <c r="X1805" s="1251" t="s">
        <v>2077</v>
      </c>
      <c r="Y1805" s="1251">
        <v>408</v>
      </c>
      <c r="Z1805" s="1251">
        <v>1</v>
      </c>
      <c r="AA1805" s="1251" t="b">
        <v>0</v>
      </c>
    </row>
    <row r="1806" spans="1:27" ht="12">
      <c r="A1806" s="1251">
        <v>25</v>
      </c>
      <c r="B1806" s="1251">
        <v>770</v>
      </c>
      <c r="C1806" s="1251" t="s">
        <v>1771</v>
      </c>
      <c r="D1806" s="1251">
        <v>408122</v>
      </c>
      <c r="E1806" s="1251" t="s">
        <v>2091</v>
      </c>
      <c r="F1806" s="1251">
        <v>2020</v>
      </c>
      <c r="G1806" s="1252">
        <v>10.93</v>
      </c>
      <c r="H1806" s="1252">
        <v>1.99</v>
      </c>
      <c r="I1806" s="1252">
        <v>0.34999999999999998</v>
      </c>
      <c r="J1806" s="1252">
        <v>0</v>
      </c>
      <c r="K1806" s="1252">
        <v>0</v>
      </c>
      <c r="L1806" s="1252">
        <v>0</v>
      </c>
      <c r="M1806" s="1252">
        <v>0</v>
      </c>
      <c r="N1806" s="1252">
        <v>0</v>
      </c>
      <c r="O1806" s="1252">
        <v>0</v>
      </c>
      <c r="P1806" s="1252">
        <v>0</v>
      </c>
      <c r="Q1806" s="1252">
        <v>0</v>
      </c>
      <c r="R1806" s="1252">
        <v>0</v>
      </c>
      <c r="S1806" s="1252">
        <v>13.27</v>
      </c>
      <c r="T1806" s="1252">
        <v>0</v>
      </c>
      <c r="U1806" s="1251" t="s">
        <v>1065</v>
      </c>
      <c r="V1806" s="1251" t="s">
        <v>402</v>
      </c>
      <c r="W1806" s="1251" t="s">
        <v>402</v>
      </c>
      <c r="X1806" s="1251" t="s">
        <v>2077</v>
      </c>
      <c r="Y1806" s="1251">
        <v>408</v>
      </c>
      <c r="Z1806" s="1251">
        <v>1</v>
      </c>
      <c r="AA1806" s="1251" t="b">
        <v>0</v>
      </c>
    </row>
    <row r="1807" spans="1:27" ht="12">
      <c r="A1807" s="1251">
        <v>25</v>
      </c>
      <c r="B1807" s="1251">
        <v>770</v>
      </c>
      <c r="C1807" s="1251" t="s">
        <v>1771</v>
      </c>
      <c r="D1807" s="1251">
        <v>408123</v>
      </c>
      <c r="E1807" s="1251" t="s">
        <v>2092</v>
      </c>
      <c r="F1807" s="1251">
        <v>2020</v>
      </c>
      <c r="G1807" s="1252">
        <v>30.289999999999999</v>
      </c>
      <c r="H1807" s="1252">
        <v>44.329999999999998</v>
      </c>
      <c r="I1807" s="1252">
        <v>38.32</v>
      </c>
      <c r="J1807" s="1252">
        <v>25.050000000000001</v>
      </c>
      <c r="K1807" s="1252">
        <v>26.760000000000002</v>
      </c>
      <c r="L1807" s="1252">
        <v>8.7599999999999998</v>
      </c>
      <c r="M1807" s="1252">
        <v>-6.9000000000000004</v>
      </c>
      <c r="N1807" s="1252">
        <v>3.98</v>
      </c>
      <c r="O1807" s="1252">
        <v>2.77</v>
      </c>
      <c r="P1807" s="1252">
        <v>0</v>
      </c>
      <c r="Q1807" s="1252">
        <v>0</v>
      </c>
      <c r="R1807" s="1252">
        <v>0</v>
      </c>
      <c r="S1807" s="1252">
        <v>173.35999999999999</v>
      </c>
      <c r="T1807" s="1252">
        <v>0</v>
      </c>
      <c r="U1807" s="1251" t="s">
        <v>1065</v>
      </c>
      <c r="V1807" s="1251" t="s">
        <v>402</v>
      </c>
      <c r="W1807" s="1251" t="s">
        <v>402</v>
      </c>
      <c r="X1807" s="1251" t="s">
        <v>2077</v>
      </c>
      <c r="Y1807" s="1251">
        <v>408</v>
      </c>
      <c r="Z1807" s="1251">
        <v>1</v>
      </c>
      <c r="AA1807" s="1251" t="b">
        <v>0</v>
      </c>
    </row>
    <row r="1808" spans="1:27" ht="12">
      <c r="A1808" s="1251">
        <v>25</v>
      </c>
      <c r="B1808" s="1251">
        <v>770</v>
      </c>
      <c r="C1808" s="1251" t="s">
        <v>1771</v>
      </c>
      <c r="D1808" s="1251">
        <v>408203</v>
      </c>
      <c r="E1808" s="1251" t="s">
        <v>2093</v>
      </c>
      <c r="F1808" s="1251">
        <v>2020</v>
      </c>
      <c r="G1808" s="1252">
        <v>1594</v>
      </c>
      <c r="H1808" s="1252">
        <v>427</v>
      </c>
      <c r="I1808" s="1252">
        <v>1141</v>
      </c>
      <c r="J1808" s="1252">
        <v>1233</v>
      </c>
      <c r="K1808" s="1252">
        <v>1262</v>
      </c>
      <c r="L1808" s="1252">
        <v>1060</v>
      </c>
      <c r="M1808" s="1252">
        <v>1072</v>
      </c>
      <c r="N1808" s="1252">
        <v>1349</v>
      </c>
      <c r="O1808" s="1252">
        <v>1015</v>
      </c>
      <c r="P1808" s="1252">
        <v>718</v>
      </c>
      <c r="Q1808" s="1252">
        <v>1015</v>
      </c>
      <c r="R1808" s="1252">
        <v>979</v>
      </c>
      <c r="S1808" s="1252">
        <v>12865</v>
      </c>
      <c r="T1808" s="1252">
        <v>0</v>
      </c>
      <c r="U1808" s="1251" t="s">
        <v>1065</v>
      </c>
      <c r="V1808" s="1251" t="s">
        <v>402</v>
      </c>
      <c r="W1808" s="1251" t="s">
        <v>402</v>
      </c>
      <c r="X1808" s="1251" t="s">
        <v>2077</v>
      </c>
      <c r="Y1808" s="1251">
        <v>408</v>
      </c>
      <c r="Z1808" s="1251">
        <v>2</v>
      </c>
      <c r="AA1808" s="1251" t="b">
        <v>0</v>
      </c>
    </row>
    <row r="1809" spans="1:27" ht="12">
      <c r="A1809" s="1251">
        <v>25</v>
      </c>
      <c r="B1809" s="1251">
        <v>770</v>
      </c>
      <c r="C1809" s="1251" t="s">
        <v>1771</v>
      </c>
      <c r="D1809" s="1251">
        <v>408205</v>
      </c>
      <c r="E1809" s="1251" t="s">
        <v>2094</v>
      </c>
      <c r="F1809" s="1251">
        <v>2020</v>
      </c>
      <c r="G1809" s="1252">
        <v>4313</v>
      </c>
      <c r="H1809" s="1252">
        <v>1116</v>
      </c>
      <c r="I1809" s="1252">
        <v>3066</v>
      </c>
      <c r="J1809" s="1252">
        <v>3312</v>
      </c>
      <c r="K1809" s="1252">
        <v>3390</v>
      </c>
      <c r="L1809" s="1252">
        <v>2850</v>
      </c>
      <c r="M1809" s="1252">
        <v>2880</v>
      </c>
      <c r="N1809" s="1252">
        <v>3624</v>
      </c>
      <c r="O1809" s="1252">
        <v>2724</v>
      </c>
      <c r="P1809" s="1252">
        <v>1930</v>
      </c>
      <c r="Q1809" s="1252">
        <v>2726</v>
      </c>
      <c r="R1809" s="1252">
        <v>2934</v>
      </c>
      <c r="S1809" s="1252">
        <v>34865</v>
      </c>
      <c r="T1809" s="1252">
        <v>0</v>
      </c>
      <c r="U1809" s="1251" t="s">
        <v>1065</v>
      </c>
      <c r="V1809" s="1251" t="s">
        <v>402</v>
      </c>
      <c r="W1809" s="1251" t="s">
        <v>402</v>
      </c>
      <c r="X1809" s="1251" t="s">
        <v>2077</v>
      </c>
      <c r="Y1809" s="1251">
        <v>408</v>
      </c>
      <c r="Z1809" s="1251">
        <v>2</v>
      </c>
      <c r="AA1809" s="1251" t="b">
        <v>0</v>
      </c>
    </row>
    <row r="1810" spans="1:27" ht="12">
      <c r="A1810" s="1251">
        <v>25</v>
      </c>
      <c r="B1810" s="1251">
        <v>770</v>
      </c>
      <c r="C1810" s="1251" t="s">
        <v>1771</v>
      </c>
      <c r="D1810" s="1251">
        <v>408206</v>
      </c>
      <c r="E1810" s="1251" t="s">
        <v>1321</v>
      </c>
      <c r="F1810" s="1251">
        <v>2020</v>
      </c>
      <c r="G1810" s="1252">
        <v>8438</v>
      </c>
      <c r="H1810" s="1252">
        <v>2412</v>
      </c>
      <c r="I1810" s="1252">
        <v>6128</v>
      </c>
      <c r="J1810" s="1252">
        <v>6618</v>
      </c>
      <c r="K1810" s="1252">
        <v>6775</v>
      </c>
      <c r="L1810" s="1252">
        <v>5695</v>
      </c>
      <c r="M1810" s="1252">
        <v>5756</v>
      </c>
      <c r="N1810" s="1252">
        <v>7243</v>
      </c>
      <c r="O1810" s="1252">
        <v>5446</v>
      </c>
      <c r="P1810" s="1252">
        <v>3859</v>
      </c>
      <c r="Q1810" s="1252">
        <v>5448</v>
      </c>
      <c r="R1810" s="1252">
        <v>4270</v>
      </c>
      <c r="S1810" s="1252">
        <v>68088</v>
      </c>
      <c r="T1810" s="1252">
        <v>0</v>
      </c>
      <c r="U1810" s="1251" t="s">
        <v>1065</v>
      </c>
      <c r="V1810" s="1251" t="s">
        <v>402</v>
      </c>
      <c r="W1810" s="1251" t="s">
        <v>402</v>
      </c>
      <c r="X1810" s="1251" t="s">
        <v>2077</v>
      </c>
      <c r="Y1810" s="1251">
        <v>408</v>
      </c>
      <c r="Z1810" s="1251">
        <v>2</v>
      </c>
      <c r="AA1810" s="1251" t="b">
        <v>0</v>
      </c>
    </row>
    <row r="1811" spans="1:27" ht="12">
      <c r="A1811" s="1251">
        <v>25</v>
      </c>
      <c r="B1811" s="1251">
        <v>770</v>
      </c>
      <c r="C1811" s="1251" t="s">
        <v>1771</v>
      </c>
      <c r="D1811" s="1251">
        <v>420001</v>
      </c>
      <c r="E1811" s="1251" t="s">
        <v>1915</v>
      </c>
      <c r="F1811" s="1251">
        <v>2020</v>
      </c>
      <c r="G1811" s="1252">
        <v>0</v>
      </c>
      <c r="H1811" s="1252">
        <v>0</v>
      </c>
      <c r="I1811" s="1252">
        <v>0</v>
      </c>
      <c r="J1811" s="1252">
        <v>0</v>
      </c>
      <c r="K1811" s="1252">
        <v>0</v>
      </c>
      <c r="L1811" s="1252">
        <v>0</v>
      </c>
      <c r="M1811" s="1252">
        <v>0</v>
      </c>
      <c r="N1811" s="1252">
        <v>-1.9199999999999999</v>
      </c>
      <c r="O1811" s="1252">
        <v>-19.969999999999999</v>
      </c>
      <c r="P1811" s="1252">
        <v>-55.369999999999997</v>
      </c>
      <c r="Q1811" s="1252">
        <v>-75.859999999999999</v>
      </c>
      <c r="R1811" s="1252">
        <v>-54.700000000000003</v>
      </c>
      <c r="S1811" s="1252">
        <v>-207.81999999999999</v>
      </c>
      <c r="T1811" s="1252">
        <v>0</v>
      </c>
      <c r="U1811" s="1251" t="s">
        <v>1065</v>
      </c>
      <c r="V1811" s="1251" t="s">
        <v>1916</v>
      </c>
      <c r="W1811" s="1251" t="s">
        <v>416</v>
      </c>
      <c r="X1811" s="1251" t="s">
        <v>2077</v>
      </c>
      <c r="Y1811" s="1251">
        <v>420</v>
      </c>
      <c r="Z1811" s="1251">
        <v>0</v>
      </c>
      <c r="AA1811" s="1251" t="b">
        <v>0</v>
      </c>
    </row>
    <row r="1812" spans="1:27" ht="12">
      <c r="A1812" s="1251">
        <v>25</v>
      </c>
      <c r="B1812" s="1251">
        <v>770</v>
      </c>
      <c r="C1812" s="1251" t="s">
        <v>1771</v>
      </c>
      <c r="D1812" s="1251">
        <v>420002</v>
      </c>
      <c r="E1812" s="1251" t="s">
        <v>1917</v>
      </c>
      <c r="F1812" s="1251">
        <v>2020</v>
      </c>
      <c r="G1812" s="1252">
        <v>0</v>
      </c>
      <c r="H1812" s="1252">
        <v>0</v>
      </c>
      <c r="I1812" s="1252">
        <v>0</v>
      </c>
      <c r="J1812" s="1252">
        <v>0</v>
      </c>
      <c r="K1812" s="1252">
        <v>0</v>
      </c>
      <c r="L1812" s="1252">
        <v>0</v>
      </c>
      <c r="M1812" s="1252">
        <v>0</v>
      </c>
      <c r="N1812" s="1252">
        <v>-5.6299999999999999</v>
      </c>
      <c r="O1812" s="1252">
        <v>-58.719999999999999</v>
      </c>
      <c r="P1812" s="1252">
        <v>-162.81999999999999</v>
      </c>
      <c r="Q1812" s="1252">
        <v>-223.08000000000001</v>
      </c>
      <c r="R1812" s="1252">
        <v>-160.84</v>
      </c>
      <c r="S1812" s="1252">
        <v>-611.09000000000003</v>
      </c>
      <c r="T1812" s="1252">
        <v>0</v>
      </c>
      <c r="U1812" s="1251" t="s">
        <v>1065</v>
      </c>
      <c r="V1812" s="1251" t="s">
        <v>1916</v>
      </c>
      <c r="W1812" s="1251" t="s">
        <v>416</v>
      </c>
      <c r="X1812" s="1251" t="s">
        <v>2077</v>
      </c>
      <c r="Y1812" s="1251">
        <v>420</v>
      </c>
      <c r="Z1812" s="1251">
        <v>0</v>
      </c>
      <c r="AA1812" s="1251" t="b">
        <v>0</v>
      </c>
    </row>
    <row r="1813" spans="1:27" ht="12">
      <c r="A1813" s="1251">
        <v>25</v>
      </c>
      <c r="B1813" s="1251">
        <v>770</v>
      </c>
      <c r="C1813" s="1251" t="s">
        <v>1771</v>
      </c>
      <c r="D1813" s="1251">
        <v>521100</v>
      </c>
      <c r="E1813" s="1251" t="s">
        <v>2095</v>
      </c>
      <c r="F1813" s="1251">
        <v>2020</v>
      </c>
      <c r="G1813" s="1252">
        <v>-148527.85000000001</v>
      </c>
      <c r="H1813" s="1252">
        <v>-157605.51999999999</v>
      </c>
      <c r="I1813" s="1252">
        <v>-173579.13</v>
      </c>
      <c r="J1813" s="1252">
        <v>-139447.95999999999</v>
      </c>
      <c r="K1813" s="1252">
        <v>-168588.73999999999</v>
      </c>
      <c r="L1813" s="1252">
        <v>-169984.69</v>
      </c>
      <c r="M1813" s="1252">
        <v>-173195.88</v>
      </c>
      <c r="N1813" s="1252">
        <v>-143027.67999999999</v>
      </c>
      <c r="O1813" s="1252">
        <v>-169748.62</v>
      </c>
      <c r="P1813" s="1252">
        <v>-176101.01999999999</v>
      </c>
      <c r="Q1813" s="1252">
        <v>-140903</v>
      </c>
      <c r="R1813" s="1252">
        <v>-180416.84</v>
      </c>
      <c r="S1813" s="1252">
        <v>-1941126.9299999999</v>
      </c>
      <c r="T1813" s="1252">
        <v>0</v>
      </c>
      <c r="U1813" s="1251" t="s">
        <v>1065</v>
      </c>
      <c r="V1813" s="1251" t="s">
        <v>1286</v>
      </c>
      <c r="W1813" s="1251" t="s">
        <v>2096</v>
      </c>
      <c r="X1813" s="1251" t="s">
        <v>2077</v>
      </c>
      <c r="Y1813" s="1251">
        <v>521</v>
      </c>
      <c r="Z1813" s="1251">
        <v>1</v>
      </c>
      <c r="AA1813" s="1251" t="b">
        <v>0</v>
      </c>
    </row>
    <row r="1814" spans="1:27" ht="12">
      <c r="A1814" s="1251">
        <v>25</v>
      </c>
      <c r="B1814" s="1251">
        <v>770</v>
      </c>
      <c r="C1814" s="1251" t="s">
        <v>1771</v>
      </c>
      <c r="D1814" s="1251">
        <v>521200</v>
      </c>
      <c r="E1814" s="1251" t="s">
        <v>2097</v>
      </c>
      <c r="F1814" s="1251">
        <v>2020</v>
      </c>
      <c r="G1814" s="1252">
        <v>-9381.7800000000007</v>
      </c>
      <c r="H1814" s="1252">
        <v>-17570.630000000001</v>
      </c>
      <c r="I1814" s="1252">
        <v>-17524.59</v>
      </c>
      <c r="J1814" s="1252">
        <v>-13815.120000000001</v>
      </c>
      <c r="K1814" s="1252">
        <v>-17048.599999999999</v>
      </c>
      <c r="L1814" s="1252">
        <v>-16995.529999999999</v>
      </c>
      <c r="M1814" s="1252">
        <v>-17526.630000000001</v>
      </c>
      <c r="N1814" s="1252">
        <v>-13809</v>
      </c>
      <c r="O1814" s="1252">
        <v>-16995.369999999999</v>
      </c>
      <c r="P1814" s="1252">
        <v>-17526.630000000001</v>
      </c>
      <c r="Q1814" s="1252">
        <v>-14321.700000000001</v>
      </c>
      <c r="R1814" s="1252">
        <v>-18664.560000000001</v>
      </c>
      <c r="S1814" s="1252">
        <v>-191180.14000000001</v>
      </c>
      <c r="T1814" s="1252">
        <v>0</v>
      </c>
      <c r="U1814" s="1251" t="s">
        <v>1065</v>
      </c>
      <c r="V1814" s="1251" t="s">
        <v>1286</v>
      </c>
      <c r="W1814" s="1251" t="s">
        <v>2096</v>
      </c>
      <c r="X1814" s="1251" t="s">
        <v>2077</v>
      </c>
      <c r="Y1814" s="1251">
        <v>521</v>
      </c>
      <c r="Z1814" s="1251">
        <v>2</v>
      </c>
      <c r="AA1814" s="1251" t="b">
        <v>0</v>
      </c>
    </row>
    <row r="1815" spans="1:27" ht="12">
      <c r="A1815" s="1251">
        <v>25</v>
      </c>
      <c r="B1815" s="1251">
        <v>770</v>
      </c>
      <c r="C1815" s="1251" t="s">
        <v>1771</v>
      </c>
      <c r="D1815" s="1251">
        <v>521400</v>
      </c>
      <c r="E1815" s="1251" t="s">
        <v>2167</v>
      </c>
      <c r="F1815" s="1251">
        <v>2020</v>
      </c>
      <c r="G1815" s="1252">
        <v>-5669.2700000000004</v>
      </c>
      <c r="H1815" s="1252">
        <v>1637.3299999999999</v>
      </c>
      <c r="I1815" s="1252">
        <v>0</v>
      </c>
      <c r="J1815" s="1252">
        <v>0</v>
      </c>
      <c r="K1815" s="1252">
        <v>0</v>
      </c>
      <c r="L1815" s="1252">
        <v>0</v>
      </c>
      <c r="M1815" s="1252">
        <v>0</v>
      </c>
      <c r="N1815" s="1252">
        <v>0</v>
      </c>
      <c r="O1815" s="1252">
        <v>0</v>
      </c>
      <c r="P1815" s="1252">
        <v>0</v>
      </c>
      <c r="Q1815" s="1252">
        <v>0</v>
      </c>
      <c r="R1815" s="1252">
        <v>0</v>
      </c>
      <c r="S1815" s="1252">
        <v>-4031.9400000000005</v>
      </c>
      <c r="T1815" s="1252">
        <v>0</v>
      </c>
      <c r="U1815" s="1251" t="s">
        <v>1065</v>
      </c>
      <c r="V1815" s="1251" t="s">
        <v>1286</v>
      </c>
      <c r="W1815" s="1251" t="s">
        <v>2096</v>
      </c>
      <c r="X1815" s="1251" t="s">
        <v>2077</v>
      </c>
      <c r="Y1815" s="1251">
        <v>521</v>
      </c>
      <c r="Z1815" s="1251">
        <v>4</v>
      </c>
      <c r="AA1815" s="1251" t="b">
        <v>0</v>
      </c>
    </row>
    <row r="1816" spans="1:27" ht="12">
      <c r="A1816" s="1251">
        <v>25</v>
      </c>
      <c r="B1816" s="1251">
        <v>770</v>
      </c>
      <c r="C1816" s="1251" t="s">
        <v>1771</v>
      </c>
      <c r="D1816" s="1251">
        <v>701110</v>
      </c>
      <c r="E1816" s="1251" t="s">
        <v>2141</v>
      </c>
      <c r="F1816" s="1251">
        <v>2020</v>
      </c>
      <c r="G1816" s="1252">
        <v>292.16000000000003</v>
      </c>
      <c r="H1816" s="1252">
        <v>292.16000000000003</v>
      </c>
      <c r="I1816" s="1252">
        <v>292.16000000000003</v>
      </c>
      <c r="J1816" s="1252">
        <v>219.12</v>
      </c>
      <c r="K1816" s="1252">
        <v>438.24000000000001</v>
      </c>
      <c r="L1816" s="1252">
        <v>304.72000000000003</v>
      </c>
      <c r="M1816" s="1252">
        <v>304.72000000000003</v>
      </c>
      <c r="N1816" s="1252">
        <v>228.53999999999999</v>
      </c>
      <c r="O1816" s="1252">
        <v>304.72000000000003</v>
      </c>
      <c r="P1816" s="1252">
        <v>152.36000000000001</v>
      </c>
      <c r="Q1816" s="1252">
        <v>380.89999999999998</v>
      </c>
      <c r="R1816" s="1252">
        <v>304.72000000000003</v>
      </c>
      <c r="S1816" s="1252">
        <v>3514.5200000000004</v>
      </c>
      <c r="T1816" s="1252">
        <v>0</v>
      </c>
      <c r="U1816" s="1251" t="s">
        <v>1065</v>
      </c>
      <c r="V1816" s="1251" t="s">
        <v>397</v>
      </c>
      <c r="W1816" s="1251" t="s">
        <v>1931</v>
      </c>
      <c r="X1816" s="1251" t="s">
        <v>2077</v>
      </c>
      <c r="Y1816" s="1251">
        <v>701</v>
      </c>
      <c r="Z1816" s="1251">
        <v>1</v>
      </c>
      <c r="AA1816" s="1251" t="b">
        <v>0</v>
      </c>
    </row>
    <row r="1817" spans="1:27" ht="12">
      <c r="A1817" s="1251">
        <v>25</v>
      </c>
      <c r="B1817" s="1251">
        <v>770</v>
      </c>
      <c r="C1817" s="1251" t="s">
        <v>1771</v>
      </c>
      <c r="D1817" s="1251">
        <v>701310</v>
      </c>
      <c r="E1817" s="1251" t="s">
        <v>2168</v>
      </c>
      <c r="F1817" s="1251">
        <v>2020</v>
      </c>
      <c r="G1817" s="1252">
        <v>584.32000000000005</v>
      </c>
      <c r="H1817" s="1252">
        <v>584.32000000000005</v>
      </c>
      <c r="I1817" s="1252">
        <v>598.63999999999999</v>
      </c>
      <c r="J1817" s="1252">
        <v>584.32000000000005</v>
      </c>
      <c r="K1817" s="1252">
        <v>876.48000000000002</v>
      </c>
      <c r="L1817" s="1252">
        <v>713.64999999999998</v>
      </c>
      <c r="M1817" s="1252">
        <v>609.44000000000005</v>
      </c>
      <c r="N1817" s="1252">
        <v>609.44000000000005</v>
      </c>
      <c r="O1817" s="1252">
        <v>579.20000000000005</v>
      </c>
      <c r="P1817" s="1252">
        <v>731.55999999999995</v>
      </c>
      <c r="Q1817" s="1252">
        <v>569.19000000000005</v>
      </c>
      <c r="R1817" s="1252">
        <v>661.30999999999995</v>
      </c>
      <c r="S1817" s="1252">
        <v>7701.8700000000008</v>
      </c>
      <c r="T1817" s="1252">
        <v>0</v>
      </c>
      <c r="U1817" s="1251" t="s">
        <v>1065</v>
      </c>
      <c r="V1817" s="1251" t="s">
        <v>397</v>
      </c>
      <c r="W1817" s="1251" t="s">
        <v>1931</v>
      </c>
      <c r="X1817" s="1251" t="s">
        <v>2077</v>
      </c>
      <c r="Y1817" s="1251">
        <v>701</v>
      </c>
      <c r="Z1817" s="1251">
        <v>3</v>
      </c>
      <c r="AA1817" s="1251" t="b">
        <v>0</v>
      </c>
    </row>
    <row r="1818" spans="1:27" ht="12">
      <c r="A1818" s="1251">
        <v>25</v>
      </c>
      <c r="B1818" s="1251">
        <v>770</v>
      </c>
      <c r="C1818" s="1251" t="s">
        <v>1771</v>
      </c>
      <c r="D1818" s="1251">
        <v>701319</v>
      </c>
      <c r="E1818" s="1251" t="s">
        <v>2169</v>
      </c>
      <c r="F1818" s="1251">
        <v>2020</v>
      </c>
      <c r="G1818" s="1252">
        <v>0</v>
      </c>
      <c r="H1818" s="1252">
        <v>0</v>
      </c>
      <c r="I1818" s="1252">
        <v>0</v>
      </c>
      <c r="J1818" s="1252">
        <v>0</v>
      </c>
      <c r="K1818" s="1252">
        <v>0</v>
      </c>
      <c r="L1818" s="1252">
        <v>0</v>
      </c>
      <c r="M1818" s="1252">
        <v>0</v>
      </c>
      <c r="N1818" s="1252">
        <v>153.44999999999999</v>
      </c>
      <c r="O1818" s="1252">
        <v>0</v>
      </c>
      <c r="P1818" s="1252">
        <v>153.44999999999999</v>
      </c>
      <c r="Q1818" s="1252">
        <v>0</v>
      </c>
      <c r="R1818" s="1252">
        <v>0</v>
      </c>
      <c r="S1818" s="1252">
        <v>306.89999999999998</v>
      </c>
      <c r="T1818" s="1252">
        <v>0</v>
      </c>
      <c r="U1818" s="1251" t="s">
        <v>1065</v>
      </c>
      <c r="V1818" s="1251" t="s">
        <v>397</v>
      </c>
      <c r="W1818" s="1251" t="s">
        <v>1933</v>
      </c>
      <c r="X1818" s="1251" t="s">
        <v>2077</v>
      </c>
      <c r="Y1818" s="1251">
        <v>701</v>
      </c>
      <c r="Z1818" s="1251">
        <v>3</v>
      </c>
      <c r="AA1818" s="1251" t="b">
        <v>0</v>
      </c>
    </row>
    <row r="1819" spans="1:27" ht="12">
      <c r="A1819" s="1251">
        <v>25</v>
      </c>
      <c r="B1819" s="1251">
        <v>770</v>
      </c>
      <c r="C1819" s="1251" t="s">
        <v>1771</v>
      </c>
      <c r="D1819" s="1251">
        <v>701810</v>
      </c>
      <c r="E1819" s="1251" t="s">
        <v>2098</v>
      </c>
      <c r="F1819" s="1251">
        <v>2020</v>
      </c>
      <c r="G1819" s="1252">
        <v>2353.48</v>
      </c>
      <c r="H1819" s="1252">
        <v>2829.48</v>
      </c>
      <c r="I1819" s="1252">
        <v>2523</v>
      </c>
      <c r="J1819" s="1252">
        <v>2545</v>
      </c>
      <c r="K1819" s="1252">
        <v>2806.4200000000001</v>
      </c>
      <c r="L1819" s="1252">
        <v>2702.21</v>
      </c>
      <c r="M1819" s="1252">
        <v>2978.4099999999999</v>
      </c>
      <c r="N1819" s="1252">
        <v>2926.29</v>
      </c>
      <c r="O1819" s="1252">
        <v>2691.3600000000001</v>
      </c>
      <c r="P1819" s="1252">
        <v>156.31</v>
      </c>
      <c r="Q1819" s="1252">
        <v>156.31</v>
      </c>
      <c r="R1819" s="1252">
        <v>0</v>
      </c>
      <c r="S1819" s="1252">
        <v>24668.270000000004</v>
      </c>
      <c r="T1819" s="1252">
        <v>0</v>
      </c>
      <c r="U1819" s="1251" t="s">
        <v>1065</v>
      </c>
      <c r="V1819" s="1251" t="s">
        <v>397</v>
      </c>
      <c r="W1819" s="1251" t="s">
        <v>1931</v>
      </c>
      <c r="X1819" s="1251" t="s">
        <v>2077</v>
      </c>
      <c r="Y1819" s="1251">
        <v>701</v>
      </c>
      <c r="Z1819" s="1251">
        <v>8</v>
      </c>
      <c r="AA1819" s="1251" t="b">
        <v>0</v>
      </c>
    </row>
    <row r="1820" spans="1:27" ht="12">
      <c r="A1820" s="1251">
        <v>25</v>
      </c>
      <c r="B1820" s="1251">
        <v>770</v>
      </c>
      <c r="C1820" s="1251" t="s">
        <v>1771</v>
      </c>
      <c r="D1820" s="1251">
        <v>704810</v>
      </c>
      <c r="E1820" s="1251" t="s">
        <v>2099</v>
      </c>
      <c r="F1820" s="1251">
        <v>2020</v>
      </c>
      <c r="G1820" s="1252">
        <v>702.94000000000005</v>
      </c>
      <c r="H1820" s="1252">
        <v>990.48000000000002</v>
      </c>
      <c r="I1820" s="1252">
        <v>753.20000000000005</v>
      </c>
      <c r="J1820" s="1252">
        <v>685.78999999999996</v>
      </c>
      <c r="K1820" s="1252">
        <v>814.66999999999996</v>
      </c>
      <c r="L1820" s="1252">
        <v>704.83000000000004</v>
      </c>
      <c r="M1820" s="1252">
        <v>685.02999999999997</v>
      </c>
      <c r="N1820" s="1252">
        <v>767.47000000000003</v>
      </c>
      <c r="O1820" s="1252">
        <v>647.72000000000003</v>
      </c>
      <c r="P1820" s="1252">
        <v>0</v>
      </c>
      <c r="Q1820" s="1252">
        <v>0</v>
      </c>
      <c r="R1820" s="1252">
        <v>0</v>
      </c>
      <c r="S1820" s="1252">
        <v>6752.1300000000001</v>
      </c>
      <c r="T1820" s="1252">
        <v>0</v>
      </c>
      <c r="U1820" s="1251" t="s">
        <v>1065</v>
      </c>
      <c r="V1820" s="1251" t="s">
        <v>397</v>
      </c>
      <c r="W1820" s="1251" t="s">
        <v>1948</v>
      </c>
      <c r="X1820" s="1251" t="s">
        <v>2077</v>
      </c>
      <c r="Y1820" s="1251">
        <v>704</v>
      </c>
      <c r="Z1820" s="1251">
        <v>8</v>
      </c>
      <c r="AA1820" s="1251" t="b">
        <v>0</v>
      </c>
    </row>
    <row r="1821" spans="1:27" ht="12">
      <c r="A1821" s="1251">
        <v>25</v>
      </c>
      <c r="B1821" s="1251">
        <v>770</v>
      </c>
      <c r="C1821" s="1251" t="s">
        <v>1771</v>
      </c>
      <c r="D1821" s="1251">
        <v>704813</v>
      </c>
      <c r="E1821" s="1251" t="s">
        <v>2100</v>
      </c>
      <c r="F1821" s="1251">
        <v>2020</v>
      </c>
      <c r="G1821" s="1252">
        <v>42.780000000000001</v>
      </c>
      <c r="H1821" s="1252">
        <v>63.340000000000003</v>
      </c>
      <c r="I1821" s="1252">
        <v>47.189999999999998</v>
      </c>
      <c r="J1821" s="1252">
        <v>42.149999999999999</v>
      </c>
      <c r="K1821" s="1252">
        <v>51.270000000000003</v>
      </c>
      <c r="L1821" s="1252">
        <v>44.710000000000001</v>
      </c>
      <c r="M1821" s="1252">
        <v>43.75</v>
      </c>
      <c r="N1821" s="1252">
        <v>47.490000000000002</v>
      </c>
      <c r="O1821" s="1252">
        <v>45.280000000000001</v>
      </c>
      <c r="P1821" s="1252">
        <v>0</v>
      </c>
      <c r="Q1821" s="1252">
        <v>0</v>
      </c>
      <c r="R1821" s="1252">
        <v>0</v>
      </c>
      <c r="S1821" s="1252">
        <v>427.96000000000004</v>
      </c>
      <c r="T1821" s="1252">
        <v>0</v>
      </c>
      <c r="U1821" s="1251" t="s">
        <v>1065</v>
      </c>
      <c r="V1821" s="1251" t="s">
        <v>397</v>
      </c>
      <c r="W1821" s="1251" t="s">
        <v>1948</v>
      </c>
      <c r="X1821" s="1251" t="s">
        <v>2077</v>
      </c>
      <c r="Y1821" s="1251">
        <v>704</v>
      </c>
      <c r="Z1821" s="1251">
        <v>8</v>
      </c>
      <c r="AA1821" s="1251" t="b">
        <v>0</v>
      </c>
    </row>
    <row r="1822" spans="1:27" ht="12">
      <c r="A1822" s="1251">
        <v>25</v>
      </c>
      <c r="B1822" s="1251">
        <v>770</v>
      </c>
      <c r="C1822" s="1251" t="s">
        <v>1771</v>
      </c>
      <c r="D1822" s="1251">
        <v>704837</v>
      </c>
      <c r="E1822" s="1251" t="s">
        <v>2101</v>
      </c>
      <c r="F1822" s="1251">
        <v>2020</v>
      </c>
      <c r="G1822" s="1252">
        <v>216.65000000000001</v>
      </c>
      <c r="H1822" s="1252">
        <v>309.38999999999999</v>
      </c>
      <c r="I1822" s="1252">
        <v>28.949999999999999</v>
      </c>
      <c r="J1822" s="1252">
        <v>220.11000000000001</v>
      </c>
      <c r="K1822" s="1252">
        <v>338.01999999999998</v>
      </c>
      <c r="L1822" s="1252">
        <v>240.84</v>
      </c>
      <c r="M1822" s="1252">
        <v>238.83000000000001</v>
      </c>
      <c r="N1822" s="1252">
        <v>271.01999999999998</v>
      </c>
      <c r="O1822" s="1252">
        <v>227.50999999999999</v>
      </c>
      <c r="P1822" s="1252">
        <v>0</v>
      </c>
      <c r="Q1822" s="1252">
        <v>0</v>
      </c>
      <c r="R1822" s="1252">
        <v>0</v>
      </c>
      <c r="S1822" s="1252">
        <v>2091.3199999999997</v>
      </c>
      <c r="T1822" s="1252">
        <v>0</v>
      </c>
      <c r="U1822" s="1251" t="s">
        <v>1065</v>
      </c>
      <c r="V1822" s="1251" t="s">
        <v>397</v>
      </c>
      <c r="W1822" s="1251" t="s">
        <v>1948</v>
      </c>
      <c r="X1822" s="1251" t="s">
        <v>2077</v>
      </c>
      <c r="Y1822" s="1251">
        <v>704</v>
      </c>
      <c r="Z1822" s="1251">
        <v>8</v>
      </c>
      <c r="AA1822" s="1251" t="b">
        <v>0</v>
      </c>
    </row>
    <row r="1823" spans="1:27" ht="12">
      <c r="A1823" s="1251">
        <v>25</v>
      </c>
      <c r="B1823" s="1251">
        <v>770</v>
      </c>
      <c r="C1823" s="1251" t="s">
        <v>1771</v>
      </c>
      <c r="D1823" s="1251">
        <v>704838</v>
      </c>
      <c r="E1823" s="1251" t="s">
        <v>2102</v>
      </c>
      <c r="F1823" s="1251">
        <v>2020</v>
      </c>
      <c r="G1823" s="1252">
        <v>120</v>
      </c>
      <c r="H1823" s="1252">
        <v>120</v>
      </c>
      <c r="I1823" s="1252">
        <v>120</v>
      </c>
      <c r="J1823" s="1252">
        <v>120</v>
      </c>
      <c r="K1823" s="1252">
        <v>120</v>
      </c>
      <c r="L1823" s="1252">
        <v>120</v>
      </c>
      <c r="M1823" s="1252">
        <v>120</v>
      </c>
      <c r="N1823" s="1252">
        <v>120</v>
      </c>
      <c r="O1823" s="1252">
        <v>120</v>
      </c>
      <c r="P1823" s="1252">
        <v>120</v>
      </c>
      <c r="Q1823" s="1252">
        <v>120</v>
      </c>
      <c r="R1823" s="1252">
        <v>-16</v>
      </c>
      <c r="S1823" s="1252">
        <v>1304</v>
      </c>
      <c r="T1823" s="1252">
        <v>0</v>
      </c>
      <c r="U1823" s="1251" t="s">
        <v>1065</v>
      </c>
      <c r="V1823" s="1251" t="s">
        <v>397</v>
      </c>
      <c r="W1823" s="1251" t="s">
        <v>1948</v>
      </c>
      <c r="X1823" s="1251" t="s">
        <v>2077</v>
      </c>
      <c r="Y1823" s="1251">
        <v>704</v>
      </c>
      <c r="Z1823" s="1251">
        <v>8</v>
      </c>
      <c r="AA1823" s="1251" t="b">
        <v>0</v>
      </c>
    </row>
    <row r="1824" spans="1:27" ht="12">
      <c r="A1824" s="1251">
        <v>25</v>
      </c>
      <c r="B1824" s="1251">
        <v>770</v>
      </c>
      <c r="C1824" s="1251" t="s">
        <v>1771</v>
      </c>
      <c r="D1824" s="1251">
        <v>704840</v>
      </c>
      <c r="E1824" s="1251" t="s">
        <v>2103</v>
      </c>
      <c r="F1824" s="1251">
        <v>2020</v>
      </c>
      <c r="G1824" s="1252">
        <v>13.369999999999999</v>
      </c>
      <c r="H1824" s="1252">
        <v>18.850000000000001</v>
      </c>
      <c r="I1824" s="1252">
        <v>14.26</v>
      </c>
      <c r="J1824" s="1252">
        <v>14.07</v>
      </c>
      <c r="K1824" s="1252">
        <v>17.02</v>
      </c>
      <c r="L1824" s="1252">
        <v>14.74</v>
      </c>
      <c r="M1824" s="1252">
        <v>15.48</v>
      </c>
      <c r="N1824" s="1252">
        <v>17.309999999999999</v>
      </c>
      <c r="O1824" s="1252">
        <v>15.32</v>
      </c>
      <c r="P1824" s="1252">
        <v>0</v>
      </c>
      <c r="Q1824" s="1252">
        <v>0</v>
      </c>
      <c r="R1824" s="1252">
        <v>0</v>
      </c>
      <c r="S1824" s="1252">
        <v>140.41999999999999</v>
      </c>
      <c r="T1824" s="1252">
        <v>0</v>
      </c>
      <c r="U1824" s="1251" t="s">
        <v>1065</v>
      </c>
      <c r="V1824" s="1251" t="s">
        <v>397</v>
      </c>
      <c r="W1824" s="1251" t="s">
        <v>1948</v>
      </c>
      <c r="X1824" s="1251" t="s">
        <v>2077</v>
      </c>
      <c r="Y1824" s="1251">
        <v>704</v>
      </c>
      <c r="Z1824" s="1251">
        <v>8</v>
      </c>
      <c r="AA1824" s="1251" t="b">
        <v>0</v>
      </c>
    </row>
    <row r="1825" spans="1:27" ht="12">
      <c r="A1825" s="1251">
        <v>25</v>
      </c>
      <c r="B1825" s="1251">
        <v>770</v>
      </c>
      <c r="C1825" s="1251" t="s">
        <v>1771</v>
      </c>
      <c r="D1825" s="1251">
        <v>704842</v>
      </c>
      <c r="E1825" s="1251" t="s">
        <v>2104</v>
      </c>
      <c r="F1825" s="1251">
        <v>2020</v>
      </c>
      <c r="G1825" s="1252">
        <v>17.16</v>
      </c>
      <c r="H1825" s="1252">
        <v>28.510000000000002</v>
      </c>
      <c r="I1825" s="1252">
        <v>21.73</v>
      </c>
      <c r="J1825" s="1252">
        <v>19.640000000000001</v>
      </c>
      <c r="K1825" s="1252">
        <v>23.850000000000001</v>
      </c>
      <c r="L1825" s="1252">
        <v>20.66</v>
      </c>
      <c r="M1825" s="1252">
        <v>20.800000000000001</v>
      </c>
      <c r="N1825" s="1252">
        <v>22.440000000000001</v>
      </c>
      <c r="O1825" s="1252">
        <v>20.289999999999999</v>
      </c>
      <c r="P1825" s="1252">
        <v>0</v>
      </c>
      <c r="Q1825" s="1252">
        <v>0</v>
      </c>
      <c r="R1825" s="1252">
        <v>0</v>
      </c>
      <c r="S1825" s="1252">
        <v>195.08000000000001</v>
      </c>
      <c r="T1825" s="1252">
        <v>0</v>
      </c>
      <c r="U1825" s="1251" t="s">
        <v>1065</v>
      </c>
      <c r="V1825" s="1251" t="s">
        <v>397</v>
      </c>
      <c r="W1825" s="1251" t="s">
        <v>1948</v>
      </c>
      <c r="X1825" s="1251" t="s">
        <v>2077</v>
      </c>
      <c r="Y1825" s="1251">
        <v>704</v>
      </c>
      <c r="Z1825" s="1251">
        <v>8</v>
      </c>
      <c r="AA1825" s="1251" t="b">
        <v>0</v>
      </c>
    </row>
    <row r="1826" spans="1:27" ht="12">
      <c r="A1826" s="1251">
        <v>25</v>
      </c>
      <c r="B1826" s="1251">
        <v>770</v>
      </c>
      <c r="C1826" s="1251" t="s">
        <v>1771</v>
      </c>
      <c r="D1826" s="1251">
        <v>710500</v>
      </c>
      <c r="E1826" s="1251" t="s">
        <v>2143</v>
      </c>
      <c r="F1826" s="1251">
        <v>2020</v>
      </c>
      <c r="G1826" s="1252">
        <v>89643.470000000001</v>
      </c>
      <c r="H1826" s="1252">
        <v>90220.179999999993</v>
      </c>
      <c r="I1826" s="1252">
        <v>90039.990000000005</v>
      </c>
      <c r="J1826" s="1252">
        <v>90036.789999999994</v>
      </c>
      <c r="K1826" s="1252">
        <v>90336.570000000007</v>
      </c>
      <c r="L1826" s="1252">
        <v>90409.669999999998</v>
      </c>
      <c r="M1826" s="1252">
        <v>90734.550000000003</v>
      </c>
      <c r="N1826" s="1252">
        <v>79404.860000000001</v>
      </c>
      <c r="O1826" s="1252">
        <v>90778.509999999995</v>
      </c>
      <c r="P1826" s="1252">
        <v>90971.020000000004</v>
      </c>
      <c r="Q1826" s="1252">
        <v>92205.679999999993</v>
      </c>
      <c r="R1826" s="1252">
        <v>92151.25</v>
      </c>
      <c r="S1826" s="1252">
        <v>1076932.54</v>
      </c>
      <c r="T1826" s="1252">
        <v>0</v>
      </c>
      <c r="U1826" s="1251" t="s">
        <v>1065</v>
      </c>
      <c r="V1826" s="1251" t="s">
        <v>397</v>
      </c>
      <c r="W1826" s="1251" t="s">
        <v>2144</v>
      </c>
      <c r="X1826" s="1251" t="s">
        <v>2077</v>
      </c>
      <c r="Y1826" s="1251">
        <v>710</v>
      </c>
      <c r="Z1826" s="1251">
        <v>5</v>
      </c>
      <c r="AA1826" s="1251" t="b">
        <v>0</v>
      </c>
    </row>
    <row r="1827" spans="1:27" ht="12">
      <c r="A1827" s="1251">
        <v>25</v>
      </c>
      <c r="B1827" s="1251">
        <v>770</v>
      </c>
      <c r="C1827" s="1251" t="s">
        <v>1771</v>
      </c>
      <c r="D1827" s="1251">
        <v>715100</v>
      </c>
      <c r="E1827" s="1251" t="s">
        <v>2107</v>
      </c>
      <c r="F1827" s="1251">
        <v>2020</v>
      </c>
      <c r="G1827" s="1252">
        <v>4184.2399999999998</v>
      </c>
      <c r="H1827" s="1252">
        <v>4852.8400000000001</v>
      </c>
      <c r="I1827" s="1252">
        <v>3725.5900000000001</v>
      </c>
      <c r="J1827" s="1252">
        <v>4048.2800000000002</v>
      </c>
      <c r="K1827" s="1252">
        <v>2616.5300000000002</v>
      </c>
      <c r="L1827" s="1252">
        <v>2205.1100000000001</v>
      </c>
      <c r="M1827" s="1252">
        <v>2395</v>
      </c>
      <c r="N1827" s="1252">
        <v>2413.9699999999998</v>
      </c>
      <c r="O1827" s="1252">
        <v>3543.4200000000001</v>
      </c>
      <c r="P1827" s="1252">
        <v>2922.0599999999999</v>
      </c>
      <c r="Q1827" s="1252">
        <v>2146.1300000000001</v>
      </c>
      <c r="R1827" s="1252">
        <v>3291.8499999999999</v>
      </c>
      <c r="S1827" s="1252">
        <v>38345.019999999997</v>
      </c>
      <c r="T1827" s="1252">
        <v>0</v>
      </c>
      <c r="U1827" s="1251" t="s">
        <v>1065</v>
      </c>
      <c r="V1827" s="1251" t="s">
        <v>397</v>
      </c>
      <c r="W1827" s="1251" t="s">
        <v>1953</v>
      </c>
      <c r="X1827" s="1251" t="s">
        <v>2077</v>
      </c>
      <c r="Y1827" s="1251">
        <v>715</v>
      </c>
      <c r="Z1827" s="1251">
        <v>1</v>
      </c>
      <c r="AA1827" s="1251" t="b">
        <v>0</v>
      </c>
    </row>
    <row r="1828" spans="1:27" ht="12">
      <c r="A1828" s="1251">
        <v>25</v>
      </c>
      <c r="B1828" s="1251">
        <v>770</v>
      </c>
      <c r="C1828" s="1251" t="s">
        <v>1771</v>
      </c>
      <c r="D1828" s="1251">
        <v>715300</v>
      </c>
      <c r="E1828" s="1251" t="s">
        <v>2171</v>
      </c>
      <c r="F1828" s="1251">
        <v>2020</v>
      </c>
      <c r="G1828" s="1252">
        <v>111.83</v>
      </c>
      <c r="H1828" s="1252">
        <v>102.89</v>
      </c>
      <c r="I1828" s="1252">
        <v>106.09999999999999</v>
      </c>
      <c r="J1828" s="1252">
        <v>107.19</v>
      </c>
      <c r="K1828" s="1252">
        <v>106.02</v>
      </c>
      <c r="L1828" s="1252">
        <v>101.93000000000001</v>
      </c>
      <c r="M1828" s="1252">
        <v>105.54000000000001</v>
      </c>
      <c r="N1828" s="1252">
        <v>107.54000000000001</v>
      </c>
      <c r="O1828" s="1252">
        <v>105.66</v>
      </c>
      <c r="P1828" s="1252">
        <v>108.25</v>
      </c>
      <c r="Q1828" s="1252">
        <v>111.19</v>
      </c>
      <c r="R1828" s="1252">
        <v>113.31</v>
      </c>
      <c r="S1828" s="1252">
        <v>1287.4499999999998</v>
      </c>
      <c r="T1828" s="1252">
        <v>0</v>
      </c>
      <c r="U1828" s="1251" t="s">
        <v>1065</v>
      </c>
      <c r="V1828" s="1251" t="s">
        <v>397</v>
      </c>
      <c r="W1828" s="1251" t="s">
        <v>1953</v>
      </c>
      <c r="X1828" s="1251" t="s">
        <v>2077</v>
      </c>
      <c r="Y1828" s="1251">
        <v>715</v>
      </c>
      <c r="Z1828" s="1251">
        <v>3</v>
      </c>
      <c r="AA1828" s="1251" t="b">
        <v>0</v>
      </c>
    </row>
    <row r="1829" spans="1:27" ht="12">
      <c r="A1829" s="1251">
        <v>25</v>
      </c>
      <c r="B1829" s="1251">
        <v>770</v>
      </c>
      <c r="C1829" s="1251" t="s">
        <v>1771</v>
      </c>
      <c r="D1829" s="1251">
        <v>716100</v>
      </c>
      <c r="E1829" s="1251" t="s">
        <v>2108</v>
      </c>
      <c r="F1829" s="1251">
        <v>2020</v>
      </c>
      <c r="G1829" s="1252">
        <v>309.29000000000002</v>
      </c>
      <c r="H1829" s="1252">
        <v>275.76999999999998</v>
      </c>
      <c r="I1829" s="1252">
        <v>273.19</v>
      </c>
      <c r="J1829" s="1252">
        <v>191.46000000000001</v>
      </c>
      <c r="K1829" s="1252">
        <v>157.5</v>
      </c>
      <c r="L1829" s="1252">
        <v>214.31999999999999</v>
      </c>
      <c r="M1829" s="1252">
        <v>171.91999999999999</v>
      </c>
      <c r="N1829" s="1252">
        <v>198.28999999999999</v>
      </c>
      <c r="O1829" s="1252">
        <v>148.66</v>
      </c>
      <c r="P1829" s="1252">
        <v>186.38</v>
      </c>
      <c r="Q1829" s="1252">
        <v>246.22</v>
      </c>
      <c r="R1829" s="1252">
        <v>199.88999999999999</v>
      </c>
      <c r="S1829" s="1252">
        <v>2572.8899999999999</v>
      </c>
      <c r="T1829" s="1252">
        <v>0</v>
      </c>
      <c r="U1829" s="1251" t="s">
        <v>1065</v>
      </c>
      <c r="V1829" s="1251" t="s">
        <v>397</v>
      </c>
      <c r="W1829" s="1251" t="s">
        <v>1953</v>
      </c>
      <c r="X1829" s="1251" t="s">
        <v>2077</v>
      </c>
      <c r="Y1829" s="1251">
        <v>716</v>
      </c>
      <c r="Z1829" s="1251">
        <v>1</v>
      </c>
      <c r="AA1829" s="1251" t="b">
        <v>0</v>
      </c>
    </row>
    <row r="1830" spans="1:27" ht="12">
      <c r="A1830" s="1251">
        <v>25</v>
      </c>
      <c r="B1830" s="1251">
        <v>770</v>
      </c>
      <c r="C1830" s="1251" t="s">
        <v>1771</v>
      </c>
      <c r="D1830" s="1251">
        <v>716300</v>
      </c>
      <c r="E1830" s="1251" t="s">
        <v>2172</v>
      </c>
      <c r="F1830" s="1251">
        <v>2020</v>
      </c>
      <c r="G1830" s="1252">
        <v>95.510000000000005</v>
      </c>
      <c r="H1830" s="1252">
        <v>44.32</v>
      </c>
      <c r="I1830" s="1252">
        <v>16.399999999999999</v>
      </c>
      <c r="J1830" s="1252">
        <v>374.62</v>
      </c>
      <c r="K1830" s="1252">
        <v>0</v>
      </c>
      <c r="L1830" s="1252">
        <v>0</v>
      </c>
      <c r="M1830" s="1252">
        <v>23.699999999999999</v>
      </c>
      <c r="N1830" s="1252">
        <v>0</v>
      </c>
      <c r="O1830" s="1252">
        <v>0</v>
      </c>
      <c r="P1830" s="1252">
        <v>0</v>
      </c>
      <c r="Q1830" s="1252">
        <v>0</v>
      </c>
      <c r="R1830" s="1252">
        <v>102.72</v>
      </c>
      <c r="S1830" s="1252">
        <v>657.2700000000001</v>
      </c>
      <c r="T1830" s="1252">
        <v>0</v>
      </c>
      <c r="U1830" s="1251" t="s">
        <v>1065</v>
      </c>
      <c r="V1830" s="1251" t="s">
        <v>397</v>
      </c>
      <c r="W1830" s="1251" t="s">
        <v>1953</v>
      </c>
      <c r="X1830" s="1251" t="s">
        <v>2077</v>
      </c>
      <c r="Y1830" s="1251">
        <v>716</v>
      </c>
      <c r="Z1830" s="1251">
        <v>3</v>
      </c>
      <c r="AA1830" s="1251" t="b">
        <v>0</v>
      </c>
    </row>
    <row r="1831" spans="1:27" ht="12">
      <c r="A1831" s="1251">
        <v>25</v>
      </c>
      <c r="B1831" s="1251">
        <v>770</v>
      </c>
      <c r="C1831" s="1251" t="s">
        <v>1771</v>
      </c>
      <c r="D1831" s="1251">
        <v>720400</v>
      </c>
      <c r="E1831" s="1251" t="s">
        <v>2150</v>
      </c>
      <c r="F1831" s="1251">
        <v>2020</v>
      </c>
      <c r="G1831" s="1252">
        <v>0</v>
      </c>
      <c r="H1831" s="1252">
        <v>0</v>
      </c>
      <c r="I1831" s="1252">
        <v>0</v>
      </c>
      <c r="J1831" s="1252">
        <v>0</v>
      </c>
      <c r="K1831" s="1252">
        <v>0</v>
      </c>
      <c r="L1831" s="1252">
        <v>0</v>
      </c>
      <c r="M1831" s="1252">
        <v>0</v>
      </c>
      <c r="N1831" s="1252">
        <v>0</v>
      </c>
      <c r="O1831" s="1252">
        <v>359.25999999999999</v>
      </c>
      <c r="P1831" s="1252">
        <v>0</v>
      </c>
      <c r="Q1831" s="1252">
        <v>0</v>
      </c>
      <c r="R1831" s="1252">
        <v>0</v>
      </c>
      <c r="S1831" s="1252">
        <v>359.25999999999999</v>
      </c>
      <c r="T1831" s="1252">
        <v>0</v>
      </c>
      <c r="U1831" s="1251" t="s">
        <v>1065</v>
      </c>
      <c r="V1831" s="1251" t="s">
        <v>397</v>
      </c>
      <c r="W1831" s="1251" t="s">
        <v>1966</v>
      </c>
      <c r="X1831" s="1251" t="s">
        <v>2077</v>
      </c>
      <c r="Y1831" s="1251">
        <v>720</v>
      </c>
      <c r="Z1831" s="1251">
        <v>4</v>
      </c>
      <c r="AA1831" s="1251" t="b">
        <v>0</v>
      </c>
    </row>
    <row r="1832" spans="1:27" ht="12">
      <c r="A1832" s="1251">
        <v>25</v>
      </c>
      <c r="B1832" s="1251">
        <v>770</v>
      </c>
      <c r="C1832" s="1251" t="s">
        <v>1771</v>
      </c>
      <c r="D1832" s="1251">
        <v>732800</v>
      </c>
      <c r="E1832" s="1251" t="s">
        <v>2111</v>
      </c>
      <c r="F1832" s="1251">
        <v>2020</v>
      </c>
      <c r="G1832" s="1252">
        <v>314</v>
      </c>
      <c r="H1832" s="1252">
        <v>314</v>
      </c>
      <c r="I1832" s="1252">
        <v>314</v>
      </c>
      <c r="J1832" s="1252">
        <v>314</v>
      </c>
      <c r="K1832" s="1252">
        <v>314</v>
      </c>
      <c r="L1832" s="1252">
        <v>314</v>
      </c>
      <c r="M1832" s="1252">
        <v>314</v>
      </c>
      <c r="N1832" s="1252">
        <v>464</v>
      </c>
      <c r="O1832" s="1252">
        <v>464</v>
      </c>
      <c r="P1832" s="1252">
        <v>464</v>
      </c>
      <c r="Q1832" s="1252">
        <v>464</v>
      </c>
      <c r="R1832" s="1252">
        <v>464</v>
      </c>
      <c r="S1832" s="1252">
        <v>4518</v>
      </c>
      <c r="T1832" s="1252">
        <v>0</v>
      </c>
      <c r="U1832" s="1251" t="s">
        <v>1065</v>
      </c>
      <c r="V1832" s="1251" t="s">
        <v>397</v>
      </c>
      <c r="W1832" s="1251" t="s">
        <v>2112</v>
      </c>
      <c r="X1832" s="1251" t="s">
        <v>2077</v>
      </c>
      <c r="Y1832" s="1251">
        <v>732</v>
      </c>
      <c r="Z1832" s="1251">
        <v>8</v>
      </c>
      <c r="AA1832" s="1251" t="b">
        <v>0</v>
      </c>
    </row>
    <row r="1833" spans="1:27" ht="12">
      <c r="A1833" s="1251">
        <v>25</v>
      </c>
      <c r="B1833" s="1251">
        <v>770</v>
      </c>
      <c r="C1833" s="1251" t="s">
        <v>1771</v>
      </c>
      <c r="D1833" s="1251">
        <v>733800</v>
      </c>
      <c r="E1833" s="1251" t="s">
        <v>2245</v>
      </c>
      <c r="F1833" s="1251">
        <v>2020</v>
      </c>
      <c r="G1833" s="1252">
        <v>0</v>
      </c>
      <c r="H1833" s="1252">
        <v>2437.3000000000002</v>
      </c>
      <c r="I1833" s="1252">
        <v>0</v>
      </c>
      <c r="J1833" s="1252">
        <v>0</v>
      </c>
      <c r="K1833" s="1252">
        <v>0</v>
      </c>
      <c r="L1833" s="1252">
        <v>0</v>
      </c>
      <c r="M1833" s="1252">
        <v>196</v>
      </c>
      <c r="N1833" s="1252">
        <v>1470</v>
      </c>
      <c r="O1833" s="1252">
        <v>0</v>
      </c>
      <c r="P1833" s="1252">
        <v>300.25</v>
      </c>
      <c r="Q1833" s="1252">
        <v>355</v>
      </c>
      <c r="R1833" s="1252">
        <v>0</v>
      </c>
      <c r="S1833" s="1252">
        <v>4758.5500000000002</v>
      </c>
      <c r="T1833" s="1252">
        <v>0</v>
      </c>
      <c r="U1833" s="1251" t="s">
        <v>1065</v>
      </c>
      <c r="V1833" s="1251" t="s">
        <v>397</v>
      </c>
      <c r="W1833" s="1251" t="s">
        <v>2203</v>
      </c>
      <c r="X1833" s="1251" t="s">
        <v>2077</v>
      </c>
      <c r="Y1833" s="1251">
        <v>733</v>
      </c>
      <c r="Z1833" s="1251">
        <v>8</v>
      </c>
      <c r="AA1833" s="1251" t="b">
        <v>0</v>
      </c>
    </row>
    <row r="1834" spans="1:27" ht="12">
      <c r="A1834" s="1251">
        <v>25</v>
      </c>
      <c r="B1834" s="1251">
        <v>770</v>
      </c>
      <c r="C1834" s="1251" t="s">
        <v>1771</v>
      </c>
      <c r="D1834" s="1251">
        <v>734800</v>
      </c>
      <c r="E1834" s="1251" t="s">
        <v>2113</v>
      </c>
      <c r="F1834" s="1251">
        <v>2020</v>
      </c>
      <c r="G1834" s="1252">
        <v>106</v>
      </c>
      <c r="H1834" s="1252">
        <v>106</v>
      </c>
      <c r="I1834" s="1252">
        <v>99</v>
      </c>
      <c r="J1834" s="1252">
        <v>0</v>
      </c>
      <c r="K1834" s="1252">
        <v>0</v>
      </c>
      <c r="L1834" s="1252">
        <v>0</v>
      </c>
      <c r="M1834" s="1252">
        <v>0</v>
      </c>
      <c r="N1834" s="1252">
        <v>0</v>
      </c>
      <c r="O1834" s="1252">
        <v>0</v>
      </c>
      <c r="P1834" s="1252">
        <v>0</v>
      </c>
      <c r="Q1834" s="1252">
        <v>0</v>
      </c>
      <c r="R1834" s="1252">
        <v>0</v>
      </c>
      <c r="S1834" s="1252">
        <v>311</v>
      </c>
      <c r="T1834" s="1252">
        <v>0</v>
      </c>
      <c r="U1834" s="1251" t="s">
        <v>1065</v>
      </c>
      <c r="V1834" s="1251" t="s">
        <v>397</v>
      </c>
      <c r="W1834" s="1251" t="s">
        <v>2114</v>
      </c>
      <c r="X1834" s="1251" t="s">
        <v>2077</v>
      </c>
      <c r="Y1834" s="1251">
        <v>734</v>
      </c>
      <c r="Z1834" s="1251">
        <v>8</v>
      </c>
      <c r="AA1834" s="1251" t="b">
        <v>0</v>
      </c>
    </row>
    <row r="1835" spans="1:27" ht="12">
      <c r="A1835" s="1251">
        <v>25</v>
      </c>
      <c r="B1835" s="1251">
        <v>770</v>
      </c>
      <c r="C1835" s="1251" t="s">
        <v>1771</v>
      </c>
      <c r="D1835" s="1251">
        <v>734900</v>
      </c>
      <c r="E1835" s="1251" t="s">
        <v>2115</v>
      </c>
      <c r="F1835" s="1251">
        <v>2020</v>
      </c>
      <c r="G1835" s="1252">
        <v>6064</v>
      </c>
      <c r="H1835" s="1252">
        <v>6045</v>
      </c>
      <c r="I1835" s="1252">
        <v>9147</v>
      </c>
      <c r="J1835" s="1252">
        <v>6777</v>
      </c>
      <c r="K1835" s="1252">
        <v>5186</v>
      </c>
      <c r="L1835" s="1252">
        <v>6626</v>
      </c>
      <c r="M1835" s="1252">
        <v>4889</v>
      </c>
      <c r="N1835" s="1252">
        <v>6332.7299999999996</v>
      </c>
      <c r="O1835" s="1252">
        <v>6616</v>
      </c>
      <c r="P1835" s="1252">
        <v>0</v>
      </c>
      <c r="Q1835" s="1252">
        <v>0</v>
      </c>
      <c r="R1835" s="1252">
        <v>0</v>
      </c>
      <c r="S1835" s="1252">
        <v>57682.729999999996</v>
      </c>
      <c r="T1835" s="1252">
        <v>0</v>
      </c>
      <c r="U1835" s="1251" t="s">
        <v>1065</v>
      </c>
      <c r="V1835" s="1251" t="s">
        <v>397</v>
      </c>
      <c r="W1835" s="1251" t="s">
        <v>2061</v>
      </c>
      <c r="X1835" s="1251" t="s">
        <v>2077</v>
      </c>
      <c r="Y1835" s="1251">
        <v>734</v>
      </c>
      <c r="Z1835" s="1251">
        <v>9</v>
      </c>
      <c r="AA1835" s="1251" t="b">
        <v>0</v>
      </c>
    </row>
    <row r="1836" spans="1:27" ht="12">
      <c r="A1836" s="1251">
        <v>25</v>
      </c>
      <c r="B1836" s="1251">
        <v>770</v>
      </c>
      <c r="C1836" s="1251" t="s">
        <v>1771</v>
      </c>
      <c r="D1836" s="1251">
        <v>735300</v>
      </c>
      <c r="E1836" s="1251" t="s">
        <v>2116</v>
      </c>
      <c r="F1836" s="1251">
        <v>2020</v>
      </c>
      <c r="G1836" s="1252">
        <v>740</v>
      </c>
      <c r="H1836" s="1252">
        <v>0</v>
      </c>
      <c r="I1836" s="1252">
        <v>0</v>
      </c>
      <c r="J1836" s="1252">
        <v>0</v>
      </c>
      <c r="K1836" s="1252">
        <v>855</v>
      </c>
      <c r="L1836" s="1252">
        <v>0</v>
      </c>
      <c r="M1836" s="1252">
        <v>0</v>
      </c>
      <c r="N1836" s="1252">
        <v>0</v>
      </c>
      <c r="O1836" s="1252">
        <v>0</v>
      </c>
      <c r="P1836" s="1252">
        <v>0</v>
      </c>
      <c r="Q1836" s="1252">
        <v>0</v>
      </c>
      <c r="R1836" s="1252">
        <v>0</v>
      </c>
      <c r="S1836" s="1252">
        <v>1595</v>
      </c>
      <c r="T1836" s="1252">
        <v>0</v>
      </c>
      <c r="U1836" s="1251" t="s">
        <v>1065</v>
      </c>
      <c r="V1836" s="1251" t="s">
        <v>397</v>
      </c>
      <c r="W1836" s="1251" t="s">
        <v>1982</v>
      </c>
      <c r="X1836" s="1251" t="s">
        <v>2077</v>
      </c>
      <c r="Y1836" s="1251">
        <v>735</v>
      </c>
      <c r="Z1836" s="1251">
        <v>3</v>
      </c>
      <c r="AA1836" s="1251" t="b">
        <v>0</v>
      </c>
    </row>
    <row r="1837" spans="1:27" ht="12">
      <c r="A1837" s="1251">
        <v>25</v>
      </c>
      <c r="B1837" s="1251">
        <v>770</v>
      </c>
      <c r="C1837" s="1251" t="s">
        <v>1771</v>
      </c>
      <c r="D1837" s="1251">
        <v>736200</v>
      </c>
      <c r="E1837" s="1251" t="s">
        <v>2118</v>
      </c>
      <c r="F1837" s="1251">
        <v>2020</v>
      </c>
      <c r="G1837" s="1252">
        <v>0</v>
      </c>
      <c r="H1837" s="1252">
        <v>1318.1199999999999</v>
      </c>
      <c r="I1837" s="1252">
        <v>0</v>
      </c>
      <c r="J1837" s="1252">
        <v>1210</v>
      </c>
      <c r="K1837" s="1252">
        <v>11140.700000000001</v>
      </c>
      <c r="L1837" s="1252">
        <v>0</v>
      </c>
      <c r="M1837" s="1252">
        <v>0</v>
      </c>
      <c r="N1837" s="1252">
        <v>0</v>
      </c>
      <c r="O1837" s="1252">
        <v>5170.5</v>
      </c>
      <c r="P1837" s="1252">
        <v>1874.8</v>
      </c>
      <c r="Q1837" s="1252">
        <v>0</v>
      </c>
      <c r="R1837" s="1252">
        <v>0</v>
      </c>
      <c r="S1837" s="1252">
        <v>20714.119999999999</v>
      </c>
      <c r="T1837" s="1252">
        <v>0</v>
      </c>
      <c r="U1837" s="1251" t="s">
        <v>1065</v>
      </c>
      <c r="V1837" s="1251" t="s">
        <v>397</v>
      </c>
      <c r="W1837" s="1251" t="s">
        <v>1986</v>
      </c>
      <c r="X1837" s="1251" t="s">
        <v>2077</v>
      </c>
      <c r="Y1837" s="1251">
        <v>736</v>
      </c>
      <c r="Z1837" s="1251">
        <v>2</v>
      </c>
      <c r="AA1837" s="1251" t="b">
        <v>0</v>
      </c>
    </row>
    <row r="1838" spans="1:27" ht="12">
      <c r="A1838" s="1251">
        <v>25</v>
      </c>
      <c r="B1838" s="1251">
        <v>770</v>
      </c>
      <c r="C1838" s="1251" t="s">
        <v>1771</v>
      </c>
      <c r="D1838" s="1251">
        <v>736400</v>
      </c>
      <c r="E1838" s="1251" t="s">
        <v>2119</v>
      </c>
      <c r="F1838" s="1251">
        <v>2020</v>
      </c>
      <c r="G1838" s="1252">
        <v>0</v>
      </c>
      <c r="H1838" s="1252">
        <v>760</v>
      </c>
      <c r="I1838" s="1252">
        <v>0</v>
      </c>
      <c r="J1838" s="1252">
        <v>0</v>
      </c>
      <c r="K1838" s="1252">
        <v>0</v>
      </c>
      <c r="L1838" s="1252">
        <v>4550</v>
      </c>
      <c r="M1838" s="1252">
        <v>0</v>
      </c>
      <c r="N1838" s="1252">
        <v>760</v>
      </c>
      <c r="O1838" s="1252">
        <v>0</v>
      </c>
      <c r="P1838" s="1252">
        <v>760</v>
      </c>
      <c r="Q1838" s="1252">
        <v>0</v>
      </c>
      <c r="R1838" s="1252">
        <v>0</v>
      </c>
      <c r="S1838" s="1252">
        <v>6830</v>
      </c>
      <c r="T1838" s="1252">
        <v>0</v>
      </c>
      <c r="U1838" s="1251" t="s">
        <v>1065</v>
      </c>
      <c r="V1838" s="1251" t="s">
        <v>397</v>
      </c>
      <c r="W1838" s="1251" t="s">
        <v>1986</v>
      </c>
      <c r="X1838" s="1251" t="s">
        <v>2077</v>
      </c>
      <c r="Y1838" s="1251">
        <v>736</v>
      </c>
      <c r="Z1838" s="1251">
        <v>4</v>
      </c>
      <c r="AA1838" s="1251" t="b">
        <v>0</v>
      </c>
    </row>
    <row r="1839" spans="1:27" ht="12">
      <c r="A1839" s="1251">
        <v>25</v>
      </c>
      <c r="B1839" s="1251">
        <v>770</v>
      </c>
      <c r="C1839" s="1251" t="s">
        <v>1771</v>
      </c>
      <c r="D1839" s="1251">
        <v>736600</v>
      </c>
      <c r="E1839" s="1251" t="s">
        <v>2145</v>
      </c>
      <c r="F1839" s="1251">
        <v>2020</v>
      </c>
      <c r="G1839" s="1252">
        <v>897.60000000000002</v>
      </c>
      <c r="H1839" s="1252">
        <v>1587</v>
      </c>
      <c r="I1839" s="1252">
        <v>0</v>
      </c>
      <c r="J1839" s="1252">
        <v>0</v>
      </c>
      <c r="K1839" s="1252">
        <v>1390.5</v>
      </c>
      <c r="L1839" s="1252">
        <v>3399</v>
      </c>
      <c r="M1839" s="1252">
        <v>16500</v>
      </c>
      <c r="N1839" s="1252">
        <v>0</v>
      </c>
      <c r="O1839" s="1252">
        <v>1389.7</v>
      </c>
      <c r="P1839" s="1252">
        <v>0</v>
      </c>
      <c r="Q1839" s="1252">
        <v>1390.5</v>
      </c>
      <c r="R1839" s="1252">
        <v>-3399</v>
      </c>
      <c r="S1839" s="1252">
        <v>23155.299999999999</v>
      </c>
      <c r="T1839" s="1252">
        <v>0</v>
      </c>
      <c r="U1839" s="1251" t="s">
        <v>1065</v>
      </c>
      <c r="V1839" s="1251" t="s">
        <v>397</v>
      </c>
      <c r="W1839" s="1251" t="s">
        <v>1986</v>
      </c>
      <c r="X1839" s="1251" t="s">
        <v>2077</v>
      </c>
      <c r="Y1839" s="1251">
        <v>736</v>
      </c>
      <c r="Z1839" s="1251">
        <v>6</v>
      </c>
      <c r="AA1839" s="1251" t="b">
        <v>0</v>
      </c>
    </row>
    <row r="1840" spans="1:27" ht="12">
      <c r="A1840" s="1251">
        <v>25</v>
      </c>
      <c r="B1840" s="1251">
        <v>770</v>
      </c>
      <c r="C1840" s="1251" t="s">
        <v>1771</v>
      </c>
      <c r="D1840" s="1251">
        <v>736610</v>
      </c>
      <c r="E1840" s="1251" t="s">
        <v>2120</v>
      </c>
      <c r="F1840" s="1251">
        <v>2020</v>
      </c>
      <c r="G1840" s="1252">
        <v>97.969999999999999</v>
      </c>
      <c r="H1840" s="1252">
        <v>182.90000000000001</v>
      </c>
      <c r="I1840" s="1252">
        <v>73.5</v>
      </c>
      <c r="J1840" s="1252">
        <v>73.5</v>
      </c>
      <c r="K1840" s="1252">
        <v>73.5</v>
      </c>
      <c r="L1840" s="1252">
        <v>73.5</v>
      </c>
      <c r="M1840" s="1252">
        <v>73.5</v>
      </c>
      <c r="N1840" s="1252">
        <v>73.5</v>
      </c>
      <c r="O1840" s="1252">
        <v>73.5</v>
      </c>
      <c r="P1840" s="1252">
        <v>73.5</v>
      </c>
      <c r="Q1840" s="1252">
        <v>73.5</v>
      </c>
      <c r="R1840" s="1252">
        <v>73.5</v>
      </c>
      <c r="S1840" s="1252">
        <v>1015.87</v>
      </c>
      <c r="T1840" s="1252">
        <v>0</v>
      </c>
      <c r="U1840" s="1251" t="s">
        <v>1065</v>
      </c>
      <c r="V1840" s="1251" t="s">
        <v>397</v>
      </c>
      <c r="W1840" s="1251" t="s">
        <v>1986</v>
      </c>
      <c r="X1840" s="1251" t="s">
        <v>2077</v>
      </c>
      <c r="Y1840" s="1251">
        <v>736</v>
      </c>
      <c r="Z1840" s="1251">
        <v>6</v>
      </c>
      <c r="AA1840" s="1251" t="b">
        <v>0</v>
      </c>
    </row>
    <row r="1841" spans="1:27" ht="12">
      <c r="A1841" s="1251">
        <v>25</v>
      </c>
      <c r="B1841" s="1251">
        <v>770</v>
      </c>
      <c r="C1841" s="1251" t="s">
        <v>1771</v>
      </c>
      <c r="D1841" s="1251">
        <v>736710</v>
      </c>
      <c r="E1841" s="1251" t="s">
        <v>2121</v>
      </c>
      <c r="F1841" s="1251">
        <v>2020</v>
      </c>
      <c r="G1841" s="1252">
        <v>444</v>
      </c>
      <c r="H1841" s="1252">
        <v>415</v>
      </c>
      <c r="I1841" s="1252">
        <v>387</v>
      </c>
      <c r="J1841" s="1252">
        <v>412</v>
      </c>
      <c r="K1841" s="1252">
        <v>355</v>
      </c>
      <c r="L1841" s="1252">
        <v>609</v>
      </c>
      <c r="M1841" s="1252">
        <v>394</v>
      </c>
      <c r="N1841" s="1252">
        <v>425.18000000000001</v>
      </c>
      <c r="O1841" s="1252">
        <v>597</v>
      </c>
      <c r="P1841" s="1252">
        <v>0</v>
      </c>
      <c r="Q1841" s="1252">
        <v>0</v>
      </c>
      <c r="R1841" s="1252">
        <v>0</v>
      </c>
      <c r="S1841" s="1252">
        <v>4038.1799999999998</v>
      </c>
      <c r="T1841" s="1252">
        <v>0</v>
      </c>
      <c r="U1841" s="1251" t="s">
        <v>1065</v>
      </c>
      <c r="V1841" s="1251" t="s">
        <v>397</v>
      </c>
      <c r="W1841" s="1251" t="s">
        <v>2064</v>
      </c>
      <c r="X1841" s="1251" t="s">
        <v>2077</v>
      </c>
      <c r="Y1841" s="1251">
        <v>736</v>
      </c>
      <c r="Z1841" s="1251">
        <v>7</v>
      </c>
      <c r="AA1841" s="1251" t="b">
        <v>0</v>
      </c>
    </row>
    <row r="1842" spans="1:27" ht="12">
      <c r="A1842" s="1251">
        <v>25</v>
      </c>
      <c r="B1842" s="1251">
        <v>770</v>
      </c>
      <c r="C1842" s="1251" t="s">
        <v>1771</v>
      </c>
      <c r="D1842" s="1251">
        <v>736720</v>
      </c>
      <c r="E1842" s="1251" t="s">
        <v>2122</v>
      </c>
      <c r="F1842" s="1251">
        <v>2020</v>
      </c>
      <c r="G1842" s="1252">
        <v>671</v>
      </c>
      <c r="H1842" s="1252">
        <v>661</v>
      </c>
      <c r="I1842" s="1252">
        <v>671</v>
      </c>
      <c r="J1842" s="1252">
        <v>622</v>
      </c>
      <c r="K1842" s="1252">
        <v>703</v>
      </c>
      <c r="L1842" s="1252">
        <v>665</v>
      </c>
      <c r="M1842" s="1252">
        <v>681</v>
      </c>
      <c r="N1842" s="1252">
        <v>676.65999999999997</v>
      </c>
      <c r="O1842" s="1252">
        <v>699</v>
      </c>
      <c r="P1842" s="1252">
        <v>0</v>
      </c>
      <c r="Q1842" s="1252">
        <v>0</v>
      </c>
      <c r="R1842" s="1252">
        <v>0</v>
      </c>
      <c r="S1842" s="1252">
        <v>6049.6599999999999</v>
      </c>
      <c r="T1842" s="1252">
        <v>0</v>
      </c>
      <c r="U1842" s="1251" t="s">
        <v>1065</v>
      </c>
      <c r="V1842" s="1251" t="s">
        <v>397</v>
      </c>
      <c r="W1842" s="1251" t="s">
        <v>2064</v>
      </c>
      <c r="X1842" s="1251" t="s">
        <v>2077</v>
      </c>
      <c r="Y1842" s="1251">
        <v>736</v>
      </c>
      <c r="Z1842" s="1251">
        <v>7</v>
      </c>
      <c r="AA1842" s="1251" t="b">
        <v>0</v>
      </c>
    </row>
    <row r="1843" spans="1:27" ht="12">
      <c r="A1843" s="1251">
        <v>25</v>
      </c>
      <c r="B1843" s="1251">
        <v>770</v>
      </c>
      <c r="C1843" s="1251" t="s">
        <v>1771</v>
      </c>
      <c r="D1843" s="1251">
        <v>736730</v>
      </c>
      <c r="E1843" s="1251" t="s">
        <v>2123</v>
      </c>
      <c r="F1843" s="1251">
        <v>2020</v>
      </c>
      <c r="G1843" s="1252">
        <v>2603</v>
      </c>
      <c r="H1843" s="1252">
        <v>2586</v>
      </c>
      <c r="I1843" s="1252">
        <v>2656</v>
      </c>
      <c r="J1843" s="1252">
        <v>2335</v>
      </c>
      <c r="K1843" s="1252">
        <v>2396</v>
      </c>
      <c r="L1843" s="1252">
        <v>2478</v>
      </c>
      <c r="M1843" s="1252">
        <v>2578</v>
      </c>
      <c r="N1843" s="1252">
        <v>2418.29</v>
      </c>
      <c r="O1843" s="1252">
        <v>2574</v>
      </c>
      <c r="P1843" s="1252">
        <v>0</v>
      </c>
      <c r="Q1843" s="1252">
        <v>0</v>
      </c>
      <c r="R1843" s="1252">
        <v>0</v>
      </c>
      <c r="S1843" s="1252">
        <v>22624.290000000001</v>
      </c>
      <c r="T1843" s="1252">
        <v>0</v>
      </c>
      <c r="U1843" s="1251" t="s">
        <v>1065</v>
      </c>
      <c r="V1843" s="1251" t="s">
        <v>397</v>
      </c>
      <c r="W1843" s="1251" t="s">
        <v>2124</v>
      </c>
      <c r="X1843" s="1251" t="s">
        <v>2077</v>
      </c>
      <c r="Y1843" s="1251">
        <v>736</v>
      </c>
      <c r="Z1843" s="1251">
        <v>7</v>
      </c>
      <c r="AA1843" s="1251" t="b">
        <v>0</v>
      </c>
    </row>
    <row r="1844" spans="1:27" ht="12">
      <c r="A1844" s="1251">
        <v>25</v>
      </c>
      <c r="B1844" s="1251">
        <v>770</v>
      </c>
      <c r="C1844" s="1251" t="s">
        <v>1771</v>
      </c>
      <c r="D1844" s="1251">
        <v>736740</v>
      </c>
      <c r="E1844" s="1251" t="s">
        <v>2125</v>
      </c>
      <c r="F1844" s="1251">
        <v>2020</v>
      </c>
      <c r="G1844" s="1252">
        <v>244</v>
      </c>
      <c r="H1844" s="1252">
        <v>274</v>
      </c>
      <c r="I1844" s="1252">
        <v>199</v>
      </c>
      <c r="J1844" s="1252">
        <v>248</v>
      </c>
      <c r="K1844" s="1252">
        <v>215</v>
      </c>
      <c r="L1844" s="1252">
        <v>214</v>
      </c>
      <c r="M1844" s="1252">
        <v>251</v>
      </c>
      <c r="N1844" s="1252">
        <v>232.30000000000001</v>
      </c>
      <c r="O1844" s="1252">
        <v>235</v>
      </c>
      <c r="P1844" s="1252">
        <v>0</v>
      </c>
      <c r="Q1844" s="1252">
        <v>0</v>
      </c>
      <c r="R1844" s="1252">
        <v>0</v>
      </c>
      <c r="S1844" s="1252">
        <v>2112.3000000000002</v>
      </c>
      <c r="T1844" s="1252">
        <v>0</v>
      </c>
      <c r="U1844" s="1251" t="s">
        <v>1065</v>
      </c>
      <c r="V1844" s="1251" t="s">
        <v>397</v>
      </c>
      <c r="W1844" s="1251" t="s">
        <v>2064</v>
      </c>
      <c r="X1844" s="1251" t="s">
        <v>2077</v>
      </c>
      <c r="Y1844" s="1251">
        <v>736</v>
      </c>
      <c r="Z1844" s="1251">
        <v>7</v>
      </c>
      <c r="AA1844" s="1251" t="b">
        <v>0</v>
      </c>
    </row>
    <row r="1845" spans="1:27" ht="12">
      <c r="A1845" s="1251">
        <v>25</v>
      </c>
      <c r="B1845" s="1251">
        <v>770</v>
      </c>
      <c r="C1845" s="1251" t="s">
        <v>1771</v>
      </c>
      <c r="D1845" s="1251">
        <v>736800</v>
      </c>
      <c r="E1845" s="1251" t="s">
        <v>2160</v>
      </c>
      <c r="F1845" s="1251">
        <v>2020</v>
      </c>
      <c r="G1845" s="1252">
        <v>0</v>
      </c>
      <c r="H1845" s="1252">
        <v>0</v>
      </c>
      <c r="I1845" s="1252">
        <v>205</v>
      </c>
      <c r="J1845" s="1252">
        <v>-205</v>
      </c>
      <c r="K1845" s="1252">
        <v>0</v>
      </c>
      <c r="L1845" s="1252">
        <v>0</v>
      </c>
      <c r="M1845" s="1252">
        <v>0</v>
      </c>
      <c r="N1845" s="1252">
        <v>0</v>
      </c>
      <c r="O1845" s="1252">
        <v>0</v>
      </c>
      <c r="P1845" s="1252">
        <v>0</v>
      </c>
      <c r="Q1845" s="1252">
        <v>0</v>
      </c>
      <c r="R1845" s="1252">
        <v>0</v>
      </c>
      <c r="S1845" s="1252">
        <v>0</v>
      </c>
      <c r="T1845" s="1252">
        <v>0</v>
      </c>
      <c r="U1845" s="1251" t="s">
        <v>1065</v>
      </c>
      <c r="V1845" s="1251" t="s">
        <v>397</v>
      </c>
      <c r="W1845" s="1251" t="s">
        <v>1996</v>
      </c>
      <c r="X1845" s="1251" t="s">
        <v>2077</v>
      </c>
      <c r="Y1845" s="1251">
        <v>736</v>
      </c>
      <c r="Z1845" s="1251">
        <v>8</v>
      </c>
      <c r="AA1845" s="1251" t="b">
        <v>0</v>
      </c>
    </row>
    <row r="1846" spans="1:27" ht="12">
      <c r="A1846" s="1251">
        <v>25</v>
      </c>
      <c r="B1846" s="1251">
        <v>770</v>
      </c>
      <c r="C1846" s="1251" t="s">
        <v>1771</v>
      </c>
      <c r="D1846" s="1251">
        <v>750500</v>
      </c>
      <c r="E1846" s="1251" t="s">
        <v>2126</v>
      </c>
      <c r="F1846" s="1251">
        <v>2020</v>
      </c>
      <c r="G1846" s="1252">
        <v>0</v>
      </c>
      <c r="H1846" s="1252">
        <v>105.66</v>
      </c>
      <c r="I1846" s="1252">
        <v>21.800000000000001</v>
      </c>
      <c r="J1846" s="1252">
        <v>91.480000000000004</v>
      </c>
      <c r="K1846" s="1252">
        <v>21.940000000000001</v>
      </c>
      <c r="L1846" s="1252">
        <v>69.870000000000005</v>
      </c>
      <c r="M1846" s="1252">
        <v>83.299999999999997</v>
      </c>
      <c r="N1846" s="1252">
        <v>65.900000000000006</v>
      </c>
      <c r="O1846" s="1252">
        <v>28.609999999999999</v>
      </c>
      <c r="P1846" s="1252">
        <v>26.84</v>
      </c>
      <c r="Q1846" s="1252">
        <v>0</v>
      </c>
      <c r="R1846" s="1252">
        <v>0</v>
      </c>
      <c r="S1846" s="1252">
        <v>515.40000000000009</v>
      </c>
      <c r="T1846" s="1252">
        <v>0</v>
      </c>
      <c r="U1846" s="1251" t="s">
        <v>1065</v>
      </c>
      <c r="V1846" s="1251" t="s">
        <v>397</v>
      </c>
      <c r="W1846" s="1251" t="s">
        <v>2005</v>
      </c>
      <c r="X1846" s="1251" t="s">
        <v>2077</v>
      </c>
      <c r="Y1846" s="1251">
        <v>750</v>
      </c>
      <c r="Z1846" s="1251">
        <v>5</v>
      </c>
      <c r="AA1846" s="1251" t="b">
        <v>0</v>
      </c>
    </row>
    <row r="1847" spans="1:27" ht="12">
      <c r="A1847" s="1251">
        <v>25</v>
      </c>
      <c r="B1847" s="1251">
        <v>770</v>
      </c>
      <c r="C1847" s="1251" t="s">
        <v>1771</v>
      </c>
      <c r="D1847" s="1251">
        <v>750515</v>
      </c>
      <c r="E1847" s="1251" t="s">
        <v>2127</v>
      </c>
      <c r="F1847" s="1251">
        <v>2020</v>
      </c>
      <c r="G1847" s="1252">
        <v>6.9299999999999997</v>
      </c>
      <c r="H1847" s="1252">
        <v>0</v>
      </c>
      <c r="I1847" s="1252">
        <v>8.7400000000000002</v>
      </c>
      <c r="J1847" s="1252">
        <v>8.6999999999999993</v>
      </c>
      <c r="K1847" s="1252">
        <v>7.8300000000000001</v>
      </c>
      <c r="L1847" s="1252">
        <v>7.8300000000000001</v>
      </c>
      <c r="M1847" s="1252">
        <v>7.6799999999999997</v>
      </c>
      <c r="N1847" s="1252">
        <v>9.5399999999999991</v>
      </c>
      <c r="O1847" s="1252">
        <v>7.3799999999999999</v>
      </c>
      <c r="P1847" s="1252">
        <v>9.7100000000000009</v>
      </c>
      <c r="Q1847" s="1252">
        <v>0</v>
      </c>
      <c r="R1847" s="1252">
        <v>0</v>
      </c>
      <c r="S1847" s="1252">
        <v>74.340000000000003</v>
      </c>
      <c r="T1847" s="1252">
        <v>0</v>
      </c>
      <c r="U1847" s="1251" t="s">
        <v>1065</v>
      </c>
      <c r="V1847" s="1251" t="s">
        <v>397</v>
      </c>
      <c r="W1847" s="1251" t="s">
        <v>2005</v>
      </c>
      <c r="X1847" s="1251" t="s">
        <v>2077</v>
      </c>
      <c r="Y1847" s="1251">
        <v>750</v>
      </c>
      <c r="Z1847" s="1251">
        <v>5</v>
      </c>
      <c r="AA1847" s="1251" t="b">
        <v>0</v>
      </c>
    </row>
    <row r="1848" spans="1:27" ht="12">
      <c r="A1848" s="1251">
        <v>25</v>
      </c>
      <c r="B1848" s="1251">
        <v>770</v>
      </c>
      <c r="C1848" s="1251" t="s">
        <v>1771</v>
      </c>
      <c r="D1848" s="1251">
        <v>750532</v>
      </c>
      <c r="E1848" s="1251" t="s">
        <v>2128</v>
      </c>
      <c r="F1848" s="1251">
        <v>2020</v>
      </c>
      <c r="G1848" s="1252">
        <v>300.39999999999998</v>
      </c>
      <c r="H1848" s="1252">
        <v>399.68000000000001</v>
      </c>
      <c r="I1848" s="1252">
        <v>371.02999999999997</v>
      </c>
      <c r="J1848" s="1252">
        <v>365.38999999999999</v>
      </c>
      <c r="K1848" s="1252">
        <v>428.44999999999999</v>
      </c>
      <c r="L1848" s="1252">
        <v>317.99000000000001</v>
      </c>
      <c r="M1848" s="1252">
        <v>321.63999999999999</v>
      </c>
      <c r="N1848" s="1252">
        <v>414.75999999999999</v>
      </c>
      <c r="O1848" s="1252">
        <v>369.07999999999998</v>
      </c>
      <c r="P1848" s="1252">
        <v>319.13999999999999</v>
      </c>
      <c r="Q1848" s="1252">
        <v>0</v>
      </c>
      <c r="R1848" s="1252">
        <v>0</v>
      </c>
      <c r="S1848" s="1252">
        <v>3607.5599999999999</v>
      </c>
      <c r="T1848" s="1252">
        <v>0</v>
      </c>
      <c r="U1848" s="1251" t="s">
        <v>1065</v>
      </c>
      <c r="V1848" s="1251" t="s">
        <v>397</v>
      </c>
      <c r="W1848" s="1251" t="s">
        <v>2003</v>
      </c>
      <c r="X1848" s="1251" t="s">
        <v>2077</v>
      </c>
      <c r="Y1848" s="1251">
        <v>750</v>
      </c>
      <c r="Z1848" s="1251">
        <v>5</v>
      </c>
      <c r="AA1848" s="1251" t="b">
        <v>0</v>
      </c>
    </row>
    <row r="1849" spans="1:27" ht="12">
      <c r="A1849" s="1251">
        <v>25</v>
      </c>
      <c r="B1849" s="1251">
        <v>770</v>
      </c>
      <c r="C1849" s="1251" t="s">
        <v>1771</v>
      </c>
      <c r="D1849" s="1251">
        <v>756800</v>
      </c>
      <c r="E1849" s="1251" t="s">
        <v>2129</v>
      </c>
      <c r="F1849" s="1251">
        <v>2020</v>
      </c>
      <c r="G1849" s="1252">
        <v>360</v>
      </c>
      <c r="H1849" s="1252">
        <v>360</v>
      </c>
      <c r="I1849" s="1252">
        <v>360</v>
      </c>
      <c r="J1849" s="1252">
        <v>360</v>
      </c>
      <c r="K1849" s="1252">
        <v>360</v>
      </c>
      <c r="L1849" s="1252">
        <v>360</v>
      </c>
      <c r="M1849" s="1252">
        <v>360</v>
      </c>
      <c r="N1849" s="1252">
        <v>360</v>
      </c>
      <c r="O1849" s="1252">
        <v>360</v>
      </c>
      <c r="P1849" s="1252">
        <v>360</v>
      </c>
      <c r="Q1849" s="1252">
        <v>360</v>
      </c>
      <c r="R1849" s="1252">
        <v>360</v>
      </c>
      <c r="S1849" s="1252">
        <v>4320</v>
      </c>
      <c r="T1849" s="1252">
        <v>0</v>
      </c>
      <c r="U1849" s="1251" t="s">
        <v>1065</v>
      </c>
      <c r="V1849" s="1251" t="s">
        <v>397</v>
      </c>
      <c r="W1849" s="1251" t="s">
        <v>2070</v>
      </c>
      <c r="X1849" s="1251" t="s">
        <v>2077</v>
      </c>
      <c r="Y1849" s="1251">
        <v>756</v>
      </c>
      <c r="Z1849" s="1251">
        <v>8</v>
      </c>
      <c r="AA1849" s="1251" t="b">
        <v>0</v>
      </c>
    </row>
    <row r="1850" spans="1:27" ht="12">
      <c r="A1850" s="1251">
        <v>25</v>
      </c>
      <c r="B1850" s="1251">
        <v>770</v>
      </c>
      <c r="C1850" s="1251" t="s">
        <v>1771</v>
      </c>
      <c r="D1850" s="1251">
        <v>757800</v>
      </c>
      <c r="E1850" s="1251" t="s">
        <v>2130</v>
      </c>
      <c r="F1850" s="1251">
        <v>2020</v>
      </c>
      <c r="G1850" s="1252">
        <v>830</v>
      </c>
      <c r="H1850" s="1252">
        <v>830</v>
      </c>
      <c r="I1850" s="1252">
        <v>830</v>
      </c>
      <c r="J1850" s="1252">
        <v>830</v>
      </c>
      <c r="K1850" s="1252">
        <v>830</v>
      </c>
      <c r="L1850" s="1252">
        <v>830</v>
      </c>
      <c r="M1850" s="1252">
        <v>830</v>
      </c>
      <c r="N1850" s="1252">
        <v>830</v>
      </c>
      <c r="O1850" s="1252">
        <v>830</v>
      </c>
      <c r="P1850" s="1252">
        <v>830</v>
      </c>
      <c r="Q1850" s="1252">
        <v>830</v>
      </c>
      <c r="R1850" s="1252">
        <v>830</v>
      </c>
      <c r="S1850" s="1252">
        <v>9960</v>
      </c>
      <c r="T1850" s="1252">
        <v>0</v>
      </c>
      <c r="U1850" s="1251" t="s">
        <v>1065</v>
      </c>
      <c r="V1850" s="1251" t="s">
        <v>397</v>
      </c>
      <c r="W1850" s="1251" t="s">
        <v>2070</v>
      </c>
      <c r="X1850" s="1251" t="s">
        <v>2077</v>
      </c>
      <c r="Y1850" s="1251">
        <v>757</v>
      </c>
      <c r="Z1850" s="1251">
        <v>8</v>
      </c>
      <c r="AA1850" s="1251" t="b">
        <v>0</v>
      </c>
    </row>
    <row r="1851" spans="1:27" ht="12">
      <c r="A1851" s="1251">
        <v>25</v>
      </c>
      <c r="B1851" s="1251">
        <v>770</v>
      </c>
      <c r="C1851" s="1251" t="s">
        <v>1771</v>
      </c>
      <c r="D1851" s="1251">
        <v>758800</v>
      </c>
      <c r="E1851" s="1251" t="s">
        <v>2131</v>
      </c>
      <c r="F1851" s="1251">
        <v>2020</v>
      </c>
      <c r="G1851" s="1252">
        <v>308</v>
      </c>
      <c r="H1851" s="1252">
        <v>308</v>
      </c>
      <c r="I1851" s="1252">
        <v>308</v>
      </c>
      <c r="J1851" s="1252">
        <v>308</v>
      </c>
      <c r="K1851" s="1252">
        <v>308</v>
      </c>
      <c r="L1851" s="1252">
        <v>308</v>
      </c>
      <c r="M1851" s="1252">
        <v>308</v>
      </c>
      <c r="N1851" s="1252">
        <v>308</v>
      </c>
      <c r="O1851" s="1252">
        <v>308</v>
      </c>
      <c r="P1851" s="1252">
        <v>308</v>
      </c>
      <c r="Q1851" s="1252">
        <v>308</v>
      </c>
      <c r="R1851" s="1252">
        <v>308</v>
      </c>
      <c r="S1851" s="1252">
        <v>3696</v>
      </c>
      <c r="T1851" s="1252">
        <v>0</v>
      </c>
      <c r="U1851" s="1251" t="s">
        <v>1065</v>
      </c>
      <c r="V1851" s="1251" t="s">
        <v>397</v>
      </c>
      <c r="W1851" s="1251" t="s">
        <v>2070</v>
      </c>
      <c r="X1851" s="1251" t="s">
        <v>2077</v>
      </c>
      <c r="Y1851" s="1251">
        <v>758</v>
      </c>
      <c r="Z1851" s="1251">
        <v>8</v>
      </c>
      <c r="AA1851" s="1251" t="b">
        <v>0</v>
      </c>
    </row>
    <row r="1852" spans="1:27" ht="12">
      <c r="A1852" s="1251">
        <v>25</v>
      </c>
      <c r="B1852" s="1251">
        <v>770</v>
      </c>
      <c r="C1852" s="1251" t="s">
        <v>1771</v>
      </c>
      <c r="D1852" s="1251">
        <v>759800</v>
      </c>
      <c r="E1852" s="1251" t="s">
        <v>2132</v>
      </c>
      <c r="F1852" s="1251">
        <v>2020</v>
      </c>
      <c r="G1852" s="1252">
        <v>276</v>
      </c>
      <c r="H1852" s="1252">
        <v>276</v>
      </c>
      <c r="I1852" s="1252">
        <v>276</v>
      </c>
      <c r="J1852" s="1252">
        <v>276</v>
      </c>
      <c r="K1852" s="1252">
        <v>276</v>
      </c>
      <c r="L1852" s="1252">
        <v>276</v>
      </c>
      <c r="M1852" s="1252">
        <v>276</v>
      </c>
      <c r="N1852" s="1252">
        <v>276</v>
      </c>
      <c r="O1852" s="1252">
        <v>276</v>
      </c>
      <c r="P1852" s="1252">
        <v>276</v>
      </c>
      <c r="Q1852" s="1252">
        <v>276</v>
      </c>
      <c r="R1852" s="1252">
        <v>276</v>
      </c>
      <c r="S1852" s="1252">
        <v>3312</v>
      </c>
      <c r="T1852" s="1252">
        <v>0</v>
      </c>
      <c r="U1852" s="1251" t="s">
        <v>1065</v>
      </c>
      <c r="V1852" s="1251" t="s">
        <v>397</v>
      </c>
      <c r="W1852" s="1251" t="s">
        <v>2070</v>
      </c>
      <c r="X1852" s="1251" t="s">
        <v>2077</v>
      </c>
      <c r="Y1852" s="1251">
        <v>759</v>
      </c>
      <c r="Z1852" s="1251">
        <v>8</v>
      </c>
      <c r="AA1852" s="1251" t="b">
        <v>0</v>
      </c>
    </row>
    <row r="1853" spans="1:27" ht="12">
      <c r="A1853" s="1251">
        <v>25</v>
      </c>
      <c r="B1853" s="1251">
        <v>770</v>
      </c>
      <c r="C1853" s="1251" t="s">
        <v>1771</v>
      </c>
      <c r="D1853" s="1251">
        <v>770700</v>
      </c>
      <c r="E1853" s="1251" t="s">
        <v>2147</v>
      </c>
      <c r="F1853" s="1251">
        <v>2020</v>
      </c>
      <c r="G1853" s="1252">
        <v>0</v>
      </c>
      <c r="H1853" s="1252">
        <v>610.80999999999995</v>
      </c>
      <c r="I1853" s="1252">
        <v>353.25999999999999</v>
      </c>
      <c r="J1853" s="1252">
        <v>529.89999999999998</v>
      </c>
      <c r="K1853" s="1252">
        <v>26.609999999999999</v>
      </c>
      <c r="L1853" s="1252">
        <v>-29.559999999999999</v>
      </c>
      <c r="M1853" s="1252">
        <v>390.06999999999999</v>
      </c>
      <c r="N1853" s="1252">
        <v>3.8999999999999999</v>
      </c>
      <c r="O1853" s="1252">
        <v>577.14999999999998</v>
      </c>
      <c r="P1853" s="1252">
        <v>120.75</v>
      </c>
      <c r="Q1853" s="1252">
        <v>141.22</v>
      </c>
      <c r="R1853" s="1252">
        <v>259.93000000000001</v>
      </c>
      <c r="S1853" s="1252">
        <v>2984.0399999999995</v>
      </c>
      <c r="T1853" s="1252">
        <v>0</v>
      </c>
      <c r="U1853" s="1251" t="s">
        <v>1065</v>
      </c>
      <c r="V1853" s="1251" t="s">
        <v>397</v>
      </c>
      <c r="W1853" s="1251" t="s">
        <v>2009</v>
      </c>
      <c r="X1853" s="1251" t="s">
        <v>2077</v>
      </c>
      <c r="Y1853" s="1251">
        <v>770</v>
      </c>
      <c r="Z1853" s="1251">
        <v>7</v>
      </c>
      <c r="AA1853" s="1251" t="b">
        <v>0</v>
      </c>
    </row>
    <row r="1854" spans="1:27" ht="12">
      <c r="A1854" s="1251">
        <v>25</v>
      </c>
      <c r="B1854" s="1251">
        <v>770</v>
      </c>
      <c r="C1854" s="1251" t="s">
        <v>1771</v>
      </c>
      <c r="D1854" s="1251">
        <v>770710</v>
      </c>
      <c r="E1854" s="1251" t="s">
        <v>2148</v>
      </c>
      <c r="F1854" s="1251">
        <v>2020</v>
      </c>
      <c r="G1854" s="1252">
        <v>0</v>
      </c>
      <c r="H1854" s="1252">
        <v>0</v>
      </c>
      <c r="I1854" s="1252">
        <v>-39.079999999999998</v>
      </c>
      <c r="J1854" s="1252">
        <v>0</v>
      </c>
      <c r="K1854" s="1252">
        <v>-548.50999999999999</v>
      </c>
      <c r="L1854" s="1252">
        <v>-73.680000000000007</v>
      </c>
      <c r="M1854" s="1252">
        <v>0</v>
      </c>
      <c r="N1854" s="1252">
        <v>-259.85000000000002</v>
      </c>
      <c r="O1854" s="1252">
        <v>0</v>
      </c>
      <c r="P1854" s="1252">
        <v>-102.33</v>
      </c>
      <c r="Q1854" s="1252">
        <v>0</v>
      </c>
      <c r="R1854" s="1252">
        <v>0</v>
      </c>
      <c r="S1854" s="1252">
        <v>-1023.45</v>
      </c>
      <c r="T1854" s="1252">
        <v>0</v>
      </c>
      <c r="U1854" s="1251" t="s">
        <v>1065</v>
      </c>
      <c r="V1854" s="1251" t="s">
        <v>397</v>
      </c>
      <c r="W1854" s="1251" t="s">
        <v>2009</v>
      </c>
      <c r="X1854" s="1251" t="s">
        <v>2077</v>
      </c>
      <c r="Y1854" s="1251">
        <v>770</v>
      </c>
      <c r="Z1854" s="1251">
        <v>7</v>
      </c>
      <c r="AA1854" s="1251" t="b">
        <v>0</v>
      </c>
    </row>
    <row r="1855" spans="1:27" ht="12">
      <c r="A1855" s="1251">
        <v>25</v>
      </c>
      <c r="B1855" s="1251">
        <v>770</v>
      </c>
      <c r="C1855" s="1251" t="s">
        <v>1771</v>
      </c>
      <c r="D1855" s="1251">
        <v>775200</v>
      </c>
      <c r="E1855" s="1251" t="s">
        <v>2173</v>
      </c>
      <c r="F1855" s="1251">
        <v>2020</v>
      </c>
      <c r="G1855" s="1252">
        <v>505.39999999999998</v>
      </c>
      <c r="H1855" s="1252">
        <v>0</v>
      </c>
      <c r="I1855" s="1252">
        <v>0</v>
      </c>
      <c r="J1855" s="1252">
        <v>0</v>
      </c>
      <c r="K1855" s="1252">
        <v>0</v>
      </c>
      <c r="L1855" s="1252">
        <v>0</v>
      </c>
      <c r="M1855" s="1252">
        <v>0</v>
      </c>
      <c r="N1855" s="1252">
        <v>534.01999999999998</v>
      </c>
      <c r="O1855" s="1252">
        <v>0</v>
      </c>
      <c r="P1855" s="1252">
        <v>0</v>
      </c>
      <c r="Q1855" s="1252">
        <v>0</v>
      </c>
      <c r="R1855" s="1252">
        <v>0</v>
      </c>
      <c r="S1855" s="1252">
        <v>1039.4200000000001</v>
      </c>
      <c r="T1855" s="1252">
        <v>0</v>
      </c>
      <c r="U1855" s="1251" t="s">
        <v>1065</v>
      </c>
      <c r="V1855" s="1251" t="s">
        <v>397</v>
      </c>
      <c r="W1855" s="1251" t="s">
        <v>2015</v>
      </c>
      <c r="X1855" s="1251" t="s">
        <v>2077</v>
      </c>
      <c r="Y1855" s="1251">
        <v>775</v>
      </c>
      <c r="Z1855" s="1251">
        <v>2</v>
      </c>
      <c r="AA1855" s="1251" t="b">
        <v>0</v>
      </c>
    </row>
    <row r="1856" spans="1:27" ht="12">
      <c r="A1856" s="1251">
        <v>25</v>
      </c>
      <c r="B1856" s="1251">
        <v>770</v>
      </c>
      <c r="C1856" s="1251" t="s">
        <v>1771</v>
      </c>
      <c r="D1856" s="1251">
        <v>775808</v>
      </c>
      <c r="E1856" s="1251" t="s">
        <v>2162</v>
      </c>
      <c r="F1856" s="1251">
        <v>2020</v>
      </c>
      <c r="G1856" s="1252">
        <v>543.20000000000005</v>
      </c>
      <c r="H1856" s="1252">
        <v>542.40999999999997</v>
      </c>
      <c r="I1856" s="1252">
        <v>541.79999999999995</v>
      </c>
      <c r="J1856" s="1252">
        <v>538.01999999999998</v>
      </c>
      <c r="K1856" s="1252">
        <v>557.25999999999999</v>
      </c>
      <c r="L1856" s="1252">
        <v>538.91999999999996</v>
      </c>
      <c r="M1856" s="1252">
        <v>564.24000000000001</v>
      </c>
      <c r="N1856" s="1252">
        <v>560.77999999999997</v>
      </c>
      <c r="O1856" s="1252">
        <v>556.94000000000005</v>
      </c>
      <c r="P1856" s="1252">
        <v>540.27999999999997</v>
      </c>
      <c r="Q1856" s="1252">
        <v>521.61000000000001</v>
      </c>
      <c r="R1856" s="1252">
        <v>520.83000000000004</v>
      </c>
      <c r="S1856" s="1252">
        <v>6526.2899999999991</v>
      </c>
      <c r="T1856" s="1252">
        <v>0</v>
      </c>
      <c r="U1856" s="1251" t="s">
        <v>1065</v>
      </c>
      <c r="V1856" s="1251" t="s">
        <v>397</v>
      </c>
      <c r="W1856" s="1251" t="s">
        <v>2017</v>
      </c>
      <c r="X1856" s="1251" t="s">
        <v>2077</v>
      </c>
      <c r="Y1856" s="1251">
        <v>775</v>
      </c>
      <c r="Z1856" s="1251">
        <v>8</v>
      </c>
      <c r="AA1856" s="1251" t="b">
        <v>0</v>
      </c>
    </row>
    <row r="1857" spans="1:27" ht="12">
      <c r="A1857" s="1251">
        <v>25</v>
      </c>
      <c r="B1857" s="1251">
        <v>770</v>
      </c>
      <c r="C1857" s="1251" t="s">
        <v>1771</v>
      </c>
      <c r="D1857" s="1251">
        <v>775819</v>
      </c>
      <c r="E1857" s="1251" t="s">
        <v>2249</v>
      </c>
      <c r="F1857" s="1251">
        <v>2020</v>
      </c>
      <c r="G1857" s="1252">
        <v>0</v>
      </c>
      <c r="H1857" s="1252">
        <v>0</v>
      </c>
      <c r="I1857" s="1252">
        <v>0</v>
      </c>
      <c r="J1857" s="1252">
        <v>0</v>
      </c>
      <c r="K1857" s="1252">
        <v>0</v>
      </c>
      <c r="L1857" s="1252">
        <v>0</v>
      </c>
      <c r="M1857" s="1252">
        <v>0</v>
      </c>
      <c r="N1857" s="1252">
        <v>0</v>
      </c>
      <c r="O1857" s="1252">
        <v>0</v>
      </c>
      <c r="P1857" s="1252">
        <v>0</v>
      </c>
      <c r="Q1857" s="1252">
        <v>0</v>
      </c>
      <c r="R1857" s="1252">
        <v>363.56</v>
      </c>
      <c r="S1857" s="1252">
        <v>363.56</v>
      </c>
      <c r="T1857" s="1252">
        <v>0</v>
      </c>
      <c r="U1857" s="1251" t="s">
        <v>1065</v>
      </c>
      <c r="V1857" s="1251" t="s">
        <v>397</v>
      </c>
      <c r="W1857" s="1251" t="s">
        <v>2022</v>
      </c>
      <c r="X1857" s="1251" t="s">
        <v>2077</v>
      </c>
      <c r="Y1857" s="1251">
        <v>775</v>
      </c>
      <c r="Z1857" s="1251">
        <v>8</v>
      </c>
      <c r="AA1857" s="1251" t="b">
        <v>0</v>
      </c>
    </row>
    <row r="1858" spans="1:27" ht="12">
      <c r="A1858" s="1251">
        <v>25</v>
      </c>
      <c r="B1858" s="1251">
        <v>770</v>
      </c>
      <c r="C1858" s="1251" t="s">
        <v>1771</v>
      </c>
      <c r="D1858" s="1251">
        <v>776200</v>
      </c>
      <c r="E1858" s="1251" t="s">
        <v>2134</v>
      </c>
      <c r="F1858" s="1251">
        <v>2020</v>
      </c>
      <c r="G1858" s="1252">
        <v>0.01</v>
      </c>
      <c r="H1858" s="1252">
        <v>0</v>
      </c>
      <c r="I1858" s="1252">
        <v>1818.01</v>
      </c>
      <c r="J1858" s="1252">
        <v>-1818.01</v>
      </c>
      <c r="K1858" s="1252">
        <v>0</v>
      </c>
      <c r="L1858" s="1252">
        <v>0</v>
      </c>
      <c r="M1858" s="1252">
        <v>0</v>
      </c>
      <c r="N1858" s="1252">
        <v>0.01</v>
      </c>
      <c r="O1858" s="1252">
        <v>0</v>
      </c>
      <c r="P1858" s="1252">
        <v>0</v>
      </c>
      <c r="Q1858" s="1252">
        <v>0.01</v>
      </c>
      <c r="R1858" s="1252">
        <v>0</v>
      </c>
      <c r="S1858" s="1252">
        <v>0.029999999999990909</v>
      </c>
      <c r="T1858" s="1252">
        <v>0</v>
      </c>
      <c r="U1858" s="1251" t="s">
        <v>1065</v>
      </c>
      <c r="V1858" s="1251" t="s">
        <v>397</v>
      </c>
      <c r="W1858" s="1251" t="s">
        <v>2015</v>
      </c>
      <c r="X1858" s="1251" t="s">
        <v>2077</v>
      </c>
      <c r="Y1858" s="1251">
        <v>776</v>
      </c>
      <c r="Z1858" s="1251">
        <v>2</v>
      </c>
      <c r="AA1858" s="1251" t="b">
        <v>0</v>
      </c>
    </row>
    <row r="1859" spans="1:27" ht="12">
      <c r="A1859" s="1251">
        <v>25</v>
      </c>
      <c r="B1859" s="1251">
        <v>770</v>
      </c>
      <c r="C1859" s="1251" t="s">
        <v>1771</v>
      </c>
      <c r="D1859" s="1251">
        <v>776210</v>
      </c>
      <c r="E1859" s="1251" t="s">
        <v>2135</v>
      </c>
      <c r="F1859" s="1251">
        <v>2020</v>
      </c>
      <c r="G1859" s="1252">
        <v>-275.47000000000003</v>
      </c>
      <c r="H1859" s="1252">
        <v>-352.37</v>
      </c>
      <c r="I1859" s="1252">
        <v>-649.44000000000005</v>
      </c>
      <c r="J1859" s="1252">
        <v>87.549999999999997</v>
      </c>
      <c r="K1859" s="1252">
        <v>-143.94999999999999</v>
      </c>
      <c r="L1859" s="1252">
        <v>-308.57999999999998</v>
      </c>
      <c r="M1859" s="1252">
        <v>-173.33000000000001</v>
      </c>
      <c r="N1859" s="1252">
        <v>-211.63999999999999</v>
      </c>
      <c r="O1859" s="1252">
        <v>-75.510000000000005</v>
      </c>
      <c r="P1859" s="1252">
        <v>-2900.27</v>
      </c>
      <c r="Q1859" s="1252">
        <v>-130.99000000000001</v>
      </c>
      <c r="R1859" s="1252">
        <v>-158.36000000000001</v>
      </c>
      <c r="S1859" s="1252">
        <v>-5292.3599999999997</v>
      </c>
      <c r="T1859" s="1252">
        <v>0</v>
      </c>
      <c r="U1859" s="1251" t="s">
        <v>1065</v>
      </c>
      <c r="V1859" s="1251" t="s">
        <v>397</v>
      </c>
      <c r="W1859" s="1251" t="s">
        <v>1931</v>
      </c>
      <c r="X1859" s="1251" t="s">
        <v>2077</v>
      </c>
      <c r="Y1859" s="1251">
        <v>776</v>
      </c>
      <c r="Z1859" s="1251">
        <v>2</v>
      </c>
      <c r="AA1859" s="1251" t="b">
        <v>0</v>
      </c>
    </row>
    <row r="1860" spans="1:27" ht="12">
      <c r="A1860" s="1251">
        <v>25</v>
      </c>
      <c r="B1860" s="1251">
        <v>770</v>
      </c>
      <c r="C1860" s="1251" t="s">
        <v>1771</v>
      </c>
      <c r="D1860" s="1251">
        <v>776220</v>
      </c>
      <c r="E1860" s="1251" t="s">
        <v>2136</v>
      </c>
      <c r="F1860" s="1251">
        <v>2020</v>
      </c>
      <c r="G1860" s="1252">
        <v>-301.75</v>
      </c>
      <c r="H1860" s="1252">
        <v>-385.99000000000001</v>
      </c>
      <c r="I1860" s="1252">
        <v>-711.40999999999997</v>
      </c>
      <c r="J1860" s="1252">
        <v>95.900000000000006</v>
      </c>
      <c r="K1860" s="1252">
        <v>-157.68000000000001</v>
      </c>
      <c r="L1860" s="1252">
        <v>-338.02999999999997</v>
      </c>
      <c r="M1860" s="1252">
        <v>-189.87</v>
      </c>
      <c r="N1860" s="1252">
        <v>-231.84</v>
      </c>
      <c r="O1860" s="1252">
        <v>-82.709999999999994</v>
      </c>
      <c r="P1860" s="1252">
        <v>-3177</v>
      </c>
      <c r="Q1860" s="1252">
        <v>-143.49000000000001</v>
      </c>
      <c r="R1860" s="1252">
        <v>-173.47999999999999</v>
      </c>
      <c r="S1860" s="1252">
        <v>-5797.3499999999995</v>
      </c>
      <c r="T1860" s="1252">
        <v>0</v>
      </c>
      <c r="U1860" s="1251" t="s">
        <v>1065</v>
      </c>
      <c r="V1860" s="1251" t="s">
        <v>397</v>
      </c>
      <c r="W1860" s="1251" t="s">
        <v>1948</v>
      </c>
      <c r="X1860" s="1251" t="s">
        <v>2077</v>
      </c>
      <c r="Y1860" s="1251">
        <v>776</v>
      </c>
      <c r="Z1860" s="1251">
        <v>2</v>
      </c>
      <c r="AA1860" s="1251" t="b">
        <v>0</v>
      </c>
    </row>
    <row r="1861" spans="1:27" ht="12">
      <c r="A1861" s="1251">
        <v>25</v>
      </c>
      <c r="B1861" s="1251">
        <v>770</v>
      </c>
      <c r="C1861" s="1251" t="s">
        <v>1771</v>
      </c>
      <c r="D1861" s="1251">
        <v>776230</v>
      </c>
      <c r="E1861" s="1251" t="s">
        <v>2137</v>
      </c>
      <c r="F1861" s="1251">
        <v>2020</v>
      </c>
      <c r="G1861" s="1252">
        <v>-117.15000000000001</v>
      </c>
      <c r="H1861" s="1252">
        <v>-149.84999999999999</v>
      </c>
      <c r="I1861" s="1252">
        <v>-276.19</v>
      </c>
      <c r="J1861" s="1252">
        <v>37.229999999999997</v>
      </c>
      <c r="K1861" s="1252">
        <v>-61.219999999999999</v>
      </c>
      <c r="L1861" s="1252">
        <v>-131.22999999999999</v>
      </c>
      <c r="M1861" s="1252">
        <v>-73.709999999999994</v>
      </c>
      <c r="N1861" s="1252">
        <v>-90.010000000000005</v>
      </c>
      <c r="O1861" s="1252">
        <v>-32.109999999999999</v>
      </c>
      <c r="P1861" s="1252">
        <v>-1233.4200000000001</v>
      </c>
      <c r="Q1861" s="1252">
        <v>-55.710000000000001</v>
      </c>
      <c r="R1861" s="1252">
        <v>-67.349999999999994</v>
      </c>
      <c r="S1861" s="1252">
        <v>-2250.7200000000003</v>
      </c>
      <c r="T1861" s="1252">
        <v>0</v>
      </c>
      <c r="U1861" s="1251" t="s">
        <v>1065</v>
      </c>
      <c r="V1861" s="1251" t="s">
        <v>402</v>
      </c>
      <c r="W1861" s="1251" t="s">
        <v>402</v>
      </c>
      <c r="X1861" s="1251" t="s">
        <v>2077</v>
      </c>
      <c r="Y1861" s="1251">
        <v>776</v>
      </c>
      <c r="Z1861" s="1251">
        <v>2</v>
      </c>
      <c r="AA1861" s="1251" t="b">
        <v>0</v>
      </c>
    </row>
    <row r="1862" spans="1:27" ht="12">
      <c r="A1862" s="1251">
        <v>25</v>
      </c>
      <c r="B1862" s="1251">
        <v>770</v>
      </c>
      <c r="C1862" s="1251" t="s">
        <v>1771</v>
      </c>
      <c r="D1862" s="1251">
        <v>776240</v>
      </c>
      <c r="E1862" s="1251" t="s">
        <v>2138</v>
      </c>
      <c r="F1862" s="1251">
        <v>2020</v>
      </c>
      <c r="G1862" s="1252">
        <v>-726.88999999999999</v>
      </c>
      <c r="H1862" s="1252">
        <v>-929.79999999999995</v>
      </c>
      <c r="I1862" s="1252">
        <v>-1713.7</v>
      </c>
      <c r="J1862" s="1252">
        <v>231.00999999999999</v>
      </c>
      <c r="K1862" s="1252">
        <v>-379.83999999999997</v>
      </c>
      <c r="L1862" s="1252">
        <v>-814.26999999999998</v>
      </c>
      <c r="M1862" s="1252">
        <v>-457.37</v>
      </c>
      <c r="N1862" s="1252">
        <v>-558.47000000000003</v>
      </c>
      <c r="O1862" s="1252">
        <v>-199.25</v>
      </c>
      <c r="P1862" s="1252">
        <v>-7653.0699999999997</v>
      </c>
      <c r="Q1862" s="1252">
        <v>-345.64999999999998</v>
      </c>
      <c r="R1862" s="1252">
        <v>-417.88</v>
      </c>
      <c r="S1862" s="1252">
        <v>-13965.179999999998</v>
      </c>
      <c r="T1862" s="1252">
        <v>0</v>
      </c>
      <c r="U1862" s="1251" t="s">
        <v>1065</v>
      </c>
      <c r="V1862" s="1251" t="s">
        <v>397</v>
      </c>
      <c r="W1862" s="1251" t="s">
        <v>2015</v>
      </c>
      <c r="X1862" s="1251" t="s">
        <v>2077</v>
      </c>
      <c r="Y1862" s="1251">
        <v>776</v>
      </c>
      <c r="Z1862" s="1251">
        <v>2</v>
      </c>
      <c r="AA1862" s="1251" t="b">
        <v>0</v>
      </c>
    </row>
    <row r="1863" spans="1:27" ht="12">
      <c r="A1863" s="1251">
        <v>25</v>
      </c>
      <c r="B1863" s="1251">
        <v>780</v>
      </c>
      <c r="C1863" s="1251" t="s">
        <v>1774</v>
      </c>
      <c r="D1863" s="1251">
        <v>403200</v>
      </c>
      <c r="E1863" s="1251" t="s">
        <v>2090</v>
      </c>
      <c r="F1863" s="1251">
        <v>2020</v>
      </c>
      <c r="G1863" s="1252">
        <v>966.15999999999997</v>
      </c>
      <c r="H1863" s="1252">
        <v>966.15999999999997</v>
      </c>
      <c r="I1863" s="1252">
        <v>966.23000000000002</v>
      </c>
      <c r="J1863" s="1252">
        <v>966.15999999999997</v>
      </c>
      <c r="K1863" s="1252">
        <v>966.15999999999997</v>
      </c>
      <c r="L1863" s="1252">
        <v>966.15999999999997</v>
      </c>
      <c r="M1863" s="1252">
        <v>983.82000000000005</v>
      </c>
      <c r="N1863" s="1252">
        <v>983.82000000000005</v>
      </c>
      <c r="O1863" s="1252">
        <v>983.75</v>
      </c>
      <c r="P1863" s="1252">
        <v>983.82000000000005</v>
      </c>
      <c r="Q1863" s="1252">
        <v>983.82000000000005</v>
      </c>
      <c r="R1863" s="1252">
        <v>-282.44</v>
      </c>
      <c r="S1863" s="1252">
        <v>10433.619999999997</v>
      </c>
      <c r="T1863" s="1252">
        <v>0</v>
      </c>
      <c r="U1863" s="1251" t="s">
        <v>1065</v>
      </c>
      <c r="V1863" s="1251" t="s">
        <v>88</v>
      </c>
      <c r="W1863" s="1251" t="s">
        <v>88</v>
      </c>
      <c r="X1863" s="1251" t="s">
        <v>2042</v>
      </c>
      <c r="Y1863" s="1251">
        <v>403</v>
      </c>
      <c r="Z1863" s="1251">
        <v>2</v>
      </c>
      <c r="AA1863" s="1251" t="b">
        <v>0</v>
      </c>
    </row>
    <row r="1864" spans="1:27" ht="12">
      <c r="A1864" s="1251">
        <v>25</v>
      </c>
      <c r="B1864" s="1251">
        <v>780</v>
      </c>
      <c r="C1864" s="1251" t="s">
        <v>1774</v>
      </c>
      <c r="D1864" s="1251">
        <v>406000</v>
      </c>
      <c r="E1864" s="1251" t="s">
        <v>1912</v>
      </c>
      <c r="F1864" s="1251">
        <v>2020</v>
      </c>
      <c r="G1864" s="1252">
        <v>0</v>
      </c>
      <c r="H1864" s="1252">
        <v>0</v>
      </c>
      <c r="I1864" s="1252">
        <v>0</v>
      </c>
      <c r="J1864" s="1252">
        <v>0</v>
      </c>
      <c r="K1864" s="1252">
        <v>0</v>
      </c>
      <c r="L1864" s="1252">
        <v>0</v>
      </c>
      <c r="M1864" s="1252">
        <v>0</v>
      </c>
      <c r="N1864" s="1252">
        <v>0</v>
      </c>
      <c r="O1864" s="1252">
        <v>0</v>
      </c>
      <c r="P1864" s="1252">
        <v>0</v>
      </c>
      <c r="Q1864" s="1252">
        <v>0</v>
      </c>
      <c r="R1864" s="1252">
        <v>1856.4000000000001</v>
      </c>
      <c r="S1864" s="1252">
        <v>1856.4000000000001</v>
      </c>
      <c r="T1864" s="1252">
        <v>0</v>
      </c>
      <c r="U1864" s="1251" t="s">
        <v>1065</v>
      </c>
      <c r="V1864" s="1251" t="s">
        <v>400</v>
      </c>
      <c r="W1864" s="1251" t="s">
        <v>400</v>
      </c>
      <c r="X1864" s="1251" t="s">
        <v>2042</v>
      </c>
      <c r="Y1864" s="1251">
        <v>406</v>
      </c>
      <c r="Z1864" s="1251">
        <v>0</v>
      </c>
      <c r="AA1864" s="1251" t="b">
        <v>0</v>
      </c>
    </row>
    <row r="1865" spans="1:27" ht="12">
      <c r="A1865" s="1251">
        <v>25</v>
      </c>
      <c r="B1865" s="1251">
        <v>780</v>
      </c>
      <c r="C1865" s="1251" t="s">
        <v>1774</v>
      </c>
      <c r="D1865" s="1251">
        <v>408101</v>
      </c>
      <c r="E1865" s="1251" t="s">
        <v>932</v>
      </c>
      <c r="F1865" s="1251">
        <v>2020</v>
      </c>
      <c r="G1865" s="1252">
        <v>370.25999999999999</v>
      </c>
      <c r="H1865" s="1252">
        <v>362.66000000000003</v>
      </c>
      <c r="I1865" s="1252">
        <v>366.45999999999998</v>
      </c>
      <c r="J1865" s="1252">
        <v>366.45999999999998</v>
      </c>
      <c r="K1865" s="1252">
        <v>366.45999999999998</v>
      </c>
      <c r="L1865" s="1252">
        <v>366.45999999999998</v>
      </c>
      <c r="M1865" s="1252">
        <v>2473.2800000000002</v>
      </c>
      <c r="N1865" s="1252">
        <v>364.89999999999998</v>
      </c>
      <c r="O1865" s="1252">
        <v>364.89999999999998</v>
      </c>
      <c r="P1865" s="1252">
        <v>364.89999999999998</v>
      </c>
      <c r="Q1865" s="1252">
        <v>364.89999999999998</v>
      </c>
      <c r="R1865" s="1252">
        <v>364.89999999999998</v>
      </c>
      <c r="S1865" s="1252">
        <v>6496.5399999999991</v>
      </c>
      <c r="T1865" s="1252">
        <v>0</v>
      </c>
      <c r="U1865" s="1251" t="s">
        <v>1065</v>
      </c>
      <c r="V1865" s="1251" t="s">
        <v>402</v>
      </c>
      <c r="W1865" s="1251" t="s">
        <v>402</v>
      </c>
      <c r="X1865" s="1251" t="s">
        <v>2042</v>
      </c>
      <c r="Y1865" s="1251">
        <v>408</v>
      </c>
      <c r="Z1865" s="1251">
        <v>1</v>
      </c>
      <c r="AA1865" s="1251" t="b">
        <v>0</v>
      </c>
    </row>
    <row r="1866" spans="1:27" ht="12">
      <c r="A1866" s="1251">
        <v>25</v>
      </c>
      <c r="B1866" s="1251">
        <v>780</v>
      </c>
      <c r="C1866" s="1251" t="s">
        <v>1774</v>
      </c>
      <c r="D1866" s="1251">
        <v>408102</v>
      </c>
      <c r="E1866" s="1251" t="s">
        <v>934</v>
      </c>
      <c r="F1866" s="1251">
        <v>2020</v>
      </c>
      <c r="G1866" s="1252">
        <v>3.77</v>
      </c>
      <c r="H1866" s="1252">
        <v>3.2000000000000002</v>
      </c>
      <c r="I1866" s="1252">
        <v>3.2000000000000002</v>
      </c>
      <c r="J1866" s="1252">
        <v>3.2000000000000002</v>
      </c>
      <c r="K1866" s="1252">
        <v>3.2000000000000002</v>
      </c>
      <c r="L1866" s="1252">
        <v>3.2000000000000002</v>
      </c>
      <c r="M1866" s="1252">
        <v>3.2000000000000002</v>
      </c>
      <c r="N1866" s="1252">
        <v>3.2000000000000002</v>
      </c>
      <c r="O1866" s="1252">
        <v>3.2000000000000002</v>
      </c>
      <c r="P1866" s="1252">
        <v>3.2000000000000002</v>
      </c>
      <c r="Q1866" s="1252">
        <v>3.2000000000000002</v>
      </c>
      <c r="R1866" s="1252">
        <v>3.2000000000000002</v>
      </c>
      <c r="S1866" s="1252">
        <v>38.970000000000006</v>
      </c>
      <c r="T1866" s="1252">
        <v>0</v>
      </c>
      <c r="U1866" s="1251" t="s">
        <v>1065</v>
      </c>
      <c r="V1866" s="1251" t="s">
        <v>402</v>
      </c>
      <c r="W1866" s="1251" t="s">
        <v>402</v>
      </c>
      <c r="X1866" s="1251" t="s">
        <v>2042</v>
      </c>
      <c r="Y1866" s="1251">
        <v>408</v>
      </c>
      <c r="Z1866" s="1251">
        <v>1</v>
      </c>
      <c r="AA1866" s="1251" t="b">
        <v>0</v>
      </c>
    </row>
    <row r="1867" spans="1:27" ht="12">
      <c r="A1867" s="1251">
        <v>25</v>
      </c>
      <c r="B1867" s="1251">
        <v>780</v>
      </c>
      <c r="C1867" s="1251" t="s">
        <v>1774</v>
      </c>
      <c r="D1867" s="1251">
        <v>408121</v>
      </c>
      <c r="E1867" s="1251" t="s">
        <v>1914</v>
      </c>
      <c r="F1867" s="1251">
        <v>2020</v>
      </c>
      <c r="G1867" s="1252">
        <v>121.78</v>
      </c>
      <c r="H1867" s="1252">
        <v>235</v>
      </c>
      <c r="I1867" s="1252">
        <v>212.16999999999999</v>
      </c>
      <c r="J1867" s="1252">
        <v>157.59999999999999</v>
      </c>
      <c r="K1867" s="1252">
        <v>266.49000000000001</v>
      </c>
      <c r="L1867" s="1252">
        <v>194.49000000000001</v>
      </c>
      <c r="M1867" s="1252">
        <v>189.16</v>
      </c>
      <c r="N1867" s="1252">
        <v>173.31999999999999</v>
      </c>
      <c r="O1867" s="1252">
        <v>176.19</v>
      </c>
      <c r="P1867" s="1252">
        <v>0</v>
      </c>
      <c r="Q1867" s="1252">
        <v>0</v>
      </c>
      <c r="R1867" s="1252">
        <v>0</v>
      </c>
      <c r="S1867" s="1252">
        <v>1726.2</v>
      </c>
      <c r="T1867" s="1252">
        <v>0</v>
      </c>
      <c r="U1867" s="1251" t="s">
        <v>1065</v>
      </c>
      <c r="V1867" s="1251" t="s">
        <v>402</v>
      </c>
      <c r="W1867" s="1251" t="s">
        <v>402</v>
      </c>
      <c r="X1867" s="1251" t="s">
        <v>2042</v>
      </c>
      <c r="Y1867" s="1251">
        <v>408</v>
      </c>
      <c r="Z1867" s="1251">
        <v>1</v>
      </c>
      <c r="AA1867" s="1251" t="b">
        <v>0</v>
      </c>
    </row>
    <row r="1868" spans="1:27" ht="12">
      <c r="A1868" s="1251">
        <v>25</v>
      </c>
      <c r="B1868" s="1251">
        <v>780</v>
      </c>
      <c r="C1868" s="1251" t="s">
        <v>1774</v>
      </c>
      <c r="D1868" s="1251">
        <v>408122</v>
      </c>
      <c r="E1868" s="1251" t="s">
        <v>2091</v>
      </c>
      <c r="F1868" s="1251">
        <v>2020</v>
      </c>
      <c r="G1868" s="1252">
        <v>4.8700000000000001</v>
      </c>
      <c r="H1868" s="1252">
        <v>1.1799999999999999</v>
      </c>
      <c r="I1868" s="1252">
        <v>0.20999999999999999</v>
      </c>
      <c r="J1868" s="1252">
        <v>0</v>
      </c>
      <c r="K1868" s="1252">
        <v>0</v>
      </c>
      <c r="L1868" s="1252">
        <v>0</v>
      </c>
      <c r="M1868" s="1252">
        <v>0</v>
      </c>
      <c r="N1868" s="1252">
        <v>0</v>
      </c>
      <c r="O1868" s="1252">
        <v>0</v>
      </c>
      <c r="P1868" s="1252">
        <v>0</v>
      </c>
      <c r="Q1868" s="1252">
        <v>0</v>
      </c>
      <c r="R1868" s="1252">
        <v>0</v>
      </c>
      <c r="S1868" s="1252">
        <v>6.2599999999999998</v>
      </c>
      <c r="T1868" s="1252">
        <v>0</v>
      </c>
      <c r="U1868" s="1251" t="s">
        <v>1065</v>
      </c>
      <c r="V1868" s="1251" t="s">
        <v>402</v>
      </c>
      <c r="W1868" s="1251" t="s">
        <v>402</v>
      </c>
      <c r="X1868" s="1251" t="s">
        <v>2042</v>
      </c>
      <c r="Y1868" s="1251">
        <v>408</v>
      </c>
      <c r="Z1868" s="1251">
        <v>1</v>
      </c>
      <c r="AA1868" s="1251" t="b">
        <v>0</v>
      </c>
    </row>
    <row r="1869" spans="1:27" ht="12">
      <c r="A1869" s="1251">
        <v>25</v>
      </c>
      <c r="B1869" s="1251">
        <v>780</v>
      </c>
      <c r="C1869" s="1251" t="s">
        <v>1774</v>
      </c>
      <c r="D1869" s="1251">
        <v>408123</v>
      </c>
      <c r="E1869" s="1251" t="s">
        <v>2092</v>
      </c>
      <c r="F1869" s="1251">
        <v>2020</v>
      </c>
      <c r="G1869" s="1252">
        <v>13.51</v>
      </c>
      <c r="H1869" s="1252">
        <v>26.219999999999999</v>
      </c>
      <c r="I1869" s="1252">
        <v>22.309999999999999</v>
      </c>
      <c r="J1869" s="1252">
        <v>14.140000000000001</v>
      </c>
      <c r="K1869" s="1252">
        <v>19.579999999999998</v>
      </c>
      <c r="L1869" s="1252">
        <v>5.4800000000000004</v>
      </c>
      <c r="M1869" s="1252">
        <v>-4</v>
      </c>
      <c r="N1869" s="1252">
        <v>2.0499999999999998</v>
      </c>
      <c r="O1869" s="1252">
        <v>1.6000000000000001</v>
      </c>
      <c r="P1869" s="1252">
        <v>0</v>
      </c>
      <c r="Q1869" s="1252">
        <v>0</v>
      </c>
      <c r="R1869" s="1252">
        <v>0</v>
      </c>
      <c r="S1869" s="1252">
        <v>100.88999999999999</v>
      </c>
      <c r="T1869" s="1252">
        <v>0</v>
      </c>
      <c r="U1869" s="1251" t="s">
        <v>1065</v>
      </c>
      <c r="V1869" s="1251" t="s">
        <v>402</v>
      </c>
      <c r="W1869" s="1251" t="s">
        <v>402</v>
      </c>
      <c r="X1869" s="1251" t="s">
        <v>2042</v>
      </c>
      <c r="Y1869" s="1251">
        <v>408</v>
      </c>
      <c r="Z1869" s="1251">
        <v>1</v>
      </c>
      <c r="AA1869" s="1251" t="b">
        <v>0</v>
      </c>
    </row>
    <row r="1870" spans="1:27" ht="12">
      <c r="A1870" s="1251">
        <v>25</v>
      </c>
      <c r="B1870" s="1251">
        <v>780</v>
      </c>
      <c r="C1870" s="1251" t="s">
        <v>1774</v>
      </c>
      <c r="D1870" s="1251">
        <v>408132</v>
      </c>
      <c r="E1870" s="1251" t="s">
        <v>1002</v>
      </c>
      <c r="F1870" s="1251">
        <v>2020</v>
      </c>
      <c r="G1870" s="1252">
        <v>0</v>
      </c>
      <c r="H1870" s="1252">
        <v>0</v>
      </c>
      <c r="I1870" s="1252">
        <v>0</v>
      </c>
      <c r="J1870" s="1252">
        <v>0</v>
      </c>
      <c r="K1870" s="1252">
        <v>0</v>
      </c>
      <c r="L1870" s="1252">
        <v>852.20000000000005</v>
      </c>
      <c r="M1870" s="1252">
        <v>0</v>
      </c>
      <c r="N1870" s="1252">
        <v>0</v>
      </c>
      <c r="O1870" s="1252">
        <v>0</v>
      </c>
      <c r="P1870" s="1252">
        <v>0</v>
      </c>
      <c r="Q1870" s="1252">
        <v>0</v>
      </c>
      <c r="R1870" s="1252">
        <v>0</v>
      </c>
      <c r="S1870" s="1252">
        <v>852.20000000000005</v>
      </c>
      <c r="T1870" s="1252">
        <v>0</v>
      </c>
      <c r="U1870" s="1251" t="s">
        <v>1065</v>
      </c>
      <c r="V1870" s="1251" t="s">
        <v>402</v>
      </c>
      <c r="W1870" s="1251" t="s">
        <v>402</v>
      </c>
      <c r="X1870" s="1251" t="s">
        <v>2042</v>
      </c>
      <c r="Y1870" s="1251">
        <v>408</v>
      </c>
      <c r="Z1870" s="1251">
        <v>1</v>
      </c>
      <c r="AA1870" s="1251" t="b">
        <v>0</v>
      </c>
    </row>
    <row r="1871" spans="1:27" ht="12">
      <c r="A1871" s="1251">
        <v>25</v>
      </c>
      <c r="B1871" s="1251">
        <v>780</v>
      </c>
      <c r="C1871" s="1251" t="s">
        <v>1774</v>
      </c>
      <c r="D1871" s="1251">
        <v>408203</v>
      </c>
      <c r="E1871" s="1251" t="s">
        <v>2093</v>
      </c>
      <c r="F1871" s="1251">
        <v>2020</v>
      </c>
      <c r="G1871" s="1252">
        <v>61</v>
      </c>
      <c r="H1871" s="1252">
        <v>103</v>
      </c>
      <c r="I1871" s="1252">
        <v>91</v>
      </c>
      <c r="J1871" s="1252">
        <v>85</v>
      </c>
      <c r="K1871" s="1252">
        <v>74</v>
      </c>
      <c r="L1871" s="1252">
        <v>83</v>
      </c>
      <c r="M1871" s="1252">
        <v>75</v>
      </c>
      <c r="N1871" s="1252">
        <v>93</v>
      </c>
      <c r="O1871" s="1252">
        <v>87</v>
      </c>
      <c r="P1871" s="1252">
        <v>95</v>
      </c>
      <c r="Q1871" s="1252">
        <v>79</v>
      </c>
      <c r="R1871" s="1252">
        <v>77</v>
      </c>
      <c r="S1871" s="1252">
        <v>1003</v>
      </c>
      <c r="T1871" s="1252">
        <v>0</v>
      </c>
      <c r="U1871" s="1251" t="s">
        <v>1065</v>
      </c>
      <c r="V1871" s="1251" t="s">
        <v>402</v>
      </c>
      <c r="W1871" s="1251" t="s">
        <v>402</v>
      </c>
      <c r="X1871" s="1251" t="s">
        <v>2042</v>
      </c>
      <c r="Y1871" s="1251">
        <v>408</v>
      </c>
      <c r="Z1871" s="1251">
        <v>2</v>
      </c>
      <c r="AA1871" s="1251" t="b">
        <v>0</v>
      </c>
    </row>
    <row r="1872" spans="1:27" ht="12">
      <c r="A1872" s="1251">
        <v>25</v>
      </c>
      <c r="B1872" s="1251">
        <v>780</v>
      </c>
      <c r="C1872" s="1251" t="s">
        <v>1774</v>
      </c>
      <c r="D1872" s="1251">
        <v>408205</v>
      </c>
      <c r="E1872" s="1251" t="s">
        <v>2094</v>
      </c>
      <c r="F1872" s="1251">
        <v>2020</v>
      </c>
      <c r="G1872" s="1252">
        <v>164</v>
      </c>
      <c r="H1872" s="1252">
        <v>279</v>
      </c>
      <c r="I1872" s="1252">
        <v>246</v>
      </c>
      <c r="J1872" s="1252">
        <v>229</v>
      </c>
      <c r="K1872" s="1252">
        <v>199</v>
      </c>
      <c r="L1872" s="1252">
        <v>225</v>
      </c>
      <c r="M1872" s="1252">
        <v>200</v>
      </c>
      <c r="N1872" s="1252">
        <v>249</v>
      </c>
      <c r="O1872" s="1252">
        <v>233</v>
      </c>
      <c r="P1872" s="1252">
        <v>255</v>
      </c>
      <c r="Q1872" s="1252">
        <v>212</v>
      </c>
      <c r="R1872" s="1252">
        <v>231</v>
      </c>
      <c r="S1872" s="1252">
        <v>2722</v>
      </c>
      <c r="T1872" s="1252">
        <v>0</v>
      </c>
      <c r="U1872" s="1251" t="s">
        <v>1065</v>
      </c>
      <c r="V1872" s="1251" t="s">
        <v>402</v>
      </c>
      <c r="W1872" s="1251" t="s">
        <v>402</v>
      </c>
      <c r="X1872" s="1251" t="s">
        <v>2042</v>
      </c>
      <c r="Y1872" s="1251">
        <v>408</v>
      </c>
      <c r="Z1872" s="1251">
        <v>2</v>
      </c>
      <c r="AA1872" s="1251" t="b">
        <v>0</v>
      </c>
    </row>
    <row r="1873" spans="1:27" ht="12">
      <c r="A1873" s="1251">
        <v>25</v>
      </c>
      <c r="B1873" s="1251">
        <v>780</v>
      </c>
      <c r="C1873" s="1251" t="s">
        <v>1774</v>
      </c>
      <c r="D1873" s="1251">
        <v>408206</v>
      </c>
      <c r="E1873" s="1251" t="s">
        <v>1321</v>
      </c>
      <c r="F1873" s="1251">
        <v>2020</v>
      </c>
      <c r="G1873" s="1252">
        <v>321</v>
      </c>
      <c r="H1873" s="1252">
        <v>562</v>
      </c>
      <c r="I1873" s="1252">
        <v>491</v>
      </c>
      <c r="J1873" s="1252">
        <v>458</v>
      </c>
      <c r="K1873" s="1252">
        <v>397</v>
      </c>
      <c r="L1873" s="1252">
        <v>449</v>
      </c>
      <c r="M1873" s="1252">
        <v>398</v>
      </c>
      <c r="N1873" s="1252">
        <v>498</v>
      </c>
      <c r="O1873" s="1252">
        <v>465</v>
      </c>
      <c r="P1873" s="1252">
        <v>508</v>
      </c>
      <c r="Q1873" s="1252">
        <v>424</v>
      </c>
      <c r="R1873" s="1252">
        <v>338</v>
      </c>
      <c r="S1873" s="1252">
        <v>5309</v>
      </c>
      <c r="T1873" s="1252">
        <v>0</v>
      </c>
      <c r="U1873" s="1251" t="s">
        <v>1065</v>
      </c>
      <c r="V1873" s="1251" t="s">
        <v>402</v>
      </c>
      <c r="W1873" s="1251" t="s">
        <v>402</v>
      </c>
      <c r="X1873" s="1251" t="s">
        <v>2042</v>
      </c>
      <c r="Y1873" s="1251">
        <v>408</v>
      </c>
      <c r="Z1873" s="1251">
        <v>2</v>
      </c>
      <c r="AA1873" s="1251" t="b">
        <v>0</v>
      </c>
    </row>
    <row r="1874" spans="1:27" ht="12">
      <c r="A1874" s="1251">
        <v>25</v>
      </c>
      <c r="B1874" s="1251">
        <v>780</v>
      </c>
      <c r="C1874" s="1251" t="s">
        <v>1774</v>
      </c>
      <c r="D1874" s="1251">
        <v>521100</v>
      </c>
      <c r="E1874" s="1251" t="s">
        <v>2095</v>
      </c>
      <c r="F1874" s="1251">
        <v>2020</v>
      </c>
      <c r="G1874" s="1252">
        <v>-6064.96</v>
      </c>
      <c r="H1874" s="1252">
        <v>-6687.8199999999997</v>
      </c>
      <c r="I1874" s="1252">
        <v>-6535.3500000000004</v>
      </c>
      <c r="J1874" s="1252">
        <v>-5902.9300000000003</v>
      </c>
      <c r="K1874" s="1252">
        <v>-6324.1999999999998</v>
      </c>
      <c r="L1874" s="1252">
        <v>-6790.5</v>
      </c>
      <c r="M1874" s="1252">
        <v>-6381.1499999999996</v>
      </c>
      <c r="N1874" s="1252">
        <v>-7167.4300000000003</v>
      </c>
      <c r="O1874" s="1252">
        <v>-6445.6499999999996</v>
      </c>
      <c r="P1874" s="1252">
        <v>-6008.3199999999997</v>
      </c>
      <c r="Q1874" s="1252">
        <v>-6836.21</v>
      </c>
      <c r="R1874" s="1252">
        <v>-6903.0600000000004</v>
      </c>
      <c r="S1874" s="1252">
        <v>-78047.580000000002</v>
      </c>
      <c r="T1874" s="1252">
        <v>0</v>
      </c>
      <c r="U1874" s="1251" t="s">
        <v>1065</v>
      </c>
      <c r="V1874" s="1251" t="s">
        <v>1286</v>
      </c>
      <c r="W1874" s="1251" t="s">
        <v>2096</v>
      </c>
      <c r="X1874" s="1251" t="s">
        <v>2042</v>
      </c>
      <c r="Y1874" s="1251">
        <v>521</v>
      </c>
      <c r="Z1874" s="1251">
        <v>1</v>
      </c>
      <c r="AA1874" s="1251" t="b">
        <v>0</v>
      </c>
    </row>
    <row r="1875" spans="1:27" ht="12">
      <c r="A1875" s="1251">
        <v>25</v>
      </c>
      <c r="B1875" s="1251">
        <v>780</v>
      </c>
      <c r="C1875" s="1251" t="s">
        <v>1774</v>
      </c>
      <c r="D1875" s="1251">
        <v>701119</v>
      </c>
      <c r="E1875" s="1251" t="s">
        <v>2142</v>
      </c>
      <c r="F1875" s="1251">
        <v>2020</v>
      </c>
      <c r="G1875" s="1252">
        <v>245.21000000000001</v>
      </c>
      <c r="H1875" s="1252">
        <v>245.21000000000001</v>
      </c>
      <c r="I1875" s="1252">
        <v>125.72</v>
      </c>
      <c r="J1875" s="1252">
        <v>245.21000000000001</v>
      </c>
      <c r="K1875" s="1252">
        <v>432.98000000000002</v>
      </c>
      <c r="L1875" s="1252">
        <v>270.93000000000001</v>
      </c>
      <c r="M1875" s="1252">
        <v>253.97</v>
      </c>
      <c r="N1875" s="1252">
        <v>253.97</v>
      </c>
      <c r="O1875" s="1252">
        <v>253.97</v>
      </c>
      <c r="P1875" s="1252">
        <v>130.52000000000001</v>
      </c>
      <c r="Q1875" s="1252">
        <v>526.58000000000004</v>
      </c>
      <c r="R1875" s="1252">
        <v>130.52000000000001</v>
      </c>
      <c r="S1875" s="1252">
        <v>3114.7899999999995</v>
      </c>
      <c r="T1875" s="1252">
        <v>0</v>
      </c>
      <c r="U1875" s="1251" t="s">
        <v>1065</v>
      </c>
      <c r="V1875" s="1251" t="s">
        <v>397</v>
      </c>
      <c r="W1875" s="1251" t="s">
        <v>1933</v>
      </c>
      <c r="X1875" s="1251" t="s">
        <v>2042</v>
      </c>
      <c r="Y1875" s="1251">
        <v>701</v>
      </c>
      <c r="Z1875" s="1251">
        <v>1</v>
      </c>
      <c r="AA1875" s="1251" t="b">
        <v>0</v>
      </c>
    </row>
    <row r="1876" spans="1:27" ht="12">
      <c r="A1876" s="1251">
        <v>25</v>
      </c>
      <c r="B1876" s="1251">
        <v>780</v>
      </c>
      <c r="C1876" s="1251" t="s">
        <v>1774</v>
      </c>
      <c r="D1876" s="1251">
        <v>701319</v>
      </c>
      <c r="E1876" s="1251" t="s">
        <v>2169</v>
      </c>
      <c r="F1876" s="1251">
        <v>2020</v>
      </c>
      <c r="G1876" s="1252">
        <v>0</v>
      </c>
      <c r="H1876" s="1252">
        <v>0</v>
      </c>
      <c r="I1876" s="1252">
        <v>0</v>
      </c>
      <c r="J1876" s="1252">
        <v>0</v>
      </c>
      <c r="K1876" s="1252">
        <v>0</v>
      </c>
      <c r="L1876" s="1252">
        <v>0</v>
      </c>
      <c r="M1876" s="1252">
        <v>193.99000000000001</v>
      </c>
      <c r="N1876" s="1252">
        <v>0</v>
      </c>
      <c r="O1876" s="1252">
        <v>0</v>
      </c>
      <c r="P1876" s="1252">
        <v>0</v>
      </c>
      <c r="Q1876" s="1252">
        <v>0</v>
      </c>
      <c r="R1876" s="1252">
        <v>0</v>
      </c>
      <c r="S1876" s="1252">
        <v>193.99000000000001</v>
      </c>
      <c r="T1876" s="1252">
        <v>0</v>
      </c>
      <c r="U1876" s="1251" t="s">
        <v>1065</v>
      </c>
      <c r="V1876" s="1251" t="s">
        <v>397</v>
      </c>
      <c r="W1876" s="1251" t="s">
        <v>1933</v>
      </c>
      <c r="X1876" s="1251" t="s">
        <v>2042</v>
      </c>
      <c r="Y1876" s="1251">
        <v>701</v>
      </c>
      <c r="Z1876" s="1251">
        <v>3</v>
      </c>
      <c r="AA1876" s="1251" t="b">
        <v>0</v>
      </c>
    </row>
    <row r="1877" spans="1:27" ht="12">
      <c r="A1877" s="1251">
        <v>25</v>
      </c>
      <c r="B1877" s="1251">
        <v>780</v>
      </c>
      <c r="C1877" s="1251" t="s">
        <v>1774</v>
      </c>
      <c r="D1877" s="1251">
        <v>701510</v>
      </c>
      <c r="E1877" s="1251" t="s">
        <v>2154</v>
      </c>
      <c r="F1877" s="1251">
        <v>2020</v>
      </c>
      <c r="G1877" s="1252">
        <v>799.20000000000005</v>
      </c>
      <c r="H1877" s="1252">
        <v>1589.1199999999999</v>
      </c>
      <c r="I1877" s="1252">
        <v>1364.96</v>
      </c>
      <c r="J1877" s="1252">
        <v>1256.22</v>
      </c>
      <c r="K1877" s="1252">
        <v>1672.45</v>
      </c>
      <c r="L1877" s="1252">
        <v>1491.5999999999999</v>
      </c>
      <c r="M1877" s="1252">
        <v>1428.54</v>
      </c>
      <c r="N1877" s="1252">
        <v>1267.8599999999999</v>
      </c>
      <c r="O1877" s="1252">
        <v>1354.1199999999999</v>
      </c>
      <c r="P1877" s="1252">
        <v>2122.8400000000001</v>
      </c>
      <c r="Q1877" s="1252">
        <v>1445.03</v>
      </c>
      <c r="R1877" s="1252">
        <v>706.04999999999995</v>
      </c>
      <c r="S1877" s="1252">
        <v>16497.990000000002</v>
      </c>
      <c r="T1877" s="1252">
        <v>0</v>
      </c>
      <c r="U1877" s="1251" t="s">
        <v>1065</v>
      </c>
      <c r="V1877" s="1251" t="s">
        <v>397</v>
      </c>
      <c r="W1877" s="1251" t="s">
        <v>1931</v>
      </c>
      <c r="X1877" s="1251" t="s">
        <v>2042</v>
      </c>
      <c r="Y1877" s="1251">
        <v>701</v>
      </c>
      <c r="Z1877" s="1251">
        <v>5</v>
      </c>
      <c r="AA1877" s="1251" t="b">
        <v>0</v>
      </c>
    </row>
    <row r="1878" spans="1:27" ht="12">
      <c r="A1878" s="1251">
        <v>25</v>
      </c>
      <c r="B1878" s="1251">
        <v>780</v>
      </c>
      <c r="C1878" s="1251" t="s">
        <v>1774</v>
      </c>
      <c r="D1878" s="1251">
        <v>701519</v>
      </c>
      <c r="E1878" s="1251" t="s">
        <v>2155</v>
      </c>
      <c r="F1878" s="1251">
        <v>2020</v>
      </c>
      <c r="G1878" s="1252">
        <v>310.25999999999999</v>
      </c>
      <c r="H1878" s="1252">
        <v>251.61000000000001</v>
      </c>
      <c r="I1878" s="1252">
        <v>390.56999999999999</v>
      </c>
      <c r="J1878" s="1252">
        <v>276.63</v>
      </c>
      <c r="K1878" s="1252">
        <v>434.37</v>
      </c>
      <c r="L1878" s="1252">
        <v>458.06</v>
      </c>
      <c r="M1878" s="1252">
        <v>135.03</v>
      </c>
      <c r="N1878" s="1252">
        <v>305.81</v>
      </c>
      <c r="O1878" s="1252">
        <v>348.31</v>
      </c>
      <c r="P1878" s="1252">
        <v>664.09000000000003</v>
      </c>
      <c r="Q1878" s="1252">
        <v>426.94</v>
      </c>
      <c r="R1878" s="1252">
        <v>587.67999999999995</v>
      </c>
      <c r="S1878" s="1252">
        <v>4589.3600000000006</v>
      </c>
      <c r="T1878" s="1252">
        <v>0</v>
      </c>
      <c r="U1878" s="1251" t="s">
        <v>1065</v>
      </c>
      <c r="V1878" s="1251" t="s">
        <v>397</v>
      </c>
      <c r="W1878" s="1251" t="s">
        <v>1933</v>
      </c>
      <c r="X1878" s="1251" t="s">
        <v>2042</v>
      </c>
      <c r="Y1878" s="1251">
        <v>701</v>
      </c>
      <c r="Z1878" s="1251">
        <v>5</v>
      </c>
      <c r="AA1878" s="1251" t="b">
        <v>0</v>
      </c>
    </row>
    <row r="1879" spans="1:27" ht="12">
      <c r="A1879" s="1251">
        <v>25</v>
      </c>
      <c r="B1879" s="1251">
        <v>780</v>
      </c>
      <c r="C1879" s="1251" t="s">
        <v>1774</v>
      </c>
      <c r="D1879" s="1251">
        <v>701610</v>
      </c>
      <c r="E1879" s="1251" t="s">
        <v>2164</v>
      </c>
      <c r="F1879" s="1251">
        <v>2020</v>
      </c>
      <c r="G1879" s="1252">
        <v>0</v>
      </c>
      <c r="H1879" s="1252">
        <v>0</v>
      </c>
      <c r="I1879" s="1252">
        <v>0</v>
      </c>
      <c r="J1879" s="1252">
        <v>0</v>
      </c>
      <c r="K1879" s="1252">
        <v>366.87</v>
      </c>
      <c r="L1879" s="1252">
        <v>0</v>
      </c>
      <c r="M1879" s="1252">
        <v>127.65000000000001</v>
      </c>
      <c r="N1879" s="1252">
        <v>72.939999999999998</v>
      </c>
      <c r="O1879" s="1252">
        <v>0</v>
      </c>
      <c r="P1879" s="1252">
        <v>273.52999999999997</v>
      </c>
      <c r="Q1879" s="1252">
        <v>127.65000000000001</v>
      </c>
      <c r="R1879" s="1252">
        <v>72.939999999999998</v>
      </c>
      <c r="S1879" s="1252">
        <v>1041.5799999999999</v>
      </c>
      <c r="T1879" s="1252">
        <v>0</v>
      </c>
      <c r="U1879" s="1251" t="s">
        <v>1065</v>
      </c>
      <c r="V1879" s="1251" t="s">
        <v>397</v>
      </c>
      <c r="W1879" s="1251" t="s">
        <v>1931</v>
      </c>
      <c r="X1879" s="1251" t="s">
        <v>2042</v>
      </c>
      <c r="Y1879" s="1251">
        <v>701</v>
      </c>
      <c r="Z1879" s="1251">
        <v>6</v>
      </c>
      <c r="AA1879" s="1251" t="b">
        <v>0</v>
      </c>
    </row>
    <row r="1880" spans="1:27" ht="12">
      <c r="A1880" s="1251">
        <v>25</v>
      </c>
      <c r="B1880" s="1251">
        <v>780</v>
      </c>
      <c r="C1880" s="1251" t="s">
        <v>1774</v>
      </c>
      <c r="D1880" s="1251">
        <v>701810</v>
      </c>
      <c r="E1880" s="1251" t="s">
        <v>2098</v>
      </c>
      <c r="F1880" s="1251">
        <v>2020</v>
      </c>
      <c r="G1880" s="1252">
        <v>86</v>
      </c>
      <c r="H1880" s="1252">
        <v>106</v>
      </c>
      <c r="I1880" s="1252">
        <v>106</v>
      </c>
      <c r="J1880" s="1252">
        <v>112</v>
      </c>
      <c r="K1880" s="1252">
        <v>109</v>
      </c>
      <c r="L1880" s="1252">
        <v>109</v>
      </c>
      <c r="M1880" s="1252">
        <v>116</v>
      </c>
      <c r="N1880" s="1252">
        <v>116.17</v>
      </c>
      <c r="O1880" s="1252">
        <v>105</v>
      </c>
      <c r="P1880" s="1252">
        <v>0</v>
      </c>
      <c r="Q1880" s="1252">
        <v>0</v>
      </c>
      <c r="R1880" s="1252">
        <v>0</v>
      </c>
      <c r="S1880" s="1252">
        <v>965.16999999999996</v>
      </c>
      <c r="T1880" s="1252">
        <v>0</v>
      </c>
      <c r="U1880" s="1251" t="s">
        <v>1065</v>
      </c>
      <c r="V1880" s="1251" t="s">
        <v>397</v>
      </c>
      <c r="W1880" s="1251" t="s">
        <v>1931</v>
      </c>
      <c r="X1880" s="1251" t="s">
        <v>2042</v>
      </c>
      <c r="Y1880" s="1251">
        <v>701</v>
      </c>
      <c r="Z1880" s="1251">
        <v>8</v>
      </c>
      <c r="AA1880" s="1251" t="b">
        <v>0</v>
      </c>
    </row>
    <row r="1881" spans="1:27" ht="12">
      <c r="A1881" s="1251">
        <v>25</v>
      </c>
      <c r="B1881" s="1251">
        <v>780</v>
      </c>
      <c r="C1881" s="1251" t="s">
        <v>1774</v>
      </c>
      <c r="D1881" s="1251">
        <v>704810</v>
      </c>
      <c r="E1881" s="1251" t="s">
        <v>2099</v>
      </c>
      <c r="F1881" s="1251">
        <v>2020</v>
      </c>
      <c r="G1881" s="1252">
        <v>313.54000000000002</v>
      </c>
      <c r="H1881" s="1252">
        <v>585.84000000000003</v>
      </c>
      <c r="I1881" s="1252">
        <v>438.45999999999998</v>
      </c>
      <c r="J1881" s="1252">
        <v>387.10000000000002</v>
      </c>
      <c r="K1881" s="1252">
        <v>596.13999999999999</v>
      </c>
      <c r="L1881" s="1252">
        <v>441.31999999999999</v>
      </c>
      <c r="M1881" s="1252">
        <v>396.88</v>
      </c>
      <c r="N1881" s="1252">
        <v>395.07999999999998</v>
      </c>
      <c r="O1881" s="1252">
        <v>373.44999999999999</v>
      </c>
      <c r="P1881" s="1252">
        <v>0</v>
      </c>
      <c r="Q1881" s="1252">
        <v>0</v>
      </c>
      <c r="R1881" s="1252">
        <v>0</v>
      </c>
      <c r="S1881" s="1252">
        <v>3927.8099999999999</v>
      </c>
      <c r="T1881" s="1252">
        <v>0</v>
      </c>
      <c r="U1881" s="1251" t="s">
        <v>1065</v>
      </c>
      <c r="V1881" s="1251" t="s">
        <v>397</v>
      </c>
      <c r="W1881" s="1251" t="s">
        <v>1948</v>
      </c>
      <c r="X1881" s="1251" t="s">
        <v>2042</v>
      </c>
      <c r="Y1881" s="1251">
        <v>704</v>
      </c>
      <c r="Z1881" s="1251">
        <v>8</v>
      </c>
      <c r="AA1881" s="1251" t="b">
        <v>0</v>
      </c>
    </row>
    <row r="1882" spans="1:27" ht="12">
      <c r="A1882" s="1251">
        <v>25</v>
      </c>
      <c r="B1882" s="1251">
        <v>780</v>
      </c>
      <c r="C1882" s="1251" t="s">
        <v>1774</v>
      </c>
      <c r="D1882" s="1251">
        <v>704813</v>
      </c>
      <c r="E1882" s="1251" t="s">
        <v>2100</v>
      </c>
      <c r="F1882" s="1251">
        <v>2020</v>
      </c>
      <c r="G1882" s="1252">
        <v>19.079999999999998</v>
      </c>
      <c r="H1882" s="1252">
        <v>37.469999999999999</v>
      </c>
      <c r="I1882" s="1252">
        <v>27.469999999999999</v>
      </c>
      <c r="J1882" s="1252">
        <v>23.789999999999999</v>
      </c>
      <c r="K1882" s="1252">
        <v>37.509999999999998</v>
      </c>
      <c r="L1882" s="1252">
        <v>28</v>
      </c>
      <c r="M1882" s="1252">
        <v>25.350000000000001</v>
      </c>
      <c r="N1882" s="1252">
        <v>24.449999999999999</v>
      </c>
      <c r="O1882" s="1252">
        <v>26.109999999999999</v>
      </c>
      <c r="P1882" s="1252">
        <v>0</v>
      </c>
      <c r="Q1882" s="1252">
        <v>0</v>
      </c>
      <c r="R1882" s="1252">
        <v>0</v>
      </c>
      <c r="S1882" s="1252">
        <v>249.22999999999996</v>
      </c>
      <c r="T1882" s="1252">
        <v>0</v>
      </c>
      <c r="U1882" s="1251" t="s">
        <v>1065</v>
      </c>
      <c r="V1882" s="1251" t="s">
        <v>397</v>
      </c>
      <c r="W1882" s="1251" t="s">
        <v>1948</v>
      </c>
      <c r="X1882" s="1251" t="s">
        <v>2042</v>
      </c>
      <c r="Y1882" s="1251">
        <v>704</v>
      </c>
      <c r="Z1882" s="1251">
        <v>8</v>
      </c>
      <c r="AA1882" s="1251" t="b">
        <v>0</v>
      </c>
    </row>
    <row r="1883" spans="1:27" ht="12">
      <c r="A1883" s="1251">
        <v>25</v>
      </c>
      <c r="B1883" s="1251">
        <v>780</v>
      </c>
      <c r="C1883" s="1251" t="s">
        <v>1774</v>
      </c>
      <c r="D1883" s="1251">
        <v>704837</v>
      </c>
      <c r="E1883" s="1251" t="s">
        <v>2101</v>
      </c>
      <c r="F1883" s="1251">
        <v>2020</v>
      </c>
      <c r="G1883" s="1252">
        <v>96.629999999999995</v>
      </c>
      <c r="H1883" s="1252">
        <v>182.99000000000001</v>
      </c>
      <c r="I1883" s="1252">
        <v>16.850000000000001</v>
      </c>
      <c r="J1883" s="1252">
        <v>124.23999999999999</v>
      </c>
      <c r="K1883" s="1252">
        <v>247.34999999999999</v>
      </c>
      <c r="L1883" s="1252">
        <v>150.80000000000001</v>
      </c>
      <c r="M1883" s="1252">
        <v>138.37</v>
      </c>
      <c r="N1883" s="1252">
        <v>139.52000000000001</v>
      </c>
      <c r="O1883" s="1252">
        <v>131.16999999999999</v>
      </c>
      <c r="P1883" s="1252">
        <v>0</v>
      </c>
      <c r="Q1883" s="1252">
        <v>0</v>
      </c>
      <c r="R1883" s="1252">
        <v>0</v>
      </c>
      <c r="S1883" s="1252">
        <v>1227.9200000000003</v>
      </c>
      <c r="T1883" s="1252">
        <v>0</v>
      </c>
      <c r="U1883" s="1251" t="s">
        <v>1065</v>
      </c>
      <c r="V1883" s="1251" t="s">
        <v>397</v>
      </c>
      <c r="W1883" s="1251" t="s">
        <v>1948</v>
      </c>
      <c r="X1883" s="1251" t="s">
        <v>2042</v>
      </c>
      <c r="Y1883" s="1251">
        <v>704</v>
      </c>
      <c r="Z1883" s="1251">
        <v>8</v>
      </c>
      <c r="AA1883" s="1251" t="b">
        <v>0</v>
      </c>
    </row>
    <row r="1884" spans="1:27" ht="12">
      <c r="A1884" s="1251">
        <v>25</v>
      </c>
      <c r="B1884" s="1251">
        <v>780</v>
      </c>
      <c r="C1884" s="1251" t="s">
        <v>1774</v>
      </c>
      <c r="D1884" s="1251">
        <v>704838</v>
      </c>
      <c r="E1884" s="1251" t="s">
        <v>2102</v>
      </c>
      <c r="F1884" s="1251">
        <v>2020</v>
      </c>
      <c r="G1884" s="1252">
        <v>32</v>
      </c>
      <c r="H1884" s="1252">
        <v>32</v>
      </c>
      <c r="I1884" s="1252">
        <v>32</v>
      </c>
      <c r="J1884" s="1252">
        <v>32</v>
      </c>
      <c r="K1884" s="1252">
        <v>32</v>
      </c>
      <c r="L1884" s="1252">
        <v>32</v>
      </c>
      <c r="M1884" s="1252">
        <v>32</v>
      </c>
      <c r="N1884" s="1252">
        <v>32</v>
      </c>
      <c r="O1884" s="1252">
        <v>32</v>
      </c>
      <c r="P1884" s="1252">
        <v>32</v>
      </c>
      <c r="Q1884" s="1252">
        <v>32</v>
      </c>
      <c r="R1884" s="1252">
        <v>-4</v>
      </c>
      <c r="S1884" s="1252">
        <v>348</v>
      </c>
      <c r="T1884" s="1252">
        <v>0</v>
      </c>
      <c r="U1884" s="1251" t="s">
        <v>1065</v>
      </c>
      <c r="V1884" s="1251" t="s">
        <v>397</v>
      </c>
      <c r="W1884" s="1251" t="s">
        <v>1948</v>
      </c>
      <c r="X1884" s="1251" t="s">
        <v>2042</v>
      </c>
      <c r="Y1884" s="1251">
        <v>704</v>
      </c>
      <c r="Z1884" s="1251">
        <v>8</v>
      </c>
      <c r="AA1884" s="1251" t="b">
        <v>0</v>
      </c>
    </row>
    <row r="1885" spans="1:27" ht="12">
      <c r="A1885" s="1251">
        <v>25</v>
      </c>
      <c r="B1885" s="1251">
        <v>780</v>
      </c>
      <c r="C1885" s="1251" t="s">
        <v>1774</v>
      </c>
      <c r="D1885" s="1251">
        <v>704840</v>
      </c>
      <c r="E1885" s="1251" t="s">
        <v>2103</v>
      </c>
      <c r="F1885" s="1251">
        <v>2020</v>
      </c>
      <c r="G1885" s="1252">
        <v>5.9699999999999998</v>
      </c>
      <c r="H1885" s="1252">
        <v>11.15</v>
      </c>
      <c r="I1885" s="1252">
        <v>8.3000000000000007</v>
      </c>
      <c r="J1885" s="1252">
        <v>7.9400000000000004</v>
      </c>
      <c r="K1885" s="1252">
        <v>12.460000000000001</v>
      </c>
      <c r="L1885" s="1252">
        <v>9.2300000000000004</v>
      </c>
      <c r="M1885" s="1252">
        <v>8.9700000000000006</v>
      </c>
      <c r="N1885" s="1252">
        <v>8.9100000000000001</v>
      </c>
      <c r="O1885" s="1252">
        <v>8.8300000000000001</v>
      </c>
      <c r="P1885" s="1252">
        <v>0</v>
      </c>
      <c r="Q1885" s="1252">
        <v>0</v>
      </c>
      <c r="R1885" s="1252">
        <v>0</v>
      </c>
      <c r="S1885" s="1252">
        <v>81.759999999999991</v>
      </c>
      <c r="T1885" s="1252">
        <v>0</v>
      </c>
      <c r="U1885" s="1251" t="s">
        <v>1065</v>
      </c>
      <c r="V1885" s="1251" t="s">
        <v>397</v>
      </c>
      <c r="W1885" s="1251" t="s">
        <v>1948</v>
      </c>
      <c r="X1885" s="1251" t="s">
        <v>2042</v>
      </c>
      <c r="Y1885" s="1251">
        <v>704</v>
      </c>
      <c r="Z1885" s="1251">
        <v>8</v>
      </c>
      <c r="AA1885" s="1251" t="b">
        <v>0</v>
      </c>
    </row>
    <row r="1886" spans="1:27" ht="12">
      <c r="A1886" s="1251">
        <v>25</v>
      </c>
      <c r="B1886" s="1251">
        <v>780</v>
      </c>
      <c r="C1886" s="1251" t="s">
        <v>1774</v>
      </c>
      <c r="D1886" s="1251">
        <v>704842</v>
      </c>
      <c r="E1886" s="1251" t="s">
        <v>2104</v>
      </c>
      <c r="F1886" s="1251">
        <v>2020</v>
      </c>
      <c r="G1886" s="1252">
        <v>7.6600000000000001</v>
      </c>
      <c r="H1886" s="1252">
        <v>16.859999999999999</v>
      </c>
      <c r="I1886" s="1252">
        <v>12.65</v>
      </c>
      <c r="J1886" s="1252">
        <v>11.08</v>
      </c>
      <c r="K1886" s="1252">
        <v>17.449999999999999</v>
      </c>
      <c r="L1886" s="1252">
        <v>12.93</v>
      </c>
      <c r="M1886" s="1252">
        <v>12.050000000000001</v>
      </c>
      <c r="N1886" s="1252">
        <v>11.550000000000001</v>
      </c>
      <c r="O1886" s="1252">
        <v>11.699999999999999</v>
      </c>
      <c r="P1886" s="1252">
        <v>0</v>
      </c>
      <c r="Q1886" s="1252">
        <v>0</v>
      </c>
      <c r="R1886" s="1252">
        <v>0</v>
      </c>
      <c r="S1886" s="1252">
        <v>113.92999999999999</v>
      </c>
      <c r="T1886" s="1252">
        <v>0</v>
      </c>
      <c r="U1886" s="1251" t="s">
        <v>1065</v>
      </c>
      <c r="V1886" s="1251" t="s">
        <v>397</v>
      </c>
      <c r="W1886" s="1251" t="s">
        <v>1948</v>
      </c>
      <c r="X1886" s="1251" t="s">
        <v>2042</v>
      </c>
      <c r="Y1886" s="1251">
        <v>704</v>
      </c>
      <c r="Z1886" s="1251">
        <v>8</v>
      </c>
      <c r="AA1886" s="1251" t="b">
        <v>0</v>
      </c>
    </row>
    <row r="1887" spans="1:27" ht="12">
      <c r="A1887" s="1251">
        <v>25</v>
      </c>
      <c r="B1887" s="1251">
        <v>780</v>
      </c>
      <c r="C1887" s="1251" t="s">
        <v>1774</v>
      </c>
      <c r="D1887" s="1251">
        <v>711500</v>
      </c>
      <c r="E1887" s="1251" t="s">
        <v>2165</v>
      </c>
      <c r="F1887" s="1251">
        <v>2020</v>
      </c>
      <c r="G1887" s="1252">
        <v>960</v>
      </c>
      <c r="H1887" s="1252">
        <v>660</v>
      </c>
      <c r="I1887" s="1252">
        <v>960</v>
      </c>
      <c r="J1887" s="1252">
        <v>660</v>
      </c>
      <c r="K1887" s="1252">
        <v>1795</v>
      </c>
      <c r="L1887" s="1252">
        <v>-300</v>
      </c>
      <c r="M1887" s="1252">
        <v>0</v>
      </c>
      <c r="N1887" s="1252">
        <v>450</v>
      </c>
      <c r="O1887" s="1252">
        <v>450</v>
      </c>
      <c r="P1887" s="1252">
        <v>0</v>
      </c>
      <c r="Q1887" s="1252">
        <v>0</v>
      </c>
      <c r="R1887" s="1252">
        <v>0</v>
      </c>
      <c r="S1887" s="1252">
        <v>5635</v>
      </c>
      <c r="T1887" s="1252">
        <v>0</v>
      </c>
      <c r="U1887" s="1251" t="s">
        <v>1065</v>
      </c>
      <c r="V1887" s="1251" t="s">
        <v>397</v>
      </c>
      <c r="W1887" s="1251" t="s">
        <v>2106</v>
      </c>
      <c r="X1887" s="1251" t="s">
        <v>2042</v>
      </c>
      <c r="Y1887" s="1251">
        <v>711</v>
      </c>
      <c r="Z1887" s="1251">
        <v>5</v>
      </c>
      <c r="AA1887" s="1251" t="b">
        <v>0</v>
      </c>
    </row>
    <row r="1888" spans="1:27" ht="12">
      <c r="A1888" s="1251">
        <v>25</v>
      </c>
      <c r="B1888" s="1251">
        <v>780</v>
      </c>
      <c r="C1888" s="1251" t="s">
        <v>1774</v>
      </c>
      <c r="D1888" s="1251">
        <v>715100</v>
      </c>
      <c r="E1888" s="1251" t="s">
        <v>2107</v>
      </c>
      <c r="F1888" s="1251">
        <v>2020</v>
      </c>
      <c r="G1888" s="1252">
        <v>881</v>
      </c>
      <c r="H1888" s="1252">
        <v>821.52999999999997</v>
      </c>
      <c r="I1888" s="1252">
        <v>880.04999999999995</v>
      </c>
      <c r="J1888" s="1252">
        <v>840.19000000000005</v>
      </c>
      <c r="K1888" s="1252">
        <v>871.15999999999997</v>
      </c>
      <c r="L1888" s="1252">
        <v>956.05999999999995</v>
      </c>
      <c r="M1888" s="1252">
        <v>972.28999999999996</v>
      </c>
      <c r="N1888" s="1252">
        <v>1109.8399999999999</v>
      </c>
      <c r="O1888" s="1252">
        <v>1012.92</v>
      </c>
      <c r="P1888" s="1252">
        <v>1024.27</v>
      </c>
      <c r="Q1888" s="1252">
        <v>748.85000000000002</v>
      </c>
      <c r="R1888" s="1252">
        <v>852.38999999999999</v>
      </c>
      <c r="S1888" s="1252">
        <v>10970.549999999999</v>
      </c>
      <c r="T1888" s="1252">
        <v>0</v>
      </c>
      <c r="U1888" s="1251" t="s">
        <v>1065</v>
      </c>
      <c r="V1888" s="1251" t="s">
        <v>397</v>
      </c>
      <c r="W1888" s="1251" t="s">
        <v>1953</v>
      </c>
      <c r="X1888" s="1251" t="s">
        <v>2042</v>
      </c>
      <c r="Y1888" s="1251">
        <v>715</v>
      </c>
      <c r="Z1888" s="1251">
        <v>1</v>
      </c>
      <c r="AA1888" s="1251" t="b">
        <v>0</v>
      </c>
    </row>
    <row r="1889" spans="1:27" ht="12">
      <c r="A1889" s="1251">
        <v>25</v>
      </c>
      <c r="B1889" s="1251">
        <v>780</v>
      </c>
      <c r="C1889" s="1251" t="s">
        <v>1774</v>
      </c>
      <c r="D1889" s="1251">
        <v>718100</v>
      </c>
      <c r="E1889" s="1251" t="s">
        <v>2149</v>
      </c>
      <c r="F1889" s="1251">
        <v>2020</v>
      </c>
      <c r="G1889" s="1252">
        <v>0</v>
      </c>
      <c r="H1889" s="1252">
        <v>0</v>
      </c>
      <c r="I1889" s="1252">
        <v>0</v>
      </c>
      <c r="J1889" s="1252">
        <v>0</v>
      </c>
      <c r="K1889" s="1252">
        <v>0</v>
      </c>
      <c r="L1889" s="1252">
        <v>0</v>
      </c>
      <c r="M1889" s="1252">
        <v>0</v>
      </c>
      <c r="N1889" s="1252">
        <v>0</v>
      </c>
      <c r="O1889" s="1252">
        <v>0</v>
      </c>
      <c r="P1889" s="1252">
        <v>0</v>
      </c>
      <c r="Q1889" s="1252">
        <v>176.88999999999999</v>
      </c>
      <c r="R1889" s="1252">
        <v>0</v>
      </c>
      <c r="S1889" s="1252">
        <v>176.88999999999999</v>
      </c>
      <c r="T1889" s="1252">
        <v>0</v>
      </c>
      <c r="U1889" s="1251" t="s">
        <v>1065</v>
      </c>
      <c r="V1889" s="1251" t="s">
        <v>397</v>
      </c>
      <c r="W1889" s="1251" t="s">
        <v>1960</v>
      </c>
      <c r="X1889" s="1251" t="s">
        <v>2042</v>
      </c>
      <c r="Y1889" s="1251">
        <v>718</v>
      </c>
      <c r="Z1889" s="1251">
        <v>1</v>
      </c>
      <c r="AA1889" s="1251" t="b">
        <v>0</v>
      </c>
    </row>
    <row r="1890" spans="1:27" ht="12">
      <c r="A1890" s="1251">
        <v>25</v>
      </c>
      <c r="B1890" s="1251">
        <v>780</v>
      </c>
      <c r="C1890" s="1251" t="s">
        <v>1774</v>
      </c>
      <c r="D1890" s="1251">
        <v>720500</v>
      </c>
      <c r="E1890" s="1251" t="s">
        <v>2110</v>
      </c>
      <c r="F1890" s="1251">
        <v>2020</v>
      </c>
      <c r="G1890" s="1252">
        <v>996.39999999999998</v>
      </c>
      <c r="H1890" s="1252">
        <v>0</v>
      </c>
      <c r="I1890" s="1252">
        <v>0</v>
      </c>
      <c r="J1890" s="1252">
        <v>0</v>
      </c>
      <c r="K1890" s="1252">
        <v>0</v>
      </c>
      <c r="L1890" s="1252">
        <v>0</v>
      </c>
      <c r="M1890" s="1252">
        <v>996.39999999999998</v>
      </c>
      <c r="N1890" s="1252">
        <v>0</v>
      </c>
      <c r="O1890" s="1252">
        <v>0</v>
      </c>
      <c r="P1890" s="1252">
        <v>0</v>
      </c>
      <c r="Q1890" s="1252">
        <v>0</v>
      </c>
      <c r="R1890" s="1252">
        <v>0</v>
      </c>
      <c r="S1890" s="1252">
        <v>1992.8</v>
      </c>
      <c r="T1890" s="1252">
        <v>0</v>
      </c>
      <c r="U1890" s="1251" t="s">
        <v>1065</v>
      </c>
      <c r="V1890" s="1251" t="s">
        <v>397</v>
      </c>
      <c r="W1890" s="1251" t="s">
        <v>1966</v>
      </c>
      <c r="X1890" s="1251" t="s">
        <v>2042</v>
      </c>
      <c r="Y1890" s="1251">
        <v>720</v>
      </c>
      <c r="Z1890" s="1251">
        <v>5</v>
      </c>
      <c r="AA1890" s="1251" t="b">
        <v>0</v>
      </c>
    </row>
    <row r="1891" spans="1:27" ht="12">
      <c r="A1891" s="1251">
        <v>25</v>
      </c>
      <c r="B1891" s="1251">
        <v>780</v>
      </c>
      <c r="C1891" s="1251" t="s">
        <v>1774</v>
      </c>
      <c r="D1891" s="1251">
        <v>720512</v>
      </c>
      <c r="E1891" s="1251" t="s">
        <v>2166</v>
      </c>
      <c r="F1891" s="1251">
        <v>2020</v>
      </c>
      <c r="G1891" s="1252">
        <v>0</v>
      </c>
      <c r="H1891" s="1252">
        <v>0</v>
      </c>
      <c r="I1891" s="1252">
        <v>0</v>
      </c>
      <c r="J1891" s="1252">
        <v>0</v>
      </c>
      <c r="K1891" s="1252">
        <v>0</v>
      </c>
      <c r="L1891" s="1252">
        <v>300</v>
      </c>
      <c r="M1891" s="1252">
        <v>0</v>
      </c>
      <c r="N1891" s="1252">
        <v>0</v>
      </c>
      <c r="O1891" s="1252">
        <v>0</v>
      </c>
      <c r="P1891" s="1252">
        <v>0</v>
      </c>
      <c r="Q1891" s="1252">
        <v>0</v>
      </c>
      <c r="R1891" s="1252">
        <v>0</v>
      </c>
      <c r="S1891" s="1252">
        <v>300</v>
      </c>
      <c r="T1891" s="1252">
        <v>0</v>
      </c>
      <c r="U1891" s="1251" t="s">
        <v>1065</v>
      </c>
      <c r="V1891" s="1251" t="s">
        <v>397</v>
      </c>
      <c r="W1891" s="1251" t="s">
        <v>1966</v>
      </c>
      <c r="X1891" s="1251" t="s">
        <v>2042</v>
      </c>
      <c r="Y1891" s="1251">
        <v>720</v>
      </c>
      <c r="Z1891" s="1251">
        <v>5</v>
      </c>
      <c r="AA1891" s="1251" t="b">
        <v>0</v>
      </c>
    </row>
    <row r="1892" spans="1:27" ht="12">
      <c r="A1892" s="1251">
        <v>25</v>
      </c>
      <c r="B1892" s="1251">
        <v>780</v>
      </c>
      <c r="C1892" s="1251" t="s">
        <v>1774</v>
      </c>
      <c r="D1892" s="1251">
        <v>732800</v>
      </c>
      <c r="E1892" s="1251" t="s">
        <v>2111</v>
      </c>
      <c r="F1892" s="1251">
        <v>2020</v>
      </c>
      <c r="G1892" s="1252">
        <v>12</v>
      </c>
      <c r="H1892" s="1252">
        <v>12</v>
      </c>
      <c r="I1892" s="1252">
        <v>12</v>
      </c>
      <c r="J1892" s="1252">
        <v>12</v>
      </c>
      <c r="K1892" s="1252">
        <v>12</v>
      </c>
      <c r="L1892" s="1252">
        <v>12</v>
      </c>
      <c r="M1892" s="1252">
        <v>12</v>
      </c>
      <c r="N1892" s="1252">
        <v>18</v>
      </c>
      <c r="O1892" s="1252">
        <v>18</v>
      </c>
      <c r="P1892" s="1252">
        <v>18</v>
      </c>
      <c r="Q1892" s="1252">
        <v>18</v>
      </c>
      <c r="R1892" s="1252">
        <v>18</v>
      </c>
      <c r="S1892" s="1252">
        <v>174</v>
      </c>
      <c r="T1892" s="1252">
        <v>0</v>
      </c>
      <c r="U1892" s="1251" t="s">
        <v>1065</v>
      </c>
      <c r="V1892" s="1251" t="s">
        <v>397</v>
      </c>
      <c r="W1892" s="1251" t="s">
        <v>2112</v>
      </c>
      <c r="X1892" s="1251" t="s">
        <v>2042</v>
      </c>
      <c r="Y1892" s="1251">
        <v>732</v>
      </c>
      <c r="Z1892" s="1251">
        <v>8</v>
      </c>
      <c r="AA1892" s="1251" t="b">
        <v>0</v>
      </c>
    </row>
    <row r="1893" spans="1:27" ht="12">
      <c r="A1893" s="1251">
        <v>25</v>
      </c>
      <c r="B1893" s="1251">
        <v>780</v>
      </c>
      <c r="C1893" s="1251" t="s">
        <v>1774</v>
      </c>
      <c r="D1893" s="1251">
        <v>734800</v>
      </c>
      <c r="E1893" s="1251" t="s">
        <v>2113</v>
      </c>
      <c r="F1893" s="1251">
        <v>2020</v>
      </c>
      <c r="G1893" s="1252">
        <v>4</v>
      </c>
      <c r="H1893" s="1252">
        <v>4</v>
      </c>
      <c r="I1893" s="1252">
        <v>4</v>
      </c>
      <c r="J1893" s="1252">
        <v>0</v>
      </c>
      <c r="K1893" s="1252">
        <v>0</v>
      </c>
      <c r="L1893" s="1252">
        <v>0</v>
      </c>
      <c r="M1893" s="1252">
        <v>0</v>
      </c>
      <c r="N1893" s="1252">
        <v>0</v>
      </c>
      <c r="O1893" s="1252">
        <v>0</v>
      </c>
      <c r="P1893" s="1252">
        <v>0</v>
      </c>
      <c r="Q1893" s="1252">
        <v>0</v>
      </c>
      <c r="R1893" s="1252">
        <v>0</v>
      </c>
      <c r="S1893" s="1252">
        <v>12</v>
      </c>
      <c r="T1893" s="1252">
        <v>0</v>
      </c>
      <c r="U1893" s="1251" t="s">
        <v>1065</v>
      </c>
      <c r="V1893" s="1251" t="s">
        <v>397</v>
      </c>
      <c r="W1893" s="1251" t="s">
        <v>2114</v>
      </c>
      <c r="X1893" s="1251" t="s">
        <v>2042</v>
      </c>
      <c r="Y1893" s="1251">
        <v>734</v>
      </c>
      <c r="Z1893" s="1251">
        <v>8</v>
      </c>
      <c r="AA1893" s="1251" t="b">
        <v>0</v>
      </c>
    </row>
    <row r="1894" spans="1:27" ht="12">
      <c r="A1894" s="1251">
        <v>25</v>
      </c>
      <c r="B1894" s="1251">
        <v>780</v>
      </c>
      <c r="C1894" s="1251" t="s">
        <v>1774</v>
      </c>
      <c r="D1894" s="1251">
        <v>734900</v>
      </c>
      <c r="E1894" s="1251" t="s">
        <v>2115</v>
      </c>
      <c r="F1894" s="1251">
        <v>2020</v>
      </c>
      <c r="G1894" s="1252">
        <v>254</v>
      </c>
      <c r="H1894" s="1252">
        <v>254</v>
      </c>
      <c r="I1894" s="1252">
        <v>384</v>
      </c>
      <c r="J1894" s="1252">
        <v>298</v>
      </c>
      <c r="K1894" s="1252">
        <v>218</v>
      </c>
      <c r="L1894" s="1252">
        <v>278</v>
      </c>
      <c r="M1894" s="1252">
        <v>205</v>
      </c>
      <c r="N1894" s="1252">
        <v>265.58999999999997</v>
      </c>
      <c r="O1894" s="1252">
        <v>277</v>
      </c>
      <c r="P1894" s="1252">
        <v>0</v>
      </c>
      <c r="Q1894" s="1252">
        <v>0</v>
      </c>
      <c r="R1894" s="1252">
        <v>0</v>
      </c>
      <c r="S1894" s="1252">
        <v>2433.5900000000001</v>
      </c>
      <c r="T1894" s="1252">
        <v>0</v>
      </c>
      <c r="U1894" s="1251" t="s">
        <v>1065</v>
      </c>
      <c r="V1894" s="1251" t="s">
        <v>397</v>
      </c>
      <c r="W1894" s="1251" t="s">
        <v>2061</v>
      </c>
      <c r="X1894" s="1251" t="s">
        <v>2042</v>
      </c>
      <c r="Y1894" s="1251">
        <v>734</v>
      </c>
      <c r="Z1894" s="1251">
        <v>9</v>
      </c>
      <c r="AA1894" s="1251" t="b">
        <v>0</v>
      </c>
    </row>
    <row r="1895" spans="1:27" ht="12">
      <c r="A1895" s="1251">
        <v>25</v>
      </c>
      <c r="B1895" s="1251">
        <v>780</v>
      </c>
      <c r="C1895" s="1251" t="s">
        <v>1774</v>
      </c>
      <c r="D1895" s="1251">
        <v>735300</v>
      </c>
      <c r="E1895" s="1251" t="s">
        <v>2116</v>
      </c>
      <c r="F1895" s="1251">
        <v>2020</v>
      </c>
      <c r="G1895" s="1252">
        <v>0</v>
      </c>
      <c r="H1895" s="1252">
        <v>1673</v>
      </c>
      <c r="I1895" s="1252">
        <v>128.19999999999999</v>
      </c>
      <c r="J1895" s="1252">
        <v>450</v>
      </c>
      <c r="K1895" s="1252">
        <v>225</v>
      </c>
      <c r="L1895" s="1252">
        <v>150</v>
      </c>
      <c r="M1895" s="1252">
        <v>375</v>
      </c>
      <c r="N1895" s="1252">
        <v>1383</v>
      </c>
      <c r="O1895" s="1252">
        <v>-350</v>
      </c>
      <c r="P1895" s="1252">
        <v>3045</v>
      </c>
      <c r="Q1895" s="1252">
        <v>310</v>
      </c>
      <c r="R1895" s="1252">
        <v>0</v>
      </c>
      <c r="S1895" s="1252">
        <v>7389.1999999999998</v>
      </c>
      <c r="T1895" s="1252">
        <v>0</v>
      </c>
      <c r="U1895" s="1251" t="s">
        <v>1065</v>
      </c>
      <c r="V1895" s="1251" t="s">
        <v>397</v>
      </c>
      <c r="W1895" s="1251" t="s">
        <v>1982</v>
      </c>
      <c r="X1895" s="1251" t="s">
        <v>2042</v>
      </c>
      <c r="Y1895" s="1251">
        <v>735</v>
      </c>
      <c r="Z1895" s="1251">
        <v>3</v>
      </c>
      <c r="AA1895" s="1251" t="b">
        <v>0</v>
      </c>
    </row>
    <row r="1896" spans="1:27" ht="12">
      <c r="A1896" s="1251">
        <v>25</v>
      </c>
      <c r="B1896" s="1251">
        <v>780</v>
      </c>
      <c r="C1896" s="1251" t="s">
        <v>1774</v>
      </c>
      <c r="D1896" s="1251">
        <v>736100</v>
      </c>
      <c r="E1896" s="1251" t="s">
        <v>2117</v>
      </c>
      <c r="F1896" s="1251">
        <v>2020</v>
      </c>
      <c r="G1896" s="1252">
        <v>1005</v>
      </c>
      <c r="H1896" s="1252">
        <v>-1005</v>
      </c>
      <c r="I1896" s="1252">
        <v>0</v>
      </c>
      <c r="J1896" s="1252">
        <v>0</v>
      </c>
      <c r="K1896" s="1252">
        <v>0</v>
      </c>
      <c r="L1896" s="1252">
        <v>0</v>
      </c>
      <c r="M1896" s="1252">
        <v>0</v>
      </c>
      <c r="N1896" s="1252">
        <v>0</v>
      </c>
      <c r="O1896" s="1252">
        <v>0</v>
      </c>
      <c r="P1896" s="1252">
        <v>0</v>
      </c>
      <c r="Q1896" s="1252">
        <v>0</v>
      </c>
      <c r="R1896" s="1252">
        <v>225</v>
      </c>
      <c r="S1896" s="1252">
        <v>225</v>
      </c>
      <c r="T1896" s="1252">
        <v>0</v>
      </c>
      <c r="U1896" s="1251" t="s">
        <v>1065</v>
      </c>
      <c r="V1896" s="1251" t="s">
        <v>397</v>
      </c>
      <c r="W1896" s="1251" t="s">
        <v>1984</v>
      </c>
      <c r="X1896" s="1251" t="s">
        <v>2042</v>
      </c>
      <c r="Y1896" s="1251">
        <v>736</v>
      </c>
      <c r="Z1896" s="1251">
        <v>1</v>
      </c>
      <c r="AA1896" s="1251" t="b">
        <v>0</v>
      </c>
    </row>
    <row r="1897" spans="1:27" ht="12">
      <c r="A1897" s="1251">
        <v>25</v>
      </c>
      <c r="B1897" s="1251">
        <v>780</v>
      </c>
      <c r="C1897" s="1251" t="s">
        <v>1774</v>
      </c>
      <c r="D1897" s="1251">
        <v>736200</v>
      </c>
      <c r="E1897" s="1251" t="s">
        <v>2118</v>
      </c>
      <c r="F1897" s="1251">
        <v>2020</v>
      </c>
      <c r="G1897" s="1252">
        <v>0</v>
      </c>
      <c r="H1897" s="1252">
        <v>0</v>
      </c>
      <c r="I1897" s="1252">
        <v>0</v>
      </c>
      <c r="J1897" s="1252">
        <v>0</v>
      </c>
      <c r="K1897" s="1252">
        <v>0</v>
      </c>
      <c r="L1897" s="1252">
        <v>267.19</v>
      </c>
      <c r="M1897" s="1252">
        <v>0</v>
      </c>
      <c r="N1897" s="1252">
        <v>0</v>
      </c>
      <c r="O1897" s="1252">
        <v>0</v>
      </c>
      <c r="P1897" s="1252">
        <v>0</v>
      </c>
      <c r="Q1897" s="1252">
        <v>0</v>
      </c>
      <c r="R1897" s="1252">
        <v>0</v>
      </c>
      <c r="S1897" s="1252">
        <v>267.19</v>
      </c>
      <c r="T1897" s="1252">
        <v>0</v>
      </c>
      <c r="U1897" s="1251" t="s">
        <v>1065</v>
      </c>
      <c r="V1897" s="1251" t="s">
        <v>397</v>
      </c>
      <c r="W1897" s="1251" t="s">
        <v>1986</v>
      </c>
      <c r="X1897" s="1251" t="s">
        <v>2042</v>
      </c>
      <c r="Y1897" s="1251">
        <v>736</v>
      </c>
      <c r="Z1897" s="1251">
        <v>2</v>
      </c>
      <c r="AA1897" s="1251" t="b">
        <v>0</v>
      </c>
    </row>
    <row r="1898" spans="1:27" ht="12">
      <c r="A1898" s="1251">
        <v>25</v>
      </c>
      <c r="B1898" s="1251">
        <v>780</v>
      </c>
      <c r="C1898" s="1251" t="s">
        <v>1774</v>
      </c>
      <c r="D1898" s="1251">
        <v>736400</v>
      </c>
      <c r="E1898" s="1251" t="s">
        <v>2119</v>
      </c>
      <c r="F1898" s="1251">
        <v>2020</v>
      </c>
      <c r="G1898" s="1252">
        <v>0</v>
      </c>
      <c r="H1898" s="1252">
        <v>0</v>
      </c>
      <c r="I1898" s="1252">
        <v>0</v>
      </c>
      <c r="J1898" s="1252">
        <v>0</v>
      </c>
      <c r="K1898" s="1252">
        <v>0</v>
      </c>
      <c r="L1898" s="1252">
        <v>1342.5</v>
      </c>
      <c r="M1898" s="1252">
        <v>0</v>
      </c>
      <c r="N1898" s="1252">
        <v>0</v>
      </c>
      <c r="O1898" s="1252">
        <v>0</v>
      </c>
      <c r="P1898" s="1252">
        <v>0</v>
      </c>
      <c r="Q1898" s="1252">
        <v>0</v>
      </c>
      <c r="R1898" s="1252">
        <v>0</v>
      </c>
      <c r="S1898" s="1252">
        <v>1342.5</v>
      </c>
      <c r="T1898" s="1252">
        <v>0</v>
      </c>
      <c r="U1898" s="1251" t="s">
        <v>1065</v>
      </c>
      <c r="V1898" s="1251" t="s">
        <v>397</v>
      </c>
      <c r="W1898" s="1251" t="s">
        <v>1986</v>
      </c>
      <c r="X1898" s="1251" t="s">
        <v>2042</v>
      </c>
      <c r="Y1898" s="1251">
        <v>736</v>
      </c>
      <c r="Z1898" s="1251">
        <v>4</v>
      </c>
      <c r="AA1898" s="1251" t="b">
        <v>0</v>
      </c>
    </row>
    <row r="1899" spans="1:27" ht="12">
      <c r="A1899" s="1251">
        <v>25</v>
      </c>
      <c r="B1899" s="1251">
        <v>780</v>
      </c>
      <c r="C1899" s="1251" t="s">
        <v>1774</v>
      </c>
      <c r="D1899" s="1251">
        <v>736600</v>
      </c>
      <c r="E1899" s="1251" t="s">
        <v>2145</v>
      </c>
      <c r="F1899" s="1251">
        <v>2020</v>
      </c>
      <c r="G1899" s="1252">
        <v>959.63</v>
      </c>
      <c r="H1899" s="1252">
        <v>0</v>
      </c>
      <c r="I1899" s="1252">
        <v>0</v>
      </c>
      <c r="J1899" s="1252">
        <v>0</v>
      </c>
      <c r="K1899" s="1252">
        <v>0</v>
      </c>
      <c r="L1899" s="1252">
        <v>0</v>
      </c>
      <c r="M1899" s="1252">
        <v>0</v>
      </c>
      <c r="N1899" s="1252">
        <v>0</v>
      </c>
      <c r="O1899" s="1252">
        <v>0</v>
      </c>
      <c r="P1899" s="1252">
        <v>14430</v>
      </c>
      <c r="Q1899" s="1252">
        <v>0</v>
      </c>
      <c r="R1899" s="1252">
        <v>106.63</v>
      </c>
      <c r="S1899" s="1252">
        <v>15496.259999999998</v>
      </c>
      <c r="T1899" s="1252">
        <v>0</v>
      </c>
      <c r="U1899" s="1251" t="s">
        <v>1065</v>
      </c>
      <c r="V1899" s="1251" t="s">
        <v>397</v>
      </c>
      <c r="W1899" s="1251" t="s">
        <v>1986</v>
      </c>
      <c r="X1899" s="1251" t="s">
        <v>2042</v>
      </c>
      <c r="Y1899" s="1251">
        <v>736</v>
      </c>
      <c r="Z1899" s="1251">
        <v>6</v>
      </c>
      <c r="AA1899" s="1251" t="b">
        <v>0</v>
      </c>
    </row>
    <row r="1900" spans="1:27" ht="12">
      <c r="A1900" s="1251">
        <v>25</v>
      </c>
      <c r="B1900" s="1251">
        <v>780</v>
      </c>
      <c r="C1900" s="1251" t="s">
        <v>1774</v>
      </c>
      <c r="D1900" s="1251">
        <v>736610</v>
      </c>
      <c r="E1900" s="1251" t="s">
        <v>2120</v>
      </c>
      <c r="F1900" s="1251">
        <v>2020</v>
      </c>
      <c r="G1900" s="1252">
        <v>0</v>
      </c>
      <c r="H1900" s="1252">
        <v>0</v>
      </c>
      <c r="I1900" s="1252">
        <v>0</v>
      </c>
      <c r="J1900" s="1252">
        <v>0</v>
      </c>
      <c r="K1900" s="1252">
        <v>0</v>
      </c>
      <c r="L1900" s="1252">
        <v>703.73000000000002</v>
      </c>
      <c r="M1900" s="1252">
        <v>0</v>
      </c>
      <c r="N1900" s="1252">
        <v>0</v>
      </c>
      <c r="O1900" s="1252">
        <v>0</v>
      </c>
      <c r="P1900" s="1252">
        <v>0</v>
      </c>
      <c r="Q1900" s="1252">
        <v>0</v>
      </c>
      <c r="R1900" s="1252">
        <v>0</v>
      </c>
      <c r="S1900" s="1252">
        <v>703.73000000000002</v>
      </c>
      <c r="T1900" s="1252">
        <v>0</v>
      </c>
      <c r="U1900" s="1251" t="s">
        <v>1065</v>
      </c>
      <c r="V1900" s="1251" t="s">
        <v>397</v>
      </c>
      <c r="W1900" s="1251" t="s">
        <v>1986</v>
      </c>
      <c r="X1900" s="1251" t="s">
        <v>2042</v>
      </c>
      <c r="Y1900" s="1251">
        <v>736</v>
      </c>
      <c r="Z1900" s="1251">
        <v>6</v>
      </c>
      <c r="AA1900" s="1251" t="b">
        <v>0</v>
      </c>
    </row>
    <row r="1901" spans="1:27" ht="12">
      <c r="A1901" s="1251">
        <v>25</v>
      </c>
      <c r="B1901" s="1251">
        <v>780</v>
      </c>
      <c r="C1901" s="1251" t="s">
        <v>1774</v>
      </c>
      <c r="D1901" s="1251">
        <v>736710</v>
      </c>
      <c r="E1901" s="1251" t="s">
        <v>2121</v>
      </c>
      <c r="F1901" s="1251">
        <v>2020</v>
      </c>
      <c r="G1901" s="1252">
        <v>19</v>
      </c>
      <c r="H1901" s="1252">
        <v>17</v>
      </c>
      <c r="I1901" s="1252">
        <v>16</v>
      </c>
      <c r="J1901" s="1252">
        <v>18</v>
      </c>
      <c r="K1901" s="1252">
        <v>15</v>
      </c>
      <c r="L1901" s="1252">
        <v>26</v>
      </c>
      <c r="M1901" s="1252">
        <v>17</v>
      </c>
      <c r="N1901" s="1252">
        <v>17.829999999999998</v>
      </c>
      <c r="O1901" s="1252">
        <v>25</v>
      </c>
      <c r="P1901" s="1252">
        <v>0</v>
      </c>
      <c r="Q1901" s="1252">
        <v>0</v>
      </c>
      <c r="R1901" s="1252">
        <v>0</v>
      </c>
      <c r="S1901" s="1252">
        <v>170.82999999999998</v>
      </c>
      <c r="T1901" s="1252">
        <v>0</v>
      </c>
      <c r="U1901" s="1251" t="s">
        <v>1065</v>
      </c>
      <c r="V1901" s="1251" t="s">
        <v>397</v>
      </c>
      <c r="W1901" s="1251" t="s">
        <v>2064</v>
      </c>
      <c r="X1901" s="1251" t="s">
        <v>2042</v>
      </c>
      <c r="Y1901" s="1251">
        <v>736</v>
      </c>
      <c r="Z1901" s="1251">
        <v>7</v>
      </c>
      <c r="AA1901" s="1251" t="b">
        <v>0</v>
      </c>
    </row>
    <row r="1902" spans="1:27" ht="12">
      <c r="A1902" s="1251">
        <v>25</v>
      </c>
      <c r="B1902" s="1251">
        <v>780</v>
      </c>
      <c r="C1902" s="1251" t="s">
        <v>1774</v>
      </c>
      <c r="D1902" s="1251">
        <v>736720</v>
      </c>
      <c r="E1902" s="1251" t="s">
        <v>2122</v>
      </c>
      <c r="F1902" s="1251">
        <v>2020</v>
      </c>
      <c r="G1902" s="1252">
        <v>28</v>
      </c>
      <c r="H1902" s="1252">
        <v>28</v>
      </c>
      <c r="I1902" s="1252">
        <v>28</v>
      </c>
      <c r="J1902" s="1252">
        <v>27</v>
      </c>
      <c r="K1902" s="1252">
        <v>29</v>
      </c>
      <c r="L1902" s="1252">
        <v>28</v>
      </c>
      <c r="M1902" s="1252">
        <v>29</v>
      </c>
      <c r="N1902" s="1252">
        <v>28.379999999999999</v>
      </c>
      <c r="O1902" s="1252">
        <v>29</v>
      </c>
      <c r="P1902" s="1252">
        <v>0</v>
      </c>
      <c r="Q1902" s="1252">
        <v>0</v>
      </c>
      <c r="R1902" s="1252">
        <v>0</v>
      </c>
      <c r="S1902" s="1252">
        <v>254.38</v>
      </c>
      <c r="T1902" s="1252">
        <v>0</v>
      </c>
      <c r="U1902" s="1251" t="s">
        <v>1065</v>
      </c>
      <c r="V1902" s="1251" t="s">
        <v>397</v>
      </c>
      <c r="W1902" s="1251" t="s">
        <v>2064</v>
      </c>
      <c r="X1902" s="1251" t="s">
        <v>2042</v>
      </c>
      <c r="Y1902" s="1251">
        <v>736</v>
      </c>
      <c r="Z1902" s="1251">
        <v>7</v>
      </c>
      <c r="AA1902" s="1251" t="b">
        <v>0</v>
      </c>
    </row>
    <row r="1903" spans="1:27" ht="12">
      <c r="A1903" s="1251">
        <v>25</v>
      </c>
      <c r="B1903" s="1251">
        <v>780</v>
      </c>
      <c r="C1903" s="1251" t="s">
        <v>1774</v>
      </c>
      <c r="D1903" s="1251">
        <v>736730</v>
      </c>
      <c r="E1903" s="1251" t="s">
        <v>2123</v>
      </c>
      <c r="F1903" s="1251">
        <v>2020</v>
      </c>
      <c r="G1903" s="1252">
        <v>109</v>
      </c>
      <c r="H1903" s="1252">
        <v>108</v>
      </c>
      <c r="I1903" s="1252">
        <v>111</v>
      </c>
      <c r="J1903" s="1252">
        <v>103</v>
      </c>
      <c r="K1903" s="1252">
        <v>100</v>
      </c>
      <c r="L1903" s="1252">
        <v>104</v>
      </c>
      <c r="M1903" s="1252">
        <v>108</v>
      </c>
      <c r="N1903" s="1252">
        <v>101.42</v>
      </c>
      <c r="O1903" s="1252">
        <v>108</v>
      </c>
      <c r="P1903" s="1252">
        <v>0</v>
      </c>
      <c r="Q1903" s="1252">
        <v>0</v>
      </c>
      <c r="R1903" s="1252">
        <v>0</v>
      </c>
      <c r="S1903" s="1252">
        <v>952.41999999999996</v>
      </c>
      <c r="T1903" s="1252">
        <v>0</v>
      </c>
      <c r="U1903" s="1251" t="s">
        <v>1065</v>
      </c>
      <c r="V1903" s="1251" t="s">
        <v>397</v>
      </c>
      <c r="W1903" s="1251" t="s">
        <v>2124</v>
      </c>
      <c r="X1903" s="1251" t="s">
        <v>2042</v>
      </c>
      <c r="Y1903" s="1251">
        <v>736</v>
      </c>
      <c r="Z1903" s="1251">
        <v>7</v>
      </c>
      <c r="AA1903" s="1251" t="b">
        <v>0</v>
      </c>
    </row>
    <row r="1904" spans="1:27" ht="12">
      <c r="A1904" s="1251">
        <v>25</v>
      </c>
      <c r="B1904" s="1251">
        <v>780</v>
      </c>
      <c r="C1904" s="1251" t="s">
        <v>1774</v>
      </c>
      <c r="D1904" s="1251">
        <v>736740</v>
      </c>
      <c r="E1904" s="1251" t="s">
        <v>2125</v>
      </c>
      <c r="F1904" s="1251">
        <v>2020</v>
      </c>
      <c r="G1904" s="1252">
        <v>10</v>
      </c>
      <c r="H1904" s="1252">
        <v>11</v>
      </c>
      <c r="I1904" s="1252">
        <v>8</v>
      </c>
      <c r="J1904" s="1252">
        <v>11</v>
      </c>
      <c r="K1904" s="1252">
        <v>9</v>
      </c>
      <c r="L1904" s="1252">
        <v>9</v>
      </c>
      <c r="M1904" s="1252">
        <v>11</v>
      </c>
      <c r="N1904" s="1252">
        <v>9.7400000000000002</v>
      </c>
      <c r="O1904" s="1252">
        <v>10</v>
      </c>
      <c r="P1904" s="1252">
        <v>0</v>
      </c>
      <c r="Q1904" s="1252">
        <v>0</v>
      </c>
      <c r="R1904" s="1252">
        <v>0</v>
      </c>
      <c r="S1904" s="1252">
        <v>88.739999999999995</v>
      </c>
      <c r="T1904" s="1252">
        <v>0</v>
      </c>
      <c r="U1904" s="1251" t="s">
        <v>1065</v>
      </c>
      <c r="V1904" s="1251" t="s">
        <v>397</v>
      </c>
      <c r="W1904" s="1251" t="s">
        <v>2064</v>
      </c>
      <c r="X1904" s="1251" t="s">
        <v>2042</v>
      </c>
      <c r="Y1904" s="1251">
        <v>736</v>
      </c>
      <c r="Z1904" s="1251">
        <v>7</v>
      </c>
      <c r="AA1904" s="1251" t="b">
        <v>0</v>
      </c>
    </row>
    <row r="1905" spans="1:27" ht="12">
      <c r="A1905" s="1251">
        <v>25</v>
      </c>
      <c r="B1905" s="1251">
        <v>780</v>
      </c>
      <c r="C1905" s="1251" t="s">
        <v>1774</v>
      </c>
      <c r="D1905" s="1251">
        <v>750500</v>
      </c>
      <c r="E1905" s="1251" t="s">
        <v>2126</v>
      </c>
      <c r="F1905" s="1251">
        <v>2020</v>
      </c>
      <c r="G1905" s="1252">
        <v>0</v>
      </c>
      <c r="H1905" s="1252">
        <v>4.4299999999999997</v>
      </c>
      <c r="I1905" s="1252">
        <v>0.91000000000000003</v>
      </c>
      <c r="J1905" s="1252">
        <v>3.8399999999999999</v>
      </c>
      <c r="K1905" s="1252">
        <v>0.92000000000000004</v>
      </c>
      <c r="L1905" s="1252">
        <v>2.9300000000000002</v>
      </c>
      <c r="M1905" s="1252">
        <v>3.4900000000000002</v>
      </c>
      <c r="N1905" s="1252">
        <v>2.7599999999999998</v>
      </c>
      <c r="O1905" s="1252">
        <v>1.2</v>
      </c>
      <c r="P1905" s="1252">
        <v>1.1299999999999999</v>
      </c>
      <c r="Q1905" s="1252">
        <v>0</v>
      </c>
      <c r="R1905" s="1252">
        <v>0</v>
      </c>
      <c r="S1905" s="1252">
        <v>21.609999999999999</v>
      </c>
      <c r="T1905" s="1252">
        <v>0</v>
      </c>
      <c r="U1905" s="1251" t="s">
        <v>1065</v>
      </c>
      <c r="V1905" s="1251" t="s">
        <v>397</v>
      </c>
      <c r="W1905" s="1251" t="s">
        <v>2005</v>
      </c>
      <c r="X1905" s="1251" t="s">
        <v>2042</v>
      </c>
      <c r="Y1905" s="1251">
        <v>750</v>
      </c>
      <c r="Z1905" s="1251">
        <v>5</v>
      </c>
      <c r="AA1905" s="1251" t="b">
        <v>0</v>
      </c>
    </row>
    <row r="1906" spans="1:27" ht="12">
      <c r="A1906" s="1251">
        <v>25</v>
      </c>
      <c r="B1906" s="1251">
        <v>780</v>
      </c>
      <c r="C1906" s="1251" t="s">
        <v>1774</v>
      </c>
      <c r="D1906" s="1251">
        <v>750515</v>
      </c>
      <c r="E1906" s="1251" t="s">
        <v>2127</v>
      </c>
      <c r="F1906" s="1251">
        <v>2020</v>
      </c>
      <c r="G1906" s="1252">
        <v>0.28999999999999998</v>
      </c>
      <c r="H1906" s="1252">
        <v>0</v>
      </c>
      <c r="I1906" s="1252">
        <v>0.37</v>
      </c>
      <c r="J1906" s="1252">
        <v>0.35999999999999999</v>
      </c>
      <c r="K1906" s="1252">
        <v>0.33000000000000002</v>
      </c>
      <c r="L1906" s="1252">
        <v>0.33000000000000002</v>
      </c>
      <c r="M1906" s="1252">
        <v>0.32000000000000001</v>
      </c>
      <c r="N1906" s="1252">
        <v>0.40000000000000002</v>
      </c>
      <c r="O1906" s="1252">
        <v>0.31</v>
      </c>
      <c r="P1906" s="1252">
        <v>0.40999999999999998</v>
      </c>
      <c r="Q1906" s="1252">
        <v>0</v>
      </c>
      <c r="R1906" s="1252">
        <v>0</v>
      </c>
      <c r="S1906" s="1252">
        <v>3.1200000000000001</v>
      </c>
      <c r="T1906" s="1252">
        <v>0</v>
      </c>
      <c r="U1906" s="1251" t="s">
        <v>1065</v>
      </c>
      <c r="V1906" s="1251" t="s">
        <v>397</v>
      </c>
      <c r="W1906" s="1251" t="s">
        <v>2005</v>
      </c>
      <c r="X1906" s="1251" t="s">
        <v>2042</v>
      </c>
      <c r="Y1906" s="1251">
        <v>750</v>
      </c>
      <c r="Z1906" s="1251">
        <v>5</v>
      </c>
      <c r="AA1906" s="1251" t="b">
        <v>0</v>
      </c>
    </row>
    <row r="1907" spans="1:27" ht="12">
      <c r="A1907" s="1251">
        <v>25</v>
      </c>
      <c r="B1907" s="1251">
        <v>780</v>
      </c>
      <c r="C1907" s="1251" t="s">
        <v>1774</v>
      </c>
      <c r="D1907" s="1251">
        <v>750532</v>
      </c>
      <c r="E1907" s="1251" t="s">
        <v>2128</v>
      </c>
      <c r="F1907" s="1251">
        <v>2020</v>
      </c>
      <c r="G1907" s="1252">
        <v>12.6</v>
      </c>
      <c r="H1907" s="1252">
        <v>16.760000000000002</v>
      </c>
      <c r="I1907" s="1252">
        <v>15.56</v>
      </c>
      <c r="J1907" s="1252">
        <v>15.32</v>
      </c>
      <c r="K1907" s="1252">
        <v>17.969999999999999</v>
      </c>
      <c r="L1907" s="1252">
        <v>13.34</v>
      </c>
      <c r="M1907" s="1252">
        <v>13.49</v>
      </c>
      <c r="N1907" s="1252">
        <v>17.390000000000001</v>
      </c>
      <c r="O1907" s="1252">
        <v>15.48</v>
      </c>
      <c r="P1907" s="1252">
        <v>13.380000000000001</v>
      </c>
      <c r="Q1907" s="1252">
        <v>0</v>
      </c>
      <c r="R1907" s="1252">
        <v>0</v>
      </c>
      <c r="S1907" s="1252">
        <v>151.28999999999999</v>
      </c>
      <c r="T1907" s="1252">
        <v>0</v>
      </c>
      <c r="U1907" s="1251" t="s">
        <v>1065</v>
      </c>
      <c r="V1907" s="1251" t="s">
        <v>397</v>
      </c>
      <c r="W1907" s="1251" t="s">
        <v>2003</v>
      </c>
      <c r="X1907" s="1251" t="s">
        <v>2042</v>
      </c>
      <c r="Y1907" s="1251">
        <v>750</v>
      </c>
      <c r="Z1907" s="1251">
        <v>5</v>
      </c>
      <c r="AA1907" s="1251" t="b">
        <v>0</v>
      </c>
    </row>
    <row r="1908" spans="1:27" ht="12">
      <c r="A1908" s="1251">
        <v>25</v>
      </c>
      <c r="B1908" s="1251">
        <v>780</v>
      </c>
      <c r="C1908" s="1251" t="s">
        <v>1774</v>
      </c>
      <c r="D1908" s="1251">
        <v>756800</v>
      </c>
      <c r="E1908" s="1251" t="s">
        <v>2129</v>
      </c>
      <c r="F1908" s="1251">
        <v>2020</v>
      </c>
      <c r="G1908" s="1252">
        <v>16</v>
      </c>
      <c r="H1908" s="1252">
        <v>16</v>
      </c>
      <c r="I1908" s="1252">
        <v>16</v>
      </c>
      <c r="J1908" s="1252">
        <v>16</v>
      </c>
      <c r="K1908" s="1252">
        <v>16</v>
      </c>
      <c r="L1908" s="1252">
        <v>16</v>
      </c>
      <c r="M1908" s="1252">
        <v>16</v>
      </c>
      <c r="N1908" s="1252">
        <v>16</v>
      </c>
      <c r="O1908" s="1252">
        <v>16</v>
      </c>
      <c r="P1908" s="1252">
        <v>16</v>
      </c>
      <c r="Q1908" s="1252">
        <v>16</v>
      </c>
      <c r="R1908" s="1252">
        <v>16</v>
      </c>
      <c r="S1908" s="1252">
        <v>192</v>
      </c>
      <c r="T1908" s="1252">
        <v>0</v>
      </c>
      <c r="U1908" s="1251" t="s">
        <v>1065</v>
      </c>
      <c r="V1908" s="1251" t="s">
        <v>397</v>
      </c>
      <c r="W1908" s="1251" t="s">
        <v>2070</v>
      </c>
      <c r="X1908" s="1251" t="s">
        <v>2042</v>
      </c>
      <c r="Y1908" s="1251">
        <v>756</v>
      </c>
      <c r="Z1908" s="1251">
        <v>8</v>
      </c>
      <c r="AA1908" s="1251" t="b">
        <v>0</v>
      </c>
    </row>
    <row r="1909" spans="1:27" ht="12">
      <c r="A1909" s="1251">
        <v>25</v>
      </c>
      <c r="B1909" s="1251">
        <v>780</v>
      </c>
      <c r="C1909" s="1251" t="s">
        <v>1774</v>
      </c>
      <c r="D1909" s="1251">
        <v>757800</v>
      </c>
      <c r="E1909" s="1251" t="s">
        <v>2130</v>
      </c>
      <c r="F1909" s="1251">
        <v>2020</v>
      </c>
      <c r="G1909" s="1252">
        <v>37</v>
      </c>
      <c r="H1909" s="1252">
        <v>37</v>
      </c>
      <c r="I1909" s="1252">
        <v>37</v>
      </c>
      <c r="J1909" s="1252">
        <v>37</v>
      </c>
      <c r="K1909" s="1252">
        <v>37</v>
      </c>
      <c r="L1909" s="1252">
        <v>37</v>
      </c>
      <c r="M1909" s="1252">
        <v>37</v>
      </c>
      <c r="N1909" s="1252">
        <v>37</v>
      </c>
      <c r="O1909" s="1252">
        <v>37</v>
      </c>
      <c r="P1909" s="1252">
        <v>37</v>
      </c>
      <c r="Q1909" s="1252">
        <v>37</v>
      </c>
      <c r="R1909" s="1252">
        <v>37</v>
      </c>
      <c r="S1909" s="1252">
        <v>444</v>
      </c>
      <c r="T1909" s="1252">
        <v>0</v>
      </c>
      <c r="U1909" s="1251" t="s">
        <v>1065</v>
      </c>
      <c r="V1909" s="1251" t="s">
        <v>397</v>
      </c>
      <c r="W1909" s="1251" t="s">
        <v>2070</v>
      </c>
      <c r="X1909" s="1251" t="s">
        <v>2042</v>
      </c>
      <c r="Y1909" s="1251">
        <v>757</v>
      </c>
      <c r="Z1909" s="1251">
        <v>8</v>
      </c>
      <c r="AA1909" s="1251" t="b">
        <v>0</v>
      </c>
    </row>
    <row r="1910" spans="1:27" ht="12">
      <c r="A1910" s="1251">
        <v>25</v>
      </c>
      <c r="B1910" s="1251">
        <v>780</v>
      </c>
      <c r="C1910" s="1251" t="s">
        <v>1774</v>
      </c>
      <c r="D1910" s="1251">
        <v>758800</v>
      </c>
      <c r="E1910" s="1251" t="s">
        <v>2131</v>
      </c>
      <c r="F1910" s="1251">
        <v>2020</v>
      </c>
      <c r="G1910" s="1252">
        <v>14</v>
      </c>
      <c r="H1910" s="1252">
        <v>14</v>
      </c>
      <c r="I1910" s="1252">
        <v>14</v>
      </c>
      <c r="J1910" s="1252">
        <v>14</v>
      </c>
      <c r="K1910" s="1252">
        <v>14</v>
      </c>
      <c r="L1910" s="1252">
        <v>14</v>
      </c>
      <c r="M1910" s="1252">
        <v>14</v>
      </c>
      <c r="N1910" s="1252">
        <v>14</v>
      </c>
      <c r="O1910" s="1252">
        <v>14</v>
      </c>
      <c r="P1910" s="1252">
        <v>14</v>
      </c>
      <c r="Q1910" s="1252">
        <v>14</v>
      </c>
      <c r="R1910" s="1252">
        <v>14</v>
      </c>
      <c r="S1910" s="1252">
        <v>168</v>
      </c>
      <c r="T1910" s="1252">
        <v>0</v>
      </c>
      <c r="U1910" s="1251" t="s">
        <v>1065</v>
      </c>
      <c r="V1910" s="1251" t="s">
        <v>397</v>
      </c>
      <c r="W1910" s="1251" t="s">
        <v>2070</v>
      </c>
      <c r="X1910" s="1251" t="s">
        <v>2042</v>
      </c>
      <c r="Y1910" s="1251">
        <v>758</v>
      </c>
      <c r="Z1910" s="1251">
        <v>8</v>
      </c>
      <c r="AA1910" s="1251" t="b">
        <v>0</v>
      </c>
    </row>
    <row r="1911" spans="1:27" ht="12">
      <c r="A1911" s="1251">
        <v>25</v>
      </c>
      <c r="B1911" s="1251">
        <v>780</v>
      </c>
      <c r="C1911" s="1251" t="s">
        <v>1774</v>
      </c>
      <c r="D1911" s="1251">
        <v>759800</v>
      </c>
      <c r="E1911" s="1251" t="s">
        <v>2132</v>
      </c>
      <c r="F1911" s="1251">
        <v>2020</v>
      </c>
      <c r="G1911" s="1252">
        <v>12</v>
      </c>
      <c r="H1911" s="1252">
        <v>12</v>
      </c>
      <c r="I1911" s="1252">
        <v>12</v>
      </c>
      <c r="J1911" s="1252">
        <v>12</v>
      </c>
      <c r="K1911" s="1252">
        <v>12</v>
      </c>
      <c r="L1911" s="1252">
        <v>12</v>
      </c>
      <c r="M1911" s="1252">
        <v>12</v>
      </c>
      <c r="N1911" s="1252">
        <v>12</v>
      </c>
      <c r="O1911" s="1252">
        <v>12</v>
      </c>
      <c r="P1911" s="1252">
        <v>12</v>
      </c>
      <c r="Q1911" s="1252">
        <v>12</v>
      </c>
      <c r="R1911" s="1252">
        <v>12</v>
      </c>
      <c r="S1911" s="1252">
        <v>144</v>
      </c>
      <c r="T1911" s="1252">
        <v>0</v>
      </c>
      <c r="U1911" s="1251" t="s">
        <v>1065</v>
      </c>
      <c r="V1911" s="1251" t="s">
        <v>397</v>
      </c>
      <c r="W1911" s="1251" t="s">
        <v>2070</v>
      </c>
      <c r="X1911" s="1251" t="s">
        <v>2042</v>
      </c>
      <c r="Y1911" s="1251">
        <v>759</v>
      </c>
      <c r="Z1911" s="1251">
        <v>8</v>
      </c>
      <c r="AA1911" s="1251" t="b">
        <v>0</v>
      </c>
    </row>
    <row r="1912" spans="1:27" ht="12">
      <c r="A1912" s="1251">
        <v>25</v>
      </c>
      <c r="B1912" s="1251">
        <v>780</v>
      </c>
      <c r="C1912" s="1251" t="s">
        <v>1774</v>
      </c>
      <c r="D1912" s="1251">
        <v>770700</v>
      </c>
      <c r="E1912" s="1251" t="s">
        <v>2147</v>
      </c>
      <c r="F1912" s="1251">
        <v>2020</v>
      </c>
      <c r="G1912" s="1252">
        <v>119.43000000000001</v>
      </c>
      <c r="H1912" s="1252">
        <v>0</v>
      </c>
      <c r="I1912" s="1252">
        <v>176.56999999999999</v>
      </c>
      <c r="J1912" s="1252">
        <v>0</v>
      </c>
      <c r="K1912" s="1252">
        <v>0</v>
      </c>
      <c r="L1912" s="1252">
        <v>0</v>
      </c>
      <c r="M1912" s="1252">
        <v>0</v>
      </c>
      <c r="N1912" s="1252">
        <v>0</v>
      </c>
      <c r="O1912" s="1252">
        <v>0</v>
      </c>
      <c r="P1912" s="1252">
        <v>0</v>
      </c>
      <c r="Q1912" s="1252">
        <v>0</v>
      </c>
      <c r="R1912" s="1252">
        <v>0</v>
      </c>
      <c r="S1912" s="1252">
        <v>296</v>
      </c>
      <c r="T1912" s="1252">
        <v>0</v>
      </c>
      <c r="U1912" s="1251" t="s">
        <v>1065</v>
      </c>
      <c r="V1912" s="1251" t="s">
        <v>397</v>
      </c>
      <c r="W1912" s="1251" t="s">
        <v>2009</v>
      </c>
      <c r="X1912" s="1251" t="s">
        <v>2042</v>
      </c>
      <c r="Y1912" s="1251">
        <v>770</v>
      </c>
      <c r="Z1912" s="1251">
        <v>7</v>
      </c>
      <c r="AA1912" s="1251" t="b">
        <v>0</v>
      </c>
    </row>
    <row r="1913" spans="1:27" ht="12">
      <c r="A1913" s="1251">
        <v>25</v>
      </c>
      <c r="B1913" s="1251">
        <v>780</v>
      </c>
      <c r="C1913" s="1251" t="s">
        <v>1774</v>
      </c>
      <c r="D1913" s="1251">
        <v>770710</v>
      </c>
      <c r="E1913" s="1251" t="s">
        <v>2148</v>
      </c>
      <c r="F1913" s="1251">
        <v>2020</v>
      </c>
      <c r="G1913" s="1252">
        <v>-141.94</v>
      </c>
      <c r="H1913" s="1252">
        <v>-18.420000000000002</v>
      </c>
      <c r="I1913" s="1252">
        <v>0</v>
      </c>
      <c r="J1913" s="1252">
        <v>-61.399999999999999</v>
      </c>
      <c r="K1913" s="1252">
        <v>0</v>
      </c>
      <c r="L1913" s="1252">
        <v>-349.98000000000002</v>
      </c>
      <c r="M1913" s="1252">
        <v>0</v>
      </c>
      <c r="N1913" s="1252">
        <v>0</v>
      </c>
      <c r="O1913" s="1252">
        <v>0</v>
      </c>
      <c r="P1913" s="1252">
        <v>0</v>
      </c>
      <c r="Q1913" s="1252">
        <v>0</v>
      </c>
      <c r="R1913" s="1252">
        <v>0</v>
      </c>
      <c r="S1913" s="1252">
        <v>-571.74000000000001</v>
      </c>
      <c r="T1913" s="1252">
        <v>0</v>
      </c>
      <c r="U1913" s="1251" t="s">
        <v>1065</v>
      </c>
      <c r="V1913" s="1251" t="s">
        <v>397</v>
      </c>
      <c r="W1913" s="1251" t="s">
        <v>2009</v>
      </c>
      <c r="X1913" s="1251" t="s">
        <v>2042</v>
      </c>
      <c r="Y1913" s="1251">
        <v>770</v>
      </c>
      <c r="Z1913" s="1251">
        <v>7</v>
      </c>
      <c r="AA1913" s="1251" t="b">
        <v>0</v>
      </c>
    </row>
    <row r="1914" spans="1:27" ht="12">
      <c r="A1914" s="1251">
        <v>25</v>
      </c>
      <c r="B1914" s="1251">
        <v>780</v>
      </c>
      <c r="C1914" s="1251" t="s">
        <v>1774</v>
      </c>
      <c r="D1914" s="1251">
        <v>775810</v>
      </c>
      <c r="E1914" s="1251" t="s">
        <v>2243</v>
      </c>
      <c r="F1914" s="1251">
        <v>2020</v>
      </c>
      <c r="G1914" s="1252">
        <v>0</v>
      </c>
      <c r="H1914" s="1252">
        <v>0</v>
      </c>
      <c r="I1914" s="1252">
        <v>0</v>
      </c>
      <c r="J1914" s="1252">
        <v>0</v>
      </c>
      <c r="K1914" s="1252">
        <v>0</v>
      </c>
      <c r="L1914" s="1252">
        <v>0</v>
      </c>
      <c r="M1914" s="1252">
        <v>0</v>
      </c>
      <c r="N1914" s="1252">
        <v>0</v>
      </c>
      <c r="O1914" s="1252">
        <v>0</v>
      </c>
      <c r="P1914" s="1252">
        <v>0</v>
      </c>
      <c r="Q1914" s="1252">
        <v>0.59999999999999998</v>
      </c>
      <c r="R1914" s="1252">
        <v>255.93000000000001</v>
      </c>
      <c r="S1914" s="1252">
        <v>256.53000000000003</v>
      </c>
      <c r="T1914" s="1252">
        <v>0</v>
      </c>
      <c r="U1914" s="1251" t="s">
        <v>1065</v>
      </c>
      <c r="V1914" s="1251" t="s">
        <v>397</v>
      </c>
      <c r="W1914" s="1251" t="s">
        <v>2017</v>
      </c>
      <c r="X1914" s="1251" t="s">
        <v>2042</v>
      </c>
      <c r="Y1914" s="1251">
        <v>775</v>
      </c>
      <c r="Z1914" s="1251">
        <v>8</v>
      </c>
      <c r="AA1914" s="1251" t="b">
        <v>0</v>
      </c>
    </row>
    <row r="1915" spans="1:27" ht="12">
      <c r="A1915" s="1251">
        <v>25</v>
      </c>
      <c r="B1915" s="1251">
        <v>780</v>
      </c>
      <c r="C1915" s="1251" t="s">
        <v>1774</v>
      </c>
      <c r="D1915" s="1251">
        <v>775827</v>
      </c>
      <c r="E1915" s="1251" t="s">
        <v>2174</v>
      </c>
      <c r="F1915" s="1251">
        <v>2020</v>
      </c>
      <c r="G1915" s="1252">
        <v>0</v>
      </c>
      <c r="H1915" s="1252">
        <v>0</v>
      </c>
      <c r="I1915" s="1252">
        <v>0</v>
      </c>
      <c r="J1915" s="1252">
        <v>0</v>
      </c>
      <c r="K1915" s="1252">
        <v>0</v>
      </c>
      <c r="L1915" s="1252">
        <v>0</v>
      </c>
      <c r="M1915" s="1252">
        <v>0</v>
      </c>
      <c r="N1915" s="1252">
        <v>0</v>
      </c>
      <c r="O1915" s="1252">
        <v>0</v>
      </c>
      <c r="P1915" s="1252">
        <v>0</v>
      </c>
      <c r="Q1915" s="1252">
        <v>0</v>
      </c>
      <c r="R1915" s="1252">
        <v>12000</v>
      </c>
      <c r="S1915" s="1252">
        <v>12000</v>
      </c>
      <c r="T1915" s="1252">
        <v>0</v>
      </c>
      <c r="U1915" s="1251" t="s">
        <v>1065</v>
      </c>
      <c r="V1915" s="1251" t="s">
        <v>397</v>
      </c>
      <c r="W1915" s="1251" t="s">
        <v>2175</v>
      </c>
      <c r="X1915" s="1251" t="s">
        <v>2042</v>
      </c>
      <c r="Y1915" s="1251">
        <v>775</v>
      </c>
      <c r="Z1915" s="1251">
        <v>8</v>
      </c>
      <c r="AA1915" s="1251" t="b">
        <v>0</v>
      </c>
    </row>
    <row r="1916" spans="1:27" ht="12">
      <c r="A1916" s="1251">
        <v>25</v>
      </c>
      <c r="B1916" s="1251">
        <v>780</v>
      </c>
      <c r="C1916" s="1251" t="s">
        <v>1774</v>
      </c>
      <c r="D1916" s="1251">
        <v>775828</v>
      </c>
      <c r="E1916" s="1251" t="s">
        <v>2152</v>
      </c>
      <c r="F1916" s="1251">
        <v>2020</v>
      </c>
      <c r="G1916" s="1252">
        <v>0</v>
      </c>
      <c r="H1916" s="1252">
        <v>0</v>
      </c>
      <c r="I1916" s="1252">
        <v>852.20000000000005</v>
      </c>
      <c r="J1916" s="1252">
        <v>0</v>
      </c>
      <c r="K1916" s="1252">
        <v>0</v>
      </c>
      <c r="L1916" s="1252">
        <v>-852.20000000000005</v>
      </c>
      <c r="M1916" s="1252">
        <v>0</v>
      </c>
      <c r="N1916" s="1252">
        <v>0</v>
      </c>
      <c r="O1916" s="1252">
        <v>0</v>
      </c>
      <c r="P1916" s="1252">
        <v>0</v>
      </c>
      <c r="Q1916" s="1252">
        <v>0</v>
      </c>
      <c r="R1916" s="1252">
        <v>0</v>
      </c>
      <c r="S1916" s="1252">
        <v>0</v>
      </c>
      <c r="T1916" s="1252">
        <v>0</v>
      </c>
      <c r="U1916" s="1251" t="s">
        <v>1065</v>
      </c>
      <c r="V1916" s="1251" t="s">
        <v>397</v>
      </c>
      <c r="W1916" s="1251" t="s">
        <v>2024</v>
      </c>
      <c r="X1916" s="1251" t="s">
        <v>2042</v>
      </c>
      <c r="Y1916" s="1251">
        <v>775</v>
      </c>
      <c r="Z1916" s="1251">
        <v>8</v>
      </c>
      <c r="AA1916" s="1251" t="b">
        <v>0</v>
      </c>
    </row>
    <row r="1917" spans="1:27" ht="12">
      <c r="A1917" s="1251">
        <v>25</v>
      </c>
      <c r="B1917" s="1251">
        <v>780</v>
      </c>
      <c r="C1917" s="1251" t="s">
        <v>1774</v>
      </c>
      <c r="D1917" s="1251">
        <v>775830</v>
      </c>
      <c r="E1917" s="1251" t="s">
        <v>2250</v>
      </c>
      <c r="F1917" s="1251">
        <v>2020</v>
      </c>
      <c r="G1917" s="1252">
        <v>0</v>
      </c>
      <c r="H1917" s="1252">
        <v>0</v>
      </c>
      <c r="I1917" s="1252">
        <v>0</v>
      </c>
      <c r="J1917" s="1252">
        <v>0</v>
      </c>
      <c r="K1917" s="1252">
        <v>0</v>
      </c>
      <c r="L1917" s="1252">
        <v>0</v>
      </c>
      <c r="M1917" s="1252">
        <v>0</v>
      </c>
      <c r="N1917" s="1252">
        <v>0</v>
      </c>
      <c r="O1917" s="1252">
        <v>0</v>
      </c>
      <c r="P1917" s="1252">
        <v>0</v>
      </c>
      <c r="Q1917" s="1252">
        <v>0</v>
      </c>
      <c r="R1917" s="1252">
        <v>217.5</v>
      </c>
      <c r="S1917" s="1252">
        <v>217.5</v>
      </c>
      <c r="T1917" s="1252">
        <v>0</v>
      </c>
      <c r="U1917" s="1251" t="s">
        <v>1065</v>
      </c>
      <c r="V1917" s="1251" t="s">
        <v>397</v>
      </c>
      <c r="W1917" s="1251" t="s">
        <v>2026</v>
      </c>
      <c r="X1917" s="1251" t="s">
        <v>2042</v>
      </c>
      <c r="Y1917" s="1251">
        <v>775</v>
      </c>
      <c r="Z1917" s="1251">
        <v>8</v>
      </c>
      <c r="AA1917" s="1251" t="b">
        <v>0</v>
      </c>
    </row>
    <row r="1918" spans="1:27" ht="12">
      <c r="A1918" s="1251">
        <v>25</v>
      </c>
      <c r="B1918" s="1251">
        <v>780</v>
      </c>
      <c r="C1918" s="1251" t="s">
        <v>1774</v>
      </c>
      <c r="D1918" s="1251">
        <v>776200</v>
      </c>
      <c r="E1918" s="1251" t="s">
        <v>2134</v>
      </c>
      <c r="F1918" s="1251">
        <v>2020</v>
      </c>
      <c r="G1918" s="1252">
        <v>0.01</v>
      </c>
      <c r="H1918" s="1252">
        <v>0</v>
      </c>
      <c r="I1918" s="1252">
        <v>451.74000000000001</v>
      </c>
      <c r="J1918" s="1252">
        <v>-451.74000000000001</v>
      </c>
      <c r="K1918" s="1252">
        <v>0</v>
      </c>
      <c r="L1918" s="1252">
        <v>0</v>
      </c>
      <c r="M1918" s="1252">
        <v>0</v>
      </c>
      <c r="N1918" s="1252">
        <v>0</v>
      </c>
      <c r="O1918" s="1252">
        <v>0</v>
      </c>
      <c r="P1918" s="1252">
        <v>0.01</v>
      </c>
      <c r="Q1918" s="1252">
        <v>0</v>
      </c>
      <c r="R1918" s="1252">
        <v>0</v>
      </c>
      <c r="S1918" s="1252">
        <v>0.019999999999990907</v>
      </c>
      <c r="T1918" s="1252">
        <v>0</v>
      </c>
      <c r="U1918" s="1251" t="s">
        <v>1065</v>
      </c>
      <c r="V1918" s="1251" t="s">
        <v>397</v>
      </c>
      <c r="W1918" s="1251" t="s">
        <v>2015</v>
      </c>
      <c r="X1918" s="1251" t="s">
        <v>2042</v>
      </c>
      <c r="Y1918" s="1251">
        <v>776</v>
      </c>
      <c r="Z1918" s="1251">
        <v>2</v>
      </c>
      <c r="AA1918" s="1251" t="b">
        <v>0</v>
      </c>
    </row>
    <row r="1919" spans="1:27" ht="12">
      <c r="A1919" s="1251">
        <v>25</v>
      </c>
      <c r="B1919" s="1251">
        <v>780</v>
      </c>
      <c r="C1919" s="1251" t="s">
        <v>1774</v>
      </c>
      <c r="D1919" s="1251">
        <v>776210</v>
      </c>
      <c r="E1919" s="1251" t="s">
        <v>2135</v>
      </c>
      <c r="F1919" s="1251">
        <v>2020</v>
      </c>
      <c r="G1919" s="1252">
        <v>-65.670000000000002</v>
      </c>
      <c r="H1919" s="1252">
        <v>-87.560000000000002</v>
      </c>
      <c r="I1919" s="1252">
        <v>-87.560000000000002</v>
      </c>
      <c r="J1919" s="1252">
        <v>-49.299999999999997</v>
      </c>
      <c r="K1919" s="1252">
        <v>-232.19999999999999</v>
      </c>
      <c r="L1919" s="1252">
        <v>-258.06</v>
      </c>
      <c r="M1919" s="1252">
        <v>-235.63999999999999</v>
      </c>
      <c r="N1919" s="1252">
        <v>-197.72999999999999</v>
      </c>
      <c r="O1919" s="1252">
        <v>-312.75</v>
      </c>
      <c r="P1919" s="1252">
        <v>-613.04999999999995</v>
      </c>
      <c r="Q1919" s="1252">
        <v>-78.140000000000001</v>
      </c>
      <c r="R1919" s="1252">
        <v>0</v>
      </c>
      <c r="S1919" s="1252">
        <v>-2217.6599999999994</v>
      </c>
      <c r="T1919" s="1252">
        <v>0</v>
      </c>
      <c r="U1919" s="1251" t="s">
        <v>1065</v>
      </c>
      <c r="V1919" s="1251" t="s">
        <v>397</v>
      </c>
      <c r="W1919" s="1251" t="s">
        <v>1931</v>
      </c>
      <c r="X1919" s="1251" t="s">
        <v>2042</v>
      </c>
      <c r="Y1919" s="1251">
        <v>776</v>
      </c>
      <c r="Z1919" s="1251">
        <v>2</v>
      </c>
      <c r="AA1919" s="1251" t="b">
        <v>0</v>
      </c>
    </row>
    <row r="1920" spans="1:27" ht="12">
      <c r="A1920" s="1251">
        <v>25</v>
      </c>
      <c r="B1920" s="1251">
        <v>780</v>
      </c>
      <c r="C1920" s="1251" t="s">
        <v>1774</v>
      </c>
      <c r="D1920" s="1251">
        <v>776220</v>
      </c>
      <c r="E1920" s="1251" t="s">
        <v>2136</v>
      </c>
      <c r="F1920" s="1251">
        <v>2020</v>
      </c>
      <c r="G1920" s="1252">
        <v>-71.930000000000007</v>
      </c>
      <c r="H1920" s="1252">
        <v>-95.909999999999997</v>
      </c>
      <c r="I1920" s="1252">
        <v>-95.909999999999997</v>
      </c>
      <c r="J1920" s="1252">
        <v>-54.009999999999998</v>
      </c>
      <c r="K1920" s="1252">
        <v>-254.34999999999999</v>
      </c>
      <c r="L1920" s="1252">
        <v>-282.68000000000001</v>
      </c>
      <c r="M1920" s="1252">
        <v>-258.13</v>
      </c>
      <c r="N1920" s="1252">
        <v>-216.59999999999999</v>
      </c>
      <c r="O1920" s="1252">
        <v>-342.58999999999997</v>
      </c>
      <c r="P1920" s="1252">
        <v>-671.54999999999995</v>
      </c>
      <c r="Q1920" s="1252">
        <v>-85.599999999999994</v>
      </c>
      <c r="R1920" s="1252">
        <v>0</v>
      </c>
      <c r="S1920" s="1252">
        <v>-2429.2599999999998</v>
      </c>
      <c r="T1920" s="1252">
        <v>0</v>
      </c>
      <c r="U1920" s="1251" t="s">
        <v>1065</v>
      </c>
      <c r="V1920" s="1251" t="s">
        <v>397</v>
      </c>
      <c r="W1920" s="1251" t="s">
        <v>1948</v>
      </c>
      <c r="X1920" s="1251" t="s">
        <v>2042</v>
      </c>
      <c r="Y1920" s="1251">
        <v>776</v>
      </c>
      <c r="Z1920" s="1251">
        <v>2</v>
      </c>
      <c r="AA1920" s="1251" t="b">
        <v>0</v>
      </c>
    </row>
    <row r="1921" spans="1:27" ht="12">
      <c r="A1921" s="1251">
        <v>25</v>
      </c>
      <c r="B1921" s="1251">
        <v>780</v>
      </c>
      <c r="C1921" s="1251" t="s">
        <v>1774</v>
      </c>
      <c r="D1921" s="1251">
        <v>776230</v>
      </c>
      <c r="E1921" s="1251" t="s">
        <v>2137</v>
      </c>
      <c r="F1921" s="1251">
        <v>2020</v>
      </c>
      <c r="G1921" s="1252">
        <v>-27.93</v>
      </c>
      <c r="H1921" s="1252">
        <v>-37.240000000000002</v>
      </c>
      <c r="I1921" s="1252">
        <v>-37.240000000000002</v>
      </c>
      <c r="J1921" s="1252">
        <v>-20.960000000000001</v>
      </c>
      <c r="K1921" s="1252">
        <v>-98.75</v>
      </c>
      <c r="L1921" s="1252">
        <v>-109.73999999999999</v>
      </c>
      <c r="M1921" s="1252">
        <v>-100.20999999999999</v>
      </c>
      <c r="N1921" s="1252">
        <v>-84.090000000000003</v>
      </c>
      <c r="O1921" s="1252">
        <v>-133.00999999999999</v>
      </c>
      <c r="P1921" s="1252">
        <v>-260.72000000000003</v>
      </c>
      <c r="Q1921" s="1252">
        <v>-33.229999999999997</v>
      </c>
      <c r="R1921" s="1252">
        <v>0</v>
      </c>
      <c r="S1921" s="1252">
        <v>-943.12</v>
      </c>
      <c r="T1921" s="1252">
        <v>0</v>
      </c>
      <c r="U1921" s="1251" t="s">
        <v>1065</v>
      </c>
      <c r="V1921" s="1251" t="s">
        <v>402</v>
      </c>
      <c r="W1921" s="1251" t="s">
        <v>402</v>
      </c>
      <c r="X1921" s="1251" t="s">
        <v>2042</v>
      </c>
      <c r="Y1921" s="1251">
        <v>776</v>
      </c>
      <c r="Z1921" s="1251">
        <v>2</v>
      </c>
      <c r="AA1921" s="1251" t="b">
        <v>0</v>
      </c>
    </row>
    <row r="1922" spans="1:27" ht="12">
      <c r="A1922" s="1251">
        <v>25</v>
      </c>
      <c r="B1922" s="1251">
        <v>780</v>
      </c>
      <c r="C1922" s="1251" t="s">
        <v>1774</v>
      </c>
      <c r="D1922" s="1251">
        <v>776240</v>
      </c>
      <c r="E1922" s="1251" t="s">
        <v>2138</v>
      </c>
      <c r="F1922" s="1251">
        <v>2020</v>
      </c>
      <c r="G1922" s="1252">
        <v>-173.28</v>
      </c>
      <c r="H1922" s="1252">
        <v>-231.03999999999999</v>
      </c>
      <c r="I1922" s="1252">
        <v>-231.03999999999999</v>
      </c>
      <c r="J1922" s="1252">
        <v>-130.09999999999999</v>
      </c>
      <c r="K1922" s="1252">
        <v>-612.71000000000004</v>
      </c>
      <c r="L1922" s="1252">
        <v>-680.94000000000005</v>
      </c>
      <c r="M1922" s="1252">
        <v>-621.79999999999995</v>
      </c>
      <c r="N1922" s="1252">
        <v>-521.75999999999999</v>
      </c>
      <c r="O1922" s="1252">
        <v>-825.27999999999997</v>
      </c>
      <c r="P1922" s="1252">
        <v>-1617.6900000000001</v>
      </c>
      <c r="Q1922" s="1252">
        <v>-206.19999999999999</v>
      </c>
      <c r="R1922" s="1252">
        <v>0</v>
      </c>
      <c r="S1922" s="1252">
        <v>-5851.8399999999992</v>
      </c>
      <c r="T1922" s="1252">
        <v>0</v>
      </c>
      <c r="U1922" s="1251" t="s">
        <v>1065</v>
      </c>
      <c r="V1922" s="1251" t="s">
        <v>397</v>
      </c>
      <c r="W1922" s="1251" t="s">
        <v>2015</v>
      </c>
      <c r="X1922" s="1251" t="s">
        <v>2042</v>
      </c>
      <c r="Y1922" s="1251">
        <v>776</v>
      </c>
      <c r="Z1922" s="1251">
        <v>2</v>
      </c>
      <c r="AA1922" s="1251" t="b">
        <v>0</v>
      </c>
    </row>
    <row r="1923" spans="1:27" ht="12">
      <c r="A1923" s="1251">
        <v>25</v>
      </c>
      <c r="B1923" s="1251">
        <v>790</v>
      </c>
      <c r="C1923" s="1251" t="s">
        <v>1777</v>
      </c>
      <c r="D1923" s="1251">
        <v>403200</v>
      </c>
      <c r="E1923" s="1251" t="s">
        <v>2090</v>
      </c>
      <c r="F1923" s="1251">
        <v>2020</v>
      </c>
      <c r="G1923" s="1252">
        <v>1882.0799999999999</v>
      </c>
      <c r="H1923" s="1252">
        <v>1882.0799999999999</v>
      </c>
      <c r="I1923" s="1252">
        <v>1882.0799999999999</v>
      </c>
      <c r="J1923" s="1252">
        <v>1921.51</v>
      </c>
      <c r="K1923" s="1252">
        <v>1921.51</v>
      </c>
      <c r="L1923" s="1252">
        <v>1921.51</v>
      </c>
      <c r="M1923" s="1252">
        <v>1921.51</v>
      </c>
      <c r="N1923" s="1252">
        <v>1921.51</v>
      </c>
      <c r="O1923" s="1252">
        <v>1921.51</v>
      </c>
      <c r="P1923" s="1252">
        <v>1921.51</v>
      </c>
      <c r="Q1923" s="1252">
        <v>1921.51</v>
      </c>
      <c r="R1923" s="1252">
        <v>-817.47000000000003</v>
      </c>
      <c r="S1923" s="1252">
        <v>20200.849999999995</v>
      </c>
      <c r="T1923" s="1252">
        <v>0</v>
      </c>
      <c r="U1923" s="1251" t="s">
        <v>1065</v>
      </c>
      <c r="V1923" s="1251" t="s">
        <v>88</v>
      </c>
      <c r="W1923" s="1251" t="s">
        <v>88</v>
      </c>
      <c r="X1923" s="1251" t="s">
        <v>2042</v>
      </c>
      <c r="Y1923" s="1251">
        <v>403</v>
      </c>
      <c r="Z1923" s="1251">
        <v>2</v>
      </c>
      <c r="AA1923" s="1251" t="b">
        <v>0</v>
      </c>
    </row>
    <row r="1924" spans="1:27" ht="12">
      <c r="A1924" s="1251">
        <v>25</v>
      </c>
      <c r="B1924" s="1251">
        <v>790</v>
      </c>
      <c r="C1924" s="1251" t="s">
        <v>1777</v>
      </c>
      <c r="D1924" s="1251">
        <v>408101</v>
      </c>
      <c r="E1924" s="1251" t="s">
        <v>932</v>
      </c>
      <c r="F1924" s="1251">
        <v>2020</v>
      </c>
      <c r="G1924" s="1252">
        <v>365.75999999999999</v>
      </c>
      <c r="H1924" s="1252">
        <v>359.13999999999999</v>
      </c>
      <c r="I1924" s="1252">
        <v>362.44999999999999</v>
      </c>
      <c r="J1924" s="1252">
        <v>362.44999999999999</v>
      </c>
      <c r="K1924" s="1252">
        <v>362.44999999999999</v>
      </c>
      <c r="L1924" s="1252">
        <v>362.44999999999999</v>
      </c>
      <c r="M1924" s="1252">
        <v>2460.4200000000001</v>
      </c>
      <c r="N1924" s="1252">
        <v>361.19999999999999</v>
      </c>
      <c r="O1924" s="1252">
        <v>361.19999999999999</v>
      </c>
      <c r="P1924" s="1252">
        <v>361.19999999999999</v>
      </c>
      <c r="Q1924" s="1252">
        <v>361.19999999999999</v>
      </c>
      <c r="R1924" s="1252">
        <v>361.19999999999999</v>
      </c>
      <c r="S1924" s="1252">
        <v>6441.119999999999</v>
      </c>
      <c r="T1924" s="1252">
        <v>0</v>
      </c>
      <c r="U1924" s="1251" t="s">
        <v>1065</v>
      </c>
      <c r="V1924" s="1251" t="s">
        <v>402</v>
      </c>
      <c r="W1924" s="1251" t="s">
        <v>402</v>
      </c>
      <c r="X1924" s="1251" t="s">
        <v>2042</v>
      </c>
      <c r="Y1924" s="1251">
        <v>408</v>
      </c>
      <c r="Z1924" s="1251">
        <v>1</v>
      </c>
      <c r="AA1924" s="1251" t="b">
        <v>0</v>
      </c>
    </row>
    <row r="1925" spans="1:27" ht="12">
      <c r="A1925" s="1251">
        <v>25</v>
      </c>
      <c r="B1925" s="1251">
        <v>790</v>
      </c>
      <c r="C1925" s="1251" t="s">
        <v>1777</v>
      </c>
      <c r="D1925" s="1251">
        <v>408102</v>
      </c>
      <c r="E1925" s="1251" t="s">
        <v>934</v>
      </c>
      <c r="F1925" s="1251">
        <v>2020</v>
      </c>
      <c r="G1925" s="1252">
        <v>3.2000000000000002</v>
      </c>
      <c r="H1925" s="1252">
        <v>2.7000000000000002</v>
      </c>
      <c r="I1925" s="1252">
        <v>2.7000000000000002</v>
      </c>
      <c r="J1925" s="1252">
        <v>2.7000000000000002</v>
      </c>
      <c r="K1925" s="1252">
        <v>2.7000000000000002</v>
      </c>
      <c r="L1925" s="1252">
        <v>2.7000000000000002</v>
      </c>
      <c r="M1925" s="1252">
        <v>2.7000000000000002</v>
      </c>
      <c r="N1925" s="1252">
        <v>2.7000000000000002</v>
      </c>
      <c r="O1925" s="1252">
        <v>2.7000000000000002</v>
      </c>
      <c r="P1925" s="1252">
        <v>2.7000000000000002</v>
      </c>
      <c r="Q1925" s="1252">
        <v>2.7000000000000002</v>
      </c>
      <c r="R1925" s="1252">
        <v>2.7000000000000002</v>
      </c>
      <c r="S1925" s="1252">
        <v>32.899999999999999</v>
      </c>
      <c r="T1925" s="1252">
        <v>0</v>
      </c>
      <c r="U1925" s="1251" t="s">
        <v>1065</v>
      </c>
      <c r="V1925" s="1251" t="s">
        <v>402</v>
      </c>
      <c r="W1925" s="1251" t="s">
        <v>402</v>
      </c>
      <c r="X1925" s="1251" t="s">
        <v>2042</v>
      </c>
      <c r="Y1925" s="1251">
        <v>408</v>
      </c>
      <c r="Z1925" s="1251">
        <v>1</v>
      </c>
      <c r="AA1925" s="1251" t="b">
        <v>0</v>
      </c>
    </row>
    <row r="1926" spans="1:27" ht="12">
      <c r="A1926" s="1251">
        <v>25</v>
      </c>
      <c r="B1926" s="1251">
        <v>790</v>
      </c>
      <c r="C1926" s="1251" t="s">
        <v>1777</v>
      </c>
      <c r="D1926" s="1251">
        <v>408121</v>
      </c>
      <c r="E1926" s="1251" t="s">
        <v>1914</v>
      </c>
      <c r="F1926" s="1251">
        <v>2020</v>
      </c>
      <c r="G1926" s="1252">
        <v>238.91999999999999</v>
      </c>
      <c r="H1926" s="1252">
        <v>315.19999999999999</v>
      </c>
      <c r="I1926" s="1252">
        <v>338.5</v>
      </c>
      <c r="J1926" s="1252">
        <v>191.78999999999999</v>
      </c>
      <c r="K1926" s="1252">
        <v>274.67000000000002</v>
      </c>
      <c r="L1926" s="1252">
        <v>236.28</v>
      </c>
      <c r="M1926" s="1252">
        <v>192.16999999999999</v>
      </c>
      <c r="N1926" s="1252">
        <v>249.80000000000001</v>
      </c>
      <c r="O1926" s="1252">
        <v>178.50999999999999</v>
      </c>
      <c r="P1926" s="1252">
        <v>0</v>
      </c>
      <c r="Q1926" s="1252">
        <v>0</v>
      </c>
      <c r="R1926" s="1252">
        <v>0</v>
      </c>
      <c r="S1926" s="1252">
        <v>2215.8400000000001</v>
      </c>
      <c r="T1926" s="1252">
        <v>0</v>
      </c>
      <c r="U1926" s="1251" t="s">
        <v>1065</v>
      </c>
      <c r="V1926" s="1251" t="s">
        <v>402</v>
      </c>
      <c r="W1926" s="1251" t="s">
        <v>402</v>
      </c>
      <c r="X1926" s="1251" t="s">
        <v>2042</v>
      </c>
      <c r="Y1926" s="1251">
        <v>408</v>
      </c>
      <c r="Z1926" s="1251">
        <v>1</v>
      </c>
      <c r="AA1926" s="1251" t="b">
        <v>0</v>
      </c>
    </row>
    <row r="1927" spans="1:27" ht="12">
      <c r="A1927" s="1251">
        <v>25</v>
      </c>
      <c r="B1927" s="1251">
        <v>790</v>
      </c>
      <c r="C1927" s="1251" t="s">
        <v>1777</v>
      </c>
      <c r="D1927" s="1251">
        <v>408122</v>
      </c>
      <c r="E1927" s="1251" t="s">
        <v>2091</v>
      </c>
      <c r="F1927" s="1251">
        <v>2020</v>
      </c>
      <c r="G1927" s="1252">
        <v>9.5600000000000005</v>
      </c>
      <c r="H1927" s="1252">
        <v>1.5800000000000001</v>
      </c>
      <c r="I1927" s="1252">
        <v>0.33000000000000002</v>
      </c>
      <c r="J1927" s="1252">
        <v>0</v>
      </c>
      <c r="K1927" s="1252">
        <v>0</v>
      </c>
      <c r="L1927" s="1252">
        <v>0</v>
      </c>
      <c r="M1927" s="1252">
        <v>0</v>
      </c>
      <c r="N1927" s="1252">
        <v>0</v>
      </c>
      <c r="O1927" s="1252">
        <v>0</v>
      </c>
      <c r="P1927" s="1252">
        <v>0</v>
      </c>
      <c r="Q1927" s="1252">
        <v>0</v>
      </c>
      <c r="R1927" s="1252">
        <v>0</v>
      </c>
      <c r="S1927" s="1252">
        <v>11.470000000000001</v>
      </c>
      <c r="T1927" s="1252">
        <v>0</v>
      </c>
      <c r="U1927" s="1251" t="s">
        <v>1065</v>
      </c>
      <c r="V1927" s="1251" t="s">
        <v>402</v>
      </c>
      <c r="W1927" s="1251" t="s">
        <v>402</v>
      </c>
      <c r="X1927" s="1251" t="s">
        <v>2042</v>
      </c>
      <c r="Y1927" s="1251">
        <v>408</v>
      </c>
      <c r="Z1927" s="1251">
        <v>1</v>
      </c>
      <c r="AA1927" s="1251" t="b">
        <v>0</v>
      </c>
    </row>
    <row r="1928" spans="1:27" ht="12">
      <c r="A1928" s="1251">
        <v>25</v>
      </c>
      <c r="B1928" s="1251">
        <v>790</v>
      </c>
      <c r="C1928" s="1251" t="s">
        <v>1777</v>
      </c>
      <c r="D1928" s="1251">
        <v>408123</v>
      </c>
      <c r="E1928" s="1251" t="s">
        <v>2092</v>
      </c>
      <c r="F1928" s="1251">
        <v>2020</v>
      </c>
      <c r="G1928" s="1252">
        <v>26.5</v>
      </c>
      <c r="H1928" s="1252">
        <v>35.170000000000002</v>
      </c>
      <c r="I1928" s="1252">
        <v>35.590000000000003</v>
      </c>
      <c r="J1928" s="1252">
        <v>17.210000000000001</v>
      </c>
      <c r="K1928" s="1252">
        <v>20.18</v>
      </c>
      <c r="L1928" s="1252">
        <v>6.6600000000000001</v>
      </c>
      <c r="M1928" s="1252">
        <v>-4.0599999999999996</v>
      </c>
      <c r="N1928" s="1252">
        <v>2.96</v>
      </c>
      <c r="O1928" s="1252">
        <v>1.6200000000000001</v>
      </c>
      <c r="P1928" s="1252">
        <v>0</v>
      </c>
      <c r="Q1928" s="1252">
        <v>0</v>
      </c>
      <c r="R1928" s="1252">
        <v>0</v>
      </c>
      <c r="S1928" s="1252">
        <v>141.83000000000001</v>
      </c>
      <c r="T1928" s="1252">
        <v>0</v>
      </c>
      <c r="U1928" s="1251" t="s">
        <v>1065</v>
      </c>
      <c r="V1928" s="1251" t="s">
        <v>402</v>
      </c>
      <c r="W1928" s="1251" t="s">
        <v>402</v>
      </c>
      <c r="X1928" s="1251" t="s">
        <v>2042</v>
      </c>
      <c r="Y1928" s="1251">
        <v>408</v>
      </c>
      <c r="Z1928" s="1251">
        <v>1</v>
      </c>
      <c r="AA1928" s="1251" t="b">
        <v>0</v>
      </c>
    </row>
    <row r="1929" spans="1:27" ht="12">
      <c r="A1929" s="1251">
        <v>25</v>
      </c>
      <c r="B1929" s="1251">
        <v>790</v>
      </c>
      <c r="C1929" s="1251" t="s">
        <v>1777</v>
      </c>
      <c r="D1929" s="1251">
        <v>408132</v>
      </c>
      <c r="E1929" s="1251" t="s">
        <v>1002</v>
      </c>
      <c r="F1929" s="1251">
        <v>2020</v>
      </c>
      <c r="G1929" s="1252">
        <v>0</v>
      </c>
      <c r="H1929" s="1252">
        <v>0</v>
      </c>
      <c r="I1929" s="1252">
        <v>0</v>
      </c>
      <c r="J1929" s="1252">
        <v>0</v>
      </c>
      <c r="K1929" s="1252">
        <v>0</v>
      </c>
      <c r="L1929" s="1252">
        <v>852.20000000000005</v>
      </c>
      <c r="M1929" s="1252">
        <v>0</v>
      </c>
      <c r="N1929" s="1252">
        <v>0</v>
      </c>
      <c r="O1929" s="1252">
        <v>0</v>
      </c>
      <c r="P1929" s="1252">
        <v>0</v>
      </c>
      <c r="Q1929" s="1252">
        <v>0</v>
      </c>
      <c r="R1929" s="1252">
        <v>0</v>
      </c>
      <c r="S1929" s="1252">
        <v>852.20000000000005</v>
      </c>
      <c r="T1929" s="1252">
        <v>0</v>
      </c>
      <c r="U1929" s="1251" t="s">
        <v>1065</v>
      </c>
      <c r="V1929" s="1251" t="s">
        <v>402</v>
      </c>
      <c r="W1929" s="1251" t="s">
        <v>402</v>
      </c>
      <c r="X1929" s="1251" t="s">
        <v>2042</v>
      </c>
      <c r="Y1929" s="1251">
        <v>408</v>
      </c>
      <c r="Z1929" s="1251">
        <v>1</v>
      </c>
      <c r="AA1929" s="1251" t="b">
        <v>0</v>
      </c>
    </row>
    <row r="1930" spans="1:27" ht="12">
      <c r="A1930" s="1251">
        <v>25</v>
      </c>
      <c r="B1930" s="1251">
        <v>790</v>
      </c>
      <c r="C1930" s="1251" t="s">
        <v>1777</v>
      </c>
      <c r="D1930" s="1251">
        <v>408203</v>
      </c>
      <c r="E1930" s="1251" t="s">
        <v>2093</v>
      </c>
      <c r="F1930" s="1251">
        <v>2020</v>
      </c>
      <c r="G1930" s="1252">
        <v>52</v>
      </c>
      <c r="H1930" s="1252">
        <v>88</v>
      </c>
      <c r="I1930" s="1252">
        <v>77</v>
      </c>
      <c r="J1930" s="1252">
        <v>71</v>
      </c>
      <c r="K1930" s="1252">
        <v>63</v>
      </c>
      <c r="L1930" s="1252">
        <v>72</v>
      </c>
      <c r="M1930" s="1252">
        <v>63</v>
      </c>
      <c r="N1930" s="1252">
        <v>77</v>
      </c>
      <c r="O1930" s="1252">
        <v>75</v>
      </c>
      <c r="P1930" s="1252">
        <v>81</v>
      </c>
      <c r="Q1930" s="1252">
        <v>67</v>
      </c>
      <c r="R1930" s="1252">
        <v>63</v>
      </c>
      <c r="S1930" s="1252">
        <v>849</v>
      </c>
      <c r="T1930" s="1252">
        <v>0</v>
      </c>
      <c r="U1930" s="1251" t="s">
        <v>1065</v>
      </c>
      <c r="V1930" s="1251" t="s">
        <v>402</v>
      </c>
      <c r="W1930" s="1251" t="s">
        <v>402</v>
      </c>
      <c r="X1930" s="1251" t="s">
        <v>2042</v>
      </c>
      <c r="Y1930" s="1251">
        <v>408</v>
      </c>
      <c r="Z1930" s="1251">
        <v>2</v>
      </c>
      <c r="AA1930" s="1251" t="b">
        <v>0</v>
      </c>
    </row>
    <row r="1931" spans="1:27" ht="12">
      <c r="A1931" s="1251">
        <v>25</v>
      </c>
      <c r="B1931" s="1251">
        <v>790</v>
      </c>
      <c r="C1931" s="1251" t="s">
        <v>1777</v>
      </c>
      <c r="D1931" s="1251">
        <v>408205</v>
      </c>
      <c r="E1931" s="1251" t="s">
        <v>2094</v>
      </c>
      <c r="F1931" s="1251">
        <v>2020</v>
      </c>
      <c r="G1931" s="1252">
        <v>142</v>
      </c>
      <c r="H1931" s="1252">
        <v>233</v>
      </c>
      <c r="I1931" s="1252">
        <v>207</v>
      </c>
      <c r="J1931" s="1252">
        <v>193</v>
      </c>
      <c r="K1931" s="1252">
        <v>170</v>
      </c>
      <c r="L1931" s="1252">
        <v>194</v>
      </c>
      <c r="M1931" s="1252">
        <v>167</v>
      </c>
      <c r="N1931" s="1252">
        <v>207</v>
      </c>
      <c r="O1931" s="1252">
        <v>200</v>
      </c>
      <c r="P1931" s="1252">
        <v>216</v>
      </c>
      <c r="Q1931" s="1252">
        <v>178</v>
      </c>
      <c r="R1931" s="1252">
        <v>188</v>
      </c>
      <c r="S1931" s="1252">
        <v>2295</v>
      </c>
      <c r="T1931" s="1252">
        <v>0</v>
      </c>
      <c r="U1931" s="1251" t="s">
        <v>1065</v>
      </c>
      <c r="V1931" s="1251" t="s">
        <v>402</v>
      </c>
      <c r="W1931" s="1251" t="s">
        <v>402</v>
      </c>
      <c r="X1931" s="1251" t="s">
        <v>2042</v>
      </c>
      <c r="Y1931" s="1251">
        <v>408</v>
      </c>
      <c r="Z1931" s="1251">
        <v>2</v>
      </c>
      <c r="AA1931" s="1251" t="b">
        <v>0</v>
      </c>
    </row>
    <row r="1932" spans="1:27" ht="12">
      <c r="A1932" s="1251">
        <v>25</v>
      </c>
      <c r="B1932" s="1251">
        <v>790</v>
      </c>
      <c r="C1932" s="1251" t="s">
        <v>1777</v>
      </c>
      <c r="D1932" s="1251">
        <v>408206</v>
      </c>
      <c r="E1932" s="1251" t="s">
        <v>1321</v>
      </c>
      <c r="F1932" s="1251">
        <v>2020</v>
      </c>
      <c r="G1932" s="1252">
        <v>277</v>
      </c>
      <c r="H1932" s="1252">
        <v>473</v>
      </c>
      <c r="I1932" s="1252">
        <v>412</v>
      </c>
      <c r="J1932" s="1252">
        <v>384</v>
      </c>
      <c r="K1932" s="1252">
        <v>341</v>
      </c>
      <c r="L1932" s="1252">
        <v>387</v>
      </c>
      <c r="M1932" s="1252">
        <v>335</v>
      </c>
      <c r="N1932" s="1252">
        <v>412</v>
      </c>
      <c r="O1932" s="1252">
        <v>399</v>
      </c>
      <c r="P1932" s="1252">
        <v>431</v>
      </c>
      <c r="Q1932" s="1252">
        <v>356</v>
      </c>
      <c r="R1932" s="1252">
        <v>275</v>
      </c>
      <c r="S1932" s="1252">
        <v>4482</v>
      </c>
      <c r="T1932" s="1252">
        <v>0</v>
      </c>
      <c r="U1932" s="1251" t="s">
        <v>1065</v>
      </c>
      <c r="V1932" s="1251" t="s">
        <v>402</v>
      </c>
      <c r="W1932" s="1251" t="s">
        <v>402</v>
      </c>
      <c r="X1932" s="1251" t="s">
        <v>2042</v>
      </c>
      <c r="Y1932" s="1251">
        <v>408</v>
      </c>
      <c r="Z1932" s="1251">
        <v>2</v>
      </c>
      <c r="AA1932" s="1251" t="b">
        <v>0</v>
      </c>
    </row>
    <row r="1933" spans="1:27" ht="12">
      <c r="A1933" s="1251">
        <v>25</v>
      </c>
      <c r="B1933" s="1251">
        <v>790</v>
      </c>
      <c r="C1933" s="1251" t="s">
        <v>1777</v>
      </c>
      <c r="D1933" s="1251">
        <v>521100</v>
      </c>
      <c r="E1933" s="1251" t="s">
        <v>2095</v>
      </c>
      <c r="F1933" s="1251">
        <v>2020</v>
      </c>
      <c r="G1933" s="1252">
        <v>-5055.8400000000001</v>
      </c>
      <c r="H1933" s="1252">
        <v>-5504.96</v>
      </c>
      <c r="I1933" s="1252">
        <v>-5403.4899999999998</v>
      </c>
      <c r="J1933" s="1252">
        <v>-4871.3500000000004</v>
      </c>
      <c r="K1933" s="1252">
        <v>-5219</v>
      </c>
      <c r="L1933" s="1252">
        <v>-5699.6800000000003</v>
      </c>
      <c r="M1933" s="1252">
        <v>-5216.6599999999999</v>
      </c>
      <c r="N1933" s="1252">
        <v>-5742.96</v>
      </c>
      <c r="O1933" s="1252">
        <v>-5401.7200000000003</v>
      </c>
      <c r="P1933" s="1252">
        <v>-5314.6000000000004</v>
      </c>
      <c r="Q1933" s="1252">
        <v>-5647.0500000000002</v>
      </c>
      <c r="R1933" s="1252">
        <v>-5724.25</v>
      </c>
      <c r="S1933" s="1252">
        <v>-64801.559999999998</v>
      </c>
      <c r="T1933" s="1252">
        <v>0</v>
      </c>
      <c r="U1933" s="1251" t="s">
        <v>1065</v>
      </c>
      <c r="V1933" s="1251" t="s">
        <v>1286</v>
      </c>
      <c r="W1933" s="1251" t="s">
        <v>2096</v>
      </c>
      <c r="X1933" s="1251" t="s">
        <v>2042</v>
      </c>
      <c r="Y1933" s="1251">
        <v>521</v>
      </c>
      <c r="Z1933" s="1251">
        <v>1</v>
      </c>
      <c r="AA1933" s="1251" t="b">
        <v>0</v>
      </c>
    </row>
    <row r="1934" spans="1:27" ht="12">
      <c r="A1934" s="1251">
        <v>25</v>
      </c>
      <c r="B1934" s="1251">
        <v>790</v>
      </c>
      <c r="C1934" s="1251" t="s">
        <v>1777</v>
      </c>
      <c r="D1934" s="1251">
        <v>701110</v>
      </c>
      <c r="E1934" s="1251" t="s">
        <v>2141</v>
      </c>
      <c r="F1934" s="1251">
        <v>2020</v>
      </c>
      <c r="G1934" s="1252">
        <v>682.48000000000002</v>
      </c>
      <c r="H1934" s="1252">
        <v>754.32000000000005</v>
      </c>
      <c r="I1934" s="1252">
        <v>774.60000000000002</v>
      </c>
      <c r="J1934" s="1252">
        <v>682.48000000000002</v>
      </c>
      <c r="K1934" s="1252">
        <v>754.32000000000005</v>
      </c>
      <c r="L1934" s="1252">
        <v>745.79999999999995</v>
      </c>
      <c r="M1934" s="1252">
        <v>691.51999999999998</v>
      </c>
      <c r="N1934" s="1252">
        <v>745.79999999999995</v>
      </c>
      <c r="O1934" s="1252">
        <v>522.05999999999995</v>
      </c>
      <c r="P1934" s="1252">
        <v>559.35000000000002</v>
      </c>
      <c r="Q1934" s="1252">
        <v>596.63999999999999</v>
      </c>
      <c r="R1934" s="1252">
        <v>298.31999999999999</v>
      </c>
      <c r="S1934" s="1252">
        <v>7807.6900000000014</v>
      </c>
      <c r="T1934" s="1252">
        <v>0</v>
      </c>
      <c r="U1934" s="1251" t="s">
        <v>1065</v>
      </c>
      <c r="V1934" s="1251" t="s">
        <v>397</v>
      </c>
      <c r="W1934" s="1251" t="s">
        <v>1931</v>
      </c>
      <c r="X1934" s="1251" t="s">
        <v>2042</v>
      </c>
      <c r="Y1934" s="1251">
        <v>701</v>
      </c>
      <c r="Z1934" s="1251">
        <v>1</v>
      </c>
      <c r="AA1934" s="1251" t="b">
        <v>0</v>
      </c>
    </row>
    <row r="1935" spans="1:27" ht="12">
      <c r="A1935" s="1251">
        <v>25</v>
      </c>
      <c r="B1935" s="1251">
        <v>790</v>
      </c>
      <c r="C1935" s="1251" t="s">
        <v>1777</v>
      </c>
      <c r="D1935" s="1251">
        <v>701119</v>
      </c>
      <c r="E1935" s="1251" t="s">
        <v>2142</v>
      </c>
      <c r="F1935" s="1251">
        <v>2020</v>
      </c>
      <c r="G1935" s="1252">
        <v>245.21000000000001</v>
      </c>
      <c r="H1935" s="1252">
        <v>1189.72</v>
      </c>
      <c r="I1935" s="1252">
        <v>247.91</v>
      </c>
      <c r="J1935" s="1252">
        <v>536.15999999999997</v>
      </c>
      <c r="K1935" s="1252">
        <v>923.77999999999997</v>
      </c>
      <c r="L1935" s="1252">
        <v>554.86000000000001</v>
      </c>
      <c r="M1935" s="1252">
        <v>396.29000000000002</v>
      </c>
      <c r="N1935" s="1252">
        <v>779.75999999999999</v>
      </c>
      <c r="O1935" s="1252">
        <v>253.97</v>
      </c>
      <c r="P1935" s="1252">
        <v>147.56</v>
      </c>
      <c r="Q1935" s="1252">
        <v>803.94000000000005</v>
      </c>
      <c r="R1935" s="1252">
        <v>130.52000000000001</v>
      </c>
      <c r="S1935" s="1252">
        <v>6209.6800000000003</v>
      </c>
      <c r="T1935" s="1252">
        <v>0</v>
      </c>
      <c r="U1935" s="1251" t="s">
        <v>1065</v>
      </c>
      <c r="V1935" s="1251" t="s">
        <v>397</v>
      </c>
      <c r="W1935" s="1251" t="s">
        <v>1933</v>
      </c>
      <c r="X1935" s="1251" t="s">
        <v>2042</v>
      </c>
      <c r="Y1935" s="1251">
        <v>701</v>
      </c>
      <c r="Z1935" s="1251">
        <v>1</v>
      </c>
      <c r="AA1935" s="1251" t="b">
        <v>0</v>
      </c>
    </row>
    <row r="1936" spans="1:27" ht="12">
      <c r="A1936" s="1251">
        <v>25</v>
      </c>
      <c r="B1936" s="1251">
        <v>790</v>
      </c>
      <c r="C1936" s="1251" t="s">
        <v>1777</v>
      </c>
      <c r="D1936" s="1251">
        <v>701210</v>
      </c>
      <c r="E1936" s="1251" t="s">
        <v>2153</v>
      </c>
      <c r="F1936" s="1251">
        <v>2020</v>
      </c>
      <c r="G1936" s="1252">
        <v>574.72000000000003</v>
      </c>
      <c r="H1936" s="1252">
        <v>682.48000000000002</v>
      </c>
      <c r="I1936" s="1252">
        <v>718.39999999999998</v>
      </c>
      <c r="J1936" s="1252">
        <v>682.48000000000002</v>
      </c>
      <c r="K1936" s="1252">
        <v>754.32000000000005</v>
      </c>
      <c r="L1936" s="1252">
        <v>745.79999999999995</v>
      </c>
      <c r="M1936" s="1252">
        <v>559.35000000000002</v>
      </c>
      <c r="N1936" s="1252">
        <v>745.79999999999995</v>
      </c>
      <c r="O1936" s="1252">
        <v>522.05999999999995</v>
      </c>
      <c r="P1936" s="1252">
        <v>261.02999999999997</v>
      </c>
      <c r="Q1936" s="1252">
        <v>335.61000000000001</v>
      </c>
      <c r="R1936" s="1252">
        <v>298.31999999999999</v>
      </c>
      <c r="S1936" s="1252">
        <v>6880.369999999999</v>
      </c>
      <c r="T1936" s="1252">
        <v>0</v>
      </c>
      <c r="U1936" s="1251" t="s">
        <v>1065</v>
      </c>
      <c r="V1936" s="1251" t="s">
        <v>397</v>
      </c>
      <c r="W1936" s="1251" t="s">
        <v>1931</v>
      </c>
      <c r="X1936" s="1251" t="s">
        <v>2042</v>
      </c>
      <c r="Y1936" s="1251">
        <v>701</v>
      </c>
      <c r="Z1936" s="1251">
        <v>2</v>
      </c>
      <c r="AA1936" s="1251" t="b">
        <v>0</v>
      </c>
    </row>
    <row r="1937" spans="1:27" ht="12">
      <c r="A1937" s="1251">
        <v>25</v>
      </c>
      <c r="B1937" s="1251">
        <v>790</v>
      </c>
      <c r="C1937" s="1251" t="s">
        <v>1777</v>
      </c>
      <c r="D1937" s="1251">
        <v>701319</v>
      </c>
      <c r="E1937" s="1251" t="s">
        <v>2169</v>
      </c>
      <c r="F1937" s="1251">
        <v>2020</v>
      </c>
      <c r="G1937" s="1252">
        <v>0</v>
      </c>
      <c r="H1937" s="1252">
        <v>0</v>
      </c>
      <c r="I1937" s="1252">
        <v>0</v>
      </c>
      <c r="J1937" s="1252">
        <v>0</v>
      </c>
      <c r="K1937" s="1252">
        <v>0</v>
      </c>
      <c r="L1937" s="1252">
        <v>0</v>
      </c>
      <c r="M1937" s="1252">
        <v>193.99000000000001</v>
      </c>
      <c r="N1937" s="1252">
        <v>0</v>
      </c>
      <c r="O1937" s="1252">
        <v>0</v>
      </c>
      <c r="P1937" s="1252">
        <v>0</v>
      </c>
      <c r="Q1937" s="1252">
        <v>0</v>
      </c>
      <c r="R1937" s="1252">
        <v>0</v>
      </c>
      <c r="S1937" s="1252">
        <v>193.99000000000001</v>
      </c>
      <c r="T1937" s="1252">
        <v>0</v>
      </c>
      <c r="U1937" s="1251" t="s">
        <v>1065</v>
      </c>
      <c r="V1937" s="1251" t="s">
        <v>397</v>
      </c>
      <c r="W1937" s="1251" t="s">
        <v>1933</v>
      </c>
      <c r="X1937" s="1251" t="s">
        <v>2042</v>
      </c>
      <c r="Y1937" s="1251">
        <v>701</v>
      </c>
      <c r="Z1937" s="1251">
        <v>3</v>
      </c>
      <c r="AA1937" s="1251" t="b">
        <v>0</v>
      </c>
    </row>
    <row r="1938" spans="1:27" ht="12">
      <c r="A1938" s="1251">
        <v>25</v>
      </c>
      <c r="B1938" s="1251">
        <v>790</v>
      </c>
      <c r="C1938" s="1251" t="s">
        <v>1777</v>
      </c>
      <c r="D1938" s="1251">
        <v>701510</v>
      </c>
      <c r="E1938" s="1251" t="s">
        <v>2154</v>
      </c>
      <c r="F1938" s="1251">
        <v>2020</v>
      </c>
      <c r="G1938" s="1252">
        <v>942.88</v>
      </c>
      <c r="H1938" s="1252">
        <v>0</v>
      </c>
      <c r="I1938" s="1252">
        <v>0</v>
      </c>
      <c r="J1938" s="1252">
        <v>0</v>
      </c>
      <c r="K1938" s="1252">
        <v>0</v>
      </c>
      <c r="L1938" s="1252">
        <v>0</v>
      </c>
      <c r="M1938" s="1252">
        <v>109.41</v>
      </c>
      <c r="N1938" s="1252">
        <v>0</v>
      </c>
      <c r="O1938" s="1252">
        <v>419.41000000000003</v>
      </c>
      <c r="P1938" s="1252">
        <v>218.81999999999999</v>
      </c>
      <c r="Q1938" s="1252">
        <v>150.09999999999999</v>
      </c>
      <c r="R1938" s="1252">
        <v>109.41</v>
      </c>
      <c r="S1938" s="1252">
        <v>1950.03</v>
      </c>
      <c r="T1938" s="1252">
        <v>0</v>
      </c>
      <c r="U1938" s="1251" t="s">
        <v>1065</v>
      </c>
      <c r="V1938" s="1251" t="s">
        <v>397</v>
      </c>
      <c r="W1938" s="1251" t="s">
        <v>1931</v>
      </c>
      <c r="X1938" s="1251" t="s">
        <v>2042</v>
      </c>
      <c r="Y1938" s="1251">
        <v>701</v>
      </c>
      <c r="Z1938" s="1251">
        <v>5</v>
      </c>
      <c r="AA1938" s="1251" t="b">
        <v>0</v>
      </c>
    </row>
    <row r="1939" spans="1:27" ht="12">
      <c r="A1939" s="1251">
        <v>25</v>
      </c>
      <c r="B1939" s="1251">
        <v>790</v>
      </c>
      <c r="C1939" s="1251" t="s">
        <v>1777</v>
      </c>
      <c r="D1939" s="1251">
        <v>701519</v>
      </c>
      <c r="E1939" s="1251" t="s">
        <v>2155</v>
      </c>
      <c r="F1939" s="1251">
        <v>2020</v>
      </c>
      <c r="G1939" s="1252">
        <v>310.25999999999999</v>
      </c>
      <c r="H1939" s="1252">
        <v>226.56999999999999</v>
      </c>
      <c r="I1939" s="1252">
        <v>346.75999999999999</v>
      </c>
      <c r="J1939" s="1252">
        <v>226.56999999999999</v>
      </c>
      <c r="K1939" s="1252">
        <v>346.75999999999999</v>
      </c>
      <c r="L1939" s="1252">
        <v>355.97000000000003</v>
      </c>
      <c r="M1939" s="1252">
        <v>135.03</v>
      </c>
      <c r="N1939" s="1252">
        <v>251.09999999999999</v>
      </c>
      <c r="O1939" s="1252">
        <v>284.00999999999999</v>
      </c>
      <c r="P1939" s="1252">
        <v>336.92000000000002</v>
      </c>
      <c r="Q1939" s="1252">
        <v>336.92000000000002</v>
      </c>
      <c r="R1939" s="1252">
        <v>510.51999999999998</v>
      </c>
      <c r="S1939" s="1252">
        <v>3667.3899999999999</v>
      </c>
      <c r="T1939" s="1252">
        <v>0</v>
      </c>
      <c r="U1939" s="1251" t="s">
        <v>1065</v>
      </c>
      <c r="V1939" s="1251" t="s">
        <v>397</v>
      </c>
      <c r="W1939" s="1251" t="s">
        <v>1933</v>
      </c>
      <c r="X1939" s="1251" t="s">
        <v>2042</v>
      </c>
      <c r="Y1939" s="1251">
        <v>701</v>
      </c>
      <c r="Z1939" s="1251">
        <v>5</v>
      </c>
      <c r="AA1939" s="1251" t="b">
        <v>0</v>
      </c>
    </row>
    <row r="1940" spans="1:27" ht="12">
      <c r="A1940" s="1251">
        <v>25</v>
      </c>
      <c r="B1940" s="1251">
        <v>790</v>
      </c>
      <c r="C1940" s="1251" t="s">
        <v>1777</v>
      </c>
      <c r="D1940" s="1251">
        <v>701610</v>
      </c>
      <c r="E1940" s="1251" t="s">
        <v>2164</v>
      </c>
      <c r="F1940" s="1251">
        <v>2020</v>
      </c>
      <c r="G1940" s="1252">
        <v>0</v>
      </c>
      <c r="H1940" s="1252">
        <v>0</v>
      </c>
      <c r="I1940" s="1252">
        <v>995.78999999999996</v>
      </c>
      <c r="J1940" s="1252">
        <v>81.459999999999994</v>
      </c>
      <c r="K1940" s="1252">
        <v>238.97999999999999</v>
      </c>
      <c r="L1940" s="1252">
        <v>337.77999999999997</v>
      </c>
      <c r="M1940" s="1252">
        <v>109.41</v>
      </c>
      <c r="N1940" s="1252">
        <v>145.88</v>
      </c>
      <c r="O1940" s="1252">
        <v>0</v>
      </c>
      <c r="P1940" s="1252">
        <v>218.81999999999999</v>
      </c>
      <c r="Q1940" s="1252">
        <v>500.92000000000002</v>
      </c>
      <c r="R1940" s="1252">
        <v>0</v>
      </c>
      <c r="S1940" s="1252">
        <v>2629.0400000000004</v>
      </c>
      <c r="T1940" s="1252">
        <v>0</v>
      </c>
      <c r="U1940" s="1251" t="s">
        <v>1065</v>
      </c>
      <c r="V1940" s="1251" t="s">
        <v>397</v>
      </c>
      <c r="W1940" s="1251" t="s">
        <v>1931</v>
      </c>
      <c r="X1940" s="1251" t="s">
        <v>2042</v>
      </c>
      <c r="Y1940" s="1251">
        <v>701</v>
      </c>
      <c r="Z1940" s="1251">
        <v>6</v>
      </c>
      <c r="AA1940" s="1251" t="b">
        <v>0</v>
      </c>
    </row>
    <row r="1941" spans="1:27" ht="12">
      <c r="A1941" s="1251">
        <v>25</v>
      </c>
      <c r="B1941" s="1251">
        <v>790</v>
      </c>
      <c r="C1941" s="1251" t="s">
        <v>1777</v>
      </c>
      <c r="D1941" s="1251">
        <v>701619</v>
      </c>
      <c r="E1941" s="1251" t="s">
        <v>2156</v>
      </c>
      <c r="F1941" s="1251">
        <v>2020</v>
      </c>
      <c r="G1941" s="1252">
        <v>0</v>
      </c>
      <c r="H1941" s="1252">
        <v>0</v>
      </c>
      <c r="I1941" s="1252">
        <v>0</v>
      </c>
      <c r="J1941" s="1252">
        <v>0</v>
      </c>
      <c r="K1941" s="1252">
        <v>0</v>
      </c>
      <c r="L1941" s="1252">
        <v>0</v>
      </c>
      <c r="M1941" s="1252">
        <v>0</v>
      </c>
      <c r="N1941" s="1252">
        <v>142.31999999999999</v>
      </c>
      <c r="O1941" s="1252">
        <v>0</v>
      </c>
      <c r="P1941" s="1252">
        <v>0</v>
      </c>
      <c r="Q1941" s="1252">
        <v>0</v>
      </c>
      <c r="R1941" s="1252">
        <v>0</v>
      </c>
      <c r="S1941" s="1252">
        <v>142.31999999999999</v>
      </c>
      <c r="T1941" s="1252">
        <v>0</v>
      </c>
      <c r="U1941" s="1251" t="s">
        <v>1065</v>
      </c>
      <c r="V1941" s="1251" t="s">
        <v>397</v>
      </c>
      <c r="W1941" s="1251" t="s">
        <v>1933</v>
      </c>
      <c r="X1941" s="1251" t="s">
        <v>2042</v>
      </c>
      <c r="Y1941" s="1251">
        <v>701</v>
      </c>
      <c r="Z1941" s="1251">
        <v>6</v>
      </c>
      <c r="AA1941" s="1251" t="b">
        <v>0</v>
      </c>
    </row>
    <row r="1942" spans="1:27" ht="12">
      <c r="A1942" s="1251">
        <v>25</v>
      </c>
      <c r="B1942" s="1251">
        <v>790</v>
      </c>
      <c r="C1942" s="1251" t="s">
        <v>1777</v>
      </c>
      <c r="D1942" s="1251">
        <v>701810</v>
      </c>
      <c r="E1942" s="1251" t="s">
        <v>2098</v>
      </c>
      <c r="F1942" s="1251">
        <v>2020</v>
      </c>
      <c r="G1942" s="1252">
        <v>71</v>
      </c>
      <c r="H1942" s="1252">
        <v>87</v>
      </c>
      <c r="I1942" s="1252">
        <v>87</v>
      </c>
      <c r="J1942" s="1252">
        <v>91</v>
      </c>
      <c r="K1942" s="1252">
        <v>90</v>
      </c>
      <c r="L1942" s="1252">
        <v>90</v>
      </c>
      <c r="M1942" s="1252">
        <v>96</v>
      </c>
      <c r="N1942" s="1252">
        <v>95.920000000000002</v>
      </c>
      <c r="O1942" s="1252">
        <v>87</v>
      </c>
      <c r="P1942" s="1252">
        <v>0</v>
      </c>
      <c r="Q1942" s="1252">
        <v>0</v>
      </c>
      <c r="R1942" s="1252">
        <v>0</v>
      </c>
      <c r="S1942" s="1252">
        <v>794.91999999999996</v>
      </c>
      <c r="T1942" s="1252">
        <v>0</v>
      </c>
      <c r="U1942" s="1251" t="s">
        <v>1065</v>
      </c>
      <c r="V1942" s="1251" t="s">
        <v>397</v>
      </c>
      <c r="W1942" s="1251" t="s">
        <v>1931</v>
      </c>
      <c r="X1942" s="1251" t="s">
        <v>2042</v>
      </c>
      <c r="Y1942" s="1251">
        <v>701</v>
      </c>
      <c r="Z1942" s="1251">
        <v>8</v>
      </c>
      <c r="AA1942" s="1251" t="b">
        <v>0</v>
      </c>
    </row>
    <row r="1943" spans="1:27" ht="12">
      <c r="A1943" s="1251">
        <v>25</v>
      </c>
      <c r="B1943" s="1251">
        <v>790</v>
      </c>
      <c r="C1943" s="1251" t="s">
        <v>1777</v>
      </c>
      <c r="D1943" s="1251">
        <v>704810</v>
      </c>
      <c r="E1943" s="1251" t="s">
        <v>2099</v>
      </c>
      <c r="F1943" s="1251">
        <v>2020</v>
      </c>
      <c r="G1943" s="1252">
        <v>615.14999999999998</v>
      </c>
      <c r="H1943" s="1252">
        <v>785.78999999999996</v>
      </c>
      <c r="I1943" s="1252">
        <v>699.51999999999998</v>
      </c>
      <c r="J1943" s="1252">
        <v>471.08999999999997</v>
      </c>
      <c r="K1943" s="1252">
        <v>614.41999999999996</v>
      </c>
      <c r="L1943" s="1252">
        <v>536.15999999999997</v>
      </c>
      <c r="M1943" s="1252">
        <v>403.18000000000001</v>
      </c>
      <c r="N1943" s="1252">
        <v>569.38999999999999</v>
      </c>
      <c r="O1943" s="1252">
        <v>378.37</v>
      </c>
      <c r="P1943" s="1252">
        <v>0</v>
      </c>
      <c r="Q1943" s="1252">
        <v>0</v>
      </c>
      <c r="R1943" s="1252">
        <v>0</v>
      </c>
      <c r="S1943" s="1252">
        <v>5073.0700000000006</v>
      </c>
      <c r="T1943" s="1252">
        <v>0</v>
      </c>
      <c r="U1943" s="1251" t="s">
        <v>1065</v>
      </c>
      <c r="V1943" s="1251" t="s">
        <v>397</v>
      </c>
      <c r="W1943" s="1251" t="s">
        <v>1948</v>
      </c>
      <c r="X1943" s="1251" t="s">
        <v>2042</v>
      </c>
      <c r="Y1943" s="1251">
        <v>704</v>
      </c>
      <c r="Z1943" s="1251">
        <v>8</v>
      </c>
      <c r="AA1943" s="1251" t="b">
        <v>0</v>
      </c>
    </row>
    <row r="1944" spans="1:27" ht="12">
      <c r="A1944" s="1251">
        <v>25</v>
      </c>
      <c r="B1944" s="1251">
        <v>790</v>
      </c>
      <c r="C1944" s="1251" t="s">
        <v>1777</v>
      </c>
      <c r="D1944" s="1251">
        <v>704813</v>
      </c>
      <c r="E1944" s="1251" t="s">
        <v>2100</v>
      </c>
      <c r="F1944" s="1251">
        <v>2020</v>
      </c>
      <c r="G1944" s="1252">
        <v>37.439999999999998</v>
      </c>
      <c r="H1944" s="1252">
        <v>50.25</v>
      </c>
      <c r="I1944" s="1252">
        <v>43.82</v>
      </c>
      <c r="J1944" s="1252">
        <v>28.949999999999999</v>
      </c>
      <c r="K1944" s="1252">
        <v>38.670000000000002</v>
      </c>
      <c r="L1944" s="1252">
        <v>34.009999999999998</v>
      </c>
      <c r="M1944" s="1252">
        <v>25.75</v>
      </c>
      <c r="N1944" s="1252">
        <v>35.229999999999997</v>
      </c>
      <c r="O1944" s="1252">
        <v>26.449999999999999</v>
      </c>
      <c r="P1944" s="1252">
        <v>0</v>
      </c>
      <c r="Q1944" s="1252">
        <v>0</v>
      </c>
      <c r="R1944" s="1252">
        <v>0</v>
      </c>
      <c r="S1944" s="1252">
        <v>320.56999999999999</v>
      </c>
      <c r="T1944" s="1252">
        <v>0</v>
      </c>
      <c r="U1944" s="1251" t="s">
        <v>1065</v>
      </c>
      <c r="V1944" s="1251" t="s">
        <v>397</v>
      </c>
      <c r="W1944" s="1251" t="s">
        <v>1948</v>
      </c>
      <c r="X1944" s="1251" t="s">
        <v>2042</v>
      </c>
      <c r="Y1944" s="1251">
        <v>704</v>
      </c>
      <c r="Z1944" s="1251">
        <v>8</v>
      </c>
      <c r="AA1944" s="1251" t="b">
        <v>0</v>
      </c>
    </row>
    <row r="1945" spans="1:27" ht="12">
      <c r="A1945" s="1251">
        <v>25</v>
      </c>
      <c r="B1945" s="1251">
        <v>790</v>
      </c>
      <c r="C1945" s="1251" t="s">
        <v>1777</v>
      </c>
      <c r="D1945" s="1251">
        <v>704837</v>
      </c>
      <c r="E1945" s="1251" t="s">
        <v>2101</v>
      </c>
      <c r="F1945" s="1251">
        <v>2020</v>
      </c>
      <c r="G1945" s="1252">
        <v>189.59</v>
      </c>
      <c r="H1945" s="1252">
        <v>245.44999999999999</v>
      </c>
      <c r="I1945" s="1252">
        <v>26.890000000000001</v>
      </c>
      <c r="J1945" s="1252">
        <v>151.19999999999999</v>
      </c>
      <c r="K1945" s="1252">
        <v>254.93000000000001</v>
      </c>
      <c r="L1945" s="1252">
        <v>183.19999999999999</v>
      </c>
      <c r="M1945" s="1252">
        <v>140.56</v>
      </c>
      <c r="N1945" s="1252">
        <v>201.06999999999999</v>
      </c>
      <c r="O1945" s="1252">
        <v>132.90000000000001</v>
      </c>
      <c r="P1945" s="1252">
        <v>0</v>
      </c>
      <c r="Q1945" s="1252">
        <v>0</v>
      </c>
      <c r="R1945" s="1252">
        <v>0</v>
      </c>
      <c r="S1945" s="1252">
        <v>1525.79</v>
      </c>
      <c r="T1945" s="1252">
        <v>0</v>
      </c>
      <c r="U1945" s="1251" t="s">
        <v>1065</v>
      </c>
      <c r="V1945" s="1251" t="s">
        <v>397</v>
      </c>
      <c r="W1945" s="1251" t="s">
        <v>1948</v>
      </c>
      <c r="X1945" s="1251" t="s">
        <v>2042</v>
      </c>
      <c r="Y1945" s="1251">
        <v>704</v>
      </c>
      <c r="Z1945" s="1251">
        <v>8</v>
      </c>
      <c r="AA1945" s="1251" t="b">
        <v>0</v>
      </c>
    </row>
    <row r="1946" spans="1:27" ht="12">
      <c r="A1946" s="1251">
        <v>25</v>
      </c>
      <c r="B1946" s="1251">
        <v>790</v>
      </c>
      <c r="C1946" s="1251" t="s">
        <v>1777</v>
      </c>
      <c r="D1946" s="1251">
        <v>704838</v>
      </c>
      <c r="E1946" s="1251" t="s">
        <v>2102</v>
      </c>
      <c r="F1946" s="1251">
        <v>2020</v>
      </c>
      <c r="G1946" s="1252">
        <v>33</v>
      </c>
      <c r="H1946" s="1252">
        <v>33</v>
      </c>
      <c r="I1946" s="1252">
        <v>33</v>
      </c>
      <c r="J1946" s="1252">
        <v>33</v>
      </c>
      <c r="K1946" s="1252">
        <v>33</v>
      </c>
      <c r="L1946" s="1252">
        <v>33</v>
      </c>
      <c r="M1946" s="1252">
        <v>33</v>
      </c>
      <c r="N1946" s="1252">
        <v>33</v>
      </c>
      <c r="O1946" s="1252">
        <v>33</v>
      </c>
      <c r="P1946" s="1252">
        <v>33</v>
      </c>
      <c r="Q1946" s="1252">
        <v>33</v>
      </c>
      <c r="R1946" s="1252">
        <v>-4</v>
      </c>
      <c r="S1946" s="1252">
        <v>359</v>
      </c>
      <c r="T1946" s="1252">
        <v>0</v>
      </c>
      <c r="U1946" s="1251" t="s">
        <v>1065</v>
      </c>
      <c r="V1946" s="1251" t="s">
        <v>397</v>
      </c>
      <c r="W1946" s="1251" t="s">
        <v>1948</v>
      </c>
      <c r="X1946" s="1251" t="s">
        <v>2042</v>
      </c>
      <c r="Y1946" s="1251">
        <v>704</v>
      </c>
      <c r="Z1946" s="1251">
        <v>8</v>
      </c>
      <c r="AA1946" s="1251" t="b">
        <v>0</v>
      </c>
    </row>
    <row r="1947" spans="1:27" ht="12">
      <c r="A1947" s="1251">
        <v>25</v>
      </c>
      <c r="B1947" s="1251">
        <v>790</v>
      </c>
      <c r="C1947" s="1251" t="s">
        <v>1777</v>
      </c>
      <c r="D1947" s="1251">
        <v>704840</v>
      </c>
      <c r="E1947" s="1251" t="s">
        <v>2103</v>
      </c>
      <c r="F1947" s="1251">
        <v>2020</v>
      </c>
      <c r="G1947" s="1252">
        <v>11.699999999999999</v>
      </c>
      <c r="H1947" s="1252">
        <v>14.960000000000001</v>
      </c>
      <c r="I1947" s="1252">
        <v>13.24</v>
      </c>
      <c r="J1947" s="1252">
        <v>9.6600000000000001</v>
      </c>
      <c r="K1947" s="1252">
        <v>12.84</v>
      </c>
      <c r="L1947" s="1252">
        <v>11.210000000000001</v>
      </c>
      <c r="M1947" s="1252">
        <v>9.1099999999999994</v>
      </c>
      <c r="N1947" s="1252">
        <v>12.84</v>
      </c>
      <c r="O1947" s="1252">
        <v>8.9499999999999993</v>
      </c>
      <c r="P1947" s="1252">
        <v>0</v>
      </c>
      <c r="Q1947" s="1252">
        <v>0</v>
      </c>
      <c r="R1947" s="1252">
        <v>0</v>
      </c>
      <c r="S1947" s="1252">
        <v>104.51000000000002</v>
      </c>
      <c r="T1947" s="1252">
        <v>0</v>
      </c>
      <c r="U1947" s="1251" t="s">
        <v>1065</v>
      </c>
      <c r="V1947" s="1251" t="s">
        <v>397</v>
      </c>
      <c r="W1947" s="1251" t="s">
        <v>1948</v>
      </c>
      <c r="X1947" s="1251" t="s">
        <v>2042</v>
      </c>
      <c r="Y1947" s="1251">
        <v>704</v>
      </c>
      <c r="Z1947" s="1251">
        <v>8</v>
      </c>
      <c r="AA1947" s="1251" t="b">
        <v>0</v>
      </c>
    </row>
    <row r="1948" spans="1:27" ht="12">
      <c r="A1948" s="1251">
        <v>25</v>
      </c>
      <c r="B1948" s="1251">
        <v>790</v>
      </c>
      <c r="C1948" s="1251" t="s">
        <v>1777</v>
      </c>
      <c r="D1948" s="1251">
        <v>704842</v>
      </c>
      <c r="E1948" s="1251" t="s">
        <v>2104</v>
      </c>
      <c r="F1948" s="1251">
        <v>2020</v>
      </c>
      <c r="G1948" s="1252">
        <v>15.199999999999999</v>
      </c>
      <c r="H1948" s="1252">
        <v>22.620000000000001</v>
      </c>
      <c r="I1948" s="1252">
        <v>20.18</v>
      </c>
      <c r="J1948" s="1252">
        <v>13.49</v>
      </c>
      <c r="K1948" s="1252">
        <v>17.98</v>
      </c>
      <c r="L1948" s="1252">
        <v>15.710000000000001</v>
      </c>
      <c r="M1948" s="1252">
        <v>12.24</v>
      </c>
      <c r="N1948" s="1252">
        <v>16.649999999999999</v>
      </c>
      <c r="O1948" s="1252">
        <v>11.85</v>
      </c>
      <c r="P1948" s="1252">
        <v>0</v>
      </c>
      <c r="Q1948" s="1252">
        <v>0</v>
      </c>
      <c r="R1948" s="1252">
        <v>0</v>
      </c>
      <c r="S1948" s="1252">
        <v>145.91999999999999</v>
      </c>
      <c r="T1948" s="1252">
        <v>0</v>
      </c>
      <c r="U1948" s="1251" t="s">
        <v>1065</v>
      </c>
      <c r="V1948" s="1251" t="s">
        <v>397</v>
      </c>
      <c r="W1948" s="1251" t="s">
        <v>1948</v>
      </c>
      <c r="X1948" s="1251" t="s">
        <v>2042</v>
      </c>
      <c r="Y1948" s="1251">
        <v>704</v>
      </c>
      <c r="Z1948" s="1251">
        <v>8</v>
      </c>
      <c r="AA1948" s="1251" t="b">
        <v>0</v>
      </c>
    </row>
    <row r="1949" spans="1:27" ht="12">
      <c r="A1949" s="1251">
        <v>25</v>
      </c>
      <c r="B1949" s="1251">
        <v>790</v>
      </c>
      <c r="C1949" s="1251" t="s">
        <v>1777</v>
      </c>
      <c r="D1949" s="1251">
        <v>711500</v>
      </c>
      <c r="E1949" s="1251" t="s">
        <v>2165</v>
      </c>
      <c r="F1949" s="1251">
        <v>2020</v>
      </c>
      <c r="G1949" s="1252">
        <v>1960</v>
      </c>
      <c r="H1949" s="1252">
        <v>1785</v>
      </c>
      <c r="I1949" s="1252">
        <v>1347</v>
      </c>
      <c r="J1949" s="1252">
        <v>1670</v>
      </c>
      <c r="K1949" s="1252">
        <v>766.63</v>
      </c>
      <c r="L1949" s="1252">
        <v>0</v>
      </c>
      <c r="M1949" s="1252">
        <v>1501.6300000000001</v>
      </c>
      <c r="N1949" s="1252">
        <v>660</v>
      </c>
      <c r="O1949" s="1252">
        <v>660</v>
      </c>
      <c r="P1949" s="1252">
        <v>660</v>
      </c>
      <c r="Q1949" s="1252">
        <v>1420</v>
      </c>
      <c r="R1949" s="1252">
        <v>1445</v>
      </c>
      <c r="S1949" s="1252">
        <v>13875.26</v>
      </c>
      <c r="T1949" s="1252">
        <v>0</v>
      </c>
      <c r="U1949" s="1251" t="s">
        <v>1065</v>
      </c>
      <c r="V1949" s="1251" t="s">
        <v>397</v>
      </c>
      <c r="W1949" s="1251" t="s">
        <v>2106</v>
      </c>
      <c r="X1949" s="1251" t="s">
        <v>2042</v>
      </c>
      <c r="Y1949" s="1251">
        <v>711</v>
      </c>
      <c r="Z1949" s="1251">
        <v>5</v>
      </c>
      <c r="AA1949" s="1251" t="b">
        <v>0</v>
      </c>
    </row>
    <row r="1950" spans="1:27" ht="12">
      <c r="A1950" s="1251">
        <v>25</v>
      </c>
      <c r="B1950" s="1251">
        <v>790</v>
      </c>
      <c r="C1950" s="1251" t="s">
        <v>1777</v>
      </c>
      <c r="D1950" s="1251">
        <v>715100</v>
      </c>
      <c r="E1950" s="1251" t="s">
        <v>2107</v>
      </c>
      <c r="F1950" s="1251">
        <v>2020</v>
      </c>
      <c r="G1950" s="1252">
        <v>1357.74</v>
      </c>
      <c r="H1950" s="1252">
        <v>1653.1199999999999</v>
      </c>
      <c r="I1950" s="1252">
        <v>1334.1300000000001</v>
      </c>
      <c r="J1950" s="1252">
        <v>1319.02</v>
      </c>
      <c r="K1950" s="1252">
        <v>1383.1500000000001</v>
      </c>
      <c r="L1950" s="1252">
        <v>886.42999999999995</v>
      </c>
      <c r="M1950" s="1252">
        <v>1106.0699999999999</v>
      </c>
      <c r="N1950" s="1252">
        <v>1656.0799999999999</v>
      </c>
      <c r="O1950" s="1252">
        <v>1226.02</v>
      </c>
      <c r="P1950" s="1252">
        <v>1301.6099999999999</v>
      </c>
      <c r="Q1950" s="1252">
        <v>858.60000000000002</v>
      </c>
      <c r="R1950" s="1252">
        <v>1856.98</v>
      </c>
      <c r="S1950" s="1252">
        <v>15938.950000000001</v>
      </c>
      <c r="T1950" s="1252">
        <v>0</v>
      </c>
      <c r="U1950" s="1251" t="s">
        <v>1065</v>
      </c>
      <c r="V1950" s="1251" t="s">
        <v>397</v>
      </c>
      <c r="W1950" s="1251" t="s">
        <v>1953</v>
      </c>
      <c r="X1950" s="1251" t="s">
        <v>2042</v>
      </c>
      <c r="Y1950" s="1251">
        <v>715</v>
      </c>
      <c r="Z1950" s="1251">
        <v>1</v>
      </c>
      <c r="AA1950" s="1251" t="b">
        <v>0</v>
      </c>
    </row>
    <row r="1951" spans="1:27" ht="12">
      <c r="A1951" s="1251">
        <v>25</v>
      </c>
      <c r="B1951" s="1251">
        <v>790</v>
      </c>
      <c r="C1951" s="1251" t="s">
        <v>1777</v>
      </c>
      <c r="D1951" s="1251">
        <v>716100</v>
      </c>
      <c r="E1951" s="1251" t="s">
        <v>2108</v>
      </c>
      <c r="F1951" s="1251">
        <v>2020</v>
      </c>
      <c r="G1951" s="1252">
        <v>13.91</v>
      </c>
      <c r="H1951" s="1252">
        <v>19.030000000000001</v>
      </c>
      <c r="I1951" s="1252">
        <v>13.199999999999999</v>
      </c>
      <c r="J1951" s="1252">
        <v>18.18</v>
      </c>
      <c r="K1951" s="1252">
        <v>16.329999999999998</v>
      </c>
      <c r="L1951" s="1252">
        <v>14.41</v>
      </c>
      <c r="M1951" s="1252">
        <v>19.690000000000001</v>
      </c>
      <c r="N1951" s="1252">
        <v>26.780000000000001</v>
      </c>
      <c r="O1951" s="1252">
        <v>10.27</v>
      </c>
      <c r="P1951" s="1252">
        <v>19.010000000000002</v>
      </c>
      <c r="Q1951" s="1252">
        <v>18.350000000000001</v>
      </c>
      <c r="R1951" s="1252">
        <v>12.67</v>
      </c>
      <c r="S1951" s="1252">
        <v>201.82999999999996</v>
      </c>
      <c r="T1951" s="1252">
        <v>0</v>
      </c>
      <c r="U1951" s="1251" t="s">
        <v>1065</v>
      </c>
      <c r="V1951" s="1251" t="s">
        <v>397</v>
      </c>
      <c r="W1951" s="1251" t="s">
        <v>1953</v>
      </c>
      <c r="X1951" s="1251" t="s">
        <v>2042</v>
      </c>
      <c r="Y1951" s="1251">
        <v>716</v>
      </c>
      <c r="Z1951" s="1251">
        <v>1</v>
      </c>
      <c r="AA1951" s="1251" t="b">
        <v>0</v>
      </c>
    </row>
    <row r="1952" spans="1:27" ht="12">
      <c r="A1952" s="1251">
        <v>25</v>
      </c>
      <c r="B1952" s="1251">
        <v>790</v>
      </c>
      <c r="C1952" s="1251" t="s">
        <v>1777</v>
      </c>
      <c r="D1952" s="1251">
        <v>720200</v>
      </c>
      <c r="E1952" s="1251" t="s">
        <v>2159</v>
      </c>
      <c r="F1952" s="1251">
        <v>2020</v>
      </c>
      <c r="G1952" s="1252">
        <v>0</v>
      </c>
      <c r="H1952" s="1252">
        <v>0</v>
      </c>
      <c r="I1952" s="1252">
        <v>0</v>
      </c>
      <c r="J1952" s="1252">
        <v>0</v>
      </c>
      <c r="K1952" s="1252">
        <v>0</v>
      </c>
      <c r="L1952" s="1252">
        <v>0</v>
      </c>
      <c r="M1952" s="1252">
        <v>0</v>
      </c>
      <c r="N1952" s="1252">
        <v>0</v>
      </c>
      <c r="O1952" s="1252">
        <v>0</v>
      </c>
      <c r="P1952" s="1252">
        <v>0</v>
      </c>
      <c r="Q1952" s="1252">
        <v>40.509999999999998</v>
      </c>
      <c r="R1952" s="1252">
        <v>0</v>
      </c>
      <c r="S1952" s="1252">
        <v>40.509999999999998</v>
      </c>
      <c r="T1952" s="1252">
        <v>0</v>
      </c>
      <c r="U1952" s="1251" t="s">
        <v>1065</v>
      </c>
      <c r="V1952" s="1251" t="s">
        <v>397</v>
      </c>
      <c r="W1952" s="1251" t="s">
        <v>1966</v>
      </c>
      <c r="X1952" s="1251" t="s">
        <v>2042</v>
      </c>
      <c r="Y1952" s="1251">
        <v>720</v>
      </c>
      <c r="Z1952" s="1251">
        <v>2</v>
      </c>
      <c r="AA1952" s="1251" t="b">
        <v>0</v>
      </c>
    </row>
    <row r="1953" spans="1:27" ht="12">
      <c r="A1953" s="1251">
        <v>25</v>
      </c>
      <c r="B1953" s="1251">
        <v>790</v>
      </c>
      <c r="C1953" s="1251" t="s">
        <v>1777</v>
      </c>
      <c r="D1953" s="1251">
        <v>720300</v>
      </c>
      <c r="E1953" s="1251" t="s">
        <v>2251</v>
      </c>
      <c r="F1953" s="1251">
        <v>2020</v>
      </c>
      <c r="G1953" s="1252">
        <v>0</v>
      </c>
      <c r="H1953" s="1252">
        <v>0</v>
      </c>
      <c r="I1953" s="1252">
        <v>0</v>
      </c>
      <c r="J1953" s="1252">
        <v>0</v>
      </c>
      <c r="K1953" s="1252">
        <v>0</v>
      </c>
      <c r="L1953" s="1252">
        <v>0</v>
      </c>
      <c r="M1953" s="1252">
        <v>0</v>
      </c>
      <c r="N1953" s="1252">
        <v>0</v>
      </c>
      <c r="O1953" s="1252">
        <v>641.91999999999996</v>
      </c>
      <c r="P1953" s="1252">
        <v>0</v>
      </c>
      <c r="Q1953" s="1252">
        <v>0</v>
      </c>
      <c r="R1953" s="1252">
        <v>0</v>
      </c>
      <c r="S1953" s="1252">
        <v>641.91999999999996</v>
      </c>
      <c r="T1953" s="1252">
        <v>0</v>
      </c>
      <c r="U1953" s="1251" t="s">
        <v>1065</v>
      </c>
      <c r="V1953" s="1251" t="s">
        <v>397</v>
      </c>
      <c r="W1953" s="1251" t="s">
        <v>1966</v>
      </c>
      <c r="X1953" s="1251" t="s">
        <v>2042</v>
      </c>
      <c r="Y1953" s="1251">
        <v>720</v>
      </c>
      <c r="Z1953" s="1251">
        <v>3</v>
      </c>
      <c r="AA1953" s="1251" t="b">
        <v>0</v>
      </c>
    </row>
    <row r="1954" spans="1:27" ht="12">
      <c r="A1954" s="1251">
        <v>25</v>
      </c>
      <c r="B1954" s="1251">
        <v>790</v>
      </c>
      <c r="C1954" s="1251" t="s">
        <v>1777</v>
      </c>
      <c r="D1954" s="1251">
        <v>720500</v>
      </c>
      <c r="E1954" s="1251" t="s">
        <v>2110</v>
      </c>
      <c r="F1954" s="1251">
        <v>2020</v>
      </c>
      <c r="G1954" s="1252">
        <v>996.39999999999998</v>
      </c>
      <c r="H1954" s="1252">
        <v>0</v>
      </c>
      <c r="I1954" s="1252">
        <v>0</v>
      </c>
      <c r="J1954" s="1252">
        <v>0</v>
      </c>
      <c r="K1954" s="1252">
        <v>0</v>
      </c>
      <c r="L1954" s="1252">
        <v>0</v>
      </c>
      <c r="M1954" s="1252">
        <v>996.39999999999998</v>
      </c>
      <c r="N1954" s="1252">
        <v>0</v>
      </c>
      <c r="O1954" s="1252">
        <v>0</v>
      </c>
      <c r="P1954" s="1252">
        <v>0</v>
      </c>
      <c r="Q1954" s="1252">
        <v>100.89</v>
      </c>
      <c r="R1954" s="1252">
        <v>0</v>
      </c>
      <c r="S1954" s="1252">
        <v>2093.6900000000001</v>
      </c>
      <c r="T1954" s="1252">
        <v>0</v>
      </c>
      <c r="U1954" s="1251" t="s">
        <v>1065</v>
      </c>
      <c r="V1954" s="1251" t="s">
        <v>397</v>
      </c>
      <c r="W1954" s="1251" t="s">
        <v>1966</v>
      </c>
      <c r="X1954" s="1251" t="s">
        <v>2042</v>
      </c>
      <c r="Y1954" s="1251">
        <v>720</v>
      </c>
      <c r="Z1954" s="1251">
        <v>5</v>
      </c>
      <c r="AA1954" s="1251" t="b">
        <v>0</v>
      </c>
    </row>
    <row r="1955" spans="1:27" ht="12">
      <c r="A1955" s="1251">
        <v>25</v>
      </c>
      <c r="B1955" s="1251">
        <v>790</v>
      </c>
      <c r="C1955" s="1251" t="s">
        <v>1777</v>
      </c>
      <c r="D1955" s="1251">
        <v>732800</v>
      </c>
      <c r="E1955" s="1251" t="s">
        <v>2111</v>
      </c>
      <c r="F1955" s="1251">
        <v>2020</v>
      </c>
      <c r="G1955" s="1252">
        <v>14</v>
      </c>
      <c r="H1955" s="1252">
        <v>14</v>
      </c>
      <c r="I1955" s="1252">
        <v>14</v>
      </c>
      <c r="J1955" s="1252">
        <v>14</v>
      </c>
      <c r="K1955" s="1252">
        <v>14</v>
      </c>
      <c r="L1955" s="1252">
        <v>14</v>
      </c>
      <c r="M1955" s="1252">
        <v>14</v>
      </c>
      <c r="N1955" s="1252">
        <v>21</v>
      </c>
      <c r="O1955" s="1252">
        <v>21</v>
      </c>
      <c r="P1955" s="1252">
        <v>21</v>
      </c>
      <c r="Q1955" s="1252">
        <v>21</v>
      </c>
      <c r="R1955" s="1252">
        <v>21</v>
      </c>
      <c r="S1955" s="1252">
        <v>203</v>
      </c>
      <c r="T1955" s="1252">
        <v>0</v>
      </c>
      <c r="U1955" s="1251" t="s">
        <v>1065</v>
      </c>
      <c r="V1955" s="1251" t="s">
        <v>397</v>
      </c>
      <c r="W1955" s="1251" t="s">
        <v>2112</v>
      </c>
      <c r="X1955" s="1251" t="s">
        <v>2042</v>
      </c>
      <c r="Y1955" s="1251">
        <v>732</v>
      </c>
      <c r="Z1955" s="1251">
        <v>8</v>
      </c>
      <c r="AA1955" s="1251" t="b">
        <v>0</v>
      </c>
    </row>
    <row r="1956" spans="1:27" ht="12">
      <c r="A1956" s="1251">
        <v>25</v>
      </c>
      <c r="B1956" s="1251">
        <v>790</v>
      </c>
      <c r="C1956" s="1251" t="s">
        <v>1777</v>
      </c>
      <c r="D1956" s="1251">
        <v>734800</v>
      </c>
      <c r="E1956" s="1251" t="s">
        <v>2113</v>
      </c>
      <c r="F1956" s="1251">
        <v>2020</v>
      </c>
      <c r="G1956" s="1252">
        <v>4</v>
      </c>
      <c r="H1956" s="1252">
        <v>4</v>
      </c>
      <c r="I1956" s="1252">
        <v>3</v>
      </c>
      <c r="J1956" s="1252">
        <v>0</v>
      </c>
      <c r="K1956" s="1252">
        <v>0</v>
      </c>
      <c r="L1956" s="1252">
        <v>0</v>
      </c>
      <c r="M1956" s="1252">
        <v>0</v>
      </c>
      <c r="N1956" s="1252">
        <v>0</v>
      </c>
      <c r="O1956" s="1252">
        <v>0</v>
      </c>
      <c r="P1956" s="1252">
        <v>0</v>
      </c>
      <c r="Q1956" s="1252">
        <v>0</v>
      </c>
      <c r="R1956" s="1252">
        <v>0</v>
      </c>
      <c r="S1956" s="1252">
        <v>11</v>
      </c>
      <c r="T1956" s="1252">
        <v>0</v>
      </c>
      <c r="U1956" s="1251" t="s">
        <v>1065</v>
      </c>
      <c r="V1956" s="1251" t="s">
        <v>397</v>
      </c>
      <c r="W1956" s="1251" t="s">
        <v>2114</v>
      </c>
      <c r="X1956" s="1251" t="s">
        <v>2042</v>
      </c>
      <c r="Y1956" s="1251">
        <v>734</v>
      </c>
      <c r="Z1956" s="1251">
        <v>8</v>
      </c>
      <c r="AA1956" s="1251" t="b">
        <v>0</v>
      </c>
    </row>
    <row r="1957" spans="1:27" ht="12">
      <c r="A1957" s="1251">
        <v>25</v>
      </c>
      <c r="B1957" s="1251">
        <v>790</v>
      </c>
      <c r="C1957" s="1251" t="s">
        <v>1777</v>
      </c>
      <c r="D1957" s="1251">
        <v>734900</v>
      </c>
      <c r="E1957" s="1251" t="s">
        <v>2115</v>
      </c>
      <c r="F1957" s="1251">
        <v>2020</v>
      </c>
      <c r="G1957" s="1252">
        <v>210</v>
      </c>
      <c r="H1957" s="1252">
        <v>209</v>
      </c>
      <c r="I1957" s="1252">
        <v>317</v>
      </c>
      <c r="J1957" s="1252">
        <v>242</v>
      </c>
      <c r="K1957" s="1252">
        <v>180</v>
      </c>
      <c r="L1957" s="1252">
        <v>229</v>
      </c>
      <c r="M1957" s="1252">
        <v>169</v>
      </c>
      <c r="N1957" s="1252">
        <v>219.28999999999999</v>
      </c>
      <c r="O1957" s="1252">
        <v>229</v>
      </c>
      <c r="P1957" s="1252">
        <v>0</v>
      </c>
      <c r="Q1957" s="1252">
        <v>0</v>
      </c>
      <c r="R1957" s="1252">
        <v>0</v>
      </c>
      <c r="S1957" s="1252">
        <v>2004.29</v>
      </c>
      <c r="T1957" s="1252">
        <v>0</v>
      </c>
      <c r="U1957" s="1251" t="s">
        <v>1065</v>
      </c>
      <c r="V1957" s="1251" t="s">
        <v>397</v>
      </c>
      <c r="W1957" s="1251" t="s">
        <v>2061</v>
      </c>
      <c r="X1957" s="1251" t="s">
        <v>2042</v>
      </c>
      <c r="Y1957" s="1251">
        <v>734</v>
      </c>
      <c r="Z1957" s="1251">
        <v>9</v>
      </c>
      <c r="AA1957" s="1251" t="b">
        <v>0</v>
      </c>
    </row>
    <row r="1958" spans="1:27" ht="12">
      <c r="A1958" s="1251">
        <v>25</v>
      </c>
      <c r="B1958" s="1251">
        <v>790</v>
      </c>
      <c r="C1958" s="1251" t="s">
        <v>1777</v>
      </c>
      <c r="D1958" s="1251">
        <v>735300</v>
      </c>
      <c r="E1958" s="1251" t="s">
        <v>2116</v>
      </c>
      <c r="F1958" s="1251">
        <v>2020</v>
      </c>
      <c r="G1958" s="1252">
        <v>0</v>
      </c>
      <c r="H1958" s="1252">
        <v>1016</v>
      </c>
      <c r="I1958" s="1252">
        <v>25.800000000000001</v>
      </c>
      <c r="J1958" s="1252">
        <v>450</v>
      </c>
      <c r="K1958" s="1252">
        <v>225</v>
      </c>
      <c r="L1958" s="1252">
        <v>10</v>
      </c>
      <c r="M1958" s="1252">
        <v>450</v>
      </c>
      <c r="N1958" s="1252">
        <v>1383</v>
      </c>
      <c r="O1958" s="1252">
        <v>-350</v>
      </c>
      <c r="P1958" s="1252">
        <v>-225</v>
      </c>
      <c r="Q1958" s="1252">
        <v>3470</v>
      </c>
      <c r="R1958" s="1252">
        <v>0</v>
      </c>
      <c r="S1958" s="1252">
        <v>6454.8000000000002</v>
      </c>
      <c r="T1958" s="1252">
        <v>0</v>
      </c>
      <c r="U1958" s="1251" t="s">
        <v>1065</v>
      </c>
      <c r="V1958" s="1251" t="s">
        <v>397</v>
      </c>
      <c r="W1958" s="1251" t="s">
        <v>1982</v>
      </c>
      <c r="X1958" s="1251" t="s">
        <v>2042</v>
      </c>
      <c r="Y1958" s="1251">
        <v>735</v>
      </c>
      <c r="Z1958" s="1251">
        <v>3</v>
      </c>
      <c r="AA1958" s="1251" t="b">
        <v>0</v>
      </c>
    </row>
    <row r="1959" spans="1:27" ht="12">
      <c r="A1959" s="1251">
        <v>25</v>
      </c>
      <c r="B1959" s="1251">
        <v>790</v>
      </c>
      <c r="C1959" s="1251" t="s">
        <v>1777</v>
      </c>
      <c r="D1959" s="1251">
        <v>736100</v>
      </c>
      <c r="E1959" s="1251" t="s">
        <v>2117</v>
      </c>
      <c r="F1959" s="1251">
        <v>2020</v>
      </c>
      <c r="G1959" s="1252">
        <v>225</v>
      </c>
      <c r="H1959" s="1252">
        <v>-225</v>
      </c>
      <c r="I1959" s="1252">
        <v>0</v>
      </c>
      <c r="J1959" s="1252">
        <v>0</v>
      </c>
      <c r="K1959" s="1252">
        <v>0</v>
      </c>
      <c r="L1959" s="1252">
        <v>0</v>
      </c>
      <c r="M1959" s="1252">
        <v>0</v>
      </c>
      <c r="N1959" s="1252">
        <v>0</v>
      </c>
      <c r="O1959" s="1252">
        <v>0</v>
      </c>
      <c r="P1959" s="1252">
        <v>0</v>
      </c>
      <c r="Q1959" s="1252">
        <v>260</v>
      </c>
      <c r="R1959" s="1252">
        <v>225</v>
      </c>
      <c r="S1959" s="1252">
        <v>485</v>
      </c>
      <c r="T1959" s="1252">
        <v>0</v>
      </c>
      <c r="U1959" s="1251" t="s">
        <v>1065</v>
      </c>
      <c r="V1959" s="1251" t="s">
        <v>397</v>
      </c>
      <c r="W1959" s="1251" t="s">
        <v>1984</v>
      </c>
      <c r="X1959" s="1251" t="s">
        <v>2042</v>
      </c>
      <c r="Y1959" s="1251">
        <v>736</v>
      </c>
      <c r="Z1959" s="1251">
        <v>1</v>
      </c>
      <c r="AA1959" s="1251" t="b">
        <v>0</v>
      </c>
    </row>
    <row r="1960" spans="1:27" ht="12">
      <c r="A1960" s="1251">
        <v>25</v>
      </c>
      <c r="B1960" s="1251">
        <v>790</v>
      </c>
      <c r="C1960" s="1251" t="s">
        <v>1777</v>
      </c>
      <c r="D1960" s="1251">
        <v>736200</v>
      </c>
      <c r="E1960" s="1251" t="s">
        <v>2118</v>
      </c>
      <c r="F1960" s="1251">
        <v>2020</v>
      </c>
      <c r="G1960" s="1252">
        <v>0</v>
      </c>
      <c r="H1960" s="1252">
        <v>0</v>
      </c>
      <c r="I1960" s="1252">
        <v>400</v>
      </c>
      <c r="J1960" s="1252">
        <v>0</v>
      </c>
      <c r="K1960" s="1252">
        <v>242.5</v>
      </c>
      <c r="L1960" s="1252">
        <v>266.56</v>
      </c>
      <c r="M1960" s="1252">
        <v>0</v>
      </c>
      <c r="N1960" s="1252">
        <v>0</v>
      </c>
      <c r="O1960" s="1252">
        <v>0</v>
      </c>
      <c r="P1960" s="1252">
        <v>0</v>
      </c>
      <c r="Q1960" s="1252">
        <v>0</v>
      </c>
      <c r="R1960" s="1252">
        <v>0</v>
      </c>
      <c r="S1960" s="1252">
        <v>909.05999999999995</v>
      </c>
      <c r="T1960" s="1252">
        <v>0</v>
      </c>
      <c r="U1960" s="1251" t="s">
        <v>1065</v>
      </c>
      <c r="V1960" s="1251" t="s">
        <v>397</v>
      </c>
      <c r="W1960" s="1251" t="s">
        <v>1986</v>
      </c>
      <c r="X1960" s="1251" t="s">
        <v>2042</v>
      </c>
      <c r="Y1960" s="1251">
        <v>736</v>
      </c>
      <c r="Z1960" s="1251">
        <v>2</v>
      </c>
      <c r="AA1960" s="1251" t="b">
        <v>0</v>
      </c>
    </row>
    <row r="1961" spans="1:27" ht="12">
      <c r="A1961" s="1251">
        <v>25</v>
      </c>
      <c r="B1961" s="1251">
        <v>790</v>
      </c>
      <c r="C1961" s="1251" t="s">
        <v>1777</v>
      </c>
      <c r="D1961" s="1251">
        <v>736300</v>
      </c>
      <c r="E1961" s="1251" t="s">
        <v>2247</v>
      </c>
      <c r="F1961" s="1251">
        <v>2020</v>
      </c>
      <c r="G1961" s="1252">
        <v>0</v>
      </c>
      <c r="H1961" s="1252">
        <v>0</v>
      </c>
      <c r="I1961" s="1252">
        <v>0</v>
      </c>
      <c r="J1961" s="1252">
        <v>0</v>
      </c>
      <c r="K1961" s="1252">
        <v>0</v>
      </c>
      <c r="L1961" s="1252">
        <v>0</v>
      </c>
      <c r="M1961" s="1252">
        <v>0</v>
      </c>
      <c r="N1961" s="1252">
        <v>362.52999999999997</v>
      </c>
      <c r="O1961" s="1252">
        <v>0</v>
      </c>
      <c r="P1961" s="1252">
        <v>0</v>
      </c>
      <c r="Q1961" s="1252">
        <v>0</v>
      </c>
      <c r="R1961" s="1252">
        <v>0</v>
      </c>
      <c r="S1961" s="1252">
        <v>362.52999999999997</v>
      </c>
      <c r="T1961" s="1252">
        <v>0</v>
      </c>
      <c r="U1961" s="1251" t="s">
        <v>1065</v>
      </c>
      <c r="V1961" s="1251" t="s">
        <v>397</v>
      </c>
      <c r="W1961" s="1251" t="s">
        <v>1984</v>
      </c>
      <c r="X1961" s="1251" t="s">
        <v>2042</v>
      </c>
      <c r="Y1961" s="1251">
        <v>736</v>
      </c>
      <c r="Z1961" s="1251">
        <v>3</v>
      </c>
      <c r="AA1961" s="1251" t="b">
        <v>0</v>
      </c>
    </row>
    <row r="1962" spans="1:27" ht="12">
      <c r="A1962" s="1251">
        <v>25</v>
      </c>
      <c r="B1962" s="1251">
        <v>790</v>
      </c>
      <c r="C1962" s="1251" t="s">
        <v>1777</v>
      </c>
      <c r="D1962" s="1251">
        <v>736400</v>
      </c>
      <c r="E1962" s="1251" t="s">
        <v>2119</v>
      </c>
      <c r="F1962" s="1251">
        <v>2020</v>
      </c>
      <c r="G1962" s="1252">
        <v>0</v>
      </c>
      <c r="H1962" s="1252">
        <v>0</v>
      </c>
      <c r="I1962" s="1252">
        <v>0</v>
      </c>
      <c r="J1962" s="1252">
        <v>0</v>
      </c>
      <c r="K1962" s="1252">
        <v>870</v>
      </c>
      <c r="L1962" s="1252">
        <v>1423.45</v>
      </c>
      <c r="M1962" s="1252">
        <v>0</v>
      </c>
      <c r="N1962" s="1252">
        <v>0</v>
      </c>
      <c r="O1962" s="1252">
        <v>0</v>
      </c>
      <c r="P1962" s="1252">
        <v>0</v>
      </c>
      <c r="Q1962" s="1252">
        <v>0</v>
      </c>
      <c r="R1962" s="1252">
        <v>0</v>
      </c>
      <c r="S1962" s="1252">
        <v>2293.4499999999998</v>
      </c>
      <c r="T1962" s="1252">
        <v>0</v>
      </c>
      <c r="U1962" s="1251" t="s">
        <v>1065</v>
      </c>
      <c r="V1962" s="1251" t="s">
        <v>397</v>
      </c>
      <c r="W1962" s="1251" t="s">
        <v>1986</v>
      </c>
      <c r="X1962" s="1251" t="s">
        <v>2042</v>
      </c>
      <c r="Y1962" s="1251">
        <v>736</v>
      </c>
      <c r="Z1962" s="1251">
        <v>4</v>
      </c>
      <c r="AA1962" s="1251" t="b">
        <v>0</v>
      </c>
    </row>
    <row r="1963" spans="1:27" ht="12">
      <c r="A1963" s="1251">
        <v>25</v>
      </c>
      <c r="B1963" s="1251">
        <v>790</v>
      </c>
      <c r="C1963" s="1251" t="s">
        <v>1777</v>
      </c>
      <c r="D1963" s="1251">
        <v>736500</v>
      </c>
      <c r="E1963" s="1251" t="s">
        <v>2252</v>
      </c>
      <c r="F1963" s="1251">
        <v>2020</v>
      </c>
      <c r="G1963" s="1252">
        <v>0</v>
      </c>
      <c r="H1963" s="1252">
        <v>0</v>
      </c>
      <c r="I1963" s="1252">
        <v>0</v>
      </c>
      <c r="J1963" s="1252">
        <v>0</v>
      </c>
      <c r="K1963" s="1252">
        <v>0</v>
      </c>
      <c r="L1963" s="1252">
        <v>0</v>
      </c>
      <c r="M1963" s="1252">
        <v>0</v>
      </c>
      <c r="N1963" s="1252">
        <v>0</v>
      </c>
      <c r="O1963" s="1252">
        <v>277.23000000000002</v>
      </c>
      <c r="P1963" s="1252">
        <v>0</v>
      </c>
      <c r="Q1963" s="1252">
        <v>0</v>
      </c>
      <c r="R1963" s="1252">
        <v>0</v>
      </c>
      <c r="S1963" s="1252">
        <v>277.23000000000002</v>
      </c>
      <c r="T1963" s="1252">
        <v>0</v>
      </c>
      <c r="U1963" s="1251" t="s">
        <v>1065</v>
      </c>
      <c r="V1963" s="1251" t="s">
        <v>397</v>
      </c>
      <c r="W1963" s="1251" t="s">
        <v>1984</v>
      </c>
      <c r="X1963" s="1251" t="s">
        <v>2042</v>
      </c>
      <c r="Y1963" s="1251">
        <v>736</v>
      </c>
      <c r="Z1963" s="1251">
        <v>5</v>
      </c>
      <c r="AA1963" s="1251" t="b">
        <v>0</v>
      </c>
    </row>
    <row r="1964" spans="1:27" ht="12">
      <c r="A1964" s="1251">
        <v>25</v>
      </c>
      <c r="B1964" s="1251">
        <v>790</v>
      </c>
      <c r="C1964" s="1251" t="s">
        <v>1777</v>
      </c>
      <c r="D1964" s="1251">
        <v>736600</v>
      </c>
      <c r="E1964" s="1251" t="s">
        <v>2145</v>
      </c>
      <c r="F1964" s="1251">
        <v>2020</v>
      </c>
      <c r="G1964" s="1252">
        <v>213.25999999999999</v>
      </c>
      <c r="H1964" s="1252">
        <v>106.63</v>
      </c>
      <c r="I1964" s="1252">
        <v>0</v>
      </c>
      <c r="J1964" s="1252">
        <v>3427.75</v>
      </c>
      <c r="K1964" s="1252">
        <v>0</v>
      </c>
      <c r="L1964" s="1252">
        <v>546.53999999999996</v>
      </c>
      <c r="M1964" s="1252">
        <v>350</v>
      </c>
      <c r="N1964" s="1252">
        <v>956.63</v>
      </c>
      <c r="O1964" s="1252">
        <v>3155.1100000000001</v>
      </c>
      <c r="P1964" s="1252">
        <v>7516.6300000000001</v>
      </c>
      <c r="Q1964" s="1252">
        <v>3831.27</v>
      </c>
      <c r="R1964" s="1252">
        <v>-410</v>
      </c>
      <c r="S1964" s="1252">
        <v>19693.82</v>
      </c>
      <c r="T1964" s="1252">
        <v>0</v>
      </c>
      <c r="U1964" s="1251" t="s">
        <v>1065</v>
      </c>
      <c r="V1964" s="1251" t="s">
        <v>397</v>
      </c>
      <c r="W1964" s="1251" t="s">
        <v>1986</v>
      </c>
      <c r="X1964" s="1251" t="s">
        <v>2042</v>
      </c>
      <c r="Y1964" s="1251">
        <v>736</v>
      </c>
      <c r="Z1964" s="1251">
        <v>6</v>
      </c>
      <c r="AA1964" s="1251" t="b">
        <v>0</v>
      </c>
    </row>
    <row r="1965" spans="1:27" ht="12">
      <c r="A1965" s="1251">
        <v>25</v>
      </c>
      <c r="B1965" s="1251">
        <v>790</v>
      </c>
      <c r="C1965" s="1251" t="s">
        <v>1777</v>
      </c>
      <c r="D1965" s="1251">
        <v>736610</v>
      </c>
      <c r="E1965" s="1251" t="s">
        <v>2120</v>
      </c>
      <c r="F1965" s="1251">
        <v>2020</v>
      </c>
      <c r="G1965" s="1252">
        <v>0</v>
      </c>
      <c r="H1965" s="1252">
        <v>0</v>
      </c>
      <c r="I1965" s="1252">
        <v>106.63</v>
      </c>
      <c r="J1965" s="1252">
        <v>106.63</v>
      </c>
      <c r="K1965" s="1252">
        <v>437.16000000000003</v>
      </c>
      <c r="L1965" s="1252">
        <v>0</v>
      </c>
      <c r="M1965" s="1252">
        <v>655.74000000000001</v>
      </c>
      <c r="N1965" s="1252">
        <v>0</v>
      </c>
      <c r="O1965" s="1252">
        <v>437.16000000000003</v>
      </c>
      <c r="P1965" s="1252">
        <v>1462.5</v>
      </c>
      <c r="Q1965" s="1252">
        <v>650.40999999999997</v>
      </c>
      <c r="R1965" s="1252">
        <v>0</v>
      </c>
      <c r="S1965" s="1252">
        <v>3856.23</v>
      </c>
      <c r="T1965" s="1252">
        <v>0</v>
      </c>
      <c r="U1965" s="1251" t="s">
        <v>1065</v>
      </c>
      <c r="V1965" s="1251" t="s">
        <v>397</v>
      </c>
      <c r="W1965" s="1251" t="s">
        <v>1986</v>
      </c>
      <c r="X1965" s="1251" t="s">
        <v>2042</v>
      </c>
      <c r="Y1965" s="1251">
        <v>736</v>
      </c>
      <c r="Z1965" s="1251">
        <v>6</v>
      </c>
      <c r="AA1965" s="1251" t="b">
        <v>0</v>
      </c>
    </row>
    <row r="1966" spans="1:27" ht="12">
      <c r="A1966" s="1251">
        <v>25</v>
      </c>
      <c r="B1966" s="1251">
        <v>790</v>
      </c>
      <c r="C1966" s="1251" t="s">
        <v>1777</v>
      </c>
      <c r="D1966" s="1251">
        <v>736710</v>
      </c>
      <c r="E1966" s="1251" t="s">
        <v>2121</v>
      </c>
      <c r="F1966" s="1251">
        <v>2020</v>
      </c>
      <c r="G1966" s="1252">
        <v>15</v>
      </c>
      <c r="H1966" s="1252">
        <v>14</v>
      </c>
      <c r="I1966" s="1252">
        <v>13</v>
      </c>
      <c r="J1966" s="1252">
        <v>15</v>
      </c>
      <c r="K1966" s="1252">
        <v>12</v>
      </c>
      <c r="L1966" s="1252">
        <v>21</v>
      </c>
      <c r="M1966" s="1252">
        <v>14</v>
      </c>
      <c r="N1966" s="1252">
        <v>14.720000000000001</v>
      </c>
      <c r="O1966" s="1252">
        <v>21</v>
      </c>
      <c r="P1966" s="1252">
        <v>0</v>
      </c>
      <c r="Q1966" s="1252">
        <v>0</v>
      </c>
      <c r="R1966" s="1252">
        <v>0</v>
      </c>
      <c r="S1966" s="1252">
        <v>139.72</v>
      </c>
      <c r="T1966" s="1252">
        <v>0</v>
      </c>
      <c r="U1966" s="1251" t="s">
        <v>1065</v>
      </c>
      <c r="V1966" s="1251" t="s">
        <v>397</v>
      </c>
      <c r="W1966" s="1251" t="s">
        <v>2064</v>
      </c>
      <c r="X1966" s="1251" t="s">
        <v>2042</v>
      </c>
      <c r="Y1966" s="1251">
        <v>736</v>
      </c>
      <c r="Z1966" s="1251">
        <v>7</v>
      </c>
      <c r="AA1966" s="1251" t="b">
        <v>0</v>
      </c>
    </row>
    <row r="1967" spans="1:27" ht="12">
      <c r="A1967" s="1251">
        <v>25</v>
      </c>
      <c r="B1967" s="1251">
        <v>790</v>
      </c>
      <c r="C1967" s="1251" t="s">
        <v>1777</v>
      </c>
      <c r="D1967" s="1251">
        <v>736720</v>
      </c>
      <c r="E1967" s="1251" t="s">
        <v>2122</v>
      </c>
      <c r="F1967" s="1251">
        <v>2020</v>
      </c>
      <c r="G1967" s="1252">
        <v>23</v>
      </c>
      <c r="H1967" s="1252">
        <v>23</v>
      </c>
      <c r="I1967" s="1252">
        <v>23</v>
      </c>
      <c r="J1967" s="1252">
        <v>22</v>
      </c>
      <c r="K1967" s="1252">
        <v>24</v>
      </c>
      <c r="L1967" s="1252">
        <v>23</v>
      </c>
      <c r="M1967" s="1252">
        <v>24</v>
      </c>
      <c r="N1967" s="1252">
        <v>23.43</v>
      </c>
      <c r="O1967" s="1252">
        <v>24</v>
      </c>
      <c r="P1967" s="1252">
        <v>0</v>
      </c>
      <c r="Q1967" s="1252">
        <v>0</v>
      </c>
      <c r="R1967" s="1252">
        <v>0</v>
      </c>
      <c r="S1967" s="1252">
        <v>209.43000000000001</v>
      </c>
      <c r="T1967" s="1252">
        <v>0</v>
      </c>
      <c r="U1967" s="1251" t="s">
        <v>1065</v>
      </c>
      <c r="V1967" s="1251" t="s">
        <v>397</v>
      </c>
      <c r="W1967" s="1251" t="s">
        <v>2064</v>
      </c>
      <c r="X1967" s="1251" t="s">
        <v>2042</v>
      </c>
      <c r="Y1967" s="1251">
        <v>736</v>
      </c>
      <c r="Z1967" s="1251">
        <v>7</v>
      </c>
      <c r="AA1967" s="1251" t="b">
        <v>0</v>
      </c>
    </row>
    <row r="1968" spans="1:27" ht="12">
      <c r="A1968" s="1251">
        <v>25</v>
      </c>
      <c r="B1968" s="1251">
        <v>790</v>
      </c>
      <c r="C1968" s="1251" t="s">
        <v>1777</v>
      </c>
      <c r="D1968" s="1251">
        <v>736730</v>
      </c>
      <c r="E1968" s="1251" t="s">
        <v>2123</v>
      </c>
      <c r="F1968" s="1251">
        <v>2020</v>
      </c>
      <c r="G1968" s="1252">
        <v>90</v>
      </c>
      <c r="H1968" s="1252">
        <v>90</v>
      </c>
      <c r="I1968" s="1252">
        <v>92</v>
      </c>
      <c r="J1968" s="1252">
        <v>83</v>
      </c>
      <c r="K1968" s="1252">
        <v>83</v>
      </c>
      <c r="L1968" s="1252">
        <v>86</v>
      </c>
      <c r="M1968" s="1252">
        <v>89</v>
      </c>
      <c r="N1968" s="1252">
        <v>83.739999999999995</v>
      </c>
      <c r="O1968" s="1252">
        <v>89</v>
      </c>
      <c r="P1968" s="1252">
        <v>0</v>
      </c>
      <c r="Q1968" s="1252">
        <v>0</v>
      </c>
      <c r="R1968" s="1252">
        <v>0</v>
      </c>
      <c r="S1968" s="1252">
        <v>785.74000000000001</v>
      </c>
      <c r="T1968" s="1252">
        <v>0</v>
      </c>
      <c r="U1968" s="1251" t="s">
        <v>1065</v>
      </c>
      <c r="V1968" s="1251" t="s">
        <v>397</v>
      </c>
      <c r="W1968" s="1251" t="s">
        <v>2124</v>
      </c>
      <c r="X1968" s="1251" t="s">
        <v>2042</v>
      </c>
      <c r="Y1968" s="1251">
        <v>736</v>
      </c>
      <c r="Z1968" s="1251">
        <v>7</v>
      </c>
      <c r="AA1968" s="1251" t="b">
        <v>0</v>
      </c>
    </row>
    <row r="1969" spans="1:27" ht="12">
      <c r="A1969" s="1251">
        <v>25</v>
      </c>
      <c r="B1969" s="1251">
        <v>790</v>
      </c>
      <c r="C1969" s="1251" t="s">
        <v>1777</v>
      </c>
      <c r="D1969" s="1251">
        <v>736740</v>
      </c>
      <c r="E1969" s="1251" t="s">
        <v>2125</v>
      </c>
      <c r="F1969" s="1251">
        <v>2020</v>
      </c>
      <c r="G1969" s="1252">
        <v>8</v>
      </c>
      <c r="H1969" s="1252">
        <v>9</v>
      </c>
      <c r="I1969" s="1252">
        <v>7</v>
      </c>
      <c r="J1969" s="1252">
        <v>9</v>
      </c>
      <c r="K1969" s="1252">
        <v>7</v>
      </c>
      <c r="L1969" s="1252">
        <v>7</v>
      </c>
      <c r="M1969" s="1252">
        <v>9</v>
      </c>
      <c r="N1969" s="1252">
        <v>8.0399999999999991</v>
      </c>
      <c r="O1969" s="1252">
        <v>8</v>
      </c>
      <c r="P1969" s="1252">
        <v>0</v>
      </c>
      <c r="Q1969" s="1252">
        <v>0</v>
      </c>
      <c r="R1969" s="1252">
        <v>0</v>
      </c>
      <c r="S1969" s="1252">
        <v>72.039999999999992</v>
      </c>
      <c r="T1969" s="1252">
        <v>0</v>
      </c>
      <c r="U1969" s="1251" t="s">
        <v>1065</v>
      </c>
      <c r="V1969" s="1251" t="s">
        <v>397</v>
      </c>
      <c r="W1969" s="1251" t="s">
        <v>2064</v>
      </c>
      <c r="X1969" s="1251" t="s">
        <v>2042</v>
      </c>
      <c r="Y1969" s="1251">
        <v>736</v>
      </c>
      <c r="Z1969" s="1251">
        <v>7</v>
      </c>
      <c r="AA1969" s="1251" t="b">
        <v>0</v>
      </c>
    </row>
    <row r="1970" spans="1:27" ht="12">
      <c r="A1970" s="1251">
        <v>25</v>
      </c>
      <c r="B1970" s="1251">
        <v>790</v>
      </c>
      <c r="C1970" s="1251" t="s">
        <v>1777</v>
      </c>
      <c r="D1970" s="1251">
        <v>750500</v>
      </c>
      <c r="E1970" s="1251" t="s">
        <v>2126</v>
      </c>
      <c r="F1970" s="1251">
        <v>2020</v>
      </c>
      <c r="G1970" s="1252">
        <v>0</v>
      </c>
      <c r="H1970" s="1252">
        <v>3.6600000000000001</v>
      </c>
      <c r="I1970" s="1252">
        <v>0.75</v>
      </c>
      <c r="J1970" s="1252">
        <v>3.1699999999999999</v>
      </c>
      <c r="K1970" s="1252">
        <v>0.76000000000000001</v>
      </c>
      <c r="L1970" s="1252">
        <v>2.4199999999999999</v>
      </c>
      <c r="M1970" s="1252">
        <v>2.8799999999999999</v>
      </c>
      <c r="N1970" s="1252">
        <v>2.2799999999999998</v>
      </c>
      <c r="O1970" s="1252">
        <v>0.98999999999999999</v>
      </c>
      <c r="P1970" s="1252">
        <v>0.93000000000000005</v>
      </c>
      <c r="Q1970" s="1252">
        <v>0</v>
      </c>
      <c r="R1970" s="1252">
        <v>0</v>
      </c>
      <c r="S1970" s="1252">
        <v>17.84</v>
      </c>
      <c r="T1970" s="1252">
        <v>0</v>
      </c>
      <c r="U1970" s="1251" t="s">
        <v>1065</v>
      </c>
      <c r="V1970" s="1251" t="s">
        <v>397</v>
      </c>
      <c r="W1970" s="1251" t="s">
        <v>2005</v>
      </c>
      <c r="X1970" s="1251" t="s">
        <v>2042</v>
      </c>
      <c r="Y1970" s="1251">
        <v>750</v>
      </c>
      <c r="Z1970" s="1251">
        <v>5</v>
      </c>
      <c r="AA1970" s="1251" t="b">
        <v>0</v>
      </c>
    </row>
    <row r="1971" spans="1:27" ht="12">
      <c r="A1971" s="1251">
        <v>25</v>
      </c>
      <c r="B1971" s="1251">
        <v>790</v>
      </c>
      <c r="C1971" s="1251" t="s">
        <v>1777</v>
      </c>
      <c r="D1971" s="1251">
        <v>750515</v>
      </c>
      <c r="E1971" s="1251" t="s">
        <v>2127</v>
      </c>
      <c r="F1971" s="1251">
        <v>2020</v>
      </c>
      <c r="G1971" s="1252">
        <v>0.23999999999999999</v>
      </c>
      <c r="H1971" s="1252">
        <v>0</v>
      </c>
      <c r="I1971" s="1252">
        <v>0.29999999999999999</v>
      </c>
      <c r="J1971" s="1252">
        <v>0.29999999999999999</v>
      </c>
      <c r="K1971" s="1252">
        <v>0.27000000000000002</v>
      </c>
      <c r="L1971" s="1252">
        <v>0.27000000000000002</v>
      </c>
      <c r="M1971" s="1252">
        <v>0.27000000000000002</v>
      </c>
      <c r="N1971" s="1252">
        <v>0.33000000000000002</v>
      </c>
      <c r="O1971" s="1252">
        <v>0.26000000000000001</v>
      </c>
      <c r="P1971" s="1252">
        <v>0.34000000000000002</v>
      </c>
      <c r="Q1971" s="1252">
        <v>0</v>
      </c>
      <c r="R1971" s="1252">
        <v>0</v>
      </c>
      <c r="S1971" s="1252">
        <v>2.5800000000000001</v>
      </c>
      <c r="T1971" s="1252">
        <v>0</v>
      </c>
      <c r="U1971" s="1251" t="s">
        <v>1065</v>
      </c>
      <c r="V1971" s="1251" t="s">
        <v>397</v>
      </c>
      <c r="W1971" s="1251" t="s">
        <v>2005</v>
      </c>
      <c r="X1971" s="1251" t="s">
        <v>2042</v>
      </c>
      <c r="Y1971" s="1251">
        <v>750</v>
      </c>
      <c r="Z1971" s="1251">
        <v>5</v>
      </c>
      <c r="AA1971" s="1251" t="b">
        <v>0</v>
      </c>
    </row>
    <row r="1972" spans="1:27" ht="12">
      <c r="A1972" s="1251">
        <v>25</v>
      </c>
      <c r="B1972" s="1251">
        <v>790</v>
      </c>
      <c r="C1972" s="1251" t="s">
        <v>1777</v>
      </c>
      <c r="D1972" s="1251">
        <v>750532</v>
      </c>
      <c r="E1972" s="1251" t="s">
        <v>2128</v>
      </c>
      <c r="F1972" s="1251">
        <v>2020</v>
      </c>
      <c r="G1972" s="1252">
        <v>10.4</v>
      </c>
      <c r="H1972" s="1252">
        <v>13.84</v>
      </c>
      <c r="I1972" s="1252">
        <v>12.85</v>
      </c>
      <c r="J1972" s="1252">
        <v>12.65</v>
      </c>
      <c r="K1972" s="1252">
        <v>14.84</v>
      </c>
      <c r="L1972" s="1252">
        <v>11.01</v>
      </c>
      <c r="M1972" s="1252">
        <v>11.140000000000001</v>
      </c>
      <c r="N1972" s="1252">
        <v>14.359999999999999</v>
      </c>
      <c r="O1972" s="1252">
        <v>12.779999999999999</v>
      </c>
      <c r="P1972" s="1252">
        <v>11.050000000000001</v>
      </c>
      <c r="Q1972" s="1252">
        <v>0</v>
      </c>
      <c r="R1972" s="1252">
        <v>0</v>
      </c>
      <c r="S1972" s="1252">
        <v>124.92</v>
      </c>
      <c r="T1972" s="1252">
        <v>0</v>
      </c>
      <c r="U1972" s="1251" t="s">
        <v>1065</v>
      </c>
      <c r="V1972" s="1251" t="s">
        <v>397</v>
      </c>
      <c r="W1972" s="1251" t="s">
        <v>2003</v>
      </c>
      <c r="X1972" s="1251" t="s">
        <v>2042</v>
      </c>
      <c r="Y1972" s="1251">
        <v>750</v>
      </c>
      <c r="Z1972" s="1251">
        <v>5</v>
      </c>
      <c r="AA1972" s="1251" t="b">
        <v>0</v>
      </c>
    </row>
    <row r="1973" spans="1:27" ht="12">
      <c r="A1973" s="1251">
        <v>25</v>
      </c>
      <c r="B1973" s="1251">
        <v>790</v>
      </c>
      <c r="C1973" s="1251" t="s">
        <v>1777</v>
      </c>
      <c r="D1973" s="1251">
        <v>756800</v>
      </c>
      <c r="E1973" s="1251" t="s">
        <v>2129</v>
      </c>
      <c r="F1973" s="1251">
        <v>2020</v>
      </c>
      <c r="G1973" s="1252">
        <v>13</v>
      </c>
      <c r="H1973" s="1252">
        <v>13</v>
      </c>
      <c r="I1973" s="1252">
        <v>13</v>
      </c>
      <c r="J1973" s="1252">
        <v>13</v>
      </c>
      <c r="K1973" s="1252">
        <v>13</v>
      </c>
      <c r="L1973" s="1252">
        <v>13</v>
      </c>
      <c r="M1973" s="1252">
        <v>13</v>
      </c>
      <c r="N1973" s="1252">
        <v>13</v>
      </c>
      <c r="O1973" s="1252">
        <v>13</v>
      </c>
      <c r="P1973" s="1252">
        <v>13</v>
      </c>
      <c r="Q1973" s="1252">
        <v>13</v>
      </c>
      <c r="R1973" s="1252">
        <v>13</v>
      </c>
      <c r="S1973" s="1252">
        <v>156</v>
      </c>
      <c r="T1973" s="1252">
        <v>0</v>
      </c>
      <c r="U1973" s="1251" t="s">
        <v>1065</v>
      </c>
      <c r="V1973" s="1251" t="s">
        <v>397</v>
      </c>
      <c r="W1973" s="1251" t="s">
        <v>2070</v>
      </c>
      <c r="X1973" s="1251" t="s">
        <v>2042</v>
      </c>
      <c r="Y1973" s="1251">
        <v>756</v>
      </c>
      <c r="Z1973" s="1251">
        <v>8</v>
      </c>
      <c r="AA1973" s="1251" t="b">
        <v>0</v>
      </c>
    </row>
    <row r="1974" spans="1:27" ht="12">
      <c r="A1974" s="1251">
        <v>25</v>
      </c>
      <c r="B1974" s="1251">
        <v>790</v>
      </c>
      <c r="C1974" s="1251" t="s">
        <v>1777</v>
      </c>
      <c r="D1974" s="1251">
        <v>757800</v>
      </c>
      <c r="E1974" s="1251" t="s">
        <v>2130</v>
      </c>
      <c r="F1974" s="1251">
        <v>2020</v>
      </c>
      <c r="G1974" s="1252">
        <v>30</v>
      </c>
      <c r="H1974" s="1252">
        <v>30</v>
      </c>
      <c r="I1974" s="1252">
        <v>30</v>
      </c>
      <c r="J1974" s="1252">
        <v>30</v>
      </c>
      <c r="K1974" s="1252">
        <v>30</v>
      </c>
      <c r="L1974" s="1252">
        <v>30</v>
      </c>
      <c r="M1974" s="1252">
        <v>30</v>
      </c>
      <c r="N1974" s="1252">
        <v>30</v>
      </c>
      <c r="O1974" s="1252">
        <v>30</v>
      </c>
      <c r="P1974" s="1252">
        <v>30</v>
      </c>
      <c r="Q1974" s="1252">
        <v>30</v>
      </c>
      <c r="R1974" s="1252">
        <v>30</v>
      </c>
      <c r="S1974" s="1252">
        <v>360</v>
      </c>
      <c r="T1974" s="1252">
        <v>0</v>
      </c>
      <c r="U1974" s="1251" t="s">
        <v>1065</v>
      </c>
      <c r="V1974" s="1251" t="s">
        <v>397</v>
      </c>
      <c r="W1974" s="1251" t="s">
        <v>2070</v>
      </c>
      <c r="X1974" s="1251" t="s">
        <v>2042</v>
      </c>
      <c r="Y1974" s="1251">
        <v>757</v>
      </c>
      <c r="Z1974" s="1251">
        <v>8</v>
      </c>
      <c r="AA1974" s="1251" t="b">
        <v>0</v>
      </c>
    </row>
    <row r="1975" spans="1:27" ht="12">
      <c r="A1975" s="1251">
        <v>25</v>
      </c>
      <c r="B1975" s="1251">
        <v>790</v>
      </c>
      <c r="C1975" s="1251" t="s">
        <v>1777</v>
      </c>
      <c r="D1975" s="1251">
        <v>758800</v>
      </c>
      <c r="E1975" s="1251" t="s">
        <v>2131</v>
      </c>
      <c r="F1975" s="1251">
        <v>2020</v>
      </c>
      <c r="G1975" s="1252">
        <v>11</v>
      </c>
      <c r="H1975" s="1252">
        <v>11</v>
      </c>
      <c r="I1975" s="1252">
        <v>11</v>
      </c>
      <c r="J1975" s="1252">
        <v>11</v>
      </c>
      <c r="K1975" s="1252">
        <v>11</v>
      </c>
      <c r="L1975" s="1252">
        <v>11</v>
      </c>
      <c r="M1975" s="1252">
        <v>11</v>
      </c>
      <c r="N1975" s="1252">
        <v>11</v>
      </c>
      <c r="O1975" s="1252">
        <v>11</v>
      </c>
      <c r="P1975" s="1252">
        <v>11</v>
      </c>
      <c r="Q1975" s="1252">
        <v>11</v>
      </c>
      <c r="R1975" s="1252">
        <v>11</v>
      </c>
      <c r="S1975" s="1252">
        <v>132</v>
      </c>
      <c r="T1975" s="1252">
        <v>0</v>
      </c>
      <c r="U1975" s="1251" t="s">
        <v>1065</v>
      </c>
      <c r="V1975" s="1251" t="s">
        <v>397</v>
      </c>
      <c r="W1975" s="1251" t="s">
        <v>2070</v>
      </c>
      <c r="X1975" s="1251" t="s">
        <v>2042</v>
      </c>
      <c r="Y1975" s="1251">
        <v>758</v>
      </c>
      <c r="Z1975" s="1251">
        <v>8</v>
      </c>
      <c r="AA1975" s="1251" t="b">
        <v>0</v>
      </c>
    </row>
    <row r="1976" spans="1:27" ht="12">
      <c r="A1976" s="1251">
        <v>25</v>
      </c>
      <c r="B1976" s="1251">
        <v>790</v>
      </c>
      <c r="C1976" s="1251" t="s">
        <v>1777</v>
      </c>
      <c r="D1976" s="1251">
        <v>759800</v>
      </c>
      <c r="E1976" s="1251" t="s">
        <v>2132</v>
      </c>
      <c r="F1976" s="1251">
        <v>2020</v>
      </c>
      <c r="G1976" s="1252">
        <v>10</v>
      </c>
      <c r="H1976" s="1252">
        <v>10</v>
      </c>
      <c r="I1976" s="1252">
        <v>10</v>
      </c>
      <c r="J1976" s="1252">
        <v>10</v>
      </c>
      <c r="K1976" s="1252">
        <v>10</v>
      </c>
      <c r="L1976" s="1252">
        <v>10</v>
      </c>
      <c r="M1976" s="1252">
        <v>10</v>
      </c>
      <c r="N1976" s="1252">
        <v>10</v>
      </c>
      <c r="O1976" s="1252">
        <v>10</v>
      </c>
      <c r="P1976" s="1252">
        <v>10</v>
      </c>
      <c r="Q1976" s="1252">
        <v>10</v>
      </c>
      <c r="R1976" s="1252">
        <v>10</v>
      </c>
      <c r="S1976" s="1252">
        <v>120</v>
      </c>
      <c r="T1976" s="1252">
        <v>0</v>
      </c>
      <c r="U1976" s="1251" t="s">
        <v>1065</v>
      </c>
      <c r="V1976" s="1251" t="s">
        <v>397</v>
      </c>
      <c r="W1976" s="1251" t="s">
        <v>2070</v>
      </c>
      <c r="X1976" s="1251" t="s">
        <v>2042</v>
      </c>
      <c r="Y1976" s="1251">
        <v>759</v>
      </c>
      <c r="Z1976" s="1251">
        <v>8</v>
      </c>
      <c r="AA1976" s="1251" t="b">
        <v>0</v>
      </c>
    </row>
    <row r="1977" spans="1:27" ht="12">
      <c r="A1977" s="1251">
        <v>25</v>
      </c>
      <c r="B1977" s="1251">
        <v>790</v>
      </c>
      <c r="C1977" s="1251" t="s">
        <v>1777</v>
      </c>
      <c r="D1977" s="1251">
        <v>770700</v>
      </c>
      <c r="E1977" s="1251" t="s">
        <v>2147</v>
      </c>
      <c r="F1977" s="1251">
        <v>2020</v>
      </c>
      <c r="G1977" s="1252">
        <v>0</v>
      </c>
      <c r="H1977" s="1252">
        <v>0</v>
      </c>
      <c r="I1977" s="1252">
        <v>61.399999999999999</v>
      </c>
      <c r="J1977" s="1252">
        <v>0</v>
      </c>
      <c r="K1977" s="1252">
        <v>0</v>
      </c>
      <c r="L1977" s="1252">
        <v>0</v>
      </c>
      <c r="M1977" s="1252">
        <v>0</v>
      </c>
      <c r="N1977" s="1252">
        <v>0</v>
      </c>
      <c r="O1977" s="1252">
        <v>0</v>
      </c>
      <c r="P1977" s="1252">
        <v>0</v>
      </c>
      <c r="Q1977" s="1252">
        <v>0</v>
      </c>
      <c r="R1977" s="1252">
        <v>0</v>
      </c>
      <c r="S1977" s="1252">
        <v>61.399999999999999</v>
      </c>
      <c r="T1977" s="1252">
        <v>0</v>
      </c>
      <c r="U1977" s="1251" t="s">
        <v>1065</v>
      </c>
      <c r="V1977" s="1251" t="s">
        <v>397</v>
      </c>
      <c r="W1977" s="1251" t="s">
        <v>2009</v>
      </c>
      <c r="X1977" s="1251" t="s">
        <v>2042</v>
      </c>
      <c r="Y1977" s="1251">
        <v>770</v>
      </c>
      <c r="Z1977" s="1251">
        <v>7</v>
      </c>
      <c r="AA1977" s="1251" t="b">
        <v>0</v>
      </c>
    </row>
    <row r="1978" spans="1:27" ht="12">
      <c r="A1978" s="1251">
        <v>25</v>
      </c>
      <c r="B1978" s="1251">
        <v>790</v>
      </c>
      <c r="C1978" s="1251" t="s">
        <v>1777</v>
      </c>
      <c r="D1978" s="1251">
        <v>775300</v>
      </c>
      <c r="E1978" s="1251" t="s">
        <v>2253</v>
      </c>
      <c r="F1978" s="1251">
        <v>2020</v>
      </c>
      <c r="G1978" s="1252">
        <v>0</v>
      </c>
      <c r="H1978" s="1252">
        <v>0</v>
      </c>
      <c r="I1978" s="1252">
        <v>2588.75</v>
      </c>
      <c r="J1978" s="1252">
        <v>-2588.75</v>
      </c>
      <c r="K1978" s="1252">
        <v>0</v>
      </c>
      <c r="L1978" s="1252">
        <v>0</v>
      </c>
      <c r="M1978" s="1252">
        <v>0</v>
      </c>
      <c r="N1978" s="1252">
        <v>0</v>
      </c>
      <c r="O1978" s="1252">
        <v>0</v>
      </c>
      <c r="P1978" s="1252">
        <v>0</v>
      </c>
      <c r="Q1978" s="1252">
        <v>0</v>
      </c>
      <c r="R1978" s="1252">
        <v>0</v>
      </c>
      <c r="S1978" s="1252">
        <v>0</v>
      </c>
      <c r="T1978" s="1252">
        <v>0</v>
      </c>
      <c r="U1978" s="1251" t="s">
        <v>1065</v>
      </c>
      <c r="V1978" s="1251" t="s">
        <v>397</v>
      </c>
      <c r="W1978" s="1251" t="s">
        <v>2015</v>
      </c>
      <c r="X1978" s="1251" t="s">
        <v>2042</v>
      </c>
      <c r="Y1978" s="1251">
        <v>775</v>
      </c>
      <c r="Z1978" s="1251">
        <v>3</v>
      </c>
      <c r="AA1978" s="1251" t="b">
        <v>0</v>
      </c>
    </row>
    <row r="1979" spans="1:27" ht="12">
      <c r="A1979" s="1251">
        <v>25</v>
      </c>
      <c r="B1979" s="1251">
        <v>790</v>
      </c>
      <c r="C1979" s="1251" t="s">
        <v>1777</v>
      </c>
      <c r="D1979" s="1251">
        <v>775400</v>
      </c>
      <c r="E1979" s="1251" t="s">
        <v>2248</v>
      </c>
      <c r="F1979" s="1251">
        <v>2020</v>
      </c>
      <c r="G1979" s="1252">
        <v>0</v>
      </c>
      <c r="H1979" s="1252">
        <v>0</v>
      </c>
      <c r="I1979" s="1252">
        <v>839</v>
      </c>
      <c r="J1979" s="1252">
        <v>-839</v>
      </c>
      <c r="K1979" s="1252">
        <v>0</v>
      </c>
      <c r="L1979" s="1252">
        <v>0</v>
      </c>
      <c r="M1979" s="1252">
        <v>0</v>
      </c>
      <c r="N1979" s="1252">
        <v>0</v>
      </c>
      <c r="O1979" s="1252">
        <v>0</v>
      </c>
      <c r="P1979" s="1252">
        <v>0</v>
      </c>
      <c r="Q1979" s="1252">
        <v>0</v>
      </c>
      <c r="R1979" s="1252">
        <v>0</v>
      </c>
      <c r="S1979" s="1252">
        <v>0</v>
      </c>
      <c r="T1979" s="1252">
        <v>0</v>
      </c>
      <c r="U1979" s="1251" t="s">
        <v>1065</v>
      </c>
      <c r="V1979" s="1251" t="s">
        <v>397</v>
      </c>
      <c r="W1979" s="1251" t="s">
        <v>2086</v>
      </c>
      <c r="X1979" s="1251" t="s">
        <v>2042</v>
      </c>
      <c r="Y1979" s="1251">
        <v>775</v>
      </c>
      <c r="Z1979" s="1251">
        <v>4</v>
      </c>
      <c r="AA1979" s="1251" t="b">
        <v>0</v>
      </c>
    </row>
    <row r="1980" spans="1:27" ht="12">
      <c r="A1980" s="1251">
        <v>25</v>
      </c>
      <c r="B1980" s="1251">
        <v>790</v>
      </c>
      <c r="C1980" s="1251" t="s">
        <v>1777</v>
      </c>
      <c r="D1980" s="1251">
        <v>775810</v>
      </c>
      <c r="E1980" s="1251" t="s">
        <v>2243</v>
      </c>
      <c r="F1980" s="1251">
        <v>2020</v>
      </c>
      <c r="G1980" s="1252">
        <v>0</v>
      </c>
      <c r="H1980" s="1252">
        <v>0</v>
      </c>
      <c r="I1980" s="1252">
        <v>0</v>
      </c>
      <c r="J1980" s="1252">
        <v>0</v>
      </c>
      <c r="K1980" s="1252">
        <v>0</v>
      </c>
      <c r="L1980" s="1252">
        <v>0</v>
      </c>
      <c r="M1980" s="1252">
        <v>0</v>
      </c>
      <c r="N1980" s="1252">
        <v>0</v>
      </c>
      <c r="O1980" s="1252">
        <v>0</v>
      </c>
      <c r="P1980" s="1252">
        <v>0</v>
      </c>
      <c r="Q1980" s="1252">
        <v>0.59999999999999998</v>
      </c>
      <c r="R1980" s="1252">
        <v>0</v>
      </c>
      <c r="S1980" s="1252">
        <v>0.59999999999999998</v>
      </c>
      <c r="T1980" s="1252">
        <v>0</v>
      </c>
      <c r="U1980" s="1251" t="s">
        <v>1065</v>
      </c>
      <c r="V1980" s="1251" t="s">
        <v>397</v>
      </c>
      <c r="W1980" s="1251" t="s">
        <v>2017</v>
      </c>
      <c r="X1980" s="1251" t="s">
        <v>2042</v>
      </c>
      <c r="Y1980" s="1251">
        <v>775</v>
      </c>
      <c r="Z1980" s="1251">
        <v>8</v>
      </c>
      <c r="AA1980" s="1251" t="b">
        <v>0</v>
      </c>
    </row>
    <row r="1981" spans="1:27" ht="12">
      <c r="A1981" s="1251">
        <v>25</v>
      </c>
      <c r="B1981" s="1251">
        <v>790</v>
      </c>
      <c r="C1981" s="1251" t="s">
        <v>1777</v>
      </c>
      <c r="D1981" s="1251">
        <v>775828</v>
      </c>
      <c r="E1981" s="1251" t="s">
        <v>2152</v>
      </c>
      <c r="F1981" s="1251">
        <v>2020</v>
      </c>
      <c r="G1981" s="1252">
        <v>0</v>
      </c>
      <c r="H1981" s="1252">
        <v>0</v>
      </c>
      <c r="I1981" s="1252">
        <v>852.20000000000005</v>
      </c>
      <c r="J1981" s="1252">
        <v>0</v>
      </c>
      <c r="K1981" s="1252">
        <v>0</v>
      </c>
      <c r="L1981" s="1252">
        <v>-852.20000000000005</v>
      </c>
      <c r="M1981" s="1252">
        <v>0</v>
      </c>
      <c r="N1981" s="1252">
        <v>0</v>
      </c>
      <c r="O1981" s="1252">
        <v>0</v>
      </c>
      <c r="P1981" s="1252">
        <v>0</v>
      </c>
      <c r="Q1981" s="1252">
        <v>0</v>
      </c>
      <c r="R1981" s="1252">
        <v>0</v>
      </c>
      <c r="S1981" s="1252">
        <v>0</v>
      </c>
      <c r="T1981" s="1252">
        <v>0</v>
      </c>
      <c r="U1981" s="1251" t="s">
        <v>1065</v>
      </c>
      <c r="V1981" s="1251" t="s">
        <v>397</v>
      </c>
      <c r="W1981" s="1251" t="s">
        <v>2024</v>
      </c>
      <c r="X1981" s="1251" t="s">
        <v>2042</v>
      </c>
      <c r="Y1981" s="1251">
        <v>775</v>
      </c>
      <c r="Z1981" s="1251">
        <v>8</v>
      </c>
      <c r="AA1981" s="1251" t="b">
        <v>0</v>
      </c>
    </row>
    <row r="1982" spans="1:27" ht="12">
      <c r="A1982" s="1251">
        <v>25</v>
      </c>
      <c r="B1982" s="1251">
        <v>790</v>
      </c>
      <c r="C1982" s="1251" t="s">
        <v>1777</v>
      </c>
      <c r="D1982" s="1251">
        <v>776200</v>
      </c>
      <c r="E1982" s="1251" t="s">
        <v>2134</v>
      </c>
      <c r="F1982" s="1251">
        <v>2020</v>
      </c>
      <c r="G1982" s="1252">
        <v>0.01</v>
      </c>
      <c r="H1982" s="1252">
        <v>0</v>
      </c>
      <c r="I1982" s="1252">
        <v>2613.7800000000002</v>
      </c>
      <c r="J1982" s="1252">
        <v>-2613.7800000000002</v>
      </c>
      <c r="K1982" s="1252">
        <v>0</v>
      </c>
      <c r="L1982" s="1252">
        <v>0</v>
      </c>
      <c r="M1982" s="1252">
        <v>0</v>
      </c>
      <c r="N1982" s="1252">
        <v>0</v>
      </c>
      <c r="O1982" s="1252">
        <v>0</v>
      </c>
      <c r="P1982" s="1252">
        <v>0</v>
      </c>
      <c r="Q1982" s="1252">
        <v>0</v>
      </c>
      <c r="R1982" s="1252">
        <v>0</v>
      </c>
      <c r="S1982" s="1252">
        <v>0.010000000000218279</v>
      </c>
      <c r="T1982" s="1252">
        <v>0</v>
      </c>
      <c r="U1982" s="1251" t="s">
        <v>1065</v>
      </c>
      <c r="V1982" s="1251" t="s">
        <v>397</v>
      </c>
      <c r="W1982" s="1251" t="s">
        <v>2015</v>
      </c>
      <c r="X1982" s="1251" t="s">
        <v>2042</v>
      </c>
      <c r="Y1982" s="1251">
        <v>776</v>
      </c>
      <c r="Z1982" s="1251">
        <v>2</v>
      </c>
      <c r="AA1982" s="1251" t="b">
        <v>0</v>
      </c>
    </row>
    <row r="1983" spans="1:27" ht="12">
      <c r="A1983" s="1251">
        <v>25</v>
      </c>
      <c r="B1983" s="1251">
        <v>790</v>
      </c>
      <c r="C1983" s="1251" t="s">
        <v>1777</v>
      </c>
      <c r="D1983" s="1251">
        <v>776210</v>
      </c>
      <c r="E1983" s="1251" t="s">
        <v>2135</v>
      </c>
      <c r="F1983" s="1251">
        <v>2020</v>
      </c>
      <c r="G1983" s="1252">
        <v>-65.670000000000002</v>
      </c>
      <c r="H1983" s="1252">
        <v>-506.60000000000002</v>
      </c>
      <c r="I1983" s="1252">
        <v>-896.79999999999995</v>
      </c>
      <c r="J1983" s="1252">
        <v>5.7199999999999998</v>
      </c>
      <c r="K1983" s="1252">
        <v>-755.34000000000003</v>
      </c>
      <c r="L1983" s="1252">
        <v>-1099.51</v>
      </c>
      <c r="M1983" s="1252">
        <v>-705.73000000000002</v>
      </c>
      <c r="N1983" s="1252">
        <v>-668.76999999999998</v>
      </c>
      <c r="O1983" s="1252">
        <v>-1431.27</v>
      </c>
      <c r="P1983" s="1252">
        <v>-5834.6800000000003</v>
      </c>
      <c r="Q1983" s="1252">
        <v>-953.59000000000003</v>
      </c>
      <c r="R1983" s="1252">
        <v>-996.86000000000001</v>
      </c>
      <c r="S1983" s="1252">
        <v>-13909.1</v>
      </c>
      <c r="T1983" s="1252">
        <v>0</v>
      </c>
      <c r="U1983" s="1251" t="s">
        <v>1065</v>
      </c>
      <c r="V1983" s="1251" t="s">
        <v>397</v>
      </c>
      <c r="W1983" s="1251" t="s">
        <v>1931</v>
      </c>
      <c r="X1983" s="1251" t="s">
        <v>2042</v>
      </c>
      <c r="Y1983" s="1251">
        <v>776</v>
      </c>
      <c r="Z1983" s="1251">
        <v>2</v>
      </c>
      <c r="AA1983" s="1251" t="b">
        <v>0</v>
      </c>
    </row>
    <row r="1984" spans="1:27" ht="12">
      <c r="A1984" s="1251">
        <v>25</v>
      </c>
      <c r="B1984" s="1251">
        <v>790</v>
      </c>
      <c r="C1984" s="1251" t="s">
        <v>1777</v>
      </c>
      <c r="D1984" s="1251">
        <v>776220</v>
      </c>
      <c r="E1984" s="1251" t="s">
        <v>2136</v>
      </c>
      <c r="F1984" s="1251">
        <v>2020</v>
      </c>
      <c r="G1984" s="1252">
        <v>-71.930000000000007</v>
      </c>
      <c r="H1984" s="1252">
        <v>-554.94000000000005</v>
      </c>
      <c r="I1984" s="1252">
        <v>-982.37</v>
      </c>
      <c r="J1984" s="1252">
        <v>6.2599999999999998</v>
      </c>
      <c r="K1984" s="1252">
        <v>-827.40999999999997</v>
      </c>
      <c r="L1984" s="1252">
        <v>-1204.4200000000001</v>
      </c>
      <c r="M1984" s="1252">
        <v>-773.05999999999995</v>
      </c>
      <c r="N1984" s="1252">
        <v>-732.58000000000004</v>
      </c>
      <c r="O1984" s="1252">
        <v>-1567.8299999999999</v>
      </c>
      <c r="P1984" s="1252">
        <v>-6391.3900000000003</v>
      </c>
      <c r="Q1984" s="1252">
        <v>-1044.5799999999999</v>
      </c>
      <c r="R1984" s="1252">
        <v>-1091.99</v>
      </c>
      <c r="S1984" s="1252">
        <v>-15236.240000000002</v>
      </c>
      <c r="T1984" s="1252">
        <v>0</v>
      </c>
      <c r="U1984" s="1251" t="s">
        <v>1065</v>
      </c>
      <c r="V1984" s="1251" t="s">
        <v>397</v>
      </c>
      <c r="W1984" s="1251" t="s">
        <v>1948</v>
      </c>
      <c r="X1984" s="1251" t="s">
        <v>2042</v>
      </c>
      <c r="Y1984" s="1251">
        <v>776</v>
      </c>
      <c r="Z1984" s="1251">
        <v>2</v>
      </c>
      <c r="AA1984" s="1251" t="b">
        <v>0</v>
      </c>
    </row>
    <row r="1985" spans="1:27" ht="12">
      <c r="A1985" s="1251">
        <v>25</v>
      </c>
      <c r="B1985" s="1251">
        <v>790</v>
      </c>
      <c r="C1985" s="1251" t="s">
        <v>1777</v>
      </c>
      <c r="D1985" s="1251">
        <v>776230</v>
      </c>
      <c r="E1985" s="1251" t="s">
        <v>2137</v>
      </c>
      <c r="F1985" s="1251">
        <v>2020</v>
      </c>
      <c r="G1985" s="1252">
        <v>-27.93</v>
      </c>
      <c r="H1985" s="1252">
        <v>-215.44999999999999</v>
      </c>
      <c r="I1985" s="1252">
        <v>-381.38999999999999</v>
      </c>
      <c r="J1985" s="1252">
        <v>2.4399999999999999</v>
      </c>
      <c r="K1985" s="1252">
        <v>-321.23000000000002</v>
      </c>
      <c r="L1985" s="1252">
        <v>-467.60000000000002</v>
      </c>
      <c r="M1985" s="1252">
        <v>-300.13</v>
      </c>
      <c r="N1985" s="1252">
        <v>-284.41000000000003</v>
      </c>
      <c r="O1985" s="1252">
        <v>-608.67999999999995</v>
      </c>
      <c r="P1985" s="1252">
        <v>-2481.3499999999999</v>
      </c>
      <c r="Q1985" s="1252">
        <v>-405.54000000000002</v>
      </c>
      <c r="R1985" s="1252">
        <v>-423.94</v>
      </c>
      <c r="S1985" s="1252">
        <v>-5915.2099999999991</v>
      </c>
      <c r="T1985" s="1252">
        <v>0</v>
      </c>
      <c r="U1985" s="1251" t="s">
        <v>1065</v>
      </c>
      <c r="V1985" s="1251" t="s">
        <v>402</v>
      </c>
      <c r="W1985" s="1251" t="s">
        <v>402</v>
      </c>
      <c r="X1985" s="1251" t="s">
        <v>2042</v>
      </c>
      <c r="Y1985" s="1251">
        <v>776</v>
      </c>
      <c r="Z1985" s="1251">
        <v>2</v>
      </c>
      <c r="AA1985" s="1251" t="b">
        <v>0</v>
      </c>
    </row>
    <row r="1986" spans="1:27" ht="12">
      <c r="A1986" s="1251">
        <v>25</v>
      </c>
      <c r="B1986" s="1251">
        <v>790</v>
      </c>
      <c r="C1986" s="1251" t="s">
        <v>1777</v>
      </c>
      <c r="D1986" s="1251">
        <v>776240</v>
      </c>
      <c r="E1986" s="1251" t="s">
        <v>2138</v>
      </c>
      <c r="F1986" s="1251">
        <v>2020</v>
      </c>
      <c r="G1986" s="1252">
        <v>-173.28</v>
      </c>
      <c r="H1986" s="1252">
        <v>-1336.79</v>
      </c>
      <c r="I1986" s="1252">
        <v>-2366.4200000000001</v>
      </c>
      <c r="J1986" s="1252">
        <v>15.08</v>
      </c>
      <c r="K1986" s="1252">
        <v>-1993.1500000000001</v>
      </c>
      <c r="L1986" s="1252">
        <v>-2901.3299999999999</v>
      </c>
      <c r="M1986" s="1252">
        <v>-1862.23</v>
      </c>
      <c r="N1986" s="1252">
        <v>-1764.71</v>
      </c>
      <c r="O1986" s="1252">
        <v>-3776.75</v>
      </c>
      <c r="P1986" s="1252">
        <v>-15396.219999999999</v>
      </c>
      <c r="Q1986" s="1252">
        <v>-2516.29</v>
      </c>
      <c r="R1986" s="1252">
        <v>-2630.4699999999998</v>
      </c>
      <c r="S1986" s="1252">
        <v>-36702.559999999998</v>
      </c>
      <c r="T1986" s="1252">
        <v>0</v>
      </c>
      <c r="U1986" s="1251" t="s">
        <v>1065</v>
      </c>
      <c r="V1986" s="1251" t="s">
        <v>397</v>
      </c>
      <c r="W1986" s="1251" t="s">
        <v>2015</v>
      </c>
      <c r="X1986" s="1251" t="s">
        <v>2042</v>
      </c>
      <c r="Y1986" s="1251">
        <v>776</v>
      </c>
      <c r="Z1986" s="1251">
        <v>2</v>
      </c>
      <c r="AA1986" s="1251" t="b">
        <v>0</v>
      </c>
    </row>
    <row r="1987" spans="1:27" ht="12">
      <c r="A1987" s="1251">
        <v>25</v>
      </c>
      <c r="B1987" s="1251">
        <v>900</v>
      </c>
      <c r="C1987" s="1251" t="s">
        <v>1778</v>
      </c>
      <c r="D1987" s="1251">
        <v>403000</v>
      </c>
      <c r="E1987" s="1251" t="s">
        <v>1911</v>
      </c>
      <c r="F1987" s="1251">
        <v>2020</v>
      </c>
      <c r="G1987" s="1252">
        <v>110546.21000000001</v>
      </c>
      <c r="H1987" s="1252">
        <v>110546.21000000001</v>
      </c>
      <c r="I1987" s="1252">
        <v>110800.82000000001</v>
      </c>
      <c r="J1987" s="1252">
        <v>119376.85000000001</v>
      </c>
      <c r="K1987" s="1252">
        <v>119400.55</v>
      </c>
      <c r="L1987" s="1252">
        <v>119400.55</v>
      </c>
      <c r="M1987" s="1252">
        <v>111762.31</v>
      </c>
      <c r="N1987" s="1252">
        <v>111762.42999999999</v>
      </c>
      <c r="O1987" s="1252">
        <v>111507.82000000001</v>
      </c>
      <c r="P1987" s="1252">
        <v>118432.39999999999</v>
      </c>
      <c r="Q1987" s="1252">
        <v>118432.39999999999</v>
      </c>
      <c r="R1987" s="1252">
        <v>118432.39999999999</v>
      </c>
      <c r="S1987" s="1252">
        <v>1380400.9499999997</v>
      </c>
      <c r="T1987" s="1252">
        <v>0</v>
      </c>
      <c r="U1987" s="1251" t="s">
        <v>116</v>
      </c>
      <c r="V1987" s="1251" t="s">
        <v>88</v>
      </c>
      <c r="W1987" s="1251" t="s">
        <v>88</v>
      </c>
      <c r="X1987" s="1251" t="s">
        <v>2176</v>
      </c>
      <c r="Y1987" s="1251">
        <v>403</v>
      </c>
      <c r="Z1987" s="1251">
        <v>0</v>
      </c>
      <c r="AA1987" s="1251" t="b">
        <v>1</v>
      </c>
    </row>
    <row r="1988" spans="1:27" ht="12">
      <c r="A1988" s="1251">
        <v>25</v>
      </c>
      <c r="B1988" s="1251">
        <v>900</v>
      </c>
      <c r="C1988" s="1251" t="s">
        <v>1778</v>
      </c>
      <c r="D1988" s="1251">
        <v>403200</v>
      </c>
      <c r="E1988" s="1251" t="s">
        <v>2090</v>
      </c>
      <c r="F1988" s="1251">
        <v>2020</v>
      </c>
      <c r="G1988" s="1252">
        <v>249.31</v>
      </c>
      <c r="H1988" s="1252">
        <v>254.61000000000001</v>
      </c>
      <c r="I1988" s="1252">
        <v>254.61000000000001</v>
      </c>
      <c r="J1988" s="1252">
        <v>0</v>
      </c>
      <c r="K1988" s="1252">
        <v>0</v>
      </c>
      <c r="L1988" s="1252">
        <v>0</v>
      </c>
      <c r="M1988" s="1252">
        <v>0</v>
      </c>
      <c r="N1988" s="1252">
        <v>0</v>
      </c>
      <c r="O1988" s="1252">
        <v>0</v>
      </c>
      <c r="P1988" s="1252">
        <v>0</v>
      </c>
      <c r="Q1988" s="1252">
        <v>0</v>
      </c>
      <c r="R1988" s="1252">
        <v>0</v>
      </c>
      <c r="S1988" s="1252">
        <v>758.52999999999997</v>
      </c>
      <c r="T1988" s="1252">
        <v>0</v>
      </c>
      <c r="U1988" s="1251" t="s">
        <v>116</v>
      </c>
      <c r="V1988" s="1251" t="s">
        <v>88</v>
      </c>
      <c r="W1988" s="1251" t="s">
        <v>88</v>
      </c>
      <c r="X1988" s="1251" t="s">
        <v>2176</v>
      </c>
      <c r="Y1988" s="1251">
        <v>403</v>
      </c>
      <c r="Z1988" s="1251">
        <v>2</v>
      </c>
      <c r="AA1988" s="1251" t="b">
        <v>1</v>
      </c>
    </row>
    <row r="1989" spans="1:27" ht="12">
      <c r="A1989" s="1251">
        <v>25</v>
      </c>
      <c r="B1989" s="1251">
        <v>900</v>
      </c>
      <c r="C1989" s="1251" t="s">
        <v>1778</v>
      </c>
      <c r="D1989" s="1251">
        <v>404827</v>
      </c>
      <c r="E1989" s="1251" t="s">
        <v>435</v>
      </c>
      <c r="F1989" s="1251">
        <v>2020</v>
      </c>
      <c r="G1989" s="1252">
        <v>19750</v>
      </c>
      <c r="H1989" s="1252">
        <v>19750</v>
      </c>
      <c r="I1989" s="1252">
        <v>19750</v>
      </c>
      <c r="J1989" s="1252">
        <v>-14378</v>
      </c>
      <c r="K1989" s="1252">
        <v>11218</v>
      </c>
      <c r="L1989" s="1252">
        <v>11218</v>
      </c>
      <c r="M1989" s="1252">
        <v>11218</v>
      </c>
      <c r="N1989" s="1252">
        <v>11218</v>
      </c>
      <c r="O1989" s="1252">
        <v>11218</v>
      </c>
      <c r="P1989" s="1252">
        <v>11218</v>
      </c>
      <c r="Q1989" s="1252">
        <v>11218</v>
      </c>
      <c r="R1989" s="1252">
        <v>11218</v>
      </c>
      <c r="S1989" s="1252">
        <v>134616</v>
      </c>
      <c r="T1989" s="1252">
        <v>0</v>
      </c>
      <c r="U1989" s="1251" t="s">
        <v>116</v>
      </c>
      <c r="V1989" s="1251" t="s">
        <v>2177</v>
      </c>
      <c r="W1989" s="1251" t="s">
        <v>2178</v>
      </c>
      <c r="X1989" s="1251" t="s">
        <v>2176</v>
      </c>
      <c r="Y1989" s="1251">
        <v>404</v>
      </c>
      <c r="Z1989" s="1251">
        <v>8</v>
      </c>
      <c r="AA1989" s="1251" t="b">
        <v>1</v>
      </c>
    </row>
    <row r="1990" spans="1:27" ht="12">
      <c r="A1990" s="1251">
        <v>25</v>
      </c>
      <c r="B1990" s="1251">
        <v>900</v>
      </c>
      <c r="C1990" s="1251" t="s">
        <v>1778</v>
      </c>
      <c r="D1990" s="1251">
        <v>404828</v>
      </c>
      <c r="E1990" s="1251" t="s">
        <v>436</v>
      </c>
      <c r="F1990" s="1251">
        <v>2020</v>
      </c>
      <c r="G1990" s="1252">
        <v>-666.65999999999997</v>
      </c>
      <c r="H1990" s="1252">
        <v>-666.65999999999997</v>
      </c>
      <c r="I1990" s="1252">
        <v>-666.65999999999997</v>
      </c>
      <c r="J1990" s="1252">
        <v>-1079</v>
      </c>
      <c r="K1990" s="1252">
        <v>-769.75</v>
      </c>
      <c r="L1990" s="1252">
        <v>-769.75</v>
      </c>
      <c r="M1990" s="1252">
        <v>-769.75</v>
      </c>
      <c r="N1990" s="1252">
        <v>-769.75</v>
      </c>
      <c r="O1990" s="1252">
        <v>-769.75</v>
      </c>
      <c r="P1990" s="1252">
        <v>-769.75</v>
      </c>
      <c r="Q1990" s="1252">
        <v>-769.75</v>
      </c>
      <c r="R1990" s="1252">
        <v>-769.75</v>
      </c>
      <c r="S1990" s="1252">
        <v>-9236.9799999999996</v>
      </c>
      <c r="T1990" s="1252">
        <v>0</v>
      </c>
      <c r="U1990" s="1251" t="s">
        <v>116</v>
      </c>
      <c r="V1990" s="1251" t="s">
        <v>2177</v>
      </c>
      <c r="W1990" s="1251" t="s">
        <v>2178</v>
      </c>
      <c r="X1990" s="1251" t="s">
        <v>2176</v>
      </c>
      <c r="Y1990" s="1251">
        <v>404</v>
      </c>
      <c r="Z1990" s="1251">
        <v>8</v>
      </c>
      <c r="AA1990" s="1251" t="b">
        <v>1</v>
      </c>
    </row>
    <row r="1991" spans="1:27" ht="12">
      <c r="A1991" s="1251">
        <v>25</v>
      </c>
      <c r="B1991" s="1251">
        <v>900</v>
      </c>
      <c r="C1991" s="1251" t="s">
        <v>1778</v>
      </c>
      <c r="D1991" s="1251">
        <v>406000</v>
      </c>
      <c r="E1991" s="1251" t="s">
        <v>1912</v>
      </c>
      <c r="F1991" s="1251">
        <v>2020</v>
      </c>
      <c r="G1991" s="1252">
        <v>1894.9100000000001</v>
      </c>
      <c r="H1991" s="1252">
        <v>1894.9000000000001</v>
      </c>
      <c r="I1991" s="1252">
        <v>1894.9100000000001</v>
      </c>
      <c r="J1991" s="1252">
        <v>1894.9100000000001</v>
      </c>
      <c r="K1991" s="1252">
        <v>1894.9000000000001</v>
      </c>
      <c r="L1991" s="1252">
        <v>1894.9000000000001</v>
      </c>
      <c r="M1991" s="1252">
        <v>1894.9000000000001</v>
      </c>
      <c r="N1991" s="1252">
        <v>1894.9100000000001</v>
      </c>
      <c r="O1991" s="1252">
        <v>1894.9100000000001</v>
      </c>
      <c r="P1991" s="1252">
        <v>1894.9100000000001</v>
      </c>
      <c r="Q1991" s="1252">
        <v>1894.9000000000001</v>
      </c>
      <c r="R1991" s="1252">
        <v>1894.9000000000001</v>
      </c>
      <c r="S1991" s="1252">
        <v>22738.860000000004</v>
      </c>
      <c r="T1991" s="1252">
        <v>0</v>
      </c>
      <c r="U1991" s="1251" t="s">
        <v>116</v>
      </c>
      <c r="V1991" s="1251" t="s">
        <v>400</v>
      </c>
      <c r="W1991" s="1251" t="s">
        <v>400</v>
      </c>
      <c r="X1991" s="1251" t="s">
        <v>2176</v>
      </c>
      <c r="Y1991" s="1251">
        <v>406</v>
      </c>
      <c r="Z1991" s="1251">
        <v>0</v>
      </c>
      <c r="AA1991" s="1251" t="b">
        <v>1</v>
      </c>
    </row>
    <row r="1992" spans="1:27" ht="12">
      <c r="A1992" s="1251">
        <v>25</v>
      </c>
      <c r="B1992" s="1251">
        <v>900</v>
      </c>
      <c r="C1992" s="1251" t="s">
        <v>1778</v>
      </c>
      <c r="D1992" s="1251">
        <v>407201</v>
      </c>
      <c r="E1992" s="1251" t="s">
        <v>2179</v>
      </c>
      <c r="F1992" s="1251">
        <v>2020</v>
      </c>
      <c r="G1992" s="1252">
        <v>39736.669999999998</v>
      </c>
      <c r="H1992" s="1252">
        <v>39736.669999999998</v>
      </c>
      <c r="I1992" s="1252">
        <v>39736.669999999998</v>
      </c>
      <c r="J1992" s="1252">
        <v>39736.669999999998</v>
      </c>
      <c r="K1992" s="1252">
        <v>39736.669999999998</v>
      </c>
      <c r="L1992" s="1252">
        <v>39736.669999999998</v>
      </c>
      <c r="M1992" s="1252">
        <v>39736.669999999998</v>
      </c>
      <c r="N1992" s="1252">
        <v>39736.669999999998</v>
      </c>
      <c r="O1992" s="1252">
        <v>39736.669999999998</v>
      </c>
      <c r="P1992" s="1252">
        <v>39736.669999999998</v>
      </c>
      <c r="Q1992" s="1252">
        <v>39736.669999999998</v>
      </c>
      <c r="R1992" s="1252">
        <v>39736.669999999998</v>
      </c>
      <c r="S1992" s="1252">
        <v>476840.03999999986</v>
      </c>
      <c r="T1992" s="1252">
        <v>0</v>
      </c>
      <c r="U1992" s="1251" t="s">
        <v>116</v>
      </c>
      <c r="V1992" s="1251" t="s">
        <v>400</v>
      </c>
      <c r="W1992" s="1251" t="s">
        <v>400</v>
      </c>
      <c r="X1992" s="1251" t="s">
        <v>2176</v>
      </c>
      <c r="Y1992" s="1251">
        <v>407</v>
      </c>
      <c r="Z1992" s="1251">
        <v>2</v>
      </c>
      <c r="AA1992" s="1251" t="b">
        <v>1</v>
      </c>
    </row>
    <row r="1993" spans="1:27" ht="12">
      <c r="A1993" s="1251">
        <v>25</v>
      </c>
      <c r="B1993" s="1251">
        <v>900</v>
      </c>
      <c r="C1993" s="1251" t="s">
        <v>1778</v>
      </c>
      <c r="D1993" s="1251">
        <v>408101</v>
      </c>
      <c r="E1993" s="1251" t="s">
        <v>932</v>
      </c>
      <c r="F1993" s="1251">
        <v>2020</v>
      </c>
      <c r="G1993" s="1252">
        <v>7486.29</v>
      </c>
      <c r="H1993" s="1252">
        <v>5297.2700000000004</v>
      </c>
      <c r="I1993" s="1252">
        <v>6391.7799999999997</v>
      </c>
      <c r="J1993" s="1252">
        <v>6391.7799999999997</v>
      </c>
      <c r="K1993" s="1252">
        <v>6391.7799999999997</v>
      </c>
      <c r="L1993" s="1252">
        <v>6391.7799999999997</v>
      </c>
      <c r="M1993" s="1252">
        <v>6391.7700000000004</v>
      </c>
      <c r="N1993" s="1252">
        <v>6391.7700000000004</v>
      </c>
      <c r="O1993" s="1252">
        <v>6391.7700000000004</v>
      </c>
      <c r="P1993" s="1252">
        <v>6391.7700000000004</v>
      </c>
      <c r="Q1993" s="1252">
        <v>6391.7700000000004</v>
      </c>
      <c r="R1993" s="1252">
        <v>6391.7700000000004</v>
      </c>
      <c r="S1993" s="1252">
        <v>76701.300000000017</v>
      </c>
      <c r="T1993" s="1252">
        <v>0</v>
      </c>
      <c r="U1993" s="1251" t="s">
        <v>116</v>
      </c>
      <c r="V1993" s="1251" t="s">
        <v>402</v>
      </c>
      <c r="W1993" s="1251" t="s">
        <v>402</v>
      </c>
      <c r="X1993" s="1251" t="s">
        <v>2176</v>
      </c>
      <c r="Y1993" s="1251">
        <v>408</v>
      </c>
      <c r="Z1993" s="1251">
        <v>1</v>
      </c>
      <c r="AA1993" s="1251" t="b">
        <v>1</v>
      </c>
    </row>
    <row r="1994" spans="1:27" ht="12">
      <c r="A1994" s="1251">
        <v>25</v>
      </c>
      <c r="B1994" s="1251">
        <v>900</v>
      </c>
      <c r="C1994" s="1251" t="s">
        <v>1778</v>
      </c>
      <c r="D1994" s="1251">
        <v>408102</v>
      </c>
      <c r="E1994" s="1251" t="s">
        <v>934</v>
      </c>
      <c r="F1994" s="1251">
        <v>2020</v>
      </c>
      <c r="G1994" s="1252">
        <v>1789.97</v>
      </c>
      <c r="H1994" s="1252">
        <v>1610.05</v>
      </c>
      <c r="I1994" s="1252">
        <v>1713.1199999999999</v>
      </c>
      <c r="J1994" s="1252">
        <v>1713.1199999999999</v>
      </c>
      <c r="K1994" s="1252">
        <v>1713.1199999999999</v>
      </c>
      <c r="L1994" s="1252">
        <v>1713.1199999999999</v>
      </c>
      <c r="M1994" s="1252">
        <v>1713.1199999999999</v>
      </c>
      <c r="N1994" s="1252">
        <v>1713.1199999999999</v>
      </c>
      <c r="O1994" s="1252">
        <v>1713.1199999999999</v>
      </c>
      <c r="P1994" s="1252">
        <v>1713.1199999999999</v>
      </c>
      <c r="Q1994" s="1252">
        <v>1713.1199999999999</v>
      </c>
      <c r="R1994" s="1252">
        <v>1713.1300000000001</v>
      </c>
      <c r="S1994" s="1252">
        <v>20531.229999999996</v>
      </c>
      <c r="T1994" s="1252">
        <v>0</v>
      </c>
      <c r="U1994" s="1251" t="s">
        <v>116</v>
      </c>
      <c r="V1994" s="1251" t="s">
        <v>402</v>
      </c>
      <c r="W1994" s="1251" t="s">
        <v>402</v>
      </c>
      <c r="X1994" s="1251" t="s">
        <v>2176</v>
      </c>
      <c r="Y1994" s="1251">
        <v>408</v>
      </c>
      <c r="Z1994" s="1251">
        <v>1</v>
      </c>
      <c r="AA1994" s="1251" t="b">
        <v>1</v>
      </c>
    </row>
    <row r="1995" spans="1:27" ht="12">
      <c r="A1995" s="1251">
        <v>25</v>
      </c>
      <c r="B1995" s="1251">
        <v>900</v>
      </c>
      <c r="C1995" s="1251" t="s">
        <v>1778</v>
      </c>
      <c r="D1995" s="1251">
        <v>408121</v>
      </c>
      <c r="E1995" s="1251" t="s">
        <v>1914</v>
      </c>
      <c r="F1995" s="1251">
        <v>2020</v>
      </c>
      <c r="G1995" s="1252">
        <v>21097.689999999999</v>
      </c>
      <c r="H1995" s="1252">
        <v>23744.5</v>
      </c>
      <c r="I1995" s="1252">
        <v>25879.849999999999</v>
      </c>
      <c r="J1995" s="1252">
        <v>20999.349999999999</v>
      </c>
      <c r="K1995" s="1252">
        <v>30836.580000000002</v>
      </c>
      <c r="L1995" s="1252">
        <v>22804.709999999999</v>
      </c>
      <c r="M1995" s="1252">
        <v>23222.689999999999</v>
      </c>
      <c r="N1995" s="1252">
        <v>23160.459999999999</v>
      </c>
      <c r="O1995" s="1252">
        <v>23231.98</v>
      </c>
      <c r="P1995" s="1252">
        <v>22529.16</v>
      </c>
      <c r="Q1995" s="1252">
        <v>35177.550000000003</v>
      </c>
      <c r="R1995" s="1252">
        <v>22627.919999999998</v>
      </c>
      <c r="S1995" s="1252">
        <v>295312.44</v>
      </c>
      <c r="T1995" s="1252">
        <v>0</v>
      </c>
      <c r="U1995" s="1251" t="s">
        <v>116</v>
      </c>
      <c r="V1995" s="1251" t="s">
        <v>402</v>
      </c>
      <c r="W1995" s="1251" t="s">
        <v>402</v>
      </c>
      <c r="X1995" s="1251" t="s">
        <v>2176</v>
      </c>
      <c r="Y1995" s="1251">
        <v>408</v>
      </c>
      <c r="Z1995" s="1251">
        <v>1</v>
      </c>
      <c r="AA1995" s="1251" t="b">
        <v>1</v>
      </c>
    </row>
    <row r="1996" spans="1:27" ht="12">
      <c r="A1996" s="1251">
        <v>25</v>
      </c>
      <c r="B1996" s="1251">
        <v>900</v>
      </c>
      <c r="C1996" s="1251" t="s">
        <v>1778</v>
      </c>
      <c r="D1996" s="1251">
        <v>408122</v>
      </c>
      <c r="E1996" s="1251" t="s">
        <v>2091</v>
      </c>
      <c r="F1996" s="1251">
        <v>2020</v>
      </c>
      <c r="G1996" s="1252">
        <v>927.22000000000003</v>
      </c>
      <c r="H1996" s="1252">
        <v>117.66</v>
      </c>
      <c r="I1996" s="1252">
        <v>26.640000000000001</v>
      </c>
      <c r="J1996" s="1252">
        <v>0</v>
      </c>
      <c r="K1996" s="1252">
        <v>36.350000000000001</v>
      </c>
      <c r="L1996" s="1252">
        <v>26.420000000000002</v>
      </c>
      <c r="M1996" s="1252">
        <v>51.859999999999999</v>
      </c>
      <c r="N1996" s="1252">
        <v>16.82</v>
      </c>
      <c r="O1996" s="1252">
        <v>21.809999999999999</v>
      </c>
      <c r="P1996" s="1252">
        <v>29.57</v>
      </c>
      <c r="Q1996" s="1252">
        <v>24.190000000000001</v>
      </c>
      <c r="R1996" s="1252">
        <v>0</v>
      </c>
      <c r="S1996" s="1252">
        <v>1278.54</v>
      </c>
      <c r="T1996" s="1252">
        <v>0</v>
      </c>
      <c r="U1996" s="1251" t="s">
        <v>116</v>
      </c>
      <c r="V1996" s="1251" t="s">
        <v>402</v>
      </c>
      <c r="W1996" s="1251" t="s">
        <v>402</v>
      </c>
      <c r="X1996" s="1251" t="s">
        <v>2176</v>
      </c>
      <c r="Y1996" s="1251">
        <v>408</v>
      </c>
      <c r="Z1996" s="1251">
        <v>1</v>
      </c>
      <c r="AA1996" s="1251" t="b">
        <v>1</v>
      </c>
    </row>
    <row r="1997" spans="1:27" ht="12">
      <c r="A1997" s="1251">
        <v>25</v>
      </c>
      <c r="B1997" s="1251">
        <v>900</v>
      </c>
      <c r="C1997" s="1251" t="s">
        <v>1778</v>
      </c>
      <c r="D1997" s="1251">
        <v>408123</v>
      </c>
      <c r="E1997" s="1251" t="s">
        <v>2092</v>
      </c>
      <c r="F1997" s="1251">
        <v>2020</v>
      </c>
      <c r="G1997" s="1252">
        <v>2569.7399999999998</v>
      </c>
      <c r="H1997" s="1252">
        <v>2624.2399999999998</v>
      </c>
      <c r="I1997" s="1252">
        <v>2894.0100000000002</v>
      </c>
      <c r="J1997" s="1252">
        <v>2039.0899999999999</v>
      </c>
      <c r="K1997" s="1252">
        <v>1768.0699999999999</v>
      </c>
      <c r="L1997" s="1252">
        <v>687.35000000000002</v>
      </c>
      <c r="M1997" s="1252">
        <v>-540.03999999999996</v>
      </c>
      <c r="N1997" s="1252">
        <v>284.38999999999999</v>
      </c>
      <c r="O1997" s="1252">
        <v>223.97999999999999</v>
      </c>
      <c r="P1997" s="1252">
        <v>166.81999999999999</v>
      </c>
      <c r="Q1997" s="1252">
        <v>336.41000000000003</v>
      </c>
      <c r="R1997" s="1252">
        <v>290.55000000000001</v>
      </c>
      <c r="S1997" s="1252">
        <v>13344.609999999997</v>
      </c>
      <c r="T1997" s="1252">
        <v>0</v>
      </c>
      <c r="U1997" s="1251" t="s">
        <v>116</v>
      </c>
      <c r="V1997" s="1251" t="s">
        <v>402</v>
      </c>
      <c r="W1997" s="1251" t="s">
        <v>402</v>
      </c>
      <c r="X1997" s="1251" t="s">
        <v>2176</v>
      </c>
      <c r="Y1997" s="1251">
        <v>408</v>
      </c>
      <c r="Z1997" s="1251">
        <v>1</v>
      </c>
      <c r="AA1997" s="1251" t="b">
        <v>1</v>
      </c>
    </row>
    <row r="1998" spans="1:27" ht="12">
      <c r="A1998" s="1251">
        <v>25</v>
      </c>
      <c r="B1998" s="1251">
        <v>900</v>
      </c>
      <c r="C1998" s="1251" t="s">
        <v>1778</v>
      </c>
      <c r="D1998" s="1251">
        <v>408131</v>
      </c>
      <c r="E1998" s="1251" t="s">
        <v>1001</v>
      </c>
      <c r="F1998" s="1251">
        <v>2020</v>
      </c>
      <c r="G1998" s="1252">
        <v>2839.5999999999999</v>
      </c>
      <c r="H1998" s="1252">
        <v>2726.71</v>
      </c>
      <c r="I1998" s="1252">
        <v>2580.2199999999998</v>
      </c>
      <c r="J1998" s="1252">
        <v>2977.4099999999999</v>
      </c>
      <c r="K1998" s="1252">
        <v>3010.7600000000002</v>
      </c>
      <c r="L1998" s="1252">
        <v>3712.04</v>
      </c>
      <c r="M1998" s="1252">
        <v>4872.9700000000003</v>
      </c>
      <c r="N1998" s="1252">
        <v>4849.1599999999999</v>
      </c>
      <c r="O1998" s="1252">
        <v>3952.48</v>
      </c>
      <c r="P1998" s="1252">
        <v>3891.46</v>
      </c>
      <c r="Q1998" s="1252">
        <v>3151.98</v>
      </c>
      <c r="R1998" s="1252">
        <v>2811.8200000000002</v>
      </c>
      <c r="S1998" s="1252">
        <v>41376.610000000001</v>
      </c>
      <c r="T1998" s="1252">
        <v>0</v>
      </c>
      <c r="U1998" s="1251" t="s">
        <v>116</v>
      </c>
      <c r="V1998" s="1251" t="s">
        <v>402</v>
      </c>
      <c r="W1998" s="1251" t="s">
        <v>402</v>
      </c>
      <c r="X1998" s="1251" t="s">
        <v>2176</v>
      </c>
      <c r="Y1998" s="1251">
        <v>408</v>
      </c>
      <c r="Z1998" s="1251">
        <v>1</v>
      </c>
      <c r="AA1998" s="1251" t="b">
        <v>1</v>
      </c>
    </row>
    <row r="1999" spans="1:27" ht="12">
      <c r="A1999" s="1251">
        <v>25</v>
      </c>
      <c r="B1999" s="1251">
        <v>900</v>
      </c>
      <c r="C1999" s="1251" t="s">
        <v>1778</v>
      </c>
      <c r="D1999" s="1251">
        <v>408139</v>
      </c>
      <c r="E1999" s="1251" t="s">
        <v>1003</v>
      </c>
      <c r="F1999" s="1251">
        <v>2020</v>
      </c>
      <c r="G1999" s="1252">
        <v>554.85000000000002</v>
      </c>
      <c r="H1999" s="1252">
        <v>614.91999999999996</v>
      </c>
      <c r="I1999" s="1252">
        <v>680.66999999999996</v>
      </c>
      <c r="J1999" s="1252">
        <v>455.66000000000003</v>
      </c>
      <c r="K1999" s="1252">
        <v>399.35000000000002</v>
      </c>
      <c r="L1999" s="1252">
        <v>107.97</v>
      </c>
      <c r="M1999" s="1252">
        <v>19.219999999999999</v>
      </c>
      <c r="N1999" s="1252">
        <v>4.5099999999999998</v>
      </c>
      <c r="O1999" s="1252">
        <v>-12.09</v>
      </c>
      <c r="P1999" s="1252">
        <v>-26.699999999999999</v>
      </c>
      <c r="Q1999" s="1252">
        <v>16.620000000000001</v>
      </c>
      <c r="R1999" s="1252">
        <v>-23.98</v>
      </c>
      <c r="S1999" s="1252">
        <v>2790.9999999999995</v>
      </c>
      <c r="T1999" s="1252">
        <v>0</v>
      </c>
      <c r="U1999" s="1251" t="s">
        <v>116</v>
      </c>
      <c r="V1999" s="1251" t="s">
        <v>402</v>
      </c>
      <c r="W1999" s="1251" t="s">
        <v>402</v>
      </c>
      <c r="X1999" s="1251" t="s">
        <v>2176</v>
      </c>
      <c r="Y1999" s="1251">
        <v>408</v>
      </c>
      <c r="Z1999" s="1251">
        <v>1</v>
      </c>
      <c r="AA1999" s="1251" t="b">
        <v>1</v>
      </c>
    </row>
    <row r="2000" spans="1:27" ht="12">
      <c r="A2000" s="1251">
        <v>25</v>
      </c>
      <c r="B2000" s="1251">
        <v>900</v>
      </c>
      <c r="C2000" s="1251" t="s">
        <v>1778</v>
      </c>
      <c r="D2000" s="1251">
        <v>408203</v>
      </c>
      <c r="E2000" s="1251" t="s">
        <v>2093</v>
      </c>
      <c r="F2000" s="1251">
        <v>2020</v>
      </c>
      <c r="G2000" s="1252">
        <v>45729</v>
      </c>
      <c r="H2000" s="1252">
        <v>32869.550000000003</v>
      </c>
      <c r="I2000" s="1252">
        <v>41549.290000000001</v>
      </c>
      <c r="J2000" s="1252">
        <v>40219.230000000003</v>
      </c>
      <c r="K2000" s="1252">
        <v>42239.699999999997</v>
      </c>
      <c r="L2000" s="1252">
        <v>52298.160000000003</v>
      </c>
      <c r="M2000" s="1252">
        <v>57169.239999999998</v>
      </c>
      <c r="N2000" s="1252">
        <v>65312.790000000001</v>
      </c>
      <c r="O2000" s="1252">
        <v>56795.199999999997</v>
      </c>
      <c r="P2000" s="1252">
        <v>56342.940000000002</v>
      </c>
      <c r="Q2000" s="1252">
        <v>40943.279999999999</v>
      </c>
      <c r="R2000" s="1252">
        <v>71665.619999999995</v>
      </c>
      <c r="S2000" s="1252">
        <v>603134</v>
      </c>
      <c r="T2000" s="1252">
        <v>0</v>
      </c>
      <c r="U2000" s="1251" t="s">
        <v>116</v>
      </c>
      <c r="V2000" s="1251" t="s">
        <v>402</v>
      </c>
      <c r="W2000" s="1251" t="s">
        <v>402</v>
      </c>
      <c r="X2000" s="1251" t="s">
        <v>2176</v>
      </c>
      <c r="Y2000" s="1251">
        <v>408</v>
      </c>
      <c r="Z2000" s="1251">
        <v>2</v>
      </c>
      <c r="AA2000" s="1251" t="b">
        <v>1</v>
      </c>
    </row>
    <row r="2001" spans="1:27" ht="12">
      <c r="A2001" s="1251">
        <v>25</v>
      </c>
      <c r="B2001" s="1251">
        <v>900</v>
      </c>
      <c r="C2001" s="1251" t="s">
        <v>1778</v>
      </c>
      <c r="D2001" s="1251">
        <v>408205</v>
      </c>
      <c r="E2001" s="1251" t="s">
        <v>2094</v>
      </c>
      <c r="F2001" s="1251">
        <v>2020</v>
      </c>
      <c r="G2001" s="1252">
        <v>137186</v>
      </c>
      <c r="H2001" s="1252">
        <v>106390.62</v>
      </c>
      <c r="I2001" s="1252">
        <v>128761.08</v>
      </c>
      <c r="J2001" s="1252">
        <v>124639.25</v>
      </c>
      <c r="K2001" s="1252">
        <v>130900.7</v>
      </c>
      <c r="L2001" s="1252">
        <v>162071.79999999999</v>
      </c>
      <c r="M2001" s="1252">
        <v>177167.25</v>
      </c>
      <c r="N2001" s="1252">
        <v>202404.12</v>
      </c>
      <c r="O2001" s="1252">
        <v>176008.12</v>
      </c>
      <c r="P2001" s="1252">
        <v>174606.54000000001</v>
      </c>
      <c r="Q2001" s="1252">
        <v>126883.09</v>
      </c>
      <c r="R2001" s="1252">
        <v>139915.42999999999</v>
      </c>
      <c r="S2001" s="1252">
        <v>1786934</v>
      </c>
      <c r="T2001" s="1252">
        <v>0</v>
      </c>
      <c r="U2001" s="1251" t="s">
        <v>116</v>
      </c>
      <c r="V2001" s="1251" t="s">
        <v>402</v>
      </c>
      <c r="W2001" s="1251" t="s">
        <v>402</v>
      </c>
      <c r="X2001" s="1251" t="s">
        <v>2176</v>
      </c>
      <c r="Y2001" s="1251">
        <v>408</v>
      </c>
      <c r="Z2001" s="1251">
        <v>2</v>
      </c>
      <c r="AA2001" s="1251" t="b">
        <v>1</v>
      </c>
    </row>
    <row r="2002" spans="1:27" ht="12">
      <c r="A2002" s="1251">
        <v>25</v>
      </c>
      <c r="B2002" s="1251">
        <v>900</v>
      </c>
      <c r="C2002" s="1251" t="s">
        <v>1778</v>
      </c>
      <c r="D2002" s="1251">
        <v>408206</v>
      </c>
      <c r="E2002" s="1251" t="s">
        <v>1321</v>
      </c>
      <c r="F2002" s="1251">
        <v>2020</v>
      </c>
      <c r="G2002" s="1252">
        <v>228644</v>
      </c>
      <c r="H2002" s="1252">
        <v>185484.26999999999</v>
      </c>
      <c r="I2002" s="1252">
        <v>218919.20999999999</v>
      </c>
      <c r="J2002" s="1252">
        <v>211911.29000000001</v>
      </c>
      <c r="K2002" s="1252">
        <v>222557</v>
      </c>
      <c r="L2002" s="1252">
        <v>275554</v>
      </c>
      <c r="M2002" s="1252">
        <v>301219.25</v>
      </c>
      <c r="N2002" s="1252">
        <v>344126.89000000001</v>
      </c>
      <c r="O2002" s="1252">
        <v>299248.5</v>
      </c>
      <c r="P2002" s="1252">
        <v>296865.53999999998</v>
      </c>
      <c r="Q2002" s="1252">
        <v>215726.26000000001</v>
      </c>
      <c r="R2002" s="1252">
        <v>237883.79000000001</v>
      </c>
      <c r="S2002" s="1252">
        <v>3038140</v>
      </c>
      <c r="T2002" s="1252">
        <v>0</v>
      </c>
      <c r="U2002" s="1251" t="s">
        <v>116</v>
      </c>
      <c r="V2002" s="1251" t="s">
        <v>402</v>
      </c>
      <c r="W2002" s="1251" t="s">
        <v>402</v>
      </c>
      <c r="X2002" s="1251" t="s">
        <v>2176</v>
      </c>
      <c r="Y2002" s="1251">
        <v>408</v>
      </c>
      <c r="Z2002" s="1251">
        <v>2</v>
      </c>
      <c r="AA2002" s="1251" t="b">
        <v>1</v>
      </c>
    </row>
    <row r="2003" spans="1:27" ht="12">
      <c r="A2003" s="1251">
        <v>25</v>
      </c>
      <c r="B2003" s="1251">
        <v>900</v>
      </c>
      <c r="C2003" s="1251" t="s">
        <v>1778</v>
      </c>
      <c r="D2003" s="1251">
        <v>409101</v>
      </c>
      <c r="E2003" s="1251" t="s">
        <v>615</v>
      </c>
      <c r="F2003" s="1251">
        <v>2020</v>
      </c>
      <c r="G2003" s="1252">
        <v>153207</v>
      </c>
      <c r="H2003" s="1252">
        <v>170823.42000000001</v>
      </c>
      <c r="I2003" s="1252">
        <v>266938.58000000002</v>
      </c>
      <c r="J2003" s="1252">
        <v>172449.60000000001</v>
      </c>
      <c r="K2003" s="1252">
        <v>200740.5</v>
      </c>
      <c r="L2003" s="1252">
        <v>159054</v>
      </c>
      <c r="M2003" s="1252">
        <v>480669.66999999998</v>
      </c>
      <c r="N2003" s="1252">
        <v>374776.40999999997</v>
      </c>
      <c r="O2003" s="1252">
        <v>199365</v>
      </c>
      <c r="P2003" s="1252">
        <v>234861.95000000001</v>
      </c>
      <c r="Q2003" s="1252">
        <v>49520.349999999999</v>
      </c>
      <c r="R2003" s="1252">
        <v>797663</v>
      </c>
      <c r="S2003" s="1252">
        <v>3260069.48</v>
      </c>
      <c r="T2003" s="1252">
        <v>0</v>
      </c>
      <c r="U2003" s="1251" t="s">
        <v>116</v>
      </c>
      <c r="V2003" s="1251" t="s">
        <v>404</v>
      </c>
      <c r="W2003" s="1251" t="s">
        <v>2180</v>
      </c>
      <c r="X2003" s="1251" t="s">
        <v>2176</v>
      </c>
      <c r="Y2003" s="1251">
        <v>409</v>
      </c>
      <c r="Z2003" s="1251">
        <v>1</v>
      </c>
      <c r="AA2003" s="1251" t="b">
        <v>1</v>
      </c>
    </row>
    <row r="2004" spans="1:27" ht="12">
      <c r="A2004" s="1251">
        <v>25</v>
      </c>
      <c r="B2004" s="1251">
        <v>900</v>
      </c>
      <c r="C2004" s="1251" t="s">
        <v>1778</v>
      </c>
      <c r="D2004" s="1251">
        <v>410101</v>
      </c>
      <c r="E2004" s="1251" t="s">
        <v>376</v>
      </c>
      <c r="F2004" s="1251">
        <v>2020</v>
      </c>
      <c r="G2004" s="1252">
        <v>0</v>
      </c>
      <c r="H2004" s="1252">
        <v>0</v>
      </c>
      <c r="I2004" s="1252">
        <v>-202116</v>
      </c>
      <c r="J2004" s="1252">
        <v>0</v>
      </c>
      <c r="K2004" s="1252">
        <v>0</v>
      </c>
      <c r="L2004" s="1252">
        <v>103414</v>
      </c>
      <c r="M2004" s="1252">
        <v>0</v>
      </c>
      <c r="N2004" s="1252">
        <v>0</v>
      </c>
      <c r="O2004" s="1252">
        <v>-44013</v>
      </c>
      <c r="P2004" s="1252">
        <v>0</v>
      </c>
      <c r="Q2004" s="1252">
        <v>0</v>
      </c>
      <c r="R2004" s="1252">
        <v>-714644</v>
      </c>
      <c r="S2004" s="1252">
        <v>-857359</v>
      </c>
      <c r="T2004" s="1252">
        <v>0</v>
      </c>
      <c r="U2004" s="1251" t="s">
        <v>116</v>
      </c>
      <c r="V2004" s="1251" t="s">
        <v>404</v>
      </c>
      <c r="W2004" s="1251" t="s">
        <v>2181</v>
      </c>
      <c r="X2004" s="1251" t="s">
        <v>2176</v>
      </c>
      <c r="Y2004" s="1251">
        <v>410</v>
      </c>
      <c r="Z2004" s="1251">
        <v>1</v>
      </c>
      <c r="AA2004" s="1251" t="b">
        <v>1</v>
      </c>
    </row>
    <row r="2005" spans="1:27" ht="12">
      <c r="A2005" s="1251">
        <v>25</v>
      </c>
      <c r="B2005" s="1251">
        <v>900</v>
      </c>
      <c r="C2005" s="1251" t="s">
        <v>1778</v>
      </c>
      <c r="D2005" s="1251">
        <v>412100</v>
      </c>
      <c r="E2005" s="1251" t="s">
        <v>2183</v>
      </c>
      <c r="F2005" s="1251">
        <v>2020</v>
      </c>
      <c r="G2005" s="1252">
        <v>0</v>
      </c>
      <c r="H2005" s="1252">
        <v>0</v>
      </c>
      <c r="I2005" s="1252">
        <v>-13580</v>
      </c>
      <c r="J2005" s="1252">
        <v>0</v>
      </c>
      <c r="K2005" s="1252">
        <v>0</v>
      </c>
      <c r="L2005" s="1252">
        <v>-13588</v>
      </c>
      <c r="M2005" s="1252">
        <v>0</v>
      </c>
      <c r="N2005" s="1252">
        <v>0</v>
      </c>
      <c r="O2005" s="1252">
        <v>-13580</v>
      </c>
      <c r="P2005" s="1252">
        <v>0</v>
      </c>
      <c r="Q2005" s="1252">
        <v>0</v>
      </c>
      <c r="R2005" s="1252">
        <v>-13584</v>
      </c>
      <c r="S2005" s="1252">
        <v>-54332</v>
      </c>
      <c r="T2005" s="1252">
        <v>0</v>
      </c>
      <c r="U2005" s="1251" t="s">
        <v>116</v>
      </c>
      <c r="V2005" s="1251" t="s">
        <v>404</v>
      </c>
      <c r="W2005" s="1251" t="s">
        <v>2184</v>
      </c>
      <c r="X2005" s="1251" t="s">
        <v>2176</v>
      </c>
      <c r="Y2005" s="1251">
        <v>412</v>
      </c>
      <c r="Z2005" s="1251">
        <v>1</v>
      </c>
      <c r="AA2005" s="1251" t="b">
        <v>1</v>
      </c>
    </row>
    <row r="2006" spans="1:27" ht="12">
      <c r="A2006" s="1251">
        <v>25</v>
      </c>
      <c r="B2006" s="1251">
        <v>900</v>
      </c>
      <c r="C2006" s="1251" t="s">
        <v>1778</v>
      </c>
      <c r="D2006" s="1251">
        <v>414000</v>
      </c>
      <c r="E2006" s="1251" t="s">
        <v>2254</v>
      </c>
      <c r="F2006" s="1251">
        <v>2020</v>
      </c>
      <c r="G2006" s="1252">
        <v>0</v>
      </c>
      <c r="H2006" s="1252">
        <v>0</v>
      </c>
      <c r="I2006" s="1252">
        <v>0</v>
      </c>
      <c r="J2006" s="1252">
        <v>0</v>
      </c>
      <c r="K2006" s="1252">
        <v>0</v>
      </c>
      <c r="L2006" s="1252">
        <v>0</v>
      </c>
      <c r="M2006" s="1252">
        <v>0</v>
      </c>
      <c r="N2006" s="1252">
        <v>0</v>
      </c>
      <c r="O2006" s="1252">
        <v>0</v>
      </c>
      <c r="P2006" s="1252">
        <v>0</v>
      </c>
      <c r="Q2006" s="1252">
        <v>0</v>
      </c>
      <c r="R2006" s="1252">
        <v>-68000</v>
      </c>
      <c r="S2006" s="1252">
        <v>-68000</v>
      </c>
      <c r="T2006" s="1252">
        <v>0</v>
      </c>
      <c r="U2006" s="1251" t="s">
        <v>116</v>
      </c>
      <c r="V2006" s="1251" t="s">
        <v>434</v>
      </c>
      <c r="W2006" s="1251" t="s">
        <v>434</v>
      </c>
      <c r="X2006" s="1251" t="s">
        <v>2176</v>
      </c>
      <c r="Y2006" s="1251">
        <v>414</v>
      </c>
      <c r="Z2006" s="1251">
        <v>0</v>
      </c>
      <c r="AA2006" s="1251" t="b">
        <v>1</v>
      </c>
    </row>
    <row r="2007" spans="1:27" ht="12">
      <c r="A2007" s="1251">
        <v>25</v>
      </c>
      <c r="B2007" s="1251">
        <v>900</v>
      </c>
      <c r="C2007" s="1251" t="s">
        <v>1778</v>
      </c>
      <c r="D2007" s="1251">
        <v>420001</v>
      </c>
      <c r="E2007" s="1251" t="s">
        <v>1915</v>
      </c>
      <c r="F2007" s="1251">
        <v>2020</v>
      </c>
      <c r="G2007" s="1252">
        <v>-1796.46</v>
      </c>
      <c r="H2007" s="1252">
        <v>-1494.9000000000001</v>
      </c>
      <c r="I2007" s="1252">
        <v>-1634.1500000000001</v>
      </c>
      <c r="J2007" s="1252">
        <v>-1375.8399999999999</v>
      </c>
      <c r="K2007" s="1252">
        <v>-1433.6400000000001</v>
      </c>
      <c r="L2007" s="1252">
        <v>-1542.75</v>
      </c>
      <c r="M2007" s="1252">
        <v>-2404.6599999999999</v>
      </c>
      <c r="N2007" s="1252">
        <v>-3415.4499999999998</v>
      </c>
      <c r="O2007" s="1252">
        <v>-3226.7399999999998</v>
      </c>
      <c r="P2007" s="1252">
        <v>-3603.5900000000001</v>
      </c>
      <c r="Q2007" s="1252">
        <v>-3646.77</v>
      </c>
      <c r="R2007" s="1252">
        <v>-3731.73</v>
      </c>
      <c r="S2007" s="1252">
        <v>-29306.680000000004</v>
      </c>
      <c r="T2007" s="1252">
        <v>0</v>
      </c>
      <c r="U2007" s="1251" t="s">
        <v>116</v>
      </c>
      <c r="V2007" s="1251" t="s">
        <v>1916</v>
      </c>
      <c r="W2007" s="1251" t="s">
        <v>416</v>
      </c>
      <c r="X2007" s="1251" t="s">
        <v>2176</v>
      </c>
      <c r="Y2007" s="1251">
        <v>420</v>
      </c>
      <c r="Z2007" s="1251">
        <v>0</v>
      </c>
      <c r="AA2007" s="1251" t="b">
        <v>1</v>
      </c>
    </row>
    <row r="2008" spans="1:27" ht="12">
      <c r="A2008" s="1251">
        <v>25</v>
      </c>
      <c r="B2008" s="1251">
        <v>900</v>
      </c>
      <c r="C2008" s="1251" t="s">
        <v>1778</v>
      </c>
      <c r="D2008" s="1251">
        <v>420002</v>
      </c>
      <c r="E2008" s="1251" t="s">
        <v>1917</v>
      </c>
      <c r="F2008" s="1251">
        <v>2020</v>
      </c>
      <c r="G2008" s="1252">
        <v>-5287.3400000000001</v>
      </c>
      <c r="H2008" s="1252">
        <v>-4395.8400000000001</v>
      </c>
      <c r="I2008" s="1252">
        <v>-4697.0799999999999</v>
      </c>
      <c r="J2008" s="1252">
        <v>-4040.4200000000001</v>
      </c>
      <c r="K2008" s="1252">
        <v>-4215.6599999999999</v>
      </c>
      <c r="L2008" s="1252">
        <v>-4536.5600000000004</v>
      </c>
      <c r="M2008" s="1252">
        <v>-7071.0500000000002</v>
      </c>
      <c r="N2008" s="1252">
        <v>-10043.23</v>
      </c>
      <c r="O2008" s="1252">
        <v>-9488.4200000000001</v>
      </c>
      <c r="P2008" s="1252">
        <v>-10596.559999999999</v>
      </c>
      <c r="Q2008" s="1252">
        <v>-10723.559999999999</v>
      </c>
      <c r="R2008" s="1252">
        <v>-10973.290000000001</v>
      </c>
      <c r="S2008" s="1252">
        <v>-86069.010000000009</v>
      </c>
      <c r="T2008" s="1252">
        <v>0</v>
      </c>
      <c r="U2008" s="1251" t="s">
        <v>116</v>
      </c>
      <c r="V2008" s="1251" t="s">
        <v>1916</v>
      </c>
      <c r="W2008" s="1251" t="s">
        <v>416</v>
      </c>
      <c r="X2008" s="1251" t="s">
        <v>2176</v>
      </c>
      <c r="Y2008" s="1251">
        <v>420</v>
      </c>
      <c r="Z2008" s="1251">
        <v>0</v>
      </c>
      <c r="AA2008" s="1251" t="b">
        <v>1</v>
      </c>
    </row>
    <row r="2009" spans="1:27" ht="12">
      <c r="A2009" s="1251">
        <v>25</v>
      </c>
      <c r="B2009" s="1251">
        <v>900</v>
      </c>
      <c r="C2009" s="1251" t="s">
        <v>1778</v>
      </c>
      <c r="D2009" s="1251">
        <v>426080</v>
      </c>
      <c r="E2009" s="1251" t="s">
        <v>2255</v>
      </c>
      <c r="F2009" s="1251">
        <v>2020</v>
      </c>
      <c r="G2009" s="1252">
        <v>0</v>
      </c>
      <c r="H2009" s="1252">
        <v>0</v>
      </c>
      <c r="I2009" s="1252">
        <v>12475</v>
      </c>
      <c r="J2009" s="1252">
        <v>0</v>
      </c>
      <c r="K2009" s="1252">
        <v>0</v>
      </c>
      <c r="L2009" s="1252">
        <v>0</v>
      </c>
      <c r="M2009" s="1252">
        <v>4265</v>
      </c>
      <c r="N2009" s="1252">
        <v>245</v>
      </c>
      <c r="O2009" s="1252">
        <v>0</v>
      </c>
      <c r="P2009" s="1252">
        <v>0</v>
      </c>
      <c r="Q2009" s="1252">
        <v>0</v>
      </c>
      <c r="R2009" s="1252">
        <v>0</v>
      </c>
      <c r="S2009" s="1252">
        <v>16985</v>
      </c>
      <c r="T2009" s="1252">
        <v>0</v>
      </c>
      <c r="U2009" s="1251" t="s">
        <v>116</v>
      </c>
      <c r="V2009" s="1251" t="s">
        <v>2186</v>
      </c>
      <c r="W2009" s="1251" t="s">
        <v>409</v>
      </c>
      <c r="X2009" s="1251" t="s">
        <v>2176</v>
      </c>
      <c r="Y2009" s="1251">
        <v>426</v>
      </c>
      <c r="Z2009" s="1251">
        <v>0</v>
      </c>
      <c r="AA2009" s="1251" t="b">
        <v>1</v>
      </c>
    </row>
    <row r="2010" spans="1:27" ht="12">
      <c r="A2010" s="1251">
        <v>25</v>
      </c>
      <c r="B2010" s="1251">
        <v>900</v>
      </c>
      <c r="C2010" s="1251" t="s">
        <v>1778</v>
      </c>
      <c r="D2010" s="1251">
        <v>426900</v>
      </c>
      <c r="E2010" s="1251" t="s">
        <v>2232</v>
      </c>
      <c r="F2010" s="1251">
        <v>2020</v>
      </c>
      <c r="G2010" s="1252">
        <v>0</v>
      </c>
      <c r="H2010" s="1252">
        <v>51824.029999999999</v>
      </c>
      <c r="I2010" s="1252">
        <v>0</v>
      </c>
      <c r="J2010" s="1252">
        <v>1886.6700000000001</v>
      </c>
      <c r="K2010" s="1252">
        <v>8817.4799999999996</v>
      </c>
      <c r="L2010" s="1252">
        <v>0</v>
      </c>
      <c r="M2010" s="1252">
        <v>0</v>
      </c>
      <c r="N2010" s="1252">
        <v>-1817.1600000000001</v>
      </c>
      <c r="O2010" s="1252">
        <v>89.370000000000005</v>
      </c>
      <c r="P2010" s="1252">
        <v>0</v>
      </c>
      <c r="Q2010" s="1252">
        <v>2508.0100000000002</v>
      </c>
      <c r="R2010" s="1252">
        <v>0</v>
      </c>
      <c r="S2010" s="1252">
        <v>63308.399999999994</v>
      </c>
      <c r="T2010" s="1252">
        <v>0</v>
      </c>
      <c r="U2010" s="1251" t="s">
        <v>116</v>
      </c>
      <c r="V2010" s="1251" t="s">
        <v>2186</v>
      </c>
      <c r="W2010" s="1251" t="s">
        <v>409</v>
      </c>
      <c r="X2010" s="1251" t="s">
        <v>2176</v>
      </c>
      <c r="Y2010" s="1251">
        <v>426</v>
      </c>
      <c r="Z2010" s="1251">
        <v>9</v>
      </c>
      <c r="AA2010" s="1251" t="b">
        <v>1</v>
      </c>
    </row>
    <row r="2011" spans="1:27" ht="12">
      <c r="A2011" s="1251">
        <v>25</v>
      </c>
      <c r="B2011" s="1251">
        <v>900</v>
      </c>
      <c r="C2011" s="1251" t="s">
        <v>1778</v>
      </c>
      <c r="D2011" s="1251">
        <v>426930</v>
      </c>
      <c r="E2011" s="1251" t="s">
        <v>1341</v>
      </c>
      <c r="F2011" s="1251">
        <v>2020</v>
      </c>
      <c r="G2011" s="1252">
        <v>27500</v>
      </c>
      <c r="H2011" s="1252">
        <v>18674</v>
      </c>
      <c r="I2011" s="1252">
        <v>96217</v>
      </c>
      <c r="J2011" s="1252">
        <v>40930</v>
      </c>
      <c r="K2011" s="1252">
        <v>9313</v>
      </c>
      <c r="L2011" s="1252">
        <v>0</v>
      </c>
      <c r="M2011" s="1252">
        <v>0</v>
      </c>
      <c r="N2011" s="1252">
        <v>0</v>
      </c>
      <c r="O2011" s="1252">
        <v>0</v>
      </c>
      <c r="P2011" s="1252">
        <v>0</v>
      </c>
      <c r="Q2011" s="1252">
        <v>0</v>
      </c>
      <c r="R2011" s="1252">
        <v>0</v>
      </c>
      <c r="S2011" s="1252">
        <v>192634</v>
      </c>
      <c r="T2011" s="1252">
        <v>0</v>
      </c>
      <c r="U2011" s="1251" t="s">
        <v>116</v>
      </c>
      <c r="V2011" s="1251" t="s">
        <v>2186</v>
      </c>
      <c r="W2011" s="1251" t="s">
        <v>409</v>
      </c>
      <c r="X2011" s="1251" t="s">
        <v>2176</v>
      </c>
      <c r="Y2011" s="1251">
        <v>426</v>
      </c>
      <c r="Z2011" s="1251">
        <v>9</v>
      </c>
      <c r="AA2011" s="1251" t="b">
        <v>1</v>
      </c>
    </row>
    <row r="2012" spans="1:27" ht="12">
      <c r="A2012" s="1251">
        <v>25</v>
      </c>
      <c r="B2012" s="1251">
        <v>900</v>
      </c>
      <c r="C2012" s="1251" t="s">
        <v>1778</v>
      </c>
      <c r="D2012" s="1251">
        <v>426950</v>
      </c>
      <c r="E2012" s="1251" t="s">
        <v>2187</v>
      </c>
      <c r="F2012" s="1251">
        <v>2020</v>
      </c>
      <c r="G2012" s="1252">
        <v>0</v>
      </c>
      <c r="H2012" s="1252">
        <v>6000</v>
      </c>
      <c r="I2012" s="1252">
        <v>4199.7399999999998</v>
      </c>
      <c r="J2012" s="1252">
        <v>3000</v>
      </c>
      <c r="K2012" s="1252">
        <v>3000</v>
      </c>
      <c r="L2012" s="1252">
        <v>4199.7399999999998</v>
      </c>
      <c r="M2012" s="1252">
        <v>3399.9099999999999</v>
      </c>
      <c r="N2012" s="1252">
        <v>3399.9099999999999</v>
      </c>
      <c r="O2012" s="1252">
        <v>3399.9099999999999</v>
      </c>
      <c r="P2012" s="1252">
        <v>3399.9099999999999</v>
      </c>
      <c r="Q2012" s="1252">
        <v>3399.9099999999999</v>
      </c>
      <c r="R2012" s="1252">
        <v>3399.9099999999999</v>
      </c>
      <c r="S2012" s="1252">
        <v>40798.940000000002</v>
      </c>
      <c r="T2012" s="1252">
        <v>0</v>
      </c>
      <c r="U2012" s="1251" t="s">
        <v>116</v>
      </c>
      <c r="V2012" s="1251" t="s">
        <v>2186</v>
      </c>
      <c r="W2012" s="1251" t="s">
        <v>409</v>
      </c>
      <c r="X2012" s="1251" t="s">
        <v>2176</v>
      </c>
      <c r="Y2012" s="1251">
        <v>426</v>
      </c>
      <c r="Z2012" s="1251">
        <v>9</v>
      </c>
      <c r="AA2012" s="1251" t="b">
        <v>1</v>
      </c>
    </row>
    <row r="2013" spans="1:27" ht="12">
      <c r="A2013" s="1251">
        <v>25</v>
      </c>
      <c r="B2013" s="1251">
        <v>900</v>
      </c>
      <c r="C2013" s="1251" t="s">
        <v>1778</v>
      </c>
      <c r="D2013" s="1251">
        <v>427300</v>
      </c>
      <c r="E2013" s="1251" t="s">
        <v>431</v>
      </c>
      <c r="F2013" s="1251">
        <v>2020</v>
      </c>
      <c r="G2013" s="1252">
        <v>57479.870000000003</v>
      </c>
      <c r="H2013" s="1252">
        <v>57636.860000000001</v>
      </c>
      <c r="I2013" s="1252">
        <v>57636.860000000001</v>
      </c>
      <c r="J2013" s="1252">
        <v>57636.860000000001</v>
      </c>
      <c r="K2013" s="1252">
        <v>57636.860000000001</v>
      </c>
      <c r="L2013" s="1252">
        <v>57636.860000000001</v>
      </c>
      <c r="M2013" s="1252">
        <v>48423.709999999999</v>
      </c>
      <c r="N2013" s="1252">
        <v>55548.75</v>
      </c>
      <c r="O2013" s="1252">
        <v>55548.75</v>
      </c>
      <c r="P2013" s="1252">
        <v>55548.75</v>
      </c>
      <c r="Q2013" s="1252">
        <v>55548.75</v>
      </c>
      <c r="R2013" s="1252">
        <v>55548.75</v>
      </c>
      <c r="S2013" s="1252">
        <v>671831.63</v>
      </c>
      <c r="T2013" s="1252">
        <v>0</v>
      </c>
      <c r="U2013" s="1251" t="s">
        <v>116</v>
      </c>
      <c r="V2013" s="1251" t="s">
        <v>1916</v>
      </c>
      <c r="W2013" s="1251" t="s">
        <v>1038</v>
      </c>
      <c r="X2013" s="1251" t="s">
        <v>2176</v>
      </c>
      <c r="Y2013" s="1251">
        <v>427</v>
      </c>
      <c r="Z2013" s="1251">
        <v>3</v>
      </c>
      <c r="AA2013" s="1251" t="b">
        <v>1</v>
      </c>
    </row>
    <row r="2014" spans="1:27" ht="12">
      <c r="A2014" s="1251">
        <v>25</v>
      </c>
      <c r="B2014" s="1251">
        <v>900</v>
      </c>
      <c r="C2014" s="1251" t="s">
        <v>1778</v>
      </c>
      <c r="D2014" s="1251">
        <v>427310</v>
      </c>
      <c r="E2014" s="1251" t="s">
        <v>432</v>
      </c>
      <c r="F2014" s="1251">
        <v>2020</v>
      </c>
      <c r="G2014" s="1252">
        <v>208801</v>
      </c>
      <c r="H2014" s="1252">
        <v>208801</v>
      </c>
      <c r="I2014" s="1252">
        <v>208801</v>
      </c>
      <c r="J2014" s="1252">
        <v>208801</v>
      </c>
      <c r="K2014" s="1252">
        <v>208801</v>
      </c>
      <c r="L2014" s="1252">
        <v>282964</v>
      </c>
      <c r="M2014" s="1252">
        <v>282964</v>
      </c>
      <c r="N2014" s="1252">
        <v>282964</v>
      </c>
      <c r="O2014" s="1252">
        <v>282964</v>
      </c>
      <c r="P2014" s="1252">
        <v>282964</v>
      </c>
      <c r="Q2014" s="1252">
        <v>282964</v>
      </c>
      <c r="R2014" s="1252">
        <v>282964</v>
      </c>
      <c r="S2014" s="1252">
        <v>3024753</v>
      </c>
      <c r="T2014" s="1252">
        <v>0</v>
      </c>
      <c r="U2014" s="1251" t="s">
        <v>116</v>
      </c>
      <c r="V2014" s="1251" t="s">
        <v>1916</v>
      </c>
      <c r="W2014" s="1251" t="s">
        <v>1038</v>
      </c>
      <c r="X2014" s="1251" t="s">
        <v>2176</v>
      </c>
      <c r="Y2014" s="1251">
        <v>427</v>
      </c>
      <c r="Z2014" s="1251">
        <v>3</v>
      </c>
      <c r="AA2014" s="1251" t="b">
        <v>1</v>
      </c>
    </row>
    <row r="2015" spans="1:27" ht="12">
      <c r="A2015" s="1251">
        <v>25</v>
      </c>
      <c r="B2015" s="1251">
        <v>900</v>
      </c>
      <c r="C2015" s="1251" t="s">
        <v>1778</v>
      </c>
      <c r="D2015" s="1251">
        <v>427600</v>
      </c>
      <c r="E2015" s="1251" t="s">
        <v>433</v>
      </c>
      <c r="F2015" s="1251">
        <v>2020</v>
      </c>
      <c r="G2015" s="1252">
        <v>6572.7700000000004</v>
      </c>
      <c r="H2015" s="1252">
        <v>6572.7700000000004</v>
      </c>
      <c r="I2015" s="1252">
        <v>6572.7700000000004</v>
      </c>
      <c r="J2015" s="1252">
        <v>6572.7700000000004</v>
      </c>
      <c r="K2015" s="1252">
        <v>6572.7700000000004</v>
      </c>
      <c r="L2015" s="1252">
        <v>10193.77</v>
      </c>
      <c r="M2015" s="1252">
        <v>10193.77</v>
      </c>
      <c r="N2015" s="1252">
        <v>10193.77</v>
      </c>
      <c r="O2015" s="1252">
        <v>8804.9699999999993</v>
      </c>
      <c r="P2015" s="1252">
        <v>8804.9699999999993</v>
      </c>
      <c r="Q2015" s="1252">
        <v>8804.9699999999993</v>
      </c>
      <c r="R2015" s="1252">
        <v>8804.9699999999993</v>
      </c>
      <c r="S2015" s="1252">
        <v>98665.040000000023</v>
      </c>
      <c r="T2015" s="1252">
        <v>0</v>
      </c>
      <c r="U2015" s="1251" t="s">
        <v>116</v>
      </c>
      <c r="V2015" s="1251" t="s">
        <v>1916</v>
      </c>
      <c r="W2015" s="1251" t="s">
        <v>1038</v>
      </c>
      <c r="X2015" s="1251" t="s">
        <v>2176</v>
      </c>
      <c r="Y2015" s="1251">
        <v>427</v>
      </c>
      <c r="Z2015" s="1251">
        <v>6</v>
      </c>
      <c r="AA2015" s="1251" t="b">
        <v>1</v>
      </c>
    </row>
    <row r="2016" spans="1:27" ht="12">
      <c r="A2016" s="1251">
        <v>25</v>
      </c>
      <c r="B2016" s="1251">
        <v>900</v>
      </c>
      <c r="C2016" s="1251" t="s">
        <v>1778</v>
      </c>
      <c r="D2016" s="1251">
        <v>601510</v>
      </c>
      <c r="E2016" s="1251" t="s">
        <v>1937</v>
      </c>
      <c r="F2016" s="1251">
        <v>2020</v>
      </c>
      <c r="G2016" s="1252">
        <v>4613.6599999999999</v>
      </c>
      <c r="H2016" s="1252">
        <v>5428.1599999999999</v>
      </c>
      <c r="I2016" s="1252">
        <v>6628.25</v>
      </c>
      <c r="J2016" s="1252">
        <v>4958.9799999999996</v>
      </c>
      <c r="K2016" s="1252">
        <v>6933.1599999999999</v>
      </c>
      <c r="L2016" s="1252">
        <v>3855.3699999999999</v>
      </c>
      <c r="M2016" s="1252">
        <v>4485.6700000000001</v>
      </c>
      <c r="N2016" s="1252">
        <v>3920.52</v>
      </c>
      <c r="O2016" s="1252">
        <v>3101.8400000000001</v>
      </c>
      <c r="P2016" s="1252">
        <v>4644.1000000000004</v>
      </c>
      <c r="Q2016" s="1252">
        <v>5033.9499999999998</v>
      </c>
      <c r="R2016" s="1252">
        <v>13044.48</v>
      </c>
      <c r="S2016" s="1252">
        <v>66648.139999999999</v>
      </c>
      <c r="T2016" s="1252">
        <v>0</v>
      </c>
      <c r="U2016" s="1251" t="s">
        <v>116</v>
      </c>
      <c r="V2016" s="1251" t="s">
        <v>397</v>
      </c>
      <c r="W2016" s="1251" t="s">
        <v>1931</v>
      </c>
      <c r="X2016" s="1251" t="s">
        <v>2176</v>
      </c>
      <c r="Y2016" s="1251">
        <v>601</v>
      </c>
      <c r="Z2016" s="1251">
        <v>5</v>
      </c>
      <c r="AA2016" s="1251" t="b">
        <v>1</v>
      </c>
    </row>
    <row r="2017" spans="1:27" ht="12">
      <c r="A2017" s="1251">
        <v>25</v>
      </c>
      <c r="B2017" s="1251">
        <v>900</v>
      </c>
      <c r="C2017" s="1251" t="s">
        <v>1778</v>
      </c>
      <c r="D2017" s="1251">
        <v>601710</v>
      </c>
      <c r="E2017" s="1251" t="s">
        <v>1941</v>
      </c>
      <c r="F2017" s="1251">
        <v>2020</v>
      </c>
      <c r="G2017" s="1252">
        <v>2658.6199999999999</v>
      </c>
      <c r="H2017" s="1252">
        <v>2514.9099999999999</v>
      </c>
      <c r="I2017" s="1252">
        <v>1688.5899999999999</v>
      </c>
      <c r="J2017" s="1252">
        <v>2920.8800000000001</v>
      </c>
      <c r="K2017" s="1252">
        <v>3829.8499999999999</v>
      </c>
      <c r="L2017" s="1252">
        <v>2946.04</v>
      </c>
      <c r="M2017" s="1252">
        <v>2651.4299999999998</v>
      </c>
      <c r="N2017" s="1252">
        <v>2651.4200000000001</v>
      </c>
      <c r="O2017" s="1252">
        <v>2798.73</v>
      </c>
      <c r="P2017" s="1252">
        <v>2798.73</v>
      </c>
      <c r="Q2017" s="1252">
        <v>4124.4499999999998</v>
      </c>
      <c r="R2017" s="1252">
        <v>2504.1199999999999</v>
      </c>
      <c r="S2017" s="1252">
        <v>34087.769999999997</v>
      </c>
      <c r="T2017" s="1252">
        <v>0</v>
      </c>
      <c r="U2017" s="1251" t="s">
        <v>116</v>
      </c>
      <c r="V2017" s="1251" t="s">
        <v>397</v>
      </c>
      <c r="W2017" s="1251" t="s">
        <v>1931</v>
      </c>
      <c r="X2017" s="1251" t="s">
        <v>2176</v>
      </c>
      <c r="Y2017" s="1251">
        <v>601</v>
      </c>
      <c r="Z2017" s="1251">
        <v>7</v>
      </c>
      <c r="AA2017" s="1251" t="b">
        <v>1</v>
      </c>
    </row>
    <row r="2018" spans="1:27" ht="12">
      <c r="A2018" s="1251">
        <v>25</v>
      </c>
      <c r="B2018" s="1251">
        <v>900</v>
      </c>
      <c r="C2018" s="1251" t="s">
        <v>1778</v>
      </c>
      <c r="D2018" s="1251">
        <v>601810</v>
      </c>
      <c r="E2018" s="1251" t="s">
        <v>1943</v>
      </c>
      <c r="F2018" s="1251">
        <v>2020</v>
      </c>
      <c r="G2018" s="1252">
        <v>41269.779999999999</v>
      </c>
      <c r="H2018" s="1252">
        <v>39650.400000000001</v>
      </c>
      <c r="I2018" s="1252">
        <v>43495.360000000001</v>
      </c>
      <c r="J2018" s="1252">
        <v>44117.910000000003</v>
      </c>
      <c r="K2018" s="1252">
        <v>39630.190000000002</v>
      </c>
      <c r="L2018" s="1252">
        <v>47816.190000000002</v>
      </c>
      <c r="M2018" s="1252">
        <v>54634.400000000001</v>
      </c>
      <c r="N2018" s="1252">
        <v>48047.370000000003</v>
      </c>
      <c r="O2018" s="1252">
        <v>54403.75</v>
      </c>
      <c r="P2018" s="1252">
        <v>43721.68</v>
      </c>
      <c r="Q2018" s="1252">
        <v>47367.449999999997</v>
      </c>
      <c r="R2018" s="1252">
        <v>52784.489999999998</v>
      </c>
      <c r="S2018" s="1252">
        <v>556938.97000000009</v>
      </c>
      <c r="T2018" s="1252">
        <v>0</v>
      </c>
      <c r="U2018" s="1251" t="s">
        <v>116</v>
      </c>
      <c r="V2018" s="1251" t="s">
        <v>397</v>
      </c>
      <c r="W2018" s="1251" t="s">
        <v>1931</v>
      </c>
      <c r="X2018" s="1251" t="s">
        <v>2176</v>
      </c>
      <c r="Y2018" s="1251">
        <v>601</v>
      </c>
      <c r="Z2018" s="1251">
        <v>8</v>
      </c>
      <c r="AA2018" s="1251" t="b">
        <v>1</v>
      </c>
    </row>
    <row r="2019" spans="1:27" ht="12">
      <c r="A2019" s="1251">
        <v>25</v>
      </c>
      <c r="B2019" s="1251">
        <v>900</v>
      </c>
      <c r="C2019" s="1251" t="s">
        <v>1778</v>
      </c>
      <c r="D2019" s="1251">
        <v>601819</v>
      </c>
      <c r="E2019" s="1251" t="s">
        <v>1944</v>
      </c>
      <c r="F2019" s="1251">
        <v>2020</v>
      </c>
      <c r="G2019" s="1252">
        <v>0</v>
      </c>
      <c r="H2019" s="1252">
        <v>0</v>
      </c>
      <c r="I2019" s="1252">
        <v>0</v>
      </c>
      <c r="J2019" s="1252">
        <v>0</v>
      </c>
      <c r="K2019" s="1252">
        <v>0</v>
      </c>
      <c r="L2019" s="1252">
        <v>0</v>
      </c>
      <c r="M2019" s="1252">
        <v>0</v>
      </c>
      <c r="N2019" s="1252">
        <v>0</v>
      </c>
      <c r="O2019" s="1252">
        <v>341.13</v>
      </c>
      <c r="P2019" s="1252">
        <v>0</v>
      </c>
      <c r="Q2019" s="1252">
        <v>0</v>
      </c>
      <c r="R2019" s="1252">
        <v>0</v>
      </c>
      <c r="S2019" s="1252">
        <v>341.13</v>
      </c>
      <c r="T2019" s="1252">
        <v>0</v>
      </c>
      <c r="U2019" s="1251" t="s">
        <v>116</v>
      </c>
      <c r="V2019" s="1251" t="s">
        <v>397</v>
      </c>
      <c r="W2019" s="1251" t="s">
        <v>1933</v>
      </c>
      <c r="X2019" s="1251" t="s">
        <v>2176</v>
      </c>
      <c r="Y2019" s="1251">
        <v>601</v>
      </c>
      <c r="Z2019" s="1251">
        <v>8</v>
      </c>
      <c r="AA2019" s="1251" t="b">
        <v>1</v>
      </c>
    </row>
    <row r="2020" spans="1:27" ht="12">
      <c r="A2020" s="1251">
        <v>25</v>
      </c>
      <c r="B2020" s="1251">
        <v>900</v>
      </c>
      <c r="C2020" s="1251" t="s">
        <v>1778</v>
      </c>
      <c r="D2020" s="1251">
        <v>603820</v>
      </c>
      <c r="E2020" s="1251" t="s">
        <v>1945</v>
      </c>
      <c r="F2020" s="1251">
        <v>2020</v>
      </c>
      <c r="G2020" s="1252">
        <v>7405</v>
      </c>
      <c r="H2020" s="1252">
        <v>7405</v>
      </c>
      <c r="I2020" s="1252">
        <v>2909.1799999999998</v>
      </c>
      <c r="J2020" s="1252">
        <v>7405</v>
      </c>
      <c r="K2020" s="1252">
        <v>7405</v>
      </c>
      <c r="L2020" s="1252">
        <v>7405</v>
      </c>
      <c r="M2020" s="1252">
        <v>7405</v>
      </c>
      <c r="N2020" s="1252">
        <v>7405</v>
      </c>
      <c r="O2020" s="1252">
        <v>7405</v>
      </c>
      <c r="P2020" s="1252">
        <v>7405</v>
      </c>
      <c r="Q2020" s="1252">
        <v>53405</v>
      </c>
      <c r="R2020" s="1252">
        <v>22282</v>
      </c>
      <c r="S2020" s="1252">
        <v>145241.17999999999</v>
      </c>
      <c r="T2020" s="1252">
        <v>0</v>
      </c>
      <c r="U2020" s="1251" t="s">
        <v>116</v>
      </c>
      <c r="V2020" s="1251" t="s">
        <v>397</v>
      </c>
      <c r="W2020" s="1251" t="s">
        <v>1946</v>
      </c>
      <c r="X2020" s="1251" t="s">
        <v>2176</v>
      </c>
      <c r="Y2020" s="1251">
        <v>603</v>
      </c>
      <c r="Z2020" s="1251">
        <v>8</v>
      </c>
      <c r="AA2020" s="1251" t="b">
        <v>1</v>
      </c>
    </row>
    <row r="2021" spans="1:27" ht="12">
      <c r="A2021" s="1251">
        <v>25</v>
      </c>
      <c r="B2021" s="1251">
        <v>900</v>
      </c>
      <c r="C2021" s="1251" t="s">
        <v>1778</v>
      </c>
      <c r="D2021" s="1251">
        <v>603840</v>
      </c>
      <c r="E2021" s="1251" t="s">
        <v>2188</v>
      </c>
      <c r="F2021" s="1251">
        <v>2020</v>
      </c>
      <c r="G2021" s="1252">
        <v>456.52999999999997</v>
      </c>
      <c r="H2021" s="1252">
        <v>-2733.5799999999999</v>
      </c>
      <c r="I2021" s="1252">
        <v>98.579999999999998</v>
      </c>
      <c r="J2021" s="1252">
        <v>95.400000000000006</v>
      </c>
      <c r="K2021" s="1252">
        <v>98.579999999999998</v>
      </c>
      <c r="L2021" s="1252">
        <v>95.400000000000006</v>
      </c>
      <c r="M2021" s="1252">
        <v>98.579999999999998</v>
      </c>
      <c r="N2021" s="1252">
        <v>98.579999999999998</v>
      </c>
      <c r="O2021" s="1252">
        <v>95.400000000000006</v>
      </c>
      <c r="P2021" s="1252">
        <v>98.579999999999998</v>
      </c>
      <c r="Q2021" s="1252">
        <v>95.400000000000006</v>
      </c>
      <c r="R2021" s="1252">
        <v>98.579999999999998</v>
      </c>
      <c r="S2021" s="1252">
        <v>-1303.9700000000003</v>
      </c>
      <c r="T2021" s="1252">
        <v>0</v>
      </c>
      <c r="U2021" s="1251" t="s">
        <v>116</v>
      </c>
      <c r="V2021" s="1251" t="s">
        <v>397</v>
      </c>
      <c r="W2021" s="1251" t="s">
        <v>1946</v>
      </c>
      <c r="X2021" s="1251" t="s">
        <v>2176</v>
      </c>
      <c r="Y2021" s="1251">
        <v>603</v>
      </c>
      <c r="Z2021" s="1251">
        <v>8</v>
      </c>
      <c r="AA2021" s="1251" t="b">
        <v>1</v>
      </c>
    </row>
    <row r="2022" spans="1:27" ht="12">
      <c r="A2022" s="1251">
        <v>25</v>
      </c>
      <c r="B2022" s="1251">
        <v>900</v>
      </c>
      <c r="C2022" s="1251" t="s">
        <v>1778</v>
      </c>
      <c r="D2022" s="1251">
        <v>603842</v>
      </c>
      <c r="E2022" s="1251" t="s">
        <v>2189</v>
      </c>
      <c r="F2022" s="1251">
        <v>2020</v>
      </c>
      <c r="G2022" s="1252">
        <v>748.04999999999995</v>
      </c>
      <c r="H2022" s="1252">
        <v>-10724.190000000001</v>
      </c>
      <c r="I2022" s="1252">
        <v>1178.55</v>
      </c>
      <c r="J2022" s="1252">
        <v>1577.6600000000001</v>
      </c>
      <c r="K2022" s="1252">
        <v>1630.25</v>
      </c>
      <c r="L2022" s="1252">
        <v>3659.9499999999998</v>
      </c>
      <c r="M2022" s="1252">
        <v>2134.79</v>
      </c>
      <c r="N2022" s="1252">
        <v>2134.79</v>
      </c>
      <c r="O2022" s="1252">
        <v>2065.9299999999998</v>
      </c>
      <c r="P2022" s="1252">
        <v>2134.79</v>
      </c>
      <c r="Q2022" s="1252">
        <v>2065.9299999999998</v>
      </c>
      <c r="R2022" s="1252">
        <v>3804.3499999999999</v>
      </c>
      <c r="S2022" s="1252">
        <v>12410.849999999997</v>
      </c>
      <c r="T2022" s="1252">
        <v>0</v>
      </c>
      <c r="U2022" s="1251" t="s">
        <v>116</v>
      </c>
      <c r="V2022" s="1251" t="s">
        <v>397</v>
      </c>
      <c r="W2022" s="1251" t="s">
        <v>1946</v>
      </c>
      <c r="X2022" s="1251" t="s">
        <v>2176</v>
      </c>
      <c r="Y2022" s="1251">
        <v>603</v>
      </c>
      <c r="Z2022" s="1251">
        <v>8</v>
      </c>
      <c r="AA2022" s="1251" t="b">
        <v>1</v>
      </c>
    </row>
    <row r="2023" spans="1:27" ht="12">
      <c r="A2023" s="1251">
        <v>25</v>
      </c>
      <c r="B2023" s="1251">
        <v>900</v>
      </c>
      <c r="C2023" s="1251" t="s">
        <v>1778</v>
      </c>
      <c r="D2023" s="1251">
        <v>603843</v>
      </c>
      <c r="E2023" s="1251" t="s">
        <v>2190</v>
      </c>
      <c r="F2023" s="1251">
        <v>2020</v>
      </c>
      <c r="G2023" s="1252">
        <v>96.760000000000005</v>
      </c>
      <c r="H2023" s="1252">
        <v>-486.69</v>
      </c>
      <c r="I2023" s="1252">
        <v>785.45000000000005</v>
      </c>
      <c r="J2023" s="1252">
        <v>760.11000000000001</v>
      </c>
      <c r="K2023" s="1252">
        <v>785.45000000000005</v>
      </c>
      <c r="L2023" s="1252">
        <v>760.11000000000001</v>
      </c>
      <c r="M2023" s="1252">
        <v>785.45000000000005</v>
      </c>
      <c r="N2023" s="1252">
        <v>785.45000000000005</v>
      </c>
      <c r="O2023" s="1252">
        <v>760.11000000000001</v>
      </c>
      <c r="P2023" s="1252">
        <v>785.45000000000005</v>
      </c>
      <c r="Q2023" s="1252">
        <v>760.11000000000001</v>
      </c>
      <c r="R2023" s="1252">
        <v>785.45000000000005</v>
      </c>
      <c r="S2023" s="1252">
        <v>7363.2099999999991</v>
      </c>
      <c r="T2023" s="1252">
        <v>0</v>
      </c>
      <c r="U2023" s="1251" t="s">
        <v>116</v>
      </c>
      <c r="V2023" s="1251" t="s">
        <v>397</v>
      </c>
      <c r="W2023" s="1251" t="s">
        <v>1946</v>
      </c>
      <c r="X2023" s="1251" t="s">
        <v>2176</v>
      </c>
      <c r="Y2023" s="1251">
        <v>603</v>
      </c>
      <c r="Z2023" s="1251">
        <v>8</v>
      </c>
      <c r="AA2023" s="1251" t="b">
        <v>1</v>
      </c>
    </row>
    <row r="2024" spans="1:27" ht="12">
      <c r="A2024" s="1251">
        <v>25</v>
      </c>
      <c r="B2024" s="1251">
        <v>900</v>
      </c>
      <c r="C2024" s="1251" t="s">
        <v>1778</v>
      </c>
      <c r="D2024" s="1251">
        <v>604810</v>
      </c>
      <c r="E2024" s="1251" t="s">
        <v>2191</v>
      </c>
      <c r="F2024" s="1251">
        <v>2020</v>
      </c>
      <c r="G2024" s="1252">
        <v>59644.970000000001</v>
      </c>
      <c r="H2024" s="1252">
        <v>58636.779999999999</v>
      </c>
      <c r="I2024" s="1252">
        <v>56887.739999999998</v>
      </c>
      <c r="J2024" s="1252">
        <v>55824.400000000001</v>
      </c>
      <c r="K2024" s="1252">
        <v>53824.230000000003</v>
      </c>
      <c r="L2024" s="1252">
        <v>55335.150000000001</v>
      </c>
      <c r="M2024" s="1252">
        <v>53643.489999999998</v>
      </c>
      <c r="N2024" s="1252">
        <v>54791.029999999999</v>
      </c>
      <c r="O2024" s="1252">
        <v>52297.120000000003</v>
      </c>
      <c r="P2024" s="1252">
        <v>53460.239999999998</v>
      </c>
      <c r="Q2024" s="1252">
        <v>54118.489999999998</v>
      </c>
      <c r="R2024" s="1252">
        <v>54915.230000000003</v>
      </c>
      <c r="S2024" s="1252">
        <v>663378.87</v>
      </c>
      <c r="T2024" s="1252">
        <v>0</v>
      </c>
      <c r="U2024" s="1251" t="s">
        <v>116</v>
      </c>
      <c r="V2024" s="1251" t="s">
        <v>397</v>
      </c>
      <c r="W2024" s="1251" t="s">
        <v>1948</v>
      </c>
      <c r="X2024" s="1251" t="s">
        <v>2176</v>
      </c>
      <c r="Y2024" s="1251">
        <v>604</v>
      </c>
      <c r="Z2024" s="1251">
        <v>8</v>
      </c>
      <c r="AA2024" s="1251" t="b">
        <v>1</v>
      </c>
    </row>
    <row r="2025" spans="1:27" ht="12">
      <c r="A2025" s="1251">
        <v>25</v>
      </c>
      <c r="B2025" s="1251">
        <v>900</v>
      </c>
      <c r="C2025" s="1251" t="s">
        <v>1778</v>
      </c>
      <c r="D2025" s="1251">
        <v>604813</v>
      </c>
      <c r="E2025" s="1251" t="s">
        <v>2192</v>
      </c>
      <c r="F2025" s="1251">
        <v>2020</v>
      </c>
      <c r="G2025" s="1252">
        <v>3630.1799999999998</v>
      </c>
      <c r="H2025" s="1252">
        <v>3749.9299999999998</v>
      </c>
      <c r="I2025" s="1252">
        <v>3563.7800000000002</v>
      </c>
      <c r="J2025" s="1252">
        <v>3430.8299999999999</v>
      </c>
      <c r="K2025" s="1252">
        <v>3387.1100000000001</v>
      </c>
      <c r="L2025" s="1252">
        <v>3510.2800000000002</v>
      </c>
      <c r="M2025" s="1252">
        <v>3425.8899999999999</v>
      </c>
      <c r="N2025" s="1252">
        <v>3390.2199999999998</v>
      </c>
      <c r="O2025" s="1252">
        <v>3656.0999999999999</v>
      </c>
      <c r="P2025" s="1252">
        <v>3246.54</v>
      </c>
      <c r="Q2025" s="1252">
        <v>3512.4200000000001</v>
      </c>
      <c r="R2025" s="1252">
        <v>3626.1599999999999</v>
      </c>
      <c r="S2025" s="1252">
        <v>42129.439999999988</v>
      </c>
      <c r="T2025" s="1252">
        <v>0</v>
      </c>
      <c r="U2025" s="1251" t="s">
        <v>116</v>
      </c>
      <c r="V2025" s="1251" t="s">
        <v>397</v>
      </c>
      <c r="W2025" s="1251" t="s">
        <v>1948</v>
      </c>
      <c r="X2025" s="1251" t="s">
        <v>2176</v>
      </c>
      <c r="Y2025" s="1251">
        <v>604</v>
      </c>
      <c r="Z2025" s="1251">
        <v>8</v>
      </c>
      <c r="AA2025" s="1251" t="b">
        <v>1</v>
      </c>
    </row>
    <row r="2026" spans="1:27" ht="12">
      <c r="A2026" s="1251">
        <v>25</v>
      </c>
      <c r="B2026" s="1251">
        <v>900</v>
      </c>
      <c r="C2026" s="1251" t="s">
        <v>1778</v>
      </c>
      <c r="D2026" s="1251">
        <v>604822</v>
      </c>
      <c r="E2026" s="1251" t="s">
        <v>2193</v>
      </c>
      <c r="F2026" s="1251">
        <v>2020</v>
      </c>
      <c r="G2026" s="1252">
        <v>-10403.639999999999</v>
      </c>
      <c r="H2026" s="1252">
        <v>-10204.74</v>
      </c>
      <c r="I2026" s="1252">
        <v>-9577.4200000000001</v>
      </c>
      <c r="J2026" s="1252">
        <v>-9936.0400000000009</v>
      </c>
      <c r="K2026" s="1252">
        <v>-9936.0400000000009</v>
      </c>
      <c r="L2026" s="1252">
        <v>-9936.0400000000009</v>
      </c>
      <c r="M2026" s="1252">
        <v>-14579.639999999999</v>
      </c>
      <c r="N2026" s="1252">
        <v>-9694.7000000000007</v>
      </c>
      <c r="O2026" s="1252">
        <v>-9159.7999999999993</v>
      </c>
      <c r="P2026" s="1252">
        <v>-9470.2000000000007</v>
      </c>
      <c r="Q2026" s="1252">
        <v>-3111.9200000000001</v>
      </c>
      <c r="R2026" s="1252">
        <v>-14163.969999999999</v>
      </c>
      <c r="S2026" s="1252">
        <v>-120174.14999999999</v>
      </c>
      <c r="T2026" s="1252">
        <v>0</v>
      </c>
      <c r="U2026" s="1251" t="s">
        <v>116</v>
      </c>
      <c r="V2026" s="1251" t="s">
        <v>397</v>
      </c>
      <c r="W2026" s="1251" t="s">
        <v>1948</v>
      </c>
      <c r="X2026" s="1251" t="s">
        <v>2176</v>
      </c>
      <c r="Y2026" s="1251">
        <v>604</v>
      </c>
      <c r="Z2026" s="1251">
        <v>8</v>
      </c>
      <c r="AA2026" s="1251" t="b">
        <v>1</v>
      </c>
    </row>
    <row r="2027" spans="1:27" ht="12">
      <c r="A2027" s="1251">
        <v>25</v>
      </c>
      <c r="B2027" s="1251">
        <v>900</v>
      </c>
      <c r="C2027" s="1251" t="s">
        <v>1778</v>
      </c>
      <c r="D2027" s="1251">
        <v>604824</v>
      </c>
      <c r="E2027" s="1251" t="s">
        <v>2194</v>
      </c>
      <c r="F2027" s="1251">
        <v>2020</v>
      </c>
      <c r="G2027" s="1252">
        <v>-788.34000000000003</v>
      </c>
      <c r="H2027" s="1252">
        <v>-893.25999999999999</v>
      </c>
      <c r="I2027" s="1252">
        <v>-821.64999999999998</v>
      </c>
      <c r="J2027" s="1252">
        <v>-859.46000000000004</v>
      </c>
      <c r="K2027" s="1252">
        <v>-859.46000000000004</v>
      </c>
      <c r="L2027" s="1252">
        <v>-859.46000000000004</v>
      </c>
      <c r="M2027" s="1252">
        <v>-1269.47</v>
      </c>
      <c r="N2027" s="1252">
        <v>-853.71000000000004</v>
      </c>
      <c r="O2027" s="1252">
        <v>-827.10000000000002</v>
      </c>
      <c r="P2027" s="1252">
        <v>-837.58000000000004</v>
      </c>
      <c r="Q2027" s="1252">
        <v>-845.03999999999996</v>
      </c>
      <c r="R2027" s="1252">
        <v>-1292.21</v>
      </c>
      <c r="S2027" s="1252">
        <v>-11006.740000000002</v>
      </c>
      <c r="T2027" s="1252">
        <v>0</v>
      </c>
      <c r="U2027" s="1251" t="s">
        <v>116</v>
      </c>
      <c r="V2027" s="1251" t="s">
        <v>397</v>
      </c>
      <c r="W2027" s="1251" t="s">
        <v>1948</v>
      </c>
      <c r="X2027" s="1251" t="s">
        <v>2176</v>
      </c>
      <c r="Y2027" s="1251">
        <v>604</v>
      </c>
      <c r="Z2027" s="1251">
        <v>8</v>
      </c>
      <c r="AA2027" s="1251" t="b">
        <v>1</v>
      </c>
    </row>
    <row r="2028" spans="1:27" ht="12">
      <c r="A2028" s="1251">
        <v>25</v>
      </c>
      <c r="B2028" s="1251">
        <v>900</v>
      </c>
      <c r="C2028" s="1251" t="s">
        <v>1778</v>
      </c>
      <c r="D2028" s="1251">
        <v>604828</v>
      </c>
      <c r="E2028" s="1251" t="s">
        <v>2195</v>
      </c>
      <c r="F2028" s="1251">
        <v>2020</v>
      </c>
      <c r="G2028" s="1252">
        <v>33.329999999999998</v>
      </c>
      <c r="H2028" s="1252">
        <v>33.329999999999998</v>
      </c>
      <c r="I2028" s="1252">
        <v>33.329999999999998</v>
      </c>
      <c r="J2028" s="1252">
        <v>10.33</v>
      </c>
      <c r="K2028" s="1252">
        <v>27.579999999999998</v>
      </c>
      <c r="L2028" s="1252">
        <v>27.579999999999998</v>
      </c>
      <c r="M2028" s="1252">
        <v>27.579999999999998</v>
      </c>
      <c r="N2028" s="1252">
        <v>27.579999999999998</v>
      </c>
      <c r="O2028" s="1252">
        <v>27.579999999999998</v>
      </c>
      <c r="P2028" s="1252">
        <v>27.579999999999998</v>
      </c>
      <c r="Q2028" s="1252">
        <v>27.579999999999998</v>
      </c>
      <c r="R2028" s="1252">
        <v>27.579999999999998</v>
      </c>
      <c r="S2028" s="1252">
        <v>330.95999999999987</v>
      </c>
      <c r="T2028" s="1252">
        <v>0</v>
      </c>
      <c r="U2028" s="1251" t="s">
        <v>116</v>
      </c>
      <c r="V2028" s="1251" t="s">
        <v>397</v>
      </c>
      <c r="W2028" s="1251" t="s">
        <v>1948</v>
      </c>
      <c r="X2028" s="1251" t="s">
        <v>2176</v>
      </c>
      <c r="Y2028" s="1251">
        <v>604</v>
      </c>
      <c r="Z2028" s="1251">
        <v>8</v>
      </c>
      <c r="AA2028" s="1251" t="b">
        <v>1</v>
      </c>
    </row>
    <row r="2029" spans="1:27" ht="12">
      <c r="A2029" s="1251">
        <v>25</v>
      </c>
      <c r="B2029" s="1251">
        <v>900</v>
      </c>
      <c r="C2029" s="1251" t="s">
        <v>1778</v>
      </c>
      <c r="D2029" s="1251">
        <v>604837</v>
      </c>
      <c r="E2029" s="1251" t="s">
        <v>2087</v>
      </c>
      <c r="F2029" s="1251">
        <v>2020</v>
      </c>
      <c r="G2029" s="1252">
        <v>8087.4300000000003</v>
      </c>
      <c r="H2029" s="1252">
        <v>7995.1999999999998</v>
      </c>
      <c r="I2029" s="1252">
        <v>-8024.8000000000002</v>
      </c>
      <c r="J2029" s="1252">
        <v>7526.1499999999996</v>
      </c>
      <c r="K2029" s="1252">
        <v>11723.9</v>
      </c>
      <c r="L2029" s="1252">
        <v>8601.8799999999992</v>
      </c>
      <c r="M2029" s="1252">
        <v>8387.8500000000004</v>
      </c>
      <c r="N2029" s="1252">
        <v>8938.2099999999991</v>
      </c>
      <c r="O2029" s="1252">
        <v>8109.3599999999997</v>
      </c>
      <c r="P2029" s="1252">
        <v>9017.2800000000007</v>
      </c>
      <c r="Q2029" s="1252">
        <v>13506.780000000001</v>
      </c>
      <c r="R2029" s="1252">
        <v>8756.3799999999992</v>
      </c>
      <c r="S2029" s="1252">
        <v>92625.619999999995</v>
      </c>
      <c r="T2029" s="1252">
        <v>0</v>
      </c>
      <c r="U2029" s="1251" t="s">
        <v>116</v>
      </c>
      <c r="V2029" s="1251" t="s">
        <v>397</v>
      </c>
      <c r="W2029" s="1251" t="s">
        <v>1948</v>
      </c>
      <c r="X2029" s="1251" t="s">
        <v>2176</v>
      </c>
      <c r="Y2029" s="1251">
        <v>604</v>
      </c>
      <c r="Z2029" s="1251">
        <v>8</v>
      </c>
      <c r="AA2029" s="1251" t="b">
        <v>1</v>
      </c>
    </row>
    <row r="2030" spans="1:27" ht="12">
      <c r="A2030" s="1251">
        <v>25</v>
      </c>
      <c r="B2030" s="1251">
        <v>900</v>
      </c>
      <c r="C2030" s="1251" t="s">
        <v>1778</v>
      </c>
      <c r="D2030" s="1251">
        <v>604838</v>
      </c>
      <c r="E2030" s="1251" t="s">
        <v>2196</v>
      </c>
      <c r="F2030" s="1251">
        <v>2020</v>
      </c>
      <c r="G2030" s="1252">
        <v>9091</v>
      </c>
      <c r="H2030" s="1252">
        <v>9091</v>
      </c>
      <c r="I2030" s="1252">
        <v>9091</v>
      </c>
      <c r="J2030" s="1252">
        <v>9091</v>
      </c>
      <c r="K2030" s="1252">
        <v>9091</v>
      </c>
      <c r="L2030" s="1252">
        <v>9091</v>
      </c>
      <c r="M2030" s="1252">
        <v>9091</v>
      </c>
      <c r="N2030" s="1252">
        <v>9091</v>
      </c>
      <c r="O2030" s="1252">
        <v>9091</v>
      </c>
      <c r="P2030" s="1252">
        <v>9091</v>
      </c>
      <c r="Q2030" s="1252">
        <v>9091</v>
      </c>
      <c r="R2030" s="1252">
        <v>-1212</v>
      </c>
      <c r="S2030" s="1252">
        <v>98789</v>
      </c>
      <c r="T2030" s="1252">
        <v>0</v>
      </c>
      <c r="U2030" s="1251" t="s">
        <v>116</v>
      </c>
      <c r="V2030" s="1251" t="s">
        <v>397</v>
      </c>
      <c r="W2030" s="1251" t="s">
        <v>1948</v>
      </c>
      <c r="X2030" s="1251" t="s">
        <v>2176</v>
      </c>
      <c r="Y2030" s="1251">
        <v>604</v>
      </c>
      <c r="Z2030" s="1251">
        <v>8</v>
      </c>
      <c r="AA2030" s="1251" t="b">
        <v>1</v>
      </c>
    </row>
    <row r="2031" spans="1:27" ht="12">
      <c r="A2031" s="1251">
        <v>25</v>
      </c>
      <c r="B2031" s="1251">
        <v>900</v>
      </c>
      <c r="C2031" s="1251" t="s">
        <v>1778</v>
      </c>
      <c r="D2031" s="1251">
        <v>604840</v>
      </c>
      <c r="E2031" s="1251" t="s">
        <v>2197</v>
      </c>
      <c r="F2031" s="1251">
        <v>2020</v>
      </c>
      <c r="G2031" s="1252">
        <v>1134.8</v>
      </c>
      <c r="H2031" s="1252">
        <v>1116.1700000000001</v>
      </c>
      <c r="I2031" s="1252">
        <v>1076.8699999999999</v>
      </c>
      <c r="J2031" s="1252">
        <v>1145.0799999999999</v>
      </c>
      <c r="K2031" s="1252">
        <v>1124.55</v>
      </c>
      <c r="L2031" s="1252">
        <v>1157.1900000000001</v>
      </c>
      <c r="M2031" s="1252">
        <v>1211.9100000000001</v>
      </c>
      <c r="N2031" s="1252">
        <v>1235.97</v>
      </c>
      <c r="O2031" s="1252">
        <v>1236.8</v>
      </c>
      <c r="P2031" s="1252">
        <v>1212.96</v>
      </c>
      <c r="Q2031" s="1252">
        <v>1226.6400000000001</v>
      </c>
      <c r="R2031" s="1252">
        <v>1259.7</v>
      </c>
      <c r="S2031" s="1252">
        <v>14138.639999999999</v>
      </c>
      <c r="T2031" s="1252">
        <v>0</v>
      </c>
      <c r="U2031" s="1251" t="s">
        <v>116</v>
      </c>
      <c r="V2031" s="1251" t="s">
        <v>397</v>
      </c>
      <c r="W2031" s="1251" t="s">
        <v>1948</v>
      </c>
      <c r="X2031" s="1251" t="s">
        <v>2176</v>
      </c>
      <c r="Y2031" s="1251">
        <v>604</v>
      </c>
      <c r="Z2031" s="1251">
        <v>8</v>
      </c>
      <c r="AA2031" s="1251" t="b">
        <v>1</v>
      </c>
    </row>
    <row r="2032" spans="1:27" ht="12">
      <c r="A2032" s="1251">
        <v>25</v>
      </c>
      <c r="B2032" s="1251">
        <v>900</v>
      </c>
      <c r="C2032" s="1251" t="s">
        <v>1778</v>
      </c>
      <c r="D2032" s="1251">
        <v>604842</v>
      </c>
      <c r="E2032" s="1251" t="s">
        <v>2198</v>
      </c>
      <c r="F2032" s="1251">
        <v>2020</v>
      </c>
      <c r="G2032" s="1252">
        <v>1456.24</v>
      </c>
      <c r="H2032" s="1252">
        <v>1687.95</v>
      </c>
      <c r="I2032" s="1252">
        <v>1641.1199999999999</v>
      </c>
      <c r="J2032" s="1252">
        <v>1598.46</v>
      </c>
      <c r="K2032" s="1252">
        <v>1575.46</v>
      </c>
      <c r="L2032" s="1252">
        <v>1621.6700000000001</v>
      </c>
      <c r="M2032" s="1252">
        <v>1629.1900000000001</v>
      </c>
      <c r="N2032" s="1252">
        <v>1601.98</v>
      </c>
      <c r="O2032" s="1252">
        <v>1638.3599999999999</v>
      </c>
      <c r="P2032" s="1252">
        <v>1551.9100000000001</v>
      </c>
      <c r="Q2032" s="1252">
        <v>1551.9100000000001</v>
      </c>
      <c r="R2032" s="1252">
        <v>1628.8699999999999</v>
      </c>
      <c r="S2032" s="1252">
        <v>19183.119999999999</v>
      </c>
      <c r="T2032" s="1252">
        <v>0</v>
      </c>
      <c r="U2032" s="1251" t="s">
        <v>116</v>
      </c>
      <c r="V2032" s="1251" t="s">
        <v>397</v>
      </c>
      <c r="W2032" s="1251" t="s">
        <v>1948</v>
      </c>
      <c r="X2032" s="1251" t="s">
        <v>2176</v>
      </c>
      <c r="Y2032" s="1251">
        <v>604</v>
      </c>
      <c r="Z2032" s="1251">
        <v>8</v>
      </c>
      <c r="AA2032" s="1251" t="b">
        <v>1</v>
      </c>
    </row>
    <row r="2033" spans="1:27" ht="12">
      <c r="A2033" s="1251">
        <v>25</v>
      </c>
      <c r="B2033" s="1251">
        <v>900</v>
      </c>
      <c r="C2033" s="1251" t="s">
        <v>1778</v>
      </c>
      <c r="D2033" s="1251">
        <v>604845</v>
      </c>
      <c r="E2033" s="1251" t="s">
        <v>1947</v>
      </c>
      <c r="F2033" s="1251">
        <v>2020</v>
      </c>
      <c r="G2033" s="1252">
        <v>0</v>
      </c>
      <c r="H2033" s="1252">
        <v>0</v>
      </c>
      <c r="I2033" s="1252">
        <v>0</v>
      </c>
      <c r="J2033" s="1252">
        <v>647</v>
      </c>
      <c r="K2033" s="1252">
        <v>0</v>
      </c>
      <c r="L2033" s="1252">
        <v>239.90000000000001</v>
      </c>
      <c r="M2033" s="1252">
        <v>0</v>
      </c>
      <c r="N2033" s="1252">
        <v>0</v>
      </c>
      <c r="O2033" s="1252">
        <v>2190</v>
      </c>
      <c r="P2033" s="1252">
        <v>0</v>
      </c>
      <c r="Q2033" s="1252">
        <v>0</v>
      </c>
      <c r="R2033" s="1252">
        <v>75</v>
      </c>
      <c r="S2033" s="1252">
        <v>3151.9000000000001</v>
      </c>
      <c r="T2033" s="1252">
        <v>0</v>
      </c>
      <c r="U2033" s="1251" t="s">
        <v>116</v>
      </c>
      <c r="V2033" s="1251" t="s">
        <v>397</v>
      </c>
      <c r="W2033" s="1251" t="s">
        <v>1948</v>
      </c>
      <c r="X2033" s="1251" t="s">
        <v>2176</v>
      </c>
      <c r="Y2033" s="1251">
        <v>604</v>
      </c>
      <c r="Z2033" s="1251">
        <v>8</v>
      </c>
      <c r="AA2033" s="1251" t="b">
        <v>1</v>
      </c>
    </row>
    <row r="2034" spans="1:27" ht="12">
      <c r="A2034" s="1251">
        <v>25</v>
      </c>
      <c r="B2034" s="1251">
        <v>900</v>
      </c>
      <c r="C2034" s="1251" t="s">
        <v>1778</v>
      </c>
      <c r="D2034" s="1251">
        <v>604855</v>
      </c>
      <c r="E2034" s="1251" t="s">
        <v>2199</v>
      </c>
      <c r="F2034" s="1251">
        <v>2020</v>
      </c>
      <c r="G2034" s="1252">
        <v>279.18000000000001</v>
      </c>
      <c r="H2034" s="1252">
        <v>552.41999999999996</v>
      </c>
      <c r="I2034" s="1252">
        <v>285.12</v>
      </c>
      <c r="J2034" s="1252">
        <v>273.24000000000001</v>
      </c>
      <c r="K2034" s="1252">
        <v>0</v>
      </c>
      <c r="L2034" s="1252">
        <v>0</v>
      </c>
      <c r="M2034" s="1252">
        <v>0</v>
      </c>
      <c r="N2034" s="1252">
        <v>0</v>
      </c>
      <c r="O2034" s="1252">
        <v>582.12</v>
      </c>
      <c r="P2034" s="1252">
        <v>0</v>
      </c>
      <c r="Q2034" s="1252">
        <v>285.12</v>
      </c>
      <c r="R2034" s="1252">
        <v>813.77999999999997</v>
      </c>
      <c r="S2034" s="1252">
        <v>3070.9799999999996</v>
      </c>
      <c r="T2034" s="1252">
        <v>0</v>
      </c>
      <c r="U2034" s="1251" t="s">
        <v>116</v>
      </c>
      <c r="V2034" s="1251" t="s">
        <v>397</v>
      </c>
      <c r="W2034" s="1251" t="s">
        <v>1948</v>
      </c>
      <c r="X2034" s="1251" t="s">
        <v>2176</v>
      </c>
      <c r="Y2034" s="1251">
        <v>604</v>
      </c>
      <c r="Z2034" s="1251">
        <v>8</v>
      </c>
      <c r="AA2034" s="1251" t="b">
        <v>1</v>
      </c>
    </row>
    <row r="2035" spans="1:27" ht="12">
      <c r="A2035" s="1251">
        <v>25</v>
      </c>
      <c r="B2035" s="1251">
        <v>900</v>
      </c>
      <c r="C2035" s="1251" t="s">
        <v>1778</v>
      </c>
      <c r="D2035" s="1251">
        <v>604857</v>
      </c>
      <c r="E2035" s="1251" t="s">
        <v>2079</v>
      </c>
      <c r="F2035" s="1251">
        <v>2020</v>
      </c>
      <c r="G2035" s="1252">
        <v>0</v>
      </c>
      <c r="H2035" s="1252">
        <v>0</v>
      </c>
      <c r="I2035" s="1252">
        <v>151.34999999999999</v>
      </c>
      <c r="J2035" s="1252">
        <v>0</v>
      </c>
      <c r="K2035" s="1252">
        <v>0</v>
      </c>
      <c r="L2035" s="1252">
        <v>134.34</v>
      </c>
      <c r="M2035" s="1252">
        <v>0</v>
      </c>
      <c r="N2035" s="1252">
        <v>77.900000000000006</v>
      </c>
      <c r="O2035" s="1252">
        <v>0</v>
      </c>
      <c r="P2035" s="1252">
        <v>137.62</v>
      </c>
      <c r="Q2035" s="1252">
        <v>0</v>
      </c>
      <c r="R2035" s="1252">
        <v>119.95999999999999</v>
      </c>
      <c r="S2035" s="1252">
        <v>621.17000000000007</v>
      </c>
      <c r="T2035" s="1252">
        <v>0</v>
      </c>
      <c r="U2035" s="1251" t="s">
        <v>116</v>
      </c>
      <c r="V2035" s="1251" t="s">
        <v>397</v>
      </c>
      <c r="W2035" s="1251" t="s">
        <v>1948</v>
      </c>
      <c r="X2035" s="1251" t="s">
        <v>2176</v>
      </c>
      <c r="Y2035" s="1251">
        <v>604</v>
      </c>
      <c r="Z2035" s="1251">
        <v>8</v>
      </c>
      <c r="AA2035" s="1251" t="b">
        <v>1</v>
      </c>
    </row>
    <row r="2036" spans="1:27" ht="12">
      <c r="A2036" s="1251">
        <v>25</v>
      </c>
      <c r="B2036" s="1251">
        <v>900</v>
      </c>
      <c r="C2036" s="1251" t="s">
        <v>1778</v>
      </c>
      <c r="D2036" s="1251">
        <v>604862</v>
      </c>
      <c r="E2036" s="1251" t="s">
        <v>2256</v>
      </c>
      <c r="F2036" s="1251">
        <v>2020</v>
      </c>
      <c r="G2036" s="1252">
        <v>0</v>
      </c>
      <c r="H2036" s="1252">
        <v>0</v>
      </c>
      <c r="I2036" s="1252">
        <v>0</v>
      </c>
      <c r="J2036" s="1252">
        <v>0</v>
      </c>
      <c r="K2036" s="1252">
        <v>0</v>
      </c>
      <c r="L2036" s="1252">
        <v>0</v>
      </c>
      <c r="M2036" s="1252">
        <v>0</v>
      </c>
      <c r="N2036" s="1252">
        <v>0</v>
      </c>
      <c r="O2036" s="1252">
        <v>0</v>
      </c>
      <c r="P2036" s="1252">
        <v>0</v>
      </c>
      <c r="Q2036" s="1252">
        <v>1500</v>
      </c>
      <c r="R2036" s="1252">
        <v>0</v>
      </c>
      <c r="S2036" s="1252">
        <v>1500</v>
      </c>
      <c r="T2036" s="1252">
        <v>0</v>
      </c>
      <c r="U2036" s="1251" t="s">
        <v>116</v>
      </c>
      <c r="V2036" s="1251" t="s">
        <v>397</v>
      </c>
      <c r="W2036" s="1251" t="s">
        <v>1948</v>
      </c>
      <c r="X2036" s="1251" t="s">
        <v>2176</v>
      </c>
      <c r="Y2036" s="1251">
        <v>604</v>
      </c>
      <c r="Z2036" s="1251">
        <v>8</v>
      </c>
      <c r="AA2036" s="1251" t="b">
        <v>1</v>
      </c>
    </row>
    <row r="2037" spans="1:27" ht="12">
      <c r="A2037" s="1251">
        <v>25</v>
      </c>
      <c r="B2037" s="1251">
        <v>900</v>
      </c>
      <c r="C2037" s="1251" t="s">
        <v>1778</v>
      </c>
      <c r="D2037" s="1251">
        <v>604867</v>
      </c>
      <c r="E2037" s="1251" t="s">
        <v>2046</v>
      </c>
      <c r="F2037" s="1251">
        <v>2020</v>
      </c>
      <c r="G2037" s="1252">
        <v>0</v>
      </c>
      <c r="H2037" s="1252">
        <v>0</v>
      </c>
      <c r="I2037" s="1252">
        <v>0</v>
      </c>
      <c r="J2037" s="1252">
        <v>1660</v>
      </c>
      <c r="K2037" s="1252">
        <v>0</v>
      </c>
      <c r="L2037" s="1252">
        <v>0</v>
      </c>
      <c r="M2037" s="1252">
        <v>3030</v>
      </c>
      <c r="N2037" s="1252">
        <v>0</v>
      </c>
      <c r="O2037" s="1252">
        <v>0</v>
      </c>
      <c r="P2037" s="1252">
        <v>0</v>
      </c>
      <c r="Q2037" s="1252">
        <v>1660</v>
      </c>
      <c r="R2037" s="1252">
        <v>0</v>
      </c>
      <c r="S2037" s="1252">
        <v>6350</v>
      </c>
      <c r="T2037" s="1252">
        <v>0</v>
      </c>
      <c r="U2037" s="1251" t="s">
        <v>116</v>
      </c>
      <c r="V2037" s="1251" t="s">
        <v>397</v>
      </c>
      <c r="W2037" s="1251" t="s">
        <v>1948</v>
      </c>
      <c r="X2037" s="1251" t="s">
        <v>2176</v>
      </c>
      <c r="Y2037" s="1251">
        <v>604</v>
      </c>
      <c r="Z2037" s="1251">
        <v>8</v>
      </c>
      <c r="AA2037" s="1251" t="b">
        <v>1</v>
      </c>
    </row>
    <row r="2038" spans="1:27" ht="12">
      <c r="A2038" s="1251">
        <v>25</v>
      </c>
      <c r="B2038" s="1251">
        <v>900</v>
      </c>
      <c r="C2038" s="1251" t="s">
        <v>1778</v>
      </c>
      <c r="D2038" s="1251">
        <v>604871</v>
      </c>
      <c r="E2038" s="1251" t="s">
        <v>1949</v>
      </c>
      <c r="F2038" s="1251">
        <v>2020</v>
      </c>
      <c r="G2038" s="1252">
        <v>0</v>
      </c>
      <c r="H2038" s="1252">
        <v>0</v>
      </c>
      <c r="I2038" s="1252">
        <v>0</v>
      </c>
      <c r="J2038" s="1252">
        <v>0</v>
      </c>
      <c r="K2038" s="1252">
        <v>0</v>
      </c>
      <c r="L2038" s="1252">
        <v>0</v>
      </c>
      <c r="M2038" s="1252">
        <v>0</v>
      </c>
      <c r="N2038" s="1252">
        <v>0</v>
      </c>
      <c r="O2038" s="1252">
        <v>609.88</v>
      </c>
      <c r="P2038" s="1252">
        <v>1218.3</v>
      </c>
      <c r="Q2038" s="1252">
        <v>0</v>
      </c>
      <c r="R2038" s="1252">
        <v>0</v>
      </c>
      <c r="S2038" s="1252">
        <v>1828.1799999999998</v>
      </c>
      <c r="T2038" s="1252">
        <v>0</v>
      </c>
      <c r="U2038" s="1251" t="s">
        <v>116</v>
      </c>
      <c r="V2038" s="1251" t="s">
        <v>397</v>
      </c>
      <c r="W2038" s="1251" t="s">
        <v>1948</v>
      </c>
      <c r="X2038" s="1251" t="s">
        <v>2176</v>
      </c>
      <c r="Y2038" s="1251">
        <v>604</v>
      </c>
      <c r="Z2038" s="1251">
        <v>8</v>
      </c>
      <c r="AA2038" s="1251" t="b">
        <v>1</v>
      </c>
    </row>
    <row r="2039" spans="1:27" ht="12">
      <c r="A2039" s="1251">
        <v>25</v>
      </c>
      <c r="B2039" s="1251">
        <v>900</v>
      </c>
      <c r="C2039" s="1251" t="s">
        <v>1778</v>
      </c>
      <c r="D2039" s="1251">
        <v>604891</v>
      </c>
      <c r="E2039" s="1251" t="s">
        <v>2200</v>
      </c>
      <c r="F2039" s="1251">
        <v>2020</v>
      </c>
      <c r="G2039" s="1252">
        <v>832</v>
      </c>
      <c r="H2039" s="1252">
        <v>832</v>
      </c>
      <c r="I2039" s="1252">
        <v>1432.4000000000001</v>
      </c>
      <c r="J2039" s="1252">
        <v>796</v>
      </c>
      <c r="K2039" s="1252">
        <v>796</v>
      </c>
      <c r="L2039" s="1252">
        <v>796</v>
      </c>
      <c r="M2039" s="1252">
        <v>-1126.0699999999999</v>
      </c>
      <c r="N2039" s="1252">
        <v>530.78999999999996</v>
      </c>
      <c r="O2039" s="1252">
        <v>481.25</v>
      </c>
      <c r="P2039" s="1252">
        <v>565.86000000000001</v>
      </c>
      <c r="Q2039" s="1252">
        <v>565.86000000000001</v>
      </c>
      <c r="R2039" s="1252">
        <v>2612.9200000000001</v>
      </c>
      <c r="S2039" s="1252">
        <v>9115.0099999999984</v>
      </c>
      <c r="T2039" s="1252">
        <v>0</v>
      </c>
      <c r="U2039" s="1251" t="s">
        <v>116</v>
      </c>
      <c r="V2039" s="1251" t="s">
        <v>397</v>
      </c>
      <c r="W2039" s="1251" t="s">
        <v>1948</v>
      </c>
      <c r="X2039" s="1251" t="s">
        <v>2176</v>
      </c>
      <c r="Y2039" s="1251">
        <v>604</v>
      </c>
      <c r="Z2039" s="1251">
        <v>8</v>
      </c>
      <c r="AA2039" s="1251" t="b">
        <v>1</v>
      </c>
    </row>
    <row r="2040" spans="1:27" ht="12">
      <c r="A2040" s="1251">
        <v>25</v>
      </c>
      <c r="B2040" s="1251">
        <v>900</v>
      </c>
      <c r="C2040" s="1251" t="s">
        <v>1778</v>
      </c>
      <c r="D2040" s="1251">
        <v>604899</v>
      </c>
      <c r="E2040" s="1251" t="s">
        <v>2257</v>
      </c>
      <c r="F2040" s="1251">
        <v>2020</v>
      </c>
      <c r="G2040" s="1252">
        <v>0</v>
      </c>
      <c r="H2040" s="1252">
        <v>0</v>
      </c>
      <c r="I2040" s="1252">
        <v>0</v>
      </c>
      <c r="J2040" s="1252">
        <v>0</v>
      </c>
      <c r="K2040" s="1252">
        <v>0</v>
      </c>
      <c r="L2040" s="1252">
        <v>0</v>
      </c>
      <c r="M2040" s="1252">
        <v>0</v>
      </c>
      <c r="N2040" s="1252">
        <v>0</v>
      </c>
      <c r="O2040" s="1252">
        <v>0</v>
      </c>
      <c r="P2040" s="1252">
        <v>0</v>
      </c>
      <c r="Q2040" s="1252">
        <v>0</v>
      </c>
      <c r="R2040" s="1252">
        <v>474.31</v>
      </c>
      <c r="S2040" s="1252">
        <v>474.31</v>
      </c>
      <c r="T2040" s="1252">
        <v>0</v>
      </c>
      <c r="U2040" s="1251" t="s">
        <v>116</v>
      </c>
      <c r="V2040" s="1251" t="s">
        <v>397</v>
      </c>
      <c r="W2040" s="1251" t="s">
        <v>1948</v>
      </c>
      <c r="X2040" s="1251" t="s">
        <v>2176</v>
      </c>
      <c r="Y2040" s="1251">
        <v>604</v>
      </c>
      <c r="Z2040" s="1251">
        <v>8</v>
      </c>
      <c r="AA2040" s="1251" t="b">
        <v>1</v>
      </c>
    </row>
    <row r="2041" spans="1:27" ht="12">
      <c r="A2041" s="1251">
        <v>25</v>
      </c>
      <c r="B2041" s="1251">
        <v>900</v>
      </c>
      <c r="C2041" s="1251" t="s">
        <v>1778</v>
      </c>
      <c r="D2041" s="1251">
        <v>618395</v>
      </c>
      <c r="E2041" s="1251" t="s">
        <v>1964</v>
      </c>
      <c r="F2041" s="1251">
        <v>2020</v>
      </c>
      <c r="G2041" s="1252">
        <v>0</v>
      </c>
      <c r="H2041" s="1252">
        <v>0</v>
      </c>
      <c r="I2041" s="1252">
        <v>0</v>
      </c>
      <c r="J2041" s="1252">
        <v>0</v>
      </c>
      <c r="K2041" s="1252">
        <v>0</v>
      </c>
      <c r="L2041" s="1252">
        <v>0</v>
      </c>
      <c r="M2041" s="1252">
        <v>10.640000000000001</v>
      </c>
      <c r="N2041" s="1252">
        <v>0</v>
      </c>
      <c r="O2041" s="1252">
        <v>0</v>
      </c>
      <c r="P2041" s="1252">
        <v>0</v>
      </c>
      <c r="Q2041" s="1252">
        <v>0</v>
      </c>
      <c r="R2041" s="1252">
        <v>0</v>
      </c>
      <c r="S2041" s="1252">
        <v>10.640000000000001</v>
      </c>
      <c r="T2041" s="1252">
        <v>0</v>
      </c>
      <c r="U2041" s="1251" t="s">
        <v>116</v>
      </c>
      <c r="V2041" s="1251" t="s">
        <v>397</v>
      </c>
      <c r="W2041" s="1251" t="s">
        <v>1960</v>
      </c>
      <c r="X2041" s="1251" t="s">
        <v>2176</v>
      </c>
      <c r="Y2041" s="1251">
        <v>618</v>
      </c>
      <c r="Z2041" s="1251">
        <v>3</v>
      </c>
      <c r="AA2041" s="1251" t="b">
        <v>1</v>
      </c>
    </row>
    <row r="2042" spans="1:27" ht="12">
      <c r="A2042" s="1251">
        <v>25</v>
      </c>
      <c r="B2042" s="1251">
        <v>900</v>
      </c>
      <c r="C2042" s="1251" t="s">
        <v>1778</v>
      </c>
      <c r="D2042" s="1251">
        <v>620300</v>
      </c>
      <c r="E2042" s="1251" t="s">
        <v>1968</v>
      </c>
      <c r="F2042" s="1251">
        <v>2020</v>
      </c>
      <c r="G2042" s="1252">
        <v>0</v>
      </c>
      <c r="H2042" s="1252">
        <v>0</v>
      </c>
      <c r="I2042" s="1252">
        <v>0</v>
      </c>
      <c r="J2042" s="1252">
        <v>16.199999999999999</v>
      </c>
      <c r="K2042" s="1252">
        <v>0</v>
      </c>
      <c r="L2042" s="1252">
        <v>0</v>
      </c>
      <c r="M2042" s="1252">
        <v>0</v>
      </c>
      <c r="N2042" s="1252">
        <v>0</v>
      </c>
      <c r="O2042" s="1252">
        <v>0</v>
      </c>
      <c r="P2042" s="1252">
        <v>40.5</v>
      </c>
      <c r="Q2042" s="1252">
        <v>0</v>
      </c>
      <c r="R2042" s="1252">
        <v>0</v>
      </c>
      <c r="S2042" s="1252">
        <v>56.700000000000003</v>
      </c>
      <c r="T2042" s="1252">
        <v>0</v>
      </c>
      <c r="U2042" s="1251" t="s">
        <v>116</v>
      </c>
      <c r="V2042" s="1251" t="s">
        <v>397</v>
      </c>
      <c r="W2042" s="1251" t="s">
        <v>1966</v>
      </c>
      <c r="X2042" s="1251" t="s">
        <v>2176</v>
      </c>
      <c r="Y2042" s="1251">
        <v>620</v>
      </c>
      <c r="Z2042" s="1251">
        <v>3</v>
      </c>
      <c r="AA2042" s="1251" t="b">
        <v>1</v>
      </c>
    </row>
    <row r="2043" spans="1:27" ht="12">
      <c r="A2043" s="1251">
        <v>25</v>
      </c>
      <c r="B2043" s="1251">
        <v>900</v>
      </c>
      <c r="C2043" s="1251" t="s">
        <v>1778</v>
      </c>
      <c r="D2043" s="1251">
        <v>620400</v>
      </c>
      <c r="E2043" s="1251" t="s">
        <v>1969</v>
      </c>
      <c r="F2043" s="1251">
        <v>2020</v>
      </c>
      <c r="G2043" s="1252">
        <v>0</v>
      </c>
      <c r="H2043" s="1252">
        <v>0</v>
      </c>
      <c r="I2043" s="1252">
        <v>268.89999999999998</v>
      </c>
      <c r="J2043" s="1252">
        <v>0</v>
      </c>
      <c r="K2043" s="1252">
        <v>0</v>
      </c>
      <c r="L2043" s="1252">
        <v>0</v>
      </c>
      <c r="M2043" s="1252">
        <v>0</v>
      </c>
      <c r="N2043" s="1252">
        <v>0</v>
      </c>
      <c r="O2043" s="1252">
        <v>496.42000000000002</v>
      </c>
      <c r="P2043" s="1252">
        <v>0</v>
      </c>
      <c r="Q2043" s="1252">
        <v>0</v>
      </c>
      <c r="R2043" s="1252">
        <v>0</v>
      </c>
      <c r="S2043" s="1252">
        <v>765.31999999999994</v>
      </c>
      <c r="T2043" s="1252">
        <v>0</v>
      </c>
      <c r="U2043" s="1251" t="s">
        <v>116</v>
      </c>
      <c r="V2043" s="1251" t="s">
        <v>397</v>
      </c>
      <c r="W2043" s="1251" t="s">
        <v>1966</v>
      </c>
      <c r="X2043" s="1251" t="s">
        <v>2176</v>
      </c>
      <c r="Y2043" s="1251">
        <v>620</v>
      </c>
      <c r="Z2043" s="1251">
        <v>4</v>
      </c>
      <c r="AA2043" s="1251" t="b">
        <v>1</v>
      </c>
    </row>
    <row r="2044" spans="1:27" ht="12">
      <c r="A2044" s="1251">
        <v>25</v>
      </c>
      <c r="B2044" s="1251">
        <v>900</v>
      </c>
      <c r="C2044" s="1251" t="s">
        <v>1778</v>
      </c>
      <c r="D2044" s="1251">
        <v>620500</v>
      </c>
      <c r="E2044" s="1251" t="s">
        <v>2051</v>
      </c>
      <c r="F2044" s="1251">
        <v>2020</v>
      </c>
      <c r="G2044" s="1252">
        <v>0</v>
      </c>
      <c r="H2044" s="1252">
        <v>0</v>
      </c>
      <c r="I2044" s="1252">
        <v>0</v>
      </c>
      <c r="J2044" s="1252">
        <v>0</v>
      </c>
      <c r="K2044" s="1252">
        <v>0</v>
      </c>
      <c r="L2044" s="1252">
        <v>0</v>
      </c>
      <c r="M2044" s="1252">
        <v>0</v>
      </c>
      <c r="N2044" s="1252">
        <v>0</v>
      </c>
      <c r="O2044" s="1252">
        <v>0</v>
      </c>
      <c r="P2044" s="1252">
        <v>305.77999999999997</v>
      </c>
      <c r="Q2044" s="1252">
        <v>0</v>
      </c>
      <c r="R2044" s="1252">
        <v>0</v>
      </c>
      <c r="S2044" s="1252">
        <v>305.77999999999997</v>
      </c>
      <c r="T2044" s="1252">
        <v>0</v>
      </c>
      <c r="U2044" s="1251" t="s">
        <v>116</v>
      </c>
      <c r="V2044" s="1251" t="s">
        <v>397</v>
      </c>
      <c r="W2044" s="1251" t="s">
        <v>1966</v>
      </c>
      <c r="X2044" s="1251" t="s">
        <v>2176</v>
      </c>
      <c r="Y2044" s="1251">
        <v>620</v>
      </c>
      <c r="Z2044" s="1251">
        <v>5</v>
      </c>
      <c r="AA2044" s="1251" t="b">
        <v>1</v>
      </c>
    </row>
    <row r="2045" spans="1:27" ht="12">
      <c r="A2045" s="1251">
        <v>25</v>
      </c>
      <c r="B2045" s="1251">
        <v>900</v>
      </c>
      <c r="C2045" s="1251" t="s">
        <v>1778</v>
      </c>
      <c r="D2045" s="1251">
        <v>620502</v>
      </c>
      <c r="E2045" s="1251" t="s">
        <v>2053</v>
      </c>
      <c r="F2045" s="1251">
        <v>2020</v>
      </c>
      <c r="G2045" s="1252">
        <v>0</v>
      </c>
      <c r="H2045" s="1252">
        <v>0</v>
      </c>
      <c r="I2045" s="1252">
        <v>0</v>
      </c>
      <c r="J2045" s="1252">
        <v>0</v>
      </c>
      <c r="K2045" s="1252">
        <v>0</v>
      </c>
      <c r="L2045" s="1252">
        <v>0</v>
      </c>
      <c r="M2045" s="1252">
        <v>0</v>
      </c>
      <c r="N2045" s="1252">
        <v>0</v>
      </c>
      <c r="O2045" s="1252">
        <v>171</v>
      </c>
      <c r="P2045" s="1252">
        <v>0</v>
      </c>
      <c r="Q2045" s="1252">
        <v>0</v>
      </c>
      <c r="R2045" s="1252">
        <v>0</v>
      </c>
      <c r="S2045" s="1252">
        <v>171</v>
      </c>
      <c r="T2045" s="1252">
        <v>0</v>
      </c>
      <c r="U2045" s="1251" t="s">
        <v>116</v>
      </c>
      <c r="V2045" s="1251" t="s">
        <v>397</v>
      </c>
      <c r="W2045" s="1251" t="s">
        <v>1966</v>
      </c>
      <c r="X2045" s="1251" t="s">
        <v>2176</v>
      </c>
      <c r="Y2045" s="1251">
        <v>620</v>
      </c>
      <c r="Z2045" s="1251">
        <v>5</v>
      </c>
      <c r="AA2045" s="1251" t="b">
        <v>1</v>
      </c>
    </row>
    <row r="2046" spans="1:27" ht="12">
      <c r="A2046" s="1251">
        <v>25</v>
      </c>
      <c r="B2046" s="1251">
        <v>900</v>
      </c>
      <c r="C2046" s="1251" t="s">
        <v>1778</v>
      </c>
      <c r="D2046" s="1251">
        <v>620504</v>
      </c>
      <c r="E2046" s="1251" t="s">
        <v>2054</v>
      </c>
      <c r="F2046" s="1251">
        <v>2020</v>
      </c>
      <c r="G2046" s="1252">
        <v>0</v>
      </c>
      <c r="H2046" s="1252">
        <v>0</v>
      </c>
      <c r="I2046" s="1252">
        <v>220.06</v>
      </c>
      <c r="J2046" s="1252">
        <v>0</v>
      </c>
      <c r="K2046" s="1252">
        <v>0</v>
      </c>
      <c r="L2046" s="1252">
        <v>0</v>
      </c>
      <c r="M2046" s="1252">
        <v>0</v>
      </c>
      <c r="N2046" s="1252">
        <v>0</v>
      </c>
      <c r="O2046" s="1252">
        <v>0</v>
      </c>
      <c r="P2046" s="1252">
        <v>0</v>
      </c>
      <c r="Q2046" s="1252">
        <v>0</v>
      </c>
      <c r="R2046" s="1252">
        <v>0</v>
      </c>
      <c r="S2046" s="1252">
        <v>220.06</v>
      </c>
      <c r="T2046" s="1252">
        <v>0</v>
      </c>
      <c r="U2046" s="1251" t="s">
        <v>116</v>
      </c>
      <c r="V2046" s="1251" t="s">
        <v>397</v>
      </c>
      <c r="W2046" s="1251" t="s">
        <v>1966</v>
      </c>
      <c r="X2046" s="1251" t="s">
        <v>2176</v>
      </c>
      <c r="Y2046" s="1251">
        <v>620</v>
      </c>
      <c r="Z2046" s="1251">
        <v>5</v>
      </c>
      <c r="AA2046" s="1251" t="b">
        <v>1</v>
      </c>
    </row>
    <row r="2047" spans="1:27" ht="12">
      <c r="A2047" s="1251">
        <v>25</v>
      </c>
      <c r="B2047" s="1251">
        <v>900</v>
      </c>
      <c r="C2047" s="1251" t="s">
        <v>1778</v>
      </c>
      <c r="D2047" s="1251">
        <v>620513</v>
      </c>
      <c r="E2047" s="1251" t="s">
        <v>2056</v>
      </c>
      <c r="F2047" s="1251">
        <v>2020</v>
      </c>
      <c r="G2047" s="1252">
        <v>0</v>
      </c>
      <c r="H2047" s="1252">
        <v>0</v>
      </c>
      <c r="I2047" s="1252">
        <v>0</v>
      </c>
      <c r="J2047" s="1252">
        <v>0</v>
      </c>
      <c r="K2047" s="1252">
        <v>206.55000000000001</v>
      </c>
      <c r="L2047" s="1252">
        <v>0</v>
      </c>
      <c r="M2047" s="1252">
        <v>0</v>
      </c>
      <c r="N2047" s="1252">
        <v>0</v>
      </c>
      <c r="O2047" s="1252">
        <v>527.90999999999997</v>
      </c>
      <c r="P2047" s="1252">
        <v>450</v>
      </c>
      <c r="Q2047" s="1252">
        <v>0</v>
      </c>
      <c r="R2047" s="1252">
        <v>0</v>
      </c>
      <c r="S2047" s="1252">
        <v>1184.46</v>
      </c>
      <c r="T2047" s="1252">
        <v>0</v>
      </c>
      <c r="U2047" s="1251" t="s">
        <v>116</v>
      </c>
      <c r="V2047" s="1251" t="s">
        <v>397</v>
      </c>
      <c r="W2047" s="1251" t="s">
        <v>1966</v>
      </c>
      <c r="X2047" s="1251" t="s">
        <v>2176</v>
      </c>
      <c r="Y2047" s="1251">
        <v>620</v>
      </c>
      <c r="Z2047" s="1251">
        <v>5</v>
      </c>
      <c r="AA2047" s="1251" t="b">
        <v>1</v>
      </c>
    </row>
    <row r="2048" spans="1:27" ht="12">
      <c r="A2048" s="1251">
        <v>25</v>
      </c>
      <c r="B2048" s="1251">
        <v>900</v>
      </c>
      <c r="C2048" s="1251" t="s">
        <v>1778</v>
      </c>
      <c r="D2048" s="1251">
        <v>620514</v>
      </c>
      <c r="E2048" s="1251" t="s">
        <v>1972</v>
      </c>
      <c r="F2048" s="1251">
        <v>2020</v>
      </c>
      <c r="G2048" s="1252">
        <v>0</v>
      </c>
      <c r="H2048" s="1252">
        <v>0</v>
      </c>
      <c r="I2048" s="1252">
        <v>0</v>
      </c>
      <c r="J2048" s="1252">
        <v>0</v>
      </c>
      <c r="K2048" s="1252">
        <v>0</v>
      </c>
      <c r="L2048" s="1252">
        <v>0</v>
      </c>
      <c r="M2048" s="1252">
        <v>0</v>
      </c>
      <c r="N2048" s="1252">
        <v>0</v>
      </c>
      <c r="O2048" s="1252">
        <v>271.37</v>
      </c>
      <c r="P2048" s="1252">
        <v>0</v>
      </c>
      <c r="Q2048" s="1252">
        <v>0</v>
      </c>
      <c r="R2048" s="1252">
        <v>0</v>
      </c>
      <c r="S2048" s="1252">
        <v>271.37</v>
      </c>
      <c r="T2048" s="1252">
        <v>0</v>
      </c>
      <c r="U2048" s="1251" t="s">
        <v>116</v>
      </c>
      <c r="V2048" s="1251" t="s">
        <v>397</v>
      </c>
      <c r="W2048" s="1251" t="s">
        <v>1966</v>
      </c>
      <c r="X2048" s="1251" t="s">
        <v>2176</v>
      </c>
      <c r="Y2048" s="1251">
        <v>620</v>
      </c>
      <c r="Z2048" s="1251">
        <v>5</v>
      </c>
      <c r="AA2048" s="1251" t="b">
        <v>1</v>
      </c>
    </row>
    <row r="2049" spans="1:27" ht="12">
      <c r="A2049" s="1251">
        <v>25</v>
      </c>
      <c r="B2049" s="1251">
        <v>900</v>
      </c>
      <c r="C2049" s="1251" t="s">
        <v>1778</v>
      </c>
      <c r="D2049" s="1251">
        <v>620611</v>
      </c>
      <c r="E2049" s="1251" t="s">
        <v>1977</v>
      </c>
      <c r="F2049" s="1251">
        <v>2020</v>
      </c>
      <c r="G2049" s="1252">
        <v>0</v>
      </c>
      <c r="H2049" s="1252">
        <v>37.310000000000002</v>
      </c>
      <c r="I2049" s="1252">
        <v>0</v>
      </c>
      <c r="J2049" s="1252">
        <v>0</v>
      </c>
      <c r="K2049" s="1252">
        <v>0</v>
      </c>
      <c r="L2049" s="1252">
        <v>0</v>
      </c>
      <c r="M2049" s="1252">
        <v>0</v>
      </c>
      <c r="N2049" s="1252">
        <v>0</v>
      </c>
      <c r="O2049" s="1252">
        <v>0</v>
      </c>
      <c r="P2049" s="1252">
        <v>149.93000000000001</v>
      </c>
      <c r="Q2049" s="1252">
        <v>0</v>
      </c>
      <c r="R2049" s="1252">
        <v>0</v>
      </c>
      <c r="S2049" s="1252">
        <v>187.24000000000001</v>
      </c>
      <c r="T2049" s="1252">
        <v>0</v>
      </c>
      <c r="U2049" s="1251" t="s">
        <v>116</v>
      </c>
      <c r="V2049" s="1251" t="s">
        <v>397</v>
      </c>
      <c r="W2049" s="1251" t="s">
        <v>1966</v>
      </c>
      <c r="X2049" s="1251" t="s">
        <v>2176</v>
      </c>
      <c r="Y2049" s="1251">
        <v>620</v>
      </c>
      <c r="Z2049" s="1251">
        <v>6</v>
      </c>
      <c r="AA2049" s="1251" t="b">
        <v>1</v>
      </c>
    </row>
    <row r="2050" spans="1:27" ht="12">
      <c r="A2050" s="1251">
        <v>25</v>
      </c>
      <c r="B2050" s="1251">
        <v>900</v>
      </c>
      <c r="C2050" s="1251" t="s">
        <v>1778</v>
      </c>
      <c r="D2050" s="1251">
        <v>620613</v>
      </c>
      <c r="E2050" s="1251" t="s">
        <v>1979</v>
      </c>
      <c r="F2050" s="1251">
        <v>2020</v>
      </c>
      <c r="G2050" s="1252">
        <v>0</v>
      </c>
      <c r="H2050" s="1252">
        <v>0</v>
      </c>
      <c r="I2050" s="1252">
        <v>0</v>
      </c>
      <c r="J2050" s="1252">
        <v>0</v>
      </c>
      <c r="K2050" s="1252">
        <v>0</v>
      </c>
      <c r="L2050" s="1252">
        <v>317.20999999999998</v>
      </c>
      <c r="M2050" s="1252">
        <v>546</v>
      </c>
      <c r="N2050" s="1252">
        <v>0</v>
      </c>
      <c r="O2050" s="1252">
        <v>0</v>
      </c>
      <c r="P2050" s="1252">
        <v>0</v>
      </c>
      <c r="Q2050" s="1252">
        <v>0</v>
      </c>
      <c r="R2050" s="1252">
        <v>0</v>
      </c>
      <c r="S2050" s="1252">
        <v>863.21000000000004</v>
      </c>
      <c r="T2050" s="1252">
        <v>0</v>
      </c>
      <c r="U2050" s="1251" t="s">
        <v>116</v>
      </c>
      <c r="V2050" s="1251" t="s">
        <v>397</v>
      </c>
      <c r="W2050" s="1251" t="s">
        <v>1966</v>
      </c>
      <c r="X2050" s="1251" t="s">
        <v>2176</v>
      </c>
      <c r="Y2050" s="1251">
        <v>620</v>
      </c>
      <c r="Z2050" s="1251">
        <v>6</v>
      </c>
      <c r="AA2050" s="1251" t="b">
        <v>1</v>
      </c>
    </row>
    <row r="2051" spans="1:27" ht="12">
      <c r="A2051" s="1251">
        <v>25</v>
      </c>
      <c r="B2051" s="1251">
        <v>900</v>
      </c>
      <c r="C2051" s="1251" t="s">
        <v>1778</v>
      </c>
      <c r="D2051" s="1251">
        <v>620800</v>
      </c>
      <c r="E2051" s="1251" t="s">
        <v>2059</v>
      </c>
      <c r="F2051" s="1251">
        <v>2020</v>
      </c>
      <c r="G2051" s="1252">
        <v>0</v>
      </c>
      <c r="H2051" s="1252">
        <v>0</v>
      </c>
      <c r="I2051" s="1252">
        <v>0</v>
      </c>
      <c r="J2051" s="1252">
        <v>7628.1000000000004</v>
      </c>
      <c r="K2051" s="1252">
        <v>0</v>
      </c>
      <c r="L2051" s="1252">
        <v>-4553.0500000000002</v>
      </c>
      <c r="M2051" s="1252">
        <v>0</v>
      </c>
      <c r="N2051" s="1252">
        <v>499.89999999999998</v>
      </c>
      <c r="O2051" s="1252">
        <v>0</v>
      </c>
      <c r="P2051" s="1252">
        <v>0</v>
      </c>
      <c r="Q2051" s="1252">
        <v>0</v>
      </c>
      <c r="R2051" s="1252">
        <v>0</v>
      </c>
      <c r="S2051" s="1252">
        <v>3574.9500000000003</v>
      </c>
      <c r="T2051" s="1252">
        <v>0</v>
      </c>
      <c r="U2051" s="1251" t="s">
        <v>116</v>
      </c>
      <c r="V2051" s="1251" t="s">
        <v>397</v>
      </c>
      <c r="W2051" s="1251" t="s">
        <v>1966</v>
      </c>
      <c r="X2051" s="1251" t="s">
        <v>2176</v>
      </c>
      <c r="Y2051" s="1251">
        <v>620</v>
      </c>
      <c r="Z2051" s="1251">
        <v>8</v>
      </c>
      <c r="AA2051" s="1251" t="b">
        <v>1</v>
      </c>
    </row>
    <row r="2052" spans="1:27" ht="12">
      <c r="A2052" s="1251">
        <v>25</v>
      </c>
      <c r="B2052" s="1251">
        <v>900</v>
      </c>
      <c r="C2052" s="1251" t="s">
        <v>1778</v>
      </c>
      <c r="D2052" s="1251">
        <v>632800</v>
      </c>
      <c r="E2052" s="1251" t="s">
        <v>2201</v>
      </c>
      <c r="F2052" s="1251">
        <v>2020</v>
      </c>
      <c r="G2052" s="1252">
        <v>7144</v>
      </c>
      <c r="H2052" s="1252">
        <v>7144</v>
      </c>
      <c r="I2052" s="1252">
        <v>7144</v>
      </c>
      <c r="J2052" s="1252">
        <v>7144</v>
      </c>
      <c r="K2052" s="1252">
        <v>8911</v>
      </c>
      <c r="L2052" s="1252">
        <v>7144</v>
      </c>
      <c r="M2052" s="1252">
        <v>7144</v>
      </c>
      <c r="N2052" s="1252">
        <v>10561</v>
      </c>
      <c r="O2052" s="1252">
        <v>10561</v>
      </c>
      <c r="P2052" s="1252">
        <v>10561</v>
      </c>
      <c r="Q2052" s="1252">
        <v>10561</v>
      </c>
      <c r="R2052" s="1252">
        <v>11343.969999999999</v>
      </c>
      <c r="S2052" s="1252">
        <v>105362.97</v>
      </c>
      <c r="T2052" s="1252">
        <v>0</v>
      </c>
      <c r="U2052" s="1251" t="s">
        <v>116</v>
      </c>
      <c r="V2052" s="1251" t="s">
        <v>397</v>
      </c>
      <c r="W2052" s="1251" t="s">
        <v>2112</v>
      </c>
      <c r="X2052" s="1251" t="s">
        <v>2176</v>
      </c>
      <c r="Y2052" s="1251">
        <v>632</v>
      </c>
      <c r="Z2052" s="1251">
        <v>8</v>
      </c>
      <c r="AA2052" s="1251" t="b">
        <v>1</v>
      </c>
    </row>
    <row r="2053" spans="1:27" ht="12">
      <c r="A2053" s="1251">
        <v>25</v>
      </c>
      <c r="B2053" s="1251">
        <v>900</v>
      </c>
      <c r="C2053" s="1251" t="s">
        <v>1778</v>
      </c>
      <c r="D2053" s="1251">
        <v>633800</v>
      </c>
      <c r="E2053" s="1251" t="s">
        <v>2202</v>
      </c>
      <c r="F2053" s="1251">
        <v>2020</v>
      </c>
      <c r="G2053" s="1252">
        <v>16000</v>
      </c>
      <c r="H2053" s="1252">
        <v>13976.08</v>
      </c>
      <c r="I2053" s="1252">
        <v>4507.5</v>
      </c>
      <c r="J2053" s="1252">
        <v>12170.41</v>
      </c>
      <c r="K2053" s="1252">
        <v>12000</v>
      </c>
      <c r="L2053" s="1252">
        <v>12000</v>
      </c>
      <c r="M2053" s="1252">
        <v>12897.700000000001</v>
      </c>
      <c r="N2053" s="1252">
        <v>16781.299999999999</v>
      </c>
      <c r="O2053" s="1252">
        <v>10778.5</v>
      </c>
      <c r="P2053" s="1252">
        <v>19309.77</v>
      </c>
      <c r="Q2053" s="1252">
        <v>4619.6599999999999</v>
      </c>
      <c r="R2053" s="1252">
        <v>13560.299999999999</v>
      </c>
      <c r="S2053" s="1252">
        <v>148601.22</v>
      </c>
      <c r="T2053" s="1252">
        <v>0</v>
      </c>
      <c r="U2053" s="1251" t="s">
        <v>116</v>
      </c>
      <c r="V2053" s="1251" t="s">
        <v>397</v>
      </c>
      <c r="W2053" s="1251" t="s">
        <v>2203</v>
      </c>
      <c r="X2053" s="1251" t="s">
        <v>2176</v>
      </c>
      <c r="Y2053" s="1251">
        <v>633</v>
      </c>
      <c r="Z2053" s="1251">
        <v>8</v>
      </c>
      <c r="AA2053" s="1251" t="b">
        <v>1</v>
      </c>
    </row>
    <row r="2054" spans="1:27" ht="12">
      <c r="A2054" s="1251">
        <v>25</v>
      </c>
      <c r="B2054" s="1251">
        <v>900</v>
      </c>
      <c r="C2054" s="1251" t="s">
        <v>1778</v>
      </c>
      <c r="D2054" s="1251">
        <v>634800</v>
      </c>
      <c r="E2054" s="1251" t="s">
        <v>2204</v>
      </c>
      <c r="F2054" s="1251">
        <v>2020</v>
      </c>
      <c r="G2054" s="1252">
        <v>2205</v>
      </c>
      <c r="H2054" s="1252">
        <v>2205</v>
      </c>
      <c r="I2054" s="1252">
        <v>2070</v>
      </c>
      <c r="J2054" s="1252">
        <v>0</v>
      </c>
      <c r="K2054" s="1252">
        <v>0</v>
      </c>
      <c r="L2054" s="1252">
        <v>0</v>
      </c>
      <c r="M2054" s="1252">
        <v>0</v>
      </c>
      <c r="N2054" s="1252">
        <v>0</v>
      </c>
      <c r="O2054" s="1252">
        <v>0</v>
      </c>
      <c r="P2054" s="1252">
        <v>0</v>
      </c>
      <c r="Q2054" s="1252">
        <v>0</v>
      </c>
      <c r="R2054" s="1252">
        <v>0</v>
      </c>
      <c r="S2054" s="1252">
        <v>6480</v>
      </c>
      <c r="T2054" s="1252">
        <v>0</v>
      </c>
      <c r="U2054" s="1251" t="s">
        <v>116</v>
      </c>
      <c r="V2054" s="1251" t="s">
        <v>397</v>
      </c>
      <c r="W2054" s="1251" t="s">
        <v>2114</v>
      </c>
      <c r="X2054" s="1251" t="s">
        <v>2176</v>
      </c>
      <c r="Y2054" s="1251">
        <v>634</v>
      </c>
      <c r="Z2054" s="1251">
        <v>8</v>
      </c>
      <c r="AA2054" s="1251" t="b">
        <v>1</v>
      </c>
    </row>
    <row r="2055" spans="1:27" ht="12">
      <c r="A2055" s="1251">
        <v>25</v>
      </c>
      <c r="B2055" s="1251">
        <v>900</v>
      </c>
      <c r="C2055" s="1251" t="s">
        <v>1778</v>
      </c>
      <c r="D2055" s="1251">
        <v>634810</v>
      </c>
      <c r="E2055" s="1251" t="s">
        <v>2205</v>
      </c>
      <c r="F2055" s="1251">
        <v>2020</v>
      </c>
      <c r="G2055" s="1252">
        <v>0</v>
      </c>
      <c r="H2055" s="1252">
        <v>0</v>
      </c>
      <c r="I2055" s="1252">
        <v>0</v>
      </c>
      <c r="J2055" s="1252">
        <v>0</v>
      </c>
      <c r="K2055" s="1252">
        <v>0</v>
      </c>
      <c r="L2055" s="1252">
        <v>0</v>
      </c>
      <c r="M2055" s="1252">
        <v>0</v>
      </c>
      <c r="N2055" s="1252">
        <v>0</v>
      </c>
      <c r="O2055" s="1252">
        <v>0</v>
      </c>
      <c r="P2055" s="1252">
        <v>0.01</v>
      </c>
      <c r="Q2055" s="1252">
        <v>0</v>
      </c>
      <c r="R2055" s="1252">
        <v>0</v>
      </c>
      <c r="S2055" s="1252">
        <v>0.01</v>
      </c>
      <c r="T2055" s="1252">
        <v>0</v>
      </c>
      <c r="U2055" s="1251" t="s">
        <v>116</v>
      </c>
      <c r="V2055" s="1251" t="s">
        <v>397</v>
      </c>
      <c r="W2055" s="1251" t="s">
        <v>2114</v>
      </c>
      <c r="X2055" s="1251" t="s">
        <v>2176</v>
      </c>
      <c r="Y2055" s="1251">
        <v>634</v>
      </c>
      <c r="Z2055" s="1251">
        <v>8</v>
      </c>
      <c r="AA2055" s="1251" t="b">
        <v>1</v>
      </c>
    </row>
    <row r="2056" spans="1:27" ht="12">
      <c r="A2056" s="1251">
        <v>25</v>
      </c>
      <c r="B2056" s="1251">
        <v>900</v>
      </c>
      <c r="C2056" s="1251" t="s">
        <v>1778</v>
      </c>
      <c r="D2056" s="1251">
        <v>634900</v>
      </c>
      <c r="E2056" s="1251" t="s">
        <v>2060</v>
      </c>
      <c r="F2056" s="1251">
        <v>2020</v>
      </c>
      <c r="G2056" s="1252">
        <v>126191.24000000001</v>
      </c>
      <c r="H2056" s="1252">
        <v>125781.97</v>
      </c>
      <c r="I2056" s="1252">
        <v>190336.66</v>
      </c>
      <c r="J2056" s="1252">
        <v>144027.53</v>
      </c>
      <c r="K2056" s="1252">
        <v>107924.73</v>
      </c>
      <c r="L2056" s="1252">
        <v>137890.01000000001</v>
      </c>
      <c r="M2056" s="1252">
        <v>101730.67999999999</v>
      </c>
      <c r="N2056" s="1252">
        <v>131778.75</v>
      </c>
      <c r="O2056" s="1252">
        <v>137682.81</v>
      </c>
      <c r="P2056" s="1252">
        <v>114394.08</v>
      </c>
      <c r="Q2056" s="1252">
        <v>119329.28999999999</v>
      </c>
      <c r="R2056" s="1252">
        <v>201323.70000000001</v>
      </c>
      <c r="S2056" s="1252">
        <v>1638391.4500000002</v>
      </c>
      <c r="T2056" s="1252">
        <v>0</v>
      </c>
      <c r="U2056" s="1251" t="s">
        <v>116</v>
      </c>
      <c r="V2056" s="1251" t="s">
        <v>397</v>
      </c>
      <c r="W2056" s="1251" t="s">
        <v>2061</v>
      </c>
      <c r="X2056" s="1251" t="s">
        <v>2176</v>
      </c>
      <c r="Y2056" s="1251">
        <v>634</v>
      </c>
      <c r="Z2056" s="1251">
        <v>9</v>
      </c>
      <c r="AA2056" s="1251" t="b">
        <v>1</v>
      </c>
    </row>
    <row r="2057" spans="1:27" ht="12">
      <c r="A2057" s="1251">
        <v>25</v>
      </c>
      <c r="B2057" s="1251">
        <v>900</v>
      </c>
      <c r="C2057" s="1251" t="s">
        <v>1778</v>
      </c>
      <c r="D2057" s="1251">
        <v>635300</v>
      </c>
      <c r="E2057" s="1251" t="s">
        <v>1981</v>
      </c>
      <c r="F2057" s="1251">
        <v>2020</v>
      </c>
      <c r="G2057" s="1252">
        <v>0</v>
      </c>
      <c r="H2057" s="1252">
        <v>4.7000000000000002</v>
      </c>
      <c r="I2057" s="1252">
        <v>0</v>
      </c>
      <c r="J2057" s="1252">
        <v>0</v>
      </c>
      <c r="K2057" s="1252">
        <v>0</v>
      </c>
      <c r="L2057" s="1252">
        <v>0</v>
      </c>
      <c r="M2057" s="1252">
        <v>0</v>
      </c>
      <c r="N2057" s="1252">
        <v>0</v>
      </c>
      <c r="O2057" s="1252">
        <v>0</v>
      </c>
      <c r="P2057" s="1252">
        <v>0</v>
      </c>
      <c r="Q2057" s="1252">
        <v>0</v>
      </c>
      <c r="R2057" s="1252">
        <v>0</v>
      </c>
      <c r="S2057" s="1252">
        <v>4.7000000000000002</v>
      </c>
      <c r="T2057" s="1252">
        <v>0</v>
      </c>
      <c r="U2057" s="1251" t="s">
        <v>116</v>
      </c>
      <c r="V2057" s="1251" t="s">
        <v>397</v>
      </c>
      <c r="W2057" s="1251" t="s">
        <v>1982</v>
      </c>
      <c r="X2057" s="1251" t="s">
        <v>2176</v>
      </c>
      <c r="Y2057" s="1251">
        <v>635</v>
      </c>
      <c r="Z2057" s="1251">
        <v>3</v>
      </c>
      <c r="AA2057" s="1251" t="b">
        <v>1</v>
      </c>
    </row>
    <row r="2058" spans="1:27" ht="12">
      <c r="A2058" s="1251">
        <v>25</v>
      </c>
      <c r="B2058" s="1251">
        <v>900</v>
      </c>
      <c r="C2058" s="1251" t="s">
        <v>1778</v>
      </c>
      <c r="D2058" s="1251">
        <v>636504</v>
      </c>
      <c r="E2058" s="1251" t="s">
        <v>2258</v>
      </c>
      <c r="F2058" s="1251">
        <v>2020</v>
      </c>
      <c r="G2058" s="1252">
        <v>0</v>
      </c>
      <c r="H2058" s="1252">
        <v>0</v>
      </c>
      <c r="I2058" s="1252">
        <v>0</v>
      </c>
      <c r="J2058" s="1252">
        <v>0</v>
      </c>
      <c r="K2058" s="1252">
        <v>0</v>
      </c>
      <c r="L2058" s="1252">
        <v>0</v>
      </c>
      <c r="M2058" s="1252">
        <v>0</v>
      </c>
      <c r="N2058" s="1252">
        <v>-15.5</v>
      </c>
      <c r="O2058" s="1252">
        <v>0</v>
      </c>
      <c r="P2058" s="1252">
        <v>0</v>
      </c>
      <c r="Q2058" s="1252">
        <v>0</v>
      </c>
      <c r="R2058" s="1252">
        <v>0</v>
      </c>
      <c r="S2058" s="1252">
        <v>-15.5</v>
      </c>
      <c r="T2058" s="1252">
        <v>0</v>
      </c>
      <c r="U2058" s="1251" t="s">
        <v>116</v>
      </c>
      <c r="V2058" s="1251" t="s">
        <v>397</v>
      </c>
      <c r="W2058" s="1251" t="s">
        <v>1984</v>
      </c>
      <c r="X2058" s="1251" t="s">
        <v>2176</v>
      </c>
      <c r="Y2058" s="1251">
        <v>636</v>
      </c>
      <c r="Z2058" s="1251">
        <v>5</v>
      </c>
      <c r="AA2058" s="1251" t="b">
        <v>1</v>
      </c>
    </row>
    <row r="2059" spans="1:27" ht="12">
      <c r="A2059" s="1251">
        <v>25</v>
      </c>
      <c r="B2059" s="1251">
        <v>900</v>
      </c>
      <c r="C2059" s="1251" t="s">
        <v>1778</v>
      </c>
      <c r="D2059" s="1251">
        <v>636700</v>
      </c>
      <c r="E2059" s="1251" t="s">
        <v>2063</v>
      </c>
      <c r="F2059" s="1251">
        <v>2020</v>
      </c>
      <c r="G2059" s="1252">
        <v>1512.5999999999999</v>
      </c>
      <c r="H2059" s="1252">
        <v>1390.1199999999999</v>
      </c>
      <c r="I2059" s="1252">
        <v>1237.79</v>
      </c>
      <c r="J2059" s="1252">
        <v>1242.1199999999999</v>
      </c>
      <c r="K2059" s="1252">
        <v>1156.5599999999999</v>
      </c>
      <c r="L2059" s="1252">
        <v>1615.72</v>
      </c>
      <c r="M2059" s="1252">
        <v>1650.22</v>
      </c>
      <c r="N2059" s="1252">
        <v>1684.8</v>
      </c>
      <c r="O2059" s="1252">
        <v>1347.24</v>
      </c>
      <c r="P2059" s="1252">
        <v>1038.5799999999999</v>
      </c>
      <c r="Q2059" s="1252">
        <v>1604.54</v>
      </c>
      <c r="R2059" s="1252">
        <v>1367.9100000000001</v>
      </c>
      <c r="S2059" s="1252">
        <v>16848.200000000001</v>
      </c>
      <c r="T2059" s="1252">
        <v>0</v>
      </c>
      <c r="U2059" s="1251" t="s">
        <v>116</v>
      </c>
      <c r="V2059" s="1251" t="s">
        <v>397</v>
      </c>
      <c r="W2059" s="1251" t="s">
        <v>2064</v>
      </c>
      <c r="X2059" s="1251" t="s">
        <v>2176</v>
      </c>
      <c r="Y2059" s="1251">
        <v>636</v>
      </c>
      <c r="Z2059" s="1251">
        <v>7</v>
      </c>
      <c r="AA2059" s="1251" t="b">
        <v>1</v>
      </c>
    </row>
    <row r="2060" spans="1:27" ht="12">
      <c r="A2060" s="1251">
        <v>25</v>
      </c>
      <c r="B2060" s="1251">
        <v>900</v>
      </c>
      <c r="C2060" s="1251" t="s">
        <v>1778</v>
      </c>
      <c r="D2060" s="1251">
        <v>636710</v>
      </c>
      <c r="E2060" s="1251" t="s">
        <v>2206</v>
      </c>
      <c r="F2060" s="1251">
        <v>2020</v>
      </c>
      <c r="G2060" s="1252">
        <v>9248.3999999999996</v>
      </c>
      <c r="H2060" s="1252">
        <v>8626.6299999999992</v>
      </c>
      <c r="I2060" s="1252">
        <v>8057.7700000000004</v>
      </c>
      <c r="J2060" s="1252">
        <v>8747.1499999999996</v>
      </c>
      <c r="K2060" s="1252">
        <v>7385.4399999999996</v>
      </c>
      <c r="L2060" s="1252">
        <v>12664.35</v>
      </c>
      <c r="M2060" s="1252">
        <v>8202.9799999999996</v>
      </c>
      <c r="N2060" s="1252">
        <v>8847.5900000000001</v>
      </c>
      <c r="O2060" s="1252">
        <v>12421.48</v>
      </c>
      <c r="P2060" s="1252">
        <v>11076.370000000001</v>
      </c>
      <c r="Q2060" s="1252">
        <v>8177.6000000000004</v>
      </c>
      <c r="R2060" s="1252">
        <v>10370.030000000001</v>
      </c>
      <c r="S2060" s="1252">
        <v>113825.78999999999</v>
      </c>
      <c r="T2060" s="1252">
        <v>0</v>
      </c>
      <c r="U2060" s="1251" t="s">
        <v>116</v>
      </c>
      <c r="V2060" s="1251" t="s">
        <v>397</v>
      </c>
      <c r="W2060" s="1251" t="s">
        <v>2064</v>
      </c>
      <c r="X2060" s="1251" t="s">
        <v>2176</v>
      </c>
      <c r="Y2060" s="1251">
        <v>636</v>
      </c>
      <c r="Z2060" s="1251">
        <v>7</v>
      </c>
      <c r="AA2060" s="1251" t="b">
        <v>1</v>
      </c>
    </row>
    <row r="2061" spans="1:27" ht="12">
      <c r="A2061" s="1251">
        <v>25</v>
      </c>
      <c r="B2061" s="1251">
        <v>900</v>
      </c>
      <c r="C2061" s="1251" t="s">
        <v>1778</v>
      </c>
      <c r="D2061" s="1251">
        <v>636720</v>
      </c>
      <c r="E2061" s="1251" t="s">
        <v>2207</v>
      </c>
      <c r="F2061" s="1251">
        <v>2020</v>
      </c>
      <c r="G2061" s="1252">
        <v>13971.799999999999</v>
      </c>
      <c r="H2061" s="1252">
        <v>13746.16</v>
      </c>
      <c r="I2061" s="1252">
        <v>13965.780000000001</v>
      </c>
      <c r="J2061" s="1252">
        <v>13224.33</v>
      </c>
      <c r="K2061" s="1252">
        <v>14618.969999999999</v>
      </c>
      <c r="L2061" s="1252">
        <v>13828.059999999999</v>
      </c>
      <c r="M2061" s="1252">
        <v>14161.290000000001</v>
      </c>
      <c r="N2061" s="1252">
        <v>14080.68</v>
      </c>
      <c r="O2061" s="1252">
        <v>14542.370000000001</v>
      </c>
      <c r="P2061" s="1252">
        <v>14565.98</v>
      </c>
      <c r="Q2061" s="1252">
        <v>14157.209999999999</v>
      </c>
      <c r="R2061" s="1252">
        <v>14382.41</v>
      </c>
      <c r="S2061" s="1252">
        <v>169245.03999999998</v>
      </c>
      <c r="T2061" s="1252">
        <v>0</v>
      </c>
      <c r="U2061" s="1251" t="s">
        <v>116</v>
      </c>
      <c r="V2061" s="1251" t="s">
        <v>397</v>
      </c>
      <c r="W2061" s="1251" t="s">
        <v>2064</v>
      </c>
      <c r="X2061" s="1251" t="s">
        <v>2176</v>
      </c>
      <c r="Y2061" s="1251">
        <v>636</v>
      </c>
      <c r="Z2061" s="1251">
        <v>7</v>
      </c>
      <c r="AA2061" s="1251" t="b">
        <v>1</v>
      </c>
    </row>
    <row r="2062" spans="1:27" ht="12">
      <c r="A2062" s="1251">
        <v>25</v>
      </c>
      <c r="B2062" s="1251">
        <v>900</v>
      </c>
      <c r="C2062" s="1251" t="s">
        <v>1778</v>
      </c>
      <c r="D2062" s="1251">
        <v>636730</v>
      </c>
      <c r="E2062" s="1251" t="s">
        <v>2208</v>
      </c>
      <c r="F2062" s="1251">
        <v>2020</v>
      </c>
      <c r="G2062" s="1252">
        <v>54159.290000000001</v>
      </c>
      <c r="H2062" s="1252">
        <v>53813.209999999999</v>
      </c>
      <c r="I2062" s="1252">
        <v>55279.620000000003</v>
      </c>
      <c r="J2062" s="1252">
        <v>49616.580000000002</v>
      </c>
      <c r="K2062" s="1252">
        <v>49852.120000000003</v>
      </c>
      <c r="L2062" s="1252">
        <v>51571.68</v>
      </c>
      <c r="M2062" s="1252">
        <v>53645.209999999999</v>
      </c>
      <c r="N2062" s="1252">
        <v>50322.480000000003</v>
      </c>
      <c r="O2062" s="1252">
        <v>53554.370000000003</v>
      </c>
      <c r="P2062" s="1252">
        <v>53840.889999999999</v>
      </c>
      <c r="Q2062" s="1252">
        <v>58454.790000000001</v>
      </c>
      <c r="R2062" s="1252">
        <v>61876.779999999999</v>
      </c>
      <c r="S2062" s="1252">
        <v>645987.02000000002</v>
      </c>
      <c r="T2062" s="1252">
        <v>0</v>
      </c>
      <c r="U2062" s="1251" t="s">
        <v>116</v>
      </c>
      <c r="V2062" s="1251" t="s">
        <v>397</v>
      </c>
      <c r="W2062" s="1251" t="s">
        <v>2124</v>
      </c>
      <c r="X2062" s="1251" t="s">
        <v>2176</v>
      </c>
      <c r="Y2062" s="1251">
        <v>636</v>
      </c>
      <c r="Z2062" s="1251">
        <v>7</v>
      </c>
      <c r="AA2062" s="1251" t="b">
        <v>1</v>
      </c>
    </row>
    <row r="2063" spans="1:27" ht="12">
      <c r="A2063" s="1251">
        <v>25</v>
      </c>
      <c r="B2063" s="1251">
        <v>900</v>
      </c>
      <c r="C2063" s="1251" t="s">
        <v>1778</v>
      </c>
      <c r="D2063" s="1251">
        <v>636732</v>
      </c>
      <c r="E2063" s="1251" t="s">
        <v>2259</v>
      </c>
      <c r="F2063" s="1251">
        <v>2020</v>
      </c>
      <c r="G2063" s="1252">
        <v>0</v>
      </c>
      <c r="H2063" s="1252">
        <v>0</v>
      </c>
      <c r="I2063" s="1252">
        <v>0</v>
      </c>
      <c r="J2063" s="1252">
        <v>0</v>
      </c>
      <c r="K2063" s="1252">
        <v>0</v>
      </c>
      <c r="L2063" s="1252">
        <v>0</v>
      </c>
      <c r="M2063" s="1252">
        <v>4079.9400000000001</v>
      </c>
      <c r="N2063" s="1252">
        <v>0</v>
      </c>
      <c r="O2063" s="1252">
        <v>0</v>
      </c>
      <c r="P2063" s="1252">
        <v>0</v>
      </c>
      <c r="Q2063" s="1252">
        <v>0</v>
      </c>
      <c r="R2063" s="1252">
        <v>0</v>
      </c>
      <c r="S2063" s="1252">
        <v>4079.9400000000001</v>
      </c>
      <c r="T2063" s="1252">
        <v>0</v>
      </c>
      <c r="U2063" s="1251" t="s">
        <v>116</v>
      </c>
      <c r="V2063" s="1251" t="s">
        <v>397</v>
      </c>
      <c r="W2063" s="1251" t="s">
        <v>2260</v>
      </c>
      <c r="X2063" s="1251" t="s">
        <v>2176</v>
      </c>
      <c r="Y2063" s="1251">
        <v>636</v>
      </c>
      <c r="Z2063" s="1251">
        <v>7</v>
      </c>
      <c r="AA2063" s="1251" t="b">
        <v>1</v>
      </c>
    </row>
    <row r="2064" spans="1:27" ht="12">
      <c r="A2064" s="1251">
        <v>25</v>
      </c>
      <c r="B2064" s="1251">
        <v>900</v>
      </c>
      <c r="C2064" s="1251" t="s">
        <v>1778</v>
      </c>
      <c r="D2064" s="1251">
        <v>636740</v>
      </c>
      <c r="E2064" s="1251" t="s">
        <v>2209</v>
      </c>
      <c r="F2064" s="1251">
        <v>2020</v>
      </c>
      <c r="G2064" s="1252">
        <v>5089.8800000000001</v>
      </c>
      <c r="H2064" s="1252">
        <v>5697.4499999999998</v>
      </c>
      <c r="I2064" s="1252">
        <v>4142.8100000000004</v>
      </c>
      <c r="J2064" s="1252">
        <v>5276.5699999999997</v>
      </c>
      <c r="K2064" s="1252">
        <v>4471.6300000000001</v>
      </c>
      <c r="L2064" s="1252">
        <v>4446.4499999999998</v>
      </c>
      <c r="M2064" s="1252">
        <v>5217.8500000000004</v>
      </c>
      <c r="N2064" s="1252">
        <v>4833.8599999999997</v>
      </c>
      <c r="O2064" s="1252">
        <v>4892.5100000000002</v>
      </c>
      <c r="P2064" s="1252">
        <v>4743.6800000000003</v>
      </c>
      <c r="Q2064" s="1252">
        <v>4581.1000000000004</v>
      </c>
      <c r="R2064" s="1252">
        <v>4570.2200000000003</v>
      </c>
      <c r="S2064" s="1252">
        <v>57964.010000000002</v>
      </c>
      <c r="T2064" s="1252">
        <v>0</v>
      </c>
      <c r="U2064" s="1251" t="s">
        <v>116</v>
      </c>
      <c r="V2064" s="1251" t="s">
        <v>397</v>
      </c>
      <c r="W2064" s="1251" t="s">
        <v>2064</v>
      </c>
      <c r="X2064" s="1251" t="s">
        <v>2176</v>
      </c>
      <c r="Y2064" s="1251">
        <v>636</v>
      </c>
      <c r="Z2064" s="1251">
        <v>7</v>
      </c>
      <c r="AA2064" s="1251" t="b">
        <v>1</v>
      </c>
    </row>
    <row r="2065" spans="1:27" ht="12">
      <c r="A2065" s="1251">
        <v>25</v>
      </c>
      <c r="B2065" s="1251">
        <v>900</v>
      </c>
      <c r="C2065" s="1251" t="s">
        <v>1778</v>
      </c>
      <c r="D2065" s="1251">
        <v>636800</v>
      </c>
      <c r="E2065" s="1251" t="s">
        <v>1997</v>
      </c>
      <c r="F2065" s="1251">
        <v>2020</v>
      </c>
      <c r="G2065" s="1252">
        <v>1911.4300000000001</v>
      </c>
      <c r="H2065" s="1252">
        <v>5831.0500000000002</v>
      </c>
      <c r="I2065" s="1252">
        <v>1352.75</v>
      </c>
      <c r="J2065" s="1252">
        <v>4204.8000000000002</v>
      </c>
      <c r="K2065" s="1252">
        <v>3198.0999999999999</v>
      </c>
      <c r="L2065" s="1252">
        <v>454.85000000000002</v>
      </c>
      <c r="M2065" s="1252">
        <v>478.05000000000001</v>
      </c>
      <c r="N2065" s="1252">
        <v>1509.1199999999999</v>
      </c>
      <c r="O2065" s="1252">
        <v>510.75</v>
      </c>
      <c r="P2065" s="1252">
        <v>63.350000000000001</v>
      </c>
      <c r="Q2065" s="1252">
        <v>29373.740000000002</v>
      </c>
      <c r="R2065" s="1252">
        <v>1772.78</v>
      </c>
      <c r="S2065" s="1252">
        <v>50660.76999999999</v>
      </c>
      <c r="T2065" s="1252">
        <v>0</v>
      </c>
      <c r="U2065" s="1251" t="s">
        <v>116</v>
      </c>
      <c r="V2065" s="1251" t="s">
        <v>397</v>
      </c>
      <c r="W2065" s="1251" t="s">
        <v>1996</v>
      </c>
      <c r="X2065" s="1251" t="s">
        <v>2176</v>
      </c>
      <c r="Y2065" s="1251">
        <v>636</v>
      </c>
      <c r="Z2065" s="1251">
        <v>8</v>
      </c>
      <c r="AA2065" s="1251" t="b">
        <v>1</v>
      </c>
    </row>
    <row r="2066" spans="1:27" ht="12">
      <c r="A2066" s="1251">
        <v>25</v>
      </c>
      <c r="B2066" s="1251">
        <v>900</v>
      </c>
      <c r="C2066" s="1251" t="s">
        <v>1778</v>
      </c>
      <c r="D2066" s="1251">
        <v>636820</v>
      </c>
      <c r="E2066" s="1251" t="s">
        <v>2261</v>
      </c>
      <c r="F2066" s="1251">
        <v>2020</v>
      </c>
      <c r="G2066" s="1252">
        <v>0</v>
      </c>
      <c r="H2066" s="1252">
        <v>0</v>
      </c>
      <c r="I2066" s="1252">
        <v>0</v>
      </c>
      <c r="J2066" s="1252">
        <v>0</v>
      </c>
      <c r="K2066" s="1252">
        <v>0</v>
      </c>
      <c r="L2066" s="1252">
        <v>155.19999999999999</v>
      </c>
      <c r="M2066" s="1252">
        <v>0</v>
      </c>
      <c r="N2066" s="1252">
        <v>0</v>
      </c>
      <c r="O2066" s="1252">
        <v>0</v>
      </c>
      <c r="P2066" s="1252">
        <v>0</v>
      </c>
      <c r="Q2066" s="1252">
        <v>0</v>
      </c>
      <c r="R2066" s="1252">
        <v>0</v>
      </c>
      <c r="S2066" s="1252">
        <v>155.19999999999999</v>
      </c>
      <c r="T2066" s="1252">
        <v>0</v>
      </c>
      <c r="U2066" s="1251" t="s">
        <v>116</v>
      </c>
      <c r="V2066" s="1251" t="s">
        <v>397</v>
      </c>
      <c r="W2066" s="1251" t="s">
        <v>2262</v>
      </c>
      <c r="X2066" s="1251" t="s">
        <v>2176</v>
      </c>
      <c r="Y2066" s="1251">
        <v>636</v>
      </c>
      <c r="Z2066" s="1251">
        <v>8</v>
      </c>
      <c r="AA2066" s="1251" t="b">
        <v>1</v>
      </c>
    </row>
    <row r="2067" spans="1:27" ht="12">
      <c r="A2067" s="1251">
        <v>25</v>
      </c>
      <c r="B2067" s="1251">
        <v>900</v>
      </c>
      <c r="C2067" s="1251" t="s">
        <v>1778</v>
      </c>
      <c r="D2067" s="1251">
        <v>642800</v>
      </c>
      <c r="E2067" s="1251" t="s">
        <v>2000</v>
      </c>
      <c r="F2067" s="1251">
        <v>2020</v>
      </c>
      <c r="G2067" s="1252">
        <v>1084.4100000000001</v>
      </c>
      <c r="H2067" s="1252">
        <v>294.95999999999998</v>
      </c>
      <c r="I2067" s="1252">
        <v>105.06999999999999</v>
      </c>
      <c r="J2067" s="1252">
        <v>1042.8</v>
      </c>
      <c r="K2067" s="1252">
        <v>148.25</v>
      </c>
      <c r="L2067" s="1252">
        <v>286.81999999999999</v>
      </c>
      <c r="M2067" s="1252">
        <v>1083.6600000000001</v>
      </c>
      <c r="N2067" s="1252">
        <v>215.78</v>
      </c>
      <c r="O2067" s="1252">
        <v>148.25</v>
      </c>
      <c r="P2067" s="1252">
        <v>947.85000000000002</v>
      </c>
      <c r="Q2067" s="1252">
        <v>103.40000000000001</v>
      </c>
      <c r="R2067" s="1252">
        <v>296.5</v>
      </c>
      <c r="S2067" s="1252">
        <v>5757.75</v>
      </c>
      <c r="T2067" s="1252">
        <v>0</v>
      </c>
      <c r="U2067" s="1251" t="s">
        <v>116</v>
      </c>
      <c r="V2067" s="1251" t="s">
        <v>397</v>
      </c>
      <c r="W2067" s="1251" t="s">
        <v>2001</v>
      </c>
      <c r="X2067" s="1251" t="s">
        <v>2176</v>
      </c>
      <c r="Y2067" s="1251">
        <v>642</v>
      </c>
      <c r="Z2067" s="1251">
        <v>8</v>
      </c>
      <c r="AA2067" s="1251" t="b">
        <v>1</v>
      </c>
    </row>
    <row r="2068" spans="1:27" ht="12">
      <c r="A2068" s="1251">
        <v>25</v>
      </c>
      <c r="B2068" s="1251">
        <v>900</v>
      </c>
      <c r="C2068" s="1251" t="s">
        <v>1778</v>
      </c>
      <c r="D2068" s="1251">
        <v>650511</v>
      </c>
      <c r="E2068" s="1251" t="s">
        <v>2210</v>
      </c>
      <c r="F2068" s="1251">
        <v>2020</v>
      </c>
      <c r="G2068" s="1252">
        <v>0</v>
      </c>
      <c r="H2068" s="1252">
        <v>2198.7800000000002</v>
      </c>
      <c r="I2068" s="1252">
        <v>453.57999999999998</v>
      </c>
      <c r="J2068" s="1252">
        <v>1903.6700000000001</v>
      </c>
      <c r="K2068" s="1252">
        <v>456.51999999999998</v>
      </c>
      <c r="L2068" s="1252">
        <v>1454.03</v>
      </c>
      <c r="M2068" s="1252">
        <v>1733.3299999999999</v>
      </c>
      <c r="N2068" s="1252">
        <v>1371.4200000000001</v>
      </c>
      <c r="O2068" s="1252">
        <v>595.32000000000005</v>
      </c>
      <c r="P2068" s="1252">
        <v>558.54999999999995</v>
      </c>
      <c r="Q2068" s="1252">
        <v>1766.97</v>
      </c>
      <c r="R2068" s="1252">
        <v>1661.0599999999999</v>
      </c>
      <c r="S2068" s="1252">
        <v>14153.229999999998</v>
      </c>
      <c r="T2068" s="1252">
        <v>0</v>
      </c>
      <c r="U2068" s="1251" t="s">
        <v>116</v>
      </c>
      <c r="V2068" s="1251" t="s">
        <v>397</v>
      </c>
      <c r="W2068" s="1251" t="s">
        <v>2005</v>
      </c>
      <c r="X2068" s="1251" t="s">
        <v>2176</v>
      </c>
      <c r="Y2068" s="1251">
        <v>650</v>
      </c>
      <c r="Z2068" s="1251">
        <v>5</v>
      </c>
      <c r="AA2068" s="1251" t="b">
        <v>1</v>
      </c>
    </row>
    <row r="2069" spans="1:27" ht="12">
      <c r="A2069" s="1251">
        <v>25</v>
      </c>
      <c r="B2069" s="1251">
        <v>900</v>
      </c>
      <c r="C2069" s="1251" t="s">
        <v>1778</v>
      </c>
      <c r="D2069" s="1251">
        <v>650513</v>
      </c>
      <c r="E2069" s="1251" t="s">
        <v>2084</v>
      </c>
      <c r="F2069" s="1251">
        <v>2020</v>
      </c>
      <c r="G2069" s="1252">
        <v>0</v>
      </c>
      <c r="H2069" s="1252">
        <v>20</v>
      </c>
      <c r="I2069" s="1252">
        <v>0</v>
      </c>
      <c r="J2069" s="1252">
        <v>0</v>
      </c>
      <c r="K2069" s="1252">
        <v>19</v>
      </c>
      <c r="L2069" s="1252">
        <v>0</v>
      </c>
      <c r="M2069" s="1252">
        <v>0</v>
      </c>
      <c r="N2069" s="1252">
        <v>19</v>
      </c>
      <c r="O2069" s="1252">
        <v>8</v>
      </c>
      <c r="P2069" s="1252">
        <v>19</v>
      </c>
      <c r="Q2069" s="1252">
        <v>0</v>
      </c>
      <c r="R2069" s="1252">
        <v>30.870000000000001</v>
      </c>
      <c r="S2069" s="1252">
        <v>115.87</v>
      </c>
      <c r="T2069" s="1252">
        <v>0</v>
      </c>
      <c r="U2069" s="1251" t="s">
        <v>116</v>
      </c>
      <c r="V2069" s="1251" t="s">
        <v>397</v>
      </c>
      <c r="W2069" s="1251" t="s">
        <v>2005</v>
      </c>
      <c r="X2069" s="1251" t="s">
        <v>2176</v>
      </c>
      <c r="Y2069" s="1251">
        <v>650</v>
      </c>
      <c r="Z2069" s="1251">
        <v>5</v>
      </c>
      <c r="AA2069" s="1251" t="b">
        <v>1</v>
      </c>
    </row>
    <row r="2070" spans="1:27" ht="12">
      <c r="A2070" s="1251">
        <v>25</v>
      </c>
      <c r="B2070" s="1251">
        <v>900</v>
      </c>
      <c r="C2070" s="1251" t="s">
        <v>1778</v>
      </c>
      <c r="D2070" s="1251">
        <v>650515</v>
      </c>
      <c r="E2070" s="1251" t="s">
        <v>2212</v>
      </c>
      <c r="F2070" s="1251">
        <v>2020</v>
      </c>
      <c r="G2070" s="1252">
        <v>144.22999999999999</v>
      </c>
      <c r="H2070" s="1252">
        <v>0</v>
      </c>
      <c r="I2070" s="1252">
        <v>181.84999999999999</v>
      </c>
      <c r="J2070" s="1252">
        <v>180.94999999999999</v>
      </c>
      <c r="K2070" s="1252">
        <v>163.03999999999999</v>
      </c>
      <c r="L2070" s="1252">
        <v>163.03999999999999</v>
      </c>
      <c r="M2070" s="1252">
        <v>159.90000000000001</v>
      </c>
      <c r="N2070" s="1252">
        <v>198.41999999999999</v>
      </c>
      <c r="O2070" s="1252">
        <v>153.63</v>
      </c>
      <c r="P2070" s="1252">
        <v>202</v>
      </c>
      <c r="Q2070" s="1252">
        <v>318.89999999999998</v>
      </c>
      <c r="R2070" s="1252">
        <v>262.47000000000003</v>
      </c>
      <c r="S2070" s="1252">
        <v>2128.4300000000003</v>
      </c>
      <c r="T2070" s="1252">
        <v>0</v>
      </c>
      <c r="U2070" s="1251" t="s">
        <v>116</v>
      </c>
      <c r="V2070" s="1251" t="s">
        <v>397</v>
      </c>
      <c r="W2070" s="1251" t="s">
        <v>2005</v>
      </c>
      <c r="X2070" s="1251" t="s">
        <v>2176</v>
      </c>
      <c r="Y2070" s="1251">
        <v>650</v>
      </c>
      <c r="Z2070" s="1251">
        <v>5</v>
      </c>
      <c r="AA2070" s="1251" t="b">
        <v>1</v>
      </c>
    </row>
    <row r="2071" spans="1:27" ht="12">
      <c r="A2071" s="1251">
        <v>25</v>
      </c>
      <c r="B2071" s="1251">
        <v>900</v>
      </c>
      <c r="C2071" s="1251" t="s">
        <v>1778</v>
      </c>
      <c r="D2071" s="1251">
        <v>650520</v>
      </c>
      <c r="E2071" s="1251" t="s">
        <v>2213</v>
      </c>
      <c r="F2071" s="1251">
        <v>2020</v>
      </c>
      <c r="G2071" s="1252">
        <v>1386</v>
      </c>
      <c r="H2071" s="1252">
        <v>1386</v>
      </c>
      <c r="I2071" s="1252">
        <v>2388.6599999999999</v>
      </c>
      <c r="J2071" s="1252">
        <v>1327</v>
      </c>
      <c r="K2071" s="1252">
        <v>1327</v>
      </c>
      <c r="L2071" s="1252">
        <v>1327</v>
      </c>
      <c r="M2071" s="1252">
        <v>-1877.79</v>
      </c>
      <c r="N2071" s="1252">
        <v>884.64999999999998</v>
      </c>
      <c r="O2071" s="1252">
        <v>802.08000000000004</v>
      </c>
      <c r="P2071" s="1252">
        <v>943.10000000000002</v>
      </c>
      <c r="Q2071" s="1252">
        <v>943.10000000000002</v>
      </c>
      <c r="R2071" s="1252">
        <v>1567.75</v>
      </c>
      <c r="S2071" s="1252">
        <v>12404.550000000001</v>
      </c>
      <c r="T2071" s="1252">
        <v>0</v>
      </c>
      <c r="U2071" s="1251" t="s">
        <v>116</v>
      </c>
      <c r="V2071" s="1251" t="s">
        <v>397</v>
      </c>
      <c r="W2071" s="1251" t="s">
        <v>1931</v>
      </c>
      <c r="X2071" s="1251" t="s">
        <v>2176</v>
      </c>
      <c r="Y2071" s="1251">
        <v>650</v>
      </c>
      <c r="Z2071" s="1251">
        <v>5</v>
      </c>
      <c r="AA2071" s="1251" t="b">
        <v>1</v>
      </c>
    </row>
    <row r="2072" spans="1:27" ht="12">
      <c r="A2072" s="1251">
        <v>25</v>
      </c>
      <c r="B2072" s="1251">
        <v>900</v>
      </c>
      <c r="C2072" s="1251" t="s">
        <v>1778</v>
      </c>
      <c r="D2072" s="1251">
        <v>650532</v>
      </c>
      <c r="E2072" s="1251" t="s">
        <v>2002</v>
      </c>
      <c r="F2072" s="1251">
        <v>2020</v>
      </c>
      <c r="G2072" s="1252">
        <v>6251.0100000000002</v>
      </c>
      <c r="H2072" s="1252">
        <v>8317.0100000000002</v>
      </c>
      <c r="I2072" s="1252">
        <v>7720.79</v>
      </c>
      <c r="J2072" s="1252">
        <v>7603.4700000000003</v>
      </c>
      <c r="K2072" s="1252">
        <v>8915.6599999999999</v>
      </c>
      <c r="L2072" s="1252">
        <v>6617.21</v>
      </c>
      <c r="M2072" s="1252">
        <v>6692.96</v>
      </c>
      <c r="N2072" s="1252">
        <v>8630.7800000000007</v>
      </c>
      <c r="O2072" s="1252">
        <v>7680.1099999999997</v>
      </c>
      <c r="P2072" s="1252">
        <v>6641.0900000000001</v>
      </c>
      <c r="Q2072" s="1252">
        <v>9084.5300000000007</v>
      </c>
      <c r="R2072" s="1252">
        <v>6926.8199999999997</v>
      </c>
      <c r="S2072" s="1252">
        <v>91081.440000000002</v>
      </c>
      <c r="T2072" s="1252">
        <v>0</v>
      </c>
      <c r="U2072" s="1251" t="s">
        <v>116</v>
      </c>
      <c r="V2072" s="1251" t="s">
        <v>397</v>
      </c>
      <c r="W2072" s="1251" t="s">
        <v>2003</v>
      </c>
      <c r="X2072" s="1251" t="s">
        <v>2176</v>
      </c>
      <c r="Y2072" s="1251">
        <v>650</v>
      </c>
      <c r="Z2072" s="1251">
        <v>5</v>
      </c>
      <c r="AA2072" s="1251" t="b">
        <v>1</v>
      </c>
    </row>
    <row r="2073" spans="1:27" ht="12">
      <c r="A2073" s="1251">
        <v>25</v>
      </c>
      <c r="B2073" s="1251">
        <v>900</v>
      </c>
      <c r="C2073" s="1251" t="s">
        <v>1778</v>
      </c>
      <c r="D2073" s="1251">
        <v>650540</v>
      </c>
      <c r="E2073" s="1251" t="s">
        <v>2004</v>
      </c>
      <c r="F2073" s="1251">
        <v>2020</v>
      </c>
      <c r="G2073" s="1252">
        <v>2130</v>
      </c>
      <c r="H2073" s="1252">
        <v>2438.8800000000001</v>
      </c>
      <c r="I2073" s="1252">
        <v>144.69999999999999</v>
      </c>
      <c r="J2073" s="1252">
        <v>1778</v>
      </c>
      <c r="K2073" s="1252">
        <v>1778</v>
      </c>
      <c r="L2073" s="1252">
        <v>1778</v>
      </c>
      <c r="M2073" s="1252">
        <v>-1742.01</v>
      </c>
      <c r="N2073" s="1252">
        <v>1200.01</v>
      </c>
      <c r="O2073" s="1252">
        <v>-3007.0799999999999</v>
      </c>
      <c r="P2073" s="1252">
        <v>1466.5799999999999</v>
      </c>
      <c r="Q2073" s="1252">
        <v>2292.9899999999998</v>
      </c>
      <c r="R2073" s="1252">
        <v>1934.1199999999999</v>
      </c>
      <c r="S2073" s="1252">
        <v>12192.189999999999</v>
      </c>
      <c r="T2073" s="1252">
        <v>0</v>
      </c>
      <c r="U2073" s="1251" t="s">
        <v>116</v>
      </c>
      <c r="V2073" s="1251" t="s">
        <v>397</v>
      </c>
      <c r="W2073" s="1251" t="s">
        <v>2005</v>
      </c>
      <c r="X2073" s="1251" t="s">
        <v>2176</v>
      </c>
      <c r="Y2073" s="1251">
        <v>650</v>
      </c>
      <c r="Z2073" s="1251">
        <v>5</v>
      </c>
      <c r="AA2073" s="1251" t="b">
        <v>1</v>
      </c>
    </row>
    <row r="2074" spans="1:27" ht="12">
      <c r="A2074" s="1251">
        <v>25</v>
      </c>
      <c r="B2074" s="1251">
        <v>900</v>
      </c>
      <c r="C2074" s="1251" t="s">
        <v>1778</v>
      </c>
      <c r="D2074" s="1251">
        <v>650553</v>
      </c>
      <c r="E2074" s="1251" t="s">
        <v>2214</v>
      </c>
      <c r="F2074" s="1251">
        <v>2020</v>
      </c>
      <c r="G2074" s="1252">
        <v>0</v>
      </c>
      <c r="H2074" s="1252">
        <v>0</v>
      </c>
      <c r="I2074" s="1252">
        <v>0</v>
      </c>
      <c r="J2074" s="1252">
        <v>-17000</v>
      </c>
      <c r="K2074" s="1252">
        <v>0</v>
      </c>
      <c r="L2074" s="1252">
        <v>-37000</v>
      </c>
      <c r="M2074" s="1252">
        <v>0</v>
      </c>
      <c r="N2074" s="1252">
        <v>0</v>
      </c>
      <c r="O2074" s="1252">
        <v>0</v>
      </c>
      <c r="P2074" s="1252">
        <v>0</v>
      </c>
      <c r="Q2074" s="1252">
        <v>0</v>
      </c>
      <c r="R2074" s="1252">
        <v>54000</v>
      </c>
      <c r="S2074" s="1252">
        <v>0</v>
      </c>
      <c r="T2074" s="1252">
        <v>0</v>
      </c>
      <c r="U2074" s="1251" t="s">
        <v>116</v>
      </c>
      <c r="V2074" s="1251" t="s">
        <v>397</v>
      </c>
      <c r="W2074" s="1251" t="s">
        <v>2005</v>
      </c>
      <c r="X2074" s="1251" t="s">
        <v>2176</v>
      </c>
      <c r="Y2074" s="1251">
        <v>650</v>
      </c>
      <c r="Z2074" s="1251">
        <v>5</v>
      </c>
      <c r="AA2074" s="1251" t="b">
        <v>1</v>
      </c>
    </row>
    <row r="2075" spans="1:27" ht="12">
      <c r="A2075" s="1251">
        <v>25</v>
      </c>
      <c r="B2075" s="1251">
        <v>900</v>
      </c>
      <c r="C2075" s="1251" t="s">
        <v>1778</v>
      </c>
      <c r="D2075" s="1251">
        <v>650800</v>
      </c>
      <c r="E2075" s="1251" t="s">
        <v>2007</v>
      </c>
      <c r="F2075" s="1251">
        <v>2020</v>
      </c>
      <c r="G2075" s="1252">
        <v>14.199999999999999</v>
      </c>
      <c r="H2075" s="1252">
        <v>172.86000000000001</v>
      </c>
      <c r="I2075" s="1252">
        <v>2.1000000000000001</v>
      </c>
      <c r="J2075" s="1252">
        <v>218</v>
      </c>
      <c r="K2075" s="1252">
        <v>0</v>
      </c>
      <c r="L2075" s="1252">
        <v>3832.9000000000001</v>
      </c>
      <c r="M2075" s="1252">
        <v>102.5</v>
      </c>
      <c r="N2075" s="1252">
        <v>0</v>
      </c>
      <c r="O2075" s="1252">
        <v>125</v>
      </c>
      <c r="P2075" s="1252">
        <v>0</v>
      </c>
      <c r="Q2075" s="1252">
        <v>100</v>
      </c>
      <c r="R2075" s="1252">
        <v>0</v>
      </c>
      <c r="S2075" s="1252">
        <v>4567.5600000000004</v>
      </c>
      <c r="T2075" s="1252">
        <v>0</v>
      </c>
      <c r="U2075" s="1251" t="s">
        <v>116</v>
      </c>
      <c r="V2075" s="1251" t="s">
        <v>397</v>
      </c>
      <c r="W2075" s="1251" t="s">
        <v>2005</v>
      </c>
      <c r="X2075" s="1251" t="s">
        <v>2176</v>
      </c>
      <c r="Y2075" s="1251">
        <v>650</v>
      </c>
      <c r="Z2075" s="1251">
        <v>8</v>
      </c>
      <c r="AA2075" s="1251" t="b">
        <v>1</v>
      </c>
    </row>
    <row r="2076" spans="1:27" ht="12">
      <c r="A2076" s="1251">
        <v>25</v>
      </c>
      <c r="B2076" s="1251">
        <v>900</v>
      </c>
      <c r="C2076" s="1251" t="s">
        <v>1778</v>
      </c>
      <c r="D2076" s="1251">
        <v>656800</v>
      </c>
      <c r="E2076" s="1251" t="s">
        <v>2069</v>
      </c>
      <c r="F2076" s="1251">
        <v>2020</v>
      </c>
      <c r="G2076" s="1252">
        <v>7795</v>
      </c>
      <c r="H2076" s="1252">
        <v>7795</v>
      </c>
      <c r="I2076" s="1252">
        <v>7795</v>
      </c>
      <c r="J2076" s="1252">
        <v>7795</v>
      </c>
      <c r="K2076" s="1252">
        <v>7795</v>
      </c>
      <c r="L2076" s="1252">
        <v>7795</v>
      </c>
      <c r="M2076" s="1252">
        <v>7795</v>
      </c>
      <c r="N2076" s="1252">
        <v>7795</v>
      </c>
      <c r="O2076" s="1252">
        <v>7795</v>
      </c>
      <c r="P2076" s="1252">
        <v>7795</v>
      </c>
      <c r="Q2076" s="1252">
        <v>7795</v>
      </c>
      <c r="R2076" s="1252">
        <v>7795</v>
      </c>
      <c r="S2076" s="1252">
        <v>93540</v>
      </c>
      <c r="T2076" s="1252">
        <v>0</v>
      </c>
      <c r="U2076" s="1251" t="s">
        <v>116</v>
      </c>
      <c r="V2076" s="1251" t="s">
        <v>397</v>
      </c>
      <c r="W2076" s="1251" t="s">
        <v>2070</v>
      </c>
      <c r="X2076" s="1251" t="s">
        <v>2176</v>
      </c>
      <c r="Y2076" s="1251">
        <v>656</v>
      </c>
      <c r="Z2076" s="1251">
        <v>8</v>
      </c>
      <c r="AA2076" s="1251" t="b">
        <v>1</v>
      </c>
    </row>
    <row r="2077" spans="1:27" ht="12">
      <c r="A2077" s="1251">
        <v>25</v>
      </c>
      <c r="B2077" s="1251">
        <v>900</v>
      </c>
      <c r="C2077" s="1251" t="s">
        <v>1778</v>
      </c>
      <c r="D2077" s="1251">
        <v>657800</v>
      </c>
      <c r="E2077" s="1251" t="s">
        <v>2215</v>
      </c>
      <c r="F2077" s="1251">
        <v>2020</v>
      </c>
      <c r="G2077" s="1252">
        <v>17940</v>
      </c>
      <c r="H2077" s="1252">
        <v>17940</v>
      </c>
      <c r="I2077" s="1252">
        <v>17931</v>
      </c>
      <c r="J2077" s="1252">
        <v>17940</v>
      </c>
      <c r="K2077" s="1252">
        <v>17940</v>
      </c>
      <c r="L2077" s="1252">
        <v>17931</v>
      </c>
      <c r="M2077" s="1252">
        <v>17940</v>
      </c>
      <c r="N2077" s="1252">
        <v>17940</v>
      </c>
      <c r="O2077" s="1252">
        <v>17931</v>
      </c>
      <c r="P2077" s="1252">
        <v>17940</v>
      </c>
      <c r="Q2077" s="1252">
        <v>17940</v>
      </c>
      <c r="R2077" s="1252">
        <v>17931</v>
      </c>
      <c r="S2077" s="1252">
        <v>215244</v>
      </c>
      <c r="T2077" s="1252">
        <v>0</v>
      </c>
      <c r="U2077" s="1251" t="s">
        <v>116</v>
      </c>
      <c r="V2077" s="1251" t="s">
        <v>397</v>
      </c>
      <c r="W2077" s="1251" t="s">
        <v>2070</v>
      </c>
      <c r="X2077" s="1251" t="s">
        <v>2176</v>
      </c>
      <c r="Y2077" s="1251">
        <v>657</v>
      </c>
      <c r="Z2077" s="1251">
        <v>8</v>
      </c>
      <c r="AA2077" s="1251" t="b">
        <v>1</v>
      </c>
    </row>
    <row r="2078" spans="1:27" ht="12">
      <c r="A2078" s="1251">
        <v>25</v>
      </c>
      <c r="B2078" s="1251">
        <v>900</v>
      </c>
      <c r="C2078" s="1251" t="s">
        <v>1778</v>
      </c>
      <c r="D2078" s="1251">
        <v>658800</v>
      </c>
      <c r="E2078" s="1251" t="s">
        <v>2216</v>
      </c>
      <c r="F2078" s="1251">
        <v>2020</v>
      </c>
      <c r="G2078" s="1252">
        <v>6671</v>
      </c>
      <c r="H2078" s="1252">
        <v>6671</v>
      </c>
      <c r="I2078" s="1252">
        <v>6671</v>
      </c>
      <c r="J2078" s="1252">
        <v>6671</v>
      </c>
      <c r="K2078" s="1252">
        <v>6671</v>
      </c>
      <c r="L2078" s="1252">
        <v>6671</v>
      </c>
      <c r="M2078" s="1252">
        <v>6671</v>
      </c>
      <c r="N2078" s="1252">
        <v>6671</v>
      </c>
      <c r="O2078" s="1252">
        <v>6671</v>
      </c>
      <c r="P2078" s="1252">
        <v>6671</v>
      </c>
      <c r="Q2078" s="1252">
        <v>6671</v>
      </c>
      <c r="R2078" s="1252">
        <v>6671</v>
      </c>
      <c r="S2078" s="1252">
        <v>80052</v>
      </c>
      <c r="T2078" s="1252">
        <v>0</v>
      </c>
      <c r="U2078" s="1251" t="s">
        <v>116</v>
      </c>
      <c r="V2078" s="1251" t="s">
        <v>397</v>
      </c>
      <c r="W2078" s="1251" t="s">
        <v>2070</v>
      </c>
      <c r="X2078" s="1251" t="s">
        <v>2176</v>
      </c>
      <c r="Y2078" s="1251">
        <v>658</v>
      </c>
      <c r="Z2078" s="1251">
        <v>8</v>
      </c>
      <c r="AA2078" s="1251" t="b">
        <v>1</v>
      </c>
    </row>
    <row r="2079" spans="1:27" ht="12">
      <c r="A2079" s="1251">
        <v>25</v>
      </c>
      <c r="B2079" s="1251">
        <v>900</v>
      </c>
      <c r="C2079" s="1251" t="s">
        <v>1778</v>
      </c>
      <c r="D2079" s="1251">
        <v>659800</v>
      </c>
      <c r="E2079" s="1251" t="s">
        <v>2217</v>
      </c>
      <c r="F2079" s="1251">
        <v>2020</v>
      </c>
      <c r="G2079" s="1252">
        <v>5978</v>
      </c>
      <c r="H2079" s="1252">
        <v>5978</v>
      </c>
      <c r="I2079" s="1252">
        <v>5978</v>
      </c>
      <c r="J2079" s="1252">
        <v>5978</v>
      </c>
      <c r="K2079" s="1252">
        <v>5978</v>
      </c>
      <c r="L2079" s="1252">
        <v>5978</v>
      </c>
      <c r="M2079" s="1252">
        <v>5978</v>
      </c>
      <c r="N2079" s="1252">
        <v>5978</v>
      </c>
      <c r="O2079" s="1252">
        <v>5978</v>
      </c>
      <c r="P2079" s="1252">
        <v>5978</v>
      </c>
      <c r="Q2079" s="1252">
        <v>5978</v>
      </c>
      <c r="R2079" s="1252">
        <v>5978</v>
      </c>
      <c r="S2079" s="1252">
        <v>71736</v>
      </c>
      <c r="T2079" s="1252">
        <v>0</v>
      </c>
      <c r="U2079" s="1251" t="s">
        <v>116</v>
      </c>
      <c r="V2079" s="1251" t="s">
        <v>397</v>
      </c>
      <c r="W2079" s="1251" t="s">
        <v>2070</v>
      </c>
      <c r="X2079" s="1251" t="s">
        <v>2176</v>
      </c>
      <c r="Y2079" s="1251">
        <v>659</v>
      </c>
      <c r="Z2079" s="1251">
        <v>8</v>
      </c>
      <c r="AA2079" s="1251" t="b">
        <v>1</v>
      </c>
    </row>
    <row r="2080" spans="1:27" ht="12">
      <c r="A2080" s="1251">
        <v>25</v>
      </c>
      <c r="B2080" s="1251">
        <v>900</v>
      </c>
      <c r="C2080" s="1251" t="s">
        <v>1778</v>
      </c>
      <c r="D2080" s="1251">
        <v>660800</v>
      </c>
      <c r="E2080" s="1251" t="s">
        <v>2218</v>
      </c>
      <c r="F2080" s="1251">
        <v>2020</v>
      </c>
      <c r="G2080" s="1252">
        <v>0</v>
      </c>
      <c r="H2080" s="1252">
        <v>300</v>
      </c>
      <c r="I2080" s="1252">
        <v>3487.5</v>
      </c>
      <c r="J2080" s="1252">
        <v>0</v>
      </c>
      <c r="K2080" s="1252">
        <v>0</v>
      </c>
      <c r="L2080" s="1252">
        <v>1499.77</v>
      </c>
      <c r="M2080" s="1252">
        <v>8500</v>
      </c>
      <c r="N2080" s="1252">
        <v>800</v>
      </c>
      <c r="O2080" s="1252">
        <v>1100</v>
      </c>
      <c r="P2080" s="1252">
        <v>1020.15</v>
      </c>
      <c r="Q2080" s="1252">
        <v>669</v>
      </c>
      <c r="R2080" s="1252">
        <v>0</v>
      </c>
      <c r="S2080" s="1252">
        <v>17376.420000000002</v>
      </c>
      <c r="T2080" s="1252">
        <v>0</v>
      </c>
      <c r="U2080" s="1251" t="s">
        <v>116</v>
      </c>
      <c r="V2080" s="1251" t="s">
        <v>397</v>
      </c>
      <c r="W2080" s="1251" t="s">
        <v>2020</v>
      </c>
      <c r="X2080" s="1251" t="s">
        <v>2176</v>
      </c>
      <c r="Y2080" s="1251">
        <v>660</v>
      </c>
      <c r="Z2080" s="1251">
        <v>8</v>
      </c>
      <c r="AA2080" s="1251" t="b">
        <v>1</v>
      </c>
    </row>
    <row r="2081" spans="1:27" ht="12">
      <c r="A2081" s="1251">
        <v>25</v>
      </c>
      <c r="B2081" s="1251">
        <v>900</v>
      </c>
      <c r="C2081" s="1251" t="s">
        <v>1778</v>
      </c>
      <c r="D2081" s="1251">
        <v>666800</v>
      </c>
      <c r="E2081" s="1251" t="s">
        <v>2219</v>
      </c>
      <c r="F2081" s="1251">
        <v>2020</v>
      </c>
      <c r="G2081" s="1252">
        <v>5277.3900000000003</v>
      </c>
      <c r="H2081" s="1252">
        <v>5277.3900000000003</v>
      </c>
      <c r="I2081" s="1252">
        <v>5277.3900000000003</v>
      </c>
      <c r="J2081" s="1252">
        <v>5277.3900000000003</v>
      </c>
      <c r="K2081" s="1252">
        <v>5277.3900000000003</v>
      </c>
      <c r="L2081" s="1252">
        <v>5277.3900000000003</v>
      </c>
      <c r="M2081" s="1252">
        <v>5277.3900000000003</v>
      </c>
      <c r="N2081" s="1252">
        <v>5277.3900000000003</v>
      </c>
      <c r="O2081" s="1252">
        <v>5277.3900000000003</v>
      </c>
      <c r="P2081" s="1252">
        <v>5277.3900000000003</v>
      </c>
      <c r="Q2081" s="1252">
        <v>5277.3900000000003</v>
      </c>
      <c r="R2081" s="1252">
        <v>5277.3900000000003</v>
      </c>
      <c r="S2081" s="1252">
        <v>63328.68</v>
      </c>
      <c r="T2081" s="1252">
        <v>0</v>
      </c>
      <c r="U2081" s="1251" t="s">
        <v>116</v>
      </c>
      <c r="V2081" s="1251" t="s">
        <v>400</v>
      </c>
      <c r="W2081" s="1251" t="s">
        <v>400</v>
      </c>
      <c r="X2081" s="1251" t="s">
        <v>2176</v>
      </c>
      <c r="Y2081" s="1251">
        <v>666</v>
      </c>
      <c r="Z2081" s="1251">
        <v>8</v>
      </c>
      <c r="AA2081" s="1251" t="b">
        <v>1</v>
      </c>
    </row>
    <row r="2082" spans="1:27" ht="12">
      <c r="A2082" s="1251">
        <v>25</v>
      </c>
      <c r="B2082" s="1251">
        <v>900</v>
      </c>
      <c r="C2082" s="1251" t="s">
        <v>1778</v>
      </c>
      <c r="D2082" s="1251">
        <v>667800</v>
      </c>
      <c r="E2082" s="1251" t="s">
        <v>2220</v>
      </c>
      <c r="F2082" s="1251">
        <v>2020</v>
      </c>
      <c r="G2082" s="1252">
        <v>12508.76</v>
      </c>
      <c r="H2082" s="1252">
        <v>12508.76</v>
      </c>
      <c r="I2082" s="1252">
        <v>12508.76</v>
      </c>
      <c r="J2082" s="1252">
        <v>12508.76</v>
      </c>
      <c r="K2082" s="1252">
        <v>12508.76</v>
      </c>
      <c r="L2082" s="1252">
        <v>12508.76</v>
      </c>
      <c r="M2082" s="1252">
        <v>12508.76</v>
      </c>
      <c r="N2082" s="1252">
        <v>12508.76</v>
      </c>
      <c r="O2082" s="1252">
        <v>12508.76</v>
      </c>
      <c r="P2082" s="1252">
        <v>12508.76</v>
      </c>
      <c r="Q2082" s="1252">
        <v>12508.76</v>
      </c>
      <c r="R2082" s="1252">
        <v>12508.76</v>
      </c>
      <c r="S2082" s="1252">
        <v>150105.12</v>
      </c>
      <c r="T2082" s="1252">
        <v>0</v>
      </c>
      <c r="U2082" s="1251" t="s">
        <v>116</v>
      </c>
      <c r="V2082" s="1251" t="s">
        <v>400</v>
      </c>
      <c r="W2082" s="1251" t="s">
        <v>400</v>
      </c>
      <c r="X2082" s="1251" t="s">
        <v>2176</v>
      </c>
      <c r="Y2082" s="1251">
        <v>667</v>
      </c>
      <c r="Z2082" s="1251">
        <v>8</v>
      </c>
      <c r="AA2082" s="1251" t="b">
        <v>1</v>
      </c>
    </row>
    <row r="2083" spans="1:27" ht="12">
      <c r="A2083" s="1251">
        <v>25</v>
      </c>
      <c r="B2083" s="1251">
        <v>900</v>
      </c>
      <c r="C2083" s="1251" t="s">
        <v>1778</v>
      </c>
      <c r="D2083" s="1251">
        <v>670720</v>
      </c>
      <c r="E2083" s="1251" t="s">
        <v>2221</v>
      </c>
      <c r="F2083" s="1251">
        <v>2020</v>
      </c>
      <c r="G2083" s="1252">
        <v>0</v>
      </c>
      <c r="H2083" s="1252">
        <v>0</v>
      </c>
      <c r="I2083" s="1252">
        <v>0</v>
      </c>
      <c r="J2083" s="1252">
        <v>0</v>
      </c>
      <c r="K2083" s="1252">
        <v>77375</v>
      </c>
      <c r="L2083" s="1252">
        <v>-2625</v>
      </c>
      <c r="M2083" s="1252">
        <v>9768</v>
      </c>
      <c r="N2083" s="1252">
        <v>8766</v>
      </c>
      <c r="O2083" s="1252">
        <v>-47769.43</v>
      </c>
      <c r="P2083" s="1252">
        <v>0</v>
      </c>
      <c r="Q2083" s="1252">
        <v>10807</v>
      </c>
      <c r="R2083" s="1252">
        <v>7431</v>
      </c>
      <c r="S2083" s="1252">
        <v>63752.57</v>
      </c>
      <c r="T2083" s="1252">
        <v>0</v>
      </c>
      <c r="U2083" s="1251" t="s">
        <v>116</v>
      </c>
      <c r="V2083" s="1251" t="s">
        <v>397</v>
      </c>
      <c r="W2083" s="1251" t="s">
        <v>2009</v>
      </c>
      <c r="X2083" s="1251" t="s">
        <v>2176</v>
      </c>
      <c r="Y2083" s="1251">
        <v>670</v>
      </c>
      <c r="Z2083" s="1251">
        <v>7</v>
      </c>
      <c r="AA2083" s="1251" t="b">
        <v>1</v>
      </c>
    </row>
    <row r="2084" spans="1:27" ht="12">
      <c r="A2084" s="1251">
        <v>25</v>
      </c>
      <c r="B2084" s="1251">
        <v>900</v>
      </c>
      <c r="C2084" s="1251" t="s">
        <v>1778</v>
      </c>
      <c r="D2084" s="1251">
        <v>675800</v>
      </c>
      <c r="E2084" s="1251" t="s">
        <v>2014</v>
      </c>
      <c r="F2084" s="1251">
        <v>2020</v>
      </c>
      <c r="G2084" s="1252">
        <v>0</v>
      </c>
      <c r="H2084" s="1252">
        <v>0</v>
      </c>
      <c r="I2084" s="1252">
        <v>300</v>
      </c>
      <c r="J2084" s="1252">
        <v>36.899999999999999</v>
      </c>
      <c r="K2084" s="1252">
        <v>0</v>
      </c>
      <c r="L2084" s="1252">
        <v>-36.899999999999999</v>
      </c>
      <c r="M2084" s="1252">
        <v>0</v>
      </c>
      <c r="N2084" s="1252">
        <v>25.050000000000001</v>
      </c>
      <c r="O2084" s="1252">
        <v>0</v>
      </c>
      <c r="P2084" s="1252">
        <v>57.560000000000002</v>
      </c>
      <c r="Q2084" s="1252">
        <v>0</v>
      </c>
      <c r="R2084" s="1252">
        <v>0</v>
      </c>
      <c r="S2084" s="1252">
        <v>382.61000000000001</v>
      </c>
      <c r="T2084" s="1252">
        <v>0</v>
      </c>
      <c r="U2084" s="1251" t="s">
        <v>116</v>
      </c>
      <c r="V2084" s="1251" t="s">
        <v>397</v>
      </c>
      <c r="W2084" s="1251" t="s">
        <v>2015</v>
      </c>
      <c r="X2084" s="1251" t="s">
        <v>2176</v>
      </c>
      <c r="Y2084" s="1251">
        <v>675</v>
      </c>
      <c r="Z2084" s="1251">
        <v>8</v>
      </c>
      <c r="AA2084" s="1251" t="b">
        <v>1</v>
      </c>
    </row>
    <row r="2085" spans="1:27" ht="12">
      <c r="A2085" s="1251">
        <v>25</v>
      </c>
      <c r="B2085" s="1251">
        <v>900</v>
      </c>
      <c r="C2085" s="1251" t="s">
        <v>1778</v>
      </c>
      <c r="D2085" s="1251">
        <v>675802</v>
      </c>
      <c r="E2085" s="1251" t="s">
        <v>2235</v>
      </c>
      <c r="F2085" s="1251">
        <v>2020</v>
      </c>
      <c r="G2085" s="1252">
        <v>0</v>
      </c>
      <c r="H2085" s="1252">
        <v>380</v>
      </c>
      <c r="I2085" s="1252">
        <v>686.79999999999995</v>
      </c>
      <c r="J2085" s="1252">
        <v>0</v>
      </c>
      <c r="K2085" s="1252">
        <v>0</v>
      </c>
      <c r="L2085" s="1252">
        <v>0</v>
      </c>
      <c r="M2085" s="1252">
        <v>0</v>
      </c>
      <c r="N2085" s="1252">
        <v>0</v>
      </c>
      <c r="O2085" s="1252">
        <v>0</v>
      </c>
      <c r="P2085" s="1252">
        <v>0</v>
      </c>
      <c r="Q2085" s="1252">
        <v>0</v>
      </c>
      <c r="R2085" s="1252">
        <v>0</v>
      </c>
      <c r="S2085" s="1252">
        <v>1066.8</v>
      </c>
      <c r="T2085" s="1252">
        <v>0</v>
      </c>
      <c r="U2085" s="1251" t="s">
        <v>116</v>
      </c>
      <c r="V2085" s="1251" t="s">
        <v>397</v>
      </c>
      <c r="W2085" s="1251" t="s">
        <v>2020</v>
      </c>
      <c r="X2085" s="1251" t="s">
        <v>2176</v>
      </c>
      <c r="Y2085" s="1251">
        <v>675</v>
      </c>
      <c r="Z2085" s="1251">
        <v>8</v>
      </c>
      <c r="AA2085" s="1251" t="b">
        <v>1</v>
      </c>
    </row>
    <row r="2086" spans="1:27" ht="12">
      <c r="A2086" s="1251">
        <v>25</v>
      </c>
      <c r="B2086" s="1251">
        <v>900</v>
      </c>
      <c r="C2086" s="1251" t="s">
        <v>1778</v>
      </c>
      <c r="D2086" s="1251">
        <v>675803</v>
      </c>
      <c r="E2086" s="1251" t="s">
        <v>2222</v>
      </c>
      <c r="F2086" s="1251">
        <v>2020</v>
      </c>
      <c r="G2086" s="1252">
        <v>621</v>
      </c>
      <c r="H2086" s="1252">
        <v>0</v>
      </c>
      <c r="I2086" s="1252">
        <v>282.19999999999999</v>
      </c>
      <c r="J2086" s="1252">
        <v>0</v>
      </c>
      <c r="K2086" s="1252">
        <v>0</v>
      </c>
      <c r="L2086" s="1252">
        <v>0</v>
      </c>
      <c r="M2086" s="1252">
        <v>640</v>
      </c>
      <c r="N2086" s="1252">
        <v>0</v>
      </c>
      <c r="O2086" s="1252">
        <v>450</v>
      </c>
      <c r="P2086" s="1252">
        <v>25</v>
      </c>
      <c r="Q2086" s="1252">
        <v>525</v>
      </c>
      <c r="R2086" s="1252">
        <v>0</v>
      </c>
      <c r="S2086" s="1252">
        <v>2543.1999999999998</v>
      </c>
      <c r="T2086" s="1252">
        <v>0</v>
      </c>
      <c r="U2086" s="1251" t="s">
        <v>116</v>
      </c>
      <c r="V2086" s="1251" t="s">
        <v>397</v>
      </c>
      <c r="W2086" s="1251" t="s">
        <v>2020</v>
      </c>
      <c r="X2086" s="1251" t="s">
        <v>2176</v>
      </c>
      <c r="Y2086" s="1251">
        <v>675</v>
      </c>
      <c r="Z2086" s="1251">
        <v>8</v>
      </c>
      <c r="AA2086" s="1251" t="b">
        <v>1</v>
      </c>
    </row>
    <row r="2087" spans="1:27" ht="12">
      <c r="A2087" s="1251">
        <v>25</v>
      </c>
      <c r="B2087" s="1251">
        <v>900</v>
      </c>
      <c r="C2087" s="1251" t="s">
        <v>1778</v>
      </c>
      <c r="D2087" s="1251">
        <v>675805</v>
      </c>
      <c r="E2087" s="1251" t="s">
        <v>2223</v>
      </c>
      <c r="F2087" s="1251">
        <v>2020</v>
      </c>
      <c r="G2087" s="1252">
        <v>0</v>
      </c>
      <c r="H2087" s="1252">
        <v>395</v>
      </c>
      <c r="I2087" s="1252">
        <v>0</v>
      </c>
      <c r="J2087" s="1252">
        <v>0</v>
      </c>
      <c r="K2087" s="1252">
        <v>0</v>
      </c>
      <c r="L2087" s="1252">
        <v>0</v>
      </c>
      <c r="M2087" s="1252">
        <v>-395</v>
      </c>
      <c r="N2087" s="1252">
        <v>0</v>
      </c>
      <c r="O2087" s="1252">
        <v>1000</v>
      </c>
      <c r="P2087" s="1252">
        <v>0</v>
      </c>
      <c r="Q2087" s="1252">
        <v>0</v>
      </c>
      <c r="R2087" s="1252">
        <v>0</v>
      </c>
      <c r="S2087" s="1252">
        <v>1000</v>
      </c>
      <c r="T2087" s="1252">
        <v>0</v>
      </c>
      <c r="U2087" s="1251" t="s">
        <v>116</v>
      </c>
      <c r="V2087" s="1251" t="s">
        <v>397</v>
      </c>
      <c r="W2087" s="1251" t="s">
        <v>2020</v>
      </c>
      <c r="X2087" s="1251" t="s">
        <v>2176</v>
      </c>
      <c r="Y2087" s="1251">
        <v>675</v>
      </c>
      <c r="Z2087" s="1251">
        <v>8</v>
      </c>
      <c r="AA2087" s="1251" t="b">
        <v>1</v>
      </c>
    </row>
    <row r="2088" spans="1:27" ht="12">
      <c r="A2088" s="1251">
        <v>25</v>
      </c>
      <c r="B2088" s="1251">
        <v>900</v>
      </c>
      <c r="C2088" s="1251" t="s">
        <v>1778</v>
      </c>
      <c r="D2088" s="1251">
        <v>675808</v>
      </c>
      <c r="E2088" s="1251" t="s">
        <v>2016</v>
      </c>
      <c r="F2088" s="1251">
        <v>2020</v>
      </c>
      <c r="G2088" s="1252">
        <v>1151</v>
      </c>
      <c r="H2088" s="1252">
        <v>1091.6600000000001</v>
      </c>
      <c r="I2088" s="1252">
        <v>1292.8499999999999</v>
      </c>
      <c r="J2088" s="1252">
        <v>1689.5699999999999</v>
      </c>
      <c r="K2088" s="1252">
        <v>1170.3599999999999</v>
      </c>
      <c r="L2088" s="1252">
        <v>568.61000000000001</v>
      </c>
      <c r="M2088" s="1252">
        <v>830.79999999999995</v>
      </c>
      <c r="N2088" s="1252">
        <v>730.67999999999995</v>
      </c>
      <c r="O2088" s="1252">
        <v>780.35000000000002</v>
      </c>
      <c r="P2088" s="1252">
        <v>1032.53</v>
      </c>
      <c r="Q2088" s="1252">
        <v>1298.8099999999999</v>
      </c>
      <c r="R2088" s="1252">
        <v>7428.4099999999999</v>
      </c>
      <c r="S2088" s="1252">
        <v>19065.629999999997</v>
      </c>
      <c r="T2088" s="1252">
        <v>0</v>
      </c>
      <c r="U2088" s="1251" t="s">
        <v>116</v>
      </c>
      <c r="V2088" s="1251" t="s">
        <v>397</v>
      </c>
      <c r="W2088" s="1251" t="s">
        <v>2017</v>
      </c>
      <c r="X2088" s="1251" t="s">
        <v>2176</v>
      </c>
      <c r="Y2088" s="1251">
        <v>675</v>
      </c>
      <c r="Z2088" s="1251">
        <v>8</v>
      </c>
      <c r="AA2088" s="1251" t="b">
        <v>1</v>
      </c>
    </row>
    <row r="2089" spans="1:27" ht="12">
      <c r="A2089" s="1251">
        <v>25</v>
      </c>
      <c r="B2089" s="1251">
        <v>900</v>
      </c>
      <c r="C2089" s="1251" t="s">
        <v>1778</v>
      </c>
      <c r="D2089" s="1251">
        <v>675810</v>
      </c>
      <c r="E2089" s="1251" t="s">
        <v>2018</v>
      </c>
      <c r="F2089" s="1251">
        <v>2020</v>
      </c>
      <c r="G2089" s="1252">
        <v>686.05999999999995</v>
      </c>
      <c r="H2089" s="1252">
        <v>4806.5900000000001</v>
      </c>
      <c r="I2089" s="1252">
        <v>8090.1400000000003</v>
      </c>
      <c r="J2089" s="1252">
        <v>8170.71</v>
      </c>
      <c r="K2089" s="1252">
        <v>225.16</v>
      </c>
      <c r="L2089" s="1252">
        <v>13879.24</v>
      </c>
      <c r="M2089" s="1252">
        <v>2255.04</v>
      </c>
      <c r="N2089" s="1252">
        <v>7117.1899999999996</v>
      </c>
      <c r="O2089" s="1252">
        <v>3861.1799999999998</v>
      </c>
      <c r="P2089" s="1252">
        <v>9546.6499999999996</v>
      </c>
      <c r="Q2089" s="1252">
        <v>10581.860000000001</v>
      </c>
      <c r="R2089" s="1252">
        <v>2823.4299999999998</v>
      </c>
      <c r="S2089" s="1252">
        <v>72043.25</v>
      </c>
      <c r="T2089" s="1252">
        <v>0</v>
      </c>
      <c r="U2089" s="1251" t="s">
        <v>116</v>
      </c>
      <c r="V2089" s="1251" t="s">
        <v>397</v>
      </c>
      <c r="W2089" s="1251" t="s">
        <v>2017</v>
      </c>
      <c r="X2089" s="1251" t="s">
        <v>2176</v>
      </c>
      <c r="Y2089" s="1251">
        <v>675</v>
      </c>
      <c r="Z2089" s="1251">
        <v>8</v>
      </c>
      <c r="AA2089" s="1251" t="b">
        <v>1</v>
      </c>
    </row>
    <row r="2090" spans="1:27" ht="12">
      <c r="A2090" s="1251">
        <v>25</v>
      </c>
      <c r="B2090" s="1251">
        <v>900</v>
      </c>
      <c r="C2090" s="1251" t="s">
        <v>1778</v>
      </c>
      <c r="D2090" s="1251">
        <v>675816</v>
      </c>
      <c r="E2090" s="1251" t="s">
        <v>2019</v>
      </c>
      <c r="F2090" s="1251">
        <v>2020</v>
      </c>
      <c r="G2090" s="1252">
        <v>0</v>
      </c>
      <c r="H2090" s="1252">
        <v>0</v>
      </c>
      <c r="I2090" s="1252">
        <v>0</v>
      </c>
      <c r="J2090" s="1252">
        <v>0</v>
      </c>
      <c r="K2090" s="1252">
        <v>0</v>
      </c>
      <c r="L2090" s="1252">
        <v>0</v>
      </c>
      <c r="M2090" s="1252">
        <v>9000</v>
      </c>
      <c r="N2090" s="1252">
        <v>1250</v>
      </c>
      <c r="O2090" s="1252">
        <v>2275</v>
      </c>
      <c r="P2090" s="1252">
        <v>5555</v>
      </c>
      <c r="Q2090" s="1252">
        <v>6275</v>
      </c>
      <c r="R2090" s="1252">
        <v>310</v>
      </c>
      <c r="S2090" s="1252">
        <v>24665</v>
      </c>
      <c r="T2090" s="1252">
        <v>0</v>
      </c>
      <c r="U2090" s="1251" t="s">
        <v>116</v>
      </c>
      <c r="V2090" s="1251" t="s">
        <v>397</v>
      </c>
      <c r="W2090" s="1251" t="s">
        <v>2020</v>
      </c>
      <c r="X2090" s="1251" t="s">
        <v>2176</v>
      </c>
      <c r="Y2090" s="1251">
        <v>675</v>
      </c>
      <c r="Z2090" s="1251">
        <v>8</v>
      </c>
      <c r="AA2090" s="1251" t="b">
        <v>1</v>
      </c>
    </row>
    <row r="2091" spans="1:27" ht="12">
      <c r="A2091" s="1251">
        <v>25</v>
      </c>
      <c r="B2091" s="1251">
        <v>900</v>
      </c>
      <c r="C2091" s="1251" t="s">
        <v>1778</v>
      </c>
      <c r="D2091" s="1251">
        <v>675819</v>
      </c>
      <c r="E2091" s="1251" t="s">
        <v>2021</v>
      </c>
      <c r="F2091" s="1251">
        <v>2020</v>
      </c>
      <c r="G2091" s="1252">
        <v>1342.55</v>
      </c>
      <c r="H2091" s="1252">
        <v>208.38</v>
      </c>
      <c r="I2091" s="1252">
        <v>741.59000000000003</v>
      </c>
      <c r="J2091" s="1252">
        <v>1158.51</v>
      </c>
      <c r="K2091" s="1252">
        <v>10926.950000000001</v>
      </c>
      <c r="L2091" s="1252">
        <v>523.60000000000002</v>
      </c>
      <c r="M2091" s="1252">
        <v>-8665.9099999999999</v>
      </c>
      <c r="N2091" s="1252">
        <v>382.35000000000002</v>
      </c>
      <c r="O2091" s="1252">
        <v>130.66</v>
      </c>
      <c r="P2091" s="1252">
        <v>461.33999999999997</v>
      </c>
      <c r="Q2091" s="1252">
        <v>249.86000000000001</v>
      </c>
      <c r="R2091" s="1252">
        <v>483.48000000000002</v>
      </c>
      <c r="S2091" s="1252">
        <v>7943.3600000000006</v>
      </c>
      <c r="T2091" s="1252">
        <v>0</v>
      </c>
      <c r="U2091" s="1251" t="s">
        <v>116</v>
      </c>
      <c r="V2091" s="1251" t="s">
        <v>397</v>
      </c>
      <c r="W2091" s="1251" t="s">
        <v>2022</v>
      </c>
      <c r="X2091" s="1251" t="s">
        <v>2176</v>
      </c>
      <c r="Y2091" s="1251">
        <v>675</v>
      </c>
      <c r="Z2091" s="1251">
        <v>8</v>
      </c>
      <c r="AA2091" s="1251" t="b">
        <v>1</v>
      </c>
    </row>
    <row r="2092" spans="1:27" ht="12">
      <c r="A2092" s="1251">
        <v>25</v>
      </c>
      <c r="B2092" s="1251">
        <v>900</v>
      </c>
      <c r="C2092" s="1251" t="s">
        <v>1778</v>
      </c>
      <c r="D2092" s="1251">
        <v>675824</v>
      </c>
      <c r="E2092" s="1251" t="s">
        <v>2071</v>
      </c>
      <c r="F2092" s="1251">
        <v>2020</v>
      </c>
      <c r="G2092" s="1252">
        <v>6859.8400000000001</v>
      </c>
      <c r="H2092" s="1252">
        <v>6430.1000000000004</v>
      </c>
      <c r="I2092" s="1252">
        <v>5418.1499999999996</v>
      </c>
      <c r="J2092" s="1252">
        <v>5808.8900000000003</v>
      </c>
      <c r="K2092" s="1252">
        <v>6040.4700000000003</v>
      </c>
      <c r="L2092" s="1252">
        <v>4840.7299999999996</v>
      </c>
      <c r="M2092" s="1252">
        <v>6390.5600000000004</v>
      </c>
      <c r="N2092" s="1252">
        <v>5640.5600000000004</v>
      </c>
      <c r="O2092" s="1252">
        <v>5640.5600000000004</v>
      </c>
      <c r="P2092" s="1252">
        <v>5640.5600000000004</v>
      </c>
      <c r="Q2092" s="1252">
        <v>14455.559999999999</v>
      </c>
      <c r="R2092" s="1252">
        <v>-1040.51</v>
      </c>
      <c r="S2092" s="1252">
        <v>72125.470000000001</v>
      </c>
      <c r="T2092" s="1252">
        <v>0</v>
      </c>
      <c r="U2092" s="1251" t="s">
        <v>116</v>
      </c>
      <c r="V2092" s="1251" t="s">
        <v>397</v>
      </c>
      <c r="W2092" s="1251" t="s">
        <v>2072</v>
      </c>
      <c r="X2092" s="1251" t="s">
        <v>2176</v>
      </c>
      <c r="Y2092" s="1251">
        <v>675</v>
      </c>
      <c r="Z2092" s="1251">
        <v>8</v>
      </c>
      <c r="AA2092" s="1251" t="b">
        <v>1</v>
      </c>
    </row>
    <row r="2093" spans="1:27" ht="12">
      <c r="A2093" s="1251">
        <v>25</v>
      </c>
      <c r="B2093" s="1251">
        <v>900</v>
      </c>
      <c r="C2093" s="1251" t="s">
        <v>1778</v>
      </c>
      <c r="D2093" s="1251">
        <v>675825</v>
      </c>
      <c r="E2093" s="1251" t="s">
        <v>2224</v>
      </c>
      <c r="F2093" s="1251">
        <v>2020</v>
      </c>
      <c r="G2093" s="1252">
        <v>2399</v>
      </c>
      <c r="H2093" s="1252">
        <v>31.98</v>
      </c>
      <c r="I2093" s="1252">
        <v>3597.9000000000001</v>
      </c>
      <c r="J2093" s="1252">
        <v>0</v>
      </c>
      <c r="K2093" s="1252">
        <v>0</v>
      </c>
      <c r="L2093" s="1252">
        <v>0</v>
      </c>
      <c r="M2093" s="1252">
        <v>0</v>
      </c>
      <c r="N2093" s="1252">
        <v>0</v>
      </c>
      <c r="O2093" s="1252">
        <v>178.77000000000001</v>
      </c>
      <c r="P2093" s="1252">
        <v>0</v>
      </c>
      <c r="Q2093" s="1252">
        <v>0</v>
      </c>
      <c r="R2093" s="1252">
        <v>0</v>
      </c>
      <c r="S2093" s="1252">
        <v>6207.6500000000005</v>
      </c>
      <c r="T2093" s="1252">
        <v>0</v>
      </c>
      <c r="U2093" s="1251" t="s">
        <v>116</v>
      </c>
      <c r="V2093" s="1251" t="s">
        <v>397</v>
      </c>
      <c r="W2093" s="1251" t="s">
        <v>2020</v>
      </c>
      <c r="X2093" s="1251" t="s">
        <v>2176</v>
      </c>
      <c r="Y2093" s="1251">
        <v>675</v>
      </c>
      <c r="Z2093" s="1251">
        <v>8</v>
      </c>
      <c r="AA2093" s="1251" t="b">
        <v>1</v>
      </c>
    </row>
    <row r="2094" spans="1:27" ht="12">
      <c r="A2094" s="1251">
        <v>25</v>
      </c>
      <c r="B2094" s="1251">
        <v>900</v>
      </c>
      <c r="C2094" s="1251" t="s">
        <v>1778</v>
      </c>
      <c r="D2094" s="1251">
        <v>675828</v>
      </c>
      <c r="E2094" s="1251" t="s">
        <v>2023</v>
      </c>
      <c r="F2094" s="1251">
        <v>2020</v>
      </c>
      <c r="G2094" s="1252">
        <v>1901.3900000000001</v>
      </c>
      <c r="H2094" s="1252">
        <v>0</v>
      </c>
      <c r="I2094" s="1252">
        <v>80</v>
      </c>
      <c r="J2094" s="1252">
        <v>0</v>
      </c>
      <c r="K2094" s="1252">
        <v>0</v>
      </c>
      <c r="L2094" s="1252">
        <v>190</v>
      </c>
      <c r="M2094" s="1252">
        <v>76</v>
      </c>
      <c r="N2094" s="1252">
        <v>51.5</v>
      </c>
      <c r="O2094" s="1252">
        <v>51.5</v>
      </c>
      <c r="P2094" s="1252">
        <v>679.75999999999999</v>
      </c>
      <c r="Q2094" s="1252">
        <v>0</v>
      </c>
      <c r="R2094" s="1252">
        <v>-60</v>
      </c>
      <c r="S2094" s="1252">
        <v>2970.1500000000005</v>
      </c>
      <c r="T2094" s="1252">
        <v>0</v>
      </c>
      <c r="U2094" s="1251" t="s">
        <v>116</v>
      </c>
      <c r="V2094" s="1251" t="s">
        <v>397</v>
      </c>
      <c r="W2094" s="1251" t="s">
        <v>2024</v>
      </c>
      <c r="X2094" s="1251" t="s">
        <v>2176</v>
      </c>
      <c r="Y2094" s="1251">
        <v>675</v>
      </c>
      <c r="Z2094" s="1251">
        <v>8</v>
      </c>
      <c r="AA2094" s="1251" t="b">
        <v>1</v>
      </c>
    </row>
    <row r="2095" spans="1:27" ht="12">
      <c r="A2095" s="1251">
        <v>25</v>
      </c>
      <c r="B2095" s="1251">
        <v>900</v>
      </c>
      <c r="C2095" s="1251" t="s">
        <v>1778</v>
      </c>
      <c r="D2095" s="1251">
        <v>675830</v>
      </c>
      <c r="E2095" s="1251" t="s">
        <v>2025</v>
      </c>
      <c r="F2095" s="1251">
        <v>2020</v>
      </c>
      <c r="G2095" s="1252">
        <v>0</v>
      </c>
      <c r="H2095" s="1252">
        <v>1005</v>
      </c>
      <c r="I2095" s="1252">
        <v>0</v>
      </c>
      <c r="J2095" s="1252">
        <v>27.84</v>
      </c>
      <c r="K2095" s="1252">
        <v>0</v>
      </c>
      <c r="L2095" s="1252">
        <v>-28.32</v>
      </c>
      <c r="M2095" s="1252">
        <v>5582.54</v>
      </c>
      <c r="N2095" s="1252">
        <v>0</v>
      </c>
      <c r="O2095" s="1252">
        <v>225.75</v>
      </c>
      <c r="P2095" s="1252">
        <v>0</v>
      </c>
      <c r="Q2095" s="1252">
        <v>0</v>
      </c>
      <c r="R2095" s="1252">
        <v>0</v>
      </c>
      <c r="S2095" s="1252">
        <v>6812.8099999999995</v>
      </c>
      <c r="T2095" s="1252">
        <v>0</v>
      </c>
      <c r="U2095" s="1251" t="s">
        <v>116</v>
      </c>
      <c r="V2095" s="1251" t="s">
        <v>397</v>
      </c>
      <c r="W2095" s="1251" t="s">
        <v>2026</v>
      </c>
      <c r="X2095" s="1251" t="s">
        <v>2176</v>
      </c>
      <c r="Y2095" s="1251">
        <v>675</v>
      </c>
      <c r="Z2095" s="1251">
        <v>8</v>
      </c>
      <c r="AA2095" s="1251" t="b">
        <v>1</v>
      </c>
    </row>
    <row r="2096" spans="1:27" ht="12">
      <c r="A2096" s="1251">
        <v>25</v>
      </c>
      <c r="B2096" s="1251">
        <v>900</v>
      </c>
      <c r="C2096" s="1251" t="s">
        <v>1778</v>
      </c>
      <c r="D2096" s="1251">
        <v>675831</v>
      </c>
      <c r="E2096" s="1251" t="s">
        <v>2027</v>
      </c>
      <c r="F2096" s="1251">
        <v>2020</v>
      </c>
      <c r="G2096" s="1252">
        <v>114.41</v>
      </c>
      <c r="H2096" s="1252">
        <v>132.94999999999999</v>
      </c>
      <c r="I2096" s="1252">
        <v>42.100000000000001</v>
      </c>
      <c r="J2096" s="1252">
        <v>31.530000000000001</v>
      </c>
      <c r="K2096" s="1252">
        <v>15.42</v>
      </c>
      <c r="L2096" s="1252">
        <v>15.300000000000001</v>
      </c>
      <c r="M2096" s="1252">
        <v>29.280000000000001</v>
      </c>
      <c r="N2096" s="1252">
        <v>31.440000000000001</v>
      </c>
      <c r="O2096" s="1252">
        <v>164.81999999999999</v>
      </c>
      <c r="P2096" s="1252">
        <v>55.479999999999997</v>
      </c>
      <c r="Q2096" s="1252">
        <v>0</v>
      </c>
      <c r="R2096" s="1252">
        <v>22.23</v>
      </c>
      <c r="S2096" s="1252">
        <v>654.96000000000004</v>
      </c>
      <c r="T2096" s="1252">
        <v>0</v>
      </c>
      <c r="U2096" s="1251" t="s">
        <v>116</v>
      </c>
      <c r="V2096" s="1251" t="s">
        <v>397</v>
      </c>
      <c r="W2096" s="1251" t="s">
        <v>2026</v>
      </c>
      <c r="X2096" s="1251" t="s">
        <v>2176</v>
      </c>
      <c r="Y2096" s="1251">
        <v>675</v>
      </c>
      <c r="Z2096" s="1251">
        <v>8</v>
      </c>
      <c r="AA2096" s="1251" t="b">
        <v>1</v>
      </c>
    </row>
    <row r="2097" spans="1:27" ht="12">
      <c r="A2097" s="1251">
        <v>25</v>
      </c>
      <c r="B2097" s="1251">
        <v>900</v>
      </c>
      <c r="C2097" s="1251" t="s">
        <v>1778</v>
      </c>
      <c r="D2097" s="1251">
        <v>675832</v>
      </c>
      <c r="E2097" s="1251" t="s">
        <v>2225</v>
      </c>
      <c r="F2097" s="1251">
        <v>2020</v>
      </c>
      <c r="G2097" s="1252">
        <v>0</v>
      </c>
      <c r="H2097" s="1252">
        <v>0</v>
      </c>
      <c r="I2097" s="1252">
        <v>0</v>
      </c>
      <c r="J2097" s="1252">
        <v>0</v>
      </c>
      <c r="K2097" s="1252">
        <v>0</v>
      </c>
      <c r="L2097" s="1252">
        <v>0</v>
      </c>
      <c r="M2097" s="1252">
        <v>0</v>
      </c>
      <c r="N2097" s="1252">
        <v>0</v>
      </c>
      <c r="O2097" s="1252">
        <v>2727.8899999999999</v>
      </c>
      <c r="P2097" s="1252">
        <v>0</v>
      </c>
      <c r="Q2097" s="1252">
        <v>0</v>
      </c>
      <c r="R2097" s="1252">
        <v>0</v>
      </c>
      <c r="S2097" s="1252">
        <v>2727.8899999999999</v>
      </c>
      <c r="T2097" s="1252">
        <v>0</v>
      </c>
      <c r="U2097" s="1251" t="s">
        <v>116</v>
      </c>
      <c r="V2097" s="1251" t="s">
        <v>397</v>
      </c>
      <c r="W2097" s="1251" t="s">
        <v>2086</v>
      </c>
      <c r="X2097" s="1251" t="s">
        <v>2176</v>
      </c>
      <c r="Y2097" s="1251">
        <v>675</v>
      </c>
      <c r="Z2097" s="1251">
        <v>8</v>
      </c>
      <c r="AA2097" s="1251" t="b">
        <v>1</v>
      </c>
    </row>
    <row r="2098" spans="1:27" ht="12">
      <c r="A2098" s="1251">
        <v>25</v>
      </c>
      <c r="B2098" s="1251">
        <v>900</v>
      </c>
      <c r="C2098" s="1251" t="s">
        <v>1778</v>
      </c>
      <c r="D2098" s="1251">
        <v>675834</v>
      </c>
      <c r="E2098" s="1251" t="s">
        <v>2028</v>
      </c>
      <c r="F2098" s="1251">
        <v>2020</v>
      </c>
      <c r="G2098" s="1252">
        <v>1306.98</v>
      </c>
      <c r="H2098" s="1252">
        <v>937.10000000000002</v>
      </c>
      <c r="I2098" s="1252">
        <v>546.11000000000001</v>
      </c>
      <c r="J2098" s="1252">
        <v>38.950000000000003</v>
      </c>
      <c r="K2098" s="1252">
        <v>0</v>
      </c>
      <c r="L2098" s="1252">
        <v>48.079999999999998</v>
      </c>
      <c r="M2098" s="1252">
        <v>118.69</v>
      </c>
      <c r="N2098" s="1252">
        <v>0</v>
      </c>
      <c r="O2098" s="1252">
        <v>500.5</v>
      </c>
      <c r="P2098" s="1252">
        <v>196.75</v>
      </c>
      <c r="Q2098" s="1252">
        <v>50.18</v>
      </c>
      <c r="R2098" s="1252">
        <v>56</v>
      </c>
      <c r="S2098" s="1252">
        <v>3799.3399999999997</v>
      </c>
      <c r="T2098" s="1252">
        <v>0</v>
      </c>
      <c r="U2098" s="1251" t="s">
        <v>116</v>
      </c>
      <c r="V2098" s="1251" t="s">
        <v>397</v>
      </c>
      <c r="W2098" s="1251" t="s">
        <v>2029</v>
      </c>
      <c r="X2098" s="1251" t="s">
        <v>2176</v>
      </c>
      <c r="Y2098" s="1251">
        <v>675</v>
      </c>
      <c r="Z2098" s="1251">
        <v>8</v>
      </c>
      <c r="AA2098" s="1251" t="b">
        <v>1</v>
      </c>
    </row>
    <row r="2099" spans="1:27" ht="12">
      <c r="A2099" s="1251">
        <v>25</v>
      </c>
      <c r="B2099" s="1251">
        <v>900</v>
      </c>
      <c r="C2099" s="1251" t="s">
        <v>1778</v>
      </c>
      <c r="D2099" s="1251">
        <v>675836</v>
      </c>
      <c r="E2099" s="1251" t="s">
        <v>2030</v>
      </c>
      <c r="F2099" s="1251">
        <v>2020</v>
      </c>
      <c r="G2099" s="1252">
        <v>54.850000000000001</v>
      </c>
      <c r="H2099" s="1252">
        <v>85.739999999999995</v>
      </c>
      <c r="I2099" s="1252">
        <v>37.07</v>
      </c>
      <c r="J2099" s="1252">
        <v>0</v>
      </c>
      <c r="K2099" s="1252">
        <v>12.359999999999999</v>
      </c>
      <c r="L2099" s="1252">
        <v>0</v>
      </c>
      <c r="M2099" s="1252">
        <v>121.63</v>
      </c>
      <c r="N2099" s="1252">
        <v>0</v>
      </c>
      <c r="O2099" s="1252">
        <v>17.940000000000001</v>
      </c>
      <c r="P2099" s="1252">
        <v>25.260000000000002</v>
      </c>
      <c r="Q2099" s="1252">
        <v>253.13</v>
      </c>
      <c r="R2099" s="1252">
        <v>607.57000000000005</v>
      </c>
      <c r="S2099" s="1252">
        <v>1215.5500000000002</v>
      </c>
      <c r="T2099" s="1252">
        <v>0</v>
      </c>
      <c r="U2099" s="1251" t="s">
        <v>116</v>
      </c>
      <c r="V2099" s="1251" t="s">
        <v>397</v>
      </c>
      <c r="W2099" s="1251" t="s">
        <v>2029</v>
      </c>
      <c r="X2099" s="1251" t="s">
        <v>2176</v>
      </c>
      <c r="Y2099" s="1251">
        <v>675</v>
      </c>
      <c r="Z2099" s="1251">
        <v>8</v>
      </c>
      <c r="AA2099" s="1251" t="b">
        <v>1</v>
      </c>
    </row>
    <row r="2100" spans="1:27" ht="12">
      <c r="A2100" s="1251">
        <v>25</v>
      </c>
      <c r="B2100" s="1251">
        <v>900</v>
      </c>
      <c r="C2100" s="1251" t="s">
        <v>1778</v>
      </c>
      <c r="D2100" s="1251">
        <v>675840</v>
      </c>
      <c r="E2100" s="1251" t="s">
        <v>2031</v>
      </c>
      <c r="F2100" s="1251">
        <v>2020</v>
      </c>
      <c r="G2100" s="1252">
        <v>75</v>
      </c>
      <c r="H2100" s="1252">
        <v>0</v>
      </c>
      <c r="I2100" s="1252">
        <v>1725</v>
      </c>
      <c r="J2100" s="1252">
        <v>0</v>
      </c>
      <c r="K2100" s="1252">
        <v>-125</v>
      </c>
      <c r="L2100" s="1252">
        <v>0</v>
      </c>
      <c r="M2100" s="1252">
        <v>0</v>
      </c>
      <c r="N2100" s="1252">
        <v>0</v>
      </c>
      <c r="O2100" s="1252">
        <v>0</v>
      </c>
      <c r="P2100" s="1252">
        <v>-1600</v>
      </c>
      <c r="Q2100" s="1252">
        <v>1550</v>
      </c>
      <c r="R2100" s="1252">
        <v>0</v>
      </c>
      <c r="S2100" s="1252">
        <v>1625</v>
      </c>
      <c r="T2100" s="1252">
        <v>0</v>
      </c>
      <c r="U2100" s="1251" t="s">
        <v>116</v>
      </c>
      <c r="V2100" s="1251" t="s">
        <v>397</v>
      </c>
      <c r="W2100" s="1251" t="s">
        <v>2015</v>
      </c>
      <c r="X2100" s="1251" t="s">
        <v>2176</v>
      </c>
      <c r="Y2100" s="1251">
        <v>675</v>
      </c>
      <c r="Z2100" s="1251">
        <v>8</v>
      </c>
      <c r="AA2100" s="1251" t="b">
        <v>1</v>
      </c>
    </row>
    <row r="2101" spans="1:27" ht="12">
      <c r="A2101" s="1251">
        <v>25</v>
      </c>
      <c r="B2101" s="1251">
        <v>900</v>
      </c>
      <c r="C2101" s="1251" t="s">
        <v>1778</v>
      </c>
      <c r="D2101" s="1251">
        <v>675842</v>
      </c>
      <c r="E2101" s="1251" t="s">
        <v>2032</v>
      </c>
      <c r="F2101" s="1251">
        <v>2020</v>
      </c>
      <c r="G2101" s="1252">
        <v>0</v>
      </c>
      <c r="H2101" s="1252">
        <v>0</v>
      </c>
      <c r="I2101" s="1252">
        <v>128.97</v>
      </c>
      <c r="J2101" s="1252">
        <v>0</v>
      </c>
      <c r="K2101" s="1252">
        <v>0</v>
      </c>
      <c r="L2101" s="1252">
        <v>128.97</v>
      </c>
      <c r="M2101" s="1252">
        <v>125</v>
      </c>
      <c r="N2101" s="1252">
        <v>0</v>
      </c>
      <c r="O2101" s="1252">
        <v>658.45000000000005</v>
      </c>
      <c r="P2101" s="1252">
        <v>0</v>
      </c>
      <c r="Q2101" s="1252">
        <v>30</v>
      </c>
      <c r="R2101" s="1252">
        <v>100</v>
      </c>
      <c r="S2101" s="1252">
        <v>1171.3900000000001</v>
      </c>
      <c r="T2101" s="1252">
        <v>0</v>
      </c>
      <c r="U2101" s="1251" t="s">
        <v>116</v>
      </c>
      <c r="V2101" s="1251" t="s">
        <v>397</v>
      </c>
      <c r="W2101" s="1251" t="s">
        <v>2015</v>
      </c>
      <c r="X2101" s="1251" t="s">
        <v>2176</v>
      </c>
      <c r="Y2101" s="1251">
        <v>675</v>
      </c>
      <c r="Z2101" s="1251">
        <v>8</v>
      </c>
      <c r="AA2101" s="1251" t="b">
        <v>1</v>
      </c>
    </row>
    <row r="2102" spans="1:27" ht="12">
      <c r="A2102" s="1251">
        <v>25</v>
      </c>
      <c r="B2102" s="1251">
        <v>900</v>
      </c>
      <c r="C2102" s="1251" t="s">
        <v>1778</v>
      </c>
      <c r="D2102" s="1251">
        <v>675846</v>
      </c>
      <c r="E2102" s="1251" t="s">
        <v>2073</v>
      </c>
      <c r="F2102" s="1251">
        <v>2020</v>
      </c>
      <c r="G2102" s="1252">
        <v>0</v>
      </c>
      <c r="H2102" s="1252">
        <v>0</v>
      </c>
      <c r="I2102" s="1252">
        <v>0</v>
      </c>
      <c r="J2102" s="1252">
        <v>0</v>
      </c>
      <c r="K2102" s="1252">
        <v>0</v>
      </c>
      <c r="L2102" s="1252">
        <v>0</v>
      </c>
      <c r="M2102" s="1252">
        <v>89.579999999999998</v>
      </c>
      <c r="N2102" s="1252">
        <v>0</v>
      </c>
      <c r="O2102" s="1252">
        <v>0</v>
      </c>
      <c r="P2102" s="1252">
        <v>169.40000000000001</v>
      </c>
      <c r="Q2102" s="1252">
        <v>2</v>
      </c>
      <c r="R2102" s="1252">
        <v>0</v>
      </c>
      <c r="S2102" s="1252">
        <v>260.98000000000002</v>
      </c>
      <c r="T2102" s="1252">
        <v>0</v>
      </c>
      <c r="U2102" s="1251" t="s">
        <v>116</v>
      </c>
      <c r="V2102" s="1251" t="s">
        <v>397</v>
      </c>
      <c r="W2102" s="1251" t="s">
        <v>2029</v>
      </c>
      <c r="X2102" s="1251" t="s">
        <v>2176</v>
      </c>
      <c r="Y2102" s="1251">
        <v>675</v>
      </c>
      <c r="Z2102" s="1251">
        <v>8</v>
      </c>
      <c r="AA2102" s="1251" t="b">
        <v>1</v>
      </c>
    </row>
    <row r="2103" spans="1:27" ht="12">
      <c r="A2103" s="1251">
        <v>25</v>
      </c>
      <c r="B2103" s="1251">
        <v>900</v>
      </c>
      <c r="C2103" s="1251" t="s">
        <v>1778</v>
      </c>
      <c r="D2103" s="1251">
        <v>675847</v>
      </c>
      <c r="E2103" s="1251" t="s">
        <v>2226</v>
      </c>
      <c r="F2103" s="1251">
        <v>2020</v>
      </c>
      <c r="G2103" s="1252">
        <v>114.48</v>
      </c>
      <c r="H2103" s="1252">
        <v>41.979999999999997</v>
      </c>
      <c r="I2103" s="1252">
        <v>0</v>
      </c>
      <c r="J2103" s="1252">
        <v>0</v>
      </c>
      <c r="K2103" s="1252">
        <v>0</v>
      </c>
      <c r="L2103" s="1252">
        <v>0</v>
      </c>
      <c r="M2103" s="1252">
        <v>13.34</v>
      </c>
      <c r="N2103" s="1252">
        <v>0</v>
      </c>
      <c r="O2103" s="1252">
        <v>0</v>
      </c>
      <c r="P2103" s="1252">
        <v>56.229999999999997</v>
      </c>
      <c r="Q2103" s="1252">
        <v>0</v>
      </c>
      <c r="R2103" s="1252">
        <v>46</v>
      </c>
      <c r="S2103" s="1252">
        <v>272.02999999999997</v>
      </c>
      <c r="T2103" s="1252">
        <v>0</v>
      </c>
      <c r="U2103" s="1251" t="s">
        <v>116</v>
      </c>
      <c r="V2103" s="1251" t="s">
        <v>397</v>
      </c>
      <c r="W2103" s="1251" t="s">
        <v>2029</v>
      </c>
      <c r="X2103" s="1251" t="s">
        <v>2176</v>
      </c>
      <c r="Y2103" s="1251">
        <v>675</v>
      </c>
      <c r="Z2103" s="1251">
        <v>8</v>
      </c>
      <c r="AA2103" s="1251" t="b">
        <v>1</v>
      </c>
    </row>
    <row r="2104" spans="1:27" ht="12">
      <c r="A2104" s="1251">
        <v>25</v>
      </c>
      <c r="B2104" s="1251">
        <v>900</v>
      </c>
      <c r="C2104" s="1251" t="s">
        <v>1778</v>
      </c>
      <c r="D2104" s="1251">
        <v>675850</v>
      </c>
      <c r="E2104" s="1251" t="s">
        <v>2033</v>
      </c>
      <c r="F2104" s="1251">
        <v>2020</v>
      </c>
      <c r="G2104" s="1252">
        <v>149.84999999999999</v>
      </c>
      <c r="H2104" s="1252">
        <v>122.3</v>
      </c>
      <c r="I2104" s="1252">
        <v>-113.01000000000001</v>
      </c>
      <c r="J2104" s="1252">
        <v>0</v>
      </c>
      <c r="K2104" s="1252">
        <v>0</v>
      </c>
      <c r="L2104" s="1252">
        <v>0</v>
      </c>
      <c r="M2104" s="1252">
        <v>198.52000000000001</v>
      </c>
      <c r="N2104" s="1252">
        <v>0</v>
      </c>
      <c r="O2104" s="1252">
        <v>462.77999999999997</v>
      </c>
      <c r="P2104" s="1252">
        <v>286.31999999999999</v>
      </c>
      <c r="Q2104" s="1252">
        <v>528.75999999999999</v>
      </c>
      <c r="R2104" s="1252">
        <v>344.42000000000002</v>
      </c>
      <c r="S2104" s="1252">
        <v>1979.9400000000001</v>
      </c>
      <c r="T2104" s="1252">
        <v>0</v>
      </c>
      <c r="U2104" s="1251" t="s">
        <v>116</v>
      </c>
      <c r="V2104" s="1251" t="s">
        <v>397</v>
      </c>
      <c r="W2104" s="1251" t="s">
        <v>2029</v>
      </c>
      <c r="X2104" s="1251" t="s">
        <v>2176</v>
      </c>
      <c r="Y2104" s="1251">
        <v>675</v>
      </c>
      <c r="Z2104" s="1251">
        <v>8</v>
      </c>
      <c r="AA2104" s="1251" t="b">
        <v>1</v>
      </c>
    </row>
    <row r="2105" spans="1:27" ht="12">
      <c r="A2105" s="1251">
        <v>25</v>
      </c>
      <c r="B2105" s="1251">
        <v>900</v>
      </c>
      <c r="C2105" s="1251" t="s">
        <v>1778</v>
      </c>
      <c r="D2105" s="1251">
        <v>675856</v>
      </c>
      <c r="E2105" s="1251" t="s">
        <v>2034</v>
      </c>
      <c r="F2105" s="1251">
        <v>2020</v>
      </c>
      <c r="G2105" s="1252">
        <v>0</v>
      </c>
      <c r="H2105" s="1252">
        <v>0</v>
      </c>
      <c r="I2105" s="1252">
        <v>182.90000000000001</v>
      </c>
      <c r="J2105" s="1252">
        <v>197.65000000000001</v>
      </c>
      <c r="K2105" s="1252">
        <v>0</v>
      </c>
      <c r="L2105" s="1252">
        <v>0</v>
      </c>
      <c r="M2105" s="1252">
        <v>0</v>
      </c>
      <c r="N2105" s="1252">
        <v>0</v>
      </c>
      <c r="O2105" s="1252">
        <v>8.6300000000000008</v>
      </c>
      <c r="P2105" s="1252">
        <v>0</v>
      </c>
      <c r="Q2105" s="1252">
        <v>39.490000000000002</v>
      </c>
      <c r="R2105" s="1252">
        <v>0</v>
      </c>
      <c r="S2105" s="1252">
        <v>428.67000000000002</v>
      </c>
      <c r="T2105" s="1252">
        <v>0</v>
      </c>
      <c r="U2105" s="1251" t="s">
        <v>116</v>
      </c>
      <c r="V2105" s="1251" t="s">
        <v>397</v>
      </c>
      <c r="W2105" s="1251" t="s">
        <v>2035</v>
      </c>
      <c r="X2105" s="1251" t="s">
        <v>2176</v>
      </c>
      <c r="Y2105" s="1251">
        <v>675</v>
      </c>
      <c r="Z2105" s="1251">
        <v>8</v>
      </c>
      <c r="AA2105" s="1251" t="b">
        <v>1</v>
      </c>
    </row>
    <row r="2106" spans="1:27" ht="12">
      <c r="A2106" s="1251">
        <v>25</v>
      </c>
      <c r="B2106" s="1251">
        <v>900</v>
      </c>
      <c r="C2106" s="1251" t="s">
        <v>1778</v>
      </c>
      <c r="D2106" s="1251">
        <v>675857</v>
      </c>
      <c r="E2106" s="1251" t="s">
        <v>2229</v>
      </c>
      <c r="F2106" s="1251">
        <v>2020</v>
      </c>
      <c r="G2106" s="1252">
        <v>5925.4399999999996</v>
      </c>
      <c r="H2106" s="1252">
        <v>5925.4399999999996</v>
      </c>
      <c r="I2106" s="1252">
        <v>5925.4399999999996</v>
      </c>
      <c r="J2106" s="1252">
        <v>5925.4399999999996</v>
      </c>
      <c r="K2106" s="1252">
        <v>5925.4399999999996</v>
      </c>
      <c r="L2106" s="1252">
        <v>5925.4399999999996</v>
      </c>
      <c r="M2106" s="1252">
        <v>5925.4399999999996</v>
      </c>
      <c r="N2106" s="1252">
        <v>5455.4399999999996</v>
      </c>
      <c r="O2106" s="1252">
        <v>5455.4399999999996</v>
      </c>
      <c r="P2106" s="1252">
        <v>5455.4399999999996</v>
      </c>
      <c r="Q2106" s="1252">
        <v>3480.02</v>
      </c>
      <c r="R2106" s="1252">
        <v>4467.7299999999996</v>
      </c>
      <c r="S2106" s="1252">
        <v>65792.150000000009</v>
      </c>
      <c r="T2106" s="1252">
        <v>0</v>
      </c>
      <c r="U2106" s="1251" t="s">
        <v>116</v>
      </c>
      <c r="V2106" s="1251" t="s">
        <v>397</v>
      </c>
      <c r="W2106" s="1251" t="s">
        <v>2015</v>
      </c>
      <c r="X2106" s="1251" t="s">
        <v>2176</v>
      </c>
      <c r="Y2106" s="1251">
        <v>675</v>
      </c>
      <c r="Z2106" s="1251">
        <v>8</v>
      </c>
      <c r="AA2106" s="1251" t="b">
        <v>1</v>
      </c>
    </row>
    <row r="2107" spans="1:27" ht="12">
      <c r="A2107" s="1251">
        <v>25</v>
      </c>
      <c r="B2107" s="1251">
        <v>900</v>
      </c>
      <c r="C2107" s="1251" t="s">
        <v>1778</v>
      </c>
      <c r="D2107" s="1251">
        <v>675858</v>
      </c>
      <c r="E2107" s="1251" t="s">
        <v>2230</v>
      </c>
      <c r="F2107" s="1251">
        <v>2020</v>
      </c>
      <c r="G2107" s="1252">
        <v>91.420000000000002</v>
      </c>
      <c r="H2107" s="1252">
        <v>98.430000000000007</v>
      </c>
      <c r="I2107" s="1252">
        <v>103.40000000000001</v>
      </c>
      <c r="J2107" s="1252">
        <v>1187.05</v>
      </c>
      <c r="K2107" s="1252">
        <v>96.739999999999995</v>
      </c>
      <c r="L2107" s="1252">
        <v>92.340000000000003</v>
      </c>
      <c r="M2107" s="1252">
        <v>2570.5500000000002</v>
      </c>
      <c r="N2107" s="1252">
        <v>92.239999999999995</v>
      </c>
      <c r="O2107" s="1252">
        <v>112.79000000000001</v>
      </c>
      <c r="P2107" s="1252">
        <v>2603.7600000000002</v>
      </c>
      <c r="Q2107" s="1252">
        <v>153.97</v>
      </c>
      <c r="R2107" s="1252">
        <v>117.23</v>
      </c>
      <c r="S2107" s="1252">
        <v>7319.9200000000001</v>
      </c>
      <c r="T2107" s="1252">
        <v>0</v>
      </c>
      <c r="U2107" s="1251" t="s">
        <v>116</v>
      </c>
      <c r="V2107" s="1251" t="s">
        <v>397</v>
      </c>
      <c r="W2107" s="1251" t="s">
        <v>2231</v>
      </c>
      <c r="X2107" s="1251" t="s">
        <v>2176</v>
      </c>
      <c r="Y2107" s="1251">
        <v>675</v>
      </c>
      <c r="Z2107" s="1251">
        <v>8</v>
      </c>
      <c r="AA2107" s="1251" t="b">
        <v>1</v>
      </c>
    </row>
    <row r="2108" spans="1:27" ht="12">
      <c r="A2108" s="1251">
        <v>25</v>
      </c>
      <c r="B2108" s="1251">
        <v>900</v>
      </c>
      <c r="C2108" s="1251" t="s">
        <v>1778</v>
      </c>
      <c r="D2108" s="1251">
        <v>675864</v>
      </c>
      <c r="E2108" s="1251" t="s">
        <v>2074</v>
      </c>
      <c r="F2108" s="1251">
        <v>2020</v>
      </c>
      <c r="G2108" s="1252">
        <v>0</v>
      </c>
      <c r="H2108" s="1252">
        <v>183.69999999999999</v>
      </c>
      <c r="I2108" s="1252">
        <v>0</v>
      </c>
      <c r="J2108" s="1252">
        <v>0</v>
      </c>
      <c r="K2108" s="1252">
        <v>0</v>
      </c>
      <c r="L2108" s="1252">
        <v>562.05999999999995</v>
      </c>
      <c r="M2108" s="1252">
        <v>50</v>
      </c>
      <c r="N2108" s="1252">
        <v>0</v>
      </c>
      <c r="O2108" s="1252">
        <v>0</v>
      </c>
      <c r="P2108" s="1252">
        <v>888.20000000000005</v>
      </c>
      <c r="Q2108" s="1252">
        <v>150.34999999999999</v>
      </c>
      <c r="R2108" s="1252">
        <v>0</v>
      </c>
      <c r="S2108" s="1252">
        <v>1834.3099999999999</v>
      </c>
      <c r="T2108" s="1252">
        <v>0</v>
      </c>
      <c r="U2108" s="1251" t="s">
        <v>116</v>
      </c>
      <c r="V2108" s="1251" t="s">
        <v>397</v>
      </c>
      <c r="W2108" s="1251" t="s">
        <v>2015</v>
      </c>
      <c r="X2108" s="1251" t="s">
        <v>2176</v>
      </c>
      <c r="Y2108" s="1251">
        <v>675</v>
      </c>
      <c r="Z2108" s="1251">
        <v>8</v>
      </c>
      <c r="AA2108" s="1251" t="b">
        <v>1</v>
      </c>
    </row>
    <row r="2109" spans="1:27" ht="12">
      <c r="A2109" s="1251">
        <v>25</v>
      </c>
      <c r="B2109" s="1251">
        <v>900</v>
      </c>
      <c r="C2109" s="1251" t="s">
        <v>1778</v>
      </c>
      <c r="D2109" s="1251">
        <v>675865</v>
      </c>
      <c r="E2109" s="1251" t="s">
        <v>2075</v>
      </c>
      <c r="F2109" s="1251">
        <v>2020</v>
      </c>
      <c r="G2109" s="1252">
        <v>0</v>
      </c>
      <c r="H2109" s="1252">
        <v>0</v>
      </c>
      <c r="I2109" s="1252">
        <v>0</v>
      </c>
      <c r="J2109" s="1252">
        <v>0</v>
      </c>
      <c r="K2109" s="1252">
        <v>0</v>
      </c>
      <c r="L2109" s="1252">
        <v>0.01</v>
      </c>
      <c r="M2109" s="1252">
        <v>0</v>
      </c>
      <c r="N2109" s="1252">
        <v>0</v>
      </c>
      <c r="O2109" s="1252">
        <v>0</v>
      </c>
      <c r="P2109" s="1252">
        <v>0</v>
      </c>
      <c r="Q2109" s="1252">
        <v>0.01</v>
      </c>
      <c r="R2109" s="1252">
        <v>-0.02</v>
      </c>
      <c r="S2109" s="1252">
        <v>0</v>
      </c>
      <c r="T2109" s="1252">
        <v>0</v>
      </c>
      <c r="U2109" s="1251" t="s">
        <v>116</v>
      </c>
      <c r="V2109" s="1251" t="s">
        <v>397</v>
      </c>
      <c r="W2109" s="1251" t="s">
        <v>2015</v>
      </c>
      <c r="X2109" s="1251" t="s">
        <v>2176</v>
      </c>
      <c r="Y2109" s="1251">
        <v>675</v>
      </c>
      <c r="Z2109" s="1251">
        <v>8</v>
      </c>
      <c r="AA2109" s="1251" t="b">
        <v>1</v>
      </c>
    </row>
    <row r="2110" spans="1:27" ht="12">
      <c r="A2110" s="1251">
        <v>25</v>
      </c>
      <c r="B2110" s="1251">
        <v>900</v>
      </c>
      <c r="C2110" s="1251" t="s">
        <v>1778</v>
      </c>
      <c r="D2110" s="1251">
        <v>733800</v>
      </c>
      <c r="E2110" s="1251" t="s">
        <v>2245</v>
      </c>
      <c r="F2110" s="1251">
        <v>2020</v>
      </c>
      <c r="G2110" s="1252">
        <v>0</v>
      </c>
      <c r="H2110" s="1252">
        <v>0</v>
      </c>
      <c r="I2110" s="1252">
        <v>0</v>
      </c>
      <c r="J2110" s="1252">
        <v>945</v>
      </c>
      <c r="K2110" s="1252">
        <v>0</v>
      </c>
      <c r="L2110" s="1252">
        <v>0</v>
      </c>
      <c r="M2110" s="1252">
        <v>0</v>
      </c>
      <c r="N2110" s="1252">
        <v>0</v>
      </c>
      <c r="O2110" s="1252">
        <v>0</v>
      </c>
      <c r="P2110" s="1252">
        <v>0</v>
      </c>
      <c r="Q2110" s="1252">
        <v>0</v>
      </c>
      <c r="R2110" s="1252">
        <v>0</v>
      </c>
      <c r="S2110" s="1252">
        <v>945</v>
      </c>
      <c r="T2110" s="1252">
        <v>0</v>
      </c>
      <c r="U2110" s="1251" t="s">
        <v>116</v>
      </c>
      <c r="V2110" s="1251" t="s">
        <v>397</v>
      </c>
      <c r="W2110" s="1251" t="s">
        <v>2203</v>
      </c>
      <c r="X2110" s="1251" t="s">
        <v>2176</v>
      </c>
      <c r="Y2110" s="1251">
        <v>733</v>
      </c>
      <c r="Z2110" s="1251">
        <v>8</v>
      </c>
      <c r="AA2110" s="1251" t="b">
        <v>1</v>
      </c>
    </row>
    <row r="2111" spans="1:27" ht="12">
      <c r="A2111" s="1251">
        <v>25</v>
      </c>
      <c r="B2111" s="1251">
        <v>901</v>
      </c>
      <c r="C2111" s="1251" t="s">
        <v>1902</v>
      </c>
      <c r="D2111" s="1251">
        <v>408121</v>
      </c>
      <c r="E2111" s="1251" t="s">
        <v>1914</v>
      </c>
      <c r="F2111" s="1251">
        <v>2020</v>
      </c>
      <c r="G2111" s="1252">
        <v>0</v>
      </c>
      <c r="H2111" s="1252">
        <v>0</v>
      </c>
      <c r="I2111" s="1252">
        <v>0</v>
      </c>
      <c r="J2111" s="1252">
        <v>0</v>
      </c>
      <c r="K2111" s="1252">
        <v>0</v>
      </c>
      <c r="L2111" s="1252">
        <v>0</v>
      </c>
      <c r="M2111" s="1252">
        <v>0</v>
      </c>
      <c r="N2111" s="1252">
        <v>0</v>
      </c>
      <c r="O2111" s="1252">
        <v>0</v>
      </c>
      <c r="P2111" s="1252">
        <v>1335</v>
      </c>
      <c r="Q2111" s="1252">
        <v>1573.3299999999999</v>
      </c>
      <c r="R2111" s="1252">
        <v>1021.87</v>
      </c>
      <c r="S2111" s="1252">
        <v>3930.1999999999998</v>
      </c>
      <c r="T2111" s="1252">
        <v>0</v>
      </c>
      <c r="U2111" s="1251" t="s">
        <v>1065</v>
      </c>
      <c r="V2111" s="1251" t="s">
        <v>402</v>
      </c>
      <c r="W2111" s="1251" t="s">
        <v>402</v>
      </c>
      <c r="X2111" s="1251" t="s">
        <v>2176</v>
      </c>
      <c r="Y2111" s="1251">
        <v>408</v>
      </c>
      <c r="Z2111" s="1251">
        <v>1</v>
      </c>
      <c r="AA2111" s="1251" t="b">
        <v>0</v>
      </c>
    </row>
    <row r="2112" spans="1:27" ht="12">
      <c r="A2112" s="1251">
        <v>25</v>
      </c>
      <c r="B2112" s="1251">
        <v>901</v>
      </c>
      <c r="C2112" s="1251" t="s">
        <v>1902</v>
      </c>
      <c r="D2112" s="1251">
        <v>408122</v>
      </c>
      <c r="E2112" s="1251" t="s">
        <v>2091</v>
      </c>
      <c r="F2112" s="1251">
        <v>2020</v>
      </c>
      <c r="G2112" s="1252">
        <v>0</v>
      </c>
      <c r="H2112" s="1252">
        <v>0</v>
      </c>
      <c r="I2112" s="1252">
        <v>0</v>
      </c>
      <c r="J2112" s="1252">
        <v>0</v>
      </c>
      <c r="K2112" s="1252">
        <v>0</v>
      </c>
      <c r="L2112" s="1252">
        <v>0</v>
      </c>
      <c r="M2112" s="1252">
        <v>0</v>
      </c>
      <c r="N2112" s="1252">
        <v>0</v>
      </c>
      <c r="O2112" s="1252">
        <v>0</v>
      </c>
      <c r="P2112" s="1252">
        <v>1.6299999999999999</v>
      </c>
      <c r="Q2112" s="1252">
        <v>1.3500000000000001</v>
      </c>
      <c r="R2112" s="1252">
        <v>0</v>
      </c>
      <c r="S2112" s="1252">
        <v>2.98</v>
      </c>
      <c r="T2112" s="1252">
        <v>0</v>
      </c>
      <c r="U2112" s="1251" t="s">
        <v>1065</v>
      </c>
      <c r="V2112" s="1251" t="s">
        <v>402</v>
      </c>
      <c r="W2112" s="1251" t="s">
        <v>402</v>
      </c>
      <c r="X2112" s="1251" t="s">
        <v>2176</v>
      </c>
      <c r="Y2112" s="1251">
        <v>408</v>
      </c>
      <c r="Z2112" s="1251">
        <v>1</v>
      </c>
      <c r="AA2112" s="1251" t="b">
        <v>0</v>
      </c>
    </row>
    <row r="2113" spans="1:27" ht="12">
      <c r="A2113" s="1251">
        <v>25</v>
      </c>
      <c r="B2113" s="1251">
        <v>901</v>
      </c>
      <c r="C2113" s="1251" t="s">
        <v>1902</v>
      </c>
      <c r="D2113" s="1251">
        <v>408123</v>
      </c>
      <c r="E2113" s="1251" t="s">
        <v>2092</v>
      </c>
      <c r="F2113" s="1251">
        <v>2020</v>
      </c>
      <c r="G2113" s="1252">
        <v>0</v>
      </c>
      <c r="H2113" s="1252">
        <v>0</v>
      </c>
      <c r="I2113" s="1252">
        <v>0</v>
      </c>
      <c r="J2113" s="1252">
        <v>0</v>
      </c>
      <c r="K2113" s="1252">
        <v>0</v>
      </c>
      <c r="L2113" s="1252">
        <v>0</v>
      </c>
      <c r="M2113" s="1252">
        <v>0</v>
      </c>
      <c r="N2113" s="1252">
        <v>0</v>
      </c>
      <c r="O2113" s="1252">
        <v>0</v>
      </c>
      <c r="P2113" s="1252">
        <v>9.2200000000000006</v>
      </c>
      <c r="Q2113" s="1252">
        <v>18.800000000000001</v>
      </c>
      <c r="R2113" s="1252">
        <v>11.789999999999999</v>
      </c>
      <c r="S2113" s="1252">
        <v>39.810000000000002</v>
      </c>
      <c r="T2113" s="1252">
        <v>0</v>
      </c>
      <c r="U2113" s="1251" t="s">
        <v>1065</v>
      </c>
      <c r="V2113" s="1251" t="s">
        <v>402</v>
      </c>
      <c r="W2113" s="1251" t="s">
        <v>402</v>
      </c>
      <c r="X2113" s="1251" t="s">
        <v>2176</v>
      </c>
      <c r="Y2113" s="1251">
        <v>408</v>
      </c>
      <c r="Z2113" s="1251">
        <v>1</v>
      </c>
      <c r="AA2113" s="1251" t="b">
        <v>0</v>
      </c>
    </row>
    <row r="2114" spans="1:27" ht="12">
      <c r="A2114" s="1251">
        <v>25</v>
      </c>
      <c r="B2114" s="1251">
        <v>901</v>
      </c>
      <c r="C2114" s="1251" t="s">
        <v>1902</v>
      </c>
      <c r="D2114" s="1251">
        <v>701810</v>
      </c>
      <c r="E2114" s="1251" t="s">
        <v>2098</v>
      </c>
      <c r="F2114" s="1251">
        <v>2020</v>
      </c>
      <c r="G2114" s="1252">
        <v>0</v>
      </c>
      <c r="H2114" s="1252">
        <v>0</v>
      </c>
      <c r="I2114" s="1252">
        <v>0</v>
      </c>
      <c r="J2114" s="1252">
        <v>0</v>
      </c>
      <c r="K2114" s="1252">
        <v>0</v>
      </c>
      <c r="L2114" s="1252">
        <v>0</v>
      </c>
      <c r="M2114" s="1252">
        <v>0</v>
      </c>
      <c r="N2114" s="1252">
        <v>0</v>
      </c>
      <c r="O2114" s="1252">
        <v>0</v>
      </c>
      <c r="P2114" s="1252">
        <v>5650</v>
      </c>
      <c r="Q2114" s="1252">
        <v>5650</v>
      </c>
      <c r="R2114" s="1252">
        <v>6046</v>
      </c>
      <c r="S2114" s="1252">
        <v>17346</v>
      </c>
      <c r="T2114" s="1252">
        <v>0</v>
      </c>
      <c r="U2114" s="1251" t="s">
        <v>1065</v>
      </c>
      <c r="V2114" s="1251" t="s">
        <v>397</v>
      </c>
      <c r="W2114" s="1251" t="s">
        <v>1931</v>
      </c>
      <c r="X2114" s="1251" t="s">
        <v>2176</v>
      </c>
      <c r="Y2114" s="1251">
        <v>701</v>
      </c>
      <c r="Z2114" s="1251">
        <v>8</v>
      </c>
      <c r="AA2114" s="1251" t="b">
        <v>0</v>
      </c>
    </row>
    <row r="2115" spans="1:27" ht="12">
      <c r="A2115" s="1251">
        <v>25</v>
      </c>
      <c r="B2115" s="1251">
        <v>901</v>
      </c>
      <c r="C2115" s="1251" t="s">
        <v>1902</v>
      </c>
      <c r="D2115" s="1251">
        <v>704810</v>
      </c>
      <c r="E2115" s="1251" t="s">
        <v>2099</v>
      </c>
      <c r="F2115" s="1251">
        <v>2020</v>
      </c>
      <c r="G2115" s="1252">
        <v>0</v>
      </c>
      <c r="H2115" s="1252">
        <v>0</v>
      </c>
      <c r="I2115" s="1252">
        <v>0</v>
      </c>
      <c r="J2115" s="1252">
        <v>0</v>
      </c>
      <c r="K2115" s="1252">
        <v>0</v>
      </c>
      <c r="L2115" s="1252">
        <v>0</v>
      </c>
      <c r="M2115" s="1252">
        <v>0</v>
      </c>
      <c r="N2115" s="1252">
        <v>0</v>
      </c>
      <c r="O2115" s="1252">
        <v>0</v>
      </c>
      <c r="P2115" s="1252">
        <v>2955.48</v>
      </c>
      <c r="Q2115" s="1252">
        <v>3024.2399999999998</v>
      </c>
      <c r="R2115" s="1252">
        <v>2227.5</v>
      </c>
      <c r="S2115" s="1252">
        <v>8207.2199999999993</v>
      </c>
      <c r="T2115" s="1252">
        <v>0</v>
      </c>
      <c r="U2115" s="1251" t="s">
        <v>1065</v>
      </c>
      <c r="V2115" s="1251" t="s">
        <v>397</v>
      </c>
      <c r="W2115" s="1251" t="s">
        <v>1948</v>
      </c>
      <c r="X2115" s="1251" t="s">
        <v>2176</v>
      </c>
      <c r="Y2115" s="1251">
        <v>704</v>
      </c>
      <c r="Z2115" s="1251">
        <v>8</v>
      </c>
      <c r="AA2115" s="1251" t="b">
        <v>0</v>
      </c>
    </row>
    <row r="2116" spans="1:27" ht="12">
      <c r="A2116" s="1251">
        <v>25</v>
      </c>
      <c r="B2116" s="1251">
        <v>901</v>
      </c>
      <c r="C2116" s="1251" t="s">
        <v>1902</v>
      </c>
      <c r="D2116" s="1251">
        <v>704813</v>
      </c>
      <c r="E2116" s="1251" t="s">
        <v>2100</v>
      </c>
      <c r="F2116" s="1251">
        <v>2020</v>
      </c>
      <c r="G2116" s="1252">
        <v>0</v>
      </c>
      <c r="H2116" s="1252">
        <v>0</v>
      </c>
      <c r="I2116" s="1252">
        <v>0</v>
      </c>
      <c r="J2116" s="1252">
        <v>0</v>
      </c>
      <c r="K2116" s="1252">
        <v>0</v>
      </c>
      <c r="L2116" s="1252">
        <v>0</v>
      </c>
      <c r="M2116" s="1252">
        <v>0</v>
      </c>
      <c r="N2116" s="1252">
        <v>0</v>
      </c>
      <c r="O2116" s="1252">
        <v>0</v>
      </c>
      <c r="P2116" s="1252">
        <v>179.47999999999999</v>
      </c>
      <c r="Q2116" s="1252">
        <v>196.28</v>
      </c>
      <c r="R2116" s="1252">
        <v>147.09</v>
      </c>
      <c r="S2116" s="1252">
        <v>522.85000000000002</v>
      </c>
      <c r="T2116" s="1252">
        <v>0</v>
      </c>
      <c r="U2116" s="1251" t="s">
        <v>1065</v>
      </c>
      <c r="V2116" s="1251" t="s">
        <v>397</v>
      </c>
      <c r="W2116" s="1251" t="s">
        <v>1948</v>
      </c>
      <c r="X2116" s="1251" t="s">
        <v>2176</v>
      </c>
      <c r="Y2116" s="1251">
        <v>704</v>
      </c>
      <c r="Z2116" s="1251">
        <v>8</v>
      </c>
      <c r="AA2116" s="1251" t="b">
        <v>0</v>
      </c>
    </row>
    <row r="2117" spans="1:27" ht="12">
      <c r="A2117" s="1251">
        <v>25</v>
      </c>
      <c r="B2117" s="1251">
        <v>901</v>
      </c>
      <c r="C2117" s="1251" t="s">
        <v>1902</v>
      </c>
      <c r="D2117" s="1251">
        <v>704822</v>
      </c>
      <c r="E2117" s="1251" t="s">
        <v>2263</v>
      </c>
      <c r="F2117" s="1251">
        <v>2020</v>
      </c>
      <c r="G2117" s="1252">
        <v>0</v>
      </c>
      <c r="H2117" s="1252">
        <v>0</v>
      </c>
      <c r="I2117" s="1252">
        <v>0</v>
      </c>
      <c r="J2117" s="1252">
        <v>0</v>
      </c>
      <c r="K2117" s="1252">
        <v>0</v>
      </c>
      <c r="L2117" s="1252">
        <v>0</v>
      </c>
      <c r="M2117" s="1252">
        <v>0</v>
      </c>
      <c r="N2117" s="1252">
        <v>0</v>
      </c>
      <c r="O2117" s="1252">
        <v>0</v>
      </c>
      <c r="P2117" s="1252">
        <v>0</v>
      </c>
      <c r="Q2117" s="1252">
        <v>-6466.8999999999996</v>
      </c>
      <c r="R2117" s="1252">
        <v>-626.94000000000005</v>
      </c>
      <c r="S2117" s="1252">
        <v>-7093.8400000000001</v>
      </c>
      <c r="T2117" s="1252">
        <v>0</v>
      </c>
      <c r="U2117" s="1251" t="s">
        <v>1065</v>
      </c>
      <c r="V2117" s="1251" t="s">
        <v>397</v>
      </c>
      <c r="W2117" s="1251" t="s">
        <v>1948</v>
      </c>
      <c r="X2117" s="1251" t="s">
        <v>2176</v>
      </c>
      <c r="Y2117" s="1251">
        <v>704</v>
      </c>
      <c r="Z2117" s="1251">
        <v>8</v>
      </c>
      <c r="AA2117" s="1251" t="b">
        <v>0</v>
      </c>
    </row>
    <row r="2118" spans="1:27" ht="12">
      <c r="A2118" s="1251">
        <v>25</v>
      </c>
      <c r="B2118" s="1251">
        <v>901</v>
      </c>
      <c r="C2118" s="1251" t="s">
        <v>1902</v>
      </c>
      <c r="D2118" s="1251">
        <v>704837</v>
      </c>
      <c r="E2118" s="1251" t="s">
        <v>2101</v>
      </c>
      <c r="F2118" s="1251">
        <v>2020</v>
      </c>
      <c r="G2118" s="1252">
        <v>0</v>
      </c>
      <c r="H2118" s="1252">
        <v>0</v>
      </c>
      <c r="I2118" s="1252">
        <v>0</v>
      </c>
      <c r="J2118" s="1252">
        <v>0</v>
      </c>
      <c r="K2118" s="1252">
        <v>0</v>
      </c>
      <c r="L2118" s="1252">
        <v>0</v>
      </c>
      <c r="M2118" s="1252">
        <v>0</v>
      </c>
      <c r="N2118" s="1252">
        <v>0</v>
      </c>
      <c r="O2118" s="1252">
        <v>0</v>
      </c>
      <c r="P2118" s="1252">
        <v>1051.25</v>
      </c>
      <c r="Q2118" s="1252">
        <v>1292.53</v>
      </c>
      <c r="R2118" s="1252">
        <v>204.75</v>
      </c>
      <c r="S2118" s="1252">
        <v>2548.5299999999997</v>
      </c>
      <c r="T2118" s="1252">
        <v>0</v>
      </c>
      <c r="U2118" s="1251" t="s">
        <v>1065</v>
      </c>
      <c r="V2118" s="1251" t="s">
        <v>397</v>
      </c>
      <c r="W2118" s="1251" t="s">
        <v>1948</v>
      </c>
      <c r="X2118" s="1251" t="s">
        <v>2176</v>
      </c>
      <c r="Y2118" s="1251">
        <v>704</v>
      </c>
      <c r="Z2118" s="1251">
        <v>8</v>
      </c>
      <c r="AA2118" s="1251" t="b">
        <v>0</v>
      </c>
    </row>
    <row r="2119" spans="1:27" ht="12">
      <c r="A2119" s="1251">
        <v>25</v>
      </c>
      <c r="B2119" s="1251">
        <v>901</v>
      </c>
      <c r="C2119" s="1251" t="s">
        <v>1902</v>
      </c>
      <c r="D2119" s="1251">
        <v>704840</v>
      </c>
      <c r="E2119" s="1251" t="s">
        <v>2103</v>
      </c>
      <c r="F2119" s="1251">
        <v>2020</v>
      </c>
      <c r="G2119" s="1252">
        <v>0</v>
      </c>
      <c r="H2119" s="1252">
        <v>0</v>
      </c>
      <c r="I2119" s="1252">
        <v>0</v>
      </c>
      <c r="J2119" s="1252">
        <v>0</v>
      </c>
      <c r="K2119" s="1252">
        <v>0</v>
      </c>
      <c r="L2119" s="1252">
        <v>0</v>
      </c>
      <c r="M2119" s="1252">
        <v>0</v>
      </c>
      <c r="N2119" s="1252">
        <v>0</v>
      </c>
      <c r="O2119" s="1252">
        <v>0</v>
      </c>
      <c r="P2119" s="1252">
        <v>67.060000000000002</v>
      </c>
      <c r="Q2119" s="1252">
        <v>67.060000000000002</v>
      </c>
      <c r="R2119" s="1252">
        <v>51.100000000000001</v>
      </c>
      <c r="S2119" s="1252">
        <v>185.22</v>
      </c>
      <c r="T2119" s="1252">
        <v>0</v>
      </c>
      <c r="U2119" s="1251" t="s">
        <v>1065</v>
      </c>
      <c r="V2119" s="1251" t="s">
        <v>397</v>
      </c>
      <c r="W2119" s="1251" t="s">
        <v>1948</v>
      </c>
      <c r="X2119" s="1251" t="s">
        <v>2176</v>
      </c>
      <c r="Y2119" s="1251">
        <v>704</v>
      </c>
      <c r="Z2119" s="1251">
        <v>8</v>
      </c>
      <c r="AA2119" s="1251" t="b">
        <v>0</v>
      </c>
    </row>
    <row r="2120" spans="1:27" ht="12">
      <c r="A2120" s="1251">
        <v>25</v>
      </c>
      <c r="B2120" s="1251">
        <v>901</v>
      </c>
      <c r="C2120" s="1251" t="s">
        <v>1902</v>
      </c>
      <c r="D2120" s="1251">
        <v>704842</v>
      </c>
      <c r="E2120" s="1251" t="s">
        <v>2104</v>
      </c>
      <c r="F2120" s="1251">
        <v>2020</v>
      </c>
      <c r="G2120" s="1252">
        <v>0</v>
      </c>
      <c r="H2120" s="1252">
        <v>0</v>
      </c>
      <c r="I2120" s="1252">
        <v>0</v>
      </c>
      <c r="J2120" s="1252">
        <v>0</v>
      </c>
      <c r="K2120" s="1252">
        <v>0</v>
      </c>
      <c r="L2120" s="1252">
        <v>0</v>
      </c>
      <c r="M2120" s="1252">
        <v>0</v>
      </c>
      <c r="N2120" s="1252">
        <v>0</v>
      </c>
      <c r="O2120" s="1252">
        <v>0</v>
      </c>
      <c r="P2120" s="1252">
        <v>85.790000000000006</v>
      </c>
      <c r="Q2120" s="1252">
        <v>85.790000000000006</v>
      </c>
      <c r="R2120" s="1252">
        <v>66.069999999999993</v>
      </c>
      <c r="S2120" s="1252">
        <v>237.65000000000001</v>
      </c>
      <c r="T2120" s="1252">
        <v>0</v>
      </c>
      <c r="U2120" s="1251" t="s">
        <v>1065</v>
      </c>
      <c r="V2120" s="1251" t="s">
        <v>397</v>
      </c>
      <c r="W2120" s="1251" t="s">
        <v>1948</v>
      </c>
      <c r="X2120" s="1251" t="s">
        <v>2176</v>
      </c>
      <c r="Y2120" s="1251">
        <v>704</v>
      </c>
      <c r="Z2120" s="1251">
        <v>8</v>
      </c>
      <c r="AA2120" s="1251" t="b">
        <v>0</v>
      </c>
    </row>
    <row r="2121" spans="1:27" ht="12">
      <c r="A2121" s="1251">
        <v>25</v>
      </c>
      <c r="B2121" s="1251">
        <v>901</v>
      </c>
      <c r="C2121" s="1251" t="s">
        <v>1902</v>
      </c>
      <c r="D2121" s="1251">
        <v>734900</v>
      </c>
      <c r="E2121" s="1251" t="s">
        <v>2115</v>
      </c>
      <c r="F2121" s="1251">
        <v>2020</v>
      </c>
      <c r="G2121" s="1252">
        <v>0</v>
      </c>
      <c r="H2121" s="1252">
        <v>0</v>
      </c>
      <c r="I2121" s="1252">
        <v>0</v>
      </c>
      <c r="J2121" s="1252">
        <v>0</v>
      </c>
      <c r="K2121" s="1252">
        <v>0</v>
      </c>
      <c r="L2121" s="1252">
        <v>0</v>
      </c>
      <c r="M2121" s="1252">
        <v>0</v>
      </c>
      <c r="N2121" s="1252">
        <v>0</v>
      </c>
      <c r="O2121" s="1252">
        <v>0</v>
      </c>
      <c r="P2121" s="1252">
        <v>13306</v>
      </c>
      <c r="Q2121" s="1252">
        <v>13880</v>
      </c>
      <c r="R2121" s="1252">
        <v>23417.91</v>
      </c>
      <c r="S2121" s="1252">
        <v>50603.910000000003</v>
      </c>
      <c r="T2121" s="1252">
        <v>0</v>
      </c>
      <c r="U2121" s="1251" t="s">
        <v>1065</v>
      </c>
      <c r="V2121" s="1251" t="s">
        <v>397</v>
      </c>
      <c r="W2121" s="1251" t="s">
        <v>2061</v>
      </c>
      <c r="X2121" s="1251" t="s">
        <v>2176</v>
      </c>
      <c r="Y2121" s="1251">
        <v>734</v>
      </c>
      <c r="Z2121" s="1251">
        <v>9</v>
      </c>
      <c r="AA2121" s="1251" t="b">
        <v>0</v>
      </c>
    </row>
    <row r="2122" spans="1:27" ht="12">
      <c r="A2122" s="1251">
        <v>25</v>
      </c>
      <c r="B2122" s="1251">
        <v>901</v>
      </c>
      <c r="C2122" s="1251" t="s">
        <v>1902</v>
      </c>
      <c r="D2122" s="1251">
        <v>736710</v>
      </c>
      <c r="E2122" s="1251" t="s">
        <v>2121</v>
      </c>
      <c r="F2122" s="1251">
        <v>2020</v>
      </c>
      <c r="G2122" s="1252">
        <v>0</v>
      </c>
      <c r="H2122" s="1252">
        <v>0</v>
      </c>
      <c r="I2122" s="1252">
        <v>0</v>
      </c>
      <c r="J2122" s="1252">
        <v>0</v>
      </c>
      <c r="K2122" s="1252">
        <v>0</v>
      </c>
      <c r="L2122" s="1252">
        <v>0</v>
      </c>
      <c r="M2122" s="1252">
        <v>0</v>
      </c>
      <c r="N2122" s="1252">
        <v>0</v>
      </c>
      <c r="O2122" s="1252">
        <v>0</v>
      </c>
      <c r="P2122" s="1252">
        <v>1288</v>
      </c>
      <c r="Q2122" s="1252">
        <v>951</v>
      </c>
      <c r="R2122" s="1252">
        <v>1206</v>
      </c>
      <c r="S2122" s="1252">
        <v>3445</v>
      </c>
      <c r="T2122" s="1252">
        <v>0</v>
      </c>
      <c r="U2122" s="1251" t="s">
        <v>1065</v>
      </c>
      <c r="V2122" s="1251" t="s">
        <v>397</v>
      </c>
      <c r="W2122" s="1251" t="s">
        <v>2064</v>
      </c>
      <c r="X2122" s="1251" t="s">
        <v>2176</v>
      </c>
      <c r="Y2122" s="1251">
        <v>736</v>
      </c>
      <c r="Z2122" s="1251">
        <v>7</v>
      </c>
      <c r="AA2122" s="1251" t="b">
        <v>0</v>
      </c>
    </row>
    <row r="2123" spans="1:27" ht="12">
      <c r="A2123" s="1251">
        <v>25</v>
      </c>
      <c r="B2123" s="1251">
        <v>901</v>
      </c>
      <c r="C2123" s="1251" t="s">
        <v>1902</v>
      </c>
      <c r="D2123" s="1251">
        <v>736720</v>
      </c>
      <c r="E2123" s="1251" t="s">
        <v>2122</v>
      </c>
      <c r="F2123" s="1251">
        <v>2020</v>
      </c>
      <c r="G2123" s="1252">
        <v>0</v>
      </c>
      <c r="H2123" s="1252">
        <v>0</v>
      </c>
      <c r="I2123" s="1252">
        <v>0</v>
      </c>
      <c r="J2123" s="1252">
        <v>0</v>
      </c>
      <c r="K2123" s="1252">
        <v>0</v>
      </c>
      <c r="L2123" s="1252">
        <v>0</v>
      </c>
      <c r="M2123" s="1252">
        <v>0</v>
      </c>
      <c r="N2123" s="1252">
        <v>0</v>
      </c>
      <c r="O2123" s="1252">
        <v>0</v>
      </c>
      <c r="P2123" s="1252">
        <v>1694</v>
      </c>
      <c r="Q2123" s="1252">
        <v>1647</v>
      </c>
      <c r="R2123" s="1252">
        <v>1673</v>
      </c>
      <c r="S2123" s="1252">
        <v>5014</v>
      </c>
      <c r="T2123" s="1252">
        <v>0</v>
      </c>
      <c r="U2123" s="1251" t="s">
        <v>1065</v>
      </c>
      <c r="V2123" s="1251" t="s">
        <v>397</v>
      </c>
      <c r="W2123" s="1251" t="s">
        <v>2064</v>
      </c>
      <c r="X2123" s="1251" t="s">
        <v>2176</v>
      </c>
      <c r="Y2123" s="1251">
        <v>736</v>
      </c>
      <c r="Z2123" s="1251">
        <v>7</v>
      </c>
      <c r="AA2123" s="1251" t="b">
        <v>0</v>
      </c>
    </row>
    <row r="2124" spans="1:27" ht="12">
      <c r="A2124" s="1251">
        <v>25</v>
      </c>
      <c r="B2124" s="1251">
        <v>901</v>
      </c>
      <c r="C2124" s="1251" t="s">
        <v>1902</v>
      </c>
      <c r="D2124" s="1251">
        <v>736730</v>
      </c>
      <c r="E2124" s="1251" t="s">
        <v>2123</v>
      </c>
      <c r="F2124" s="1251">
        <v>2020</v>
      </c>
      <c r="G2124" s="1252">
        <v>0</v>
      </c>
      <c r="H2124" s="1252">
        <v>0</v>
      </c>
      <c r="I2124" s="1252">
        <v>0</v>
      </c>
      <c r="J2124" s="1252">
        <v>0</v>
      </c>
      <c r="K2124" s="1252">
        <v>0</v>
      </c>
      <c r="L2124" s="1252">
        <v>0</v>
      </c>
      <c r="M2124" s="1252">
        <v>0</v>
      </c>
      <c r="N2124" s="1252">
        <v>0</v>
      </c>
      <c r="O2124" s="1252">
        <v>0</v>
      </c>
      <c r="P2124" s="1252">
        <v>6263</v>
      </c>
      <c r="Q2124" s="1252">
        <v>6800</v>
      </c>
      <c r="R2124" s="1252">
        <v>7198</v>
      </c>
      <c r="S2124" s="1252">
        <v>20261</v>
      </c>
      <c r="T2124" s="1252">
        <v>0</v>
      </c>
      <c r="U2124" s="1251" t="s">
        <v>1065</v>
      </c>
      <c r="V2124" s="1251" t="s">
        <v>397</v>
      </c>
      <c r="W2124" s="1251" t="s">
        <v>2124</v>
      </c>
      <c r="X2124" s="1251" t="s">
        <v>2176</v>
      </c>
      <c r="Y2124" s="1251">
        <v>736</v>
      </c>
      <c r="Z2124" s="1251">
        <v>7</v>
      </c>
      <c r="AA2124" s="1251" t="b">
        <v>0</v>
      </c>
    </row>
    <row r="2125" spans="1:27" ht="12">
      <c r="A2125" s="1251">
        <v>25</v>
      </c>
      <c r="B2125" s="1251">
        <v>901</v>
      </c>
      <c r="C2125" s="1251" t="s">
        <v>1902</v>
      </c>
      <c r="D2125" s="1251">
        <v>736740</v>
      </c>
      <c r="E2125" s="1251" t="s">
        <v>2125</v>
      </c>
      <c r="F2125" s="1251">
        <v>2020</v>
      </c>
      <c r="G2125" s="1252">
        <v>0</v>
      </c>
      <c r="H2125" s="1252">
        <v>0</v>
      </c>
      <c r="I2125" s="1252">
        <v>0</v>
      </c>
      <c r="J2125" s="1252">
        <v>0</v>
      </c>
      <c r="K2125" s="1252">
        <v>0</v>
      </c>
      <c r="L2125" s="1252">
        <v>0</v>
      </c>
      <c r="M2125" s="1252">
        <v>0</v>
      </c>
      <c r="N2125" s="1252">
        <v>0</v>
      </c>
      <c r="O2125" s="1252">
        <v>0</v>
      </c>
      <c r="P2125" s="1252">
        <v>552</v>
      </c>
      <c r="Q2125" s="1252">
        <v>533</v>
      </c>
      <c r="R2125" s="1252">
        <v>532</v>
      </c>
      <c r="S2125" s="1252">
        <v>1617</v>
      </c>
      <c r="T2125" s="1252">
        <v>0</v>
      </c>
      <c r="U2125" s="1251" t="s">
        <v>1065</v>
      </c>
      <c r="V2125" s="1251" t="s">
        <v>397</v>
      </c>
      <c r="W2125" s="1251" t="s">
        <v>2064</v>
      </c>
      <c r="X2125" s="1251" t="s">
        <v>2176</v>
      </c>
      <c r="Y2125" s="1251">
        <v>736</v>
      </c>
      <c r="Z2125" s="1251">
        <v>7</v>
      </c>
      <c r="AA2125" s="1251" t="b">
        <v>0</v>
      </c>
    </row>
    <row r="2126" spans="1:27" ht="12">
      <c r="A2126" s="1251">
        <v>25</v>
      </c>
      <c r="B2126" s="1251">
        <v>901</v>
      </c>
      <c r="C2126" s="1251" t="s">
        <v>1902</v>
      </c>
      <c r="D2126" s="1251">
        <v>750500</v>
      </c>
      <c r="E2126" s="1251" t="s">
        <v>2126</v>
      </c>
      <c r="F2126" s="1251">
        <v>2020</v>
      </c>
      <c r="G2126" s="1252">
        <v>0</v>
      </c>
      <c r="H2126" s="1252">
        <v>0</v>
      </c>
      <c r="I2126" s="1252">
        <v>0</v>
      </c>
      <c r="J2126" s="1252">
        <v>0</v>
      </c>
      <c r="K2126" s="1252">
        <v>0</v>
      </c>
      <c r="L2126" s="1252">
        <v>0</v>
      </c>
      <c r="M2126" s="1252">
        <v>0</v>
      </c>
      <c r="N2126" s="1252">
        <v>0</v>
      </c>
      <c r="O2126" s="1252">
        <v>0</v>
      </c>
      <c r="P2126" s="1252">
        <v>0</v>
      </c>
      <c r="Q2126" s="1252">
        <v>205.53999999999999</v>
      </c>
      <c r="R2126" s="1252">
        <v>193.22</v>
      </c>
      <c r="S2126" s="1252">
        <v>398.75999999999999</v>
      </c>
      <c r="T2126" s="1252">
        <v>0</v>
      </c>
      <c r="U2126" s="1251" t="s">
        <v>1065</v>
      </c>
      <c r="V2126" s="1251" t="s">
        <v>397</v>
      </c>
      <c r="W2126" s="1251" t="s">
        <v>2005</v>
      </c>
      <c r="X2126" s="1251" t="s">
        <v>2176</v>
      </c>
      <c r="Y2126" s="1251">
        <v>750</v>
      </c>
      <c r="Z2126" s="1251">
        <v>5</v>
      </c>
      <c r="AA2126" s="1251" t="b">
        <v>0</v>
      </c>
    </row>
    <row r="2127" spans="1:27" ht="12">
      <c r="A2127" s="1251">
        <v>25</v>
      </c>
      <c r="B2127" s="1251">
        <v>901</v>
      </c>
      <c r="C2127" s="1251" t="s">
        <v>1902</v>
      </c>
      <c r="D2127" s="1251">
        <v>750515</v>
      </c>
      <c r="E2127" s="1251" t="s">
        <v>2127</v>
      </c>
      <c r="F2127" s="1251">
        <v>2020</v>
      </c>
      <c r="G2127" s="1252">
        <v>0</v>
      </c>
      <c r="H2127" s="1252">
        <v>0</v>
      </c>
      <c r="I2127" s="1252">
        <v>0</v>
      </c>
      <c r="J2127" s="1252">
        <v>0</v>
      </c>
      <c r="K2127" s="1252">
        <v>0</v>
      </c>
      <c r="L2127" s="1252">
        <v>0</v>
      </c>
      <c r="M2127" s="1252">
        <v>0</v>
      </c>
      <c r="N2127" s="1252">
        <v>0</v>
      </c>
      <c r="O2127" s="1252">
        <v>0</v>
      </c>
      <c r="P2127" s="1252">
        <v>0</v>
      </c>
      <c r="Q2127" s="1252">
        <v>37.100000000000001</v>
      </c>
      <c r="R2127" s="1252">
        <v>30.530000000000001</v>
      </c>
      <c r="S2127" s="1252">
        <v>67.629999999999995</v>
      </c>
      <c r="T2127" s="1252">
        <v>0</v>
      </c>
      <c r="U2127" s="1251" t="s">
        <v>1065</v>
      </c>
      <c r="V2127" s="1251" t="s">
        <v>397</v>
      </c>
      <c r="W2127" s="1251" t="s">
        <v>2005</v>
      </c>
      <c r="X2127" s="1251" t="s">
        <v>2176</v>
      </c>
      <c r="Y2127" s="1251">
        <v>750</v>
      </c>
      <c r="Z2127" s="1251">
        <v>5</v>
      </c>
      <c r="AA2127" s="1251" t="b">
        <v>0</v>
      </c>
    </row>
    <row r="2128" spans="1:27" ht="12">
      <c r="A2128" s="1251">
        <v>25</v>
      </c>
      <c r="B2128" s="1251">
        <v>901</v>
      </c>
      <c r="C2128" s="1251" t="s">
        <v>1902</v>
      </c>
      <c r="D2128" s="1251">
        <v>750532</v>
      </c>
      <c r="E2128" s="1251" t="s">
        <v>2128</v>
      </c>
      <c r="F2128" s="1251">
        <v>2020</v>
      </c>
      <c r="G2128" s="1252">
        <v>0</v>
      </c>
      <c r="H2128" s="1252">
        <v>0</v>
      </c>
      <c r="I2128" s="1252">
        <v>0</v>
      </c>
      <c r="J2128" s="1252">
        <v>0</v>
      </c>
      <c r="K2128" s="1252">
        <v>0</v>
      </c>
      <c r="L2128" s="1252">
        <v>0</v>
      </c>
      <c r="M2128" s="1252">
        <v>0</v>
      </c>
      <c r="N2128" s="1252">
        <v>0</v>
      </c>
      <c r="O2128" s="1252">
        <v>0</v>
      </c>
      <c r="P2128" s="1252">
        <v>0</v>
      </c>
      <c r="Q2128" s="1252">
        <v>1056.72</v>
      </c>
      <c r="R2128" s="1252">
        <v>807.14999999999998</v>
      </c>
      <c r="S2128" s="1252">
        <v>1863.8699999999999</v>
      </c>
      <c r="T2128" s="1252">
        <v>0</v>
      </c>
      <c r="U2128" s="1251" t="s">
        <v>1065</v>
      </c>
      <c r="V2128" s="1251" t="s">
        <v>397</v>
      </c>
      <c r="W2128" s="1251" t="s">
        <v>2003</v>
      </c>
      <c r="X2128" s="1251" t="s">
        <v>2176</v>
      </c>
      <c r="Y2128" s="1251">
        <v>750</v>
      </c>
      <c r="Z2128" s="1251">
        <v>5</v>
      </c>
      <c r="AA2128" s="1251" t="b">
        <v>0</v>
      </c>
    </row>
    <row r="2129" spans="1:27" ht="12">
      <c r="A2129" s="1251">
        <v>25</v>
      </c>
      <c r="B2129" s="1251">
        <v>100</v>
      </c>
      <c r="C2129" s="1251" t="s">
        <v>1513</v>
      </c>
      <c r="D2129" s="1251">
        <v>403000</v>
      </c>
      <c r="E2129" s="1251" t="s">
        <v>1911</v>
      </c>
      <c r="F2129" s="1251">
        <v>2021</v>
      </c>
      <c r="G2129" s="1252">
        <v>231974.07000000001</v>
      </c>
      <c r="H2129" s="1252">
        <v>231974.07000000001</v>
      </c>
      <c r="I2129" s="1252">
        <v>231974.07000000001</v>
      </c>
      <c r="J2129" s="1252">
        <v>233846.91</v>
      </c>
      <c r="K2129" s="1252">
        <v>233846.91</v>
      </c>
      <c r="L2129" s="1252">
        <v>233846.91</v>
      </c>
      <c r="M2129" s="1252">
        <v>235029.37</v>
      </c>
      <c r="N2129" s="1252">
        <v>235029.37</v>
      </c>
      <c r="O2129" s="1252">
        <v>235029.37</v>
      </c>
      <c r="P2129" s="1252">
        <v>236708.59</v>
      </c>
      <c r="Q2129" s="1252">
        <v>236708.59</v>
      </c>
      <c r="R2129" s="1252">
        <v>236708.59</v>
      </c>
      <c r="S2129" s="1252">
        <v>2812676.8199999998</v>
      </c>
      <c r="T2129" s="1252">
        <v>2812676.8199999998</v>
      </c>
      <c r="U2129" s="1251" t="s">
        <v>116</v>
      </c>
      <c r="V2129" s="1251" t="s">
        <v>88</v>
      </c>
      <c r="W2129" s="1251" t="s">
        <v>88</v>
      </c>
      <c r="X2129" s="1251" t="s">
        <v>89</v>
      </c>
      <c r="Y2129" s="1251">
        <v>403</v>
      </c>
      <c r="Z2129" s="1251">
        <v>0</v>
      </c>
      <c r="AA2129" s="1251" t="b">
        <v>1</v>
      </c>
    </row>
    <row r="2130" spans="1:27" ht="12">
      <c r="A2130" s="1251">
        <v>25</v>
      </c>
      <c r="B2130" s="1251">
        <v>100</v>
      </c>
      <c r="C2130" s="1251" t="s">
        <v>1513</v>
      </c>
      <c r="D2130" s="1251">
        <v>406000</v>
      </c>
      <c r="E2130" s="1251" t="s">
        <v>1912</v>
      </c>
      <c r="F2130" s="1251">
        <v>2021</v>
      </c>
      <c r="G2130" s="1252">
        <v>-10961.719999999999</v>
      </c>
      <c r="H2130" s="1252">
        <v>-10961.719999999999</v>
      </c>
      <c r="I2130" s="1252">
        <v>-10961.73</v>
      </c>
      <c r="J2130" s="1252">
        <v>-10961.73</v>
      </c>
      <c r="K2130" s="1252">
        <v>-10961.74</v>
      </c>
      <c r="L2130" s="1252">
        <v>-10961.719999999999</v>
      </c>
      <c r="M2130" s="1252">
        <v>-10961.719999999999</v>
      </c>
      <c r="N2130" s="1252">
        <v>-10961.709999999999</v>
      </c>
      <c r="O2130" s="1252">
        <v>-10961.74</v>
      </c>
      <c r="P2130" s="1252">
        <v>-10961.719999999999</v>
      </c>
      <c r="Q2130" s="1252">
        <v>-10961.74</v>
      </c>
      <c r="R2130" s="1252">
        <v>-10961.73</v>
      </c>
      <c r="S2130" s="1252">
        <v>-131540.72</v>
      </c>
      <c r="T2130" s="1252">
        <v>-131540.72</v>
      </c>
      <c r="U2130" s="1251" t="s">
        <v>116</v>
      </c>
      <c r="V2130" s="1251" t="s">
        <v>400</v>
      </c>
      <c r="W2130" s="1251" t="s">
        <v>400</v>
      </c>
      <c r="X2130" s="1251" t="s">
        <v>89</v>
      </c>
      <c r="Y2130" s="1251">
        <v>406</v>
      </c>
      <c r="Z2130" s="1251">
        <v>0</v>
      </c>
      <c r="AA2130" s="1251" t="b">
        <v>1</v>
      </c>
    </row>
    <row r="2131" spans="1:27" ht="12">
      <c r="A2131" s="1251">
        <v>25</v>
      </c>
      <c r="B2131" s="1251">
        <v>100</v>
      </c>
      <c r="C2131" s="1251" t="s">
        <v>1513</v>
      </c>
      <c r="D2131" s="1251">
        <v>407301</v>
      </c>
      <c r="E2131" s="1251" t="s">
        <v>502</v>
      </c>
      <c r="F2131" s="1251">
        <v>2021</v>
      </c>
      <c r="G2131" s="1252">
        <v>-37755.660000000003</v>
      </c>
      <c r="H2131" s="1252">
        <v>-37755.660000000003</v>
      </c>
      <c r="I2131" s="1252">
        <v>-37755.660000000003</v>
      </c>
      <c r="J2131" s="1252">
        <v>-37518.919999999998</v>
      </c>
      <c r="K2131" s="1252">
        <v>-37518.919999999998</v>
      </c>
      <c r="L2131" s="1252">
        <v>-37518.919999999998</v>
      </c>
      <c r="M2131" s="1252">
        <v>-38263.709999999999</v>
      </c>
      <c r="N2131" s="1252">
        <v>-38263.709999999999</v>
      </c>
      <c r="O2131" s="1252">
        <v>-38263.709999999999</v>
      </c>
      <c r="P2131" s="1252">
        <v>-38184.900000000001</v>
      </c>
      <c r="Q2131" s="1252">
        <v>-38184.900000000001</v>
      </c>
      <c r="R2131" s="1252">
        <v>-38184.900000000001</v>
      </c>
      <c r="S2131" s="1252">
        <v>-455169.57000000012</v>
      </c>
      <c r="T2131" s="1252">
        <v>-455169.57000000012</v>
      </c>
      <c r="U2131" s="1251" t="s">
        <v>116</v>
      </c>
      <c r="V2131" s="1251" t="s">
        <v>88</v>
      </c>
      <c r="W2131" s="1251" t="s">
        <v>1913</v>
      </c>
      <c r="X2131" s="1251" t="s">
        <v>89</v>
      </c>
      <c r="Y2131" s="1251">
        <v>407</v>
      </c>
      <c r="Z2131" s="1251">
        <v>3</v>
      </c>
      <c r="AA2131" s="1251" t="b">
        <v>1</v>
      </c>
    </row>
    <row r="2132" spans="1:27" ht="12">
      <c r="A2132" s="1251">
        <v>25</v>
      </c>
      <c r="B2132" s="1251">
        <v>100</v>
      </c>
      <c r="C2132" s="1251" t="s">
        <v>1513</v>
      </c>
      <c r="D2132" s="1251">
        <v>408101</v>
      </c>
      <c r="E2132" s="1251" t="s">
        <v>932</v>
      </c>
      <c r="F2132" s="1251">
        <v>2021</v>
      </c>
      <c r="G2132" s="1252">
        <v>0</v>
      </c>
      <c r="H2132" s="1252">
        <v>-790</v>
      </c>
      <c r="I2132" s="1252">
        <v>0</v>
      </c>
      <c r="J2132" s="1252">
        <v>0</v>
      </c>
      <c r="K2132" s="1252">
        <v>0</v>
      </c>
      <c r="L2132" s="1252">
        <v>0</v>
      </c>
      <c r="M2132" s="1252">
        <v>0</v>
      </c>
      <c r="N2132" s="1252">
        <v>2411.6700000000001</v>
      </c>
      <c r="O2132" s="1252">
        <v>263.32999999999998</v>
      </c>
      <c r="P2132" s="1252">
        <v>131.66999999999999</v>
      </c>
      <c r="Q2132" s="1252">
        <v>131.66999999999999</v>
      </c>
      <c r="R2132" s="1252">
        <v>131.66999999999999</v>
      </c>
      <c r="S2132" s="1252">
        <v>2280.0100000000002</v>
      </c>
      <c r="T2132" s="1252">
        <v>2280.0100000000002</v>
      </c>
      <c r="U2132" s="1251" t="s">
        <v>116</v>
      </c>
      <c r="V2132" s="1251" t="s">
        <v>402</v>
      </c>
      <c r="W2132" s="1251" t="s">
        <v>402</v>
      </c>
      <c r="X2132" s="1251" t="s">
        <v>89</v>
      </c>
      <c r="Y2132" s="1251">
        <v>408</v>
      </c>
      <c r="Z2132" s="1251">
        <v>1</v>
      </c>
      <c r="AA2132" s="1251" t="b">
        <v>1</v>
      </c>
    </row>
    <row r="2133" spans="1:27" ht="12">
      <c r="A2133" s="1251">
        <v>25</v>
      </c>
      <c r="B2133" s="1251">
        <v>100</v>
      </c>
      <c r="C2133" s="1251" t="s">
        <v>1513</v>
      </c>
      <c r="D2133" s="1251">
        <v>408110</v>
      </c>
      <c r="E2133" s="1251" t="s">
        <v>915</v>
      </c>
      <c r="F2133" s="1251">
        <v>2021</v>
      </c>
      <c r="G2133" s="1252">
        <v>8076.3199999999997</v>
      </c>
      <c r="H2133" s="1252">
        <v>8076.3199999999997</v>
      </c>
      <c r="I2133" s="1252">
        <v>8112.3199999999997</v>
      </c>
      <c r="J2133" s="1252">
        <v>8088.1400000000003</v>
      </c>
      <c r="K2133" s="1252">
        <v>8088.1400000000003</v>
      </c>
      <c r="L2133" s="1252">
        <v>8088.1400000000003</v>
      </c>
      <c r="M2133" s="1252">
        <v>9869.9200000000001</v>
      </c>
      <c r="N2133" s="1252">
        <v>9907.1700000000001</v>
      </c>
      <c r="O2133" s="1252">
        <v>9907.1599999999999</v>
      </c>
      <c r="P2133" s="1252">
        <v>9895.5799999999999</v>
      </c>
      <c r="Q2133" s="1252">
        <v>9895.5799999999999</v>
      </c>
      <c r="R2133" s="1252">
        <v>9895.5900000000001</v>
      </c>
      <c r="S2133" s="1252">
        <v>107900.38</v>
      </c>
      <c r="T2133" s="1252">
        <v>107900.38</v>
      </c>
      <c r="U2133" s="1251" t="s">
        <v>116</v>
      </c>
      <c r="V2133" s="1251" t="s">
        <v>402</v>
      </c>
      <c r="W2133" s="1251" t="s">
        <v>402</v>
      </c>
      <c r="X2133" s="1251" t="s">
        <v>89</v>
      </c>
      <c r="Y2133" s="1251">
        <v>408</v>
      </c>
      <c r="Z2133" s="1251">
        <v>1</v>
      </c>
      <c r="AA2133" s="1251" t="b">
        <v>1</v>
      </c>
    </row>
    <row r="2134" spans="1:27" ht="12">
      <c r="A2134" s="1251">
        <v>25</v>
      </c>
      <c r="B2134" s="1251">
        <v>100</v>
      </c>
      <c r="C2134" s="1251" t="s">
        <v>1513</v>
      </c>
      <c r="D2134" s="1251">
        <v>408121</v>
      </c>
      <c r="E2134" s="1251" t="s">
        <v>1914</v>
      </c>
      <c r="F2134" s="1251">
        <v>2021</v>
      </c>
      <c r="G2134" s="1252">
        <v>77.439999999999998</v>
      </c>
      <c r="H2134" s="1252">
        <v>101.09999999999999</v>
      </c>
      <c r="I2134" s="1252">
        <v>641.86000000000001</v>
      </c>
      <c r="J2134" s="1252">
        <v>460.45999999999998</v>
      </c>
      <c r="K2134" s="1252">
        <v>-2024.47</v>
      </c>
      <c r="L2134" s="1252">
        <v>502.67000000000002</v>
      </c>
      <c r="M2134" s="1252">
        <v>467.83999999999997</v>
      </c>
      <c r="N2134" s="1252">
        <v>300.06999999999999</v>
      </c>
      <c r="O2134" s="1252">
        <v>461.10000000000002</v>
      </c>
      <c r="P2134" s="1252">
        <v>-1924.5</v>
      </c>
      <c r="Q2134" s="1252">
        <v>435.87</v>
      </c>
      <c r="R2134" s="1252">
        <v>-435.87</v>
      </c>
      <c r="S2134" s="1252">
        <v>-936.43000000000018</v>
      </c>
      <c r="T2134" s="1252">
        <v>-936.43000000000018</v>
      </c>
      <c r="U2134" s="1251" t="s">
        <v>116</v>
      </c>
      <c r="V2134" s="1251" t="s">
        <v>402</v>
      </c>
      <c r="W2134" s="1251" t="s">
        <v>402</v>
      </c>
      <c r="X2134" s="1251" t="s">
        <v>89</v>
      </c>
      <c r="Y2134" s="1251">
        <v>408</v>
      </c>
      <c r="Z2134" s="1251">
        <v>1</v>
      </c>
      <c r="AA2134" s="1251" t="b">
        <v>1</v>
      </c>
    </row>
    <row r="2135" spans="1:27" ht="12">
      <c r="A2135" s="1251">
        <v>25</v>
      </c>
      <c r="B2135" s="1251">
        <v>100</v>
      </c>
      <c r="C2135" s="1251" t="s">
        <v>1513</v>
      </c>
      <c r="D2135" s="1251">
        <v>408132</v>
      </c>
      <c r="E2135" s="1251" t="s">
        <v>1002</v>
      </c>
      <c r="F2135" s="1251">
        <v>2021</v>
      </c>
      <c r="G2135" s="1252">
        <v>3863</v>
      </c>
      <c r="H2135" s="1252">
        <v>3495</v>
      </c>
      <c r="I2135" s="1252">
        <v>4075</v>
      </c>
      <c r="J2135" s="1252">
        <v>2610</v>
      </c>
      <c r="K2135" s="1252">
        <v>2610</v>
      </c>
      <c r="L2135" s="1252">
        <v>2610</v>
      </c>
      <c r="M2135" s="1252">
        <v>2610</v>
      </c>
      <c r="N2135" s="1252">
        <v>2610</v>
      </c>
      <c r="O2135" s="1252">
        <v>2610</v>
      </c>
      <c r="P2135" s="1252">
        <v>2610</v>
      </c>
      <c r="Q2135" s="1252">
        <v>2610</v>
      </c>
      <c r="R2135" s="1252">
        <v>2609.98</v>
      </c>
      <c r="S2135" s="1252">
        <v>34922.980000000003</v>
      </c>
      <c r="T2135" s="1252">
        <v>34922.980000000003</v>
      </c>
      <c r="U2135" s="1251" t="s">
        <v>116</v>
      </c>
      <c r="V2135" s="1251" t="s">
        <v>402</v>
      </c>
      <c r="W2135" s="1251" t="s">
        <v>402</v>
      </c>
      <c r="X2135" s="1251" t="s">
        <v>89</v>
      </c>
      <c r="Y2135" s="1251">
        <v>408</v>
      </c>
      <c r="Z2135" s="1251">
        <v>1</v>
      </c>
      <c r="AA2135" s="1251" t="b">
        <v>1</v>
      </c>
    </row>
    <row r="2136" spans="1:27" ht="12">
      <c r="A2136" s="1251">
        <v>25</v>
      </c>
      <c r="B2136" s="1251">
        <v>100</v>
      </c>
      <c r="C2136" s="1251" t="s">
        <v>1513</v>
      </c>
      <c r="D2136" s="1251">
        <v>420001</v>
      </c>
      <c r="E2136" s="1251" t="s">
        <v>1915</v>
      </c>
      <c r="F2136" s="1251">
        <v>2021</v>
      </c>
      <c r="G2136" s="1252">
        <v>-530.16999999999996</v>
      </c>
      <c r="H2136" s="1252">
        <v>-569.88999999999999</v>
      </c>
      <c r="I2136" s="1252">
        <v>-497.75</v>
      </c>
      <c r="J2136" s="1252">
        <v>-411.77999999999997</v>
      </c>
      <c r="K2136" s="1252">
        <v>-469.49000000000001</v>
      </c>
      <c r="L2136" s="1252">
        <v>-472.91000000000003</v>
      </c>
      <c r="M2136" s="1252">
        <v>-478.77999999999997</v>
      </c>
      <c r="N2136" s="1252">
        <v>-878.38</v>
      </c>
      <c r="O2136" s="1252">
        <v>-1455.5699999999999</v>
      </c>
      <c r="P2136" s="1252">
        <v>-1808.01</v>
      </c>
      <c r="Q2136" s="1252">
        <v>-1995.8800000000001</v>
      </c>
      <c r="R2136" s="1252">
        <v>-2196.9200000000001</v>
      </c>
      <c r="S2136" s="1252">
        <v>-11765.530000000001</v>
      </c>
      <c r="T2136" s="1252">
        <v>-11765.530000000001</v>
      </c>
      <c r="U2136" s="1251" t="s">
        <v>116</v>
      </c>
      <c r="V2136" s="1251" t="s">
        <v>1916</v>
      </c>
      <c r="W2136" s="1251" t="s">
        <v>416</v>
      </c>
      <c r="X2136" s="1251" t="s">
        <v>89</v>
      </c>
      <c r="Y2136" s="1251">
        <v>420</v>
      </c>
      <c r="Z2136" s="1251">
        <v>0</v>
      </c>
      <c r="AA2136" s="1251" t="b">
        <v>1</v>
      </c>
    </row>
    <row r="2137" spans="1:27" ht="12">
      <c r="A2137" s="1251">
        <v>25</v>
      </c>
      <c r="B2137" s="1251">
        <v>100</v>
      </c>
      <c r="C2137" s="1251" t="s">
        <v>1513</v>
      </c>
      <c r="D2137" s="1251">
        <v>420002</v>
      </c>
      <c r="E2137" s="1251" t="s">
        <v>1917</v>
      </c>
      <c r="F2137" s="1251">
        <v>2021</v>
      </c>
      <c r="G2137" s="1252">
        <v>-1559.01</v>
      </c>
      <c r="H2137" s="1252">
        <v>-1605.96</v>
      </c>
      <c r="I2137" s="1252">
        <v>-1532</v>
      </c>
      <c r="J2137" s="1252">
        <v>-1212.45</v>
      </c>
      <c r="K2137" s="1252">
        <v>-1380.22</v>
      </c>
      <c r="L2137" s="1252">
        <v>-1391.8299999999999</v>
      </c>
      <c r="M2137" s="1252">
        <v>-1407.8499999999999</v>
      </c>
      <c r="N2137" s="1252">
        <v>-2582.9499999999998</v>
      </c>
      <c r="O2137" s="1252">
        <v>-4280.1300000000001</v>
      </c>
      <c r="P2137" s="1252">
        <v>-5316.5</v>
      </c>
      <c r="Q2137" s="1252">
        <v>-5625.4099999999999</v>
      </c>
      <c r="R2137" s="1252">
        <v>-6703.75</v>
      </c>
      <c r="S2137" s="1252">
        <v>-34598.059999999998</v>
      </c>
      <c r="T2137" s="1252">
        <v>-34598.059999999998</v>
      </c>
      <c r="U2137" s="1251" t="s">
        <v>116</v>
      </c>
      <c r="V2137" s="1251" t="s">
        <v>1916</v>
      </c>
      <c r="W2137" s="1251" t="s">
        <v>416</v>
      </c>
      <c r="X2137" s="1251" t="s">
        <v>89</v>
      </c>
      <c r="Y2137" s="1251">
        <v>420</v>
      </c>
      <c r="Z2137" s="1251">
        <v>0</v>
      </c>
      <c r="AA2137" s="1251" t="b">
        <v>1</v>
      </c>
    </row>
    <row r="2138" spans="1:27" ht="12">
      <c r="A2138" s="1251">
        <v>25</v>
      </c>
      <c r="B2138" s="1251">
        <v>100</v>
      </c>
      <c r="C2138" s="1251" t="s">
        <v>1513</v>
      </c>
      <c r="D2138" s="1251">
        <v>421900</v>
      </c>
      <c r="E2138" s="1251" t="s">
        <v>505</v>
      </c>
      <c r="F2138" s="1251">
        <v>2021</v>
      </c>
      <c r="G2138" s="1252">
        <v>-4738.5</v>
      </c>
      <c r="H2138" s="1252">
        <v>-3271.5</v>
      </c>
      <c r="I2138" s="1252">
        <v>-9432.5</v>
      </c>
      <c r="J2138" s="1252">
        <v>-9163</v>
      </c>
      <c r="K2138" s="1252">
        <v>-9552.5</v>
      </c>
      <c r="L2138" s="1252">
        <v>-8436.5</v>
      </c>
      <c r="M2138" s="1252">
        <v>-8822</v>
      </c>
      <c r="N2138" s="1252">
        <v>-7735.5</v>
      </c>
      <c r="O2138" s="1252">
        <v>-7894.5</v>
      </c>
      <c r="P2138" s="1252">
        <v>-5478.5</v>
      </c>
      <c r="Q2138" s="1252">
        <v>-6139</v>
      </c>
      <c r="R2138" s="1252">
        <v>-4162</v>
      </c>
      <c r="S2138" s="1252">
        <v>-84826</v>
      </c>
      <c r="T2138" s="1252">
        <v>-84826</v>
      </c>
      <c r="U2138" s="1251" t="s">
        <v>116</v>
      </c>
      <c r="V2138" s="1251" t="s">
        <v>1286</v>
      </c>
      <c r="W2138" s="1251" t="s">
        <v>408</v>
      </c>
      <c r="X2138" s="1251" t="s">
        <v>89</v>
      </c>
      <c r="Y2138" s="1251">
        <v>421</v>
      </c>
      <c r="Z2138" s="1251">
        <v>9</v>
      </c>
      <c r="AA2138" s="1251" t="b">
        <v>1</v>
      </c>
    </row>
    <row r="2139" spans="1:27" ht="12">
      <c r="A2139" s="1251">
        <v>25</v>
      </c>
      <c r="B2139" s="1251">
        <v>100</v>
      </c>
      <c r="C2139" s="1251" t="s">
        <v>1513</v>
      </c>
      <c r="D2139" s="1251">
        <v>421960</v>
      </c>
      <c r="E2139" s="1251" t="s">
        <v>1918</v>
      </c>
      <c r="F2139" s="1251">
        <v>2021</v>
      </c>
      <c r="G2139" s="1252">
        <v>0</v>
      </c>
      <c r="H2139" s="1252">
        <v>0</v>
      </c>
      <c r="I2139" s="1252">
        <v>-22600</v>
      </c>
      <c r="J2139" s="1252">
        <v>22600</v>
      </c>
      <c r="K2139" s="1252">
        <v>0</v>
      </c>
      <c r="L2139" s="1252">
        <v>-68350.350000000006</v>
      </c>
      <c r="M2139" s="1252">
        <v>0</v>
      </c>
      <c r="N2139" s="1252">
        <v>0</v>
      </c>
      <c r="O2139" s="1252">
        <v>0</v>
      </c>
      <c r="P2139" s="1252">
        <v>-6296.2399999999998</v>
      </c>
      <c r="Q2139" s="1252">
        <v>0</v>
      </c>
      <c r="R2139" s="1252">
        <v>74646.589999999997</v>
      </c>
      <c r="S2139" s="1252">
        <v>0</v>
      </c>
      <c r="T2139" s="1252">
        <v>0</v>
      </c>
      <c r="U2139" s="1251" t="s">
        <v>116</v>
      </c>
      <c r="V2139" s="1251" t="s">
        <v>1286</v>
      </c>
      <c r="W2139" s="1251" t="s">
        <v>408</v>
      </c>
      <c r="X2139" s="1251" t="s">
        <v>89</v>
      </c>
      <c r="Y2139" s="1251">
        <v>421</v>
      </c>
      <c r="Z2139" s="1251">
        <v>9</v>
      </c>
      <c r="AA2139" s="1251" t="b">
        <v>1</v>
      </c>
    </row>
    <row r="2140" spans="1:27" ht="12">
      <c r="A2140" s="1251">
        <v>25</v>
      </c>
      <c r="B2140" s="1251">
        <v>100</v>
      </c>
      <c r="C2140" s="1251" t="s">
        <v>1513</v>
      </c>
      <c r="D2140" s="1251">
        <v>426900</v>
      </c>
      <c r="E2140" s="1251" t="s">
        <v>2232</v>
      </c>
      <c r="F2140" s="1251">
        <v>2021</v>
      </c>
      <c r="G2140" s="1252">
        <v>0</v>
      </c>
      <c r="H2140" s="1252">
        <v>448.69</v>
      </c>
      <c r="I2140" s="1252">
        <v>0</v>
      </c>
      <c r="J2140" s="1252">
        <v>0.11</v>
      </c>
      <c r="K2140" s="1252">
        <v>3626.1999999999998</v>
      </c>
      <c r="L2140" s="1252">
        <v>0</v>
      </c>
      <c r="M2140" s="1252">
        <v>0</v>
      </c>
      <c r="N2140" s="1252">
        <v>0</v>
      </c>
      <c r="O2140" s="1252">
        <v>0</v>
      </c>
      <c r="P2140" s="1252">
        <v>0</v>
      </c>
      <c r="Q2140" s="1252">
        <v>12664.99</v>
      </c>
      <c r="R2140" s="1252">
        <v>-1232.1500000000001</v>
      </c>
      <c r="S2140" s="1252">
        <v>15507.839999999998</v>
      </c>
      <c r="T2140" s="1252">
        <v>15507.839999999998</v>
      </c>
      <c r="U2140" s="1251" t="s">
        <v>116</v>
      </c>
      <c r="V2140" s="1251" t="s">
        <v>2186</v>
      </c>
      <c r="W2140" s="1251" t="s">
        <v>409</v>
      </c>
      <c r="X2140" s="1251" t="s">
        <v>89</v>
      </c>
      <c r="Y2140" s="1251">
        <v>426</v>
      </c>
      <c r="Z2140" s="1251">
        <v>9</v>
      </c>
      <c r="AA2140" s="1251" t="b">
        <v>1</v>
      </c>
    </row>
    <row r="2141" spans="1:27" ht="12">
      <c r="A2141" s="1251">
        <v>25</v>
      </c>
      <c r="B2141" s="1251">
        <v>100</v>
      </c>
      <c r="C2141" s="1251" t="s">
        <v>1513</v>
      </c>
      <c r="D2141" s="1251">
        <v>427400</v>
      </c>
      <c r="E2141" s="1251" t="s">
        <v>1919</v>
      </c>
      <c r="F2141" s="1251">
        <v>2021</v>
      </c>
      <c r="G2141" s="1252">
        <v>66.569999999999993</v>
      </c>
      <c r="H2141" s="1252">
        <v>0.48999999999999999</v>
      </c>
      <c r="I2141" s="1252">
        <v>128.66</v>
      </c>
      <c r="J2141" s="1252">
        <v>62.799999999999997</v>
      </c>
      <c r="K2141" s="1252">
        <v>60.5</v>
      </c>
      <c r="L2141" s="1252">
        <v>62.009999999999998</v>
      </c>
      <c r="M2141" s="1252">
        <v>55.899999999999999</v>
      </c>
      <c r="N2141" s="1252">
        <v>56.920000000000002</v>
      </c>
      <c r="O2141" s="1252">
        <v>56.210000000000001</v>
      </c>
      <c r="P2141" s="1252">
        <v>47.299999999999997</v>
      </c>
      <c r="Q2141" s="1252">
        <v>49.75</v>
      </c>
      <c r="R2141" s="1252">
        <v>49.469999999999999</v>
      </c>
      <c r="S2141" s="1252">
        <v>696.57999999999993</v>
      </c>
      <c r="T2141" s="1252">
        <v>696.57999999999993</v>
      </c>
      <c r="U2141" s="1251" t="s">
        <v>116</v>
      </c>
      <c r="V2141" s="1251" t="s">
        <v>1916</v>
      </c>
      <c r="W2141" s="1251" t="s">
        <v>1038</v>
      </c>
      <c r="X2141" s="1251" t="s">
        <v>89</v>
      </c>
      <c r="Y2141" s="1251">
        <v>427</v>
      </c>
      <c r="Z2141" s="1251">
        <v>4</v>
      </c>
      <c r="AA2141" s="1251" t="b">
        <v>1</v>
      </c>
    </row>
    <row r="2142" spans="1:29" ht="12">
      <c r="A2142" s="1251">
        <v>25</v>
      </c>
      <c r="B2142" s="1251">
        <v>100</v>
      </c>
      <c r="C2142" s="1251" t="s">
        <v>1513</v>
      </c>
      <c r="D2142" s="1251">
        <v>460600</v>
      </c>
      <c r="E2142" s="1251" t="s">
        <v>1920</v>
      </c>
      <c r="F2142" s="1251">
        <v>2021</v>
      </c>
      <c r="G2142" s="1252">
        <v>63079.75</v>
      </c>
      <c r="H2142" s="1252">
        <v>-1545.71</v>
      </c>
      <c r="I2142" s="1252">
        <v>-559.95000000000005</v>
      </c>
      <c r="J2142" s="1252">
        <v>-0.059999999999999998</v>
      </c>
      <c r="K2142" s="1252">
        <v>-94.420000000000002</v>
      </c>
      <c r="L2142" s="1252">
        <v>-55.280000000000001</v>
      </c>
      <c r="M2142" s="1252">
        <v>-59.469999999999999</v>
      </c>
      <c r="N2142" s="1252">
        <v>-61.399999999999999</v>
      </c>
      <c r="O2142" s="1252">
        <v>0</v>
      </c>
      <c r="P2142" s="1252">
        <v>-34.950000000000003</v>
      </c>
      <c r="Q2142" s="1252">
        <v>0</v>
      </c>
      <c r="R2142" s="1252">
        <v>0</v>
      </c>
      <c r="S2142" s="1252">
        <v>60668.510000000009</v>
      </c>
      <c r="T2142" s="1252">
        <v>60668.510000000009</v>
      </c>
      <c r="U2142" s="1251" t="s">
        <v>116</v>
      </c>
      <c r="V2142" s="1251" t="s">
        <v>1286</v>
      </c>
      <c r="W2142" s="1251" t="s">
        <v>393</v>
      </c>
      <c r="X2142" s="1251" t="s">
        <v>89</v>
      </c>
      <c r="Y2142" s="1251">
        <v>460</v>
      </c>
      <c r="Z2142" s="1251">
        <v>6</v>
      </c>
      <c r="AA2142" s="1251" t="b">
        <v>1</v>
      </c>
      <c r="AC2142" s="1251" t="s">
        <v>1921</v>
      </c>
    </row>
    <row r="2143" spans="1:29" ht="12">
      <c r="A2143" s="1251">
        <v>25</v>
      </c>
      <c r="B2143" s="1251">
        <v>100</v>
      </c>
      <c r="C2143" s="1251" t="s">
        <v>1513</v>
      </c>
      <c r="D2143" s="1251">
        <v>461100</v>
      </c>
      <c r="E2143" s="1251" t="s">
        <v>1922</v>
      </c>
      <c r="F2143" s="1251">
        <v>2021</v>
      </c>
      <c r="G2143" s="1252">
        <v>-581574.87</v>
      </c>
      <c r="H2143" s="1252">
        <v>-512155.28000000003</v>
      </c>
      <c r="I2143" s="1252">
        <v>-576966.06999999995</v>
      </c>
      <c r="J2143" s="1252">
        <v>-543370.59999999998</v>
      </c>
      <c r="K2143" s="1252">
        <v>-580065.18999999994</v>
      </c>
      <c r="L2143" s="1252">
        <v>-598939.06999999995</v>
      </c>
      <c r="M2143" s="1252">
        <v>-608976.79000000004</v>
      </c>
      <c r="N2143" s="1252">
        <v>-595286.58999999997</v>
      </c>
      <c r="O2143" s="1252">
        <v>-553549.57999999996</v>
      </c>
      <c r="P2143" s="1252">
        <v>-577727.06999999995</v>
      </c>
      <c r="Q2143" s="1252">
        <v>-545883.5</v>
      </c>
      <c r="R2143" s="1252">
        <v>-586983.02000000002</v>
      </c>
      <c r="S2143" s="1252">
        <v>-6861477.6300000008</v>
      </c>
      <c r="T2143" s="1252">
        <v>-6861477.6300000008</v>
      </c>
      <c r="U2143" s="1251" t="s">
        <v>116</v>
      </c>
      <c r="V2143" s="1251" t="s">
        <v>1286</v>
      </c>
      <c r="W2143" s="1251" t="s">
        <v>393</v>
      </c>
      <c r="X2143" s="1251" t="s">
        <v>89</v>
      </c>
      <c r="Y2143" s="1251">
        <v>461</v>
      </c>
      <c r="Z2143" s="1251">
        <v>1</v>
      </c>
      <c r="AA2143" s="1251" t="b">
        <v>1</v>
      </c>
      <c r="AC2143" s="1251" t="s">
        <v>1921</v>
      </c>
    </row>
    <row r="2144" spans="1:29" ht="12">
      <c r="A2144" s="1251">
        <v>25</v>
      </c>
      <c r="B2144" s="1251">
        <v>100</v>
      </c>
      <c r="C2144" s="1251" t="s">
        <v>1513</v>
      </c>
      <c r="D2144" s="1251">
        <v>461200</v>
      </c>
      <c r="E2144" s="1251" t="s">
        <v>1923</v>
      </c>
      <c r="F2144" s="1251">
        <v>2021</v>
      </c>
      <c r="G2144" s="1252">
        <v>-98979.910000000003</v>
      </c>
      <c r="H2144" s="1252">
        <v>-82787.149999999994</v>
      </c>
      <c r="I2144" s="1252">
        <v>-106919.11</v>
      </c>
      <c r="J2144" s="1252">
        <v>-101651.16</v>
      </c>
      <c r="K2144" s="1252">
        <v>-116386.07000000001</v>
      </c>
      <c r="L2144" s="1252">
        <v>-138283.06</v>
      </c>
      <c r="M2144" s="1252">
        <v>-155007.17999999999</v>
      </c>
      <c r="N2144" s="1252">
        <v>-137333</v>
      </c>
      <c r="O2144" s="1252">
        <v>-120141.8</v>
      </c>
      <c r="P2144" s="1252">
        <v>-100334.33</v>
      </c>
      <c r="Q2144" s="1252">
        <v>-104356.86</v>
      </c>
      <c r="R2144" s="1252">
        <v>-101583.73</v>
      </c>
      <c r="S2144" s="1252">
        <v>-1363763.3600000001</v>
      </c>
      <c r="T2144" s="1252">
        <v>-1363763.3600000001</v>
      </c>
      <c r="U2144" s="1251" t="s">
        <v>116</v>
      </c>
      <c r="V2144" s="1251" t="s">
        <v>1286</v>
      </c>
      <c r="W2144" s="1251" t="s">
        <v>393</v>
      </c>
      <c r="X2144" s="1251" t="s">
        <v>89</v>
      </c>
      <c r="Y2144" s="1251">
        <v>461</v>
      </c>
      <c r="Z2144" s="1251">
        <v>2</v>
      </c>
      <c r="AA2144" s="1251" t="b">
        <v>1</v>
      </c>
      <c r="AC2144" s="1251" t="s">
        <v>1921</v>
      </c>
    </row>
    <row r="2145" spans="1:29" ht="12">
      <c r="A2145" s="1251">
        <v>25</v>
      </c>
      <c r="B2145" s="1251">
        <v>100</v>
      </c>
      <c r="C2145" s="1251" t="s">
        <v>1513</v>
      </c>
      <c r="D2145" s="1251">
        <v>461300</v>
      </c>
      <c r="E2145" s="1251" t="s">
        <v>1924</v>
      </c>
      <c r="F2145" s="1251">
        <v>2021</v>
      </c>
      <c r="G2145" s="1252">
        <v>-32334.860000000001</v>
      </c>
      <c r="H2145" s="1252">
        <v>-52664.040000000001</v>
      </c>
      <c r="I2145" s="1252">
        <v>-52952.440000000002</v>
      </c>
      <c r="J2145" s="1252">
        <v>-50228.120000000003</v>
      </c>
      <c r="K2145" s="1252">
        <v>-51669.459999999999</v>
      </c>
      <c r="L2145" s="1252">
        <v>-53884.900000000001</v>
      </c>
      <c r="M2145" s="1252">
        <v>-44886.959999999999</v>
      </c>
      <c r="N2145" s="1252">
        <v>-46397.970000000001</v>
      </c>
      <c r="O2145" s="1252">
        <v>-50995.870000000003</v>
      </c>
      <c r="P2145" s="1252">
        <v>-44589.339999999997</v>
      </c>
      <c r="Q2145" s="1252">
        <v>-53890.739999999998</v>
      </c>
      <c r="R2145" s="1252">
        <v>-49104.18</v>
      </c>
      <c r="S2145" s="1252">
        <v>-583598.88</v>
      </c>
      <c r="T2145" s="1252">
        <v>-583598.88</v>
      </c>
      <c r="U2145" s="1251" t="s">
        <v>116</v>
      </c>
      <c r="V2145" s="1251" t="s">
        <v>1286</v>
      </c>
      <c r="W2145" s="1251" t="s">
        <v>393</v>
      </c>
      <c r="X2145" s="1251" t="s">
        <v>89</v>
      </c>
      <c r="Y2145" s="1251">
        <v>461</v>
      </c>
      <c r="Z2145" s="1251">
        <v>3</v>
      </c>
      <c r="AA2145" s="1251" t="b">
        <v>1</v>
      </c>
      <c r="AC2145" s="1251" t="s">
        <v>1921</v>
      </c>
    </row>
    <row r="2146" spans="1:29" ht="12">
      <c r="A2146" s="1251">
        <v>25</v>
      </c>
      <c r="B2146" s="1251">
        <v>100</v>
      </c>
      <c r="C2146" s="1251" t="s">
        <v>1513</v>
      </c>
      <c r="D2146" s="1251">
        <v>461400</v>
      </c>
      <c r="E2146" s="1251" t="s">
        <v>1925</v>
      </c>
      <c r="F2146" s="1251">
        <v>2021</v>
      </c>
      <c r="G2146" s="1252">
        <v>-8100.6199999999999</v>
      </c>
      <c r="H2146" s="1252">
        <v>-14814.6</v>
      </c>
      <c r="I2146" s="1252">
        <v>-9571.8999999999996</v>
      </c>
      <c r="J2146" s="1252">
        <v>-9146.8700000000008</v>
      </c>
      <c r="K2146" s="1252">
        <v>-10938</v>
      </c>
      <c r="L2146" s="1252">
        <v>-9403.6599999999999</v>
      </c>
      <c r="M2146" s="1252">
        <v>-7112.8599999999997</v>
      </c>
      <c r="N2146" s="1252">
        <v>-8300.7000000000007</v>
      </c>
      <c r="O2146" s="1252">
        <v>-10312.5</v>
      </c>
      <c r="P2146" s="1252">
        <v>-12773.290000000001</v>
      </c>
      <c r="Q2146" s="1252">
        <v>-11117.25</v>
      </c>
      <c r="R2146" s="1252">
        <v>-11225.639999999999</v>
      </c>
      <c r="S2146" s="1252">
        <v>-122817.89</v>
      </c>
      <c r="T2146" s="1252">
        <v>-122817.89</v>
      </c>
      <c r="U2146" s="1251" t="s">
        <v>116</v>
      </c>
      <c r="V2146" s="1251" t="s">
        <v>1286</v>
      </c>
      <c r="W2146" s="1251" t="s">
        <v>393</v>
      </c>
      <c r="X2146" s="1251" t="s">
        <v>89</v>
      </c>
      <c r="Y2146" s="1251">
        <v>461</v>
      </c>
      <c r="Z2146" s="1251">
        <v>4</v>
      </c>
      <c r="AA2146" s="1251" t="b">
        <v>1</v>
      </c>
      <c r="AC2146" s="1251" t="s">
        <v>1921</v>
      </c>
    </row>
    <row r="2147" spans="1:29" ht="12">
      <c r="A2147" s="1251">
        <v>25</v>
      </c>
      <c r="B2147" s="1251">
        <v>100</v>
      </c>
      <c r="C2147" s="1251" t="s">
        <v>1513</v>
      </c>
      <c r="D2147" s="1251">
        <v>461605</v>
      </c>
      <c r="E2147" s="1251" t="s">
        <v>1926</v>
      </c>
      <c r="F2147" s="1251">
        <v>2021</v>
      </c>
      <c r="G2147" s="1252">
        <v>-32.119999999999997</v>
      </c>
      <c r="H2147" s="1252">
        <v>-80.090000000000003</v>
      </c>
      <c r="I2147" s="1252">
        <v>-112.08</v>
      </c>
      <c r="J2147" s="1252">
        <v>-2421.7199999999998</v>
      </c>
      <c r="K2147" s="1252">
        <v>-3812.3699999999999</v>
      </c>
      <c r="L2147" s="1252">
        <v>-1444.8900000000001</v>
      </c>
      <c r="M2147" s="1252">
        <v>-3300.3899999999999</v>
      </c>
      <c r="N2147" s="1252">
        <v>-1662.0899999999999</v>
      </c>
      <c r="O2147" s="1252">
        <v>-1836.1400000000001</v>
      </c>
      <c r="P2147" s="1252">
        <v>-841.00999999999999</v>
      </c>
      <c r="Q2147" s="1252">
        <v>-2453.1300000000001</v>
      </c>
      <c r="R2147" s="1252">
        <v>-94.269999999999996</v>
      </c>
      <c r="S2147" s="1252">
        <v>-18090.299999999999</v>
      </c>
      <c r="T2147" s="1252">
        <v>-18090.299999999999</v>
      </c>
      <c r="U2147" s="1251" t="s">
        <v>116</v>
      </c>
      <c r="V2147" s="1251" t="s">
        <v>1286</v>
      </c>
      <c r="W2147" s="1251" t="s">
        <v>393</v>
      </c>
      <c r="X2147" s="1251" t="s">
        <v>89</v>
      </c>
      <c r="Y2147" s="1251">
        <v>461</v>
      </c>
      <c r="Z2147" s="1251">
        <v>6</v>
      </c>
      <c r="AA2147" s="1251" t="b">
        <v>1</v>
      </c>
      <c r="AC2147" s="1251" t="s">
        <v>1921</v>
      </c>
    </row>
    <row r="2148" spans="1:29" ht="12">
      <c r="A2148" s="1251">
        <v>25</v>
      </c>
      <c r="B2148" s="1251">
        <v>100</v>
      </c>
      <c r="C2148" s="1251" t="s">
        <v>1513</v>
      </c>
      <c r="D2148" s="1251">
        <v>462100</v>
      </c>
      <c r="E2148" s="1251" t="s">
        <v>720</v>
      </c>
      <c r="F2148" s="1251">
        <v>2021</v>
      </c>
      <c r="G2148" s="1252">
        <v>-40012.459999999999</v>
      </c>
      <c r="H2148" s="1252">
        <v>-36223.709999999999</v>
      </c>
      <c r="I2148" s="1252">
        <v>-43809.790000000001</v>
      </c>
      <c r="J2148" s="1252">
        <v>-38776.650000000001</v>
      </c>
      <c r="K2148" s="1252">
        <v>-40023.160000000003</v>
      </c>
      <c r="L2148" s="1252">
        <v>-36233.529999999999</v>
      </c>
      <c r="M2148" s="1252">
        <v>-40018.010000000002</v>
      </c>
      <c r="N2148" s="1252">
        <v>-40023.870000000003</v>
      </c>
      <c r="O2148" s="1252">
        <v>-32440.330000000002</v>
      </c>
      <c r="P2148" s="1252">
        <v>-40021.050000000003</v>
      </c>
      <c r="Q2148" s="1252">
        <v>-51640.660000000003</v>
      </c>
      <c r="R2148" s="1252">
        <v>-46270.790000000001</v>
      </c>
      <c r="S2148" s="1252">
        <v>-485494.00999999995</v>
      </c>
      <c r="T2148" s="1252">
        <v>-485494.00999999995</v>
      </c>
      <c r="U2148" s="1251" t="s">
        <v>116</v>
      </c>
      <c r="V2148" s="1251" t="s">
        <v>1286</v>
      </c>
      <c r="W2148" s="1251" t="s">
        <v>393</v>
      </c>
      <c r="X2148" s="1251" t="s">
        <v>89</v>
      </c>
      <c r="Y2148" s="1251">
        <v>462</v>
      </c>
      <c r="Z2148" s="1251">
        <v>1</v>
      </c>
      <c r="AA2148" s="1251" t="b">
        <v>1</v>
      </c>
      <c r="AC2148" s="1251" t="s">
        <v>2078</v>
      </c>
    </row>
    <row r="2149" spans="1:29" ht="12">
      <c r="A2149" s="1251">
        <v>25</v>
      </c>
      <c r="B2149" s="1251">
        <v>100</v>
      </c>
      <c r="C2149" s="1251" t="s">
        <v>1513</v>
      </c>
      <c r="D2149" s="1251">
        <v>462200</v>
      </c>
      <c r="E2149" s="1251" t="s">
        <v>712</v>
      </c>
      <c r="F2149" s="1251">
        <v>2021</v>
      </c>
      <c r="G2149" s="1252">
        <v>-35393.150000000001</v>
      </c>
      <c r="H2149" s="1252">
        <v>-35244.330000000002</v>
      </c>
      <c r="I2149" s="1252">
        <v>-38741.839999999997</v>
      </c>
      <c r="J2149" s="1252">
        <v>-31772.529999999999</v>
      </c>
      <c r="K2149" s="1252">
        <v>-36127.129999999997</v>
      </c>
      <c r="L2149" s="1252">
        <v>-36380.68</v>
      </c>
      <c r="M2149" s="1252">
        <v>-32901.68</v>
      </c>
      <c r="N2149" s="1252">
        <v>-37601.959999999999</v>
      </c>
      <c r="O2149" s="1252">
        <v>-31788.849999999999</v>
      </c>
      <c r="P2149" s="1252">
        <v>-37683.940000000002</v>
      </c>
      <c r="Q2149" s="1252">
        <v>-31726.470000000001</v>
      </c>
      <c r="R2149" s="1252">
        <v>-37601.949999999997</v>
      </c>
      <c r="S2149" s="1252">
        <v>-422964.50999999995</v>
      </c>
      <c r="T2149" s="1252">
        <v>-422964.50999999995</v>
      </c>
      <c r="U2149" s="1251" t="s">
        <v>116</v>
      </c>
      <c r="V2149" s="1251" t="s">
        <v>1286</v>
      </c>
      <c r="W2149" s="1251" t="s">
        <v>393</v>
      </c>
      <c r="X2149" s="1251" t="s">
        <v>89</v>
      </c>
      <c r="Y2149" s="1251">
        <v>462</v>
      </c>
      <c r="Z2149" s="1251">
        <v>2</v>
      </c>
      <c r="AA2149" s="1251" t="b">
        <v>1</v>
      </c>
      <c r="AC2149" s="1251" t="s">
        <v>648</v>
      </c>
    </row>
    <row r="2150" spans="1:29" ht="12">
      <c r="A2150" s="1251">
        <v>25</v>
      </c>
      <c r="B2150" s="1251">
        <v>100</v>
      </c>
      <c r="C2150" s="1251" t="s">
        <v>1513</v>
      </c>
      <c r="D2150" s="1251">
        <v>471000</v>
      </c>
      <c r="E2150" s="1251" t="s">
        <v>1927</v>
      </c>
      <c r="F2150" s="1251">
        <v>2021</v>
      </c>
      <c r="G2150" s="1252">
        <v>0</v>
      </c>
      <c r="H2150" s="1252">
        <v>0</v>
      </c>
      <c r="I2150" s="1252">
        <v>0</v>
      </c>
      <c r="J2150" s="1252">
        <v>0</v>
      </c>
      <c r="K2150" s="1252">
        <v>0</v>
      </c>
      <c r="L2150" s="1252">
        <v>0</v>
      </c>
      <c r="M2150" s="1252">
        <v>-75</v>
      </c>
      <c r="N2150" s="1252">
        <v>0</v>
      </c>
      <c r="O2150" s="1252">
        <v>0</v>
      </c>
      <c r="P2150" s="1252">
        <v>0</v>
      </c>
      <c r="Q2150" s="1252">
        <v>0</v>
      </c>
      <c r="R2150" s="1252">
        <v>0</v>
      </c>
      <c r="S2150" s="1252">
        <v>-75</v>
      </c>
      <c r="T2150" s="1252">
        <v>-75</v>
      </c>
      <c r="U2150" s="1251" t="s">
        <v>116</v>
      </c>
      <c r="V2150" s="1251" t="s">
        <v>1286</v>
      </c>
      <c r="W2150" s="1251" t="s">
        <v>393</v>
      </c>
      <c r="X2150" s="1251" t="s">
        <v>89</v>
      </c>
      <c r="Y2150" s="1251">
        <v>471</v>
      </c>
      <c r="Z2150" s="1251">
        <v>0</v>
      </c>
      <c r="AA2150" s="1251" t="b">
        <v>1</v>
      </c>
      <c r="AC2150" s="1251" t="s">
        <v>651</v>
      </c>
    </row>
    <row r="2151" spans="1:29" ht="12">
      <c r="A2151" s="1251">
        <v>25</v>
      </c>
      <c r="B2151" s="1251">
        <v>100</v>
      </c>
      <c r="C2151" s="1251" t="s">
        <v>1513</v>
      </c>
      <c r="D2151" s="1251">
        <v>471010</v>
      </c>
      <c r="E2151" s="1251" t="s">
        <v>1928</v>
      </c>
      <c r="F2151" s="1251">
        <v>2021</v>
      </c>
      <c r="G2151" s="1252">
        <v>0</v>
      </c>
      <c r="H2151" s="1252">
        <v>0</v>
      </c>
      <c r="I2151" s="1252">
        <v>0</v>
      </c>
      <c r="J2151" s="1252">
        <v>0</v>
      </c>
      <c r="K2151" s="1252">
        <v>-50</v>
      </c>
      <c r="L2151" s="1252">
        <v>-100</v>
      </c>
      <c r="M2151" s="1252">
        <v>0</v>
      </c>
      <c r="N2151" s="1252">
        <v>0</v>
      </c>
      <c r="O2151" s="1252">
        <v>-100</v>
      </c>
      <c r="P2151" s="1252">
        <v>-50</v>
      </c>
      <c r="Q2151" s="1252">
        <v>0</v>
      </c>
      <c r="R2151" s="1252">
        <v>0</v>
      </c>
      <c r="S2151" s="1252">
        <v>-300</v>
      </c>
      <c r="T2151" s="1252">
        <v>-300</v>
      </c>
      <c r="U2151" s="1251" t="s">
        <v>116</v>
      </c>
      <c r="V2151" s="1251" t="s">
        <v>1286</v>
      </c>
      <c r="W2151" s="1251" t="s">
        <v>393</v>
      </c>
      <c r="X2151" s="1251" t="s">
        <v>89</v>
      </c>
      <c r="Y2151" s="1251">
        <v>471</v>
      </c>
      <c r="Z2151" s="1251">
        <v>0</v>
      </c>
      <c r="AA2151" s="1251" t="b">
        <v>1</v>
      </c>
      <c r="AC2151" s="1251" t="s">
        <v>651</v>
      </c>
    </row>
    <row r="2152" spans="1:29" ht="12">
      <c r="A2152" s="1251">
        <v>25</v>
      </c>
      <c r="B2152" s="1251">
        <v>100</v>
      </c>
      <c r="C2152" s="1251" t="s">
        <v>1513</v>
      </c>
      <c r="D2152" s="1251">
        <v>471100</v>
      </c>
      <c r="E2152" s="1251" t="s">
        <v>1929</v>
      </c>
      <c r="F2152" s="1251">
        <v>2021</v>
      </c>
      <c r="G2152" s="1252">
        <v>2.25</v>
      </c>
      <c r="H2152" s="1252">
        <v>2.25</v>
      </c>
      <c r="I2152" s="1252">
        <v>0</v>
      </c>
      <c r="J2152" s="1252">
        <v>0</v>
      </c>
      <c r="K2152" s="1252">
        <v>0</v>
      </c>
      <c r="L2152" s="1252">
        <v>0</v>
      </c>
      <c r="M2152" s="1252">
        <v>0</v>
      </c>
      <c r="N2152" s="1252">
        <v>0</v>
      </c>
      <c r="O2152" s="1252">
        <v>0</v>
      </c>
      <c r="P2152" s="1252">
        <v>0</v>
      </c>
      <c r="Q2152" s="1252">
        <v>0</v>
      </c>
      <c r="R2152" s="1252">
        <v>0</v>
      </c>
      <c r="S2152" s="1252">
        <v>4.5</v>
      </c>
      <c r="T2152" s="1252">
        <v>4.5</v>
      </c>
      <c r="U2152" s="1251" t="s">
        <v>116</v>
      </c>
      <c r="V2152" s="1251" t="s">
        <v>1286</v>
      </c>
      <c r="W2152" s="1251" t="s">
        <v>393</v>
      </c>
      <c r="X2152" s="1251" t="s">
        <v>89</v>
      </c>
      <c r="Y2152" s="1251">
        <v>471</v>
      </c>
      <c r="Z2152" s="1251">
        <v>1</v>
      </c>
      <c r="AA2152" s="1251" t="b">
        <v>1</v>
      </c>
      <c r="AC2152" s="1251" t="s">
        <v>189</v>
      </c>
    </row>
    <row r="2153" spans="1:27" ht="12">
      <c r="A2153" s="1251">
        <v>25</v>
      </c>
      <c r="B2153" s="1251">
        <v>100</v>
      </c>
      <c r="C2153" s="1251" t="s">
        <v>1513</v>
      </c>
      <c r="D2153" s="1251">
        <v>601110</v>
      </c>
      <c r="E2153" s="1251" t="s">
        <v>1930</v>
      </c>
      <c r="F2153" s="1251">
        <v>2021</v>
      </c>
      <c r="G2153" s="1252">
        <v>2180.5999999999999</v>
      </c>
      <c r="H2153" s="1252">
        <v>942.96000000000004</v>
      </c>
      <c r="I2153" s="1252">
        <v>942.96000000000004</v>
      </c>
      <c r="J2153" s="1252">
        <v>2003.79</v>
      </c>
      <c r="K2153" s="1252">
        <v>3204.4200000000001</v>
      </c>
      <c r="L2153" s="1252">
        <v>2125.4099999999999</v>
      </c>
      <c r="M2153" s="1252">
        <v>2285.8299999999999</v>
      </c>
      <c r="N2153" s="1252">
        <v>1684.29</v>
      </c>
      <c r="O2153" s="1252">
        <v>2285.8200000000002</v>
      </c>
      <c r="P2153" s="1252">
        <v>2406.1300000000001</v>
      </c>
      <c r="Q2153" s="1252">
        <v>882.25</v>
      </c>
      <c r="R2153" s="1252">
        <v>1684.29</v>
      </c>
      <c r="S2153" s="1252">
        <v>22628.75</v>
      </c>
      <c r="T2153" s="1252">
        <v>22628.75</v>
      </c>
      <c r="U2153" s="1251" t="s">
        <v>116</v>
      </c>
      <c r="V2153" s="1251" t="s">
        <v>397</v>
      </c>
      <c r="W2153" s="1251" t="s">
        <v>1931</v>
      </c>
      <c r="X2153" s="1251" t="s">
        <v>89</v>
      </c>
      <c r="Y2153" s="1251">
        <v>601</v>
      </c>
      <c r="Z2153" s="1251">
        <v>1</v>
      </c>
      <c r="AA2153" s="1251" t="b">
        <v>1</v>
      </c>
    </row>
    <row r="2154" spans="1:27" ht="12">
      <c r="A2154" s="1251">
        <v>25</v>
      </c>
      <c r="B2154" s="1251">
        <v>100</v>
      </c>
      <c r="C2154" s="1251" t="s">
        <v>1513</v>
      </c>
      <c r="D2154" s="1251">
        <v>601119</v>
      </c>
      <c r="E2154" s="1251" t="s">
        <v>1932</v>
      </c>
      <c r="F2154" s="1251">
        <v>2021</v>
      </c>
      <c r="G2154" s="1252">
        <v>0</v>
      </c>
      <c r="H2154" s="1252">
        <v>0</v>
      </c>
      <c r="I2154" s="1252">
        <v>1178.7</v>
      </c>
      <c r="J2154" s="1252">
        <v>0</v>
      </c>
      <c r="K2154" s="1252">
        <v>0</v>
      </c>
      <c r="L2154" s="1252">
        <v>0</v>
      </c>
      <c r="M2154" s="1252">
        <v>593.51999999999998</v>
      </c>
      <c r="N2154" s="1252">
        <v>0</v>
      </c>
      <c r="O2154" s="1252">
        <v>481.23000000000002</v>
      </c>
      <c r="P2154" s="1252">
        <v>0</v>
      </c>
      <c r="Q2154" s="1252">
        <v>0</v>
      </c>
      <c r="R2154" s="1252">
        <v>0</v>
      </c>
      <c r="S2154" s="1252">
        <v>2253.4499999999998</v>
      </c>
      <c r="T2154" s="1252">
        <v>2253.4499999999998</v>
      </c>
      <c r="U2154" s="1251" t="s">
        <v>116</v>
      </c>
      <c r="V2154" s="1251" t="s">
        <v>397</v>
      </c>
      <c r="W2154" s="1251" t="s">
        <v>1933</v>
      </c>
      <c r="X2154" s="1251" t="s">
        <v>89</v>
      </c>
      <c r="Y2154" s="1251">
        <v>601</v>
      </c>
      <c r="Z2154" s="1251">
        <v>1</v>
      </c>
      <c r="AA2154" s="1251" t="b">
        <v>1</v>
      </c>
    </row>
    <row r="2155" spans="1:27" ht="12">
      <c r="A2155" s="1251">
        <v>25</v>
      </c>
      <c r="B2155" s="1251">
        <v>100</v>
      </c>
      <c r="C2155" s="1251" t="s">
        <v>1513</v>
      </c>
      <c r="D2155" s="1251">
        <v>601310</v>
      </c>
      <c r="E2155" s="1251" t="s">
        <v>1934</v>
      </c>
      <c r="F2155" s="1251">
        <v>2021</v>
      </c>
      <c r="G2155" s="1252">
        <v>5197.8800000000001</v>
      </c>
      <c r="H2155" s="1252">
        <v>5748.8199999999997</v>
      </c>
      <c r="I2155" s="1252">
        <v>19063.93</v>
      </c>
      <c r="J2155" s="1252">
        <v>6604.9200000000001</v>
      </c>
      <c r="K2155" s="1252">
        <v>10281.469999999999</v>
      </c>
      <c r="L2155" s="1252">
        <v>8629.7299999999996</v>
      </c>
      <c r="M2155" s="1252">
        <v>6217.75</v>
      </c>
      <c r="N2155" s="1252">
        <v>5769.0900000000001</v>
      </c>
      <c r="O2155" s="1252">
        <v>6907.3199999999997</v>
      </c>
      <c r="P2155" s="1252">
        <v>11434.129999999999</v>
      </c>
      <c r="Q2155" s="1252">
        <v>6492.1099999999997</v>
      </c>
      <c r="R2155" s="1252">
        <v>8198.0900000000001</v>
      </c>
      <c r="S2155" s="1252">
        <v>100545.24000000001</v>
      </c>
      <c r="T2155" s="1252">
        <v>100545.24000000001</v>
      </c>
      <c r="U2155" s="1251" t="s">
        <v>116</v>
      </c>
      <c r="V2155" s="1251" t="s">
        <v>397</v>
      </c>
      <c r="W2155" s="1251" t="s">
        <v>1931</v>
      </c>
      <c r="X2155" s="1251" t="s">
        <v>89</v>
      </c>
      <c r="Y2155" s="1251">
        <v>601</v>
      </c>
      <c r="Z2155" s="1251">
        <v>3</v>
      </c>
      <c r="AA2155" s="1251" t="b">
        <v>1</v>
      </c>
    </row>
    <row r="2156" spans="1:27" ht="12">
      <c r="A2156" s="1251">
        <v>25</v>
      </c>
      <c r="B2156" s="1251">
        <v>100</v>
      </c>
      <c r="C2156" s="1251" t="s">
        <v>1513</v>
      </c>
      <c r="D2156" s="1251">
        <v>601319</v>
      </c>
      <c r="E2156" s="1251" t="s">
        <v>1935</v>
      </c>
      <c r="F2156" s="1251">
        <v>2021</v>
      </c>
      <c r="G2156" s="1252">
        <v>5543.1599999999999</v>
      </c>
      <c r="H2156" s="1252">
        <v>4957.79</v>
      </c>
      <c r="I2156" s="1252">
        <v>8211.5300000000007</v>
      </c>
      <c r="J2156" s="1252">
        <v>3994.0500000000002</v>
      </c>
      <c r="K2156" s="1252">
        <v>6521.8900000000003</v>
      </c>
      <c r="L2156" s="1252">
        <v>5138.6300000000001</v>
      </c>
      <c r="M2156" s="1252">
        <v>5411.0200000000004</v>
      </c>
      <c r="N2156" s="1252">
        <v>4197.7299999999996</v>
      </c>
      <c r="O2156" s="1252">
        <v>5996.0900000000001</v>
      </c>
      <c r="P2156" s="1252">
        <v>7087.7600000000002</v>
      </c>
      <c r="Q2156" s="1252">
        <v>6023.1199999999999</v>
      </c>
      <c r="R2156" s="1252">
        <v>5616.2799999999997</v>
      </c>
      <c r="S2156" s="1252">
        <v>68699.050000000003</v>
      </c>
      <c r="T2156" s="1252">
        <v>68699.050000000003</v>
      </c>
      <c r="U2156" s="1251" t="s">
        <v>116</v>
      </c>
      <c r="V2156" s="1251" t="s">
        <v>397</v>
      </c>
      <c r="W2156" s="1251" t="s">
        <v>1933</v>
      </c>
      <c r="X2156" s="1251" t="s">
        <v>89</v>
      </c>
      <c r="Y2156" s="1251">
        <v>601</v>
      </c>
      <c r="Z2156" s="1251">
        <v>3</v>
      </c>
      <c r="AA2156" s="1251" t="b">
        <v>1</v>
      </c>
    </row>
    <row r="2157" spans="1:27" ht="12">
      <c r="A2157" s="1251">
        <v>25</v>
      </c>
      <c r="B2157" s="1251">
        <v>100</v>
      </c>
      <c r="C2157" s="1251" t="s">
        <v>1513</v>
      </c>
      <c r="D2157" s="1251">
        <v>601410</v>
      </c>
      <c r="E2157" s="1251" t="s">
        <v>1936</v>
      </c>
      <c r="F2157" s="1251">
        <v>2021</v>
      </c>
      <c r="G2157" s="1252">
        <v>4332.8400000000001</v>
      </c>
      <c r="H2157" s="1252">
        <v>4923.7299999999996</v>
      </c>
      <c r="I2157" s="1252">
        <v>5930.54</v>
      </c>
      <c r="J2157" s="1252">
        <v>6141.6899999999996</v>
      </c>
      <c r="K2157" s="1252">
        <v>9372.2199999999993</v>
      </c>
      <c r="L2157" s="1252">
        <v>6072.9799999999996</v>
      </c>
      <c r="M2157" s="1252">
        <v>5455.8000000000002</v>
      </c>
      <c r="N2157" s="1252">
        <v>5245.5600000000004</v>
      </c>
      <c r="O2157" s="1252">
        <v>6296.9799999999996</v>
      </c>
      <c r="P2157" s="1252">
        <v>9964.7099999999991</v>
      </c>
      <c r="Q2157" s="1252">
        <v>5658.1700000000001</v>
      </c>
      <c r="R2157" s="1252">
        <v>6139.2600000000002</v>
      </c>
      <c r="S2157" s="1252">
        <v>75534.479999999996</v>
      </c>
      <c r="T2157" s="1252">
        <v>75534.479999999996</v>
      </c>
      <c r="U2157" s="1251" t="s">
        <v>116</v>
      </c>
      <c r="V2157" s="1251" t="s">
        <v>397</v>
      </c>
      <c r="W2157" s="1251" t="s">
        <v>1931</v>
      </c>
      <c r="X2157" s="1251" t="s">
        <v>89</v>
      </c>
      <c r="Y2157" s="1251">
        <v>601</v>
      </c>
      <c r="Z2157" s="1251">
        <v>4</v>
      </c>
      <c r="AA2157" s="1251" t="b">
        <v>1</v>
      </c>
    </row>
    <row r="2158" spans="1:27" ht="12">
      <c r="A2158" s="1251">
        <v>25</v>
      </c>
      <c r="B2158" s="1251">
        <v>100</v>
      </c>
      <c r="C2158" s="1251" t="s">
        <v>1513</v>
      </c>
      <c r="D2158" s="1251">
        <v>601510</v>
      </c>
      <c r="E2158" s="1251" t="s">
        <v>1937</v>
      </c>
      <c r="F2158" s="1251">
        <v>2021</v>
      </c>
      <c r="G2158" s="1252">
        <v>1575.2</v>
      </c>
      <c r="H2158" s="1252">
        <v>78.760000000000005</v>
      </c>
      <c r="I2158" s="1252">
        <v>236.28</v>
      </c>
      <c r="J2158" s="1252">
        <v>315.04000000000002</v>
      </c>
      <c r="K2158" s="1252">
        <v>318.48000000000002</v>
      </c>
      <c r="L2158" s="1252">
        <v>2253.3699999999999</v>
      </c>
      <c r="M2158" s="1252">
        <v>804.77999999999997</v>
      </c>
      <c r="N2158" s="1252">
        <v>2977.6700000000001</v>
      </c>
      <c r="O2158" s="1252">
        <v>482.87</v>
      </c>
      <c r="P2158" s="1252">
        <v>804.77999999999997</v>
      </c>
      <c r="Q2158" s="1252">
        <v>3058.1500000000001</v>
      </c>
      <c r="R2158" s="1252">
        <v>3943.4099999999999</v>
      </c>
      <c r="S2158" s="1252">
        <v>16848.790000000001</v>
      </c>
      <c r="T2158" s="1252">
        <v>16848.790000000001</v>
      </c>
      <c r="U2158" s="1251" t="s">
        <v>116</v>
      </c>
      <c r="V2158" s="1251" t="s">
        <v>397</v>
      </c>
      <c r="W2158" s="1251" t="s">
        <v>1931</v>
      </c>
      <c r="X2158" s="1251" t="s">
        <v>89</v>
      </c>
      <c r="Y2158" s="1251">
        <v>601</v>
      </c>
      <c r="Z2158" s="1251">
        <v>5</v>
      </c>
      <c r="AA2158" s="1251" t="b">
        <v>1</v>
      </c>
    </row>
    <row r="2159" spans="1:27" ht="12">
      <c r="A2159" s="1251">
        <v>25</v>
      </c>
      <c r="B2159" s="1251">
        <v>100</v>
      </c>
      <c r="C2159" s="1251" t="s">
        <v>1513</v>
      </c>
      <c r="D2159" s="1251">
        <v>601519</v>
      </c>
      <c r="E2159" s="1251" t="s">
        <v>1938</v>
      </c>
      <c r="F2159" s="1251">
        <v>2021</v>
      </c>
      <c r="G2159" s="1252">
        <v>1965.79</v>
      </c>
      <c r="H2159" s="1252">
        <v>2113.5599999999999</v>
      </c>
      <c r="I2159" s="1252">
        <v>2035.3399999999999</v>
      </c>
      <c r="J2159" s="1252">
        <v>2171.52</v>
      </c>
      <c r="K2159" s="1252">
        <v>3345.1100000000001</v>
      </c>
      <c r="L2159" s="1252">
        <v>2225.5300000000002</v>
      </c>
      <c r="M2159" s="1252">
        <v>2366.1700000000001</v>
      </c>
      <c r="N2159" s="1252">
        <v>2492.1799999999998</v>
      </c>
      <c r="O2159" s="1252">
        <v>1729.3399999999999</v>
      </c>
      <c r="P2159" s="1252">
        <v>4029.4000000000001</v>
      </c>
      <c r="Q2159" s="1252">
        <v>1979.78</v>
      </c>
      <c r="R2159" s="1252">
        <v>2730.1700000000001</v>
      </c>
      <c r="S2159" s="1252">
        <v>29183.889999999999</v>
      </c>
      <c r="T2159" s="1252">
        <v>29183.889999999999</v>
      </c>
      <c r="U2159" s="1251" t="s">
        <v>116</v>
      </c>
      <c r="V2159" s="1251" t="s">
        <v>397</v>
      </c>
      <c r="W2159" s="1251" t="s">
        <v>1933</v>
      </c>
      <c r="X2159" s="1251" t="s">
        <v>89</v>
      </c>
      <c r="Y2159" s="1251">
        <v>601</v>
      </c>
      <c r="Z2159" s="1251">
        <v>5</v>
      </c>
      <c r="AA2159" s="1251" t="b">
        <v>1</v>
      </c>
    </row>
    <row r="2160" spans="1:27" ht="12">
      <c r="A2160" s="1251">
        <v>25</v>
      </c>
      <c r="B2160" s="1251">
        <v>100</v>
      </c>
      <c r="C2160" s="1251" t="s">
        <v>1513</v>
      </c>
      <c r="D2160" s="1251">
        <v>601610</v>
      </c>
      <c r="E2160" s="1251" t="s">
        <v>1939</v>
      </c>
      <c r="F2160" s="1251">
        <v>2021</v>
      </c>
      <c r="G2160" s="1252">
        <v>9826.6200000000008</v>
      </c>
      <c r="H2160" s="1252">
        <v>13878.309999999999</v>
      </c>
      <c r="I2160" s="1252">
        <v>13593.719999999999</v>
      </c>
      <c r="J2160" s="1252">
        <v>11804.870000000001</v>
      </c>
      <c r="K2160" s="1252">
        <v>24076.82</v>
      </c>
      <c r="L2160" s="1252">
        <v>6895.25</v>
      </c>
      <c r="M2160" s="1252">
        <v>8263.1399999999994</v>
      </c>
      <c r="N2160" s="1252">
        <v>5439.3599999999997</v>
      </c>
      <c r="O2160" s="1252">
        <v>5684.54</v>
      </c>
      <c r="P2160" s="1252">
        <v>14301.879999999999</v>
      </c>
      <c r="Q2160" s="1252">
        <v>8645.5100000000002</v>
      </c>
      <c r="R2160" s="1252">
        <v>9069.9500000000007</v>
      </c>
      <c r="S2160" s="1252">
        <v>131479.97</v>
      </c>
      <c r="T2160" s="1252">
        <v>131479.97</v>
      </c>
      <c r="U2160" s="1251" t="s">
        <v>116</v>
      </c>
      <c r="V2160" s="1251" t="s">
        <v>397</v>
      </c>
      <c r="W2160" s="1251" t="s">
        <v>1931</v>
      </c>
      <c r="X2160" s="1251" t="s">
        <v>89</v>
      </c>
      <c r="Y2160" s="1251">
        <v>601</v>
      </c>
      <c r="Z2160" s="1251">
        <v>6</v>
      </c>
      <c r="AA2160" s="1251" t="b">
        <v>1</v>
      </c>
    </row>
    <row r="2161" spans="1:27" ht="12">
      <c r="A2161" s="1251">
        <v>25</v>
      </c>
      <c r="B2161" s="1251">
        <v>100</v>
      </c>
      <c r="C2161" s="1251" t="s">
        <v>1513</v>
      </c>
      <c r="D2161" s="1251">
        <v>601619</v>
      </c>
      <c r="E2161" s="1251" t="s">
        <v>1940</v>
      </c>
      <c r="F2161" s="1251">
        <v>2021</v>
      </c>
      <c r="G2161" s="1252">
        <v>1191.9300000000001</v>
      </c>
      <c r="H2161" s="1252">
        <v>1008.55</v>
      </c>
      <c r="I2161" s="1252">
        <v>228.08000000000001</v>
      </c>
      <c r="J2161" s="1252">
        <v>2080.77</v>
      </c>
      <c r="K2161" s="1252">
        <v>1922.8</v>
      </c>
      <c r="L2161" s="1252">
        <v>527.29999999999995</v>
      </c>
      <c r="M2161" s="1252">
        <v>1141.3399999999999</v>
      </c>
      <c r="N2161" s="1252">
        <v>395.60000000000002</v>
      </c>
      <c r="O2161" s="1252">
        <v>842.03999999999996</v>
      </c>
      <c r="P2161" s="1252">
        <v>1834.6400000000001</v>
      </c>
      <c r="Q2161" s="1252">
        <v>2585.8800000000001</v>
      </c>
      <c r="R2161" s="1252">
        <v>1395.22</v>
      </c>
      <c r="S2161" s="1252">
        <v>15154.15</v>
      </c>
      <c r="T2161" s="1252">
        <v>15154.15</v>
      </c>
      <c r="U2161" s="1251" t="s">
        <v>116</v>
      </c>
      <c r="V2161" s="1251" t="s">
        <v>397</v>
      </c>
      <c r="W2161" s="1251" t="s">
        <v>1933</v>
      </c>
      <c r="X2161" s="1251" t="s">
        <v>89</v>
      </c>
      <c r="Y2161" s="1251">
        <v>601</v>
      </c>
      <c r="Z2161" s="1251">
        <v>6</v>
      </c>
      <c r="AA2161" s="1251" t="b">
        <v>1</v>
      </c>
    </row>
    <row r="2162" spans="1:27" ht="12">
      <c r="A2162" s="1251">
        <v>25</v>
      </c>
      <c r="B2162" s="1251">
        <v>100</v>
      </c>
      <c r="C2162" s="1251" t="s">
        <v>1513</v>
      </c>
      <c r="D2162" s="1251">
        <v>601710</v>
      </c>
      <c r="E2162" s="1251" t="s">
        <v>1941</v>
      </c>
      <c r="F2162" s="1251">
        <v>2021</v>
      </c>
      <c r="G2162" s="1252">
        <v>13677.16</v>
      </c>
      <c r="H2162" s="1252">
        <v>12660.65</v>
      </c>
      <c r="I2162" s="1252">
        <v>14754.15</v>
      </c>
      <c r="J2162" s="1252">
        <v>13663.799999999999</v>
      </c>
      <c r="K2162" s="1252">
        <v>13136.84</v>
      </c>
      <c r="L2162" s="1252">
        <v>14979.540000000001</v>
      </c>
      <c r="M2162" s="1252">
        <v>15736.870000000001</v>
      </c>
      <c r="N2162" s="1252">
        <v>17043.169999999998</v>
      </c>
      <c r="O2162" s="1252">
        <v>18127.48</v>
      </c>
      <c r="P2162" s="1252">
        <v>24690.009999999998</v>
      </c>
      <c r="Q2162" s="1252">
        <v>15719.82</v>
      </c>
      <c r="R2162" s="1252">
        <v>24409.529999999999</v>
      </c>
      <c r="S2162" s="1252">
        <v>198599.01999999999</v>
      </c>
      <c r="T2162" s="1252">
        <v>198599.01999999999</v>
      </c>
      <c r="U2162" s="1251" t="s">
        <v>116</v>
      </c>
      <c r="V2162" s="1251" t="s">
        <v>397</v>
      </c>
      <c r="W2162" s="1251" t="s">
        <v>1931</v>
      </c>
      <c r="X2162" s="1251" t="s">
        <v>89</v>
      </c>
      <c r="Y2162" s="1251">
        <v>601</v>
      </c>
      <c r="Z2162" s="1251">
        <v>7</v>
      </c>
      <c r="AA2162" s="1251" t="b">
        <v>1</v>
      </c>
    </row>
    <row r="2163" spans="1:27" ht="12">
      <c r="A2163" s="1251">
        <v>25</v>
      </c>
      <c r="B2163" s="1251">
        <v>100</v>
      </c>
      <c r="C2163" s="1251" t="s">
        <v>1513</v>
      </c>
      <c r="D2163" s="1251">
        <v>601719</v>
      </c>
      <c r="E2163" s="1251" t="s">
        <v>1942</v>
      </c>
      <c r="F2163" s="1251">
        <v>2021</v>
      </c>
      <c r="G2163" s="1252">
        <v>1288.77</v>
      </c>
      <c r="H2163" s="1252">
        <v>1715.45</v>
      </c>
      <c r="I2163" s="1252">
        <v>978.59000000000003</v>
      </c>
      <c r="J2163" s="1252">
        <v>1279.55</v>
      </c>
      <c r="K2163" s="1252">
        <v>2165.5100000000002</v>
      </c>
      <c r="L2163" s="1252">
        <v>1344.8699999999999</v>
      </c>
      <c r="M2163" s="1252">
        <v>1088.0799999999999</v>
      </c>
      <c r="N2163" s="1252">
        <v>3232.23</v>
      </c>
      <c r="O2163" s="1252">
        <v>2415.8000000000002</v>
      </c>
      <c r="P2163" s="1252">
        <v>1904.5999999999999</v>
      </c>
      <c r="Q2163" s="1252">
        <v>1499.54</v>
      </c>
      <c r="R2163" s="1252">
        <v>1458.8699999999999</v>
      </c>
      <c r="S2163" s="1252">
        <v>20371.860000000001</v>
      </c>
      <c r="T2163" s="1252">
        <v>20371.860000000001</v>
      </c>
      <c r="U2163" s="1251" t="s">
        <v>116</v>
      </c>
      <c r="V2163" s="1251" t="s">
        <v>397</v>
      </c>
      <c r="W2163" s="1251" t="s">
        <v>1933</v>
      </c>
      <c r="X2163" s="1251" t="s">
        <v>89</v>
      </c>
      <c r="Y2163" s="1251">
        <v>601</v>
      </c>
      <c r="Z2163" s="1251">
        <v>7</v>
      </c>
      <c r="AA2163" s="1251" t="b">
        <v>1</v>
      </c>
    </row>
    <row r="2164" spans="1:27" ht="12">
      <c r="A2164" s="1251">
        <v>25</v>
      </c>
      <c r="B2164" s="1251">
        <v>100</v>
      </c>
      <c r="C2164" s="1251" t="s">
        <v>1513</v>
      </c>
      <c r="D2164" s="1251">
        <v>601810</v>
      </c>
      <c r="E2164" s="1251" t="s">
        <v>1943</v>
      </c>
      <c r="F2164" s="1251">
        <v>2021</v>
      </c>
      <c r="G2164" s="1252">
        <v>10775.799999999999</v>
      </c>
      <c r="H2164" s="1252">
        <v>12471.1</v>
      </c>
      <c r="I2164" s="1252">
        <v>19817.459999999999</v>
      </c>
      <c r="J2164" s="1252">
        <v>11013.9</v>
      </c>
      <c r="K2164" s="1252">
        <v>-14447.09</v>
      </c>
      <c r="L2164" s="1252">
        <v>13419.290000000001</v>
      </c>
      <c r="M2164" s="1252">
        <v>15092.469999999999</v>
      </c>
      <c r="N2164" s="1252">
        <v>11946.98</v>
      </c>
      <c r="O2164" s="1252">
        <v>8693.3199999999997</v>
      </c>
      <c r="P2164" s="1252">
        <v>-12610.959999999999</v>
      </c>
      <c r="Q2164" s="1252">
        <v>11278.209999999999</v>
      </c>
      <c r="R2164" s="1252">
        <v>2708.6599999999999</v>
      </c>
      <c r="S2164" s="1252">
        <v>90159.139999999985</v>
      </c>
      <c r="T2164" s="1252">
        <v>90159.139999999985</v>
      </c>
      <c r="U2164" s="1251" t="s">
        <v>116</v>
      </c>
      <c r="V2164" s="1251" t="s">
        <v>397</v>
      </c>
      <c r="W2164" s="1251" t="s">
        <v>1931</v>
      </c>
      <c r="X2164" s="1251" t="s">
        <v>89</v>
      </c>
      <c r="Y2164" s="1251">
        <v>601</v>
      </c>
      <c r="Z2164" s="1251">
        <v>8</v>
      </c>
      <c r="AA2164" s="1251" t="b">
        <v>1</v>
      </c>
    </row>
    <row r="2165" spans="1:27" ht="12">
      <c r="A2165" s="1251">
        <v>25</v>
      </c>
      <c r="B2165" s="1251">
        <v>100</v>
      </c>
      <c r="C2165" s="1251" t="s">
        <v>1513</v>
      </c>
      <c r="D2165" s="1251">
        <v>601819</v>
      </c>
      <c r="E2165" s="1251" t="s">
        <v>1944</v>
      </c>
      <c r="F2165" s="1251">
        <v>2021</v>
      </c>
      <c r="G2165" s="1252">
        <v>497.47000000000003</v>
      </c>
      <c r="H2165" s="1252">
        <v>6.7199999999999998</v>
      </c>
      <c r="I2165" s="1252">
        <v>1765.02</v>
      </c>
      <c r="J2165" s="1252">
        <v>1045.98</v>
      </c>
      <c r="K2165" s="1252">
        <v>-4779.9099999999999</v>
      </c>
      <c r="L2165" s="1252">
        <v>392.76999999999998</v>
      </c>
      <c r="M2165" s="1252">
        <v>2115.21</v>
      </c>
      <c r="N2165" s="1252">
        <v>534.50999999999999</v>
      </c>
      <c r="O2165" s="1252">
        <v>1729.8599999999999</v>
      </c>
      <c r="P2165" s="1252">
        <v>-5159.0299999999997</v>
      </c>
      <c r="Q2165" s="1252">
        <v>799.22000000000003</v>
      </c>
      <c r="R2165" s="1252">
        <v>-458.12</v>
      </c>
      <c r="S2165" s="1252">
        <v>-1510.2999999999997</v>
      </c>
      <c r="T2165" s="1252">
        <v>-1510.2999999999997</v>
      </c>
      <c r="U2165" s="1251" t="s">
        <v>116</v>
      </c>
      <c r="V2165" s="1251" t="s">
        <v>397</v>
      </c>
      <c r="W2165" s="1251" t="s">
        <v>1933</v>
      </c>
      <c r="X2165" s="1251" t="s">
        <v>89</v>
      </c>
      <c r="Y2165" s="1251">
        <v>601</v>
      </c>
      <c r="Z2165" s="1251">
        <v>8</v>
      </c>
      <c r="AA2165" s="1251" t="b">
        <v>1</v>
      </c>
    </row>
    <row r="2166" spans="1:27" ht="12">
      <c r="A2166" s="1251">
        <v>25</v>
      </c>
      <c r="B2166" s="1251">
        <v>100</v>
      </c>
      <c r="C2166" s="1251" t="s">
        <v>1513</v>
      </c>
      <c r="D2166" s="1251">
        <v>603820</v>
      </c>
      <c r="E2166" s="1251" t="s">
        <v>1945</v>
      </c>
      <c r="F2166" s="1251">
        <v>2021</v>
      </c>
      <c r="G2166" s="1252">
        <v>678</v>
      </c>
      <c r="H2166" s="1252">
        <v>678</v>
      </c>
      <c r="I2166" s="1252">
        <v>678</v>
      </c>
      <c r="J2166" s="1252">
        <v>678</v>
      </c>
      <c r="K2166" s="1252">
        <v>678</v>
      </c>
      <c r="L2166" s="1252">
        <v>678</v>
      </c>
      <c r="M2166" s="1252">
        <v>678</v>
      </c>
      <c r="N2166" s="1252">
        <v>678</v>
      </c>
      <c r="O2166" s="1252">
        <v>678</v>
      </c>
      <c r="P2166" s="1252">
        <v>678</v>
      </c>
      <c r="Q2166" s="1252">
        <v>678</v>
      </c>
      <c r="R2166" s="1252">
        <v>678</v>
      </c>
      <c r="S2166" s="1252">
        <v>8136</v>
      </c>
      <c r="T2166" s="1252">
        <v>8136</v>
      </c>
      <c r="U2166" s="1251" t="s">
        <v>116</v>
      </c>
      <c r="V2166" s="1251" t="s">
        <v>397</v>
      </c>
      <c r="W2166" s="1251" t="s">
        <v>1946</v>
      </c>
      <c r="X2166" s="1251" t="s">
        <v>89</v>
      </c>
      <c r="Y2166" s="1251">
        <v>603</v>
      </c>
      <c r="Z2166" s="1251">
        <v>8</v>
      </c>
      <c r="AA2166" s="1251" t="b">
        <v>1</v>
      </c>
    </row>
    <row r="2167" spans="1:27" ht="12">
      <c r="A2167" s="1251">
        <v>25</v>
      </c>
      <c r="B2167" s="1251">
        <v>100</v>
      </c>
      <c r="C2167" s="1251" t="s">
        <v>1513</v>
      </c>
      <c r="D2167" s="1251">
        <v>604837</v>
      </c>
      <c r="E2167" s="1251" t="s">
        <v>2087</v>
      </c>
      <c r="F2167" s="1251">
        <v>2021</v>
      </c>
      <c r="G2167" s="1252">
        <v>0</v>
      </c>
      <c r="H2167" s="1252">
        <v>0</v>
      </c>
      <c r="I2167" s="1252">
        <v>0</v>
      </c>
      <c r="J2167" s="1252">
        <v>0</v>
      </c>
      <c r="K2167" s="1252">
        <v>0</v>
      </c>
      <c r="L2167" s="1252">
        <v>0</v>
      </c>
      <c r="M2167" s="1252">
        <v>0</v>
      </c>
      <c r="N2167" s="1252">
        <v>0</v>
      </c>
      <c r="O2167" s="1252">
        <v>0</v>
      </c>
      <c r="P2167" s="1252">
        <v>0</v>
      </c>
      <c r="Q2167" s="1252">
        <v>0</v>
      </c>
      <c r="R2167" s="1252">
        <v>36.57</v>
      </c>
      <c r="S2167" s="1252">
        <v>36.57</v>
      </c>
      <c r="T2167" s="1252">
        <v>36.57</v>
      </c>
      <c r="U2167" s="1251" t="s">
        <v>116</v>
      </c>
      <c r="V2167" s="1251" t="s">
        <v>397</v>
      </c>
      <c r="W2167" s="1251" t="s">
        <v>1948</v>
      </c>
      <c r="X2167" s="1251" t="s">
        <v>89</v>
      </c>
      <c r="Y2167" s="1251">
        <v>604</v>
      </c>
      <c r="Z2167" s="1251">
        <v>8</v>
      </c>
      <c r="AA2167" s="1251" t="b">
        <v>1</v>
      </c>
    </row>
    <row r="2168" spans="1:27" ht="12">
      <c r="A2168" s="1251">
        <v>25</v>
      </c>
      <c r="B2168" s="1251">
        <v>100</v>
      </c>
      <c r="C2168" s="1251" t="s">
        <v>1513</v>
      </c>
      <c r="D2168" s="1251">
        <v>604845</v>
      </c>
      <c r="E2168" s="1251" t="s">
        <v>1947</v>
      </c>
      <c r="F2168" s="1251">
        <v>2021</v>
      </c>
      <c r="G2168" s="1252">
        <v>743.19000000000005</v>
      </c>
      <c r="H2168" s="1252">
        <v>105</v>
      </c>
      <c r="I2168" s="1252">
        <v>245</v>
      </c>
      <c r="J2168" s="1252">
        <v>140</v>
      </c>
      <c r="K2168" s="1252">
        <v>0</v>
      </c>
      <c r="L2168" s="1252">
        <v>0</v>
      </c>
      <c r="M2168" s="1252">
        <v>0</v>
      </c>
      <c r="N2168" s="1252">
        <v>0</v>
      </c>
      <c r="O2168" s="1252">
        <v>79</v>
      </c>
      <c r="P2168" s="1252">
        <v>0</v>
      </c>
      <c r="Q2168" s="1252">
        <v>0</v>
      </c>
      <c r="R2168" s="1252">
        <v>0</v>
      </c>
      <c r="S2168" s="1252">
        <v>1312.1900000000001</v>
      </c>
      <c r="T2168" s="1252">
        <v>1312.1900000000001</v>
      </c>
      <c r="U2168" s="1251" t="s">
        <v>116</v>
      </c>
      <c r="V2168" s="1251" t="s">
        <v>397</v>
      </c>
      <c r="W2168" s="1251" t="s">
        <v>1948</v>
      </c>
      <c r="X2168" s="1251" t="s">
        <v>89</v>
      </c>
      <c r="Y2168" s="1251">
        <v>604</v>
      </c>
      <c r="Z2168" s="1251">
        <v>8</v>
      </c>
      <c r="AA2168" s="1251" t="b">
        <v>1</v>
      </c>
    </row>
    <row r="2169" spans="1:27" ht="12">
      <c r="A2169" s="1251">
        <v>25</v>
      </c>
      <c r="B2169" s="1251">
        <v>100</v>
      </c>
      <c r="C2169" s="1251" t="s">
        <v>1513</v>
      </c>
      <c r="D2169" s="1251">
        <v>604857</v>
      </c>
      <c r="E2169" s="1251" t="s">
        <v>2079</v>
      </c>
      <c r="F2169" s="1251">
        <v>2021</v>
      </c>
      <c r="G2169" s="1252">
        <v>0</v>
      </c>
      <c r="H2169" s="1252">
        <v>0</v>
      </c>
      <c r="I2169" s="1252">
        <v>0</v>
      </c>
      <c r="J2169" s="1252">
        <v>0</v>
      </c>
      <c r="K2169" s="1252">
        <v>50</v>
      </c>
      <c r="L2169" s="1252">
        <v>0</v>
      </c>
      <c r="M2169" s="1252">
        <v>0</v>
      </c>
      <c r="N2169" s="1252">
        <v>0</v>
      </c>
      <c r="O2169" s="1252">
        <v>0</v>
      </c>
      <c r="P2169" s="1252">
        <v>0</v>
      </c>
      <c r="Q2169" s="1252">
        <v>0</v>
      </c>
      <c r="R2169" s="1252">
        <v>0</v>
      </c>
      <c r="S2169" s="1252">
        <v>50</v>
      </c>
      <c r="T2169" s="1252">
        <v>50</v>
      </c>
      <c r="U2169" s="1251" t="s">
        <v>116</v>
      </c>
      <c r="V2169" s="1251" t="s">
        <v>397</v>
      </c>
      <c r="W2169" s="1251" t="s">
        <v>1948</v>
      </c>
      <c r="X2169" s="1251" t="s">
        <v>89</v>
      </c>
      <c r="Y2169" s="1251">
        <v>604</v>
      </c>
      <c r="Z2169" s="1251">
        <v>8</v>
      </c>
      <c r="AA2169" s="1251" t="b">
        <v>1</v>
      </c>
    </row>
    <row r="2170" spans="1:27" ht="12">
      <c r="A2170" s="1251">
        <v>25</v>
      </c>
      <c r="B2170" s="1251">
        <v>100</v>
      </c>
      <c r="C2170" s="1251" t="s">
        <v>1513</v>
      </c>
      <c r="D2170" s="1251">
        <v>604862</v>
      </c>
      <c r="E2170" s="1251" t="s">
        <v>2256</v>
      </c>
      <c r="F2170" s="1251">
        <v>2021</v>
      </c>
      <c r="G2170" s="1252">
        <v>0</v>
      </c>
      <c r="H2170" s="1252">
        <v>0</v>
      </c>
      <c r="I2170" s="1252">
        <v>0</v>
      </c>
      <c r="J2170" s="1252">
        <v>0</v>
      </c>
      <c r="K2170" s="1252">
        <v>0</v>
      </c>
      <c r="L2170" s="1252">
        <v>0</v>
      </c>
      <c r="M2170" s="1252">
        <v>212.18000000000001</v>
      </c>
      <c r="N2170" s="1252">
        <v>0</v>
      </c>
      <c r="O2170" s="1252">
        <v>0</v>
      </c>
      <c r="P2170" s="1252">
        <v>0</v>
      </c>
      <c r="Q2170" s="1252">
        <v>0</v>
      </c>
      <c r="R2170" s="1252">
        <v>366.95999999999998</v>
      </c>
      <c r="S2170" s="1252">
        <v>579.13999999999999</v>
      </c>
      <c r="T2170" s="1252">
        <v>579.13999999999999</v>
      </c>
      <c r="U2170" s="1251" t="s">
        <v>116</v>
      </c>
      <c r="V2170" s="1251" t="s">
        <v>397</v>
      </c>
      <c r="W2170" s="1251" t="s">
        <v>1948</v>
      </c>
      <c r="X2170" s="1251" t="s">
        <v>89</v>
      </c>
      <c r="Y2170" s="1251">
        <v>604</v>
      </c>
      <c r="Z2170" s="1251">
        <v>8</v>
      </c>
      <c r="AA2170" s="1251" t="b">
        <v>1</v>
      </c>
    </row>
    <row r="2171" spans="1:27" ht="12">
      <c r="A2171" s="1251">
        <v>25</v>
      </c>
      <c r="B2171" s="1251">
        <v>100</v>
      </c>
      <c r="C2171" s="1251" t="s">
        <v>1513</v>
      </c>
      <c r="D2171" s="1251">
        <v>610100</v>
      </c>
      <c r="E2171" s="1251" t="s">
        <v>1950</v>
      </c>
      <c r="F2171" s="1251">
        <v>2021</v>
      </c>
      <c r="G2171" s="1252">
        <v>863.75</v>
      </c>
      <c r="H2171" s="1252">
        <v>-1000</v>
      </c>
      <c r="I2171" s="1252">
        <v>0</v>
      </c>
      <c r="J2171" s="1252">
        <v>7255</v>
      </c>
      <c r="K2171" s="1252">
        <v>1000</v>
      </c>
      <c r="L2171" s="1252">
        <v>1000</v>
      </c>
      <c r="M2171" s="1252">
        <v>255</v>
      </c>
      <c r="N2171" s="1252">
        <v>0</v>
      </c>
      <c r="O2171" s="1252">
        <v>0</v>
      </c>
      <c r="P2171" s="1252">
        <v>3095</v>
      </c>
      <c r="Q2171" s="1252">
        <v>0</v>
      </c>
      <c r="R2171" s="1252">
        <v>0</v>
      </c>
      <c r="S2171" s="1252">
        <v>12468.75</v>
      </c>
      <c r="T2171" s="1252">
        <v>12468.75</v>
      </c>
      <c r="U2171" s="1251" t="s">
        <v>116</v>
      </c>
      <c r="V2171" s="1251" t="s">
        <v>397</v>
      </c>
      <c r="W2171" s="1251" t="s">
        <v>1951</v>
      </c>
      <c r="X2171" s="1251" t="s">
        <v>89</v>
      </c>
      <c r="Y2171" s="1251">
        <v>610</v>
      </c>
      <c r="Z2171" s="1251">
        <v>1</v>
      </c>
      <c r="AA2171" s="1251" t="b">
        <v>1</v>
      </c>
    </row>
    <row r="2172" spans="1:27" ht="12">
      <c r="A2172" s="1251">
        <v>25</v>
      </c>
      <c r="B2172" s="1251">
        <v>100</v>
      </c>
      <c r="C2172" s="1251" t="s">
        <v>1513</v>
      </c>
      <c r="D2172" s="1251">
        <v>615100</v>
      </c>
      <c r="E2172" s="1251" t="s">
        <v>1952</v>
      </c>
      <c r="F2172" s="1251">
        <v>2021</v>
      </c>
      <c r="G2172" s="1252">
        <v>25456.939999999999</v>
      </c>
      <c r="H2172" s="1252">
        <v>26791.860000000001</v>
      </c>
      <c r="I2172" s="1252">
        <v>25225.720000000001</v>
      </c>
      <c r="J2172" s="1252">
        <v>19127.880000000001</v>
      </c>
      <c r="K2172" s="1252">
        <v>21479.57</v>
      </c>
      <c r="L2172" s="1252">
        <v>15081.309999999999</v>
      </c>
      <c r="M2172" s="1252">
        <v>20685.970000000001</v>
      </c>
      <c r="N2172" s="1252">
        <v>21768.509999999998</v>
      </c>
      <c r="O2172" s="1252">
        <v>17497.369999999999</v>
      </c>
      <c r="P2172" s="1252">
        <v>17815.310000000001</v>
      </c>
      <c r="Q2172" s="1252">
        <v>22968.040000000001</v>
      </c>
      <c r="R2172" s="1252">
        <v>24768.07</v>
      </c>
      <c r="S2172" s="1252">
        <v>258666.55000000002</v>
      </c>
      <c r="T2172" s="1252">
        <v>258666.55000000002</v>
      </c>
      <c r="U2172" s="1251" t="s">
        <v>116</v>
      </c>
      <c r="V2172" s="1251" t="s">
        <v>397</v>
      </c>
      <c r="W2172" s="1251" t="s">
        <v>1953</v>
      </c>
      <c r="X2172" s="1251" t="s">
        <v>89</v>
      </c>
      <c r="Y2172" s="1251">
        <v>615</v>
      </c>
      <c r="Z2172" s="1251">
        <v>1</v>
      </c>
      <c r="AA2172" s="1251" t="b">
        <v>1</v>
      </c>
    </row>
    <row r="2173" spans="1:27" ht="12">
      <c r="A2173" s="1251">
        <v>25</v>
      </c>
      <c r="B2173" s="1251">
        <v>100</v>
      </c>
      <c r="C2173" s="1251" t="s">
        <v>1513</v>
      </c>
      <c r="D2173" s="1251">
        <v>615300</v>
      </c>
      <c r="E2173" s="1251" t="s">
        <v>1954</v>
      </c>
      <c r="F2173" s="1251">
        <v>2021</v>
      </c>
      <c r="G2173" s="1252">
        <v>1114.05</v>
      </c>
      <c r="H2173" s="1252">
        <v>882.98000000000002</v>
      </c>
      <c r="I2173" s="1252">
        <v>1091.46</v>
      </c>
      <c r="J2173" s="1252">
        <v>567.29999999999995</v>
      </c>
      <c r="K2173" s="1252">
        <v>556.97000000000003</v>
      </c>
      <c r="L2173" s="1252">
        <v>527.88999999999999</v>
      </c>
      <c r="M2173" s="1252">
        <v>569.61000000000001</v>
      </c>
      <c r="N2173" s="1252">
        <v>234.66</v>
      </c>
      <c r="O2173" s="1252">
        <v>974.39999999999998</v>
      </c>
      <c r="P2173" s="1252">
        <v>210.46000000000001</v>
      </c>
      <c r="Q2173" s="1252">
        <v>1147.72</v>
      </c>
      <c r="R2173" s="1252">
        <v>733.71000000000004</v>
      </c>
      <c r="S2173" s="1252">
        <v>8611.2099999999991</v>
      </c>
      <c r="T2173" s="1252">
        <v>8611.2099999999991</v>
      </c>
      <c r="U2173" s="1251" t="s">
        <v>116</v>
      </c>
      <c r="V2173" s="1251" t="s">
        <v>397</v>
      </c>
      <c r="W2173" s="1251" t="s">
        <v>1953</v>
      </c>
      <c r="X2173" s="1251" t="s">
        <v>89</v>
      </c>
      <c r="Y2173" s="1251">
        <v>615</v>
      </c>
      <c r="Z2173" s="1251">
        <v>3</v>
      </c>
      <c r="AA2173" s="1251" t="b">
        <v>1</v>
      </c>
    </row>
    <row r="2174" spans="1:27" ht="12">
      <c r="A2174" s="1251">
        <v>25</v>
      </c>
      <c r="B2174" s="1251">
        <v>100</v>
      </c>
      <c r="C2174" s="1251" t="s">
        <v>1513</v>
      </c>
      <c r="D2174" s="1251">
        <v>615500</v>
      </c>
      <c r="E2174" s="1251" t="s">
        <v>1955</v>
      </c>
      <c r="F2174" s="1251">
        <v>2021</v>
      </c>
      <c r="G2174" s="1252">
        <v>1958.02</v>
      </c>
      <c r="H2174" s="1252">
        <v>3148.9299999999998</v>
      </c>
      <c r="I2174" s="1252">
        <v>2796.8200000000002</v>
      </c>
      <c r="J2174" s="1252">
        <v>1881.74</v>
      </c>
      <c r="K2174" s="1252">
        <v>2093.6599999999999</v>
      </c>
      <c r="L2174" s="1252">
        <v>1373.23</v>
      </c>
      <c r="M2174" s="1252">
        <v>1313.03</v>
      </c>
      <c r="N2174" s="1252">
        <v>1404.9300000000001</v>
      </c>
      <c r="O2174" s="1252">
        <v>406.55000000000001</v>
      </c>
      <c r="P2174" s="1252">
        <v>1466.0899999999999</v>
      </c>
      <c r="Q2174" s="1252">
        <v>1347.9200000000001</v>
      </c>
      <c r="R2174" s="1252">
        <v>1738.97</v>
      </c>
      <c r="S2174" s="1252">
        <v>20929.889999999999</v>
      </c>
      <c r="T2174" s="1252">
        <v>20929.889999999999</v>
      </c>
      <c r="U2174" s="1251" t="s">
        <v>116</v>
      </c>
      <c r="V2174" s="1251" t="s">
        <v>397</v>
      </c>
      <c r="W2174" s="1251" t="s">
        <v>1953</v>
      </c>
      <c r="X2174" s="1251" t="s">
        <v>89</v>
      </c>
      <c r="Y2174" s="1251">
        <v>615</v>
      </c>
      <c r="Z2174" s="1251">
        <v>5</v>
      </c>
      <c r="AA2174" s="1251" t="b">
        <v>1</v>
      </c>
    </row>
    <row r="2175" spans="1:27" ht="12">
      <c r="A2175" s="1251">
        <v>25</v>
      </c>
      <c r="B2175" s="1251">
        <v>100</v>
      </c>
      <c r="C2175" s="1251" t="s">
        <v>1513</v>
      </c>
      <c r="D2175" s="1251">
        <v>615800</v>
      </c>
      <c r="E2175" s="1251" t="s">
        <v>1956</v>
      </c>
      <c r="F2175" s="1251">
        <v>2021</v>
      </c>
      <c r="G2175" s="1252">
        <v>291.25999999999999</v>
      </c>
      <c r="H2175" s="1252">
        <v>645.09000000000003</v>
      </c>
      <c r="I2175" s="1252">
        <v>93.829999999999998</v>
      </c>
      <c r="J2175" s="1252">
        <v>851.86000000000001</v>
      </c>
      <c r="K2175" s="1252">
        <v>304.62</v>
      </c>
      <c r="L2175" s="1252">
        <v>339.77999999999997</v>
      </c>
      <c r="M2175" s="1252">
        <v>383.25</v>
      </c>
      <c r="N2175" s="1252">
        <v>495.74000000000001</v>
      </c>
      <c r="O2175" s="1252">
        <v>17.899999999999999</v>
      </c>
      <c r="P2175" s="1252">
        <v>626.64999999999998</v>
      </c>
      <c r="Q2175" s="1252">
        <v>424.20999999999998</v>
      </c>
      <c r="R2175" s="1252">
        <v>429.35000000000002</v>
      </c>
      <c r="S2175" s="1252">
        <v>4903.54</v>
      </c>
      <c r="T2175" s="1252">
        <v>4903.54</v>
      </c>
      <c r="U2175" s="1251" t="s">
        <v>116</v>
      </c>
      <c r="V2175" s="1251" t="s">
        <v>397</v>
      </c>
      <c r="W2175" s="1251" t="s">
        <v>1953</v>
      </c>
      <c r="X2175" s="1251" t="s">
        <v>89</v>
      </c>
      <c r="Y2175" s="1251">
        <v>615</v>
      </c>
      <c r="Z2175" s="1251">
        <v>8</v>
      </c>
      <c r="AA2175" s="1251" t="b">
        <v>1</v>
      </c>
    </row>
    <row r="2176" spans="1:27" ht="12">
      <c r="A2176" s="1251">
        <v>25</v>
      </c>
      <c r="B2176" s="1251">
        <v>100</v>
      </c>
      <c r="C2176" s="1251" t="s">
        <v>1513</v>
      </c>
      <c r="D2176" s="1251">
        <v>616100</v>
      </c>
      <c r="E2176" s="1251" t="s">
        <v>1957</v>
      </c>
      <c r="F2176" s="1251">
        <v>2021</v>
      </c>
      <c r="G2176" s="1252">
        <v>1702.1099999999999</v>
      </c>
      <c r="H2176" s="1252">
        <v>1684.97</v>
      </c>
      <c r="I2176" s="1252">
        <v>311.69</v>
      </c>
      <c r="J2176" s="1252">
        <v>3904.4299999999998</v>
      </c>
      <c r="K2176" s="1252">
        <v>776.85000000000002</v>
      </c>
      <c r="L2176" s="1252">
        <v>84.540000000000006</v>
      </c>
      <c r="M2176" s="1252">
        <v>82.760000000000005</v>
      </c>
      <c r="N2176" s="1252">
        <v>124.41</v>
      </c>
      <c r="O2176" s="1252">
        <v>81.909999999999997</v>
      </c>
      <c r="P2176" s="1252">
        <v>1013.15</v>
      </c>
      <c r="Q2176" s="1252">
        <v>671.38999999999999</v>
      </c>
      <c r="R2176" s="1252">
        <v>861.63</v>
      </c>
      <c r="S2176" s="1252">
        <v>11299.839999999998</v>
      </c>
      <c r="T2176" s="1252">
        <v>11299.839999999998</v>
      </c>
      <c r="U2176" s="1251" t="s">
        <v>116</v>
      </c>
      <c r="V2176" s="1251" t="s">
        <v>397</v>
      </c>
      <c r="W2176" s="1251" t="s">
        <v>1953</v>
      </c>
      <c r="X2176" s="1251" t="s">
        <v>89</v>
      </c>
      <c r="Y2176" s="1251">
        <v>616</v>
      </c>
      <c r="Z2176" s="1251">
        <v>1</v>
      </c>
      <c r="AA2176" s="1251" t="b">
        <v>1</v>
      </c>
    </row>
    <row r="2177" spans="1:27" ht="12">
      <c r="A2177" s="1251">
        <v>25</v>
      </c>
      <c r="B2177" s="1251">
        <v>100</v>
      </c>
      <c r="C2177" s="1251" t="s">
        <v>1513</v>
      </c>
      <c r="D2177" s="1251">
        <v>616500</v>
      </c>
      <c r="E2177" s="1251" t="s">
        <v>1958</v>
      </c>
      <c r="F2177" s="1251">
        <v>2021</v>
      </c>
      <c r="G2177" s="1252">
        <v>78.530000000000001</v>
      </c>
      <c r="H2177" s="1252">
        <v>85.099999999999994</v>
      </c>
      <c r="I2177" s="1252">
        <v>57.350000000000001</v>
      </c>
      <c r="J2177" s="1252">
        <v>71.319999999999993</v>
      </c>
      <c r="K2177" s="1252">
        <v>96.340000000000003</v>
      </c>
      <c r="L2177" s="1252">
        <v>94.049999999999997</v>
      </c>
      <c r="M2177" s="1252">
        <v>68.939999999999998</v>
      </c>
      <c r="N2177" s="1252">
        <v>91.069999999999993</v>
      </c>
      <c r="O2177" s="1252">
        <v>75.489999999999995</v>
      </c>
      <c r="P2177" s="1252">
        <v>96.760000000000005</v>
      </c>
      <c r="Q2177" s="1252">
        <v>96.870000000000005</v>
      </c>
      <c r="R2177" s="1252">
        <v>80.549999999999997</v>
      </c>
      <c r="S2177" s="1252">
        <v>992.37</v>
      </c>
      <c r="T2177" s="1252">
        <v>992.37</v>
      </c>
      <c r="U2177" s="1251" t="s">
        <v>116</v>
      </c>
      <c r="V2177" s="1251" t="s">
        <v>397</v>
      </c>
      <c r="W2177" s="1251" t="s">
        <v>1953</v>
      </c>
      <c r="X2177" s="1251" t="s">
        <v>89</v>
      </c>
      <c r="Y2177" s="1251">
        <v>616</v>
      </c>
      <c r="Z2177" s="1251">
        <v>5</v>
      </c>
      <c r="AA2177" s="1251" t="b">
        <v>1</v>
      </c>
    </row>
    <row r="2178" spans="1:27" ht="12">
      <c r="A2178" s="1251">
        <v>25</v>
      </c>
      <c r="B2178" s="1251">
        <v>100</v>
      </c>
      <c r="C2178" s="1251" t="s">
        <v>1513</v>
      </c>
      <c r="D2178" s="1251">
        <v>618300</v>
      </c>
      <c r="E2178" s="1251" t="s">
        <v>1959</v>
      </c>
      <c r="F2178" s="1251">
        <v>2021</v>
      </c>
      <c r="G2178" s="1252">
        <v>0</v>
      </c>
      <c r="H2178" s="1252">
        <v>0</v>
      </c>
      <c r="I2178" s="1252">
        <v>0</v>
      </c>
      <c r="J2178" s="1252">
        <v>0</v>
      </c>
      <c r="K2178" s="1252">
        <v>0</v>
      </c>
      <c r="L2178" s="1252">
        <v>0</v>
      </c>
      <c r="M2178" s="1252">
        <v>0</v>
      </c>
      <c r="N2178" s="1252">
        <v>0</v>
      </c>
      <c r="O2178" s="1252">
        <v>0</v>
      </c>
      <c r="P2178" s="1252">
        <v>0</v>
      </c>
      <c r="Q2178" s="1252">
        <v>0</v>
      </c>
      <c r="R2178" s="1252">
        <v>0</v>
      </c>
      <c r="S2178" s="1252">
        <v>0</v>
      </c>
      <c r="T2178" s="1252">
        <v>0</v>
      </c>
      <c r="U2178" s="1251" t="s">
        <v>116</v>
      </c>
      <c r="V2178" s="1251" t="s">
        <v>397</v>
      </c>
      <c r="W2178" s="1251" t="s">
        <v>1960</v>
      </c>
      <c r="X2178" s="1251" t="s">
        <v>89</v>
      </c>
      <c r="Y2178" s="1251">
        <v>618</v>
      </c>
      <c r="Z2178" s="1251">
        <v>3</v>
      </c>
      <c r="AA2178" s="1251" t="b">
        <v>1</v>
      </c>
    </row>
    <row r="2179" spans="1:27" ht="12">
      <c r="A2179" s="1251">
        <v>25</v>
      </c>
      <c r="B2179" s="1251">
        <v>100</v>
      </c>
      <c r="C2179" s="1251" t="s">
        <v>1513</v>
      </c>
      <c r="D2179" s="1251">
        <v>618340</v>
      </c>
      <c r="E2179" s="1251" t="s">
        <v>1961</v>
      </c>
      <c r="F2179" s="1251">
        <v>2021</v>
      </c>
      <c r="G2179" s="1252">
        <v>4230.3699999999999</v>
      </c>
      <c r="H2179" s="1252">
        <v>1318.26</v>
      </c>
      <c r="I2179" s="1252">
        <v>2217.4200000000001</v>
      </c>
      <c r="J2179" s="1252">
        <v>1856.74</v>
      </c>
      <c r="K2179" s="1252">
        <v>3181.3499999999999</v>
      </c>
      <c r="L2179" s="1252">
        <v>3495.04</v>
      </c>
      <c r="M2179" s="1252">
        <v>2486.6599999999999</v>
      </c>
      <c r="N2179" s="1252">
        <v>4155.4399999999996</v>
      </c>
      <c r="O2179" s="1252">
        <v>3492.5</v>
      </c>
      <c r="P2179" s="1252">
        <v>2532.3800000000001</v>
      </c>
      <c r="Q2179" s="1252">
        <v>4324.3500000000004</v>
      </c>
      <c r="R2179" s="1252">
        <v>4147.8199999999997</v>
      </c>
      <c r="S2179" s="1252">
        <v>37438.330000000002</v>
      </c>
      <c r="T2179" s="1252">
        <v>37438.330000000002</v>
      </c>
      <c r="U2179" s="1251" t="s">
        <v>116</v>
      </c>
      <c r="V2179" s="1251" t="s">
        <v>397</v>
      </c>
      <c r="W2179" s="1251" t="s">
        <v>1960</v>
      </c>
      <c r="X2179" s="1251" t="s">
        <v>89</v>
      </c>
      <c r="Y2179" s="1251">
        <v>618</v>
      </c>
      <c r="Z2179" s="1251">
        <v>3</v>
      </c>
      <c r="AA2179" s="1251" t="b">
        <v>1</v>
      </c>
    </row>
    <row r="2180" spans="1:27" ht="12">
      <c r="A2180" s="1251">
        <v>25</v>
      </c>
      <c r="B2180" s="1251">
        <v>100</v>
      </c>
      <c r="C2180" s="1251" t="s">
        <v>1513</v>
      </c>
      <c r="D2180" s="1251">
        <v>618345</v>
      </c>
      <c r="E2180" s="1251" t="s">
        <v>1962</v>
      </c>
      <c r="F2180" s="1251">
        <v>2021</v>
      </c>
      <c r="G2180" s="1252">
        <v>0</v>
      </c>
      <c r="H2180" s="1252">
        <v>0</v>
      </c>
      <c r="I2180" s="1252">
        <v>0</v>
      </c>
      <c r="J2180" s="1252">
        <v>0</v>
      </c>
      <c r="K2180" s="1252">
        <v>0</v>
      </c>
      <c r="L2180" s="1252">
        <v>0</v>
      </c>
      <c r="M2180" s="1252">
        <v>0</v>
      </c>
      <c r="N2180" s="1252">
        <v>0</v>
      </c>
      <c r="O2180" s="1252">
        <v>95.760000000000005</v>
      </c>
      <c r="P2180" s="1252">
        <v>95.760000000000005</v>
      </c>
      <c r="Q2180" s="1252">
        <v>0</v>
      </c>
      <c r="R2180" s="1252">
        <v>0</v>
      </c>
      <c r="S2180" s="1252">
        <v>191.52000000000001</v>
      </c>
      <c r="T2180" s="1252">
        <v>191.52000000000001</v>
      </c>
      <c r="U2180" s="1251" t="s">
        <v>116</v>
      </c>
      <c r="V2180" s="1251" t="s">
        <v>397</v>
      </c>
      <c r="W2180" s="1251" t="s">
        <v>1960</v>
      </c>
      <c r="X2180" s="1251" t="s">
        <v>89</v>
      </c>
      <c r="Y2180" s="1251">
        <v>618</v>
      </c>
      <c r="Z2180" s="1251">
        <v>3</v>
      </c>
      <c r="AA2180" s="1251" t="b">
        <v>1</v>
      </c>
    </row>
    <row r="2181" spans="1:27" ht="12">
      <c r="A2181" s="1251">
        <v>25</v>
      </c>
      <c r="B2181" s="1251">
        <v>100</v>
      </c>
      <c r="C2181" s="1251" t="s">
        <v>1513</v>
      </c>
      <c r="D2181" s="1251">
        <v>618355</v>
      </c>
      <c r="E2181" s="1251" t="s">
        <v>1963</v>
      </c>
      <c r="F2181" s="1251">
        <v>2021</v>
      </c>
      <c r="G2181" s="1252">
        <v>0</v>
      </c>
      <c r="H2181" s="1252">
        <v>0</v>
      </c>
      <c r="I2181" s="1252">
        <v>0</v>
      </c>
      <c r="J2181" s="1252">
        <v>0</v>
      </c>
      <c r="K2181" s="1252">
        <v>0</v>
      </c>
      <c r="L2181" s="1252">
        <v>0</v>
      </c>
      <c r="M2181" s="1252">
        <v>0</v>
      </c>
      <c r="N2181" s="1252">
        <v>0</v>
      </c>
      <c r="O2181" s="1252">
        <v>0</v>
      </c>
      <c r="P2181" s="1252">
        <v>0</v>
      </c>
      <c r="Q2181" s="1252">
        <v>0</v>
      </c>
      <c r="R2181" s="1252">
        <v>0</v>
      </c>
      <c r="S2181" s="1252">
        <v>0</v>
      </c>
      <c r="T2181" s="1252">
        <v>0</v>
      </c>
      <c r="U2181" s="1251" t="s">
        <v>116</v>
      </c>
      <c r="V2181" s="1251" t="s">
        <v>397</v>
      </c>
      <c r="W2181" s="1251" t="s">
        <v>1960</v>
      </c>
      <c r="X2181" s="1251" t="s">
        <v>89</v>
      </c>
      <c r="Y2181" s="1251">
        <v>618</v>
      </c>
      <c r="Z2181" s="1251">
        <v>3</v>
      </c>
      <c r="AA2181" s="1251" t="b">
        <v>1</v>
      </c>
    </row>
    <row r="2182" spans="1:27" ht="12">
      <c r="A2182" s="1251">
        <v>25</v>
      </c>
      <c r="B2182" s="1251">
        <v>100</v>
      </c>
      <c r="C2182" s="1251" t="s">
        <v>1513</v>
      </c>
      <c r="D2182" s="1251">
        <v>618395</v>
      </c>
      <c r="E2182" s="1251" t="s">
        <v>1964</v>
      </c>
      <c r="F2182" s="1251">
        <v>2021</v>
      </c>
      <c r="G2182" s="1252">
        <v>2751.2600000000002</v>
      </c>
      <c r="H2182" s="1252">
        <v>2694.0700000000002</v>
      </c>
      <c r="I2182" s="1252">
        <v>2881.5999999999999</v>
      </c>
      <c r="J2182" s="1252">
        <v>490.89999999999998</v>
      </c>
      <c r="K2182" s="1252">
        <v>2021.8599999999999</v>
      </c>
      <c r="L2182" s="1252">
        <v>2619.23</v>
      </c>
      <c r="M2182" s="1252">
        <v>5281.2299999999996</v>
      </c>
      <c r="N2182" s="1252">
        <v>7112.2399999999998</v>
      </c>
      <c r="O2182" s="1252">
        <v>5471.9799999999996</v>
      </c>
      <c r="P2182" s="1252">
        <v>-963.21000000000004</v>
      </c>
      <c r="Q2182" s="1252">
        <v>0</v>
      </c>
      <c r="R2182" s="1252">
        <v>5526.5100000000002</v>
      </c>
      <c r="S2182" s="1252">
        <v>35887.669999999998</v>
      </c>
      <c r="T2182" s="1252">
        <v>35887.669999999998</v>
      </c>
      <c r="U2182" s="1251" t="s">
        <v>116</v>
      </c>
      <c r="V2182" s="1251" t="s">
        <v>397</v>
      </c>
      <c r="W2182" s="1251" t="s">
        <v>1960</v>
      </c>
      <c r="X2182" s="1251" t="s">
        <v>89</v>
      </c>
      <c r="Y2182" s="1251">
        <v>618</v>
      </c>
      <c r="Z2182" s="1251">
        <v>3</v>
      </c>
      <c r="AA2182" s="1251" t="b">
        <v>1</v>
      </c>
    </row>
    <row r="2183" spans="1:27" ht="12">
      <c r="A2183" s="1251">
        <v>25</v>
      </c>
      <c r="B2183" s="1251">
        <v>100</v>
      </c>
      <c r="C2183" s="1251" t="s">
        <v>1513</v>
      </c>
      <c r="D2183" s="1251">
        <v>620100</v>
      </c>
      <c r="E2183" s="1251" t="s">
        <v>1965</v>
      </c>
      <c r="F2183" s="1251">
        <v>2021</v>
      </c>
      <c r="G2183" s="1252">
        <v>0</v>
      </c>
      <c r="H2183" s="1252">
        <v>282.01999999999998</v>
      </c>
      <c r="I2183" s="1252">
        <v>0</v>
      </c>
      <c r="J2183" s="1252">
        <v>0</v>
      </c>
      <c r="K2183" s="1252">
        <v>0</v>
      </c>
      <c r="L2183" s="1252">
        <v>0</v>
      </c>
      <c r="M2183" s="1252">
        <v>680.98000000000002</v>
      </c>
      <c r="N2183" s="1252">
        <v>455.80000000000001</v>
      </c>
      <c r="O2183" s="1252">
        <v>620.48000000000002</v>
      </c>
      <c r="P2183" s="1252">
        <v>1513.8499999999999</v>
      </c>
      <c r="Q2183" s="1252">
        <v>0</v>
      </c>
      <c r="R2183" s="1252">
        <v>882.48000000000002</v>
      </c>
      <c r="S2183" s="1252">
        <v>4435.6100000000006</v>
      </c>
      <c r="T2183" s="1252">
        <v>4435.6100000000006</v>
      </c>
      <c r="U2183" s="1251" t="s">
        <v>116</v>
      </c>
      <c r="V2183" s="1251" t="s">
        <v>397</v>
      </c>
      <c r="W2183" s="1251" t="s">
        <v>1966</v>
      </c>
      <c r="X2183" s="1251" t="s">
        <v>89</v>
      </c>
      <c r="Y2183" s="1251">
        <v>620</v>
      </c>
      <c r="Z2183" s="1251">
        <v>1</v>
      </c>
      <c r="AA2183" s="1251" t="b">
        <v>1</v>
      </c>
    </row>
    <row r="2184" spans="1:27" ht="12">
      <c r="A2184" s="1251">
        <v>25</v>
      </c>
      <c r="B2184" s="1251">
        <v>100</v>
      </c>
      <c r="C2184" s="1251" t="s">
        <v>1513</v>
      </c>
      <c r="D2184" s="1251">
        <v>620300</v>
      </c>
      <c r="E2184" s="1251" t="s">
        <v>1968</v>
      </c>
      <c r="F2184" s="1251">
        <v>2021</v>
      </c>
      <c r="G2184" s="1252">
        <v>464.52999999999997</v>
      </c>
      <c r="H2184" s="1252">
        <v>1791.0599999999999</v>
      </c>
      <c r="I2184" s="1252">
        <v>4.9800000000000004</v>
      </c>
      <c r="J2184" s="1252">
        <v>0</v>
      </c>
      <c r="K2184" s="1252">
        <v>46.170000000000002</v>
      </c>
      <c r="L2184" s="1252">
        <v>102.06999999999999</v>
      </c>
      <c r="M2184" s="1252">
        <v>0</v>
      </c>
      <c r="N2184" s="1252">
        <v>28.219999999999999</v>
      </c>
      <c r="O2184" s="1252">
        <v>0</v>
      </c>
      <c r="P2184" s="1252">
        <v>0</v>
      </c>
      <c r="Q2184" s="1252">
        <v>0</v>
      </c>
      <c r="R2184" s="1252">
        <v>0</v>
      </c>
      <c r="S2184" s="1252">
        <v>2437.0300000000002</v>
      </c>
      <c r="T2184" s="1252">
        <v>2437.0300000000002</v>
      </c>
      <c r="U2184" s="1251" t="s">
        <v>116</v>
      </c>
      <c r="V2184" s="1251" t="s">
        <v>397</v>
      </c>
      <c r="W2184" s="1251" t="s">
        <v>1966</v>
      </c>
      <c r="X2184" s="1251" t="s">
        <v>89</v>
      </c>
      <c r="Y2184" s="1251">
        <v>620</v>
      </c>
      <c r="Z2184" s="1251">
        <v>3</v>
      </c>
      <c r="AA2184" s="1251" t="b">
        <v>1</v>
      </c>
    </row>
    <row r="2185" spans="1:27" ht="12">
      <c r="A2185" s="1251">
        <v>25</v>
      </c>
      <c r="B2185" s="1251">
        <v>100</v>
      </c>
      <c r="C2185" s="1251" t="s">
        <v>1513</v>
      </c>
      <c r="D2185" s="1251">
        <v>620400</v>
      </c>
      <c r="E2185" s="1251" t="s">
        <v>1969</v>
      </c>
      <c r="F2185" s="1251">
        <v>2021</v>
      </c>
      <c r="G2185" s="1252">
        <v>1927.5</v>
      </c>
      <c r="H2185" s="1252">
        <v>883.90999999999997</v>
      </c>
      <c r="I2185" s="1252">
        <v>0</v>
      </c>
      <c r="J2185" s="1252">
        <v>57.359999999999999</v>
      </c>
      <c r="K2185" s="1252">
        <v>171.12</v>
      </c>
      <c r="L2185" s="1252">
        <v>1162.51</v>
      </c>
      <c r="M2185" s="1252">
        <v>0</v>
      </c>
      <c r="N2185" s="1252">
        <v>2410.3299999999999</v>
      </c>
      <c r="O2185" s="1252">
        <v>1456.1500000000001</v>
      </c>
      <c r="P2185" s="1252">
        <v>3022.1300000000001</v>
      </c>
      <c r="Q2185" s="1252">
        <v>829.08000000000004</v>
      </c>
      <c r="R2185" s="1252">
        <v>985.71000000000004</v>
      </c>
      <c r="S2185" s="1252">
        <v>12905.799999999999</v>
      </c>
      <c r="T2185" s="1252">
        <v>12905.799999999999</v>
      </c>
      <c r="U2185" s="1251" t="s">
        <v>116</v>
      </c>
      <c r="V2185" s="1251" t="s">
        <v>397</v>
      </c>
      <c r="W2185" s="1251" t="s">
        <v>1966</v>
      </c>
      <c r="X2185" s="1251" t="s">
        <v>89</v>
      </c>
      <c r="Y2185" s="1251">
        <v>620</v>
      </c>
      <c r="Z2185" s="1251">
        <v>4</v>
      </c>
      <c r="AA2185" s="1251" t="b">
        <v>1</v>
      </c>
    </row>
    <row r="2186" spans="1:27" ht="12">
      <c r="A2186" s="1251">
        <v>25</v>
      </c>
      <c r="B2186" s="1251">
        <v>100</v>
      </c>
      <c r="C2186" s="1251" t="s">
        <v>1513</v>
      </c>
      <c r="D2186" s="1251">
        <v>620500</v>
      </c>
      <c r="E2186" s="1251" t="s">
        <v>2051</v>
      </c>
      <c r="F2186" s="1251">
        <v>2021</v>
      </c>
      <c r="G2186" s="1252">
        <v>0</v>
      </c>
      <c r="H2186" s="1252">
        <v>52.170000000000002</v>
      </c>
      <c r="I2186" s="1252">
        <v>1105.5799999999999</v>
      </c>
      <c r="J2186" s="1252">
        <v>284.97000000000003</v>
      </c>
      <c r="K2186" s="1252">
        <v>126.58</v>
      </c>
      <c r="L2186" s="1252">
        <v>0</v>
      </c>
      <c r="M2186" s="1252">
        <v>0</v>
      </c>
      <c r="N2186" s="1252">
        <v>147.78</v>
      </c>
      <c r="O2186" s="1252">
        <v>0</v>
      </c>
      <c r="P2186" s="1252">
        <v>-0.059999999999999998</v>
      </c>
      <c r="Q2186" s="1252">
        <v>0</v>
      </c>
      <c r="R2186" s="1252">
        <v>0</v>
      </c>
      <c r="S2186" s="1252">
        <v>1717.02</v>
      </c>
      <c r="T2186" s="1252">
        <v>1717.02</v>
      </c>
      <c r="U2186" s="1251" t="s">
        <v>116</v>
      </c>
      <c r="V2186" s="1251" t="s">
        <v>397</v>
      </c>
      <c r="W2186" s="1251" t="s">
        <v>1966</v>
      </c>
      <c r="X2186" s="1251" t="s">
        <v>89</v>
      </c>
      <c r="Y2186" s="1251">
        <v>620</v>
      </c>
      <c r="Z2186" s="1251">
        <v>5</v>
      </c>
      <c r="AA2186" s="1251" t="b">
        <v>1</v>
      </c>
    </row>
    <row r="2187" spans="1:27" ht="12">
      <c r="A2187" s="1251">
        <v>25</v>
      </c>
      <c r="B2187" s="1251">
        <v>100</v>
      </c>
      <c r="C2187" s="1251" t="s">
        <v>1513</v>
      </c>
      <c r="D2187" s="1251">
        <v>620503</v>
      </c>
      <c r="E2187" s="1251" t="s">
        <v>2081</v>
      </c>
      <c r="F2187" s="1251">
        <v>2021</v>
      </c>
      <c r="G2187" s="1252">
        <v>0</v>
      </c>
      <c r="H2187" s="1252">
        <v>556.71000000000004</v>
      </c>
      <c r="I2187" s="1252">
        <v>0</v>
      </c>
      <c r="J2187" s="1252">
        <v>0</v>
      </c>
      <c r="K2187" s="1252">
        <v>0</v>
      </c>
      <c r="L2187" s="1252">
        <v>0</v>
      </c>
      <c r="M2187" s="1252">
        <v>0</v>
      </c>
      <c r="N2187" s="1252">
        <v>90.730000000000004</v>
      </c>
      <c r="O2187" s="1252">
        <v>0</v>
      </c>
      <c r="P2187" s="1252">
        <v>0</v>
      </c>
      <c r="Q2187" s="1252">
        <v>0</v>
      </c>
      <c r="R2187" s="1252">
        <v>0</v>
      </c>
      <c r="S2187" s="1252">
        <v>647.44000000000005</v>
      </c>
      <c r="T2187" s="1252">
        <v>647.44000000000005</v>
      </c>
      <c r="U2187" s="1251" t="s">
        <v>116</v>
      </c>
      <c r="V2187" s="1251" t="s">
        <v>397</v>
      </c>
      <c r="W2187" s="1251" t="s">
        <v>1966</v>
      </c>
      <c r="X2187" s="1251" t="s">
        <v>89</v>
      </c>
      <c r="Y2187" s="1251">
        <v>620</v>
      </c>
      <c r="Z2187" s="1251">
        <v>5</v>
      </c>
      <c r="AA2187" s="1251" t="b">
        <v>1</v>
      </c>
    </row>
    <row r="2188" spans="1:27" ht="12">
      <c r="A2188" s="1251">
        <v>25</v>
      </c>
      <c r="B2188" s="1251">
        <v>100</v>
      </c>
      <c r="C2188" s="1251" t="s">
        <v>1513</v>
      </c>
      <c r="D2188" s="1251">
        <v>620504</v>
      </c>
      <c r="E2188" s="1251" t="s">
        <v>2054</v>
      </c>
      <c r="F2188" s="1251">
        <v>2021</v>
      </c>
      <c r="G2188" s="1252">
        <v>0</v>
      </c>
      <c r="H2188" s="1252">
        <v>0</v>
      </c>
      <c r="I2188" s="1252">
        <v>0</v>
      </c>
      <c r="J2188" s="1252">
        <v>204.59999999999999</v>
      </c>
      <c r="K2188" s="1252">
        <v>0</v>
      </c>
      <c r="L2188" s="1252">
        <v>0</v>
      </c>
      <c r="M2188" s="1252">
        <v>0</v>
      </c>
      <c r="N2188" s="1252">
        <v>0</v>
      </c>
      <c r="O2188" s="1252">
        <v>0</v>
      </c>
      <c r="P2188" s="1252">
        <v>0</v>
      </c>
      <c r="Q2188" s="1252">
        <v>0</v>
      </c>
      <c r="R2188" s="1252">
        <v>0</v>
      </c>
      <c r="S2188" s="1252">
        <v>204.59999999999999</v>
      </c>
      <c r="T2188" s="1252">
        <v>204.59999999999999</v>
      </c>
      <c r="U2188" s="1251" t="s">
        <v>116</v>
      </c>
      <c r="V2188" s="1251" t="s">
        <v>397</v>
      </c>
      <c r="W2188" s="1251" t="s">
        <v>1966</v>
      </c>
      <c r="X2188" s="1251" t="s">
        <v>89</v>
      </c>
      <c r="Y2188" s="1251">
        <v>620</v>
      </c>
      <c r="Z2188" s="1251">
        <v>5</v>
      </c>
      <c r="AA2188" s="1251" t="b">
        <v>1</v>
      </c>
    </row>
    <row r="2189" spans="1:27" ht="12">
      <c r="A2189" s="1251">
        <v>25</v>
      </c>
      <c r="B2189" s="1251">
        <v>100</v>
      </c>
      <c r="C2189" s="1251" t="s">
        <v>1513</v>
      </c>
      <c r="D2189" s="1251">
        <v>620506</v>
      </c>
      <c r="E2189" s="1251" t="s">
        <v>1970</v>
      </c>
      <c r="F2189" s="1251">
        <v>2021</v>
      </c>
      <c r="G2189" s="1252">
        <v>0</v>
      </c>
      <c r="H2189" s="1252">
        <v>0</v>
      </c>
      <c r="I2189" s="1252">
        <v>0</v>
      </c>
      <c r="J2189" s="1252">
        <v>0</v>
      </c>
      <c r="K2189" s="1252">
        <v>0</v>
      </c>
      <c r="L2189" s="1252">
        <v>0</v>
      </c>
      <c r="M2189" s="1252">
        <v>0</v>
      </c>
      <c r="N2189" s="1252">
        <v>0</v>
      </c>
      <c r="O2189" s="1252">
        <v>0</v>
      </c>
      <c r="P2189" s="1252">
        <v>0</v>
      </c>
      <c r="Q2189" s="1252">
        <v>239.38</v>
      </c>
      <c r="R2189" s="1252">
        <v>0.01</v>
      </c>
      <c r="S2189" s="1252">
        <v>239.38999999999999</v>
      </c>
      <c r="T2189" s="1252">
        <v>239.38999999999999</v>
      </c>
      <c r="U2189" s="1251" t="s">
        <v>116</v>
      </c>
      <c r="V2189" s="1251" t="s">
        <v>397</v>
      </c>
      <c r="W2189" s="1251" t="s">
        <v>1966</v>
      </c>
      <c r="X2189" s="1251" t="s">
        <v>89</v>
      </c>
      <c r="Y2189" s="1251">
        <v>620</v>
      </c>
      <c r="Z2189" s="1251">
        <v>5</v>
      </c>
      <c r="AA2189" s="1251" t="b">
        <v>1</v>
      </c>
    </row>
    <row r="2190" spans="1:27" ht="12">
      <c r="A2190" s="1251">
        <v>25</v>
      </c>
      <c r="B2190" s="1251">
        <v>100</v>
      </c>
      <c r="C2190" s="1251" t="s">
        <v>1513</v>
      </c>
      <c r="D2190" s="1251">
        <v>620512</v>
      </c>
      <c r="E2190" s="1251" t="s">
        <v>1971</v>
      </c>
      <c r="F2190" s="1251">
        <v>2021</v>
      </c>
      <c r="G2190" s="1252">
        <v>585.29999999999995</v>
      </c>
      <c r="H2190" s="1252">
        <v>114.64</v>
      </c>
      <c r="I2190" s="1252">
        <v>0</v>
      </c>
      <c r="J2190" s="1252">
        <v>0</v>
      </c>
      <c r="K2190" s="1252">
        <v>0</v>
      </c>
      <c r="L2190" s="1252">
        <v>0</v>
      </c>
      <c r="M2190" s="1252">
        <v>0</v>
      </c>
      <c r="N2190" s="1252">
        <v>0</v>
      </c>
      <c r="O2190" s="1252">
        <v>0</v>
      </c>
      <c r="P2190" s="1252">
        <v>0</v>
      </c>
      <c r="Q2190" s="1252">
        <v>0</v>
      </c>
      <c r="R2190" s="1252">
        <v>0</v>
      </c>
      <c r="S2190" s="1252">
        <v>699.93999999999994</v>
      </c>
      <c r="T2190" s="1252">
        <v>699.93999999999994</v>
      </c>
      <c r="U2190" s="1251" t="s">
        <v>116</v>
      </c>
      <c r="V2190" s="1251" t="s">
        <v>397</v>
      </c>
      <c r="W2190" s="1251" t="s">
        <v>1966</v>
      </c>
      <c r="X2190" s="1251" t="s">
        <v>89</v>
      </c>
      <c r="Y2190" s="1251">
        <v>620</v>
      </c>
      <c r="Z2190" s="1251">
        <v>5</v>
      </c>
      <c r="AA2190" s="1251" t="b">
        <v>1</v>
      </c>
    </row>
    <row r="2191" spans="1:27" ht="12">
      <c r="A2191" s="1251">
        <v>25</v>
      </c>
      <c r="B2191" s="1251">
        <v>100</v>
      </c>
      <c r="C2191" s="1251" t="s">
        <v>1513</v>
      </c>
      <c r="D2191" s="1251">
        <v>620513</v>
      </c>
      <c r="E2191" s="1251" t="s">
        <v>2056</v>
      </c>
      <c r="F2191" s="1251">
        <v>2021</v>
      </c>
      <c r="G2191" s="1252">
        <v>0</v>
      </c>
      <c r="H2191" s="1252">
        <v>39.259999999999998</v>
      </c>
      <c r="I2191" s="1252">
        <v>96.590000000000003</v>
      </c>
      <c r="J2191" s="1252">
        <v>0</v>
      </c>
      <c r="K2191" s="1252">
        <v>0</v>
      </c>
      <c r="L2191" s="1252">
        <v>0</v>
      </c>
      <c r="M2191" s="1252">
        <v>1763</v>
      </c>
      <c r="N2191" s="1252">
        <v>0</v>
      </c>
      <c r="O2191" s="1252">
        <v>144</v>
      </c>
      <c r="P2191" s="1252">
        <v>0</v>
      </c>
      <c r="Q2191" s="1252">
        <v>0</v>
      </c>
      <c r="R2191" s="1252">
        <v>511.75</v>
      </c>
      <c r="S2191" s="1252">
        <v>2554.5999999999999</v>
      </c>
      <c r="T2191" s="1252">
        <v>2554.5999999999999</v>
      </c>
      <c r="U2191" s="1251" t="s">
        <v>116</v>
      </c>
      <c r="V2191" s="1251" t="s">
        <v>397</v>
      </c>
      <c r="W2191" s="1251" t="s">
        <v>1966</v>
      </c>
      <c r="X2191" s="1251" t="s">
        <v>89</v>
      </c>
      <c r="Y2191" s="1251">
        <v>620</v>
      </c>
      <c r="Z2191" s="1251">
        <v>5</v>
      </c>
      <c r="AA2191" s="1251" t="b">
        <v>1</v>
      </c>
    </row>
    <row r="2192" spans="1:27" ht="12">
      <c r="A2192" s="1251">
        <v>25</v>
      </c>
      <c r="B2192" s="1251">
        <v>100</v>
      </c>
      <c r="C2192" s="1251" t="s">
        <v>1513</v>
      </c>
      <c r="D2192" s="1251">
        <v>620514</v>
      </c>
      <c r="E2192" s="1251" t="s">
        <v>1972</v>
      </c>
      <c r="F2192" s="1251">
        <v>2021</v>
      </c>
      <c r="G2192" s="1252">
        <v>719.65999999999997</v>
      </c>
      <c r="H2192" s="1252">
        <v>416.5</v>
      </c>
      <c r="I2192" s="1252">
        <v>196.34999999999999</v>
      </c>
      <c r="J2192" s="1252">
        <v>229.56999999999999</v>
      </c>
      <c r="K2192" s="1252">
        <v>0</v>
      </c>
      <c r="L2192" s="1252">
        <v>0</v>
      </c>
      <c r="M2192" s="1252">
        <v>0</v>
      </c>
      <c r="N2192" s="1252">
        <v>204.47999999999999</v>
      </c>
      <c r="O2192" s="1252">
        <v>187.83000000000001</v>
      </c>
      <c r="P2192" s="1252">
        <v>0</v>
      </c>
      <c r="Q2192" s="1252">
        <v>536.50999999999999</v>
      </c>
      <c r="R2192" s="1252">
        <v>418.63999999999999</v>
      </c>
      <c r="S2192" s="1252">
        <v>2909.5399999999995</v>
      </c>
      <c r="T2192" s="1252">
        <v>2909.5399999999995</v>
      </c>
      <c r="U2192" s="1251" t="s">
        <v>116</v>
      </c>
      <c r="V2192" s="1251" t="s">
        <v>397</v>
      </c>
      <c r="W2192" s="1251" t="s">
        <v>1966</v>
      </c>
      <c r="X2192" s="1251" t="s">
        <v>89</v>
      </c>
      <c r="Y2192" s="1251">
        <v>620</v>
      </c>
      <c r="Z2192" s="1251">
        <v>5</v>
      </c>
      <c r="AA2192" s="1251" t="b">
        <v>1</v>
      </c>
    </row>
    <row r="2193" spans="1:27" ht="12">
      <c r="A2193" s="1251">
        <v>25</v>
      </c>
      <c r="B2193" s="1251">
        <v>100</v>
      </c>
      <c r="C2193" s="1251" t="s">
        <v>1513</v>
      </c>
      <c r="D2193" s="1251">
        <v>620600</v>
      </c>
      <c r="E2193" s="1251" t="s">
        <v>1973</v>
      </c>
      <c r="F2193" s="1251">
        <v>2021</v>
      </c>
      <c r="G2193" s="1252">
        <v>652.5</v>
      </c>
      <c r="H2193" s="1252">
        <v>0</v>
      </c>
      <c r="I2193" s="1252">
        <v>171.44999999999999</v>
      </c>
      <c r="J2193" s="1252">
        <v>198.69</v>
      </c>
      <c r="K2193" s="1252">
        <v>2736</v>
      </c>
      <c r="L2193" s="1252">
        <v>540.72000000000003</v>
      </c>
      <c r="M2193" s="1252">
        <v>132.38999999999999</v>
      </c>
      <c r="N2193" s="1252">
        <v>0</v>
      </c>
      <c r="O2193" s="1252">
        <v>0</v>
      </c>
      <c r="P2193" s="1252">
        <v>680.50999999999999</v>
      </c>
      <c r="Q2193" s="1252">
        <v>0</v>
      </c>
      <c r="R2193" s="1252">
        <v>893.13999999999999</v>
      </c>
      <c r="S2193" s="1252">
        <v>6005.4000000000015</v>
      </c>
      <c r="T2193" s="1252">
        <v>6005.4000000000015</v>
      </c>
      <c r="U2193" s="1251" t="s">
        <v>116</v>
      </c>
      <c r="V2193" s="1251" t="s">
        <v>397</v>
      </c>
      <c r="W2193" s="1251" t="s">
        <v>1966</v>
      </c>
      <c r="X2193" s="1251" t="s">
        <v>89</v>
      </c>
      <c r="Y2193" s="1251">
        <v>620</v>
      </c>
      <c r="Z2193" s="1251">
        <v>6</v>
      </c>
      <c r="AA2193" s="1251" t="b">
        <v>1</v>
      </c>
    </row>
    <row r="2194" spans="1:27" ht="12">
      <c r="A2194" s="1251">
        <v>25</v>
      </c>
      <c r="B2194" s="1251">
        <v>100</v>
      </c>
      <c r="C2194" s="1251" t="s">
        <v>1513</v>
      </c>
      <c r="D2194" s="1251">
        <v>620601</v>
      </c>
      <c r="E2194" s="1251" t="s">
        <v>1974</v>
      </c>
      <c r="F2194" s="1251">
        <v>2021</v>
      </c>
      <c r="G2194" s="1252">
        <v>161.56</v>
      </c>
      <c r="H2194" s="1252">
        <v>252.18000000000001</v>
      </c>
      <c r="I2194" s="1252">
        <v>0</v>
      </c>
      <c r="J2194" s="1252">
        <v>-9.5199999999999996</v>
      </c>
      <c r="K2194" s="1252">
        <v>92.680000000000007</v>
      </c>
      <c r="L2194" s="1252">
        <v>0</v>
      </c>
      <c r="M2194" s="1252">
        <v>0</v>
      </c>
      <c r="N2194" s="1252">
        <v>0</v>
      </c>
      <c r="O2194" s="1252">
        <v>0</v>
      </c>
      <c r="P2194" s="1252">
        <v>0</v>
      </c>
      <c r="Q2194" s="1252">
        <v>0</v>
      </c>
      <c r="R2194" s="1252">
        <v>0</v>
      </c>
      <c r="S2194" s="1252">
        <v>496.90000000000003</v>
      </c>
      <c r="T2194" s="1252">
        <v>496.90000000000003</v>
      </c>
      <c r="U2194" s="1251" t="s">
        <v>116</v>
      </c>
      <c r="V2194" s="1251" t="s">
        <v>397</v>
      </c>
      <c r="W2194" s="1251" t="s">
        <v>1966</v>
      </c>
      <c r="X2194" s="1251" t="s">
        <v>89</v>
      </c>
      <c r="Y2194" s="1251">
        <v>620</v>
      </c>
      <c r="Z2194" s="1251">
        <v>6</v>
      </c>
      <c r="AA2194" s="1251" t="b">
        <v>1</v>
      </c>
    </row>
    <row r="2195" spans="1:27" ht="12">
      <c r="A2195" s="1251">
        <v>25</v>
      </c>
      <c r="B2195" s="1251">
        <v>100</v>
      </c>
      <c r="C2195" s="1251" t="s">
        <v>1513</v>
      </c>
      <c r="D2195" s="1251">
        <v>620602</v>
      </c>
      <c r="E2195" s="1251" t="s">
        <v>1975</v>
      </c>
      <c r="F2195" s="1251">
        <v>2021</v>
      </c>
      <c r="G2195" s="1252">
        <v>0</v>
      </c>
      <c r="H2195" s="1252">
        <v>0</v>
      </c>
      <c r="I2195" s="1252">
        <v>0</v>
      </c>
      <c r="J2195" s="1252">
        <v>0</v>
      </c>
      <c r="K2195" s="1252">
        <v>23.350000000000001</v>
      </c>
      <c r="L2195" s="1252">
        <v>0</v>
      </c>
      <c r="M2195" s="1252">
        <v>0</v>
      </c>
      <c r="N2195" s="1252">
        <v>0</v>
      </c>
      <c r="O2195" s="1252">
        <v>0</v>
      </c>
      <c r="P2195" s="1252">
        <v>641.27999999999997</v>
      </c>
      <c r="Q2195" s="1252">
        <v>0</v>
      </c>
      <c r="R2195" s="1252">
        <v>0</v>
      </c>
      <c r="S2195" s="1252">
        <v>664.63</v>
      </c>
      <c r="T2195" s="1252">
        <v>664.63</v>
      </c>
      <c r="U2195" s="1251" t="s">
        <v>116</v>
      </c>
      <c r="V2195" s="1251" t="s">
        <v>397</v>
      </c>
      <c r="W2195" s="1251" t="s">
        <v>1966</v>
      </c>
      <c r="X2195" s="1251" t="s">
        <v>89</v>
      </c>
      <c r="Y2195" s="1251">
        <v>620</v>
      </c>
      <c r="Z2195" s="1251">
        <v>6</v>
      </c>
      <c r="AA2195" s="1251" t="b">
        <v>1</v>
      </c>
    </row>
    <row r="2196" spans="1:27" ht="12">
      <c r="A2196" s="1251">
        <v>25</v>
      </c>
      <c r="B2196" s="1251">
        <v>100</v>
      </c>
      <c r="C2196" s="1251" t="s">
        <v>1513</v>
      </c>
      <c r="D2196" s="1251">
        <v>620611</v>
      </c>
      <c r="E2196" s="1251" t="s">
        <v>1977</v>
      </c>
      <c r="F2196" s="1251">
        <v>2021</v>
      </c>
      <c r="G2196" s="1252">
        <v>0</v>
      </c>
      <c r="H2196" s="1252">
        <v>314.54000000000002</v>
      </c>
      <c r="I2196" s="1252">
        <v>0</v>
      </c>
      <c r="J2196" s="1252">
        <v>0</v>
      </c>
      <c r="K2196" s="1252">
        <v>0</v>
      </c>
      <c r="L2196" s="1252">
        <v>0</v>
      </c>
      <c r="M2196" s="1252">
        <v>0</v>
      </c>
      <c r="N2196" s="1252">
        <v>0</v>
      </c>
      <c r="O2196" s="1252">
        <v>0</v>
      </c>
      <c r="P2196" s="1252">
        <v>0</v>
      </c>
      <c r="Q2196" s="1252">
        <v>0</v>
      </c>
      <c r="R2196" s="1252">
        <v>0</v>
      </c>
      <c r="S2196" s="1252">
        <v>314.54000000000002</v>
      </c>
      <c r="T2196" s="1252">
        <v>314.54000000000002</v>
      </c>
      <c r="U2196" s="1251" t="s">
        <v>116</v>
      </c>
      <c r="V2196" s="1251" t="s">
        <v>397</v>
      </c>
      <c r="W2196" s="1251" t="s">
        <v>1966</v>
      </c>
      <c r="X2196" s="1251" t="s">
        <v>89</v>
      </c>
      <c r="Y2196" s="1251">
        <v>620</v>
      </c>
      <c r="Z2196" s="1251">
        <v>6</v>
      </c>
      <c r="AA2196" s="1251" t="b">
        <v>1</v>
      </c>
    </row>
    <row r="2197" spans="1:27" ht="12">
      <c r="A2197" s="1251">
        <v>25</v>
      </c>
      <c r="B2197" s="1251">
        <v>100</v>
      </c>
      <c r="C2197" s="1251" t="s">
        <v>1513</v>
      </c>
      <c r="D2197" s="1251">
        <v>620614</v>
      </c>
      <c r="E2197" s="1251" t="s">
        <v>1980</v>
      </c>
      <c r="F2197" s="1251">
        <v>2021</v>
      </c>
      <c r="G2197" s="1252">
        <v>0</v>
      </c>
      <c r="H2197" s="1252">
        <v>620.59000000000003</v>
      </c>
      <c r="I2197" s="1252">
        <v>0</v>
      </c>
      <c r="J2197" s="1252">
        <v>0</v>
      </c>
      <c r="K2197" s="1252">
        <v>0</v>
      </c>
      <c r="L2197" s="1252">
        <v>0</v>
      </c>
      <c r="M2197" s="1252">
        <v>0</v>
      </c>
      <c r="N2197" s="1252">
        <v>0</v>
      </c>
      <c r="O2197" s="1252">
        <v>0</v>
      </c>
      <c r="P2197" s="1252">
        <v>21.079999999999998</v>
      </c>
      <c r="Q2197" s="1252">
        <v>639.40999999999997</v>
      </c>
      <c r="R2197" s="1252">
        <v>0</v>
      </c>
      <c r="S2197" s="1252">
        <v>1281.0799999999999</v>
      </c>
      <c r="T2197" s="1252">
        <v>1281.0799999999999</v>
      </c>
      <c r="U2197" s="1251" t="s">
        <v>116</v>
      </c>
      <c r="V2197" s="1251" t="s">
        <v>397</v>
      </c>
      <c r="W2197" s="1251" t="s">
        <v>1966</v>
      </c>
      <c r="X2197" s="1251" t="s">
        <v>89</v>
      </c>
      <c r="Y2197" s="1251">
        <v>620</v>
      </c>
      <c r="Z2197" s="1251">
        <v>6</v>
      </c>
      <c r="AA2197" s="1251" t="b">
        <v>1</v>
      </c>
    </row>
    <row r="2198" spans="1:27" ht="12">
      <c r="A2198" s="1251">
        <v>25</v>
      </c>
      <c r="B2198" s="1251">
        <v>100</v>
      </c>
      <c r="C2198" s="1251" t="s">
        <v>1513</v>
      </c>
      <c r="D2198" s="1251">
        <v>635300</v>
      </c>
      <c r="E2198" s="1251" t="s">
        <v>1981</v>
      </c>
      <c r="F2198" s="1251">
        <v>2021</v>
      </c>
      <c r="G2198" s="1252">
        <v>1714</v>
      </c>
      <c r="H2198" s="1252">
        <v>6972</v>
      </c>
      <c r="I2198" s="1252">
        <v>6416</v>
      </c>
      <c r="J2198" s="1252">
        <v>4168</v>
      </c>
      <c r="K2198" s="1252">
        <v>7543</v>
      </c>
      <c r="L2198" s="1252">
        <v>3465</v>
      </c>
      <c r="M2198" s="1252">
        <v>2997.0999999999999</v>
      </c>
      <c r="N2198" s="1252">
        <v>5934</v>
      </c>
      <c r="O2198" s="1252">
        <v>7269</v>
      </c>
      <c r="P2198" s="1252">
        <v>6521.25</v>
      </c>
      <c r="Q2198" s="1252">
        <v>5062</v>
      </c>
      <c r="R2198" s="1252">
        <v>12849.6</v>
      </c>
      <c r="S2198" s="1252">
        <v>70910.949999999997</v>
      </c>
      <c r="T2198" s="1252">
        <v>70910.949999999997</v>
      </c>
      <c r="U2198" s="1251" t="s">
        <v>116</v>
      </c>
      <c r="V2198" s="1251" t="s">
        <v>397</v>
      </c>
      <c r="W2198" s="1251" t="s">
        <v>1982</v>
      </c>
      <c r="X2198" s="1251" t="s">
        <v>89</v>
      </c>
      <c r="Y2198" s="1251">
        <v>635</v>
      </c>
      <c r="Z2198" s="1251">
        <v>3</v>
      </c>
      <c r="AA2198" s="1251" t="b">
        <v>1</v>
      </c>
    </row>
    <row r="2199" spans="1:27" ht="12">
      <c r="A2199" s="1251">
        <v>25</v>
      </c>
      <c r="B2199" s="1251">
        <v>100</v>
      </c>
      <c r="C2199" s="1251" t="s">
        <v>1513</v>
      </c>
      <c r="D2199" s="1251">
        <v>636100</v>
      </c>
      <c r="E2199" s="1251" t="s">
        <v>1983</v>
      </c>
      <c r="F2199" s="1251">
        <v>2021</v>
      </c>
      <c r="G2199" s="1252">
        <v>0</v>
      </c>
      <c r="H2199" s="1252">
        <v>0</v>
      </c>
      <c r="I2199" s="1252">
        <v>0</v>
      </c>
      <c r="J2199" s="1252">
        <v>0</v>
      </c>
      <c r="K2199" s="1252">
        <v>0</v>
      </c>
      <c r="L2199" s="1252">
        <v>0</v>
      </c>
      <c r="M2199" s="1252">
        <v>1586.7</v>
      </c>
      <c r="N2199" s="1252">
        <v>0</v>
      </c>
      <c r="O2199" s="1252">
        <v>-1586.7</v>
      </c>
      <c r="P2199" s="1252">
        <v>0</v>
      </c>
      <c r="Q2199" s="1252">
        <v>0</v>
      </c>
      <c r="R2199" s="1252">
        <v>4478.25</v>
      </c>
      <c r="S2199" s="1252">
        <v>4478.25</v>
      </c>
      <c r="T2199" s="1252">
        <v>4478.25</v>
      </c>
      <c r="U2199" s="1251" t="s">
        <v>116</v>
      </c>
      <c r="V2199" s="1251" t="s">
        <v>397</v>
      </c>
      <c r="W2199" s="1251" t="s">
        <v>1984</v>
      </c>
      <c r="X2199" s="1251" t="s">
        <v>89</v>
      </c>
      <c r="Y2199" s="1251">
        <v>636</v>
      </c>
      <c r="Z2199" s="1251">
        <v>1</v>
      </c>
      <c r="AA2199" s="1251" t="b">
        <v>1</v>
      </c>
    </row>
    <row r="2200" spans="1:27" ht="12">
      <c r="A2200" s="1251">
        <v>25</v>
      </c>
      <c r="B2200" s="1251">
        <v>100</v>
      </c>
      <c r="C2200" s="1251" t="s">
        <v>1513</v>
      </c>
      <c r="D2200" s="1251">
        <v>636200</v>
      </c>
      <c r="E2200" s="1251" t="s">
        <v>1985</v>
      </c>
      <c r="F2200" s="1251">
        <v>2021</v>
      </c>
      <c r="G2200" s="1252">
        <v>1059.1400000000001</v>
      </c>
      <c r="H2200" s="1252">
        <v>3690.6100000000001</v>
      </c>
      <c r="I2200" s="1252">
        <v>2013.72</v>
      </c>
      <c r="J2200" s="1252">
        <v>1540</v>
      </c>
      <c r="K2200" s="1252">
        <v>2929.27</v>
      </c>
      <c r="L2200" s="1252">
        <v>6674.6000000000004</v>
      </c>
      <c r="M2200" s="1252">
        <v>556.04999999999995</v>
      </c>
      <c r="N2200" s="1252">
        <v>1016</v>
      </c>
      <c r="O2200" s="1252">
        <v>28438.130000000001</v>
      </c>
      <c r="P2200" s="1252">
        <v>2568.8600000000001</v>
      </c>
      <c r="Q2200" s="1252">
        <v>1511</v>
      </c>
      <c r="R2200" s="1252">
        <v>4417.8400000000001</v>
      </c>
      <c r="S2200" s="1252">
        <v>56415.220000000001</v>
      </c>
      <c r="T2200" s="1252">
        <v>56415.220000000001</v>
      </c>
      <c r="U2200" s="1251" t="s">
        <v>116</v>
      </c>
      <c r="V2200" s="1251" t="s">
        <v>397</v>
      </c>
      <c r="W2200" s="1251" t="s">
        <v>1986</v>
      </c>
      <c r="X2200" s="1251" t="s">
        <v>89</v>
      </c>
      <c r="Y2200" s="1251">
        <v>636</v>
      </c>
      <c r="Z2200" s="1251">
        <v>2</v>
      </c>
      <c r="AA2200" s="1251" t="b">
        <v>1</v>
      </c>
    </row>
    <row r="2201" spans="1:27" ht="12">
      <c r="A2201" s="1251">
        <v>25</v>
      </c>
      <c r="B2201" s="1251">
        <v>100</v>
      </c>
      <c r="C2201" s="1251" t="s">
        <v>1513</v>
      </c>
      <c r="D2201" s="1251">
        <v>636300</v>
      </c>
      <c r="E2201" s="1251" t="s">
        <v>1987</v>
      </c>
      <c r="F2201" s="1251">
        <v>2021</v>
      </c>
      <c r="G2201" s="1252">
        <v>0</v>
      </c>
      <c r="H2201" s="1252">
        <v>0</v>
      </c>
      <c r="I2201" s="1252">
        <v>0</v>
      </c>
      <c r="J2201" s="1252">
        <v>0</v>
      </c>
      <c r="K2201" s="1252">
        <v>0</v>
      </c>
      <c r="L2201" s="1252">
        <v>0</v>
      </c>
      <c r="M2201" s="1252">
        <v>0</v>
      </c>
      <c r="N2201" s="1252">
        <v>0</v>
      </c>
      <c r="O2201" s="1252">
        <v>0</v>
      </c>
      <c r="P2201" s="1252">
        <v>0</v>
      </c>
      <c r="Q2201" s="1252">
        <v>0</v>
      </c>
      <c r="R2201" s="1252">
        <v>330</v>
      </c>
      <c r="S2201" s="1252">
        <v>330</v>
      </c>
      <c r="T2201" s="1252">
        <v>330</v>
      </c>
      <c r="U2201" s="1251" t="s">
        <v>116</v>
      </c>
      <c r="V2201" s="1251" t="s">
        <v>397</v>
      </c>
      <c r="W2201" s="1251" t="s">
        <v>1984</v>
      </c>
      <c r="X2201" s="1251" t="s">
        <v>89</v>
      </c>
      <c r="Y2201" s="1251">
        <v>636</v>
      </c>
      <c r="Z2201" s="1251">
        <v>3</v>
      </c>
      <c r="AA2201" s="1251" t="b">
        <v>1</v>
      </c>
    </row>
    <row r="2202" spans="1:27" ht="12">
      <c r="A2202" s="1251">
        <v>25</v>
      </c>
      <c r="B2202" s="1251">
        <v>100</v>
      </c>
      <c r="C2202" s="1251" t="s">
        <v>1513</v>
      </c>
      <c r="D2202" s="1251">
        <v>636400</v>
      </c>
      <c r="E2202" s="1251" t="s">
        <v>1988</v>
      </c>
      <c r="F2202" s="1251">
        <v>2021</v>
      </c>
      <c r="G2202" s="1252">
        <v>0</v>
      </c>
      <c r="H2202" s="1252">
        <v>0</v>
      </c>
      <c r="I2202" s="1252">
        <v>0</v>
      </c>
      <c r="J2202" s="1252">
        <v>0</v>
      </c>
      <c r="K2202" s="1252">
        <v>0</v>
      </c>
      <c r="L2202" s="1252">
        <v>0</v>
      </c>
      <c r="M2202" s="1252">
        <v>0</v>
      </c>
      <c r="N2202" s="1252">
        <v>0</v>
      </c>
      <c r="O2202" s="1252">
        <v>3862.0599999999999</v>
      </c>
      <c r="P2202" s="1252">
        <v>0</v>
      </c>
      <c r="Q2202" s="1252">
        <v>877.64999999999998</v>
      </c>
      <c r="R2202" s="1252">
        <v>0</v>
      </c>
      <c r="S2202" s="1252">
        <v>4739.71</v>
      </c>
      <c r="T2202" s="1252">
        <v>4739.71</v>
      </c>
      <c r="U2202" s="1251" t="s">
        <v>116</v>
      </c>
      <c r="V2202" s="1251" t="s">
        <v>397</v>
      </c>
      <c r="W2202" s="1251" t="s">
        <v>1986</v>
      </c>
      <c r="X2202" s="1251" t="s">
        <v>89</v>
      </c>
      <c r="Y2202" s="1251">
        <v>636</v>
      </c>
      <c r="Z2202" s="1251">
        <v>4</v>
      </c>
      <c r="AA2202" s="1251" t="b">
        <v>1</v>
      </c>
    </row>
    <row r="2203" spans="1:27" ht="12">
      <c r="A2203" s="1251">
        <v>25</v>
      </c>
      <c r="B2203" s="1251">
        <v>100</v>
      </c>
      <c r="C2203" s="1251" t="s">
        <v>1513</v>
      </c>
      <c r="D2203" s="1251">
        <v>636503</v>
      </c>
      <c r="E2203" s="1251" t="s">
        <v>1989</v>
      </c>
      <c r="F2203" s="1251">
        <v>2021</v>
      </c>
      <c r="G2203" s="1252">
        <v>249.72</v>
      </c>
      <c r="H2203" s="1252">
        <v>240.31</v>
      </c>
      <c r="I2203" s="1252">
        <v>179.88</v>
      </c>
      <c r="J2203" s="1252">
        <v>202.41999999999999</v>
      </c>
      <c r="K2203" s="1252">
        <v>275.35000000000002</v>
      </c>
      <c r="L2203" s="1252">
        <v>262.25</v>
      </c>
      <c r="M2203" s="1252">
        <v>232.22</v>
      </c>
      <c r="N2203" s="1252">
        <v>204.91</v>
      </c>
      <c r="O2203" s="1252">
        <v>216.74000000000001</v>
      </c>
      <c r="P2203" s="1252">
        <v>1420.3599999999999</v>
      </c>
      <c r="Q2203" s="1252">
        <v>202.40000000000001</v>
      </c>
      <c r="R2203" s="1252">
        <v>193.81999999999999</v>
      </c>
      <c r="S2203" s="1252">
        <v>3880.3800000000001</v>
      </c>
      <c r="T2203" s="1252">
        <v>3880.3800000000001</v>
      </c>
      <c r="U2203" s="1251" t="s">
        <v>116</v>
      </c>
      <c r="V2203" s="1251" t="s">
        <v>397</v>
      </c>
      <c r="W2203" s="1251" t="s">
        <v>1984</v>
      </c>
      <c r="X2203" s="1251" t="s">
        <v>89</v>
      </c>
      <c r="Y2203" s="1251">
        <v>636</v>
      </c>
      <c r="Z2203" s="1251">
        <v>5</v>
      </c>
      <c r="AA2203" s="1251" t="b">
        <v>1</v>
      </c>
    </row>
    <row r="2204" spans="1:27" ht="12">
      <c r="A2204" s="1251">
        <v>25</v>
      </c>
      <c r="B2204" s="1251">
        <v>100</v>
      </c>
      <c r="C2204" s="1251" t="s">
        <v>1513</v>
      </c>
      <c r="D2204" s="1251">
        <v>636600</v>
      </c>
      <c r="E2204" s="1251" t="s">
        <v>1990</v>
      </c>
      <c r="F2204" s="1251">
        <v>2021</v>
      </c>
      <c r="G2204" s="1252">
        <v>2655</v>
      </c>
      <c r="H2204" s="1252">
        <v>-1679.28</v>
      </c>
      <c r="I2204" s="1252">
        <v>-269.29000000000002</v>
      </c>
      <c r="J2204" s="1252">
        <v>0</v>
      </c>
      <c r="K2204" s="1252">
        <v>0</v>
      </c>
      <c r="L2204" s="1252">
        <v>4419.0799999999999</v>
      </c>
      <c r="M2204" s="1252">
        <v>0</v>
      </c>
      <c r="N2204" s="1252">
        <v>450</v>
      </c>
      <c r="O2204" s="1252">
        <v>1501.3900000000001</v>
      </c>
      <c r="P2204" s="1252">
        <v>1856.25</v>
      </c>
      <c r="Q2204" s="1252">
        <v>871.91999999999996</v>
      </c>
      <c r="R2204" s="1252">
        <v>0</v>
      </c>
      <c r="S2204" s="1252">
        <v>9805.0700000000015</v>
      </c>
      <c r="T2204" s="1252">
        <v>9805.0700000000015</v>
      </c>
      <c r="U2204" s="1251" t="s">
        <v>116</v>
      </c>
      <c r="V2204" s="1251" t="s">
        <v>397</v>
      </c>
      <c r="W2204" s="1251" t="s">
        <v>1986</v>
      </c>
      <c r="X2204" s="1251" t="s">
        <v>89</v>
      </c>
      <c r="Y2204" s="1251">
        <v>636</v>
      </c>
      <c r="Z2204" s="1251">
        <v>6</v>
      </c>
      <c r="AA2204" s="1251" t="b">
        <v>1</v>
      </c>
    </row>
    <row r="2205" spans="1:27" ht="12">
      <c r="A2205" s="1251">
        <v>25</v>
      </c>
      <c r="B2205" s="1251">
        <v>100</v>
      </c>
      <c r="C2205" s="1251" t="s">
        <v>1513</v>
      </c>
      <c r="D2205" s="1251">
        <v>636601</v>
      </c>
      <c r="E2205" s="1251" t="s">
        <v>1991</v>
      </c>
      <c r="F2205" s="1251">
        <v>2021</v>
      </c>
      <c r="G2205" s="1252">
        <v>28726.759999999998</v>
      </c>
      <c r="H2205" s="1252">
        <v>-10</v>
      </c>
      <c r="I2205" s="1252">
        <v>23136.720000000001</v>
      </c>
      <c r="J2205" s="1252">
        <v>10638</v>
      </c>
      <c r="K2205" s="1252">
        <v>0</v>
      </c>
      <c r="L2205" s="1252">
        <v>0</v>
      </c>
      <c r="M2205" s="1252">
        <v>0</v>
      </c>
      <c r="N2205" s="1252">
        <v>0</v>
      </c>
      <c r="O2205" s="1252">
        <v>0</v>
      </c>
      <c r="P2205" s="1252">
        <v>1343.97</v>
      </c>
      <c r="Q2205" s="1252">
        <v>9120</v>
      </c>
      <c r="R2205" s="1252">
        <v>7820</v>
      </c>
      <c r="S2205" s="1252">
        <v>80775.449999999997</v>
      </c>
      <c r="T2205" s="1252">
        <v>80775.449999999997</v>
      </c>
      <c r="U2205" s="1251" t="s">
        <v>116</v>
      </c>
      <c r="V2205" s="1251" t="s">
        <v>397</v>
      </c>
      <c r="W2205" s="1251" t="s">
        <v>1986</v>
      </c>
      <c r="X2205" s="1251" t="s">
        <v>89</v>
      </c>
      <c r="Y2205" s="1251">
        <v>636</v>
      </c>
      <c r="Z2205" s="1251">
        <v>6</v>
      </c>
      <c r="AA2205" s="1251" t="b">
        <v>1</v>
      </c>
    </row>
    <row r="2206" spans="1:27" ht="12">
      <c r="A2206" s="1251">
        <v>25</v>
      </c>
      <c r="B2206" s="1251">
        <v>100</v>
      </c>
      <c r="C2206" s="1251" t="s">
        <v>1513</v>
      </c>
      <c r="D2206" s="1251">
        <v>636602</v>
      </c>
      <c r="E2206" s="1251" t="s">
        <v>1992</v>
      </c>
      <c r="F2206" s="1251">
        <v>2021</v>
      </c>
      <c r="G2206" s="1252">
        <v>0</v>
      </c>
      <c r="H2206" s="1252">
        <v>0</v>
      </c>
      <c r="I2206" s="1252">
        <v>0</v>
      </c>
      <c r="J2206" s="1252">
        <v>0</v>
      </c>
      <c r="K2206" s="1252">
        <v>0</v>
      </c>
      <c r="L2206" s="1252">
        <v>0</v>
      </c>
      <c r="M2206" s="1252">
        <v>0</v>
      </c>
      <c r="N2206" s="1252">
        <v>0</v>
      </c>
      <c r="O2206" s="1252">
        <v>0</v>
      </c>
      <c r="P2206" s="1252">
        <v>1500</v>
      </c>
      <c r="Q2206" s="1252">
        <v>1086</v>
      </c>
      <c r="R2206" s="1252">
        <v>0</v>
      </c>
      <c r="S2206" s="1252">
        <v>2586</v>
      </c>
      <c r="T2206" s="1252">
        <v>2586</v>
      </c>
      <c r="U2206" s="1251" t="s">
        <v>116</v>
      </c>
      <c r="V2206" s="1251" t="s">
        <v>397</v>
      </c>
      <c r="W2206" s="1251" t="s">
        <v>1986</v>
      </c>
      <c r="X2206" s="1251" t="s">
        <v>89</v>
      </c>
      <c r="Y2206" s="1251">
        <v>636</v>
      </c>
      <c r="Z2206" s="1251">
        <v>6</v>
      </c>
      <c r="AA2206" s="1251" t="b">
        <v>1</v>
      </c>
    </row>
    <row r="2207" spans="1:27" ht="12">
      <c r="A2207" s="1251">
        <v>25</v>
      </c>
      <c r="B2207" s="1251">
        <v>100</v>
      </c>
      <c r="C2207" s="1251" t="s">
        <v>1513</v>
      </c>
      <c r="D2207" s="1251">
        <v>636603</v>
      </c>
      <c r="E2207" s="1251" t="s">
        <v>1993</v>
      </c>
      <c r="F2207" s="1251">
        <v>2021</v>
      </c>
      <c r="G2207" s="1252">
        <v>490.97000000000003</v>
      </c>
      <c r="H2207" s="1252">
        <v>490.97000000000003</v>
      </c>
      <c r="I2207" s="1252">
        <v>490.97000000000003</v>
      </c>
      <c r="J2207" s="1252">
        <v>3490.9699999999998</v>
      </c>
      <c r="K2207" s="1252">
        <v>490.97000000000003</v>
      </c>
      <c r="L2207" s="1252">
        <v>490.97000000000003</v>
      </c>
      <c r="M2207" s="1252">
        <v>490.97000000000003</v>
      </c>
      <c r="N2207" s="1252">
        <v>490.97000000000003</v>
      </c>
      <c r="O2207" s="1252">
        <v>1040.97</v>
      </c>
      <c r="P2207" s="1252">
        <v>490.97000000000003</v>
      </c>
      <c r="Q2207" s="1252">
        <v>8514.9699999999993</v>
      </c>
      <c r="R2207" s="1252">
        <v>490.98000000000002</v>
      </c>
      <c r="S2207" s="1252">
        <v>17465.649999999998</v>
      </c>
      <c r="T2207" s="1252">
        <v>17465.649999999998</v>
      </c>
      <c r="U2207" s="1251" t="s">
        <v>116</v>
      </c>
      <c r="V2207" s="1251" t="s">
        <v>397</v>
      </c>
      <c r="W2207" s="1251" t="s">
        <v>1986</v>
      </c>
      <c r="X2207" s="1251" t="s">
        <v>89</v>
      </c>
      <c r="Y2207" s="1251">
        <v>636</v>
      </c>
      <c r="Z2207" s="1251">
        <v>6</v>
      </c>
      <c r="AA2207" s="1251" t="b">
        <v>1</v>
      </c>
    </row>
    <row r="2208" spans="1:27" ht="12">
      <c r="A2208" s="1251">
        <v>25</v>
      </c>
      <c r="B2208" s="1251">
        <v>100</v>
      </c>
      <c r="C2208" s="1251" t="s">
        <v>1513</v>
      </c>
      <c r="D2208" s="1251">
        <v>636604</v>
      </c>
      <c r="E2208" s="1251" t="s">
        <v>2233</v>
      </c>
      <c r="F2208" s="1251">
        <v>2021</v>
      </c>
      <c r="G2208" s="1252">
        <v>0</v>
      </c>
      <c r="H2208" s="1252">
        <v>0</v>
      </c>
      <c r="I2208" s="1252">
        <v>0</v>
      </c>
      <c r="J2208" s="1252">
        <v>0</v>
      </c>
      <c r="K2208" s="1252">
        <v>0</v>
      </c>
      <c r="L2208" s="1252">
        <v>0</v>
      </c>
      <c r="M2208" s="1252">
        <v>0</v>
      </c>
      <c r="N2208" s="1252">
        <v>0</v>
      </c>
      <c r="O2208" s="1252">
        <v>0</v>
      </c>
      <c r="P2208" s="1252">
        <v>0</v>
      </c>
      <c r="Q2208" s="1252">
        <v>0</v>
      </c>
      <c r="R2208" s="1252">
        <v>0</v>
      </c>
      <c r="S2208" s="1252">
        <v>0</v>
      </c>
      <c r="T2208" s="1252">
        <v>0</v>
      </c>
      <c r="U2208" s="1251" t="s">
        <v>116</v>
      </c>
      <c r="V2208" s="1251" t="s">
        <v>397</v>
      </c>
      <c r="W2208" s="1251" t="s">
        <v>1986</v>
      </c>
      <c r="X2208" s="1251" t="s">
        <v>89</v>
      </c>
      <c r="Y2208" s="1251">
        <v>636</v>
      </c>
      <c r="Z2208" s="1251">
        <v>6</v>
      </c>
      <c r="AA2208" s="1251" t="b">
        <v>1</v>
      </c>
    </row>
    <row r="2209" spans="1:27" ht="12">
      <c r="A2209" s="1251">
        <v>25</v>
      </c>
      <c r="B2209" s="1251">
        <v>100</v>
      </c>
      <c r="C2209" s="1251" t="s">
        <v>1513</v>
      </c>
      <c r="D2209" s="1251">
        <v>636610</v>
      </c>
      <c r="E2209" s="1251" t="s">
        <v>1994</v>
      </c>
      <c r="F2209" s="1251">
        <v>2021</v>
      </c>
      <c r="G2209" s="1252">
        <v>4492.9899999999998</v>
      </c>
      <c r="H2209" s="1252">
        <v>3055.6300000000001</v>
      </c>
      <c r="I2209" s="1252">
        <v>4809.3500000000004</v>
      </c>
      <c r="J2209" s="1252">
        <v>2187.3299999999999</v>
      </c>
      <c r="K2209" s="1252">
        <v>3206.9200000000001</v>
      </c>
      <c r="L2209" s="1252">
        <v>6546.6899999999996</v>
      </c>
      <c r="M2209" s="1252">
        <v>5465.4799999999996</v>
      </c>
      <c r="N2209" s="1252">
        <v>4826.8000000000002</v>
      </c>
      <c r="O2209" s="1252">
        <v>13912.25</v>
      </c>
      <c r="P2209" s="1252">
        <v>55077.160000000003</v>
      </c>
      <c r="Q2209" s="1252">
        <v>4004.1100000000001</v>
      </c>
      <c r="R2209" s="1252">
        <v>3867.0900000000001</v>
      </c>
      <c r="S2209" s="1252">
        <v>111451.8</v>
      </c>
      <c r="T2209" s="1252">
        <v>111451.8</v>
      </c>
      <c r="U2209" s="1251" t="s">
        <v>116</v>
      </c>
      <c r="V2209" s="1251" t="s">
        <v>397</v>
      </c>
      <c r="W2209" s="1251" t="s">
        <v>1986</v>
      </c>
      <c r="X2209" s="1251" t="s">
        <v>89</v>
      </c>
      <c r="Y2209" s="1251">
        <v>636</v>
      </c>
      <c r="Z2209" s="1251">
        <v>6</v>
      </c>
      <c r="AA2209" s="1251" t="b">
        <v>1</v>
      </c>
    </row>
    <row r="2210" spans="1:27" ht="12">
      <c r="A2210" s="1251">
        <v>25</v>
      </c>
      <c r="B2210" s="1251">
        <v>100</v>
      </c>
      <c r="C2210" s="1251" t="s">
        <v>1513</v>
      </c>
      <c r="D2210" s="1251">
        <v>636630</v>
      </c>
      <c r="E2210" s="1251" t="s">
        <v>1995</v>
      </c>
      <c r="F2210" s="1251">
        <v>2021</v>
      </c>
      <c r="G2210" s="1252">
        <v>312</v>
      </c>
      <c r="H2210" s="1252">
        <v>0</v>
      </c>
      <c r="I2210" s="1252">
        <v>0</v>
      </c>
      <c r="J2210" s="1252">
        <v>0</v>
      </c>
      <c r="K2210" s="1252">
        <v>0</v>
      </c>
      <c r="L2210" s="1252">
        <v>0</v>
      </c>
      <c r="M2210" s="1252">
        <v>0</v>
      </c>
      <c r="N2210" s="1252">
        <v>0</v>
      </c>
      <c r="O2210" s="1252">
        <v>0</v>
      </c>
      <c r="P2210" s="1252">
        <v>0</v>
      </c>
      <c r="Q2210" s="1252">
        <v>0</v>
      </c>
      <c r="R2210" s="1252">
        <v>0</v>
      </c>
      <c r="S2210" s="1252">
        <v>312</v>
      </c>
      <c r="T2210" s="1252">
        <v>312</v>
      </c>
      <c r="U2210" s="1251" t="s">
        <v>116</v>
      </c>
      <c r="V2210" s="1251" t="s">
        <v>397</v>
      </c>
      <c r="W2210" s="1251" t="s">
        <v>1996</v>
      </c>
      <c r="X2210" s="1251" t="s">
        <v>89</v>
      </c>
      <c r="Y2210" s="1251">
        <v>636</v>
      </c>
      <c r="Z2210" s="1251">
        <v>6</v>
      </c>
      <c r="AA2210" s="1251" t="b">
        <v>1</v>
      </c>
    </row>
    <row r="2211" spans="1:27" ht="12">
      <c r="A2211" s="1251">
        <v>25</v>
      </c>
      <c r="B2211" s="1251">
        <v>100</v>
      </c>
      <c r="C2211" s="1251" t="s">
        <v>1513</v>
      </c>
      <c r="D2211" s="1251">
        <v>636800</v>
      </c>
      <c r="E2211" s="1251" t="s">
        <v>1997</v>
      </c>
      <c r="F2211" s="1251">
        <v>2021</v>
      </c>
      <c r="G2211" s="1252">
        <v>0</v>
      </c>
      <c r="H2211" s="1252">
        <v>0</v>
      </c>
      <c r="I2211" s="1252">
        <v>55.350000000000001</v>
      </c>
      <c r="J2211" s="1252">
        <v>0</v>
      </c>
      <c r="K2211" s="1252">
        <v>55.350000000000001</v>
      </c>
      <c r="L2211" s="1252">
        <v>55.350000000000001</v>
      </c>
      <c r="M2211" s="1252">
        <v>0</v>
      </c>
      <c r="N2211" s="1252">
        <v>55.350000000000001</v>
      </c>
      <c r="O2211" s="1252">
        <v>0</v>
      </c>
      <c r="P2211" s="1252">
        <v>55.350000000000001</v>
      </c>
      <c r="Q2211" s="1252">
        <v>0</v>
      </c>
      <c r="R2211" s="1252">
        <v>55.350000000000001</v>
      </c>
      <c r="S2211" s="1252">
        <v>332.10000000000002</v>
      </c>
      <c r="T2211" s="1252">
        <v>332.10000000000002</v>
      </c>
      <c r="U2211" s="1251" t="s">
        <v>116</v>
      </c>
      <c r="V2211" s="1251" t="s">
        <v>397</v>
      </c>
      <c r="W2211" s="1251" t="s">
        <v>1996</v>
      </c>
      <c r="X2211" s="1251" t="s">
        <v>89</v>
      </c>
      <c r="Y2211" s="1251">
        <v>636</v>
      </c>
      <c r="Z2211" s="1251">
        <v>8</v>
      </c>
      <c r="AA2211" s="1251" t="b">
        <v>1</v>
      </c>
    </row>
    <row r="2212" spans="1:27" ht="12">
      <c r="A2212" s="1251">
        <v>25</v>
      </c>
      <c r="B2212" s="1251">
        <v>100</v>
      </c>
      <c r="C2212" s="1251" t="s">
        <v>1513</v>
      </c>
      <c r="D2212" s="1251">
        <v>641500</v>
      </c>
      <c r="E2212" s="1251" t="s">
        <v>1998</v>
      </c>
      <c r="F2212" s="1251">
        <v>2021</v>
      </c>
      <c r="G2212" s="1252">
        <v>0</v>
      </c>
      <c r="H2212" s="1252">
        <v>0</v>
      </c>
      <c r="I2212" s="1252">
        <v>0</v>
      </c>
      <c r="J2212" s="1252">
        <v>0</v>
      </c>
      <c r="K2212" s="1252">
        <v>150</v>
      </c>
      <c r="L2212" s="1252">
        <v>0</v>
      </c>
      <c r="M2212" s="1252">
        <v>0</v>
      </c>
      <c r="N2212" s="1252">
        <v>0</v>
      </c>
      <c r="O2212" s="1252">
        <v>0</v>
      </c>
      <c r="P2212" s="1252">
        <v>0</v>
      </c>
      <c r="Q2212" s="1252">
        <v>0</v>
      </c>
      <c r="R2212" s="1252">
        <v>0</v>
      </c>
      <c r="S2212" s="1252">
        <v>150</v>
      </c>
      <c r="T2212" s="1252">
        <v>150</v>
      </c>
      <c r="U2212" s="1251" t="s">
        <v>116</v>
      </c>
      <c r="V2212" s="1251" t="s">
        <v>397</v>
      </c>
      <c r="W2212" s="1251" t="s">
        <v>1999</v>
      </c>
      <c r="X2212" s="1251" t="s">
        <v>89</v>
      </c>
      <c r="Y2212" s="1251">
        <v>641</v>
      </c>
      <c r="Z2212" s="1251">
        <v>5</v>
      </c>
      <c r="AA2212" s="1251" t="b">
        <v>1</v>
      </c>
    </row>
    <row r="2213" spans="1:27" ht="12">
      <c r="A2213" s="1251">
        <v>25</v>
      </c>
      <c r="B2213" s="1251">
        <v>100</v>
      </c>
      <c r="C2213" s="1251" t="s">
        <v>1513</v>
      </c>
      <c r="D2213" s="1251">
        <v>642800</v>
      </c>
      <c r="E2213" s="1251" t="s">
        <v>2000</v>
      </c>
      <c r="F2213" s="1251">
        <v>2021</v>
      </c>
      <c r="G2213" s="1252">
        <v>0</v>
      </c>
      <c r="H2213" s="1252">
        <v>0</v>
      </c>
      <c r="I2213" s="1252">
        <v>0</v>
      </c>
      <c r="J2213" s="1252">
        <v>235.19</v>
      </c>
      <c r="K2213" s="1252">
        <v>0</v>
      </c>
      <c r="L2213" s="1252">
        <v>235.19</v>
      </c>
      <c r="M2213" s="1252">
        <v>0</v>
      </c>
      <c r="N2213" s="1252">
        <v>0</v>
      </c>
      <c r="O2213" s="1252">
        <v>235.19</v>
      </c>
      <c r="P2213" s="1252">
        <v>0</v>
      </c>
      <c r="Q2213" s="1252">
        <v>0</v>
      </c>
      <c r="R2213" s="1252">
        <v>235.19</v>
      </c>
      <c r="S2213" s="1252">
        <v>940.75999999999999</v>
      </c>
      <c r="T2213" s="1252">
        <v>940.75999999999999</v>
      </c>
      <c r="U2213" s="1251" t="s">
        <v>116</v>
      </c>
      <c r="V2213" s="1251" t="s">
        <v>397</v>
      </c>
      <c r="W2213" s="1251" t="s">
        <v>2001</v>
      </c>
      <c r="X2213" s="1251" t="s">
        <v>89</v>
      </c>
      <c r="Y2213" s="1251">
        <v>642</v>
      </c>
      <c r="Z2213" s="1251">
        <v>8</v>
      </c>
      <c r="AA2213" s="1251" t="b">
        <v>1</v>
      </c>
    </row>
    <row r="2214" spans="1:27" ht="12">
      <c r="A2214" s="1251">
        <v>25</v>
      </c>
      <c r="B2214" s="1251">
        <v>100</v>
      </c>
      <c r="C2214" s="1251" t="s">
        <v>1513</v>
      </c>
      <c r="D2214" s="1251">
        <v>650511</v>
      </c>
      <c r="E2214" s="1251" t="s">
        <v>2210</v>
      </c>
      <c r="F2214" s="1251">
        <v>2021</v>
      </c>
      <c r="G2214" s="1252">
        <v>0</v>
      </c>
      <c r="H2214" s="1252">
        <v>0</v>
      </c>
      <c r="I2214" s="1252">
        <v>0</v>
      </c>
      <c r="J2214" s="1252">
        <v>0</v>
      </c>
      <c r="K2214" s="1252">
        <v>0</v>
      </c>
      <c r="L2214" s="1252">
        <v>0</v>
      </c>
      <c r="M2214" s="1252">
        <v>0</v>
      </c>
      <c r="N2214" s="1252">
        <v>0</v>
      </c>
      <c r="O2214" s="1252">
        <v>0</v>
      </c>
      <c r="P2214" s="1252">
        <v>10210.870000000001</v>
      </c>
      <c r="Q2214" s="1252">
        <v>0</v>
      </c>
      <c r="R2214" s="1252">
        <v>0</v>
      </c>
      <c r="S2214" s="1252">
        <v>10210.870000000001</v>
      </c>
      <c r="T2214" s="1252">
        <v>10210.870000000001</v>
      </c>
      <c r="U2214" s="1251" t="s">
        <v>116</v>
      </c>
      <c r="V2214" s="1251" t="s">
        <v>397</v>
      </c>
      <c r="W2214" s="1251" t="s">
        <v>2005</v>
      </c>
      <c r="X2214" s="1251" t="s">
        <v>89</v>
      </c>
      <c r="Y2214" s="1251">
        <v>650</v>
      </c>
      <c r="Z2214" s="1251">
        <v>5</v>
      </c>
      <c r="AA2214" s="1251" t="b">
        <v>1</v>
      </c>
    </row>
    <row r="2215" spans="1:27" ht="12">
      <c r="A2215" s="1251">
        <v>25</v>
      </c>
      <c r="B2215" s="1251">
        <v>100</v>
      </c>
      <c r="C2215" s="1251" t="s">
        <v>1513</v>
      </c>
      <c r="D2215" s="1251">
        <v>650532</v>
      </c>
      <c r="E2215" s="1251" t="s">
        <v>2002</v>
      </c>
      <c r="F2215" s="1251">
        <v>2021</v>
      </c>
      <c r="G2215" s="1252">
        <v>27.030000000000001</v>
      </c>
      <c r="H2215" s="1252">
        <v>0</v>
      </c>
      <c r="I2215" s="1252">
        <v>0</v>
      </c>
      <c r="J2215" s="1252">
        <v>0</v>
      </c>
      <c r="K2215" s="1252">
        <v>0</v>
      </c>
      <c r="L2215" s="1252">
        <v>0</v>
      </c>
      <c r="M2215" s="1252">
        <v>0</v>
      </c>
      <c r="N2215" s="1252">
        <v>0</v>
      </c>
      <c r="O2215" s="1252">
        <v>0</v>
      </c>
      <c r="P2215" s="1252">
        <v>0</v>
      </c>
      <c r="Q2215" s="1252">
        <v>0</v>
      </c>
      <c r="R2215" s="1252">
        <v>0</v>
      </c>
      <c r="S2215" s="1252">
        <v>27.030000000000001</v>
      </c>
      <c r="T2215" s="1252">
        <v>27.030000000000001</v>
      </c>
      <c r="U2215" s="1251" t="s">
        <v>116</v>
      </c>
      <c r="V2215" s="1251" t="s">
        <v>397</v>
      </c>
      <c r="W2215" s="1251" t="s">
        <v>2003</v>
      </c>
      <c r="X2215" s="1251" t="s">
        <v>89</v>
      </c>
      <c r="Y2215" s="1251">
        <v>650</v>
      </c>
      <c r="Z2215" s="1251">
        <v>5</v>
      </c>
      <c r="AA2215" s="1251" t="b">
        <v>1</v>
      </c>
    </row>
    <row r="2216" spans="1:27" ht="12">
      <c r="A2216" s="1251">
        <v>25</v>
      </c>
      <c r="B2216" s="1251">
        <v>100</v>
      </c>
      <c r="C2216" s="1251" t="s">
        <v>1513</v>
      </c>
      <c r="D2216" s="1251">
        <v>650540</v>
      </c>
      <c r="E2216" s="1251" t="s">
        <v>2004</v>
      </c>
      <c r="F2216" s="1251">
        <v>2021</v>
      </c>
      <c r="G2216" s="1252">
        <v>76.189999999999998</v>
      </c>
      <c r="H2216" s="1252">
        <v>276.06999999999999</v>
      </c>
      <c r="I2216" s="1252">
        <v>0</v>
      </c>
      <c r="J2216" s="1252">
        <v>10210.870000000001</v>
      </c>
      <c r="K2216" s="1252">
        <v>0</v>
      </c>
      <c r="L2216" s="1252">
        <v>0</v>
      </c>
      <c r="M2216" s="1252">
        <v>0</v>
      </c>
      <c r="N2216" s="1252">
        <v>0</v>
      </c>
      <c r="O2216" s="1252">
        <v>0</v>
      </c>
      <c r="P2216" s="1252">
        <v>-12573.75</v>
      </c>
      <c r="Q2216" s="1252">
        <v>0</v>
      </c>
      <c r="R2216" s="1252">
        <v>87.420000000000002</v>
      </c>
      <c r="S2216" s="1252">
        <v>-1923.1999999999989</v>
      </c>
      <c r="T2216" s="1252">
        <v>-1923.1999999999989</v>
      </c>
      <c r="U2216" s="1251" t="s">
        <v>116</v>
      </c>
      <c r="V2216" s="1251" t="s">
        <v>397</v>
      </c>
      <c r="W2216" s="1251" t="s">
        <v>2005</v>
      </c>
      <c r="X2216" s="1251" t="s">
        <v>89</v>
      </c>
      <c r="Y2216" s="1251">
        <v>650</v>
      </c>
      <c r="Z2216" s="1251">
        <v>5</v>
      </c>
      <c r="AA2216" s="1251" t="b">
        <v>1</v>
      </c>
    </row>
    <row r="2217" spans="1:27" ht="12">
      <c r="A2217" s="1251">
        <v>25</v>
      </c>
      <c r="B2217" s="1251">
        <v>100</v>
      </c>
      <c r="C2217" s="1251" t="s">
        <v>1513</v>
      </c>
      <c r="D2217" s="1251">
        <v>650541</v>
      </c>
      <c r="E2217" s="1251" t="s">
        <v>2068</v>
      </c>
      <c r="F2217" s="1251">
        <v>2021</v>
      </c>
      <c r="G2217" s="1252">
        <v>0</v>
      </c>
      <c r="H2217" s="1252">
        <v>0</v>
      </c>
      <c r="I2217" s="1252">
        <v>0</v>
      </c>
      <c r="J2217" s="1252">
        <v>0</v>
      </c>
      <c r="K2217" s="1252">
        <v>0</v>
      </c>
      <c r="L2217" s="1252">
        <v>0</v>
      </c>
      <c r="M2217" s="1252">
        <v>0</v>
      </c>
      <c r="N2217" s="1252">
        <v>0</v>
      </c>
      <c r="O2217" s="1252">
        <v>0</v>
      </c>
      <c r="P2217" s="1252">
        <v>0</v>
      </c>
      <c r="Q2217" s="1252">
        <v>0</v>
      </c>
      <c r="R2217" s="1252">
        <v>186.22999999999999</v>
      </c>
      <c r="S2217" s="1252">
        <v>186.22999999999999</v>
      </c>
      <c r="T2217" s="1252">
        <v>186.22999999999999</v>
      </c>
      <c r="U2217" s="1251" t="s">
        <v>116</v>
      </c>
      <c r="V2217" s="1251" t="s">
        <v>397</v>
      </c>
      <c r="W2217" s="1251" t="s">
        <v>2005</v>
      </c>
      <c r="X2217" s="1251" t="s">
        <v>89</v>
      </c>
      <c r="Y2217" s="1251">
        <v>650</v>
      </c>
      <c r="Z2217" s="1251">
        <v>5</v>
      </c>
      <c r="AA2217" s="1251" t="b">
        <v>1</v>
      </c>
    </row>
    <row r="2218" spans="1:27" ht="12">
      <c r="A2218" s="1251">
        <v>25</v>
      </c>
      <c r="B2218" s="1251">
        <v>100</v>
      </c>
      <c r="C2218" s="1251" t="s">
        <v>1513</v>
      </c>
      <c r="D2218" s="1251">
        <v>650600</v>
      </c>
      <c r="E2218" s="1251" t="s">
        <v>2006</v>
      </c>
      <c r="F2218" s="1251">
        <v>2021</v>
      </c>
      <c r="G2218" s="1252">
        <v>146.55000000000001</v>
      </c>
      <c r="H2218" s="1252">
        <v>0</v>
      </c>
      <c r="I2218" s="1252">
        <v>692.14999999999998</v>
      </c>
      <c r="J2218" s="1252">
        <v>0</v>
      </c>
      <c r="K2218" s="1252">
        <v>0</v>
      </c>
      <c r="L2218" s="1252">
        <v>0</v>
      </c>
      <c r="M2218" s="1252">
        <v>0</v>
      </c>
      <c r="N2218" s="1252">
        <v>25.559999999999999</v>
      </c>
      <c r="O2218" s="1252">
        <v>0</v>
      </c>
      <c r="P2218" s="1252">
        <v>0</v>
      </c>
      <c r="Q2218" s="1252">
        <v>0</v>
      </c>
      <c r="R2218" s="1252">
        <v>0</v>
      </c>
      <c r="S2218" s="1252">
        <v>864.25999999999999</v>
      </c>
      <c r="T2218" s="1252">
        <v>864.25999999999999</v>
      </c>
      <c r="U2218" s="1251" t="s">
        <v>116</v>
      </c>
      <c r="V2218" s="1251" t="s">
        <v>397</v>
      </c>
      <c r="W2218" s="1251" t="s">
        <v>2005</v>
      </c>
      <c r="X2218" s="1251" t="s">
        <v>89</v>
      </c>
      <c r="Y2218" s="1251">
        <v>650</v>
      </c>
      <c r="Z2218" s="1251">
        <v>6</v>
      </c>
      <c r="AA2218" s="1251" t="b">
        <v>1</v>
      </c>
    </row>
    <row r="2219" spans="1:27" ht="12">
      <c r="A2219" s="1251">
        <v>25</v>
      </c>
      <c r="B2219" s="1251">
        <v>100</v>
      </c>
      <c r="C2219" s="1251" t="s">
        <v>1513</v>
      </c>
      <c r="D2219" s="1251">
        <v>650800</v>
      </c>
      <c r="E2219" s="1251" t="s">
        <v>2007</v>
      </c>
      <c r="F2219" s="1251">
        <v>2021</v>
      </c>
      <c r="G2219" s="1252">
        <v>136.06</v>
      </c>
      <c r="H2219" s="1252">
        <v>656.32000000000005</v>
      </c>
      <c r="I2219" s="1252">
        <v>238.66</v>
      </c>
      <c r="J2219" s="1252">
        <v>0</v>
      </c>
      <c r="K2219" s="1252">
        <v>0</v>
      </c>
      <c r="L2219" s="1252">
        <v>11</v>
      </c>
      <c r="M2219" s="1252">
        <v>0</v>
      </c>
      <c r="N2219" s="1252">
        <v>11</v>
      </c>
      <c r="O2219" s="1252">
        <v>131.06</v>
      </c>
      <c r="P2219" s="1252">
        <v>154.52000000000001</v>
      </c>
      <c r="Q2219" s="1252">
        <v>0</v>
      </c>
      <c r="R2219" s="1252">
        <v>238.63999999999999</v>
      </c>
      <c r="S2219" s="1252">
        <v>1577.2600000000002</v>
      </c>
      <c r="T2219" s="1252">
        <v>1577.2600000000002</v>
      </c>
      <c r="U2219" s="1251" t="s">
        <v>116</v>
      </c>
      <c r="V2219" s="1251" t="s">
        <v>397</v>
      </c>
      <c r="W2219" s="1251" t="s">
        <v>2005</v>
      </c>
      <c r="X2219" s="1251" t="s">
        <v>89</v>
      </c>
      <c r="Y2219" s="1251">
        <v>650</v>
      </c>
      <c r="Z2219" s="1251">
        <v>8</v>
      </c>
      <c r="AA2219" s="1251" t="b">
        <v>1</v>
      </c>
    </row>
    <row r="2220" spans="1:27" ht="12">
      <c r="A2220" s="1251">
        <v>25</v>
      </c>
      <c r="B2220" s="1251">
        <v>100</v>
      </c>
      <c r="C2220" s="1251" t="s">
        <v>1513</v>
      </c>
      <c r="D2220" s="1251">
        <v>670700</v>
      </c>
      <c r="E2220" s="1251" t="s">
        <v>2008</v>
      </c>
      <c r="F2220" s="1251">
        <v>2021</v>
      </c>
      <c r="G2220" s="1252">
        <v>3114.0799999999999</v>
      </c>
      <c r="H2220" s="1252">
        <v>3402.8699999999999</v>
      </c>
      <c r="I2220" s="1252">
        <v>3080.73</v>
      </c>
      <c r="J2220" s="1252">
        <v>4844.0900000000001</v>
      </c>
      <c r="K2220" s="1252">
        <v>4574.21</v>
      </c>
      <c r="L2220" s="1252">
        <v>3465.8200000000002</v>
      </c>
      <c r="M2220" s="1252">
        <v>5832.9700000000003</v>
      </c>
      <c r="N2220" s="1252">
        <v>4303.96</v>
      </c>
      <c r="O2220" s="1252">
        <v>3823.27</v>
      </c>
      <c r="P2220" s="1252">
        <v>7539.1700000000001</v>
      </c>
      <c r="Q2220" s="1252">
        <v>3556.21</v>
      </c>
      <c r="R2220" s="1252">
        <v>11914.08</v>
      </c>
      <c r="S2220" s="1252">
        <v>59451.459999999999</v>
      </c>
      <c r="T2220" s="1252">
        <v>59451.459999999999</v>
      </c>
      <c r="U2220" s="1251" t="s">
        <v>116</v>
      </c>
      <c r="V2220" s="1251" t="s">
        <v>397</v>
      </c>
      <c r="W2220" s="1251" t="s">
        <v>2009</v>
      </c>
      <c r="X2220" s="1251" t="s">
        <v>89</v>
      </c>
      <c r="Y2220" s="1251">
        <v>670</v>
      </c>
      <c r="Z2220" s="1251">
        <v>7</v>
      </c>
      <c r="AA2220" s="1251" t="b">
        <v>1</v>
      </c>
    </row>
    <row r="2221" spans="1:27" ht="12">
      <c r="A2221" s="1251">
        <v>25</v>
      </c>
      <c r="B2221" s="1251">
        <v>100</v>
      </c>
      <c r="C2221" s="1251" t="s">
        <v>1513</v>
      </c>
      <c r="D2221" s="1251">
        <v>670710</v>
      </c>
      <c r="E2221" s="1251" t="s">
        <v>2010</v>
      </c>
      <c r="F2221" s="1251">
        <v>2021</v>
      </c>
      <c r="G2221" s="1252">
        <v>-686.83000000000004</v>
      </c>
      <c r="H2221" s="1252">
        <v>-449.31999999999999</v>
      </c>
      <c r="I2221" s="1252">
        <v>-1012.1799999999999</v>
      </c>
      <c r="J2221" s="1252">
        <v>-2314.98</v>
      </c>
      <c r="K2221" s="1252">
        <v>-490.81999999999999</v>
      </c>
      <c r="L2221" s="1252">
        <v>-557.69000000000005</v>
      </c>
      <c r="M2221" s="1252">
        <v>-971.69000000000005</v>
      </c>
      <c r="N2221" s="1252">
        <v>-704.33000000000004</v>
      </c>
      <c r="O2221" s="1252">
        <v>-510.70999999999998</v>
      </c>
      <c r="P2221" s="1252">
        <v>-1323.23</v>
      </c>
      <c r="Q2221" s="1252">
        <v>-903.72000000000003</v>
      </c>
      <c r="R2221" s="1252">
        <v>-100.12</v>
      </c>
      <c r="S2221" s="1252">
        <v>-10025.620000000001</v>
      </c>
      <c r="T2221" s="1252">
        <v>-10025.620000000001</v>
      </c>
      <c r="U2221" s="1251" t="s">
        <v>116</v>
      </c>
      <c r="V2221" s="1251" t="s">
        <v>397</v>
      </c>
      <c r="W2221" s="1251" t="s">
        <v>2009</v>
      </c>
      <c r="X2221" s="1251" t="s">
        <v>89</v>
      </c>
      <c r="Y2221" s="1251">
        <v>670</v>
      </c>
      <c r="Z2221" s="1251">
        <v>7</v>
      </c>
      <c r="AA2221" s="1251" t="b">
        <v>1</v>
      </c>
    </row>
    <row r="2222" spans="1:27" ht="12">
      <c r="A2222" s="1251">
        <v>25</v>
      </c>
      <c r="B2222" s="1251">
        <v>100</v>
      </c>
      <c r="C2222" s="1251" t="s">
        <v>1513</v>
      </c>
      <c r="D2222" s="1251">
        <v>675200</v>
      </c>
      <c r="E2222" s="1251" t="s">
        <v>2239</v>
      </c>
      <c r="F2222" s="1251">
        <v>2021</v>
      </c>
      <c r="G2222" s="1252">
        <v>0</v>
      </c>
      <c r="H2222" s="1252">
        <v>0</v>
      </c>
      <c r="I2222" s="1252">
        <v>0</v>
      </c>
      <c r="J2222" s="1252">
        <v>0</v>
      </c>
      <c r="K2222" s="1252">
        <v>860</v>
      </c>
      <c r="L2222" s="1252">
        <v>-860</v>
      </c>
      <c r="M2222" s="1252">
        <v>0</v>
      </c>
      <c r="N2222" s="1252">
        <v>0</v>
      </c>
      <c r="O2222" s="1252">
        <v>0</v>
      </c>
      <c r="P2222" s="1252">
        <v>0</v>
      </c>
      <c r="Q2222" s="1252">
        <v>0</v>
      </c>
      <c r="R2222" s="1252">
        <v>0</v>
      </c>
      <c r="S2222" s="1252">
        <v>0</v>
      </c>
      <c r="T2222" s="1252">
        <v>0</v>
      </c>
      <c r="U2222" s="1251" t="s">
        <v>116</v>
      </c>
      <c r="V2222" s="1251" t="s">
        <v>397</v>
      </c>
      <c r="W2222" s="1251" t="s">
        <v>2086</v>
      </c>
      <c r="X2222" s="1251" t="s">
        <v>89</v>
      </c>
      <c r="Y2222" s="1251">
        <v>675</v>
      </c>
      <c r="Z2222" s="1251">
        <v>2</v>
      </c>
      <c r="AA2222" s="1251" t="b">
        <v>1</v>
      </c>
    </row>
    <row r="2223" spans="1:27" ht="12">
      <c r="A2223" s="1251">
        <v>25</v>
      </c>
      <c r="B2223" s="1251">
        <v>100</v>
      </c>
      <c r="C2223" s="1251" t="s">
        <v>1513</v>
      </c>
      <c r="D2223" s="1251">
        <v>675400</v>
      </c>
      <c r="E2223" s="1251" t="s">
        <v>2241</v>
      </c>
      <c r="F2223" s="1251">
        <v>2021</v>
      </c>
      <c r="G2223" s="1252">
        <v>0</v>
      </c>
      <c r="H2223" s="1252">
        <v>0</v>
      </c>
      <c r="I2223" s="1252">
        <v>0</v>
      </c>
      <c r="J2223" s="1252">
        <v>0</v>
      </c>
      <c r="K2223" s="1252">
        <v>0</v>
      </c>
      <c r="L2223" s="1252">
        <v>0</v>
      </c>
      <c r="M2223" s="1252">
        <v>0</v>
      </c>
      <c r="N2223" s="1252">
        <v>0</v>
      </c>
      <c r="O2223" s="1252">
        <v>896.29999999999995</v>
      </c>
      <c r="P2223" s="1252">
        <v>0</v>
      </c>
      <c r="Q2223" s="1252">
        <v>0</v>
      </c>
      <c r="R2223" s="1252">
        <v>374.97000000000003</v>
      </c>
      <c r="S2223" s="1252">
        <v>1271.27</v>
      </c>
      <c r="T2223" s="1252">
        <v>1271.27</v>
      </c>
      <c r="U2223" s="1251" t="s">
        <v>116</v>
      </c>
      <c r="V2223" s="1251" t="s">
        <v>397</v>
      </c>
      <c r="W2223" s="1251" t="s">
        <v>2086</v>
      </c>
      <c r="X2223" s="1251" t="s">
        <v>89</v>
      </c>
      <c r="Y2223" s="1251">
        <v>675</v>
      </c>
      <c r="Z2223" s="1251">
        <v>4</v>
      </c>
      <c r="AA2223" s="1251" t="b">
        <v>1</v>
      </c>
    </row>
    <row r="2224" spans="1:27" ht="12">
      <c r="A2224" s="1251">
        <v>25</v>
      </c>
      <c r="B2224" s="1251">
        <v>100</v>
      </c>
      <c r="C2224" s="1251" t="s">
        <v>1513</v>
      </c>
      <c r="D2224" s="1251">
        <v>675500</v>
      </c>
      <c r="E2224" s="1251" t="s">
        <v>2013</v>
      </c>
      <c r="F2224" s="1251">
        <v>2021</v>
      </c>
      <c r="G2224" s="1252">
        <v>459.12</v>
      </c>
      <c r="H2224" s="1252">
        <v>334.95999999999998</v>
      </c>
      <c r="I2224" s="1252">
        <v>236.27000000000001</v>
      </c>
      <c r="J2224" s="1252">
        <v>654.99000000000001</v>
      </c>
      <c r="K2224" s="1252">
        <v>565.47000000000003</v>
      </c>
      <c r="L2224" s="1252">
        <v>503.98000000000002</v>
      </c>
      <c r="M2224" s="1252">
        <v>712.80999999999995</v>
      </c>
      <c r="N2224" s="1252">
        <v>500.98000000000002</v>
      </c>
      <c r="O2224" s="1252">
        <v>514.64999999999998</v>
      </c>
      <c r="P2224" s="1252">
        <v>361.75</v>
      </c>
      <c r="Q2224" s="1252">
        <v>449.18000000000001</v>
      </c>
      <c r="R2224" s="1252">
        <v>450.52999999999997</v>
      </c>
      <c r="S2224" s="1252">
        <v>5744.6899999999996</v>
      </c>
      <c r="T2224" s="1252">
        <v>5744.6899999999996</v>
      </c>
      <c r="U2224" s="1251" t="s">
        <v>116</v>
      </c>
      <c r="V2224" s="1251" t="s">
        <v>397</v>
      </c>
      <c r="W2224" s="1251" t="s">
        <v>2012</v>
      </c>
      <c r="X2224" s="1251" t="s">
        <v>89</v>
      </c>
      <c r="Y2224" s="1251">
        <v>675</v>
      </c>
      <c r="Z2224" s="1251">
        <v>5</v>
      </c>
      <c r="AA2224" s="1251" t="b">
        <v>1</v>
      </c>
    </row>
    <row r="2225" spans="1:27" ht="12">
      <c r="A2225" s="1251">
        <v>25</v>
      </c>
      <c r="B2225" s="1251">
        <v>100</v>
      </c>
      <c r="C2225" s="1251" t="s">
        <v>1513</v>
      </c>
      <c r="D2225" s="1251">
        <v>675600</v>
      </c>
      <c r="E2225" s="1251" t="s">
        <v>2085</v>
      </c>
      <c r="F2225" s="1251">
        <v>2021</v>
      </c>
      <c r="G2225" s="1252">
        <v>0</v>
      </c>
      <c r="H2225" s="1252">
        <v>0</v>
      </c>
      <c r="I2225" s="1252">
        <v>0</v>
      </c>
      <c r="J2225" s="1252">
        <v>0</v>
      </c>
      <c r="K2225" s="1252">
        <v>4226.1599999999999</v>
      </c>
      <c r="L2225" s="1252">
        <v>-4226.1599999999999</v>
      </c>
      <c r="M2225" s="1252">
        <v>139.5</v>
      </c>
      <c r="N2225" s="1252">
        <v>0</v>
      </c>
      <c r="O2225" s="1252">
        <v>0</v>
      </c>
      <c r="P2225" s="1252">
        <v>0</v>
      </c>
      <c r="Q2225" s="1252">
        <v>0</v>
      </c>
      <c r="R2225" s="1252">
        <v>0</v>
      </c>
      <c r="S2225" s="1252">
        <v>139.5</v>
      </c>
      <c r="T2225" s="1252">
        <v>139.5</v>
      </c>
      <c r="U2225" s="1251" t="s">
        <v>116</v>
      </c>
      <c r="V2225" s="1251" t="s">
        <v>397</v>
      </c>
      <c r="W2225" s="1251" t="s">
        <v>2086</v>
      </c>
      <c r="X2225" s="1251" t="s">
        <v>89</v>
      </c>
      <c r="Y2225" s="1251">
        <v>675</v>
      </c>
      <c r="Z2225" s="1251">
        <v>6</v>
      </c>
      <c r="AA2225" s="1251" t="b">
        <v>1</v>
      </c>
    </row>
    <row r="2226" spans="1:27" ht="12">
      <c r="A2226" s="1251">
        <v>25</v>
      </c>
      <c r="B2226" s="1251">
        <v>100</v>
      </c>
      <c r="C2226" s="1251" t="s">
        <v>1513</v>
      </c>
      <c r="D2226" s="1251">
        <v>675800</v>
      </c>
      <c r="E2226" s="1251" t="s">
        <v>2014</v>
      </c>
      <c r="F2226" s="1251">
        <v>2021</v>
      </c>
      <c r="G2226" s="1252">
        <v>0</v>
      </c>
      <c r="H2226" s="1252">
        <v>0</v>
      </c>
      <c r="I2226" s="1252">
        <v>69.980000000000004</v>
      </c>
      <c r="J2226" s="1252">
        <v>-69.980000000000004</v>
      </c>
      <c r="K2226" s="1252">
        <v>0</v>
      </c>
      <c r="L2226" s="1252">
        <v>0</v>
      </c>
      <c r="M2226" s="1252">
        <v>0</v>
      </c>
      <c r="N2226" s="1252">
        <v>0</v>
      </c>
      <c r="O2226" s="1252">
        <v>0</v>
      </c>
      <c r="P2226" s="1252">
        <v>0</v>
      </c>
      <c r="Q2226" s="1252">
        <v>0</v>
      </c>
      <c r="R2226" s="1252">
        <v>0</v>
      </c>
      <c r="S2226" s="1252">
        <v>0</v>
      </c>
      <c r="T2226" s="1252">
        <v>0</v>
      </c>
      <c r="U2226" s="1251" t="s">
        <v>116</v>
      </c>
      <c r="V2226" s="1251" t="s">
        <v>397</v>
      </c>
      <c r="W2226" s="1251" t="s">
        <v>2015</v>
      </c>
      <c r="X2226" s="1251" t="s">
        <v>89</v>
      </c>
      <c r="Y2226" s="1251">
        <v>675</v>
      </c>
      <c r="Z2226" s="1251">
        <v>8</v>
      </c>
      <c r="AA2226" s="1251" t="b">
        <v>1</v>
      </c>
    </row>
    <row r="2227" spans="1:27" ht="12">
      <c r="A2227" s="1251">
        <v>25</v>
      </c>
      <c r="B2227" s="1251">
        <v>100</v>
      </c>
      <c r="C2227" s="1251" t="s">
        <v>1513</v>
      </c>
      <c r="D2227" s="1251">
        <v>675802</v>
      </c>
      <c r="E2227" s="1251" t="s">
        <v>2235</v>
      </c>
      <c r="F2227" s="1251">
        <v>2021</v>
      </c>
      <c r="G2227" s="1252">
        <v>0</v>
      </c>
      <c r="H2227" s="1252">
        <v>0</v>
      </c>
      <c r="I2227" s="1252">
        <v>0</v>
      </c>
      <c r="J2227" s="1252">
        <v>52.799999999999997</v>
      </c>
      <c r="K2227" s="1252">
        <v>0</v>
      </c>
      <c r="L2227" s="1252">
        <v>0</v>
      </c>
      <c r="M2227" s="1252">
        <v>0</v>
      </c>
      <c r="N2227" s="1252">
        <v>0</v>
      </c>
      <c r="O2227" s="1252">
        <v>0</v>
      </c>
      <c r="P2227" s="1252">
        <v>0</v>
      </c>
      <c r="Q2227" s="1252">
        <v>0</v>
      </c>
      <c r="R2227" s="1252">
        <v>0</v>
      </c>
      <c r="S2227" s="1252">
        <v>52.799999999999997</v>
      </c>
      <c r="T2227" s="1252">
        <v>52.799999999999997</v>
      </c>
      <c r="U2227" s="1251" t="s">
        <v>116</v>
      </c>
      <c r="V2227" s="1251" t="s">
        <v>397</v>
      </c>
      <c r="W2227" s="1251" t="s">
        <v>2020</v>
      </c>
      <c r="X2227" s="1251" t="s">
        <v>89</v>
      </c>
      <c r="Y2227" s="1251">
        <v>675</v>
      </c>
      <c r="Z2227" s="1251">
        <v>8</v>
      </c>
      <c r="AA2227" s="1251" t="b">
        <v>1</v>
      </c>
    </row>
    <row r="2228" spans="1:27" ht="12">
      <c r="A2228" s="1251">
        <v>25</v>
      </c>
      <c r="B2228" s="1251">
        <v>100</v>
      </c>
      <c r="C2228" s="1251" t="s">
        <v>1513</v>
      </c>
      <c r="D2228" s="1251">
        <v>675808</v>
      </c>
      <c r="E2228" s="1251" t="s">
        <v>2016</v>
      </c>
      <c r="F2228" s="1251">
        <v>2021</v>
      </c>
      <c r="G2228" s="1252">
        <v>1798.6099999999999</v>
      </c>
      <c r="H2228" s="1252">
        <v>1843.6400000000001</v>
      </c>
      <c r="I2228" s="1252">
        <v>1318.5</v>
      </c>
      <c r="J2228" s="1252">
        <v>1666.3299999999999</v>
      </c>
      <c r="K2228" s="1252">
        <v>1748.3099999999999</v>
      </c>
      <c r="L2228" s="1252">
        <v>1818.8699999999999</v>
      </c>
      <c r="M2228" s="1252">
        <v>1762.4000000000001</v>
      </c>
      <c r="N2228" s="1252">
        <v>1618.26</v>
      </c>
      <c r="O2228" s="1252">
        <v>1246.1900000000001</v>
      </c>
      <c r="P2228" s="1252">
        <v>1762.99</v>
      </c>
      <c r="Q2228" s="1252">
        <v>2066.46</v>
      </c>
      <c r="R2228" s="1252">
        <v>1698.72</v>
      </c>
      <c r="S2228" s="1252">
        <v>20349.279999999999</v>
      </c>
      <c r="T2228" s="1252">
        <v>20349.279999999999</v>
      </c>
      <c r="U2228" s="1251" t="s">
        <v>116</v>
      </c>
      <c r="V2228" s="1251" t="s">
        <v>397</v>
      </c>
      <c r="W2228" s="1251" t="s">
        <v>2017</v>
      </c>
      <c r="X2228" s="1251" t="s">
        <v>89</v>
      </c>
      <c r="Y2228" s="1251">
        <v>675</v>
      </c>
      <c r="Z2228" s="1251">
        <v>8</v>
      </c>
      <c r="AA2228" s="1251" t="b">
        <v>1</v>
      </c>
    </row>
    <row r="2229" spans="1:27" ht="12">
      <c r="A2229" s="1251">
        <v>25</v>
      </c>
      <c r="B2229" s="1251">
        <v>100</v>
      </c>
      <c r="C2229" s="1251" t="s">
        <v>1513</v>
      </c>
      <c r="D2229" s="1251">
        <v>675810</v>
      </c>
      <c r="E2229" s="1251" t="s">
        <v>2018</v>
      </c>
      <c r="F2229" s="1251">
        <v>2021</v>
      </c>
      <c r="G2229" s="1252">
        <v>2675.8499999999999</v>
      </c>
      <c r="H2229" s="1252">
        <v>2705.6100000000001</v>
      </c>
      <c r="I2229" s="1252">
        <v>1225.5</v>
      </c>
      <c r="J2229" s="1252">
        <v>2802.1199999999999</v>
      </c>
      <c r="K2229" s="1252">
        <v>2753.8499999999999</v>
      </c>
      <c r="L2229" s="1252">
        <v>3721.27</v>
      </c>
      <c r="M2229" s="1252">
        <v>3074.29</v>
      </c>
      <c r="N2229" s="1252">
        <v>3258.5599999999999</v>
      </c>
      <c r="O2229" s="1252">
        <v>1568.5999999999999</v>
      </c>
      <c r="P2229" s="1252">
        <v>3028.6999999999998</v>
      </c>
      <c r="Q2229" s="1252">
        <v>5664.71</v>
      </c>
      <c r="R2229" s="1252">
        <v>3302.3299999999999</v>
      </c>
      <c r="S2229" s="1252">
        <v>35781.389999999999</v>
      </c>
      <c r="T2229" s="1252">
        <v>35781.389999999999</v>
      </c>
      <c r="U2229" s="1251" t="s">
        <v>116</v>
      </c>
      <c r="V2229" s="1251" t="s">
        <v>397</v>
      </c>
      <c r="W2229" s="1251" t="s">
        <v>2017</v>
      </c>
      <c r="X2229" s="1251" t="s">
        <v>89</v>
      </c>
      <c r="Y2229" s="1251">
        <v>675</v>
      </c>
      <c r="Z2229" s="1251">
        <v>8</v>
      </c>
      <c r="AA2229" s="1251" t="b">
        <v>1</v>
      </c>
    </row>
    <row r="2230" spans="1:27" ht="12">
      <c r="A2230" s="1251">
        <v>25</v>
      </c>
      <c r="B2230" s="1251">
        <v>100</v>
      </c>
      <c r="C2230" s="1251" t="s">
        <v>1513</v>
      </c>
      <c r="D2230" s="1251">
        <v>675816</v>
      </c>
      <c r="E2230" s="1251" t="s">
        <v>2019</v>
      </c>
      <c r="F2230" s="1251">
        <v>2021</v>
      </c>
      <c r="G2230" s="1252">
        <v>0</v>
      </c>
      <c r="H2230" s="1252">
        <v>0</v>
      </c>
      <c r="I2230" s="1252">
        <v>0</v>
      </c>
      <c r="J2230" s="1252">
        <v>0</v>
      </c>
      <c r="K2230" s="1252">
        <v>0</v>
      </c>
      <c r="L2230" s="1252">
        <v>0</v>
      </c>
      <c r="M2230" s="1252">
        <v>0</v>
      </c>
      <c r="N2230" s="1252">
        <v>0</v>
      </c>
      <c r="O2230" s="1252">
        <v>0</v>
      </c>
      <c r="P2230" s="1252">
        <v>0</v>
      </c>
      <c r="Q2230" s="1252">
        <v>0</v>
      </c>
      <c r="R2230" s="1252">
        <v>600</v>
      </c>
      <c r="S2230" s="1252">
        <v>600</v>
      </c>
      <c r="T2230" s="1252">
        <v>600</v>
      </c>
      <c r="U2230" s="1251" t="s">
        <v>116</v>
      </c>
      <c r="V2230" s="1251" t="s">
        <v>397</v>
      </c>
      <c r="W2230" s="1251" t="s">
        <v>2020</v>
      </c>
      <c r="X2230" s="1251" t="s">
        <v>89</v>
      </c>
      <c r="Y2230" s="1251">
        <v>675</v>
      </c>
      <c r="Z2230" s="1251">
        <v>8</v>
      </c>
      <c r="AA2230" s="1251" t="b">
        <v>1</v>
      </c>
    </row>
    <row r="2231" spans="1:27" ht="12">
      <c r="A2231" s="1251">
        <v>25</v>
      </c>
      <c r="B2231" s="1251">
        <v>100</v>
      </c>
      <c r="C2231" s="1251" t="s">
        <v>1513</v>
      </c>
      <c r="D2231" s="1251">
        <v>675819</v>
      </c>
      <c r="E2231" s="1251" t="s">
        <v>2021</v>
      </c>
      <c r="F2231" s="1251">
        <v>2021</v>
      </c>
      <c r="G2231" s="1252">
        <v>349.93000000000001</v>
      </c>
      <c r="H2231" s="1252">
        <v>561.28999999999996</v>
      </c>
      <c r="I2231" s="1252">
        <v>299.22000000000003</v>
      </c>
      <c r="J2231" s="1252">
        <v>677.61000000000001</v>
      </c>
      <c r="K2231" s="1252">
        <v>428.33999999999997</v>
      </c>
      <c r="L2231" s="1252">
        <v>189.25</v>
      </c>
      <c r="M2231" s="1252">
        <v>80.840000000000003</v>
      </c>
      <c r="N2231" s="1252">
        <v>300.47000000000003</v>
      </c>
      <c r="O2231" s="1252">
        <v>33.600000000000001</v>
      </c>
      <c r="P2231" s="1252">
        <v>326.11000000000001</v>
      </c>
      <c r="Q2231" s="1252">
        <v>137.96000000000001</v>
      </c>
      <c r="R2231" s="1252">
        <v>235.56</v>
      </c>
      <c r="S2231" s="1252">
        <v>3620.1800000000007</v>
      </c>
      <c r="T2231" s="1252">
        <v>3620.1800000000007</v>
      </c>
      <c r="U2231" s="1251" t="s">
        <v>116</v>
      </c>
      <c r="V2231" s="1251" t="s">
        <v>397</v>
      </c>
      <c r="W2231" s="1251" t="s">
        <v>2022</v>
      </c>
      <c r="X2231" s="1251" t="s">
        <v>89</v>
      </c>
      <c r="Y2231" s="1251">
        <v>675</v>
      </c>
      <c r="Z2231" s="1251">
        <v>8</v>
      </c>
      <c r="AA2231" s="1251" t="b">
        <v>1</v>
      </c>
    </row>
    <row r="2232" spans="1:27" ht="12">
      <c r="A2232" s="1251">
        <v>25</v>
      </c>
      <c r="B2232" s="1251">
        <v>100</v>
      </c>
      <c r="C2232" s="1251" t="s">
        <v>1513</v>
      </c>
      <c r="D2232" s="1251">
        <v>675824</v>
      </c>
      <c r="E2232" s="1251" t="s">
        <v>2071</v>
      </c>
      <c r="F2232" s="1251">
        <v>2021</v>
      </c>
      <c r="G2232" s="1252">
        <v>0</v>
      </c>
      <c r="H2232" s="1252">
        <v>0</v>
      </c>
      <c r="I2232" s="1252">
        <v>0</v>
      </c>
      <c r="J2232" s="1252">
        <v>0</v>
      </c>
      <c r="K2232" s="1252">
        <v>0</v>
      </c>
      <c r="L2232" s="1252">
        <v>0</v>
      </c>
      <c r="M2232" s="1252">
        <v>0</v>
      </c>
      <c r="N2232" s="1252">
        <v>0</v>
      </c>
      <c r="O2232" s="1252">
        <v>0</v>
      </c>
      <c r="P2232" s="1252">
        <v>51.5</v>
      </c>
      <c r="Q2232" s="1252">
        <v>0</v>
      </c>
      <c r="R2232" s="1252">
        <v>0</v>
      </c>
      <c r="S2232" s="1252">
        <v>51.5</v>
      </c>
      <c r="T2232" s="1252">
        <v>51.5</v>
      </c>
      <c r="U2232" s="1251" t="s">
        <v>116</v>
      </c>
      <c r="V2232" s="1251" t="s">
        <v>397</v>
      </c>
      <c r="W2232" s="1251" t="s">
        <v>2072</v>
      </c>
      <c r="X2232" s="1251" t="s">
        <v>89</v>
      </c>
      <c r="Y2232" s="1251">
        <v>675</v>
      </c>
      <c r="Z2232" s="1251">
        <v>8</v>
      </c>
      <c r="AA2232" s="1251" t="b">
        <v>1</v>
      </c>
    </row>
    <row r="2233" spans="1:27" ht="12">
      <c r="A2233" s="1251">
        <v>25</v>
      </c>
      <c r="B2233" s="1251">
        <v>100</v>
      </c>
      <c r="C2233" s="1251" t="s">
        <v>1513</v>
      </c>
      <c r="D2233" s="1251">
        <v>675827</v>
      </c>
      <c r="E2233" s="1251" t="s">
        <v>2242</v>
      </c>
      <c r="F2233" s="1251">
        <v>2021</v>
      </c>
      <c r="G2233" s="1252">
        <v>350</v>
      </c>
      <c r="H2233" s="1252">
        <v>-250</v>
      </c>
      <c r="I2233" s="1252">
        <v>0</v>
      </c>
      <c r="J2233" s="1252">
        <v>0</v>
      </c>
      <c r="K2233" s="1252">
        <v>0</v>
      </c>
      <c r="L2233" s="1252">
        <v>0</v>
      </c>
      <c r="M2233" s="1252">
        <v>0</v>
      </c>
      <c r="N2233" s="1252">
        <v>0</v>
      </c>
      <c r="O2233" s="1252">
        <v>0</v>
      </c>
      <c r="P2233" s="1252">
        <v>0</v>
      </c>
      <c r="Q2233" s="1252">
        <v>85.400000000000006</v>
      </c>
      <c r="R2233" s="1252">
        <v>0</v>
      </c>
      <c r="S2233" s="1252">
        <v>185.40000000000001</v>
      </c>
      <c r="T2233" s="1252">
        <v>185.40000000000001</v>
      </c>
      <c r="U2233" s="1251" t="s">
        <v>116</v>
      </c>
      <c r="V2233" s="1251" t="s">
        <v>397</v>
      </c>
      <c r="W2233" s="1251" t="s">
        <v>2175</v>
      </c>
      <c r="X2233" s="1251" t="s">
        <v>89</v>
      </c>
      <c r="Y2233" s="1251">
        <v>675</v>
      </c>
      <c r="Z2233" s="1251">
        <v>8</v>
      </c>
      <c r="AA2233" s="1251" t="b">
        <v>1</v>
      </c>
    </row>
    <row r="2234" spans="1:27" ht="12">
      <c r="A2234" s="1251">
        <v>25</v>
      </c>
      <c r="B2234" s="1251">
        <v>100</v>
      </c>
      <c r="C2234" s="1251" t="s">
        <v>1513</v>
      </c>
      <c r="D2234" s="1251">
        <v>675828</v>
      </c>
      <c r="E2234" s="1251" t="s">
        <v>2023</v>
      </c>
      <c r="F2234" s="1251">
        <v>2021</v>
      </c>
      <c r="G2234" s="1252">
        <v>0</v>
      </c>
      <c r="H2234" s="1252">
        <v>0</v>
      </c>
      <c r="I2234" s="1252">
        <v>0</v>
      </c>
      <c r="J2234" s="1252">
        <v>176.5</v>
      </c>
      <c r="K2234" s="1252">
        <v>545.88</v>
      </c>
      <c r="L2234" s="1252">
        <v>0</v>
      </c>
      <c r="M2234" s="1252">
        <v>0</v>
      </c>
      <c r="N2234" s="1252">
        <v>0</v>
      </c>
      <c r="O2234" s="1252">
        <v>772.5</v>
      </c>
      <c r="P2234" s="1252">
        <v>6</v>
      </c>
      <c r="Q2234" s="1252">
        <v>756.70000000000005</v>
      </c>
      <c r="R2234" s="1252">
        <v>268</v>
      </c>
      <c r="S2234" s="1252">
        <v>2525.5799999999999</v>
      </c>
      <c r="T2234" s="1252">
        <v>2525.5799999999999</v>
      </c>
      <c r="U2234" s="1251" t="s">
        <v>116</v>
      </c>
      <c r="V2234" s="1251" t="s">
        <v>397</v>
      </c>
      <c r="W2234" s="1251" t="s">
        <v>2024</v>
      </c>
      <c r="X2234" s="1251" t="s">
        <v>89</v>
      </c>
      <c r="Y2234" s="1251">
        <v>675</v>
      </c>
      <c r="Z2234" s="1251">
        <v>8</v>
      </c>
      <c r="AA2234" s="1251" t="b">
        <v>1</v>
      </c>
    </row>
    <row r="2235" spans="1:27" ht="12">
      <c r="A2235" s="1251">
        <v>25</v>
      </c>
      <c r="B2235" s="1251">
        <v>100</v>
      </c>
      <c r="C2235" s="1251" t="s">
        <v>1513</v>
      </c>
      <c r="D2235" s="1251">
        <v>675830</v>
      </c>
      <c r="E2235" s="1251" t="s">
        <v>2025</v>
      </c>
      <c r="F2235" s="1251">
        <v>2021</v>
      </c>
      <c r="G2235" s="1252">
        <v>0</v>
      </c>
      <c r="H2235" s="1252">
        <v>0</v>
      </c>
      <c r="I2235" s="1252">
        <v>235.19</v>
      </c>
      <c r="J2235" s="1252">
        <v>-235.19</v>
      </c>
      <c r="K2235" s="1252">
        <v>0</v>
      </c>
      <c r="L2235" s="1252">
        <v>0</v>
      </c>
      <c r="M2235" s="1252">
        <v>0</v>
      </c>
      <c r="N2235" s="1252">
        <v>290.39999999999998</v>
      </c>
      <c r="O2235" s="1252">
        <v>0</v>
      </c>
      <c r="P2235" s="1252">
        <v>0</v>
      </c>
      <c r="Q2235" s="1252">
        <v>0</v>
      </c>
      <c r="R2235" s="1252">
        <v>58</v>
      </c>
      <c r="S2235" s="1252">
        <v>348.39999999999998</v>
      </c>
      <c r="T2235" s="1252">
        <v>348.39999999999998</v>
      </c>
      <c r="U2235" s="1251" t="s">
        <v>116</v>
      </c>
      <c r="V2235" s="1251" t="s">
        <v>397</v>
      </c>
      <c r="W2235" s="1251" t="s">
        <v>2026</v>
      </c>
      <c r="X2235" s="1251" t="s">
        <v>89</v>
      </c>
      <c r="Y2235" s="1251">
        <v>675</v>
      </c>
      <c r="Z2235" s="1251">
        <v>8</v>
      </c>
      <c r="AA2235" s="1251" t="b">
        <v>1</v>
      </c>
    </row>
    <row r="2236" spans="1:27" ht="12">
      <c r="A2236" s="1251">
        <v>25</v>
      </c>
      <c r="B2236" s="1251">
        <v>100</v>
      </c>
      <c r="C2236" s="1251" t="s">
        <v>1513</v>
      </c>
      <c r="D2236" s="1251">
        <v>675831</v>
      </c>
      <c r="E2236" s="1251" t="s">
        <v>2027</v>
      </c>
      <c r="F2236" s="1251">
        <v>2021</v>
      </c>
      <c r="G2236" s="1252">
        <v>0</v>
      </c>
      <c r="H2236" s="1252">
        <v>0</v>
      </c>
      <c r="I2236" s="1252">
        <v>0</v>
      </c>
      <c r="J2236" s="1252">
        <v>0</v>
      </c>
      <c r="K2236" s="1252">
        <v>0</v>
      </c>
      <c r="L2236" s="1252">
        <v>0</v>
      </c>
      <c r="M2236" s="1252">
        <v>58.189999999999998</v>
      </c>
      <c r="N2236" s="1252">
        <v>0</v>
      </c>
      <c r="O2236" s="1252">
        <v>23.109999999999999</v>
      </c>
      <c r="P2236" s="1252">
        <v>46.039999999999999</v>
      </c>
      <c r="Q2236" s="1252">
        <v>56.579999999999998</v>
      </c>
      <c r="R2236" s="1252">
        <v>52.979999999999997</v>
      </c>
      <c r="S2236" s="1252">
        <v>236.90000000000001</v>
      </c>
      <c r="T2236" s="1252">
        <v>236.90000000000001</v>
      </c>
      <c r="U2236" s="1251" t="s">
        <v>116</v>
      </c>
      <c r="V2236" s="1251" t="s">
        <v>397</v>
      </c>
      <c r="W2236" s="1251" t="s">
        <v>2026</v>
      </c>
      <c r="X2236" s="1251" t="s">
        <v>89</v>
      </c>
      <c r="Y2236" s="1251">
        <v>675</v>
      </c>
      <c r="Z2236" s="1251">
        <v>8</v>
      </c>
      <c r="AA2236" s="1251" t="b">
        <v>1</v>
      </c>
    </row>
    <row r="2237" spans="1:27" ht="12">
      <c r="A2237" s="1251">
        <v>25</v>
      </c>
      <c r="B2237" s="1251">
        <v>100</v>
      </c>
      <c r="C2237" s="1251" t="s">
        <v>1513</v>
      </c>
      <c r="D2237" s="1251">
        <v>675834</v>
      </c>
      <c r="E2237" s="1251" t="s">
        <v>2028</v>
      </c>
      <c r="F2237" s="1251">
        <v>2021</v>
      </c>
      <c r="G2237" s="1252">
        <v>60</v>
      </c>
      <c r="H2237" s="1252">
        <v>34.979999999999997</v>
      </c>
      <c r="I2237" s="1252">
        <v>19.18</v>
      </c>
      <c r="J2237" s="1252">
        <v>0</v>
      </c>
      <c r="K2237" s="1252">
        <v>0</v>
      </c>
      <c r="L2237" s="1252">
        <v>0</v>
      </c>
      <c r="M2237" s="1252">
        <v>0</v>
      </c>
      <c r="N2237" s="1252">
        <v>0</v>
      </c>
      <c r="O2237" s="1252">
        <v>0</v>
      </c>
      <c r="P2237" s="1252">
        <v>0</v>
      </c>
      <c r="Q2237" s="1252">
        <v>0</v>
      </c>
      <c r="R2237" s="1252">
        <v>0</v>
      </c>
      <c r="S2237" s="1252">
        <v>114.16</v>
      </c>
      <c r="T2237" s="1252">
        <v>114.16</v>
      </c>
      <c r="U2237" s="1251" t="s">
        <v>116</v>
      </c>
      <c r="V2237" s="1251" t="s">
        <v>397</v>
      </c>
      <c r="W2237" s="1251" t="s">
        <v>2029</v>
      </c>
      <c r="X2237" s="1251" t="s">
        <v>89</v>
      </c>
      <c r="Y2237" s="1251">
        <v>675</v>
      </c>
      <c r="Z2237" s="1251">
        <v>8</v>
      </c>
      <c r="AA2237" s="1251" t="b">
        <v>1</v>
      </c>
    </row>
    <row r="2238" spans="1:27" ht="12">
      <c r="A2238" s="1251">
        <v>25</v>
      </c>
      <c r="B2238" s="1251">
        <v>100</v>
      </c>
      <c r="C2238" s="1251" t="s">
        <v>1513</v>
      </c>
      <c r="D2238" s="1251">
        <v>675836</v>
      </c>
      <c r="E2238" s="1251" t="s">
        <v>2030</v>
      </c>
      <c r="F2238" s="1251">
        <v>2021</v>
      </c>
      <c r="G2238" s="1252">
        <v>0</v>
      </c>
      <c r="H2238" s="1252">
        <v>0</v>
      </c>
      <c r="I2238" s="1252">
        <v>128.06</v>
      </c>
      <c r="J2238" s="1252">
        <v>175.68000000000001</v>
      </c>
      <c r="K2238" s="1252">
        <v>26.609999999999999</v>
      </c>
      <c r="L2238" s="1252">
        <v>178.96000000000001</v>
      </c>
      <c r="M2238" s="1252">
        <v>61.789999999999999</v>
      </c>
      <c r="N2238" s="1252">
        <v>63.969999999999999</v>
      </c>
      <c r="O2238" s="1252">
        <v>90</v>
      </c>
      <c r="P2238" s="1252">
        <v>126.73999999999999</v>
      </c>
      <c r="Q2238" s="1252">
        <v>0</v>
      </c>
      <c r="R2238" s="1252">
        <v>27.620000000000001</v>
      </c>
      <c r="S2238" s="1252">
        <v>879.43000000000006</v>
      </c>
      <c r="T2238" s="1252">
        <v>879.43000000000006</v>
      </c>
      <c r="U2238" s="1251" t="s">
        <v>116</v>
      </c>
      <c r="V2238" s="1251" t="s">
        <v>397</v>
      </c>
      <c r="W2238" s="1251" t="s">
        <v>2029</v>
      </c>
      <c r="X2238" s="1251" t="s">
        <v>89</v>
      </c>
      <c r="Y2238" s="1251">
        <v>675</v>
      </c>
      <c r="Z2238" s="1251">
        <v>8</v>
      </c>
      <c r="AA2238" s="1251" t="b">
        <v>1</v>
      </c>
    </row>
    <row r="2239" spans="1:27" ht="12">
      <c r="A2239" s="1251">
        <v>25</v>
      </c>
      <c r="B2239" s="1251">
        <v>100</v>
      </c>
      <c r="C2239" s="1251" t="s">
        <v>1513</v>
      </c>
      <c r="D2239" s="1251">
        <v>675840</v>
      </c>
      <c r="E2239" s="1251" t="s">
        <v>2031</v>
      </c>
      <c r="F2239" s="1251">
        <v>2021</v>
      </c>
      <c r="G2239" s="1252">
        <v>0</v>
      </c>
      <c r="H2239" s="1252">
        <v>0</v>
      </c>
      <c r="I2239" s="1252">
        <v>0</v>
      </c>
      <c r="J2239" s="1252">
        <v>721.70000000000005</v>
      </c>
      <c r="K2239" s="1252">
        <v>0</v>
      </c>
      <c r="L2239" s="1252">
        <v>0</v>
      </c>
      <c r="M2239" s="1252">
        <v>0</v>
      </c>
      <c r="N2239" s="1252">
        <v>0</v>
      </c>
      <c r="O2239" s="1252">
        <v>0</v>
      </c>
      <c r="P2239" s="1252">
        <v>0</v>
      </c>
      <c r="Q2239" s="1252">
        <v>0</v>
      </c>
      <c r="R2239" s="1252">
        <v>0</v>
      </c>
      <c r="S2239" s="1252">
        <v>721.70000000000005</v>
      </c>
      <c r="T2239" s="1252">
        <v>721.70000000000005</v>
      </c>
      <c r="U2239" s="1251" t="s">
        <v>116</v>
      </c>
      <c r="V2239" s="1251" t="s">
        <v>397</v>
      </c>
      <c r="W2239" s="1251" t="s">
        <v>2015</v>
      </c>
      <c r="X2239" s="1251" t="s">
        <v>89</v>
      </c>
      <c r="Y2239" s="1251">
        <v>675</v>
      </c>
      <c r="Z2239" s="1251">
        <v>8</v>
      </c>
      <c r="AA2239" s="1251" t="b">
        <v>1</v>
      </c>
    </row>
    <row r="2240" spans="1:27" ht="12">
      <c r="A2240" s="1251">
        <v>25</v>
      </c>
      <c r="B2240" s="1251">
        <v>100</v>
      </c>
      <c r="C2240" s="1251" t="s">
        <v>1513</v>
      </c>
      <c r="D2240" s="1251">
        <v>675846</v>
      </c>
      <c r="E2240" s="1251" t="s">
        <v>2073</v>
      </c>
      <c r="F2240" s="1251">
        <v>2021</v>
      </c>
      <c r="G2240" s="1252">
        <v>0</v>
      </c>
      <c r="H2240" s="1252">
        <v>10</v>
      </c>
      <c r="I2240" s="1252">
        <v>0</v>
      </c>
      <c r="J2240" s="1252">
        <v>0</v>
      </c>
      <c r="K2240" s="1252">
        <v>0</v>
      </c>
      <c r="L2240" s="1252">
        <v>0</v>
      </c>
      <c r="M2240" s="1252">
        <v>0</v>
      </c>
      <c r="N2240" s="1252">
        <v>0</v>
      </c>
      <c r="O2240" s="1252">
        <v>0</v>
      </c>
      <c r="P2240" s="1252">
        <v>0</v>
      </c>
      <c r="Q2240" s="1252">
        <v>0</v>
      </c>
      <c r="R2240" s="1252">
        <v>0</v>
      </c>
      <c r="S2240" s="1252">
        <v>10</v>
      </c>
      <c r="T2240" s="1252">
        <v>10</v>
      </c>
      <c r="U2240" s="1251" t="s">
        <v>116</v>
      </c>
      <c r="V2240" s="1251" t="s">
        <v>397</v>
      </c>
      <c r="W2240" s="1251" t="s">
        <v>2029</v>
      </c>
      <c r="X2240" s="1251" t="s">
        <v>89</v>
      </c>
      <c r="Y2240" s="1251">
        <v>675</v>
      </c>
      <c r="Z2240" s="1251">
        <v>8</v>
      </c>
      <c r="AA2240" s="1251" t="b">
        <v>1</v>
      </c>
    </row>
    <row r="2241" spans="1:27" ht="12">
      <c r="A2241" s="1251">
        <v>25</v>
      </c>
      <c r="B2241" s="1251">
        <v>100</v>
      </c>
      <c r="C2241" s="1251" t="s">
        <v>1513</v>
      </c>
      <c r="D2241" s="1251">
        <v>675847</v>
      </c>
      <c r="E2241" s="1251" t="s">
        <v>2226</v>
      </c>
      <c r="F2241" s="1251">
        <v>2021</v>
      </c>
      <c r="G2241" s="1252">
        <v>0</v>
      </c>
      <c r="H2241" s="1252">
        <v>0</v>
      </c>
      <c r="I2241" s="1252">
        <v>0</v>
      </c>
      <c r="J2241" s="1252">
        <v>0</v>
      </c>
      <c r="K2241" s="1252">
        <v>0</v>
      </c>
      <c r="L2241" s="1252">
        <v>0</v>
      </c>
      <c r="M2241" s="1252">
        <v>0</v>
      </c>
      <c r="N2241" s="1252">
        <v>0</v>
      </c>
      <c r="O2241" s="1252">
        <v>0</v>
      </c>
      <c r="P2241" s="1252">
        <v>11.76</v>
      </c>
      <c r="Q2241" s="1252">
        <v>0</v>
      </c>
      <c r="R2241" s="1252">
        <v>0</v>
      </c>
      <c r="S2241" s="1252">
        <v>11.76</v>
      </c>
      <c r="T2241" s="1252">
        <v>11.76</v>
      </c>
      <c r="U2241" s="1251" t="s">
        <v>116</v>
      </c>
      <c r="V2241" s="1251" t="s">
        <v>397</v>
      </c>
      <c r="W2241" s="1251" t="s">
        <v>2029</v>
      </c>
      <c r="X2241" s="1251" t="s">
        <v>89</v>
      </c>
      <c r="Y2241" s="1251">
        <v>675</v>
      </c>
      <c r="Z2241" s="1251">
        <v>8</v>
      </c>
      <c r="AA2241" s="1251" t="b">
        <v>1</v>
      </c>
    </row>
    <row r="2242" spans="1:27" ht="12">
      <c r="A2242" s="1251">
        <v>25</v>
      </c>
      <c r="B2242" s="1251">
        <v>100</v>
      </c>
      <c r="C2242" s="1251" t="s">
        <v>1513</v>
      </c>
      <c r="D2242" s="1251">
        <v>675856</v>
      </c>
      <c r="E2242" s="1251" t="s">
        <v>2034</v>
      </c>
      <c r="F2242" s="1251">
        <v>2021</v>
      </c>
      <c r="G2242" s="1252">
        <v>380.32999999999998</v>
      </c>
      <c r="H2242" s="1252">
        <v>179.94999999999999</v>
      </c>
      <c r="I2242" s="1252">
        <v>35.020000000000003</v>
      </c>
      <c r="J2242" s="1252">
        <v>200</v>
      </c>
      <c r="K2242" s="1252">
        <v>0</v>
      </c>
      <c r="L2242" s="1252">
        <v>184.31999999999999</v>
      </c>
      <c r="M2242" s="1252">
        <v>0</v>
      </c>
      <c r="N2242" s="1252">
        <v>0</v>
      </c>
      <c r="O2242" s="1252">
        <v>2014.02</v>
      </c>
      <c r="P2242" s="1252">
        <v>64.450000000000003</v>
      </c>
      <c r="Q2242" s="1252">
        <v>320.85000000000002</v>
      </c>
      <c r="R2242" s="1252">
        <v>293.13999999999999</v>
      </c>
      <c r="S2242" s="1252">
        <v>3672.0799999999995</v>
      </c>
      <c r="T2242" s="1252">
        <v>3672.0799999999995</v>
      </c>
      <c r="U2242" s="1251" t="s">
        <v>116</v>
      </c>
      <c r="V2242" s="1251" t="s">
        <v>397</v>
      </c>
      <c r="W2242" s="1251" t="s">
        <v>2035</v>
      </c>
      <c r="X2242" s="1251" t="s">
        <v>89</v>
      </c>
      <c r="Y2242" s="1251">
        <v>675</v>
      </c>
      <c r="Z2242" s="1251">
        <v>8</v>
      </c>
      <c r="AA2242" s="1251" t="b">
        <v>1</v>
      </c>
    </row>
    <row r="2243" spans="1:27" ht="12">
      <c r="A2243" s="1251">
        <v>25</v>
      </c>
      <c r="B2243" s="1251">
        <v>100</v>
      </c>
      <c r="C2243" s="1251" t="s">
        <v>1513</v>
      </c>
      <c r="D2243" s="1251">
        <v>676200</v>
      </c>
      <c r="E2243" s="1251" t="s">
        <v>2037</v>
      </c>
      <c r="F2243" s="1251">
        <v>2021</v>
      </c>
      <c r="G2243" s="1252">
        <v>0</v>
      </c>
      <c r="H2243" s="1252">
        <v>0</v>
      </c>
      <c r="I2243" s="1252">
        <v>0</v>
      </c>
      <c r="J2243" s="1252">
        <v>-0.01</v>
      </c>
      <c r="K2243" s="1252">
        <v>-0.01</v>
      </c>
      <c r="L2243" s="1252">
        <v>-0.01</v>
      </c>
      <c r="M2243" s="1252">
        <v>-0.01</v>
      </c>
      <c r="N2243" s="1252">
        <v>0</v>
      </c>
      <c r="O2243" s="1252">
        <v>-0.01</v>
      </c>
      <c r="P2243" s="1252">
        <v>0</v>
      </c>
      <c r="Q2243" s="1252">
        <v>0</v>
      </c>
      <c r="R2243" s="1252">
        <v>0</v>
      </c>
      <c r="S2243" s="1252">
        <v>-0.050000000000000003</v>
      </c>
      <c r="T2243" s="1252">
        <v>-0.050000000000000003</v>
      </c>
      <c r="U2243" s="1251" t="s">
        <v>116</v>
      </c>
      <c r="V2243" s="1251" t="s">
        <v>397</v>
      </c>
      <c r="W2243" s="1251" t="s">
        <v>2015</v>
      </c>
      <c r="X2243" s="1251" t="s">
        <v>89</v>
      </c>
      <c r="Y2243" s="1251">
        <v>676</v>
      </c>
      <c r="Z2243" s="1251">
        <v>2</v>
      </c>
      <c r="AA2243" s="1251" t="b">
        <v>1</v>
      </c>
    </row>
    <row r="2244" spans="1:27" ht="12">
      <c r="A2244" s="1251">
        <v>25</v>
      </c>
      <c r="B2244" s="1251">
        <v>100</v>
      </c>
      <c r="C2244" s="1251" t="s">
        <v>1513</v>
      </c>
      <c r="D2244" s="1251">
        <v>676210</v>
      </c>
      <c r="E2244" s="1251" t="s">
        <v>2038</v>
      </c>
      <c r="F2244" s="1251">
        <v>2021</v>
      </c>
      <c r="G2244" s="1252">
        <v>-2904.0999999999999</v>
      </c>
      <c r="H2244" s="1252">
        <v>-2022.6900000000001</v>
      </c>
      <c r="I2244" s="1252">
        <v>-1688.26</v>
      </c>
      <c r="J2244" s="1252">
        <v>-1196.1900000000001</v>
      </c>
      <c r="K2244" s="1252">
        <v>-1236.22</v>
      </c>
      <c r="L2244" s="1252">
        <v>-927.77999999999997</v>
      </c>
      <c r="M2244" s="1252">
        <v>-801.22000000000003</v>
      </c>
      <c r="N2244" s="1252">
        <v>-1934.24</v>
      </c>
      <c r="O2244" s="1252">
        <v>-2493.1900000000001</v>
      </c>
      <c r="P2244" s="1252">
        <v>-3630.8699999999999</v>
      </c>
      <c r="Q2244" s="1252">
        <v>-2153.29</v>
      </c>
      <c r="R2244" s="1252">
        <v>-2313.1300000000001</v>
      </c>
      <c r="S2244" s="1252">
        <v>-23301.18</v>
      </c>
      <c r="T2244" s="1252">
        <v>-23301.18</v>
      </c>
      <c r="U2244" s="1251" t="s">
        <v>116</v>
      </c>
      <c r="V2244" s="1251" t="s">
        <v>397</v>
      </c>
      <c r="W2244" s="1251" t="s">
        <v>1931</v>
      </c>
      <c r="X2244" s="1251" t="s">
        <v>89</v>
      </c>
      <c r="Y2244" s="1251">
        <v>676</v>
      </c>
      <c r="Z2244" s="1251">
        <v>2</v>
      </c>
      <c r="AA2244" s="1251" t="b">
        <v>1</v>
      </c>
    </row>
    <row r="2245" spans="1:27" ht="12">
      <c r="A2245" s="1251">
        <v>25</v>
      </c>
      <c r="B2245" s="1251">
        <v>100</v>
      </c>
      <c r="C2245" s="1251" t="s">
        <v>1513</v>
      </c>
      <c r="D2245" s="1251">
        <v>676220</v>
      </c>
      <c r="E2245" s="1251" t="s">
        <v>2039</v>
      </c>
      <c r="F2245" s="1251">
        <v>2021</v>
      </c>
      <c r="G2245" s="1252">
        <v>-3773.1799999999998</v>
      </c>
      <c r="H2245" s="1252">
        <v>-2627.9899999999998</v>
      </c>
      <c r="I2245" s="1252">
        <v>-2193.4899999999998</v>
      </c>
      <c r="J2245" s="1252">
        <v>-1554.1600000000001</v>
      </c>
      <c r="K2245" s="1252">
        <v>-1606.1700000000001</v>
      </c>
      <c r="L2245" s="1252">
        <v>-1205.4200000000001</v>
      </c>
      <c r="M2245" s="1252">
        <v>-1040.99</v>
      </c>
      <c r="N2245" s="1252">
        <v>-2513.0700000000002</v>
      </c>
      <c r="O2245" s="1252">
        <v>-3239.3000000000002</v>
      </c>
      <c r="P2245" s="1252">
        <v>-4717.4300000000003</v>
      </c>
      <c r="Q2245" s="1252">
        <v>-2797.6799999999998</v>
      </c>
      <c r="R2245" s="1252">
        <v>-3005.3600000000001</v>
      </c>
      <c r="S2245" s="1252">
        <v>-30274.240000000002</v>
      </c>
      <c r="T2245" s="1252">
        <v>-30274.240000000002</v>
      </c>
      <c r="U2245" s="1251" t="s">
        <v>116</v>
      </c>
      <c r="V2245" s="1251" t="s">
        <v>397</v>
      </c>
      <c r="W2245" s="1251" t="s">
        <v>1948</v>
      </c>
      <c r="X2245" s="1251" t="s">
        <v>89</v>
      </c>
      <c r="Y2245" s="1251">
        <v>676</v>
      </c>
      <c r="Z2245" s="1251">
        <v>2</v>
      </c>
      <c r="AA2245" s="1251" t="b">
        <v>1</v>
      </c>
    </row>
    <row r="2246" spans="1:27" ht="12">
      <c r="A2246" s="1251">
        <v>25</v>
      </c>
      <c r="B2246" s="1251">
        <v>100</v>
      </c>
      <c r="C2246" s="1251" t="s">
        <v>1513</v>
      </c>
      <c r="D2246" s="1251">
        <v>676230</v>
      </c>
      <c r="E2246" s="1251" t="s">
        <v>2040</v>
      </c>
      <c r="F2246" s="1251">
        <v>2021</v>
      </c>
      <c r="G2246" s="1252">
        <v>-1472.0699999999999</v>
      </c>
      <c r="H2246" s="1252">
        <v>-1025.28</v>
      </c>
      <c r="I2246" s="1252">
        <v>-855.76999999999998</v>
      </c>
      <c r="J2246" s="1252">
        <v>-606.34000000000003</v>
      </c>
      <c r="K2246" s="1252">
        <v>-626.63</v>
      </c>
      <c r="L2246" s="1252">
        <v>-470.27999999999997</v>
      </c>
      <c r="M2246" s="1252">
        <v>-406.13</v>
      </c>
      <c r="N2246" s="1252">
        <v>-980.45000000000005</v>
      </c>
      <c r="O2246" s="1252">
        <v>-1263.78</v>
      </c>
      <c r="P2246" s="1252">
        <v>-1840.46</v>
      </c>
      <c r="Q2246" s="1252">
        <v>-1091.49</v>
      </c>
      <c r="R2246" s="1252">
        <v>-1172.51</v>
      </c>
      <c r="S2246" s="1252">
        <v>-11811.189999999999</v>
      </c>
      <c r="T2246" s="1252">
        <v>-11811.189999999999</v>
      </c>
      <c r="U2246" s="1251" t="s">
        <v>116</v>
      </c>
      <c r="V2246" s="1251" t="s">
        <v>402</v>
      </c>
      <c r="W2246" s="1251" t="s">
        <v>402</v>
      </c>
      <c r="X2246" s="1251" t="s">
        <v>89</v>
      </c>
      <c r="Y2246" s="1251">
        <v>676</v>
      </c>
      <c r="Z2246" s="1251">
        <v>2</v>
      </c>
      <c r="AA2246" s="1251" t="b">
        <v>1</v>
      </c>
    </row>
    <row r="2247" spans="1:27" ht="12">
      <c r="A2247" s="1251">
        <v>25</v>
      </c>
      <c r="B2247" s="1251">
        <v>100</v>
      </c>
      <c r="C2247" s="1251" t="s">
        <v>1513</v>
      </c>
      <c r="D2247" s="1251">
        <v>676240</v>
      </c>
      <c r="E2247" s="1251" t="s">
        <v>2041</v>
      </c>
      <c r="F2247" s="1251">
        <v>2021</v>
      </c>
      <c r="G2247" s="1252">
        <v>-9636.2600000000002</v>
      </c>
      <c r="H2247" s="1252">
        <v>-6711.5799999999999</v>
      </c>
      <c r="I2247" s="1252">
        <v>-5601.9099999999999</v>
      </c>
      <c r="J2247" s="1252">
        <v>-3969.1500000000001</v>
      </c>
      <c r="K2247" s="1252">
        <v>-4101.9799999999996</v>
      </c>
      <c r="L2247" s="1252">
        <v>-3078.5100000000002</v>
      </c>
      <c r="M2247" s="1252">
        <v>-2658.5700000000002</v>
      </c>
      <c r="N2247" s="1252">
        <v>-6418.1000000000004</v>
      </c>
      <c r="O2247" s="1252">
        <v>-8272.7900000000009</v>
      </c>
      <c r="P2247" s="1252">
        <v>-12047.75</v>
      </c>
      <c r="Q2247" s="1252">
        <v>-7144.96</v>
      </c>
      <c r="R2247" s="1252">
        <v>-7675.3100000000004</v>
      </c>
      <c r="S2247" s="1252">
        <v>-77316.869999999995</v>
      </c>
      <c r="T2247" s="1252">
        <v>-77316.869999999995</v>
      </c>
      <c r="U2247" s="1251" t="s">
        <v>116</v>
      </c>
      <c r="V2247" s="1251" t="s">
        <v>397</v>
      </c>
      <c r="W2247" s="1251" t="s">
        <v>2015</v>
      </c>
      <c r="X2247" s="1251" t="s">
        <v>89</v>
      </c>
      <c r="Y2247" s="1251">
        <v>676</v>
      </c>
      <c r="Z2247" s="1251">
        <v>2</v>
      </c>
      <c r="AA2247" s="1251" t="b">
        <v>1</v>
      </c>
    </row>
    <row r="2248" spans="1:27" ht="12">
      <c r="A2248" s="1251">
        <v>25</v>
      </c>
      <c r="B2248" s="1251">
        <v>200</v>
      </c>
      <c r="C2248" s="1251" t="s">
        <v>1687</v>
      </c>
      <c r="D2248" s="1251">
        <v>403000</v>
      </c>
      <c r="E2248" s="1251" t="s">
        <v>1911</v>
      </c>
      <c r="F2248" s="1251">
        <v>2021</v>
      </c>
      <c r="G2248" s="1252">
        <v>247196.69</v>
      </c>
      <c r="H2248" s="1252">
        <v>247196.69</v>
      </c>
      <c r="I2248" s="1252">
        <v>246589.04000000001</v>
      </c>
      <c r="J2248" s="1252">
        <v>248261.29000000001</v>
      </c>
      <c r="K2248" s="1252">
        <v>248261.29000000001</v>
      </c>
      <c r="L2248" s="1252">
        <v>248261.29000000001</v>
      </c>
      <c r="M2248" s="1252">
        <v>249966.56</v>
      </c>
      <c r="N2248" s="1252">
        <v>249934.28</v>
      </c>
      <c r="O2248" s="1252">
        <v>249926.45000000001</v>
      </c>
      <c r="P2248" s="1252">
        <v>250754.57000000001</v>
      </c>
      <c r="Q2248" s="1252">
        <v>250754.57000000001</v>
      </c>
      <c r="R2248" s="1252">
        <v>250754.57000000001</v>
      </c>
      <c r="S2248" s="1252">
        <v>2987857.2899999996</v>
      </c>
      <c r="T2248" s="1252">
        <v>2987857.2899999996</v>
      </c>
      <c r="U2248" s="1251" t="s">
        <v>116</v>
      </c>
      <c r="V2248" s="1251" t="s">
        <v>88</v>
      </c>
      <c r="W2248" s="1251" t="s">
        <v>88</v>
      </c>
      <c r="X2248" s="1251" t="s">
        <v>2042</v>
      </c>
      <c r="Y2248" s="1251">
        <v>403</v>
      </c>
      <c r="Z2248" s="1251">
        <v>0</v>
      </c>
      <c r="AA2248" s="1251" t="b">
        <v>1</v>
      </c>
    </row>
    <row r="2249" spans="1:27" ht="12">
      <c r="A2249" s="1251">
        <v>25</v>
      </c>
      <c r="B2249" s="1251">
        <v>200</v>
      </c>
      <c r="C2249" s="1251" t="s">
        <v>1687</v>
      </c>
      <c r="D2249" s="1251">
        <v>406000</v>
      </c>
      <c r="E2249" s="1251" t="s">
        <v>1912</v>
      </c>
      <c r="F2249" s="1251">
        <v>2021</v>
      </c>
      <c r="G2249" s="1252">
        <v>-61.780000000000001</v>
      </c>
      <c r="H2249" s="1252">
        <v>-61.780000000000001</v>
      </c>
      <c r="I2249" s="1252">
        <v>-61.780000000000001</v>
      </c>
      <c r="J2249" s="1252">
        <v>-61.780000000000001</v>
      </c>
      <c r="K2249" s="1252">
        <v>-61.780000000000001</v>
      </c>
      <c r="L2249" s="1252">
        <v>-61.780000000000001</v>
      </c>
      <c r="M2249" s="1252">
        <v>-61.780000000000001</v>
      </c>
      <c r="N2249" s="1252">
        <v>-61.780000000000001</v>
      </c>
      <c r="O2249" s="1252">
        <v>-61.780000000000001</v>
      </c>
      <c r="P2249" s="1252">
        <v>-61.780000000000001</v>
      </c>
      <c r="Q2249" s="1252">
        <v>-61.780000000000001</v>
      </c>
      <c r="R2249" s="1252">
        <v>-61.780000000000001</v>
      </c>
      <c r="S2249" s="1252">
        <v>-741.35999999999979</v>
      </c>
      <c r="T2249" s="1252">
        <v>-741.35999999999979</v>
      </c>
      <c r="U2249" s="1251" t="s">
        <v>116</v>
      </c>
      <c r="V2249" s="1251" t="s">
        <v>400</v>
      </c>
      <c r="W2249" s="1251" t="s">
        <v>400</v>
      </c>
      <c r="X2249" s="1251" t="s">
        <v>2042</v>
      </c>
      <c r="Y2249" s="1251">
        <v>406</v>
      </c>
      <c r="Z2249" s="1251">
        <v>0</v>
      </c>
      <c r="AA2249" s="1251" t="b">
        <v>1</v>
      </c>
    </row>
    <row r="2250" spans="1:27" ht="12">
      <c r="A2250" s="1251">
        <v>25</v>
      </c>
      <c r="B2250" s="1251">
        <v>200</v>
      </c>
      <c r="C2250" s="1251" t="s">
        <v>1687</v>
      </c>
      <c r="D2250" s="1251">
        <v>407301</v>
      </c>
      <c r="E2250" s="1251" t="s">
        <v>502</v>
      </c>
      <c r="F2250" s="1251">
        <v>2021</v>
      </c>
      <c r="G2250" s="1252">
        <v>-39683.639999999999</v>
      </c>
      <c r="H2250" s="1252">
        <v>-39683.639999999999</v>
      </c>
      <c r="I2250" s="1252">
        <v>-39683.639999999999</v>
      </c>
      <c r="J2250" s="1252">
        <v>-39625.550000000003</v>
      </c>
      <c r="K2250" s="1252">
        <v>-39625.550000000003</v>
      </c>
      <c r="L2250" s="1252">
        <v>-39625.550000000003</v>
      </c>
      <c r="M2250" s="1252">
        <v>-39903.860000000001</v>
      </c>
      <c r="N2250" s="1252">
        <v>-39903.860000000001</v>
      </c>
      <c r="O2250" s="1252">
        <v>-39903.860000000001</v>
      </c>
      <c r="P2250" s="1252">
        <v>-39851.709999999999</v>
      </c>
      <c r="Q2250" s="1252">
        <v>-39851.709999999999</v>
      </c>
      <c r="R2250" s="1252">
        <v>-39851.709999999999</v>
      </c>
      <c r="S2250" s="1252">
        <v>-477194.28000000003</v>
      </c>
      <c r="T2250" s="1252">
        <v>-477194.28000000003</v>
      </c>
      <c r="U2250" s="1251" t="s">
        <v>116</v>
      </c>
      <c r="V2250" s="1251" t="s">
        <v>88</v>
      </c>
      <c r="W2250" s="1251" t="s">
        <v>1913</v>
      </c>
      <c r="X2250" s="1251" t="s">
        <v>2042</v>
      </c>
      <c r="Y2250" s="1251">
        <v>407</v>
      </c>
      <c r="Z2250" s="1251">
        <v>3</v>
      </c>
      <c r="AA2250" s="1251" t="b">
        <v>1</v>
      </c>
    </row>
    <row r="2251" spans="1:27" ht="12">
      <c r="A2251" s="1251">
        <v>25</v>
      </c>
      <c r="B2251" s="1251">
        <v>200</v>
      </c>
      <c r="C2251" s="1251" t="s">
        <v>1687</v>
      </c>
      <c r="D2251" s="1251">
        <v>408101</v>
      </c>
      <c r="E2251" s="1251" t="s">
        <v>932</v>
      </c>
      <c r="F2251" s="1251">
        <v>2021</v>
      </c>
      <c r="G2251" s="1252">
        <v>398.33999999999997</v>
      </c>
      <c r="H2251" s="1252">
        <v>398.33999999999997</v>
      </c>
      <c r="I2251" s="1252">
        <v>398.33999999999997</v>
      </c>
      <c r="J2251" s="1252">
        <v>398.33999999999997</v>
      </c>
      <c r="K2251" s="1252">
        <v>398.31999999999999</v>
      </c>
      <c r="L2251" s="1252">
        <v>398.31999999999999</v>
      </c>
      <c r="M2251" s="1252">
        <v>398.31999999999999</v>
      </c>
      <c r="N2251" s="1252">
        <v>1418.3199999999999</v>
      </c>
      <c r="O2251" s="1252">
        <v>398.31999999999999</v>
      </c>
      <c r="P2251" s="1252">
        <v>398.31999999999999</v>
      </c>
      <c r="Q2251" s="1252">
        <v>398.31999999999999</v>
      </c>
      <c r="R2251" s="1252">
        <v>398.31999999999999</v>
      </c>
      <c r="S2251" s="1252">
        <v>5799.9199999999992</v>
      </c>
      <c r="T2251" s="1252">
        <v>5799.9199999999992</v>
      </c>
      <c r="U2251" s="1251" t="s">
        <v>116</v>
      </c>
      <c r="V2251" s="1251" t="s">
        <v>402</v>
      </c>
      <c r="W2251" s="1251" t="s">
        <v>402</v>
      </c>
      <c r="X2251" s="1251" t="s">
        <v>2042</v>
      </c>
      <c r="Y2251" s="1251">
        <v>408</v>
      </c>
      <c r="Z2251" s="1251">
        <v>1</v>
      </c>
      <c r="AA2251" s="1251" t="b">
        <v>1</v>
      </c>
    </row>
    <row r="2252" spans="1:27" ht="12">
      <c r="A2252" s="1251">
        <v>25</v>
      </c>
      <c r="B2252" s="1251">
        <v>200</v>
      </c>
      <c r="C2252" s="1251" t="s">
        <v>1687</v>
      </c>
      <c r="D2252" s="1251">
        <v>408110</v>
      </c>
      <c r="E2252" s="1251" t="s">
        <v>915</v>
      </c>
      <c r="F2252" s="1251">
        <v>2021</v>
      </c>
      <c r="G2252" s="1252">
        <v>8660.6700000000001</v>
      </c>
      <c r="H2252" s="1252">
        <v>8660.6700000000001</v>
      </c>
      <c r="I2252" s="1252">
        <v>8660.6599999999999</v>
      </c>
      <c r="J2252" s="1252">
        <v>8660.6100000000006</v>
      </c>
      <c r="K2252" s="1252">
        <v>8660.5799999999999</v>
      </c>
      <c r="L2252" s="1252">
        <v>8660.6100000000006</v>
      </c>
      <c r="M2252" s="1252">
        <v>9340.1800000000003</v>
      </c>
      <c r="N2252" s="1252">
        <v>9470.9200000000001</v>
      </c>
      <c r="O2252" s="1252">
        <v>9470.9300000000003</v>
      </c>
      <c r="P2252" s="1252">
        <v>9029.4699999999993</v>
      </c>
      <c r="Q2252" s="1252">
        <v>9029.4699999999993</v>
      </c>
      <c r="R2252" s="1252">
        <v>9179.8199999999997</v>
      </c>
      <c r="S2252" s="1252">
        <v>107484.59000000003</v>
      </c>
      <c r="T2252" s="1252">
        <v>107484.59000000003</v>
      </c>
      <c r="U2252" s="1251" t="s">
        <v>116</v>
      </c>
      <c r="V2252" s="1251" t="s">
        <v>402</v>
      </c>
      <c r="W2252" s="1251" t="s">
        <v>402</v>
      </c>
      <c r="X2252" s="1251" t="s">
        <v>2042</v>
      </c>
      <c r="Y2252" s="1251">
        <v>408</v>
      </c>
      <c r="Z2252" s="1251">
        <v>1</v>
      </c>
      <c r="AA2252" s="1251" t="b">
        <v>1</v>
      </c>
    </row>
    <row r="2253" spans="1:27" ht="12">
      <c r="A2253" s="1251">
        <v>25</v>
      </c>
      <c r="B2253" s="1251">
        <v>200</v>
      </c>
      <c r="C2253" s="1251" t="s">
        <v>1687</v>
      </c>
      <c r="D2253" s="1251">
        <v>408121</v>
      </c>
      <c r="E2253" s="1251" t="s">
        <v>1914</v>
      </c>
      <c r="F2253" s="1251">
        <v>2021</v>
      </c>
      <c r="G2253" s="1252">
        <v>-75.439999999999998</v>
      </c>
      <c r="H2253" s="1252">
        <v>167.03</v>
      </c>
      <c r="I2253" s="1252">
        <v>443</v>
      </c>
      <c r="J2253" s="1252">
        <v>514.45000000000005</v>
      </c>
      <c r="K2253" s="1252">
        <v>-1872.1300000000001</v>
      </c>
      <c r="L2253" s="1252">
        <v>291.38999999999999</v>
      </c>
      <c r="M2253" s="1252">
        <v>542.13999999999999</v>
      </c>
      <c r="N2253" s="1252">
        <v>339.48000000000002</v>
      </c>
      <c r="O2253" s="1252">
        <v>344.45999999999998</v>
      </c>
      <c r="P2253" s="1252">
        <v>-1753.0799999999999</v>
      </c>
      <c r="Q2253" s="1252">
        <v>402.75999999999999</v>
      </c>
      <c r="R2253" s="1252">
        <v>-402.75999999999999</v>
      </c>
      <c r="S2253" s="1252">
        <v>-1058.7</v>
      </c>
      <c r="T2253" s="1252">
        <v>-1058.7</v>
      </c>
      <c r="U2253" s="1251" t="s">
        <v>116</v>
      </c>
      <c r="V2253" s="1251" t="s">
        <v>402</v>
      </c>
      <c r="W2253" s="1251" t="s">
        <v>402</v>
      </c>
      <c r="X2253" s="1251" t="s">
        <v>2042</v>
      </c>
      <c r="Y2253" s="1251">
        <v>408</v>
      </c>
      <c r="Z2253" s="1251">
        <v>1</v>
      </c>
      <c r="AA2253" s="1251" t="b">
        <v>1</v>
      </c>
    </row>
    <row r="2254" spans="1:27" ht="12">
      <c r="A2254" s="1251">
        <v>25</v>
      </c>
      <c r="B2254" s="1251">
        <v>200</v>
      </c>
      <c r="C2254" s="1251" t="s">
        <v>1687</v>
      </c>
      <c r="D2254" s="1251">
        <v>408131</v>
      </c>
      <c r="E2254" s="1251" t="s">
        <v>1001</v>
      </c>
      <c r="F2254" s="1251">
        <v>2021</v>
      </c>
      <c r="G2254" s="1252">
        <v>222.08000000000001</v>
      </c>
      <c r="H2254" s="1252">
        <v>222.08000000000001</v>
      </c>
      <c r="I2254" s="1252">
        <v>222.08000000000001</v>
      </c>
      <c r="J2254" s="1252">
        <v>222.08000000000001</v>
      </c>
      <c r="K2254" s="1252">
        <v>222.08000000000001</v>
      </c>
      <c r="L2254" s="1252">
        <v>222.08000000000001</v>
      </c>
      <c r="M2254" s="1252">
        <v>233.33000000000001</v>
      </c>
      <c r="N2254" s="1252">
        <v>233.33000000000001</v>
      </c>
      <c r="O2254" s="1252">
        <v>233.33000000000001</v>
      </c>
      <c r="P2254" s="1252">
        <v>233.33000000000001</v>
      </c>
      <c r="Q2254" s="1252">
        <v>233.33000000000001</v>
      </c>
      <c r="R2254" s="1252">
        <v>233.33000000000001</v>
      </c>
      <c r="S2254" s="1252">
        <v>2732.4599999999996</v>
      </c>
      <c r="T2254" s="1252">
        <v>2732.4599999999996</v>
      </c>
      <c r="U2254" s="1251" t="s">
        <v>116</v>
      </c>
      <c r="V2254" s="1251" t="s">
        <v>402</v>
      </c>
      <c r="W2254" s="1251" t="s">
        <v>402</v>
      </c>
      <c r="X2254" s="1251" t="s">
        <v>2042</v>
      </c>
      <c r="Y2254" s="1251">
        <v>408</v>
      </c>
      <c r="Z2254" s="1251">
        <v>1</v>
      </c>
      <c r="AA2254" s="1251" t="b">
        <v>1</v>
      </c>
    </row>
    <row r="2255" spans="1:27" ht="12">
      <c r="A2255" s="1251">
        <v>25</v>
      </c>
      <c r="B2255" s="1251">
        <v>200</v>
      </c>
      <c r="C2255" s="1251" t="s">
        <v>1687</v>
      </c>
      <c r="D2255" s="1251">
        <v>408132</v>
      </c>
      <c r="E2255" s="1251" t="s">
        <v>1002</v>
      </c>
      <c r="F2255" s="1251">
        <v>2021</v>
      </c>
      <c r="G2255" s="1252">
        <v>2113.75</v>
      </c>
      <c r="H2255" s="1252">
        <v>1908.75</v>
      </c>
      <c r="I2255" s="1252">
        <v>3059.75</v>
      </c>
      <c r="J2255" s="1252">
        <v>1908.75</v>
      </c>
      <c r="K2255" s="1252">
        <v>1908.75</v>
      </c>
      <c r="L2255" s="1252">
        <v>1908.75</v>
      </c>
      <c r="M2255" s="1252">
        <v>1908.75</v>
      </c>
      <c r="N2255" s="1252">
        <v>1908.75</v>
      </c>
      <c r="O2255" s="1252">
        <v>1908.75</v>
      </c>
      <c r="P2255" s="1252">
        <v>1908.75</v>
      </c>
      <c r="Q2255" s="1252">
        <v>1908.75</v>
      </c>
      <c r="R2255" s="1252">
        <v>1908.73</v>
      </c>
      <c r="S2255" s="1252">
        <v>24260.98</v>
      </c>
      <c r="T2255" s="1252">
        <v>24260.98</v>
      </c>
      <c r="U2255" s="1251" t="s">
        <v>116</v>
      </c>
      <c r="V2255" s="1251" t="s">
        <v>402</v>
      </c>
      <c r="W2255" s="1251" t="s">
        <v>402</v>
      </c>
      <c r="X2255" s="1251" t="s">
        <v>2042</v>
      </c>
      <c r="Y2255" s="1251">
        <v>408</v>
      </c>
      <c r="Z2255" s="1251">
        <v>1</v>
      </c>
      <c r="AA2255" s="1251" t="b">
        <v>1</v>
      </c>
    </row>
    <row r="2256" spans="1:27" ht="12">
      <c r="A2256" s="1251">
        <v>25</v>
      </c>
      <c r="B2256" s="1251">
        <v>200</v>
      </c>
      <c r="C2256" s="1251" t="s">
        <v>1687</v>
      </c>
      <c r="D2256" s="1251">
        <v>408139</v>
      </c>
      <c r="E2256" s="1251" t="s">
        <v>1003</v>
      </c>
      <c r="F2256" s="1251">
        <v>2021</v>
      </c>
      <c r="G2256" s="1252">
        <v>0</v>
      </c>
      <c r="H2256" s="1252">
        <v>0</v>
      </c>
      <c r="I2256" s="1252">
        <v>0</v>
      </c>
      <c r="J2256" s="1252">
        <v>0</v>
      </c>
      <c r="K2256" s="1252">
        <v>0</v>
      </c>
      <c r="L2256" s="1252">
        <v>0</v>
      </c>
      <c r="M2256" s="1252">
        <v>0</v>
      </c>
      <c r="N2256" s="1252">
        <v>0</v>
      </c>
      <c r="O2256" s="1252">
        <v>0</v>
      </c>
      <c r="P2256" s="1252">
        <v>0</v>
      </c>
      <c r="Q2256" s="1252">
        <v>0</v>
      </c>
      <c r="R2256" s="1252">
        <v>0</v>
      </c>
      <c r="S2256" s="1252">
        <v>0</v>
      </c>
      <c r="T2256" s="1252">
        <v>0</v>
      </c>
      <c r="U2256" s="1251" t="s">
        <v>116</v>
      </c>
      <c r="V2256" s="1251" t="s">
        <v>402</v>
      </c>
      <c r="W2256" s="1251" t="s">
        <v>402</v>
      </c>
      <c r="X2256" s="1251" t="s">
        <v>2042</v>
      </c>
      <c r="Y2256" s="1251">
        <v>408</v>
      </c>
      <c r="Z2256" s="1251">
        <v>1</v>
      </c>
      <c r="AA2256" s="1251" t="b">
        <v>1</v>
      </c>
    </row>
    <row r="2257" spans="1:27" ht="12">
      <c r="A2257" s="1251">
        <v>25</v>
      </c>
      <c r="B2257" s="1251">
        <v>200</v>
      </c>
      <c r="C2257" s="1251" t="s">
        <v>1687</v>
      </c>
      <c r="D2257" s="1251">
        <v>420001</v>
      </c>
      <c r="E2257" s="1251" t="s">
        <v>1915</v>
      </c>
      <c r="F2257" s="1251">
        <v>2021</v>
      </c>
      <c r="G2257" s="1252">
        <v>-2298.96</v>
      </c>
      <c r="H2257" s="1252">
        <v>-2579.7199999999998</v>
      </c>
      <c r="I2257" s="1252">
        <v>-1952.8399999999999</v>
      </c>
      <c r="J2257" s="1252">
        <v>-1126.9300000000001</v>
      </c>
      <c r="K2257" s="1252">
        <v>-1246.25</v>
      </c>
      <c r="L2257" s="1252">
        <v>-1412.4000000000001</v>
      </c>
      <c r="M2257" s="1252">
        <v>-1570.5899999999999</v>
      </c>
      <c r="N2257" s="1252">
        <v>-1694.0599999999999</v>
      </c>
      <c r="O2257" s="1252">
        <v>-2178.1500000000001</v>
      </c>
      <c r="P2257" s="1252">
        <v>-2891.9699999999998</v>
      </c>
      <c r="Q2257" s="1252">
        <v>-3375.2600000000002</v>
      </c>
      <c r="R2257" s="1252">
        <v>-2208.6900000000001</v>
      </c>
      <c r="S2257" s="1252">
        <v>-24535.819999999996</v>
      </c>
      <c r="T2257" s="1252">
        <v>-24535.819999999996</v>
      </c>
      <c r="U2257" s="1251" t="s">
        <v>116</v>
      </c>
      <c r="V2257" s="1251" t="s">
        <v>1916</v>
      </c>
      <c r="W2257" s="1251" t="s">
        <v>416</v>
      </c>
      <c r="X2257" s="1251" t="s">
        <v>2042</v>
      </c>
      <c r="Y2257" s="1251">
        <v>420</v>
      </c>
      <c r="Z2257" s="1251">
        <v>0</v>
      </c>
      <c r="AA2257" s="1251" t="b">
        <v>1</v>
      </c>
    </row>
    <row r="2258" spans="1:27" ht="12">
      <c r="A2258" s="1251">
        <v>25</v>
      </c>
      <c r="B2258" s="1251">
        <v>200</v>
      </c>
      <c r="C2258" s="1251" t="s">
        <v>1687</v>
      </c>
      <c r="D2258" s="1251">
        <v>420002</v>
      </c>
      <c r="E2258" s="1251" t="s">
        <v>1917</v>
      </c>
      <c r="F2258" s="1251">
        <v>2021</v>
      </c>
      <c r="G2258" s="1252">
        <v>-6760.21</v>
      </c>
      <c r="H2258" s="1252">
        <v>-7585.8000000000002</v>
      </c>
      <c r="I2258" s="1252">
        <v>-5742.3900000000003</v>
      </c>
      <c r="J2258" s="1252">
        <v>-3313.77</v>
      </c>
      <c r="K2258" s="1252">
        <v>-3664.6700000000001</v>
      </c>
      <c r="L2258" s="1252">
        <v>-4153.2200000000003</v>
      </c>
      <c r="M2258" s="1252">
        <v>-4618.3699999999999</v>
      </c>
      <c r="N2258" s="1252">
        <v>-4981.4200000000001</v>
      </c>
      <c r="O2258" s="1252">
        <v>-6404.8900000000003</v>
      </c>
      <c r="P2258" s="1252">
        <v>-8503.9799999999996</v>
      </c>
      <c r="Q2258" s="1252">
        <v>-9925.1700000000001</v>
      </c>
      <c r="R2258" s="1252">
        <v>-6494.7600000000002</v>
      </c>
      <c r="S2258" s="1252">
        <v>-72148.649999999994</v>
      </c>
      <c r="T2258" s="1252">
        <v>-72148.649999999994</v>
      </c>
      <c r="U2258" s="1251" t="s">
        <v>116</v>
      </c>
      <c r="V2258" s="1251" t="s">
        <v>1916</v>
      </c>
      <c r="W2258" s="1251" t="s">
        <v>416</v>
      </c>
      <c r="X2258" s="1251" t="s">
        <v>2042</v>
      </c>
      <c r="Y2258" s="1251">
        <v>420</v>
      </c>
      <c r="Z2258" s="1251">
        <v>0</v>
      </c>
      <c r="AA2258" s="1251" t="b">
        <v>1</v>
      </c>
    </row>
    <row r="2259" spans="1:27" ht="12">
      <c r="A2259" s="1251">
        <v>25</v>
      </c>
      <c r="B2259" s="1251">
        <v>200</v>
      </c>
      <c r="C2259" s="1251" t="s">
        <v>1687</v>
      </c>
      <c r="D2259" s="1251">
        <v>421030</v>
      </c>
      <c r="E2259" s="1251" t="s">
        <v>504</v>
      </c>
      <c r="F2259" s="1251">
        <v>2021</v>
      </c>
      <c r="G2259" s="1252">
        <v>-31891.669999999998</v>
      </c>
      <c r="H2259" s="1252">
        <v>-32056.049999999999</v>
      </c>
      <c r="I2259" s="1252">
        <v>-32056.049999999999</v>
      </c>
      <c r="J2259" s="1252">
        <v>-32205.119999999999</v>
      </c>
      <c r="K2259" s="1252">
        <v>-32313.330000000002</v>
      </c>
      <c r="L2259" s="1252">
        <v>-32313.330000000002</v>
      </c>
      <c r="M2259" s="1252">
        <v>-32313.330000000002</v>
      </c>
      <c r="N2259" s="1252">
        <v>-32313.330000000002</v>
      </c>
      <c r="O2259" s="1252">
        <v>-32313.330000000002</v>
      </c>
      <c r="P2259" s="1252">
        <v>-35003.050000000003</v>
      </c>
      <c r="Q2259" s="1252">
        <v>-32519.290000000001</v>
      </c>
      <c r="R2259" s="1252">
        <v>-38441.849999999999</v>
      </c>
      <c r="S2259" s="1252">
        <v>-395739.72999999998</v>
      </c>
      <c r="T2259" s="1252">
        <v>-395739.72999999998</v>
      </c>
      <c r="U2259" s="1251" t="s">
        <v>116</v>
      </c>
      <c r="V2259" s="1251" t="s">
        <v>1286</v>
      </c>
      <c r="W2259" s="1251" t="s">
        <v>408</v>
      </c>
      <c r="X2259" s="1251" t="s">
        <v>2042</v>
      </c>
      <c r="Y2259" s="1251">
        <v>421</v>
      </c>
      <c r="Z2259" s="1251">
        <v>0</v>
      </c>
      <c r="AA2259" s="1251" t="b">
        <v>1</v>
      </c>
    </row>
    <row r="2260" spans="1:27" ht="12">
      <c r="A2260" s="1251">
        <v>25</v>
      </c>
      <c r="B2260" s="1251">
        <v>200</v>
      </c>
      <c r="C2260" s="1251" t="s">
        <v>1687</v>
      </c>
      <c r="D2260" s="1251">
        <v>421960</v>
      </c>
      <c r="E2260" s="1251" t="s">
        <v>1918</v>
      </c>
      <c r="F2260" s="1251">
        <v>2021</v>
      </c>
      <c r="G2260" s="1252">
        <v>0</v>
      </c>
      <c r="H2260" s="1252">
        <v>0</v>
      </c>
      <c r="I2260" s="1252">
        <v>0</v>
      </c>
      <c r="J2260" s="1252">
        <v>0</v>
      </c>
      <c r="K2260" s="1252">
        <v>-21153.599999999999</v>
      </c>
      <c r="L2260" s="1252">
        <v>0</v>
      </c>
      <c r="M2260" s="1252">
        <v>0</v>
      </c>
      <c r="N2260" s="1252">
        <v>0</v>
      </c>
      <c r="O2260" s="1252">
        <v>0</v>
      </c>
      <c r="P2260" s="1252">
        <v>0</v>
      </c>
      <c r="Q2260" s="1252">
        <v>0</v>
      </c>
      <c r="R2260" s="1252">
        <v>21153.599999999999</v>
      </c>
      <c r="S2260" s="1252">
        <v>0</v>
      </c>
      <c r="T2260" s="1252">
        <v>0</v>
      </c>
      <c r="U2260" s="1251" t="s">
        <v>116</v>
      </c>
      <c r="V2260" s="1251" t="s">
        <v>1286</v>
      </c>
      <c r="W2260" s="1251" t="s">
        <v>408</v>
      </c>
      <c r="X2260" s="1251" t="s">
        <v>2042</v>
      </c>
      <c r="Y2260" s="1251">
        <v>421</v>
      </c>
      <c r="Z2260" s="1251">
        <v>9</v>
      </c>
      <c r="AA2260" s="1251" t="b">
        <v>1</v>
      </c>
    </row>
    <row r="2261" spans="1:27" ht="12">
      <c r="A2261" s="1251">
        <v>25</v>
      </c>
      <c r="B2261" s="1251">
        <v>200</v>
      </c>
      <c r="C2261" s="1251" t="s">
        <v>1687</v>
      </c>
      <c r="D2261" s="1251">
        <v>426900</v>
      </c>
      <c r="E2261" s="1251" t="s">
        <v>2232</v>
      </c>
      <c r="F2261" s="1251">
        <v>2021</v>
      </c>
      <c r="G2261" s="1252">
        <v>0</v>
      </c>
      <c r="H2261" s="1252">
        <v>0</v>
      </c>
      <c r="I2261" s="1252">
        <v>0</v>
      </c>
      <c r="J2261" s="1252">
        <v>-792.14999999999998</v>
      </c>
      <c r="K2261" s="1252">
        <v>0</v>
      </c>
      <c r="L2261" s="1252">
        <v>0</v>
      </c>
      <c r="M2261" s="1252">
        <v>0</v>
      </c>
      <c r="N2261" s="1252">
        <v>0</v>
      </c>
      <c r="O2261" s="1252">
        <v>0</v>
      </c>
      <c r="P2261" s="1252">
        <v>0</v>
      </c>
      <c r="Q2261" s="1252">
        <v>0</v>
      </c>
      <c r="R2261" s="1252">
        <v>0</v>
      </c>
      <c r="S2261" s="1252">
        <v>-792.14999999999998</v>
      </c>
      <c r="T2261" s="1252">
        <v>-792.14999999999998</v>
      </c>
      <c r="U2261" s="1251" t="s">
        <v>116</v>
      </c>
      <c r="V2261" s="1251" t="s">
        <v>2186</v>
      </c>
      <c r="W2261" s="1251" t="s">
        <v>409</v>
      </c>
      <c r="X2261" s="1251" t="s">
        <v>2042</v>
      </c>
      <c r="Y2261" s="1251">
        <v>426</v>
      </c>
      <c r="Z2261" s="1251">
        <v>9</v>
      </c>
      <c r="AA2261" s="1251" t="b">
        <v>1</v>
      </c>
    </row>
    <row r="2262" spans="1:27" ht="12">
      <c r="A2262" s="1251">
        <v>25</v>
      </c>
      <c r="B2262" s="1251">
        <v>200</v>
      </c>
      <c r="C2262" s="1251" t="s">
        <v>1687</v>
      </c>
      <c r="D2262" s="1251">
        <v>427400</v>
      </c>
      <c r="E2262" s="1251" t="s">
        <v>1919</v>
      </c>
      <c r="F2262" s="1251">
        <v>2021</v>
      </c>
      <c r="G2262" s="1252">
        <v>29.48</v>
      </c>
      <c r="H2262" s="1252">
        <v>0.029999999999999999</v>
      </c>
      <c r="I2262" s="1252">
        <v>58.07</v>
      </c>
      <c r="J2262" s="1252">
        <v>28.370000000000001</v>
      </c>
      <c r="K2262" s="1252">
        <v>26.25</v>
      </c>
      <c r="L2262" s="1252">
        <v>27.629999999999999</v>
      </c>
      <c r="M2262" s="1252">
        <v>24.940000000000001</v>
      </c>
      <c r="N2262" s="1252">
        <v>26.079999999999998</v>
      </c>
      <c r="O2262" s="1252">
        <v>26.239999999999998</v>
      </c>
      <c r="P2262" s="1252">
        <v>22.690000000000001</v>
      </c>
      <c r="Q2262" s="1252">
        <v>23.68</v>
      </c>
      <c r="R2262" s="1252">
        <v>23.41</v>
      </c>
      <c r="S2262" s="1252">
        <v>316.87</v>
      </c>
      <c r="T2262" s="1252">
        <v>316.87</v>
      </c>
      <c r="U2262" s="1251" t="s">
        <v>116</v>
      </c>
      <c r="V2262" s="1251" t="s">
        <v>1916</v>
      </c>
      <c r="W2262" s="1251" t="s">
        <v>1038</v>
      </c>
      <c r="X2262" s="1251" t="s">
        <v>2042</v>
      </c>
      <c r="Y2262" s="1251">
        <v>427</v>
      </c>
      <c r="Z2262" s="1251">
        <v>4</v>
      </c>
      <c r="AA2262" s="1251" t="b">
        <v>1</v>
      </c>
    </row>
    <row r="2263" spans="1:29" ht="12">
      <c r="A2263" s="1251">
        <v>25</v>
      </c>
      <c r="B2263" s="1251">
        <v>200</v>
      </c>
      <c r="C2263" s="1251" t="s">
        <v>1687</v>
      </c>
      <c r="D2263" s="1251">
        <v>460600</v>
      </c>
      <c r="E2263" s="1251" t="s">
        <v>1920</v>
      </c>
      <c r="F2263" s="1251">
        <v>2021</v>
      </c>
      <c r="G2263" s="1252">
        <v>0</v>
      </c>
      <c r="H2263" s="1252">
        <v>0</v>
      </c>
      <c r="I2263" s="1252">
        <v>0</v>
      </c>
      <c r="J2263" s="1252">
        <v>0</v>
      </c>
      <c r="K2263" s="1252">
        <v>-462.75999999999999</v>
      </c>
      <c r="L2263" s="1252">
        <v>0</v>
      </c>
      <c r="M2263" s="1252">
        <v>-58.18</v>
      </c>
      <c r="N2263" s="1252">
        <v>-687.25</v>
      </c>
      <c r="O2263" s="1252">
        <v>-131.72999999999999</v>
      </c>
      <c r="P2263" s="1252">
        <v>-89.790000000000006</v>
      </c>
      <c r="Q2263" s="1252">
        <v>462.75999999999999</v>
      </c>
      <c r="R2263" s="1252">
        <v>0</v>
      </c>
      <c r="S2263" s="1252">
        <v>-966.95000000000005</v>
      </c>
      <c r="T2263" s="1252">
        <v>-966.95000000000005</v>
      </c>
      <c r="U2263" s="1251" t="s">
        <v>116</v>
      </c>
      <c r="V2263" s="1251" t="s">
        <v>1286</v>
      </c>
      <c r="W2263" s="1251" t="s">
        <v>393</v>
      </c>
      <c r="X2263" s="1251" t="s">
        <v>2042</v>
      </c>
      <c r="Y2263" s="1251">
        <v>460</v>
      </c>
      <c r="Z2263" s="1251">
        <v>6</v>
      </c>
      <c r="AA2263" s="1251" t="b">
        <v>1</v>
      </c>
      <c r="AC2263" s="1251" t="s">
        <v>1921</v>
      </c>
    </row>
    <row r="2264" spans="1:29" ht="12">
      <c r="A2264" s="1251">
        <v>25</v>
      </c>
      <c r="B2264" s="1251">
        <v>200</v>
      </c>
      <c r="C2264" s="1251" t="s">
        <v>1687</v>
      </c>
      <c r="D2264" s="1251">
        <v>461100</v>
      </c>
      <c r="E2264" s="1251" t="s">
        <v>1922</v>
      </c>
      <c r="F2264" s="1251">
        <v>2021</v>
      </c>
      <c r="G2264" s="1252">
        <v>-869986.64000000001</v>
      </c>
      <c r="H2264" s="1252">
        <v>-775195.07999999996</v>
      </c>
      <c r="I2264" s="1252">
        <v>-861107.03000000003</v>
      </c>
      <c r="J2264" s="1252">
        <v>-822520.56999999995</v>
      </c>
      <c r="K2264" s="1252">
        <v>-930711.69999999995</v>
      </c>
      <c r="L2264" s="1252">
        <v>-1253554.79</v>
      </c>
      <c r="M2264" s="1252">
        <v>-1117786.55</v>
      </c>
      <c r="N2264" s="1252">
        <v>-1001570.04</v>
      </c>
      <c r="O2264" s="1252">
        <v>-984454.42000000004</v>
      </c>
      <c r="P2264" s="1252">
        <v>-936609.25</v>
      </c>
      <c r="Q2264" s="1252">
        <v>-790942.19999999995</v>
      </c>
      <c r="R2264" s="1252">
        <v>-809584.22999999998</v>
      </c>
      <c r="S2264" s="1252">
        <v>-11154022.5</v>
      </c>
      <c r="T2264" s="1252">
        <v>-11154022.5</v>
      </c>
      <c r="U2264" s="1251" t="s">
        <v>116</v>
      </c>
      <c r="V2264" s="1251" t="s">
        <v>1286</v>
      </c>
      <c r="W2264" s="1251" t="s">
        <v>393</v>
      </c>
      <c r="X2264" s="1251" t="s">
        <v>2042</v>
      </c>
      <c r="Y2264" s="1251">
        <v>461</v>
      </c>
      <c r="Z2264" s="1251">
        <v>1</v>
      </c>
      <c r="AA2264" s="1251" t="b">
        <v>1</v>
      </c>
      <c r="AC2264" s="1251" t="s">
        <v>1921</v>
      </c>
    </row>
    <row r="2265" spans="1:29" ht="12">
      <c r="A2265" s="1251">
        <v>25</v>
      </c>
      <c r="B2265" s="1251">
        <v>200</v>
      </c>
      <c r="C2265" s="1251" t="s">
        <v>1687</v>
      </c>
      <c r="D2265" s="1251">
        <v>461200</v>
      </c>
      <c r="E2265" s="1251" t="s">
        <v>1923</v>
      </c>
      <c r="F2265" s="1251">
        <v>2021</v>
      </c>
      <c r="G2265" s="1252">
        <v>-165440.53</v>
      </c>
      <c r="H2265" s="1252">
        <v>-141976.23999999999</v>
      </c>
      <c r="I2265" s="1252">
        <v>-181489.14000000001</v>
      </c>
      <c r="J2265" s="1252">
        <v>-189731.84</v>
      </c>
      <c r="K2265" s="1252">
        <v>-205000.04999999999</v>
      </c>
      <c r="L2265" s="1252">
        <v>-266067</v>
      </c>
      <c r="M2265" s="1252">
        <v>-320464.35999999999</v>
      </c>
      <c r="N2265" s="1252">
        <v>-323760.91999999998</v>
      </c>
      <c r="O2265" s="1252">
        <v>-311591.56</v>
      </c>
      <c r="P2265" s="1252">
        <v>-253174.67000000001</v>
      </c>
      <c r="Q2265" s="1252">
        <v>-170813.45999999999</v>
      </c>
      <c r="R2265" s="1252">
        <v>-167943.84</v>
      </c>
      <c r="S2265" s="1252">
        <v>-2697453.6099999999</v>
      </c>
      <c r="T2265" s="1252">
        <v>-2697453.6099999999</v>
      </c>
      <c r="U2265" s="1251" t="s">
        <v>116</v>
      </c>
      <c r="V2265" s="1251" t="s">
        <v>1286</v>
      </c>
      <c r="W2265" s="1251" t="s">
        <v>393</v>
      </c>
      <c r="X2265" s="1251" t="s">
        <v>2042</v>
      </c>
      <c r="Y2265" s="1251">
        <v>461</v>
      </c>
      <c r="Z2265" s="1251">
        <v>2</v>
      </c>
      <c r="AA2265" s="1251" t="b">
        <v>1</v>
      </c>
      <c r="AC2265" s="1251" t="s">
        <v>1921</v>
      </c>
    </row>
    <row r="2266" spans="1:29" ht="12">
      <c r="A2266" s="1251">
        <v>25</v>
      </c>
      <c r="B2266" s="1251">
        <v>200</v>
      </c>
      <c r="C2266" s="1251" t="s">
        <v>1687</v>
      </c>
      <c r="D2266" s="1251">
        <v>461300</v>
      </c>
      <c r="E2266" s="1251" t="s">
        <v>1924</v>
      </c>
      <c r="F2266" s="1251">
        <v>2021</v>
      </c>
      <c r="G2266" s="1252">
        <v>-1913.75</v>
      </c>
      <c r="H2266" s="1252">
        <v>-826.99000000000001</v>
      </c>
      <c r="I2266" s="1252">
        <v>-2234.6399999999999</v>
      </c>
      <c r="J2266" s="1252">
        <v>-1993.99</v>
      </c>
      <c r="K2266" s="1252">
        <v>-2421.1300000000001</v>
      </c>
      <c r="L2266" s="1252">
        <v>-3578.6100000000001</v>
      </c>
      <c r="M2266" s="1252">
        <v>-3056.5999999999999</v>
      </c>
      <c r="N2266" s="1252">
        <v>-2466.2800000000002</v>
      </c>
      <c r="O2266" s="1252">
        <v>-1517.2</v>
      </c>
      <c r="P2266" s="1252">
        <v>-2155.2600000000002</v>
      </c>
      <c r="Q2266" s="1252">
        <v>-1652.6700000000001</v>
      </c>
      <c r="R2266" s="1252">
        <v>-2459.8400000000001</v>
      </c>
      <c r="S2266" s="1252">
        <v>-26276.960000000003</v>
      </c>
      <c r="T2266" s="1252">
        <v>-26276.960000000003</v>
      </c>
      <c r="U2266" s="1251" t="s">
        <v>116</v>
      </c>
      <c r="V2266" s="1251" t="s">
        <v>1286</v>
      </c>
      <c r="W2266" s="1251" t="s">
        <v>393</v>
      </c>
      <c r="X2266" s="1251" t="s">
        <v>2042</v>
      </c>
      <c r="Y2266" s="1251">
        <v>461</v>
      </c>
      <c r="Z2266" s="1251">
        <v>3</v>
      </c>
      <c r="AA2266" s="1251" t="b">
        <v>1</v>
      </c>
      <c r="AC2266" s="1251" t="s">
        <v>1921</v>
      </c>
    </row>
    <row r="2267" spans="1:29" ht="12">
      <c r="A2267" s="1251">
        <v>25</v>
      </c>
      <c r="B2267" s="1251">
        <v>200</v>
      </c>
      <c r="C2267" s="1251" t="s">
        <v>1687</v>
      </c>
      <c r="D2267" s="1251">
        <v>461400</v>
      </c>
      <c r="E2267" s="1251" t="s">
        <v>1925</v>
      </c>
      <c r="F2267" s="1251">
        <v>2021</v>
      </c>
      <c r="G2267" s="1252">
        <v>-8704.8199999999997</v>
      </c>
      <c r="H2267" s="1252">
        <v>-9344.2000000000007</v>
      </c>
      <c r="I2267" s="1252">
        <v>-11282.18</v>
      </c>
      <c r="J2267" s="1252">
        <v>-10737.309999999999</v>
      </c>
      <c r="K2267" s="1252">
        <v>-13098.309999999999</v>
      </c>
      <c r="L2267" s="1252">
        <v>-14214.870000000001</v>
      </c>
      <c r="M2267" s="1252">
        <v>-13386.75</v>
      </c>
      <c r="N2267" s="1252">
        <v>-10180.5</v>
      </c>
      <c r="O2267" s="1252">
        <v>-12827.959999999999</v>
      </c>
      <c r="P2267" s="1252">
        <v>-15829.379999999999</v>
      </c>
      <c r="Q2267" s="1252">
        <v>-16875.52</v>
      </c>
      <c r="R2267" s="1252">
        <v>-28499.299999999999</v>
      </c>
      <c r="S2267" s="1252">
        <v>-164981.09999999998</v>
      </c>
      <c r="T2267" s="1252">
        <v>-164981.09999999998</v>
      </c>
      <c r="U2267" s="1251" t="s">
        <v>116</v>
      </c>
      <c r="V2267" s="1251" t="s">
        <v>1286</v>
      </c>
      <c r="W2267" s="1251" t="s">
        <v>393</v>
      </c>
      <c r="X2267" s="1251" t="s">
        <v>2042</v>
      </c>
      <c r="Y2267" s="1251">
        <v>461</v>
      </c>
      <c r="Z2267" s="1251">
        <v>4</v>
      </c>
      <c r="AA2267" s="1251" t="b">
        <v>1</v>
      </c>
      <c r="AC2267" s="1251" t="s">
        <v>1921</v>
      </c>
    </row>
    <row r="2268" spans="1:29" ht="12">
      <c r="A2268" s="1251">
        <v>25</v>
      </c>
      <c r="B2268" s="1251">
        <v>200</v>
      </c>
      <c r="C2268" s="1251" t="s">
        <v>1687</v>
      </c>
      <c r="D2268" s="1251">
        <v>461605</v>
      </c>
      <c r="E2268" s="1251" t="s">
        <v>1926</v>
      </c>
      <c r="F2268" s="1251">
        <v>2021</v>
      </c>
      <c r="G2268" s="1252">
        <v>-1815.3</v>
      </c>
      <c r="H2268" s="1252">
        <v>-240.09</v>
      </c>
      <c r="I2268" s="1252">
        <v>-3204.0900000000001</v>
      </c>
      <c r="J2268" s="1252">
        <v>-3329.3499999999999</v>
      </c>
      <c r="K2268" s="1252">
        <v>-3659.8099999999999</v>
      </c>
      <c r="L2268" s="1252">
        <v>-21194.419999999998</v>
      </c>
      <c r="M2268" s="1252">
        <v>-8971.7399999999998</v>
      </c>
      <c r="N2268" s="1252">
        <v>-3932.73</v>
      </c>
      <c r="O2268" s="1252">
        <v>-7378.54</v>
      </c>
      <c r="P2268" s="1252">
        <v>-3309.25</v>
      </c>
      <c r="Q2268" s="1252">
        <v>-2692.54</v>
      </c>
      <c r="R2268" s="1252">
        <v>-541.64999999999998</v>
      </c>
      <c r="S2268" s="1252">
        <v>-60269.510000000002</v>
      </c>
      <c r="T2268" s="1252">
        <v>-60269.510000000002</v>
      </c>
      <c r="U2268" s="1251" t="s">
        <v>116</v>
      </c>
      <c r="V2268" s="1251" t="s">
        <v>1286</v>
      </c>
      <c r="W2268" s="1251" t="s">
        <v>393</v>
      </c>
      <c r="X2268" s="1251" t="s">
        <v>2042</v>
      </c>
      <c r="Y2268" s="1251">
        <v>461</v>
      </c>
      <c r="Z2268" s="1251">
        <v>6</v>
      </c>
      <c r="AA2268" s="1251" t="b">
        <v>1</v>
      </c>
      <c r="AC2268" s="1251" t="s">
        <v>1921</v>
      </c>
    </row>
    <row r="2269" spans="1:29" ht="12">
      <c r="A2269" s="1251">
        <v>25</v>
      </c>
      <c r="B2269" s="1251">
        <v>200</v>
      </c>
      <c r="C2269" s="1251" t="s">
        <v>1687</v>
      </c>
      <c r="D2269" s="1251">
        <v>462100</v>
      </c>
      <c r="E2269" s="1251" t="s">
        <v>720</v>
      </c>
      <c r="F2269" s="1251">
        <v>2021</v>
      </c>
      <c r="G2269" s="1252">
        <v>-46722.550000000003</v>
      </c>
      <c r="H2269" s="1252">
        <v>-92764.130000000005</v>
      </c>
      <c r="I2269" s="1252">
        <v>-90511.070000000007</v>
      </c>
      <c r="J2269" s="1252">
        <v>-71301.559999999998</v>
      </c>
      <c r="K2269" s="1252">
        <v>-74419.440000000002</v>
      </c>
      <c r="L2269" s="1252">
        <v>-67760.770000000004</v>
      </c>
      <c r="M2269" s="1252">
        <v>-73753.75</v>
      </c>
      <c r="N2269" s="1252">
        <v>-67470.130000000005</v>
      </c>
      <c r="O2269" s="1252">
        <v>-67450.039999999994</v>
      </c>
      <c r="P2269" s="1252">
        <v>-74555.529999999999</v>
      </c>
      <c r="Q2269" s="1252">
        <v>-71355.199999999997</v>
      </c>
      <c r="R2269" s="1252">
        <v>-123411.42</v>
      </c>
      <c r="S2269" s="1252">
        <v>-921475.59000000008</v>
      </c>
      <c r="T2269" s="1252">
        <v>-921475.59000000008</v>
      </c>
      <c r="U2269" s="1251" t="s">
        <v>116</v>
      </c>
      <c r="V2269" s="1251" t="s">
        <v>1286</v>
      </c>
      <c r="W2269" s="1251" t="s">
        <v>393</v>
      </c>
      <c r="X2269" s="1251" t="s">
        <v>2042</v>
      </c>
      <c r="Y2269" s="1251">
        <v>462</v>
      </c>
      <c r="Z2269" s="1251">
        <v>1</v>
      </c>
      <c r="AA2269" s="1251" t="b">
        <v>1</v>
      </c>
      <c r="AC2269" s="1251" t="s">
        <v>2078</v>
      </c>
    </row>
    <row r="2270" spans="1:29" ht="12">
      <c r="A2270" s="1251">
        <v>25</v>
      </c>
      <c r="B2270" s="1251">
        <v>200</v>
      </c>
      <c r="C2270" s="1251" t="s">
        <v>1687</v>
      </c>
      <c r="D2270" s="1251">
        <v>462200</v>
      </c>
      <c r="E2270" s="1251" t="s">
        <v>712</v>
      </c>
      <c r="F2270" s="1251">
        <v>2021</v>
      </c>
      <c r="G2270" s="1252">
        <v>-72891.789999999994</v>
      </c>
      <c r="H2270" s="1252">
        <v>-72605.820000000007</v>
      </c>
      <c r="I2270" s="1252">
        <v>-79757.789999999994</v>
      </c>
      <c r="J2270" s="1252">
        <v>-66934.070000000007</v>
      </c>
      <c r="K2270" s="1252">
        <v>-76553.539999999994</v>
      </c>
      <c r="L2270" s="1252">
        <v>-75832.610000000001</v>
      </c>
      <c r="M2270" s="1252">
        <v>-68469.949999999997</v>
      </c>
      <c r="N2270" s="1252">
        <v>-78361.169999999998</v>
      </c>
      <c r="O2270" s="1252">
        <v>-66851.960000000006</v>
      </c>
      <c r="P2270" s="1252">
        <v>-78857.029999999999</v>
      </c>
      <c r="Q2270" s="1252">
        <v>-67151.449999999997</v>
      </c>
      <c r="R2270" s="1252">
        <v>-78909.369999999995</v>
      </c>
      <c r="S2270" s="1252">
        <v>-883176.54999999993</v>
      </c>
      <c r="T2270" s="1252">
        <v>-883176.54999999993</v>
      </c>
      <c r="U2270" s="1251" t="s">
        <v>116</v>
      </c>
      <c r="V2270" s="1251" t="s">
        <v>1286</v>
      </c>
      <c r="W2270" s="1251" t="s">
        <v>393</v>
      </c>
      <c r="X2270" s="1251" t="s">
        <v>2042</v>
      </c>
      <c r="Y2270" s="1251">
        <v>462</v>
      </c>
      <c r="Z2270" s="1251">
        <v>2</v>
      </c>
      <c r="AA2270" s="1251" t="b">
        <v>1</v>
      </c>
      <c r="AC2270" s="1251" t="s">
        <v>648</v>
      </c>
    </row>
    <row r="2271" spans="1:29" ht="12">
      <c r="A2271" s="1251">
        <v>25</v>
      </c>
      <c r="B2271" s="1251">
        <v>200</v>
      </c>
      <c r="C2271" s="1251" t="s">
        <v>1687</v>
      </c>
      <c r="D2271" s="1251">
        <v>471010</v>
      </c>
      <c r="E2271" s="1251" t="s">
        <v>1928</v>
      </c>
      <c r="F2271" s="1251">
        <v>2021</v>
      </c>
      <c r="G2271" s="1252">
        <v>0</v>
      </c>
      <c r="H2271" s="1252">
        <v>0</v>
      </c>
      <c r="I2271" s="1252">
        <v>0</v>
      </c>
      <c r="J2271" s="1252">
        <v>0</v>
      </c>
      <c r="K2271" s="1252">
        <v>-50</v>
      </c>
      <c r="L2271" s="1252">
        <v>-100</v>
      </c>
      <c r="M2271" s="1252">
        <v>-100</v>
      </c>
      <c r="N2271" s="1252">
        <v>0</v>
      </c>
      <c r="O2271" s="1252">
        <v>0</v>
      </c>
      <c r="P2271" s="1252">
        <v>0</v>
      </c>
      <c r="Q2271" s="1252">
        <v>0</v>
      </c>
      <c r="R2271" s="1252">
        <v>-50</v>
      </c>
      <c r="S2271" s="1252">
        <v>-300</v>
      </c>
      <c r="T2271" s="1252">
        <v>-300</v>
      </c>
      <c r="U2271" s="1251" t="s">
        <v>116</v>
      </c>
      <c r="V2271" s="1251" t="s">
        <v>1286</v>
      </c>
      <c r="W2271" s="1251" t="s">
        <v>393</v>
      </c>
      <c r="X2271" s="1251" t="s">
        <v>2042</v>
      </c>
      <c r="Y2271" s="1251">
        <v>471</v>
      </c>
      <c r="Z2271" s="1251">
        <v>0</v>
      </c>
      <c r="AA2271" s="1251" t="b">
        <v>1</v>
      </c>
      <c r="AC2271" s="1251" t="s">
        <v>651</v>
      </c>
    </row>
    <row r="2272" spans="1:27" ht="12">
      <c r="A2272" s="1251">
        <v>25</v>
      </c>
      <c r="B2272" s="1251">
        <v>200</v>
      </c>
      <c r="C2272" s="1251" t="s">
        <v>1687</v>
      </c>
      <c r="D2272" s="1251">
        <v>601110</v>
      </c>
      <c r="E2272" s="1251" t="s">
        <v>1930</v>
      </c>
      <c r="F2272" s="1251">
        <v>2021</v>
      </c>
      <c r="G2272" s="1252">
        <v>204.47999999999999</v>
      </c>
      <c r="H2272" s="1252">
        <v>537.49000000000001</v>
      </c>
      <c r="I2272" s="1252">
        <v>1259.45</v>
      </c>
      <c r="J2272" s="1252">
        <v>1324.3900000000001</v>
      </c>
      <c r="K2272" s="1252">
        <v>622.20000000000005</v>
      </c>
      <c r="L2272" s="1252">
        <v>1666.0999999999999</v>
      </c>
      <c r="M2272" s="1252">
        <v>1682.4400000000001</v>
      </c>
      <c r="N2272" s="1252">
        <v>2752.1199999999999</v>
      </c>
      <c r="O2272" s="1252">
        <v>1631</v>
      </c>
      <c r="P2272" s="1252">
        <v>2759.0799999999999</v>
      </c>
      <c r="Q2272" s="1252">
        <v>1952.6600000000001</v>
      </c>
      <c r="R2272" s="1252">
        <v>2510.1100000000001</v>
      </c>
      <c r="S2272" s="1252">
        <v>18901.520000000004</v>
      </c>
      <c r="T2272" s="1252">
        <v>18901.520000000004</v>
      </c>
      <c r="U2272" s="1251" t="s">
        <v>116</v>
      </c>
      <c r="V2272" s="1251" t="s">
        <v>397</v>
      </c>
      <c r="W2272" s="1251" t="s">
        <v>1931</v>
      </c>
      <c r="X2272" s="1251" t="s">
        <v>2042</v>
      </c>
      <c r="Y2272" s="1251">
        <v>601</v>
      </c>
      <c r="Z2272" s="1251">
        <v>1</v>
      </c>
      <c r="AA2272" s="1251" t="b">
        <v>1</v>
      </c>
    </row>
    <row r="2273" spans="1:27" ht="12">
      <c r="A2273" s="1251">
        <v>25</v>
      </c>
      <c r="B2273" s="1251">
        <v>200</v>
      </c>
      <c r="C2273" s="1251" t="s">
        <v>1687</v>
      </c>
      <c r="D2273" s="1251">
        <v>601119</v>
      </c>
      <c r="E2273" s="1251" t="s">
        <v>1932</v>
      </c>
      <c r="F2273" s="1251">
        <v>2021</v>
      </c>
      <c r="G2273" s="1252">
        <v>2973.5799999999999</v>
      </c>
      <c r="H2273" s="1252">
        <v>2088.4400000000001</v>
      </c>
      <c r="I2273" s="1252">
        <v>2474.8200000000002</v>
      </c>
      <c r="J2273" s="1252">
        <v>1489.8699999999999</v>
      </c>
      <c r="K2273" s="1252">
        <v>3312.1799999999998</v>
      </c>
      <c r="L2273" s="1252">
        <v>4180.9700000000003</v>
      </c>
      <c r="M2273" s="1252">
        <v>5837.9200000000001</v>
      </c>
      <c r="N2273" s="1252">
        <v>3107.1100000000001</v>
      </c>
      <c r="O2273" s="1252">
        <v>1998.4300000000001</v>
      </c>
      <c r="P2273" s="1252">
        <v>4517.9099999999999</v>
      </c>
      <c r="Q2273" s="1252">
        <v>2431.7800000000002</v>
      </c>
      <c r="R2273" s="1252">
        <v>3241.0100000000002</v>
      </c>
      <c r="S2273" s="1252">
        <v>37654.020000000004</v>
      </c>
      <c r="T2273" s="1252">
        <v>37654.020000000004</v>
      </c>
      <c r="U2273" s="1251" t="s">
        <v>116</v>
      </c>
      <c r="V2273" s="1251" t="s">
        <v>397</v>
      </c>
      <c r="W2273" s="1251" t="s">
        <v>1933</v>
      </c>
      <c r="X2273" s="1251" t="s">
        <v>2042</v>
      </c>
      <c r="Y2273" s="1251">
        <v>601</v>
      </c>
      <c r="Z2273" s="1251">
        <v>1</v>
      </c>
      <c r="AA2273" s="1251" t="b">
        <v>1</v>
      </c>
    </row>
    <row r="2274" spans="1:27" ht="12">
      <c r="A2274" s="1251">
        <v>25</v>
      </c>
      <c r="B2274" s="1251">
        <v>200</v>
      </c>
      <c r="C2274" s="1251" t="s">
        <v>1687</v>
      </c>
      <c r="D2274" s="1251">
        <v>601310</v>
      </c>
      <c r="E2274" s="1251" t="s">
        <v>1934</v>
      </c>
      <c r="F2274" s="1251">
        <v>2021</v>
      </c>
      <c r="G2274" s="1252">
        <v>8973.3899999999994</v>
      </c>
      <c r="H2274" s="1252">
        <v>7501.3000000000002</v>
      </c>
      <c r="I2274" s="1252">
        <v>5915.6899999999996</v>
      </c>
      <c r="J2274" s="1252">
        <v>6906.5100000000002</v>
      </c>
      <c r="K2274" s="1252">
        <v>8765.3400000000001</v>
      </c>
      <c r="L2274" s="1252">
        <v>7050.8599999999997</v>
      </c>
      <c r="M2274" s="1252">
        <v>10480.99</v>
      </c>
      <c r="N2274" s="1252">
        <v>8750.8600000000006</v>
      </c>
      <c r="O2274" s="1252">
        <v>7227.1099999999997</v>
      </c>
      <c r="P2274" s="1252">
        <v>11233.48</v>
      </c>
      <c r="Q2274" s="1252">
        <v>8439.9599999999991</v>
      </c>
      <c r="R2274" s="1252">
        <v>10374.99</v>
      </c>
      <c r="S2274" s="1252">
        <v>101620.48</v>
      </c>
      <c r="T2274" s="1252">
        <v>101620.48</v>
      </c>
      <c r="U2274" s="1251" t="s">
        <v>116</v>
      </c>
      <c r="V2274" s="1251" t="s">
        <v>397</v>
      </c>
      <c r="W2274" s="1251" t="s">
        <v>1931</v>
      </c>
      <c r="X2274" s="1251" t="s">
        <v>2042</v>
      </c>
      <c r="Y2274" s="1251">
        <v>601</v>
      </c>
      <c r="Z2274" s="1251">
        <v>3</v>
      </c>
      <c r="AA2274" s="1251" t="b">
        <v>1</v>
      </c>
    </row>
    <row r="2275" spans="1:27" ht="12">
      <c r="A2275" s="1251">
        <v>25</v>
      </c>
      <c r="B2275" s="1251">
        <v>200</v>
      </c>
      <c r="C2275" s="1251" t="s">
        <v>1687</v>
      </c>
      <c r="D2275" s="1251">
        <v>601319</v>
      </c>
      <c r="E2275" s="1251" t="s">
        <v>1935</v>
      </c>
      <c r="F2275" s="1251">
        <v>2021</v>
      </c>
      <c r="G2275" s="1252">
        <v>1056.01</v>
      </c>
      <c r="H2275" s="1252">
        <v>1241.8299999999999</v>
      </c>
      <c r="I2275" s="1252">
        <v>1386.21</v>
      </c>
      <c r="J2275" s="1252">
        <v>1751.25</v>
      </c>
      <c r="K2275" s="1252">
        <v>2057.25</v>
      </c>
      <c r="L2275" s="1252">
        <v>2274.04</v>
      </c>
      <c r="M2275" s="1252">
        <v>2536.79</v>
      </c>
      <c r="N2275" s="1252">
        <v>2025.0699999999999</v>
      </c>
      <c r="O2275" s="1252">
        <v>2025.4200000000001</v>
      </c>
      <c r="P2275" s="1252">
        <v>1695.99</v>
      </c>
      <c r="Q2275" s="1252">
        <v>1380.97</v>
      </c>
      <c r="R2275" s="1252">
        <v>3114.8600000000001</v>
      </c>
      <c r="S2275" s="1252">
        <v>22545.690000000002</v>
      </c>
      <c r="T2275" s="1252">
        <v>22545.690000000002</v>
      </c>
      <c r="U2275" s="1251" t="s">
        <v>116</v>
      </c>
      <c r="V2275" s="1251" t="s">
        <v>397</v>
      </c>
      <c r="W2275" s="1251" t="s">
        <v>1933</v>
      </c>
      <c r="X2275" s="1251" t="s">
        <v>2042</v>
      </c>
      <c r="Y2275" s="1251">
        <v>601</v>
      </c>
      <c r="Z2275" s="1251">
        <v>3</v>
      </c>
      <c r="AA2275" s="1251" t="b">
        <v>1</v>
      </c>
    </row>
    <row r="2276" spans="1:27" ht="12">
      <c r="A2276" s="1251">
        <v>25</v>
      </c>
      <c r="B2276" s="1251">
        <v>200</v>
      </c>
      <c r="C2276" s="1251" t="s">
        <v>1687</v>
      </c>
      <c r="D2276" s="1251">
        <v>601410</v>
      </c>
      <c r="E2276" s="1251" t="s">
        <v>1936</v>
      </c>
      <c r="F2276" s="1251">
        <v>2021</v>
      </c>
      <c r="G2276" s="1252">
        <v>2898.3400000000001</v>
      </c>
      <c r="H2276" s="1252">
        <v>2610.3000000000002</v>
      </c>
      <c r="I2276" s="1252">
        <v>3917.79</v>
      </c>
      <c r="J2276" s="1252">
        <v>4300.8500000000004</v>
      </c>
      <c r="K2276" s="1252">
        <v>6270.4499999999998</v>
      </c>
      <c r="L2276" s="1252">
        <v>2817.8600000000001</v>
      </c>
      <c r="M2276" s="1252">
        <v>2419.48</v>
      </c>
      <c r="N2276" s="1252">
        <v>2197.9899999999998</v>
      </c>
      <c r="O2276" s="1252">
        <v>2748.73</v>
      </c>
      <c r="P2276" s="1252">
        <v>5647.5200000000004</v>
      </c>
      <c r="Q2276" s="1252">
        <v>3249.6399999999999</v>
      </c>
      <c r="R2276" s="1252">
        <v>4186.1199999999999</v>
      </c>
      <c r="S2276" s="1252">
        <v>43265.07</v>
      </c>
      <c r="T2276" s="1252">
        <v>43265.07</v>
      </c>
      <c r="U2276" s="1251" t="s">
        <v>116</v>
      </c>
      <c r="V2276" s="1251" t="s">
        <v>397</v>
      </c>
      <c r="W2276" s="1251" t="s">
        <v>1931</v>
      </c>
      <c r="X2276" s="1251" t="s">
        <v>2042</v>
      </c>
      <c r="Y2276" s="1251">
        <v>601</v>
      </c>
      <c r="Z2276" s="1251">
        <v>4</v>
      </c>
      <c r="AA2276" s="1251" t="b">
        <v>1</v>
      </c>
    </row>
    <row r="2277" spans="1:27" ht="12">
      <c r="A2277" s="1251">
        <v>25</v>
      </c>
      <c r="B2277" s="1251">
        <v>200</v>
      </c>
      <c r="C2277" s="1251" t="s">
        <v>1687</v>
      </c>
      <c r="D2277" s="1251">
        <v>601510</v>
      </c>
      <c r="E2277" s="1251" t="s">
        <v>1937</v>
      </c>
      <c r="F2277" s="1251">
        <v>2021</v>
      </c>
      <c r="G2277" s="1252">
        <v>19219.82</v>
      </c>
      <c r="H2277" s="1252">
        <v>19980.900000000001</v>
      </c>
      <c r="I2277" s="1252">
        <v>20024.139999999999</v>
      </c>
      <c r="J2277" s="1252">
        <v>18256.990000000002</v>
      </c>
      <c r="K2277" s="1252">
        <v>28685.029999999999</v>
      </c>
      <c r="L2277" s="1252">
        <v>21681.830000000002</v>
      </c>
      <c r="M2277" s="1252">
        <v>8897.4799999999996</v>
      </c>
      <c r="N2277" s="1252">
        <v>13167.950000000001</v>
      </c>
      <c r="O2277" s="1252">
        <v>9546.4099999999999</v>
      </c>
      <c r="P2277" s="1252">
        <v>11563.68</v>
      </c>
      <c r="Q2277" s="1252">
        <v>8413.1299999999992</v>
      </c>
      <c r="R2277" s="1252">
        <v>15594.200000000001</v>
      </c>
      <c r="S2277" s="1252">
        <v>195031.56000000003</v>
      </c>
      <c r="T2277" s="1252">
        <v>195031.56000000003</v>
      </c>
      <c r="U2277" s="1251" t="s">
        <v>116</v>
      </c>
      <c r="V2277" s="1251" t="s">
        <v>397</v>
      </c>
      <c r="W2277" s="1251" t="s">
        <v>1931</v>
      </c>
      <c r="X2277" s="1251" t="s">
        <v>2042</v>
      </c>
      <c r="Y2277" s="1251">
        <v>601</v>
      </c>
      <c r="Z2277" s="1251">
        <v>5</v>
      </c>
      <c r="AA2277" s="1251" t="b">
        <v>1</v>
      </c>
    </row>
    <row r="2278" spans="1:27" ht="12">
      <c r="A2278" s="1251">
        <v>25</v>
      </c>
      <c r="B2278" s="1251">
        <v>200</v>
      </c>
      <c r="C2278" s="1251" t="s">
        <v>1687</v>
      </c>
      <c r="D2278" s="1251">
        <v>601519</v>
      </c>
      <c r="E2278" s="1251" t="s">
        <v>1938</v>
      </c>
      <c r="F2278" s="1251">
        <v>2021</v>
      </c>
      <c r="G2278" s="1252">
        <v>2124.79</v>
      </c>
      <c r="H2278" s="1252">
        <v>2021.77</v>
      </c>
      <c r="I2278" s="1252">
        <v>1930.1600000000001</v>
      </c>
      <c r="J2278" s="1252">
        <v>1797.75</v>
      </c>
      <c r="K2278" s="1252">
        <v>2353.1100000000001</v>
      </c>
      <c r="L2278" s="1252">
        <v>1869.21</v>
      </c>
      <c r="M2278" s="1252">
        <v>1723.7</v>
      </c>
      <c r="N2278" s="1252">
        <v>2084.0900000000001</v>
      </c>
      <c r="O2278" s="1252">
        <v>1474.1700000000001</v>
      </c>
      <c r="P2278" s="1252">
        <v>2597.27</v>
      </c>
      <c r="Q2278" s="1252">
        <v>1435.48</v>
      </c>
      <c r="R2278" s="1252">
        <v>2107.25</v>
      </c>
      <c r="S2278" s="1252">
        <v>23518.75</v>
      </c>
      <c r="T2278" s="1252">
        <v>23518.75</v>
      </c>
      <c r="U2278" s="1251" t="s">
        <v>116</v>
      </c>
      <c r="V2278" s="1251" t="s">
        <v>397</v>
      </c>
      <c r="W2278" s="1251" t="s">
        <v>1933</v>
      </c>
      <c r="X2278" s="1251" t="s">
        <v>2042</v>
      </c>
      <c r="Y2278" s="1251">
        <v>601</v>
      </c>
      <c r="Z2278" s="1251">
        <v>5</v>
      </c>
      <c r="AA2278" s="1251" t="b">
        <v>1</v>
      </c>
    </row>
    <row r="2279" spans="1:27" ht="12">
      <c r="A2279" s="1251">
        <v>25</v>
      </c>
      <c r="B2279" s="1251">
        <v>200</v>
      </c>
      <c r="C2279" s="1251" t="s">
        <v>1687</v>
      </c>
      <c r="D2279" s="1251">
        <v>601610</v>
      </c>
      <c r="E2279" s="1251" t="s">
        <v>1939</v>
      </c>
      <c r="F2279" s="1251">
        <v>2021</v>
      </c>
      <c r="G2279" s="1252">
        <v>3928.0799999999999</v>
      </c>
      <c r="H2279" s="1252">
        <v>7497.1499999999996</v>
      </c>
      <c r="I2279" s="1252">
        <v>5558.3199999999997</v>
      </c>
      <c r="J2279" s="1252">
        <v>5121.7299999999996</v>
      </c>
      <c r="K2279" s="1252">
        <v>6999.5799999999999</v>
      </c>
      <c r="L2279" s="1252">
        <v>554.96000000000004</v>
      </c>
      <c r="M2279" s="1252">
        <v>2140.5599999999999</v>
      </c>
      <c r="N2279" s="1252">
        <v>1932.8</v>
      </c>
      <c r="O2279" s="1252">
        <v>4236.6499999999996</v>
      </c>
      <c r="P2279" s="1252">
        <v>8111.4300000000003</v>
      </c>
      <c r="Q2279" s="1252">
        <v>7428.8000000000002</v>
      </c>
      <c r="R2279" s="1252">
        <v>3624.75</v>
      </c>
      <c r="S2279" s="1252">
        <v>57134.810000000005</v>
      </c>
      <c r="T2279" s="1252">
        <v>57134.810000000005</v>
      </c>
      <c r="U2279" s="1251" t="s">
        <v>116</v>
      </c>
      <c r="V2279" s="1251" t="s">
        <v>397</v>
      </c>
      <c r="W2279" s="1251" t="s">
        <v>1931</v>
      </c>
      <c r="X2279" s="1251" t="s">
        <v>2042</v>
      </c>
      <c r="Y2279" s="1251">
        <v>601</v>
      </c>
      <c r="Z2279" s="1251">
        <v>6</v>
      </c>
      <c r="AA2279" s="1251" t="b">
        <v>1</v>
      </c>
    </row>
    <row r="2280" spans="1:27" ht="12">
      <c r="A2280" s="1251">
        <v>25</v>
      </c>
      <c r="B2280" s="1251">
        <v>200</v>
      </c>
      <c r="C2280" s="1251" t="s">
        <v>1687</v>
      </c>
      <c r="D2280" s="1251">
        <v>601619</v>
      </c>
      <c r="E2280" s="1251" t="s">
        <v>1940</v>
      </c>
      <c r="F2280" s="1251">
        <v>2021</v>
      </c>
      <c r="G2280" s="1252">
        <v>713.27999999999997</v>
      </c>
      <c r="H2280" s="1252">
        <v>3523.0799999999999</v>
      </c>
      <c r="I2280" s="1252">
        <v>513.66999999999996</v>
      </c>
      <c r="J2280" s="1252">
        <v>613.39999999999998</v>
      </c>
      <c r="K2280" s="1252">
        <v>1434.53</v>
      </c>
      <c r="L2280" s="1252">
        <v>751.98000000000002</v>
      </c>
      <c r="M2280" s="1252">
        <v>409.63999999999999</v>
      </c>
      <c r="N2280" s="1252">
        <v>687.74000000000001</v>
      </c>
      <c r="O2280" s="1252">
        <v>1379.3</v>
      </c>
      <c r="P2280" s="1252">
        <v>618.33000000000004</v>
      </c>
      <c r="Q2280" s="1252">
        <v>961.71000000000004</v>
      </c>
      <c r="R2280" s="1252">
        <v>1146.8800000000001</v>
      </c>
      <c r="S2280" s="1252">
        <v>12753.540000000001</v>
      </c>
      <c r="T2280" s="1252">
        <v>12753.540000000001</v>
      </c>
      <c r="U2280" s="1251" t="s">
        <v>116</v>
      </c>
      <c r="V2280" s="1251" t="s">
        <v>397</v>
      </c>
      <c r="W2280" s="1251" t="s">
        <v>1933</v>
      </c>
      <c r="X2280" s="1251" t="s">
        <v>2042</v>
      </c>
      <c r="Y2280" s="1251">
        <v>601</v>
      </c>
      <c r="Z2280" s="1251">
        <v>6</v>
      </c>
      <c r="AA2280" s="1251" t="b">
        <v>1</v>
      </c>
    </row>
    <row r="2281" spans="1:27" ht="12">
      <c r="A2281" s="1251">
        <v>25</v>
      </c>
      <c r="B2281" s="1251">
        <v>200</v>
      </c>
      <c r="C2281" s="1251" t="s">
        <v>1687</v>
      </c>
      <c r="D2281" s="1251">
        <v>601710</v>
      </c>
      <c r="E2281" s="1251" t="s">
        <v>1941</v>
      </c>
      <c r="F2281" s="1251">
        <v>2021</v>
      </c>
      <c r="G2281" s="1252">
        <v>5351.1199999999999</v>
      </c>
      <c r="H2281" s="1252">
        <v>6447.5</v>
      </c>
      <c r="I2281" s="1252">
        <v>5024.2399999999998</v>
      </c>
      <c r="J2281" s="1252">
        <v>7261.1199999999999</v>
      </c>
      <c r="K2281" s="1252">
        <v>9990.1399999999994</v>
      </c>
      <c r="L2281" s="1252">
        <v>9561.7099999999991</v>
      </c>
      <c r="M2281" s="1252">
        <v>10304.049999999999</v>
      </c>
      <c r="N2281" s="1252">
        <v>8798.7299999999996</v>
      </c>
      <c r="O2281" s="1252">
        <v>9808</v>
      </c>
      <c r="P2281" s="1252">
        <v>14422.040000000001</v>
      </c>
      <c r="Q2281" s="1252">
        <v>9419.7900000000009</v>
      </c>
      <c r="R2281" s="1252">
        <v>11637.32</v>
      </c>
      <c r="S2281" s="1252">
        <v>108025.76000000001</v>
      </c>
      <c r="T2281" s="1252">
        <v>108025.76000000001</v>
      </c>
      <c r="U2281" s="1251" t="s">
        <v>116</v>
      </c>
      <c r="V2281" s="1251" t="s">
        <v>397</v>
      </c>
      <c r="W2281" s="1251" t="s">
        <v>1931</v>
      </c>
      <c r="X2281" s="1251" t="s">
        <v>2042</v>
      </c>
      <c r="Y2281" s="1251">
        <v>601</v>
      </c>
      <c r="Z2281" s="1251">
        <v>7</v>
      </c>
      <c r="AA2281" s="1251" t="b">
        <v>1</v>
      </c>
    </row>
    <row r="2282" spans="1:27" ht="12">
      <c r="A2282" s="1251">
        <v>25</v>
      </c>
      <c r="B2282" s="1251">
        <v>200</v>
      </c>
      <c r="C2282" s="1251" t="s">
        <v>1687</v>
      </c>
      <c r="D2282" s="1251">
        <v>601719</v>
      </c>
      <c r="E2282" s="1251" t="s">
        <v>1942</v>
      </c>
      <c r="F2282" s="1251">
        <v>2021</v>
      </c>
      <c r="G2282" s="1252">
        <v>1420.8399999999999</v>
      </c>
      <c r="H2282" s="1252">
        <v>457.81999999999999</v>
      </c>
      <c r="I2282" s="1252">
        <v>1528.95</v>
      </c>
      <c r="J2282" s="1252">
        <v>923.82000000000005</v>
      </c>
      <c r="K2282" s="1252">
        <v>895.25</v>
      </c>
      <c r="L2282" s="1252">
        <v>377.97000000000003</v>
      </c>
      <c r="M2282" s="1252">
        <v>1086.72</v>
      </c>
      <c r="N2282" s="1252">
        <v>466.10000000000002</v>
      </c>
      <c r="O2282" s="1252">
        <v>1638</v>
      </c>
      <c r="P2282" s="1252">
        <v>1428.8599999999999</v>
      </c>
      <c r="Q2282" s="1252">
        <v>822.27999999999997</v>
      </c>
      <c r="R2282" s="1252">
        <v>2385.5599999999999</v>
      </c>
      <c r="S2282" s="1252">
        <v>13432.170000000002</v>
      </c>
      <c r="T2282" s="1252">
        <v>13432.170000000002</v>
      </c>
      <c r="U2282" s="1251" t="s">
        <v>116</v>
      </c>
      <c r="V2282" s="1251" t="s">
        <v>397</v>
      </c>
      <c r="W2282" s="1251" t="s">
        <v>1933</v>
      </c>
      <c r="X2282" s="1251" t="s">
        <v>2042</v>
      </c>
      <c r="Y2282" s="1251">
        <v>601</v>
      </c>
      <c r="Z2282" s="1251">
        <v>7</v>
      </c>
      <c r="AA2282" s="1251" t="b">
        <v>1</v>
      </c>
    </row>
    <row r="2283" spans="1:27" ht="12">
      <c r="A2283" s="1251">
        <v>25</v>
      </c>
      <c r="B2283" s="1251">
        <v>200</v>
      </c>
      <c r="C2283" s="1251" t="s">
        <v>1687</v>
      </c>
      <c r="D2283" s="1251">
        <v>601810</v>
      </c>
      <c r="E2283" s="1251" t="s">
        <v>1943</v>
      </c>
      <c r="F2283" s="1251">
        <v>2021</v>
      </c>
      <c r="G2283" s="1252">
        <v>809.03999999999996</v>
      </c>
      <c r="H2283" s="1252">
        <v>2418.1999999999998</v>
      </c>
      <c r="I2283" s="1252">
        <v>4993.79</v>
      </c>
      <c r="J2283" s="1252">
        <v>7384.4499999999998</v>
      </c>
      <c r="K2283" s="1252">
        <v>-17815.419999999998</v>
      </c>
      <c r="L2283" s="1252">
        <v>15511.860000000001</v>
      </c>
      <c r="M2283" s="1252">
        <v>11271.74</v>
      </c>
      <c r="N2283" s="1252">
        <v>12106.049999999999</v>
      </c>
      <c r="O2283" s="1252">
        <v>9484.7800000000007</v>
      </c>
      <c r="P2283" s="1252">
        <v>-8320.1200000000008</v>
      </c>
      <c r="Q2283" s="1252">
        <v>13209</v>
      </c>
      <c r="R2283" s="1252">
        <v>2389.4499999999998</v>
      </c>
      <c r="S2283" s="1252">
        <v>53442.82</v>
      </c>
      <c r="T2283" s="1252">
        <v>53442.82</v>
      </c>
      <c r="U2283" s="1251" t="s">
        <v>116</v>
      </c>
      <c r="V2283" s="1251" t="s">
        <v>397</v>
      </c>
      <c r="W2283" s="1251" t="s">
        <v>1931</v>
      </c>
      <c r="X2283" s="1251" t="s">
        <v>2042</v>
      </c>
      <c r="Y2283" s="1251">
        <v>601</v>
      </c>
      <c r="Z2283" s="1251">
        <v>8</v>
      </c>
      <c r="AA2283" s="1251" t="b">
        <v>1</v>
      </c>
    </row>
    <row r="2284" spans="1:27" ht="12">
      <c r="A2284" s="1251">
        <v>25</v>
      </c>
      <c r="B2284" s="1251">
        <v>200</v>
      </c>
      <c r="C2284" s="1251" t="s">
        <v>1687</v>
      </c>
      <c r="D2284" s="1251">
        <v>601819</v>
      </c>
      <c r="E2284" s="1251" t="s">
        <v>1944</v>
      </c>
      <c r="F2284" s="1251">
        <v>2021</v>
      </c>
      <c r="G2284" s="1252">
        <v>-179.80000000000001</v>
      </c>
      <c r="H2284" s="1252">
        <v>169.13</v>
      </c>
      <c r="I2284" s="1252">
        <v>797.00999999999999</v>
      </c>
      <c r="J2284" s="1252">
        <v>148.09999999999999</v>
      </c>
      <c r="K2284" s="1252">
        <v>-3121.2199999999998</v>
      </c>
      <c r="L2284" s="1252">
        <v>755.53999999999996</v>
      </c>
      <c r="M2284" s="1252">
        <v>2387.3000000000002</v>
      </c>
      <c r="N2284" s="1252">
        <v>-649.16999999999996</v>
      </c>
      <c r="O2284" s="1252">
        <v>1122.24</v>
      </c>
      <c r="P2284" s="1252">
        <v>-4051.3299999999999</v>
      </c>
      <c r="Q2284" s="1252">
        <v>375.08999999999997</v>
      </c>
      <c r="R2284" s="1252">
        <v>158.33000000000001</v>
      </c>
      <c r="S2284" s="1252">
        <v>-2088.7799999999993</v>
      </c>
      <c r="T2284" s="1252">
        <v>-2088.7799999999993</v>
      </c>
      <c r="U2284" s="1251" t="s">
        <v>116</v>
      </c>
      <c r="V2284" s="1251" t="s">
        <v>397</v>
      </c>
      <c r="W2284" s="1251" t="s">
        <v>1933</v>
      </c>
      <c r="X2284" s="1251" t="s">
        <v>2042</v>
      </c>
      <c r="Y2284" s="1251">
        <v>601</v>
      </c>
      <c r="Z2284" s="1251">
        <v>8</v>
      </c>
      <c r="AA2284" s="1251" t="b">
        <v>1</v>
      </c>
    </row>
    <row r="2285" spans="1:27" ht="12">
      <c r="A2285" s="1251">
        <v>25</v>
      </c>
      <c r="B2285" s="1251">
        <v>200</v>
      </c>
      <c r="C2285" s="1251" t="s">
        <v>1687</v>
      </c>
      <c r="D2285" s="1251">
        <v>603820</v>
      </c>
      <c r="E2285" s="1251" t="s">
        <v>1945</v>
      </c>
      <c r="F2285" s="1251">
        <v>2021</v>
      </c>
      <c r="G2285" s="1252">
        <v>676</v>
      </c>
      <c r="H2285" s="1252">
        <v>676</v>
      </c>
      <c r="I2285" s="1252">
        <v>676</v>
      </c>
      <c r="J2285" s="1252">
        <v>676</v>
      </c>
      <c r="K2285" s="1252">
        <v>676</v>
      </c>
      <c r="L2285" s="1252">
        <v>676</v>
      </c>
      <c r="M2285" s="1252">
        <v>676</v>
      </c>
      <c r="N2285" s="1252">
        <v>676</v>
      </c>
      <c r="O2285" s="1252">
        <v>676</v>
      </c>
      <c r="P2285" s="1252">
        <v>676</v>
      </c>
      <c r="Q2285" s="1252">
        <v>676</v>
      </c>
      <c r="R2285" s="1252">
        <v>676</v>
      </c>
      <c r="S2285" s="1252">
        <v>8112</v>
      </c>
      <c r="T2285" s="1252">
        <v>8112</v>
      </c>
      <c r="U2285" s="1251" t="s">
        <v>116</v>
      </c>
      <c r="V2285" s="1251" t="s">
        <v>397</v>
      </c>
      <c r="W2285" s="1251" t="s">
        <v>1946</v>
      </c>
      <c r="X2285" s="1251" t="s">
        <v>2042</v>
      </c>
      <c r="Y2285" s="1251">
        <v>603</v>
      </c>
      <c r="Z2285" s="1251">
        <v>8</v>
      </c>
      <c r="AA2285" s="1251" t="b">
        <v>1</v>
      </c>
    </row>
    <row r="2286" spans="1:27" ht="12">
      <c r="A2286" s="1251">
        <v>25</v>
      </c>
      <c r="B2286" s="1251">
        <v>200</v>
      </c>
      <c r="C2286" s="1251" t="s">
        <v>1687</v>
      </c>
      <c r="D2286" s="1251">
        <v>604845</v>
      </c>
      <c r="E2286" s="1251" t="s">
        <v>1947</v>
      </c>
      <c r="F2286" s="1251">
        <v>2021</v>
      </c>
      <c r="G2286" s="1252">
        <v>0</v>
      </c>
      <c r="H2286" s="1252">
        <v>0</v>
      </c>
      <c r="I2286" s="1252">
        <v>163</v>
      </c>
      <c r="J2286" s="1252">
        <v>117.5</v>
      </c>
      <c r="K2286" s="1252">
        <v>0</v>
      </c>
      <c r="L2286" s="1252">
        <v>0</v>
      </c>
      <c r="M2286" s="1252">
        <v>0</v>
      </c>
      <c r="N2286" s="1252">
        <v>1800</v>
      </c>
      <c r="O2286" s="1252">
        <v>163</v>
      </c>
      <c r="P2286" s="1252">
        <v>30</v>
      </c>
      <c r="Q2286" s="1252">
        <v>0</v>
      </c>
      <c r="R2286" s="1252">
        <v>0</v>
      </c>
      <c r="S2286" s="1252">
        <v>2273.5</v>
      </c>
      <c r="T2286" s="1252">
        <v>2273.5</v>
      </c>
      <c r="U2286" s="1251" t="s">
        <v>116</v>
      </c>
      <c r="V2286" s="1251" t="s">
        <v>397</v>
      </c>
      <c r="W2286" s="1251" t="s">
        <v>1948</v>
      </c>
      <c r="X2286" s="1251" t="s">
        <v>2042</v>
      </c>
      <c r="Y2286" s="1251">
        <v>604</v>
      </c>
      <c r="Z2286" s="1251">
        <v>8</v>
      </c>
      <c r="AA2286" s="1251" t="b">
        <v>1</v>
      </c>
    </row>
    <row r="2287" spans="1:27" ht="12">
      <c r="A2287" s="1251">
        <v>25</v>
      </c>
      <c r="B2287" s="1251">
        <v>200</v>
      </c>
      <c r="C2287" s="1251" t="s">
        <v>1687</v>
      </c>
      <c r="D2287" s="1251">
        <v>604850</v>
      </c>
      <c r="E2287" s="1251" t="s">
        <v>2264</v>
      </c>
      <c r="F2287" s="1251">
        <v>2021</v>
      </c>
      <c r="G2287" s="1252">
        <v>0</v>
      </c>
      <c r="H2287" s="1252">
        <v>0</v>
      </c>
      <c r="I2287" s="1252">
        <v>0</v>
      </c>
      <c r="J2287" s="1252">
        <v>0</v>
      </c>
      <c r="K2287" s="1252">
        <v>0</v>
      </c>
      <c r="L2287" s="1252">
        <v>0</v>
      </c>
      <c r="M2287" s="1252">
        <v>0</v>
      </c>
      <c r="N2287" s="1252">
        <v>0</v>
      </c>
      <c r="O2287" s="1252">
        <v>0</v>
      </c>
      <c r="P2287" s="1252">
        <v>54.240000000000002</v>
      </c>
      <c r="Q2287" s="1252">
        <v>0</v>
      </c>
      <c r="R2287" s="1252">
        <v>0</v>
      </c>
      <c r="S2287" s="1252">
        <v>54.240000000000002</v>
      </c>
      <c r="T2287" s="1252">
        <v>54.240000000000002</v>
      </c>
      <c r="U2287" s="1251" t="s">
        <v>116</v>
      </c>
      <c r="V2287" s="1251" t="s">
        <v>397</v>
      </c>
      <c r="W2287" s="1251" t="s">
        <v>1948</v>
      </c>
      <c r="X2287" s="1251" t="s">
        <v>2042</v>
      </c>
      <c r="Y2287" s="1251">
        <v>604</v>
      </c>
      <c r="Z2287" s="1251">
        <v>8</v>
      </c>
      <c r="AA2287" s="1251" t="b">
        <v>1</v>
      </c>
    </row>
    <row r="2288" spans="1:27" ht="12">
      <c r="A2288" s="1251">
        <v>25</v>
      </c>
      <c r="B2288" s="1251">
        <v>200</v>
      </c>
      <c r="C2288" s="1251" t="s">
        <v>1687</v>
      </c>
      <c r="D2288" s="1251">
        <v>604857</v>
      </c>
      <c r="E2288" s="1251" t="s">
        <v>2079</v>
      </c>
      <c r="F2288" s="1251">
        <v>2021</v>
      </c>
      <c r="G2288" s="1252">
        <v>0</v>
      </c>
      <c r="H2288" s="1252">
        <v>0</v>
      </c>
      <c r="I2288" s="1252">
        <v>0</v>
      </c>
      <c r="J2288" s="1252">
        <v>0</v>
      </c>
      <c r="K2288" s="1252">
        <v>82.760000000000005</v>
      </c>
      <c r="L2288" s="1252">
        <v>0</v>
      </c>
      <c r="M2288" s="1252">
        <v>0</v>
      </c>
      <c r="N2288" s="1252">
        <v>0</v>
      </c>
      <c r="O2288" s="1252">
        <v>25.600000000000001</v>
      </c>
      <c r="P2288" s="1252">
        <v>0</v>
      </c>
      <c r="Q2288" s="1252">
        <v>0</v>
      </c>
      <c r="R2288" s="1252">
        <v>96.920000000000002</v>
      </c>
      <c r="S2288" s="1252">
        <v>205.28000000000003</v>
      </c>
      <c r="T2288" s="1252">
        <v>205.28000000000003</v>
      </c>
      <c r="U2288" s="1251" t="s">
        <v>116</v>
      </c>
      <c r="V2288" s="1251" t="s">
        <v>397</v>
      </c>
      <c r="W2288" s="1251" t="s">
        <v>1948</v>
      </c>
      <c r="X2288" s="1251" t="s">
        <v>2042</v>
      </c>
      <c r="Y2288" s="1251">
        <v>604</v>
      </c>
      <c r="Z2288" s="1251">
        <v>8</v>
      </c>
      <c r="AA2288" s="1251" t="b">
        <v>1</v>
      </c>
    </row>
    <row r="2289" spans="1:27" ht="12">
      <c r="A2289" s="1251">
        <v>25</v>
      </c>
      <c r="B2289" s="1251">
        <v>200</v>
      </c>
      <c r="C2289" s="1251" t="s">
        <v>1687</v>
      </c>
      <c r="D2289" s="1251">
        <v>604860</v>
      </c>
      <c r="E2289" s="1251" t="s">
        <v>2265</v>
      </c>
      <c r="F2289" s="1251">
        <v>2021</v>
      </c>
      <c r="G2289" s="1252">
        <v>0</v>
      </c>
      <c r="H2289" s="1252">
        <v>0</v>
      </c>
      <c r="I2289" s="1252">
        <v>0</v>
      </c>
      <c r="J2289" s="1252">
        <v>0</v>
      </c>
      <c r="K2289" s="1252">
        <v>206.34999999999999</v>
      </c>
      <c r="L2289" s="1252">
        <v>824.05999999999995</v>
      </c>
      <c r="M2289" s="1252">
        <v>0</v>
      </c>
      <c r="N2289" s="1252">
        <v>0</v>
      </c>
      <c r="O2289" s="1252">
        <v>0</v>
      </c>
      <c r="P2289" s="1252">
        <v>0</v>
      </c>
      <c r="Q2289" s="1252">
        <v>0</v>
      </c>
      <c r="R2289" s="1252">
        <v>0</v>
      </c>
      <c r="S2289" s="1252">
        <v>1030.4099999999999</v>
      </c>
      <c r="T2289" s="1252">
        <v>1030.4099999999999</v>
      </c>
      <c r="U2289" s="1251" t="s">
        <v>116</v>
      </c>
      <c r="V2289" s="1251" t="s">
        <v>397</v>
      </c>
      <c r="W2289" s="1251" t="s">
        <v>1948</v>
      </c>
      <c r="X2289" s="1251" t="s">
        <v>2042</v>
      </c>
      <c r="Y2289" s="1251">
        <v>604</v>
      </c>
      <c r="Z2289" s="1251">
        <v>8</v>
      </c>
      <c r="AA2289" s="1251" t="b">
        <v>1</v>
      </c>
    </row>
    <row r="2290" spans="1:27" ht="12">
      <c r="A2290" s="1251">
        <v>25</v>
      </c>
      <c r="B2290" s="1251">
        <v>200</v>
      </c>
      <c r="C2290" s="1251" t="s">
        <v>1687</v>
      </c>
      <c r="D2290" s="1251">
        <v>610100</v>
      </c>
      <c r="E2290" s="1251" t="s">
        <v>1950</v>
      </c>
      <c r="F2290" s="1251">
        <v>2021</v>
      </c>
      <c r="G2290" s="1252">
        <v>-12495.77</v>
      </c>
      <c r="H2290" s="1252">
        <v>12500.200000000001</v>
      </c>
      <c r="I2290" s="1252">
        <v>0</v>
      </c>
      <c r="J2290" s="1252">
        <v>0</v>
      </c>
      <c r="K2290" s="1252">
        <v>0.20000000000000001</v>
      </c>
      <c r="L2290" s="1252">
        <v>22125</v>
      </c>
      <c r="M2290" s="1252">
        <v>22125</v>
      </c>
      <c r="N2290" s="1252">
        <v>25722.200000000001</v>
      </c>
      <c r="O2290" s="1252">
        <v>18528</v>
      </c>
      <c r="P2290" s="1252">
        <v>251.80000000000001</v>
      </c>
      <c r="Q2290" s="1252">
        <v>0</v>
      </c>
      <c r="R2290" s="1252">
        <v>0</v>
      </c>
      <c r="S2290" s="1252">
        <v>88756.630000000005</v>
      </c>
      <c r="T2290" s="1252">
        <v>88756.630000000005</v>
      </c>
      <c r="U2290" s="1251" t="s">
        <v>116</v>
      </c>
      <c r="V2290" s="1251" t="s">
        <v>397</v>
      </c>
      <c r="W2290" s="1251" t="s">
        <v>1951</v>
      </c>
      <c r="X2290" s="1251" t="s">
        <v>2042</v>
      </c>
      <c r="Y2290" s="1251">
        <v>610</v>
      </c>
      <c r="Z2290" s="1251">
        <v>1</v>
      </c>
      <c r="AA2290" s="1251" t="b">
        <v>1</v>
      </c>
    </row>
    <row r="2291" spans="1:27" ht="12">
      <c r="A2291" s="1251">
        <v>25</v>
      </c>
      <c r="B2291" s="1251">
        <v>200</v>
      </c>
      <c r="C2291" s="1251" t="s">
        <v>1687</v>
      </c>
      <c r="D2291" s="1251">
        <v>615100</v>
      </c>
      <c r="E2291" s="1251" t="s">
        <v>1952</v>
      </c>
      <c r="F2291" s="1251">
        <v>2021</v>
      </c>
      <c r="G2291" s="1252">
        <v>25138.700000000001</v>
      </c>
      <c r="H2291" s="1252">
        <v>23264.169999999998</v>
      </c>
      <c r="I2291" s="1252">
        <v>38807.400000000001</v>
      </c>
      <c r="J2291" s="1252">
        <v>23004.950000000001</v>
      </c>
      <c r="K2291" s="1252">
        <v>19699.25</v>
      </c>
      <c r="L2291" s="1252">
        <v>30870.889999999999</v>
      </c>
      <c r="M2291" s="1252">
        <v>41036.199999999997</v>
      </c>
      <c r="N2291" s="1252">
        <v>34675.68</v>
      </c>
      <c r="O2291" s="1252">
        <v>30262.639999999999</v>
      </c>
      <c r="P2291" s="1252">
        <v>28033.790000000001</v>
      </c>
      <c r="Q2291" s="1252">
        <v>24394.130000000001</v>
      </c>
      <c r="R2291" s="1252">
        <v>30278.630000000001</v>
      </c>
      <c r="S2291" s="1252">
        <v>349466.42999999999</v>
      </c>
      <c r="T2291" s="1252">
        <v>349466.42999999999</v>
      </c>
      <c r="U2291" s="1251" t="s">
        <v>116</v>
      </c>
      <c r="V2291" s="1251" t="s">
        <v>397</v>
      </c>
      <c r="W2291" s="1251" t="s">
        <v>1953</v>
      </c>
      <c r="X2291" s="1251" t="s">
        <v>2042</v>
      </c>
      <c r="Y2291" s="1251">
        <v>615</v>
      </c>
      <c r="Z2291" s="1251">
        <v>1</v>
      </c>
      <c r="AA2291" s="1251" t="b">
        <v>1</v>
      </c>
    </row>
    <row r="2292" spans="1:27" ht="12">
      <c r="A2292" s="1251">
        <v>25</v>
      </c>
      <c r="B2292" s="1251">
        <v>200</v>
      </c>
      <c r="C2292" s="1251" t="s">
        <v>1687</v>
      </c>
      <c r="D2292" s="1251">
        <v>615300</v>
      </c>
      <c r="E2292" s="1251" t="s">
        <v>1954</v>
      </c>
      <c r="F2292" s="1251">
        <v>2021</v>
      </c>
      <c r="G2292" s="1252">
        <v>187.65000000000001</v>
      </c>
      <c r="H2292" s="1252">
        <v>148.69</v>
      </c>
      <c r="I2292" s="1252">
        <v>175.37</v>
      </c>
      <c r="J2292" s="1252">
        <v>108.25</v>
      </c>
      <c r="K2292" s="1252">
        <v>119.83</v>
      </c>
      <c r="L2292" s="1252">
        <v>143.05000000000001</v>
      </c>
      <c r="M2292" s="1252">
        <v>173.61000000000001</v>
      </c>
      <c r="N2292" s="1252">
        <v>118.44</v>
      </c>
      <c r="O2292" s="1252">
        <v>129.56</v>
      </c>
      <c r="P2292" s="1252">
        <v>182.11000000000001</v>
      </c>
      <c r="Q2292" s="1252">
        <v>70.609999999999999</v>
      </c>
      <c r="R2292" s="1252">
        <v>94.510000000000005</v>
      </c>
      <c r="S2292" s="1252">
        <v>1651.6800000000003</v>
      </c>
      <c r="T2292" s="1252">
        <v>1651.6800000000003</v>
      </c>
      <c r="U2292" s="1251" t="s">
        <v>116</v>
      </c>
      <c r="V2292" s="1251" t="s">
        <v>397</v>
      </c>
      <c r="W2292" s="1251" t="s">
        <v>1953</v>
      </c>
      <c r="X2292" s="1251" t="s">
        <v>2042</v>
      </c>
      <c r="Y2292" s="1251">
        <v>615</v>
      </c>
      <c r="Z2292" s="1251">
        <v>3</v>
      </c>
      <c r="AA2292" s="1251" t="b">
        <v>1</v>
      </c>
    </row>
    <row r="2293" spans="1:27" ht="12">
      <c r="A2293" s="1251">
        <v>25</v>
      </c>
      <c r="B2293" s="1251">
        <v>200</v>
      </c>
      <c r="C2293" s="1251" t="s">
        <v>1687</v>
      </c>
      <c r="D2293" s="1251">
        <v>615500</v>
      </c>
      <c r="E2293" s="1251" t="s">
        <v>1955</v>
      </c>
      <c r="F2293" s="1251">
        <v>2021</v>
      </c>
      <c r="G2293" s="1252">
        <v>3551.0900000000001</v>
      </c>
      <c r="H2293" s="1252">
        <v>3094.5799999999999</v>
      </c>
      <c r="I2293" s="1252">
        <v>3459.4099999999999</v>
      </c>
      <c r="J2293" s="1252">
        <v>2241.6599999999999</v>
      </c>
      <c r="K2293" s="1252">
        <v>5450.2299999999996</v>
      </c>
      <c r="L2293" s="1252">
        <v>3515.1900000000001</v>
      </c>
      <c r="M2293" s="1252">
        <v>6195.4099999999999</v>
      </c>
      <c r="N2293" s="1252">
        <v>5373.6199999999999</v>
      </c>
      <c r="O2293" s="1252">
        <v>4511.8699999999999</v>
      </c>
      <c r="P2293" s="1252">
        <v>3082.0900000000001</v>
      </c>
      <c r="Q2293" s="1252">
        <v>2258.4699999999998</v>
      </c>
      <c r="R2293" s="1252">
        <v>3242.7600000000002</v>
      </c>
      <c r="S2293" s="1252">
        <v>45976.380000000012</v>
      </c>
      <c r="T2293" s="1252">
        <v>45976.380000000012</v>
      </c>
      <c r="U2293" s="1251" t="s">
        <v>116</v>
      </c>
      <c r="V2293" s="1251" t="s">
        <v>397</v>
      </c>
      <c r="W2293" s="1251" t="s">
        <v>1953</v>
      </c>
      <c r="X2293" s="1251" t="s">
        <v>2042</v>
      </c>
      <c r="Y2293" s="1251">
        <v>615</v>
      </c>
      <c r="Z2293" s="1251">
        <v>5</v>
      </c>
      <c r="AA2293" s="1251" t="b">
        <v>1</v>
      </c>
    </row>
    <row r="2294" spans="1:27" ht="12">
      <c r="A2294" s="1251">
        <v>25</v>
      </c>
      <c r="B2294" s="1251">
        <v>200</v>
      </c>
      <c r="C2294" s="1251" t="s">
        <v>1687</v>
      </c>
      <c r="D2294" s="1251">
        <v>615800</v>
      </c>
      <c r="E2294" s="1251" t="s">
        <v>1956</v>
      </c>
      <c r="F2294" s="1251">
        <v>2021</v>
      </c>
      <c r="G2294" s="1252">
        <v>559.09000000000003</v>
      </c>
      <c r="H2294" s="1252">
        <v>495.70999999999998</v>
      </c>
      <c r="I2294" s="1252">
        <v>574.54999999999995</v>
      </c>
      <c r="J2294" s="1252">
        <v>518.59000000000003</v>
      </c>
      <c r="K2294" s="1252">
        <v>587.55999999999995</v>
      </c>
      <c r="L2294" s="1252">
        <v>1062.3399999999999</v>
      </c>
      <c r="M2294" s="1252">
        <v>944.12</v>
      </c>
      <c r="N2294" s="1252">
        <v>1011.67</v>
      </c>
      <c r="O2294" s="1252">
        <v>868.44000000000005</v>
      </c>
      <c r="P2294" s="1252">
        <v>549.83000000000004</v>
      </c>
      <c r="Q2294" s="1252">
        <v>517.05999999999995</v>
      </c>
      <c r="R2294" s="1252">
        <v>538.50999999999999</v>
      </c>
      <c r="S2294" s="1252">
        <v>8227.4699999999993</v>
      </c>
      <c r="T2294" s="1252">
        <v>8227.4699999999993</v>
      </c>
      <c r="U2294" s="1251" t="s">
        <v>116</v>
      </c>
      <c r="V2294" s="1251" t="s">
        <v>397</v>
      </c>
      <c r="W2294" s="1251" t="s">
        <v>1953</v>
      </c>
      <c r="X2294" s="1251" t="s">
        <v>2042</v>
      </c>
      <c r="Y2294" s="1251">
        <v>615</v>
      </c>
      <c r="Z2294" s="1251">
        <v>8</v>
      </c>
      <c r="AA2294" s="1251" t="b">
        <v>1</v>
      </c>
    </row>
    <row r="2295" spans="1:27" ht="12">
      <c r="A2295" s="1251">
        <v>25</v>
      </c>
      <c r="B2295" s="1251">
        <v>200</v>
      </c>
      <c r="C2295" s="1251" t="s">
        <v>1687</v>
      </c>
      <c r="D2295" s="1251">
        <v>616100</v>
      </c>
      <c r="E2295" s="1251" t="s">
        <v>1957</v>
      </c>
      <c r="F2295" s="1251">
        <v>2021</v>
      </c>
      <c r="G2295" s="1252">
        <v>2105.3499999999999</v>
      </c>
      <c r="H2295" s="1252">
        <v>3001.0100000000002</v>
      </c>
      <c r="I2295" s="1252">
        <v>3507.04</v>
      </c>
      <c r="J2295" s="1252">
        <v>420.45999999999998</v>
      </c>
      <c r="K2295" s="1252">
        <v>795.75</v>
      </c>
      <c r="L2295" s="1252">
        <v>117.3</v>
      </c>
      <c r="M2295" s="1252">
        <v>360.52999999999997</v>
      </c>
      <c r="N2295" s="1252">
        <v>92.609999999999999</v>
      </c>
      <c r="O2295" s="1252">
        <v>405.38</v>
      </c>
      <c r="P2295" s="1252">
        <v>305.81999999999999</v>
      </c>
      <c r="Q2295" s="1252">
        <v>1436.1199999999999</v>
      </c>
      <c r="R2295" s="1252">
        <v>2288.7600000000002</v>
      </c>
      <c r="S2295" s="1252">
        <v>14836.129999999999</v>
      </c>
      <c r="T2295" s="1252">
        <v>14836.129999999999</v>
      </c>
      <c r="U2295" s="1251" t="s">
        <v>116</v>
      </c>
      <c r="V2295" s="1251" t="s">
        <v>397</v>
      </c>
      <c r="W2295" s="1251" t="s">
        <v>1953</v>
      </c>
      <c r="X2295" s="1251" t="s">
        <v>2042</v>
      </c>
      <c r="Y2295" s="1251">
        <v>616</v>
      </c>
      <c r="Z2295" s="1251">
        <v>1</v>
      </c>
      <c r="AA2295" s="1251" t="b">
        <v>1</v>
      </c>
    </row>
    <row r="2296" spans="1:27" ht="12">
      <c r="A2296" s="1251">
        <v>25</v>
      </c>
      <c r="B2296" s="1251">
        <v>200</v>
      </c>
      <c r="C2296" s="1251" t="s">
        <v>1687</v>
      </c>
      <c r="D2296" s="1251">
        <v>616300</v>
      </c>
      <c r="E2296" s="1251" t="s">
        <v>2047</v>
      </c>
      <c r="F2296" s="1251">
        <v>2021</v>
      </c>
      <c r="G2296" s="1252">
        <v>137.31999999999999</v>
      </c>
      <c r="H2296" s="1252">
        <v>78.269999999999996</v>
      </c>
      <c r="I2296" s="1252">
        <v>181.06999999999999</v>
      </c>
      <c r="J2296" s="1252">
        <v>-30.219999999999999</v>
      </c>
      <c r="K2296" s="1252">
        <v>-11.24</v>
      </c>
      <c r="L2296" s="1252">
        <v>20.34</v>
      </c>
      <c r="M2296" s="1252">
        <v>26.23</v>
      </c>
      <c r="N2296" s="1252">
        <v>24.440000000000001</v>
      </c>
      <c r="O2296" s="1252">
        <v>31.100000000000001</v>
      </c>
      <c r="P2296" s="1252">
        <v>27.640000000000001</v>
      </c>
      <c r="Q2296" s="1252">
        <v>30.699999999999999</v>
      </c>
      <c r="R2296" s="1252">
        <v>88.810000000000002</v>
      </c>
      <c r="S2296" s="1252">
        <v>604.46000000000004</v>
      </c>
      <c r="T2296" s="1252">
        <v>604.46000000000004</v>
      </c>
      <c r="U2296" s="1251" t="s">
        <v>116</v>
      </c>
      <c r="V2296" s="1251" t="s">
        <v>397</v>
      </c>
      <c r="W2296" s="1251" t="s">
        <v>1953</v>
      </c>
      <c r="X2296" s="1251" t="s">
        <v>2042</v>
      </c>
      <c r="Y2296" s="1251">
        <v>616</v>
      </c>
      <c r="Z2296" s="1251">
        <v>3</v>
      </c>
      <c r="AA2296" s="1251" t="b">
        <v>1</v>
      </c>
    </row>
    <row r="2297" spans="1:27" ht="12">
      <c r="A2297" s="1251">
        <v>25</v>
      </c>
      <c r="B2297" s="1251">
        <v>200</v>
      </c>
      <c r="C2297" s="1251" t="s">
        <v>1687</v>
      </c>
      <c r="D2297" s="1251">
        <v>616800</v>
      </c>
      <c r="E2297" s="1251" t="s">
        <v>2048</v>
      </c>
      <c r="F2297" s="1251">
        <v>2021</v>
      </c>
      <c r="G2297" s="1252">
        <v>684.58000000000004</v>
      </c>
      <c r="H2297" s="1252">
        <v>580.57000000000005</v>
      </c>
      <c r="I2297" s="1252">
        <v>642.99000000000001</v>
      </c>
      <c r="J2297" s="1252">
        <v>157.56999999999999</v>
      </c>
      <c r="K2297" s="1252">
        <v>76.060000000000002</v>
      </c>
      <c r="L2297" s="1252">
        <v>5.2400000000000002</v>
      </c>
      <c r="M2297" s="1252">
        <v>30.48</v>
      </c>
      <c r="N2297" s="1252">
        <v>22.039999999999999</v>
      </c>
      <c r="O2297" s="1252">
        <v>26</v>
      </c>
      <c r="P2297" s="1252">
        <v>26.050000000000001</v>
      </c>
      <c r="Q2297" s="1252">
        <v>102.23999999999999</v>
      </c>
      <c r="R2297" s="1252">
        <v>678.34000000000003</v>
      </c>
      <c r="S2297" s="1252">
        <v>3032.1599999999999</v>
      </c>
      <c r="T2297" s="1252">
        <v>3032.1599999999999</v>
      </c>
      <c r="U2297" s="1251" t="s">
        <v>116</v>
      </c>
      <c r="V2297" s="1251" t="s">
        <v>397</v>
      </c>
      <c r="W2297" s="1251" t="s">
        <v>1953</v>
      </c>
      <c r="X2297" s="1251" t="s">
        <v>2042</v>
      </c>
      <c r="Y2297" s="1251">
        <v>616</v>
      </c>
      <c r="Z2297" s="1251">
        <v>8</v>
      </c>
      <c r="AA2297" s="1251" t="b">
        <v>1</v>
      </c>
    </row>
    <row r="2298" spans="1:27" ht="12">
      <c r="A2298" s="1251">
        <v>25</v>
      </c>
      <c r="B2298" s="1251">
        <v>200</v>
      </c>
      <c r="C2298" s="1251" t="s">
        <v>1687</v>
      </c>
      <c r="D2298" s="1251">
        <v>618320</v>
      </c>
      <c r="E2298" s="1251" t="s">
        <v>2049</v>
      </c>
      <c r="F2298" s="1251">
        <v>2021</v>
      </c>
      <c r="G2298" s="1252">
        <v>18862.529999999999</v>
      </c>
      <c r="H2298" s="1252">
        <v>10598.450000000001</v>
      </c>
      <c r="I2298" s="1252">
        <v>13452.780000000001</v>
      </c>
      <c r="J2298" s="1252">
        <v>14569.9</v>
      </c>
      <c r="K2298" s="1252">
        <v>18585.830000000002</v>
      </c>
      <c r="L2298" s="1252">
        <v>22004.82</v>
      </c>
      <c r="M2298" s="1252">
        <v>20113.84</v>
      </c>
      <c r="N2298" s="1252">
        <v>20368.66</v>
      </c>
      <c r="O2298" s="1252">
        <v>17611.490000000002</v>
      </c>
      <c r="P2298" s="1252">
        <v>15499.690000000001</v>
      </c>
      <c r="Q2298" s="1252">
        <v>14497.25</v>
      </c>
      <c r="R2298" s="1252">
        <v>19983.169999999998</v>
      </c>
      <c r="S2298" s="1252">
        <v>206148.40999999997</v>
      </c>
      <c r="T2298" s="1252">
        <v>206148.40999999997</v>
      </c>
      <c r="U2298" s="1251" t="s">
        <v>116</v>
      </c>
      <c r="V2298" s="1251" t="s">
        <v>397</v>
      </c>
      <c r="W2298" s="1251" t="s">
        <v>1960</v>
      </c>
      <c r="X2298" s="1251" t="s">
        <v>2042</v>
      </c>
      <c r="Y2298" s="1251">
        <v>618</v>
      </c>
      <c r="Z2298" s="1251">
        <v>3</v>
      </c>
      <c r="AA2298" s="1251" t="b">
        <v>1</v>
      </c>
    </row>
    <row r="2299" spans="1:27" ht="12">
      <c r="A2299" s="1251">
        <v>25</v>
      </c>
      <c r="B2299" s="1251">
        <v>200</v>
      </c>
      <c r="C2299" s="1251" t="s">
        <v>1687</v>
      </c>
      <c r="D2299" s="1251">
        <v>618335</v>
      </c>
      <c r="E2299" s="1251" t="s">
        <v>2050</v>
      </c>
      <c r="F2299" s="1251">
        <v>2021</v>
      </c>
      <c r="G2299" s="1252">
        <v>792.36000000000001</v>
      </c>
      <c r="H2299" s="1252">
        <v>647.27999999999997</v>
      </c>
      <c r="I2299" s="1252">
        <v>803.51999999999998</v>
      </c>
      <c r="J2299" s="1252">
        <v>740.27999999999997</v>
      </c>
      <c r="K2299" s="1252">
        <v>996.96000000000004</v>
      </c>
      <c r="L2299" s="1252">
        <v>1313.1600000000001</v>
      </c>
      <c r="M2299" s="1252">
        <v>1174.6700000000001</v>
      </c>
      <c r="N2299" s="1252">
        <v>1367.1700000000001</v>
      </c>
      <c r="O2299" s="1252">
        <v>1044.24</v>
      </c>
      <c r="P2299" s="1252">
        <v>877.91999999999996</v>
      </c>
      <c r="Q2299" s="1252">
        <v>1082.52</v>
      </c>
      <c r="R2299" s="1252">
        <v>874.20000000000005</v>
      </c>
      <c r="S2299" s="1252">
        <v>11714.280000000001</v>
      </c>
      <c r="T2299" s="1252">
        <v>11714.280000000001</v>
      </c>
      <c r="U2299" s="1251" t="s">
        <v>116</v>
      </c>
      <c r="V2299" s="1251" t="s">
        <v>397</v>
      </c>
      <c r="W2299" s="1251" t="s">
        <v>1960</v>
      </c>
      <c r="X2299" s="1251" t="s">
        <v>2042</v>
      </c>
      <c r="Y2299" s="1251">
        <v>618</v>
      </c>
      <c r="Z2299" s="1251">
        <v>3</v>
      </c>
      <c r="AA2299" s="1251" t="b">
        <v>1</v>
      </c>
    </row>
    <row r="2300" spans="1:27" ht="12">
      <c r="A2300" s="1251">
        <v>25</v>
      </c>
      <c r="B2300" s="1251">
        <v>200</v>
      </c>
      <c r="C2300" s="1251" t="s">
        <v>1687</v>
      </c>
      <c r="D2300" s="1251">
        <v>618340</v>
      </c>
      <c r="E2300" s="1251" t="s">
        <v>1961</v>
      </c>
      <c r="F2300" s="1251">
        <v>2021</v>
      </c>
      <c r="G2300" s="1252">
        <v>2579.6399999999999</v>
      </c>
      <c r="H2300" s="1252">
        <v>2090.48</v>
      </c>
      <c r="I2300" s="1252">
        <v>2483.6399999999999</v>
      </c>
      <c r="J2300" s="1252">
        <v>1954.6099999999999</v>
      </c>
      <c r="K2300" s="1252">
        <v>3011.8600000000001</v>
      </c>
      <c r="L2300" s="1252">
        <v>3526.3800000000001</v>
      </c>
      <c r="M2300" s="1252">
        <v>3093.9200000000001</v>
      </c>
      <c r="N2300" s="1252">
        <v>3568.0799999999999</v>
      </c>
      <c r="O2300" s="1252">
        <v>2617.0799999999999</v>
      </c>
      <c r="P2300" s="1252">
        <v>2336.02</v>
      </c>
      <c r="Q2300" s="1252">
        <v>2310.48</v>
      </c>
      <c r="R2300" s="1252">
        <v>2227.3499999999999</v>
      </c>
      <c r="S2300" s="1252">
        <v>31799.540000000001</v>
      </c>
      <c r="T2300" s="1252">
        <v>31799.540000000001</v>
      </c>
      <c r="U2300" s="1251" t="s">
        <v>116</v>
      </c>
      <c r="V2300" s="1251" t="s">
        <v>397</v>
      </c>
      <c r="W2300" s="1251" t="s">
        <v>1960</v>
      </c>
      <c r="X2300" s="1251" t="s">
        <v>2042</v>
      </c>
      <c r="Y2300" s="1251">
        <v>618</v>
      </c>
      <c r="Z2300" s="1251">
        <v>3</v>
      </c>
      <c r="AA2300" s="1251" t="b">
        <v>1</v>
      </c>
    </row>
    <row r="2301" spans="1:27" ht="12">
      <c r="A2301" s="1251">
        <v>25</v>
      </c>
      <c r="B2301" s="1251">
        <v>200</v>
      </c>
      <c r="C2301" s="1251" t="s">
        <v>1687</v>
      </c>
      <c r="D2301" s="1251">
        <v>618345</v>
      </c>
      <c r="E2301" s="1251" t="s">
        <v>1962</v>
      </c>
      <c r="F2301" s="1251">
        <v>2021</v>
      </c>
      <c r="G2301" s="1252">
        <v>6896.9200000000001</v>
      </c>
      <c r="H2301" s="1252">
        <v>6993.1999999999998</v>
      </c>
      <c r="I2301" s="1252">
        <v>8487.5200000000004</v>
      </c>
      <c r="J2301" s="1252">
        <v>8183.6800000000003</v>
      </c>
      <c r="K2301" s="1252">
        <v>9641.4599999999991</v>
      </c>
      <c r="L2301" s="1252">
        <v>12194.219999999999</v>
      </c>
      <c r="M2301" s="1252">
        <v>11478.360000000001</v>
      </c>
      <c r="N2301" s="1252">
        <v>11335.16</v>
      </c>
      <c r="O2301" s="1252">
        <v>7923.6199999999999</v>
      </c>
      <c r="P2301" s="1252">
        <v>7400.8599999999997</v>
      </c>
      <c r="Q2301" s="1252">
        <v>9391.8799999999992</v>
      </c>
      <c r="R2301" s="1252">
        <v>6952.7600000000002</v>
      </c>
      <c r="S2301" s="1252">
        <v>106879.64</v>
      </c>
      <c r="T2301" s="1252">
        <v>106879.64</v>
      </c>
      <c r="U2301" s="1251" t="s">
        <v>116</v>
      </c>
      <c r="V2301" s="1251" t="s">
        <v>397</v>
      </c>
      <c r="W2301" s="1251" t="s">
        <v>1960</v>
      </c>
      <c r="X2301" s="1251" t="s">
        <v>2042</v>
      </c>
      <c r="Y2301" s="1251">
        <v>618</v>
      </c>
      <c r="Z2301" s="1251">
        <v>3</v>
      </c>
      <c r="AA2301" s="1251" t="b">
        <v>1</v>
      </c>
    </row>
    <row r="2302" spans="1:27" ht="12">
      <c r="A2302" s="1251">
        <v>25</v>
      </c>
      <c r="B2302" s="1251">
        <v>200</v>
      </c>
      <c r="C2302" s="1251" t="s">
        <v>1687</v>
      </c>
      <c r="D2302" s="1251">
        <v>618395</v>
      </c>
      <c r="E2302" s="1251" t="s">
        <v>1964</v>
      </c>
      <c r="F2302" s="1251">
        <v>2021</v>
      </c>
      <c r="G2302" s="1252">
        <v>101.23999999999999</v>
      </c>
      <c r="H2302" s="1252">
        <v>776.34000000000003</v>
      </c>
      <c r="I2302" s="1252">
        <v>0</v>
      </c>
      <c r="J2302" s="1252">
        <v>257.56</v>
      </c>
      <c r="K2302" s="1252">
        <v>0</v>
      </c>
      <c r="L2302" s="1252">
        <v>0</v>
      </c>
      <c r="M2302" s="1252">
        <v>321.12</v>
      </c>
      <c r="N2302" s="1252">
        <v>0</v>
      </c>
      <c r="O2302" s="1252">
        <v>546.79999999999995</v>
      </c>
      <c r="P2302" s="1252">
        <v>0</v>
      </c>
      <c r="Q2302" s="1252">
        <v>0</v>
      </c>
      <c r="R2302" s="1252">
        <v>546.79999999999995</v>
      </c>
      <c r="S2302" s="1252">
        <v>2549.8600000000001</v>
      </c>
      <c r="T2302" s="1252">
        <v>2549.8600000000001</v>
      </c>
      <c r="U2302" s="1251" t="s">
        <v>116</v>
      </c>
      <c r="V2302" s="1251" t="s">
        <v>397</v>
      </c>
      <c r="W2302" s="1251" t="s">
        <v>1960</v>
      </c>
      <c r="X2302" s="1251" t="s">
        <v>2042</v>
      </c>
      <c r="Y2302" s="1251">
        <v>618</v>
      </c>
      <c r="Z2302" s="1251">
        <v>3</v>
      </c>
      <c r="AA2302" s="1251" t="b">
        <v>1</v>
      </c>
    </row>
    <row r="2303" spans="1:27" ht="12">
      <c r="A2303" s="1251">
        <v>25</v>
      </c>
      <c r="B2303" s="1251">
        <v>200</v>
      </c>
      <c r="C2303" s="1251" t="s">
        <v>1687</v>
      </c>
      <c r="D2303" s="1251">
        <v>620100</v>
      </c>
      <c r="E2303" s="1251" t="s">
        <v>1965</v>
      </c>
      <c r="F2303" s="1251">
        <v>2021</v>
      </c>
      <c r="G2303" s="1252">
        <v>0</v>
      </c>
      <c r="H2303" s="1252">
        <v>0</v>
      </c>
      <c r="I2303" s="1252">
        <v>0</v>
      </c>
      <c r="J2303" s="1252">
        <v>5.9500000000000002</v>
      </c>
      <c r="K2303" s="1252">
        <v>0</v>
      </c>
      <c r="L2303" s="1252">
        <v>0</v>
      </c>
      <c r="M2303" s="1252">
        <v>0</v>
      </c>
      <c r="N2303" s="1252">
        <v>0</v>
      </c>
      <c r="O2303" s="1252">
        <v>0</v>
      </c>
      <c r="P2303" s="1252">
        <v>0</v>
      </c>
      <c r="Q2303" s="1252">
        <v>0</v>
      </c>
      <c r="R2303" s="1252">
        <v>0</v>
      </c>
      <c r="S2303" s="1252">
        <v>5.9500000000000002</v>
      </c>
      <c r="T2303" s="1252">
        <v>5.9500000000000002</v>
      </c>
      <c r="U2303" s="1251" t="s">
        <v>116</v>
      </c>
      <c r="V2303" s="1251" t="s">
        <v>397</v>
      </c>
      <c r="W2303" s="1251" t="s">
        <v>1966</v>
      </c>
      <c r="X2303" s="1251" t="s">
        <v>2042</v>
      </c>
      <c r="Y2303" s="1251">
        <v>620</v>
      </c>
      <c r="Z2303" s="1251">
        <v>1</v>
      </c>
      <c r="AA2303" s="1251" t="b">
        <v>1</v>
      </c>
    </row>
    <row r="2304" spans="1:27" ht="12">
      <c r="A2304" s="1251">
        <v>25</v>
      </c>
      <c r="B2304" s="1251">
        <v>200</v>
      </c>
      <c r="C2304" s="1251" t="s">
        <v>1687</v>
      </c>
      <c r="D2304" s="1251">
        <v>620200</v>
      </c>
      <c r="E2304" s="1251" t="s">
        <v>1967</v>
      </c>
      <c r="F2304" s="1251">
        <v>2021</v>
      </c>
      <c r="G2304" s="1252">
        <v>0</v>
      </c>
      <c r="H2304" s="1252">
        <v>0</v>
      </c>
      <c r="I2304" s="1252">
        <v>0</v>
      </c>
      <c r="J2304" s="1252">
        <v>0</v>
      </c>
      <c r="K2304" s="1252">
        <v>0</v>
      </c>
      <c r="L2304" s="1252">
        <v>589.79999999999995</v>
      </c>
      <c r="M2304" s="1252">
        <v>233.28999999999999</v>
      </c>
      <c r="N2304" s="1252">
        <v>0</v>
      </c>
      <c r="O2304" s="1252">
        <v>0</v>
      </c>
      <c r="P2304" s="1252">
        <v>0</v>
      </c>
      <c r="Q2304" s="1252">
        <v>0</v>
      </c>
      <c r="R2304" s="1252">
        <v>331.63999999999999</v>
      </c>
      <c r="S2304" s="1252">
        <v>1154.73</v>
      </c>
      <c r="T2304" s="1252">
        <v>1154.73</v>
      </c>
      <c r="U2304" s="1251" t="s">
        <v>116</v>
      </c>
      <c r="V2304" s="1251" t="s">
        <v>397</v>
      </c>
      <c r="W2304" s="1251" t="s">
        <v>1966</v>
      </c>
      <c r="X2304" s="1251" t="s">
        <v>2042</v>
      </c>
      <c r="Y2304" s="1251">
        <v>620</v>
      </c>
      <c r="Z2304" s="1251">
        <v>2</v>
      </c>
      <c r="AA2304" s="1251" t="b">
        <v>1</v>
      </c>
    </row>
    <row r="2305" spans="1:27" ht="12">
      <c r="A2305" s="1251">
        <v>25</v>
      </c>
      <c r="B2305" s="1251">
        <v>200</v>
      </c>
      <c r="C2305" s="1251" t="s">
        <v>1687</v>
      </c>
      <c r="D2305" s="1251">
        <v>620300</v>
      </c>
      <c r="E2305" s="1251" t="s">
        <v>1968</v>
      </c>
      <c r="F2305" s="1251">
        <v>2021</v>
      </c>
      <c r="G2305" s="1252">
        <v>3271.1199999999999</v>
      </c>
      <c r="H2305" s="1252">
        <v>1376.5699999999999</v>
      </c>
      <c r="I2305" s="1252">
        <v>2133.1500000000001</v>
      </c>
      <c r="J2305" s="1252">
        <v>1849.8699999999999</v>
      </c>
      <c r="K2305" s="1252">
        <v>665.55999999999995</v>
      </c>
      <c r="L2305" s="1252">
        <v>1908.8299999999999</v>
      </c>
      <c r="M2305" s="1252">
        <v>3941.2600000000002</v>
      </c>
      <c r="N2305" s="1252">
        <v>937.40999999999997</v>
      </c>
      <c r="O2305" s="1252">
        <v>3761.0500000000002</v>
      </c>
      <c r="P2305" s="1252">
        <v>3023.73</v>
      </c>
      <c r="Q2305" s="1252">
        <v>2929.96</v>
      </c>
      <c r="R2305" s="1252">
        <v>8553.7800000000007</v>
      </c>
      <c r="S2305" s="1252">
        <v>34352.290000000001</v>
      </c>
      <c r="T2305" s="1252">
        <v>34352.290000000001</v>
      </c>
      <c r="U2305" s="1251" t="s">
        <v>116</v>
      </c>
      <c r="V2305" s="1251" t="s">
        <v>397</v>
      </c>
      <c r="W2305" s="1251" t="s">
        <v>1966</v>
      </c>
      <c r="X2305" s="1251" t="s">
        <v>2042</v>
      </c>
      <c r="Y2305" s="1251">
        <v>620</v>
      </c>
      <c r="Z2305" s="1251">
        <v>3</v>
      </c>
      <c r="AA2305" s="1251" t="b">
        <v>1</v>
      </c>
    </row>
    <row r="2306" spans="1:27" ht="12">
      <c r="A2306" s="1251">
        <v>25</v>
      </c>
      <c r="B2306" s="1251">
        <v>200</v>
      </c>
      <c r="C2306" s="1251" t="s">
        <v>1687</v>
      </c>
      <c r="D2306" s="1251">
        <v>620400</v>
      </c>
      <c r="E2306" s="1251" t="s">
        <v>1969</v>
      </c>
      <c r="F2306" s="1251">
        <v>2021</v>
      </c>
      <c r="G2306" s="1252">
        <v>121.75</v>
      </c>
      <c r="H2306" s="1252">
        <v>253.97999999999999</v>
      </c>
      <c r="I2306" s="1252">
        <v>510.54000000000002</v>
      </c>
      <c r="J2306" s="1252">
        <v>0</v>
      </c>
      <c r="K2306" s="1252">
        <v>66</v>
      </c>
      <c r="L2306" s="1252">
        <v>46.18</v>
      </c>
      <c r="M2306" s="1252">
        <v>617.35000000000002</v>
      </c>
      <c r="N2306" s="1252">
        <v>0</v>
      </c>
      <c r="O2306" s="1252">
        <v>4486.6300000000001</v>
      </c>
      <c r="P2306" s="1252">
        <v>1038.52</v>
      </c>
      <c r="Q2306" s="1252">
        <v>665.45000000000005</v>
      </c>
      <c r="R2306" s="1252">
        <v>752.17999999999995</v>
      </c>
      <c r="S2306" s="1252">
        <v>8558.5799999999999</v>
      </c>
      <c r="T2306" s="1252">
        <v>8558.5799999999999</v>
      </c>
      <c r="U2306" s="1251" t="s">
        <v>116</v>
      </c>
      <c r="V2306" s="1251" t="s">
        <v>397</v>
      </c>
      <c r="W2306" s="1251" t="s">
        <v>1966</v>
      </c>
      <c r="X2306" s="1251" t="s">
        <v>2042</v>
      </c>
      <c r="Y2306" s="1251">
        <v>620</v>
      </c>
      <c r="Z2306" s="1251">
        <v>4</v>
      </c>
      <c r="AA2306" s="1251" t="b">
        <v>1</v>
      </c>
    </row>
    <row r="2307" spans="1:27" ht="12">
      <c r="A2307" s="1251">
        <v>25</v>
      </c>
      <c r="B2307" s="1251">
        <v>200</v>
      </c>
      <c r="C2307" s="1251" t="s">
        <v>1687</v>
      </c>
      <c r="D2307" s="1251">
        <v>620500</v>
      </c>
      <c r="E2307" s="1251" t="s">
        <v>2051</v>
      </c>
      <c r="F2307" s="1251">
        <v>2021</v>
      </c>
      <c r="G2307" s="1252">
        <v>0</v>
      </c>
      <c r="H2307" s="1252">
        <v>640.55999999999995</v>
      </c>
      <c r="I2307" s="1252">
        <v>0</v>
      </c>
      <c r="J2307" s="1252">
        <v>0</v>
      </c>
      <c r="K2307" s="1252">
        <v>0</v>
      </c>
      <c r="L2307" s="1252">
        <v>0</v>
      </c>
      <c r="M2307" s="1252">
        <v>-8.2799999999999994</v>
      </c>
      <c r="N2307" s="1252">
        <v>42.369999999999997</v>
      </c>
      <c r="O2307" s="1252">
        <v>451.10000000000002</v>
      </c>
      <c r="P2307" s="1252">
        <v>-21.25</v>
      </c>
      <c r="Q2307" s="1252">
        <v>0</v>
      </c>
      <c r="R2307" s="1252">
        <v>126.27</v>
      </c>
      <c r="S2307" s="1252">
        <v>1230.77</v>
      </c>
      <c r="T2307" s="1252">
        <v>1230.77</v>
      </c>
      <c r="U2307" s="1251" t="s">
        <v>116</v>
      </c>
      <c r="V2307" s="1251" t="s">
        <v>397</v>
      </c>
      <c r="W2307" s="1251" t="s">
        <v>1966</v>
      </c>
      <c r="X2307" s="1251" t="s">
        <v>2042</v>
      </c>
      <c r="Y2307" s="1251">
        <v>620</v>
      </c>
      <c r="Z2307" s="1251">
        <v>5</v>
      </c>
      <c r="AA2307" s="1251" t="b">
        <v>1</v>
      </c>
    </row>
    <row r="2308" spans="1:27" ht="12">
      <c r="A2308" s="1251">
        <v>25</v>
      </c>
      <c r="B2308" s="1251">
        <v>200</v>
      </c>
      <c r="C2308" s="1251" t="s">
        <v>1687</v>
      </c>
      <c r="D2308" s="1251">
        <v>620501</v>
      </c>
      <c r="E2308" s="1251" t="s">
        <v>2052</v>
      </c>
      <c r="F2308" s="1251">
        <v>2021</v>
      </c>
      <c r="G2308" s="1252">
        <v>0</v>
      </c>
      <c r="H2308" s="1252">
        <v>0</v>
      </c>
      <c r="I2308" s="1252">
        <v>0</v>
      </c>
      <c r="J2308" s="1252">
        <v>-3.4399999999999999</v>
      </c>
      <c r="K2308" s="1252">
        <v>88.840000000000003</v>
      </c>
      <c r="L2308" s="1252">
        <v>0</v>
      </c>
      <c r="M2308" s="1252">
        <v>0</v>
      </c>
      <c r="N2308" s="1252">
        <v>110.06</v>
      </c>
      <c r="O2308" s="1252">
        <v>-163.53999999999999</v>
      </c>
      <c r="P2308" s="1252">
        <v>0</v>
      </c>
      <c r="Q2308" s="1252">
        <v>0</v>
      </c>
      <c r="R2308" s="1252">
        <v>0</v>
      </c>
      <c r="S2308" s="1252">
        <v>31.920000000000016</v>
      </c>
      <c r="T2308" s="1252">
        <v>31.920000000000016</v>
      </c>
      <c r="U2308" s="1251" t="s">
        <v>116</v>
      </c>
      <c r="V2308" s="1251" t="s">
        <v>397</v>
      </c>
      <c r="W2308" s="1251" t="s">
        <v>1966</v>
      </c>
      <c r="X2308" s="1251" t="s">
        <v>2042</v>
      </c>
      <c r="Y2308" s="1251">
        <v>620</v>
      </c>
      <c r="Z2308" s="1251">
        <v>5</v>
      </c>
      <c r="AA2308" s="1251" t="b">
        <v>1</v>
      </c>
    </row>
    <row r="2309" spans="1:27" ht="12">
      <c r="A2309" s="1251">
        <v>25</v>
      </c>
      <c r="B2309" s="1251">
        <v>200</v>
      </c>
      <c r="C2309" s="1251" t="s">
        <v>1687</v>
      </c>
      <c r="D2309" s="1251">
        <v>620502</v>
      </c>
      <c r="E2309" s="1251" t="s">
        <v>2053</v>
      </c>
      <c r="F2309" s="1251">
        <v>2021</v>
      </c>
      <c r="G2309" s="1252">
        <v>0</v>
      </c>
      <c r="H2309" s="1252">
        <v>0</v>
      </c>
      <c r="I2309" s="1252">
        <v>0</v>
      </c>
      <c r="J2309" s="1252">
        <v>94.200000000000003</v>
      </c>
      <c r="K2309" s="1252">
        <v>0</v>
      </c>
      <c r="L2309" s="1252">
        <v>0</v>
      </c>
      <c r="M2309" s="1252">
        <v>203.36000000000001</v>
      </c>
      <c r="N2309" s="1252">
        <v>0</v>
      </c>
      <c r="O2309" s="1252">
        <v>0</v>
      </c>
      <c r="P2309" s="1252">
        <v>371.22000000000003</v>
      </c>
      <c r="Q2309" s="1252">
        <v>-49.25</v>
      </c>
      <c r="R2309" s="1252">
        <v>0</v>
      </c>
      <c r="S2309" s="1252">
        <v>619.52999999999997</v>
      </c>
      <c r="T2309" s="1252">
        <v>619.52999999999997</v>
      </c>
      <c r="U2309" s="1251" t="s">
        <v>116</v>
      </c>
      <c r="V2309" s="1251" t="s">
        <v>397</v>
      </c>
      <c r="W2309" s="1251" t="s">
        <v>1966</v>
      </c>
      <c r="X2309" s="1251" t="s">
        <v>2042</v>
      </c>
      <c r="Y2309" s="1251">
        <v>620</v>
      </c>
      <c r="Z2309" s="1251">
        <v>5</v>
      </c>
      <c r="AA2309" s="1251" t="b">
        <v>1</v>
      </c>
    </row>
    <row r="2310" spans="1:27" ht="12">
      <c r="A2310" s="1251">
        <v>25</v>
      </c>
      <c r="B2310" s="1251">
        <v>200</v>
      </c>
      <c r="C2310" s="1251" t="s">
        <v>1687</v>
      </c>
      <c r="D2310" s="1251">
        <v>620503</v>
      </c>
      <c r="E2310" s="1251" t="s">
        <v>2081</v>
      </c>
      <c r="F2310" s="1251">
        <v>2021</v>
      </c>
      <c r="G2310" s="1252">
        <v>0</v>
      </c>
      <c r="H2310" s="1252">
        <v>133.96000000000001</v>
      </c>
      <c r="I2310" s="1252">
        <v>341.19999999999999</v>
      </c>
      <c r="J2310" s="1252">
        <v>0</v>
      </c>
      <c r="K2310" s="1252">
        <v>0</v>
      </c>
      <c r="L2310" s="1252">
        <v>5.8300000000000001</v>
      </c>
      <c r="M2310" s="1252">
        <v>0</v>
      </c>
      <c r="N2310" s="1252">
        <v>0</v>
      </c>
      <c r="O2310" s="1252">
        <v>160</v>
      </c>
      <c r="P2310" s="1252">
        <v>0</v>
      </c>
      <c r="Q2310" s="1252">
        <v>213</v>
      </c>
      <c r="R2310" s="1252">
        <v>0</v>
      </c>
      <c r="S2310" s="1252">
        <v>853.99000000000001</v>
      </c>
      <c r="T2310" s="1252">
        <v>853.99000000000001</v>
      </c>
      <c r="U2310" s="1251" t="s">
        <v>116</v>
      </c>
      <c r="V2310" s="1251" t="s">
        <v>397</v>
      </c>
      <c r="W2310" s="1251" t="s">
        <v>1966</v>
      </c>
      <c r="X2310" s="1251" t="s">
        <v>2042</v>
      </c>
      <c r="Y2310" s="1251">
        <v>620</v>
      </c>
      <c r="Z2310" s="1251">
        <v>5</v>
      </c>
      <c r="AA2310" s="1251" t="b">
        <v>1</v>
      </c>
    </row>
    <row r="2311" spans="1:27" ht="12">
      <c r="A2311" s="1251">
        <v>25</v>
      </c>
      <c r="B2311" s="1251">
        <v>200</v>
      </c>
      <c r="C2311" s="1251" t="s">
        <v>1687</v>
      </c>
      <c r="D2311" s="1251">
        <v>620504</v>
      </c>
      <c r="E2311" s="1251" t="s">
        <v>2054</v>
      </c>
      <c r="F2311" s="1251">
        <v>2021</v>
      </c>
      <c r="G2311" s="1252">
        <v>0</v>
      </c>
      <c r="H2311" s="1252">
        <v>0</v>
      </c>
      <c r="I2311" s="1252">
        <v>0</v>
      </c>
      <c r="J2311" s="1252">
        <v>0</v>
      </c>
      <c r="K2311" s="1252">
        <v>0</v>
      </c>
      <c r="L2311" s="1252">
        <v>0</v>
      </c>
      <c r="M2311" s="1252">
        <v>0</v>
      </c>
      <c r="N2311" s="1252">
        <v>0</v>
      </c>
      <c r="O2311" s="1252">
        <v>219.40000000000001</v>
      </c>
      <c r="P2311" s="1252">
        <v>0</v>
      </c>
      <c r="Q2311" s="1252">
        <v>0</v>
      </c>
      <c r="R2311" s="1252">
        <v>0</v>
      </c>
      <c r="S2311" s="1252">
        <v>219.40000000000001</v>
      </c>
      <c r="T2311" s="1252">
        <v>219.40000000000001</v>
      </c>
      <c r="U2311" s="1251" t="s">
        <v>116</v>
      </c>
      <c r="V2311" s="1251" t="s">
        <v>397</v>
      </c>
      <c r="W2311" s="1251" t="s">
        <v>1966</v>
      </c>
      <c r="X2311" s="1251" t="s">
        <v>2042</v>
      </c>
      <c r="Y2311" s="1251">
        <v>620</v>
      </c>
      <c r="Z2311" s="1251">
        <v>5</v>
      </c>
      <c r="AA2311" s="1251" t="b">
        <v>1</v>
      </c>
    </row>
    <row r="2312" spans="1:27" ht="12">
      <c r="A2312" s="1251">
        <v>25</v>
      </c>
      <c r="B2312" s="1251">
        <v>200</v>
      </c>
      <c r="C2312" s="1251" t="s">
        <v>1687</v>
      </c>
      <c r="D2312" s="1251">
        <v>620506</v>
      </c>
      <c r="E2312" s="1251" t="s">
        <v>1970</v>
      </c>
      <c r="F2312" s="1251">
        <v>2021</v>
      </c>
      <c r="G2312" s="1252">
        <v>0</v>
      </c>
      <c r="H2312" s="1252">
        <v>0</v>
      </c>
      <c r="I2312" s="1252">
        <v>0</v>
      </c>
      <c r="J2312" s="1252">
        <v>0</v>
      </c>
      <c r="K2312" s="1252">
        <v>0</v>
      </c>
      <c r="L2312" s="1252">
        <v>0</v>
      </c>
      <c r="M2312" s="1252">
        <v>0</v>
      </c>
      <c r="N2312" s="1252">
        <v>0</v>
      </c>
      <c r="O2312" s="1252">
        <v>0</v>
      </c>
      <c r="P2312" s="1252">
        <v>0</v>
      </c>
      <c r="Q2312" s="1252">
        <v>32.259999999999998</v>
      </c>
      <c r="R2312" s="1252">
        <v>0</v>
      </c>
      <c r="S2312" s="1252">
        <v>32.259999999999998</v>
      </c>
      <c r="T2312" s="1252">
        <v>32.259999999999998</v>
      </c>
      <c r="U2312" s="1251" t="s">
        <v>116</v>
      </c>
      <c r="V2312" s="1251" t="s">
        <v>397</v>
      </c>
      <c r="W2312" s="1251" t="s">
        <v>1966</v>
      </c>
      <c r="X2312" s="1251" t="s">
        <v>2042</v>
      </c>
      <c r="Y2312" s="1251">
        <v>620</v>
      </c>
      <c r="Z2312" s="1251">
        <v>5</v>
      </c>
      <c r="AA2312" s="1251" t="b">
        <v>1</v>
      </c>
    </row>
    <row r="2313" spans="1:27" ht="12">
      <c r="A2313" s="1251">
        <v>25</v>
      </c>
      <c r="B2313" s="1251">
        <v>200</v>
      </c>
      <c r="C2313" s="1251" t="s">
        <v>1687</v>
      </c>
      <c r="D2313" s="1251">
        <v>620511</v>
      </c>
      <c r="E2313" s="1251" t="s">
        <v>2055</v>
      </c>
      <c r="F2313" s="1251">
        <v>2021</v>
      </c>
      <c r="G2313" s="1252">
        <v>0</v>
      </c>
      <c r="H2313" s="1252">
        <v>0</v>
      </c>
      <c r="I2313" s="1252">
        <v>0</v>
      </c>
      <c r="J2313" s="1252">
        <v>0</v>
      </c>
      <c r="K2313" s="1252">
        <v>0</v>
      </c>
      <c r="L2313" s="1252">
        <v>14.34</v>
      </c>
      <c r="M2313" s="1252">
        <v>0</v>
      </c>
      <c r="N2313" s="1252">
        <v>0</v>
      </c>
      <c r="O2313" s="1252">
        <v>0</v>
      </c>
      <c r="P2313" s="1252">
        <v>0</v>
      </c>
      <c r="Q2313" s="1252">
        <v>0</v>
      </c>
      <c r="R2313" s="1252">
        <v>0</v>
      </c>
      <c r="S2313" s="1252">
        <v>14.34</v>
      </c>
      <c r="T2313" s="1252">
        <v>14.34</v>
      </c>
      <c r="U2313" s="1251" t="s">
        <v>116</v>
      </c>
      <c r="V2313" s="1251" t="s">
        <v>397</v>
      </c>
      <c r="W2313" s="1251" t="s">
        <v>1966</v>
      </c>
      <c r="X2313" s="1251" t="s">
        <v>2042</v>
      </c>
      <c r="Y2313" s="1251">
        <v>620</v>
      </c>
      <c r="Z2313" s="1251">
        <v>5</v>
      </c>
      <c r="AA2313" s="1251" t="b">
        <v>1</v>
      </c>
    </row>
    <row r="2314" spans="1:27" ht="12">
      <c r="A2314" s="1251">
        <v>25</v>
      </c>
      <c r="B2314" s="1251">
        <v>200</v>
      </c>
      <c r="C2314" s="1251" t="s">
        <v>1687</v>
      </c>
      <c r="D2314" s="1251">
        <v>620512</v>
      </c>
      <c r="E2314" s="1251" t="s">
        <v>1971</v>
      </c>
      <c r="F2314" s="1251">
        <v>2021</v>
      </c>
      <c r="G2314" s="1252">
        <v>641.39999999999998</v>
      </c>
      <c r="H2314" s="1252">
        <v>786.02999999999997</v>
      </c>
      <c r="I2314" s="1252">
        <v>-279.97000000000003</v>
      </c>
      <c r="J2314" s="1252">
        <v>0</v>
      </c>
      <c r="K2314" s="1252">
        <v>0</v>
      </c>
      <c r="L2314" s="1252">
        <v>8.0899999999999999</v>
      </c>
      <c r="M2314" s="1252">
        <v>0</v>
      </c>
      <c r="N2314" s="1252">
        <v>19.18</v>
      </c>
      <c r="O2314" s="1252">
        <v>720.17999999999995</v>
      </c>
      <c r="P2314" s="1252">
        <v>0</v>
      </c>
      <c r="Q2314" s="1252">
        <v>0</v>
      </c>
      <c r="R2314" s="1252">
        <v>0</v>
      </c>
      <c r="S2314" s="1252">
        <v>1894.9099999999999</v>
      </c>
      <c r="T2314" s="1252">
        <v>1894.9099999999999</v>
      </c>
      <c r="U2314" s="1251" t="s">
        <v>116</v>
      </c>
      <c r="V2314" s="1251" t="s">
        <v>397</v>
      </c>
      <c r="W2314" s="1251" t="s">
        <v>1966</v>
      </c>
      <c r="X2314" s="1251" t="s">
        <v>2042</v>
      </c>
      <c r="Y2314" s="1251">
        <v>620</v>
      </c>
      <c r="Z2314" s="1251">
        <v>5</v>
      </c>
      <c r="AA2314" s="1251" t="b">
        <v>1</v>
      </c>
    </row>
    <row r="2315" spans="1:27" ht="12">
      <c r="A2315" s="1251">
        <v>25</v>
      </c>
      <c r="B2315" s="1251">
        <v>200</v>
      </c>
      <c r="C2315" s="1251" t="s">
        <v>1687</v>
      </c>
      <c r="D2315" s="1251">
        <v>620513</v>
      </c>
      <c r="E2315" s="1251" t="s">
        <v>2056</v>
      </c>
      <c r="F2315" s="1251">
        <v>2021</v>
      </c>
      <c r="G2315" s="1252">
        <v>0</v>
      </c>
      <c r="H2315" s="1252">
        <v>0</v>
      </c>
      <c r="I2315" s="1252">
        <v>740</v>
      </c>
      <c r="J2315" s="1252">
        <v>0</v>
      </c>
      <c r="K2315" s="1252">
        <v>0</v>
      </c>
      <c r="L2315" s="1252">
        <v>0</v>
      </c>
      <c r="M2315" s="1252">
        <v>0</v>
      </c>
      <c r="N2315" s="1252">
        <v>0</v>
      </c>
      <c r="O2315" s="1252">
        <v>584.89999999999998</v>
      </c>
      <c r="P2315" s="1252">
        <v>0</v>
      </c>
      <c r="Q2315" s="1252">
        <v>0</v>
      </c>
      <c r="R2315" s="1252">
        <v>0</v>
      </c>
      <c r="S2315" s="1252">
        <v>1324.9000000000001</v>
      </c>
      <c r="T2315" s="1252">
        <v>1324.9000000000001</v>
      </c>
      <c r="U2315" s="1251" t="s">
        <v>116</v>
      </c>
      <c r="V2315" s="1251" t="s">
        <v>397</v>
      </c>
      <c r="W2315" s="1251" t="s">
        <v>1966</v>
      </c>
      <c r="X2315" s="1251" t="s">
        <v>2042</v>
      </c>
      <c r="Y2315" s="1251">
        <v>620</v>
      </c>
      <c r="Z2315" s="1251">
        <v>5</v>
      </c>
      <c r="AA2315" s="1251" t="b">
        <v>1</v>
      </c>
    </row>
    <row r="2316" spans="1:27" ht="12">
      <c r="A2316" s="1251">
        <v>25</v>
      </c>
      <c r="B2316" s="1251">
        <v>200</v>
      </c>
      <c r="C2316" s="1251" t="s">
        <v>1687</v>
      </c>
      <c r="D2316" s="1251">
        <v>620514</v>
      </c>
      <c r="E2316" s="1251" t="s">
        <v>1972</v>
      </c>
      <c r="F2316" s="1251">
        <v>2021</v>
      </c>
      <c r="G2316" s="1252">
        <v>32.890000000000001</v>
      </c>
      <c r="H2316" s="1252">
        <v>482.5</v>
      </c>
      <c r="I2316" s="1252">
        <v>476.06999999999999</v>
      </c>
      <c r="J2316" s="1252">
        <v>297.13</v>
      </c>
      <c r="K2316" s="1252">
        <v>189.19999999999999</v>
      </c>
      <c r="L2316" s="1252">
        <v>94.359999999999999</v>
      </c>
      <c r="M2316" s="1252">
        <v>46.109999999999999</v>
      </c>
      <c r="N2316" s="1252">
        <v>531.33000000000004</v>
      </c>
      <c r="O2316" s="1252">
        <v>-190.91</v>
      </c>
      <c r="P2316" s="1252">
        <v>266.38</v>
      </c>
      <c r="Q2316" s="1252">
        <v>17.050000000000001</v>
      </c>
      <c r="R2316" s="1252">
        <v>12.35</v>
      </c>
      <c r="S2316" s="1252">
        <v>2254.46</v>
      </c>
      <c r="T2316" s="1252">
        <v>2254.46</v>
      </c>
      <c r="U2316" s="1251" t="s">
        <v>116</v>
      </c>
      <c r="V2316" s="1251" t="s">
        <v>397</v>
      </c>
      <c r="W2316" s="1251" t="s">
        <v>1966</v>
      </c>
      <c r="X2316" s="1251" t="s">
        <v>2042</v>
      </c>
      <c r="Y2316" s="1251">
        <v>620</v>
      </c>
      <c r="Z2316" s="1251">
        <v>5</v>
      </c>
      <c r="AA2316" s="1251" t="b">
        <v>1</v>
      </c>
    </row>
    <row r="2317" spans="1:27" ht="12">
      <c r="A2317" s="1251">
        <v>25</v>
      </c>
      <c r="B2317" s="1251">
        <v>200</v>
      </c>
      <c r="C2317" s="1251" t="s">
        <v>1687</v>
      </c>
      <c r="D2317" s="1251">
        <v>620600</v>
      </c>
      <c r="E2317" s="1251" t="s">
        <v>1973</v>
      </c>
      <c r="F2317" s="1251">
        <v>2021</v>
      </c>
      <c r="G2317" s="1252">
        <v>0</v>
      </c>
      <c r="H2317" s="1252">
        <v>0</v>
      </c>
      <c r="I2317" s="1252">
        <v>9.9900000000000002</v>
      </c>
      <c r="J2317" s="1252">
        <v>103.40000000000001</v>
      </c>
      <c r="K2317" s="1252">
        <v>0</v>
      </c>
      <c r="L2317" s="1252">
        <v>0</v>
      </c>
      <c r="M2317" s="1252">
        <v>0</v>
      </c>
      <c r="N2317" s="1252">
        <v>112.44</v>
      </c>
      <c r="O2317" s="1252">
        <v>455.39999999999998</v>
      </c>
      <c r="P2317" s="1252">
        <v>98.530000000000001</v>
      </c>
      <c r="Q2317" s="1252">
        <v>0</v>
      </c>
      <c r="R2317" s="1252">
        <v>54.340000000000003</v>
      </c>
      <c r="S2317" s="1252">
        <v>834.10000000000002</v>
      </c>
      <c r="T2317" s="1252">
        <v>834.10000000000002</v>
      </c>
      <c r="U2317" s="1251" t="s">
        <v>116</v>
      </c>
      <c r="V2317" s="1251" t="s">
        <v>397</v>
      </c>
      <c r="W2317" s="1251" t="s">
        <v>1966</v>
      </c>
      <c r="X2317" s="1251" t="s">
        <v>2042</v>
      </c>
      <c r="Y2317" s="1251">
        <v>620</v>
      </c>
      <c r="Z2317" s="1251">
        <v>6</v>
      </c>
      <c r="AA2317" s="1251" t="b">
        <v>1</v>
      </c>
    </row>
    <row r="2318" spans="1:27" ht="12">
      <c r="A2318" s="1251">
        <v>25</v>
      </c>
      <c r="B2318" s="1251">
        <v>200</v>
      </c>
      <c r="C2318" s="1251" t="s">
        <v>1687</v>
      </c>
      <c r="D2318" s="1251">
        <v>620601</v>
      </c>
      <c r="E2318" s="1251" t="s">
        <v>1974</v>
      </c>
      <c r="F2318" s="1251">
        <v>2021</v>
      </c>
      <c r="G2318" s="1252">
        <v>0</v>
      </c>
      <c r="H2318" s="1252">
        <v>99.060000000000002</v>
      </c>
      <c r="I2318" s="1252">
        <v>-24.620000000000001</v>
      </c>
      <c r="J2318" s="1252">
        <v>0</v>
      </c>
      <c r="K2318" s="1252">
        <v>0</v>
      </c>
      <c r="L2318" s="1252">
        <v>0</v>
      </c>
      <c r="M2318" s="1252">
        <v>0</v>
      </c>
      <c r="N2318" s="1252">
        <v>0</v>
      </c>
      <c r="O2318" s="1252">
        <v>-117.16</v>
      </c>
      <c r="P2318" s="1252">
        <v>0</v>
      </c>
      <c r="Q2318" s="1252">
        <v>320.92000000000002</v>
      </c>
      <c r="R2318" s="1252">
        <v>221.86000000000001</v>
      </c>
      <c r="S2318" s="1252">
        <v>500.06000000000006</v>
      </c>
      <c r="T2318" s="1252">
        <v>500.06000000000006</v>
      </c>
      <c r="U2318" s="1251" t="s">
        <v>116</v>
      </c>
      <c r="V2318" s="1251" t="s">
        <v>397</v>
      </c>
      <c r="W2318" s="1251" t="s">
        <v>1966</v>
      </c>
      <c r="X2318" s="1251" t="s">
        <v>2042</v>
      </c>
      <c r="Y2318" s="1251">
        <v>620</v>
      </c>
      <c r="Z2318" s="1251">
        <v>6</v>
      </c>
      <c r="AA2318" s="1251" t="b">
        <v>1</v>
      </c>
    </row>
    <row r="2319" spans="1:27" ht="12">
      <c r="A2319" s="1251">
        <v>25</v>
      </c>
      <c r="B2319" s="1251">
        <v>200</v>
      </c>
      <c r="C2319" s="1251" t="s">
        <v>1687</v>
      </c>
      <c r="D2319" s="1251">
        <v>620602</v>
      </c>
      <c r="E2319" s="1251" t="s">
        <v>1975</v>
      </c>
      <c r="F2319" s="1251">
        <v>2021</v>
      </c>
      <c r="G2319" s="1252">
        <v>0</v>
      </c>
      <c r="H2319" s="1252">
        <v>0</v>
      </c>
      <c r="I2319" s="1252">
        <v>0</v>
      </c>
      <c r="J2319" s="1252">
        <v>0</v>
      </c>
      <c r="K2319" s="1252">
        <v>0</v>
      </c>
      <c r="L2319" s="1252">
        <v>0</v>
      </c>
      <c r="M2319" s="1252">
        <v>23.98</v>
      </c>
      <c r="N2319" s="1252">
        <v>0</v>
      </c>
      <c r="O2319" s="1252">
        <v>-39.770000000000003</v>
      </c>
      <c r="P2319" s="1252">
        <v>0</v>
      </c>
      <c r="Q2319" s="1252">
        <v>0</v>
      </c>
      <c r="R2319" s="1252">
        <v>0</v>
      </c>
      <c r="S2319" s="1252">
        <v>-15.790000000000003</v>
      </c>
      <c r="T2319" s="1252">
        <v>-15.790000000000003</v>
      </c>
      <c r="U2319" s="1251" t="s">
        <v>116</v>
      </c>
      <c r="V2319" s="1251" t="s">
        <v>397</v>
      </c>
      <c r="W2319" s="1251" t="s">
        <v>1966</v>
      </c>
      <c r="X2319" s="1251" t="s">
        <v>2042</v>
      </c>
      <c r="Y2319" s="1251">
        <v>620</v>
      </c>
      <c r="Z2319" s="1251">
        <v>6</v>
      </c>
      <c r="AA2319" s="1251" t="b">
        <v>1</v>
      </c>
    </row>
    <row r="2320" spans="1:27" ht="12">
      <c r="A2320" s="1251">
        <v>25</v>
      </c>
      <c r="B2320" s="1251">
        <v>200</v>
      </c>
      <c r="C2320" s="1251" t="s">
        <v>1687</v>
      </c>
      <c r="D2320" s="1251">
        <v>620603</v>
      </c>
      <c r="E2320" s="1251" t="s">
        <v>2057</v>
      </c>
      <c r="F2320" s="1251">
        <v>2021</v>
      </c>
      <c r="G2320" s="1252">
        <v>0</v>
      </c>
      <c r="H2320" s="1252">
        <v>63.850000000000001</v>
      </c>
      <c r="I2320" s="1252">
        <v>53.479999999999997</v>
      </c>
      <c r="J2320" s="1252">
        <v>58.600000000000001</v>
      </c>
      <c r="K2320" s="1252">
        <v>49.530000000000001</v>
      </c>
      <c r="L2320" s="1252">
        <v>86.450000000000003</v>
      </c>
      <c r="M2320" s="1252">
        <v>7.2400000000000002</v>
      </c>
      <c r="N2320" s="1252">
        <v>0</v>
      </c>
      <c r="O2320" s="1252">
        <v>0</v>
      </c>
      <c r="P2320" s="1252">
        <v>73.819999999999993</v>
      </c>
      <c r="Q2320" s="1252">
        <v>0</v>
      </c>
      <c r="R2320" s="1252">
        <v>0</v>
      </c>
      <c r="S2320" s="1252">
        <v>392.97000000000003</v>
      </c>
      <c r="T2320" s="1252">
        <v>392.97000000000003</v>
      </c>
      <c r="U2320" s="1251" t="s">
        <v>116</v>
      </c>
      <c r="V2320" s="1251" t="s">
        <v>397</v>
      </c>
      <c r="W2320" s="1251" t="s">
        <v>1966</v>
      </c>
      <c r="X2320" s="1251" t="s">
        <v>2042</v>
      </c>
      <c r="Y2320" s="1251">
        <v>620</v>
      </c>
      <c r="Z2320" s="1251">
        <v>6</v>
      </c>
      <c r="AA2320" s="1251" t="b">
        <v>1</v>
      </c>
    </row>
    <row r="2321" spans="1:27" ht="12">
      <c r="A2321" s="1251">
        <v>25</v>
      </c>
      <c r="B2321" s="1251">
        <v>200</v>
      </c>
      <c r="C2321" s="1251" t="s">
        <v>1687</v>
      </c>
      <c r="D2321" s="1251">
        <v>620604</v>
      </c>
      <c r="E2321" s="1251" t="s">
        <v>1976</v>
      </c>
      <c r="F2321" s="1251">
        <v>2021</v>
      </c>
      <c r="G2321" s="1252">
        <v>0</v>
      </c>
      <c r="H2321" s="1252">
        <v>0</v>
      </c>
      <c r="I2321" s="1252">
        <v>492.70999999999998</v>
      </c>
      <c r="J2321" s="1252">
        <v>0</v>
      </c>
      <c r="K2321" s="1252">
        <v>0</v>
      </c>
      <c r="L2321" s="1252">
        <v>0</v>
      </c>
      <c r="M2321" s="1252">
        <v>0</v>
      </c>
      <c r="N2321" s="1252">
        <v>0</v>
      </c>
      <c r="O2321" s="1252">
        <v>-206.78</v>
      </c>
      <c r="P2321" s="1252">
        <v>0</v>
      </c>
      <c r="Q2321" s="1252">
        <v>0</v>
      </c>
      <c r="R2321" s="1252">
        <v>326.75</v>
      </c>
      <c r="S2321" s="1252">
        <v>612.67999999999995</v>
      </c>
      <c r="T2321" s="1252">
        <v>612.67999999999995</v>
      </c>
      <c r="U2321" s="1251" t="s">
        <v>116</v>
      </c>
      <c r="V2321" s="1251" t="s">
        <v>397</v>
      </c>
      <c r="W2321" s="1251" t="s">
        <v>1966</v>
      </c>
      <c r="X2321" s="1251" t="s">
        <v>2042</v>
      </c>
      <c r="Y2321" s="1251">
        <v>620</v>
      </c>
      <c r="Z2321" s="1251">
        <v>6</v>
      </c>
      <c r="AA2321" s="1251" t="b">
        <v>1</v>
      </c>
    </row>
    <row r="2322" spans="1:27" ht="12">
      <c r="A2322" s="1251">
        <v>25</v>
      </c>
      <c r="B2322" s="1251">
        <v>200</v>
      </c>
      <c r="C2322" s="1251" t="s">
        <v>1687</v>
      </c>
      <c r="D2322" s="1251">
        <v>620611</v>
      </c>
      <c r="E2322" s="1251" t="s">
        <v>1977</v>
      </c>
      <c r="F2322" s="1251">
        <v>2021</v>
      </c>
      <c r="G2322" s="1252">
        <v>581.27999999999997</v>
      </c>
      <c r="H2322" s="1252">
        <v>0</v>
      </c>
      <c r="I2322" s="1252">
        <v>559.62</v>
      </c>
      <c r="J2322" s="1252">
        <v>0</v>
      </c>
      <c r="K2322" s="1252">
        <v>19.600000000000001</v>
      </c>
      <c r="L2322" s="1252">
        <v>0</v>
      </c>
      <c r="M2322" s="1252">
        <v>0</v>
      </c>
      <c r="N2322" s="1252">
        <v>87.739999999999995</v>
      </c>
      <c r="O2322" s="1252">
        <v>385.94</v>
      </c>
      <c r="P2322" s="1252">
        <v>201.06</v>
      </c>
      <c r="Q2322" s="1252">
        <v>0</v>
      </c>
      <c r="R2322" s="1252">
        <v>193.53999999999999</v>
      </c>
      <c r="S2322" s="1252">
        <v>2028.78</v>
      </c>
      <c r="T2322" s="1252">
        <v>2028.78</v>
      </c>
      <c r="U2322" s="1251" t="s">
        <v>116</v>
      </c>
      <c r="V2322" s="1251" t="s">
        <v>397</v>
      </c>
      <c r="W2322" s="1251" t="s">
        <v>1966</v>
      </c>
      <c r="X2322" s="1251" t="s">
        <v>2042</v>
      </c>
      <c r="Y2322" s="1251">
        <v>620</v>
      </c>
      <c r="Z2322" s="1251">
        <v>6</v>
      </c>
      <c r="AA2322" s="1251" t="b">
        <v>1</v>
      </c>
    </row>
    <row r="2323" spans="1:27" ht="12">
      <c r="A2323" s="1251">
        <v>25</v>
      </c>
      <c r="B2323" s="1251">
        <v>200</v>
      </c>
      <c r="C2323" s="1251" t="s">
        <v>1687</v>
      </c>
      <c r="D2323" s="1251">
        <v>620613</v>
      </c>
      <c r="E2323" s="1251" t="s">
        <v>1979</v>
      </c>
      <c r="F2323" s="1251">
        <v>2021</v>
      </c>
      <c r="G2323" s="1252">
        <v>0</v>
      </c>
      <c r="H2323" s="1252">
        <v>483.62</v>
      </c>
      <c r="I2323" s="1252">
        <v>0</v>
      </c>
      <c r="J2323" s="1252">
        <v>0</v>
      </c>
      <c r="K2323" s="1252">
        <v>0</v>
      </c>
      <c r="L2323" s="1252">
        <v>0</v>
      </c>
      <c r="M2323" s="1252">
        <v>0</v>
      </c>
      <c r="N2323" s="1252">
        <v>0</v>
      </c>
      <c r="O2323" s="1252">
        <v>0</v>
      </c>
      <c r="P2323" s="1252">
        <v>0</v>
      </c>
      <c r="Q2323" s="1252">
        <v>0</v>
      </c>
      <c r="R2323" s="1252">
        <v>0</v>
      </c>
      <c r="S2323" s="1252">
        <v>483.62</v>
      </c>
      <c r="T2323" s="1252">
        <v>483.62</v>
      </c>
      <c r="U2323" s="1251" t="s">
        <v>116</v>
      </c>
      <c r="V2323" s="1251" t="s">
        <v>397</v>
      </c>
      <c r="W2323" s="1251" t="s">
        <v>1966</v>
      </c>
      <c r="X2323" s="1251" t="s">
        <v>2042</v>
      </c>
      <c r="Y2323" s="1251">
        <v>620</v>
      </c>
      <c r="Z2323" s="1251">
        <v>6</v>
      </c>
      <c r="AA2323" s="1251" t="b">
        <v>1</v>
      </c>
    </row>
    <row r="2324" spans="1:27" ht="12">
      <c r="A2324" s="1251">
        <v>25</v>
      </c>
      <c r="B2324" s="1251">
        <v>200</v>
      </c>
      <c r="C2324" s="1251" t="s">
        <v>1687</v>
      </c>
      <c r="D2324" s="1251">
        <v>620614</v>
      </c>
      <c r="E2324" s="1251" t="s">
        <v>1980</v>
      </c>
      <c r="F2324" s="1251">
        <v>2021</v>
      </c>
      <c r="G2324" s="1252">
        <v>117.54000000000001</v>
      </c>
      <c r="H2324" s="1252">
        <v>28.469999999999999</v>
      </c>
      <c r="I2324" s="1252">
        <v>0</v>
      </c>
      <c r="J2324" s="1252">
        <v>116.90000000000001</v>
      </c>
      <c r="K2324" s="1252">
        <v>156.66</v>
      </c>
      <c r="L2324" s="1252">
        <v>0</v>
      </c>
      <c r="M2324" s="1252">
        <v>0</v>
      </c>
      <c r="N2324" s="1252">
        <v>1110.23</v>
      </c>
      <c r="O2324" s="1252">
        <v>0</v>
      </c>
      <c r="P2324" s="1252">
        <v>846.66999999999996</v>
      </c>
      <c r="Q2324" s="1252">
        <v>0</v>
      </c>
      <c r="R2324" s="1252">
        <v>0</v>
      </c>
      <c r="S2324" s="1252">
        <v>2376.4699999999998</v>
      </c>
      <c r="T2324" s="1252">
        <v>2376.4699999999998</v>
      </c>
      <c r="U2324" s="1251" t="s">
        <v>116</v>
      </c>
      <c r="V2324" s="1251" t="s">
        <v>397</v>
      </c>
      <c r="W2324" s="1251" t="s">
        <v>1966</v>
      </c>
      <c r="X2324" s="1251" t="s">
        <v>2042</v>
      </c>
      <c r="Y2324" s="1251">
        <v>620</v>
      </c>
      <c r="Z2324" s="1251">
        <v>6</v>
      </c>
      <c r="AA2324" s="1251" t="b">
        <v>1</v>
      </c>
    </row>
    <row r="2325" spans="1:27" ht="12">
      <c r="A2325" s="1251">
        <v>25</v>
      </c>
      <c r="B2325" s="1251">
        <v>200</v>
      </c>
      <c r="C2325" s="1251" t="s">
        <v>1687</v>
      </c>
      <c r="D2325" s="1251">
        <v>635300</v>
      </c>
      <c r="E2325" s="1251" t="s">
        <v>1981</v>
      </c>
      <c r="F2325" s="1251">
        <v>2021</v>
      </c>
      <c r="G2325" s="1252">
        <v>6348</v>
      </c>
      <c r="H2325" s="1252">
        <v>2165</v>
      </c>
      <c r="I2325" s="1252">
        <v>6885.4399999999996</v>
      </c>
      <c r="J2325" s="1252">
        <v>6078</v>
      </c>
      <c r="K2325" s="1252">
        <v>9039</v>
      </c>
      <c r="L2325" s="1252">
        <v>2297</v>
      </c>
      <c r="M2325" s="1252">
        <v>193</v>
      </c>
      <c r="N2325" s="1252">
        <v>9142</v>
      </c>
      <c r="O2325" s="1252">
        <v>5834</v>
      </c>
      <c r="P2325" s="1252">
        <v>7197</v>
      </c>
      <c r="Q2325" s="1252">
        <v>3366</v>
      </c>
      <c r="R2325" s="1252">
        <v>3175</v>
      </c>
      <c r="S2325" s="1252">
        <v>61719.440000000002</v>
      </c>
      <c r="T2325" s="1252">
        <v>61719.440000000002</v>
      </c>
      <c r="U2325" s="1251" t="s">
        <v>116</v>
      </c>
      <c r="V2325" s="1251" t="s">
        <v>397</v>
      </c>
      <c r="W2325" s="1251" t="s">
        <v>1982</v>
      </c>
      <c r="X2325" s="1251" t="s">
        <v>2042</v>
      </c>
      <c r="Y2325" s="1251">
        <v>635</v>
      </c>
      <c r="Z2325" s="1251">
        <v>3</v>
      </c>
      <c r="AA2325" s="1251" t="b">
        <v>1</v>
      </c>
    </row>
    <row r="2326" spans="1:27" ht="12">
      <c r="A2326" s="1251">
        <v>25</v>
      </c>
      <c r="B2326" s="1251">
        <v>200</v>
      </c>
      <c r="C2326" s="1251" t="s">
        <v>1687</v>
      </c>
      <c r="D2326" s="1251">
        <v>636100</v>
      </c>
      <c r="E2326" s="1251" t="s">
        <v>1983</v>
      </c>
      <c r="F2326" s="1251">
        <v>2021</v>
      </c>
      <c r="G2326" s="1252">
        <v>175</v>
      </c>
      <c r="H2326" s="1252">
        <v>175</v>
      </c>
      <c r="I2326" s="1252">
        <v>0</v>
      </c>
      <c r="J2326" s="1252">
        <v>175</v>
      </c>
      <c r="K2326" s="1252">
        <v>175</v>
      </c>
      <c r="L2326" s="1252">
        <v>175</v>
      </c>
      <c r="M2326" s="1252">
        <v>175</v>
      </c>
      <c r="N2326" s="1252">
        <v>175</v>
      </c>
      <c r="O2326" s="1252">
        <v>0</v>
      </c>
      <c r="P2326" s="1252">
        <v>350</v>
      </c>
      <c r="Q2326" s="1252">
        <v>0</v>
      </c>
      <c r="R2326" s="1252">
        <v>175</v>
      </c>
      <c r="S2326" s="1252">
        <v>1750</v>
      </c>
      <c r="T2326" s="1252">
        <v>1750</v>
      </c>
      <c r="U2326" s="1251" t="s">
        <v>116</v>
      </c>
      <c r="V2326" s="1251" t="s">
        <v>397</v>
      </c>
      <c r="W2326" s="1251" t="s">
        <v>1984</v>
      </c>
      <c r="X2326" s="1251" t="s">
        <v>2042</v>
      </c>
      <c r="Y2326" s="1251">
        <v>636</v>
      </c>
      <c r="Z2326" s="1251">
        <v>1</v>
      </c>
      <c r="AA2326" s="1251" t="b">
        <v>1</v>
      </c>
    </row>
    <row r="2327" spans="1:27" ht="12">
      <c r="A2327" s="1251">
        <v>25</v>
      </c>
      <c r="B2327" s="1251">
        <v>200</v>
      </c>
      <c r="C2327" s="1251" t="s">
        <v>1687</v>
      </c>
      <c r="D2327" s="1251">
        <v>636200</v>
      </c>
      <c r="E2327" s="1251" t="s">
        <v>1985</v>
      </c>
      <c r="F2327" s="1251">
        <v>2021</v>
      </c>
      <c r="G2327" s="1252">
        <v>0</v>
      </c>
      <c r="H2327" s="1252">
        <v>0</v>
      </c>
      <c r="I2327" s="1252">
        <v>2712</v>
      </c>
      <c r="J2327" s="1252">
        <v>2851.1999999999998</v>
      </c>
      <c r="K2327" s="1252">
        <v>5735.8500000000004</v>
      </c>
      <c r="L2327" s="1252">
        <v>17862.349999999999</v>
      </c>
      <c r="M2327" s="1252">
        <v>488</v>
      </c>
      <c r="N2327" s="1252">
        <v>0</v>
      </c>
      <c r="O2327" s="1252">
        <v>698.38999999999999</v>
      </c>
      <c r="P2327" s="1252">
        <v>0</v>
      </c>
      <c r="Q2327" s="1252">
        <v>0</v>
      </c>
      <c r="R2327" s="1252">
        <v>2761.5900000000001</v>
      </c>
      <c r="S2327" s="1252">
        <v>33109.379999999997</v>
      </c>
      <c r="T2327" s="1252">
        <v>33109.379999999997</v>
      </c>
      <c r="U2327" s="1251" t="s">
        <v>116</v>
      </c>
      <c r="V2327" s="1251" t="s">
        <v>397</v>
      </c>
      <c r="W2327" s="1251" t="s">
        <v>1986</v>
      </c>
      <c r="X2327" s="1251" t="s">
        <v>2042</v>
      </c>
      <c r="Y2327" s="1251">
        <v>636</v>
      </c>
      <c r="Z2327" s="1251">
        <v>2</v>
      </c>
      <c r="AA2327" s="1251" t="b">
        <v>1</v>
      </c>
    </row>
    <row r="2328" spans="1:27" ht="12">
      <c r="A2328" s="1251">
        <v>25</v>
      </c>
      <c r="B2328" s="1251">
        <v>200</v>
      </c>
      <c r="C2328" s="1251" t="s">
        <v>1687</v>
      </c>
      <c r="D2328" s="1251">
        <v>636300</v>
      </c>
      <c r="E2328" s="1251" t="s">
        <v>1987</v>
      </c>
      <c r="F2328" s="1251">
        <v>2021</v>
      </c>
      <c r="G2328" s="1252">
        <v>77516.869999999995</v>
      </c>
      <c r="H2328" s="1252">
        <v>40293.870000000003</v>
      </c>
      <c r="I2328" s="1252">
        <v>40293.870000000003</v>
      </c>
      <c r="J2328" s="1252">
        <v>40293.870000000003</v>
      </c>
      <c r="K2328" s="1252">
        <v>40293.870000000003</v>
      </c>
      <c r="L2328" s="1252">
        <v>40293.870000000003</v>
      </c>
      <c r="M2328" s="1252">
        <v>40413.870000000003</v>
      </c>
      <c r="N2328" s="1252">
        <v>21589.869999999999</v>
      </c>
      <c r="O2328" s="1252">
        <v>40293.870000000003</v>
      </c>
      <c r="P2328" s="1252">
        <v>40293.870000000003</v>
      </c>
      <c r="Q2328" s="1252">
        <v>40293.870000000003</v>
      </c>
      <c r="R2328" s="1252">
        <v>40293.870000000003</v>
      </c>
      <c r="S2328" s="1252">
        <v>502165.43999999994</v>
      </c>
      <c r="T2328" s="1252">
        <v>502165.43999999994</v>
      </c>
      <c r="U2328" s="1251" t="s">
        <v>116</v>
      </c>
      <c r="V2328" s="1251" t="s">
        <v>397</v>
      </c>
      <c r="W2328" s="1251" t="s">
        <v>1984</v>
      </c>
      <c r="X2328" s="1251" t="s">
        <v>2042</v>
      </c>
      <c r="Y2328" s="1251">
        <v>636</v>
      </c>
      <c r="Z2328" s="1251">
        <v>3</v>
      </c>
      <c r="AA2328" s="1251" t="b">
        <v>1</v>
      </c>
    </row>
    <row r="2329" spans="1:27" ht="12">
      <c r="A2329" s="1251">
        <v>25</v>
      </c>
      <c r="B2329" s="1251">
        <v>200</v>
      </c>
      <c r="C2329" s="1251" t="s">
        <v>1687</v>
      </c>
      <c r="D2329" s="1251">
        <v>636400</v>
      </c>
      <c r="E2329" s="1251" t="s">
        <v>1988</v>
      </c>
      <c r="F2329" s="1251">
        <v>2021</v>
      </c>
      <c r="G2329" s="1252">
        <v>-6856.8500000000004</v>
      </c>
      <c r="H2329" s="1252">
        <v>0</v>
      </c>
      <c r="I2329" s="1252">
        <v>0</v>
      </c>
      <c r="J2329" s="1252">
        <v>0</v>
      </c>
      <c r="K2329" s="1252">
        <v>0</v>
      </c>
      <c r="L2329" s="1252">
        <v>0</v>
      </c>
      <c r="M2329" s="1252">
        <v>0</v>
      </c>
      <c r="N2329" s="1252">
        <v>0</v>
      </c>
      <c r="O2329" s="1252">
        <v>7725</v>
      </c>
      <c r="P2329" s="1252">
        <v>0</v>
      </c>
      <c r="Q2329" s="1252">
        <v>0</v>
      </c>
      <c r="R2329" s="1252">
        <v>0</v>
      </c>
      <c r="S2329" s="1252">
        <v>868.14999999999964</v>
      </c>
      <c r="T2329" s="1252">
        <v>868.14999999999964</v>
      </c>
      <c r="U2329" s="1251" t="s">
        <v>116</v>
      </c>
      <c r="V2329" s="1251" t="s">
        <v>397</v>
      </c>
      <c r="W2329" s="1251" t="s">
        <v>1986</v>
      </c>
      <c r="X2329" s="1251" t="s">
        <v>2042</v>
      </c>
      <c r="Y2329" s="1251">
        <v>636</v>
      </c>
      <c r="Z2329" s="1251">
        <v>4</v>
      </c>
      <c r="AA2329" s="1251" t="b">
        <v>1</v>
      </c>
    </row>
    <row r="2330" spans="1:27" ht="12">
      <c r="A2330" s="1251">
        <v>25</v>
      </c>
      <c r="B2330" s="1251">
        <v>200</v>
      </c>
      <c r="C2330" s="1251" t="s">
        <v>1687</v>
      </c>
      <c r="D2330" s="1251">
        <v>636500</v>
      </c>
      <c r="E2330" s="1251" t="s">
        <v>2062</v>
      </c>
      <c r="F2330" s="1251">
        <v>2021</v>
      </c>
      <c r="G2330" s="1252">
        <v>0</v>
      </c>
      <c r="H2330" s="1252">
        <v>552.32000000000005</v>
      </c>
      <c r="I2330" s="1252">
        <v>1390.2</v>
      </c>
      <c r="J2330" s="1252">
        <v>802.35000000000002</v>
      </c>
      <c r="K2330" s="1252">
        <v>0</v>
      </c>
      <c r="L2330" s="1252">
        <v>-2192.5500000000002</v>
      </c>
      <c r="M2330" s="1252">
        <v>261.23000000000002</v>
      </c>
      <c r="N2330" s="1252">
        <v>465</v>
      </c>
      <c r="O2330" s="1252">
        <v>0</v>
      </c>
      <c r="P2330" s="1252">
        <v>0</v>
      </c>
      <c r="Q2330" s="1252">
        <v>0</v>
      </c>
      <c r="R2330" s="1252">
        <v>0</v>
      </c>
      <c r="S2330" s="1252">
        <v>1278.5499999999997</v>
      </c>
      <c r="T2330" s="1252">
        <v>1278.5499999999997</v>
      </c>
      <c r="U2330" s="1251" t="s">
        <v>116</v>
      </c>
      <c r="V2330" s="1251" t="s">
        <v>397</v>
      </c>
      <c r="W2330" s="1251" t="s">
        <v>1984</v>
      </c>
      <c r="X2330" s="1251" t="s">
        <v>2042</v>
      </c>
      <c r="Y2330" s="1251">
        <v>636</v>
      </c>
      <c r="Z2330" s="1251">
        <v>5</v>
      </c>
      <c r="AA2330" s="1251" t="b">
        <v>1</v>
      </c>
    </row>
    <row r="2331" spans="1:27" ht="12">
      <c r="A2331" s="1251">
        <v>25</v>
      </c>
      <c r="B2331" s="1251">
        <v>200</v>
      </c>
      <c r="C2331" s="1251" t="s">
        <v>1687</v>
      </c>
      <c r="D2331" s="1251">
        <v>636501</v>
      </c>
      <c r="E2331" s="1251" t="s">
        <v>2266</v>
      </c>
      <c r="F2331" s="1251">
        <v>2021</v>
      </c>
      <c r="G2331" s="1252">
        <v>0</v>
      </c>
      <c r="H2331" s="1252">
        <v>0</v>
      </c>
      <c r="I2331" s="1252">
        <v>0</v>
      </c>
      <c r="J2331" s="1252">
        <v>0</v>
      </c>
      <c r="K2331" s="1252">
        <v>0</v>
      </c>
      <c r="L2331" s="1252">
        <v>0</v>
      </c>
      <c r="M2331" s="1252">
        <v>0</v>
      </c>
      <c r="N2331" s="1252">
        <v>0</v>
      </c>
      <c r="O2331" s="1252">
        <v>0</v>
      </c>
      <c r="P2331" s="1252">
        <v>0</v>
      </c>
      <c r="Q2331" s="1252">
        <v>0</v>
      </c>
      <c r="R2331" s="1252">
        <v>495.81</v>
      </c>
      <c r="S2331" s="1252">
        <v>495.81</v>
      </c>
      <c r="T2331" s="1252">
        <v>495.81</v>
      </c>
      <c r="U2331" s="1251" t="s">
        <v>116</v>
      </c>
      <c r="V2331" s="1251" t="s">
        <v>397</v>
      </c>
      <c r="W2331" s="1251" t="s">
        <v>1984</v>
      </c>
      <c r="X2331" s="1251" t="s">
        <v>2042</v>
      </c>
      <c r="Y2331" s="1251">
        <v>636</v>
      </c>
      <c r="Z2331" s="1251">
        <v>5</v>
      </c>
      <c r="AA2331" s="1251" t="b">
        <v>1</v>
      </c>
    </row>
    <row r="2332" spans="1:27" ht="12">
      <c r="A2332" s="1251">
        <v>25</v>
      </c>
      <c r="B2332" s="1251">
        <v>200</v>
      </c>
      <c r="C2332" s="1251" t="s">
        <v>1687</v>
      </c>
      <c r="D2332" s="1251">
        <v>636502</v>
      </c>
      <c r="E2332" s="1251" t="s">
        <v>2267</v>
      </c>
      <c r="F2332" s="1251">
        <v>2021</v>
      </c>
      <c r="G2332" s="1252">
        <v>0</v>
      </c>
      <c r="H2332" s="1252">
        <v>0</v>
      </c>
      <c r="I2332" s="1252">
        <v>0</v>
      </c>
      <c r="J2332" s="1252">
        <v>0</v>
      </c>
      <c r="K2332" s="1252">
        <v>0</v>
      </c>
      <c r="L2332" s="1252">
        <v>0</v>
      </c>
      <c r="M2332" s="1252">
        <v>0</v>
      </c>
      <c r="N2332" s="1252">
        <v>0</v>
      </c>
      <c r="O2332" s="1252">
        <v>0</v>
      </c>
      <c r="P2332" s="1252">
        <v>0</v>
      </c>
      <c r="Q2332" s="1252">
        <v>0</v>
      </c>
      <c r="R2332" s="1252">
        <v>0</v>
      </c>
      <c r="S2332" s="1252">
        <v>0</v>
      </c>
      <c r="T2332" s="1252">
        <v>0</v>
      </c>
      <c r="U2332" s="1251" t="s">
        <v>116</v>
      </c>
      <c r="V2332" s="1251" t="s">
        <v>397</v>
      </c>
      <c r="W2332" s="1251" t="s">
        <v>1984</v>
      </c>
      <c r="X2332" s="1251" t="s">
        <v>2042</v>
      </c>
      <c r="Y2332" s="1251">
        <v>636</v>
      </c>
      <c r="Z2332" s="1251">
        <v>5</v>
      </c>
      <c r="AA2332" s="1251" t="b">
        <v>1</v>
      </c>
    </row>
    <row r="2333" spans="1:27" ht="12">
      <c r="A2333" s="1251">
        <v>25</v>
      </c>
      <c r="B2333" s="1251">
        <v>200</v>
      </c>
      <c r="C2333" s="1251" t="s">
        <v>1687</v>
      </c>
      <c r="D2333" s="1251">
        <v>636503</v>
      </c>
      <c r="E2333" s="1251" t="s">
        <v>1989</v>
      </c>
      <c r="F2333" s="1251">
        <v>2021</v>
      </c>
      <c r="G2333" s="1252">
        <v>249.72</v>
      </c>
      <c r="H2333" s="1252">
        <v>240.28999999999999</v>
      </c>
      <c r="I2333" s="1252">
        <v>179.90000000000001</v>
      </c>
      <c r="J2333" s="1252">
        <v>202.41</v>
      </c>
      <c r="K2333" s="1252">
        <v>275.35000000000002</v>
      </c>
      <c r="L2333" s="1252">
        <v>422.25</v>
      </c>
      <c r="M2333" s="1252">
        <v>232.21000000000001</v>
      </c>
      <c r="N2333" s="1252">
        <v>204.93000000000001</v>
      </c>
      <c r="O2333" s="1252">
        <v>216.72</v>
      </c>
      <c r="P2333" s="1252">
        <v>118.34</v>
      </c>
      <c r="Q2333" s="1252">
        <v>202.40000000000001</v>
      </c>
      <c r="R2333" s="1252">
        <v>193.81999999999999</v>
      </c>
      <c r="S2333" s="1252">
        <v>2738.3400000000006</v>
      </c>
      <c r="T2333" s="1252">
        <v>2738.3400000000006</v>
      </c>
      <c r="U2333" s="1251" t="s">
        <v>116</v>
      </c>
      <c r="V2333" s="1251" t="s">
        <v>397</v>
      </c>
      <c r="W2333" s="1251" t="s">
        <v>1984</v>
      </c>
      <c r="X2333" s="1251" t="s">
        <v>2042</v>
      </c>
      <c r="Y2333" s="1251">
        <v>636</v>
      </c>
      <c r="Z2333" s="1251">
        <v>5</v>
      </c>
      <c r="AA2333" s="1251" t="b">
        <v>1</v>
      </c>
    </row>
    <row r="2334" spans="1:27" ht="12">
      <c r="A2334" s="1251">
        <v>25</v>
      </c>
      <c r="B2334" s="1251">
        <v>200</v>
      </c>
      <c r="C2334" s="1251" t="s">
        <v>1687</v>
      </c>
      <c r="D2334" s="1251">
        <v>636600</v>
      </c>
      <c r="E2334" s="1251" t="s">
        <v>1990</v>
      </c>
      <c r="F2334" s="1251">
        <v>2021</v>
      </c>
      <c r="G2334" s="1252">
        <v>0</v>
      </c>
      <c r="H2334" s="1252">
        <v>368</v>
      </c>
      <c r="I2334" s="1252">
        <v>0</v>
      </c>
      <c r="J2334" s="1252">
        <v>7089.4099999999999</v>
      </c>
      <c r="K2334" s="1252">
        <v>0</v>
      </c>
      <c r="L2334" s="1252">
        <v>2030.25</v>
      </c>
      <c r="M2334" s="1252">
        <v>891.83000000000004</v>
      </c>
      <c r="N2334" s="1252">
        <v>0</v>
      </c>
      <c r="O2334" s="1252">
        <v>0</v>
      </c>
      <c r="P2334" s="1252">
        <v>2720.48</v>
      </c>
      <c r="Q2334" s="1252">
        <v>687.73000000000002</v>
      </c>
      <c r="R2334" s="1252">
        <v>0</v>
      </c>
      <c r="S2334" s="1252">
        <v>13787.699999999999</v>
      </c>
      <c r="T2334" s="1252">
        <v>13787.699999999999</v>
      </c>
      <c r="U2334" s="1251" t="s">
        <v>116</v>
      </c>
      <c r="V2334" s="1251" t="s">
        <v>397</v>
      </c>
      <c r="W2334" s="1251" t="s">
        <v>1986</v>
      </c>
      <c r="X2334" s="1251" t="s">
        <v>2042</v>
      </c>
      <c r="Y2334" s="1251">
        <v>636</v>
      </c>
      <c r="Z2334" s="1251">
        <v>6</v>
      </c>
      <c r="AA2334" s="1251" t="b">
        <v>1</v>
      </c>
    </row>
    <row r="2335" spans="1:27" ht="12">
      <c r="A2335" s="1251">
        <v>25</v>
      </c>
      <c r="B2335" s="1251">
        <v>200</v>
      </c>
      <c r="C2335" s="1251" t="s">
        <v>1687</v>
      </c>
      <c r="D2335" s="1251">
        <v>636601</v>
      </c>
      <c r="E2335" s="1251" t="s">
        <v>1991</v>
      </c>
      <c r="F2335" s="1251">
        <v>2021</v>
      </c>
      <c r="G2335" s="1252">
        <v>0</v>
      </c>
      <c r="H2335" s="1252">
        <v>17681.509999999998</v>
      </c>
      <c r="I2335" s="1252">
        <v>908.70000000000005</v>
      </c>
      <c r="J2335" s="1252">
        <v>0</v>
      </c>
      <c r="K2335" s="1252">
        <v>0</v>
      </c>
      <c r="L2335" s="1252">
        <v>0</v>
      </c>
      <c r="M2335" s="1252">
        <v>0</v>
      </c>
      <c r="N2335" s="1252">
        <v>0</v>
      </c>
      <c r="O2335" s="1252">
        <v>0</v>
      </c>
      <c r="P2335" s="1252">
        <v>0</v>
      </c>
      <c r="Q2335" s="1252">
        <v>0</v>
      </c>
      <c r="R2335" s="1252">
        <v>0</v>
      </c>
      <c r="S2335" s="1252">
        <v>18590.209999999999</v>
      </c>
      <c r="T2335" s="1252">
        <v>18590.209999999999</v>
      </c>
      <c r="U2335" s="1251" t="s">
        <v>116</v>
      </c>
      <c r="V2335" s="1251" t="s">
        <v>397</v>
      </c>
      <c r="W2335" s="1251" t="s">
        <v>1986</v>
      </c>
      <c r="X2335" s="1251" t="s">
        <v>2042</v>
      </c>
      <c r="Y2335" s="1251">
        <v>636</v>
      </c>
      <c r="Z2335" s="1251">
        <v>6</v>
      </c>
      <c r="AA2335" s="1251" t="b">
        <v>1</v>
      </c>
    </row>
    <row r="2336" spans="1:27" ht="12">
      <c r="A2336" s="1251">
        <v>25</v>
      </c>
      <c r="B2336" s="1251">
        <v>200</v>
      </c>
      <c r="C2336" s="1251" t="s">
        <v>1687</v>
      </c>
      <c r="D2336" s="1251">
        <v>636603</v>
      </c>
      <c r="E2336" s="1251" t="s">
        <v>1993</v>
      </c>
      <c r="F2336" s="1251">
        <v>2021</v>
      </c>
      <c r="G2336" s="1252">
        <v>420.64999999999998</v>
      </c>
      <c r="H2336" s="1252">
        <v>420.64999999999998</v>
      </c>
      <c r="I2336" s="1252">
        <v>420.64999999999998</v>
      </c>
      <c r="J2336" s="1252">
        <v>420.64999999999998</v>
      </c>
      <c r="K2336" s="1252">
        <v>420.64999999999998</v>
      </c>
      <c r="L2336" s="1252">
        <v>3505.6500000000001</v>
      </c>
      <c r="M2336" s="1252">
        <v>420.64999999999998</v>
      </c>
      <c r="N2336" s="1252">
        <v>420.64999999999998</v>
      </c>
      <c r="O2336" s="1252">
        <v>420.64999999999998</v>
      </c>
      <c r="P2336" s="1252">
        <v>420.64999999999998</v>
      </c>
      <c r="Q2336" s="1252">
        <v>2650.6500000000001</v>
      </c>
      <c r="R2336" s="1252">
        <v>5869.6599999999999</v>
      </c>
      <c r="S2336" s="1252">
        <v>15811.809999999998</v>
      </c>
      <c r="T2336" s="1252">
        <v>15811.809999999998</v>
      </c>
      <c r="U2336" s="1251" t="s">
        <v>116</v>
      </c>
      <c r="V2336" s="1251" t="s">
        <v>397</v>
      </c>
      <c r="W2336" s="1251" t="s">
        <v>1986</v>
      </c>
      <c r="X2336" s="1251" t="s">
        <v>2042</v>
      </c>
      <c r="Y2336" s="1251">
        <v>636</v>
      </c>
      <c r="Z2336" s="1251">
        <v>6</v>
      </c>
      <c r="AA2336" s="1251" t="b">
        <v>1</v>
      </c>
    </row>
    <row r="2337" spans="1:27" ht="12">
      <c r="A2337" s="1251">
        <v>25</v>
      </c>
      <c r="B2337" s="1251">
        <v>200</v>
      </c>
      <c r="C2337" s="1251" t="s">
        <v>1687</v>
      </c>
      <c r="D2337" s="1251">
        <v>636610</v>
      </c>
      <c r="E2337" s="1251" t="s">
        <v>1994</v>
      </c>
      <c r="F2337" s="1251">
        <v>2021</v>
      </c>
      <c r="G2337" s="1252">
        <v>3444.21</v>
      </c>
      <c r="H2337" s="1252">
        <v>15941.73</v>
      </c>
      <c r="I2337" s="1252">
        <v>17007.450000000001</v>
      </c>
      <c r="J2337" s="1252">
        <v>2284.3200000000002</v>
      </c>
      <c r="K2337" s="1252">
        <v>6283.6999999999998</v>
      </c>
      <c r="L2337" s="1252">
        <v>7450.5699999999997</v>
      </c>
      <c r="M2337" s="1252">
        <v>6962.29</v>
      </c>
      <c r="N2337" s="1252">
        <v>5290.29</v>
      </c>
      <c r="O2337" s="1252">
        <v>6190.1599999999999</v>
      </c>
      <c r="P2337" s="1252">
        <v>4462.6999999999998</v>
      </c>
      <c r="Q2337" s="1252">
        <v>2083.27</v>
      </c>
      <c r="R2337" s="1252">
        <v>22609.990000000002</v>
      </c>
      <c r="S2337" s="1252">
        <v>100010.68000000001</v>
      </c>
      <c r="T2337" s="1252">
        <v>100010.68000000001</v>
      </c>
      <c r="U2337" s="1251" t="s">
        <v>116</v>
      </c>
      <c r="V2337" s="1251" t="s">
        <v>397</v>
      </c>
      <c r="W2337" s="1251" t="s">
        <v>1986</v>
      </c>
      <c r="X2337" s="1251" t="s">
        <v>2042</v>
      </c>
      <c r="Y2337" s="1251">
        <v>636</v>
      </c>
      <c r="Z2337" s="1251">
        <v>6</v>
      </c>
      <c r="AA2337" s="1251" t="b">
        <v>1</v>
      </c>
    </row>
    <row r="2338" spans="1:27" ht="12">
      <c r="A2338" s="1251">
        <v>25</v>
      </c>
      <c r="B2338" s="1251">
        <v>200</v>
      </c>
      <c r="C2338" s="1251" t="s">
        <v>1687</v>
      </c>
      <c r="D2338" s="1251">
        <v>636630</v>
      </c>
      <c r="E2338" s="1251" t="s">
        <v>1995</v>
      </c>
      <c r="F2338" s="1251">
        <v>2021</v>
      </c>
      <c r="G2338" s="1252">
        <v>411.68000000000001</v>
      </c>
      <c r="H2338" s="1252">
        <v>0</v>
      </c>
      <c r="I2338" s="1252">
        <v>0</v>
      </c>
      <c r="J2338" s="1252">
        <v>1626.73</v>
      </c>
      <c r="K2338" s="1252">
        <v>2670.4000000000001</v>
      </c>
      <c r="L2338" s="1252">
        <v>8167.3599999999997</v>
      </c>
      <c r="M2338" s="1252">
        <v>0</v>
      </c>
      <c r="N2338" s="1252">
        <v>0</v>
      </c>
      <c r="O2338" s="1252">
        <v>442.69999999999999</v>
      </c>
      <c r="P2338" s="1252">
        <v>0</v>
      </c>
      <c r="Q2338" s="1252">
        <v>761.29999999999995</v>
      </c>
      <c r="R2338" s="1252">
        <v>0</v>
      </c>
      <c r="S2338" s="1252">
        <v>14080.17</v>
      </c>
      <c r="T2338" s="1252">
        <v>14080.17</v>
      </c>
      <c r="U2338" s="1251" t="s">
        <v>116</v>
      </c>
      <c r="V2338" s="1251" t="s">
        <v>397</v>
      </c>
      <c r="W2338" s="1251" t="s">
        <v>1996</v>
      </c>
      <c r="X2338" s="1251" t="s">
        <v>2042</v>
      </c>
      <c r="Y2338" s="1251">
        <v>636</v>
      </c>
      <c r="Z2338" s="1251">
        <v>6</v>
      </c>
      <c r="AA2338" s="1251" t="b">
        <v>1</v>
      </c>
    </row>
    <row r="2339" spans="1:27" ht="12">
      <c r="A2339" s="1251">
        <v>25</v>
      </c>
      <c r="B2339" s="1251">
        <v>200</v>
      </c>
      <c r="C2339" s="1251" t="s">
        <v>1687</v>
      </c>
      <c r="D2339" s="1251">
        <v>636800</v>
      </c>
      <c r="E2339" s="1251" t="s">
        <v>1997</v>
      </c>
      <c r="F2339" s="1251">
        <v>2021</v>
      </c>
      <c r="G2339" s="1252">
        <v>519.24000000000001</v>
      </c>
      <c r="H2339" s="1252">
        <v>519.24000000000001</v>
      </c>
      <c r="I2339" s="1252">
        <v>394.52999999999997</v>
      </c>
      <c r="J2339" s="1252">
        <v>519.24000000000001</v>
      </c>
      <c r="K2339" s="1252">
        <v>436.10000000000002</v>
      </c>
      <c r="L2339" s="1252">
        <v>477.67000000000002</v>
      </c>
      <c r="M2339" s="1252">
        <v>728.74000000000001</v>
      </c>
      <c r="N2339" s="1252">
        <v>561.36000000000001</v>
      </c>
      <c r="O2339" s="1252">
        <v>561.36000000000001</v>
      </c>
      <c r="P2339" s="1252">
        <v>579.79999999999995</v>
      </c>
      <c r="Q2339" s="1252">
        <v>561.36000000000001</v>
      </c>
      <c r="R2339" s="1252">
        <v>542.70000000000005</v>
      </c>
      <c r="S2339" s="1252">
        <v>6401.3399999999992</v>
      </c>
      <c r="T2339" s="1252">
        <v>6401.3399999999992</v>
      </c>
      <c r="U2339" s="1251" t="s">
        <v>116</v>
      </c>
      <c r="V2339" s="1251" t="s">
        <v>397</v>
      </c>
      <c r="W2339" s="1251" t="s">
        <v>1996</v>
      </c>
      <c r="X2339" s="1251" t="s">
        <v>2042</v>
      </c>
      <c r="Y2339" s="1251">
        <v>636</v>
      </c>
      <c r="Z2339" s="1251">
        <v>8</v>
      </c>
      <c r="AA2339" s="1251" t="b">
        <v>1</v>
      </c>
    </row>
    <row r="2340" spans="1:27" ht="12">
      <c r="A2340" s="1251">
        <v>25</v>
      </c>
      <c r="B2340" s="1251">
        <v>200</v>
      </c>
      <c r="C2340" s="1251" t="s">
        <v>1687</v>
      </c>
      <c r="D2340" s="1251">
        <v>641100</v>
      </c>
      <c r="E2340" s="1251" t="s">
        <v>2065</v>
      </c>
      <c r="F2340" s="1251">
        <v>2021</v>
      </c>
      <c r="G2340" s="1252">
        <v>250.53999999999999</v>
      </c>
      <c r="H2340" s="1252">
        <v>0</v>
      </c>
      <c r="I2340" s="1252">
        <v>0</v>
      </c>
      <c r="J2340" s="1252">
        <v>0</v>
      </c>
      <c r="K2340" s="1252">
        <v>0</v>
      </c>
      <c r="L2340" s="1252">
        <v>0</v>
      </c>
      <c r="M2340" s="1252">
        <v>0</v>
      </c>
      <c r="N2340" s="1252">
        <v>0</v>
      </c>
      <c r="O2340" s="1252">
        <v>0</v>
      </c>
      <c r="P2340" s="1252">
        <v>0</v>
      </c>
      <c r="Q2340" s="1252">
        <v>0</v>
      </c>
      <c r="R2340" s="1252">
        <v>0</v>
      </c>
      <c r="S2340" s="1252">
        <v>250.53999999999999</v>
      </c>
      <c r="T2340" s="1252">
        <v>250.53999999999999</v>
      </c>
      <c r="U2340" s="1251" t="s">
        <v>116</v>
      </c>
      <c r="V2340" s="1251" t="s">
        <v>397</v>
      </c>
      <c r="W2340" s="1251" t="s">
        <v>1999</v>
      </c>
      <c r="X2340" s="1251" t="s">
        <v>2042</v>
      </c>
      <c r="Y2340" s="1251">
        <v>641</v>
      </c>
      <c r="Z2340" s="1251">
        <v>1</v>
      </c>
      <c r="AA2340" s="1251" t="b">
        <v>1</v>
      </c>
    </row>
    <row r="2341" spans="1:27" ht="12">
      <c r="A2341" s="1251">
        <v>25</v>
      </c>
      <c r="B2341" s="1251">
        <v>200</v>
      </c>
      <c r="C2341" s="1251" t="s">
        <v>1687</v>
      </c>
      <c r="D2341" s="1251">
        <v>642800</v>
      </c>
      <c r="E2341" s="1251" t="s">
        <v>2000</v>
      </c>
      <c r="F2341" s="1251">
        <v>2021</v>
      </c>
      <c r="G2341" s="1252">
        <v>0</v>
      </c>
      <c r="H2341" s="1252">
        <v>0</v>
      </c>
      <c r="I2341" s="1252">
        <v>0</v>
      </c>
      <c r="J2341" s="1252">
        <v>0</v>
      </c>
      <c r="K2341" s="1252">
        <v>0</v>
      </c>
      <c r="L2341" s="1252">
        <v>0</v>
      </c>
      <c r="M2341" s="1252">
        <v>0</v>
      </c>
      <c r="N2341" s="1252">
        <v>523.52999999999997</v>
      </c>
      <c r="O2341" s="1252">
        <v>165.27000000000001</v>
      </c>
      <c r="P2341" s="1252">
        <v>0</v>
      </c>
      <c r="Q2341" s="1252">
        <v>330.54000000000002</v>
      </c>
      <c r="R2341" s="1252">
        <v>0</v>
      </c>
      <c r="S2341" s="1252">
        <v>1019.3399999999999</v>
      </c>
      <c r="T2341" s="1252">
        <v>1019.3399999999999</v>
      </c>
      <c r="U2341" s="1251" t="s">
        <v>116</v>
      </c>
      <c r="V2341" s="1251" t="s">
        <v>397</v>
      </c>
      <c r="W2341" s="1251" t="s">
        <v>2001</v>
      </c>
      <c r="X2341" s="1251" t="s">
        <v>2042</v>
      </c>
      <c r="Y2341" s="1251">
        <v>642</v>
      </c>
      <c r="Z2341" s="1251">
        <v>8</v>
      </c>
      <c r="AA2341" s="1251" t="b">
        <v>1</v>
      </c>
    </row>
    <row r="2342" spans="1:27" ht="12">
      <c r="A2342" s="1251">
        <v>25</v>
      </c>
      <c r="B2342" s="1251">
        <v>200</v>
      </c>
      <c r="C2342" s="1251" t="s">
        <v>1687</v>
      </c>
      <c r="D2342" s="1251">
        <v>650511</v>
      </c>
      <c r="E2342" s="1251" t="s">
        <v>2210</v>
      </c>
      <c r="F2342" s="1251">
        <v>2021</v>
      </c>
      <c r="G2342" s="1252">
        <v>0</v>
      </c>
      <c r="H2342" s="1252">
        <v>0</v>
      </c>
      <c r="I2342" s="1252">
        <v>0</v>
      </c>
      <c r="J2342" s="1252">
        <v>0</v>
      </c>
      <c r="K2342" s="1252">
        <v>0</v>
      </c>
      <c r="L2342" s="1252">
        <v>0</v>
      </c>
      <c r="M2342" s="1252">
        <v>0</v>
      </c>
      <c r="N2342" s="1252">
        <v>10884.280000000001</v>
      </c>
      <c r="O2342" s="1252">
        <v>0</v>
      </c>
      <c r="P2342" s="1252">
        <v>0</v>
      </c>
      <c r="Q2342" s="1252">
        <v>0</v>
      </c>
      <c r="R2342" s="1252">
        <v>0</v>
      </c>
      <c r="S2342" s="1252">
        <v>10884.280000000001</v>
      </c>
      <c r="T2342" s="1252">
        <v>10884.280000000001</v>
      </c>
      <c r="U2342" s="1251" t="s">
        <v>116</v>
      </c>
      <c r="V2342" s="1251" t="s">
        <v>397</v>
      </c>
      <c r="W2342" s="1251" t="s">
        <v>2005</v>
      </c>
      <c r="X2342" s="1251" t="s">
        <v>2042</v>
      </c>
      <c r="Y2342" s="1251">
        <v>650</v>
      </c>
      <c r="Z2342" s="1251">
        <v>5</v>
      </c>
      <c r="AA2342" s="1251" t="b">
        <v>1</v>
      </c>
    </row>
    <row r="2343" spans="1:27" ht="12">
      <c r="A2343" s="1251">
        <v>25</v>
      </c>
      <c r="B2343" s="1251">
        <v>200</v>
      </c>
      <c r="C2343" s="1251" t="s">
        <v>1687</v>
      </c>
      <c r="D2343" s="1251">
        <v>650513</v>
      </c>
      <c r="E2343" s="1251" t="s">
        <v>2084</v>
      </c>
      <c r="F2343" s="1251">
        <v>2021</v>
      </c>
      <c r="G2343" s="1252">
        <v>0</v>
      </c>
      <c r="H2343" s="1252">
        <v>19</v>
      </c>
      <c r="I2343" s="1252">
        <v>14</v>
      </c>
      <c r="J2343" s="1252">
        <v>0</v>
      </c>
      <c r="K2343" s="1252">
        <v>0</v>
      </c>
      <c r="L2343" s="1252">
        <v>23.32</v>
      </c>
      <c r="M2343" s="1252">
        <v>300</v>
      </c>
      <c r="N2343" s="1252">
        <v>0</v>
      </c>
      <c r="O2343" s="1252">
        <v>0</v>
      </c>
      <c r="P2343" s="1252">
        <v>18</v>
      </c>
      <c r="Q2343" s="1252">
        <v>0</v>
      </c>
      <c r="R2343" s="1252">
        <v>0</v>
      </c>
      <c r="S2343" s="1252">
        <v>374.31999999999999</v>
      </c>
      <c r="T2343" s="1252">
        <v>374.31999999999999</v>
      </c>
      <c r="U2343" s="1251" t="s">
        <v>116</v>
      </c>
      <c r="V2343" s="1251" t="s">
        <v>397</v>
      </c>
      <c r="W2343" s="1251" t="s">
        <v>2005</v>
      </c>
      <c r="X2343" s="1251" t="s">
        <v>2042</v>
      </c>
      <c r="Y2343" s="1251">
        <v>650</v>
      </c>
      <c r="Z2343" s="1251">
        <v>5</v>
      </c>
      <c r="AA2343" s="1251" t="b">
        <v>1</v>
      </c>
    </row>
    <row r="2344" spans="1:27" ht="12">
      <c r="A2344" s="1251">
        <v>25</v>
      </c>
      <c r="B2344" s="1251">
        <v>200</v>
      </c>
      <c r="C2344" s="1251" t="s">
        <v>1687</v>
      </c>
      <c r="D2344" s="1251">
        <v>650532</v>
      </c>
      <c r="E2344" s="1251" t="s">
        <v>2002</v>
      </c>
      <c r="F2344" s="1251">
        <v>2021</v>
      </c>
      <c r="G2344" s="1252">
        <v>0</v>
      </c>
      <c r="H2344" s="1252">
        <v>0</v>
      </c>
      <c r="I2344" s="1252">
        <v>0</v>
      </c>
      <c r="J2344" s="1252">
        <v>20</v>
      </c>
      <c r="K2344" s="1252">
        <v>0</v>
      </c>
      <c r="L2344" s="1252">
        <v>0</v>
      </c>
      <c r="M2344" s="1252">
        <v>0</v>
      </c>
      <c r="N2344" s="1252">
        <v>0</v>
      </c>
      <c r="O2344" s="1252">
        <v>0</v>
      </c>
      <c r="P2344" s="1252">
        <v>0</v>
      </c>
      <c r="Q2344" s="1252">
        <v>0</v>
      </c>
      <c r="R2344" s="1252">
        <v>0</v>
      </c>
      <c r="S2344" s="1252">
        <v>20</v>
      </c>
      <c r="T2344" s="1252">
        <v>20</v>
      </c>
      <c r="U2344" s="1251" t="s">
        <v>116</v>
      </c>
      <c r="V2344" s="1251" t="s">
        <v>397</v>
      </c>
      <c r="W2344" s="1251" t="s">
        <v>2003</v>
      </c>
      <c r="X2344" s="1251" t="s">
        <v>2042</v>
      </c>
      <c r="Y2344" s="1251">
        <v>650</v>
      </c>
      <c r="Z2344" s="1251">
        <v>5</v>
      </c>
      <c r="AA2344" s="1251" t="b">
        <v>1</v>
      </c>
    </row>
    <row r="2345" spans="1:27" ht="12">
      <c r="A2345" s="1251">
        <v>25</v>
      </c>
      <c r="B2345" s="1251">
        <v>200</v>
      </c>
      <c r="C2345" s="1251" t="s">
        <v>1687</v>
      </c>
      <c r="D2345" s="1251">
        <v>650540</v>
      </c>
      <c r="E2345" s="1251" t="s">
        <v>2004</v>
      </c>
      <c r="F2345" s="1251">
        <v>2021</v>
      </c>
      <c r="G2345" s="1252">
        <v>-8.0199999999999996</v>
      </c>
      <c r="H2345" s="1252">
        <v>233.94</v>
      </c>
      <c r="I2345" s="1252">
        <v>6.3899999999999997</v>
      </c>
      <c r="J2345" s="1252">
        <v>27.690000000000001</v>
      </c>
      <c r="K2345" s="1252">
        <v>76.719999999999999</v>
      </c>
      <c r="L2345" s="1252">
        <v>83.109999999999999</v>
      </c>
      <c r="M2345" s="1252">
        <v>47.030000000000001</v>
      </c>
      <c r="N2345" s="1252">
        <v>0</v>
      </c>
      <c r="O2345" s="1252">
        <v>0</v>
      </c>
      <c r="P2345" s="1252">
        <v>0</v>
      </c>
      <c r="Q2345" s="1252">
        <v>118.54000000000001</v>
      </c>
      <c r="R2345" s="1252">
        <v>0</v>
      </c>
      <c r="S2345" s="1252">
        <v>585.39999999999998</v>
      </c>
      <c r="T2345" s="1252">
        <v>585.39999999999998</v>
      </c>
      <c r="U2345" s="1251" t="s">
        <v>116</v>
      </c>
      <c r="V2345" s="1251" t="s">
        <v>397</v>
      </c>
      <c r="W2345" s="1251" t="s">
        <v>2005</v>
      </c>
      <c r="X2345" s="1251" t="s">
        <v>2042</v>
      </c>
      <c r="Y2345" s="1251">
        <v>650</v>
      </c>
      <c r="Z2345" s="1251">
        <v>5</v>
      </c>
      <c r="AA2345" s="1251" t="b">
        <v>1</v>
      </c>
    </row>
    <row r="2346" spans="1:27" ht="12">
      <c r="A2346" s="1251">
        <v>25</v>
      </c>
      <c r="B2346" s="1251">
        <v>200</v>
      </c>
      <c r="C2346" s="1251" t="s">
        <v>1687</v>
      </c>
      <c r="D2346" s="1251">
        <v>650544</v>
      </c>
      <c r="E2346" s="1251" t="s">
        <v>2268</v>
      </c>
      <c r="F2346" s="1251">
        <v>2021</v>
      </c>
      <c r="G2346" s="1252">
        <v>0</v>
      </c>
      <c r="H2346" s="1252">
        <v>0</v>
      </c>
      <c r="I2346" s="1252">
        <v>0</v>
      </c>
      <c r="J2346" s="1252">
        <v>0</v>
      </c>
      <c r="K2346" s="1252">
        <v>0</v>
      </c>
      <c r="L2346" s="1252">
        <v>0</v>
      </c>
      <c r="M2346" s="1252">
        <v>20.84</v>
      </c>
      <c r="N2346" s="1252">
        <v>0</v>
      </c>
      <c r="O2346" s="1252">
        <v>0</v>
      </c>
      <c r="P2346" s="1252">
        <v>0</v>
      </c>
      <c r="Q2346" s="1252">
        <v>0</v>
      </c>
      <c r="R2346" s="1252">
        <v>0</v>
      </c>
      <c r="S2346" s="1252">
        <v>20.84</v>
      </c>
      <c r="T2346" s="1252">
        <v>20.84</v>
      </c>
      <c r="U2346" s="1251" t="s">
        <v>116</v>
      </c>
      <c r="V2346" s="1251" t="s">
        <v>397</v>
      </c>
      <c r="W2346" s="1251" t="s">
        <v>2005</v>
      </c>
      <c r="X2346" s="1251" t="s">
        <v>2042</v>
      </c>
      <c r="Y2346" s="1251">
        <v>650</v>
      </c>
      <c r="Z2346" s="1251">
        <v>5</v>
      </c>
      <c r="AA2346" s="1251" t="b">
        <v>1</v>
      </c>
    </row>
    <row r="2347" spans="1:27" ht="12">
      <c r="A2347" s="1251">
        <v>25</v>
      </c>
      <c r="B2347" s="1251">
        <v>200</v>
      </c>
      <c r="C2347" s="1251" t="s">
        <v>1687</v>
      </c>
      <c r="D2347" s="1251">
        <v>650800</v>
      </c>
      <c r="E2347" s="1251" t="s">
        <v>2007</v>
      </c>
      <c r="F2347" s="1251">
        <v>2021</v>
      </c>
      <c r="G2347" s="1252">
        <v>0</v>
      </c>
      <c r="H2347" s="1252">
        <v>806.25</v>
      </c>
      <c r="I2347" s="1252">
        <v>231.40000000000001</v>
      </c>
      <c r="J2347" s="1252">
        <v>114.59999999999999</v>
      </c>
      <c r="K2347" s="1252">
        <v>215.19999999999999</v>
      </c>
      <c r="L2347" s="1252">
        <v>0</v>
      </c>
      <c r="M2347" s="1252">
        <v>0</v>
      </c>
      <c r="N2347" s="1252">
        <v>0</v>
      </c>
      <c r="O2347" s="1252">
        <v>284.72000000000003</v>
      </c>
      <c r="P2347" s="1252">
        <v>144</v>
      </c>
      <c r="Q2347" s="1252">
        <v>0</v>
      </c>
      <c r="R2347" s="1252">
        <v>0</v>
      </c>
      <c r="S2347" s="1252">
        <v>1796.1700000000001</v>
      </c>
      <c r="T2347" s="1252">
        <v>1796.1700000000001</v>
      </c>
      <c r="U2347" s="1251" t="s">
        <v>116</v>
      </c>
      <c r="V2347" s="1251" t="s">
        <v>397</v>
      </c>
      <c r="W2347" s="1251" t="s">
        <v>2005</v>
      </c>
      <c r="X2347" s="1251" t="s">
        <v>2042</v>
      </c>
      <c r="Y2347" s="1251">
        <v>650</v>
      </c>
      <c r="Z2347" s="1251">
        <v>8</v>
      </c>
      <c r="AA2347" s="1251" t="b">
        <v>1</v>
      </c>
    </row>
    <row r="2348" spans="1:27" ht="12">
      <c r="A2348" s="1251">
        <v>25</v>
      </c>
      <c r="B2348" s="1251">
        <v>200</v>
      </c>
      <c r="C2348" s="1251" t="s">
        <v>1687</v>
      </c>
      <c r="D2348" s="1251">
        <v>670700</v>
      </c>
      <c r="E2348" s="1251" t="s">
        <v>2008</v>
      </c>
      <c r="F2348" s="1251">
        <v>2021</v>
      </c>
      <c r="G2348" s="1252">
        <v>1679</v>
      </c>
      <c r="H2348" s="1252">
        <v>1368.49</v>
      </c>
      <c r="I2348" s="1252">
        <v>969.24000000000001</v>
      </c>
      <c r="J2348" s="1252">
        <v>3753.1199999999999</v>
      </c>
      <c r="K2348" s="1252">
        <v>2044.23</v>
      </c>
      <c r="L2348" s="1252">
        <v>2102.98</v>
      </c>
      <c r="M2348" s="1252">
        <v>1972.02</v>
      </c>
      <c r="N2348" s="1252">
        <v>1492.21</v>
      </c>
      <c r="O2348" s="1252">
        <v>2302.5500000000002</v>
      </c>
      <c r="P2348" s="1252">
        <v>512.44000000000005</v>
      </c>
      <c r="Q2348" s="1252">
        <v>998.75999999999999</v>
      </c>
      <c r="R2348" s="1252">
        <v>2321.3600000000001</v>
      </c>
      <c r="S2348" s="1252">
        <v>21516.399999999998</v>
      </c>
      <c r="T2348" s="1252">
        <v>21516.399999999998</v>
      </c>
      <c r="U2348" s="1251" t="s">
        <v>116</v>
      </c>
      <c r="V2348" s="1251" t="s">
        <v>397</v>
      </c>
      <c r="W2348" s="1251" t="s">
        <v>2009</v>
      </c>
      <c r="X2348" s="1251" t="s">
        <v>2042</v>
      </c>
      <c r="Y2348" s="1251">
        <v>670</v>
      </c>
      <c r="Z2348" s="1251">
        <v>7</v>
      </c>
      <c r="AA2348" s="1251" t="b">
        <v>1</v>
      </c>
    </row>
    <row r="2349" spans="1:27" ht="12">
      <c r="A2349" s="1251">
        <v>25</v>
      </c>
      <c r="B2349" s="1251">
        <v>200</v>
      </c>
      <c r="C2349" s="1251" t="s">
        <v>1687</v>
      </c>
      <c r="D2349" s="1251">
        <v>670710</v>
      </c>
      <c r="E2349" s="1251" t="s">
        <v>2010</v>
      </c>
      <c r="F2349" s="1251">
        <v>2021</v>
      </c>
      <c r="G2349" s="1252">
        <v>-260.64999999999998</v>
      </c>
      <c r="H2349" s="1252">
        <v>-558.30999999999995</v>
      </c>
      <c r="I2349" s="1252">
        <v>-642.60000000000002</v>
      </c>
      <c r="J2349" s="1252">
        <v>-431.00999999999999</v>
      </c>
      <c r="K2349" s="1252">
        <v>-81.939999999999998</v>
      </c>
      <c r="L2349" s="1252">
        <v>-287.14999999999998</v>
      </c>
      <c r="M2349" s="1252">
        <v>-569.38999999999999</v>
      </c>
      <c r="N2349" s="1252">
        <v>-112.31</v>
      </c>
      <c r="O2349" s="1252">
        <v>-435.87</v>
      </c>
      <c r="P2349" s="1252">
        <v>-321.92000000000002</v>
      </c>
      <c r="Q2349" s="1252">
        <v>-632.08000000000004</v>
      </c>
      <c r="R2349" s="1252">
        <v>-527.66999999999996</v>
      </c>
      <c r="S2349" s="1252">
        <v>-4860.8999999999996</v>
      </c>
      <c r="T2349" s="1252">
        <v>-4860.8999999999996</v>
      </c>
      <c r="U2349" s="1251" t="s">
        <v>116</v>
      </c>
      <c r="V2349" s="1251" t="s">
        <v>397</v>
      </c>
      <c r="W2349" s="1251" t="s">
        <v>2009</v>
      </c>
      <c r="X2349" s="1251" t="s">
        <v>2042</v>
      </c>
      <c r="Y2349" s="1251">
        <v>670</v>
      </c>
      <c r="Z2349" s="1251">
        <v>7</v>
      </c>
      <c r="AA2349" s="1251" t="b">
        <v>1</v>
      </c>
    </row>
    <row r="2350" spans="1:27" ht="12">
      <c r="A2350" s="1251">
        <v>25</v>
      </c>
      <c r="B2350" s="1251">
        <v>200</v>
      </c>
      <c r="C2350" s="1251" t="s">
        <v>1687</v>
      </c>
      <c r="D2350" s="1251">
        <v>675300</v>
      </c>
      <c r="E2350" s="1251" t="s">
        <v>2240</v>
      </c>
      <c r="F2350" s="1251">
        <v>2021</v>
      </c>
      <c r="G2350" s="1252">
        <v>0</v>
      </c>
      <c r="H2350" s="1252">
        <v>0</v>
      </c>
      <c r="I2350" s="1252">
        <v>0</v>
      </c>
      <c r="J2350" s="1252">
        <v>4034</v>
      </c>
      <c r="K2350" s="1252">
        <v>0</v>
      </c>
      <c r="L2350" s="1252">
        <v>0</v>
      </c>
      <c r="M2350" s="1252">
        <v>-4034</v>
      </c>
      <c r="N2350" s="1252">
        <v>0</v>
      </c>
      <c r="O2350" s="1252">
        <v>0</v>
      </c>
      <c r="P2350" s="1252">
        <v>0</v>
      </c>
      <c r="Q2350" s="1252">
        <v>0</v>
      </c>
      <c r="R2350" s="1252">
        <v>0</v>
      </c>
      <c r="S2350" s="1252">
        <v>0</v>
      </c>
      <c r="T2350" s="1252">
        <v>0</v>
      </c>
      <c r="U2350" s="1251" t="s">
        <v>116</v>
      </c>
      <c r="V2350" s="1251" t="s">
        <v>397</v>
      </c>
      <c r="W2350" s="1251" t="s">
        <v>2012</v>
      </c>
      <c r="X2350" s="1251" t="s">
        <v>2042</v>
      </c>
      <c r="Y2350" s="1251">
        <v>675</v>
      </c>
      <c r="Z2350" s="1251">
        <v>3</v>
      </c>
      <c r="AA2350" s="1251" t="b">
        <v>1</v>
      </c>
    </row>
    <row r="2351" spans="1:27" ht="12">
      <c r="A2351" s="1251">
        <v>25</v>
      </c>
      <c r="B2351" s="1251">
        <v>200</v>
      </c>
      <c r="C2351" s="1251" t="s">
        <v>1687</v>
      </c>
      <c r="D2351" s="1251">
        <v>675400</v>
      </c>
      <c r="E2351" s="1251" t="s">
        <v>2241</v>
      </c>
      <c r="F2351" s="1251">
        <v>2021</v>
      </c>
      <c r="G2351" s="1252">
        <v>0</v>
      </c>
      <c r="H2351" s="1252">
        <v>0</v>
      </c>
      <c r="I2351" s="1252">
        <v>0</v>
      </c>
      <c r="J2351" s="1252">
        <v>0</v>
      </c>
      <c r="K2351" s="1252">
        <v>0</v>
      </c>
      <c r="L2351" s="1252">
        <v>0</v>
      </c>
      <c r="M2351" s="1252">
        <v>0</v>
      </c>
      <c r="N2351" s="1252">
        <v>0</v>
      </c>
      <c r="O2351" s="1252">
        <v>272.60000000000002</v>
      </c>
      <c r="P2351" s="1252">
        <v>0</v>
      </c>
      <c r="Q2351" s="1252">
        <v>0</v>
      </c>
      <c r="R2351" s="1252">
        <v>0</v>
      </c>
      <c r="S2351" s="1252">
        <v>272.60000000000002</v>
      </c>
      <c r="T2351" s="1252">
        <v>272.60000000000002</v>
      </c>
      <c r="U2351" s="1251" t="s">
        <v>116</v>
      </c>
      <c r="V2351" s="1251" t="s">
        <v>397</v>
      </c>
      <c r="W2351" s="1251" t="s">
        <v>2086</v>
      </c>
      <c r="X2351" s="1251" t="s">
        <v>2042</v>
      </c>
      <c r="Y2351" s="1251">
        <v>675</v>
      </c>
      <c r="Z2351" s="1251">
        <v>4</v>
      </c>
      <c r="AA2351" s="1251" t="b">
        <v>1</v>
      </c>
    </row>
    <row r="2352" spans="1:27" ht="12">
      <c r="A2352" s="1251">
        <v>25</v>
      </c>
      <c r="B2352" s="1251">
        <v>200</v>
      </c>
      <c r="C2352" s="1251" t="s">
        <v>1687</v>
      </c>
      <c r="D2352" s="1251">
        <v>675500</v>
      </c>
      <c r="E2352" s="1251" t="s">
        <v>2013</v>
      </c>
      <c r="F2352" s="1251">
        <v>2021</v>
      </c>
      <c r="G2352" s="1252">
        <v>2751.52</v>
      </c>
      <c r="H2352" s="1252">
        <v>896.00999999999999</v>
      </c>
      <c r="I2352" s="1252">
        <v>657.37</v>
      </c>
      <c r="J2352" s="1252">
        <v>1052.9000000000001</v>
      </c>
      <c r="K2352" s="1252">
        <v>1427.26</v>
      </c>
      <c r="L2352" s="1252">
        <v>737.87</v>
      </c>
      <c r="M2352" s="1252">
        <v>711.40999999999997</v>
      </c>
      <c r="N2352" s="1252">
        <v>2664.5300000000002</v>
      </c>
      <c r="O2352" s="1252">
        <v>1643.77</v>
      </c>
      <c r="P2352" s="1252">
        <v>709.69000000000005</v>
      </c>
      <c r="Q2352" s="1252">
        <v>511.76999999999998</v>
      </c>
      <c r="R2352" s="1252">
        <v>657.72000000000003</v>
      </c>
      <c r="S2352" s="1252">
        <v>14421.820000000002</v>
      </c>
      <c r="T2352" s="1252">
        <v>14421.820000000002</v>
      </c>
      <c r="U2352" s="1251" t="s">
        <v>116</v>
      </c>
      <c r="V2352" s="1251" t="s">
        <v>397</v>
      </c>
      <c r="W2352" s="1251" t="s">
        <v>2012</v>
      </c>
      <c r="X2352" s="1251" t="s">
        <v>2042</v>
      </c>
      <c r="Y2352" s="1251">
        <v>675</v>
      </c>
      <c r="Z2352" s="1251">
        <v>5</v>
      </c>
      <c r="AA2352" s="1251" t="b">
        <v>1</v>
      </c>
    </row>
    <row r="2353" spans="1:27" ht="12">
      <c r="A2353" s="1251">
        <v>25</v>
      </c>
      <c r="B2353" s="1251">
        <v>200</v>
      </c>
      <c r="C2353" s="1251" t="s">
        <v>1687</v>
      </c>
      <c r="D2353" s="1251">
        <v>675600</v>
      </c>
      <c r="E2353" s="1251" t="s">
        <v>2085</v>
      </c>
      <c r="F2353" s="1251">
        <v>2021</v>
      </c>
      <c r="G2353" s="1252">
        <v>0</v>
      </c>
      <c r="H2353" s="1252">
        <v>0</v>
      </c>
      <c r="I2353" s="1252">
        <v>0</v>
      </c>
      <c r="J2353" s="1252">
        <v>0</v>
      </c>
      <c r="K2353" s="1252">
        <v>0</v>
      </c>
      <c r="L2353" s="1252">
        <v>4303.5</v>
      </c>
      <c r="M2353" s="1252">
        <v>-3895.5</v>
      </c>
      <c r="N2353" s="1252">
        <v>0</v>
      </c>
      <c r="O2353" s="1252">
        <v>261.23000000000002</v>
      </c>
      <c r="P2353" s="1252">
        <v>0</v>
      </c>
      <c r="Q2353" s="1252">
        <v>0</v>
      </c>
      <c r="R2353" s="1252">
        <v>0</v>
      </c>
      <c r="S2353" s="1252">
        <v>669.23000000000002</v>
      </c>
      <c r="T2353" s="1252">
        <v>669.23000000000002</v>
      </c>
      <c r="U2353" s="1251" t="s">
        <v>116</v>
      </c>
      <c r="V2353" s="1251" t="s">
        <v>397</v>
      </c>
      <c r="W2353" s="1251" t="s">
        <v>2086</v>
      </c>
      <c r="X2353" s="1251" t="s">
        <v>2042</v>
      </c>
      <c r="Y2353" s="1251">
        <v>675</v>
      </c>
      <c r="Z2353" s="1251">
        <v>6</v>
      </c>
      <c r="AA2353" s="1251" t="b">
        <v>1</v>
      </c>
    </row>
    <row r="2354" spans="1:27" ht="12">
      <c r="A2354" s="1251">
        <v>25</v>
      </c>
      <c r="B2354" s="1251">
        <v>200</v>
      </c>
      <c r="C2354" s="1251" t="s">
        <v>1687</v>
      </c>
      <c r="D2354" s="1251">
        <v>675800</v>
      </c>
      <c r="E2354" s="1251" t="s">
        <v>2014</v>
      </c>
      <c r="F2354" s="1251">
        <v>2021</v>
      </c>
      <c r="G2354" s="1252">
        <v>0</v>
      </c>
      <c r="H2354" s="1252">
        <v>0</v>
      </c>
      <c r="I2354" s="1252">
        <v>0</v>
      </c>
      <c r="J2354" s="1252">
        <v>0</v>
      </c>
      <c r="K2354" s="1252">
        <v>0</v>
      </c>
      <c r="L2354" s="1252">
        <v>0</v>
      </c>
      <c r="M2354" s="1252">
        <v>0</v>
      </c>
      <c r="N2354" s="1252">
        <v>0</v>
      </c>
      <c r="O2354" s="1252">
        <v>0</v>
      </c>
      <c r="P2354" s="1252">
        <v>0</v>
      </c>
      <c r="Q2354" s="1252">
        <v>138.62</v>
      </c>
      <c r="R2354" s="1252">
        <v>-138.62</v>
      </c>
      <c r="S2354" s="1252">
        <v>0</v>
      </c>
      <c r="T2354" s="1252">
        <v>0</v>
      </c>
      <c r="U2354" s="1251" t="s">
        <v>116</v>
      </c>
      <c r="V2354" s="1251" t="s">
        <v>397</v>
      </c>
      <c r="W2354" s="1251" t="s">
        <v>2015</v>
      </c>
      <c r="X2354" s="1251" t="s">
        <v>2042</v>
      </c>
      <c r="Y2354" s="1251">
        <v>675</v>
      </c>
      <c r="Z2354" s="1251">
        <v>8</v>
      </c>
      <c r="AA2354" s="1251" t="b">
        <v>1</v>
      </c>
    </row>
    <row r="2355" spans="1:27" ht="12">
      <c r="A2355" s="1251">
        <v>25</v>
      </c>
      <c r="B2355" s="1251">
        <v>200</v>
      </c>
      <c r="C2355" s="1251" t="s">
        <v>1687</v>
      </c>
      <c r="D2355" s="1251">
        <v>675802</v>
      </c>
      <c r="E2355" s="1251" t="s">
        <v>2235</v>
      </c>
      <c r="F2355" s="1251">
        <v>2021</v>
      </c>
      <c r="G2355" s="1252">
        <v>0</v>
      </c>
      <c r="H2355" s="1252">
        <v>0</v>
      </c>
      <c r="I2355" s="1252">
        <v>39.32</v>
      </c>
      <c r="J2355" s="1252">
        <v>0</v>
      </c>
      <c r="K2355" s="1252">
        <v>0</v>
      </c>
      <c r="L2355" s="1252">
        <v>0</v>
      </c>
      <c r="M2355" s="1252">
        <v>0</v>
      </c>
      <c r="N2355" s="1252">
        <v>0</v>
      </c>
      <c r="O2355" s="1252">
        <v>0</v>
      </c>
      <c r="P2355" s="1252">
        <v>0</v>
      </c>
      <c r="Q2355" s="1252">
        <v>0</v>
      </c>
      <c r="R2355" s="1252">
        <v>0</v>
      </c>
      <c r="S2355" s="1252">
        <v>39.32</v>
      </c>
      <c r="T2355" s="1252">
        <v>39.32</v>
      </c>
      <c r="U2355" s="1251" t="s">
        <v>116</v>
      </c>
      <c r="V2355" s="1251" t="s">
        <v>397</v>
      </c>
      <c r="W2355" s="1251" t="s">
        <v>2020</v>
      </c>
      <c r="X2355" s="1251" t="s">
        <v>2042</v>
      </c>
      <c r="Y2355" s="1251">
        <v>675</v>
      </c>
      <c r="Z2355" s="1251">
        <v>8</v>
      </c>
      <c r="AA2355" s="1251" t="b">
        <v>1</v>
      </c>
    </row>
    <row r="2356" spans="1:27" ht="12">
      <c r="A2356" s="1251">
        <v>25</v>
      </c>
      <c r="B2356" s="1251">
        <v>200</v>
      </c>
      <c r="C2356" s="1251" t="s">
        <v>1687</v>
      </c>
      <c r="D2356" s="1251">
        <v>675808</v>
      </c>
      <c r="E2356" s="1251" t="s">
        <v>2016</v>
      </c>
      <c r="F2356" s="1251">
        <v>2021</v>
      </c>
      <c r="G2356" s="1252">
        <v>1018.84</v>
      </c>
      <c r="H2356" s="1252">
        <v>955.83000000000004</v>
      </c>
      <c r="I2356" s="1252">
        <v>903.55999999999995</v>
      </c>
      <c r="J2356" s="1252">
        <v>928.45000000000005</v>
      </c>
      <c r="K2356" s="1252">
        <v>865.63999999999999</v>
      </c>
      <c r="L2356" s="1252">
        <v>925.09000000000003</v>
      </c>
      <c r="M2356" s="1252">
        <v>578.46000000000004</v>
      </c>
      <c r="N2356" s="1252">
        <v>595.34000000000003</v>
      </c>
      <c r="O2356" s="1252">
        <v>698.14999999999998</v>
      </c>
      <c r="P2356" s="1252">
        <v>842.63999999999999</v>
      </c>
      <c r="Q2356" s="1252">
        <v>762.24000000000001</v>
      </c>
      <c r="R2356" s="1252">
        <v>754.59000000000003</v>
      </c>
      <c r="S2356" s="1252">
        <v>9828.8299999999999</v>
      </c>
      <c r="T2356" s="1252">
        <v>9828.8299999999999</v>
      </c>
      <c r="U2356" s="1251" t="s">
        <v>116</v>
      </c>
      <c r="V2356" s="1251" t="s">
        <v>397</v>
      </c>
      <c r="W2356" s="1251" t="s">
        <v>2017</v>
      </c>
      <c r="X2356" s="1251" t="s">
        <v>2042</v>
      </c>
      <c r="Y2356" s="1251">
        <v>675</v>
      </c>
      <c r="Z2356" s="1251">
        <v>8</v>
      </c>
      <c r="AA2356" s="1251" t="b">
        <v>1</v>
      </c>
    </row>
    <row r="2357" spans="1:27" ht="12">
      <c r="A2357" s="1251">
        <v>25</v>
      </c>
      <c r="B2357" s="1251">
        <v>200</v>
      </c>
      <c r="C2357" s="1251" t="s">
        <v>1687</v>
      </c>
      <c r="D2357" s="1251">
        <v>675810</v>
      </c>
      <c r="E2357" s="1251" t="s">
        <v>2018</v>
      </c>
      <c r="F2357" s="1251">
        <v>2021</v>
      </c>
      <c r="G2357" s="1252">
        <v>382.23000000000002</v>
      </c>
      <c r="H2357" s="1252">
        <v>320.47000000000003</v>
      </c>
      <c r="I2357" s="1252">
        <v>420.63</v>
      </c>
      <c r="J2357" s="1252">
        <v>315.50999999999999</v>
      </c>
      <c r="K2357" s="1252">
        <v>392.95999999999998</v>
      </c>
      <c r="L2357" s="1252">
        <v>2822.3899999999999</v>
      </c>
      <c r="M2357" s="1252">
        <v>658.72000000000003</v>
      </c>
      <c r="N2357" s="1252">
        <v>309.68000000000001</v>
      </c>
      <c r="O2357" s="1252">
        <v>864.55999999999995</v>
      </c>
      <c r="P2357" s="1252">
        <v>800.75</v>
      </c>
      <c r="Q2357" s="1252">
        <v>896.84000000000003</v>
      </c>
      <c r="R2357" s="1252">
        <v>453.88</v>
      </c>
      <c r="S2357" s="1252">
        <v>8638.619999999999</v>
      </c>
      <c r="T2357" s="1252">
        <v>8638.619999999999</v>
      </c>
      <c r="U2357" s="1251" t="s">
        <v>116</v>
      </c>
      <c r="V2357" s="1251" t="s">
        <v>397</v>
      </c>
      <c r="W2357" s="1251" t="s">
        <v>2017</v>
      </c>
      <c r="X2357" s="1251" t="s">
        <v>2042</v>
      </c>
      <c r="Y2357" s="1251">
        <v>675</v>
      </c>
      <c r="Z2357" s="1251">
        <v>8</v>
      </c>
      <c r="AA2357" s="1251" t="b">
        <v>1</v>
      </c>
    </row>
    <row r="2358" spans="1:27" ht="12">
      <c r="A2358" s="1251">
        <v>25</v>
      </c>
      <c r="B2358" s="1251">
        <v>200</v>
      </c>
      <c r="C2358" s="1251" t="s">
        <v>1687</v>
      </c>
      <c r="D2358" s="1251">
        <v>675819</v>
      </c>
      <c r="E2358" s="1251" t="s">
        <v>2021</v>
      </c>
      <c r="F2358" s="1251">
        <v>2021</v>
      </c>
      <c r="G2358" s="1252">
        <v>-36.960000000000001</v>
      </c>
      <c r="H2358" s="1252">
        <v>0</v>
      </c>
      <c r="I2358" s="1252">
        <v>0</v>
      </c>
      <c r="J2358" s="1252">
        <v>2332.9000000000001</v>
      </c>
      <c r="K2358" s="1252">
        <v>589.59000000000003</v>
      </c>
      <c r="L2358" s="1252">
        <v>1007.88</v>
      </c>
      <c r="M2358" s="1252">
        <v>787.78999999999996</v>
      </c>
      <c r="N2358" s="1252">
        <v>1987.29</v>
      </c>
      <c r="O2358" s="1252">
        <v>1284.49</v>
      </c>
      <c r="P2358" s="1252">
        <v>737.58000000000004</v>
      </c>
      <c r="Q2358" s="1252">
        <v>1031.3199999999999</v>
      </c>
      <c r="R2358" s="1252">
        <v>866.13999999999999</v>
      </c>
      <c r="S2358" s="1252">
        <v>10588.02</v>
      </c>
      <c r="T2358" s="1252">
        <v>10588.02</v>
      </c>
      <c r="U2358" s="1251" t="s">
        <v>116</v>
      </c>
      <c r="V2358" s="1251" t="s">
        <v>397</v>
      </c>
      <c r="W2358" s="1251" t="s">
        <v>2022</v>
      </c>
      <c r="X2358" s="1251" t="s">
        <v>2042</v>
      </c>
      <c r="Y2358" s="1251">
        <v>675</v>
      </c>
      <c r="Z2358" s="1251">
        <v>8</v>
      </c>
      <c r="AA2358" s="1251" t="b">
        <v>1</v>
      </c>
    </row>
    <row r="2359" spans="1:27" ht="12">
      <c r="A2359" s="1251">
        <v>25</v>
      </c>
      <c r="B2359" s="1251">
        <v>200</v>
      </c>
      <c r="C2359" s="1251" t="s">
        <v>1687</v>
      </c>
      <c r="D2359" s="1251">
        <v>675824</v>
      </c>
      <c r="E2359" s="1251" t="s">
        <v>2071</v>
      </c>
      <c r="F2359" s="1251">
        <v>2021</v>
      </c>
      <c r="G2359" s="1252">
        <v>700</v>
      </c>
      <c r="H2359" s="1252">
        <v>0</v>
      </c>
      <c r="I2359" s="1252">
        <v>0</v>
      </c>
      <c r="J2359" s="1252">
        <v>0</v>
      </c>
      <c r="K2359" s="1252">
        <v>0</v>
      </c>
      <c r="L2359" s="1252">
        <v>0</v>
      </c>
      <c r="M2359" s="1252">
        <v>0</v>
      </c>
      <c r="N2359" s="1252">
        <v>0</v>
      </c>
      <c r="O2359" s="1252">
        <v>0</v>
      </c>
      <c r="P2359" s="1252">
        <v>0</v>
      </c>
      <c r="Q2359" s="1252">
        <v>0</v>
      </c>
      <c r="R2359" s="1252">
        <v>0</v>
      </c>
      <c r="S2359" s="1252">
        <v>700</v>
      </c>
      <c r="T2359" s="1252">
        <v>700</v>
      </c>
      <c r="U2359" s="1251" t="s">
        <v>116</v>
      </c>
      <c r="V2359" s="1251" t="s">
        <v>397</v>
      </c>
      <c r="W2359" s="1251" t="s">
        <v>2072</v>
      </c>
      <c r="X2359" s="1251" t="s">
        <v>2042</v>
      </c>
      <c r="Y2359" s="1251">
        <v>675</v>
      </c>
      <c r="Z2359" s="1251">
        <v>8</v>
      </c>
      <c r="AA2359" s="1251" t="b">
        <v>1</v>
      </c>
    </row>
    <row r="2360" spans="1:27" ht="12">
      <c r="A2360" s="1251">
        <v>25</v>
      </c>
      <c r="B2360" s="1251">
        <v>200</v>
      </c>
      <c r="C2360" s="1251" t="s">
        <v>1687</v>
      </c>
      <c r="D2360" s="1251">
        <v>675828</v>
      </c>
      <c r="E2360" s="1251" t="s">
        <v>2023</v>
      </c>
      <c r="F2360" s="1251">
        <v>2021</v>
      </c>
      <c r="G2360" s="1252">
        <v>0</v>
      </c>
      <c r="H2360" s="1252">
        <v>0</v>
      </c>
      <c r="I2360" s="1252">
        <v>0</v>
      </c>
      <c r="J2360" s="1252">
        <v>0</v>
      </c>
      <c r="K2360" s="1252">
        <v>0</v>
      </c>
      <c r="L2360" s="1252">
        <v>0</v>
      </c>
      <c r="M2360" s="1252">
        <v>0</v>
      </c>
      <c r="N2360" s="1252">
        <v>2608</v>
      </c>
      <c r="O2360" s="1252">
        <v>463.5</v>
      </c>
      <c r="P2360" s="1252">
        <v>0</v>
      </c>
      <c r="Q2360" s="1252">
        <v>248.97</v>
      </c>
      <c r="R2360" s="1252">
        <v>0</v>
      </c>
      <c r="S2360" s="1252">
        <v>3320.4699999999998</v>
      </c>
      <c r="T2360" s="1252">
        <v>3320.4699999999998</v>
      </c>
      <c r="U2360" s="1251" t="s">
        <v>116</v>
      </c>
      <c r="V2360" s="1251" t="s">
        <v>397</v>
      </c>
      <c r="W2360" s="1251" t="s">
        <v>2024</v>
      </c>
      <c r="X2360" s="1251" t="s">
        <v>2042</v>
      </c>
      <c r="Y2360" s="1251">
        <v>675</v>
      </c>
      <c r="Z2360" s="1251">
        <v>8</v>
      </c>
      <c r="AA2360" s="1251" t="b">
        <v>1</v>
      </c>
    </row>
    <row r="2361" spans="1:27" ht="12">
      <c r="A2361" s="1251">
        <v>25</v>
      </c>
      <c r="B2361" s="1251">
        <v>200</v>
      </c>
      <c r="C2361" s="1251" t="s">
        <v>1687</v>
      </c>
      <c r="D2361" s="1251">
        <v>675830</v>
      </c>
      <c r="E2361" s="1251" t="s">
        <v>2025</v>
      </c>
      <c r="F2361" s="1251">
        <v>2021</v>
      </c>
      <c r="G2361" s="1252">
        <v>0</v>
      </c>
      <c r="H2361" s="1252">
        <v>0</v>
      </c>
      <c r="I2361" s="1252">
        <v>0</v>
      </c>
      <c r="J2361" s="1252">
        <v>0</v>
      </c>
      <c r="K2361" s="1252">
        <v>0</v>
      </c>
      <c r="L2361" s="1252">
        <v>165.27000000000001</v>
      </c>
      <c r="M2361" s="1252">
        <v>192.99000000000001</v>
      </c>
      <c r="N2361" s="1252">
        <v>-358.25999999999999</v>
      </c>
      <c r="O2361" s="1252">
        <v>165.27000000000001</v>
      </c>
      <c r="P2361" s="1252">
        <v>0</v>
      </c>
      <c r="Q2361" s="1252">
        <v>-165.27000000000001</v>
      </c>
      <c r="R2361" s="1252">
        <v>165.27000000000001</v>
      </c>
      <c r="S2361" s="1252">
        <v>165.27000000000001</v>
      </c>
      <c r="T2361" s="1252">
        <v>165.27000000000001</v>
      </c>
      <c r="U2361" s="1251" t="s">
        <v>116</v>
      </c>
      <c r="V2361" s="1251" t="s">
        <v>397</v>
      </c>
      <c r="W2361" s="1251" t="s">
        <v>2026</v>
      </c>
      <c r="X2361" s="1251" t="s">
        <v>2042</v>
      </c>
      <c r="Y2361" s="1251">
        <v>675</v>
      </c>
      <c r="Z2361" s="1251">
        <v>8</v>
      </c>
      <c r="AA2361" s="1251" t="b">
        <v>1</v>
      </c>
    </row>
    <row r="2362" spans="1:27" ht="12">
      <c r="A2362" s="1251">
        <v>25</v>
      </c>
      <c r="B2362" s="1251">
        <v>200</v>
      </c>
      <c r="C2362" s="1251" t="s">
        <v>1687</v>
      </c>
      <c r="D2362" s="1251">
        <v>675831</v>
      </c>
      <c r="E2362" s="1251" t="s">
        <v>2027</v>
      </c>
      <c r="F2362" s="1251">
        <v>2021</v>
      </c>
      <c r="G2362" s="1252">
        <v>0</v>
      </c>
      <c r="H2362" s="1252">
        <v>0</v>
      </c>
      <c r="I2362" s="1252">
        <v>0</v>
      </c>
      <c r="J2362" s="1252">
        <v>57.43</v>
      </c>
      <c r="K2362" s="1252">
        <v>0</v>
      </c>
      <c r="L2362" s="1252">
        <v>0</v>
      </c>
      <c r="M2362" s="1252">
        <v>0</v>
      </c>
      <c r="N2362" s="1252">
        <v>0</v>
      </c>
      <c r="O2362" s="1252">
        <v>36.25</v>
      </c>
      <c r="P2362" s="1252">
        <v>18.829999999999998</v>
      </c>
      <c r="Q2362" s="1252">
        <v>181.78999999999999</v>
      </c>
      <c r="R2362" s="1252">
        <v>0</v>
      </c>
      <c r="S2362" s="1252">
        <v>294.30000000000001</v>
      </c>
      <c r="T2362" s="1252">
        <v>294.30000000000001</v>
      </c>
      <c r="U2362" s="1251" t="s">
        <v>116</v>
      </c>
      <c r="V2362" s="1251" t="s">
        <v>397</v>
      </c>
      <c r="W2362" s="1251" t="s">
        <v>2026</v>
      </c>
      <c r="X2362" s="1251" t="s">
        <v>2042</v>
      </c>
      <c r="Y2362" s="1251">
        <v>675</v>
      </c>
      <c r="Z2362" s="1251">
        <v>8</v>
      </c>
      <c r="AA2362" s="1251" t="b">
        <v>1</v>
      </c>
    </row>
    <row r="2363" spans="1:27" ht="12">
      <c r="A2363" s="1251">
        <v>25</v>
      </c>
      <c r="B2363" s="1251">
        <v>200</v>
      </c>
      <c r="C2363" s="1251" t="s">
        <v>1687</v>
      </c>
      <c r="D2363" s="1251">
        <v>675834</v>
      </c>
      <c r="E2363" s="1251" t="s">
        <v>2028</v>
      </c>
      <c r="F2363" s="1251">
        <v>2021</v>
      </c>
      <c r="G2363" s="1252">
        <v>15</v>
      </c>
      <c r="H2363" s="1252">
        <v>0</v>
      </c>
      <c r="I2363" s="1252">
        <v>0</v>
      </c>
      <c r="J2363" s="1252">
        <v>73.109999999999999</v>
      </c>
      <c r="K2363" s="1252">
        <v>0</v>
      </c>
      <c r="L2363" s="1252">
        <v>166.50999999999999</v>
      </c>
      <c r="M2363" s="1252">
        <v>0</v>
      </c>
      <c r="N2363" s="1252">
        <v>70.719999999999999</v>
      </c>
      <c r="O2363" s="1252">
        <v>24.920000000000002</v>
      </c>
      <c r="P2363" s="1252">
        <v>1287.3599999999999</v>
      </c>
      <c r="Q2363" s="1252">
        <v>654.25</v>
      </c>
      <c r="R2363" s="1252">
        <v>818.39999999999998</v>
      </c>
      <c r="S2363" s="1252">
        <v>3110.27</v>
      </c>
      <c r="T2363" s="1252">
        <v>3110.27</v>
      </c>
      <c r="U2363" s="1251" t="s">
        <v>116</v>
      </c>
      <c r="V2363" s="1251" t="s">
        <v>397</v>
      </c>
      <c r="W2363" s="1251" t="s">
        <v>2029</v>
      </c>
      <c r="X2363" s="1251" t="s">
        <v>2042</v>
      </c>
      <c r="Y2363" s="1251">
        <v>675</v>
      </c>
      <c r="Z2363" s="1251">
        <v>8</v>
      </c>
      <c r="AA2363" s="1251" t="b">
        <v>1</v>
      </c>
    </row>
    <row r="2364" spans="1:27" ht="12">
      <c r="A2364" s="1251">
        <v>25</v>
      </c>
      <c r="B2364" s="1251">
        <v>200</v>
      </c>
      <c r="C2364" s="1251" t="s">
        <v>1687</v>
      </c>
      <c r="D2364" s="1251">
        <v>675836</v>
      </c>
      <c r="E2364" s="1251" t="s">
        <v>2030</v>
      </c>
      <c r="F2364" s="1251">
        <v>2021</v>
      </c>
      <c r="G2364" s="1252">
        <v>138.16999999999999</v>
      </c>
      <c r="H2364" s="1252">
        <v>0</v>
      </c>
      <c r="I2364" s="1252">
        <v>29.829999999999998</v>
      </c>
      <c r="J2364" s="1252">
        <v>224.25999999999999</v>
      </c>
      <c r="K2364" s="1252">
        <v>198.63999999999999</v>
      </c>
      <c r="L2364" s="1252">
        <v>0</v>
      </c>
      <c r="M2364" s="1252">
        <v>0</v>
      </c>
      <c r="N2364" s="1252">
        <v>0</v>
      </c>
      <c r="O2364" s="1252">
        <v>0</v>
      </c>
      <c r="P2364" s="1252">
        <v>0</v>
      </c>
      <c r="Q2364" s="1252">
        <v>0</v>
      </c>
      <c r="R2364" s="1252">
        <v>0</v>
      </c>
      <c r="S2364" s="1252">
        <v>590.89999999999998</v>
      </c>
      <c r="T2364" s="1252">
        <v>590.89999999999998</v>
      </c>
      <c r="U2364" s="1251" t="s">
        <v>116</v>
      </c>
      <c r="V2364" s="1251" t="s">
        <v>397</v>
      </c>
      <c r="W2364" s="1251" t="s">
        <v>2029</v>
      </c>
      <c r="X2364" s="1251" t="s">
        <v>2042</v>
      </c>
      <c r="Y2364" s="1251">
        <v>675</v>
      </c>
      <c r="Z2364" s="1251">
        <v>8</v>
      </c>
      <c r="AA2364" s="1251" t="b">
        <v>1</v>
      </c>
    </row>
    <row r="2365" spans="1:27" ht="12">
      <c r="A2365" s="1251">
        <v>25</v>
      </c>
      <c r="B2365" s="1251">
        <v>200</v>
      </c>
      <c r="C2365" s="1251" t="s">
        <v>1687</v>
      </c>
      <c r="D2365" s="1251">
        <v>675840</v>
      </c>
      <c r="E2365" s="1251" t="s">
        <v>2031</v>
      </c>
      <c r="F2365" s="1251">
        <v>2021</v>
      </c>
      <c r="G2365" s="1252">
        <v>0</v>
      </c>
      <c r="H2365" s="1252">
        <v>0</v>
      </c>
      <c r="I2365" s="1252">
        <v>0</v>
      </c>
      <c r="J2365" s="1252">
        <v>980.20000000000005</v>
      </c>
      <c r="K2365" s="1252">
        <v>0</v>
      </c>
      <c r="L2365" s="1252">
        <v>0</v>
      </c>
      <c r="M2365" s="1252">
        <v>0</v>
      </c>
      <c r="N2365" s="1252">
        <v>0</v>
      </c>
      <c r="O2365" s="1252">
        <v>0</v>
      </c>
      <c r="P2365" s="1252">
        <v>0</v>
      </c>
      <c r="Q2365" s="1252">
        <v>0</v>
      </c>
      <c r="R2365" s="1252">
        <v>0</v>
      </c>
      <c r="S2365" s="1252">
        <v>980.20000000000005</v>
      </c>
      <c r="T2365" s="1252">
        <v>980.20000000000005</v>
      </c>
      <c r="U2365" s="1251" t="s">
        <v>116</v>
      </c>
      <c r="V2365" s="1251" t="s">
        <v>397</v>
      </c>
      <c r="W2365" s="1251" t="s">
        <v>2015</v>
      </c>
      <c r="X2365" s="1251" t="s">
        <v>2042</v>
      </c>
      <c r="Y2365" s="1251">
        <v>675</v>
      </c>
      <c r="Z2365" s="1251">
        <v>8</v>
      </c>
      <c r="AA2365" s="1251" t="b">
        <v>1</v>
      </c>
    </row>
    <row r="2366" spans="1:27" ht="12">
      <c r="A2366" s="1251">
        <v>25</v>
      </c>
      <c r="B2366" s="1251">
        <v>200</v>
      </c>
      <c r="C2366" s="1251" t="s">
        <v>1687</v>
      </c>
      <c r="D2366" s="1251">
        <v>675842</v>
      </c>
      <c r="E2366" s="1251" t="s">
        <v>2032</v>
      </c>
      <c r="F2366" s="1251">
        <v>2021</v>
      </c>
      <c r="G2366" s="1252">
        <v>0</v>
      </c>
      <c r="H2366" s="1252">
        <v>0</v>
      </c>
      <c r="I2366" s="1252">
        <v>0</v>
      </c>
      <c r="J2366" s="1252">
        <v>0</v>
      </c>
      <c r="K2366" s="1252">
        <v>0</v>
      </c>
      <c r="L2366" s="1252">
        <v>0</v>
      </c>
      <c r="M2366" s="1252">
        <v>0</v>
      </c>
      <c r="N2366" s="1252">
        <v>0</v>
      </c>
      <c r="O2366" s="1252">
        <v>0</v>
      </c>
      <c r="P2366" s="1252">
        <v>0</v>
      </c>
      <c r="Q2366" s="1252">
        <v>73.129999999999995</v>
      </c>
      <c r="R2366" s="1252">
        <v>13.85</v>
      </c>
      <c r="S2366" s="1252">
        <v>86.97999999999999</v>
      </c>
      <c r="T2366" s="1252">
        <v>86.97999999999999</v>
      </c>
      <c r="U2366" s="1251" t="s">
        <v>116</v>
      </c>
      <c r="V2366" s="1251" t="s">
        <v>397</v>
      </c>
      <c r="W2366" s="1251" t="s">
        <v>2015</v>
      </c>
      <c r="X2366" s="1251" t="s">
        <v>2042</v>
      </c>
      <c r="Y2366" s="1251">
        <v>675</v>
      </c>
      <c r="Z2366" s="1251">
        <v>8</v>
      </c>
      <c r="AA2366" s="1251" t="b">
        <v>1</v>
      </c>
    </row>
    <row r="2367" spans="1:27" ht="12">
      <c r="A2367" s="1251">
        <v>25</v>
      </c>
      <c r="B2367" s="1251">
        <v>200</v>
      </c>
      <c r="C2367" s="1251" t="s">
        <v>1687</v>
      </c>
      <c r="D2367" s="1251">
        <v>675846</v>
      </c>
      <c r="E2367" s="1251" t="s">
        <v>2073</v>
      </c>
      <c r="F2367" s="1251">
        <v>2021</v>
      </c>
      <c r="G2367" s="1252">
        <v>0</v>
      </c>
      <c r="H2367" s="1252">
        <v>0</v>
      </c>
      <c r="I2367" s="1252">
        <v>0</v>
      </c>
      <c r="J2367" s="1252">
        <v>10</v>
      </c>
      <c r="K2367" s="1252">
        <v>0</v>
      </c>
      <c r="L2367" s="1252">
        <v>25</v>
      </c>
      <c r="M2367" s="1252">
        <v>0</v>
      </c>
      <c r="N2367" s="1252">
        <v>0</v>
      </c>
      <c r="O2367" s="1252">
        <v>1745.95</v>
      </c>
      <c r="P2367" s="1252">
        <v>-1478</v>
      </c>
      <c r="Q2367" s="1252">
        <v>14.699999999999999</v>
      </c>
      <c r="R2367" s="1252">
        <v>0</v>
      </c>
      <c r="S2367" s="1252">
        <v>317.65000000000003</v>
      </c>
      <c r="T2367" s="1252">
        <v>317.65000000000003</v>
      </c>
      <c r="U2367" s="1251" t="s">
        <v>116</v>
      </c>
      <c r="V2367" s="1251" t="s">
        <v>397</v>
      </c>
      <c r="W2367" s="1251" t="s">
        <v>2029</v>
      </c>
      <c r="X2367" s="1251" t="s">
        <v>2042</v>
      </c>
      <c r="Y2367" s="1251">
        <v>675</v>
      </c>
      <c r="Z2367" s="1251">
        <v>8</v>
      </c>
      <c r="AA2367" s="1251" t="b">
        <v>1</v>
      </c>
    </row>
    <row r="2368" spans="1:27" ht="12">
      <c r="A2368" s="1251">
        <v>25</v>
      </c>
      <c r="B2368" s="1251">
        <v>200</v>
      </c>
      <c r="C2368" s="1251" t="s">
        <v>1687</v>
      </c>
      <c r="D2368" s="1251">
        <v>675847</v>
      </c>
      <c r="E2368" s="1251" t="s">
        <v>2226</v>
      </c>
      <c r="F2368" s="1251">
        <v>2021</v>
      </c>
      <c r="G2368" s="1252">
        <v>0</v>
      </c>
      <c r="H2368" s="1252">
        <v>0</v>
      </c>
      <c r="I2368" s="1252">
        <v>43.68</v>
      </c>
      <c r="J2368" s="1252">
        <v>0</v>
      </c>
      <c r="K2368" s="1252">
        <v>0</v>
      </c>
      <c r="L2368" s="1252">
        <v>0</v>
      </c>
      <c r="M2368" s="1252">
        <v>0</v>
      </c>
      <c r="N2368" s="1252">
        <v>0</v>
      </c>
      <c r="O2368" s="1252">
        <v>0</v>
      </c>
      <c r="P2368" s="1252">
        <v>0</v>
      </c>
      <c r="Q2368" s="1252">
        <v>0</v>
      </c>
      <c r="R2368" s="1252">
        <v>33.299999999999997</v>
      </c>
      <c r="S2368" s="1252">
        <v>76.97999999999999</v>
      </c>
      <c r="T2368" s="1252">
        <v>76.97999999999999</v>
      </c>
      <c r="U2368" s="1251" t="s">
        <v>116</v>
      </c>
      <c r="V2368" s="1251" t="s">
        <v>397</v>
      </c>
      <c r="W2368" s="1251" t="s">
        <v>2029</v>
      </c>
      <c r="X2368" s="1251" t="s">
        <v>2042</v>
      </c>
      <c r="Y2368" s="1251">
        <v>675</v>
      </c>
      <c r="Z2368" s="1251">
        <v>8</v>
      </c>
      <c r="AA2368" s="1251" t="b">
        <v>1</v>
      </c>
    </row>
    <row r="2369" spans="1:27" ht="12">
      <c r="A2369" s="1251">
        <v>25</v>
      </c>
      <c r="B2369" s="1251">
        <v>200</v>
      </c>
      <c r="C2369" s="1251" t="s">
        <v>1687</v>
      </c>
      <c r="D2369" s="1251">
        <v>675850</v>
      </c>
      <c r="E2369" s="1251" t="s">
        <v>2033</v>
      </c>
      <c r="F2369" s="1251">
        <v>2021</v>
      </c>
      <c r="G2369" s="1252">
        <v>0</v>
      </c>
      <c r="H2369" s="1252">
        <v>0</v>
      </c>
      <c r="I2369" s="1252">
        <v>0</v>
      </c>
      <c r="J2369" s="1252">
        <v>0</v>
      </c>
      <c r="K2369" s="1252">
        <v>0</v>
      </c>
      <c r="L2369" s="1252">
        <v>0</v>
      </c>
      <c r="M2369" s="1252">
        <v>0</v>
      </c>
      <c r="N2369" s="1252">
        <v>0</v>
      </c>
      <c r="O2369" s="1252">
        <v>117.03</v>
      </c>
      <c r="P2369" s="1252">
        <v>0</v>
      </c>
      <c r="Q2369" s="1252">
        <v>0</v>
      </c>
      <c r="R2369" s="1252">
        <v>0</v>
      </c>
      <c r="S2369" s="1252">
        <v>117.03</v>
      </c>
      <c r="T2369" s="1252">
        <v>117.03</v>
      </c>
      <c r="U2369" s="1251" t="s">
        <v>116</v>
      </c>
      <c r="V2369" s="1251" t="s">
        <v>397</v>
      </c>
      <c r="W2369" s="1251" t="s">
        <v>2029</v>
      </c>
      <c r="X2369" s="1251" t="s">
        <v>2042</v>
      </c>
      <c r="Y2369" s="1251">
        <v>675</v>
      </c>
      <c r="Z2369" s="1251">
        <v>8</v>
      </c>
      <c r="AA2369" s="1251" t="b">
        <v>1</v>
      </c>
    </row>
    <row r="2370" spans="1:27" ht="12">
      <c r="A2370" s="1251">
        <v>25</v>
      </c>
      <c r="B2370" s="1251">
        <v>200</v>
      </c>
      <c r="C2370" s="1251" t="s">
        <v>1687</v>
      </c>
      <c r="D2370" s="1251">
        <v>675856</v>
      </c>
      <c r="E2370" s="1251" t="s">
        <v>2034</v>
      </c>
      <c r="F2370" s="1251">
        <v>2021</v>
      </c>
      <c r="G2370" s="1252">
        <v>2365.3000000000002</v>
      </c>
      <c r="H2370" s="1252">
        <v>324.99000000000001</v>
      </c>
      <c r="I2370" s="1252">
        <v>168.09999999999999</v>
      </c>
      <c r="J2370" s="1252">
        <v>170</v>
      </c>
      <c r="K2370" s="1252">
        <v>584.94000000000005</v>
      </c>
      <c r="L2370" s="1252">
        <v>0</v>
      </c>
      <c r="M2370" s="1252">
        <v>0</v>
      </c>
      <c r="N2370" s="1252">
        <v>160.58000000000001</v>
      </c>
      <c r="O2370" s="1252">
        <v>0</v>
      </c>
      <c r="P2370" s="1252">
        <v>1729.45</v>
      </c>
      <c r="Q2370" s="1252">
        <v>338.45999999999998</v>
      </c>
      <c r="R2370" s="1252">
        <v>270.50999999999999</v>
      </c>
      <c r="S2370" s="1252">
        <v>6112.3299999999999</v>
      </c>
      <c r="T2370" s="1252">
        <v>6112.3299999999999</v>
      </c>
      <c r="U2370" s="1251" t="s">
        <v>116</v>
      </c>
      <c r="V2370" s="1251" t="s">
        <v>397</v>
      </c>
      <c r="W2370" s="1251" t="s">
        <v>2035</v>
      </c>
      <c r="X2370" s="1251" t="s">
        <v>2042</v>
      </c>
      <c r="Y2370" s="1251">
        <v>675</v>
      </c>
      <c r="Z2370" s="1251">
        <v>8</v>
      </c>
      <c r="AA2370" s="1251" t="b">
        <v>1</v>
      </c>
    </row>
    <row r="2371" spans="1:27" ht="12">
      <c r="A2371" s="1251">
        <v>25</v>
      </c>
      <c r="B2371" s="1251">
        <v>200</v>
      </c>
      <c r="C2371" s="1251" t="s">
        <v>1687</v>
      </c>
      <c r="D2371" s="1251">
        <v>675864</v>
      </c>
      <c r="E2371" s="1251" t="s">
        <v>2074</v>
      </c>
      <c r="F2371" s="1251">
        <v>2021</v>
      </c>
      <c r="G2371" s="1252">
        <v>1200</v>
      </c>
      <c r="H2371" s="1252">
        <v>671</v>
      </c>
      <c r="I2371" s="1252">
        <v>0</v>
      </c>
      <c r="J2371" s="1252">
        <v>0</v>
      </c>
      <c r="K2371" s="1252">
        <v>0</v>
      </c>
      <c r="L2371" s="1252">
        <v>0</v>
      </c>
      <c r="M2371" s="1252">
        <v>0</v>
      </c>
      <c r="N2371" s="1252">
        <v>106.58</v>
      </c>
      <c r="O2371" s="1252">
        <v>0</v>
      </c>
      <c r="P2371" s="1252">
        <v>0</v>
      </c>
      <c r="Q2371" s="1252">
        <v>0</v>
      </c>
      <c r="R2371" s="1252">
        <v>0</v>
      </c>
      <c r="S2371" s="1252">
        <v>1977.5799999999999</v>
      </c>
      <c r="T2371" s="1252">
        <v>1977.5799999999999</v>
      </c>
      <c r="U2371" s="1251" t="s">
        <v>116</v>
      </c>
      <c r="V2371" s="1251" t="s">
        <v>397</v>
      </c>
      <c r="W2371" s="1251" t="s">
        <v>2015</v>
      </c>
      <c r="X2371" s="1251" t="s">
        <v>2042</v>
      </c>
      <c r="Y2371" s="1251">
        <v>675</v>
      </c>
      <c r="Z2371" s="1251">
        <v>8</v>
      </c>
      <c r="AA2371" s="1251" t="b">
        <v>1</v>
      </c>
    </row>
    <row r="2372" spans="1:27" ht="12">
      <c r="A2372" s="1251">
        <v>25</v>
      </c>
      <c r="B2372" s="1251">
        <v>200</v>
      </c>
      <c r="C2372" s="1251" t="s">
        <v>1687</v>
      </c>
      <c r="D2372" s="1251">
        <v>675866</v>
      </c>
      <c r="E2372" s="1251" t="s">
        <v>2076</v>
      </c>
      <c r="F2372" s="1251">
        <v>2021</v>
      </c>
      <c r="G2372" s="1252">
        <v>0</v>
      </c>
      <c r="H2372" s="1252">
        <v>780</v>
      </c>
      <c r="I2372" s="1252">
        <v>0</v>
      </c>
      <c r="J2372" s="1252">
        <v>120.19</v>
      </c>
      <c r="K2372" s="1252">
        <v>0</v>
      </c>
      <c r="L2372" s="1252">
        <v>0</v>
      </c>
      <c r="M2372" s="1252">
        <v>0</v>
      </c>
      <c r="N2372" s="1252">
        <v>0</v>
      </c>
      <c r="O2372" s="1252">
        <v>1063.6700000000001</v>
      </c>
      <c r="P2372" s="1252">
        <v>0</v>
      </c>
      <c r="Q2372" s="1252">
        <v>0</v>
      </c>
      <c r="R2372" s="1252">
        <v>0</v>
      </c>
      <c r="S2372" s="1252">
        <v>1963.8600000000001</v>
      </c>
      <c r="T2372" s="1252">
        <v>1963.8600000000001</v>
      </c>
      <c r="U2372" s="1251" t="s">
        <v>116</v>
      </c>
      <c r="V2372" s="1251" t="s">
        <v>397</v>
      </c>
      <c r="W2372" s="1251" t="s">
        <v>2022</v>
      </c>
      <c r="X2372" s="1251" t="s">
        <v>2042</v>
      </c>
      <c r="Y2372" s="1251">
        <v>675</v>
      </c>
      <c r="Z2372" s="1251">
        <v>8</v>
      </c>
      <c r="AA2372" s="1251" t="b">
        <v>1</v>
      </c>
    </row>
    <row r="2373" spans="1:27" ht="12">
      <c r="A2373" s="1251">
        <v>25</v>
      </c>
      <c r="B2373" s="1251">
        <v>200</v>
      </c>
      <c r="C2373" s="1251" t="s">
        <v>1687</v>
      </c>
      <c r="D2373" s="1251">
        <v>676200</v>
      </c>
      <c r="E2373" s="1251" t="s">
        <v>2037</v>
      </c>
      <c r="F2373" s="1251">
        <v>2021</v>
      </c>
      <c r="G2373" s="1252">
        <v>0</v>
      </c>
      <c r="H2373" s="1252">
        <v>0</v>
      </c>
      <c r="I2373" s="1252">
        <v>0</v>
      </c>
      <c r="J2373" s="1252">
        <v>0</v>
      </c>
      <c r="K2373" s="1252">
        <v>0</v>
      </c>
      <c r="L2373" s="1252">
        <v>0.01</v>
      </c>
      <c r="M2373" s="1252">
        <v>0.01</v>
      </c>
      <c r="N2373" s="1252">
        <v>0</v>
      </c>
      <c r="O2373" s="1252">
        <v>0</v>
      </c>
      <c r="P2373" s="1252">
        <v>0</v>
      </c>
      <c r="Q2373" s="1252">
        <v>0</v>
      </c>
      <c r="R2373" s="1252">
        <v>0</v>
      </c>
      <c r="S2373" s="1252">
        <v>0.02</v>
      </c>
      <c r="T2373" s="1252">
        <v>0.02</v>
      </c>
      <c r="U2373" s="1251" t="s">
        <v>116</v>
      </c>
      <c r="V2373" s="1251" t="s">
        <v>397</v>
      </c>
      <c r="W2373" s="1251" t="s">
        <v>2015</v>
      </c>
      <c r="X2373" s="1251" t="s">
        <v>2042</v>
      </c>
      <c r="Y2373" s="1251">
        <v>676</v>
      </c>
      <c r="Z2373" s="1251">
        <v>2</v>
      </c>
      <c r="AA2373" s="1251" t="b">
        <v>1</v>
      </c>
    </row>
    <row r="2374" spans="1:27" ht="12">
      <c r="A2374" s="1251">
        <v>25</v>
      </c>
      <c r="B2374" s="1251">
        <v>200</v>
      </c>
      <c r="C2374" s="1251" t="s">
        <v>1687</v>
      </c>
      <c r="D2374" s="1251">
        <v>676210</v>
      </c>
      <c r="E2374" s="1251" t="s">
        <v>2038</v>
      </c>
      <c r="F2374" s="1251">
        <v>2021</v>
      </c>
      <c r="G2374" s="1252">
        <v>-5046.5500000000002</v>
      </c>
      <c r="H2374" s="1252">
        <v>-4696.25</v>
      </c>
      <c r="I2374" s="1252">
        <v>-4948.6800000000003</v>
      </c>
      <c r="J2374" s="1252">
        <v>-4283.71</v>
      </c>
      <c r="K2374" s="1252">
        <v>-5450.4499999999998</v>
      </c>
      <c r="L2374" s="1252">
        <v>-3816.8899999999999</v>
      </c>
      <c r="M2374" s="1252">
        <v>-2808.79</v>
      </c>
      <c r="N2374" s="1252">
        <v>-3742.9400000000001</v>
      </c>
      <c r="O2374" s="1252">
        <v>-4137.25</v>
      </c>
      <c r="P2374" s="1252">
        <v>-6203.6499999999996</v>
      </c>
      <c r="Q2374" s="1252">
        <v>-3220.3299999999999</v>
      </c>
      <c r="R2374" s="1252">
        <v>-3739.4299999999998</v>
      </c>
      <c r="S2374" s="1252">
        <v>-52094.920000000006</v>
      </c>
      <c r="T2374" s="1252">
        <v>-52094.920000000006</v>
      </c>
      <c r="U2374" s="1251" t="s">
        <v>116</v>
      </c>
      <c r="V2374" s="1251" t="s">
        <v>397</v>
      </c>
      <c r="W2374" s="1251" t="s">
        <v>1931</v>
      </c>
      <c r="X2374" s="1251" t="s">
        <v>2042</v>
      </c>
      <c r="Y2374" s="1251">
        <v>676</v>
      </c>
      <c r="Z2374" s="1251">
        <v>2</v>
      </c>
      <c r="AA2374" s="1251" t="b">
        <v>1</v>
      </c>
    </row>
    <row r="2375" spans="1:27" ht="12">
      <c r="A2375" s="1251">
        <v>25</v>
      </c>
      <c r="B2375" s="1251">
        <v>200</v>
      </c>
      <c r="C2375" s="1251" t="s">
        <v>1687</v>
      </c>
      <c r="D2375" s="1251">
        <v>676220</v>
      </c>
      <c r="E2375" s="1251" t="s">
        <v>2039</v>
      </c>
      <c r="F2375" s="1251">
        <v>2021</v>
      </c>
      <c r="G2375" s="1252">
        <v>-6556.7700000000004</v>
      </c>
      <c r="H2375" s="1252">
        <v>-6101.6400000000003</v>
      </c>
      <c r="I2375" s="1252">
        <v>-6429.6000000000004</v>
      </c>
      <c r="J2375" s="1252">
        <v>-5565.6300000000001</v>
      </c>
      <c r="K2375" s="1252">
        <v>-7081.54</v>
      </c>
      <c r="L2375" s="1252">
        <v>-4959.1199999999999</v>
      </c>
      <c r="M2375" s="1252">
        <v>-3649.3400000000001</v>
      </c>
      <c r="N2375" s="1252">
        <v>-4863.0500000000002</v>
      </c>
      <c r="O2375" s="1252">
        <v>-5375.3599999999997</v>
      </c>
      <c r="P2375" s="1252">
        <v>-8060.1400000000003</v>
      </c>
      <c r="Q2375" s="1252">
        <v>-4184.0299999999997</v>
      </c>
      <c r="R2375" s="1252">
        <v>-4858.4700000000003</v>
      </c>
      <c r="S2375" s="1252">
        <v>-67684.690000000002</v>
      </c>
      <c r="T2375" s="1252">
        <v>-67684.690000000002</v>
      </c>
      <c r="U2375" s="1251" t="s">
        <v>116</v>
      </c>
      <c r="V2375" s="1251" t="s">
        <v>397</v>
      </c>
      <c r="W2375" s="1251" t="s">
        <v>1948</v>
      </c>
      <c r="X2375" s="1251" t="s">
        <v>2042</v>
      </c>
      <c r="Y2375" s="1251">
        <v>676</v>
      </c>
      <c r="Z2375" s="1251">
        <v>2</v>
      </c>
      <c r="AA2375" s="1251" t="b">
        <v>1</v>
      </c>
    </row>
    <row r="2376" spans="1:27" ht="12">
      <c r="A2376" s="1251">
        <v>25</v>
      </c>
      <c r="B2376" s="1251">
        <v>200</v>
      </c>
      <c r="C2376" s="1251" t="s">
        <v>1687</v>
      </c>
      <c r="D2376" s="1251">
        <v>676230</v>
      </c>
      <c r="E2376" s="1251" t="s">
        <v>2040</v>
      </c>
      <c r="F2376" s="1251">
        <v>2021</v>
      </c>
      <c r="G2376" s="1252">
        <v>-2558.0599999999999</v>
      </c>
      <c r="H2376" s="1252">
        <v>-2380.5</v>
      </c>
      <c r="I2376" s="1252">
        <v>-2508.4499999999998</v>
      </c>
      <c r="J2376" s="1252">
        <v>-2171.3800000000001</v>
      </c>
      <c r="K2376" s="1252">
        <v>-2762.79</v>
      </c>
      <c r="L2376" s="1252">
        <v>-1934.75</v>
      </c>
      <c r="M2376" s="1252">
        <v>-1423.75</v>
      </c>
      <c r="N2376" s="1252">
        <v>-1897.27</v>
      </c>
      <c r="O2376" s="1252">
        <v>-2097.1399999999999</v>
      </c>
      <c r="P2376" s="1252">
        <v>-3144.5799999999999</v>
      </c>
      <c r="Q2376" s="1252">
        <v>-1632.3599999999999</v>
      </c>
      <c r="R2376" s="1252">
        <v>-1895.49</v>
      </c>
      <c r="S2376" s="1252">
        <v>-26406.52</v>
      </c>
      <c r="T2376" s="1252">
        <v>-26406.52</v>
      </c>
      <c r="U2376" s="1251" t="s">
        <v>116</v>
      </c>
      <c r="V2376" s="1251" t="s">
        <v>402</v>
      </c>
      <c r="W2376" s="1251" t="s">
        <v>402</v>
      </c>
      <c r="X2376" s="1251" t="s">
        <v>2042</v>
      </c>
      <c r="Y2376" s="1251">
        <v>676</v>
      </c>
      <c r="Z2376" s="1251">
        <v>2</v>
      </c>
      <c r="AA2376" s="1251" t="b">
        <v>1</v>
      </c>
    </row>
    <row r="2377" spans="1:27" ht="12">
      <c r="A2377" s="1251">
        <v>25</v>
      </c>
      <c r="B2377" s="1251">
        <v>200</v>
      </c>
      <c r="C2377" s="1251" t="s">
        <v>1687</v>
      </c>
      <c r="D2377" s="1251">
        <v>676240</v>
      </c>
      <c r="E2377" s="1251" t="s">
        <v>2041</v>
      </c>
      <c r="F2377" s="1251">
        <v>2021</v>
      </c>
      <c r="G2377" s="1252">
        <v>-16745.209999999999</v>
      </c>
      <c r="H2377" s="1252">
        <v>-15582.870000000001</v>
      </c>
      <c r="I2377" s="1252">
        <v>-16420.459999999999</v>
      </c>
      <c r="J2377" s="1252">
        <v>-14213.98</v>
      </c>
      <c r="K2377" s="1252">
        <v>-18085.41</v>
      </c>
      <c r="L2377" s="1252">
        <v>-12665.01</v>
      </c>
      <c r="M2377" s="1252">
        <v>-9319.9799999999996</v>
      </c>
      <c r="N2377" s="1252">
        <v>-12419.65</v>
      </c>
      <c r="O2377" s="1252">
        <v>-13728.030000000001</v>
      </c>
      <c r="P2377" s="1252">
        <v>-20584.650000000001</v>
      </c>
      <c r="Q2377" s="1252">
        <v>-10685.52</v>
      </c>
      <c r="R2377" s="1252">
        <v>-12407.98</v>
      </c>
      <c r="S2377" s="1252">
        <v>-172858.75</v>
      </c>
      <c r="T2377" s="1252">
        <v>-172858.75</v>
      </c>
      <c r="U2377" s="1251" t="s">
        <v>116</v>
      </c>
      <c r="V2377" s="1251" t="s">
        <v>397</v>
      </c>
      <c r="W2377" s="1251" t="s">
        <v>2015</v>
      </c>
      <c r="X2377" s="1251" t="s">
        <v>2042</v>
      </c>
      <c r="Y2377" s="1251">
        <v>676</v>
      </c>
      <c r="Z2377" s="1251">
        <v>2</v>
      </c>
      <c r="AA2377" s="1251" t="b">
        <v>1</v>
      </c>
    </row>
    <row r="2378" spans="1:27" ht="12">
      <c r="A2378" s="1251">
        <v>25</v>
      </c>
      <c r="B2378" s="1251">
        <v>300</v>
      </c>
      <c r="C2378" s="1251" t="s">
        <v>1705</v>
      </c>
      <c r="D2378" s="1251">
        <v>403000</v>
      </c>
      <c r="E2378" s="1251" t="s">
        <v>1911</v>
      </c>
      <c r="F2378" s="1251">
        <v>2021</v>
      </c>
      <c r="G2378" s="1252">
        <v>205705.07000000001</v>
      </c>
      <c r="H2378" s="1252">
        <v>205705.07000000001</v>
      </c>
      <c r="I2378" s="1252">
        <v>205705.07000000001</v>
      </c>
      <c r="J2378" s="1252">
        <v>207034.45000000001</v>
      </c>
      <c r="K2378" s="1252">
        <v>207034.45000000001</v>
      </c>
      <c r="L2378" s="1252">
        <v>207034.45000000001</v>
      </c>
      <c r="M2378" s="1252">
        <v>208393.66</v>
      </c>
      <c r="N2378" s="1252">
        <v>208393.66</v>
      </c>
      <c r="O2378" s="1252">
        <v>208393.66</v>
      </c>
      <c r="P2378" s="1252">
        <v>209192.12</v>
      </c>
      <c r="Q2378" s="1252">
        <v>209192.12</v>
      </c>
      <c r="R2378" s="1252">
        <v>209192.12</v>
      </c>
      <c r="S2378" s="1252">
        <v>2490975.8999999999</v>
      </c>
      <c r="T2378" s="1252">
        <v>2490975.8999999999</v>
      </c>
      <c r="U2378" s="1251" t="s">
        <v>116</v>
      </c>
      <c r="V2378" s="1251" t="s">
        <v>88</v>
      </c>
      <c r="W2378" s="1251" t="s">
        <v>88</v>
      </c>
      <c r="X2378" s="1251" t="s">
        <v>2077</v>
      </c>
      <c r="Y2378" s="1251">
        <v>403</v>
      </c>
      <c r="Z2378" s="1251">
        <v>0</v>
      </c>
      <c r="AA2378" s="1251" t="b">
        <v>1</v>
      </c>
    </row>
    <row r="2379" spans="1:27" ht="12">
      <c r="A2379" s="1251">
        <v>25</v>
      </c>
      <c r="B2379" s="1251">
        <v>300</v>
      </c>
      <c r="C2379" s="1251" t="s">
        <v>1705</v>
      </c>
      <c r="D2379" s="1251">
        <v>407301</v>
      </c>
      <c r="E2379" s="1251" t="s">
        <v>502</v>
      </c>
      <c r="F2379" s="1251">
        <v>2021</v>
      </c>
      <c r="G2379" s="1252">
        <v>-25751.470000000001</v>
      </c>
      <c r="H2379" s="1252">
        <v>-25751.470000000001</v>
      </c>
      <c r="I2379" s="1252">
        <v>-25751.470000000001</v>
      </c>
      <c r="J2379" s="1252">
        <v>-25749.130000000001</v>
      </c>
      <c r="K2379" s="1252">
        <v>-25749.130000000001</v>
      </c>
      <c r="L2379" s="1252">
        <v>-25749.130000000001</v>
      </c>
      <c r="M2379" s="1252">
        <v>-26308.790000000001</v>
      </c>
      <c r="N2379" s="1252">
        <v>-26308.790000000001</v>
      </c>
      <c r="O2379" s="1252">
        <v>-26308.790000000001</v>
      </c>
      <c r="P2379" s="1252">
        <v>-26262.689999999999</v>
      </c>
      <c r="Q2379" s="1252">
        <v>-26262.689999999999</v>
      </c>
      <c r="R2379" s="1252">
        <v>-26262.689999999999</v>
      </c>
      <c r="S2379" s="1252">
        <v>-312216.24000000005</v>
      </c>
      <c r="T2379" s="1252">
        <v>-312216.24000000005</v>
      </c>
      <c r="U2379" s="1251" t="s">
        <v>116</v>
      </c>
      <c r="V2379" s="1251" t="s">
        <v>88</v>
      </c>
      <c r="W2379" s="1251" t="s">
        <v>1913</v>
      </c>
      <c r="X2379" s="1251" t="s">
        <v>2077</v>
      </c>
      <c r="Y2379" s="1251">
        <v>407</v>
      </c>
      <c r="Z2379" s="1251">
        <v>3</v>
      </c>
      <c r="AA2379" s="1251" t="b">
        <v>1</v>
      </c>
    </row>
    <row r="2380" spans="1:27" ht="12">
      <c r="A2380" s="1251">
        <v>25</v>
      </c>
      <c r="B2380" s="1251">
        <v>300</v>
      </c>
      <c r="C2380" s="1251" t="s">
        <v>1705</v>
      </c>
      <c r="D2380" s="1251">
        <v>408101</v>
      </c>
      <c r="E2380" s="1251" t="s">
        <v>932</v>
      </c>
      <c r="F2380" s="1251">
        <v>2021</v>
      </c>
      <c r="G2380" s="1252">
        <v>202.5</v>
      </c>
      <c r="H2380" s="1252">
        <v>292.5</v>
      </c>
      <c r="I2380" s="1252">
        <v>202.5</v>
      </c>
      <c r="J2380" s="1252">
        <v>202.5</v>
      </c>
      <c r="K2380" s="1252">
        <v>202.5</v>
      </c>
      <c r="L2380" s="1252">
        <v>202.5</v>
      </c>
      <c r="M2380" s="1252">
        <v>202.5</v>
      </c>
      <c r="N2380" s="1252">
        <v>1170.4200000000001</v>
      </c>
      <c r="O2380" s="1252">
        <v>462.07999999999998</v>
      </c>
      <c r="P2380" s="1252">
        <v>330.42000000000002</v>
      </c>
      <c r="Q2380" s="1252">
        <v>330.42000000000002</v>
      </c>
      <c r="R2380" s="1252">
        <v>330.42000000000002</v>
      </c>
      <c r="S2380" s="1252">
        <v>4131.2600000000002</v>
      </c>
      <c r="T2380" s="1252">
        <v>4131.2600000000002</v>
      </c>
      <c r="U2380" s="1251" t="s">
        <v>116</v>
      </c>
      <c r="V2380" s="1251" t="s">
        <v>402</v>
      </c>
      <c r="W2380" s="1251" t="s">
        <v>402</v>
      </c>
      <c r="X2380" s="1251" t="s">
        <v>2077</v>
      </c>
      <c r="Y2380" s="1251">
        <v>408</v>
      </c>
      <c r="Z2380" s="1251">
        <v>1</v>
      </c>
      <c r="AA2380" s="1251" t="b">
        <v>1</v>
      </c>
    </row>
    <row r="2381" spans="1:27" ht="12">
      <c r="A2381" s="1251">
        <v>25</v>
      </c>
      <c r="B2381" s="1251">
        <v>300</v>
      </c>
      <c r="C2381" s="1251" t="s">
        <v>1705</v>
      </c>
      <c r="D2381" s="1251">
        <v>408110</v>
      </c>
      <c r="E2381" s="1251" t="s">
        <v>915</v>
      </c>
      <c r="F2381" s="1251">
        <v>2021</v>
      </c>
      <c r="G2381" s="1252">
        <v>7694.21</v>
      </c>
      <c r="H2381" s="1252">
        <v>7694.21</v>
      </c>
      <c r="I2381" s="1252">
        <v>7738.2399999999998</v>
      </c>
      <c r="J2381" s="1252">
        <v>7383.1800000000003</v>
      </c>
      <c r="K2381" s="1252">
        <v>7383.1800000000003</v>
      </c>
      <c r="L2381" s="1252">
        <v>7383.1800000000003</v>
      </c>
      <c r="M2381" s="1252">
        <v>7409.3400000000001</v>
      </c>
      <c r="N2381" s="1252">
        <v>7409.3400000000001</v>
      </c>
      <c r="O2381" s="1252">
        <v>7409.3299999999999</v>
      </c>
      <c r="P2381" s="1252">
        <v>7404.6000000000004</v>
      </c>
      <c r="Q2381" s="1252">
        <v>7404.6000000000004</v>
      </c>
      <c r="R2381" s="1252">
        <v>7404.6000000000004</v>
      </c>
      <c r="S2381" s="1252">
        <v>89718.010000000024</v>
      </c>
      <c r="T2381" s="1252">
        <v>89718.010000000024</v>
      </c>
      <c r="U2381" s="1251" t="s">
        <v>116</v>
      </c>
      <c r="V2381" s="1251" t="s">
        <v>402</v>
      </c>
      <c r="W2381" s="1251" t="s">
        <v>402</v>
      </c>
      <c r="X2381" s="1251" t="s">
        <v>2077</v>
      </c>
      <c r="Y2381" s="1251">
        <v>408</v>
      </c>
      <c r="Z2381" s="1251">
        <v>1</v>
      </c>
      <c r="AA2381" s="1251" t="b">
        <v>1</v>
      </c>
    </row>
    <row r="2382" spans="1:27" ht="12">
      <c r="A2382" s="1251">
        <v>25</v>
      </c>
      <c r="B2382" s="1251">
        <v>300</v>
      </c>
      <c r="C2382" s="1251" t="s">
        <v>1705</v>
      </c>
      <c r="D2382" s="1251">
        <v>408121</v>
      </c>
      <c r="E2382" s="1251" t="s">
        <v>1914</v>
      </c>
      <c r="F2382" s="1251">
        <v>2021</v>
      </c>
      <c r="G2382" s="1252">
        <v>285.55000000000001</v>
      </c>
      <c r="H2382" s="1252">
        <v>-51.530000000000001</v>
      </c>
      <c r="I2382" s="1252">
        <v>742.71000000000004</v>
      </c>
      <c r="J2382" s="1252">
        <v>624.65999999999997</v>
      </c>
      <c r="K2382" s="1252">
        <v>-2379.3699999999999</v>
      </c>
      <c r="L2382" s="1252">
        <v>584.70000000000005</v>
      </c>
      <c r="M2382" s="1252">
        <v>531.16999999999996</v>
      </c>
      <c r="N2382" s="1252">
        <v>522.42999999999995</v>
      </c>
      <c r="O2382" s="1252">
        <v>334.41000000000003</v>
      </c>
      <c r="P2382" s="1252">
        <v>-2247.2199999999998</v>
      </c>
      <c r="Q2382" s="1252">
        <v>536.02999999999997</v>
      </c>
      <c r="R2382" s="1252">
        <v>-536.02999999999997</v>
      </c>
      <c r="S2382" s="1252">
        <v>-1052.4899999999998</v>
      </c>
      <c r="T2382" s="1252">
        <v>-1052.4899999999998</v>
      </c>
      <c r="U2382" s="1251" t="s">
        <v>116</v>
      </c>
      <c r="V2382" s="1251" t="s">
        <v>402</v>
      </c>
      <c r="W2382" s="1251" t="s">
        <v>402</v>
      </c>
      <c r="X2382" s="1251" t="s">
        <v>2077</v>
      </c>
      <c r="Y2382" s="1251">
        <v>408</v>
      </c>
      <c r="Z2382" s="1251">
        <v>1</v>
      </c>
      <c r="AA2382" s="1251" t="b">
        <v>1</v>
      </c>
    </row>
    <row r="2383" spans="1:27" ht="12">
      <c r="A2383" s="1251">
        <v>25</v>
      </c>
      <c r="B2383" s="1251">
        <v>300</v>
      </c>
      <c r="C2383" s="1251" t="s">
        <v>1705</v>
      </c>
      <c r="D2383" s="1251">
        <v>408131</v>
      </c>
      <c r="E2383" s="1251" t="s">
        <v>1001</v>
      </c>
      <c r="F2383" s="1251">
        <v>2021</v>
      </c>
      <c r="G2383" s="1252">
        <v>222.08000000000001</v>
      </c>
      <c r="H2383" s="1252">
        <v>222.08000000000001</v>
      </c>
      <c r="I2383" s="1252">
        <v>222.08000000000001</v>
      </c>
      <c r="J2383" s="1252">
        <v>222.08000000000001</v>
      </c>
      <c r="K2383" s="1252">
        <v>222.08000000000001</v>
      </c>
      <c r="L2383" s="1252">
        <v>222.08000000000001</v>
      </c>
      <c r="M2383" s="1252">
        <v>233.33000000000001</v>
      </c>
      <c r="N2383" s="1252">
        <v>233.33000000000001</v>
      </c>
      <c r="O2383" s="1252">
        <v>233.33000000000001</v>
      </c>
      <c r="P2383" s="1252">
        <v>233.33000000000001</v>
      </c>
      <c r="Q2383" s="1252">
        <v>233.33000000000001</v>
      </c>
      <c r="R2383" s="1252">
        <v>233.33000000000001</v>
      </c>
      <c r="S2383" s="1252">
        <v>2732.4599999999996</v>
      </c>
      <c r="T2383" s="1252">
        <v>2732.4599999999996</v>
      </c>
      <c r="U2383" s="1251" t="s">
        <v>116</v>
      </c>
      <c r="V2383" s="1251" t="s">
        <v>402</v>
      </c>
      <c r="W2383" s="1251" t="s">
        <v>402</v>
      </c>
      <c r="X2383" s="1251" t="s">
        <v>2077</v>
      </c>
      <c r="Y2383" s="1251">
        <v>408</v>
      </c>
      <c r="Z2383" s="1251">
        <v>1</v>
      </c>
      <c r="AA2383" s="1251" t="b">
        <v>1</v>
      </c>
    </row>
    <row r="2384" spans="1:27" ht="12">
      <c r="A2384" s="1251">
        <v>25</v>
      </c>
      <c r="B2384" s="1251">
        <v>300</v>
      </c>
      <c r="C2384" s="1251" t="s">
        <v>1705</v>
      </c>
      <c r="D2384" s="1251">
        <v>408132</v>
      </c>
      <c r="E2384" s="1251" t="s">
        <v>1002</v>
      </c>
      <c r="F2384" s="1251">
        <v>2021</v>
      </c>
      <c r="G2384" s="1252">
        <v>2559.1700000000001</v>
      </c>
      <c r="H2384" s="1252">
        <v>2354.1700000000001</v>
      </c>
      <c r="I2384" s="1252">
        <v>3714.1700000000001</v>
      </c>
      <c r="J2384" s="1252">
        <v>2354.1700000000001</v>
      </c>
      <c r="K2384" s="1252">
        <v>2354.1700000000001</v>
      </c>
      <c r="L2384" s="1252">
        <v>2354.1700000000001</v>
      </c>
      <c r="M2384" s="1252">
        <v>2354.1700000000001</v>
      </c>
      <c r="N2384" s="1252">
        <v>2354.1700000000001</v>
      </c>
      <c r="O2384" s="1252">
        <v>2354.1700000000001</v>
      </c>
      <c r="P2384" s="1252">
        <v>2354.1700000000001</v>
      </c>
      <c r="Q2384" s="1252">
        <v>2354.1700000000001</v>
      </c>
      <c r="R2384" s="1252">
        <v>2354.1500000000001</v>
      </c>
      <c r="S2384" s="1252">
        <v>29815.019999999997</v>
      </c>
      <c r="T2384" s="1252">
        <v>29815.019999999997</v>
      </c>
      <c r="U2384" s="1251" t="s">
        <v>116</v>
      </c>
      <c r="V2384" s="1251" t="s">
        <v>402</v>
      </c>
      <c r="W2384" s="1251" t="s">
        <v>402</v>
      </c>
      <c r="X2384" s="1251" t="s">
        <v>2077</v>
      </c>
      <c r="Y2384" s="1251">
        <v>408</v>
      </c>
      <c r="Z2384" s="1251">
        <v>1</v>
      </c>
      <c r="AA2384" s="1251" t="b">
        <v>1</v>
      </c>
    </row>
    <row r="2385" spans="1:27" ht="12">
      <c r="A2385" s="1251">
        <v>25</v>
      </c>
      <c r="B2385" s="1251">
        <v>300</v>
      </c>
      <c r="C2385" s="1251" t="s">
        <v>1705</v>
      </c>
      <c r="D2385" s="1251">
        <v>408139</v>
      </c>
      <c r="E2385" s="1251" t="s">
        <v>1003</v>
      </c>
      <c r="F2385" s="1251">
        <v>2021</v>
      </c>
      <c r="G2385" s="1252">
        <v>0</v>
      </c>
      <c r="H2385" s="1252">
        <v>0</v>
      </c>
      <c r="I2385" s="1252">
        <v>0</v>
      </c>
      <c r="J2385" s="1252">
        <v>0</v>
      </c>
      <c r="K2385" s="1252">
        <v>0</v>
      </c>
      <c r="L2385" s="1252">
        <v>0</v>
      </c>
      <c r="M2385" s="1252">
        <v>0</v>
      </c>
      <c r="N2385" s="1252">
        <v>0</v>
      </c>
      <c r="O2385" s="1252">
        <v>0</v>
      </c>
      <c r="P2385" s="1252">
        <v>0</v>
      </c>
      <c r="Q2385" s="1252">
        <v>0</v>
      </c>
      <c r="R2385" s="1252">
        <v>0</v>
      </c>
      <c r="S2385" s="1252">
        <v>0</v>
      </c>
      <c r="T2385" s="1252">
        <v>0</v>
      </c>
      <c r="U2385" s="1251" t="s">
        <v>116</v>
      </c>
      <c r="V2385" s="1251" t="s">
        <v>402</v>
      </c>
      <c r="W2385" s="1251" t="s">
        <v>402</v>
      </c>
      <c r="X2385" s="1251" t="s">
        <v>2077</v>
      </c>
      <c r="Y2385" s="1251">
        <v>408</v>
      </c>
      <c r="Z2385" s="1251">
        <v>1</v>
      </c>
      <c r="AA2385" s="1251" t="b">
        <v>1</v>
      </c>
    </row>
    <row r="2386" spans="1:27" ht="12">
      <c r="A2386" s="1251">
        <v>25</v>
      </c>
      <c r="B2386" s="1251">
        <v>300</v>
      </c>
      <c r="C2386" s="1251" t="s">
        <v>1705</v>
      </c>
      <c r="D2386" s="1251">
        <v>420001</v>
      </c>
      <c r="E2386" s="1251" t="s">
        <v>1915</v>
      </c>
      <c r="F2386" s="1251">
        <v>2021</v>
      </c>
      <c r="G2386" s="1252">
        <v>-1160.48</v>
      </c>
      <c r="H2386" s="1252">
        <v>-1362.72</v>
      </c>
      <c r="I2386" s="1252">
        <v>-1754.8900000000001</v>
      </c>
      <c r="J2386" s="1252">
        <v>-2026.03</v>
      </c>
      <c r="K2386" s="1252">
        <v>-2233.6900000000001</v>
      </c>
      <c r="L2386" s="1252">
        <v>-2296.9899999999998</v>
      </c>
      <c r="M2386" s="1252">
        <v>-2244.6100000000001</v>
      </c>
      <c r="N2386" s="1252">
        <v>-2400.79</v>
      </c>
      <c r="O2386" s="1252">
        <v>-2530.71</v>
      </c>
      <c r="P2386" s="1252">
        <v>-2828.5999999999999</v>
      </c>
      <c r="Q2386" s="1252">
        <v>-3052.1599999999999</v>
      </c>
      <c r="R2386" s="1252">
        <v>-1978.8800000000001</v>
      </c>
      <c r="S2386" s="1252">
        <v>-25870.549999999999</v>
      </c>
      <c r="T2386" s="1252">
        <v>-25870.549999999999</v>
      </c>
      <c r="U2386" s="1251" t="s">
        <v>116</v>
      </c>
      <c r="V2386" s="1251" t="s">
        <v>1916</v>
      </c>
      <c r="W2386" s="1251" t="s">
        <v>416</v>
      </c>
      <c r="X2386" s="1251" t="s">
        <v>2077</v>
      </c>
      <c r="Y2386" s="1251">
        <v>420</v>
      </c>
      <c r="Z2386" s="1251">
        <v>0</v>
      </c>
      <c r="AA2386" s="1251" t="b">
        <v>1</v>
      </c>
    </row>
    <row r="2387" spans="1:27" ht="12">
      <c r="A2387" s="1251">
        <v>25</v>
      </c>
      <c r="B2387" s="1251">
        <v>300</v>
      </c>
      <c r="C2387" s="1251" t="s">
        <v>1705</v>
      </c>
      <c r="D2387" s="1251">
        <v>420002</v>
      </c>
      <c r="E2387" s="1251" t="s">
        <v>1917</v>
      </c>
      <c r="F2387" s="1251">
        <v>2021</v>
      </c>
      <c r="G2387" s="1252">
        <v>-3412.4499999999998</v>
      </c>
      <c r="H2387" s="1252">
        <v>-4007.0900000000001</v>
      </c>
      <c r="I2387" s="1252">
        <v>-5160.3199999999997</v>
      </c>
      <c r="J2387" s="1252">
        <v>-5957.6400000000003</v>
      </c>
      <c r="K2387" s="1252">
        <v>-6568.2600000000002</v>
      </c>
      <c r="L2387" s="1252">
        <v>-6754.4399999999996</v>
      </c>
      <c r="M2387" s="1252">
        <v>-6600.3699999999999</v>
      </c>
      <c r="N2387" s="1252">
        <v>-7059.6300000000001</v>
      </c>
      <c r="O2387" s="1252">
        <v>-7441.6800000000003</v>
      </c>
      <c r="P2387" s="1252">
        <v>-8317.6200000000008</v>
      </c>
      <c r="Q2387" s="1252">
        <v>-8974.9899999999998</v>
      </c>
      <c r="R2387" s="1252">
        <v>-5755.6000000000004</v>
      </c>
      <c r="S2387" s="1252">
        <v>-76010.090000000011</v>
      </c>
      <c r="T2387" s="1252">
        <v>-76010.090000000011</v>
      </c>
      <c r="U2387" s="1251" t="s">
        <v>116</v>
      </c>
      <c r="V2387" s="1251" t="s">
        <v>1916</v>
      </c>
      <c r="W2387" s="1251" t="s">
        <v>416</v>
      </c>
      <c r="X2387" s="1251" t="s">
        <v>2077</v>
      </c>
      <c r="Y2387" s="1251">
        <v>420</v>
      </c>
      <c r="Z2387" s="1251">
        <v>0</v>
      </c>
      <c r="AA2387" s="1251" t="b">
        <v>1</v>
      </c>
    </row>
    <row r="2388" spans="1:27" ht="12">
      <c r="A2388" s="1251">
        <v>25</v>
      </c>
      <c r="B2388" s="1251">
        <v>300</v>
      </c>
      <c r="C2388" s="1251" t="s">
        <v>1705</v>
      </c>
      <c r="D2388" s="1251">
        <v>421030</v>
      </c>
      <c r="E2388" s="1251" t="s">
        <v>504</v>
      </c>
      <c r="F2388" s="1251">
        <v>2021</v>
      </c>
      <c r="G2388" s="1252">
        <v>-9190.3999999999996</v>
      </c>
      <c r="H2388" s="1252">
        <v>-9190.3999999999996</v>
      </c>
      <c r="I2388" s="1252">
        <v>-9190.3999999999996</v>
      </c>
      <c r="J2388" s="1252">
        <v>-9273.4500000000007</v>
      </c>
      <c r="K2388" s="1252">
        <v>-9273.4500000000007</v>
      </c>
      <c r="L2388" s="1252">
        <v>-9273.4500000000007</v>
      </c>
      <c r="M2388" s="1252">
        <v>-9273.4500000000007</v>
      </c>
      <c r="N2388" s="1252">
        <v>-9273.4500000000007</v>
      </c>
      <c r="O2388" s="1252">
        <v>-9371.8299999999999</v>
      </c>
      <c r="P2388" s="1252">
        <v>-9371.8299999999999</v>
      </c>
      <c r="Q2388" s="1252">
        <v>-9517.9699999999993</v>
      </c>
      <c r="R2388" s="1252">
        <v>-9517.9699999999993</v>
      </c>
      <c r="S2388" s="1252">
        <v>-111718.04999999999</v>
      </c>
      <c r="T2388" s="1252">
        <v>-111718.04999999999</v>
      </c>
      <c r="U2388" s="1251" t="s">
        <v>116</v>
      </c>
      <c r="V2388" s="1251" t="s">
        <v>1286</v>
      </c>
      <c r="W2388" s="1251" t="s">
        <v>408</v>
      </c>
      <c r="X2388" s="1251" t="s">
        <v>2077</v>
      </c>
      <c r="Y2388" s="1251">
        <v>421</v>
      </c>
      <c r="Z2388" s="1251">
        <v>0</v>
      </c>
      <c r="AA2388" s="1251" t="b">
        <v>1</v>
      </c>
    </row>
    <row r="2389" spans="1:27" ht="12">
      <c r="A2389" s="1251">
        <v>25</v>
      </c>
      <c r="B2389" s="1251">
        <v>300</v>
      </c>
      <c r="C2389" s="1251" t="s">
        <v>1705</v>
      </c>
      <c r="D2389" s="1251">
        <v>421900</v>
      </c>
      <c r="E2389" s="1251" t="s">
        <v>505</v>
      </c>
      <c r="F2389" s="1251">
        <v>2021</v>
      </c>
      <c r="G2389" s="1252">
        <v>-811.5</v>
      </c>
      <c r="H2389" s="1252">
        <v>-606.5</v>
      </c>
      <c r="I2389" s="1252">
        <v>-1866</v>
      </c>
      <c r="J2389" s="1252">
        <v>-1830.5</v>
      </c>
      <c r="K2389" s="1252">
        <v>-1741</v>
      </c>
      <c r="L2389" s="1252">
        <v>-2011.5</v>
      </c>
      <c r="M2389" s="1252">
        <v>-2052.5</v>
      </c>
      <c r="N2389" s="1252">
        <v>-1379.5</v>
      </c>
      <c r="O2389" s="1252">
        <v>-1590</v>
      </c>
      <c r="P2389" s="1252">
        <v>-1126.5</v>
      </c>
      <c r="Q2389" s="1252">
        <v>-1054.5</v>
      </c>
      <c r="R2389" s="1252">
        <v>-828.5</v>
      </c>
      <c r="S2389" s="1252">
        <v>-16898.5</v>
      </c>
      <c r="T2389" s="1252">
        <v>-16898.5</v>
      </c>
      <c r="U2389" s="1251" t="s">
        <v>116</v>
      </c>
      <c r="V2389" s="1251" t="s">
        <v>1286</v>
      </c>
      <c r="W2389" s="1251" t="s">
        <v>408</v>
      </c>
      <c r="X2389" s="1251" t="s">
        <v>2077</v>
      </c>
      <c r="Y2389" s="1251">
        <v>421</v>
      </c>
      <c r="Z2389" s="1251">
        <v>9</v>
      </c>
      <c r="AA2389" s="1251" t="b">
        <v>1</v>
      </c>
    </row>
    <row r="2390" spans="1:27" ht="12">
      <c r="A2390" s="1251">
        <v>25</v>
      </c>
      <c r="B2390" s="1251">
        <v>300</v>
      </c>
      <c r="C2390" s="1251" t="s">
        <v>1705</v>
      </c>
      <c r="D2390" s="1251">
        <v>421960</v>
      </c>
      <c r="E2390" s="1251" t="s">
        <v>1918</v>
      </c>
      <c r="F2390" s="1251">
        <v>2021</v>
      </c>
      <c r="G2390" s="1252">
        <v>0</v>
      </c>
      <c r="H2390" s="1252">
        <v>0</v>
      </c>
      <c r="I2390" s="1252">
        <v>-21900</v>
      </c>
      <c r="J2390" s="1252">
        <v>-21306.150000000001</v>
      </c>
      <c r="K2390" s="1252">
        <v>-16939.369999999999</v>
      </c>
      <c r="L2390" s="1252">
        <v>0</v>
      </c>
      <c r="M2390" s="1252">
        <v>0</v>
      </c>
      <c r="N2390" s="1252">
        <v>0</v>
      </c>
      <c r="O2390" s="1252">
        <v>-5990.3599999999997</v>
      </c>
      <c r="P2390" s="1252">
        <v>0</v>
      </c>
      <c r="Q2390" s="1252">
        <v>0</v>
      </c>
      <c r="R2390" s="1252">
        <v>68830.449999999997</v>
      </c>
      <c r="S2390" s="1252">
        <v>2694.5699999999924</v>
      </c>
      <c r="T2390" s="1252">
        <v>2694.5699999999924</v>
      </c>
      <c r="U2390" s="1251" t="s">
        <v>116</v>
      </c>
      <c r="V2390" s="1251" t="s">
        <v>1286</v>
      </c>
      <c r="W2390" s="1251" t="s">
        <v>408</v>
      </c>
      <c r="X2390" s="1251" t="s">
        <v>2077</v>
      </c>
      <c r="Y2390" s="1251">
        <v>421</v>
      </c>
      <c r="Z2390" s="1251">
        <v>9</v>
      </c>
      <c r="AA2390" s="1251" t="b">
        <v>1</v>
      </c>
    </row>
    <row r="2391" spans="1:27" ht="12">
      <c r="A2391" s="1251">
        <v>25</v>
      </c>
      <c r="B2391" s="1251">
        <v>300</v>
      </c>
      <c r="C2391" s="1251" t="s">
        <v>1705</v>
      </c>
      <c r="D2391" s="1251">
        <v>427400</v>
      </c>
      <c r="E2391" s="1251" t="s">
        <v>1919</v>
      </c>
      <c r="F2391" s="1251">
        <v>2021</v>
      </c>
      <c r="G2391" s="1252">
        <v>145.34</v>
      </c>
      <c r="H2391" s="1252">
        <v>0.47999999999999998</v>
      </c>
      <c r="I2391" s="1252">
        <v>287.94999999999999</v>
      </c>
      <c r="J2391" s="1252">
        <v>134.47</v>
      </c>
      <c r="K2391" s="1252">
        <v>125.26000000000001</v>
      </c>
      <c r="L2391" s="1252">
        <v>133.87</v>
      </c>
      <c r="M2391" s="1252">
        <v>115.37</v>
      </c>
      <c r="N2391" s="1252">
        <v>123.34999999999999</v>
      </c>
      <c r="O2391" s="1252">
        <v>119.45</v>
      </c>
      <c r="P2391" s="1252">
        <v>103.06</v>
      </c>
      <c r="Q2391" s="1252">
        <v>108.02</v>
      </c>
      <c r="R2391" s="1252">
        <v>107.01000000000001</v>
      </c>
      <c r="S2391" s="1252">
        <v>1503.6299999999999</v>
      </c>
      <c r="T2391" s="1252">
        <v>1503.6299999999999</v>
      </c>
      <c r="U2391" s="1251" t="s">
        <v>116</v>
      </c>
      <c r="V2391" s="1251" t="s">
        <v>1916</v>
      </c>
      <c r="W2391" s="1251" t="s">
        <v>1038</v>
      </c>
      <c r="X2391" s="1251" t="s">
        <v>2077</v>
      </c>
      <c r="Y2391" s="1251">
        <v>427</v>
      </c>
      <c r="Z2391" s="1251">
        <v>4</v>
      </c>
      <c r="AA2391" s="1251" t="b">
        <v>1</v>
      </c>
    </row>
    <row r="2392" spans="1:29" ht="12">
      <c r="A2392" s="1251">
        <v>25</v>
      </c>
      <c r="B2392" s="1251">
        <v>300</v>
      </c>
      <c r="C2392" s="1251" t="s">
        <v>1705</v>
      </c>
      <c r="D2392" s="1251">
        <v>461100</v>
      </c>
      <c r="E2392" s="1251" t="s">
        <v>1922</v>
      </c>
      <c r="F2392" s="1251">
        <v>2021</v>
      </c>
      <c r="G2392" s="1252">
        <v>-851088.93999999994</v>
      </c>
      <c r="H2392" s="1252">
        <v>-747334.03000000003</v>
      </c>
      <c r="I2392" s="1252">
        <v>-869339.57999999996</v>
      </c>
      <c r="J2392" s="1252">
        <v>-819151.32999999996</v>
      </c>
      <c r="K2392" s="1252">
        <v>-983778.37</v>
      </c>
      <c r="L2392" s="1252">
        <v>-1409732.51</v>
      </c>
      <c r="M2392" s="1252">
        <v>-1226663.3200000001</v>
      </c>
      <c r="N2392" s="1252">
        <v>-1217306.5</v>
      </c>
      <c r="O2392" s="1252">
        <v>-989988.62</v>
      </c>
      <c r="P2392" s="1252">
        <v>-1032557.74</v>
      </c>
      <c r="Q2392" s="1252">
        <v>-770493.30000000005</v>
      </c>
      <c r="R2392" s="1252">
        <v>-1058691.6100000001</v>
      </c>
      <c r="S2392" s="1252">
        <v>-11976125.85</v>
      </c>
      <c r="T2392" s="1252">
        <v>-11976125.85</v>
      </c>
      <c r="U2392" s="1251" t="s">
        <v>116</v>
      </c>
      <c r="V2392" s="1251" t="s">
        <v>1286</v>
      </c>
      <c r="W2392" s="1251" t="s">
        <v>393</v>
      </c>
      <c r="X2392" s="1251" t="s">
        <v>2077</v>
      </c>
      <c r="Y2392" s="1251">
        <v>461</v>
      </c>
      <c r="Z2392" s="1251">
        <v>1</v>
      </c>
      <c r="AA2392" s="1251" t="b">
        <v>1</v>
      </c>
      <c r="AC2392" s="1251" t="s">
        <v>1921</v>
      </c>
    </row>
    <row r="2393" spans="1:29" ht="12">
      <c r="A2393" s="1251">
        <v>25</v>
      </c>
      <c r="B2393" s="1251">
        <v>300</v>
      </c>
      <c r="C2393" s="1251" t="s">
        <v>1705</v>
      </c>
      <c r="D2393" s="1251">
        <v>461200</v>
      </c>
      <c r="E2393" s="1251" t="s">
        <v>1923</v>
      </c>
      <c r="F2393" s="1251">
        <v>2021</v>
      </c>
      <c r="G2393" s="1252">
        <v>-78161.300000000003</v>
      </c>
      <c r="H2393" s="1252">
        <v>-89982.809999999998</v>
      </c>
      <c r="I2393" s="1252">
        <v>-100396.39999999999</v>
      </c>
      <c r="J2393" s="1252">
        <v>-106222.45</v>
      </c>
      <c r="K2393" s="1252">
        <v>-145063.70999999999</v>
      </c>
      <c r="L2393" s="1252">
        <v>-257993.92999999999</v>
      </c>
      <c r="M2393" s="1252">
        <v>-250128.26000000001</v>
      </c>
      <c r="N2393" s="1252">
        <v>-241506.23999999999</v>
      </c>
      <c r="O2393" s="1252">
        <v>-152892.04999999999</v>
      </c>
      <c r="P2393" s="1252">
        <v>-194281.17000000001</v>
      </c>
      <c r="Q2393" s="1252">
        <v>-112281.97</v>
      </c>
      <c r="R2393" s="1252">
        <v>-77688.020000000004</v>
      </c>
      <c r="S2393" s="1252">
        <v>-1806598.3100000001</v>
      </c>
      <c r="T2393" s="1252">
        <v>-1806598.3100000001</v>
      </c>
      <c r="U2393" s="1251" t="s">
        <v>116</v>
      </c>
      <c r="V2393" s="1251" t="s">
        <v>1286</v>
      </c>
      <c r="W2393" s="1251" t="s">
        <v>393</v>
      </c>
      <c r="X2393" s="1251" t="s">
        <v>2077</v>
      </c>
      <c r="Y2393" s="1251">
        <v>461</v>
      </c>
      <c r="Z2393" s="1251">
        <v>2</v>
      </c>
      <c r="AA2393" s="1251" t="b">
        <v>1</v>
      </c>
      <c r="AC2393" s="1251" t="s">
        <v>1921</v>
      </c>
    </row>
    <row r="2394" spans="1:29" ht="12">
      <c r="A2394" s="1251">
        <v>25</v>
      </c>
      <c r="B2394" s="1251">
        <v>300</v>
      </c>
      <c r="C2394" s="1251" t="s">
        <v>1705</v>
      </c>
      <c r="D2394" s="1251">
        <v>461300</v>
      </c>
      <c r="E2394" s="1251" t="s">
        <v>1924</v>
      </c>
      <c r="F2394" s="1251">
        <v>2021</v>
      </c>
      <c r="G2394" s="1252">
        <v>-1877.7</v>
      </c>
      <c r="H2394" s="1252">
        <v>-1930.8699999999999</v>
      </c>
      <c r="I2394" s="1252">
        <v>-1959.7</v>
      </c>
      <c r="J2394" s="1252">
        <v>-2858.4499999999998</v>
      </c>
      <c r="K2394" s="1252">
        <v>-2263.54</v>
      </c>
      <c r="L2394" s="1252">
        <v>-1520.8900000000001</v>
      </c>
      <c r="M2394" s="1252">
        <v>-3105.73</v>
      </c>
      <c r="N2394" s="1252">
        <v>-2850.75</v>
      </c>
      <c r="O2394" s="1252">
        <v>-2638.04</v>
      </c>
      <c r="P2394" s="1252">
        <v>-3116.0799999999999</v>
      </c>
      <c r="Q2394" s="1252">
        <v>-2629.02</v>
      </c>
      <c r="R2394" s="1252">
        <v>-2376.0799999999999</v>
      </c>
      <c r="S2394" s="1252">
        <v>-29126.849999999999</v>
      </c>
      <c r="T2394" s="1252">
        <v>-29126.849999999999</v>
      </c>
      <c r="U2394" s="1251" t="s">
        <v>116</v>
      </c>
      <c r="V2394" s="1251" t="s">
        <v>1286</v>
      </c>
      <c r="W2394" s="1251" t="s">
        <v>393</v>
      </c>
      <c r="X2394" s="1251" t="s">
        <v>2077</v>
      </c>
      <c r="Y2394" s="1251">
        <v>461</v>
      </c>
      <c r="Z2394" s="1251">
        <v>3</v>
      </c>
      <c r="AA2394" s="1251" t="b">
        <v>1</v>
      </c>
      <c r="AC2394" s="1251" t="s">
        <v>1921</v>
      </c>
    </row>
    <row r="2395" spans="1:29" ht="12">
      <c r="A2395" s="1251">
        <v>25</v>
      </c>
      <c r="B2395" s="1251">
        <v>300</v>
      </c>
      <c r="C2395" s="1251" t="s">
        <v>1705</v>
      </c>
      <c r="D2395" s="1251">
        <v>461400</v>
      </c>
      <c r="E2395" s="1251" t="s">
        <v>1925</v>
      </c>
      <c r="F2395" s="1251">
        <v>2021</v>
      </c>
      <c r="G2395" s="1252">
        <v>-10714.379999999999</v>
      </c>
      <c r="H2395" s="1252">
        <v>-10480.129999999999</v>
      </c>
      <c r="I2395" s="1252">
        <v>-14607.450000000001</v>
      </c>
      <c r="J2395" s="1252">
        <v>-13002.41</v>
      </c>
      <c r="K2395" s="1252">
        <v>-16422.369999999999</v>
      </c>
      <c r="L2395" s="1252">
        <v>-18958.91</v>
      </c>
      <c r="M2395" s="1252">
        <v>-19374.040000000001</v>
      </c>
      <c r="N2395" s="1252">
        <v>-21050.23</v>
      </c>
      <c r="O2395" s="1252">
        <v>-18713.189999999999</v>
      </c>
      <c r="P2395" s="1252">
        <v>-27816.389999999999</v>
      </c>
      <c r="Q2395" s="1252">
        <v>-13093.23</v>
      </c>
      <c r="R2395" s="1252">
        <v>-16961.259999999998</v>
      </c>
      <c r="S2395" s="1252">
        <v>-201193.99000000002</v>
      </c>
      <c r="T2395" s="1252">
        <v>-201193.99000000002</v>
      </c>
      <c r="U2395" s="1251" t="s">
        <v>116</v>
      </c>
      <c r="V2395" s="1251" t="s">
        <v>1286</v>
      </c>
      <c r="W2395" s="1251" t="s">
        <v>393</v>
      </c>
      <c r="X2395" s="1251" t="s">
        <v>2077</v>
      </c>
      <c r="Y2395" s="1251">
        <v>461</v>
      </c>
      <c r="Z2395" s="1251">
        <v>4</v>
      </c>
      <c r="AA2395" s="1251" t="b">
        <v>1</v>
      </c>
      <c r="AC2395" s="1251" t="s">
        <v>1921</v>
      </c>
    </row>
    <row r="2396" spans="1:29" ht="12">
      <c r="A2396" s="1251">
        <v>25</v>
      </c>
      <c r="B2396" s="1251">
        <v>300</v>
      </c>
      <c r="C2396" s="1251" t="s">
        <v>1705</v>
      </c>
      <c r="D2396" s="1251">
        <v>461605</v>
      </c>
      <c r="E2396" s="1251" t="s">
        <v>1926</v>
      </c>
      <c r="F2396" s="1251">
        <v>2021</v>
      </c>
      <c r="G2396" s="1252">
        <v>-73.019999999999996</v>
      </c>
      <c r="H2396" s="1252">
        <v>-171.84999999999999</v>
      </c>
      <c r="I2396" s="1252">
        <v>-763.07000000000005</v>
      </c>
      <c r="J2396" s="1252">
        <v>-827.89999999999998</v>
      </c>
      <c r="K2396" s="1252">
        <v>-639.61000000000001</v>
      </c>
      <c r="L2396" s="1252">
        <v>-6922.3800000000001</v>
      </c>
      <c r="M2396" s="1252">
        <v>-2061.0999999999999</v>
      </c>
      <c r="N2396" s="1252">
        <v>-1348.1500000000001</v>
      </c>
      <c r="O2396" s="1252">
        <v>-2945.02</v>
      </c>
      <c r="P2396" s="1252">
        <v>-1110.6099999999999</v>
      </c>
      <c r="Q2396" s="1252">
        <v>-1362.24</v>
      </c>
      <c r="R2396" s="1252">
        <v>0</v>
      </c>
      <c r="S2396" s="1252">
        <v>-18224.950000000001</v>
      </c>
      <c r="T2396" s="1252">
        <v>-18224.950000000001</v>
      </c>
      <c r="U2396" s="1251" t="s">
        <v>116</v>
      </c>
      <c r="V2396" s="1251" t="s">
        <v>1286</v>
      </c>
      <c r="W2396" s="1251" t="s">
        <v>393</v>
      </c>
      <c r="X2396" s="1251" t="s">
        <v>2077</v>
      </c>
      <c r="Y2396" s="1251">
        <v>461</v>
      </c>
      <c r="Z2396" s="1251">
        <v>6</v>
      </c>
      <c r="AA2396" s="1251" t="b">
        <v>1</v>
      </c>
      <c r="AC2396" s="1251" t="s">
        <v>1921</v>
      </c>
    </row>
    <row r="2397" spans="1:29" ht="12">
      <c r="A2397" s="1251">
        <v>25</v>
      </c>
      <c r="B2397" s="1251">
        <v>300</v>
      </c>
      <c r="C2397" s="1251" t="s">
        <v>1705</v>
      </c>
      <c r="D2397" s="1251">
        <v>462100</v>
      </c>
      <c r="E2397" s="1251" t="s">
        <v>720</v>
      </c>
      <c r="F2397" s="1251">
        <v>2021</v>
      </c>
      <c r="G2397" s="1252">
        <v>-53387.110000000001</v>
      </c>
      <c r="H2397" s="1252">
        <v>-48220.620000000003</v>
      </c>
      <c r="I2397" s="1252">
        <v>-58553.620000000003</v>
      </c>
      <c r="J2397" s="1252">
        <v>-51664.970000000001</v>
      </c>
      <c r="K2397" s="1252">
        <v>-53387.07</v>
      </c>
      <c r="L2397" s="1252">
        <v>-48220.639999999999</v>
      </c>
      <c r="M2397" s="1252">
        <v>-53387.139999999999</v>
      </c>
      <c r="N2397" s="1252">
        <v>-53387.07</v>
      </c>
      <c r="O2397" s="1252">
        <v>-43054.139999999999</v>
      </c>
      <c r="P2397" s="1252">
        <v>-53387.120000000003</v>
      </c>
      <c r="Q2397" s="1252">
        <v>-51664.959999999999</v>
      </c>
      <c r="R2397" s="1252">
        <v>-79037.149999999994</v>
      </c>
      <c r="S2397" s="1252">
        <v>-647351.6100000001</v>
      </c>
      <c r="T2397" s="1252">
        <v>-647351.6100000001</v>
      </c>
      <c r="U2397" s="1251" t="s">
        <v>116</v>
      </c>
      <c r="V2397" s="1251" t="s">
        <v>1286</v>
      </c>
      <c r="W2397" s="1251" t="s">
        <v>393</v>
      </c>
      <c r="X2397" s="1251" t="s">
        <v>2077</v>
      </c>
      <c r="Y2397" s="1251">
        <v>462</v>
      </c>
      <c r="Z2397" s="1251">
        <v>1</v>
      </c>
      <c r="AA2397" s="1251" t="b">
        <v>1</v>
      </c>
      <c r="AC2397" s="1251" t="s">
        <v>2078</v>
      </c>
    </row>
    <row r="2398" spans="1:29" ht="12">
      <c r="A2398" s="1251">
        <v>25</v>
      </c>
      <c r="B2398" s="1251">
        <v>300</v>
      </c>
      <c r="C2398" s="1251" t="s">
        <v>1705</v>
      </c>
      <c r="D2398" s="1251">
        <v>462200</v>
      </c>
      <c r="E2398" s="1251" t="s">
        <v>712</v>
      </c>
      <c r="F2398" s="1251">
        <v>2021</v>
      </c>
      <c r="G2398" s="1252">
        <v>-28986.630000000001</v>
      </c>
      <c r="H2398" s="1252">
        <v>-28943.790000000001</v>
      </c>
      <c r="I2398" s="1252">
        <v>-31852.169999999998</v>
      </c>
      <c r="J2398" s="1252">
        <v>-26094.310000000001</v>
      </c>
      <c r="K2398" s="1252">
        <v>-29802.639999999999</v>
      </c>
      <c r="L2398" s="1252">
        <v>-29781</v>
      </c>
      <c r="M2398" s="1252">
        <v>-26150.98</v>
      </c>
      <c r="N2398" s="1252">
        <v>-31876.900000000001</v>
      </c>
      <c r="O2398" s="1252">
        <v>-26223.16</v>
      </c>
      <c r="P2398" s="1252">
        <v>-30548.73</v>
      </c>
      <c r="Q2398" s="1252">
        <v>-26179.98</v>
      </c>
      <c r="R2398" s="1252">
        <v>-31062.959999999999</v>
      </c>
      <c r="S2398" s="1252">
        <v>-347503.25</v>
      </c>
      <c r="T2398" s="1252">
        <v>-347503.25</v>
      </c>
      <c r="U2398" s="1251" t="s">
        <v>116</v>
      </c>
      <c r="V2398" s="1251" t="s">
        <v>1286</v>
      </c>
      <c r="W2398" s="1251" t="s">
        <v>393</v>
      </c>
      <c r="X2398" s="1251" t="s">
        <v>2077</v>
      </c>
      <c r="Y2398" s="1251">
        <v>462</v>
      </c>
      <c r="Z2398" s="1251">
        <v>2</v>
      </c>
      <c r="AA2398" s="1251" t="b">
        <v>1</v>
      </c>
      <c r="AC2398" s="1251" t="s">
        <v>648</v>
      </c>
    </row>
    <row r="2399" spans="1:29" ht="12">
      <c r="A2399" s="1251">
        <v>25</v>
      </c>
      <c r="B2399" s="1251">
        <v>300</v>
      </c>
      <c r="C2399" s="1251" t="s">
        <v>1705</v>
      </c>
      <c r="D2399" s="1251">
        <v>471010</v>
      </c>
      <c r="E2399" s="1251" t="s">
        <v>1928</v>
      </c>
      <c r="F2399" s="1251">
        <v>2021</v>
      </c>
      <c r="G2399" s="1252">
        <v>-50</v>
      </c>
      <c r="H2399" s="1252">
        <v>0</v>
      </c>
      <c r="I2399" s="1252">
        <v>0</v>
      </c>
      <c r="J2399" s="1252">
        <v>-100</v>
      </c>
      <c r="K2399" s="1252">
        <v>-50</v>
      </c>
      <c r="L2399" s="1252">
        <v>-100</v>
      </c>
      <c r="M2399" s="1252">
        <v>0</v>
      </c>
      <c r="N2399" s="1252">
        <v>0</v>
      </c>
      <c r="O2399" s="1252">
        <v>-50</v>
      </c>
      <c r="P2399" s="1252">
        <v>-50</v>
      </c>
      <c r="Q2399" s="1252">
        <v>-50</v>
      </c>
      <c r="R2399" s="1252">
        <v>-50</v>
      </c>
      <c r="S2399" s="1252">
        <v>-500</v>
      </c>
      <c r="T2399" s="1252">
        <v>-500</v>
      </c>
      <c r="U2399" s="1251" t="s">
        <v>116</v>
      </c>
      <c r="V2399" s="1251" t="s">
        <v>1286</v>
      </c>
      <c r="W2399" s="1251" t="s">
        <v>393</v>
      </c>
      <c r="X2399" s="1251" t="s">
        <v>2077</v>
      </c>
      <c r="Y2399" s="1251">
        <v>471</v>
      </c>
      <c r="Z2399" s="1251">
        <v>0</v>
      </c>
      <c r="AA2399" s="1251" t="b">
        <v>1</v>
      </c>
      <c r="AC2399" s="1251" t="s">
        <v>651</v>
      </c>
    </row>
    <row r="2400" spans="1:29" ht="12">
      <c r="A2400" s="1251">
        <v>25</v>
      </c>
      <c r="B2400" s="1251">
        <v>300</v>
      </c>
      <c r="C2400" s="1251" t="s">
        <v>1705</v>
      </c>
      <c r="D2400" s="1251">
        <v>471060</v>
      </c>
      <c r="E2400" s="1251" t="s">
        <v>2269</v>
      </c>
      <c r="F2400" s="1251">
        <v>2021</v>
      </c>
      <c r="G2400" s="1252">
        <v>0</v>
      </c>
      <c r="H2400" s="1252">
        <v>0</v>
      </c>
      <c r="I2400" s="1252">
        <v>0</v>
      </c>
      <c r="J2400" s="1252">
        <v>0</v>
      </c>
      <c r="K2400" s="1252">
        <v>0</v>
      </c>
      <c r="L2400" s="1252">
        <v>-15</v>
      </c>
      <c r="M2400" s="1252">
        <v>0</v>
      </c>
      <c r="N2400" s="1252">
        <v>0</v>
      </c>
      <c r="O2400" s="1252">
        <v>0</v>
      </c>
      <c r="P2400" s="1252">
        <v>0</v>
      </c>
      <c r="Q2400" s="1252">
        <v>0</v>
      </c>
      <c r="R2400" s="1252">
        <v>0</v>
      </c>
      <c r="S2400" s="1252">
        <v>-15</v>
      </c>
      <c r="T2400" s="1252">
        <v>-15</v>
      </c>
      <c r="U2400" s="1251" t="s">
        <v>116</v>
      </c>
      <c r="V2400" s="1251" t="s">
        <v>1286</v>
      </c>
      <c r="W2400" s="1251" t="s">
        <v>393</v>
      </c>
      <c r="X2400" s="1251" t="s">
        <v>2077</v>
      </c>
      <c r="Y2400" s="1251">
        <v>471</v>
      </c>
      <c r="Z2400" s="1251">
        <v>0</v>
      </c>
      <c r="AA2400" s="1251" t="b">
        <v>1</v>
      </c>
      <c r="AC2400" s="1251" t="s">
        <v>651</v>
      </c>
    </row>
    <row r="2401" spans="1:29" ht="12">
      <c r="A2401" s="1251">
        <v>25</v>
      </c>
      <c r="B2401" s="1251">
        <v>300</v>
      </c>
      <c r="C2401" s="1251" t="s">
        <v>1705</v>
      </c>
      <c r="D2401" s="1251">
        <v>471100</v>
      </c>
      <c r="E2401" s="1251" t="s">
        <v>1929</v>
      </c>
      <c r="F2401" s="1251">
        <v>2021</v>
      </c>
      <c r="G2401" s="1252">
        <v>0</v>
      </c>
      <c r="H2401" s="1252">
        <v>0</v>
      </c>
      <c r="I2401" s="1252">
        <v>1.53</v>
      </c>
      <c r="J2401" s="1252">
        <v>0</v>
      </c>
      <c r="K2401" s="1252">
        <v>0</v>
      </c>
      <c r="L2401" s="1252">
        <v>0</v>
      </c>
      <c r="M2401" s="1252">
        <v>0</v>
      </c>
      <c r="N2401" s="1252">
        <v>0</v>
      </c>
      <c r="O2401" s="1252">
        <v>2.6299999999999999</v>
      </c>
      <c r="P2401" s="1252">
        <v>0</v>
      </c>
      <c r="Q2401" s="1252">
        <v>0</v>
      </c>
      <c r="R2401" s="1252">
        <v>1454.4000000000001</v>
      </c>
      <c r="S2401" s="1252">
        <v>1458.5600000000002</v>
      </c>
      <c r="T2401" s="1252">
        <v>1458.5600000000002</v>
      </c>
      <c r="U2401" s="1251" t="s">
        <v>116</v>
      </c>
      <c r="V2401" s="1251" t="s">
        <v>1286</v>
      </c>
      <c r="W2401" s="1251" t="s">
        <v>393</v>
      </c>
      <c r="X2401" s="1251" t="s">
        <v>2077</v>
      </c>
      <c r="Y2401" s="1251">
        <v>471</v>
      </c>
      <c r="Z2401" s="1251">
        <v>1</v>
      </c>
      <c r="AA2401" s="1251" t="b">
        <v>1</v>
      </c>
      <c r="AC2401" s="1251" t="s">
        <v>189</v>
      </c>
    </row>
    <row r="2402" spans="1:27" ht="12">
      <c r="A2402" s="1251">
        <v>25</v>
      </c>
      <c r="B2402" s="1251">
        <v>300</v>
      </c>
      <c r="C2402" s="1251" t="s">
        <v>1705</v>
      </c>
      <c r="D2402" s="1251">
        <v>601110</v>
      </c>
      <c r="E2402" s="1251" t="s">
        <v>1930</v>
      </c>
      <c r="F2402" s="1251">
        <v>2021</v>
      </c>
      <c r="G2402" s="1252">
        <v>4916.9399999999996</v>
      </c>
      <c r="H2402" s="1252">
        <v>6456.9200000000001</v>
      </c>
      <c r="I2402" s="1252">
        <v>4778.6899999999996</v>
      </c>
      <c r="J2402" s="1252">
        <v>5030.1999999999998</v>
      </c>
      <c r="K2402" s="1252">
        <v>7209.8500000000004</v>
      </c>
      <c r="L2402" s="1252">
        <v>6339.3000000000002</v>
      </c>
      <c r="M2402" s="1252">
        <v>4632.3199999999997</v>
      </c>
      <c r="N2402" s="1252">
        <v>5211.0699999999997</v>
      </c>
      <c r="O2402" s="1252">
        <v>4546.9099999999999</v>
      </c>
      <c r="P2402" s="1252">
        <v>6850.5200000000004</v>
      </c>
      <c r="Q2402" s="1252">
        <v>3331.2399999999998</v>
      </c>
      <c r="R2402" s="1252">
        <v>4125.6999999999998</v>
      </c>
      <c r="S2402" s="1252">
        <v>63429.659999999996</v>
      </c>
      <c r="T2402" s="1252">
        <v>63429.659999999996</v>
      </c>
      <c r="U2402" s="1251" t="s">
        <v>116</v>
      </c>
      <c r="V2402" s="1251" t="s">
        <v>397</v>
      </c>
      <c r="W2402" s="1251" t="s">
        <v>1931</v>
      </c>
      <c r="X2402" s="1251" t="s">
        <v>2077</v>
      </c>
      <c r="Y2402" s="1251">
        <v>601</v>
      </c>
      <c r="Z2402" s="1251">
        <v>1</v>
      </c>
      <c r="AA2402" s="1251" t="b">
        <v>1</v>
      </c>
    </row>
    <row r="2403" spans="1:27" ht="12">
      <c r="A2403" s="1251">
        <v>25</v>
      </c>
      <c r="B2403" s="1251">
        <v>300</v>
      </c>
      <c r="C2403" s="1251" t="s">
        <v>1705</v>
      </c>
      <c r="D2403" s="1251">
        <v>601119</v>
      </c>
      <c r="E2403" s="1251" t="s">
        <v>1932</v>
      </c>
      <c r="F2403" s="1251">
        <v>2021</v>
      </c>
      <c r="G2403" s="1252">
        <v>7616.9399999999996</v>
      </c>
      <c r="H2403" s="1252">
        <v>1829.7</v>
      </c>
      <c r="I2403" s="1252">
        <v>542.23000000000002</v>
      </c>
      <c r="J2403" s="1252">
        <v>1241.8900000000001</v>
      </c>
      <c r="K2403" s="1252">
        <v>2884.02</v>
      </c>
      <c r="L2403" s="1252">
        <v>854.25</v>
      </c>
      <c r="M2403" s="1252">
        <v>2176.77</v>
      </c>
      <c r="N2403" s="1252">
        <v>1287.74</v>
      </c>
      <c r="O2403" s="1252">
        <v>1269.5</v>
      </c>
      <c r="P2403" s="1252">
        <v>982.42999999999995</v>
      </c>
      <c r="Q2403" s="1252">
        <v>602.76999999999998</v>
      </c>
      <c r="R2403" s="1252">
        <v>1289.0799999999999</v>
      </c>
      <c r="S2403" s="1252">
        <v>22577.32</v>
      </c>
      <c r="T2403" s="1252">
        <v>22577.32</v>
      </c>
      <c r="U2403" s="1251" t="s">
        <v>116</v>
      </c>
      <c r="V2403" s="1251" t="s">
        <v>397</v>
      </c>
      <c r="W2403" s="1251" t="s">
        <v>1933</v>
      </c>
      <c r="X2403" s="1251" t="s">
        <v>2077</v>
      </c>
      <c r="Y2403" s="1251">
        <v>601</v>
      </c>
      <c r="Z2403" s="1251">
        <v>1</v>
      </c>
      <c r="AA2403" s="1251" t="b">
        <v>1</v>
      </c>
    </row>
    <row r="2404" spans="1:27" ht="12">
      <c r="A2404" s="1251">
        <v>25</v>
      </c>
      <c r="B2404" s="1251">
        <v>300</v>
      </c>
      <c r="C2404" s="1251" t="s">
        <v>1705</v>
      </c>
      <c r="D2404" s="1251">
        <v>601310</v>
      </c>
      <c r="E2404" s="1251" t="s">
        <v>1934</v>
      </c>
      <c r="F2404" s="1251">
        <v>2021</v>
      </c>
      <c r="G2404" s="1252">
        <v>6069.46</v>
      </c>
      <c r="H2404" s="1252">
        <v>7470.4799999999996</v>
      </c>
      <c r="I2404" s="1252">
        <v>5522.9399999999996</v>
      </c>
      <c r="J2404" s="1252">
        <v>8870.1299999999992</v>
      </c>
      <c r="K2404" s="1252">
        <v>12257.82</v>
      </c>
      <c r="L2404" s="1252">
        <v>8364.5499999999993</v>
      </c>
      <c r="M2404" s="1252">
        <v>7182.4499999999998</v>
      </c>
      <c r="N2404" s="1252">
        <v>7452.3000000000002</v>
      </c>
      <c r="O2404" s="1252">
        <v>8026.1000000000004</v>
      </c>
      <c r="P2404" s="1252">
        <v>12625.77</v>
      </c>
      <c r="Q2404" s="1252">
        <v>7116.04</v>
      </c>
      <c r="R2404" s="1252">
        <v>8289.2000000000007</v>
      </c>
      <c r="S2404" s="1252">
        <v>99247.239999999991</v>
      </c>
      <c r="T2404" s="1252">
        <v>99247.239999999991</v>
      </c>
      <c r="U2404" s="1251" t="s">
        <v>116</v>
      </c>
      <c r="V2404" s="1251" t="s">
        <v>397</v>
      </c>
      <c r="W2404" s="1251" t="s">
        <v>1931</v>
      </c>
      <c r="X2404" s="1251" t="s">
        <v>2077</v>
      </c>
      <c r="Y2404" s="1251">
        <v>601</v>
      </c>
      <c r="Z2404" s="1251">
        <v>3</v>
      </c>
      <c r="AA2404" s="1251" t="b">
        <v>1</v>
      </c>
    </row>
    <row r="2405" spans="1:27" ht="12">
      <c r="A2405" s="1251">
        <v>25</v>
      </c>
      <c r="B2405" s="1251">
        <v>300</v>
      </c>
      <c r="C2405" s="1251" t="s">
        <v>1705</v>
      </c>
      <c r="D2405" s="1251">
        <v>601319</v>
      </c>
      <c r="E2405" s="1251" t="s">
        <v>1935</v>
      </c>
      <c r="F2405" s="1251">
        <v>2021</v>
      </c>
      <c r="G2405" s="1252">
        <v>255.28999999999999</v>
      </c>
      <c r="H2405" s="1252">
        <v>265.23000000000002</v>
      </c>
      <c r="I2405" s="1252">
        <v>686.55999999999995</v>
      </c>
      <c r="J2405" s="1252">
        <v>265.23000000000002</v>
      </c>
      <c r="K2405" s="1252">
        <v>0</v>
      </c>
      <c r="L2405" s="1252">
        <v>941.39999999999998</v>
      </c>
      <c r="M2405" s="1252">
        <v>150.87</v>
      </c>
      <c r="N2405" s="1252">
        <v>521.5</v>
      </c>
      <c r="O2405" s="1252">
        <v>270.89999999999998</v>
      </c>
      <c r="P2405" s="1252">
        <v>409.75</v>
      </c>
      <c r="Q2405" s="1252">
        <v>0</v>
      </c>
      <c r="R2405" s="1252">
        <v>407.05000000000001</v>
      </c>
      <c r="S2405" s="1252">
        <v>4173.7799999999997</v>
      </c>
      <c r="T2405" s="1252">
        <v>4173.7799999999997</v>
      </c>
      <c r="U2405" s="1251" t="s">
        <v>116</v>
      </c>
      <c r="V2405" s="1251" t="s">
        <v>397</v>
      </c>
      <c r="W2405" s="1251" t="s">
        <v>1933</v>
      </c>
      <c r="X2405" s="1251" t="s">
        <v>2077</v>
      </c>
      <c r="Y2405" s="1251">
        <v>601</v>
      </c>
      <c r="Z2405" s="1251">
        <v>3</v>
      </c>
      <c r="AA2405" s="1251" t="b">
        <v>1</v>
      </c>
    </row>
    <row r="2406" spans="1:27" ht="12">
      <c r="A2406" s="1251">
        <v>25</v>
      </c>
      <c r="B2406" s="1251">
        <v>300</v>
      </c>
      <c r="C2406" s="1251" t="s">
        <v>1705</v>
      </c>
      <c r="D2406" s="1251">
        <v>601410</v>
      </c>
      <c r="E2406" s="1251" t="s">
        <v>1936</v>
      </c>
      <c r="F2406" s="1251">
        <v>2021</v>
      </c>
      <c r="G2406" s="1252">
        <v>325.24000000000001</v>
      </c>
      <c r="H2406" s="1252">
        <v>0</v>
      </c>
      <c r="I2406" s="1252">
        <v>430.44</v>
      </c>
      <c r="J2406" s="1252">
        <v>430.44</v>
      </c>
      <c r="K2406" s="1252">
        <v>952.17999999999995</v>
      </c>
      <c r="L2406" s="1252">
        <v>847.14999999999998</v>
      </c>
      <c r="M2406" s="1252">
        <v>1869.1500000000001</v>
      </c>
      <c r="N2406" s="1252">
        <v>1209.45</v>
      </c>
      <c r="O2406" s="1252">
        <v>146.59999999999999</v>
      </c>
      <c r="P2406" s="1252">
        <v>1539.3</v>
      </c>
      <c r="Q2406" s="1252">
        <v>439.80000000000001</v>
      </c>
      <c r="R2406" s="1252">
        <v>623.04999999999995</v>
      </c>
      <c r="S2406" s="1252">
        <v>8812.8000000000011</v>
      </c>
      <c r="T2406" s="1252">
        <v>8812.8000000000011</v>
      </c>
      <c r="U2406" s="1251" t="s">
        <v>116</v>
      </c>
      <c r="V2406" s="1251" t="s">
        <v>397</v>
      </c>
      <c r="W2406" s="1251" t="s">
        <v>1931</v>
      </c>
      <c r="X2406" s="1251" t="s">
        <v>2077</v>
      </c>
      <c r="Y2406" s="1251">
        <v>601</v>
      </c>
      <c r="Z2406" s="1251">
        <v>4</v>
      </c>
      <c r="AA2406" s="1251" t="b">
        <v>1</v>
      </c>
    </row>
    <row r="2407" spans="1:27" ht="12">
      <c r="A2407" s="1251">
        <v>25</v>
      </c>
      <c r="B2407" s="1251">
        <v>300</v>
      </c>
      <c r="C2407" s="1251" t="s">
        <v>1705</v>
      </c>
      <c r="D2407" s="1251">
        <v>601510</v>
      </c>
      <c r="E2407" s="1251" t="s">
        <v>1937</v>
      </c>
      <c r="F2407" s="1251">
        <v>2021</v>
      </c>
      <c r="G2407" s="1252">
        <v>8928.2600000000002</v>
      </c>
      <c r="H2407" s="1252">
        <v>11448.040000000001</v>
      </c>
      <c r="I2407" s="1252">
        <v>9071.4099999999999</v>
      </c>
      <c r="J2407" s="1252">
        <v>12731.73</v>
      </c>
      <c r="K2407" s="1252">
        <v>15434.790000000001</v>
      </c>
      <c r="L2407" s="1252">
        <v>8865.5100000000002</v>
      </c>
      <c r="M2407" s="1252">
        <v>10451.74</v>
      </c>
      <c r="N2407" s="1252">
        <v>10267.889999999999</v>
      </c>
      <c r="O2407" s="1252">
        <v>7978.9899999999998</v>
      </c>
      <c r="P2407" s="1252">
        <v>11767.75</v>
      </c>
      <c r="Q2407" s="1252">
        <v>7699.3699999999999</v>
      </c>
      <c r="R2407" s="1252">
        <v>8013.3100000000004</v>
      </c>
      <c r="S2407" s="1252">
        <v>122658.79000000001</v>
      </c>
      <c r="T2407" s="1252">
        <v>122658.79000000001</v>
      </c>
      <c r="U2407" s="1251" t="s">
        <v>116</v>
      </c>
      <c r="V2407" s="1251" t="s">
        <v>397</v>
      </c>
      <c r="W2407" s="1251" t="s">
        <v>1931</v>
      </c>
      <c r="X2407" s="1251" t="s">
        <v>2077</v>
      </c>
      <c r="Y2407" s="1251">
        <v>601</v>
      </c>
      <c r="Z2407" s="1251">
        <v>5</v>
      </c>
      <c r="AA2407" s="1251" t="b">
        <v>1</v>
      </c>
    </row>
    <row r="2408" spans="1:27" ht="12">
      <c r="A2408" s="1251">
        <v>25</v>
      </c>
      <c r="B2408" s="1251">
        <v>300</v>
      </c>
      <c r="C2408" s="1251" t="s">
        <v>1705</v>
      </c>
      <c r="D2408" s="1251">
        <v>601519</v>
      </c>
      <c r="E2408" s="1251" t="s">
        <v>1938</v>
      </c>
      <c r="F2408" s="1251">
        <v>2021</v>
      </c>
      <c r="G2408" s="1252">
        <v>1369.3399999999999</v>
      </c>
      <c r="H2408" s="1252">
        <v>597.55999999999995</v>
      </c>
      <c r="I2408" s="1252">
        <v>1428.9100000000001</v>
      </c>
      <c r="J2408" s="1252">
        <v>2316.7199999999998</v>
      </c>
      <c r="K2408" s="1252">
        <v>992.21000000000004</v>
      </c>
      <c r="L2408" s="1252">
        <v>860</v>
      </c>
      <c r="M2408" s="1252">
        <v>1780.49</v>
      </c>
      <c r="N2408" s="1252">
        <v>1240.6199999999999</v>
      </c>
      <c r="O2408" s="1252">
        <v>333.85000000000002</v>
      </c>
      <c r="P2408" s="1252">
        <v>1167.2</v>
      </c>
      <c r="Q2408" s="1252">
        <v>1563.29</v>
      </c>
      <c r="R2408" s="1252">
        <v>692.65999999999997</v>
      </c>
      <c r="S2408" s="1252">
        <v>14342.849999999999</v>
      </c>
      <c r="T2408" s="1252">
        <v>14342.849999999999</v>
      </c>
      <c r="U2408" s="1251" t="s">
        <v>116</v>
      </c>
      <c r="V2408" s="1251" t="s">
        <v>397</v>
      </c>
      <c r="W2408" s="1251" t="s">
        <v>1933</v>
      </c>
      <c r="X2408" s="1251" t="s">
        <v>2077</v>
      </c>
      <c r="Y2408" s="1251">
        <v>601</v>
      </c>
      <c r="Z2408" s="1251">
        <v>5</v>
      </c>
      <c r="AA2408" s="1251" t="b">
        <v>1</v>
      </c>
    </row>
    <row r="2409" spans="1:27" ht="12">
      <c r="A2409" s="1251">
        <v>25</v>
      </c>
      <c r="B2409" s="1251">
        <v>300</v>
      </c>
      <c r="C2409" s="1251" t="s">
        <v>1705</v>
      </c>
      <c r="D2409" s="1251">
        <v>601610</v>
      </c>
      <c r="E2409" s="1251" t="s">
        <v>1939</v>
      </c>
      <c r="F2409" s="1251">
        <v>2021</v>
      </c>
      <c r="G2409" s="1252">
        <v>2961.4000000000001</v>
      </c>
      <c r="H2409" s="1252">
        <v>4303.3400000000001</v>
      </c>
      <c r="I2409" s="1252">
        <v>7056.7299999999996</v>
      </c>
      <c r="J2409" s="1252">
        <v>6168.3699999999999</v>
      </c>
      <c r="K2409" s="1252">
        <v>6325.4700000000003</v>
      </c>
      <c r="L2409" s="1252">
        <v>3172.0100000000002</v>
      </c>
      <c r="M2409" s="1252">
        <v>2457.6999999999998</v>
      </c>
      <c r="N2409" s="1252">
        <v>2681.9000000000001</v>
      </c>
      <c r="O2409" s="1252">
        <v>1935.0999999999999</v>
      </c>
      <c r="P2409" s="1252">
        <v>4028.3000000000002</v>
      </c>
      <c r="Q2409" s="1252">
        <v>2020.4000000000001</v>
      </c>
      <c r="R2409" s="1252">
        <v>2015.8</v>
      </c>
      <c r="S2409" s="1252">
        <v>45126.520000000004</v>
      </c>
      <c r="T2409" s="1252">
        <v>45126.520000000004</v>
      </c>
      <c r="U2409" s="1251" t="s">
        <v>116</v>
      </c>
      <c r="V2409" s="1251" t="s">
        <v>397</v>
      </c>
      <c r="W2409" s="1251" t="s">
        <v>1931</v>
      </c>
      <c r="X2409" s="1251" t="s">
        <v>2077</v>
      </c>
      <c r="Y2409" s="1251">
        <v>601</v>
      </c>
      <c r="Z2409" s="1251">
        <v>6</v>
      </c>
      <c r="AA2409" s="1251" t="b">
        <v>1</v>
      </c>
    </row>
    <row r="2410" spans="1:27" ht="12">
      <c r="A2410" s="1251">
        <v>25</v>
      </c>
      <c r="B2410" s="1251">
        <v>300</v>
      </c>
      <c r="C2410" s="1251" t="s">
        <v>1705</v>
      </c>
      <c r="D2410" s="1251">
        <v>601619</v>
      </c>
      <c r="E2410" s="1251" t="s">
        <v>1940</v>
      </c>
      <c r="F2410" s="1251">
        <v>2021</v>
      </c>
      <c r="G2410" s="1252">
        <v>1681.97</v>
      </c>
      <c r="H2410" s="1252">
        <v>5067.2299999999996</v>
      </c>
      <c r="I2410" s="1252">
        <v>3932.8299999999999</v>
      </c>
      <c r="J2410" s="1252">
        <v>5225.3999999999996</v>
      </c>
      <c r="K2410" s="1252">
        <v>7757.8299999999999</v>
      </c>
      <c r="L2410" s="1252">
        <v>4473.9700000000003</v>
      </c>
      <c r="M2410" s="1252">
        <v>4217.2200000000003</v>
      </c>
      <c r="N2410" s="1252">
        <v>5964.9399999999996</v>
      </c>
      <c r="O2410" s="1252">
        <v>4836.7799999999997</v>
      </c>
      <c r="P2410" s="1252">
        <v>6709.8500000000004</v>
      </c>
      <c r="Q2410" s="1252">
        <v>4731.8100000000004</v>
      </c>
      <c r="R2410" s="1252">
        <v>6380.5900000000001</v>
      </c>
      <c r="S2410" s="1252">
        <v>60980.419999999998</v>
      </c>
      <c r="T2410" s="1252">
        <v>60980.419999999998</v>
      </c>
      <c r="U2410" s="1251" t="s">
        <v>116</v>
      </c>
      <c r="V2410" s="1251" t="s">
        <v>397</v>
      </c>
      <c r="W2410" s="1251" t="s">
        <v>1933</v>
      </c>
      <c r="X2410" s="1251" t="s">
        <v>2077</v>
      </c>
      <c r="Y2410" s="1251">
        <v>601</v>
      </c>
      <c r="Z2410" s="1251">
        <v>6</v>
      </c>
      <c r="AA2410" s="1251" t="b">
        <v>1</v>
      </c>
    </row>
    <row r="2411" spans="1:27" ht="12">
      <c r="A2411" s="1251">
        <v>25</v>
      </c>
      <c r="B2411" s="1251">
        <v>300</v>
      </c>
      <c r="C2411" s="1251" t="s">
        <v>1705</v>
      </c>
      <c r="D2411" s="1251">
        <v>601710</v>
      </c>
      <c r="E2411" s="1251" t="s">
        <v>1941</v>
      </c>
      <c r="F2411" s="1251">
        <v>2021</v>
      </c>
      <c r="G2411" s="1252">
        <v>32151.73</v>
      </c>
      <c r="H2411" s="1252">
        <v>23158.68</v>
      </c>
      <c r="I2411" s="1252">
        <v>25577.580000000002</v>
      </c>
      <c r="J2411" s="1252">
        <v>18028.689999999999</v>
      </c>
      <c r="K2411" s="1252">
        <v>35878.080000000002</v>
      </c>
      <c r="L2411" s="1252">
        <v>26463.330000000002</v>
      </c>
      <c r="M2411" s="1252">
        <v>26849.07</v>
      </c>
      <c r="N2411" s="1252">
        <v>21820.68</v>
      </c>
      <c r="O2411" s="1252">
        <v>22417</v>
      </c>
      <c r="P2411" s="1252">
        <v>33331.75</v>
      </c>
      <c r="Q2411" s="1252">
        <v>30884.990000000002</v>
      </c>
      <c r="R2411" s="1252">
        <v>45783.169999999998</v>
      </c>
      <c r="S2411" s="1252">
        <v>342344.75</v>
      </c>
      <c r="T2411" s="1252">
        <v>342344.75</v>
      </c>
      <c r="U2411" s="1251" t="s">
        <v>116</v>
      </c>
      <c r="V2411" s="1251" t="s">
        <v>397</v>
      </c>
      <c r="W2411" s="1251" t="s">
        <v>1931</v>
      </c>
      <c r="X2411" s="1251" t="s">
        <v>2077</v>
      </c>
      <c r="Y2411" s="1251">
        <v>601</v>
      </c>
      <c r="Z2411" s="1251">
        <v>7</v>
      </c>
      <c r="AA2411" s="1251" t="b">
        <v>1</v>
      </c>
    </row>
    <row r="2412" spans="1:27" ht="12">
      <c r="A2412" s="1251">
        <v>25</v>
      </c>
      <c r="B2412" s="1251">
        <v>300</v>
      </c>
      <c r="C2412" s="1251" t="s">
        <v>1705</v>
      </c>
      <c r="D2412" s="1251">
        <v>601719</v>
      </c>
      <c r="E2412" s="1251" t="s">
        <v>1942</v>
      </c>
      <c r="F2412" s="1251">
        <v>2021</v>
      </c>
      <c r="G2412" s="1252">
        <v>2889.8400000000001</v>
      </c>
      <c r="H2412" s="1252">
        <v>2286.6399999999999</v>
      </c>
      <c r="I2412" s="1252">
        <v>2277.6500000000001</v>
      </c>
      <c r="J2412" s="1252">
        <v>1211.8299999999999</v>
      </c>
      <c r="K2412" s="1252">
        <v>2494.9200000000001</v>
      </c>
      <c r="L2412" s="1252">
        <v>3848.0900000000001</v>
      </c>
      <c r="M2412" s="1252">
        <v>1528.6700000000001</v>
      </c>
      <c r="N2412" s="1252">
        <v>3858.2399999999998</v>
      </c>
      <c r="O2412" s="1252">
        <v>3408.2800000000002</v>
      </c>
      <c r="P2412" s="1252">
        <v>3163.04</v>
      </c>
      <c r="Q2412" s="1252">
        <v>1533.8199999999999</v>
      </c>
      <c r="R2412" s="1252">
        <v>3516.8499999999999</v>
      </c>
      <c r="S2412" s="1252">
        <v>32017.869999999995</v>
      </c>
      <c r="T2412" s="1252">
        <v>32017.869999999995</v>
      </c>
      <c r="U2412" s="1251" t="s">
        <v>116</v>
      </c>
      <c r="V2412" s="1251" t="s">
        <v>397</v>
      </c>
      <c r="W2412" s="1251" t="s">
        <v>1933</v>
      </c>
      <c r="X2412" s="1251" t="s">
        <v>2077</v>
      </c>
      <c r="Y2412" s="1251">
        <v>601</v>
      </c>
      <c r="Z2412" s="1251">
        <v>7</v>
      </c>
      <c r="AA2412" s="1251" t="b">
        <v>1</v>
      </c>
    </row>
    <row r="2413" spans="1:27" ht="12">
      <c r="A2413" s="1251">
        <v>25</v>
      </c>
      <c r="B2413" s="1251">
        <v>300</v>
      </c>
      <c r="C2413" s="1251" t="s">
        <v>1705</v>
      </c>
      <c r="D2413" s="1251">
        <v>601810</v>
      </c>
      <c r="E2413" s="1251" t="s">
        <v>1943</v>
      </c>
      <c r="F2413" s="1251">
        <v>2021</v>
      </c>
      <c r="G2413" s="1252">
        <v>6502.8100000000004</v>
      </c>
      <c r="H2413" s="1252">
        <v>6785.4700000000003</v>
      </c>
      <c r="I2413" s="1252">
        <v>12384.93</v>
      </c>
      <c r="J2413" s="1252">
        <v>13302.15</v>
      </c>
      <c r="K2413" s="1252">
        <v>-16254.709999999999</v>
      </c>
      <c r="L2413" s="1252">
        <v>15391.879999999999</v>
      </c>
      <c r="M2413" s="1252">
        <v>16010.549999999999</v>
      </c>
      <c r="N2413" s="1252">
        <v>15884.74</v>
      </c>
      <c r="O2413" s="1252">
        <v>14044.01</v>
      </c>
      <c r="P2413" s="1252">
        <v>-13638.870000000001</v>
      </c>
      <c r="Q2413" s="1252">
        <v>14395.469999999999</v>
      </c>
      <c r="R2413" s="1252">
        <v>4163.54</v>
      </c>
      <c r="S2413" s="1252">
        <v>88971.970000000001</v>
      </c>
      <c r="T2413" s="1252">
        <v>88971.970000000001</v>
      </c>
      <c r="U2413" s="1251" t="s">
        <v>116</v>
      </c>
      <c r="V2413" s="1251" t="s">
        <v>397</v>
      </c>
      <c r="W2413" s="1251" t="s">
        <v>1931</v>
      </c>
      <c r="X2413" s="1251" t="s">
        <v>2077</v>
      </c>
      <c r="Y2413" s="1251">
        <v>601</v>
      </c>
      <c r="Z2413" s="1251">
        <v>8</v>
      </c>
      <c r="AA2413" s="1251" t="b">
        <v>1</v>
      </c>
    </row>
    <row r="2414" spans="1:27" ht="12">
      <c r="A2414" s="1251">
        <v>25</v>
      </c>
      <c r="B2414" s="1251">
        <v>300</v>
      </c>
      <c r="C2414" s="1251" t="s">
        <v>1705</v>
      </c>
      <c r="D2414" s="1251">
        <v>601819</v>
      </c>
      <c r="E2414" s="1251" t="s">
        <v>1944</v>
      </c>
      <c r="F2414" s="1251">
        <v>2021</v>
      </c>
      <c r="G2414" s="1252">
        <v>1942.6199999999999</v>
      </c>
      <c r="H2414" s="1252">
        <v>-1022.22</v>
      </c>
      <c r="I2414" s="1252">
        <v>1461.7</v>
      </c>
      <c r="J2414" s="1252">
        <v>1492.47</v>
      </c>
      <c r="K2414" s="1252">
        <v>-4349.3999999999996</v>
      </c>
      <c r="L2414" s="1252">
        <v>1232.0799999999999</v>
      </c>
      <c r="M2414" s="1252">
        <v>760.74000000000001</v>
      </c>
      <c r="N2414" s="1252">
        <v>1679.49</v>
      </c>
      <c r="O2414" s="1252">
        <v>364.77999999999997</v>
      </c>
      <c r="P2414" s="1252">
        <v>-4553.6899999999996</v>
      </c>
      <c r="Q2414" s="1252">
        <v>701.35000000000002</v>
      </c>
      <c r="R2414" s="1252">
        <v>-701.35000000000002</v>
      </c>
      <c r="S2414" s="1252">
        <v>-991.42999999999938</v>
      </c>
      <c r="T2414" s="1252">
        <v>-991.42999999999938</v>
      </c>
      <c r="U2414" s="1251" t="s">
        <v>116</v>
      </c>
      <c r="V2414" s="1251" t="s">
        <v>397</v>
      </c>
      <c r="W2414" s="1251" t="s">
        <v>1933</v>
      </c>
      <c r="X2414" s="1251" t="s">
        <v>2077</v>
      </c>
      <c r="Y2414" s="1251">
        <v>601</v>
      </c>
      <c r="Z2414" s="1251">
        <v>8</v>
      </c>
      <c r="AA2414" s="1251" t="b">
        <v>1</v>
      </c>
    </row>
    <row r="2415" spans="1:27" ht="12">
      <c r="A2415" s="1251">
        <v>25</v>
      </c>
      <c r="B2415" s="1251">
        <v>300</v>
      </c>
      <c r="C2415" s="1251" t="s">
        <v>1705</v>
      </c>
      <c r="D2415" s="1251">
        <v>603820</v>
      </c>
      <c r="E2415" s="1251" t="s">
        <v>1945</v>
      </c>
      <c r="F2415" s="1251">
        <v>2021</v>
      </c>
      <c r="G2415" s="1252">
        <v>886</v>
      </c>
      <c r="H2415" s="1252">
        <v>886</v>
      </c>
      <c r="I2415" s="1252">
        <v>886</v>
      </c>
      <c r="J2415" s="1252">
        <v>886</v>
      </c>
      <c r="K2415" s="1252">
        <v>886</v>
      </c>
      <c r="L2415" s="1252">
        <v>886</v>
      </c>
      <c r="M2415" s="1252">
        <v>886</v>
      </c>
      <c r="N2415" s="1252">
        <v>886</v>
      </c>
      <c r="O2415" s="1252">
        <v>886</v>
      </c>
      <c r="P2415" s="1252">
        <v>886</v>
      </c>
      <c r="Q2415" s="1252">
        <v>886</v>
      </c>
      <c r="R2415" s="1252">
        <v>886</v>
      </c>
      <c r="S2415" s="1252">
        <v>10632</v>
      </c>
      <c r="T2415" s="1252">
        <v>10632</v>
      </c>
      <c r="U2415" s="1251" t="s">
        <v>116</v>
      </c>
      <c r="V2415" s="1251" t="s">
        <v>397</v>
      </c>
      <c r="W2415" s="1251" t="s">
        <v>1946</v>
      </c>
      <c r="X2415" s="1251" t="s">
        <v>2077</v>
      </c>
      <c r="Y2415" s="1251">
        <v>603</v>
      </c>
      <c r="Z2415" s="1251">
        <v>8</v>
      </c>
      <c r="AA2415" s="1251" t="b">
        <v>1</v>
      </c>
    </row>
    <row r="2416" spans="1:27" ht="12">
      <c r="A2416" s="1251">
        <v>25</v>
      </c>
      <c r="B2416" s="1251">
        <v>300</v>
      </c>
      <c r="C2416" s="1251" t="s">
        <v>1705</v>
      </c>
      <c r="D2416" s="1251">
        <v>604845</v>
      </c>
      <c r="E2416" s="1251" t="s">
        <v>1947</v>
      </c>
      <c r="F2416" s="1251">
        <v>2021</v>
      </c>
      <c r="G2416" s="1252">
        <v>0</v>
      </c>
      <c r="H2416" s="1252">
        <v>822.5</v>
      </c>
      <c r="I2416" s="1252">
        <v>0</v>
      </c>
      <c r="J2416" s="1252">
        <v>0</v>
      </c>
      <c r="K2416" s="1252">
        <v>125</v>
      </c>
      <c r="L2416" s="1252">
        <v>0</v>
      </c>
      <c r="M2416" s="1252">
        <v>0</v>
      </c>
      <c r="N2416" s="1252">
        <v>0</v>
      </c>
      <c r="O2416" s="1252">
        <v>0</v>
      </c>
      <c r="P2416" s="1252">
        <v>0</v>
      </c>
      <c r="Q2416" s="1252">
        <v>1099</v>
      </c>
      <c r="R2416" s="1252">
        <v>0</v>
      </c>
      <c r="S2416" s="1252">
        <v>2046.5</v>
      </c>
      <c r="T2416" s="1252">
        <v>2046.5</v>
      </c>
      <c r="U2416" s="1251" t="s">
        <v>116</v>
      </c>
      <c r="V2416" s="1251" t="s">
        <v>397</v>
      </c>
      <c r="W2416" s="1251" t="s">
        <v>1948</v>
      </c>
      <c r="X2416" s="1251" t="s">
        <v>2077</v>
      </c>
      <c r="Y2416" s="1251">
        <v>604</v>
      </c>
      <c r="Z2416" s="1251">
        <v>8</v>
      </c>
      <c r="AA2416" s="1251" t="b">
        <v>1</v>
      </c>
    </row>
    <row r="2417" spans="1:27" ht="12">
      <c r="A2417" s="1251">
        <v>25</v>
      </c>
      <c r="B2417" s="1251">
        <v>300</v>
      </c>
      <c r="C2417" s="1251" t="s">
        <v>1705</v>
      </c>
      <c r="D2417" s="1251">
        <v>604850</v>
      </c>
      <c r="E2417" s="1251" t="s">
        <v>2264</v>
      </c>
      <c r="F2417" s="1251">
        <v>2021</v>
      </c>
      <c r="G2417" s="1252">
        <v>0</v>
      </c>
      <c r="H2417" s="1252">
        <v>163.06</v>
      </c>
      <c r="I2417" s="1252">
        <v>0</v>
      </c>
      <c r="J2417" s="1252">
        <v>0</v>
      </c>
      <c r="K2417" s="1252">
        <v>0</v>
      </c>
      <c r="L2417" s="1252">
        <v>0</v>
      </c>
      <c r="M2417" s="1252">
        <v>0</v>
      </c>
      <c r="N2417" s="1252">
        <v>0</v>
      </c>
      <c r="O2417" s="1252">
        <v>0</v>
      </c>
      <c r="P2417" s="1252">
        <v>0</v>
      </c>
      <c r="Q2417" s="1252">
        <v>0</v>
      </c>
      <c r="R2417" s="1252">
        <v>0</v>
      </c>
      <c r="S2417" s="1252">
        <v>163.06</v>
      </c>
      <c r="T2417" s="1252">
        <v>163.06</v>
      </c>
      <c r="U2417" s="1251" t="s">
        <v>116</v>
      </c>
      <c r="V2417" s="1251" t="s">
        <v>397</v>
      </c>
      <c r="W2417" s="1251" t="s">
        <v>1948</v>
      </c>
      <c r="X2417" s="1251" t="s">
        <v>2077</v>
      </c>
      <c r="Y2417" s="1251">
        <v>604</v>
      </c>
      <c r="Z2417" s="1251">
        <v>8</v>
      </c>
      <c r="AA2417" s="1251" t="b">
        <v>1</v>
      </c>
    </row>
    <row r="2418" spans="1:27" ht="12">
      <c r="A2418" s="1251">
        <v>25</v>
      </c>
      <c r="B2418" s="1251">
        <v>300</v>
      </c>
      <c r="C2418" s="1251" t="s">
        <v>1705</v>
      </c>
      <c r="D2418" s="1251">
        <v>604857</v>
      </c>
      <c r="E2418" s="1251" t="s">
        <v>2079</v>
      </c>
      <c r="F2418" s="1251">
        <v>2021</v>
      </c>
      <c r="G2418" s="1252">
        <v>0</v>
      </c>
      <c r="H2418" s="1252">
        <v>0</v>
      </c>
      <c r="I2418" s="1252">
        <v>53.259999999999998</v>
      </c>
      <c r="J2418" s="1252">
        <v>0</v>
      </c>
      <c r="K2418" s="1252">
        <v>100</v>
      </c>
      <c r="L2418" s="1252">
        <v>0</v>
      </c>
      <c r="M2418" s="1252">
        <v>0</v>
      </c>
      <c r="N2418" s="1252">
        <v>0</v>
      </c>
      <c r="O2418" s="1252">
        <v>0</v>
      </c>
      <c r="P2418" s="1252">
        <v>0</v>
      </c>
      <c r="Q2418" s="1252">
        <v>179.97</v>
      </c>
      <c r="R2418" s="1252">
        <v>0</v>
      </c>
      <c r="S2418" s="1252">
        <v>333.23000000000002</v>
      </c>
      <c r="T2418" s="1252">
        <v>333.23000000000002</v>
      </c>
      <c r="U2418" s="1251" t="s">
        <v>116</v>
      </c>
      <c r="V2418" s="1251" t="s">
        <v>397</v>
      </c>
      <c r="W2418" s="1251" t="s">
        <v>1948</v>
      </c>
      <c r="X2418" s="1251" t="s">
        <v>2077</v>
      </c>
      <c r="Y2418" s="1251">
        <v>604</v>
      </c>
      <c r="Z2418" s="1251">
        <v>8</v>
      </c>
      <c r="AA2418" s="1251" t="b">
        <v>1</v>
      </c>
    </row>
    <row r="2419" spans="1:27" ht="12">
      <c r="A2419" s="1251">
        <v>25</v>
      </c>
      <c r="B2419" s="1251">
        <v>300</v>
      </c>
      <c r="C2419" s="1251" t="s">
        <v>1705</v>
      </c>
      <c r="D2419" s="1251">
        <v>604862</v>
      </c>
      <c r="E2419" s="1251" t="s">
        <v>2256</v>
      </c>
      <c r="F2419" s="1251">
        <v>2021</v>
      </c>
      <c r="G2419" s="1252">
        <v>0</v>
      </c>
      <c r="H2419" s="1252">
        <v>0</v>
      </c>
      <c r="I2419" s="1252">
        <v>0</v>
      </c>
      <c r="J2419" s="1252">
        <v>0</v>
      </c>
      <c r="K2419" s="1252">
        <v>0</v>
      </c>
      <c r="L2419" s="1252">
        <v>0</v>
      </c>
      <c r="M2419" s="1252">
        <v>0</v>
      </c>
      <c r="N2419" s="1252">
        <v>0</v>
      </c>
      <c r="O2419" s="1252">
        <v>0</v>
      </c>
      <c r="P2419" s="1252">
        <v>0</v>
      </c>
      <c r="Q2419" s="1252">
        <v>0</v>
      </c>
      <c r="R2419" s="1252">
        <v>186.78999999999999</v>
      </c>
      <c r="S2419" s="1252">
        <v>186.78999999999999</v>
      </c>
      <c r="T2419" s="1252">
        <v>186.78999999999999</v>
      </c>
      <c r="U2419" s="1251" t="s">
        <v>116</v>
      </c>
      <c r="V2419" s="1251" t="s">
        <v>397</v>
      </c>
      <c r="W2419" s="1251" t="s">
        <v>1948</v>
      </c>
      <c r="X2419" s="1251" t="s">
        <v>2077</v>
      </c>
      <c r="Y2419" s="1251">
        <v>604</v>
      </c>
      <c r="Z2419" s="1251">
        <v>8</v>
      </c>
      <c r="AA2419" s="1251" t="b">
        <v>1</v>
      </c>
    </row>
    <row r="2420" spans="1:27" ht="12">
      <c r="A2420" s="1251">
        <v>25</v>
      </c>
      <c r="B2420" s="1251">
        <v>300</v>
      </c>
      <c r="C2420" s="1251" t="s">
        <v>1705</v>
      </c>
      <c r="D2420" s="1251">
        <v>610100</v>
      </c>
      <c r="E2420" s="1251" t="s">
        <v>1950</v>
      </c>
      <c r="F2420" s="1251">
        <v>2021</v>
      </c>
      <c r="G2420" s="1252">
        <v>56468.919999999998</v>
      </c>
      <c r="H2420" s="1252">
        <v>51707.610000000001</v>
      </c>
      <c r="I2420" s="1252">
        <v>61006.519999999997</v>
      </c>
      <c r="J2420" s="1252">
        <v>55437.879999999997</v>
      </c>
      <c r="K2420" s="1252">
        <v>96342.529999999999</v>
      </c>
      <c r="L2420" s="1252">
        <v>17709.099999999999</v>
      </c>
      <c r="M2420" s="1252">
        <v>58652.410000000003</v>
      </c>
      <c r="N2420" s="1252">
        <v>55769.790000000001</v>
      </c>
      <c r="O2420" s="1252">
        <v>53895.410000000003</v>
      </c>
      <c r="P2420" s="1252">
        <v>57967</v>
      </c>
      <c r="Q2420" s="1252">
        <v>57520.669999999998</v>
      </c>
      <c r="R2420" s="1252">
        <v>60122.690000000002</v>
      </c>
      <c r="S2420" s="1252">
        <v>682600.53000000003</v>
      </c>
      <c r="T2420" s="1252">
        <v>682600.53000000003</v>
      </c>
      <c r="U2420" s="1251" t="s">
        <v>116</v>
      </c>
      <c r="V2420" s="1251" t="s">
        <v>397</v>
      </c>
      <c r="W2420" s="1251" t="s">
        <v>1951</v>
      </c>
      <c r="X2420" s="1251" t="s">
        <v>2077</v>
      </c>
      <c r="Y2420" s="1251">
        <v>610</v>
      </c>
      <c r="Z2420" s="1251">
        <v>1</v>
      </c>
      <c r="AA2420" s="1251" t="b">
        <v>1</v>
      </c>
    </row>
    <row r="2421" spans="1:27" ht="12">
      <c r="A2421" s="1251">
        <v>25</v>
      </c>
      <c r="B2421" s="1251">
        <v>300</v>
      </c>
      <c r="C2421" s="1251" t="s">
        <v>1705</v>
      </c>
      <c r="D2421" s="1251">
        <v>615100</v>
      </c>
      <c r="E2421" s="1251" t="s">
        <v>1952</v>
      </c>
      <c r="F2421" s="1251">
        <v>2021</v>
      </c>
      <c r="G2421" s="1252">
        <v>30603.169999999998</v>
      </c>
      <c r="H2421" s="1252">
        <v>32189.220000000001</v>
      </c>
      <c r="I2421" s="1252">
        <v>26660.09</v>
      </c>
      <c r="J2421" s="1252">
        <v>32962.239999999998</v>
      </c>
      <c r="K2421" s="1252">
        <v>25172.139999999999</v>
      </c>
      <c r="L2421" s="1252">
        <v>53789.300000000003</v>
      </c>
      <c r="M2421" s="1252">
        <v>43507.559999999998</v>
      </c>
      <c r="N2421" s="1252">
        <v>56194.559999999998</v>
      </c>
      <c r="O2421" s="1252">
        <v>32384.669999999998</v>
      </c>
      <c r="P2421" s="1252">
        <v>34176.230000000003</v>
      </c>
      <c r="Q2421" s="1252">
        <v>29426.810000000001</v>
      </c>
      <c r="R2421" s="1252">
        <v>23702.43</v>
      </c>
      <c r="S2421" s="1252">
        <v>420768.41999999993</v>
      </c>
      <c r="T2421" s="1252">
        <v>420768.41999999993</v>
      </c>
      <c r="U2421" s="1251" t="s">
        <v>116</v>
      </c>
      <c r="V2421" s="1251" t="s">
        <v>397</v>
      </c>
      <c r="W2421" s="1251" t="s">
        <v>1953</v>
      </c>
      <c r="X2421" s="1251" t="s">
        <v>2077</v>
      </c>
      <c r="Y2421" s="1251">
        <v>615</v>
      </c>
      <c r="Z2421" s="1251">
        <v>1</v>
      </c>
      <c r="AA2421" s="1251" t="b">
        <v>1</v>
      </c>
    </row>
    <row r="2422" spans="1:27" ht="12">
      <c r="A2422" s="1251">
        <v>25</v>
      </c>
      <c r="B2422" s="1251">
        <v>300</v>
      </c>
      <c r="C2422" s="1251" t="s">
        <v>1705</v>
      </c>
      <c r="D2422" s="1251">
        <v>615300</v>
      </c>
      <c r="E2422" s="1251" t="s">
        <v>1954</v>
      </c>
      <c r="F2422" s="1251">
        <v>2021</v>
      </c>
      <c r="G2422" s="1252">
        <v>40.200000000000003</v>
      </c>
      <c r="H2422" s="1252">
        <v>50.520000000000003</v>
      </c>
      <c r="I2422" s="1252">
        <v>57.490000000000002</v>
      </c>
      <c r="J2422" s="1252">
        <v>5.1799999999999997</v>
      </c>
      <c r="K2422" s="1252">
        <v>85.319999999999993</v>
      </c>
      <c r="L2422" s="1252">
        <v>48.520000000000003</v>
      </c>
      <c r="M2422" s="1252">
        <v>85.379999999999995</v>
      </c>
      <c r="N2422" s="1252">
        <v>66.099999999999994</v>
      </c>
      <c r="O2422" s="1252">
        <v>-17.579999999999998</v>
      </c>
      <c r="P2422" s="1252">
        <v>114.3</v>
      </c>
      <c r="Q2422" s="1252">
        <v>-28.600000000000001</v>
      </c>
      <c r="R2422" s="1252">
        <v>315.5</v>
      </c>
      <c r="S2422" s="1252">
        <v>822.33000000000004</v>
      </c>
      <c r="T2422" s="1252">
        <v>822.33000000000004</v>
      </c>
      <c r="U2422" s="1251" t="s">
        <v>116</v>
      </c>
      <c r="V2422" s="1251" t="s">
        <v>397</v>
      </c>
      <c r="W2422" s="1251" t="s">
        <v>1953</v>
      </c>
      <c r="X2422" s="1251" t="s">
        <v>2077</v>
      </c>
      <c r="Y2422" s="1251">
        <v>615</v>
      </c>
      <c r="Z2422" s="1251">
        <v>3</v>
      </c>
      <c r="AA2422" s="1251" t="b">
        <v>1</v>
      </c>
    </row>
    <row r="2423" spans="1:27" ht="12">
      <c r="A2423" s="1251">
        <v>25</v>
      </c>
      <c r="B2423" s="1251">
        <v>300</v>
      </c>
      <c r="C2423" s="1251" t="s">
        <v>1705</v>
      </c>
      <c r="D2423" s="1251">
        <v>615500</v>
      </c>
      <c r="E2423" s="1251" t="s">
        <v>1955</v>
      </c>
      <c r="F2423" s="1251">
        <v>2021</v>
      </c>
      <c r="G2423" s="1252">
        <v>4918.9200000000001</v>
      </c>
      <c r="H2423" s="1252">
        <v>3352.5100000000002</v>
      </c>
      <c r="I2423" s="1252">
        <v>5447.3599999999997</v>
      </c>
      <c r="J2423" s="1252">
        <v>1718.0799999999999</v>
      </c>
      <c r="K2423" s="1252">
        <v>3501.9099999999999</v>
      </c>
      <c r="L2423" s="1252">
        <v>4790.3299999999999</v>
      </c>
      <c r="M2423" s="1252">
        <v>6605.9700000000003</v>
      </c>
      <c r="N2423" s="1252">
        <v>6830.9899999999998</v>
      </c>
      <c r="O2423" s="1252">
        <v>3227.1300000000001</v>
      </c>
      <c r="P2423" s="1252">
        <v>2226.3400000000001</v>
      </c>
      <c r="Q2423" s="1252">
        <v>2594.54</v>
      </c>
      <c r="R2423" s="1252">
        <v>3390.9400000000001</v>
      </c>
      <c r="S2423" s="1252">
        <v>48605.019999999997</v>
      </c>
      <c r="T2423" s="1252">
        <v>48605.019999999997</v>
      </c>
      <c r="U2423" s="1251" t="s">
        <v>116</v>
      </c>
      <c r="V2423" s="1251" t="s">
        <v>397</v>
      </c>
      <c r="W2423" s="1251" t="s">
        <v>1953</v>
      </c>
      <c r="X2423" s="1251" t="s">
        <v>2077</v>
      </c>
      <c r="Y2423" s="1251">
        <v>615</v>
      </c>
      <c r="Z2423" s="1251">
        <v>5</v>
      </c>
      <c r="AA2423" s="1251" t="b">
        <v>1</v>
      </c>
    </row>
    <row r="2424" spans="1:27" ht="12">
      <c r="A2424" s="1251">
        <v>25</v>
      </c>
      <c r="B2424" s="1251">
        <v>300</v>
      </c>
      <c r="C2424" s="1251" t="s">
        <v>1705</v>
      </c>
      <c r="D2424" s="1251">
        <v>616100</v>
      </c>
      <c r="E2424" s="1251" t="s">
        <v>1957</v>
      </c>
      <c r="F2424" s="1251">
        <v>2021</v>
      </c>
      <c r="G2424" s="1252">
        <v>5321.3999999999996</v>
      </c>
      <c r="H2424" s="1252">
        <v>7504.71</v>
      </c>
      <c r="I2424" s="1252">
        <v>-940.75</v>
      </c>
      <c r="J2424" s="1252">
        <v>2626.6399999999999</v>
      </c>
      <c r="K2424" s="1252">
        <v>4127.3699999999999</v>
      </c>
      <c r="L2424" s="1252">
        <v>-1886.4200000000001</v>
      </c>
      <c r="M2424" s="1252">
        <v>-219.47</v>
      </c>
      <c r="N2424" s="1252">
        <v>589.25999999999999</v>
      </c>
      <c r="O2424" s="1252">
        <v>961.00999999999999</v>
      </c>
      <c r="P2424" s="1252">
        <v>212.56</v>
      </c>
      <c r="Q2424" s="1252">
        <v>378.98000000000002</v>
      </c>
      <c r="R2424" s="1252">
        <v>868.10000000000002</v>
      </c>
      <c r="S2424" s="1252">
        <v>19543.389999999992</v>
      </c>
      <c r="T2424" s="1252">
        <v>19543.389999999992</v>
      </c>
      <c r="U2424" s="1251" t="s">
        <v>116</v>
      </c>
      <c r="V2424" s="1251" t="s">
        <v>397</v>
      </c>
      <c r="W2424" s="1251" t="s">
        <v>1953</v>
      </c>
      <c r="X2424" s="1251" t="s">
        <v>2077</v>
      </c>
      <c r="Y2424" s="1251">
        <v>616</v>
      </c>
      <c r="Z2424" s="1251">
        <v>1</v>
      </c>
      <c r="AA2424" s="1251" t="b">
        <v>1</v>
      </c>
    </row>
    <row r="2425" spans="1:27" ht="12">
      <c r="A2425" s="1251">
        <v>25</v>
      </c>
      <c r="B2425" s="1251">
        <v>300</v>
      </c>
      <c r="C2425" s="1251" t="s">
        <v>1705</v>
      </c>
      <c r="D2425" s="1251">
        <v>618320</v>
      </c>
      <c r="E2425" s="1251" t="s">
        <v>2049</v>
      </c>
      <c r="F2425" s="1251">
        <v>2021</v>
      </c>
      <c r="G2425" s="1252">
        <v>3263.8299999999999</v>
      </c>
      <c r="H2425" s="1252">
        <v>2496.6700000000001</v>
      </c>
      <c r="I2425" s="1252">
        <v>2885.6100000000001</v>
      </c>
      <c r="J2425" s="1252">
        <v>2458.8400000000001</v>
      </c>
      <c r="K2425" s="1252">
        <v>7602</v>
      </c>
      <c r="L2425" s="1252">
        <v>6333.8400000000001</v>
      </c>
      <c r="M2425" s="1252">
        <v>4957.6199999999999</v>
      </c>
      <c r="N2425" s="1252">
        <v>5207.4700000000003</v>
      </c>
      <c r="O2425" s="1252">
        <v>6293.6099999999997</v>
      </c>
      <c r="P2425" s="1252">
        <v>5378.3199999999997</v>
      </c>
      <c r="Q2425" s="1252">
        <v>2580.1300000000001</v>
      </c>
      <c r="R2425" s="1252">
        <v>3655.9200000000001</v>
      </c>
      <c r="S2425" s="1252">
        <v>53113.859999999993</v>
      </c>
      <c r="T2425" s="1252">
        <v>53113.859999999993</v>
      </c>
      <c r="U2425" s="1251" t="s">
        <v>116</v>
      </c>
      <c r="V2425" s="1251" t="s">
        <v>397</v>
      </c>
      <c r="W2425" s="1251" t="s">
        <v>1960</v>
      </c>
      <c r="X2425" s="1251" t="s">
        <v>2077</v>
      </c>
      <c r="Y2425" s="1251">
        <v>618</v>
      </c>
      <c r="Z2425" s="1251">
        <v>3</v>
      </c>
      <c r="AA2425" s="1251" t="b">
        <v>1</v>
      </c>
    </row>
    <row r="2426" spans="1:27" ht="12">
      <c r="A2426" s="1251">
        <v>25</v>
      </c>
      <c r="B2426" s="1251">
        <v>300</v>
      </c>
      <c r="C2426" s="1251" t="s">
        <v>1705</v>
      </c>
      <c r="D2426" s="1251">
        <v>618340</v>
      </c>
      <c r="E2426" s="1251" t="s">
        <v>1961</v>
      </c>
      <c r="F2426" s="1251">
        <v>2021</v>
      </c>
      <c r="G2426" s="1252">
        <v>3802.1999999999998</v>
      </c>
      <c r="H2426" s="1252">
        <v>3570.4200000000001</v>
      </c>
      <c r="I2426" s="1252">
        <v>2330.5300000000002</v>
      </c>
      <c r="J2426" s="1252">
        <v>2578.4200000000001</v>
      </c>
      <c r="K2426" s="1252">
        <v>3596.5100000000002</v>
      </c>
      <c r="L2426" s="1252">
        <v>9019.6700000000001</v>
      </c>
      <c r="M2426" s="1252">
        <v>7546.0699999999997</v>
      </c>
      <c r="N2426" s="1252">
        <v>5786.96</v>
      </c>
      <c r="O2426" s="1252">
        <v>6339.5600000000004</v>
      </c>
      <c r="P2426" s="1252">
        <v>5120.7600000000002</v>
      </c>
      <c r="Q2426" s="1252">
        <v>2844.3699999999999</v>
      </c>
      <c r="R2426" s="1252">
        <v>3102.2399999999998</v>
      </c>
      <c r="S2426" s="1252">
        <v>55637.709999999999</v>
      </c>
      <c r="T2426" s="1252">
        <v>55637.709999999999</v>
      </c>
      <c r="U2426" s="1251" t="s">
        <v>116</v>
      </c>
      <c r="V2426" s="1251" t="s">
        <v>397</v>
      </c>
      <c r="W2426" s="1251" t="s">
        <v>1960</v>
      </c>
      <c r="X2426" s="1251" t="s">
        <v>2077</v>
      </c>
      <c r="Y2426" s="1251">
        <v>618</v>
      </c>
      <c r="Z2426" s="1251">
        <v>3</v>
      </c>
      <c r="AA2426" s="1251" t="b">
        <v>1</v>
      </c>
    </row>
    <row r="2427" spans="1:27" ht="12">
      <c r="A2427" s="1251">
        <v>25</v>
      </c>
      <c r="B2427" s="1251">
        <v>300</v>
      </c>
      <c r="C2427" s="1251" t="s">
        <v>1705</v>
      </c>
      <c r="D2427" s="1251">
        <v>618345</v>
      </c>
      <c r="E2427" s="1251" t="s">
        <v>1962</v>
      </c>
      <c r="F2427" s="1251">
        <v>2021</v>
      </c>
      <c r="G2427" s="1252">
        <v>1731.27</v>
      </c>
      <c r="H2427" s="1252">
        <v>995.75999999999999</v>
      </c>
      <c r="I2427" s="1252">
        <v>1341.75</v>
      </c>
      <c r="J2427" s="1252">
        <v>1231.4200000000001</v>
      </c>
      <c r="K2427" s="1252">
        <v>1094.95</v>
      </c>
      <c r="L2427" s="1252">
        <v>2475.3899999999999</v>
      </c>
      <c r="M2427" s="1252">
        <v>2242.5599999999999</v>
      </c>
      <c r="N2427" s="1252">
        <v>1422.25</v>
      </c>
      <c r="O2427" s="1252">
        <v>2059.1700000000001</v>
      </c>
      <c r="P2427" s="1252">
        <v>1395.6099999999999</v>
      </c>
      <c r="Q2427" s="1252">
        <v>1013.1</v>
      </c>
      <c r="R2427" s="1252">
        <v>981.70000000000005</v>
      </c>
      <c r="S2427" s="1252">
        <v>17984.93</v>
      </c>
      <c r="T2427" s="1252">
        <v>17984.93</v>
      </c>
      <c r="U2427" s="1251" t="s">
        <v>116</v>
      </c>
      <c r="V2427" s="1251" t="s">
        <v>397</v>
      </c>
      <c r="W2427" s="1251" t="s">
        <v>1960</v>
      </c>
      <c r="X2427" s="1251" t="s">
        <v>2077</v>
      </c>
      <c r="Y2427" s="1251">
        <v>618</v>
      </c>
      <c r="Z2427" s="1251">
        <v>3</v>
      </c>
      <c r="AA2427" s="1251" t="b">
        <v>1</v>
      </c>
    </row>
    <row r="2428" spans="1:27" ht="12">
      <c r="A2428" s="1251">
        <v>25</v>
      </c>
      <c r="B2428" s="1251">
        <v>300</v>
      </c>
      <c r="C2428" s="1251" t="s">
        <v>1705</v>
      </c>
      <c r="D2428" s="1251">
        <v>618353</v>
      </c>
      <c r="E2428" s="1251" t="s">
        <v>2080</v>
      </c>
      <c r="F2428" s="1251">
        <v>2021</v>
      </c>
      <c r="G2428" s="1252">
        <v>117.34</v>
      </c>
      <c r="H2428" s="1252">
        <v>88</v>
      </c>
      <c r="I2428" s="1252">
        <v>88</v>
      </c>
      <c r="J2428" s="1252">
        <v>44</v>
      </c>
      <c r="K2428" s="1252">
        <v>132</v>
      </c>
      <c r="L2428" s="1252">
        <v>376.44999999999999</v>
      </c>
      <c r="M2428" s="1252">
        <v>251.46000000000001</v>
      </c>
      <c r="N2428" s="1252">
        <v>287.95999999999998</v>
      </c>
      <c r="O2428" s="1252">
        <v>995.24000000000001</v>
      </c>
      <c r="P2428" s="1252">
        <v>176.81999999999999</v>
      </c>
      <c r="Q2428" s="1252">
        <v>131.34999999999999</v>
      </c>
      <c r="R2428" s="1252">
        <v>-1005.35</v>
      </c>
      <c r="S2428" s="1252">
        <v>1683.27</v>
      </c>
      <c r="T2428" s="1252">
        <v>1683.27</v>
      </c>
      <c r="U2428" s="1251" t="s">
        <v>116</v>
      </c>
      <c r="V2428" s="1251" t="s">
        <v>397</v>
      </c>
      <c r="W2428" s="1251" t="s">
        <v>1960</v>
      </c>
      <c r="X2428" s="1251" t="s">
        <v>2077</v>
      </c>
      <c r="Y2428" s="1251">
        <v>618</v>
      </c>
      <c r="Z2428" s="1251">
        <v>3</v>
      </c>
      <c r="AA2428" s="1251" t="b">
        <v>1</v>
      </c>
    </row>
    <row r="2429" spans="1:27" ht="12">
      <c r="A2429" s="1251">
        <v>25</v>
      </c>
      <c r="B2429" s="1251">
        <v>300</v>
      </c>
      <c r="C2429" s="1251" t="s">
        <v>1705</v>
      </c>
      <c r="D2429" s="1251">
        <v>618395</v>
      </c>
      <c r="E2429" s="1251" t="s">
        <v>1964</v>
      </c>
      <c r="F2429" s="1251">
        <v>2021</v>
      </c>
      <c r="G2429" s="1252">
        <v>0</v>
      </c>
      <c r="H2429" s="1252">
        <v>0</v>
      </c>
      <c r="I2429" s="1252">
        <v>0</v>
      </c>
      <c r="J2429" s="1252">
        <v>0</v>
      </c>
      <c r="K2429" s="1252">
        <v>902.22000000000003</v>
      </c>
      <c r="L2429" s="1252">
        <v>0</v>
      </c>
      <c r="M2429" s="1252">
        <v>0</v>
      </c>
      <c r="N2429" s="1252">
        <v>0</v>
      </c>
      <c r="O2429" s="1252">
        <v>0</v>
      </c>
      <c r="P2429" s="1252">
        <v>690</v>
      </c>
      <c r="Q2429" s="1252">
        <v>0</v>
      </c>
      <c r="R2429" s="1252">
        <v>0</v>
      </c>
      <c r="S2429" s="1252">
        <v>1592.22</v>
      </c>
      <c r="T2429" s="1252">
        <v>1592.22</v>
      </c>
      <c r="U2429" s="1251" t="s">
        <v>116</v>
      </c>
      <c r="V2429" s="1251" t="s">
        <v>397</v>
      </c>
      <c r="W2429" s="1251" t="s">
        <v>1960</v>
      </c>
      <c r="X2429" s="1251" t="s">
        <v>2077</v>
      </c>
      <c r="Y2429" s="1251">
        <v>618</v>
      </c>
      <c r="Z2429" s="1251">
        <v>3</v>
      </c>
      <c r="AA2429" s="1251" t="b">
        <v>1</v>
      </c>
    </row>
    <row r="2430" spans="1:27" ht="12">
      <c r="A2430" s="1251">
        <v>25</v>
      </c>
      <c r="B2430" s="1251">
        <v>300</v>
      </c>
      <c r="C2430" s="1251" t="s">
        <v>1705</v>
      </c>
      <c r="D2430" s="1251">
        <v>620100</v>
      </c>
      <c r="E2430" s="1251" t="s">
        <v>1965</v>
      </c>
      <c r="F2430" s="1251">
        <v>2021</v>
      </c>
      <c r="G2430" s="1252">
        <v>0</v>
      </c>
      <c r="H2430" s="1252">
        <v>39.579999999999998</v>
      </c>
      <c r="I2430" s="1252">
        <v>174.21000000000001</v>
      </c>
      <c r="J2430" s="1252">
        <v>0</v>
      </c>
      <c r="K2430" s="1252">
        <v>357.19999999999999</v>
      </c>
      <c r="L2430" s="1252">
        <v>0</v>
      </c>
      <c r="M2430" s="1252">
        <v>0</v>
      </c>
      <c r="N2430" s="1252">
        <v>0</v>
      </c>
      <c r="O2430" s="1252">
        <v>0</v>
      </c>
      <c r="P2430" s="1252">
        <v>301.86000000000001</v>
      </c>
      <c r="Q2430" s="1252">
        <v>0</v>
      </c>
      <c r="R2430" s="1252">
        <v>0</v>
      </c>
      <c r="S2430" s="1252">
        <v>872.85000000000002</v>
      </c>
      <c r="T2430" s="1252">
        <v>872.85000000000002</v>
      </c>
      <c r="U2430" s="1251" t="s">
        <v>116</v>
      </c>
      <c r="V2430" s="1251" t="s">
        <v>397</v>
      </c>
      <c r="W2430" s="1251" t="s">
        <v>1966</v>
      </c>
      <c r="X2430" s="1251" t="s">
        <v>2077</v>
      </c>
      <c r="Y2430" s="1251">
        <v>620</v>
      </c>
      <c r="Z2430" s="1251">
        <v>1</v>
      </c>
      <c r="AA2430" s="1251" t="b">
        <v>1</v>
      </c>
    </row>
    <row r="2431" spans="1:27" ht="12">
      <c r="A2431" s="1251">
        <v>25</v>
      </c>
      <c r="B2431" s="1251">
        <v>300</v>
      </c>
      <c r="C2431" s="1251" t="s">
        <v>1705</v>
      </c>
      <c r="D2431" s="1251">
        <v>620200</v>
      </c>
      <c r="E2431" s="1251" t="s">
        <v>1967</v>
      </c>
      <c r="F2431" s="1251">
        <v>2021</v>
      </c>
      <c r="G2431" s="1252">
        <v>0</v>
      </c>
      <c r="H2431" s="1252">
        <v>0</v>
      </c>
      <c r="I2431" s="1252">
        <v>0</v>
      </c>
      <c r="J2431" s="1252">
        <v>323.19999999999999</v>
      </c>
      <c r="K2431" s="1252">
        <v>199.44999999999999</v>
      </c>
      <c r="L2431" s="1252">
        <v>0</v>
      </c>
      <c r="M2431" s="1252">
        <v>0</v>
      </c>
      <c r="N2431" s="1252">
        <v>490.19</v>
      </c>
      <c r="O2431" s="1252">
        <v>138.22</v>
      </c>
      <c r="P2431" s="1252">
        <v>0</v>
      </c>
      <c r="Q2431" s="1252">
        <v>0</v>
      </c>
      <c r="R2431" s="1252">
        <v>259.35000000000002</v>
      </c>
      <c r="S2431" s="1252">
        <v>1410.4099999999999</v>
      </c>
      <c r="T2431" s="1252">
        <v>1410.4099999999999</v>
      </c>
      <c r="U2431" s="1251" t="s">
        <v>116</v>
      </c>
      <c r="V2431" s="1251" t="s">
        <v>397</v>
      </c>
      <c r="W2431" s="1251" t="s">
        <v>1966</v>
      </c>
      <c r="X2431" s="1251" t="s">
        <v>2077</v>
      </c>
      <c r="Y2431" s="1251">
        <v>620</v>
      </c>
      <c r="Z2431" s="1251">
        <v>2</v>
      </c>
      <c r="AA2431" s="1251" t="b">
        <v>1</v>
      </c>
    </row>
    <row r="2432" spans="1:27" ht="12">
      <c r="A2432" s="1251">
        <v>25</v>
      </c>
      <c r="B2432" s="1251">
        <v>300</v>
      </c>
      <c r="C2432" s="1251" t="s">
        <v>1705</v>
      </c>
      <c r="D2432" s="1251">
        <v>620300</v>
      </c>
      <c r="E2432" s="1251" t="s">
        <v>1968</v>
      </c>
      <c r="F2432" s="1251">
        <v>2021</v>
      </c>
      <c r="G2432" s="1252">
        <v>10.76</v>
      </c>
      <c r="H2432" s="1252">
        <v>531.46000000000004</v>
      </c>
      <c r="I2432" s="1252">
        <v>0</v>
      </c>
      <c r="J2432" s="1252">
        <v>65.579999999999998</v>
      </c>
      <c r="K2432" s="1252">
        <v>0</v>
      </c>
      <c r="L2432" s="1252">
        <v>1522.5799999999999</v>
      </c>
      <c r="M2432" s="1252">
        <v>728.23000000000002</v>
      </c>
      <c r="N2432" s="1252">
        <v>0</v>
      </c>
      <c r="O2432" s="1252">
        <v>0</v>
      </c>
      <c r="P2432" s="1252">
        <v>0</v>
      </c>
      <c r="Q2432" s="1252">
        <v>407.99000000000001</v>
      </c>
      <c r="R2432" s="1252">
        <v>584.38999999999999</v>
      </c>
      <c r="S2432" s="1252">
        <v>3850.9900000000002</v>
      </c>
      <c r="T2432" s="1252">
        <v>3850.9900000000002</v>
      </c>
      <c r="U2432" s="1251" t="s">
        <v>116</v>
      </c>
      <c r="V2432" s="1251" t="s">
        <v>397</v>
      </c>
      <c r="W2432" s="1251" t="s">
        <v>1966</v>
      </c>
      <c r="X2432" s="1251" t="s">
        <v>2077</v>
      </c>
      <c r="Y2432" s="1251">
        <v>620</v>
      </c>
      <c r="Z2432" s="1251">
        <v>3</v>
      </c>
      <c r="AA2432" s="1251" t="b">
        <v>1</v>
      </c>
    </row>
    <row r="2433" spans="1:27" ht="12">
      <c r="A2433" s="1251">
        <v>25</v>
      </c>
      <c r="B2433" s="1251">
        <v>300</v>
      </c>
      <c r="C2433" s="1251" t="s">
        <v>1705</v>
      </c>
      <c r="D2433" s="1251">
        <v>620400</v>
      </c>
      <c r="E2433" s="1251" t="s">
        <v>1969</v>
      </c>
      <c r="F2433" s="1251">
        <v>2021</v>
      </c>
      <c r="G2433" s="1252">
        <v>1245.72</v>
      </c>
      <c r="H2433" s="1252">
        <v>513.07000000000005</v>
      </c>
      <c r="I2433" s="1252">
        <v>0</v>
      </c>
      <c r="J2433" s="1252">
        <v>851.39999999999998</v>
      </c>
      <c r="K2433" s="1252">
        <v>2223.6399999999999</v>
      </c>
      <c r="L2433" s="1252">
        <v>645.63</v>
      </c>
      <c r="M2433" s="1252">
        <v>831.30999999999995</v>
      </c>
      <c r="N2433" s="1252">
        <v>0</v>
      </c>
      <c r="O2433" s="1252">
        <v>1676.8299999999999</v>
      </c>
      <c r="P2433" s="1252">
        <v>1573.4400000000001</v>
      </c>
      <c r="Q2433" s="1252">
        <v>0</v>
      </c>
      <c r="R2433" s="1252">
        <v>1346.05</v>
      </c>
      <c r="S2433" s="1252">
        <v>10907.09</v>
      </c>
      <c r="T2433" s="1252">
        <v>10907.09</v>
      </c>
      <c r="U2433" s="1251" t="s">
        <v>116</v>
      </c>
      <c r="V2433" s="1251" t="s">
        <v>397</v>
      </c>
      <c r="W2433" s="1251" t="s">
        <v>1966</v>
      </c>
      <c r="X2433" s="1251" t="s">
        <v>2077</v>
      </c>
      <c r="Y2433" s="1251">
        <v>620</v>
      </c>
      <c r="Z2433" s="1251">
        <v>4</v>
      </c>
      <c r="AA2433" s="1251" t="b">
        <v>1</v>
      </c>
    </row>
    <row r="2434" spans="1:27" ht="12">
      <c r="A2434" s="1251">
        <v>25</v>
      </c>
      <c r="B2434" s="1251">
        <v>300</v>
      </c>
      <c r="C2434" s="1251" t="s">
        <v>1705</v>
      </c>
      <c r="D2434" s="1251">
        <v>620500</v>
      </c>
      <c r="E2434" s="1251" t="s">
        <v>2051</v>
      </c>
      <c r="F2434" s="1251">
        <v>2021</v>
      </c>
      <c r="G2434" s="1252">
        <v>0</v>
      </c>
      <c r="H2434" s="1252">
        <v>907.54999999999995</v>
      </c>
      <c r="I2434" s="1252">
        <v>3170.4400000000001</v>
      </c>
      <c r="J2434" s="1252">
        <v>1572.3</v>
      </c>
      <c r="K2434" s="1252">
        <v>70.799999999999997</v>
      </c>
      <c r="L2434" s="1252">
        <v>0</v>
      </c>
      <c r="M2434" s="1252">
        <v>81.019999999999996</v>
      </c>
      <c r="N2434" s="1252">
        <v>3287.79</v>
      </c>
      <c r="O2434" s="1252">
        <v>673.24000000000001</v>
      </c>
      <c r="P2434" s="1252">
        <v>935.22000000000003</v>
      </c>
      <c r="Q2434" s="1252">
        <v>-935.22000000000003</v>
      </c>
      <c r="R2434" s="1252">
        <v>984.11000000000001</v>
      </c>
      <c r="S2434" s="1252">
        <v>10747.250000000002</v>
      </c>
      <c r="T2434" s="1252">
        <v>10747.250000000002</v>
      </c>
      <c r="U2434" s="1251" t="s">
        <v>116</v>
      </c>
      <c r="V2434" s="1251" t="s">
        <v>397</v>
      </c>
      <c r="W2434" s="1251" t="s">
        <v>1966</v>
      </c>
      <c r="X2434" s="1251" t="s">
        <v>2077</v>
      </c>
      <c r="Y2434" s="1251">
        <v>620</v>
      </c>
      <c r="Z2434" s="1251">
        <v>5</v>
      </c>
      <c r="AA2434" s="1251" t="b">
        <v>1</v>
      </c>
    </row>
    <row r="2435" spans="1:27" ht="12">
      <c r="A2435" s="1251">
        <v>25</v>
      </c>
      <c r="B2435" s="1251">
        <v>300</v>
      </c>
      <c r="C2435" s="1251" t="s">
        <v>1705</v>
      </c>
      <c r="D2435" s="1251">
        <v>620501</v>
      </c>
      <c r="E2435" s="1251" t="s">
        <v>2052</v>
      </c>
      <c r="F2435" s="1251">
        <v>2021</v>
      </c>
      <c r="G2435" s="1252">
        <v>0</v>
      </c>
      <c r="H2435" s="1252">
        <v>0</v>
      </c>
      <c r="I2435" s="1252">
        <v>0</v>
      </c>
      <c r="J2435" s="1252">
        <v>0</v>
      </c>
      <c r="K2435" s="1252">
        <v>0</v>
      </c>
      <c r="L2435" s="1252">
        <v>0</v>
      </c>
      <c r="M2435" s="1252">
        <v>0</v>
      </c>
      <c r="N2435" s="1252">
        <v>0</v>
      </c>
      <c r="O2435" s="1252">
        <v>0</v>
      </c>
      <c r="P2435" s="1252">
        <v>2049.8800000000001</v>
      </c>
      <c r="Q2435" s="1252">
        <v>0</v>
      </c>
      <c r="R2435" s="1252">
        <v>3476</v>
      </c>
      <c r="S2435" s="1252">
        <v>5525.8800000000001</v>
      </c>
      <c r="T2435" s="1252">
        <v>5525.8800000000001</v>
      </c>
      <c r="U2435" s="1251" t="s">
        <v>116</v>
      </c>
      <c r="V2435" s="1251" t="s">
        <v>397</v>
      </c>
      <c r="W2435" s="1251" t="s">
        <v>1966</v>
      </c>
      <c r="X2435" s="1251" t="s">
        <v>2077</v>
      </c>
      <c r="Y2435" s="1251">
        <v>620</v>
      </c>
      <c r="Z2435" s="1251">
        <v>5</v>
      </c>
      <c r="AA2435" s="1251" t="b">
        <v>1</v>
      </c>
    </row>
    <row r="2436" spans="1:27" ht="12">
      <c r="A2436" s="1251">
        <v>25</v>
      </c>
      <c r="B2436" s="1251">
        <v>300</v>
      </c>
      <c r="C2436" s="1251" t="s">
        <v>1705</v>
      </c>
      <c r="D2436" s="1251">
        <v>620503</v>
      </c>
      <c r="E2436" s="1251" t="s">
        <v>2081</v>
      </c>
      <c r="F2436" s="1251">
        <v>2021</v>
      </c>
      <c r="G2436" s="1252">
        <v>80.099999999999994</v>
      </c>
      <c r="H2436" s="1252">
        <v>0</v>
      </c>
      <c r="I2436" s="1252">
        <v>0</v>
      </c>
      <c r="J2436" s="1252">
        <v>0</v>
      </c>
      <c r="K2436" s="1252">
        <v>0</v>
      </c>
      <c r="L2436" s="1252">
        <v>0</v>
      </c>
      <c r="M2436" s="1252">
        <v>0</v>
      </c>
      <c r="N2436" s="1252">
        <v>79.609999999999999</v>
      </c>
      <c r="O2436" s="1252">
        <v>0</v>
      </c>
      <c r="P2436" s="1252">
        <v>0</v>
      </c>
      <c r="Q2436" s="1252">
        <v>0</v>
      </c>
      <c r="R2436" s="1252">
        <v>0</v>
      </c>
      <c r="S2436" s="1252">
        <v>159.70999999999998</v>
      </c>
      <c r="T2436" s="1252">
        <v>159.70999999999998</v>
      </c>
      <c r="U2436" s="1251" t="s">
        <v>116</v>
      </c>
      <c r="V2436" s="1251" t="s">
        <v>397</v>
      </c>
      <c r="W2436" s="1251" t="s">
        <v>1966</v>
      </c>
      <c r="X2436" s="1251" t="s">
        <v>2077</v>
      </c>
      <c r="Y2436" s="1251">
        <v>620</v>
      </c>
      <c r="Z2436" s="1251">
        <v>5</v>
      </c>
      <c r="AA2436" s="1251" t="b">
        <v>1</v>
      </c>
    </row>
    <row r="2437" spans="1:27" ht="12">
      <c r="A2437" s="1251">
        <v>25</v>
      </c>
      <c r="B2437" s="1251">
        <v>300</v>
      </c>
      <c r="C2437" s="1251" t="s">
        <v>1705</v>
      </c>
      <c r="D2437" s="1251">
        <v>620506</v>
      </c>
      <c r="E2437" s="1251" t="s">
        <v>1970</v>
      </c>
      <c r="F2437" s="1251">
        <v>2021</v>
      </c>
      <c r="G2437" s="1252">
        <v>0</v>
      </c>
      <c r="H2437" s="1252">
        <v>0</v>
      </c>
      <c r="I2437" s="1252">
        <v>21</v>
      </c>
      <c r="J2437" s="1252">
        <v>0</v>
      </c>
      <c r="K2437" s="1252">
        <v>0</v>
      </c>
      <c r="L2437" s="1252">
        <v>0</v>
      </c>
      <c r="M2437" s="1252">
        <v>0</v>
      </c>
      <c r="N2437" s="1252">
        <v>0</v>
      </c>
      <c r="O2437" s="1252">
        <v>0</v>
      </c>
      <c r="P2437" s="1252">
        <v>0</v>
      </c>
      <c r="Q2437" s="1252">
        <v>0</v>
      </c>
      <c r="R2437" s="1252">
        <v>221.00999999999999</v>
      </c>
      <c r="S2437" s="1252">
        <v>242.00999999999999</v>
      </c>
      <c r="T2437" s="1252">
        <v>242.00999999999999</v>
      </c>
      <c r="U2437" s="1251" t="s">
        <v>116</v>
      </c>
      <c r="V2437" s="1251" t="s">
        <v>397</v>
      </c>
      <c r="W2437" s="1251" t="s">
        <v>1966</v>
      </c>
      <c r="X2437" s="1251" t="s">
        <v>2077</v>
      </c>
      <c r="Y2437" s="1251">
        <v>620</v>
      </c>
      <c r="Z2437" s="1251">
        <v>5</v>
      </c>
      <c r="AA2437" s="1251" t="b">
        <v>1</v>
      </c>
    </row>
    <row r="2438" spans="1:27" ht="12">
      <c r="A2438" s="1251">
        <v>25</v>
      </c>
      <c r="B2438" s="1251">
        <v>300</v>
      </c>
      <c r="C2438" s="1251" t="s">
        <v>1705</v>
      </c>
      <c r="D2438" s="1251">
        <v>620511</v>
      </c>
      <c r="E2438" s="1251" t="s">
        <v>2055</v>
      </c>
      <c r="F2438" s="1251">
        <v>2021</v>
      </c>
      <c r="G2438" s="1252">
        <v>337.29000000000002</v>
      </c>
      <c r="H2438" s="1252">
        <v>0</v>
      </c>
      <c r="I2438" s="1252">
        <v>0</v>
      </c>
      <c r="J2438" s="1252">
        <v>0</v>
      </c>
      <c r="K2438" s="1252">
        <v>0</v>
      </c>
      <c r="L2438" s="1252">
        <v>0</v>
      </c>
      <c r="M2438" s="1252">
        <v>0</v>
      </c>
      <c r="N2438" s="1252">
        <v>0</v>
      </c>
      <c r="O2438" s="1252">
        <v>0</v>
      </c>
      <c r="P2438" s="1252">
        <v>0</v>
      </c>
      <c r="Q2438" s="1252">
        <v>0</v>
      </c>
      <c r="R2438" s="1252">
        <v>0</v>
      </c>
      <c r="S2438" s="1252">
        <v>337.29000000000002</v>
      </c>
      <c r="T2438" s="1252">
        <v>337.29000000000002</v>
      </c>
      <c r="U2438" s="1251" t="s">
        <v>116</v>
      </c>
      <c r="V2438" s="1251" t="s">
        <v>397</v>
      </c>
      <c r="W2438" s="1251" t="s">
        <v>1966</v>
      </c>
      <c r="X2438" s="1251" t="s">
        <v>2077</v>
      </c>
      <c r="Y2438" s="1251">
        <v>620</v>
      </c>
      <c r="Z2438" s="1251">
        <v>5</v>
      </c>
      <c r="AA2438" s="1251" t="b">
        <v>1</v>
      </c>
    </row>
    <row r="2439" spans="1:27" ht="12">
      <c r="A2439" s="1251">
        <v>25</v>
      </c>
      <c r="B2439" s="1251">
        <v>300</v>
      </c>
      <c r="C2439" s="1251" t="s">
        <v>1705</v>
      </c>
      <c r="D2439" s="1251">
        <v>620512</v>
      </c>
      <c r="E2439" s="1251" t="s">
        <v>1971</v>
      </c>
      <c r="F2439" s="1251">
        <v>2021</v>
      </c>
      <c r="G2439" s="1252">
        <v>0</v>
      </c>
      <c r="H2439" s="1252">
        <v>0</v>
      </c>
      <c r="I2439" s="1252">
        <v>0</v>
      </c>
      <c r="J2439" s="1252">
        <v>0</v>
      </c>
      <c r="K2439" s="1252">
        <v>0</v>
      </c>
      <c r="L2439" s="1252">
        <v>0</v>
      </c>
      <c r="M2439" s="1252">
        <v>0</v>
      </c>
      <c r="N2439" s="1252">
        <v>0</v>
      </c>
      <c r="O2439" s="1252">
        <v>0</v>
      </c>
      <c r="P2439" s="1252">
        <v>22.370000000000001</v>
      </c>
      <c r="Q2439" s="1252">
        <v>0</v>
      </c>
      <c r="R2439" s="1252">
        <v>0</v>
      </c>
      <c r="S2439" s="1252">
        <v>22.370000000000001</v>
      </c>
      <c r="T2439" s="1252">
        <v>22.370000000000001</v>
      </c>
      <c r="U2439" s="1251" t="s">
        <v>116</v>
      </c>
      <c r="V2439" s="1251" t="s">
        <v>397</v>
      </c>
      <c r="W2439" s="1251" t="s">
        <v>1966</v>
      </c>
      <c r="X2439" s="1251" t="s">
        <v>2077</v>
      </c>
      <c r="Y2439" s="1251">
        <v>620</v>
      </c>
      <c r="Z2439" s="1251">
        <v>5</v>
      </c>
      <c r="AA2439" s="1251" t="b">
        <v>1</v>
      </c>
    </row>
    <row r="2440" spans="1:27" ht="12">
      <c r="A2440" s="1251">
        <v>25</v>
      </c>
      <c r="B2440" s="1251">
        <v>300</v>
      </c>
      <c r="C2440" s="1251" t="s">
        <v>1705</v>
      </c>
      <c r="D2440" s="1251">
        <v>620513</v>
      </c>
      <c r="E2440" s="1251" t="s">
        <v>2056</v>
      </c>
      <c r="F2440" s="1251">
        <v>2021</v>
      </c>
      <c r="G2440" s="1252">
        <v>0</v>
      </c>
      <c r="H2440" s="1252">
        <v>164.41</v>
      </c>
      <c r="I2440" s="1252">
        <v>527.63</v>
      </c>
      <c r="J2440" s="1252">
        <v>1115.0799999999999</v>
      </c>
      <c r="K2440" s="1252">
        <v>0</v>
      </c>
      <c r="L2440" s="1252">
        <v>0</v>
      </c>
      <c r="M2440" s="1252">
        <v>192.37</v>
      </c>
      <c r="N2440" s="1252">
        <v>0</v>
      </c>
      <c r="O2440" s="1252">
        <v>0</v>
      </c>
      <c r="P2440" s="1252">
        <v>409.5</v>
      </c>
      <c r="Q2440" s="1252">
        <v>0</v>
      </c>
      <c r="R2440" s="1252">
        <v>0</v>
      </c>
      <c r="S2440" s="1252">
        <v>2408.9899999999998</v>
      </c>
      <c r="T2440" s="1252">
        <v>2408.9899999999998</v>
      </c>
      <c r="U2440" s="1251" t="s">
        <v>116</v>
      </c>
      <c r="V2440" s="1251" t="s">
        <v>397</v>
      </c>
      <c r="W2440" s="1251" t="s">
        <v>1966</v>
      </c>
      <c r="X2440" s="1251" t="s">
        <v>2077</v>
      </c>
      <c r="Y2440" s="1251">
        <v>620</v>
      </c>
      <c r="Z2440" s="1251">
        <v>5</v>
      </c>
      <c r="AA2440" s="1251" t="b">
        <v>1</v>
      </c>
    </row>
    <row r="2441" spans="1:27" ht="12">
      <c r="A2441" s="1251">
        <v>25</v>
      </c>
      <c r="B2441" s="1251">
        <v>300</v>
      </c>
      <c r="C2441" s="1251" t="s">
        <v>1705</v>
      </c>
      <c r="D2441" s="1251">
        <v>620514</v>
      </c>
      <c r="E2441" s="1251" t="s">
        <v>1972</v>
      </c>
      <c r="F2441" s="1251">
        <v>2021</v>
      </c>
      <c r="G2441" s="1252">
        <v>37.240000000000002</v>
      </c>
      <c r="H2441" s="1252">
        <v>393.49000000000001</v>
      </c>
      <c r="I2441" s="1252">
        <v>491.01999999999998</v>
      </c>
      <c r="J2441" s="1252">
        <v>600.54999999999995</v>
      </c>
      <c r="K2441" s="1252">
        <v>296.41000000000003</v>
      </c>
      <c r="L2441" s="1252">
        <v>269.88999999999999</v>
      </c>
      <c r="M2441" s="1252">
        <v>52.18</v>
      </c>
      <c r="N2441" s="1252">
        <v>0</v>
      </c>
      <c r="O2441" s="1252">
        <v>73.390000000000001</v>
      </c>
      <c r="P2441" s="1252">
        <v>130.55000000000001</v>
      </c>
      <c r="Q2441" s="1252">
        <v>0</v>
      </c>
      <c r="R2441" s="1252">
        <v>14.92</v>
      </c>
      <c r="S2441" s="1252">
        <v>2359.6399999999999</v>
      </c>
      <c r="T2441" s="1252">
        <v>2359.6399999999999</v>
      </c>
      <c r="U2441" s="1251" t="s">
        <v>116</v>
      </c>
      <c r="V2441" s="1251" t="s">
        <v>397</v>
      </c>
      <c r="W2441" s="1251" t="s">
        <v>1966</v>
      </c>
      <c r="X2441" s="1251" t="s">
        <v>2077</v>
      </c>
      <c r="Y2441" s="1251">
        <v>620</v>
      </c>
      <c r="Z2441" s="1251">
        <v>5</v>
      </c>
      <c r="AA2441" s="1251" t="b">
        <v>1</v>
      </c>
    </row>
    <row r="2442" spans="1:27" ht="12">
      <c r="A2442" s="1251">
        <v>25</v>
      </c>
      <c r="B2442" s="1251">
        <v>300</v>
      </c>
      <c r="C2442" s="1251" t="s">
        <v>1705</v>
      </c>
      <c r="D2442" s="1251">
        <v>620600</v>
      </c>
      <c r="E2442" s="1251" t="s">
        <v>1973</v>
      </c>
      <c r="F2442" s="1251">
        <v>2021</v>
      </c>
      <c r="G2442" s="1252">
        <v>-0.12</v>
      </c>
      <c r="H2442" s="1252">
        <v>1658.71</v>
      </c>
      <c r="I2442" s="1252">
        <v>1321.1700000000001</v>
      </c>
      <c r="J2442" s="1252">
        <v>95.030000000000001</v>
      </c>
      <c r="K2442" s="1252">
        <v>-28.84</v>
      </c>
      <c r="L2442" s="1252">
        <v>1294.54</v>
      </c>
      <c r="M2442" s="1252">
        <v>0</v>
      </c>
      <c r="N2442" s="1252">
        <v>0</v>
      </c>
      <c r="O2442" s="1252">
        <v>859.63999999999999</v>
      </c>
      <c r="P2442" s="1252">
        <v>0</v>
      </c>
      <c r="Q2442" s="1252">
        <v>445.82999999999998</v>
      </c>
      <c r="R2442" s="1252">
        <v>162.52000000000001</v>
      </c>
      <c r="S2442" s="1252">
        <v>5808.4800000000005</v>
      </c>
      <c r="T2442" s="1252">
        <v>5808.4800000000005</v>
      </c>
      <c r="U2442" s="1251" t="s">
        <v>116</v>
      </c>
      <c r="V2442" s="1251" t="s">
        <v>397</v>
      </c>
      <c r="W2442" s="1251" t="s">
        <v>1966</v>
      </c>
      <c r="X2442" s="1251" t="s">
        <v>2077</v>
      </c>
      <c r="Y2442" s="1251">
        <v>620</v>
      </c>
      <c r="Z2442" s="1251">
        <v>6</v>
      </c>
      <c r="AA2442" s="1251" t="b">
        <v>1</v>
      </c>
    </row>
    <row r="2443" spans="1:27" ht="12">
      <c r="A2443" s="1251">
        <v>25</v>
      </c>
      <c r="B2443" s="1251">
        <v>300</v>
      </c>
      <c r="C2443" s="1251" t="s">
        <v>1705</v>
      </c>
      <c r="D2443" s="1251">
        <v>620601</v>
      </c>
      <c r="E2443" s="1251" t="s">
        <v>1974</v>
      </c>
      <c r="F2443" s="1251">
        <v>2021</v>
      </c>
      <c r="G2443" s="1252">
        <v>96.879999999999995</v>
      </c>
      <c r="H2443" s="1252">
        <v>935.29999999999995</v>
      </c>
      <c r="I2443" s="1252">
        <v>0</v>
      </c>
      <c r="J2443" s="1252">
        <v>287.57999999999998</v>
      </c>
      <c r="K2443" s="1252">
        <v>-411.85000000000002</v>
      </c>
      <c r="L2443" s="1252">
        <v>0</v>
      </c>
      <c r="M2443" s="1252">
        <v>0</v>
      </c>
      <c r="N2443" s="1252">
        <v>0</v>
      </c>
      <c r="O2443" s="1252">
        <v>0</v>
      </c>
      <c r="P2443" s="1252">
        <v>54.549999999999997</v>
      </c>
      <c r="Q2443" s="1252">
        <v>0</v>
      </c>
      <c r="R2443" s="1252">
        <v>304.35000000000002</v>
      </c>
      <c r="S2443" s="1252">
        <v>1266.8099999999997</v>
      </c>
      <c r="T2443" s="1252">
        <v>1266.8099999999997</v>
      </c>
      <c r="U2443" s="1251" t="s">
        <v>116</v>
      </c>
      <c r="V2443" s="1251" t="s">
        <v>397</v>
      </c>
      <c r="W2443" s="1251" t="s">
        <v>1966</v>
      </c>
      <c r="X2443" s="1251" t="s">
        <v>2077</v>
      </c>
      <c r="Y2443" s="1251">
        <v>620</v>
      </c>
      <c r="Z2443" s="1251">
        <v>6</v>
      </c>
      <c r="AA2443" s="1251" t="b">
        <v>1</v>
      </c>
    </row>
    <row r="2444" spans="1:27" ht="12">
      <c r="A2444" s="1251">
        <v>25</v>
      </c>
      <c r="B2444" s="1251">
        <v>300</v>
      </c>
      <c r="C2444" s="1251" t="s">
        <v>1705</v>
      </c>
      <c r="D2444" s="1251">
        <v>620602</v>
      </c>
      <c r="E2444" s="1251" t="s">
        <v>1975</v>
      </c>
      <c r="F2444" s="1251">
        <v>2021</v>
      </c>
      <c r="G2444" s="1252">
        <v>0</v>
      </c>
      <c r="H2444" s="1252">
        <v>0</v>
      </c>
      <c r="I2444" s="1252">
        <v>0</v>
      </c>
      <c r="J2444" s="1252">
        <v>279.37</v>
      </c>
      <c r="K2444" s="1252">
        <v>0</v>
      </c>
      <c r="L2444" s="1252">
        <v>0</v>
      </c>
      <c r="M2444" s="1252">
        <v>0</v>
      </c>
      <c r="N2444" s="1252">
        <v>0</v>
      </c>
      <c r="O2444" s="1252">
        <v>0</v>
      </c>
      <c r="P2444" s="1252">
        <v>0</v>
      </c>
      <c r="Q2444" s="1252">
        <v>0</v>
      </c>
      <c r="R2444" s="1252">
        <v>0</v>
      </c>
      <c r="S2444" s="1252">
        <v>279.37</v>
      </c>
      <c r="T2444" s="1252">
        <v>279.37</v>
      </c>
      <c r="U2444" s="1251" t="s">
        <v>116</v>
      </c>
      <c r="V2444" s="1251" t="s">
        <v>397</v>
      </c>
      <c r="W2444" s="1251" t="s">
        <v>1966</v>
      </c>
      <c r="X2444" s="1251" t="s">
        <v>2077</v>
      </c>
      <c r="Y2444" s="1251">
        <v>620</v>
      </c>
      <c r="Z2444" s="1251">
        <v>6</v>
      </c>
      <c r="AA2444" s="1251" t="b">
        <v>1</v>
      </c>
    </row>
    <row r="2445" spans="1:27" ht="12">
      <c r="A2445" s="1251">
        <v>25</v>
      </c>
      <c r="B2445" s="1251">
        <v>300</v>
      </c>
      <c r="C2445" s="1251" t="s">
        <v>1705</v>
      </c>
      <c r="D2445" s="1251">
        <v>620603</v>
      </c>
      <c r="E2445" s="1251" t="s">
        <v>2057</v>
      </c>
      <c r="F2445" s="1251">
        <v>2021</v>
      </c>
      <c r="G2445" s="1252">
        <v>0</v>
      </c>
      <c r="H2445" s="1252">
        <v>0</v>
      </c>
      <c r="I2445" s="1252">
        <v>0</v>
      </c>
      <c r="J2445" s="1252">
        <v>253.56999999999999</v>
      </c>
      <c r="K2445" s="1252">
        <v>0</v>
      </c>
      <c r="L2445" s="1252">
        <v>0</v>
      </c>
      <c r="M2445" s="1252">
        <v>0</v>
      </c>
      <c r="N2445" s="1252">
        <v>0</v>
      </c>
      <c r="O2445" s="1252">
        <v>0</v>
      </c>
      <c r="P2445" s="1252">
        <v>0</v>
      </c>
      <c r="Q2445" s="1252">
        <v>0</v>
      </c>
      <c r="R2445" s="1252">
        <v>0</v>
      </c>
      <c r="S2445" s="1252">
        <v>253.56999999999999</v>
      </c>
      <c r="T2445" s="1252">
        <v>253.56999999999999</v>
      </c>
      <c r="U2445" s="1251" t="s">
        <v>116</v>
      </c>
      <c r="V2445" s="1251" t="s">
        <v>397</v>
      </c>
      <c r="W2445" s="1251" t="s">
        <v>1966</v>
      </c>
      <c r="X2445" s="1251" t="s">
        <v>2077</v>
      </c>
      <c r="Y2445" s="1251">
        <v>620</v>
      </c>
      <c r="Z2445" s="1251">
        <v>6</v>
      </c>
      <c r="AA2445" s="1251" t="b">
        <v>1</v>
      </c>
    </row>
    <row r="2446" spans="1:27" ht="12">
      <c r="A2446" s="1251">
        <v>25</v>
      </c>
      <c r="B2446" s="1251">
        <v>300</v>
      </c>
      <c r="C2446" s="1251" t="s">
        <v>1705</v>
      </c>
      <c r="D2446" s="1251">
        <v>620604</v>
      </c>
      <c r="E2446" s="1251" t="s">
        <v>1976</v>
      </c>
      <c r="F2446" s="1251">
        <v>2021</v>
      </c>
      <c r="G2446" s="1252">
        <v>0</v>
      </c>
      <c r="H2446" s="1252">
        <v>0.059999999999999998</v>
      </c>
      <c r="I2446" s="1252">
        <v>0</v>
      </c>
      <c r="J2446" s="1252">
        <v>0</v>
      </c>
      <c r="K2446" s="1252">
        <v>1418.22</v>
      </c>
      <c r="L2446" s="1252">
        <v>0</v>
      </c>
      <c r="M2446" s="1252">
        <v>75.409999999999997</v>
      </c>
      <c r="N2446" s="1252">
        <v>0</v>
      </c>
      <c r="O2446" s="1252">
        <v>0</v>
      </c>
      <c r="P2446" s="1252">
        <v>0</v>
      </c>
      <c r="Q2446" s="1252">
        <v>0</v>
      </c>
      <c r="R2446" s="1252">
        <v>0</v>
      </c>
      <c r="S2446" s="1252">
        <v>1493.6900000000001</v>
      </c>
      <c r="T2446" s="1252">
        <v>1493.6900000000001</v>
      </c>
      <c r="U2446" s="1251" t="s">
        <v>116</v>
      </c>
      <c r="V2446" s="1251" t="s">
        <v>397</v>
      </c>
      <c r="W2446" s="1251" t="s">
        <v>1966</v>
      </c>
      <c r="X2446" s="1251" t="s">
        <v>2077</v>
      </c>
      <c r="Y2446" s="1251">
        <v>620</v>
      </c>
      <c r="Z2446" s="1251">
        <v>6</v>
      </c>
      <c r="AA2446" s="1251" t="b">
        <v>1</v>
      </c>
    </row>
    <row r="2447" spans="1:27" ht="12">
      <c r="A2447" s="1251">
        <v>25</v>
      </c>
      <c r="B2447" s="1251">
        <v>300</v>
      </c>
      <c r="C2447" s="1251" t="s">
        <v>1705</v>
      </c>
      <c r="D2447" s="1251">
        <v>620611</v>
      </c>
      <c r="E2447" s="1251" t="s">
        <v>1977</v>
      </c>
      <c r="F2447" s="1251">
        <v>2021</v>
      </c>
      <c r="G2447" s="1252">
        <v>2663.5100000000002</v>
      </c>
      <c r="H2447" s="1252">
        <v>-2462.5300000000002</v>
      </c>
      <c r="I2447" s="1252">
        <v>436.66000000000003</v>
      </c>
      <c r="J2447" s="1252">
        <v>762.24000000000001</v>
      </c>
      <c r="K2447" s="1252">
        <v>22.82</v>
      </c>
      <c r="L2447" s="1252">
        <v>229.66999999999999</v>
      </c>
      <c r="M2447" s="1252">
        <v>331.94999999999999</v>
      </c>
      <c r="N2447" s="1252">
        <v>655.57000000000005</v>
      </c>
      <c r="O2447" s="1252">
        <v>0</v>
      </c>
      <c r="P2447" s="1252">
        <v>275.75</v>
      </c>
      <c r="Q2447" s="1252">
        <v>175.28999999999999</v>
      </c>
      <c r="R2447" s="1252">
        <v>556.44000000000005</v>
      </c>
      <c r="S2447" s="1252">
        <v>3647.3700000000003</v>
      </c>
      <c r="T2447" s="1252">
        <v>3647.3700000000003</v>
      </c>
      <c r="U2447" s="1251" t="s">
        <v>116</v>
      </c>
      <c r="V2447" s="1251" t="s">
        <v>397</v>
      </c>
      <c r="W2447" s="1251" t="s">
        <v>1966</v>
      </c>
      <c r="X2447" s="1251" t="s">
        <v>2077</v>
      </c>
      <c r="Y2447" s="1251">
        <v>620</v>
      </c>
      <c r="Z2447" s="1251">
        <v>6</v>
      </c>
      <c r="AA2447" s="1251" t="b">
        <v>1</v>
      </c>
    </row>
    <row r="2448" spans="1:27" ht="12">
      <c r="A2448" s="1251">
        <v>25</v>
      </c>
      <c r="B2448" s="1251">
        <v>300</v>
      </c>
      <c r="C2448" s="1251" t="s">
        <v>1705</v>
      </c>
      <c r="D2448" s="1251">
        <v>620613</v>
      </c>
      <c r="E2448" s="1251" t="s">
        <v>1979</v>
      </c>
      <c r="F2448" s="1251">
        <v>2021</v>
      </c>
      <c r="G2448" s="1252">
        <v>0</v>
      </c>
      <c r="H2448" s="1252">
        <v>0</v>
      </c>
      <c r="I2448" s="1252">
        <v>0</v>
      </c>
      <c r="J2448" s="1252">
        <v>493.13</v>
      </c>
      <c r="K2448" s="1252">
        <v>0</v>
      </c>
      <c r="L2448" s="1252">
        <v>0</v>
      </c>
      <c r="M2448" s="1252">
        <v>0</v>
      </c>
      <c r="N2448" s="1252">
        <v>0</v>
      </c>
      <c r="O2448" s="1252">
        <v>0</v>
      </c>
      <c r="P2448" s="1252">
        <v>0</v>
      </c>
      <c r="Q2448" s="1252">
        <v>0</v>
      </c>
      <c r="R2448" s="1252">
        <v>0</v>
      </c>
      <c r="S2448" s="1252">
        <v>493.13</v>
      </c>
      <c r="T2448" s="1252">
        <v>493.13</v>
      </c>
      <c r="U2448" s="1251" t="s">
        <v>116</v>
      </c>
      <c r="V2448" s="1251" t="s">
        <v>397</v>
      </c>
      <c r="W2448" s="1251" t="s">
        <v>1966</v>
      </c>
      <c r="X2448" s="1251" t="s">
        <v>2077</v>
      </c>
      <c r="Y2448" s="1251">
        <v>620</v>
      </c>
      <c r="Z2448" s="1251">
        <v>6</v>
      </c>
      <c r="AA2448" s="1251" t="b">
        <v>1</v>
      </c>
    </row>
    <row r="2449" spans="1:27" ht="12">
      <c r="A2449" s="1251">
        <v>25</v>
      </c>
      <c r="B2449" s="1251">
        <v>300</v>
      </c>
      <c r="C2449" s="1251" t="s">
        <v>1705</v>
      </c>
      <c r="D2449" s="1251">
        <v>620614</v>
      </c>
      <c r="E2449" s="1251" t="s">
        <v>1980</v>
      </c>
      <c r="F2449" s="1251">
        <v>2021</v>
      </c>
      <c r="G2449" s="1252">
        <v>108.12</v>
      </c>
      <c r="H2449" s="1252">
        <v>18.23</v>
      </c>
      <c r="I2449" s="1252">
        <v>63.289999999999999</v>
      </c>
      <c r="J2449" s="1252">
        <v>0</v>
      </c>
      <c r="K2449" s="1252">
        <v>0</v>
      </c>
      <c r="L2449" s="1252">
        <v>99.390000000000001</v>
      </c>
      <c r="M2449" s="1252">
        <v>272.73000000000002</v>
      </c>
      <c r="N2449" s="1252">
        <v>0</v>
      </c>
      <c r="O2449" s="1252">
        <v>819.05999999999995</v>
      </c>
      <c r="P2449" s="1252">
        <v>0</v>
      </c>
      <c r="Q2449" s="1252">
        <v>0</v>
      </c>
      <c r="R2449" s="1252">
        <v>106.40000000000001</v>
      </c>
      <c r="S2449" s="1252">
        <v>1487.22</v>
      </c>
      <c r="T2449" s="1252">
        <v>1487.22</v>
      </c>
      <c r="U2449" s="1251" t="s">
        <v>116</v>
      </c>
      <c r="V2449" s="1251" t="s">
        <v>397</v>
      </c>
      <c r="W2449" s="1251" t="s">
        <v>1966</v>
      </c>
      <c r="X2449" s="1251" t="s">
        <v>2077</v>
      </c>
      <c r="Y2449" s="1251">
        <v>620</v>
      </c>
      <c r="Z2449" s="1251">
        <v>6</v>
      </c>
      <c r="AA2449" s="1251" t="b">
        <v>1</v>
      </c>
    </row>
    <row r="2450" spans="1:27" ht="12">
      <c r="A2450" s="1251">
        <v>25</v>
      </c>
      <c r="B2450" s="1251">
        <v>300</v>
      </c>
      <c r="C2450" s="1251" t="s">
        <v>1705</v>
      </c>
      <c r="D2450" s="1251">
        <v>635300</v>
      </c>
      <c r="E2450" s="1251" t="s">
        <v>1981</v>
      </c>
      <c r="F2450" s="1251">
        <v>2021</v>
      </c>
      <c r="G2450" s="1252">
        <v>2574</v>
      </c>
      <c r="H2450" s="1252">
        <v>1695</v>
      </c>
      <c r="I2450" s="1252">
        <v>3756</v>
      </c>
      <c r="J2450" s="1252">
        <v>3326</v>
      </c>
      <c r="K2450" s="1252">
        <v>4552</v>
      </c>
      <c r="L2450" s="1252">
        <v>1762</v>
      </c>
      <c r="M2450" s="1252">
        <v>6381</v>
      </c>
      <c r="N2450" s="1252">
        <v>1920</v>
      </c>
      <c r="O2450" s="1252">
        <v>6331</v>
      </c>
      <c r="P2450" s="1252">
        <v>3130.5</v>
      </c>
      <c r="Q2450" s="1252">
        <v>1433</v>
      </c>
      <c r="R2450" s="1252">
        <v>1837</v>
      </c>
      <c r="S2450" s="1252">
        <v>38697.5</v>
      </c>
      <c r="T2450" s="1252">
        <v>38697.5</v>
      </c>
      <c r="U2450" s="1251" t="s">
        <v>116</v>
      </c>
      <c r="V2450" s="1251" t="s">
        <v>397</v>
      </c>
      <c r="W2450" s="1251" t="s">
        <v>1982</v>
      </c>
      <c r="X2450" s="1251" t="s">
        <v>2077</v>
      </c>
      <c r="Y2450" s="1251">
        <v>635</v>
      </c>
      <c r="Z2450" s="1251">
        <v>3</v>
      </c>
      <c r="AA2450" s="1251" t="b">
        <v>1</v>
      </c>
    </row>
    <row r="2451" spans="1:27" ht="12">
      <c r="A2451" s="1251">
        <v>25</v>
      </c>
      <c r="B2451" s="1251">
        <v>300</v>
      </c>
      <c r="C2451" s="1251" t="s">
        <v>1705</v>
      </c>
      <c r="D2451" s="1251">
        <v>636200</v>
      </c>
      <c r="E2451" s="1251" t="s">
        <v>1985</v>
      </c>
      <c r="F2451" s="1251">
        <v>2021</v>
      </c>
      <c r="G2451" s="1252">
        <v>3941.6199999999999</v>
      </c>
      <c r="H2451" s="1252">
        <v>9460.8600000000006</v>
      </c>
      <c r="I2451" s="1252">
        <v>25964.900000000001</v>
      </c>
      <c r="J2451" s="1252">
        <v>16340.4</v>
      </c>
      <c r="K2451" s="1252">
        <v>8464</v>
      </c>
      <c r="L2451" s="1252">
        <v>22380</v>
      </c>
      <c r="M2451" s="1252">
        <v>2510</v>
      </c>
      <c r="N2451" s="1252">
        <v>1159</v>
      </c>
      <c r="O2451" s="1252">
        <v>9938</v>
      </c>
      <c r="P2451" s="1252">
        <v>965</v>
      </c>
      <c r="Q2451" s="1252">
        <v>10462.190000000001</v>
      </c>
      <c r="R2451" s="1252">
        <v>11215.959999999999</v>
      </c>
      <c r="S2451" s="1252">
        <v>122801.92999999999</v>
      </c>
      <c r="T2451" s="1252">
        <v>122801.92999999999</v>
      </c>
      <c r="U2451" s="1251" t="s">
        <v>116</v>
      </c>
      <c r="V2451" s="1251" t="s">
        <v>397</v>
      </c>
      <c r="W2451" s="1251" t="s">
        <v>1986</v>
      </c>
      <c r="X2451" s="1251" t="s">
        <v>2077</v>
      </c>
      <c r="Y2451" s="1251">
        <v>636</v>
      </c>
      <c r="Z2451" s="1251">
        <v>2</v>
      </c>
      <c r="AA2451" s="1251" t="b">
        <v>1</v>
      </c>
    </row>
    <row r="2452" spans="1:27" ht="12">
      <c r="A2452" s="1251">
        <v>25</v>
      </c>
      <c r="B2452" s="1251">
        <v>300</v>
      </c>
      <c r="C2452" s="1251" t="s">
        <v>1705</v>
      </c>
      <c r="D2452" s="1251">
        <v>636300</v>
      </c>
      <c r="E2452" s="1251" t="s">
        <v>1987</v>
      </c>
      <c r="F2452" s="1251">
        <v>2021</v>
      </c>
      <c r="G2452" s="1252">
        <v>18648.279999999999</v>
      </c>
      <c r="H2452" s="1252">
        <v>18648.279999999999</v>
      </c>
      <c r="I2452" s="1252">
        <v>18648.279999999999</v>
      </c>
      <c r="J2452" s="1252">
        <v>18648.279999999999</v>
      </c>
      <c r="K2452" s="1252">
        <v>18648.279999999999</v>
      </c>
      <c r="L2452" s="1252">
        <v>18648.279999999999</v>
      </c>
      <c r="M2452" s="1252">
        <v>18648.279999999999</v>
      </c>
      <c r="N2452" s="1252">
        <v>19952.279999999999</v>
      </c>
      <c r="O2452" s="1252">
        <v>18648.279999999999</v>
      </c>
      <c r="P2452" s="1252">
        <v>18648.279999999999</v>
      </c>
      <c r="Q2452" s="1252">
        <v>18648.279999999999</v>
      </c>
      <c r="R2452" s="1252">
        <v>18648.279999999999</v>
      </c>
      <c r="S2452" s="1252">
        <v>225083.35999999999</v>
      </c>
      <c r="T2452" s="1252">
        <v>225083.35999999999</v>
      </c>
      <c r="U2452" s="1251" t="s">
        <v>116</v>
      </c>
      <c r="V2452" s="1251" t="s">
        <v>397</v>
      </c>
      <c r="W2452" s="1251" t="s">
        <v>1984</v>
      </c>
      <c r="X2452" s="1251" t="s">
        <v>2077</v>
      </c>
      <c r="Y2452" s="1251">
        <v>636</v>
      </c>
      <c r="Z2452" s="1251">
        <v>3</v>
      </c>
      <c r="AA2452" s="1251" t="b">
        <v>1</v>
      </c>
    </row>
    <row r="2453" spans="1:27" ht="12">
      <c r="A2453" s="1251">
        <v>25</v>
      </c>
      <c r="B2453" s="1251">
        <v>300</v>
      </c>
      <c r="C2453" s="1251" t="s">
        <v>1705</v>
      </c>
      <c r="D2453" s="1251">
        <v>636500</v>
      </c>
      <c r="E2453" s="1251" t="s">
        <v>2062</v>
      </c>
      <c r="F2453" s="1251">
        <v>2021</v>
      </c>
      <c r="G2453" s="1252">
        <v>0</v>
      </c>
      <c r="H2453" s="1252">
        <v>0</v>
      </c>
      <c r="I2453" s="1252">
        <v>0</v>
      </c>
      <c r="J2453" s="1252">
        <v>0</v>
      </c>
      <c r="K2453" s="1252">
        <v>0</v>
      </c>
      <c r="L2453" s="1252">
        <v>0</v>
      </c>
      <c r="M2453" s="1252">
        <v>0</v>
      </c>
      <c r="N2453" s="1252">
        <v>0</v>
      </c>
      <c r="O2453" s="1252">
        <v>447.19</v>
      </c>
      <c r="P2453" s="1252">
        <v>0</v>
      </c>
      <c r="Q2453" s="1252">
        <v>0</v>
      </c>
      <c r="R2453" s="1252">
        <v>0</v>
      </c>
      <c r="S2453" s="1252">
        <v>447.19</v>
      </c>
      <c r="T2453" s="1252">
        <v>447.19</v>
      </c>
      <c r="U2453" s="1251" t="s">
        <v>116</v>
      </c>
      <c r="V2453" s="1251" t="s">
        <v>397</v>
      </c>
      <c r="W2453" s="1251" t="s">
        <v>1984</v>
      </c>
      <c r="X2453" s="1251" t="s">
        <v>2077</v>
      </c>
      <c r="Y2453" s="1251">
        <v>636</v>
      </c>
      <c r="Z2453" s="1251">
        <v>5</v>
      </c>
      <c r="AA2453" s="1251" t="b">
        <v>1</v>
      </c>
    </row>
    <row r="2454" spans="1:27" ht="12">
      <c r="A2454" s="1251">
        <v>25</v>
      </c>
      <c r="B2454" s="1251">
        <v>300</v>
      </c>
      <c r="C2454" s="1251" t="s">
        <v>1705</v>
      </c>
      <c r="D2454" s="1251">
        <v>636502</v>
      </c>
      <c r="E2454" s="1251" t="s">
        <v>2267</v>
      </c>
      <c r="F2454" s="1251">
        <v>2021</v>
      </c>
      <c r="G2454" s="1252">
        <v>0</v>
      </c>
      <c r="H2454" s="1252">
        <v>0</v>
      </c>
      <c r="I2454" s="1252">
        <v>0</v>
      </c>
      <c r="J2454" s="1252">
        <v>0</v>
      </c>
      <c r="K2454" s="1252">
        <v>0</v>
      </c>
      <c r="L2454" s="1252">
        <v>0</v>
      </c>
      <c r="M2454" s="1252">
        <v>650</v>
      </c>
      <c r="N2454" s="1252">
        <v>0</v>
      </c>
      <c r="O2454" s="1252">
        <v>0</v>
      </c>
      <c r="P2454" s="1252">
        <v>0</v>
      </c>
      <c r="Q2454" s="1252">
        <v>0</v>
      </c>
      <c r="R2454" s="1252">
        <v>0</v>
      </c>
      <c r="S2454" s="1252">
        <v>650</v>
      </c>
      <c r="T2454" s="1252">
        <v>650</v>
      </c>
      <c r="U2454" s="1251" t="s">
        <v>116</v>
      </c>
      <c r="V2454" s="1251" t="s">
        <v>397</v>
      </c>
      <c r="W2454" s="1251" t="s">
        <v>1984</v>
      </c>
      <c r="X2454" s="1251" t="s">
        <v>2077</v>
      </c>
      <c r="Y2454" s="1251">
        <v>636</v>
      </c>
      <c r="Z2454" s="1251">
        <v>5</v>
      </c>
      <c r="AA2454" s="1251" t="b">
        <v>1</v>
      </c>
    </row>
    <row r="2455" spans="1:27" ht="12">
      <c r="A2455" s="1251">
        <v>25</v>
      </c>
      <c r="B2455" s="1251">
        <v>300</v>
      </c>
      <c r="C2455" s="1251" t="s">
        <v>1705</v>
      </c>
      <c r="D2455" s="1251">
        <v>636503</v>
      </c>
      <c r="E2455" s="1251" t="s">
        <v>1989</v>
      </c>
      <c r="F2455" s="1251">
        <v>2021</v>
      </c>
      <c r="G2455" s="1252">
        <v>249.72</v>
      </c>
      <c r="H2455" s="1252">
        <v>240.28999999999999</v>
      </c>
      <c r="I2455" s="1252">
        <v>179.90000000000001</v>
      </c>
      <c r="J2455" s="1252">
        <v>202.41</v>
      </c>
      <c r="K2455" s="1252">
        <v>275.35000000000002</v>
      </c>
      <c r="L2455" s="1252">
        <v>262.25</v>
      </c>
      <c r="M2455" s="1252">
        <v>232.21000000000001</v>
      </c>
      <c r="N2455" s="1252">
        <v>204.93000000000001</v>
      </c>
      <c r="O2455" s="1252">
        <v>216.72</v>
      </c>
      <c r="P2455" s="1252">
        <v>118.34</v>
      </c>
      <c r="Q2455" s="1252">
        <v>202.40000000000001</v>
      </c>
      <c r="R2455" s="1252">
        <v>193.81999999999999</v>
      </c>
      <c r="S2455" s="1252">
        <v>2578.3400000000006</v>
      </c>
      <c r="T2455" s="1252">
        <v>2578.3400000000006</v>
      </c>
      <c r="U2455" s="1251" t="s">
        <v>116</v>
      </c>
      <c r="V2455" s="1251" t="s">
        <v>397</v>
      </c>
      <c r="W2455" s="1251" t="s">
        <v>1984</v>
      </c>
      <c r="X2455" s="1251" t="s">
        <v>2077</v>
      </c>
      <c r="Y2455" s="1251">
        <v>636</v>
      </c>
      <c r="Z2455" s="1251">
        <v>5</v>
      </c>
      <c r="AA2455" s="1251" t="b">
        <v>1</v>
      </c>
    </row>
    <row r="2456" spans="1:27" ht="12">
      <c r="A2456" s="1251">
        <v>25</v>
      </c>
      <c r="B2456" s="1251">
        <v>300</v>
      </c>
      <c r="C2456" s="1251" t="s">
        <v>1705</v>
      </c>
      <c r="D2456" s="1251">
        <v>636600</v>
      </c>
      <c r="E2456" s="1251" t="s">
        <v>1990</v>
      </c>
      <c r="F2456" s="1251">
        <v>2021</v>
      </c>
      <c r="G2456" s="1252">
        <v>1855.2</v>
      </c>
      <c r="H2456" s="1252">
        <v>0</v>
      </c>
      <c r="I2456" s="1252">
        <v>0</v>
      </c>
      <c r="J2456" s="1252">
        <v>0</v>
      </c>
      <c r="K2456" s="1252">
        <v>294.81</v>
      </c>
      <c r="L2456" s="1252">
        <v>1628.47</v>
      </c>
      <c r="M2456" s="1252">
        <v>4960</v>
      </c>
      <c r="N2456" s="1252">
        <v>967.62</v>
      </c>
      <c r="O2456" s="1252">
        <v>17476.950000000001</v>
      </c>
      <c r="P2456" s="1252">
        <v>0</v>
      </c>
      <c r="Q2456" s="1252">
        <v>0</v>
      </c>
      <c r="R2456" s="1252">
        <v>0</v>
      </c>
      <c r="S2456" s="1252">
        <v>27183.050000000003</v>
      </c>
      <c r="T2456" s="1252">
        <v>27183.050000000003</v>
      </c>
      <c r="U2456" s="1251" t="s">
        <v>116</v>
      </c>
      <c r="V2456" s="1251" t="s">
        <v>397</v>
      </c>
      <c r="W2456" s="1251" t="s">
        <v>1986</v>
      </c>
      <c r="X2456" s="1251" t="s">
        <v>2077</v>
      </c>
      <c r="Y2456" s="1251">
        <v>636</v>
      </c>
      <c r="Z2456" s="1251">
        <v>6</v>
      </c>
      <c r="AA2456" s="1251" t="b">
        <v>1</v>
      </c>
    </row>
    <row r="2457" spans="1:27" ht="12">
      <c r="A2457" s="1251">
        <v>25</v>
      </c>
      <c r="B2457" s="1251">
        <v>300</v>
      </c>
      <c r="C2457" s="1251" t="s">
        <v>1705</v>
      </c>
      <c r="D2457" s="1251">
        <v>636601</v>
      </c>
      <c r="E2457" s="1251" t="s">
        <v>1991</v>
      </c>
      <c r="F2457" s="1251">
        <v>2021</v>
      </c>
      <c r="G2457" s="1252">
        <v>5719.7600000000002</v>
      </c>
      <c r="H2457" s="1252">
        <v>5156.8599999999997</v>
      </c>
      <c r="I2457" s="1252">
        <v>10980.370000000001</v>
      </c>
      <c r="J2457" s="1252">
        <v>682</v>
      </c>
      <c r="K2457" s="1252">
        <v>0</v>
      </c>
      <c r="L2457" s="1252">
        <v>4356.7299999999996</v>
      </c>
      <c r="M2457" s="1252">
        <v>0</v>
      </c>
      <c r="N2457" s="1252">
        <v>0</v>
      </c>
      <c r="O2457" s="1252">
        <v>20961.900000000001</v>
      </c>
      <c r="P2457" s="1252">
        <v>2994.4499999999998</v>
      </c>
      <c r="Q2457" s="1252">
        <v>0</v>
      </c>
      <c r="R2457" s="1252">
        <v>5000</v>
      </c>
      <c r="S2457" s="1252">
        <v>55852.069999999992</v>
      </c>
      <c r="T2457" s="1252">
        <v>55852.069999999992</v>
      </c>
      <c r="U2457" s="1251" t="s">
        <v>116</v>
      </c>
      <c r="V2457" s="1251" t="s">
        <v>397</v>
      </c>
      <c r="W2457" s="1251" t="s">
        <v>1986</v>
      </c>
      <c r="X2457" s="1251" t="s">
        <v>2077</v>
      </c>
      <c r="Y2457" s="1251">
        <v>636</v>
      </c>
      <c r="Z2457" s="1251">
        <v>6</v>
      </c>
      <c r="AA2457" s="1251" t="b">
        <v>1</v>
      </c>
    </row>
    <row r="2458" spans="1:27" ht="12">
      <c r="A2458" s="1251">
        <v>25</v>
      </c>
      <c r="B2458" s="1251">
        <v>300</v>
      </c>
      <c r="C2458" s="1251" t="s">
        <v>1705</v>
      </c>
      <c r="D2458" s="1251">
        <v>636603</v>
      </c>
      <c r="E2458" s="1251" t="s">
        <v>1993</v>
      </c>
      <c r="F2458" s="1251">
        <v>2021</v>
      </c>
      <c r="G2458" s="1252">
        <v>292.94999999999999</v>
      </c>
      <c r="H2458" s="1252">
        <v>292.94999999999999</v>
      </c>
      <c r="I2458" s="1252">
        <v>292.94999999999999</v>
      </c>
      <c r="J2458" s="1252">
        <v>292.94999999999999</v>
      </c>
      <c r="K2458" s="1252">
        <v>292.94999999999999</v>
      </c>
      <c r="L2458" s="1252">
        <v>292.94999999999999</v>
      </c>
      <c r="M2458" s="1252">
        <v>292.94999999999999</v>
      </c>
      <c r="N2458" s="1252">
        <v>292.94999999999999</v>
      </c>
      <c r="O2458" s="1252">
        <v>292.94999999999999</v>
      </c>
      <c r="P2458" s="1252">
        <v>292.94999999999999</v>
      </c>
      <c r="Q2458" s="1252">
        <v>292.94999999999999</v>
      </c>
      <c r="R2458" s="1252">
        <v>292.95999999999998</v>
      </c>
      <c r="S2458" s="1252">
        <v>3515.4099999999994</v>
      </c>
      <c r="T2458" s="1252">
        <v>3515.4099999999994</v>
      </c>
      <c r="U2458" s="1251" t="s">
        <v>116</v>
      </c>
      <c r="V2458" s="1251" t="s">
        <v>397</v>
      </c>
      <c r="W2458" s="1251" t="s">
        <v>1986</v>
      </c>
      <c r="X2458" s="1251" t="s">
        <v>2077</v>
      </c>
      <c r="Y2458" s="1251">
        <v>636</v>
      </c>
      <c r="Z2458" s="1251">
        <v>6</v>
      </c>
      <c r="AA2458" s="1251" t="b">
        <v>1</v>
      </c>
    </row>
    <row r="2459" spans="1:27" ht="12">
      <c r="A2459" s="1251">
        <v>25</v>
      </c>
      <c r="B2459" s="1251">
        <v>300</v>
      </c>
      <c r="C2459" s="1251" t="s">
        <v>1705</v>
      </c>
      <c r="D2459" s="1251">
        <v>636610</v>
      </c>
      <c r="E2459" s="1251" t="s">
        <v>1994</v>
      </c>
      <c r="F2459" s="1251">
        <v>2021</v>
      </c>
      <c r="G2459" s="1252">
        <v>3075.27</v>
      </c>
      <c r="H2459" s="1252">
        <v>1697.1300000000001</v>
      </c>
      <c r="I2459" s="1252">
        <v>2022.1700000000001</v>
      </c>
      <c r="J2459" s="1252">
        <v>2771.52</v>
      </c>
      <c r="K2459" s="1252">
        <v>7285.9899999999998</v>
      </c>
      <c r="L2459" s="1252">
        <v>6213.3900000000003</v>
      </c>
      <c r="M2459" s="1252">
        <v>12553.41</v>
      </c>
      <c r="N2459" s="1252">
        <v>9169.8400000000001</v>
      </c>
      <c r="O2459" s="1252">
        <v>8085.4799999999996</v>
      </c>
      <c r="P2459" s="1252">
        <v>16032.200000000001</v>
      </c>
      <c r="Q2459" s="1252">
        <v>22554.790000000001</v>
      </c>
      <c r="R2459" s="1252">
        <v>1903.05</v>
      </c>
      <c r="S2459" s="1252">
        <v>93364.240000000005</v>
      </c>
      <c r="T2459" s="1252">
        <v>93364.240000000005</v>
      </c>
      <c r="U2459" s="1251" t="s">
        <v>116</v>
      </c>
      <c r="V2459" s="1251" t="s">
        <v>397</v>
      </c>
      <c r="W2459" s="1251" t="s">
        <v>1986</v>
      </c>
      <c r="X2459" s="1251" t="s">
        <v>2077</v>
      </c>
      <c r="Y2459" s="1251">
        <v>636</v>
      </c>
      <c r="Z2459" s="1251">
        <v>6</v>
      </c>
      <c r="AA2459" s="1251" t="b">
        <v>1</v>
      </c>
    </row>
    <row r="2460" spans="1:27" ht="12">
      <c r="A2460" s="1251">
        <v>25</v>
      </c>
      <c r="B2460" s="1251">
        <v>300</v>
      </c>
      <c r="C2460" s="1251" t="s">
        <v>1705</v>
      </c>
      <c r="D2460" s="1251">
        <v>636630</v>
      </c>
      <c r="E2460" s="1251" t="s">
        <v>1995</v>
      </c>
      <c r="F2460" s="1251">
        <v>2021</v>
      </c>
      <c r="G2460" s="1252">
        <v>202.77000000000001</v>
      </c>
      <c r="H2460" s="1252">
        <v>0</v>
      </c>
      <c r="I2460" s="1252">
        <v>0</v>
      </c>
      <c r="J2460" s="1252">
        <v>56.219999999999999</v>
      </c>
      <c r="K2460" s="1252">
        <v>414.92000000000002</v>
      </c>
      <c r="L2460" s="1252">
        <v>0</v>
      </c>
      <c r="M2460" s="1252">
        <v>0</v>
      </c>
      <c r="N2460" s="1252">
        <v>0</v>
      </c>
      <c r="O2460" s="1252">
        <v>0</v>
      </c>
      <c r="P2460" s="1252">
        <v>0</v>
      </c>
      <c r="Q2460" s="1252">
        <v>221.00999999999999</v>
      </c>
      <c r="R2460" s="1252">
        <v>0</v>
      </c>
      <c r="S2460" s="1252">
        <v>894.92000000000007</v>
      </c>
      <c r="T2460" s="1252">
        <v>894.92000000000007</v>
      </c>
      <c r="U2460" s="1251" t="s">
        <v>116</v>
      </c>
      <c r="V2460" s="1251" t="s">
        <v>397</v>
      </c>
      <c r="W2460" s="1251" t="s">
        <v>1996</v>
      </c>
      <c r="X2460" s="1251" t="s">
        <v>2077</v>
      </c>
      <c r="Y2460" s="1251">
        <v>636</v>
      </c>
      <c r="Z2460" s="1251">
        <v>6</v>
      </c>
      <c r="AA2460" s="1251" t="b">
        <v>1</v>
      </c>
    </row>
    <row r="2461" spans="1:27" ht="12">
      <c r="A2461" s="1251">
        <v>25</v>
      </c>
      <c r="B2461" s="1251">
        <v>300</v>
      </c>
      <c r="C2461" s="1251" t="s">
        <v>1705</v>
      </c>
      <c r="D2461" s="1251">
        <v>636800</v>
      </c>
      <c r="E2461" s="1251" t="s">
        <v>1997</v>
      </c>
      <c r="F2461" s="1251">
        <v>2021</v>
      </c>
      <c r="G2461" s="1252">
        <v>1071.4300000000001</v>
      </c>
      <c r="H2461" s="1252">
        <v>794.20000000000005</v>
      </c>
      <c r="I2461" s="1252">
        <v>124.03</v>
      </c>
      <c r="J2461" s="1252">
        <v>794.25999999999999</v>
      </c>
      <c r="K2461" s="1252">
        <v>187.68000000000001</v>
      </c>
      <c r="L2461" s="1252">
        <v>490.94</v>
      </c>
      <c r="M2461" s="1252">
        <v>732.20000000000005</v>
      </c>
      <c r="N2461" s="1252">
        <v>579.70000000000005</v>
      </c>
      <c r="O2461" s="1252">
        <v>571.36000000000001</v>
      </c>
      <c r="P2461" s="1252">
        <v>128.59</v>
      </c>
      <c r="Q2461" s="1252">
        <v>580.05999999999995</v>
      </c>
      <c r="R2461" s="1252">
        <v>569.38999999999999</v>
      </c>
      <c r="S2461" s="1252">
        <v>6623.8399999999992</v>
      </c>
      <c r="T2461" s="1252">
        <v>6623.8399999999992</v>
      </c>
      <c r="U2461" s="1251" t="s">
        <v>116</v>
      </c>
      <c r="V2461" s="1251" t="s">
        <v>397</v>
      </c>
      <c r="W2461" s="1251" t="s">
        <v>1996</v>
      </c>
      <c r="X2461" s="1251" t="s">
        <v>2077</v>
      </c>
      <c r="Y2461" s="1251">
        <v>636</v>
      </c>
      <c r="Z2461" s="1251">
        <v>8</v>
      </c>
      <c r="AA2461" s="1251" t="b">
        <v>1</v>
      </c>
    </row>
    <row r="2462" spans="1:27" ht="12">
      <c r="A2462" s="1251">
        <v>25</v>
      </c>
      <c r="B2462" s="1251">
        <v>300</v>
      </c>
      <c r="C2462" s="1251" t="s">
        <v>1705</v>
      </c>
      <c r="D2462" s="1251">
        <v>642800</v>
      </c>
      <c r="E2462" s="1251" t="s">
        <v>2000</v>
      </c>
      <c r="F2462" s="1251">
        <v>2021</v>
      </c>
      <c r="G2462" s="1252">
        <v>438.44999999999999</v>
      </c>
      <c r="H2462" s="1252">
        <v>376.12</v>
      </c>
      <c r="I2462" s="1252">
        <v>235.19</v>
      </c>
      <c r="J2462" s="1252">
        <v>720.55999999999995</v>
      </c>
      <c r="K2462" s="1252">
        <v>10.34</v>
      </c>
      <c r="L2462" s="1252">
        <v>441.81</v>
      </c>
      <c r="M2462" s="1252">
        <v>319.72000000000003</v>
      </c>
      <c r="N2462" s="1252">
        <v>0</v>
      </c>
      <c r="O2462" s="1252">
        <v>235.19</v>
      </c>
      <c r="P2462" s="1252">
        <v>170.53999999999999</v>
      </c>
      <c r="Q2462" s="1252">
        <v>13.800000000000001</v>
      </c>
      <c r="R2462" s="1252">
        <v>13.800000000000001</v>
      </c>
      <c r="S2462" s="1252">
        <v>2975.52</v>
      </c>
      <c r="T2462" s="1252">
        <v>2975.52</v>
      </c>
      <c r="U2462" s="1251" t="s">
        <v>116</v>
      </c>
      <c r="V2462" s="1251" t="s">
        <v>397</v>
      </c>
      <c r="W2462" s="1251" t="s">
        <v>2001</v>
      </c>
      <c r="X2462" s="1251" t="s">
        <v>2077</v>
      </c>
      <c r="Y2462" s="1251">
        <v>642</v>
      </c>
      <c r="Z2462" s="1251">
        <v>8</v>
      </c>
      <c r="AA2462" s="1251" t="b">
        <v>1</v>
      </c>
    </row>
    <row r="2463" spans="1:27" ht="12">
      <c r="A2463" s="1251">
        <v>25</v>
      </c>
      <c r="B2463" s="1251">
        <v>300</v>
      </c>
      <c r="C2463" s="1251" t="s">
        <v>1705</v>
      </c>
      <c r="D2463" s="1251">
        <v>650513</v>
      </c>
      <c r="E2463" s="1251" t="s">
        <v>2084</v>
      </c>
      <c r="F2463" s="1251">
        <v>2021</v>
      </c>
      <c r="G2463" s="1252">
        <v>0</v>
      </c>
      <c r="H2463" s="1252">
        <v>0</v>
      </c>
      <c r="I2463" s="1252">
        <v>23.449999999999999</v>
      </c>
      <c r="J2463" s="1252">
        <v>0</v>
      </c>
      <c r="K2463" s="1252">
        <v>0</v>
      </c>
      <c r="L2463" s="1252">
        <v>0</v>
      </c>
      <c r="M2463" s="1252">
        <v>0</v>
      </c>
      <c r="N2463" s="1252">
        <v>0</v>
      </c>
      <c r="O2463" s="1252">
        <v>0</v>
      </c>
      <c r="P2463" s="1252">
        <v>0</v>
      </c>
      <c r="Q2463" s="1252">
        <v>0</v>
      </c>
      <c r="R2463" s="1252">
        <v>23.449999999999999</v>
      </c>
      <c r="S2463" s="1252">
        <v>46.899999999999999</v>
      </c>
      <c r="T2463" s="1252">
        <v>46.899999999999999</v>
      </c>
      <c r="U2463" s="1251" t="s">
        <v>116</v>
      </c>
      <c r="V2463" s="1251" t="s">
        <v>397</v>
      </c>
      <c r="W2463" s="1251" t="s">
        <v>2005</v>
      </c>
      <c r="X2463" s="1251" t="s">
        <v>2077</v>
      </c>
      <c r="Y2463" s="1251">
        <v>650</v>
      </c>
      <c r="Z2463" s="1251">
        <v>5</v>
      </c>
      <c r="AA2463" s="1251" t="b">
        <v>1</v>
      </c>
    </row>
    <row r="2464" spans="1:27" ht="12">
      <c r="A2464" s="1251">
        <v>25</v>
      </c>
      <c r="B2464" s="1251">
        <v>300</v>
      </c>
      <c r="C2464" s="1251" t="s">
        <v>1705</v>
      </c>
      <c r="D2464" s="1251">
        <v>650532</v>
      </c>
      <c r="E2464" s="1251" t="s">
        <v>2002</v>
      </c>
      <c r="F2464" s="1251">
        <v>2021</v>
      </c>
      <c r="G2464" s="1252">
        <v>0</v>
      </c>
      <c r="H2464" s="1252">
        <v>65.409999999999997</v>
      </c>
      <c r="I2464" s="1252">
        <v>0</v>
      </c>
      <c r="J2464" s="1252">
        <v>0</v>
      </c>
      <c r="K2464" s="1252">
        <v>0</v>
      </c>
      <c r="L2464" s="1252">
        <v>0</v>
      </c>
      <c r="M2464" s="1252">
        <v>0</v>
      </c>
      <c r="N2464" s="1252">
        <v>0</v>
      </c>
      <c r="O2464" s="1252">
        <v>0</v>
      </c>
      <c r="P2464" s="1252">
        <v>43</v>
      </c>
      <c r="Q2464" s="1252">
        <v>0</v>
      </c>
      <c r="R2464" s="1252">
        <v>289.79000000000002</v>
      </c>
      <c r="S2464" s="1252">
        <v>398.20000000000005</v>
      </c>
      <c r="T2464" s="1252">
        <v>398.20000000000005</v>
      </c>
      <c r="U2464" s="1251" t="s">
        <v>116</v>
      </c>
      <c r="V2464" s="1251" t="s">
        <v>397</v>
      </c>
      <c r="W2464" s="1251" t="s">
        <v>2003</v>
      </c>
      <c r="X2464" s="1251" t="s">
        <v>2077</v>
      </c>
      <c r="Y2464" s="1251">
        <v>650</v>
      </c>
      <c r="Z2464" s="1251">
        <v>5</v>
      </c>
      <c r="AA2464" s="1251" t="b">
        <v>1</v>
      </c>
    </row>
    <row r="2465" spans="1:27" ht="12">
      <c r="A2465" s="1251">
        <v>25</v>
      </c>
      <c r="B2465" s="1251">
        <v>300</v>
      </c>
      <c r="C2465" s="1251" t="s">
        <v>1705</v>
      </c>
      <c r="D2465" s="1251">
        <v>650540</v>
      </c>
      <c r="E2465" s="1251" t="s">
        <v>2004</v>
      </c>
      <c r="F2465" s="1251">
        <v>2021</v>
      </c>
      <c r="G2465" s="1252">
        <v>11.68</v>
      </c>
      <c r="H2465" s="1252">
        <v>261.06999999999999</v>
      </c>
      <c r="I2465" s="1252">
        <v>1198.46</v>
      </c>
      <c r="J2465" s="1252">
        <v>20</v>
      </c>
      <c r="K2465" s="1252">
        <v>0</v>
      </c>
      <c r="L2465" s="1252">
        <v>0</v>
      </c>
      <c r="M2465" s="1252">
        <v>0</v>
      </c>
      <c r="N2465" s="1252">
        <v>0</v>
      </c>
      <c r="O2465" s="1252">
        <v>10.970000000000001</v>
      </c>
      <c r="P2465" s="1252">
        <v>0</v>
      </c>
      <c r="Q2465" s="1252">
        <v>0</v>
      </c>
      <c r="R2465" s="1252">
        <v>0</v>
      </c>
      <c r="S2465" s="1252">
        <v>1502.1800000000001</v>
      </c>
      <c r="T2465" s="1252">
        <v>1502.1800000000001</v>
      </c>
      <c r="U2465" s="1251" t="s">
        <v>116</v>
      </c>
      <c r="V2465" s="1251" t="s">
        <v>397</v>
      </c>
      <c r="W2465" s="1251" t="s">
        <v>2005</v>
      </c>
      <c r="X2465" s="1251" t="s">
        <v>2077</v>
      </c>
      <c r="Y2465" s="1251">
        <v>650</v>
      </c>
      <c r="Z2465" s="1251">
        <v>5</v>
      </c>
      <c r="AA2465" s="1251" t="b">
        <v>1</v>
      </c>
    </row>
    <row r="2466" spans="1:27" ht="12">
      <c r="A2466" s="1251">
        <v>25</v>
      </c>
      <c r="B2466" s="1251">
        <v>300</v>
      </c>
      <c r="C2466" s="1251" t="s">
        <v>1705</v>
      </c>
      <c r="D2466" s="1251">
        <v>650800</v>
      </c>
      <c r="E2466" s="1251" t="s">
        <v>2007</v>
      </c>
      <c r="F2466" s="1251">
        <v>2021</v>
      </c>
      <c r="G2466" s="1252">
        <v>0</v>
      </c>
      <c r="H2466" s="1252">
        <v>930.54999999999995</v>
      </c>
      <c r="I2466" s="1252">
        <v>315.19999999999999</v>
      </c>
      <c r="J2466" s="1252">
        <v>100</v>
      </c>
      <c r="K2466" s="1252">
        <v>338.66000000000003</v>
      </c>
      <c r="L2466" s="1252">
        <v>200</v>
      </c>
      <c r="M2466" s="1252">
        <v>100</v>
      </c>
      <c r="N2466" s="1252">
        <v>230</v>
      </c>
      <c r="O2466" s="1252">
        <v>0</v>
      </c>
      <c r="P2466" s="1252">
        <v>260</v>
      </c>
      <c r="Q2466" s="1252">
        <v>0</v>
      </c>
      <c r="R2466" s="1252">
        <v>130</v>
      </c>
      <c r="S2466" s="1252">
        <v>2604.4099999999999</v>
      </c>
      <c r="T2466" s="1252">
        <v>2604.4099999999999</v>
      </c>
      <c r="U2466" s="1251" t="s">
        <v>116</v>
      </c>
      <c r="V2466" s="1251" t="s">
        <v>397</v>
      </c>
      <c r="W2466" s="1251" t="s">
        <v>2005</v>
      </c>
      <c r="X2466" s="1251" t="s">
        <v>2077</v>
      </c>
      <c r="Y2466" s="1251">
        <v>650</v>
      </c>
      <c r="Z2466" s="1251">
        <v>8</v>
      </c>
      <c r="AA2466" s="1251" t="b">
        <v>1</v>
      </c>
    </row>
    <row r="2467" spans="1:27" ht="12">
      <c r="A2467" s="1251">
        <v>25</v>
      </c>
      <c r="B2467" s="1251">
        <v>300</v>
      </c>
      <c r="C2467" s="1251" t="s">
        <v>1705</v>
      </c>
      <c r="D2467" s="1251">
        <v>670700</v>
      </c>
      <c r="E2467" s="1251" t="s">
        <v>2008</v>
      </c>
      <c r="F2467" s="1251">
        <v>2021</v>
      </c>
      <c r="G2467" s="1252">
        <v>1823.8299999999999</v>
      </c>
      <c r="H2467" s="1252">
        <v>2112.3699999999999</v>
      </c>
      <c r="I2467" s="1252">
        <v>3510.1700000000001</v>
      </c>
      <c r="J2467" s="1252">
        <v>3044.6799999999998</v>
      </c>
      <c r="K2467" s="1252">
        <v>2594.5100000000002</v>
      </c>
      <c r="L2467" s="1252">
        <v>9989.1100000000006</v>
      </c>
      <c r="M2467" s="1252">
        <v>6803.2799999999997</v>
      </c>
      <c r="N2467" s="1252">
        <v>8526.6599999999999</v>
      </c>
      <c r="O2467" s="1252">
        <v>5299.0200000000004</v>
      </c>
      <c r="P2467" s="1252">
        <v>8173.96</v>
      </c>
      <c r="Q2467" s="1252">
        <v>8570.9699999999993</v>
      </c>
      <c r="R2467" s="1252">
        <v>19328.639999999999</v>
      </c>
      <c r="S2467" s="1252">
        <v>79777.200000000012</v>
      </c>
      <c r="T2467" s="1252">
        <v>79777.200000000012</v>
      </c>
      <c r="U2467" s="1251" t="s">
        <v>116</v>
      </c>
      <c r="V2467" s="1251" t="s">
        <v>397</v>
      </c>
      <c r="W2467" s="1251" t="s">
        <v>2009</v>
      </c>
      <c r="X2467" s="1251" t="s">
        <v>2077</v>
      </c>
      <c r="Y2467" s="1251">
        <v>670</v>
      </c>
      <c r="Z2467" s="1251">
        <v>7</v>
      </c>
      <c r="AA2467" s="1251" t="b">
        <v>1</v>
      </c>
    </row>
    <row r="2468" spans="1:27" ht="12">
      <c r="A2468" s="1251">
        <v>25</v>
      </c>
      <c r="B2468" s="1251">
        <v>300</v>
      </c>
      <c r="C2468" s="1251" t="s">
        <v>1705</v>
      </c>
      <c r="D2468" s="1251">
        <v>670710</v>
      </c>
      <c r="E2468" s="1251" t="s">
        <v>2010</v>
      </c>
      <c r="F2468" s="1251">
        <v>2021</v>
      </c>
      <c r="G2468" s="1252">
        <v>-1046.46</v>
      </c>
      <c r="H2468" s="1252">
        <v>-1472.5799999999999</v>
      </c>
      <c r="I2468" s="1252">
        <v>-639.33000000000004</v>
      </c>
      <c r="J2468" s="1252">
        <v>-795.33000000000004</v>
      </c>
      <c r="K2468" s="1252">
        <v>-1143.0999999999999</v>
      </c>
      <c r="L2468" s="1252">
        <v>-465.69</v>
      </c>
      <c r="M2468" s="1252">
        <v>-588.70000000000005</v>
      </c>
      <c r="N2468" s="1252">
        <v>-576.17999999999995</v>
      </c>
      <c r="O2468" s="1252">
        <v>-966.38999999999999</v>
      </c>
      <c r="P2468" s="1252">
        <v>-827.51999999999998</v>
      </c>
      <c r="Q2468" s="1252">
        <v>-1742.21</v>
      </c>
      <c r="R2468" s="1252">
        <v>-602.80999999999995</v>
      </c>
      <c r="S2468" s="1252">
        <v>-10866.299999999997</v>
      </c>
      <c r="T2468" s="1252">
        <v>-10866.299999999997</v>
      </c>
      <c r="U2468" s="1251" t="s">
        <v>116</v>
      </c>
      <c r="V2468" s="1251" t="s">
        <v>397</v>
      </c>
      <c r="W2468" s="1251" t="s">
        <v>2009</v>
      </c>
      <c r="X2468" s="1251" t="s">
        <v>2077</v>
      </c>
      <c r="Y2468" s="1251">
        <v>670</v>
      </c>
      <c r="Z2468" s="1251">
        <v>7</v>
      </c>
      <c r="AA2468" s="1251" t="b">
        <v>1</v>
      </c>
    </row>
    <row r="2469" spans="1:27" ht="12">
      <c r="A2469" s="1251">
        <v>25</v>
      </c>
      <c r="B2469" s="1251">
        <v>300</v>
      </c>
      <c r="C2469" s="1251" t="s">
        <v>1705</v>
      </c>
      <c r="D2469" s="1251">
        <v>675100</v>
      </c>
      <c r="E2469" s="1251" t="s">
        <v>2011</v>
      </c>
      <c r="F2469" s="1251">
        <v>2021</v>
      </c>
      <c r="G2469" s="1252">
        <v>0</v>
      </c>
      <c r="H2469" s="1252">
        <v>0</v>
      </c>
      <c r="I2469" s="1252">
        <v>348</v>
      </c>
      <c r="J2469" s="1252">
        <v>0</v>
      </c>
      <c r="K2469" s="1252">
        <v>0</v>
      </c>
      <c r="L2469" s="1252">
        <v>0</v>
      </c>
      <c r="M2469" s="1252">
        <v>0</v>
      </c>
      <c r="N2469" s="1252">
        <v>0</v>
      </c>
      <c r="O2469" s="1252">
        <v>0</v>
      </c>
      <c r="P2469" s="1252">
        <v>0</v>
      </c>
      <c r="Q2469" s="1252">
        <v>0</v>
      </c>
      <c r="R2469" s="1252">
        <v>143.91999999999999</v>
      </c>
      <c r="S2469" s="1252">
        <v>491.91999999999996</v>
      </c>
      <c r="T2469" s="1252">
        <v>491.91999999999996</v>
      </c>
      <c r="U2469" s="1251" t="s">
        <v>116</v>
      </c>
      <c r="V2469" s="1251" t="s">
        <v>397</v>
      </c>
      <c r="W2469" s="1251" t="s">
        <v>2012</v>
      </c>
      <c r="X2469" s="1251" t="s">
        <v>2077</v>
      </c>
      <c r="Y2469" s="1251">
        <v>675</v>
      </c>
      <c r="Z2469" s="1251">
        <v>1</v>
      </c>
      <c r="AA2469" s="1251" t="b">
        <v>1</v>
      </c>
    </row>
    <row r="2470" spans="1:27" ht="12">
      <c r="A2470" s="1251">
        <v>25</v>
      </c>
      <c r="B2470" s="1251">
        <v>300</v>
      </c>
      <c r="C2470" s="1251" t="s">
        <v>1705</v>
      </c>
      <c r="D2470" s="1251">
        <v>675400</v>
      </c>
      <c r="E2470" s="1251" t="s">
        <v>2241</v>
      </c>
      <c r="F2470" s="1251">
        <v>2021</v>
      </c>
      <c r="G2470" s="1252">
        <v>0</v>
      </c>
      <c r="H2470" s="1252">
        <v>0</v>
      </c>
      <c r="I2470" s="1252">
        <v>0</v>
      </c>
      <c r="J2470" s="1252">
        <v>0</v>
      </c>
      <c r="K2470" s="1252">
        <v>0</v>
      </c>
      <c r="L2470" s="1252">
        <v>15.98</v>
      </c>
      <c r="M2470" s="1252">
        <v>0</v>
      </c>
      <c r="N2470" s="1252">
        <v>0</v>
      </c>
      <c r="O2470" s="1252">
        <v>0</v>
      </c>
      <c r="P2470" s="1252">
        <v>0</v>
      </c>
      <c r="Q2470" s="1252">
        <v>0</v>
      </c>
      <c r="R2470" s="1252">
        <v>0</v>
      </c>
      <c r="S2470" s="1252">
        <v>15.98</v>
      </c>
      <c r="T2470" s="1252">
        <v>15.98</v>
      </c>
      <c r="U2470" s="1251" t="s">
        <v>116</v>
      </c>
      <c r="V2470" s="1251" t="s">
        <v>397</v>
      </c>
      <c r="W2470" s="1251" t="s">
        <v>2086</v>
      </c>
      <c r="X2470" s="1251" t="s">
        <v>2077</v>
      </c>
      <c r="Y2470" s="1251">
        <v>675</v>
      </c>
      <c r="Z2470" s="1251">
        <v>4</v>
      </c>
      <c r="AA2470" s="1251" t="b">
        <v>1</v>
      </c>
    </row>
    <row r="2471" spans="1:27" ht="12">
      <c r="A2471" s="1251">
        <v>25</v>
      </c>
      <c r="B2471" s="1251">
        <v>300</v>
      </c>
      <c r="C2471" s="1251" t="s">
        <v>1705</v>
      </c>
      <c r="D2471" s="1251">
        <v>675500</v>
      </c>
      <c r="E2471" s="1251" t="s">
        <v>2013</v>
      </c>
      <c r="F2471" s="1251">
        <v>2021</v>
      </c>
      <c r="G2471" s="1252">
        <v>693.54999999999995</v>
      </c>
      <c r="H2471" s="1252">
        <v>781.57000000000005</v>
      </c>
      <c r="I2471" s="1252">
        <v>895.02999999999997</v>
      </c>
      <c r="J2471" s="1252">
        <v>1259.79</v>
      </c>
      <c r="K2471" s="1252">
        <v>973.16999999999996</v>
      </c>
      <c r="L2471" s="1252">
        <v>966.19000000000005</v>
      </c>
      <c r="M2471" s="1252">
        <v>1164.75</v>
      </c>
      <c r="N2471" s="1252">
        <v>846.98000000000002</v>
      </c>
      <c r="O2471" s="1252">
        <v>741.70000000000005</v>
      </c>
      <c r="P2471" s="1252">
        <v>697.25999999999999</v>
      </c>
      <c r="Q2471" s="1252">
        <v>792.87</v>
      </c>
      <c r="R2471" s="1252">
        <v>667.45000000000005</v>
      </c>
      <c r="S2471" s="1252">
        <v>10480.310000000001</v>
      </c>
      <c r="T2471" s="1252">
        <v>10480.310000000001</v>
      </c>
      <c r="U2471" s="1251" t="s">
        <v>116</v>
      </c>
      <c r="V2471" s="1251" t="s">
        <v>397</v>
      </c>
      <c r="W2471" s="1251" t="s">
        <v>2012</v>
      </c>
      <c r="X2471" s="1251" t="s">
        <v>2077</v>
      </c>
      <c r="Y2471" s="1251">
        <v>675</v>
      </c>
      <c r="Z2471" s="1251">
        <v>5</v>
      </c>
      <c r="AA2471" s="1251" t="b">
        <v>1</v>
      </c>
    </row>
    <row r="2472" spans="1:27" ht="12">
      <c r="A2472" s="1251">
        <v>25</v>
      </c>
      <c r="B2472" s="1251">
        <v>300</v>
      </c>
      <c r="C2472" s="1251" t="s">
        <v>1705</v>
      </c>
      <c r="D2472" s="1251">
        <v>675658</v>
      </c>
      <c r="E2472" s="1251" t="s">
        <v>2270</v>
      </c>
      <c r="F2472" s="1251">
        <v>2021</v>
      </c>
      <c r="G2472" s="1252">
        <v>0</v>
      </c>
      <c r="H2472" s="1252">
        <v>0</v>
      </c>
      <c r="I2472" s="1252">
        <v>0</v>
      </c>
      <c r="J2472" s="1252">
        <v>0</v>
      </c>
      <c r="K2472" s="1252">
        <v>0</v>
      </c>
      <c r="L2472" s="1252">
        <v>0</v>
      </c>
      <c r="M2472" s="1252">
        <v>0</v>
      </c>
      <c r="N2472" s="1252">
        <v>0</v>
      </c>
      <c r="O2472" s="1252">
        <v>0</v>
      </c>
      <c r="P2472" s="1252">
        <v>0</v>
      </c>
      <c r="Q2472" s="1252">
        <v>0</v>
      </c>
      <c r="R2472" s="1252">
        <v>648.64999999999998</v>
      </c>
      <c r="S2472" s="1252">
        <v>648.64999999999998</v>
      </c>
      <c r="T2472" s="1252">
        <v>648.64999999999998</v>
      </c>
      <c r="U2472" s="1251" t="s">
        <v>116</v>
      </c>
      <c r="V2472" s="1251" t="s">
        <v>397</v>
      </c>
      <c r="W2472" s="1251" t="s">
        <v>2086</v>
      </c>
      <c r="X2472" s="1251" t="s">
        <v>2077</v>
      </c>
      <c r="Y2472" s="1251">
        <v>675</v>
      </c>
      <c r="Z2472" s="1251">
        <v>6</v>
      </c>
      <c r="AA2472" s="1251" t="b">
        <v>1</v>
      </c>
    </row>
    <row r="2473" spans="1:27" ht="12">
      <c r="A2473" s="1251">
        <v>25</v>
      </c>
      <c r="B2473" s="1251">
        <v>300</v>
      </c>
      <c r="C2473" s="1251" t="s">
        <v>1705</v>
      </c>
      <c r="D2473" s="1251">
        <v>675800</v>
      </c>
      <c r="E2473" s="1251" t="s">
        <v>2014</v>
      </c>
      <c r="F2473" s="1251">
        <v>2021</v>
      </c>
      <c r="G2473" s="1252">
        <v>0</v>
      </c>
      <c r="H2473" s="1252">
        <v>0</v>
      </c>
      <c r="I2473" s="1252">
        <v>0</v>
      </c>
      <c r="J2473" s="1252">
        <v>0</v>
      </c>
      <c r="K2473" s="1252">
        <v>0</v>
      </c>
      <c r="L2473" s="1252">
        <v>0</v>
      </c>
      <c r="M2473" s="1252">
        <v>0</v>
      </c>
      <c r="N2473" s="1252">
        <v>0</v>
      </c>
      <c r="O2473" s="1252">
        <v>0</v>
      </c>
      <c r="P2473" s="1252">
        <v>0</v>
      </c>
      <c r="Q2473" s="1252">
        <v>23.449999999999999</v>
      </c>
      <c r="R2473" s="1252">
        <v>-23.449999999999999</v>
      </c>
      <c r="S2473" s="1252">
        <v>0</v>
      </c>
      <c r="T2473" s="1252">
        <v>0</v>
      </c>
      <c r="U2473" s="1251" t="s">
        <v>116</v>
      </c>
      <c r="V2473" s="1251" t="s">
        <v>397</v>
      </c>
      <c r="W2473" s="1251" t="s">
        <v>2015</v>
      </c>
      <c r="X2473" s="1251" t="s">
        <v>2077</v>
      </c>
      <c r="Y2473" s="1251">
        <v>675</v>
      </c>
      <c r="Z2473" s="1251">
        <v>8</v>
      </c>
      <c r="AA2473" s="1251" t="b">
        <v>1</v>
      </c>
    </row>
    <row r="2474" spans="1:27" ht="12">
      <c r="A2474" s="1251">
        <v>25</v>
      </c>
      <c r="B2474" s="1251">
        <v>300</v>
      </c>
      <c r="C2474" s="1251" t="s">
        <v>1705</v>
      </c>
      <c r="D2474" s="1251">
        <v>675802</v>
      </c>
      <c r="E2474" s="1251" t="s">
        <v>2235</v>
      </c>
      <c r="F2474" s="1251">
        <v>2021</v>
      </c>
      <c r="G2474" s="1252">
        <v>0</v>
      </c>
      <c r="H2474" s="1252">
        <v>0</v>
      </c>
      <c r="I2474" s="1252">
        <v>158.84</v>
      </c>
      <c r="J2474" s="1252">
        <v>0</v>
      </c>
      <c r="K2474" s="1252">
        <v>0</v>
      </c>
      <c r="L2474" s="1252">
        <v>0</v>
      </c>
      <c r="M2474" s="1252">
        <v>0</v>
      </c>
      <c r="N2474" s="1252">
        <v>0</v>
      </c>
      <c r="O2474" s="1252">
        <v>0</v>
      </c>
      <c r="P2474" s="1252">
        <v>0</v>
      </c>
      <c r="Q2474" s="1252">
        <v>0</v>
      </c>
      <c r="R2474" s="1252">
        <v>0</v>
      </c>
      <c r="S2474" s="1252">
        <v>158.84</v>
      </c>
      <c r="T2474" s="1252">
        <v>158.84</v>
      </c>
      <c r="U2474" s="1251" t="s">
        <v>116</v>
      </c>
      <c r="V2474" s="1251" t="s">
        <v>397</v>
      </c>
      <c r="W2474" s="1251" t="s">
        <v>2020</v>
      </c>
      <c r="X2474" s="1251" t="s">
        <v>2077</v>
      </c>
      <c r="Y2474" s="1251">
        <v>675</v>
      </c>
      <c r="Z2474" s="1251">
        <v>8</v>
      </c>
      <c r="AA2474" s="1251" t="b">
        <v>1</v>
      </c>
    </row>
    <row r="2475" spans="1:27" ht="12">
      <c r="A2475" s="1251">
        <v>25</v>
      </c>
      <c r="B2475" s="1251">
        <v>300</v>
      </c>
      <c r="C2475" s="1251" t="s">
        <v>1705</v>
      </c>
      <c r="D2475" s="1251">
        <v>675808</v>
      </c>
      <c r="E2475" s="1251" t="s">
        <v>2016</v>
      </c>
      <c r="F2475" s="1251">
        <v>2021</v>
      </c>
      <c r="G2475" s="1252">
        <v>2200.3600000000001</v>
      </c>
      <c r="H2475" s="1252">
        <v>2748.5100000000002</v>
      </c>
      <c r="I2475" s="1252">
        <v>4447.79</v>
      </c>
      <c r="J2475" s="1252">
        <v>2042.28</v>
      </c>
      <c r="K2475" s="1252">
        <v>2848.9400000000001</v>
      </c>
      <c r="L2475" s="1252">
        <v>2793.5900000000001</v>
      </c>
      <c r="M2475" s="1252">
        <v>2732.7800000000002</v>
      </c>
      <c r="N2475" s="1252">
        <v>4695.0600000000004</v>
      </c>
      <c r="O2475" s="1252">
        <v>869.30999999999995</v>
      </c>
      <c r="P2475" s="1252">
        <v>2782.8400000000001</v>
      </c>
      <c r="Q2475" s="1252">
        <v>4673.2399999999998</v>
      </c>
      <c r="R2475" s="1252">
        <v>872.16999999999996</v>
      </c>
      <c r="S2475" s="1252">
        <v>33706.870000000003</v>
      </c>
      <c r="T2475" s="1252">
        <v>33706.870000000003</v>
      </c>
      <c r="U2475" s="1251" t="s">
        <v>116</v>
      </c>
      <c r="V2475" s="1251" t="s">
        <v>397</v>
      </c>
      <c r="W2475" s="1251" t="s">
        <v>2017</v>
      </c>
      <c r="X2475" s="1251" t="s">
        <v>2077</v>
      </c>
      <c r="Y2475" s="1251">
        <v>675</v>
      </c>
      <c r="Z2475" s="1251">
        <v>8</v>
      </c>
      <c r="AA2475" s="1251" t="b">
        <v>1</v>
      </c>
    </row>
    <row r="2476" spans="1:27" ht="12">
      <c r="A2476" s="1251">
        <v>25</v>
      </c>
      <c r="B2476" s="1251">
        <v>300</v>
      </c>
      <c r="C2476" s="1251" t="s">
        <v>1705</v>
      </c>
      <c r="D2476" s="1251">
        <v>675810</v>
      </c>
      <c r="E2476" s="1251" t="s">
        <v>2018</v>
      </c>
      <c r="F2476" s="1251">
        <v>2021</v>
      </c>
      <c r="G2476" s="1252">
        <v>2083.3800000000001</v>
      </c>
      <c r="H2476" s="1252">
        <v>2023.46</v>
      </c>
      <c r="I2476" s="1252">
        <v>2063.1999999999998</v>
      </c>
      <c r="J2476" s="1252">
        <v>2005.27</v>
      </c>
      <c r="K2476" s="1252">
        <v>2133.75</v>
      </c>
      <c r="L2476" s="1252">
        <v>2745.8800000000001</v>
      </c>
      <c r="M2476" s="1252">
        <v>2630.79</v>
      </c>
      <c r="N2476" s="1252">
        <v>2461.9899999999998</v>
      </c>
      <c r="O2476" s="1252">
        <v>2466.73</v>
      </c>
      <c r="P2476" s="1252">
        <v>2480.6399999999999</v>
      </c>
      <c r="Q2476" s="1252">
        <v>2476.4099999999999</v>
      </c>
      <c r="R2476" s="1252">
        <v>2476.52</v>
      </c>
      <c r="S2476" s="1252">
        <v>28048.02</v>
      </c>
      <c r="T2476" s="1252">
        <v>28048.02</v>
      </c>
      <c r="U2476" s="1251" t="s">
        <v>116</v>
      </c>
      <c r="V2476" s="1251" t="s">
        <v>397</v>
      </c>
      <c r="W2476" s="1251" t="s">
        <v>2017</v>
      </c>
      <c r="X2476" s="1251" t="s">
        <v>2077</v>
      </c>
      <c r="Y2476" s="1251">
        <v>675</v>
      </c>
      <c r="Z2476" s="1251">
        <v>8</v>
      </c>
      <c r="AA2476" s="1251" t="b">
        <v>1</v>
      </c>
    </row>
    <row r="2477" spans="1:27" ht="12">
      <c r="A2477" s="1251">
        <v>25</v>
      </c>
      <c r="B2477" s="1251">
        <v>300</v>
      </c>
      <c r="C2477" s="1251" t="s">
        <v>1705</v>
      </c>
      <c r="D2477" s="1251">
        <v>675819</v>
      </c>
      <c r="E2477" s="1251" t="s">
        <v>2021</v>
      </c>
      <c r="F2477" s="1251">
        <v>2021</v>
      </c>
      <c r="G2477" s="1252">
        <v>728.75999999999999</v>
      </c>
      <c r="H2477" s="1252">
        <v>259.07999999999998</v>
      </c>
      <c r="I2477" s="1252">
        <v>693.98000000000002</v>
      </c>
      <c r="J2477" s="1252">
        <v>486.16000000000003</v>
      </c>
      <c r="K2477" s="1252">
        <v>617.19000000000005</v>
      </c>
      <c r="L2477" s="1252">
        <v>1149.9200000000001</v>
      </c>
      <c r="M2477" s="1252">
        <v>434.61000000000001</v>
      </c>
      <c r="N2477" s="1252">
        <v>838.48000000000002</v>
      </c>
      <c r="O2477" s="1252">
        <v>-283.41000000000003</v>
      </c>
      <c r="P2477" s="1252">
        <v>539.40999999999997</v>
      </c>
      <c r="Q2477" s="1252">
        <v>274.88</v>
      </c>
      <c r="R2477" s="1252">
        <v>1121.3099999999999</v>
      </c>
      <c r="S2477" s="1252">
        <v>6860.3700000000008</v>
      </c>
      <c r="T2477" s="1252">
        <v>6860.3700000000008</v>
      </c>
      <c r="U2477" s="1251" t="s">
        <v>116</v>
      </c>
      <c r="V2477" s="1251" t="s">
        <v>397</v>
      </c>
      <c r="W2477" s="1251" t="s">
        <v>2022</v>
      </c>
      <c r="X2477" s="1251" t="s">
        <v>2077</v>
      </c>
      <c r="Y2477" s="1251">
        <v>675</v>
      </c>
      <c r="Z2477" s="1251">
        <v>8</v>
      </c>
      <c r="AA2477" s="1251" t="b">
        <v>1</v>
      </c>
    </row>
    <row r="2478" spans="1:27" ht="12">
      <c r="A2478" s="1251">
        <v>25</v>
      </c>
      <c r="B2478" s="1251">
        <v>300</v>
      </c>
      <c r="C2478" s="1251" t="s">
        <v>1705</v>
      </c>
      <c r="D2478" s="1251">
        <v>675824</v>
      </c>
      <c r="E2478" s="1251" t="s">
        <v>2071</v>
      </c>
      <c r="F2478" s="1251">
        <v>2021</v>
      </c>
      <c r="G2478" s="1252">
        <v>0</v>
      </c>
      <c r="H2478" s="1252">
        <v>0</v>
      </c>
      <c r="I2478" s="1252">
        <v>0</v>
      </c>
      <c r="J2478" s="1252">
        <v>0</v>
      </c>
      <c r="K2478" s="1252">
        <v>0</v>
      </c>
      <c r="L2478" s="1252">
        <v>0</v>
      </c>
      <c r="M2478" s="1252">
        <v>0</v>
      </c>
      <c r="N2478" s="1252">
        <v>154.5</v>
      </c>
      <c r="O2478" s="1252">
        <v>0</v>
      </c>
      <c r="P2478" s="1252">
        <v>0</v>
      </c>
      <c r="Q2478" s="1252">
        <v>0</v>
      </c>
      <c r="R2478" s="1252">
        <v>0</v>
      </c>
      <c r="S2478" s="1252">
        <v>154.5</v>
      </c>
      <c r="T2478" s="1252">
        <v>154.5</v>
      </c>
      <c r="U2478" s="1251" t="s">
        <v>116</v>
      </c>
      <c r="V2478" s="1251" t="s">
        <v>397</v>
      </c>
      <c r="W2478" s="1251" t="s">
        <v>2072</v>
      </c>
      <c r="X2478" s="1251" t="s">
        <v>2077</v>
      </c>
      <c r="Y2478" s="1251">
        <v>675</v>
      </c>
      <c r="Z2478" s="1251">
        <v>8</v>
      </c>
      <c r="AA2478" s="1251" t="b">
        <v>1</v>
      </c>
    </row>
    <row r="2479" spans="1:27" ht="12">
      <c r="A2479" s="1251">
        <v>25</v>
      </c>
      <c r="B2479" s="1251">
        <v>300</v>
      </c>
      <c r="C2479" s="1251" t="s">
        <v>1705</v>
      </c>
      <c r="D2479" s="1251">
        <v>675828</v>
      </c>
      <c r="E2479" s="1251" t="s">
        <v>2023</v>
      </c>
      <c r="F2479" s="1251">
        <v>2021</v>
      </c>
      <c r="G2479" s="1252">
        <v>0</v>
      </c>
      <c r="H2479" s="1252">
        <v>0</v>
      </c>
      <c r="I2479" s="1252">
        <v>150</v>
      </c>
      <c r="J2479" s="1252">
        <v>0</v>
      </c>
      <c r="K2479" s="1252">
        <v>0</v>
      </c>
      <c r="L2479" s="1252">
        <v>549</v>
      </c>
      <c r="M2479" s="1252">
        <v>70</v>
      </c>
      <c r="N2479" s="1252">
        <v>121.5</v>
      </c>
      <c r="O2479" s="1252">
        <v>1081.5</v>
      </c>
      <c r="P2479" s="1252">
        <v>360</v>
      </c>
      <c r="Q2479" s="1252">
        <v>131.06</v>
      </c>
      <c r="R2479" s="1252">
        <v>79</v>
      </c>
      <c r="S2479" s="1252">
        <v>2542.0599999999999</v>
      </c>
      <c r="T2479" s="1252">
        <v>2542.0599999999999</v>
      </c>
      <c r="U2479" s="1251" t="s">
        <v>116</v>
      </c>
      <c r="V2479" s="1251" t="s">
        <v>397</v>
      </c>
      <c r="W2479" s="1251" t="s">
        <v>2024</v>
      </c>
      <c r="X2479" s="1251" t="s">
        <v>2077</v>
      </c>
      <c r="Y2479" s="1251">
        <v>675</v>
      </c>
      <c r="Z2479" s="1251">
        <v>8</v>
      </c>
      <c r="AA2479" s="1251" t="b">
        <v>1</v>
      </c>
    </row>
    <row r="2480" spans="1:27" ht="12">
      <c r="A2480" s="1251">
        <v>25</v>
      </c>
      <c r="B2480" s="1251">
        <v>300</v>
      </c>
      <c r="C2480" s="1251" t="s">
        <v>1705</v>
      </c>
      <c r="D2480" s="1251">
        <v>675830</v>
      </c>
      <c r="E2480" s="1251" t="s">
        <v>2025</v>
      </c>
      <c r="F2480" s="1251">
        <v>2021</v>
      </c>
      <c r="G2480" s="1252">
        <v>15.800000000000001</v>
      </c>
      <c r="H2480" s="1252">
        <v>7.8499999999999996</v>
      </c>
      <c r="I2480" s="1252">
        <v>7.8499999999999996</v>
      </c>
      <c r="J2480" s="1252">
        <v>10.85</v>
      </c>
      <c r="K2480" s="1252">
        <v>20.25</v>
      </c>
      <c r="L2480" s="1252">
        <v>7.8499999999999996</v>
      </c>
      <c r="M2480" s="1252">
        <v>70.299999999999997</v>
      </c>
      <c r="N2480" s="1252">
        <v>4.1500000000000004</v>
      </c>
      <c r="O2480" s="1252">
        <v>117.06999999999999</v>
      </c>
      <c r="P2480" s="1252">
        <v>80</v>
      </c>
      <c r="Q2480" s="1252">
        <v>0</v>
      </c>
      <c r="R2480" s="1252">
        <v>196</v>
      </c>
      <c r="S2480" s="1252">
        <v>537.97000000000003</v>
      </c>
      <c r="T2480" s="1252">
        <v>537.97000000000003</v>
      </c>
      <c r="U2480" s="1251" t="s">
        <v>116</v>
      </c>
      <c r="V2480" s="1251" t="s">
        <v>397</v>
      </c>
      <c r="W2480" s="1251" t="s">
        <v>2026</v>
      </c>
      <c r="X2480" s="1251" t="s">
        <v>2077</v>
      </c>
      <c r="Y2480" s="1251">
        <v>675</v>
      </c>
      <c r="Z2480" s="1251">
        <v>8</v>
      </c>
      <c r="AA2480" s="1251" t="b">
        <v>1</v>
      </c>
    </row>
    <row r="2481" spans="1:27" ht="12">
      <c r="A2481" s="1251">
        <v>25</v>
      </c>
      <c r="B2481" s="1251">
        <v>300</v>
      </c>
      <c r="C2481" s="1251" t="s">
        <v>1705</v>
      </c>
      <c r="D2481" s="1251">
        <v>675831</v>
      </c>
      <c r="E2481" s="1251" t="s">
        <v>2027</v>
      </c>
      <c r="F2481" s="1251">
        <v>2021</v>
      </c>
      <c r="G2481" s="1252">
        <v>0</v>
      </c>
      <c r="H2481" s="1252">
        <v>0</v>
      </c>
      <c r="I2481" s="1252">
        <v>0</v>
      </c>
      <c r="J2481" s="1252">
        <v>0</v>
      </c>
      <c r="K2481" s="1252">
        <v>0</v>
      </c>
      <c r="L2481" s="1252">
        <v>0</v>
      </c>
      <c r="M2481" s="1252">
        <v>19.690000000000001</v>
      </c>
      <c r="N2481" s="1252">
        <v>9.5700000000000003</v>
      </c>
      <c r="O2481" s="1252">
        <v>21.34</v>
      </c>
      <c r="P2481" s="1252">
        <v>0</v>
      </c>
      <c r="Q2481" s="1252">
        <v>0</v>
      </c>
      <c r="R2481" s="1252">
        <v>404.41000000000003</v>
      </c>
      <c r="S2481" s="1252">
        <v>455.01000000000005</v>
      </c>
      <c r="T2481" s="1252">
        <v>455.01000000000005</v>
      </c>
      <c r="U2481" s="1251" t="s">
        <v>116</v>
      </c>
      <c r="V2481" s="1251" t="s">
        <v>397</v>
      </c>
      <c r="W2481" s="1251" t="s">
        <v>2026</v>
      </c>
      <c r="X2481" s="1251" t="s">
        <v>2077</v>
      </c>
      <c r="Y2481" s="1251">
        <v>675</v>
      </c>
      <c r="Z2481" s="1251">
        <v>8</v>
      </c>
      <c r="AA2481" s="1251" t="b">
        <v>1</v>
      </c>
    </row>
    <row r="2482" spans="1:27" ht="12">
      <c r="A2482" s="1251">
        <v>25</v>
      </c>
      <c r="B2482" s="1251">
        <v>300</v>
      </c>
      <c r="C2482" s="1251" t="s">
        <v>1705</v>
      </c>
      <c r="D2482" s="1251">
        <v>675834</v>
      </c>
      <c r="E2482" s="1251" t="s">
        <v>2028</v>
      </c>
      <c r="F2482" s="1251">
        <v>2021</v>
      </c>
      <c r="G2482" s="1252">
        <v>0</v>
      </c>
      <c r="H2482" s="1252">
        <v>49.200000000000003</v>
      </c>
      <c r="I2482" s="1252">
        <v>0</v>
      </c>
      <c r="J2482" s="1252">
        <v>0</v>
      </c>
      <c r="K2482" s="1252">
        <v>111.67</v>
      </c>
      <c r="L2482" s="1252">
        <v>159.44</v>
      </c>
      <c r="M2482" s="1252">
        <v>79.099999999999994</v>
      </c>
      <c r="N2482" s="1252">
        <v>0</v>
      </c>
      <c r="O2482" s="1252">
        <v>0</v>
      </c>
      <c r="P2482" s="1252">
        <v>305.39999999999998</v>
      </c>
      <c r="Q2482" s="1252">
        <v>0</v>
      </c>
      <c r="R2482" s="1252">
        <v>7.9800000000000004</v>
      </c>
      <c r="S2482" s="1252">
        <v>712.78999999999996</v>
      </c>
      <c r="T2482" s="1252">
        <v>712.78999999999996</v>
      </c>
      <c r="U2482" s="1251" t="s">
        <v>116</v>
      </c>
      <c r="V2482" s="1251" t="s">
        <v>397</v>
      </c>
      <c r="W2482" s="1251" t="s">
        <v>2029</v>
      </c>
      <c r="X2482" s="1251" t="s">
        <v>2077</v>
      </c>
      <c r="Y2482" s="1251">
        <v>675</v>
      </c>
      <c r="Z2482" s="1251">
        <v>8</v>
      </c>
      <c r="AA2482" s="1251" t="b">
        <v>1</v>
      </c>
    </row>
    <row r="2483" spans="1:27" ht="12">
      <c r="A2483" s="1251">
        <v>25</v>
      </c>
      <c r="B2483" s="1251">
        <v>300</v>
      </c>
      <c r="C2483" s="1251" t="s">
        <v>1705</v>
      </c>
      <c r="D2483" s="1251">
        <v>675836</v>
      </c>
      <c r="E2483" s="1251" t="s">
        <v>2030</v>
      </c>
      <c r="F2483" s="1251">
        <v>2021</v>
      </c>
      <c r="G2483" s="1252">
        <v>59.840000000000003</v>
      </c>
      <c r="H2483" s="1252">
        <v>224.13</v>
      </c>
      <c r="I2483" s="1252">
        <v>0</v>
      </c>
      <c r="J2483" s="1252">
        <v>101.05</v>
      </c>
      <c r="K2483" s="1252">
        <v>60</v>
      </c>
      <c r="L2483" s="1252">
        <v>108.3</v>
      </c>
      <c r="M2483" s="1252">
        <v>176.88</v>
      </c>
      <c r="N2483" s="1252">
        <v>68.450000000000003</v>
      </c>
      <c r="O2483" s="1252">
        <v>199.31999999999999</v>
      </c>
      <c r="P2483" s="1252">
        <v>123.98999999999999</v>
      </c>
      <c r="Q2483" s="1252">
        <v>735.41999999999996</v>
      </c>
      <c r="R2483" s="1252">
        <v>759.67999999999995</v>
      </c>
      <c r="S2483" s="1252">
        <v>2617.0599999999999</v>
      </c>
      <c r="T2483" s="1252">
        <v>2617.0599999999999</v>
      </c>
      <c r="U2483" s="1251" t="s">
        <v>116</v>
      </c>
      <c r="V2483" s="1251" t="s">
        <v>397</v>
      </c>
      <c r="W2483" s="1251" t="s">
        <v>2029</v>
      </c>
      <c r="X2483" s="1251" t="s">
        <v>2077</v>
      </c>
      <c r="Y2483" s="1251">
        <v>675</v>
      </c>
      <c r="Z2483" s="1251">
        <v>8</v>
      </c>
      <c r="AA2483" s="1251" t="b">
        <v>1</v>
      </c>
    </row>
    <row r="2484" spans="1:27" ht="12">
      <c r="A2484" s="1251">
        <v>25</v>
      </c>
      <c r="B2484" s="1251">
        <v>300</v>
      </c>
      <c r="C2484" s="1251" t="s">
        <v>1705</v>
      </c>
      <c r="D2484" s="1251">
        <v>675840</v>
      </c>
      <c r="E2484" s="1251" t="s">
        <v>2031</v>
      </c>
      <c r="F2484" s="1251">
        <v>2021</v>
      </c>
      <c r="G2484" s="1252">
        <v>0</v>
      </c>
      <c r="H2484" s="1252">
        <v>0</v>
      </c>
      <c r="I2484" s="1252">
        <v>0</v>
      </c>
      <c r="J2484" s="1252">
        <v>0</v>
      </c>
      <c r="K2484" s="1252">
        <v>863.47000000000003</v>
      </c>
      <c r="L2484" s="1252">
        <v>0</v>
      </c>
      <c r="M2484" s="1252">
        <v>0</v>
      </c>
      <c r="N2484" s="1252">
        <v>0</v>
      </c>
      <c r="O2484" s="1252">
        <v>0</v>
      </c>
      <c r="P2484" s="1252">
        <v>0</v>
      </c>
      <c r="Q2484" s="1252">
        <v>0</v>
      </c>
      <c r="R2484" s="1252">
        <v>0</v>
      </c>
      <c r="S2484" s="1252">
        <v>863.47000000000003</v>
      </c>
      <c r="T2484" s="1252">
        <v>863.47000000000003</v>
      </c>
      <c r="U2484" s="1251" t="s">
        <v>116</v>
      </c>
      <c r="V2484" s="1251" t="s">
        <v>397</v>
      </c>
      <c r="W2484" s="1251" t="s">
        <v>2015</v>
      </c>
      <c r="X2484" s="1251" t="s">
        <v>2077</v>
      </c>
      <c r="Y2484" s="1251">
        <v>675</v>
      </c>
      <c r="Z2484" s="1251">
        <v>8</v>
      </c>
      <c r="AA2484" s="1251" t="b">
        <v>1</v>
      </c>
    </row>
    <row r="2485" spans="1:27" ht="12">
      <c r="A2485" s="1251">
        <v>25</v>
      </c>
      <c r="B2485" s="1251">
        <v>300</v>
      </c>
      <c r="C2485" s="1251" t="s">
        <v>1705</v>
      </c>
      <c r="D2485" s="1251">
        <v>675856</v>
      </c>
      <c r="E2485" s="1251" t="s">
        <v>2034</v>
      </c>
      <c r="F2485" s="1251">
        <v>2021</v>
      </c>
      <c r="G2485" s="1252">
        <v>78.099999999999994</v>
      </c>
      <c r="H2485" s="1252">
        <v>0</v>
      </c>
      <c r="I2485" s="1252">
        <v>228.71000000000001</v>
      </c>
      <c r="J2485" s="1252">
        <v>194.94999999999999</v>
      </c>
      <c r="K2485" s="1252">
        <v>258.99000000000001</v>
      </c>
      <c r="L2485" s="1252">
        <v>521.89999999999998</v>
      </c>
      <c r="M2485" s="1252">
        <v>0</v>
      </c>
      <c r="N2485" s="1252">
        <v>134.99000000000001</v>
      </c>
      <c r="O2485" s="1252">
        <v>1691.02</v>
      </c>
      <c r="P2485" s="1252">
        <v>-51.399999999999999</v>
      </c>
      <c r="Q2485" s="1252">
        <v>173.97999999999999</v>
      </c>
      <c r="R2485" s="1252">
        <v>44.579999999999998</v>
      </c>
      <c r="S2485" s="1252">
        <v>3275.8199999999997</v>
      </c>
      <c r="T2485" s="1252">
        <v>3275.8199999999997</v>
      </c>
      <c r="U2485" s="1251" t="s">
        <v>116</v>
      </c>
      <c r="V2485" s="1251" t="s">
        <v>397</v>
      </c>
      <c r="W2485" s="1251" t="s">
        <v>2035</v>
      </c>
      <c r="X2485" s="1251" t="s">
        <v>2077</v>
      </c>
      <c r="Y2485" s="1251">
        <v>675</v>
      </c>
      <c r="Z2485" s="1251">
        <v>8</v>
      </c>
      <c r="AA2485" s="1251" t="b">
        <v>1</v>
      </c>
    </row>
    <row r="2486" spans="1:27" ht="12">
      <c r="A2486" s="1251">
        <v>25</v>
      </c>
      <c r="B2486" s="1251">
        <v>300</v>
      </c>
      <c r="C2486" s="1251" t="s">
        <v>1705</v>
      </c>
      <c r="D2486" s="1251">
        <v>675864</v>
      </c>
      <c r="E2486" s="1251" t="s">
        <v>2074</v>
      </c>
      <c r="F2486" s="1251">
        <v>2021</v>
      </c>
      <c r="G2486" s="1252">
        <v>0</v>
      </c>
      <c r="H2486" s="1252">
        <v>1000</v>
      </c>
      <c r="I2486" s="1252">
        <v>0</v>
      </c>
      <c r="J2486" s="1252">
        <v>0</v>
      </c>
      <c r="K2486" s="1252">
        <v>0</v>
      </c>
      <c r="L2486" s="1252">
        <v>0</v>
      </c>
      <c r="M2486" s="1252">
        <v>0</v>
      </c>
      <c r="N2486" s="1252">
        <v>0</v>
      </c>
      <c r="O2486" s="1252">
        <v>0</v>
      </c>
      <c r="P2486" s="1252">
        <v>0</v>
      </c>
      <c r="Q2486" s="1252">
        <v>0</v>
      </c>
      <c r="R2486" s="1252">
        <v>0</v>
      </c>
      <c r="S2486" s="1252">
        <v>1000</v>
      </c>
      <c r="T2486" s="1252">
        <v>1000</v>
      </c>
      <c r="U2486" s="1251" t="s">
        <v>116</v>
      </c>
      <c r="V2486" s="1251" t="s">
        <v>397</v>
      </c>
      <c r="W2486" s="1251" t="s">
        <v>2015</v>
      </c>
      <c r="X2486" s="1251" t="s">
        <v>2077</v>
      </c>
      <c r="Y2486" s="1251">
        <v>675</v>
      </c>
      <c r="Z2486" s="1251">
        <v>8</v>
      </c>
      <c r="AA2486" s="1251" t="b">
        <v>1</v>
      </c>
    </row>
    <row r="2487" spans="1:27" ht="12">
      <c r="A2487" s="1251">
        <v>25</v>
      </c>
      <c r="B2487" s="1251">
        <v>300</v>
      </c>
      <c r="C2487" s="1251" t="s">
        <v>1705</v>
      </c>
      <c r="D2487" s="1251">
        <v>675866</v>
      </c>
      <c r="E2487" s="1251" t="s">
        <v>2076</v>
      </c>
      <c r="F2487" s="1251">
        <v>2021</v>
      </c>
      <c r="G2487" s="1252">
        <v>46</v>
      </c>
      <c r="H2487" s="1252">
        <v>0</v>
      </c>
      <c r="I2487" s="1252">
        <v>314</v>
      </c>
      <c r="J2487" s="1252">
        <v>0</v>
      </c>
      <c r="K2487" s="1252">
        <v>0</v>
      </c>
      <c r="L2487" s="1252">
        <v>176</v>
      </c>
      <c r="M2487" s="1252">
        <v>0</v>
      </c>
      <c r="N2487" s="1252">
        <v>0</v>
      </c>
      <c r="O2487" s="1252">
        <v>176</v>
      </c>
      <c r="P2487" s="1252">
        <v>0</v>
      </c>
      <c r="Q2487" s="1252">
        <v>0</v>
      </c>
      <c r="R2487" s="1252">
        <v>176</v>
      </c>
      <c r="S2487" s="1252">
        <v>888</v>
      </c>
      <c r="T2487" s="1252">
        <v>888</v>
      </c>
      <c r="U2487" s="1251" t="s">
        <v>116</v>
      </c>
      <c r="V2487" s="1251" t="s">
        <v>397</v>
      </c>
      <c r="W2487" s="1251" t="s">
        <v>2022</v>
      </c>
      <c r="X2487" s="1251" t="s">
        <v>2077</v>
      </c>
      <c r="Y2487" s="1251">
        <v>675</v>
      </c>
      <c r="Z2487" s="1251">
        <v>8</v>
      </c>
      <c r="AA2487" s="1251" t="b">
        <v>1</v>
      </c>
    </row>
    <row r="2488" spans="1:27" ht="12">
      <c r="A2488" s="1251">
        <v>25</v>
      </c>
      <c r="B2488" s="1251">
        <v>300</v>
      </c>
      <c r="C2488" s="1251" t="s">
        <v>1705</v>
      </c>
      <c r="D2488" s="1251">
        <v>676200</v>
      </c>
      <c r="E2488" s="1251" t="s">
        <v>2037</v>
      </c>
      <c r="F2488" s="1251">
        <v>2021</v>
      </c>
      <c r="G2488" s="1252">
        <v>0</v>
      </c>
      <c r="H2488" s="1252">
        <v>-0.01</v>
      </c>
      <c r="I2488" s="1252">
        <v>0</v>
      </c>
      <c r="J2488" s="1252">
        <v>0</v>
      </c>
      <c r="K2488" s="1252">
        <v>0</v>
      </c>
      <c r="L2488" s="1252">
        <v>0</v>
      </c>
      <c r="M2488" s="1252">
        <v>0</v>
      </c>
      <c r="N2488" s="1252">
        <v>0</v>
      </c>
      <c r="O2488" s="1252">
        <v>0</v>
      </c>
      <c r="P2488" s="1252">
        <v>0</v>
      </c>
      <c r="Q2488" s="1252">
        <v>0</v>
      </c>
      <c r="R2488" s="1252">
        <v>0</v>
      </c>
      <c r="S2488" s="1252">
        <v>-0.01</v>
      </c>
      <c r="T2488" s="1252">
        <v>-0.01</v>
      </c>
      <c r="U2488" s="1251" t="s">
        <v>116</v>
      </c>
      <c r="V2488" s="1251" t="s">
        <v>397</v>
      </c>
      <c r="W2488" s="1251" t="s">
        <v>2015</v>
      </c>
      <c r="X2488" s="1251" t="s">
        <v>2077</v>
      </c>
      <c r="Y2488" s="1251">
        <v>676</v>
      </c>
      <c r="Z2488" s="1251">
        <v>2</v>
      </c>
      <c r="AA2488" s="1251" t="b">
        <v>1</v>
      </c>
    </row>
    <row r="2489" spans="1:27" ht="12">
      <c r="A2489" s="1251">
        <v>25</v>
      </c>
      <c r="B2489" s="1251">
        <v>300</v>
      </c>
      <c r="C2489" s="1251" t="s">
        <v>1705</v>
      </c>
      <c r="D2489" s="1251">
        <v>676210</v>
      </c>
      <c r="E2489" s="1251" t="s">
        <v>2038</v>
      </c>
      <c r="F2489" s="1251">
        <v>2021</v>
      </c>
      <c r="G2489" s="1252">
        <v>-2826.7199999999998</v>
      </c>
      <c r="H2489" s="1252">
        <v>-3127.8000000000002</v>
      </c>
      <c r="I2489" s="1252">
        <v>-3650.46</v>
      </c>
      <c r="J2489" s="1252">
        <v>-4282.2200000000003</v>
      </c>
      <c r="K2489" s="1252">
        <v>-5450.5100000000002</v>
      </c>
      <c r="L2489" s="1252">
        <v>-3467.5799999999999</v>
      </c>
      <c r="M2489" s="1252">
        <v>-3153.6100000000001</v>
      </c>
      <c r="N2489" s="1252">
        <v>-3769.73</v>
      </c>
      <c r="O2489" s="1252">
        <v>-3570.4200000000001</v>
      </c>
      <c r="P2489" s="1252">
        <v>-4673.6099999999997</v>
      </c>
      <c r="Q2489" s="1252">
        <v>-2772.3600000000001</v>
      </c>
      <c r="R2489" s="1252">
        <v>-3048.1999999999998</v>
      </c>
      <c r="S2489" s="1252">
        <v>-43793.220000000001</v>
      </c>
      <c r="T2489" s="1252">
        <v>-43793.220000000001</v>
      </c>
      <c r="U2489" s="1251" t="s">
        <v>116</v>
      </c>
      <c r="V2489" s="1251" t="s">
        <v>397</v>
      </c>
      <c r="W2489" s="1251" t="s">
        <v>1931</v>
      </c>
      <c r="X2489" s="1251" t="s">
        <v>2077</v>
      </c>
      <c r="Y2489" s="1251">
        <v>676</v>
      </c>
      <c r="Z2489" s="1251">
        <v>2</v>
      </c>
      <c r="AA2489" s="1251" t="b">
        <v>1</v>
      </c>
    </row>
    <row r="2490" spans="1:27" ht="12">
      <c r="A2490" s="1251">
        <v>25</v>
      </c>
      <c r="B2490" s="1251">
        <v>300</v>
      </c>
      <c r="C2490" s="1251" t="s">
        <v>1705</v>
      </c>
      <c r="D2490" s="1251">
        <v>676220</v>
      </c>
      <c r="E2490" s="1251" t="s">
        <v>2039</v>
      </c>
      <c r="F2490" s="1251">
        <v>2021</v>
      </c>
      <c r="G2490" s="1252">
        <v>-3672.6300000000001</v>
      </c>
      <c r="H2490" s="1252">
        <v>-4063.8200000000002</v>
      </c>
      <c r="I2490" s="1252">
        <v>-4742.8800000000001</v>
      </c>
      <c r="J2490" s="1252">
        <v>-5563.71</v>
      </c>
      <c r="K2490" s="1252">
        <v>-7081.6199999999999</v>
      </c>
      <c r="L2490" s="1252">
        <v>-4505.2799999999997</v>
      </c>
      <c r="M2490" s="1252">
        <v>-4097.3500000000004</v>
      </c>
      <c r="N2490" s="1252">
        <v>-4897.8500000000004</v>
      </c>
      <c r="O2490" s="1252">
        <v>-4638.8900000000003</v>
      </c>
      <c r="P2490" s="1252">
        <v>-6072.2200000000003</v>
      </c>
      <c r="Q2490" s="1252">
        <v>-3602.0100000000002</v>
      </c>
      <c r="R2490" s="1252">
        <v>-3960.3899999999999</v>
      </c>
      <c r="S2490" s="1252">
        <v>-56898.650000000001</v>
      </c>
      <c r="T2490" s="1252">
        <v>-56898.650000000001</v>
      </c>
      <c r="U2490" s="1251" t="s">
        <v>116</v>
      </c>
      <c r="V2490" s="1251" t="s">
        <v>397</v>
      </c>
      <c r="W2490" s="1251" t="s">
        <v>1948</v>
      </c>
      <c r="X2490" s="1251" t="s">
        <v>2077</v>
      </c>
      <c r="Y2490" s="1251">
        <v>676</v>
      </c>
      <c r="Z2490" s="1251">
        <v>2</v>
      </c>
      <c r="AA2490" s="1251" t="b">
        <v>1</v>
      </c>
    </row>
    <row r="2491" spans="1:27" ht="12">
      <c r="A2491" s="1251">
        <v>25</v>
      </c>
      <c r="B2491" s="1251">
        <v>300</v>
      </c>
      <c r="C2491" s="1251" t="s">
        <v>1705</v>
      </c>
      <c r="D2491" s="1251">
        <v>676230</v>
      </c>
      <c r="E2491" s="1251" t="s">
        <v>2040</v>
      </c>
      <c r="F2491" s="1251">
        <v>2021</v>
      </c>
      <c r="G2491" s="1252">
        <v>-1432.8399999999999</v>
      </c>
      <c r="H2491" s="1252">
        <v>-1585.46</v>
      </c>
      <c r="I2491" s="1252">
        <v>-1850.3900000000001</v>
      </c>
      <c r="J2491" s="1252">
        <v>-2170.6300000000001</v>
      </c>
      <c r="K2491" s="1252">
        <v>-2762.8200000000002</v>
      </c>
      <c r="L2491" s="1252">
        <v>-1757.6900000000001</v>
      </c>
      <c r="M2491" s="1252">
        <v>-1598.54</v>
      </c>
      <c r="N2491" s="1252">
        <v>-1910.8499999999999</v>
      </c>
      <c r="O2491" s="1252">
        <v>-1809.8199999999999</v>
      </c>
      <c r="P2491" s="1252">
        <v>-2369.02</v>
      </c>
      <c r="Q2491" s="1252">
        <v>-1405.29</v>
      </c>
      <c r="R2491" s="1252">
        <v>-1545.1099999999999</v>
      </c>
      <c r="S2491" s="1252">
        <v>-22198.460000000006</v>
      </c>
      <c r="T2491" s="1252">
        <v>-22198.460000000006</v>
      </c>
      <c r="U2491" s="1251" t="s">
        <v>116</v>
      </c>
      <c r="V2491" s="1251" t="s">
        <v>402</v>
      </c>
      <c r="W2491" s="1251" t="s">
        <v>402</v>
      </c>
      <c r="X2491" s="1251" t="s">
        <v>2077</v>
      </c>
      <c r="Y2491" s="1251">
        <v>676</v>
      </c>
      <c r="Z2491" s="1251">
        <v>2</v>
      </c>
      <c r="AA2491" s="1251" t="b">
        <v>1</v>
      </c>
    </row>
    <row r="2492" spans="1:27" ht="12">
      <c r="A2492" s="1251">
        <v>25</v>
      </c>
      <c r="B2492" s="1251">
        <v>300</v>
      </c>
      <c r="C2492" s="1251" t="s">
        <v>1705</v>
      </c>
      <c r="D2492" s="1251">
        <v>676240</v>
      </c>
      <c r="E2492" s="1251" t="s">
        <v>2041</v>
      </c>
      <c r="F2492" s="1251">
        <v>2021</v>
      </c>
      <c r="G2492" s="1252">
        <v>-9379.4799999999996</v>
      </c>
      <c r="H2492" s="1252">
        <v>-10378.52</v>
      </c>
      <c r="I2492" s="1252">
        <v>-12112.77</v>
      </c>
      <c r="J2492" s="1252">
        <v>-14209.059999999999</v>
      </c>
      <c r="K2492" s="1252">
        <v>-18085.619999999999</v>
      </c>
      <c r="L2492" s="1252">
        <v>-11505.950000000001</v>
      </c>
      <c r="M2492" s="1252">
        <v>-10464.15</v>
      </c>
      <c r="N2492" s="1252">
        <v>-12508.530000000001</v>
      </c>
      <c r="O2492" s="1252">
        <v>-11847.190000000001</v>
      </c>
      <c r="P2492" s="1252">
        <v>-15507.74</v>
      </c>
      <c r="Q2492" s="1252">
        <v>-9199.1000000000004</v>
      </c>
      <c r="R2492" s="1252">
        <v>-10114.370000000001</v>
      </c>
      <c r="S2492" s="1252">
        <v>-145312.47999999998</v>
      </c>
      <c r="T2492" s="1252">
        <v>-145312.47999999998</v>
      </c>
      <c r="U2492" s="1251" t="s">
        <v>116</v>
      </c>
      <c r="V2492" s="1251" t="s">
        <v>397</v>
      </c>
      <c r="W2492" s="1251" t="s">
        <v>2015</v>
      </c>
      <c r="X2492" s="1251" t="s">
        <v>2077</v>
      </c>
      <c r="Y2492" s="1251">
        <v>676</v>
      </c>
      <c r="Z2492" s="1251">
        <v>2</v>
      </c>
      <c r="AA2492" s="1251" t="b">
        <v>1</v>
      </c>
    </row>
    <row r="2493" spans="1:27" ht="12">
      <c r="A2493" s="1251">
        <v>25</v>
      </c>
      <c r="B2493" s="1251">
        <v>400</v>
      </c>
      <c r="C2493" s="1251" t="s">
        <v>1718</v>
      </c>
      <c r="D2493" s="1251">
        <v>403000</v>
      </c>
      <c r="E2493" s="1251" t="s">
        <v>1911</v>
      </c>
      <c r="F2493" s="1251">
        <v>2021</v>
      </c>
      <c r="G2493" s="1252">
        <v>73621.889999999999</v>
      </c>
      <c r="H2493" s="1252">
        <v>73621.889999999999</v>
      </c>
      <c r="I2493" s="1252">
        <v>73621.889999999999</v>
      </c>
      <c r="J2493" s="1252">
        <v>73965.669999999998</v>
      </c>
      <c r="K2493" s="1252">
        <v>73965.669999999998</v>
      </c>
      <c r="L2493" s="1252">
        <v>73965.669999999998</v>
      </c>
      <c r="M2493" s="1252">
        <v>74417.309999999998</v>
      </c>
      <c r="N2493" s="1252">
        <v>74417.309999999998</v>
      </c>
      <c r="O2493" s="1252">
        <v>74417.309999999998</v>
      </c>
      <c r="P2493" s="1252">
        <v>74730.149999999994</v>
      </c>
      <c r="Q2493" s="1252">
        <v>71894.740000000005</v>
      </c>
      <c r="R2493" s="1252">
        <v>70825.919999999998</v>
      </c>
      <c r="S2493" s="1252">
        <v>883465.41999999993</v>
      </c>
      <c r="T2493" s="1252">
        <v>883465.41999999993</v>
      </c>
      <c r="U2493" s="1251" t="s">
        <v>116</v>
      </c>
      <c r="V2493" s="1251" t="s">
        <v>88</v>
      </c>
      <c r="W2493" s="1251" t="s">
        <v>88</v>
      </c>
      <c r="X2493" s="1251" t="s">
        <v>2042</v>
      </c>
      <c r="Y2493" s="1251">
        <v>403</v>
      </c>
      <c r="Z2493" s="1251">
        <v>0</v>
      </c>
      <c r="AA2493" s="1251" t="b">
        <v>1</v>
      </c>
    </row>
    <row r="2494" spans="1:27" ht="12">
      <c r="A2494" s="1251">
        <v>25</v>
      </c>
      <c r="B2494" s="1251">
        <v>400</v>
      </c>
      <c r="C2494" s="1251" t="s">
        <v>1718</v>
      </c>
      <c r="D2494" s="1251">
        <v>406000</v>
      </c>
      <c r="E2494" s="1251" t="s">
        <v>1912</v>
      </c>
      <c r="F2494" s="1251">
        <v>2021</v>
      </c>
      <c r="G2494" s="1252">
        <v>4584.2700000000004</v>
      </c>
      <c r="H2494" s="1252">
        <v>4584.2799999999997</v>
      </c>
      <c r="I2494" s="1252">
        <v>4584.2799999999997</v>
      </c>
      <c r="J2494" s="1252">
        <v>4584.2700000000004</v>
      </c>
      <c r="K2494" s="1252">
        <v>4584.2799999999997</v>
      </c>
      <c r="L2494" s="1252">
        <v>4584.2700000000004</v>
      </c>
      <c r="M2494" s="1252">
        <v>4584.2799999999997</v>
      </c>
      <c r="N2494" s="1252">
        <v>4584.2700000000004</v>
      </c>
      <c r="O2494" s="1252">
        <v>4584.2799999999997</v>
      </c>
      <c r="P2494" s="1252">
        <v>4584.2700000000004</v>
      </c>
      <c r="Q2494" s="1252">
        <v>4584.2799999999997</v>
      </c>
      <c r="R2494" s="1252">
        <v>4584.2700000000004</v>
      </c>
      <c r="S2494" s="1252">
        <v>55011.300000000003</v>
      </c>
      <c r="T2494" s="1252">
        <v>55011.300000000003</v>
      </c>
      <c r="U2494" s="1251" t="s">
        <v>116</v>
      </c>
      <c r="V2494" s="1251" t="s">
        <v>400</v>
      </c>
      <c r="W2494" s="1251" t="s">
        <v>400</v>
      </c>
      <c r="X2494" s="1251" t="s">
        <v>2042</v>
      </c>
      <c r="Y2494" s="1251">
        <v>406</v>
      </c>
      <c r="Z2494" s="1251">
        <v>0</v>
      </c>
      <c r="AA2494" s="1251" t="b">
        <v>1</v>
      </c>
    </row>
    <row r="2495" spans="1:27" ht="12">
      <c r="A2495" s="1251">
        <v>25</v>
      </c>
      <c r="B2495" s="1251">
        <v>400</v>
      </c>
      <c r="C2495" s="1251" t="s">
        <v>1718</v>
      </c>
      <c r="D2495" s="1251">
        <v>407301</v>
      </c>
      <c r="E2495" s="1251" t="s">
        <v>502</v>
      </c>
      <c r="F2495" s="1251">
        <v>2021</v>
      </c>
      <c r="G2495" s="1252">
        <v>-7725.3100000000004</v>
      </c>
      <c r="H2495" s="1252">
        <v>-7725.3100000000004</v>
      </c>
      <c r="I2495" s="1252">
        <v>-7725.3100000000004</v>
      </c>
      <c r="J2495" s="1252">
        <v>-7693.0900000000001</v>
      </c>
      <c r="K2495" s="1252">
        <v>-7693.0900000000001</v>
      </c>
      <c r="L2495" s="1252">
        <v>-7693.0900000000001</v>
      </c>
      <c r="M2495" s="1252">
        <v>-7790.3100000000004</v>
      </c>
      <c r="N2495" s="1252">
        <v>-7790.3100000000004</v>
      </c>
      <c r="O2495" s="1252">
        <v>-7790.3100000000004</v>
      </c>
      <c r="P2495" s="1252">
        <v>-7745.21</v>
      </c>
      <c r="Q2495" s="1252">
        <v>-7745.21</v>
      </c>
      <c r="R2495" s="1252">
        <v>-7745.21</v>
      </c>
      <c r="S2495" s="1252">
        <v>-92861.760000000009</v>
      </c>
      <c r="T2495" s="1252">
        <v>-92861.760000000009</v>
      </c>
      <c r="U2495" s="1251" t="s">
        <v>116</v>
      </c>
      <c r="V2495" s="1251" t="s">
        <v>88</v>
      </c>
      <c r="W2495" s="1251" t="s">
        <v>1913</v>
      </c>
      <c r="X2495" s="1251" t="s">
        <v>2042</v>
      </c>
      <c r="Y2495" s="1251">
        <v>407</v>
      </c>
      <c r="Z2495" s="1251">
        <v>3</v>
      </c>
      <c r="AA2495" s="1251" t="b">
        <v>1</v>
      </c>
    </row>
    <row r="2496" spans="1:27" ht="12">
      <c r="A2496" s="1251">
        <v>25</v>
      </c>
      <c r="B2496" s="1251">
        <v>400</v>
      </c>
      <c r="C2496" s="1251" t="s">
        <v>1718</v>
      </c>
      <c r="D2496" s="1251">
        <v>408101</v>
      </c>
      <c r="E2496" s="1251" t="s">
        <v>932</v>
      </c>
      <c r="F2496" s="1251">
        <v>2021</v>
      </c>
      <c r="G2496" s="1252">
        <v>131.66999999999999</v>
      </c>
      <c r="H2496" s="1252">
        <v>131.66999999999999</v>
      </c>
      <c r="I2496" s="1252">
        <v>131.66999999999999</v>
      </c>
      <c r="J2496" s="1252">
        <v>131.66999999999999</v>
      </c>
      <c r="K2496" s="1252">
        <v>131.66999999999999</v>
      </c>
      <c r="L2496" s="1252">
        <v>131.66999999999999</v>
      </c>
      <c r="M2496" s="1252">
        <v>131.66999999999999</v>
      </c>
      <c r="N2496" s="1252">
        <v>131.66999999999999</v>
      </c>
      <c r="O2496" s="1252">
        <v>131.66999999999999</v>
      </c>
      <c r="P2496" s="1252">
        <v>131.66999999999999</v>
      </c>
      <c r="Q2496" s="1252">
        <v>131.66999999999999</v>
      </c>
      <c r="R2496" s="1252">
        <v>131.66999999999999</v>
      </c>
      <c r="S2496" s="1252">
        <v>1580.0400000000002</v>
      </c>
      <c r="T2496" s="1252">
        <v>1580.0400000000002</v>
      </c>
      <c r="U2496" s="1251" t="s">
        <v>116</v>
      </c>
      <c r="V2496" s="1251" t="s">
        <v>402</v>
      </c>
      <c r="W2496" s="1251" t="s">
        <v>402</v>
      </c>
      <c r="X2496" s="1251" t="s">
        <v>2042</v>
      </c>
      <c r="Y2496" s="1251">
        <v>408</v>
      </c>
      <c r="Z2496" s="1251">
        <v>1</v>
      </c>
      <c r="AA2496" s="1251" t="b">
        <v>1</v>
      </c>
    </row>
    <row r="2497" spans="1:27" ht="12">
      <c r="A2497" s="1251">
        <v>25</v>
      </c>
      <c r="B2497" s="1251">
        <v>400</v>
      </c>
      <c r="C2497" s="1251" t="s">
        <v>1718</v>
      </c>
      <c r="D2497" s="1251">
        <v>408110</v>
      </c>
      <c r="E2497" s="1251" t="s">
        <v>915</v>
      </c>
      <c r="F2497" s="1251">
        <v>2021</v>
      </c>
      <c r="G2497" s="1252">
        <v>2932.2600000000002</v>
      </c>
      <c r="H2497" s="1252">
        <v>2932.2600000000002</v>
      </c>
      <c r="I2497" s="1252">
        <v>2932.27</v>
      </c>
      <c r="J2497" s="1252">
        <v>2932.2399999999998</v>
      </c>
      <c r="K2497" s="1252">
        <v>2932.2399999999998</v>
      </c>
      <c r="L2497" s="1252">
        <v>2932.2399999999998</v>
      </c>
      <c r="M2497" s="1252">
        <v>3519.1100000000001</v>
      </c>
      <c r="N2497" s="1252">
        <v>3519.1100000000001</v>
      </c>
      <c r="O2497" s="1252">
        <v>3519.0999999999999</v>
      </c>
      <c r="P2497" s="1252">
        <v>2997</v>
      </c>
      <c r="Q2497" s="1252">
        <v>2997</v>
      </c>
      <c r="R2497" s="1252">
        <v>2996.9899999999998</v>
      </c>
      <c r="S2497" s="1252">
        <v>37141.82</v>
      </c>
      <c r="T2497" s="1252">
        <v>37141.82</v>
      </c>
      <c r="U2497" s="1251" t="s">
        <v>116</v>
      </c>
      <c r="V2497" s="1251" t="s">
        <v>402</v>
      </c>
      <c r="W2497" s="1251" t="s">
        <v>402</v>
      </c>
      <c r="X2497" s="1251" t="s">
        <v>2042</v>
      </c>
      <c r="Y2497" s="1251">
        <v>408</v>
      </c>
      <c r="Z2497" s="1251">
        <v>1</v>
      </c>
      <c r="AA2497" s="1251" t="b">
        <v>1</v>
      </c>
    </row>
    <row r="2498" spans="1:27" ht="12">
      <c r="A2498" s="1251">
        <v>25</v>
      </c>
      <c r="B2498" s="1251">
        <v>400</v>
      </c>
      <c r="C2498" s="1251" t="s">
        <v>1718</v>
      </c>
      <c r="D2498" s="1251">
        <v>408121</v>
      </c>
      <c r="E2498" s="1251" t="s">
        <v>1914</v>
      </c>
      <c r="F2498" s="1251">
        <v>2021</v>
      </c>
      <c r="G2498" s="1252">
        <v>-41.460000000000001</v>
      </c>
      <c r="H2498" s="1252">
        <v>13.44</v>
      </c>
      <c r="I2498" s="1252">
        <v>180.97999999999999</v>
      </c>
      <c r="J2498" s="1252">
        <v>328.75</v>
      </c>
      <c r="K2498" s="1252">
        <v>-775.73000000000002</v>
      </c>
      <c r="L2498" s="1252">
        <v>118.90000000000001</v>
      </c>
      <c r="M2498" s="1252">
        <v>186.63999999999999</v>
      </c>
      <c r="N2498" s="1252">
        <v>131.52000000000001</v>
      </c>
      <c r="O2498" s="1252">
        <v>62.799999999999997</v>
      </c>
      <c r="P2498" s="1252">
        <v>-562.73000000000002</v>
      </c>
      <c r="Q2498" s="1252">
        <v>110.79000000000001</v>
      </c>
      <c r="R2498" s="1252">
        <v>-110.79000000000001</v>
      </c>
      <c r="S2498" s="1252">
        <v>-356.89000000000004</v>
      </c>
      <c r="T2498" s="1252">
        <v>-356.89000000000004</v>
      </c>
      <c r="U2498" s="1251" t="s">
        <v>116</v>
      </c>
      <c r="V2498" s="1251" t="s">
        <v>402</v>
      </c>
      <c r="W2498" s="1251" t="s">
        <v>402</v>
      </c>
      <c r="X2498" s="1251" t="s">
        <v>2042</v>
      </c>
      <c r="Y2498" s="1251">
        <v>408</v>
      </c>
      <c r="Z2498" s="1251">
        <v>1</v>
      </c>
      <c r="AA2498" s="1251" t="b">
        <v>1</v>
      </c>
    </row>
    <row r="2499" spans="1:27" ht="12">
      <c r="A2499" s="1251">
        <v>25</v>
      </c>
      <c r="B2499" s="1251">
        <v>400</v>
      </c>
      <c r="C2499" s="1251" t="s">
        <v>1718</v>
      </c>
      <c r="D2499" s="1251">
        <v>408132</v>
      </c>
      <c r="E2499" s="1251" t="s">
        <v>1002</v>
      </c>
      <c r="F2499" s="1251">
        <v>2021</v>
      </c>
      <c r="G2499" s="1252">
        <v>1059.1700000000001</v>
      </c>
      <c r="H2499" s="1252">
        <v>1059.1700000000001</v>
      </c>
      <c r="I2499" s="1252">
        <v>1059.1700000000001</v>
      </c>
      <c r="J2499" s="1252">
        <v>1059.1700000000001</v>
      </c>
      <c r="K2499" s="1252">
        <v>1059.1700000000001</v>
      </c>
      <c r="L2499" s="1252">
        <v>1059.1700000000001</v>
      </c>
      <c r="M2499" s="1252">
        <v>1059.1700000000001</v>
      </c>
      <c r="N2499" s="1252">
        <v>1059.1700000000001</v>
      </c>
      <c r="O2499" s="1252">
        <v>1059.1700000000001</v>
      </c>
      <c r="P2499" s="1252">
        <v>1059.1700000000001</v>
      </c>
      <c r="Q2499" s="1252">
        <v>1059.1700000000001</v>
      </c>
      <c r="R2499" s="1252">
        <v>1059.1500000000001</v>
      </c>
      <c r="S2499" s="1252">
        <v>12710.02</v>
      </c>
      <c r="T2499" s="1252">
        <v>12710.02</v>
      </c>
      <c r="U2499" s="1251" t="s">
        <v>116</v>
      </c>
      <c r="V2499" s="1251" t="s">
        <v>402</v>
      </c>
      <c r="W2499" s="1251" t="s">
        <v>402</v>
      </c>
      <c r="X2499" s="1251" t="s">
        <v>2042</v>
      </c>
      <c r="Y2499" s="1251">
        <v>408</v>
      </c>
      <c r="Z2499" s="1251">
        <v>1</v>
      </c>
      <c r="AA2499" s="1251" t="b">
        <v>1</v>
      </c>
    </row>
    <row r="2500" spans="1:27" ht="12">
      <c r="A2500" s="1251">
        <v>25</v>
      </c>
      <c r="B2500" s="1251">
        <v>400</v>
      </c>
      <c r="C2500" s="1251" t="s">
        <v>1718</v>
      </c>
      <c r="D2500" s="1251">
        <v>420001</v>
      </c>
      <c r="E2500" s="1251" t="s">
        <v>1915</v>
      </c>
      <c r="F2500" s="1251">
        <v>2021</v>
      </c>
      <c r="G2500" s="1252">
        <v>-54.409999999999997</v>
      </c>
      <c r="H2500" s="1252">
        <v>-64.629999999999995</v>
      </c>
      <c r="I2500" s="1252">
        <v>-84.969999999999999</v>
      </c>
      <c r="J2500" s="1252">
        <v>-99.299999999999997</v>
      </c>
      <c r="K2500" s="1252">
        <v>-107.64</v>
      </c>
      <c r="L2500" s="1252">
        <v>-84.959999999999994</v>
      </c>
      <c r="M2500" s="1252">
        <v>-124.23</v>
      </c>
      <c r="N2500" s="1252">
        <v>-63.789999999999999</v>
      </c>
      <c r="O2500" s="1252">
        <v>-87.409999999999997</v>
      </c>
      <c r="P2500" s="1252">
        <v>-101.5</v>
      </c>
      <c r="Q2500" s="1252">
        <v>-119.66</v>
      </c>
      <c r="R2500" s="1252">
        <v>13.289999999999999</v>
      </c>
      <c r="S2500" s="1252">
        <v>-979.20999999999992</v>
      </c>
      <c r="T2500" s="1252">
        <v>-979.20999999999992</v>
      </c>
      <c r="U2500" s="1251" t="s">
        <v>116</v>
      </c>
      <c r="V2500" s="1251" t="s">
        <v>1916</v>
      </c>
      <c r="W2500" s="1251" t="s">
        <v>416</v>
      </c>
      <c r="X2500" s="1251" t="s">
        <v>2042</v>
      </c>
      <c r="Y2500" s="1251">
        <v>420</v>
      </c>
      <c r="Z2500" s="1251">
        <v>0</v>
      </c>
      <c r="AA2500" s="1251" t="b">
        <v>1</v>
      </c>
    </row>
    <row r="2501" spans="1:27" ht="12">
      <c r="A2501" s="1251">
        <v>25</v>
      </c>
      <c r="B2501" s="1251">
        <v>400</v>
      </c>
      <c r="C2501" s="1251" t="s">
        <v>1718</v>
      </c>
      <c r="D2501" s="1251">
        <v>420002</v>
      </c>
      <c r="E2501" s="1251" t="s">
        <v>1917</v>
      </c>
      <c r="F2501" s="1251">
        <v>2021</v>
      </c>
      <c r="G2501" s="1252">
        <v>-159.99000000000001</v>
      </c>
      <c r="H2501" s="1252">
        <v>-190.06</v>
      </c>
      <c r="I2501" s="1252">
        <v>-249.88</v>
      </c>
      <c r="J2501" s="1252">
        <v>-291.98000000000002</v>
      </c>
      <c r="K2501" s="1252">
        <v>-316.56</v>
      </c>
      <c r="L2501" s="1252">
        <v>-226.28999999999999</v>
      </c>
      <c r="M2501" s="1252">
        <v>-365.31</v>
      </c>
      <c r="N2501" s="1252">
        <v>-211.15000000000001</v>
      </c>
      <c r="O2501" s="1252">
        <v>-257.02999999999997</v>
      </c>
      <c r="P2501" s="1252">
        <v>-298.44</v>
      </c>
      <c r="Q2501" s="1252">
        <v>-351.83999999999997</v>
      </c>
      <c r="R2501" s="1252">
        <v>39.060000000000002</v>
      </c>
      <c r="S2501" s="1252">
        <v>-2879.4700000000003</v>
      </c>
      <c r="T2501" s="1252">
        <v>-2879.4700000000003</v>
      </c>
      <c r="U2501" s="1251" t="s">
        <v>116</v>
      </c>
      <c r="V2501" s="1251" t="s">
        <v>1916</v>
      </c>
      <c r="W2501" s="1251" t="s">
        <v>416</v>
      </c>
      <c r="X2501" s="1251" t="s">
        <v>2042</v>
      </c>
      <c r="Y2501" s="1251">
        <v>420</v>
      </c>
      <c r="Z2501" s="1251">
        <v>0</v>
      </c>
      <c r="AA2501" s="1251" t="b">
        <v>1</v>
      </c>
    </row>
    <row r="2502" spans="1:27" ht="12">
      <c r="A2502" s="1251">
        <v>25</v>
      </c>
      <c r="B2502" s="1251">
        <v>400</v>
      </c>
      <c r="C2502" s="1251" t="s">
        <v>1718</v>
      </c>
      <c r="D2502" s="1251">
        <v>421030</v>
      </c>
      <c r="E2502" s="1251" t="s">
        <v>504</v>
      </c>
      <c r="F2502" s="1251">
        <v>2021</v>
      </c>
      <c r="G2502" s="1252">
        <v>-1400.1800000000001</v>
      </c>
      <c r="H2502" s="1252">
        <v>-1400.1800000000001</v>
      </c>
      <c r="I2502" s="1252">
        <v>-1400.1800000000001</v>
      </c>
      <c r="J2502" s="1252">
        <v>-1400.1800000000001</v>
      </c>
      <c r="K2502" s="1252">
        <v>-1400.1800000000001</v>
      </c>
      <c r="L2502" s="1252">
        <v>-1400.1800000000001</v>
      </c>
      <c r="M2502" s="1252">
        <v>-1400.1800000000001</v>
      </c>
      <c r="N2502" s="1252">
        <v>-1400.1800000000001</v>
      </c>
      <c r="O2502" s="1252">
        <v>-1400.1800000000001</v>
      </c>
      <c r="P2502" s="1252">
        <v>-1400.1800000000001</v>
      </c>
      <c r="Q2502" s="1252">
        <v>-1400.1800000000001</v>
      </c>
      <c r="R2502" s="1252">
        <v>-1400.1800000000001</v>
      </c>
      <c r="S2502" s="1252">
        <v>-16802.16</v>
      </c>
      <c r="T2502" s="1252">
        <v>-16802.16</v>
      </c>
      <c r="U2502" s="1251" t="s">
        <v>116</v>
      </c>
      <c r="V2502" s="1251" t="s">
        <v>1286</v>
      </c>
      <c r="W2502" s="1251" t="s">
        <v>408</v>
      </c>
      <c r="X2502" s="1251" t="s">
        <v>2042</v>
      </c>
      <c r="Y2502" s="1251">
        <v>421</v>
      </c>
      <c r="Z2502" s="1251">
        <v>0</v>
      </c>
      <c r="AA2502" s="1251" t="b">
        <v>1</v>
      </c>
    </row>
    <row r="2503" spans="1:27" ht="12">
      <c r="A2503" s="1251">
        <v>25</v>
      </c>
      <c r="B2503" s="1251">
        <v>400</v>
      </c>
      <c r="C2503" s="1251" t="s">
        <v>1718</v>
      </c>
      <c r="D2503" s="1251">
        <v>421960</v>
      </c>
      <c r="E2503" s="1251" t="s">
        <v>1918</v>
      </c>
      <c r="F2503" s="1251">
        <v>2021</v>
      </c>
      <c r="G2503" s="1252">
        <v>0</v>
      </c>
      <c r="H2503" s="1252">
        <v>0</v>
      </c>
      <c r="I2503" s="1252">
        <v>0</v>
      </c>
      <c r="J2503" s="1252">
        <v>0</v>
      </c>
      <c r="K2503" s="1252">
        <v>0</v>
      </c>
      <c r="L2503" s="1252">
        <v>-5607.8400000000001</v>
      </c>
      <c r="M2503" s="1252">
        <v>-1187.52</v>
      </c>
      <c r="N2503" s="1252">
        <v>0</v>
      </c>
      <c r="O2503" s="1252">
        <v>0</v>
      </c>
      <c r="P2503" s="1252">
        <v>0</v>
      </c>
      <c r="Q2503" s="1252">
        <v>0</v>
      </c>
      <c r="R2503" s="1252">
        <v>6795.3599999999997</v>
      </c>
      <c r="S2503" s="1252">
        <v>0</v>
      </c>
      <c r="T2503" s="1252">
        <v>0</v>
      </c>
      <c r="U2503" s="1251" t="s">
        <v>116</v>
      </c>
      <c r="V2503" s="1251" t="s">
        <v>1286</v>
      </c>
      <c r="W2503" s="1251" t="s">
        <v>408</v>
      </c>
      <c r="X2503" s="1251" t="s">
        <v>2042</v>
      </c>
      <c r="Y2503" s="1251">
        <v>421</v>
      </c>
      <c r="Z2503" s="1251">
        <v>9</v>
      </c>
      <c r="AA2503" s="1251" t="b">
        <v>1</v>
      </c>
    </row>
    <row r="2504" spans="1:27" ht="12">
      <c r="A2504" s="1251">
        <v>25</v>
      </c>
      <c r="B2504" s="1251">
        <v>400</v>
      </c>
      <c r="C2504" s="1251" t="s">
        <v>1718</v>
      </c>
      <c r="D2504" s="1251">
        <v>427400</v>
      </c>
      <c r="E2504" s="1251" t="s">
        <v>1919</v>
      </c>
      <c r="F2504" s="1251">
        <v>2021</v>
      </c>
      <c r="G2504" s="1252">
        <v>20.550000000000001</v>
      </c>
      <c r="H2504" s="1252">
        <v>0</v>
      </c>
      <c r="I2504" s="1252">
        <v>40.789999999999999</v>
      </c>
      <c r="J2504" s="1252">
        <v>20.050000000000001</v>
      </c>
      <c r="K2504" s="1252">
        <v>18.920000000000002</v>
      </c>
      <c r="L2504" s="1252">
        <v>19.719999999999999</v>
      </c>
      <c r="M2504" s="1252">
        <v>17.829999999999998</v>
      </c>
      <c r="N2504" s="1252">
        <v>18.210000000000001</v>
      </c>
      <c r="O2504" s="1252">
        <v>18.649999999999999</v>
      </c>
      <c r="P2504" s="1252">
        <v>16.440000000000001</v>
      </c>
      <c r="Q2504" s="1252">
        <v>17.23</v>
      </c>
      <c r="R2504" s="1252">
        <v>16.98</v>
      </c>
      <c r="S2504" s="1252">
        <v>225.37</v>
      </c>
      <c r="T2504" s="1252">
        <v>225.37</v>
      </c>
      <c r="U2504" s="1251" t="s">
        <v>116</v>
      </c>
      <c r="V2504" s="1251" t="s">
        <v>1916</v>
      </c>
      <c r="W2504" s="1251" t="s">
        <v>1038</v>
      </c>
      <c r="X2504" s="1251" t="s">
        <v>2042</v>
      </c>
      <c r="Y2504" s="1251">
        <v>427</v>
      </c>
      <c r="Z2504" s="1251">
        <v>4</v>
      </c>
      <c r="AA2504" s="1251" t="b">
        <v>1</v>
      </c>
    </row>
    <row r="2505" spans="1:29" ht="12">
      <c r="A2505" s="1251">
        <v>25</v>
      </c>
      <c r="B2505" s="1251">
        <v>400</v>
      </c>
      <c r="C2505" s="1251" t="s">
        <v>1718</v>
      </c>
      <c r="D2505" s="1251">
        <v>461100</v>
      </c>
      <c r="E2505" s="1251" t="s">
        <v>1922</v>
      </c>
      <c r="F2505" s="1251">
        <v>2021</v>
      </c>
      <c r="G2505" s="1252">
        <v>-216146.42999999999</v>
      </c>
      <c r="H2505" s="1252">
        <v>-193469.79000000001</v>
      </c>
      <c r="I2505" s="1252">
        <v>-206546.14000000001</v>
      </c>
      <c r="J2505" s="1252">
        <v>-212001.45999999999</v>
      </c>
      <c r="K2505" s="1252">
        <v>-240000.72</v>
      </c>
      <c r="L2505" s="1252">
        <v>-323945.60999999999</v>
      </c>
      <c r="M2505" s="1252">
        <v>-300973.71999999997</v>
      </c>
      <c r="N2505" s="1252">
        <v>-265306.39000000001</v>
      </c>
      <c r="O2505" s="1252">
        <v>-248880.31</v>
      </c>
      <c r="P2505" s="1252">
        <v>-240518.04999999999</v>
      </c>
      <c r="Q2505" s="1252">
        <v>-182547.57999999999</v>
      </c>
      <c r="R2505" s="1252">
        <v>-208552.38</v>
      </c>
      <c r="S2505" s="1252">
        <v>-2838888.5799999996</v>
      </c>
      <c r="T2505" s="1252">
        <v>-2838888.5799999996</v>
      </c>
      <c r="U2505" s="1251" t="s">
        <v>116</v>
      </c>
      <c r="V2505" s="1251" t="s">
        <v>1286</v>
      </c>
      <c r="W2505" s="1251" t="s">
        <v>393</v>
      </c>
      <c r="X2505" s="1251" t="s">
        <v>2042</v>
      </c>
      <c r="Y2505" s="1251">
        <v>461</v>
      </c>
      <c r="Z2505" s="1251">
        <v>1</v>
      </c>
      <c r="AA2505" s="1251" t="b">
        <v>1</v>
      </c>
      <c r="AC2505" s="1251" t="s">
        <v>1921</v>
      </c>
    </row>
    <row r="2506" spans="1:29" ht="12">
      <c r="A2506" s="1251">
        <v>25</v>
      </c>
      <c r="B2506" s="1251">
        <v>400</v>
      </c>
      <c r="C2506" s="1251" t="s">
        <v>1718</v>
      </c>
      <c r="D2506" s="1251">
        <v>461200</v>
      </c>
      <c r="E2506" s="1251" t="s">
        <v>1923</v>
      </c>
      <c r="F2506" s="1251">
        <v>2021</v>
      </c>
      <c r="G2506" s="1252">
        <v>-16180.68</v>
      </c>
      <c r="H2506" s="1252">
        <v>-13089.66</v>
      </c>
      <c r="I2506" s="1252">
        <v>-14990.18</v>
      </c>
      <c r="J2506" s="1252">
        <v>-16176.75</v>
      </c>
      <c r="K2506" s="1252">
        <v>-22665.040000000001</v>
      </c>
      <c r="L2506" s="1252">
        <v>-25737.25</v>
      </c>
      <c r="M2506" s="1252">
        <v>-17708.009999999998</v>
      </c>
      <c r="N2506" s="1252">
        <v>-16768.919999999998</v>
      </c>
      <c r="O2506" s="1252">
        <v>-17927.790000000001</v>
      </c>
      <c r="P2506" s="1252">
        <v>-18429.240000000002</v>
      </c>
      <c r="Q2506" s="1252">
        <v>-16001.92</v>
      </c>
      <c r="R2506" s="1252">
        <v>-13175.030000000001</v>
      </c>
      <c r="S2506" s="1252">
        <v>-208850.47</v>
      </c>
      <c r="T2506" s="1252">
        <v>-208850.47</v>
      </c>
      <c r="U2506" s="1251" t="s">
        <v>116</v>
      </c>
      <c r="V2506" s="1251" t="s">
        <v>1286</v>
      </c>
      <c r="W2506" s="1251" t="s">
        <v>393</v>
      </c>
      <c r="X2506" s="1251" t="s">
        <v>2042</v>
      </c>
      <c r="Y2506" s="1251">
        <v>461</v>
      </c>
      <c r="Z2506" s="1251">
        <v>2</v>
      </c>
      <c r="AA2506" s="1251" t="b">
        <v>1</v>
      </c>
      <c r="AC2506" s="1251" t="s">
        <v>1921</v>
      </c>
    </row>
    <row r="2507" spans="1:29" ht="12">
      <c r="A2507" s="1251">
        <v>25</v>
      </c>
      <c r="B2507" s="1251">
        <v>400</v>
      </c>
      <c r="C2507" s="1251" t="s">
        <v>1718</v>
      </c>
      <c r="D2507" s="1251">
        <v>461400</v>
      </c>
      <c r="E2507" s="1251" t="s">
        <v>1925</v>
      </c>
      <c r="F2507" s="1251">
        <v>2021</v>
      </c>
      <c r="G2507" s="1252">
        <v>-1637.47</v>
      </c>
      <c r="H2507" s="1252">
        <v>-1442.6700000000001</v>
      </c>
      <c r="I2507" s="1252">
        <v>-1654.54</v>
      </c>
      <c r="J2507" s="1252">
        <v>-1849.1099999999999</v>
      </c>
      <c r="K2507" s="1252">
        <v>-2134.2399999999998</v>
      </c>
      <c r="L2507" s="1252">
        <v>-2598.21</v>
      </c>
      <c r="M2507" s="1252">
        <v>-2061.3699999999999</v>
      </c>
      <c r="N2507" s="1252">
        <v>-1696.8900000000001</v>
      </c>
      <c r="O2507" s="1252">
        <v>-1579.45</v>
      </c>
      <c r="P2507" s="1252">
        <v>-3305.9499999999998</v>
      </c>
      <c r="Q2507" s="1252">
        <v>-1389.1700000000001</v>
      </c>
      <c r="R2507" s="1252">
        <v>-2129.7600000000002</v>
      </c>
      <c r="S2507" s="1252">
        <v>-23478.830000000002</v>
      </c>
      <c r="T2507" s="1252">
        <v>-23478.830000000002</v>
      </c>
      <c r="U2507" s="1251" t="s">
        <v>116</v>
      </c>
      <c r="V2507" s="1251" t="s">
        <v>1286</v>
      </c>
      <c r="W2507" s="1251" t="s">
        <v>393</v>
      </c>
      <c r="X2507" s="1251" t="s">
        <v>2042</v>
      </c>
      <c r="Y2507" s="1251">
        <v>461</v>
      </c>
      <c r="Z2507" s="1251">
        <v>4</v>
      </c>
      <c r="AA2507" s="1251" t="b">
        <v>1</v>
      </c>
      <c r="AC2507" s="1251" t="s">
        <v>1921</v>
      </c>
    </row>
    <row r="2508" spans="1:29" ht="12">
      <c r="A2508" s="1251">
        <v>25</v>
      </c>
      <c r="B2508" s="1251">
        <v>400</v>
      </c>
      <c r="C2508" s="1251" t="s">
        <v>1718</v>
      </c>
      <c r="D2508" s="1251">
        <v>461605</v>
      </c>
      <c r="E2508" s="1251" t="s">
        <v>1926</v>
      </c>
      <c r="F2508" s="1251">
        <v>2021</v>
      </c>
      <c r="G2508" s="1252">
        <v>-198.83000000000001</v>
      </c>
      <c r="H2508" s="1252">
        <v>-114.95999999999999</v>
      </c>
      <c r="I2508" s="1252">
        <v>-76.890000000000001</v>
      </c>
      <c r="J2508" s="1252">
        <v>0</v>
      </c>
      <c r="K2508" s="1252">
        <v>0</v>
      </c>
      <c r="L2508" s="1252">
        <v>-415.83999999999997</v>
      </c>
      <c r="M2508" s="1252">
        <v>0</v>
      </c>
      <c r="N2508" s="1252">
        <v>0</v>
      </c>
      <c r="O2508" s="1252">
        <v>-73.019999999999996</v>
      </c>
      <c r="P2508" s="1252">
        <v>0</v>
      </c>
      <c r="Q2508" s="1252">
        <v>0</v>
      </c>
      <c r="R2508" s="1252">
        <v>0</v>
      </c>
      <c r="S2508" s="1252">
        <v>-879.53999999999996</v>
      </c>
      <c r="T2508" s="1252">
        <v>-879.53999999999996</v>
      </c>
      <c r="U2508" s="1251" t="s">
        <v>116</v>
      </c>
      <c r="V2508" s="1251" t="s">
        <v>1286</v>
      </c>
      <c r="W2508" s="1251" t="s">
        <v>393</v>
      </c>
      <c r="X2508" s="1251" t="s">
        <v>2042</v>
      </c>
      <c r="Y2508" s="1251">
        <v>461</v>
      </c>
      <c r="Z2508" s="1251">
        <v>6</v>
      </c>
      <c r="AA2508" s="1251" t="b">
        <v>1</v>
      </c>
      <c r="AC2508" s="1251" t="s">
        <v>1921</v>
      </c>
    </row>
    <row r="2509" spans="1:29" ht="12">
      <c r="A2509" s="1251">
        <v>25</v>
      </c>
      <c r="B2509" s="1251">
        <v>400</v>
      </c>
      <c r="C2509" s="1251" t="s">
        <v>1718</v>
      </c>
      <c r="D2509" s="1251">
        <v>462100</v>
      </c>
      <c r="E2509" s="1251" t="s">
        <v>720</v>
      </c>
      <c r="F2509" s="1251">
        <v>2021</v>
      </c>
      <c r="G2509" s="1252">
        <v>-5759.7600000000002</v>
      </c>
      <c r="H2509" s="1252">
        <v>-5759.7600000000002</v>
      </c>
      <c r="I2509" s="1252">
        <v>-6335.7399999999998</v>
      </c>
      <c r="J2509" s="1252">
        <v>-5183.7799999999997</v>
      </c>
      <c r="K2509" s="1252">
        <v>-5951.75</v>
      </c>
      <c r="L2509" s="1252">
        <v>-5951.7600000000002</v>
      </c>
      <c r="M2509" s="1252">
        <v>-5375.7700000000004</v>
      </c>
      <c r="N2509" s="1252">
        <v>-6143.75</v>
      </c>
      <c r="O2509" s="1252">
        <v>-5183.7799999999997</v>
      </c>
      <c r="P2509" s="1252">
        <v>-6143.7399999999998</v>
      </c>
      <c r="Q2509" s="1252">
        <v>-5183.79</v>
      </c>
      <c r="R2509" s="1252">
        <v>-6430.8000000000002</v>
      </c>
      <c r="S2509" s="1252">
        <v>-69404.180000000008</v>
      </c>
      <c r="T2509" s="1252">
        <v>-69404.180000000008</v>
      </c>
      <c r="U2509" s="1251" t="s">
        <v>116</v>
      </c>
      <c r="V2509" s="1251" t="s">
        <v>1286</v>
      </c>
      <c r="W2509" s="1251" t="s">
        <v>393</v>
      </c>
      <c r="X2509" s="1251" t="s">
        <v>2042</v>
      </c>
      <c r="Y2509" s="1251">
        <v>462</v>
      </c>
      <c r="Z2509" s="1251">
        <v>1</v>
      </c>
      <c r="AA2509" s="1251" t="b">
        <v>1</v>
      </c>
      <c r="AC2509" s="1251" t="s">
        <v>2078</v>
      </c>
    </row>
    <row r="2510" spans="1:29" ht="12">
      <c r="A2510" s="1251">
        <v>25</v>
      </c>
      <c r="B2510" s="1251">
        <v>400</v>
      </c>
      <c r="C2510" s="1251" t="s">
        <v>1718</v>
      </c>
      <c r="D2510" s="1251">
        <v>462200</v>
      </c>
      <c r="E2510" s="1251" t="s">
        <v>712</v>
      </c>
      <c r="F2510" s="1251">
        <v>2021</v>
      </c>
      <c r="G2510" s="1252">
        <v>-4530.5799999999999</v>
      </c>
      <c r="H2510" s="1252">
        <v>-4530.5799999999999</v>
      </c>
      <c r="I2510" s="1252">
        <v>-4983.6400000000003</v>
      </c>
      <c r="J2510" s="1252">
        <v>-4077.52</v>
      </c>
      <c r="K2510" s="1252">
        <v>-4681.6199999999999</v>
      </c>
      <c r="L2510" s="1252">
        <v>-4681.5699999999997</v>
      </c>
      <c r="M2510" s="1252">
        <v>-4228.5500000000002</v>
      </c>
      <c r="N2510" s="1252">
        <v>-4832.6099999999997</v>
      </c>
      <c r="O2510" s="1252">
        <v>-4077.5599999999999</v>
      </c>
      <c r="P2510" s="1252">
        <v>-4629.1099999999997</v>
      </c>
      <c r="Q2510" s="1252">
        <v>-4238.1800000000003</v>
      </c>
      <c r="R2510" s="1252">
        <v>-4832.6000000000004</v>
      </c>
      <c r="S2510" s="1252">
        <v>-54324.119999999995</v>
      </c>
      <c r="T2510" s="1252">
        <v>-54324.119999999995</v>
      </c>
      <c r="U2510" s="1251" t="s">
        <v>116</v>
      </c>
      <c r="V2510" s="1251" t="s">
        <v>1286</v>
      </c>
      <c r="W2510" s="1251" t="s">
        <v>393</v>
      </c>
      <c r="X2510" s="1251" t="s">
        <v>2042</v>
      </c>
      <c r="Y2510" s="1251">
        <v>462</v>
      </c>
      <c r="Z2510" s="1251">
        <v>2</v>
      </c>
      <c r="AA2510" s="1251" t="b">
        <v>1</v>
      </c>
      <c r="AC2510" s="1251" t="s">
        <v>648</v>
      </c>
    </row>
    <row r="2511" spans="1:29" ht="12">
      <c r="A2511" s="1251">
        <v>25</v>
      </c>
      <c r="B2511" s="1251">
        <v>400</v>
      </c>
      <c r="C2511" s="1251" t="s">
        <v>1718</v>
      </c>
      <c r="D2511" s="1251">
        <v>471010</v>
      </c>
      <c r="E2511" s="1251" t="s">
        <v>1928</v>
      </c>
      <c r="F2511" s="1251">
        <v>2021</v>
      </c>
      <c r="G2511" s="1252">
        <v>0</v>
      </c>
      <c r="H2511" s="1252">
        <v>0</v>
      </c>
      <c r="I2511" s="1252">
        <v>0</v>
      </c>
      <c r="J2511" s="1252">
        <v>0</v>
      </c>
      <c r="K2511" s="1252">
        <v>-150</v>
      </c>
      <c r="L2511" s="1252">
        <v>0</v>
      </c>
      <c r="M2511" s="1252">
        <v>-50</v>
      </c>
      <c r="N2511" s="1252">
        <v>-50</v>
      </c>
      <c r="O2511" s="1252">
        <v>0</v>
      </c>
      <c r="P2511" s="1252">
        <v>-100</v>
      </c>
      <c r="Q2511" s="1252">
        <v>0</v>
      </c>
      <c r="R2511" s="1252">
        <v>0</v>
      </c>
      <c r="S2511" s="1252">
        <v>-350</v>
      </c>
      <c r="T2511" s="1252">
        <v>-350</v>
      </c>
      <c r="U2511" s="1251" t="s">
        <v>116</v>
      </c>
      <c r="V2511" s="1251" t="s">
        <v>1286</v>
      </c>
      <c r="W2511" s="1251" t="s">
        <v>393</v>
      </c>
      <c r="X2511" s="1251" t="s">
        <v>2042</v>
      </c>
      <c r="Y2511" s="1251">
        <v>471</v>
      </c>
      <c r="Z2511" s="1251">
        <v>0</v>
      </c>
      <c r="AA2511" s="1251" t="b">
        <v>1</v>
      </c>
      <c r="AC2511" s="1251" t="s">
        <v>651</v>
      </c>
    </row>
    <row r="2512" spans="1:29" ht="12">
      <c r="A2512" s="1251">
        <v>25</v>
      </c>
      <c r="B2512" s="1251">
        <v>400</v>
      </c>
      <c r="C2512" s="1251" t="s">
        <v>1718</v>
      </c>
      <c r="D2512" s="1251">
        <v>471100</v>
      </c>
      <c r="E2512" s="1251" t="s">
        <v>1929</v>
      </c>
      <c r="F2512" s="1251">
        <v>2021</v>
      </c>
      <c r="G2512" s="1252">
        <v>0</v>
      </c>
      <c r="H2512" s="1252">
        <v>13.710000000000001</v>
      </c>
      <c r="I2512" s="1252">
        <v>0</v>
      </c>
      <c r="J2512" s="1252">
        <v>0</v>
      </c>
      <c r="K2512" s="1252">
        <v>0</v>
      </c>
      <c r="L2512" s="1252">
        <v>0</v>
      </c>
      <c r="M2512" s="1252">
        <v>0</v>
      </c>
      <c r="N2512" s="1252">
        <v>3.8199999999999998</v>
      </c>
      <c r="O2512" s="1252">
        <v>0</v>
      </c>
      <c r="P2512" s="1252">
        <v>0</v>
      </c>
      <c r="Q2512" s="1252">
        <v>0</v>
      </c>
      <c r="R2512" s="1252">
        <v>0</v>
      </c>
      <c r="S2512" s="1252">
        <v>17.530000000000001</v>
      </c>
      <c r="T2512" s="1252">
        <v>17.530000000000001</v>
      </c>
      <c r="U2512" s="1251" t="s">
        <v>116</v>
      </c>
      <c r="V2512" s="1251" t="s">
        <v>1286</v>
      </c>
      <c r="W2512" s="1251" t="s">
        <v>393</v>
      </c>
      <c r="X2512" s="1251" t="s">
        <v>2042</v>
      </c>
      <c r="Y2512" s="1251">
        <v>471</v>
      </c>
      <c r="Z2512" s="1251">
        <v>1</v>
      </c>
      <c r="AA2512" s="1251" t="b">
        <v>1</v>
      </c>
      <c r="AC2512" s="1251" t="s">
        <v>189</v>
      </c>
    </row>
    <row r="2513" spans="1:27" ht="12">
      <c r="A2513" s="1251">
        <v>25</v>
      </c>
      <c r="B2513" s="1251">
        <v>400</v>
      </c>
      <c r="C2513" s="1251" t="s">
        <v>1718</v>
      </c>
      <c r="D2513" s="1251">
        <v>601310</v>
      </c>
      <c r="E2513" s="1251" t="s">
        <v>1934</v>
      </c>
      <c r="F2513" s="1251">
        <v>2021</v>
      </c>
      <c r="G2513" s="1252">
        <v>3151.9000000000001</v>
      </c>
      <c r="H2513" s="1252">
        <v>3175.4299999999998</v>
      </c>
      <c r="I2513" s="1252">
        <v>3178.8699999999999</v>
      </c>
      <c r="J2513" s="1252">
        <v>3287.3000000000002</v>
      </c>
      <c r="K2513" s="1252">
        <v>4744.9899999999998</v>
      </c>
      <c r="L2513" s="1252">
        <v>2774</v>
      </c>
      <c r="M2513" s="1252">
        <v>2985.0900000000001</v>
      </c>
      <c r="N2513" s="1252">
        <v>2877.79</v>
      </c>
      <c r="O2513" s="1252">
        <v>2763.48</v>
      </c>
      <c r="P2513" s="1252">
        <v>4623.0500000000002</v>
      </c>
      <c r="Q2513" s="1252">
        <v>2767</v>
      </c>
      <c r="R2513" s="1252">
        <v>2604.0700000000002</v>
      </c>
      <c r="S2513" s="1252">
        <v>38932.970000000001</v>
      </c>
      <c r="T2513" s="1252">
        <v>38932.970000000001</v>
      </c>
      <c r="U2513" s="1251" t="s">
        <v>116</v>
      </c>
      <c r="V2513" s="1251" t="s">
        <v>397</v>
      </c>
      <c r="W2513" s="1251" t="s">
        <v>1931</v>
      </c>
      <c r="X2513" s="1251" t="s">
        <v>2042</v>
      </c>
      <c r="Y2513" s="1251">
        <v>601</v>
      </c>
      <c r="Z2513" s="1251">
        <v>3</v>
      </c>
      <c r="AA2513" s="1251" t="b">
        <v>1</v>
      </c>
    </row>
    <row r="2514" spans="1:27" ht="12">
      <c r="A2514" s="1251">
        <v>25</v>
      </c>
      <c r="B2514" s="1251">
        <v>400</v>
      </c>
      <c r="C2514" s="1251" t="s">
        <v>1718</v>
      </c>
      <c r="D2514" s="1251">
        <v>601319</v>
      </c>
      <c r="E2514" s="1251" t="s">
        <v>1935</v>
      </c>
      <c r="F2514" s="1251">
        <v>2021</v>
      </c>
      <c r="G2514" s="1252">
        <v>1753.8199999999999</v>
      </c>
      <c r="H2514" s="1252">
        <v>1362.27</v>
      </c>
      <c r="I2514" s="1252">
        <v>1530.0799999999999</v>
      </c>
      <c r="J2514" s="1252">
        <v>1530.0799999999999</v>
      </c>
      <c r="K2514" s="1252">
        <v>2311.8400000000001</v>
      </c>
      <c r="L2514" s="1252">
        <v>1792.1199999999999</v>
      </c>
      <c r="M2514" s="1252">
        <v>1781.6199999999999</v>
      </c>
      <c r="N2514" s="1252">
        <v>1563.52</v>
      </c>
      <c r="O2514" s="1252">
        <v>1792.1199999999999</v>
      </c>
      <c r="P2514" s="1252">
        <v>2345.2800000000002</v>
      </c>
      <c r="Q2514" s="1252">
        <v>1999.72</v>
      </c>
      <c r="R2514" s="1252">
        <v>1999.72</v>
      </c>
      <c r="S2514" s="1252">
        <v>21762.189999999999</v>
      </c>
      <c r="T2514" s="1252">
        <v>21762.189999999999</v>
      </c>
      <c r="U2514" s="1251" t="s">
        <v>116</v>
      </c>
      <c r="V2514" s="1251" t="s">
        <v>397</v>
      </c>
      <c r="W2514" s="1251" t="s">
        <v>1933</v>
      </c>
      <c r="X2514" s="1251" t="s">
        <v>2042</v>
      </c>
      <c r="Y2514" s="1251">
        <v>601</v>
      </c>
      <c r="Z2514" s="1251">
        <v>3</v>
      </c>
      <c r="AA2514" s="1251" t="b">
        <v>1</v>
      </c>
    </row>
    <row r="2515" spans="1:27" ht="12">
      <c r="A2515" s="1251">
        <v>25</v>
      </c>
      <c r="B2515" s="1251">
        <v>400</v>
      </c>
      <c r="C2515" s="1251" t="s">
        <v>1718</v>
      </c>
      <c r="D2515" s="1251">
        <v>601410</v>
      </c>
      <c r="E2515" s="1251" t="s">
        <v>1936</v>
      </c>
      <c r="F2515" s="1251">
        <v>2021</v>
      </c>
      <c r="G2515" s="1252">
        <v>2453.1599999999999</v>
      </c>
      <c r="H2515" s="1252">
        <v>3215.6100000000001</v>
      </c>
      <c r="I2515" s="1252">
        <v>3034.3200000000002</v>
      </c>
      <c r="J2515" s="1252">
        <v>3103.7399999999998</v>
      </c>
      <c r="K2515" s="1252">
        <v>4394.0699999999997</v>
      </c>
      <c r="L2515" s="1252">
        <v>2065.3800000000001</v>
      </c>
      <c r="M2515" s="1252">
        <v>2610.6300000000001</v>
      </c>
      <c r="N2515" s="1252">
        <v>2887.8699999999999</v>
      </c>
      <c r="O2515" s="1252">
        <v>2544.9499999999998</v>
      </c>
      <c r="P2515" s="1252">
        <v>4076.9099999999999</v>
      </c>
      <c r="Q2515" s="1252">
        <v>2321.5900000000001</v>
      </c>
      <c r="R2515" s="1252">
        <v>2267.7199999999998</v>
      </c>
      <c r="S2515" s="1252">
        <v>34975.949999999997</v>
      </c>
      <c r="T2515" s="1252">
        <v>34975.949999999997</v>
      </c>
      <c r="U2515" s="1251" t="s">
        <v>116</v>
      </c>
      <c r="V2515" s="1251" t="s">
        <v>397</v>
      </c>
      <c r="W2515" s="1251" t="s">
        <v>1931</v>
      </c>
      <c r="X2515" s="1251" t="s">
        <v>2042</v>
      </c>
      <c r="Y2515" s="1251">
        <v>601</v>
      </c>
      <c r="Z2515" s="1251">
        <v>4</v>
      </c>
      <c r="AA2515" s="1251" t="b">
        <v>1</v>
      </c>
    </row>
    <row r="2516" spans="1:27" ht="12">
      <c r="A2516" s="1251">
        <v>25</v>
      </c>
      <c r="B2516" s="1251">
        <v>400</v>
      </c>
      <c r="C2516" s="1251" t="s">
        <v>1718</v>
      </c>
      <c r="D2516" s="1251">
        <v>601419</v>
      </c>
      <c r="E2516" s="1251" t="s">
        <v>2044</v>
      </c>
      <c r="F2516" s="1251">
        <v>2021</v>
      </c>
      <c r="G2516" s="1252">
        <v>1361.0899999999999</v>
      </c>
      <c r="H2516" s="1252">
        <v>298.31999999999999</v>
      </c>
      <c r="I2516" s="1252">
        <v>603.38999999999999</v>
      </c>
      <c r="J2516" s="1252">
        <v>4262.3199999999997</v>
      </c>
      <c r="K2516" s="1252">
        <v>1305.02</v>
      </c>
      <c r="L2516" s="1252">
        <v>762.03999999999996</v>
      </c>
      <c r="M2516" s="1252">
        <v>516.28999999999996</v>
      </c>
      <c r="N2516" s="1252">
        <v>788.91999999999996</v>
      </c>
      <c r="O2516" s="1252">
        <v>647.66999999999996</v>
      </c>
      <c r="P2516" s="1252">
        <v>5501.5699999999997</v>
      </c>
      <c r="Q2516" s="1252">
        <v>780.37</v>
      </c>
      <c r="R2516" s="1252">
        <v>2671.5799999999999</v>
      </c>
      <c r="S2516" s="1252">
        <v>19498.580000000002</v>
      </c>
      <c r="T2516" s="1252">
        <v>19498.580000000002</v>
      </c>
      <c r="U2516" s="1251" t="s">
        <v>116</v>
      </c>
      <c r="V2516" s="1251" t="s">
        <v>397</v>
      </c>
      <c r="W2516" s="1251" t="s">
        <v>1933</v>
      </c>
      <c r="X2516" s="1251" t="s">
        <v>2042</v>
      </c>
      <c r="Y2516" s="1251">
        <v>601</v>
      </c>
      <c r="Z2516" s="1251">
        <v>4</v>
      </c>
      <c r="AA2516" s="1251" t="b">
        <v>1</v>
      </c>
    </row>
    <row r="2517" spans="1:27" ht="12">
      <c r="A2517" s="1251">
        <v>25</v>
      </c>
      <c r="B2517" s="1251">
        <v>400</v>
      </c>
      <c r="C2517" s="1251" t="s">
        <v>1718</v>
      </c>
      <c r="D2517" s="1251">
        <v>601510</v>
      </c>
      <c r="E2517" s="1251" t="s">
        <v>1937</v>
      </c>
      <c r="F2517" s="1251">
        <v>2021</v>
      </c>
      <c r="G2517" s="1252">
        <v>2555.2600000000002</v>
      </c>
      <c r="H2517" s="1252">
        <v>1939.0799999999999</v>
      </c>
      <c r="I2517" s="1252">
        <v>1999.9000000000001</v>
      </c>
      <c r="J2517" s="1252">
        <v>1827.21</v>
      </c>
      <c r="K2517" s="1252">
        <v>2693.5999999999999</v>
      </c>
      <c r="L2517" s="1252">
        <v>4055.02</v>
      </c>
      <c r="M2517" s="1252">
        <v>3286.8600000000001</v>
      </c>
      <c r="N2517" s="1252">
        <v>3411.23</v>
      </c>
      <c r="O2517" s="1252">
        <v>3677.96</v>
      </c>
      <c r="P2517" s="1252">
        <v>3948.6100000000001</v>
      </c>
      <c r="Q2517" s="1252">
        <v>3663.9400000000001</v>
      </c>
      <c r="R2517" s="1252">
        <v>5922.4300000000003</v>
      </c>
      <c r="S2517" s="1252">
        <v>38981.099999999999</v>
      </c>
      <c r="T2517" s="1252">
        <v>38981.099999999999</v>
      </c>
      <c r="U2517" s="1251" t="s">
        <v>116</v>
      </c>
      <c r="V2517" s="1251" t="s">
        <v>397</v>
      </c>
      <c r="W2517" s="1251" t="s">
        <v>1931</v>
      </c>
      <c r="X2517" s="1251" t="s">
        <v>2042</v>
      </c>
      <c r="Y2517" s="1251">
        <v>601</v>
      </c>
      <c r="Z2517" s="1251">
        <v>5</v>
      </c>
      <c r="AA2517" s="1251" t="b">
        <v>1</v>
      </c>
    </row>
    <row r="2518" spans="1:27" ht="12">
      <c r="A2518" s="1251">
        <v>25</v>
      </c>
      <c r="B2518" s="1251">
        <v>400</v>
      </c>
      <c r="C2518" s="1251" t="s">
        <v>1718</v>
      </c>
      <c r="D2518" s="1251">
        <v>601519</v>
      </c>
      <c r="E2518" s="1251" t="s">
        <v>1938</v>
      </c>
      <c r="F2518" s="1251">
        <v>2021</v>
      </c>
      <c r="G2518" s="1252">
        <v>1530.0799999999999</v>
      </c>
      <c r="H2518" s="1252">
        <v>1857.95</v>
      </c>
      <c r="I2518" s="1252">
        <v>1530.0799999999999</v>
      </c>
      <c r="J2518" s="1252">
        <v>1530.0799999999999</v>
      </c>
      <c r="K2518" s="1252">
        <v>2311.8299999999999</v>
      </c>
      <c r="L2518" s="1252">
        <v>1581.8900000000001</v>
      </c>
      <c r="M2518" s="1252">
        <v>1563.5</v>
      </c>
      <c r="N2518" s="1252">
        <v>1563.5</v>
      </c>
      <c r="O2518" s="1252">
        <v>1563.5</v>
      </c>
      <c r="P2518" s="1252">
        <v>2345.25</v>
      </c>
      <c r="Q2518" s="1252">
        <v>1618.02</v>
      </c>
      <c r="R2518" s="1252">
        <v>2373.9000000000001</v>
      </c>
      <c r="S2518" s="1252">
        <v>21369.580000000002</v>
      </c>
      <c r="T2518" s="1252">
        <v>21369.580000000002</v>
      </c>
      <c r="U2518" s="1251" t="s">
        <v>116</v>
      </c>
      <c r="V2518" s="1251" t="s">
        <v>397</v>
      </c>
      <c r="W2518" s="1251" t="s">
        <v>1933</v>
      </c>
      <c r="X2518" s="1251" t="s">
        <v>2042</v>
      </c>
      <c r="Y2518" s="1251">
        <v>601</v>
      </c>
      <c r="Z2518" s="1251">
        <v>5</v>
      </c>
      <c r="AA2518" s="1251" t="b">
        <v>1</v>
      </c>
    </row>
    <row r="2519" spans="1:27" ht="12">
      <c r="A2519" s="1251">
        <v>25</v>
      </c>
      <c r="B2519" s="1251">
        <v>400</v>
      </c>
      <c r="C2519" s="1251" t="s">
        <v>1718</v>
      </c>
      <c r="D2519" s="1251">
        <v>601610</v>
      </c>
      <c r="E2519" s="1251" t="s">
        <v>1939</v>
      </c>
      <c r="F2519" s="1251">
        <v>2021</v>
      </c>
      <c r="G2519" s="1252">
        <v>960.38999999999999</v>
      </c>
      <c r="H2519" s="1252">
        <v>298.31999999999999</v>
      </c>
      <c r="I2519" s="1252">
        <v>149.16</v>
      </c>
      <c r="J2519" s="1252">
        <v>0</v>
      </c>
      <c r="K2519" s="1252">
        <v>0</v>
      </c>
      <c r="L2519" s="1252">
        <v>495.32999999999998</v>
      </c>
      <c r="M2519" s="1252">
        <v>0</v>
      </c>
      <c r="N2519" s="1252">
        <v>0</v>
      </c>
      <c r="O2519" s="1252">
        <v>0</v>
      </c>
      <c r="P2519" s="1252">
        <v>533.42999999999995</v>
      </c>
      <c r="Q2519" s="1252">
        <v>0</v>
      </c>
      <c r="R2519" s="1252">
        <v>0</v>
      </c>
      <c r="S2519" s="1252">
        <v>2436.6300000000001</v>
      </c>
      <c r="T2519" s="1252">
        <v>2436.6300000000001</v>
      </c>
      <c r="U2519" s="1251" t="s">
        <v>116</v>
      </c>
      <c r="V2519" s="1251" t="s">
        <v>397</v>
      </c>
      <c r="W2519" s="1251" t="s">
        <v>1931</v>
      </c>
      <c r="X2519" s="1251" t="s">
        <v>2042</v>
      </c>
      <c r="Y2519" s="1251">
        <v>601</v>
      </c>
      <c r="Z2519" s="1251">
        <v>6</v>
      </c>
      <c r="AA2519" s="1251" t="b">
        <v>1</v>
      </c>
    </row>
    <row r="2520" spans="1:27" ht="12">
      <c r="A2520" s="1251">
        <v>25</v>
      </c>
      <c r="B2520" s="1251">
        <v>400</v>
      </c>
      <c r="C2520" s="1251" t="s">
        <v>1718</v>
      </c>
      <c r="D2520" s="1251">
        <v>601619</v>
      </c>
      <c r="E2520" s="1251" t="s">
        <v>1940</v>
      </c>
      <c r="F2520" s="1251">
        <v>2021</v>
      </c>
      <c r="G2520" s="1252">
        <v>857.24000000000001</v>
      </c>
      <c r="H2520" s="1252">
        <v>871</v>
      </c>
      <c r="I2520" s="1252">
        <v>764.42999999999995</v>
      </c>
      <c r="J2520" s="1252">
        <v>1633.9200000000001</v>
      </c>
      <c r="K2520" s="1252">
        <v>1707.6400000000001</v>
      </c>
      <c r="L2520" s="1252">
        <v>820.94000000000005</v>
      </c>
      <c r="M2520" s="1252">
        <v>656.12</v>
      </c>
      <c r="N2520" s="1252">
        <v>1053.2</v>
      </c>
      <c r="O2520" s="1252">
        <v>581.60000000000002</v>
      </c>
      <c r="P2520" s="1252">
        <v>301.54000000000002</v>
      </c>
      <c r="Q2520" s="1252">
        <v>757.38999999999999</v>
      </c>
      <c r="R2520" s="1252">
        <v>375.82999999999998</v>
      </c>
      <c r="S2520" s="1252">
        <v>10380.85</v>
      </c>
      <c r="T2520" s="1252">
        <v>10380.85</v>
      </c>
      <c r="U2520" s="1251" t="s">
        <v>116</v>
      </c>
      <c r="V2520" s="1251" t="s">
        <v>397</v>
      </c>
      <c r="W2520" s="1251" t="s">
        <v>1933</v>
      </c>
      <c r="X2520" s="1251" t="s">
        <v>2042</v>
      </c>
      <c r="Y2520" s="1251">
        <v>601</v>
      </c>
      <c r="Z2520" s="1251">
        <v>6</v>
      </c>
      <c r="AA2520" s="1251" t="b">
        <v>1</v>
      </c>
    </row>
    <row r="2521" spans="1:27" ht="12">
      <c r="A2521" s="1251">
        <v>25</v>
      </c>
      <c r="B2521" s="1251">
        <v>400</v>
      </c>
      <c r="C2521" s="1251" t="s">
        <v>1718</v>
      </c>
      <c r="D2521" s="1251">
        <v>601710</v>
      </c>
      <c r="E2521" s="1251" t="s">
        <v>1941</v>
      </c>
      <c r="F2521" s="1251">
        <v>2021</v>
      </c>
      <c r="G2521" s="1252">
        <v>1695.55</v>
      </c>
      <c r="H2521" s="1252">
        <v>2933.6199999999999</v>
      </c>
      <c r="I2521" s="1252">
        <v>2752.3299999999999</v>
      </c>
      <c r="J2521" s="1252">
        <v>3082.7800000000002</v>
      </c>
      <c r="K2521" s="1252">
        <v>4395.6899999999996</v>
      </c>
      <c r="L2521" s="1252">
        <v>2065.3899999999999</v>
      </c>
      <c r="M2521" s="1252">
        <v>2874.2199999999998</v>
      </c>
      <c r="N2521" s="1252">
        <v>2354.4299999999998</v>
      </c>
      <c r="O2521" s="1252">
        <v>2583.0500000000002</v>
      </c>
      <c r="P2521" s="1252">
        <v>4229.3100000000004</v>
      </c>
      <c r="Q2521" s="1252">
        <v>2855.0100000000002</v>
      </c>
      <c r="R2521" s="1252">
        <v>2856.1300000000001</v>
      </c>
      <c r="S2521" s="1252">
        <v>34677.510000000002</v>
      </c>
      <c r="T2521" s="1252">
        <v>34677.510000000002</v>
      </c>
      <c r="U2521" s="1251" t="s">
        <v>116</v>
      </c>
      <c r="V2521" s="1251" t="s">
        <v>397</v>
      </c>
      <c r="W2521" s="1251" t="s">
        <v>1931</v>
      </c>
      <c r="X2521" s="1251" t="s">
        <v>2042</v>
      </c>
      <c r="Y2521" s="1251">
        <v>601</v>
      </c>
      <c r="Z2521" s="1251">
        <v>7</v>
      </c>
      <c r="AA2521" s="1251" t="b">
        <v>1</v>
      </c>
    </row>
    <row r="2522" spans="1:27" ht="12">
      <c r="A2522" s="1251">
        <v>25</v>
      </c>
      <c r="B2522" s="1251">
        <v>400</v>
      </c>
      <c r="C2522" s="1251" t="s">
        <v>1718</v>
      </c>
      <c r="D2522" s="1251">
        <v>601719</v>
      </c>
      <c r="E2522" s="1251" t="s">
        <v>1942</v>
      </c>
      <c r="F2522" s="1251">
        <v>2021</v>
      </c>
      <c r="G2522" s="1252">
        <v>223.74000000000001</v>
      </c>
      <c r="H2522" s="1252">
        <v>1541.6099999999999</v>
      </c>
      <c r="I2522" s="1252">
        <v>1152</v>
      </c>
      <c r="J2522" s="1252">
        <v>344.06</v>
      </c>
      <c r="K2522" s="1252">
        <v>1422.1800000000001</v>
      </c>
      <c r="L2522" s="1252">
        <v>552.32000000000005</v>
      </c>
      <c r="M2522" s="1252">
        <v>1030.3599999999999</v>
      </c>
      <c r="N2522" s="1252">
        <v>727</v>
      </c>
      <c r="O2522" s="1252">
        <v>0</v>
      </c>
      <c r="P2522" s="1252">
        <v>508.89999999999998</v>
      </c>
      <c r="Q2522" s="1252">
        <v>1090.5</v>
      </c>
      <c r="R2522" s="1252">
        <v>290.80000000000001</v>
      </c>
      <c r="S2522" s="1252">
        <v>8883.4699999999975</v>
      </c>
      <c r="T2522" s="1252">
        <v>8883.4699999999975</v>
      </c>
      <c r="U2522" s="1251" t="s">
        <v>116</v>
      </c>
      <c r="V2522" s="1251" t="s">
        <v>397</v>
      </c>
      <c r="W2522" s="1251" t="s">
        <v>1933</v>
      </c>
      <c r="X2522" s="1251" t="s">
        <v>2042</v>
      </c>
      <c r="Y2522" s="1251">
        <v>601</v>
      </c>
      <c r="Z2522" s="1251">
        <v>7</v>
      </c>
      <c r="AA2522" s="1251" t="b">
        <v>1</v>
      </c>
    </row>
    <row r="2523" spans="1:27" ht="12">
      <c r="A2523" s="1251">
        <v>25</v>
      </c>
      <c r="B2523" s="1251">
        <v>400</v>
      </c>
      <c r="C2523" s="1251" t="s">
        <v>1718</v>
      </c>
      <c r="D2523" s="1251">
        <v>601810</v>
      </c>
      <c r="E2523" s="1251" t="s">
        <v>1943</v>
      </c>
      <c r="F2523" s="1251">
        <v>2021</v>
      </c>
      <c r="G2523" s="1252">
        <v>353.31999999999999</v>
      </c>
      <c r="H2523" s="1252">
        <v>242.38</v>
      </c>
      <c r="I2523" s="1252">
        <v>1548.4400000000001</v>
      </c>
      <c r="J2523" s="1252">
        <v>1206.3199999999999</v>
      </c>
      <c r="K2523" s="1252">
        <v>-5163.3100000000004</v>
      </c>
      <c r="L2523" s="1252">
        <v>1136.8900000000001</v>
      </c>
      <c r="M2523" s="1252">
        <v>2735.9899999999998</v>
      </c>
      <c r="N2523" s="1252">
        <v>3264.3299999999999</v>
      </c>
      <c r="O2523" s="1252">
        <v>532.23000000000002</v>
      </c>
      <c r="P2523" s="1252">
        <v>-5223.3900000000003</v>
      </c>
      <c r="Q2523" s="1252">
        <v>1160.75</v>
      </c>
      <c r="R2523" s="1252">
        <v>-1160.75</v>
      </c>
      <c r="S2523" s="1252">
        <v>633.19999999999982</v>
      </c>
      <c r="T2523" s="1252">
        <v>633.19999999999982</v>
      </c>
      <c r="U2523" s="1251" t="s">
        <v>116</v>
      </c>
      <c r="V2523" s="1251" t="s">
        <v>397</v>
      </c>
      <c r="W2523" s="1251" t="s">
        <v>1931</v>
      </c>
      <c r="X2523" s="1251" t="s">
        <v>2042</v>
      </c>
      <c r="Y2523" s="1251">
        <v>601</v>
      </c>
      <c r="Z2523" s="1251">
        <v>8</v>
      </c>
      <c r="AA2523" s="1251" t="b">
        <v>1</v>
      </c>
    </row>
    <row r="2524" spans="1:27" ht="12">
      <c r="A2524" s="1251">
        <v>25</v>
      </c>
      <c r="B2524" s="1251">
        <v>400</v>
      </c>
      <c r="C2524" s="1251" t="s">
        <v>1718</v>
      </c>
      <c r="D2524" s="1251">
        <v>601819</v>
      </c>
      <c r="E2524" s="1251" t="s">
        <v>1944</v>
      </c>
      <c r="F2524" s="1251">
        <v>2021</v>
      </c>
      <c r="G2524" s="1252">
        <v>-895.37</v>
      </c>
      <c r="H2524" s="1252">
        <v>-66.689999999999998</v>
      </c>
      <c r="I2524" s="1252">
        <v>817.33000000000004</v>
      </c>
      <c r="J2524" s="1252">
        <v>3091.1199999999999</v>
      </c>
      <c r="K2524" s="1252">
        <v>-4976.0299999999997</v>
      </c>
      <c r="L2524" s="1252">
        <v>416.43000000000001</v>
      </c>
      <c r="M2524" s="1252">
        <v>743.74000000000001</v>
      </c>
      <c r="N2524" s="1252">
        <v>430.93000000000001</v>
      </c>
      <c r="O2524" s="1252">
        <v>288.72000000000003</v>
      </c>
      <c r="P2524" s="1252">
        <v>-2132.6500000000001</v>
      </c>
      <c r="Q2524" s="1252">
        <v>287.47000000000003</v>
      </c>
      <c r="R2524" s="1252">
        <v>-287.47000000000003</v>
      </c>
      <c r="S2524" s="1252">
        <v>-2282.4699999999998</v>
      </c>
      <c r="T2524" s="1252">
        <v>-2282.4699999999998</v>
      </c>
      <c r="U2524" s="1251" t="s">
        <v>116</v>
      </c>
      <c r="V2524" s="1251" t="s">
        <v>397</v>
      </c>
      <c r="W2524" s="1251" t="s">
        <v>1933</v>
      </c>
      <c r="X2524" s="1251" t="s">
        <v>2042</v>
      </c>
      <c r="Y2524" s="1251">
        <v>601</v>
      </c>
      <c r="Z2524" s="1251">
        <v>8</v>
      </c>
      <c r="AA2524" s="1251" t="b">
        <v>1</v>
      </c>
    </row>
    <row r="2525" spans="1:27" ht="12">
      <c r="A2525" s="1251">
        <v>25</v>
      </c>
      <c r="B2525" s="1251">
        <v>400</v>
      </c>
      <c r="C2525" s="1251" t="s">
        <v>1718</v>
      </c>
      <c r="D2525" s="1251">
        <v>604837</v>
      </c>
      <c r="E2525" s="1251" t="s">
        <v>2087</v>
      </c>
      <c r="F2525" s="1251">
        <v>2021</v>
      </c>
      <c r="G2525" s="1252">
        <v>695.34000000000003</v>
      </c>
      <c r="H2525" s="1252">
        <v>703.53999999999996</v>
      </c>
      <c r="I2525" s="1252">
        <v>689.50999999999999</v>
      </c>
      <c r="J2525" s="1252">
        <v>854.73000000000002</v>
      </c>
      <c r="K2525" s="1252">
        <v>1066.8800000000001</v>
      </c>
      <c r="L2525" s="1252">
        <v>696.86000000000001</v>
      </c>
      <c r="M2525" s="1252">
        <v>698.40999999999997</v>
      </c>
      <c r="N2525" s="1252">
        <v>704.34000000000003</v>
      </c>
      <c r="O2525" s="1252">
        <v>666.05999999999995</v>
      </c>
      <c r="P2525" s="1252">
        <v>1154.8499999999999</v>
      </c>
      <c r="Q2525" s="1252">
        <v>726.34000000000003</v>
      </c>
      <c r="R2525" s="1252">
        <v>864.25999999999999</v>
      </c>
      <c r="S2525" s="1252">
        <v>9521.1200000000008</v>
      </c>
      <c r="T2525" s="1252">
        <v>9521.1200000000008</v>
      </c>
      <c r="U2525" s="1251" t="s">
        <v>116</v>
      </c>
      <c r="V2525" s="1251" t="s">
        <v>397</v>
      </c>
      <c r="W2525" s="1251" t="s">
        <v>1948</v>
      </c>
      <c r="X2525" s="1251" t="s">
        <v>2042</v>
      </c>
      <c r="Y2525" s="1251">
        <v>604</v>
      </c>
      <c r="Z2525" s="1251">
        <v>8</v>
      </c>
      <c r="AA2525" s="1251" t="b">
        <v>1</v>
      </c>
    </row>
    <row r="2526" spans="1:27" ht="12">
      <c r="A2526" s="1251">
        <v>25</v>
      </c>
      <c r="B2526" s="1251">
        <v>400</v>
      </c>
      <c r="C2526" s="1251" t="s">
        <v>1718</v>
      </c>
      <c r="D2526" s="1251">
        <v>615100</v>
      </c>
      <c r="E2526" s="1251" t="s">
        <v>1952</v>
      </c>
      <c r="F2526" s="1251">
        <v>2021</v>
      </c>
      <c r="G2526" s="1252">
        <v>-150.33000000000001</v>
      </c>
      <c r="H2526" s="1252">
        <v>4881.5</v>
      </c>
      <c r="I2526" s="1252">
        <v>6070.8900000000003</v>
      </c>
      <c r="J2526" s="1252">
        <v>5595.75</v>
      </c>
      <c r="K2526" s="1252">
        <v>4533.7399999999998</v>
      </c>
      <c r="L2526" s="1252">
        <v>4835.0699999999997</v>
      </c>
      <c r="M2526" s="1252">
        <v>10946.26</v>
      </c>
      <c r="N2526" s="1252">
        <v>6170.0299999999997</v>
      </c>
      <c r="O2526" s="1252">
        <v>6671.4799999999996</v>
      </c>
      <c r="P2526" s="1252">
        <v>5877.3500000000004</v>
      </c>
      <c r="Q2526" s="1252">
        <v>3728.5599999999999</v>
      </c>
      <c r="R2526" s="1252">
        <v>5871.04</v>
      </c>
      <c r="S2526" s="1252">
        <v>65031.339999999997</v>
      </c>
      <c r="T2526" s="1252">
        <v>65031.339999999997</v>
      </c>
      <c r="U2526" s="1251" t="s">
        <v>116</v>
      </c>
      <c r="V2526" s="1251" t="s">
        <v>397</v>
      </c>
      <c r="W2526" s="1251" t="s">
        <v>1953</v>
      </c>
      <c r="X2526" s="1251" t="s">
        <v>2042</v>
      </c>
      <c r="Y2526" s="1251">
        <v>615</v>
      </c>
      <c r="Z2526" s="1251">
        <v>1</v>
      </c>
      <c r="AA2526" s="1251" t="b">
        <v>1</v>
      </c>
    </row>
    <row r="2527" spans="1:27" ht="12">
      <c r="A2527" s="1251">
        <v>25</v>
      </c>
      <c r="B2527" s="1251">
        <v>400</v>
      </c>
      <c r="C2527" s="1251" t="s">
        <v>1718</v>
      </c>
      <c r="D2527" s="1251">
        <v>615800</v>
      </c>
      <c r="E2527" s="1251" t="s">
        <v>1956</v>
      </c>
      <c r="F2527" s="1251">
        <v>2021</v>
      </c>
      <c r="G2527" s="1252">
        <v>286.19999999999999</v>
      </c>
      <c r="H2527" s="1252">
        <v>274.17000000000002</v>
      </c>
      <c r="I2527" s="1252">
        <v>547.95000000000005</v>
      </c>
      <c r="J2527" s="1252">
        <v>80.230000000000004</v>
      </c>
      <c r="K2527" s="1252">
        <v>80.450000000000003</v>
      </c>
      <c r="L2527" s="1252">
        <v>115.5</v>
      </c>
      <c r="M2527" s="1252">
        <v>136.37</v>
      </c>
      <c r="N2527" s="1252">
        <v>415.44</v>
      </c>
      <c r="O2527" s="1252">
        <v>142.21000000000001</v>
      </c>
      <c r="P2527" s="1252">
        <v>212.94</v>
      </c>
      <c r="Q2527" s="1252">
        <v>86.549999999999997</v>
      </c>
      <c r="R2527" s="1252">
        <v>419.13</v>
      </c>
      <c r="S2527" s="1252">
        <v>2797.1400000000008</v>
      </c>
      <c r="T2527" s="1252">
        <v>2797.1400000000008</v>
      </c>
      <c r="U2527" s="1251" t="s">
        <v>116</v>
      </c>
      <c r="V2527" s="1251" t="s">
        <v>397</v>
      </c>
      <c r="W2527" s="1251" t="s">
        <v>1953</v>
      </c>
      <c r="X2527" s="1251" t="s">
        <v>2042</v>
      </c>
      <c r="Y2527" s="1251">
        <v>615</v>
      </c>
      <c r="Z2527" s="1251">
        <v>8</v>
      </c>
      <c r="AA2527" s="1251" t="b">
        <v>1</v>
      </c>
    </row>
    <row r="2528" spans="1:27" ht="12">
      <c r="A2528" s="1251">
        <v>25</v>
      </c>
      <c r="B2528" s="1251">
        <v>400</v>
      </c>
      <c r="C2528" s="1251" t="s">
        <v>1718</v>
      </c>
      <c r="D2528" s="1251">
        <v>616100</v>
      </c>
      <c r="E2528" s="1251" t="s">
        <v>1957</v>
      </c>
      <c r="F2528" s="1251">
        <v>2021</v>
      </c>
      <c r="G2528" s="1252">
        <v>593.11000000000001</v>
      </c>
      <c r="H2528" s="1252">
        <v>567.85000000000002</v>
      </c>
      <c r="I2528" s="1252">
        <v>658.03999999999996</v>
      </c>
      <c r="J2528" s="1252">
        <v>291.24000000000001</v>
      </c>
      <c r="K2528" s="1252">
        <v>897.37</v>
      </c>
      <c r="L2528" s="1252">
        <v>384.64999999999998</v>
      </c>
      <c r="M2528" s="1252">
        <v>221.03999999999999</v>
      </c>
      <c r="N2528" s="1252">
        <v>145.94999999999999</v>
      </c>
      <c r="O2528" s="1252">
        <v>143.41999999999999</v>
      </c>
      <c r="P2528" s="1252">
        <v>140.25999999999999</v>
      </c>
      <c r="Q2528" s="1252">
        <v>140.46000000000001</v>
      </c>
      <c r="R2528" s="1252">
        <v>474.5</v>
      </c>
      <c r="S2528" s="1252">
        <v>4657.8899999999994</v>
      </c>
      <c r="T2528" s="1252">
        <v>4657.8899999999994</v>
      </c>
      <c r="U2528" s="1251" t="s">
        <v>116</v>
      </c>
      <c r="V2528" s="1251" t="s">
        <v>397</v>
      </c>
      <c r="W2528" s="1251" t="s">
        <v>1953</v>
      </c>
      <c r="X2528" s="1251" t="s">
        <v>2042</v>
      </c>
      <c r="Y2528" s="1251">
        <v>616</v>
      </c>
      <c r="Z2528" s="1251">
        <v>1</v>
      </c>
      <c r="AA2528" s="1251" t="b">
        <v>1</v>
      </c>
    </row>
    <row r="2529" spans="1:27" ht="12">
      <c r="A2529" s="1251">
        <v>25</v>
      </c>
      <c r="B2529" s="1251">
        <v>400</v>
      </c>
      <c r="C2529" s="1251" t="s">
        <v>1718</v>
      </c>
      <c r="D2529" s="1251">
        <v>616800</v>
      </c>
      <c r="E2529" s="1251" t="s">
        <v>2048</v>
      </c>
      <c r="F2529" s="1251">
        <v>2021</v>
      </c>
      <c r="G2529" s="1252">
        <v>125.89</v>
      </c>
      <c r="H2529" s="1252">
        <v>80.040000000000006</v>
      </c>
      <c r="I2529" s="1252">
        <v>191.80000000000001</v>
      </c>
      <c r="J2529" s="1252">
        <v>11.970000000000001</v>
      </c>
      <c r="K2529" s="1252">
        <v>-20.239999999999998</v>
      </c>
      <c r="L2529" s="1252">
        <v>30.539999999999999</v>
      </c>
      <c r="M2529" s="1252">
        <v>31.460000000000001</v>
      </c>
      <c r="N2529" s="1252">
        <v>34.719999999999999</v>
      </c>
      <c r="O2529" s="1252">
        <v>34.240000000000002</v>
      </c>
      <c r="P2529" s="1252">
        <v>34.770000000000003</v>
      </c>
      <c r="Q2529" s="1252">
        <v>47.170000000000002</v>
      </c>
      <c r="R2529" s="1252">
        <v>103.83</v>
      </c>
      <c r="S2529" s="1252">
        <v>706.19000000000005</v>
      </c>
      <c r="T2529" s="1252">
        <v>706.19000000000005</v>
      </c>
      <c r="U2529" s="1251" t="s">
        <v>116</v>
      </c>
      <c r="V2529" s="1251" t="s">
        <v>397</v>
      </c>
      <c r="W2529" s="1251" t="s">
        <v>1953</v>
      </c>
      <c r="X2529" s="1251" t="s">
        <v>2042</v>
      </c>
      <c r="Y2529" s="1251">
        <v>616</v>
      </c>
      <c r="Z2529" s="1251">
        <v>8</v>
      </c>
      <c r="AA2529" s="1251" t="b">
        <v>1</v>
      </c>
    </row>
    <row r="2530" spans="1:27" ht="12">
      <c r="A2530" s="1251">
        <v>25</v>
      </c>
      <c r="B2530" s="1251">
        <v>400</v>
      </c>
      <c r="C2530" s="1251" t="s">
        <v>1718</v>
      </c>
      <c r="D2530" s="1251">
        <v>618300</v>
      </c>
      <c r="E2530" s="1251" t="s">
        <v>1959</v>
      </c>
      <c r="F2530" s="1251">
        <v>2021</v>
      </c>
      <c r="G2530" s="1252">
        <v>0</v>
      </c>
      <c r="H2530" s="1252">
        <v>0</v>
      </c>
      <c r="I2530" s="1252">
        <v>0</v>
      </c>
      <c r="J2530" s="1252">
        <v>0</v>
      </c>
      <c r="K2530" s="1252">
        <v>0</v>
      </c>
      <c r="L2530" s="1252">
        <v>0</v>
      </c>
      <c r="M2530" s="1252">
        <v>0</v>
      </c>
      <c r="N2530" s="1252">
        <v>0</v>
      </c>
      <c r="O2530" s="1252">
        <v>0</v>
      </c>
      <c r="P2530" s="1252">
        <v>0</v>
      </c>
      <c r="Q2530" s="1252">
        <v>0</v>
      </c>
      <c r="R2530" s="1252">
        <v>0</v>
      </c>
      <c r="S2530" s="1252">
        <v>0</v>
      </c>
      <c r="T2530" s="1252">
        <v>0</v>
      </c>
      <c r="U2530" s="1251" t="s">
        <v>116</v>
      </c>
      <c r="V2530" s="1251" t="s">
        <v>397</v>
      </c>
      <c r="W2530" s="1251" t="s">
        <v>1960</v>
      </c>
      <c r="X2530" s="1251" t="s">
        <v>2042</v>
      </c>
      <c r="Y2530" s="1251">
        <v>618</v>
      </c>
      <c r="Z2530" s="1251">
        <v>3</v>
      </c>
      <c r="AA2530" s="1251" t="b">
        <v>1</v>
      </c>
    </row>
    <row r="2531" spans="1:27" ht="12">
      <c r="A2531" s="1251">
        <v>25</v>
      </c>
      <c r="B2531" s="1251">
        <v>400</v>
      </c>
      <c r="C2531" s="1251" t="s">
        <v>1718</v>
      </c>
      <c r="D2531" s="1251">
        <v>618340</v>
      </c>
      <c r="E2531" s="1251" t="s">
        <v>1961</v>
      </c>
      <c r="F2531" s="1251">
        <v>2021</v>
      </c>
      <c r="G2531" s="1252">
        <v>1524.5999999999999</v>
      </c>
      <c r="H2531" s="1252">
        <v>659.85000000000002</v>
      </c>
      <c r="I2531" s="1252">
        <v>485.17000000000002</v>
      </c>
      <c r="J2531" s="1252">
        <v>850.57000000000005</v>
      </c>
      <c r="K2531" s="1252">
        <v>1037.3299999999999</v>
      </c>
      <c r="L2531" s="1252">
        <v>1313.4100000000001</v>
      </c>
      <c r="M2531" s="1252">
        <v>978.46000000000004</v>
      </c>
      <c r="N2531" s="1252">
        <v>856.65999999999997</v>
      </c>
      <c r="O2531" s="1252">
        <v>1073.8699999999999</v>
      </c>
      <c r="P2531" s="1252">
        <v>718.62</v>
      </c>
      <c r="Q2531" s="1252">
        <v>753.13</v>
      </c>
      <c r="R2531" s="1252">
        <v>749.19000000000005</v>
      </c>
      <c r="S2531" s="1252">
        <v>11000.860000000001</v>
      </c>
      <c r="T2531" s="1252">
        <v>11000.860000000001</v>
      </c>
      <c r="U2531" s="1251" t="s">
        <v>116</v>
      </c>
      <c r="V2531" s="1251" t="s">
        <v>397</v>
      </c>
      <c r="W2531" s="1251" t="s">
        <v>1960</v>
      </c>
      <c r="X2531" s="1251" t="s">
        <v>2042</v>
      </c>
      <c r="Y2531" s="1251">
        <v>618</v>
      </c>
      <c r="Z2531" s="1251">
        <v>3</v>
      </c>
      <c r="AA2531" s="1251" t="b">
        <v>1</v>
      </c>
    </row>
    <row r="2532" spans="1:27" ht="12">
      <c r="A2532" s="1251">
        <v>25</v>
      </c>
      <c r="B2532" s="1251">
        <v>400</v>
      </c>
      <c r="C2532" s="1251" t="s">
        <v>1718</v>
      </c>
      <c r="D2532" s="1251">
        <v>618345</v>
      </c>
      <c r="E2532" s="1251" t="s">
        <v>1962</v>
      </c>
      <c r="F2532" s="1251">
        <v>2021</v>
      </c>
      <c r="G2532" s="1252">
        <v>303.31999999999999</v>
      </c>
      <c r="H2532" s="1252">
        <v>128.99000000000001</v>
      </c>
      <c r="I2532" s="1252">
        <v>227.43000000000001</v>
      </c>
      <c r="J2532" s="1252">
        <v>427.69999999999999</v>
      </c>
      <c r="K2532" s="1252">
        <v>300.32999999999998</v>
      </c>
      <c r="L2532" s="1252">
        <v>104.12</v>
      </c>
      <c r="M2532" s="1252">
        <v>499.61000000000001</v>
      </c>
      <c r="N2532" s="1252">
        <v>217.61000000000001</v>
      </c>
      <c r="O2532" s="1252">
        <v>34.780000000000001</v>
      </c>
      <c r="P2532" s="1252">
        <v>327.12</v>
      </c>
      <c r="Q2532" s="1252">
        <v>611.47000000000003</v>
      </c>
      <c r="R2532" s="1252">
        <v>223.75999999999999</v>
      </c>
      <c r="S2532" s="1252">
        <v>3406.2400000000007</v>
      </c>
      <c r="T2532" s="1252">
        <v>3406.2400000000007</v>
      </c>
      <c r="U2532" s="1251" t="s">
        <v>116</v>
      </c>
      <c r="V2532" s="1251" t="s">
        <v>397</v>
      </c>
      <c r="W2532" s="1251" t="s">
        <v>1960</v>
      </c>
      <c r="X2532" s="1251" t="s">
        <v>2042</v>
      </c>
      <c r="Y2532" s="1251">
        <v>618</v>
      </c>
      <c r="Z2532" s="1251">
        <v>3</v>
      </c>
      <c r="AA2532" s="1251" t="b">
        <v>1</v>
      </c>
    </row>
    <row r="2533" spans="1:27" ht="12">
      <c r="A2533" s="1251">
        <v>25</v>
      </c>
      <c r="B2533" s="1251">
        <v>400</v>
      </c>
      <c r="C2533" s="1251" t="s">
        <v>1718</v>
      </c>
      <c r="D2533" s="1251">
        <v>618365</v>
      </c>
      <c r="E2533" s="1251" t="s">
        <v>2088</v>
      </c>
      <c r="F2533" s="1251">
        <v>2021</v>
      </c>
      <c r="G2533" s="1252">
        <v>446.25</v>
      </c>
      <c r="H2533" s="1252">
        <v>227.5</v>
      </c>
      <c r="I2533" s="1252">
        <v>183.75</v>
      </c>
      <c r="J2533" s="1252">
        <v>445.91000000000003</v>
      </c>
      <c r="K2533" s="1252">
        <v>418</v>
      </c>
      <c r="L2533" s="1252">
        <v>539</v>
      </c>
      <c r="M2533" s="1252">
        <v>396</v>
      </c>
      <c r="N2533" s="1252">
        <v>308</v>
      </c>
      <c r="O2533" s="1252">
        <v>352</v>
      </c>
      <c r="P2533" s="1252">
        <v>550</v>
      </c>
      <c r="Q2533" s="1252">
        <v>781</v>
      </c>
      <c r="R2533" s="1252">
        <v>716</v>
      </c>
      <c r="S2533" s="1252">
        <v>5363.4099999999999</v>
      </c>
      <c r="T2533" s="1252">
        <v>5363.4099999999999</v>
      </c>
      <c r="U2533" s="1251" t="s">
        <v>116</v>
      </c>
      <c r="V2533" s="1251" t="s">
        <v>397</v>
      </c>
      <c r="W2533" s="1251" t="s">
        <v>1960</v>
      </c>
      <c r="X2533" s="1251" t="s">
        <v>2042</v>
      </c>
      <c r="Y2533" s="1251">
        <v>618</v>
      </c>
      <c r="Z2533" s="1251">
        <v>3</v>
      </c>
      <c r="AA2533" s="1251" t="b">
        <v>1</v>
      </c>
    </row>
    <row r="2534" spans="1:27" ht="12">
      <c r="A2534" s="1251">
        <v>25</v>
      </c>
      <c r="B2534" s="1251">
        <v>400</v>
      </c>
      <c r="C2534" s="1251" t="s">
        <v>1718</v>
      </c>
      <c r="D2534" s="1251">
        <v>620100</v>
      </c>
      <c r="E2534" s="1251" t="s">
        <v>1965</v>
      </c>
      <c r="F2534" s="1251">
        <v>2021</v>
      </c>
      <c r="G2534" s="1252">
        <v>0</v>
      </c>
      <c r="H2534" s="1252">
        <v>0</v>
      </c>
      <c r="I2534" s="1252">
        <v>0</v>
      </c>
      <c r="J2534" s="1252">
        <v>0</v>
      </c>
      <c r="K2534" s="1252">
        <v>0</v>
      </c>
      <c r="L2534" s="1252">
        <v>0</v>
      </c>
      <c r="M2534" s="1252">
        <v>0</v>
      </c>
      <c r="N2534" s="1252">
        <v>0</v>
      </c>
      <c r="O2534" s="1252">
        <v>0</v>
      </c>
      <c r="P2534" s="1252">
        <v>0</v>
      </c>
      <c r="Q2534" s="1252">
        <v>637.86000000000001</v>
      </c>
      <c r="R2534" s="1252">
        <v>0</v>
      </c>
      <c r="S2534" s="1252">
        <v>637.86000000000001</v>
      </c>
      <c r="T2534" s="1252">
        <v>637.86000000000001</v>
      </c>
      <c r="U2534" s="1251" t="s">
        <v>116</v>
      </c>
      <c r="V2534" s="1251" t="s">
        <v>397</v>
      </c>
      <c r="W2534" s="1251" t="s">
        <v>1966</v>
      </c>
      <c r="X2534" s="1251" t="s">
        <v>2042</v>
      </c>
      <c r="Y2534" s="1251">
        <v>620</v>
      </c>
      <c r="Z2534" s="1251">
        <v>1</v>
      </c>
      <c r="AA2534" s="1251" t="b">
        <v>1</v>
      </c>
    </row>
    <row r="2535" spans="1:27" ht="12">
      <c r="A2535" s="1251">
        <v>25</v>
      </c>
      <c r="B2535" s="1251">
        <v>400</v>
      </c>
      <c r="C2535" s="1251" t="s">
        <v>1718</v>
      </c>
      <c r="D2535" s="1251">
        <v>620200</v>
      </c>
      <c r="E2535" s="1251" t="s">
        <v>1967</v>
      </c>
      <c r="F2535" s="1251">
        <v>2021</v>
      </c>
      <c r="G2535" s="1252">
        <v>0</v>
      </c>
      <c r="H2535" s="1252">
        <v>1268</v>
      </c>
      <c r="I2535" s="1252">
        <v>0</v>
      </c>
      <c r="J2535" s="1252">
        <v>0</v>
      </c>
      <c r="K2535" s="1252">
        <v>0</v>
      </c>
      <c r="L2535" s="1252">
        <v>0</v>
      </c>
      <c r="M2535" s="1252">
        <v>0</v>
      </c>
      <c r="N2535" s="1252">
        <v>0</v>
      </c>
      <c r="O2535" s="1252">
        <v>0</v>
      </c>
      <c r="P2535" s="1252">
        <v>0</v>
      </c>
      <c r="Q2535" s="1252">
        <v>0</v>
      </c>
      <c r="R2535" s="1252">
        <v>0</v>
      </c>
      <c r="S2535" s="1252">
        <v>1268</v>
      </c>
      <c r="T2535" s="1252">
        <v>1268</v>
      </c>
      <c r="U2535" s="1251" t="s">
        <v>116</v>
      </c>
      <c r="V2535" s="1251" t="s">
        <v>397</v>
      </c>
      <c r="W2535" s="1251" t="s">
        <v>1966</v>
      </c>
      <c r="X2535" s="1251" t="s">
        <v>2042</v>
      </c>
      <c r="Y2535" s="1251">
        <v>620</v>
      </c>
      <c r="Z2535" s="1251">
        <v>2</v>
      </c>
      <c r="AA2535" s="1251" t="b">
        <v>1</v>
      </c>
    </row>
    <row r="2536" spans="1:27" ht="12">
      <c r="A2536" s="1251">
        <v>25</v>
      </c>
      <c r="B2536" s="1251">
        <v>400</v>
      </c>
      <c r="C2536" s="1251" t="s">
        <v>1718</v>
      </c>
      <c r="D2536" s="1251">
        <v>620300</v>
      </c>
      <c r="E2536" s="1251" t="s">
        <v>1968</v>
      </c>
      <c r="F2536" s="1251">
        <v>2021</v>
      </c>
      <c r="G2536" s="1252">
        <v>672.09000000000003</v>
      </c>
      <c r="H2536" s="1252">
        <v>-13.94</v>
      </c>
      <c r="I2536" s="1252">
        <v>0</v>
      </c>
      <c r="J2536" s="1252">
        <v>0</v>
      </c>
      <c r="K2536" s="1252">
        <v>18.73</v>
      </c>
      <c r="L2536" s="1252">
        <v>0</v>
      </c>
      <c r="M2536" s="1252">
        <v>0</v>
      </c>
      <c r="N2536" s="1252">
        <v>0</v>
      </c>
      <c r="O2536" s="1252">
        <v>0</v>
      </c>
      <c r="P2536" s="1252">
        <v>0</v>
      </c>
      <c r="Q2536" s="1252">
        <v>0</v>
      </c>
      <c r="R2536" s="1252">
        <v>0</v>
      </c>
      <c r="S2536" s="1252">
        <v>676.88</v>
      </c>
      <c r="T2536" s="1252">
        <v>676.88</v>
      </c>
      <c r="U2536" s="1251" t="s">
        <v>116</v>
      </c>
      <c r="V2536" s="1251" t="s">
        <v>397</v>
      </c>
      <c r="W2536" s="1251" t="s">
        <v>1966</v>
      </c>
      <c r="X2536" s="1251" t="s">
        <v>2042</v>
      </c>
      <c r="Y2536" s="1251">
        <v>620</v>
      </c>
      <c r="Z2536" s="1251">
        <v>3</v>
      </c>
      <c r="AA2536" s="1251" t="b">
        <v>1</v>
      </c>
    </row>
    <row r="2537" spans="1:27" ht="12">
      <c r="A2537" s="1251">
        <v>25</v>
      </c>
      <c r="B2537" s="1251">
        <v>400</v>
      </c>
      <c r="C2537" s="1251" t="s">
        <v>1718</v>
      </c>
      <c r="D2537" s="1251">
        <v>620400</v>
      </c>
      <c r="E2537" s="1251" t="s">
        <v>1969</v>
      </c>
      <c r="F2537" s="1251">
        <v>2021</v>
      </c>
      <c r="G2537" s="1252">
        <v>0</v>
      </c>
      <c r="H2537" s="1252">
        <v>0</v>
      </c>
      <c r="I2537" s="1252">
        <v>109.64</v>
      </c>
      <c r="J2537" s="1252">
        <v>267.69</v>
      </c>
      <c r="K2537" s="1252">
        <v>311.55000000000001</v>
      </c>
      <c r="L2537" s="1252">
        <v>33.659999999999997</v>
      </c>
      <c r="M2537" s="1252">
        <v>583.67999999999995</v>
      </c>
      <c r="N2537" s="1252">
        <v>583.08000000000004</v>
      </c>
      <c r="O2537" s="1252">
        <v>0</v>
      </c>
      <c r="P2537" s="1252">
        <v>0</v>
      </c>
      <c r="Q2537" s="1252">
        <v>0</v>
      </c>
      <c r="R2537" s="1252">
        <v>327.44</v>
      </c>
      <c r="S2537" s="1252">
        <v>2216.7399999999998</v>
      </c>
      <c r="T2537" s="1252">
        <v>2216.7399999999998</v>
      </c>
      <c r="U2537" s="1251" t="s">
        <v>116</v>
      </c>
      <c r="V2537" s="1251" t="s">
        <v>397</v>
      </c>
      <c r="W2537" s="1251" t="s">
        <v>1966</v>
      </c>
      <c r="X2537" s="1251" t="s">
        <v>2042</v>
      </c>
      <c r="Y2537" s="1251">
        <v>620</v>
      </c>
      <c r="Z2537" s="1251">
        <v>4</v>
      </c>
      <c r="AA2537" s="1251" t="b">
        <v>1</v>
      </c>
    </row>
    <row r="2538" spans="1:27" ht="12">
      <c r="A2538" s="1251">
        <v>25</v>
      </c>
      <c r="B2538" s="1251">
        <v>400</v>
      </c>
      <c r="C2538" s="1251" t="s">
        <v>1718</v>
      </c>
      <c r="D2538" s="1251">
        <v>620500</v>
      </c>
      <c r="E2538" s="1251" t="s">
        <v>2051</v>
      </c>
      <c r="F2538" s="1251">
        <v>2021</v>
      </c>
      <c r="G2538" s="1252">
        <v>0</v>
      </c>
      <c r="H2538" s="1252">
        <v>0</v>
      </c>
      <c r="I2538" s="1252">
        <v>0</v>
      </c>
      <c r="J2538" s="1252">
        <v>0</v>
      </c>
      <c r="K2538" s="1252">
        <v>0</v>
      </c>
      <c r="L2538" s="1252">
        <v>41.890000000000001</v>
      </c>
      <c r="M2538" s="1252">
        <v>0</v>
      </c>
      <c r="N2538" s="1252">
        <v>0</v>
      </c>
      <c r="O2538" s="1252">
        <v>1197.29</v>
      </c>
      <c r="P2538" s="1252">
        <v>216.40000000000001</v>
      </c>
      <c r="Q2538" s="1252">
        <v>0</v>
      </c>
      <c r="R2538" s="1252">
        <v>291.62</v>
      </c>
      <c r="S2538" s="1252">
        <v>1747.2000000000003</v>
      </c>
      <c r="T2538" s="1252">
        <v>1747.2000000000003</v>
      </c>
      <c r="U2538" s="1251" t="s">
        <v>116</v>
      </c>
      <c r="V2538" s="1251" t="s">
        <v>397</v>
      </c>
      <c r="W2538" s="1251" t="s">
        <v>1966</v>
      </c>
      <c r="X2538" s="1251" t="s">
        <v>2042</v>
      </c>
      <c r="Y2538" s="1251">
        <v>620</v>
      </c>
      <c r="Z2538" s="1251">
        <v>5</v>
      </c>
      <c r="AA2538" s="1251" t="b">
        <v>1</v>
      </c>
    </row>
    <row r="2539" spans="1:27" ht="12">
      <c r="A2539" s="1251">
        <v>25</v>
      </c>
      <c r="B2539" s="1251">
        <v>400</v>
      </c>
      <c r="C2539" s="1251" t="s">
        <v>1718</v>
      </c>
      <c r="D2539" s="1251">
        <v>620506</v>
      </c>
      <c r="E2539" s="1251" t="s">
        <v>1970</v>
      </c>
      <c r="F2539" s="1251">
        <v>2021</v>
      </c>
      <c r="G2539" s="1252">
        <v>0</v>
      </c>
      <c r="H2539" s="1252">
        <v>0</v>
      </c>
      <c r="I2539" s="1252">
        <v>0</v>
      </c>
      <c r="J2539" s="1252">
        <v>0</v>
      </c>
      <c r="K2539" s="1252">
        <v>0</v>
      </c>
      <c r="L2539" s="1252">
        <v>49.950000000000003</v>
      </c>
      <c r="M2539" s="1252">
        <v>0</v>
      </c>
      <c r="N2539" s="1252">
        <v>0</v>
      </c>
      <c r="O2539" s="1252">
        <v>0</v>
      </c>
      <c r="P2539" s="1252">
        <v>0</v>
      </c>
      <c r="Q2539" s="1252">
        <v>0</v>
      </c>
      <c r="R2539" s="1252">
        <v>0</v>
      </c>
      <c r="S2539" s="1252">
        <v>49.950000000000003</v>
      </c>
      <c r="T2539" s="1252">
        <v>49.950000000000003</v>
      </c>
      <c r="U2539" s="1251" t="s">
        <v>116</v>
      </c>
      <c r="V2539" s="1251" t="s">
        <v>397</v>
      </c>
      <c r="W2539" s="1251" t="s">
        <v>1966</v>
      </c>
      <c r="X2539" s="1251" t="s">
        <v>2042</v>
      </c>
      <c r="Y2539" s="1251">
        <v>620</v>
      </c>
      <c r="Z2539" s="1251">
        <v>5</v>
      </c>
      <c r="AA2539" s="1251" t="b">
        <v>1</v>
      </c>
    </row>
    <row r="2540" spans="1:27" ht="12">
      <c r="A2540" s="1251">
        <v>25</v>
      </c>
      <c r="B2540" s="1251">
        <v>400</v>
      </c>
      <c r="C2540" s="1251" t="s">
        <v>1718</v>
      </c>
      <c r="D2540" s="1251">
        <v>620511</v>
      </c>
      <c r="E2540" s="1251" t="s">
        <v>2055</v>
      </c>
      <c r="F2540" s="1251">
        <v>2021</v>
      </c>
      <c r="G2540" s="1252">
        <v>175.96000000000001</v>
      </c>
      <c r="H2540" s="1252">
        <v>0</v>
      </c>
      <c r="I2540" s="1252">
        <v>0</v>
      </c>
      <c r="J2540" s="1252">
        <v>0</v>
      </c>
      <c r="K2540" s="1252">
        <v>0</v>
      </c>
      <c r="L2540" s="1252">
        <v>0</v>
      </c>
      <c r="M2540" s="1252">
        <v>0</v>
      </c>
      <c r="N2540" s="1252">
        <v>0</v>
      </c>
      <c r="O2540" s="1252">
        <v>0</v>
      </c>
      <c r="P2540" s="1252">
        <v>0</v>
      </c>
      <c r="Q2540" s="1252">
        <v>0</v>
      </c>
      <c r="R2540" s="1252">
        <v>0</v>
      </c>
      <c r="S2540" s="1252">
        <v>175.96000000000001</v>
      </c>
      <c r="T2540" s="1252">
        <v>175.96000000000001</v>
      </c>
      <c r="U2540" s="1251" t="s">
        <v>116</v>
      </c>
      <c r="V2540" s="1251" t="s">
        <v>397</v>
      </c>
      <c r="W2540" s="1251" t="s">
        <v>1966</v>
      </c>
      <c r="X2540" s="1251" t="s">
        <v>2042</v>
      </c>
      <c r="Y2540" s="1251">
        <v>620</v>
      </c>
      <c r="Z2540" s="1251">
        <v>5</v>
      </c>
      <c r="AA2540" s="1251" t="b">
        <v>1</v>
      </c>
    </row>
    <row r="2541" spans="1:27" ht="12">
      <c r="A2541" s="1251">
        <v>25</v>
      </c>
      <c r="B2541" s="1251">
        <v>400</v>
      </c>
      <c r="C2541" s="1251" t="s">
        <v>1718</v>
      </c>
      <c r="D2541" s="1251">
        <v>620513</v>
      </c>
      <c r="E2541" s="1251" t="s">
        <v>2056</v>
      </c>
      <c r="F2541" s="1251">
        <v>2021</v>
      </c>
      <c r="G2541" s="1252">
        <v>0</v>
      </c>
      <c r="H2541" s="1252">
        <v>0</v>
      </c>
      <c r="I2541" s="1252">
        <v>420.5</v>
      </c>
      <c r="J2541" s="1252">
        <v>0</v>
      </c>
      <c r="K2541" s="1252">
        <v>0</v>
      </c>
      <c r="L2541" s="1252">
        <v>0</v>
      </c>
      <c r="M2541" s="1252">
        <v>0</v>
      </c>
      <c r="N2541" s="1252">
        <v>0</v>
      </c>
      <c r="O2541" s="1252">
        <v>0</v>
      </c>
      <c r="P2541" s="1252">
        <v>0</v>
      </c>
      <c r="Q2541" s="1252">
        <v>0</v>
      </c>
      <c r="R2541" s="1252">
        <v>0</v>
      </c>
      <c r="S2541" s="1252">
        <v>420.5</v>
      </c>
      <c r="T2541" s="1252">
        <v>420.5</v>
      </c>
      <c r="U2541" s="1251" t="s">
        <v>116</v>
      </c>
      <c r="V2541" s="1251" t="s">
        <v>397</v>
      </c>
      <c r="W2541" s="1251" t="s">
        <v>1966</v>
      </c>
      <c r="X2541" s="1251" t="s">
        <v>2042</v>
      </c>
      <c r="Y2541" s="1251">
        <v>620</v>
      </c>
      <c r="Z2541" s="1251">
        <v>5</v>
      </c>
      <c r="AA2541" s="1251" t="b">
        <v>1</v>
      </c>
    </row>
    <row r="2542" spans="1:27" ht="12">
      <c r="A2542" s="1251">
        <v>25</v>
      </c>
      <c r="B2542" s="1251">
        <v>400</v>
      </c>
      <c r="C2542" s="1251" t="s">
        <v>1718</v>
      </c>
      <c r="D2542" s="1251">
        <v>620514</v>
      </c>
      <c r="E2542" s="1251" t="s">
        <v>1972</v>
      </c>
      <c r="F2542" s="1251">
        <v>2021</v>
      </c>
      <c r="G2542" s="1252">
        <v>105.56</v>
      </c>
      <c r="H2542" s="1252">
        <v>0</v>
      </c>
      <c r="I2542" s="1252">
        <v>0</v>
      </c>
      <c r="J2542" s="1252">
        <v>230.31999999999999</v>
      </c>
      <c r="K2542" s="1252">
        <v>-115.16</v>
      </c>
      <c r="L2542" s="1252">
        <v>0</v>
      </c>
      <c r="M2542" s="1252">
        <v>0</v>
      </c>
      <c r="N2542" s="1252">
        <v>59.82</v>
      </c>
      <c r="O2542" s="1252">
        <v>75</v>
      </c>
      <c r="P2542" s="1252">
        <v>20.25</v>
      </c>
      <c r="Q2542" s="1252">
        <v>0</v>
      </c>
      <c r="R2542" s="1252">
        <v>145.47999999999999</v>
      </c>
      <c r="S2542" s="1252">
        <v>521.26999999999998</v>
      </c>
      <c r="T2542" s="1252">
        <v>521.26999999999998</v>
      </c>
      <c r="U2542" s="1251" t="s">
        <v>116</v>
      </c>
      <c r="V2542" s="1251" t="s">
        <v>397</v>
      </c>
      <c r="W2542" s="1251" t="s">
        <v>1966</v>
      </c>
      <c r="X2542" s="1251" t="s">
        <v>2042</v>
      </c>
      <c r="Y2542" s="1251">
        <v>620</v>
      </c>
      <c r="Z2542" s="1251">
        <v>5</v>
      </c>
      <c r="AA2542" s="1251" t="b">
        <v>1</v>
      </c>
    </row>
    <row r="2543" spans="1:27" ht="12">
      <c r="A2543" s="1251">
        <v>25</v>
      </c>
      <c r="B2543" s="1251">
        <v>400</v>
      </c>
      <c r="C2543" s="1251" t="s">
        <v>1718</v>
      </c>
      <c r="D2543" s="1251">
        <v>620600</v>
      </c>
      <c r="E2543" s="1251" t="s">
        <v>1973</v>
      </c>
      <c r="F2543" s="1251">
        <v>2021</v>
      </c>
      <c r="G2543" s="1252">
        <v>0</v>
      </c>
      <c r="H2543" s="1252">
        <v>0</v>
      </c>
      <c r="I2543" s="1252">
        <v>0</v>
      </c>
      <c r="J2543" s="1252">
        <v>0</v>
      </c>
      <c r="K2543" s="1252">
        <v>0</v>
      </c>
      <c r="L2543" s="1252">
        <v>0</v>
      </c>
      <c r="M2543" s="1252">
        <v>0</v>
      </c>
      <c r="N2543" s="1252">
        <v>0</v>
      </c>
      <c r="O2543" s="1252">
        <v>0</v>
      </c>
      <c r="P2543" s="1252">
        <v>359.41000000000003</v>
      </c>
      <c r="Q2543" s="1252">
        <v>0</v>
      </c>
      <c r="R2543" s="1252">
        <v>0</v>
      </c>
      <c r="S2543" s="1252">
        <v>359.41000000000003</v>
      </c>
      <c r="T2543" s="1252">
        <v>359.41000000000003</v>
      </c>
      <c r="U2543" s="1251" t="s">
        <v>116</v>
      </c>
      <c r="V2543" s="1251" t="s">
        <v>397</v>
      </c>
      <c r="W2543" s="1251" t="s">
        <v>1966</v>
      </c>
      <c r="X2543" s="1251" t="s">
        <v>2042</v>
      </c>
      <c r="Y2543" s="1251">
        <v>620</v>
      </c>
      <c r="Z2543" s="1251">
        <v>6</v>
      </c>
      <c r="AA2543" s="1251" t="b">
        <v>1</v>
      </c>
    </row>
    <row r="2544" spans="1:27" ht="12">
      <c r="A2544" s="1251">
        <v>25</v>
      </c>
      <c r="B2544" s="1251">
        <v>400</v>
      </c>
      <c r="C2544" s="1251" t="s">
        <v>1718</v>
      </c>
      <c r="D2544" s="1251">
        <v>620601</v>
      </c>
      <c r="E2544" s="1251" t="s">
        <v>1974</v>
      </c>
      <c r="F2544" s="1251">
        <v>2021</v>
      </c>
      <c r="G2544" s="1252">
        <v>84.75</v>
      </c>
      <c r="H2544" s="1252">
        <v>0</v>
      </c>
      <c r="I2544" s="1252">
        <v>0</v>
      </c>
      <c r="J2544" s="1252">
        <v>0</v>
      </c>
      <c r="K2544" s="1252">
        <v>0</v>
      </c>
      <c r="L2544" s="1252">
        <v>0</v>
      </c>
      <c r="M2544" s="1252">
        <v>0</v>
      </c>
      <c r="N2544" s="1252">
        <v>0</v>
      </c>
      <c r="O2544" s="1252">
        <v>0</v>
      </c>
      <c r="P2544" s="1252">
        <v>0</v>
      </c>
      <c r="Q2544" s="1252">
        <v>0</v>
      </c>
      <c r="R2544" s="1252">
        <v>0</v>
      </c>
      <c r="S2544" s="1252">
        <v>84.75</v>
      </c>
      <c r="T2544" s="1252">
        <v>84.75</v>
      </c>
      <c r="U2544" s="1251" t="s">
        <v>116</v>
      </c>
      <c r="V2544" s="1251" t="s">
        <v>397</v>
      </c>
      <c r="W2544" s="1251" t="s">
        <v>1966</v>
      </c>
      <c r="X2544" s="1251" t="s">
        <v>2042</v>
      </c>
      <c r="Y2544" s="1251">
        <v>620</v>
      </c>
      <c r="Z2544" s="1251">
        <v>6</v>
      </c>
      <c r="AA2544" s="1251" t="b">
        <v>1</v>
      </c>
    </row>
    <row r="2545" spans="1:27" ht="12">
      <c r="A2545" s="1251">
        <v>25</v>
      </c>
      <c r="B2545" s="1251">
        <v>400</v>
      </c>
      <c r="C2545" s="1251" t="s">
        <v>1718</v>
      </c>
      <c r="D2545" s="1251">
        <v>620602</v>
      </c>
      <c r="E2545" s="1251" t="s">
        <v>1975</v>
      </c>
      <c r="F2545" s="1251">
        <v>2021</v>
      </c>
      <c r="G2545" s="1252">
        <v>0</v>
      </c>
      <c r="H2545" s="1252">
        <v>0</v>
      </c>
      <c r="I2545" s="1252">
        <v>0</v>
      </c>
      <c r="J2545" s="1252">
        <v>0</v>
      </c>
      <c r="K2545" s="1252">
        <v>0</v>
      </c>
      <c r="L2545" s="1252">
        <v>0</v>
      </c>
      <c r="M2545" s="1252">
        <v>0</v>
      </c>
      <c r="N2545" s="1252">
        <v>0</v>
      </c>
      <c r="O2545" s="1252">
        <v>91.900000000000006</v>
      </c>
      <c r="P2545" s="1252">
        <v>0</v>
      </c>
      <c r="Q2545" s="1252">
        <v>0</v>
      </c>
      <c r="R2545" s="1252">
        <v>0</v>
      </c>
      <c r="S2545" s="1252">
        <v>91.900000000000006</v>
      </c>
      <c r="T2545" s="1252">
        <v>91.900000000000006</v>
      </c>
      <c r="U2545" s="1251" t="s">
        <v>116</v>
      </c>
      <c r="V2545" s="1251" t="s">
        <v>397</v>
      </c>
      <c r="W2545" s="1251" t="s">
        <v>1966</v>
      </c>
      <c r="X2545" s="1251" t="s">
        <v>2042</v>
      </c>
      <c r="Y2545" s="1251">
        <v>620</v>
      </c>
      <c r="Z2545" s="1251">
        <v>6</v>
      </c>
      <c r="AA2545" s="1251" t="b">
        <v>1</v>
      </c>
    </row>
    <row r="2546" spans="1:27" ht="12">
      <c r="A2546" s="1251">
        <v>25</v>
      </c>
      <c r="B2546" s="1251">
        <v>400</v>
      </c>
      <c r="C2546" s="1251" t="s">
        <v>1718</v>
      </c>
      <c r="D2546" s="1251">
        <v>620604</v>
      </c>
      <c r="E2546" s="1251" t="s">
        <v>1976</v>
      </c>
      <c r="F2546" s="1251">
        <v>2021</v>
      </c>
      <c r="G2546" s="1252">
        <v>0</v>
      </c>
      <c r="H2546" s="1252">
        <v>0</v>
      </c>
      <c r="I2546" s="1252">
        <v>0</v>
      </c>
      <c r="J2546" s="1252">
        <v>0</v>
      </c>
      <c r="K2546" s="1252">
        <v>0</v>
      </c>
      <c r="L2546" s="1252">
        <v>0</v>
      </c>
      <c r="M2546" s="1252">
        <v>0</v>
      </c>
      <c r="N2546" s="1252">
        <v>0</v>
      </c>
      <c r="O2546" s="1252">
        <v>612.05999999999995</v>
      </c>
      <c r="P2546" s="1252">
        <v>0</v>
      </c>
      <c r="Q2546" s="1252">
        <v>0</v>
      </c>
      <c r="R2546" s="1252">
        <v>0</v>
      </c>
      <c r="S2546" s="1252">
        <v>612.05999999999995</v>
      </c>
      <c r="T2546" s="1252">
        <v>612.05999999999995</v>
      </c>
      <c r="U2546" s="1251" t="s">
        <v>116</v>
      </c>
      <c r="V2546" s="1251" t="s">
        <v>397</v>
      </c>
      <c r="W2546" s="1251" t="s">
        <v>1966</v>
      </c>
      <c r="X2546" s="1251" t="s">
        <v>2042</v>
      </c>
      <c r="Y2546" s="1251">
        <v>620</v>
      </c>
      <c r="Z2546" s="1251">
        <v>6</v>
      </c>
      <c r="AA2546" s="1251" t="b">
        <v>1</v>
      </c>
    </row>
    <row r="2547" spans="1:27" ht="12">
      <c r="A2547" s="1251">
        <v>25</v>
      </c>
      <c r="B2547" s="1251">
        <v>400</v>
      </c>
      <c r="C2547" s="1251" t="s">
        <v>1718</v>
      </c>
      <c r="D2547" s="1251">
        <v>620613</v>
      </c>
      <c r="E2547" s="1251" t="s">
        <v>1979</v>
      </c>
      <c r="F2547" s="1251">
        <v>2021</v>
      </c>
      <c r="G2547" s="1252">
        <v>0</v>
      </c>
      <c r="H2547" s="1252">
        <v>0</v>
      </c>
      <c r="I2547" s="1252">
        <v>508.13</v>
      </c>
      <c r="J2547" s="1252">
        <v>0</v>
      </c>
      <c r="K2547" s="1252">
        <v>0</v>
      </c>
      <c r="L2547" s="1252">
        <v>0</v>
      </c>
      <c r="M2547" s="1252">
        <v>0</v>
      </c>
      <c r="N2547" s="1252">
        <v>0</v>
      </c>
      <c r="O2547" s="1252">
        <v>0</v>
      </c>
      <c r="P2547" s="1252">
        <v>0</v>
      </c>
      <c r="Q2547" s="1252">
        <v>0</v>
      </c>
      <c r="R2547" s="1252">
        <v>0</v>
      </c>
      <c r="S2547" s="1252">
        <v>508.13</v>
      </c>
      <c r="T2547" s="1252">
        <v>508.13</v>
      </c>
      <c r="U2547" s="1251" t="s">
        <v>116</v>
      </c>
      <c r="V2547" s="1251" t="s">
        <v>397</v>
      </c>
      <c r="W2547" s="1251" t="s">
        <v>1966</v>
      </c>
      <c r="X2547" s="1251" t="s">
        <v>2042</v>
      </c>
      <c r="Y2547" s="1251">
        <v>620</v>
      </c>
      <c r="Z2547" s="1251">
        <v>6</v>
      </c>
      <c r="AA2547" s="1251" t="b">
        <v>1</v>
      </c>
    </row>
    <row r="2548" spans="1:27" ht="12">
      <c r="A2548" s="1251">
        <v>25</v>
      </c>
      <c r="B2548" s="1251">
        <v>400</v>
      </c>
      <c r="C2548" s="1251" t="s">
        <v>1718</v>
      </c>
      <c r="D2548" s="1251">
        <v>635300</v>
      </c>
      <c r="E2548" s="1251" t="s">
        <v>1981</v>
      </c>
      <c r="F2548" s="1251">
        <v>2021</v>
      </c>
      <c r="G2548" s="1252">
        <v>0</v>
      </c>
      <c r="H2548" s="1252">
        <v>2362</v>
      </c>
      <c r="I2548" s="1252">
        <v>3740</v>
      </c>
      <c r="J2548" s="1252">
        <v>165</v>
      </c>
      <c r="K2548" s="1252">
        <v>4470</v>
      </c>
      <c r="L2548" s="1252">
        <v>3400</v>
      </c>
      <c r="M2548" s="1252">
        <v>605</v>
      </c>
      <c r="N2548" s="1252">
        <v>0</v>
      </c>
      <c r="O2548" s="1252">
        <v>1210</v>
      </c>
      <c r="P2548" s="1252">
        <v>760</v>
      </c>
      <c r="Q2548" s="1252">
        <v>760</v>
      </c>
      <c r="R2548" s="1252">
        <v>-1770</v>
      </c>
      <c r="S2548" s="1252">
        <v>15702</v>
      </c>
      <c r="T2548" s="1252">
        <v>15702</v>
      </c>
      <c r="U2548" s="1251" t="s">
        <v>116</v>
      </c>
      <c r="V2548" s="1251" t="s">
        <v>397</v>
      </c>
      <c r="W2548" s="1251" t="s">
        <v>1982</v>
      </c>
      <c r="X2548" s="1251" t="s">
        <v>2042</v>
      </c>
      <c r="Y2548" s="1251">
        <v>635</v>
      </c>
      <c r="Z2548" s="1251">
        <v>3</v>
      </c>
      <c r="AA2548" s="1251" t="b">
        <v>1</v>
      </c>
    </row>
    <row r="2549" spans="1:27" ht="12">
      <c r="A2549" s="1251">
        <v>25</v>
      </c>
      <c r="B2549" s="1251">
        <v>400</v>
      </c>
      <c r="C2549" s="1251" t="s">
        <v>1718</v>
      </c>
      <c r="D2549" s="1251">
        <v>636200</v>
      </c>
      <c r="E2549" s="1251" t="s">
        <v>1985</v>
      </c>
      <c r="F2549" s="1251">
        <v>2021</v>
      </c>
      <c r="G2549" s="1252">
        <v>0</v>
      </c>
      <c r="H2549" s="1252">
        <v>0</v>
      </c>
      <c r="I2549" s="1252">
        <v>0</v>
      </c>
      <c r="J2549" s="1252">
        <v>0</v>
      </c>
      <c r="K2549" s="1252">
        <v>0</v>
      </c>
      <c r="L2549" s="1252">
        <v>3725</v>
      </c>
      <c r="M2549" s="1252">
        <v>0</v>
      </c>
      <c r="N2549" s="1252">
        <v>0</v>
      </c>
      <c r="O2549" s="1252">
        <v>0</v>
      </c>
      <c r="P2549" s="1252">
        <v>0</v>
      </c>
      <c r="Q2549" s="1252">
        <v>0</v>
      </c>
      <c r="R2549" s="1252">
        <v>0</v>
      </c>
      <c r="S2549" s="1252">
        <v>3725</v>
      </c>
      <c r="T2549" s="1252">
        <v>3725</v>
      </c>
      <c r="U2549" s="1251" t="s">
        <v>116</v>
      </c>
      <c r="V2549" s="1251" t="s">
        <v>397</v>
      </c>
      <c r="W2549" s="1251" t="s">
        <v>1986</v>
      </c>
      <c r="X2549" s="1251" t="s">
        <v>2042</v>
      </c>
      <c r="Y2549" s="1251">
        <v>636</v>
      </c>
      <c r="Z2549" s="1251">
        <v>2</v>
      </c>
      <c r="AA2549" s="1251" t="b">
        <v>1</v>
      </c>
    </row>
    <row r="2550" spans="1:27" ht="12">
      <c r="A2550" s="1251">
        <v>25</v>
      </c>
      <c r="B2550" s="1251">
        <v>400</v>
      </c>
      <c r="C2550" s="1251" t="s">
        <v>1718</v>
      </c>
      <c r="D2550" s="1251">
        <v>636400</v>
      </c>
      <c r="E2550" s="1251" t="s">
        <v>1988</v>
      </c>
      <c r="F2550" s="1251">
        <v>2021</v>
      </c>
      <c r="G2550" s="1252">
        <v>6856.8500000000004</v>
      </c>
      <c r="H2550" s="1252">
        <v>0</v>
      </c>
      <c r="I2550" s="1252">
        <v>0</v>
      </c>
      <c r="J2550" s="1252">
        <v>0</v>
      </c>
      <c r="K2550" s="1252">
        <v>0</v>
      </c>
      <c r="L2550" s="1252">
        <v>0</v>
      </c>
      <c r="M2550" s="1252">
        <v>0</v>
      </c>
      <c r="N2550" s="1252">
        <v>0</v>
      </c>
      <c r="O2550" s="1252">
        <v>0</v>
      </c>
      <c r="P2550" s="1252">
        <v>0</v>
      </c>
      <c r="Q2550" s="1252">
        <v>0</v>
      </c>
      <c r="R2550" s="1252">
        <v>1599.3800000000001</v>
      </c>
      <c r="S2550" s="1252">
        <v>8456.2299999999996</v>
      </c>
      <c r="T2550" s="1252">
        <v>8456.2299999999996</v>
      </c>
      <c r="U2550" s="1251" t="s">
        <v>116</v>
      </c>
      <c r="V2550" s="1251" t="s">
        <v>397</v>
      </c>
      <c r="W2550" s="1251" t="s">
        <v>1986</v>
      </c>
      <c r="X2550" s="1251" t="s">
        <v>2042</v>
      </c>
      <c r="Y2550" s="1251">
        <v>636</v>
      </c>
      <c r="Z2550" s="1251">
        <v>4</v>
      </c>
      <c r="AA2550" s="1251" t="b">
        <v>1</v>
      </c>
    </row>
    <row r="2551" spans="1:27" ht="12">
      <c r="A2551" s="1251">
        <v>25</v>
      </c>
      <c r="B2551" s="1251">
        <v>400</v>
      </c>
      <c r="C2551" s="1251" t="s">
        <v>1718</v>
      </c>
      <c r="D2551" s="1251">
        <v>636502</v>
      </c>
      <c r="E2551" s="1251" t="s">
        <v>2267</v>
      </c>
      <c r="F2551" s="1251">
        <v>2021</v>
      </c>
      <c r="G2551" s="1252">
        <v>0</v>
      </c>
      <c r="H2551" s="1252">
        <v>0</v>
      </c>
      <c r="I2551" s="1252">
        <v>0</v>
      </c>
      <c r="J2551" s="1252">
        <v>0</v>
      </c>
      <c r="K2551" s="1252">
        <v>0</v>
      </c>
      <c r="L2551" s="1252">
        <v>0</v>
      </c>
      <c r="M2551" s="1252">
        <v>0</v>
      </c>
      <c r="N2551" s="1252">
        <v>0</v>
      </c>
      <c r="O2551" s="1252">
        <v>0</v>
      </c>
      <c r="P2551" s="1252">
        <v>91.900000000000006</v>
      </c>
      <c r="Q2551" s="1252">
        <v>0</v>
      </c>
      <c r="R2551" s="1252">
        <v>0</v>
      </c>
      <c r="S2551" s="1252">
        <v>91.900000000000006</v>
      </c>
      <c r="T2551" s="1252">
        <v>91.900000000000006</v>
      </c>
      <c r="U2551" s="1251" t="s">
        <v>116</v>
      </c>
      <c r="V2551" s="1251" t="s">
        <v>397</v>
      </c>
      <c r="W2551" s="1251" t="s">
        <v>1984</v>
      </c>
      <c r="X2551" s="1251" t="s">
        <v>2042</v>
      </c>
      <c r="Y2551" s="1251">
        <v>636</v>
      </c>
      <c r="Z2551" s="1251">
        <v>5</v>
      </c>
      <c r="AA2551" s="1251" t="b">
        <v>1</v>
      </c>
    </row>
    <row r="2552" spans="1:27" ht="12">
      <c r="A2552" s="1251">
        <v>25</v>
      </c>
      <c r="B2552" s="1251">
        <v>400</v>
      </c>
      <c r="C2552" s="1251" t="s">
        <v>1718</v>
      </c>
      <c r="D2552" s="1251">
        <v>636503</v>
      </c>
      <c r="E2552" s="1251" t="s">
        <v>1989</v>
      </c>
      <c r="F2552" s="1251">
        <v>2021</v>
      </c>
      <c r="G2552" s="1252">
        <v>249.72</v>
      </c>
      <c r="H2552" s="1252">
        <v>240.28999999999999</v>
      </c>
      <c r="I2552" s="1252">
        <v>179.90000000000001</v>
      </c>
      <c r="J2552" s="1252">
        <v>202.41</v>
      </c>
      <c r="K2552" s="1252">
        <v>275.35000000000002</v>
      </c>
      <c r="L2552" s="1252">
        <v>262.25</v>
      </c>
      <c r="M2552" s="1252">
        <v>232.21000000000001</v>
      </c>
      <c r="N2552" s="1252">
        <v>204.93000000000001</v>
      </c>
      <c r="O2552" s="1252">
        <v>216.72</v>
      </c>
      <c r="P2552" s="1252">
        <v>118.34</v>
      </c>
      <c r="Q2552" s="1252">
        <v>202.40000000000001</v>
      </c>
      <c r="R2552" s="1252">
        <v>193.81999999999999</v>
      </c>
      <c r="S2552" s="1252">
        <v>2578.3400000000006</v>
      </c>
      <c r="T2552" s="1252">
        <v>2578.3400000000006</v>
      </c>
      <c r="U2552" s="1251" t="s">
        <v>116</v>
      </c>
      <c r="V2552" s="1251" t="s">
        <v>397</v>
      </c>
      <c r="W2552" s="1251" t="s">
        <v>1984</v>
      </c>
      <c r="X2552" s="1251" t="s">
        <v>2042</v>
      </c>
      <c r="Y2552" s="1251">
        <v>636</v>
      </c>
      <c r="Z2552" s="1251">
        <v>5</v>
      </c>
      <c r="AA2552" s="1251" t="b">
        <v>1</v>
      </c>
    </row>
    <row r="2553" spans="1:27" ht="12">
      <c r="A2553" s="1251">
        <v>25</v>
      </c>
      <c r="B2553" s="1251">
        <v>400</v>
      </c>
      <c r="C2553" s="1251" t="s">
        <v>1718</v>
      </c>
      <c r="D2553" s="1251">
        <v>636600</v>
      </c>
      <c r="E2553" s="1251" t="s">
        <v>1990</v>
      </c>
      <c r="F2553" s="1251">
        <v>2021</v>
      </c>
      <c r="G2553" s="1252">
        <v>138.61000000000001</v>
      </c>
      <c r="H2553" s="1252">
        <v>0</v>
      </c>
      <c r="I2553" s="1252">
        <v>0</v>
      </c>
      <c r="J2553" s="1252">
        <v>0</v>
      </c>
      <c r="K2553" s="1252">
        <v>0</v>
      </c>
      <c r="L2553" s="1252">
        <v>0</v>
      </c>
      <c r="M2553" s="1252">
        <v>0</v>
      </c>
      <c r="N2553" s="1252">
        <v>0</v>
      </c>
      <c r="O2553" s="1252">
        <v>0</v>
      </c>
      <c r="P2553" s="1252">
        <v>0</v>
      </c>
      <c r="Q2553" s="1252">
        <v>0</v>
      </c>
      <c r="R2553" s="1252">
        <v>0</v>
      </c>
      <c r="S2553" s="1252">
        <v>138.61000000000001</v>
      </c>
      <c r="T2553" s="1252">
        <v>138.61000000000001</v>
      </c>
      <c r="U2553" s="1251" t="s">
        <v>116</v>
      </c>
      <c r="V2553" s="1251" t="s">
        <v>397</v>
      </c>
      <c r="W2553" s="1251" t="s">
        <v>1986</v>
      </c>
      <c r="X2553" s="1251" t="s">
        <v>2042</v>
      </c>
      <c r="Y2553" s="1251">
        <v>636</v>
      </c>
      <c r="Z2553" s="1251">
        <v>6</v>
      </c>
      <c r="AA2553" s="1251" t="b">
        <v>1</v>
      </c>
    </row>
    <row r="2554" spans="1:27" ht="12">
      <c r="A2554" s="1251">
        <v>25</v>
      </c>
      <c r="B2554" s="1251">
        <v>400</v>
      </c>
      <c r="C2554" s="1251" t="s">
        <v>1718</v>
      </c>
      <c r="D2554" s="1251">
        <v>636601</v>
      </c>
      <c r="E2554" s="1251" t="s">
        <v>1991</v>
      </c>
      <c r="F2554" s="1251">
        <v>2021</v>
      </c>
      <c r="G2554" s="1252">
        <v>0</v>
      </c>
      <c r="H2554" s="1252">
        <v>0</v>
      </c>
      <c r="I2554" s="1252">
        <v>0</v>
      </c>
      <c r="J2554" s="1252">
        <v>0</v>
      </c>
      <c r="K2554" s="1252">
        <v>0</v>
      </c>
      <c r="L2554" s="1252">
        <v>0</v>
      </c>
      <c r="M2554" s="1252">
        <v>0</v>
      </c>
      <c r="N2554" s="1252">
        <v>5069.6999999999998</v>
      </c>
      <c r="O2554" s="1252">
        <v>6500.8000000000002</v>
      </c>
      <c r="P2554" s="1252">
        <v>0</v>
      </c>
      <c r="Q2554" s="1252">
        <v>0</v>
      </c>
      <c r="R2554" s="1252">
        <v>0</v>
      </c>
      <c r="S2554" s="1252">
        <v>11570.5</v>
      </c>
      <c r="T2554" s="1252">
        <v>11570.5</v>
      </c>
      <c r="U2554" s="1251" t="s">
        <v>116</v>
      </c>
      <c r="V2554" s="1251" t="s">
        <v>397</v>
      </c>
      <c r="W2554" s="1251" t="s">
        <v>1986</v>
      </c>
      <c r="X2554" s="1251" t="s">
        <v>2042</v>
      </c>
      <c r="Y2554" s="1251">
        <v>636</v>
      </c>
      <c r="Z2554" s="1251">
        <v>6</v>
      </c>
      <c r="AA2554" s="1251" t="b">
        <v>1</v>
      </c>
    </row>
    <row r="2555" spans="1:27" ht="12">
      <c r="A2555" s="1251">
        <v>25</v>
      </c>
      <c r="B2555" s="1251">
        <v>400</v>
      </c>
      <c r="C2555" s="1251" t="s">
        <v>1718</v>
      </c>
      <c r="D2555" s="1251">
        <v>636603</v>
      </c>
      <c r="E2555" s="1251" t="s">
        <v>1993</v>
      </c>
      <c r="F2555" s="1251">
        <v>2021</v>
      </c>
      <c r="G2555" s="1252">
        <v>0</v>
      </c>
      <c r="H2555" s="1252">
        <v>0</v>
      </c>
      <c r="I2555" s="1252">
        <v>0</v>
      </c>
      <c r="J2555" s="1252">
        <v>515</v>
      </c>
      <c r="K2555" s="1252">
        <v>0</v>
      </c>
      <c r="L2555" s="1252">
        <v>0</v>
      </c>
      <c r="M2555" s="1252">
        <v>848</v>
      </c>
      <c r="N2555" s="1252">
        <v>0</v>
      </c>
      <c r="O2555" s="1252">
        <v>0</v>
      </c>
      <c r="P2555" s="1252">
        <v>0</v>
      </c>
      <c r="Q2555" s="1252">
        <v>0</v>
      </c>
      <c r="R2555" s="1252">
        <v>0</v>
      </c>
      <c r="S2555" s="1252">
        <v>1363</v>
      </c>
      <c r="T2555" s="1252">
        <v>1363</v>
      </c>
      <c r="U2555" s="1251" t="s">
        <v>116</v>
      </c>
      <c r="V2555" s="1251" t="s">
        <v>397</v>
      </c>
      <c r="W2555" s="1251" t="s">
        <v>1986</v>
      </c>
      <c r="X2555" s="1251" t="s">
        <v>2042</v>
      </c>
      <c r="Y2555" s="1251">
        <v>636</v>
      </c>
      <c r="Z2555" s="1251">
        <v>6</v>
      </c>
      <c r="AA2555" s="1251" t="b">
        <v>1</v>
      </c>
    </row>
    <row r="2556" spans="1:27" ht="12">
      <c r="A2556" s="1251">
        <v>25</v>
      </c>
      <c r="B2556" s="1251">
        <v>400</v>
      </c>
      <c r="C2556" s="1251" t="s">
        <v>1718</v>
      </c>
      <c r="D2556" s="1251">
        <v>636610</v>
      </c>
      <c r="E2556" s="1251" t="s">
        <v>1994</v>
      </c>
      <c r="F2556" s="1251">
        <v>2021</v>
      </c>
      <c r="G2556" s="1252">
        <v>2884.46</v>
      </c>
      <c r="H2556" s="1252">
        <v>964.78999999999996</v>
      </c>
      <c r="I2556" s="1252">
        <v>1265.47</v>
      </c>
      <c r="J2556" s="1252">
        <v>1246.95</v>
      </c>
      <c r="K2556" s="1252">
        <v>963.76999999999998</v>
      </c>
      <c r="L2556" s="1252">
        <v>642.19000000000005</v>
      </c>
      <c r="M2556" s="1252">
        <v>641.91999999999996</v>
      </c>
      <c r="N2556" s="1252">
        <v>641.44000000000005</v>
      </c>
      <c r="O2556" s="1252">
        <v>2102.5</v>
      </c>
      <c r="P2556" s="1252">
        <v>396.61000000000001</v>
      </c>
      <c r="Q2556" s="1252">
        <v>656.19000000000005</v>
      </c>
      <c r="R2556" s="1252">
        <v>2191.23</v>
      </c>
      <c r="S2556" s="1252">
        <v>14597.520000000002</v>
      </c>
      <c r="T2556" s="1252">
        <v>14597.520000000002</v>
      </c>
      <c r="U2556" s="1251" t="s">
        <v>116</v>
      </c>
      <c r="V2556" s="1251" t="s">
        <v>397</v>
      </c>
      <c r="W2556" s="1251" t="s">
        <v>1986</v>
      </c>
      <c r="X2556" s="1251" t="s">
        <v>2042</v>
      </c>
      <c r="Y2556" s="1251">
        <v>636</v>
      </c>
      <c r="Z2556" s="1251">
        <v>6</v>
      </c>
      <c r="AA2556" s="1251" t="b">
        <v>1</v>
      </c>
    </row>
    <row r="2557" spans="1:27" ht="12">
      <c r="A2557" s="1251">
        <v>25</v>
      </c>
      <c r="B2557" s="1251">
        <v>400</v>
      </c>
      <c r="C2557" s="1251" t="s">
        <v>1718</v>
      </c>
      <c r="D2557" s="1251">
        <v>636800</v>
      </c>
      <c r="E2557" s="1251" t="s">
        <v>1997</v>
      </c>
      <c r="F2557" s="1251">
        <v>2021</v>
      </c>
      <c r="G2557" s="1252">
        <v>309.32999999999998</v>
      </c>
      <c r="H2557" s="1252">
        <v>309.32999999999998</v>
      </c>
      <c r="I2557" s="1252">
        <v>235.93000000000001</v>
      </c>
      <c r="J2557" s="1252">
        <v>309.51999999999998</v>
      </c>
      <c r="K2557" s="1252">
        <v>260.93000000000001</v>
      </c>
      <c r="L2557" s="1252">
        <v>285.13</v>
      </c>
      <c r="M2557" s="1252">
        <v>286</v>
      </c>
      <c r="N2557" s="1252">
        <v>285.31</v>
      </c>
      <c r="O2557" s="1252">
        <v>285.42000000000002</v>
      </c>
      <c r="P2557" s="1252">
        <v>702.52999999999997</v>
      </c>
      <c r="Q2557" s="1252">
        <v>286.38999999999999</v>
      </c>
      <c r="R2557" s="1252">
        <v>295.25</v>
      </c>
      <c r="S2557" s="1252">
        <v>3851.0700000000002</v>
      </c>
      <c r="T2557" s="1252">
        <v>3851.0700000000002</v>
      </c>
      <c r="U2557" s="1251" t="s">
        <v>116</v>
      </c>
      <c r="V2557" s="1251" t="s">
        <v>397</v>
      </c>
      <c r="W2557" s="1251" t="s">
        <v>1996</v>
      </c>
      <c r="X2557" s="1251" t="s">
        <v>2042</v>
      </c>
      <c r="Y2557" s="1251">
        <v>636</v>
      </c>
      <c r="Z2557" s="1251">
        <v>8</v>
      </c>
      <c r="AA2557" s="1251" t="b">
        <v>1</v>
      </c>
    </row>
    <row r="2558" spans="1:27" ht="12">
      <c r="A2558" s="1251">
        <v>25</v>
      </c>
      <c r="B2558" s="1251">
        <v>400</v>
      </c>
      <c r="C2558" s="1251" t="s">
        <v>1718</v>
      </c>
      <c r="D2558" s="1251">
        <v>650540</v>
      </c>
      <c r="E2558" s="1251" t="s">
        <v>2004</v>
      </c>
      <c r="F2558" s="1251">
        <v>2021</v>
      </c>
      <c r="G2558" s="1252">
        <v>313.70999999999998</v>
      </c>
      <c r="H2558" s="1252">
        <v>0</v>
      </c>
      <c r="I2558" s="1252">
        <v>0</v>
      </c>
      <c r="J2558" s="1252">
        <v>230.5</v>
      </c>
      <c r="K2558" s="1252">
        <v>0</v>
      </c>
      <c r="L2558" s="1252">
        <v>0</v>
      </c>
      <c r="M2558" s="1252">
        <v>0</v>
      </c>
      <c r="N2558" s="1252">
        <v>0</v>
      </c>
      <c r="O2558" s="1252">
        <v>0</v>
      </c>
      <c r="P2558" s="1252">
        <v>0</v>
      </c>
      <c r="Q2558" s="1252">
        <v>0</v>
      </c>
      <c r="R2558" s="1252">
        <v>174.09</v>
      </c>
      <c r="S2558" s="1252">
        <v>718.30000000000007</v>
      </c>
      <c r="T2558" s="1252">
        <v>718.30000000000007</v>
      </c>
      <c r="U2558" s="1251" t="s">
        <v>116</v>
      </c>
      <c r="V2558" s="1251" t="s">
        <v>397</v>
      </c>
      <c r="W2558" s="1251" t="s">
        <v>2005</v>
      </c>
      <c r="X2558" s="1251" t="s">
        <v>2042</v>
      </c>
      <c r="Y2558" s="1251">
        <v>650</v>
      </c>
      <c r="Z2558" s="1251">
        <v>5</v>
      </c>
      <c r="AA2558" s="1251" t="b">
        <v>1</v>
      </c>
    </row>
    <row r="2559" spans="1:27" ht="12">
      <c r="A2559" s="1251">
        <v>25</v>
      </c>
      <c r="B2559" s="1251">
        <v>400</v>
      </c>
      <c r="C2559" s="1251" t="s">
        <v>1718</v>
      </c>
      <c r="D2559" s="1251">
        <v>650800</v>
      </c>
      <c r="E2559" s="1251" t="s">
        <v>2007</v>
      </c>
      <c r="F2559" s="1251">
        <v>2021</v>
      </c>
      <c r="G2559" s="1252">
        <v>166.25</v>
      </c>
      <c r="H2559" s="1252">
        <v>87.709999999999994</v>
      </c>
      <c r="I2559" s="1252">
        <v>0</v>
      </c>
      <c r="J2559" s="1252">
        <v>0</v>
      </c>
      <c r="K2559" s="1252">
        <v>0</v>
      </c>
      <c r="L2559" s="1252">
        <v>0</v>
      </c>
      <c r="M2559" s="1252">
        <v>0</v>
      </c>
      <c r="N2559" s="1252">
        <v>0</v>
      </c>
      <c r="O2559" s="1252">
        <v>0</v>
      </c>
      <c r="P2559" s="1252">
        <v>215.19999999999999</v>
      </c>
      <c r="Q2559" s="1252">
        <v>0</v>
      </c>
      <c r="R2559" s="1252">
        <v>0</v>
      </c>
      <c r="S2559" s="1252">
        <v>469.15999999999997</v>
      </c>
      <c r="T2559" s="1252">
        <v>469.15999999999997</v>
      </c>
      <c r="U2559" s="1251" t="s">
        <v>116</v>
      </c>
      <c r="V2559" s="1251" t="s">
        <v>397</v>
      </c>
      <c r="W2559" s="1251" t="s">
        <v>2005</v>
      </c>
      <c r="X2559" s="1251" t="s">
        <v>2042</v>
      </c>
      <c r="Y2559" s="1251">
        <v>650</v>
      </c>
      <c r="Z2559" s="1251">
        <v>8</v>
      </c>
      <c r="AA2559" s="1251" t="b">
        <v>1</v>
      </c>
    </row>
    <row r="2560" spans="1:27" ht="12">
      <c r="A2560" s="1251">
        <v>25</v>
      </c>
      <c r="B2560" s="1251">
        <v>400</v>
      </c>
      <c r="C2560" s="1251" t="s">
        <v>1718</v>
      </c>
      <c r="D2560" s="1251">
        <v>670700</v>
      </c>
      <c r="E2560" s="1251" t="s">
        <v>2008</v>
      </c>
      <c r="F2560" s="1251">
        <v>2021</v>
      </c>
      <c r="G2560" s="1252">
        <v>1550.7</v>
      </c>
      <c r="H2560" s="1252">
        <v>1793.5999999999999</v>
      </c>
      <c r="I2560" s="1252">
        <v>21</v>
      </c>
      <c r="J2560" s="1252">
        <v>1048.1300000000001</v>
      </c>
      <c r="K2560" s="1252">
        <v>1518.74</v>
      </c>
      <c r="L2560" s="1252">
        <v>549.89999999999998</v>
      </c>
      <c r="M2560" s="1252">
        <v>4140.3599999999997</v>
      </c>
      <c r="N2560" s="1252">
        <v>1244.48</v>
      </c>
      <c r="O2560" s="1252">
        <v>278.52999999999997</v>
      </c>
      <c r="P2560" s="1252">
        <v>2545.9499999999998</v>
      </c>
      <c r="Q2560" s="1252">
        <v>1273.27</v>
      </c>
      <c r="R2560" s="1252">
        <v>1584.55</v>
      </c>
      <c r="S2560" s="1252">
        <v>17549.209999999999</v>
      </c>
      <c r="T2560" s="1252">
        <v>17549.209999999999</v>
      </c>
      <c r="U2560" s="1251" t="s">
        <v>116</v>
      </c>
      <c r="V2560" s="1251" t="s">
        <v>397</v>
      </c>
      <c r="W2560" s="1251" t="s">
        <v>2009</v>
      </c>
      <c r="X2560" s="1251" t="s">
        <v>2042</v>
      </c>
      <c r="Y2560" s="1251">
        <v>670</v>
      </c>
      <c r="Z2560" s="1251">
        <v>7</v>
      </c>
      <c r="AA2560" s="1251" t="b">
        <v>1</v>
      </c>
    </row>
    <row r="2561" spans="1:27" ht="12">
      <c r="A2561" s="1251">
        <v>25</v>
      </c>
      <c r="B2561" s="1251">
        <v>400</v>
      </c>
      <c r="C2561" s="1251" t="s">
        <v>1718</v>
      </c>
      <c r="D2561" s="1251">
        <v>670710</v>
      </c>
      <c r="E2561" s="1251" t="s">
        <v>2010</v>
      </c>
      <c r="F2561" s="1251">
        <v>2021</v>
      </c>
      <c r="G2561" s="1252">
        <v>-515.75999999999999</v>
      </c>
      <c r="H2561" s="1252">
        <v>-579.52999999999997</v>
      </c>
      <c r="I2561" s="1252">
        <v>-361.97000000000003</v>
      </c>
      <c r="J2561" s="1252">
        <v>-56.869999999999997</v>
      </c>
      <c r="K2561" s="1252">
        <v>-272.12</v>
      </c>
      <c r="L2561" s="1252">
        <v>-171.58000000000001</v>
      </c>
      <c r="M2561" s="1252">
        <v>-20.27</v>
      </c>
      <c r="N2561" s="1252">
        <v>-98.299999999999997</v>
      </c>
      <c r="O2561" s="1252">
        <v>-77.569999999999993</v>
      </c>
      <c r="P2561" s="1252">
        <v>-18.190000000000001</v>
      </c>
      <c r="Q2561" s="1252">
        <v>-40.640000000000001</v>
      </c>
      <c r="R2561" s="1252">
        <v>-353.19</v>
      </c>
      <c r="S2561" s="1252">
        <v>-2565.9900000000002</v>
      </c>
      <c r="T2561" s="1252">
        <v>-2565.9900000000002</v>
      </c>
      <c r="U2561" s="1251" t="s">
        <v>116</v>
      </c>
      <c r="V2561" s="1251" t="s">
        <v>397</v>
      </c>
      <c r="W2561" s="1251" t="s">
        <v>2009</v>
      </c>
      <c r="X2561" s="1251" t="s">
        <v>2042</v>
      </c>
      <c r="Y2561" s="1251">
        <v>670</v>
      </c>
      <c r="Z2561" s="1251">
        <v>7</v>
      </c>
      <c r="AA2561" s="1251" t="b">
        <v>1</v>
      </c>
    </row>
    <row r="2562" spans="1:27" ht="12">
      <c r="A2562" s="1251">
        <v>25</v>
      </c>
      <c r="B2562" s="1251">
        <v>400</v>
      </c>
      <c r="C2562" s="1251" t="s">
        <v>1718</v>
      </c>
      <c r="D2562" s="1251">
        <v>675400</v>
      </c>
      <c r="E2562" s="1251" t="s">
        <v>2241</v>
      </c>
      <c r="F2562" s="1251">
        <v>2021</v>
      </c>
      <c r="G2562" s="1252">
        <v>0</v>
      </c>
      <c r="H2562" s="1252">
        <v>0</v>
      </c>
      <c r="I2562" s="1252">
        <v>0</v>
      </c>
      <c r="J2562" s="1252">
        <v>0</v>
      </c>
      <c r="K2562" s="1252">
        <v>0</v>
      </c>
      <c r="L2562" s="1252">
        <v>0</v>
      </c>
      <c r="M2562" s="1252">
        <v>0</v>
      </c>
      <c r="N2562" s="1252">
        <v>0</v>
      </c>
      <c r="O2562" s="1252">
        <v>189</v>
      </c>
      <c r="P2562" s="1252">
        <v>0</v>
      </c>
      <c r="Q2562" s="1252">
        <v>0</v>
      </c>
      <c r="R2562" s="1252">
        <v>0</v>
      </c>
      <c r="S2562" s="1252">
        <v>189</v>
      </c>
      <c r="T2562" s="1252">
        <v>189</v>
      </c>
      <c r="U2562" s="1251" t="s">
        <v>116</v>
      </c>
      <c r="V2562" s="1251" t="s">
        <v>397</v>
      </c>
      <c r="W2562" s="1251" t="s">
        <v>2086</v>
      </c>
      <c r="X2562" s="1251" t="s">
        <v>2042</v>
      </c>
      <c r="Y2562" s="1251">
        <v>675</v>
      </c>
      <c r="Z2562" s="1251">
        <v>4</v>
      </c>
      <c r="AA2562" s="1251" t="b">
        <v>1</v>
      </c>
    </row>
    <row r="2563" spans="1:27" ht="12">
      <c r="A2563" s="1251">
        <v>25</v>
      </c>
      <c r="B2563" s="1251">
        <v>400</v>
      </c>
      <c r="C2563" s="1251" t="s">
        <v>1718</v>
      </c>
      <c r="D2563" s="1251">
        <v>675500</v>
      </c>
      <c r="E2563" s="1251" t="s">
        <v>2013</v>
      </c>
      <c r="F2563" s="1251">
        <v>2021</v>
      </c>
      <c r="G2563" s="1252">
        <v>0</v>
      </c>
      <c r="H2563" s="1252">
        <v>0</v>
      </c>
      <c r="I2563" s="1252">
        <v>6680.5500000000002</v>
      </c>
      <c r="J2563" s="1252">
        <v>890.24000000000001</v>
      </c>
      <c r="K2563" s="1252">
        <v>6056.2600000000002</v>
      </c>
      <c r="L2563" s="1252">
        <v>250.59999999999999</v>
      </c>
      <c r="M2563" s="1252">
        <v>7050.1999999999998</v>
      </c>
      <c r="N2563" s="1252">
        <v>310.00999999999999</v>
      </c>
      <c r="O2563" s="1252">
        <v>293.10000000000002</v>
      </c>
      <c r="P2563" s="1252">
        <v>6886.2799999999997</v>
      </c>
      <c r="Q2563" s="1252">
        <v>212.77000000000001</v>
      </c>
      <c r="R2563" s="1252">
        <v>164.08000000000001</v>
      </c>
      <c r="S2563" s="1252">
        <v>28794.089999999997</v>
      </c>
      <c r="T2563" s="1252">
        <v>28794.089999999997</v>
      </c>
      <c r="U2563" s="1251" t="s">
        <v>116</v>
      </c>
      <c r="V2563" s="1251" t="s">
        <v>397</v>
      </c>
      <c r="W2563" s="1251" t="s">
        <v>2012</v>
      </c>
      <c r="X2563" s="1251" t="s">
        <v>2042</v>
      </c>
      <c r="Y2563" s="1251">
        <v>675</v>
      </c>
      <c r="Z2563" s="1251">
        <v>5</v>
      </c>
      <c r="AA2563" s="1251" t="b">
        <v>1</v>
      </c>
    </row>
    <row r="2564" spans="1:27" ht="12">
      <c r="A2564" s="1251">
        <v>25</v>
      </c>
      <c r="B2564" s="1251">
        <v>400</v>
      </c>
      <c r="C2564" s="1251" t="s">
        <v>1718</v>
      </c>
      <c r="D2564" s="1251">
        <v>675600</v>
      </c>
      <c r="E2564" s="1251" t="s">
        <v>2085</v>
      </c>
      <c r="F2564" s="1251">
        <v>2021</v>
      </c>
      <c r="G2564" s="1252">
        <v>0</v>
      </c>
      <c r="H2564" s="1252">
        <v>0</v>
      </c>
      <c r="I2564" s="1252">
        <v>0</v>
      </c>
      <c r="J2564" s="1252">
        <v>0</v>
      </c>
      <c r="K2564" s="1252">
        <v>0</v>
      </c>
      <c r="L2564" s="1252">
        <v>0</v>
      </c>
      <c r="M2564" s="1252">
        <v>0</v>
      </c>
      <c r="N2564" s="1252">
        <v>0</v>
      </c>
      <c r="O2564" s="1252">
        <v>0</v>
      </c>
      <c r="P2564" s="1252">
        <v>0</v>
      </c>
      <c r="Q2564" s="1252">
        <v>464.62</v>
      </c>
      <c r="R2564" s="1252">
        <v>0</v>
      </c>
      <c r="S2564" s="1252">
        <v>464.62</v>
      </c>
      <c r="T2564" s="1252">
        <v>464.62</v>
      </c>
      <c r="U2564" s="1251" t="s">
        <v>116</v>
      </c>
      <c r="V2564" s="1251" t="s">
        <v>397</v>
      </c>
      <c r="W2564" s="1251" t="s">
        <v>2086</v>
      </c>
      <c r="X2564" s="1251" t="s">
        <v>2042</v>
      </c>
      <c r="Y2564" s="1251">
        <v>675</v>
      </c>
      <c r="Z2564" s="1251">
        <v>6</v>
      </c>
      <c r="AA2564" s="1251" t="b">
        <v>1</v>
      </c>
    </row>
    <row r="2565" spans="1:27" ht="12">
      <c r="A2565" s="1251">
        <v>25</v>
      </c>
      <c r="B2565" s="1251">
        <v>400</v>
      </c>
      <c r="C2565" s="1251" t="s">
        <v>1718</v>
      </c>
      <c r="D2565" s="1251">
        <v>675800</v>
      </c>
      <c r="E2565" s="1251" t="s">
        <v>2014</v>
      </c>
      <c r="F2565" s="1251">
        <v>2021</v>
      </c>
      <c r="G2565" s="1252">
        <v>0</v>
      </c>
      <c r="H2565" s="1252">
        <v>0</v>
      </c>
      <c r="I2565" s="1252">
        <v>0</v>
      </c>
      <c r="J2565" s="1252">
        <v>0</v>
      </c>
      <c r="K2565" s="1252">
        <v>0</v>
      </c>
      <c r="L2565" s="1252">
        <v>0</v>
      </c>
      <c r="M2565" s="1252">
        <v>0</v>
      </c>
      <c r="N2565" s="1252">
        <v>0</v>
      </c>
      <c r="O2565" s="1252">
        <v>0</v>
      </c>
      <c r="P2565" s="1252">
        <v>0</v>
      </c>
      <c r="Q2565" s="1252">
        <v>513.00999999999999</v>
      </c>
      <c r="R2565" s="1252">
        <v>-513.00999999999999</v>
      </c>
      <c r="S2565" s="1252">
        <v>0</v>
      </c>
      <c r="T2565" s="1252">
        <v>0</v>
      </c>
      <c r="U2565" s="1251" t="s">
        <v>116</v>
      </c>
      <c r="V2565" s="1251" t="s">
        <v>397</v>
      </c>
      <c r="W2565" s="1251" t="s">
        <v>2015</v>
      </c>
      <c r="X2565" s="1251" t="s">
        <v>2042</v>
      </c>
      <c r="Y2565" s="1251">
        <v>675</v>
      </c>
      <c r="Z2565" s="1251">
        <v>8</v>
      </c>
      <c r="AA2565" s="1251" t="b">
        <v>1</v>
      </c>
    </row>
    <row r="2566" spans="1:27" ht="12">
      <c r="A2566" s="1251">
        <v>25</v>
      </c>
      <c r="B2566" s="1251">
        <v>400</v>
      </c>
      <c r="C2566" s="1251" t="s">
        <v>1718</v>
      </c>
      <c r="D2566" s="1251">
        <v>675808</v>
      </c>
      <c r="E2566" s="1251" t="s">
        <v>2016</v>
      </c>
      <c r="F2566" s="1251">
        <v>2021</v>
      </c>
      <c r="G2566" s="1252">
        <v>47.340000000000003</v>
      </c>
      <c r="H2566" s="1252">
        <v>50.979999999999997</v>
      </c>
      <c r="I2566" s="1252">
        <v>52.380000000000003</v>
      </c>
      <c r="J2566" s="1252">
        <v>530.65999999999997</v>
      </c>
      <c r="K2566" s="1252">
        <v>89.329999999999998</v>
      </c>
      <c r="L2566" s="1252">
        <v>124.69</v>
      </c>
      <c r="M2566" s="1252">
        <v>125.39</v>
      </c>
      <c r="N2566" s="1252">
        <v>62.729999999999997</v>
      </c>
      <c r="O2566" s="1252">
        <v>63.219999999999999</v>
      </c>
      <c r="P2566" s="1252">
        <v>62.380000000000003</v>
      </c>
      <c r="Q2566" s="1252">
        <v>63.079999999999998</v>
      </c>
      <c r="R2566" s="1252">
        <v>62.490000000000002</v>
      </c>
      <c r="S2566" s="1252">
        <v>1334.6699999999998</v>
      </c>
      <c r="T2566" s="1252">
        <v>1334.6699999999998</v>
      </c>
      <c r="U2566" s="1251" t="s">
        <v>116</v>
      </c>
      <c r="V2566" s="1251" t="s">
        <v>397</v>
      </c>
      <c r="W2566" s="1251" t="s">
        <v>2017</v>
      </c>
      <c r="X2566" s="1251" t="s">
        <v>2042</v>
      </c>
      <c r="Y2566" s="1251">
        <v>675</v>
      </c>
      <c r="Z2566" s="1251">
        <v>8</v>
      </c>
      <c r="AA2566" s="1251" t="b">
        <v>1</v>
      </c>
    </row>
    <row r="2567" spans="1:27" ht="12">
      <c r="A2567" s="1251">
        <v>25</v>
      </c>
      <c r="B2567" s="1251">
        <v>400</v>
      </c>
      <c r="C2567" s="1251" t="s">
        <v>1718</v>
      </c>
      <c r="D2567" s="1251">
        <v>675810</v>
      </c>
      <c r="E2567" s="1251" t="s">
        <v>2018</v>
      </c>
      <c r="F2567" s="1251">
        <v>2021</v>
      </c>
      <c r="G2567" s="1252">
        <v>584.59000000000003</v>
      </c>
      <c r="H2567" s="1252">
        <v>1095.3699999999999</v>
      </c>
      <c r="I2567" s="1252">
        <v>610.25999999999999</v>
      </c>
      <c r="J2567" s="1252">
        <v>46.590000000000003</v>
      </c>
      <c r="K2567" s="1252">
        <v>572.13</v>
      </c>
      <c r="L2567" s="1252">
        <v>477.42000000000002</v>
      </c>
      <c r="M2567" s="1252">
        <v>570.25</v>
      </c>
      <c r="N2567" s="1252">
        <v>584.05999999999995</v>
      </c>
      <c r="O2567" s="1252">
        <v>532.66999999999996</v>
      </c>
      <c r="P2567" s="1252">
        <v>546.17999999999995</v>
      </c>
      <c r="Q2567" s="1252">
        <v>545.14999999999998</v>
      </c>
      <c r="R2567" s="1252">
        <v>560.25999999999999</v>
      </c>
      <c r="S2567" s="1252">
        <v>6724.9300000000003</v>
      </c>
      <c r="T2567" s="1252">
        <v>6724.9300000000003</v>
      </c>
      <c r="U2567" s="1251" t="s">
        <v>116</v>
      </c>
      <c r="V2567" s="1251" t="s">
        <v>397</v>
      </c>
      <c r="W2567" s="1251" t="s">
        <v>2017</v>
      </c>
      <c r="X2567" s="1251" t="s">
        <v>2042</v>
      </c>
      <c r="Y2567" s="1251">
        <v>675</v>
      </c>
      <c r="Z2567" s="1251">
        <v>8</v>
      </c>
      <c r="AA2567" s="1251" t="b">
        <v>1</v>
      </c>
    </row>
    <row r="2568" spans="1:27" ht="12">
      <c r="A2568" s="1251">
        <v>25</v>
      </c>
      <c r="B2568" s="1251">
        <v>400</v>
      </c>
      <c r="C2568" s="1251" t="s">
        <v>1718</v>
      </c>
      <c r="D2568" s="1251">
        <v>675819</v>
      </c>
      <c r="E2568" s="1251" t="s">
        <v>2021</v>
      </c>
      <c r="F2568" s="1251">
        <v>2021</v>
      </c>
      <c r="G2568" s="1252">
        <v>9.2200000000000006</v>
      </c>
      <c r="H2568" s="1252">
        <v>0</v>
      </c>
      <c r="I2568" s="1252">
        <v>223.02000000000001</v>
      </c>
      <c r="J2568" s="1252">
        <v>245</v>
      </c>
      <c r="K2568" s="1252">
        <v>0</v>
      </c>
      <c r="L2568" s="1252">
        <v>0</v>
      </c>
      <c r="M2568" s="1252">
        <v>0</v>
      </c>
      <c r="N2568" s="1252">
        <v>0</v>
      </c>
      <c r="O2568" s="1252">
        <v>671.74000000000001</v>
      </c>
      <c r="P2568" s="1252">
        <v>0</v>
      </c>
      <c r="Q2568" s="1252">
        <v>0</v>
      </c>
      <c r="R2568" s="1252">
        <v>0</v>
      </c>
      <c r="S2568" s="1252">
        <v>1148.98</v>
      </c>
      <c r="T2568" s="1252">
        <v>1148.98</v>
      </c>
      <c r="U2568" s="1251" t="s">
        <v>116</v>
      </c>
      <c r="V2568" s="1251" t="s">
        <v>397</v>
      </c>
      <c r="W2568" s="1251" t="s">
        <v>2022</v>
      </c>
      <c r="X2568" s="1251" t="s">
        <v>2042</v>
      </c>
      <c r="Y2568" s="1251">
        <v>675</v>
      </c>
      <c r="Z2568" s="1251">
        <v>8</v>
      </c>
      <c r="AA2568" s="1251" t="b">
        <v>1</v>
      </c>
    </row>
    <row r="2569" spans="1:27" ht="12">
      <c r="A2569" s="1251">
        <v>25</v>
      </c>
      <c r="B2569" s="1251">
        <v>400</v>
      </c>
      <c r="C2569" s="1251" t="s">
        <v>1718</v>
      </c>
      <c r="D2569" s="1251">
        <v>675824</v>
      </c>
      <c r="E2569" s="1251" t="s">
        <v>2071</v>
      </c>
      <c r="F2569" s="1251">
        <v>2021</v>
      </c>
      <c r="G2569" s="1252">
        <v>0</v>
      </c>
      <c r="H2569" s="1252">
        <v>0</v>
      </c>
      <c r="I2569" s="1252">
        <v>0</v>
      </c>
      <c r="J2569" s="1252">
        <v>0</v>
      </c>
      <c r="K2569" s="1252">
        <v>0</v>
      </c>
      <c r="L2569" s="1252">
        <v>0</v>
      </c>
      <c r="M2569" s="1252">
        <v>0</v>
      </c>
      <c r="N2569" s="1252">
        <v>103</v>
      </c>
      <c r="O2569" s="1252">
        <v>0</v>
      </c>
      <c r="P2569" s="1252">
        <v>0</v>
      </c>
      <c r="Q2569" s="1252">
        <v>0</v>
      </c>
      <c r="R2569" s="1252">
        <v>0</v>
      </c>
      <c r="S2569" s="1252">
        <v>103</v>
      </c>
      <c r="T2569" s="1252">
        <v>103</v>
      </c>
      <c r="U2569" s="1251" t="s">
        <v>116</v>
      </c>
      <c r="V2569" s="1251" t="s">
        <v>397</v>
      </c>
      <c r="W2569" s="1251" t="s">
        <v>2072</v>
      </c>
      <c r="X2569" s="1251" t="s">
        <v>2042</v>
      </c>
      <c r="Y2569" s="1251">
        <v>675</v>
      </c>
      <c r="Z2569" s="1251">
        <v>8</v>
      </c>
      <c r="AA2569" s="1251" t="b">
        <v>1</v>
      </c>
    </row>
    <row r="2570" spans="1:27" ht="12">
      <c r="A2570" s="1251">
        <v>25</v>
      </c>
      <c r="B2570" s="1251">
        <v>400</v>
      </c>
      <c r="C2570" s="1251" t="s">
        <v>1718</v>
      </c>
      <c r="D2570" s="1251">
        <v>675828</v>
      </c>
      <c r="E2570" s="1251" t="s">
        <v>2023</v>
      </c>
      <c r="F2570" s="1251">
        <v>2021</v>
      </c>
      <c r="G2570" s="1252">
        <v>0</v>
      </c>
      <c r="H2570" s="1252">
        <v>0</v>
      </c>
      <c r="I2570" s="1252">
        <v>0</v>
      </c>
      <c r="J2570" s="1252">
        <v>0</v>
      </c>
      <c r="K2570" s="1252">
        <v>0</v>
      </c>
      <c r="L2570" s="1252">
        <v>0</v>
      </c>
      <c r="M2570" s="1252">
        <v>0</v>
      </c>
      <c r="N2570" s="1252">
        <v>0</v>
      </c>
      <c r="O2570" s="1252">
        <v>103</v>
      </c>
      <c r="P2570" s="1252">
        <v>0</v>
      </c>
      <c r="Q2570" s="1252">
        <v>0</v>
      </c>
      <c r="R2570" s="1252">
        <v>0</v>
      </c>
      <c r="S2570" s="1252">
        <v>103</v>
      </c>
      <c r="T2570" s="1252">
        <v>103</v>
      </c>
      <c r="U2570" s="1251" t="s">
        <v>116</v>
      </c>
      <c r="V2570" s="1251" t="s">
        <v>397</v>
      </c>
      <c r="W2570" s="1251" t="s">
        <v>2024</v>
      </c>
      <c r="X2570" s="1251" t="s">
        <v>2042</v>
      </c>
      <c r="Y2570" s="1251">
        <v>675</v>
      </c>
      <c r="Z2570" s="1251">
        <v>8</v>
      </c>
      <c r="AA2570" s="1251" t="b">
        <v>1</v>
      </c>
    </row>
    <row r="2571" spans="1:27" ht="12">
      <c r="A2571" s="1251">
        <v>25</v>
      </c>
      <c r="B2571" s="1251">
        <v>400</v>
      </c>
      <c r="C2571" s="1251" t="s">
        <v>1718</v>
      </c>
      <c r="D2571" s="1251">
        <v>675834</v>
      </c>
      <c r="E2571" s="1251" t="s">
        <v>2028</v>
      </c>
      <c r="F2571" s="1251">
        <v>2021</v>
      </c>
      <c r="G2571" s="1252">
        <v>109.54000000000001</v>
      </c>
      <c r="H2571" s="1252">
        <v>0</v>
      </c>
      <c r="I2571" s="1252">
        <v>0</v>
      </c>
      <c r="J2571" s="1252">
        <v>36.240000000000002</v>
      </c>
      <c r="K2571" s="1252">
        <v>0</v>
      </c>
      <c r="L2571" s="1252">
        <v>0</v>
      </c>
      <c r="M2571" s="1252">
        <v>15.119999999999999</v>
      </c>
      <c r="N2571" s="1252">
        <v>57.960000000000001</v>
      </c>
      <c r="O2571" s="1252">
        <v>0</v>
      </c>
      <c r="P2571" s="1252">
        <v>0</v>
      </c>
      <c r="Q2571" s="1252">
        <v>0</v>
      </c>
      <c r="R2571" s="1252">
        <v>0</v>
      </c>
      <c r="S2571" s="1252">
        <v>218.86000000000001</v>
      </c>
      <c r="T2571" s="1252">
        <v>218.86000000000001</v>
      </c>
      <c r="U2571" s="1251" t="s">
        <v>116</v>
      </c>
      <c r="V2571" s="1251" t="s">
        <v>397</v>
      </c>
      <c r="W2571" s="1251" t="s">
        <v>2029</v>
      </c>
      <c r="X2571" s="1251" t="s">
        <v>2042</v>
      </c>
      <c r="Y2571" s="1251">
        <v>675</v>
      </c>
      <c r="Z2571" s="1251">
        <v>8</v>
      </c>
      <c r="AA2571" s="1251" t="b">
        <v>1</v>
      </c>
    </row>
    <row r="2572" spans="1:27" ht="12">
      <c r="A2572" s="1251">
        <v>25</v>
      </c>
      <c r="B2572" s="1251">
        <v>400</v>
      </c>
      <c r="C2572" s="1251" t="s">
        <v>1718</v>
      </c>
      <c r="D2572" s="1251">
        <v>675836</v>
      </c>
      <c r="E2572" s="1251" t="s">
        <v>2030</v>
      </c>
      <c r="F2572" s="1251">
        <v>2021</v>
      </c>
      <c r="G2572" s="1252">
        <v>0</v>
      </c>
      <c r="H2572" s="1252">
        <v>0</v>
      </c>
      <c r="I2572" s="1252">
        <v>0</v>
      </c>
      <c r="J2572" s="1252">
        <v>0</v>
      </c>
      <c r="K2572" s="1252">
        <v>61.07</v>
      </c>
      <c r="L2572" s="1252">
        <v>0</v>
      </c>
      <c r="M2572" s="1252">
        <v>0</v>
      </c>
      <c r="N2572" s="1252">
        <v>0</v>
      </c>
      <c r="O2572" s="1252">
        <v>0</v>
      </c>
      <c r="P2572" s="1252">
        <v>0</v>
      </c>
      <c r="Q2572" s="1252">
        <v>0</v>
      </c>
      <c r="R2572" s="1252">
        <v>0</v>
      </c>
      <c r="S2572" s="1252">
        <v>61.07</v>
      </c>
      <c r="T2572" s="1252">
        <v>61.07</v>
      </c>
      <c r="U2572" s="1251" t="s">
        <v>116</v>
      </c>
      <c r="V2572" s="1251" t="s">
        <v>397</v>
      </c>
      <c r="W2572" s="1251" t="s">
        <v>2029</v>
      </c>
      <c r="X2572" s="1251" t="s">
        <v>2042</v>
      </c>
      <c r="Y2572" s="1251">
        <v>675</v>
      </c>
      <c r="Z2572" s="1251">
        <v>8</v>
      </c>
      <c r="AA2572" s="1251" t="b">
        <v>1</v>
      </c>
    </row>
    <row r="2573" spans="1:27" ht="12">
      <c r="A2573" s="1251">
        <v>25</v>
      </c>
      <c r="B2573" s="1251">
        <v>400</v>
      </c>
      <c r="C2573" s="1251" t="s">
        <v>1718</v>
      </c>
      <c r="D2573" s="1251">
        <v>675856</v>
      </c>
      <c r="E2573" s="1251" t="s">
        <v>2034</v>
      </c>
      <c r="F2573" s="1251">
        <v>2021</v>
      </c>
      <c r="G2573" s="1252">
        <v>0</v>
      </c>
      <c r="H2573" s="1252">
        <v>175.72999999999999</v>
      </c>
      <c r="I2573" s="1252">
        <v>56.939999999999998</v>
      </c>
      <c r="J2573" s="1252">
        <v>159.99000000000001</v>
      </c>
      <c r="K2573" s="1252">
        <v>0</v>
      </c>
      <c r="L2573" s="1252">
        <v>0</v>
      </c>
      <c r="M2573" s="1252">
        <v>0</v>
      </c>
      <c r="N2573" s="1252">
        <v>0</v>
      </c>
      <c r="O2573" s="1252">
        <v>263.35000000000002</v>
      </c>
      <c r="P2573" s="1252">
        <v>64.849999999999994</v>
      </c>
      <c r="Q2573" s="1252">
        <v>0</v>
      </c>
      <c r="R2573" s="1252">
        <v>0</v>
      </c>
      <c r="S2573" s="1252">
        <v>720.86000000000001</v>
      </c>
      <c r="T2573" s="1252">
        <v>720.86000000000001</v>
      </c>
      <c r="U2573" s="1251" t="s">
        <v>116</v>
      </c>
      <c r="V2573" s="1251" t="s">
        <v>397</v>
      </c>
      <c r="W2573" s="1251" t="s">
        <v>2035</v>
      </c>
      <c r="X2573" s="1251" t="s">
        <v>2042</v>
      </c>
      <c r="Y2573" s="1251">
        <v>675</v>
      </c>
      <c r="Z2573" s="1251">
        <v>8</v>
      </c>
      <c r="AA2573" s="1251" t="b">
        <v>1</v>
      </c>
    </row>
    <row r="2574" spans="1:27" ht="12">
      <c r="A2574" s="1251">
        <v>25</v>
      </c>
      <c r="B2574" s="1251">
        <v>400</v>
      </c>
      <c r="C2574" s="1251" t="s">
        <v>1718</v>
      </c>
      <c r="D2574" s="1251">
        <v>676200</v>
      </c>
      <c r="E2574" s="1251" t="s">
        <v>2037</v>
      </c>
      <c r="F2574" s="1251">
        <v>2021</v>
      </c>
      <c r="G2574" s="1252">
        <v>0</v>
      </c>
      <c r="H2574" s="1252">
        <v>0</v>
      </c>
      <c r="I2574" s="1252">
        <v>0</v>
      </c>
      <c r="J2574" s="1252">
        <v>-0.01</v>
      </c>
      <c r="K2574" s="1252">
        <v>0</v>
      </c>
      <c r="L2574" s="1252">
        <v>0</v>
      </c>
      <c r="M2574" s="1252">
        <v>0</v>
      </c>
      <c r="N2574" s="1252">
        <v>0</v>
      </c>
      <c r="O2574" s="1252">
        <v>0</v>
      </c>
      <c r="P2574" s="1252">
        <v>0</v>
      </c>
      <c r="Q2574" s="1252">
        <v>0</v>
      </c>
      <c r="R2574" s="1252">
        <v>0</v>
      </c>
      <c r="S2574" s="1252">
        <v>-0.01</v>
      </c>
      <c r="T2574" s="1252">
        <v>-0.01</v>
      </c>
      <c r="U2574" s="1251" t="s">
        <v>116</v>
      </c>
      <c r="V2574" s="1251" t="s">
        <v>397</v>
      </c>
      <c r="W2574" s="1251" t="s">
        <v>2015</v>
      </c>
      <c r="X2574" s="1251" t="s">
        <v>2042</v>
      </c>
      <c r="Y2574" s="1251">
        <v>676</v>
      </c>
      <c r="Z2574" s="1251">
        <v>2</v>
      </c>
      <c r="AA2574" s="1251" t="b">
        <v>1</v>
      </c>
    </row>
    <row r="2575" spans="1:27" ht="12">
      <c r="A2575" s="1251">
        <v>25</v>
      </c>
      <c r="B2575" s="1251">
        <v>400</v>
      </c>
      <c r="C2575" s="1251" t="s">
        <v>1718</v>
      </c>
      <c r="D2575" s="1251">
        <v>676210</v>
      </c>
      <c r="E2575" s="1251" t="s">
        <v>2038</v>
      </c>
      <c r="F2575" s="1251">
        <v>2021</v>
      </c>
      <c r="G2575" s="1252">
        <v>-459.33999999999997</v>
      </c>
      <c r="H2575" s="1252">
        <v>-219.34999999999999</v>
      </c>
      <c r="I2575" s="1252">
        <v>-194.53</v>
      </c>
      <c r="J2575" s="1252">
        <v>-272.67000000000002</v>
      </c>
      <c r="K2575" s="1252">
        <v>-451.14999999999998</v>
      </c>
      <c r="L2575" s="1252">
        <v>-248.81</v>
      </c>
      <c r="M2575" s="1252">
        <v>-187.49000000000001</v>
      </c>
      <c r="N2575" s="1252">
        <v>-193.27000000000001</v>
      </c>
      <c r="O2575" s="1252">
        <v>-196.66</v>
      </c>
      <c r="P2575" s="1252">
        <v>-168.16</v>
      </c>
      <c r="Q2575" s="1252">
        <v>-105.08</v>
      </c>
      <c r="R2575" s="1252">
        <v>-141.52000000000001</v>
      </c>
      <c r="S2575" s="1252">
        <v>-2838.0299999999997</v>
      </c>
      <c r="T2575" s="1252">
        <v>-2838.0299999999997</v>
      </c>
      <c r="U2575" s="1251" t="s">
        <v>116</v>
      </c>
      <c r="V2575" s="1251" t="s">
        <v>397</v>
      </c>
      <c r="W2575" s="1251" t="s">
        <v>1931</v>
      </c>
      <c r="X2575" s="1251" t="s">
        <v>2042</v>
      </c>
      <c r="Y2575" s="1251">
        <v>676</v>
      </c>
      <c r="Z2575" s="1251">
        <v>2</v>
      </c>
      <c r="AA2575" s="1251" t="b">
        <v>1</v>
      </c>
    </row>
    <row r="2576" spans="1:27" ht="12">
      <c r="A2576" s="1251">
        <v>25</v>
      </c>
      <c r="B2576" s="1251">
        <v>400</v>
      </c>
      <c r="C2576" s="1251" t="s">
        <v>1718</v>
      </c>
      <c r="D2576" s="1251">
        <v>676220</v>
      </c>
      <c r="E2576" s="1251" t="s">
        <v>2039</v>
      </c>
      <c r="F2576" s="1251">
        <v>2021</v>
      </c>
      <c r="G2576" s="1252">
        <v>-596.80999999999995</v>
      </c>
      <c r="H2576" s="1252">
        <v>-284.99000000000001</v>
      </c>
      <c r="I2576" s="1252">
        <v>-252.75</v>
      </c>
      <c r="J2576" s="1252">
        <v>-354.26999999999998</v>
      </c>
      <c r="K2576" s="1252">
        <v>-586.15999999999997</v>
      </c>
      <c r="L2576" s="1252">
        <v>-323.26999999999998</v>
      </c>
      <c r="M2576" s="1252">
        <v>-243.59999999999999</v>
      </c>
      <c r="N2576" s="1252">
        <v>-251.11000000000001</v>
      </c>
      <c r="O2576" s="1252">
        <v>-255.52000000000001</v>
      </c>
      <c r="P2576" s="1252">
        <v>-218.47999999999999</v>
      </c>
      <c r="Q2576" s="1252">
        <v>-136.53</v>
      </c>
      <c r="R2576" s="1252">
        <v>-183.87</v>
      </c>
      <c r="S2576" s="1252">
        <v>-3687.3600000000001</v>
      </c>
      <c r="T2576" s="1252">
        <v>-3687.3600000000001</v>
      </c>
      <c r="U2576" s="1251" t="s">
        <v>116</v>
      </c>
      <c r="V2576" s="1251" t="s">
        <v>397</v>
      </c>
      <c r="W2576" s="1251" t="s">
        <v>1948</v>
      </c>
      <c r="X2576" s="1251" t="s">
        <v>2042</v>
      </c>
      <c r="Y2576" s="1251">
        <v>676</v>
      </c>
      <c r="Z2576" s="1251">
        <v>2</v>
      </c>
      <c r="AA2576" s="1251" t="b">
        <v>1</v>
      </c>
    </row>
    <row r="2577" spans="1:27" ht="12">
      <c r="A2577" s="1251">
        <v>25</v>
      </c>
      <c r="B2577" s="1251">
        <v>400</v>
      </c>
      <c r="C2577" s="1251" t="s">
        <v>1718</v>
      </c>
      <c r="D2577" s="1251">
        <v>676230</v>
      </c>
      <c r="E2577" s="1251" t="s">
        <v>2040</v>
      </c>
      <c r="F2577" s="1251">
        <v>2021</v>
      </c>
      <c r="G2577" s="1252">
        <v>-232.84</v>
      </c>
      <c r="H2577" s="1252">
        <v>-111.19</v>
      </c>
      <c r="I2577" s="1252">
        <v>-98.609999999999999</v>
      </c>
      <c r="J2577" s="1252">
        <v>-138.22</v>
      </c>
      <c r="K2577" s="1252">
        <v>-228.69</v>
      </c>
      <c r="L2577" s="1252">
        <v>-126.12</v>
      </c>
      <c r="M2577" s="1252">
        <v>-95.040000000000006</v>
      </c>
      <c r="N2577" s="1252">
        <v>-97.969999999999999</v>
      </c>
      <c r="O2577" s="1252">
        <v>-99.689999999999998</v>
      </c>
      <c r="P2577" s="1252">
        <v>-85.239999999999995</v>
      </c>
      <c r="Q2577" s="1252">
        <v>-53.270000000000003</v>
      </c>
      <c r="R2577" s="1252">
        <v>-71.730000000000004</v>
      </c>
      <c r="S2577" s="1252">
        <v>-1438.6100000000001</v>
      </c>
      <c r="T2577" s="1252">
        <v>-1438.6100000000001</v>
      </c>
      <c r="U2577" s="1251" t="s">
        <v>116</v>
      </c>
      <c r="V2577" s="1251" t="s">
        <v>402</v>
      </c>
      <c r="W2577" s="1251" t="s">
        <v>402</v>
      </c>
      <c r="X2577" s="1251" t="s">
        <v>2042</v>
      </c>
      <c r="Y2577" s="1251">
        <v>676</v>
      </c>
      <c r="Z2577" s="1251">
        <v>2</v>
      </c>
      <c r="AA2577" s="1251" t="b">
        <v>1</v>
      </c>
    </row>
    <row r="2578" spans="1:27" ht="12">
      <c r="A2578" s="1251">
        <v>25</v>
      </c>
      <c r="B2578" s="1251">
        <v>400</v>
      </c>
      <c r="C2578" s="1251" t="s">
        <v>1718</v>
      </c>
      <c r="D2578" s="1251">
        <v>676240</v>
      </c>
      <c r="E2578" s="1251" t="s">
        <v>2041</v>
      </c>
      <c r="F2578" s="1251">
        <v>2021</v>
      </c>
      <c r="G2578" s="1252">
        <v>-1524.1700000000001</v>
      </c>
      <c r="H2578" s="1252">
        <v>-727.83000000000004</v>
      </c>
      <c r="I2578" s="1252">
        <v>-645.49000000000001</v>
      </c>
      <c r="J2578" s="1252">
        <v>-904.76999999999998</v>
      </c>
      <c r="K2578" s="1252">
        <v>-1496.99</v>
      </c>
      <c r="L2578" s="1252">
        <v>-825.59000000000003</v>
      </c>
      <c r="M2578" s="1252">
        <v>-622.12</v>
      </c>
      <c r="N2578" s="1252">
        <v>-641.30999999999995</v>
      </c>
      <c r="O2578" s="1252">
        <v>-652.55999999999995</v>
      </c>
      <c r="P2578" s="1252">
        <v>-557.98000000000002</v>
      </c>
      <c r="Q2578" s="1252">
        <v>-348.69</v>
      </c>
      <c r="R2578" s="1252">
        <v>-469.56999999999999</v>
      </c>
      <c r="S2578" s="1252">
        <v>-9417.0699999999997</v>
      </c>
      <c r="T2578" s="1252">
        <v>-9417.0699999999997</v>
      </c>
      <c r="U2578" s="1251" t="s">
        <v>116</v>
      </c>
      <c r="V2578" s="1251" t="s">
        <v>397</v>
      </c>
      <c r="W2578" s="1251" t="s">
        <v>2015</v>
      </c>
      <c r="X2578" s="1251" t="s">
        <v>2042</v>
      </c>
      <c r="Y2578" s="1251">
        <v>676</v>
      </c>
      <c r="Z2578" s="1251">
        <v>2</v>
      </c>
      <c r="AA2578" s="1251" t="b">
        <v>1</v>
      </c>
    </row>
    <row r="2579" spans="1:27" ht="12">
      <c r="A2579" s="1251">
        <v>25</v>
      </c>
      <c r="B2579" s="1251">
        <v>710</v>
      </c>
      <c r="C2579" s="1251" t="s">
        <v>1737</v>
      </c>
      <c r="D2579" s="1251">
        <v>403200</v>
      </c>
      <c r="E2579" s="1251" t="s">
        <v>2090</v>
      </c>
      <c r="F2579" s="1251">
        <v>2021</v>
      </c>
      <c r="G2579" s="1252">
        <v>6888.6599999999999</v>
      </c>
      <c r="H2579" s="1252">
        <v>6888.6599999999999</v>
      </c>
      <c r="I2579" s="1252">
        <v>6888.6599999999999</v>
      </c>
      <c r="J2579" s="1252">
        <v>6897.3800000000001</v>
      </c>
      <c r="K2579" s="1252">
        <v>6897.3800000000001</v>
      </c>
      <c r="L2579" s="1252">
        <v>6897.3800000000001</v>
      </c>
      <c r="M2579" s="1252">
        <v>6970.4700000000003</v>
      </c>
      <c r="N2579" s="1252">
        <v>6970.4700000000003</v>
      </c>
      <c r="O2579" s="1252">
        <v>6970.4700000000003</v>
      </c>
      <c r="P2579" s="1252">
        <v>7067.8400000000001</v>
      </c>
      <c r="Q2579" s="1252">
        <v>7067.8400000000001</v>
      </c>
      <c r="R2579" s="1252">
        <v>7067.8400000000001</v>
      </c>
      <c r="S2579" s="1252">
        <v>83473.049999999988</v>
      </c>
      <c r="T2579" s="1252">
        <v>83473.049999999988</v>
      </c>
      <c r="U2579" s="1251" t="s">
        <v>1065</v>
      </c>
      <c r="V2579" s="1251" t="s">
        <v>88</v>
      </c>
      <c r="W2579" s="1251" t="s">
        <v>88</v>
      </c>
      <c r="X2579" s="1251" t="s">
        <v>89</v>
      </c>
      <c r="Y2579" s="1251">
        <v>403</v>
      </c>
      <c r="Z2579" s="1251">
        <v>2</v>
      </c>
      <c r="AA2579" s="1251" t="b">
        <v>0</v>
      </c>
    </row>
    <row r="2580" spans="1:27" ht="12">
      <c r="A2580" s="1251">
        <v>25</v>
      </c>
      <c r="B2580" s="1251">
        <v>710</v>
      </c>
      <c r="C2580" s="1251" t="s">
        <v>1737</v>
      </c>
      <c r="D2580" s="1251">
        <v>406000</v>
      </c>
      <c r="E2580" s="1251" t="s">
        <v>1912</v>
      </c>
      <c r="F2580" s="1251">
        <v>2021</v>
      </c>
      <c r="G2580" s="1252">
        <v>-95.170000000000002</v>
      </c>
      <c r="H2580" s="1252">
        <v>-95.170000000000002</v>
      </c>
      <c r="I2580" s="1252">
        <v>-95.170000000000002</v>
      </c>
      <c r="J2580" s="1252">
        <v>-95.180000000000007</v>
      </c>
      <c r="K2580" s="1252">
        <v>-95.170000000000002</v>
      </c>
      <c r="L2580" s="1252">
        <v>-95.170000000000002</v>
      </c>
      <c r="M2580" s="1252">
        <v>-95.180000000000007</v>
      </c>
      <c r="N2580" s="1252">
        <v>-95.180000000000007</v>
      </c>
      <c r="O2580" s="1252">
        <v>-95.170000000000002</v>
      </c>
      <c r="P2580" s="1252">
        <v>-95.180000000000007</v>
      </c>
      <c r="Q2580" s="1252">
        <v>-95.180000000000007</v>
      </c>
      <c r="R2580" s="1252">
        <v>-95.170000000000002</v>
      </c>
      <c r="S2580" s="1252">
        <v>-1142.0900000000001</v>
      </c>
      <c r="T2580" s="1252">
        <v>-1142.0900000000001</v>
      </c>
      <c r="U2580" s="1251" t="s">
        <v>1065</v>
      </c>
      <c r="V2580" s="1251" t="s">
        <v>400</v>
      </c>
      <c r="W2580" s="1251" t="s">
        <v>400</v>
      </c>
      <c r="X2580" s="1251" t="s">
        <v>89</v>
      </c>
      <c r="Y2580" s="1251">
        <v>406</v>
      </c>
      <c r="Z2580" s="1251">
        <v>0</v>
      </c>
      <c r="AA2580" s="1251" t="b">
        <v>0</v>
      </c>
    </row>
    <row r="2581" spans="1:27" ht="12">
      <c r="A2581" s="1251">
        <v>25</v>
      </c>
      <c r="B2581" s="1251">
        <v>710</v>
      </c>
      <c r="C2581" s="1251" t="s">
        <v>1737</v>
      </c>
      <c r="D2581" s="1251">
        <v>408101</v>
      </c>
      <c r="E2581" s="1251" t="s">
        <v>932</v>
      </c>
      <c r="F2581" s="1251">
        <v>2021</v>
      </c>
      <c r="G2581" s="1252">
        <v>0</v>
      </c>
      <c r="H2581" s="1252">
        <v>0</v>
      </c>
      <c r="I2581" s="1252">
        <v>0</v>
      </c>
      <c r="J2581" s="1252">
        <v>0</v>
      </c>
      <c r="K2581" s="1252">
        <v>0</v>
      </c>
      <c r="L2581" s="1252">
        <v>0</v>
      </c>
      <c r="M2581" s="1252">
        <v>-150</v>
      </c>
      <c r="N2581" s="1252">
        <v>0</v>
      </c>
      <c r="O2581" s="1252">
        <v>0</v>
      </c>
      <c r="P2581" s="1252">
        <v>0</v>
      </c>
      <c r="Q2581" s="1252">
        <v>0</v>
      </c>
      <c r="R2581" s="1252">
        <v>0</v>
      </c>
      <c r="S2581" s="1252">
        <v>-150</v>
      </c>
      <c r="T2581" s="1252">
        <v>-150</v>
      </c>
      <c r="U2581" s="1251" t="s">
        <v>1065</v>
      </c>
      <c r="V2581" s="1251" t="s">
        <v>402</v>
      </c>
      <c r="W2581" s="1251" t="s">
        <v>402</v>
      </c>
      <c r="X2581" s="1251" t="s">
        <v>89</v>
      </c>
      <c r="Y2581" s="1251">
        <v>408</v>
      </c>
      <c r="Z2581" s="1251">
        <v>1</v>
      </c>
      <c r="AA2581" s="1251" t="b">
        <v>0</v>
      </c>
    </row>
    <row r="2582" spans="1:27" ht="12">
      <c r="A2582" s="1251">
        <v>25</v>
      </c>
      <c r="B2582" s="1251">
        <v>710</v>
      </c>
      <c r="C2582" s="1251" t="s">
        <v>1737</v>
      </c>
      <c r="D2582" s="1251">
        <v>408102</v>
      </c>
      <c r="E2582" s="1251" t="s">
        <v>934</v>
      </c>
      <c r="F2582" s="1251">
        <v>2021</v>
      </c>
      <c r="G2582" s="1252">
        <v>11.18</v>
      </c>
      <c r="H2582" s="1252">
        <v>11.18</v>
      </c>
      <c r="I2582" s="1252">
        <v>10.74</v>
      </c>
      <c r="J2582" s="1252">
        <v>11.029999999999999</v>
      </c>
      <c r="K2582" s="1252">
        <v>11.029999999999999</v>
      </c>
      <c r="L2582" s="1252">
        <v>11.029999999999999</v>
      </c>
      <c r="M2582" s="1252">
        <v>11.029999999999999</v>
      </c>
      <c r="N2582" s="1252">
        <v>11.029999999999999</v>
      </c>
      <c r="O2582" s="1252">
        <v>11.029999999999999</v>
      </c>
      <c r="P2582" s="1252">
        <v>11.029999999999999</v>
      </c>
      <c r="Q2582" s="1252">
        <v>11.029999999999999</v>
      </c>
      <c r="R2582" s="1252">
        <v>11.029999999999999</v>
      </c>
      <c r="S2582" s="1252">
        <v>132.37</v>
      </c>
      <c r="T2582" s="1252">
        <v>132.37</v>
      </c>
      <c r="U2582" s="1251" t="s">
        <v>1065</v>
      </c>
      <c r="V2582" s="1251" t="s">
        <v>402</v>
      </c>
      <c r="W2582" s="1251" t="s">
        <v>402</v>
      </c>
      <c r="X2582" s="1251" t="s">
        <v>89</v>
      </c>
      <c r="Y2582" s="1251">
        <v>408</v>
      </c>
      <c r="Z2582" s="1251">
        <v>1</v>
      </c>
      <c r="AA2582" s="1251" t="b">
        <v>0</v>
      </c>
    </row>
    <row r="2583" spans="1:27" ht="12">
      <c r="A2583" s="1251">
        <v>25</v>
      </c>
      <c r="B2583" s="1251">
        <v>710</v>
      </c>
      <c r="C2583" s="1251" t="s">
        <v>1737</v>
      </c>
      <c r="D2583" s="1251">
        <v>420001</v>
      </c>
      <c r="E2583" s="1251" t="s">
        <v>1915</v>
      </c>
      <c r="F2583" s="1251">
        <v>2021</v>
      </c>
      <c r="G2583" s="1252">
        <v>-73.069999999999993</v>
      </c>
      <c r="H2583" s="1252">
        <v>-76.650000000000006</v>
      </c>
      <c r="I2583" s="1252">
        <v>-82.859999999999999</v>
      </c>
      <c r="J2583" s="1252">
        <v>-95.099999999999994</v>
      </c>
      <c r="K2583" s="1252">
        <v>-105.48999999999999</v>
      </c>
      <c r="L2583" s="1252">
        <v>-110.26000000000001</v>
      </c>
      <c r="M2583" s="1252">
        <v>-65.390000000000001</v>
      </c>
      <c r="N2583" s="1252">
        <v>-18.329999999999998</v>
      </c>
      <c r="O2583" s="1252">
        <v>-28.370000000000001</v>
      </c>
      <c r="P2583" s="1252">
        <v>-65.840000000000003</v>
      </c>
      <c r="Q2583" s="1252">
        <v>-94.280000000000001</v>
      </c>
      <c r="R2583" s="1252">
        <v>-55.75</v>
      </c>
      <c r="S2583" s="1252">
        <v>-871.38999999999999</v>
      </c>
      <c r="T2583" s="1252">
        <v>-871.38999999999999</v>
      </c>
      <c r="U2583" s="1251" t="s">
        <v>1065</v>
      </c>
      <c r="V2583" s="1251" t="s">
        <v>1916</v>
      </c>
      <c r="W2583" s="1251" t="s">
        <v>416</v>
      </c>
      <c r="X2583" s="1251" t="s">
        <v>89</v>
      </c>
      <c r="Y2583" s="1251">
        <v>420</v>
      </c>
      <c r="Z2583" s="1251">
        <v>0</v>
      </c>
      <c r="AA2583" s="1251" t="b">
        <v>0</v>
      </c>
    </row>
    <row r="2584" spans="1:27" ht="12">
      <c r="A2584" s="1251">
        <v>25</v>
      </c>
      <c r="B2584" s="1251">
        <v>710</v>
      </c>
      <c r="C2584" s="1251" t="s">
        <v>1737</v>
      </c>
      <c r="D2584" s="1251">
        <v>420002</v>
      </c>
      <c r="E2584" s="1251" t="s">
        <v>1917</v>
      </c>
      <c r="F2584" s="1251">
        <v>2021</v>
      </c>
      <c r="G2584" s="1252">
        <v>-214.87</v>
      </c>
      <c r="H2584" s="1252">
        <v>-225.38999999999999</v>
      </c>
      <c r="I2584" s="1252">
        <v>-243.66999999999999</v>
      </c>
      <c r="J2584" s="1252">
        <v>-279.63</v>
      </c>
      <c r="K2584" s="1252">
        <v>-310.20999999999998</v>
      </c>
      <c r="L2584" s="1252">
        <v>-324.24000000000001</v>
      </c>
      <c r="M2584" s="1252">
        <v>-192.28999999999999</v>
      </c>
      <c r="N2584" s="1252">
        <v>-53.899999999999999</v>
      </c>
      <c r="O2584" s="1252">
        <v>-83.420000000000002</v>
      </c>
      <c r="P2584" s="1252">
        <v>-193.59</v>
      </c>
      <c r="Q2584" s="1252">
        <v>-277.23000000000002</v>
      </c>
      <c r="R2584" s="1252">
        <v>-163.94999999999999</v>
      </c>
      <c r="S2584" s="1252">
        <v>-2562.3899999999999</v>
      </c>
      <c r="T2584" s="1252">
        <v>-2562.3899999999999</v>
      </c>
      <c r="U2584" s="1251" t="s">
        <v>1065</v>
      </c>
      <c r="V2584" s="1251" t="s">
        <v>1916</v>
      </c>
      <c r="W2584" s="1251" t="s">
        <v>416</v>
      </c>
      <c r="X2584" s="1251" t="s">
        <v>89</v>
      </c>
      <c r="Y2584" s="1251">
        <v>420</v>
      </c>
      <c r="Z2584" s="1251">
        <v>0</v>
      </c>
      <c r="AA2584" s="1251" t="b">
        <v>0</v>
      </c>
    </row>
    <row r="2585" spans="1:27" ht="12">
      <c r="A2585" s="1251">
        <v>25</v>
      </c>
      <c r="B2585" s="1251">
        <v>710</v>
      </c>
      <c r="C2585" s="1251" t="s">
        <v>1737</v>
      </c>
      <c r="D2585" s="1251">
        <v>521100</v>
      </c>
      <c r="E2585" s="1251" t="s">
        <v>2095</v>
      </c>
      <c r="F2585" s="1251">
        <v>2021</v>
      </c>
      <c r="G2585" s="1252">
        <v>-2273.2800000000002</v>
      </c>
      <c r="H2585" s="1252">
        <v>243.52000000000001</v>
      </c>
      <c r="I2585" s="1252">
        <v>-1505.9300000000001</v>
      </c>
      <c r="J2585" s="1252">
        <v>-1268.1600000000001</v>
      </c>
      <c r="K2585" s="1252">
        <v>-1268.1600000000001</v>
      </c>
      <c r="L2585" s="1252">
        <v>-1268.1600000000001</v>
      </c>
      <c r="M2585" s="1252">
        <v>-1225.9200000000001</v>
      </c>
      <c r="N2585" s="1252">
        <v>-1298.5999999999999</v>
      </c>
      <c r="O2585" s="1252">
        <v>-1091.79</v>
      </c>
      <c r="P2585" s="1252">
        <v>-1362.8800000000001</v>
      </c>
      <c r="Q2585" s="1252">
        <v>-1023.6799999999999</v>
      </c>
      <c r="R2585" s="1252">
        <v>-1362.8800000000001</v>
      </c>
      <c r="S2585" s="1252">
        <v>-14705.920000000002</v>
      </c>
      <c r="T2585" s="1252">
        <v>-14705.920000000002</v>
      </c>
      <c r="U2585" s="1251" t="s">
        <v>1065</v>
      </c>
      <c r="V2585" s="1251" t="s">
        <v>1286</v>
      </c>
      <c r="W2585" s="1251" t="s">
        <v>2096</v>
      </c>
      <c r="X2585" s="1251" t="s">
        <v>89</v>
      </c>
      <c r="Y2585" s="1251">
        <v>521</v>
      </c>
      <c r="Z2585" s="1251">
        <v>1</v>
      </c>
      <c r="AA2585" s="1251" t="b">
        <v>0</v>
      </c>
    </row>
    <row r="2586" spans="1:27" ht="12">
      <c r="A2586" s="1251">
        <v>25</v>
      </c>
      <c r="B2586" s="1251">
        <v>710</v>
      </c>
      <c r="C2586" s="1251" t="s">
        <v>1737</v>
      </c>
      <c r="D2586" s="1251">
        <v>521200</v>
      </c>
      <c r="E2586" s="1251" t="s">
        <v>2097</v>
      </c>
      <c r="F2586" s="1251">
        <v>2021</v>
      </c>
      <c r="G2586" s="1252">
        <v>-20388.09</v>
      </c>
      <c r="H2586" s="1252">
        <v>-19885.23</v>
      </c>
      <c r="I2586" s="1252">
        <v>-29728.919999999998</v>
      </c>
      <c r="J2586" s="1252">
        <v>-23470.200000000001</v>
      </c>
      <c r="K2586" s="1252">
        <v>-20340.84</v>
      </c>
      <c r="L2586" s="1252">
        <v>-24252.540000000001</v>
      </c>
      <c r="M2586" s="1252">
        <v>-23448.369999999999</v>
      </c>
      <c r="N2586" s="1252">
        <v>-26063.450000000001</v>
      </c>
      <c r="O2586" s="1252">
        <v>-19580.330000000002</v>
      </c>
      <c r="P2586" s="1252">
        <v>-26063.450000000001</v>
      </c>
      <c r="Q2586" s="1252">
        <v>-19580.32</v>
      </c>
      <c r="R2586" s="1252">
        <v>-26063.450000000001</v>
      </c>
      <c r="S2586" s="1252">
        <v>-278865.19</v>
      </c>
      <c r="T2586" s="1252">
        <v>-278865.19</v>
      </c>
      <c r="U2586" s="1251" t="s">
        <v>1065</v>
      </c>
      <c r="V2586" s="1251" t="s">
        <v>1286</v>
      </c>
      <c r="W2586" s="1251" t="s">
        <v>2096</v>
      </c>
      <c r="X2586" s="1251" t="s">
        <v>89</v>
      </c>
      <c r="Y2586" s="1251">
        <v>521</v>
      </c>
      <c r="Z2586" s="1251">
        <v>2</v>
      </c>
      <c r="AA2586" s="1251" t="b">
        <v>0</v>
      </c>
    </row>
    <row r="2587" spans="1:27" ht="12">
      <c r="A2587" s="1251">
        <v>25</v>
      </c>
      <c r="B2587" s="1251">
        <v>710</v>
      </c>
      <c r="C2587" s="1251" t="s">
        <v>1737</v>
      </c>
      <c r="D2587" s="1251">
        <v>536000</v>
      </c>
      <c r="E2587" s="1251" t="s">
        <v>2271</v>
      </c>
      <c r="F2587" s="1251">
        <v>2021</v>
      </c>
      <c r="G2587" s="1252">
        <v>-15428</v>
      </c>
      <c r="H2587" s="1252">
        <v>-807.24000000000001</v>
      </c>
      <c r="I2587" s="1252">
        <v>-33546.43</v>
      </c>
      <c r="J2587" s="1252">
        <v>-16235.24</v>
      </c>
      <c r="K2587" s="1252">
        <v>-16235.540000000001</v>
      </c>
      <c r="L2587" s="1252">
        <v>-14774.110000000001</v>
      </c>
      <c r="M2587" s="1252">
        <v>-13529.370000000001</v>
      </c>
      <c r="N2587" s="1252">
        <v>-16199.950000000001</v>
      </c>
      <c r="O2587" s="1252">
        <v>-16273.049999999999</v>
      </c>
      <c r="P2587" s="1252">
        <v>-16235.24</v>
      </c>
      <c r="Q2587" s="1252">
        <v>-16235.24</v>
      </c>
      <c r="R2587" s="1252">
        <v>-16235.24</v>
      </c>
      <c r="S2587" s="1252">
        <v>-191734.64999999997</v>
      </c>
      <c r="T2587" s="1252">
        <v>-191734.64999999997</v>
      </c>
      <c r="U2587" s="1251" t="s">
        <v>1065</v>
      </c>
      <c r="V2587" s="1251" t="s">
        <v>1286</v>
      </c>
      <c r="W2587" s="1251" t="s">
        <v>2096</v>
      </c>
      <c r="X2587" s="1251" t="s">
        <v>89</v>
      </c>
      <c r="Y2587" s="1251">
        <v>536</v>
      </c>
      <c r="Z2587" s="1251">
        <v>0</v>
      </c>
      <c r="AA2587" s="1251" t="b">
        <v>0</v>
      </c>
    </row>
    <row r="2588" spans="1:27" ht="12">
      <c r="A2588" s="1251">
        <v>25</v>
      </c>
      <c r="B2588" s="1251">
        <v>710</v>
      </c>
      <c r="C2588" s="1251" t="s">
        <v>1737</v>
      </c>
      <c r="D2588" s="1251">
        <v>675808</v>
      </c>
      <c r="E2588" s="1251" t="s">
        <v>2016</v>
      </c>
      <c r="F2588" s="1251">
        <v>2021</v>
      </c>
      <c r="G2588" s="1252">
        <v>0</v>
      </c>
      <c r="H2588" s="1252">
        <v>0</v>
      </c>
      <c r="I2588" s="1252">
        <v>0</v>
      </c>
      <c r="J2588" s="1252">
        <v>0</v>
      </c>
      <c r="K2588" s="1252">
        <v>0</v>
      </c>
      <c r="L2588" s="1252">
        <v>0</v>
      </c>
      <c r="M2588" s="1252">
        <v>0</v>
      </c>
      <c r="N2588" s="1252">
        <v>0</v>
      </c>
      <c r="O2588" s="1252">
        <v>0</v>
      </c>
      <c r="P2588" s="1252">
        <v>0</v>
      </c>
      <c r="Q2588" s="1252">
        <v>26.84</v>
      </c>
      <c r="R2588" s="1252">
        <v>-26.84</v>
      </c>
      <c r="S2588" s="1252">
        <v>0</v>
      </c>
      <c r="T2588" s="1252">
        <v>0</v>
      </c>
      <c r="U2588" s="1251" t="s">
        <v>1065</v>
      </c>
      <c r="V2588" s="1251" t="s">
        <v>397</v>
      </c>
      <c r="W2588" s="1251" t="s">
        <v>2017</v>
      </c>
      <c r="X2588" s="1251" t="s">
        <v>89</v>
      </c>
      <c r="Y2588" s="1251">
        <v>675</v>
      </c>
      <c r="Z2588" s="1251">
        <v>8</v>
      </c>
      <c r="AA2588" s="1251" t="b">
        <v>0</v>
      </c>
    </row>
    <row r="2589" spans="1:27" ht="12">
      <c r="A2589" s="1251">
        <v>25</v>
      </c>
      <c r="B2589" s="1251">
        <v>710</v>
      </c>
      <c r="C2589" s="1251" t="s">
        <v>1737</v>
      </c>
      <c r="D2589" s="1251">
        <v>704838</v>
      </c>
      <c r="E2589" s="1251" t="s">
        <v>2102</v>
      </c>
      <c r="F2589" s="1251">
        <v>2021</v>
      </c>
      <c r="G2589" s="1252">
        <v>0</v>
      </c>
      <c r="H2589" s="1252">
        <v>2</v>
      </c>
      <c r="I2589" s="1252">
        <v>2</v>
      </c>
      <c r="J2589" s="1252">
        <v>2</v>
      </c>
      <c r="K2589" s="1252">
        <v>2</v>
      </c>
      <c r="L2589" s="1252">
        <v>2</v>
      </c>
      <c r="M2589" s="1252">
        <v>2</v>
      </c>
      <c r="N2589" s="1252">
        <v>2</v>
      </c>
      <c r="O2589" s="1252">
        <v>2</v>
      </c>
      <c r="P2589" s="1252">
        <v>2</v>
      </c>
      <c r="Q2589" s="1252">
        <v>2</v>
      </c>
      <c r="R2589" s="1252">
        <v>2</v>
      </c>
      <c r="S2589" s="1252">
        <v>22</v>
      </c>
      <c r="T2589" s="1252">
        <v>22</v>
      </c>
      <c r="U2589" s="1251" t="s">
        <v>1065</v>
      </c>
      <c r="V2589" s="1251" t="s">
        <v>397</v>
      </c>
      <c r="W2589" s="1251" t="s">
        <v>1948</v>
      </c>
      <c r="X2589" s="1251" t="s">
        <v>89</v>
      </c>
      <c r="Y2589" s="1251">
        <v>704</v>
      </c>
      <c r="Z2589" s="1251">
        <v>8</v>
      </c>
      <c r="AA2589" s="1251" t="b">
        <v>0</v>
      </c>
    </row>
    <row r="2590" spans="1:27" ht="12">
      <c r="A2590" s="1251">
        <v>25</v>
      </c>
      <c r="B2590" s="1251">
        <v>710</v>
      </c>
      <c r="C2590" s="1251" t="s">
        <v>1737</v>
      </c>
      <c r="D2590" s="1251">
        <v>711500</v>
      </c>
      <c r="E2590" s="1251" t="s">
        <v>2165</v>
      </c>
      <c r="F2590" s="1251">
        <v>2021</v>
      </c>
      <c r="G2590" s="1252">
        <v>0</v>
      </c>
      <c r="H2590" s="1252">
        <v>0</v>
      </c>
      <c r="I2590" s="1252">
        <v>0</v>
      </c>
      <c r="J2590" s="1252">
        <v>0</v>
      </c>
      <c r="K2590" s="1252">
        <v>0</v>
      </c>
      <c r="L2590" s="1252">
        <v>0</v>
      </c>
      <c r="M2590" s="1252">
        <v>0</v>
      </c>
      <c r="N2590" s="1252">
        <v>0</v>
      </c>
      <c r="O2590" s="1252">
        <v>0</v>
      </c>
      <c r="P2590" s="1252">
        <v>588</v>
      </c>
      <c r="Q2590" s="1252">
        <v>-588</v>
      </c>
      <c r="R2590" s="1252">
        <v>0</v>
      </c>
      <c r="S2590" s="1252">
        <v>0</v>
      </c>
      <c r="T2590" s="1252">
        <v>0</v>
      </c>
      <c r="U2590" s="1251" t="s">
        <v>1065</v>
      </c>
      <c r="V2590" s="1251" t="s">
        <v>397</v>
      </c>
      <c r="W2590" s="1251" t="s">
        <v>2106</v>
      </c>
      <c r="X2590" s="1251" t="s">
        <v>89</v>
      </c>
      <c r="Y2590" s="1251">
        <v>711</v>
      </c>
      <c r="Z2590" s="1251">
        <v>5</v>
      </c>
      <c r="AA2590" s="1251" t="b">
        <v>0</v>
      </c>
    </row>
    <row r="2591" spans="1:27" ht="12">
      <c r="A2591" s="1251">
        <v>25</v>
      </c>
      <c r="B2591" s="1251">
        <v>710</v>
      </c>
      <c r="C2591" s="1251" t="s">
        <v>1737</v>
      </c>
      <c r="D2591" s="1251">
        <v>711600</v>
      </c>
      <c r="E2591" s="1251" t="s">
        <v>2105</v>
      </c>
      <c r="F2591" s="1251">
        <v>2021</v>
      </c>
      <c r="G2591" s="1252">
        <v>6846</v>
      </c>
      <c r="H2591" s="1252">
        <v>12446</v>
      </c>
      <c r="I2591" s="1252">
        <v>11241.049999999999</v>
      </c>
      <c r="J2591" s="1252">
        <v>4760</v>
      </c>
      <c r="K2591" s="1252">
        <v>19175.799999999999</v>
      </c>
      <c r="L2591" s="1252">
        <v>8960</v>
      </c>
      <c r="M2591" s="1252">
        <v>19282.900000000001</v>
      </c>
      <c r="N2591" s="1252">
        <v>6300</v>
      </c>
      <c r="O2591" s="1252">
        <v>12633.209999999999</v>
      </c>
      <c r="P2591" s="1252">
        <v>4543.3900000000003</v>
      </c>
      <c r="Q2591" s="1252">
        <v>12648</v>
      </c>
      <c r="R2591" s="1252">
        <v>9580</v>
      </c>
      <c r="S2591" s="1252">
        <v>128416.34999999999</v>
      </c>
      <c r="T2591" s="1252">
        <v>128416.34999999999</v>
      </c>
      <c r="U2591" s="1251" t="s">
        <v>1065</v>
      </c>
      <c r="V2591" s="1251" t="s">
        <v>397</v>
      </c>
      <c r="W2591" s="1251" t="s">
        <v>2106</v>
      </c>
      <c r="X2591" s="1251" t="s">
        <v>89</v>
      </c>
      <c r="Y2591" s="1251">
        <v>711</v>
      </c>
      <c r="Z2591" s="1251">
        <v>6</v>
      </c>
      <c r="AA2591" s="1251" t="b">
        <v>0</v>
      </c>
    </row>
    <row r="2592" spans="1:27" ht="12">
      <c r="A2592" s="1251">
        <v>25</v>
      </c>
      <c r="B2592" s="1251">
        <v>710</v>
      </c>
      <c r="C2592" s="1251" t="s">
        <v>1737</v>
      </c>
      <c r="D2592" s="1251">
        <v>715100</v>
      </c>
      <c r="E2592" s="1251" t="s">
        <v>2107</v>
      </c>
      <c r="F2592" s="1251">
        <v>2021</v>
      </c>
      <c r="G2592" s="1252">
        <v>6479.2299999999996</v>
      </c>
      <c r="H2592" s="1252">
        <v>5427.4300000000003</v>
      </c>
      <c r="I2592" s="1252">
        <v>5677.3299999999999</v>
      </c>
      <c r="J2592" s="1252">
        <v>4028.1700000000001</v>
      </c>
      <c r="K2592" s="1252">
        <v>2043.28</v>
      </c>
      <c r="L2592" s="1252">
        <v>3388.6999999999998</v>
      </c>
      <c r="M2592" s="1252">
        <v>6038.5500000000002</v>
      </c>
      <c r="N2592" s="1252">
        <v>6759.9899999999998</v>
      </c>
      <c r="O2592" s="1252">
        <v>9049.25</v>
      </c>
      <c r="P2592" s="1252">
        <v>-389.25999999999999</v>
      </c>
      <c r="Q2592" s="1252">
        <v>8703.5</v>
      </c>
      <c r="R2592" s="1252">
        <v>5587.2600000000002</v>
      </c>
      <c r="S2592" s="1252">
        <v>62793.429999999993</v>
      </c>
      <c r="T2592" s="1252">
        <v>62793.429999999993</v>
      </c>
      <c r="U2592" s="1251" t="s">
        <v>1065</v>
      </c>
      <c r="V2592" s="1251" t="s">
        <v>397</v>
      </c>
      <c r="W2592" s="1251" t="s">
        <v>1953</v>
      </c>
      <c r="X2592" s="1251" t="s">
        <v>89</v>
      </c>
      <c r="Y2592" s="1251">
        <v>715</v>
      </c>
      <c r="Z2592" s="1251">
        <v>1</v>
      </c>
      <c r="AA2592" s="1251" t="b">
        <v>0</v>
      </c>
    </row>
    <row r="2593" spans="1:27" ht="12">
      <c r="A2593" s="1251">
        <v>25</v>
      </c>
      <c r="B2593" s="1251">
        <v>710</v>
      </c>
      <c r="C2593" s="1251" t="s">
        <v>1737</v>
      </c>
      <c r="D2593" s="1251">
        <v>716100</v>
      </c>
      <c r="E2593" s="1251" t="s">
        <v>2108</v>
      </c>
      <c r="F2593" s="1251">
        <v>2021</v>
      </c>
      <c r="G2593" s="1252">
        <v>0</v>
      </c>
      <c r="H2593" s="1252">
        <v>0</v>
      </c>
      <c r="I2593" s="1252">
        <v>2804.9899999999998</v>
      </c>
      <c r="J2593" s="1252">
        <v>-2804.9899999999998</v>
      </c>
      <c r="K2593" s="1252">
        <v>0</v>
      </c>
      <c r="L2593" s="1252">
        <v>0</v>
      </c>
      <c r="M2593" s="1252">
        <v>0</v>
      </c>
      <c r="N2593" s="1252">
        <v>0</v>
      </c>
      <c r="O2593" s="1252">
        <v>0</v>
      </c>
      <c r="P2593" s="1252">
        <v>1661.8599999999999</v>
      </c>
      <c r="Q2593" s="1252">
        <v>-1661.8599999999999</v>
      </c>
      <c r="R2593" s="1252">
        <v>0</v>
      </c>
      <c r="S2593" s="1252">
        <v>0</v>
      </c>
      <c r="T2593" s="1252">
        <v>0</v>
      </c>
      <c r="U2593" s="1251" t="s">
        <v>1065</v>
      </c>
      <c r="V2593" s="1251" t="s">
        <v>397</v>
      </c>
      <c r="W2593" s="1251" t="s">
        <v>1953</v>
      </c>
      <c r="X2593" s="1251" t="s">
        <v>89</v>
      </c>
      <c r="Y2593" s="1251">
        <v>716</v>
      </c>
      <c r="Z2593" s="1251">
        <v>1</v>
      </c>
      <c r="AA2593" s="1251" t="b">
        <v>0</v>
      </c>
    </row>
    <row r="2594" spans="1:27" ht="12">
      <c r="A2594" s="1251">
        <v>25</v>
      </c>
      <c r="B2594" s="1251">
        <v>710</v>
      </c>
      <c r="C2594" s="1251" t="s">
        <v>1737</v>
      </c>
      <c r="D2594" s="1251">
        <v>732800</v>
      </c>
      <c r="E2594" s="1251" t="s">
        <v>2111</v>
      </c>
      <c r="F2594" s="1251">
        <v>2021</v>
      </c>
      <c r="G2594" s="1252">
        <v>0</v>
      </c>
      <c r="H2594" s="1252">
        <v>0</v>
      </c>
      <c r="I2594" s="1252">
        <v>0</v>
      </c>
      <c r="J2594" s="1252">
        <v>0</v>
      </c>
      <c r="K2594" s="1252">
        <v>0</v>
      </c>
      <c r="L2594" s="1252">
        <v>0</v>
      </c>
      <c r="M2594" s="1252">
        <v>0</v>
      </c>
      <c r="N2594" s="1252">
        <v>0</v>
      </c>
      <c r="O2594" s="1252">
        <v>0</v>
      </c>
      <c r="P2594" s="1252">
        <v>0</v>
      </c>
      <c r="Q2594" s="1252">
        <v>0</v>
      </c>
      <c r="R2594" s="1252">
        <v>0</v>
      </c>
      <c r="S2594" s="1252">
        <v>0</v>
      </c>
      <c r="T2594" s="1252">
        <v>0</v>
      </c>
      <c r="U2594" s="1251" t="s">
        <v>1065</v>
      </c>
      <c r="V2594" s="1251" t="s">
        <v>397</v>
      </c>
      <c r="W2594" s="1251" t="s">
        <v>2112</v>
      </c>
      <c r="X2594" s="1251" t="s">
        <v>89</v>
      </c>
      <c r="Y2594" s="1251">
        <v>732</v>
      </c>
      <c r="Z2594" s="1251">
        <v>8</v>
      </c>
      <c r="AA2594" s="1251" t="b">
        <v>0</v>
      </c>
    </row>
    <row r="2595" spans="1:27" ht="12">
      <c r="A2595" s="1251">
        <v>25</v>
      </c>
      <c r="B2595" s="1251">
        <v>710</v>
      </c>
      <c r="C2595" s="1251" t="s">
        <v>1737</v>
      </c>
      <c r="D2595" s="1251">
        <v>735300</v>
      </c>
      <c r="E2595" s="1251" t="s">
        <v>2116</v>
      </c>
      <c r="F2595" s="1251">
        <v>2021</v>
      </c>
      <c r="G2595" s="1252">
        <v>115</v>
      </c>
      <c r="H2595" s="1252">
        <v>115</v>
      </c>
      <c r="I2595" s="1252">
        <v>115</v>
      </c>
      <c r="J2595" s="1252">
        <v>0</v>
      </c>
      <c r="K2595" s="1252">
        <v>1363</v>
      </c>
      <c r="L2595" s="1252">
        <v>115</v>
      </c>
      <c r="M2595" s="1252">
        <v>115</v>
      </c>
      <c r="N2595" s="1252">
        <v>115</v>
      </c>
      <c r="O2595" s="1252">
        <v>748</v>
      </c>
      <c r="P2595" s="1252">
        <v>0</v>
      </c>
      <c r="Q2595" s="1252">
        <v>115</v>
      </c>
      <c r="R2595" s="1252">
        <v>230</v>
      </c>
      <c r="S2595" s="1252">
        <v>3146</v>
      </c>
      <c r="T2595" s="1252">
        <v>3146</v>
      </c>
      <c r="U2595" s="1251" t="s">
        <v>1065</v>
      </c>
      <c r="V2595" s="1251" t="s">
        <v>397</v>
      </c>
      <c r="W2595" s="1251" t="s">
        <v>1982</v>
      </c>
      <c r="X2595" s="1251" t="s">
        <v>89</v>
      </c>
      <c r="Y2595" s="1251">
        <v>735</v>
      </c>
      <c r="Z2595" s="1251">
        <v>3</v>
      </c>
      <c r="AA2595" s="1251" t="b">
        <v>0</v>
      </c>
    </row>
    <row r="2596" spans="1:27" ht="12">
      <c r="A2596" s="1251">
        <v>25</v>
      </c>
      <c r="B2596" s="1251">
        <v>710</v>
      </c>
      <c r="C2596" s="1251" t="s">
        <v>1737</v>
      </c>
      <c r="D2596" s="1251">
        <v>736100</v>
      </c>
      <c r="E2596" s="1251" t="s">
        <v>2117</v>
      </c>
      <c r="F2596" s="1251">
        <v>2021</v>
      </c>
      <c r="G2596" s="1252">
        <v>6800</v>
      </c>
      <c r="H2596" s="1252">
        <v>6800</v>
      </c>
      <c r="I2596" s="1252">
        <v>6800</v>
      </c>
      <c r="J2596" s="1252">
        <v>6800</v>
      </c>
      <c r="K2596" s="1252">
        <v>6800</v>
      </c>
      <c r="L2596" s="1252">
        <v>6800</v>
      </c>
      <c r="M2596" s="1252">
        <v>6800</v>
      </c>
      <c r="N2596" s="1252">
        <v>7212.5</v>
      </c>
      <c r="O2596" s="1252">
        <v>9326.2800000000007</v>
      </c>
      <c r="P2596" s="1252">
        <v>4273.7200000000003</v>
      </c>
      <c r="Q2596" s="1252">
        <v>6800</v>
      </c>
      <c r="R2596" s="1252">
        <v>6800</v>
      </c>
      <c r="S2596" s="1252">
        <v>82012.5</v>
      </c>
      <c r="T2596" s="1252">
        <v>82012.5</v>
      </c>
      <c r="U2596" s="1251" t="s">
        <v>1065</v>
      </c>
      <c r="V2596" s="1251" t="s">
        <v>397</v>
      </c>
      <c r="W2596" s="1251" t="s">
        <v>1984</v>
      </c>
      <c r="X2596" s="1251" t="s">
        <v>89</v>
      </c>
      <c r="Y2596" s="1251">
        <v>736</v>
      </c>
      <c r="Z2596" s="1251">
        <v>1</v>
      </c>
      <c r="AA2596" s="1251" t="b">
        <v>0</v>
      </c>
    </row>
    <row r="2597" spans="1:27" ht="12">
      <c r="A2597" s="1251">
        <v>25</v>
      </c>
      <c r="B2597" s="1251">
        <v>710</v>
      </c>
      <c r="C2597" s="1251" t="s">
        <v>1737</v>
      </c>
      <c r="D2597" s="1251">
        <v>736200</v>
      </c>
      <c r="E2597" s="1251" t="s">
        <v>2118</v>
      </c>
      <c r="F2597" s="1251">
        <v>2021</v>
      </c>
      <c r="G2597" s="1252">
        <v>162.25999999999999</v>
      </c>
      <c r="H2597" s="1252">
        <v>4119.9200000000001</v>
      </c>
      <c r="I2597" s="1252">
        <v>0</v>
      </c>
      <c r="J2597" s="1252">
        <v>995.88</v>
      </c>
      <c r="K2597" s="1252">
        <v>0</v>
      </c>
      <c r="L2597" s="1252">
        <v>0</v>
      </c>
      <c r="M2597" s="1252">
        <v>1267.04</v>
      </c>
      <c r="N2597" s="1252">
        <v>0</v>
      </c>
      <c r="O2597" s="1252">
        <v>0</v>
      </c>
      <c r="P2597" s="1252">
        <v>3077.5799999999999</v>
      </c>
      <c r="Q2597" s="1252">
        <v>3031.6999999999998</v>
      </c>
      <c r="R2597" s="1252">
        <v>0</v>
      </c>
      <c r="S2597" s="1252">
        <v>12654.380000000001</v>
      </c>
      <c r="T2597" s="1252">
        <v>12654.380000000001</v>
      </c>
      <c r="U2597" s="1251" t="s">
        <v>1065</v>
      </c>
      <c r="V2597" s="1251" t="s">
        <v>397</v>
      </c>
      <c r="W2597" s="1251" t="s">
        <v>1986</v>
      </c>
      <c r="X2597" s="1251" t="s">
        <v>89</v>
      </c>
      <c r="Y2597" s="1251">
        <v>736</v>
      </c>
      <c r="Z2597" s="1251">
        <v>2</v>
      </c>
      <c r="AA2597" s="1251" t="b">
        <v>0</v>
      </c>
    </row>
    <row r="2598" spans="1:27" ht="12">
      <c r="A2598" s="1251">
        <v>25</v>
      </c>
      <c r="B2598" s="1251">
        <v>710</v>
      </c>
      <c r="C2598" s="1251" t="s">
        <v>1737</v>
      </c>
      <c r="D2598" s="1251">
        <v>736600</v>
      </c>
      <c r="E2598" s="1251" t="s">
        <v>2145</v>
      </c>
      <c r="F2598" s="1251">
        <v>2021</v>
      </c>
      <c r="G2598" s="1252">
        <v>0</v>
      </c>
      <c r="H2598" s="1252">
        <v>0</v>
      </c>
      <c r="I2598" s="1252">
        <v>0</v>
      </c>
      <c r="J2598" s="1252">
        <v>0</v>
      </c>
      <c r="K2598" s="1252">
        <v>0</v>
      </c>
      <c r="L2598" s="1252">
        <v>0</v>
      </c>
      <c r="M2598" s="1252">
        <v>0</v>
      </c>
      <c r="N2598" s="1252">
        <v>0</v>
      </c>
      <c r="O2598" s="1252">
        <v>0</v>
      </c>
      <c r="P2598" s="1252">
        <v>11966.67</v>
      </c>
      <c r="Q2598" s="1252">
        <v>5717.7799999999997</v>
      </c>
      <c r="R2598" s="1252">
        <v>0</v>
      </c>
      <c r="S2598" s="1252">
        <v>17684.450000000001</v>
      </c>
      <c r="T2598" s="1252">
        <v>17684.450000000001</v>
      </c>
      <c r="U2598" s="1251" t="s">
        <v>1065</v>
      </c>
      <c r="V2598" s="1251" t="s">
        <v>397</v>
      </c>
      <c r="W2598" s="1251" t="s">
        <v>1986</v>
      </c>
      <c r="X2598" s="1251" t="s">
        <v>89</v>
      </c>
      <c r="Y2598" s="1251">
        <v>736</v>
      </c>
      <c r="Z2598" s="1251">
        <v>6</v>
      </c>
      <c r="AA2598" s="1251" t="b">
        <v>0</v>
      </c>
    </row>
    <row r="2599" spans="1:27" ht="12">
      <c r="A2599" s="1251">
        <v>25</v>
      </c>
      <c r="B2599" s="1251">
        <v>710</v>
      </c>
      <c r="C2599" s="1251" t="s">
        <v>1737</v>
      </c>
      <c r="D2599" s="1251">
        <v>736610</v>
      </c>
      <c r="E2599" s="1251" t="s">
        <v>2120</v>
      </c>
      <c r="F2599" s="1251">
        <v>2021</v>
      </c>
      <c r="G2599" s="1252">
        <v>239.91</v>
      </c>
      <c r="H2599" s="1252">
        <v>2105.8600000000001</v>
      </c>
      <c r="I2599" s="1252">
        <v>1955.9400000000001</v>
      </c>
      <c r="J2599" s="1252">
        <v>0</v>
      </c>
      <c r="K2599" s="1252">
        <v>0</v>
      </c>
      <c r="L2599" s="1252">
        <v>0</v>
      </c>
      <c r="M2599" s="1252">
        <v>0</v>
      </c>
      <c r="N2599" s="1252">
        <v>0</v>
      </c>
      <c r="O2599" s="1252">
        <v>0</v>
      </c>
      <c r="P2599" s="1252">
        <v>0</v>
      </c>
      <c r="Q2599" s="1252">
        <v>0</v>
      </c>
      <c r="R2599" s="1252">
        <v>0</v>
      </c>
      <c r="S2599" s="1252">
        <v>4301.71</v>
      </c>
      <c r="T2599" s="1252">
        <v>4301.71</v>
      </c>
      <c r="U2599" s="1251" t="s">
        <v>1065</v>
      </c>
      <c r="V2599" s="1251" t="s">
        <v>397</v>
      </c>
      <c r="W2599" s="1251" t="s">
        <v>1986</v>
      </c>
      <c r="X2599" s="1251" t="s">
        <v>89</v>
      </c>
      <c r="Y2599" s="1251">
        <v>736</v>
      </c>
      <c r="Z2599" s="1251">
        <v>6</v>
      </c>
      <c r="AA2599" s="1251" t="b">
        <v>0</v>
      </c>
    </row>
    <row r="2600" spans="1:27" ht="12">
      <c r="A2600" s="1251">
        <v>25</v>
      </c>
      <c r="B2600" s="1251">
        <v>710</v>
      </c>
      <c r="C2600" s="1251" t="s">
        <v>1737</v>
      </c>
      <c r="D2600" s="1251">
        <v>770700</v>
      </c>
      <c r="E2600" s="1251" t="s">
        <v>2147</v>
      </c>
      <c r="F2600" s="1251">
        <v>2021</v>
      </c>
      <c r="G2600" s="1252">
        <v>0</v>
      </c>
      <c r="H2600" s="1252">
        <v>0</v>
      </c>
      <c r="I2600" s="1252">
        <v>0</v>
      </c>
      <c r="J2600" s="1252">
        <v>0</v>
      </c>
      <c r="K2600" s="1252">
        <v>27.539999999999999</v>
      </c>
      <c r="L2600" s="1252">
        <v>0</v>
      </c>
      <c r="M2600" s="1252">
        <v>0</v>
      </c>
      <c r="N2600" s="1252">
        <v>0</v>
      </c>
      <c r="O2600" s="1252">
        <v>0</v>
      </c>
      <c r="P2600" s="1252">
        <v>0</v>
      </c>
      <c r="Q2600" s="1252">
        <v>0</v>
      </c>
      <c r="R2600" s="1252">
        <v>0</v>
      </c>
      <c r="S2600" s="1252">
        <v>27.539999999999999</v>
      </c>
      <c r="T2600" s="1252">
        <v>27.539999999999999</v>
      </c>
      <c r="U2600" s="1251" t="s">
        <v>1065</v>
      </c>
      <c r="V2600" s="1251" t="s">
        <v>397</v>
      </c>
      <c r="W2600" s="1251" t="s">
        <v>2009</v>
      </c>
      <c r="X2600" s="1251" t="s">
        <v>89</v>
      </c>
      <c r="Y2600" s="1251">
        <v>770</v>
      </c>
      <c r="Z2600" s="1251">
        <v>7</v>
      </c>
      <c r="AA2600" s="1251" t="b">
        <v>0</v>
      </c>
    </row>
    <row r="2601" spans="1:27" ht="12">
      <c r="A2601" s="1251">
        <v>25</v>
      </c>
      <c r="B2601" s="1251">
        <v>710</v>
      </c>
      <c r="C2601" s="1251" t="s">
        <v>1737</v>
      </c>
      <c r="D2601" s="1251">
        <v>770710</v>
      </c>
      <c r="E2601" s="1251" t="s">
        <v>2148</v>
      </c>
      <c r="F2601" s="1251">
        <v>2021</v>
      </c>
      <c r="G2601" s="1252">
        <v>0</v>
      </c>
      <c r="H2601" s="1252">
        <v>0</v>
      </c>
      <c r="I2601" s="1252">
        <v>0</v>
      </c>
      <c r="J2601" s="1252">
        <v>0</v>
      </c>
      <c r="K2601" s="1252">
        <v>-27.539999999999999</v>
      </c>
      <c r="L2601" s="1252">
        <v>0</v>
      </c>
      <c r="M2601" s="1252">
        <v>0</v>
      </c>
      <c r="N2601" s="1252">
        <v>0</v>
      </c>
      <c r="O2601" s="1252">
        <v>0</v>
      </c>
      <c r="P2601" s="1252">
        <v>0</v>
      </c>
      <c r="Q2601" s="1252">
        <v>0</v>
      </c>
      <c r="R2601" s="1252">
        <v>0</v>
      </c>
      <c r="S2601" s="1252">
        <v>-27.539999999999999</v>
      </c>
      <c r="T2601" s="1252">
        <v>-27.539999999999999</v>
      </c>
      <c r="U2601" s="1251" t="s">
        <v>1065</v>
      </c>
      <c r="V2601" s="1251" t="s">
        <v>397</v>
      </c>
      <c r="W2601" s="1251" t="s">
        <v>2009</v>
      </c>
      <c r="X2601" s="1251" t="s">
        <v>89</v>
      </c>
      <c r="Y2601" s="1251">
        <v>770</v>
      </c>
      <c r="Z2601" s="1251">
        <v>7</v>
      </c>
      <c r="AA2601" s="1251" t="b">
        <v>0</v>
      </c>
    </row>
    <row r="2602" spans="1:27" ht="12">
      <c r="A2602" s="1251">
        <v>25</v>
      </c>
      <c r="B2602" s="1251">
        <v>710</v>
      </c>
      <c r="C2602" s="1251" t="s">
        <v>1737</v>
      </c>
      <c r="D2602" s="1251">
        <v>775808</v>
      </c>
      <c r="E2602" s="1251" t="s">
        <v>2162</v>
      </c>
      <c r="F2602" s="1251">
        <v>2021</v>
      </c>
      <c r="G2602" s="1252">
        <v>0</v>
      </c>
      <c r="H2602" s="1252">
        <v>0</v>
      </c>
      <c r="I2602" s="1252">
        <v>0</v>
      </c>
      <c r="J2602" s="1252">
        <v>0</v>
      </c>
      <c r="K2602" s="1252">
        <v>72.060000000000002</v>
      </c>
      <c r="L2602" s="1252">
        <v>27.170000000000002</v>
      </c>
      <c r="M2602" s="1252">
        <v>27.09</v>
      </c>
      <c r="N2602" s="1252">
        <v>27.07</v>
      </c>
      <c r="O2602" s="1252">
        <v>27.140000000000001</v>
      </c>
      <c r="P2602" s="1252">
        <v>0</v>
      </c>
      <c r="Q2602" s="1252">
        <v>0</v>
      </c>
      <c r="R2602" s="1252">
        <v>26.84</v>
      </c>
      <c r="S2602" s="1252">
        <v>207.37000000000003</v>
      </c>
      <c r="T2602" s="1252">
        <v>207.37000000000003</v>
      </c>
      <c r="U2602" s="1251" t="s">
        <v>1065</v>
      </c>
      <c r="V2602" s="1251" t="s">
        <v>397</v>
      </c>
      <c r="W2602" s="1251" t="s">
        <v>2017</v>
      </c>
      <c r="X2602" s="1251" t="s">
        <v>89</v>
      </c>
      <c r="Y2602" s="1251">
        <v>775</v>
      </c>
      <c r="Z2602" s="1251">
        <v>8</v>
      </c>
      <c r="AA2602" s="1251" t="b">
        <v>0</v>
      </c>
    </row>
    <row r="2603" spans="1:27" ht="12">
      <c r="A2603" s="1251">
        <v>25</v>
      </c>
      <c r="B2603" s="1251">
        <v>710</v>
      </c>
      <c r="C2603" s="1251" t="s">
        <v>1737</v>
      </c>
      <c r="D2603" s="1251">
        <v>775810</v>
      </c>
      <c r="E2603" s="1251" t="s">
        <v>2243</v>
      </c>
      <c r="F2603" s="1251">
        <v>2021</v>
      </c>
      <c r="G2603" s="1252">
        <v>0</v>
      </c>
      <c r="H2603" s="1252">
        <v>56.049999999999997</v>
      </c>
      <c r="I2603" s="1252">
        <v>0</v>
      </c>
      <c r="J2603" s="1252">
        <v>37.780000000000001</v>
      </c>
      <c r="K2603" s="1252">
        <v>18.93</v>
      </c>
      <c r="L2603" s="1252">
        <v>18.93</v>
      </c>
      <c r="M2603" s="1252">
        <v>18.93</v>
      </c>
      <c r="N2603" s="1252">
        <v>18.870000000000001</v>
      </c>
      <c r="O2603" s="1252">
        <v>14.18</v>
      </c>
      <c r="P2603" s="1252">
        <v>14.02</v>
      </c>
      <c r="Q2603" s="1252">
        <v>14.02</v>
      </c>
      <c r="R2603" s="1252">
        <v>14.02</v>
      </c>
      <c r="S2603" s="1252">
        <v>225.73000000000005</v>
      </c>
      <c r="T2603" s="1252">
        <v>225.73000000000005</v>
      </c>
      <c r="U2603" s="1251" t="s">
        <v>1065</v>
      </c>
      <c r="V2603" s="1251" t="s">
        <v>397</v>
      </c>
      <c r="W2603" s="1251" t="s">
        <v>2017</v>
      </c>
      <c r="X2603" s="1251" t="s">
        <v>89</v>
      </c>
      <c r="Y2603" s="1251">
        <v>775</v>
      </c>
      <c r="Z2603" s="1251">
        <v>8</v>
      </c>
      <c r="AA2603" s="1251" t="b">
        <v>0</v>
      </c>
    </row>
    <row r="2604" spans="1:27" ht="12">
      <c r="A2604" s="1251">
        <v>25</v>
      </c>
      <c r="B2604" s="1251">
        <v>710</v>
      </c>
      <c r="C2604" s="1251" t="s">
        <v>1737</v>
      </c>
      <c r="D2604" s="1251">
        <v>776200</v>
      </c>
      <c r="E2604" s="1251" t="s">
        <v>2134</v>
      </c>
      <c r="F2604" s="1251">
        <v>2021</v>
      </c>
      <c r="G2604" s="1252">
        <v>0</v>
      </c>
      <c r="H2604" s="1252">
        <v>0</v>
      </c>
      <c r="I2604" s="1252">
        <v>0</v>
      </c>
      <c r="J2604" s="1252">
        <v>0</v>
      </c>
      <c r="K2604" s="1252">
        <v>0</v>
      </c>
      <c r="L2604" s="1252">
        <v>0</v>
      </c>
      <c r="M2604" s="1252">
        <v>0</v>
      </c>
      <c r="N2604" s="1252">
        <v>0</v>
      </c>
      <c r="O2604" s="1252">
        <v>0</v>
      </c>
      <c r="P2604" s="1252">
        <v>0</v>
      </c>
      <c r="Q2604" s="1252">
        <v>0</v>
      </c>
      <c r="R2604" s="1252">
        <v>0</v>
      </c>
      <c r="S2604" s="1252">
        <v>0</v>
      </c>
      <c r="T2604" s="1252">
        <v>0</v>
      </c>
      <c r="U2604" s="1251" t="s">
        <v>1065</v>
      </c>
      <c r="V2604" s="1251" t="s">
        <v>397</v>
      </c>
      <c r="W2604" s="1251" t="s">
        <v>2015</v>
      </c>
      <c r="X2604" s="1251" t="s">
        <v>89</v>
      </c>
      <c r="Y2604" s="1251">
        <v>776</v>
      </c>
      <c r="Z2604" s="1251">
        <v>2</v>
      </c>
      <c r="AA2604" s="1251" t="b">
        <v>0</v>
      </c>
    </row>
    <row r="2605" spans="1:27" ht="12">
      <c r="A2605" s="1251">
        <v>25</v>
      </c>
      <c r="B2605" s="1251">
        <v>710</v>
      </c>
      <c r="C2605" s="1251" t="s">
        <v>1737</v>
      </c>
      <c r="D2605" s="1251">
        <v>776210</v>
      </c>
      <c r="E2605" s="1251" t="s">
        <v>2135</v>
      </c>
      <c r="F2605" s="1251">
        <v>2021</v>
      </c>
      <c r="G2605" s="1252">
        <v>-85.090000000000003</v>
      </c>
      <c r="H2605" s="1252">
        <v>-68.709999999999994</v>
      </c>
      <c r="I2605" s="1252">
        <v>-61.600000000000001</v>
      </c>
      <c r="J2605" s="1252">
        <v>-99.739999999999995</v>
      </c>
      <c r="K2605" s="1252">
        <v>-111.53</v>
      </c>
      <c r="L2605" s="1252">
        <v>-65.909999999999997</v>
      </c>
      <c r="M2605" s="1252">
        <v>0</v>
      </c>
      <c r="N2605" s="1252">
        <v>0</v>
      </c>
      <c r="O2605" s="1252">
        <v>-52.009999999999998</v>
      </c>
      <c r="P2605" s="1252">
        <v>-89.170000000000002</v>
      </c>
      <c r="Q2605" s="1252">
        <v>-59.640000000000001</v>
      </c>
      <c r="R2605" s="1252">
        <v>-55.990000000000002</v>
      </c>
      <c r="S2605" s="1252">
        <v>-749.38999999999987</v>
      </c>
      <c r="T2605" s="1252">
        <v>-749.38999999999987</v>
      </c>
      <c r="U2605" s="1251" t="s">
        <v>1065</v>
      </c>
      <c r="V2605" s="1251" t="s">
        <v>397</v>
      </c>
      <c r="W2605" s="1251" t="s">
        <v>1931</v>
      </c>
      <c r="X2605" s="1251" t="s">
        <v>89</v>
      </c>
      <c r="Y2605" s="1251">
        <v>776</v>
      </c>
      <c r="Z2605" s="1251">
        <v>2</v>
      </c>
      <c r="AA2605" s="1251" t="b">
        <v>0</v>
      </c>
    </row>
    <row r="2606" spans="1:27" ht="12">
      <c r="A2606" s="1251">
        <v>25</v>
      </c>
      <c r="B2606" s="1251">
        <v>710</v>
      </c>
      <c r="C2606" s="1251" t="s">
        <v>1737</v>
      </c>
      <c r="D2606" s="1251">
        <v>776220</v>
      </c>
      <c r="E2606" s="1251" t="s">
        <v>2136</v>
      </c>
      <c r="F2606" s="1251">
        <v>2021</v>
      </c>
      <c r="G2606" s="1252">
        <v>-110.56</v>
      </c>
      <c r="H2606" s="1252">
        <v>-89.269999999999996</v>
      </c>
      <c r="I2606" s="1252">
        <v>-80.040000000000006</v>
      </c>
      <c r="J2606" s="1252">
        <v>-129.59</v>
      </c>
      <c r="K2606" s="1252">
        <v>-144.91</v>
      </c>
      <c r="L2606" s="1252">
        <v>-85.629999999999995</v>
      </c>
      <c r="M2606" s="1252">
        <v>0</v>
      </c>
      <c r="N2606" s="1252">
        <v>0</v>
      </c>
      <c r="O2606" s="1252">
        <v>-67.569999999999993</v>
      </c>
      <c r="P2606" s="1252">
        <v>-115.86</v>
      </c>
      <c r="Q2606" s="1252">
        <v>-77.489999999999995</v>
      </c>
      <c r="R2606" s="1252">
        <v>-72.739999999999995</v>
      </c>
      <c r="S2606" s="1252">
        <v>-973.65999999999997</v>
      </c>
      <c r="T2606" s="1252">
        <v>-973.65999999999997</v>
      </c>
      <c r="U2606" s="1251" t="s">
        <v>1065</v>
      </c>
      <c r="V2606" s="1251" t="s">
        <v>397</v>
      </c>
      <c r="W2606" s="1251" t="s">
        <v>1948</v>
      </c>
      <c r="X2606" s="1251" t="s">
        <v>89</v>
      </c>
      <c r="Y2606" s="1251">
        <v>776</v>
      </c>
      <c r="Z2606" s="1251">
        <v>2</v>
      </c>
      <c r="AA2606" s="1251" t="b">
        <v>0</v>
      </c>
    </row>
    <row r="2607" spans="1:27" ht="12">
      <c r="A2607" s="1251">
        <v>25</v>
      </c>
      <c r="B2607" s="1251">
        <v>710</v>
      </c>
      <c r="C2607" s="1251" t="s">
        <v>1737</v>
      </c>
      <c r="D2607" s="1251">
        <v>776230</v>
      </c>
      <c r="E2607" s="1251" t="s">
        <v>2137</v>
      </c>
      <c r="F2607" s="1251">
        <v>2021</v>
      </c>
      <c r="G2607" s="1252">
        <v>-43.130000000000003</v>
      </c>
      <c r="H2607" s="1252">
        <v>-34.829999999999998</v>
      </c>
      <c r="I2607" s="1252">
        <v>-31.23</v>
      </c>
      <c r="J2607" s="1252">
        <v>-50.560000000000002</v>
      </c>
      <c r="K2607" s="1252">
        <v>-56.530000000000001</v>
      </c>
      <c r="L2607" s="1252">
        <v>-33.409999999999997</v>
      </c>
      <c r="M2607" s="1252">
        <v>0</v>
      </c>
      <c r="N2607" s="1252">
        <v>0</v>
      </c>
      <c r="O2607" s="1252">
        <v>-26.359999999999999</v>
      </c>
      <c r="P2607" s="1252">
        <v>-45.200000000000003</v>
      </c>
      <c r="Q2607" s="1252">
        <v>-30.23</v>
      </c>
      <c r="R2607" s="1252">
        <v>-28.379999999999999</v>
      </c>
      <c r="S2607" s="1252">
        <v>-379.86000000000001</v>
      </c>
      <c r="T2607" s="1252">
        <v>-379.86000000000001</v>
      </c>
      <c r="U2607" s="1251" t="s">
        <v>1065</v>
      </c>
      <c r="V2607" s="1251" t="s">
        <v>402</v>
      </c>
      <c r="W2607" s="1251" t="s">
        <v>402</v>
      </c>
      <c r="X2607" s="1251" t="s">
        <v>89</v>
      </c>
      <c r="Y2607" s="1251">
        <v>776</v>
      </c>
      <c r="Z2607" s="1251">
        <v>2</v>
      </c>
      <c r="AA2607" s="1251" t="b">
        <v>0</v>
      </c>
    </row>
    <row r="2608" spans="1:27" ht="12">
      <c r="A2608" s="1251">
        <v>25</v>
      </c>
      <c r="B2608" s="1251">
        <v>710</v>
      </c>
      <c r="C2608" s="1251" t="s">
        <v>1737</v>
      </c>
      <c r="D2608" s="1251">
        <v>776240</v>
      </c>
      <c r="E2608" s="1251" t="s">
        <v>2138</v>
      </c>
      <c r="F2608" s="1251">
        <v>2021</v>
      </c>
      <c r="G2608" s="1252">
        <v>-282.35000000000002</v>
      </c>
      <c r="H2608" s="1252">
        <v>-228</v>
      </c>
      <c r="I2608" s="1252">
        <v>-204.41</v>
      </c>
      <c r="J2608" s="1252">
        <v>-330.95999999999998</v>
      </c>
      <c r="K2608" s="1252">
        <v>-370.06999999999999</v>
      </c>
      <c r="L2608" s="1252">
        <v>-218.69999999999999</v>
      </c>
      <c r="M2608" s="1252">
        <v>0</v>
      </c>
      <c r="N2608" s="1252">
        <v>0</v>
      </c>
      <c r="O2608" s="1252">
        <v>-172.56</v>
      </c>
      <c r="P2608" s="1252">
        <v>-295.88999999999999</v>
      </c>
      <c r="Q2608" s="1252">
        <v>-197.91</v>
      </c>
      <c r="R2608" s="1252">
        <v>-185.78999999999999</v>
      </c>
      <c r="S2608" s="1252">
        <v>-2486.6399999999999</v>
      </c>
      <c r="T2608" s="1252">
        <v>-2486.6399999999999</v>
      </c>
      <c r="U2608" s="1251" t="s">
        <v>1065</v>
      </c>
      <c r="V2608" s="1251" t="s">
        <v>397</v>
      </c>
      <c r="W2608" s="1251" t="s">
        <v>2015</v>
      </c>
      <c r="X2608" s="1251" t="s">
        <v>89</v>
      </c>
      <c r="Y2608" s="1251">
        <v>776</v>
      </c>
      <c r="Z2608" s="1251">
        <v>2</v>
      </c>
      <c r="AA2608" s="1251" t="b">
        <v>0</v>
      </c>
    </row>
    <row r="2609" spans="1:27" ht="12">
      <c r="A2609" s="1251">
        <v>25</v>
      </c>
      <c r="B2609" s="1251">
        <v>720</v>
      </c>
      <c r="C2609" s="1251" t="s">
        <v>1738</v>
      </c>
      <c r="D2609" s="1251">
        <v>403200</v>
      </c>
      <c r="E2609" s="1251" t="s">
        <v>2090</v>
      </c>
      <c r="F2609" s="1251">
        <v>2021</v>
      </c>
      <c r="G2609" s="1252">
        <v>892.02999999999997</v>
      </c>
      <c r="H2609" s="1252">
        <v>892.02999999999997</v>
      </c>
      <c r="I2609" s="1252">
        <v>892.02999999999997</v>
      </c>
      <c r="J2609" s="1252">
        <v>894.40999999999997</v>
      </c>
      <c r="K2609" s="1252">
        <v>894.40999999999997</v>
      </c>
      <c r="L2609" s="1252">
        <v>894.40999999999997</v>
      </c>
      <c r="M2609" s="1252">
        <v>883.10000000000002</v>
      </c>
      <c r="N2609" s="1252">
        <v>883.10000000000002</v>
      </c>
      <c r="O2609" s="1252">
        <v>883.10000000000002</v>
      </c>
      <c r="P2609" s="1252">
        <v>883.12</v>
      </c>
      <c r="Q2609" s="1252">
        <v>883.12</v>
      </c>
      <c r="R2609" s="1252">
        <v>883.12</v>
      </c>
      <c r="S2609" s="1252">
        <v>10657.980000000003</v>
      </c>
      <c r="T2609" s="1252">
        <v>10657.980000000003</v>
      </c>
      <c r="U2609" s="1251" t="s">
        <v>1065</v>
      </c>
      <c r="V2609" s="1251" t="s">
        <v>88</v>
      </c>
      <c r="W2609" s="1251" t="s">
        <v>88</v>
      </c>
      <c r="X2609" s="1251" t="s">
        <v>89</v>
      </c>
      <c r="Y2609" s="1251">
        <v>403</v>
      </c>
      <c r="Z2609" s="1251">
        <v>2</v>
      </c>
      <c r="AA2609" s="1251" t="b">
        <v>0</v>
      </c>
    </row>
    <row r="2610" spans="1:27" ht="12">
      <c r="A2610" s="1251">
        <v>25</v>
      </c>
      <c r="B2610" s="1251">
        <v>720</v>
      </c>
      <c r="C2610" s="1251" t="s">
        <v>1738</v>
      </c>
      <c r="D2610" s="1251">
        <v>406000</v>
      </c>
      <c r="E2610" s="1251" t="s">
        <v>1912</v>
      </c>
      <c r="F2610" s="1251">
        <v>2021</v>
      </c>
      <c r="G2610" s="1252">
        <v>141.13</v>
      </c>
      <c r="H2610" s="1252">
        <v>141.13</v>
      </c>
      <c r="I2610" s="1252">
        <v>141.13</v>
      </c>
      <c r="J2610" s="1252">
        <v>141.13</v>
      </c>
      <c r="K2610" s="1252">
        <v>141.13</v>
      </c>
      <c r="L2610" s="1252">
        <v>141.13</v>
      </c>
      <c r="M2610" s="1252">
        <v>141.13</v>
      </c>
      <c r="N2610" s="1252">
        <v>141.13</v>
      </c>
      <c r="O2610" s="1252">
        <v>141.13</v>
      </c>
      <c r="P2610" s="1252">
        <v>141.13</v>
      </c>
      <c r="Q2610" s="1252">
        <v>141.13</v>
      </c>
      <c r="R2610" s="1252">
        <v>141.13</v>
      </c>
      <c r="S2610" s="1252">
        <v>1693.5600000000004</v>
      </c>
      <c r="T2610" s="1252">
        <v>1693.5600000000004</v>
      </c>
      <c r="U2610" s="1251" t="s">
        <v>1065</v>
      </c>
      <c r="V2610" s="1251" t="s">
        <v>400</v>
      </c>
      <c r="W2610" s="1251" t="s">
        <v>400</v>
      </c>
      <c r="X2610" s="1251" t="s">
        <v>89</v>
      </c>
      <c r="Y2610" s="1251">
        <v>406</v>
      </c>
      <c r="Z2610" s="1251">
        <v>0</v>
      </c>
      <c r="AA2610" s="1251" t="b">
        <v>0</v>
      </c>
    </row>
    <row r="2611" spans="1:27" ht="12">
      <c r="A2611" s="1251">
        <v>25</v>
      </c>
      <c r="B2611" s="1251">
        <v>720</v>
      </c>
      <c r="C2611" s="1251" t="s">
        <v>1738</v>
      </c>
      <c r="D2611" s="1251">
        <v>407321</v>
      </c>
      <c r="E2611" s="1251" t="s">
        <v>2139</v>
      </c>
      <c r="F2611" s="1251">
        <v>2021</v>
      </c>
      <c r="G2611" s="1252">
        <v>-136.88999999999999</v>
      </c>
      <c r="H2611" s="1252">
        <v>-136.88999999999999</v>
      </c>
      <c r="I2611" s="1252">
        <v>-136.88999999999999</v>
      </c>
      <c r="J2611" s="1252">
        <v>-136.88999999999999</v>
      </c>
      <c r="K2611" s="1252">
        <v>-136.88999999999999</v>
      </c>
      <c r="L2611" s="1252">
        <v>-136.88999999999999</v>
      </c>
      <c r="M2611" s="1252">
        <v>-136.59</v>
      </c>
      <c r="N2611" s="1252">
        <v>-136.59</v>
      </c>
      <c r="O2611" s="1252">
        <v>-136.59</v>
      </c>
      <c r="P2611" s="1252">
        <v>-133.69999999999999</v>
      </c>
      <c r="Q2611" s="1252">
        <v>-133.69999999999999</v>
      </c>
      <c r="R2611" s="1252">
        <v>-133.69999999999999</v>
      </c>
      <c r="S2611" s="1252">
        <v>-1632.21</v>
      </c>
      <c r="T2611" s="1252">
        <v>-1632.21</v>
      </c>
      <c r="U2611" s="1251" t="s">
        <v>1065</v>
      </c>
      <c r="V2611" s="1251" t="s">
        <v>88</v>
      </c>
      <c r="W2611" s="1251" t="s">
        <v>1913</v>
      </c>
      <c r="X2611" s="1251" t="s">
        <v>89</v>
      </c>
      <c r="Y2611" s="1251">
        <v>407</v>
      </c>
      <c r="Z2611" s="1251">
        <v>3</v>
      </c>
      <c r="AA2611" s="1251" t="b">
        <v>0</v>
      </c>
    </row>
    <row r="2612" spans="1:27" ht="12">
      <c r="A2612" s="1251">
        <v>25</v>
      </c>
      <c r="B2612" s="1251">
        <v>720</v>
      </c>
      <c r="C2612" s="1251" t="s">
        <v>1738</v>
      </c>
      <c r="D2612" s="1251">
        <v>408102</v>
      </c>
      <c r="E2612" s="1251" t="s">
        <v>934</v>
      </c>
      <c r="F2612" s="1251">
        <v>2021</v>
      </c>
      <c r="G2612" s="1252">
        <v>8.1799999999999997</v>
      </c>
      <c r="H2612" s="1252">
        <v>8.1799999999999997</v>
      </c>
      <c r="I2612" s="1252">
        <v>9.4700000000000006</v>
      </c>
      <c r="J2612" s="1252">
        <v>8.6099999999999994</v>
      </c>
      <c r="K2612" s="1252">
        <v>8.6099999999999994</v>
      </c>
      <c r="L2612" s="1252">
        <v>8.6099999999999994</v>
      </c>
      <c r="M2612" s="1252">
        <v>8.6099999999999994</v>
      </c>
      <c r="N2612" s="1252">
        <v>8.6099999999999994</v>
      </c>
      <c r="O2612" s="1252">
        <v>8.6099999999999994</v>
      </c>
      <c r="P2612" s="1252">
        <v>8.6099999999999994</v>
      </c>
      <c r="Q2612" s="1252">
        <v>8.6099999999999994</v>
      </c>
      <c r="R2612" s="1252">
        <v>8.6099999999999994</v>
      </c>
      <c r="S2612" s="1252">
        <v>103.31999999999999</v>
      </c>
      <c r="T2612" s="1252">
        <v>103.31999999999999</v>
      </c>
      <c r="U2612" s="1251" t="s">
        <v>1065</v>
      </c>
      <c r="V2612" s="1251" t="s">
        <v>402</v>
      </c>
      <c r="W2612" s="1251" t="s">
        <v>402</v>
      </c>
      <c r="X2612" s="1251" t="s">
        <v>89</v>
      </c>
      <c r="Y2612" s="1251">
        <v>408</v>
      </c>
      <c r="Z2612" s="1251">
        <v>1</v>
      </c>
      <c r="AA2612" s="1251" t="b">
        <v>0</v>
      </c>
    </row>
    <row r="2613" spans="1:27" ht="12">
      <c r="A2613" s="1251">
        <v>25</v>
      </c>
      <c r="B2613" s="1251">
        <v>720</v>
      </c>
      <c r="C2613" s="1251" t="s">
        <v>1738</v>
      </c>
      <c r="D2613" s="1251">
        <v>408110</v>
      </c>
      <c r="E2613" s="1251" t="s">
        <v>915</v>
      </c>
      <c r="F2613" s="1251">
        <v>2021</v>
      </c>
      <c r="G2613" s="1252">
        <v>15.199999999999999</v>
      </c>
      <c r="H2613" s="1252">
        <v>15.199999999999999</v>
      </c>
      <c r="I2613" s="1252">
        <v>15.199999999999999</v>
      </c>
      <c r="J2613" s="1252">
        <v>15.199999999999999</v>
      </c>
      <c r="K2613" s="1252">
        <v>15.199999999999999</v>
      </c>
      <c r="L2613" s="1252">
        <v>15.199999999999999</v>
      </c>
      <c r="M2613" s="1252">
        <v>16.149999999999999</v>
      </c>
      <c r="N2613" s="1252">
        <v>16.149999999999999</v>
      </c>
      <c r="O2613" s="1252">
        <v>16.16</v>
      </c>
      <c r="P2613" s="1252">
        <v>16.379999999999999</v>
      </c>
      <c r="Q2613" s="1252">
        <v>16.379999999999999</v>
      </c>
      <c r="R2613" s="1252">
        <v>16.390000000000001</v>
      </c>
      <c r="S2613" s="1252">
        <v>188.81</v>
      </c>
      <c r="T2613" s="1252">
        <v>188.81</v>
      </c>
      <c r="U2613" s="1251" t="s">
        <v>1065</v>
      </c>
      <c r="V2613" s="1251" t="s">
        <v>402</v>
      </c>
      <c r="W2613" s="1251" t="s">
        <v>402</v>
      </c>
      <c r="X2613" s="1251" t="s">
        <v>89</v>
      </c>
      <c r="Y2613" s="1251">
        <v>408</v>
      </c>
      <c r="Z2613" s="1251">
        <v>1</v>
      </c>
      <c r="AA2613" s="1251" t="b">
        <v>0</v>
      </c>
    </row>
    <row r="2614" spans="1:27" ht="12">
      <c r="A2614" s="1251">
        <v>25</v>
      </c>
      <c r="B2614" s="1251">
        <v>720</v>
      </c>
      <c r="C2614" s="1251" t="s">
        <v>1738</v>
      </c>
      <c r="D2614" s="1251">
        <v>420001</v>
      </c>
      <c r="E2614" s="1251" t="s">
        <v>1915</v>
      </c>
      <c r="F2614" s="1251">
        <v>2021</v>
      </c>
      <c r="G2614" s="1252">
        <v>0</v>
      </c>
      <c r="H2614" s="1252">
        <v>0</v>
      </c>
      <c r="I2614" s="1252">
        <v>0</v>
      </c>
      <c r="J2614" s="1252">
        <v>-7.7199999999999998</v>
      </c>
      <c r="K2614" s="1252">
        <v>-16.93</v>
      </c>
      <c r="L2614" s="1252">
        <v>-18.48</v>
      </c>
      <c r="M2614" s="1252">
        <v>-18.600000000000001</v>
      </c>
      <c r="N2614" s="1252">
        <v>-18.710000000000001</v>
      </c>
      <c r="O2614" s="1252">
        <v>-18.82</v>
      </c>
      <c r="P2614" s="1252">
        <v>-18.940000000000001</v>
      </c>
      <c r="Q2614" s="1252">
        <v>-19.050000000000001</v>
      </c>
      <c r="R2614" s="1252">
        <v>9.5299999999999994</v>
      </c>
      <c r="S2614" s="1252">
        <v>-127.72</v>
      </c>
      <c r="T2614" s="1252">
        <v>-127.72</v>
      </c>
      <c r="U2614" s="1251" t="s">
        <v>1065</v>
      </c>
      <c r="V2614" s="1251" t="s">
        <v>1916</v>
      </c>
      <c r="W2614" s="1251" t="s">
        <v>416</v>
      </c>
      <c r="X2614" s="1251" t="s">
        <v>89</v>
      </c>
      <c r="Y2614" s="1251">
        <v>420</v>
      </c>
      <c r="Z2614" s="1251">
        <v>0</v>
      </c>
      <c r="AA2614" s="1251" t="b">
        <v>0</v>
      </c>
    </row>
    <row r="2615" spans="1:27" ht="12">
      <c r="A2615" s="1251">
        <v>25</v>
      </c>
      <c r="B2615" s="1251">
        <v>720</v>
      </c>
      <c r="C2615" s="1251" t="s">
        <v>1738</v>
      </c>
      <c r="D2615" s="1251">
        <v>420002</v>
      </c>
      <c r="E2615" s="1251" t="s">
        <v>1917</v>
      </c>
      <c r="F2615" s="1251">
        <v>2021</v>
      </c>
      <c r="G2615" s="1252">
        <v>0</v>
      </c>
      <c r="H2615" s="1252">
        <v>0</v>
      </c>
      <c r="I2615" s="1252">
        <v>0</v>
      </c>
      <c r="J2615" s="1252">
        <v>-22.699999999999999</v>
      </c>
      <c r="K2615" s="1252">
        <v>-49.780000000000001</v>
      </c>
      <c r="L2615" s="1252">
        <v>-54.350000000000001</v>
      </c>
      <c r="M2615" s="1252">
        <v>-54.68</v>
      </c>
      <c r="N2615" s="1252">
        <v>-55.009999999999998</v>
      </c>
      <c r="O2615" s="1252">
        <v>-55.340000000000003</v>
      </c>
      <c r="P2615" s="1252">
        <v>-55.68</v>
      </c>
      <c r="Q2615" s="1252">
        <v>-56.009999999999998</v>
      </c>
      <c r="R2615" s="1252">
        <v>28.010000000000002</v>
      </c>
      <c r="S2615" s="1252">
        <v>-375.54000000000002</v>
      </c>
      <c r="T2615" s="1252">
        <v>-375.54000000000002</v>
      </c>
      <c r="U2615" s="1251" t="s">
        <v>1065</v>
      </c>
      <c r="V2615" s="1251" t="s">
        <v>1916</v>
      </c>
      <c r="W2615" s="1251" t="s">
        <v>416</v>
      </c>
      <c r="X2615" s="1251" t="s">
        <v>89</v>
      </c>
      <c r="Y2615" s="1251">
        <v>420</v>
      </c>
      <c r="Z2615" s="1251">
        <v>0</v>
      </c>
      <c r="AA2615" s="1251" t="b">
        <v>0</v>
      </c>
    </row>
    <row r="2616" spans="1:27" ht="12">
      <c r="A2616" s="1251">
        <v>25</v>
      </c>
      <c r="B2616" s="1251">
        <v>720</v>
      </c>
      <c r="C2616" s="1251" t="s">
        <v>1738</v>
      </c>
      <c r="D2616" s="1251">
        <v>521100</v>
      </c>
      <c r="E2616" s="1251" t="s">
        <v>2095</v>
      </c>
      <c r="F2616" s="1251">
        <v>2021</v>
      </c>
      <c r="G2616" s="1252">
        <v>-6222.8900000000003</v>
      </c>
      <c r="H2616" s="1252">
        <v>-6042.6199999999999</v>
      </c>
      <c r="I2616" s="1252">
        <v>-6841.3900000000003</v>
      </c>
      <c r="J2616" s="1252">
        <v>-5802.7700000000004</v>
      </c>
      <c r="K2616" s="1252">
        <v>-7078.3900000000003</v>
      </c>
      <c r="L2616" s="1252">
        <v>-5853.8500000000004</v>
      </c>
      <c r="M2616" s="1252">
        <v>-9778.8199999999997</v>
      </c>
      <c r="N2616" s="1252">
        <v>-7518.1099999999997</v>
      </c>
      <c r="O2616" s="1252">
        <v>-5056.9300000000003</v>
      </c>
      <c r="P2616" s="1252">
        <v>-7616.7299999999996</v>
      </c>
      <c r="Q2616" s="1252">
        <v>-6519.79</v>
      </c>
      <c r="R2616" s="1252">
        <v>-8084.6099999999997</v>
      </c>
      <c r="S2616" s="1252">
        <v>-82416.899999999994</v>
      </c>
      <c r="T2616" s="1252">
        <v>-82416.899999999994</v>
      </c>
      <c r="U2616" s="1251" t="s">
        <v>1065</v>
      </c>
      <c r="V2616" s="1251" t="s">
        <v>1286</v>
      </c>
      <c r="W2616" s="1251" t="s">
        <v>2096</v>
      </c>
      <c r="X2616" s="1251" t="s">
        <v>89</v>
      </c>
      <c r="Y2616" s="1251">
        <v>521</v>
      </c>
      <c r="Z2616" s="1251">
        <v>1</v>
      </c>
      <c r="AA2616" s="1251" t="b">
        <v>0</v>
      </c>
    </row>
    <row r="2617" spans="1:27" ht="12">
      <c r="A2617" s="1251">
        <v>25</v>
      </c>
      <c r="B2617" s="1251">
        <v>720</v>
      </c>
      <c r="C2617" s="1251" t="s">
        <v>1738</v>
      </c>
      <c r="D2617" s="1251">
        <v>521200</v>
      </c>
      <c r="E2617" s="1251" t="s">
        <v>2097</v>
      </c>
      <c r="F2617" s="1251">
        <v>2021</v>
      </c>
      <c r="G2617" s="1252">
        <v>-2029.4400000000001</v>
      </c>
      <c r="H2617" s="1252">
        <v>-1934.4400000000001</v>
      </c>
      <c r="I2617" s="1252">
        <v>-2185.52</v>
      </c>
      <c r="J2617" s="1252">
        <v>-1847.04</v>
      </c>
      <c r="K2617" s="1252">
        <v>-2254.1900000000001</v>
      </c>
      <c r="L2617" s="1252">
        <v>-1845.3099999999999</v>
      </c>
      <c r="M2617" s="1252">
        <v>-3118.73</v>
      </c>
      <c r="N2617" s="1252">
        <v>-2383.46</v>
      </c>
      <c r="O2617" s="1252">
        <v>-1548.6700000000001</v>
      </c>
      <c r="P2617" s="1252">
        <v>-2394.1300000000001</v>
      </c>
      <c r="Q2617" s="1252">
        <v>-2072.5900000000001</v>
      </c>
      <c r="R2617" s="1252">
        <v>-2539.8299999999999</v>
      </c>
      <c r="S2617" s="1252">
        <v>-26153.349999999999</v>
      </c>
      <c r="T2617" s="1252">
        <v>-26153.349999999999</v>
      </c>
      <c r="U2617" s="1251" t="s">
        <v>1065</v>
      </c>
      <c r="V2617" s="1251" t="s">
        <v>1286</v>
      </c>
      <c r="W2617" s="1251" t="s">
        <v>2096</v>
      </c>
      <c r="X2617" s="1251" t="s">
        <v>89</v>
      </c>
      <c r="Y2617" s="1251">
        <v>521</v>
      </c>
      <c r="Z2617" s="1251">
        <v>2</v>
      </c>
      <c r="AA2617" s="1251" t="b">
        <v>0</v>
      </c>
    </row>
    <row r="2618" spans="1:27" ht="12">
      <c r="A2618" s="1251">
        <v>25</v>
      </c>
      <c r="B2618" s="1251">
        <v>720</v>
      </c>
      <c r="C2618" s="1251" t="s">
        <v>1738</v>
      </c>
      <c r="D2618" s="1251">
        <v>522100</v>
      </c>
      <c r="E2618" s="1251" t="s">
        <v>1327</v>
      </c>
      <c r="F2618" s="1251">
        <v>2021</v>
      </c>
      <c r="G2618" s="1252">
        <v>94.120000000000005</v>
      </c>
      <c r="H2618" s="1252">
        <v>-124.39</v>
      </c>
      <c r="I2618" s="1252">
        <v>-79.670000000000002</v>
      </c>
      <c r="J2618" s="1252">
        <v>-79.859999999999999</v>
      </c>
      <c r="K2618" s="1252">
        <v>-157.96000000000001</v>
      </c>
      <c r="L2618" s="1252">
        <v>-67.939999999999998</v>
      </c>
      <c r="M2618" s="1252">
        <v>-98.280000000000001</v>
      </c>
      <c r="N2618" s="1252">
        <v>-138.66</v>
      </c>
      <c r="O2618" s="1252">
        <v>-85.299999999999997</v>
      </c>
      <c r="P2618" s="1252">
        <v>-102.33</v>
      </c>
      <c r="Q2618" s="1252">
        <v>-103.44</v>
      </c>
      <c r="R2618" s="1252">
        <v>-97.719999999999999</v>
      </c>
      <c r="S2618" s="1252">
        <v>-1041.4300000000001</v>
      </c>
      <c r="T2618" s="1252">
        <v>-1041.4300000000001</v>
      </c>
      <c r="U2618" s="1251" t="s">
        <v>1065</v>
      </c>
      <c r="V2618" s="1251" t="s">
        <v>1286</v>
      </c>
      <c r="W2618" s="1251" t="s">
        <v>2096</v>
      </c>
      <c r="X2618" s="1251" t="s">
        <v>89</v>
      </c>
      <c r="Y2618" s="1251">
        <v>522</v>
      </c>
      <c r="Z2618" s="1251">
        <v>1</v>
      </c>
      <c r="AA2618" s="1251" t="b">
        <v>0</v>
      </c>
    </row>
    <row r="2619" spans="1:27" ht="12">
      <c r="A2619" s="1251">
        <v>25</v>
      </c>
      <c r="B2619" s="1251">
        <v>720</v>
      </c>
      <c r="C2619" s="1251" t="s">
        <v>1738</v>
      </c>
      <c r="D2619" s="1251">
        <v>522200</v>
      </c>
      <c r="E2619" s="1251" t="s">
        <v>2140</v>
      </c>
      <c r="F2619" s="1251">
        <v>2021</v>
      </c>
      <c r="G2619" s="1252">
        <v>-1159.8199999999999</v>
      </c>
      <c r="H2619" s="1252">
        <v>0</v>
      </c>
      <c r="I2619" s="1252">
        <v>0</v>
      </c>
      <c r="J2619" s="1252">
        <v>0</v>
      </c>
      <c r="K2619" s="1252">
        <v>0</v>
      </c>
      <c r="L2619" s="1252">
        <v>0</v>
      </c>
      <c r="M2619" s="1252">
        <v>0</v>
      </c>
      <c r="N2619" s="1252">
        <v>0</v>
      </c>
      <c r="O2619" s="1252">
        <v>0</v>
      </c>
      <c r="P2619" s="1252">
        <v>0</v>
      </c>
      <c r="Q2619" s="1252">
        <v>0</v>
      </c>
      <c r="R2619" s="1252">
        <v>0</v>
      </c>
      <c r="S2619" s="1252">
        <v>-1159.8199999999999</v>
      </c>
      <c r="T2619" s="1252">
        <v>-1159.8199999999999</v>
      </c>
      <c r="U2619" s="1251" t="s">
        <v>1065</v>
      </c>
      <c r="V2619" s="1251" t="s">
        <v>1286</v>
      </c>
      <c r="W2619" s="1251" t="s">
        <v>2096</v>
      </c>
      <c r="X2619" s="1251" t="s">
        <v>89</v>
      </c>
      <c r="Y2619" s="1251">
        <v>522</v>
      </c>
      <c r="Z2619" s="1251">
        <v>2</v>
      </c>
      <c r="AA2619" s="1251" t="b">
        <v>0</v>
      </c>
    </row>
    <row r="2620" spans="1:27" ht="12">
      <c r="A2620" s="1251">
        <v>25</v>
      </c>
      <c r="B2620" s="1251">
        <v>720</v>
      </c>
      <c r="C2620" s="1251" t="s">
        <v>1738</v>
      </c>
      <c r="D2620" s="1251">
        <v>536000</v>
      </c>
      <c r="E2620" s="1251" t="s">
        <v>2271</v>
      </c>
      <c r="F2620" s="1251">
        <v>2021</v>
      </c>
      <c r="G2620" s="1252">
        <v>-12002.940000000001</v>
      </c>
      <c r="H2620" s="1252">
        <v>-12325.559999999999</v>
      </c>
      <c r="I2620" s="1252">
        <v>-11147.139999999999</v>
      </c>
      <c r="J2620" s="1252">
        <v>-12267.07</v>
      </c>
      <c r="K2620" s="1252">
        <v>-12328.42</v>
      </c>
      <c r="L2620" s="1252">
        <v>-12850.9</v>
      </c>
      <c r="M2620" s="1252">
        <v>-8194.8600000000006</v>
      </c>
      <c r="N2620" s="1252">
        <v>-12371.26</v>
      </c>
      <c r="O2620" s="1252">
        <v>-12425.040000000001</v>
      </c>
      <c r="P2620" s="1252">
        <v>-12494.780000000001</v>
      </c>
      <c r="Q2620" s="1252">
        <v>-12508.25</v>
      </c>
      <c r="R2620" s="1252">
        <v>-12425.040000000001</v>
      </c>
      <c r="S2620" s="1252">
        <v>-143341.26000000001</v>
      </c>
      <c r="T2620" s="1252">
        <v>-143341.26000000001</v>
      </c>
      <c r="U2620" s="1251" t="s">
        <v>1065</v>
      </c>
      <c r="V2620" s="1251" t="s">
        <v>1286</v>
      </c>
      <c r="W2620" s="1251" t="s">
        <v>2096</v>
      </c>
      <c r="X2620" s="1251" t="s">
        <v>89</v>
      </c>
      <c r="Y2620" s="1251">
        <v>536</v>
      </c>
      <c r="Z2620" s="1251">
        <v>0</v>
      </c>
      <c r="AA2620" s="1251" t="b">
        <v>0</v>
      </c>
    </row>
    <row r="2621" spans="1:27" ht="12">
      <c r="A2621" s="1251">
        <v>25</v>
      </c>
      <c r="B2621" s="1251">
        <v>720</v>
      </c>
      <c r="C2621" s="1251" t="s">
        <v>1738</v>
      </c>
      <c r="D2621" s="1251">
        <v>704838</v>
      </c>
      <c r="E2621" s="1251" t="s">
        <v>2102</v>
      </c>
      <c r="F2621" s="1251">
        <v>2021</v>
      </c>
      <c r="G2621" s="1252">
        <v>0</v>
      </c>
      <c r="H2621" s="1252">
        <v>31</v>
      </c>
      <c r="I2621" s="1252">
        <v>31</v>
      </c>
      <c r="J2621" s="1252">
        <v>31</v>
      </c>
      <c r="K2621" s="1252">
        <v>31</v>
      </c>
      <c r="L2621" s="1252">
        <v>31</v>
      </c>
      <c r="M2621" s="1252">
        <v>31</v>
      </c>
      <c r="N2621" s="1252">
        <v>31</v>
      </c>
      <c r="O2621" s="1252">
        <v>31</v>
      </c>
      <c r="P2621" s="1252">
        <v>31</v>
      </c>
      <c r="Q2621" s="1252">
        <v>31</v>
      </c>
      <c r="R2621" s="1252">
        <v>31</v>
      </c>
      <c r="S2621" s="1252">
        <v>341</v>
      </c>
      <c r="T2621" s="1252">
        <v>341</v>
      </c>
      <c r="U2621" s="1251" t="s">
        <v>1065</v>
      </c>
      <c r="V2621" s="1251" t="s">
        <v>397</v>
      </c>
      <c r="W2621" s="1251" t="s">
        <v>1948</v>
      </c>
      <c r="X2621" s="1251" t="s">
        <v>89</v>
      </c>
      <c r="Y2621" s="1251">
        <v>704</v>
      </c>
      <c r="Z2621" s="1251">
        <v>8</v>
      </c>
      <c r="AA2621" s="1251" t="b">
        <v>0</v>
      </c>
    </row>
    <row r="2622" spans="1:27" ht="12">
      <c r="A2622" s="1251">
        <v>25</v>
      </c>
      <c r="B2622" s="1251">
        <v>720</v>
      </c>
      <c r="C2622" s="1251" t="s">
        <v>1738</v>
      </c>
      <c r="D2622" s="1251">
        <v>710500</v>
      </c>
      <c r="E2622" s="1251" t="s">
        <v>2143</v>
      </c>
      <c r="F2622" s="1251">
        <v>2021</v>
      </c>
      <c r="G2622" s="1252">
        <v>13761.92</v>
      </c>
      <c r="H2622" s="1252">
        <v>13761.92</v>
      </c>
      <c r="I2622" s="1252">
        <v>13761.92</v>
      </c>
      <c r="J2622" s="1252">
        <v>12074.24</v>
      </c>
      <c r="K2622" s="1252">
        <v>12074.25</v>
      </c>
      <c r="L2622" s="1252">
        <v>12074.25</v>
      </c>
      <c r="M2622" s="1252">
        <v>12074.25</v>
      </c>
      <c r="N2622" s="1252">
        <v>12074.25</v>
      </c>
      <c r="O2622" s="1252">
        <v>12074.25</v>
      </c>
      <c r="P2622" s="1252">
        <v>12074.25</v>
      </c>
      <c r="Q2622" s="1252">
        <v>12074.25</v>
      </c>
      <c r="R2622" s="1252">
        <v>60474.25</v>
      </c>
      <c r="S2622" s="1252">
        <v>198354</v>
      </c>
      <c r="T2622" s="1252">
        <v>198354</v>
      </c>
      <c r="U2622" s="1251" t="s">
        <v>1065</v>
      </c>
      <c r="V2622" s="1251" t="s">
        <v>397</v>
      </c>
      <c r="W2622" s="1251" t="s">
        <v>2144</v>
      </c>
      <c r="X2622" s="1251" t="s">
        <v>89</v>
      </c>
      <c r="Y2622" s="1251">
        <v>710</v>
      </c>
      <c r="Z2622" s="1251">
        <v>5</v>
      </c>
      <c r="AA2622" s="1251" t="b">
        <v>0</v>
      </c>
    </row>
    <row r="2623" spans="1:27" ht="12">
      <c r="A2623" s="1251">
        <v>25</v>
      </c>
      <c r="B2623" s="1251">
        <v>720</v>
      </c>
      <c r="C2623" s="1251" t="s">
        <v>1738</v>
      </c>
      <c r="D2623" s="1251">
        <v>715100</v>
      </c>
      <c r="E2623" s="1251" t="s">
        <v>2107</v>
      </c>
      <c r="F2623" s="1251">
        <v>2021</v>
      </c>
      <c r="G2623" s="1252">
        <v>453.85000000000002</v>
      </c>
      <c r="H2623" s="1252">
        <v>412.62</v>
      </c>
      <c r="I2623" s="1252">
        <v>443.18000000000001</v>
      </c>
      <c r="J2623" s="1252">
        <v>316.32999999999998</v>
      </c>
      <c r="K2623" s="1252">
        <v>418.25999999999999</v>
      </c>
      <c r="L2623" s="1252">
        <v>310.58999999999997</v>
      </c>
      <c r="M2623" s="1252">
        <v>354</v>
      </c>
      <c r="N2623" s="1252">
        <v>-84.790000000000006</v>
      </c>
      <c r="O2623" s="1252">
        <v>406.80000000000001</v>
      </c>
      <c r="P2623" s="1252">
        <v>134.83000000000001</v>
      </c>
      <c r="Q2623" s="1252">
        <v>552.22000000000003</v>
      </c>
      <c r="R2623" s="1252">
        <v>215.88999999999999</v>
      </c>
      <c r="S2623" s="1252">
        <v>3933.7800000000002</v>
      </c>
      <c r="T2623" s="1252">
        <v>3933.7800000000002</v>
      </c>
      <c r="U2623" s="1251" t="s">
        <v>1065</v>
      </c>
      <c r="V2623" s="1251" t="s">
        <v>397</v>
      </c>
      <c r="W2623" s="1251" t="s">
        <v>1953</v>
      </c>
      <c r="X2623" s="1251" t="s">
        <v>89</v>
      </c>
      <c r="Y2623" s="1251">
        <v>715</v>
      </c>
      <c r="Z2623" s="1251">
        <v>1</v>
      </c>
      <c r="AA2623" s="1251" t="b">
        <v>0</v>
      </c>
    </row>
    <row r="2624" spans="1:27" ht="12">
      <c r="A2624" s="1251">
        <v>25</v>
      </c>
      <c r="B2624" s="1251">
        <v>720</v>
      </c>
      <c r="C2624" s="1251" t="s">
        <v>1738</v>
      </c>
      <c r="D2624" s="1251">
        <v>716100</v>
      </c>
      <c r="E2624" s="1251" t="s">
        <v>2108</v>
      </c>
      <c r="F2624" s="1251">
        <v>2021</v>
      </c>
      <c r="G2624" s="1252">
        <v>228.38999999999999</v>
      </c>
      <c r="H2624" s="1252">
        <v>204.24000000000001</v>
      </c>
      <c r="I2624" s="1252">
        <v>245.50999999999999</v>
      </c>
      <c r="J2624" s="1252">
        <v>57.829999999999998</v>
      </c>
      <c r="K2624" s="1252">
        <v>148.58000000000001</v>
      </c>
      <c r="L2624" s="1252">
        <v>126.75</v>
      </c>
      <c r="M2624" s="1252">
        <v>-0.84999999999999998</v>
      </c>
      <c r="N2624" s="1252">
        <v>60.810000000000002</v>
      </c>
      <c r="O2624" s="1252">
        <v>38.229999999999997</v>
      </c>
      <c r="P2624" s="1252">
        <v>73.140000000000001</v>
      </c>
      <c r="Q2624" s="1252">
        <v>71.510000000000005</v>
      </c>
      <c r="R2624" s="1252">
        <v>206.09</v>
      </c>
      <c r="S2624" s="1252">
        <v>1460.23</v>
      </c>
      <c r="T2624" s="1252">
        <v>1460.23</v>
      </c>
      <c r="U2624" s="1251" t="s">
        <v>1065</v>
      </c>
      <c r="V2624" s="1251" t="s">
        <v>397</v>
      </c>
      <c r="W2624" s="1251" t="s">
        <v>1953</v>
      </c>
      <c r="X2624" s="1251" t="s">
        <v>89</v>
      </c>
      <c r="Y2624" s="1251">
        <v>716</v>
      </c>
      <c r="Z2624" s="1251">
        <v>1</v>
      </c>
      <c r="AA2624" s="1251" t="b">
        <v>0</v>
      </c>
    </row>
    <row r="2625" spans="1:27" ht="12">
      <c r="A2625" s="1251">
        <v>25</v>
      </c>
      <c r="B2625" s="1251">
        <v>720</v>
      </c>
      <c r="C2625" s="1251" t="s">
        <v>1738</v>
      </c>
      <c r="D2625" s="1251">
        <v>732800</v>
      </c>
      <c r="E2625" s="1251" t="s">
        <v>2111</v>
      </c>
      <c r="F2625" s="1251">
        <v>2021</v>
      </c>
      <c r="G2625" s="1252">
        <v>0</v>
      </c>
      <c r="H2625" s="1252">
        <v>0</v>
      </c>
      <c r="I2625" s="1252">
        <v>0</v>
      </c>
      <c r="J2625" s="1252">
        <v>0</v>
      </c>
      <c r="K2625" s="1252">
        <v>0</v>
      </c>
      <c r="L2625" s="1252">
        <v>0</v>
      </c>
      <c r="M2625" s="1252">
        <v>0</v>
      </c>
      <c r="N2625" s="1252">
        <v>0</v>
      </c>
      <c r="O2625" s="1252">
        <v>0</v>
      </c>
      <c r="P2625" s="1252">
        <v>0</v>
      </c>
      <c r="Q2625" s="1252">
        <v>0</v>
      </c>
      <c r="R2625" s="1252">
        <v>0</v>
      </c>
      <c r="S2625" s="1252">
        <v>0</v>
      </c>
      <c r="T2625" s="1252">
        <v>0</v>
      </c>
      <c r="U2625" s="1251" t="s">
        <v>1065</v>
      </c>
      <c r="V2625" s="1251" t="s">
        <v>397</v>
      </c>
      <c r="W2625" s="1251" t="s">
        <v>2112</v>
      </c>
      <c r="X2625" s="1251" t="s">
        <v>89</v>
      </c>
      <c r="Y2625" s="1251">
        <v>732</v>
      </c>
      <c r="Z2625" s="1251">
        <v>8</v>
      </c>
      <c r="AA2625" s="1251" t="b">
        <v>0</v>
      </c>
    </row>
    <row r="2626" spans="1:27" ht="12">
      <c r="A2626" s="1251">
        <v>25</v>
      </c>
      <c r="B2626" s="1251">
        <v>720</v>
      </c>
      <c r="C2626" s="1251" t="s">
        <v>1738</v>
      </c>
      <c r="D2626" s="1251">
        <v>736100</v>
      </c>
      <c r="E2626" s="1251" t="s">
        <v>2117</v>
      </c>
      <c r="F2626" s="1251">
        <v>2021</v>
      </c>
      <c r="G2626" s="1252">
        <v>0</v>
      </c>
      <c r="H2626" s="1252">
        <v>0</v>
      </c>
      <c r="I2626" s="1252">
        <v>0</v>
      </c>
      <c r="J2626" s="1252">
        <v>0</v>
      </c>
      <c r="K2626" s="1252">
        <v>0</v>
      </c>
      <c r="L2626" s="1252">
        <v>2644.3000000000002</v>
      </c>
      <c r="M2626" s="1252">
        <v>0</v>
      </c>
      <c r="N2626" s="1252">
        <v>0</v>
      </c>
      <c r="O2626" s="1252">
        <v>0</v>
      </c>
      <c r="P2626" s="1252">
        <v>0</v>
      </c>
      <c r="Q2626" s="1252">
        <v>0</v>
      </c>
      <c r="R2626" s="1252">
        <v>0</v>
      </c>
      <c r="S2626" s="1252">
        <v>2644.3000000000002</v>
      </c>
      <c r="T2626" s="1252">
        <v>2644.3000000000002</v>
      </c>
      <c r="U2626" s="1251" t="s">
        <v>1065</v>
      </c>
      <c r="V2626" s="1251" t="s">
        <v>397</v>
      </c>
      <c r="W2626" s="1251" t="s">
        <v>1984</v>
      </c>
      <c r="X2626" s="1251" t="s">
        <v>89</v>
      </c>
      <c r="Y2626" s="1251">
        <v>736</v>
      </c>
      <c r="Z2626" s="1251">
        <v>1</v>
      </c>
      <c r="AA2626" s="1251" t="b">
        <v>0</v>
      </c>
    </row>
    <row r="2627" spans="1:27" ht="12">
      <c r="A2627" s="1251">
        <v>25</v>
      </c>
      <c r="B2627" s="1251">
        <v>720</v>
      </c>
      <c r="C2627" s="1251" t="s">
        <v>1738</v>
      </c>
      <c r="D2627" s="1251">
        <v>736200</v>
      </c>
      <c r="E2627" s="1251" t="s">
        <v>2118</v>
      </c>
      <c r="F2627" s="1251">
        <v>2021</v>
      </c>
      <c r="G2627" s="1252">
        <v>0</v>
      </c>
      <c r="H2627" s="1252">
        <v>0</v>
      </c>
      <c r="I2627" s="1252">
        <v>0</v>
      </c>
      <c r="J2627" s="1252">
        <v>0</v>
      </c>
      <c r="K2627" s="1252">
        <v>1606.8399999999999</v>
      </c>
      <c r="L2627" s="1252">
        <v>405</v>
      </c>
      <c r="M2627" s="1252">
        <v>1991.76</v>
      </c>
      <c r="N2627" s="1252">
        <v>0</v>
      </c>
      <c r="O2627" s="1252">
        <v>0</v>
      </c>
      <c r="P2627" s="1252">
        <v>0</v>
      </c>
      <c r="Q2627" s="1252">
        <v>0</v>
      </c>
      <c r="R2627" s="1252">
        <v>0</v>
      </c>
      <c r="S2627" s="1252">
        <v>4003.5999999999999</v>
      </c>
      <c r="T2627" s="1252">
        <v>4003.5999999999999</v>
      </c>
      <c r="U2627" s="1251" t="s">
        <v>1065</v>
      </c>
      <c r="V2627" s="1251" t="s">
        <v>397</v>
      </c>
      <c r="W2627" s="1251" t="s">
        <v>1986</v>
      </c>
      <c r="X2627" s="1251" t="s">
        <v>89</v>
      </c>
      <c r="Y2627" s="1251">
        <v>736</v>
      </c>
      <c r="Z2627" s="1251">
        <v>2</v>
      </c>
      <c r="AA2627" s="1251" t="b">
        <v>0</v>
      </c>
    </row>
    <row r="2628" spans="1:27" ht="12">
      <c r="A2628" s="1251">
        <v>25</v>
      </c>
      <c r="B2628" s="1251">
        <v>720</v>
      </c>
      <c r="C2628" s="1251" t="s">
        <v>1738</v>
      </c>
      <c r="D2628" s="1251">
        <v>736400</v>
      </c>
      <c r="E2628" s="1251" t="s">
        <v>2119</v>
      </c>
      <c r="F2628" s="1251">
        <v>2021</v>
      </c>
      <c r="G2628" s="1252">
        <v>0</v>
      </c>
      <c r="H2628" s="1252">
        <v>0</v>
      </c>
      <c r="I2628" s="1252">
        <v>0</v>
      </c>
      <c r="J2628" s="1252">
        <v>270</v>
      </c>
      <c r="K2628" s="1252">
        <v>600</v>
      </c>
      <c r="L2628" s="1252">
        <v>0</v>
      </c>
      <c r="M2628" s="1252">
        <v>0</v>
      </c>
      <c r="N2628" s="1252">
        <v>0</v>
      </c>
      <c r="O2628" s="1252">
        <v>0</v>
      </c>
      <c r="P2628" s="1252">
        <v>0</v>
      </c>
      <c r="Q2628" s="1252">
        <v>0</v>
      </c>
      <c r="R2628" s="1252">
        <v>0</v>
      </c>
      <c r="S2628" s="1252">
        <v>870</v>
      </c>
      <c r="T2628" s="1252">
        <v>870</v>
      </c>
      <c r="U2628" s="1251" t="s">
        <v>1065</v>
      </c>
      <c r="V2628" s="1251" t="s">
        <v>397</v>
      </c>
      <c r="W2628" s="1251" t="s">
        <v>1986</v>
      </c>
      <c r="X2628" s="1251" t="s">
        <v>89</v>
      </c>
      <c r="Y2628" s="1251">
        <v>736</v>
      </c>
      <c r="Z2628" s="1251">
        <v>4</v>
      </c>
      <c r="AA2628" s="1251" t="b">
        <v>0</v>
      </c>
    </row>
    <row r="2629" spans="1:27" ht="12">
      <c r="A2629" s="1251">
        <v>25</v>
      </c>
      <c r="B2629" s="1251">
        <v>720</v>
      </c>
      <c r="C2629" s="1251" t="s">
        <v>1738</v>
      </c>
      <c r="D2629" s="1251">
        <v>736600</v>
      </c>
      <c r="E2629" s="1251" t="s">
        <v>2145</v>
      </c>
      <c r="F2629" s="1251">
        <v>2021</v>
      </c>
      <c r="G2629" s="1252">
        <v>0</v>
      </c>
      <c r="H2629" s="1252">
        <v>0</v>
      </c>
      <c r="I2629" s="1252">
        <v>0</v>
      </c>
      <c r="J2629" s="1252">
        <v>0</v>
      </c>
      <c r="K2629" s="1252">
        <v>0</v>
      </c>
      <c r="L2629" s="1252">
        <v>0</v>
      </c>
      <c r="M2629" s="1252">
        <v>23604.139999999999</v>
      </c>
      <c r="N2629" s="1252">
        <v>6744.04</v>
      </c>
      <c r="O2629" s="1252">
        <v>0</v>
      </c>
      <c r="P2629" s="1252">
        <v>0</v>
      </c>
      <c r="Q2629" s="1252">
        <v>0</v>
      </c>
      <c r="R2629" s="1252">
        <v>0</v>
      </c>
      <c r="S2629" s="1252">
        <v>30348.18</v>
      </c>
      <c r="T2629" s="1252">
        <v>30348.18</v>
      </c>
      <c r="U2629" s="1251" t="s">
        <v>1065</v>
      </c>
      <c r="V2629" s="1251" t="s">
        <v>397</v>
      </c>
      <c r="W2629" s="1251" t="s">
        <v>1986</v>
      </c>
      <c r="X2629" s="1251" t="s">
        <v>89</v>
      </c>
      <c r="Y2629" s="1251">
        <v>736</v>
      </c>
      <c r="Z2629" s="1251">
        <v>6</v>
      </c>
      <c r="AA2629" s="1251" t="b">
        <v>0</v>
      </c>
    </row>
    <row r="2630" spans="1:27" ht="12">
      <c r="A2630" s="1251">
        <v>25</v>
      </c>
      <c r="B2630" s="1251">
        <v>720</v>
      </c>
      <c r="C2630" s="1251" t="s">
        <v>1738</v>
      </c>
      <c r="D2630" s="1251">
        <v>770700</v>
      </c>
      <c r="E2630" s="1251" t="s">
        <v>2147</v>
      </c>
      <c r="F2630" s="1251">
        <v>2021</v>
      </c>
      <c r="G2630" s="1252">
        <v>95.420000000000002</v>
      </c>
      <c r="H2630" s="1252">
        <v>211.66999999999999</v>
      </c>
      <c r="I2630" s="1252">
        <v>138.13999999999999</v>
      </c>
      <c r="J2630" s="1252">
        <v>0</v>
      </c>
      <c r="K2630" s="1252">
        <v>198.47</v>
      </c>
      <c r="L2630" s="1252">
        <v>0</v>
      </c>
      <c r="M2630" s="1252">
        <v>103.27</v>
      </c>
      <c r="N2630" s="1252">
        <v>0</v>
      </c>
      <c r="O2630" s="1252">
        <v>0</v>
      </c>
      <c r="P2630" s="1252">
        <v>0</v>
      </c>
      <c r="Q2630" s="1252">
        <v>248.88</v>
      </c>
      <c r="R2630" s="1252">
        <v>0</v>
      </c>
      <c r="S2630" s="1252">
        <v>995.84999999999991</v>
      </c>
      <c r="T2630" s="1252">
        <v>995.84999999999991</v>
      </c>
      <c r="U2630" s="1251" t="s">
        <v>1065</v>
      </c>
      <c r="V2630" s="1251" t="s">
        <v>397</v>
      </c>
      <c r="W2630" s="1251" t="s">
        <v>2009</v>
      </c>
      <c r="X2630" s="1251" t="s">
        <v>89</v>
      </c>
      <c r="Y2630" s="1251">
        <v>770</v>
      </c>
      <c r="Z2630" s="1251">
        <v>7</v>
      </c>
      <c r="AA2630" s="1251" t="b">
        <v>0</v>
      </c>
    </row>
    <row r="2631" spans="1:27" ht="12">
      <c r="A2631" s="1251">
        <v>25</v>
      </c>
      <c r="B2631" s="1251">
        <v>720</v>
      </c>
      <c r="C2631" s="1251" t="s">
        <v>1738</v>
      </c>
      <c r="D2631" s="1251">
        <v>770710</v>
      </c>
      <c r="E2631" s="1251" t="s">
        <v>2148</v>
      </c>
      <c r="F2631" s="1251">
        <v>2021</v>
      </c>
      <c r="G2631" s="1252">
        <v>-7.5199999999999996</v>
      </c>
      <c r="H2631" s="1252">
        <v>-7.5099999999999998</v>
      </c>
      <c r="I2631" s="1252">
        <v>-67.840000000000003</v>
      </c>
      <c r="J2631" s="1252">
        <v>-16.960000000000001</v>
      </c>
      <c r="K2631" s="1252">
        <v>-198.47</v>
      </c>
      <c r="L2631" s="1252">
        <v>0</v>
      </c>
      <c r="M2631" s="1252">
        <v>-45.520000000000003</v>
      </c>
      <c r="N2631" s="1252">
        <v>-103.27</v>
      </c>
      <c r="O2631" s="1252">
        <v>0</v>
      </c>
      <c r="P2631" s="1252">
        <v>0</v>
      </c>
      <c r="Q2631" s="1252">
        <v>0</v>
      </c>
      <c r="R2631" s="1252">
        <v>-63.560000000000002</v>
      </c>
      <c r="S2631" s="1252">
        <v>-510.64999999999998</v>
      </c>
      <c r="T2631" s="1252">
        <v>-510.64999999999998</v>
      </c>
      <c r="U2631" s="1251" t="s">
        <v>1065</v>
      </c>
      <c r="V2631" s="1251" t="s">
        <v>397</v>
      </c>
      <c r="W2631" s="1251" t="s">
        <v>2009</v>
      </c>
      <c r="X2631" s="1251" t="s">
        <v>89</v>
      </c>
      <c r="Y2631" s="1251">
        <v>770</v>
      </c>
      <c r="Z2631" s="1251">
        <v>7</v>
      </c>
      <c r="AA2631" s="1251" t="b">
        <v>0</v>
      </c>
    </row>
    <row r="2632" spans="1:27" ht="12">
      <c r="A2632" s="1251">
        <v>25</v>
      </c>
      <c r="B2632" s="1251">
        <v>720</v>
      </c>
      <c r="C2632" s="1251" t="s">
        <v>1738</v>
      </c>
      <c r="D2632" s="1251">
        <v>775810</v>
      </c>
      <c r="E2632" s="1251" t="s">
        <v>2243</v>
      </c>
      <c r="F2632" s="1251">
        <v>2021</v>
      </c>
      <c r="G2632" s="1252">
        <v>0</v>
      </c>
      <c r="H2632" s="1252">
        <v>56.049999999999997</v>
      </c>
      <c r="I2632" s="1252">
        <v>0</v>
      </c>
      <c r="J2632" s="1252">
        <v>37.780000000000001</v>
      </c>
      <c r="K2632" s="1252">
        <v>18.93</v>
      </c>
      <c r="L2632" s="1252">
        <v>18.93</v>
      </c>
      <c r="M2632" s="1252">
        <v>18.93</v>
      </c>
      <c r="N2632" s="1252">
        <v>37.740000000000002</v>
      </c>
      <c r="O2632" s="1252">
        <v>14.18</v>
      </c>
      <c r="P2632" s="1252">
        <v>0</v>
      </c>
      <c r="Q2632" s="1252">
        <v>14.02</v>
      </c>
      <c r="R2632" s="1252">
        <v>14.02</v>
      </c>
      <c r="S2632" s="1252">
        <v>230.58000000000004</v>
      </c>
      <c r="T2632" s="1252">
        <v>230.58000000000004</v>
      </c>
      <c r="U2632" s="1251" t="s">
        <v>1065</v>
      </c>
      <c r="V2632" s="1251" t="s">
        <v>397</v>
      </c>
      <c r="W2632" s="1251" t="s">
        <v>2017</v>
      </c>
      <c r="X2632" s="1251" t="s">
        <v>89</v>
      </c>
      <c r="Y2632" s="1251">
        <v>775</v>
      </c>
      <c r="Z2632" s="1251">
        <v>8</v>
      </c>
      <c r="AA2632" s="1251" t="b">
        <v>0</v>
      </c>
    </row>
    <row r="2633" spans="1:27" ht="12">
      <c r="A2633" s="1251">
        <v>25</v>
      </c>
      <c r="B2633" s="1251">
        <v>720</v>
      </c>
      <c r="C2633" s="1251" t="s">
        <v>1738</v>
      </c>
      <c r="D2633" s="1251">
        <v>776200</v>
      </c>
      <c r="E2633" s="1251" t="s">
        <v>2134</v>
      </c>
      <c r="F2633" s="1251">
        <v>2021</v>
      </c>
      <c r="G2633" s="1252">
        <v>0</v>
      </c>
      <c r="H2633" s="1252">
        <v>0</v>
      </c>
      <c r="I2633" s="1252">
        <v>0</v>
      </c>
      <c r="J2633" s="1252">
        <v>0</v>
      </c>
      <c r="K2633" s="1252">
        <v>0</v>
      </c>
      <c r="L2633" s="1252">
        <v>0</v>
      </c>
      <c r="M2633" s="1252">
        <v>0</v>
      </c>
      <c r="N2633" s="1252">
        <v>0</v>
      </c>
      <c r="O2633" s="1252">
        <v>0</v>
      </c>
      <c r="P2633" s="1252">
        <v>0</v>
      </c>
      <c r="Q2633" s="1252">
        <v>0</v>
      </c>
      <c r="R2633" s="1252">
        <v>0</v>
      </c>
      <c r="S2633" s="1252">
        <v>0</v>
      </c>
      <c r="T2633" s="1252">
        <v>0</v>
      </c>
      <c r="U2633" s="1251" t="s">
        <v>1065</v>
      </c>
      <c r="V2633" s="1251" t="s">
        <v>397</v>
      </c>
      <c r="W2633" s="1251" t="s">
        <v>2015</v>
      </c>
      <c r="X2633" s="1251" t="s">
        <v>89</v>
      </c>
      <c r="Y2633" s="1251">
        <v>776</v>
      </c>
      <c r="Z2633" s="1251">
        <v>2</v>
      </c>
      <c r="AA2633" s="1251" t="b">
        <v>0</v>
      </c>
    </row>
    <row r="2634" spans="1:27" ht="12">
      <c r="A2634" s="1251">
        <v>25</v>
      </c>
      <c r="B2634" s="1251">
        <v>720</v>
      </c>
      <c r="C2634" s="1251" t="s">
        <v>1738</v>
      </c>
      <c r="D2634" s="1251">
        <v>776210</v>
      </c>
      <c r="E2634" s="1251" t="s">
        <v>2135</v>
      </c>
      <c r="F2634" s="1251">
        <v>2021</v>
      </c>
      <c r="G2634" s="1252">
        <v>0</v>
      </c>
      <c r="H2634" s="1252">
        <v>0</v>
      </c>
      <c r="I2634" s="1252">
        <v>-30.390000000000001</v>
      </c>
      <c r="J2634" s="1252">
        <v>-30.620000000000001</v>
      </c>
      <c r="K2634" s="1252">
        <v>0</v>
      </c>
      <c r="L2634" s="1252">
        <v>-15.65</v>
      </c>
      <c r="M2634" s="1252">
        <v>0</v>
      </c>
      <c r="N2634" s="1252">
        <v>0</v>
      </c>
      <c r="O2634" s="1252">
        <v>0</v>
      </c>
      <c r="P2634" s="1252">
        <v>0</v>
      </c>
      <c r="Q2634" s="1252">
        <v>0</v>
      </c>
      <c r="R2634" s="1252">
        <v>0</v>
      </c>
      <c r="S2634" s="1252">
        <v>-76.660000000000011</v>
      </c>
      <c r="T2634" s="1252">
        <v>-76.660000000000011</v>
      </c>
      <c r="U2634" s="1251" t="s">
        <v>1065</v>
      </c>
      <c r="V2634" s="1251" t="s">
        <v>397</v>
      </c>
      <c r="W2634" s="1251" t="s">
        <v>1931</v>
      </c>
      <c r="X2634" s="1251" t="s">
        <v>89</v>
      </c>
      <c r="Y2634" s="1251">
        <v>776</v>
      </c>
      <c r="Z2634" s="1251">
        <v>2</v>
      </c>
      <c r="AA2634" s="1251" t="b">
        <v>0</v>
      </c>
    </row>
    <row r="2635" spans="1:27" ht="12">
      <c r="A2635" s="1251">
        <v>25</v>
      </c>
      <c r="B2635" s="1251">
        <v>720</v>
      </c>
      <c r="C2635" s="1251" t="s">
        <v>1738</v>
      </c>
      <c r="D2635" s="1251">
        <v>776220</v>
      </c>
      <c r="E2635" s="1251" t="s">
        <v>2136</v>
      </c>
      <c r="F2635" s="1251">
        <v>2021</v>
      </c>
      <c r="G2635" s="1252">
        <v>0</v>
      </c>
      <c r="H2635" s="1252">
        <v>0</v>
      </c>
      <c r="I2635" s="1252">
        <v>-39.479999999999997</v>
      </c>
      <c r="J2635" s="1252">
        <v>-39.780000000000001</v>
      </c>
      <c r="K2635" s="1252">
        <v>0</v>
      </c>
      <c r="L2635" s="1252">
        <v>-20.329999999999998</v>
      </c>
      <c r="M2635" s="1252">
        <v>0</v>
      </c>
      <c r="N2635" s="1252">
        <v>0</v>
      </c>
      <c r="O2635" s="1252">
        <v>0</v>
      </c>
      <c r="P2635" s="1252">
        <v>0</v>
      </c>
      <c r="Q2635" s="1252">
        <v>0</v>
      </c>
      <c r="R2635" s="1252">
        <v>0</v>
      </c>
      <c r="S2635" s="1252">
        <v>-99.589999999999989</v>
      </c>
      <c r="T2635" s="1252">
        <v>-99.589999999999989</v>
      </c>
      <c r="U2635" s="1251" t="s">
        <v>1065</v>
      </c>
      <c r="V2635" s="1251" t="s">
        <v>397</v>
      </c>
      <c r="W2635" s="1251" t="s">
        <v>1948</v>
      </c>
      <c r="X2635" s="1251" t="s">
        <v>89</v>
      </c>
      <c r="Y2635" s="1251">
        <v>776</v>
      </c>
      <c r="Z2635" s="1251">
        <v>2</v>
      </c>
      <c r="AA2635" s="1251" t="b">
        <v>0</v>
      </c>
    </row>
    <row r="2636" spans="1:27" ht="12">
      <c r="A2636" s="1251">
        <v>25</v>
      </c>
      <c r="B2636" s="1251">
        <v>720</v>
      </c>
      <c r="C2636" s="1251" t="s">
        <v>1738</v>
      </c>
      <c r="D2636" s="1251">
        <v>776230</v>
      </c>
      <c r="E2636" s="1251" t="s">
        <v>2137</v>
      </c>
      <c r="F2636" s="1251">
        <v>2021</v>
      </c>
      <c r="G2636" s="1252">
        <v>0</v>
      </c>
      <c r="H2636" s="1252">
        <v>0</v>
      </c>
      <c r="I2636" s="1252">
        <v>-15.4</v>
      </c>
      <c r="J2636" s="1252">
        <v>-15.52</v>
      </c>
      <c r="K2636" s="1252">
        <v>0</v>
      </c>
      <c r="L2636" s="1252">
        <v>-7.9299999999999997</v>
      </c>
      <c r="M2636" s="1252">
        <v>0</v>
      </c>
      <c r="N2636" s="1252">
        <v>0</v>
      </c>
      <c r="O2636" s="1252">
        <v>0</v>
      </c>
      <c r="P2636" s="1252">
        <v>0</v>
      </c>
      <c r="Q2636" s="1252">
        <v>0</v>
      </c>
      <c r="R2636" s="1252">
        <v>0</v>
      </c>
      <c r="S2636" s="1252">
        <v>-38.850000000000001</v>
      </c>
      <c r="T2636" s="1252">
        <v>-38.850000000000001</v>
      </c>
      <c r="U2636" s="1251" t="s">
        <v>1065</v>
      </c>
      <c r="V2636" s="1251" t="s">
        <v>402</v>
      </c>
      <c r="W2636" s="1251" t="s">
        <v>402</v>
      </c>
      <c r="X2636" s="1251" t="s">
        <v>89</v>
      </c>
      <c r="Y2636" s="1251">
        <v>776</v>
      </c>
      <c r="Z2636" s="1251">
        <v>2</v>
      </c>
      <c r="AA2636" s="1251" t="b">
        <v>0</v>
      </c>
    </row>
    <row r="2637" spans="1:27" ht="12">
      <c r="A2637" s="1251">
        <v>25</v>
      </c>
      <c r="B2637" s="1251">
        <v>720</v>
      </c>
      <c r="C2637" s="1251" t="s">
        <v>1738</v>
      </c>
      <c r="D2637" s="1251">
        <v>776240</v>
      </c>
      <c r="E2637" s="1251" t="s">
        <v>2138</v>
      </c>
      <c r="F2637" s="1251">
        <v>2021</v>
      </c>
      <c r="G2637" s="1252">
        <v>0</v>
      </c>
      <c r="H2637" s="1252">
        <v>0</v>
      </c>
      <c r="I2637" s="1252">
        <v>-100.83</v>
      </c>
      <c r="J2637" s="1252">
        <v>-101.59</v>
      </c>
      <c r="K2637" s="1252">
        <v>0</v>
      </c>
      <c r="L2637" s="1252">
        <v>-51.93</v>
      </c>
      <c r="M2637" s="1252">
        <v>0</v>
      </c>
      <c r="N2637" s="1252">
        <v>0</v>
      </c>
      <c r="O2637" s="1252">
        <v>0</v>
      </c>
      <c r="P2637" s="1252">
        <v>0</v>
      </c>
      <c r="Q2637" s="1252">
        <v>0</v>
      </c>
      <c r="R2637" s="1252">
        <v>0</v>
      </c>
      <c r="S2637" s="1252">
        <v>-254.35000000000002</v>
      </c>
      <c r="T2637" s="1252">
        <v>-254.35000000000002</v>
      </c>
      <c r="U2637" s="1251" t="s">
        <v>1065</v>
      </c>
      <c r="V2637" s="1251" t="s">
        <v>397</v>
      </c>
      <c r="W2637" s="1251" t="s">
        <v>2015</v>
      </c>
      <c r="X2637" s="1251" t="s">
        <v>89</v>
      </c>
      <c r="Y2637" s="1251">
        <v>776</v>
      </c>
      <c r="Z2637" s="1251">
        <v>2</v>
      </c>
      <c r="AA2637" s="1251" t="b">
        <v>0</v>
      </c>
    </row>
    <row r="2638" spans="1:27" ht="12">
      <c r="A2638" s="1251">
        <v>25</v>
      </c>
      <c r="B2638" s="1251">
        <v>730</v>
      </c>
      <c r="C2638" s="1251" t="s">
        <v>1750</v>
      </c>
      <c r="D2638" s="1251">
        <v>403200</v>
      </c>
      <c r="E2638" s="1251" t="s">
        <v>2090</v>
      </c>
      <c r="F2638" s="1251">
        <v>2021</v>
      </c>
      <c r="G2638" s="1252">
        <v>3606.3499999999999</v>
      </c>
      <c r="H2638" s="1252">
        <v>3606.3499999999999</v>
      </c>
      <c r="I2638" s="1252">
        <v>3606.3499999999999</v>
      </c>
      <c r="J2638" s="1252">
        <v>3634.4099999999999</v>
      </c>
      <c r="K2638" s="1252">
        <v>3634.4099999999999</v>
      </c>
      <c r="L2638" s="1252">
        <v>3634.4099999999999</v>
      </c>
      <c r="M2638" s="1252">
        <v>3620.3699999999999</v>
      </c>
      <c r="N2638" s="1252">
        <v>3620.3699999999999</v>
      </c>
      <c r="O2638" s="1252">
        <v>3620.3699999999999</v>
      </c>
      <c r="P2638" s="1252">
        <v>3620.3899999999999</v>
      </c>
      <c r="Q2638" s="1252">
        <v>3620.3899999999999</v>
      </c>
      <c r="R2638" s="1252">
        <v>3620.3899999999999</v>
      </c>
      <c r="S2638" s="1252">
        <v>43444.559999999998</v>
      </c>
      <c r="T2638" s="1252">
        <v>43444.559999999998</v>
      </c>
      <c r="U2638" s="1251" t="s">
        <v>1065</v>
      </c>
      <c r="V2638" s="1251" t="s">
        <v>88</v>
      </c>
      <c r="W2638" s="1251" t="s">
        <v>88</v>
      </c>
      <c r="X2638" s="1251" t="s">
        <v>89</v>
      </c>
      <c r="Y2638" s="1251">
        <v>403</v>
      </c>
      <c r="Z2638" s="1251">
        <v>2</v>
      </c>
      <c r="AA2638" s="1251" t="b">
        <v>0</v>
      </c>
    </row>
    <row r="2639" spans="1:27" ht="12">
      <c r="A2639" s="1251">
        <v>25</v>
      </c>
      <c r="B2639" s="1251">
        <v>730</v>
      </c>
      <c r="C2639" s="1251" t="s">
        <v>1750</v>
      </c>
      <c r="D2639" s="1251">
        <v>406000</v>
      </c>
      <c r="E2639" s="1251" t="s">
        <v>1912</v>
      </c>
      <c r="F2639" s="1251">
        <v>2021</v>
      </c>
      <c r="G2639" s="1252">
        <v>-2507.3299999999999</v>
      </c>
      <c r="H2639" s="1252">
        <v>-2507.3299999999999</v>
      </c>
      <c r="I2639" s="1252">
        <v>-2507.3299999999999</v>
      </c>
      <c r="J2639" s="1252">
        <v>-2507.3299999999999</v>
      </c>
      <c r="K2639" s="1252">
        <v>-2507.3299999999999</v>
      </c>
      <c r="L2639" s="1252">
        <v>-2507.3299999999999</v>
      </c>
      <c r="M2639" s="1252">
        <v>-2507.3299999999999</v>
      </c>
      <c r="N2639" s="1252">
        <v>-2507.3299999999999</v>
      </c>
      <c r="O2639" s="1252">
        <v>-2507.3299999999999</v>
      </c>
      <c r="P2639" s="1252">
        <v>-2507.3299999999999</v>
      </c>
      <c r="Q2639" s="1252">
        <v>-2507.3299999999999</v>
      </c>
      <c r="R2639" s="1252">
        <v>-2507.3299999999999</v>
      </c>
      <c r="S2639" s="1252">
        <v>-30087.960000000006</v>
      </c>
      <c r="T2639" s="1252">
        <v>-30087.960000000006</v>
      </c>
      <c r="U2639" s="1251" t="s">
        <v>1065</v>
      </c>
      <c r="V2639" s="1251" t="s">
        <v>400</v>
      </c>
      <c r="W2639" s="1251" t="s">
        <v>400</v>
      </c>
      <c r="X2639" s="1251" t="s">
        <v>89</v>
      </c>
      <c r="Y2639" s="1251">
        <v>406</v>
      </c>
      <c r="Z2639" s="1251">
        <v>0</v>
      </c>
      <c r="AA2639" s="1251" t="b">
        <v>0</v>
      </c>
    </row>
    <row r="2640" spans="1:27" ht="12">
      <c r="A2640" s="1251">
        <v>25</v>
      </c>
      <c r="B2640" s="1251">
        <v>730</v>
      </c>
      <c r="C2640" s="1251" t="s">
        <v>1750</v>
      </c>
      <c r="D2640" s="1251">
        <v>408102</v>
      </c>
      <c r="E2640" s="1251" t="s">
        <v>934</v>
      </c>
      <c r="F2640" s="1251">
        <v>2021</v>
      </c>
      <c r="G2640" s="1252">
        <v>4.0999999999999996</v>
      </c>
      <c r="H2640" s="1252">
        <v>4.0999999999999996</v>
      </c>
      <c r="I2640" s="1252">
        <v>3.9199999999999999</v>
      </c>
      <c r="J2640" s="1252">
        <v>4.04</v>
      </c>
      <c r="K2640" s="1252">
        <v>4.04</v>
      </c>
      <c r="L2640" s="1252">
        <v>4.04</v>
      </c>
      <c r="M2640" s="1252">
        <v>4.04</v>
      </c>
      <c r="N2640" s="1252">
        <v>4.04</v>
      </c>
      <c r="O2640" s="1252">
        <v>4.04</v>
      </c>
      <c r="P2640" s="1252">
        <v>4.04</v>
      </c>
      <c r="Q2640" s="1252">
        <v>4.04</v>
      </c>
      <c r="R2640" s="1252">
        <v>4.04</v>
      </c>
      <c r="S2640" s="1252">
        <v>48.479999999999997</v>
      </c>
      <c r="T2640" s="1252">
        <v>48.479999999999997</v>
      </c>
      <c r="U2640" s="1251" t="s">
        <v>1065</v>
      </c>
      <c r="V2640" s="1251" t="s">
        <v>402</v>
      </c>
      <c r="W2640" s="1251" t="s">
        <v>402</v>
      </c>
      <c r="X2640" s="1251" t="s">
        <v>89</v>
      </c>
      <c r="Y2640" s="1251">
        <v>408</v>
      </c>
      <c r="Z2640" s="1251">
        <v>1</v>
      </c>
      <c r="AA2640" s="1251" t="b">
        <v>0</v>
      </c>
    </row>
    <row r="2641" spans="1:27" ht="12">
      <c r="A2641" s="1251">
        <v>25</v>
      </c>
      <c r="B2641" s="1251">
        <v>730</v>
      </c>
      <c r="C2641" s="1251" t="s">
        <v>1750</v>
      </c>
      <c r="D2641" s="1251">
        <v>420001</v>
      </c>
      <c r="E2641" s="1251" t="s">
        <v>1915</v>
      </c>
      <c r="F2641" s="1251">
        <v>2021</v>
      </c>
      <c r="G2641" s="1252">
        <v>-12.630000000000001</v>
      </c>
      <c r="H2641" s="1252">
        <v>-26.050000000000001</v>
      </c>
      <c r="I2641" s="1252">
        <v>-36.609999999999999</v>
      </c>
      <c r="J2641" s="1252">
        <v>-42.969999999999999</v>
      </c>
      <c r="K2641" s="1252">
        <v>-53.25</v>
      </c>
      <c r="L2641" s="1252">
        <v>-54.649999999999999</v>
      </c>
      <c r="M2641" s="1252">
        <v>-54.979999999999997</v>
      </c>
      <c r="N2641" s="1252">
        <v>-56.710000000000001</v>
      </c>
      <c r="O2641" s="1252">
        <v>-58.469999999999999</v>
      </c>
      <c r="P2641" s="1252">
        <v>-58.82</v>
      </c>
      <c r="Q2641" s="1252">
        <v>-60.93</v>
      </c>
      <c r="R2641" s="1252">
        <v>-45.090000000000003</v>
      </c>
      <c r="S2641" s="1252">
        <v>-561.15999999999997</v>
      </c>
      <c r="T2641" s="1252">
        <v>-561.15999999999997</v>
      </c>
      <c r="U2641" s="1251" t="s">
        <v>1065</v>
      </c>
      <c r="V2641" s="1251" t="s">
        <v>1916</v>
      </c>
      <c r="W2641" s="1251" t="s">
        <v>416</v>
      </c>
      <c r="X2641" s="1251" t="s">
        <v>89</v>
      </c>
      <c r="Y2641" s="1251">
        <v>420</v>
      </c>
      <c r="Z2641" s="1251">
        <v>0</v>
      </c>
      <c r="AA2641" s="1251" t="b">
        <v>0</v>
      </c>
    </row>
    <row r="2642" spans="1:27" ht="12">
      <c r="A2642" s="1251">
        <v>25</v>
      </c>
      <c r="B2642" s="1251">
        <v>730</v>
      </c>
      <c r="C2642" s="1251" t="s">
        <v>1750</v>
      </c>
      <c r="D2642" s="1251">
        <v>420002</v>
      </c>
      <c r="E2642" s="1251" t="s">
        <v>1917</v>
      </c>
      <c r="F2642" s="1251">
        <v>2021</v>
      </c>
      <c r="G2642" s="1252">
        <v>-37.149999999999999</v>
      </c>
      <c r="H2642" s="1252">
        <v>-76.599999999999994</v>
      </c>
      <c r="I2642" s="1252">
        <v>-107.64</v>
      </c>
      <c r="J2642" s="1252">
        <v>-126.34999999999999</v>
      </c>
      <c r="K2642" s="1252">
        <v>-156.59</v>
      </c>
      <c r="L2642" s="1252">
        <v>-160.66999999999999</v>
      </c>
      <c r="M2642" s="1252">
        <v>-161.65000000000001</v>
      </c>
      <c r="N2642" s="1252">
        <v>-166.77000000000001</v>
      </c>
      <c r="O2642" s="1252">
        <v>-171.91999999999999</v>
      </c>
      <c r="P2642" s="1252">
        <v>-172.96000000000001</v>
      </c>
      <c r="Q2642" s="1252">
        <v>-179.18000000000001</v>
      </c>
      <c r="R2642" s="1252">
        <v>-132.59999999999999</v>
      </c>
      <c r="S2642" s="1252">
        <v>-1650.0799999999999</v>
      </c>
      <c r="T2642" s="1252">
        <v>-1650.0799999999999</v>
      </c>
      <c r="U2642" s="1251" t="s">
        <v>1065</v>
      </c>
      <c r="V2642" s="1251" t="s">
        <v>1916</v>
      </c>
      <c r="W2642" s="1251" t="s">
        <v>416</v>
      </c>
      <c r="X2642" s="1251" t="s">
        <v>89</v>
      </c>
      <c r="Y2642" s="1251">
        <v>420</v>
      </c>
      <c r="Z2642" s="1251">
        <v>0</v>
      </c>
      <c r="AA2642" s="1251" t="b">
        <v>0</v>
      </c>
    </row>
    <row r="2643" spans="1:27" ht="12">
      <c r="A2643" s="1251">
        <v>25</v>
      </c>
      <c r="B2643" s="1251">
        <v>730</v>
      </c>
      <c r="C2643" s="1251" t="s">
        <v>1750</v>
      </c>
      <c r="D2643" s="1251">
        <v>521100</v>
      </c>
      <c r="E2643" s="1251" t="s">
        <v>2095</v>
      </c>
      <c r="F2643" s="1251">
        <v>2021</v>
      </c>
      <c r="G2643" s="1252">
        <v>-2571.75</v>
      </c>
      <c r="H2643" s="1252">
        <v>-2973.29</v>
      </c>
      <c r="I2643" s="1252">
        <v>-3410.04</v>
      </c>
      <c r="J2643" s="1252">
        <v>-2915.0100000000002</v>
      </c>
      <c r="K2643" s="1252">
        <v>-3543.1199999999999</v>
      </c>
      <c r="L2643" s="1252">
        <v>-2948.2600000000002</v>
      </c>
      <c r="M2643" s="1252">
        <v>-4075.4200000000001</v>
      </c>
      <c r="N2643" s="1252">
        <v>-3634.1500000000001</v>
      </c>
      <c r="O2643" s="1252">
        <v>-2735.3000000000002</v>
      </c>
      <c r="P2643" s="1252">
        <v>-3626.5100000000002</v>
      </c>
      <c r="Q2643" s="1252">
        <v>-3239.0100000000002</v>
      </c>
      <c r="R2643" s="1252">
        <v>-3725.1500000000001</v>
      </c>
      <c r="S2643" s="1252">
        <v>-39397.010000000002</v>
      </c>
      <c r="T2643" s="1252">
        <v>-39397.010000000002</v>
      </c>
      <c r="U2643" s="1251" t="s">
        <v>1065</v>
      </c>
      <c r="V2643" s="1251" t="s">
        <v>1286</v>
      </c>
      <c r="W2643" s="1251" t="s">
        <v>2096</v>
      </c>
      <c r="X2643" s="1251" t="s">
        <v>89</v>
      </c>
      <c r="Y2643" s="1251">
        <v>521</v>
      </c>
      <c r="Z2643" s="1251">
        <v>1</v>
      </c>
      <c r="AA2643" s="1251" t="b">
        <v>0</v>
      </c>
    </row>
    <row r="2644" spans="1:27" ht="12">
      <c r="A2644" s="1251">
        <v>25</v>
      </c>
      <c r="B2644" s="1251">
        <v>730</v>
      </c>
      <c r="C2644" s="1251" t="s">
        <v>1750</v>
      </c>
      <c r="D2644" s="1251">
        <v>521200</v>
      </c>
      <c r="E2644" s="1251" t="s">
        <v>2097</v>
      </c>
      <c r="F2644" s="1251">
        <v>2021</v>
      </c>
      <c r="G2644" s="1252">
        <v>-808.5</v>
      </c>
      <c r="H2644" s="1252">
        <v>-801.76999999999998</v>
      </c>
      <c r="I2644" s="1252">
        <v>-916.30999999999995</v>
      </c>
      <c r="J2644" s="1252">
        <v>-773.13999999999999</v>
      </c>
      <c r="K2644" s="1252">
        <v>-944.94000000000005</v>
      </c>
      <c r="L2644" s="1252">
        <v>-773.13999999999999</v>
      </c>
      <c r="M2644" s="1252">
        <v>-1075.9000000000001</v>
      </c>
      <c r="N2644" s="1252">
        <v>-953.96000000000004</v>
      </c>
      <c r="O2644" s="1252">
        <v>-716.66999999999996</v>
      </c>
      <c r="P2644" s="1252">
        <v>-953.96000000000004</v>
      </c>
      <c r="Q2644" s="1252">
        <v>-859.03999999999996</v>
      </c>
      <c r="R2644" s="1252">
        <v>-1001.41</v>
      </c>
      <c r="S2644" s="1252">
        <v>-10578.740000000002</v>
      </c>
      <c r="T2644" s="1252">
        <v>-10578.740000000002</v>
      </c>
      <c r="U2644" s="1251" t="s">
        <v>1065</v>
      </c>
      <c r="V2644" s="1251" t="s">
        <v>1286</v>
      </c>
      <c r="W2644" s="1251" t="s">
        <v>2096</v>
      </c>
      <c r="X2644" s="1251" t="s">
        <v>89</v>
      </c>
      <c r="Y2644" s="1251">
        <v>521</v>
      </c>
      <c r="Z2644" s="1251">
        <v>2</v>
      </c>
      <c r="AA2644" s="1251" t="b">
        <v>0</v>
      </c>
    </row>
    <row r="2645" spans="1:27" ht="12">
      <c r="A2645" s="1251">
        <v>25</v>
      </c>
      <c r="B2645" s="1251">
        <v>730</v>
      </c>
      <c r="C2645" s="1251" t="s">
        <v>1750</v>
      </c>
      <c r="D2645" s="1251">
        <v>536000</v>
      </c>
      <c r="E2645" s="1251" t="s">
        <v>2271</v>
      </c>
      <c r="F2645" s="1251">
        <v>2021</v>
      </c>
      <c r="G2645" s="1252">
        <v>-2425.4299999999998</v>
      </c>
      <c r="H2645" s="1252">
        <v>-2092.4200000000001</v>
      </c>
      <c r="I2645" s="1252">
        <v>-1723.5899999999999</v>
      </c>
      <c r="J2645" s="1252">
        <v>-2117.6399999999999</v>
      </c>
      <c r="K2645" s="1252">
        <v>-2117.6399999999999</v>
      </c>
      <c r="L2645" s="1252">
        <v>-2113.6300000000001</v>
      </c>
      <c r="M2645" s="1252">
        <v>-1376.47</v>
      </c>
      <c r="N2645" s="1252">
        <v>-2142.8499999999999</v>
      </c>
      <c r="O2645" s="1252">
        <v>-2152.9299999999998</v>
      </c>
      <c r="P2645" s="1252">
        <v>-2142.8499999999999</v>
      </c>
      <c r="Q2645" s="1252">
        <v>-2144.5300000000002</v>
      </c>
      <c r="R2645" s="1252">
        <v>-2117.6399999999999</v>
      </c>
      <c r="S2645" s="1252">
        <v>-24667.619999999995</v>
      </c>
      <c r="T2645" s="1252">
        <v>-24667.619999999995</v>
      </c>
      <c r="U2645" s="1251" t="s">
        <v>1065</v>
      </c>
      <c r="V2645" s="1251" t="s">
        <v>1286</v>
      </c>
      <c r="W2645" s="1251" t="s">
        <v>2096</v>
      </c>
      <c r="X2645" s="1251" t="s">
        <v>89</v>
      </c>
      <c r="Y2645" s="1251">
        <v>536</v>
      </c>
      <c r="Z2645" s="1251">
        <v>0</v>
      </c>
      <c r="AA2645" s="1251" t="b">
        <v>0</v>
      </c>
    </row>
    <row r="2646" spans="1:27" ht="12">
      <c r="A2646" s="1251">
        <v>25</v>
      </c>
      <c r="B2646" s="1251">
        <v>730</v>
      </c>
      <c r="C2646" s="1251" t="s">
        <v>1750</v>
      </c>
      <c r="D2646" s="1251">
        <v>701110</v>
      </c>
      <c r="E2646" s="1251" t="s">
        <v>2141</v>
      </c>
      <c r="F2646" s="1251">
        <v>2021</v>
      </c>
      <c r="G2646" s="1252">
        <v>0</v>
      </c>
      <c r="H2646" s="1252">
        <v>0</v>
      </c>
      <c r="I2646" s="1252">
        <v>0</v>
      </c>
      <c r="J2646" s="1252">
        <v>0</v>
      </c>
      <c r="K2646" s="1252">
        <v>0</v>
      </c>
      <c r="L2646" s="1252">
        <v>1456</v>
      </c>
      <c r="M2646" s="1252">
        <v>728</v>
      </c>
      <c r="N2646" s="1252">
        <v>0</v>
      </c>
      <c r="O2646" s="1252">
        <v>0</v>
      </c>
      <c r="P2646" s="1252">
        <v>0</v>
      </c>
      <c r="Q2646" s="1252">
        <v>0</v>
      </c>
      <c r="R2646" s="1252">
        <v>0</v>
      </c>
      <c r="S2646" s="1252">
        <v>2184</v>
      </c>
      <c r="T2646" s="1252">
        <v>2184</v>
      </c>
      <c r="U2646" s="1251" t="s">
        <v>1065</v>
      </c>
      <c r="V2646" s="1251" t="s">
        <v>397</v>
      </c>
      <c r="W2646" s="1251" t="s">
        <v>1931</v>
      </c>
      <c r="X2646" s="1251" t="s">
        <v>89</v>
      </c>
      <c r="Y2646" s="1251">
        <v>701</v>
      </c>
      <c r="Z2646" s="1251">
        <v>1</v>
      </c>
      <c r="AA2646" s="1251" t="b">
        <v>0</v>
      </c>
    </row>
    <row r="2647" spans="1:27" ht="12">
      <c r="A2647" s="1251">
        <v>25</v>
      </c>
      <c r="B2647" s="1251">
        <v>730</v>
      </c>
      <c r="C2647" s="1251" t="s">
        <v>1750</v>
      </c>
      <c r="D2647" s="1251">
        <v>704838</v>
      </c>
      <c r="E2647" s="1251" t="s">
        <v>2102</v>
      </c>
      <c r="F2647" s="1251">
        <v>2021</v>
      </c>
      <c r="G2647" s="1252">
        <v>0</v>
      </c>
      <c r="H2647" s="1252">
        <v>49</v>
      </c>
      <c r="I2647" s="1252">
        <v>49</v>
      </c>
      <c r="J2647" s="1252">
        <v>49</v>
      </c>
      <c r="K2647" s="1252">
        <v>49</v>
      </c>
      <c r="L2647" s="1252">
        <v>49</v>
      </c>
      <c r="M2647" s="1252">
        <v>49</v>
      </c>
      <c r="N2647" s="1252">
        <v>49</v>
      </c>
      <c r="O2647" s="1252">
        <v>49</v>
      </c>
      <c r="P2647" s="1252">
        <v>49</v>
      </c>
      <c r="Q2647" s="1252">
        <v>49</v>
      </c>
      <c r="R2647" s="1252">
        <v>49</v>
      </c>
      <c r="S2647" s="1252">
        <v>539</v>
      </c>
      <c r="T2647" s="1252">
        <v>539</v>
      </c>
      <c r="U2647" s="1251" t="s">
        <v>1065</v>
      </c>
      <c r="V2647" s="1251" t="s">
        <v>397</v>
      </c>
      <c r="W2647" s="1251" t="s">
        <v>1948</v>
      </c>
      <c r="X2647" s="1251" t="s">
        <v>89</v>
      </c>
      <c r="Y2647" s="1251">
        <v>704</v>
      </c>
      <c r="Z2647" s="1251">
        <v>8</v>
      </c>
      <c r="AA2647" s="1251" t="b">
        <v>0</v>
      </c>
    </row>
    <row r="2648" spans="1:27" ht="12">
      <c r="A2648" s="1251">
        <v>25</v>
      </c>
      <c r="B2648" s="1251">
        <v>730</v>
      </c>
      <c r="C2648" s="1251" t="s">
        <v>1750</v>
      </c>
      <c r="D2648" s="1251">
        <v>711600</v>
      </c>
      <c r="E2648" s="1251" t="s">
        <v>2105</v>
      </c>
      <c r="F2648" s="1251">
        <v>2021</v>
      </c>
      <c r="G2648" s="1252">
        <v>0</v>
      </c>
      <c r="H2648" s="1252">
        <v>0</v>
      </c>
      <c r="I2648" s="1252">
        <v>0</v>
      </c>
      <c r="J2648" s="1252">
        <v>0</v>
      </c>
      <c r="K2648" s="1252">
        <v>609</v>
      </c>
      <c r="L2648" s="1252">
        <v>2377.5</v>
      </c>
      <c r="M2648" s="1252">
        <v>-2377.5</v>
      </c>
      <c r="N2648" s="1252">
        <v>0</v>
      </c>
      <c r="O2648" s="1252">
        <v>0</v>
      </c>
      <c r="P2648" s="1252">
        <v>0</v>
      </c>
      <c r="Q2648" s="1252">
        <v>0</v>
      </c>
      <c r="R2648" s="1252">
        <v>0</v>
      </c>
      <c r="S2648" s="1252">
        <v>609</v>
      </c>
      <c r="T2648" s="1252">
        <v>609</v>
      </c>
      <c r="U2648" s="1251" t="s">
        <v>1065</v>
      </c>
      <c r="V2648" s="1251" t="s">
        <v>397</v>
      </c>
      <c r="W2648" s="1251" t="s">
        <v>2106</v>
      </c>
      <c r="X2648" s="1251" t="s">
        <v>89</v>
      </c>
      <c r="Y2648" s="1251">
        <v>711</v>
      </c>
      <c r="Z2648" s="1251">
        <v>6</v>
      </c>
      <c r="AA2648" s="1251" t="b">
        <v>0</v>
      </c>
    </row>
    <row r="2649" spans="1:27" ht="12">
      <c r="A2649" s="1251">
        <v>25</v>
      </c>
      <c r="B2649" s="1251">
        <v>730</v>
      </c>
      <c r="C2649" s="1251" t="s">
        <v>1750</v>
      </c>
      <c r="D2649" s="1251">
        <v>715100</v>
      </c>
      <c r="E2649" s="1251" t="s">
        <v>2107</v>
      </c>
      <c r="F2649" s="1251">
        <v>2021</v>
      </c>
      <c r="G2649" s="1252">
        <v>1183.6500000000001</v>
      </c>
      <c r="H2649" s="1252">
        <v>858.67999999999995</v>
      </c>
      <c r="I2649" s="1252">
        <v>1437.8900000000001</v>
      </c>
      <c r="J2649" s="1252">
        <v>1068.74</v>
      </c>
      <c r="K2649" s="1252">
        <v>1371.0699999999999</v>
      </c>
      <c r="L2649" s="1252">
        <v>1134.6800000000001</v>
      </c>
      <c r="M2649" s="1252">
        <v>352.94999999999999</v>
      </c>
      <c r="N2649" s="1252">
        <v>2164.6599999999999</v>
      </c>
      <c r="O2649" s="1252">
        <v>1008.75</v>
      </c>
      <c r="P2649" s="1252">
        <v>1270.8499999999999</v>
      </c>
      <c r="Q2649" s="1252">
        <v>900.52999999999997</v>
      </c>
      <c r="R2649" s="1252">
        <v>1183.8</v>
      </c>
      <c r="S2649" s="1252">
        <v>13936.25</v>
      </c>
      <c r="T2649" s="1252">
        <v>13936.25</v>
      </c>
      <c r="U2649" s="1251" t="s">
        <v>1065</v>
      </c>
      <c r="V2649" s="1251" t="s">
        <v>397</v>
      </c>
      <c r="W2649" s="1251" t="s">
        <v>1953</v>
      </c>
      <c r="X2649" s="1251" t="s">
        <v>89</v>
      </c>
      <c r="Y2649" s="1251">
        <v>715</v>
      </c>
      <c r="Z2649" s="1251">
        <v>1</v>
      </c>
      <c r="AA2649" s="1251" t="b">
        <v>0</v>
      </c>
    </row>
    <row r="2650" spans="1:27" ht="12">
      <c r="A2650" s="1251">
        <v>25</v>
      </c>
      <c r="B2650" s="1251">
        <v>730</v>
      </c>
      <c r="C2650" s="1251" t="s">
        <v>1750</v>
      </c>
      <c r="D2650" s="1251">
        <v>718100</v>
      </c>
      <c r="E2650" s="1251" t="s">
        <v>2149</v>
      </c>
      <c r="F2650" s="1251">
        <v>2021</v>
      </c>
      <c r="G2650" s="1252">
        <v>0</v>
      </c>
      <c r="H2650" s="1252">
        <v>1698.6199999999999</v>
      </c>
      <c r="I2650" s="1252">
        <v>0</v>
      </c>
      <c r="J2650" s="1252">
        <v>0</v>
      </c>
      <c r="K2650" s="1252">
        <v>1265</v>
      </c>
      <c r="L2650" s="1252">
        <v>0</v>
      </c>
      <c r="M2650" s="1252">
        <v>0</v>
      </c>
      <c r="N2650" s="1252">
        <v>0</v>
      </c>
      <c r="O2650" s="1252">
        <v>0</v>
      </c>
      <c r="P2650" s="1252">
        <v>2260</v>
      </c>
      <c r="Q2650" s="1252">
        <v>0</v>
      </c>
      <c r="R2650" s="1252">
        <v>0</v>
      </c>
      <c r="S2650" s="1252">
        <v>5223.6199999999999</v>
      </c>
      <c r="T2650" s="1252">
        <v>5223.6199999999999</v>
      </c>
      <c r="U2650" s="1251" t="s">
        <v>1065</v>
      </c>
      <c r="V2650" s="1251" t="s">
        <v>397</v>
      </c>
      <c r="W2650" s="1251" t="s">
        <v>1960</v>
      </c>
      <c r="X2650" s="1251" t="s">
        <v>89</v>
      </c>
      <c r="Y2650" s="1251">
        <v>718</v>
      </c>
      <c r="Z2650" s="1251">
        <v>1</v>
      </c>
      <c r="AA2650" s="1251" t="b">
        <v>0</v>
      </c>
    </row>
    <row r="2651" spans="1:27" ht="12">
      <c r="A2651" s="1251">
        <v>25</v>
      </c>
      <c r="B2651" s="1251">
        <v>730</v>
      </c>
      <c r="C2651" s="1251" t="s">
        <v>1750</v>
      </c>
      <c r="D2651" s="1251">
        <v>720500</v>
      </c>
      <c r="E2651" s="1251" t="s">
        <v>2110</v>
      </c>
      <c r="F2651" s="1251">
        <v>2021</v>
      </c>
      <c r="G2651" s="1252">
        <v>52.189999999999998</v>
      </c>
      <c r="H2651" s="1252">
        <v>121.19</v>
      </c>
      <c r="I2651" s="1252">
        <v>0</v>
      </c>
      <c r="J2651" s="1252">
        <v>0</v>
      </c>
      <c r="K2651" s="1252">
        <v>0</v>
      </c>
      <c r="L2651" s="1252">
        <v>0</v>
      </c>
      <c r="M2651" s="1252">
        <v>0</v>
      </c>
      <c r="N2651" s="1252">
        <v>0</v>
      </c>
      <c r="O2651" s="1252">
        <v>0</v>
      </c>
      <c r="P2651" s="1252">
        <v>0</v>
      </c>
      <c r="Q2651" s="1252">
        <v>0</v>
      </c>
      <c r="R2651" s="1252">
        <v>0</v>
      </c>
      <c r="S2651" s="1252">
        <v>173.38</v>
      </c>
      <c r="T2651" s="1252">
        <v>173.38</v>
      </c>
      <c r="U2651" s="1251" t="s">
        <v>1065</v>
      </c>
      <c r="V2651" s="1251" t="s">
        <v>397</v>
      </c>
      <c r="W2651" s="1251" t="s">
        <v>1966</v>
      </c>
      <c r="X2651" s="1251" t="s">
        <v>89</v>
      </c>
      <c r="Y2651" s="1251">
        <v>720</v>
      </c>
      <c r="Z2651" s="1251">
        <v>5</v>
      </c>
      <c r="AA2651" s="1251" t="b">
        <v>0</v>
      </c>
    </row>
    <row r="2652" spans="1:27" ht="12">
      <c r="A2652" s="1251">
        <v>25</v>
      </c>
      <c r="B2652" s="1251">
        <v>730</v>
      </c>
      <c r="C2652" s="1251" t="s">
        <v>1750</v>
      </c>
      <c r="D2652" s="1251">
        <v>720600</v>
      </c>
      <c r="E2652" s="1251" t="s">
        <v>2151</v>
      </c>
      <c r="F2652" s="1251">
        <v>2021</v>
      </c>
      <c r="G2652" s="1252">
        <v>52.189999999999998</v>
      </c>
      <c r="H2652" s="1252">
        <v>0</v>
      </c>
      <c r="I2652" s="1252">
        <v>0</v>
      </c>
      <c r="J2652" s="1252">
        <v>0</v>
      </c>
      <c r="K2652" s="1252">
        <v>0</v>
      </c>
      <c r="L2652" s="1252">
        <v>0</v>
      </c>
      <c r="M2652" s="1252">
        <v>0</v>
      </c>
      <c r="N2652" s="1252">
        <v>0</v>
      </c>
      <c r="O2652" s="1252">
        <v>0</v>
      </c>
      <c r="P2652" s="1252">
        <v>0</v>
      </c>
      <c r="Q2652" s="1252">
        <v>0</v>
      </c>
      <c r="R2652" s="1252">
        <v>0</v>
      </c>
      <c r="S2652" s="1252">
        <v>52.189999999999998</v>
      </c>
      <c r="T2652" s="1252">
        <v>52.189999999999998</v>
      </c>
      <c r="U2652" s="1251" t="s">
        <v>1065</v>
      </c>
      <c r="V2652" s="1251" t="s">
        <v>397</v>
      </c>
      <c r="W2652" s="1251" t="s">
        <v>1966</v>
      </c>
      <c r="X2652" s="1251" t="s">
        <v>89</v>
      </c>
      <c r="Y2652" s="1251">
        <v>720</v>
      </c>
      <c r="Z2652" s="1251">
        <v>6</v>
      </c>
      <c r="AA2652" s="1251" t="b">
        <v>0</v>
      </c>
    </row>
    <row r="2653" spans="1:27" ht="12">
      <c r="A2653" s="1251">
        <v>25</v>
      </c>
      <c r="B2653" s="1251">
        <v>730</v>
      </c>
      <c r="C2653" s="1251" t="s">
        <v>1750</v>
      </c>
      <c r="D2653" s="1251">
        <v>732800</v>
      </c>
      <c r="E2653" s="1251" t="s">
        <v>2111</v>
      </c>
      <c r="F2653" s="1251">
        <v>2021</v>
      </c>
      <c r="G2653" s="1252">
        <v>0</v>
      </c>
      <c r="H2653" s="1252">
        <v>0</v>
      </c>
      <c r="I2653" s="1252">
        <v>0</v>
      </c>
      <c r="J2653" s="1252">
        <v>0</v>
      </c>
      <c r="K2653" s="1252">
        <v>0</v>
      </c>
      <c r="L2653" s="1252">
        <v>0</v>
      </c>
      <c r="M2653" s="1252">
        <v>0</v>
      </c>
      <c r="N2653" s="1252">
        <v>0</v>
      </c>
      <c r="O2653" s="1252">
        <v>0</v>
      </c>
      <c r="P2653" s="1252">
        <v>0</v>
      </c>
      <c r="Q2653" s="1252">
        <v>0</v>
      </c>
      <c r="R2653" s="1252">
        <v>0</v>
      </c>
      <c r="S2653" s="1252">
        <v>0</v>
      </c>
      <c r="T2653" s="1252">
        <v>0</v>
      </c>
      <c r="U2653" s="1251" t="s">
        <v>1065</v>
      </c>
      <c r="V2653" s="1251" t="s">
        <v>397</v>
      </c>
      <c r="W2653" s="1251" t="s">
        <v>2112</v>
      </c>
      <c r="X2653" s="1251" t="s">
        <v>89</v>
      </c>
      <c r="Y2653" s="1251">
        <v>732</v>
      </c>
      <c r="Z2653" s="1251">
        <v>8</v>
      </c>
      <c r="AA2653" s="1251" t="b">
        <v>0</v>
      </c>
    </row>
    <row r="2654" spans="1:27" ht="12">
      <c r="A2654" s="1251">
        <v>25</v>
      </c>
      <c r="B2654" s="1251">
        <v>730</v>
      </c>
      <c r="C2654" s="1251" t="s">
        <v>1750</v>
      </c>
      <c r="D2654" s="1251">
        <v>735300</v>
      </c>
      <c r="E2654" s="1251" t="s">
        <v>2116</v>
      </c>
      <c r="F2654" s="1251">
        <v>2021</v>
      </c>
      <c r="G2654" s="1252">
        <v>-640</v>
      </c>
      <c r="H2654" s="1252">
        <v>200</v>
      </c>
      <c r="I2654" s="1252">
        <v>835</v>
      </c>
      <c r="J2654" s="1252">
        <v>0</v>
      </c>
      <c r="K2654" s="1252">
        <v>865</v>
      </c>
      <c r="L2654" s="1252">
        <v>653</v>
      </c>
      <c r="M2654" s="1252">
        <v>835</v>
      </c>
      <c r="N2654" s="1252">
        <v>245</v>
      </c>
      <c r="O2654" s="1252">
        <v>1668</v>
      </c>
      <c r="P2654" s="1252">
        <v>0</v>
      </c>
      <c r="Q2654" s="1252">
        <v>200</v>
      </c>
      <c r="R2654" s="1252">
        <v>1740</v>
      </c>
      <c r="S2654" s="1252">
        <v>6601</v>
      </c>
      <c r="T2654" s="1252">
        <v>6601</v>
      </c>
      <c r="U2654" s="1251" t="s">
        <v>1065</v>
      </c>
      <c r="V2654" s="1251" t="s">
        <v>397</v>
      </c>
      <c r="W2654" s="1251" t="s">
        <v>1982</v>
      </c>
      <c r="X2654" s="1251" t="s">
        <v>89</v>
      </c>
      <c r="Y2654" s="1251">
        <v>735</v>
      </c>
      <c r="Z2654" s="1251">
        <v>3</v>
      </c>
      <c r="AA2654" s="1251" t="b">
        <v>0</v>
      </c>
    </row>
    <row r="2655" spans="1:27" ht="12">
      <c r="A2655" s="1251">
        <v>25</v>
      </c>
      <c r="B2655" s="1251">
        <v>730</v>
      </c>
      <c r="C2655" s="1251" t="s">
        <v>1750</v>
      </c>
      <c r="D2655" s="1251">
        <v>736100</v>
      </c>
      <c r="E2655" s="1251" t="s">
        <v>2117</v>
      </c>
      <c r="F2655" s="1251">
        <v>2021</v>
      </c>
      <c r="G2655" s="1252">
        <v>5003.8000000000002</v>
      </c>
      <c r="H2655" s="1252">
        <v>-53.799999999999997</v>
      </c>
      <c r="I2655" s="1252">
        <v>2475</v>
      </c>
      <c r="J2655" s="1252">
        <v>2475</v>
      </c>
      <c r="K2655" s="1252">
        <v>2540</v>
      </c>
      <c r="L2655" s="1252">
        <v>2475</v>
      </c>
      <c r="M2655" s="1252">
        <v>2475</v>
      </c>
      <c r="N2655" s="1252">
        <v>2475</v>
      </c>
      <c r="O2655" s="1252">
        <v>2798</v>
      </c>
      <c r="P2655" s="1252">
        <v>2475</v>
      </c>
      <c r="Q2655" s="1252">
        <v>2475</v>
      </c>
      <c r="R2655" s="1252">
        <v>4950</v>
      </c>
      <c r="S2655" s="1252">
        <v>32563</v>
      </c>
      <c r="T2655" s="1252">
        <v>32563</v>
      </c>
      <c r="U2655" s="1251" t="s">
        <v>1065</v>
      </c>
      <c r="V2655" s="1251" t="s">
        <v>397</v>
      </c>
      <c r="W2655" s="1251" t="s">
        <v>1984</v>
      </c>
      <c r="X2655" s="1251" t="s">
        <v>89</v>
      </c>
      <c r="Y2655" s="1251">
        <v>736</v>
      </c>
      <c r="Z2655" s="1251">
        <v>1</v>
      </c>
      <c r="AA2655" s="1251" t="b">
        <v>0</v>
      </c>
    </row>
    <row r="2656" spans="1:27" ht="12">
      <c r="A2656" s="1251">
        <v>25</v>
      </c>
      <c r="B2656" s="1251">
        <v>730</v>
      </c>
      <c r="C2656" s="1251" t="s">
        <v>1750</v>
      </c>
      <c r="D2656" s="1251">
        <v>736200</v>
      </c>
      <c r="E2656" s="1251" t="s">
        <v>2118</v>
      </c>
      <c r="F2656" s="1251">
        <v>2021</v>
      </c>
      <c r="G2656" s="1252">
        <v>0</v>
      </c>
      <c r="H2656" s="1252">
        <v>6398.1199999999999</v>
      </c>
      <c r="I2656" s="1252">
        <v>2691.0999999999999</v>
      </c>
      <c r="J2656" s="1252">
        <v>2771.1799999999998</v>
      </c>
      <c r="K2656" s="1252">
        <v>1509.0599999999999</v>
      </c>
      <c r="L2656" s="1252">
        <v>1367.5799999999999</v>
      </c>
      <c r="M2656" s="1252">
        <v>6240.7299999999996</v>
      </c>
      <c r="N2656" s="1252">
        <v>2592.6900000000001</v>
      </c>
      <c r="O2656" s="1252">
        <v>6322.8599999999997</v>
      </c>
      <c r="P2656" s="1252">
        <v>2855.5799999999999</v>
      </c>
      <c r="Q2656" s="1252">
        <v>1317.01</v>
      </c>
      <c r="R2656" s="1252">
        <v>795.69000000000005</v>
      </c>
      <c r="S2656" s="1252">
        <v>34861.599999999999</v>
      </c>
      <c r="T2656" s="1252">
        <v>34861.599999999999</v>
      </c>
      <c r="U2656" s="1251" t="s">
        <v>1065</v>
      </c>
      <c r="V2656" s="1251" t="s">
        <v>397</v>
      </c>
      <c r="W2656" s="1251" t="s">
        <v>1986</v>
      </c>
      <c r="X2656" s="1251" t="s">
        <v>89</v>
      </c>
      <c r="Y2656" s="1251">
        <v>736</v>
      </c>
      <c r="Z2656" s="1251">
        <v>2</v>
      </c>
      <c r="AA2656" s="1251" t="b">
        <v>0</v>
      </c>
    </row>
    <row r="2657" spans="1:27" ht="12">
      <c r="A2657" s="1251">
        <v>25</v>
      </c>
      <c r="B2657" s="1251">
        <v>730</v>
      </c>
      <c r="C2657" s="1251" t="s">
        <v>1750</v>
      </c>
      <c r="D2657" s="1251">
        <v>736400</v>
      </c>
      <c r="E2657" s="1251" t="s">
        <v>2119</v>
      </c>
      <c r="F2657" s="1251">
        <v>2021</v>
      </c>
      <c r="G2657" s="1252">
        <v>0</v>
      </c>
      <c r="H2657" s="1252">
        <v>0</v>
      </c>
      <c r="I2657" s="1252">
        <v>0</v>
      </c>
      <c r="J2657" s="1252">
        <v>508</v>
      </c>
      <c r="K2657" s="1252">
        <v>600</v>
      </c>
      <c r="L2657" s="1252">
        <v>0</v>
      </c>
      <c r="M2657" s="1252">
        <v>0</v>
      </c>
      <c r="N2657" s="1252">
        <v>0</v>
      </c>
      <c r="O2657" s="1252">
        <v>0</v>
      </c>
      <c r="P2657" s="1252">
        <v>0</v>
      </c>
      <c r="Q2657" s="1252">
        <v>0</v>
      </c>
      <c r="R2657" s="1252">
        <v>0</v>
      </c>
      <c r="S2657" s="1252">
        <v>1108</v>
      </c>
      <c r="T2657" s="1252">
        <v>1108</v>
      </c>
      <c r="U2657" s="1251" t="s">
        <v>1065</v>
      </c>
      <c r="V2657" s="1251" t="s">
        <v>397</v>
      </c>
      <c r="W2657" s="1251" t="s">
        <v>1986</v>
      </c>
      <c r="X2657" s="1251" t="s">
        <v>89</v>
      </c>
      <c r="Y2657" s="1251">
        <v>736</v>
      </c>
      <c r="Z2657" s="1251">
        <v>4</v>
      </c>
      <c r="AA2657" s="1251" t="b">
        <v>0</v>
      </c>
    </row>
    <row r="2658" spans="1:27" ht="12">
      <c r="A2658" s="1251">
        <v>25</v>
      </c>
      <c r="B2658" s="1251">
        <v>730</v>
      </c>
      <c r="C2658" s="1251" t="s">
        <v>1750</v>
      </c>
      <c r="D2658" s="1251">
        <v>736600</v>
      </c>
      <c r="E2658" s="1251" t="s">
        <v>2145</v>
      </c>
      <c r="F2658" s="1251">
        <v>2021</v>
      </c>
      <c r="G2658" s="1252">
        <v>0</v>
      </c>
      <c r="H2658" s="1252">
        <v>0</v>
      </c>
      <c r="I2658" s="1252">
        <v>0</v>
      </c>
      <c r="J2658" s="1252">
        <v>0</v>
      </c>
      <c r="K2658" s="1252">
        <v>0</v>
      </c>
      <c r="L2658" s="1252">
        <v>0</v>
      </c>
      <c r="M2658" s="1252">
        <v>0</v>
      </c>
      <c r="N2658" s="1252">
        <v>1126</v>
      </c>
      <c r="O2658" s="1252">
        <v>0</v>
      </c>
      <c r="P2658" s="1252">
        <v>0</v>
      </c>
      <c r="Q2658" s="1252">
        <v>0</v>
      </c>
      <c r="R2658" s="1252">
        <v>0</v>
      </c>
      <c r="S2658" s="1252">
        <v>1126</v>
      </c>
      <c r="T2658" s="1252">
        <v>1126</v>
      </c>
      <c r="U2658" s="1251" t="s">
        <v>1065</v>
      </c>
      <c r="V2658" s="1251" t="s">
        <v>397</v>
      </c>
      <c r="W2658" s="1251" t="s">
        <v>1986</v>
      </c>
      <c r="X2658" s="1251" t="s">
        <v>89</v>
      </c>
      <c r="Y2658" s="1251">
        <v>736</v>
      </c>
      <c r="Z2658" s="1251">
        <v>6</v>
      </c>
      <c r="AA2658" s="1251" t="b">
        <v>0</v>
      </c>
    </row>
    <row r="2659" spans="1:27" ht="12">
      <c r="A2659" s="1251">
        <v>25</v>
      </c>
      <c r="B2659" s="1251">
        <v>730</v>
      </c>
      <c r="C2659" s="1251" t="s">
        <v>1750</v>
      </c>
      <c r="D2659" s="1251">
        <v>736610</v>
      </c>
      <c r="E2659" s="1251" t="s">
        <v>2120</v>
      </c>
      <c r="F2659" s="1251">
        <v>2021</v>
      </c>
      <c r="G2659" s="1252">
        <v>65</v>
      </c>
      <c r="H2659" s="1252">
        <v>0</v>
      </c>
      <c r="I2659" s="1252">
        <v>0</v>
      </c>
      <c r="J2659" s="1252">
        <v>0</v>
      </c>
      <c r="K2659" s="1252">
        <v>0</v>
      </c>
      <c r="L2659" s="1252">
        <v>0</v>
      </c>
      <c r="M2659" s="1252">
        <v>0</v>
      </c>
      <c r="N2659" s="1252">
        <v>0</v>
      </c>
      <c r="O2659" s="1252">
        <v>0</v>
      </c>
      <c r="P2659" s="1252">
        <v>0</v>
      </c>
      <c r="Q2659" s="1252">
        <v>0</v>
      </c>
      <c r="R2659" s="1252">
        <v>0</v>
      </c>
      <c r="S2659" s="1252">
        <v>65</v>
      </c>
      <c r="T2659" s="1252">
        <v>65</v>
      </c>
      <c r="U2659" s="1251" t="s">
        <v>1065</v>
      </c>
      <c r="V2659" s="1251" t="s">
        <v>397</v>
      </c>
      <c r="W2659" s="1251" t="s">
        <v>1986</v>
      </c>
      <c r="X2659" s="1251" t="s">
        <v>89</v>
      </c>
      <c r="Y2659" s="1251">
        <v>736</v>
      </c>
      <c r="Z2659" s="1251">
        <v>6</v>
      </c>
      <c r="AA2659" s="1251" t="b">
        <v>0</v>
      </c>
    </row>
    <row r="2660" spans="1:27" ht="12">
      <c r="A2660" s="1251">
        <v>25</v>
      </c>
      <c r="B2660" s="1251">
        <v>730</v>
      </c>
      <c r="C2660" s="1251" t="s">
        <v>1750</v>
      </c>
      <c r="D2660" s="1251">
        <v>770700</v>
      </c>
      <c r="E2660" s="1251" t="s">
        <v>2147</v>
      </c>
      <c r="F2660" s="1251">
        <v>2021</v>
      </c>
      <c r="G2660" s="1252">
        <v>0</v>
      </c>
      <c r="H2660" s="1252">
        <v>0</v>
      </c>
      <c r="I2660" s="1252">
        <v>0</v>
      </c>
      <c r="J2660" s="1252">
        <v>63.560000000000002</v>
      </c>
      <c r="K2660" s="1252">
        <v>0</v>
      </c>
      <c r="L2660" s="1252">
        <v>0</v>
      </c>
      <c r="M2660" s="1252">
        <v>0</v>
      </c>
      <c r="N2660" s="1252">
        <v>0</v>
      </c>
      <c r="O2660" s="1252">
        <v>0</v>
      </c>
      <c r="P2660" s="1252">
        <v>0</v>
      </c>
      <c r="Q2660" s="1252">
        <v>0</v>
      </c>
      <c r="R2660" s="1252">
        <v>0</v>
      </c>
      <c r="S2660" s="1252">
        <v>63.560000000000002</v>
      </c>
      <c r="T2660" s="1252">
        <v>63.560000000000002</v>
      </c>
      <c r="U2660" s="1251" t="s">
        <v>1065</v>
      </c>
      <c r="V2660" s="1251" t="s">
        <v>397</v>
      </c>
      <c r="W2660" s="1251" t="s">
        <v>2009</v>
      </c>
      <c r="X2660" s="1251" t="s">
        <v>89</v>
      </c>
      <c r="Y2660" s="1251">
        <v>770</v>
      </c>
      <c r="Z2660" s="1251">
        <v>7</v>
      </c>
      <c r="AA2660" s="1251" t="b">
        <v>0</v>
      </c>
    </row>
    <row r="2661" spans="1:27" ht="12">
      <c r="A2661" s="1251">
        <v>25</v>
      </c>
      <c r="B2661" s="1251">
        <v>730</v>
      </c>
      <c r="C2661" s="1251" t="s">
        <v>1750</v>
      </c>
      <c r="D2661" s="1251">
        <v>770710</v>
      </c>
      <c r="E2661" s="1251" t="s">
        <v>2148</v>
      </c>
      <c r="F2661" s="1251">
        <v>2021</v>
      </c>
      <c r="G2661" s="1252">
        <v>0</v>
      </c>
      <c r="H2661" s="1252">
        <v>0</v>
      </c>
      <c r="I2661" s="1252">
        <v>0</v>
      </c>
      <c r="J2661" s="1252">
        <v>-63.560000000000002</v>
      </c>
      <c r="K2661" s="1252">
        <v>0</v>
      </c>
      <c r="L2661" s="1252">
        <v>0</v>
      </c>
      <c r="M2661" s="1252">
        <v>0</v>
      </c>
      <c r="N2661" s="1252">
        <v>0</v>
      </c>
      <c r="O2661" s="1252">
        <v>0</v>
      </c>
      <c r="P2661" s="1252">
        <v>0</v>
      </c>
      <c r="Q2661" s="1252">
        <v>0</v>
      </c>
      <c r="R2661" s="1252">
        <v>0</v>
      </c>
      <c r="S2661" s="1252">
        <v>-63.560000000000002</v>
      </c>
      <c r="T2661" s="1252">
        <v>-63.560000000000002</v>
      </c>
      <c r="U2661" s="1251" t="s">
        <v>1065</v>
      </c>
      <c r="V2661" s="1251" t="s">
        <v>397</v>
      </c>
      <c r="W2661" s="1251" t="s">
        <v>2009</v>
      </c>
      <c r="X2661" s="1251" t="s">
        <v>89</v>
      </c>
      <c r="Y2661" s="1251">
        <v>770</v>
      </c>
      <c r="Z2661" s="1251">
        <v>7</v>
      </c>
      <c r="AA2661" s="1251" t="b">
        <v>0</v>
      </c>
    </row>
    <row r="2662" spans="1:27" ht="12">
      <c r="A2662" s="1251">
        <v>25</v>
      </c>
      <c r="B2662" s="1251">
        <v>730</v>
      </c>
      <c r="C2662" s="1251" t="s">
        <v>1750</v>
      </c>
      <c r="D2662" s="1251">
        <v>775100</v>
      </c>
      <c r="E2662" s="1251" t="s">
        <v>2272</v>
      </c>
      <c r="F2662" s="1251">
        <v>2021</v>
      </c>
      <c r="G2662" s="1252">
        <v>0</v>
      </c>
      <c r="H2662" s="1252">
        <v>0</v>
      </c>
      <c r="I2662" s="1252">
        <v>0</v>
      </c>
      <c r="J2662" s="1252">
        <v>0</v>
      </c>
      <c r="K2662" s="1252">
        <v>600</v>
      </c>
      <c r="L2662" s="1252">
        <v>0</v>
      </c>
      <c r="M2662" s="1252">
        <v>0</v>
      </c>
      <c r="N2662" s="1252">
        <v>0</v>
      </c>
      <c r="O2662" s="1252">
        <v>0</v>
      </c>
      <c r="P2662" s="1252">
        <v>0</v>
      </c>
      <c r="Q2662" s="1252">
        <v>0</v>
      </c>
      <c r="R2662" s="1252">
        <v>0</v>
      </c>
      <c r="S2662" s="1252">
        <v>600</v>
      </c>
      <c r="T2662" s="1252">
        <v>600</v>
      </c>
      <c r="U2662" s="1251" t="s">
        <v>1065</v>
      </c>
      <c r="V2662" s="1251" t="s">
        <v>397</v>
      </c>
      <c r="W2662" s="1251" t="s">
        <v>2015</v>
      </c>
      <c r="X2662" s="1251" t="s">
        <v>89</v>
      </c>
      <c r="Y2662" s="1251">
        <v>775</v>
      </c>
      <c r="Z2662" s="1251">
        <v>1</v>
      </c>
      <c r="AA2662" s="1251" t="b">
        <v>0</v>
      </c>
    </row>
    <row r="2663" spans="1:27" ht="12">
      <c r="A2663" s="1251">
        <v>25</v>
      </c>
      <c r="B2663" s="1251">
        <v>730</v>
      </c>
      <c r="C2663" s="1251" t="s">
        <v>1750</v>
      </c>
      <c r="D2663" s="1251">
        <v>775810</v>
      </c>
      <c r="E2663" s="1251" t="s">
        <v>2243</v>
      </c>
      <c r="F2663" s="1251">
        <v>2021</v>
      </c>
      <c r="G2663" s="1252">
        <v>0</v>
      </c>
      <c r="H2663" s="1252">
        <v>112.09999999999999</v>
      </c>
      <c r="I2663" s="1252">
        <v>0</v>
      </c>
      <c r="J2663" s="1252">
        <v>56.630000000000003</v>
      </c>
      <c r="K2663" s="1252">
        <v>38.07</v>
      </c>
      <c r="L2663" s="1252">
        <v>38.07</v>
      </c>
      <c r="M2663" s="1252">
        <v>38.07</v>
      </c>
      <c r="N2663" s="1252">
        <v>37.740000000000002</v>
      </c>
      <c r="O2663" s="1252">
        <v>96.420000000000002</v>
      </c>
      <c r="P2663" s="1252">
        <v>95.370000000000005</v>
      </c>
      <c r="Q2663" s="1252">
        <v>95.370000000000005</v>
      </c>
      <c r="R2663" s="1252">
        <v>95.370000000000005</v>
      </c>
      <c r="S2663" s="1252">
        <v>703.21000000000004</v>
      </c>
      <c r="T2663" s="1252">
        <v>703.21000000000004</v>
      </c>
      <c r="U2663" s="1251" t="s">
        <v>1065</v>
      </c>
      <c r="V2663" s="1251" t="s">
        <v>397</v>
      </c>
      <c r="W2663" s="1251" t="s">
        <v>2017</v>
      </c>
      <c r="X2663" s="1251" t="s">
        <v>89</v>
      </c>
      <c r="Y2663" s="1251">
        <v>775</v>
      </c>
      <c r="Z2663" s="1251">
        <v>8</v>
      </c>
      <c r="AA2663" s="1251" t="b">
        <v>0</v>
      </c>
    </row>
    <row r="2664" spans="1:27" ht="12">
      <c r="A2664" s="1251">
        <v>25</v>
      </c>
      <c r="B2664" s="1251">
        <v>730</v>
      </c>
      <c r="C2664" s="1251" t="s">
        <v>1750</v>
      </c>
      <c r="D2664" s="1251">
        <v>776200</v>
      </c>
      <c r="E2664" s="1251" t="s">
        <v>2134</v>
      </c>
      <c r="F2664" s="1251">
        <v>2021</v>
      </c>
      <c r="G2664" s="1252">
        <v>0</v>
      </c>
      <c r="H2664" s="1252">
        <v>0</v>
      </c>
      <c r="I2664" s="1252">
        <v>0</v>
      </c>
      <c r="J2664" s="1252">
        <v>0</v>
      </c>
      <c r="K2664" s="1252">
        <v>0</v>
      </c>
      <c r="L2664" s="1252">
        <v>0</v>
      </c>
      <c r="M2664" s="1252">
        <v>0</v>
      </c>
      <c r="N2664" s="1252">
        <v>0</v>
      </c>
      <c r="O2664" s="1252">
        <v>0</v>
      </c>
      <c r="P2664" s="1252">
        <v>0</v>
      </c>
      <c r="Q2664" s="1252">
        <v>0</v>
      </c>
      <c r="R2664" s="1252">
        <v>0</v>
      </c>
      <c r="S2664" s="1252">
        <v>0</v>
      </c>
      <c r="T2664" s="1252">
        <v>0</v>
      </c>
      <c r="U2664" s="1251" t="s">
        <v>1065</v>
      </c>
      <c r="V2664" s="1251" t="s">
        <v>397</v>
      </c>
      <c r="W2664" s="1251" t="s">
        <v>2015</v>
      </c>
      <c r="X2664" s="1251" t="s">
        <v>89</v>
      </c>
      <c r="Y2664" s="1251">
        <v>776</v>
      </c>
      <c r="Z2664" s="1251">
        <v>2</v>
      </c>
      <c r="AA2664" s="1251" t="b">
        <v>0</v>
      </c>
    </row>
    <row r="2665" spans="1:27" ht="12">
      <c r="A2665" s="1251">
        <v>25</v>
      </c>
      <c r="B2665" s="1251">
        <v>730</v>
      </c>
      <c r="C2665" s="1251" t="s">
        <v>1750</v>
      </c>
      <c r="D2665" s="1251">
        <v>776210</v>
      </c>
      <c r="E2665" s="1251" t="s">
        <v>2135</v>
      </c>
      <c r="F2665" s="1251">
        <v>2021</v>
      </c>
      <c r="G2665" s="1252">
        <v>-149.19999999999999</v>
      </c>
      <c r="H2665" s="1252">
        <v>0</v>
      </c>
      <c r="I2665" s="1252">
        <v>0</v>
      </c>
      <c r="J2665" s="1252">
        <v>0</v>
      </c>
      <c r="K2665" s="1252">
        <v>0</v>
      </c>
      <c r="L2665" s="1252">
        <v>0</v>
      </c>
      <c r="M2665" s="1252">
        <v>0</v>
      </c>
      <c r="N2665" s="1252">
        <v>0</v>
      </c>
      <c r="O2665" s="1252">
        <v>0</v>
      </c>
      <c r="P2665" s="1252">
        <v>0</v>
      </c>
      <c r="Q2665" s="1252">
        <v>0</v>
      </c>
      <c r="R2665" s="1252">
        <v>0</v>
      </c>
      <c r="S2665" s="1252">
        <v>-149.19999999999999</v>
      </c>
      <c r="T2665" s="1252">
        <v>-149.19999999999999</v>
      </c>
      <c r="U2665" s="1251" t="s">
        <v>1065</v>
      </c>
      <c r="V2665" s="1251" t="s">
        <v>397</v>
      </c>
      <c r="W2665" s="1251" t="s">
        <v>1931</v>
      </c>
      <c r="X2665" s="1251" t="s">
        <v>89</v>
      </c>
      <c r="Y2665" s="1251">
        <v>776</v>
      </c>
      <c r="Z2665" s="1251">
        <v>2</v>
      </c>
      <c r="AA2665" s="1251" t="b">
        <v>0</v>
      </c>
    </row>
    <row r="2666" spans="1:27" ht="12">
      <c r="A2666" s="1251">
        <v>25</v>
      </c>
      <c r="B2666" s="1251">
        <v>730</v>
      </c>
      <c r="C2666" s="1251" t="s">
        <v>1750</v>
      </c>
      <c r="D2666" s="1251">
        <v>776220</v>
      </c>
      <c r="E2666" s="1251" t="s">
        <v>2136</v>
      </c>
      <c r="F2666" s="1251">
        <v>2021</v>
      </c>
      <c r="G2666" s="1252">
        <v>-193.84999999999999</v>
      </c>
      <c r="H2666" s="1252">
        <v>0</v>
      </c>
      <c r="I2666" s="1252">
        <v>0</v>
      </c>
      <c r="J2666" s="1252">
        <v>0</v>
      </c>
      <c r="K2666" s="1252">
        <v>0</v>
      </c>
      <c r="L2666" s="1252">
        <v>0</v>
      </c>
      <c r="M2666" s="1252">
        <v>0</v>
      </c>
      <c r="N2666" s="1252">
        <v>0</v>
      </c>
      <c r="O2666" s="1252">
        <v>0</v>
      </c>
      <c r="P2666" s="1252">
        <v>0</v>
      </c>
      <c r="Q2666" s="1252">
        <v>0</v>
      </c>
      <c r="R2666" s="1252">
        <v>0</v>
      </c>
      <c r="S2666" s="1252">
        <v>-193.84999999999999</v>
      </c>
      <c r="T2666" s="1252">
        <v>-193.84999999999999</v>
      </c>
      <c r="U2666" s="1251" t="s">
        <v>1065</v>
      </c>
      <c r="V2666" s="1251" t="s">
        <v>397</v>
      </c>
      <c r="W2666" s="1251" t="s">
        <v>1948</v>
      </c>
      <c r="X2666" s="1251" t="s">
        <v>89</v>
      </c>
      <c r="Y2666" s="1251">
        <v>776</v>
      </c>
      <c r="Z2666" s="1251">
        <v>2</v>
      </c>
      <c r="AA2666" s="1251" t="b">
        <v>0</v>
      </c>
    </row>
    <row r="2667" spans="1:27" ht="12">
      <c r="A2667" s="1251">
        <v>25</v>
      </c>
      <c r="B2667" s="1251">
        <v>730</v>
      </c>
      <c r="C2667" s="1251" t="s">
        <v>1750</v>
      </c>
      <c r="D2667" s="1251">
        <v>776230</v>
      </c>
      <c r="E2667" s="1251" t="s">
        <v>2137</v>
      </c>
      <c r="F2667" s="1251">
        <v>2021</v>
      </c>
      <c r="G2667" s="1252">
        <v>-75.629999999999995</v>
      </c>
      <c r="H2667" s="1252">
        <v>0</v>
      </c>
      <c r="I2667" s="1252">
        <v>0</v>
      </c>
      <c r="J2667" s="1252">
        <v>0</v>
      </c>
      <c r="K2667" s="1252">
        <v>0</v>
      </c>
      <c r="L2667" s="1252">
        <v>0</v>
      </c>
      <c r="M2667" s="1252">
        <v>0</v>
      </c>
      <c r="N2667" s="1252">
        <v>0</v>
      </c>
      <c r="O2667" s="1252">
        <v>0</v>
      </c>
      <c r="P2667" s="1252">
        <v>0</v>
      </c>
      <c r="Q2667" s="1252">
        <v>0</v>
      </c>
      <c r="R2667" s="1252">
        <v>0</v>
      </c>
      <c r="S2667" s="1252">
        <v>-75.629999999999995</v>
      </c>
      <c r="T2667" s="1252">
        <v>-75.629999999999995</v>
      </c>
      <c r="U2667" s="1251" t="s">
        <v>1065</v>
      </c>
      <c r="V2667" s="1251" t="s">
        <v>402</v>
      </c>
      <c r="W2667" s="1251" t="s">
        <v>402</v>
      </c>
      <c r="X2667" s="1251" t="s">
        <v>89</v>
      </c>
      <c r="Y2667" s="1251">
        <v>776</v>
      </c>
      <c r="Z2667" s="1251">
        <v>2</v>
      </c>
      <c r="AA2667" s="1251" t="b">
        <v>0</v>
      </c>
    </row>
    <row r="2668" spans="1:27" ht="12">
      <c r="A2668" s="1251">
        <v>25</v>
      </c>
      <c r="B2668" s="1251">
        <v>730</v>
      </c>
      <c r="C2668" s="1251" t="s">
        <v>1750</v>
      </c>
      <c r="D2668" s="1251">
        <v>776240</v>
      </c>
      <c r="E2668" s="1251" t="s">
        <v>2138</v>
      </c>
      <c r="F2668" s="1251">
        <v>2021</v>
      </c>
      <c r="G2668" s="1252">
        <v>-495.07999999999998</v>
      </c>
      <c r="H2668" s="1252">
        <v>0</v>
      </c>
      <c r="I2668" s="1252">
        <v>0</v>
      </c>
      <c r="J2668" s="1252">
        <v>0</v>
      </c>
      <c r="K2668" s="1252">
        <v>0</v>
      </c>
      <c r="L2668" s="1252">
        <v>0</v>
      </c>
      <c r="M2668" s="1252">
        <v>0</v>
      </c>
      <c r="N2668" s="1252">
        <v>0</v>
      </c>
      <c r="O2668" s="1252">
        <v>0</v>
      </c>
      <c r="P2668" s="1252">
        <v>0</v>
      </c>
      <c r="Q2668" s="1252">
        <v>0</v>
      </c>
      <c r="R2668" s="1252">
        <v>0</v>
      </c>
      <c r="S2668" s="1252">
        <v>-495.07999999999998</v>
      </c>
      <c r="T2668" s="1252">
        <v>-495.07999999999998</v>
      </c>
      <c r="U2668" s="1251" t="s">
        <v>1065</v>
      </c>
      <c r="V2668" s="1251" t="s">
        <v>397</v>
      </c>
      <c r="W2668" s="1251" t="s">
        <v>2015</v>
      </c>
      <c r="X2668" s="1251" t="s">
        <v>89</v>
      </c>
      <c r="Y2668" s="1251">
        <v>776</v>
      </c>
      <c r="Z2668" s="1251">
        <v>2</v>
      </c>
      <c r="AA2668" s="1251" t="b">
        <v>0</v>
      </c>
    </row>
    <row r="2669" spans="1:27" ht="12">
      <c r="A2669" s="1251">
        <v>25</v>
      </c>
      <c r="B2669" s="1251">
        <v>740</v>
      </c>
      <c r="C2669" s="1251" t="s">
        <v>1753</v>
      </c>
      <c r="D2669" s="1251">
        <v>403200</v>
      </c>
      <c r="E2669" s="1251" t="s">
        <v>2090</v>
      </c>
      <c r="F2669" s="1251">
        <v>2021</v>
      </c>
      <c r="G2669" s="1252">
        <v>3188.9200000000001</v>
      </c>
      <c r="H2669" s="1252">
        <v>3188.9200000000001</v>
      </c>
      <c r="I2669" s="1252">
        <v>3188.9200000000001</v>
      </c>
      <c r="J2669" s="1252">
        <v>3188.6799999999998</v>
      </c>
      <c r="K2669" s="1252">
        <v>3188.6799999999998</v>
      </c>
      <c r="L2669" s="1252">
        <v>3188.6799999999998</v>
      </c>
      <c r="M2669" s="1252">
        <v>3163.3000000000002</v>
      </c>
      <c r="N2669" s="1252">
        <v>3163.3000000000002</v>
      </c>
      <c r="O2669" s="1252">
        <v>3163.3000000000002</v>
      </c>
      <c r="P2669" s="1252">
        <v>3163.3600000000001</v>
      </c>
      <c r="Q2669" s="1252">
        <v>3163.3600000000001</v>
      </c>
      <c r="R2669" s="1252">
        <v>3163.3600000000001</v>
      </c>
      <c r="S2669" s="1252">
        <v>38112.779999999999</v>
      </c>
      <c r="T2669" s="1252">
        <v>38112.779999999999</v>
      </c>
      <c r="U2669" s="1251" t="s">
        <v>1065</v>
      </c>
      <c r="V2669" s="1251" t="s">
        <v>88</v>
      </c>
      <c r="W2669" s="1251" t="s">
        <v>88</v>
      </c>
      <c r="X2669" s="1251" t="s">
        <v>89</v>
      </c>
      <c r="Y2669" s="1251">
        <v>403</v>
      </c>
      <c r="Z2669" s="1251">
        <v>2</v>
      </c>
      <c r="AA2669" s="1251" t="b">
        <v>0</v>
      </c>
    </row>
    <row r="2670" spans="1:27" ht="12">
      <c r="A2670" s="1251">
        <v>25</v>
      </c>
      <c r="B2670" s="1251">
        <v>740</v>
      </c>
      <c r="C2670" s="1251" t="s">
        <v>1753</v>
      </c>
      <c r="D2670" s="1251">
        <v>406000</v>
      </c>
      <c r="E2670" s="1251" t="s">
        <v>1912</v>
      </c>
      <c r="F2670" s="1251">
        <v>2021</v>
      </c>
      <c r="G2670" s="1252">
        <v>-2199.1300000000001</v>
      </c>
      <c r="H2670" s="1252">
        <v>-2199.1300000000001</v>
      </c>
      <c r="I2670" s="1252">
        <v>-2199.1300000000001</v>
      </c>
      <c r="J2670" s="1252">
        <v>-2199.1399999999999</v>
      </c>
      <c r="K2670" s="1252">
        <v>-2199.1399999999999</v>
      </c>
      <c r="L2670" s="1252">
        <v>-2199.1300000000001</v>
      </c>
      <c r="M2670" s="1252">
        <v>-2199.1399999999999</v>
      </c>
      <c r="N2670" s="1252">
        <v>-2199.1399999999999</v>
      </c>
      <c r="O2670" s="1252">
        <v>-2199.1399999999999</v>
      </c>
      <c r="P2670" s="1252">
        <v>-2199.1399999999999</v>
      </c>
      <c r="Q2670" s="1252">
        <v>-2199.1399999999999</v>
      </c>
      <c r="R2670" s="1252">
        <v>-2199.1399999999999</v>
      </c>
      <c r="S2670" s="1252">
        <v>-26389.639999999996</v>
      </c>
      <c r="T2670" s="1252">
        <v>-26389.639999999996</v>
      </c>
      <c r="U2670" s="1251" t="s">
        <v>1065</v>
      </c>
      <c r="V2670" s="1251" t="s">
        <v>400</v>
      </c>
      <c r="W2670" s="1251" t="s">
        <v>400</v>
      </c>
      <c r="X2670" s="1251" t="s">
        <v>89</v>
      </c>
      <c r="Y2670" s="1251">
        <v>406</v>
      </c>
      <c r="Z2670" s="1251">
        <v>0</v>
      </c>
      <c r="AA2670" s="1251" t="b">
        <v>0</v>
      </c>
    </row>
    <row r="2671" spans="1:27" ht="12">
      <c r="A2671" s="1251">
        <v>25</v>
      </c>
      <c r="B2671" s="1251">
        <v>740</v>
      </c>
      <c r="C2671" s="1251" t="s">
        <v>1753</v>
      </c>
      <c r="D2671" s="1251">
        <v>408102</v>
      </c>
      <c r="E2671" s="1251" t="s">
        <v>934</v>
      </c>
      <c r="F2671" s="1251">
        <v>2021</v>
      </c>
      <c r="G2671" s="1252">
        <v>6.4800000000000004</v>
      </c>
      <c r="H2671" s="1252">
        <v>6.4800000000000004</v>
      </c>
      <c r="I2671" s="1252">
        <v>6.2699999999999996</v>
      </c>
      <c r="J2671" s="1252">
        <v>6.4100000000000001</v>
      </c>
      <c r="K2671" s="1252">
        <v>6.4100000000000001</v>
      </c>
      <c r="L2671" s="1252">
        <v>6.4100000000000001</v>
      </c>
      <c r="M2671" s="1252">
        <v>6.4100000000000001</v>
      </c>
      <c r="N2671" s="1252">
        <v>6.4100000000000001</v>
      </c>
      <c r="O2671" s="1252">
        <v>6.4100000000000001</v>
      </c>
      <c r="P2671" s="1252">
        <v>6.4100000000000001</v>
      </c>
      <c r="Q2671" s="1252">
        <v>6.4100000000000001</v>
      </c>
      <c r="R2671" s="1252">
        <v>6.4100000000000001</v>
      </c>
      <c r="S2671" s="1252">
        <v>76.919999999999973</v>
      </c>
      <c r="T2671" s="1252">
        <v>76.919999999999973</v>
      </c>
      <c r="U2671" s="1251" t="s">
        <v>1065</v>
      </c>
      <c r="V2671" s="1251" t="s">
        <v>402</v>
      </c>
      <c r="W2671" s="1251" t="s">
        <v>402</v>
      </c>
      <c r="X2671" s="1251" t="s">
        <v>89</v>
      </c>
      <c r="Y2671" s="1251">
        <v>408</v>
      </c>
      <c r="Z2671" s="1251">
        <v>1</v>
      </c>
      <c r="AA2671" s="1251" t="b">
        <v>0</v>
      </c>
    </row>
    <row r="2672" spans="1:27" ht="12">
      <c r="A2672" s="1251">
        <v>25</v>
      </c>
      <c r="B2672" s="1251">
        <v>740</v>
      </c>
      <c r="C2672" s="1251" t="s">
        <v>1753</v>
      </c>
      <c r="D2672" s="1251">
        <v>420001</v>
      </c>
      <c r="E2672" s="1251" t="s">
        <v>1915</v>
      </c>
      <c r="F2672" s="1251">
        <v>2021</v>
      </c>
      <c r="G2672" s="1252">
        <v>0</v>
      </c>
      <c r="H2672" s="1252">
        <v>0</v>
      </c>
      <c r="I2672" s="1252">
        <v>0</v>
      </c>
      <c r="J2672" s="1252">
        <v>0</v>
      </c>
      <c r="K2672" s="1252">
        <v>-18.539999999999999</v>
      </c>
      <c r="L2672" s="1252">
        <v>-35.950000000000003</v>
      </c>
      <c r="M2672" s="1252">
        <v>-37.850000000000001</v>
      </c>
      <c r="N2672" s="1252">
        <v>-44.939999999999998</v>
      </c>
      <c r="O2672" s="1252">
        <v>-52.289999999999999</v>
      </c>
      <c r="P2672" s="1252">
        <v>-55.659999999999997</v>
      </c>
      <c r="Q2672" s="1252">
        <v>-58.649999999999999</v>
      </c>
      <c r="R2672" s="1252">
        <v>29.329999999999998</v>
      </c>
      <c r="S2672" s="1252">
        <v>-274.55000000000001</v>
      </c>
      <c r="T2672" s="1252">
        <v>-274.55000000000001</v>
      </c>
      <c r="U2672" s="1251" t="s">
        <v>1065</v>
      </c>
      <c r="V2672" s="1251" t="s">
        <v>1916</v>
      </c>
      <c r="W2672" s="1251" t="s">
        <v>416</v>
      </c>
      <c r="X2672" s="1251" t="s">
        <v>89</v>
      </c>
      <c r="Y2672" s="1251">
        <v>420</v>
      </c>
      <c r="Z2672" s="1251">
        <v>0</v>
      </c>
      <c r="AA2672" s="1251" t="b">
        <v>0</v>
      </c>
    </row>
    <row r="2673" spans="1:27" ht="12">
      <c r="A2673" s="1251">
        <v>25</v>
      </c>
      <c r="B2673" s="1251">
        <v>740</v>
      </c>
      <c r="C2673" s="1251" t="s">
        <v>1753</v>
      </c>
      <c r="D2673" s="1251">
        <v>420002</v>
      </c>
      <c r="E2673" s="1251" t="s">
        <v>1917</v>
      </c>
      <c r="F2673" s="1251">
        <v>2021</v>
      </c>
      <c r="G2673" s="1252">
        <v>0</v>
      </c>
      <c r="H2673" s="1252">
        <v>0</v>
      </c>
      <c r="I2673" s="1252">
        <v>0</v>
      </c>
      <c r="J2673" s="1252">
        <v>0</v>
      </c>
      <c r="K2673" s="1252">
        <v>-54.520000000000003</v>
      </c>
      <c r="L2673" s="1252">
        <v>-105.70999999999999</v>
      </c>
      <c r="M2673" s="1252">
        <v>-111.3</v>
      </c>
      <c r="N2673" s="1252">
        <v>-132.15000000000001</v>
      </c>
      <c r="O2673" s="1252">
        <v>-153.75999999999999</v>
      </c>
      <c r="P2673" s="1252">
        <v>-163.66</v>
      </c>
      <c r="Q2673" s="1252">
        <v>-172.46000000000001</v>
      </c>
      <c r="R2673" s="1252">
        <v>86.230000000000004</v>
      </c>
      <c r="S2673" s="1252">
        <v>-807.32999999999993</v>
      </c>
      <c r="T2673" s="1252">
        <v>-807.32999999999993</v>
      </c>
      <c r="U2673" s="1251" t="s">
        <v>1065</v>
      </c>
      <c r="V2673" s="1251" t="s">
        <v>1916</v>
      </c>
      <c r="W2673" s="1251" t="s">
        <v>416</v>
      </c>
      <c r="X2673" s="1251" t="s">
        <v>89</v>
      </c>
      <c r="Y2673" s="1251">
        <v>420</v>
      </c>
      <c r="Z2673" s="1251">
        <v>0</v>
      </c>
      <c r="AA2673" s="1251" t="b">
        <v>0</v>
      </c>
    </row>
    <row r="2674" spans="1:27" ht="12">
      <c r="A2674" s="1251">
        <v>25</v>
      </c>
      <c r="B2674" s="1251">
        <v>740</v>
      </c>
      <c r="C2674" s="1251" t="s">
        <v>1753</v>
      </c>
      <c r="D2674" s="1251">
        <v>521100</v>
      </c>
      <c r="E2674" s="1251" t="s">
        <v>2095</v>
      </c>
      <c r="F2674" s="1251">
        <v>2021</v>
      </c>
      <c r="G2674" s="1252">
        <v>-12742.889999999999</v>
      </c>
      <c r="H2674" s="1252">
        <v>3400.5799999999999</v>
      </c>
      <c r="I2674" s="1252">
        <v>-7142.3000000000002</v>
      </c>
      <c r="J2674" s="1252">
        <v>-5984.1300000000001</v>
      </c>
      <c r="K2674" s="1252">
        <v>-5984.1300000000001</v>
      </c>
      <c r="L2674" s="1252">
        <v>-5984.1300000000001</v>
      </c>
      <c r="M2674" s="1252">
        <v>-5784.8100000000004</v>
      </c>
      <c r="N2674" s="1252">
        <v>-6431.0900000000001</v>
      </c>
      <c r="O2674" s="1252">
        <v>-4830.4899999999998</v>
      </c>
      <c r="P2674" s="1252">
        <v>-6431.0900000000001</v>
      </c>
      <c r="Q2674" s="1252">
        <v>-4830.4899999999998</v>
      </c>
      <c r="R2674" s="1252">
        <v>-6400.4499999999998</v>
      </c>
      <c r="S2674" s="1252">
        <v>-69145.419999999998</v>
      </c>
      <c r="T2674" s="1252">
        <v>-69145.419999999998</v>
      </c>
      <c r="U2674" s="1251" t="s">
        <v>1065</v>
      </c>
      <c r="V2674" s="1251" t="s">
        <v>1286</v>
      </c>
      <c r="W2674" s="1251" t="s">
        <v>2096</v>
      </c>
      <c r="X2674" s="1251" t="s">
        <v>89</v>
      </c>
      <c r="Y2674" s="1251">
        <v>521</v>
      </c>
      <c r="Z2674" s="1251">
        <v>1</v>
      </c>
      <c r="AA2674" s="1251" t="b">
        <v>0</v>
      </c>
    </row>
    <row r="2675" spans="1:27" ht="12">
      <c r="A2675" s="1251">
        <v>25</v>
      </c>
      <c r="B2675" s="1251">
        <v>740</v>
      </c>
      <c r="C2675" s="1251" t="s">
        <v>1753</v>
      </c>
      <c r="D2675" s="1251">
        <v>521200</v>
      </c>
      <c r="E2675" s="1251" t="s">
        <v>2097</v>
      </c>
      <c r="F2675" s="1251">
        <v>2021</v>
      </c>
      <c r="G2675" s="1252">
        <v>-421.94</v>
      </c>
      <c r="H2675" s="1252">
        <v>-1504.6300000000001</v>
      </c>
      <c r="I2675" s="1252">
        <v>-1093</v>
      </c>
      <c r="J2675" s="1252">
        <v>-1202.3</v>
      </c>
      <c r="K2675" s="1252">
        <v>-1129.4300000000001</v>
      </c>
      <c r="L2675" s="1252">
        <v>-1129.4300000000001</v>
      </c>
      <c r="M2675" s="1252">
        <v>-1034.51</v>
      </c>
      <c r="N2675" s="1252">
        <v>-1175.4400000000001</v>
      </c>
      <c r="O2675" s="1252">
        <v>-969.33000000000004</v>
      </c>
      <c r="P2675" s="1252">
        <v>-1175.45</v>
      </c>
      <c r="Q2675" s="1252">
        <v>-969.33000000000004</v>
      </c>
      <c r="R2675" s="1252">
        <v>-1175.45</v>
      </c>
      <c r="S2675" s="1252">
        <v>-12980.240000000002</v>
      </c>
      <c r="T2675" s="1252">
        <v>-12980.240000000002</v>
      </c>
      <c r="U2675" s="1251" t="s">
        <v>1065</v>
      </c>
      <c r="V2675" s="1251" t="s">
        <v>1286</v>
      </c>
      <c r="W2675" s="1251" t="s">
        <v>2096</v>
      </c>
      <c r="X2675" s="1251" t="s">
        <v>89</v>
      </c>
      <c r="Y2675" s="1251">
        <v>521</v>
      </c>
      <c r="Z2675" s="1251">
        <v>2</v>
      </c>
      <c r="AA2675" s="1251" t="b">
        <v>0</v>
      </c>
    </row>
    <row r="2676" spans="1:27" ht="12">
      <c r="A2676" s="1251">
        <v>25</v>
      </c>
      <c r="B2676" s="1251">
        <v>740</v>
      </c>
      <c r="C2676" s="1251" t="s">
        <v>1753</v>
      </c>
      <c r="D2676" s="1251">
        <v>536000</v>
      </c>
      <c r="E2676" s="1251" t="s">
        <v>2271</v>
      </c>
      <c r="F2676" s="1251">
        <v>2021</v>
      </c>
      <c r="G2676" s="1252">
        <v>0</v>
      </c>
      <c r="H2676" s="1252">
        <v>-3950.4099999999999</v>
      </c>
      <c r="I2676" s="1252">
        <v>-8126.0799999999999</v>
      </c>
      <c r="J2676" s="1252">
        <v>-3950.4099999999999</v>
      </c>
      <c r="K2676" s="1252">
        <v>-3950.4099999999999</v>
      </c>
      <c r="L2676" s="1252">
        <v>-4354.8100000000004</v>
      </c>
      <c r="M2676" s="1252">
        <v>-3292.0100000000002</v>
      </c>
      <c r="N2676" s="1252">
        <v>-3950.4099999999999</v>
      </c>
      <c r="O2676" s="1252">
        <v>-3950.4099999999999</v>
      </c>
      <c r="P2676" s="1252">
        <v>-3950.4099999999999</v>
      </c>
      <c r="Q2676" s="1252">
        <v>-3950.4099999999999</v>
      </c>
      <c r="R2676" s="1252">
        <v>-3934.4400000000001</v>
      </c>
      <c r="S2676" s="1252">
        <v>-47360.210000000006</v>
      </c>
      <c r="T2676" s="1252">
        <v>-47360.210000000006</v>
      </c>
      <c r="U2676" s="1251" t="s">
        <v>1065</v>
      </c>
      <c r="V2676" s="1251" t="s">
        <v>1286</v>
      </c>
      <c r="W2676" s="1251" t="s">
        <v>2096</v>
      </c>
      <c r="X2676" s="1251" t="s">
        <v>89</v>
      </c>
      <c r="Y2676" s="1251">
        <v>536</v>
      </c>
      <c r="Z2676" s="1251">
        <v>0</v>
      </c>
      <c r="AA2676" s="1251" t="b">
        <v>0</v>
      </c>
    </row>
    <row r="2677" spans="1:27" ht="12">
      <c r="A2677" s="1251">
        <v>25</v>
      </c>
      <c r="B2677" s="1251">
        <v>740</v>
      </c>
      <c r="C2677" s="1251" t="s">
        <v>1753</v>
      </c>
      <c r="D2677" s="1251">
        <v>701110</v>
      </c>
      <c r="E2677" s="1251" t="s">
        <v>2141</v>
      </c>
      <c r="F2677" s="1251">
        <v>2021</v>
      </c>
      <c r="G2677" s="1252">
        <v>0</v>
      </c>
      <c r="H2677" s="1252">
        <v>0</v>
      </c>
      <c r="I2677" s="1252">
        <v>0</v>
      </c>
      <c r="J2677" s="1252">
        <v>0</v>
      </c>
      <c r="K2677" s="1252">
        <v>0</v>
      </c>
      <c r="L2677" s="1252">
        <v>1456</v>
      </c>
      <c r="M2677" s="1252">
        <v>728</v>
      </c>
      <c r="N2677" s="1252">
        <v>0</v>
      </c>
      <c r="O2677" s="1252">
        <v>0</v>
      </c>
      <c r="P2677" s="1252">
        <v>0</v>
      </c>
      <c r="Q2677" s="1252">
        <v>0</v>
      </c>
      <c r="R2677" s="1252">
        <v>0</v>
      </c>
      <c r="S2677" s="1252">
        <v>2184</v>
      </c>
      <c r="T2677" s="1252">
        <v>2184</v>
      </c>
      <c r="U2677" s="1251" t="s">
        <v>1065</v>
      </c>
      <c r="V2677" s="1251" t="s">
        <v>397</v>
      </c>
      <c r="W2677" s="1251" t="s">
        <v>1931</v>
      </c>
      <c r="X2677" s="1251" t="s">
        <v>89</v>
      </c>
      <c r="Y2677" s="1251">
        <v>701</v>
      </c>
      <c r="Z2677" s="1251">
        <v>1</v>
      </c>
      <c r="AA2677" s="1251" t="b">
        <v>0</v>
      </c>
    </row>
    <row r="2678" spans="1:27" ht="12">
      <c r="A2678" s="1251">
        <v>25</v>
      </c>
      <c r="B2678" s="1251">
        <v>740</v>
      </c>
      <c r="C2678" s="1251" t="s">
        <v>1753</v>
      </c>
      <c r="D2678" s="1251">
        <v>704838</v>
      </c>
      <c r="E2678" s="1251" t="s">
        <v>2102</v>
      </c>
      <c r="F2678" s="1251">
        <v>2021</v>
      </c>
      <c r="G2678" s="1252">
        <v>0</v>
      </c>
      <c r="H2678" s="1252">
        <v>64</v>
      </c>
      <c r="I2678" s="1252">
        <v>64</v>
      </c>
      <c r="J2678" s="1252">
        <v>64</v>
      </c>
      <c r="K2678" s="1252">
        <v>64</v>
      </c>
      <c r="L2678" s="1252">
        <v>64</v>
      </c>
      <c r="M2678" s="1252">
        <v>64</v>
      </c>
      <c r="N2678" s="1252">
        <v>64</v>
      </c>
      <c r="O2678" s="1252">
        <v>64</v>
      </c>
      <c r="P2678" s="1252">
        <v>64</v>
      </c>
      <c r="Q2678" s="1252">
        <v>64</v>
      </c>
      <c r="R2678" s="1252">
        <v>64</v>
      </c>
      <c r="S2678" s="1252">
        <v>704</v>
      </c>
      <c r="T2678" s="1252">
        <v>704</v>
      </c>
      <c r="U2678" s="1251" t="s">
        <v>1065</v>
      </c>
      <c r="V2678" s="1251" t="s">
        <v>397</v>
      </c>
      <c r="W2678" s="1251" t="s">
        <v>1948</v>
      </c>
      <c r="X2678" s="1251" t="s">
        <v>89</v>
      </c>
      <c r="Y2678" s="1251">
        <v>704</v>
      </c>
      <c r="Z2678" s="1251">
        <v>8</v>
      </c>
      <c r="AA2678" s="1251" t="b">
        <v>0</v>
      </c>
    </row>
    <row r="2679" spans="1:27" ht="12">
      <c r="A2679" s="1251">
        <v>25</v>
      </c>
      <c r="B2679" s="1251">
        <v>740</v>
      </c>
      <c r="C2679" s="1251" t="s">
        <v>1753</v>
      </c>
      <c r="D2679" s="1251">
        <v>711600</v>
      </c>
      <c r="E2679" s="1251" t="s">
        <v>2105</v>
      </c>
      <c r="F2679" s="1251">
        <v>2021</v>
      </c>
      <c r="G2679" s="1252">
        <v>0</v>
      </c>
      <c r="H2679" s="1252">
        <v>2940.75</v>
      </c>
      <c r="I2679" s="1252">
        <v>0</v>
      </c>
      <c r="J2679" s="1252">
        <v>0</v>
      </c>
      <c r="K2679" s="1252">
        <v>1419.75</v>
      </c>
      <c r="L2679" s="1252">
        <v>1761</v>
      </c>
      <c r="M2679" s="1252">
        <v>4049.5</v>
      </c>
      <c r="N2679" s="1252">
        <v>0</v>
      </c>
      <c r="O2679" s="1252">
        <v>0</v>
      </c>
      <c r="P2679" s="1252">
        <v>0</v>
      </c>
      <c r="Q2679" s="1252">
        <v>0</v>
      </c>
      <c r="R2679" s="1252">
        <v>0</v>
      </c>
      <c r="S2679" s="1252">
        <v>10171</v>
      </c>
      <c r="T2679" s="1252">
        <v>10171</v>
      </c>
      <c r="U2679" s="1251" t="s">
        <v>1065</v>
      </c>
      <c r="V2679" s="1251" t="s">
        <v>397</v>
      </c>
      <c r="W2679" s="1251" t="s">
        <v>2106</v>
      </c>
      <c r="X2679" s="1251" t="s">
        <v>89</v>
      </c>
      <c r="Y2679" s="1251">
        <v>711</v>
      </c>
      <c r="Z2679" s="1251">
        <v>6</v>
      </c>
      <c r="AA2679" s="1251" t="b">
        <v>0</v>
      </c>
    </row>
    <row r="2680" spans="1:27" ht="12">
      <c r="A2680" s="1251">
        <v>25</v>
      </c>
      <c r="B2680" s="1251">
        <v>740</v>
      </c>
      <c r="C2680" s="1251" t="s">
        <v>1753</v>
      </c>
      <c r="D2680" s="1251">
        <v>715100</v>
      </c>
      <c r="E2680" s="1251" t="s">
        <v>2107</v>
      </c>
      <c r="F2680" s="1251">
        <v>2021</v>
      </c>
      <c r="G2680" s="1252">
        <v>847.80999999999995</v>
      </c>
      <c r="H2680" s="1252">
        <v>1674.5599999999999</v>
      </c>
      <c r="I2680" s="1252">
        <v>1578.47</v>
      </c>
      <c r="J2680" s="1252">
        <v>576.07000000000005</v>
      </c>
      <c r="K2680" s="1252">
        <v>2107.98</v>
      </c>
      <c r="L2680" s="1252">
        <v>1950.8499999999999</v>
      </c>
      <c r="M2680" s="1252">
        <v>1180.0699999999999</v>
      </c>
      <c r="N2680" s="1252">
        <v>340.56999999999999</v>
      </c>
      <c r="O2680" s="1252">
        <v>2309.9000000000001</v>
      </c>
      <c r="P2680" s="1252">
        <v>2544.5900000000001</v>
      </c>
      <c r="Q2680" s="1252">
        <v>1328.6800000000001</v>
      </c>
      <c r="R2680" s="1252">
        <v>1710.1199999999999</v>
      </c>
      <c r="S2680" s="1252">
        <v>18149.669999999998</v>
      </c>
      <c r="T2680" s="1252">
        <v>18149.669999999998</v>
      </c>
      <c r="U2680" s="1251" t="s">
        <v>1065</v>
      </c>
      <c r="V2680" s="1251" t="s">
        <v>397</v>
      </c>
      <c r="W2680" s="1251" t="s">
        <v>1953</v>
      </c>
      <c r="X2680" s="1251" t="s">
        <v>89</v>
      </c>
      <c r="Y2680" s="1251">
        <v>715</v>
      </c>
      <c r="Z2680" s="1251">
        <v>1</v>
      </c>
      <c r="AA2680" s="1251" t="b">
        <v>0</v>
      </c>
    </row>
    <row r="2681" spans="1:27" ht="12">
      <c r="A2681" s="1251">
        <v>25</v>
      </c>
      <c r="B2681" s="1251">
        <v>740</v>
      </c>
      <c r="C2681" s="1251" t="s">
        <v>1753</v>
      </c>
      <c r="D2681" s="1251">
        <v>716100</v>
      </c>
      <c r="E2681" s="1251" t="s">
        <v>2108</v>
      </c>
      <c r="F2681" s="1251">
        <v>2021</v>
      </c>
      <c r="G2681" s="1252">
        <v>252.84999999999999</v>
      </c>
      <c r="H2681" s="1252">
        <v>158.13999999999999</v>
      </c>
      <c r="I2681" s="1252">
        <v>600.38999999999999</v>
      </c>
      <c r="J2681" s="1252">
        <v>-13.69</v>
      </c>
      <c r="K2681" s="1252">
        <v>7.6799999999999997</v>
      </c>
      <c r="L2681" s="1252">
        <v>124.73999999999999</v>
      </c>
      <c r="M2681" s="1252">
        <v>-70.650000000000006</v>
      </c>
      <c r="N2681" s="1252">
        <v>67.640000000000001</v>
      </c>
      <c r="O2681" s="1252">
        <v>27.98</v>
      </c>
      <c r="P2681" s="1252">
        <v>30.879999999999999</v>
      </c>
      <c r="Q2681" s="1252">
        <v>31.350000000000001</v>
      </c>
      <c r="R2681" s="1252">
        <v>389.44999999999999</v>
      </c>
      <c r="S2681" s="1252">
        <v>1606.76</v>
      </c>
      <c r="T2681" s="1252">
        <v>1606.76</v>
      </c>
      <c r="U2681" s="1251" t="s">
        <v>1065</v>
      </c>
      <c r="V2681" s="1251" t="s">
        <v>397</v>
      </c>
      <c r="W2681" s="1251" t="s">
        <v>1953</v>
      </c>
      <c r="X2681" s="1251" t="s">
        <v>89</v>
      </c>
      <c r="Y2681" s="1251">
        <v>716</v>
      </c>
      <c r="Z2681" s="1251">
        <v>1</v>
      </c>
      <c r="AA2681" s="1251" t="b">
        <v>0</v>
      </c>
    </row>
    <row r="2682" spans="1:27" ht="12">
      <c r="A2682" s="1251">
        <v>25</v>
      </c>
      <c r="B2682" s="1251">
        <v>740</v>
      </c>
      <c r="C2682" s="1251" t="s">
        <v>1753</v>
      </c>
      <c r="D2682" s="1251">
        <v>718100</v>
      </c>
      <c r="E2682" s="1251" t="s">
        <v>2149</v>
      </c>
      <c r="F2682" s="1251">
        <v>2021</v>
      </c>
      <c r="G2682" s="1252">
        <v>0</v>
      </c>
      <c r="H2682" s="1252">
        <v>1660</v>
      </c>
      <c r="I2682" s="1252">
        <v>0</v>
      </c>
      <c r="J2682" s="1252">
        <v>0</v>
      </c>
      <c r="K2682" s="1252">
        <v>2490</v>
      </c>
      <c r="L2682" s="1252">
        <v>0</v>
      </c>
      <c r="M2682" s="1252">
        <v>0</v>
      </c>
      <c r="N2682" s="1252">
        <v>0</v>
      </c>
      <c r="O2682" s="1252">
        <v>0</v>
      </c>
      <c r="P2682" s="1252">
        <v>0</v>
      </c>
      <c r="Q2682" s="1252">
        <v>2490</v>
      </c>
      <c r="R2682" s="1252">
        <v>0</v>
      </c>
      <c r="S2682" s="1252">
        <v>6640</v>
      </c>
      <c r="T2682" s="1252">
        <v>6640</v>
      </c>
      <c r="U2682" s="1251" t="s">
        <v>1065</v>
      </c>
      <c r="V2682" s="1251" t="s">
        <v>397</v>
      </c>
      <c r="W2682" s="1251" t="s">
        <v>1960</v>
      </c>
      <c r="X2682" s="1251" t="s">
        <v>89</v>
      </c>
      <c r="Y2682" s="1251">
        <v>718</v>
      </c>
      <c r="Z2682" s="1251">
        <v>1</v>
      </c>
      <c r="AA2682" s="1251" t="b">
        <v>0</v>
      </c>
    </row>
    <row r="2683" spans="1:27" ht="12">
      <c r="A2683" s="1251">
        <v>25</v>
      </c>
      <c r="B2683" s="1251">
        <v>740</v>
      </c>
      <c r="C2683" s="1251" t="s">
        <v>1753</v>
      </c>
      <c r="D2683" s="1251">
        <v>718111</v>
      </c>
      <c r="E2683" s="1251" t="s">
        <v>2109</v>
      </c>
      <c r="F2683" s="1251">
        <v>2021</v>
      </c>
      <c r="G2683" s="1252">
        <v>0</v>
      </c>
      <c r="H2683" s="1252">
        <v>0</v>
      </c>
      <c r="I2683" s="1252">
        <v>0</v>
      </c>
      <c r="J2683" s="1252">
        <v>0</v>
      </c>
      <c r="K2683" s="1252">
        <v>0</v>
      </c>
      <c r="L2683" s="1252">
        <v>2149.6799999999998</v>
      </c>
      <c r="M2683" s="1252">
        <v>0</v>
      </c>
      <c r="N2683" s="1252">
        <v>0</v>
      </c>
      <c r="O2683" s="1252">
        <v>0</v>
      </c>
      <c r="P2683" s="1252">
        <v>0</v>
      </c>
      <c r="Q2683" s="1252">
        <v>0</v>
      </c>
      <c r="R2683" s="1252">
        <v>0</v>
      </c>
      <c r="S2683" s="1252">
        <v>2149.6799999999998</v>
      </c>
      <c r="T2683" s="1252">
        <v>2149.6799999999998</v>
      </c>
      <c r="U2683" s="1251" t="s">
        <v>1065</v>
      </c>
      <c r="V2683" s="1251" t="s">
        <v>397</v>
      </c>
      <c r="W2683" s="1251" t="s">
        <v>1960</v>
      </c>
      <c r="X2683" s="1251" t="s">
        <v>89</v>
      </c>
      <c r="Y2683" s="1251">
        <v>718</v>
      </c>
      <c r="Z2683" s="1251">
        <v>1</v>
      </c>
      <c r="AA2683" s="1251" t="b">
        <v>0</v>
      </c>
    </row>
    <row r="2684" spans="1:27" ht="12">
      <c r="A2684" s="1251">
        <v>25</v>
      </c>
      <c r="B2684" s="1251">
        <v>740</v>
      </c>
      <c r="C2684" s="1251" t="s">
        <v>1753</v>
      </c>
      <c r="D2684" s="1251">
        <v>732800</v>
      </c>
      <c r="E2684" s="1251" t="s">
        <v>2111</v>
      </c>
      <c r="F2684" s="1251">
        <v>2021</v>
      </c>
      <c r="G2684" s="1252">
        <v>0</v>
      </c>
      <c r="H2684" s="1252">
        <v>0</v>
      </c>
      <c r="I2684" s="1252">
        <v>0</v>
      </c>
      <c r="J2684" s="1252">
        <v>0</v>
      </c>
      <c r="K2684" s="1252">
        <v>0</v>
      </c>
      <c r="L2684" s="1252">
        <v>0</v>
      </c>
      <c r="M2684" s="1252">
        <v>0</v>
      </c>
      <c r="N2684" s="1252">
        <v>0</v>
      </c>
      <c r="O2684" s="1252">
        <v>0</v>
      </c>
      <c r="P2684" s="1252">
        <v>0</v>
      </c>
      <c r="Q2684" s="1252">
        <v>0</v>
      </c>
      <c r="R2684" s="1252">
        <v>0</v>
      </c>
      <c r="S2684" s="1252">
        <v>0</v>
      </c>
      <c r="T2684" s="1252">
        <v>0</v>
      </c>
      <c r="U2684" s="1251" t="s">
        <v>1065</v>
      </c>
      <c r="V2684" s="1251" t="s">
        <v>397</v>
      </c>
      <c r="W2684" s="1251" t="s">
        <v>2112</v>
      </c>
      <c r="X2684" s="1251" t="s">
        <v>89</v>
      </c>
      <c r="Y2684" s="1251">
        <v>732</v>
      </c>
      <c r="Z2684" s="1251">
        <v>8</v>
      </c>
      <c r="AA2684" s="1251" t="b">
        <v>0</v>
      </c>
    </row>
    <row r="2685" spans="1:27" ht="12">
      <c r="A2685" s="1251">
        <v>25</v>
      </c>
      <c r="B2685" s="1251">
        <v>740</v>
      </c>
      <c r="C2685" s="1251" t="s">
        <v>1753</v>
      </c>
      <c r="D2685" s="1251">
        <v>735300</v>
      </c>
      <c r="E2685" s="1251" t="s">
        <v>2116</v>
      </c>
      <c r="F2685" s="1251">
        <v>2021</v>
      </c>
      <c r="G2685" s="1252">
        <v>140</v>
      </c>
      <c r="H2685" s="1252">
        <v>1250</v>
      </c>
      <c r="I2685" s="1252">
        <v>-325</v>
      </c>
      <c r="J2685" s="1252">
        <v>0</v>
      </c>
      <c r="K2685" s="1252">
        <v>1383</v>
      </c>
      <c r="L2685" s="1252">
        <v>705</v>
      </c>
      <c r="M2685" s="1252">
        <v>135</v>
      </c>
      <c r="N2685" s="1252">
        <v>135</v>
      </c>
      <c r="O2685" s="1252">
        <v>1590</v>
      </c>
      <c r="P2685" s="1252">
        <v>193.25999999999999</v>
      </c>
      <c r="Q2685" s="1252">
        <v>705</v>
      </c>
      <c r="R2685" s="1252">
        <v>490</v>
      </c>
      <c r="S2685" s="1252">
        <v>6401.2600000000002</v>
      </c>
      <c r="T2685" s="1252">
        <v>6401.2600000000002</v>
      </c>
      <c r="U2685" s="1251" t="s">
        <v>1065</v>
      </c>
      <c r="V2685" s="1251" t="s">
        <v>397</v>
      </c>
      <c r="W2685" s="1251" t="s">
        <v>1982</v>
      </c>
      <c r="X2685" s="1251" t="s">
        <v>89</v>
      </c>
      <c r="Y2685" s="1251">
        <v>735</v>
      </c>
      <c r="Z2685" s="1251">
        <v>3</v>
      </c>
      <c r="AA2685" s="1251" t="b">
        <v>0</v>
      </c>
    </row>
    <row r="2686" spans="1:27" ht="12">
      <c r="A2686" s="1251">
        <v>25</v>
      </c>
      <c r="B2686" s="1251">
        <v>740</v>
      </c>
      <c r="C2686" s="1251" t="s">
        <v>1753</v>
      </c>
      <c r="D2686" s="1251">
        <v>736100</v>
      </c>
      <c r="E2686" s="1251" t="s">
        <v>2117</v>
      </c>
      <c r="F2686" s="1251">
        <v>2021</v>
      </c>
      <c r="G2686" s="1252">
        <v>2775</v>
      </c>
      <c r="H2686" s="1252">
        <v>2775</v>
      </c>
      <c r="I2686" s="1252">
        <v>2775</v>
      </c>
      <c r="J2686" s="1252">
        <v>2775</v>
      </c>
      <c r="K2686" s="1252">
        <v>2775</v>
      </c>
      <c r="L2686" s="1252">
        <v>2775</v>
      </c>
      <c r="M2686" s="1252">
        <v>2775</v>
      </c>
      <c r="N2686" s="1252">
        <v>2775</v>
      </c>
      <c r="O2686" s="1252">
        <v>2775</v>
      </c>
      <c r="P2686" s="1252">
        <v>2775</v>
      </c>
      <c r="Q2686" s="1252">
        <v>2775</v>
      </c>
      <c r="R2686" s="1252">
        <v>5550</v>
      </c>
      <c r="S2686" s="1252">
        <v>36075</v>
      </c>
      <c r="T2686" s="1252">
        <v>36075</v>
      </c>
      <c r="U2686" s="1251" t="s">
        <v>1065</v>
      </c>
      <c r="V2686" s="1251" t="s">
        <v>397</v>
      </c>
      <c r="W2686" s="1251" t="s">
        <v>1984</v>
      </c>
      <c r="X2686" s="1251" t="s">
        <v>89</v>
      </c>
      <c r="Y2686" s="1251">
        <v>736</v>
      </c>
      <c r="Z2686" s="1251">
        <v>1</v>
      </c>
      <c r="AA2686" s="1251" t="b">
        <v>0</v>
      </c>
    </row>
    <row r="2687" spans="1:27" ht="12">
      <c r="A2687" s="1251">
        <v>25</v>
      </c>
      <c r="B2687" s="1251">
        <v>740</v>
      </c>
      <c r="C2687" s="1251" t="s">
        <v>1753</v>
      </c>
      <c r="D2687" s="1251">
        <v>736200</v>
      </c>
      <c r="E2687" s="1251" t="s">
        <v>2118</v>
      </c>
      <c r="F2687" s="1251">
        <v>2021</v>
      </c>
      <c r="G2687" s="1252">
        <v>292.5</v>
      </c>
      <c r="H2687" s="1252">
        <v>325</v>
      </c>
      <c r="I2687" s="1252">
        <v>572.5</v>
      </c>
      <c r="J2687" s="1252">
        <v>0</v>
      </c>
      <c r="K2687" s="1252">
        <v>325</v>
      </c>
      <c r="L2687" s="1252">
        <v>0</v>
      </c>
      <c r="M2687" s="1252">
        <v>588.76999999999998</v>
      </c>
      <c r="N2687" s="1252">
        <v>0</v>
      </c>
      <c r="O2687" s="1252">
        <v>0</v>
      </c>
      <c r="P2687" s="1252">
        <v>717.26999999999998</v>
      </c>
      <c r="Q2687" s="1252">
        <v>235</v>
      </c>
      <c r="R2687" s="1252">
        <v>0</v>
      </c>
      <c r="S2687" s="1252">
        <v>3056.04</v>
      </c>
      <c r="T2687" s="1252">
        <v>3056.04</v>
      </c>
      <c r="U2687" s="1251" t="s">
        <v>1065</v>
      </c>
      <c r="V2687" s="1251" t="s">
        <v>397</v>
      </c>
      <c r="W2687" s="1251" t="s">
        <v>1986</v>
      </c>
      <c r="X2687" s="1251" t="s">
        <v>89</v>
      </c>
      <c r="Y2687" s="1251">
        <v>736</v>
      </c>
      <c r="Z2687" s="1251">
        <v>2</v>
      </c>
      <c r="AA2687" s="1251" t="b">
        <v>0</v>
      </c>
    </row>
    <row r="2688" spans="1:27" ht="12">
      <c r="A2688" s="1251">
        <v>25</v>
      </c>
      <c r="B2688" s="1251">
        <v>740</v>
      </c>
      <c r="C2688" s="1251" t="s">
        <v>1753</v>
      </c>
      <c r="D2688" s="1251">
        <v>736400</v>
      </c>
      <c r="E2688" s="1251" t="s">
        <v>2119</v>
      </c>
      <c r="F2688" s="1251">
        <v>2021</v>
      </c>
      <c r="G2688" s="1252">
        <v>0</v>
      </c>
      <c r="H2688" s="1252">
        <v>0</v>
      </c>
      <c r="I2688" s="1252">
        <v>0</v>
      </c>
      <c r="J2688" s="1252">
        <v>0</v>
      </c>
      <c r="K2688" s="1252">
        <v>235</v>
      </c>
      <c r="L2688" s="1252">
        <v>0</v>
      </c>
      <c r="M2688" s="1252">
        <v>0</v>
      </c>
      <c r="N2688" s="1252">
        <v>0</v>
      </c>
      <c r="O2688" s="1252">
        <v>0</v>
      </c>
      <c r="P2688" s="1252">
        <v>0</v>
      </c>
      <c r="Q2688" s="1252">
        <v>2883.1399999999999</v>
      </c>
      <c r="R2688" s="1252">
        <v>0</v>
      </c>
      <c r="S2688" s="1252">
        <v>3118.1399999999999</v>
      </c>
      <c r="T2688" s="1252">
        <v>3118.1399999999999</v>
      </c>
      <c r="U2688" s="1251" t="s">
        <v>1065</v>
      </c>
      <c r="V2688" s="1251" t="s">
        <v>397</v>
      </c>
      <c r="W2688" s="1251" t="s">
        <v>1986</v>
      </c>
      <c r="X2688" s="1251" t="s">
        <v>89</v>
      </c>
      <c r="Y2688" s="1251">
        <v>736</v>
      </c>
      <c r="Z2688" s="1251">
        <v>4</v>
      </c>
      <c r="AA2688" s="1251" t="b">
        <v>0</v>
      </c>
    </row>
    <row r="2689" spans="1:27" ht="12">
      <c r="A2689" s="1251">
        <v>25</v>
      </c>
      <c r="B2689" s="1251">
        <v>740</v>
      </c>
      <c r="C2689" s="1251" t="s">
        <v>1753</v>
      </c>
      <c r="D2689" s="1251">
        <v>736610</v>
      </c>
      <c r="E2689" s="1251" t="s">
        <v>2120</v>
      </c>
      <c r="F2689" s="1251">
        <v>2021</v>
      </c>
      <c r="G2689" s="1252">
        <v>0</v>
      </c>
      <c r="H2689" s="1252">
        <v>0</v>
      </c>
      <c r="I2689" s="1252">
        <v>0</v>
      </c>
      <c r="J2689" s="1252">
        <v>0</v>
      </c>
      <c r="K2689" s="1252">
        <v>0</v>
      </c>
      <c r="L2689" s="1252">
        <v>112.5</v>
      </c>
      <c r="M2689" s="1252">
        <v>0</v>
      </c>
      <c r="N2689" s="1252">
        <v>0</v>
      </c>
      <c r="O2689" s="1252">
        <v>0</v>
      </c>
      <c r="P2689" s="1252">
        <v>0</v>
      </c>
      <c r="Q2689" s="1252">
        <v>0</v>
      </c>
      <c r="R2689" s="1252">
        <v>0</v>
      </c>
      <c r="S2689" s="1252">
        <v>112.5</v>
      </c>
      <c r="T2689" s="1252">
        <v>112.5</v>
      </c>
      <c r="U2689" s="1251" t="s">
        <v>1065</v>
      </c>
      <c r="V2689" s="1251" t="s">
        <v>397</v>
      </c>
      <c r="W2689" s="1251" t="s">
        <v>1986</v>
      </c>
      <c r="X2689" s="1251" t="s">
        <v>89</v>
      </c>
      <c r="Y2689" s="1251">
        <v>736</v>
      </c>
      <c r="Z2689" s="1251">
        <v>6</v>
      </c>
      <c r="AA2689" s="1251" t="b">
        <v>0</v>
      </c>
    </row>
    <row r="2690" spans="1:27" ht="12">
      <c r="A2690" s="1251">
        <v>25</v>
      </c>
      <c r="B2690" s="1251">
        <v>740</v>
      </c>
      <c r="C2690" s="1251" t="s">
        <v>1753</v>
      </c>
      <c r="D2690" s="1251">
        <v>775828</v>
      </c>
      <c r="E2690" s="1251" t="s">
        <v>2152</v>
      </c>
      <c r="F2690" s="1251">
        <v>2021</v>
      </c>
      <c r="G2690" s="1252">
        <v>0</v>
      </c>
      <c r="H2690" s="1252">
        <v>0</v>
      </c>
      <c r="I2690" s="1252">
        <v>0</v>
      </c>
      <c r="J2690" s="1252">
        <v>0</v>
      </c>
      <c r="K2690" s="1252">
        <v>0</v>
      </c>
      <c r="L2690" s="1252">
        <v>0</v>
      </c>
      <c r="M2690" s="1252">
        <v>0</v>
      </c>
      <c r="N2690" s="1252">
        <v>0</v>
      </c>
      <c r="O2690" s="1252">
        <v>0</v>
      </c>
      <c r="P2690" s="1252">
        <v>0</v>
      </c>
      <c r="Q2690" s="1252">
        <v>185</v>
      </c>
      <c r="R2690" s="1252">
        <v>0</v>
      </c>
      <c r="S2690" s="1252">
        <v>185</v>
      </c>
      <c r="T2690" s="1252">
        <v>185</v>
      </c>
      <c r="U2690" s="1251" t="s">
        <v>1065</v>
      </c>
      <c r="V2690" s="1251" t="s">
        <v>397</v>
      </c>
      <c r="W2690" s="1251" t="s">
        <v>2024</v>
      </c>
      <c r="X2690" s="1251" t="s">
        <v>89</v>
      </c>
      <c r="Y2690" s="1251">
        <v>775</v>
      </c>
      <c r="Z2690" s="1251">
        <v>8</v>
      </c>
      <c r="AA2690" s="1251" t="b">
        <v>0</v>
      </c>
    </row>
    <row r="2691" spans="1:27" ht="12">
      <c r="A2691" s="1251">
        <v>25</v>
      </c>
      <c r="B2691" s="1251">
        <v>740</v>
      </c>
      <c r="C2691" s="1251" t="s">
        <v>1753</v>
      </c>
      <c r="D2691" s="1251">
        <v>776200</v>
      </c>
      <c r="E2691" s="1251" t="s">
        <v>2134</v>
      </c>
      <c r="F2691" s="1251">
        <v>2021</v>
      </c>
      <c r="G2691" s="1252">
        <v>0</v>
      </c>
      <c r="H2691" s="1252">
        <v>0</v>
      </c>
      <c r="I2691" s="1252">
        <v>0</v>
      </c>
      <c r="J2691" s="1252">
        <v>0</v>
      </c>
      <c r="K2691" s="1252">
        <v>0</v>
      </c>
      <c r="L2691" s="1252">
        <v>0</v>
      </c>
      <c r="M2691" s="1252">
        <v>0.01</v>
      </c>
      <c r="N2691" s="1252">
        <v>0</v>
      </c>
      <c r="O2691" s="1252">
        <v>0</v>
      </c>
      <c r="P2691" s="1252">
        <v>0</v>
      </c>
      <c r="Q2691" s="1252">
        <v>0</v>
      </c>
      <c r="R2691" s="1252">
        <v>0</v>
      </c>
      <c r="S2691" s="1252">
        <v>0.01</v>
      </c>
      <c r="T2691" s="1252">
        <v>0.01</v>
      </c>
      <c r="U2691" s="1251" t="s">
        <v>1065</v>
      </c>
      <c r="V2691" s="1251" t="s">
        <v>397</v>
      </c>
      <c r="W2691" s="1251" t="s">
        <v>2015</v>
      </c>
      <c r="X2691" s="1251" t="s">
        <v>89</v>
      </c>
      <c r="Y2691" s="1251">
        <v>776</v>
      </c>
      <c r="Z2691" s="1251">
        <v>2</v>
      </c>
      <c r="AA2691" s="1251" t="b">
        <v>0</v>
      </c>
    </row>
    <row r="2692" spans="1:27" ht="12">
      <c r="A2692" s="1251">
        <v>25</v>
      </c>
      <c r="B2692" s="1251">
        <v>740</v>
      </c>
      <c r="C2692" s="1251" t="s">
        <v>1753</v>
      </c>
      <c r="D2692" s="1251">
        <v>776210</v>
      </c>
      <c r="E2692" s="1251" t="s">
        <v>2135</v>
      </c>
      <c r="F2692" s="1251">
        <v>2021</v>
      </c>
      <c r="G2692" s="1252">
        <v>0</v>
      </c>
      <c r="H2692" s="1252">
        <v>0</v>
      </c>
      <c r="I2692" s="1252">
        <v>0</v>
      </c>
      <c r="J2692" s="1252">
        <v>0</v>
      </c>
      <c r="K2692" s="1252">
        <v>0</v>
      </c>
      <c r="L2692" s="1252">
        <v>0</v>
      </c>
      <c r="M2692" s="1252">
        <v>-27.23</v>
      </c>
      <c r="N2692" s="1252">
        <v>-33.960000000000001</v>
      </c>
      <c r="O2692" s="1252">
        <v>-44.770000000000003</v>
      </c>
      <c r="P2692" s="1252">
        <v>-47.560000000000002</v>
      </c>
      <c r="Q2692" s="1252">
        <v>-25.600000000000001</v>
      </c>
      <c r="R2692" s="1252">
        <v>-24.07</v>
      </c>
      <c r="S2692" s="1252">
        <v>-203.19</v>
      </c>
      <c r="T2692" s="1252">
        <v>-203.19</v>
      </c>
      <c r="U2692" s="1251" t="s">
        <v>1065</v>
      </c>
      <c r="V2692" s="1251" t="s">
        <v>397</v>
      </c>
      <c r="W2692" s="1251" t="s">
        <v>1931</v>
      </c>
      <c r="X2692" s="1251" t="s">
        <v>89</v>
      </c>
      <c r="Y2692" s="1251">
        <v>776</v>
      </c>
      <c r="Z2692" s="1251">
        <v>2</v>
      </c>
      <c r="AA2692" s="1251" t="b">
        <v>0</v>
      </c>
    </row>
    <row r="2693" spans="1:27" ht="12">
      <c r="A2693" s="1251">
        <v>25</v>
      </c>
      <c r="B2693" s="1251">
        <v>740</v>
      </c>
      <c r="C2693" s="1251" t="s">
        <v>1753</v>
      </c>
      <c r="D2693" s="1251">
        <v>776220</v>
      </c>
      <c r="E2693" s="1251" t="s">
        <v>2136</v>
      </c>
      <c r="F2693" s="1251">
        <v>2021</v>
      </c>
      <c r="G2693" s="1252">
        <v>0</v>
      </c>
      <c r="H2693" s="1252">
        <v>0</v>
      </c>
      <c r="I2693" s="1252">
        <v>0</v>
      </c>
      <c r="J2693" s="1252">
        <v>0</v>
      </c>
      <c r="K2693" s="1252">
        <v>0</v>
      </c>
      <c r="L2693" s="1252">
        <v>0</v>
      </c>
      <c r="M2693" s="1252">
        <v>-35.380000000000003</v>
      </c>
      <c r="N2693" s="1252">
        <v>-44.119999999999997</v>
      </c>
      <c r="O2693" s="1252">
        <v>-58.170000000000002</v>
      </c>
      <c r="P2693" s="1252">
        <v>-61.789999999999999</v>
      </c>
      <c r="Q2693" s="1252">
        <v>-33.259999999999998</v>
      </c>
      <c r="R2693" s="1252">
        <v>-31.289999999999999</v>
      </c>
      <c r="S2693" s="1252">
        <v>-264.00999999999999</v>
      </c>
      <c r="T2693" s="1252">
        <v>-264.00999999999999</v>
      </c>
      <c r="U2693" s="1251" t="s">
        <v>1065</v>
      </c>
      <c r="V2693" s="1251" t="s">
        <v>397</v>
      </c>
      <c r="W2693" s="1251" t="s">
        <v>1948</v>
      </c>
      <c r="X2693" s="1251" t="s">
        <v>89</v>
      </c>
      <c r="Y2693" s="1251">
        <v>776</v>
      </c>
      <c r="Z2693" s="1251">
        <v>2</v>
      </c>
      <c r="AA2693" s="1251" t="b">
        <v>0</v>
      </c>
    </row>
    <row r="2694" spans="1:27" ht="12">
      <c r="A2694" s="1251">
        <v>25</v>
      </c>
      <c r="B2694" s="1251">
        <v>740</v>
      </c>
      <c r="C2694" s="1251" t="s">
        <v>1753</v>
      </c>
      <c r="D2694" s="1251">
        <v>776230</v>
      </c>
      <c r="E2694" s="1251" t="s">
        <v>2137</v>
      </c>
      <c r="F2694" s="1251">
        <v>2021</v>
      </c>
      <c r="G2694" s="1252">
        <v>0</v>
      </c>
      <c r="H2694" s="1252">
        <v>0</v>
      </c>
      <c r="I2694" s="1252">
        <v>0</v>
      </c>
      <c r="J2694" s="1252">
        <v>0</v>
      </c>
      <c r="K2694" s="1252">
        <v>0</v>
      </c>
      <c r="L2694" s="1252">
        <v>0</v>
      </c>
      <c r="M2694" s="1252">
        <v>-13.800000000000001</v>
      </c>
      <c r="N2694" s="1252">
        <v>-17.210000000000001</v>
      </c>
      <c r="O2694" s="1252">
        <v>-22.690000000000001</v>
      </c>
      <c r="P2694" s="1252">
        <v>-24.109999999999999</v>
      </c>
      <c r="Q2694" s="1252">
        <v>-12.98</v>
      </c>
      <c r="R2694" s="1252">
        <v>-12.210000000000001</v>
      </c>
      <c r="S2694" s="1252">
        <v>-103</v>
      </c>
      <c r="T2694" s="1252">
        <v>-103</v>
      </c>
      <c r="U2694" s="1251" t="s">
        <v>1065</v>
      </c>
      <c r="V2694" s="1251" t="s">
        <v>402</v>
      </c>
      <c r="W2694" s="1251" t="s">
        <v>402</v>
      </c>
      <c r="X2694" s="1251" t="s">
        <v>89</v>
      </c>
      <c r="Y2694" s="1251">
        <v>776</v>
      </c>
      <c r="Z2694" s="1251">
        <v>2</v>
      </c>
      <c r="AA2694" s="1251" t="b">
        <v>0</v>
      </c>
    </row>
    <row r="2695" spans="1:27" ht="12">
      <c r="A2695" s="1251">
        <v>25</v>
      </c>
      <c r="B2695" s="1251">
        <v>740</v>
      </c>
      <c r="C2695" s="1251" t="s">
        <v>1753</v>
      </c>
      <c r="D2695" s="1251">
        <v>776240</v>
      </c>
      <c r="E2695" s="1251" t="s">
        <v>2138</v>
      </c>
      <c r="F2695" s="1251">
        <v>2021</v>
      </c>
      <c r="G2695" s="1252">
        <v>0</v>
      </c>
      <c r="H2695" s="1252">
        <v>0</v>
      </c>
      <c r="I2695" s="1252">
        <v>0</v>
      </c>
      <c r="J2695" s="1252">
        <v>0</v>
      </c>
      <c r="K2695" s="1252">
        <v>0</v>
      </c>
      <c r="L2695" s="1252">
        <v>0</v>
      </c>
      <c r="M2695" s="1252">
        <v>-90.349999999999994</v>
      </c>
      <c r="N2695" s="1252">
        <v>-112.68000000000001</v>
      </c>
      <c r="O2695" s="1252">
        <v>-148.55000000000001</v>
      </c>
      <c r="P2695" s="1252">
        <v>-157.81999999999999</v>
      </c>
      <c r="Q2695" s="1252">
        <v>-84.959999999999994</v>
      </c>
      <c r="R2695" s="1252">
        <v>-79.900000000000006</v>
      </c>
      <c r="S2695" s="1252">
        <v>-674.25999999999999</v>
      </c>
      <c r="T2695" s="1252">
        <v>-674.25999999999999</v>
      </c>
      <c r="U2695" s="1251" t="s">
        <v>1065</v>
      </c>
      <c r="V2695" s="1251" t="s">
        <v>397</v>
      </c>
      <c r="W2695" s="1251" t="s">
        <v>2015</v>
      </c>
      <c r="X2695" s="1251" t="s">
        <v>89</v>
      </c>
      <c r="Y2695" s="1251">
        <v>776</v>
      </c>
      <c r="Z2695" s="1251">
        <v>2</v>
      </c>
      <c r="AA2695" s="1251" t="b">
        <v>0</v>
      </c>
    </row>
    <row r="2696" spans="1:27" ht="12">
      <c r="A2696" s="1251">
        <v>25</v>
      </c>
      <c r="B2696" s="1251">
        <v>750</v>
      </c>
      <c r="C2696" s="1251" t="s">
        <v>1755</v>
      </c>
      <c r="D2696" s="1251">
        <v>403200</v>
      </c>
      <c r="E2696" s="1251" t="s">
        <v>2090</v>
      </c>
      <c r="F2696" s="1251">
        <v>2021</v>
      </c>
      <c r="G2696" s="1252">
        <v>7241.71</v>
      </c>
      <c r="H2696" s="1252">
        <v>7241.71</v>
      </c>
      <c r="I2696" s="1252">
        <v>7241.71</v>
      </c>
      <c r="J2696" s="1252">
        <v>7241.71</v>
      </c>
      <c r="K2696" s="1252">
        <v>7241.71</v>
      </c>
      <c r="L2696" s="1252">
        <v>7241.71</v>
      </c>
      <c r="M2696" s="1252">
        <v>7275.4799999999996</v>
      </c>
      <c r="N2696" s="1252">
        <v>7275.4799999999996</v>
      </c>
      <c r="O2696" s="1252">
        <v>7275.4799999999996</v>
      </c>
      <c r="P2696" s="1252">
        <v>7908.6800000000003</v>
      </c>
      <c r="Q2696" s="1252">
        <v>7908.6800000000003</v>
      </c>
      <c r="R2696" s="1252">
        <v>7908.6800000000003</v>
      </c>
      <c r="S2696" s="1252">
        <v>89002.739999999991</v>
      </c>
      <c r="T2696" s="1252">
        <v>89002.739999999991</v>
      </c>
      <c r="U2696" s="1251" t="s">
        <v>1065</v>
      </c>
      <c r="V2696" s="1251" t="s">
        <v>88</v>
      </c>
      <c r="W2696" s="1251" t="s">
        <v>88</v>
      </c>
      <c r="X2696" s="1251" t="s">
        <v>2042</v>
      </c>
      <c r="Y2696" s="1251">
        <v>403</v>
      </c>
      <c r="Z2696" s="1251">
        <v>2</v>
      </c>
      <c r="AA2696" s="1251" t="b">
        <v>0</v>
      </c>
    </row>
    <row r="2697" spans="1:27" ht="12">
      <c r="A2697" s="1251">
        <v>25</v>
      </c>
      <c r="B2697" s="1251">
        <v>750</v>
      </c>
      <c r="C2697" s="1251" t="s">
        <v>1755</v>
      </c>
      <c r="D2697" s="1251">
        <v>407321</v>
      </c>
      <c r="E2697" s="1251" t="s">
        <v>2139</v>
      </c>
      <c r="F2697" s="1251">
        <v>2021</v>
      </c>
      <c r="G2697" s="1252">
        <v>-2625.7600000000002</v>
      </c>
      <c r="H2697" s="1252">
        <v>-2625.7600000000002</v>
      </c>
      <c r="I2697" s="1252">
        <v>-2625.7600000000002</v>
      </c>
      <c r="J2697" s="1252">
        <v>-2625.7600000000002</v>
      </c>
      <c r="K2697" s="1252">
        <v>-2625.7600000000002</v>
      </c>
      <c r="L2697" s="1252">
        <v>-2625.7600000000002</v>
      </c>
      <c r="M2697" s="1252">
        <v>-2625.7600000000002</v>
      </c>
      <c r="N2697" s="1252">
        <v>-2625.7600000000002</v>
      </c>
      <c r="O2697" s="1252">
        <v>-2625.7600000000002</v>
      </c>
      <c r="P2697" s="1252">
        <v>-2758.0100000000002</v>
      </c>
      <c r="Q2697" s="1252">
        <v>-2758.0100000000002</v>
      </c>
      <c r="R2697" s="1252">
        <v>-2758.0100000000002</v>
      </c>
      <c r="S2697" s="1252">
        <v>-31905.87000000001</v>
      </c>
      <c r="T2697" s="1252">
        <v>-31905.87000000001</v>
      </c>
      <c r="U2697" s="1251" t="s">
        <v>1065</v>
      </c>
      <c r="V2697" s="1251" t="s">
        <v>88</v>
      </c>
      <c r="W2697" s="1251" t="s">
        <v>1913</v>
      </c>
      <c r="X2697" s="1251" t="s">
        <v>2042</v>
      </c>
      <c r="Y2697" s="1251">
        <v>407</v>
      </c>
      <c r="Z2697" s="1251">
        <v>3</v>
      </c>
      <c r="AA2697" s="1251" t="b">
        <v>0</v>
      </c>
    </row>
    <row r="2698" spans="1:27" ht="12">
      <c r="A2698" s="1251">
        <v>25</v>
      </c>
      <c r="B2698" s="1251">
        <v>750</v>
      </c>
      <c r="C2698" s="1251" t="s">
        <v>1755</v>
      </c>
      <c r="D2698" s="1251">
        <v>408102</v>
      </c>
      <c r="E2698" s="1251" t="s">
        <v>934</v>
      </c>
      <c r="F2698" s="1251">
        <v>2021</v>
      </c>
      <c r="G2698" s="1252">
        <v>70.420000000000002</v>
      </c>
      <c r="H2698" s="1252">
        <v>70.420000000000002</v>
      </c>
      <c r="I2698" s="1252">
        <v>88.459999999999994</v>
      </c>
      <c r="J2698" s="1252">
        <v>76.430000000000007</v>
      </c>
      <c r="K2698" s="1252">
        <v>76.430000000000007</v>
      </c>
      <c r="L2698" s="1252">
        <v>76.430000000000007</v>
      </c>
      <c r="M2698" s="1252">
        <v>76.430000000000007</v>
      </c>
      <c r="N2698" s="1252">
        <v>76.430000000000007</v>
      </c>
      <c r="O2698" s="1252">
        <v>76.430000000000007</v>
      </c>
      <c r="P2698" s="1252">
        <v>76.430000000000007</v>
      </c>
      <c r="Q2698" s="1252">
        <v>76.430000000000007</v>
      </c>
      <c r="R2698" s="1252">
        <v>76.430000000000007</v>
      </c>
      <c r="S2698" s="1252">
        <v>917.1700000000003</v>
      </c>
      <c r="T2698" s="1252">
        <v>917.1700000000003</v>
      </c>
      <c r="U2698" s="1251" t="s">
        <v>1065</v>
      </c>
      <c r="V2698" s="1251" t="s">
        <v>402</v>
      </c>
      <c r="W2698" s="1251" t="s">
        <v>402</v>
      </c>
      <c r="X2698" s="1251" t="s">
        <v>2042</v>
      </c>
      <c r="Y2698" s="1251">
        <v>408</v>
      </c>
      <c r="Z2698" s="1251">
        <v>1</v>
      </c>
      <c r="AA2698" s="1251" t="b">
        <v>0</v>
      </c>
    </row>
    <row r="2699" spans="1:27" ht="12">
      <c r="A2699" s="1251">
        <v>25</v>
      </c>
      <c r="B2699" s="1251">
        <v>750</v>
      </c>
      <c r="C2699" s="1251" t="s">
        <v>1755</v>
      </c>
      <c r="D2699" s="1251">
        <v>408110</v>
      </c>
      <c r="E2699" s="1251" t="s">
        <v>915</v>
      </c>
      <c r="F2699" s="1251">
        <v>2021</v>
      </c>
      <c r="G2699" s="1252">
        <v>354.30000000000001</v>
      </c>
      <c r="H2699" s="1252">
        <v>354.30000000000001</v>
      </c>
      <c r="I2699" s="1252">
        <v>354.31</v>
      </c>
      <c r="J2699" s="1252">
        <v>354.30000000000001</v>
      </c>
      <c r="K2699" s="1252">
        <v>354.30000000000001</v>
      </c>
      <c r="L2699" s="1252">
        <v>354.30000000000001</v>
      </c>
      <c r="M2699" s="1252">
        <v>355.89999999999998</v>
      </c>
      <c r="N2699" s="1252">
        <v>355.89999999999998</v>
      </c>
      <c r="O2699" s="1252">
        <v>355.89999999999998</v>
      </c>
      <c r="P2699" s="1252">
        <v>355.92000000000002</v>
      </c>
      <c r="Q2699" s="1252">
        <v>355.92000000000002</v>
      </c>
      <c r="R2699" s="1252">
        <v>355.93000000000001</v>
      </c>
      <c r="S2699" s="1252">
        <v>4261.2800000000007</v>
      </c>
      <c r="T2699" s="1252">
        <v>4261.2800000000007</v>
      </c>
      <c r="U2699" s="1251" t="s">
        <v>1065</v>
      </c>
      <c r="V2699" s="1251" t="s">
        <v>402</v>
      </c>
      <c r="W2699" s="1251" t="s">
        <v>402</v>
      </c>
      <c r="X2699" s="1251" t="s">
        <v>2042</v>
      </c>
      <c r="Y2699" s="1251">
        <v>408</v>
      </c>
      <c r="Z2699" s="1251">
        <v>1</v>
      </c>
      <c r="AA2699" s="1251" t="b">
        <v>0</v>
      </c>
    </row>
    <row r="2700" spans="1:27" ht="12">
      <c r="A2700" s="1251">
        <v>25</v>
      </c>
      <c r="B2700" s="1251">
        <v>750</v>
      </c>
      <c r="C2700" s="1251" t="s">
        <v>1755</v>
      </c>
      <c r="D2700" s="1251">
        <v>521100</v>
      </c>
      <c r="E2700" s="1251" t="s">
        <v>2095</v>
      </c>
      <c r="F2700" s="1251">
        <v>2021</v>
      </c>
      <c r="G2700" s="1252">
        <v>-98880.199999999997</v>
      </c>
      <c r="H2700" s="1252">
        <v>-97740.199999999997</v>
      </c>
      <c r="I2700" s="1252">
        <v>-107374.58</v>
      </c>
      <c r="J2700" s="1252">
        <v>-88039.990000000005</v>
      </c>
      <c r="K2700" s="1252">
        <v>-100819.27</v>
      </c>
      <c r="L2700" s="1252">
        <v>-101047.50999999999</v>
      </c>
      <c r="M2700" s="1252">
        <v>-97442.009999999995</v>
      </c>
      <c r="N2700" s="1252">
        <v>-108733.66</v>
      </c>
      <c r="O2700" s="1252">
        <v>-81722.190000000002</v>
      </c>
      <c r="P2700" s="1252">
        <v>-108170.00999999999</v>
      </c>
      <c r="Q2700" s="1252">
        <v>-81918.240000000005</v>
      </c>
      <c r="R2700" s="1252">
        <v>-108258.8</v>
      </c>
      <c r="S2700" s="1252">
        <v>-1180146.6600000001</v>
      </c>
      <c r="T2700" s="1252">
        <v>-1180146.6600000001</v>
      </c>
      <c r="U2700" s="1251" t="s">
        <v>1065</v>
      </c>
      <c r="V2700" s="1251" t="s">
        <v>1286</v>
      </c>
      <c r="W2700" s="1251" t="s">
        <v>2096</v>
      </c>
      <c r="X2700" s="1251" t="s">
        <v>2042</v>
      </c>
      <c r="Y2700" s="1251">
        <v>521</v>
      </c>
      <c r="Z2700" s="1251">
        <v>1</v>
      </c>
      <c r="AA2700" s="1251" t="b">
        <v>0</v>
      </c>
    </row>
    <row r="2701" spans="1:27" ht="12">
      <c r="A2701" s="1251">
        <v>25</v>
      </c>
      <c r="B2701" s="1251">
        <v>750</v>
      </c>
      <c r="C2701" s="1251" t="s">
        <v>1755</v>
      </c>
      <c r="D2701" s="1251">
        <v>521200</v>
      </c>
      <c r="E2701" s="1251" t="s">
        <v>2097</v>
      </c>
      <c r="F2701" s="1251">
        <v>2021</v>
      </c>
      <c r="G2701" s="1252">
        <v>-5466.29</v>
      </c>
      <c r="H2701" s="1252">
        <v>-4977.8299999999999</v>
      </c>
      <c r="I2701" s="1252">
        <v>-5458.6999999999998</v>
      </c>
      <c r="J2701" s="1252">
        <v>-4480.1000000000004</v>
      </c>
      <c r="K2701" s="1252">
        <v>-5143.6499999999996</v>
      </c>
      <c r="L2701" s="1252">
        <v>-5143.9200000000001</v>
      </c>
      <c r="M2701" s="1252">
        <v>-4972.9700000000003</v>
      </c>
      <c r="N2701" s="1252">
        <v>-5527.9899999999998</v>
      </c>
      <c r="O2701" s="1252">
        <v>-4152.7799999999997</v>
      </c>
      <c r="P2701" s="1252">
        <v>-5527.6800000000003</v>
      </c>
      <c r="Q2701" s="1252">
        <v>-4163.7700000000004</v>
      </c>
      <c r="R2701" s="1252">
        <v>-5527.6700000000001</v>
      </c>
      <c r="S2701" s="1252">
        <v>-60543.349999999991</v>
      </c>
      <c r="T2701" s="1252">
        <v>-60543.349999999991</v>
      </c>
      <c r="U2701" s="1251" t="s">
        <v>1065</v>
      </c>
      <c r="V2701" s="1251" t="s">
        <v>1286</v>
      </c>
      <c r="W2701" s="1251" t="s">
        <v>2096</v>
      </c>
      <c r="X2701" s="1251" t="s">
        <v>2042</v>
      </c>
      <c r="Y2701" s="1251">
        <v>521</v>
      </c>
      <c r="Z2701" s="1251">
        <v>2</v>
      </c>
      <c r="AA2701" s="1251" t="b">
        <v>0</v>
      </c>
    </row>
    <row r="2702" spans="1:27" ht="12">
      <c r="A2702" s="1251">
        <v>25</v>
      </c>
      <c r="B2702" s="1251">
        <v>750</v>
      </c>
      <c r="C2702" s="1251" t="s">
        <v>1755</v>
      </c>
      <c r="D2702" s="1251">
        <v>522200</v>
      </c>
      <c r="E2702" s="1251" t="s">
        <v>2140</v>
      </c>
      <c r="F2702" s="1251">
        <v>2021</v>
      </c>
      <c r="G2702" s="1252">
        <v>-50.079999999999998</v>
      </c>
      <c r="H2702" s="1252">
        <v>0</v>
      </c>
      <c r="I2702" s="1252">
        <v>0</v>
      </c>
      <c r="J2702" s="1252">
        <v>0</v>
      </c>
      <c r="K2702" s="1252">
        <v>0</v>
      </c>
      <c r="L2702" s="1252">
        <v>0</v>
      </c>
      <c r="M2702" s="1252">
        <v>0</v>
      </c>
      <c r="N2702" s="1252">
        <v>0</v>
      </c>
      <c r="O2702" s="1252">
        <v>0</v>
      </c>
      <c r="P2702" s="1252">
        <v>0</v>
      </c>
      <c r="Q2702" s="1252">
        <v>0</v>
      </c>
      <c r="R2702" s="1252">
        <v>0</v>
      </c>
      <c r="S2702" s="1252">
        <v>-50.079999999999998</v>
      </c>
      <c r="T2702" s="1252">
        <v>-50.079999999999998</v>
      </c>
      <c r="U2702" s="1251" t="s">
        <v>1065</v>
      </c>
      <c r="V2702" s="1251" t="s">
        <v>1286</v>
      </c>
      <c r="W2702" s="1251" t="s">
        <v>2096</v>
      </c>
      <c r="X2702" s="1251" t="s">
        <v>2042</v>
      </c>
      <c r="Y2702" s="1251">
        <v>522</v>
      </c>
      <c r="Z2702" s="1251">
        <v>2</v>
      </c>
      <c r="AA2702" s="1251" t="b">
        <v>0</v>
      </c>
    </row>
    <row r="2703" spans="1:27" ht="12">
      <c r="A2703" s="1251">
        <v>25</v>
      </c>
      <c r="B2703" s="1251">
        <v>750</v>
      </c>
      <c r="C2703" s="1251" t="s">
        <v>1755</v>
      </c>
      <c r="D2703" s="1251">
        <v>536000</v>
      </c>
      <c r="E2703" s="1251" t="s">
        <v>2271</v>
      </c>
      <c r="F2703" s="1251">
        <v>2021</v>
      </c>
      <c r="G2703" s="1252">
        <v>-67595.940000000002</v>
      </c>
      <c r="H2703" s="1252">
        <v>-67451.220000000001</v>
      </c>
      <c r="I2703" s="1252">
        <v>-74630.660000000003</v>
      </c>
      <c r="J2703" s="1252">
        <v>-67542.539999999994</v>
      </c>
      <c r="K2703" s="1252">
        <v>-67444.149999999994</v>
      </c>
      <c r="L2703" s="1252">
        <v>-65301.720000000001</v>
      </c>
      <c r="M2703" s="1252">
        <v>-56148.470000000001</v>
      </c>
      <c r="N2703" s="1252">
        <v>-67635.75</v>
      </c>
      <c r="O2703" s="1252">
        <v>-67550.009999999995</v>
      </c>
      <c r="P2703" s="1252">
        <v>-67297.169999999998</v>
      </c>
      <c r="Q2703" s="1252">
        <v>-67744.559999999998</v>
      </c>
      <c r="R2703" s="1252">
        <v>-67365.229999999996</v>
      </c>
      <c r="S2703" s="1252">
        <v>-803707.41999999993</v>
      </c>
      <c r="T2703" s="1252">
        <v>-803707.41999999993</v>
      </c>
      <c r="U2703" s="1251" t="s">
        <v>1065</v>
      </c>
      <c r="V2703" s="1251" t="s">
        <v>1286</v>
      </c>
      <c r="W2703" s="1251" t="s">
        <v>2096</v>
      </c>
      <c r="X2703" s="1251" t="s">
        <v>2042</v>
      </c>
      <c r="Y2703" s="1251">
        <v>536</v>
      </c>
      <c r="Z2703" s="1251">
        <v>0</v>
      </c>
      <c r="AA2703" s="1251" t="b">
        <v>0</v>
      </c>
    </row>
    <row r="2704" spans="1:27" ht="12">
      <c r="A2704" s="1251">
        <v>25</v>
      </c>
      <c r="B2704" s="1251">
        <v>750</v>
      </c>
      <c r="C2704" s="1251" t="s">
        <v>1755</v>
      </c>
      <c r="D2704" s="1251">
        <v>636600</v>
      </c>
      <c r="E2704" s="1251" t="s">
        <v>1990</v>
      </c>
      <c r="F2704" s="1251">
        <v>2021</v>
      </c>
      <c r="G2704" s="1252">
        <v>0</v>
      </c>
      <c r="H2704" s="1252">
        <v>0</v>
      </c>
      <c r="I2704" s="1252">
        <v>0</v>
      </c>
      <c r="J2704" s="1252">
        <v>0</v>
      </c>
      <c r="K2704" s="1252">
        <v>0</v>
      </c>
      <c r="L2704" s="1252">
        <v>0</v>
      </c>
      <c r="M2704" s="1252">
        <v>1418.1199999999999</v>
      </c>
      <c r="N2704" s="1252">
        <v>0</v>
      </c>
      <c r="O2704" s="1252">
        <v>0</v>
      </c>
      <c r="P2704" s="1252">
        <v>0</v>
      </c>
      <c r="Q2704" s="1252">
        <v>0</v>
      </c>
      <c r="R2704" s="1252">
        <v>0</v>
      </c>
      <c r="S2704" s="1252">
        <v>1418.1199999999999</v>
      </c>
      <c r="T2704" s="1252">
        <v>1418.1199999999999</v>
      </c>
      <c r="U2704" s="1251" t="s">
        <v>1065</v>
      </c>
      <c r="V2704" s="1251" t="s">
        <v>397</v>
      </c>
      <c r="W2704" s="1251" t="s">
        <v>1986</v>
      </c>
      <c r="X2704" s="1251" t="s">
        <v>2042</v>
      </c>
      <c r="Y2704" s="1251">
        <v>636</v>
      </c>
      <c r="Z2704" s="1251">
        <v>6</v>
      </c>
      <c r="AA2704" s="1251" t="b">
        <v>0</v>
      </c>
    </row>
    <row r="2705" spans="1:27" ht="12">
      <c r="A2705" s="1251">
        <v>25</v>
      </c>
      <c r="B2705" s="1251">
        <v>750</v>
      </c>
      <c r="C2705" s="1251" t="s">
        <v>1755</v>
      </c>
      <c r="D2705" s="1251">
        <v>636800</v>
      </c>
      <c r="E2705" s="1251" t="s">
        <v>1997</v>
      </c>
      <c r="F2705" s="1251">
        <v>2021</v>
      </c>
      <c r="G2705" s="1252">
        <v>0</v>
      </c>
      <c r="H2705" s="1252">
        <v>0</v>
      </c>
      <c r="I2705" s="1252">
        <v>0</v>
      </c>
      <c r="J2705" s="1252">
        <v>0</v>
      </c>
      <c r="K2705" s="1252">
        <v>0</v>
      </c>
      <c r="L2705" s="1252">
        <v>0</v>
      </c>
      <c r="M2705" s="1252">
        <v>0</v>
      </c>
      <c r="N2705" s="1252">
        <v>0</v>
      </c>
      <c r="O2705" s="1252">
        <v>0</v>
      </c>
      <c r="P2705" s="1252">
        <v>0</v>
      </c>
      <c r="Q2705" s="1252">
        <v>0</v>
      </c>
      <c r="R2705" s="1252">
        <v>0</v>
      </c>
      <c r="S2705" s="1252">
        <v>0</v>
      </c>
      <c r="T2705" s="1252">
        <v>0</v>
      </c>
      <c r="U2705" s="1251" t="s">
        <v>1065</v>
      </c>
      <c r="V2705" s="1251" t="s">
        <v>397</v>
      </c>
      <c r="W2705" s="1251" t="s">
        <v>1996</v>
      </c>
      <c r="X2705" s="1251" t="s">
        <v>2042</v>
      </c>
      <c r="Y2705" s="1251">
        <v>636</v>
      </c>
      <c r="Z2705" s="1251">
        <v>8</v>
      </c>
      <c r="AA2705" s="1251" t="b">
        <v>0</v>
      </c>
    </row>
    <row r="2706" spans="1:27" ht="12">
      <c r="A2706" s="1251">
        <v>25</v>
      </c>
      <c r="B2706" s="1251">
        <v>750</v>
      </c>
      <c r="C2706" s="1251" t="s">
        <v>1755</v>
      </c>
      <c r="D2706" s="1251">
        <v>701110</v>
      </c>
      <c r="E2706" s="1251" t="s">
        <v>2141</v>
      </c>
      <c r="F2706" s="1251">
        <v>2021</v>
      </c>
      <c r="G2706" s="1252">
        <v>996.34000000000003</v>
      </c>
      <c r="H2706" s="1252">
        <v>1866.6700000000001</v>
      </c>
      <c r="I2706" s="1252">
        <v>1219.45</v>
      </c>
      <c r="J2706" s="1252">
        <v>1006.83</v>
      </c>
      <c r="K2706" s="1252">
        <v>2753.04</v>
      </c>
      <c r="L2706" s="1252">
        <v>609.63999999999999</v>
      </c>
      <c r="M2706" s="1252">
        <v>0</v>
      </c>
      <c r="N2706" s="1252">
        <v>0</v>
      </c>
      <c r="O2706" s="1252">
        <v>0</v>
      </c>
      <c r="P2706" s="1252">
        <v>0</v>
      </c>
      <c r="Q2706" s="1252">
        <v>0</v>
      </c>
      <c r="R2706" s="1252">
        <v>0</v>
      </c>
      <c r="S2706" s="1252">
        <v>8451.9699999999993</v>
      </c>
      <c r="T2706" s="1252">
        <v>8451.9699999999993</v>
      </c>
      <c r="U2706" s="1251" t="s">
        <v>1065</v>
      </c>
      <c r="V2706" s="1251" t="s">
        <v>397</v>
      </c>
      <c r="W2706" s="1251" t="s">
        <v>1931</v>
      </c>
      <c r="X2706" s="1251" t="s">
        <v>2042</v>
      </c>
      <c r="Y2706" s="1251">
        <v>701</v>
      </c>
      <c r="Z2706" s="1251">
        <v>1</v>
      </c>
      <c r="AA2706" s="1251" t="b">
        <v>0</v>
      </c>
    </row>
    <row r="2707" spans="1:27" ht="12">
      <c r="A2707" s="1251">
        <v>25</v>
      </c>
      <c r="B2707" s="1251">
        <v>750</v>
      </c>
      <c r="C2707" s="1251" t="s">
        <v>1755</v>
      </c>
      <c r="D2707" s="1251">
        <v>701119</v>
      </c>
      <c r="E2707" s="1251" t="s">
        <v>2142</v>
      </c>
      <c r="F2707" s="1251">
        <v>2021</v>
      </c>
      <c r="G2707" s="1252">
        <v>0</v>
      </c>
      <c r="H2707" s="1252">
        <v>0</v>
      </c>
      <c r="I2707" s="1252">
        <v>0</v>
      </c>
      <c r="J2707" s="1252">
        <v>0</v>
      </c>
      <c r="K2707" s="1252">
        <v>705.39999999999998</v>
      </c>
      <c r="L2707" s="1252">
        <v>0</v>
      </c>
      <c r="M2707" s="1252">
        <v>0</v>
      </c>
      <c r="N2707" s="1252">
        <v>160.53999999999999</v>
      </c>
      <c r="O2707" s="1252">
        <v>0</v>
      </c>
      <c r="P2707" s="1252">
        <v>0</v>
      </c>
      <c r="Q2707" s="1252">
        <v>0</v>
      </c>
      <c r="R2707" s="1252">
        <v>0</v>
      </c>
      <c r="S2707" s="1252">
        <v>865.93999999999994</v>
      </c>
      <c r="T2707" s="1252">
        <v>865.93999999999994</v>
      </c>
      <c r="U2707" s="1251" t="s">
        <v>1065</v>
      </c>
      <c r="V2707" s="1251" t="s">
        <v>397</v>
      </c>
      <c r="W2707" s="1251" t="s">
        <v>1933</v>
      </c>
      <c r="X2707" s="1251" t="s">
        <v>2042</v>
      </c>
      <c r="Y2707" s="1251">
        <v>701</v>
      </c>
      <c r="Z2707" s="1251">
        <v>1</v>
      </c>
      <c r="AA2707" s="1251" t="b">
        <v>0</v>
      </c>
    </row>
    <row r="2708" spans="1:27" ht="12">
      <c r="A2708" s="1251">
        <v>25</v>
      </c>
      <c r="B2708" s="1251">
        <v>750</v>
      </c>
      <c r="C2708" s="1251" t="s">
        <v>1755</v>
      </c>
      <c r="D2708" s="1251">
        <v>701510</v>
      </c>
      <c r="E2708" s="1251" t="s">
        <v>2154</v>
      </c>
      <c r="F2708" s="1251">
        <v>2021</v>
      </c>
      <c r="G2708" s="1252">
        <v>0</v>
      </c>
      <c r="H2708" s="1252">
        <v>0</v>
      </c>
      <c r="I2708" s="1252">
        <v>0</v>
      </c>
      <c r="J2708" s="1252">
        <v>36.469999999999999</v>
      </c>
      <c r="K2708" s="1252">
        <v>110.97</v>
      </c>
      <c r="L2708" s="1252">
        <v>111.75</v>
      </c>
      <c r="M2708" s="1252">
        <v>149</v>
      </c>
      <c r="N2708" s="1252">
        <v>0</v>
      </c>
      <c r="O2708" s="1252">
        <v>37.25</v>
      </c>
      <c r="P2708" s="1252">
        <v>74.5</v>
      </c>
      <c r="Q2708" s="1252">
        <v>260.75</v>
      </c>
      <c r="R2708" s="1252">
        <v>0</v>
      </c>
      <c r="S2708" s="1252">
        <v>780.69000000000005</v>
      </c>
      <c r="T2708" s="1252">
        <v>780.69000000000005</v>
      </c>
      <c r="U2708" s="1251" t="s">
        <v>1065</v>
      </c>
      <c r="V2708" s="1251" t="s">
        <v>397</v>
      </c>
      <c r="W2708" s="1251" t="s">
        <v>1931</v>
      </c>
      <c r="X2708" s="1251" t="s">
        <v>2042</v>
      </c>
      <c r="Y2708" s="1251">
        <v>701</v>
      </c>
      <c r="Z2708" s="1251">
        <v>5</v>
      </c>
      <c r="AA2708" s="1251" t="b">
        <v>0</v>
      </c>
    </row>
    <row r="2709" spans="1:27" ht="12">
      <c r="A2709" s="1251">
        <v>25</v>
      </c>
      <c r="B2709" s="1251">
        <v>750</v>
      </c>
      <c r="C2709" s="1251" t="s">
        <v>1755</v>
      </c>
      <c r="D2709" s="1251">
        <v>701519</v>
      </c>
      <c r="E2709" s="1251" t="s">
        <v>2155</v>
      </c>
      <c r="F2709" s="1251">
        <v>2021</v>
      </c>
      <c r="G2709" s="1252">
        <v>164.12</v>
      </c>
      <c r="H2709" s="1252">
        <v>0</v>
      </c>
      <c r="I2709" s="1252">
        <v>0</v>
      </c>
      <c r="J2709" s="1252">
        <v>0</v>
      </c>
      <c r="K2709" s="1252">
        <v>0</v>
      </c>
      <c r="L2709" s="1252">
        <v>0</v>
      </c>
      <c r="M2709" s="1252">
        <v>0</v>
      </c>
      <c r="N2709" s="1252">
        <v>0</v>
      </c>
      <c r="O2709" s="1252">
        <v>0</v>
      </c>
      <c r="P2709" s="1252">
        <v>0</v>
      </c>
      <c r="Q2709" s="1252">
        <v>0</v>
      </c>
      <c r="R2709" s="1252">
        <v>0</v>
      </c>
      <c r="S2709" s="1252">
        <v>164.12</v>
      </c>
      <c r="T2709" s="1252">
        <v>164.12</v>
      </c>
      <c r="U2709" s="1251" t="s">
        <v>1065</v>
      </c>
      <c r="V2709" s="1251" t="s">
        <v>397</v>
      </c>
      <c r="W2709" s="1251" t="s">
        <v>1933</v>
      </c>
      <c r="X2709" s="1251" t="s">
        <v>2042</v>
      </c>
      <c r="Y2709" s="1251">
        <v>701</v>
      </c>
      <c r="Z2709" s="1251">
        <v>5</v>
      </c>
      <c r="AA2709" s="1251" t="b">
        <v>0</v>
      </c>
    </row>
    <row r="2710" spans="1:27" ht="12">
      <c r="A2710" s="1251">
        <v>25</v>
      </c>
      <c r="B2710" s="1251">
        <v>750</v>
      </c>
      <c r="C2710" s="1251" t="s">
        <v>1755</v>
      </c>
      <c r="D2710" s="1251">
        <v>701610</v>
      </c>
      <c r="E2710" s="1251" t="s">
        <v>2164</v>
      </c>
      <c r="F2710" s="1251">
        <v>2021</v>
      </c>
      <c r="G2710" s="1252">
        <v>72.939999999999998</v>
      </c>
      <c r="H2710" s="1252">
        <v>0</v>
      </c>
      <c r="I2710" s="1252">
        <v>0</v>
      </c>
      <c r="J2710" s="1252">
        <v>0</v>
      </c>
      <c r="K2710" s="1252">
        <v>0</v>
      </c>
      <c r="L2710" s="1252">
        <v>0</v>
      </c>
      <c r="M2710" s="1252">
        <v>0</v>
      </c>
      <c r="N2710" s="1252">
        <v>0</v>
      </c>
      <c r="O2710" s="1252">
        <v>521.5</v>
      </c>
      <c r="P2710" s="1252">
        <v>0</v>
      </c>
      <c r="Q2710" s="1252">
        <v>0</v>
      </c>
      <c r="R2710" s="1252">
        <v>0</v>
      </c>
      <c r="S2710" s="1252">
        <v>594.44000000000005</v>
      </c>
      <c r="T2710" s="1252">
        <v>594.44000000000005</v>
      </c>
      <c r="U2710" s="1251" t="s">
        <v>1065</v>
      </c>
      <c r="V2710" s="1251" t="s">
        <v>397</v>
      </c>
      <c r="W2710" s="1251" t="s">
        <v>1931</v>
      </c>
      <c r="X2710" s="1251" t="s">
        <v>2042</v>
      </c>
      <c r="Y2710" s="1251">
        <v>701</v>
      </c>
      <c r="Z2710" s="1251">
        <v>6</v>
      </c>
      <c r="AA2710" s="1251" t="b">
        <v>0</v>
      </c>
    </row>
    <row r="2711" spans="1:27" ht="12">
      <c r="A2711" s="1251">
        <v>25</v>
      </c>
      <c r="B2711" s="1251">
        <v>750</v>
      </c>
      <c r="C2711" s="1251" t="s">
        <v>1755</v>
      </c>
      <c r="D2711" s="1251">
        <v>701619</v>
      </c>
      <c r="E2711" s="1251" t="s">
        <v>2156</v>
      </c>
      <c r="F2711" s="1251">
        <v>2021</v>
      </c>
      <c r="G2711" s="1252">
        <v>0</v>
      </c>
      <c r="H2711" s="1252">
        <v>0</v>
      </c>
      <c r="I2711" s="1252">
        <v>0</v>
      </c>
      <c r="J2711" s="1252">
        <v>0</v>
      </c>
      <c r="K2711" s="1252">
        <v>145.88</v>
      </c>
      <c r="L2711" s="1252">
        <v>0</v>
      </c>
      <c r="M2711" s="1252">
        <v>0</v>
      </c>
      <c r="N2711" s="1252">
        <v>0</v>
      </c>
      <c r="O2711" s="1252">
        <v>0</v>
      </c>
      <c r="P2711" s="1252">
        <v>0</v>
      </c>
      <c r="Q2711" s="1252">
        <v>0</v>
      </c>
      <c r="R2711" s="1252">
        <v>0</v>
      </c>
      <c r="S2711" s="1252">
        <v>145.88</v>
      </c>
      <c r="T2711" s="1252">
        <v>145.88</v>
      </c>
      <c r="U2711" s="1251" t="s">
        <v>1065</v>
      </c>
      <c r="V2711" s="1251" t="s">
        <v>397</v>
      </c>
      <c r="W2711" s="1251" t="s">
        <v>1933</v>
      </c>
      <c r="X2711" s="1251" t="s">
        <v>2042</v>
      </c>
      <c r="Y2711" s="1251">
        <v>701</v>
      </c>
      <c r="Z2711" s="1251">
        <v>6</v>
      </c>
      <c r="AA2711" s="1251" t="b">
        <v>0</v>
      </c>
    </row>
    <row r="2712" spans="1:27" ht="12">
      <c r="A2712" s="1251">
        <v>25</v>
      </c>
      <c r="B2712" s="1251">
        <v>750</v>
      </c>
      <c r="C2712" s="1251" t="s">
        <v>1755</v>
      </c>
      <c r="D2712" s="1251">
        <v>704838</v>
      </c>
      <c r="E2712" s="1251" t="s">
        <v>2102</v>
      </c>
      <c r="F2712" s="1251">
        <v>2021</v>
      </c>
      <c r="G2712" s="1252">
        <v>0</v>
      </c>
      <c r="H2712" s="1252">
        <v>165</v>
      </c>
      <c r="I2712" s="1252">
        <v>165</v>
      </c>
      <c r="J2712" s="1252">
        <v>165</v>
      </c>
      <c r="K2712" s="1252">
        <v>165</v>
      </c>
      <c r="L2712" s="1252">
        <v>165</v>
      </c>
      <c r="M2712" s="1252">
        <v>165</v>
      </c>
      <c r="N2712" s="1252">
        <v>165</v>
      </c>
      <c r="O2712" s="1252">
        <v>165</v>
      </c>
      <c r="P2712" s="1252">
        <v>165</v>
      </c>
      <c r="Q2712" s="1252">
        <v>165</v>
      </c>
      <c r="R2712" s="1252">
        <v>165</v>
      </c>
      <c r="S2712" s="1252">
        <v>1815</v>
      </c>
      <c r="T2712" s="1252">
        <v>1815</v>
      </c>
      <c r="U2712" s="1251" t="s">
        <v>1065</v>
      </c>
      <c r="V2712" s="1251" t="s">
        <v>397</v>
      </c>
      <c r="W2712" s="1251" t="s">
        <v>1948</v>
      </c>
      <c r="X2712" s="1251" t="s">
        <v>2042</v>
      </c>
      <c r="Y2712" s="1251">
        <v>704</v>
      </c>
      <c r="Z2712" s="1251">
        <v>8</v>
      </c>
      <c r="AA2712" s="1251" t="b">
        <v>0</v>
      </c>
    </row>
    <row r="2713" spans="1:27" ht="12">
      <c r="A2713" s="1251">
        <v>25</v>
      </c>
      <c r="B2713" s="1251">
        <v>750</v>
      </c>
      <c r="C2713" s="1251" t="s">
        <v>1755</v>
      </c>
      <c r="D2713" s="1251">
        <v>710500</v>
      </c>
      <c r="E2713" s="1251" t="s">
        <v>2143</v>
      </c>
      <c r="F2713" s="1251">
        <v>2021</v>
      </c>
      <c r="G2713" s="1252">
        <v>59305.980000000003</v>
      </c>
      <c r="H2713" s="1252">
        <v>59305.980000000003</v>
      </c>
      <c r="I2713" s="1252">
        <v>59305.980000000003</v>
      </c>
      <c r="J2713" s="1252">
        <v>79097.089999999997</v>
      </c>
      <c r="K2713" s="1252">
        <v>79097.080000000002</v>
      </c>
      <c r="L2713" s="1252">
        <v>79097.080000000002</v>
      </c>
      <c r="M2713" s="1252">
        <v>79097.080000000002</v>
      </c>
      <c r="N2713" s="1252">
        <v>79097.080000000002</v>
      </c>
      <c r="O2713" s="1252">
        <v>79097.080000000002</v>
      </c>
      <c r="P2713" s="1252">
        <v>79097.080000000002</v>
      </c>
      <c r="Q2713" s="1252">
        <v>79097.080000000002</v>
      </c>
      <c r="R2713" s="1252">
        <v>21339.41</v>
      </c>
      <c r="S2713" s="1252">
        <v>832033.99999999988</v>
      </c>
      <c r="T2713" s="1252">
        <v>832033.99999999988</v>
      </c>
      <c r="U2713" s="1251" t="s">
        <v>1065</v>
      </c>
      <c r="V2713" s="1251" t="s">
        <v>397</v>
      </c>
      <c r="W2713" s="1251" t="s">
        <v>2144</v>
      </c>
      <c r="X2713" s="1251" t="s">
        <v>2042</v>
      </c>
      <c r="Y2713" s="1251">
        <v>710</v>
      </c>
      <c r="Z2713" s="1251">
        <v>5</v>
      </c>
      <c r="AA2713" s="1251" t="b">
        <v>0</v>
      </c>
    </row>
    <row r="2714" spans="1:27" ht="12">
      <c r="A2714" s="1251">
        <v>25</v>
      </c>
      <c r="B2714" s="1251">
        <v>750</v>
      </c>
      <c r="C2714" s="1251" t="s">
        <v>1755</v>
      </c>
      <c r="D2714" s="1251">
        <v>715100</v>
      </c>
      <c r="E2714" s="1251" t="s">
        <v>2107</v>
      </c>
      <c r="F2714" s="1251">
        <v>2021</v>
      </c>
      <c r="G2714" s="1252">
        <v>446.02999999999997</v>
      </c>
      <c r="H2714" s="1252">
        <v>396.23000000000002</v>
      </c>
      <c r="I2714" s="1252">
        <v>1009.23</v>
      </c>
      <c r="J2714" s="1252">
        <v>124.04000000000001</v>
      </c>
      <c r="K2714" s="1252">
        <v>400.11000000000001</v>
      </c>
      <c r="L2714" s="1252">
        <v>334.83999999999997</v>
      </c>
      <c r="M2714" s="1252">
        <v>410.18000000000001</v>
      </c>
      <c r="N2714" s="1252">
        <v>392.30000000000001</v>
      </c>
      <c r="O2714" s="1252">
        <v>368.88</v>
      </c>
      <c r="P2714" s="1252">
        <v>185.43000000000001</v>
      </c>
      <c r="Q2714" s="1252">
        <v>1023.65</v>
      </c>
      <c r="R2714" s="1252">
        <v>535.32000000000005</v>
      </c>
      <c r="S2714" s="1252">
        <v>5626.2399999999998</v>
      </c>
      <c r="T2714" s="1252">
        <v>5626.2399999999998</v>
      </c>
      <c r="U2714" s="1251" t="s">
        <v>1065</v>
      </c>
      <c r="V2714" s="1251" t="s">
        <v>397</v>
      </c>
      <c r="W2714" s="1251" t="s">
        <v>1953</v>
      </c>
      <c r="X2714" s="1251" t="s">
        <v>2042</v>
      </c>
      <c r="Y2714" s="1251">
        <v>715</v>
      </c>
      <c r="Z2714" s="1251">
        <v>1</v>
      </c>
      <c r="AA2714" s="1251" t="b">
        <v>0</v>
      </c>
    </row>
    <row r="2715" spans="1:27" ht="12">
      <c r="A2715" s="1251">
        <v>25</v>
      </c>
      <c r="B2715" s="1251">
        <v>750</v>
      </c>
      <c r="C2715" s="1251" t="s">
        <v>1755</v>
      </c>
      <c r="D2715" s="1251">
        <v>716100</v>
      </c>
      <c r="E2715" s="1251" t="s">
        <v>2108</v>
      </c>
      <c r="F2715" s="1251">
        <v>2021</v>
      </c>
      <c r="G2715" s="1252">
        <v>78.530000000000001</v>
      </c>
      <c r="H2715" s="1252">
        <v>60.990000000000002</v>
      </c>
      <c r="I2715" s="1252">
        <v>123.61</v>
      </c>
      <c r="J2715" s="1252">
        <v>39.469999999999999</v>
      </c>
      <c r="K2715" s="1252">
        <v>69.349999999999994</v>
      </c>
      <c r="L2715" s="1252">
        <v>81.099999999999994</v>
      </c>
      <c r="M2715" s="1252">
        <v>393.27999999999997</v>
      </c>
      <c r="N2715" s="1252">
        <v>70.989999999999995</v>
      </c>
      <c r="O2715" s="1252">
        <v>58.979999999999997</v>
      </c>
      <c r="P2715" s="1252">
        <v>67.560000000000002</v>
      </c>
      <c r="Q2715" s="1252">
        <v>79.450000000000003</v>
      </c>
      <c r="R2715" s="1252">
        <v>70.969999999999999</v>
      </c>
      <c r="S2715" s="1252">
        <v>1194.2800000000002</v>
      </c>
      <c r="T2715" s="1252">
        <v>1194.2800000000002</v>
      </c>
      <c r="U2715" s="1251" t="s">
        <v>1065</v>
      </c>
      <c r="V2715" s="1251" t="s">
        <v>397</v>
      </c>
      <c r="W2715" s="1251" t="s">
        <v>1953</v>
      </c>
      <c r="X2715" s="1251" t="s">
        <v>2042</v>
      </c>
      <c r="Y2715" s="1251">
        <v>716</v>
      </c>
      <c r="Z2715" s="1251">
        <v>1</v>
      </c>
      <c r="AA2715" s="1251" t="b">
        <v>0</v>
      </c>
    </row>
    <row r="2716" spans="1:27" ht="12">
      <c r="A2716" s="1251">
        <v>25</v>
      </c>
      <c r="B2716" s="1251">
        <v>750</v>
      </c>
      <c r="C2716" s="1251" t="s">
        <v>1755</v>
      </c>
      <c r="D2716" s="1251">
        <v>720200</v>
      </c>
      <c r="E2716" s="1251" t="s">
        <v>2159</v>
      </c>
      <c r="F2716" s="1251">
        <v>2021</v>
      </c>
      <c r="G2716" s="1252">
        <v>528.12</v>
      </c>
      <c r="H2716" s="1252">
        <v>140</v>
      </c>
      <c r="I2716" s="1252">
        <v>140</v>
      </c>
      <c r="J2716" s="1252">
        <v>249.63999999999999</v>
      </c>
      <c r="K2716" s="1252">
        <v>-1057.76</v>
      </c>
      <c r="L2716" s="1252">
        <v>0</v>
      </c>
      <c r="M2716" s="1252">
        <v>0</v>
      </c>
      <c r="N2716" s="1252">
        <v>0</v>
      </c>
      <c r="O2716" s="1252">
        <v>0</v>
      </c>
      <c r="P2716" s="1252">
        <v>0</v>
      </c>
      <c r="Q2716" s="1252">
        <v>365.64999999999998</v>
      </c>
      <c r="R2716" s="1252">
        <v>775.15999999999997</v>
      </c>
      <c r="S2716" s="1252">
        <v>1140.8099999999999</v>
      </c>
      <c r="T2716" s="1252">
        <v>1140.8099999999999</v>
      </c>
      <c r="U2716" s="1251" t="s">
        <v>1065</v>
      </c>
      <c r="V2716" s="1251" t="s">
        <v>397</v>
      </c>
      <c r="W2716" s="1251" t="s">
        <v>1966</v>
      </c>
      <c r="X2716" s="1251" t="s">
        <v>2042</v>
      </c>
      <c r="Y2716" s="1251">
        <v>720</v>
      </c>
      <c r="Z2716" s="1251">
        <v>2</v>
      </c>
      <c r="AA2716" s="1251" t="b">
        <v>0</v>
      </c>
    </row>
    <row r="2717" spans="1:27" ht="12">
      <c r="A2717" s="1251">
        <v>25</v>
      </c>
      <c r="B2717" s="1251">
        <v>750</v>
      </c>
      <c r="C2717" s="1251" t="s">
        <v>1755</v>
      </c>
      <c r="D2717" s="1251">
        <v>720500</v>
      </c>
      <c r="E2717" s="1251" t="s">
        <v>2110</v>
      </c>
      <c r="F2717" s="1251">
        <v>2021</v>
      </c>
      <c r="G2717" s="1252">
        <v>0</v>
      </c>
      <c r="H2717" s="1252">
        <v>0</v>
      </c>
      <c r="I2717" s="1252">
        <v>0</v>
      </c>
      <c r="J2717" s="1252">
        <v>0</v>
      </c>
      <c r="K2717" s="1252">
        <v>0</v>
      </c>
      <c r="L2717" s="1252">
        <v>0</v>
      </c>
      <c r="M2717" s="1252">
        <v>609.22000000000003</v>
      </c>
      <c r="N2717" s="1252">
        <v>0</v>
      </c>
      <c r="O2717" s="1252">
        <v>0</v>
      </c>
      <c r="P2717" s="1252">
        <v>0</v>
      </c>
      <c r="Q2717" s="1252">
        <v>0</v>
      </c>
      <c r="R2717" s="1252">
        <v>0</v>
      </c>
      <c r="S2717" s="1252">
        <v>609.22000000000003</v>
      </c>
      <c r="T2717" s="1252">
        <v>609.22000000000003</v>
      </c>
      <c r="U2717" s="1251" t="s">
        <v>1065</v>
      </c>
      <c r="V2717" s="1251" t="s">
        <v>397</v>
      </c>
      <c r="W2717" s="1251" t="s">
        <v>1966</v>
      </c>
      <c r="X2717" s="1251" t="s">
        <v>2042</v>
      </c>
      <c r="Y2717" s="1251">
        <v>720</v>
      </c>
      <c r="Z2717" s="1251">
        <v>5</v>
      </c>
      <c r="AA2717" s="1251" t="b">
        <v>0</v>
      </c>
    </row>
    <row r="2718" spans="1:27" ht="12">
      <c r="A2718" s="1251">
        <v>25</v>
      </c>
      <c r="B2718" s="1251">
        <v>750</v>
      </c>
      <c r="C2718" s="1251" t="s">
        <v>1755</v>
      </c>
      <c r="D2718" s="1251">
        <v>720512</v>
      </c>
      <c r="E2718" s="1251" t="s">
        <v>2166</v>
      </c>
      <c r="F2718" s="1251">
        <v>2021</v>
      </c>
      <c r="G2718" s="1252">
        <v>0</v>
      </c>
      <c r="H2718" s="1252">
        <v>0</v>
      </c>
      <c r="I2718" s="1252">
        <v>0</v>
      </c>
      <c r="J2718" s="1252">
        <v>0</v>
      </c>
      <c r="K2718" s="1252">
        <v>0</v>
      </c>
      <c r="L2718" s="1252">
        <v>9.7699999999999996</v>
      </c>
      <c r="M2718" s="1252">
        <v>14.869999999999999</v>
      </c>
      <c r="N2718" s="1252">
        <v>0</v>
      </c>
      <c r="O2718" s="1252">
        <v>27.609999999999999</v>
      </c>
      <c r="P2718" s="1252">
        <v>0</v>
      </c>
      <c r="Q2718" s="1252">
        <v>0</v>
      </c>
      <c r="R2718" s="1252">
        <v>0</v>
      </c>
      <c r="S2718" s="1252">
        <v>52.25</v>
      </c>
      <c r="T2718" s="1252">
        <v>52.25</v>
      </c>
      <c r="U2718" s="1251" t="s">
        <v>1065</v>
      </c>
      <c r="V2718" s="1251" t="s">
        <v>397</v>
      </c>
      <c r="W2718" s="1251" t="s">
        <v>1966</v>
      </c>
      <c r="X2718" s="1251" t="s">
        <v>2042</v>
      </c>
      <c r="Y2718" s="1251">
        <v>720</v>
      </c>
      <c r="Z2718" s="1251">
        <v>5</v>
      </c>
      <c r="AA2718" s="1251" t="b">
        <v>0</v>
      </c>
    </row>
    <row r="2719" spans="1:27" ht="12">
      <c r="A2719" s="1251">
        <v>25</v>
      </c>
      <c r="B2719" s="1251">
        <v>750</v>
      </c>
      <c r="C2719" s="1251" t="s">
        <v>1755</v>
      </c>
      <c r="D2719" s="1251">
        <v>720600</v>
      </c>
      <c r="E2719" s="1251" t="s">
        <v>2151</v>
      </c>
      <c r="F2719" s="1251">
        <v>2021</v>
      </c>
      <c r="G2719" s="1252">
        <v>0</v>
      </c>
      <c r="H2719" s="1252">
        <v>0</v>
      </c>
      <c r="I2719" s="1252">
        <v>0</v>
      </c>
      <c r="J2719" s="1252">
        <v>18.699999999999999</v>
      </c>
      <c r="K2719" s="1252">
        <v>0</v>
      </c>
      <c r="L2719" s="1252">
        <v>0</v>
      </c>
      <c r="M2719" s="1252">
        <v>0</v>
      </c>
      <c r="N2719" s="1252">
        <v>484.18000000000001</v>
      </c>
      <c r="O2719" s="1252">
        <v>0</v>
      </c>
      <c r="P2719" s="1252">
        <v>0</v>
      </c>
      <c r="Q2719" s="1252">
        <v>0</v>
      </c>
      <c r="R2719" s="1252">
        <v>0</v>
      </c>
      <c r="S2719" s="1252">
        <v>502.88</v>
      </c>
      <c r="T2719" s="1252">
        <v>502.88</v>
      </c>
      <c r="U2719" s="1251" t="s">
        <v>1065</v>
      </c>
      <c r="V2719" s="1251" t="s">
        <v>397</v>
      </c>
      <c r="W2719" s="1251" t="s">
        <v>1966</v>
      </c>
      <c r="X2719" s="1251" t="s">
        <v>2042</v>
      </c>
      <c r="Y2719" s="1251">
        <v>720</v>
      </c>
      <c r="Z2719" s="1251">
        <v>6</v>
      </c>
      <c r="AA2719" s="1251" t="b">
        <v>0</v>
      </c>
    </row>
    <row r="2720" spans="1:27" ht="12">
      <c r="A2720" s="1251">
        <v>25</v>
      </c>
      <c r="B2720" s="1251">
        <v>750</v>
      </c>
      <c r="C2720" s="1251" t="s">
        <v>1755</v>
      </c>
      <c r="D2720" s="1251">
        <v>732800</v>
      </c>
      <c r="E2720" s="1251" t="s">
        <v>2111</v>
      </c>
      <c r="F2720" s="1251">
        <v>2021</v>
      </c>
      <c r="G2720" s="1252">
        <v>0</v>
      </c>
      <c r="H2720" s="1252">
        <v>0</v>
      </c>
      <c r="I2720" s="1252">
        <v>0</v>
      </c>
      <c r="J2720" s="1252">
        <v>0</v>
      </c>
      <c r="K2720" s="1252">
        <v>0</v>
      </c>
      <c r="L2720" s="1252">
        <v>0</v>
      </c>
      <c r="M2720" s="1252">
        <v>0</v>
      </c>
      <c r="N2720" s="1252">
        <v>0</v>
      </c>
      <c r="O2720" s="1252">
        <v>0</v>
      </c>
      <c r="P2720" s="1252">
        <v>0</v>
      </c>
      <c r="Q2720" s="1252">
        <v>0</v>
      </c>
      <c r="R2720" s="1252">
        <v>0</v>
      </c>
      <c r="S2720" s="1252">
        <v>0</v>
      </c>
      <c r="T2720" s="1252">
        <v>0</v>
      </c>
      <c r="U2720" s="1251" t="s">
        <v>1065</v>
      </c>
      <c r="V2720" s="1251" t="s">
        <v>397</v>
      </c>
      <c r="W2720" s="1251" t="s">
        <v>2112</v>
      </c>
      <c r="X2720" s="1251" t="s">
        <v>2042</v>
      </c>
      <c r="Y2720" s="1251">
        <v>732</v>
      </c>
      <c r="Z2720" s="1251">
        <v>8</v>
      </c>
      <c r="AA2720" s="1251" t="b">
        <v>0</v>
      </c>
    </row>
    <row r="2721" spans="1:27" ht="12">
      <c r="A2721" s="1251">
        <v>25</v>
      </c>
      <c r="B2721" s="1251">
        <v>750</v>
      </c>
      <c r="C2721" s="1251" t="s">
        <v>1755</v>
      </c>
      <c r="D2721" s="1251">
        <v>733800</v>
      </c>
      <c r="E2721" s="1251" t="s">
        <v>2245</v>
      </c>
      <c r="F2721" s="1251">
        <v>2021</v>
      </c>
      <c r="G2721" s="1252">
        <v>0</v>
      </c>
      <c r="H2721" s="1252">
        <v>79.200000000000003</v>
      </c>
      <c r="I2721" s="1252">
        <v>1715.8499999999999</v>
      </c>
      <c r="J2721" s="1252">
        <v>0</v>
      </c>
      <c r="K2721" s="1252">
        <v>0</v>
      </c>
      <c r="L2721" s="1252">
        <v>0</v>
      </c>
      <c r="M2721" s="1252">
        <v>0</v>
      </c>
      <c r="N2721" s="1252">
        <v>0</v>
      </c>
      <c r="O2721" s="1252">
        <v>0</v>
      </c>
      <c r="P2721" s="1252">
        <v>0</v>
      </c>
      <c r="Q2721" s="1252">
        <v>0</v>
      </c>
      <c r="R2721" s="1252">
        <v>-1715.8499999999999</v>
      </c>
      <c r="S2721" s="1252">
        <v>79.200000000000045</v>
      </c>
      <c r="T2721" s="1252">
        <v>79.200000000000045</v>
      </c>
      <c r="U2721" s="1251" t="s">
        <v>1065</v>
      </c>
      <c r="V2721" s="1251" t="s">
        <v>397</v>
      </c>
      <c r="W2721" s="1251" t="s">
        <v>2203</v>
      </c>
      <c r="X2721" s="1251" t="s">
        <v>2042</v>
      </c>
      <c r="Y2721" s="1251">
        <v>733</v>
      </c>
      <c r="Z2721" s="1251">
        <v>8</v>
      </c>
      <c r="AA2721" s="1251" t="b">
        <v>0</v>
      </c>
    </row>
    <row r="2722" spans="1:27" ht="12">
      <c r="A2722" s="1251">
        <v>25</v>
      </c>
      <c r="B2722" s="1251">
        <v>750</v>
      </c>
      <c r="C2722" s="1251" t="s">
        <v>1755</v>
      </c>
      <c r="D2722" s="1251">
        <v>734800</v>
      </c>
      <c r="E2722" s="1251" t="s">
        <v>2113</v>
      </c>
      <c r="F2722" s="1251">
        <v>2021</v>
      </c>
      <c r="G2722" s="1252">
        <v>0</v>
      </c>
      <c r="H2722" s="1252">
        <v>345.35000000000002</v>
      </c>
      <c r="I2722" s="1252">
        <v>342.69999999999999</v>
      </c>
      <c r="J2722" s="1252">
        <v>343.19999999999999</v>
      </c>
      <c r="K2722" s="1252">
        <v>-1031.25</v>
      </c>
      <c r="L2722" s="1252">
        <v>0</v>
      </c>
      <c r="M2722" s="1252">
        <v>0</v>
      </c>
      <c r="N2722" s="1252">
        <v>0</v>
      </c>
      <c r="O2722" s="1252">
        <v>0</v>
      </c>
      <c r="P2722" s="1252">
        <v>0</v>
      </c>
      <c r="Q2722" s="1252">
        <v>0</v>
      </c>
      <c r="R2722" s="1252">
        <v>0</v>
      </c>
      <c r="S2722" s="1252">
        <v>0</v>
      </c>
      <c r="T2722" s="1252">
        <v>0</v>
      </c>
      <c r="U2722" s="1251" t="s">
        <v>1065</v>
      </c>
      <c r="V2722" s="1251" t="s">
        <v>397</v>
      </c>
      <c r="W2722" s="1251" t="s">
        <v>2114</v>
      </c>
      <c r="X2722" s="1251" t="s">
        <v>2042</v>
      </c>
      <c r="Y2722" s="1251">
        <v>734</v>
      </c>
      <c r="Z2722" s="1251">
        <v>8</v>
      </c>
      <c r="AA2722" s="1251" t="b">
        <v>0</v>
      </c>
    </row>
    <row r="2723" spans="1:27" ht="12">
      <c r="A2723" s="1251">
        <v>25</v>
      </c>
      <c r="B2723" s="1251">
        <v>750</v>
      </c>
      <c r="C2723" s="1251" t="s">
        <v>1755</v>
      </c>
      <c r="D2723" s="1251">
        <v>736100</v>
      </c>
      <c r="E2723" s="1251" t="s">
        <v>2117</v>
      </c>
      <c r="F2723" s="1251">
        <v>2021</v>
      </c>
      <c r="G2723" s="1252">
        <v>0</v>
      </c>
      <c r="H2723" s="1252">
        <v>0</v>
      </c>
      <c r="I2723" s="1252">
        <v>0</v>
      </c>
      <c r="J2723" s="1252">
        <v>0</v>
      </c>
      <c r="K2723" s="1252">
        <v>0</v>
      </c>
      <c r="L2723" s="1252">
        <v>0</v>
      </c>
      <c r="M2723" s="1252">
        <v>853</v>
      </c>
      <c r="N2723" s="1252">
        <v>853</v>
      </c>
      <c r="O2723" s="1252">
        <v>1831.28</v>
      </c>
      <c r="P2723" s="1252">
        <v>853</v>
      </c>
      <c r="Q2723" s="1252">
        <v>0</v>
      </c>
      <c r="R2723" s="1252">
        <v>2047.2</v>
      </c>
      <c r="S2723" s="1252">
        <v>6437.4799999999996</v>
      </c>
      <c r="T2723" s="1252">
        <v>6437.4799999999996</v>
      </c>
      <c r="U2723" s="1251" t="s">
        <v>1065</v>
      </c>
      <c r="V2723" s="1251" t="s">
        <v>397</v>
      </c>
      <c r="W2723" s="1251" t="s">
        <v>1984</v>
      </c>
      <c r="X2723" s="1251" t="s">
        <v>2042</v>
      </c>
      <c r="Y2723" s="1251">
        <v>736</v>
      </c>
      <c r="Z2723" s="1251">
        <v>1</v>
      </c>
      <c r="AA2723" s="1251" t="b">
        <v>0</v>
      </c>
    </row>
    <row r="2724" spans="1:27" ht="12">
      <c r="A2724" s="1251">
        <v>25</v>
      </c>
      <c r="B2724" s="1251">
        <v>750</v>
      </c>
      <c r="C2724" s="1251" t="s">
        <v>1755</v>
      </c>
      <c r="D2724" s="1251">
        <v>736400</v>
      </c>
      <c r="E2724" s="1251" t="s">
        <v>2119</v>
      </c>
      <c r="F2724" s="1251">
        <v>2021</v>
      </c>
      <c r="G2724" s="1252">
        <v>0</v>
      </c>
      <c r="H2724" s="1252">
        <v>0</v>
      </c>
      <c r="I2724" s="1252">
        <v>0</v>
      </c>
      <c r="J2724" s="1252">
        <v>0</v>
      </c>
      <c r="K2724" s="1252">
        <v>0</v>
      </c>
      <c r="L2724" s="1252">
        <v>0</v>
      </c>
      <c r="M2724" s="1252">
        <v>0</v>
      </c>
      <c r="N2724" s="1252">
        <v>0</v>
      </c>
      <c r="O2724" s="1252">
        <v>0</v>
      </c>
      <c r="P2724" s="1252">
        <v>0</v>
      </c>
      <c r="Q2724" s="1252">
        <v>0</v>
      </c>
      <c r="R2724" s="1252">
        <v>575.77999999999997</v>
      </c>
      <c r="S2724" s="1252">
        <v>575.77999999999997</v>
      </c>
      <c r="T2724" s="1252">
        <v>575.77999999999997</v>
      </c>
      <c r="U2724" s="1251" t="s">
        <v>1065</v>
      </c>
      <c r="V2724" s="1251" t="s">
        <v>397</v>
      </c>
      <c r="W2724" s="1251" t="s">
        <v>1986</v>
      </c>
      <c r="X2724" s="1251" t="s">
        <v>2042</v>
      </c>
      <c r="Y2724" s="1251">
        <v>736</v>
      </c>
      <c r="Z2724" s="1251">
        <v>4</v>
      </c>
      <c r="AA2724" s="1251" t="b">
        <v>0</v>
      </c>
    </row>
    <row r="2725" spans="1:27" ht="12">
      <c r="A2725" s="1251">
        <v>25</v>
      </c>
      <c r="B2725" s="1251">
        <v>750</v>
      </c>
      <c r="C2725" s="1251" t="s">
        <v>1755</v>
      </c>
      <c r="D2725" s="1251">
        <v>736600</v>
      </c>
      <c r="E2725" s="1251" t="s">
        <v>2145</v>
      </c>
      <c r="F2725" s="1251">
        <v>2021</v>
      </c>
      <c r="G2725" s="1252">
        <v>4324</v>
      </c>
      <c r="H2725" s="1252">
        <v>0</v>
      </c>
      <c r="I2725" s="1252">
        <v>0</v>
      </c>
      <c r="J2725" s="1252">
        <v>2969.5599999999999</v>
      </c>
      <c r="K2725" s="1252">
        <v>0</v>
      </c>
      <c r="L2725" s="1252">
        <v>3017.1999999999998</v>
      </c>
      <c r="M2725" s="1252">
        <v>0</v>
      </c>
      <c r="N2725" s="1252">
        <v>0</v>
      </c>
      <c r="O2725" s="1252">
        <v>2925</v>
      </c>
      <c r="P2725" s="1252">
        <v>24000</v>
      </c>
      <c r="Q2725" s="1252">
        <v>34295</v>
      </c>
      <c r="R2725" s="1252">
        <v>1850</v>
      </c>
      <c r="S2725" s="1252">
        <v>73380.759999999995</v>
      </c>
      <c r="T2725" s="1252">
        <v>73380.759999999995</v>
      </c>
      <c r="U2725" s="1251" t="s">
        <v>1065</v>
      </c>
      <c r="V2725" s="1251" t="s">
        <v>397</v>
      </c>
      <c r="W2725" s="1251" t="s">
        <v>1986</v>
      </c>
      <c r="X2725" s="1251" t="s">
        <v>2042</v>
      </c>
      <c r="Y2725" s="1251">
        <v>736</v>
      </c>
      <c r="Z2725" s="1251">
        <v>6</v>
      </c>
      <c r="AA2725" s="1251" t="b">
        <v>0</v>
      </c>
    </row>
    <row r="2726" spans="1:27" ht="12">
      <c r="A2726" s="1251">
        <v>25</v>
      </c>
      <c r="B2726" s="1251">
        <v>750</v>
      </c>
      <c r="C2726" s="1251" t="s">
        <v>1755</v>
      </c>
      <c r="D2726" s="1251">
        <v>736610</v>
      </c>
      <c r="E2726" s="1251" t="s">
        <v>2120</v>
      </c>
      <c r="F2726" s="1251">
        <v>2021</v>
      </c>
      <c r="G2726" s="1252">
        <v>0</v>
      </c>
      <c r="H2726" s="1252">
        <v>0</v>
      </c>
      <c r="I2726" s="1252">
        <v>75</v>
      </c>
      <c r="J2726" s="1252">
        <v>0</v>
      </c>
      <c r="K2726" s="1252">
        <v>0</v>
      </c>
      <c r="L2726" s="1252">
        <v>0</v>
      </c>
      <c r="M2726" s="1252">
        <v>0</v>
      </c>
      <c r="N2726" s="1252">
        <v>0</v>
      </c>
      <c r="O2726" s="1252">
        <v>0</v>
      </c>
      <c r="P2726" s="1252">
        <v>0</v>
      </c>
      <c r="Q2726" s="1252">
        <v>0</v>
      </c>
      <c r="R2726" s="1252">
        <v>16846.75</v>
      </c>
      <c r="S2726" s="1252">
        <v>16921.75</v>
      </c>
      <c r="T2726" s="1252">
        <v>16921.75</v>
      </c>
      <c r="U2726" s="1251" t="s">
        <v>1065</v>
      </c>
      <c r="V2726" s="1251" t="s">
        <v>397</v>
      </c>
      <c r="W2726" s="1251" t="s">
        <v>1986</v>
      </c>
      <c r="X2726" s="1251" t="s">
        <v>2042</v>
      </c>
      <c r="Y2726" s="1251">
        <v>736</v>
      </c>
      <c r="Z2726" s="1251">
        <v>6</v>
      </c>
      <c r="AA2726" s="1251" t="b">
        <v>0</v>
      </c>
    </row>
    <row r="2727" spans="1:27" ht="12">
      <c r="A2727" s="1251">
        <v>25</v>
      </c>
      <c r="B2727" s="1251">
        <v>750</v>
      </c>
      <c r="C2727" s="1251" t="s">
        <v>1755</v>
      </c>
      <c r="D2727" s="1251">
        <v>736740</v>
      </c>
      <c r="E2727" s="1251" t="s">
        <v>2125</v>
      </c>
      <c r="F2727" s="1251">
        <v>2021</v>
      </c>
      <c r="G2727" s="1252">
        <v>248.68000000000001</v>
      </c>
      <c r="H2727" s="1252">
        <v>363.37</v>
      </c>
      <c r="I2727" s="1252">
        <v>522.82000000000005</v>
      </c>
      <c r="J2727" s="1252">
        <v>525.10000000000002</v>
      </c>
      <c r="K2727" s="1252">
        <v>411.39999999999998</v>
      </c>
      <c r="L2727" s="1252">
        <v>386.16000000000003</v>
      </c>
      <c r="M2727" s="1252">
        <v>394.81</v>
      </c>
      <c r="N2727" s="1252">
        <v>399.05000000000001</v>
      </c>
      <c r="O2727" s="1252">
        <v>498.80000000000001</v>
      </c>
      <c r="P2727" s="1252">
        <v>262.25</v>
      </c>
      <c r="Q2727" s="1252">
        <v>405.95999999999998</v>
      </c>
      <c r="R2727" s="1252">
        <v>354.30000000000001</v>
      </c>
      <c r="S2727" s="1252">
        <v>4772.6999999999998</v>
      </c>
      <c r="T2727" s="1252">
        <v>4772.6999999999998</v>
      </c>
      <c r="U2727" s="1251" t="s">
        <v>1065</v>
      </c>
      <c r="V2727" s="1251" t="s">
        <v>397</v>
      </c>
      <c r="W2727" s="1251" t="s">
        <v>2064</v>
      </c>
      <c r="X2727" s="1251" t="s">
        <v>2042</v>
      </c>
      <c r="Y2727" s="1251">
        <v>736</v>
      </c>
      <c r="Z2727" s="1251">
        <v>7</v>
      </c>
      <c r="AA2727" s="1251" t="b">
        <v>0</v>
      </c>
    </row>
    <row r="2728" spans="1:27" ht="12">
      <c r="A2728" s="1251">
        <v>25</v>
      </c>
      <c r="B2728" s="1251">
        <v>750</v>
      </c>
      <c r="C2728" s="1251" t="s">
        <v>1755</v>
      </c>
      <c r="D2728" s="1251">
        <v>736800</v>
      </c>
      <c r="E2728" s="1251" t="s">
        <v>2160</v>
      </c>
      <c r="F2728" s="1251">
        <v>2021</v>
      </c>
      <c r="G2728" s="1252">
        <v>92.099999999999994</v>
      </c>
      <c r="H2728" s="1252">
        <v>92.099999999999994</v>
      </c>
      <c r="I2728" s="1252">
        <v>70.060000000000002</v>
      </c>
      <c r="J2728" s="1252">
        <v>92.120000000000005</v>
      </c>
      <c r="K2728" s="1252">
        <v>77.459999999999994</v>
      </c>
      <c r="L2728" s="1252">
        <v>84.780000000000001</v>
      </c>
      <c r="M2728" s="1252">
        <v>138.33000000000001</v>
      </c>
      <c r="N2728" s="1252">
        <v>102.62</v>
      </c>
      <c r="O2728" s="1252">
        <v>102.63</v>
      </c>
      <c r="P2728" s="1252">
        <v>0.17999999999999999</v>
      </c>
      <c r="Q2728" s="1252">
        <v>102.70999999999999</v>
      </c>
      <c r="R2728" s="1252">
        <v>97.349999999999994</v>
      </c>
      <c r="S2728" s="1252">
        <v>1052.4400000000001</v>
      </c>
      <c r="T2728" s="1252">
        <v>1052.4400000000001</v>
      </c>
      <c r="U2728" s="1251" t="s">
        <v>1065</v>
      </c>
      <c r="V2728" s="1251" t="s">
        <v>397</v>
      </c>
      <c r="W2728" s="1251" t="s">
        <v>1996</v>
      </c>
      <c r="X2728" s="1251" t="s">
        <v>2042</v>
      </c>
      <c r="Y2728" s="1251">
        <v>736</v>
      </c>
      <c r="Z2728" s="1251">
        <v>8</v>
      </c>
      <c r="AA2728" s="1251" t="b">
        <v>0</v>
      </c>
    </row>
    <row r="2729" spans="1:27" ht="12">
      <c r="A2729" s="1251">
        <v>25</v>
      </c>
      <c r="B2729" s="1251">
        <v>750</v>
      </c>
      <c r="C2729" s="1251" t="s">
        <v>1755</v>
      </c>
      <c r="D2729" s="1251">
        <v>770700</v>
      </c>
      <c r="E2729" s="1251" t="s">
        <v>2147</v>
      </c>
      <c r="F2729" s="1251">
        <v>2021</v>
      </c>
      <c r="G2729" s="1252">
        <v>108.61</v>
      </c>
      <c r="H2729" s="1252">
        <v>341.06</v>
      </c>
      <c r="I2729" s="1252">
        <v>120.51000000000001</v>
      </c>
      <c r="J2729" s="1252">
        <v>0</v>
      </c>
      <c r="K2729" s="1252">
        <v>126.91</v>
      </c>
      <c r="L2729" s="1252">
        <v>0</v>
      </c>
      <c r="M2729" s="1252">
        <v>933.39999999999998</v>
      </c>
      <c r="N2729" s="1252">
        <v>0</v>
      </c>
      <c r="O2729" s="1252">
        <v>44.490000000000002</v>
      </c>
      <c r="P2729" s="1252">
        <v>725.37</v>
      </c>
      <c r="Q2729" s="1252">
        <v>2664.71</v>
      </c>
      <c r="R2729" s="1252">
        <v>102.94</v>
      </c>
      <c r="S2729" s="1252">
        <v>5167.9999999999991</v>
      </c>
      <c r="T2729" s="1252">
        <v>5167.9999999999991</v>
      </c>
      <c r="U2729" s="1251" t="s">
        <v>1065</v>
      </c>
      <c r="V2729" s="1251" t="s">
        <v>397</v>
      </c>
      <c r="W2729" s="1251" t="s">
        <v>2009</v>
      </c>
      <c r="X2729" s="1251" t="s">
        <v>2042</v>
      </c>
      <c r="Y2729" s="1251">
        <v>770</v>
      </c>
      <c r="Z2729" s="1251">
        <v>7</v>
      </c>
      <c r="AA2729" s="1251" t="b">
        <v>0</v>
      </c>
    </row>
    <row r="2730" spans="1:27" ht="12">
      <c r="A2730" s="1251">
        <v>25</v>
      </c>
      <c r="B2730" s="1251">
        <v>750</v>
      </c>
      <c r="C2730" s="1251" t="s">
        <v>1755</v>
      </c>
      <c r="D2730" s="1251">
        <v>770710</v>
      </c>
      <c r="E2730" s="1251" t="s">
        <v>2148</v>
      </c>
      <c r="F2730" s="1251">
        <v>2021</v>
      </c>
      <c r="G2730" s="1252">
        <v>-45.729999999999997</v>
      </c>
      <c r="H2730" s="1252">
        <v>-262.94</v>
      </c>
      <c r="I2730" s="1252">
        <v>-130.81</v>
      </c>
      <c r="J2730" s="1252">
        <v>-237.38</v>
      </c>
      <c r="K2730" s="1252">
        <v>0</v>
      </c>
      <c r="L2730" s="1252">
        <v>0</v>
      </c>
      <c r="M2730" s="1252">
        <v>-5.7199999999999998</v>
      </c>
      <c r="N2730" s="1252">
        <v>0</v>
      </c>
      <c r="O2730" s="1252">
        <v>-146.19</v>
      </c>
      <c r="P2730" s="1252">
        <v>0</v>
      </c>
      <c r="Q2730" s="1252">
        <v>0</v>
      </c>
      <c r="R2730" s="1252">
        <v>-52.100000000000001</v>
      </c>
      <c r="S2730" s="1252">
        <v>-880.87</v>
      </c>
      <c r="T2730" s="1252">
        <v>-880.87</v>
      </c>
      <c r="U2730" s="1251" t="s">
        <v>1065</v>
      </c>
      <c r="V2730" s="1251" t="s">
        <v>397</v>
      </c>
      <c r="W2730" s="1251" t="s">
        <v>2009</v>
      </c>
      <c r="X2730" s="1251" t="s">
        <v>2042</v>
      </c>
      <c r="Y2730" s="1251">
        <v>770</v>
      </c>
      <c r="Z2730" s="1251">
        <v>7</v>
      </c>
      <c r="AA2730" s="1251" t="b">
        <v>0</v>
      </c>
    </row>
    <row r="2731" spans="1:27" ht="12">
      <c r="A2731" s="1251">
        <v>25</v>
      </c>
      <c r="B2731" s="1251">
        <v>750</v>
      </c>
      <c r="C2731" s="1251" t="s">
        <v>1755</v>
      </c>
      <c r="D2731" s="1251">
        <v>775500</v>
      </c>
      <c r="E2731" s="1251" t="s">
        <v>2161</v>
      </c>
      <c r="F2731" s="1251">
        <v>2021</v>
      </c>
      <c r="G2731" s="1252">
        <v>61.399999999999999</v>
      </c>
      <c r="H2731" s="1252">
        <v>79.549999999999997</v>
      </c>
      <c r="I2731" s="1252">
        <v>40.299999999999997</v>
      </c>
      <c r="J2731" s="1252">
        <v>77.939999999999998</v>
      </c>
      <c r="K2731" s="1252">
        <v>92.150000000000006</v>
      </c>
      <c r="L2731" s="1252">
        <v>122.51000000000001</v>
      </c>
      <c r="M2731" s="1252">
        <v>111.59</v>
      </c>
      <c r="N2731" s="1252">
        <v>112.09999999999999</v>
      </c>
      <c r="O2731" s="1252">
        <v>116.97</v>
      </c>
      <c r="P2731" s="1252">
        <v>109.08</v>
      </c>
      <c r="Q2731" s="1252">
        <v>77.879999999999995</v>
      </c>
      <c r="R2731" s="1252">
        <v>75.090000000000003</v>
      </c>
      <c r="S2731" s="1252">
        <v>1076.5600000000002</v>
      </c>
      <c r="T2731" s="1252">
        <v>1076.5600000000002</v>
      </c>
      <c r="U2731" s="1251" t="s">
        <v>1065</v>
      </c>
      <c r="V2731" s="1251" t="s">
        <v>397</v>
      </c>
      <c r="W2731" s="1251" t="s">
        <v>2015</v>
      </c>
      <c r="X2731" s="1251" t="s">
        <v>2042</v>
      </c>
      <c r="Y2731" s="1251">
        <v>775</v>
      </c>
      <c r="Z2731" s="1251">
        <v>5</v>
      </c>
      <c r="AA2731" s="1251" t="b">
        <v>0</v>
      </c>
    </row>
    <row r="2732" spans="1:27" ht="12">
      <c r="A2732" s="1251">
        <v>25</v>
      </c>
      <c r="B2732" s="1251">
        <v>750</v>
      </c>
      <c r="C2732" s="1251" t="s">
        <v>1755</v>
      </c>
      <c r="D2732" s="1251">
        <v>775800</v>
      </c>
      <c r="E2732" s="1251" t="s">
        <v>2133</v>
      </c>
      <c r="F2732" s="1251">
        <v>2021</v>
      </c>
      <c r="G2732" s="1252">
        <v>0</v>
      </c>
      <c r="H2732" s="1252">
        <v>0</v>
      </c>
      <c r="I2732" s="1252">
        <v>150</v>
      </c>
      <c r="J2732" s="1252">
        <v>0</v>
      </c>
      <c r="K2732" s="1252">
        <v>0</v>
      </c>
      <c r="L2732" s="1252">
        <v>0</v>
      </c>
      <c r="M2732" s="1252">
        <v>0</v>
      </c>
      <c r="N2732" s="1252">
        <v>0</v>
      </c>
      <c r="O2732" s="1252">
        <v>0</v>
      </c>
      <c r="P2732" s="1252">
        <v>0</v>
      </c>
      <c r="Q2732" s="1252">
        <v>0</v>
      </c>
      <c r="R2732" s="1252">
        <v>0</v>
      </c>
      <c r="S2732" s="1252">
        <v>150</v>
      </c>
      <c r="T2732" s="1252">
        <v>150</v>
      </c>
      <c r="U2732" s="1251" t="s">
        <v>1065</v>
      </c>
      <c r="V2732" s="1251" t="s">
        <v>397</v>
      </c>
      <c r="W2732" s="1251" t="s">
        <v>2015</v>
      </c>
      <c r="X2732" s="1251" t="s">
        <v>2042</v>
      </c>
      <c r="Y2732" s="1251">
        <v>775</v>
      </c>
      <c r="Z2732" s="1251">
        <v>8</v>
      </c>
      <c r="AA2732" s="1251" t="b">
        <v>0</v>
      </c>
    </row>
    <row r="2733" spans="1:27" ht="12">
      <c r="A2733" s="1251">
        <v>25</v>
      </c>
      <c r="B2733" s="1251">
        <v>750</v>
      </c>
      <c r="C2733" s="1251" t="s">
        <v>1755</v>
      </c>
      <c r="D2733" s="1251">
        <v>775808</v>
      </c>
      <c r="E2733" s="1251" t="s">
        <v>2162</v>
      </c>
      <c r="F2733" s="1251">
        <v>2021</v>
      </c>
      <c r="G2733" s="1252">
        <v>292.37</v>
      </c>
      <c r="H2733" s="1252">
        <v>303.07999999999998</v>
      </c>
      <c r="I2733" s="1252">
        <v>291.87</v>
      </c>
      <c r="J2733" s="1252">
        <v>288.06999999999999</v>
      </c>
      <c r="K2733" s="1252">
        <v>294.63999999999999</v>
      </c>
      <c r="L2733" s="1252">
        <v>303.05000000000001</v>
      </c>
      <c r="M2733" s="1252">
        <v>290.73000000000002</v>
      </c>
      <c r="N2733" s="1252">
        <v>164.09999999999999</v>
      </c>
      <c r="O2733" s="1252">
        <v>279.25999999999999</v>
      </c>
      <c r="P2733" s="1252">
        <v>276.05000000000001</v>
      </c>
      <c r="Q2733" s="1252">
        <v>283.31999999999999</v>
      </c>
      <c r="R2733" s="1252">
        <v>291.99000000000001</v>
      </c>
      <c r="S2733" s="1252">
        <v>3358.5300000000007</v>
      </c>
      <c r="T2733" s="1252">
        <v>3358.5300000000007</v>
      </c>
      <c r="U2733" s="1251" t="s">
        <v>1065</v>
      </c>
      <c r="V2733" s="1251" t="s">
        <v>397</v>
      </c>
      <c r="W2733" s="1251" t="s">
        <v>2017</v>
      </c>
      <c r="X2733" s="1251" t="s">
        <v>2042</v>
      </c>
      <c r="Y2733" s="1251">
        <v>775</v>
      </c>
      <c r="Z2733" s="1251">
        <v>8</v>
      </c>
      <c r="AA2733" s="1251" t="b">
        <v>0</v>
      </c>
    </row>
    <row r="2734" spans="1:27" ht="12">
      <c r="A2734" s="1251">
        <v>25</v>
      </c>
      <c r="B2734" s="1251">
        <v>750</v>
      </c>
      <c r="C2734" s="1251" t="s">
        <v>1755</v>
      </c>
      <c r="D2734" s="1251">
        <v>775866</v>
      </c>
      <c r="E2734" s="1251" t="s">
        <v>2273</v>
      </c>
      <c r="F2734" s="1251">
        <v>2021</v>
      </c>
      <c r="G2734" s="1252">
        <v>0</v>
      </c>
      <c r="H2734" s="1252">
        <v>0</v>
      </c>
      <c r="I2734" s="1252">
        <v>0</v>
      </c>
      <c r="J2734" s="1252">
        <v>0</v>
      </c>
      <c r="K2734" s="1252">
        <v>2696.3499999999999</v>
      </c>
      <c r="L2734" s="1252">
        <v>608.09000000000003</v>
      </c>
      <c r="M2734" s="1252">
        <v>1083.7</v>
      </c>
      <c r="N2734" s="1252">
        <v>151.61000000000001</v>
      </c>
      <c r="O2734" s="1252">
        <v>1146.3399999999999</v>
      </c>
      <c r="P2734" s="1252">
        <v>343.19999999999999</v>
      </c>
      <c r="Q2734" s="1252">
        <v>343.35000000000002</v>
      </c>
      <c r="R2734" s="1252">
        <v>501.69</v>
      </c>
      <c r="S2734" s="1252">
        <v>6874.3299999999999</v>
      </c>
      <c r="T2734" s="1252">
        <v>6874.3299999999999</v>
      </c>
      <c r="U2734" s="1251" t="s">
        <v>1065</v>
      </c>
      <c r="V2734" s="1251" t="s">
        <v>397</v>
      </c>
      <c r="W2734" s="1251" t="s">
        <v>2015</v>
      </c>
      <c r="X2734" s="1251" t="s">
        <v>2042</v>
      </c>
      <c r="Y2734" s="1251">
        <v>775</v>
      </c>
      <c r="Z2734" s="1251">
        <v>8</v>
      </c>
      <c r="AA2734" s="1251" t="b">
        <v>0</v>
      </c>
    </row>
    <row r="2735" spans="1:27" ht="12">
      <c r="A2735" s="1251">
        <v>25</v>
      </c>
      <c r="B2735" s="1251">
        <v>750</v>
      </c>
      <c r="C2735" s="1251" t="s">
        <v>1755</v>
      </c>
      <c r="D2735" s="1251">
        <v>776200</v>
      </c>
      <c r="E2735" s="1251" t="s">
        <v>2134</v>
      </c>
      <c r="F2735" s="1251">
        <v>2021</v>
      </c>
      <c r="G2735" s="1252">
        <v>0</v>
      </c>
      <c r="H2735" s="1252">
        <v>0</v>
      </c>
      <c r="I2735" s="1252">
        <v>0</v>
      </c>
      <c r="J2735" s="1252">
        <v>0</v>
      </c>
      <c r="K2735" s="1252">
        <v>0</v>
      </c>
      <c r="L2735" s="1252">
        <v>0</v>
      </c>
      <c r="M2735" s="1252">
        <v>0</v>
      </c>
      <c r="N2735" s="1252">
        <v>0</v>
      </c>
      <c r="O2735" s="1252">
        <v>0</v>
      </c>
      <c r="P2735" s="1252">
        <v>0</v>
      </c>
      <c r="Q2735" s="1252">
        <v>0</v>
      </c>
      <c r="R2735" s="1252">
        <v>0</v>
      </c>
      <c r="S2735" s="1252">
        <v>0</v>
      </c>
      <c r="T2735" s="1252">
        <v>0</v>
      </c>
      <c r="U2735" s="1251" t="s">
        <v>1065</v>
      </c>
      <c r="V2735" s="1251" t="s">
        <v>397</v>
      </c>
      <c r="W2735" s="1251" t="s">
        <v>2015</v>
      </c>
      <c r="X2735" s="1251" t="s">
        <v>2042</v>
      </c>
      <c r="Y2735" s="1251">
        <v>776</v>
      </c>
      <c r="Z2735" s="1251">
        <v>2</v>
      </c>
      <c r="AA2735" s="1251" t="b">
        <v>0</v>
      </c>
    </row>
    <row r="2736" spans="1:27" ht="12">
      <c r="A2736" s="1251">
        <v>25</v>
      </c>
      <c r="B2736" s="1251">
        <v>750</v>
      </c>
      <c r="C2736" s="1251" t="s">
        <v>1755</v>
      </c>
      <c r="D2736" s="1251">
        <v>776210</v>
      </c>
      <c r="E2736" s="1251" t="s">
        <v>2135</v>
      </c>
      <c r="F2736" s="1251">
        <v>2021</v>
      </c>
      <c r="G2736" s="1252">
        <v>-197.34</v>
      </c>
      <c r="H2736" s="1252">
        <v>-216.49000000000001</v>
      </c>
      <c r="I2736" s="1252">
        <v>-208.03999999999999</v>
      </c>
      <c r="J2736" s="1252">
        <v>-322.62</v>
      </c>
      <c r="K2736" s="1252">
        <v>-389.44999999999999</v>
      </c>
      <c r="L2736" s="1252">
        <v>-250.16999999999999</v>
      </c>
      <c r="M2736" s="1252">
        <v>-250.81999999999999</v>
      </c>
      <c r="N2736" s="1252">
        <v>-303.45999999999998</v>
      </c>
      <c r="O2736" s="1252">
        <v>-50.240000000000002</v>
      </c>
      <c r="P2736" s="1252">
        <v>-45.57</v>
      </c>
      <c r="Q2736" s="1252">
        <v>-19.239999999999998</v>
      </c>
      <c r="R2736" s="1252">
        <v>-18.59</v>
      </c>
      <c r="S2736" s="1252">
        <v>-2272.0299999999997</v>
      </c>
      <c r="T2736" s="1252">
        <v>-2272.0299999999997</v>
      </c>
      <c r="U2736" s="1251" t="s">
        <v>1065</v>
      </c>
      <c r="V2736" s="1251" t="s">
        <v>397</v>
      </c>
      <c r="W2736" s="1251" t="s">
        <v>1931</v>
      </c>
      <c r="X2736" s="1251" t="s">
        <v>2042</v>
      </c>
      <c r="Y2736" s="1251">
        <v>776</v>
      </c>
      <c r="Z2736" s="1251">
        <v>2</v>
      </c>
      <c r="AA2736" s="1251" t="b">
        <v>0</v>
      </c>
    </row>
    <row r="2737" spans="1:27" ht="12">
      <c r="A2737" s="1251">
        <v>25</v>
      </c>
      <c r="B2737" s="1251">
        <v>750</v>
      </c>
      <c r="C2737" s="1251" t="s">
        <v>1755</v>
      </c>
      <c r="D2737" s="1251">
        <v>776220</v>
      </c>
      <c r="E2737" s="1251" t="s">
        <v>2136</v>
      </c>
      <c r="F2737" s="1251">
        <v>2021</v>
      </c>
      <c r="G2737" s="1252">
        <v>-256.38999999999999</v>
      </c>
      <c r="H2737" s="1252">
        <v>-281.27999999999997</v>
      </c>
      <c r="I2737" s="1252">
        <v>-270.30000000000001</v>
      </c>
      <c r="J2737" s="1252">
        <v>-419.17000000000002</v>
      </c>
      <c r="K2737" s="1252">
        <v>-506</v>
      </c>
      <c r="L2737" s="1252">
        <v>-325.02999999999997</v>
      </c>
      <c r="M2737" s="1252">
        <v>-325.87</v>
      </c>
      <c r="N2737" s="1252">
        <v>-394.27999999999997</v>
      </c>
      <c r="O2737" s="1252">
        <v>-65.269999999999996</v>
      </c>
      <c r="P2737" s="1252">
        <v>-59.200000000000003</v>
      </c>
      <c r="Q2737" s="1252">
        <v>-25</v>
      </c>
      <c r="R2737" s="1252">
        <v>-24.149999999999999</v>
      </c>
      <c r="S2737" s="1252">
        <v>-2951.9399999999996</v>
      </c>
      <c r="T2737" s="1252">
        <v>-2951.9399999999996</v>
      </c>
      <c r="U2737" s="1251" t="s">
        <v>1065</v>
      </c>
      <c r="V2737" s="1251" t="s">
        <v>397</v>
      </c>
      <c r="W2737" s="1251" t="s">
        <v>1948</v>
      </c>
      <c r="X2737" s="1251" t="s">
        <v>2042</v>
      </c>
      <c r="Y2737" s="1251">
        <v>776</v>
      </c>
      <c r="Z2737" s="1251">
        <v>2</v>
      </c>
      <c r="AA2737" s="1251" t="b">
        <v>0</v>
      </c>
    </row>
    <row r="2738" spans="1:27" ht="12">
      <c r="A2738" s="1251">
        <v>25</v>
      </c>
      <c r="B2738" s="1251">
        <v>750</v>
      </c>
      <c r="C2738" s="1251" t="s">
        <v>1755</v>
      </c>
      <c r="D2738" s="1251">
        <v>776230</v>
      </c>
      <c r="E2738" s="1251" t="s">
        <v>2137</v>
      </c>
      <c r="F2738" s="1251">
        <v>2021</v>
      </c>
      <c r="G2738" s="1252">
        <v>-100.03</v>
      </c>
      <c r="H2738" s="1252">
        <v>-109.73999999999999</v>
      </c>
      <c r="I2738" s="1252">
        <v>-105.45</v>
      </c>
      <c r="J2738" s="1252">
        <v>-163.53</v>
      </c>
      <c r="K2738" s="1252">
        <v>-197.41</v>
      </c>
      <c r="L2738" s="1252">
        <v>-126.81</v>
      </c>
      <c r="M2738" s="1252">
        <v>-127.14</v>
      </c>
      <c r="N2738" s="1252">
        <v>-153.81999999999999</v>
      </c>
      <c r="O2738" s="1252">
        <v>-25.469999999999999</v>
      </c>
      <c r="P2738" s="1252">
        <v>-23.100000000000001</v>
      </c>
      <c r="Q2738" s="1252">
        <v>-9.75</v>
      </c>
      <c r="R2738" s="1252">
        <v>-9.4199999999999999</v>
      </c>
      <c r="S2738" s="1252">
        <v>-1151.6700000000001</v>
      </c>
      <c r="T2738" s="1252">
        <v>-1151.6700000000001</v>
      </c>
      <c r="U2738" s="1251" t="s">
        <v>1065</v>
      </c>
      <c r="V2738" s="1251" t="s">
        <v>402</v>
      </c>
      <c r="W2738" s="1251" t="s">
        <v>402</v>
      </c>
      <c r="X2738" s="1251" t="s">
        <v>2042</v>
      </c>
      <c r="Y2738" s="1251">
        <v>776</v>
      </c>
      <c r="Z2738" s="1251">
        <v>2</v>
      </c>
      <c r="AA2738" s="1251" t="b">
        <v>0</v>
      </c>
    </row>
    <row r="2739" spans="1:27" ht="12">
      <c r="A2739" s="1251">
        <v>25</v>
      </c>
      <c r="B2739" s="1251">
        <v>750</v>
      </c>
      <c r="C2739" s="1251" t="s">
        <v>1755</v>
      </c>
      <c r="D2739" s="1251">
        <v>776240</v>
      </c>
      <c r="E2739" s="1251" t="s">
        <v>2138</v>
      </c>
      <c r="F2739" s="1251">
        <v>2021</v>
      </c>
      <c r="G2739" s="1252">
        <v>-654.77999999999997</v>
      </c>
      <c r="H2739" s="1252">
        <v>-718.35000000000002</v>
      </c>
      <c r="I2739" s="1252">
        <v>-690.30999999999995</v>
      </c>
      <c r="J2739" s="1252">
        <v>-1070.51</v>
      </c>
      <c r="K2739" s="1252">
        <v>-1292.25</v>
      </c>
      <c r="L2739" s="1252">
        <v>-830.09000000000003</v>
      </c>
      <c r="M2739" s="1252">
        <v>-832.24000000000001</v>
      </c>
      <c r="N2739" s="1252">
        <v>-1006.9400000000001</v>
      </c>
      <c r="O2739" s="1252">
        <v>-166.69999999999999</v>
      </c>
      <c r="P2739" s="1252">
        <v>-151.19</v>
      </c>
      <c r="Q2739" s="1252">
        <v>-63.869999999999997</v>
      </c>
      <c r="R2739" s="1252">
        <v>-61.68</v>
      </c>
      <c r="S2739" s="1252">
        <v>-7538.9099999999989</v>
      </c>
      <c r="T2739" s="1252">
        <v>-7538.9099999999989</v>
      </c>
      <c r="U2739" s="1251" t="s">
        <v>1065</v>
      </c>
      <c r="V2739" s="1251" t="s">
        <v>397</v>
      </c>
      <c r="W2739" s="1251" t="s">
        <v>2015</v>
      </c>
      <c r="X2739" s="1251" t="s">
        <v>2042</v>
      </c>
      <c r="Y2739" s="1251">
        <v>776</v>
      </c>
      <c r="Z2739" s="1251">
        <v>2</v>
      </c>
      <c r="AA2739" s="1251" t="b">
        <v>0</v>
      </c>
    </row>
    <row r="2740" spans="1:27" ht="12">
      <c r="A2740" s="1251">
        <v>25</v>
      </c>
      <c r="B2740" s="1251">
        <v>760</v>
      </c>
      <c r="C2740" s="1251" t="s">
        <v>1769</v>
      </c>
      <c r="D2740" s="1251">
        <v>403200</v>
      </c>
      <c r="E2740" s="1251" t="s">
        <v>2090</v>
      </c>
      <c r="F2740" s="1251">
        <v>2021</v>
      </c>
      <c r="G2740" s="1252">
        <v>2592.3099999999999</v>
      </c>
      <c r="H2740" s="1252">
        <v>2592.3099999999999</v>
      </c>
      <c r="I2740" s="1252">
        <v>2592.3099999999999</v>
      </c>
      <c r="J2740" s="1252">
        <v>2592.3099999999999</v>
      </c>
      <c r="K2740" s="1252">
        <v>2592.3099999999999</v>
      </c>
      <c r="L2740" s="1252">
        <v>2592.3099999999999</v>
      </c>
      <c r="M2740" s="1252">
        <v>2592.3099999999999</v>
      </c>
      <c r="N2740" s="1252">
        <v>2592.3099999999999</v>
      </c>
      <c r="O2740" s="1252">
        <v>2592.3099999999999</v>
      </c>
      <c r="P2740" s="1252">
        <v>2592.3099999999999</v>
      </c>
      <c r="Q2740" s="1252">
        <v>2592.3099999999999</v>
      </c>
      <c r="R2740" s="1252">
        <v>2595.1399999999999</v>
      </c>
      <c r="S2740" s="1252">
        <v>31110.550000000003</v>
      </c>
      <c r="T2740" s="1252">
        <v>31110.550000000003</v>
      </c>
      <c r="U2740" s="1251" t="s">
        <v>1065</v>
      </c>
      <c r="V2740" s="1251" t="s">
        <v>88</v>
      </c>
      <c r="W2740" s="1251" t="s">
        <v>88</v>
      </c>
      <c r="X2740" s="1251" t="s">
        <v>2042</v>
      </c>
      <c r="Y2740" s="1251">
        <v>403</v>
      </c>
      <c r="Z2740" s="1251">
        <v>2</v>
      </c>
      <c r="AA2740" s="1251" t="b">
        <v>0</v>
      </c>
    </row>
    <row r="2741" spans="1:27" ht="12">
      <c r="A2741" s="1251">
        <v>25</v>
      </c>
      <c r="B2741" s="1251">
        <v>760</v>
      </c>
      <c r="C2741" s="1251" t="s">
        <v>1769</v>
      </c>
      <c r="D2741" s="1251">
        <v>406000</v>
      </c>
      <c r="E2741" s="1251" t="s">
        <v>1912</v>
      </c>
      <c r="F2741" s="1251">
        <v>2021</v>
      </c>
      <c r="G2741" s="1252">
        <v>-186.00999999999999</v>
      </c>
      <c r="H2741" s="1252">
        <v>-186.00999999999999</v>
      </c>
      <c r="I2741" s="1252">
        <v>-186.00999999999999</v>
      </c>
      <c r="J2741" s="1252">
        <v>-186.00999999999999</v>
      </c>
      <c r="K2741" s="1252">
        <v>-186.00999999999999</v>
      </c>
      <c r="L2741" s="1252">
        <v>-186.00999999999999</v>
      </c>
      <c r="M2741" s="1252">
        <v>-186.00999999999999</v>
      </c>
      <c r="N2741" s="1252">
        <v>-186.00999999999999</v>
      </c>
      <c r="O2741" s="1252">
        <v>-186.00999999999999</v>
      </c>
      <c r="P2741" s="1252">
        <v>-186.00999999999999</v>
      </c>
      <c r="Q2741" s="1252">
        <v>-186.00999999999999</v>
      </c>
      <c r="R2741" s="1252">
        <v>-186.00999999999999</v>
      </c>
      <c r="S2741" s="1252">
        <v>-2232.1199999999999</v>
      </c>
      <c r="T2741" s="1252">
        <v>-2232.1199999999999</v>
      </c>
      <c r="U2741" s="1251" t="s">
        <v>1065</v>
      </c>
      <c r="V2741" s="1251" t="s">
        <v>400</v>
      </c>
      <c r="W2741" s="1251" t="s">
        <v>400</v>
      </c>
      <c r="X2741" s="1251" t="s">
        <v>2042</v>
      </c>
      <c r="Y2741" s="1251">
        <v>406</v>
      </c>
      <c r="Z2741" s="1251">
        <v>0</v>
      </c>
      <c r="AA2741" s="1251" t="b">
        <v>0</v>
      </c>
    </row>
    <row r="2742" spans="1:27" ht="12">
      <c r="A2742" s="1251">
        <v>25</v>
      </c>
      <c r="B2742" s="1251">
        <v>760</v>
      </c>
      <c r="C2742" s="1251" t="s">
        <v>1769</v>
      </c>
      <c r="D2742" s="1251">
        <v>407321</v>
      </c>
      <c r="E2742" s="1251" t="s">
        <v>2139</v>
      </c>
      <c r="F2742" s="1251">
        <v>2021</v>
      </c>
      <c r="G2742" s="1252">
        <v>-327.61000000000001</v>
      </c>
      <c r="H2742" s="1252">
        <v>-327.61000000000001</v>
      </c>
      <c r="I2742" s="1252">
        <v>-327.61000000000001</v>
      </c>
      <c r="J2742" s="1252">
        <v>-327.61000000000001</v>
      </c>
      <c r="K2742" s="1252">
        <v>-327.61000000000001</v>
      </c>
      <c r="L2742" s="1252">
        <v>-327.61000000000001</v>
      </c>
      <c r="M2742" s="1252">
        <v>-327.61000000000001</v>
      </c>
      <c r="N2742" s="1252">
        <v>-327.61000000000001</v>
      </c>
      <c r="O2742" s="1252">
        <v>-327.61000000000001</v>
      </c>
      <c r="P2742" s="1252">
        <v>-327.61000000000001</v>
      </c>
      <c r="Q2742" s="1252">
        <v>-327.61000000000001</v>
      </c>
      <c r="R2742" s="1252">
        <v>-327.61000000000001</v>
      </c>
      <c r="S2742" s="1252">
        <v>-3931.3200000000011</v>
      </c>
      <c r="T2742" s="1252">
        <v>-3931.3200000000011</v>
      </c>
      <c r="U2742" s="1251" t="s">
        <v>1065</v>
      </c>
      <c r="V2742" s="1251" t="s">
        <v>88</v>
      </c>
      <c r="W2742" s="1251" t="s">
        <v>1913</v>
      </c>
      <c r="X2742" s="1251" t="s">
        <v>2042</v>
      </c>
      <c r="Y2742" s="1251">
        <v>407</v>
      </c>
      <c r="Z2742" s="1251">
        <v>3</v>
      </c>
      <c r="AA2742" s="1251" t="b">
        <v>0</v>
      </c>
    </row>
    <row r="2743" spans="1:27" ht="12">
      <c r="A2743" s="1251">
        <v>25</v>
      </c>
      <c r="B2743" s="1251">
        <v>760</v>
      </c>
      <c r="C2743" s="1251" t="s">
        <v>1769</v>
      </c>
      <c r="D2743" s="1251">
        <v>408102</v>
      </c>
      <c r="E2743" s="1251" t="s">
        <v>934</v>
      </c>
      <c r="F2743" s="1251">
        <v>2021</v>
      </c>
      <c r="G2743" s="1252">
        <v>6.5700000000000003</v>
      </c>
      <c r="H2743" s="1252">
        <v>6.5700000000000003</v>
      </c>
      <c r="I2743" s="1252">
        <v>6.8600000000000003</v>
      </c>
      <c r="J2743" s="1252">
        <v>6.6699999999999999</v>
      </c>
      <c r="K2743" s="1252">
        <v>6.6699999999999999</v>
      </c>
      <c r="L2743" s="1252">
        <v>6.6699999999999999</v>
      </c>
      <c r="M2743" s="1252">
        <v>6.6699999999999999</v>
      </c>
      <c r="N2743" s="1252">
        <v>6.6699999999999999</v>
      </c>
      <c r="O2743" s="1252">
        <v>6.6699999999999999</v>
      </c>
      <c r="P2743" s="1252">
        <v>6.6699999999999999</v>
      </c>
      <c r="Q2743" s="1252">
        <v>6.6699999999999999</v>
      </c>
      <c r="R2743" s="1252">
        <v>6.6699999999999999</v>
      </c>
      <c r="S2743" s="1252">
        <v>80.030000000000015</v>
      </c>
      <c r="T2743" s="1252">
        <v>80.030000000000015</v>
      </c>
      <c r="U2743" s="1251" t="s">
        <v>1065</v>
      </c>
      <c r="V2743" s="1251" t="s">
        <v>402</v>
      </c>
      <c r="W2743" s="1251" t="s">
        <v>402</v>
      </c>
      <c r="X2743" s="1251" t="s">
        <v>2042</v>
      </c>
      <c r="Y2743" s="1251">
        <v>408</v>
      </c>
      <c r="Z2743" s="1251">
        <v>1</v>
      </c>
      <c r="AA2743" s="1251" t="b">
        <v>0</v>
      </c>
    </row>
    <row r="2744" spans="1:27" ht="12">
      <c r="A2744" s="1251">
        <v>25</v>
      </c>
      <c r="B2744" s="1251">
        <v>760</v>
      </c>
      <c r="C2744" s="1251" t="s">
        <v>1769</v>
      </c>
      <c r="D2744" s="1251">
        <v>521100</v>
      </c>
      <c r="E2744" s="1251" t="s">
        <v>2095</v>
      </c>
      <c r="F2744" s="1251">
        <v>2021</v>
      </c>
      <c r="G2744" s="1252">
        <v>-7179.1800000000003</v>
      </c>
      <c r="H2744" s="1252">
        <v>-7453.4099999999999</v>
      </c>
      <c r="I2744" s="1252">
        <v>-8040.1099999999997</v>
      </c>
      <c r="J2744" s="1252">
        <v>-8446.3099999999995</v>
      </c>
      <c r="K2744" s="1252">
        <v>-8744.2900000000009</v>
      </c>
      <c r="L2744" s="1252">
        <v>-8864.6700000000001</v>
      </c>
      <c r="M2744" s="1252">
        <v>-12140.57</v>
      </c>
      <c r="N2744" s="1252">
        <v>-9262.7700000000004</v>
      </c>
      <c r="O2744" s="1252">
        <v>-8878.0900000000001</v>
      </c>
      <c r="P2744" s="1252">
        <v>-7064.3299999999999</v>
      </c>
      <c r="Q2744" s="1252">
        <v>-8104.4099999999999</v>
      </c>
      <c r="R2744" s="1252">
        <v>-9169.8099999999995</v>
      </c>
      <c r="S2744" s="1252">
        <v>-103347.95</v>
      </c>
      <c r="T2744" s="1252">
        <v>-103347.95</v>
      </c>
      <c r="U2744" s="1251" t="s">
        <v>1065</v>
      </c>
      <c r="V2744" s="1251" t="s">
        <v>1286</v>
      </c>
      <c r="W2744" s="1251" t="s">
        <v>2096</v>
      </c>
      <c r="X2744" s="1251" t="s">
        <v>2042</v>
      </c>
      <c r="Y2744" s="1251">
        <v>521</v>
      </c>
      <c r="Z2744" s="1251">
        <v>1</v>
      </c>
      <c r="AA2744" s="1251" t="b">
        <v>0</v>
      </c>
    </row>
    <row r="2745" spans="1:27" ht="12">
      <c r="A2745" s="1251">
        <v>25</v>
      </c>
      <c r="B2745" s="1251">
        <v>760</v>
      </c>
      <c r="C2745" s="1251" t="s">
        <v>1769</v>
      </c>
      <c r="D2745" s="1251">
        <v>536000</v>
      </c>
      <c r="E2745" s="1251" t="s">
        <v>2271</v>
      </c>
      <c r="F2745" s="1251">
        <v>2021</v>
      </c>
      <c r="G2745" s="1252">
        <v>-5463.1400000000003</v>
      </c>
      <c r="H2745" s="1252">
        <v>-5395.3199999999997</v>
      </c>
      <c r="I2745" s="1252">
        <v>-4580.6000000000004</v>
      </c>
      <c r="J2745" s="1252">
        <v>-5410.9099999999999</v>
      </c>
      <c r="K2745" s="1252">
        <v>-5392.4099999999999</v>
      </c>
      <c r="L2745" s="1252">
        <v>-6178.3500000000004</v>
      </c>
      <c r="M2745" s="1252">
        <v>-899.99000000000001</v>
      </c>
      <c r="N2745" s="1252">
        <v>-5420.1499999999996</v>
      </c>
      <c r="O2745" s="1252">
        <v>-5277.29</v>
      </c>
      <c r="P2745" s="1252">
        <v>-5574.7700000000004</v>
      </c>
      <c r="Q2745" s="1252">
        <v>-5399.9799999999996</v>
      </c>
      <c r="R2745" s="1252">
        <v>-5400.8299999999999</v>
      </c>
      <c r="S2745" s="1252">
        <v>-60393.740000000005</v>
      </c>
      <c r="T2745" s="1252">
        <v>-60393.740000000005</v>
      </c>
      <c r="U2745" s="1251" t="s">
        <v>1065</v>
      </c>
      <c r="V2745" s="1251" t="s">
        <v>1286</v>
      </c>
      <c r="W2745" s="1251" t="s">
        <v>2096</v>
      </c>
      <c r="X2745" s="1251" t="s">
        <v>2042</v>
      </c>
      <c r="Y2745" s="1251">
        <v>536</v>
      </c>
      <c r="Z2745" s="1251">
        <v>0</v>
      </c>
      <c r="AA2745" s="1251" t="b">
        <v>0</v>
      </c>
    </row>
    <row r="2746" spans="1:27" ht="12">
      <c r="A2746" s="1251">
        <v>25</v>
      </c>
      <c r="B2746" s="1251">
        <v>760</v>
      </c>
      <c r="C2746" s="1251" t="s">
        <v>1769</v>
      </c>
      <c r="D2746" s="1251">
        <v>701110</v>
      </c>
      <c r="E2746" s="1251" t="s">
        <v>2141</v>
      </c>
      <c r="F2746" s="1251">
        <v>2021</v>
      </c>
      <c r="G2746" s="1252">
        <v>708.50999999999999</v>
      </c>
      <c r="H2746" s="1252">
        <v>522.05999999999995</v>
      </c>
      <c r="I2746" s="1252">
        <v>812.51999999999998</v>
      </c>
      <c r="J2746" s="1252">
        <v>708.50999999999999</v>
      </c>
      <c r="K2746" s="1252">
        <v>899.83000000000004</v>
      </c>
      <c r="L2746" s="1252">
        <v>0</v>
      </c>
      <c r="M2746" s="1252">
        <v>0</v>
      </c>
      <c r="N2746" s="1252">
        <v>0</v>
      </c>
      <c r="O2746" s="1252">
        <v>0</v>
      </c>
      <c r="P2746" s="1252">
        <v>0</v>
      </c>
      <c r="Q2746" s="1252">
        <v>0</v>
      </c>
      <c r="R2746" s="1252">
        <v>0</v>
      </c>
      <c r="S2746" s="1252">
        <v>3651.4299999999998</v>
      </c>
      <c r="T2746" s="1252">
        <v>3651.4299999999998</v>
      </c>
      <c r="U2746" s="1251" t="s">
        <v>1065</v>
      </c>
      <c r="V2746" s="1251" t="s">
        <v>397</v>
      </c>
      <c r="W2746" s="1251" t="s">
        <v>1931</v>
      </c>
      <c r="X2746" s="1251" t="s">
        <v>2042</v>
      </c>
      <c r="Y2746" s="1251">
        <v>701</v>
      </c>
      <c r="Z2746" s="1251">
        <v>1</v>
      </c>
      <c r="AA2746" s="1251" t="b">
        <v>0</v>
      </c>
    </row>
    <row r="2747" spans="1:27" ht="12">
      <c r="A2747" s="1251">
        <v>25</v>
      </c>
      <c r="B2747" s="1251">
        <v>760</v>
      </c>
      <c r="C2747" s="1251" t="s">
        <v>1769</v>
      </c>
      <c r="D2747" s="1251">
        <v>701119</v>
      </c>
      <c r="E2747" s="1251" t="s">
        <v>2142</v>
      </c>
      <c r="F2747" s="1251">
        <v>2021</v>
      </c>
      <c r="G2747" s="1252">
        <v>578</v>
      </c>
      <c r="H2747" s="1252">
        <v>0</v>
      </c>
      <c r="I2747" s="1252">
        <v>522.07000000000005</v>
      </c>
      <c r="J2747" s="1252">
        <v>74.579999999999998</v>
      </c>
      <c r="K2747" s="1252">
        <v>609.34000000000003</v>
      </c>
      <c r="L2747" s="1252">
        <v>139.80000000000001</v>
      </c>
      <c r="M2747" s="1252">
        <v>0</v>
      </c>
      <c r="N2747" s="1252">
        <v>0</v>
      </c>
      <c r="O2747" s="1252">
        <v>143.58000000000001</v>
      </c>
      <c r="P2747" s="1252">
        <v>186.40000000000001</v>
      </c>
      <c r="Q2747" s="1252">
        <v>710.77999999999997</v>
      </c>
      <c r="R2747" s="1252">
        <v>194.40000000000001</v>
      </c>
      <c r="S2747" s="1252">
        <v>3158.9500000000003</v>
      </c>
      <c r="T2747" s="1252">
        <v>3158.9500000000003</v>
      </c>
      <c r="U2747" s="1251" t="s">
        <v>1065</v>
      </c>
      <c r="V2747" s="1251" t="s">
        <v>397</v>
      </c>
      <c r="W2747" s="1251" t="s">
        <v>1933</v>
      </c>
      <c r="X2747" s="1251" t="s">
        <v>2042</v>
      </c>
      <c r="Y2747" s="1251">
        <v>701</v>
      </c>
      <c r="Z2747" s="1251">
        <v>1</v>
      </c>
      <c r="AA2747" s="1251" t="b">
        <v>0</v>
      </c>
    </row>
    <row r="2748" spans="1:27" ht="12">
      <c r="A2748" s="1251">
        <v>25</v>
      </c>
      <c r="B2748" s="1251">
        <v>760</v>
      </c>
      <c r="C2748" s="1251" t="s">
        <v>1769</v>
      </c>
      <c r="D2748" s="1251">
        <v>701610</v>
      </c>
      <c r="E2748" s="1251" t="s">
        <v>2164</v>
      </c>
      <c r="F2748" s="1251">
        <v>2021</v>
      </c>
      <c r="G2748" s="1252">
        <v>0</v>
      </c>
      <c r="H2748" s="1252">
        <v>0</v>
      </c>
      <c r="I2748" s="1252">
        <v>251.44</v>
      </c>
      <c r="J2748" s="1252">
        <v>204.47999999999999</v>
      </c>
      <c r="K2748" s="1252">
        <v>739.77999999999997</v>
      </c>
      <c r="L2748" s="1252">
        <v>149.18000000000001</v>
      </c>
      <c r="M2748" s="1252">
        <v>37.25</v>
      </c>
      <c r="N2748" s="1252">
        <v>0</v>
      </c>
      <c r="O2748" s="1252">
        <v>0</v>
      </c>
      <c r="P2748" s="1252">
        <v>559.32000000000005</v>
      </c>
      <c r="Q2748" s="1252">
        <v>144.50999999999999</v>
      </c>
      <c r="R2748" s="1252">
        <v>0</v>
      </c>
      <c r="S2748" s="1252">
        <v>2085.96</v>
      </c>
      <c r="T2748" s="1252">
        <v>2085.96</v>
      </c>
      <c r="U2748" s="1251" t="s">
        <v>1065</v>
      </c>
      <c r="V2748" s="1251" t="s">
        <v>397</v>
      </c>
      <c r="W2748" s="1251" t="s">
        <v>1931</v>
      </c>
      <c r="X2748" s="1251" t="s">
        <v>2042</v>
      </c>
      <c r="Y2748" s="1251">
        <v>701</v>
      </c>
      <c r="Z2748" s="1251">
        <v>6</v>
      </c>
      <c r="AA2748" s="1251" t="b">
        <v>0</v>
      </c>
    </row>
    <row r="2749" spans="1:27" ht="12">
      <c r="A2749" s="1251">
        <v>25</v>
      </c>
      <c r="B2749" s="1251">
        <v>760</v>
      </c>
      <c r="C2749" s="1251" t="s">
        <v>1769</v>
      </c>
      <c r="D2749" s="1251">
        <v>704838</v>
      </c>
      <c r="E2749" s="1251" t="s">
        <v>2102</v>
      </c>
      <c r="F2749" s="1251">
        <v>2021</v>
      </c>
      <c r="G2749" s="1252">
        <v>0</v>
      </c>
      <c r="H2749" s="1252">
        <v>18</v>
      </c>
      <c r="I2749" s="1252">
        <v>18</v>
      </c>
      <c r="J2749" s="1252">
        <v>18</v>
      </c>
      <c r="K2749" s="1252">
        <v>18</v>
      </c>
      <c r="L2749" s="1252">
        <v>18</v>
      </c>
      <c r="M2749" s="1252">
        <v>18</v>
      </c>
      <c r="N2749" s="1252">
        <v>18</v>
      </c>
      <c r="O2749" s="1252">
        <v>18</v>
      </c>
      <c r="P2749" s="1252">
        <v>18</v>
      </c>
      <c r="Q2749" s="1252">
        <v>18</v>
      </c>
      <c r="R2749" s="1252">
        <v>18</v>
      </c>
      <c r="S2749" s="1252">
        <v>198</v>
      </c>
      <c r="T2749" s="1252">
        <v>198</v>
      </c>
      <c r="U2749" s="1251" t="s">
        <v>1065</v>
      </c>
      <c r="V2749" s="1251" t="s">
        <v>397</v>
      </c>
      <c r="W2749" s="1251" t="s">
        <v>1948</v>
      </c>
      <c r="X2749" s="1251" t="s">
        <v>2042</v>
      </c>
      <c r="Y2749" s="1251">
        <v>704</v>
      </c>
      <c r="Z2749" s="1251">
        <v>8</v>
      </c>
      <c r="AA2749" s="1251" t="b">
        <v>0</v>
      </c>
    </row>
    <row r="2750" spans="1:27" ht="12">
      <c r="A2750" s="1251">
        <v>25</v>
      </c>
      <c r="B2750" s="1251">
        <v>760</v>
      </c>
      <c r="C2750" s="1251" t="s">
        <v>1769</v>
      </c>
      <c r="D2750" s="1251">
        <v>711500</v>
      </c>
      <c r="E2750" s="1251" t="s">
        <v>2165</v>
      </c>
      <c r="F2750" s="1251">
        <v>2021</v>
      </c>
      <c r="G2750" s="1252">
        <v>3090</v>
      </c>
      <c r="H2750" s="1252">
        <v>1470</v>
      </c>
      <c r="I2750" s="1252">
        <v>0</v>
      </c>
      <c r="J2750" s="1252">
        <v>660</v>
      </c>
      <c r="K2750" s="1252">
        <v>2242.5</v>
      </c>
      <c r="L2750" s="1252">
        <v>660</v>
      </c>
      <c r="M2750" s="1252">
        <v>1320</v>
      </c>
      <c r="N2750" s="1252">
        <v>660</v>
      </c>
      <c r="O2750" s="1252">
        <v>1995</v>
      </c>
      <c r="P2750" s="1252">
        <v>665</v>
      </c>
      <c r="Q2750" s="1252">
        <v>0</v>
      </c>
      <c r="R2750" s="1252">
        <v>0</v>
      </c>
      <c r="S2750" s="1252">
        <v>12762.5</v>
      </c>
      <c r="T2750" s="1252">
        <v>12762.5</v>
      </c>
      <c r="U2750" s="1251" t="s">
        <v>1065</v>
      </c>
      <c r="V2750" s="1251" t="s">
        <v>397</v>
      </c>
      <c r="W2750" s="1251" t="s">
        <v>2106</v>
      </c>
      <c r="X2750" s="1251" t="s">
        <v>2042</v>
      </c>
      <c r="Y2750" s="1251">
        <v>711</v>
      </c>
      <c r="Z2750" s="1251">
        <v>5</v>
      </c>
      <c r="AA2750" s="1251" t="b">
        <v>0</v>
      </c>
    </row>
    <row r="2751" spans="1:27" ht="12">
      <c r="A2751" s="1251">
        <v>25</v>
      </c>
      <c r="B2751" s="1251">
        <v>760</v>
      </c>
      <c r="C2751" s="1251" t="s">
        <v>1769</v>
      </c>
      <c r="D2751" s="1251">
        <v>711600</v>
      </c>
      <c r="E2751" s="1251" t="s">
        <v>2105</v>
      </c>
      <c r="F2751" s="1251">
        <v>2021</v>
      </c>
      <c r="G2751" s="1252">
        <v>0</v>
      </c>
      <c r="H2751" s="1252">
        <v>0</v>
      </c>
      <c r="I2751" s="1252">
        <v>660</v>
      </c>
      <c r="J2751" s="1252">
        <v>-660</v>
      </c>
      <c r="K2751" s="1252">
        <v>0</v>
      </c>
      <c r="L2751" s="1252">
        <v>0</v>
      </c>
      <c r="M2751" s="1252">
        <v>0</v>
      </c>
      <c r="N2751" s="1252">
        <v>0</v>
      </c>
      <c r="O2751" s="1252">
        <v>0</v>
      </c>
      <c r="P2751" s="1252">
        <v>0</v>
      </c>
      <c r="Q2751" s="1252">
        <v>0</v>
      </c>
      <c r="R2751" s="1252">
        <v>0</v>
      </c>
      <c r="S2751" s="1252">
        <v>0</v>
      </c>
      <c r="T2751" s="1252">
        <v>0</v>
      </c>
      <c r="U2751" s="1251" t="s">
        <v>1065</v>
      </c>
      <c r="V2751" s="1251" t="s">
        <v>397</v>
      </c>
      <c r="W2751" s="1251" t="s">
        <v>2106</v>
      </c>
      <c r="X2751" s="1251" t="s">
        <v>2042</v>
      </c>
      <c r="Y2751" s="1251">
        <v>711</v>
      </c>
      <c r="Z2751" s="1251">
        <v>6</v>
      </c>
      <c r="AA2751" s="1251" t="b">
        <v>0</v>
      </c>
    </row>
    <row r="2752" spans="1:27" ht="12">
      <c r="A2752" s="1251">
        <v>25</v>
      </c>
      <c r="B2752" s="1251">
        <v>760</v>
      </c>
      <c r="C2752" s="1251" t="s">
        <v>1769</v>
      </c>
      <c r="D2752" s="1251">
        <v>715100</v>
      </c>
      <c r="E2752" s="1251" t="s">
        <v>2107</v>
      </c>
      <c r="F2752" s="1251">
        <v>2021</v>
      </c>
      <c r="G2752" s="1252">
        <v>1299.72</v>
      </c>
      <c r="H2752" s="1252">
        <v>1396.0799999999999</v>
      </c>
      <c r="I2752" s="1252">
        <v>1204.02</v>
      </c>
      <c r="J2752" s="1252">
        <v>1104.01</v>
      </c>
      <c r="K2752" s="1252">
        <v>1144.4400000000001</v>
      </c>
      <c r="L2752" s="1252">
        <v>1091.2</v>
      </c>
      <c r="M2752" s="1252">
        <v>1160.77</v>
      </c>
      <c r="N2752" s="1252">
        <v>1061.1300000000001</v>
      </c>
      <c r="O2752" s="1252">
        <v>1070.9200000000001</v>
      </c>
      <c r="P2752" s="1252">
        <v>1092.1400000000001</v>
      </c>
      <c r="Q2752" s="1252">
        <v>944.95000000000005</v>
      </c>
      <c r="R2752" s="1252">
        <v>1132.3599999999999</v>
      </c>
      <c r="S2752" s="1252">
        <v>13701.74</v>
      </c>
      <c r="T2752" s="1252">
        <v>13701.74</v>
      </c>
      <c r="U2752" s="1251" t="s">
        <v>1065</v>
      </c>
      <c r="V2752" s="1251" t="s">
        <v>397</v>
      </c>
      <c r="W2752" s="1251" t="s">
        <v>1953</v>
      </c>
      <c r="X2752" s="1251" t="s">
        <v>2042</v>
      </c>
      <c r="Y2752" s="1251">
        <v>715</v>
      </c>
      <c r="Z2752" s="1251">
        <v>1</v>
      </c>
      <c r="AA2752" s="1251" t="b">
        <v>0</v>
      </c>
    </row>
    <row r="2753" spans="1:27" ht="12">
      <c r="A2753" s="1251">
        <v>25</v>
      </c>
      <c r="B2753" s="1251">
        <v>760</v>
      </c>
      <c r="C2753" s="1251" t="s">
        <v>1769</v>
      </c>
      <c r="D2753" s="1251">
        <v>718100</v>
      </c>
      <c r="E2753" s="1251" t="s">
        <v>2149</v>
      </c>
      <c r="F2753" s="1251">
        <v>2021</v>
      </c>
      <c r="G2753" s="1252">
        <v>0</v>
      </c>
      <c r="H2753" s="1252">
        <v>34.960000000000001</v>
      </c>
      <c r="I2753" s="1252">
        <v>0</v>
      </c>
      <c r="J2753" s="1252">
        <v>0</v>
      </c>
      <c r="K2753" s="1252">
        <v>0</v>
      </c>
      <c r="L2753" s="1252">
        <v>0</v>
      </c>
      <c r="M2753" s="1252">
        <v>0</v>
      </c>
      <c r="N2753" s="1252">
        <v>0</v>
      </c>
      <c r="O2753" s="1252">
        <v>0</v>
      </c>
      <c r="P2753" s="1252">
        <v>0</v>
      </c>
      <c r="Q2753" s="1252">
        <v>0</v>
      </c>
      <c r="R2753" s="1252">
        <v>0</v>
      </c>
      <c r="S2753" s="1252">
        <v>34.960000000000001</v>
      </c>
      <c r="T2753" s="1252">
        <v>34.960000000000001</v>
      </c>
      <c r="U2753" s="1251" t="s">
        <v>1065</v>
      </c>
      <c r="V2753" s="1251" t="s">
        <v>397</v>
      </c>
      <c r="W2753" s="1251" t="s">
        <v>1960</v>
      </c>
      <c r="X2753" s="1251" t="s">
        <v>2042</v>
      </c>
      <c r="Y2753" s="1251">
        <v>718</v>
      </c>
      <c r="Z2753" s="1251">
        <v>1</v>
      </c>
      <c r="AA2753" s="1251" t="b">
        <v>0</v>
      </c>
    </row>
    <row r="2754" spans="1:27" ht="12">
      <c r="A2754" s="1251">
        <v>25</v>
      </c>
      <c r="B2754" s="1251">
        <v>760</v>
      </c>
      <c r="C2754" s="1251" t="s">
        <v>1769</v>
      </c>
      <c r="D2754" s="1251">
        <v>732800</v>
      </c>
      <c r="E2754" s="1251" t="s">
        <v>2111</v>
      </c>
      <c r="F2754" s="1251">
        <v>2021</v>
      </c>
      <c r="G2754" s="1252">
        <v>0</v>
      </c>
      <c r="H2754" s="1252">
        <v>0</v>
      </c>
      <c r="I2754" s="1252">
        <v>0</v>
      </c>
      <c r="J2754" s="1252">
        <v>0</v>
      </c>
      <c r="K2754" s="1252">
        <v>0</v>
      </c>
      <c r="L2754" s="1252">
        <v>0</v>
      </c>
      <c r="M2754" s="1252">
        <v>0</v>
      </c>
      <c r="N2754" s="1252">
        <v>0</v>
      </c>
      <c r="O2754" s="1252">
        <v>0</v>
      </c>
      <c r="P2754" s="1252">
        <v>0</v>
      </c>
      <c r="Q2754" s="1252">
        <v>0</v>
      </c>
      <c r="R2754" s="1252">
        <v>0</v>
      </c>
      <c r="S2754" s="1252">
        <v>0</v>
      </c>
      <c r="T2754" s="1252">
        <v>0</v>
      </c>
      <c r="U2754" s="1251" t="s">
        <v>1065</v>
      </c>
      <c r="V2754" s="1251" t="s">
        <v>397</v>
      </c>
      <c r="W2754" s="1251" t="s">
        <v>2112</v>
      </c>
      <c r="X2754" s="1251" t="s">
        <v>2042</v>
      </c>
      <c r="Y2754" s="1251">
        <v>732</v>
      </c>
      <c r="Z2754" s="1251">
        <v>8</v>
      </c>
      <c r="AA2754" s="1251" t="b">
        <v>0</v>
      </c>
    </row>
    <row r="2755" spans="1:27" ht="12">
      <c r="A2755" s="1251">
        <v>25</v>
      </c>
      <c r="B2755" s="1251">
        <v>760</v>
      </c>
      <c r="C2755" s="1251" t="s">
        <v>1769</v>
      </c>
      <c r="D2755" s="1251">
        <v>735300</v>
      </c>
      <c r="E2755" s="1251" t="s">
        <v>2116</v>
      </c>
      <c r="F2755" s="1251">
        <v>2021</v>
      </c>
      <c r="G2755" s="1252">
        <v>0</v>
      </c>
      <c r="H2755" s="1252">
        <v>1910</v>
      </c>
      <c r="I2755" s="1252">
        <v>-955</v>
      </c>
      <c r="J2755" s="1252">
        <v>475</v>
      </c>
      <c r="K2755" s="1252">
        <v>0</v>
      </c>
      <c r="L2755" s="1252">
        <v>0</v>
      </c>
      <c r="M2755" s="1252">
        <v>835</v>
      </c>
      <c r="N2755" s="1252">
        <v>-835</v>
      </c>
      <c r="O2755" s="1252">
        <v>0</v>
      </c>
      <c r="P2755" s="1252">
        <v>0</v>
      </c>
      <c r="Q2755" s="1252">
        <v>0</v>
      </c>
      <c r="R2755" s="1252">
        <v>0</v>
      </c>
      <c r="S2755" s="1252">
        <v>1430</v>
      </c>
      <c r="T2755" s="1252">
        <v>1430</v>
      </c>
      <c r="U2755" s="1251" t="s">
        <v>1065</v>
      </c>
      <c r="V2755" s="1251" t="s">
        <v>397</v>
      </c>
      <c r="W2755" s="1251" t="s">
        <v>1982</v>
      </c>
      <c r="X2755" s="1251" t="s">
        <v>2042</v>
      </c>
      <c r="Y2755" s="1251">
        <v>735</v>
      </c>
      <c r="Z2755" s="1251">
        <v>3</v>
      </c>
      <c r="AA2755" s="1251" t="b">
        <v>0</v>
      </c>
    </row>
    <row r="2756" spans="1:27" ht="12">
      <c r="A2756" s="1251">
        <v>25</v>
      </c>
      <c r="B2756" s="1251">
        <v>760</v>
      </c>
      <c r="C2756" s="1251" t="s">
        <v>1769</v>
      </c>
      <c r="D2756" s="1251">
        <v>736100</v>
      </c>
      <c r="E2756" s="1251" t="s">
        <v>2117</v>
      </c>
      <c r="F2756" s="1251">
        <v>2021</v>
      </c>
      <c r="G2756" s="1252">
        <v>2500</v>
      </c>
      <c r="H2756" s="1252">
        <v>2500</v>
      </c>
      <c r="I2756" s="1252">
        <v>2500</v>
      </c>
      <c r="J2756" s="1252">
        <v>2562.02</v>
      </c>
      <c r="K2756" s="1252">
        <v>2500</v>
      </c>
      <c r="L2756" s="1252">
        <v>2500</v>
      </c>
      <c r="M2756" s="1252">
        <v>2500</v>
      </c>
      <c r="N2756" s="1252">
        <v>2500</v>
      </c>
      <c r="O2756" s="1252">
        <v>2500</v>
      </c>
      <c r="P2756" s="1252">
        <v>2500</v>
      </c>
      <c r="Q2756" s="1252">
        <v>0</v>
      </c>
      <c r="R2756" s="1252">
        <v>5377.8299999999999</v>
      </c>
      <c r="S2756" s="1252">
        <v>30439.849999999999</v>
      </c>
      <c r="T2756" s="1252">
        <v>30439.849999999999</v>
      </c>
      <c r="U2756" s="1251" t="s">
        <v>1065</v>
      </c>
      <c r="V2756" s="1251" t="s">
        <v>397</v>
      </c>
      <c r="W2756" s="1251" t="s">
        <v>1984</v>
      </c>
      <c r="X2756" s="1251" t="s">
        <v>2042</v>
      </c>
      <c r="Y2756" s="1251">
        <v>736</v>
      </c>
      <c r="Z2756" s="1251">
        <v>1</v>
      </c>
      <c r="AA2756" s="1251" t="b">
        <v>0</v>
      </c>
    </row>
    <row r="2757" spans="1:27" ht="12">
      <c r="A2757" s="1251">
        <v>25</v>
      </c>
      <c r="B2757" s="1251">
        <v>760</v>
      </c>
      <c r="C2757" s="1251" t="s">
        <v>1769</v>
      </c>
      <c r="D2757" s="1251">
        <v>736300</v>
      </c>
      <c r="E2757" s="1251" t="s">
        <v>2247</v>
      </c>
      <c r="F2757" s="1251">
        <v>2021</v>
      </c>
      <c r="G2757" s="1252">
        <v>0</v>
      </c>
      <c r="H2757" s="1252">
        <v>0</v>
      </c>
      <c r="I2757" s="1252">
        <v>0</v>
      </c>
      <c r="J2757" s="1252">
        <v>0</v>
      </c>
      <c r="K2757" s="1252">
        <v>0</v>
      </c>
      <c r="L2757" s="1252">
        <v>0</v>
      </c>
      <c r="M2757" s="1252">
        <v>0</v>
      </c>
      <c r="N2757" s="1252">
        <v>0</v>
      </c>
      <c r="O2757" s="1252">
        <v>0</v>
      </c>
      <c r="P2757" s="1252">
        <v>0</v>
      </c>
      <c r="Q2757" s="1252">
        <v>0</v>
      </c>
      <c r="R2757" s="1252">
        <v>0</v>
      </c>
      <c r="S2757" s="1252">
        <v>0</v>
      </c>
      <c r="T2757" s="1252">
        <v>0</v>
      </c>
      <c r="U2757" s="1251" t="s">
        <v>1065</v>
      </c>
      <c r="V2757" s="1251" t="s">
        <v>397</v>
      </c>
      <c r="W2757" s="1251" t="s">
        <v>1984</v>
      </c>
      <c r="X2757" s="1251" t="s">
        <v>2042</v>
      </c>
      <c r="Y2757" s="1251">
        <v>736</v>
      </c>
      <c r="Z2757" s="1251">
        <v>3</v>
      </c>
      <c r="AA2757" s="1251" t="b">
        <v>0</v>
      </c>
    </row>
    <row r="2758" spans="1:27" ht="12">
      <c r="A2758" s="1251">
        <v>25</v>
      </c>
      <c r="B2758" s="1251">
        <v>760</v>
      </c>
      <c r="C2758" s="1251" t="s">
        <v>1769</v>
      </c>
      <c r="D2758" s="1251">
        <v>736600</v>
      </c>
      <c r="E2758" s="1251" t="s">
        <v>2145</v>
      </c>
      <c r="F2758" s="1251">
        <v>2021</v>
      </c>
      <c r="G2758" s="1252">
        <v>1080.25</v>
      </c>
      <c r="H2758" s="1252">
        <v>0</v>
      </c>
      <c r="I2758" s="1252">
        <v>1115.72</v>
      </c>
      <c r="J2758" s="1252">
        <v>1380.79</v>
      </c>
      <c r="K2758" s="1252">
        <v>10963.049999999999</v>
      </c>
      <c r="L2758" s="1252">
        <v>2510</v>
      </c>
      <c r="M2758" s="1252">
        <v>853</v>
      </c>
      <c r="N2758" s="1252">
        <v>834.5</v>
      </c>
      <c r="O2758" s="1252">
        <v>358.75</v>
      </c>
      <c r="P2758" s="1252">
        <v>0</v>
      </c>
      <c r="Q2758" s="1252">
        <v>0</v>
      </c>
      <c r="R2758" s="1252">
        <v>3956.75</v>
      </c>
      <c r="S2758" s="1252">
        <v>23052.809999999998</v>
      </c>
      <c r="T2758" s="1252">
        <v>23052.809999999998</v>
      </c>
      <c r="U2758" s="1251" t="s">
        <v>1065</v>
      </c>
      <c r="V2758" s="1251" t="s">
        <v>397</v>
      </c>
      <c r="W2758" s="1251" t="s">
        <v>1986</v>
      </c>
      <c r="X2758" s="1251" t="s">
        <v>2042</v>
      </c>
      <c r="Y2758" s="1251">
        <v>736</v>
      </c>
      <c r="Z2758" s="1251">
        <v>6</v>
      </c>
      <c r="AA2758" s="1251" t="b">
        <v>0</v>
      </c>
    </row>
    <row r="2759" spans="1:27" ht="12">
      <c r="A2759" s="1251">
        <v>25</v>
      </c>
      <c r="B2759" s="1251">
        <v>760</v>
      </c>
      <c r="C2759" s="1251" t="s">
        <v>1769</v>
      </c>
      <c r="D2759" s="1251">
        <v>770700</v>
      </c>
      <c r="E2759" s="1251" t="s">
        <v>2147</v>
      </c>
      <c r="F2759" s="1251">
        <v>2021</v>
      </c>
      <c r="G2759" s="1252">
        <v>0</v>
      </c>
      <c r="H2759" s="1252">
        <v>102.33</v>
      </c>
      <c r="I2759" s="1252">
        <v>0</v>
      </c>
      <c r="J2759" s="1252">
        <v>261.97000000000003</v>
      </c>
      <c r="K2759" s="1252">
        <v>0</v>
      </c>
      <c r="L2759" s="1252">
        <v>50.850000000000001</v>
      </c>
      <c r="M2759" s="1252">
        <v>57.350000000000001</v>
      </c>
      <c r="N2759" s="1252">
        <v>0</v>
      </c>
      <c r="O2759" s="1252">
        <v>0</v>
      </c>
      <c r="P2759" s="1252">
        <v>0</v>
      </c>
      <c r="Q2759" s="1252">
        <v>21.18</v>
      </c>
      <c r="R2759" s="1252">
        <v>0</v>
      </c>
      <c r="S2759" s="1252">
        <v>493.68000000000006</v>
      </c>
      <c r="T2759" s="1252">
        <v>493.68000000000006</v>
      </c>
      <c r="U2759" s="1251" t="s">
        <v>1065</v>
      </c>
      <c r="V2759" s="1251" t="s">
        <v>397</v>
      </c>
      <c r="W2759" s="1251" t="s">
        <v>2009</v>
      </c>
      <c r="X2759" s="1251" t="s">
        <v>2042</v>
      </c>
      <c r="Y2759" s="1251">
        <v>770</v>
      </c>
      <c r="Z2759" s="1251">
        <v>7</v>
      </c>
      <c r="AA2759" s="1251" t="b">
        <v>0</v>
      </c>
    </row>
    <row r="2760" spans="1:27" ht="12">
      <c r="A2760" s="1251">
        <v>25</v>
      </c>
      <c r="B2760" s="1251">
        <v>760</v>
      </c>
      <c r="C2760" s="1251" t="s">
        <v>1769</v>
      </c>
      <c r="D2760" s="1251">
        <v>770710</v>
      </c>
      <c r="E2760" s="1251" t="s">
        <v>2148</v>
      </c>
      <c r="F2760" s="1251">
        <v>2021</v>
      </c>
      <c r="G2760" s="1252">
        <v>0</v>
      </c>
      <c r="H2760" s="1252">
        <v>0</v>
      </c>
      <c r="I2760" s="1252">
        <v>0</v>
      </c>
      <c r="J2760" s="1252">
        <v>0</v>
      </c>
      <c r="K2760" s="1252">
        <v>0</v>
      </c>
      <c r="L2760" s="1252">
        <v>0</v>
      </c>
      <c r="M2760" s="1252">
        <v>0</v>
      </c>
      <c r="N2760" s="1252">
        <v>0</v>
      </c>
      <c r="O2760" s="1252">
        <v>0</v>
      </c>
      <c r="P2760" s="1252">
        <v>-57.350000000000001</v>
      </c>
      <c r="Q2760" s="1252">
        <v>0</v>
      </c>
      <c r="R2760" s="1252">
        <v>0</v>
      </c>
      <c r="S2760" s="1252">
        <v>-57.350000000000001</v>
      </c>
      <c r="T2760" s="1252">
        <v>-57.350000000000001</v>
      </c>
      <c r="U2760" s="1251" t="s">
        <v>1065</v>
      </c>
      <c r="V2760" s="1251" t="s">
        <v>397</v>
      </c>
      <c r="W2760" s="1251" t="s">
        <v>2009</v>
      </c>
      <c r="X2760" s="1251" t="s">
        <v>2042</v>
      </c>
      <c r="Y2760" s="1251">
        <v>770</v>
      </c>
      <c r="Z2760" s="1251">
        <v>7</v>
      </c>
      <c r="AA2760" s="1251" t="b">
        <v>0</v>
      </c>
    </row>
    <row r="2761" spans="1:27" ht="12">
      <c r="A2761" s="1251">
        <v>25</v>
      </c>
      <c r="B2761" s="1251">
        <v>760</v>
      </c>
      <c r="C2761" s="1251" t="s">
        <v>1769</v>
      </c>
      <c r="D2761" s="1251">
        <v>775100</v>
      </c>
      <c r="E2761" s="1251" t="s">
        <v>2272</v>
      </c>
      <c r="F2761" s="1251">
        <v>2021</v>
      </c>
      <c r="G2761" s="1252">
        <v>0</v>
      </c>
      <c r="H2761" s="1252">
        <v>0</v>
      </c>
      <c r="I2761" s="1252">
        <v>179.21000000000001</v>
      </c>
      <c r="J2761" s="1252">
        <v>0</v>
      </c>
      <c r="K2761" s="1252">
        <v>0</v>
      </c>
      <c r="L2761" s="1252">
        <v>0</v>
      </c>
      <c r="M2761" s="1252">
        <v>0</v>
      </c>
      <c r="N2761" s="1252">
        <v>0</v>
      </c>
      <c r="O2761" s="1252">
        <v>0</v>
      </c>
      <c r="P2761" s="1252">
        <v>0</v>
      </c>
      <c r="Q2761" s="1252">
        <v>0</v>
      </c>
      <c r="R2761" s="1252">
        <v>0</v>
      </c>
      <c r="S2761" s="1252">
        <v>179.21000000000001</v>
      </c>
      <c r="T2761" s="1252">
        <v>179.21000000000001</v>
      </c>
      <c r="U2761" s="1251" t="s">
        <v>1065</v>
      </c>
      <c r="V2761" s="1251" t="s">
        <v>397</v>
      </c>
      <c r="W2761" s="1251" t="s">
        <v>2015</v>
      </c>
      <c r="X2761" s="1251" t="s">
        <v>2042</v>
      </c>
      <c r="Y2761" s="1251">
        <v>775</v>
      </c>
      <c r="Z2761" s="1251">
        <v>1</v>
      </c>
      <c r="AA2761" s="1251" t="b">
        <v>0</v>
      </c>
    </row>
    <row r="2762" spans="1:27" ht="12">
      <c r="A2762" s="1251">
        <v>25</v>
      </c>
      <c r="B2762" s="1251">
        <v>760</v>
      </c>
      <c r="C2762" s="1251" t="s">
        <v>1769</v>
      </c>
      <c r="D2762" s="1251">
        <v>775800</v>
      </c>
      <c r="E2762" s="1251" t="s">
        <v>2133</v>
      </c>
      <c r="F2762" s="1251">
        <v>2021</v>
      </c>
      <c r="G2762" s="1252">
        <v>0</v>
      </c>
      <c r="H2762" s="1252">
        <v>0</v>
      </c>
      <c r="I2762" s="1252">
        <v>0</v>
      </c>
      <c r="J2762" s="1252">
        <v>0</v>
      </c>
      <c r="K2762" s="1252">
        <v>0</v>
      </c>
      <c r="L2762" s="1252">
        <v>0</v>
      </c>
      <c r="M2762" s="1252">
        <v>0</v>
      </c>
      <c r="N2762" s="1252">
        <v>0</v>
      </c>
      <c r="O2762" s="1252">
        <v>0</v>
      </c>
      <c r="P2762" s="1252">
        <v>47.090000000000003</v>
      </c>
      <c r="Q2762" s="1252">
        <v>0</v>
      </c>
      <c r="R2762" s="1252">
        <v>0</v>
      </c>
      <c r="S2762" s="1252">
        <v>47.090000000000003</v>
      </c>
      <c r="T2762" s="1252">
        <v>47.090000000000003</v>
      </c>
      <c r="U2762" s="1251" t="s">
        <v>1065</v>
      </c>
      <c r="V2762" s="1251" t="s">
        <v>397</v>
      </c>
      <c r="W2762" s="1251" t="s">
        <v>2015</v>
      </c>
      <c r="X2762" s="1251" t="s">
        <v>2042</v>
      </c>
      <c r="Y2762" s="1251">
        <v>775</v>
      </c>
      <c r="Z2762" s="1251">
        <v>8</v>
      </c>
      <c r="AA2762" s="1251" t="b">
        <v>0</v>
      </c>
    </row>
    <row r="2763" spans="1:27" ht="12">
      <c r="A2763" s="1251">
        <v>25</v>
      </c>
      <c r="B2763" s="1251">
        <v>760</v>
      </c>
      <c r="C2763" s="1251" t="s">
        <v>1769</v>
      </c>
      <c r="D2763" s="1251">
        <v>775810</v>
      </c>
      <c r="E2763" s="1251" t="s">
        <v>2243</v>
      </c>
      <c r="F2763" s="1251">
        <v>2021</v>
      </c>
      <c r="G2763" s="1252">
        <v>0</v>
      </c>
      <c r="H2763" s="1252">
        <v>169.86000000000001</v>
      </c>
      <c r="I2763" s="1252">
        <v>0</v>
      </c>
      <c r="J2763" s="1252">
        <v>113.34</v>
      </c>
      <c r="K2763" s="1252">
        <v>56.789999999999999</v>
      </c>
      <c r="L2763" s="1252">
        <v>56.789999999999999</v>
      </c>
      <c r="M2763" s="1252">
        <v>56.789999999999999</v>
      </c>
      <c r="N2763" s="1252">
        <v>56.609999999999999</v>
      </c>
      <c r="O2763" s="1252">
        <v>42.539999999999999</v>
      </c>
      <c r="P2763" s="1252">
        <v>56.079999999999998</v>
      </c>
      <c r="Q2763" s="1252">
        <v>42.060000000000002</v>
      </c>
      <c r="R2763" s="1252">
        <v>42.060000000000002</v>
      </c>
      <c r="S2763" s="1252">
        <v>692.92000000000007</v>
      </c>
      <c r="T2763" s="1252">
        <v>692.92000000000007</v>
      </c>
      <c r="U2763" s="1251" t="s">
        <v>1065</v>
      </c>
      <c r="V2763" s="1251" t="s">
        <v>397</v>
      </c>
      <c r="W2763" s="1251" t="s">
        <v>2017</v>
      </c>
      <c r="X2763" s="1251" t="s">
        <v>2042</v>
      </c>
      <c r="Y2763" s="1251">
        <v>775</v>
      </c>
      <c r="Z2763" s="1251">
        <v>8</v>
      </c>
      <c r="AA2763" s="1251" t="b">
        <v>0</v>
      </c>
    </row>
    <row r="2764" spans="1:27" ht="12">
      <c r="A2764" s="1251">
        <v>25</v>
      </c>
      <c r="B2764" s="1251">
        <v>760</v>
      </c>
      <c r="C2764" s="1251" t="s">
        <v>1769</v>
      </c>
      <c r="D2764" s="1251">
        <v>776200</v>
      </c>
      <c r="E2764" s="1251" t="s">
        <v>2134</v>
      </c>
      <c r="F2764" s="1251">
        <v>2021</v>
      </c>
      <c r="G2764" s="1252">
        <v>0</v>
      </c>
      <c r="H2764" s="1252">
        <v>0</v>
      </c>
      <c r="I2764" s="1252">
        <v>0</v>
      </c>
      <c r="J2764" s="1252">
        <v>0</v>
      </c>
      <c r="K2764" s="1252">
        <v>0</v>
      </c>
      <c r="L2764" s="1252">
        <v>0</v>
      </c>
      <c r="M2764" s="1252">
        <v>-0.01</v>
      </c>
      <c r="N2764" s="1252">
        <v>0</v>
      </c>
      <c r="O2764" s="1252">
        <v>0</v>
      </c>
      <c r="P2764" s="1252">
        <v>0</v>
      </c>
      <c r="Q2764" s="1252">
        <v>0</v>
      </c>
      <c r="R2764" s="1252">
        <v>0</v>
      </c>
      <c r="S2764" s="1252">
        <v>-0.01</v>
      </c>
      <c r="T2764" s="1252">
        <v>-0.01</v>
      </c>
      <c r="U2764" s="1251" t="s">
        <v>1065</v>
      </c>
      <c r="V2764" s="1251" t="s">
        <v>397</v>
      </c>
      <c r="W2764" s="1251" t="s">
        <v>2015</v>
      </c>
      <c r="X2764" s="1251" t="s">
        <v>2042</v>
      </c>
      <c r="Y2764" s="1251">
        <v>776</v>
      </c>
      <c r="Z2764" s="1251">
        <v>2</v>
      </c>
      <c r="AA2764" s="1251" t="b">
        <v>0</v>
      </c>
    </row>
    <row r="2765" spans="1:27" ht="12">
      <c r="A2765" s="1251">
        <v>25</v>
      </c>
      <c r="B2765" s="1251">
        <v>760</v>
      </c>
      <c r="C2765" s="1251" t="s">
        <v>1769</v>
      </c>
      <c r="D2765" s="1251">
        <v>776210</v>
      </c>
      <c r="E2765" s="1251" t="s">
        <v>2135</v>
      </c>
      <c r="F2765" s="1251">
        <v>2021</v>
      </c>
      <c r="G2765" s="1252">
        <v>-7.6699999999999999</v>
      </c>
      <c r="H2765" s="1252">
        <v>0</v>
      </c>
      <c r="I2765" s="1252">
        <v>-18.34</v>
      </c>
      <c r="J2765" s="1252">
        <v>-9.4499999999999993</v>
      </c>
      <c r="K2765" s="1252">
        <v>-9.4499999999999993</v>
      </c>
      <c r="L2765" s="1252">
        <v>-35.82</v>
      </c>
      <c r="M2765" s="1252">
        <v>-37.25</v>
      </c>
      <c r="N2765" s="1252">
        <v>-46.189999999999998</v>
      </c>
      <c r="O2765" s="1252">
        <v>-47.619999999999997</v>
      </c>
      <c r="P2765" s="1252">
        <v>-94.75</v>
      </c>
      <c r="Q2765" s="1252">
        <v>-48.439999999999998</v>
      </c>
      <c r="R2765" s="1252">
        <v>-49.200000000000003</v>
      </c>
      <c r="S2765" s="1252">
        <v>-404.17999999999995</v>
      </c>
      <c r="T2765" s="1252">
        <v>-404.17999999999995</v>
      </c>
      <c r="U2765" s="1251" t="s">
        <v>1065</v>
      </c>
      <c r="V2765" s="1251" t="s">
        <v>397</v>
      </c>
      <c r="W2765" s="1251" t="s">
        <v>1931</v>
      </c>
      <c r="X2765" s="1251" t="s">
        <v>2042</v>
      </c>
      <c r="Y2765" s="1251">
        <v>776</v>
      </c>
      <c r="Z2765" s="1251">
        <v>2</v>
      </c>
      <c r="AA2765" s="1251" t="b">
        <v>0</v>
      </c>
    </row>
    <row r="2766" spans="1:27" ht="12">
      <c r="A2766" s="1251">
        <v>25</v>
      </c>
      <c r="B2766" s="1251">
        <v>760</v>
      </c>
      <c r="C2766" s="1251" t="s">
        <v>1769</v>
      </c>
      <c r="D2766" s="1251">
        <v>776220</v>
      </c>
      <c r="E2766" s="1251" t="s">
        <v>2136</v>
      </c>
      <c r="F2766" s="1251">
        <v>2021</v>
      </c>
      <c r="G2766" s="1252">
        <v>-9.9700000000000006</v>
      </c>
      <c r="H2766" s="1252">
        <v>0</v>
      </c>
      <c r="I2766" s="1252">
        <v>-23.829999999999998</v>
      </c>
      <c r="J2766" s="1252">
        <v>-12.27</v>
      </c>
      <c r="K2766" s="1252">
        <v>-12.27</v>
      </c>
      <c r="L2766" s="1252">
        <v>-46.530000000000001</v>
      </c>
      <c r="M2766" s="1252">
        <v>-48.399999999999999</v>
      </c>
      <c r="N2766" s="1252">
        <v>-60.009999999999998</v>
      </c>
      <c r="O2766" s="1252">
        <v>-61.859999999999999</v>
      </c>
      <c r="P2766" s="1252">
        <v>-123.09</v>
      </c>
      <c r="Q2766" s="1252">
        <v>-62.920000000000002</v>
      </c>
      <c r="R2766" s="1252">
        <v>-63.909999999999997</v>
      </c>
      <c r="S2766" s="1252">
        <v>-525.06000000000006</v>
      </c>
      <c r="T2766" s="1252">
        <v>-525.06000000000006</v>
      </c>
      <c r="U2766" s="1251" t="s">
        <v>1065</v>
      </c>
      <c r="V2766" s="1251" t="s">
        <v>397</v>
      </c>
      <c r="W2766" s="1251" t="s">
        <v>1948</v>
      </c>
      <c r="X2766" s="1251" t="s">
        <v>2042</v>
      </c>
      <c r="Y2766" s="1251">
        <v>776</v>
      </c>
      <c r="Z2766" s="1251">
        <v>2</v>
      </c>
      <c r="AA2766" s="1251" t="b">
        <v>0</v>
      </c>
    </row>
    <row r="2767" spans="1:27" ht="12">
      <c r="A2767" s="1251">
        <v>25</v>
      </c>
      <c r="B2767" s="1251">
        <v>760</v>
      </c>
      <c r="C2767" s="1251" t="s">
        <v>1769</v>
      </c>
      <c r="D2767" s="1251">
        <v>776230</v>
      </c>
      <c r="E2767" s="1251" t="s">
        <v>2137</v>
      </c>
      <c r="F2767" s="1251">
        <v>2021</v>
      </c>
      <c r="G2767" s="1252">
        <v>-3.8900000000000001</v>
      </c>
      <c r="H2767" s="1252">
        <v>0</v>
      </c>
      <c r="I2767" s="1252">
        <v>-9.3000000000000007</v>
      </c>
      <c r="J2767" s="1252">
        <v>-4.79</v>
      </c>
      <c r="K2767" s="1252">
        <v>-4.79</v>
      </c>
      <c r="L2767" s="1252">
        <v>-18.16</v>
      </c>
      <c r="M2767" s="1252">
        <v>-18.879999999999999</v>
      </c>
      <c r="N2767" s="1252">
        <v>-23.41</v>
      </c>
      <c r="O2767" s="1252">
        <v>-24.140000000000001</v>
      </c>
      <c r="P2767" s="1252">
        <v>-48.030000000000001</v>
      </c>
      <c r="Q2767" s="1252">
        <v>-24.550000000000001</v>
      </c>
      <c r="R2767" s="1252">
        <v>-24.940000000000001</v>
      </c>
      <c r="S2767" s="1252">
        <v>-204.88</v>
      </c>
      <c r="T2767" s="1252">
        <v>-204.88</v>
      </c>
      <c r="U2767" s="1251" t="s">
        <v>1065</v>
      </c>
      <c r="V2767" s="1251" t="s">
        <v>402</v>
      </c>
      <c r="W2767" s="1251" t="s">
        <v>402</v>
      </c>
      <c r="X2767" s="1251" t="s">
        <v>2042</v>
      </c>
      <c r="Y2767" s="1251">
        <v>776</v>
      </c>
      <c r="Z2767" s="1251">
        <v>2</v>
      </c>
      <c r="AA2767" s="1251" t="b">
        <v>0</v>
      </c>
    </row>
    <row r="2768" spans="1:27" ht="12">
      <c r="A2768" s="1251">
        <v>25</v>
      </c>
      <c r="B2768" s="1251">
        <v>760</v>
      </c>
      <c r="C2768" s="1251" t="s">
        <v>1769</v>
      </c>
      <c r="D2768" s="1251">
        <v>776240</v>
      </c>
      <c r="E2768" s="1251" t="s">
        <v>2138</v>
      </c>
      <c r="F2768" s="1251">
        <v>2021</v>
      </c>
      <c r="G2768" s="1252">
        <v>-25.449999999999999</v>
      </c>
      <c r="H2768" s="1252">
        <v>0</v>
      </c>
      <c r="I2768" s="1252">
        <v>-60.869999999999997</v>
      </c>
      <c r="J2768" s="1252">
        <v>-31.350000000000001</v>
      </c>
      <c r="K2768" s="1252">
        <v>-31.350000000000001</v>
      </c>
      <c r="L2768" s="1252">
        <v>-118.84</v>
      </c>
      <c r="M2768" s="1252">
        <v>-123.62</v>
      </c>
      <c r="N2768" s="1252">
        <v>-153.25999999999999</v>
      </c>
      <c r="O2768" s="1252">
        <v>-157.99000000000001</v>
      </c>
      <c r="P2768" s="1252">
        <v>-314.38</v>
      </c>
      <c r="Q2768" s="1252">
        <v>-160.72999999999999</v>
      </c>
      <c r="R2768" s="1252">
        <v>-163.22999999999999</v>
      </c>
      <c r="S2768" s="1252">
        <v>-1341.0699999999999</v>
      </c>
      <c r="T2768" s="1252">
        <v>-1341.0699999999999</v>
      </c>
      <c r="U2768" s="1251" t="s">
        <v>1065</v>
      </c>
      <c r="V2768" s="1251" t="s">
        <v>397</v>
      </c>
      <c r="W2768" s="1251" t="s">
        <v>2015</v>
      </c>
      <c r="X2768" s="1251" t="s">
        <v>2042</v>
      </c>
      <c r="Y2768" s="1251">
        <v>776</v>
      </c>
      <c r="Z2768" s="1251">
        <v>2</v>
      </c>
      <c r="AA2768" s="1251" t="b">
        <v>0</v>
      </c>
    </row>
    <row r="2769" spans="1:27" ht="12">
      <c r="A2769" s="1251">
        <v>25</v>
      </c>
      <c r="B2769" s="1251">
        <v>770</v>
      </c>
      <c r="C2769" s="1251" t="s">
        <v>1771</v>
      </c>
      <c r="D2769" s="1251">
        <v>403200</v>
      </c>
      <c r="E2769" s="1251" t="s">
        <v>2090</v>
      </c>
      <c r="F2769" s="1251">
        <v>2021</v>
      </c>
      <c r="G2769" s="1252">
        <v>12912.870000000001</v>
      </c>
      <c r="H2769" s="1252">
        <v>12912.870000000001</v>
      </c>
      <c r="I2769" s="1252">
        <v>12912.870000000001</v>
      </c>
      <c r="J2769" s="1252">
        <v>12912.85</v>
      </c>
      <c r="K2769" s="1252">
        <v>12912.85</v>
      </c>
      <c r="L2769" s="1252">
        <v>12912.85</v>
      </c>
      <c r="M2769" s="1252">
        <v>12912.85</v>
      </c>
      <c r="N2769" s="1252">
        <v>12912.85</v>
      </c>
      <c r="O2769" s="1252">
        <v>12912.85</v>
      </c>
      <c r="P2769" s="1252">
        <v>12921.209999999999</v>
      </c>
      <c r="Q2769" s="1252">
        <v>12921.209999999999</v>
      </c>
      <c r="R2769" s="1252">
        <v>12921.209999999999</v>
      </c>
      <c r="S2769" s="1252">
        <v>154979.34</v>
      </c>
      <c r="T2769" s="1252">
        <v>154979.34</v>
      </c>
      <c r="U2769" s="1251" t="s">
        <v>1065</v>
      </c>
      <c r="V2769" s="1251" t="s">
        <v>88</v>
      </c>
      <c r="W2769" s="1251" t="s">
        <v>88</v>
      </c>
      <c r="X2769" s="1251" t="s">
        <v>2077</v>
      </c>
      <c r="Y2769" s="1251">
        <v>403</v>
      </c>
      <c r="Z2769" s="1251">
        <v>2</v>
      </c>
      <c r="AA2769" s="1251" t="b">
        <v>0</v>
      </c>
    </row>
    <row r="2770" spans="1:27" ht="12">
      <c r="A2770" s="1251">
        <v>25</v>
      </c>
      <c r="B2770" s="1251">
        <v>770</v>
      </c>
      <c r="C2770" s="1251" t="s">
        <v>1771</v>
      </c>
      <c r="D2770" s="1251">
        <v>407321</v>
      </c>
      <c r="E2770" s="1251" t="s">
        <v>2139</v>
      </c>
      <c r="F2770" s="1251">
        <v>2021</v>
      </c>
      <c r="G2770" s="1252">
        <v>-7808.6499999999996</v>
      </c>
      <c r="H2770" s="1252">
        <v>-7808.6499999999996</v>
      </c>
      <c r="I2770" s="1252">
        <v>-7808.6499999999996</v>
      </c>
      <c r="J2770" s="1252">
        <v>-7752.3299999999999</v>
      </c>
      <c r="K2770" s="1252">
        <v>-7752.3299999999999</v>
      </c>
      <c r="L2770" s="1252">
        <v>-7752.3299999999999</v>
      </c>
      <c r="M2770" s="1252">
        <v>-7717.3699999999999</v>
      </c>
      <c r="N2770" s="1252">
        <v>-7717.3699999999999</v>
      </c>
      <c r="O2770" s="1252">
        <v>-7717.3699999999999</v>
      </c>
      <c r="P2770" s="1252">
        <v>-7675.75</v>
      </c>
      <c r="Q2770" s="1252">
        <v>-7675.75</v>
      </c>
      <c r="R2770" s="1252">
        <v>-7675.75</v>
      </c>
      <c r="S2770" s="1252">
        <v>-92862.300000000003</v>
      </c>
      <c r="T2770" s="1252">
        <v>-92862.300000000003</v>
      </c>
      <c r="U2770" s="1251" t="s">
        <v>1065</v>
      </c>
      <c r="V2770" s="1251" t="s">
        <v>88</v>
      </c>
      <c r="W2770" s="1251" t="s">
        <v>1913</v>
      </c>
      <c r="X2770" s="1251" t="s">
        <v>2077</v>
      </c>
      <c r="Y2770" s="1251">
        <v>407</v>
      </c>
      <c r="Z2770" s="1251">
        <v>3</v>
      </c>
      <c r="AA2770" s="1251" t="b">
        <v>0</v>
      </c>
    </row>
    <row r="2771" spans="1:27" ht="12">
      <c r="A2771" s="1251">
        <v>25</v>
      </c>
      <c r="B2771" s="1251">
        <v>770</v>
      </c>
      <c r="C2771" s="1251" t="s">
        <v>1771</v>
      </c>
      <c r="D2771" s="1251">
        <v>408102</v>
      </c>
      <c r="E2771" s="1251" t="s">
        <v>934</v>
      </c>
      <c r="F2771" s="1251">
        <v>2021</v>
      </c>
      <c r="G2771" s="1252">
        <v>86.019999999999996</v>
      </c>
      <c r="H2771" s="1252">
        <v>86.019999999999996</v>
      </c>
      <c r="I2771" s="1252">
        <v>97.379999999999995</v>
      </c>
      <c r="J2771" s="1252">
        <v>89.810000000000002</v>
      </c>
      <c r="K2771" s="1252">
        <v>89.810000000000002</v>
      </c>
      <c r="L2771" s="1252">
        <v>89.810000000000002</v>
      </c>
      <c r="M2771" s="1252">
        <v>89.810000000000002</v>
      </c>
      <c r="N2771" s="1252">
        <v>89.810000000000002</v>
      </c>
      <c r="O2771" s="1252">
        <v>89.810000000000002</v>
      </c>
      <c r="P2771" s="1252">
        <v>89.810000000000002</v>
      </c>
      <c r="Q2771" s="1252">
        <v>89.810000000000002</v>
      </c>
      <c r="R2771" s="1252">
        <v>89.810000000000002</v>
      </c>
      <c r="S2771" s="1252">
        <v>1077.7099999999996</v>
      </c>
      <c r="T2771" s="1252">
        <v>1077.7099999999996</v>
      </c>
      <c r="U2771" s="1251" t="s">
        <v>1065</v>
      </c>
      <c r="V2771" s="1251" t="s">
        <v>402</v>
      </c>
      <c r="W2771" s="1251" t="s">
        <v>402</v>
      </c>
      <c r="X2771" s="1251" t="s">
        <v>2077</v>
      </c>
      <c r="Y2771" s="1251">
        <v>408</v>
      </c>
      <c r="Z2771" s="1251">
        <v>1</v>
      </c>
      <c r="AA2771" s="1251" t="b">
        <v>0</v>
      </c>
    </row>
    <row r="2772" spans="1:27" ht="12">
      <c r="A2772" s="1251">
        <v>25</v>
      </c>
      <c r="B2772" s="1251">
        <v>770</v>
      </c>
      <c r="C2772" s="1251" t="s">
        <v>1771</v>
      </c>
      <c r="D2772" s="1251">
        <v>408110</v>
      </c>
      <c r="E2772" s="1251" t="s">
        <v>915</v>
      </c>
      <c r="F2772" s="1251">
        <v>2021</v>
      </c>
      <c r="G2772" s="1252">
        <v>168.41</v>
      </c>
      <c r="H2772" s="1252">
        <v>168.41</v>
      </c>
      <c r="I2772" s="1252">
        <v>172.56</v>
      </c>
      <c r="J2772" s="1252">
        <v>168.40000000000001</v>
      </c>
      <c r="K2772" s="1252">
        <v>168.40000000000001</v>
      </c>
      <c r="L2772" s="1252">
        <v>168.40000000000001</v>
      </c>
      <c r="M2772" s="1252">
        <v>168.88999999999999</v>
      </c>
      <c r="N2772" s="1252">
        <v>168.88999999999999</v>
      </c>
      <c r="O2772" s="1252">
        <v>168.90000000000001</v>
      </c>
      <c r="P2772" s="1252">
        <v>168.90000000000001</v>
      </c>
      <c r="Q2772" s="1252">
        <v>168.90000000000001</v>
      </c>
      <c r="R2772" s="1252">
        <v>168.88999999999999</v>
      </c>
      <c r="S2772" s="1252">
        <v>2027.9499999999998</v>
      </c>
      <c r="T2772" s="1252">
        <v>2027.9499999999998</v>
      </c>
      <c r="U2772" s="1251" t="s">
        <v>1065</v>
      </c>
      <c r="V2772" s="1251" t="s">
        <v>402</v>
      </c>
      <c r="W2772" s="1251" t="s">
        <v>402</v>
      </c>
      <c r="X2772" s="1251" t="s">
        <v>2077</v>
      </c>
      <c r="Y2772" s="1251">
        <v>408</v>
      </c>
      <c r="Z2772" s="1251">
        <v>1</v>
      </c>
      <c r="AA2772" s="1251" t="b">
        <v>0</v>
      </c>
    </row>
    <row r="2773" spans="1:27" ht="12">
      <c r="A2773" s="1251">
        <v>25</v>
      </c>
      <c r="B2773" s="1251">
        <v>770</v>
      </c>
      <c r="C2773" s="1251" t="s">
        <v>1771</v>
      </c>
      <c r="D2773" s="1251">
        <v>420001</v>
      </c>
      <c r="E2773" s="1251" t="s">
        <v>1915</v>
      </c>
      <c r="F2773" s="1251">
        <v>2021</v>
      </c>
      <c r="G2773" s="1252">
        <v>0</v>
      </c>
      <c r="H2773" s="1252">
        <v>0</v>
      </c>
      <c r="I2773" s="1252">
        <v>0</v>
      </c>
      <c r="J2773" s="1252">
        <v>0</v>
      </c>
      <c r="K2773" s="1252">
        <v>0</v>
      </c>
      <c r="L2773" s="1252">
        <v>0</v>
      </c>
      <c r="M2773" s="1252">
        <v>0</v>
      </c>
      <c r="N2773" s="1252">
        <v>0</v>
      </c>
      <c r="O2773" s="1252">
        <v>-15.75</v>
      </c>
      <c r="P2773" s="1252">
        <v>-30.050000000000001</v>
      </c>
      <c r="Q2773" s="1252">
        <v>-34.689999999999998</v>
      </c>
      <c r="R2773" s="1252">
        <v>17.350000000000001</v>
      </c>
      <c r="S2773" s="1252">
        <v>-63.139999999999993</v>
      </c>
      <c r="T2773" s="1252">
        <v>-63.139999999999993</v>
      </c>
      <c r="U2773" s="1251" t="s">
        <v>1065</v>
      </c>
      <c r="V2773" s="1251" t="s">
        <v>1916</v>
      </c>
      <c r="W2773" s="1251" t="s">
        <v>416</v>
      </c>
      <c r="X2773" s="1251" t="s">
        <v>2077</v>
      </c>
      <c r="Y2773" s="1251">
        <v>420</v>
      </c>
      <c r="Z2773" s="1251">
        <v>0</v>
      </c>
      <c r="AA2773" s="1251" t="b">
        <v>0</v>
      </c>
    </row>
    <row r="2774" spans="1:27" ht="12">
      <c r="A2774" s="1251">
        <v>25</v>
      </c>
      <c r="B2774" s="1251">
        <v>770</v>
      </c>
      <c r="C2774" s="1251" t="s">
        <v>1771</v>
      </c>
      <c r="D2774" s="1251">
        <v>420002</v>
      </c>
      <c r="E2774" s="1251" t="s">
        <v>1917</v>
      </c>
      <c r="F2774" s="1251">
        <v>2021</v>
      </c>
      <c r="G2774" s="1252">
        <v>0</v>
      </c>
      <c r="H2774" s="1252">
        <v>0</v>
      </c>
      <c r="I2774" s="1252">
        <v>0</v>
      </c>
      <c r="J2774" s="1252">
        <v>0</v>
      </c>
      <c r="K2774" s="1252">
        <v>0</v>
      </c>
      <c r="L2774" s="1252">
        <v>0</v>
      </c>
      <c r="M2774" s="1252">
        <v>0</v>
      </c>
      <c r="N2774" s="1252">
        <v>0</v>
      </c>
      <c r="O2774" s="1252">
        <v>-46.32</v>
      </c>
      <c r="P2774" s="1252">
        <v>-88.349999999999994</v>
      </c>
      <c r="Q2774" s="1252">
        <v>-102</v>
      </c>
      <c r="R2774" s="1252">
        <v>51</v>
      </c>
      <c r="S2774" s="1252">
        <v>-185.66999999999999</v>
      </c>
      <c r="T2774" s="1252">
        <v>-185.66999999999999</v>
      </c>
      <c r="U2774" s="1251" t="s">
        <v>1065</v>
      </c>
      <c r="V2774" s="1251" t="s">
        <v>1916</v>
      </c>
      <c r="W2774" s="1251" t="s">
        <v>416</v>
      </c>
      <c r="X2774" s="1251" t="s">
        <v>2077</v>
      </c>
      <c r="Y2774" s="1251">
        <v>420</v>
      </c>
      <c r="Z2774" s="1251">
        <v>0</v>
      </c>
      <c r="AA2774" s="1251" t="b">
        <v>0</v>
      </c>
    </row>
    <row r="2775" spans="1:27" ht="12">
      <c r="A2775" s="1251">
        <v>25</v>
      </c>
      <c r="B2775" s="1251">
        <v>770</v>
      </c>
      <c r="C2775" s="1251" t="s">
        <v>1771</v>
      </c>
      <c r="D2775" s="1251">
        <v>521100</v>
      </c>
      <c r="E2775" s="1251" t="s">
        <v>2095</v>
      </c>
      <c r="F2775" s="1251">
        <v>2021</v>
      </c>
      <c r="G2775" s="1252">
        <v>-104828.59</v>
      </c>
      <c r="H2775" s="1252">
        <v>-83406.160000000003</v>
      </c>
      <c r="I2775" s="1252">
        <v>-106884.49000000001</v>
      </c>
      <c r="J2775" s="1252">
        <v>-98402.600000000006</v>
      </c>
      <c r="K2775" s="1252">
        <v>-107269.31</v>
      </c>
      <c r="L2775" s="1252">
        <v>-106871.42</v>
      </c>
      <c r="M2775" s="1252">
        <v>-151802.26999999999</v>
      </c>
      <c r="N2775" s="1252">
        <v>-92897.199999999997</v>
      </c>
      <c r="O2775" s="1252">
        <v>-102653.88</v>
      </c>
      <c r="P2775" s="1252">
        <v>-127288.10000000001</v>
      </c>
      <c r="Q2775" s="1252">
        <v>-87272.330000000002</v>
      </c>
      <c r="R2775" s="1252">
        <v>-114350.98</v>
      </c>
      <c r="S2775" s="1252">
        <v>-1283927.3300000001</v>
      </c>
      <c r="T2775" s="1252">
        <v>-1283927.3300000001</v>
      </c>
      <c r="U2775" s="1251" t="s">
        <v>1065</v>
      </c>
      <c r="V2775" s="1251" t="s">
        <v>1286</v>
      </c>
      <c r="W2775" s="1251" t="s">
        <v>2096</v>
      </c>
      <c r="X2775" s="1251" t="s">
        <v>2077</v>
      </c>
      <c r="Y2775" s="1251">
        <v>521</v>
      </c>
      <c r="Z2775" s="1251">
        <v>1</v>
      </c>
      <c r="AA2775" s="1251" t="b">
        <v>0</v>
      </c>
    </row>
    <row r="2776" spans="1:27" ht="12">
      <c r="A2776" s="1251">
        <v>25</v>
      </c>
      <c r="B2776" s="1251">
        <v>770</v>
      </c>
      <c r="C2776" s="1251" t="s">
        <v>1771</v>
      </c>
      <c r="D2776" s="1251">
        <v>521200</v>
      </c>
      <c r="E2776" s="1251" t="s">
        <v>2097</v>
      </c>
      <c r="F2776" s="1251">
        <v>2021</v>
      </c>
      <c r="G2776" s="1252">
        <v>-10158.370000000001</v>
      </c>
      <c r="H2776" s="1252">
        <v>-8205.5200000000004</v>
      </c>
      <c r="I2776" s="1252">
        <v>-10138.709999999999</v>
      </c>
      <c r="J2776" s="1252">
        <v>-9352.3400000000001</v>
      </c>
      <c r="K2776" s="1252">
        <v>-10271.59</v>
      </c>
      <c r="L2776" s="1252">
        <v>-10271.68</v>
      </c>
      <c r="M2776" s="1252">
        <v>-14750.68</v>
      </c>
      <c r="N2776" s="1252">
        <v>-8292.9200000000001</v>
      </c>
      <c r="O2776" s="1252">
        <v>-9822.0599999999995</v>
      </c>
      <c r="P2776" s="1252">
        <v>-12024.48</v>
      </c>
      <c r="Q2776" s="1252">
        <v>-7876.0100000000002</v>
      </c>
      <c r="R2776" s="1252">
        <v>-11142.92</v>
      </c>
      <c r="S2776" s="1252">
        <v>-122307.27999999998</v>
      </c>
      <c r="T2776" s="1252">
        <v>-122307.27999999998</v>
      </c>
      <c r="U2776" s="1251" t="s">
        <v>1065</v>
      </c>
      <c r="V2776" s="1251" t="s">
        <v>1286</v>
      </c>
      <c r="W2776" s="1251" t="s">
        <v>2096</v>
      </c>
      <c r="X2776" s="1251" t="s">
        <v>2077</v>
      </c>
      <c r="Y2776" s="1251">
        <v>521</v>
      </c>
      <c r="Z2776" s="1251">
        <v>2</v>
      </c>
      <c r="AA2776" s="1251" t="b">
        <v>0</v>
      </c>
    </row>
    <row r="2777" spans="1:27" ht="12">
      <c r="A2777" s="1251">
        <v>25</v>
      </c>
      <c r="B2777" s="1251">
        <v>770</v>
      </c>
      <c r="C2777" s="1251" t="s">
        <v>1771</v>
      </c>
      <c r="D2777" s="1251">
        <v>536000</v>
      </c>
      <c r="E2777" s="1251" t="s">
        <v>2271</v>
      </c>
      <c r="F2777" s="1251">
        <v>2021</v>
      </c>
      <c r="G2777" s="1252">
        <v>-75467.649999999994</v>
      </c>
      <c r="H2777" s="1252">
        <v>-76865.839999999997</v>
      </c>
      <c r="I2777" s="1252">
        <v>-60937.32</v>
      </c>
      <c r="J2777" s="1252">
        <v>-75419.369999999995</v>
      </c>
      <c r="K2777" s="1252">
        <v>-75397.100000000006</v>
      </c>
      <c r="L2777" s="1252">
        <v>-77880.660000000003</v>
      </c>
      <c r="M2777" s="1252">
        <v>-49040.010000000002</v>
      </c>
      <c r="N2777" s="1252">
        <v>-76313.949999999997</v>
      </c>
      <c r="O2777" s="1252">
        <v>-76518.279999999999</v>
      </c>
      <c r="P2777" s="1252">
        <v>-76424.770000000004</v>
      </c>
      <c r="Q2777" s="1252">
        <v>-76784.369999999995</v>
      </c>
      <c r="R2777" s="1252">
        <v>-76802.169999999998</v>
      </c>
      <c r="S2777" s="1252">
        <v>-873851.49000000011</v>
      </c>
      <c r="T2777" s="1252">
        <v>-873851.49000000011</v>
      </c>
      <c r="U2777" s="1251" t="s">
        <v>1065</v>
      </c>
      <c r="V2777" s="1251" t="s">
        <v>1286</v>
      </c>
      <c r="W2777" s="1251" t="s">
        <v>2096</v>
      </c>
      <c r="X2777" s="1251" t="s">
        <v>2077</v>
      </c>
      <c r="Y2777" s="1251">
        <v>536</v>
      </c>
      <c r="Z2777" s="1251">
        <v>0</v>
      </c>
      <c r="AA2777" s="1251" t="b">
        <v>0</v>
      </c>
    </row>
    <row r="2778" spans="1:27" ht="12">
      <c r="A2778" s="1251">
        <v>25</v>
      </c>
      <c r="B2778" s="1251">
        <v>770</v>
      </c>
      <c r="C2778" s="1251" t="s">
        <v>1771</v>
      </c>
      <c r="D2778" s="1251">
        <v>701110</v>
      </c>
      <c r="E2778" s="1251" t="s">
        <v>2141</v>
      </c>
      <c r="F2778" s="1251">
        <v>2021</v>
      </c>
      <c r="G2778" s="1252">
        <v>228.53999999999999</v>
      </c>
      <c r="H2778" s="1252">
        <v>304.72000000000003</v>
      </c>
      <c r="I2778" s="1252">
        <v>0</v>
      </c>
      <c r="J2778" s="1252">
        <v>304.72000000000003</v>
      </c>
      <c r="K2778" s="1252">
        <v>460.32999999999998</v>
      </c>
      <c r="L2778" s="1252">
        <v>233.41</v>
      </c>
      <c r="M2778" s="1252">
        <v>311.22000000000003</v>
      </c>
      <c r="N2778" s="1252">
        <v>233.41</v>
      </c>
      <c r="O2778" s="1252">
        <v>311.22000000000003</v>
      </c>
      <c r="P2778" s="1252">
        <v>389.01999999999998</v>
      </c>
      <c r="Q2778" s="1252">
        <v>311.22000000000003</v>
      </c>
      <c r="R2778" s="1252">
        <v>233.41</v>
      </c>
      <c r="S2778" s="1252">
        <v>3321.2199999999993</v>
      </c>
      <c r="T2778" s="1252">
        <v>3321.2199999999993</v>
      </c>
      <c r="U2778" s="1251" t="s">
        <v>1065</v>
      </c>
      <c r="V2778" s="1251" t="s">
        <v>397</v>
      </c>
      <c r="W2778" s="1251" t="s">
        <v>1931</v>
      </c>
      <c r="X2778" s="1251" t="s">
        <v>2077</v>
      </c>
      <c r="Y2778" s="1251">
        <v>701</v>
      </c>
      <c r="Z2778" s="1251">
        <v>1</v>
      </c>
      <c r="AA2778" s="1251" t="b">
        <v>0</v>
      </c>
    </row>
    <row r="2779" spans="1:27" ht="12">
      <c r="A2779" s="1251">
        <v>25</v>
      </c>
      <c r="B2779" s="1251">
        <v>770</v>
      </c>
      <c r="C2779" s="1251" t="s">
        <v>1771</v>
      </c>
      <c r="D2779" s="1251">
        <v>701310</v>
      </c>
      <c r="E2779" s="1251" t="s">
        <v>2168</v>
      </c>
      <c r="F2779" s="1251">
        <v>2021</v>
      </c>
      <c r="G2779" s="1252">
        <v>629.36000000000001</v>
      </c>
      <c r="H2779" s="1252">
        <v>908.02999999999997</v>
      </c>
      <c r="I2779" s="1252">
        <v>935.85000000000002</v>
      </c>
      <c r="J2779" s="1252">
        <v>1008.11</v>
      </c>
      <c r="K2779" s="1252">
        <v>514.29999999999995</v>
      </c>
      <c r="L2779" s="1252">
        <v>212.58000000000001</v>
      </c>
      <c r="M2779" s="1252">
        <v>0</v>
      </c>
      <c r="N2779" s="1252">
        <v>155.61000000000001</v>
      </c>
      <c r="O2779" s="1252">
        <v>430.80000000000001</v>
      </c>
      <c r="P2779" s="1252">
        <v>466.82999999999998</v>
      </c>
      <c r="Q2779" s="1252">
        <v>311.22000000000003</v>
      </c>
      <c r="R2779" s="1252">
        <v>233.41</v>
      </c>
      <c r="S2779" s="1252">
        <v>5806.0999999999995</v>
      </c>
      <c r="T2779" s="1252">
        <v>5806.0999999999995</v>
      </c>
      <c r="U2779" s="1251" t="s">
        <v>1065</v>
      </c>
      <c r="V2779" s="1251" t="s">
        <v>397</v>
      </c>
      <c r="W2779" s="1251" t="s">
        <v>1931</v>
      </c>
      <c r="X2779" s="1251" t="s">
        <v>2077</v>
      </c>
      <c r="Y2779" s="1251">
        <v>701</v>
      </c>
      <c r="Z2779" s="1251">
        <v>3</v>
      </c>
      <c r="AA2779" s="1251" t="b">
        <v>0</v>
      </c>
    </row>
    <row r="2780" spans="1:27" ht="12">
      <c r="A2780" s="1251">
        <v>25</v>
      </c>
      <c r="B2780" s="1251">
        <v>770</v>
      </c>
      <c r="C2780" s="1251" t="s">
        <v>1771</v>
      </c>
      <c r="D2780" s="1251">
        <v>701419</v>
      </c>
      <c r="E2780" s="1251" t="s">
        <v>2170</v>
      </c>
      <c r="F2780" s="1251">
        <v>2021</v>
      </c>
      <c r="G2780" s="1252">
        <v>0</v>
      </c>
      <c r="H2780" s="1252">
        <v>0</v>
      </c>
      <c r="I2780" s="1252">
        <v>0</v>
      </c>
      <c r="J2780" s="1252">
        <v>0</v>
      </c>
      <c r="K2780" s="1252">
        <v>0</v>
      </c>
      <c r="L2780" s="1252">
        <v>0</v>
      </c>
      <c r="M2780" s="1252">
        <v>0</v>
      </c>
      <c r="N2780" s="1252">
        <v>0</v>
      </c>
      <c r="O2780" s="1252">
        <v>0</v>
      </c>
      <c r="P2780" s="1252">
        <v>245.03999999999999</v>
      </c>
      <c r="Q2780" s="1252">
        <v>0</v>
      </c>
      <c r="R2780" s="1252">
        <v>0</v>
      </c>
      <c r="S2780" s="1252">
        <v>245.03999999999999</v>
      </c>
      <c r="T2780" s="1252">
        <v>245.03999999999999</v>
      </c>
      <c r="U2780" s="1251" t="s">
        <v>1065</v>
      </c>
      <c r="V2780" s="1251" t="s">
        <v>397</v>
      </c>
      <c r="W2780" s="1251" t="s">
        <v>1933</v>
      </c>
      <c r="X2780" s="1251" t="s">
        <v>2077</v>
      </c>
      <c r="Y2780" s="1251">
        <v>701</v>
      </c>
      <c r="Z2780" s="1251">
        <v>4</v>
      </c>
      <c r="AA2780" s="1251" t="b">
        <v>0</v>
      </c>
    </row>
    <row r="2781" spans="1:27" ht="12">
      <c r="A2781" s="1251">
        <v>25</v>
      </c>
      <c r="B2781" s="1251">
        <v>770</v>
      </c>
      <c r="C2781" s="1251" t="s">
        <v>1771</v>
      </c>
      <c r="D2781" s="1251">
        <v>701510</v>
      </c>
      <c r="E2781" s="1251" t="s">
        <v>2154</v>
      </c>
      <c r="F2781" s="1251">
        <v>2021</v>
      </c>
      <c r="G2781" s="1252">
        <v>0</v>
      </c>
      <c r="H2781" s="1252">
        <v>0</v>
      </c>
      <c r="I2781" s="1252">
        <v>0</v>
      </c>
      <c r="J2781" s="1252">
        <v>0</v>
      </c>
      <c r="K2781" s="1252">
        <v>106.29000000000001</v>
      </c>
      <c r="L2781" s="1252">
        <v>0</v>
      </c>
      <c r="M2781" s="1252">
        <v>425.16000000000003</v>
      </c>
      <c r="N2781" s="1252">
        <v>0</v>
      </c>
      <c r="O2781" s="1252">
        <v>0</v>
      </c>
      <c r="P2781" s="1252">
        <v>0</v>
      </c>
      <c r="Q2781" s="1252">
        <v>0</v>
      </c>
      <c r="R2781" s="1252">
        <v>0</v>
      </c>
      <c r="S2781" s="1252">
        <v>531.45000000000005</v>
      </c>
      <c r="T2781" s="1252">
        <v>531.45000000000005</v>
      </c>
      <c r="U2781" s="1251" t="s">
        <v>1065</v>
      </c>
      <c r="V2781" s="1251" t="s">
        <v>397</v>
      </c>
      <c r="W2781" s="1251" t="s">
        <v>1931</v>
      </c>
      <c r="X2781" s="1251" t="s">
        <v>2077</v>
      </c>
      <c r="Y2781" s="1251">
        <v>701</v>
      </c>
      <c r="Z2781" s="1251">
        <v>5</v>
      </c>
      <c r="AA2781" s="1251" t="b">
        <v>0</v>
      </c>
    </row>
    <row r="2782" spans="1:27" ht="12">
      <c r="A2782" s="1251">
        <v>25</v>
      </c>
      <c r="B2782" s="1251">
        <v>770</v>
      </c>
      <c r="C2782" s="1251" t="s">
        <v>1771</v>
      </c>
      <c r="D2782" s="1251">
        <v>704838</v>
      </c>
      <c r="E2782" s="1251" t="s">
        <v>2102</v>
      </c>
      <c r="F2782" s="1251">
        <v>2021</v>
      </c>
      <c r="G2782" s="1252">
        <v>0</v>
      </c>
      <c r="H2782" s="1252">
        <v>130</v>
      </c>
      <c r="I2782" s="1252">
        <v>130</v>
      </c>
      <c r="J2782" s="1252">
        <v>130</v>
      </c>
      <c r="K2782" s="1252">
        <v>130</v>
      </c>
      <c r="L2782" s="1252">
        <v>130</v>
      </c>
      <c r="M2782" s="1252">
        <v>130</v>
      </c>
      <c r="N2782" s="1252">
        <v>130</v>
      </c>
      <c r="O2782" s="1252">
        <v>130</v>
      </c>
      <c r="P2782" s="1252">
        <v>130</v>
      </c>
      <c r="Q2782" s="1252">
        <v>130</v>
      </c>
      <c r="R2782" s="1252">
        <v>130</v>
      </c>
      <c r="S2782" s="1252">
        <v>1430</v>
      </c>
      <c r="T2782" s="1252">
        <v>1430</v>
      </c>
      <c r="U2782" s="1251" t="s">
        <v>1065</v>
      </c>
      <c r="V2782" s="1251" t="s">
        <v>397</v>
      </c>
      <c r="W2782" s="1251" t="s">
        <v>1948</v>
      </c>
      <c r="X2782" s="1251" t="s">
        <v>2077</v>
      </c>
      <c r="Y2782" s="1251">
        <v>704</v>
      </c>
      <c r="Z2782" s="1251">
        <v>8</v>
      </c>
      <c r="AA2782" s="1251" t="b">
        <v>0</v>
      </c>
    </row>
    <row r="2783" spans="1:27" ht="12">
      <c r="A2783" s="1251">
        <v>25</v>
      </c>
      <c r="B2783" s="1251">
        <v>770</v>
      </c>
      <c r="C2783" s="1251" t="s">
        <v>1771</v>
      </c>
      <c r="D2783" s="1251">
        <v>710500</v>
      </c>
      <c r="E2783" s="1251" t="s">
        <v>2143</v>
      </c>
      <c r="F2783" s="1251">
        <v>2021</v>
      </c>
      <c r="G2783" s="1252">
        <v>92397.729999999996</v>
      </c>
      <c r="H2783" s="1252">
        <v>95659.740000000005</v>
      </c>
      <c r="I2783" s="1252">
        <v>92939.009999999995</v>
      </c>
      <c r="J2783" s="1252">
        <v>93478.610000000001</v>
      </c>
      <c r="K2783" s="1252">
        <v>93523.630000000005</v>
      </c>
      <c r="L2783" s="1252">
        <v>93830.800000000003</v>
      </c>
      <c r="M2783" s="1252">
        <v>94252.039999999994</v>
      </c>
      <c r="N2783" s="1252">
        <v>95000</v>
      </c>
      <c r="O2783" s="1252">
        <v>94777.839999999997</v>
      </c>
      <c r="P2783" s="1252">
        <v>95706.720000000001</v>
      </c>
      <c r="Q2783" s="1252">
        <v>95706.720000000001</v>
      </c>
      <c r="R2783" s="1252">
        <v>96201.210000000006</v>
      </c>
      <c r="S2783" s="1252">
        <v>1133474.05</v>
      </c>
      <c r="T2783" s="1252">
        <v>1133474.05</v>
      </c>
      <c r="U2783" s="1251" t="s">
        <v>1065</v>
      </c>
      <c r="V2783" s="1251" t="s">
        <v>397</v>
      </c>
      <c r="W2783" s="1251" t="s">
        <v>2144</v>
      </c>
      <c r="X2783" s="1251" t="s">
        <v>2077</v>
      </c>
      <c r="Y2783" s="1251">
        <v>710</v>
      </c>
      <c r="Z2783" s="1251">
        <v>5</v>
      </c>
      <c r="AA2783" s="1251" t="b">
        <v>0</v>
      </c>
    </row>
    <row r="2784" spans="1:27" ht="12">
      <c r="A2784" s="1251">
        <v>25</v>
      </c>
      <c r="B2784" s="1251">
        <v>770</v>
      </c>
      <c r="C2784" s="1251" t="s">
        <v>1771</v>
      </c>
      <c r="D2784" s="1251">
        <v>715100</v>
      </c>
      <c r="E2784" s="1251" t="s">
        <v>2107</v>
      </c>
      <c r="F2784" s="1251">
        <v>2021</v>
      </c>
      <c r="G2784" s="1252">
        <v>4640.5299999999997</v>
      </c>
      <c r="H2784" s="1252">
        <v>4031.96</v>
      </c>
      <c r="I2784" s="1252">
        <v>1964.5</v>
      </c>
      <c r="J2784" s="1252">
        <v>2704.9000000000001</v>
      </c>
      <c r="K2784" s="1252">
        <v>2547.23</v>
      </c>
      <c r="L2784" s="1252">
        <v>2263.6799999999998</v>
      </c>
      <c r="M2784" s="1252">
        <v>2674.7600000000002</v>
      </c>
      <c r="N2784" s="1252">
        <v>2681.8400000000001</v>
      </c>
      <c r="O2784" s="1252">
        <v>2631.5700000000002</v>
      </c>
      <c r="P2784" s="1252">
        <v>3657.8800000000001</v>
      </c>
      <c r="Q2784" s="1252">
        <v>2442.77</v>
      </c>
      <c r="R2784" s="1252">
        <v>3802.3299999999999</v>
      </c>
      <c r="S2784" s="1252">
        <v>36043.949999999997</v>
      </c>
      <c r="T2784" s="1252">
        <v>36043.949999999997</v>
      </c>
      <c r="U2784" s="1251" t="s">
        <v>1065</v>
      </c>
      <c r="V2784" s="1251" t="s">
        <v>397</v>
      </c>
      <c r="W2784" s="1251" t="s">
        <v>1953</v>
      </c>
      <c r="X2784" s="1251" t="s">
        <v>2077</v>
      </c>
      <c r="Y2784" s="1251">
        <v>715</v>
      </c>
      <c r="Z2784" s="1251">
        <v>1</v>
      </c>
      <c r="AA2784" s="1251" t="b">
        <v>0</v>
      </c>
    </row>
    <row r="2785" spans="1:27" ht="12">
      <c r="A2785" s="1251">
        <v>25</v>
      </c>
      <c r="B2785" s="1251">
        <v>770</v>
      </c>
      <c r="C2785" s="1251" t="s">
        <v>1771</v>
      </c>
      <c r="D2785" s="1251">
        <v>715300</v>
      </c>
      <c r="E2785" s="1251" t="s">
        <v>2171</v>
      </c>
      <c r="F2785" s="1251">
        <v>2021</v>
      </c>
      <c r="G2785" s="1252">
        <v>113.02</v>
      </c>
      <c r="H2785" s="1252">
        <v>102.05</v>
      </c>
      <c r="I2785" s="1252">
        <v>109.08</v>
      </c>
      <c r="J2785" s="1252">
        <v>105.23999999999999</v>
      </c>
      <c r="K2785" s="1252">
        <v>107.18000000000001</v>
      </c>
      <c r="L2785" s="1252">
        <v>102.95</v>
      </c>
      <c r="M2785" s="1252">
        <v>106.95</v>
      </c>
      <c r="N2785" s="1252">
        <v>107.34</v>
      </c>
      <c r="O2785" s="1252">
        <v>102.08</v>
      </c>
      <c r="P2785" s="1252">
        <v>111.58</v>
      </c>
      <c r="Q2785" s="1252">
        <v>110.13</v>
      </c>
      <c r="R2785" s="1252">
        <v>113.45999999999999</v>
      </c>
      <c r="S2785" s="1252">
        <v>1291.0599999999999</v>
      </c>
      <c r="T2785" s="1252">
        <v>1291.0599999999999</v>
      </c>
      <c r="U2785" s="1251" t="s">
        <v>1065</v>
      </c>
      <c r="V2785" s="1251" t="s">
        <v>397</v>
      </c>
      <c r="W2785" s="1251" t="s">
        <v>1953</v>
      </c>
      <c r="X2785" s="1251" t="s">
        <v>2077</v>
      </c>
      <c r="Y2785" s="1251">
        <v>715</v>
      </c>
      <c r="Z2785" s="1251">
        <v>3</v>
      </c>
      <c r="AA2785" s="1251" t="b">
        <v>0</v>
      </c>
    </row>
    <row r="2786" spans="1:27" ht="12">
      <c r="A2786" s="1251">
        <v>25</v>
      </c>
      <c r="B2786" s="1251">
        <v>770</v>
      </c>
      <c r="C2786" s="1251" t="s">
        <v>1771</v>
      </c>
      <c r="D2786" s="1251">
        <v>716100</v>
      </c>
      <c r="E2786" s="1251" t="s">
        <v>2108</v>
      </c>
      <c r="F2786" s="1251">
        <v>2021</v>
      </c>
      <c r="G2786" s="1252">
        <v>303.29000000000002</v>
      </c>
      <c r="H2786" s="1252">
        <v>283.5</v>
      </c>
      <c r="I2786" s="1252">
        <v>283.86000000000001</v>
      </c>
      <c r="J2786" s="1252">
        <v>199.00999999999999</v>
      </c>
      <c r="K2786" s="1252">
        <v>191.81999999999999</v>
      </c>
      <c r="L2786" s="1252">
        <v>203.11000000000001</v>
      </c>
      <c r="M2786" s="1252">
        <v>212.09999999999999</v>
      </c>
      <c r="N2786" s="1252">
        <v>276.69999999999999</v>
      </c>
      <c r="O2786" s="1252">
        <v>174.40000000000001</v>
      </c>
      <c r="P2786" s="1252">
        <v>208.37</v>
      </c>
      <c r="Q2786" s="1252">
        <v>204.97</v>
      </c>
      <c r="R2786" s="1252">
        <v>274.42000000000002</v>
      </c>
      <c r="S2786" s="1252">
        <v>2815.5499999999993</v>
      </c>
      <c r="T2786" s="1252">
        <v>2815.5499999999993</v>
      </c>
      <c r="U2786" s="1251" t="s">
        <v>1065</v>
      </c>
      <c r="V2786" s="1251" t="s">
        <v>397</v>
      </c>
      <c r="W2786" s="1251" t="s">
        <v>1953</v>
      </c>
      <c r="X2786" s="1251" t="s">
        <v>2077</v>
      </c>
      <c r="Y2786" s="1251">
        <v>716</v>
      </c>
      <c r="Z2786" s="1251">
        <v>1</v>
      </c>
      <c r="AA2786" s="1251" t="b">
        <v>0</v>
      </c>
    </row>
    <row r="2787" spans="1:27" ht="12">
      <c r="A2787" s="1251">
        <v>25</v>
      </c>
      <c r="B2787" s="1251">
        <v>770</v>
      </c>
      <c r="C2787" s="1251" t="s">
        <v>1771</v>
      </c>
      <c r="D2787" s="1251">
        <v>716300</v>
      </c>
      <c r="E2787" s="1251" t="s">
        <v>2172</v>
      </c>
      <c r="F2787" s="1251">
        <v>2021</v>
      </c>
      <c r="G2787" s="1252">
        <v>55.770000000000003</v>
      </c>
      <c r="H2787" s="1252">
        <v>45.030000000000001</v>
      </c>
      <c r="I2787" s="1252">
        <v>38.289999999999999</v>
      </c>
      <c r="J2787" s="1252">
        <v>38.289999999999999</v>
      </c>
      <c r="K2787" s="1252">
        <v>48.649999999999999</v>
      </c>
      <c r="L2787" s="1252">
        <v>40.640000000000001</v>
      </c>
      <c r="M2787" s="1252">
        <v>38.289999999999999</v>
      </c>
      <c r="N2787" s="1252">
        <v>0</v>
      </c>
      <c r="O2787" s="1252">
        <v>0</v>
      </c>
      <c r="P2787" s="1252">
        <v>142.13</v>
      </c>
      <c r="Q2787" s="1252">
        <v>48.18</v>
      </c>
      <c r="R2787" s="1252">
        <v>0</v>
      </c>
      <c r="S2787" s="1252">
        <v>495.27000000000004</v>
      </c>
      <c r="T2787" s="1252">
        <v>495.27000000000004</v>
      </c>
      <c r="U2787" s="1251" t="s">
        <v>1065</v>
      </c>
      <c r="V2787" s="1251" t="s">
        <v>397</v>
      </c>
      <c r="W2787" s="1251" t="s">
        <v>1953</v>
      </c>
      <c r="X2787" s="1251" t="s">
        <v>2077</v>
      </c>
      <c r="Y2787" s="1251">
        <v>716</v>
      </c>
      <c r="Z2787" s="1251">
        <v>3</v>
      </c>
      <c r="AA2787" s="1251" t="b">
        <v>0</v>
      </c>
    </row>
    <row r="2788" spans="1:27" ht="12">
      <c r="A2788" s="1251">
        <v>25</v>
      </c>
      <c r="B2788" s="1251">
        <v>770</v>
      </c>
      <c r="C2788" s="1251" t="s">
        <v>1771</v>
      </c>
      <c r="D2788" s="1251">
        <v>732800</v>
      </c>
      <c r="E2788" s="1251" t="s">
        <v>2111</v>
      </c>
      <c r="F2788" s="1251">
        <v>2021</v>
      </c>
      <c r="G2788" s="1252">
        <v>0</v>
      </c>
      <c r="H2788" s="1252">
        <v>0</v>
      </c>
      <c r="I2788" s="1252">
        <v>0</v>
      </c>
      <c r="J2788" s="1252">
        <v>0</v>
      </c>
      <c r="K2788" s="1252">
        <v>0</v>
      </c>
      <c r="L2788" s="1252">
        <v>0</v>
      </c>
      <c r="M2788" s="1252">
        <v>0</v>
      </c>
      <c r="N2788" s="1252">
        <v>0</v>
      </c>
      <c r="O2788" s="1252">
        <v>0</v>
      </c>
      <c r="P2788" s="1252">
        <v>0</v>
      </c>
      <c r="Q2788" s="1252">
        <v>0</v>
      </c>
      <c r="R2788" s="1252">
        <v>0</v>
      </c>
      <c r="S2788" s="1252">
        <v>0</v>
      </c>
      <c r="T2788" s="1252">
        <v>0</v>
      </c>
      <c r="U2788" s="1251" t="s">
        <v>1065</v>
      </c>
      <c r="V2788" s="1251" t="s">
        <v>397</v>
      </c>
      <c r="W2788" s="1251" t="s">
        <v>2112</v>
      </c>
      <c r="X2788" s="1251" t="s">
        <v>2077</v>
      </c>
      <c r="Y2788" s="1251">
        <v>732</v>
      </c>
      <c r="Z2788" s="1251">
        <v>8</v>
      </c>
      <c r="AA2788" s="1251" t="b">
        <v>0</v>
      </c>
    </row>
    <row r="2789" spans="1:27" ht="12">
      <c r="A2789" s="1251">
        <v>25</v>
      </c>
      <c r="B2789" s="1251">
        <v>770</v>
      </c>
      <c r="C2789" s="1251" t="s">
        <v>1771</v>
      </c>
      <c r="D2789" s="1251">
        <v>733800</v>
      </c>
      <c r="E2789" s="1251" t="s">
        <v>2245</v>
      </c>
      <c r="F2789" s="1251">
        <v>2021</v>
      </c>
      <c r="G2789" s="1252">
        <v>0</v>
      </c>
      <c r="H2789" s="1252">
        <v>0</v>
      </c>
      <c r="I2789" s="1252">
        <v>0</v>
      </c>
      <c r="J2789" s="1252">
        <v>676</v>
      </c>
      <c r="K2789" s="1252">
        <v>104</v>
      </c>
      <c r="L2789" s="1252">
        <v>0</v>
      </c>
      <c r="M2789" s="1252">
        <v>0</v>
      </c>
      <c r="N2789" s="1252">
        <v>0</v>
      </c>
      <c r="O2789" s="1252">
        <v>0</v>
      </c>
      <c r="P2789" s="1252">
        <v>-780</v>
      </c>
      <c r="Q2789" s="1252">
        <v>110.25</v>
      </c>
      <c r="R2789" s="1252">
        <v>0</v>
      </c>
      <c r="S2789" s="1252">
        <v>110.25</v>
      </c>
      <c r="T2789" s="1252">
        <v>110.25</v>
      </c>
      <c r="U2789" s="1251" t="s">
        <v>1065</v>
      </c>
      <c r="V2789" s="1251" t="s">
        <v>397</v>
      </c>
      <c r="W2789" s="1251" t="s">
        <v>2203</v>
      </c>
      <c r="X2789" s="1251" t="s">
        <v>2077</v>
      </c>
      <c r="Y2789" s="1251">
        <v>733</v>
      </c>
      <c r="Z2789" s="1251">
        <v>8</v>
      </c>
      <c r="AA2789" s="1251" t="b">
        <v>0</v>
      </c>
    </row>
    <row r="2790" spans="1:27" ht="12">
      <c r="A2790" s="1251">
        <v>25</v>
      </c>
      <c r="B2790" s="1251">
        <v>770</v>
      </c>
      <c r="C2790" s="1251" t="s">
        <v>1771</v>
      </c>
      <c r="D2790" s="1251">
        <v>735300</v>
      </c>
      <c r="E2790" s="1251" t="s">
        <v>2116</v>
      </c>
      <c r="F2790" s="1251">
        <v>2021</v>
      </c>
      <c r="G2790" s="1252">
        <v>0</v>
      </c>
      <c r="H2790" s="1252">
        <v>0</v>
      </c>
      <c r="I2790" s="1252">
        <v>0</v>
      </c>
      <c r="J2790" s="1252">
        <v>0</v>
      </c>
      <c r="K2790" s="1252">
        <v>0</v>
      </c>
      <c r="L2790" s="1252">
        <v>100</v>
      </c>
      <c r="M2790" s="1252">
        <v>0</v>
      </c>
      <c r="N2790" s="1252">
        <v>0</v>
      </c>
      <c r="O2790" s="1252">
        <v>0</v>
      </c>
      <c r="P2790" s="1252">
        <v>0</v>
      </c>
      <c r="Q2790" s="1252">
        <v>0</v>
      </c>
      <c r="R2790" s="1252">
        <v>0</v>
      </c>
      <c r="S2790" s="1252">
        <v>100</v>
      </c>
      <c r="T2790" s="1252">
        <v>100</v>
      </c>
      <c r="U2790" s="1251" t="s">
        <v>1065</v>
      </c>
      <c r="V2790" s="1251" t="s">
        <v>397</v>
      </c>
      <c r="W2790" s="1251" t="s">
        <v>1982</v>
      </c>
      <c r="X2790" s="1251" t="s">
        <v>2077</v>
      </c>
      <c r="Y2790" s="1251">
        <v>735</v>
      </c>
      <c r="Z2790" s="1251">
        <v>3</v>
      </c>
      <c r="AA2790" s="1251" t="b">
        <v>0</v>
      </c>
    </row>
    <row r="2791" spans="1:27" ht="12">
      <c r="A2791" s="1251">
        <v>25</v>
      </c>
      <c r="B2791" s="1251">
        <v>770</v>
      </c>
      <c r="C2791" s="1251" t="s">
        <v>1771</v>
      </c>
      <c r="D2791" s="1251">
        <v>735400</v>
      </c>
      <c r="E2791" s="1251" t="s">
        <v>2274</v>
      </c>
      <c r="F2791" s="1251">
        <v>2021</v>
      </c>
      <c r="G2791" s="1252">
        <v>0</v>
      </c>
      <c r="H2791" s="1252">
        <v>0</v>
      </c>
      <c r="I2791" s="1252">
        <v>0</v>
      </c>
      <c r="J2791" s="1252">
        <v>0</v>
      </c>
      <c r="K2791" s="1252">
        <v>0</v>
      </c>
      <c r="L2791" s="1252">
        <v>0</v>
      </c>
      <c r="M2791" s="1252">
        <v>0</v>
      </c>
      <c r="N2791" s="1252">
        <v>0</v>
      </c>
      <c r="O2791" s="1252">
        <v>0</v>
      </c>
      <c r="P2791" s="1252">
        <v>5154</v>
      </c>
      <c r="Q2791" s="1252">
        <v>0</v>
      </c>
      <c r="R2791" s="1252">
        <v>0</v>
      </c>
      <c r="S2791" s="1252">
        <v>5154</v>
      </c>
      <c r="T2791" s="1252">
        <v>5154</v>
      </c>
      <c r="U2791" s="1251" t="s">
        <v>1065</v>
      </c>
      <c r="V2791" s="1251" t="s">
        <v>397</v>
      </c>
      <c r="W2791" s="1251" t="s">
        <v>1982</v>
      </c>
      <c r="X2791" s="1251" t="s">
        <v>2077</v>
      </c>
      <c r="Y2791" s="1251">
        <v>735</v>
      </c>
      <c r="Z2791" s="1251">
        <v>4</v>
      </c>
      <c r="AA2791" s="1251" t="b">
        <v>0</v>
      </c>
    </row>
    <row r="2792" spans="1:27" ht="12">
      <c r="A2792" s="1251">
        <v>25</v>
      </c>
      <c r="B2792" s="1251">
        <v>770</v>
      </c>
      <c r="C2792" s="1251" t="s">
        <v>1771</v>
      </c>
      <c r="D2792" s="1251">
        <v>736200</v>
      </c>
      <c r="E2792" s="1251" t="s">
        <v>2118</v>
      </c>
      <c r="F2792" s="1251">
        <v>2021</v>
      </c>
      <c r="G2792" s="1252">
        <v>0</v>
      </c>
      <c r="H2792" s="1252">
        <v>0</v>
      </c>
      <c r="I2792" s="1252">
        <v>0</v>
      </c>
      <c r="J2792" s="1252">
        <v>0</v>
      </c>
      <c r="K2792" s="1252">
        <v>7780</v>
      </c>
      <c r="L2792" s="1252">
        <v>3950</v>
      </c>
      <c r="M2792" s="1252">
        <v>240.22999999999999</v>
      </c>
      <c r="N2792" s="1252">
        <v>0</v>
      </c>
      <c r="O2792" s="1252">
        <v>0</v>
      </c>
      <c r="P2792" s="1252">
        <v>0</v>
      </c>
      <c r="Q2792" s="1252">
        <v>0</v>
      </c>
      <c r="R2792" s="1252">
        <v>0</v>
      </c>
      <c r="S2792" s="1252">
        <v>11970.23</v>
      </c>
      <c r="T2792" s="1252">
        <v>11970.23</v>
      </c>
      <c r="U2792" s="1251" t="s">
        <v>1065</v>
      </c>
      <c r="V2792" s="1251" t="s">
        <v>397</v>
      </c>
      <c r="W2792" s="1251" t="s">
        <v>1986</v>
      </c>
      <c r="X2792" s="1251" t="s">
        <v>2077</v>
      </c>
      <c r="Y2792" s="1251">
        <v>736</v>
      </c>
      <c r="Z2792" s="1251">
        <v>2</v>
      </c>
      <c r="AA2792" s="1251" t="b">
        <v>0</v>
      </c>
    </row>
    <row r="2793" spans="1:27" ht="12">
      <c r="A2793" s="1251">
        <v>25</v>
      </c>
      <c r="B2793" s="1251">
        <v>770</v>
      </c>
      <c r="C2793" s="1251" t="s">
        <v>1771</v>
      </c>
      <c r="D2793" s="1251">
        <v>736400</v>
      </c>
      <c r="E2793" s="1251" t="s">
        <v>2119</v>
      </c>
      <c r="F2793" s="1251">
        <v>2021</v>
      </c>
      <c r="G2793" s="1252">
        <v>0</v>
      </c>
      <c r="H2793" s="1252">
        <v>0</v>
      </c>
      <c r="I2793" s="1252">
        <v>1030</v>
      </c>
      <c r="J2793" s="1252">
        <v>0</v>
      </c>
      <c r="K2793" s="1252">
        <v>1030</v>
      </c>
      <c r="L2793" s="1252">
        <v>1390</v>
      </c>
      <c r="M2793" s="1252">
        <v>0</v>
      </c>
      <c r="N2793" s="1252">
        <v>1030</v>
      </c>
      <c r="O2793" s="1252">
        <v>0</v>
      </c>
      <c r="P2793" s="1252">
        <v>0</v>
      </c>
      <c r="Q2793" s="1252">
        <v>1030</v>
      </c>
      <c r="R2793" s="1252">
        <v>0</v>
      </c>
      <c r="S2793" s="1252">
        <v>5510</v>
      </c>
      <c r="T2793" s="1252">
        <v>5510</v>
      </c>
      <c r="U2793" s="1251" t="s">
        <v>1065</v>
      </c>
      <c r="V2793" s="1251" t="s">
        <v>397</v>
      </c>
      <c r="W2793" s="1251" t="s">
        <v>1986</v>
      </c>
      <c r="X2793" s="1251" t="s">
        <v>2077</v>
      </c>
      <c r="Y2793" s="1251">
        <v>736</v>
      </c>
      <c r="Z2793" s="1251">
        <v>4</v>
      </c>
      <c r="AA2793" s="1251" t="b">
        <v>0</v>
      </c>
    </row>
    <row r="2794" spans="1:27" ht="12">
      <c r="A2794" s="1251">
        <v>25</v>
      </c>
      <c r="B2794" s="1251">
        <v>770</v>
      </c>
      <c r="C2794" s="1251" t="s">
        <v>1771</v>
      </c>
      <c r="D2794" s="1251">
        <v>736600</v>
      </c>
      <c r="E2794" s="1251" t="s">
        <v>2145</v>
      </c>
      <c r="F2794" s="1251">
        <v>2021</v>
      </c>
      <c r="G2794" s="1252">
        <v>0</v>
      </c>
      <c r="H2794" s="1252">
        <v>1425</v>
      </c>
      <c r="I2794" s="1252">
        <v>0</v>
      </c>
      <c r="J2794" s="1252">
        <v>2639</v>
      </c>
      <c r="K2794" s="1252">
        <v>4909</v>
      </c>
      <c r="L2794" s="1252">
        <v>0</v>
      </c>
      <c r="M2794" s="1252">
        <v>0</v>
      </c>
      <c r="N2794" s="1252">
        <v>0</v>
      </c>
      <c r="O2794" s="1252">
        <v>1425</v>
      </c>
      <c r="P2794" s="1252">
        <v>0</v>
      </c>
      <c r="Q2794" s="1252">
        <v>15951.639999999999</v>
      </c>
      <c r="R2794" s="1252">
        <v>32135.349999999999</v>
      </c>
      <c r="S2794" s="1252">
        <v>58484.989999999998</v>
      </c>
      <c r="T2794" s="1252">
        <v>58484.989999999998</v>
      </c>
      <c r="U2794" s="1251" t="s">
        <v>1065</v>
      </c>
      <c r="V2794" s="1251" t="s">
        <v>397</v>
      </c>
      <c r="W2794" s="1251" t="s">
        <v>1986</v>
      </c>
      <c r="X2794" s="1251" t="s">
        <v>2077</v>
      </c>
      <c r="Y2794" s="1251">
        <v>736</v>
      </c>
      <c r="Z2794" s="1251">
        <v>6</v>
      </c>
      <c r="AA2794" s="1251" t="b">
        <v>0</v>
      </c>
    </row>
    <row r="2795" spans="1:27" ht="12">
      <c r="A2795" s="1251">
        <v>25</v>
      </c>
      <c r="B2795" s="1251">
        <v>770</v>
      </c>
      <c r="C2795" s="1251" t="s">
        <v>1771</v>
      </c>
      <c r="D2795" s="1251">
        <v>736610</v>
      </c>
      <c r="E2795" s="1251" t="s">
        <v>2120</v>
      </c>
      <c r="F2795" s="1251">
        <v>2021</v>
      </c>
      <c r="G2795" s="1252">
        <v>77.180000000000007</v>
      </c>
      <c r="H2795" s="1252">
        <v>77.180000000000007</v>
      </c>
      <c r="I2795" s="1252">
        <v>77.180000000000007</v>
      </c>
      <c r="J2795" s="1252">
        <v>77.180000000000007</v>
      </c>
      <c r="K2795" s="1252">
        <v>77.180000000000007</v>
      </c>
      <c r="L2795" s="1252">
        <v>77.180000000000007</v>
      </c>
      <c r="M2795" s="1252">
        <v>77.180000000000007</v>
      </c>
      <c r="N2795" s="1252">
        <v>1218.0699999999999</v>
      </c>
      <c r="O2795" s="1252">
        <v>-715.97000000000003</v>
      </c>
      <c r="P2795" s="1252">
        <v>77.180000000000007</v>
      </c>
      <c r="Q2795" s="1252">
        <v>77.180000000000007</v>
      </c>
      <c r="R2795" s="1252">
        <v>77.180000000000007</v>
      </c>
      <c r="S2795" s="1252">
        <v>1273.9000000000001</v>
      </c>
      <c r="T2795" s="1252">
        <v>1273.9000000000001</v>
      </c>
      <c r="U2795" s="1251" t="s">
        <v>1065</v>
      </c>
      <c r="V2795" s="1251" t="s">
        <v>397</v>
      </c>
      <c r="W2795" s="1251" t="s">
        <v>1986</v>
      </c>
      <c r="X2795" s="1251" t="s">
        <v>2077</v>
      </c>
      <c r="Y2795" s="1251">
        <v>736</v>
      </c>
      <c r="Z2795" s="1251">
        <v>6</v>
      </c>
      <c r="AA2795" s="1251" t="b">
        <v>0</v>
      </c>
    </row>
    <row r="2796" spans="1:27" ht="12">
      <c r="A2796" s="1251">
        <v>25</v>
      </c>
      <c r="B2796" s="1251">
        <v>770</v>
      </c>
      <c r="C2796" s="1251" t="s">
        <v>1771</v>
      </c>
      <c r="D2796" s="1251">
        <v>770700</v>
      </c>
      <c r="E2796" s="1251" t="s">
        <v>2147</v>
      </c>
      <c r="F2796" s="1251">
        <v>2021</v>
      </c>
      <c r="G2796" s="1252">
        <v>87.870000000000005</v>
      </c>
      <c r="H2796" s="1252">
        <v>0</v>
      </c>
      <c r="I2796" s="1252">
        <v>61.460000000000001</v>
      </c>
      <c r="J2796" s="1252">
        <v>22.600000000000001</v>
      </c>
      <c r="K2796" s="1252">
        <v>548.73000000000002</v>
      </c>
      <c r="L2796" s="1252">
        <v>752.16999999999996</v>
      </c>
      <c r="M2796" s="1252">
        <v>144.50999999999999</v>
      </c>
      <c r="N2796" s="1252">
        <v>1110.52</v>
      </c>
      <c r="O2796" s="1252">
        <v>264.49000000000001</v>
      </c>
      <c r="P2796" s="1252">
        <v>174.33000000000001</v>
      </c>
      <c r="Q2796" s="1252">
        <v>509.70999999999998</v>
      </c>
      <c r="R2796" s="1252">
        <v>1376.9000000000001</v>
      </c>
      <c r="S2796" s="1252">
        <v>5053.2899999999991</v>
      </c>
      <c r="T2796" s="1252">
        <v>5053.2899999999991</v>
      </c>
      <c r="U2796" s="1251" t="s">
        <v>1065</v>
      </c>
      <c r="V2796" s="1251" t="s">
        <v>397</v>
      </c>
      <c r="W2796" s="1251" t="s">
        <v>2009</v>
      </c>
      <c r="X2796" s="1251" t="s">
        <v>2077</v>
      </c>
      <c r="Y2796" s="1251">
        <v>770</v>
      </c>
      <c r="Z2796" s="1251">
        <v>7</v>
      </c>
      <c r="AA2796" s="1251" t="b">
        <v>0</v>
      </c>
    </row>
    <row r="2797" spans="1:27" ht="12">
      <c r="A2797" s="1251">
        <v>25</v>
      </c>
      <c r="B2797" s="1251">
        <v>770</v>
      </c>
      <c r="C2797" s="1251" t="s">
        <v>1771</v>
      </c>
      <c r="D2797" s="1251">
        <v>770710</v>
      </c>
      <c r="E2797" s="1251" t="s">
        <v>2148</v>
      </c>
      <c r="F2797" s="1251">
        <v>2021</v>
      </c>
      <c r="G2797" s="1252">
        <v>-155.56999999999999</v>
      </c>
      <c r="H2797" s="1252">
        <v>-87.870000000000005</v>
      </c>
      <c r="I2797" s="1252">
        <v>0</v>
      </c>
      <c r="J2797" s="1252">
        <v>-157.59</v>
      </c>
      <c r="K2797" s="1252">
        <v>0</v>
      </c>
      <c r="L2797" s="1252">
        <v>-78.390000000000001</v>
      </c>
      <c r="M2797" s="1252">
        <v>-21.18</v>
      </c>
      <c r="N2797" s="1252">
        <v>0</v>
      </c>
      <c r="O2797" s="1252">
        <v>-61.399999999999999</v>
      </c>
      <c r="P2797" s="1252">
        <v>-111.38</v>
      </c>
      <c r="Q2797" s="1252">
        <v>-127.63</v>
      </c>
      <c r="R2797" s="1252">
        <v>0</v>
      </c>
      <c r="S2797" s="1252">
        <v>-801.00999999999999</v>
      </c>
      <c r="T2797" s="1252">
        <v>-801.00999999999999</v>
      </c>
      <c r="U2797" s="1251" t="s">
        <v>1065</v>
      </c>
      <c r="V2797" s="1251" t="s">
        <v>397</v>
      </c>
      <c r="W2797" s="1251" t="s">
        <v>2009</v>
      </c>
      <c r="X2797" s="1251" t="s">
        <v>2077</v>
      </c>
      <c r="Y2797" s="1251">
        <v>770</v>
      </c>
      <c r="Z2797" s="1251">
        <v>7</v>
      </c>
      <c r="AA2797" s="1251" t="b">
        <v>0</v>
      </c>
    </row>
    <row r="2798" spans="1:27" ht="12">
      <c r="A2798" s="1251">
        <v>25</v>
      </c>
      <c r="B2798" s="1251">
        <v>770</v>
      </c>
      <c r="C2798" s="1251" t="s">
        <v>1771</v>
      </c>
      <c r="D2798" s="1251">
        <v>775808</v>
      </c>
      <c r="E2798" s="1251" t="s">
        <v>2162</v>
      </c>
      <c r="F2798" s="1251">
        <v>2021</v>
      </c>
      <c r="G2798" s="1252">
        <v>531.48000000000002</v>
      </c>
      <c r="H2798" s="1252">
        <v>538.50999999999999</v>
      </c>
      <c r="I2798" s="1252">
        <v>530.38</v>
      </c>
      <c r="J2798" s="1252">
        <v>527</v>
      </c>
      <c r="K2798" s="1252">
        <v>534.96000000000004</v>
      </c>
      <c r="L2798" s="1252">
        <v>550.86000000000001</v>
      </c>
      <c r="M2798" s="1252">
        <v>533.60000000000002</v>
      </c>
      <c r="N2798" s="1252">
        <v>328.06</v>
      </c>
      <c r="O2798" s="1252">
        <v>522.08000000000004</v>
      </c>
      <c r="P2798" s="1252">
        <v>507.81999999999999</v>
      </c>
      <c r="Q2798" s="1252">
        <v>513.61000000000001</v>
      </c>
      <c r="R2798" s="1252">
        <v>534</v>
      </c>
      <c r="S2798" s="1252">
        <v>6152.3599999999997</v>
      </c>
      <c r="T2798" s="1252">
        <v>6152.3599999999997</v>
      </c>
      <c r="U2798" s="1251" t="s">
        <v>1065</v>
      </c>
      <c r="V2798" s="1251" t="s">
        <v>397</v>
      </c>
      <c r="W2798" s="1251" t="s">
        <v>2017</v>
      </c>
      <c r="X2798" s="1251" t="s">
        <v>2077</v>
      </c>
      <c r="Y2798" s="1251">
        <v>775</v>
      </c>
      <c r="Z2798" s="1251">
        <v>8</v>
      </c>
      <c r="AA2798" s="1251" t="b">
        <v>0</v>
      </c>
    </row>
    <row r="2799" spans="1:27" ht="12">
      <c r="A2799" s="1251">
        <v>25</v>
      </c>
      <c r="B2799" s="1251">
        <v>770</v>
      </c>
      <c r="C2799" s="1251" t="s">
        <v>1771</v>
      </c>
      <c r="D2799" s="1251">
        <v>776200</v>
      </c>
      <c r="E2799" s="1251" t="s">
        <v>2134</v>
      </c>
      <c r="F2799" s="1251">
        <v>2021</v>
      </c>
      <c r="G2799" s="1252">
        <v>0</v>
      </c>
      <c r="H2799" s="1252">
        <v>0</v>
      </c>
      <c r="I2799" s="1252">
        <v>0</v>
      </c>
      <c r="J2799" s="1252">
        <v>0</v>
      </c>
      <c r="K2799" s="1252">
        <v>0</v>
      </c>
      <c r="L2799" s="1252">
        <v>0</v>
      </c>
      <c r="M2799" s="1252">
        <v>0</v>
      </c>
      <c r="N2799" s="1252">
        <v>0</v>
      </c>
      <c r="O2799" s="1252">
        <v>0</v>
      </c>
      <c r="P2799" s="1252">
        <v>0</v>
      </c>
      <c r="Q2799" s="1252">
        <v>0</v>
      </c>
      <c r="R2799" s="1252">
        <v>0</v>
      </c>
      <c r="S2799" s="1252">
        <v>0</v>
      </c>
      <c r="T2799" s="1252">
        <v>0</v>
      </c>
      <c r="U2799" s="1251" t="s">
        <v>1065</v>
      </c>
      <c r="V2799" s="1251" t="s">
        <v>397</v>
      </c>
      <c r="W2799" s="1251" t="s">
        <v>2015</v>
      </c>
      <c r="X2799" s="1251" t="s">
        <v>2077</v>
      </c>
      <c r="Y2799" s="1251">
        <v>776</v>
      </c>
      <c r="Z2799" s="1251">
        <v>2</v>
      </c>
      <c r="AA2799" s="1251" t="b">
        <v>0</v>
      </c>
    </row>
    <row r="2800" spans="1:27" ht="12">
      <c r="A2800" s="1251">
        <v>25</v>
      </c>
      <c r="B2800" s="1251">
        <v>770</v>
      </c>
      <c r="C2800" s="1251" t="s">
        <v>1771</v>
      </c>
      <c r="D2800" s="1251">
        <v>776210</v>
      </c>
      <c r="E2800" s="1251" t="s">
        <v>2135</v>
      </c>
      <c r="F2800" s="1251">
        <v>2021</v>
      </c>
      <c r="G2800" s="1252">
        <v>0</v>
      </c>
      <c r="H2800" s="1252">
        <v>0</v>
      </c>
      <c r="I2800" s="1252">
        <v>0</v>
      </c>
      <c r="J2800" s="1252">
        <v>0</v>
      </c>
      <c r="K2800" s="1252">
        <v>0</v>
      </c>
      <c r="L2800" s="1252">
        <v>0</v>
      </c>
      <c r="M2800" s="1252">
        <v>0</v>
      </c>
      <c r="N2800" s="1252">
        <v>0</v>
      </c>
      <c r="O2800" s="1252">
        <v>0</v>
      </c>
      <c r="P2800" s="1252">
        <v>0</v>
      </c>
      <c r="Q2800" s="1252">
        <v>0</v>
      </c>
      <c r="R2800" s="1252">
        <v>-15.949999999999999</v>
      </c>
      <c r="S2800" s="1252">
        <v>-15.949999999999999</v>
      </c>
      <c r="T2800" s="1252">
        <v>-15.949999999999999</v>
      </c>
      <c r="U2800" s="1251" t="s">
        <v>1065</v>
      </c>
      <c r="V2800" s="1251" t="s">
        <v>397</v>
      </c>
      <c r="W2800" s="1251" t="s">
        <v>1931</v>
      </c>
      <c r="X2800" s="1251" t="s">
        <v>2077</v>
      </c>
      <c r="Y2800" s="1251">
        <v>776</v>
      </c>
      <c r="Z2800" s="1251">
        <v>2</v>
      </c>
      <c r="AA2800" s="1251" t="b">
        <v>0</v>
      </c>
    </row>
    <row r="2801" spans="1:27" ht="12">
      <c r="A2801" s="1251">
        <v>25</v>
      </c>
      <c r="B2801" s="1251">
        <v>770</v>
      </c>
      <c r="C2801" s="1251" t="s">
        <v>1771</v>
      </c>
      <c r="D2801" s="1251">
        <v>776220</v>
      </c>
      <c r="E2801" s="1251" t="s">
        <v>2136</v>
      </c>
      <c r="F2801" s="1251">
        <v>2021</v>
      </c>
      <c r="G2801" s="1252">
        <v>0</v>
      </c>
      <c r="H2801" s="1252">
        <v>0</v>
      </c>
      <c r="I2801" s="1252">
        <v>0</v>
      </c>
      <c r="J2801" s="1252">
        <v>0</v>
      </c>
      <c r="K2801" s="1252">
        <v>0</v>
      </c>
      <c r="L2801" s="1252">
        <v>0</v>
      </c>
      <c r="M2801" s="1252">
        <v>0</v>
      </c>
      <c r="N2801" s="1252">
        <v>0</v>
      </c>
      <c r="O2801" s="1252">
        <v>0</v>
      </c>
      <c r="P2801" s="1252">
        <v>0</v>
      </c>
      <c r="Q2801" s="1252">
        <v>0</v>
      </c>
      <c r="R2801" s="1252">
        <v>-20.719999999999999</v>
      </c>
      <c r="S2801" s="1252">
        <v>-20.719999999999999</v>
      </c>
      <c r="T2801" s="1252">
        <v>-20.719999999999999</v>
      </c>
      <c r="U2801" s="1251" t="s">
        <v>1065</v>
      </c>
      <c r="V2801" s="1251" t="s">
        <v>397</v>
      </c>
      <c r="W2801" s="1251" t="s">
        <v>1948</v>
      </c>
      <c r="X2801" s="1251" t="s">
        <v>2077</v>
      </c>
      <c r="Y2801" s="1251">
        <v>776</v>
      </c>
      <c r="Z2801" s="1251">
        <v>2</v>
      </c>
      <c r="AA2801" s="1251" t="b">
        <v>0</v>
      </c>
    </row>
    <row r="2802" spans="1:27" ht="12">
      <c r="A2802" s="1251">
        <v>25</v>
      </c>
      <c r="B2802" s="1251">
        <v>770</v>
      </c>
      <c r="C2802" s="1251" t="s">
        <v>1771</v>
      </c>
      <c r="D2802" s="1251">
        <v>776230</v>
      </c>
      <c r="E2802" s="1251" t="s">
        <v>2137</v>
      </c>
      <c r="F2802" s="1251">
        <v>2021</v>
      </c>
      <c r="G2802" s="1252">
        <v>0</v>
      </c>
      <c r="H2802" s="1252">
        <v>0</v>
      </c>
      <c r="I2802" s="1252">
        <v>0</v>
      </c>
      <c r="J2802" s="1252">
        <v>0</v>
      </c>
      <c r="K2802" s="1252">
        <v>0</v>
      </c>
      <c r="L2802" s="1252">
        <v>0</v>
      </c>
      <c r="M2802" s="1252">
        <v>0</v>
      </c>
      <c r="N2802" s="1252">
        <v>0</v>
      </c>
      <c r="O2802" s="1252">
        <v>0</v>
      </c>
      <c r="P2802" s="1252">
        <v>0</v>
      </c>
      <c r="Q2802" s="1252">
        <v>0</v>
      </c>
      <c r="R2802" s="1252">
        <v>-8.0800000000000001</v>
      </c>
      <c r="S2802" s="1252">
        <v>-8.0800000000000001</v>
      </c>
      <c r="T2802" s="1252">
        <v>-8.0800000000000001</v>
      </c>
      <c r="U2802" s="1251" t="s">
        <v>1065</v>
      </c>
      <c r="V2802" s="1251" t="s">
        <v>402</v>
      </c>
      <c r="W2802" s="1251" t="s">
        <v>402</v>
      </c>
      <c r="X2802" s="1251" t="s">
        <v>2077</v>
      </c>
      <c r="Y2802" s="1251">
        <v>776</v>
      </c>
      <c r="Z2802" s="1251">
        <v>2</v>
      </c>
      <c r="AA2802" s="1251" t="b">
        <v>0</v>
      </c>
    </row>
    <row r="2803" spans="1:27" ht="12">
      <c r="A2803" s="1251">
        <v>25</v>
      </c>
      <c r="B2803" s="1251">
        <v>770</v>
      </c>
      <c r="C2803" s="1251" t="s">
        <v>1771</v>
      </c>
      <c r="D2803" s="1251">
        <v>776240</v>
      </c>
      <c r="E2803" s="1251" t="s">
        <v>2138</v>
      </c>
      <c r="F2803" s="1251">
        <v>2021</v>
      </c>
      <c r="G2803" s="1252">
        <v>0</v>
      </c>
      <c r="H2803" s="1252">
        <v>0</v>
      </c>
      <c r="I2803" s="1252">
        <v>0</v>
      </c>
      <c r="J2803" s="1252">
        <v>0</v>
      </c>
      <c r="K2803" s="1252">
        <v>0</v>
      </c>
      <c r="L2803" s="1252">
        <v>0</v>
      </c>
      <c r="M2803" s="1252">
        <v>0</v>
      </c>
      <c r="N2803" s="1252">
        <v>0</v>
      </c>
      <c r="O2803" s="1252">
        <v>0</v>
      </c>
      <c r="P2803" s="1252">
        <v>0</v>
      </c>
      <c r="Q2803" s="1252">
        <v>0</v>
      </c>
      <c r="R2803" s="1252">
        <v>-52.909999999999997</v>
      </c>
      <c r="S2803" s="1252">
        <v>-52.909999999999997</v>
      </c>
      <c r="T2803" s="1252">
        <v>-52.909999999999997</v>
      </c>
      <c r="U2803" s="1251" t="s">
        <v>1065</v>
      </c>
      <c r="V2803" s="1251" t="s">
        <v>397</v>
      </c>
      <c r="W2803" s="1251" t="s">
        <v>2015</v>
      </c>
      <c r="X2803" s="1251" t="s">
        <v>2077</v>
      </c>
      <c r="Y2803" s="1251">
        <v>776</v>
      </c>
      <c r="Z2803" s="1251">
        <v>2</v>
      </c>
      <c r="AA2803" s="1251" t="b">
        <v>0</v>
      </c>
    </row>
    <row r="2804" spans="1:27" ht="12">
      <c r="A2804" s="1251">
        <v>25</v>
      </c>
      <c r="B2804" s="1251">
        <v>780</v>
      </c>
      <c r="C2804" s="1251" t="s">
        <v>1774</v>
      </c>
      <c r="D2804" s="1251">
        <v>403200</v>
      </c>
      <c r="E2804" s="1251" t="s">
        <v>2090</v>
      </c>
      <c r="F2804" s="1251">
        <v>2021</v>
      </c>
      <c r="G2804" s="1252">
        <v>1322.98</v>
      </c>
      <c r="H2804" s="1252">
        <v>1322.98</v>
      </c>
      <c r="I2804" s="1252">
        <v>1322.98</v>
      </c>
      <c r="J2804" s="1252">
        <v>1347.8199999999999</v>
      </c>
      <c r="K2804" s="1252">
        <v>1347.8199999999999</v>
      </c>
      <c r="L2804" s="1252">
        <v>1347.8199999999999</v>
      </c>
      <c r="M2804" s="1252">
        <v>1347.8199999999999</v>
      </c>
      <c r="N2804" s="1252">
        <v>1347.8199999999999</v>
      </c>
      <c r="O2804" s="1252">
        <v>1347.8199999999999</v>
      </c>
      <c r="P2804" s="1252">
        <v>1353.23</v>
      </c>
      <c r="Q2804" s="1252">
        <v>1353.23</v>
      </c>
      <c r="R2804" s="1252">
        <v>1355.25</v>
      </c>
      <c r="S2804" s="1252">
        <v>16117.569999999998</v>
      </c>
      <c r="T2804" s="1252">
        <v>16117.569999999998</v>
      </c>
      <c r="U2804" s="1251" t="s">
        <v>1065</v>
      </c>
      <c r="V2804" s="1251" t="s">
        <v>88</v>
      </c>
      <c r="W2804" s="1251" t="s">
        <v>88</v>
      </c>
      <c r="X2804" s="1251" t="s">
        <v>2042</v>
      </c>
      <c r="Y2804" s="1251">
        <v>403</v>
      </c>
      <c r="Z2804" s="1251">
        <v>2</v>
      </c>
      <c r="AA2804" s="1251" t="b">
        <v>0</v>
      </c>
    </row>
    <row r="2805" spans="1:27" ht="12">
      <c r="A2805" s="1251">
        <v>25</v>
      </c>
      <c r="B2805" s="1251">
        <v>780</v>
      </c>
      <c r="C2805" s="1251" t="s">
        <v>1774</v>
      </c>
      <c r="D2805" s="1251">
        <v>406000</v>
      </c>
      <c r="E2805" s="1251" t="s">
        <v>1912</v>
      </c>
      <c r="F2805" s="1251">
        <v>2021</v>
      </c>
      <c r="G2805" s="1252">
        <v>266.74000000000001</v>
      </c>
      <c r="H2805" s="1252">
        <v>266.74000000000001</v>
      </c>
      <c r="I2805" s="1252">
        <v>266.74000000000001</v>
      </c>
      <c r="J2805" s="1252">
        <v>266.74000000000001</v>
      </c>
      <c r="K2805" s="1252">
        <v>266.74000000000001</v>
      </c>
      <c r="L2805" s="1252">
        <v>266.74000000000001</v>
      </c>
      <c r="M2805" s="1252">
        <v>266.74000000000001</v>
      </c>
      <c r="N2805" s="1252">
        <v>266.74000000000001</v>
      </c>
      <c r="O2805" s="1252">
        <v>266.74000000000001</v>
      </c>
      <c r="P2805" s="1252">
        <v>266.74000000000001</v>
      </c>
      <c r="Q2805" s="1252">
        <v>266.74000000000001</v>
      </c>
      <c r="R2805" s="1252">
        <v>266.74000000000001</v>
      </c>
      <c r="S2805" s="1252">
        <v>3200.8799999999992</v>
      </c>
      <c r="T2805" s="1252">
        <v>3200.8799999999992</v>
      </c>
      <c r="U2805" s="1251" t="s">
        <v>1065</v>
      </c>
      <c r="V2805" s="1251" t="s">
        <v>400</v>
      </c>
      <c r="W2805" s="1251" t="s">
        <v>400</v>
      </c>
      <c r="X2805" s="1251" t="s">
        <v>2042</v>
      </c>
      <c r="Y2805" s="1251">
        <v>406</v>
      </c>
      <c r="Z2805" s="1251">
        <v>0</v>
      </c>
      <c r="AA2805" s="1251" t="b">
        <v>0</v>
      </c>
    </row>
    <row r="2806" spans="1:27" ht="12">
      <c r="A2806" s="1251">
        <v>25</v>
      </c>
      <c r="B2806" s="1251">
        <v>780</v>
      </c>
      <c r="C2806" s="1251" t="s">
        <v>1774</v>
      </c>
      <c r="D2806" s="1251">
        <v>408102</v>
      </c>
      <c r="E2806" s="1251" t="s">
        <v>934</v>
      </c>
      <c r="F2806" s="1251">
        <v>2021</v>
      </c>
      <c r="G2806" s="1252">
        <v>3.2000000000000002</v>
      </c>
      <c r="H2806" s="1252">
        <v>3.2000000000000002</v>
      </c>
      <c r="I2806" s="1252">
        <v>3.4399999999999999</v>
      </c>
      <c r="J2806" s="1252">
        <v>3.2799999999999998</v>
      </c>
      <c r="K2806" s="1252">
        <v>3.2799999999999998</v>
      </c>
      <c r="L2806" s="1252">
        <v>3.2799999999999998</v>
      </c>
      <c r="M2806" s="1252">
        <v>3.2799999999999998</v>
      </c>
      <c r="N2806" s="1252">
        <v>3.2799999999999998</v>
      </c>
      <c r="O2806" s="1252">
        <v>3.2799999999999998</v>
      </c>
      <c r="P2806" s="1252">
        <v>3.2799999999999998</v>
      </c>
      <c r="Q2806" s="1252">
        <v>3.2799999999999998</v>
      </c>
      <c r="R2806" s="1252">
        <v>3.2799999999999998</v>
      </c>
      <c r="S2806" s="1252">
        <v>39.360000000000007</v>
      </c>
      <c r="T2806" s="1252">
        <v>39.360000000000007</v>
      </c>
      <c r="U2806" s="1251" t="s">
        <v>1065</v>
      </c>
      <c r="V2806" s="1251" t="s">
        <v>402</v>
      </c>
      <c r="W2806" s="1251" t="s">
        <v>402</v>
      </c>
      <c r="X2806" s="1251" t="s">
        <v>2042</v>
      </c>
      <c r="Y2806" s="1251">
        <v>408</v>
      </c>
      <c r="Z2806" s="1251">
        <v>1</v>
      </c>
      <c r="AA2806" s="1251" t="b">
        <v>0</v>
      </c>
    </row>
    <row r="2807" spans="1:27" ht="12">
      <c r="A2807" s="1251">
        <v>25</v>
      </c>
      <c r="B2807" s="1251">
        <v>780</v>
      </c>
      <c r="C2807" s="1251" t="s">
        <v>1774</v>
      </c>
      <c r="D2807" s="1251">
        <v>521100</v>
      </c>
      <c r="E2807" s="1251" t="s">
        <v>2095</v>
      </c>
      <c r="F2807" s="1251">
        <v>2021</v>
      </c>
      <c r="G2807" s="1252">
        <v>-3555.1300000000001</v>
      </c>
      <c r="H2807" s="1252">
        <v>-3768.3299999999999</v>
      </c>
      <c r="I2807" s="1252">
        <v>-3908.9699999999998</v>
      </c>
      <c r="J2807" s="1252">
        <v>-4262.1300000000001</v>
      </c>
      <c r="K2807" s="1252">
        <v>-4377.0299999999997</v>
      </c>
      <c r="L2807" s="1252">
        <v>-4387.6000000000004</v>
      </c>
      <c r="M2807" s="1252">
        <v>-6179.0200000000004</v>
      </c>
      <c r="N2807" s="1252">
        <v>-4560.5200000000004</v>
      </c>
      <c r="O2807" s="1252">
        <v>-4606.1400000000003</v>
      </c>
      <c r="P2807" s="1252">
        <v>-3389.1399999999999</v>
      </c>
      <c r="Q2807" s="1252">
        <v>-4219.8900000000003</v>
      </c>
      <c r="R2807" s="1252">
        <v>-4545.1099999999997</v>
      </c>
      <c r="S2807" s="1252">
        <v>-51759.010000000002</v>
      </c>
      <c r="T2807" s="1252">
        <v>-51759.010000000002</v>
      </c>
      <c r="U2807" s="1251" t="s">
        <v>1065</v>
      </c>
      <c r="V2807" s="1251" t="s">
        <v>1286</v>
      </c>
      <c r="W2807" s="1251" t="s">
        <v>2096</v>
      </c>
      <c r="X2807" s="1251" t="s">
        <v>2042</v>
      </c>
      <c r="Y2807" s="1251">
        <v>521</v>
      </c>
      <c r="Z2807" s="1251">
        <v>1</v>
      </c>
      <c r="AA2807" s="1251" t="b">
        <v>0</v>
      </c>
    </row>
    <row r="2808" spans="1:27" ht="12">
      <c r="A2808" s="1251">
        <v>25</v>
      </c>
      <c r="B2808" s="1251">
        <v>780</v>
      </c>
      <c r="C2808" s="1251" t="s">
        <v>1774</v>
      </c>
      <c r="D2808" s="1251">
        <v>536000</v>
      </c>
      <c r="E2808" s="1251" t="s">
        <v>2271</v>
      </c>
      <c r="F2808" s="1251">
        <v>2021</v>
      </c>
      <c r="G2808" s="1252">
        <v>-2647.2199999999998</v>
      </c>
      <c r="H2808" s="1252">
        <v>-2676.46</v>
      </c>
      <c r="I2808" s="1252">
        <v>-2302.3000000000002</v>
      </c>
      <c r="J2808" s="1252">
        <v>-2674.7800000000002</v>
      </c>
      <c r="K2808" s="1252">
        <v>-2697.4699999999998</v>
      </c>
      <c r="L2808" s="1252">
        <v>-3081.0799999999999</v>
      </c>
      <c r="M2808" s="1252">
        <v>-517.63999999999999</v>
      </c>
      <c r="N2808" s="1252">
        <v>-2698.3099999999999</v>
      </c>
      <c r="O2808" s="1252">
        <v>-2731.0799999999999</v>
      </c>
      <c r="P2808" s="1252">
        <v>-2710.0700000000002</v>
      </c>
      <c r="Q2808" s="1252">
        <v>-2737.8099999999999</v>
      </c>
      <c r="R2808" s="1252">
        <v>-2728.5500000000002</v>
      </c>
      <c r="S2808" s="1252">
        <v>-30202.770000000004</v>
      </c>
      <c r="T2808" s="1252">
        <v>-30202.770000000004</v>
      </c>
      <c r="U2808" s="1251" t="s">
        <v>1065</v>
      </c>
      <c r="V2808" s="1251" t="s">
        <v>1286</v>
      </c>
      <c r="W2808" s="1251" t="s">
        <v>2096</v>
      </c>
      <c r="X2808" s="1251" t="s">
        <v>2042</v>
      </c>
      <c r="Y2808" s="1251">
        <v>536</v>
      </c>
      <c r="Z2808" s="1251">
        <v>0</v>
      </c>
      <c r="AA2808" s="1251" t="b">
        <v>0</v>
      </c>
    </row>
    <row r="2809" spans="1:27" ht="12">
      <c r="A2809" s="1251">
        <v>25</v>
      </c>
      <c r="B2809" s="1251">
        <v>780</v>
      </c>
      <c r="C2809" s="1251" t="s">
        <v>1774</v>
      </c>
      <c r="D2809" s="1251">
        <v>701119</v>
      </c>
      <c r="E2809" s="1251" t="s">
        <v>2142</v>
      </c>
      <c r="F2809" s="1251">
        <v>2021</v>
      </c>
      <c r="G2809" s="1252">
        <v>253.97</v>
      </c>
      <c r="H2809" s="1252">
        <v>123.45</v>
      </c>
      <c r="I2809" s="1252">
        <v>253.97</v>
      </c>
      <c r="J2809" s="1252">
        <v>74.579999999999998</v>
      </c>
      <c r="K2809" s="1252">
        <v>925.72000000000003</v>
      </c>
      <c r="L2809" s="1252">
        <v>0</v>
      </c>
      <c r="M2809" s="1252">
        <v>0</v>
      </c>
      <c r="N2809" s="1252">
        <v>0</v>
      </c>
      <c r="O2809" s="1252">
        <v>0</v>
      </c>
      <c r="P2809" s="1252">
        <v>0</v>
      </c>
      <c r="Q2809" s="1252">
        <v>0</v>
      </c>
      <c r="R2809" s="1252">
        <v>178.38</v>
      </c>
      <c r="S2809" s="1252">
        <v>1810.0700000000002</v>
      </c>
      <c r="T2809" s="1252">
        <v>1810.0700000000002</v>
      </c>
      <c r="U2809" s="1251" t="s">
        <v>1065</v>
      </c>
      <c r="V2809" s="1251" t="s">
        <v>397</v>
      </c>
      <c r="W2809" s="1251" t="s">
        <v>1933</v>
      </c>
      <c r="X2809" s="1251" t="s">
        <v>2042</v>
      </c>
      <c r="Y2809" s="1251">
        <v>701</v>
      </c>
      <c r="Z2809" s="1251">
        <v>1</v>
      </c>
      <c r="AA2809" s="1251" t="b">
        <v>0</v>
      </c>
    </row>
    <row r="2810" spans="1:27" ht="12">
      <c r="A2810" s="1251">
        <v>25</v>
      </c>
      <c r="B2810" s="1251">
        <v>780</v>
      </c>
      <c r="C2810" s="1251" t="s">
        <v>1774</v>
      </c>
      <c r="D2810" s="1251">
        <v>701510</v>
      </c>
      <c r="E2810" s="1251" t="s">
        <v>2154</v>
      </c>
      <c r="F2810" s="1251">
        <v>2021</v>
      </c>
      <c r="G2810" s="1252">
        <v>1472.96</v>
      </c>
      <c r="H2810" s="1252">
        <v>1449.45</v>
      </c>
      <c r="I2810" s="1252">
        <v>1415.3800000000001</v>
      </c>
      <c r="J2810" s="1252">
        <v>1471.73</v>
      </c>
      <c r="K2810" s="1252">
        <v>2279.98</v>
      </c>
      <c r="L2810" s="1252">
        <v>111.75</v>
      </c>
      <c r="M2810" s="1252">
        <v>0</v>
      </c>
      <c r="N2810" s="1252">
        <v>74.5</v>
      </c>
      <c r="O2810" s="1252">
        <v>0</v>
      </c>
      <c r="P2810" s="1252">
        <v>158.56</v>
      </c>
      <c r="Q2810" s="1252">
        <v>18.629999999999999</v>
      </c>
      <c r="R2810" s="1252">
        <v>193.41999999999999</v>
      </c>
      <c r="S2810" s="1252">
        <v>8646.3599999999988</v>
      </c>
      <c r="T2810" s="1252">
        <v>8646.3599999999988</v>
      </c>
      <c r="U2810" s="1251" t="s">
        <v>1065</v>
      </c>
      <c r="V2810" s="1251" t="s">
        <v>397</v>
      </c>
      <c r="W2810" s="1251" t="s">
        <v>1931</v>
      </c>
      <c r="X2810" s="1251" t="s">
        <v>2042</v>
      </c>
      <c r="Y2810" s="1251">
        <v>701</v>
      </c>
      <c r="Z2810" s="1251">
        <v>5</v>
      </c>
      <c r="AA2810" s="1251" t="b">
        <v>0</v>
      </c>
    </row>
    <row r="2811" spans="1:27" ht="12">
      <c r="A2811" s="1251">
        <v>25</v>
      </c>
      <c r="B2811" s="1251">
        <v>780</v>
      </c>
      <c r="C2811" s="1251" t="s">
        <v>1774</v>
      </c>
      <c r="D2811" s="1251">
        <v>701519</v>
      </c>
      <c r="E2811" s="1251" t="s">
        <v>2155</v>
      </c>
      <c r="F2811" s="1251">
        <v>2021</v>
      </c>
      <c r="G2811" s="1252">
        <v>246.90000000000001</v>
      </c>
      <c r="H2811" s="1252">
        <v>401.20999999999998</v>
      </c>
      <c r="I2811" s="1252">
        <v>246.90000000000001</v>
      </c>
      <c r="J2811" s="1252">
        <v>407.64999999999998</v>
      </c>
      <c r="K2811" s="1252">
        <v>354.82999999999998</v>
      </c>
      <c r="L2811" s="1252">
        <v>310.07999999999998</v>
      </c>
      <c r="M2811" s="1252">
        <v>92.049999999999997</v>
      </c>
      <c r="N2811" s="1252">
        <v>92.049999999999997</v>
      </c>
      <c r="O2811" s="1252">
        <v>0</v>
      </c>
      <c r="P2811" s="1252">
        <v>184.09999999999999</v>
      </c>
      <c r="Q2811" s="1252">
        <v>92.049999999999997</v>
      </c>
      <c r="R2811" s="1252">
        <v>0</v>
      </c>
      <c r="S2811" s="1252">
        <v>2427.8200000000002</v>
      </c>
      <c r="T2811" s="1252">
        <v>2427.8200000000002</v>
      </c>
      <c r="U2811" s="1251" t="s">
        <v>1065</v>
      </c>
      <c r="V2811" s="1251" t="s">
        <v>397</v>
      </c>
      <c r="W2811" s="1251" t="s">
        <v>1933</v>
      </c>
      <c r="X2811" s="1251" t="s">
        <v>2042</v>
      </c>
      <c r="Y2811" s="1251">
        <v>701</v>
      </c>
      <c r="Z2811" s="1251">
        <v>5</v>
      </c>
      <c r="AA2811" s="1251" t="b">
        <v>0</v>
      </c>
    </row>
    <row r="2812" spans="1:27" ht="12">
      <c r="A2812" s="1251">
        <v>25</v>
      </c>
      <c r="B2812" s="1251">
        <v>780</v>
      </c>
      <c r="C2812" s="1251" t="s">
        <v>1774</v>
      </c>
      <c r="D2812" s="1251">
        <v>701610</v>
      </c>
      <c r="E2812" s="1251" t="s">
        <v>2164</v>
      </c>
      <c r="F2812" s="1251">
        <v>2021</v>
      </c>
      <c r="G2812" s="1252">
        <v>0</v>
      </c>
      <c r="H2812" s="1252">
        <v>0</v>
      </c>
      <c r="I2812" s="1252">
        <v>0</v>
      </c>
      <c r="J2812" s="1252">
        <v>0</v>
      </c>
      <c r="K2812" s="1252">
        <v>127.65000000000001</v>
      </c>
      <c r="L2812" s="1252">
        <v>0</v>
      </c>
      <c r="M2812" s="1252">
        <v>0</v>
      </c>
      <c r="N2812" s="1252">
        <v>0</v>
      </c>
      <c r="O2812" s="1252">
        <v>0</v>
      </c>
      <c r="P2812" s="1252">
        <v>0</v>
      </c>
      <c r="Q2812" s="1252">
        <v>0</v>
      </c>
      <c r="R2812" s="1252">
        <v>0</v>
      </c>
      <c r="S2812" s="1252">
        <v>127.65000000000001</v>
      </c>
      <c r="T2812" s="1252">
        <v>127.65000000000001</v>
      </c>
      <c r="U2812" s="1251" t="s">
        <v>1065</v>
      </c>
      <c r="V2812" s="1251" t="s">
        <v>397</v>
      </c>
      <c r="W2812" s="1251" t="s">
        <v>1931</v>
      </c>
      <c r="X2812" s="1251" t="s">
        <v>2042</v>
      </c>
      <c r="Y2812" s="1251">
        <v>701</v>
      </c>
      <c r="Z2812" s="1251">
        <v>6</v>
      </c>
      <c r="AA2812" s="1251" t="b">
        <v>0</v>
      </c>
    </row>
    <row r="2813" spans="1:27" ht="12">
      <c r="A2813" s="1251">
        <v>25</v>
      </c>
      <c r="B2813" s="1251">
        <v>780</v>
      </c>
      <c r="C2813" s="1251" t="s">
        <v>1774</v>
      </c>
      <c r="D2813" s="1251">
        <v>704838</v>
      </c>
      <c r="E2813" s="1251" t="s">
        <v>2102</v>
      </c>
      <c r="F2813" s="1251">
        <v>2021</v>
      </c>
      <c r="G2813" s="1252">
        <v>0</v>
      </c>
      <c r="H2813" s="1252">
        <v>49</v>
      </c>
      <c r="I2813" s="1252">
        <v>49</v>
      </c>
      <c r="J2813" s="1252">
        <v>49</v>
      </c>
      <c r="K2813" s="1252">
        <v>49</v>
      </c>
      <c r="L2813" s="1252">
        <v>49</v>
      </c>
      <c r="M2813" s="1252">
        <v>49</v>
      </c>
      <c r="N2813" s="1252">
        <v>49</v>
      </c>
      <c r="O2813" s="1252">
        <v>49</v>
      </c>
      <c r="P2813" s="1252">
        <v>49</v>
      </c>
      <c r="Q2813" s="1252">
        <v>49</v>
      </c>
      <c r="R2813" s="1252">
        <v>49</v>
      </c>
      <c r="S2813" s="1252">
        <v>539</v>
      </c>
      <c r="T2813" s="1252">
        <v>539</v>
      </c>
      <c r="U2813" s="1251" t="s">
        <v>1065</v>
      </c>
      <c r="V2813" s="1251" t="s">
        <v>397</v>
      </c>
      <c r="W2813" s="1251" t="s">
        <v>1948</v>
      </c>
      <c r="X2813" s="1251" t="s">
        <v>2042</v>
      </c>
      <c r="Y2813" s="1251">
        <v>704</v>
      </c>
      <c r="Z2813" s="1251">
        <v>8</v>
      </c>
      <c r="AA2813" s="1251" t="b">
        <v>0</v>
      </c>
    </row>
    <row r="2814" spans="1:27" ht="12">
      <c r="A2814" s="1251">
        <v>25</v>
      </c>
      <c r="B2814" s="1251">
        <v>780</v>
      </c>
      <c r="C2814" s="1251" t="s">
        <v>1774</v>
      </c>
      <c r="D2814" s="1251">
        <v>711500</v>
      </c>
      <c r="E2814" s="1251" t="s">
        <v>2165</v>
      </c>
      <c r="F2814" s="1251">
        <v>2021</v>
      </c>
      <c r="G2814" s="1252">
        <v>0</v>
      </c>
      <c r="H2814" s="1252">
        <v>735</v>
      </c>
      <c r="I2814" s="1252">
        <v>0</v>
      </c>
      <c r="J2814" s="1252">
        <v>660</v>
      </c>
      <c r="K2814" s="1252">
        <v>0</v>
      </c>
      <c r="L2814" s="1252">
        <v>0</v>
      </c>
      <c r="M2814" s="1252">
        <v>900</v>
      </c>
      <c r="N2814" s="1252">
        <v>0</v>
      </c>
      <c r="O2814" s="1252">
        <v>1330</v>
      </c>
      <c r="P2814" s="1252">
        <v>0</v>
      </c>
      <c r="Q2814" s="1252">
        <v>1665</v>
      </c>
      <c r="R2814" s="1252">
        <v>3035</v>
      </c>
      <c r="S2814" s="1252">
        <v>8325</v>
      </c>
      <c r="T2814" s="1252">
        <v>8325</v>
      </c>
      <c r="U2814" s="1251" t="s">
        <v>1065</v>
      </c>
      <c r="V2814" s="1251" t="s">
        <v>397</v>
      </c>
      <c r="W2814" s="1251" t="s">
        <v>2106</v>
      </c>
      <c r="X2814" s="1251" t="s">
        <v>2042</v>
      </c>
      <c r="Y2814" s="1251">
        <v>711</v>
      </c>
      <c r="Z2814" s="1251">
        <v>5</v>
      </c>
      <c r="AA2814" s="1251" t="b">
        <v>0</v>
      </c>
    </row>
    <row r="2815" spans="1:27" ht="12">
      <c r="A2815" s="1251">
        <v>25</v>
      </c>
      <c r="B2815" s="1251">
        <v>780</v>
      </c>
      <c r="C2815" s="1251" t="s">
        <v>1774</v>
      </c>
      <c r="D2815" s="1251">
        <v>715100</v>
      </c>
      <c r="E2815" s="1251" t="s">
        <v>2107</v>
      </c>
      <c r="F2815" s="1251">
        <v>2021</v>
      </c>
      <c r="G2815" s="1252">
        <v>1259.3699999999999</v>
      </c>
      <c r="H2815" s="1252">
        <v>793.58000000000004</v>
      </c>
      <c r="I2815" s="1252">
        <v>902.36000000000001</v>
      </c>
      <c r="J2815" s="1252">
        <v>929.94000000000005</v>
      </c>
      <c r="K2815" s="1252">
        <v>1782.49</v>
      </c>
      <c r="L2815" s="1252">
        <v>1021.78</v>
      </c>
      <c r="M2815" s="1252">
        <v>52.219999999999999</v>
      </c>
      <c r="N2815" s="1252">
        <v>2427.8299999999999</v>
      </c>
      <c r="O2815" s="1252">
        <v>792.38</v>
      </c>
      <c r="P2815" s="1252">
        <v>1238.8599999999999</v>
      </c>
      <c r="Q2815" s="1252">
        <v>1119.6900000000001</v>
      </c>
      <c r="R2815" s="1252">
        <v>1256.71</v>
      </c>
      <c r="S2815" s="1252">
        <v>13577.209999999999</v>
      </c>
      <c r="T2815" s="1252">
        <v>13577.209999999999</v>
      </c>
      <c r="U2815" s="1251" t="s">
        <v>1065</v>
      </c>
      <c r="V2815" s="1251" t="s">
        <v>397</v>
      </c>
      <c r="W2815" s="1251" t="s">
        <v>1953</v>
      </c>
      <c r="X2815" s="1251" t="s">
        <v>2042</v>
      </c>
      <c r="Y2815" s="1251">
        <v>715</v>
      </c>
      <c r="Z2815" s="1251">
        <v>1</v>
      </c>
      <c r="AA2815" s="1251" t="b">
        <v>0</v>
      </c>
    </row>
    <row r="2816" spans="1:27" ht="12">
      <c r="A2816" s="1251">
        <v>25</v>
      </c>
      <c r="B2816" s="1251">
        <v>780</v>
      </c>
      <c r="C2816" s="1251" t="s">
        <v>1774</v>
      </c>
      <c r="D2816" s="1251">
        <v>716300</v>
      </c>
      <c r="E2816" s="1251" t="s">
        <v>2172</v>
      </c>
      <c r="F2816" s="1251">
        <v>2021</v>
      </c>
      <c r="G2816" s="1252">
        <v>0</v>
      </c>
      <c r="H2816" s="1252">
        <v>0</v>
      </c>
      <c r="I2816" s="1252">
        <v>0</v>
      </c>
      <c r="J2816" s="1252">
        <v>18.010000000000002</v>
      </c>
      <c r="K2816" s="1252">
        <v>0</v>
      </c>
      <c r="L2816" s="1252">
        <v>0</v>
      </c>
      <c r="M2816" s="1252">
        <v>0</v>
      </c>
      <c r="N2816" s="1252">
        <v>0</v>
      </c>
      <c r="O2816" s="1252">
        <v>0</v>
      </c>
      <c r="P2816" s="1252">
        <v>0</v>
      </c>
      <c r="Q2816" s="1252">
        <v>0</v>
      </c>
      <c r="R2816" s="1252">
        <v>0</v>
      </c>
      <c r="S2816" s="1252">
        <v>18.010000000000002</v>
      </c>
      <c r="T2816" s="1252">
        <v>18.010000000000002</v>
      </c>
      <c r="U2816" s="1251" t="s">
        <v>1065</v>
      </c>
      <c r="V2816" s="1251" t="s">
        <v>397</v>
      </c>
      <c r="W2816" s="1251" t="s">
        <v>1953</v>
      </c>
      <c r="X2816" s="1251" t="s">
        <v>2042</v>
      </c>
      <c r="Y2816" s="1251">
        <v>716</v>
      </c>
      <c r="Z2816" s="1251">
        <v>3</v>
      </c>
      <c r="AA2816" s="1251" t="b">
        <v>0</v>
      </c>
    </row>
    <row r="2817" spans="1:27" ht="12">
      <c r="A2817" s="1251">
        <v>25</v>
      </c>
      <c r="B2817" s="1251">
        <v>780</v>
      </c>
      <c r="C2817" s="1251" t="s">
        <v>1774</v>
      </c>
      <c r="D2817" s="1251">
        <v>718100</v>
      </c>
      <c r="E2817" s="1251" t="s">
        <v>2149</v>
      </c>
      <c r="F2817" s="1251">
        <v>2021</v>
      </c>
      <c r="G2817" s="1252">
        <v>0</v>
      </c>
      <c r="H2817" s="1252">
        <v>0</v>
      </c>
      <c r="I2817" s="1252">
        <v>0</v>
      </c>
      <c r="J2817" s="1252">
        <v>129.99000000000001</v>
      </c>
      <c r="K2817" s="1252">
        <v>0</v>
      </c>
      <c r="L2817" s="1252">
        <v>1132.8399999999999</v>
      </c>
      <c r="M2817" s="1252">
        <v>170.52000000000001</v>
      </c>
      <c r="N2817" s="1252">
        <v>168.36000000000001</v>
      </c>
      <c r="O2817" s="1252">
        <v>1081.6600000000001</v>
      </c>
      <c r="P2817" s="1252">
        <v>85.260000000000005</v>
      </c>
      <c r="Q2817" s="1252">
        <v>85.260000000000005</v>
      </c>
      <c r="R2817" s="1252">
        <v>1166.9200000000001</v>
      </c>
      <c r="S2817" s="1252">
        <v>4020.8100000000004</v>
      </c>
      <c r="T2817" s="1252">
        <v>4020.8100000000004</v>
      </c>
      <c r="U2817" s="1251" t="s">
        <v>1065</v>
      </c>
      <c r="V2817" s="1251" t="s">
        <v>397</v>
      </c>
      <c r="W2817" s="1251" t="s">
        <v>1960</v>
      </c>
      <c r="X2817" s="1251" t="s">
        <v>2042</v>
      </c>
      <c r="Y2817" s="1251">
        <v>718</v>
      </c>
      <c r="Z2817" s="1251">
        <v>1</v>
      </c>
      <c r="AA2817" s="1251" t="b">
        <v>0</v>
      </c>
    </row>
    <row r="2818" spans="1:27" ht="12">
      <c r="A2818" s="1251">
        <v>25</v>
      </c>
      <c r="B2818" s="1251">
        <v>780</v>
      </c>
      <c r="C2818" s="1251" t="s">
        <v>1774</v>
      </c>
      <c r="D2818" s="1251">
        <v>720500</v>
      </c>
      <c r="E2818" s="1251" t="s">
        <v>2110</v>
      </c>
      <c r="F2818" s="1251">
        <v>2021</v>
      </c>
      <c r="G2818" s="1252">
        <v>996.39999999999998</v>
      </c>
      <c r="H2818" s="1252">
        <v>0</v>
      </c>
      <c r="I2818" s="1252">
        <v>134.43000000000001</v>
      </c>
      <c r="J2818" s="1252">
        <v>0</v>
      </c>
      <c r="K2818" s="1252">
        <v>0</v>
      </c>
      <c r="L2818" s="1252">
        <v>0</v>
      </c>
      <c r="M2818" s="1252">
        <v>0</v>
      </c>
      <c r="N2818" s="1252">
        <v>0</v>
      </c>
      <c r="O2818" s="1252">
        <v>0</v>
      </c>
      <c r="P2818" s="1252">
        <v>0</v>
      </c>
      <c r="Q2818" s="1252">
        <v>0</v>
      </c>
      <c r="R2818" s="1252">
        <v>0</v>
      </c>
      <c r="S2818" s="1252">
        <v>1130.8299999999999</v>
      </c>
      <c r="T2818" s="1252">
        <v>1130.8299999999999</v>
      </c>
      <c r="U2818" s="1251" t="s">
        <v>1065</v>
      </c>
      <c r="V2818" s="1251" t="s">
        <v>397</v>
      </c>
      <c r="W2818" s="1251" t="s">
        <v>1966</v>
      </c>
      <c r="X2818" s="1251" t="s">
        <v>2042</v>
      </c>
      <c r="Y2818" s="1251">
        <v>720</v>
      </c>
      <c r="Z2818" s="1251">
        <v>5</v>
      </c>
      <c r="AA2818" s="1251" t="b">
        <v>0</v>
      </c>
    </row>
    <row r="2819" spans="1:27" ht="12">
      <c r="A2819" s="1251">
        <v>25</v>
      </c>
      <c r="B2819" s="1251">
        <v>780</v>
      </c>
      <c r="C2819" s="1251" t="s">
        <v>1774</v>
      </c>
      <c r="D2819" s="1251">
        <v>720512</v>
      </c>
      <c r="E2819" s="1251" t="s">
        <v>2166</v>
      </c>
      <c r="F2819" s="1251">
        <v>2021</v>
      </c>
      <c r="G2819" s="1252">
        <v>0</v>
      </c>
      <c r="H2819" s="1252">
        <v>0</v>
      </c>
      <c r="I2819" s="1252">
        <v>0</v>
      </c>
      <c r="J2819" s="1252">
        <v>0</v>
      </c>
      <c r="K2819" s="1252">
        <v>0</v>
      </c>
      <c r="L2819" s="1252">
        <v>0</v>
      </c>
      <c r="M2819" s="1252">
        <v>0</v>
      </c>
      <c r="N2819" s="1252">
        <v>0</v>
      </c>
      <c r="O2819" s="1252">
        <v>0</v>
      </c>
      <c r="P2819" s="1252">
        <v>0</v>
      </c>
      <c r="Q2819" s="1252">
        <v>0</v>
      </c>
      <c r="R2819" s="1252">
        <v>0</v>
      </c>
      <c r="S2819" s="1252">
        <v>0</v>
      </c>
      <c r="T2819" s="1252">
        <v>0</v>
      </c>
      <c r="U2819" s="1251" t="s">
        <v>1065</v>
      </c>
      <c r="V2819" s="1251" t="s">
        <v>397</v>
      </c>
      <c r="W2819" s="1251" t="s">
        <v>1966</v>
      </c>
      <c r="X2819" s="1251" t="s">
        <v>2042</v>
      </c>
      <c r="Y2819" s="1251">
        <v>720</v>
      </c>
      <c r="Z2819" s="1251">
        <v>5</v>
      </c>
      <c r="AA2819" s="1251" t="b">
        <v>0</v>
      </c>
    </row>
    <row r="2820" spans="1:27" ht="12">
      <c r="A2820" s="1251">
        <v>25</v>
      </c>
      <c r="B2820" s="1251">
        <v>780</v>
      </c>
      <c r="C2820" s="1251" t="s">
        <v>1774</v>
      </c>
      <c r="D2820" s="1251">
        <v>732800</v>
      </c>
      <c r="E2820" s="1251" t="s">
        <v>2111</v>
      </c>
      <c r="F2820" s="1251">
        <v>2021</v>
      </c>
      <c r="G2820" s="1252">
        <v>0</v>
      </c>
      <c r="H2820" s="1252">
        <v>0</v>
      </c>
      <c r="I2820" s="1252">
        <v>0</v>
      </c>
      <c r="J2820" s="1252">
        <v>0</v>
      </c>
      <c r="K2820" s="1252">
        <v>0</v>
      </c>
      <c r="L2820" s="1252">
        <v>0</v>
      </c>
      <c r="M2820" s="1252">
        <v>0</v>
      </c>
      <c r="N2820" s="1252">
        <v>0</v>
      </c>
      <c r="O2820" s="1252">
        <v>0</v>
      </c>
      <c r="P2820" s="1252">
        <v>0</v>
      </c>
      <c r="Q2820" s="1252">
        <v>0</v>
      </c>
      <c r="R2820" s="1252">
        <v>0</v>
      </c>
      <c r="S2820" s="1252">
        <v>0</v>
      </c>
      <c r="T2820" s="1252">
        <v>0</v>
      </c>
      <c r="U2820" s="1251" t="s">
        <v>1065</v>
      </c>
      <c r="V2820" s="1251" t="s">
        <v>397</v>
      </c>
      <c r="W2820" s="1251" t="s">
        <v>2112</v>
      </c>
      <c r="X2820" s="1251" t="s">
        <v>2042</v>
      </c>
      <c r="Y2820" s="1251">
        <v>732</v>
      </c>
      <c r="Z2820" s="1251">
        <v>8</v>
      </c>
      <c r="AA2820" s="1251" t="b">
        <v>0</v>
      </c>
    </row>
    <row r="2821" spans="1:27" ht="12">
      <c r="A2821" s="1251">
        <v>25</v>
      </c>
      <c r="B2821" s="1251">
        <v>780</v>
      </c>
      <c r="C2821" s="1251" t="s">
        <v>1774</v>
      </c>
      <c r="D2821" s="1251">
        <v>735300</v>
      </c>
      <c r="E2821" s="1251" t="s">
        <v>2116</v>
      </c>
      <c r="F2821" s="1251">
        <v>2021</v>
      </c>
      <c r="G2821" s="1252">
        <v>225</v>
      </c>
      <c r="H2821" s="1252">
        <v>620</v>
      </c>
      <c r="I2821" s="1252">
        <v>140</v>
      </c>
      <c r="J2821" s="1252">
        <v>1700.2</v>
      </c>
      <c r="K2821" s="1252">
        <v>0</v>
      </c>
      <c r="L2821" s="1252">
        <v>0</v>
      </c>
      <c r="M2821" s="1252">
        <v>1725</v>
      </c>
      <c r="N2821" s="1252">
        <v>0</v>
      </c>
      <c r="O2821" s="1252">
        <v>225</v>
      </c>
      <c r="P2821" s="1252">
        <v>595</v>
      </c>
      <c r="Q2821" s="1252">
        <v>0</v>
      </c>
      <c r="R2821" s="1252">
        <v>0</v>
      </c>
      <c r="S2821" s="1252">
        <v>5230.1999999999998</v>
      </c>
      <c r="T2821" s="1252">
        <v>5230.1999999999998</v>
      </c>
      <c r="U2821" s="1251" t="s">
        <v>1065</v>
      </c>
      <c r="V2821" s="1251" t="s">
        <v>397</v>
      </c>
      <c r="W2821" s="1251" t="s">
        <v>1982</v>
      </c>
      <c r="X2821" s="1251" t="s">
        <v>2042</v>
      </c>
      <c r="Y2821" s="1251">
        <v>735</v>
      </c>
      <c r="Z2821" s="1251">
        <v>3</v>
      </c>
      <c r="AA2821" s="1251" t="b">
        <v>0</v>
      </c>
    </row>
    <row r="2822" spans="1:27" ht="12">
      <c r="A2822" s="1251">
        <v>25</v>
      </c>
      <c r="B2822" s="1251">
        <v>780</v>
      </c>
      <c r="C2822" s="1251" t="s">
        <v>1774</v>
      </c>
      <c r="D2822" s="1251">
        <v>736100</v>
      </c>
      <c r="E2822" s="1251" t="s">
        <v>2117</v>
      </c>
      <c r="F2822" s="1251">
        <v>2021</v>
      </c>
      <c r="G2822" s="1252">
        <v>0</v>
      </c>
      <c r="H2822" s="1252">
        <v>0</v>
      </c>
      <c r="I2822" s="1252">
        <v>0</v>
      </c>
      <c r="J2822" s="1252">
        <v>0</v>
      </c>
      <c r="K2822" s="1252">
        <v>0</v>
      </c>
      <c r="L2822" s="1252">
        <v>0</v>
      </c>
      <c r="M2822" s="1252">
        <v>0</v>
      </c>
      <c r="N2822" s="1252">
        <v>2559</v>
      </c>
      <c r="O2822" s="1252">
        <v>2371.1900000000001</v>
      </c>
      <c r="P2822" s="1252">
        <v>7677</v>
      </c>
      <c r="Q2822" s="1252">
        <v>0</v>
      </c>
      <c r="R2822" s="1252">
        <v>5118</v>
      </c>
      <c r="S2822" s="1252">
        <v>17725.190000000002</v>
      </c>
      <c r="T2822" s="1252">
        <v>17725.190000000002</v>
      </c>
      <c r="U2822" s="1251" t="s">
        <v>1065</v>
      </c>
      <c r="V2822" s="1251" t="s">
        <v>397</v>
      </c>
      <c r="W2822" s="1251" t="s">
        <v>1984</v>
      </c>
      <c r="X2822" s="1251" t="s">
        <v>2042</v>
      </c>
      <c r="Y2822" s="1251">
        <v>736</v>
      </c>
      <c r="Z2822" s="1251">
        <v>1</v>
      </c>
      <c r="AA2822" s="1251" t="b">
        <v>0</v>
      </c>
    </row>
    <row r="2823" spans="1:27" ht="12">
      <c r="A2823" s="1251">
        <v>25</v>
      </c>
      <c r="B2823" s="1251">
        <v>780</v>
      </c>
      <c r="C2823" s="1251" t="s">
        <v>1774</v>
      </c>
      <c r="D2823" s="1251">
        <v>736200</v>
      </c>
      <c r="E2823" s="1251" t="s">
        <v>2118</v>
      </c>
      <c r="F2823" s="1251">
        <v>2021</v>
      </c>
      <c r="G2823" s="1252">
        <v>0</v>
      </c>
      <c r="H2823" s="1252">
        <v>0</v>
      </c>
      <c r="I2823" s="1252">
        <v>0</v>
      </c>
      <c r="J2823" s="1252">
        <v>0</v>
      </c>
      <c r="K2823" s="1252">
        <v>0</v>
      </c>
      <c r="L2823" s="1252">
        <v>0</v>
      </c>
      <c r="M2823" s="1252">
        <v>0</v>
      </c>
      <c r="N2823" s="1252">
        <v>0</v>
      </c>
      <c r="O2823" s="1252">
        <v>0</v>
      </c>
      <c r="P2823" s="1252">
        <v>4700</v>
      </c>
      <c r="Q2823" s="1252">
        <v>0</v>
      </c>
      <c r="R2823" s="1252">
        <v>0</v>
      </c>
      <c r="S2823" s="1252">
        <v>4700</v>
      </c>
      <c r="T2823" s="1252">
        <v>4700</v>
      </c>
      <c r="U2823" s="1251" t="s">
        <v>1065</v>
      </c>
      <c r="V2823" s="1251" t="s">
        <v>397</v>
      </c>
      <c r="W2823" s="1251" t="s">
        <v>1986</v>
      </c>
      <c r="X2823" s="1251" t="s">
        <v>2042</v>
      </c>
      <c r="Y2823" s="1251">
        <v>736</v>
      </c>
      <c r="Z2823" s="1251">
        <v>2</v>
      </c>
      <c r="AA2823" s="1251" t="b">
        <v>0</v>
      </c>
    </row>
    <row r="2824" spans="1:27" ht="12">
      <c r="A2824" s="1251">
        <v>25</v>
      </c>
      <c r="B2824" s="1251">
        <v>780</v>
      </c>
      <c r="C2824" s="1251" t="s">
        <v>1774</v>
      </c>
      <c r="D2824" s="1251">
        <v>736400</v>
      </c>
      <c r="E2824" s="1251" t="s">
        <v>2119</v>
      </c>
      <c r="F2824" s="1251">
        <v>2021</v>
      </c>
      <c r="G2824" s="1252">
        <v>0</v>
      </c>
      <c r="H2824" s="1252">
        <v>0</v>
      </c>
      <c r="I2824" s="1252">
        <v>0</v>
      </c>
      <c r="J2824" s="1252">
        <v>0</v>
      </c>
      <c r="K2824" s="1252">
        <v>0</v>
      </c>
      <c r="L2824" s="1252">
        <v>0</v>
      </c>
      <c r="M2824" s="1252">
        <v>0</v>
      </c>
      <c r="N2824" s="1252">
        <v>0</v>
      </c>
      <c r="O2824" s="1252">
        <v>0</v>
      </c>
      <c r="P2824" s="1252">
        <v>219.59999999999999</v>
      </c>
      <c r="Q2824" s="1252">
        <v>0</v>
      </c>
      <c r="R2824" s="1252">
        <v>0</v>
      </c>
      <c r="S2824" s="1252">
        <v>219.59999999999999</v>
      </c>
      <c r="T2824" s="1252">
        <v>219.59999999999999</v>
      </c>
      <c r="U2824" s="1251" t="s">
        <v>1065</v>
      </c>
      <c r="V2824" s="1251" t="s">
        <v>397</v>
      </c>
      <c r="W2824" s="1251" t="s">
        <v>1986</v>
      </c>
      <c r="X2824" s="1251" t="s">
        <v>2042</v>
      </c>
      <c r="Y2824" s="1251">
        <v>736</v>
      </c>
      <c r="Z2824" s="1251">
        <v>4</v>
      </c>
      <c r="AA2824" s="1251" t="b">
        <v>0</v>
      </c>
    </row>
    <row r="2825" spans="1:27" ht="12">
      <c r="A2825" s="1251">
        <v>25</v>
      </c>
      <c r="B2825" s="1251">
        <v>780</v>
      </c>
      <c r="C2825" s="1251" t="s">
        <v>1774</v>
      </c>
      <c r="D2825" s="1251">
        <v>736600</v>
      </c>
      <c r="E2825" s="1251" t="s">
        <v>2145</v>
      </c>
      <c r="F2825" s="1251">
        <v>2021</v>
      </c>
      <c r="G2825" s="1252">
        <v>887.58000000000004</v>
      </c>
      <c r="H2825" s="1252">
        <v>138.61000000000001</v>
      </c>
      <c r="I2825" s="1252">
        <v>663.61000000000001</v>
      </c>
      <c r="J2825" s="1252">
        <v>138.61000000000001</v>
      </c>
      <c r="K2825" s="1252">
        <v>588.61000000000001</v>
      </c>
      <c r="L2825" s="1252">
        <v>138.61000000000001</v>
      </c>
      <c r="M2825" s="1252">
        <v>138.61000000000001</v>
      </c>
      <c r="N2825" s="1252">
        <v>138.61000000000001</v>
      </c>
      <c r="O2825" s="1252">
        <v>8433.6100000000006</v>
      </c>
      <c r="P2825" s="1252">
        <v>11753.549999999999</v>
      </c>
      <c r="Q2825" s="1252">
        <v>138.61000000000001</v>
      </c>
      <c r="R2825" s="1252">
        <v>598.61000000000001</v>
      </c>
      <c r="S2825" s="1252">
        <v>23757.230000000003</v>
      </c>
      <c r="T2825" s="1252">
        <v>23757.230000000003</v>
      </c>
      <c r="U2825" s="1251" t="s">
        <v>1065</v>
      </c>
      <c r="V2825" s="1251" t="s">
        <v>397</v>
      </c>
      <c r="W2825" s="1251" t="s">
        <v>1986</v>
      </c>
      <c r="X2825" s="1251" t="s">
        <v>2042</v>
      </c>
      <c r="Y2825" s="1251">
        <v>736</v>
      </c>
      <c r="Z2825" s="1251">
        <v>6</v>
      </c>
      <c r="AA2825" s="1251" t="b">
        <v>0</v>
      </c>
    </row>
    <row r="2826" spans="1:27" ht="12">
      <c r="A2826" s="1251">
        <v>25</v>
      </c>
      <c r="B2826" s="1251">
        <v>780</v>
      </c>
      <c r="C2826" s="1251" t="s">
        <v>1774</v>
      </c>
      <c r="D2826" s="1251">
        <v>736610</v>
      </c>
      <c r="E2826" s="1251" t="s">
        <v>2120</v>
      </c>
      <c r="F2826" s="1251">
        <v>2021</v>
      </c>
      <c r="G2826" s="1252">
        <v>0</v>
      </c>
      <c r="H2826" s="1252">
        <v>0</v>
      </c>
      <c r="I2826" s="1252">
        <v>0</v>
      </c>
      <c r="J2826" s="1252">
        <v>0</v>
      </c>
      <c r="K2826" s="1252">
        <v>0</v>
      </c>
      <c r="L2826" s="1252">
        <v>0</v>
      </c>
      <c r="M2826" s="1252">
        <v>0</v>
      </c>
      <c r="N2826" s="1252">
        <v>0</v>
      </c>
      <c r="O2826" s="1252">
        <v>0</v>
      </c>
      <c r="P2826" s="1252">
        <v>469.14999999999998</v>
      </c>
      <c r="Q2826" s="1252">
        <v>0</v>
      </c>
      <c r="R2826" s="1252">
        <v>0</v>
      </c>
      <c r="S2826" s="1252">
        <v>469.14999999999998</v>
      </c>
      <c r="T2826" s="1252">
        <v>469.14999999999998</v>
      </c>
      <c r="U2826" s="1251" t="s">
        <v>1065</v>
      </c>
      <c r="V2826" s="1251" t="s">
        <v>397</v>
      </c>
      <c r="W2826" s="1251" t="s">
        <v>1986</v>
      </c>
      <c r="X2826" s="1251" t="s">
        <v>2042</v>
      </c>
      <c r="Y2826" s="1251">
        <v>736</v>
      </c>
      <c r="Z2826" s="1251">
        <v>6</v>
      </c>
      <c r="AA2826" s="1251" t="b">
        <v>0</v>
      </c>
    </row>
    <row r="2827" spans="1:27" ht="12">
      <c r="A2827" s="1251">
        <v>25</v>
      </c>
      <c r="B2827" s="1251">
        <v>780</v>
      </c>
      <c r="C2827" s="1251" t="s">
        <v>1774</v>
      </c>
      <c r="D2827" s="1251">
        <v>770700</v>
      </c>
      <c r="E2827" s="1251" t="s">
        <v>2147</v>
      </c>
      <c r="F2827" s="1251">
        <v>2021</v>
      </c>
      <c r="G2827" s="1252">
        <v>0</v>
      </c>
      <c r="H2827" s="1252">
        <v>122.8</v>
      </c>
      <c r="I2827" s="1252">
        <v>0</v>
      </c>
      <c r="J2827" s="1252">
        <v>0</v>
      </c>
      <c r="K2827" s="1252">
        <v>0</v>
      </c>
      <c r="L2827" s="1252">
        <v>0</v>
      </c>
      <c r="M2827" s="1252">
        <v>0</v>
      </c>
      <c r="N2827" s="1252">
        <v>0</v>
      </c>
      <c r="O2827" s="1252">
        <v>0</v>
      </c>
      <c r="P2827" s="1252">
        <v>0</v>
      </c>
      <c r="Q2827" s="1252">
        <v>0</v>
      </c>
      <c r="R2827" s="1252">
        <v>540.25</v>
      </c>
      <c r="S2827" s="1252">
        <v>663.04999999999995</v>
      </c>
      <c r="T2827" s="1252">
        <v>663.04999999999995</v>
      </c>
      <c r="U2827" s="1251" t="s">
        <v>1065</v>
      </c>
      <c r="V2827" s="1251" t="s">
        <v>397</v>
      </c>
      <c r="W2827" s="1251" t="s">
        <v>2009</v>
      </c>
      <c r="X2827" s="1251" t="s">
        <v>2042</v>
      </c>
      <c r="Y2827" s="1251">
        <v>770</v>
      </c>
      <c r="Z2827" s="1251">
        <v>7</v>
      </c>
      <c r="AA2827" s="1251" t="b">
        <v>0</v>
      </c>
    </row>
    <row r="2828" spans="1:27" ht="12">
      <c r="A2828" s="1251">
        <v>25</v>
      </c>
      <c r="B2828" s="1251">
        <v>780</v>
      </c>
      <c r="C2828" s="1251" t="s">
        <v>1774</v>
      </c>
      <c r="D2828" s="1251">
        <v>775300</v>
      </c>
      <c r="E2828" s="1251" t="s">
        <v>2253</v>
      </c>
      <c r="F2828" s="1251">
        <v>2021</v>
      </c>
      <c r="G2828" s="1252">
        <v>0</v>
      </c>
      <c r="H2828" s="1252">
        <v>0</v>
      </c>
      <c r="I2828" s="1252">
        <v>0</v>
      </c>
      <c r="J2828" s="1252">
        <v>0</v>
      </c>
      <c r="K2828" s="1252">
        <v>0</v>
      </c>
      <c r="L2828" s="1252">
        <v>0</v>
      </c>
      <c r="M2828" s="1252">
        <v>392.72000000000003</v>
      </c>
      <c r="N2828" s="1252">
        <v>535</v>
      </c>
      <c r="O2828" s="1252">
        <v>0</v>
      </c>
      <c r="P2828" s="1252">
        <v>0</v>
      </c>
      <c r="Q2828" s="1252">
        <v>0</v>
      </c>
      <c r="R2828" s="1252">
        <v>0</v>
      </c>
      <c r="S2828" s="1252">
        <v>927.72000000000003</v>
      </c>
      <c r="T2828" s="1252">
        <v>927.72000000000003</v>
      </c>
      <c r="U2828" s="1251" t="s">
        <v>1065</v>
      </c>
      <c r="V2828" s="1251" t="s">
        <v>397</v>
      </c>
      <c r="W2828" s="1251" t="s">
        <v>2015</v>
      </c>
      <c r="X2828" s="1251" t="s">
        <v>2042</v>
      </c>
      <c r="Y2828" s="1251">
        <v>775</v>
      </c>
      <c r="Z2828" s="1251">
        <v>3</v>
      </c>
      <c r="AA2828" s="1251" t="b">
        <v>0</v>
      </c>
    </row>
    <row r="2829" spans="1:27" ht="12">
      <c r="A2829" s="1251">
        <v>25</v>
      </c>
      <c r="B2829" s="1251">
        <v>780</v>
      </c>
      <c r="C2829" s="1251" t="s">
        <v>1774</v>
      </c>
      <c r="D2829" s="1251">
        <v>775400</v>
      </c>
      <c r="E2829" s="1251" t="s">
        <v>2248</v>
      </c>
      <c r="F2829" s="1251">
        <v>2021</v>
      </c>
      <c r="G2829" s="1252">
        <v>0</v>
      </c>
      <c r="H2829" s="1252">
        <v>0</v>
      </c>
      <c r="I2829" s="1252">
        <v>0</v>
      </c>
      <c r="J2829" s="1252">
        <v>0</v>
      </c>
      <c r="K2829" s="1252">
        <v>0</v>
      </c>
      <c r="L2829" s="1252">
        <v>0</v>
      </c>
      <c r="M2829" s="1252">
        <v>0</v>
      </c>
      <c r="N2829" s="1252">
        <v>0</v>
      </c>
      <c r="O2829" s="1252">
        <v>0</v>
      </c>
      <c r="P2829" s="1252">
        <v>0</v>
      </c>
      <c r="Q2829" s="1252">
        <v>0</v>
      </c>
      <c r="R2829" s="1252">
        <v>0</v>
      </c>
      <c r="S2829" s="1252">
        <v>0</v>
      </c>
      <c r="T2829" s="1252">
        <v>0</v>
      </c>
      <c r="U2829" s="1251" t="s">
        <v>1065</v>
      </c>
      <c r="V2829" s="1251" t="s">
        <v>397</v>
      </c>
      <c r="W2829" s="1251" t="s">
        <v>2086</v>
      </c>
      <c r="X2829" s="1251" t="s">
        <v>2042</v>
      </c>
      <c r="Y2829" s="1251">
        <v>775</v>
      </c>
      <c r="Z2829" s="1251">
        <v>4</v>
      </c>
      <c r="AA2829" s="1251" t="b">
        <v>0</v>
      </c>
    </row>
    <row r="2830" spans="1:27" ht="12">
      <c r="A2830" s="1251">
        <v>25</v>
      </c>
      <c r="B2830" s="1251">
        <v>780</v>
      </c>
      <c r="C2830" s="1251" t="s">
        <v>1774</v>
      </c>
      <c r="D2830" s="1251">
        <v>775810</v>
      </c>
      <c r="E2830" s="1251" t="s">
        <v>2243</v>
      </c>
      <c r="F2830" s="1251">
        <v>2021</v>
      </c>
      <c r="G2830" s="1252">
        <v>0</v>
      </c>
      <c r="H2830" s="1252">
        <v>112.09999999999999</v>
      </c>
      <c r="I2830" s="1252">
        <v>0</v>
      </c>
      <c r="J2830" s="1252">
        <v>75.769999999999996</v>
      </c>
      <c r="K2830" s="1252">
        <v>38.289999999999999</v>
      </c>
      <c r="L2830" s="1252">
        <v>37.859999999999999</v>
      </c>
      <c r="M2830" s="1252">
        <v>37.859999999999999</v>
      </c>
      <c r="N2830" s="1252">
        <v>37.740000000000002</v>
      </c>
      <c r="O2830" s="1252">
        <v>28.359999999999999</v>
      </c>
      <c r="P2830" s="1252">
        <v>28.039999999999999</v>
      </c>
      <c r="Q2830" s="1252">
        <v>28.039999999999999</v>
      </c>
      <c r="R2830" s="1252">
        <v>28.039999999999999</v>
      </c>
      <c r="S2830" s="1252">
        <v>452.10000000000008</v>
      </c>
      <c r="T2830" s="1252">
        <v>452.10000000000008</v>
      </c>
      <c r="U2830" s="1251" t="s">
        <v>1065</v>
      </c>
      <c r="V2830" s="1251" t="s">
        <v>397</v>
      </c>
      <c r="W2830" s="1251" t="s">
        <v>2017</v>
      </c>
      <c r="X2830" s="1251" t="s">
        <v>2042</v>
      </c>
      <c r="Y2830" s="1251">
        <v>775</v>
      </c>
      <c r="Z2830" s="1251">
        <v>8</v>
      </c>
      <c r="AA2830" s="1251" t="b">
        <v>0</v>
      </c>
    </row>
    <row r="2831" spans="1:27" ht="12">
      <c r="A2831" s="1251">
        <v>25</v>
      </c>
      <c r="B2831" s="1251">
        <v>780</v>
      </c>
      <c r="C2831" s="1251" t="s">
        <v>1774</v>
      </c>
      <c r="D2831" s="1251">
        <v>775827</v>
      </c>
      <c r="E2831" s="1251" t="s">
        <v>2174</v>
      </c>
      <c r="F2831" s="1251">
        <v>2021</v>
      </c>
      <c r="G2831" s="1252">
        <v>0</v>
      </c>
      <c r="H2831" s="1252">
        <v>0</v>
      </c>
      <c r="I2831" s="1252">
        <v>-20000</v>
      </c>
      <c r="J2831" s="1252">
        <v>0</v>
      </c>
      <c r="K2831" s="1252">
        <v>0</v>
      </c>
      <c r="L2831" s="1252">
        <v>0</v>
      </c>
      <c r="M2831" s="1252">
        <v>0</v>
      </c>
      <c r="N2831" s="1252">
        <v>0</v>
      </c>
      <c r="O2831" s="1252">
        <v>0</v>
      </c>
      <c r="P2831" s="1252">
        <v>0</v>
      </c>
      <c r="Q2831" s="1252">
        <v>0</v>
      </c>
      <c r="R2831" s="1252">
        <v>0</v>
      </c>
      <c r="S2831" s="1252">
        <v>-20000</v>
      </c>
      <c r="T2831" s="1252">
        <v>-20000</v>
      </c>
      <c r="U2831" s="1251" t="s">
        <v>1065</v>
      </c>
      <c r="V2831" s="1251" t="s">
        <v>397</v>
      </c>
      <c r="W2831" s="1251" t="s">
        <v>2175</v>
      </c>
      <c r="X2831" s="1251" t="s">
        <v>2042</v>
      </c>
      <c r="Y2831" s="1251">
        <v>775</v>
      </c>
      <c r="Z2831" s="1251">
        <v>8</v>
      </c>
      <c r="AA2831" s="1251" t="b">
        <v>0</v>
      </c>
    </row>
    <row r="2832" spans="1:27" ht="12">
      <c r="A2832" s="1251">
        <v>25</v>
      </c>
      <c r="B2832" s="1251">
        <v>790</v>
      </c>
      <c r="C2832" s="1251" t="s">
        <v>1777</v>
      </c>
      <c r="D2832" s="1251">
        <v>403200</v>
      </c>
      <c r="E2832" s="1251" t="s">
        <v>2090</v>
      </c>
      <c r="F2832" s="1251">
        <v>2021</v>
      </c>
      <c r="G2832" s="1252">
        <v>2171.4699999999998</v>
      </c>
      <c r="H2832" s="1252">
        <v>2171.4699999999998</v>
      </c>
      <c r="I2832" s="1252">
        <v>2171.4699999999998</v>
      </c>
      <c r="J2832" s="1252">
        <v>2176.5100000000002</v>
      </c>
      <c r="K2832" s="1252">
        <v>2176.5100000000002</v>
      </c>
      <c r="L2832" s="1252">
        <v>2176.5100000000002</v>
      </c>
      <c r="M2832" s="1252">
        <v>2176.5100000000002</v>
      </c>
      <c r="N2832" s="1252">
        <v>2176.5100000000002</v>
      </c>
      <c r="O2832" s="1252">
        <v>2176.5100000000002</v>
      </c>
      <c r="P2832" s="1252">
        <v>2179.9400000000001</v>
      </c>
      <c r="Q2832" s="1252">
        <v>2179.9400000000001</v>
      </c>
      <c r="R2832" s="1252">
        <v>3215.9000000000001</v>
      </c>
      <c r="S2832" s="1252">
        <v>27149.25</v>
      </c>
      <c r="T2832" s="1252">
        <v>27149.25</v>
      </c>
      <c r="U2832" s="1251" t="s">
        <v>1065</v>
      </c>
      <c r="V2832" s="1251" t="s">
        <v>88</v>
      </c>
      <c r="W2832" s="1251" t="s">
        <v>88</v>
      </c>
      <c r="X2832" s="1251" t="s">
        <v>2042</v>
      </c>
      <c r="Y2832" s="1251">
        <v>403</v>
      </c>
      <c r="Z2832" s="1251">
        <v>2</v>
      </c>
      <c r="AA2832" s="1251" t="b">
        <v>0</v>
      </c>
    </row>
    <row r="2833" spans="1:27" ht="12">
      <c r="A2833" s="1251">
        <v>25</v>
      </c>
      <c r="B2833" s="1251">
        <v>790</v>
      </c>
      <c r="C2833" s="1251" t="s">
        <v>1777</v>
      </c>
      <c r="D2833" s="1251">
        <v>408102</v>
      </c>
      <c r="E2833" s="1251" t="s">
        <v>934</v>
      </c>
      <c r="F2833" s="1251">
        <v>2021</v>
      </c>
      <c r="G2833" s="1252">
        <v>2.7000000000000002</v>
      </c>
      <c r="H2833" s="1252">
        <v>2.7000000000000002</v>
      </c>
      <c r="I2833" s="1252">
        <v>2.77</v>
      </c>
      <c r="J2833" s="1252">
        <v>2.7200000000000002</v>
      </c>
      <c r="K2833" s="1252">
        <v>2.7200000000000002</v>
      </c>
      <c r="L2833" s="1252">
        <v>2.7200000000000002</v>
      </c>
      <c r="M2833" s="1252">
        <v>2.7200000000000002</v>
      </c>
      <c r="N2833" s="1252">
        <v>2.7200000000000002</v>
      </c>
      <c r="O2833" s="1252">
        <v>2.7200000000000002</v>
      </c>
      <c r="P2833" s="1252">
        <v>2.7200000000000002</v>
      </c>
      <c r="Q2833" s="1252">
        <v>2.7200000000000002</v>
      </c>
      <c r="R2833" s="1252">
        <v>2.7200000000000002</v>
      </c>
      <c r="S2833" s="1252">
        <v>32.649999999999999</v>
      </c>
      <c r="T2833" s="1252">
        <v>32.649999999999999</v>
      </c>
      <c r="U2833" s="1251" t="s">
        <v>1065</v>
      </c>
      <c r="V2833" s="1251" t="s">
        <v>402</v>
      </c>
      <c r="W2833" s="1251" t="s">
        <v>402</v>
      </c>
      <c r="X2833" s="1251" t="s">
        <v>2042</v>
      </c>
      <c r="Y2833" s="1251">
        <v>408</v>
      </c>
      <c r="Z2833" s="1251">
        <v>1</v>
      </c>
      <c r="AA2833" s="1251" t="b">
        <v>0</v>
      </c>
    </row>
    <row r="2834" spans="1:27" ht="12">
      <c r="A2834" s="1251">
        <v>25</v>
      </c>
      <c r="B2834" s="1251">
        <v>790</v>
      </c>
      <c r="C2834" s="1251" t="s">
        <v>1777</v>
      </c>
      <c r="D2834" s="1251">
        <v>420001</v>
      </c>
      <c r="E2834" s="1251" t="s">
        <v>1915</v>
      </c>
      <c r="F2834" s="1251">
        <v>2021</v>
      </c>
      <c r="G2834" s="1252">
        <v>0</v>
      </c>
      <c r="H2834" s="1252">
        <v>0</v>
      </c>
      <c r="I2834" s="1252">
        <v>0</v>
      </c>
      <c r="J2834" s="1252">
        <v>0</v>
      </c>
      <c r="K2834" s="1252">
        <v>0</v>
      </c>
      <c r="L2834" s="1252">
        <v>0</v>
      </c>
      <c r="M2834" s="1252">
        <v>0</v>
      </c>
      <c r="N2834" s="1252">
        <v>0</v>
      </c>
      <c r="O2834" s="1252">
        <v>0</v>
      </c>
      <c r="P2834" s="1252">
        <v>0</v>
      </c>
      <c r="Q2834" s="1252">
        <v>0</v>
      </c>
      <c r="R2834" s="1252">
        <v>-9.7100000000000009</v>
      </c>
      <c r="S2834" s="1252">
        <v>-9.7100000000000009</v>
      </c>
      <c r="T2834" s="1252">
        <v>-9.7100000000000009</v>
      </c>
      <c r="U2834" s="1251" t="s">
        <v>1065</v>
      </c>
      <c r="V2834" s="1251" t="s">
        <v>1916</v>
      </c>
      <c r="W2834" s="1251" t="s">
        <v>416</v>
      </c>
      <c r="X2834" s="1251" t="s">
        <v>2042</v>
      </c>
      <c r="Y2834" s="1251">
        <v>420</v>
      </c>
      <c r="Z2834" s="1251">
        <v>0</v>
      </c>
      <c r="AA2834" s="1251" t="b">
        <v>0</v>
      </c>
    </row>
    <row r="2835" spans="1:27" ht="12">
      <c r="A2835" s="1251">
        <v>25</v>
      </c>
      <c r="B2835" s="1251">
        <v>790</v>
      </c>
      <c r="C2835" s="1251" t="s">
        <v>1777</v>
      </c>
      <c r="D2835" s="1251">
        <v>420002</v>
      </c>
      <c r="E2835" s="1251" t="s">
        <v>1917</v>
      </c>
      <c r="F2835" s="1251">
        <v>2021</v>
      </c>
      <c r="G2835" s="1252">
        <v>0</v>
      </c>
      <c r="H2835" s="1252">
        <v>0</v>
      </c>
      <c r="I2835" s="1252">
        <v>0</v>
      </c>
      <c r="J2835" s="1252">
        <v>0</v>
      </c>
      <c r="K2835" s="1252">
        <v>0</v>
      </c>
      <c r="L2835" s="1252">
        <v>0</v>
      </c>
      <c r="M2835" s="1252">
        <v>0</v>
      </c>
      <c r="N2835" s="1252">
        <v>0</v>
      </c>
      <c r="O2835" s="1252">
        <v>0</v>
      </c>
      <c r="P2835" s="1252">
        <v>0</v>
      </c>
      <c r="Q2835" s="1252">
        <v>0</v>
      </c>
      <c r="R2835" s="1252">
        <v>-28.559999999999999</v>
      </c>
      <c r="S2835" s="1252">
        <v>-28.559999999999999</v>
      </c>
      <c r="T2835" s="1252">
        <v>-28.559999999999999</v>
      </c>
      <c r="U2835" s="1251" t="s">
        <v>1065</v>
      </c>
      <c r="V2835" s="1251" t="s">
        <v>1916</v>
      </c>
      <c r="W2835" s="1251" t="s">
        <v>416</v>
      </c>
      <c r="X2835" s="1251" t="s">
        <v>2042</v>
      </c>
      <c r="Y2835" s="1251">
        <v>420</v>
      </c>
      <c r="Z2835" s="1251">
        <v>0</v>
      </c>
      <c r="AA2835" s="1251" t="b">
        <v>0</v>
      </c>
    </row>
    <row r="2836" spans="1:27" ht="12">
      <c r="A2836" s="1251">
        <v>25</v>
      </c>
      <c r="B2836" s="1251">
        <v>790</v>
      </c>
      <c r="C2836" s="1251" t="s">
        <v>1777</v>
      </c>
      <c r="D2836" s="1251">
        <v>521100</v>
      </c>
      <c r="E2836" s="1251" t="s">
        <v>2095</v>
      </c>
      <c r="F2836" s="1251">
        <v>2021</v>
      </c>
      <c r="G2836" s="1252">
        <v>-99.790000000000006</v>
      </c>
      <c r="H2836" s="1252">
        <v>-8087.5200000000004</v>
      </c>
      <c r="I2836" s="1252">
        <v>-3231.48</v>
      </c>
      <c r="J2836" s="1252">
        <v>-3486.1599999999999</v>
      </c>
      <c r="K2836" s="1252">
        <v>-3568.5300000000002</v>
      </c>
      <c r="L2836" s="1252">
        <v>-3601.3499999999999</v>
      </c>
      <c r="M2836" s="1252">
        <v>-5101.21</v>
      </c>
      <c r="N2836" s="1252">
        <v>-3790.5100000000002</v>
      </c>
      <c r="O2836" s="1252">
        <v>-3950.29</v>
      </c>
      <c r="P2836" s="1252">
        <v>-2934.1500000000001</v>
      </c>
      <c r="Q2836" s="1252">
        <v>-3451.5</v>
      </c>
      <c r="R2836" s="1252">
        <v>-3723.4099999999999</v>
      </c>
      <c r="S2836" s="1252">
        <v>-45025.899999999994</v>
      </c>
      <c r="T2836" s="1252">
        <v>-45025.899999999994</v>
      </c>
      <c r="U2836" s="1251" t="s">
        <v>1065</v>
      </c>
      <c r="V2836" s="1251" t="s">
        <v>1286</v>
      </c>
      <c r="W2836" s="1251" t="s">
        <v>2096</v>
      </c>
      <c r="X2836" s="1251" t="s">
        <v>2042</v>
      </c>
      <c r="Y2836" s="1251">
        <v>521</v>
      </c>
      <c r="Z2836" s="1251">
        <v>1</v>
      </c>
      <c r="AA2836" s="1251" t="b">
        <v>0</v>
      </c>
    </row>
    <row r="2837" spans="1:27" ht="12">
      <c r="A2837" s="1251">
        <v>25</v>
      </c>
      <c r="B2837" s="1251">
        <v>790</v>
      </c>
      <c r="C2837" s="1251" t="s">
        <v>1777</v>
      </c>
      <c r="D2837" s="1251">
        <v>536000</v>
      </c>
      <c r="E2837" s="1251" t="s">
        <v>2271</v>
      </c>
      <c r="F2837" s="1251">
        <v>2021</v>
      </c>
      <c r="G2837" s="1252">
        <v>-1861</v>
      </c>
      <c r="H2837" s="1252">
        <v>0</v>
      </c>
      <c r="I2837" s="1252">
        <v>-1878.47</v>
      </c>
      <c r="J2837" s="1252">
        <v>-2218.48</v>
      </c>
      <c r="K2837" s="1252">
        <v>-2199.9899999999998</v>
      </c>
      <c r="L2837" s="1252">
        <v>-2505.04</v>
      </c>
      <c r="M2837" s="1252">
        <v>-402.51999999999998</v>
      </c>
      <c r="N2837" s="1252">
        <v>-2243.6900000000001</v>
      </c>
      <c r="O2837" s="1252">
        <v>-2348.73</v>
      </c>
      <c r="P2837" s="1252">
        <v>-2264.6999999999998</v>
      </c>
      <c r="Q2837" s="1252">
        <v>-2268.9000000000001</v>
      </c>
      <c r="R2837" s="1252">
        <v>-2274.79</v>
      </c>
      <c r="S2837" s="1252">
        <v>-22466.310000000001</v>
      </c>
      <c r="T2837" s="1252">
        <v>-22466.310000000001</v>
      </c>
      <c r="U2837" s="1251" t="s">
        <v>1065</v>
      </c>
      <c r="V2837" s="1251" t="s">
        <v>1286</v>
      </c>
      <c r="W2837" s="1251" t="s">
        <v>2096</v>
      </c>
      <c r="X2837" s="1251" t="s">
        <v>2042</v>
      </c>
      <c r="Y2837" s="1251">
        <v>536</v>
      </c>
      <c r="Z2837" s="1251">
        <v>0</v>
      </c>
      <c r="AA2837" s="1251" t="b">
        <v>0</v>
      </c>
    </row>
    <row r="2838" spans="1:27" ht="12">
      <c r="A2838" s="1251">
        <v>25</v>
      </c>
      <c r="B2838" s="1251">
        <v>790</v>
      </c>
      <c r="C2838" s="1251" t="s">
        <v>1777</v>
      </c>
      <c r="D2838" s="1251">
        <v>701110</v>
      </c>
      <c r="E2838" s="1251" t="s">
        <v>2141</v>
      </c>
      <c r="F2838" s="1251">
        <v>2021</v>
      </c>
      <c r="G2838" s="1252">
        <v>708.50999999999999</v>
      </c>
      <c r="H2838" s="1252">
        <v>857.66999999999996</v>
      </c>
      <c r="I2838" s="1252">
        <v>708.50999999999999</v>
      </c>
      <c r="J2838" s="1252">
        <v>708.50999999999999</v>
      </c>
      <c r="K2838" s="1252">
        <v>899.83000000000004</v>
      </c>
      <c r="L2838" s="1252">
        <v>0</v>
      </c>
      <c r="M2838" s="1252">
        <v>0</v>
      </c>
      <c r="N2838" s="1252">
        <v>0</v>
      </c>
      <c r="O2838" s="1252">
        <v>0</v>
      </c>
      <c r="P2838" s="1252">
        <v>0</v>
      </c>
      <c r="Q2838" s="1252">
        <v>0</v>
      </c>
      <c r="R2838" s="1252">
        <v>0</v>
      </c>
      <c r="S2838" s="1252">
        <v>3883.0299999999997</v>
      </c>
      <c r="T2838" s="1252">
        <v>3883.0299999999997</v>
      </c>
      <c r="U2838" s="1251" t="s">
        <v>1065</v>
      </c>
      <c r="V2838" s="1251" t="s">
        <v>397</v>
      </c>
      <c r="W2838" s="1251" t="s">
        <v>1931</v>
      </c>
      <c r="X2838" s="1251" t="s">
        <v>2042</v>
      </c>
      <c r="Y2838" s="1251">
        <v>701</v>
      </c>
      <c r="Z2838" s="1251">
        <v>1</v>
      </c>
      <c r="AA2838" s="1251" t="b">
        <v>0</v>
      </c>
    </row>
    <row r="2839" spans="1:27" ht="12">
      <c r="A2839" s="1251">
        <v>25</v>
      </c>
      <c r="B2839" s="1251">
        <v>790</v>
      </c>
      <c r="C2839" s="1251" t="s">
        <v>1777</v>
      </c>
      <c r="D2839" s="1251">
        <v>701119</v>
      </c>
      <c r="E2839" s="1251" t="s">
        <v>2142</v>
      </c>
      <c r="F2839" s="1251">
        <v>2021</v>
      </c>
      <c r="G2839" s="1252">
        <v>563.95000000000005</v>
      </c>
      <c r="H2839" s="1252">
        <v>123.45</v>
      </c>
      <c r="I2839" s="1252">
        <v>253.97</v>
      </c>
      <c r="J2839" s="1252">
        <v>74.579999999999998</v>
      </c>
      <c r="K2839" s="1252">
        <v>1199.8</v>
      </c>
      <c r="L2839" s="1252">
        <v>0</v>
      </c>
      <c r="M2839" s="1252">
        <v>143.58000000000001</v>
      </c>
      <c r="N2839" s="1252">
        <v>0</v>
      </c>
      <c r="O2839" s="1252">
        <v>0</v>
      </c>
      <c r="P2839" s="1252">
        <v>0</v>
      </c>
      <c r="Q2839" s="1252">
        <v>154.31999999999999</v>
      </c>
      <c r="R2839" s="1252">
        <v>0</v>
      </c>
      <c r="S2839" s="1252">
        <v>2513.6500000000001</v>
      </c>
      <c r="T2839" s="1252">
        <v>2513.6500000000001</v>
      </c>
      <c r="U2839" s="1251" t="s">
        <v>1065</v>
      </c>
      <c r="V2839" s="1251" t="s">
        <v>397</v>
      </c>
      <c r="W2839" s="1251" t="s">
        <v>1933</v>
      </c>
      <c r="X2839" s="1251" t="s">
        <v>2042</v>
      </c>
      <c r="Y2839" s="1251">
        <v>701</v>
      </c>
      <c r="Z2839" s="1251">
        <v>1</v>
      </c>
      <c r="AA2839" s="1251" t="b">
        <v>0</v>
      </c>
    </row>
    <row r="2840" spans="1:27" ht="12">
      <c r="A2840" s="1251">
        <v>25</v>
      </c>
      <c r="B2840" s="1251">
        <v>790</v>
      </c>
      <c r="C2840" s="1251" t="s">
        <v>1777</v>
      </c>
      <c r="D2840" s="1251">
        <v>701210</v>
      </c>
      <c r="E2840" s="1251" t="s">
        <v>2153</v>
      </c>
      <c r="F2840" s="1251">
        <v>2021</v>
      </c>
      <c r="G2840" s="1252">
        <v>745.79999999999995</v>
      </c>
      <c r="H2840" s="1252">
        <v>484.76999999999998</v>
      </c>
      <c r="I2840" s="1252">
        <v>633.92999999999995</v>
      </c>
      <c r="J2840" s="1252">
        <v>708.50999999999999</v>
      </c>
      <c r="K2840" s="1252">
        <v>899.83000000000004</v>
      </c>
      <c r="L2840" s="1252">
        <v>0</v>
      </c>
      <c r="M2840" s="1252">
        <v>0</v>
      </c>
      <c r="N2840" s="1252">
        <v>0</v>
      </c>
      <c r="O2840" s="1252">
        <v>0</v>
      </c>
      <c r="P2840" s="1252">
        <v>0</v>
      </c>
      <c r="Q2840" s="1252">
        <v>0</v>
      </c>
      <c r="R2840" s="1252">
        <v>0</v>
      </c>
      <c r="S2840" s="1252">
        <v>3472.8400000000001</v>
      </c>
      <c r="T2840" s="1252">
        <v>3472.8400000000001</v>
      </c>
      <c r="U2840" s="1251" t="s">
        <v>1065</v>
      </c>
      <c r="V2840" s="1251" t="s">
        <v>397</v>
      </c>
      <c r="W2840" s="1251" t="s">
        <v>1931</v>
      </c>
      <c r="X2840" s="1251" t="s">
        <v>2042</v>
      </c>
      <c r="Y2840" s="1251">
        <v>701</v>
      </c>
      <c r="Z2840" s="1251">
        <v>2</v>
      </c>
      <c r="AA2840" s="1251" t="b">
        <v>0</v>
      </c>
    </row>
    <row r="2841" spans="1:27" ht="12">
      <c r="A2841" s="1251">
        <v>25</v>
      </c>
      <c r="B2841" s="1251">
        <v>790</v>
      </c>
      <c r="C2841" s="1251" t="s">
        <v>1777</v>
      </c>
      <c r="D2841" s="1251">
        <v>701510</v>
      </c>
      <c r="E2841" s="1251" t="s">
        <v>2154</v>
      </c>
      <c r="F2841" s="1251">
        <v>2021</v>
      </c>
      <c r="G2841" s="1252">
        <v>0</v>
      </c>
      <c r="H2841" s="1252">
        <v>109.41</v>
      </c>
      <c r="I2841" s="1252">
        <v>72.939999999999998</v>
      </c>
      <c r="J2841" s="1252">
        <v>54.710000000000001</v>
      </c>
      <c r="K2841" s="1252">
        <v>480.35000000000002</v>
      </c>
      <c r="L2841" s="1252">
        <v>74.5</v>
      </c>
      <c r="M2841" s="1252">
        <v>0</v>
      </c>
      <c r="N2841" s="1252">
        <v>0</v>
      </c>
      <c r="O2841" s="1252">
        <v>0</v>
      </c>
      <c r="P2841" s="1252">
        <v>279.38</v>
      </c>
      <c r="Q2841" s="1252">
        <v>18.629999999999999</v>
      </c>
      <c r="R2841" s="1252">
        <v>0</v>
      </c>
      <c r="S2841" s="1252">
        <v>1089.9200000000001</v>
      </c>
      <c r="T2841" s="1252">
        <v>1089.9200000000001</v>
      </c>
      <c r="U2841" s="1251" t="s">
        <v>1065</v>
      </c>
      <c r="V2841" s="1251" t="s">
        <v>397</v>
      </c>
      <c r="W2841" s="1251" t="s">
        <v>1931</v>
      </c>
      <c r="X2841" s="1251" t="s">
        <v>2042</v>
      </c>
      <c r="Y2841" s="1251">
        <v>701</v>
      </c>
      <c r="Z2841" s="1251">
        <v>5</v>
      </c>
      <c r="AA2841" s="1251" t="b">
        <v>0</v>
      </c>
    </row>
    <row r="2842" spans="1:27" ht="12">
      <c r="A2842" s="1251">
        <v>25</v>
      </c>
      <c r="B2842" s="1251">
        <v>790</v>
      </c>
      <c r="C2842" s="1251" t="s">
        <v>1777</v>
      </c>
      <c r="D2842" s="1251">
        <v>701519</v>
      </c>
      <c r="E2842" s="1251" t="s">
        <v>2155</v>
      </c>
      <c r="F2842" s="1251">
        <v>2021</v>
      </c>
      <c r="G2842" s="1252">
        <v>246.90000000000001</v>
      </c>
      <c r="H2842" s="1252">
        <v>362.63</v>
      </c>
      <c r="I2842" s="1252">
        <v>246.90000000000001</v>
      </c>
      <c r="J2842" s="1252">
        <v>381.93000000000001</v>
      </c>
      <c r="K2842" s="1252">
        <v>387.69999999999999</v>
      </c>
      <c r="L2842" s="1252">
        <v>134.78</v>
      </c>
      <c r="M2842" s="1252">
        <v>46.020000000000003</v>
      </c>
      <c r="N2842" s="1252">
        <v>92.049999999999997</v>
      </c>
      <c r="O2842" s="1252">
        <v>0</v>
      </c>
      <c r="P2842" s="1252">
        <v>138.06999999999999</v>
      </c>
      <c r="Q2842" s="1252">
        <v>92.049999999999997</v>
      </c>
      <c r="R2842" s="1252">
        <v>0</v>
      </c>
      <c r="S2842" s="1252">
        <v>2129.0299999999997</v>
      </c>
      <c r="T2842" s="1252">
        <v>2129.0299999999997</v>
      </c>
      <c r="U2842" s="1251" t="s">
        <v>1065</v>
      </c>
      <c r="V2842" s="1251" t="s">
        <v>397</v>
      </c>
      <c r="W2842" s="1251" t="s">
        <v>1933</v>
      </c>
      <c r="X2842" s="1251" t="s">
        <v>2042</v>
      </c>
      <c r="Y2842" s="1251">
        <v>701</v>
      </c>
      <c r="Z2842" s="1251">
        <v>5</v>
      </c>
      <c r="AA2842" s="1251" t="b">
        <v>0</v>
      </c>
    </row>
    <row r="2843" spans="1:27" ht="12">
      <c r="A2843" s="1251">
        <v>25</v>
      </c>
      <c r="B2843" s="1251">
        <v>790</v>
      </c>
      <c r="C2843" s="1251" t="s">
        <v>1777</v>
      </c>
      <c r="D2843" s="1251">
        <v>701610</v>
      </c>
      <c r="E2843" s="1251" t="s">
        <v>2164</v>
      </c>
      <c r="F2843" s="1251">
        <v>2021</v>
      </c>
      <c r="G2843" s="1252">
        <v>291.75999999999999</v>
      </c>
      <c r="H2843" s="1252">
        <v>70.540000000000006</v>
      </c>
      <c r="I2843" s="1252">
        <v>84.450000000000003</v>
      </c>
      <c r="J2843" s="1252">
        <v>0</v>
      </c>
      <c r="K2843" s="1252">
        <v>556.60000000000002</v>
      </c>
      <c r="L2843" s="1252">
        <v>0</v>
      </c>
      <c r="M2843" s="1252">
        <v>0</v>
      </c>
      <c r="N2843" s="1252">
        <v>0</v>
      </c>
      <c r="O2843" s="1252">
        <v>0</v>
      </c>
      <c r="P2843" s="1252">
        <v>0</v>
      </c>
      <c r="Q2843" s="1252">
        <v>0</v>
      </c>
      <c r="R2843" s="1252">
        <v>0</v>
      </c>
      <c r="S2843" s="1252">
        <v>1003.35</v>
      </c>
      <c r="T2843" s="1252">
        <v>1003.35</v>
      </c>
      <c r="U2843" s="1251" t="s">
        <v>1065</v>
      </c>
      <c r="V2843" s="1251" t="s">
        <v>397</v>
      </c>
      <c r="W2843" s="1251" t="s">
        <v>1931</v>
      </c>
      <c r="X2843" s="1251" t="s">
        <v>2042</v>
      </c>
      <c r="Y2843" s="1251">
        <v>701</v>
      </c>
      <c r="Z2843" s="1251">
        <v>6</v>
      </c>
      <c r="AA2843" s="1251" t="b">
        <v>0</v>
      </c>
    </row>
    <row r="2844" spans="1:27" ht="12">
      <c r="A2844" s="1251">
        <v>25</v>
      </c>
      <c r="B2844" s="1251">
        <v>790</v>
      </c>
      <c r="C2844" s="1251" t="s">
        <v>1777</v>
      </c>
      <c r="D2844" s="1251">
        <v>704838</v>
      </c>
      <c r="E2844" s="1251" t="s">
        <v>2102</v>
      </c>
      <c r="F2844" s="1251">
        <v>2021</v>
      </c>
      <c r="G2844" s="1252">
        <v>0</v>
      </c>
      <c r="H2844" s="1252">
        <v>54</v>
      </c>
      <c r="I2844" s="1252">
        <v>54</v>
      </c>
      <c r="J2844" s="1252">
        <v>54</v>
      </c>
      <c r="K2844" s="1252">
        <v>54</v>
      </c>
      <c r="L2844" s="1252">
        <v>54</v>
      </c>
      <c r="M2844" s="1252">
        <v>54</v>
      </c>
      <c r="N2844" s="1252">
        <v>54</v>
      </c>
      <c r="O2844" s="1252">
        <v>54</v>
      </c>
      <c r="P2844" s="1252">
        <v>54</v>
      </c>
      <c r="Q2844" s="1252">
        <v>54</v>
      </c>
      <c r="R2844" s="1252">
        <v>54</v>
      </c>
      <c r="S2844" s="1252">
        <v>594</v>
      </c>
      <c r="T2844" s="1252">
        <v>594</v>
      </c>
      <c r="U2844" s="1251" t="s">
        <v>1065</v>
      </c>
      <c r="V2844" s="1251" t="s">
        <v>397</v>
      </c>
      <c r="W2844" s="1251" t="s">
        <v>1948</v>
      </c>
      <c r="X2844" s="1251" t="s">
        <v>2042</v>
      </c>
      <c r="Y2844" s="1251">
        <v>704</v>
      </c>
      <c r="Z2844" s="1251">
        <v>8</v>
      </c>
      <c r="AA2844" s="1251" t="b">
        <v>0</v>
      </c>
    </row>
    <row r="2845" spans="1:27" ht="12">
      <c r="A2845" s="1251">
        <v>25</v>
      </c>
      <c r="B2845" s="1251">
        <v>790</v>
      </c>
      <c r="C2845" s="1251" t="s">
        <v>1777</v>
      </c>
      <c r="D2845" s="1251">
        <v>711500</v>
      </c>
      <c r="E2845" s="1251" t="s">
        <v>2165</v>
      </c>
      <c r="F2845" s="1251">
        <v>2021</v>
      </c>
      <c r="G2845" s="1252">
        <v>0</v>
      </c>
      <c r="H2845" s="1252">
        <v>810</v>
      </c>
      <c r="I2845" s="1252">
        <v>1620</v>
      </c>
      <c r="J2845" s="1252">
        <v>660</v>
      </c>
      <c r="K2845" s="1252">
        <v>960</v>
      </c>
      <c r="L2845" s="1252">
        <v>1920</v>
      </c>
      <c r="M2845" s="1252">
        <v>2130</v>
      </c>
      <c r="N2845" s="1252">
        <v>0</v>
      </c>
      <c r="O2845" s="1252">
        <v>1990</v>
      </c>
      <c r="P2845" s="1252">
        <v>665</v>
      </c>
      <c r="Q2845" s="1252">
        <v>670</v>
      </c>
      <c r="R2845" s="1252">
        <v>1335</v>
      </c>
      <c r="S2845" s="1252">
        <v>12760</v>
      </c>
      <c r="T2845" s="1252">
        <v>12760</v>
      </c>
      <c r="U2845" s="1251" t="s">
        <v>1065</v>
      </c>
      <c r="V2845" s="1251" t="s">
        <v>397</v>
      </c>
      <c r="W2845" s="1251" t="s">
        <v>2106</v>
      </c>
      <c r="X2845" s="1251" t="s">
        <v>2042</v>
      </c>
      <c r="Y2845" s="1251">
        <v>711</v>
      </c>
      <c r="Z2845" s="1251">
        <v>5</v>
      </c>
      <c r="AA2845" s="1251" t="b">
        <v>0</v>
      </c>
    </row>
    <row r="2846" spans="1:27" ht="12">
      <c r="A2846" s="1251">
        <v>25</v>
      </c>
      <c r="B2846" s="1251">
        <v>790</v>
      </c>
      <c r="C2846" s="1251" t="s">
        <v>1777</v>
      </c>
      <c r="D2846" s="1251">
        <v>715100</v>
      </c>
      <c r="E2846" s="1251" t="s">
        <v>2107</v>
      </c>
      <c r="F2846" s="1251">
        <v>2021</v>
      </c>
      <c r="G2846" s="1252">
        <v>1622.1700000000001</v>
      </c>
      <c r="H2846" s="1252">
        <v>1512.6300000000001</v>
      </c>
      <c r="I2846" s="1252">
        <v>1550.01</v>
      </c>
      <c r="J2846" s="1252">
        <v>1264.6300000000001</v>
      </c>
      <c r="K2846" s="1252">
        <v>1263.26</v>
      </c>
      <c r="L2846" s="1252">
        <v>1280.01</v>
      </c>
      <c r="M2846" s="1252">
        <v>1252.97</v>
      </c>
      <c r="N2846" s="1252">
        <v>1270.1600000000001</v>
      </c>
      <c r="O2846" s="1252">
        <v>1302.46</v>
      </c>
      <c r="P2846" s="1252">
        <v>1295.27</v>
      </c>
      <c r="Q2846" s="1252">
        <v>1428.7</v>
      </c>
      <c r="R2846" s="1252">
        <v>1511.9300000000001</v>
      </c>
      <c r="S2846" s="1252">
        <v>16554.200000000001</v>
      </c>
      <c r="T2846" s="1252">
        <v>16554.200000000001</v>
      </c>
      <c r="U2846" s="1251" t="s">
        <v>1065</v>
      </c>
      <c r="V2846" s="1251" t="s">
        <v>397</v>
      </c>
      <c r="W2846" s="1251" t="s">
        <v>1953</v>
      </c>
      <c r="X2846" s="1251" t="s">
        <v>2042</v>
      </c>
      <c r="Y2846" s="1251">
        <v>715</v>
      </c>
      <c r="Z2846" s="1251">
        <v>1</v>
      </c>
      <c r="AA2846" s="1251" t="b">
        <v>0</v>
      </c>
    </row>
    <row r="2847" spans="1:27" ht="12">
      <c r="A2847" s="1251">
        <v>25</v>
      </c>
      <c r="B2847" s="1251">
        <v>790</v>
      </c>
      <c r="C2847" s="1251" t="s">
        <v>1777</v>
      </c>
      <c r="D2847" s="1251">
        <v>716100</v>
      </c>
      <c r="E2847" s="1251" t="s">
        <v>2108</v>
      </c>
      <c r="F2847" s="1251">
        <v>2021</v>
      </c>
      <c r="G2847" s="1252">
        <v>19.579999999999998</v>
      </c>
      <c r="H2847" s="1252">
        <v>14.18</v>
      </c>
      <c r="I2847" s="1252">
        <v>18.48</v>
      </c>
      <c r="J2847" s="1252">
        <v>18.199999999999999</v>
      </c>
      <c r="K2847" s="1252">
        <v>17.899999999999999</v>
      </c>
      <c r="L2847" s="1252">
        <v>15.130000000000001</v>
      </c>
      <c r="M2847" s="1252">
        <v>18.399999999999999</v>
      </c>
      <c r="N2847" s="1252">
        <v>17.75</v>
      </c>
      <c r="O2847" s="1252">
        <v>21.690000000000001</v>
      </c>
      <c r="P2847" s="1252">
        <v>20.199999999999999</v>
      </c>
      <c r="Q2847" s="1252">
        <v>19.77</v>
      </c>
      <c r="R2847" s="1252">
        <v>21.969999999999999</v>
      </c>
      <c r="S2847" s="1252">
        <v>223.25</v>
      </c>
      <c r="T2847" s="1252">
        <v>223.25</v>
      </c>
      <c r="U2847" s="1251" t="s">
        <v>1065</v>
      </c>
      <c r="V2847" s="1251" t="s">
        <v>397</v>
      </c>
      <c r="W2847" s="1251" t="s">
        <v>1953</v>
      </c>
      <c r="X2847" s="1251" t="s">
        <v>2042</v>
      </c>
      <c r="Y2847" s="1251">
        <v>716</v>
      </c>
      <c r="Z2847" s="1251">
        <v>1</v>
      </c>
      <c r="AA2847" s="1251" t="b">
        <v>0</v>
      </c>
    </row>
    <row r="2848" spans="1:27" ht="12">
      <c r="A2848" s="1251">
        <v>25</v>
      </c>
      <c r="B2848" s="1251">
        <v>790</v>
      </c>
      <c r="C2848" s="1251" t="s">
        <v>1777</v>
      </c>
      <c r="D2848" s="1251">
        <v>718100</v>
      </c>
      <c r="E2848" s="1251" t="s">
        <v>2149</v>
      </c>
      <c r="F2848" s="1251">
        <v>2021</v>
      </c>
      <c r="G2848" s="1252">
        <v>0</v>
      </c>
      <c r="H2848" s="1252">
        <v>0</v>
      </c>
      <c r="I2848" s="1252">
        <v>0</v>
      </c>
      <c r="J2848" s="1252">
        <v>0</v>
      </c>
      <c r="K2848" s="1252">
        <v>143.93000000000001</v>
      </c>
      <c r="L2848" s="1252">
        <v>996.39999999999998</v>
      </c>
      <c r="M2848" s="1252">
        <v>0</v>
      </c>
      <c r="N2848" s="1252">
        <v>0</v>
      </c>
      <c r="O2848" s="1252">
        <v>996.39999999999998</v>
      </c>
      <c r="P2848" s="1252">
        <v>0</v>
      </c>
      <c r="Q2848" s="1252">
        <v>0</v>
      </c>
      <c r="R2848" s="1252">
        <v>996.39999999999998</v>
      </c>
      <c r="S2848" s="1252">
        <v>3133.1300000000001</v>
      </c>
      <c r="T2848" s="1252">
        <v>3133.1300000000001</v>
      </c>
      <c r="U2848" s="1251" t="s">
        <v>1065</v>
      </c>
      <c r="V2848" s="1251" t="s">
        <v>397</v>
      </c>
      <c r="W2848" s="1251" t="s">
        <v>1960</v>
      </c>
      <c r="X2848" s="1251" t="s">
        <v>2042</v>
      </c>
      <c r="Y2848" s="1251">
        <v>718</v>
      </c>
      <c r="Z2848" s="1251">
        <v>1</v>
      </c>
      <c r="AA2848" s="1251" t="b">
        <v>0</v>
      </c>
    </row>
    <row r="2849" spans="1:27" ht="12">
      <c r="A2849" s="1251">
        <v>25</v>
      </c>
      <c r="B2849" s="1251">
        <v>790</v>
      </c>
      <c r="C2849" s="1251" t="s">
        <v>1777</v>
      </c>
      <c r="D2849" s="1251">
        <v>720300</v>
      </c>
      <c r="E2849" s="1251" t="s">
        <v>2251</v>
      </c>
      <c r="F2849" s="1251">
        <v>2021</v>
      </c>
      <c r="G2849" s="1252">
        <v>0</v>
      </c>
      <c r="H2849" s="1252">
        <v>0</v>
      </c>
      <c r="I2849" s="1252">
        <v>0</v>
      </c>
      <c r="J2849" s="1252">
        <v>0</v>
      </c>
      <c r="K2849" s="1252">
        <v>124.66</v>
      </c>
      <c r="L2849" s="1252">
        <v>0</v>
      </c>
      <c r="M2849" s="1252">
        <v>0</v>
      </c>
      <c r="N2849" s="1252">
        <v>0</v>
      </c>
      <c r="O2849" s="1252">
        <v>0</v>
      </c>
      <c r="P2849" s="1252">
        <v>0</v>
      </c>
      <c r="Q2849" s="1252">
        <v>0</v>
      </c>
      <c r="R2849" s="1252">
        <v>0</v>
      </c>
      <c r="S2849" s="1252">
        <v>124.66</v>
      </c>
      <c r="T2849" s="1252">
        <v>124.66</v>
      </c>
      <c r="U2849" s="1251" t="s">
        <v>1065</v>
      </c>
      <c r="V2849" s="1251" t="s">
        <v>397</v>
      </c>
      <c r="W2849" s="1251" t="s">
        <v>1966</v>
      </c>
      <c r="X2849" s="1251" t="s">
        <v>2042</v>
      </c>
      <c r="Y2849" s="1251">
        <v>720</v>
      </c>
      <c r="Z2849" s="1251">
        <v>3</v>
      </c>
      <c r="AA2849" s="1251" t="b">
        <v>0</v>
      </c>
    </row>
    <row r="2850" spans="1:27" ht="12">
      <c r="A2850" s="1251">
        <v>25</v>
      </c>
      <c r="B2850" s="1251">
        <v>790</v>
      </c>
      <c r="C2850" s="1251" t="s">
        <v>1777</v>
      </c>
      <c r="D2850" s="1251">
        <v>720500</v>
      </c>
      <c r="E2850" s="1251" t="s">
        <v>2110</v>
      </c>
      <c r="F2850" s="1251">
        <v>2021</v>
      </c>
      <c r="G2850" s="1252">
        <v>1317.99</v>
      </c>
      <c r="H2850" s="1252">
        <v>0</v>
      </c>
      <c r="I2850" s="1252">
        <v>84.030000000000001</v>
      </c>
      <c r="J2850" s="1252">
        <v>0</v>
      </c>
      <c r="K2850" s="1252">
        <v>0</v>
      </c>
      <c r="L2850" s="1252">
        <v>0</v>
      </c>
      <c r="M2850" s="1252">
        <v>0</v>
      </c>
      <c r="N2850" s="1252">
        <v>0</v>
      </c>
      <c r="O2850" s="1252">
        <v>0</v>
      </c>
      <c r="P2850" s="1252">
        <v>0</v>
      </c>
      <c r="Q2850" s="1252">
        <v>0</v>
      </c>
      <c r="R2850" s="1252">
        <v>0</v>
      </c>
      <c r="S2850" s="1252">
        <v>1402.02</v>
      </c>
      <c r="T2850" s="1252">
        <v>1402.02</v>
      </c>
      <c r="U2850" s="1251" t="s">
        <v>1065</v>
      </c>
      <c r="V2850" s="1251" t="s">
        <v>397</v>
      </c>
      <c r="W2850" s="1251" t="s">
        <v>1966</v>
      </c>
      <c r="X2850" s="1251" t="s">
        <v>2042</v>
      </c>
      <c r="Y2850" s="1251">
        <v>720</v>
      </c>
      <c r="Z2850" s="1251">
        <v>5</v>
      </c>
      <c r="AA2850" s="1251" t="b">
        <v>0</v>
      </c>
    </row>
    <row r="2851" spans="1:27" ht="12">
      <c r="A2851" s="1251">
        <v>25</v>
      </c>
      <c r="B2851" s="1251">
        <v>790</v>
      </c>
      <c r="C2851" s="1251" t="s">
        <v>1777</v>
      </c>
      <c r="D2851" s="1251">
        <v>720600</v>
      </c>
      <c r="E2851" s="1251" t="s">
        <v>2151</v>
      </c>
      <c r="F2851" s="1251">
        <v>2021</v>
      </c>
      <c r="G2851" s="1252">
        <v>0</v>
      </c>
      <c r="H2851" s="1252">
        <v>13.82</v>
      </c>
      <c r="I2851" s="1252">
        <v>0</v>
      </c>
      <c r="J2851" s="1252">
        <v>54.340000000000003</v>
      </c>
      <c r="K2851" s="1252">
        <v>0</v>
      </c>
      <c r="L2851" s="1252">
        <v>0</v>
      </c>
      <c r="M2851" s="1252">
        <v>0</v>
      </c>
      <c r="N2851" s="1252">
        <v>0</v>
      </c>
      <c r="O2851" s="1252">
        <v>0</v>
      </c>
      <c r="P2851" s="1252">
        <v>0</v>
      </c>
      <c r="Q2851" s="1252">
        <v>0</v>
      </c>
      <c r="R2851" s="1252">
        <v>0</v>
      </c>
      <c r="S2851" s="1252">
        <v>68.159999999999997</v>
      </c>
      <c r="T2851" s="1252">
        <v>68.159999999999997</v>
      </c>
      <c r="U2851" s="1251" t="s">
        <v>1065</v>
      </c>
      <c r="V2851" s="1251" t="s">
        <v>397</v>
      </c>
      <c r="W2851" s="1251" t="s">
        <v>1966</v>
      </c>
      <c r="X2851" s="1251" t="s">
        <v>2042</v>
      </c>
      <c r="Y2851" s="1251">
        <v>720</v>
      </c>
      <c r="Z2851" s="1251">
        <v>6</v>
      </c>
      <c r="AA2851" s="1251" t="b">
        <v>0</v>
      </c>
    </row>
    <row r="2852" spans="1:27" ht="12">
      <c r="A2852" s="1251">
        <v>25</v>
      </c>
      <c r="B2852" s="1251">
        <v>790</v>
      </c>
      <c r="C2852" s="1251" t="s">
        <v>1777</v>
      </c>
      <c r="D2852" s="1251">
        <v>732800</v>
      </c>
      <c r="E2852" s="1251" t="s">
        <v>2111</v>
      </c>
      <c r="F2852" s="1251">
        <v>2021</v>
      </c>
      <c r="G2852" s="1252">
        <v>0</v>
      </c>
      <c r="H2852" s="1252">
        <v>0</v>
      </c>
      <c r="I2852" s="1252">
        <v>0</v>
      </c>
      <c r="J2852" s="1252">
        <v>0</v>
      </c>
      <c r="K2852" s="1252">
        <v>0</v>
      </c>
      <c r="L2852" s="1252">
        <v>0</v>
      </c>
      <c r="M2852" s="1252">
        <v>0</v>
      </c>
      <c r="N2852" s="1252">
        <v>0</v>
      </c>
      <c r="O2852" s="1252">
        <v>0</v>
      </c>
      <c r="P2852" s="1252">
        <v>0</v>
      </c>
      <c r="Q2852" s="1252">
        <v>0</v>
      </c>
      <c r="R2852" s="1252">
        <v>0</v>
      </c>
      <c r="S2852" s="1252">
        <v>0</v>
      </c>
      <c r="T2852" s="1252">
        <v>0</v>
      </c>
      <c r="U2852" s="1251" t="s">
        <v>1065</v>
      </c>
      <c r="V2852" s="1251" t="s">
        <v>397</v>
      </c>
      <c r="W2852" s="1251" t="s">
        <v>2112</v>
      </c>
      <c r="X2852" s="1251" t="s">
        <v>2042</v>
      </c>
      <c r="Y2852" s="1251">
        <v>732</v>
      </c>
      <c r="Z2852" s="1251">
        <v>8</v>
      </c>
      <c r="AA2852" s="1251" t="b">
        <v>0</v>
      </c>
    </row>
    <row r="2853" spans="1:27" ht="12">
      <c r="A2853" s="1251">
        <v>25</v>
      </c>
      <c r="B2853" s="1251">
        <v>790</v>
      </c>
      <c r="C2853" s="1251" t="s">
        <v>1777</v>
      </c>
      <c r="D2853" s="1251">
        <v>735300</v>
      </c>
      <c r="E2853" s="1251" t="s">
        <v>2116</v>
      </c>
      <c r="F2853" s="1251">
        <v>2021</v>
      </c>
      <c r="G2853" s="1252">
        <v>225</v>
      </c>
      <c r="H2853" s="1252">
        <v>860</v>
      </c>
      <c r="I2853" s="1252">
        <v>20</v>
      </c>
      <c r="J2853" s="1252">
        <v>1650.2</v>
      </c>
      <c r="K2853" s="1252">
        <v>0</v>
      </c>
      <c r="L2853" s="1252">
        <v>1725</v>
      </c>
      <c r="M2853" s="1252">
        <v>0</v>
      </c>
      <c r="N2853" s="1252">
        <v>535</v>
      </c>
      <c r="O2853" s="1252">
        <v>225</v>
      </c>
      <c r="P2853" s="1252">
        <v>770</v>
      </c>
      <c r="Q2853" s="1252">
        <v>0</v>
      </c>
      <c r="R2853" s="1252">
        <v>0</v>
      </c>
      <c r="S2853" s="1252">
        <v>6010.1999999999998</v>
      </c>
      <c r="T2853" s="1252">
        <v>6010.1999999999998</v>
      </c>
      <c r="U2853" s="1251" t="s">
        <v>1065</v>
      </c>
      <c r="V2853" s="1251" t="s">
        <v>397</v>
      </c>
      <c r="W2853" s="1251" t="s">
        <v>1982</v>
      </c>
      <c r="X2853" s="1251" t="s">
        <v>2042</v>
      </c>
      <c r="Y2853" s="1251">
        <v>735</v>
      </c>
      <c r="Z2853" s="1251">
        <v>3</v>
      </c>
      <c r="AA2853" s="1251" t="b">
        <v>0</v>
      </c>
    </row>
    <row r="2854" spans="1:27" ht="12">
      <c r="A2854" s="1251">
        <v>25</v>
      </c>
      <c r="B2854" s="1251">
        <v>790</v>
      </c>
      <c r="C2854" s="1251" t="s">
        <v>1777</v>
      </c>
      <c r="D2854" s="1251">
        <v>736100</v>
      </c>
      <c r="E2854" s="1251" t="s">
        <v>2117</v>
      </c>
      <c r="F2854" s="1251">
        <v>2021</v>
      </c>
      <c r="G2854" s="1252">
        <v>0</v>
      </c>
      <c r="H2854" s="1252">
        <v>0</v>
      </c>
      <c r="I2854" s="1252">
        <v>0</v>
      </c>
      <c r="J2854" s="1252">
        <v>0</v>
      </c>
      <c r="K2854" s="1252">
        <v>0</v>
      </c>
      <c r="L2854" s="1252">
        <v>0</v>
      </c>
      <c r="M2854" s="1252">
        <v>2400</v>
      </c>
      <c r="N2854" s="1252">
        <v>2559</v>
      </c>
      <c r="O2854" s="1252">
        <v>1120.51</v>
      </c>
      <c r="P2854" s="1252">
        <v>5118</v>
      </c>
      <c r="Q2854" s="1252">
        <v>0</v>
      </c>
      <c r="R2854" s="1252">
        <v>5118</v>
      </c>
      <c r="S2854" s="1252">
        <v>16315.51</v>
      </c>
      <c r="T2854" s="1252">
        <v>16315.51</v>
      </c>
      <c r="U2854" s="1251" t="s">
        <v>1065</v>
      </c>
      <c r="V2854" s="1251" t="s">
        <v>397</v>
      </c>
      <c r="W2854" s="1251" t="s">
        <v>1984</v>
      </c>
      <c r="X2854" s="1251" t="s">
        <v>2042</v>
      </c>
      <c r="Y2854" s="1251">
        <v>736</v>
      </c>
      <c r="Z2854" s="1251">
        <v>1</v>
      </c>
      <c r="AA2854" s="1251" t="b">
        <v>0</v>
      </c>
    </row>
    <row r="2855" spans="1:27" ht="12">
      <c r="A2855" s="1251">
        <v>25</v>
      </c>
      <c r="B2855" s="1251">
        <v>790</v>
      </c>
      <c r="C2855" s="1251" t="s">
        <v>1777</v>
      </c>
      <c r="D2855" s="1251">
        <v>736200</v>
      </c>
      <c r="E2855" s="1251" t="s">
        <v>2118</v>
      </c>
      <c r="F2855" s="1251">
        <v>2021</v>
      </c>
      <c r="G2855" s="1252">
        <v>0</v>
      </c>
      <c r="H2855" s="1252">
        <v>0</v>
      </c>
      <c r="I2855" s="1252">
        <v>0</v>
      </c>
      <c r="J2855" s="1252">
        <v>0</v>
      </c>
      <c r="K2855" s="1252">
        <v>0</v>
      </c>
      <c r="L2855" s="1252">
        <v>0</v>
      </c>
      <c r="M2855" s="1252">
        <v>0</v>
      </c>
      <c r="N2855" s="1252">
        <v>0</v>
      </c>
      <c r="O2855" s="1252">
        <v>0</v>
      </c>
      <c r="P2855" s="1252">
        <v>0</v>
      </c>
      <c r="Q2855" s="1252">
        <v>0</v>
      </c>
      <c r="R2855" s="1252">
        <v>6393.5299999999997</v>
      </c>
      <c r="S2855" s="1252">
        <v>6393.5299999999997</v>
      </c>
      <c r="T2855" s="1252">
        <v>6393.5299999999997</v>
      </c>
      <c r="U2855" s="1251" t="s">
        <v>1065</v>
      </c>
      <c r="V2855" s="1251" t="s">
        <v>397</v>
      </c>
      <c r="W2855" s="1251" t="s">
        <v>1986</v>
      </c>
      <c r="X2855" s="1251" t="s">
        <v>2042</v>
      </c>
      <c r="Y2855" s="1251">
        <v>736</v>
      </c>
      <c r="Z2855" s="1251">
        <v>2</v>
      </c>
      <c r="AA2855" s="1251" t="b">
        <v>0</v>
      </c>
    </row>
    <row r="2856" spans="1:27" ht="12">
      <c r="A2856" s="1251">
        <v>25</v>
      </c>
      <c r="B2856" s="1251">
        <v>790</v>
      </c>
      <c r="C2856" s="1251" t="s">
        <v>1777</v>
      </c>
      <c r="D2856" s="1251">
        <v>736500</v>
      </c>
      <c r="E2856" s="1251" t="s">
        <v>2252</v>
      </c>
      <c r="F2856" s="1251">
        <v>2021</v>
      </c>
      <c r="G2856" s="1252">
        <v>0</v>
      </c>
      <c r="H2856" s="1252">
        <v>0</v>
      </c>
      <c r="I2856" s="1252">
        <v>0</v>
      </c>
      <c r="J2856" s="1252">
        <v>0</v>
      </c>
      <c r="K2856" s="1252">
        <v>282.56</v>
      </c>
      <c r="L2856" s="1252">
        <v>0</v>
      </c>
      <c r="M2856" s="1252">
        <v>0</v>
      </c>
      <c r="N2856" s="1252">
        <v>0</v>
      </c>
      <c r="O2856" s="1252">
        <v>0</v>
      </c>
      <c r="P2856" s="1252">
        <v>0</v>
      </c>
      <c r="Q2856" s="1252">
        <v>0</v>
      </c>
      <c r="R2856" s="1252">
        <v>0</v>
      </c>
      <c r="S2856" s="1252">
        <v>282.56</v>
      </c>
      <c r="T2856" s="1252">
        <v>282.56</v>
      </c>
      <c r="U2856" s="1251" t="s">
        <v>1065</v>
      </c>
      <c r="V2856" s="1251" t="s">
        <v>397</v>
      </c>
      <c r="W2856" s="1251" t="s">
        <v>1984</v>
      </c>
      <c r="X2856" s="1251" t="s">
        <v>2042</v>
      </c>
      <c r="Y2856" s="1251">
        <v>736</v>
      </c>
      <c r="Z2856" s="1251">
        <v>5</v>
      </c>
      <c r="AA2856" s="1251" t="b">
        <v>0</v>
      </c>
    </row>
    <row r="2857" spans="1:27" ht="12">
      <c r="A2857" s="1251">
        <v>25</v>
      </c>
      <c r="B2857" s="1251">
        <v>790</v>
      </c>
      <c r="C2857" s="1251" t="s">
        <v>1777</v>
      </c>
      <c r="D2857" s="1251">
        <v>736600</v>
      </c>
      <c r="E2857" s="1251" t="s">
        <v>2145</v>
      </c>
      <c r="F2857" s="1251">
        <v>2021</v>
      </c>
      <c r="G2857" s="1252">
        <v>3895</v>
      </c>
      <c r="H2857" s="1252">
        <v>425</v>
      </c>
      <c r="I2857" s="1252">
        <v>0</v>
      </c>
      <c r="J2857" s="1252">
        <v>1679.3399999999999</v>
      </c>
      <c r="K2857" s="1252">
        <v>337.5</v>
      </c>
      <c r="L2857" s="1252">
        <v>1583.75</v>
      </c>
      <c r="M2857" s="1252">
        <v>-660</v>
      </c>
      <c r="N2857" s="1252">
        <v>0</v>
      </c>
      <c r="O2857" s="1252">
        <v>1649</v>
      </c>
      <c r="P2857" s="1252">
        <v>1737.4000000000001</v>
      </c>
      <c r="Q2857" s="1252">
        <v>11588</v>
      </c>
      <c r="R2857" s="1252">
        <v>2310</v>
      </c>
      <c r="S2857" s="1252">
        <v>24544.989999999998</v>
      </c>
      <c r="T2857" s="1252">
        <v>24544.989999999998</v>
      </c>
      <c r="U2857" s="1251" t="s">
        <v>1065</v>
      </c>
      <c r="V2857" s="1251" t="s">
        <v>397</v>
      </c>
      <c r="W2857" s="1251" t="s">
        <v>1986</v>
      </c>
      <c r="X2857" s="1251" t="s">
        <v>2042</v>
      </c>
      <c r="Y2857" s="1251">
        <v>736</v>
      </c>
      <c r="Z2857" s="1251">
        <v>6</v>
      </c>
      <c r="AA2857" s="1251" t="b">
        <v>0</v>
      </c>
    </row>
    <row r="2858" spans="1:27" ht="12">
      <c r="A2858" s="1251">
        <v>25</v>
      </c>
      <c r="B2858" s="1251">
        <v>790</v>
      </c>
      <c r="C2858" s="1251" t="s">
        <v>1777</v>
      </c>
      <c r="D2858" s="1251">
        <v>736610</v>
      </c>
      <c r="E2858" s="1251" t="s">
        <v>2120</v>
      </c>
      <c r="F2858" s="1251">
        <v>2021</v>
      </c>
      <c r="G2858" s="1252">
        <v>0</v>
      </c>
      <c r="H2858" s="1252">
        <v>0</v>
      </c>
      <c r="I2858" s="1252">
        <v>0</v>
      </c>
      <c r="J2858" s="1252">
        <v>0</v>
      </c>
      <c r="K2858" s="1252">
        <v>0</v>
      </c>
      <c r="L2858" s="1252">
        <v>0</v>
      </c>
      <c r="M2858" s="1252">
        <v>0</v>
      </c>
      <c r="N2858" s="1252">
        <v>0</v>
      </c>
      <c r="O2858" s="1252">
        <v>0</v>
      </c>
      <c r="P2858" s="1252">
        <v>0</v>
      </c>
      <c r="Q2858" s="1252">
        <v>0</v>
      </c>
      <c r="R2858" s="1252">
        <v>703.73000000000002</v>
      </c>
      <c r="S2858" s="1252">
        <v>703.73000000000002</v>
      </c>
      <c r="T2858" s="1252">
        <v>703.73000000000002</v>
      </c>
      <c r="U2858" s="1251" t="s">
        <v>1065</v>
      </c>
      <c r="V2858" s="1251" t="s">
        <v>397</v>
      </c>
      <c r="W2858" s="1251" t="s">
        <v>1986</v>
      </c>
      <c r="X2858" s="1251" t="s">
        <v>2042</v>
      </c>
      <c r="Y2858" s="1251">
        <v>736</v>
      </c>
      <c r="Z2858" s="1251">
        <v>6</v>
      </c>
      <c r="AA2858" s="1251" t="b">
        <v>0</v>
      </c>
    </row>
    <row r="2859" spans="1:27" ht="12">
      <c r="A2859" s="1251">
        <v>25</v>
      </c>
      <c r="B2859" s="1251">
        <v>790</v>
      </c>
      <c r="C2859" s="1251" t="s">
        <v>1777</v>
      </c>
      <c r="D2859" s="1251">
        <v>770700</v>
      </c>
      <c r="E2859" s="1251" t="s">
        <v>2147</v>
      </c>
      <c r="F2859" s="1251">
        <v>2021</v>
      </c>
      <c r="G2859" s="1252">
        <v>61.399999999999999</v>
      </c>
      <c r="H2859" s="1252">
        <v>189.44999999999999</v>
      </c>
      <c r="I2859" s="1252">
        <v>-572.19000000000005</v>
      </c>
      <c r="J2859" s="1252">
        <v>0</v>
      </c>
      <c r="K2859" s="1252">
        <v>0</v>
      </c>
      <c r="L2859" s="1252">
        <v>0</v>
      </c>
      <c r="M2859" s="1252">
        <v>198.90000000000001</v>
      </c>
      <c r="N2859" s="1252">
        <v>0</v>
      </c>
      <c r="O2859" s="1252">
        <v>-198.90000000000001</v>
      </c>
      <c r="P2859" s="1252">
        <v>184.06999999999999</v>
      </c>
      <c r="Q2859" s="1252">
        <v>0</v>
      </c>
      <c r="R2859" s="1252">
        <v>0</v>
      </c>
      <c r="S2859" s="1252">
        <v>-137.27000000000004</v>
      </c>
      <c r="T2859" s="1252">
        <v>-137.27000000000004</v>
      </c>
      <c r="U2859" s="1251" t="s">
        <v>1065</v>
      </c>
      <c r="V2859" s="1251" t="s">
        <v>397</v>
      </c>
      <c r="W2859" s="1251" t="s">
        <v>2009</v>
      </c>
      <c r="X2859" s="1251" t="s">
        <v>2042</v>
      </c>
      <c r="Y2859" s="1251">
        <v>770</v>
      </c>
      <c r="Z2859" s="1251">
        <v>7</v>
      </c>
      <c r="AA2859" s="1251" t="b">
        <v>0</v>
      </c>
    </row>
    <row r="2860" spans="1:27" ht="12">
      <c r="A2860" s="1251">
        <v>25</v>
      </c>
      <c r="B2860" s="1251">
        <v>790</v>
      </c>
      <c r="C2860" s="1251" t="s">
        <v>1777</v>
      </c>
      <c r="D2860" s="1251">
        <v>770710</v>
      </c>
      <c r="E2860" s="1251" t="s">
        <v>2148</v>
      </c>
      <c r="F2860" s="1251">
        <v>2021</v>
      </c>
      <c r="G2860" s="1252">
        <v>0</v>
      </c>
      <c r="H2860" s="1252">
        <v>0</v>
      </c>
      <c r="I2860" s="1252">
        <v>0</v>
      </c>
      <c r="J2860" s="1252">
        <v>-39.719999999999999</v>
      </c>
      <c r="K2860" s="1252">
        <v>0</v>
      </c>
      <c r="L2860" s="1252">
        <v>0</v>
      </c>
      <c r="M2860" s="1252">
        <v>0</v>
      </c>
      <c r="N2860" s="1252">
        <v>0</v>
      </c>
      <c r="O2860" s="1252">
        <v>0</v>
      </c>
      <c r="P2860" s="1252">
        <v>0</v>
      </c>
      <c r="Q2860" s="1252">
        <v>0</v>
      </c>
      <c r="R2860" s="1252">
        <v>0</v>
      </c>
      <c r="S2860" s="1252">
        <v>-39.719999999999999</v>
      </c>
      <c r="T2860" s="1252">
        <v>-39.719999999999999</v>
      </c>
      <c r="U2860" s="1251" t="s">
        <v>1065</v>
      </c>
      <c r="V2860" s="1251" t="s">
        <v>397</v>
      </c>
      <c r="W2860" s="1251" t="s">
        <v>2009</v>
      </c>
      <c r="X2860" s="1251" t="s">
        <v>2042</v>
      </c>
      <c r="Y2860" s="1251">
        <v>770</v>
      </c>
      <c r="Z2860" s="1251">
        <v>7</v>
      </c>
      <c r="AA2860" s="1251" t="b">
        <v>0</v>
      </c>
    </row>
    <row r="2861" spans="1:27" ht="12">
      <c r="A2861" s="1251">
        <v>25</v>
      </c>
      <c r="B2861" s="1251">
        <v>790</v>
      </c>
      <c r="C2861" s="1251" t="s">
        <v>1777</v>
      </c>
      <c r="D2861" s="1251">
        <v>775100</v>
      </c>
      <c r="E2861" s="1251" t="s">
        <v>2272</v>
      </c>
      <c r="F2861" s="1251">
        <v>2021</v>
      </c>
      <c r="G2861" s="1252">
        <v>0</v>
      </c>
      <c r="H2861" s="1252">
        <v>0</v>
      </c>
      <c r="I2861" s="1252">
        <v>355.77999999999997</v>
      </c>
      <c r="J2861" s="1252">
        <v>0</v>
      </c>
      <c r="K2861" s="1252">
        <v>0</v>
      </c>
      <c r="L2861" s="1252">
        <v>0</v>
      </c>
      <c r="M2861" s="1252">
        <v>1230</v>
      </c>
      <c r="N2861" s="1252">
        <v>0</v>
      </c>
      <c r="O2861" s="1252">
        <v>0</v>
      </c>
      <c r="P2861" s="1252">
        <v>0</v>
      </c>
      <c r="Q2861" s="1252">
        <v>0</v>
      </c>
      <c r="R2861" s="1252">
        <v>0</v>
      </c>
      <c r="S2861" s="1252">
        <v>1585.78</v>
      </c>
      <c r="T2861" s="1252">
        <v>1585.78</v>
      </c>
      <c r="U2861" s="1251" t="s">
        <v>1065</v>
      </c>
      <c r="V2861" s="1251" t="s">
        <v>397</v>
      </c>
      <c r="W2861" s="1251" t="s">
        <v>2015</v>
      </c>
      <c r="X2861" s="1251" t="s">
        <v>2042</v>
      </c>
      <c r="Y2861" s="1251">
        <v>775</v>
      </c>
      <c r="Z2861" s="1251">
        <v>1</v>
      </c>
      <c r="AA2861" s="1251" t="b">
        <v>0</v>
      </c>
    </row>
    <row r="2862" spans="1:27" ht="12">
      <c r="A2862" s="1251">
        <v>25</v>
      </c>
      <c r="B2862" s="1251">
        <v>790</v>
      </c>
      <c r="C2862" s="1251" t="s">
        <v>1777</v>
      </c>
      <c r="D2862" s="1251">
        <v>775300</v>
      </c>
      <c r="E2862" s="1251" t="s">
        <v>2253</v>
      </c>
      <c r="F2862" s="1251">
        <v>2021</v>
      </c>
      <c r="G2862" s="1252">
        <v>0</v>
      </c>
      <c r="H2862" s="1252">
        <v>0</v>
      </c>
      <c r="I2862" s="1252">
        <v>0</v>
      </c>
      <c r="J2862" s="1252">
        <v>0</v>
      </c>
      <c r="K2862" s="1252">
        <v>0</v>
      </c>
      <c r="L2862" s="1252">
        <v>0</v>
      </c>
      <c r="M2862" s="1252">
        <v>225</v>
      </c>
      <c r="N2862" s="1252">
        <v>0</v>
      </c>
      <c r="O2862" s="1252">
        <v>0</v>
      </c>
      <c r="P2862" s="1252">
        <v>0</v>
      </c>
      <c r="Q2862" s="1252">
        <v>0</v>
      </c>
      <c r="R2862" s="1252">
        <v>0</v>
      </c>
      <c r="S2862" s="1252">
        <v>225</v>
      </c>
      <c r="T2862" s="1252">
        <v>225</v>
      </c>
      <c r="U2862" s="1251" t="s">
        <v>1065</v>
      </c>
      <c r="V2862" s="1251" t="s">
        <v>397</v>
      </c>
      <c r="W2862" s="1251" t="s">
        <v>2015</v>
      </c>
      <c r="X2862" s="1251" t="s">
        <v>2042</v>
      </c>
      <c r="Y2862" s="1251">
        <v>775</v>
      </c>
      <c r="Z2862" s="1251">
        <v>3</v>
      </c>
      <c r="AA2862" s="1251" t="b">
        <v>0</v>
      </c>
    </row>
    <row r="2863" spans="1:27" ht="12">
      <c r="A2863" s="1251">
        <v>25</v>
      </c>
      <c r="B2863" s="1251">
        <v>790</v>
      </c>
      <c r="C2863" s="1251" t="s">
        <v>1777</v>
      </c>
      <c r="D2863" s="1251">
        <v>775400</v>
      </c>
      <c r="E2863" s="1251" t="s">
        <v>2248</v>
      </c>
      <c r="F2863" s="1251">
        <v>2021</v>
      </c>
      <c r="G2863" s="1252">
        <v>0</v>
      </c>
      <c r="H2863" s="1252">
        <v>0</v>
      </c>
      <c r="I2863" s="1252">
        <v>0</v>
      </c>
      <c r="J2863" s="1252">
        <v>0</v>
      </c>
      <c r="K2863" s="1252">
        <v>0</v>
      </c>
      <c r="L2863" s="1252">
        <v>0</v>
      </c>
      <c r="M2863" s="1252">
        <v>0</v>
      </c>
      <c r="N2863" s="1252">
        <v>0</v>
      </c>
      <c r="O2863" s="1252">
        <v>119.79000000000001</v>
      </c>
      <c r="P2863" s="1252">
        <v>0</v>
      </c>
      <c r="Q2863" s="1252">
        <v>0</v>
      </c>
      <c r="R2863" s="1252">
        <v>0</v>
      </c>
      <c r="S2863" s="1252">
        <v>119.79000000000001</v>
      </c>
      <c r="T2863" s="1252">
        <v>119.79000000000001</v>
      </c>
      <c r="U2863" s="1251" t="s">
        <v>1065</v>
      </c>
      <c r="V2863" s="1251" t="s">
        <v>397</v>
      </c>
      <c r="W2863" s="1251" t="s">
        <v>2086</v>
      </c>
      <c r="X2863" s="1251" t="s">
        <v>2042</v>
      </c>
      <c r="Y2863" s="1251">
        <v>775</v>
      </c>
      <c r="Z2863" s="1251">
        <v>4</v>
      </c>
      <c r="AA2863" s="1251" t="b">
        <v>0</v>
      </c>
    </row>
    <row r="2864" spans="1:27" ht="12">
      <c r="A2864" s="1251">
        <v>25</v>
      </c>
      <c r="B2864" s="1251">
        <v>790</v>
      </c>
      <c r="C2864" s="1251" t="s">
        <v>1777</v>
      </c>
      <c r="D2864" s="1251">
        <v>775810</v>
      </c>
      <c r="E2864" s="1251" t="s">
        <v>2243</v>
      </c>
      <c r="F2864" s="1251">
        <v>2021</v>
      </c>
      <c r="G2864" s="1252">
        <v>0</v>
      </c>
      <c r="H2864" s="1252">
        <v>113.59</v>
      </c>
      <c r="I2864" s="1252">
        <v>0</v>
      </c>
      <c r="J2864" s="1252">
        <v>76.840000000000003</v>
      </c>
      <c r="K2864" s="1252">
        <v>38.289999999999999</v>
      </c>
      <c r="L2864" s="1252">
        <v>39.780000000000001</v>
      </c>
      <c r="M2864" s="1252">
        <v>39.780000000000001</v>
      </c>
      <c r="N2864" s="1252">
        <v>39.659999999999997</v>
      </c>
      <c r="O2864" s="1252">
        <v>29.43</v>
      </c>
      <c r="P2864" s="1252">
        <v>28.25</v>
      </c>
      <c r="Q2864" s="1252">
        <v>28.25</v>
      </c>
      <c r="R2864" s="1252">
        <v>28.25</v>
      </c>
      <c r="S2864" s="1252">
        <v>462.11999999999995</v>
      </c>
      <c r="T2864" s="1252">
        <v>462.11999999999995</v>
      </c>
      <c r="U2864" s="1251" t="s">
        <v>1065</v>
      </c>
      <c r="V2864" s="1251" t="s">
        <v>397</v>
      </c>
      <c r="W2864" s="1251" t="s">
        <v>2017</v>
      </c>
      <c r="X2864" s="1251" t="s">
        <v>2042</v>
      </c>
      <c r="Y2864" s="1251">
        <v>775</v>
      </c>
      <c r="Z2864" s="1251">
        <v>8</v>
      </c>
      <c r="AA2864" s="1251" t="b">
        <v>0</v>
      </c>
    </row>
    <row r="2865" spans="1:27" ht="12">
      <c r="A2865" s="1251">
        <v>25</v>
      </c>
      <c r="B2865" s="1251">
        <v>790</v>
      </c>
      <c r="C2865" s="1251" t="s">
        <v>1777</v>
      </c>
      <c r="D2865" s="1251">
        <v>776200</v>
      </c>
      <c r="E2865" s="1251" t="s">
        <v>2134</v>
      </c>
      <c r="F2865" s="1251">
        <v>2021</v>
      </c>
      <c r="G2865" s="1252">
        <v>0</v>
      </c>
      <c r="H2865" s="1252">
        <v>0</v>
      </c>
      <c r="I2865" s="1252">
        <v>0.10000000000000001</v>
      </c>
      <c r="J2865" s="1252">
        <v>0</v>
      </c>
      <c r="K2865" s="1252">
        <v>-0.01</v>
      </c>
      <c r="L2865" s="1252">
        <v>0</v>
      </c>
      <c r="M2865" s="1252">
        <v>0</v>
      </c>
      <c r="N2865" s="1252">
        <v>0</v>
      </c>
      <c r="O2865" s="1252">
        <v>-0.01</v>
      </c>
      <c r="P2865" s="1252">
        <v>-0.01</v>
      </c>
      <c r="Q2865" s="1252">
        <v>-0.01</v>
      </c>
      <c r="R2865" s="1252">
        <v>-0.01</v>
      </c>
      <c r="S2865" s="1252">
        <v>0.050000000000000017</v>
      </c>
      <c r="T2865" s="1252">
        <v>0.050000000000000017</v>
      </c>
      <c r="U2865" s="1251" t="s">
        <v>1065</v>
      </c>
      <c r="V2865" s="1251" t="s">
        <v>397</v>
      </c>
      <c r="W2865" s="1251" t="s">
        <v>2015</v>
      </c>
      <c r="X2865" s="1251" t="s">
        <v>2042</v>
      </c>
      <c r="Y2865" s="1251">
        <v>776</v>
      </c>
      <c r="Z2865" s="1251">
        <v>2</v>
      </c>
      <c r="AA2865" s="1251" t="b">
        <v>0</v>
      </c>
    </row>
    <row r="2866" spans="1:27" ht="12">
      <c r="A2866" s="1251">
        <v>25</v>
      </c>
      <c r="B2866" s="1251">
        <v>790</v>
      </c>
      <c r="C2866" s="1251" t="s">
        <v>1777</v>
      </c>
      <c r="D2866" s="1251">
        <v>776210</v>
      </c>
      <c r="E2866" s="1251" t="s">
        <v>2135</v>
      </c>
      <c r="F2866" s="1251">
        <v>2021</v>
      </c>
      <c r="G2866" s="1252">
        <v>0</v>
      </c>
      <c r="H2866" s="1252">
        <v>0</v>
      </c>
      <c r="I2866" s="1252">
        <v>-35.420000000000002</v>
      </c>
      <c r="J2866" s="1252">
        <v>-56.969999999999999</v>
      </c>
      <c r="K2866" s="1252">
        <v>-63.329999999999998</v>
      </c>
      <c r="L2866" s="1252">
        <v>-44.020000000000003</v>
      </c>
      <c r="M2866" s="1252">
        <v>-79.890000000000001</v>
      </c>
      <c r="N2866" s="1252">
        <v>-130.33000000000001</v>
      </c>
      <c r="O2866" s="1252">
        <v>-203.13999999999999</v>
      </c>
      <c r="P2866" s="1252">
        <v>-161.41</v>
      </c>
      <c r="Q2866" s="1252">
        <v>-82.299999999999997</v>
      </c>
      <c r="R2866" s="1252">
        <v>-76.939999999999998</v>
      </c>
      <c r="S2866" s="1252">
        <v>-933.75</v>
      </c>
      <c r="T2866" s="1252">
        <v>-933.75</v>
      </c>
      <c r="U2866" s="1251" t="s">
        <v>1065</v>
      </c>
      <c r="V2866" s="1251" t="s">
        <v>397</v>
      </c>
      <c r="W2866" s="1251" t="s">
        <v>1931</v>
      </c>
      <c r="X2866" s="1251" t="s">
        <v>2042</v>
      </c>
      <c r="Y2866" s="1251">
        <v>776</v>
      </c>
      <c r="Z2866" s="1251">
        <v>2</v>
      </c>
      <c r="AA2866" s="1251" t="b">
        <v>0</v>
      </c>
    </row>
    <row r="2867" spans="1:27" ht="12">
      <c r="A2867" s="1251">
        <v>25</v>
      </c>
      <c r="B2867" s="1251">
        <v>790</v>
      </c>
      <c r="C2867" s="1251" t="s">
        <v>1777</v>
      </c>
      <c r="D2867" s="1251">
        <v>776220</v>
      </c>
      <c r="E2867" s="1251" t="s">
        <v>2136</v>
      </c>
      <c r="F2867" s="1251">
        <v>2021</v>
      </c>
      <c r="G2867" s="1252">
        <v>0</v>
      </c>
      <c r="H2867" s="1252">
        <v>0</v>
      </c>
      <c r="I2867" s="1252">
        <v>-46.009999999999998</v>
      </c>
      <c r="J2867" s="1252">
        <v>-74.019999999999996</v>
      </c>
      <c r="K2867" s="1252">
        <v>-82.280000000000001</v>
      </c>
      <c r="L2867" s="1252">
        <v>-57.200000000000003</v>
      </c>
      <c r="M2867" s="1252">
        <v>-103.8</v>
      </c>
      <c r="N2867" s="1252">
        <v>-169.33000000000001</v>
      </c>
      <c r="O2867" s="1252">
        <v>-263.93000000000001</v>
      </c>
      <c r="P2867" s="1252">
        <v>-209.71000000000001</v>
      </c>
      <c r="Q2867" s="1252">
        <v>-106.92</v>
      </c>
      <c r="R2867" s="1252">
        <v>-99.959999999999994</v>
      </c>
      <c r="S2867" s="1252">
        <v>-1213.1600000000001</v>
      </c>
      <c r="T2867" s="1252">
        <v>-1213.1600000000001</v>
      </c>
      <c r="U2867" s="1251" t="s">
        <v>1065</v>
      </c>
      <c r="V2867" s="1251" t="s">
        <v>397</v>
      </c>
      <c r="W2867" s="1251" t="s">
        <v>1948</v>
      </c>
      <c r="X2867" s="1251" t="s">
        <v>2042</v>
      </c>
      <c r="Y2867" s="1251">
        <v>776</v>
      </c>
      <c r="Z2867" s="1251">
        <v>2</v>
      </c>
      <c r="AA2867" s="1251" t="b">
        <v>0</v>
      </c>
    </row>
    <row r="2868" spans="1:27" ht="12">
      <c r="A2868" s="1251">
        <v>25</v>
      </c>
      <c r="B2868" s="1251">
        <v>790</v>
      </c>
      <c r="C2868" s="1251" t="s">
        <v>1777</v>
      </c>
      <c r="D2868" s="1251">
        <v>776230</v>
      </c>
      <c r="E2868" s="1251" t="s">
        <v>2137</v>
      </c>
      <c r="F2868" s="1251">
        <v>2021</v>
      </c>
      <c r="G2868" s="1252">
        <v>0</v>
      </c>
      <c r="H2868" s="1252">
        <v>0</v>
      </c>
      <c r="I2868" s="1252">
        <v>-17.949999999999999</v>
      </c>
      <c r="J2868" s="1252">
        <v>-28.879999999999999</v>
      </c>
      <c r="K2868" s="1252">
        <v>-32.100000000000001</v>
      </c>
      <c r="L2868" s="1252">
        <v>-22.32</v>
      </c>
      <c r="M2868" s="1252">
        <v>-40.5</v>
      </c>
      <c r="N2868" s="1252">
        <v>-66.060000000000002</v>
      </c>
      <c r="O2868" s="1252">
        <v>-102.97</v>
      </c>
      <c r="P2868" s="1252">
        <v>-81.819999999999993</v>
      </c>
      <c r="Q2868" s="1252">
        <v>-41.719999999999999</v>
      </c>
      <c r="R2868" s="1252">
        <v>-39</v>
      </c>
      <c r="S2868" s="1252">
        <v>-473.31999999999994</v>
      </c>
      <c r="T2868" s="1252">
        <v>-473.31999999999994</v>
      </c>
      <c r="U2868" s="1251" t="s">
        <v>1065</v>
      </c>
      <c r="V2868" s="1251" t="s">
        <v>402</v>
      </c>
      <c r="W2868" s="1251" t="s">
        <v>402</v>
      </c>
      <c r="X2868" s="1251" t="s">
        <v>2042</v>
      </c>
      <c r="Y2868" s="1251">
        <v>776</v>
      </c>
      <c r="Z2868" s="1251">
        <v>2</v>
      </c>
      <c r="AA2868" s="1251" t="b">
        <v>0</v>
      </c>
    </row>
    <row r="2869" spans="1:27" ht="12">
      <c r="A2869" s="1251">
        <v>25</v>
      </c>
      <c r="B2869" s="1251">
        <v>790</v>
      </c>
      <c r="C2869" s="1251" t="s">
        <v>1777</v>
      </c>
      <c r="D2869" s="1251">
        <v>776240</v>
      </c>
      <c r="E2869" s="1251" t="s">
        <v>2138</v>
      </c>
      <c r="F2869" s="1251">
        <v>2021</v>
      </c>
      <c r="G2869" s="1252">
        <v>0</v>
      </c>
      <c r="H2869" s="1252">
        <v>0</v>
      </c>
      <c r="I2869" s="1252">
        <v>-117.52</v>
      </c>
      <c r="J2869" s="1252">
        <v>-189.05000000000001</v>
      </c>
      <c r="K2869" s="1252">
        <v>-210.13999999999999</v>
      </c>
      <c r="L2869" s="1252">
        <v>-146.08000000000001</v>
      </c>
      <c r="M2869" s="1252">
        <v>-265.08999999999997</v>
      </c>
      <c r="N2869" s="1252">
        <v>-432.44</v>
      </c>
      <c r="O2869" s="1252">
        <v>-674.04999999999995</v>
      </c>
      <c r="P2869" s="1252">
        <v>-535.60000000000002</v>
      </c>
      <c r="Q2869" s="1252">
        <v>-273.06999999999999</v>
      </c>
      <c r="R2869" s="1252">
        <v>-255.30000000000001</v>
      </c>
      <c r="S2869" s="1252">
        <v>-3098.3400000000006</v>
      </c>
      <c r="T2869" s="1252">
        <v>-3098.3400000000006</v>
      </c>
      <c r="U2869" s="1251" t="s">
        <v>1065</v>
      </c>
      <c r="V2869" s="1251" t="s">
        <v>397</v>
      </c>
      <c r="W2869" s="1251" t="s">
        <v>2015</v>
      </c>
      <c r="X2869" s="1251" t="s">
        <v>2042</v>
      </c>
      <c r="Y2869" s="1251">
        <v>776</v>
      </c>
      <c r="Z2869" s="1251">
        <v>2</v>
      </c>
      <c r="AA2869" s="1251" t="b">
        <v>0</v>
      </c>
    </row>
    <row r="2870" spans="1:27" ht="12">
      <c r="A2870" s="1251">
        <v>25</v>
      </c>
      <c r="B2870" s="1251">
        <v>900</v>
      </c>
      <c r="C2870" s="1251" t="s">
        <v>1778</v>
      </c>
      <c r="D2870" s="1251">
        <v>403000</v>
      </c>
      <c r="E2870" s="1251" t="s">
        <v>1911</v>
      </c>
      <c r="F2870" s="1251">
        <v>2021</v>
      </c>
      <c r="G2870" s="1252">
        <v>124388.14999999999</v>
      </c>
      <c r="H2870" s="1252">
        <v>124388.14999999999</v>
      </c>
      <c r="I2870" s="1252">
        <v>124388.14999999999</v>
      </c>
      <c r="J2870" s="1252">
        <v>117508.09</v>
      </c>
      <c r="K2870" s="1252">
        <v>117508.09</v>
      </c>
      <c r="L2870" s="1252">
        <v>117508.09</v>
      </c>
      <c r="M2870" s="1252">
        <v>117066.7</v>
      </c>
      <c r="N2870" s="1252">
        <v>117066.7</v>
      </c>
      <c r="O2870" s="1252">
        <v>117066.7</v>
      </c>
      <c r="P2870" s="1252">
        <v>117227.64999999999</v>
      </c>
      <c r="Q2870" s="1252">
        <v>117227.64999999999</v>
      </c>
      <c r="R2870" s="1252">
        <v>117227.64999999999</v>
      </c>
      <c r="S2870" s="1252">
        <v>1428571.7699999996</v>
      </c>
      <c r="T2870" s="1252">
        <v>1428571.7699999996</v>
      </c>
      <c r="U2870" s="1251" t="s">
        <v>116</v>
      </c>
      <c r="V2870" s="1251" t="s">
        <v>88</v>
      </c>
      <c r="W2870" s="1251" t="s">
        <v>88</v>
      </c>
      <c r="X2870" s="1251" t="s">
        <v>2176</v>
      </c>
      <c r="Y2870" s="1251">
        <v>403</v>
      </c>
      <c r="Z2870" s="1251">
        <v>0</v>
      </c>
      <c r="AA2870" s="1251" t="b">
        <v>1</v>
      </c>
    </row>
    <row r="2871" spans="1:27" ht="12">
      <c r="A2871" s="1251">
        <v>25</v>
      </c>
      <c r="B2871" s="1251">
        <v>900</v>
      </c>
      <c r="C2871" s="1251" t="s">
        <v>1778</v>
      </c>
      <c r="D2871" s="1251">
        <v>404827</v>
      </c>
      <c r="E2871" s="1251" t="s">
        <v>435</v>
      </c>
      <c r="F2871" s="1251">
        <v>2021</v>
      </c>
      <c r="G2871" s="1252">
        <v>1333</v>
      </c>
      <c r="H2871" s="1252">
        <v>1333</v>
      </c>
      <c r="I2871" s="1252">
        <v>-19546.5</v>
      </c>
      <c r="J2871" s="1252">
        <v>-5626.5</v>
      </c>
      <c r="K2871" s="1252">
        <v>-5626.5</v>
      </c>
      <c r="L2871" s="1252">
        <v>-6057</v>
      </c>
      <c r="M2871" s="1252">
        <v>-5698.25</v>
      </c>
      <c r="N2871" s="1252">
        <v>-6057</v>
      </c>
      <c r="O2871" s="1252">
        <v>-5339.5</v>
      </c>
      <c r="P2871" s="1252">
        <v>-5698.25</v>
      </c>
      <c r="Q2871" s="1252">
        <v>-5698.25</v>
      </c>
      <c r="R2871" s="1252">
        <v>-5698.25</v>
      </c>
      <c r="S2871" s="1252">
        <v>-68380</v>
      </c>
      <c r="T2871" s="1252">
        <v>-68380</v>
      </c>
      <c r="U2871" s="1251" t="s">
        <v>116</v>
      </c>
      <c r="V2871" s="1251" t="s">
        <v>2177</v>
      </c>
      <c r="W2871" s="1251" t="s">
        <v>2178</v>
      </c>
      <c r="X2871" s="1251" t="s">
        <v>2176</v>
      </c>
      <c r="Y2871" s="1251">
        <v>404</v>
      </c>
      <c r="Z2871" s="1251">
        <v>8</v>
      </c>
      <c r="AA2871" s="1251" t="b">
        <v>1</v>
      </c>
    </row>
    <row r="2872" spans="1:27" ht="12">
      <c r="A2872" s="1251">
        <v>25</v>
      </c>
      <c r="B2872" s="1251">
        <v>900</v>
      </c>
      <c r="C2872" s="1251" t="s">
        <v>1778</v>
      </c>
      <c r="D2872" s="1251">
        <v>404828</v>
      </c>
      <c r="E2872" s="1251" t="s">
        <v>436</v>
      </c>
      <c r="F2872" s="1251">
        <v>2021</v>
      </c>
      <c r="G2872" s="1252">
        <v>-275</v>
      </c>
      <c r="H2872" s="1252">
        <v>-275</v>
      </c>
      <c r="I2872" s="1252">
        <v>-2389.5</v>
      </c>
      <c r="J2872" s="1252">
        <v>-979.83000000000004</v>
      </c>
      <c r="K2872" s="1252">
        <v>-979.83000000000004</v>
      </c>
      <c r="L2872" s="1252">
        <v>-979.83000000000004</v>
      </c>
      <c r="M2872" s="1252">
        <v>-979.83000000000004</v>
      </c>
      <c r="N2872" s="1252">
        <v>-979.83000000000004</v>
      </c>
      <c r="O2872" s="1252">
        <v>-979.83000000000004</v>
      </c>
      <c r="P2872" s="1252">
        <v>-979.83000000000004</v>
      </c>
      <c r="Q2872" s="1252">
        <v>-979.83000000000004</v>
      </c>
      <c r="R2872" s="1252">
        <v>-979.83000000000004</v>
      </c>
      <c r="S2872" s="1252">
        <v>-11757.969999999999</v>
      </c>
      <c r="T2872" s="1252">
        <v>-11757.969999999999</v>
      </c>
      <c r="U2872" s="1251" t="s">
        <v>116</v>
      </c>
      <c r="V2872" s="1251" t="s">
        <v>2177</v>
      </c>
      <c r="W2872" s="1251" t="s">
        <v>2178</v>
      </c>
      <c r="X2872" s="1251" t="s">
        <v>2176</v>
      </c>
      <c r="Y2872" s="1251">
        <v>404</v>
      </c>
      <c r="Z2872" s="1251">
        <v>8</v>
      </c>
      <c r="AA2872" s="1251" t="b">
        <v>1</v>
      </c>
    </row>
    <row r="2873" spans="1:27" ht="12">
      <c r="A2873" s="1251">
        <v>25</v>
      </c>
      <c r="B2873" s="1251">
        <v>900</v>
      </c>
      <c r="C2873" s="1251" t="s">
        <v>1778</v>
      </c>
      <c r="D2873" s="1251">
        <v>406000</v>
      </c>
      <c r="E2873" s="1251" t="s">
        <v>1912</v>
      </c>
      <c r="F2873" s="1251">
        <v>2021</v>
      </c>
      <c r="G2873" s="1252">
        <v>1894.9000000000001</v>
      </c>
      <c r="H2873" s="1252">
        <v>1894.9000000000001</v>
      </c>
      <c r="I2873" s="1252">
        <v>1894.9000000000001</v>
      </c>
      <c r="J2873" s="1252">
        <v>1894.9100000000001</v>
      </c>
      <c r="K2873" s="1252">
        <v>1894.9100000000001</v>
      </c>
      <c r="L2873" s="1252">
        <v>1894.9100000000001</v>
      </c>
      <c r="M2873" s="1252">
        <v>1894.9000000000001</v>
      </c>
      <c r="N2873" s="1252">
        <v>1894.9000000000001</v>
      </c>
      <c r="O2873" s="1252">
        <v>1894.9000000000001</v>
      </c>
      <c r="P2873" s="1252">
        <v>1894.9000000000001</v>
      </c>
      <c r="Q2873" s="1252">
        <v>1894.9100000000001</v>
      </c>
      <c r="R2873" s="1252">
        <v>1894.9100000000001</v>
      </c>
      <c r="S2873" s="1252">
        <v>22738.850000000002</v>
      </c>
      <c r="T2873" s="1252">
        <v>22738.850000000002</v>
      </c>
      <c r="U2873" s="1251" t="s">
        <v>116</v>
      </c>
      <c r="V2873" s="1251" t="s">
        <v>400</v>
      </c>
      <c r="W2873" s="1251" t="s">
        <v>400</v>
      </c>
      <c r="X2873" s="1251" t="s">
        <v>2176</v>
      </c>
      <c r="Y2873" s="1251">
        <v>406</v>
      </c>
      <c r="Z2873" s="1251">
        <v>0</v>
      </c>
      <c r="AA2873" s="1251" t="b">
        <v>1</v>
      </c>
    </row>
    <row r="2874" spans="1:27" ht="12">
      <c r="A2874" s="1251">
        <v>25</v>
      </c>
      <c r="B2874" s="1251">
        <v>900</v>
      </c>
      <c r="C2874" s="1251" t="s">
        <v>1778</v>
      </c>
      <c r="D2874" s="1251">
        <v>407201</v>
      </c>
      <c r="E2874" s="1251" t="s">
        <v>2179</v>
      </c>
      <c r="F2874" s="1251">
        <v>2021</v>
      </c>
      <c r="G2874" s="1252">
        <v>39736.669999999998</v>
      </c>
      <c r="H2874" s="1252">
        <v>39736.669999999998</v>
      </c>
      <c r="I2874" s="1252">
        <v>39736.669999999998</v>
      </c>
      <c r="J2874" s="1252">
        <v>39736.669999999998</v>
      </c>
      <c r="K2874" s="1252">
        <v>39736.669999999998</v>
      </c>
      <c r="L2874" s="1252">
        <v>39736.669999999998</v>
      </c>
      <c r="M2874" s="1252">
        <v>39736.669999999998</v>
      </c>
      <c r="N2874" s="1252">
        <v>39736.669999999998</v>
      </c>
      <c r="O2874" s="1252">
        <v>39736.669999999998</v>
      </c>
      <c r="P2874" s="1252">
        <v>39736.669999999998</v>
      </c>
      <c r="Q2874" s="1252">
        <v>39736.669999999998</v>
      </c>
      <c r="R2874" s="1252">
        <v>39736.669999999998</v>
      </c>
      <c r="S2874" s="1252">
        <v>476840.03999999986</v>
      </c>
      <c r="T2874" s="1252">
        <v>476840.03999999986</v>
      </c>
      <c r="U2874" s="1251" t="s">
        <v>116</v>
      </c>
      <c r="V2874" s="1251" t="s">
        <v>400</v>
      </c>
      <c r="W2874" s="1251" t="s">
        <v>400</v>
      </c>
      <c r="X2874" s="1251" t="s">
        <v>2176</v>
      </c>
      <c r="Y2874" s="1251">
        <v>407</v>
      </c>
      <c r="Z2874" s="1251">
        <v>2</v>
      </c>
      <c r="AA2874" s="1251" t="b">
        <v>1</v>
      </c>
    </row>
    <row r="2875" spans="1:27" ht="12">
      <c r="A2875" s="1251">
        <v>25</v>
      </c>
      <c r="B2875" s="1251">
        <v>900</v>
      </c>
      <c r="C2875" s="1251" t="s">
        <v>1778</v>
      </c>
      <c r="D2875" s="1251">
        <v>408101</v>
      </c>
      <c r="E2875" s="1251" t="s">
        <v>932</v>
      </c>
      <c r="F2875" s="1251">
        <v>2021</v>
      </c>
      <c r="G2875" s="1252">
        <v>6391.7799999999997</v>
      </c>
      <c r="H2875" s="1252">
        <v>6391.7799999999997</v>
      </c>
      <c r="I2875" s="1252">
        <v>9398.2199999999993</v>
      </c>
      <c r="J2875" s="1252">
        <v>7393.9300000000003</v>
      </c>
      <c r="K2875" s="1252">
        <v>7393.9300000000003</v>
      </c>
      <c r="L2875" s="1252">
        <v>7393.9300000000003</v>
      </c>
      <c r="M2875" s="1252">
        <v>7393.9300000000003</v>
      </c>
      <c r="N2875" s="1252">
        <v>7393.9300000000003</v>
      </c>
      <c r="O2875" s="1252">
        <v>7393.9300000000003</v>
      </c>
      <c r="P2875" s="1252">
        <v>7393.9300000000003</v>
      </c>
      <c r="Q2875" s="1252">
        <v>7393.9300000000003</v>
      </c>
      <c r="R2875" s="1252">
        <v>7393.8999999999996</v>
      </c>
      <c r="S2875" s="1252">
        <v>88727.119999999995</v>
      </c>
      <c r="T2875" s="1252">
        <v>88727.119999999995</v>
      </c>
      <c r="U2875" s="1251" t="s">
        <v>116</v>
      </c>
      <c r="V2875" s="1251" t="s">
        <v>402</v>
      </c>
      <c r="W2875" s="1251" t="s">
        <v>402</v>
      </c>
      <c r="X2875" s="1251" t="s">
        <v>2176</v>
      </c>
      <c r="Y2875" s="1251">
        <v>408</v>
      </c>
      <c r="Z2875" s="1251">
        <v>1</v>
      </c>
      <c r="AA2875" s="1251" t="b">
        <v>1</v>
      </c>
    </row>
    <row r="2876" spans="1:27" ht="12">
      <c r="A2876" s="1251">
        <v>25</v>
      </c>
      <c r="B2876" s="1251">
        <v>900</v>
      </c>
      <c r="C2876" s="1251" t="s">
        <v>1778</v>
      </c>
      <c r="D2876" s="1251">
        <v>408102</v>
      </c>
      <c r="E2876" s="1251" t="s">
        <v>934</v>
      </c>
      <c r="F2876" s="1251">
        <v>2021</v>
      </c>
      <c r="G2876" s="1252">
        <v>1713.1300000000001</v>
      </c>
      <c r="H2876" s="1252">
        <v>1713.1300000000001</v>
      </c>
      <c r="I2876" s="1252">
        <v>2081.8299999999999</v>
      </c>
      <c r="J2876" s="1252">
        <v>1836.04</v>
      </c>
      <c r="K2876" s="1252">
        <v>1836.04</v>
      </c>
      <c r="L2876" s="1252">
        <v>1836.04</v>
      </c>
      <c r="M2876" s="1252">
        <v>1836.04</v>
      </c>
      <c r="N2876" s="1252">
        <v>1836.04</v>
      </c>
      <c r="O2876" s="1252">
        <v>1836.04</v>
      </c>
      <c r="P2876" s="1252">
        <v>1836.04</v>
      </c>
      <c r="Q2876" s="1252">
        <v>1836.04</v>
      </c>
      <c r="R2876" s="1252">
        <v>1836</v>
      </c>
      <c r="S2876" s="1252">
        <v>22032.410000000003</v>
      </c>
      <c r="T2876" s="1252">
        <v>22032.410000000003</v>
      </c>
      <c r="U2876" s="1251" t="s">
        <v>116</v>
      </c>
      <c r="V2876" s="1251" t="s">
        <v>402</v>
      </c>
      <c r="W2876" s="1251" t="s">
        <v>402</v>
      </c>
      <c r="X2876" s="1251" t="s">
        <v>2176</v>
      </c>
      <c r="Y2876" s="1251">
        <v>408</v>
      </c>
      <c r="Z2876" s="1251">
        <v>1</v>
      </c>
      <c r="AA2876" s="1251" t="b">
        <v>1</v>
      </c>
    </row>
    <row r="2877" spans="1:27" ht="12">
      <c r="A2877" s="1251">
        <v>25</v>
      </c>
      <c r="B2877" s="1251">
        <v>900</v>
      </c>
      <c r="C2877" s="1251" t="s">
        <v>1778</v>
      </c>
      <c r="D2877" s="1251">
        <v>408121</v>
      </c>
      <c r="E2877" s="1251" t="s">
        <v>1914</v>
      </c>
      <c r="F2877" s="1251">
        <v>2021</v>
      </c>
      <c r="G2877" s="1252">
        <v>22836.119999999999</v>
      </c>
      <c r="H2877" s="1252">
        <v>22274.310000000001</v>
      </c>
      <c r="I2877" s="1252">
        <v>34785.129999999997</v>
      </c>
      <c r="J2877" s="1252">
        <v>23520.509999999998</v>
      </c>
      <c r="K2877" s="1252">
        <v>30623.639999999999</v>
      </c>
      <c r="L2877" s="1252">
        <v>23579.98</v>
      </c>
      <c r="M2877" s="1252">
        <v>22591.029999999999</v>
      </c>
      <c r="N2877" s="1252">
        <v>23108.240000000002</v>
      </c>
      <c r="O2877" s="1252">
        <v>22022.490000000002</v>
      </c>
      <c r="P2877" s="1252">
        <v>30183.669999999998</v>
      </c>
      <c r="Q2877" s="1252">
        <v>21497.689999999999</v>
      </c>
      <c r="R2877" s="1252">
        <v>26195.73</v>
      </c>
      <c r="S2877" s="1252">
        <v>303218.53999999998</v>
      </c>
      <c r="T2877" s="1252">
        <v>303218.53999999998</v>
      </c>
      <c r="U2877" s="1251" t="s">
        <v>116</v>
      </c>
      <c r="V2877" s="1251" t="s">
        <v>402</v>
      </c>
      <c r="W2877" s="1251" t="s">
        <v>402</v>
      </c>
      <c r="X2877" s="1251" t="s">
        <v>2176</v>
      </c>
      <c r="Y2877" s="1251">
        <v>408</v>
      </c>
      <c r="Z2877" s="1251">
        <v>1</v>
      </c>
      <c r="AA2877" s="1251" t="b">
        <v>1</v>
      </c>
    </row>
    <row r="2878" spans="1:27" ht="12">
      <c r="A2878" s="1251">
        <v>25</v>
      </c>
      <c r="B2878" s="1251">
        <v>900</v>
      </c>
      <c r="C2878" s="1251" t="s">
        <v>1778</v>
      </c>
      <c r="D2878" s="1251">
        <v>408122</v>
      </c>
      <c r="E2878" s="1251" t="s">
        <v>2091</v>
      </c>
      <c r="F2878" s="1251">
        <v>2021</v>
      </c>
      <c r="G2878" s="1252">
        <v>1632.03</v>
      </c>
      <c r="H2878" s="1252">
        <v>315.39999999999998</v>
      </c>
      <c r="I2878" s="1252">
        <v>6.4299999999999997</v>
      </c>
      <c r="J2878" s="1252">
        <v>0</v>
      </c>
      <c r="K2878" s="1252">
        <v>12.48</v>
      </c>
      <c r="L2878" s="1252">
        <v>78.480000000000004</v>
      </c>
      <c r="M2878" s="1252">
        <v>51.850000000000001</v>
      </c>
      <c r="N2878" s="1252">
        <v>75.450000000000003</v>
      </c>
      <c r="O2878" s="1252">
        <v>53.840000000000003</v>
      </c>
      <c r="P2878" s="1252">
        <v>19.120000000000001</v>
      </c>
      <c r="Q2878" s="1252">
        <v>0</v>
      </c>
      <c r="R2878" s="1252">
        <v>0</v>
      </c>
      <c r="S2878" s="1252">
        <v>2245.0799999999999</v>
      </c>
      <c r="T2878" s="1252">
        <v>2245.0799999999999</v>
      </c>
      <c r="U2878" s="1251" t="s">
        <v>116</v>
      </c>
      <c r="V2878" s="1251" t="s">
        <v>402</v>
      </c>
      <c r="W2878" s="1251" t="s">
        <v>402</v>
      </c>
      <c r="X2878" s="1251" t="s">
        <v>2176</v>
      </c>
      <c r="Y2878" s="1251">
        <v>408</v>
      </c>
      <c r="Z2878" s="1251">
        <v>1</v>
      </c>
      <c r="AA2878" s="1251" t="b">
        <v>1</v>
      </c>
    </row>
    <row r="2879" spans="1:27" ht="12">
      <c r="A2879" s="1251">
        <v>25</v>
      </c>
      <c r="B2879" s="1251">
        <v>900</v>
      </c>
      <c r="C2879" s="1251" t="s">
        <v>1778</v>
      </c>
      <c r="D2879" s="1251">
        <v>408123</v>
      </c>
      <c r="E2879" s="1251" t="s">
        <v>2092</v>
      </c>
      <c r="F2879" s="1251">
        <v>2021</v>
      </c>
      <c r="G2879" s="1252">
        <v>2820.8099999999999</v>
      </c>
      <c r="H2879" s="1252">
        <v>2747.25</v>
      </c>
      <c r="I2879" s="1252">
        <v>3467.4000000000001</v>
      </c>
      <c r="J2879" s="1252">
        <v>2452.3499999999999</v>
      </c>
      <c r="K2879" s="1252">
        <v>2071.23</v>
      </c>
      <c r="L2879" s="1252">
        <v>718.47000000000003</v>
      </c>
      <c r="M2879" s="1252">
        <v>45.149999999999999</v>
      </c>
      <c r="N2879" s="1252">
        <v>445.02999999999997</v>
      </c>
      <c r="O2879" s="1252">
        <v>260.76999999999998</v>
      </c>
      <c r="P2879" s="1252">
        <v>2217.8200000000002</v>
      </c>
      <c r="Q2879" s="1252">
        <v>184.94999999999999</v>
      </c>
      <c r="R2879" s="1252">
        <v>110.53</v>
      </c>
      <c r="S2879" s="1252">
        <v>17541.759999999998</v>
      </c>
      <c r="T2879" s="1252">
        <v>17541.759999999998</v>
      </c>
      <c r="U2879" s="1251" t="s">
        <v>116</v>
      </c>
      <c r="V2879" s="1251" t="s">
        <v>402</v>
      </c>
      <c r="W2879" s="1251" t="s">
        <v>402</v>
      </c>
      <c r="X2879" s="1251" t="s">
        <v>2176</v>
      </c>
      <c r="Y2879" s="1251">
        <v>408</v>
      </c>
      <c r="Z2879" s="1251">
        <v>1</v>
      </c>
      <c r="AA2879" s="1251" t="b">
        <v>1</v>
      </c>
    </row>
    <row r="2880" spans="1:27" ht="12">
      <c r="A2880" s="1251">
        <v>25</v>
      </c>
      <c r="B2880" s="1251">
        <v>900</v>
      </c>
      <c r="C2880" s="1251" t="s">
        <v>1778</v>
      </c>
      <c r="D2880" s="1251">
        <v>408131</v>
      </c>
      <c r="E2880" s="1251" t="s">
        <v>1001</v>
      </c>
      <c r="F2880" s="1251">
        <v>2021</v>
      </c>
      <c r="G2880" s="1252">
        <v>2952.27</v>
      </c>
      <c r="H2880" s="1252">
        <v>2780.5</v>
      </c>
      <c r="I2880" s="1252">
        <v>2810.46</v>
      </c>
      <c r="J2880" s="1252">
        <v>2918.6799999999998</v>
      </c>
      <c r="K2880" s="1252">
        <v>3054.2199999999998</v>
      </c>
      <c r="L2880" s="1252">
        <v>4403.9799999999996</v>
      </c>
      <c r="M2880" s="1252">
        <v>4411.0799999999999</v>
      </c>
      <c r="N2880" s="1252">
        <v>4387.9700000000003</v>
      </c>
      <c r="O2880" s="1252">
        <v>3900.04</v>
      </c>
      <c r="P2880" s="1252">
        <v>3653.4400000000001</v>
      </c>
      <c r="Q2880" s="1252">
        <v>3171.2399999999998</v>
      </c>
      <c r="R2880" s="1252">
        <v>3138.8899999999999</v>
      </c>
      <c r="S2880" s="1252">
        <v>41582.770000000004</v>
      </c>
      <c r="T2880" s="1252">
        <v>41582.770000000004</v>
      </c>
      <c r="U2880" s="1251" t="s">
        <v>116</v>
      </c>
      <c r="V2880" s="1251" t="s">
        <v>402</v>
      </c>
      <c r="W2880" s="1251" t="s">
        <v>402</v>
      </c>
      <c r="X2880" s="1251" t="s">
        <v>2176</v>
      </c>
      <c r="Y2880" s="1251">
        <v>408</v>
      </c>
      <c r="Z2880" s="1251">
        <v>1</v>
      </c>
      <c r="AA2880" s="1251" t="b">
        <v>1</v>
      </c>
    </row>
    <row r="2881" spans="1:27" ht="12">
      <c r="A2881" s="1251">
        <v>25</v>
      </c>
      <c r="B2881" s="1251">
        <v>900</v>
      </c>
      <c r="C2881" s="1251" t="s">
        <v>1778</v>
      </c>
      <c r="D2881" s="1251">
        <v>408139</v>
      </c>
      <c r="E2881" s="1251" t="s">
        <v>1003</v>
      </c>
      <c r="F2881" s="1251">
        <v>2021</v>
      </c>
      <c r="G2881" s="1252">
        <v>648</v>
      </c>
      <c r="H2881" s="1252">
        <v>628.69000000000005</v>
      </c>
      <c r="I2881" s="1252">
        <v>805.25</v>
      </c>
      <c r="J2881" s="1252">
        <v>512.80999999999995</v>
      </c>
      <c r="K2881" s="1252">
        <v>458.91000000000003</v>
      </c>
      <c r="L2881" s="1252">
        <v>110.53</v>
      </c>
      <c r="M2881" s="1252">
        <v>49.340000000000003</v>
      </c>
      <c r="N2881" s="1252">
        <v>40.810000000000002</v>
      </c>
      <c r="O2881" s="1252">
        <v>-4.4800000000000004</v>
      </c>
      <c r="P2881" s="1252">
        <v>13.119999999999999</v>
      </c>
      <c r="Q2881" s="1252">
        <v>23025.349999999999</v>
      </c>
      <c r="R2881" s="1252">
        <v>-70.069999999999993</v>
      </c>
      <c r="S2881" s="1252">
        <v>26218.259999999998</v>
      </c>
      <c r="T2881" s="1252">
        <v>26218.259999999998</v>
      </c>
      <c r="U2881" s="1251" t="s">
        <v>116</v>
      </c>
      <c r="V2881" s="1251" t="s">
        <v>402</v>
      </c>
      <c r="W2881" s="1251" t="s">
        <v>402</v>
      </c>
      <c r="X2881" s="1251" t="s">
        <v>2176</v>
      </c>
      <c r="Y2881" s="1251">
        <v>408</v>
      </c>
      <c r="Z2881" s="1251">
        <v>1</v>
      </c>
      <c r="AA2881" s="1251" t="b">
        <v>1</v>
      </c>
    </row>
    <row r="2882" spans="1:27" ht="12">
      <c r="A2882" s="1251">
        <v>25</v>
      </c>
      <c r="B2882" s="1251">
        <v>900</v>
      </c>
      <c r="C2882" s="1251" t="s">
        <v>1778</v>
      </c>
      <c r="D2882" s="1251">
        <v>408203</v>
      </c>
      <c r="E2882" s="1251" t="s">
        <v>2093</v>
      </c>
      <c r="F2882" s="1251">
        <v>2021</v>
      </c>
      <c r="G2882" s="1252">
        <v>48004</v>
      </c>
      <c r="H2882" s="1252">
        <v>41666</v>
      </c>
      <c r="I2882" s="1252">
        <v>45811</v>
      </c>
      <c r="J2882" s="1252">
        <v>46796</v>
      </c>
      <c r="K2882" s="1252">
        <v>49505</v>
      </c>
      <c r="L2882" s="1252">
        <v>60099</v>
      </c>
      <c r="M2882" s="1252">
        <v>71980</v>
      </c>
      <c r="N2882" s="1252">
        <v>64762</v>
      </c>
      <c r="O2882" s="1252">
        <v>53446</v>
      </c>
      <c r="P2882" s="1252">
        <v>53772</v>
      </c>
      <c r="Q2882" s="1252">
        <v>43725</v>
      </c>
      <c r="R2882" s="1252">
        <v>72912</v>
      </c>
      <c r="S2882" s="1252">
        <v>652478</v>
      </c>
      <c r="T2882" s="1252">
        <v>652478</v>
      </c>
      <c r="U2882" s="1251" t="s">
        <v>116</v>
      </c>
      <c r="V2882" s="1251" t="s">
        <v>402</v>
      </c>
      <c r="W2882" s="1251" t="s">
        <v>402</v>
      </c>
      <c r="X2882" s="1251" t="s">
        <v>2176</v>
      </c>
      <c r="Y2882" s="1251">
        <v>408</v>
      </c>
      <c r="Z2882" s="1251">
        <v>2</v>
      </c>
      <c r="AA2882" s="1251" t="b">
        <v>1</v>
      </c>
    </row>
    <row r="2883" spans="1:27" ht="12">
      <c r="A2883" s="1251">
        <v>25</v>
      </c>
      <c r="B2883" s="1251">
        <v>900</v>
      </c>
      <c r="C2883" s="1251" t="s">
        <v>1778</v>
      </c>
      <c r="D2883" s="1251">
        <v>408205</v>
      </c>
      <c r="E2883" s="1251" t="s">
        <v>2094</v>
      </c>
      <c r="F2883" s="1251">
        <v>2021</v>
      </c>
      <c r="G2883" s="1252">
        <v>143939</v>
      </c>
      <c r="H2883" s="1252">
        <v>120145</v>
      </c>
      <c r="I2883" s="1252">
        <v>134915</v>
      </c>
      <c r="J2883" s="1252">
        <v>137818</v>
      </c>
      <c r="K2883" s="1252">
        <v>145792</v>
      </c>
      <c r="L2883" s="1252">
        <v>176994</v>
      </c>
      <c r="M2883" s="1252">
        <v>211983</v>
      </c>
      <c r="N2883" s="1252">
        <v>190725</v>
      </c>
      <c r="O2883" s="1252">
        <v>157401</v>
      </c>
      <c r="P2883" s="1252">
        <v>158360</v>
      </c>
      <c r="Q2883" s="1252">
        <v>128773</v>
      </c>
      <c r="R2883" s="1252">
        <v>139488</v>
      </c>
      <c r="S2883" s="1252">
        <v>1846333</v>
      </c>
      <c r="T2883" s="1252">
        <v>1846333</v>
      </c>
      <c r="U2883" s="1251" t="s">
        <v>116</v>
      </c>
      <c r="V2883" s="1251" t="s">
        <v>402</v>
      </c>
      <c r="W2883" s="1251" t="s">
        <v>402</v>
      </c>
      <c r="X2883" s="1251" t="s">
        <v>2176</v>
      </c>
      <c r="Y2883" s="1251">
        <v>408</v>
      </c>
      <c r="Z2883" s="1251">
        <v>2</v>
      </c>
      <c r="AA2883" s="1251" t="b">
        <v>1</v>
      </c>
    </row>
    <row r="2884" spans="1:27" ht="12">
      <c r="A2884" s="1251">
        <v>25</v>
      </c>
      <c r="B2884" s="1251">
        <v>900</v>
      </c>
      <c r="C2884" s="1251" t="s">
        <v>1778</v>
      </c>
      <c r="D2884" s="1251">
        <v>408206</v>
      </c>
      <c r="E2884" s="1251" t="s">
        <v>1321</v>
      </c>
      <c r="F2884" s="1251">
        <v>2021</v>
      </c>
      <c r="G2884" s="1252">
        <v>244640</v>
      </c>
      <c r="H2884" s="1252">
        <v>202492</v>
      </c>
      <c r="I2884" s="1252">
        <v>228431</v>
      </c>
      <c r="J2884" s="1252">
        <v>233345</v>
      </c>
      <c r="K2884" s="1252">
        <v>246848</v>
      </c>
      <c r="L2884" s="1252">
        <v>299677</v>
      </c>
      <c r="M2884" s="1252">
        <v>358919</v>
      </c>
      <c r="N2884" s="1252">
        <v>322926</v>
      </c>
      <c r="O2884" s="1252">
        <v>266502</v>
      </c>
      <c r="P2884" s="1252">
        <v>268127</v>
      </c>
      <c r="Q2884" s="1252">
        <v>218031</v>
      </c>
      <c r="R2884" s="1252">
        <v>236174</v>
      </c>
      <c r="S2884" s="1252">
        <v>3126112</v>
      </c>
      <c r="T2884" s="1252">
        <v>3126112</v>
      </c>
      <c r="U2884" s="1251" t="s">
        <v>116</v>
      </c>
      <c r="V2884" s="1251" t="s">
        <v>402</v>
      </c>
      <c r="W2884" s="1251" t="s">
        <v>402</v>
      </c>
      <c r="X2884" s="1251" t="s">
        <v>2176</v>
      </c>
      <c r="Y2884" s="1251">
        <v>408</v>
      </c>
      <c r="Z2884" s="1251">
        <v>2</v>
      </c>
      <c r="AA2884" s="1251" t="b">
        <v>1</v>
      </c>
    </row>
    <row r="2885" spans="1:27" ht="12">
      <c r="A2885" s="1251">
        <v>25</v>
      </c>
      <c r="B2885" s="1251">
        <v>900</v>
      </c>
      <c r="C2885" s="1251" t="s">
        <v>1778</v>
      </c>
      <c r="D2885" s="1251">
        <v>409101</v>
      </c>
      <c r="E2885" s="1251" t="s">
        <v>615</v>
      </c>
      <c r="F2885" s="1251">
        <v>2021</v>
      </c>
      <c r="G2885" s="1252">
        <v>141904.89999999999</v>
      </c>
      <c r="H2885" s="1252">
        <v>112036.89999999999</v>
      </c>
      <c r="I2885" s="1252">
        <v>957846</v>
      </c>
      <c r="J2885" s="1252">
        <v>155304</v>
      </c>
      <c r="K2885" s="1252">
        <v>252152.07999999999</v>
      </c>
      <c r="L2885" s="1252">
        <v>323929</v>
      </c>
      <c r="M2885" s="1252">
        <v>342575.25</v>
      </c>
      <c r="N2885" s="1252">
        <v>312716.16999999998</v>
      </c>
      <c r="O2885" s="1252">
        <v>256312</v>
      </c>
      <c r="P2885" s="1252">
        <v>267126.83000000002</v>
      </c>
      <c r="Q2885" s="1252">
        <v>108558.16</v>
      </c>
      <c r="R2885" s="1252">
        <v>188429</v>
      </c>
      <c r="S2885" s="1252">
        <v>3418890.29</v>
      </c>
      <c r="T2885" s="1252">
        <v>3418890.29</v>
      </c>
      <c r="U2885" s="1251" t="s">
        <v>116</v>
      </c>
      <c r="V2885" s="1251" t="s">
        <v>404</v>
      </c>
      <c r="W2885" s="1251" t="s">
        <v>2180</v>
      </c>
      <c r="X2885" s="1251" t="s">
        <v>2176</v>
      </c>
      <c r="Y2885" s="1251">
        <v>409</v>
      </c>
      <c r="Z2885" s="1251">
        <v>1</v>
      </c>
      <c r="AA2885" s="1251" t="b">
        <v>1</v>
      </c>
    </row>
    <row r="2886" spans="1:27" ht="12">
      <c r="A2886" s="1251">
        <v>25</v>
      </c>
      <c r="B2886" s="1251">
        <v>900</v>
      </c>
      <c r="C2886" s="1251" t="s">
        <v>1778</v>
      </c>
      <c r="D2886" s="1251">
        <v>410101</v>
      </c>
      <c r="E2886" s="1251" t="s">
        <v>376</v>
      </c>
      <c r="F2886" s="1251">
        <v>2021</v>
      </c>
      <c r="G2886" s="1252">
        <v>0</v>
      </c>
      <c r="H2886" s="1252">
        <v>0</v>
      </c>
      <c r="I2886" s="1252">
        <v>-855551</v>
      </c>
      <c r="J2886" s="1252">
        <v>0</v>
      </c>
      <c r="K2886" s="1252">
        <v>0</v>
      </c>
      <c r="L2886" s="1252">
        <v>37820</v>
      </c>
      <c r="M2886" s="1252">
        <v>0</v>
      </c>
      <c r="N2886" s="1252">
        <v>0</v>
      </c>
      <c r="O2886" s="1252">
        <v>-103758</v>
      </c>
      <c r="P2886" s="1252">
        <v>0</v>
      </c>
      <c r="Q2886" s="1252">
        <v>0</v>
      </c>
      <c r="R2886" s="1252">
        <v>-146914</v>
      </c>
      <c r="S2886" s="1252">
        <v>-1068403</v>
      </c>
      <c r="T2886" s="1252">
        <v>-1068403</v>
      </c>
      <c r="U2886" s="1251" t="s">
        <v>116</v>
      </c>
      <c r="V2886" s="1251" t="s">
        <v>404</v>
      </c>
      <c r="W2886" s="1251" t="s">
        <v>2181</v>
      </c>
      <c r="X2886" s="1251" t="s">
        <v>2176</v>
      </c>
      <c r="Y2886" s="1251">
        <v>410</v>
      </c>
      <c r="Z2886" s="1251">
        <v>1</v>
      </c>
      <c r="AA2886" s="1251" t="b">
        <v>1</v>
      </c>
    </row>
    <row r="2887" spans="1:27" ht="12">
      <c r="A2887" s="1251">
        <v>25</v>
      </c>
      <c r="B2887" s="1251">
        <v>900</v>
      </c>
      <c r="C2887" s="1251" t="s">
        <v>1778</v>
      </c>
      <c r="D2887" s="1251">
        <v>412100</v>
      </c>
      <c r="E2887" s="1251" t="s">
        <v>2183</v>
      </c>
      <c r="F2887" s="1251">
        <v>2021</v>
      </c>
      <c r="G2887" s="1252">
        <v>0</v>
      </c>
      <c r="H2887" s="1252">
        <v>0</v>
      </c>
      <c r="I2887" s="1252">
        <v>-13584</v>
      </c>
      <c r="J2887" s="1252">
        <v>0</v>
      </c>
      <c r="K2887" s="1252">
        <v>0</v>
      </c>
      <c r="L2887" s="1252">
        <v>-13584</v>
      </c>
      <c r="M2887" s="1252">
        <v>0</v>
      </c>
      <c r="N2887" s="1252">
        <v>0</v>
      </c>
      <c r="O2887" s="1252">
        <v>-13584</v>
      </c>
      <c r="P2887" s="1252">
        <v>0</v>
      </c>
      <c r="Q2887" s="1252">
        <v>0</v>
      </c>
      <c r="R2887" s="1252">
        <v>-8252</v>
      </c>
      <c r="S2887" s="1252">
        <v>-49004</v>
      </c>
      <c r="T2887" s="1252">
        <v>-49004</v>
      </c>
      <c r="U2887" s="1251" t="s">
        <v>116</v>
      </c>
      <c r="V2887" s="1251" t="s">
        <v>404</v>
      </c>
      <c r="W2887" s="1251" t="s">
        <v>2184</v>
      </c>
      <c r="X2887" s="1251" t="s">
        <v>2176</v>
      </c>
      <c r="Y2887" s="1251">
        <v>412</v>
      </c>
      <c r="Z2887" s="1251">
        <v>1</v>
      </c>
      <c r="AA2887" s="1251" t="b">
        <v>1</v>
      </c>
    </row>
    <row r="2888" spans="1:27" ht="12">
      <c r="A2888" s="1251">
        <v>25</v>
      </c>
      <c r="B2888" s="1251">
        <v>900</v>
      </c>
      <c r="C2888" s="1251" t="s">
        <v>1778</v>
      </c>
      <c r="D2888" s="1251">
        <v>414000</v>
      </c>
      <c r="E2888" s="1251" t="s">
        <v>2254</v>
      </c>
      <c r="F2888" s="1251">
        <v>2021</v>
      </c>
      <c r="G2888" s="1252">
        <v>0</v>
      </c>
      <c r="H2888" s="1252">
        <v>-3000</v>
      </c>
      <c r="I2888" s="1252">
        <v>0</v>
      </c>
      <c r="J2888" s="1252">
        <v>-32000</v>
      </c>
      <c r="K2888" s="1252">
        <v>0</v>
      </c>
      <c r="L2888" s="1252">
        <v>0</v>
      </c>
      <c r="M2888" s="1252">
        <v>-12500</v>
      </c>
      <c r="N2888" s="1252">
        <v>0</v>
      </c>
      <c r="O2888" s="1252">
        <v>0</v>
      </c>
      <c r="P2888" s="1252">
        <v>-79500</v>
      </c>
      <c r="Q2888" s="1252">
        <v>0</v>
      </c>
      <c r="R2888" s="1252">
        <v>0</v>
      </c>
      <c r="S2888" s="1252">
        <v>-127000</v>
      </c>
      <c r="T2888" s="1252">
        <v>-127000</v>
      </c>
      <c r="U2888" s="1251" t="s">
        <v>116</v>
      </c>
      <c r="V2888" s="1251" t="s">
        <v>434</v>
      </c>
      <c r="W2888" s="1251" t="s">
        <v>434</v>
      </c>
      <c r="X2888" s="1251" t="s">
        <v>2176</v>
      </c>
      <c r="Y2888" s="1251">
        <v>414</v>
      </c>
      <c r="Z2888" s="1251">
        <v>0</v>
      </c>
      <c r="AA2888" s="1251" t="b">
        <v>1</v>
      </c>
    </row>
    <row r="2889" spans="1:27" ht="12">
      <c r="A2889" s="1251">
        <v>25</v>
      </c>
      <c r="B2889" s="1251">
        <v>900</v>
      </c>
      <c r="C2889" s="1251" t="s">
        <v>1778</v>
      </c>
      <c r="D2889" s="1251">
        <v>420001</v>
      </c>
      <c r="E2889" s="1251" t="s">
        <v>1915</v>
      </c>
      <c r="F2889" s="1251">
        <v>2021</v>
      </c>
      <c r="G2889" s="1252">
        <v>-3704.5599999999999</v>
      </c>
      <c r="H2889" s="1252">
        <v>-4021.1599999999999</v>
      </c>
      <c r="I2889" s="1252">
        <v>-4480.9099999999999</v>
      </c>
      <c r="J2889" s="1252">
        <v>-4917.6199999999999</v>
      </c>
      <c r="K2889" s="1252">
        <v>-5197.7799999999997</v>
      </c>
      <c r="L2889" s="1252">
        <v>-5479.1800000000003</v>
      </c>
      <c r="M2889" s="1252">
        <v>-5678.1999999999998</v>
      </c>
      <c r="N2889" s="1252">
        <v>-6131.4700000000003</v>
      </c>
      <c r="O2889" s="1252">
        <v>-6388.0500000000002</v>
      </c>
      <c r="P2889" s="1252">
        <v>-6614.3299999999999</v>
      </c>
      <c r="Q2889" s="1252">
        <v>-7188.6999999999998</v>
      </c>
      <c r="R2889" s="1252">
        <v>-4699.9300000000003</v>
      </c>
      <c r="S2889" s="1252">
        <v>-64501.889999999999</v>
      </c>
      <c r="T2889" s="1252">
        <v>-64501.889999999999</v>
      </c>
      <c r="U2889" s="1251" t="s">
        <v>116</v>
      </c>
      <c r="V2889" s="1251" t="s">
        <v>1916</v>
      </c>
      <c r="W2889" s="1251" t="s">
        <v>416</v>
      </c>
      <c r="X2889" s="1251" t="s">
        <v>2176</v>
      </c>
      <c r="Y2889" s="1251">
        <v>420</v>
      </c>
      <c r="Z2889" s="1251">
        <v>0</v>
      </c>
      <c r="AA2889" s="1251" t="b">
        <v>1</v>
      </c>
    </row>
    <row r="2890" spans="1:27" ht="12">
      <c r="A2890" s="1251">
        <v>25</v>
      </c>
      <c r="B2890" s="1251">
        <v>900</v>
      </c>
      <c r="C2890" s="1251" t="s">
        <v>1778</v>
      </c>
      <c r="D2890" s="1251">
        <v>420002</v>
      </c>
      <c r="E2890" s="1251" t="s">
        <v>1917</v>
      </c>
      <c r="F2890" s="1251">
        <v>2021</v>
      </c>
      <c r="G2890" s="1252">
        <v>-10893.440000000001</v>
      </c>
      <c r="H2890" s="1252">
        <v>-11824.35</v>
      </c>
      <c r="I2890" s="1252">
        <v>-13176.27</v>
      </c>
      <c r="J2890" s="1252">
        <v>-14460.549999999999</v>
      </c>
      <c r="K2890" s="1252">
        <v>-15284.4</v>
      </c>
      <c r="L2890" s="1252">
        <v>-16111.74</v>
      </c>
      <c r="M2890" s="1252">
        <v>-16696.990000000002</v>
      </c>
      <c r="N2890" s="1252">
        <v>-18029.880000000001</v>
      </c>
      <c r="O2890" s="1252">
        <v>-18784.369999999999</v>
      </c>
      <c r="P2890" s="1252">
        <v>-19449.77</v>
      </c>
      <c r="Q2890" s="1252">
        <v>-21138.759999999998</v>
      </c>
      <c r="R2890" s="1252">
        <v>-13820.24</v>
      </c>
      <c r="S2890" s="1252">
        <v>-189670.76000000001</v>
      </c>
      <c r="T2890" s="1252">
        <v>-189670.76000000001</v>
      </c>
      <c r="U2890" s="1251" t="s">
        <v>116</v>
      </c>
      <c r="V2890" s="1251" t="s">
        <v>1916</v>
      </c>
      <c r="W2890" s="1251" t="s">
        <v>416</v>
      </c>
      <c r="X2890" s="1251" t="s">
        <v>2176</v>
      </c>
      <c r="Y2890" s="1251">
        <v>420</v>
      </c>
      <c r="Z2890" s="1251">
        <v>0</v>
      </c>
      <c r="AA2890" s="1251" t="b">
        <v>1</v>
      </c>
    </row>
    <row r="2891" spans="1:27" ht="12">
      <c r="A2891" s="1251">
        <v>25</v>
      </c>
      <c r="B2891" s="1251">
        <v>900</v>
      </c>
      <c r="C2891" s="1251" t="s">
        <v>1778</v>
      </c>
      <c r="D2891" s="1251">
        <v>426080</v>
      </c>
      <c r="E2891" s="1251" t="s">
        <v>2255</v>
      </c>
      <c r="F2891" s="1251">
        <v>2021</v>
      </c>
      <c r="G2891" s="1252">
        <v>0</v>
      </c>
      <c r="H2891" s="1252">
        <v>0</v>
      </c>
      <c r="I2891" s="1252">
        <v>0</v>
      </c>
      <c r="J2891" s="1252">
        <v>0</v>
      </c>
      <c r="K2891" s="1252">
        <v>0</v>
      </c>
      <c r="L2891" s="1252">
        <v>20000</v>
      </c>
      <c r="M2891" s="1252">
        <v>0</v>
      </c>
      <c r="N2891" s="1252">
        <v>0</v>
      </c>
      <c r="O2891" s="1252">
        <v>0</v>
      </c>
      <c r="P2891" s="1252">
        <v>10000</v>
      </c>
      <c r="Q2891" s="1252">
        <v>0</v>
      </c>
      <c r="R2891" s="1252">
        <v>0</v>
      </c>
      <c r="S2891" s="1252">
        <v>30000</v>
      </c>
      <c r="T2891" s="1252">
        <v>30000</v>
      </c>
      <c r="U2891" s="1251" t="s">
        <v>116</v>
      </c>
      <c r="V2891" s="1251" t="s">
        <v>2186</v>
      </c>
      <c r="W2891" s="1251" t="s">
        <v>409</v>
      </c>
      <c r="X2891" s="1251" t="s">
        <v>2176</v>
      </c>
      <c r="Y2891" s="1251">
        <v>426</v>
      </c>
      <c r="Z2891" s="1251">
        <v>0</v>
      </c>
      <c r="AA2891" s="1251" t="b">
        <v>1</v>
      </c>
    </row>
    <row r="2892" spans="1:27" ht="12">
      <c r="A2892" s="1251">
        <v>25</v>
      </c>
      <c r="B2892" s="1251">
        <v>900</v>
      </c>
      <c r="C2892" s="1251" t="s">
        <v>1778</v>
      </c>
      <c r="D2892" s="1251">
        <v>426900</v>
      </c>
      <c r="E2892" s="1251" t="s">
        <v>2232</v>
      </c>
      <c r="F2892" s="1251">
        <v>2021</v>
      </c>
      <c r="G2892" s="1252">
        <v>0</v>
      </c>
      <c r="H2892" s="1252">
        <v>0</v>
      </c>
      <c r="I2892" s="1252">
        <v>0</v>
      </c>
      <c r="J2892" s="1252">
        <v>0</v>
      </c>
      <c r="K2892" s="1252">
        <v>0</v>
      </c>
      <c r="L2892" s="1252">
        <v>0</v>
      </c>
      <c r="M2892" s="1252">
        <v>0</v>
      </c>
      <c r="N2892" s="1252">
        <v>0</v>
      </c>
      <c r="O2892" s="1252">
        <v>0</v>
      </c>
      <c r="P2892" s="1252">
        <v>3514.1700000000001</v>
      </c>
      <c r="Q2892" s="1252">
        <v>0</v>
      </c>
      <c r="R2892" s="1252">
        <v>0</v>
      </c>
      <c r="S2892" s="1252">
        <v>3514.1700000000001</v>
      </c>
      <c r="T2892" s="1252">
        <v>3514.1700000000001</v>
      </c>
      <c r="U2892" s="1251" t="s">
        <v>116</v>
      </c>
      <c r="V2892" s="1251" t="s">
        <v>2186</v>
      </c>
      <c r="W2892" s="1251" t="s">
        <v>409</v>
      </c>
      <c r="X2892" s="1251" t="s">
        <v>2176</v>
      </c>
      <c r="Y2892" s="1251">
        <v>426</v>
      </c>
      <c r="Z2892" s="1251">
        <v>9</v>
      </c>
      <c r="AA2892" s="1251" t="b">
        <v>1</v>
      </c>
    </row>
    <row r="2893" spans="1:27" ht="12">
      <c r="A2893" s="1251">
        <v>25</v>
      </c>
      <c r="B2893" s="1251">
        <v>900</v>
      </c>
      <c r="C2893" s="1251" t="s">
        <v>1778</v>
      </c>
      <c r="D2893" s="1251">
        <v>426950</v>
      </c>
      <c r="E2893" s="1251" t="s">
        <v>2187</v>
      </c>
      <c r="F2893" s="1251">
        <v>2021</v>
      </c>
      <c r="G2893" s="1252">
        <v>3535.9699999999998</v>
      </c>
      <c r="H2893" s="1252">
        <v>3533.2199999999998</v>
      </c>
      <c r="I2893" s="1252">
        <v>3533.2199999999998</v>
      </c>
      <c r="J2893" s="1252">
        <v>3626.3699999999999</v>
      </c>
      <c r="K2893" s="1252">
        <v>3533.2199999999998</v>
      </c>
      <c r="L2893" s="1252">
        <v>3533.2199999999998</v>
      </c>
      <c r="M2893" s="1252">
        <v>3533.2199999999998</v>
      </c>
      <c r="N2893" s="1252">
        <v>3533.2199999999998</v>
      </c>
      <c r="O2893" s="1252">
        <v>3533.2199999999998</v>
      </c>
      <c r="P2893" s="1252">
        <v>533.22000000000003</v>
      </c>
      <c r="Q2893" s="1252">
        <v>6533.2200000000003</v>
      </c>
      <c r="R2893" s="1252">
        <v>3533.23</v>
      </c>
      <c r="S2893" s="1252">
        <v>42494.55000000001</v>
      </c>
      <c r="T2893" s="1252">
        <v>42494.55000000001</v>
      </c>
      <c r="U2893" s="1251" t="s">
        <v>116</v>
      </c>
      <c r="V2893" s="1251" t="s">
        <v>2186</v>
      </c>
      <c r="W2893" s="1251" t="s">
        <v>409</v>
      </c>
      <c r="X2893" s="1251" t="s">
        <v>2176</v>
      </c>
      <c r="Y2893" s="1251">
        <v>426</v>
      </c>
      <c r="Z2893" s="1251">
        <v>9</v>
      </c>
      <c r="AA2893" s="1251" t="b">
        <v>1</v>
      </c>
    </row>
    <row r="2894" spans="1:27" ht="12">
      <c r="A2894" s="1251">
        <v>25</v>
      </c>
      <c r="B2894" s="1251">
        <v>900</v>
      </c>
      <c r="C2894" s="1251" t="s">
        <v>1778</v>
      </c>
      <c r="D2894" s="1251">
        <v>427300</v>
      </c>
      <c r="E2894" s="1251" t="s">
        <v>431</v>
      </c>
      <c r="F2894" s="1251">
        <v>2021</v>
      </c>
      <c r="G2894" s="1252">
        <v>53986.919999999998</v>
      </c>
      <c r="H2894" s="1252">
        <v>55288.449999999997</v>
      </c>
      <c r="I2894" s="1252">
        <v>55288.449999999997</v>
      </c>
      <c r="J2894" s="1252">
        <v>55288.449999999997</v>
      </c>
      <c r="K2894" s="1252">
        <v>55288.449999999997</v>
      </c>
      <c r="L2894" s="1252">
        <v>55288.449999999997</v>
      </c>
      <c r="M2894" s="1252">
        <v>55288.449999999997</v>
      </c>
      <c r="N2894" s="1252">
        <v>59756.639999999999</v>
      </c>
      <c r="O2894" s="1252">
        <v>55180.010000000002</v>
      </c>
      <c r="P2894" s="1252">
        <v>55180.010000000002</v>
      </c>
      <c r="Q2894" s="1252">
        <v>55180.010000000002</v>
      </c>
      <c r="R2894" s="1252">
        <v>55196.580000000002</v>
      </c>
      <c r="S2894" s="1252">
        <v>666210.87</v>
      </c>
      <c r="T2894" s="1252">
        <v>666210.87</v>
      </c>
      <c r="U2894" s="1251" t="s">
        <v>116</v>
      </c>
      <c r="V2894" s="1251" t="s">
        <v>1916</v>
      </c>
      <c r="W2894" s="1251" t="s">
        <v>1038</v>
      </c>
      <c r="X2894" s="1251" t="s">
        <v>2176</v>
      </c>
      <c r="Y2894" s="1251">
        <v>427</v>
      </c>
      <c r="Z2894" s="1251">
        <v>3</v>
      </c>
      <c r="AA2894" s="1251" t="b">
        <v>1</v>
      </c>
    </row>
    <row r="2895" spans="1:27" ht="12">
      <c r="A2895" s="1251">
        <v>25</v>
      </c>
      <c r="B2895" s="1251">
        <v>900</v>
      </c>
      <c r="C2895" s="1251" t="s">
        <v>1778</v>
      </c>
      <c r="D2895" s="1251">
        <v>427310</v>
      </c>
      <c r="E2895" s="1251" t="s">
        <v>432</v>
      </c>
      <c r="F2895" s="1251">
        <v>2021</v>
      </c>
      <c r="G2895" s="1252">
        <v>282964</v>
      </c>
      <c r="H2895" s="1252">
        <v>282964</v>
      </c>
      <c r="I2895" s="1252">
        <v>282964</v>
      </c>
      <c r="J2895" s="1252">
        <v>282964</v>
      </c>
      <c r="K2895" s="1252">
        <v>282964</v>
      </c>
      <c r="L2895" s="1252">
        <v>282964</v>
      </c>
      <c r="M2895" s="1252">
        <v>282964</v>
      </c>
      <c r="N2895" s="1252">
        <v>282964</v>
      </c>
      <c r="O2895" s="1252">
        <v>282964</v>
      </c>
      <c r="P2895" s="1252">
        <v>282964</v>
      </c>
      <c r="Q2895" s="1252">
        <v>282964</v>
      </c>
      <c r="R2895" s="1252">
        <v>282964</v>
      </c>
      <c r="S2895" s="1252">
        <v>3395568</v>
      </c>
      <c r="T2895" s="1252">
        <v>3395568</v>
      </c>
      <c r="U2895" s="1251" t="s">
        <v>116</v>
      </c>
      <c r="V2895" s="1251" t="s">
        <v>1916</v>
      </c>
      <c r="W2895" s="1251" t="s">
        <v>1038</v>
      </c>
      <c r="X2895" s="1251" t="s">
        <v>2176</v>
      </c>
      <c r="Y2895" s="1251">
        <v>427</v>
      </c>
      <c r="Z2895" s="1251">
        <v>3</v>
      </c>
      <c r="AA2895" s="1251" t="b">
        <v>1</v>
      </c>
    </row>
    <row r="2896" spans="1:27" ht="12">
      <c r="A2896" s="1251">
        <v>25</v>
      </c>
      <c r="B2896" s="1251">
        <v>900</v>
      </c>
      <c r="C2896" s="1251" t="s">
        <v>1778</v>
      </c>
      <c r="D2896" s="1251">
        <v>427600</v>
      </c>
      <c r="E2896" s="1251" t="s">
        <v>433</v>
      </c>
      <c r="F2896" s="1251">
        <v>2021</v>
      </c>
      <c r="G2896" s="1252">
        <v>8804.9699999999993</v>
      </c>
      <c r="H2896" s="1252">
        <v>8804.9699999999993</v>
      </c>
      <c r="I2896" s="1252">
        <v>8804.9699999999993</v>
      </c>
      <c r="J2896" s="1252">
        <v>8804.9699999999993</v>
      </c>
      <c r="K2896" s="1252">
        <v>8804.9699999999993</v>
      </c>
      <c r="L2896" s="1252">
        <v>8804.9699999999993</v>
      </c>
      <c r="M2896" s="1252">
        <v>8804.9699999999993</v>
      </c>
      <c r="N2896" s="1252">
        <v>8804.9699999999993</v>
      </c>
      <c r="O2896" s="1252">
        <v>8804.9699999999993</v>
      </c>
      <c r="P2896" s="1252">
        <v>8804.9699999999993</v>
      </c>
      <c r="Q2896" s="1252">
        <v>8804.9699999999993</v>
      </c>
      <c r="R2896" s="1252">
        <v>8804.9699999999993</v>
      </c>
      <c r="S2896" s="1252">
        <v>105659.64</v>
      </c>
      <c r="T2896" s="1252">
        <v>105659.64</v>
      </c>
      <c r="U2896" s="1251" t="s">
        <v>116</v>
      </c>
      <c r="V2896" s="1251" t="s">
        <v>1916</v>
      </c>
      <c r="W2896" s="1251" t="s">
        <v>1038</v>
      </c>
      <c r="X2896" s="1251" t="s">
        <v>2176</v>
      </c>
      <c r="Y2896" s="1251">
        <v>427</v>
      </c>
      <c r="Z2896" s="1251">
        <v>6</v>
      </c>
      <c r="AA2896" s="1251" t="b">
        <v>1</v>
      </c>
    </row>
    <row r="2897" spans="1:27" ht="12">
      <c r="A2897" s="1251">
        <v>25</v>
      </c>
      <c r="B2897" s="1251">
        <v>900</v>
      </c>
      <c r="C2897" s="1251" t="s">
        <v>1778</v>
      </c>
      <c r="D2897" s="1251">
        <v>601510</v>
      </c>
      <c r="E2897" s="1251" t="s">
        <v>1937</v>
      </c>
      <c r="F2897" s="1251">
        <v>2021</v>
      </c>
      <c r="G2897" s="1252">
        <v>3576.3000000000002</v>
      </c>
      <c r="H2897" s="1252">
        <v>3758.5999999999999</v>
      </c>
      <c r="I2897" s="1252">
        <v>2651.4200000000001</v>
      </c>
      <c r="J2897" s="1252">
        <v>3112.0700000000002</v>
      </c>
      <c r="K2897" s="1252">
        <v>4079.7199999999998</v>
      </c>
      <c r="L2897" s="1252">
        <v>2311.48</v>
      </c>
      <c r="M2897" s="1252">
        <v>2086.1199999999999</v>
      </c>
      <c r="N2897" s="1252">
        <v>2291.3099999999999</v>
      </c>
      <c r="O2897" s="1252">
        <v>3129.4299999999998</v>
      </c>
      <c r="P2897" s="1252">
        <v>4326.3599999999997</v>
      </c>
      <c r="Q2897" s="1252">
        <v>3984.0599999999999</v>
      </c>
      <c r="R2897" s="1252">
        <v>2216.1799999999998</v>
      </c>
      <c r="S2897" s="1252">
        <v>37523.050000000003</v>
      </c>
      <c r="T2897" s="1252">
        <v>37523.050000000003</v>
      </c>
      <c r="U2897" s="1251" t="s">
        <v>116</v>
      </c>
      <c r="V2897" s="1251" t="s">
        <v>397</v>
      </c>
      <c r="W2897" s="1251" t="s">
        <v>1931</v>
      </c>
      <c r="X2897" s="1251" t="s">
        <v>2176</v>
      </c>
      <c r="Y2897" s="1251">
        <v>601</v>
      </c>
      <c r="Z2897" s="1251">
        <v>5</v>
      </c>
      <c r="AA2897" s="1251" t="b">
        <v>1</v>
      </c>
    </row>
    <row r="2898" spans="1:27" ht="12">
      <c r="A2898" s="1251">
        <v>25</v>
      </c>
      <c r="B2898" s="1251">
        <v>900</v>
      </c>
      <c r="C2898" s="1251" t="s">
        <v>1778</v>
      </c>
      <c r="D2898" s="1251">
        <v>601710</v>
      </c>
      <c r="E2898" s="1251" t="s">
        <v>1941</v>
      </c>
      <c r="F2898" s="1251">
        <v>2021</v>
      </c>
      <c r="G2898" s="1252">
        <v>2209.5300000000002</v>
      </c>
      <c r="H2898" s="1252">
        <v>2798.73</v>
      </c>
      <c r="I2898" s="1252">
        <v>2798.73</v>
      </c>
      <c r="J2898" s="1252">
        <v>2834.0900000000001</v>
      </c>
      <c r="K2898" s="1252">
        <v>4056.73</v>
      </c>
      <c r="L2898" s="1252">
        <v>2704.5</v>
      </c>
      <c r="M2898" s="1252">
        <v>2103.5</v>
      </c>
      <c r="N2898" s="1252">
        <v>2178.6199999999999</v>
      </c>
      <c r="O2898" s="1252">
        <v>2591.8099999999999</v>
      </c>
      <c r="P2898" s="1252">
        <v>3756.25</v>
      </c>
      <c r="Q2898" s="1252">
        <v>2178.6199999999999</v>
      </c>
      <c r="R2898" s="1252">
        <v>2479.1199999999999</v>
      </c>
      <c r="S2898" s="1252">
        <v>32690.229999999996</v>
      </c>
      <c r="T2898" s="1252">
        <v>32690.229999999996</v>
      </c>
      <c r="U2898" s="1251" t="s">
        <v>116</v>
      </c>
      <c r="V2898" s="1251" t="s">
        <v>397</v>
      </c>
      <c r="W2898" s="1251" t="s">
        <v>1931</v>
      </c>
      <c r="X2898" s="1251" t="s">
        <v>2176</v>
      </c>
      <c r="Y2898" s="1251">
        <v>601</v>
      </c>
      <c r="Z2898" s="1251">
        <v>7</v>
      </c>
      <c r="AA2898" s="1251" t="b">
        <v>1</v>
      </c>
    </row>
    <row r="2899" spans="1:27" ht="12">
      <c r="A2899" s="1251">
        <v>25</v>
      </c>
      <c r="B2899" s="1251">
        <v>900</v>
      </c>
      <c r="C2899" s="1251" t="s">
        <v>1778</v>
      </c>
      <c r="D2899" s="1251">
        <v>601719</v>
      </c>
      <c r="E2899" s="1251" t="s">
        <v>1942</v>
      </c>
      <c r="F2899" s="1251">
        <v>2021</v>
      </c>
      <c r="G2899" s="1252">
        <v>0</v>
      </c>
      <c r="H2899" s="1252">
        <v>0</v>
      </c>
      <c r="I2899" s="1252">
        <v>0</v>
      </c>
      <c r="J2899" s="1252">
        <v>0</v>
      </c>
      <c r="K2899" s="1252">
        <v>0</v>
      </c>
      <c r="L2899" s="1252">
        <v>0</v>
      </c>
      <c r="M2899" s="1252">
        <v>0</v>
      </c>
      <c r="N2899" s="1252">
        <v>0</v>
      </c>
      <c r="O2899" s="1252">
        <v>0</v>
      </c>
      <c r="P2899" s="1252">
        <v>-705.10000000000002</v>
      </c>
      <c r="Q2899" s="1252">
        <v>0</v>
      </c>
      <c r="R2899" s="1252">
        <v>0</v>
      </c>
      <c r="S2899" s="1252">
        <v>-705.10000000000002</v>
      </c>
      <c r="T2899" s="1252">
        <v>-705.10000000000002</v>
      </c>
      <c r="U2899" s="1251" t="s">
        <v>116</v>
      </c>
      <c r="V2899" s="1251" t="s">
        <v>397</v>
      </c>
      <c r="W2899" s="1251" t="s">
        <v>1933</v>
      </c>
      <c r="X2899" s="1251" t="s">
        <v>2176</v>
      </c>
      <c r="Y2899" s="1251">
        <v>601</v>
      </c>
      <c r="Z2899" s="1251">
        <v>7</v>
      </c>
      <c r="AA2899" s="1251" t="b">
        <v>1</v>
      </c>
    </row>
    <row r="2900" spans="1:27" ht="12">
      <c r="A2900" s="1251">
        <v>25</v>
      </c>
      <c r="B2900" s="1251">
        <v>900</v>
      </c>
      <c r="C2900" s="1251" t="s">
        <v>1778</v>
      </c>
      <c r="D2900" s="1251">
        <v>601810</v>
      </c>
      <c r="E2900" s="1251" t="s">
        <v>1943</v>
      </c>
      <c r="F2900" s="1251">
        <v>2021</v>
      </c>
      <c r="G2900" s="1252">
        <v>46823.839999999997</v>
      </c>
      <c r="H2900" s="1252">
        <v>42885.349999999999</v>
      </c>
      <c r="I2900" s="1252">
        <v>54338.239999999998</v>
      </c>
      <c r="J2900" s="1252">
        <v>51678.650000000001</v>
      </c>
      <c r="K2900" s="1252">
        <v>50695.68</v>
      </c>
      <c r="L2900" s="1252">
        <v>53960.860000000001</v>
      </c>
      <c r="M2900" s="1252">
        <v>57366.980000000003</v>
      </c>
      <c r="N2900" s="1252">
        <v>54847.110000000001</v>
      </c>
      <c r="O2900" s="1252">
        <v>56538.440000000002</v>
      </c>
      <c r="P2900" s="1252">
        <v>56085.93</v>
      </c>
      <c r="Q2900" s="1252">
        <v>61855.32</v>
      </c>
      <c r="R2900" s="1252">
        <v>63061.050000000003</v>
      </c>
      <c r="S2900" s="1252">
        <v>650137.44999999995</v>
      </c>
      <c r="T2900" s="1252">
        <v>650137.44999999995</v>
      </c>
      <c r="U2900" s="1251" t="s">
        <v>116</v>
      </c>
      <c r="V2900" s="1251" t="s">
        <v>397</v>
      </c>
      <c r="W2900" s="1251" t="s">
        <v>1931</v>
      </c>
      <c r="X2900" s="1251" t="s">
        <v>2176</v>
      </c>
      <c r="Y2900" s="1251">
        <v>601</v>
      </c>
      <c r="Z2900" s="1251">
        <v>8</v>
      </c>
      <c r="AA2900" s="1251" t="b">
        <v>1</v>
      </c>
    </row>
    <row r="2901" spans="1:27" ht="12">
      <c r="A2901" s="1251">
        <v>25</v>
      </c>
      <c r="B2901" s="1251">
        <v>900</v>
      </c>
      <c r="C2901" s="1251" t="s">
        <v>1778</v>
      </c>
      <c r="D2901" s="1251">
        <v>601819</v>
      </c>
      <c r="E2901" s="1251" t="s">
        <v>1944</v>
      </c>
      <c r="F2901" s="1251">
        <v>2021</v>
      </c>
      <c r="G2901" s="1252">
        <v>0</v>
      </c>
      <c r="H2901" s="1252">
        <v>0</v>
      </c>
      <c r="I2901" s="1252">
        <v>0</v>
      </c>
      <c r="J2901" s="1252">
        <v>0</v>
      </c>
      <c r="K2901" s="1252">
        <v>0</v>
      </c>
      <c r="L2901" s="1252">
        <v>0</v>
      </c>
      <c r="M2901" s="1252">
        <v>0</v>
      </c>
      <c r="N2901" s="1252">
        <v>0</v>
      </c>
      <c r="O2901" s="1252">
        <v>503.87</v>
      </c>
      <c r="P2901" s="1252">
        <v>394.32999999999998</v>
      </c>
      <c r="Q2901" s="1252">
        <v>0</v>
      </c>
      <c r="R2901" s="1252">
        <v>0</v>
      </c>
      <c r="S2901" s="1252">
        <v>898.20000000000005</v>
      </c>
      <c r="T2901" s="1252">
        <v>898.20000000000005</v>
      </c>
      <c r="U2901" s="1251" t="s">
        <v>116</v>
      </c>
      <c r="V2901" s="1251" t="s">
        <v>397</v>
      </c>
      <c r="W2901" s="1251" t="s">
        <v>1933</v>
      </c>
      <c r="X2901" s="1251" t="s">
        <v>2176</v>
      </c>
      <c r="Y2901" s="1251">
        <v>601</v>
      </c>
      <c r="Z2901" s="1251">
        <v>8</v>
      </c>
      <c r="AA2901" s="1251" t="b">
        <v>1</v>
      </c>
    </row>
    <row r="2902" spans="1:27" ht="12">
      <c r="A2902" s="1251">
        <v>25</v>
      </c>
      <c r="B2902" s="1251">
        <v>900</v>
      </c>
      <c r="C2902" s="1251" t="s">
        <v>1778</v>
      </c>
      <c r="D2902" s="1251">
        <v>603820</v>
      </c>
      <c r="E2902" s="1251" t="s">
        <v>1945</v>
      </c>
      <c r="F2902" s="1251">
        <v>2021</v>
      </c>
      <c r="G2902" s="1252">
        <v>7539</v>
      </c>
      <c r="H2902" s="1252">
        <v>7539</v>
      </c>
      <c r="I2902" s="1252">
        <v>7450.1700000000001</v>
      </c>
      <c r="J2902" s="1252">
        <v>7539</v>
      </c>
      <c r="K2902" s="1252">
        <v>7539</v>
      </c>
      <c r="L2902" s="1252">
        <v>7539</v>
      </c>
      <c r="M2902" s="1252">
        <v>7539</v>
      </c>
      <c r="N2902" s="1252">
        <v>7539</v>
      </c>
      <c r="O2902" s="1252">
        <v>7539</v>
      </c>
      <c r="P2902" s="1252">
        <v>7539</v>
      </c>
      <c r="Q2902" s="1252">
        <v>7539</v>
      </c>
      <c r="R2902" s="1252">
        <v>7539</v>
      </c>
      <c r="S2902" s="1252">
        <v>90379.169999999998</v>
      </c>
      <c r="T2902" s="1252">
        <v>90379.169999999998</v>
      </c>
      <c r="U2902" s="1251" t="s">
        <v>116</v>
      </c>
      <c r="V2902" s="1251" t="s">
        <v>397</v>
      </c>
      <c r="W2902" s="1251" t="s">
        <v>1946</v>
      </c>
      <c r="X2902" s="1251" t="s">
        <v>2176</v>
      </c>
      <c r="Y2902" s="1251">
        <v>603</v>
      </c>
      <c r="Z2902" s="1251">
        <v>8</v>
      </c>
      <c r="AA2902" s="1251" t="b">
        <v>1</v>
      </c>
    </row>
    <row r="2903" spans="1:27" ht="12">
      <c r="A2903" s="1251">
        <v>25</v>
      </c>
      <c r="B2903" s="1251">
        <v>900</v>
      </c>
      <c r="C2903" s="1251" t="s">
        <v>1778</v>
      </c>
      <c r="D2903" s="1251">
        <v>603840</v>
      </c>
      <c r="E2903" s="1251" t="s">
        <v>2188</v>
      </c>
      <c r="F2903" s="1251">
        <v>2021</v>
      </c>
      <c r="G2903" s="1252">
        <v>98.579999999999998</v>
      </c>
      <c r="H2903" s="1252">
        <v>88.709999999999994</v>
      </c>
      <c r="I2903" s="1252">
        <v>276.79000000000002</v>
      </c>
      <c r="J2903" s="1252">
        <v>267.86000000000001</v>
      </c>
      <c r="K2903" s="1252">
        <v>276.79000000000002</v>
      </c>
      <c r="L2903" s="1252">
        <v>267.86000000000001</v>
      </c>
      <c r="M2903" s="1252">
        <v>276.79000000000002</v>
      </c>
      <c r="N2903" s="1252">
        <v>276.79000000000002</v>
      </c>
      <c r="O2903" s="1252">
        <v>267.86000000000001</v>
      </c>
      <c r="P2903" s="1252">
        <v>276.79000000000002</v>
      </c>
      <c r="Q2903" s="1252">
        <v>267.86000000000001</v>
      </c>
      <c r="R2903" s="1252">
        <v>276.79000000000002</v>
      </c>
      <c r="S2903" s="1252">
        <v>2919.4700000000003</v>
      </c>
      <c r="T2903" s="1252">
        <v>2919.4700000000003</v>
      </c>
      <c r="U2903" s="1251" t="s">
        <v>116</v>
      </c>
      <c r="V2903" s="1251" t="s">
        <v>397</v>
      </c>
      <c r="W2903" s="1251" t="s">
        <v>1946</v>
      </c>
      <c r="X2903" s="1251" t="s">
        <v>2176</v>
      </c>
      <c r="Y2903" s="1251">
        <v>603</v>
      </c>
      <c r="Z2903" s="1251">
        <v>8</v>
      </c>
      <c r="AA2903" s="1251" t="b">
        <v>1</v>
      </c>
    </row>
    <row r="2904" spans="1:27" ht="12">
      <c r="A2904" s="1251">
        <v>25</v>
      </c>
      <c r="B2904" s="1251">
        <v>900</v>
      </c>
      <c r="C2904" s="1251" t="s">
        <v>1778</v>
      </c>
      <c r="D2904" s="1251">
        <v>603842</v>
      </c>
      <c r="E2904" s="1251" t="s">
        <v>2189</v>
      </c>
      <c r="F2904" s="1251">
        <v>2021</v>
      </c>
      <c r="G2904" s="1252">
        <v>2324.6900000000001</v>
      </c>
      <c r="H2904" s="1252">
        <v>2093.9099999999999</v>
      </c>
      <c r="I2904" s="1252">
        <v>4360.2799999999997</v>
      </c>
      <c r="J2904" s="1252">
        <v>4449.0699999999997</v>
      </c>
      <c r="K2904" s="1252">
        <v>4597.3699999999999</v>
      </c>
      <c r="L2904" s="1252">
        <v>4449.0699999999997</v>
      </c>
      <c r="M2904" s="1252">
        <v>4597.3699999999999</v>
      </c>
      <c r="N2904" s="1252">
        <v>4597.3699999999999</v>
      </c>
      <c r="O2904" s="1252">
        <v>4449.0699999999997</v>
      </c>
      <c r="P2904" s="1252">
        <v>4597.3699999999999</v>
      </c>
      <c r="Q2904" s="1252">
        <v>4449.0699999999997</v>
      </c>
      <c r="R2904" s="1252">
        <v>14140.129999999999</v>
      </c>
      <c r="S2904" s="1252">
        <v>59104.769999999997</v>
      </c>
      <c r="T2904" s="1252">
        <v>59104.769999999997</v>
      </c>
      <c r="U2904" s="1251" t="s">
        <v>116</v>
      </c>
      <c r="V2904" s="1251" t="s">
        <v>397</v>
      </c>
      <c r="W2904" s="1251" t="s">
        <v>1946</v>
      </c>
      <c r="X2904" s="1251" t="s">
        <v>2176</v>
      </c>
      <c r="Y2904" s="1251">
        <v>603</v>
      </c>
      <c r="Z2904" s="1251">
        <v>8</v>
      </c>
      <c r="AA2904" s="1251" t="b">
        <v>1</v>
      </c>
    </row>
    <row r="2905" spans="1:27" ht="12">
      <c r="A2905" s="1251">
        <v>25</v>
      </c>
      <c r="B2905" s="1251">
        <v>900</v>
      </c>
      <c r="C2905" s="1251" t="s">
        <v>1778</v>
      </c>
      <c r="D2905" s="1251">
        <v>603843</v>
      </c>
      <c r="E2905" s="1251" t="s">
        <v>2190</v>
      </c>
      <c r="F2905" s="1251">
        <v>2021</v>
      </c>
      <c r="G2905" s="1252">
        <v>1124.1400000000001</v>
      </c>
      <c r="H2905" s="1252">
        <v>1004.42</v>
      </c>
      <c r="I2905" s="1252">
        <v>1653.25</v>
      </c>
      <c r="J2905" s="1252">
        <v>2115.4699999999998</v>
      </c>
      <c r="K2905" s="1252">
        <v>2185.98</v>
      </c>
      <c r="L2905" s="1252">
        <v>2115.4699999999998</v>
      </c>
      <c r="M2905" s="1252">
        <v>2185.98</v>
      </c>
      <c r="N2905" s="1252">
        <v>2185.98</v>
      </c>
      <c r="O2905" s="1252">
        <v>2115.4699999999998</v>
      </c>
      <c r="P2905" s="1252">
        <v>2185.98</v>
      </c>
      <c r="Q2905" s="1252">
        <v>2115.4699999999998</v>
      </c>
      <c r="R2905" s="1252">
        <v>3135.7399999999998</v>
      </c>
      <c r="S2905" s="1252">
        <v>24123.349999999999</v>
      </c>
      <c r="T2905" s="1252">
        <v>24123.349999999999</v>
      </c>
      <c r="U2905" s="1251" t="s">
        <v>116</v>
      </c>
      <c r="V2905" s="1251" t="s">
        <v>397</v>
      </c>
      <c r="W2905" s="1251" t="s">
        <v>1946</v>
      </c>
      <c r="X2905" s="1251" t="s">
        <v>2176</v>
      </c>
      <c r="Y2905" s="1251">
        <v>603</v>
      </c>
      <c r="Z2905" s="1251">
        <v>8</v>
      </c>
      <c r="AA2905" s="1251" t="b">
        <v>1</v>
      </c>
    </row>
    <row r="2906" spans="1:27" ht="12">
      <c r="A2906" s="1251">
        <v>25</v>
      </c>
      <c r="B2906" s="1251">
        <v>900</v>
      </c>
      <c r="C2906" s="1251" t="s">
        <v>1778</v>
      </c>
      <c r="D2906" s="1251">
        <v>604810</v>
      </c>
      <c r="E2906" s="1251" t="s">
        <v>2191</v>
      </c>
      <c r="F2906" s="1251">
        <v>2021</v>
      </c>
      <c r="G2906" s="1252">
        <v>59583.5</v>
      </c>
      <c r="H2906" s="1252">
        <v>58083.370000000003</v>
      </c>
      <c r="I2906" s="1252">
        <v>58507.150000000001</v>
      </c>
      <c r="J2906" s="1252">
        <v>56215.650000000001</v>
      </c>
      <c r="K2906" s="1252">
        <v>55723.389999999999</v>
      </c>
      <c r="L2906" s="1252">
        <v>52772.650000000001</v>
      </c>
      <c r="M2906" s="1252">
        <v>53398.589999999997</v>
      </c>
      <c r="N2906" s="1252">
        <v>54315.089999999997</v>
      </c>
      <c r="O2906" s="1252">
        <v>54642.199999999997</v>
      </c>
      <c r="P2906" s="1252">
        <v>54392.099999999999</v>
      </c>
      <c r="Q2906" s="1252">
        <v>54637.330000000002</v>
      </c>
      <c r="R2906" s="1252">
        <v>53329.339999999997</v>
      </c>
      <c r="S2906" s="1252">
        <v>665600.35999999999</v>
      </c>
      <c r="T2906" s="1252">
        <v>665600.35999999999</v>
      </c>
      <c r="U2906" s="1251" t="s">
        <v>116</v>
      </c>
      <c r="V2906" s="1251" t="s">
        <v>397</v>
      </c>
      <c r="W2906" s="1251" t="s">
        <v>1948</v>
      </c>
      <c r="X2906" s="1251" t="s">
        <v>2176</v>
      </c>
      <c r="Y2906" s="1251">
        <v>604</v>
      </c>
      <c r="Z2906" s="1251">
        <v>8</v>
      </c>
      <c r="AA2906" s="1251" t="b">
        <v>1</v>
      </c>
    </row>
    <row r="2907" spans="1:27" ht="12">
      <c r="A2907" s="1251">
        <v>25</v>
      </c>
      <c r="B2907" s="1251">
        <v>900</v>
      </c>
      <c r="C2907" s="1251" t="s">
        <v>1778</v>
      </c>
      <c r="D2907" s="1251">
        <v>604813</v>
      </c>
      <c r="E2907" s="1251" t="s">
        <v>2192</v>
      </c>
      <c r="F2907" s="1251">
        <v>2021</v>
      </c>
      <c r="G2907" s="1252">
        <v>3637.8000000000002</v>
      </c>
      <c r="H2907" s="1252">
        <v>3516.23</v>
      </c>
      <c r="I2907" s="1252">
        <v>3541.8899999999999</v>
      </c>
      <c r="J2907" s="1252">
        <v>3408.9499999999998</v>
      </c>
      <c r="K2907" s="1252">
        <v>3379.0999999999999</v>
      </c>
      <c r="L2907" s="1252">
        <v>3140.3400000000001</v>
      </c>
      <c r="M2907" s="1252">
        <v>3163.2199999999998</v>
      </c>
      <c r="N2907" s="1252">
        <v>3563.6999999999998</v>
      </c>
      <c r="O2907" s="1252">
        <v>3347.2199999999998</v>
      </c>
      <c r="P2907" s="1252">
        <v>3279.1700000000001</v>
      </c>
      <c r="Q2907" s="1252">
        <v>3259.5300000000002</v>
      </c>
      <c r="R2907" s="1252">
        <v>3214.5900000000001</v>
      </c>
      <c r="S2907" s="1252">
        <v>40451.740000000005</v>
      </c>
      <c r="T2907" s="1252">
        <v>40451.740000000005</v>
      </c>
      <c r="U2907" s="1251" t="s">
        <v>116</v>
      </c>
      <c r="V2907" s="1251" t="s">
        <v>397</v>
      </c>
      <c r="W2907" s="1251" t="s">
        <v>1948</v>
      </c>
      <c r="X2907" s="1251" t="s">
        <v>2176</v>
      </c>
      <c r="Y2907" s="1251">
        <v>604</v>
      </c>
      <c r="Z2907" s="1251">
        <v>8</v>
      </c>
      <c r="AA2907" s="1251" t="b">
        <v>1</v>
      </c>
    </row>
    <row r="2908" spans="1:27" ht="12">
      <c r="A2908" s="1251">
        <v>25</v>
      </c>
      <c r="B2908" s="1251">
        <v>900</v>
      </c>
      <c r="C2908" s="1251" t="s">
        <v>1778</v>
      </c>
      <c r="D2908" s="1251">
        <v>604822</v>
      </c>
      <c r="E2908" s="1251" t="s">
        <v>2193</v>
      </c>
      <c r="F2908" s="1251">
        <v>2021</v>
      </c>
      <c r="G2908" s="1252">
        <v>-10346.969999999999</v>
      </c>
      <c r="H2908" s="1252">
        <v>-10021.540000000001</v>
      </c>
      <c r="I2908" s="1252">
        <v>-10102.309999999999</v>
      </c>
      <c r="J2908" s="1252">
        <v>-10080.67</v>
      </c>
      <c r="K2908" s="1252">
        <v>-9837.1000000000004</v>
      </c>
      <c r="L2908" s="1252">
        <v>-9519</v>
      </c>
      <c r="M2908" s="1252">
        <v>-13990.530000000001</v>
      </c>
      <c r="N2908" s="1252">
        <v>-10585.469999999999</v>
      </c>
      <c r="O2908" s="1252">
        <v>-9258.4799999999996</v>
      </c>
      <c r="P2908" s="1252">
        <v>-9268.1200000000008</v>
      </c>
      <c r="Q2908" s="1252">
        <v>-9370.3700000000008</v>
      </c>
      <c r="R2908" s="1252">
        <v>-15593.01</v>
      </c>
      <c r="S2908" s="1252">
        <v>-127973.56999999998</v>
      </c>
      <c r="T2908" s="1252">
        <v>-127973.56999999998</v>
      </c>
      <c r="U2908" s="1251" t="s">
        <v>116</v>
      </c>
      <c r="V2908" s="1251" t="s">
        <v>397</v>
      </c>
      <c r="W2908" s="1251" t="s">
        <v>1948</v>
      </c>
      <c r="X2908" s="1251" t="s">
        <v>2176</v>
      </c>
      <c r="Y2908" s="1251">
        <v>604</v>
      </c>
      <c r="Z2908" s="1251">
        <v>8</v>
      </c>
      <c r="AA2908" s="1251" t="b">
        <v>1</v>
      </c>
    </row>
    <row r="2909" spans="1:27" ht="12">
      <c r="A2909" s="1251">
        <v>25</v>
      </c>
      <c r="B2909" s="1251">
        <v>900</v>
      </c>
      <c r="C2909" s="1251" t="s">
        <v>1778</v>
      </c>
      <c r="D2909" s="1251">
        <v>604824</v>
      </c>
      <c r="E2909" s="1251" t="s">
        <v>2194</v>
      </c>
      <c r="F2909" s="1251">
        <v>2021</v>
      </c>
      <c r="G2909" s="1252">
        <v>-1090.0799999999999</v>
      </c>
      <c r="H2909" s="1252">
        <v>-1049.1400000000001</v>
      </c>
      <c r="I2909" s="1252">
        <v>-1049.1400000000001</v>
      </c>
      <c r="J2909" s="1252">
        <v>-1008.2</v>
      </c>
      <c r="K2909" s="1252">
        <v>-995.27999999999997</v>
      </c>
      <c r="L2909" s="1252">
        <v>-946.67999999999995</v>
      </c>
      <c r="M2909" s="1252">
        <v>-1403.9400000000001</v>
      </c>
      <c r="N2909" s="1252">
        <v>-1022.8099999999999</v>
      </c>
      <c r="O2909" s="1252">
        <v>-895.72000000000003</v>
      </c>
      <c r="P2909" s="1252">
        <v>-901.63999999999999</v>
      </c>
      <c r="Q2909" s="1252">
        <v>-907.55999999999995</v>
      </c>
      <c r="R2909" s="1252">
        <v>-1521.5999999999999</v>
      </c>
      <c r="S2909" s="1252">
        <v>-12791.789999999999</v>
      </c>
      <c r="T2909" s="1252">
        <v>-12791.789999999999</v>
      </c>
      <c r="U2909" s="1251" t="s">
        <v>116</v>
      </c>
      <c r="V2909" s="1251" t="s">
        <v>397</v>
      </c>
      <c r="W2909" s="1251" t="s">
        <v>1948</v>
      </c>
      <c r="X2909" s="1251" t="s">
        <v>2176</v>
      </c>
      <c r="Y2909" s="1251">
        <v>604</v>
      </c>
      <c r="Z2909" s="1251">
        <v>8</v>
      </c>
      <c r="AA2909" s="1251" t="b">
        <v>1</v>
      </c>
    </row>
    <row r="2910" spans="1:27" ht="12">
      <c r="A2910" s="1251">
        <v>25</v>
      </c>
      <c r="B2910" s="1251">
        <v>900</v>
      </c>
      <c r="C2910" s="1251" t="s">
        <v>1778</v>
      </c>
      <c r="D2910" s="1251">
        <v>604828</v>
      </c>
      <c r="E2910" s="1251" t="s">
        <v>2195</v>
      </c>
      <c r="F2910" s="1251">
        <v>2021</v>
      </c>
      <c r="G2910" s="1252">
        <v>25</v>
      </c>
      <c r="H2910" s="1252">
        <v>25</v>
      </c>
      <c r="I2910" s="1252">
        <v>47.75</v>
      </c>
      <c r="J2910" s="1252">
        <v>32.579999999999998</v>
      </c>
      <c r="K2910" s="1252">
        <v>32.579999999999998</v>
      </c>
      <c r="L2910" s="1252">
        <v>32.579999999999998</v>
      </c>
      <c r="M2910" s="1252">
        <v>32.579999999999998</v>
      </c>
      <c r="N2910" s="1252">
        <v>32.579999999999998</v>
      </c>
      <c r="O2910" s="1252">
        <v>32.579999999999998</v>
      </c>
      <c r="P2910" s="1252">
        <v>32.579999999999998</v>
      </c>
      <c r="Q2910" s="1252">
        <v>32.579999999999998</v>
      </c>
      <c r="R2910" s="1252">
        <v>32.579999999999998</v>
      </c>
      <c r="S2910" s="1252">
        <v>390.96999999999986</v>
      </c>
      <c r="T2910" s="1252">
        <v>390.96999999999986</v>
      </c>
      <c r="U2910" s="1251" t="s">
        <v>116</v>
      </c>
      <c r="V2910" s="1251" t="s">
        <v>397</v>
      </c>
      <c r="W2910" s="1251" t="s">
        <v>1948</v>
      </c>
      <c r="X2910" s="1251" t="s">
        <v>2176</v>
      </c>
      <c r="Y2910" s="1251">
        <v>604</v>
      </c>
      <c r="Z2910" s="1251">
        <v>8</v>
      </c>
      <c r="AA2910" s="1251" t="b">
        <v>1</v>
      </c>
    </row>
    <row r="2911" spans="1:27" ht="12">
      <c r="A2911" s="1251">
        <v>25</v>
      </c>
      <c r="B2911" s="1251">
        <v>900</v>
      </c>
      <c r="C2911" s="1251" t="s">
        <v>1778</v>
      </c>
      <c r="D2911" s="1251">
        <v>604837</v>
      </c>
      <c r="E2911" s="1251" t="s">
        <v>2087</v>
      </c>
      <c r="F2911" s="1251">
        <v>2021</v>
      </c>
      <c r="G2911" s="1252">
        <v>9567.5599999999995</v>
      </c>
      <c r="H2911" s="1252">
        <v>8243.4500000000007</v>
      </c>
      <c r="I2911" s="1252">
        <v>17158.34</v>
      </c>
      <c r="J2911" s="1252">
        <v>9965.3799999999992</v>
      </c>
      <c r="K2911" s="1252">
        <v>13112.139999999999</v>
      </c>
      <c r="L2911" s="1252">
        <v>9077.5900000000001</v>
      </c>
      <c r="M2911" s="1252">
        <v>9951.0300000000007</v>
      </c>
      <c r="N2911" s="1252">
        <v>9224.6200000000008</v>
      </c>
      <c r="O2911" s="1252">
        <v>9320.4799999999996</v>
      </c>
      <c r="P2911" s="1252">
        <v>15022.26</v>
      </c>
      <c r="Q2911" s="1252">
        <v>9203.7000000000007</v>
      </c>
      <c r="R2911" s="1252">
        <v>12025.08</v>
      </c>
      <c r="S2911" s="1252">
        <v>131871.62999999998</v>
      </c>
      <c r="T2911" s="1252">
        <v>131871.62999999998</v>
      </c>
      <c r="U2911" s="1251" t="s">
        <v>116</v>
      </c>
      <c r="V2911" s="1251" t="s">
        <v>397</v>
      </c>
      <c r="W2911" s="1251" t="s">
        <v>1948</v>
      </c>
      <c r="X2911" s="1251" t="s">
        <v>2176</v>
      </c>
      <c r="Y2911" s="1251">
        <v>604</v>
      </c>
      <c r="Z2911" s="1251">
        <v>8</v>
      </c>
      <c r="AA2911" s="1251" t="b">
        <v>1</v>
      </c>
    </row>
    <row r="2912" spans="1:27" ht="12">
      <c r="A2912" s="1251">
        <v>25</v>
      </c>
      <c r="B2912" s="1251">
        <v>900</v>
      </c>
      <c r="C2912" s="1251" t="s">
        <v>1778</v>
      </c>
      <c r="D2912" s="1251">
        <v>604838</v>
      </c>
      <c r="E2912" s="1251" t="s">
        <v>2196</v>
      </c>
      <c r="F2912" s="1251">
        <v>2021</v>
      </c>
      <c r="G2912" s="1252">
        <v>9366</v>
      </c>
      <c r="H2912" s="1252">
        <v>9366</v>
      </c>
      <c r="I2912" s="1252">
        <v>9366</v>
      </c>
      <c r="J2912" s="1252">
        <v>9366</v>
      </c>
      <c r="K2912" s="1252">
        <v>9366</v>
      </c>
      <c r="L2912" s="1252">
        <v>9366</v>
      </c>
      <c r="M2912" s="1252">
        <v>9366</v>
      </c>
      <c r="N2912" s="1252">
        <v>9366</v>
      </c>
      <c r="O2912" s="1252">
        <v>9366</v>
      </c>
      <c r="P2912" s="1252">
        <v>9366</v>
      </c>
      <c r="Q2912" s="1252">
        <v>9366</v>
      </c>
      <c r="R2912" s="1252">
        <v>9366</v>
      </c>
      <c r="S2912" s="1252">
        <v>112392</v>
      </c>
      <c r="T2912" s="1252">
        <v>112392</v>
      </c>
      <c r="U2912" s="1251" t="s">
        <v>116</v>
      </c>
      <c r="V2912" s="1251" t="s">
        <v>397</v>
      </c>
      <c r="W2912" s="1251" t="s">
        <v>1948</v>
      </c>
      <c r="X2912" s="1251" t="s">
        <v>2176</v>
      </c>
      <c r="Y2912" s="1251">
        <v>604</v>
      </c>
      <c r="Z2912" s="1251">
        <v>8</v>
      </c>
      <c r="AA2912" s="1251" t="b">
        <v>1</v>
      </c>
    </row>
    <row r="2913" spans="1:27" ht="12">
      <c r="A2913" s="1251">
        <v>25</v>
      </c>
      <c r="B2913" s="1251">
        <v>900</v>
      </c>
      <c r="C2913" s="1251" t="s">
        <v>1778</v>
      </c>
      <c r="D2913" s="1251">
        <v>604840</v>
      </c>
      <c r="E2913" s="1251" t="s">
        <v>2197</v>
      </c>
      <c r="F2913" s="1251">
        <v>2021</v>
      </c>
      <c r="G2913" s="1252">
        <v>1237.97</v>
      </c>
      <c r="H2913" s="1252">
        <v>1223.6300000000001</v>
      </c>
      <c r="I2913" s="1252">
        <v>1233.6500000000001</v>
      </c>
      <c r="J2913" s="1252">
        <v>1208.97</v>
      </c>
      <c r="K2913" s="1252">
        <v>1156.51</v>
      </c>
      <c r="L2913" s="1252">
        <v>1158.3</v>
      </c>
      <c r="M2913" s="1252">
        <v>1195.3099999999999</v>
      </c>
      <c r="N2913" s="1252">
        <v>1214.8299999999999</v>
      </c>
      <c r="O2913" s="1252">
        <v>1228.9400000000001</v>
      </c>
      <c r="P2913" s="1252">
        <v>1223.5799999999999</v>
      </c>
      <c r="Q2913" s="1252">
        <v>1235.76</v>
      </c>
      <c r="R2913" s="1252">
        <v>1225.6199999999999</v>
      </c>
      <c r="S2913" s="1252">
        <v>14543.07</v>
      </c>
      <c r="T2913" s="1252">
        <v>14543.07</v>
      </c>
      <c r="U2913" s="1251" t="s">
        <v>116</v>
      </c>
      <c r="V2913" s="1251" t="s">
        <v>397</v>
      </c>
      <c r="W2913" s="1251" t="s">
        <v>1948</v>
      </c>
      <c r="X2913" s="1251" t="s">
        <v>2176</v>
      </c>
      <c r="Y2913" s="1251">
        <v>604</v>
      </c>
      <c r="Z2913" s="1251">
        <v>8</v>
      </c>
      <c r="AA2913" s="1251" t="b">
        <v>1</v>
      </c>
    </row>
    <row r="2914" spans="1:27" ht="12">
      <c r="A2914" s="1251">
        <v>25</v>
      </c>
      <c r="B2914" s="1251">
        <v>900</v>
      </c>
      <c r="C2914" s="1251" t="s">
        <v>1778</v>
      </c>
      <c r="D2914" s="1251">
        <v>604842</v>
      </c>
      <c r="E2914" s="1251" t="s">
        <v>2198</v>
      </c>
      <c r="F2914" s="1251">
        <v>2021</v>
      </c>
      <c r="G2914" s="1252">
        <v>1610.9300000000001</v>
      </c>
      <c r="H2914" s="1252">
        <v>2153.8800000000001</v>
      </c>
      <c r="I2914" s="1252">
        <v>1897.3800000000001</v>
      </c>
      <c r="J2914" s="1252">
        <v>1875.1500000000001</v>
      </c>
      <c r="K2914" s="1252">
        <v>1807.49</v>
      </c>
      <c r="L2914" s="1252">
        <v>1802.0899999999999</v>
      </c>
      <c r="M2914" s="1252">
        <v>1775</v>
      </c>
      <c r="N2914" s="1252">
        <v>1783.71</v>
      </c>
      <c r="O2914" s="1252">
        <v>1776.9400000000001</v>
      </c>
      <c r="P2914" s="1252">
        <v>1768.8</v>
      </c>
      <c r="Q2914" s="1252">
        <v>1789.1600000000001</v>
      </c>
      <c r="R2914" s="1252">
        <v>1767.1900000000001</v>
      </c>
      <c r="S2914" s="1252">
        <v>21807.719999999998</v>
      </c>
      <c r="T2914" s="1252">
        <v>21807.719999999998</v>
      </c>
      <c r="U2914" s="1251" t="s">
        <v>116</v>
      </c>
      <c r="V2914" s="1251" t="s">
        <v>397</v>
      </c>
      <c r="W2914" s="1251" t="s">
        <v>1948</v>
      </c>
      <c r="X2914" s="1251" t="s">
        <v>2176</v>
      </c>
      <c r="Y2914" s="1251">
        <v>604</v>
      </c>
      <c r="Z2914" s="1251">
        <v>8</v>
      </c>
      <c r="AA2914" s="1251" t="b">
        <v>1</v>
      </c>
    </row>
    <row r="2915" spans="1:27" ht="12">
      <c r="A2915" s="1251">
        <v>25</v>
      </c>
      <c r="B2915" s="1251">
        <v>900</v>
      </c>
      <c r="C2915" s="1251" t="s">
        <v>1778</v>
      </c>
      <c r="D2915" s="1251">
        <v>604845</v>
      </c>
      <c r="E2915" s="1251" t="s">
        <v>1947</v>
      </c>
      <c r="F2915" s="1251">
        <v>2021</v>
      </c>
      <c r="G2915" s="1252">
        <v>0</v>
      </c>
      <c r="H2915" s="1252">
        <v>0</v>
      </c>
      <c r="I2915" s="1252">
        <v>0</v>
      </c>
      <c r="J2915" s="1252">
        <v>275</v>
      </c>
      <c r="K2915" s="1252">
        <v>485</v>
      </c>
      <c r="L2915" s="1252">
        <v>0</v>
      </c>
      <c r="M2915" s="1252">
        <v>0</v>
      </c>
      <c r="N2915" s="1252">
        <v>0</v>
      </c>
      <c r="O2915" s="1252">
        <v>0</v>
      </c>
      <c r="P2915" s="1252">
        <v>0</v>
      </c>
      <c r="Q2915" s="1252">
        <v>0</v>
      </c>
      <c r="R2915" s="1252">
        <v>0</v>
      </c>
      <c r="S2915" s="1252">
        <v>760</v>
      </c>
      <c r="T2915" s="1252">
        <v>760</v>
      </c>
      <c r="U2915" s="1251" t="s">
        <v>116</v>
      </c>
      <c r="V2915" s="1251" t="s">
        <v>397</v>
      </c>
      <c r="W2915" s="1251" t="s">
        <v>1948</v>
      </c>
      <c r="X2915" s="1251" t="s">
        <v>2176</v>
      </c>
      <c r="Y2915" s="1251">
        <v>604</v>
      </c>
      <c r="Z2915" s="1251">
        <v>8</v>
      </c>
      <c r="AA2915" s="1251" t="b">
        <v>1</v>
      </c>
    </row>
    <row r="2916" spans="1:27" ht="12">
      <c r="A2916" s="1251">
        <v>25</v>
      </c>
      <c r="B2916" s="1251">
        <v>900</v>
      </c>
      <c r="C2916" s="1251" t="s">
        <v>1778</v>
      </c>
      <c r="D2916" s="1251">
        <v>604855</v>
      </c>
      <c r="E2916" s="1251" t="s">
        <v>2199</v>
      </c>
      <c r="F2916" s="1251">
        <v>2021</v>
      </c>
      <c r="G2916" s="1252">
        <v>0</v>
      </c>
      <c r="H2916" s="1252">
        <v>576.17999999999995</v>
      </c>
      <c r="I2916" s="1252">
        <v>0</v>
      </c>
      <c r="J2916" s="1252">
        <v>564.29999999999995</v>
      </c>
      <c r="K2916" s="1252">
        <v>279.18000000000001</v>
      </c>
      <c r="L2916" s="1252">
        <v>267.30000000000001</v>
      </c>
      <c r="M2916" s="1252">
        <v>534.60000000000002</v>
      </c>
      <c r="N2916" s="1252">
        <v>0</v>
      </c>
      <c r="O2916" s="1252">
        <v>0</v>
      </c>
      <c r="P2916" s="1252">
        <v>831.60000000000002</v>
      </c>
      <c r="Q2916" s="1252">
        <v>279.18000000000001</v>
      </c>
      <c r="R2916" s="1252">
        <v>0</v>
      </c>
      <c r="S2916" s="1252">
        <v>3332.3399999999997</v>
      </c>
      <c r="T2916" s="1252">
        <v>3332.3399999999997</v>
      </c>
      <c r="U2916" s="1251" t="s">
        <v>116</v>
      </c>
      <c r="V2916" s="1251" t="s">
        <v>397</v>
      </c>
      <c r="W2916" s="1251" t="s">
        <v>1948</v>
      </c>
      <c r="X2916" s="1251" t="s">
        <v>2176</v>
      </c>
      <c r="Y2916" s="1251">
        <v>604</v>
      </c>
      <c r="Z2916" s="1251">
        <v>8</v>
      </c>
      <c r="AA2916" s="1251" t="b">
        <v>1</v>
      </c>
    </row>
    <row r="2917" spans="1:27" ht="12">
      <c r="A2917" s="1251">
        <v>25</v>
      </c>
      <c r="B2917" s="1251">
        <v>900</v>
      </c>
      <c r="C2917" s="1251" t="s">
        <v>1778</v>
      </c>
      <c r="D2917" s="1251">
        <v>604857</v>
      </c>
      <c r="E2917" s="1251" t="s">
        <v>2079</v>
      </c>
      <c r="F2917" s="1251">
        <v>2021</v>
      </c>
      <c r="G2917" s="1252">
        <v>0</v>
      </c>
      <c r="H2917" s="1252">
        <v>0</v>
      </c>
      <c r="I2917" s="1252">
        <v>163.09999999999999</v>
      </c>
      <c r="J2917" s="1252">
        <v>0</v>
      </c>
      <c r="K2917" s="1252">
        <v>262.13</v>
      </c>
      <c r="L2917" s="1252">
        <v>17.050000000000001</v>
      </c>
      <c r="M2917" s="1252">
        <v>0</v>
      </c>
      <c r="N2917" s="1252">
        <v>49.950000000000003</v>
      </c>
      <c r="O2917" s="1252">
        <v>0</v>
      </c>
      <c r="P2917" s="1252">
        <v>0</v>
      </c>
      <c r="Q2917" s="1252">
        <v>0</v>
      </c>
      <c r="R2917" s="1252">
        <v>0</v>
      </c>
      <c r="S2917" s="1252">
        <v>492.23000000000002</v>
      </c>
      <c r="T2917" s="1252">
        <v>492.23000000000002</v>
      </c>
      <c r="U2917" s="1251" t="s">
        <v>116</v>
      </c>
      <c r="V2917" s="1251" t="s">
        <v>397</v>
      </c>
      <c r="W2917" s="1251" t="s">
        <v>1948</v>
      </c>
      <c r="X2917" s="1251" t="s">
        <v>2176</v>
      </c>
      <c r="Y2917" s="1251">
        <v>604</v>
      </c>
      <c r="Z2917" s="1251">
        <v>8</v>
      </c>
      <c r="AA2917" s="1251" t="b">
        <v>1</v>
      </c>
    </row>
    <row r="2918" spans="1:27" ht="12">
      <c r="A2918" s="1251">
        <v>25</v>
      </c>
      <c r="B2918" s="1251">
        <v>900</v>
      </c>
      <c r="C2918" s="1251" t="s">
        <v>1778</v>
      </c>
      <c r="D2918" s="1251">
        <v>604860</v>
      </c>
      <c r="E2918" s="1251" t="s">
        <v>2265</v>
      </c>
      <c r="F2918" s="1251">
        <v>2021</v>
      </c>
      <c r="G2918" s="1252">
        <v>0</v>
      </c>
      <c r="H2918" s="1252">
        <v>0</v>
      </c>
      <c r="I2918" s="1252">
        <v>0</v>
      </c>
      <c r="J2918" s="1252">
        <v>0</v>
      </c>
      <c r="K2918" s="1252">
        <v>0</v>
      </c>
      <c r="L2918" s="1252">
        <v>108.95</v>
      </c>
      <c r="M2918" s="1252">
        <v>0</v>
      </c>
      <c r="N2918" s="1252">
        <v>0</v>
      </c>
      <c r="O2918" s="1252">
        <v>0</v>
      </c>
      <c r="P2918" s="1252">
        <v>0</v>
      </c>
      <c r="Q2918" s="1252">
        <v>0</v>
      </c>
      <c r="R2918" s="1252">
        <v>0</v>
      </c>
      <c r="S2918" s="1252">
        <v>108.95</v>
      </c>
      <c r="T2918" s="1252">
        <v>108.95</v>
      </c>
      <c r="U2918" s="1251" t="s">
        <v>116</v>
      </c>
      <c r="V2918" s="1251" t="s">
        <v>397</v>
      </c>
      <c r="W2918" s="1251" t="s">
        <v>1948</v>
      </c>
      <c r="X2918" s="1251" t="s">
        <v>2176</v>
      </c>
      <c r="Y2918" s="1251">
        <v>604</v>
      </c>
      <c r="Z2918" s="1251">
        <v>8</v>
      </c>
      <c r="AA2918" s="1251" t="b">
        <v>1</v>
      </c>
    </row>
    <row r="2919" spans="1:27" ht="12">
      <c r="A2919" s="1251">
        <v>25</v>
      </c>
      <c r="B2919" s="1251">
        <v>900</v>
      </c>
      <c r="C2919" s="1251" t="s">
        <v>1778</v>
      </c>
      <c r="D2919" s="1251">
        <v>604862</v>
      </c>
      <c r="E2919" s="1251" t="s">
        <v>2256</v>
      </c>
      <c r="F2919" s="1251">
        <v>2021</v>
      </c>
      <c r="G2919" s="1252">
        <v>0</v>
      </c>
      <c r="H2919" s="1252">
        <v>0</v>
      </c>
      <c r="I2919" s="1252">
        <v>0</v>
      </c>
      <c r="J2919" s="1252">
        <v>0</v>
      </c>
      <c r="K2919" s="1252">
        <v>78.560000000000002</v>
      </c>
      <c r="L2919" s="1252">
        <v>430</v>
      </c>
      <c r="M2919" s="1252">
        <v>0</v>
      </c>
      <c r="N2919" s="1252">
        <v>1761.8199999999999</v>
      </c>
      <c r="O2919" s="1252">
        <v>0</v>
      </c>
      <c r="P2919" s="1252">
        <v>0</v>
      </c>
      <c r="Q2919" s="1252">
        <v>0</v>
      </c>
      <c r="R2919" s="1252">
        <v>0</v>
      </c>
      <c r="S2919" s="1252">
        <v>2270.3800000000001</v>
      </c>
      <c r="T2919" s="1252">
        <v>2270.3800000000001</v>
      </c>
      <c r="U2919" s="1251" t="s">
        <v>116</v>
      </c>
      <c r="V2919" s="1251" t="s">
        <v>397</v>
      </c>
      <c r="W2919" s="1251" t="s">
        <v>1948</v>
      </c>
      <c r="X2919" s="1251" t="s">
        <v>2176</v>
      </c>
      <c r="Y2919" s="1251">
        <v>604</v>
      </c>
      <c r="Z2919" s="1251">
        <v>8</v>
      </c>
      <c r="AA2919" s="1251" t="b">
        <v>1</v>
      </c>
    </row>
    <row r="2920" spans="1:27" ht="12">
      <c r="A2920" s="1251">
        <v>25</v>
      </c>
      <c r="B2920" s="1251">
        <v>900</v>
      </c>
      <c r="C2920" s="1251" t="s">
        <v>1778</v>
      </c>
      <c r="D2920" s="1251">
        <v>604867</v>
      </c>
      <c r="E2920" s="1251" t="s">
        <v>2046</v>
      </c>
      <c r="F2920" s="1251">
        <v>2021</v>
      </c>
      <c r="G2920" s="1252">
        <v>0</v>
      </c>
      <c r="H2920" s="1252">
        <v>0</v>
      </c>
      <c r="I2920" s="1252">
        <v>0</v>
      </c>
      <c r="J2920" s="1252">
        <v>25</v>
      </c>
      <c r="K2920" s="1252">
        <v>0</v>
      </c>
      <c r="L2920" s="1252">
        <v>0</v>
      </c>
      <c r="M2920" s="1252">
        <v>0</v>
      </c>
      <c r="N2920" s="1252">
        <v>2150</v>
      </c>
      <c r="O2920" s="1252">
        <v>0</v>
      </c>
      <c r="P2920" s="1252">
        <v>2950</v>
      </c>
      <c r="Q2920" s="1252">
        <v>0</v>
      </c>
      <c r="R2920" s="1252">
        <v>0</v>
      </c>
      <c r="S2920" s="1252">
        <v>5125</v>
      </c>
      <c r="T2920" s="1252">
        <v>5125</v>
      </c>
      <c r="U2920" s="1251" t="s">
        <v>116</v>
      </c>
      <c r="V2920" s="1251" t="s">
        <v>397</v>
      </c>
      <c r="W2920" s="1251" t="s">
        <v>1948</v>
      </c>
      <c r="X2920" s="1251" t="s">
        <v>2176</v>
      </c>
      <c r="Y2920" s="1251">
        <v>604</v>
      </c>
      <c r="Z2920" s="1251">
        <v>8</v>
      </c>
      <c r="AA2920" s="1251" t="b">
        <v>1</v>
      </c>
    </row>
    <row r="2921" spans="1:27" ht="12">
      <c r="A2921" s="1251">
        <v>25</v>
      </c>
      <c r="B2921" s="1251">
        <v>900</v>
      </c>
      <c r="C2921" s="1251" t="s">
        <v>1778</v>
      </c>
      <c r="D2921" s="1251">
        <v>604871</v>
      </c>
      <c r="E2921" s="1251" t="s">
        <v>1949</v>
      </c>
      <c r="F2921" s="1251">
        <v>2021</v>
      </c>
      <c r="G2921" s="1252">
        <v>0</v>
      </c>
      <c r="H2921" s="1252">
        <v>0</v>
      </c>
      <c r="I2921" s="1252">
        <v>0</v>
      </c>
      <c r="J2921" s="1252">
        <v>0</v>
      </c>
      <c r="K2921" s="1252">
        <v>0</v>
      </c>
      <c r="L2921" s="1252">
        <v>0</v>
      </c>
      <c r="M2921" s="1252">
        <v>0</v>
      </c>
      <c r="N2921" s="1252">
        <v>0</v>
      </c>
      <c r="O2921" s="1252">
        <v>0</v>
      </c>
      <c r="P2921" s="1252">
        <v>1824.1500000000001</v>
      </c>
      <c r="Q2921" s="1252">
        <v>0</v>
      </c>
      <c r="R2921" s="1252">
        <v>0</v>
      </c>
      <c r="S2921" s="1252">
        <v>1824.1500000000001</v>
      </c>
      <c r="T2921" s="1252">
        <v>1824.1500000000001</v>
      </c>
      <c r="U2921" s="1251" t="s">
        <v>116</v>
      </c>
      <c r="V2921" s="1251" t="s">
        <v>397</v>
      </c>
      <c r="W2921" s="1251" t="s">
        <v>1948</v>
      </c>
      <c r="X2921" s="1251" t="s">
        <v>2176</v>
      </c>
      <c r="Y2921" s="1251">
        <v>604</v>
      </c>
      <c r="Z2921" s="1251">
        <v>8</v>
      </c>
      <c r="AA2921" s="1251" t="b">
        <v>1</v>
      </c>
    </row>
    <row r="2922" spans="1:27" ht="12">
      <c r="A2922" s="1251">
        <v>25</v>
      </c>
      <c r="B2922" s="1251">
        <v>900</v>
      </c>
      <c r="C2922" s="1251" t="s">
        <v>1778</v>
      </c>
      <c r="D2922" s="1251">
        <v>604891</v>
      </c>
      <c r="E2922" s="1251" t="s">
        <v>2200</v>
      </c>
      <c r="F2922" s="1251">
        <v>2021</v>
      </c>
      <c r="G2922" s="1252">
        <v>672.49000000000001</v>
      </c>
      <c r="H2922" s="1252">
        <v>672.49000000000001</v>
      </c>
      <c r="I2922" s="1252">
        <v>672.49000000000001</v>
      </c>
      <c r="J2922" s="1252">
        <v>551.41999999999996</v>
      </c>
      <c r="K2922" s="1252">
        <v>580.17999999999995</v>
      </c>
      <c r="L2922" s="1252">
        <v>580.17999999999995</v>
      </c>
      <c r="M2922" s="1252">
        <v>3466.75</v>
      </c>
      <c r="N2922" s="1252">
        <v>773.20000000000005</v>
      </c>
      <c r="O2922" s="1252">
        <v>773.20000000000005</v>
      </c>
      <c r="P2922" s="1252">
        <v>602.58000000000004</v>
      </c>
      <c r="Q2922" s="1252">
        <v>819.83000000000004</v>
      </c>
      <c r="R2922" s="1252">
        <v>819.83000000000004</v>
      </c>
      <c r="S2922" s="1252">
        <v>10984.639999999999</v>
      </c>
      <c r="T2922" s="1252">
        <v>10984.639999999999</v>
      </c>
      <c r="U2922" s="1251" t="s">
        <v>116</v>
      </c>
      <c r="V2922" s="1251" t="s">
        <v>397</v>
      </c>
      <c r="W2922" s="1251" t="s">
        <v>1948</v>
      </c>
      <c r="X2922" s="1251" t="s">
        <v>2176</v>
      </c>
      <c r="Y2922" s="1251">
        <v>604</v>
      </c>
      <c r="Z2922" s="1251">
        <v>8</v>
      </c>
      <c r="AA2922" s="1251" t="b">
        <v>1</v>
      </c>
    </row>
    <row r="2923" spans="1:27" ht="12">
      <c r="A2923" s="1251">
        <v>25</v>
      </c>
      <c r="B2923" s="1251">
        <v>900</v>
      </c>
      <c r="C2923" s="1251" t="s">
        <v>1778</v>
      </c>
      <c r="D2923" s="1251">
        <v>604899</v>
      </c>
      <c r="E2923" s="1251" t="s">
        <v>2257</v>
      </c>
      <c r="F2923" s="1251">
        <v>2021</v>
      </c>
      <c r="G2923" s="1252">
        <v>0</v>
      </c>
      <c r="H2923" s="1252">
        <v>0</v>
      </c>
      <c r="I2923" s="1252">
        <v>0</v>
      </c>
      <c r="J2923" s="1252">
        <v>0</v>
      </c>
      <c r="K2923" s="1252">
        <v>-122.29000000000001</v>
      </c>
      <c r="L2923" s="1252">
        <v>0</v>
      </c>
      <c r="M2923" s="1252">
        <v>0</v>
      </c>
      <c r="N2923" s="1252">
        <v>0</v>
      </c>
      <c r="O2923" s="1252">
        <v>0</v>
      </c>
      <c r="P2923" s="1252">
        <v>0</v>
      </c>
      <c r="Q2923" s="1252">
        <v>0</v>
      </c>
      <c r="R2923" s="1252">
        <v>0</v>
      </c>
      <c r="S2923" s="1252">
        <v>-122.29000000000001</v>
      </c>
      <c r="T2923" s="1252">
        <v>-122.29000000000001</v>
      </c>
      <c r="U2923" s="1251" t="s">
        <v>116</v>
      </c>
      <c r="V2923" s="1251" t="s">
        <v>397</v>
      </c>
      <c r="W2923" s="1251" t="s">
        <v>1948</v>
      </c>
      <c r="X2923" s="1251" t="s">
        <v>2176</v>
      </c>
      <c r="Y2923" s="1251">
        <v>604</v>
      </c>
      <c r="Z2923" s="1251">
        <v>8</v>
      </c>
      <c r="AA2923" s="1251" t="b">
        <v>1</v>
      </c>
    </row>
    <row r="2924" spans="1:27" ht="12">
      <c r="A2924" s="1251">
        <v>25</v>
      </c>
      <c r="B2924" s="1251">
        <v>900</v>
      </c>
      <c r="C2924" s="1251" t="s">
        <v>1778</v>
      </c>
      <c r="D2924" s="1251">
        <v>620100</v>
      </c>
      <c r="E2924" s="1251" t="s">
        <v>1965</v>
      </c>
      <c r="F2924" s="1251">
        <v>2021</v>
      </c>
      <c r="G2924" s="1252">
        <v>0</v>
      </c>
      <c r="H2924" s="1252">
        <v>0</v>
      </c>
      <c r="I2924" s="1252">
        <v>0</v>
      </c>
      <c r="J2924" s="1252">
        <v>0</v>
      </c>
      <c r="K2924" s="1252">
        <v>0</v>
      </c>
      <c r="L2924" s="1252">
        <v>0</v>
      </c>
      <c r="M2924" s="1252">
        <v>0</v>
      </c>
      <c r="N2924" s="1252">
        <v>0</v>
      </c>
      <c r="O2924" s="1252">
        <v>0</v>
      </c>
      <c r="P2924" s="1252">
        <v>0</v>
      </c>
      <c r="Q2924" s="1252">
        <v>0</v>
      </c>
      <c r="R2924" s="1252">
        <v>67.150000000000006</v>
      </c>
      <c r="S2924" s="1252">
        <v>67.150000000000006</v>
      </c>
      <c r="T2924" s="1252">
        <v>67.150000000000006</v>
      </c>
      <c r="U2924" s="1251" t="s">
        <v>116</v>
      </c>
      <c r="V2924" s="1251" t="s">
        <v>397</v>
      </c>
      <c r="W2924" s="1251" t="s">
        <v>1966</v>
      </c>
      <c r="X2924" s="1251" t="s">
        <v>2176</v>
      </c>
      <c r="Y2924" s="1251">
        <v>620</v>
      </c>
      <c r="Z2924" s="1251">
        <v>1</v>
      </c>
      <c r="AA2924" s="1251" t="b">
        <v>1</v>
      </c>
    </row>
    <row r="2925" spans="1:27" ht="12">
      <c r="A2925" s="1251">
        <v>25</v>
      </c>
      <c r="B2925" s="1251">
        <v>900</v>
      </c>
      <c r="C2925" s="1251" t="s">
        <v>1778</v>
      </c>
      <c r="D2925" s="1251">
        <v>620500</v>
      </c>
      <c r="E2925" s="1251" t="s">
        <v>2051</v>
      </c>
      <c r="F2925" s="1251">
        <v>2021</v>
      </c>
      <c r="G2925" s="1252">
        <v>0</v>
      </c>
      <c r="H2925" s="1252">
        <v>0</v>
      </c>
      <c r="I2925" s="1252">
        <v>0</v>
      </c>
      <c r="J2925" s="1252">
        <v>0</v>
      </c>
      <c r="K2925" s="1252">
        <v>0</v>
      </c>
      <c r="L2925" s="1252">
        <v>0</v>
      </c>
      <c r="M2925" s="1252">
        <v>0</v>
      </c>
      <c r="N2925" s="1252">
        <v>0</v>
      </c>
      <c r="O2925" s="1252">
        <v>0</v>
      </c>
      <c r="P2925" s="1252">
        <v>0</v>
      </c>
      <c r="Q2925" s="1252">
        <v>0</v>
      </c>
      <c r="R2925" s="1252">
        <v>0</v>
      </c>
      <c r="S2925" s="1252">
        <v>0</v>
      </c>
      <c r="T2925" s="1252">
        <v>0</v>
      </c>
      <c r="U2925" s="1251" t="s">
        <v>116</v>
      </c>
      <c r="V2925" s="1251" t="s">
        <v>397</v>
      </c>
      <c r="W2925" s="1251" t="s">
        <v>1966</v>
      </c>
      <c r="X2925" s="1251" t="s">
        <v>2176</v>
      </c>
      <c r="Y2925" s="1251">
        <v>620</v>
      </c>
      <c r="Z2925" s="1251">
        <v>5</v>
      </c>
      <c r="AA2925" s="1251" t="b">
        <v>1</v>
      </c>
    </row>
    <row r="2926" spans="1:27" ht="12">
      <c r="A2926" s="1251">
        <v>25</v>
      </c>
      <c r="B2926" s="1251">
        <v>900</v>
      </c>
      <c r="C2926" s="1251" t="s">
        <v>1778</v>
      </c>
      <c r="D2926" s="1251">
        <v>620502</v>
      </c>
      <c r="E2926" s="1251" t="s">
        <v>2053</v>
      </c>
      <c r="F2926" s="1251">
        <v>2021</v>
      </c>
      <c r="G2926" s="1252">
        <v>0</v>
      </c>
      <c r="H2926" s="1252">
        <v>0</v>
      </c>
      <c r="I2926" s="1252">
        <v>0</v>
      </c>
      <c r="J2926" s="1252">
        <v>0</v>
      </c>
      <c r="K2926" s="1252">
        <v>0</v>
      </c>
      <c r="L2926" s="1252">
        <v>0</v>
      </c>
      <c r="M2926" s="1252">
        <v>0</v>
      </c>
      <c r="N2926" s="1252">
        <v>0</v>
      </c>
      <c r="O2926" s="1252">
        <v>400</v>
      </c>
      <c r="P2926" s="1252">
        <v>0</v>
      </c>
      <c r="Q2926" s="1252">
        <v>0</v>
      </c>
      <c r="R2926" s="1252">
        <v>0</v>
      </c>
      <c r="S2926" s="1252">
        <v>400</v>
      </c>
      <c r="T2926" s="1252">
        <v>400</v>
      </c>
      <c r="U2926" s="1251" t="s">
        <v>116</v>
      </c>
      <c r="V2926" s="1251" t="s">
        <v>397</v>
      </c>
      <c r="W2926" s="1251" t="s">
        <v>1966</v>
      </c>
      <c r="X2926" s="1251" t="s">
        <v>2176</v>
      </c>
      <c r="Y2926" s="1251">
        <v>620</v>
      </c>
      <c r="Z2926" s="1251">
        <v>5</v>
      </c>
      <c r="AA2926" s="1251" t="b">
        <v>1</v>
      </c>
    </row>
    <row r="2927" spans="1:27" ht="12">
      <c r="A2927" s="1251">
        <v>25</v>
      </c>
      <c r="B2927" s="1251">
        <v>900</v>
      </c>
      <c r="C2927" s="1251" t="s">
        <v>1778</v>
      </c>
      <c r="D2927" s="1251">
        <v>620513</v>
      </c>
      <c r="E2927" s="1251" t="s">
        <v>2056</v>
      </c>
      <c r="F2927" s="1251">
        <v>2021</v>
      </c>
      <c r="G2927" s="1252">
        <v>0</v>
      </c>
      <c r="H2927" s="1252">
        <v>0</v>
      </c>
      <c r="I2927" s="1252">
        <v>0</v>
      </c>
      <c r="J2927" s="1252">
        <v>0</v>
      </c>
      <c r="K2927" s="1252">
        <v>0</v>
      </c>
      <c r="L2927" s="1252">
        <v>0</v>
      </c>
      <c r="M2927" s="1252">
        <v>0</v>
      </c>
      <c r="N2927" s="1252">
        <v>192</v>
      </c>
      <c r="O2927" s="1252">
        <v>0</v>
      </c>
      <c r="P2927" s="1252">
        <v>0</v>
      </c>
      <c r="Q2927" s="1252">
        <v>0</v>
      </c>
      <c r="R2927" s="1252">
        <v>0</v>
      </c>
      <c r="S2927" s="1252">
        <v>192</v>
      </c>
      <c r="T2927" s="1252">
        <v>192</v>
      </c>
      <c r="U2927" s="1251" t="s">
        <v>116</v>
      </c>
      <c r="V2927" s="1251" t="s">
        <v>397</v>
      </c>
      <c r="W2927" s="1251" t="s">
        <v>1966</v>
      </c>
      <c r="X2927" s="1251" t="s">
        <v>2176</v>
      </c>
      <c r="Y2927" s="1251">
        <v>620</v>
      </c>
      <c r="Z2927" s="1251">
        <v>5</v>
      </c>
      <c r="AA2927" s="1251" t="b">
        <v>1</v>
      </c>
    </row>
    <row r="2928" spans="1:27" ht="12">
      <c r="A2928" s="1251">
        <v>25</v>
      </c>
      <c r="B2928" s="1251">
        <v>900</v>
      </c>
      <c r="C2928" s="1251" t="s">
        <v>1778</v>
      </c>
      <c r="D2928" s="1251">
        <v>620514</v>
      </c>
      <c r="E2928" s="1251" t="s">
        <v>1972</v>
      </c>
      <c r="F2928" s="1251">
        <v>2021</v>
      </c>
      <c r="G2928" s="1252">
        <v>0</v>
      </c>
      <c r="H2928" s="1252">
        <v>0</v>
      </c>
      <c r="I2928" s="1252">
        <v>0</v>
      </c>
      <c r="J2928" s="1252">
        <v>55.670000000000002</v>
      </c>
      <c r="K2928" s="1252">
        <v>0</v>
      </c>
      <c r="L2928" s="1252">
        <v>0</v>
      </c>
      <c r="M2928" s="1252">
        <v>0</v>
      </c>
      <c r="N2928" s="1252">
        <v>0</v>
      </c>
      <c r="O2928" s="1252">
        <v>0</v>
      </c>
      <c r="P2928" s="1252">
        <v>0</v>
      </c>
      <c r="Q2928" s="1252">
        <v>0</v>
      </c>
      <c r="R2928" s="1252">
        <v>0</v>
      </c>
      <c r="S2928" s="1252">
        <v>55.670000000000002</v>
      </c>
      <c r="T2928" s="1252">
        <v>55.670000000000002</v>
      </c>
      <c r="U2928" s="1251" t="s">
        <v>116</v>
      </c>
      <c r="V2928" s="1251" t="s">
        <v>397</v>
      </c>
      <c r="W2928" s="1251" t="s">
        <v>1966</v>
      </c>
      <c r="X2928" s="1251" t="s">
        <v>2176</v>
      </c>
      <c r="Y2928" s="1251">
        <v>620</v>
      </c>
      <c r="Z2928" s="1251">
        <v>5</v>
      </c>
      <c r="AA2928" s="1251" t="b">
        <v>1</v>
      </c>
    </row>
    <row r="2929" spans="1:27" ht="12">
      <c r="A2929" s="1251">
        <v>25</v>
      </c>
      <c r="B2929" s="1251">
        <v>900</v>
      </c>
      <c r="C2929" s="1251" t="s">
        <v>1778</v>
      </c>
      <c r="D2929" s="1251">
        <v>620601</v>
      </c>
      <c r="E2929" s="1251" t="s">
        <v>1974</v>
      </c>
      <c r="F2929" s="1251">
        <v>2021</v>
      </c>
      <c r="G2929" s="1252">
        <v>0</v>
      </c>
      <c r="H2929" s="1252">
        <v>0</v>
      </c>
      <c r="I2929" s="1252">
        <v>0</v>
      </c>
      <c r="J2929" s="1252">
        <v>20.850000000000001</v>
      </c>
      <c r="K2929" s="1252">
        <v>0</v>
      </c>
      <c r="L2929" s="1252">
        <v>0</v>
      </c>
      <c r="M2929" s="1252">
        <v>0</v>
      </c>
      <c r="N2929" s="1252">
        <v>0</v>
      </c>
      <c r="O2929" s="1252">
        <v>0</v>
      </c>
      <c r="P2929" s="1252">
        <v>0</v>
      </c>
      <c r="Q2929" s="1252">
        <v>0</v>
      </c>
      <c r="R2929" s="1252">
        <v>0</v>
      </c>
      <c r="S2929" s="1252">
        <v>20.850000000000001</v>
      </c>
      <c r="T2929" s="1252">
        <v>20.850000000000001</v>
      </c>
      <c r="U2929" s="1251" t="s">
        <v>116</v>
      </c>
      <c r="V2929" s="1251" t="s">
        <v>397</v>
      </c>
      <c r="W2929" s="1251" t="s">
        <v>1966</v>
      </c>
      <c r="X2929" s="1251" t="s">
        <v>2176</v>
      </c>
      <c r="Y2929" s="1251">
        <v>620</v>
      </c>
      <c r="Z2929" s="1251">
        <v>6</v>
      </c>
      <c r="AA2929" s="1251" t="b">
        <v>1</v>
      </c>
    </row>
    <row r="2930" spans="1:27" ht="12">
      <c r="A2930" s="1251">
        <v>25</v>
      </c>
      <c r="B2930" s="1251">
        <v>900</v>
      </c>
      <c r="C2930" s="1251" t="s">
        <v>1778</v>
      </c>
      <c r="D2930" s="1251">
        <v>620613</v>
      </c>
      <c r="E2930" s="1251" t="s">
        <v>1979</v>
      </c>
      <c r="F2930" s="1251">
        <v>2021</v>
      </c>
      <c r="G2930" s="1252">
        <v>0</v>
      </c>
      <c r="H2930" s="1252">
        <v>0</v>
      </c>
      <c r="I2930" s="1252">
        <v>0</v>
      </c>
      <c r="J2930" s="1252">
        <v>0</v>
      </c>
      <c r="K2930" s="1252">
        <v>0</v>
      </c>
      <c r="L2930" s="1252">
        <v>602</v>
      </c>
      <c r="M2930" s="1252">
        <v>0</v>
      </c>
      <c r="N2930" s="1252">
        <v>0</v>
      </c>
      <c r="O2930" s="1252">
        <v>0</v>
      </c>
      <c r="P2930" s="1252">
        <v>0</v>
      </c>
      <c r="Q2930" s="1252">
        <v>0</v>
      </c>
      <c r="R2930" s="1252">
        <v>0</v>
      </c>
      <c r="S2930" s="1252">
        <v>602</v>
      </c>
      <c r="T2930" s="1252">
        <v>602</v>
      </c>
      <c r="U2930" s="1251" t="s">
        <v>116</v>
      </c>
      <c r="V2930" s="1251" t="s">
        <v>397</v>
      </c>
      <c r="W2930" s="1251" t="s">
        <v>1966</v>
      </c>
      <c r="X2930" s="1251" t="s">
        <v>2176</v>
      </c>
      <c r="Y2930" s="1251">
        <v>620</v>
      </c>
      <c r="Z2930" s="1251">
        <v>6</v>
      </c>
      <c r="AA2930" s="1251" t="b">
        <v>1</v>
      </c>
    </row>
    <row r="2931" spans="1:27" ht="12">
      <c r="A2931" s="1251">
        <v>25</v>
      </c>
      <c r="B2931" s="1251">
        <v>900</v>
      </c>
      <c r="C2931" s="1251" t="s">
        <v>1778</v>
      </c>
      <c r="D2931" s="1251">
        <v>632800</v>
      </c>
      <c r="E2931" s="1251" t="s">
        <v>2201</v>
      </c>
      <c r="F2931" s="1251">
        <v>2021</v>
      </c>
      <c r="G2931" s="1252">
        <v>7300</v>
      </c>
      <c r="H2931" s="1252">
        <v>7300</v>
      </c>
      <c r="I2931" s="1252">
        <v>7300</v>
      </c>
      <c r="J2931" s="1252">
        <v>7300</v>
      </c>
      <c r="K2931" s="1252">
        <v>-11080.120000000001</v>
      </c>
      <c r="L2931" s="1252">
        <v>7300</v>
      </c>
      <c r="M2931" s="1252">
        <v>7300</v>
      </c>
      <c r="N2931" s="1252">
        <v>14969.639999999999</v>
      </c>
      <c r="O2931" s="1252">
        <v>14969.639999999999</v>
      </c>
      <c r="P2931" s="1252">
        <v>14969.639999999999</v>
      </c>
      <c r="Q2931" s="1252">
        <v>18405.419999999998</v>
      </c>
      <c r="R2931" s="1252">
        <v>18405.419999999998</v>
      </c>
      <c r="S2931" s="1252">
        <v>114439.63999999998</v>
      </c>
      <c r="T2931" s="1252">
        <v>114439.63999999998</v>
      </c>
      <c r="U2931" s="1251" t="s">
        <v>116</v>
      </c>
      <c r="V2931" s="1251" t="s">
        <v>397</v>
      </c>
      <c r="W2931" s="1251" t="s">
        <v>2112</v>
      </c>
      <c r="X2931" s="1251" t="s">
        <v>2176</v>
      </c>
      <c r="Y2931" s="1251">
        <v>632</v>
      </c>
      <c r="Z2931" s="1251">
        <v>8</v>
      </c>
      <c r="AA2931" s="1251" t="b">
        <v>1</v>
      </c>
    </row>
    <row r="2932" spans="1:27" ht="12">
      <c r="A2932" s="1251">
        <v>25</v>
      </c>
      <c r="B2932" s="1251">
        <v>900</v>
      </c>
      <c r="C2932" s="1251" t="s">
        <v>1778</v>
      </c>
      <c r="D2932" s="1251">
        <v>633800</v>
      </c>
      <c r="E2932" s="1251" t="s">
        <v>2202</v>
      </c>
      <c r="F2932" s="1251">
        <v>2021</v>
      </c>
      <c r="G2932" s="1252">
        <v>13059</v>
      </c>
      <c r="H2932" s="1252">
        <v>9015</v>
      </c>
      <c r="I2932" s="1252">
        <v>13938</v>
      </c>
      <c r="J2932" s="1252">
        <v>12833.299999999999</v>
      </c>
      <c r="K2932" s="1252">
        <v>12696.700000000001</v>
      </c>
      <c r="L2932" s="1252">
        <v>14594.700000000001</v>
      </c>
      <c r="M2932" s="1252">
        <v>19211.200000000001</v>
      </c>
      <c r="N2932" s="1252">
        <v>22144.200000000001</v>
      </c>
      <c r="O2932" s="1252">
        <v>2262</v>
      </c>
      <c r="P2932" s="1252">
        <v>0</v>
      </c>
      <c r="Q2932" s="1252">
        <v>37396</v>
      </c>
      <c r="R2932" s="1252">
        <v>17484.740000000002</v>
      </c>
      <c r="S2932" s="1252">
        <v>174634.83999999997</v>
      </c>
      <c r="T2932" s="1252">
        <v>174634.83999999997</v>
      </c>
      <c r="U2932" s="1251" t="s">
        <v>116</v>
      </c>
      <c r="V2932" s="1251" t="s">
        <v>397</v>
      </c>
      <c r="W2932" s="1251" t="s">
        <v>2203</v>
      </c>
      <c r="X2932" s="1251" t="s">
        <v>2176</v>
      </c>
      <c r="Y2932" s="1251">
        <v>633</v>
      </c>
      <c r="Z2932" s="1251">
        <v>8</v>
      </c>
      <c r="AA2932" s="1251" t="b">
        <v>1</v>
      </c>
    </row>
    <row r="2933" spans="1:27" ht="12">
      <c r="A2933" s="1251">
        <v>25</v>
      </c>
      <c r="B2933" s="1251">
        <v>900</v>
      </c>
      <c r="C2933" s="1251" t="s">
        <v>1778</v>
      </c>
      <c r="D2933" s="1251">
        <v>634810</v>
      </c>
      <c r="E2933" s="1251" t="s">
        <v>2205</v>
      </c>
      <c r="F2933" s="1251">
        <v>2021</v>
      </c>
      <c r="G2933" s="1252">
        <v>0</v>
      </c>
      <c r="H2933" s="1252">
        <v>0</v>
      </c>
      <c r="I2933" s="1252">
        <v>0</v>
      </c>
      <c r="J2933" s="1252">
        <v>0</v>
      </c>
      <c r="K2933" s="1252">
        <v>0</v>
      </c>
      <c r="L2933" s="1252">
        <v>0</v>
      </c>
      <c r="M2933" s="1252">
        <v>0</v>
      </c>
      <c r="N2933" s="1252">
        <v>0</v>
      </c>
      <c r="O2933" s="1252">
        <v>0</v>
      </c>
      <c r="P2933" s="1252">
        <v>0</v>
      </c>
      <c r="Q2933" s="1252">
        <v>0</v>
      </c>
      <c r="R2933" s="1252">
        <v>0</v>
      </c>
      <c r="S2933" s="1252">
        <v>0</v>
      </c>
      <c r="T2933" s="1252">
        <v>0</v>
      </c>
      <c r="U2933" s="1251" t="s">
        <v>116</v>
      </c>
      <c r="V2933" s="1251" t="s">
        <v>397</v>
      </c>
      <c r="W2933" s="1251" t="s">
        <v>2114</v>
      </c>
      <c r="X2933" s="1251" t="s">
        <v>2176</v>
      </c>
      <c r="Y2933" s="1251">
        <v>634</v>
      </c>
      <c r="Z2933" s="1251">
        <v>8</v>
      </c>
      <c r="AA2933" s="1251" t="b">
        <v>1</v>
      </c>
    </row>
    <row r="2934" spans="1:27" ht="12">
      <c r="A2934" s="1251">
        <v>25</v>
      </c>
      <c r="B2934" s="1251">
        <v>900</v>
      </c>
      <c r="C2934" s="1251" t="s">
        <v>1778</v>
      </c>
      <c r="D2934" s="1251">
        <v>634900</v>
      </c>
      <c r="E2934" s="1251" t="s">
        <v>2060</v>
      </c>
      <c r="F2934" s="1251">
        <v>2021</v>
      </c>
      <c r="G2934" s="1252">
        <v>133983.91</v>
      </c>
      <c r="H2934" s="1252">
        <v>129859.67999999999</v>
      </c>
      <c r="I2934" s="1252">
        <v>141857.10999999999</v>
      </c>
      <c r="J2934" s="1252">
        <v>129756.7</v>
      </c>
      <c r="K2934" s="1252">
        <v>117133.63</v>
      </c>
      <c r="L2934" s="1252">
        <v>134016.35999999999</v>
      </c>
      <c r="M2934" s="1252">
        <v>111996.67</v>
      </c>
      <c r="N2934" s="1252">
        <v>155447.82000000001</v>
      </c>
      <c r="O2934" s="1252">
        <v>116197.07000000001</v>
      </c>
      <c r="P2934" s="1252">
        <v>146987.89999999999</v>
      </c>
      <c r="Q2934" s="1252">
        <v>114627.06</v>
      </c>
      <c r="R2934" s="1252">
        <v>260148.22</v>
      </c>
      <c r="S2934" s="1252">
        <v>1692012.1299999999</v>
      </c>
      <c r="T2934" s="1252">
        <v>1692012.1299999999</v>
      </c>
      <c r="U2934" s="1251" t="s">
        <v>116</v>
      </c>
      <c r="V2934" s="1251" t="s">
        <v>397</v>
      </c>
      <c r="W2934" s="1251" t="s">
        <v>2061</v>
      </c>
      <c r="X2934" s="1251" t="s">
        <v>2176</v>
      </c>
      <c r="Y2934" s="1251">
        <v>634</v>
      </c>
      <c r="Z2934" s="1251">
        <v>9</v>
      </c>
      <c r="AA2934" s="1251" t="b">
        <v>1</v>
      </c>
    </row>
    <row r="2935" spans="1:27" ht="12">
      <c r="A2935" s="1251">
        <v>25</v>
      </c>
      <c r="B2935" s="1251">
        <v>900</v>
      </c>
      <c r="C2935" s="1251" t="s">
        <v>1778</v>
      </c>
      <c r="D2935" s="1251">
        <v>636300</v>
      </c>
      <c r="E2935" s="1251" t="s">
        <v>1987</v>
      </c>
      <c r="F2935" s="1251">
        <v>2021</v>
      </c>
      <c r="G2935" s="1252">
        <v>0</v>
      </c>
      <c r="H2935" s="1252">
        <v>0</v>
      </c>
      <c r="I2935" s="1252">
        <v>0</v>
      </c>
      <c r="J2935" s="1252">
        <v>0</v>
      </c>
      <c r="K2935" s="1252">
        <v>0</v>
      </c>
      <c r="L2935" s="1252">
        <v>0</v>
      </c>
      <c r="M2935" s="1252">
        <v>1344.6700000000001</v>
      </c>
      <c r="N2935" s="1252">
        <v>336.17000000000002</v>
      </c>
      <c r="O2935" s="1252">
        <v>336.17000000000002</v>
      </c>
      <c r="P2935" s="1252">
        <v>336.17000000000002</v>
      </c>
      <c r="Q2935" s="1252">
        <v>336.17000000000002</v>
      </c>
      <c r="R2935" s="1252">
        <v>336.17000000000002</v>
      </c>
      <c r="S2935" s="1252">
        <v>3025.5200000000004</v>
      </c>
      <c r="T2935" s="1252">
        <v>3025.5200000000004</v>
      </c>
      <c r="U2935" s="1251" t="s">
        <v>116</v>
      </c>
      <c r="V2935" s="1251" t="s">
        <v>397</v>
      </c>
      <c r="W2935" s="1251" t="s">
        <v>1984</v>
      </c>
      <c r="X2935" s="1251" t="s">
        <v>2176</v>
      </c>
      <c r="Y2935" s="1251">
        <v>636</v>
      </c>
      <c r="Z2935" s="1251">
        <v>3</v>
      </c>
      <c r="AA2935" s="1251" t="b">
        <v>1</v>
      </c>
    </row>
    <row r="2936" spans="1:27" ht="12">
      <c r="A2936" s="1251">
        <v>25</v>
      </c>
      <c r="B2936" s="1251">
        <v>900</v>
      </c>
      <c r="C2936" s="1251" t="s">
        <v>1778</v>
      </c>
      <c r="D2936" s="1251">
        <v>636610</v>
      </c>
      <c r="E2936" s="1251" t="s">
        <v>1994</v>
      </c>
      <c r="F2936" s="1251">
        <v>2021</v>
      </c>
      <c r="G2936" s="1252">
        <v>933.72000000000003</v>
      </c>
      <c r="H2936" s="1252">
        <v>0</v>
      </c>
      <c r="I2936" s="1252">
        <v>0</v>
      </c>
      <c r="J2936" s="1252">
        <v>501.13999999999999</v>
      </c>
      <c r="K2936" s="1252">
        <v>0</v>
      </c>
      <c r="L2936" s="1252">
        <v>0</v>
      </c>
      <c r="M2936" s="1252">
        <v>0</v>
      </c>
      <c r="N2936" s="1252">
        <v>221.00999999999999</v>
      </c>
      <c r="O2936" s="1252">
        <v>0</v>
      </c>
      <c r="P2936" s="1252">
        <v>-0.040000000000000001</v>
      </c>
      <c r="Q2936" s="1252">
        <v>0</v>
      </c>
      <c r="R2936" s="1252">
        <v>0</v>
      </c>
      <c r="S2936" s="1252">
        <v>1655.8300000000002</v>
      </c>
      <c r="T2936" s="1252">
        <v>1655.8300000000002</v>
      </c>
      <c r="U2936" s="1251" t="s">
        <v>116</v>
      </c>
      <c r="V2936" s="1251" t="s">
        <v>397</v>
      </c>
      <c r="W2936" s="1251" t="s">
        <v>1986</v>
      </c>
      <c r="X2936" s="1251" t="s">
        <v>2176</v>
      </c>
      <c r="Y2936" s="1251">
        <v>636</v>
      </c>
      <c r="Z2936" s="1251">
        <v>6</v>
      </c>
      <c r="AA2936" s="1251" t="b">
        <v>1</v>
      </c>
    </row>
    <row r="2937" spans="1:27" ht="12">
      <c r="A2937" s="1251">
        <v>25</v>
      </c>
      <c r="B2937" s="1251">
        <v>900</v>
      </c>
      <c r="C2937" s="1251" t="s">
        <v>1778</v>
      </c>
      <c r="D2937" s="1251">
        <v>636630</v>
      </c>
      <c r="E2937" s="1251" t="s">
        <v>1995</v>
      </c>
      <c r="F2937" s="1251">
        <v>2021</v>
      </c>
      <c r="G2937" s="1252">
        <v>0</v>
      </c>
      <c r="H2937" s="1252">
        <v>0</v>
      </c>
      <c r="I2937" s="1252">
        <v>0</v>
      </c>
      <c r="J2937" s="1252">
        <v>4179.6099999999997</v>
      </c>
      <c r="K2937" s="1252">
        <v>0</v>
      </c>
      <c r="L2937" s="1252">
        <v>0</v>
      </c>
      <c r="M2937" s="1252">
        <v>0</v>
      </c>
      <c r="N2937" s="1252">
        <v>0</v>
      </c>
      <c r="O2937" s="1252">
        <v>0</v>
      </c>
      <c r="P2937" s="1252">
        <v>0</v>
      </c>
      <c r="Q2937" s="1252">
        <v>0</v>
      </c>
      <c r="R2937" s="1252">
        <v>0</v>
      </c>
      <c r="S2937" s="1252">
        <v>4179.6099999999997</v>
      </c>
      <c r="T2937" s="1252">
        <v>4179.6099999999997</v>
      </c>
      <c r="U2937" s="1251" t="s">
        <v>116</v>
      </c>
      <c r="V2937" s="1251" t="s">
        <v>397</v>
      </c>
      <c r="W2937" s="1251" t="s">
        <v>1996</v>
      </c>
      <c r="X2937" s="1251" t="s">
        <v>2176</v>
      </c>
      <c r="Y2937" s="1251">
        <v>636</v>
      </c>
      <c r="Z2937" s="1251">
        <v>6</v>
      </c>
      <c r="AA2937" s="1251" t="b">
        <v>1</v>
      </c>
    </row>
    <row r="2938" spans="1:27" ht="12">
      <c r="A2938" s="1251">
        <v>25</v>
      </c>
      <c r="B2938" s="1251">
        <v>900</v>
      </c>
      <c r="C2938" s="1251" t="s">
        <v>1778</v>
      </c>
      <c r="D2938" s="1251">
        <v>636700</v>
      </c>
      <c r="E2938" s="1251" t="s">
        <v>2063</v>
      </c>
      <c r="F2938" s="1251">
        <v>2021</v>
      </c>
      <c r="G2938" s="1252">
        <v>1676.49</v>
      </c>
      <c r="H2938" s="1252">
        <v>1174.03</v>
      </c>
      <c r="I2938" s="1252">
        <v>1869.9300000000001</v>
      </c>
      <c r="J2938" s="1252">
        <v>1669.8299999999999</v>
      </c>
      <c r="K2938" s="1252">
        <v>1274.5599999999999</v>
      </c>
      <c r="L2938" s="1252">
        <v>932.59000000000003</v>
      </c>
      <c r="M2938" s="1252">
        <v>1302.4300000000001</v>
      </c>
      <c r="N2938" s="1252">
        <v>2861.0100000000002</v>
      </c>
      <c r="O2938" s="1252">
        <v>3535.2600000000002</v>
      </c>
      <c r="P2938" s="1252">
        <v>3916.0599999999999</v>
      </c>
      <c r="Q2938" s="1252">
        <v>3977.54</v>
      </c>
      <c r="R2938" s="1252">
        <v>3923.02</v>
      </c>
      <c r="S2938" s="1252">
        <v>28112.750000000004</v>
      </c>
      <c r="T2938" s="1252">
        <v>28112.750000000004</v>
      </c>
      <c r="U2938" s="1251" t="s">
        <v>116</v>
      </c>
      <c r="V2938" s="1251" t="s">
        <v>397</v>
      </c>
      <c r="W2938" s="1251" t="s">
        <v>2064</v>
      </c>
      <c r="X2938" s="1251" t="s">
        <v>2176</v>
      </c>
      <c r="Y2938" s="1251">
        <v>636</v>
      </c>
      <c r="Z2938" s="1251">
        <v>7</v>
      </c>
      <c r="AA2938" s="1251" t="b">
        <v>1</v>
      </c>
    </row>
    <row r="2939" spans="1:27" ht="12">
      <c r="A2939" s="1251">
        <v>25</v>
      </c>
      <c r="B2939" s="1251">
        <v>900</v>
      </c>
      <c r="C2939" s="1251" t="s">
        <v>1778</v>
      </c>
      <c r="D2939" s="1251">
        <v>636710</v>
      </c>
      <c r="E2939" s="1251" t="s">
        <v>2206</v>
      </c>
      <c r="F2939" s="1251">
        <v>2021</v>
      </c>
      <c r="G2939" s="1252">
        <v>8457.1900000000005</v>
      </c>
      <c r="H2939" s="1252">
        <v>8639.6599999999999</v>
      </c>
      <c r="I2939" s="1252">
        <v>9124.9200000000001</v>
      </c>
      <c r="J2939" s="1252">
        <v>9138.3799999999992</v>
      </c>
      <c r="K2939" s="1252">
        <v>8207.4599999999991</v>
      </c>
      <c r="L2939" s="1252">
        <v>12512.969999999999</v>
      </c>
      <c r="M2939" s="1252">
        <v>7178.3699999999999</v>
      </c>
      <c r="N2939" s="1252">
        <v>8457.1800000000003</v>
      </c>
      <c r="O2939" s="1252">
        <v>8774.4500000000007</v>
      </c>
      <c r="P2939" s="1252">
        <v>8518.5799999999999</v>
      </c>
      <c r="Q2939" s="1252">
        <v>12944.26</v>
      </c>
      <c r="R2939" s="1252">
        <v>13452.540000000001</v>
      </c>
      <c r="S2939" s="1252">
        <v>115405.95999999999</v>
      </c>
      <c r="T2939" s="1252">
        <v>115405.95999999999</v>
      </c>
      <c r="U2939" s="1251" t="s">
        <v>116</v>
      </c>
      <c r="V2939" s="1251" t="s">
        <v>397</v>
      </c>
      <c r="W2939" s="1251" t="s">
        <v>2064</v>
      </c>
      <c r="X2939" s="1251" t="s">
        <v>2176</v>
      </c>
      <c r="Y2939" s="1251">
        <v>636</v>
      </c>
      <c r="Z2939" s="1251">
        <v>7</v>
      </c>
      <c r="AA2939" s="1251" t="b">
        <v>1</v>
      </c>
    </row>
    <row r="2940" spans="1:27" ht="12">
      <c r="A2940" s="1251">
        <v>25</v>
      </c>
      <c r="B2940" s="1251">
        <v>900</v>
      </c>
      <c r="C2940" s="1251" t="s">
        <v>1778</v>
      </c>
      <c r="D2940" s="1251">
        <v>636720</v>
      </c>
      <c r="E2940" s="1251" t="s">
        <v>2207</v>
      </c>
      <c r="F2940" s="1251">
        <v>2021</v>
      </c>
      <c r="G2940" s="1252">
        <v>14212.809999999999</v>
      </c>
      <c r="H2940" s="1252">
        <v>13158.84</v>
      </c>
      <c r="I2940" s="1252">
        <v>14857.23</v>
      </c>
      <c r="J2940" s="1252">
        <v>14136.49</v>
      </c>
      <c r="K2940" s="1252">
        <v>13450.09</v>
      </c>
      <c r="L2940" s="1252">
        <v>13619.57</v>
      </c>
      <c r="M2940" s="1252">
        <v>13491.549999999999</v>
      </c>
      <c r="N2940" s="1252">
        <v>11673.610000000001</v>
      </c>
      <c r="O2940" s="1252">
        <v>12833.809999999999</v>
      </c>
      <c r="P2940" s="1252">
        <v>14294.969999999999</v>
      </c>
      <c r="Q2940" s="1252">
        <v>13263.629999999999</v>
      </c>
      <c r="R2940" s="1252">
        <v>15049.700000000001</v>
      </c>
      <c r="S2940" s="1252">
        <v>164042.30000000002</v>
      </c>
      <c r="T2940" s="1252">
        <v>164042.30000000002</v>
      </c>
      <c r="U2940" s="1251" t="s">
        <v>116</v>
      </c>
      <c r="V2940" s="1251" t="s">
        <v>397</v>
      </c>
      <c r="W2940" s="1251" t="s">
        <v>2064</v>
      </c>
      <c r="X2940" s="1251" t="s">
        <v>2176</v>
      </c>
      <c r="Y2940" s="1251">
        <v>636</v>
      </c>
      <c r="Z2940" s="1251">
        <v>7</v>
      </c>
      <c r="AA2940" s="1251" t="b">
        <v>1</v>
      </c>
    </row>
    <row r="2941" spans="1:27" ht="12">
      <c r="A2941" s="1251">
        <v>25</v>
      </c>
      <c r="B2941" s="1251">
        <v>900</v>
      </c>
      <c r="C2941" s="1251" t="s">
        <v>1778</v>
      </c>
      <c r="D2941" s="1251">
        <v>636730</v>
      </c>
      <c r="E2941" s="1251" t="s">
        <v>2208</v>
      </c>
      <c r="F2941" s="1251">
        <v>2021</v>
      </c>
      <c r="G2941" s="1252">
        <v>54702.739999999998</v>
      </c>
      <c r="H2941" s="1252">
        <v>50519.459999999999</v>
      </c>
      <c r="I2941" s="1252">
        <v>53626.389999999999</v>
      </c>
      <c r="J2941" s="1252">
        <v>51719.139999999999</v>
      </c>
      <c r="K2941" s="1252">
        <v>50504.650000000001</v>
      </c>
      <c r="L2941" s="1252">
        <v>55505.120000000003</v>
      </c>
      <c r="M2941" s="1252">
        <v>57325.169999999998</v>
      </c>
      <c r="N2941" s="1252">
        <v>56380.629999999997</v>
      </c>
      <c r="O2941" s="1252">
        <v>54257.910000000003</v>
      </c>
      <c r="P2941" s="1252">
        <v>49985.050000000003</v>
      </c>
      <c r="Q2941" s="1252">
        <v>56326.949999999997</v>
      </c>
      <c r="R2941" s="1252">
        <v>52504.519999999997</v>
      </c>
      <c r="S2941" s="1252">
        <v>643357.72999999998</v>
      </c>
      <c r="T2941" s="1252">
        <v>643357.72999999998</v>
      </c>
      <c r="U2941" s="1251" t="s">
        <v>116</v>
      </c>
      <c r="V2941" s="1251" t="s">
        <v>397</v>
      </c>
      <c r="W2941" s="1251" t="s">
        <v>2124</v>
      </c>
      <c r="X2941" s="1251" t="s">
        <v>2176</v>
      </c>
      <c r="Y2941" s="1251">
        <v>636</v>
      </c>
      <c r="Z2941" s="1251">
        <v>7</v>
      </c>
      <c r="AA2941" s="1251" t="b">
        <v>1</v>
      </c>
    </row>
    <row r="2942" spans="1:27" ht="12">
      <c r="A2942" s="1251">
        <v>25</v>
      </c>
      <c r="B2942" s="1251">
        <v>900</v>
      </c>
      <c r="C2942" s="1251" t="s">
        <v>1778</v>
      </c>
      <c r="D2942" s="1251">
        <v>636740</v>
      </c>
      <c r="E2942" s="1251" t="s">
        <v>2209</v>
      </c>
      <c r="F2942" s="1251">
        <v>2021</v>
      </c>
      <c r="G2942" s="1252">
        <v>3206.5599999999999</v>
      </c>
      <c r="H2942" s="1252">
        <v>5023.2600000000002</v>
      </c>
      <c r="I2942" s="1252">
        <v>5483.21</v>
      </c>
      <c r="J2942" s="1252">
        <v>5482.6400000000003</v>
      </c>
      <c r="K2942" s="1252">
        <v>4840.7799999999997</v>
      </c>
      <c r="L2942" s="1252">
        <v>4257.3199999999997</v>
      </c>
      <c r="M2942" s="1252">
        <v>4693.9399999999996</v>
      </c>
      <c r="N2942" s="1252">
        <v>4579.5200000000004</v>
      </c>
      <c r="O2942" s="1252">
        <v>4925.4499999999998</v>
      </c>
      <c r="P2942" s="1252">
        <v>4463.5100000000002</v>
      </c>
      <c r="Q2942" s="1252">
        <v>4716.6099999999997</v>
      </c>
      <c r="R2942" s="1252">
        <v>4224.1099999999997</v>
      </c>
      <c r="S2942" s="1252">
        <v>55896.909999999996</v>
      </c>
      <c r="T2942" s="1252">
        <v>55896.909999999996</v>
      </c>
      <c r="U2942" s="1251" t="s">
        <v>116</v>
      </c>
      <c r="V2942" s="1251" t="s">
        <v>397</v>
      </c>
      <c r="W2942" s="1251" t="s">
        <v>2064</v>
      </c>
      <c r="X2942" s="1251" t="s">
        <v>2176</v>
      </c>
      <c r="Y2942" s="1251">
        <v>636</v>
      </c>
      <c r="Z2942" s="1251">
        <v>7</v>
      </c>
      <c r="AA2942" s="1251" t="b">
        <v>1</v>
      </c>
    </row>
    <row r="2943" spans="1:27" ht="12">
      <c r="A2943" s="1251">
        <v>25</v>
      </c>
      <c r="B2943" s="1251">
        <v>900</v>
      </c>
      <c r="C2943" s="1251" t="s">
        <v>1778</v>
      </c>
      <c r="D2943" s="1251">
        <v>636800</v>
      </c>
      <c r="E2943" s="1251" t="s">
        <v>1997</v>
      </c>
      <c r="F2943" s="1251">
        <v>2021</v>
      </c>
      <c r="G2943" s="1252">
        <v>763.60000000000002</v>
      </c>
      <c r="H2943" s="1252">
        <v>864.51999999999998</v>
      </c>
      <c r="I2943" s="1252">
        <v>1086</v>
      </c>
      <c r="J2943" s="1252">
        <v>1403.04</v>
      </c>
      <c r="K2943" s="1252">
        <v>1398.29</v>
      </c>
      <c r="L2943" s="1252">
        <v>1042.5</v>
      </c>
      <c r="M2943" s="1252">
        <v>945.74000000000001</v>
      </c>
      <c r="N2943" s="1252">
        <v>568</v>
      </c>
      <c r="O2943" s="1252">
        <v>0</v>
      </c>
      <c r="P2943" s="1252">
        <v>1008</v>
      </c>
      <c r="Q2943" s="1252">
        <v>504</v>
      </c>
      <c r="R2943" s="1252">
        <v>3572.7199999999998</v>
      </c>
      <c r="S2943" s="1252">
        <v>13156.409999999998</v>
      </c>
      <c r="T2943" s="1252">
        <v>13156.409999999998</v>
      </c>
      <c r="U2943" s="1251" t="s">
        <v>116</v>
      </c>
      <c r="V2943" s="1251" t="s">
        <v>397</v>
      </c>
      <c r="W2943" s="1251" t="s">
        <v>1996</v>
      </c>
      <c r="X2943" s="1251" t="s">
        <v>2176</v>
      </c>
      <c r="Y2943" s="1251">
        <v>636</v>
      </c>
      <c r="Z2943" s="1251">
        <v>8</v>
      </c>
      <c r="AA2943" s="1251" t="b">
        <v>1</v>
      </c>
    </row>
    <row r="2944" spans="1:27" ht="12">
      <c r="A2944" s="1251">
        <v>25</v>
      </c>
      <c r="B2944" s="1251">
        <v>900</v>
      </c>
      <c r="C2944" s="1251" t="s">
        <v>1778</v>
      </c>
      <c r="D2944" s="1251">
        <v>636810</v>
      </c>
      <c r="E2944" s="1251" t="s">
        <v>2275</v>
      </c>
      <c r="F2944" s="1251">
        <v>2021</v>
      </c>
      <c r="G2944" s="1252">
        <v>0</v>
      </c>
      <c r="H2944" s="1252">
        <v>0</v>
      </c>
      <c r="I2944" s="1252">
        <v>0</v>
      </c>
      <c r="J2944" s="1252">
        <v>0</v>
      </c>
      <c r="K2944" s="1252">
        <v>0</v>
      </c>
      <c r="L2944" s="1252">
        <v>0</v>
      </c>
      <c r="M2944" s="1252">
        <v>0</v>
      </c>
      <c r="N2944" s="1252">
        <v>0</v>
      </c>
      <c r="O2944" s="1252">
        <v>0</v>
      </c>
      <c r="P2944" s="1252">
        <v>0</v>
      </c>
      <c r="Q2944" s="1252">
        <v>1250</v>
      </c>
      <c r="R2944" s="1252">
        <v>0</v>
      </c>
      <c r="S2944" s="1252">
        <v>1250</v>
      </c>
      <c r="T2944" s="1252">
        <v>1250</v>
      </c>
      <c r="U2944" s="1251" t="s">
        <v>116</v>
      </c>
      <c r="V2944" s="1251" t="s">
        <v>397</v>
      </c>
      <c r="W2944" s="1251" t="s">
        <v>2262</v>
      </c>
      <c r="X2944" s="1251" t="s">
        <v>2176</v>
      </c>
      <c r="Y2944" s="1251">
        <v>636</v>
      </c>
      <c r="Z2944" s="1251">
        <v>8</v>
      </c>
      <c r="AA2944" s="1251" t="b">
        <v>1</v>
      </c>
    </row>
    <row r="2945" spans="1:27" ht="12">
      <c r="A2945" s="1251">
        <v>25</v>
      </c>
      <c r="B2945" s="1251">
        <v>900</v>
      </c>
      <c r="C2945" s="1251" t="s">
        <v>1778</v>
      </c>
      <c r="D2945" s="1251">
        <v>642800</v>
      </c>
      <c r="E2945" s="1251" t="s">
        <v>2000</v>
      </c>
      <c r="F2945" s="1251">
        <v>2021</v>
      </c>
      <c r="G2945" s="1252">
        <v>1513.0599999999999</v>
      </c>
      <c r="H2945" s="1252">
        <v>267.07999999999998</v>
      </c>
      <c r="I2945" s="1252">
        <v>25</v>
      </c>
      <c r="J2945" s="1252">
        <v>1018.3099999999999</v>
      </c>
      <c r="K2945" s="1252">
        <v>419.61000000000001</v>
      </c>
      <c r="L2945" s="1252">
        <v>148.25</v>
      </c>
      <c r="M2945" s="1252">
        <v>148.25</v>
      </c>
      <c r="N2945" s="1252">
        <v>0</v>
      </c>
      <c r="O2945" s="1252">
        <v>0</v>
      </c>
      <c r="P2945" s="1252">
        <v>469.75</v>
      </c>
      <c r="Q2945" s="1252">
        <v>0</v>
      </c>
      <c r="R2945" s="1252">
        <v>841.25</v>
      </c>
      <c r="S2945" s="1252">
        <v>4850.5599999999995</v>
      </c>
      <c r="T2945" s="1252">
        <v>4850.5599999999995</v>
      </c>
      <c r="U2945" s="1251" t="s">
        <v>116</v>
      </c>
      <c r="V2945" s="1251" t="s">
        <v>397</v>
      </c>
      <c r="W2945" s="1251" t="s">
        <v>2001</v>
      </c>
      <c r="X2945" s="1251" t="s">
        <v>2176</v>
      </c>
      <c r="Y2945" s="1251">
        <v>642</v>
      </c>
      <c r="Z2945" s="1251">
        <v>8</v>
      </c>
      <c r="AA2945" s="1251" t="b">
        <v>1</v>
      </c>
    </row>
    <row r="2946" spans="1:27" ht="12">
      <c r="A2946" s="1251">
        <v>25</v>
      </c>
      <c r="B2946" s="1251">
        <v>900</v>
      </c>
      <c r="C2946" s="1251" t="s">
        <v>1778</v>
      </c>
      <c r="D2946" s="1251">
        <v>650511</v>
      </c>
      <c r="E2946" s="1251" t="s">
        <v>2210</v>
      </c>
      <c r="F2946" s="1251">
        <v>2021</v>
      </c>
      <c r="G2946" s="1252">
        <v>1440.77</v>
      </c>
      <c r="H2946" s="1252">
        <v>660.39999999999998</v>
      </c>
      <c r="I2946" s="1252">
        <v>1127.9100000000001</v>
      </c>
      <c r="J2946" s="1252">
        <v>329.77999999999997</v>
      </c>
      <c r="K2946" s="1252">
        <v>321.58999999999997</v>
      </c>
      <c r="L2946" s="1252">
        <v>2032.29</v>
      </c>
      <c r="M2946" s="1252">
        <v>603.42999999999995</v>
      </c>
      <c r="N2946" s="1252">
        <v>1837.8399999999999</v>
      </c>
      <c r="O2946" s="1252">
        <v>1072.73</v>
      </c>
      <c r="P2946" s="1252">
        <v>306.19</v>
      </c>
      <c r="Q2946" s="1252">
        <v>878.87</v>
      </c>
      <c r="R2946" s="1252">
        <v>313.18000000000001</v>
      </c>
      <c r="S2946" s="1252">
        <v>10924.980000000001</v>
      </c>
      <c r="T2946" s="1252">
        <v>10924.980000000001</v>
      </c>
      <c r="U2946" s="1251" t="s">
        <v>116</v>
      </c>
      <c r="V2946" s="1251" t="s">
        <v>397</v>
      </c>
      <c r="W2946" s="1251" t="s">
        <v>2005</v>
      </c>
      <c r="X2946" s="1251" t="s">
        <v>2176</v>
      </c>
      <c r="Y2946" s="1251">
        <v>650</v>
      </c>
      <c r="Z2946" s="1251">
        <v>5</v>
      </c>
      <c r="AA2946" s="1251" t="b">
        <v>1</v>
      </c>
    </row>
    <row r="2947" spans="1:27" ht="12">
      <c r="A2947" s="1251">
        <v>25</v>
      </c>
      <c r="B2947" s="1251">
        <v>900</v>
      </c>
      <c r="C2947" s="1251" t="s">
        <v>1778</v>
      </c>
      <c r="D2947" s="1251">
        <v>650513</v>
      </c>
      <c r="E2947" s="1251" t="s">
        <v>2084</v>
      </c>
      <c r="F2947" s="1251">
        <v>2021</v>
      </c>
      <c r="G2947" s="1252">
        <v>0</v>
      </c>
      <c r="H2947" s="1252">
        <v>28</v>
      </c>
      <c r="I2947" s="1252">
        <v>31.93</v>
      </c>
      <c r="J2947" s="1252">
        <v>19</v>
      </c>
      <c r="K2947" s="1252">
        <v>0</v>
      </c>
      <c r="L2947" s="1252">
        <v>19</v>
      </c>
      <c r="M2947" s="1252">
        <v>0</v>
      </c>
      <c r="N2947" s="1252">
        <v>0</v>
      </c>
      <c r="O2947" s="1252">
        <v>18</v>
      </c>
      <c r="P2947" s="1252">
        <v>24.469999999999999</v>
      </c>
      <c r="Q2947" s="1252">
        <v>18</v>
      </c>
      <c r="R2947" s="1252">
        <v>0</v>
      </c>
      <c r="S2947" s="1252">
        <v>158.40000000000001</v>
      </c>
      <c r="T2947" s="1252">
        <v>158.40000000000001</v>
      </c>
      <c r="U2947" s="1251" t="s">
        <v>116</v>
      </c>
      <c r="V2947" s="1251" t="s">
        <v>397</v>
      </c>
      <c r="W2947" s="1251" t="s">
        <v>2005</v>
      </c>
      <c r="X2947" s="1251" t="s">
        <v>2176</v>
      </c>
      <c r="Y2947" s="1251">
        <v>650</v>
      </c>
      <c r="Z2947" s="1251">
        <v>5</v>
      </c>
      <c r="AA2947" s="1251" t="b">
        <v>1</v>
      </c>
    </row>
    <row r="2948" spans="1:27" ht="12">
      <c r="A2948" s="1251">
        <v>25</v>
      </c>
      <c r="B2948" s="1251">
        <v>900</v>
      </c>
      <c r="C2948" s="1251" t="s">
        <v>1778</v>
      </c>
      <c r="D2948" s="1251">
        <v>650515</v>
      </c>
      <c r="E2948" s="1251" t="s">
        <v>2212</v>
      </c>
      <c r="F2948" s="1251">
        <v>2021</v>
      </c>
      <c r="G2948" s="1252">
        <v>192.03</v>
      </c>
      <c r="H2948" s="1252">
        <v>186.66</v>
      </c>
      <c r="I2948" s="1252">
        <v>201.43000000000001</v>
      </c>
      <c r="J2948" s="1252">
        <v>192.03</v>
      </c>
      <c r="K2948" s="1252">
        <v>183.97</v>
      </c>
      <c r="L2948" s="1252">
        <v>201.43000000000001</v>
      </c>
      <c r="M2948" s="1252">
        <v>192.03</v>
      </c>
      <c r="N2948" s="1252">
        <v>202.31999999999999</v>
      </c>
      <c r="O2948" s="1252">
        <v>259.98000000000002</v>
      </c>
      <c r="P2948" s="1252">
        <v>188</v>
      </c>
      <c r="Q2948" s="1252">
        <v>-153.09</v>
      </c>
      <c r="R2948" s="1252">
        <v>5.3700000000000001</v>
      </c>
      <c r="S2948" s="1252">
        <v>1852.1599999999999</v>
      </c>
      <c r="T2948" s="1252">
        <v>1852.1599999999999</v>
      </c>
      <c r="U2948" s="1251" t="s">
        <v>116</v>
      </c>
      <c r="V2948" s="1251" t="s">
        <v>397</v>
      </c>
      <c r="W2948" s="1251" t="s">
        <v>2005</v>
      </c>
      <c r="X2948" s="1251" t="s">
        <v>2176</v>
      </c>
      <c r="Y2948" s="1251">
        <v>650</v>
      </c>
      <c r="Z2948" s="1251">
        <v>5</v>
      </c>
      <c r="AA2948" s="1251" t="b">
        <v>1</v>
      </c>
    </row>
    <row r="2949" spans="1:27" ht="12">
      <c r="A2949" s="1251">
        <v>25</v>
      </c>
      <c r="B2949" s="1251">
        <v>900</v>
      </c>
      <c r="C2949" s="1251" t="s">
        <v>1778</v>
      </c>
      <c r="D2949" s="1251">
        <v>650520</v>
      </c>
      <c r="E2949" s="1251" t="s">
        <v>2213</v>
      </c>
      <c r="F2949" s="1251">
        <v>2021</v>
      </c>
      <c r="G2949" s="1252">
        <v>1120.8099999999999</v>
      </c>
      <c r="H2949" s="1252">
        <v>1120.8099999999999</v>
      </c>
      <c r="I2949" s="1252">
        <v>1120.8099999999999</v>
      </c>
      <c r="J2949" s="1252">
        <v>919.03999999999996</v>
      </c>
      <c r="K2949" s="1252">
        <v>966.96000000000004</v>
      </c>
      <c r="L2949" s="1252">
        <v>966.96000000000004</v>
      </c>
      <c r="M2949" s="1252">
        <v>2080.04</v>
      </c>
      <c r="N2949" s="1252">
        <v>1288.6600000000001</v>
      </c>
      <c r="O2949" s="1252">
        <v>1288.6600000000001</v>
      </c>
      <c r="P2949" s="1252">
        <v>1004.3099999999999</v>
      </c>
      <c r="Q2949" s="1252">
        <v>1366.3800000000001</v>
      </c>
      <c r="R2949" s="1252">
        <v>1366.3800000000001</v>
      </c>
      <c r="S2949" s="1252">
        <v>14609.82</v>
      </c>
      <c r="T2949" s="1252">
        <v>14609.82</v>
      </c>
      <c r="U2949" s="1251" t="s">
        <v>116</v>
      </c>
      <c r="V2949" s="1251" t="s">
        <v>397</v>
      </c>
      <c r="W2949" s="1251" t="s">
        <v>1931</v>
      </c>
      <c r="X2949" s="1251" t="s">
        <v>2176</v>
      </c>
      <c r="Y2949" s="1251">
        <v>650</v>
      </c>
      <c r="Z2949" s="1251">
        <v>5</v>
      </c>
      <c r="AA2949" s="1251" t="b">
        <v>1</v>
      </c>
    </row>
    <row r="2950" spans="1:27" ht="12">
      <c r="A2950" s="1251">
        <v>25</v>
      </c>
      <c r="B2950" s="1251">
        <v>900</v>
      </c>
      <c r="C2950" s="1251" t="s">
        <v>1778</v>
      </c>
      <c r="D2950" s="1251">
        <v>650532</v>
      </c>
      <c r="E2950" s="1251" t="s">
        <v>2002</v>
      </c>
      <c r="F2950" s="1251">
        <v>2021</v>
      </c>
      <c r="G2950" s="1252">
        <v>6366.7299999999996</v>
      </c>
      <c r="H2950" s="1252">
        <v>8726.6599999999999</v>
      </c>
      <c r="I2950" s="1252">
        <v>9187.7000000000007</v>
      </c>
      <c r="J2950" s="1252">
        <v>9613.5100000000002</v>
      </c>
      <c r="K2950" s="1252">
        <v>11693.370000000001</v>
      </c>
      <c r="L2950" s="1252">
        <v>9161.0499999999993</v>
      </c>
      <c r="M2950" s="1252">
        <v>8922.8500000000004</v>
      </c>
      <c r="N2950" s="1252">
        <v>10896.059999999999</v>
      </c>
      <c r="O2950" s="1252">
        <v>9892.1800000000003</v>
      </c>
      <c r="P2950" s="1252">
        <v>11596.860000000001</v>
      </c>
      <c r="Q2950" s="1252">
        <v>10480.16</v>
      </c>
      <c r="R2950" s="1252">
        <v>10569.18</v>
      </c>
      <c r="S2950" s="1252">
        <v>117106.31000000003</v>
      </c>
      <c r="T2950" s="1252">
        <v>117106.31000000003</v>
      </c>
      <c r="U2950" s="1251" t="s">
        <v>116</v>
      </c>
      <c r="V2950" s="1251" t="s">
        <v>397</v>
      </c>
      <c r="W2950" s="1251" t="s">
        <v>2003</v>
      </c>
      <c r="X2950" s="1251" t="s">
        <v>2176</v>
      </c>
      <c r="Y2950" s="1251">
        <v>650</v>
      </c>
      <c r="Z2950" s="1251">
        <v>5</v>
      </c>
      <c r="AA2950" s="1251" t="b">
        <v>1</v>
      </c>
    </row>
    <row r="2951" spans="1:27" ht="12">
      <c r="A2951" s="1251">
        <v>25</v>
      </c>
      <c r="B2951" s="1251">
        <v>900</v>
      </c>
      <c r="C2951" s="1251" t="s">
        <v>1778</v>
      </c>
      <c r="D2951" s="1251">
        <v>650540</v>
      </c>
      <c r="E2951" s="1251" t="s">
        <v>2004</v>
      </c>
      <c r="F2951" s="1251">
        <v>2021</v>
      </c>
      <c r="G2951" s="1252">
        <v>1358.8900000000001</v>
      </c>
      <c r="H2951" s="1252">
        <v>1374.05</v>
      </c>
      <c r="I2951" s="1252">
        <v>1358.8900000000001</v>
      </c>
      <c r="J2951" s="1252">
        <v>3139.52</v>
      </c>
      <c r="K2951" s="1252">
        <v>1973.02</v>
      </c>
      <c r="L2951" s="1252">
        <v>1472.9200000000001</v>
      </c>
      <c r="M2951" s="1252">
        <v>4203.6700000000001</v>
      </c>
      <c r="N2951" s="1252">
        <v>1838.8900000000001</v>
      </c>
      <c r="O2951" s="1252">
        <v>1838.8900000000001</v>
      </c>
      <c r="P2951" s="1252">
        <v>152.44999999999999</v>
      </c>
      <c r="Q2951" s="1252">
        <v>1763.1099999999999</v>
      </c>
      <c r="R2951" s="1252">
        <v>1763.1099999999999</v>
      </c>
      <c r="S2951" s="1252">
        <v>22237.410000000003</v>
      </c>
      <c r="T2951" s="1252">
        <v>22237.410000000003</v>
      </c>
      <c r="U2951" s="1251" t="s">
        <v>116</v>
      </c>
      <c r="V2951" s="1251" t="s">
        <v>397</v>
      </c>
      <c r="W2951" s="1251" t="s">
        <v>2005</v>
      </c>
      <c r="X2951" s="1251" t="s">
        <v>2176</v>
      </c>
      <c r="Y2951" s="1251">
        <v>650</v>
      </c>
      <c r="Z2951" s="1251">
        <v>5</v>
      </c>
      <c r="AA2951" s="1251" t="b">
        <v>1</v>
      </c>
    </row>
    <row r="2952" spans="1:27" ht="12">
      <c r="A2952" s="1251">
        <v>25</v>
      </c>
      <c r="B2952" s="1251">
        <v>900</v>
      </c>
      <c r="C2952" s="1251" t="s">
        <v>1778</v>
      </c>
      <c r="D2952" s="1251">
        <v>650800</v>
      </c>
      <c r="E2952" s="1251" t="s">
        <v>2007</v>
      </c>
      <c r="F2952" s="1251">
        <v>2021</v>
      </c>
      <c r="G2952" s="1252">
        <v>4376.9499999999998</v>
      </c>
      <c r="H2952" s="1252">
        <v>0</v>
      </c>
      <c r="I2952" s="1252">
        <v>100</v>
      </c>
      <c r="J2952" s="1252">
        <v>25</v>
      </c>
      <c r="K2952" s="1252">
        <v>173.43000000000001</v>
      </c>
      <c r="L2952" s="1252">
        <v>100</v>
      </c>
      <c r="M2952" s="1252">
        <v>107.59999999999999</v>
      </c>
      <c r="N2952" s="1252">
        <v>175</v>
      </c>
      <c r="O2952" s="1252">
        <v>530.10000000000002</v>
      </c>
      <c r="P2952" s="1252">
        <v>6.0800000000000001</v>
      </c>
      <c r="Q2952" s="1252">
        <v>90</v>
      </c>
      <c r="R2952" s="1252">
        <v>430.10000000000002</v>
      </c>
      <c r="S2952" s="1252">
        <v>6114.2600000000011</v>
      </c>
      <c r="T2952" s="1252">
        <v>6114.2600000000011</v>
      </c>
      <c r="U2952" s="1251" t="s">
        <v>116</v>
      </c>
      <c r="V2952" s="1251" t="s">
        <v>397</v>
      </c>
      <c r="W2952" s="1251" t="s">
        <v>2005</v>
      </c>
      <c r="X2952" s="1251" t="s">
        <v>2176</v>
      </c>
      <c r="Y2952" s="1251">
        <v>650</v>
      </c>
      <c r="Z2952" s="1251">
        <v>8</v>
      </c>
      <c r="AA2952" s="1251" t="b">
        <v>1</v>
      </c>
    </row>
    <row r="2953" spans="1:27" ht="12">
      <c r="A2953" s="1251">
        <v>25</v>
      </c>
      <c r="B2953" s="1251">
        <v>900</v>
      </c>
      <c r="C2953" s="1251" t="s">
        <v>1778</v>
      </c>
      <c r="D2953" s="1251">
        <v>656800</v>
      </c>
      <c r="E2953" s="1251" t="s">
        <v>2069</v>
      </c>
      <c r="F2953" s="1251">
        <v>2021</v>
      </c>
      <c r="G2953" s="1252">
        <v>6911</v>
      </c>
      <c r="H2953" s="1252">
        <v>6911</v>
      </c>
      <c r="I2953" s="1252">
        <v>6911</v>
      </c>
      <c r="J2953" s="1252">
        <v>6911</v>
      </c>
      <c r="K2953" s="1252">
        <v>6911</v>
      </c>
      <c r="L2953" s="1252">
        <v>6911</v>
      </c>
      <c r="M2953" s="1252">
        <v>6911</v>
      </c>
      <c r="N2953" s="1252">
        <v>6911</v>
      </c>
      <c r="O2953" s="1252">
        <v>6911</v>
      </c>
      <c r="P2953" s="1252">
        <v>6911</v>
      </c>
      <c r="Q2953" s="1252">
        <v>6911</v>
      </c>
      <c r="R2953" s="1252">
        <v>6911</v>
      </c>
      <c r="S2953" s="1252">
        <v>82932</v>
      </c>
      <c r="T2953" s="1252">
        <v>82932</v>
      </c>
      <c r="U2953" s="1251" t="s">
        <v>116</v>
      </c>
      <c r="V2953" s="1251" t="s">
        <v>397</v>
      </c>
      <c r="W2953" s="1251" t="s">
        <v>2070</v>
      </c>
      <c r="X2953" s="1251" t="s">
        <v>2176</v>
      </c>
      <c r="Y2953" s="1251">
        <v>656</v>
      </c>
      <c r="Z2953" s="1251">
        <v>8</v>
      </c>
      <c r="AA2953" s="1251" t="b">
        <v>1</v>
      </c>
    </row>
    <row r="2954" spans="1:27" ht="12">
      <c r="A2954" s="1251">
        <v>25</v>
      </c>
      <c r="B2954" s="1251">
        <v>900</v>
      </c>
      <c r="C2954" s="1251" t="s">
        <v>1778</v>
      </c>
      <c r="D2954" s="1251">
        <v>657800</v>
      </c>
      <c r="E2954" s="1251" t="s">
        <v>2215</v>
      </c>
      <c r="F2954" s="1251">
        <v>2021</v>
      </c>
      <c r="G2954" s="1252">
        <v>24681</v>
      </c>
      <c r="H2954" s="1252">
        <v>24681</v>
      </c>
      <c r="I2954" s="1252">
        <v>24681</v>
      </c>
      <c r="J2954" s="1252">
        <v>24681</v>
      </c>
      <c r="K2954" s="1252">
        <v>24681</v>
      </c>
      <c r="L2954" s="1252">
        <v>24681</v>
      </c>
      <c r="M2954" s="1252">
        <v>24681</v>
      </c>
      <c r="N2954" s="1252">
        <v>24681</v>
      </c>
      <c r="O2954" s="1252">
        <v>24681</v>
      </c>
      <c r="P2954" s="1252">
        <v>24681</v>
      </c>
      <c r="Q2954" s="1252">
        <v>24681</v>
      </c>
      <c r="R2954" s="1252">
        <v>24681</v>
      </c>
      <c r="S2954" s="1252">
        <v>296172</v>
      </c>
      <c r="T2954" s="1252">
        <v>296172</v>
      </c>
      <c r="U2954" s="1251" t="s">
        <v>116</v>
      </c>
      <c r="V2954" s="1251" t="s">
        <v>397</v>
      </c>
      <c r="W2954" s="1251" t="s">
        <v>2070</v>
      </c>
      <c r="X2954" s="1251" t="s">
        <v>2176</v>
      </c>
      <c r="Y2954" s="1251">
        <v>657</v>
      </c>
      <c r="Z2954" s="1251">
        <v>8</v>
      </c>
      <c r="AA2954" s="1251" t="b">
        <v>1</v>
      </c>
    </row>
    <row r="2955" spans="1:27" ht="12">
      <c r="A2955" s="1251">
        <v>25</v>
      </c>
      <c r="B2955" s="1251">
        <v>900</v>
      </c>
      <c r="C2955" s="1251" t="s">
        <v>1778</v>
      </c>
      <c r="D2955" s="1251">
        <v>658800</v>
      </c>
      <c r="E2955" s="1251" t="s">
        <v>2216</v>
      </c>
      <c r="F2955" s="1251">
        <v>2021</v>
      </c>
      <c r="G2955" s="1252">
        <v>6181</v>
      </c>
      <c r="H2955" s="1252">
        <v>6181</v>
      </c>
      <c r="I2955" s="1252">
        <v>6181</v>
      </c>
      <c r="J2955" s="1252">
        <v>6181</v>
      </c>
      <c r="K2955" s="1252">
        <v>6181</v>
      </c>
      <c r="L2955" s="1252">
        <v>6181</v>
      </c>
      <c r="M2955" s="1252">
        <v>6181</v>
      </c>
      <c r="N2955" s="1252">
        <v>6181</v>
      </c>
      <c r="O2955" s="1252">
        <v>6181</v>
      </c>
      <c r="P2955" s="1252">
        <v>6181</v>
      </c>
      <c r="Q2955" s="1252">
        <v>6181</v>
      </c>
      <c r="R2955" s="1252">
        <v>6181</v>
      </c>
      <c r="S2955" s="1252">
        <v>74172</v>
      </c>
      <c r="T2955" s="1252">
        <v>74172</v>
      </c>
      <c r="U2955" s="1251" t="s">
        <v>116</v>
      </c>
      <c r="V2955" s="1251" t="s">
        <v>397</v>
      </c>
      <c r="W2955" s="1251" t="s">
        <v>2070</v>
      </c>
      <c r="X2955" s="1251" t="s">
        <v>2176</v>
      </c>
      <c r="Y2955" s="1251">
        <v>658</v>
      </c>
      <c r="Z2955" s="1251">
        <v>8</v>
      </c>
      <c r="AA2955" s="1251" t="b">
        <v>1</v>
      </c>
    </row>
    <row r="2956" spans="1:27" ht="12">
      <c r="A2956" s="1251">
        <v>25</v>
      </c>
      <c r="B2956" s="1251">
        <v>900</v>
      </c>
      <c r="C2956" s="1251" t="s">
        <v>1778</v>
      </c>
      <c r="D2956" s="1251">
        <v>659800</v>
      </c>
      <c r="E2956" s="1251" t="s">
        <v>2217</v>
      </c>
      <c r="F2956" s="1251">
        <v>2021</v>
      </c>
      <c r="G2956" s="1252">
        <v>6351</v>
      </c>
      <c r="H2956" s="1252">
        <v>6351</v>
      </c>
      <c r="I2956" s="1252">
        <v>6351</v>
      </c>
      <c r="J2956" s="1252">
        <v>6351</v>
      </c>
      <c r="K2956" s="1252">
        <v>6351</v>
      </c>
      <c r="L2956" s="1252">
        <v>6351</v>
      </c>
      <c r="M2956" s="1252">
        <v>6351</v>
      </c>
      <c r="N2956" s="1252">
        <v>6351</v>
      </c>
      <c r="O2956" s="1252">
        <v>6351</v>
      </c>
      <c r="P2956" s="1252">
        <v>6351</v>
      </c>
      <c r="Q2956" s="1252">
        <v>6351</v>
      </c>
      <c r="R2956" s="1252">
        <v>6351</v>
      </c>
      <c r="S2956" s="1252">
        <v>76212</v>
      </c>
      <c r="T2956" s="1252">
        <v>76212</v>
      </c>
      <c r="U2956" s="1251" t="s">
        <v>116</v>
      </c>
      <c r="V2956" s="1251" t="s">
        <v>397</v>
      </c>
      <c r="W2956" s="1251" t="s">
        <v>2070</v>
      </c>
      <c r="X2956" s="1251" t="s">
        <v>2176</v>
      </c>
      <c r="Y2956" s="1251">
        <v>659</v>
      </c>
      <c r="Z2956" s="1251">
        <v>8</v>
      </c>
      <c r="AA2956" s="1251" t="b">
        <v>1</v>
      </c>
    </row>
    <row r="2957" spans="1:27" ht="12">
      <c r="A2957" s="1251">
        <v>25</v>
      </c>
      <c r="B2957" s="1251">
        <v>900</v>
      </c>
      <c r="C2957" s="1251" t="s">
        <v>1778</v>
      </c>
      <c r="D2957" s="1251">
        <v>660800</v>
      </c>
      <c r="E2957" s="1251" t="s">
        <v>2218</v>
      </c>
      <c r="F2957" s="1251">
        <v>2021</v>
      </c>
      <c r="G2957" s="1252">
        <v>1109.5</v>
      </c>
      <c r="H2957" s="1252">
        <v>0</v>
      </c>
      <c r="I2957" s="1252">
        <v>0</v>
      </c>
      <c r="J2957" s="1252">
        <v>2025</v>
      </c>
      <c r="K2957" s="1252">
        <v>0</v>
      </c>
      <c r="L2957" s="1252">
        <v>4300</v>
      </c>
      <c r="M2957" s="1252">
        <v>500</v>
      </c>
      <c r="N2957" s="1252">
        <v>2550</v>
      </c>
      <c r="O2957" s="1252">
        <v>7150</v>
      </c>
      <c r="P2957" s="1252">
        <v>10600</v>
      </c>
      <c r="Q2957" s="1252">
        <v>2381.71</v>
      </c>
      <c r="R2957" s="1252">
        <v>5079.9799999999996</v>
      </c>
      <c r="S2957" s="1252">
        <v>35696.190000000002</v>
      </c>
      <c r="T2957" s="1252">
        <v>35696.190000000002</v>
      </c>
      <c r="U2957" s="1251" t="s">
        <v>116</v>
      </c>
      <c r="V2957" s="1251" t="s">
        <v>397</v>
      </c>
      <c r="W2957" s="1251" t="s">
        <v>2020</v>
      </c>
      <c r="X2957" s="1251" t="s">
        <v>2176</v>
      </c>
      <c r="Y2957" s="1251">
        <v>660</v>
      </c>
      <c r="Z2957" s="1251">
        <v>8</v>
      </c>
      <c r="AA2957" s="1251" t="b">
        <v>1</v>
      </c>
    </row>
    <row r="2958" spans="1:27" ht="12">
      <c r="A2958" s="1251">
        <v>25</v>
      </c>
      <c r="B2958" s="1251">
        <v>900</v>
      </c>
      <c r="C2958" s="1251" t="s">
        <v>1778</v>
      </c>
      <c r="D2958" s="1251">
        <v>666800</v>
      </c>
      <c r="E2958" s="1251" t="s">
        <v>2219</v>
      </c>
      <c r="F2958" s="1251">
        <v>2021</v>
      </c>
      <c r="G2958" s="1252">
        <v>5277.3900000000003</v>
      </c>
      <c r="H2958" s="1252">
        <v>5277.3900000000003</v>
      </c>
      <c r="I2958" s="1252">
        <v>5277.3900000000003</v>
      </c>
      <c r="J2958" s="1252">
        <v>5277.3900000000003</v>
      </c>
      <c r="K2958" s="1252">
        <v>5277.3900000000003</v>
      </c>
      <c r="L2958" s="1252">
        <v>5277.3900000000003</v>
      </c>
      <c r="M2958" s="1252">
        <v>5277.3900000000003</v>
      </c>
      <c r="N2958" s="1252">
        <v>5277.3900000000003</v>
      </c>
      <c r="O2958" s="1252">
        <v>5277.3900000000003</v>
      </c>
      <c r="P2958" s="1252">
        <v>5277.3900000000003</v>
      </c>
      <c r="Q2958" s="1252">
        <v>5277.3900000000003</v>
      </c>
      <c r="R2958" s="1252">
        <v>5277.3900000000003</v>
      </c>
      <c r="S2958" s="1252">
        <v>63328.68</v>
      </c>
      <c r="T2958" s="1252">
        <v>63328.68</v>
      </c>
      <c r="U2958" s="1251" t="s">
        <v>116</v>
      </c>
      <c r="V2958" s="1251" t="s">
        <v>400</v>
      </c>
      <c r="W2958" s="1251" t="s">
        <v>400</v>
      </c>
      <c r="X2958" s="1251" t="s">
        <v>2176</v>
      </c>
      <c r="Y2958" s="1251">
        <v>666</v>
      </c>
      <c r="Z2958" s="1251">
        <v>8</v>
      </c>
      <c r="AA2958" s="1251" t="b">
        <v>1</v>
      </c>
    </row>
    <row r="2959" spans="1:27" ht="12">
      <c r="A2959" s="1251">
        <v>25</v>
      </c>
      <c r="B2959" s="1251">
        <v>900</v>
      </c>
      <c r="C2959" s="1251" t="s">
        <v>1778</v>
      </c>
      <c r="D2959" s="1251">
        <v>667800</v>
      </c>
      <c r="E2959" s="1251" t="s">
        <v>2220</v>
      </c>
      <c r="F2959" s="1251">
        <v>2021</v>
      </c>
      <c r="G2959" s="1252">
        <v>12508.76</v>
      </c>
      <c r="H2959" s="1252">
        <v>12508.76</v>
      </c>
      <c r="I2959" s="1252">
        <v>12508.76</v>
      </c>
      <c r="J2959" s="1252">
        <v>12508.76</v>
      </c>
      <c r="K2959" s="1252">
        <v>12508.76</v>
      </c>
      <c r="L2959" s="1252">
        <v>12508.76</v>
      </c>
      <c r="M2959" s="1252">
        <v>12508.76</v>
      </c>
      <c r="N2959" s="1252">
        <v>12508.76</v>
      </c>
      <c r="O2959" s="1252">
        <v>12508.76</v>
      </c>
      <c r="P2959" s="1252">
        <v>12508.76</v>
      </c>
      <c r="Q2959" s="1252">
        <v>12508.76</v>
      </c>
      <c r="R2959" s="1252">
        <v>12508.76</v>
      </c>
      <c r="S2959" s="1252">
        <v>150105.12</v>
      </c>
      <c r="T2959" s="1252">
        <v>150105.12</v>
      </c>
      <c r="U2959" s="1251" t="s">
        <v>116</v>
      </c>
      <c r="V2959" s="1251" t="s">
        <v>400</v>
      </c>
      <c r="W2959" s="1251" t="s">
        <v>400</v>
      </c>
      <c r="X2959" s="1251" t="s">
        <v>2176</v>
      </c>
      <c r="Y2959" s="1251">
        <v>667</v>
      </c>
      <c r="Z2959" s="1251">
        <v>8</v>
      </c>
      <c r="AA2959" s="1251" t="b">
        <v>1</v>
      </c>
    </row>
    <row r="2960" spans="1:27" ht="12">
      <c r="A2960" s="1251">
        <v>25</v>
      </c>
      <c r="B2960" s="1251">
        <v>900</v>
      </c>
      <c r="C2960" s="1251" t="s">
        <v>1778</v>
      </c>
      <c r="D2960" s="1251">
        <v>670720</v>
      </c>
      <c r="E2960" s="1251" t="s">
        <v>2221</v>
      </c>
      <c r="F2960" s="1251">
        <v>2021</v>
      </c>
      <c r="G2960" s="1252">
        <v>5498.4300000000003</v>
      </c>
      <c r="H2960" s="1252">
        <v>4778</v>
      </c>
      <c r="I2960" s="1252">
        <v>7451</v>
      </c>
      <c r="J2960" s="1252">
        <v>3042</v>
      </c>
      <c r="K2960" s="1252">
        <v>3683</v>
      </c>
      <c r="L2960" s="1252">
        <v>1131</v>
      </c>
      <c r="M2960" s="1252">
        <v>-2441</v>
      </c>
      <c r="N2960" s="1252">
        <v>-371</v>
      </c>
      <c r="O2960" s="1252">
        <v>3953</v>
      </c>
      <c r="P2960" s="1252">
        <v>-3533</v>
      </c>
      <c r="Q2960" s="1252">
        <v>-3164</v>
      </c>
      <c r="R2960" s="1252">
        <v>-22631</v>
      </c>
      <c r="S2960" s="1252">
        <v>-2603.5699999999997</v>
      </c>
      <c r="T2960" s="1252">
        <v>-2603.5699999999997</v>
      </c>
      <c r="U2960" s="1251" t="s">
        <v>116</v>
      </c>
      <c r="V2960" s="1251" t="s">
        <v>397</v>
      </c>
      <c r="W2960" s="1251" t="s">
        <v>2009</v>
      </c>
      <c r="X2960" s="1251" t="s">
        <v>2176</v>
      </c>
      <c r="Y2960" s="1251">
        <v>670</v>
      </c>
      <c r="Z2960" s="1251">
        <v>7</v>
      </c>
      <c r="AA2960" s="1251" t="b">
        <v>1</v>
      </c>
    </row>
    <row r="2961" spans="1:27" ht="12">
      <c r="A2961" s="1251">
        <v>25</v>
      </c>
      <c r="B2961" s="1251">
        <v>900</v>
      </c>
      <c r="C2961" s="1251" t="s">
        <v>1778</v>
      </c>
      <c r="D2961" s="1251">
        <v>675800</v>
      </c>
      <c r="E2961" s="1251" t="s">
        <v>2014</v>
      </c>
      <c r="F2961" s="1251">
        <v>2021</v>
      </c>
      <c r="G2961" s="1252">
        <v>0</v>
      </c>
      <c r="H2961" s="1252">
        <v>0</v>
      </c>
      <c r="I2961" s="1252">
        <v>0</v>
      </c>
      <c r="J2961" s="1252">
        <v>0</v>
      </c>
      <c r="K2961" s="1252">
        <v>0</v>
      </c>
      <c r="L2961" s="1252">
        <v>0</v>
      </c>
      <c r="M2961" s="1252">
        <v>556.5</v>
      </c>
      <c r="N2961" s="1252">
        <v>44.289999999999999</v>
      </c>
      <c r="O2961" s="1252">
        <v>0</v>
      </c>
      <c r="P2961" s="1252">
        <v>0</v>
      </c>
      <c r="Q2961" s="1252">
        <v>710.13999999999999</v>
      </c>
      <c r="R2961" s="1252">
        <v>-710.13999999999999</v>
      </c>
      <c r="S2961" s="1252">
        <v>600.78999999999985</v>
      </c>
      <c r="T2961" s="1252">
        <v>600.78999999999985</v>
      </c>
      <c r="U2961" s="1251" t="s">
        <v>116</v>
      </c>
      <c r="V2961" s="1251" t="s">
        <v>397</v>
      </c>
      <c r="W2961" s="1251" t="s">
        <v>2015</v>
      </c>
      <c r="X2961" s="1251" t="s">
        <v>2176</v>
      </c>
      <c r="Y2961" s="1251">
        <v>675</v>
      </c>
      <c r="Z2961" s="1251">
        <v>8</v>
      </c>
      <c r="AA2961" s="1251" t="b">
        <v>1</v>
      </c>
    </row>
    <row r="2962" spans="1:27" ht="12">
      <c r="A2962" s="1251">
        <v>25</v>
      </c>
      <c r="B2962" s="1251">
        <v>900</v>
      </c>
      <c r="C2962" s="1251" t="s">
        <v>1778</v>
      </c>
      <c r="D2962" s="1251">
        <v>675802</v>
      </c>
      <c r="E2962" s="1251" t="s">
        <v>2235</v>
      </c>
      <c r="F2962" s="1251">
        <v>2021</v>
      </c>
      <c r="G2962" s="1252">
        <v>0</v>
      </c>
      <c r="H2962" s="1252">
        <v>0</v>
      </c>
      <c r="I2962" s="1252">
        <v>394.44</v>
      </c>
      <c r="J2962" s="1252">
        <v>500</v>
      </c>
      <c r="K2962" s="1252">
        <v>0</v>
      </c>
      <c r="L2962" s="1252">
        <v>0</v>
      </c>
      <c r="M2962" s="1252">
        <v>0</v>
      </c>
      <c r="N2962" s="1252">
        <v>0</v>
      </c>
      <c r="O2962" s="1252">
        <v>0</v>
      </c>
      <c r="P2962" s="1252">
        <v>0</v>
      </c>
      <c r="Q2962" s="1252">
        <v>0</v>
      </c>
      <c r="R2962" s="1252">
        <v>0</v>
      </c>
      <c r="S2962" s="1252">
        <v>894.44000000000005</v>
      </c>
      <c r="T2962" s="1252">
        <v>894.44000000000005</v>
      </c>
      <c r="U2962" s="1251" t="s">
        <v>116</v>
      </c>
      <c r="V2962" s="1251" t="s">
        <v>397</v>
      </c>
      <c r="W2962" s="1251" t="s">
        <v>2020</v>
      </c>
      <c r="X2962" s="1251" t="s">
        <v>2176</v>
      </c>
      <c r="Y2962" s="1251">
        <v>675</v>
      </c>
      <c r="Z2962" s="1251">
        <v>8</v>
      </c>
      <c r="AA2962" s="1251" t="b">
        <v>1</v>
      </c>
    </row>
    <row r="2963" spans="1:27" ht="12">
      <c r="A2963" s="1251">
        <v>25</v>
      </c>
      <c r="B2963" s="1251">
        <v>900</v>
      </c>
      <c r="C2963" s="1251" t="s">
        <v>1778</v>
      </c>
      <c r="D2963" s="1251">
        <v>675803</v>
      </c>
      <c r="E2963" s="1251" t="s">
        <v>2222</v>
      </c>
      <c r="F2963" s="1251">
        <v>2021</v>
      </c>
      <c r="G2963" s="1252">
        <v>621</v>
      </c>
      <c r="H2963" s="1252">
        <v>0</v>
      </c>
      <c r="I2963" s="1252">
        <v>2000</v>
      </c>
      <c r="J2963" s="1252">
        <v>-1821.1500000000001</v>
      </c>
      <c r="K2963" s="1252">
        <v>25</v>
      </c>
      <c r="L2963" s="1252">
        <v>0</v>
      </c>
      <c r="M2963" s="1252">
        <v>3000</v>
      </c>
      <c r="N2963" s="1252">
        <v>0</v>
      </c>
      <c r="O2963" s="1252">
        <v>1090</v>
      </c>
      <c r="P2963" s="1252">
        <v>814</v>
      </c>
      <c r="Q2963" s="1252">
        <v>0</v>
      </c>
      <c r="R2963" s="1252">
        <v>0</v>
      </c>
      <c r="S2963" s="1252">
        <v>5728.8500000000004</v>
      </c>
      <c r="T2963" s="1252">
        <v>5728.8500000000004</v>
      </c>
      <c r="U2963" s="1251" t="s">
        <v>116</v>
      </c>
      <c r="V2963" s="1251" t="s">
        <v>397</v>
      </c>
      <c r="W2963" s="1251" t="s">
        <v>2020</v>
      </c>
      <c r="X2963" s="1251" t="s">
        <v>2176</v>
      </c>
      <c r="Y2963" s="1251">
        <v>675</v>
      </c>
      <c r="Z2963" s="1251">
        <v>8</v>
      </c>
      <c r="AA2963" s="1251" t="b">
        <v>1</v>
      </c>
    </row>
    <row r="2964" spans="1:27" ht="12">
      <c r="A2964" s="1251">
        <v>25</v>
      </c>
      <c r="B2964" s="1251">
        <v>900</v>
      </c>
      <c r="C2964" s="1251" t="s">
        <v>1778</v>
      </c>
      <c r="D2964" s="1251">
        <v>675804</v>
      </c>
      <c r="E2964" s="1251" t="s">
        <v>2276</v>
      </c>
      <c r="F2964" s="1251">
        <v>2021</v>
      </c>
      <c r="G2964" s="1252">
        <v>0</v>
      </c>
      <c r="H2964" s="1252">
        <v>0</v>
      </c>
      <c r="I2964" s="1252">
        <v>0</v>
      </c>
      <c r="J2964" s="1252">
        <v>1000</v>
      </c>
      <c r="K2964" s="1252">
        <v>0</v>
      </c>
      <c r="L2964" s="1252">
        <v>0</v>
      </c>
      <c r="M2964" s="1252">
        <v>64</v>
      </c>
      <c r="N2964" s="1252">
        <v>0</v>
      </c>
      <c r="O2964" s="1252">
        <v>0</v>
      </c>
      <c r="P2964" s="1252">
        <v>400</v>
      </c>
      <c r="Q2964" s="1252">
        <v>0</v>
      </c>
      <c r="R2964" s="1252">
        <v>0</v>
      </c>
      <c r="S2964" s="1252">
        <v>1464</v>
      </c>
      <c r="T2964" s="1252">
        <v>1464</v>
      </c>
      <c r="U2964" s="1251" t="s">
        <v>116</v>
      </c>
      <c r="V2964" s="1251" t="s">
        <v>397</v>
      </c>
      <c r="W2964" s="1251" t="s">
        <v>2020</v>
      </c>
      <c r="X2964" s="1251" t="s">
        <v>2176</v>
      </c>
      <c r="Y2964" s="1251">
        <v>675</v>
      </c>
      <c r="Z2964" s="1251">
        <v>8</v>
      </c>
      <c r="AA2964" s="1251" t="b">
        <v>1</v>
      </c>
    </row>
    <row r="2965" spans="1:27" ht="12">
      <c r="A2965" s="1251">
        <v>25</v>
      </c>
      <c r="B2965" s="1251">
        <v>900</v>
      </c>
      <c r="C2965" s="1251" t="s">
        <v>1778</v>
      </c>
      <c r="D2965" s="1251">
        <v>675805</v>
      </c>
      <c r="E2965" s="1251" t="s">
        <v>2223</v>
      </c>
      <c r="F2965" s="1251">
        <v>2021</v>
      </c>
      <c r="G2965" s="1252">
        <v>0</v>
      </c>
      <c r="H2965" s="1252">
        <v>0</v>
      </c>
      <c r="I2965" s="1252">
        <v>0</v>
      </c>
      <c r="J2965" s="1252">
        <v>4000</v>
      </c>
      <c r="K2965" s="1252">
        <v>0</v>
      </c>
      <c r="L2965" s="1252">
        <v>3500</v>
      </c>
      <c r="M2965" s="1252">
        <v>600</v>
      </c>
      <c r="N2965" s="1252">
        <v>0</v>
      </c>
      <c r="O2965" s="1252">
        <v>304.73000000000002</v>
      </c>
      <c r="P2965" s="1252">
        <v>0</v>
      </c>
      <c r="Q2965" s="1252">
        <v>0</v>
      </c>
      <c r="R2965" s="1252">
        <v>0</v>
      </c>
      <c r="S2965" s="1252">
        <v>8404.7299999999996</v>
      </c>
      <c r="T2965" s="1252">
        <v>8404.7299999999996</v>
      </c>
      <c r="U2965" s="1251" t="s">
        <v>116</v>
      </c>
      <c r="V2965" s="1251" t="s">
        <v>397</v>
      </c>
      <c r="W2965" s="1251" t="s">
        <v>2020</v>
      </c>
      <c r="X2965" s="1251" t="s">
        <v>2176</v>
      </c>
      <c r="Y2965" s="1251">
        <v>675</v>
      </c>
      <c r="Z2965" s="1251">
        <v>8</v>
      </c>
      <c r="AA2965" s="1251" t="b">
        <v>1</v>
      </c>
    </row>
    <row r="2966" spans="1:27" ht="12">
      <c r="A2966" s="1251">
        <v>25</v>
      </c>
      <c r="B2966" s="1251">
        <v>900</v>
      </c>
      <c r="C2966" s="1251" t="s">
        <v>1778</v>
      </c>
      <c r="D2966" s="1251">
        <v>675808</v>
      </c>
      <c r="E2966" s="1251" t="s">
        <v>2016</v>
      </c>
      <c r="F2966" s="1251">
        <v>2021</v>
      </c>
      <c r="G2966" s="1252">
        <v>-5883.4499999999998</v>
      </c>
      <c r="H2966" s="1252">
        <v>798.38999999999999</v>
      </c>
      <c r="I2966" s="1252">
        <v>797.60000000000002</v>
      </c>
      <c r="J2966" s="1252">
        <v>2026.7</v>
      </c>
      <c r="K2966" s="1252">
        <v>676.90999999999997</v>
      </c>
      <c r="L2966" s="1252">
        <v>708.94000000000005</v>
      </c>
      <c r="M2966" s="1252">
        <v>590.07000000000005</v>
      </c>
      <c r="N2966" s="1252">
        <v>487.31999999999999</v>
      </c>
      <c r="O2966" s="1252">
        <v>650.65999999999997</v>
      </c>
      <c r="P2966" s="1252">
        <v>706.21000000000004</v>
      </c>
      <c r="Q2966" s="1252">
        <v>663.49000000000001</v>
      </c>
      <c r="R2966" s="1252">
        <v>610.21000000000004</v>
      </c>
      <c r="S2966" s="1252">
        <v>2833.0500000000006</v>
      </c>
      <c r="T2966" s="1252">
        <v>2833.0500000000006</v>
      </c>
      <c r="U2966" s="1251" t="s">
        <v>116</v>
      </c>
      <c r="V2966" s="1251" t="s">
        <v>397</v>
      </c>
      <c r="W2966" s="1251" t="s">
        <v>2017</v>
      </c>
      <c r="X2966" s="1251" t="s">
        <v>2176</v>
      </c>
      <c r="Y2966" s="1251">
        <v>675</v>
      </c>
      <c r="Z2966" s="1251">
        <v>8</v>
      </c>
      <c r="AA2966" s="1251" t="b">
        <v>1</v>
      </c>
    </row>
    <row r="2967" spans="1:27" ht="12">
      <c r="A2967" s="1251">
        <v>25</v>
      </c>
      <c r="B2967" s="1251">
        <v>900</v>
      </c>
      <c r="C2967" s="1251" t="s">
        <v>1778</v>
      </c>
      <c r="D2967" s="1251">
        <v>675810</v>
      </c>
      <c r="E2967" s="1251" t="s">
        <v>2018</v>
      </c>
      <c r="F2967" s="1251">
        <v>2021</v>
      </c>
      <c r="G2967" s="1252">
        <v>3532.6399999999999</v>
      </c>
      <c r="H2967" s="1252">
        <v>5400.4200000000001</v>
      </c>
      <c r="I2967" s="1252">
        <v>3968.9200000000001</v>
      </c>
      <c r="J2967" s="1252">
        <v>4925.5</v>
      </c>
      <c r="K2967" s="1252">
        <v>4320.6800000000003</v>
      </c>
      <c r="L2967" s="1252">
        <v>3668.8000000000002</v>
      </c>
      <c r="M2967" s="1252">
        <v>5039.1300000000001</v>
      </c>
      <c r="N2967" s="1252">
        <v>5818.8100000000004</v>
      </c>
      <c r="O2967" s="1252">
        <v>1138.28</v>
      </c>
      <c r="P2967" s="1252">
        <v>3601.71</v>
      </c>
      <c r="Q2967" s="1252">
        <v>4595.5</v>
      </c>
      <c r="R2967" s="1252">
        <v>1361.29</v>
      </c>
      <c r="S2967" s="1252">
        <v>47371.68</v>
      </c>
      <c r="T2967" s="1252">
        <v>47371.68</v>
      </c>
      <c r="U2967" s="1251" t="s">
        <v>116</v>
      </c>
      <c r="V2967" s="1251" t="s">
        <v>397</v>
      </c>
      <c r="W2967" s="1251" t="s">
        <v>2017</v>
      </c>
      <c r="X2967" s="1251" t="s">
        <v>2176</v>
      </c>
      <c r="Y2967" s="1251">
        <v>675</v>
      </c>
      <c r="Z2967" s="1251">
        <v>8</v>
      </c>
      <c r="AA2967" s="1251" t="b">
        <v>1</v>
      </c>
    </row>
    <row r="2968" spans="1:27" ht="12">
      <c r="A2968" s="1251">
        <v>25</v>
      </c>
      <c r="B2968" s="1251">
        <v>900</v>
      </c>
      <c r="C2968" s="1251" t="s">
        <v>1778</v>
      </c>
      <c r="D2968" s="1251">
        <v>675816</v>
      </c>
      <c r="E2968" s="1251" t="s">
        <v>2019</v>
      </c>
      <c r="F2968" s="1251">
        <v>2021</v>
      </c>
      <c r="G2968" s="1252">
        <v>0</v>
      </c>
      <c r="H2968" s="1252">
        <v>0</v>
      </c>
      <c r="I2968" s="1252">
        <v>0</v>
      </c>
      <c r="J2968" s="1252">
        <v>500</v>
      </c>
      <c r="K2968" s="1252">
        <v>0</v>
      </c>
      <c r="L2968" s="1252">
        <v>3000</v>
      </c>
      <c r="M2968" s="1252">
        <v>32</v>
      </c>
      <c r="N2968" s="1252">
        <v>0</v>
      </c>
      <c r="O2968" s="1252">
        <v>1000</v>
      </c>
      <c r="P2968" s="1252">
        <v>0</v>
      </c>
      <c r="Q2968" s="1252">
        <v>0</v>
      </c>
      <c r="R2968" s="1252">
        <v>0</v>
      </c>
      <c r="S2968" s="1252">
        <v>4532</v>
      </c>
      <c r="T2968" s="1252">
        <v>4532</v>
      </c>
      <c r="U2968" s="1251" t="s">
        <v>116</v>
      </c>
      <c r="V2968" s="1251" t="s">
        <v>397</v>
      </c>
      <c r="W2968" s="1251" t="s">
        <v>2020</v>
      </c>
      <c r="X2968" s="1251" t="s">
        <v>2176</v>
      </c>
      <c r="Y2968" s="1251">
        <v>675</v>
      </c>
      <c r="Z2968" s="1251">
        <v>8</v>
      </c>
      <c r="AA2968" s="1251" t="b">
        <v>1</v>
      </c>
    </row>
    <row r="2969" spans="1:27" ht="12">
      <c r="A2969" s="1251">
        <v>25</v>
      </c>
      <c r="B2969" s="1251">
        <v>900</v>
      </c>
      <c r="C2969" s="1251" t="s">
        <v>1778</v>
      </c>
      <c r="D2969" s="1251">
        <v>675819</v>
      </c>
      <c r="E2969" s="1251" t="s">
        <v>2021</v>
      </c>
      <c r="F2969" s="1251">
        <v>2021</v>
      </c>
      <c r="G2969" s="1252">
        <v>1020.72</v>
      </c>
      <c r="H2969" s="1252">
        <v>940.63</v>
      </c>
      <c r="I2969" s="1252">
        <v>1776</v>
      </c>
      <c r="J2969" s="1252">
        <v>1698.6600000000001</v>
      </c>
      <c r="K2969" s="1252">
        <v>1787.8199999999999</v>
      </c>
      <c r="L2969" s="1252">
        <v>282.62</v>
      </c>
      <c r="M2969" s="1252">
        <v>612.41999999999996</v>
      </c>
      <c r="N2969" s="1252">
        <v>476.31</v>
      </c>
      <c r="O2969" s="1252">
        <v>994.12</v>
      </c>
      <c r="P2969" s="1252">
        <v>718.91999999999996</v>
      </c>
      <c r="Q2969" s="1252">
        <v>2483.54</v>
      </c>
      <c r="R2969" s="1252">
        <v>221.66</v>
      </c>
      <c r="S2969" s="1252">
        <v>13013.420000000002</v>
      </c>
      <c r="T2969" s="1252">
        <v>13013.420000000002</v>
      </c>
      <c r="U2969" s="1251" t="s">
        <v>116</v>
      </c>
      <c r="V2969" s="1251" t="s">
        <v>397</v>
      </c>
      <c r="W2969" s="1251" t="s">
        <v>2022</v>
      </c>
      <c r="X2969" s="1251" t="s">
        <v>2176</v>
      </c>
      <c r="Y2969" s="1251">
        <v>675</v>
      </c>
      <c r="Z2969" s="1251">
        <v>8</v>
      </c>
      <c r="AA2969" s="1251" t="b">
        <v>1</v>
      </c>
    </row>
    <row r="2970" spans="1:27" ht="12">
      <c r="A2970" s="1251">
        <v>25</v>
      </c>
      <c r="B2970" s="1251">
        <v>900</v>
      </c>
      <c r="C2970" s="1251" t="s">
        <v>1778</v>
      </c>
      <c r="D2970" s="1251">
        <v>675824</v>
      </c>
      <c r="E2970" s="1251" t="s">
        <v>2071</v>
      </c>
      <c r="F2970" s="1251">
        <v>2021</v>
      </c>
      <c r="G2970" s="1252">
        <v>5563.5900000000001</v>
      </c>
      <c r="H2970" s="1252">
        <v>5548.5900000000001</v>
      </c>
      <c r="I2970" s="1252">
        <v>6143.0900000000001</v>
      </c>
      <c r="J2970" s="1252">
        <v>8461.1900000000005</v>
      </c>
      <c r="K2970" s="1252">
        <v>6272.6199999999999</v>
      </c>
      <c r="L2970" s="1252">
        <v>6272.6199999999999</v>
      </c>
      <c r="M2970" s="1252">
        <v>6272.6199999999999</v>
      </c>
      <c r="N2970" s="1252">
        <v>6475.6199999999999</v>
      </c>
      <c r="O2970" s="1252">
        <v>7145.6199999999999</v>
      </c>
      <c r="P2970" s="1252">
        <v>13151.620000000001</v>
      </c>
      <c r="Q2970" s="1252">
        <v>6272.6199999999999</v>
      </c>
      <c r="R2970" s="1252">
        <v>-606.37</v>
      </c>
      <c r="S2970" s="1252">
        <v>76973.430000000008</v>
      </c>
      <c r="T2970" s="1252">
        <v>76973.430000000008</v>
      </c>
      <c r="U2970" s="1251" t="s">
        <v>116</v>
      </c>
      <c r="V2970" s="1251" t="s">
        <v>397</v>
      </c>
      <c r="W2970" s="1251" t="s">
        <v>2072</v>
      </c>
      <c r="X2970" s="1251" t="s">
        <v>2176</v>
      </c>
      <c r="Y2970" s="1251">
        <v>675</v>
      </c>
      <c r="Z2970" s="1251">
        <v>8</v>
      </c>
      <c r="AA2970" s="1251" t="b">
        <v>1</v>
      </c>
    </row>
    <row r="2971" spans="1:27" ht="12">
      <c r="A2971" s="1251">
        <v>25</v>
      </c>
      <c r="B2971" s="1251">
        <v>900</v>
      </c>
      <c r="C2971" s="1251" t="s">
        <v>1778</v>
      </c>
      <c r="D2971" s="1251">
        <v>675825</v>
      </c>
      <c r="E2971" s="1251" t="s">
        <v>2224</v>
      </c>
      <c r="F2971" s="1251">
        <v>2021</v>
      </c>
      <c r="G2971" s="1252">
        <v>0</v>
      </c>
      <c r="H2971" s="1252">
        <v>0</v>
      </c>
      <c r="I2971" s="1252">
        <v>1512.95</v>
      </c>
      <c r="J2971" s="1252">
        <v>0</v>
      </c>
      <c r="K2971" s="1252">
        <v>20.199999999999999</v>
      </c>
      <c r="L2971" s="1252">
        <v>0</v>
      </c>
      <c r="M2971" s="1252">
        <v>10.640000000000001</v>
      </c>
      <c r="N2971" s="1252">
        <v>4129.6899999999996</v>
      </c>
      <c r="O2971" s="1252">
        <v>241.09999999999999</v>
      </c>
      <c r="P2971" s="1252">
        <v>0</v>
      </c>
      <c r="Q2971" s="1252">
        <v>0</v>
      </c>
      <c r="R2971" s="1252">
        <v>0</v>
      </c>
      <c r="S2971" s="1252">
        <v>5914.5799999999999</v>
      </c>
      <c r="T2971" s="1252">
        <v>5914.5799999999999</v>
      </c>
      <c r="U2971" s="1251" t="s">
        <v>116</v>
      </c>
      <c r="V2971" s="1251" t="s">
        <v>397</v>
      </c>
      <c r="W2971" s="1251" t="s">
        <v>2020</v>
      </c>
      <c r="X2971" s="1251" t="s">
        <v>2176</v>
      </c>
      <c r="Y2971" s="1251">
        <v>675</v>
      </c>
      <c r="Z2971" s="1251">
        <v>8</v>
      </c>
      <c r="AA2971" s="1251" t="b">
        <v>1</v>
      </c>
    </row>
    <row r="2972" spans="1:27" ht="12">
      <c r="A2972" s="1251">
        <v>25</v>
      </c>
      <c r="B2972" s="1251">
        <v>900</v>
      </c>
      <c r="C2972" s="1251" t="s">
        <v>1778</v>
      </c>
      <c r="D2972" s="1251">
        <v>675827</v>
      </c>
      <c r="E2972" s="1251" t="s">
        <v>2242</v>
      </c>
      <c r="F2972" s="1251">
        <v>2021</v>
      </c>
      <c r="G2972" s="1252">
        <v>0</v>
      </c>
      <c r="H2972" s="1252">
        <v>0</v>
      </c>
      <c r="I2972" s="1252">
        <v>0</v>
      </c>
      <c r="J2972" s="1252">
        <v>0</v>
      </c>
      <c r="K2972" s="1252">
        <v>0</v>
      </c>
      <c r="L2972" s="1252">
        <v>0</v>
      </c>
      <c r="M2972" s="1252">
        <v>0</v>
      </c>
      <c r="N2972" s="1252">
        <v>0</v>
      </c>
      <c r="O2972" s="1252">
        <v>0</v>
      </c>
      <c r="P2972" s="1252">
        <v>0</v>
      </c>
      <c r="Q2972" s="1252">
        <v>6.6500000000000004</v>
      </c>
      <c r="R2972" s="1252">
        <v>0</v>
      </c>
      <c r="S2972" s="1252">
        <v>6.6500000000000004</v>
      </c>
      <c r="T2972" s="1252">
        <v>6.6500000000000004</v>
      </c>
      <c r="U2972" s="1251" t="s">
        <v>116</v>
      </c>
      <c r="V2972" s="1251" t="s">
        <v>397</v>
      </c>
      <c r="W2972" s="1251" t="s">
        <v>2175</v>
      </c>
      <c r="X2972" s="1251" t="s">
        <v>2176</v>
      </c>
      <c r="Y2972" s="1251">
        <v>675</v>
      </c>
      <c r="Z2972" s="1251">
        <v>8</v>
      </c>
      <c r="AA2972" s="1251" t="b">
        <v>1</v>
      </c>
    </row>
    <row r="2973" spans="1:27" ht="12">
      <c r="A2973" s="1251">
        <v>25</v>
      </c>
      <c r="B2973" s="1251">
        <v>900</v>
      </c>
      <c r="C2973" s="1251" t="s">
        <v>1778</v>
      </c>
      <c r="D2973" s="1251">
        <v>675828</v>
      </c>
      <c r="E2973" s="1251" t="s">
        <v>2023</v>
      </c>
      <c r="F2973" s="1251">
        <v>2021</v>
      </c>
      <c r="G2973" s="1252">
        <v>0</v>
      </c>
      <c r="H2973" s="1252">
        <v>1901.3900000000001</v>
      </c>
      <c r="I2973" s="1252">
        <v>0</v>
      </c>
      <c r="J2973" s="1252">
        <v>60</v>
      </c>
      <c r="K2973" s="1252">
        <v>0</v>
      </c>
      <c r="L2973" s="1252">
        <v>0</v>
      </c>
      <c r="M2973" s="1252">
        <v>158</v>
      </c>
      <c r="N2973" s="1252">
        <v>0</v>
      </c>
      <c r="O2973" s="1252">
        <v>0</v>
      </c>
      <c r="P2973" s="1252">
        <v>0</v>
      </c>
      <c r="Q2973" s="1252">
        <v>0</v>
      </c>
      <c r="R2973" s="1252">
        <v>0</v>
      </c>
      <c r="S2973" s="1252">
        <v>2119.3900000000003</v>
      </c>
      <c r="T2973" s="1252">
        <v>2119.3900000000003</v>
      </c>
      <c r="U2973" s="1251" t="s">
        <v>116</v>
      </c>
      <c r="V2973" s="1251" t="s">
        <v>397</v>
      </c>
      <c r="W2973" s="1251" t="s">
        <v>2024</v>
      </c>
      <c r="X2973" s="1251" t="s">
        <v>2176</v>
      </c>
      <c r="Y2973" s="1251">
        <v>675</v>
      </c>
      <c r="Z2973" s="1251">
        <v>8</v>
      </c>
      <c r="AA2973" s="1251" t="b">
        <v>1</v>
      </c>
    </row>
    <row r="2974" spans="1:27" ht="12">
      <c r="A2974" s="1251">
        <v>25</v>
      </c>
      <c r="B2974" s="1251">
        <v>900</v>
      </c>
      <c r="C2974" s="1251" t="s">
        <v>1778</v>
      </c>
      <c r="D2974" s="1251">
        <v>675830</v>
      </c>
      <c r="E2974" s="1251" t="s">
        <v>2025</v>
      </c>
      <c r="F2974" s="1251">
        <v>2021</v>
      </c>
      <c r="G2974" s="1252">
        <v>0</v>
      </c>
      <c r="H2974" s="1252">
        <v>0</v>
      </c>
      <c r="I2974" s="1252">
        <v>0</v>
      </c>
      <c r="J2974" s="1252">
        <v>1239.0999999999999</v>
      </c>
      <c r="K2974" s="1252">
        <v>0</v>
      </c>
      <c r="L2974" s="1252">
        <v>0</v>
      </c>
      <c r="M2974" s="1252">
        <v>-1157.8</v>
      </c>
      <c r="N2974" s="1252">
        <v>53.310000000000002</v>
      </c>
      <c r="O2974" s="1252">
        <v>24895.380000000001</v>
      </c>
      <c r="P2974" s="1252">
        <v>20924</v>
      </c>
      <c r="Q2974" s="1252">
        <v>0</v>
      </c>
      <c r="R2974" s="1252">
        <v>0</v>
      </c>
      <c r="S2974" s="1252">
        <v>45953.990000000005</v>
      </c>
      <c r="T2974" s="1252">
        <v>45953.990000000005</v>
      </c>
      <c r="U2974" s="1251" t="s">
        <v>116</v>
      </c>
      <c r="V2974" s="1251" t="s">
        <v>397</v>
      </c>
      <c r="W2974" s="1251" t="s">
        <v>2026</v>
      </c>
      <c r="X2974" s="1251" t="s">
        <v>2176</v>
      </c>
      <c r="Y2974" s="1251">
        <v>675</v>
      </c>
      <c r="Z2974" s="1251">
        <v>8</v>
      </c>
      <c r="AA2974" s="1251" t="b">
        <v>1</v>
      </c>
    </row>
    <row r="2975" spans="1:27" ht="12">
      <c r="A2975" s="1251">
        <v>25</v>
      </c>
      <c r="B2975" s="1251">
        <v>900</v>
      </c>
      <c r="C2975" s="1251" t="s">
        <v>1778</v>
      </c>
      <c r="D2975" s="1251">
        <v>675831</v>
      </c>
      <c r="E2975" s="1251" t="s">
        <v>2027</v>
      </c>
      <c r="F2975" s="1251">
        <v>2021</v>
      </c>
      <c r="G2975" s="1252">
        <v>81.909999999999997</v>
      </c>
      <c r="H2975" s="1252">
        <v>140.25</v>
      </c>
      <c r="I2975" s="1252">
        <v>62.700000000000003</v>
      </c>
      <c r="J2975" s="1252">
        <v>113.56</v>
      </c>
      <c r="K2975" s="1252">
        <v>164.03999999999999</v>
      </c>
      <c r="L2975" s="1252">
        <v>89.569999999999993</v>
      </c>
      <c r="M2975" s="1252">
        <v>131.56</v>
      </c>
      <c r="N2975" s="1252">
        <v>126.53</v>
      </c>
      <c r="O2975" s="1252">
        <v>249.28999999999999</v>
      </c>
      <c r="P2975" s="1252">
        <v>1253.8199999999999</v>
      </c>
      <c r="Q2975" s="1252">
        <v>29.18</v>
      </c>
      <c r="R2975" s="1252">
        <v>321.02999999999997</v>
      </c>
      <c r="S2975" s="1252">
        <v>2763.4399999999996</v>
      </c>
      <c r="T2975" s="1252">
        <v>2763.4399999999996</v>
      </c>
      <c r="U2975" s="1251" t="s">
        <v>116</v>
      </c>
      <c r="V2975" s="1251" t="s">
        <v>397</v>
      </c>
      <c r="W2975" s="1251" t="s">
        <v>2026</v>
      </c>
      <c r="X2975" s="1251" t="s">
        <v>2176</v>
      </c>
      <c r="Y2975" s="1251">
        <v>675</v>
      </c>
      <c r="Z2975" s="1251">
        <v>8</v>
      </c>
      <c r="AA2975" s="1251" t="b">
        <v>1</v>
      </c>
    </row>
    <row r="2976" spans="1:27" ht="12">
      <c r="A2976" s="1251">
        <v>25</v>
      </c>
      <c r="B2976" s="1251">
        <v>900</v>
      </c>
      <c r="C2976" s="1251" t="s">
        <v>1778</v>
      </c>
      <c r="D2976" s="1251">
        <v>675832</v>
      </c>
      <c r="E2976" s="1251" t="s">
        <v>2225</v>
      </c>
      <c r="F2976" s="1251">
        <v>2021</v>
      </c>
      <c r="G2976" s="1252">
        <v>0</v>
      </c>
      <c r="H2976" s="1252">
        <v>0</v>
      </c>
      <c r="I2976" s="1252">
        <v>0</v>
      </c>
      <c r="J2976" s="1252">
        <v>0</v>
      </c>
      <c r="K2976" s="1252">
        <v>0</v>
      </c>
      <c r="L2976" s="1252">
        <v>0</v>
      </c>
      <c r="M2976" s="1252">
        <v>0</v>
      </c>
      <c r="N2976" s="1252">
        <v>0</v>
      </c>
      <c r="O2976" s="1252">
        <v>0</v>
      </c>
      <c r="P2976" s="1252">
        <v>2867.8600000000001</v>
      </c>
      <c r="Q2976" s="1252">
        <v>0</v>
      </c>
      <c r="R2976" s="1252">
        <v>0</v>
      </c>
      <c r="S2976" s="1252">
        <v>2867.8600000000001</v>
      </c>
      <c r="T2976" s="1252">
        <v>2867.8600000000001</v>
      </c>
      <c r="U2976" s="1251" t="s">
        <v>116</v>
      </c>
      <c r="V2976" s="1251" t="s">
        <v>397</v>
      </c>
      <c r="W2976" s="1251" t="s">
        <v>2086</v>
      </c>
      <c r="X2976" s="1251" t="s">
        <v>2176</v>
      </c>
      <c r="Y2976" s="1251">
        <v>675</v>
      </c>
      <c r="Z2976" s="1251">
        <v>8</v>
      </c>
      <c r="AA2976" s="1251" t="b">
        <v>1</v>
      </c>
    </row>
    <row r="2977" spans="1:27" ht="12">
      <c r="A2977" s="1251">
        <v>25</v>
      </c>
      <c r="B2977" s="1251">
        <v>900</v>
      </c>
      <c r="C2977" s="1251" t="s">
        <v>1778</v>
      </c>
      <c r="D2977" s="1251">
        <v>675834</v>
      </c>
      <c r="E2977" s="1251" t="s">
        <v>2028</v>
      </c>
      <c r="F2977" s="1251">
        <v>2021</v>
      </c>
      <c r="G2977" s="1252">
        <v>320.47000000000003</v>
      </c>
      <c r="H2977" s="1252">
        <v>0</v>
      </c>
      <c r="I2977" s="1252">
        <v>0</v>
      </c>
      <c r="J2977" s="1252">
        <v>151.66</v>
      </c>
      <c r="K2977" s="1252">
        <v>124.47</v>
      </c>
      <c r="L2977" s="1252">
        <v>448.05000000000001</v>
      </c>
      <c r="M2977" s="1252">
        <v>597.45000000000005</v>
      </c>
      <c r="N2977" s="1252">
        <v>136.5</v>
      </c>
      <c r="O2977" s="1252">
        <v>1112.9200000000001</v>
      </c>
      <c r="P2977" s="1252">
        <v>196.68000000000001</v>
      </c>
      <c r="Q2977" s="1252">
        <v>551.46000000000004</v>
      </c>
      <c r="R2977" s="1252">
        <v>181.38999999999999</v>
      </c>
      <c r="S2977" s="1252">
        <v>3821.0500000000002</v>
      </c>
      <c r="T2977" s="1252">
        <v>3821.0500000000002</v>
      </c>
      <c r="U2977" s="1251" t="s">
        <v>116</v>
      </c>
      <c r="V2977" s="1251" t="s">
        <v>397</v>
      </c>
      <c r="W2977" s="1251" t="s">
        <v>2029</v>
      </c>
      <c r="X2977" s="1251" t="s">
        <v>2176</v>
      </c>
      <c r="Y2977" s="1251">
        <v>675</v>
      </c>
      <c r="Z2977" s="1251">
        <v>8</v>
      </c>
      <c r="AA2977" s="1251" t="b">
        <v>1</v>
      </c>
    </row>
    <row r="2978" spans="1:27" ht="12">
      <c r="A2978" s="1251">
        <v>25</v>
      </c>
      <c r="B2978" s="1251">
        <v>900</v>
      </c>
      <c r="C2978" s="1251" t="s">
        <v>1778</v>
      </c>
      <c r="D2978" s="1251">
        <v>675836</v>
      </c>
      <c r="E2978" s="1251" t="s">
        <v>2030</v>
      </c>
      <c r="F2978" s="1251">
        <v>2021</v>
      </c>
      <c r="G2978" s="1252">
        <v>466.32999999999998</v>
      </c>
      <c r="H2978" s="1252">
        <v>73.25</v>
      </c>
      <c r="I2978" s="1252">
        <v>21.940000000000001</v>
      </c>
      <c r="J2978" s="1252">
        <v>525.51999999999998</v>
      </c>
      <c r="K2978" s="1252">
        <v>626.15999999999997</v>
      </c>
      <c r="L2978" s="1252">
        <v>37.810000000000002</v>
      </c>
      <c r="M2978" s="1252">
        <v>66.980000000000004</v>
      </c>
      <c r="N2978" s="1252">
        <v>752.24000000000001</v>
      </c>
      <c r="O2978" s="1252">
        <v>253.44999999999999</v>
      </c>
      <c r="P2978" s="1252">
        <v>37.640000000000001</v>
      </c>
      <c r="Q2978" s="1252">
        <v>121.34</v>
      </c>
      <c r="R2978" s="1252">
        <v>68.459999999999994</v>
      </c>
      <c r="S2978" s="1252">
        <v>3051.1199999999994</v>
      </c>
      <c r="T2978" s="1252">
        <v>3051.1199999999994</v>
      </c>
      <c r="U2978" s="1251" t="s">
        <v>116</v>
      </c>
      <c r="V2978" s="1251" t="s">
        <v>397</v>
      </c>
      <c r="W2978" s="1251" t="s">
        <v>2029</v>
      </c>
      <c r="X2978" s="1251" t="s">
        <v>2176</v>
      </c>
      <c r="Y2978" s="1251">
        <v>675</v>
      </c>
      <c r="Z2978" s="1251">
        <v>8</v>
      </c>
      <c r="AA2978" s="1251" t="b">
        <v>1</v>
      </c>
    </row>
    <row r="2979" spans="1:27" ht="12">
      <c r="A2979" s="1251">
        <v>25</v>
      </c>
      <c r="B2979" s="1251">
        <v>900</v>
      </c>
      <c r="C2979" s="1251" t="s">
        <v>1778</v>
      </c>
      <c r="D2979" s="1251">
        <v>675840</v>
      </c>
      <c r="E2979" s="1251" t="s">
        <v>2031</v>
      </c>
      <c r="F2979" s="1251">
        <v>2021</v>
      </c>
      <c r="G2979" s="1252">
        <v>0</v>
      </c>
      <c r="H2979" s="1252">
        <v>0</v>
      </c>
      <c r="I2979" s="1252">
        <v>0</v>
      </c>
      <c r="J2979" s="1252">
        <v>0</v>
      </c>
      <c r="K2979" s="1252">
        <v>400</v>
      </c>
      <c r="L2979" s="1252">
        <v>0</v>
      </c>
      <c r="M2979" s="1252">
        <v>3775.54</v>
      </c>
      <c r="N2979" s="1252">
        <v>377.91000000000003</v>
      </c>
      <c r="O2979" s="1252">
        <v>399.89999999999998</v>
      </c>
      <c r="P2979" s="1252">
        <v>0</v>
      </c>
      <c r="Q2979" s="1252">
        <v>0</v>
      </c>
      <c r="R2979" s="1252">
        <v>163.22</v>
      </c>
      <c r="S2979" s="1252">
        <v>5116.5699999999997</v>
      </c>
      <c r="T2979" s="1252">
        <v>5116.5699999999997</v>
      </c>
      <c r="U2979" s="1251" t="s">
        <v>116</v>
      </c>
      <c r="V2979" s="1251" t="s">
        <v>397</v>
      </c>
      <c r="W2979" s="1251" t="s">
        <v>2015</v>
      </c>
      <c r="X2979" s="1251" t="s">
        <v>2176</v>
      </c>
      <c r="Y2979" s="1251">
        <v>675</v>
      </c>
      <c r="Z2979" s="1251">
        <v>8</v>
      </c>
      <c r="AA2979" s="1251" t="b">
        <v>1</v>
      </c>
    </row>
    <row r="2980" spans="1:27" ht="12">
      <c r="A2980" s="1251">
        <v>25</v>
      </c>
      <c r="B2980" s="1251">
        <v>900</v>
      </c>
      <c r="C2980" s="1251" t="s">
        <v>1778</v>
      </c>
      <c r="D2980" s="1251">
        <v>675842</v>
      </c>
      <c r="E2980" s="1251" t="s">
        <v>2032</v>
      </c>
      <c r="F2980" s="1251">
        <v>2021</v>
      </c>
      <c r="G2980" s="1252">
        <v>0</v>
      </c>
      <c r="H2980" s="1252">
        <v>0</v>
      </c>
      <c r="I2980" s="1252">
        <v>0</v>
      </c>
      <c r="J2980" s="1252">
        <v>0</v>
      </c>
      <c r="K2980" s="1252">
        <v>0</v>
      </c>
      <c r="L2980" s="1252">
        <v>0</v>
      </c>
      <c r="M2980" s="1252">
        <v>0</v>
      </c>
      <c r="N2980" s="1252">
        <v>0</v>
      </c>
      <c r="O2980" s="1252">
        <v>30</v>
      </c>
      <c r="P2980" s="1252">
        <v>0</v>
      </c>
      <c r="Q2980" s="1252">
        <v>1594</v>
      </c>
      <c r="R2980" s="1252">
        <v>100</v>
      </c>
      <c r="S2980" s="1252">
        <v>1724</v>
      </c>
      <c r="T2980" s="1252">
        <v>1724</v>
      </c>
      <c r="U2980" s="1251" t="s">
        <v>116</v>
      </c>
      <c r="V2980" s="1251" t="s">
        <v>397</v>
      </c>
      <c r="W2980" s="1251" t="s">
        <v>2015</v>
      </c>
      <c r="X2980" s="1251" t="s">
        <v>2176</v>
      </c>
      <c r="Y2980" s="1251">
        <v>675</v>
      </c>
      <c r="Z2980" s="1251">
        <v>8</v>
      </c>
      <c r="AA2980" s="1251" t="b">
        <v>1</v>
      </c>
    </row>
    <row r="2981" spans="1:27" ht="12">
      <c r="A2981" s="1251">
        <v>25</v>
      </c>
      <c r="B2981" s="1251">
        <v>900</v>
      </c>
      <c r="C2981" s="1251" t="s">
        <v>1778</v>
      </c>
      <c r="D2981" s="1251">
        <v>675846</v>
      </c>
      <c r="E2981" s="1251" t="s">
        <v>2073</v>
      </c>
      <c r="F2981" s="1251">
        <v>2021</v>
      </c>
      <c r="G2981" s="1252">
        <v>14</v>
      </c>
      <c r="H2981" s="1252">
        <v>25</v>
      </c>
      <c r="I2981" s="1252">
        <v>95.989999999999995</v>
      </c>
      <c r="J2981" s="1252">
        <v>100</v>
      </c>
      <c r="K2981" s="1252">
        <v>44.909999999999997</v>
      </c>
      <c r="L2981" s="1252">
        <v>0</v>
      </c>
      <c r="M2981" s="1252">
        <v>53</v>
      </c>
      <c r="N2981" s="1252">
        <v>0</v>
      </c>
      <c r="O2981" s="1252">
        <v>58.590000000000003</v>
      </c>
      <c r="P2981" s="1252">
        <v>100</v>
      </c>
      <c r="Q2981" s="1252">
        <v>140</v>
      </c>
      <c r="R2981" s="1252">
        <v>177.97999999999999</v>
      </c>
      <c r="S2981" s="1252">
        <v>809.47000000000003</v>
      </c>
      <c r="T2981" s="1252">
        <v>809.47000000000003</v>
      </c>
      <c r="U2981" s="1251" t="s">
        <v>116</v>
      </c>
      <c r="V2981" s="1251" t="s">
        <v>397</v>
      </c>
      <c r="W2981" s="1251" t="s">
        <v>2029</v>
      </c>
      <c r="X2981" s="1251" t="s">
        <v>2176</v>
      </c>
      <c r="Y2981" s="1251">
        <v>675</v>
      </c>
      <c r="Z2981" s="1251">
        <v>8</v>
      </c>
      <c r="AA2981" s="1251" t="b">
        <v>1</v>
      </c>
    </row>
    <row r="2982" spans="1:27" ht="12">
      <c r="A2982" s="1251">
        <v>25</v>
      </c>
      <c r="B2982" s="1251">
        <v>900</v>
      </c>
      <c r="C2982" s="1251" t="s">
        <v>1778</v>
      </c>
      <c r="D2982" s="1251">
        <v>675847</v>
      </c>
      <c r="E2982" s="1251" t="s">
        <v>2226</v>
      </c>
      <c r="F2982" s="1251">
        <v>2021</v>
      </c>
      <c r="G2982" s="1252">
        <v>42.549999999999997</v>
      </c>
      <c r="H2982" s="1252">
        <v>0</v>
      </c>
      <c r="I2982" s="1252">
        <v>42.560000000000002</v>
      </c>
      <c r="J2982" s="1252">
        <v>0</v>
      </c>
      <c r="K2982" s="1252">
        <v>38.979999999999997</v>
      </c>
      <c r="L2982" s="1252">
        <v>71.569999999999993</v>
      </c>
      <c r="M2982" s="1252">
        <v>0</v>
      </c>
      <c r="N2982" s="1252">
        <v>0</v>
      </c>
      <c r="O2982" s="1252">
        <v>159.94</v>
      </c>
      <c r="P2982" s="1252">
        <v>0</v>
      </c>
      <c r="Q2982" s="1252">
        <v>97.829999999999998</v>
      </c>
      <c r="R2982" s="1252">
        <v>0</v>
      </c>
      <c r="S2982" s="1252">
        <v>453.43000000000001</v>
      </c>
      <c r="T2982" s="1252">
        <v>453.43000000000001</v>
      </c>
      <c r="U2982" s="1251" t="s">
        <v>116</v>
      </c>
      <c r="V2982" s="1251" t="s">
        <v>397</v>
      </c>
      <c r="W2982" s="1251" t="s">
        <v>2029</v>
      </c>
      <c r="X2982" s="1251" t="s">
        <v>2176</v>
      </c>
      <c r="Y2982" s="1251">
        <v>675</v>
      </c>
      <c r="Z2982" s="1251">
        <v>8</v>
      </c>
      <c r="AA2982" s="1251" t="b">
        <v>1</v>
      </c>
    </row>
    <row r="2983" spans="1:27" ht="12">
      <c r="A2983" s="1251">
        <v>25</v>
      </c>
      <c r="B2983" s="1251">
        <v>900</v>
      </c>
      <c r="C2983" s="1251" t="s">
        <v>1778</v>
      </c>
      <c r="D2983" s="1251">
        <v>675850</v>
      </c>
      <c r="E2983" s="1251" t="s">
        <v>2033</v>
      </c>
      <c r="F2983" s="1251">
        <v>2021</v>
      </c>
      <c r="G2983" s="1252">
        <v>0</v>
      </c>
      <c r="H2983" s="1252">
        <v>294.69</v>
      </c>
      <c r="I2983" s="1252">
        <v>196.46000000000001</v>
      </c>
      <c r="J2983" s="1252">
        <v>199.97999999999999</v>
      </c>
      <c r="K2983" s="1252">
        <v>1711.2</v>
      </c>
      <c r="L2983" s="1252">
        <v>-241.58000000000001</v>
      </c>
      <c r="M2983" s="1252">
        <v>1733.6500000000001</v>
      </c>
      <c r="N2983" s="1252">
        <v>298.86000000000001</v>
      </c>
      <c r="O2983" s="1252">
        <v>1300.8299999999999</v>
      </c>
      <c r="P2983" s="1252">
        <v>458.54000000000002</v>
      </c>
      <c r="Q2983" s="1252">
        <v>286.45999999999998</v>
      </c>
      <c r="R2983" s="1252">
        <v>1233.53</v>
      </c>
      <c r="S2983" s="1252">
        <v>7472.6199999999999</v>
      </c>
      <c r="T2983" s="1252">
        <v>7472.6199999999999</v>
      </c>
      <c r="U2983" s="1251" t="s">
        <v>116</v>
      </c>
      <c r="V2983" s="1251" t="s">
        <v>397</v>
      </c>
      <c r="W2983" s="1251" t="s">
        <v>2029</v>
      </c>
      <c r="X2983" s="1251" t="s">
        <v>2176</v>
      </c>
      <c r="Y2983" s="1251">
        <v>675</v>
      </c>
      <c r="Z2983" s="1251">
        <v>8</v>
      </c>
      <c r="AA2983" s="1251" t="b">
        <v>1</v>
      </c>
    </row>
    <row r="2984" spans="1:27" ht="12">
      <c r="A2984" s="1251">
        <v>25</v>
      </c>
      <c r="B2984" s="1251">
        <v>900</v>
      </c>
      <c r="C2984" s="1251" t="s">
        <v>1778</v>
      </c>
      <c r="D2984" s="1251">
        <v>675856</v>
      </c>
      <c r="E2984" s="1251" t="s">
        <v>2034</v>
      </c>
      <c r="F2984" s="1251">
        <v>2021</v>
      </c>
      <c r="G2984" s="1252">
        <v>620.38</v>
      </c>
      <c r="H2984" s="1252">
        <v>0</v>
      </c>
      <c r="I2984" s="1252">
        <v>1.24</v>
      </c>
      <c r="J2984" s="1252">
        <v>0</v>
      </c>
      <c r="K2984" s="1252">
        <v>0</v>
      </c>
      <c r="L2984" s="1252">
        <v>109.98999999999999</v>
      </c>
      <c r="M2984" s="1252">
        <v>175.41999999999999</v>
      </c>
      <c r="N2984" s="1252">
        <v>64.290000000000006</v>
      </c>
      <c r="O2984" s="1252">
        <v>524.65999999999997</v>
      </c>
      <c r="P2984" s="1252">
        <v>273.52999999999997</v>
      </c>
      <c r="Q2984" s="1252">
        <v>0</v>
      </c>
      <c r="R2984" s="1252">
        <v>4961.5</v>
      </c>
      <c r="S2984" s="1252">
        <v>6731.0100000000002</v>
      </c>
      <c r="T2984" s="1252">
        <v>6731.0100000000002</v>
      </c>
      <c r="U2984" s="1251" t="s">
        <v>116</v>
      </c>
      <c r="V2984" s="1251" t="s">
        <v>397</v>
      </c>
      <c r="W2984" s="1251" t="s">
        <v>2035</v>
      </c>
      <c r="X2984" s="1251" t="s">
        <v>2176</v>
      </c>
      <c r="Y2984" s="1251">
        <v>675</v>
      </c>
      <c r="Z2984" s="1251">
        <v>8</v>
      </c>
      <c r="AA2984" s="1251" t="b">
        <v>1</v>
      </c>
    </row>
    <row r="2985" spans="1:27" ht="12">
      <c r="A2985" s="1251">
        <v>25</v>
      </c>
      <c r="B2985" s="1251">
        <v>900</v>
      </c>
      <c r="C2985" s="1251" t="s">
        <v>1778</v>
      </c>
      <c r="D2985" s="1251">
        <v>675857</v>
      </c>
      <c r="E2985" s="1251" t="s">
        <v>2229</v>
      </c>
      <c r="F2985" s="1251">
        <v>2021</v>
      </c>
      <c r="G2985" s="1252">
        <v>4467.7299999999996</v>
      </c>
      <c r="H2985" s="1252">
        <v>4467.7299999999996</v>
      </c>
      <c r="I2985" s="1252">
        <v>14106.700000000001</v>
      </c>
      <c r="J2985" s="1252">
        <v>4467.7299999999996</v>
      </c>
      <c r="K2985" s="1252">
        <v>4467.7299999999996</v>
      </c>
      <c r="L2985" s="1252">
        <v>4467.7299999999996</v>
      </c>
      <c r="M2985" s="1252">
        <v>4467.7299999999996</v>
      </c>
      <c r="N2985" s="1252">
        <v>4467.7299999999996</v>
      </c>
      <c r="O2985" s="1252">
        <v>4467.7299999999996</v>
      </c>
      <c r="P2985" s="1252">
        <v>4467.7299999999996</v>
      </c>
      <c r="Q2985" s="1252">
        <v>4467.7299999999996</v>
      </c>
      <c r="R2985" s="1252">
        <v>4467.7299999999996</v>
      </c>
      <c r="S2985" s="1252">
        <v>63251.729999999981</v>
      </c>
      <c r="T2985" s="1252">
        <v>63251.729999999981</v>
      </c>
      <c r="U2985" s="1251" t="s">
        <v>116</v>
      </c>
      <c r="V2985" s="1251" t="s">
        <v>397</v>
      </c>
      <c r="W2985" s="1251" t="s">
        <v>2015</v>
      </c>
      <c r="X2985" s="1251" t="s">
        <v>2176</v>
      </c>
      <c r="Y2985" s="1251">
        <v>675</v>
      </c>
      <c r="Z2985" s="1251">
        <v>8</v>
      </c>
      <c r="AA2985" s="1251" t="b">
        <v>1</v>
      </c>
    </row>
    <row r="2986" spans="1:27" ht="12">
      <c r="A2986" s="1251">
        <v>25</v>
      </c>
      <c r="B2986" s="1251">
        <v>900</v>
      </c>
      <c r="C2986" s="1251" t="s">
        <v>1778</v>
      </c>
      <c r="D2986" s="1251">
        <v>675858</v>
      </c>
      <c r="E2986" s="1251" t="s">
        <v>2230</v>
      </c>
      <c r="F2986" s="1251">
        <v>2021</v>
      </c>
      <c r="G2986" s="1252">
        <v>2618.1300000000001</v>
      </c>
      <c r="H2986" s="1252">
        <v>178.77000000000001</v>
      </c>
      <c r="I2986" s="1252">
        <v>181.66</v>
      </c>
      <c r="J2986" s="1252">
        <v>2609.3699999999999</v>
      </c>
      <c r="K2986" s="1252">
        <v>169.49000000000001</v>
      </c>
      <c r="L2986" s="1252">
        <v>160.34999999999999</v>
      </c>
      <c r="M2986" s="1252">
        <v>2633.2800000000002</v>
      </c>
      <c r="N2986" s="1252">
        <v>156.56</v>
      </c>
      <c r="O2986" s="1252">
        <v>166.59999999999999</v>
      </c>
      <c r="P2986" s="1252">
        <v>2652.0999999999999</v>
      </c>
      <c r="Q2986" s="1252">
        <v>166.47</v>
      </c>
      <c r="R2986" s="1252">
        <v>153.84999999999999</v>
      </c>
      <c r="S2986" s="1252">
        <v>11846.630000000001</v>
      </c>
      <c r="T2986" s="1252">
        <v>11846.630000000001</v>
      </c>
      <c r="U2986" s="1251" t="s">
        <v>116</v>
      </c>
      <c r="V2986" s="1251" t="s">
        <v>397</v>
      </c>
      <c r="W2986" s="1251" t="s">
        <v>2231</v>
      </c>
      <c r="X2986" s="1251" t="s">
        <v>2176</v>
      </c>
      <c r="Y2986" s="1251">
        <v>675</v>
      </c>
      <c r="Z2986" s="1251">
        <v>8</v>
      </c>
      <c r="AA2986" s="1251" t="b">
        <v>1</v>
      </c>
    </row>
    <row r="2987" spans="1:27" ht="12">
      <c r="A2987" s="1251">
        <v>25</v>
      </c>
      <c r="B2987" s="1251">
        <v>900</v>
      </c>
      <c r="C2987" s="1251" t="s">
        <v>1778</v>
      </c>
      <c r="D2987" s="1251">
        <v>675864</v>
      </c>
      <c r="E2987" s="1251" t="s">
        <v>2074</v>
      </c>
      <c r="F2987" s="1251">
        <v>2021</v>
      </c>
      <c r="G2987" s="1252">
        <v>92.5</v>
      </c>
      <c r="H2987" s="1252">
        <v>142.5</v>
      </c>
      <c r="I2987" s="1252">
        <v>82.5</v>
      </c>
      <c r="J2987" s="1252">
        <v>85</v>
      </c>
      <c r="K2987" s="1252">
        <v>0</v>
      </c>
      <c r="L2987" s="1252">
        <v>0</v>
      </c>
      <c r="M2987" s="1252">
        <v>562.5</v>
      </c>
      <c r="N2987" s="1252">
        <v>0</v>
      </c>
      <c r="O2987" s="1252">
        <v>0</v>
      </c>
      <c r="P2987" s="1252">
        <v>50</v>
      </c>
      <c r="Q2987" s="1252">
        <v>0</v>
      </c>
      <c r="R2987" s="1252">
        <v>0</v>
      </c>
      <c r="S2987" s="1252">
        <v>1015</v>
      </c>
      <c r="T2987" s="1252">
        <v>1015</v>
      </c>
      <c r="U2987" s="1251" t="s">
        <v>116</v>
      </c>
      <c r="V2987" s="1251" t="s">
        <v>397</v>
      </c>
      <c r="W2987" s="1251" t="s">
        <v>2015</v>
      </c>
      <c r="X2987" s="1251" t="s">
        <v>2176</v>
      </c>
      <c r="Y2987" s="1251">
        <v>675</v>
      </c>
      <c r="Z2987" s="1251">
        <v>8</v>
      </c>
      <c r="AA2987" s="1251" t="b">
        <v>1</v>
      </c>
    </row>
    <row r="2988" spans="1:27" ht="12">
      <c r="A2988" s="1251">
        <v>25</v>
      </c>
      <c r="B2988" s="1251">
        <v>900</v>
      </c>
      <c r="C2988" s="1251" t="s">
        <v>1778</v>
      </c>
      <c r="D2988" s="1251">
        <v>675865</v>
      </c>
      <c r="E2988" s="1251" t="s">
        <v>2075</v>
      </c>
      <c r="F2988" s="1251">
        <v>2021</v>
      </c>
      <c r="G2988" s="1252">
        <v>0</v>
      </c>
      <c r="H2988" s="1252">
        <v>0.02</v>
      </c>
      <c r="I2988" s="1252">
        <v>0.11</v>
      </c>
      <c r="J2988" s="1252">
        <v>0</v>
      </c>
      <c r="K2988" s="1252">
        <v>0</v>
      </c>
      <c r="L2988" s="1252">
        <v>0.040000000000000001</v>
      </c>
      <c r="M2988" s="1252">
        <v>0</v>
      </c>
      <c r="N2988" s="1252">
        <v>0</v>
      </c>
      <c r="O2988" s="1252">
        <v>-0.01</v>
      </c>
      <c r="P2988" s="1252">
        <v>0</v>
      </c>
      <c r="Q2988" s="1252">
        <v>0</v>
      </c>
      <c r="R2988" s="1252">
        <v>0.17000000000000001</v>
      </c>
      <c r="S2988" s="1252">
        <v>0.33000000000000002</v>
      </c>
      <c r="T2988" s="1252">
        <v>0.33000000000000002</v>
      </c>
      <c r="U2988" s="1251" t="s">
        <v>116</v>
      </c>
      <c r="V2988" s="1251" t="s">
        <v>397</v>
      </c>
      <c r="W2988" s="1251" t="s">
        <v>2015</v>
      </c>
      <c r="X2988" s="1251" t="s">
        <v>2176</v>
      </c>
      <c r="Y2988" s="1251">
        <v>675</v>
      </c>
      <c r="Z2988" s="1251">
        <v>8</v>
      </c>
      <c r="AA2988" s="1251" t="b">
        <v>1</v>
      </c>
    </row>
    <row r="2989" spans="1:27" ht="12">
      <c r="A2989" s="1251">
        <v>25</v>
      </c>
      <c r="B2989" s="1251">
        <v>901</v>
      </c>
      <c r="C2989" s="1251" t="s">
        <v>1902</v>
      </c>
      <c r="D2989" s="1251">
        <v>408101</v>
      </c>
      <c r="E2989" s="1251" t="s">
        <v>932</v>
      </c>
      <c r="F2989" s="1251">
        <v>2021</v>
      </c>
      <c r="G2989" s="1252">
        <v>4293.9700000000003</v>
      </c>
      <c r="H2989" s="1252">
        <v>4293.9700000000003</v>
      </c>
      <c r="I2989" s="1252">
        <v>4593.3100000000004</v>
      </c>
      <c r="J2989" s="1252">
        <v>4393.75</v>
      </c>
      <c r="K2989" s="1252">
        <v>5213.8999999999996</v>
      </c>
      <c r="L2989" s="1252">
        <v>5213.8999999999996</v>
      </c>
      <c r="M2989" s="1252">
        <v>5213.8999999999996</v>
      </c>
      <c r="N2989" s="1252">
        <v>4331.6899999999996</v>
      </c>
      <c r="O2989" s="1252">
        <v>3449.48</v>
      </c>
      <c r="P2989" s="1252">
        <v>4331.6899999999996</v>
      </c>
      <c r="Q2989" s="1252">
        <v>4331.6899999999996</v>
      </c>
      <c r="R2989" s="1252">
        <v>4331.6800000000003</v>
      </c>
      <c r="S2989" s="1252">
        <v>53992.930000000015</v>
      </c>
      <c r="T2989" s="1252">
        <v>53992.930000000015</v>
      </c>
      <c r="U2989" s="1251" t="s">
        <v>1065</v>
      </c>
      <c r="V2989" s="1251" t="s">
        <v>402</v>
      </c>
      <c r="W2989" s="1251" t="s">
        <v>402</v>
      </c>
      <c r="X2989" s="1251" t="s">
        <v>2176</v>
      </c>
      <c r="Y2989" s="1251">
        <v>408</v>
      </c>
      <c r="Z2989" s="1251">
        <v>1</v>
      </c>
      <c r="AA2989" s="1251" t="b">
        <v>0</v>
      </c>
    </row>
    <row r="2990" spans="1:27" ht="12">
      <c r="A2990" s="1251">
        <v>25</v>
      </c>
      <c r="B2990" s="1251">
        <v>901</v>
      </c>
      <c r="C2990" s="1251" t="s">
        <v>1902</v>
      </c>
      <c r="D2990" s="1251">
        <v>408121</v>
      </c>
      <c r="E2990" s="1251" t="s">
        <v>1914</v>
      </c>
      <c r="F2990" s="1251">
        <v>2021</v>
      </c>
      <c r="G2990" s="1252">
        <v>1203.75</v>
      </c>
      <c r="H2990" s="1252">
        <v>1152.26</v>
      </c>
      <c r="I2990" s="1252">
        <v>1603.76</v>
      </c>
      <c r="J2990" s="1252">
        <v>1165.1800000000001</v>
      </c>
      <c r="K2990" s="1252">
        <v>1297.02</v>
      </c>
      <c r="L2990" s="1252">
        <v>883.78999999999996</v>
      </c>
      <c r="M2990" s="1252">
        <v>674.95000000000005</v>
      </c>
      <c r="N2990" s="1252">
        <v>554.79999999999995</v>
      </c>
      <c r="O2990" s="1252">
        <v>632.38</v>
      </c>
      <c r="P2990" s="1252">
        <v>757.13</v>
      </c>
      <c r="Q2990" s="1252">
        <v>631.10000000000002</v>
      </c>
      <c r="R2990" s="1252">
        <v>546.07000000000005</v>
      </c>
      <c r="S2990" s="1252">
        <v>11102.189999999999</v>
      </c>
      <c r="T2990" s="1252">
        <v>11102.189999999999</v>
      </c>
      <c r="U2990" s="1251" t="s">
        <v>1065</v>
      </c>
      <c r="V2990" s="1251" t="s">
        <v>402</v>
      </c>
      <c r="W2990" s="1251" t="s">
        <v>402</v>
      </c>
      <c r="X2990" s="1251" t="s">
        <v>2176</v>
      </c>
      <c r="Y2990" s="1251">
        <v>408</v>
      </c>
      <c r="Z2990" s="1251">
        <v>1</v>
      </c>
      <c r="AA2990" s="1251" t="b">
        <v>0</v>
      </c>
    </row>
    <row r="2991" spans="1:27" ht="12">
      <c r="A2991" s="1251">
        <v>25</v>
      </c>
      <c r="B2991" s="1251">
        <v>901</v>
      </c>
      <c r="C2991" s="1251" t="s">
        <v>1902</v>
      </c>
      <c r="D2991" s="1251">
        <v>408122</v>
      </c>
      <c r="E2991" s="1251" t="s">
        <v>2091</v>
      </c>
      <c r="F2991" s="1251">
        <v>2021</v>
      </c>
      <c r="G2991" s="1252">
        <v>85.109999999999999</v>
      </c>
      <c r="H2991" s="1252">
        <v>16.149999999999999</v>
      </c>
      <c r="I2991" s="1252">
        <v>0.28000000000000003</v>
      </c>
      <c r="J2991" s="1252">
        <v>0</v>
      </c>
      <c r="K2991" s="1252">
        <v>0</v>
      </c>
      <c r="L2991" s="1252">
        <v>2.77</v>
      </c>
      <c r="M2991" s="1252">
        <v>1.4399999999999999</v>
      </c>
      <c r="N2991" s="1252">
        <v>1.72</v>
      </c>
      <c r="O2991" s="1252">
        <v>1.47</v>
      </c>
      <c r="P2991" s="1252">
        <v>0.60999999999999999</v>
      </c>
      <c r="Q2991" s="1252">
        <v>0</v>
      </c>
      <c r="R2991" s="1252">
        <v>0</v>
      </c>
      <c r="S2991" s="1252">
        <v>109.54999999999998</v>
      </c>
      <c r="T2991" s="1252">
        <v>109.54999999999998</v>
      </c>
      <c r="U2991" s="1251" t="s">
        <v>1065</v>
      </c>
      <c r="V2991" s="1251" t="s">
        <v>402</v>
      </c>
      <c r="W2991" s="1251" t="s">
        <v>402</v>
      </c>
      <c r="X2991" s="1251" t="s">
        <v>2176</v>
      </c>
      <c r="Y2991" s="1251">
        <v>408</v>
      </c>
      <c r="Z2991" s="1251">
        <v>1</v>
      </c>
      <c r="AA2991" s="1251" t="b">
        <v>0</v>
      </c>
    </row>
    <row r="2992" spans="1:27" ht="12">
      <c r="A2992" s="1251">
        <v>25</v>
      </c>
      <c r="B2992" s="1251">
        <v>901</v>
      </c>
      <c r="C2992" s="1251" t="s">
        <v>1902</v>
      </c>
      <c r="D2992" s="1251">
        <v>408123</v>
      </c>
      <c r="E2992" s="1251" t="s">
        <v>2092</v>
      </c>
      <c r="F2992" s="1251">
        <v>2021</v>
      </c>
      <c r="G2992" s="1252">
        <v>147.11000000000001</v>
      </c>
      <c r="H2992" s="1252">
        <v>140.66</v>
      </c>
      <c r="I2992" s="1252">
        <v>151.13999999999999</v>
      </c>
      <c r="J2992" s="1252">
        <v>112.28</v>
      </c>
      <c r="K2992" s="1252">
        <v>113.97</v>
      </c>
      <c r="L2992" s="1252">
        <v>25.32</v>
      </c>
      <c r="M2992" s="1252">
        <v>1.25</v>
      </c>
      <c r="N2992" s="1252">
        <v>10.119999999999999</v>
      </c>
      <c r="O2992" s="1252">
        <v>7.0999999999999996</v>
      </c>
      <c r="P2992" s="1252">
        <v>70.859999999999999</v>
      </c>
      <c r="Q2992" s="1252">
        <v>5.0499999999999998</v>
      </c>
      <c r="R2992" s="1252">
        <v>2.4399999999999999</v>
      </c>
      <c r="S2992" s="1252">
        <v>787.30000000000007</v>
      </c>
      <c r="T2992" s="1252">
        <v>787.30000000000007</v>
      </c>
      <c r="U2992" s="1251" t="s">
        <v>1065</v>
      </c>
      <c r="V2992" s="1251" t="s">
        <v>402</v>
      </c>
      <c r="W2992" s="1251" t="s">
        <v>402</v>
      </c>
      <c r="X2992" s="1251" t="s">
        <v>2176</v>
      </c>
      <c r="Y2992" s="1251">
        <v>408</v>
      </c>
      <c r="Z2992" s="1251">
        <v>1</v>
      </c>
      <c r="AA2992" s="1251" t="b">
        <v>0</v>
      </c>
    </row>
    <row r="2993" spans="1:27" ht="12">
      <c r="A2993" s="1251">
        <v>25</v>
      </c>
      <c r="B2993" s="1251">
        <v>901</v>
      </c>
      <c r="C2993" s="1251" t="s">
        <v>1902</v>
      </c>
      <c r="D2993" s="1251">
        <v>408203</v>
      </c>
      <c r="E2993" s="1251" t="s">
        <v>2093</v>
      </c>
      <c r="F2993" s="1251">
        <v>2021</v>
      </c>
      <c r="G2993" s="1252">
        <v>3494</v>
      </c>
      <c r="H2993" s="1252">
        <v>2535</v>
      </c>
      <c r="I2993" s="1252">
        <v>3365</v>
      </c>
      <c r="J2993" s="1252">
        <v>2853</v>
      </c>
      <c r="K2993" s="1252">
        <v>3208</v>
      </c>
      <c r="L2993" s="1252">
        <v>3270</v>
      </c>
      <c r="M2993" s="1252">
        <v>3166</v>
      </c>
      <c r="N2993" s="1252">
        <v>3040</v>
      </c>
      <c r="O2993" s="1252">
        <v>3081</v>
      </c>
      <c r="P2993" s="1252">
        <v>3342</v>
      </c>
      <c r="Q2993" s="1252">
        <v>2837</v>
      </c>
      <c r="R2993" s="1252">
        <v>3429</v>
      </c>
      <c r="S2993" s="1252">
        <v>37620</v>
      </c>
      <c r="T2993" s="1252">
        <v>37620</v>
      </c>
      <c r="U2993" s="1251" t="s">
        <v>1065</v>
      </c>
      <c r="V2993" s="1251" t="s">
        <v>402</v>
      </c>
      <c r="W2993" s="1251" t="s">
        <v>402</v>
      </c>
      <c r="X2993" s="1251" t="s">
        <v>2176</v>
      </c>
      <c r="Y2993" s="1251">
        <v>408</v>
      </c>
      <c r="Z2993" s="1251">
        <v>2</v>
      </c>
      <c r="AA2993" s="1251" t="b">
        <v>0</v>
      </c>
    </row>
    <row r="2994" spans="1:27" ht="12">
      <c r="A2994" s="1251">
        <v>25</v>
      </c>
      <c r="B2994" s="1251">
        <v>901</v>
      </c>
      <c r="C2994" s="1251" t="s">
        <v>1902</v>
      </c>
      <c r="D2994" s="1251">
        <v>408205</v>
      </c>
      <c r="E2994" s="1251" t="s">
        <v>2094</v>
      </c>
      <c r="F2994" s="1251">
        <v>2021</v>
      </c>
      <c r="G2994" s="1252">
        <v>8771</v>
      </c>
      <c r="H2994" s="1252">
        <v>8634</v>
      </c>
      <c r="I2994" s="1252">
        <v>9713</v>
      </c>
      <c r="J2994" s="1252">
        <v>8235</v>
      </c>
      <c r="K2994" s="1252">
        <v>9261</v>
      </c>
      <c r="L2994" s="1252">
        <v>9439</v>
      </c>
      <c r="M2994" s="1252">
        <v>9141</v>
      </c>
      <c r="N2994" s="1252">
        <v>8778</v>
      </c>
      <c r="O2994" s="1252">
        <v>8894</v>
      </c>
      <c r="P2994" s="1252">
        <v>9647</v>
      </c>
      <c r="Q2994" s="1252">
        <v>8191</v>
      </c>
      <c r="R2994" s="1252">
        <v>9902</v>
      </c>
      <c r="S2994" s="1252">
        <v>108606</v>
      </c>
      <c r="T2994" s="1252">
        <v>108606</v>
      </c>
      <c r="U2994" s="1251" t="s">
        <v>1065</v>
      </c>
      <c r="V2994" s="1251" t="s">
        <v>402</v>
      </c>
      <c r="W2994" s="1251" t="s">
        <v>402</v>
      </c>
      <c r="X2994" s="1251" t="s">
        <v>2176</v>
      </c>
      <c r="Y2994" s="1251">
        <v>408</v>
      </c>
      <c r="Z2994" s="1251">
        <v>2</v>
      </c>
      <c r="AA2994" s="1251" t="b">
        <v>0</v>
      </c>
    </row>
    <row r="2995" spans="1:27" ht="12">
      <c r="A2995" s="1251">
        <v>25</v>
      </c>
      <c r="B2995" s="1251">
        <v>901</v>
      </c>
      <c r="C2995" s="1251" t="s">
        <v>1902</v>
      </c>
      <c r="D2995" s="1251">
        <v>408206</v>
      </c>
      <c r="E2995" s="1251" t="s">
        <v>1321</v>
      </c>
      <c r="F2995" s="1251">
        <v>2021</v>
      </c>
      <c r="G2995" s="1252">
        <v>17132</v>
      </c>
      <c r="H2995" s="1252">
        <v>16580</v>
      </c>
      <c r="I2995" s="1252">
        <v>18813</v>
      </c>
      <c r="J2995" s="1252">
        <v>15951</v>
      </c>
      <c r="K2995" s="1252">
        <v>17938</v>
      </c>
      <c r="L2995" s="1252">
        <v>18283</v>
      </c>
      <c r="M2995" s="1252">
        <v>17706</v>
      </c>
      <c r="N2995" s="1252">
        <v>17003</v>
      </c>
      <c r="O2995" s="1252">
        <v>17227</v>
      </c>
      <c r="P2995" s="1252">
        <v>18686</v>
      </c>
      <c r="Q2995" s="1252">
        <v>15865</v>
      </c>
      <c r="R2995" s="1252">
        <v>19179</v>
      </c>
      <c r="S2995" s="1252">
        <v>210363</v>
      </c>
      <c r="T2995" s="1252">
        <v>210363</v>
      </c>
      <c r="U2995" s="1251" t="s">
        <v>1065</v>
      </c>
      <c r="V2995" s="1251" t="s">
        <v>402</v>
      </c>
      <c r="W2995" s="1251" t="s">
        <v>402</v>
      </c>
      <c r="X2995" s="1251" t="s">
        <v>2176</v>
      </c>
      <c r="Y2995" s="1251">
        <v>408</v>
      </c>
      <c r="Z2995" s="1251">
        <v>2</v>
      </c>
      <c r="AA2995" s="1251" t="b">
        <v>0</v>
      </c>
    </row>
    <row r="2996" spans="1:27" ht="12">
      <c r="A2996" s="1251">
        <v>25</v>
      </c>
      <c r="B2996" s="1251">
        <v>901</v>
      </c>
      <c r="C2996" s="1251" t="s">
        <v>1902</v>
      </c>
      <c r="D2996" s="1251">
        <v>701810</v>
      </c>
      <c r="E2996" s="1251" t="s">
        <v>2098</v>
      </c>
      <c r="F2996" s="1251">
        <v>2021</v>
      </c>
      <c r="G2996" s="1252">
        <v>6079</v>
      </c>
      <c r="H2996" s="1252">
        <v>6079</v>
      </c>
      <c r="I2996" s="1252">
        <v>6079</v>
      </c>
      <c r="J2996" s="1252">
        <v>6316</v>
      </c>
      <c r="K2996" s="1252">
        <v>6316</v>
      </c>
      <c r="L2996" s="1252">
        <v>5918</v>
      </c>
      <c r="M2996" s="1252">
        <v>5918</v>
      </c>
      <c r="N2996" s="1252">
        <v>5918</v>
      </c>
      <c r="O2996" s="1252">
        <v>6267</v>
      </c>
      <c r="P2996" s="1252">
        <v>6267</v>
      </c>
      <c r="Q2996" s="1252">
        <v>6267</v>
      </c>
      <c r="R2996" s="1252">
        <v>6267</v>
      </c>
      <c r="S2996" s="1252">
        <v>73691</v>
      </c>
      <c r="T2996" s="1252">
        <v>73691</v>
      </c>
      <c r="U2996" s="1251" t="s">
        <v>1065</v>
      </c>
      <c r="V2996" s="1251" t="s">
        <v>397</v>
      </c>
      <c r="W2996" s="1251" t="s">
        <v>1931</v>
      </c>
      <c r="X2996" s="1251" t="s">
        <v>2176</v>
      </c>
      <c r="Y2996" s="1251">
        <v>701</v>
      </c>
      <c r="Z2996" s="1251">
        <v>8</v>
      </c>
      <c r="AA2996" s="1251" t="b">
        <v>0</v>
      </c>
    </row>
    <row r="2997" spans="1:27" ht="12">
      <c r="A2997" s="1251">
        <v>25</v>
      </c>
      <c r="B2997" s="1251">
        <v>901</v>
      </c>
      <c r="C2997" s="1251" t="s">
        <v>1902</v>
      </c>
      <c r="D2997" s="1251">
        <v>704810</v>
      </c>
      <c r="E2997" s="1251" t="s">
        <v>2099</v>
      </c>
      <c r="F2997" s="1251">
        <v>2021</v>
      </c>
      <c r="G2997" s="1252">
        <v>3107.3099999999999</v>
      </c>
      <c r="H2997" s="1252">
        <v>2973.98</v>
      </c>
      <c r="I2997" s="1252">
        <v>2550.1999999999998</v>
      </c>
      <c r="J2997" s="1252">
        <v>2573.8499999999999</v>
      </c>
      <c r="K2997" s="1252">
        <v>3066.1100000000001</v>
      </c>
      <c r="L2997" s="1252">
        <v>1859.8099999999999</v>
      </c>
      <c r="M2997" s="1252">
        <v>1482.04</v>
      </c>
      <c r="N2997" s="1252">
        <v>1234.9200000000001</v>
      </c>
      <c r="O2997" s="1252">
        <v>1487.8199999999999</v>
      </c>
      <c r="P2997" s="1252">
        <v>1737.9200000000001</v>
      </c>
      <c r="Q2997" s="1252">
        <v>1492.6900000000001</v>
      </c>
      <c r="R2997" s="1252">
        <v>1178.52</v>
      </c>
      <c r="S2997" s="1252">
        <v>24745.169999999998</v>
      </c>
      <c r="T2997" s="1252">
        <v>24745.169999999998</v>
      </c>
      <c r="U2997" s="1251" t="s">
        <v>1065</v>
      </c>
      <c r="V2997" s="1251" t="s">
        <v>397</v>
      </c>
      <c r="W2997" s="1251" t="s">
        <v>1948</v>
      </c>
      <c r="X2997" s="1251" t="s">
        <v>2176</v>
      </c>
      <c r="Y2997" s="1251">
        <v>704</v>
      </c>
      <c r="Z2997" s="1251">
        <v>8</v>
      </c>
      <c r="AA2997" s="1251" t="b">
        <v>0</v>
      </c>
    </row>
    <row r="2998" spans="1:27" ht="12">
      <c r="A2998" s="1251">
        <v>25</v>
      </c>
      <c r="B2998" s="1251">
        <v>901</v>
      </c>
      <c r="C2998" s="1251" t="s">
        <v>1902</v>
      </c>
      <c r="D2998" s="1251">
        <v>704813</v>
      </c>
      <c r="E2998" s="1251" t="s">
        <v>2100</v>
      </c>
      <c r="F2998" s="1251">
        <v>2021</v>
      </c>
      <c r="G2998" s="1252">
        <v>189.71000000000001</v>
      </c>
      <c r="H2998" s="1252">
        <v>180.03999999999999</v>
      </c>
      <c r="I2998" s="1252">
        <v>154.38</v>
      </c>
      <c r="J2998" s="1252">
        <v>156.08000000000001</v>
      </c>
      <c r="K2998" s="1252">
        <v>185.93000000000001</v>
      </c>
      <c r="L2998" s="1252">
        <v>110.67</v>
      </c>
      <c r="M2998" s="1252">
        <v>87.790000000000006</v>
      </c>
      <c r="N2998" s="1252">
        <v>81.030000000000001</v>
      </c>
      <c r="O2998" s="1252">
        <v>91.140000000000001</v>
      </c>
      <c r="P2998" s="1252">
        <v>104.78</v>
      </c>
      <c r="Q2998" s="1252">
        <v>89.049999999999997</v>
      </c>
      <c r="R2998" s="1252">
        <v>71.040000000000006</v>
      </c>
      <c r="S2998" s="1252">
        <v>1501.6400000000001</v>
      </c>
      <c r="T2998" s="1252">
        <v>1501.6400000000001</v>
      </c>
      <c r="U2998" s="1251" t="s">
        <v>1065</v>
      </c>
      <c r="V2998" s="1251" t="s">
        <v>397</v>
      </c>
      <c r="W2998" s="1251" t="s">
        <v>1948</v>
      </c>
      <c r="X2998" s="1251" t="s">
        <v>2176</v>
      </c>
      <c r="Y2998" s="1251">
        <v>704</v>
      </c>
      <c r="Z2998" s="1251">
        <v>8</v>
      </c>
      <c r="AA2998" s="1251" t="b">
        <v>0</v>
      </c>
    </row>
    <row r="2999" spans="1:27" ht="12">
      <c r="A2999" s="1251">
        <v>25</v>
      </c>
      <c r="B2999" s="1251">
        <v>901</v>
      </c>
      <c r="C2999" s="1251" t="s">
        <v>1902</v>
      </c>
      <c r="D2999" s="1251">
        <v>704822</v>
      </c>
      <c r="E2999" s="1251" t="s">
        <v>2263</v>
      </c>
      <c r="F2999" s="1251">
        <v>2021</v>
      </c>
      <c r="G2999" s="1252">
        <v>-596.45000000000005</v>
      </c>
      <c r="H2999" s="1252">
        <v>-566.84000000000003</v>
      </c>
      <c r="I2999" s="1252">
        <v>-486.06999999999999</v>
      </c>
      <c r="J2999" s="1252">
        <v>-507.70999999999998</v>
      </c>
      <c r="K2999" s="1252">
        <v>-596.03999999999996</v>
      </c>
      <c r="L2999" s="1252">
        <v>-368.82999999999998</v>
      </c>
      <c r="M2999" s="1252">
        <v>-427.25999999999999</v>
      </c>
      <c r="N2999" s="1252">
        <v>-263.93000000000001</v>
      </c>
      <c r="O2999" s="1252">
        <v>-276.48000000000002</v>
      </c>
      <c r="P2999" s="1252">
        <v>-324.94</v>
      </c>
      <c r="Q2999" s="1252">
        <v>-280.79000000000002</v>
      </c>
      <c r="R2999" s="1252">
        <v>-378.20999999999998</v>
      </c>
      <c r="S2999" s="1252">
        <v>-5073.5499999999993</v>
      </c>
      <c r="T2999" s="1252">
        <v>-5073.5499999999993</v>
      </c>
      <c r="U2999" s="1251" t="s">
        <v>1065</v>
      </c>
      <c r="V2999" s="1251" t="s">
        <v>397</v>
      </c>
      <c r="W2999" s="1251" t="s">
        <v>1948</v>
      </c>
      <c r="X2999" s="1251" t="s">
        <v>2176</v>
      </c>
      <c r="Y2999" s="1251">
        <v>704</v>
      </c>
      <c r="Z2999" s="1251">
        <v>8</v>
      </c>
      <c r="AA2999" s="1251" t="b">
        <v>0</v>
      </c>
    </row>
    <row r="3000" spans="1:27" ht="12">
      <c r="A3000" s="1251">
        <v>25</v>
      </c>
      <c r="B3000" s="1251">
        <v>901</v>
      </c>
      <c r="C3000" s="1251" t="s">
        <v>1902</v>
      </c>
      <c r="D3000" s="1251">
        <v>704837</v>
      </c>
      <c r="E3000" s="1251" t="s">
        <v>2101</v>
      </c>
      <c r="F3000" s="1251">
        <v>2021</v>
      </c>
      <c r="G3000" s="1252">
        <v>992.88999999999999</v>
      </c>
      <c r="H3000" s="1252">
        <v>756.80999999999995</v>
      </c>
      <c r="I3000" s="1252">
        <v>1161.3299999999999</v>
      </c>
      <c r="J3000" s="1252">
        <v>924.23000000000002</v>
      </c>
      <c r="K3000" s="1252">
        <v>1111.3900000000001</v>
      </c>
      <c r="L3000" s="1252">
        <v>560.78999999999996</v>
      </c>
      <c r="M3000" s="1252">
        <v>555.51999999999998</v>
      </c>
      <c r="N3000" s="1252">
        <v>333.48000000000002</v>
      </c>
      <c r="O3000" s="1252">
        <v>445</v>
      </c>
      <c r="P3000" s="1252">
        <v>798.13999999999999</v>
      </c>
      <c r="Q3000" s="1252">
        <v>386.39999999999998</v>
      </c>
      <c r="R3000" s="1252">
        <v>390.85000000000002</v>
      </c>
      <c r="S3000" s="1252">
        <v>8416.8299999999981</v>
      </c>
      <c r="T3000" s="1252">
        <v>8416.8299999999981</v>
      </c>
      <c r="U3000" s="1251" t="s">
        <v>1065</v>
      </c>
      <c r="V3000" s="1251" t="s">
        <v>397</v>
      </c>
      <c r="W3000" s="1251" t="s">
        <v>1948</v>
      </c>
      <c r="X3000" s="1251" t="s">
        <v>2176</v>
      </c>
      <c r="Y3000" s="1251">
        <v>704</v>
      </c>
      <c r="Z3000" s="1251">
        <v>8</v>
      </c>
      <c r="AA3000" s="1251" t="b">
        <v>0</v>
      </c>
    </row>
    <row r="3001" spans="1:27" ht="12">
      <c r="A3001" s="1251">
        <v>25</v>
      </c>
      <c r="B3001" s="1251">
        <v>901</v>
      </c>
      <c r="C3001" s="1251" t="s">
        <v>1902</v>
      </c>
      <c r="D3001" s="1251">
        <v>704838</v>
      </c>
      <c r="E3001" s="1251" t="s">
        <v>2102</v>
      </c>
      <c r="F3001" s="1251">
        <v>2021</v>
      </c>
      <c r="G3001" s="1252">
        <v>562</v>
      </c>
      <c r="H3001" s="1252">
        <v>0</v>
      </c>
      <c r="I3001" s="1252">
        <v>0</v>
      </c>
      <c r="J3001" s="1252">
        <v>0</v>
      </c>
      <c r="K3001" s="1252">
        <v>0</v>
      </c>
      <c r="L3001" s="1252">
        <v>0</v>
      </c>
      <c r="M3001" s="1252">
        <v>0</v>
      </c>
      <c r="N3001" s="1252">
        <v>0</v>
      </c>
      <c r="O3001" s="1252">
        <v>0</v>
      </c>
      <c r="P3001" s="1252">
        <v>0</v>
      </c>
      <c r="Q3001" s="1252">
        <v>0</v>
      </c>
      <c r="R3001" s="1252">
        <v>0</v>
      </c>
      <c r="S3001" s="1252">
        <v>562</v>
      </c>
      <c r="T3001" s="1252">
        <v>562</v>
      </c>
      <c r="U3001" s="1251" t="s">
        <v>1065</v>
      </c>
      <c r="V3001" s="1251" t="s">
        <v>397</v>
      </c>
      <c r="W3001" s="1251" t="s">
        <v>1948</v>
      </c>
      <c r="X3001" s="1251" t="s">
        <v>2176</v>
      </c>
      <c r="Y3001" s="1251">
        <v>704</v>
      </c>
      <c r="Z3001" s="1251">
        <v>8</v>
      </c>
      <c r="AA3001" s="1251" t="b">
        <v>0</v>
      </c>
    </row>
    <row r="3002" spans="1:27" ht="12">
      <c r="A3002" s="1251">
        <v>25</v>
      </c>
      <c r="B3002" s="1251">
        <v>901</v>
      </c>
      <c r="C3002" s="1251" t="s">
        <v>1902</v>
      </c>
      <c r="D3002" s="1251">
        <v>704840</v>
      </c>
      <c r="E3002" s="1251" t="s">
        <v>2103</v>
      </c>
      <c r="F3002" s="1251">
        <v>2021</v>
      </c>
      <c r="G3002" s="1252">
        <v>64.560000000000002</v>
      </c>
      <c r="H3002" s="1252">
        <v>62.649999999999999</v>
      </c>
      <c r="I3002" s="1252">
        <v>53.770000000000003</v>
      </c>
      <c r="J3002" s="1252">
        <v>55.350000000000001</v>
      </c>
      <c r="K3002" s="1252">
        <v>63.640000000000001</v>
      </c>
      <c r="L3002" s="1252">
        <v>40.82</v>
      </c>
      <c r="M3002" s="1252">
        <v>33.170000000000002</v>
      </c>
      <c r="N3002" s="1252">
        <v>27.620000000000001</v>
      </c>
      <c r="O3002" s="1252">
        <v>33.460000000000001</v>
      </c>
      <c r="P3002" s="1252">
        <v>39.100000000000001</v>
      </c>
      <c r="Q3002" s="1252">
        <v>33.759999999999998</v>
      </c>
      <c r="R3002" s="1252">
        <v>27.079999999999998</v>
      </c>
      <c r="S3002" s="1252">
        <v>534.98000000000002</v>
      </c>
      <c r="T3002" s="1252">
        <v>534.98000000000002</v>
      </c>
      <c r="U3002" s="1251" t="s">
        <v>1065</v>
      </c>
      <c r="V3002" s="1251" t="s">
        <v>397</v>
      </c>
      <c r="W3002" s="1251" t="s">
        <v>1948</v>
      </c>
      <c r="X3002" s="1251" t="s">
        <v>2176</v>
      </c>
      <c r="Y3002" s="1251">
        <v>704</v>
      </c>
      <c r="Z3002" s="1251">
        <v>8</v>
      </c>
      <c r="AA3002" s="1251" t="b">
        <v>0</v>
      </c>
    </row>
    <row r="3003" spans="1:27" ht="12">
      <c r="A3003" s="1251">
        <v>25</v>
      </c>
      <c r="B3003" s="1251">
        <v>901</v>
      </c>
      <c r="C3003" s="1251" t="s">
        <v>1902</v>
      </c>
      <c r="D3003" s="1251">
        <v>704842</v>
      </c>
      <c r="E3003" s="1251" t="s">
        <v>2104</v>
      </c>
      <c r="F3003" s="1251">
        <v>2021</v>
      </c>
      <c r="G3003" s="1252">
        <v>84.010000000000005</v>
      </c>
      <c r="H3003" s="1252">
        <v>110.28</v>
      </c>
      <c r="I3003" s="1252">
        <v>82.700000000000003</v>
      </c>
      <c r="J3003" s="1252">
        <v>85.849999999999994</v>
      </c>
      <c r="K3003" s="1252">
        <v>99.450000000000003</v>
      </c>
      <c r="L3003" s="1252">
        <v>63.509999999999998</v>
      </c>
      <c r="M3003" s="1252">
        <v>49.259999999999998</v>
      </c>
      <c r="N3003" s="1252">
        <v>40.549999999999997</v>
      </c>
      <c r="O3003" s="1252">
        <v>48.380000000000003</v>
      </c>
      <c r="P3003" s="1252">
        <v>56.520000000000003</v>
      </c>
      <c r="Q3003" s="1252">
        <v>48.880000000000003</v>
      </c>
      <c r="R3003" s="1252">
        <v>39.049999999999997</v>
      </c>
      <c r="S3003" s="1252">
        <v>808.43999999999994</v>
      </c>
      <c r="T3003" s="1252">
        <v>808.43999999999994</v>
      </c>
      <c r="U3003" s="1251" t="s">
        <v>1065</v>
      </c>
      <c r="V3003" s="1251" t="s">
        <v>397</v>
      </c>
      <c r="W3003" s="1251" t="s">
        <v>1948</v>
      </c>
      <c r="X3003" s="1251" t="s">
        <v>2176</v>
      </c>
      <c r="Y3003" s="1251">
        <v>704</v>
      </c>
      <c r="Z3003" s="1251">
        <v>8</v>
      </c>
      <c r="AA3003" s="1251" t="b">
        <v>0</v>
      </c>
    </row>
    <row r="3004" spans="1:27" ht="12">
      <c r="A3004" s="1251">
        <v>25</v>
      </c>
      <c r="B3004" s="1251">
        <v>901</v>
      </c>
      <c r="C3004" s="1251" t="s">
        <v>1902</v>
      </c>
      <c r="D3004" s="1251">
        <v>732800</v>
      </c>
      <c r="E3004" s="1251" t="s">
        <v>2111</v>
      </c>
      <c r="F3004" s="1251">
        <v>2021</v>
      </c>
      <c r="G3004" s="1252">
        <v>810</v>
      </c>
      <c r="H3004" s="1252">
        <v>810</v>
      </c>
      <c r="I3004" s="1252">
        <v>810</v>
      </c>
      <c r="J3004" s="1252">
        <v>810</v>
      </c>
      <c r="K3004" s="1252">
        <v>-1229.4400000000001</v>
      </c>
      <c r="L3004" s="1252">
        <v>810</v>
      </c>
      <c r="M3004" s="1252">
        <v>810</v>
      </c>
      <c r="N3004" s="1252">
        <v>1663.29</v>
      </c>
      <c r="O3004" s="1252">
        <v>1663.29</v>
      </c>
      <c r="P3004" s="1252">
        <v>1663.29</v>
      </c>
      <c r="Q3004" s="1252">
        <v>2045.05</v>
      </c>
      <c r="R3004" s="1252">
        <v>2045.05</v>
      </c>
      <c r="S3004" s="1252">
        <v>12710.529999999999</v>
      </c>
      <c r="T3004" s="1252">
        <v>12710.529999999999</v>
      </c>
      <c r="U3004" s="1251" t="s">
        <v>1065</v>
      </c>
      <c r="V3004" s="1251" t="s">
        <v>397</v>
      </c>
      <c r="W3004" s="1251" t="s">
        <v>2112</v>
      </c>
      <c r="X3004" s="1251" t="s">
        <v>2176</v>
      </c>
      <c r="Y3004" s="1251">
        <v>732</v>
      </c>
      <c r="Z3004" s="1251">
        <v>8</v>
      </c>
      <c r="AA3004" s="1251" t="b">
        <v>0</v>
      </c>
    </row>
    <row r="3005" spans="1:27" ht="12">
      <c r="A3005" s="1251">
        <v>25</v>
      </c>
      <c r="B3005" s="1251">
        <v>901</v>
      </c>
      <c r="C3005" s="1251" t="s">
        <v>1902</v>
      </c>
      <c r="D3005" s="1251">
        <v>733800</v>
      </c>
      <c r="E3005" s="1251" t="s">
        <v>2245</v>
      </c>
      <c r="F3005" s="1251">
        <v>2021</v>
      </c>
      <c r="G3005" s="1252">
        <v>0</v>
      </c>
      <c r="H3005" s="1252">
        <v>0</v>
      </c>
      <c r="I3005" s="1252">
        <v>0</v>
      </c>
      <c r="J3005" s="1252">
        <v>960</v>
      </c>
      <c r="K3005" s="1252">
        <v>120</v>
      </c>
      <c r="L3005" s="1252">
        <v>0</v>
      </c>
      <c r="M3005" s="1252">
        <v>0</v>
      </c>
      <c r="N3005" s="1252">
        <v>0</v>
      </c>
      <c r="O3005" s="1252">
        <v>120</v>
      </c>
      <c r="P3005" s="1252">
        <v>0</v>
      </c>
      <c r="Q3005" s="1252">
        <v>0</v>
      </c>
      <c r="R3005" s="1252">
        <v>0</v>
      </c>
      <c r="S3005" s="1252">
        <v>1200</v>
      </c>
      <c r="T3005" s="1252">
        <v>1200</v>
      </c>
      <c r="U3005" s="1251" t="s">
        <v>1065</v>
      </c>
      <c r="V3005" s="1251" t="s">
        <v>397</v>
      </c>
      <c r="W3005" s="1251" t="s">
        <v>2203</v>
      </c>
      <c r="X3005" s="1251" t="s">
        <v>2176</v>
      </c>
      <c r="Y3005" s="1251">
        <v>733</v>
      </c>
      <c r="Z3005" s="1251">
        <v>8</v>
      </c>
      <c r="AA3005" s="1251" t="b">
        <v>0</v>
      </c>
    </row>
    <row r="3006" spans="1:27" ht="12">
      <c r="A3006" s="1251">
        <v>25</v>
      </c>
      <c r="B3006" s="1251">
        <v>901</v>
      </c>
      <c r="C3006" s="1251" t="s">
        <v>1902</v>
      </c>
      <c r="D3006" s="1251">
        <v>734900</v>
      </c>
      <c r="E3006" s="1251" t="s">
        <v>2115</v>
      </c>
      <c r="F3006" s="1251">
        <v>2021</v>
      </c>
      <c r="G3006" s="1252">
        <v>15680</v>
      </c>
      <c r="H3006" s="1252">
        <v>15197</v>
      </c>
      <c r="I3006" s="1252">
        <v>16601</v>
      </c>
      <c r="J3006" s="1252">
        <v>15185</v>
      </c>
      <c r="K3006" s="1252">
        <v>13708</v>
      </c>
      <c r="L3006" s="1252">
        <v>15684</v>
      </c>
      <c r="M3006" s="1252">
        <v>13107</v>
      </c>
      <c r="N3006" s="1252">
        <v>18192</v>
      </c>
      <c r="O3006" s="1252">
        <v>13598</v>
      </c>
      <c r="P3006" s="1252">
        <v>17202</v>
      </c>
      <c r="Q3006" s="1252">
        <v>8186</v>
      </c>
      <c r="R3006" s="1252">
        <v>30444</v>
      </c>
      <c r="S3006" s="1252">
        <v>192784</v>
      </c>
      <c r="T3006" s="1252">
        <v>192784</v>
      </c>
      <c r="U3006" s="1251" t="s">
        <v>1065</v>
      </c>
      <c r="V3006" s="1251" t="s">
        <v>397</v>
      </c>
      <c r="W3006" s="1251" t="s">
        <v>2061</v>
      </c>
      <c r="X3006" s="1251" t="s">
        <v>2176</v>
      </c>
      <c r="Y3006" s="1251">
        <v>734</v>
      </c>
      <c r="Z3006" s="1251">
        <v>9</v>
      </c>
      <c r="AA3006" s="1251" t="b">
        <v>0</v>
      </c>
    </row>
    <row r="3007" spans="1:27" ht="12">
      <c r="A3007" s="1251">
        <v>25</v>
      </c>
      <c r="B3007" s="1251">
        <v>901</v>
      </c>
      <c r="C3007" s="1251" t="s">
        <v>1902</v>
      </c>
      <c r="D3007" s="1251">
        <v>736710</v>
      </c>
      <c r="E3007" s="1251" t="s">
        <v>2121</v>
      </c>
      <c r="F3007" s="1251">
        <v>2021</v>
      </c>
      <c r="G3007" s="1252">
        <v>990</v>
      </c>
      <c r="H3007" s="1252">
        <v>1011</v>
      </c>
      <c r="I3007" s="1252">
        <v>1068</v>
      </c>
      <c r="J3007" s="1252">
        <v>1069</v>
      </c>
      <c r="K3007" s="1252">
        <v>960</v>
      </c>
      <c r="L3007" s="1252">
        <v>1464</v>
      </c>
      <c r="M3007" s="1252">
        <v>840</v>
      </c>
      <c r="N3007" s="1252">
        <v>990</v>
      </c>
      <c r="O3007" s="1252">
        <v>1027</v>
      </c>
      <c r="P3007" s="1252">
        <v>997</v>
      </c>
      <c r="Q3007" s="1252">
        <v>1515</v>
      </c>
      <c r="R3007" s="1252">
        <v>1574</v>
      </c>
      <c r="S3007" s="1252">
        <v>13505</v>
      </c>
      <c r="T3007" s="1252">
        <v>13505</v>
      </c>
      <c r="U3007" s="1251" t="s">
        <v>1065</v>
      </c>
      <c r="V3007" s="1251" t="s">
        <v>397</v>
      </c>
      <c r="W3007" s="1251" t="s">
        <v>2064</v>
      </c>
      <c r="X3007" s="1251" t="s">
        <v>2176</v>
      </c>
      <c r="Y3007" s="1251">
        <v>736</v>
      </c>
      <c r="Z3007" s="1251">
        <v>7</v>
      </c>
      <c r="AA3007" s="1251" t="b">
        <v>0</v>
      </c>
    </row>
    <row r="3008" spans="1:27" ht="12">
      <c r="A3008" s="1251">
        <v>25</v>
      </c>
      <c r="B3008" s="1251">
        <v>901</v>
      </c>
      <c r="C3008" s="1251" t="s">
        <v>1902</v>
      </c>
      <c r="D3008" s="1251">
        <v>736720</v>
      </c>
      <c r="E3008" s="1251" t="s">
        <v>2122</v>
      </c>
      <c r="F3008" s="1251">
        <v>2021</v>
      </c>
      <c r="G3008" s="1252">
        <v>1663</v>
      </c>
      <c r="H3008" s="1252">
        <v>1540</v>
      </c>
      <c r="I3008" s="1252">
        <v>1739</v>
      </c>
      <c r="J3008" s="1252">
        <v>1654</v>
      </c>
      <c r="K3008" s="1252">
        <v>1574</v>
      </c>
      <c r="L3008" s="1252">
        <v>1594</v>
      </c>
      <c r="M3008" s="1252">
        <v>1579</v>
      </c>
      <c r="N3008" s="1252">
        <v>1366</v>
      </c>
      <c r="O3008" s="1252">
        <v>1502</v>
      </c>
      <c r="P3008" s="1252">
        <v>1673</v>
      </c>
      <c r="Q3008" s="1252">
        <v>1552</v>
      </c>
      <c r="R3008" s="1252">
        <v>1761</v>
      </c>
      <c r="S3008" s="1252">
        <v>19197</v>
      </c>
      <c r="T3008" s="1252">
        <v>19197</v>
      </c>
      <c r="U3008" s="1251" t="s">
        <v>1065</v>
      </c>
      <c r="V3008" s="1251" t="s">
        <v>397</v>
      </c>
      <c r="W3008" s="1251" t="s">
        <v>2064</v>
      </c>
      <c r="X3008" s="1251" t="s">
        <v>2176</v>
      </c>
      <c r="Y3008" s="1251">
        <v>736</v>
      </c>
      <c r="Z3008" s="1251">
        <v>7</v>
      </c>
      <c r="AA3008" s="1251" t="b">
        <v>0</v>
      </c>
    </row>
    <row r="3009" spans="1:27" ht="12">
      <c r="A3009" s="1251">
        <v>25</v>
      </c>
      <c r="B3009" s="1251">
        <v>901</v>
      </c>
      <c r="C3009" s="1251" t="s">
        <v>1902</v>
      </c>
      <c r="D3009" s="1251">
        <v>736730</v>
      </c>
      <c r="E3009" s="1251" t="s">
        <v>2123</v>
      </c>
      <c r="F3009" s="1251">
        <v>2021</v>
      </c>
      <c r="G3009" s="1252">
        <v>6402</v>
      </c>
      <c r="H3009" s="1252">
        <v>5912</v>
      </c>
      <c r="I3009" s="1252">
        <v>6276</v>
      </c>
      <c r="J3009" s="1252">
        <v>6052</v>
      </c>
      <c r="K3009" s="1252">
        <v>5910</v>
      </c>
      <c r="L3009" s="1252">
        <v>6496</v>
      </c>
      <c r="M3009" s="1252">
        <v>6709</v>
      </c>
      <c r="N3009" s="1252">
        <v>6598</v>
      </c>
      <c r="O3009" s="1252">
        <v>6350</v>
      </c>
      <c r="P3009" s="1252">
        <v>5850</v>
      </c>
      <c r="Q3009" s="1252">
        <v>6592</v>
      </c>
      <c r="R3009" s="1252">
        <v>6144</v>
      </c>
      <c r="S3009" s="1252">
        <v>75291</v>
      </c>
      <c r="T3009" s="1252">
        <v>75291</v>
      </c>
      <c r="U3009" s="1251" t="s">
        <v>1065</v>
      </c>
      <c r="V3009" s="1251" t="s">
        <v>397</v>
      </c>
      <c r="W3009" s="1251" t="s">
        <v>2124</v>
      </c>
      <c r="X3009" s="1251" t="s">
        <v>2176</v>
      </c>
      <c r="Y3009" s="1251">
        <v>736</v>
      </c>
      <c r="Z3009" s="1251">
        <v>7</v>
      </c>
      <c r="AA3009" s="1251" t="b">
        <v>0</v>
      </c>
    </row>
    <row r="3010" spans="1:27" ht="12">
      <c r="A3010" s="1251">
        <v>25</v>
      </c>
      <c r="B3010" s="1251">
        <v>901</v>
      </c>
      <c r="C3010" s="1251" t="s">
        <v>1902</v>
      </c>
      <c r="D3010" s="1251">
        <v>736740</v>
      </c>
      <c r="E3010" s="1251" t="s">
        <v>2125</v>
      </c>
      <c r="F3010" s="1251">
        <v>2021</v>
      </c>
      <c r="G3010" s="1252">
        <v>375</v>
      </c>
      <c r="H3010" s="1252">
        <v>588</v>
      </c>
      <c r="I3010" s="1252">
        <v>642</v>
      </c>
      <c r="J3010" s="1252">
        <v>642</v>
      </c>
      <c r="K3010" s="1252">
        <v>567</v>
      </c>
      <c r="L3010" s="1252">
        <v>498</v>
      </c>
      <c r="M3010" s="1252">
        <v>549</v>
      </c>
      <c r="N3010" s="1252">
        <v>536</v>
      </c>
      <c r="O3010" s="1252">
        <v>576</v>
      </c>
      <c r="P3010" s="1252">
        <v>522</v>
      </c>
      <c r="Q3010" s="1252">
        <v>552</v>
      </c>
      <c r="R3010" s="1252">
        <v>494</v>
      </c>
      <c r="S3010" s="1252">
        <v>6541</v>
      </c>
      <c r="T3010" s="1252">
        <v>6541</v>
      </c>
      <c r="U3010" s="1251" t="s">
        <v>1065</v>
      </c>
      <c r="V3010" s="1251" t="s">
        <v>397</v>
      </c>
      <c r="W3010" s="1251" t="s">
        <v>2064</v>
      </c>
      <c r="X3010" s="1251" t="s">
        <v>2176</v>
      </c>
      <c r="Y3010" s="1251">
        <v>736</v>
      </c>
      <c r="Z3010" s="1251">
        <v>7</v>
      </c>
      <c r="AA3010" s="1251" t="b">
        <v>0</v>
      </c>
    </row>
    <row r="3011" spans="1:27" ht="12">
      <c r="A3011" s="1251">
        <v>25</v>
      </c>
      <c r="B3011" s="1251">
        <v>901</v>
      </c>
      <c r="C3011" s="1251" t="s">
        <v>1902</v>
      </c>
      <c r="D3011" s="1251">
        <v>750500</v>
      </c>
      <c r="E3011" s="1251" t="s">
        <v>2126</v>
      </c>
      <c r="F3011" s="1251">
        <v>2021</v>
      </c>
      <c r="G3011" s="1252">
        <v>168.61000000000001</v>
      </c>
      <c r="H3011" s="1252">
        <v>77.280000000000001</v>
      </c>
      <c r="I3011" s="1252">
        <v>131.99000000000001</v>
      </c>
      <c r="J3011" s="1252">
        <v>38.590000000000003</v>
      </c>
      <c r="K3011" s="1252">
        <v>37.630000000000003</v>
      </c>
      <c r="L3011" s="1252">
        <v>237.83000000000001</v>
      </c>
      <c r="M3011" s="1252">
        <v>70.620000000000005</v>
      </c>
      <c r="N3011" s="1252">
        <v>215.08000000000001</v>
      </c>
      <c r="O3011" s="1252">
        <v>125.54000000000001</v>
      </c>
      <c r="P3011" s="1252">
        <v>35.829999999999998</v>
      </c>
      <c r="Q3011" s="1252">
        <v>102.84999999999999</v>
      </c>
      <c r="R3011" s="1252">
        <v>36.649999999999999</v>
      </c>
      <c r="S3011" s="1252">
        <v>1278.5</v>
      </c>
      <c r="T3011" s="1252">
        <v>1278.5</v>
      </c>
      <c r="U3011" s="1251" t="s">
        <v>1065</v>
      </c>
      <c r="V3011" s="1251" t="s">
        <v>397</v>
      </c>
      <c r="W3011" s="1251" t="s">
        <v>2005</v>
      </c>
      <c r="X3011" s="1251" t="s">
        <v>2176</v>
      </c>
      <c r="Y3011" s="1251">
        <v>750</v>
      </c>
      <c r="Z3011" s="1251">
        <v>5</v>
      </c>
      <c r="AA3011" s="1251" t="b">
        <v>0</v>
      </c>
    </row>
    <row r="3012" spans="1:27" ht="12">
      <c r="A3012" s="1251">
        <v>25</v>
      </c>
      <c r="B3012" s="1251">
        <v>901</v>
      </c>
      <c r="C3012" s="1251" t="s">
        <v>1902</v>
      </c>
      <c r="D3012" s="1251">
        <v>750515</v>
      </c>
      <c r="E3012" s="1251" t="s">
        <v>2127</v>
      </c>
      <c r="F3012" s="1251">
        <v>2021</v>
      </c>
      <c r="G3012" s="1252">
        <v>22.469999999999999</v>
      </c>
      <c r="H3012" s="1252">
        <v>21.84</v>
      </c>
      <c r="I3012" s="1252">
        <v>23.57</v>
      </c>
      <c r="J3012" s="1252">
        <v>22.469999999999999</v>
      </c>
      <c r="K3012" s="1252">
        <v>21.530000000000001</v>
      </c>
      <c r="L3012" s="1252">
        <v>23.57</v>
      </c>
      <c r="M3012" s="1252">
        <v>22.469999999999999</v>
      </c>
      <c r="N3012" s="1252">
        <v>23.68</v>
      </c>
      <c r="O3012" s="1252">
        <v>30.420000000000002</v>
      </c>
      <c r="P3012" s="1252">
        <v>22</v>
      </c>
      <c r="Q3012" s="1252">
        <v>-17.91</v>
      </c>
      <c r="R3012" s="1252">
        <v>0.63</v>
      </c>
      <c r="S3012" s="1252">
        <v>216.73999999999998</v>
      </c>
      <c r="T3012" s="1252">
        <v>216.73999999999998</v>
      </c>
      <c r="U3012" s="1251" t="s">
        <v>1065</v>
      </c>
      <c r="V3012" s="1251" t="s">
        <v>397</v>
      </c>
      <c r="W3012" s="1251" t="s">
        <v>2005</v>
      </c>
      <c r="X3012" s="1251" t="s">
        <v>2176</v>
      </c>
      <c r="Y3012" s="1251">
        <v>750</v>
      </c>
      <c r="Z3012" s="1251">
        <v>5</v>
      </c>
      <c r="AA3012" s="1251" t="b">
        <v>0</v>
      </c>
    </row>
    <row r="3013" spans="1:27" ht="12">
      <c r="A3013" s="1251">
        <v>25</v>
      </c>
      <c r="B3013" s="1251">
        <v>901</v>
      </c>
      <c r="C3013" s="1251" t="s">
        <v>1902</v>
      </c>
      <c r="D3013" s="1251">
        <v>750532</v>
      </c>
      <c r="E3013" s="1251" t="s">
        <v>2128</v>
      </c>
      <c r="F3013" s="1251">
        <v>2021</v>
      </c>
      <c r="G3013" s="1252">
        <v>745.08000000000004</v>
      </c>
      <c r="H3013" s="1252">
        <v>1021.25</v>
      </c>
      <c r="I3013" s="1252">
        <v>1075.2</v>
      </c>
      <c r="J3013" s="1252">
        <v>1125.03</v>
      </c>
      <c r="K3013" s="1252">
        <v>1368.4300000000001</v>
      </c>
      <c r="L3013" s="1252">
        <v>1072.0799999999999</v>
      </c>
      <c r="M3013" s="1252">
        <v>1044.21</v>
      </c>
      <c r="N3013" s="1252">
        <v>1275.1300000000001</v>
      </c>
      <c r="O3013" s="1252">
        <v>1157.6400000000001</v>
      </c>
      <c r="P3013" s="1252">
        <v>1357.1400000000001</v>
      </c>
      <c r="Q3013" s="1252">
        <v>1226.46</v>
      </c>
      <c r="R3013" s="1252">
        <v>1236.8699999999999</v>
      </c>
      <c r="S3013" s="1252">
        <v>13704.519999999997</v>
      </c>
      <c r="T3013" s="1252">
        <v>13704.519999999997</v>
      </c>
      <c r="U3013" s="1251" t="s">
        <v>1065</v>
      </c>
      <c r="V3013" s="1251" t="s">
        <v>397</v>
      </c>
      <c r="W3013" s="1251" t="s">
        <v>2003</v>
      </c>
      <c r="X3013" s="1251" t="s">
        <v>2176</v>
      </c>
      <c r="Y3013" s="1251">
        <v>750</v>
      </c>
      <c r="Z3013" s="1251">
        <v>5</v>
      </c>
      <c r="AA3013" s="1251" t="b">
        <v>0</v>
      </c>
    </row>
    <row r="3014" spans="1:27" ht="12">
      <c r="A3014" s="1251">
        <v>25</v>
      </c>
      <c r="B3014" s="1251">
        <v>901</v>
      </c>
      <c r="C3014" s="1251" t="s">
        <v>1902</v>
      </c>
      <c r="D3014" s="1251">
        <v>756800</v>
      </c>
      <c r="E3014" s="1251" t="s">
        <v>2129</v>
      </c>
      <c r="F3014" s="1251">
        <v>2021</v>
      </c>
      <c r="G3014" s="1252">
        <v>805</v>
      </c>
      <c r="H3014" s="1252">
        <v>805</v>
      </c>
      <c r="I3014" s="1252">
        <v>805</v>
      </c>
      <c r="J3014" s="1252">
        <v>805</v>
      </c>
      <c r="K3014" s="1252">
        <v>805</v>
      </c>
      <c r="L3014" s="1252">
        <v>805</v>
      </c>
      <c r="M3014" s="1252">
        <v>805</v>
      </c>
      <c r="N3014" s="1252">
        <v>805</v>
      </c>
      <c r="O3014" s="1252">
        <v>805</v>
      </c>
      <c r="P3014" s="1252">
        <v>805</v>
      </c>
      <c r="Q3014" s="1252">
        <v>805</v>
      </c>
      <c r="R3014" s="1252">
        <v>805</v>
      </c>
      <c r="S3014" s="1252">
        <v>9660</v>
      </c>
      <c r="T3014" s="1252">
        <v>9660</v>
      </c>
      <c r="U3014" s="1251" t="s">
        <v>1065</v>
      </c>
      <c r="V3014" s="1251" t="s">
        <v>397</v>
      </c>
      <c r="W3014" s="1251" t="s">
        <v>2070</v>
      </c>
      <c r="X3014" s="1251" t="s">
        <v>2176</v>
      </c>
      <c r="Y3014" s="1251">
        <v>756</v>
      </c>
      <c r="Z3014" s="1251">
        <v>8</v>
      </c>
      <c r="AA3014" s="1251" t="b">
        <v>0</v>
      </c>
    </row>
    <row r="3015" spans="1:27" ht="12">
      <c r="A3015" s="1251">
        <v>25</v>
      </c>
      <c r="B3015" s="1251">
        <v>901</v>
      </c>
      <c r="C3015" s="1251" t="s">
        <v>1902</v>
      </c>
      <c r="D3015" s="1251">
        <v>757800</v>
      </c>
      <c r="E3015" s="1251" t="s">
        <v>2130</v>
      </c>
      <c r="F3015" s="1251">
        <v>2021</v>
      </c>
      <c r="G3015" s="1252">
        <v>2873</v>
      </c>
      <c r="H3015" s="1252">
        <v>2873</v>
      </c>
      <c r="I3015" s="1252">
        <v>2873</v>
      </c>
      <c r="J3015" s="1252">
        <v>2873</v>
      </c>
      <c r="K3015" s="1252">
        <v>2873</v>
      </c>
      <c r="L3015" s="1252">
        <v>2873</v>
      </c>
      <c r="M3015" s="1252">
        <v>2873</v>
      </c>
      <c r="N3015" s="1252">
        <v>2873</v>
      </c>
      <c r="O3015" s="1252">
        <v>2873</v>
      </c>
      <c r="P3015" s="1252">
        <v>2873</v>
      </c>
      <c r="Q3015" s="1252">
        <v>2873</v>
      </c>
      <c r="R3015" s="1252">
        <v>2873</v>
      </c>
      <c r="S3015" s="1252">
        <v>34476</v>
      </c>
      <c r="T3015" s="1252">
        <v>34476</v>
      </c>
      <c r="U3015" s="1251" t="s">
        <v>1065</v>
      </c>
      <c r="V3015" s="1251" t="s">
        <v>397</v>
      </c>
      <c r="W3015" s="1251" t="s">
        <v>2070</v>
      </c>
      <c r="X3015" s="1251" t="s">
        <v>2176</v>
      </c>
      <c r="Y3015" s="1251">
        <v>757</v>
      </c>
      <c r="Z3015" s="1251">
        <v>8</v>
      </c>
      <c r="AA3015" s="1251" t="b">
        <v>0</v>
      </c>
    </row>
    <row r="3016" spans="1:27" ht="12">
      <c r="A3016" s="1251">
        <v>25</v>
      </c>
      <c r="B3016" s="1251">
        <v>901</v>
      </c>
      <c r="C3016" s="1251" t="s">
        <v>1902</v>
      </c>
      <c r="D3016" s="1251">
        <v>758800</v>
      </c>
      <c r="E3016" s="1251" t="s">
        <v>2131</v>
      </c>
      <c r="F3016" s="1251">
        <v>2021</v>
      </c>
      <c r="G3016" s="1252">
        <v>719</v>
      </c>
      <c r="H3016" s="1252">
        <v>719</v>
      </c>
      <c r="I3016" s="1252">
        <v>719</v>
      </c>
      <c r="J3016" s="1252">
        <v>719</v>
      </c>
      <c r="K3016" s="1252">
        <v>719</v>
      </c>
      <c r="L3016" s="1252">
        <v>719</v>
      </c>
      <c r="M3016" s="1252">
        <v>719</v>
      </c>
      <c r="N3016" s="1252">
        <v>719</v>
      </c>
      <c r="O3016" s="1252">
        <v>719</v>
      </c>
      <c r="P3016" s="1252">
        <v>719</v>
      </c>
      <c r="Q3016" s="1252">
        <v>719</v>
      </c>
      <c r="R3016" s="1252">
        <v>719</v>
      </c>
      <c r="S3016" s="1252">
        <v>8628</v>
      </c>
      <c r="T3016" s="1252">
        <v>8628</v>
      </c>
      <c r="U3016" s="1251" t="s">
        <v>1065</v>
      </c>
      <c r="V3016" s="1251" t="s">
        <v>397</v>
      </c>
      <c r="W3016" s="1251" t="s">
        <v>2070</v>
      </c>
      <c r="X3016" s="1251" t="s">
        <v>2176</v>
      </c>
      <c r="Y3016" s="1251">
        <v>758</v>
      </c>
      <c r="Z3016" s="1251">
        <v>8</v>
      </c>
      <c r="AA3016" s="1251" t="b">
        <v>0</v>
      </c>
    </row>
    <row r="3017" spans="1:27" ht="12">
      <c r="A3017" s="1251">
        <v>25</v>
      </c>
      <c r="B3017" s="1251">
        <v>901</v>
      </c>
      <c r="C3017" s="1251" t="s">
        <v>1902</v>
      </c>
      <c r="D3017" s="1251">
        <v>759800</v>
      </c>
      <c r="E3017" s="1251" t="s">
        <v>2132</v>
      </c>
      <c r="F3017" s="1251">
        <v>2021</v>
      </c>
      <c r="G3017" s="1252">
        <v>739</v>
      </c>
      <c r="H3017" s="1252">
        <v>739</v>
      </c>
      <c r="I3017" s="1252">
        <v>739</v>
      </c>
      <c r="J3017" s="1252">
        <v>739</v>
      </c>
      <c r="K3017" s="1252">
        <v>739</v>
      </c>
      <c r="L3017" s="1252">
        <v>739</v>
      </c>
      <c r="M3017" s="1252">
        <v>739</v>
      </c>
      <c r="N3017" s="1252">
        <v>739</v>
      </c>
      <c r="O3017" s="1252">
        <v>739</v>
      </c>
      <c r="P3017" s="1252">
        <v>739</v>
      </c>
      <c r="Q3017" s="1252">
        <v>739</v>
      </c>
      <c r="R3017" s="1252">
        <v>739</v>
      </c>
      <c r="S3017" s="1252">
        <v>8868</v>
      </c>
      <c r="T3017" s="1252">
        <v>8868</v>
      </c>
      <c r="U3017" s="1251" t="s">
        <v>1065</v>
      </c>
      <c r="V3017" s="1251" t="s">
        <v>397</v>
      </c>
      <c r="W3017" s="1251" t="s">
        <v>2070</v>
      </c>
      <c r="X3017" s="1251" t="s">
        <v>2176</v>
      </c>
      <c r="Y3017" s="1251">
        <v>759</v>
      </c>
      <c r="Z3017" s="1251">
        <v>8</v>
      </c>
      <c r="AA3017" s="1251" t="b">
        <v>0</v>
      </c>
    </row>
    <row r="3018" spans="1:27" ht="12">
      <c r="A3018" s="1251">
        <v>25</v>
      </c>
      <c r="B3018" s="1251">
        <v>901</v>
      </c>
      <c r="C3018" s="1251" t="s">
        <v>1902</v>
      </c>
      <c r="D3018" s="1251">
        <v>766800</v>
      </c>
      <c r="E3018" s="1251" t="s">
        <v>2146</v>
      </c>
      <c r="F3018" s="1251">
        <v>2021</v>
      </c>
      <c r="G3018" s="1252">
        <v>5555.46</v>
      </c>
      <c r="H3018" s="1252">
        <v>5555.46</v>
      </c>
      <c r="I3018" s="1252">
        <v>5555.46</v>
      </c>
      <c r="J3018" s="1252">
        <v>5555.46</v>
      </c>
      <c r="K3018" s="1252">
        <v>5555.46</v>
      </c>
      <c r="L3018" s="1252">
        <v>5555.46</v>
      </c>
      <c r="M3018" s="1252">
        <v>5555.46</v>
      </c>
      <c r="N3018" s="1252">
        <v>5555.46</v>
      </c>
      <c r="O3018" s="1252">
        <v>5555.46</v>
      </c>
      <c r="P3018" s="1252">
        <v>5555.46</v>
      </c>
      <c r="Q3018" s="1252">
        <v>5555.46</v>
      </c>
      <c r="R3018" s="1252">
        <v>5555.46</v>
      </c>
      <c r="S3018" s="1252">
        <v>66665.520000000004</v>
      </c>
      <c r="T3018" s="1252">
        <v>66665.520000000004</v>
      </c>
      <c r="U3018" s="1251" t="s">
        <v>1065</v>
      </c>
      <c r="V3018" s="1251" t="s">
        <v>400</v>
      </c>
      <c r="W3018" s="1251" t="s">
        <v>400</v>
      </c>
      <c r="X3018" s="1251" t="s">
        <v>2176</v>
      </c>
      <c r="Y3018" s="1251">
        <v>766</v>
      </c>
      <c r="Z3018" s="1251">
        <v>8</v>
      </c>
      <c r="AA3018" s="1251" t="b">
        <v>0</v>
      </c>
    </row>
  </sheetData>
  <autoFilter ref="A1:AC3018"/>
  <pageMargins left="0.7" right="0.7" top="0.75" bottom="0.75" header="0.3" footer="0.3"/>
  <pageSetup orientation="portrait"/>
  <customProperties>
    <customPr name="_pios_id" r:id="rId1"/>
  </customPropertie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21910E7-ED60-4425-97BB-09E37F645205}">
  <sheetPr>
    <tabColor theme="6" tint="0.599990010261536"/>
  </sheetPr>
  <dimension ref="A1:O215"/>
  <sheetViews>
    <sheetView workbookViewId="0" topLeftCell="A1"/>
  </sheetViews>
  <sheetFormatPr defaultColWidth="8.85428571428571" defaultRowHeight="15"/>
  <cols>
    <col min="1" max="1" width="9.28571428571429" style="716" bestFit="1" customWidth="1"/>
    <col min="2" max="2" width="30.2857142857143" style="716" bestFit="1" customWidth="1"/>
    <col min="3" max="3" width="55.7142857142857" style="716" bestFit="1" customWidth="1"/>
    <col min="4" max="4" width="13.7142857142857" style="716" bestFit="1" customWidth="1"/>
    <col min="5" max="5" width="23.5714285714286" style="716" bestFit="1" customWidth="1"/>
    <col min="6" max="6" width="14.7142857142857" style="810" bestFit="1" customWidth="1"/>
    <col min="7" max="7" width="8.85714285714286" style="716" customWidth="1"/>
    <col min="8" max="8" width="12" style="716" bestFit="1" customWidth="1"/>
    <col min="9" max="10" width="8.85714285714286" style="716" customWidth="1"/>
    <col min="11" max="11" width="13.2857142857143" style="716" bestFit="1" customWidth="1"/>
    <col min="12" max="13" width="10.5714285714286" style="716" bestFit="1" customWidth="1"/>
    <col min="14" max="14" width="8.85714285714286" style="716" customWidth="1"/>
    <col min="15" max="15" width="13.2857142857143" style="716" bestFit="1" customWidth="1"/>
    <col min="16" max="16" width="8.85714285714286" style="716" customWidth="1"/>
    <col min="17" max="16384" width="8.85714285714286" style="716"/>
  </cols>
  <sheetData>
    <row r="1" spans="1:8" ht="15">
      <c r="A1" s="956" t="s">
        <v>2277</v>
      </c>
      <c r="B1" s="805" t="s">
        <v>2278</v>
      </c>
      <c r="C1" s="716" t="s">
        <v>63</v>
      </c>
      <c r="D1" s="716" t="s">
        <v>1249</v>
      </c>
      <c r="E1" s="716" t="s">
        <v>1258</v>
      </c>
      <c r="F1" s="810" t="s">
        <v>520</v>
      </c>
      <c r="H1" s="717">
        <f>SUBTOTAL(9,F2:F154)</f>
        <v>827757688.15999985</v>
      </c>
    </row>
    <row r="2" spans="1:6" ht="15">
      <c r="A2" s="716">
        <v>460</v>
      </c>
      <c r="B2" s="716" t="s">
        <v>392</v>
      </c>
      <c r="C2" s="716" t="s">
        <v>2279</v>
      </c>
      <c r="F2" s="810">
        <v>1135.05</v>
      </c>
    </row>
    <row r="3" spans="1:6" ht="15">
      <c r="A3" s="716">
        <v>461</v>
      </c>
      <c r="B3" s="716" t="s">
        <v>392</v>
      </c>
      <c r="C3" s="716" t="s">
        <v>2280</v>
      </c>
      <c r="F3" s="810">
        <v>39692263</v>
      </c>
    </row>
    <row r="4" spans="1:6" ht="15">
      <c r="A4" s="716">
        <v>462</v>
      </c>
      <c r="B4" s="716" t="s">
        <v>392</v>
      </c>
      <c r="C4" s="716" t="s">
        <v>2281</v>
      </c>
      <c r="F4" s="810">
        <v>1748003.8100000001</v>
      </c>
    </row>
    <row r="5" spans="1:6" ht="15">
      <c r="A5" s="716">
        <v>463</v>
      </c>
      <c r="B5" s="716" t="s">
        <v>392</v>
      </c>
      <c r="C5" s="716" t="s">
        <v>2282</v>
      </c>
      <c r="F5" s="810">
        <v>2221998.79</v>
      </c>
    </row>
    <row r="6" spans="1:6" ht="15">
      <c r="A6" s="716">
        <v>464</v>
      </c>
      <c r="B6" s="716" t="s">
        <v>392</v>
      </c>
      <c r="C6" s="716" t="s">
        <v>2283</v>
      </c>
      <c r="F6" s="810">
        <v>517888.53999999998</v>
      </c>
    </row>
    <row r="7" spans="1:6" ht="15">
      <c r="A7" s="716">
        <v>465</v>
      </c>
      <c r="B7" s="716" t="s">
        <v>392</v>
      </c>
      <c r="C7" s="716" t="s">
        <v>2284</v>
      </c>
      <c r="F7" s="810">
        <v>0</v>
      </c>
    </row>
    <row r="8" spans="1:6" ht="15">
      <c r="A8" s="716">
        <v>466</v>
      </c>
      <c r="B8" s="716" t="s">
        <v>392</v>
      </c>
      <c r="C8" s="716" t="s">
        <v>2285</v>
      </c>
      <c r="F8" s="810">
        <v>0</v>
      </c>
    </row>
    <row r="9" spans="1:6" ht="15">
      <c r="A9" s="716">
        <v>467</v>
      </c>
      <c r="B9" s="716" t="s">
        <v>392</v>
      </c>
      <c r="C9" s="716" t="s">
        <v>2286</v>
      </c>
      <c r="F9" s="810">
        <v>0</v>
      </c>
    </row>
    <row r="10" spans="1:6" ht="15">
      <c r="A10" s="716">
        <v>470</v>
      </c>
      <c r="B10" s="716" t="s">
        <v>392</v>
      </c>
      <c r="C10" s="716" t="s">
        <v>2287</v>
      </c>
      <c r="F10" s="810">
        <v>0</v>
      </c>
    </row>
    <row r="11" spans="1:10" ht="15">
      <c r="A11" s="716">
        <v>471</v>
      </c>
      <c r="B11" s="716" t="s">
        <v>392</v>
      </c>
      <c r="C11" s="716" t="s">
        <v>2288</v>
      </c>
      <c r="F11" s="810">
        <v>23228.68</v>
      </c>
      <c r="J11" s="806"/>
    </row>
    <row r="12" spans="1:6" ht="15">
      <c r="A12" s="716">
        <v>472</v>
      </c>
      <c r="B12" s="716" t="s">
        <v>392</v>
      </c>
      <c r="C12" s="716" t="s">
        <v>506</v>
      </c>
      <c r="F12" s="810">
        <v>0</v>
      </c>
    </row>
    <row r="13" spans="1:6" ht="15">
      <c r="A13" s="716">
        <v>473</v>
      </c>
      <c r="B13" s="716" t="s">
        <v>392</v>
      </c>
      <c r="C13" s="716" t="s">
        <v>2289</v>
      </c>
      <c r="F13" s="810">
        <v>0</v>
      </c>
    </row>
    <row r="14" spans="1:6" ht="15">
      <c r="A14" s="1394">
        <v>474</v>
      </c>
      <c r="B14" s="1395" t="s">
        <v>408</v>
      </c>
      <c r="C14" s="1394" t="s">
        <v>2290</v>
      </c>
      <c r="D14" s="1394"/>
      <c r="E14" s="1394"/>
      <c r="F14" s="1396">
        <v>618734.79999999993</v>
      </c>
    </row>
    <row r="15" spans="1:6" ht="15">
      <c r="A15" s="807" t="s">
        <v>2291</v>
      </c>
      <c r="B15" s="807" t="s">
        <v>290</v>
      </c>
      <c r="C15" s="807" t="s">
        <v>2292</v>
      </c>
      <c r="D15" s="807"/>
      <c r="E15" s="807"/>
      <c r="F15" s="811">
        <v>396704217.02999997</v>
      </c>
    </row>
    <row r="16" spans="1:6" ht="15">
      <c r="A16" s="808" t="s">
        <v>2293</v>
      </c>
      <c r="B16" s="807" t="s">
        <v>298</v>
      </c>
      <c r="C16" s="807" t="s">
        <v>2294</v>
      </c>
      <c r="D16" s="807"/>
      <c r="E16" s="807"/>
      <c r="F16" s="811">
        <v>-322983.02000000002</v>
      </c>
    </row>
    <row r="17" spans="1:6" ht="15">
      <c r="A17" s="808">
        <v>173</v>
      </c>
      <c r="B17" s="807" t="s">
        <v>310</v>
      </c>
      <c r="C17" s="807" t="s">
        <v>2295</v>
      </c>
      <c r="D17" s="807"/>
      <c r="E17" s="807"/>
      <c r="F17" s="811">
        <v>2240053.71</v>
      </c>
    </row>
    <row r="18" spans="1:6" ht="15">
      <c r="A18" s="716">
        <v>408</v>
      </c>
      <c r="B18" s="716" t="s">
        <v>401</v>
      </c>
      <c r="C18" s="716" t="s">
        <v>2296</v>
      </c>
      <c r="F18" s="810">
        <v>7043842.0199999996</v>
      </c>
    </row>
    <row r="19" spans="1:6" ht="15">
      <c r="A19" s="808">
        <v>216</v>
      </c>
      <c r="B19" s="807" t="s">
        <v>352</v>
      </c>
      <c r="C19" s="807" t="s">
        <v>2297</v>
      </c>
      <c r="D19" s="807"/>
      <c r="E19" s="807"/>
      <c r="F19" s="811">
        <v>95585804.569999993</v>
      </c>
    </row>
    <row r="20" spans="1:6" ht="15">
      <c r="A20" s="808">
        <v>136</v>
      </c>
      <c r="B20" s="807" t="s">
        <v>303</v>
      </c>
      <c r="C20" s="807" t="s">
        <v>2298</v>
      </c>
      <c r="D20" s="807"/>
      <c r="E20" s="807"/>
      <c r="F20" s="811">
        <v>23466.080000000002</v>
      </c>
    </row>
    <row r="21" spans="1:6" ht="15">
      <c r="A21" s="808">
        <v>253</v>
      </c>
      <c r="B21" s="807" t="s">
        <v>378</v>
      </c>
      <c r="C21" s="807" t="s">
        <v>2299</v>
      </c>
      <c r="D21" s="807"/>
      <c r="E21" s="807"/>
      <c r="F21" s="811">
        <v>56185547.980000004</v>
      </c>
    </row>
    <row r="22" spans="1:6" ht="15">
      <c r="A22" s="808">
        <v>165</v>
      </c>
      <c r="B22" s="807" t="s">
        <v>314</v>
      </c>
      <c r="C22" s="807" t="s">
        <v>2300</v>
      </c>
      <c r="D22" s="807"/>
      <c r="E22" s="807"/>
      <c r="F22" s="811">
        <v>562917.30000000005</v>
      </c>
    </row>
    <row r="23" spans="1:6" ht="15">
      <c r="A23" s="808">
        <v>242</v>
      </c>
      <c r="B23" s="807" t="s">
        <v>371</v>
      </c>
      <c r="C23" s="807" t="s">
        <v>2301</v>
      </c>
      <c r="D23" s="807"/>
      <c r="E23" s="807"/>
      <c r="F23" s="811">
        <v>1669492</v>
      </c>
    </row>
    <row r="24" spans="1:6" ht="15">
      <c r="A24" s="716">
        <v>431</v>
      </c>
      <c r="B24" s="716" t="s">
        <v>413</v>
      </c>
      <c r="C24" s="716" t="s">
        <v>413</v>
      </c>
      <c r="F24" s="810">
        <v>66.640000000000001</v>
      </c>
    </row>
    <row r="25" spans="1:6" ht="15">
      <c r="A25" s="1388">
        <v>135</v>
      </c>
      <c r="B25" s="1391" t="s">
        <v>302</v>
      </c>
      <c r="C25" s="1389" t="s">
        <v>2302</v>
      </c>
      <c r="D25" s="1389"/>
      <c r="E25" s="1389"/>
      <c r="F25" s="1390">
        <v>400</v>
      </c>
    </row>
    <row r="26" spans="1:6" ht="15">
      <c r="A26" s="1388">
        <v>143</v>
      </c>
      <c r="B26" s="1391" t="s">
        <v>308</v>
      </c>
      <c r="C26" s="1389" t="s">
        <v>2303</v>
      </c>
      <c r="D26" s="1389"/>
      <c r="E26" s="1389"/>
      <c r="F26" s="1390">
        <v>32736.869999999999</v>
      </c>
    </row>
    <row r="27" spans="1:6" ht="15">
      <c r="A27" s="808">
        <v>263</v>
      </c>
      <c r="B27" s="807" t="s">
        <v>315</v>
      </c>
      <c r="C27" s="807" t="s">
        <v>2304</v>
      </c>
      <c r="D27" s="807"/>
      <c r="E27" s="807"/>
      <c r="F27" s="811">
        <v>-111749.20000000001</v>
      </c>
    </row>
    <row r="28" spans="1:6" ht="15">
      <c r="A28" s="716" t="s">
        <v>2305</v>
      </c>
      <c r="B28" s="716" t="s">
        <v>2306</v>
      </c>
      <c r="C28" s="716" t="s">
        <v>2307</v>
      </c>
      <c r="F28" s="810">
        <v>6689704.5700000003</v>
      </c>
    </row>
    <row r="29" spans="1:6" ht="15">
      <c r="A29" s="716" t="s">
        <v>2308</v>
      </c>
      <c r="B29" s="716" t="s">
        <v>2306</v>
      </c>
      <c r="C29" s="716" t="s">
        <v>2309</v>
      </c>
      <c r="F29" s="810">
        <v>1169609.47</v>
      </c>
    </row>
    <row r="30" spans="1:6" ht="15">
      <c r="A30" s="716" t="s">
        <v>2310</v>
      </c>
      <c r="B30" s="716" t="s">
        <v>2306</v>
      </c>
      <c r="C30" s="716" t="s">
        <v>2311</v>
      </c>
      <c r="F30" s="810">
        <v>1260687.48</v>
      </c>
    </row>
    <row r="31" spans="1:6" ht="15">
      <c r="A31" s="716" t="s">
        <v>2312</v>
      </c>
      <c r="B31" s="716" t="s">
        <v>2306</v>
      </c>
      <c r="C31" s="716" t="s">
        <v>2313</v>
      </c>
      <c r="F31" s="810" t="s">
        <v>2314</v>
      </c>
    </row>
    <row r="32" spans="1:6" ht="15">
      <c r="A32" s="716" t="s">
        <v>2315</v>
      </c>
      <c r="B32" s="716" t="s">
        <v>2306</v>
      </c>
      <c r="C32" s="716" t="s">
        <v>2316</v>
      </c>
      <c r="F32" s="810">
        <v>0</v>
      </c>
    </row>
    <row r="33" spans="1:6" ht="15">
      <c r="A33" s="716" t="s">
        <v>2317</v>
      </c>
      <c r="B33" s="716" t="s">
        <v>2306</v>
      </c>
      <c r="C33" s="716" t="s">
        <v>2318</v>
      </c>
      <c r="F33" s="810">
        <v>1414743.0700000001</v>
      </c>
    </row>
    <row r="34" spans="1:6" ht="15">
      <c r="A34" s="716" t="s">
        <v>559</v>
      </c>
      <c r="B34" s="716" t="s">
        <v>2306</v>
      </c>
      <c r="C34" s="716" t="s">
        <v>2319</v>
      </c>
      <c r="F34" s="810">
        <v>1640004.98</v>
      </c>
    </row>
    <row r="35" spans="1:6" ht="15">
      <c r="A35" s="716" t="s">
        <v>2320</v>
      </c>
      <c r="B35" s="716" t="s">
        <v>2306</v>
      </c>
      <c r="C35" s="716" t="s">
        <v>2321</v>
      </c>
      <c r="F35" s="810">
        <v>6689704.5700000003</v>
      </c>
    </row>
    <row r="36" spans="1:6" ht="15">
      <c r="A36" s="716" t="s">
        <v>2320</v>
      </c>
      <c r="B36" s="716" t="s">
        <v>2306</v>
      </c>
      <c r="C36" s="716" t="s">
        <v>2322</v>
      </c>
      <c r="F36" s="810">
        <v>419154.01000000001</v>
      </c>
    </row>
    <row r="37" spans="1:6" ht="15">
      <c r="A37" s="716" t="s">
        <v>2323</v>
      </c>
      <c r="B37" s="716" t="s">
        <v>2306</v>
      </c>
      <c r="C37" s="716" t="s">
        <v>2324</v>
      </c>
      <c r="F37" s="810">
        <v>1260687.48</v>
      </c>
    </row>
    <row r="38" spans="1:6" ht="15">
      <c r="A38" s="716" t="s">
        <v>2323</v>
      </c>
      <c r="B38" s="716" t="s">
        <v>2306</v>
      </c>
      <c r="C38" s="716" t="s">
        <v>2325</v>
      </c>
      <c r="F38" s="810">
        <v>0</v>
      </c>
    </row>
    <row r="39" spans="1:6" ht="15">
      <c r="A39" s="716" t="s">
        <v>2323</v>
      </c>
      <c r="B39" s="716" t="s">
        <v>2306</v>
      </c>
      <c r="C39" s="716" t="s">
        <v>2326</v>
      </c>
      <c r="F39" s="810">
        <v>1414743.0700000001</v>
      </c>
    </row>
    <row r="40" spans="1:6" ht="15">
      <c r="A40" s="716" t="s">
        <v>790</v>
      </c>
      <c r="B40" s="716" t="s">
        <v>2306</v>
      </c>
      <c r="C40" s="716" t="s">
        <v>2327</v>
      </c>
      <c r="F40" s="810">
        <v>1169609.47</v>
      </c>
    </row>
    <row r="41" spans="1:6" ht="15">
      <c r="A41" s="716" t="s">
        <v>790</v>
      </c>
      <c r="B41" s="716" t="s">
        <v>2306</v>
      </c>
      <c r="C41" s="716" t="s">
        <v>2328</v>
      </c>
      <c r="F41" s="810">
        <v>12593903.579999998</v>
      </c>
    </row>
    <row r="42" spans="1:6" ht="15">
      <c r="A42" s="716" t="s">
        <v>2329</v>
      </c>
      <c r="B42" s="716" t="s">
        <v>2306</v>
      </c>
      <c r="C42" s="716" t="s">
        <v>2330</v>
      </c>
      <c r="F42" s="810">
        <v>419154.01000000001</v>
      </c>
    </row>
    <row r="43" spans="1:6" ht="15">
      <c r="A43" s="716" t="s">
        <v>2331</v>
      </c>
      <c r="B43" s="716" t="s">
        <v>2306</v>
      </c>
      <c r="C43" s="716" t="s">
        <v>2332</v>
      </c>
      <c r="F43" s="810">
        <v>1640004.98</v>
      </c>
    </row>
    <row r="44" spans="1:6" ht="15">
      <c r="A44" s="716">
        <v>600</v>
      </c>
      <c r="B44" s="716" t="s">
        <v>396</v>
      </c>
      <c r="C44" s="716" t="s">
        <v>2333</v>
      </c>
      <c r="D44" s="716" t="s">
        <v>2334</v>
      </c>
      <c r="E44" s="716" t="s">
        <v>441</v>
      </c>
      <c r="F44" s="810">
        <v>12259.01</v>
      </c>
    </row>
    <row r="45" spans="1:6" ht="15">
      <c r="A45" s="716">
        <v>600</v>
      </c>
      <c r="B45" s="716" t="s">
        <v>396</v>
      </c>
      <c r="C45" s="716" t="s">
        <v>2333</v>
      </c>
      <c r="D45" s="716" t="s">
        <v>2306</v>
      </c>
      <c r="E45" s="716" t="s">
        <v>441</v>
      </c>
      <c r="F45" s="810">
        <v>476672.12</v>
      </c>
    </row>
    <row r="46" spans="1:6" ht="15">
      <c r="A46" s="716">
        <v>601</v>
      </c>
      <c r="B46" s="716" t="s">
        <v>396</v>
      </c>
      <c r="C46" s="716" t="s">
        <v>2335</v>
      </c>
      <c r="E46" s="716" t="s">
        <v>441</v>
      </c>
      <c r="F46" s="810">
        <v>0</v>
      </c>
    </row>
    <row r="47" spans="1:6" ht="15">
      <c r="A47" s="716">
        <v>602</v>
      </c>
      <c r="B47" s="716" t="s">
        <v>396</v>
      </c>
      <c r="C47" s="716" t="s">
        <v>761</v>
      </c>
      <c r="D47" s="716" t="s">
        <v>2306</v>
      </c>
      <c r="E47" s="716" t="s">
        <v>441</v>
      </c>
      <c r="F47" s="810">
        <v>888663.27000000002</v>
      </c>
    </row>
    <row r="48" spans="1:6" ht="15">
      <c r="A48" s="716">
        <v>603</v>
      </c>
      <c r="B48" s="716" t="s">
        <v>396</v>
      </c>
      <c r="C48" s="716" t="s">
        <v>2336</v>
      </c>
      <c r="E48" s="716" t="s">
        <v>441</v>
      </c>
      <c r="F48" s="810">
        <v>0</v>
      </c>
    </row>
    <row r="49" spans="1:6" ht="15">
      <c r="A49" s="716">
        <v>603</v>
      </c>
      <c r="B49" s="716" t="s">
        <v>396</v>
      </c>
      <c r="C49" s="716" t="s">
        <v>2336</v>
      </c>
      <c r="D49" s="716" t="s">
        <v>2306</v>
      </c>
      <c r="E49" s="716" t="s">
        <v>441</v>
      </c>
      <c r="F49" s="810">
        <v>39490.169999999998</v>
      </c>
    </row>
    <row r="50" spans="1:6" ht="15">
      <c r="A50" s="716">
        <v>604</v>
      </c>
      <c r="B50" s="716" t="s">
        <v>396</v>
      </c>
      <c r="C50" s="716" t="s">
        <v>2337</v>
      </c>
      <c r="E50" s="716" t="s">
        <v>441</v>
      </c>
      <c r="F50" s="810">
        <v>0</v>
      </c>
    </row>
    <row r="51" spans="1:6" ht="15">
      <c r="A51" s="716">
        <v>604</v>
      </c>
      <c r="B51" s="716" t="s">
        <v>396</v>
      </c>
      <c r="C51" s="716" t="s">
        <v>2337</v>
      </c>
      <c r="E51" s="716" t="s">
        <v>441</v>
      </c>
      <c r="F51" s="810">
        <v>0</v>
      </c>
    </row>
    <row r="52" spans="1:10" ht="15">
      <c r="A52" s="716">
        <v>610</v>
      </c>
      <c r="B52" s="716" t="s">
        <v>396</v>
      </c>
      <c r="C52" s="716" t="s">
        <v>2338</v>
      </c>
      <c r="D52" s="716" t="s">
        <v>2334</v>
      </c>
      <c r="E52" s="716" t="s">
        <v>441</v>
      </c>
      <c r="F52" s="810">
        <v>163003.48000000001</v>
      </c>
      <c r="J52" s="1401" t="s">
        <v>762</v>
      </c>
    </row>
    <row r="53" spans="1:10" ht="15">
      <c r="A53" s="716">
        <v>611</v>
      </c>
      <c r="B53" s="716" t="s">
        <v>396</v>
      </c>
      <c r="C53" s="716" t="s">
        <v>2339</v>
      </c>
      <c r="E53" s="716" t="s">
        <v>441</v>
      </c>
      <c r="F53" s="810">
        <v>0</v>
      </c>
      <c r="J53" s="1401" t="s">
        <v>2340</v>
      </c>
    </row>
    <row r="54" spans="1:15" ht="15">
      <c r="A54" s="716">
        <v>611</v>
      </c>
      <c r="B54" s="716" t="s">
        <v>396</v>
      </c>
      <c r="C54" s="716" t="s">
        <v>2339</v>
      </c>
      <c r="E54" s="716" t="s">
        <v>441</v>
      </c>
      <c r="F54" s="810">
        <v>0</v>
      </c>
      <c r="K54" s="716">
        <v>5206210</v>
      </c>
      <c r="L54" s="716">
        <v>5206230</v>
      </c>
      <c r="O54" s="1402">
        <v>1260687</v>
      </c>
    </row>
    <row r="55" spans="1:15" ht="15">
      <c r="A55" s="716">
        <v>612</v>
      </c>
      <c r="B55" s="716" t="s">
        <v>396</v>
      </c>
      <c r="C55" s="716" t="s">
        <v>2341</v>
      </c>
      <c r="E55" s="716" t="s">
        <v>441</v>
      </c>
      <c r="F55" s="810">
        <v>0</v>
      </c>
      <c r="I55" s="1401" t="s">
        <v>2342</v>
      </c>
      <c r="J55" s="716">
        <v>9615100</v>
      </c>
      <c r="K55" s="1402">
        <v>1054909.3200000001</v>
      </c>
      <c r="L55" s="1402">
        <v>48631.82</v>
      </c>
      <c r="M55" s="1402">
        <f>SUM(K55:L55)</f>
        <v>1103541.1400000001</v>
      </c>
      <c r="N55" s="1404">
        <f>+M55/$M$59</f>
        <v>0.87611945393792068</v>
      </c>
      <c r="O55" s="1403">
        <f>+$O$54*N55</f>
        <v>1104512.4060266353</v>
      </c>
    </row>
    <row r="56" spans="1:15" ht="15">
      <c r="A56" s="716">
        <v>613</v>
      </c>
      <c r="B56" s="716" t="s">
        <v>396</v>
      </c>
      <c r="C56" s="716" t="s">
        <v>2343</v>
      </c>
      <c r="E56" s="716" t="s">
        <v>441</v>
      </c>
      <c r="F56" s="810">
        <v>0</v>
      </c>
      <c r="I56" s="1401" t="s">
        <v>2344</v>
      </c>
      <c r="J56" s="716">
        <v>9615300</v>
      </c>
      <c r="K56" s="1402">
        <v>11363.040000000001</v>
      </c>
      <c r="L56" s="1402">
        <v>2854.71</v>
      </c>
      <c r="M56" s="1402">
        <f>SUM(K56:L56)</f>
        <v>14217.75</v>
      </c>
      <c r="N56" s="1404">
        <f>+M56/$M$59</f>
        <v>0.011287705473513992</v>
      </c>
      <c r="O56" s="1403">
        <f>+$O$54*N56</f>
        <v>14230.263550287935</v>
      </c>
    </row>
    <row r="57" spans="1:15" ht="15">
      <c r="A57" s="716">
        <v>614</v>
      </c>
      <c r="B57" s="716" t="s">
        <v>396</v>
      </c>
      <c r="C57" s="716" t="s">
        <v>2345</v>
      </c>
      <c r="D57" s="716" t="s">
        <v>2306</v>
      </c>
      <c r="E57" s="716" t="s">
        <v>441</v>
      </c>
      <c r="F57" s="810">
        <v>9917.5100000000002</v>
      </c>
      <c r="I57" s="1401" t="s">
        <v>2346</v>
      </c>
      <c r="J57" s="716">
        <v>9615500</v>
      </c>
      <c r="K57" s="1402">
        <v>112035.34</v>
      </c>
      <c r="L57" s="1402">
        <v>1342.8599999999999</v>
      </c>
      <c r="M57" s="1402">
        <f>SUM(K57:L57)</f>
        <v>113378.2</v>
      </c>
      <c r="N57" s="1404">
        <f>+M57/$M$59</f>
        <v>0.090012816987017213</v>
      </c>
      <c r="O57" s="1403">
        <f>+$O$54*N57</f>
        <v>113477.98820891177</v>
      </c>
    </row>
    <row r="58" spans="1:15" ht="15">
      <c r="A58" s="716">
        <v>614</v>
      </c>
      <c r="B58" s="716" t="s">
        <v>396</v>
      </c>
      <c r="C58" s="716" t="s">
        <v>2345</v>
      </c>
      <c r="E58" s="716" t="s">
        <v>441</v>
      </c>
      <c r="F58" s="810">
        <v>0</v>
      </c>
      <c r="I58" s="1401" t="s">
        <v>2347</v>
      </c>
      <c r="J58" s="716">
        <v>9615800</v>
      </c>
      <c r="K58" s="1402">
        <v>16192.33</v>
      </c>
      <c r="L58" s="1402">
        <v>12248.98</v>
      </c>
      <c r="M58" s="1402">
        <f>SUM(K58:L58)</f>
        <v>28441.309999999998</v>
      </c>
      <c r="N58" s="1404">
        <f>+M58/$M$59</f>
        <v>0.022580023601547938</v>
      </c>
      <c r="O58" s="1403">
        <f>+$O$54*N58</f>
        <v>28466.342214164666</v>
      </c>
    </row>
    <row r="59" spans="1:15" ht="15">
      <c r="A59" s="716">
        <v>615</v>
      </c>
      <c r="B59" s="716" t="s">
        <v>396</v>
      </c>
      <c r="C59" s="716" t="s">
        <v>2348</v>
      </c>
      <c r="E59" s="716" t="s">
        <v>441</v>
      </c>
      <c r="F59" s="810">
        <v>0</v>
      </c>
      <c r="K59" s="1402">
        <f>SUM(K55:K58)</f>
        <v>1194500.0300000003</v>
      </c>
      <c r="L59" s="1402">
        <f>SUM(L55:L58)</f>
        <v>65078.369999999995</v>
      </c>
      <c r="M59" s="1402">
        <f>SUM(K59:L59)</f>
        <v>1259578.4000000004</v>
      </c>
      <c r="O59" s="1405">
        <f>SUM(O55:O58)-O54</f>
        <v>0</v>
      </c>
    </row>
    <row r="60" spans="1:13" ht="15">
      <c r="A60" s="716">
        <v>616</v>
      </c>
      <c r="B60" s="716" t="s">
        <v>396</v>
      </c>
      <c r="C60" s="716" t="s">
        <v>2349</v>
      </c>
      <c r="E60" s="716" t="s">
        <v>441</v>
      </c>
      <c r="F60" s="810">
        <v>0</v>
      </c>
      <c r="K60" s="1402"/>
      <c r="L60" s="1402"/>
      <c r="M60" s="1402"/>
    </row>
    <row r="61" spans="1:13" ht="15">
      <c r="A61" s="716">
        <v>617</v>
      </c>
      <c r="B61" s="716" t="s">
        <v>396</v>
      </c>
      <c r="C61" s="716" t="s">
        <v>2350</v>
      </c>
      <c r="E61" s="716" t="s">
        <v>441</v>
      </c>
      <c r="F61" s="810">
        <v>0</v>
      </c>
      <c r="K61" s="1402"/>
      <c r="L61" s="1402"/>
      <c r="M61" s="1402"/>
    </row>
    <row r="62" spans="1:13" ht="15">
      <c r="A62" s="716">
        <v>620</v>
      </c>
      <c r="B62" s="716" t="s">
        <v>396</v>
      </c>
      <c r="C62" s="716" t="s">
        <v>2333</v>
      </c>
      <c r="E62" s="716" t="s">
        <v>2351</v>
      </c>
      <c r="F62" s="810">
        <v>0</v>
      </c>
      <c r="K62" s="1402"/>
      <c r="L62" s="1402"/>
      <c r="M62" s="1402"/>
    </row>
    <row r="63" spans="1:7" ht="15">
      <c r="A63" s="1394">
        <v>621</v>
      </c>
      <c r="B63" s="1394" t="s">
        <v>396</v>
      </c>
      <c r="C63" s="1394" t="s">
        <v>2352</v>
      </c>
      <c r="D63" s="1394" t="s">
        <v>2306</v>
      </c>
      <c r="E63" s="1394" t="s">
        <v>441</v>
      </c>
      <c r="F63" s="1396">
        <f>+O55</f>
        <v>1104512.4060266353</v>
      </c>
      <c r="G63" s="1401" t="s">
        <v>2353</v>
      </c>
    </row>
    <row r="64" spans="1:6" ht="15">
      <c r="A64" s="1394">
        <v>622</v>
      </c>
      <c r="B64" s="1394" t="s">
        <v>396</v>
      </c>
      <c r="C64" s="1394" t="s">
        <v>2354</v>
      </c>
      <c r="D64" s="1394" t="s">
        <v>2306</v>
      </c>
      <c r="E64" s="1394" t="s">
        <v>442</v>
      </c>
      <c r="F64" s="1396">
        <f>+O56</f>
        <v>14230.263550287935</v>
      </c>
    </row>
    <row r="65" spans="1:6" ht="15">
      <c r="A65" s="1394">
        <v>622</v>
      </c>
      <c r="B65" s="1394" t="s">
        <v>396</v>
      </c>
      <c r="C65" s="1394" t="s">
        <v>2354</v>
      </c>
      <c r="D65" s="1394" t="s">
        <v>2306</v>
      </c>
      <c r="E65" s="1394" t="s">
        <v>443</v>
      </c>
      <c r="F65" s="1396">
        <f>+O57</f>
        <v>113477.98820891177</v>
      </c>
    </row>
    <row r="66" spans="1:6" ht="15">
      <c r="A66" s="1394">
        <v>623</v>
      </c>
      <c r="B66" s="1394" t="s">
        <v>396</v>
      </c>
      <c r="C66" s="1394" t="s">
        <v>2355</v>
      </c>
      <c r="D66" s="1394" t="s">
        <v>2306</v>
      </c>
      <c r="E66" s="1394" t="s">
        <v>445</v>
      </c>
      <c r="F66" s="1396">
        <f>+O58</f>
        <v>28466.342214164666</v>
      </c>
    </row>
    <row r="67" spans="1:5" ht="15">
      <c r="A67" s="716">
        <v>624</v>
      </c>
      <c r="B67" s="716" t="s">
        <v>396</v>
      </c>
      <c r="C67" s="716" t="s">
        <v>2356</v>
      </c>
      <c r="E67" s="716" t="s">
        <v>2351</v>
      </c>
    </row>
    <row r="68" spans="1:5" ht="15">
      <c r="A68" s="716">
        <v>625</v>
      </c>
      <c r="B68" s="716" t="s">
        <v>396</v>
      </c>
      <c r="C68" s="716" t="s">
        <v>2357</v>
      </c>
      <c r="E68" s="716" t="s">
        <v>2351</v>
      </c>
    </row>
    <row r="69" spans="1:5" ht="15">
      <c r="A69" s="716">
        <v>626</v>
      </c>
      <c r="B69" s="716" t="s">
        <v>396</v>
      </c>
      <c r="C69" s="716" t="s">
        <v>2358</v>
      </c>
      <c r="E69" s="716" t="s">
        <v>2351</v>
      </c>
    </row>
    <row r="70" spans="1:5" ht="15">
      <c r="A70" s="716">
        <v>627</v>
      </c>
      <c r="B70" s="716" t="s">
        <v>396</v>
      </c>
      <c r="C70" s="716" t="s">
        <v>2337</v>
      </c>
      <c r="E70" s="716" t="s">
        <v>2351</v>
      </c>
    </row>
    <row r="71" spans="1:6" ht="15">
      <c r="A71" s="716">
        <v>630</v>
      </c>
      <c r="B71" s="716" t="s">
        <v>396</v>
      </c>
      <c r="C71" s="716" t="s">
        <v>2359</v>
      </c>
      <c r="E71" s="716" t="s">
        <v>2351</v>
      </c>
      <c r="F71" s="810">
        <v>0</v>
      </c>
    </row>
    <row r="72" spans="1:6" ht="15">
      <c r="A72" s="716">
        <v>631</v>
      </c>
      <c r="B72" s="716" t="s">
        <v>396</v>
      </c>
      <c r="C72" s="716" t="s">
        <v>2339</v>
      </c>
      <c r="E72" s="716" t="s">
        <v>2351</v>
      </c>
      <c r="F72" s="810">
        <v>0</v>
      </c>
    </row>
    <row r="73" spans="1:6" ht="15">
      <c r="A73" s="716">
        <v>632</v>
      </c>
      <c r="B73" s="716" t="s">
        <v>396</v>
      </c>
      <c r="C73" s="716" t="s">
        <v>2360</v>
      </c>
      <c r="E73" s="716" t="s">
        <v>2351</v>
      </c>
      <c r="F73" s="810">
        <v>0</v>
      </c>
    </row>
    <row r="74" spans="1:6" ht="15">
      <c r="A74" s="716">
        <v>633</v>
      </c>
      <c r="B74" s="716" t="s">
        <v>396</v>
      </c>
      <c r="C74" s="716" t="s">
        <v>2361</v>
      </c>
      <c r="E74" s="716" t="s">
        <v>2351</v>
      </c>
      <c r="F74" s="810">
        <v>0</v>
      </c>
    </row>
    <row r="75" spans="1:6" ht="15">
      <c r="A75" s="716">
        <v>640</v>
      </c>
      <c r="B75" s="716" t="s">
        <v>396</v>
      </c>
      <c r="C75" s="716" t="s">
        <v>2333</v>
      </c>
      <c r="D75" s="716" t="s">
        <v>2334</v>
      </c>
      <c r="E75" s="716" t="s">
        <v>442</v>
      </c>
      <c r="F75" s="810">
        <v>22951.919999999998</v>
      </c>
    </row>
    <row r="76" spans="1:6" ht="15">
      <c r="A76" s="716">
        <v>640</v>
      </c>
      <c r="B76" s="716" t="s">
        <v>396</v>
      </c>
      <c r="C76" s="716" t="s">
        <v>2333</v>
      </c>
      <c r="D76" s="716" t="s">
        <v>2306</v>
      </c>
      <c r="E76" s="716" t="s">
        <v>442</v>
      </c>
      <c r="F76" s="810">
        <v>43700.07</v>
      </c>
    </row>
    <row r="77" spans="1:6" ht="15">
      <c r="A77" s="716">
        <v>641</v>
      </c>
      <c r="B77" s="716" t="s">
        <v>396</v>
      </c>
      <c r="C77" s="716" t="s">
        <v>763</v>
      </c>
      <c r="D77" s="716" t="s">
        <v>2306</v>
      </c>
      <c r="E77" s="716" t="s">
        <v>442</v>
      </c>
      <c r="F77" s="810">
        <v>697989.76000000001</v>
      </c>
    </row>
    <row r="78" spans="1:5" ht="15">
      <c r="A78" s="716">
        <v>642</v>
      </c>
      <c r="B78" s="716" t="s">
        <v>396</v>
      </c>
      <c r="C78" s="716" t="s">
        <v>2335</v>
      </c>
      <c r="E78" s="716" t="s">
        <v>442</v>
      </c>
    </row>
    <row r="79" spans="1:6" ht="15">
      <c r="A79" s="716">
        <v>643</v>
      </c>
      <c r="B79" s="716" t="s">
        <v>396</v>
      </c>
      <c r="C79" s="716" t="s">
        <v>2358</v>
      </c>
      <c r="D79" s="716" t="s">
        <v>2306</v>
      </c>
      <c r="E79" s="716" t="s">
        <v>442</v>
      </c>
      <c r="F79" s="810">
        <v>898315.14999999991</v>
      </c>
    </row>
    <row r="80" spans="1:5" ht="15">
      <c r="A80" s="716">
        <v>643</v>
      </c>
      <c r="B80" s="716" t="s">
        <v>396</v>
      </c>
      <c r="C80" s="716" t="s">
        <v>2358</v>
      </c>
      <c r="E80" s="716" t="s">
        <v>442</v>
      </c>
    </row>
    <row r="81" spans="1:6" ht="15">
      <c r="A81" s="716">
        <v>650</v>
      </c>
      <c r="B81" s="716" t="s">
        <v>396</v>
      </c>
      <c r="C81" s="716" t="s">
        <v>2338</v>
      </c>
      <c r="E81" s="716" t="s">
        <v>442</v>
      </c>
      <c r="F81" s="810" t="s">
        <v>288</v>
      </c>
    </row>
    <row r="82" spans="1:5" ht="15">
      <c r="A82" s="716">
        <v>650</v>
      </c>
      <c r="B82" s="716" t="s">
        <v>396</v>
      </c>
      <c r="C82" s="716" t="s">
        <v>2338</v>
      </c>
      <c r="E82" s="716" t="s">
        <v>442</v>
      </c>
    </row>
    <row r="83" spans="1:5" ht="15">
      <c r="A83" s="716">
        <v>651</v>
      </c>
      <c r="B83" s="716" t="s">
        <v>396</v>
      </c>
      <c r="C83" s="716" t="s">
        <v>2339</v>
      </c>
      <c r="E83" s="716" t="s">
        <v>442</v>
      </c>
    </row>
    <row r="84" spans="1:6" ht="15">
      <c r="A84" s="716">
        <v>652</v>
      </c>
      <c r="B84" s="716" t="s">
        <v>396</v>
      </c>
      <c r="C84" s="716" t="s">
        <v>2362</v>
      </c>
      <c r="D84" s="716" t="s">
        <v>2334</v>
      </c>
      <c r="E84" s="716" t="s">
        <v>442</v>
      </c>
      <c r="F84" s="810">
        <v>77302.380000000005</v>
      </c>
    </row>
    <row r="85" spans="1:5" ht="15">
      <c r="A85" s="716">
        <v>652</v>
      </c>
      <c r="B85" s="716" t="s">
        <v>396</v>
      </c>
      <c r="C85" s="716" t="s">
        <v>2362</v>
      </c>
      <c r="E85" s="716" t="s">
        <v>442</v>
      </c>
    </row>
    <row r="86" spans="1:6" ht="15">
      <c r="A86" s="716">
        <v>660</v>
      </c>
      <c r="B86" s="716" t="s">
        <v>396</v>
      </c>
      <c r="C86" s="716" t="s">
        <v>2333</v>
      </c>
      <c r="D86" s="716" t="s">
        <v>2334</v>
      </c>
      <c r="E86" s="716" t="s">
        <v>443</v>
      </c>
      <c r="F86" s="810">
        <v>56534.760000000002</v>
      </c>
    </row>
    <row r="87" spans="1:6" ht="15">
      <c r="A87" s="716">
        <v>660</v>
      </c>
      <c r="B87" s="716" t="s">
        <v>396</v>
      </c>
      <c r="C87" s="716" t="s">
        <v>2333</v>
      </c>
      <c r="D87" s="716" t="s">
        <v>2306</v>
      </c>
      <c r="E87" s="716" t="s">
        <v>443</v>
      </c>
      <c r="F87" s="810">
        <v>184460.89999999999</v>
      </c>
    </row>
    <row r="88" spans="1:5" ht="15">
      <c r="A88" s="716">
        <v>661</v>
      </c>
      <c r="B88" s="716" t="s">
        <v>396</v>
      </c>
      <c r="C88" s="716" t="s">
        <v>2363</v>
      </c>
      <c r="E88" s="716" t="s">
        <v>443</v>
      </c>
    </row>
    <row r="89" spans="1:6" ht="15">
      <c r="A89" s="716">
        <v>662</v>
      </c>
      <c r="B89" s="716" t="s">
        <v>396</v>
      </c>
      <c r="C89" s="716" t="s">
        <v>2364</v>
      </c>
      <c r="D89" s="716" t="s">
        <v>2334</v>
      </c>
      <c r="E89" s="716" t="s">
        <v>443</v>
      </c>
      <c r="F89" s="810">
        <v>-10745.09</v>
      </c>
    </row>
    <row r="90" spans="1:6" ht="15">
      <c r="A90" s="716">
        <v>662</v>
      </c>
      <c r="B90" s="716" t="s">
        <v>396</v>
      </c>
      <c r="C90" s="716" t="s">
        <v>2364</v>
      </c>
      <c r="D90" s="716" t="s">
        <v>2306</v>
      </c>
      <c r="E90" s="716" t="s">
        <v>443</v>
      </c>
      <c r="F90" s="810">
        <v>28230.709999999999</v>
      </c>
    </row>
    <row r="91" spans="1:5" ht="15">
      <c r="A91" s="716">
        <v>663</v>
      </c>
      <c r="B91" s="716" t="s">
        <v>396</v>
      </c>
      <c r="C91" s="716" t="s">
        <v>2365</v>
      </c>
      <c r="E91" s="716" t="s">
        <v>443</v>
      </c>
    </row>
    <row r="92" spans="1:5" ht="15">
      <c r="A92" s="716">
        <v>664</v>
      </c>
      <c r="B92" s="716" t="s">
        <v>396</v>
      </c>
      <c r="C92" s="716" t="s">
        <v>2366</v>
      </c>
      <c r="E92" s="716" t="s">
        <v>443</v>
      </c>
    </row>
    <row r="93" spans="1:6" ht="15">
      <c r="A93" s="716">
        <v>665</v>
      </c>
      <c r="B93" s="716" t="s">
        <v>396</v>
      </c>
      <c r="C93" s="716" t="s">
        <v>2358</v>
      </c>
      <c r="D93" s="716" t="s">
        <v>2306</v>
      </c>
      <c r="E93" s="716" t="s">
        <v>443</v>
      </c>
      <c r="F93" s="810">
        <v>206462.40000000002</v>
      </c>
    </row>
    <row r="94" spans="1:5" ht="15">
      <c r="A94" s="716">
        <v>665</v>
      </c>
      <c r="B94" s="716" t="s">
        <v>396</v>
      </c>
      <c r="C94" s="716" t="s">
        <v>2358</v>
      </c>
      <c r="E94" s="716" t="s">
        <v>443</v>
      </c>
    </row>
    <row r="95" spans="1:5" ht="15">
      <c r="A95" s="716">
        <v>666</v>
      </c>
      <c r="B95" s="716" t="s">
        <v>396</v>
      </c>
      <c r="C95" s="716" t="s">
        <v>2337</v>
      </c>
      <c r="E95" s="716" t="s">
        <v>443</v>
      </c>
    </row>
    <row r="96" spans="1:5" ht="15">
      <c r="A96" s="716">
        <v>670</v>
      </c>
      <c r="B96" s="716" t="s">
        <v>396</v>
      </c>
      <c r="C96" s="716" t="s">
        <v>2359</v>
      </c>
      <c r="E96" s="716" t="s">
        <v>443</v>
      </c>
    </row>
    <row r="97" spans="1:5" ht="15">
      <c r="A97" s="716">
        <v>671</v>
      </c>
      <c r="B97" s="716" t="s">
        <v>396</v>
      </c>
      <c r="C97" s="716" t="s">
        <v>2339</v>
      </c>
      <c r="E97" s="716" t="s">
        <v>443</v>
      </c>
    </row>
    <row r="98" spans="1:5" ht="15">
      <c r="A98" s="716">
        <v>672</v>
      </c>
      <c r="B98" s="716" t="s">
        <v>396</v>
      </c>
      <c r="C98" s="716" t="s">
        <v>2367</v>
      </c>
      <c r="E98" s="716" t="s">
        <v>443</v>
      </c>
    </row>
    <row r="99" spans="1:5" ht="15">
      <c r="A99" s="716">
        <v>673</v>
      </c>
      <c r="B99" s="716" t="s">
        <v>396</v>
      </c>
      <c r="C99" s="716" t="s">
        <v>2368</v>
      </c>
      <c r="E99" s="716" t="s">
        <v>443</v>
      </c>
    </row>
    <row r="100" spans="1:5" ht="15">
      <c r="A100" s="716">
        <v>674</v>
      </c>
      <c r="B100" s="716" t="s">
        <v>396</v>
      </c>
      <c r="C100" s="716" t="s">
        <v>2369</v>
      </c>
      <c r="E100" s="716" t="s">
        <v>443</v>
      </c>
    </row>
    <row r="101" spans="1:5" ht="15">
      <c r="A101" s="716">
        <v>675</v>
      </c>
      <c r="B101" s="716" t="s">
        <v>396</v>
      </c>
      <c r="C101" s="716" t="s">
        <v>2370</v>
      </c>
      <c r="E101" s="716" t="s">
        <v>443</v>
      </c>
    </row>
    <row r="102" spans="1:5" ht="15">
      <c r="A102" s="716">
        <v>676</v>
      </c>
      <c r="B102" s="716" t="s">
        <v>396</v>
      </c>
      <c r="C102" s="716" t="s">
        <v>2371</v>
      </c>
      <c r="E102" s="716" t="s">
        <v>443</v>
      </c>
    </row>
    <row r="103" spans="1:5" ht="15">
      <c r="A103" s="716">
        <v>677</v>
      </c>
      <c r="B103" s="716" t="s">
        <v>396</v>
      </c>
      <c r="C103" s="716" t="s">
        <v>2372</v>
      </c>
      <c r="E103" s="716" t="s">
        <v>443</v>
      </c>
    </row>
    <row r="104" spans="1:6" ht="15">
      <c r="A104" s="716">
        <v>678</v>
      </c>
      <c r="B104" s="716" t="s">
        <v>396</v>
      </c>
      <c r="C104" s="716" t="s">
        <v>2373</v>
      </c>
      <c r="D104" s="716" t="s">
        <v>2334</v>
      </c>
      <c r="E104" s="716" t="s">
        <v>443</v>
      </c>
      <c r="F104" s="810">
        <v>229071.67000000001</v>
      </c>
    </row>
    <row r="105" spans="1:6" ht="15">
      <c r="A105" s="716">
        <v>901</v>
      </c>
      <c r="B105" s="716" t="s">
        <v>396</v>
      </c>
      <c r="C105" s="716" t="s">
        <v>2374</v>
      </c>
      <c r="D105" s="716" t="s">
        <v>2306</v>
      </c>
      <c r="E105" s="716" t="s">
        <v>453</v>
      </c>
      <c r="F105" s="810">
        <v>405156.21999999997</v>
      </c>
    </row>
    <row r="106" spans="1:5" ht="15">
      <c r="A106" s="716">
        <v>902</v>
      </c>
      <c r="B106" s="716" t="s">
        <v>396</v>
      </c>
      <c r="C106" s="716" t="s">
        <v>2375</v>
      </c>
      <c r="E106" s="716" t="s">
        <v>453</v>
      </c>
    </row>
    <row r="107" spans="1:6" ht="15">
      <c r="A107" s="716">
        <v>903</v>
      </c>
      <c r="B107" s="716" t="s">
        <v>396</v>
      </c>
      <c r="C107" s="716" t="s">
        <v>2376</v>
      </c>
      <c r="D107" s="716" t="s">
        <v>2306</v>
      </c>
      <c r="E107" s="716" t="s">
        <v>453</v>
      </c>
      <c r="F107" s="810">
        <v>39516.129999999997</v>
      </c>
    </row>
    <row r="108" spans="1:6" ht="15">
      <c r="A108" s="716">
        <v>904</v>
      </c>
      <c r="B108" s="716" t="s">
        <v>396</v>
      </c>
      <c r="C108" s="716" t="s">
        <v>2377</v>
      </c>
      <c r="D108" s="716" t="s">
        <v>2306</v>
      </c>
      <c r="E108" s="716" t="s">
        <v>453</v>
      </c>
      <c r="F108" s="810">
        <v>280213.53000000003</v>
      </c>
    </row>
    <row r="109" spans="1:6" ht="15">
      <c r="A109" s="716">
        <v>905</v>
      </c>
      <c r="B109" s="716" t="s">
        <v>396</v>
      </c>
      <c r="C109" s="716" t="s">
        <v>2378</v>
      </c>
      <c r="D109" s="716" t="s">
        <v>2306</v>
      </c>
      <c r="E109" s="716" t="s">
        <v>453</v>
      </c>
      <c r="F109" s="810">
        <v>444723.58999999997</v>
      </c>
    </row>
    <row r="110" spans="1:5" ht="15">
      <c r="A110" s="716">
        <v>910</v>
      </c>
      <c r="B110" s="716" t="s">
        <v>396</v>
      </c>
      <c r="C110" s="716" t="s">
        <v>2379</v>
      </c>
      <c r="E110" s="716" t="s">
        <v>2380</v>
      </c>
    </row>
    <row r="111" spans="1:6" ht="15">
      <c r="A111" s="716">
        <v>914</v>
      </c>
      <c r="B111" s="716" t="s">
        <v>396</v>
      </c>
      <c r="C111" s="716" t="s">
        <v>2381</v>
      </c>
      <c r="E111" s="716" t="s">
        <v>2380</v>
      </c>
      <c r="F111" s="810">
        <v>0</v>
      </c>
    </row>
    <row r="112" spans="1:6" ht="15">
      <c r="A112" s="716">
        <v>915</v>
      </c>
      <c r="B112" s="716" t="s">
        <v>396</v>
      </c>
      <c r="C112" s="716" t="s">
        <v>2382</v>
      </c>
      <c r="E112" s="716" t="s">
        <v>2380</v>
      </c>
      <c r="F112" s="810">
        <v>0</v>
      </c>
    </row>
    <row r="113" spans="1:6" ht="15">
      <c r="A113" s="716">
        <v>920</v>
      </c>
      <c r="B113" s="716" t="s">
        <v>396</v>
      </c>
      <c r="C113" s="716" t="s">
        <v>2383</v>
      </c>
      <c r="D113" s="716" t="s">
        <v>2306</v>
      </c>
      <c r="E113" s="716" t="s">
        <v>445</v>
      </c>
      <c r="F113" s="810">
        <v>2146998.0600000001</v>
      </c>
    </row>
    <row r="114" spans="1:6" ht="15">
      <c r="A114" s="716">
        <v>921</v>
      </c>
      <c r="B114" s="716" t="s">
        <v>396</v>
      </c>
      <c r="C114" s="716" t="s">
        <v>2384</v>
      </c>
      <c r="D114" s="716" t="s">
        <v>2306</v>
      </c>
      <c r="E114" s="716" t="s">
        <v>445</v>
      </c>
      <c r="F114" s="810">
        <v>4552.8100000000004</v>
      </c>
    </row>
    <row r="115" spans="1:5" ht="15">
      <c r="A115" s="716">
        <v>922</v>
      </c>
      <c r="B115" s="716" t="s">
        <v>396</v>
      </c>
      <c r="C115" s="716" t="s">
        <v>2385</v>
      </c>
      <c r="D115" s="716" t="s">
        <v>2306</v>
      </c>
      <c r="E115" s="716" t="s">
        <v>445</v>
      </c>
    </row>
    <row r="116" spans="1:6" ht="15">
      <c r="A116" s="716">
        <v>923</v>
      </c>
      <c r="B116" s="716" t="s">
        <v>396</v>
      </c>
      <c r="C116" s="716" t="s">
        <v>2386</v>
      </c>
      <c r="D116" s="716" t="s">
        <v>2306</v>
      </c>
      <c r="E116" s="716" t="s">
        <v>445</v>
      </c>
      <c r="F116" s="810">
        <v>252542.61000000002</v>
      </c>
    </row>
    <row r="117" spans="1:6" ht="15">
      <c r="A117" s="716">
        <v>924</v>
      </c>
      <c r="B117" s="716" t="s">
        <v>396</v>
      </c>
      <c r="C117" s="716" t="s">
        <v>2387</v>
      </c>
      <c r="D117" s="716" t="s">
        <v>2306</v>
      </c>
      <c r="E117" s="716" t="s">
        <v>445</v>
      </c>
      <c r="F117" s="810">
        <v>462544.98999999999</v>
      </c>
    </row>
    <row r="118" spans="1:5" ht="15">
      <c r="A118" s="716">
        <v>925</v>
      </c>
      <c r="B118" s="716" t="s">
        <v>396</v>
      </c>
      <c r="C118" s="716" t="s">
        <v>2388</v>
      </c>
      <c r="D118" s="716" t="s">
        <v>2306</v>
      </c>
      <c r="E118" s="716" t="s">
        <v>445</v>
      </c>
    </row>
    <row r="119" spans="1:6" ht="15">
      <c r="A119" s="716">
        <v>926</v>
      </c>
      <c r="B119" s="716" t="s">
        <v>396</v>
      </c>
      <c r="C119" s="716" t="s">
        <v>2389</v>
      </c>
      <c r="D119" s="716" t="s">
        <v>2306</v>
      </c>
      <c r="E119" s="716" t="s">
        <v>445</v>
      </c>
      <c r="F119" s="810">
        <v>643250.29000000004</v>
      </c>
    </row>
    <row r="120" spans="1:5" ht="15">
      <c r="A120" s="716">
        <v>927</v>
      </c>
      <c r="B120" s="716" t="s">
        <v>396</v>
      </c>
      <c r="C120" s="716" t="s">
        <v>2390</v>
      </c>
      <c r="D120" s="716" t="s">
        <v>2306</v>
      </c>
      <c r="E120" s="716" t="s">
        <v>445</v>
      </c>
    </row>
    <row r="121" spans="1:5" ht="15">
      <c r="A121" s="716">
        <v>928</v>
      </c>
      <c r="B121" s="716" t="s">
        <v>396</v>
      </c>
      <c r="C121" s="716" t="s">
        <v>2391</v>
      </c>
      <c r="D121" s="716" t="s">
        <v>2306</v>
      </c>
      <c r="E121" s="716" t="s">
        <v>445</v>
      </c>
    </row>
    <row r="122" spans="1:5" ht="15">
      <c r="A122" s="716">
        <v>929</v>
      </c>
      <c r="B122" s="716" t="s">
        <v>396</v>
      </c>
      <c r="C122" s="716" t="s">
        <v>2392</v>
      </c>
      <c r="D122" s="716" t="s">
        <v>2306</v>
      </c>
      <c r="E122" s="716" t="s">
        <v>445</v>
      </c>
    </row>
    <row r="123" spans="1:6" ht="15">
      <c r="A123" s="716">
        <v>930</v>
      </c>
      <c r="B123" s="716" t="s">
        <v>396</v>
      </c>
      <c r="C123" s="716" t="s">
        <v>2393</v>
      </c>
      <c r="D123" s="716" t="s">
        <v>2306</v>
      </c>
      <c r="E123" s="716" t="s">
        <v>445</v>
      </c>
      <c r="F123" s="810">
        <v>2785521.8900000001</v>
      </c>
    </row>
    <row r="124" spans="1:5" ht="15">
      <c r="A124" s="716">
        <v>931</v>
      </c>
      <c r="B124" s="716" t="s">
        <v>396</v>
      </c>
      <c r="C124" s="716" t="s">
        <v>2337</v>
      </c>
      <c r="D124" s="716" t="s">
        <v>2306</v>
      </c>
      <c r="E124" s="716" t="s">
        <v>445</v>
      </c>
    </row>
    <row r="125" spans="1:6" ht="15">
      <c r="A125" s="716">
        <v>932</v>
      </c>
      <c r="B125" s="716" t="s">
        <v>396</v>
      </c>
      <c r="C125" s="716" t="s">
        <v>2394</v>
      </c>
      <c r="D125" s="716" t="s">
        <v>2306</v>
      </c>
      <c r="E125" s="716" t="s">
        <v>445</v>
      </c>
      <c r="F125" s="810">
        <v>394293.91999999998</v>
      </c>
    </row>
    <row r="126" spans="1:5" ht="15">
      <c r="A126" s="716">
        <v>932</v>
      </c>
      <c r="B126" s="716" t="s">
        <v>396</v>
      </c>
      <c r="C126" s="716" t="s">
        <v>2394</v>
      </c>
      <c r="D126" s="716" t="s">
        <v>2306</v>
      </c>
      <c r="E126" s="716" t="s">
        <v>445</v>
      </c>
    </row>
    <row r="127" spans="1:6" ht="15">
      <c r="A127" s="716" t="s">
        <v>2305</v>
      </c>
      <c r="B127" s="716" t="s">
        <v>2334</v>
      </c>
      <c r="C127" s="716" t="s">
        <v>2307</v>
      </c>
      <c r="F127" s="810">
        <v>0</v>
      </c>
    </row>
    <row r="128" spans="1:6" ht="15">
      <c r="A128" s="716" t="s">
        <v>2310</v>
      </c>
      <c r="B128" s="716" t="s">
        <v>2334</v>
      </c>
      <c r="C128" s="716" t="s">
        <v>2311</v>
      </c>
      <c r="F128" s="810">
        <v>0</v>
      </c>
    </row>
    <row r="129" spans="1:6" ht="15">
      <c r="A129" s="716" t="s">
        <v>2312</v>
      </c>
      <c r="B129" s="716" t="s">
        <v>2334</v>
      </c>
      <c r="C129" s="716" t="s">
        <v>2313</v>
      </c>
      <c r="F129" s="810" t="s">
        <v>2395</v>
      </c>
    </row>
    <row r="130" spans="1:6" ht="15">
      <c r="A130" s="716" t="s">
        <v>2317</v>
      </c>
      <c r="B130" s="716" t="s">
        <v>2334</v>
      </c>
      <c r="C130" s="716" t="s">
        <v>2318</v>
      </c>
      <c r="F130" s="810">
        <v>175262.49000000002</v>
      </c>
    </row>
    <row r="131" spans="1:6" ht="15">
      <c r="A131" s="716" t="s">
        <v>559</v>
      </c>
      <c r="B131" s="716" t="s">
        <v>2334</v>
      </c>
      <c r="C131" s="716" t="s">
        <v>2319</v>
      </c>
      <c r="F131" s="810">
        <v>100254.3</v>
      </c>
    </row>
    <row r="132" spans="1:6" ht="15">
      <c r="A132" s="716" t="s">
        <v>2320</v>
      </c>
      <c r="B132" s="716" t="s">
        <v>2334</v>
      </c>
      <c r="C132" s="716" t="s">
        <v>2321</v>
      </c>
      <c r="F132" s="810">
        <v>0</v>
      </c>
    </row>
    <row r="133" spans="1:6" ht="15">
      <c r="A133" s="716" t="s">
        <v>2320</v>
      </c>
      <c r="B133" s="716" t="s">
        <v>2334</v>
      </c>
      <c r="C133" s="716" t="s">
        <v>2322</v>
      </c>
      <c r="F133" s="810">
        <v>274861.34000000003</v>
      </c>
    </row>
    <row r="134" spans="1:6" ht="15">
      <c r="A134" s="716" t="s">
        <v>2323</v>
      </c>
      <c r="B134" s="716" t="s">
        <v>2334</v>
      </c>
      <c r="C134" s="716" t="s">
        <v>2324</v>
      </c>
      <c r="F134" s="810">
        <v>0</v>
      </c>
    </row>
    <row r="135" spans="1:6" ht="15">
      <c r="A135" s="716" t="s">
        <v>2323</v>
      </c>
      <c r="B135" s="716" t="s">
        <v>2334</v>
      </c>
      <c r="C135" s="716" t="s">
        <v>2326</v>
      </c>
      <c r="F135" s="810">
        <v>175262.49000000002</v>
      </c>
    </row>
    <row r="136" spans="1:6" ht="15">
      <c r="A136" s="716" t="s">
        <v>790</v>
      </c>
      <c r="B136" s="716" t="s">
        <v>2334</v>
      </c>
      <c r="C136" s="716" t="s">
        <v>2328</v>
      </c>
      <c r="F136" s="810">
        <v>550378.13000000012</v>
      </c>
    </row>
    <row r="137" spans="1:6" ht="15">
      <c r="A137" s="716" t="s">
        <v>2329</v>
      </c>
      <c r="B137" s="716" t="s">
        <v>2334</v>
      </c>
      <c r="C137" s="716" t="s">
        <v>2330</v>
      </c>
      <c r="F137" s="810">
        <v>274861.34000000003</v>
      </c>
    </row>
    <row r="138" spans="1:6" ht="15">
      <c r="A138" s="716" t="s">
        <v>2331</v>
      </c>
      <c r="B138" s="716" t="s">
        <v>2334</v>
      </c>
      <c r="C138" s="716" t="s">
        <v>2332</v>
      </c>
      <c r="F138" s="810">
        <v>100254.3</v>
      </c>
    </row>
    <row r="139" spans="1:6" ht="15">
      <c r="A139" s="808" t="s">
        <v>2396</v>
      </c>
      <c r="B139" s="807" t="s">
        <v>312</v>
      </c>
      <c r="C139" s="807" t="s">
        <v>2397</v>
      </c>
      <c r="D139" s="807"/>
      <c r="E139" s="807"/>
      <c r="F139" s="811">
        <v>2622689.73</v>
      </c>
    </row>
    <row r="140" spans="1:6" ht="15">
      <c r="A140" s="716">
        <v>409</v>
      </c>
      <c r="B140" s="716" t="s">
        <v>403</v>
      </c>
      <c r="C140" s="716" t="s">
        <v>403</v>
      </c>
      <c r="F140" s="810">
        <v>-231580.12</v>
      </c>
    </row>
    <row r="141" spans="1:6" ht="15">
      <c r="A141" s="808">
        <v>236</v>
      </c>
      <c r="B141" s="807" t="s">
        <v>377</v>
      </c>
      <c r="C141" s="807" t="s">
        <v>2398</v>
      </c>
      <c r="D141" s="807"/>
      <c r="E141" s="807"/>
      <c r="F141" s="811">
        <v>-11169462.68</v>
      </c>
    </row>
    <row r="142" spans="1:6" ht="15">
      <c r="A142" s="716">
        <v>403</v>
      </c>
      <c r="B142" s="716" t="s">
        <v>398</v>
      </c>
      <c r="C142" s="716" t="s">
        <v>398</v>
      </c>
      <c r="F142" s="810">
        <v>9586317.3000000007</v>
      </c>
    </row>
    <row r="143" spans="1:8" ht="15">
      <c r="A143" s="808" t="s">
        <v>2399</v>
      </c>
      <c r="B143" s="807" t="s">
        <v>322</v>
      </c>
      <c r="C143" s="807" t="s">
        <v>2400</v>
      </c>
      <c r="D143" s="807"/>
      <c r="E143" s="807"/>
      <c r="F143" s="811">
        <v>26527774</v>
      </c>
      <c r="H143" s="811"/>
    </row>
    <row r="144" spans="1:6" ht="15">
      <c r="A144" s="1388" t="s">
        <v>2399</v>
      </c>
      <c r="B144" s="1391" t="s">
        <v>2401</v>
      </c>
      <c r="C144" s="1389" t="s">
        <v>2400</v>
      </c>
      <c r="D144" s="1389"/>
      <c r="E144" s="1389"/>
      <c r="F144" s="1390">
        <v>211105</v>
      </c>
    </row>
    <row r="145" spans="1:6" ht="15">
      <c r="A145" s="1388" t="s">
        <v>2399</v>
      </c>
      <c r="B145" s="1391" t="s">
        <v>317</v>
      </c>
      <c r="C145" s="1389" t="s">
        <v>2400</v>
      </c>
      <c r="D145" s="1389"/>
      <c r="E145" s="1389"/>
      <c r="F145" s="1390">
        <v>6210</v>
      </c>
    </row>
    <row r="146" spans="1:6" ht="15">
      <c r="A146" s="1388" t="s">
        <v>2399</v>
      </c>
      <c r="B146" s="1391" t="s">
        <v>316</v>
      </c>
      <c r="C146" s="1389" t="s">
        <v>2400</v>
      </c>
      <c r="D146" s="1389"/>
      <c r="E146" s="1389"/>
      <c r="F146" s="1390">
        <v>77458</v>
      </c>
    </row>
    <row r="147" spans="1:6" ht="15">
      <c r="A147" s="808" t="s">
        <v>2402</v>
      </c>
      <c r="B147" s="807" t="s">
        <v>355</v>
      </c>
      <c r="C147" s="807" t="s">
        <v>2403</v>
      </c>
      <c r="D147" s="807"/>
      <c r="E147" s="807"/>
      <c r="F147" s="811">
        <f>98086653.18-442690</f>
        <v>97643963.180000007</v>
      </c>
    </row>
    <row r="148" spans="1:6" ht="15">
      <c r="A148" s="1388" t="s">
        <v>2402</v>
      </c>
      <c r="B148" s="1391" t="s">
        <v>361</v>
      </c>
      <c r="C148" s="1389" t="s">
        <v>2403</v>
      </c>
      <c r="D148" s="1389"/>
      <c r="E148" s="1389"/>
      <c r="F148" s="1390">
        <v>442690</v>
      </c>
    </row>
    <row r="149" spans="1:6" ht="15">
      <c r="A149" s="808">
        <v>224</v>
      </c>
      <c r="B149" s="807" t="s">
        <v>355</v>
      </c>
      <c r="C149" s="807" t="s">
        <v>2404</v>
      </c>
      <c r="D149" s="807"/>
      <c r="E149" s="807"/>
      <c r="F149" s="811">
        <v>-1116318.53</v>
      </c>
    </row>
    <row r="150" spans="1:6" ht="15">
      <c r="A150" s="808">
        <v>107</v>
      </c>
      <c r="B150" s="807" t="s">
        <v>296</v>
      </c>
      <c r="C150" s="807" t="s">
        <v>2405</v>
      </c>
      <c r="D150" s="807"/>
      <c r="E150" s="807"/>
      <c r="F150" s="811">
        <v>9412506.2699999996</v>
      </c>
    </row>
    <row r="151" spans="1:6" ht="15">
      <c r="A151" s="808">
        <v>235</v>
      </c>
      <c r="B151" s="807" t="s">
        <v>370</v>
      </c>
      <c r="C151" s="807" t="s">
        <v>2406</v>
      </c>
      <c r="D151" s="807"/>
      <c r="E151" s="807"/>
      <c r="F151" s="811">
        <v>109724.64</v>
      </c>
    </row>
    <row r="152" spans="1:6" ht="15">
      <c r="A152" s="808">
        <v>271</v>
      </c>
      <c r="B152" s="807" t="s">
        <v>382</v>
      </c>
      <c r="C152" s="807" t="s">
        <v>2407</v>
      </c>
      <c r="D152" s="807"/>
      <c r="E152" s="807"/>
      <c r="F152" s="811">
        <v>27082810.100000001</v>
      </c>
    </row>
    <row r="153" spans="1:6" ht="15">
      <c r="A153" s="808">
        <v>131</v>
      </c>
      <c r="B153" s="807" t="s">
        <v>302</v>
      </c>
      <c r="C153" s="807" t="s">
        <v>2408</v>
      </c>
      <c r="D153" s="807"/>
      <c r="E153" s="807"/>
      <c r="F153" s="811">
        <v>105949.66</v>
      </c>
    </row>
    <row r="154" spans="1:6" ht="15">
      <c r="A154" s="808">
        <v>214</v>
      </c>
      <c r="B154" s="807" t="s">
        <v>349</v>
      </c>
      <c r="C154" s="807" t="s">
        <v>2409</v>
      </c>
      <c r="D154" s="807"/>
      <c r="E154" s="807"/>
      <c r="F154" s="811">
        <v>9431660.5999999996</v>
      </c>
    </row>
    <row r="155" spans="1:6" ht="15">
      <c r="A155" s="808">
        <v>252</v>
      </c>
      <c r="B155" s="807" t="s">
        <v>375</v>
      </c>
      <c r="C155" s="807" t="s">
        <v>2410</v>
      </c>
      <c r="D155" s="807"/>
      <c r="E155" s="807"/>
      <c r="F155" s="811">
        <v>25744326.600000001</v>
      </c>
    </row>
    <row r="156" spans="1:6" ht="15">
      <c r="A156" s="716">
        <v>404.69999999999999</v>
      </c>
      <c r="B156" s="716" t="s">
        <v>399</v>
      </c>
      <c r="C156" s="716" t="s">
        <v>399</v>
      </c>
      <c r="F156" s="810">
        <v>514120.07000000001</v>
      </c>
    </row>
    <row r="157" spans="1:6" ht="15">
      <c r="A157" s="808" t="s">
        <v>2411</v>
      </c>
      <c r="B157" s="807" t="s">
        <v>292</v>
      </c>
      <c r="C157" s="807" t="s">
        <v>2412</v>
      </c>
      <c r="D157" s="807"/>
      <c r="E157" s="807"/>
      <c r="F157" s="811">
        <v>-102199470.45</v>
      </c>
    </row>
    <row r="158" spans="1:6" ht="15">
      <c r="A158" s="808">
        <v>237</v>
      </c>
      <c r="B158" s="807" t="s">
        <v>368</v>
      </c>
      <c r="C158" s="807" t="s">
        <v>2413</v>
      </c>
      <c r="D158" s="807"/>
      <c r="E158" s="807"/>
      <c r="F158" s="811">
        <v>28338.84</v>
      </c>
    </row>
    <row r="159" spans="1:6" ht="15">
      <c r="A159" s="808">
        <v>142</v>
      </c>
      <c r="B159" s="807" t="s">
        <v>308</v>
      </c>
      <c r="C159" s="807" t="s">
        <v>2414</v>
      </c>
      <c r="D159" s="807"/>
      <c r="E159" s="807"/>
      <c r="F159" s="811">
        <v>4749666.1100000003</v>
      </c>
    </row>
    <row r="160" spans="1:6" ht="15">
      <c r="A160" s="808">
        <v>144</v>
      </c>
      <c r="B160" s="807" t="s">
        <v>308</v>
      </c>
      <c r="C160" s="807" t="s">
        <v>2415</v>
      </c>
      <c r="D160" s="807"/>
      <c r="E160" s="807"/>
      <c r="F160" s="811">
        <v>-967225</v>
      </c>
    </row>
    <row r="161" spans="1:6" ht="15">
      <c r="A161" s="808">
        <v>232</v>
      </c>
      <c r="B161" s="807" t="s">
        <v>366</v>
      </c>
      <c r="C161" s="807" t="s">
        <v>2416</v>
      </c>
      <c r="D161" s="807"/>
      <c r="E161" s="807"/>
      <c r="F161" s="811">
        <v>4173890.2400000002</v>
      </c>
    </row>
    <row r="162" spans="1:6" ht="15">
      <c r="A162" s="808">
        <v>234</v>
      </c>
      <c r="B162" s="1393" t="s">
        <v>363</v>
      </c>
      <c r="C162" s="807" t="s">
        <v>2417</v>
      </c>
      <c r="D162" s="807"/>
      <c r="E162" s="807"/>
      <c r="F162" s="811">
        <v>16980513</v>
      </c>
    </row>
    <row r="163" spans="1:6" ht="15">
      <c r="A163" s="1388" t="s">
        <v>2418</v>
      </c>
      <c r="B163" s="1389">
        <v>207010</v>
      </c>
      <c r="C163" s="1389" t="s">
        <v>2419</v>
      </c>
      <c r="D163" s="1389"/>
      <c r="E163" s="1389"/>
      <c r="F163" s="1390">
        <v>15566026.110000014</v>
      </c>
    </row>
    <row r="164" spans="1:6" ht="15">
      <c r="A164" s="1388" t="s">
        <v>2420</v>
      </c>
      <c r="B164" s="1389">
        <v>201000</v>
      </c>
      <c r="C164" s="1389" t="s">
        <v>2421</v>
      </c>
      <c r="D164" s="1389"/>
      <c r="E164" s="1389"/>
      <c r="F164" s="1390">
        <v>3603125</v>
      </c>
    </row>
    <row r="165" spans="1:6" ht="15">
      <c r="A165" s="716">
        <v>400</v>
      </c>
      <c r="C165" s="716" t="s">
        <v>2422</v>
      </c>
      <c r="F165" s="810">
        <v>44823252.669999994</v>
      </c>
    </row>
    <row r="166" spans="1:6" ht="15">
      <c r="A166" s="716">
        <v>401</v>
      </c>
      <c r="C166" s="716" t="s">
        <v>2423</v>
      </c>
      <c r="F166" s="810">
        <v>12593903.579999998</v>
      </c>
    </row>
    <row r="167" spans="1:6" ht="15">
      <c r="A167" s="716">
        <v>402</v>
      </c>
      <c r="C167" s="716" t="s">
        <v>2424</v>
      </c>
      <c r="F167" s="810">
        <v>550378.13000000012</v>
      </c>
    </row>
    <row r="168" spans="1:6" ht="15">
      <c r="A168" s="716">
        <v>412.10000000000002</v>
      </c>
      <c r="C168" s="716" t="s">
        <v>2425</v>
      </c>
      <c r="F168" s="810">
        <v>0</v>
      </c>
    </row>
    <row r="169" spans="1:6" ht="15">
      <c r="A169" s="716">
        <v>417</v>
      </c>
      <c r="C169" s="716" t="s">
        <v>2426</v>
      </c>
      <c r="F169" s="810">
        <v>0</v>
      </c>
    </row>
    <row r="170" spans="1:6" ht="15">
      <c r="A170" s="716">
        <v>418</v>
      </c>
      <c r="C170" s="716" t="s">
        <v>2427</v>
      </c>
      <c r="F170" s="810">
        <v>0</v>
      </c>
    </row>
    <row r="171" spans="1:6" ht="15">
      <c r="A171" s="716">
        <v>419</v>
      </c>
      <c r="C171" s="716" t="s">
        <v>2428</v>
      </c>
      <c r="F171" s="810">
        <v>0</v>
      </c>
    </row>
    <row r="172" spans="1:6" ht="15">
      <c r="A172" s="716">
        <v>421</v>
      </c>
      <c r="B172" s="650" t="s">
        <v>407</v>
      </c>
      <c r="C172" s="716" t="s">
        <v>2429</v>
      </c>
      <c r="F172" s="810">
        <v>0</v>
      </c>
    </row>
    <row r="173" spans="1:6" ht="15">
      <c r="A173" s="716">
        <v>425</v>
      </c>
      <c r="C173" s="716" t="s">
        <v>2430</v>
      </c>
      <c r="F173" s="810">
        <v>0</v>
      </c>
    </row>
    <row r="174" spans="1:6" ht="15">
      <c r="A174" s="716">
        <v>426</v>
      </c>
      <c r="B174" s="650" t="s">
        <v>407</v>
      </c>
      <c r="C174" s="716" t="s">
        <v>2431</v>
      </c>
      <c r="F174" s="810">
        <v>-50085</v>
      </c>
    </row>
    <row r="175" spans="1:6" ht="15">
      <c r="A175" s="716">
        <v>427</v>
      </c>
      <c r="B175" s="716" t="s">
        <v>412</v>
      </c>
      <c r="C175" s="716" t="s">
        <v>412</v>
      </c>
      <c r="F175" s="810">
        <v>4163417.1800000002</v>
      </c>
    </row>
    <row r="176" spans="1:6" ht="15">
      <c r="A176" s="716">
        <v>428.89999999999998</v>
      </c>
      <c r="C176" s="716" t="s">
        <v>2432</v>
      </c>
      <c r="F176" s="810">
        <v>0</v>
      </c>
    </row>
    <row r="177" spans="1:6" ht="15">
      <c r="A177" s="716">
        <v>430</v>
      </c>
      <c r="C177" s="716" t="s">
        <v>2433</v>
      </c>
      <c r="F177" s="810">
        <v>0</v>
      </c>
    </row>
    <row r="178" spans="1:6" ht="15">
      <c r="A178" s="716">
        <v>432</v>
      </c>
      <c r="B178" s="1254" t="s">
        <v>415</v>
      </c>
      <c r="C178" s="716" t="s">
        <v>2434</v>
      </c>
      <c r="F178" s="810">
        <v>-837530</v>
      </c>
    </row>
    <row r="179" spans="1:3" ht="15">
      <c r="A179" s="716" t="s">
        <v>2435</v>
      </c>
      <c r="C179" s="716" t="s">
        <v>2436</v>
      </c>
    </row>
    <row r="180" spans="1:6" ht="15">
      <c r="A180" s="716" t="s">
        <v>2437</v>
      </c>
      <c r="C180" s="716" t="s">
        <v>2438</v>
      </c>
      <c r="F180" s="810">
        <v>14816356.689999998</v>
      </c>
    </row>
    <row r="181" spans="1:3" ht="15">
      <c r="A181" s="716" t="s">
        <v>2439</v>
      </c>
      <c r="C181" s="716" t="s">
        <v>2440</v>
      </c>
    </row>
    <row r="182" spans="1:3" ht="15">
      <c r="A182" s="716" t="s">
        <v>2441</v>
      </c>
      <c r="C182" s="716" t="s">
        <v>2422</v>
      </c>
    </row>
    <row r="183" spans="1:6" ht="15">
      <c r="A183" s="716" t="s">
        <v>790</v>
      </c>
      <c r="C183" s="716" t="s">
        <v>2422</v>
      </c>
      <c r="F183" s="810">
        <v>44823252.669999994</v>
      </c>
    </row>
    <row r="184" spans="1:6" ht="15">
      <c r="A184" s="716" t="s">
        <v>790</v>
      </c>
      <c r="C184" s="716" t="s">
        <v>2442</v>
      </c>
      <c r="F184" s="810">
        <v>641963.47999999998</v>
      </c>
    </row>
    <row r="185" spans="1:6" ht="15">
      <c r="A185" s="808" t="s">
        <v>2443</v>
      </c>
      <c r="B185" s="807"/>
      <c r="C185" s="807" t="s">
        <v>2444</v>
      </c>
      <c r="D185" s="807"/>
      <c r="E185" s="807"/>
      <c r="F185" s="811"/>
    </row>
    <row r="186" spans="1:6" ht="15">
      <c r="A186" s="808">
        <v>121</v>
      </c>
      <c r="B186" s="807"/>
      <c r="C186" s="807" t="s">
        <v>2445</v>
      </c>
      <c r="D186" s="807"/>
      <c r="E186" s="807"/>
      <c r="F186" s="811">
        <v>0</v>
      </c>
    </row>
    <row r="187" spans="1:6" ht="15">
      <c r="A187" s="808">
        <v>122</v>
      </c>
      <c r="B187" s="807"/>
      <c r="C187" s="807" t="s">
        <v>2446</v>
      </c>
      <c r="D187" s="807"/>
      <c r="E187" s="807"/>
      <c r="F187" s="811">
        <v>0</v>
      </c>
    </row>
    <row r="188" spans="1:6" ht="15">
      <c r="A188" s="808">
        <v>123</v>
      </c>
      <c r="B188" s="807"/>
      <c r="C188" s="807" t="s">
        <v>2447</v>
      </c>
      <c r="D188" s="807"/>
      <c r="E188" s="807"/>
      <c r="F188" s="811">
        <v>0</v>
      </c>
    </row>
    <row r="189" spans="1:6" ht="15">
      <c r="A189" s="808">
        <v>124</v>
      </c>
      <c r="B189" s="807"/>
      <c r="C189" s="807" t="s">
        <v>2448</v>
      </c>
      <c r="D189" s="807"/>
      <c r="E189" s="807"/>
      <c r="F189" s="811">
        <v>0</v>
      </c>
    </row>
    <row r="190" spans="1:6" ht="15">
      <c r="A190" s="808">
        <v>125</v>
      </c>
      <c r="B190" s="807"/>
      <c r="C190" s="807" t="s">
        <v>2449</v>
      </c>
      <c r="D190" s="807"/>
      <c r="E190" s="807"/>
      <c r="F190" s="811">
        <v>0</v>
      </c>
    </row>
    <row r="191" spans="1:6" ht="15">
      <c r="A191" s="808">
        <v>126</v>
      </c>
      <c r="B191" s="807"/>
      <c r="C191" s="807" t="s">
        <v>2450</v>
      </c>
      <c r="D191" s="807"/>
      <c r="E191" s="807"/>
      <c r="F191" s="811">
        <v>0</v>
      </c>
    </row>
    <row r="192" spans="1:6" ht="15">
      <c r="A192" s="808">
        <v>128</v>
      </c>
      <c r="B192" s="807"/>
      <c r="C192" s="807" t="s">
        <v>2451</v>
      </c>
      <c r="D192" s="807"/>
      <c r="E192" s="807"/>
      <c r="F192" s="811">
        <v>0</v>
      </c>
    </row>
    <row r="193" spans="1:6" ht="15">
      <c r="A193" s="808" t="s">
        <v>2452</v>
      </c>
      <c r="B193" s="807"/>
      <c r="C193" s="807" t="s">
        <v>2453</v>
      </c>
      <c r="D193" s="807"/>
      <c r="E193" s="807"/>
      <c r="F193" s="811"/>
    </row>
    <row r="194" spans="1:6" ht="15">
      <c r="A194" s="808">
        <v>141</v>
      </c>
      <c r="B194" s="807"/>
      <c r="C194" s="807" t="s">
        <v>2454</v>
      </c>
      <c r="D194" s="807"/>
      <c r="E194" s="807"/>
      <c r="F194" s="811"/>
    </row>
    <row r="195" spans="1:6" ht="15">
      <c r="A195" s="808">
        <v>145</v>
      </c>
      <c r="B195" s="807"/>
      <c r="C195" s="807" t="s">
        <v>2455</v>
      </c>
      <c r="D195" s="807"/>
      <c r="E195" s="807"/>
      <c r="F195" s="811"/>
    </row>
    <row r="196" spans="1:6" ht="15">
      <c r="A196" s="808">
        <v>146</v>
      </c>
      <c r="B196" s="807"/>
      <c r="C196" s="807" t="s">
        <v>2456</v>
      </c>
      <c r="D196" s="807"/>
      <c r="E196" s="807"/>
      <c r="F196" s="811"/>
    </row>
    <row r="197" spans="1:6" ht="15">
      <c r="A197" s="808">
        <v>171</v>
      </c>
      <c r="B197" s="807"/>
      <c r="C197" s="807" t="s">
        <v>2457</v>
      </c>
      <c r="D197" s="807"/>
      <c r="E197" s="807"/>
      <c r="F197" s="811"/>
    </row>
    <row r="198" spans="1:6" ht="15">
      <c r="A198" s="808">
        <v>176</v>
      </c>
      <c r="B198" s="807"/>
      <c r="C198" s="807" t="s">
        <v>2458</v>
      </c>
      <c r="D198" s="807"/>
      <c r="E198" s="807"/>
      <c r="F198" s="811"/>
    </row>
    <row r="199" spans="1:6" ht="15">
      <c r="A199" s="808">
        <v>174</v>
      </c>
      <c r="B199" s="807"/>
      <c r="C199" s="807" t="s">
        <v>2459</v>
      </c>
      <c r="D199" s="807"/>
      <c r="E199" s="807"/>
      <c r="F199" s="811"/>
    </row>
    <row r="200" spans="1:6" ht="15">
      <c r="A200" s="808">
        <v>181</v>
      </c>
      <c r="B200" s="807"/>
      <c r="C200" s="807" t="s">
        <v>2460</v>
      </c>
      <c r="D200" s="807"/>
      <c r="E200" s="807"/>
      <c r="F200" s="811">
        <v>0</v>
      </c>
    </row>
    <row r="201" spans="1:6" ht="15">
      <c r="A201" s="808">
        <v>182</v>
      </c>
      <c r="B201" s="807"/>
      <c r="C201" s="807" t="s">
        <v>2461</v>
      </c>
      <c r="D201" s="807"/>
      <c r="E201" s="807"/>
      <c r="F201" s="811">
        <v>0</v>
      </c>
    </row>
    <row r="202" spans="1:6" ht="15">
      <c r="A202" s="808" t="s">
        <v>2462</v>
      </c>
      <c r="B202" s="807"/>
      <c r="C202" s="807" t="s">
        <v>2463</v>
      </c>
      <c r="D202" s="807"/>
      <c r="E202" s="807"/>
      <c r="F202" s="811"/>
    </row>
    <row r="203" spans="1:6" ht="15">
      <c r="A203" s="808">
        <v>212</v>
      </c>
      <c r="B203" s="807"/>
      <c r="C203" s="807" t="s">
        <v>2464</v>
      </c>
      <c r="D203" s="807"/>
      <c r="E203" s="807"/>
      <c r="F203" s="811"/>
    </row>
    <row r="204" spans="1:6" ht="15">
      <c r="A204" s="808">
        <v>217</v>
      </c>
      <c r="B204" s="807"/>
      <c r="C204" s="807" t="s">
        <v>2465</v>
      </c>
      <c r="D204" s="807"/>
      <c r="E204" s="807"/>
      <c r="F204" s="811"/>
    </row>
    <row r="205" spans="1:6" ht="15">
      <c r="A205" s="808">
        <v>223</v>
      </c>
      <c r="B205" s="807"/>
      <c r="C205" s="807" t="s">
        <v>2466</v>
      </c>
      <c r="D205" s="807"/>
      <c r="E205" s="807"/>
      <c r="F205" s="811"/>
    </row>
    <row r="206" spans="1:6" ht="15">
      <c r="A206" s="808">
        <v>231</v>
      </c>
      <c r="B206" s="807"/>
      <c r="C206" s="807" t="s">
        <v>2467</v>
      </c>
      <c r="D206" s="807"/>
      <c r="E206" s="807"/>
      <c r="F206" s="811">
        <v>0</v>
      </c>
    </row>
    <row r="207" spans="1:6" ht="15">
      <c r="A207" s="808">
        <v>233</v>
      </c>
      <c r="B207" s="807"/>
      <c r="C207" s="807" t="s">
        <v>2468</v>
      </c>
      <c r="D207" s="807"/>
      <c r="E207" s="807"/>
      <c r="F207" s="811"/>
    </row>
    <row r="208" spans="1:6" ht="15">
      <c r="A208" s="808">
        <v>238</v>
      </c>
      <c r="B208" s="807"/>
      <c r="C208" s="807" t="s">
        <v>2469</v>
      </c>
      <c r="D208" s="807"/>
      <c r="E208" s="807"/>
      <c r="F208" s="811"/>
    </row>
    <row r="209" spans="1:6" ht="15">
      <c r="A209" s="808">
        <v>239</v>
      </c>
      <c r="B209" s="807"/>
      <c r="C209" s="807" t="s">
        <v>2470</v>
      </c>
      <c r="D209" s="807"/>
      <c r="E209" s="807"/>
      <c r="F209" s="811"/>
    </row>
    <row r="210" spans="1:6" ht="15">
      <c r="A210" s="808">
        <v>240</v>
      </c>
      <c r="B210" s="807"/>
      <c r="C210" s="807" t="s">
        <v>2471</v>
      </c>
      <c r="D210" s="807"/>
      <c r="E210" s="807"/>
      <c r="F210" s="811"/>
    </row>
    <row r="211" spans="1:6" ht="15">
      <c r="A211" s="808">
        <v>241</v>
      </c>
      <c r="B211" s="807"/>
      <c r="C211" s="807" t="s">
        <v>2472</v>
      </c>
      <c r="D211" s="807"/>
      <c r="E211" s="807"/>
      <c r="F211" s="811"/>
    </row>
    <row r="212" spans="1:6" ht="15">
      <c r="A212" s="808">
        <v>251</v>
      </c>
      <c r="B212" s="807"/>
      <c r="C212" s="807" t="s">
        <v>2473</v>
      </c>
      <c r="D212" s="807"/>
      <c r="E212" s="807"/>
      <c r="F212" s="811"/>
    </row>
    <row r="213" spans="1:6" ht="15">
      <c r="A213" s="808">
        <v>261</v>
      </c>
      <c r="B213" s="807"/>
      <c r="C213" s="807" t="s">
        <v>2474</v>
      </c>
      <c r="D213" s="807"/>
      <c r="E213" s="807"/>
      <c r="F213" s="811"/>
    </row>
    <row r="214" spans="1:6" ht="15">
      <c r="A214" s="808">
        <v>262</v>
      </c>
      <c r="B214" s="807"/>
      <c r="C214" s="807" t="s">
        <v>2475</v>
      </c>
      <c r="D214" s="807"/>
      <c r="E214" s="807"/>
      <c r="F214" s="811"/>
    </row>
    <row r="215" spans="1:6" ht="15">
      <c r="A215" s="808">
        <v>265</v>
      </c>
      <c r="B215" s="807"/>
      <c r="C215" s="807" t="s">
        <v>2476</v>
      </c>
      <c r="D215" s="807"/>
      <c r="E215" s="807"/>
      <c r="F215" s="811"/>
    </row>
  </sheetData>
  <autoFilter ref="A1:F215"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92D050"/>
    <pageSetUpPr fitToPage="1"/>
  </sheetPr>
  <dimension ref="A1:K169"/>
  <sheetViews>
    <sheetView workbookViewId="0" topLeftCell="A1"/>
  </sheetViews>
  <sheetFormatPr defaultColWidth="9.14428571428571" defaultRowHeight="12.75"/>
  <cols>
    <col min="1" max="1" width="39.4285714285714" style="19" customWidth="1"/>
    <col min="2" max="3" width="15.7142857142857" style="19" customWidth="1"/>
    <col min="4" max="4" width="15.8571428571429" style="19" customWidth="1"/>
    <col min="5" max="5" width="16.1428571428571" style="19" bestFit="1" customWidth="1"/>
    <col min="6" max="6" width="11.2857142857143" style="19" bestFit="1" customWidth="1"/>
    <col min="7" max="7" width="6" style="19" customWidth="1"/>
    <col min="8" max="8" width="12.5714285714286" style="19" customWidth="1"/>
    <col min="9" max="9" width="10.7142857142857" style="19" bestFit="1" customWidth="1"/>
    <col min="10" max="10" width="15.2857142857143" style="19" bestFit="1" customWidth="1"/>
    <col min="11" max="11" width="12.4285714285714" style="19" bestFit="1" customWidth="1"/>
    <col min="12" max="12" width="10.8571428571429" style="19" bestFit="1" customWidth="1"/>
    <col min="13" max="14" width="9.14285714285714" style="19" customWidth="1"/>
    <col min="15" max="15" width="12.1428571428571" style="19" bestFit="1" customWidth="1"/>
    <col min="16" max="16" width="9.14285714285714" style="19" customWidth="1"/>
    <col min="17" max="16384" width="9.14285714285714" style="19"/>
  </cols>
  <sheetData>
    <row r="1" spans="4:11" ht="12.75">
      <c r="D1" s="115"/>
      <c r="E1" s="115" t="s">
        <v>3112</v>
      </c>
      <c r="H1" s="159">
        <v>45272</v>
      </c>
      <c r="I1" s="19" t="s">
        <v>279</v>
      </c>
      <c r="K1" s="58"/>
    </row>
    <row r="2" spans="4:11" ht="12.75">
      <c r="D2" s="115"/>
      <c r="E2" s="115" t="str">
        <f>_xlfn.CONCAT("Witness: ",INDEX('Table of Contents'!$F$1:$F$68,MATCH(E1,'Table of Contents'!$D$1:$D$68,0)))</f>
        <v>Witness: Dawn M Peslak</v>
      </c>
      <c r="H2" t="s">
        <v>0</v>
      </c>
      <c r="K2" s="58"/>
    </row>
    <row r="3" spans="1:1" ht="12.75">
      <c r="A3" s="109"/>
    </row>
    <row r="4" spans="1:10" ht="12.75">
      <c r="A4" s="662" t="str" cm="1">
        <f t="array" ref="A4">+Co_Name</f>
        <v>Aqua New Jersey, Inc</v>
      </c>
      <c r="B4" s="662"/>
      <c r="C4" s="662"/>
      <c r="D4" s="662"/>
      <c r="E4" s="662"/>
      <c r="F4" s="66"/>
      <c r="G4" s="66"/>
      <c r="H4" s="66"/>
      <c r="I4" s="66"/>
      <c r="J4" s="66"/>
    </row>
    <row r="5" spans="1:10" ht="12.75">
      <c r="A5" s="662" t="str" cm="1">
        <f t="array" ref="A5">+System</f>
        <v>Water Systems</v>
      </c>
      <c r="B5" s="662"/>
      <c r="C5" s="662"/>
      <c r="D5" s="662"/>
      <c r="E5" s="662"/>
      <c r="F5" s="66"/>
      <c r="G5" s="66"/>
      <c r="H5" s="66"/>
      <c r="I5" s="66"/>
      <c r="J5" s="66"/>
    </row>
    <row r="6" spans="1:5" ht="12.75">
      <c r="A6" s="662" t="s">
        <v>280</v>
      </c>
      <c r="B6" s="662"/>
      <c r="C6" s="662"/>
      <c r="D6" s="662"/>
      <c r="E6" s="662"/>
    </row>
    <row r="7" spans="8:10" ht="12.75">
      <c r="H7" s="376" t="s">
        <v>281</v>
      </c>
      <c r="I7" s="376"/>
      <c r="J7" s="376"/>
    </row>
    <row r="8" spans="2:5" ht="12.75">
      <c r="B8" s="640" t="s">
        <v>282</v>
      </c>
      <c r="C8" s="640"/>
      <c r="D8" s="640"/>
      <c r="E8" s="640"/>
    </row>
    <row r="9" spans="1:10" ht="12.75">
      <c r="A9" s="578" t="s">
        <v>63</v>
      </c>
      <c r="B9" s="378">
        <v>2022</v>
      </c>
      <c r="C9" s="378">
        <f>+B9-1</f>
        <v>2021</v>
      </c>
      <c r="D9" s="378">
        <f>+C9-1</f>
        <v>2020</v>
      </c>
      <c r="E9" s="378">
        <f>+D9-1</f>
        <v>2019</v>
      </c>
      <c r="F9" s="55"/>
      <c r="H9" s="376" t="s">
        <v>283</v>
      </c>
      <c r="I9" s="376" t="s">
        <v>284</v>
      </c>
      <c r="J9" s="376" t="s">
        <v>285</v>
      </c>
    </row>
    <row r="10" spans="1:10" ht="12.75">
      <c r="A10" s="23"/>
      <c r="B10" s="23"/>
      <c r="C10" s="23"/>
      <c r="D10" s="23"/>
      <c r="E10" s="23"/>
      <c r="F10" s="55"/>
      <c r="H10" s="376"/>
      <c r="I10" s="376"/>
      <c r="J10" s="376"/>
    </row>
    <row r="11" spans="1:10" ht="12.75">
      <c r="A11" s="663" t="s">
        <v>286</v>
      </c>
      <c r="B11" s="23"/>
      <c r="C11" s="23"/>
      <c r="D11" s="23"/>
      <c r="E11" s="23"/>
      <c r="F11" s="55"/>
      <c r="H11" s="376"/>
      <c r="I11" s="376"/>
      <c r="J11" s="376"/>
    </row>
    <row r="12" spans="1:10" ht="12.75">
      <c r="A12" s="663"/>
      <c r="B12" s="23"/>
      <c r="C12" s="23"/>
      <c r="D12" s="23"/>
      <c r="E12" s="23"/>
      <c r="F12" s="55"/>
      <c r="H12" s="376"/>
      <c r="I12" s="376"/>
      <c r="J12" s="376"/>
    </row>
    <row r="13" spans="1:10" ht="12.75">
      <c r="A13" s="25" t="s">
        <v>287</v>
      </c>
      <c r="B13" s="19" t="s">
        <v>288</v>
      </c>
      <c r="C13" s="19" t="s">
        <v>288</v>
      </c>
      <c r="F13" s="55"/>
      <c r="H13" s="376"/>
      <c r="I13" s="376"/>
      <c r="J13" s="376"/>
    </row>
    <row r="14" spans="1:10" ht="12.75">
      <c r="A14" s="384" t="s">
        <v>289</v>
      </c>
      <c r="B14" s="654">
        <f>SUMIFS('2022 BPU Report'!$F$2:$F$229,'2022 BPU Report'!$B$2:$B$229,'Exhibit 7.1'!$H14)</f>
        <v>396704217.02999997</v>
      </c>
      <c r="C14" s="654">
        <f>SUMIFS(OperRpt_BS!$T:$T,OperRpt_BS!$A:$A,'Exhibit 7.1'!C$9,OperRpt_BS!$U:$U,"Water",OperRpt_BS!$W:$W,'Exhibit 7.1'!$H14)</f>
        <v>370904903.21999991</v>
      </c>
      <c r="D14" s="654">
        <f>SUMIFS(OperRpt_BS!$T:$T,OperRpt_BS!$A:$A,'Exhibit 7.1'!D$9,OperRpt_BS!$U:$U,"Water",OperRpt_BS!$W:$W,'Exhibit 7.1'!$H14)</f>
        <v>357245117.20999998</v>
      </c>
      <c r="E14" s="654">
        <f>SUMIFS(OperRpt_BS!$T:$T,OperRpt_BS!$A:$A,'Exhibit 7.1'!E$9,OperRpt_BS!$U:$U,"Water",OperRpt_BS!$W:$W,'Exhibit 7.1'!$H14)</f>
        <v>347920301.58999997</v>
      </c>
      <c r="F14" s="32"/>
      <c r="G14" s="23"/>
      <c r="H14" s="377" t="s">
        <v>290</v>
      </c>
      <c r="I14" s="377"/>
      <c r="J14" s="377"/>
    </row>
    <row r="15" spans="1:10" ht="12.75">
      <c r="A15" s="573" t="s">
        <v>291</v>
      </c>
      <c r="B15" s="655">
        <f>SUMIFS('2022 BPU Report'!$F$2:$F$229,'2022 BPU Report'!$B$2:$B$229,'Exhibit 7.1'!$H15)</f>
        <v>-102199470.45</v>
      </c>
      <c r="C15" s="656">
        <f>SUMIFS(OperRpt_BS!$T:$T,OperRpt_BS!$A:$A,'Exhibit 7.1'!C$9,OperRpt_BS!$U:$U,"Water",OperRpt_BS!$W:$W,'Exhibit 7.1'!$H15)</f>
        <v>-97929819.060000047</v>
      </c>
      <c r="D15" s="656">
        <f>SUMIFS(OperRpt_BS!$T:$T,OperRpt_BS!$A:$A,'Exhibit 7.1'!D$9,OperRpt_BS!$U:$U,"Water",OperRpt_BS!$W:$W,'Exhibit 7.1'!$H15)</f>
        <v>-90843649.809999987</v>
      </c>
      <c r="E15" s="656">
        <f>SUMIFS(OperRpt_BS!$T:$T,OperRpt_BS!$A:$A,'Exhibit 7.1'!E$9,OperRpt_BS!$U:$U,"Water",OperRpt_BS!$W:$W,'Exhibit 7.1'!$H15)</f>
        <v>-83818318.120000005</v>
      </c>
      <c r="F15" s="32"/>
      <c r="G15" s="23"/>
      <c r="H15" s="377" t="s">
        <v>292</v>
      </c>
      <c r="I15" s="377" t="s">
        <v>293</v>
      </c>
      <c r="J15" s="377"/>
    </row>
    <row r="16" spans="1:10" ht="12.75">
      <c r="A16" s="574" t="s">
        <v>294</v>
      </c>
      <c r="B16" s="656">
        <f>B14+B15</f>
        <v>294504746.57999998</v>
      </c>
      <c r="C16" s="659">
        <f>C14+C15</f>
        <v>272975084.15999985</v>
      </c>
      <c r="D16" s="659">
        <f>D14+D15</f>
        <v>266401467.39999998</v>
      </c>
      <c r="E16" s="659">
        <f>E14+E15</f>
        <v>264101983.46999997</v>
      </c>
      <c r="F16" s="55"/>
      <c r="H16" s="377"/>
      <c r="I16" s="377"/>
      <c r="J16" s="377"/>
    </row>
    <row r="17" spans="1:10" ht="12.75">
      <c r="A17" s="574"/>
      <c r="B17" s="656"/>
      <c r="C17" s="656"/>
      <c r="D17" s="656"/>
      <c r="E17" s="656"/>
      <c r="F17" s="55"/>
      <c r="H17" s="377"/>
      <c r="I17" s="377"/>
      <c r="J17" s="377"/>
    </row>
    <row r="18" spans="1:10" ht="12.75">
      <c r="A18" s="384" t="s">
        <v>295</v>
      </c>
      <c r="B18" s="654">
        <f>SUMIFS('2022 BPU Report'!$F$2:$F$229,'2022 BPU Report'!$B$2:$B$229,'Exhibit 7.1'!$H18)</f>
        <v>9412506.2699999996</v>
      </c>
      <c r="C18" s="656">
        <f>SUMIFS(OperRpt_BS!$T:$T,OperRpt_BS!$A:$A,'Exhibit 7.1'!C$9,OperRpt_BS!$U:$U,"Water",OperRpt_BS!$W:$W,'Exhibit 7.1'!$H18)</f>
        <v>8969941.9300000519</v>
      </c>
      <c r="D18" s="656">
        <f>SUMIFS(OperRpt_BS!$T:$T,OperRpt_BS!$A:$A,'Exhibit 7.1'!D$9,OperRpt_BS!$U:$U,"Water",OperRpt_BS!$W:$W,'Exhibit 7.1'!$H18)</f>
        <v>5769407.0499999952</v>
      </c>
      <c r="E18" s="656">
        <f>SUMIFS(OperRpt_BS!$T:$T,OperRpt_BS!$A:$A,'Exhibit 7.1'!E$9,OperRpt_BS!$U:$U,"Water",OperRpt_BS!$W:$W,'Exhibit 7.1'!$H18)</f>
        <v>3024374.2399999946</v>
      </c>
      <c r="F18" s="55"/>
      <c r="H18" s="377" t="s">
        <v>296</v>
      </c>
      <c r="I18" s="377"/>
      <c r="J18" s="377"/>
    </row>
    <row r="19" spans="1:10" ht="12.75">
      <c r="A19" s="573" t="s">
        <v>297</v>
      </c>
      <c r="B19" s="654">
        <f>SUMIFS('2022 BPU Report'!$F$2:$F$229,'2022 BPU Report'!$B$2:$B$229,'Exhibit 7.1'!$H19)</f>
        <v>-322983.02000000002</v>
      </c>
      <c r="C19" s="656">
        <f>SUMIFS(OperRpt_BS!$T:$T,OperRpt_BS!$A:$A,'Exhibit 7.1'!C$9,OperRpt_BS!$U:$U,"Water",OperRpt_BS!$W:$W,'Exhibit 7.1'!$H19)</f>
        <v>-374637.72000000038</v>
      </c>
      <c r="D19" s="656">
        <f>SUMIFS(OperRpt_BS!$T:$T,OperRpt_BS!$A:$A,'Exhibit 7.1'!D$9,OperRpt_BS!$U:$U,"Water",OperRpt_BS!$W:$W,'Exhibit 7.1'!$H19)</f>
        <v>-429169.65000000002</v>
      </c>
      <c r="E19" s="656">
        <f>SUMIFS(OperRpt_BS!$T:$T,OperRpt_BS!$A:$A,'Exhibit 7.1'!E$9,OperRpt_BS!$U:$U,"Water",OperRpt_BS!$W:$W,'Exhibit 7.1'!$H19)</f>
        <v>-483701.57000000007</v>
      </c>
      <c r="F19" s="55"/>
      <c r="H19" s="377" t="s">
        <v>298</v>
      </c>
      <c r="I19" s="377"/>
      <c r="J19" s="377"/>
    </row>
    <row r="20" spans="1:10" ht="12.75">
      <c r="A20" s="576" t="s">
        <v>299</v>
      </c>
      <c r="B20" s="657">
        <f>B16+B18+B19</f>
        <v>303594269.82999998</v>
      </c>
      <c r="C20" s="657">
        <f>C16+C18+C19</f>
        <v>281570388.36999989</v>
      </c>
      <c r="D20" s="657">
        <f>D16+D18+D19</f>
        <v>271741704.80000001</v>
      </c>
      <c r="E20" s="657">
        <f>E16+E18+E19</f>
        <v>266642656.13999999</v>
      </c>
      <c r="F20" s="192"/>
      <c r="G20" s="43"/>
      <c r="H20" s="377"/>
      <c r="I20" s="377"/>
      <c r="J20" s="377"/>
    </row>
    <row r="21" spans="2:10" ht="12.75">
      <c r="B21" s="22"/>
      <c r="C21" s="22"/>
      <c r="D21" s="22"/>
      <c r="E21" s="22"/>
      <c r="F21" s="55"/>
      <c r="H21" s="377"/>
      <c r="I21" s="377"/>
      <c r="J21" s="377"/>
    </row>
    <row r="22" spans="1:10" ht="12.75">
      <c r="A22" s="25" t="s">
        <v>300</v>
      </c>
      <c r="B22" s="18"/>
      <c r="C22" s="18"/>
      <c r="D22" s="18"/>
      <c r="E22" s="18"/>
      <c r="F22" s="55"/>
      <c r="H22" s="377"/>
      <c r="I22" s="377"/>
      <c r="J22" s="377"/>
    </row>
    <row r="23" spans="1:10" ht="12.75">
      <c r="A23" s="384" t="s">
        <v>301</v>
      </c>
      <c r="B23" s="658">
        <f>SUMIFS('2022 BPU Report'!$F$2:$F$229,'2022 BPU Report'!$B$2:$B$229,'Exhibit 7.1'!$H23)+SUMIFS('2022 BPU Report'!$F$2:$F$229,'2022 BPU Report'!$B$2:$B$229,'Exhibit 7.1'!$I23)</f>
        <v>129815.74000000001</v>
      </c>
      <c r="C23" s="656">
        <f>SUMIFS(OperRpt_BS!$T:$T,OperRpt_BS!$A:$A,'Exhibit 7.1'!C$9,OperRpt_BS!$U:$U,"Water",OperRpt_BS!$W:$W,'Exhibit 7.1'!$H23)+SUMIFS(OperRpt_BS!$T:$T,OperRpt_BS!$A:$A,'Exhibit 7.1'!C$9,OperRpt_BS!$U:$U,"Water",OperRpt_BS!$W:$W,'Exhibit 7.1'!$I23)</f>
        <v>96195.720000000118</v>
      </c>
      <c r="D23" s="656">
        <f>SUMIFS(OperRpt_BS!$T:$T,OperRpt_BS!$A:$A,'Exhibit 7.1'!D$9,OperRpt_BS!$U:$U,"Water",OperRpt_BS!$W:$W,'Exhibit 7.1'!$H23)+SUMIFS(OperRpt_BS!$T:$T,OperRpt_BS!$A:$A,'Exhibit 7.1'!D$9,OperRpt_BS!$U:$U,"Water",OperRpt_BS!$W:$W,'Exhibit 7.1'!$I23)</f>
        <v>180506.84</v>
      </c>
      <c r="E23" s="656">
        <f>SUMIFS(OperRpt_BS!$T:$T,OperRpt_BS!$A:$A,'Exhibit 7.1'!E$9,OperRpt_BS!$U:$U,"Water",OperRpt_BS!$W:$W,'Exhibit 7.1'!$H23)+SUMIFS(OperRpt_BS!$T:$T,OperRpt_BS!$A:$A,'Exhibit 7.1'!E$9,OperRpt_BS!$U:$U,"Water",OperRpt_BS!$W:$W,'Exhibit 7.1'!$I23)</f>
        <v>175104.07000000001</v>
      </c>
      <c r="F23" s="55"/>
      <c r="H23" s="377" t="s">
        <v>302</v>
      </c>
      <c r="I23" s="377" t="s">
        <v>303</v>
      </c>
      <c r="J23" s="377"/>
    </row>
    <row r="24" spans="1:11" ht="12.75">
      <c r="A24" s="384" t="s">
        <v>304</v>
      </c>
      <c r="B24" s="658">
        <f>SUMIFS('2022 BPU Report'!$F$2:$F$229,'2022 BPU Report'!$B$2:$B$229,'Exhibit 7.1'!$H24)</f>
        <v>0</v>
      </c>
      <c r="C24" s="658">
        <f>SUMIFS(OperRpt_BS!$T$3:$T$16715,OperRpt_BS!$W$3:$W$16715,$H24,OperRpt_BS!$A$3:$A$16715,C$9,OperRpt_BS!$U$3:$U$16715,"Water")-SUMIFS(OperRpt_BS!$T$3:$T$16715,OperRpt_BS!$A$3:$A$16715,C$9,OperRpt_BS!$U$3:$U$16715,"Water")</f>
        <v>11779514.670000091</v>
      </c>
      <c r="D24" s="658">
        <f>SUMIFS(OperRpt_BS!$T$3:$T$16715,OperRpt_BS!$W$3:$W$16715,$H24,OperRpt_BS!$A$3:$A$16715,D$9,OperRpt_BS!$U$3:$U$16715,"Water")-SUMIFS(OperRpt_BS!$T$3:$T$16715,OperRpt_BS!$A$3:$A$16715,D$9,OperRpt_BS!$U$3:$U$16715,"Water")</f>
        <v>7744805.2899998128</v>
      </c>
      <c r="E24" s="658">
        <f>SUMIFS(OperRpt_BS!$T$3:$T$16715,OperRpt_BS!$W$3:$W$16715,$H24,OperRpt_BS!$A$3:$A$16715,E$9,OperRpt_BS!$U$3:$U$16715,"Water")-SUMIFS(OperRpt_BS!$T$3:$T$16715,OperRpt_BS!$A$3:$A$16715,E$9,OperRpt_BS!$U$3:$U$16715,"Water")+1205</f>
        <v>3765727.8699999033</v>
      </c>
      <c r="F24" s="55"/>
      <c r="H24" s="377" t="s">
        <v>305</v>
      </c>
      <c r="I24" s="377"/>
      <c r="J24" s="377"/>
      <c r="K24" s="961" t="s">
        <v>306</v>
      </c>
    </row>
    <row r="25" spans="1:10" ht="12.75">
      <c r="A25" s="384" t="s">
        <v>307</v>
      </c>
      <c r="B25" s="658">
        <f>SUMIFS('2022 BPU Report'!$F$2:$F$229,'2022 BPU Report'!$B$2:$B$229,'Exhibit 7.1'!$H25)</f>
        <v>3815177.9800000004</v>
      </c>
      <c r="C25" s="656">
        <f>SUMIFS(OperRpt_BS!$T:$T,OperRpt_BS!$A:$A,'Exhibit 7.1'!C$9,OperRpt_BS!$U:$U,"Water",OperRpt_BS!$W:$W,'Exhibit 7.1'!$H25)</f>
        <v>3546648.8500000024</v>
      </c>
      <c r="D25" s="656">
        <f>SUMIFS(OperRpt_BS!$T:$T,OperRpt_BS!$A:$A,'Exhibit 7.1'!D$9,OperRpt_BS!$U:$U,"Water",OperRpt_BS!$W:$W,'Exhibit 7.1'!$H25)</f>
        <v>3493658.4300000016</v>
      </c>
      <c r="E25" s="656">
        <f>SUMIFS(OperRpt_BS!$T:$T,OperRpt_BS!$A:$A,'Exhibit 7.1'!E$9,OperRpt_BS!$U:$U,"Water",OperRpt_BS!$W:$W,'Exhibit 7.1'!$H25)</f>
        <v>2836890.27</v>
      </c>
      <c r="F25" s="55"/>
      <c r="H25" s="377" t="s">
        <v>308</v>
      </c>
      <c r="I25" s="377"/>
      <c r="J25" s="377"/>
    </row>
    <row r="26" spans="1:10" ht="12.75">
      <c r="A26" s="384" t="s">
        <v>309</v>
      </c>
      <c r="B26" s="658">
        <f>SUMIFS('2022 BPU Report'!$F$2:$F$229,'2022 BPU Report'!$B$2:$B$229,'Exhibit 7.1'!$H26)</f>
        <v>2240053.71</v>
      </c>
      <c r="C26" s="656">
        <f>SUMIFS(OperRpt_BS!$T:$T,OperRpt_BS!$A:$A,'Exhibit 7.1'!C$9,OperRpt_BS!$U:$U,"Water",OperRpt_BS!$W:$W,'Exhibit 7.1'!$H26)</f>
        <v>2309217.5500000007</v>
      </c>
      <c r="D26" s="656">
        <f>SUMIFS(OperRpt_BS!$T:$T,OperRpt_BS!$A:$A,'Exhibit 7.1'!D$9,OperRpt_BS!$U:$U,"Water",OperRpt_BS!$W:$W,'Exhibit 7.1'!$H26)</f>
        <v>2241952.3400000003</v>
      </c>
      <c r="E26" s="656">
        <f>SUMIFS(OperRpt_BS!$T:$T,OperRpt_BS!$A:$A,'Exhibit 7.1'!E$9,OperRpt_BS!$U:$U,"Water",OperRpt_BS!$W:$W,'Exhibit 7.1'!$H26)</f>
        <v>2128509.6099999999</v>
      </c>
      <c r="F26" s="55"/>
      <c r="H26" s="377" t="s">
        <v>310</v>
      </c>
      <c r="I26" s="377"/>
      <c r="J26" s="377"/>
    </row>
    <row r="27" spans="1:10" ht="12.75">
      <c r="A27" s="384" t="s">
        <v>311</v>
      </c>
      <c r="B27" s="658">
        <f>SUMIFS('2022 BPU Report'!$F$2:$F$229,'2022 BPU Report'!$B$2:$B$229,'Exhibit 7.1'!$H27)</f>
        <v>2622689.73</v>
      </c>
      <c r="C27" s="656">
        <f>SUMIFS(OperRpt_BS!$T:$T,OperRpt_BS!$A:$A,'Exhibit 7.1'!C$9,OperRpt_BS!$U:$U,"Water",OperRpt_BS!$W:$W,'Exhibit 7.1'!$H27)</f>
        <v>1706110.4900000002</v>
      </c>
      <c r="D27" s="656">
        <f>SUMIFS(OperRpt_BS!$T:$T,OperRpt_BS!$A:$A,'Exhibit 7.1'!D$9,OperRpt_BS!$U:$U,"Water",OperRpt_BS!$W:$W,'Exhibit 7.1'!$H27)</f>
        <v>1261880.24</v>
      </c>
      <c r="E27" s="656">
        <f>SUMIFS(OperRpt_BS!$T:$T,OperRpt_BS!$A:$A,'Exhibit 7.1'!E$9,OperRpt_BS!$U:$U,"Water",OperRpt_BS!$W:$W,'Exhibit 7.1'!$H27)</f>
        <v>1358141.1400000001</v>
      </c>
      <c r="F27" s="55"/>
      <c r="H27" s="377" t="s">
        <v>312</v>
      </c>
      <c r="I27" s="377"/>
      <c r="J27" s="377"/>
    </row>
    <row r="28" spans="1:10" ht="12.75">
      <c r="A28" s="384" t="s">
        <v>313</v>
      </c>
      <c r="B28" s="658">
        <f>SUMIFS('2022 BPU Report'!$F$2:$F$229,'2022 BPU Report'!$B$2:$B$229,'Exhibit 7.1'!$H28)</f>
        <v>562917.30000000005</v>
      </c>
      <c r="C28" s="656">
        <f>SUMIFS(OperRpt_BS!$T:$T,OperRpt_BS!$A:$A,'Exhibit 7.1'!C$9,OperRpt_BS!$U:$U,"Water",OperRpt_BS!$W:$W,'Exhibit 7.1'!$H28)</f>
        <v>601582.45999999996</v>
      </c>
      <c r="D28" s="656">
        <f>SUMIFS(OperRpt_BS!$T:$T,OperRpt_BS!$A:$A,'Exhibit 7.1'!D$9,OperRpt_BS!$U:$U,"Water",OperRpt_BS!$W:$W,'Exhibit 7.1'!$H28)</f>
        <v>338732.14000000001</v>
      </c>
      <c r="E28" s="656">
        <f>SUMIFS(OperRpt_BS!$T:$T,OperRpt_BS!$A:$A,'Exhibit 7.1'!E$9,OperRpt_BS!$U:$U,"Water",OperRpt_BS!$W:$W,'Exhibit 7.1'!$H28)</f>
        <v>1608253.24</v>
      </c>
      <c r="F28" s="55"/>
      <c r="H28" s="377" t="s">
        <v>314</v>
      </c>
      <c r="I28" s="377"/>
      <c r="J28" s="377"/>
    </row>
    <row r="29" spans="1:11" ht="12.75">
      <c r="A29" s="384" t="s">
        <v>315</v>
      </c>
      <c r="B29" s="658">
        <f>SUMIFS('2022 BPU Report'!$F$2:$F$229,'2022 BPU Report'!$B$2:$B$229,'Exhibit 7.1'!$H29)+SUMIFS('2022 BPU Report'!$F$2:$F$229,'2022 BPU Report'!$B$2:$B$229,'Exhibit 7.1'!$I29)</f>
        <v>83668</v>
      </c>
      <c r="C29" s="656">
        <f>SUMIFS(OperRpt_BS!$T:$T,OperRpt_BS!$A:$A,'Exhibit 7.1'!C$9,OperRpt_BS!$U:$U,"Water",OperRpt_BS!$W:$W,'Exhibit 7.1'!$H29)+SUMIFS(OperRpt_BS!$T:$T,OperRpt_BS!$A:$A,'Exhibit 7.1'!C$9,OperRpt_BS!$U:$U,"Water",OperRpt_BS!$W:$W,'Exhibit 7.1'!$I29)</f>
        <v>83676.709999999643</v>
      </c>
      <c r="D29" s="656">
        <f>SUMIFS(OperRpt_BS!$T:$T,OperRpt_BS!$A:$A,'Exhibit 7.1'!D$9,OperRpt_BS!$U:$U,"Water",OperRpt_BS!$W:$W,'Exhibit 7.1'!$H29)+SUMIFS(OperRpt_BS!$T:$T,OperRpt_BS!$A:$A,'Exhibit 7.1'!D$9,OperRpt_BS!$U:$U,"Water",OperRpt_BS!$W:$W,'Exhibit 7.1'!$I29)</f>
        <v>109401.97000000044</v>
      </c>
      <c r="E29" s="656">
        <f>SUMIFS(OperRpt_BS!$T:$T,OperRpt_BS!$A:$A,'Exhibit 7.1'!E$9,OperRpt_BS!$U:$U,"Water",OperRpt_BS!$W:$W,'Exhibit 7.1'!$H29)+SUMIFS(OperRpt_BS!$T:$T,OperRpt_BS!$A:$A,'Exhibit 7.1'!E$9,OperRpt_BS!$U:$U,"Water",OperRpt_BS!$W:$W,'Exhibit 7.1'!$I29)</f>
        <v>23326.459999999865</v>
      </c>
      <c r="F29" s="32"/>
      <c r="H29" s="377" t="s">
        <v>316</v>
      </c>
      <c r="I29" s="377" t="s">
        <v>317</v>
      </c>
      <c r="J29" s="377"/>
      <c r="K29" s="19" t="s">
        <v>318</v>
      </c>
    </row>
    <row r="30" spans="1:10" ht="12.75">
      <c r="A30" s="579" t="s">
        <v>319</v>
      </c>
      <c r="B30" s="659">
        <f>SUM(B23:B29)</f>
        <v>9454322.4600000009</v>
      </c>
      <c r="C30" s="659">
        <f>SUM(C23:C29)</f>
        <v>20122946.4500001</v>
      </c>
      <c r="D30" s="659">
        <f>SUM(D23:D29)</f>
        <v>15370937.249999816</v>
      </c>
      <c r="E30" s="659">
        <f>SUM(E23:E29)</f>
        <v>11895952.659999903</v>
      </c>
      <c r="F30" s="192"/>
      <c r="G30" s="43"/>
      <c r="H30" s="377"/>
      <c r="I30" s="377"/>
      <c r="J30" s="377"/>
    </row>
    <row r="31" spans="2:10" ht="12.75">
      <c r="B31" s="18"/>
      <c r="C31" s="18"/>
      <c r="D31" s="18"/>
      <c r="E31" s="18"/>
      <c r="F31" s="55"/>
      <c r="H31" s="377"/>
      <c r="I31" s="377"/>
      <c r="J31" s="377"/>
    </row>
    <row r="32" spans="1:10" ht="12.75">
      <c r="A32" s="25" t="s">
        <v>320</v>
      </c>
      <c r="B32" s="18"/>
      <c r="C32" s="18"/>
      <c r="D32" s="18"/>
      <c r="E32" s="18"/>
      <c r="F32" s="55"/>
      <c r="H32" s="377"/>
      <c r="I32" s="377"/>
      <c r="J32" s="377"/>
    </row>
    <row r="33" spans="1:10" ht="12.75">
      <c r="A33" s="384" t="s">
        <v>321</v>
      </c>
      <c r="B33" s="658">
        <f>SUMIFS('2022 BPU Report'!$F$2:$F$229,'2022 BPU Report'!$B$2:$B$229,'Exhibit 7.1'!$H33)</f>
        <v>26527774</v>
      </c>
      <c r="C33" s="658">
        <f>SUMIFS(OperRpt_BS!$T:$T,OperRpt_BS!$A:$A,'Exhibit 7.1'!C$9,OperRpt_BS!$U:$U,"Water",OperRpt_BS!$W:$W,'Exhibit 7.1'!$H33)+SUMIFS(OperRpt_BS!$T:$T,OperRpt_BS!$A:$A,'Exhibit 7.1'!C$9,OperRpt_BS!$U:$U,"Water",OperRpt_BS!$W:$W,'Exhibit 7.1'!$I33)</f>
        <v>5517712.6399999997</v>
      </c>
      <c r="D33" s="658">
        <f>SUMIFS(OperRpt_BS!$T:$T,OperRpt_BS!$A:$A,'Exhibit 7.1'!D$9,OperRpt_BS!$U:$U,"Water",OperRpt_BS!$W:$W,'Exhibit 7.1'!$H33)+SUMIFS(OperRpt_BS!$T:$T,OperRpt_BS!$A:$A,'Exhibit 7.1'!D$9,OperRpt_BS!$U:$U,"Water",OperRpt_BS!$W:$W,'Exhibit 7.1'!$I33)</f>
        <v>4741418.5200000005</v>
      </c>
      <c r="E33" s="658">
        <f>SUMIFS(OperRpt_BS!$T:$T,OperRpt_BS!$A:$A,'Exhibit 7.1'!E$9,OperRpt_BS!$U:$U,"Water",OperRpt_BS!$W:$W,'Exhibit 7.1'!$H33)+SUMIFS(OperRpt_BS!$T:$T,OperRpt_BS!$A:$A,'Exhibit 7.1'!E$9,OperRpt_BS!$U:$U,"Water",OperRpt_BS!$W:$W,'Exhibit 7.1'!$I33)</f>
        <v>4905963.1000000006</v>
      </c>
      <c r="F33" s="55"/>
      <c r="H33" s="377" t="s">
        <v>322</v>
      </c>
      <c r="I33" s="377" t="s">
        <v>323</v>
      </c>
      <c r="J33" s="377"/>
    </row>
    <row r="34" spans="1:10" ht="12.75">
      <c r="A34" s="384" t="s">
        <v>315</v>
      </c>
      <c r="B34" s="658">
        <f>SUMIFS('2022 BPU Report'!$F$2:$F$229,'2022 BPU Report'!$B$2:$B$229,'Exhibit 7.1'!$H34)+SUMIFS('2022 BPU Report'!$F$2:$F$229,'2022 BPU Report'!$B$2:$B$229,'Exhibit 7.1'!$I34)</f>
        <v>211105</v>
      </c>
      <c r="C34" s="658">
        <f>SUMIFS(OperRpt_BS!$T:$T,OperRpt_BS!$A:$A,'Exhibit 7.1'!C$9,OperRpt_BS!$U:$U,"Water",OperRpt_BS!$W:$W,'Exhibit 7.1'!$H34)+SUMIFS(OperRpt_BS!$T:$T,OperRpt_BS!$A:$A,'Exhibit 7.1'!C$9,OperRpt_BS!$U:$U,"Water",OperRpt_BS!$W:$W,'Exhibit 7.1'!$I34)+SUMIFS(OperRpt_BS!$T:$T,OperRpt_BS!$A:$A,'Exhibit 7.1'!C$9,OperRpt_BS!$U:$U,"Water",OperRpt_BS!$W:$W,'Exhibit 7.1'!$J34)</f>
        <v>211105.18999999994</v>
      </c>
      <c r="D34" s="658">
        <f>SUMIFS(OperRpt_BS!$T:$T,OperRpt_BS!$A:$A,'Exhibit 7.1'!D$9,OperRpt_BS!$U:$U,"Water",OperRpt_BS!$W:$W,'Exhibit 7.1'!$H34)+SUMIFS(OperRpt_BS!$T:$T,OperRpt_BS!$A:$A,'Exhibit 7.1'!D$9,OperRpt_BS!$U:$U,"Water",OperRpt_BS!$W:$W,'Exhibit 7.1'!$I34)+SUMIFS(OperRpt_BS!$T:$T,OperRpt_BS!$A:$A,'Exhibit 7.1'!D$9,OperRpt_BS!$U:$U,"Water",OperRpt_BS!$W:$W,'Exhibit 7.1'!$J34)</f>
        <v>211105.19</v>
      </c>
      <c r="E34" s="658">
        <f>SUMIFS(OperRpt_BS!$T:$T,OperRpt_BS!$A:$A,'Exhibit 7.1'!E$9,OperRpt_BS!$U:$U,"Water",OperRpt_BS!$W:$W,'Exhibit 7.1'!$H34)+SUMIFS(OperRpt_BS!$T:$T,OperRpt_BS!$A:$A,'Exhibit 7.1'!E$9,OperRpt_BS!$U:$U,"Water",OperRpt_BS!$W:$W,'Exhibit 7.1'!$I34)+SUMIFS(OperRpt_BS!$T:$T,OperRpt_BS!$A:$A,'Exhibit 7.1'!E$9,OperRpt_BS!$U:$U,"Water",OperRpt_BS!$W:$W,'Exhibit 7.1'!$J34)</f>
        <v>213350.76000000001</v>
      </c>
      <c r="F34" s="32"/>
      <c r="H34" s="377" t="s">
        <v>324</v>
      </c>
      <c r="I34" s="377" t="s">
        <v>325</v>
      </c>
      <c r="J34" s="377" t="s">
        <v>326</v>
      </c>
    </row>
    <row r="35" spans="1:10" ht="12.75">
      <c r="A35" s="577" t="s">
        <v>327</v>
      </c>
      <c r="B35" s="660">
        <f>SUM(B33:B34)</f>
        <v>26738879</v>
      </c>
      <c r="C35" s="660">
        <f>SUM(C33:C34)</f>
        <v>5728817.8300000001</v>
      </c>
      <c r="D35" s="660">
        <f>SUM(D33:D34)</f>
        <v>4952523.7100000009</v>
      </c>
      <c r="E35" s="660">
        <f>SUM(E33:E34)</f>
        <v>5119313.8600000003</v>
      </c>
      <c r="F35" s="192"/>
      <c r="G35" s="43"/>
      <c r="H35" s="23"/>
      <c r="I35" s="23"/>
      <c r="J35" s="23"/>
    </row>
    <row r="36" spans="2:10" ht="12.75">
      <c r="B36" s="18"/>
      <c r="C36" s="18"/>
      <c r="D36" s="18"/>
      <c r="E36" s="18"/>
      <c r="F36" s="193"/>
      <c r="G36" s="39"/>
      <c r="H36" s="23"/>
      <c r="I36" s="23"/>
      <c r="J36" s="23"/>
    </row>
    <row r="37" spans="1:10" ht="12.75" thickBot="1">
      <c r="A37" s="664" t="s">
        <v>328</v>
      </c>
      <c r="B37" s="661">
        <f>B20+B30+B35</f>
        <v>339787471.28999996</v>
      </c>
      <c r="C37" s="661">
        <f>C20+C30+C35</f>
        <v>307422152.64999998</v>
      </c>
      <c r="D37" s="661">
        <f>D20+D30+D35</f>
        <v>292065165.75999981</v>
      </c>
      <c r="E37" s="661">
        <f>E20+E30+E35</f>
        <v>283657922.65999991</v>
      </c>
      <c r="F37" s="192"/>
      <c r="G37" s="75"/>
      <c r="H37" s="23"/>
      <c r="I37" s="23"/>
      <c r="J37" s="23"/>
    </row>
    <row r="38" spans="3:10" ht="12.75" thickTop="1">
      <c r="C38" s="55"/>
      <c r="H38" s="23"/>
      <c r="I38" s="23"/>
      <c r="J38" s="23"/>
    </row>
    <row r="39" spans="1:10" ht="12.75">
      <c r="A39" s="19" t="s">
        <v>329</v>
      </c>
      <c r="B39" s="55"/>
      <c r="C39" s="55"/>
      <c r="D39" s="55"/>
      <c r="E39" s="55"/>
      <c r="H39" s="23"/>
      <c r="I39" s="23"/>
      <c r="J39" s="23"/>
    </row>
    <row r="40" spans="4:10" ht="12.75">
      <c r="D40" s="25"/>
      <c r="H40" s="23"/>
      <c r="I40" s="23"/>
      <c r="J40" s="23"/>
    </row>
    <row r="41" spans="2:10" ht="12.75">
      <c r="B41" s="957" t="s">
        <v>330</v>
      </c>
      <c r="C41" s="1451"/>
      <c r="D41" s="1451"/>
      <c r="E41" s="1451"/>
      <c r="F41" s="1097"/>
      <c r="G41" s="1097"/>
      <c r="H41" s="109"/>
      <c r="I41" s="109"/>
      <c r="J41" s="23"/>
    </row>
    <row r="42" spans="8:10" ht="12.75">
      <c r="H42" s="23"/>
      <c r="I42" s="23"/>
      <c r="J42" s="23"/>
    </row>
    <row r="43" spans="8:10" ht="12.75">
      <c r="H43" s="23"/>
      <c r="I43" s="23"/>
      <c r="J43" s="23"/>
    </row>
    <row r="44" spans="1:10" ht="12.75">
      <c r="A44" s="698" t="s">
        <v>158</v>
      </c>
      <c r="B44" s="698"/>
      <c r="C44" s="698"/>
      <c r="D44" s="698"/>
      <c r="E44" s="698"/>
      <c r="H44" s="23"/>
      <c r="I44" s="23"/>
      <c r="J44" s="23"/>
    </row>
    <row r="45" spans="2:10" s="2" customFormat="1" ht="12.75">
      <c r="B45" s="19"/>
      <c r="C45" s="19"/>
      <c r="D45" s="19"/>
      <c r="E45" s="19"/>
      <c r="F45" s="19"/>
      <c r="H45" s="23"/>
      <c r="I45" s="23"/>
      <c r="J45" s="23"/>
    </row>
    <row r="46" spans="1:10" s="2" customFormat="1" ht="12.75">
      <c r="A46" s="19" t="s">
        <v>331</v>
      </c>
      <c r="B46" s="1387">
        <f>'Exhibit 7.1'!B37-'Exhibit 8.1'!B42</f>
        <v>-0.16000008583068848</v>
      </c>
      <c r="C46" s="1387">
        <f>'Exhibit 7.1'!C37-'Exhibit 8.1'!C42</f>
        <v>0</v>
      </c>
      <c r="D46" s="1387">
        <f>'Exhibit 7.1'!D37-'Exhibit 8.1'!D42</f>
        <v>0</v>
      </c>
      <c r="E46" s="1387">
        <f>'Exhibit 7.1'!E37-'Exhibit 8.1'!E42</f>
        <v>-0.26000010967254639</v>
      </c>
      <c r="F46" s="19"/>
      <c r="H46" s="23"/>
      <c r="I46" s="23"/>
      <c r="J46" s="23"/>
    </row>
    <row r="47" spans="1:10" s="2" customFormat="1" ht="12.75">
      <c r="A47" s="19"/>
      <c r="B47" s="19"/>
      <c r="C47" s="19"/>
      <c r="D47" s="19"/>
      <c r="E47" s="19"/>
      <c r="F47" s="19"/>
      <c r="H47" s="23"/>
      <c r="I47" s="23"/>
      <c r="J47" s="23"/>
    </row>
    <row r="48" ht="12.75"/>
    <row r="49" spans="1:5" ht="12.75">
      <c r="A49" s="19" t="s">
        <v>332</v>
      </c>
      <c r="B49" s="55">
        <v>339787471</v>
      </c>
      <c r="C49" s="55">
        <v>293471260.17999983</v>
      </c>
      <c r="D49" s="55">
        <v>278567083.70999998</v>
      </c>
      <c r="E49" s="55">
        <v>272533384.64999998</v>
      </c>
    </row>
    <row r="50" spans="1:5" ht="12.75">
      <c r="A50" s="19" t="s">
        <v>333</v>
      </c>
      <c r="B50" s="55">
        <v>0</v>
      </c>
      <c r="C50" s="55">
        <v>-2171377.8000000007</v>
      </c>
      <c r="D50" s="55">
        <v>-5753276.7599999998</v>
      </c>
      <c r="E50" s="55">
        <v>-7360015.3999999994</v>
      </c>
    </row>
    <row r="51" spans="2:5" ht="12.75">
      <c r="B51" s="55">
        <f>+B49-B50</f>
        <v>339787471</v>
      </c>
      <c r="C51" s="55">
        <f>+C49-C50</f>
        <v>295642637.97999984</v>
      </c>
      <c r="D51" s="55">
        <f>+D49-D50</f>
        <v>284320360.46999997</v>
      </c>
      <c r="E51" s="55">
        <f>+E49-E50</f>
        <v>279893400.04999995</v>
      </c>
    </row>
    <row r="52" spans="2:6" ht="12.75">
      <c r="B52" s="1387">
        <f>+B37-B24-B51</f>
        <v>0.28999996185302734</v>
      </c>
      <c r="C52" s="1387">
        <f>+C37-C24-C51</f>
        <v>0</v>
      </c>
      <c r="D52" s="1387">
        <f>+D37-D24-D51</f>
        <v>0</v>
      </c>
      <c r="E52" s="1387">
        <f>+E37-E24-E51</f>
        <v>-1205.2599999308586</v>
      </c>
      <c r="F52" s="19" t="s">
        <v>334</v>
      </c>
    </row>
    <row r="53" spans="2:5" ht="12.75">
      <c r="B53" s="55"/>
      <c r="C53" s="55"/>
      <c r="D53" s="55"/>
      <c r="E53" s="55"/>
    </row>
    <row r="54" spans="2:5" ht="12.75">
      <c r="B54" s="55"/>
      <c r="C54" s="55"/>
      <c r="D54" s="55"/>
      <c r="E54" s="55"/>
    </row>
    <row r="55" spans="1:5" ht="12.75">
      <c r="A55" s="19" t="s">
        <v>335</v>
      </c>
      <c r="B55" s="55">
        <f>-339787471+122123705</f>
        <v>-217663766</v>
      </c>
      <c r="C55" s="55">
        <v>-185297577.44000003</v>
      </c>
      <c r="D55" s="55">
        <v>-182823802.47999999</v>
      </c>
      <c r="E55" s="55">
        <v>-161417222.89999998</v>
      </c>
    </row>
    <row r="56" spans="1:5" ht="12.75">
      <c r="A56" s="19" t="s">
        <v>336</v>
      </c>
      <c r="B56" s="55">
        <f>-(122123705)</f>
        <v>-122123705</v>
      </c>
      <c r="C56" s="55">
        <v>-122124575.21000001</v>
      </c>
      <c r="D56" s="55">
        <v>-109241363.28</v>
      </c>
      <c r="E56" s="55">
        <v>-122240700.02000001</v>
      </c>
    </row>
    <row r="57" spans="2:5" ht="12.75">
      <c r="B57" s="55">
        <f>SUM(B55:B56)</f>
        <v>-339787471</v>
      </c>
      <c r="C57" s="55">
        <f>SUM(C55:C56)</f>
        <v>-307422152.65000004</v>
      </c>
      <c r="D57" s="55">
        <f>SUM(D55:D56)</f>
        <v>-292065165.75999999</v>
      </c>
      <c r="E57" s="55">
        <f>SUM(E55:E56)</f>
        <v>-283657922.91999996</v>
      </c>
    </row>
    <row r="58" spans="2:5" ht="12.75">
      <c r="B58" s="1387">
        <f>+B57+'Exhibit 8.1'!B42</f>
        <v>0.45000004768371582</v>
      </c>
      <c r="C58" s="1387">
        <f>+C57+'Exhibit 8.1'!C42</f>
        <v>0</v>
      </c>
      <c r="D58" s="1387">
        <f>+D57+'Exhibit 8.1'!D42</f>
        <v>0</v>
      </c>
      <c r="E58" s="1387">
        <f>+E57+'Exhibit 8.1'!E42</f>
        <v>0</v>
      </c>
    </row>
    <row r="59" spans="3:5" ht="12.75">
      <c r="C59" s="55"/>
      <c r="D59" s="55"/>
      <c r="E59" s="55"/>
    </row>
    <row r="60" spans="2:5" ht="12.75">
      <c r="B60" s="1387">
        <f>+B56+'Exhibit 8.1'!B18</f>
        <v>2062911.2800000012</v>
      </c>
      <c r="C60" s="55"/>
      <c r="D60" s="55"/>
      <c r="E60" s="55"/>
    </row>
    <row r="61" spans="3:5" ht="12.75">
      <c r="C61" s="55"/>
      <c r="D61" s="55"/>
      <c r="E61" s="55"/>
    </row>
    <row r="62" spans="1:5" ht="12.75">
      <c r="A62" s="19" t="s">
        <v>337</v>
      </c>
      <c r="B62" s="55">
        <v>196999</v>
      </c>
      <c r="C62" s="55"/>
      <c r="D62" s="55"/>
      <c r="E62" s="55"/>
    </row>
    <row r="63" spans="1:5" ht="12.75">
      <c r="A63" s="19" t="s">
        <v>338</v>
      </c>
      <c r="B63" s="55">
        <v>1865912</v>
      </c>
      <c r="C63" s="55"/>
      <c r="D63" s="55"/>
      <c r="E63" s="55"/>
    </row>
    <row r="64" spans="1:5" ht="12.75">
      <c r="A64" s="19" t="s">
        <v>339</v>
      </c>
      <c r="B64" s="55">
        <f>SUM(B62:B63)</f>
        <v>2062911</v>
      </c>
      <c r="C64" s="55" t="s">
        <v>340</v>
      </c>
      <c r="D64" s="55"/>
      <c r="E64" s="55"/>
    </row>
    <row r="65" spans="3:5" ht="12.75">
      <c r="C65" s="55"/>
      <c r="D65" s="55"/>
      <c r="E65" s="55"/>
    </row>
    <row r="66" ht="12.75"/>
    <row r="67" ht="12.75"/>
    <row r="68" ht="12.75"/>
    <row r="69" ht="12.75"/>
    <row r="70" ht="12.75"/>
    <row r="71" ht="12.75"/>
    <row r="72" ht="12.75"/>
    <row r="73" ht="12.75"/>
    <row r="74" spans="11:11" ht="12.75">
      <c r="K74" s="18"/>
    </row>
    <row r="75" ht="12.75"/>
    <row r="76" ht="12.75"/>
    <row r="77" ht="12.75"/>
    <row r="78" ht="12.75"/>
    <row r="79" ht="12.75"/>
    <row r="80" ht="12.75"/>
    <row r="81" spans="4:5" ht="12.75">
      <c r="D81" s="18"/>
      <c r="E81" s="18"/>
    </row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spans="4:5" ht="12.75">
      <c r="D126" s="18"/>
      <c r="E126" s="18"/>
    </row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  <row r="145" ht="12.75"/>
    <row r="146" ht="12.75"/>
    <row r="147" ht="12.75"/>
    <row r="148" ht="12.75"/>
    <row r="149" ht="12.75"/>
    <row r="150" ht="12.75"/>
    <row r="151" ht="12.75"/>
    <row r="152" ht="12.75"/>
    <row r="153" ht="12.75"/>
    <row r="154" ht="12.75"/>
    <row r="155" ht="12.75"/>
    <row r="156" ht="12.75"/>
    <row r="157" ht="12.75"/>
    <row r="158" ht="12.75"/>
    <row r="159" ht="12.75"/>
    <row r="160" ht="12.75"/>
    <row r="161" ht="12.75"/>
    <row r="162" ht="12.75"/>
    <row r="163" spans="4:10" ht="12.75">
      <c r="D163" s="18"/>
      <c r="E163" s="18"/>
      <c r="F163" s="18"/>
      <c r="G163" s="18"/>
      <c r="H163" s="18"/>
      <c r="I163" s="18"/>
      <c r="J163" s="18"/>
    </row>
    <row r="164" spans="4:10" ht="12.75">
      <c r="D164" s="18"/>
      <c r="E164" s="18"/>
      <c r="F164" s="18"/>
      <c r="G164" s="18"/>
      <c r="H164" s="18"/>
      <c r="I164" s="18"/>
      <c r="J164" s="18"/>
    </row>
    <row r="165" spans="4:10" ht="12.75">
      <c r="D165" s="18"/>
      <c r="E165" s="18"/>
      <c r="F165" s="18"/>
      <c r="G165" s="18"/>
      <c r="H165" s="18"/>
      <c r="I165" s="18"/>
      <c r="J165" s="18"/>
    </row>
    <row r="166" spans="4:10" ht="12.75">
      <c r="D166" s="18"/>
      <c r="E166" s="18"/>
      <c r="F166" s="18"/>
      <c r="G166" s="18"/>
      <c r="H166" s="18"/>
      <c r="I166" s="18"/>
      <c r="J166" s="18"/>
    </row>
    <row r="167" ht="12.75"/>
    <row r="168" spans="4:4" ht="12.75">
      <c r="D168" s="25"/>
    </row>
    <row r="169" spans="1:1" ht="12.75">
      <c r="A169" s="23"/>
    </row>
  </sheetData>
  <conditionalFormatting sqref="C46:E46">
    <cfRule type="expression" priority="2" dxfId="35">
      <formula>ABS(C46)&gt;1</formula>
    </cfRule>
  </conditionalFormatting>
  <conditionalFormatting sqref="B46">
    <cfRule type="expression" priority="1" dxfId="35">
      <formula>ABS(B46)&gt;1</formula>
    </cfRule>
  </conditionalFormatting>
  <printOptions horizontalCentered="1"/>
  <pageMargins left="0.8" right="0.8" top="1" bottom="1" header="0.5" footer="0.5"/>
  <pageSetup orientation="portrait" scale="78" r:id="rId1"/>
  <headerFooter alignWithMargins="0"/>
  <rowBreaks count="3" manualBreakCount="3">
    <brk id="39" max="16383" man="1"/>
    <brk id="80" max="16383" man="1"/>
    <brk id="127" max="16383" man="1"/>
  </rowBreaks>
  <customProperties>
    <customPr name="_pios_id" r:id="rId2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A7C9E69D-DA61-4111-BE01-D00DD80D7982}">
  <sheetPr>
    <tabColor theme="8" tint="0.399980008602142"/>
  </sheetPr>
  <dimension ref="A1:H90"/>
  <sheetViews>
    <sheetView workbookViewId="0" topLeftCell="A1"/>
  </sheetViews>
  <sheetFormatPr defaultColWidth="8.85428571428571" defaultRowHeight="15"/>
  <cols>
    <col min="1" max="1" width="18.2857142857143" style="919" customWidth="1"/>
    <col min="2" max="2" width="7.71428571428571" style="920" bestFit="1" customWidth="1"/>
    <col min="3" max="3" width="29.2857142857143" style="919" bestFit="1" customWidth="1"/>
    <col min="4" max="4" width="12.7142857142857" style="921" bestFit="1" customWidth="1"/>
    <col min="5" max="5" width="12.7142857142857" style="919" bestFit="1" customWidth="1"/>
    <col min="6" max="6" width="8.85714285714286" style="919" customWidth="1"/>
    <col min="7" max="8" width="8.85714285714286" style="919"/>
    <col min="9" max="16384" width="8.85714285714286" style="919"/>
  </cols>
  <sheetData>
    <row r="1" spans="1:8" ht="15">
      <c r="A1" s="919" t="s">
        <v>2477</v>
      </c>
      <c r="C1" s="919" t="s">
        <v>63</v>
      </c>
      <c r="D1" s="921" t="s">
        <v>2478</v>
      </c>
      <c r="E1" s="919" t="s">
        <v>2479</v>
      </c>
      <c r="H1" s="867"/>
    </row>
    <row r="2" spans="1:5" ht="15">
      <c r="A2" s="919">
        <v>301100</v>
      </c>
      <c r="C2" s="919" t="s">
        <v>1078</v>
      </c>
      <c r="D2" s="921">
        <v>0</v>
      </c>
      <c r="E2" s="921">
        <f>IFERROR(INDEX('TABLE 1'!$T$17:$T$126,MATCH(A2,'TABLE 1'!$S$17:$S$126,0)),)/100</f>
        <v>0</v>
      </c>
    </row>
    <row r="3" spans="1:5" ht="15">
      <c r="A3" s="919">
        <v>302100</v>
      </c>
      <c r="C3" s="919" t="s">
        <v>1079</v>
      </c>
      <c r="D3" s="921">
        <v>0</v>
      </c>
      <c r="E3" s="921">
        <f>IFERROR(INDEX('TABLE 1'!$T$17:$T$126,MATCH(A3,'TABLE 1'!$S$17:$S$126,0)),)/100</f>
        <v>0</v>
      </c>
    </row>
    <row r="4" spans="1:5" ht="15">
      <c r="A4" s="919">
        <v>303210</v>
      </c>
      <c r="C4" s="919" t="s">
        <v>1080</v>
      </c>
      <c r="D4" s="921">
        <v>0</v>
      </c>
      <c r="E4" s="921">
        <f>IFERROR(INDEX('TABLE 1'!$T$17:$T$126,MATCH(A4,'TABLE 1'!$S$17:$S$126,0)),)/100</f>
        <v>0</v>
      </c>
    </row>
    <row r="5" spans="1:5" ht="15">
      <c r="A5" s="919">
        <v>303220</v>
      </c>
      <c r="C5" s="919" t="s">
        <v>1081</v>
      </c>
      <c r="D5" s="921">
        <v>0</v>
      </c>
      <c r="E5" s="921">
        <f>IFERROR(INDEX('TABLE 1'!$T$17:$T$126,MATCH(A5,'TABLE 1'!$S$17:$S$126,0)),)/100</f>
        <v>0</v>
      </c>
    </row>
    <row r="6" spans="1:5" ht="15">
      <c r="A6" s="919">
        <v>303300</v>
      </c>
      <c r="C6" s="919" t="s">
        <v>1082</v>
      </c>
      <c r="D6" s="921">
        <v>0</v>
      </c>
      <c r="E6" s="921">
        <f>IFERROR(INDEX('TABLE 1'!$T$17:$T$126,MATCH(A6,'TABLE 1'!$S$17:$S$126,0)),)/100</f>
        <v>0</v>
      </c>
    </row>
    <row r="7" spans="1:5" ht="15">
      <c r="A7" s="919">
        <v>303400</v>
      </c>
      <c r="C7" s="919" t="s">
        <v>1083</v>
      </c>
      <c r="D7" s="921">
        <v>0</v>
      </c>
      <c r="E7" s="921">
        <f>IFERROR(INDEX('TABLE 1'!$T$17:$T$126,MATCH(A7,'TABLE 1'!$S$17:$S$126,0)),)/100</f>
        <v>0</v>
      </c>
    </row>
    <row r="8" spans="1:5" ht="15">
      <c r="A8" s="919">
        <v>303500</v>
      </c>
      <c r="C8" s="1593" t="s">
        <v>3212</v>
      </c>
      <c r="D8" s="921">
        <v>0</v>
      </c>
      <c r="E8" s="921">
        <f>IFERROR(INDEX('TABLE 1'!$T$17:$T$126,MATCH(A8,'TABLE 1'!$S$17:$S$126,0)),)/100</f>
        <v>0</v>
      </c>
    </row>
    <row r="9" spans="1:5" ht="15">
      <c r="A9" s="919">
        <v>303510</v>
      </c>
      <c r="C9" s="919" t="s">
        <v>1084</v>
      </c>
      <c r="D9" s="921">
        <v>0</v>
      </c>
      <c r="E9" s="921">
        <f>IFERROR(INDEX('TABLE 1'!$T$17:$T$126,MATCH(A9,'TABLE 1'!$S$17:$S$126,0)),)/100</f>
        <v>0</v>
      </c>
    </row>
    <row r="10" spans="1:5" ht="15">
      <c r="A10" s="919">
        <v>304200</v>
      </c>
      <c r="C10" s="1" t="s">
        <v>1085</v>
      </c>
      <c r="D10" s="921">
        <v>0.0189</v>
      </c>
      <c r="E10" s="921">
        <f>IFERROR(INDEX('TABLE 1'!$T$17:$T$126,MATCH(A10,'TABLE 1'!$S$17:$S$126,0)),)/100</f>
        <v>0</v>
      </c>
    </row>
    <row r="11" spans="1:5" ht="15">
      <c r="A11" s="919">
        <v>304210</v>
      </c>
      <c r="C11" s="1593" t="s">
        <v>3213</v>
      </c>
      <c r="D11" s="921">
        <v>0.0189</v>
      </c>
      <c r="E11" s="921">
        <f>IFERROR(INDEX('TABLE 1'!$T$17:$T$126,MATCH(A11,'TABLE 1'!$S$17:$S$126,0)),)/100</f>
        <v>0</v>
      </c>
    </row>
    <row r="12" spans="1:5" ht="15">
      <c r="A12" s="919">
        <v>304220</v>
      </c>
      <c r="C12" s="919" t="s">
        <v>1086</v>
      </c>
      <c r="D12" s="921">
        <v>0.0189</v>
      </c>
      <c r="E12" s="921">
        <f>IFERROR(INDEX('TABLE 1'!$T$17:$T$126,MATCH(A12,'TABLE 1'!$S$17:$S$126,0)),)/100</f>
        <v>0.0189</v>
      </c>
    </row>
    <row r="13" spans="1:5" ht="15">
      <c r="A13" s="919">
        <v>304300</v>
      </c>
      <c r="C13" s="919" t="s">
        <v>1087</v>
      </c>
      <c r="D13" s="921">
        <v>0.016500000000000001</v>
      </c>
      <c r="E13" s="921">
        <f>IFERROR(INDEX('TABLE 1'!$T$17:$T$126,MATCH(A13,'TABLE 1'!$S$17:$S$126,0)),)/100</f>
        <v>0.021600000000000001</v>
      </c>
    </row>
    <row r="14" spans="1:5" ht="15">
      <c r="A14" s="919">
        <v>304400</v>
      </c>
      <c r="C14" s="919" t="s">
        <v>1088</v>
      </c>
      <c r="D14" s="921">
        <v>0.017399999999999999</v>
      </c>
      <c r="E14" s="921">
        <f>IFERROR(INDEX('TABLE 1'!$T$17:$T$126,MATCH(A14,'TABLE 1'!$S$17:$S$126,0)),)/100</f>
        <v>0.018500000000000003</v>
      </c>
    </row>
    <row r="15" spans="1:5" ht="15">
      <c r="A15" s="919" t="s">
        <v>2480</v>
      </c>
      <c r="C15" s="919" t="s">
        <v>1088</v>
      </c>
      <c r="D15" s="921">
        <v>0.017399999999999999</v>
      </c>
      <c r="E15" s="921">
        <f>IFERROR(INDEX('TABLE 1'!$T$17:$T$126,MATCH(A15,'TABLE 1'!$S$17:$S$126,0)),)/100</f>
        <v>0.0141</v>
      </c>
    </row>
    <row r="16" spans="1:5" ht="15">
      <c r="A16" s="919">
        <v>304500</v>
      </c>
      <c r="C16" s="919" t="s">
        <v>1089</v>
      </c>
      <c r="D16" s="921">
        <v>0.0154</v>
      </c>
      <c r="E16" s="921">
        <f>IFERROR(INDEX('TABLE 1'!$T$17:$T$126,MATCH(A16,'TABLE 1'!$S$17:$S$126,0)),)/100</f>
        <v>0.038599999999999995</v>
      </c>
    </row>
    <row r="17" spans="1:5" ht="15">
      <c r="A17" s="919">
        <v>304510</v>
      </c>
      <c r="C17" s="919" t="s">
        <v>1090</v>
      </c>
      <c r="D17" s="921">
        <v>0.0154</v>
      </c>
      <c r="E17" s="921">
        <f>IFERROR(INDEX('TABLE 1'!$T$17:$T$126,MATCH(A17,'TABLE 1'!$S$17:$S$126,0)),)/100</f>
        <v>0.0178</v>
      </c>
    </row>
    <row r="18" spans="1:5" ht="15">
      <c r="A18" s="919">
        <v>307200</v>
      </c>
      <c r="C18" s="919" t="s">
        <v>1091</v>
      </c>
      <c r="D18" s="921">
        <v>0.026499999999999999</v>
      </c>
      <c r="E18" s="921">
        <f>IFERROR(INDEX('TABLE 1'!$T$17:$T$126,MATCH(A18,'TABLE 1'!$S$17:$S$126,0)),)/100</f>
        <v>0.017899999999999999</v>
      </c>
    </row>
    <row r="19" spans="1:5" ht="15">
      <c r="A19" s="919" t="s">
        <v>2481</v>
      </c>
      <c r="C19" s="919" t="s">
        <v>1091</v>
      </c>
      <c r="D19" s="921">
        <v>0.026499999999999999</v>
      </c>
      <c r="E19" s="921">
        <f>IFERROR(INDEX('TABLE 1'!$T$17:$T$126,MATCH(A19,'TABLE 1'!$S$17:$S$126,0)),)/100</f>
        <v>0.0141</v>
      </c>
    </row>
    <row r="20" spans="1:5" ht="15">
      <c r="A20" s="919">
        <v>309200</v>
      </c>
      <c r="C20" s="919" t="s">
        <v>1092</v>
      </c>
      <c r="D20" s="921">
        <v>0.0309</v>
      </c>
      <c r="E20" s="921">
        <f>IFERROR(INDEX('TABLE 1'!$T$17:$T$126,MATCH(A20,'TABLE 1'!$S$17:$S$126,0)),)/100</f>
        <v>0.021899999999999999</v>
      </c>
    </row>
    <row r="21" spans="1:5" ht="15">
      <c r="A21" s="919">
        <v>310200</v>
      </c>
      <c r="C21" s="919" t="s">
        <v>2482</v>
      </c>
      <c r="D21" s="921">
        <v>0.050299999999999997</v>
      </c>
      <c r="E21" s="921">
        <f>IFERROR(INDEX('TABLE 1'!$T$17:$T$126,MATCH(A21,'TABLE 1'!$S$17:$S$126,0)),)/100</f>
        <v>0.0246</v>
      </c>
    </row>
    <row r="22" spans="1:5" ht="15">
      <c r="A22" s="919">
        <v>310201</v>
      </c>
      <c r="C22" s="919" t="s">
        <v>2482</v>
      </c>
      <c r="D22" s="921">
        <v>0.050299999999999997</v>
      </c>
      <c r="E22" s="921">
        <f>IFERROR(INDEX('TABLE 1'!$T$17:$T$126,MATCH(A22,'TABLE 1'!$S$17:$S$126,0)),)/100</f>
        <v>0.0246</v>
      </c>
    </row>
    <row r="23" spans="1:5" ht="15">
      <c r="A23" s="919">
        <v>310300</v>
      </c>
      <c r="C23" s="919" t="s">
        <v>2482</v>
      </c>
      <c r="D23" s="921">
        <v>0.050299999999999997</v>
      </c>
      <c r="E23" s="921">
        <f>IFERROR(INDEX('TABLE 1'!$T$17:$T$126,MATCH(A23,'TABLE 1'!$S$17:$S$126,0)),)/100</f>
        <v>0.0246</v>
      </c>
    </row>
    <row r="24" spans="1:5" ht="15">
      <c r="A24" s="919">
        <v>310400</v>
      </c>
      <c r="C24" s="919" t="s">
        <v>2482</v>
      </c>
      <c r="D24" s="921">
        <v>0.050299999999999997</v>
      </c>
      <c r="E24" s="921">
        <f>IFERROR(INDEX('TABLE 1'!$T$17:$T$126,MATCH(A24,'TABLE 1'!$S$17:$S$126,0)),)/100</f>
        <v>0.0246</v>
      </c>
    </row>
    <row r="25" spans="1:5" ht="15">
      <c r="A25" s="919">
        <v>311200</v>
      </c>
      <c r="C25" s="919" t="s">
        <v>1096</v>
      </c>
      <c r="D25" s="921">
        <v>0.0167</v>
      </c>
      <c r="E25" s="921">
        <f>IFERROR(INDEX('TABLE 1'!$T$17:$T$126,MATCH(A25,'TABLE 1'!$S$17:$S$126,0)),)/100</f>
        <v>0.016799999999999999</v>
      </c>
    </row>
    <row r="26" spans="1:5" ht="15">
      <c r="A26" s="919" t="s">
        <v>2483</v>
      </c>
      <c r="C26" s="919" t="s">
        <v>1096</v>
      </c>
      <c r="D26" s="921">
        <v>0.0057999999999999996</v>
      </c>
      <c r="E26" s="921">
        <f>IFERROR(INDEX('TABLE 1'!$T$17:$T$126,MATCH(A26,'TABLE 1'!$S$17:$S$126,0)),)/100</f>
        <v>0.0141</v>
      </c>
    </row>
    <row r="27" spans="1:5" ht="15">
      <c r="A27" s="919">
        <v>311240</v>
      </c>
      <c r="C27" s="1577" t="s">
        <v>3214</v>
      </c>
      <c r="D27" s="921">
        <v>0</v>
      </c>
      <c r="E27" s="921">
        <f>IFERROR(INDEX('TABLE 1'!$T$17:$T$126,MATCH(A27,'TABLE 1'!$S$17:$S$126,0)),)/100</f>
        <v>0</v>
      </c>
    </row>
    <row r="28" spans="1:5" ht="15">
      <c r="A28" s="919">
        <v>311250</v>
      </c>
      <c r="C28" s="919" t="s">
        <v>1097</v>
      </c>
      <c r="D28" s="921">
        <v>0.021700000000000001</v>
      </c>
      <c r="E28" s="921">
        <f>IFERROR(INDEX('TABLE 1'!$T$17:$T$126,MATCH(A28,'TABLE 1'!$S$17:$S$126,0)),)/100</f>
        <v>0.016799999999999999</v>
      </c>
    </row>
    <row r="29" spans="1:5" ht="15">
      <c r="A29" s="919">
        <v>311300</v>
      </c>
      <c r="C29" s="919" t="s">
        <v>1098</v>
      </c>
      <c r="D29" s="921">
        <v>0.021700000000000001</v>
      </c>
      <c r="E29" s="921">
        <f>IFERROR(INDEX('TABLE 1'!$T$17:$T$126,MATCH(A29,'TABLE 1'!$S$17:$S$126,0)),)/100</f>
        <v>0.021099999999999997</v>
      </c>
    </row>
    <row r="30" spans="1:5" ht="15">
      <c r="A30" s="919">
        <v>311400</v>
      </c>
      <c r="C30" s="919" t="s">
        <v>1099</v>
      </c>
      <c r="D30" s="921">
        <v>0.021700000000000001</v>
      </c>
      <c r="E30" s="921">
        <f>IFERROR(INDEX('TABLE 1'!$T$17:$T$126,MATCH(A30,'TABLE 1'!$S$17:$S$126,0)),)/100</f>
        <v>0.021099999999999997</v>
      </c>
    </row>
    <row r="31" spans="1:5" ht="15">
      <c r="A31" s="919" t="s">
        <v>2484</v>
      </c>
      <c r="C31" s="919" t="s">
        <v>1099</v>
      </c>
      <c r="D31" s="921">
        <v>0.0057999999999999996</v>
      </c>
      <c r="E31" s="921">
        <f>IFERROR(INDEX('TABLE 1'!$T$17:$T$126,MATCH(A31,'TABLE 1'!$S$17:$S$126,0)),)/100</f>
        <v>0.0141</v>
      </c>
    </row>
    <row r="32" spans="1:5" ht="15">
      <c r="A32" s="919">
        <v>320300</v>
      </c>
      <c r="C32" s="919" t="s">
        <v>1100</v>
      </c>
      <c r="D32" s="921">
        <v>0.0149</v>
      </c>
      <c r="E32" s="921">
        <f>IFERROR(INDEX('TABLE 1'!$T$17:$T$126,MATCH(A32,'TABLE 1'!$S$17:$S$126,0)),)/100</f>
        <v>0.022599999999999999</v>
      </c>
    </row>
    <row r="33" spans="1:5" ht="15">
      <c r="A33" s="919" t="s">
        <v>2485</v>
      </c>
      <c r="C33" s="919" t="s">
        <v>1100</v>
      </c>
      <c r="D33" s="921">
        <v>0.0149</v>
      </c>
      <c r="E33" s="921">
        <f>IFERROR(INDEX('TABLE 1'!$T$17:$T$126,MATCH(A33,'TABLE 1'!$S$17:$S$126,0)),)/100</f>
        <v>0.0141</v>
      </c>
    </row>
    <row r="34" spans="1:5" ht="15">
      <c r="A34" s="641" t="s">
        <v>2983</v>
      </c>
      <c r="C34" s="1577" t="s">
        <v>2984</v>
      </c>
      <c r="D34" s="921">
        <v>0</v>
      </c>
      <c r="E34" s="921">
        <f>IFERROR(INDEX('TABLE 1'!$T$17:$T$126,MATCH(A34,'TABLE 1'!$S$17:$S$126,0)),)/100</f>
        <v>0.066500000000000004</v>
      </c>
    </row>
    <row r="35" spans="1:5" ht="15">
      <c r="A35" s="1577" t="s">
        <v>3208</v>
      </c>
      <c r="C35" s="1577" t="s">
        <v>2984</v>
      </c>
      <c r="D35" s="921">
        <v>0</v>
      </c>
      <c r="E35" s="921">
        <f>IFERROR(INDEX('TABLE 1'!$T$17:$T$126,MATCH(A35,'TABLE 1'!$S$17:$S$126,0)),)/100</f>
        <v>0.0141</v>
      </c>
    </row>
    <row r="36" spans="1:5" ht="15">
      <c r="A36" s="919">
        <v>330400</v>
      </c>
      <c r="C36" s="919" t="s">
        <v>1101</v>
      </c>
      <c r="D36" s="921">
        <v>0.016199999999999999</v>
      </c>
      <c r="E36" s="921">
        <f>IFERROR(INDEX('TABLE 1'!$T$17:$T$126,MATCH(A36,'TABLE 1'!$S$17:$S$126,0)),)/100</f>
        <v>0.016799999999999999</v>
      </c>
    </row>
    <row r="37" spans="1:5" ht="15">
      <c r="A37" s="919" t="s">
        <v>2486</v>
      </c>
      <c r="C37" s="919" t="s">
        <v>1101</v>
      </c>
      <c r="D37" s="921">
        <v>0.015100000000000001</v>
      </c>
      <c r="E37" s="921">
        <f>IFERROR(INDEX('TABLE 1'!$T$17:$T$126,MATCH(A37,'TABLE 1'!$S$17:$S$126,0)),)/100</f>
        <v>0.0141</v>
      </c>
    </row>
    <row r="38" spans="1:5" ht="15">
      <c r="A38" s="919">
        <v>330410</v>
      </c>
      <c r="C38" s="1577" t="s">
        <v>3210</v>
      </c>
      <c r="D38" s="921">
        <v>0</v>
      </c>
      <c r="E38" s="921">
        <f>IFERROR(INDEX('TABLE 1'!$T$17:$T$126,MATCH(A38,'TABLE 1'!$S$17:$S$126,0)),)/100</f>
        <v>0.075199999999999989</v>
      </c>
    </row>
    <row r="39" spans="1:5" ht="15">
      <c r="A39" s="1577" t="s">
        <v>3209</v>
      </c>
      <c r="C39" s="1577" t="s">
        <v>3210</v>
      </c>
      <c r="D39" s="921">
        <v>0</v>
      </c>
      <c r="E39" s="921">
        <f>IFERROR(INDEX('TABLE 1'!$T$17:$T$126,MATCH(A39,'TABLE 1'!$S$17:$S$126,0)),)/100</f>
        <v>0.0141</v>
      </c>
    </row>
    <row r="40" spans="1:5" ht="15">
      <c r="A40" s="919">
        <v>331400</v>
      </c>
      <c r="C40" s="919" t="s">
        <v>1102</v>
      </c>
      <c r="D40" s="921">
        <v>0.021499999999999998</v>
      </c>
      <c r="E40" s="921">
        <f>IFERROR(INDEX('TABLE 1'!$T$17:$T$126,MATCH(A40,'TABLE 1'!$S$17:$S$126,0)),)/100</f>
        <v>0.019799999999999998</v>
      </c>
    </row>
    <row r="41" spans="1:5" ht="15">
      <c r="A41" s="919" t="s">
        <v>2487</v>
      </c>
      <c r="C41" s="919" t="s">
        <v>1102</v>
      </c>
      <c r="D41" s="921">
        <v>0.0223</v>
      </c>
      <c r="E41" s="921">
        <f>IFERROR(INDEX('TABLE 1'!$T$17:$T$126,MATCH(A41,'TABLE 1'!$S$17:$S$126,0)),)/100</f>
        <v>0.0141</v>
      </c>
    </row>
    <row r="42" spans="1:5" ht="15">
      <c r="A42" s="919">
        <v>333400</v>
      </c>
      <c r="C42" s="919" t="s">
        <v>1103</v>
      </c>
      <c r="D42" s="921">
        <v>0.038699999999999998</v>
      </c>
      <c r="E42" s="921">
        <f>IFERROR(INDEX('TABLE 1'!$T$17:$T$126,MATCH(A42,'TABLE 1'!$S$17:$S$126,0)),)/100</f>
        <v>0.038300000000000001</v>
      </c>
    </row>
    <row r="43" spans="1:5" ht="15">
      <c r="A43" s="919" t="s">
        <v>2488</v>
      </c>
      <c r="C43" s="919" t="s">
        <v>1103</v>
      </c>
      <c r="D43" s="921">
        <v>0.045499999999999999</v>
      </c>
      <c r="E43" s="921">
        <f>IFERROR(INDEX('TABLE 1'!$T$17:$T$126,MATCH(A43,'TABLE 1'!$S$17:$S$126,0)),)/100</f>
        <v>0.0141</v>
      </c>
    </row>
    <row r="44" spans="1:5" ht="15">
      <c r="A44" s="919">
        <v>334400</v>
      </c>
      <c r="C44" s="919" t="s">
        <v>1104</v>
      </c>
      <c r="D44" s="921">
        <v>0.061600000000000002</v>
      </c>
      <c r="E44" s="921">
        <f>IFERROR(INDEX('TABLE 1'!$T$17:$T$126,MATCH(A44,'TABLE 1'!$S$17:$S$126,0)),)/100</f>
        <v>0.056500000000000002</v>
      </c>
    </row>
    <row r="45" spans="1:5" ht="15">
      <c r="A45" s="919">
        <v>334420</v>
      </c>
      <c r="C45" s="919" t="s">
        <v>1105</v>
      </c>
      <c r="D45" s="921">
        <v>0.052999999999999999</v>
      </c>
      <c r="E45" s="921">
        <f>IFERROR(INDEX('TABLE 1'!$T$17:$T$126,MATCH(A45,'TABLE 1'!$S$17:$S$126,0)),)/100</f>
        <v>0.034099999999999998</v>
      </c>
    </row>
    <row r="46" spans="1:5" ht="15">
      <c r="A46" s="919">
        <v>334430</v>
      </c>
      <c r="C46" s="919" t="s">
        <v>1106</v>
      </c>
      <c r="D46" s="921">
        <v>0.061600000000000002</v>
      </c>
      <c r="E46" s="921">
        <f>IFERROR(INDEX('TABLE 1'!$T$17:$T$126,MATCH(A46,'TABLE 1'!$S$17:$S$126,0)),)/100</f>
        <v>0.028199999999999999</v>
      </c>
    </row>
    <row r="47" spans="1:5" ht="15">
      <c r="A47" s="919">
        <v>334440</v>
      </c>
      <c r="C47" s="919" t="s">
        <v>1107</v>
      </c>
      <c r="D47" s="921">
        <v>0.061600000000000002</v>
      </c>
      <c r="E47" s="921">
        <f>IFERROR(INDEX('TABLE 1'!$T$17:$T$126,MATCH(A47,'TABLE 1'!$S$17:$S$126,0)),)/100</f>
        <v>0.026499999999999999</v>
      </c>
    </row>
    <row r="48" spans="1:5" ht="15">
      <c r="A48" s="919" t="s">
        <v>2489</v>
      </c>
      <c r="C48" s="919" t="s">
        <v>1107</v>
      </c>
      <c r="D48" s="921">
        <v>0.082600000000000007</v>
      </c>
      <c r="E48" s="921">
        <f>IFERROR(INDEX('TABLE 1'!$T$17:$T$126,MATCH(A48,'TABLE 1'!$S$17:$S$126,0)),)/100</f>
        <v>0.0141</v>
      </c>
    </row>
    <row r="49" spans="1:5" ht="15">
      <c r="A49" s="919">
        <v>335400</v>
      </c>
      <c r="C49" s="919" t="s">
        <v>1108</v>
      </c>
      <c r="D49" s="921">
        <v>0.029999999999999999</v>
      </c>
      <c r="E49" s="921">
        <f>IFERROR(INDEX('TABLE 1'!$T$17:$T$126,MATCH(A49,'TABLE 1'!$S$17:$S$126,0)),)/100</f>
        <v>0.022200000000000001</v>
      </c>
    </row>
    <row r="50" spans="1:5" ht="15">
      <c r="A50" s="919" t="s">
        <v>2490</v>
      </c>
      <c r="C50" s="919" t="s">
        <v>1108</v>
      </c>
      <c r="D50" s="921">
        <v>0</v>
      </c>
      <c r="E50" s="921">
        <f>IFERROR(INDEX('TABLE 1'!$T$17:$T$126,MATCH(A50,'TABLE 1'!$S$17:$S$126,0)),)/100</f>
        <v>0.0141</v>
      </c>
    </row>
    <row r="51" spans="1:5" ht="15">
      <c r="A51" s="919">
        <v>336400</v>
      </c>
      <c r="C51" s="919" t="s">
        <v>1103</v>
      </c>
      <c r="D51" s="921">
        <v>0.038699999999999998</v>
      </c>
      <c r="E51" s="921">
        <f>IFERROR(INDEX('TABLE 1'!$T$17:$T$126,MATCH(A51,'TABLE 1'!$S$17:$S$126,0)),)/100</f>
        <v>0.028399999999999998</v>
      </c>
    </row>
    <row r="52" spans="1:5" ht="15">
      <c r="A52" s="919">
        <v>339200</v>
      </c>
      <c r="C52" s="919" t="s">
        <v>1110</v>
      </c>
      <c r="D52" s="921">
        <v>0.030300000000000001</v>
      </c>
      <c r="E52" s="921">
        <f>IFERROR(INDEX('TABLE 1'!$T$17:$T$126,MATCH(A52,'TABLE 1'!$S$17:$S$126,0)),)/100</f>
        <v>0.0286</v>
      </c>
    </row>
    <row r="53" spans="1:5" ht="15">
      <c r="A53" s="919">
        <v>339400</v>
      </c>
      <c r="C53" s="919" t="s">
        <v>1111</v>
      </c>
      <c r="D53" s="922">
        <v>0.0152</v>
      </c>
      <c r="E53" s="921">
        <f>IFERROR(INDEX('TABLE 1'!$T$17:$T$126,MATCH(A53,'TABLE 1'!$S$17:$S$126,0)),)/100</f>
        <v>0.0017000000000000001</v>
      </c>
    </row>
    <row r="54" spans="1:5" ht="15">
      <c r="A54" s="919">
        <v>340500</v>
      </c>
      <c r="C54" s="919" t="s">
        <v>1112</v>
      </c>
      <c r="D54" s="922">
        <v>0.062</v>
      </c>
      <c r="E54" s="921">
        <f>IFERROR(INDEX('TABLE 1'!$T$17:$T$126,MATCH(A54,'TABLE 1'!$S$17:$S$126,0)),)/100</f>
        <v>0.050099999999999999</v>
      </c>
    </row>
    <row r="55" spans="1:5" ht="15">
      <c r="A55" s="919">
        <v>340550</v>
      </c>
      <c r="C55" s="919" t="s">
        <v>1113</v>
      </c>
      <c r="D55" s="921">
        <v>0.062</v>
      </c>
      <c r="E55" s="921">
        <f>IFERROR(INDEX('TABLE 1'!$T$17:$T$126,MATCH(A55,'TABLE 1'!$S$17:$S$126,0)),)/100</f>
        <v>0</v>
      </c>
    </row>
    <row r="56" spans="1:5" ht="15">
      <c r="A56" s="919">
        <v>340558</v>
      </c>
      <c r="C56" s="1" t="s">
        <v>3215</v>
      </c>
      <c r="D56" s="921">
        <v>0.062</v>
      </c>
      <c r="E56" s="921">
        <f>IFERROR(INDEX('TABLE 1'!$T$17:$T$126,MATCH(A56,'TABLE 1'!$S$17:$S$126,0)),)/100</f>
        <v>0</v>
      </c>
    </row>
    <row r="57" spans="1:5" ht="15">
      <c r="A57" s="919">
        <v>340560</v>
      </c>
      <c r="C57" s="1" t="s">
        <v>3216</v>
      </c>
      <c r="D57" s="921">
        <v>0.062</v>
      </c>
      <c r="E57" s="921">
        <f>IFERROR(INDEX('TABLE 1'!$T$17:$T$126,MATCH(A57,'TABLE 1'!$S$17:$S$126,0)),)/100</f>
        <v>0</v>
      </c>
    </row>
    <row r="58" spans="1:5" ht="15">
      <c r="A58" s="919">
        <v>340600</v>
      </c>
      <c r="C58" s="1577" t="s">
        <v>3068</v>
      </c>
      <c r="D58" s="921">
        <v>0</v>
      </c>
      <c r="E58" s="921">
        <f>IFERROR(INDEX('TABLE 1'!$T$17:$T$126,MATCH(A58,'TABLE 1'!$S$17:$S$126,0)),)/100</f>
        <v>0.067199999999999996</v>
      </c>
    </row>
    <row r="59" spans="1:5" ht="15">
      <c r="A59" s="919">
        <v>341500</v>
      </c>
      <c r="C59" s="919" t="s">
        <v>1114</v>
      </c>
      <c r="D59" s="921">
        <v>0.20000000000000001</v>
      </c>
      <c r="E59" s="921">
        <f>IFERROR(INDEX('TABLE 1'!$T$17:$T$126,MATCH(A59,'TABLE 1'!$S$17:$S$126,0)),)/100</f>
        <v>0.029399999999999999</v>
      </c>
    </row>
    <row r="60" spans="1:5" ht="15">
      <c r="A60" s="919">
        <v>342500</v>
      </c>
      <c r="C60" s="919" t="s">
        <v>1115</v>
      </c>
      <c r="D60" s="921">
        <v>0.0091000000000000004</v>
      </c>
      <c r="E60" s="921">
        <f>IFERROR(INDEX('TABLE 1'!$T$17:$T$126,MATCH(A60,'TABLE 1'!$S$17:$S$126,0)),)/100</f>
        <v>0.062</v>
      </c>
    </row>
    <row r="61" spans="1:5" ht="15">
      <c r="A61" s="919">
        <v>343500</v>
      </c>
      <c r="C61" s="919" t="s">
        <v>1116</v>
      </c>
      <c r="D61" s="921">
        <v>0.0287</v>
      </c>
      <c r="E61" s="921">
        <f>IFERROR(INDEX('TABLE 1'!$T$17:$T$126,MATCH(A61,'TABLE 1'!$S$17:$S$126,0)),)/100</f>
        <v>0.067299999999999999</v>
      </c>
    </row>
    <row r="62" spans="1:5" ht="15">
      <c r="A62" s="919">
        <v>344500</v>
      </c>
      <c r="C62" s="919" t="s">
        <v>1117</v>
      </c>
      <c r="D62" s="921">
        <v>0.058299999999999998</v>
      </c>
      <c r="E62" s="921">
        <f>IFERROR(INDEX('TABLE 1'!$T$17:$T$126,MATCH(A62,'TABLE 1'!$S$17:$S$126,0)),)/100</f>
        <v>0.056600000000000004</v>
      </c>
    </row>
    <row r="63" spans="1:5" ht="15">
      <c r="A63" s="919">
        <v>345500</v>
      </c>
      <c r="C63" s="919" t="s">
        <v>1118</v>
      </c>
      <c r="D63" s="921">
        <v>0.0111</v>
      </c>
      <c r="E63" s="921">
        <f>IFERROR(INDEX('TABLE 1'!$T$17:$T$126,MATCH(A63,'TABLE 1'!$S$17:$S$126,0)),)/100</f>
        <v>0.084000000000000005</v>
      </c>
    </row>
    <row r="64" spans="1:5" ht="15">
      <c r="A64" s="919">
        <v>346500</v>
      </c>
      <c r="C64" s="919" t="s">
        <v>1119</v>
      </c>
      <c r="D64" s="921">
        <v>0</v>
      </c>
      <c r="E64" s="921">
        <f>IFERROR(INDEX('TABLE 1'!$T$17:$T$126,MATCH(A64,'TABLE 1'!$S$17:$S$126,0)),)/100</f>
        <v>0.067400000000000002</v>
      </c>
    </row>
    <row r="65" spans="1:5" ht="15">
      <c r="A65" s="919" t="s">
        <v>390</v>
      </c>
      <c r="C65" s="919" t="s">
        <v>1119</v>
      </c>
      <c r="D65" s="921">
        <v>0</v>
      </c>
      <c r="E65" s="921">
        <f>IFERROR(INDEX('TABLE 1'!$T$17:$T$126,MATCH(A65,'TABLE 1'!$S$17:$S$126,0)),)/100</f>
        <v>0</v>
      </c>
    </row>
    <row r="66" spans="1:5" ht="15">
      <c r="A66" s="919">
        <v>347500</v>
      </c>
      <c r="C66" s="919" t="s">
        <v>1120</v>
      </c>
      <c r="D66" s="921">
        <v>0</v>
      </c>
      <c r="E66" s="921">
        <f>IFERROR(INDEX('TABLE 1'!$T$17:$T$126,MATCH(A66,'TABLE 1'!$S$17:$S$126,0)),)/100</f>
        <v>0.043499999999999997</v>
      </c>
    </row>
    <row r="67" spans="1:5" ht="15">
      <c r="A67" s="919">
        <v>348500</v>
      </c>
      <c r="C67" s="919" t="s">
        <v>1121</v>
      </c>
      <c r="D67" s="921">
        <v>0.1618</v>
      </c>
      <c r="E67" s="921">
        <f>IFERROR(INDEX('TABLE 1'!$T$17:$T$126,MATCH(A67,'TABLE 1'!$S$17:$S$126,0)),)/100</f>
        <v>0.013500000000000002</v>
      </c>
    </row>
    <row r="68" spans="1:5" ht="15">
      <c r="A68" s="919">
        <v>352100</v>
      </c>
      <c r="C68" s="919" t="s">
        <v>1078</v>
      </c>
      <c r="D68" s="921">
        <v>0</v>
      </c>
      <c r="E68" s="921">
        <f>IFERROR(INDEX('TABLE 1'!$T$17:$T$126,MATCH(A68,'TABLE 1'!$S$17:$S$126,0)),)/100</f>
        <v>0</v>
      </c>
    </row>
    <row r="69" spans="1:5" ht="15">
      <c r="A69" s="919">
        <v>353000</v>
      </c>
      <c r="C69" s="919" t="s">
        <v>1079</v>
      </c>
      <c r="D69" s="921">
        <v>0</v>
      </c>
      <c r="E69" s="921">
        <f>IFERROR(INDEX('TABLE 1'!$T$17:$T$126,MATCH(A69,'TABLE 1'!$S$17:$S$126,0)),)/100</f>
        <v>0</v>
      </c>
    </row>
    <row r="70" spans="1:5" ht="15">
      <c r="A70" s="919">
        <v>354000</v>
      </c>
      <c r="C70" s="919" t="s">
        <v>2491</v>
      </c>
      <c r="D70" s="921">
        <v>0</v>
      </c>
      <c r="E70" s="921">
        <f>IFERROR(INDEX('TABLE 1'!$T$17:$T$126,MATCH(A70,'TABLE 1'!$S$17:$S$126,0)),)/100</f>
        <v>0</v>
      </c>
    </row>
    <row r="71" spans="1:5" ht="15">
      <c r="A71" s="919">
        <v>354200</v>
      </c>
      <c r="C71" s="919" t="s">
        <v>2492</v>
      </c>
      <c r="D71" s="921">
        <v>0.014500000000000001</v>
      </c>
      <c r="E71" s="921">
        <f>IFERROR(INDEX('TABLE 1'!$T$17:$T$126,MATCH(A71,'TABLE 1'!$S$17:$S$126,0)),)/100</f>
        <v>0</v>
      </c>
    </row>
    <row r="72" spans="1:5" ht="15">
      <c r="A72" s="919">
        <v>354300</v>
      </c>
      <c r="C72" s="919" t="s">
        <v>1086</v>
      </c>
      <c r="D72" s="921">
        <v>0.0152</v>
      </c>
      <c r="E72" s="921">
        <f>IFERROR(INDEX('TABLE 1'!$T$17:$T$126,MATCH(A72,'TABLE 1'!$S$17:$S$126,0)),)/100</f>
        <v>0</v>
      </c>
    </row>
    <row r="73" spans="1:5" ht="15">
      <c r="A73" s="919">
        <v>354400</v>
      </c>
      <c r="C73" s="919" t="s">
        <v>2493</v>
      </c>
      <c r="D73" s="921">
        <v>0.019300000000000001</v>
      </c>
      <c r="E73" s="921">
        <f>IFERROR(INDEX('TABLE 1'!$T$17:$T$126,MATCH(A73,'TABLE 1'!$S$17:$S$126,0)),)/100</f>
        <v>0</v>
      </c>
    </row>
    <row r="74" spans="1:5" ht="15">
      <c r="A74" s="919">
        <v>354500</v>
      </c>
      <c r="C74" s="919" t="s">
        <v>2494</v>
      </c>
      <c r="D74" s="921">
        <v>0.014200000000000001</v>
      </c>
      <c r="E74" s="921">
        <f>IFERROR(INDEX('TABLE 1'!$T$17:$T$126,MATCH(A74,'TABLE 1'!$S$17:$S$126,0)),)/100</f>
        <v>0</v>
      </c>
    </row>
    <row r="75" spans="1:5" ht="15">
      <c r="A75" s="919">
        <v>354700</v>
      </c>
      <c r="C75" s="919" t="s">
        <v>1089</v>
      </c>
      <c r="D75" s="921">
        <v>0.0167</v>
      </c>
      <c r="E75" s="921">
        <f>IFERROR(INDEX('TABLE 1'!$T$17:$T$126,MATCH(A75,'TABLE 1'!$S$17:$S$126,0)),)/100</f>
        <v>0</v>
      </c>
    </row>
    <row r="76" spans="1:5" ht="15">
      <c r="A76" s="919">
        <v>355200</v>
      </c>
      <c r="C76" s="919" t="s">
        <v>2495</v>
      </c>
      <c r="D76" s="921">
        <v>0.0407</v>
      </c>
      <c r="E76" s="921">
        <f>IFERROR(INDEX('TABLE 1'!$T$17:$T$126,MATCH(A76,'TABLE 1'!$S$17:$S$126,0)),)/100</f>
        <v>0</v>
      </c>
    </row>
    <row r="77" spans="1:5" ht="15">
      <c r="A77" s="919">
        <v>355300</v>
      </c>
      <c r="C77" s="919" t="s">
        <v>2496</v>
      </c>
      <c r="D77" s="921">
        <v>0.0407</v>
      </c>
      <c r="E77" s="921">
        <f>IFERROR(INDEX('TABLE 1'!$T$17:$T$126,MATCH(A77,'TABLE 1'!$S$17:$S$126,0)),)/100</f>
        <v>0</v>
      </c>
    </row>
    <row r="78" spans="1:5" ht="15">
      <c r="A78" s="919">
        <v>355400</v>
      </c>
      <c r="C78" s="919" t="s">
        <v>2497</v>
      </c>
      <c r="D78" s="921">
        <v>0.0407</v>
      </c>
      <c r="E78" s="921">
        <f>IFERROR(INDEX('TABLE 1'!$T$17:$T$126,MATCH(A78,'TABLE 1'!$S$17:$S$126,0)),)/100</f>
        <v>0</v>
      </c>
    </row>
    <row r="79" spans="1:5" ht="15">
      <c r="A79" s="919">
        <v>360200</v>
      </c>
      <c r="C79" s="919" t="s">
        <v>2498</v>
      </c>
      <c r="D79" s="921">
        <v>0.012999999999999999</v>
      </c>
      <c r="E79" s="921">
        <f>IFERROR(INDEX('TABLE 1'!$T$17:$T$126,MATCH(A79,'TABLE 1'!$S$17:$S$126,0)),)/100</f>
        <v>0</v>
      </c>
    </row>
    <row r="80" spans="1:5" ht="15">
      <c r="A80" s="919" t="s">
        <v>2499</v>
      </c>
      <c r="C80" s="919" t="s">
        <v>2498</v>
      </c>
      <c r="D80" s="921">
        <v>0.0129</v>
      </c>
      <c r="E80" s="921">
        <f>IFERROR(INDEX('TABLE 1'!$T$17:$T$126,MATCH(A80,'TABLE 1'!$S$17:$S$126,0)),)/100</f>
        <v>0.0141</v>
      </c>
    </row>
    <row r="81" spans="1:5" ht="15">
      <c r="A81" s="919">
        <v>361200</v>
      </c>
      <c r="C81" s="919" t="s">
        <v>2500</v>
      </c>
      <c r="D81" s="921">
        <v>0.013100000000000001</v>
      </c>
      <c r="E81" s="921">
        <f>IFERROR(INDEX('TABLE 1'!$T$17:$T$126,MATCH(A81,'TABLE 1'!$S$17:$S$126,0)),)/100</f>
        <v>0</v>
      </c>
    </row>
    <row r="82" spans="1:5" ht="15">
      <c r="A82" s="919" t="s">
        <v>2501</v>
      </c>
      <c r="C82" s="919" t="s">
        <v>2500</v>
      </c>
      <c r="D82" s="921">
        <v>0.013100000000000001</v>
      </c>
      <c r="E82" s="921">
        <f>IFERROR(INDEX('TABLE 1'!$T$17:$T$126,MATCH(A82,'TABLE 1'!$S$17:$S$126,0)),)/100</f>
        <v>0.0141</v>
      </c>
    </row>
    <row r="83" spans="1:5" ht="15">
      <c r="A83" s="919">
        <v>362200</v>
      </c>
      <c r="C83" s="919" t="s">
        <v>2502</v>
      </c>
      <c r="D83" s="921">
        <v>0.025499999999999998</v>
      </c>
      <c r="E83" s="921">
        <f>IFERROR(INDEX('TABLE 1'!$T$17:$T$126,MATCH(A83,'TABLE 1'!$S$17:$S$126,0)),)/100</f>
        <v>0</v>
      </c>
    </row>
    <row r="84" spans="1:5" ht="15">
      <c r="A84" s="919">
        <v>363200</v>
      </c>
      <c r="C84" s="919" t="s">
        <v>2503</v>
      </c>
      <c r="D84" s="921">
        <v>0.012500000000000001</v>
      </c>
      <c r="E84" s="921">
        <f>IFERROR(INDEX('TABLE 1'!$T$17:$T$126,MATCH(A84,'TABLE 1'!$S$17:$S$126,0)),)/100</f>
        <v>0</v>
      </c>
    </row>
    <row r="85" spans="1:5" ht="15">
      <c r="A85" s="919" t="s">
        <v>2504</v>
      </c>
      <c r="C85" s="919" t="s">
        <v>2503</v>
      </c>
      <c r="D85" s="921">
        <v>0.0112</v>
      </c>
      <c r="E85" s="921">
        <f>IFERROR(INDEX('TABLE 1'!$T$17:$T$126,MATCH(A85,'TABLE 1'!$S$17:$S$126,0)),)/100</f>
        <v>0.0141</v>
      </c>
    </row>
    <row r="86" spans="1:5" ht="15">
      <c r="A86" s="919">
        <v>364200</v>
      </c>
      <c r="C86" s="919" t="s">
        <v>2505</v>
      </c>
      <c r="D86" s="921">
        <v>0.042299999999999997</v>
      </c>
      <c r="E86" s="921">
        <f>IFERROR(INDEX('TABLE 1'!$T$17:$T$126,MATCH(A86,'TABLE 1'!$S$17:$S$126,0)),)/100</f>
        <v>0</v>
      </c>
    </row>
    <row r="87" spans="1:5" ht="15">
      <c r="A87" s="919">
        <v>371300</v>
      </c>
      <c r="C87" s="919" t="s">
        <v>2506</v>
      </c>
      <c r="D87" s="921">
        <v>0.030700000000000002</v>
      </c>
      <c r="E87" s="921">
        <f>IFERROR(INDEX('TABLE 1'!$T$17:$T$126,MATCH(A87,'TABLE 1'!$S$17:$S$126,0)),)/100</f>
        <v>0</v>
      </c>
    </row>
    <row r="88" spans="1:5" ht="15">
      <c r="A88" s="919">
        <v>380400</v>
      </c>
      <c r="C88" s="919" t="s">
        <v>2507</v>
      </c>
      <c r="D88" s="921">
        <v>0.0235</v>
      </c>
      <c r="E88" s="921">
        <f>IFERROR(INDEX('TABLE 1'!$T$17:$T$126,MATCH(A88,'TABLE 1'!$S$17:$S$126,0)),)/100</f>
        <v>0</v>
      </c>
    </row>
    <row r="89" spans="1:5" ht="15">
      <c r="A89" s="919">
        <v>252000</v>
      </c>
      <c r="C89" s="919" t="s">
        <v>375</v>
      </c>
      <c r="D89" s="921">
        <v>0.052999999999999999</v>
      </c>
      <c r="E89" s="921">
        <f>IFERROR(INDEX('TABLE 1'!$T$17:$T$126,MATCH(A89,'TABLE 1'!$S$17:$S$126,0)),)/100</f>
        <v>0.0141</v>
      </c>
    </row>
    <row r="90" spans="1:5" ht="15">
      <c r="A90" s="919">
        <v>271000</v>
      </c>
      <c r="C90" s="919" t="s">
        <v>382</v>
      </c>
      <c r="D90" s="921">
        <v>0.052999999999999999</v>
      </c>
      <c r="E90" s="921">
        <f>IFERROR(INDEX('TABLE 1'!$T$17:$T$126,MATCH(A90,'TABLE 1'!$S$17:$S$126,0)),)/100</f>
        <v>0.0141</v>
      </c>
    </row>
  </sheetData>
  <autoFilter ref="A1:A90"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E8017BB3-DDBA-431E-AC0E-99623D3B95DC}">
  <sheetPr transitionEvaluation="1">
    <pageSetUpPr fitToPage="1"/>
  </sheetPr>
  <dimension ref="A1:AE698"/>
  <sheetViews>
    <sheetView workbookViewId="0" topLeftCell="A1"/>
  </sheetViews>
  <sheetFormatPr defaultColWidth="10.7142857142857" defaultRowHeight="15"/>
  <cols>
    <col min="1" max="1" width="18.4285714285714" style="1460" bestFit="1" customWidth="1"/>
    <col min="2" max="2" width="3.42857142857143" style="1460" customWidth="1"/>
    <col min="3" max="3" width="2.28571428571429" style="1453" customWidth="1"/>
    <col min="4" max="4" width="77" style="1453" customWidth="1"/>
    <col min="5" max="5" width="3.42857142857143" style="1453" customWidth="1"/>
    <col min="6" max="6" width="10.2857142857143" style="1453" bestFit="1" customWidth="1"/>
    <col min="7" max="7" width="1.42857142857143" style="1453" customWidth="1"/>
    <col min="8" max="8" width="10.2857142857143" style="1453" bestFit="1" customWidth="1"/>
    <col min="9" max="9" width="3.42857142857143" style="1453" customWidth="1"/>
    <col min="10" max="10" width="10.7142857142857" style="1489" customWidth="1"/>
    <col min="11" max="11" width="3.42857142857143" style="1453" customWidth="1"/>
    <col min="12" max="12" width="23" style="1463" customWidth="1"/>
    <col min="13" max="13" width="3.42857142857143" style="1463" customWidth="1"/>
    <col min="14" max="14" width="18.1428571428571" style="1465" customWidth="1"/>
    <col min="15" max="15" width="3.42857142857143" style="1465" customWidth="1"/>
    <col min="16" max="16" width="19.2857142857143" style="1465" bestFit="1" customWidth="1"/>
    <col min="17" max="17" width="3.42857142857143" style="1465" customWidth="1"/>
    <col min="18" max="18" width="15.7142857142857" style="1465" customWidth="1"/>
    <col min="19" max="19" width="21.8571428571429" style="1453" bestFit="1" customWidth="1"/>
    <col min="20" max="20" width="13.2857142857143" style="1453" customWidth="1"/>
    <col min="21" max="21" width="3.42857142857143" style="1453" customWidth="1"/>
    <col min="22" max="23" width="14" style="1490" customWidth="1"/>
    <col min="24" max="24" width="15.2857142857143" style="1490" bestFit="1" customWidth="1"/>
    <col min="25" max="25" width="3.42857142857143" style="1453" customWidth="1"/>
    <col min="26" max="26" width="14.8571428571429" style="1453" bestFit="1" customWidth="1"/>
    <col min="27" max="31" width="10.7142857142857" style="1453"/>
    <col min="32" max="16384" width="10.7142857142857" style="1453"/>
  </cols>
  <sheetData>
    <row r="1" spans="1:25" ht="15" customHeight="1">
      <c r="A1" s="1452" t="s">
        <v>2508</v>
      </c>
      <c r="B1" s="1452"/>
      <c r="C1" s="1452"/>
      <c r="D1" s="1452"/>
      <c r="E1" s="1452"/>
      <c r="F1" s="1452"/>
      <c r="G1" s="1452"/>
      <c r="H1" s="1452"/>
      <c r="I1" s="1452"/>
      <c r="J1" s="1452"/>
      <c r="K1" s="1452"/>
      <c r="L1" s="1452"/>
      <c r="M1" s="1452"/>
      <c r="N1" s="1452"/>
      <c r="O1" s="1452"/>
      <c r="P1" s="1452"/>
      <c r="Q1" s="1452"/>
      <c r="R1" s="1452"/>
      <c r="S1" s="1452"/>
      <c r="T1" s="1452"/>
      <c r="U1" s="1452"/>
      <c r="V1" s="1452"/>
      <c r="W1" s="1452"/>
      <c r="X1" s="1452"/>
      <c r="Y1" s="1452"/>
    </row>
    <row r="2" spans="1:25" ht="15" customHeight="1">
      <c r="A2" s="1452" t="s">
        <v>2537</v>
      </c>
      <c r="B2" s="1452"/>
      <c r="C2" s="1454"/>
      <c r="D2" s="1454"/>
      <c r="E2" s="1454"/>
      <c r="F2" s="1454"/>
      <c r="G2" s="1454"/>
      <c r="H2" s="1454"/>
      <c r="I2" s="1454"/>
      <c r="J2" s="1455"/>
      <c r="K2" s="1454"/>
      <c r="L2" s="1456"/>
      <c r="M2" s="1456"/>
      <c r="N2" s="1457"/>
      <c r="O2" s="1457"/>
      <c r="P2" s="1457"/>
      <c r="Q2" s="1457"/>
      <c r="R2" s="1457"/>
      <c r="S2" s="1454"/>
      <c r="T2" s="1454"/>
      <c r="U2" s="1454"/>
      <c r="V2" s="1458"/>
      <c r="W2" s="1458"/>
      <c r="X2" s="1458"/>
      <c r="Y2" s="1459"/>
    </row>
    <row r="3" spans="1:25" ht="15" customHeight="1">
      <c r="A3" s="1452"/>
      <c r="B3" s="1452"/>
      <c r="C3" s="1452"/>
      <c r="D3" s="1452"/>
      <c r="E3" s="1452"/>
      <c r="F3" s="1452"/>
      <c r="G3" s="1452"/>
      <c r="H3" s="1452"/>
      <c r="I3" s="1452"/>
      <c r="J3" s="1452"/>
      <c r="K3" s="1452"/>
      <c r="L3" s="1452"/>
      <c r="M3" s="1452"/>
      <c r="N3" s="1452"/>
      <c r="O3" s="1452"/>
      <c r="P3" s="1452"/>
      <c r="Q3" s="1452"/>
      <c r="R3" s="1452"/>
      <c r="S3" s="1452"/>
      <c r="T3" s="1452"/>
      <c r="U3" s="1452"/>
      <c r="V3" s="1452"/>
      <c r="W3" s="1452"/>
      <c r="X3" s="1452"/>
      <c r="Y3" s="1452"/>
    </row>
    <row r="4" spans="1:25" ht="15" customHeight="1">
      <c r="A4" s="1452" t="s">
        <v>2992</v>
      </c>
      <c r="B4" s="1452"/>
      <c r="C4" s="1452"/>
      <c r="D4" s="1452"/>
      <c r="E4" s="1452"/>
      <c r="F4" s="1452"/>
      <c r="G4" s="1452"/>
      <c r="H4" s="1452"/>
      <c r="I4" s="1452"/>
      <c r="J4" s="1452"/>
      <c r="K4" s="1452"/>
      <c r="L4" s="1452"/>
      <c r="M4" s="1452"/>
      <c r="N4" s="1452"/>
      <c r="O4" s="1452"/>
      <c r="P4" s="1452"/>
      <c r="Q4" s="1452"/>
      <c r="R4" s="1452"/>
      <c r="S4" s="1452"/>
      <c r="T4" s="1452"/>
      <c r="U4" s="1452"/>
      <c r="V4" s="1452"/>
      <c r="W4" s="1452"/>
      <c r="X4" s="1452"/>
      <c r="Y4" s="1452"/>
    </row>
    <row r="5" spans="1:25" ht="15" customHeight="1">
      <c r="A5" s="1452" t="s">
        <v>2993</v>
      </c>
      <c r="B5" s="1452"/>
      <c r="C5" s="1452"/>
      <c r="D5" s="1452"/>
      <c r="E5" s="1452"/>
      <c r="F5" s="1452"/>
      <c r="G5" s="1452"/>
      <c r="H5" s="1452"/>
      <c r="I5" s="1452"/>
      <c r="J5" s="1452"/>
      <c r="K5" s="1452"/>
      <c r="L5" s="1452"/>
      <c r="M5" s="1452"/>
      <c r="N5" s="1452"/>
      <c r="O5" s="1452"/>
      <c r="P5" s="1452"/>
      <c r="Q5" s="1452"/>
      <c r="R5" s="1452"/>
      <c r="S5" s="1452"/>
      <c r="T5" s="1452"/>
      <c r="U5" s="1452"/>
      <c r="V5" s="1452"/>
      <c r="W5" s="1452"/>
      <c r="X5" s="1452"/>
      <c r="Y5" s="1452"/>
    </row>
    <row r="6" spans="1:25" ht="15" customHeight="1">
      <c r="A6" s="1452"/>
      <c r="B6" s="1452"/>
      <c r="C6" s="1454"/>
      <c r="D6" s="1454"/>
      <c r="E6" s="1454"/>
      <c r="F6" s="1454"/>
      <c r="H6" s="1454"/>
      <c r="I6" s="1454"/>
      <c r="J6" s="1455"/>
      <c r="K6" s="1454"/>
      <c r="L6" s="1456"/>
      <c r="M6" s="1456"/>
      <c r="N6" s="1457"/>
      <c r="O6" s="1457"/>
      <c r="P6" s="1457"/>
      <c r="Q6" s="1457"/>
      <c r="R6" s="1457"/>
      <c r="S6" s="1454"/>
      <c r="T6" s="1454"/>
      <c r="U6" s="1454"/>
      <c r="V6" s="1458"/>
      <c r="W6" s="1458"/>
      <c r="X6" s="1458"/>
      <c r="Y6" s="1459"/>
    </row>
    <row r="7" spans="10:25" ht="15" customHeight="1">
      <c r="J7" s="1461" t="s">
        <v>2515</v>
      </c>
      <c r="L7" s="1462" t="s">
        <v>2511</v>
      </c>
      <c r="N7" s="1464" t="s">
        <v>2994</v>
      </c>
      <c r="S7" s="1466" t="s">
        <v>2995</v>
      </c>
      <c r="U7" s="1467"/>
      <c r="V7" s="1468" t="s">
        <v>2513</v>
      </c>
      <c r="W7" s="1468"/>
      <c r="X7" s="1468"/>
      <c r="Y7" s="1469"/>
    </row>
    <row r="8" spans="6:25" ht="15" customHeight="1">
      <c r="F8" s="1467" t="s">
        <v>2514</v>
      </c>
      <c r="G8" s="1467"/>
      <c r="H8" s="1454"/>
      <c r="I8" s="1470"/>
      <c r="J8" s="1461" t="s">
        <v>2524</v>
      </c>
      <c r="K8" s="1453" t="s">
        <v>2996</v>
      </c>
      <c r="L8" s="1462" t="s">
        <v>2997</v>
      </c>
      <c r="M8" s="1471"/>
      <c r="N8" s="1464" t="s">
        <v>2998</v>
      </c>
      <c r="P8" s="1464" t="s">
        <v>2518</v>
      </c>
      <c r="R8" s="1472"/>
      <c r="S8" s="1473" t="s">
        <v>2999</v>
      </c>
      <c r="T8" s="1474"/>
      <c r="U8" s="1467"/>
      <c r="V8" s="1468" t="s">
        <v>2520</v>
      </c>
      <c r="W8" s="1468"/>
      <c r="X8" s="1468"/>
      <c r="Y8" s="1469"/>
    </row>
    <row r="9" spans="4:25" ht="15" customHeight="1">
      <c r="D9" s="1466" t="s">
        <v>1493</v>
      </c>
      <c r="F9" s="1473" t="s">
        <v>2523</v>
      </c>
      <c r="G9" s="1473"/>
      <c r="H9" s="1475"/>
      <c r="I9" s="1470"/>
      <c r="J9" s="1461" t="s">
        <v>2530</v>
      </c>
      <c r="L9" s="1476" t="s">
        <v>3000</v>
      </c>
      <c r="M9" s="1471"/>
      <c r="N9" s="1464" t="s">
        <v>2526</v>
      </c>
      <c r="P9" s="1464" t="s">
        <v>3001</v>
      </c>
      <c r="R9" s="1464" t="s">
        <v>2528</v>
      </c>
      <c r="T9" s="1466" t="s">
        <v>3002</v>
      </c>
      <c r="U9" s="1466"/>
      <c r="V9" s="1468" t="s">
        <v>2529</v>
      </c>
      <c r="W9" s="1468"/>
      <c r="X9" s="1468"/>
      <c r="Y9" s="1469"/>
    </row>
    <row r="10" spans="1:25" s="1478" customFormat="1" ht="15" customHeight="1">
      <c r="A10" s="1477"/>
      <c r="B10" s="1477"/>
      <c r="D10" s="1479" t="s">
        <v>2531</v>
      </c>
      <c r="E10" s="1478" t="s">
        <v>2996</v>
      </c>
      <c r="F10" s="1467" t="s">
        <v>2532</v>
      </c>
      <c r="G10" s="1467"/>
      <c r="H10" s="1467"/>
      <c r="J10" s="1480" t="s">
        <v>2533</v>
      </c>
      <c r="L10" s="1481" t="s">
        <v>2534</v>
      </c>
      <c r="M10" s="1471"/>
      <c r="N10" s="1482" t="s">
        <v>3003</v>
      </c>
      <c r="O10" s="1483" t="s">
        <v>2996</v>
      </c>
      <c r="P10" s="1482" t="s">
        <v>3004</v>
      </c>
      <c r="Q10" s="1483"/>
      <c r="R10" s="1484" t="s">
        <v>3005</v>
      </c>
      <c r="T10" s="1485" t="s">
        <v>3006</v>
      </c>
      <c r="U10" s="1478" t="s">
        <v>2996</v>
      </c>
      <c r="V10" s="1486" t="s">
        <v>3007</v>
      </c>
      <c r="W10" s="1487"/>
      <c r="X10" s="1487"/>
      <c r="Y10" s="1488"/>
    </row>
    <row r="11" spans="13:25" ht="15" customHeight="1">
      <c r="M11" s="1463" t="s">
        <v>3008</v>
      </c>
      <c r="Y11" s="1491"/>
    </row>
    <row r="12" spans="2:25" ht="15" customHeight="1">
      <c r="B12" s="1477" t="s">
        <v>2537</v>
      </c>
      <c r="F12" s="1492"/>
      <c r="Y12" s="1491"/>
    </row>
    <row r="13" spans="2:25" ht="15" customHeight="1">
      <c r="B13" s="1477"/>
      <c r="F13" s="1492"/>
      <c r="Y13" s="1491"/>
    </row>
    <row r="14" spans="2:21" ht="15" customHeight="1">
      <c r="B14" s="1453"/>
      <c r="C14" s="1493" t="s">
        <v>2538</v>
      </c>
      <c r="F14" s="1492"/>
      <c r="J14" s="1494"/>
      <c r="L14" s="1465"/>
      <c r="M14" s="1465"/>
      <c r="O14" s="1495"/>
      <c r="Q14" s="1495"/>
      <c r="T14" s="1460"/>
      <c r="U14" s="1491"/>
    </row>
    <row r="15" spans="2:24" ht="15" customHeight="1">
      <c r="B15" s="1493"/>
      <c r="F15" s="1492"/>
      <c r="J15" s="1494"/>
      <c r="L15" s="1465"/>
      <c r="M15" s="1465"/>
      <c r="O15" s="1495"/>
      <c r="Q15" s="1495"/>
      <c r="T15" s="1496"/>
      <c r="U15" s="1491"/>
      <c r="V15" s="1497"/>
      <c r="W15" s="1497"/>
      <c r="X15" s="1497"/>
    </row>
    <row r="16" spans="2:24" ht="15" customHeight="1">
      <c r="B16" s="1453"/>
      <c r="C16" s="1453" t="s">
        <v>2539</v>
      </c>
      <c r="F16" s="1492"/>
      <c r="G16" s="1489"/>
      <c r="H16" s="1498"/>
      <c r="J16" s="1494"/>
      <c r="M16" s="1465"/>
      <c r="O16" s="1495"/>
      <c r="Q16" s="1495"/>
      <c r="T16" s="1496"/>
      <c r="U16" s="1491"/>
      <c r="V16" s="1497"/>
      <c r="W16" s="1497"/>
      <c r="X16" s="1497"/>
    </row>
    <row r="17" spans="1:24" ht="15" customHeight="1">
      <c r="A17" s="1460">
        <v>304.22000000000003</v>
      </c>
      <c r="B17" s="1453"/>
      <c r="C17" s="1453" t="s">
        <v>2540</v>
      </c>
      <c r="F17" s="1492">
        <v>60</v>
      </c>
      <c r="G17" s="1489" t="s">
        <v>2986</v>
      </c>
      <c r="H17" s="1498" t="s">
        <v>2987</v>
      </c>
      <c r="J17" s="1494">
        <v>-5</v>
      </c>
      <c r="L17" s="1463">
        <v>2105458.3300000001</v>
      </c>
      <c r="M17" s="1465"/>
      <c r="N17" s="1465">
        <v>965241.55000000005</v>
      </c>
      <c r="O17" s="1495"/>
      <c r="P17" s="1465">
        <v>1245490</v>
      </c>
      <c r="Q17" s="1495"/>
      <c r="R17" s="1465">
        <v>39764</v>
      </c>
      <c r="S17" s="1504">
        <v>304220</v>
      </c>
      <c r="T17" s="1496">
        <v>1.8899999999999999</v>
      </c>
      <c r="U17" s="1491"/>
      <c r="V17" s="1497">
        <v>31.300000000000001</v>
      </c>
      <c r="W17" s="591">
        <f t="shared" si="0" ref="W17:W75">IF(A17="",0,)+A17*1000</f>
        <v>304220</v>
      </c>
      <c r="X17" s="1497"/>
    </row>
    <row r="18" spans="1:24" ht="15" customHeight="1">
      <c r="A18" s="1460">
        <v>304.30000000000001</v>
      </c>
      <c r="B18" s="1453"/>
      <c r="C18" s="1453" t="s">
        <v>2542</v>
      </c>
      <c r="F18" s="1492">
        <v>50</v>
      </c>
      <c r="G18" s="1489" t="s">
        <v>2986</v>
      </c>
      <c r="H18" s="1498" t="s">
        <v>2988</v>
      </c>
      <c r="J18" s="1494">
        <v>-5</v>
      </c>
      <c r="L18" s="1463">
        <v>16893846.5</v>
      </c>
      <c r="M18" s="1465"/>
      <c r="N18" s="1465">
        <v>5276561.6900000004</v>
      </c>
      <c r="O18" s="1495"/>
      <c r="P18" s="1465">
        <v>12461977</v>
      </c>
      <c r="Q18" s="1495"/>
      <c r="R18" s="1465">
        <v>364113</v>
      </c>
      <c r="S18" s="1504">
        <v>304300</v>
      </c>
      <c r="T18" s="1496">
        <v>2.1600000000000001</v>
      </c>
      <c r="U18" s="1491"/>
      <c r="V18" s="1497">
        <v>34.200000000000003</v>
      </c>
      <c r="W18" s="591">
        <f t="shared" si="0"/>
        <v>304300</v>
      </c>
      <c r="X18" s="1497"/>
    </row>
    <row r="19" spans="1:24" ht="15" customHeight="1">
      <c r="A19" s="1460">
        <v>304.39999999999998</v>
      </c>
      <c r="B19" s="1453"/>
      <c r="C19" s="1453" t="s">
        <v>2543</v>
      </c>
      <c r="F19" s="1492">
        <v>50</v>
      </c>
      <c r="G19" s="1489" t="s">
        <v>2986</v>
      </c>
      <c r="H19" s="1498" t="s">
        <v>2989</v>
      </c>
      <c r="J19" s="1494">
        <v>-5</v>
      </c>
      <c r="L19" s="1463">
        <v>911335.96999999997</v>
      </c>
      <c r="M19" s="1465"/>
      <c r="N19" s="1465">
        <v>304298.48999999999</v>
      </c>
      <c r="O19" s="1495"/>
      <c r="P19" s="1465">
        <v>652604</v>
      </c>
      <c r="Q19" s="1495"/>
      <c r="R19" s="1465">
        <v>16836</v>
      </c>
      <c r="S19" s="1504">
        <v>304400</v>
      </c>
      <c r="T19" s="1496">
        <v>1.8500000000000001</v>
      </c>
      <c r="U19" s="1491"/>
      <c r="V19" s="1497">
        <v>38.799999999999997</v>
      </c>
      <c r="W19" s="591">
        <f t="shared" si="0"/>
        <v>304400</v>
      </c>
      <c r="X19" s="1497"/>
    </row>
    <row r="20" spans="1:24" ht="15" customHeight="1">
      <c r="A20" s="1460">
        <v>304.5</v>
      </c>
      <c r="B20" s="1453"/>
      <c r="C20" s="1453" t="s">
        <v>2545</v>
      </c>
      <c r="F20" s="1492">
        <v>30</v>
      </c>
      <c r="G20" s="1489" t="s">
        <v>2986</v>
      </c>
      <c r="H20" s="1498" t="s">
        <v>2990</v>
      </c>
      <c r="J20" s="1494">
        <v>-5</v>
      </c>
      <c r="L20" s="1463">
        <v>13981041.82</v>
      </c>
      <c r="M20" s="1465"/>
      <c r="N20" s="1465">
        <v>974137.43000000005</v>
      </c>
      <c r="O20" s="1495"/>
      <c r="P20" s="1465">
        <v>13705956</v>
      </c>
      <c r="Q20" s="1495"/>
      <c r="R20" s="1465">
        <v>539205</v>
      </c>
      <c r="S20" s="1504">
        <v>304500</v>
      </c>
      <c r="T20" s="1496">
        <v>3.8599999999999999</v>
      </c>
      <c r="U20" s="1491"/>
      <c r="V20" s="1497">
        <v>25.399999999999999</v>
      </c>
      <c r="W20" s="591">
        <f t="shared" si="0"/>
        <v>304500</v>
      </c>
      <c r="X20" s="1497"/>
    </row>
    <row r="21" spans="1:24" ht="15" customHeight="1">
      <c r="A21" s="1460">
        <v>304.50999999999999</v>
      </c>
      <c r="B21" s="1453"/>
      <c r="C21" s="1453" t="s">
        <v>2547</v>
      </c>
      <c r="F21" s="1492">
        <v>55</v>
      </c>
      <c r="G21" s="1489" t="s">
        <v>2986</v>
      </c>
      <c r="H21" s="1498" t="s">
        <v>2991</v>
      </c>
      <c r="J21" s="1494">
        <v>-5</v>
      </c>
      <c r="L21" s="1463">
        <v>3461173.0600000001</v>
      </c>
      <c r="M21" s="1465"/>
      <c r="N21" s="1465">
        <v>1468687</v>
      </c>
      <c r="O21" s="1495"/>
      <c r="P21" s="1465">
        <v>2165545</v>
      </c>
      <c r="Q21" s="1495"/>
      <c r="R21" s="1465">
        <v>61489</v>
      </c>
      <c r="S21" s="1504">
        <v>304510</v>
      </c>
      <c r="T21" s="1496">
        <v>1.78</v>
      </c>
      <c r="U21" s="1491"/>
      <c r="V21" s="1497">
        <v>35.200000000000003</v>
      </c>
      <c r="W21" s="591">
        <f t="shared" si="0"/>
        <v>304510</v>
      </c>
      <c r="X21" s="1497"/>
    </row>
    <row r="22" spans="2:24" ht="15" customHeight="1">
      <c r="B22" s="1493"/>
      <c r="D22" s="1489"/>
      <c r="F22" s="1492"/>
      <c r="J22" s="1494"/>
      <c r="L22" s="1499"/>
      <c r="M22" s="1465"/>
      <c r="N22" s="1499"/>
      <c r="O22" s="1495"/>
      <c r="P22" s="1499"/>
      <c r="Q22" s="1495"/>
      <c r="R22" s="1499"/>
      <c r="S22" s="1504">
        <v>0</v>
      </c>
      <c r="T22" s="1496"/>
      <c r="U22" s="1491"/>
      <c r="V22" s="1497"/>
      <c r="W22" s="591">
        <f t="shared" si="0"/>
        <v>0</v>
      </c>
      <c r="X22" s="1497"/>
    </row>
    <row r="23" spans="1:24" ht="15" customHeight="1">
      <c r="A23" s="1477"/>
      <c r="B23" s="1478"/>
      <c r="C23" s="1469" t="s">
        <v>2549</v>
      </c>
      <c r="D23" s="1478"/>
      <c r="F23" s="1492"/>
      <c r="J23" s="1494"/>
      <c r="L23" s="1500">
        <v>37352855.68</v>
      </c>
      <c r="M23" s="1500"/>
      <c r="N23" s="1483">
        <v>8988926.1600000001</v>
      </c>
      <c r="O23" s="1495"/>
      <c r="P23" s="1483">
        <v>30231572</v>
      </c>
      <c r="Q23" s="1495"/>
      <c r="R23" s="1483">
        <v>1021407</v>
      </c>
      <c r="S23" s="1504">
        <v>0</v>
      </c>
      <c r="T23" s="1501">
        <v>2.73</v>
      </c>
      <c r="U23" s="1502"/>
      <c r="V23" s="1503"/>
      <c r="W23" s="591">
        <f t="shared" si="0"/>
        <v>0</v>
      </c>
      <c r="X23" s="1503"/>
    </row>
    <row r="24" spans="1:24" ht="15" customHeight="1">
      <c r="A24" s="1477"/>
      <c r="B24" s="1478"/>
      <c r="C24" s="1469"/>
      <c r="D24" s="1478"/>
      <c r="F24" s="1492"/>
      <c r="J24" s="1494"/>
      <c r="L24" s="1500"/>
      <c r="M24" s="1500"/>
      <c r="N24" s="1483"/>
      <c r="O24" s="1495"/>
      <c r="P24" s="1483"/>
      <c r="Q24" s="1495"/>
      <c r="R24" s="1483"/>
      <c r="S24" s="1504">
        <v>310400</v>
      </c>
      <c r="T24" s="1501">
        <f>+$T$27</f>
        <v>2.46</v>
      </c>
      <c r="U24" s="1502"/>
      <c r="V24" s="1503"/>
      <c r="W24" s="591">
        <f t="shared" si="0"/>
        <v>0</v>
      </c>
      <c r="X24" s="1503"/>
    </row>
    <row r="25" spans="1:24" ht="15" customHeight="1">
      <c r="A25" s="1460">
        <v>307</v>
      </c>
      <c r="B25" s="1453"/>
      <c r="C25" s="1504" t="s">
        <v>2550</v>
      </c>
      <c r="D25" s="1478"/>
      <c r="F25" s="1492">
        <v>55</v>
      </c>
      <c r="G25" s="1489" t="s">
        <v>2986</v>
      </c>
      <c r="H25" s="1498" t="s">
        <v>3009</v>
      </c>
      <c r="J25" s="1494">
        <v>-10</v>
      </c>
      <c r="L25" s="1463">
        <v>27196087.66</v>
      </c>
      <c r="M25" s="1465"/>
      <c r="N25" s="1465">
        <v>8448373.6899999995</v>
      </c>
      <c r="O25" s="1495"/>
      <c r="P25" s="1465">
        <v>21467323</v>
      </c>
      <c r="Q25" s="1495"/>
      <c r="R25" s="1465">
        <v>486103</v>
      </c>
      <c r="S25" s="1504">
        <v>307200</v>
      </c>
      <c r="T25" s="1496">
        <v>1.79</v>
      </c>
      <c r="U25" s="1491"/>
      <c r="V25" s="1497">
        <v>44.200000000000003</v>
      </c>
      <c r="W25" s="591">
        <f t="shared" si="0"/>
        <v>307000</v>
      </c>
      <c r="X25" s="1503"/>
    </row>
    <row r="26" spans="1:24" ht="15" customHeight="1">
      <c r="A26" s="1460">
        <v>309</v>
      </c>
      <c r="B26" s="1453"/>
      <c r="C26" s="1504" t="s">
        <v>2552</v>
      </c>
      <c r="D26" s="1478"/>
      <c r="F26" s="1492">
        <v>50</v>
      </c>
      <c r="G26" s="1489" t="s">
        <v>2986</v>
      </c>
      <c r="H26" s="1498" t="s">
        <v>3010</v>
      </c>
      <c r="J26" s="1494">
        <v>-10</v>
      </c>
      <c r="L26" s="1463">
        <v>2022933.1299999999</v>
      </c>
      <c r="M26" s="1465"/>
      <c r="N26" s="1465">
        <v>335705.15999999997</v>
      </c>
      <c r="O26" s="1495"/>
      <c r="P26" s="1465">
        <v>1889521</v>
      </c>
      <c r="Q26" s="1495"/>
      <c r="R26" s="1465">
        <v>44398</v>
      </c>
      <c r="S26" s="1504">
        <v>309200</v>
      </c>
      <c r="T26" s="1496">
        <v>2.1899999999999999</v>
      </c>
      <c r="U26" s="1491"/>
      <c r="V26" s="1497">
        <v>42.600000000000001</v>
      </c>
      <c r="W26" s="591">
        <f t="shared" si="0"/>
        <v>309000</v>
      </c>
      <c r="X26" s="1503"/>
    </row>
    <row r="27" spans="1:24" ht="15" customHeight="1">
      <c r="A27" s="1460">
        <v>310.19999999999999</v>
      </c>
      <c r="B27" s="1453"/>
      <c r="C27" s="1504" t="s">
        <v>2554</v>
      </c>
      <c r="D27" s="1478"/>
      <c r="F27" s="1492">
        <v>30</v>
      </c>
      <c r="G27" s="1489" t="s">
        <v>2986</v>
      </c>
      <c r="H27" s="1498" t="s">
        <v>3009</v>
      </c>
      <c r="J27" s="1494">
        <v>0</v>
      </c>
      <c r="L27" s="1463">
        <v>2358083.3399999999</v>
      </c>
      <c r="M27" s="1465"/>
      <c r="N27" s="1465">
        <v>1274656.79</v>
      </c>
      <c r="O27" s="1495"/>
      <c r="P27" s="1465">
        <v>1083427</v>
      </c>
      <c r="Q27" s="1495"/>
      <c r="R27" s="1465">
        <v>57909</v>
      </c>
      <c r="S27" s="1504">
        <v>310200</v>
      </c>
      <c r="T27" s="1496">
        <v>2.46</v>
      </c>
      <c r="U27" s="1491"/>
      <c r="V27" s="1497">
        <v>18.699999999999999</v>
      </c>
      <c r="W27" s="591">
        <f t="shared" si="0"/>
        <v>310200</v>
      </c>
      <c r="X27" s="1503"/>
    </row>
    <row r="28" spans="1:24" ht="15" customHeight="1">
      <c r="A28" s="1477"/>
      <c r="B28" s="1478"/>
      <c r="C28" s="1469"/>
      <c r="D28" s="1478"/>
      <c r="F28" s="1492"/>
      <c r="J28" s="1494"/>
      <c r="L28" s="1500"/>
      <c r="M28" s="1500"/>
      <c r="N28" s="1483"/>
      <c r="O28" s="1495"/>
      <c r="P28" s="1483"/>
      <c r="Q28" s="1495"/>
      <c r="R28" s="1483"/>
      <c r="S28" s="1581">
        <v>310201</v>
      </c>
      <c r="T28" s="1501">
        <f>+$T$27</f>
        <v>2.46</v>
      </c>
      <c r="U28" s="1502"/>
      <c r="V28" s="1503"/>
      <c r="W28" s="591">
        <f t="shared" si="0"/>
        <v>0</v>
      </c>
      <c r="X28" s="1503"/>
    </row>
    <row r="29" spans="2:24" ht="15" customHeight="1">
      <c r="B29" s="1453"/>
      <c r="C29" s="1504" t="s">
        <v>2556</v>
      </c>
      <c r="D29" s="1478"/>
      <c r="F29" s="1492"/>
      <c r="J29" s="1494"/>
      <c r="L29" s="1500"/>
      <c r="M29" s="1500"/>
      <c r="N29" s="1483"/>
      <c r="O29" s="1495"/>
      <c r="P29" s="1483"/>
      <c r="Q29" s="1495"/>
      <c r="R29" s="1483"/>
      <c r="S29" s="1581">
        <v>310300</v>
      </c>
      <c r="T29" s="1501">
        <f>+$T$27</f>
        <v>2.46</v>
      </c>
      <c r="U29" s="1502"/>
      <c r="V29" s="1503"/>
      <c r="W29" s="591">
        <f t="shared" si="0"/>
        <v>0</v>
      </c>
      <c r="X29" s="1503"/>
    </row>
    <row r="30" spans="1:24" ht="15" customHeight="1">
      <c r="A30" s="1460">
        <v>311.19999999999999</v>
      </c>
      <c r="B30" s="1453"/>
      <c r="C30" s="1504" t="s">
        <v>2557</v>
      </c>
      <c r="D30" s="1478"/>
      <c r="F30" s="1492">
        <v>50</v>
      </c>
      <c r="G30" s="1489" t="s">
        <v>2986</v>
      </c>
      <c r="H30" s="1498" t="s">
        <v>3009</v>
      </c>
      <c r="J30" s="1494">
        <v>-5</v>
      </c>
      <c r="L30" s="1463">
        <v>11073151.58</v>
      </c>
      <c r="M30" s="1465"/>
      <c r="N30" s="1465">
        <v>4879725.8799999999</v>
      </c>
      <c r="O30" s="1495"/>
      <c r="P30" s="1465">
        <v>6747083</v>
      </c>
      <c r="Q30" s="1495"/>
      <c r="R30" s="1465">
        <v>185737</v>
      </c>
      <c r="S30" s="1504">
        <v>311200</v>
      </c>
      <c r="T30" s="1496">
        <v>1.6799999999999999</v>
      </c>
      <c r="U30" s="1491"/>
      <c r="V30" s="1497">
        <v>36.299999999999997</v>
      </c>
      <c r="W30" s="591">
        <f t="shared" si="0"/>
        <v>311200</v>
      </c>
      <c r="X30" s="1503"/>
    </row>
    <row r="31" spans="1:24" ht="15" customHeight="1">
      <c r="A31" s="1460">
        <v>311.39999999999998</v>
      </c>
      <c r="B31" s="1453"/>
      <c r="C31" s="1504" t="s">
        <v>2543</v>
      </c>
      <c r="D31" s="1478"/>
      <c r="F31" s="1492">
        <v>50</v>
      </c>
      <c r="G31" s="1489" t="s">
        <v>2986</v>
      </c>
      <c r="H31" s="1498" t="s">
        <v>3009</v>
      </c>
      <c r="J31" s="1494">
        <v>-5</v>
      </c>
      <c r="L31" s="1463">
        <v>116234.2</v>
      </c>
      <c r="M31" s="1465"/>
      <c r="N31" s="1465">
        <v>2521.0100000000002</v>
      </c>
      <c r="O31" s="1495"/>
      <c r="P31" s="1465">
        <v>119525</v>
      </c>
      <c r="Q31" s="1495"/>
      <c r="R31" s="1465">
        <v>2455</v>
      </c>
      <c r="S31" s="1504">
        <v>311400</v>
      </c>
      <c r="T31" s="1496">
        <v>2.1099999999999999</v>
      </c>
      <c r="U31" s="1491"/>
      <c r="V31" s="1497">
        <v>48.700000000000003</v>
      </c>
      <c r="W31" s="591">
        <f t="shared" si="0"/>
        <v>311400</v>
      </c>
      <c r="X31" s="1503"/>
    </row>
    <row r="32" spans="1:24" ht="15" customHeight="1">
      <c r="A32" s="1477"/>
      <c r="B32" s="1478"/>
      <c r="C32" s="1469"/>
      <c r="D32" s="1478"/>
      <c r="F32" s="1492"/>
      <c r="J32" s="1494"/>
      <c r="L32" s="1505"/>
      <c r="M32" s="1500"/>
      <c r="N32" s="1506"/>
      <c r="O32" s="1495"/>
      <c r="P32" s="1506"/>
      <c r="Q32" s="1495"/>
      <c r="R32" s="1506"/>
      <c r="S32" s="1581">
        <v>311250</v>
      </c>
      <c r="T32" s="1501">
        <f>+T30</f>
        <v>1.6799999999999999</v>
      </c>
      <c r="U32" s="1502"/>
      <c r="V32" s="1503"/>
      <c r="W32" s="591">
        <f t="shared" si="0"/>
        <v>0</v>
      </c>
      <c r="X32" s="1503"/>
    </row>
    <row r="33" spans="1:24" ht="15" customHeight="1">
      <c r="A33" s="1477"/>
      <c r="B33" s="1478"/>
      <c r="C33" s="1469" t="s">
        <v>2559</v>
      </c>
      <c r="D33" s="1478"/>
      <c r="F33" s="1492"/>
      <c r="J33" s="1494"/>
      <c r="L33" s="1500">
        <v>11189385.779999999</v>
      </c>
      <c r="M33" s="1500"/>
      <c r="N33" s="1483">
        <v>4882246.8899999997</v>
      </c>
      <c r="O33" s="1495"/>
      <c r="P33" s="1483">
        <v>6866608</v>
      </c>
      <c r="Q33" s="1495"/>
      <c r="R33" s="1483">
        <v>188192</v>
      </c>
      <c r="S33" s="1581">
        <v>311300</v>
      </c>
      <c r="T33" s="1501">
        <f>+T31</f>
        <v>2.1099999999999999</v>
      </c>
      <c r="U33" s="1502"/>
      <c r="V33" s="1503"/>
      <c r="W33" s="591">
        <f t="shared" si="0"/>
        <v>0</v>
      </c>
      <c r="X33" s="1503"/>
    </row>
    <row r="34" spans="1:24" ht="15" customHeight="1">
      <c r="A34" s="1477"/>
      <c r="B34" s="1478"/>
      <c r="C34" s="1469"/>
      <c r="D34" s="1478"/>
      <c r="F34" s="1492"/>
      <c r="J34" s="1494"/>
      <c r="L34" s="1500"/>
      <c r="M34" s="1500"/>
      <c r="N34" s="1483"/>
      <c r="O34" s="1495"/>
      <c r="P34" s="1483"/>
      <c r="Q34" s="1495"/>
      <c r="R34" s="1483"/>
      <c r="S34" s="1504">
        <v>0</v>
      </c>
      <c r="T34" s="1501"/>
      <c r="U34" s="1502"/>
      <c r="V34" s="1503"/>
      <c r="W34" s="591">
        <f t="shared" si="0"/>
        <v>0</v>
      </c>
      <c r="X34" s="1503"/>
    </row>
    <row r="35" spans="1:24" ht="15" customHeight="1">
      <c r="A35" s="1460">
        <v>320.30000000000001</v>
      </c>
      <c r="B35" s="1453"/>
      <c r="C35" s="1504" t="s">
        <v>3203</v>
      </c>
      <c r="D35" s="1478"/>
      <c r="F35" s="1492">
        <v>45</v>
      </c>
      <c r="G35" s="1489" t="s">
        <v>2986</v>
      </c>
      <c r="H35" s="1498" t="s">
        <v>3010</v>
      </c>
      <c r="J35" s="1494">
        <v>-10</v>
      </c>
      <c r="L35" s="1463">
        <v>19961927.129999999</v>
      </c>
      <c r="M35" s="1465"/>
      <c r="N35" s="1465">
        <v>5339127.71</v>
      </c>
      <c r="O35" s="1495"/>
      <c r="P35" s="1465">
        <v>16618992</v>
      </c>
      <c r="Q35" s="1495"/>
      <c r="R35" s="1465">
        <v>451191</v>
      </c>
      <c r="S35" s="1504">
        <v>320300</v>
      </c>
      <c r="T35" s="1496">
        <v>2.2599999999999998</v>
      </c>
      <c r="U35" s="1491"/>
      <c r="V35" s="1497">
        <v>36.799999999999997</v>
      </c>
      <c r="W35" s="591">
        <f t="shared" si="0"/>
        <v>320300</v>
      </c>
      <c r="X35" s="1503"/>
    </row>
    <row r="36" spans="1:24" ht="15" customHeight="1">
      <c r="A36" s="1460">
        <v>320.39999999999998</v>
      </c>
      <c r="B36" s="1453"/>
      <c r="C36" s="1504" t="s">
        <v>3204</v>
      </c>
      <c r="D36" s="1478"/>
      <c r="F36" s="1492">
        <v>15</v>
      </c>
      <c r="G36" s="1489" t="s">
        <v>2986</v>
      </c>
      <c r="H36" s="1498" t="s">
        <v>3205</v>
      </c>
      <c r="J36" s="1494">
        <v>0</v>
      </c>
      <c r="L36" s="1463">
        <v>6360790</v>
      </c>
      <c r="M36" s="1465"/>
      <c r="N36" s="1465">
        <v>176776.67000000001</v>
      </c>
      <c r="O36" s="1495"/>
      <c r="P36" s="1465">
        <v>6184013</v>
      </c>
      <c r="Q36" s="1495"/>
      <c r="R36" s="1465">
        <v>422906</v>
      </c>
      <c r="S36" s="641" t="s">
        <v>2983</v>
      </c>
      <c r="T36" s="1496">
        <v>6.6500000000000004</v>
      </c>
      <c r="U36" s="1491"/>
      <c r="V36" s="1497">
        <v>14.6</v>
      </c>
      <c r="W36" s="591"/>
      <c r="X36" s="1503"/>
    </row>
    <row r="37" spans="1:24" ht="15" customHeight="1">
      <c r="A37" s="1460">
        <v>330.39999999999998</v>
      </c>
      <c r="B37" s="1453"/>
      <c r="C37" s="1504" t="s">
        <v>2562</v>
      </c>
      <c r="D37" s="1478"/>
      <c r="F37" s="1492">
        <v>65</v>
      </c>
      <c r="G37" s="1489" t="s">
        <v>2986</v>
      </c>
      <c r="H37" s="1498" t="s">
        <v>2987</v>
      </c>
      <c r="J37" s="1494">
        <v>-10</v>
      </c>
      <c r="L37" s="1463">
        <v>22535018.52</v>
      </c>
      <c r="M37" s="1465"/>
      <c r="N37" s="1465">
        <v>6314697.1100000003</v>
      </c>
      <c r="O37" s="1495"/>
      <c r="P37" s="1465">
        <v>18473823</v>
      </c>
      <c r="Q37" s="1495"/>
      <c r="R37" s="1465">
        <v>378880</v>
      </c>
      <c r="S37" s="1504">
        <v>330400</v>
      </c>
      <c r="T37" s="1496">
        <v>1.6799999999999999</v>
      </c>
      <c r="U37" s="1491"/>
      <c r="V37" s="1497">
        <v>48.799999999999997</v>
      </c>
      <c r="W37" s="591">
        <f t="shared" si="0"/>
        <v>330400</v>
      </c>
      <c r="X37" s="1503"/>
    </row>
    <row r="38" spans="1:24" ht="15" customHeight="1">
      <c r="A38" s="1460">
        <v>330.41000000000003</v>
      </c>
      <c r="B38" s="1453"/>
      <c r="C38" s="1504" t="s">
        <v>3011</v>
      </c>
      <c r="D38" s="1478"/>
      <c r="F38" s="1492">
        <v>15</v>
      </c>
      <c r="G38" s="1489" t="s">
        <v>2986</v>
      </c>
      <c r="H38" s="1498" t="s">
        <v>3012</v>
      </c>
      <c r="J38" s="1494">
        <v>0</v>
      </c>
      <c r="L38" s="1463">
        <v>7994500</v>
      </c>
      <c r="M38" s="1465"/>
      <c r="N38" s="1465">
        <v>466091.66999999998</v>
      </c>
      <c r="O38" s="1495"/>
      <c r="P38" s="1465">
        <v>7528408</v>
      </c>
      <c r="Q38" s="1495"/>
      <c r="R38" s="1465">
        <v>601408</v>
      </c>
      <c r="S38" s="1504">
        <v>330410</v>
      </c>
      <c r="T38" s="1496">
        <v>7.5199999999999996</v>
      </c>
      <c r="U38" s="1491"/>
      <c r="V38" s="1497">
        <v>12.5</v>
      </c>
      <c r="W38" s="591">
        <f t="shared" si="0"/>
        <v>330410</v>
      </c>
      <c r="X38" s="1503"/>
    </row>
    <row r="39" spans="1:24" ht="15" customHeight="1">
      <c r="A39" s="1460">
        <v>331.39999999999998</v>
      </c>
      <c r="B39" s="1453"/>
      <c r="C39" s="1504" t="s">
        <v>2564</v>
      </c>
      <c r="D39" s="1478"/>
      <c r="F39" s="1492">
        <v>65</v>
      </c>
      <c r="G39" s="1489" t="s">
        <v>2986</v>
      </c>
      <c r="H39" s="1498" t="s">
        <v>2990</v>
      </c>
      <c r="J39" s="1494">
        <v>-20</v>
      </c>
      <c r="L39" s="1463">
        <v>189970475.19999999</v>
      </c>
      <c r="M39" s="1465"/>
      <c r="N39" s="1465">
        <v>43376031.060000002</v>
      </c>
      <c r="O39" s="1495"/>
      <c r="P39" s="1465">
        <v>184588539</v>
      </c>
      <c r="Q39" s="1495"/>
      <c r="R39" s="1465">
        <v>3754127</v>
      </c>
      <c r="S39" s="1504">
        <v>331400</v>
      </c>
      <c r="T39" s="1496">
        <v>1.98</v>
      </c>
      <c r="U39" s="1491"/>
      <c r="V39" s="1497">
        <v>49.200000000000003</v>
      </c>
      <c r="W39" s="591">
        <f t="shared" si="0"/>
        <v>331400</v>
      </c>
      <c r="X39" s="1503"/>
    </row>
    <row r="40" spans="1:24" ht="15" customHeight="1">
      <c r="A40" s="1460">
        <v>333.39999999999998</v>
      </c>
      <c r="B40" s="1453"/>
      <c r="C40" s="1504" t="s">
        <v>2566</v>
      </c>
      <c r="D40" s="1478"/>
      <c r="F40" s="1492">
        <v>35</v>
      </c>
      <c r="G40" s="1489" t="s">
        <v>2986</v>
      </c>
      <c r="H40" s="1498" t="s">
        <v>2991</v>
      </c>
      <c r="J40" s="1494">
        <v>-20</v>
      </c>
      <c r="L40" s="1463">
        <v>76776921.549999997</v>
      </c>
      <c r="M40" s="1465"/>
      <c r="N40" s="1465">
        <v>15197688.26</v>
      </c>
      <c r="O40" s="1495"/>
      <c r="P40" s="1465">
        <v>76934618</v>
      </c>
      <c r="Q40" s="1495"/>
      <c r="R40" s="1465">
        <v>2937380</v>
      </c>
      <c r="S40" s="1504">
        <v>333400</v>
      </c>
      <c r="T40" s="1496">
        <v>3.8300000000000001</v>
      </c>
      <c r="U40" s="1491"/>
      <c r="V40" s="1497">
        <v>26.199999999999999</v>
      </c>
      <c r="W40" s="591">
        <f t="shared" si="0"/>
        <v>333400</v>
      </c>
      <c r="X40" s="1503"/>
    </row>
    <row r="41" spans="2:24" ht="15" customHeight="1">
      <c r="B41" s="1453"/>
      <c r="C41" s="1504"/>
      <c r="D41" s="1478"/>
      <c r="F41" s="1492"/>
      <c r="G41" s="1489"/>
      <c r="H41" s="1498"/>
      <c r="J41" s="1494"/>
      <c r="L41" s="1507"/>
      <c r="M41" s="1465"/>
      <c r="N41" s="1499"/>
      <c r="O41" s="1495"/>
      <c r="P41" s="1499"/>
      <c r="Q41" s="1495"/>
      <c r="R41" s="1499"/>
      <c r="S41" s="1504">
        <v>0</v>
      </c>
      <c r="T41" s="1496"/>
      <c r="U41" s="1491"/>
      <c r="V41" s="1497"/>
      <c r="W41" s="591">
        <f t="shared" si="0"/>
        <v>0</v>
      </c>
      <c r="X41" s="1503"/>
    </row>
    <row r="42" spans="2:24" ht="15" customHeight="1">
      <c r="B42" s="1453"/>
      <c r="C42" s="1469"/>
      <c r="D42" s="1478"/>
      <c r="F42" s="1492"/>
      <c r="G42" s="1489"/>
      <c r="H42" s="1498"/>
      <c r="J42" s="1494"/>
      <c r="L42" s="1500"/>
      <c r="M42" s="1483"/>
      <c r="N42" s="1500"/>
      <c r="O42" s="1508"/>
      <c r="P42" s="1500"/>
      <c r="Q42" s="1508"/>
      <c r="R42" s="1500"/>
      <c r="S42" s="1504">
        <v>0</v>
      </c>
      <c r="T42" s="1496"/>
      <c r="U42" s="1491"/>
      <c r="V42" s="1497"/>
      <c r="W42" s="591">
        <f t="shared" si="0"/>
        <v>0</v>
      </c>
      <c r="X42" s="1503"/>
    </row>
    <row r="43" spans="1:24" ht="15" customHeight="1">
      <c r="A43" s="1477"/>
      <c r="B43" s="1478"/>
      <c r="C43" s="1469"/>
      <c r="D43" s="1478"/>
      <c r="F43" s="1492"/>
      <c r="J43" s="1494"/>
      <c r="L43" s="1500"/>
      <c r="M43" s="1500"/>
      <c r="N43" s="1483"/>
      <c r="O43" s="1495"/>
      <c r="P43" s="1483"/>
      <c r="Q43" s="1495"/>
      <c r="R43" s="1483"/>
      <c r="S43" s="1504">
        <v>0</v>
      </c>
      <c r="T43" s="1501"/>
      <c r="U43" s="1502"/>
      <c r="V43" s="1503"/>
      <c r="W43" s="591">
        <f t="shared" si="0"/>
        <v>0</v>
      </c>
      <c r="X43" s="1503"/>
    </row>
    <row r="44" spans="2:24" ht="15" customHeight="1">
      <c r="B44" s="1453"/>
      <c r="C44" s="1504" t="s">
        <v>2568</v>
      </c>
      <c r="D44" s="1478"/>
      <c r="F44" s="1492"/>
      <c r="J44" s="1494"/>
      <c r="L44" s="1500"/>
      <c r="M44" s="1500"/>
      <c r="N44" s="1483"/>
      <c r="O44" s="1495"/>
      <c r="P44" s="1483"/>
      <c r="Q44" s="1495"/>
      <c r="R44" s="1483"/>
      <c r="S44" s="1504">
        <v>0</v>
      </c>
      <c r="T44" s="1501"/>
      <c r="U44" s="1502"/>
      <c r="V44" s="1503"/>
      <c r="W44" s="591">
        <f t="shared" si="0"/>
        <v>0</v>
      </c>
      <c r="X44" s="1503"/>
    </row>
    <row r="45" spans="1:24" ht="15" customHeight="1">
      <c r="A45" s="1460">
        <v>334.39999999999998</v>
      </c>
      <c r="B45" s="1453"/>
      <c r="C45" s="1504" t="s">
        <v>2569</v>
      </c>
      <c r="D45" s="1478"/>
      <c r="F45" s="1492">
        <v>17</v>
      </c>
      <c r="G45" s="1489" t="s">
        <v>2986</v>
      </c>
      <c r="H45" s="1498" t="s">
        <v>2990</v>
      </c>
      <c r="J45" s="1494">
        <v>0</v>
      </c>
      <c r="L45" s="1463">
        <v>1716720.96</v>
      </c>
      <c r="M45" s="1465"/>
      <c r="N45" s="1465">
        <v>211501.12</v>
      </c>
      <c r="O45" s="1495"/>
      <c r="P45" s="1465">
        <v>1505220</v>
      </c>
      <c r="Q45" s="1495"/>
      <c r="R45" s="1465">
        <v>97046</v>
      </c>
      <c r="S45" s="1504">
        <v>334400</v>
      </c>
      <c r="T45" s="1496">
        <v>5.6500000000000004</v>
      </c>
      <c r="U45" s="1491"/>
      <c r="V45" s="1497">
        <v>15.5</v>
      </c>
      <c r="W45" s="591">
        <f t="shared" si="0"/>
        <v>334400</v>
      </c>
      <c r="X45" s="1503"/>
    </row>
    <row r="46" spans="1:24" ht="15" customHeight="1">
      <c r="A46" s="1460">
        <v>334.42000000000002</v>
      </c>
      <c r="B46" s="1453"/>
      <c r="C46" s="1504" t="s">
        <v>2571</v>
      </c>
      <c r="D46" s="1478"/>
      <c r="F46" s="1492">
        <v>21</v>
      </c>
      <c r="G46" s="1489" t="s">
        <v>2986</v>
      </c>
      <c r="H46" s="1498" t="s">
        <v>3013</v>
      </c>
      <c r="J46" s="1494">
        <v>0</v>
      </c>
      <c r="L46" s="1463">
        <v>3042565.3100000001</v>
      </c>
      <c r="M46" s="1465"/>
      <c r="N46" s="1465">
        <v>1588580.1499999999</v>
      </c>
      <c r="O46" s="1495"/>
      <c r="P46" s="1465">
        <v>1453985</v>
      </c>
      <c r="Q46" s="1495"/>
      <c r="R46" s="1465">
        <v>103636</v>
      </c>
      <c r="S46" s="1504">
        <v>334420</v>
      </c>
      <c r="T46" s="1496">
        <v>3.4100000000000001</v>
      </c>
      <c r="U46" s="1491"/>
      <c r="V46" s="1497">
        <v>14</v>
      </c>
      <c r="W46" s="591">
        <f t="shared" si="0"/>
        <v>334420</v>
      </c>
      <c r="X46" s="1503"/>
    </row>
    <row r="47" spans="1:24" ht="15" customHeight="1">
      <c r="A47" s="1460">
        <v>334.43000000000001</v>
      </c>
      <c r="B47" s="1453"/>
      <c r="C47" s="1504" t="s">
        <v>2572</v>
      </c>
      <c r="D47" s="1478"/>
      <c r="F47" s="1492">
        <v>15</v>
      </c>
      <c r="G47" s="1489" t="s">
        <v>2986</v>
      </c>
      <c r="H47" s="1498" t="s">
        <v>2990</v>
      </c>
      <c r="J47" s="1494">
        <v>0</v>
      </c>
      <c r="L47" s="1463">
        <v>2314009.1200000001</v>
      </c>
      <c r="M47" s="1465"/>
      <c r="N47" s="1465">
        <v>2114962.25</v>
      </c>
      <c r="O47" s="1495"/>
      <c r="P47" s="1465">
        <v>199047</v>
      </c>
      <c r="Q47" s="1495"/>
      <c r="R47" s="1465">
        <v>65183</v>
      </c>
      <c r="S47" s="1504">
        <v>334430</v>
      </c>
      <c r="T47" s="1496">
        <v>2.8199999999999998</v>
      </c>
      <c r="U47" s="1491"/>
      <c r="V47" s="1497">
        <v>3.1000000000000001</v>
      </c>
      <c r="W47" s="591">
        <f t="shared" si="0"/>
        <v>334430</v>
      </c>
      <c r="X47" s="1503"/>
    </row>
    <row r="48" spans="1:24" ht="15" customHeight="1">
      <c r="A48" s="1460">
        <v>334.44</v>
      </c>
      <c r="B48" s="1453"/>
      <c r="C48" s="1504" t="s">
        <v>2574</v>
      </c>
      <c r="D48" s="1478"/>
      <c r="F48" s="1492">
        <v>20</v>
      </c>
      <c r="G48" s="1489" t="s">
        <v>2986</v>
      </c>
      <c r="H48" s="1498" t="s">
        <v>3014</v>
      </c>
      <c r="J48" s="1494">
        <v>-3</v>
      </c>
      <c r="L48" s="1463">
        <v>15601625.67</v>
      </c>
      <c r="M48" s="1465"/>
      <c r="N48" s="1465">
        <v>10155002.68</v>
      </c>
      <c r="O48" s="1495"/>
      <c r="P48" s="1465">
        <v>5914672</v>
      </c>
      <c r="Q48" s="1495"/>
      <c r="R48" s="1465">
        <v>414169</v>
      </c>
      <c r="S48" s="1504">
        <v>334440</v>
      </c>
      <c r="T48" s="1496">
        <v>2.6499999999999999</v>
      </c>
      <c r="U48" s="1491"/>
      <c r="V48" s="1497">
        <v>14.300000000000001</v>
      </c>
      <c r="W48" s="591">
        <f t="shared" si="0"/>
        <v>334440</v>
      </c>
      <c r="X48" s="1503"/>
    </row>
    <row r="49" spans="1:24" ht="15" customHeight="1">
      <c r="A49" s="1477"/>
      <c r="B49" s="1478"/>
      <c r="C49" s="1469"/>
      <c r="D49" s="1478"/>
      <c r="F49" s="1492"/>
      <c r="J49" s="1494"/>
      <c r="L49" s="1505"/>
      <c r="M49" s="1500"/>
      <c r="N49" s="1506"/>
      <c r="O49" s="1495"/>
      <c r="P49" s="1506"/>
      <c r="Q49" s="1495"/>
      <c r="R49" s="1506"/>
      <c r="S49" s="1504">
        <v>0</v>
      </c>
      <c r="T49" s="1501"/>
      <c r="U49" s="1502"/>
      <c r="V49" s="1503"/>
      <c r="W49" s="591">
        <f t="shared" si="0"/>
        <v>0</v>
      </c>
      <c r="X49" s="1503"/>
    </row>
    <row r="50" spans="1:24" ht="15" customHeight="1">
      <c r="A50" s="1477"/>
      <c r="B50" s="1478"/>
      <c r="C50" s="1469" t="s">
        <v>2575</v>
      </c>
      <c r="D50" s="1478"/>
      <c r="F50" s="1492"/>
      <c r="J50" s="1494"/>
      <c r="L50" s="1500">
        <v>22674921.059999999</v>
      </c>
      <c r="M50" s="1500"/>
      <c r="N50" s="1483">
        <v>14070046.199999999</v>
      </c>
      <c r="O50" s="1495"/>
      <c r="P50" s="1483">
        <v>9072924</v>
      </c>
      <c r="Q50" s="1495"/>
      <c r="R50" s="1483">
        <v>680034</v>
      </c>
      <c r="S50" s="1504">
        <v>0</v>
      </c>
      <c r="T50" s="1501"/>
      <c r="U50" s="1502"/>
      <c r="V50" s="1503"/>
      <c r="W50" s="591">
        <f t="shared" si="0"/>
        <v>0</v>
      </c>
      <c r="X50" s="1503"/>
    </row>
    <row r="51" spans="1:24" ht="15" customHeight="1">
      <c r="A51" s="1477"/>
      <c r="B51" s="1478"/>
      <c r="C51" s="1469"/>
      <c r="D51" s="1478"/>
      <c r="F51" s="1492"/>
      <c r="J51" s="1494"/>
      <c r="L51" s="1500"/>
      <c r="M51" s="1500"/>
      <c r="N51" s="1483"/>
      <c r="O51" s="1495"/>
      <c r="P51" s="1483"/>
      <c r="Q51" s="1495"/>
      <c r="R51" s="1483"/>
      <c r="S51" s="1504">
        <v>0</v>
      </c>
      <c r="T51" s="1501"/>
      <c r="U51" s="1502"/>
      <c r="V51" s="1503"/>
      <c r="W51" s="591">
        <f t="shared" si="0"/>
        <v>0</v>
      </c>
      <c r="X51" s="1503"/>
    </row>
    <row r="52" spans="1:24" ht="15" customHeight="1">
      <c r="A52" s="1460">
        <v>335.39999999999998</v>
      </c>
      <c r="C52" s="1504" t="s">
        <v>2576</v>
      </c>
      <c r="D52" s="1478"/>
      <c r="F52" s="1492">
        <v>55</v>
      </c>
      <c r="G52" s="1489" t="s">
        <v>2986</v>
      </c>
      <c r="H52" s="1498" t="s">
        <v>2991</v>
      </c>
      <c r="J52" s="1494">
        <v>-25</v>
      </c>
      <c r="L52" s="1463">
        <v>12772928.470000001</v>
      </c>
      <c r="M52" s="1465"/>
      <c r="N52" s="1465">
        <v>3591353.6099999999</v>
      </c>
      <c r="O52" s="1495"/>
      <c r="P52" s="1465">
        <v>12374807</v>
      </c>
      <c r="Q52" s="1495"/>
      <c r="R52" s="1465">
        <v>283495</v>
      </c>
      <c r="S52" s="1504">
        <v>335400</v>
      </c>
      <c r="T52" s="1496">
        <v>2.2200000000000002</v>
      </c>
      <c r="U52" s="1491"/>
      <c r="V52" s="1497">
        <v>43.700000000000003</v>
      </c>
      <c r="W52" s="591">
        <f t="shared" si="0"/>
        <v>335400</v>
      </c>
      <c r="X52" s="1503"/>
    </row>
    <row r="53" spans="1:24" ht="15" customHeight="1">
      <c r="A53" s="1460">
        <v>336.39999999999998</v>
      </c>
      <c r="C53" s="1504" t="s">
        <v>2578</v>
      </c>
      <c r="D53" s="1478"/>
      <c r="F53" s="1492">
        <v>40</v>
      </c>
      <c r="G53" s="1489" t="s">
        <v>2986</v>
      </c>
      <c r="H53" s="1498" t="s">
        <v>2990</v>
      </c>
      <c r="J53" s="1494">
        <v>0</v>
      </c>
      <c r="L53" s="1463">
        <v>269958.73999999999</v>
      </c>
      <c r="M53" s="1465"/>
      <c r="N53" s="1465">
        <v>128588.64999999999</v>
      </c>
      <c r="O53" s="1495"/>
      <c r="P53" s="1465">
        <v>141370</v>
      </c>
      <c r="Q53" s="1495"/>
      <c r="R53" s="1465">
        <v>7677</v>
      </c>
      <c r="S53" s="1504">
        <v>336400</v>
      </c>
      <c r="T53" s="1496">
        <v>2.8399999999999999</v>
      </c>
      <c r="U53" s="1491"/>
      <c r="V53" s="1497">
        <v>18.399999999999999</v>
      </c>
      <c r="W53" s="591">
        <f t="shared" si="0"/>
        <v>336400</v>
      </c>
      <c r="X53" s="1503"/>
    </row>
    <row r="54" spans="3:24" ht="15" customHeight="1">
      <c r="C54" s="1504"/>
      <c r="D54" s="1478"/>
      <c r="F54" s="1492"/>
      <c r="J54" s="1494"/>
      <c r="L54" s="1500"/>
      <c r="M54" s="1500"/>
      <c r="N54" s="1483"/>
      <c r="O54" s="1495"/>
      <c r="P54" s="1483"/>
      <c r="Q54" s="1495"/>
      <c r="R54" s="1483"/>
      <c r="S54" s="1504">
        <v>0</v>
      </c>
      <c r="T54" s="1501"/>
      <c r="U54" s="1502"/>
      <c r="V54" s="1503"/>
      <c r="W54" s="591">
        <f t="shared" si="0"/>
        <v>0</v>
      </c>
      <c r="X54" s="1503"/>
    </row>
    <row r="55" spans="3:24" ht="15" customHeight="1">
      <c r="C55" s="1504" t="s">
        <v>2581</v>
      </c>
      <c r="D55" s="1478"/>
      <c r="F55" s="1492"/>
      <c r="J55" s="1494"/>
      <c r="L55" s="1500"/>
      <c r="M55" s="1500"/>
      <c r="N55" s="1483"/>
      <c r="O55" s="1495"/>
      <c r="P55" s="1483"/>
      <c r="Q55" s="1495"/>
      <c r="R55" s="1483"/>
      <c r="S55" s="1504">
        <v>0</v>
      </c>
      <c r="T55" s="1501"/>
      <c r="U55" s="1502"/>
      <c r="V55" s="1503"/>
      <c r="W55" s="591">
        <f t="shared" si="0"/>
        <v>0</v>
      </c>
      <c r="X55" s="1503"/>
    </row>
    <row r="56" spans="1:24" ht="15" customHeight="1">
      <c r="A56" s="1460">
        <v>339.19999999999999</v>
      </c>
      <c r="C56" s="1509" t="s">
        <v>2582</v>
      </c>
      <c r="D56" s="1478"/>
      <c r="F56" s="1492">
        <v>40</v>
      </c>
      <c r="G56" s="1489" t="s">
        <v>2986</v>
      </c>
      <c r="H56" s="1498" t="s">
        <v>2988</v>
      </c>
      <c r="J56" s="1494">
        <v>0</v>
      </c>
      <c r="L56" s="1463">
        <v>416851.23999999999</v>
      </c>
      <c r="M56" s="1465"/>
      <c r="N56" s="1465">
        <v>190941.51000000001</v>
      </c>
      <c r="O56" s="1495"/>
      <c r="P56" s="1465">
        <v>225910</v>
      </c>
      <c r="Q56" s="1495"/>
      <c r="R56" s="1465">
        <v>11925</v>
      </c>
      <c r="S56" s="1504">
        <v>339200</v>
      </c>
      <c r="T56" s="1496">
        <v>2.8599999999999999</v>
      </c>
      <c r="U56" s="1491"/>
      <c r="V56" s="1497">
        <v>18.899999999999999</v>
      </c>
      <c r="W56" s="591">
        <f t="shared" si="0"/>
        <v>339200</v>
      </c>
      <c r="X56" s="1503"/>
    </row>
    <row r="57" spans="1:24" ht="15" customHeight="1">
      <c r="A57" s="1460">
        <v>339.39999999999998</v>
      </c>
      <c r="C57" s="1509" t="s">
        <v>2543</v>
      </c>
      <c r="D57" s="1478"/>
      <c r="F57" s="1492">
        <v>40</v>
      </c>
      <c r="G57" s="1489" t="s">
        <v>2986</v>
      </c>
      <c r="H57" s="1498" t="s">
        <v>2989</v>
      </c>
      <c r="J57" s="1494">
        <v>0</v>
      </c>
      <c r="L57" s="1463">
        <v>69985.130000000005</v>
      </c>
      <c r="M57" s="1465"/>
      <c r="N57" s="1465">
        <v>67513.25</v>
      </c>
      <c r="O57" s="1495"/>
      <c r="P57" s="1465">
        <v>2472</v>
      </c>
      <c r="Q57" s="1495"/>
      <c r="R57" s="1465">
        <v>116</v>
      </c>
      <c r="S57" s="1504">
        <v>339400</v>
      </c>
      <c r="T57" s="1496">
        <v>0.17000000000000001</v>
      </c>
      <c r="U57" s="1491"/>
      <c r="V57" s="1497">
        <v>21.300000000000001</v>
      </c>
      <c r="W57" s="591">
        <f t="shared" si="0"/>
        <v>339400</v>
      </c>
      <c r="X57" s="1503"/>
    </row>
    <row r="58" spans="3:24" ht="15" customHeight="1">
      <c r="C58" s="1504"/>
      <c r="D58" s="1478"/>
      <c r="F58" s="1492"/>
      <c r="J58" s="1494"/>
      <c r="L58" s="1505"/>
      <c r="M58" s="1500"/>
      <c r="N58" s="1506"/>
      <c r="O58" s="1495"/>
      <c r="P58" s="1506"/>
      <c r="Q58" s="1495"/>
      <c r="R58" s="1506"/>
      <c r="S58" s="1504">
        <v>0</v>
      </c>
      <c r="T58" s="1501"/>
      <c r="U58" s="1502"/>
      <c r="V58" s="1503"/>
      <c r="W58" s="591">
        <f t="shared" si="0"/>
        <v>0</v>
      </c>
      <c r="X58" s="1503"/>
    </row>
    <row r="59" spans="3:24" ht="15" customHeight="1">
      <c r="C59" s="1469" t="s">
        <v>2585</v>
      </c>
      <c r="D59" s="1478"/>
      <c r="F59" s="1492"/>
      <c r="J59" s="1494"/>
      <c r="L59" s="1500">
        <v>486836.37</v>
      </c>
      <c r="M59" s="1500"/>
      <c r="N59" s="1483">
        <v>258454.76000000001</v>
      </c>
      <c r="O59" s="1495"/>
      <c r="P59" s="1483">
        <v>228382</v>
      </c>
      <c r="Q59" s="1495"/>
      <c r="R59" s="1483">
        <v>12041</v>
      </c>
      <c r="S59" s="1504">
        <v>0</v>
      </c>
      <c r="T59" s="1501"/>
      <c r="U59" s="1502"/>
      <c r="V59" s="1503"/>
      <c r="W59" s="591">
        <f t="shared" si="0"/>
        <v>0</v>
      </c>
      <c r="X59" s="1503"/>
    </row>
    <row r="60" spans="3:24" ht="15" customHeight="1">
      <c r="C60" s="1504"/>
      <c r="D60" s="1478"/>
      <c r="F60" s="1492"/>
      <c r="J60" s="1494"/>
      <c r="L60" s="1500"/>
      <c r="M60" s="1500"/>
      <c r="N60" s="1483"/>
      <c r="O60" s="1495"/>
      <c r="P60" s="1483"/>
      <c r="Q60" s="1495"/>
      <c r="R60" s="1483"/>
      <c r="S60" s="1504">
        <v>0</v>
      </c>
      <c r="T60" s="1501"/>
      <c r="U60" s="1502"/>
      <c r="V60" s="1503"/>
      <c r="W60" s="591">
        <f t="shared" si="0"/>
        <v>0</v>
      </c>
      <c r="X60" s="1503"/>
    </row>
    <row r="61" spans="3:24" ht="15" customHeight="1">
      <c r="C61" s="1504" t="s">
        <v>2586</v>
      </c>
      <c r="D61" s="1478"/>
      <c r="F61" s="1492"/>
      <c r="J61" s="1494"/>
      <c r="L61" s="1500"/>
      <c r="M61" s="1500"/>
      <c r="N61" s="1483"/>
      <c r="O61" s="1495"/>
      <c r="P61" s="1483"/>
      <c r="Q61" s="1495"/>
      <c r="R61" s="1483"/>
      <c r="S61" s="1504">
        <v>0</v>
      </c>
      <c r="T61" s="1501"/>
      <c r="U61" s="1502"/>
      <c r="V61" s="1503"/>
      <c r="W61" s="591">
        <f t="shared" si="0"/>
        <v>0</v>
      </c>
      <c r="X61" s="1503"/>
    </row>
    <row r="62" spans="1:24" ht="15" customHeight="1">
      <c r="A62" s="1460">
        <v>340.5</v>
      </c>
      <c r="C62" s="1504" t="s">
        <v>2587</v>
      </c>
      <c r="D62" s="1478"/>
      <c r="F62" s="1492">
        <v>20</v>
      </c>
      <c r="G62" s="1489" t="s">
        <v>2986</v>
      </c>
      <c r="H62" s="1498" t="s">
        <v>3012</v>
      </c>
      <c r="J62" s="1494">
        <v>0</v>
      </c>
      <c r="L62" s="1463">
        <v>3274824.0699999998</v>
      </c>
      <c r="M62" s="1465"/>
      <c r="N62" s="1465">
        <v>245862.01999999999</v>
      </c>
      <c r="O62" s="1495"/>
      <c r="P62" s="1465">
        <v>3028962</v>
      </c>
      <c r="Q62" s="1495"/>
      <c r="R62" s="1465">
        <v>164090</v>
      </c>
      <c r="S62" s="1504">
        <v>340500</v>
      </c>
      <c r="T62" s="1496">
        <v>5.0099999999999998</v>
      </c>
      <c r="U62" s="1491"/>
      <c r="V62" s="1497">
        <v>18.5</v>
      </c>
      <c r="W62" s="591">
        <f t="shared" si="0"/>
        <v>340500</v>
      </c>
      <c r="X62" s="1503"/>
    </row>
    <row r="63" spans="1:24" ht="15" customHeight="1">
      <c r="A63" s="1460">
        <v>340.55000000000001</v>
      </c>
      <c r="C63" s="1504" t="s">
        <v>2589</v>
      </c>
      <c r="D63" s="1478"/>
      <c r="F63" s="1492">
        <v>5</v>
      </c>
      <c r="G63" s="1489" t="s">
        <v>2986</v>
      </c>
      <c r="H63" s="1498" t="s">
        <v>3012</v>
      </c>
      <c r="J63" s="1494">
        <v>0</v>
      </c>
      <c r="L63" s="1463">
        <v>73840.309999999998</v>
      </c>
      <c r="M63" s="1465"/>
      <c r="N63" s="1465">
        <v>73840.789999999994</v>
      </c>
      <c r="O63" s="1495"/>
      <c r="P63" s="1465">
        <v>0</v>
      </c>
      <c r="Q63" s="1495"/>
      <c r="R63" s="1465">
        <v>0</v>
      </c>
      <c r="S63" s="1504">
        <v>340550</v>
      </c>
      <c r="T63" s="1496">
        <v>0</v>
      </c>
      <c r="U63" s="1491"/>
      <c r="V63" s="1497">
        <v>0</v>
      </c>
      <c r="W63" s="591">
        <f t="shared" si="0"/>
        <v>340550</v>
      </c>
      <c r="X63" s="1503"/>
    </row>
    <row r="64" spans="1:24" ht="15" customHeight="1">
      <c r="A64" s="1460">
        <v>340.60000000000002</v>
      </c>
      <c r="C64" s="1504" t="s">
        <v>3015</v>
      </c>
      <c r="D64" s="1478"/>
      <c r="F64" s="1492">
        <v>15</v>
      </c>
      <c r="G64" s="1489" t="s">
        <v>2986</v>
      </c>
      <c r="H64" s="1498" t="s">
        <v>3012</v>
      </c>
      <c r="J64" s="1494">
        <v>0</v>
      </c>
      <c r="L64" s="1463">
        <v>3089706.25</v>
      </c>
      <c r="M64" s="1465"/>
      <c r="N64" s="1465">
        <v>539727.03000000003</v>
      </c>
      <c r="O64" s="1495"/>
      <c r="P64" s="1465">
        <v>2549979</v>
      </c>
      <c r="Q64" s="1495"/>
      <c r="R64" s="1465">
        <v>207735</v>
      </c>
      <c r="S64" s="1504">
        <v>340600</v>
      </c>
      <c r="T64" s="1496">
        <v>6.7199999999999998</v>
      </c>
      <c r="U64" s="1491"/>
      <c r="V64" s="1497">
        <v>12.300000000000001</v>
      </c>
      <c r="W64" s="591">
        <f t="shared" si="0"/>
        <v>340600</v>
      </c>
      <c r="X64" s="1503"/>
    </row>
    <row r="65" spans="3:24" ht="15" customHeight="1">
      <c r="C65" s="1504"/>
      <c r="D65" s="1478"/>
      <c r="F65" s="1492"/>
      <c r="J65" s="1494"/>
      <c r="L65" s="1505"/>
      <c r="M65" s="1500"/>
      <c r="N65" s="1506"/>
      <c r="O65" s="1495"/>
      <c r="P65" s="1506"/>
      <c r="Q65" s="1495"/>
      <c r="R65" s="1506"/>
      <c r="S65" s="1504">
        <v>0</v>
      </c>
      <c r="T65" s="1501"/>
      <c r="U65" s="1502"/>
      <c r="V65" s="1503"/>
      <c r="W65" s="591">
        <f t="shared" si="0"/>
        <v>0</v>
      </c>
      <c r="X65" s="1503"/>
    </row>
    <row r="66" spans="3:24" ht="15" customHeight="1">
      <c r="C66" s="1469" t="s">
        <v>2592</v>
      </c>
      <c r="D66" s="1478"/>
      <c r="F66" s="1492"/>
      <c r="J66" s="1494"/>
      <c r="L66" s="1500">
        <v>6438370.6299999999</v>
      </c>
      <c r="M66" s="1500"/>
      <c r="N66" s="1483">
        <v>859429.84000000008</v>
      </c>
      <c r="O66" s="1495"/>
      <c r="P66" s="1483">
        <v>5578941</v>
      </c>
      <c r="Q66" s="1495"/>
      <c r="R66" s="1483">
        <v>371825</v>
      </c>
      <c r="S66" s="1504">
        <v>0</v>
      </c>
      <c r="T66" s="1501"/>
      <c r="U66" s="1502"/>
      <c r="V66" s="1503"/>
      <c r="W66" s="591">
        <f t="shared" si="0"/>
        <v>0</v>
      </c>
      <c r="X66" s="1503"/>
    </row>
    <row r="67" spans="3:24" ht="15" customHeight="1">
      <c r="C67" s="1504"/>
      <c r="D67" s="1478"/>
      <c r="F67" s="1492"/>
      <c r="J67" s="1494"/>
      <c r="L67" s="1500"/>
      <c r="M67" s="1500"/>
      <c r="N67" s="1483"/>
      <c r="O67" s="1495"/>
      <c r="P67" s="1483"/>
      <c r="Q67" s="1495"/>
      <c r="R67" s="1483"/>
      <c r="S67" s="1504">
        <v>0</v>
      </c>
      <c r="T67" s="1501"/>
      <c r="U67" s="1502"/>
      <c r="V67" s="1503"/>
      <c r="W67" s="591">
        <f t="shared" si="0"/>
        <v>0</v>
      </c>
      <c r="X67" s="1503"/>
    </row>
    <row r="68" spans="1:24" ht="15" customHeight="1">
      <c r="A68" s="1460">
        <v>341.5</v>
      </c>
      <c r="C68" s="1504" t="s">
        <v>2593</v>
      </c>
      <c r="D68" s="1478"/>
      <c r="F68" s="1492">
        <v>12</v>
      </c>
      <c r="G68" s="1489" t="s">
        <v>2986</v>
      </c>
      <c r="H68" s="1498" t="s">
        <v>3016</v>
      </c>
      <c r="J68" s="1494">
        <v>5</v>
      </c>
      <c r="L68" s="1463">
        <v>2138564.0499999998</v>
      </c>
      <c r="M68" s="1465"/>
      <c r="N68" s="1465">
        <v>1411548.6100000001</v>
      </c>
      <c r="O68" s="1495"/>
      <c r="P68" s="1465">
        <v>620087</v>
      </c>
      <c r="Q68" s="1495"/>
      <c r="R68" s="1465">
        <v>62919</v>
      </c>
      <c r="S68" s="1504">
        <v>341500</v>
      </c>
      <c r="T68" s="1496">
        <v>2.9399999999999999</v>
      </c>
      <c r="U68" s="1491"/>
      <c r="V68" s="1497">
        <v>9.9000000000000004</v>
      </c>
      <c r="W68" s="591">
        <f t="shared" si="0"/>
        <v>341500</v>
      </c>
      <c r="X68" s="1503"/>
    </row>
    <row r="69" spans="1:24" ht="15" customHeight="1">
      <c r="A69" s="1460">
        <v>342.5</v>
      </c>
      <c r="C69" s="1510" t="s">
        <v>2595</v>
      </c>
      <c r="D69" s="1478"/>
      <c r="F69" s="1492">
        <v>20</v>
      </c>
      <c r="G69" s="1489" t="s">
        <v>2986</v>
      </c>
      <c r="H69" s="1498" t="s">
        <v>3012</v>
      </c>
      <c r="J69" s="1494">
        <v>0</v>
      </c>
      <c r="L69" s="1463">
        <v>20592.849999999999</v>
      </c>
      <c r="M69" s="1465"/>
      <c r="N69" s="1465">
        <v>2512.23</v>
      </c>
      <c r="O69" s="1495"/>
      <c r="P69" s="1465">
        <v>18081</v>
      </c>
      <c r="Q69" s="1495"/>
      <c r="R69" s="1465">
        <v>1276</v>
      </c>
      <c r="S69" s="1504">
        <v>342500</v>
      </c>
      <c r="T69" s="1496">
        <v>6.2000000000000002</v>
      </c>
      <c r="U69" s="1491"/>
      <c r="V69" s="1497">
        <v>14.199999999999999</v>
      </c>
      <c r="W69" s="591">
        <f t="shared" si="0"/>
        <v>342500</v>
      </c>
      <c r="X69" s="1503"/>
    </row>
    <row r="70" spans="1:24" ht="15" customHeight="1">
      <c r="A70" s="1460">
        <v>343.5</v>
      </c>
      <c r="C70" s="1511" t="s">
        <v>2596</v>
      </c>
      <c r="D70" s="1478"/>
      <c r="F70" s="1492">
        <v>20</v>
      </c>
      <c r="G70" s="1489" t="s">
        <v>2986</v>
      </c>
      <c r="H70" s="1498" t="s">
        <v>3012</v>
      </c>
      <c r="J70" s="1494">
        <v>0</v>
      </c>
      <c r="L70" s="1463">
        <v>1236775</v>
      </c>
      <c r="M70" s="1465"/>
      <c r="N70" s="1465">
        <v>560005.90000000002</v>
      </c>
      <c r="O70" s="1495"/>
      <c r="P70" s="1465">
        <v>676769</v>
      </c>
      <c r="Q70" s="1495"/>
      <c r="R70" s="1465">
        <v>83255</v>
      </c>
      <c r="S70" s="1504">
        <v>343500</v>
      </c>
      <c r="T70" s="1496">
        <v>6.7300000000000004</v>
      </c>
      <c r="U70" s="1491"/>
      <c r="V70" s="1497">
        <v>8.0999999999999996</v>
      </c>
      <c r="W70" s="591">
        <f t="shared" si="0"/>
        <v>343500</v>
      </c>
      <c r="X70" s="1503"/>
    </row>
    <row r="71" spans="1:24" ht="15" customHeight="1">
      <c r="A71" s="1460">
        <v>344.5</v>
      </c>
      <c r="C71" s="1504" t="s">
        <v>2597</v>
      </c>
      <c r="D71" s="1478"/>
      <c r="F71" s="1492">
        <v>15</v>
      </c>
      <c r="G71" s="1489" t="s">
        <v>2986</v>
      </c>
      <c r="H71" s="1498" t="s">
        <v>3012</v>
      </c>
      <c r="J71" s="1494">
        <v>0</v>
      </c>
      <c r="L71" s="1463">
        <v>1095.03</v>
      </c>
      <c r="M71" s="1465"/>
      <c r="N71" s="1465">
        <v>523.77999999999997</v>
      </c>
      <c r="O71" s="1495"/>
      <c r="P71" s="1465">
        <v>571</v>
      </c>
      <c r="Q71" s="1495"/>
      <c r="R71" s="1465">
        <v>62</v>
      </c>
      <c r="S71" s="1504">
        <v>344500</v>
      </c>
      <c r="T71" s="1496">
        <v>5.6600000000000001</v>
      </c>
      <c r="U71" s="1491"/>
      <c r="V71" s="1497">
        <v>9.1999999999999993</v>
      </c>
      <c r="W71" s="591">
        <f t="shared" si="0"/>
        <v>344500</v>
      </c>
      <c r="X71" s="1503"/>
    </row>
    <row r="72" spans="1:24" ht="15" customHeight="1">
      <c r="A72" s="1460">
        <v>345.5</v>
      </c>
      <c r="C72" s="1504" t="s">
        <v>2599</v>
      </c>
      <c r="D72" s="1478"/>
      <c r="F72" s="1492">
        <v>20</v>
      </c>
      <c r="G72" s="1489" t="s">
        <v>2986</v>
      </c>
      <c r="H72" s="1498" t="s">
        <v>2988</v>
      </c>
      <c r="J72" s="1494">
        <v>0</v>
      </c>
      <c r="L72" s="1463">
        <v>368833.19</v>
      </c>
      <c r="M72" s="1465"/>
      <c r="N72" s="1465">
        <v>194045.06</v>
      </c>
      <c r="O72" s="1495"/>
      <c r="P72" s="1465">
        <v>174788</v>
      </c>
      <c r="Q72" s="1495"/>
      <c r="R72" s="1465">
        <v>30990</v>
      </c>
      <c r="S72" s="1504">
        <v>345500</v>
      </c>
      <c r="T72" s="1496">
        <v>8.4000000000000004</v>
      </c>
      <c r="U72" s="1491"/>
      <c r="V72" s="1497">
        <v>5.5999999999999996</v>
      </c>
      <c r="W72" s="591">
        <f t="shared" si="0"/>
        <v>345500</v>
      </c>
      <c r="X72" s="1503"/>
    </row>
    <row r="73" spans="1:24" ht="15" customHeight="1">
      <c r="A73" s="1460">
        <v>346.5</v>
      </c>
      <c r="C73" s="1511" t="s">
        <v>2601</v>
      </c>
      <c r="D73" s="1478"/>
      <c r="F73" s="1492">
        <v>15</v>
      </c>
      <c r="G73" s="1489" t="s">
        <v>2986</v>
      </c>
      <c r="H73" s="1498" t="s">
        <v>3012</v>
      </c>
      <c r="J73" s="1494">
        <v>0</v>
      </c>
      <c r="L73" s="1463">
        <v>2699070.5299999998</v>
      </c>
      <c r="M73" s="1465"/>
      <c r="N73" s="1465">
        <v>447226.90000000002</v>
      </c>
      <c r="O73" s="1495"/>
      <c r="P73" s="1465">
        <v>2251844</v>
      </c>
      <c r="Q73" s="1495"/>
      <c r="R73" s="1465">
        <v>181810</v>
      </c>
      <c r="S73" s="1504">
        <v>346500</v>
      </c>
      <c r="T73" s="1496">
        <v>6.7400000000000002</v>
      </c>
      <c r="U73" s="1491"/>
      <c r="V73" s="1497">
        <v>12.4</v>
      </c>
      <c r="W73" s="591">
        <f t="shared" si="0"/>
        <v>346500</v>
      </c>
      <c r="X73" s="1503"/>
    </row>
    <row r="74" spans="1:24" ht="15" customHeight="1">
      <c r="A74" s="1460">
        <v>347.5</v>
      </c>
      <c r="C74" s="1504" t="s">
        <v>2603</v>
      </c>
      <c r="D74" s="1478"/>
      <c r="F74" s="1492">
        <v>25</v>
      </c>
      <c r="G74" s="1489" t="s">
        <v>2986</v>
      </c>
      <c r="H74" s="1498" t="s">
        <v>3012</v>
      </c>
      <c r="J74" s="1494">
        <v>0</v>
      </c>
      <c r="L74" s="1463">
        <v>228779.39000000001</v>
      </c>
      <c r="M74" s="1465"/>
      <c r="N74" s="1465">
        <v>7506.6700000000001</v>
      </c>
      <c r="O74" s="1495"/>
      <c r="P74" s="1465">
        <v>221273</v>
      </c>
      <c r="Q74" s="1495"/>
      <c r="R74" s="1465">
        <v>9945</v>
      </c>
      <c r="S74" s="1504">
        <v>347500</v>
      </c>
      <c r="T74" s="1496">
        <v>4.3499999999999996</v>
      </c>
      <c r="U74" s="1491"/>
      <c r="V74" s="1497">
        <v>22.199999999999999</v>
      </c>
      <c r="W74" s="591">
        <f t="shared" si="0"/>
        <v>347500</v>
      </c>
      <c r="X74" s="1503"/>
    </row>
    <row r="75" spans="1:24" ht="15" customHeight="1">
      <c r="A75" s="1460">
        <v>348.5</v>
      </c>
      <c r="C75" s="1504" t="s">
        <v>2605</v>
      </c>
      <c r="D75" s="1478"/>
      <c r="F75" s="1492">
        <v>15</v>
      </c>
      <c r="G75" s="1489" t="s">
        <v>2986</v>
      </c>
      <c r="H75" s="1498" t="s">
        <v>3012</v>
      </c>
      <c r="J75" s="1494">
        <v>0</v>
      </c>
      <c r="L75" s="1463">
        <v>6857585.9299999997</v>
      </c>
      <c r="M75" s="1465"/>
      <c r="N75" s="1465">
        <v>5668324.46</v>
      </c>
      <c r="O75" s="1495"/>
      <c r="P75" s="1465">
        <v>1189261</v>
      </c>
      <c r="Q75" s="1495"/>
      <c r="R75" s="1465">
        <v>92457</v>
      </c>
      <c r="S75" s="1504">
        <v>348500</v>
      </c>
      <c r="T75" s="1496">
        <v>1.3500000000000001</v>
      </c>
      <c r="U75" s="1491"/>
      <c r="V75" s="1497">
        <v>12.9</v>
      </c>
      <c r="W75" s="591">
        <f t="shared" si="0"/>
        <v>348500</v>
      </c>
      <c r="X75" s="1503"/>
    </row>
    <row r="76" spans="1:24" ht="15" customHeight="1">
      <c r="A76" s="1477"/>
      <c r="B76" s="1478"/>
      <c r="C76" s="1478"/>
      <c r="D76" s="1478"/>
      <c r="F76" s="1492"/>
      <c r="J76" s="1494"/>
      <c r="L76" s="1505"/>
      <c r="M76" s="1500"/>
      <c r="N76" s="1506"/>
      <c r="O76" s="1495"/>
      <c r="P76" s="1506"/>
      <c r="Q76" s="1495"/>
      <c r="R76" s="1506"/>
      <c r="T76" s="1501"/>
      <c r="U76" s="1502"/>
      <c r="V76" s="1503"/>
      <c r="W76" s="1503"/>
      <c r="X76" s="1503"/>
    </row>
    <row r="77" spans="1:24" ht="15" customHeight="1" thickBot="1">
      <c r="A77" s="1477"/>
      <c r="B77" s="1453"/>
      <c r="C77" s="1478" t="s">
        <v>2606</v>
      </c>
      <c r="D77" s="1478"/>
      <c r="F77" s="1492"/>
      <c r="J77" s="1494"/>
      <c r="L77" s="1512">
        <v>459913289.23000002</v>
      </c>
      <c r="M77" s="1500"/>
      <c r="N77" s="1513">
        <v>121999887.84000006</v>
      </c>
      <c r="O77" s="1495"/>
      <c r="P77" s="1513">
        <v>404415942</v>
      </c>
      <c r="Q77" s="1495"/>
      <c r="R77" s="1513">
        <v>12161687</v>
      </c>
      <c r="T77" s="1501">
        <v>2.6400000000000001</v>
      </c>
      <c r="U77" s="1502"/>
      <c r="V77" s="1503"/>
      <c r="W77" s="1503"/>
      <c r="X77" s="1503"/>
    </row>
    <row r="78" spans="2:25" ht="15" customHeight="1" thickTop="1">
      <c r="B78" s="1478"/>
      <c r="E78" s="1478"/>
      <c r="F78" s="1478"/>
      <c r="G78" s="1478"/>
      <c r="H78" s="1478"/>
      <c r="I78" s="1478"/>
      <c r="J78" s="1514"/>
      <c r="K78" s="1478"/>
      <c r="L78" s="1465"/>
      <c r="M78" s="1465"/>
      <c r="T78" s="1477"/>
      <c r="U78" s="1502"/>
      <c r="V78" s="1515" t="s">
        <v>288</v>
      </c>
      <c r="W78" s="1515"/>
      <c r="X78" s="1515"/>
      <c r="Y78" s="1491"/>
    </row>
    <row r="79" spans="3:25" ht="15" customHeight="1">
      <c r="C79" s="1478" t="s">
        <v>3017</v>
      </c>
      <c r="E79" s="1478"/>
      <c r="F79" s="1478"/>
      <c r="G79" s="1478"/>
      <c r="H79" s="1478"/>
      <c r="I79" s="1478"/>
      <c r="J79" s="1514"/>
      <c r="K79" s="1478"/>
      <c r="L79" s="1465"/>
      <c r="M79" s="1465"/>
      <c r="T79" s="1477"/>
      <c r="U79" s="1502"/>
      <c r="V79" s="1515"/>
      <c r="W79" s="1515"/>
      <c r="X79" s="1515"/>
      <c r="Y79" s="1491"/>
    </row>
    <row r="80" spans="20:25" ht="15" customHeight="1">
      <c r="T80" s="1460"/>
      <c r="U80" s="1491"/>
      <c r="Y80" s="1491"/>
    </row>
    <row r="81" spans="1:25" ht="15" customHeight="1">
      <c r="A81" s="1460">
        <v>301.10000000000002</v>
      </c>
      <c r="B81" s="1478"/>
      <c r="C81" s="1453" t="s">
        <v>2608</v>
      </c>
      <c r="L81" s="1516">
        <v>1063477.6300000001</v>
      </c>
      <c r="N81" s="1465">
        <v>0</v>
      </c>
      <c r="T81" s="1460"/>
      <c r="U81" s="1491"/>
      <c r="Y81" s="1491"/>
    </row>
    <row r="82" spans="1:19" ht="15" customHeight="1">
      <c r="A82" s="1460">
        <v>302.10000000000002</v>
      </c>
      <c r="B82" s="1478"/>
      <c r="C82" s="1453" t="s">
        <v>2609</v>
      </c>
      <c r="L82" s="1516">
        <v>628834.25999999989</v>
      </c>
      <c r="N82" s="1465">
        <v>0</v>
      </c>
      <c r="O82" s="1483"/>
      <c r="Q82" s="1483"/>
      <c r="S82" s="1478"/>
    </row>
    <row r="83" spans="1:19" ht="15" customHeight="1">
      <c r="A83" s="1460">
        <v>303.20999999999998</v>
      </c>
      <c r="B83" s="1478"/>
      <c r="C83" s="1453" t="s">
        <v>2610</v>
      </c>
      <c r="L83" s="1516">
        <v>1195449.8399999999</v>
      </c>
      <c r="N83" s="1465">
        <v>0</v>
      </c>
      <c r="O83" s="1483"/>
      <c r="Q83" s="1483"/>
      <c r="S83" s="1491"/>
    </row>
    <row r="84" spans="1:19" ht="15" customHeight="1">
      <c r="A84" s="1460">
        <v>303.22000000000003</v>
      </c>
      <c r="B84" s="1478"/>
      <c r="C84" s="1453" t="s">
        <v>2611</v>
      </c>
      <c r="L84" s="1516">
        <v>78759.389999999999</v>
      </c>
      <c r="N84" s="1465">
        <v>0</v>
      </c>
      <c r="O84" s="1483"/>
      <c r="Q84" s="1483"/>
      <c r="S84" s="1491"/>
    </row>
    <row r="85" spans="1:19" ht="15" customHeight="1">
      <c r="A85" s="1460">
        <v>303.30000000000001</v>
      </c>
      <c r="B85" s="1478"/>
      <c r="C85" s="1453" t="s">
        <v>2612</v>
      </c>
      <c r="L85" s="1516">
        <v>361846.78000000003</v>
      </c>
      <c r="N85" s="1465">
        <v>0</v>
      </c>
      <c r="O85" s="1483"/>
      <c r="Q85" s="1483"/>
      <c r="S85" s="1491"/>
    </row>
    <row r="86" spans="1:19" ht="15" customHeight="1">
      <c r="A86" s="1460">
        <v>303.39999999999998</v>
      </c>
      <c r="B86" s="1478"/>
      <c r="C86" s="1453" t="s">
        <v>2613</v>
      </c>
      <c r="L86" s="1516">
        <v>489030.72999999998</v>
      </c>
      <c r="N86" s="1465">
        <v>0</v>
      </c>
      <c r="O86" s="1483"/>
      <c r="Q86" s="1483"/>
      <c r="S86" s="1491"/>
    </row>
    <row r="87" spans="1:19" ht="15" customHeight="1">
      <c r="A87" s="1460">
        <v>303.50999999999999</v>
      </c>
      <c r="B87" s="1478"/>
      <c r="C87" s="1453" t="s">
        <v>2614</v>
      </c>
      <c r="L87" s="1517">
        <v>25883.410000000003</v>
      </c>
      <c r="N87" s="1465">
        <v>0</v>
      </c>
      <c r="O87" s="1483"/>
      <c r="Q87" s="1483"/>
      <c r="S87" s="1491"/>
    </row>
    <row r="88" spans="14:19" ht="15" customHeight="1">
      <c r="N88" s="1499"/>
      <c r="O88" s="1483"/>
      <c r="Q88" s="1483"/>
      <c r="S88" s="1491"/>
    </row>
    <row r="89" spans="1:24" s="1478" customFormat="1" ht="15" customHeight="1">
      <c r="A89" s="1477"/>
      <c r="C89" s="1478" t="s">
        <v>3018</v>
      </c>
      <c r="J89" s="1514"/>
      <c r="L89" s="1518">
        <v>3843282.0400000005</v>
      </c>
      <c r="M89" s="1500"/>
      <c r="N89" s="1519">
        <v>0</v>
      </c>
      <c r="O89" s="1483"/>
      <c r="P89" s="1483"/>
      <c r="Q89" s="1483"/>
      <c r="R89" s="1483"/>
      <c r="S89" s="1502"/>
      <c r="V89" s="1515"/>
      <c r="W89" s="1515"/>
      <c r="X89" s="1515"/>
    </row>
    <row r="90" spans="15:19" ht="15" customHeight="1">
      <c r="O90" s="1483"/>
      <c r="Q90" s="1483"/>
      <c r="S90" s="1491"/>
    </row>
    <row r="91" spans="3:19" ht="15" customHeight="1" thickBot="1">
      <c r="C91" s="1477" t="s">
        <v>3019</v>
      </c>
      <c r="L91" s="1512">
        <v>463756571.26999998</v>
      </c>
      <c r="N91" s="1513">
        <v>121999887.84000006</v>
      </c>
      <c r="O91" s="1483"/>
      <c r="P91" s="1513">
        <v>404415942</v>
      </c>
      <c r="Q91" s="1483"/>
      <c r="R91" s="1513">
        <v>12161687</v>
      </c>
      <c r="S91" s="1491"/>
    </row>
    <row r="92" spans="3:19" ht="15" customHeight="1" thickTop="1">
      <c r="C92" s="1477"/>
      <c r="L92" s="1500"/>
      <c r="N92" s="1483"/>
      <c r="O92" s="1483"/>
      <c r="Q92" s="1483"/>
      <c r="S92" s="1491"/>
    </row>
    <row r="93" spans="2:19" ht="15" customHeight="1">
      <c r="B93" s="1453"/>
      <c r="O93" s="1483"/>
      <c r="Q93" s="1483"/>
      <c r="S93" s="1491"/>
    </row>
    <row r="94" spans="2:19" ht="15" customHeight="1">
      <c r="B94" s="1469" t="s">
        <v>2407</v>
      </c>
      <c r="O94" s="1483"/>
      <c r="Q94" s="1483"/>
      <c r="S94" s="1491"/>
    </row>
    <row r="95" spans="2:19" ht="15" customHeight="1">
      <c r="B95" s="1453"/>
      <c r="O95" s="1483"/>
      <c r="Q95" s="1483"/>
      <c r="S95" s="1491"/>
    </row>
    <row r="96" spans="2:19" ht="15" customHeight="1">
      <c r="B96" s="1453"/>
      <c r="C96" s="1469" t="s">
        <v>2538</v>
      </c>
      <c r="O96" s="1483"/>
      <c r="Q96" s="1483"/>
      <c r="S96" s="1491"/>
    </row>
    <row r="97" spans="2:19" ht="15" customHeight="1">
      <c r="B97" s="1453"/>
      <c r="O97" s="1483"/>
      <c r="Q97" s="1483"/>
      <c r="S97" s="1491"/>
    </row>
    <row r="98" spans="1:31" s="1520" customFormat="1" ht="15" customHeight="1">
      <c r="A98" s="1460">
        <v>304.39999999999998</v>
      </c>
      <c r="B98" s="1453"/>
      <c r="C98" s="1504" t="s">
        <v>3020</v>
      </c>
      <c r="D98" s="1453"/>
      <c r="E98" s="1453"/>
      <c r="F98" s="1492">
        <v>50</v>
      </c>
      <c r="G98" s="1489" t="s">
        <v>2986</v>
      </c>
      <c r="H98" s="1498" t="s">
        <v>2989</v>
      </c>
      <c r="I98" s="1453"/>
      <c r="J98" s="1494">
        <v>0</v>
      </c>
      <c r="K98" s="1453"/>
      <c r="L98" s="1463">
        <v>51130</v>
      </c>
      <c r="M98" s="1465"/>
      <c r="N98" s="1465">
        <v>13919</v>
      </c>
      <c r="O98" s="1495"/>
      <c r="P98" s="1465">
        <v>37211</v>
      </c>
      <c r="Q98" s="1495"/>
      <c r="R98" s="1465">
        <v>1213</v>
      </c>
      <c r="S98" s="1453"/>
      <c r="T98" s="1496">
        <v>2.3700000000000001</v>
      </c>
      <c r="U98" s="1491"/>
      <c r="V98" s="1497">
        <v>30.699999999999999</v>
      </c>
      <c r="W98" s="1490"/>
      <c r="X98" s="1490"/>
      <c r="Y98" s="1453"/>
      <c r="Z98" s="1453"/>
      <c r="AA98" s="1453"/>
      <c r="AB98" s="1453"/>
      <c r="AC98" s="1453"/>
      <c r="AD98" s="1453"/>
      <c r="AE98" s="1453"/>
    </row>
    <row r="99" spans="1:31" s="1520" customFormat="1" ht="15" customHeight="1">
      <c r="A99" s="1460">
        <v>307</v>
      </c>
      <c r="B99" s="1453"/>
      <c r="C99" s="1504" t="s">
        <v>2550</v>
      </c>
      <c r="D99" s="1453"/>
      <c r="E99" s="1453"/>
      <c r="F99" s="1492">
        <v>55</v>
      </c>
      <c r="G99" s="1489" t="s">
        <v>2986</v>
      </c>
      <c r="H99" s="1498" t="s">
        <v>3009</v>
      </c>
      <c r="I99" s="1453"/>
      <c r="J99" s="1494">
        <v>0</v>
      </c>
      <c r="K99" s="1453"/>
      <c r="L99" s="1463">
        <v>1288355.1499999999</v>
      </c>
      <c r="M99" s="1465"/>
      <c r="N99" s="1465">
        <v>437019</v>
      </c>
      <c r="O99" s="1495"/>
      <c r="P99" s="1465">
        <v>851336</v>
      </c>
      <c r="Q99" s="1495"/>
      <c r="R99" s="1465">
        <v>21416</v>
      </c>
      <c r="S99" s="1453"/>
      <c r="T99" s="1496">
        <v>1.6599999999999999</v>
      </c>
      <c r="U99" s="1491"/>
      <c r="V99" s="1497">
        <v>39.799999999999997</v>
      </c>
      <c r="W99" s="1490"/>
      <c r="X99" s="1490"/>
      <c r="Y99" s="1453"/>
      <c r="Z99" s="1453"/>
      <c r="AA99" s="1453"/>
      <c r="AB99" s="1453"/>
      <c r="AC99" s="1453"/>
      <c r="AD99" s="1453"/>
      <c r="AE99" s="1453"/>
    </row>
    <row r="100" spans="1:31" s="1520" customFormat="1" ht="15" customHeight="1">
      <c r="A100" s="1460">
        <v>311.19999999999999</v>
      </c>
      <c r="B100" s="1453"/>
      <c r="C100" s="1504" t="s">
        <v>2556</v>
      </c>
      <c r="D100" s="1453"/>
      <c r="E100" s="1453"/>
      <c r="F100" s="1492">
        <v>50</v>
      </c>
      <c r="G100" s="1489" t="s">
        <v>2986</v>
      </c>
      <c r="H100" s="1498" t="s">
        <v>3009</v>
      </c>
      <c r="I100" s="1453"/>
      <c r="J100" s="1494">
        <v>0</v>
      </c>
      <c r="K100" s="1453"/>
      <c r="L100" s="1463">
        <v>33065</v>
      </c>
      <c r="M100" s="1465"/>
      <c r="N100" s="1465">
        <v>3812</v>
      </c>
      <c r="O100" s="1495"/>
      <c r="P100" s="1465">
        <v>29253</v>
      </c>
      <c r="Q100" s="1495"/>
      <c r="R100" s="1465">
        <v>945</v>
      </c>
      <c r="S100" s="1453"/>
      <c r="T100" s="1496">
        <v>2.8599999999999999</v>
      </c>
      <c r="U100" s="1491"/>
      <c r="V100" s="1497">
        <v>31</v>
      </c>
      <c r="W100" s="1490"/>
      <c r="X100" s="1490"/>
      <c r="Y100" s="1453"/>
      <c r="Z100" s="1453"/>
      <c r="AA100" s="1453"/>
      <c r="AB100" s="1453"/>
      <c r="AC100" s="1453"/>
      <c r="AD100" s="1453"/>
      <c r="AE100" s="1453"/>
    </row>
    <row r="101" spans="1:31" s="1520" customFormat="1" ht="15" customHeight="1">
      <c r="A101" s="1460">
        <v>311.39999999999998</v>
      </c>
      <c r="B101" s="1453"/>
      <c r="C101" s="1504" t="s">
        <v>2616</v>
      </c>
      <c r="D101" s="1453"/>
      <c r="E101" s="1453"/>
      <c r="F101" s="1492">
        <v>50</v>
      </c>
      <c r="G101" s="1489" t="s">
        <v>2986</v>
      </c>
      <c r="H101" s="1498" t="s">
        <v>3009</v>
      </c>
      <c r="I101" s="1453"/>
      <c r="J101" s="1494">
        <v>0</v>
      </c>
      <c r="K101" s="1453"/>
      <c r="L101" s="1463">
        <v>500613.37</v>
      </c>
      <c r="M101" s="1465"/>
      <c r="N101" s="1465">
        <v>186003</v>
      </c>
      <c r="O101" s="1495"/>
      <c r="P101" s="1465">
        <v>314610</v>
      </c>
      <c r="Q101" s="1495"/>
      <c r="R101" s="1465">
        <v>8568</v>
      </c>
      <c r="S101" s="1453"/>
      <c r="T101" s="1496">
        <v>1.71</v>
      </c>
      <c r="U101" s="1491"/>
      <c r="V101" s="1497">
        <v>36.700000000000003</v>
      </c>
      <c r="W101" s="1490"/>
      <c r="X101" s="1490"/>
      <c r="Y101" s="1453"/>
      <c r="Z101" s="1453"/>
      <c r="AA101" s="1453"/>
      <c r="AB101" s="1453"/>
      <c r="AC101" s="1453"/>
      <c r="AD101" s="1453"/>
      <c r="AE101" s="1453"/>
    </row>
    <row r="102" spans="1:31" s="1520" customFormat="1" ht="15" customHeight="1">
      <c r="A102" s="1460">
        <v>320.30000000000001</v>
      </c>
      <c r="B102" s="1453"/>
      <c r="C102" s="1504" t="s">
        <v>2560</v>
      </c>
      <c r="D102" s="1453"/>
      <c r="E102" s="1453"/>
      <c r="F102" s="1492">
        <v>45</v>
      </c>
      <c r="G102" s="1489" t="s">
        <v>2986</v>
      </c>
      <c r="H102" s="1498" t="s">
        <v>3010</v>
      </c>
      <c r="I102" s="1453"/>
      <c r="J102" s="1494">
        <v>0</v>
      </c>
      <c r="K102" s="1453"/>
      <c r="L102" s="1463">
        <v>15931</v>
      </c>
      <c r="M102" s="1465"/>
      <c r="N102" s="1465">
        <v>4445</v>
      </c>
      <c r="O102" s="1495"/>
      <c r="P102" s="1465">
        <v>11486</v>
      </c>
      <c r="Q102" s="1495"/>
      <c r="R102" s="1465">
        <v>429</v>
      </c>
      <c r="S102" s="1453"/>
      <c r="T102" s="1496">
        <v>2.6899999999999999</v>
      </c>
      <c r="U102" s="1491"/>
      <c r="V102" s="1497">
        <v>26.800000000000001</v>
      </c>
      <c r="W102" s="1490"/>
      <c r="X102" s="1490"/>
      <c r="Y102" s="1453"/>
      <c r="Z102" s="1453"/>
      <c r="AA102" s="1453"/>
      <c r="AB102" s="1453"/>
      <c r="AC102" s="1453"/>
      <c r="AD102" s="1453"/>
      <c r="AE102" s="1453"/>
    </row>
    <row r="103" spans="1:31" s="1520" customFormat="1" ht="15" customHeight="1">
      <c r="A103" s="1460">
        <v>330.39999999999998</v>
      </c>
      <c r="B103" s="1453"/>
      <c r="C103" s="1504" t="s">
        <v>2562</v>
      </c>
      <c r="D103" s="1453"/>
      <c r="E103" s="1453"/>
      <c r="F103" s="1492">
        <v>65</v>
      </c>
      <c r="G103" s="1489" t="s">
        <v>2986</v>
      </c>
      <c r="H103" s="1498" t="s">
        <v>2987</v>
      </c>
      <c r="I103" s="1453"/>
      <c r="J103" s="1494">
        <v>0</v>
      </c>
      <c r="K103" s="1453"/>
      <c r="L103" s="1463">
        <v>726196.63</v>
      </c>
      <c r="M103" s="1465"/>
      <c r="N103" s="1465">
        <v>207040</v>
      </c>
      <c r="O103" s="1495"/>
      <c r="P103" s="1465">
        <v>519157</v>
      </c>
      <c r="Q103" s="1495"/>
      <c r="R103" s="1465">
        <v>11169</v>
      </c>
      <c r="S103" s="1453"/>
      <c r="T103" s="1496">
        <v>1.54</v>
      </c>
      <c r="U103" s="1491"/>
      <c r="V103" s="1497">
        <v>46.5</v>
      </c>
      <c r="W103" s="1490"/>
      <c r="X103" s="1490"/>
      <c r="Y103" s="1453"/>
      <c r="Z103" s="1453"/>
      <c r="AA103" s="1453"/>
      <c r="AB103" s="1453"/>
      <c r="AC103" s="1453"/>
      <c r="AD103" s="1453"/>
      <c r="AE103" s="1453"/>
    </row>
    <row r="104" spans="1:31" s="1520" customFormat="1" ht="15" customHeight="1">
      <c r="A104" s="1460">
        <v>331.39999999999998</v>
      </c>
      <c r="B104" s="1453"/>
      <c r="C104" s="1504" t="s">
        <v>2564</v>
      </c>
      <c r="D104" s="1453"/>
      <c r="E104" s="1453"/>
      <c r="F104" s="1492">
        <v>65</v>
      </c>
      <c r="G104" s="1489" t="s">
        <v>2986</v>
      </c>
      <c r="H104" s="1498" t="s">
        <v>2990</v>
      </c>
      <c r="I104" s="1453"/>
      <c r="J104" s="1494">
        <v>0</v>
      </c>
      <c r="K104" s="1453"/>
      <c r="L104" s="1463">
        <v>58862368.450000003</v>
      </c>
      <c r="M104" s="1465"/>
      <c r="N104" s="1465">
        <v>13342679</v>
      </c>
      <c r="O104" s="1495"/>
      <c r="P104" s="1465">
        <v>45519689</v>
      </c>
      <c r="Q104" s="1495"/>
      <c r="R104" s="1465">
        <v>835627</v>
      </c>
      <c r="S104" s="1453"/>
      <c r="T104" s="1496">
        <v>1.4199999999999999</v>
      </c>
      <c r="U104" s="1491"/>
      <c r="V104" s="1497">
        <v>54.5</v>
      </c>
      <c r="W104" s="1490"/>
      <c r="X104" s="1490"/>
      <c r="Y104" s="1453"/>
      <c r="Z104" s="1453"/>
      <c r="AA104" s="1453"/>
      <c r="AB104" s="1453"/>
      <c r="AC104" s="1453"/>
      <c r="AD104" s="1453"/>
      <c r="AE104" s="1453"/>
    </row>
    <row r="105" spans="1:31" s="1520" customFormat="1" ht="15" customHeight="1">
      <c r="A105" s="1460">
        <v>333.39999999999998</v>
      </c>
      <c r="B105" s="1453"/>
      <c r="C105" s="1504" t="s">
        <v>2566</v>
      </c>
      <c r="D105" s="1453"/>
      <c r="E105" s="1453"/>
      <c r="F105" s="1492">
        <v>35</v>
      </c>
      <c r="G105" s="1489" t="s">
        <v>2986</v>
      </c>
      <c r="H105" s="1498" t="s">
        <v>2991</v>
      </c>
      <c r="I105" s="1453"/>
      <c r="J105" s="1494">
        <v>0</v>
      </c>
      <c r="K105" s="1453"/>
      <c r="L105" s="1463">
        <v>1109227.1899999999</v>
      </c>
      <c r="M105" s="1465"/>
      <c r="N105" s="1465">
        <v>1055454</v>
      </c>
      <c r="O105" s="1495"/>
      <c r="P105" s="1465">
        <v>53773</v>
      </c>
      <c r="Q105" s="1495"/>
      <c r="R105" s="1465">
        <v>2239</v>
      </c>
      <c r="S105" s="1453"/>
      <c r="T105" s="1496">
        <v>0.20000000000000001</v>
      </c>
      <c r="U105" s="1491"/>
      <c r="V105" s="1497">
        <v>24</v>
      </c>
      <c r="W105" s="1490"/>
      <c r="X105" s="1490"/>
      <c r="Y105" s="1453"/>
      <c r="Z105" s="1453"/>
      <c r="AA105" s="1453"/>
      <c r="AB105" s="1453"/>
      <c r="AC105" s="1453"/>
      <c r="AD105" s="1453"/>
      <c r="AE105" s="1453"/>
    </row>
    <row r="106" spans="1:31" s="1520" customFormat="1" ht="15" customHeight="1">
      <c r="A106" s="1460">
        <v>334.44</v>
      </c>
      <c r="B106" s="1453"/>
      <c r="C106" s="1504" t="s">
        <v>3021</v>
      </c>
      <c r="D106" s="1453"/>
      <c r="E106" s="1453"/>
      <c r="F106" s="1492">
        <v>20</v>
      </c>
      <c r="G106" s="1489" t="s">
        <v>2986</v>
      </c>
      <c r="H106" s="1498" t="s">
        <v>3014</v>
      </c>
      <c r="I106" s="1453"/>
      <c r="J106" s="1494">
        <v>0</v>
      </c>
      <c r="K106" s="1453"/>
      <c r="L106" s="1463">
        <v>132436.56</v>
      </c>
      <c r="M106" s="1465"/>
      <c r="N106" s="1465">
        <v>143242</v>
      </c>
      <c r="O106" s="1495"/>
      <c r="P106" s="1465">
        <v>-10805</v>
      </c>
      <c r="Q106" s="1495"/>
      <c r="R106" s="1465">
        <v>0</v>
      </c>
      <c r="S106" s="1453"/>
      <c r="T106" s="1496">
        <v>0</v>
      </c>
      <c r="U106" s="1491"/>
      <c r="V106" s="1497">
        <v>0</v>
      </c>
      <c r="W106" s="1490"/>
      <c r="X106" s="1490"/>
      <c r="Y106" s="1453"/>
      <c r="Z106" s="1453"/>
      <c r="AA106" s="1453"/>
      <c r="AB106" s="1453"/>
      <c r="AC106" s="1453"/>
      <c r="AD106" s="1453"/>
      <c r="AE106" s="1453"/>
    </row>
    <row r="107" spans="1:31" s="1520" customFormat="1" ht="15" customHeight="1">
      <c r="A107" s="1460">
        <v>335.39999999999998</v>
      </c>
      <c r="B107" s="1453"/>
      <c r="C107" s="1504" t="s">
        <v>2576</v>
      </c>
      <c r="D107" s="1453"/>
      <c r="E107" s="1453"/>
      <c r="F107" s="1492">
        <v>55</v>
      </c>
      <c r="G107" s="1489" t="s">
        <v>2986</v>
      </c>
      <c r="H107" s="1498" t="s">
        <v>2991</v>
      </c>
      <c r="I107" s="1453"/>
      <c r="J107" s="1494">
        <v>0</v>
      </c>
      <c r="K107" s="1453"/>
      <c r="L107" s="1463">
        <v>38239.639999999999</v>
      </c>
      <c r="M107" s="1465"/>
      <c r="N107" s="1465">
        <v>21508</v>
      </c>
      <c r="O107" s="1495"/>
      <c r="P107" s="1465">
        <v>16732</v>
      </c>
      <c r="Q107" s="1495"/>
      <c r="R107" s="1465">
        <v>332</v>
      </c>
      <c r="S107" s="1453"/>
      <c r="T107" s="1496">
        <v>0.87</v>
      </c>
      <c r="U107" s="1491"/>
      <c r="V107" s="1497">
        <v>50.399999999999999</v>
      </c>
      <c r="W107" s="1490"/>
      <c r="X107" s="1490"/>
      <c r="Y107" s="1453"/>
      <c r="Z107" s="1453"/>
      <c r="AA107" s="1453"/>
      <c r="AB107" s="1453"/>
      <c r="AC107" s="1453"/>
      <c r="AD107" s="1453"/>
      <c r="AE107" s="1453"/>
    </row>
    <row r="108" spans="1:31" s="1520" customFormat="1" ht="15" customHeight="1">
      <c r="A108" s="1460">
        <v>346.5</v>
      </c>
      <c r="B108" s="1453"/>
      <c r="C108" s="1504" t="s">
        <v>2601</v>
      </c>
      <c r="D108" s="1453"/>
      <c r="E108" s="1453"/>
      <c r="F108" s="1492">
        <v>15</v>
      </c>
      <c r="G108" s="1489" t="s">
        <v>2986</v>
      </c>
      <c r="H108" s="1498" t="s">
        <v>3012</v>
      </c>
      <c r="I108" s="1453"/>
      <c r="J108" s="1494">
        <v>0</v>
      </c>
      <c r="K108" s="1453"/>
      <c r="L108" s="1463">
        <v>1993</v>
      </c>
      <c r="M108" s="1465"/>
      <c r="N108" s="1465">
        <v>1993</v>
      </c>
      <c r="O108" s="1495"/>
      <c r="P108" s="1465">
        <v>0</v>
      </c>
      <c r="Q108" s="1495"/>
      <c r="R108" s="1465">
        <v>0</v>
      </c>
      <c r="S108" s="1453"/>
      <c r="T108" s="1496">
        <v>0</v>
      </c>
      <c r="U108" s="1491"/>
      <c r="V108" s="1497">
        <v>0</v>
      </c>
      <c r="W108" s="1490"/>
      <c r="X108" s="1490"/>
      <c r="Y108" s="1453"/>
      <c r="Z108" s="1453"/>
      <c r="AA108" s="1453"/>
      <c r="AB108" s="1453"/>
      <c r="AC108" s="1453"/>
      <c r="AD108" s="1453"/>
      <c r="AE108" s="1453"/>
    </row>
    <row r="109" spans="1:31" s="1520" customFormat="1" ht="15" customHeight="1">
      <c r="A109" s="1460"/>
      <c r="B109" s="1453"/>
      <c r="C109" s="1453"/>
      <c r="D109" s="1453"/>
      <c r="E109" s="1453"/>
      <c r="F109" s="1453"/>
      <c r="G109" s="1453"/>
      <c r="H109" s="1453"/>
      <c r="I109" s="1453"/>
      <c r="J109" s="1489"/>
      <c r="K109" s="1453"/>
      <c r="L109" s="1507"/>
      <c r="M109" s="1463"/>
      <c r="N109" s="1499"/>
      <c r="O109" s="1483"/>
      <c r="P109" s="1499"/>
      <c r="Q109" s="1483"/>
      <c r="R109" s="1499"/>
      <c r="S109" s="1491"/>
      <c r="T109" s="1453"/>
      <c r="U109" s="1453"/>
      <c r="V109" s="1490"/>
      <c r="W109" s="1490"/>
      <c r="X109" s="1490"/>
      <c r="Y109" s="1453"/>
      <c r="Z109" s="1453"/>
      <c r="AA109" s="1453"/>
      <c r="AB109" s="1453"/>
      <c r="AC109" s="1453"/>
      <c r="AD109" s="1453"/>
      <c r="AE109" s="1453"/>
    </row>
    <row r="110" spans="1:31" s="1520" customFormat="1" ht="15" customHeight="1" thickBot="1">
      <c r="A110" s="1460"/>
      <c r="B110" s="1453"/>
      <c r="C110" s="1469" t="s">
        <v>3206</v>
      </c>
      <c r="D110" s="1453"/>
      <c r="E110" s="1453"/>
      <c r="F110" s="1453"/>
      <c r="G110" s="1453"/>
      <c r="H110" s="1453"/>
      <c r="I110" s="1453"/>
      <c r="J110" s="1489"/>
      <c r="K110" s="1453"/>
      <c r="L110" s="1512">
        <v>62759555.990000002</v>
      </c>
      <c r="M110" s="1500"/>
      <c r="N110" s="1513">
        <v>15417114</v>
      </c>
      <c r="O110" s="1483"/>
      <c r="P110" s="1513">
        <v>47342442</v>
      </c>
      <c r="Q110" s="1483"/>
      <c r="R110" s="1513">
        <v>881938</v>
      </c>
      <c r="S110" s="919">
        <v>252000</v>
      </c>
      <c r="T110" s="1501">
        <v>1.4099999999999999</v>
      </c>
      <c r="U110" s="1453"/>
      <c r="V110" s="1490"/>
      <c r="W110" s="1490"/>
      <c r="X110" s="1521"/>
      <c r="Y110" s="1521"/>
      <c r="Z110" s="1521"/>
      <c r="AA110" s="1453"/>
      <c r="AB110" s="1453"/>
      <c r="AC110" s="1453"/>
      <c r="AD110" s="1453"/>
      <c r="AE110" s="1453"/>
    </row>
    <row r="111" spans="1:31" s="1520" customFormat="1" ht="15" customHeight="1" thickTop="1">
      <c r="A111" s="1460"/>
      <c r="B111" s="1453"/>
      <c r="C111" s="1453"/>
      <c r="D111" s="1453"/>
      <c r="E111" s="1453"/>
      <c r="F111" s="1453"/>
      <c r="G111" s="1453"/>
      <c r="H111" s="1453"/>
      <c r="I111" s="1453"/>
      <c r="J111" s="1489"/>
      <c r="K111" s="1453"/>
      <c r="L111" s="1463"/>
      <c r="M111" s="1463"/>
      <c r="N111" s="1465"/>
      <c r="O111" s="1483"/>
      <c r="P111" s="1465"/>
      <c r="Q111" s="1483"/>
      <c r="R111" s="1465"/>
      <c r="S111" s="919">
        <v>271000</v>
      </c>
      <c r="T111" s="1501">
        <f>+$T$110</f>
        <v>1.4099999999999999</v>
      </c>
      <c r="U111" s="1453"/>
      <c r="V111" s="1490"/>
      <c r="W111" s="1490"/>
      <c r="X111" s="1490"/>
      <c r="Y111" s="1453"/>
      <c r="Z111" s="1453"/>
      <c r="AA111" s="1453"/>
      <c r="AB111" s="1453"/>
      <c r="AC111" s="1453"/>
      <c r="AD111" s="1453"/>
      <c r="AE111" s="1453"/>
    </row>
    <row r="112" spans="1:31" s="1520" customFormat="1" ht="15" customHeight="1" thickBot="1">
      <c r="A112" s="1460"/>
      <c r="B112" s="1453"/>
      <c r="C112" s="1522" t="s">
        <v>3017</v>
      </c>
      <c r="D112" s="1453"/>
      <c r="E112" s="1453"/>
      <c r="F112" s="1453"/>
      <c r="G112" s="1453"/>
      <c r="H112" s="1453"/>
      <c r="I112" s="1453"/>
      <c r="J112" s="1489"/>
      <c r="K112" s="1453"/>
      <c r="L112" s="1512"/>
      <c r="M112" s="1500"/>
      <c r="N112" s="1513"/>
      <c r="O112" s="1483"/>
      <c r="P112" s="1513"/>
      <c r="Q112" s="1483"/>
      <c r="R112" s="1513"/>
      <c r="S112" s="919" t="s">
        <v>2480</v>
      </c>
      <c r="T112" s="1501">
        <f>+$T$110</f>
        <v>1.4099999999999999</v>
      </c>
      <c r="U112" s="1453"/>
      <c r="V112" s="1490"/>
      <c r="W112" s="1490"/>
      <c r="X112" s="1490"/>
      <c r="Y112" s="1453"/>
      <c r="Z112" s="1453"/>
      <c r="AA112" s="1453"/>
      <c r="AB112" s="1453"/>
      <c r="AC112" s="1453"/>
      <c r="AD112" s="1453"/>
      <c r="AE112" s="1453"/>
    </row>
    <row r="113" spans="1:31" s="1520" customFormat="1" ht="15" customHeight="1" thickTop="1">
      <c r="A113" s="1460"/>
      <c r="B113" s="1453"/>
      <c r="C113" s="1453"/>
      <c r="D113" s="1453"/>
      <c r="E113" s="1453"/>
      <c r="F113" s="1453"/>
      <c r="G113" s="1453"/>
      <c r="H113" s="1453"/>
      <c r="I113" s="1453"/>
      <c r="J113" s="1489"/>
      <c r="K113" s="1453"/>
      <c r="L113" s="1463"/>
      <c r="M113" s="1463"/>
      <c r="N113" s="1465"/>
      <c r="O113" s="1483"/>
      <c r="P113" s="1465"/>
      <c r="Q113" s="1483"/>
      <c r="R113" s="1465"/>
      <c r="S113" s="919" t="s">
        <v>2481</v>
      </c>
      <c r="T113" s="1501">
        <f t="shared" si="1" ref="T113:T126">+$T$110</f>
        <v>1.4099999999999999</v>
      </c>
      <c r="U113" s="1453"/>
      <c r="V113" s="1490"/>
      <c r="W113" s="1490"/>
      <c r="X113" s="1490"/>
      <c r="Y113" s="1453"/>
      <c r="Z113" s="1453"/>
      <c r="AA113" s="1453"/>
      <c r="AB113" s="1453"/>
      <c r="AC113" s="1453"/>
      <c r="AD113" s="1453"/>
      <c r="AE113" s="1453"/>
    </row>
    <row r="114" spans="1:20" ht="15" customHeight="1">
      <c r="A114" s="1460">
        <v>303.39999999999998</v>
      </c>
      <c r="C114" s="1453" t="s">
        <v>2613</v>
      </c>
      <c r="L114" s="1463">
        <v>10826</v>
      </c>
      <c r="N114" s="1465">
        <v>0</v>
      </c>
      <c r="O114" s="1483"/>
      <c r="Q114" s="1483"/>
      <c r="S114" s="919" t="s">
        <v>2483</v>
      </c>
      <c r="T114" s="1501">
        <f t="shared" si="1"/>
        <v>1.4099999999999999</v>
      </c>
    </row>
    <row r="115" spans="19:20" ht="15" customHeight="1">
      <c r="S115" s="919" t="s">
        <v>2484</v>
      </c>
      <c r="T115" s="1501">
        <f t="shared" si="1"/>
        <v>1.4099999999999999</v>
      </c>
    </row>
    <row r="116" spans="3:20" ht="15" customHeight="1">
      <c r="C116" s="1453" t="s">
        <v>3018</v>
      </c>
      <c r="L116" s="1463">
        <v>10826</v>
      </c>
      <c r="N116" s="1465">
        <v>0</v>
      </c>
      <c r="S116" s="919" t="s">
        <v>2485</v>
      </c>
      <c r="T116" s="1501">
        <f t="shared" si="1"/>
        <v>1.4099999999999999</v>
      </c>
    </row>
    <row r="117" spans="19:20" ht="15" customHeight="1">
      <c r="S117" s="1577" t="s">
        <v>3208</v>
      </c>
      <c r="T117" s="1501">
        <f t="shared" si="1"/>
        <v>1.4099999999999999</v>
      </c>
    </row>
    <row r="118" spans="3:20" ht="15" customHeight="1">
      <c r="C118" s="1453" t="s">
        <v>2618</v>
      </c>
      <c r="L118" s="1463">
        <v>62770381.990000002</v>
      </c>
      <c r="N118" s="1465">
        <v>15417114</v>
      </c>
      <c r="S118" s="919" t="s">
        <v>2486</v>
      </c>
      <c r="T118" s="1501">
        <f t="shared" si="1"/>
        <v>1.4099999999999999</v>
      </c>
    </row>
    <row r="119" spans="19:20" ht="15" customHeight="1">
      <c r="S119" s="1577" t="s">
        <v>3209</v>
      </c>
      <c r="T119" s="1501">
        <f t="shared" si="1"/>
        <v>1.4099999999999999</v>
      </c>
    </row>
    <row r="120" spans="3:20" ht="15" customHeight="1">
      <c r="C120" s="1453" t="s">
        <v>2619</v>
      </c>
      <c r="L120" s="1463">
        <v>400986189.27999997</v>
      </c>
      <c r="N120" s="1465">
        <v>106582773.84000006</v>
      </c>
      <c r="P120" s="1465">
        <v>357073500</v>
      </c>
      <c r="R120" s="1465">
        <v>11279749</v>
      </c>
      <c r="S120" s="919" t="s">
        <v>2487</v>
      </c>
      <c r="T120" s="1501">
        <f t="shared" si="1"/>
        <v>1.4099999999999999</v>
      </c>
    </row>
    <row r="121" spans="19:20" ht="15" customHeight="1">
      <c r="S121" s="919" t="s">
        <v>2488</v>
      </c>
      <c r="T121" s="1501">
        <f t="shared" si="1"/>
        <v>1.4099999999999999</v>
      </c>
    </row>
    <row r="122" spans="19:20" ht="15" customHeight="1">
      <c r="S122" s="919" t="s">
        <v>2489</v>
      </c>
      <c r="T122" s="1501">
        <f t="shared" si="1"/>
        <v>1.4099999999999999</v>
      </c>
    </row>
    <row r="123" spans="3:20" ht="15" customHeight="1">
      <c r="C123" s="1453" t="s">
        <v>3207</v>
      </c>
      <c r="S123" s="919" t="s">
        <v>2490</v>
      </c>
      <c r="T123" s="1501">
        <f t="shared" si="1"/>
        <v>1.4099999999999999</v>
      </c>
    </row>
    <row r="124" spans="19:20" ht="15" customHeight="1">
      <c r="S124" s="919" t="s">
        <v>2499</v>
      </c>
      <c r="T124" s="1501">
        <f t="shared" si="1"/>
        <v>1.4099999999999999</v>
      </c>
    </row>
    <row r="125" spans="19:20" ht="15" customHeight="1">
      <c r="S125" s="919" t="s">
        <v>2501</v>
      </c>
      <c r="T125" s="1501">
        <f t="shared" si="1"/>
        <v>1.4099999999999999</v>
      </c>
    </row>
    <row r="126" spans="19:20" ht="15" customHeight="1">
      <c r="S126" s="919" t="s">
        <v>2504</v>
      </c>
      <c r="T126" s="1501">
        <f t="shared" si="1"/>
        <v>1.4099999999999999</v>
      </c>
    </row>
    <row r="127" ht="15" customHeight="1"/>
    <row r="128" ht="15" customHeight="1"/>
    <row r="129" ht="15" customHeight="1"/>
    <row r="130" spans="1:31" s="1504" customFormat="1" ht="15" customHeight="1">
      <c r="A130" s="1460"/>
      <c r="B130" s="1460"/>
      <c r="C130" s="1453"/>
      <c r="D130" s="1453"/>
      <c r="E130" s="1453"/>
      <c r="F130" s="1453"/>
      <c r="G130" s="1453"/>
      <c r="H130" s="1453"/>
      <c r="I130" s="1453"/>
      <c r="J130" s="1489"/>
      <c r="K130" s="1453"/>
      <c r="L130" s="1463"/>
      <c r="M130" s="1463"/>
      <c r="N130" s="1465"/>
      <c r="O130" s="1465"/>
      <c r="P130" s="1465"/>
      <c r="Q130" s="1465"/>
      <c r="R130" s="1465"/>
      <c r="S130" s="1453"/>
      <c r="T130" s="1453"/>
      <c r="U130" s="1453"/>
      <c r="V130" s="1490"/>
      <c r="W130" s="1490"/>
      <c r="X130" s="1490"/>
      <c r="Y130" s="1453"/>
      <c r="Z130" s="1453"/>
      <c r="AA130" s="1453"/>
      <c r="AB130" s="1453"/>
      <c r="AC130" s="1453"/>
      <c r="AD130" s="1453"/>
      <c r="AE130" s="1453"/>
    </row>
    <row r="131" spans="1:31" s="1504" customFormat="1" ht="15" customHeight="1">
      <c r="A131" s="1460"/>
      <c r="B131" s="1460"/>
      <c r="C131" s="1453"/>
      <c r="D131" s="1453"/>
      <c r="E131" s="1453"/>
      <c r="F131" s="1453"/>
      <c r="G131" s="1453"/>
      <c r="H131" s="1453"/>
      <c r="I131" s="1453"/>
      <c r="J131" s="1489"/>
      <c r="K131" s="1453"/>
      <c r="L131" s="1463"/>
      <c r="M131" s="1463"/>
      <c r="N131" s="1465"/>
      <c r="O131" s="1465"/>
      <c r="P131" s="1465"/>
      <c r="Q131" s="1465"/>
      <c r="R131" s="1465"/>
      <c r="S131" s="1453"/>
      <c r="T131" s="1453"/>
      <c r="U131" s="1453"/>
      <c r="V131" s="1490"/>
      <c r="W131" s="1490"/>
      <c r="X131" s="1490"/>
      <c r="Y131" s="1453"/>
      <c r="Z131" s="1453"/>
      <c r="AA131" s="1453"/>
      <c r="AB131" s="1453"/>
      <c r="AC131" s="1453"/>
      <c r="AD131" s="1453"/>
      <c r="AE131" s="1453"/>
    </row>
    <row r="132" spans="1:31" s="1504" customFormat="1" ht="15" customHeight="1">
      <c r="A132" s="1460"/>
      <c r="B132" s="1460"/>
      <c r="C132" s="1453"/>
      <c r="D132" s="1453"/>
      <c r="E132" s="1453"/>
      <c r="F132" s="1453"/>
      <c r="G132" s="1453"/>
      <c r="H132" s="1453"/>
      <c r="I132" s="1453"/>
      <c r="J132" s="1489"/>
      <c r="K132" s="1453"/>
      <c r="L132" s="1463"/>
      <c r="M132" s="1463"/>
      <c r="N132" s="1465"/>
      <c r="O132" s="1465"/>
      <c r="P132" s="1465"/>
      <c r="Q132" s="1465"/>
      <c r="R132" s="1465"/>
      <c r="S132" s="1453"/>
      <c r="T132" s="1453"/>
      <c r="U132" s="1453"/>
      <c r="V132" s="1490"/>
      <c r="W132" s="1490"/>
      <c r="X132" s="1490"/>
      <c r="Y132" s="1453"/>
      <c r="Z132" s="1453"/>
      <c r="AA132" s="1453"/>
      <c r="AB132" s="1453"/>
      <c r="AC132" s="1453"/>
      <c r="AD132" s="1453"/>
      <c r="AE132" s="1453"/>
    </row>
    <row r="133" spans="1:31" s="1504" customFormat="1" ht="15" customHeight="1">
      <c r="A133" s="1460"/>
      <c r="B133" s="1460"/>
      <c r="C133" s="1453"/>
      <c r="D133" s="1453"/>
      <c r="E133" s="1453"/>
      <c r="F133" s="1453"/>
      <c r="G133" s="1453"/>
      <c r="H133" s="1453"/>
      <c r="I133" s="1453"/>
      <c r="J133" s="1489"/>
      <c r="K133" s="1453"/>
      <c r="L133" s="1463"/>
      <c r="M133" s="1463"/>
      <c r="N133" s="1465"/>
      <c r="O133" s="1465"/>
      <c r="P133" s="1465"/>
      <c r="Q133" s="1465"/>
      <c r="R133" s="1465"/>
      <c r="S133" s="1453"/>
      <c r="T133" s="1453"/>
      <c r="U133" s="1453"/>
      <c r="V133" s="1490"/>
      <c r="W133" s="1490"/>
      <c r="X133" s="1490"/>
      <c r="Y133" s="1453"/>
      <c r="Z133" s="1453"/>
      <c r="AA133" s="1453"/>
      <c r="AB133" s="1453"/>
      <c r="AC133" s="1453"/>
      <c r="AD133" s="1453"/>
      <c r="AE133" s="1453"/>
    </row>
    <row r="134" spans="1:31" s="1504" customFormat="1" ht="15" customHeight="1">
      <c r="A134" s="1460"/>
      <c r="B134" s="1460"/>
      <c r="C134" s="1453"/>
      <c r="D134" s="1453"/>
      <c r="E134" s="1453"/>
      <c r="F134" s="1453"/>
      <c r="G134" s="1453"/>
      <c r="H134" s="1453"/>
      <c r="I134" s="1453"/>
      <c r="J134" s="1489"/>
      <c r="K134" s="1453"/>
      <c r="L134" s="1463"/>
      <c r="M134" s="1463"/>
      <c r="N134" s="1465"/>
      <c r="O134" s="1465"/>
      <c r="P134" s="1465"/>
      <c r="Q134" s="1465"/>
      <c r="R134" s="1465"/>
      <c r="S134" s="1453"/>
      <c r="T134" s="1453"/>
      <c r="U134" s="1453"/>
      <c r="V134" s="1490"/>
      <c r="W134" s="1490"/>
      <c r="X134" s="1490"/>
      <c r="Y134" s="1453"/>
      <c r="Z134" s="1453"/>
      <c r="AA134" s="1453"/>
      <c r="AB134" s="1453"/>
      <c r="AC134" s="1453"/>
      <c r="AD134" s="1453"/>
      <c r="AE134" s="1453"/>
    </row>
    <row r="135" spans="1:31" s="1504" customFormat="1" ht="15" customHeight="1">
      <c r="A135" s="1460"/>
      <c r="B135" s="1460"/>
      <c r="C135" s="1453"/>
      <c r="D135" s="1453"/>
      <c r="E135" s="1453"/>
      <c r="F135" s="1453"/>
      <c r="G135" s="1453"/>
      <c r="H135" s="1453"/>
      <c r="I135" s="1453"/>
      <c r="J135" s="1489"/>
      <c r="K135" s="1453"/>
      <c r="L135" s="1463"/>
      <c r="M135" s="1463"/>
      <c r="N135" s="1465"/>
      <c r="O135" s="1465"/>
      <c r="P135" s="1465"/>
      <c r="Q135" s="1465"/>
      <c r="R135" s="1465"/>
      <c r="S135" s="1453"/>
      <c r="T135" s="1453"/>
      <c r="U135" s="1453"/>
      <c r="V135" s="1490"/>
      <c r="W135" s="1490"/>
      <c r="X135" s="1490"/>
      <c r="Y135" s="1453"/>
      <c r="Z135" s="1453"/>
      <c r="AA135" s="1453"/>
      <c r="AB135" s="1453"/>
      <c r="AC135" s="1453"/>
      <c r="AD135" s="1453"/>
      <c r="AE135" s="1453"/>
    </row>
    <row r="136" spans="1:31" s="1504" customFormat="1" ht="15" customHeight="1">
      <c r="A136" s="1460"/>
      <c r="B136" s="1460"/>
      <c r="C136" s="1453"/>
      <c r="D136" s="1453"/>
      <c r="E136" s="1453"/>
      <c r="F136" s="1453"/>
      <c r="G136" s="1453"/>
      <c r="H136" s="1453"/>
      <c r="I136" s="1453"/>
      <c r="J136" s="1489"/>
      <c r="K136" s="1453"/>
      <c r="L136" s="1463"/>
      <c r="M136" s="1463"/>
      <c r="N136" s="1465"/>
      <c r="O136" s="1465"/>
      <c r="P136" s="1465"/>
      <c r="Q136" s="1465"/>
      <c r="R136" s="1465"/>
      <c r="S136" s="1453"/>
      <c r="T136" s="1453"/>
      <c r="U136" s="1453"/>
      <c r="V136" s="1490"/>
      <c r="W136" s="1490"/>
      <c r="X136" s="1490"/>
      <c r="Y136" s="1453"/>
      <c r="Z136" s="1453"/>
      <c r="AA136" s="1453"/>
      <c r="AB136" s="1453"/>
      <c r="AC136" s="1453"/>
      <c r="AD136" s="1453"/>
      <c r="AE136" s="1453"/>
    </row>
    <row r="137" spans="1:31" s="1504" customFormat="1" ht="15" customHeight="1">
      <c r="A137" s="1460"/>
      <c r="B137" s="1460"/>
      <c r="C137" s="1453"/>
      <c r="D137" s="1453"/>
      <c r="E137" s="1453"/>
      <c r="F137" s="1453"/>
      <c r="G137" s="1453"/>
      <c r="H137" s="1453"/>
      <c r="I137" s="1453"/>
      <c r="J137" s="1489"/>
      <c r="K137" s="1453"/>
      <c r="L137" s="1463"/>
      <c r="M137" s="1463"/>
      <c r="N137" s="1465"/>
      <c r="O137" s="1465"/>
      <c r="P137" s="1465"/>
      <c r="Q137" s="1465"/>
      <c r="R137" s="1465"/>
      <c r="S137" s="1453"/>
      <c r="T137" s="1453"/>
      <c r="U137" s="1453"/>
      <c r="V137" s="1490"/>
      <c r="W137" s="1490"/>
      <c r="X137" s="1490"/>
      <c r="Y137" s="1453"/>
      <c r="Z137" s="1453"/>
      <c r="AA137" s="1453"/>
      <c r="AB137" s="1453"/>
      <c r="AC137" s="1453"/>
      <c r="AD137" s="1453"/>
      <c r="AE137" s="1453"/>
    </row>
    <row r="138" spans="1:31" s="1504" customFormat="1" ht="15" customHeight="1">
      <c r="A138" s="1460"/>
      <c r="B138" s="1460"/>
      <c r="C138" s="1453"/>
      <c r="D138" s="1453"/>
      <c r="E138" s="1453"/>
      <c r="F138" s="1453"/>
      <c r="G138" s="1453"/>
      <c r="H138" s="1453"/>
      <c r="I138" s="1453"/>
      <c r="J138" s="1489"/>
      <c r="K138" s="1453"/>
      <c r="L138" s="1463"/>
      <c r="M138" s="1463"/>
      <c r="N138" s="1465"/>
      <c r="O138" s="1465"/>
      <c r="P138" s="1465"/>
      <c r="Q138" s="1465"/>
      <c r="R138" s="1465"/>
      <c r="S138" s="1453"/>
      <c r="T138" s="1453"/>
      <c r="U138" s="1453"/>
      <c r="V138" s="1490"/>
      <c r="W138" s="1490"/>
      <c r="X138" s="1490"/>
      <c r="Y138" s="1453"/>
      <c r="Z138" s="1453"/>
      <c r="AA138" s="1453"/>
      <c r="AB138" s="1453"/>
      <c r="AC138" s="1453"/>
      <c r="AD138" s="1453"/>
      <c r="AE138" s="1453"/>
    </row>
    <row r="139" spans="1:31" s="1504" customFormat="1" ht="15" customHeight="1">
      <c r="A139" s="1460"/>
      <c r="B139" s="1460"/>
      <c r="C139" s="1453"/>
      <c r="D139" s="1453"/>
      <c r="E139" s="1453"/>
      <c r="F139" s="1453"/>
      <c r="G139" s="1453"/>
      <c r="H139" s="1453"/>
      <c r="I139" s="1453"/>
      <c r="J139" s="1489"/>
      <c r="K139" s="1453"/>
      <c r="L139" s="1463"/>
      <c r="M139" s="1463"/>
      <c r="N139" s="1465"/>
      <c r="O139" s="1465"/>
      <c r="P139" s="1465"/>
      <c r="Q139" s="1465"/>
      <c r="R139" s="1465"/>
      <c r="S139" s="1453"/>
      <c r="T139" s="1453"/>
      <c r="U139" s="1453"/>
      <c r="V139" s="1490"/>
      <c r="W139" s="1490"/>
      <c r="X139" s="1490"/>
      <c r="Y139" s="1453"/>
      <c r="Z139" s="1453"/>
      <c r="AA139" s="1453"/>
      <c r="AB139" s="1453"/>
      <c r="AC139" s="1453"/>
      <c r="AD139" s="1453"/>
      <c r="AE139" s="1453"/>
    </row>
    <row r="140" spans="1:31" s="1504" customFormat="1" ht="15" customHeight="1">
      <c r="A140" s="1460"/>
      <c r="B140" s="1460"/>
      <c r="C140" s="1453"/>
      <c r="D140" s="1453"/>
      <c r="E140" s="1453"/>
      <c r="F140" s="1453"/>
      <c r="G140" s="1453"/>
      <c r="H140" s="1453"/>
      <c r="I140" s="1453"/>
      <c r="J140" s="1489"/>
      <c r="K140" s="1453"/>
      <c r="L140" s="1463"/>
      <c r="M140" s="1463"/>
      <c r="N140" s="1465"/>
      <c r="O140" s="1465"/>
      <c r="P140" s="1465"/>
      <c r="Q140" s="1465"/>
      <c r="R140" s="1465"/>
      <c r="S140" s="1453"/>
      <c r="T140" s="1453"/>
      <c r="U140" s="1453"/>
      <c r="V140" s="1490"/>
      <c r="W140" s="1490"/>
      <c r="X140" s="1490"/>
      <c r="Y140" s="1453"/>
      <c r="Z140" s="1453"/>
      <c r="AA140" s="1453"/>
      <c r="AB140" s="1453"/>
      <c r="AC140" s="1453"/>
      <c r="AD140" s="1453"/>
      <c r="AE140" s="1453"/>
    </row>
    <row r="141" spans="1:31" s="1504" customFormat="1" ht="15" customHeight="1">
      <c r="A141" s="1460"/>
      <c r="B141" s="1460"/>
      <c r="C141" s="1453"/>
      <c r="D141" s="1453"/>
      <c r="E141" s="1453"/>
      <c r="F141" s="1453"/>
      <c r="G141" s="1453"/>
      <c r="H141" s="1453"/>
      <c r="I141" s="1453"/>
      <c r="J141" s="1489"/>
      <c r="K141" s="1453"/>
      <c r="L141" s="1463"/>
      <c r="M141" s="1463"/>
      <c r="N141" s="1465"/>
      <c r="O141" s="1465"/>
      <c r="P141" s="1465"/>
      <c r="Q141" s="1465"/>
      <c r="R141" s="1465"/>
      <c r="S141" s="1453"/>
      <c r="T141" s="1453"/>
      <c r="U141" s="1453"/>
      <c r="V141" s="1490"/>
      <c r="W141" s="1490"/>
      <c r="X141" s="1490"/>
      <c r="Y141" s="1453"/>
      <c r="Z141" s="1453"/>
      <c r="AA141" s="1453"/>
      <c r="AB141" s="1453"/>
      <c r="AC141" s="1453"/>
      <c r="AD141" s="1453"/>
      <c r="AE141" s="1453"/>
    </row>
    <row r="142" spans="1:31" s="1504" customFormat="1" ht="15" customHeight="1">
      <c r="A142" s="1460"/>
      <c r="B142" s="1460"/>
      <c r="C142" s="1453"/>
      <c r="D142" s="1453"/>
      <c r="E142" s="1453"/>
      <c r="F142" s="1453"/>
      <c r="G142" s="1453"/>
      <c r="H142" s="1453"/>
      <c r="I142" s="1453"/>
      <c r="J142" s="1489"/>
      <c r="K142" s="1453"/>
      <c r="L142" s="1463"/>
      <c r="M142" s="1463"/>
      <c r="N142" s="1465"/>
      <c r="O142" s="1465"/>
      <c r="P142" s="1465"/>
      <c r="Q142" s="1465"/>
      <c r="R142" s="1465"/>
      <c r="S142" s="1453"/>
      <c r="T142" s="1453"/>
      <c r="U142" s="1453"/>
      <c r="V142" s="1490"/>
      <c r="W142" s="1490"/>
      <c r="X142" s="1490"/>
      <c r="Y142" s="1453"/>
      <c r="Z142" s="1453"/>
      <c r="AA142" s="1453"/>
      <c r="AB142" s="1453"/>
      <c r="AC142" s="1453"/>
      <c r="AD142" s="1453"/>
      <c r="AE142" s="1453"/>
    </row>
    <row r="143" spans="1:31" s="1504" customFormat="1" ht="15" customHeight="1">
      <c r="A143" s="1460"/>
      <c r="B143" s="1460"/>
      <c r="C143" s="1453"/>
      <c r="D143" s="1453"/>
      <c r="E143" s="1453"/>
      <c r="F143" s="1453"/>
      <c r="G143" s="1453"/>
      <c r="H143" s="1453"/>
      <c r="I143" s="1453"/>
      <c r="J143" s="1489"/>
      <c r="K143" s="1453"/>
      <c r="L143" s="1463"/>
      <c r="M143" s="1463"/>
      <c r="N143" s="1465"/>
      <c r="O143" s="1465"/>
      <c r="P143" s="1465"/>
      <c r="Q143" s="1465"/>
      <c r="R143" s="1465"/>
      <c r="S143" s="1453"/>
      <c r="T143" s="1453"/>
      <c r="U143" s="1453"/>
      <c r="V143" s="1490"/>
      <c r="W143" s="1490"/>
      <c r="X143" s="1490"/>
      <c r="Y143" s="1453"/>
      <c r="Z143" s="1453"/>
      <c r="AA143" s="1453"/>
      <c r="AB143" s="1453"/>
      <c r="AC143" s="1453"/>
      <c r="AD143" s="1453"/>
      <c r="AE143" s="1453"/>
    </row>
    <row r="144" spans="1:31" s="1504" customFormat="1" ht="15" customHeight="1">
      <c r="A144" s="1460"/>
      <c r="B144" s="1460"/>
      <c r="C144" s="1453"/>
      <c r="D144" s="1453"/>
      <c r="E144" s="1453"/>
      <c r="F144" s="1453"/>
      <c r="G144" s="1453"/>
      <c r="H144" s="1453"/>
      <c r="I144" s="1453"/>
      <c r="J144" s="1489"/>
      <c r="K144" s="1453"/>
      <c r="L144" s="1463"/>
      <c r="M144" s="1463"/>
      <c r="N144" s="1465"/>
      <c r="O144" s="1465"/>
      <c r="P144" s="1465"/>
      <c r="Q144" s="1465"/>
      <c r="R144" s="1465"/>
      <c r="S144" s="1453"/>
      <c r="T144" s="1453"/>
      <c r="U144" s="1453"/>
      <c r="V144" s="1490"/>
      <c r="W144" s="1490"/>
      <c r="X144" s="1490"/>
      <c r="Y144" s="1453"/>
      <c r="Z144" s="1453"/>
      <c r="AA144" s="1453"/>
      <c r="AB144" s="1453"/>
      <c r="AC144" s="1453"/>
      <c r="AD144" s="1453"/>
      <c r="AE144" s="1453"/>
    </row>
    <row r="145" spans="1:31" s="1504" customFormat="1" ht="15" customHeight="1">
      <c r="A145" s="1460"/>
      <c r="B145" s="1460"/>
      <c r="C145" s="1453"/>
      <c r="D145" s="1453"/>
      <c r="E145" s="1453"/>
      <c r="F145" s="1453"/>
      <c r="G145" s="1453"/>
      <c r="H145" s="1453"/>
      <c r="I145" s="1453"/>
      <c r="J145" s="1489"/>
      <c r="K145" s="1453"/>
      <c r="L145" s="1463"/>
      <c r="M145" s="1463"/>
      <c r="N145" s="1465"/>
      <c r="O145" s="1465"/>
      <c r="P145" s="1465"/>
      <c r="Q145" s="1465"/>
      <c r="R145" s="1465"/>
      <c r="S145" s="1453"/>
      <c r="T145" s="1453"/>
      <c r="U145" s="1453"/>
      <c r="V145" s="1490"/>
      <c r="W145" s="1490"/>
      <c r="X145" s="1490"/>
      <c r="Y145" s="1453"/>
      <c r="Z145" s="1453"/>
      <c r="AA145" s="1453"/>
      <c r="AB145" s="1453"/>
      <c r="AC145" s="1453"/>
      <c r="AD145" s="1453"/>
      <c r="AE145" s="1453"/>
    </row>
    <row r="146" spans="1:31" s="1504" customFormat="1" ht="15" customHeight="1">
      <c r="A146" s="1460"/>
      <c r="B146" s="1460"/>
      <c r="C146" s="1453"/>
      <c r="D146" s="1453"/>
      <c r="E146" s="1453"/>
      <c r="F146" s="1453"/>
      <c r="G146" s="1453"/>
      <c r="H146" s="1453"/>
      <c r="I146" s="1453"/>
      <c r="J146" s="1489"/>
      <c r="K146" s="1453"/>
      <c r="L146" s="1463"/>
      <c r="M146" s="1463"/>
      <c r="N146" s="1465"/>
      <c r="O146" s="1465"/>
      <c r="P146" s="1465"/>
      <c r="Q146" s="1465"/>
      <c r="R146" s="1465"/>
      <c r="S146" s="1453"/>
      <c r="T146" s="1453"/>
      <c r="U146" s="1453"/>
      <c r="V146" s="1490"/>
      <c r="W146" s="1490"/>
      <c r="X146" s="1490"/>
      <c r="Y146" s="1453"/>
      <c r="Z146" s="1453"/>
      <c r="AA146" s="1453"/>
      <c r="AB146" s="1453"/>
      <c r="AC146" s="1453"/>
      <c r="AD146" s="1453"/>
      <c r="AE146" s="1453"/>
    </row>
    <row r="147" spans="1:31" s="1504" customFormat="1" ht="15" customHeight="1">
      <c r="A147" s="1460"/>
      <c r="B147" s="1460"/>
      <c r="C147" s="1453"/>
      <c r="D147" s="1453"/>
      <c r="E147" s="1453"/>
      <c r="F147" s="1453"/>
      <c r="G147" s="1453"/>
      <c r="H147" s="1453"/>
      <c r="I147" s="1453"/>
      <c r="J147" s="1489"/>
      <c r="K147" s="1453"/>
      <c r="L147" s="1463"/>
      <c r="M147" s="1463"/>
      <c r="N147" s="1465"/>
      <c r="O147" s="1465"/>
      <c r="P147" s="1465"/>
      <c r="Q147" s="1465"/>
      <c r="R147" s="1465"/>
      <c r="S147" s="1453"/>
      <c r="T147" s="1453"/>
      <c r="U147" s="1453"/>
      <c r="V147" s="1490"/>
      <c r="W147" s="1490"/>
      <c r="X147" s="1490"/>
      <c r="Y147" s="1453"/>
      <c r="Z147" s="1453"/>
      <c r="AA147" s="1453"/>
      <c r="AB147" s="1453"/>
      <c r="AC147" s="1453"/>
      <c r="AD147" s="1453"/>
      <c r="AE147" s="1453"/>
    </row>
    <row r="148" spans="1:31" s="1504" customFormat="1" ht="15" customHeight="1">
      <c r="A148" s="1460"/>
      <c r="B148" s="1460"/>
      <c r="C148" s="1453"/>
      <c r="D148" s="1453"/>
      <c r="E148" s="1453"/>
      <c r="F148" s="1453"/>
      <c r="G148" s="1453"/>
      <c r="H148" s="1453"/>
      <c r="I148" s="1453"/>
      <c r="J148" s="1489"/>
      <c r="K148" s="1453"/>
      <c r="L148" s="1463"/>
      <c r="M148" s="1463"/>
      <c r="N148" s="1465"/>
      <c r="O148" s="1465"/>
      <c r="P148" s="1465"/>
      <c r="Q148" s="1465"/>
      <c r="R148" s="1465"/>
      <c r="S148" s="1453"/>
      <c r="T148" s="1453"/>
      <c r="U148" s="1453"/>
      <c r="V148" s="1490"/>
      <c r="W148" s="1490"/>
      <c r="X148" s="1490"/>
      <c r="Y148" s="1453"/>
      <c r="Z148" s="1453"/>
      <c r="AA148" s="1453"/>
      <c r="AB148" s="1453"/>
      <c r="AC148" s="1453"/>
      <c r="AD148" s="1453"/>
      <c r="AE148" s="1453"/>
    </row>
    <row r="149" spans="1:31" s="1504" customFormat="1" ht="15" customHeight="1">
      <c r="A149" s="1460"/>
      <c r="B149" s="1460"/>
      <c r="C149" s="1453"/>
      <c r="D149" s="1453"/>
      <c r="E149" s="1453"/>
      <c r="F149" s="1453"/>
      <c r="G149" s="1453"/>
      <c r="H149" s="1453"/>
      <c r="I149" s="1453"/>
      <c r="J149" s="1489"/>
      <c r="K149" s="1453"/>
      <c r="L149" s="1463"/>
      <c r="M149" s="1463"/>
      <c r="N149" s="1465"/>
      <c r="O149" s="1465"/>
      <c r="P149" s="1465"/>
      <c r="Q149" s="1465"/>
      <c r="R149" s="1465"/>
      <c r="S149" s="1453"/>
      <c r="T149" s="1453"/>
      <c r="U149" s="1453"/>
      <c r="V149" s="1490"/>
      <c r="W149" s="1490"/>
      <c r="X149" s="1490"/>
      <c r="Y149" s="1453"/>
      <c r="Z149" s="1453"/>
      <c r="AA149" s="1453"/>
      <c r="AB149" s="1453"/>
      <c r="AC149" s="1453"/>
      <c r="AD149" s="1453"/>
      <c r="AE149" s="1453"/>
    </row>
    <row r="150" spans="1:31" s="1504" customFormat="1" ht="15" customHeight="1">
      <c r="A150" s="1460"/>
      <c r="B150" s="1460"/>
      <c r="C150" s="1453"/>
      <c r="D150" s="1453"/>
      <c r="E150" s="1453"/>
      <c r="F150" s="1453"/>
      <c r="G150" s="1453"/>
      <c r="H150" s="1453"/>
      <c r="I150" s="1453"/>
      <c r="J150" s="1489"/>
      <c r="K150" s="1453"/>
      <c r="L150" s="1463"/>
      <c r="M150" s="1463"/>
      <c r="N150" s="1465"/>
      <c r="O150" s="1465"/>
      <c r="P150" s="1465"/>
      <c r="Q150" s="1465"/>
      <c r="R150" s="1465"/>
      <c r="S150" s="1453"/>
      <c r="T150" s="1453"/>
      <c r="U150" s="1453"/>
      <c r="V150" s="1490"/>
      <c r="W150" s="1490"/>
      <c r="X150" s="1490"/>
      <c r="Y150" s="1453"/>
      <c r="Z150" s="1453"/>
      <c r="AA150" s="1453"/>
      <c r="AB150" s="1453"/>
      <c r="AC150" s="1453"/>
      <c r="AD150" s="1453"/>
      <c r="AE150" s="1453"/>
    </row>
    <row r="151" spans="1:31" s="1504" customFormat="1" ht="15" customHeight="1">
      <c r="A151" s="1460"/>
      <c r="B151" s="1460"/>
      <c r="C151" s="1453"/>
      <c r="D151" s="1453"/>
      <c r="E151" s="1453"/>
      <c r="F151" s="1453"/>
      <c r="G151" s="1453"/>
      <c r="H151" s="1453"/>
      <c r="I151" s="1453"/>
      <c r="J151" s="1489"/>
      <c r="K151" s="1453"/>
      <c r="L151" s="1463"/>
      <c r="M151" s="1463"/>
      <c r="N151" s="1465"/>
      <c r="O151" s="1465"/>
      <c r="P151" s="1465"/>
      <c r="Q151" s="1465"/>
      <c r="R151" s="1465"/>
      <c r="S151" s="1453"/>
      <c r="T151" s="1453"/>
      <c r="U151" s="1453"/>
      <c r="V151" s="1490"/>
      <c r="W151" s="1490"/>
      <c r="X151" s="1490"/>
      <c r="Y151" s="1453"/>
      <c r="Z151" s="1453"/>
      <c r="AA151" s="1453"/>
      <c r="AB151" s="1453"/>
      <c r="AC151" s="1453"/>
      <c r="AD151" s="1453"/>
      <c r="AE151" s="1453"/>
    </row>
    <row r="152" spans="1:31" s="1504" customFormat="1" ht="15" customHeight="1">
      <c r="A152" s="1460"/>
      <c r="B152" s="1460"/>
      <c r="C152" s="1453"/>
      <c r="D152" s="1453"/>
      <c r="E152" s="1453"/>
      <c r="F152" s="1453"/>
      <c r="G152" s="1453"/>
      <c r="H152" s="1453"/>
      <c r="I152" s="1453"/>
      <c r="J152" s="1489"/>
      <c r="K152" s="1453"/>
      <c r="L152" s="1463"/>
      <c r="M152" s="1463"/>
      <c r="N152" s="1465"/>
      <c r="O152" s="1465"/>
      <c r="P152" s="1465"/>
      <c r="Q152" s="1465"/>
      <c r="R152" s="1465"/>
      <c r="S152" s="1453"/>
      <c r="T152" s="1453"/>
      <c r="U152" s="1453"/>
      <c r="V152" s="1490"/>
      <c r="W152" s="1490"/>
      <c r="X152" s="1490"/>
      <c r="Y152" s="1453"/>
      <c r="Z152" s="1453"/>
      <c r="AA152" s="1453"/>
      <c r="AB152" s="1453"/>
      <c r="AC152" s="1453"/>
      <c r="AD152" s="1453"/>
      <c r="AE152" s="1453"/>
    </row>
    <row r="153" spans="1:31" s="1504" customFormat="1" ht="15" customHeight="1">
      <c r="A153" s="1460"/>
      <c r="B153" s="1460"/>
      <c r="C153" s="1453"/>
      <c r="D153" s="1453"/>
      <c r="E153" s="1453"/>
      <c r="F153" s="1453"/>
      <c r="G153" s="1453"/>
      <c r="H153" s="1453"/>
      <c r="I153" s="1453"/>
      <c r="J153" s="1489"/>
      <c r="K153" s="1453"/>
      <c r="L153" s="1463"/>
      <c r="M153" s="1463"/>
      <c r="N153" s="1465"/>
      <c r="O153" s="1465"/>
      <c r="P153" s="1465"/>
      <c r="Q153" s="1465"/>
      <c r="R153" s="1465"/>
      <c r="S153" s="1453"/>
      <c r="T153" s="1453"/>
      <c r="U153" s="1453"/>
      <c r="V153" s="1490"/>
      <c r="W153" s="1490"/>
      <c r="X153" s="1490"/>
      <c r="Y153" s="1453"/>
      <c r="Z153" s="1453"/>
      <c r="AA153" s="1453"/>
      <c r="AB153" s="1453"/>
      <c r="AC153" s="1453"/>
      <c r="AD153" s="1453"/>
      <c r="AE153" s="1453"/>
    </row>
    <row r="154" spans="1:31" s="1504" customFormat="1" ht="15" customHeight="1">
      <c r="A154" s="1460"/>
      <c r="B154" s="1460"/>
      <c r="C154" s="1453"/>
      <c r="D154" s="1453"/>
      <c r="E154" s="1453"/>
      <c r="F154" s="1453"/>
      <c r="G154" s="1453"/>
      <c r="H154" s="1453"/>
      <c r="I154" s="1453"/>
      <c r="J154" s="1489"/>
      <c r="K154" s="1453"/>
      <c r="L154" s="1463"/>
      <c r="M154" s="1463"/>
      <c r="N154" s="1465"/>
      <c r="O154" s="1465"/>
      <c r="P154" s="1465"/>
      <c r="Q154" s="1465"/>
      <c r="R154" s="1465"/>
      <c r="S154" s="1453"/>
      <c r="T154" s="1453"/>
      <c r="U154" s="1453"/>
      <c r="V154" s="1490"/>
      <c r="W154" s="1490"/>
      <c r="X154" s="1490"/>
      <c r="Y154" s="1453"/>
      <c r="Z154" s="1453"/>
      <c r="AA154" s="1453"/>
      <c r="AB154" s="1453"/>
      <c r="AC154" s="1453"/>
      <c r="AD154" s="1453"/>
      <c r="AE154" s="1453"/>
    </row>
    <row r="155" spans="1:31" s="1504" customFormat="1" ht="15" customHeight="1">
      <c r="A155" s="1460"/>
      <c r="B155" s="1460"/>
      <c r="C155" s="1453"/>
      <c r="D155" s="1453"/>
      <c r="E155" s="1453"/>
      <c r="F155" s="1453"/>
      <c r="G155" s="1453"/>
      <c r="H155" s="1453"/>
      <c r="I155" s="1453"/>
      <c r="J155" s="1489"/>
      <c r="K155" s="1453"/>
      <c r="L155" s="1463"/>
      <c r="M155" s="1463"/>
      <c r="N155" s="1465"/>
      <c r="O155" s="1465"/>
      <c r="P155" s="1465"/>
      <c r="Q155" s="1465"/>
      <c r="R155" s="1465"/>
      <c r="S155" s="1453"/>
      <c r="T155" s="1453"/>
      <c r="U155" s="1453"/>
      <c r="V155" s="1490"/>
      <c r="W155" s="1490"/>
      <c r="X155" s="1490"/>
      <c r="Y155" s="1453"/>
      <c r="Z155" s="1453"/>
      <c r="AA155" s="1453"/>
      <c r="AB155" s="1453"/>
      <c r="AC155" s="1453"/>
      <c r="AD155" s="1453"/>
      <c r="AE155" s="1453"/>
    </row>
    <row r="156" spans="1:31" s="1504" customFormat="1" ht="15" customHeight="1">
      <c r="A156" s="1460"/>
      <c r="B156" s="1460"/>
      <c r="C156" s="1453"/>
      <c r="D156" s="1453"/>
      <c r="E156" s="1453"/>
      <c r="F156" s="1453"/>
      <c r="G156" s="1453"/>
      <c r="H156" s="1453"/>
      <c r="I156" s="1453"/>
      <c r="J156" s="1489"/>
      <c r="K156" s="1453"/>
      <c r="L156" s="1463"/>
      <c r="M156" s="1463"/>
      <c r="N156" s="1465"/>
      <c r="O156" s="1465"/>
      <c r="P156" s="1465"/>
      <c r="Q156" s="1465"/>
      <c r="R156" s="1465"/>
      <c r="S156" s="1453"/>
      <c r="T156" s="1453"/>
      <c r="U156" s="1453"/>
      <c r="V156" s="1490"/>
      <c r="W156" s="1490"/>
      <c r="X156" s="1490"/>
      <c r="Y156" s="1453"/>
      <c r="Z156" s="1453"/>
      <c r="AA156" s="1453"/>
      <c r="AB156" s="1453"/>
      <c r="AC156" s="1453"/>
      <c r="AD156" s="1453"/>
      <c r="AE156" s="1453"/>
    </row>
    <row r="157" spans="1:31" s="1504" customFormat="1" ht="15" customHeight="1">
      <c r="A157" s="1460"/>
      <c r="B157" s="1460"/>
      <c r="C157" s="1453"/>
      <c r="D157" s="1453"/>
      <c r="E157" s="1453"/>
      <c r="F157" s="1453"/>
      <c r="G157" s="1453"/>
      <c r="H157" s="1453"/>
      <c r="I157" s="1453"/>
      <c r="J157" s="1489"/>
      <c r="K157" s="1453"/>
      <c r="L157" s="1463"/>
      <c r="M157" s="1463"/>
      <c r="N157" s="1465"/>
      <c r="O157" s="1465"/>
      <c r="P157" s="1465"/>
      <c r="Q157" s="1465"/>
      <c r="R157" s="1465"/>
      <c r="S157" s="1453"/>
      <c r="T157" s="1453"/>
      <c r="U157" s="1453"/>
      <c r="V157" s="1490"/>
      <c r="W157" s="1490"/>
      <c r="X157" s="1490"/>
      <c r="Y157" s="1453"/>
      <c r="Z157" s="1453"/>
      <c r="AA157" s="1453"/>
      <c r="AB157" s="1453"/>
      <c r="AC157" s="1453"/>
      <c r="AD157" s="1453"/>
      <c r="AE157" s="1453"/>
    </row>
    <row r="158" spans="1:31" s="1504" customFormat="1" ht="15" customHeight="1">
      <c r="A158" s="1460"/>
      <c r="B158" s="1460"/>
      <c r="C158" s="1453"/>
      <c r="D158" s="1453"/>
      <c r="E158" s="1453"/>
      <c r="F158" s="1453"/>
      <c r="G158" s="1453"/>
      <c r="H158" s="1453"/>
      <c r="I158" s="1453"/>
      <c r="J158" s="1489"/>
      <c r="K158" s="1453"/>
      <c r="L158" s="1463"/>
      <c r="M158" s="1463"/>
      <c r="N158" s="1465"/>
      <c r="O158" s="1465"/>
      <c r="P158" s="1465"/>
      <c r="Q158" s="1465"/>
      <c r="R158" s="1465"/>
      <c r="S158" s="1453"/>
      <c r="T158" s="1453"/>
      <c r="U158" s="1453"/>
      <c r="V158" s="1490"/>
      <c r="W158" s="1490"/>
      <c r="X158" s="1490"/>
      <c r="Y158" s="1453"/>
      <c r="Z158" s="1453"/>
      <c r="AA158" s="1453"/>
      <c r="AB158" s="1453"/>
      <c r="AC158" s="1453"/>
      <c r="AD158" s="1453"/>
      <c r="AE158" s="1453"/>
    </row>
    <row r="159" spans="1:31" s="1504" customFormat="1" ht="15" customHeight="1">
      <c r="A159" s="1460"/>
      <c r="B159" s="1460"/>
      <c r="C159" s="1453"/>
      <c r="D159" s="1453"/>
      <c r="E159" s="1453"/>
      <c r="F159" s="1453"/>
      <c r="G159" s="1453"/>
      <c r="H159" s="1453"/>
      <c r="I159" s="1453"/>
      <c r="J159" s="1489"/>
      <c r="K159" s="1453"/>
      <c r="L159" s="1463"/>
      <c r="M159" s="1463"/>
      <c r="N159" s="1465"/>
      <c r="O159" s="1465"/>
      <c r="P159" s="1465"/>
      <c r="Q159" s="1465"/>
      <c r="R159" s="1465"/>
      <c r="S159" s="1453"/>
      <c r="T159" s="1453"/>
      <c r="U159" s="1453"/>
      <c r="V159" s="1490"/>
      <c r="W159" s="1490"/>
      <c r="X159" s="1490"/>
      <c r="Y159" s="1453"/>
      <c r="Z159" s="1453"/>
      <c r="AA159" s="1453"/>
      <c r="AB159" s="1453"/>
      <c r="AC159" s="1453"/>
      <c r="AD159" s="1453"/>
      <c r="AE159" s="1453"/>
    </row>
    <row r="160" spans="1:31" s="1504" customFormat="1" ht="15" customHeight="1">
      <c r="A160" s="1460"/>
      <c r="B160" s="1460"/>
      <c r="C160" s="1453"/>
      <c r="D160" s="1453"/>
      <c r="E160" s="1453"/>
      <c r="F160" s="1453"/>
      <c r="G160" s="1453"/>
      <c r="H160" s="1453"/>
      <c r="I160" s="1453"/>
      <c r="J160" s="1489"/>
      <c r="K160" s="1453"/>
      <c r="L160" s="1463"/>
      <c r="M160" s="1463"/>
      <c r="N160" s="1465"/>
      <c r="O160" s="1465"/>
      <c r="P160" s="1465"/>
      <c r="Q160" s="1465"/>
      <c r="R160" s="1465"/>
      <c r="S160" s="1453"/>
      <c r="T160" s="1453"/>
      <c r="U160" s="1453"/>
      <c r="V160" s="1490"/>
      <c r="W160" s="1490"/>
      <c r="X160" s="1490"/>
      <c r="Y160" s="1453"/>
      <c r="Z160" s="1453"/>
      <c r="AA160" s="1453"/>
      <c r="AB160" s="1453"/>
      <c r="AC160" s="1453"/>
      <c r="AD160" s="1453"/>
      <c r="AE160" s="1453"/>
    </row>
    <row r="161" spans="1:31" s="1504" customFormat="1" ht="15" customHeight="1">
      <c r="A161" s="1460"/>
      <c r="B161" s="1460"/>
      <c r="C161" s="1453"/>
      <c r="D161" s="1453"/>
      <c r="E161" s="1453"/>
      <c r="F161" s="1453"/>
      <c r="G161" s="1453"/>
      <c r="H161" s="1453"/>
      <c r="I161" s="1453"/>
      <c r="J161" s="1489"/>
      <c r="K161" s="1453"/>
      <c r="L161" s="1463"/>
      <c r="M161" s="1463"/>
      <c r="N161" s="1465"/>
      <c r="O161" s="1465"/>
      <c r="P161" s="1465"/>
      <c r="Q161" s="1465"/>
      <c r="R161" s="1465"/>
      <c r="S161" s="1453"/>
      <c r="T161" s="1453"/>
      <c r="U161" s="1453"/>
      <c r="V161" s="1490"/>
      <c r="W161" s="1490"/>
      <c r="X161" s="1490"/>
      <c r="Y161" s="1453"/>
      <c r="Z161" s="1453"/>
      <c r="AA161" s="1453"/>
      <c r="AB161" s="1453"/>
      <c r="AC161" s="1453"/>
      <c r="AD161" s="1453"/>
      <c r="AE161" s="1453"/>
    </row>
    <row r="162" spans="1:31" s="1504" customFormat="1" ht="15" customHeight="1">
      <c r="A162" s="1460"/>
      <c r="B162" s="1460"/>
      <c r="C162" s="1453"/>
      <c r="D162" s="1453"/>
      <c r="E162" s="1453"/>
      <c r="F162" s="1453"/>
      <c r="G162" s="1453"/>
      <c r="H162" s="1453"/>
      <c r="I162" s="1453"/>
      <c r="J162" s="1489"/>
      <c r="K162" s="1453"/>
      <c r="L162" s="1463"/>
      <c r="M162" s="1463"/>
      <c r="N162" s="1465"/>
      <c r="O162" s="1465"/>
      <c r="P162" s="1465"/>
      <c r="Q162" s="1465"/>
      <c r="R162" s="1465"/>
      <c r="S162" s="1453"/>
      <c r="T162" s="1453"/>
      <c r="U162" s="1453"/>
      <c r="V162" s="1490"/>
      <c r="W162" s="1490"/>
      <c r="X162" s="1490"/>
      <c r="Y162" s="1453"/>
      <c r="Z162" s="1453"/>
      <c r="AA162" s="1453"/>
      <c r="AB162" s="1453"/>
      <c r="AC162" s="1453"/>
      <c r="AD162" s="1453"/>
      <c r="AE162" s="1453"/>
    </row>
    <row r="163" spans="1:31" s="1504" customFormat="1" ht="15" customHeight="1">
      <c r="A163" s="1460"/>
      <c r="B163" s="1460"/>
      <c r="C163" s="1453"/>
      <c r="D163" s="1453"/>
      <c r="E163" s="1453"/>
      <c r="F163" s="1453"/>
      <c r="G163" s="1453"/>
      <c r="H163" s="1453"/>
      <c r="I163" s="1453"/>
      <c r="J163" s="1489"/>
      <c r="K163" s="1453"/>
      <c r="L163" s="1463"/>
      <c r="M163" s="1463"/>
      <c r="N163" s="1465"/>
      <c r="O163" s="1465"/>
      <c r="P163" s="1465"/>
      <c r="Q163" s="1465"/>
      <c r="R163" s="1465"/>
      <c r="S163" s="1453"/>
      <c r="T163" s="1453"/>
      <c r="U163" s="1453"/>
      <c r="V163" s="1490"/>
      <c r="W163" s="1490"/>
      <c r="X163" s="1490"/>
      <c r="Y163" s="1453"/>
      <c r="Z163" s="1453"/>
      <c r="AA163" s="1453"/>
      <c r="AB163" s="1453"/>
      <c r="AC163" s="1453"/>
      <c r="AD163" s="1453"/>
      <c r="AE163" s="1453"/>
    </row>
    <row r="164" spans="1:31" s="1504" customFormat="1" ht="15" customHeight="1">
      <c r="A164" s="1460"/>
      <c r="B164" s="1460"/>
      <c r="C164" s="1453"/>
      <c r="D164" s="1453"/>
      <c r="E164" s="1453"/>
      <c r="F164" s="1453"/>
      <c r="G164" s="1453"/>
      <c r="H164" s="1453"/>
      <c r="I164" s="1453"/>
      <c r="J164" s="1489"/>
      <c r="K164" s="1453"/>
      <c r="L164" s="1463"/>
      <c r="M164" s="1463"/>
      <c r="N164" s="1465"/>
      <c r="O164" s="1465"/>
      <c r="P164" s="1465"/>
      <c r="Q164" s="1465"/>
      <c r="R164" s="1465"/>
      <c r="S164" s="1453"/>
      <c r="T164" s="1453"/>
      <c r="U164" s="1453"/>
      <c r="V164" s="1490"/>
      <c r="W164" s="1490"/>
      <c r="X164" s="1490"/>
      <c r="Y164" s="1453"/>
      <c r="Z164" s="1453"/>
      <c r="AA164" s="1453"/>
      <c r="AB164" s="1453"/>
      <c r="AC164" s="1453"/>
      <c r="AD164" s="1453"/>
      <c r="AE164" s="1453"/>
    </row>
    <row r="165" spans="1:31" s="1504" customFormat="1" ht="15" customHeight="1">
      <c r="A165" s="1460"/>
      <c r="B165" s="1460"/>
      <c r="C165" s="1453"/>
      <c r="D165" s="1453"/>
      <c r="E165" s="1453"/>
      <c r="F165" s="1453"/>
      <c r="G165" s="1453"/>
      <c r="H165" s="1453"/>
      <c r="I165" s="1453"/>
      <c r="J165" s="1489"/>
      <c r="K165" s="1453"/>
      <c r="L165" s="1463"/>
      <c r="M165" s="1463"/>
      <c r="N165" s="1465"/>
      <c r="O165" s="1465"/>
      <c r="P165" s="1465"/>
      <c r="Q165" s="1465"/>
      <c r="R165" s="1465"/>
      <c r="S165" s="1453"/>
      <c r="T165" s="1453"/>
      <c r="U165" s="1453"/>
      <c r="V165" s="1490"/>
      <c r="W165" s="1490"/>
      <c r="X165" s="1490"/>
      <c r="Y165" s="1453"/>
      <c r="Z165" s="1453"/>
      <c r="AA165" s="1453"/>
      <c r="AB165" s="1453"/>
      <c r="AC165" s="1453"/>
      <c r="AD165" s="1453"/>
      <c r="AE165" s="1453"/>
    </row>
    <row r="166" spans="1:31" s="1504" customFormat="1" ht="15" customHeight="1">
      <c r="A166" s="1460"/>
      <c r="B166" s="1460"/>
      <c r="C166" s="1453"/>
      <c r="D166" s="1453"/>
      <c r="E166" s="1453"/>
      <c r="F166" s="1453"/>
      <c r="G166" s="1453"/>
      <c r="H166" s="1453"/>
      <c r="I166" s="1453"/>
      <c r="J166" s="1489"/>
      <c r="K166" s="1453"/>
      <c r="L166" s="1463"/>
      <c r="M166" s="1463"/>
      <c r="N166" s="1465"/>
      <c r="O166" s="1465"/>
      <c r="P166" s="1465"/>
      <c r="Q166" s="1465"/>
      <c r="R166" s="1465"/>
      <c r="S166" s="1453"/>
      <c r="T166" s="1453"/>
      <c r="U166" s="1453"/>
      <c r="V166" s="1490"/>
      <c r="W166" s="1490"/>
      <c r="X166" s="1490"/>
      <c r="Y166" s="1453"/>
      <c r="Z166" s="1453"/>
      <c r="AA166" s="1453"/>
      <c r="AB166" s="1453"/>
      <c r="AC166" s="1453"/>
      <c r="AD166" s="1453"/>
      <c r="AE166" s="1453"/>
    </row>
    <row r="167" spans="1:31" s="1504" customFormat="1" ht="15" customHeight="1">
      <c r="A167" s="1460"/>
      <c r="B167" s="1460"/>
      <c r="C167" s="1453"/>
      <c r="D167" s="1453"/>
      <c r="E167" s="1453"/>
      <c r="F167" s="1453"/>
      <c r="G167" s="1453"/>
      <c r="H167" s="1453"/>
      <c r="I167" s="1453"/>
      <c r="J167" s="1489"/>
      <c r="K167" s="1453"/>
      <c r="L167" s="1463"/>
      <c r="M167" s="1463"/>
      <c r="N167" s="1465"/>
      <c r="O167" s="1465"/>
      <c r="P167" s="1465"/>
      <c r="Q167" s="1465"/>
      <c r="R167" s="1465"/>
      <c r="S167" s="1453"/>
      <c r="T167" s="1453"/>
      <c r="U167" s="1453"/>
      <c r="V167" s="1490"/>
      <c r="W167" s="1490"/>
      <c r="X167" s="1490"/>
      <c r="Y167" s="1453"/>
      <c r="Z167" s="1453"/>
      <c r="AA167" s="1453"/>
      <c r="AB167" s="1453"/>
      <c r="AC167" s="1453"/>
      <c r="AD167" s="1453"/>
      <c r="AE167" s="1453"/>
    </row>
    <row r="168" spans="1:31" s="1504" customFormat="1" ht="15" customHeight="1">
      <c r="A168" s="1460"/>
      <c r="B168" s="1460"/>
      <c r="C168" s="1453"/>
      <c r="D168" s="1453"/>
      <c r="E168" s="1453"/>
      <c r="F168" s="1453"/>
      <c r="G168" s="1453"/>
      <c r="H168" s="1453"/>
      <c r="I168" s="1453"/>
      <c r="J168" s="1489"/>
      <c r="K168" s="1453"/>
      <c r="L168" s="1463"/>
      <c r="M168" s="1463"/>
      <c r="N168" s="1465"/>
      <c r="O168" s="1465"/>
      <c r="P168" s="1465"/>
      <c r="Q168" s="1465"/>
      <c r="R168" s="1465"/>
      <c r="S168" s="1453"/>
      <c r="T168" s="1453"/>
      <c r="U168" s="1453"/>
      <c r="V168" s="1490"/>
      <c r="W168" s="1490"/>
      <c r="X168" s="1490"/>
      <c r="Y168" s="1453"/>
      <c r="Z168" s="1453"/>
      <c r="AA168" s="1453"/>
      <c r="AB168" s="1453"/>
      <c r="AC168" s="1453"/>
      <c r="AD168" s="1453"/>
      <c r="AE168" s="1453"/>
    </row>
    <row r="169" spans="1:31" s="1504" customFormat="1" ht="15" customHeight="1">
      <c r="A169" s="1460"/>
      <c r="B169" s="1460"/>
      <c r="C169" s="1453"/>
      <c r="D169" s="1453"/>
      <c r="E169" s="1453"/>
      <c r="F169" s="1453"/>
      <c r="G169" s="1453"/>
      <c r="H169" s="1453"/>
      <c r="I169" s="1453"/>
      <c r="J169" s="1489"/>
      <c r="K169" s="1453"/>
      <c r="L169" s="1463"/>
      <c r="M169" s="1463"/>
      <c r="N169" s="1465"/>
      <c r="O169" s="1465"/>
      <c r="P169" s="1465"/>
      <c r="Q169" s="1465"/>
      <c r="R169" s="1465"/>
      <c r="S169" s="1453"/>
      <c r="T169" s="1453"/>
      <c r="U169" s="1453"/>
      <c r="V169" s="1490"/>
      <c r="W169" s="1490"/>
      <c r="X169" s="1490"/>
      <c r="Y169" s="1453"/>
      <c r="Z169" s="1453"/>
      <c r="AA169" s="1453"/>
      <c r="AB169" s="1453"/>
      <c r="AC169" s="1453"/>
      <c r="AD169" s="1453"/>
      <c r="AE169" s="1453"/>
    </row>
    <row r="170" spans="1:31" s="1504" customFormat="1" ht="15" customHeight="1">
      <c r="A170" s="1460"/>
      <c r="B170" s="1460"/>
      <c r="C170" s="1453"/>
      <c r="D170" s="1453"/>
      <c r="E170" s="1453"/>
      <c r="F170" s="1453"/>
      <c r="G170" s="1453"/>
      <c r="H170" s="1453"/>
      <c r="I170" s="1453"/>
      <c r="J170" s="1489"/>
      <c r="K170" s="1453"/>
      <c r="L170" s="1463"/>
      <c r="M170" s="1463"/>
      <c r="N170" s="1465"/>
      <c r="O170" s="1465"/>
      <c r="P170" s="1465"/>
      <c r="Q170" s="1465"/>
      <c r="R170" s="1465"/>
      <c r="S170" s="1453"/>
      <c r="T170" s="1453"/>
      <c r="U170" s="1453"/>
      <c r="V170" s="1490"/>
      <c r="W170" s="1490"/>
      <c r="X170" s="1490"/>
      <c r="Y170" s="1453"/>
      <c r="Z170" s="1453"/>
      <c r="AA170" s="1453"/>
      <c r="AB170" s="1453"/>
      <c r="AC170" s="1453"/>
      <c r="AD170" s="1453"/>
      <c r="AE170" s="1453"/>
    </row>
    <row r="171" spans="1:31" s="1504" customFormat="1" ht="15" customHeight="1">
      <c r="A171" s="1460"/>
      <c r="B171" s="1460"/>
      <c r="C171" s="1453"/>
      <c r="D171" s="1453"/>
      <c r="E171" s="1453"/>
      <c r="F171" s="1453"/>
      <c r="G171" s="1453"/>
      <c r="H171" s="1453"/>
      <c r="I171" s="1453"/>
      <c r="J171" s="1489"/>
      <c r="K171" s="1453"/>
      <c r="L171" s="1463"/>
      <c r="M171" s="1463"/>
      <c r="N171" s="1465"/>
      <c r="O171" s="1465"/>
      <c r="P171" s="1465"/>
      <c r="Q171" s="1465"/>
      <c r="R171" s="1465"/>
      <c r="S171" s="1453"/>
      <c r="T171" s="1453"/>
      <c r="U171" s="1453"/>
      <c r="V171" s="1490"/>
      <c r="W171" s="1490"/>
      <c r="X171" s="1490"/>
      <c r="Y171" s="1453"/>
      <c r="Z171" s="1453"/>
      <c r="AA171" s="1453"/>
      <c r="AB171" s="1453"/>
      <c r="AC171" s="1453"/>
      <c r="AD171" s="1453"/>
      <c r="AE171" s="1453"/>
    </row>
    <row r="172" spans="1:31" s="1504" customFormat="1" ht="15" customHeight="1">
      <c r="A172" s="1460"/>
      <c r="B172" s="1460"/>
      <c r="C172" s="1453"/>
      <c r="D172" s="1453"/>
      <c r="E172" s="1453"/>
      <c r="F172" s="1453"/>
      <c r="G172" s="1453"/>
      <c r="H172" s="1453"/>
      <c r="I172" s="1453"/>
      <c r="J172" s="1489"/>
      <c r="K172" s="1453"/>
      <c r="L172" s="1463"/>
      <c r="M172" s="1463"/>
      <c r="N172" s="1465"/>
      <c r="O172" s="1465"/>
      <c r="P172" s="1465"/>
      <c r="Q172" s="1465"/>
      <c r="R172" s="1465"/>
      <c r="S172" s="1453"/>
      <c r="T172" s="1453"/>
      <c r="U172" s="1453"/>
      <c r="V172" s="1490"/>
      <c r="W172" s="1490"/>
      <c r="X172" s="1490"/>
      <c r="Y172" s="1453"/>
      <c r="Z172" s="1453"/>
      <c r="AA172" s="1453"/>
      <c r="AB172" s="1453"/>
      <c r="AC172" s="1453"/>
      <c r="AD172" s="1453"/>
      <c r="AE172" s="1453"/>
    </row>
    <row r="173" spans="1:31" s="1504" customFormat="1" ht="15" customHeight="1">
      <c r="A173" s="1460"/>
      <c r="B173" s="1460"/>
      <c r="C173" s="1453"/>
      <c r="D173" s="1453"/>
      <c r="E173" s="1453"/>
      <c r="F173" s="1453"/>
      <c r="G173" s="1453"/>
      <c r="H173" s="1453"/>
      <c r="I173" s="1453"/>
      <c r="J173" s="1489"/>
      <c r="K173" s="1453"/>
      <c r="L173" s="1463"/>
      <c r="M173" s="1463"/>
      <c r="N173" s="1465"/>
      <c r="O173" s="1465"/>
      <c r="P173" s="1465"/>
      <c r="Q173" s="1465"/>
      <c r="R173" s="1465"/>
      <c r="S173" s="1453"/>
      <c r="T173" s="1453"/>
      <c r="U173" s="1453"/>
      <c r="V173" s="1490"/>
      <c r="W173" s="1490"/>
      <c r="X173" s="1490"/>
      <c r="Y173" s="1453"/>
      <c r="Z173" s="1453"/>
      <c r="AA173" s="1453"/>
      <c r="AB173" s="1453"/>
      <c r="AC173" s="1453"/>
      <c r="AD173" s="1453"/>
      <c r="AE173" s="1453"/>
    </row>
    <row r="174" spans="1:31" s="1504" customFormat="1" ht="15" customHeight="1">
      <c r="A174" s="1460"/>
      <c r="B174" s="1460"/>
      <c r="C174" s="1453"/>
      <c r="D174" s="1453"/>
      <c r="E174" s="1453"/>
      <c r="F174" s="1453"/>
      <c r="G174" s="1453"/>
      <c r="H174" s="1453"/>
      <c r="I174" s="1453"/>
      <c r="J174" s="1489"/>
      <c r="K174" s="1453"/>
      <c r="L174" s="1463"/>
      <c r="M174" s="1463"/>
      <c r="N174" s="1465"/>
      <c r="O174" s="1465"/>
      <c r="P174" s="1465"/>
      <c r="Q174" s="1465"/>
      <c r="R174" s="1465"/>
      <c r="S174" s="1453"/>
      <c r="T174" s="1453"/>
      <c r="U174" s="1453"/>
      <c r="V174" s="1490"/>
      <c r="W174" s="1490"/>
      <c r="X174" s="1490"/>
      <c r="Y174" s="1453"/>
      <c r="Z174" s="1453"/>
      <c r="AA174" s="1453"/>
      <c r="AB174" s="1453"/>
      <c r="AC174" s="1453"/>
      <c r="AD174" s="1453"/>
      <c r="AE174" s="1453"/>
    </row>
    <row r="175" spans="1:31" s="1504" customFormat="1" ht="15" customHeight="1">
      <c r="A175" s="1460"/>
      <c r="B175" s="1460"/>
      <c r="C175" s="1453"/>
      <c r="D175" s="1453"/>
      <c r="E175" s="1453"/>
      <c r="F175" s="1453"/>
      <c r="G175" s="1453"/>
      <c r="H175" s="1453"/>
      <c r="I175" s="1453"/>
      <c r="J175" s="1489"/>
      <c r="K175" s="1453"/>
      <c r="L175" s="1463"/>
      <c r="M175" s="1463"/>
      <c r="N175" s="1465"/>
      <c r="O175" s="1465"/>
      <c r="P175" s="1465"/>
      <c r="Q175" s="1465"/>
      <c r="R175" s="1465"/>
      <c r="S175" s="1453"/>
      <c r="T175" s="1453"/>
      <c r="U175" s="1453"/>
      <c r="V175" s="1490"/>
      <c r="W175" s="1490"/>
      <c r="X175" s="1490"/>
      <c r="Y175" s="1453"/>
      <c r="Z175" s="1453"/>
      <c r="AA175" s="1453"/>
      <c r="AB175" s="1453"/>
      <c r="AC175" s="1453"/>
      <c r="AD175" s="1453"/>
      <c r="AE175" s="1453"/>
    </row>
    <row r="176" spans="1:31" s="1504" customFormat="1" ht="15" customHeight="1">
      <c r="A176" s="1460"/>
      <c r="B176" s="1460"/>
      <c r="C176" s="1453"/>
      <c r="D176" s="1453"/>
      <c r="E176" s="1453"/>
      <c r="F176" s="1453"/>
      <c r="G176" s="1453"/>
      <c r="H176" s="1453"/>
      <c r="I176" s="1453"/>
      <c r="J176" s="1489"/>
      <c r="K176" s="1453"/>
      <c r="L176" s="1463"/>
      <c r="M176" s="1463"/>
      <c r="N176" s="1465"/>
      <c r="O176" s="1465"/>
      <c r="P176" s="1465"/>
      <c r="Q176" s="1465"/>
      <c r="R176" s="1465"/>
      <c r="S176" s="1453"/>
      <c r="T176" s="1453"/>
      <c r="U176" s="1453"/>
      <c r="V176" s="1490"/>
      <c r="W176" s="1490"/>
      <c r="X176" s="1490"/>
      <c r="Y176" s="1453"/>
      <c r="Z176" s="1453"/>
      <c r="AA176" s="1453"/>
      <c r="AB176" s="1453"/>
      <c r="AC176" s="1453"/>
      <c r="AD176" s="1453"/>
      <c r="AE176" s="1453"/>
    </row>
    <row r="177" spans="1:31" s="1504" customFormat="1" ht="15" customHeight="1">
      <c r="A177" s="1460"/>
      <c r="B177" s="1460"/>
      <c r="C177" s="1453"/>
      <c r="D177" s="1453"/>
      <c r="E177" s="1453"/>
      <c r="F177" s="1453"/>
      <c r="G177" s="1453"/>
      <c r="H177" s="1453"/>
      <c r="I177" s="1453"/>
      <c r="J177" s="1489"/>
      <c r="K177" s="1453"/>
      <c r="L177" s="1463"/>
      <c r="M177" s="1463"/>
      <c r="N177" s="1465"/>
      <c r="O177" s="1465"/>
      <c r="P177" s="1465"/>
      <c r="Q177" s="1465"/>
      <c r="R177" s="1465"/>
      <c r="S177" s="1453"/>
      <c r="T177" s="1453"/>
      <c r="U177" s="1453"/>
      <c r="V177" s="1490"/>
      <c r="W177" s="1490"/>
      <c r="X177" s="1490"/>
      <c r="Y177" s="1453"/>
      <c r="Z177" s="1453"/>
      <c r="AA177" s="1453"/>
      <c r="AB177" s="1453"/>
      <c r="AC177" s="1453"/>
      <c r="AD177" s="1453"/>
      <c r="AE177" s="1453"/>
    </row>
    <row r="178" spans="1:31" s="1504" customFormat="1" ht="15" customHeight="1">
      <c r="A178" s="1460"/>
      <c r="B178" s="1460"/>
      <c r="C178" s="1453"/>
      <c r="D178" s="1453"/>
      <c r="E178" s="1453"/>
      <c r="F178" s="1453"/>
      <c r="G178" s="1453"/>
      <c r="H178" s="1453"/>
      <c r="I178" s="1453"/>
      <c r="J178" s="1489"/>
      <c r="K178" s="1453"/>
      <c r="L178" s="1463"/>
      <c r="M178" s="1463"/>
      <c r="N178" s="1465"/>
      <c r="O178" s="1465"/>
      <c r="P178" s="1465"/>
      <c r="Q178" s="1465"/>
      <c r="R178" s="1465"/>
      <c r="S178" s="1453"/>
      <c r="T178" s="1453"/>
      <c r="U178" s="1453"/>
      <c r="V178" s="1490"/>
      <c r="W178" s="1490"/>
      <c r="X178" s="1490"/>
      <c r="Y178" s="1453"/>
      <c r="Z178" s="1453"/>
      <c r="AA178" s="1453"/>
      <c r="AB178" s="1453"/>
      <c r="AC178" s="1453"/>
      <c r="AD178" s="1453"/>
      <c r="AE178" s="1453"/>
    </row>
    <row r="179" spans="1:31" s="1504" customFormat="1" ht="15" customHeight="1">
      <c r="A179" s="1460"/>
      <c r="B179" s="1460"/>
      <c r="C179" s="1453"/>
      <c r="D179" s="1453"/>
      <c r="E179" s="1453"/>
      <c r="F179" s="1453"/>
      <c r="G179" s="1453"/>
      <c r="H179" s="1453"/>
      <c r="I179" s="1453"/>
      <c r="J179" s="1489"/>
      <c r="K179" s="1453"/>
      <c r="L179" s="1463"/>
      <c r="M179" s="1463"/>
      <c r="N179" s="1465"/>
      <c r="O179" s="1465"/>
      <c r="P179" s="1465"/>
      <c r="Q179" s="1465"/>
      <c r="R179" s="1465"/>
      <c r="S179" s="1453"/>
      <c r="T179" s="1453"/>
      <c r="U179" s="1453"/>
      <c r="V179" s="1490"/>
      <c r="W179" s="1490"/>
      <c r="X179" s="1490"/>
      <c r="Y179" s="1453"/>
      <c r="Z179" s="1453"/>
      <c r="AA179" s="1453"/>
      <c r="AB179" s="1453"/>
      <c r="AC179" s="1453"/>
      <c r="AD179" s="1453"/>
      <c r="AE179" s="1453"/>
    </row>
    <row r="180" spans="1:31" s="1504" customFormat="1" ht="15" customHeight="1">
      <c r="A180" s="1460"/>
      <c r="B180" s="1460"/>
      <c r="C180" s="1453"/>
      <c r="D180" s="1453"/>
      <c r="E180" s="1453"/>
      <c r="F180" s="1453"/>
      <c r="G180" s="1453"/>
      <c r="H180" s="1453"/>
      <c r="I180" s="1453"/>
      <c r="J180" s="1489"/>
      <c r="K180" s="1453"/>
      <c r="L180" s="1463"/>
      <c r="M180" s="1463"/>
      <c r="N180" s="1465"/>
      <c r="O180" s="1465"/>
      <c r="P180" s="1465"/>
      <c r="Q180" s="1465"/>
      <c r="R180" s="1465"/>
      <c r="S180" s="1453"/>
      <c r="T180" s="1453"/>
      <c r="U180" s="1453"/>
      <c r="V180" s="1490"/>
      <c r="W180" s="1490"/>
      <c r="X180" s="1490"/>
      <c r="Y180" s="1453"/>
      <c r="Z180" s="1453"/>
      <c r="AA180" s="1453"/>
      <c r="AB180" s="1453"/>
      <c r="AC180" s="1453"/>
      <c r="AD180" s="1453"/>
      <c r="AE180" s="1453"/>
    </row>
    <row r="181" spans="1:31" s="1504" customFormat="1" ht="15" customHeight="1">
      <c r="A181" s="1460"/>
      <c r="B181" s="1460"/>
      <c r="C181" s="1453"/>
      <c r="D181" s="1453"/>
      <c r="E181" s="1453"/>
      <c r="F181" s="1453"/>
      <c r="G181" s="1453"/>
      <c r="H181" s="1453"/>
      <c r="I181" s="1453"/>
      <c r="J181" s="1489"/>
      <c r="K181" s="1453"/>
      <c r="L181" s="1463"/>
      <c r="M181" s="1463"/>
      <c r="N181" s="1465"/>
      <c r="O181" s="1465"/>
      <c r="P181" s="1465"/>
      <c r="Q181" s="1465"/>
      <c r="R181" s="1465"/>
      <c r="S181" s="1453"/>
      <c r="T181" s="1453"/>
      <c r="U181" s="1453"/>
      <c r="V181" s="1490"/>
      <c r="W181" s="1490"/>
      <c r="X181" s="1490"/>
      <c r="Y181" s="1453"/>
      <c r="Z181" s="1453"/>
      <c r="AA181" s="1453"/>
      <c r="AB181" s="1453"/>
      <c r="AC181" s="1453"/>
      <c r="AD181" s="1453"/>
      <c r="AE181" s="1453"/>
    </row>
    <row r="182" spans="1:31" s="1504" customFormat="1" ht="15" customHeight="1">
      <c r="A182" s="1460"/>
      <c r="B182" s="1460"/>
      <c r="C182" s="1453"/>
      <c r="D182" s="1453"/>
      <c r="E182" s="1453"/>
      <c r="F182" s="1453"/>
      <c r="G182" s="1453"/>
      <c r="H182" s="1453"/>
      <c r="I182" s="1453"/>
      <c r="J182" s="1489"/>
      <c r="K182" s="1453"/>
      <c r="L182" s="1463"/>
      <c r="M182" s="1463"/>
      <c r="N182" s="1465"/>
      <c r="O182" s="1465"/>
      <c r="P182" s="1465"/>
      <c r="Q182" s="1465"/>
      <c r="R182" s="1465"/>
      <c r="S182" s="1453"/>
      <c r="T182" s="1453"/>
      <c r="U182" s="1453"/>
      <c r="V182" s="1490"/>
      <c r="W182" s="1490"/>
      <c r="X182" s="1490"/>
      <c r="Y182" s="1453"/>
      <c r="Z182" s="1453"/>
      <c r="AA182" s="1453"/>
      <c r="AB182" s="1453"/>
      <c r="AC182" s="1453"/>
      <c r="AD182" s="1453"/>
      <c r="AE182" s="1453"/>
    </row>
    <row r="183" spans="1:31" s="1504" customFormat="1" ht="15" customHeight="1">
      <c r="A183" s="1460"/>
      <c r="B183" s="1460"/>
      <c r="C183" s="1453"/>
      <c r="D183" s="1453"/>
      <c r="E183" s="1453"/>
      <c r="F183" s="1453"/>
      <c r="G183" s="1453"/>
      <c r="H183" s="1453"/>
      <c r="I183" s="1453"/>
      <c r="J183" s="1489"/>
      <c r="K183" s="1453"/>
      <c r="L183" s="1463"/>
      <c r="M183" s="1463"/>
      <c r="N183" s="1465"/>
      <c r="O183" s="1465"/>
      <c r="P183" s="1465"/>
      <c r="Q183" s="1465"/>
      <c r="R183" s="1465"/>
      <c r="S183" s="1453"/>
      <c r="T183" s="1453"/>
      <c r="U183" s="1453"/>
      <c r="V183" s="1490"/>
      <c r="W183" s="1490"/>
      <c r="X183" s="1490"/>
      <c r="Y183" s="1453"/>
      <c r="Z183" s="1453"/>
      <c r="AA183" s="1453"/>
      <c r="AB183" s="1453"/>
      <c r="AC183" s="1453"/>
      <c r="AD183" s="1453"/>
      <c r="AE183" s="1453"/>
    </row>
    <row r="184" spans="1:31" s="1504" customFormat="1" ht="15" customHeight="1">
      <c r="A184" s="1460"/>
      <c r="B184" s="1460"/>
      <c r="C184" s="1453"/>
      <c r="D184" s="1453"/>
      <c r="E184" s="1453"/>
      <c r="F184" s="1453"/>
      <c r="G184" s="1453"/>
      <c r="H184" s="1453"/>
      <c r="I184" s="1453"/>
      <c r="J184" s="1489"/>
      <c r="K184" s="1453"/>
      <c r="L184" s="1463"/>
      <c r="M184" s="1463"/>
      <c r="N184" s="1465"/>
      <c r="O184" s="1465"/>
      <c r="P184" s="1465"/>
      <c r="Q184" s="1465"/>
      <c r="R184" s="1465"/>
      <c r="S184" s="1453"/>
      <c r="T184" s="1453"/>
      <c r="U184" s="1453"/>
      <c r="V184" s="1490"/>
      <c r="W184" s="1490"/>
      <c r="X184" s="1490"/>
      <c r="Y184" s="1453"/>
      <c r="Z184" s="1453"/>
      <c r="AA184" s="1453"/>
      <c r="AB184" s="1453"/>
      <c r="AC184" s="1453"/>
      <c r="AD184" s="1453"/>
      <c r="AE184" s="1453"/>
    </row>
    <row r="185" spans="1:31" s="1504" customFormat="1" ht="15" customHeight="1">
      <c r="A185" s="1460"/>
      <c r="B185" s="1460"/>
      <c r="C185" s="1453"/>
      <c r="D185" s="1453"/>
      <c r="E185" s="1453"/>
      <c r="F185" s="1453"/>
      <c r="G185" s="1453"/>
      <c r="H185" s="1453"/>
      <c r="I185" s="1453"/>
      <c r="J185" s="1489"/>
      <c r="K185" s="1453"/>
      <c r="L185" s="1463"/>
      <c r="M185" s="1463"/>
      <c r="N185" s="1465"/>
      <c r="O185" s="1465"/>
      <c r="P185" s="1465"/>
      <c r="Q185" s="1465"/>
      <c r="R185" s="1465"/>
      <c r="S185" s="1453"/>
      <c r="T185" s="1453"/>
      <c r="U185" s="1453"/>
      <c r="V185" s="1490"/>
      <c r="W185" s="1490"/>
      <c r="X185" s="1490"/>
      <c r="Y185" s="1453"/>
      <c r="Z185" s="1453"/>
      <c r="AA185" s="1453"/>
      <c r="AB185" s="1453"/>
      <c r="AC185" s="1453"/>
      <c r="AD185" s="1453"/>
      <c r="AE185" s="1453"/>
    </row>
    <row r="186" spans="1:31" s="1504" customFormat="1" ht="15" customHeight="1">
      <c r="A186" s="1460"/>
      <c r="B186" s="1460"/>
      <c r="C186" s="1453"/>
      <c r="D186" s="1453"/>
      <c r="E186" s="1453"/>
      <c r="F186" s="1453"/>
      <c r="G186" s="1453"/>
      <c r="H186" s="1453"/>
      <c r="I186" s="1453"/>
      <c r="J186" s="1489"/>
      <c r="K186" s="1453"/>
      <c r="L186" s="1463"/>
      <c r="M186" s="1463"/>
      <c r="N186" s="1465"/>
      <c r="O186" s="1465"/>
      <c r="P186" s="1465"/>
      <c r="Q186" s="1465"/>
      <c r="R186" s="1465"/>
      <c r="S186" s="1453"/>
      <c r="T186" s="1453"/>
      <c r="U186" s="1453"/>
      <c r="V186" s="1490"/>
      <c r="W186" s="1490"/>
      <c r="X186" s="1490"/>
      <c r="Y186" s="1453"/>
      <c r="Z186" s="1453"/>
      <c r="AA186" s="1453"/>
      <c r="AB186" s="1453"/>
      <c r="AC186" s="1453"/>
      <c r="AD186" s="1453"/>
      <c r="AE186" s="1453"/>
    </row>
    <row r="187" spans="1:31" s="1504" customFormat="1" ht="15" customHeight="1">
      <c r="A187" s="1460"/>
      <c r="B187" s="1460"/>
      <c r="C187" s="1453"/>
      <c r="D187" s="1453"/>
      <c r="E187" s="1453"/>
      <c r="F187" s="1453"/>
      <c r="G187" s="1453"/>
      <c r="H187" s="1453"/>
      <c r="I187" s="1453"/>
      <c r="J187" s="1489"/>
      <c r="K187" s="1453"/>
      <c r="L187" s="1463"/>
      <c r="M187" s="1463"/>
      <c r="N187" s="1465"/>
      <c r="O187" s="1465"/>
      <c r="P187" s="1465"/>
      <c r="Q187" s="1465"/>
      <c r="R187" s="1465"/>
      <c r="S187" s="1453"/>
      <c r="T187" s="1453"/>
      <c r="U187" s="1453"/>
      <c r="V187" s="1490"/>
      <c r="W187" s="1490"/>
      <c r="X187" s="1490"/>
      <c r="Y187" s="1453"/>
      <c r="Z187" s="1453"/>
      <c r="AA187" s="1453"/>
      <c r="AB187" s="1453"/>
      <c r="AC187" s="1453"/>
      <c r="AD187" s="1453"/>
      <c r="AE187" s="1453"/>
    </row>
    <row r="188" spans="1:31" s="1504" customFormat="1" ht="15" customHeight="1">
      <c r="A188" s="1460"/>
      <c r="B188" s="1460"/>
      <c r="C188" s="1453"/>
      <c r="D188" s="1453"/>
      <c r="E188" s="1453"/>
      <c r="F188" s="1453"/>
      <c r="G188" s="1453"/>
      <c r="H188" s="1453"/>
      <c r="I188" s="1453"/>
      <c r="J188" s="1489"/>
      <c r="K188" s="1453"/>
      <c r="L188" s="1463"/>
      <c r="M188" s="1463"/>
      <c r="N188" s="1465"/>
      <c r="O188" s="1465"/>
      <c r="P188" s="1465"/>
      <c r="Q188" s="1465"/>
      <c r="R188" s="1465"/>
      <c r="S188" s="1453"/>
      <c r="T188" s="1453"/>
      <c r="U188" s="1453"/>
      <c r="V188" s="1490"/>
      <c r="W188" s="1490"/>
      <c r="X188" s="1490"/>
      <c r="Y188" s="1453"/>
      <c r="Z188" s="1453"/>
      <c r="AA188" s="1453"/>
      <c r="AB188" s="1453"/>
      <c r="AC188" s="1453"/>
      <c r="AD188" s="1453"/>
      <c r="AE188" s="1453"/>
    </row>
    <row r="189" spans="1:31" s="1504" customFormat="1" ht="15" customHeight="1">
      <c r="A189" s="1460"/>
      <c r="B189" s="1460"/>
      <c r="C189" s="1453"/>
      <c r="D189" s="1453"/>
      <c r="E189" s="1453"/>
      <c r="F189" s="1453"/>
      <c r="G189" s="1453"/>
      <c r="H189" s="1453"/>
      <c r="I189" s="1453"/>
      <c r="J189" s="1489"/>
      <c r="K189" s="1453"/>
      <c r="L189" s="1463"/>
      <c r="M189" s="1463"/>
      <c r="N189" s="1465"/>
      <c r="O189" s="1465"/>
      <c r="P189" s="1465"/>
      <c r="Q189" s="1465"/>
      <c r="R189" s="1465"/>
      <c r="S189" s="1453"/>
      <c r="T189" s="1453"/>
      <c r="U189" s="1453"/>
      <c r="V189" s="1490"/>
      <c r="W189" s="1490"/>
      <c r="X189" s="1490"/>
      <c r="Y189" s="1453"/>
      <c r="Z189" s="1453"/>
      <c r="AA189" s="1453"/>
      <c r="AB189" s="1453"/>
      <c r="AC189" s="1453"/>
      <c r="AD189" s="1453"/>
      <c r="AE189" s="1453"/>
    </row>
    <row r="190" spans="1:31" s="1504" customFormat="1" ht="15" customHeight="1">
      <c r="A190" s="1460"/>
      <c r="B190" s="1460"/>
      <c r="C190" s="1453"/>
      <c r="D190" s="1453"/>
      <c r="E190" s="1453"/>
      <c r="F190" s="1453"/>
      <c r="G190" s="1453"/>
      <c r="H190" s="1453"/>
      <c r="I190" s="1453"/>
      <c r="J190" s="1489"/>
      <c r="K190" s="1453"/>
      <c r="L190" s="1463"/>
      <c r="M190" s="1463"/>
      <c r="N190" s="1465"/>
      <c r="O190" s="1465"/>
      <c r="P190" s="1465"/>
      <c r="Q190" s="1465"/>
      <c r="R190" s="1465"/>
      <c r="S190" s="1453"/>
      <c r="T190" s="1453"/>
      <c r="U190" s="1453"/>
      <c r="V190" s="1490"/>
      <c r="W190" s="1490"/>
      <c r="X190" s="1490"/>
      <c r="Y190" s="1453"/>
      <c r="Z190" s="1453"/>
      <c r="AA190" s="1453"/>
      <c r="AB190" s="1453"/>
      <c r="AC190" s="1453"/>
      <c r="AD190" s="1453"/>
      <c r="AE190" s="1453"/>
    </row>
    <row r="191" spans="1:31" s="1504" customFormat="1" ht="15" customHeight="1">
      <c r="A191" s="1460"/>
      <c r="B191" s="1460"/>
      <c r="C191" s="1453"/>
      <c r="D191" s="1453"/>
      <c r="E191" s="1453"/>
      <c r="F191" s="1453"/>
      <c r="G191" s="1453"/>
      <c r="H191" s="1453"/>
      <c r="I191" s="1453"/>
      <c r="J191" s="1489"/>
      <c r="K191" s="1453"/>
      <c r="L191" s="1463"/>
      <c r="M191" s="1463"/>
      <c r="N191" s="1465"/>
      <c r="O191" s="1465"/>
      <c r="P191" s="1465"/>
      <c r="Q191" s="1465"/>
      <c r="R191" s="1465"/>
      <c r="S191" s="1453"/>
      <c r="T191" s="1453"/>
      <c r="U191" s="1453"/>
      <c r="V191" s="1490"/>
      <c r="W191" s="1490"/>
      <c r="X191" s="1490"/>
      <c r="Y191" s="1453"/>
      <c r="Z191" s="1453"/>
      <c r="AA191" s="1453"/>
      <c r="AB191" s="1453"/>
      <c r="AC191" s="1453"/>
      <c r="AD191" s="1453"/>
      <c r="AE191" s="1453"/>
    </row>
    <row r="192" spans="1:31" s="1504" customFormat="1" ht="15" customHeight="1">
      <c r="A192" s="1460"/>
      <c r="B192" s="1460"/>
      <c r="C192" s="1453"/>
      <c r="D192" s="1453"/>
      <c r="E192" s="1453"/>
      <c r="F192" s="1453"/>
      <c r="G192" s="1453"/>
      <c r="H192" s="1453"/>
      <c r="I192" s="1453"/>
      <c r="J192" s="1489"/>
      <c r="K192" s="1453"/>
      <c r="L192" s="1463"/>
      <c r="M192" s="1463"/>
      <c r="N192" s="1465"/>
      <c r="O192" s="1465"/>
      <c r="P192" s="1465"/>
      <c r="Q192" s="1465"/>
      <c r="R192" s="1465"/>
      <c r="S192" s="1453"/>
      <c r="T192" s="1453"/>
      <c r="U192" s="1453"/>
      <c r="V192" s="1490"/>
      <c r="W192" s="1490"/>
      <c r="X192" s="1490"/>
      <c r="Y192" s="1453"/>
      <c r="Z192" s="1453"/>
      <c r="AA192" s="1453"/>
      <c r="AB192" s="1453"/>
      <c r="AC192" s="1453"/>
      <c r="AD192" s="1453"/>
      <c r="AE192" s="1453"/>
    </row>
    <row r="193" spans="1:31" s="1504" customFormat="1" ht="15" customHeight="1">
      <c r="A193" s="1460"/>
      <c r="B193" s="1460"/>
      <c r="C193" s="1453"/>
      <c r="D193" s="1453"/>
      <c r="E193" s="1453"/>
      <c r="F193" s="1453"/>
      <c r="G193" s="1453"/>
      <c r="H193" s="1453"/>
      <c r="I193" s="1453"/>
      <c r="J193" s="1489"/>
      <c r="K193" s="1453"/>
      <c r="L193" s="1463"/>
      <c r="M193" s="1463"/>
      <c r="N193" s="1465"/>
      <c r="O193" s="1465"/>
      <c r="P193" s="1465"/>
      <c r="Q193" s="1465"/>
      <c r="R193" s="1465"/>
      <c r="S193" s="1453"/>
      <c r="T193" s="1453"/>
      <c r="U193" s="1453"/>
      <c r="V193" s="1490"/>
      <c r="W193" s="1490"/>
      <c r="X193" s="1490"/>
      <c r="Y193" s="1453"/>
      <c r="Z193" s="1453"/>
      <c r="AA193" s="1453"/>
      <c r="AB193" s="1453"/>
      <c r="AC193" s="1453"/>
      <c r="AD193" s="1453"/>
      <c r="AE193" s="1453"/>
    </row>
    <row r="194" spans="1:31" s="1504" customFormat="1" ht="15" customHeight="1">
      <c r="A194" s="1460"/>
      <c r="B194" s="1460"/>
      <c r="C194" s="1453"/>
      <c r="D194" s="1453"/>
      <c r="E194" s="1453"/>
      <c r="F194" s="1453"/>
      <c r="G194" s="1453"/>
      <c r="H194" s="1453"/>
      <c r="I194" s="1453"/>
      <c r="J194" s="1489"/>
      <c r="K194" s="1453"/>
      <c r="L194" s="1463"/>
      <c r="M194" s="1463"/>
      <c r="N194" s="1465"/>
      <c r="O194" s="1465"/>
      <c r="P194" s="1465"/>
      <c r="Q194" s="1465"/>
      <c r="R194" s="1465"/>
      <c r="S194" s="1453"/>
      <c r="T194" s="1453"/>
      <c r="U194" s="1453"/>
      <c r="V194" s="1490"/>
      <c r="W194" s="1490"/>
      <c r="X194" s="1490"/>
      <c r="Y194" s="1453"/>
      <c r="Z194" s="1453"/>
      <c r="AA194" s="1453"/>
      <c r="AB194" s="1453"/>
      <c r="AC194" s="1453"/>
      <c r="AD194" s="1453"/>
      <c r="AE194" s="1453"/>
    </row>
    <row r="195" spans="1:31" s="1504" customFormat="1" ht="15" customHeight="1">
      <c r="A195" s="1460"/>
      <c r="B195" s="1460"/>
      <c r="C195" s="1453"/>
      <c r="D195" s="1453"/>
      <c r="E195" s="1453"/>
      <c r="F195" s="1453"/>
      <c r="G195" s="1453"/>
      <c r="H195" s="1453"/>
      <c r="I195" s="1453"/>
      <c r="J195" s="1489"/>
      <c r="K195" s="1453"/>
      <c r="L195" s="1463"/>
      <c r="M195" s="1463"/>
      <c r="N195" s="1465"/>
      <c r="O195" s="1465"/>
      <c r="P195" s="1465"/>
      <c r="Q195" s="1465"/>
      <c r="R195" s="1465"/>
      <c r="S195" s="1453"/>
      <c r="T195" s="1453"/>
      <c r="U195" s="1453"/>
      <c r="V195" s="1490"/>
      <c r="W195" s="1490"/>
      <c r="X195" s="1490"/>
      <c r="Y195" s="1453"/>
      <c r="Z195" s="1453"/>
      <c r="AA195" s="1453"/>
      <c r="AB195" s="1453"/>
      <c r="AC195" s="1453"/>
      <c r="AD195" s="1453"/>
      <c r="AE195" s="1453"/>
    </row>
    <row r="196" spans="1:31" s="1504" customFormat="1" ht="15" customHeight="1">
      <c r="A196" s="1460"/>
      <c r="B196" s="1460"/>
      <c r="C196" s="1453"/>
      <c r="D196" s="1453"/>
      <c r="E196" s="1453"/>
      <c r="F196" s="1453"/>
      <c r="G196" s="1453"/>
      <c r="H196" s="1453"/>
      <c r="I196" s="1453"/>
      <c r="J196" s="1489"/>
      <c r="K196" s="1453"/>
      <c r="L196" s="1463"/>
      <c r="M196" s="1463"/>
      <c r="N196" s="1465"/>
      <c r="O196" s="1465"/>
      <c r="P196" s="1465"/>
      <c r="Q196" s="1465"/>
      <c r="R196" s="1465"/>
      <c r="S196" s="1453"/>
      <c r="T196" s="1453"/>
      <c r="U196" s="1453"/>
      <c r="V196" s="1490"/>
      <c r="W196" s="1490"/>
      <c r="X196" s="1490"/>
      <c r="Y196" s="1453"/>
      <c r="Z196" s="1453"/>
      <c r="AA196" s="1453"/>
      <c r="AB196" s="1453"/>
      <c r="AC196" s="1453"/>
      <c r="AD196" s="1453"/>
      <c r="AE196" s="1453"/>
    </row>
    <row r="197" spans="1:31" s="1504" customFormat="1" ht="15" customHeight="1">
      <c r="A197" s="1460"/>
      <c r="B197" s="1460"/>
      <c r="C197" s="1453"/>
      <c r="D197" s="1453"/>
      <c r="E197" s="1453"/>
      <c r="F197" s="1453"/>
      <c r="G197" s="1453"/>
      <c r="H197" s="1453"/>
      <c r="I197" s="1453"/>
      <c r="J197" s="1489"/>
      <c r="K197" s="1453"/>
      <c r="L197" s="1463"/>
      <c r="M197" s="1463"/>
      <c r="N197" s="1465"/>
      <c r="O197" s="1465"/>
      <c r="P197" s="1465"/>
      <c r="Q197" s="1465"/>
      <c r="R197" s="1465"/>
      <c r="S197" s="1453"/>
      <c r="T197" s="1453"/>
      <c r="U197" s="1453"/>
      <c r="V197" s="1490"/>
      <c r="W197" s="1490"/>
      <c r="X197" s="1490"/>
      <c r="Y197" s="1453"/>
      <c r="Z197" s="1453"/>
      <c r="AA197" s="1453"/>
      <c r="AB197" s="1453"/>
      <c r="AC197" s="1453"/>
      <c r="AD197" s="1453"/>
      <c r="AE197" s="1453"/>
    </row>
    <row r="198" spans="1:31" s="1504" customFormat="1" ht="15" customHeight="1">
      <c r="A198" s="1460"/>
      <c r="B198" s="1460"/>
      <c r="C198" s="1453"/>
      <c r="D198" s="1453"/>
      <c r="E198" s="1453"/>
      <c r="F198" s="1453"/>
      <c r="G198" s="1453"/>
      <c r="H198" s="1453"/>
      <c r="I198" s="1453"/>
      <c r="J198" s="1489"/>
      <c r="K198" s="1453"/>
      <c r="L198" s="1463"/>
      <c r="M198" s="1463"/>
      <c r="N198" s="1465"/>
      <c r="O198" s="1465"/>
      <c r="P198" s="1465"/>
      <c r="Q198" s="1465"/>
      <c r="R198" s="1465"/>
      <c r="S198" s="1453"/>
      <c r="T198" s="1453"/>
      <c r="U198" s="1453"/>
      <c r="V198" s="1490"/>
      <c r="W198" s="1490"/>
      <c r="X198" s="1490"/>
      <c r="Y198" s="1453"/>
      <c r="Z198" s="1453"/>
      <c r="AA198" s="1453"/>
      <c r="AB198" s="1453"/>
      <c r="AC198" s="1453"/>
      <c r="AD198" s="1453"/>
      <c r="AE198" s="1453"/>
    </row>
    <row r="199" spans="1:31" s="1504" customFormat="1" ht="15" customHeight="1">
      <c r="A199" s="1460"/>
      <c r="B199" s="1460"/>
      <c r="C199" s="1453"/>
      <c r="D199" s="1453"/>
      <c r="E199" s="1453"/>
      <c r="F199" s="1453"/>
      <c r="G199" s="1453"/>
      <c r="H199" s="1453"/>
      <c r="I199" s="1453"/>
      <c r="J199" s="1489"/>
      <c r="K199" s="1453"/>
      <c r="L199" s="1463"/>
      <c r="M199" s="1463"/>
      <c r="N199" s="1465"/>
      <c r="O199" s="1465"/>
      <c r="P199" s="1465"/>
      <c r="Q199" s="1465"/>
      <c r="R199" s="1465"/>
      <c r="S199" s="1453"/>
      <c r="T199" s="1453"/>
      <c r="U199" s="1453"/>
      <c r="V199" s="1490"/>
      <c r="W199" s="1490"/>
      <c r="X199" s="1490"/>
      <c r="Y199" s="1453"/>
      <c r="Z199" s="1453"/>
      <c r="AA199" s="1453"/>
      <c r="AB199" s="1453"/>
      <c r="AC199" s="1453"/>
      <c r="AD199" s="1453"/>
      <c r="AE199" s="1453"/>
    </row>
    <row r="200" spans="1:31" s="1504" customFormat="1" ht="15" customHeight="1">
      <c r="A200" s="1460"/>
      <c r="B200" s="1460"/>
      <c r="C200" s="1453"/>
      <c r="D200" s="1453"/>
      <c r="E200" s="1453"/>
      <c r="F200" s="1453"/>
      <c r="G200" s="1453"/>
      <c r="H200" s="1453"/>
      <c r="I200" s="1453"/>
      <c r="J200" s="1489"/>
      <c r="K200" s="1453"/>
      <c r="L200" s="1463"/>
      <c r="M200" s="1463"/>
      <c r="N200" s="1465"/>
      <c r="O200" s="1465"/>
      <c r="P200" s="1465"/>
      <c r="Q200" s="1465"/>
      <c r="R200" s="1465"/>
      <c r="S200" s="1453"/>
      <c r="T200" s="1453"/>
      <c r="U200" s="1453"/>
      <c r="V200" s="1490"/>
      <c r="W200" s="1490"/>
      <c r="X200" s="1490"/>
      <c r="Y200" s="1453"/>
      <c r="Z200" s="1453"/>
      <c r="AA200" s="1453"/>
      <c r="AB200" s="1453"/>
      <c r="AC200" s="1453"/>
      <c r="AD200" s="1453"/>
      <c r="AE200" s="1453"/>
    </row>
    <row r="201" spans="1:31" s="1504" customFormat="1" ht="15" customHeight="1">
      <c r="A201" s="1460"/>
      <c r="B201" s="1460"/>
      <c r="C201" s="1453"/>
      <c r="D201" s="1453"/>
      <c r="E201" s="1453"/>
      <c r="F201" s="1453"/>
      <c r="G201" s="1453"/>
      <c r="H201" s="1453"/>
      <c r="I201" s="1453"/>
      <c r="J201" s="1489"/>
      <c r="K201" s="1453"/>
      <c r="L201" s="1463"/>
      <c r="M201" s="1463"/>
      <c r="N201" s="1465"/>
      <c r="O201" s="1465"/>
      <c r="P201" s="1465"/>
      <c r="Q201" s="1465"/>
      <c r="R201" s="1465"/>
      <c r="S201" s="1453"/>
      <c r="T201" s="1453"/>
      <c r="U201" s="1453"/>
      <c r="V201" s="1490"/>
      <c r="W201" s="1490"/>
      <c r="X201" s="1490"/>
      <c r="Y201" s="1453"/>
      <c r="Z201" s="1453"/>
      <c r="AA201" s="1453"/>
      <c r="AB201" s="1453"/>
      <c r="AC201" s="1453"/>
      <c r="AD201" s="1453"/>
      <c r="AE201" s="1453"/>
    </row>
    <row r="202" spans="1:31" s="1504" customFormat="1" ht="15" customHeight="1">
      <c r="A202" s="1460"/>
      <c r="B202" s="1460"/>
      <c r="C202" s="1453"/>
      <c r="D202" s="1453"/>
      <c r="E202" s="1453"/>
      <c r="F202" s="1453"/>
      <c r="G202" s="1453"/>
      <c r="H202" s="1453"/>
      <c r="I202" s="1453"/>
      <c r="J202" s="1489"/>
      <c r="K202" s="1453"/>
      <c r="L202" s="1463"/>
      <c r="M202" s="1463"/>
      <c r="N202" s="1465"/>
      <c r="O202" s="1465"/>
      <c r="P202" s="1465"/>
      <c r="Q202" s="1465"/>
      <c r="R202" s="1465"/>
      <c r="S202" s="1453"/>
      <c r="T202" s="1453"/>
      <c r="U202" s="1453"/>
      <c r="V202" s="1490"/>
      <c r="W202" s="1490"/>
      <c r="X202" s="1490"/>
      <c r="Y202" s="1453"/>
      <c r="Z202" s="1453"/>
      <c r="AA202" s="1453"/>
      <c r="AB202" s="1453"/>
      <c r="AC202" s="1453"/>
      <c r="AD202" s="1453"/>
      <c r="AE202" s="1453"/>
    </row>
    <row r="203" spans="1:31" s="1504" customFormat="1" ht="15" customHeight="1">
      <c r="A203" s="1460"/>
      <c r="B203" s="1460"/>
      <c r="C203" s="1453"/>
      <c r="D203" s="1453"/>
      <c r="E203" s="1453"/>
      <c r="F203" s="1453"/>
      <c r="G203" s="1453"/>
      <c r="H203" s="1453"/>
      <c r="I203" s="1453"/>
      <c r="J203" s="1489"/>
      <c r="K203" s="1453"/>
      <c r="L203" s="1463"/>
      <c r="M203" s="1463"/>
      <c r="N203" s="1465"/>
      <c r="O203" s="1465"/>
      <c r="P203" s="1465"/>
      <c r="Q203" s="1465"/>
      <c r="R203" s="1465"/>
      <c r="S203" s="1453"/>
      <c r="T203" s="1453"/>
      <c r="U203" s="1453"/>
      <c r="V203" s="1490"/>
      <c r="W203" s="1490"/>
      <c r="X203" s="1490"/>
      <c r="Y203" s="1453"/>
      <c r="Z203" s="1453"/>
      <c r="AA203" s="1453"/>
      <c r="AB203" s="1453"/>
      <c r="AC203" s="1453"/>
      <c r="AD203" s="1453"/>
      <c r="AE203" s="1453"/>
    </row>
    <row r="204" spans="1:31" s="1504" customFormat="1" ht="15" customHeight="1">
      <c r="A204" s="1460"/>
      <c r="B204" s="1460"/>
      <c r="C204" s="1453"/>
      <c r="D204" s="1453"/>
      <c r="E204" s="1453"/>
      <c r="F204" s="1453"/>
      <c r="G204" s="1453"/>
      <c r="H204" s="1453"/>
      <c r="I204" s="1453"/>
      <c r="J204" s="1489"/>
      <c r="K204" s="1453"/>
      <c r="L204" s="1463"/>
      <c r="M204" s="1463"/>
      <c r="N204" s="1465"/>
      <c r="O204" s="1465"/>
      <c r="P204" s="1465"/>
      <c r="Q204" s="1465"/>
      <c r="R204" s="1465"/>
      <c r="S204" s="1453"/>
      <c r="T204" s="1453"/>
      <c r="U204" s="1453"/>
      <c r="V204" s="1490"/>
      <c r="W204" s="1490"/>
      <c r="X204" s="1490"/>
      <c r="Y204" s="1453"/>
      <c r="Z204" s="1453"/>
      <c r="AA204" s="1453"/>
      <c r="AB204" s="1453"/>
      <c r="AC204" s="1453"/>
      <c r="AD204" s="1453"/>
      <c r="AE204" s="1453"/>
    </row>
    <row r="205" spans="1:31" s="1504" customFormat="1" ht="15" customHeight="1">
      <c r="A205" s="1460"/>
      <c r="B205" s="1460"/>
      <c r="C205" s="1453"/>
      <c r="D205" s="1453"/>
      <c r="E205" s="1453"/>
      <c r="F205" s="1453"/>
      <c r="G205" s="1453"/>
      <c r="H205" s="1453"/>
      <c r="I205" s="1453"/>
      <c r="J205" s="1489"/>
      <c r="K205" s="1453"/>
      <c r="L205" s="1463"/>
      <c r="M205" s="1463"/>
      <c r="N205" s="1465"/>
      <c r="O205" s="1465"/>
      <c r="P205" s="1465"/>
      <c r="Q205" s="1465"/>
      <c r="R205" s="1465"/>
      <c r="S205" s="1453"/>
      <c r="T205" s="1453"/>
      <c r="U205" s="1453"/>
      <c r="V205" s="1490"/>
      <c r="W205" s="1490"/>
      <c r="X205" s="1490"/>
      <c r="Y205" s="1453"/>
      <c r="Z205" s="1453"/>
      <c r="AA205" s="1453"/>
      <c r="AB205" s="1453"/>
      <c r="AC205" s="1453"/>
      <c r="AD205" s="1453"/>
      <c r="AE205" s="1453"/>
    </row>
    <row r="206" spans="1:31" s="1504" customFormat="1" ht="15" customHeight="1">
      <c r="A206" s="1460"/>
      <c r="B206" s="1460"/>
      <c r="C206" s="1453"/>
      <c r="D206" s="1453"/>
      <c r="E206" s="1453"/>
      <c r="F206" s="1453"/>
      <c r="G206" s="1453"/>
      <c r="H206" s="1453"/>
      <c r="I206" s="1453"/>
      <c r="J206" s="1489"/>
      <c r="K206" s="1453"/>
      <c r="L206" s="1463"/>
      <c r="M206" s="1463"/>
      <c r="N206" s="1465"/>
      <c r="O206" s="1465"/>
      <c r="P206" s="1465"/>
      <c r="Q206" s="1465"/>
      <c r="R206" s="1465"/>
      <c r="S206" s="1453"/>
      <c r="T206" s="1453"/>
      <c r="U206" s="1453"/>
      <c r="V206" s="1490"/>
      <c r="W206" s="1490"/>
      <c r="X206" s="1490"/>
      <c r="Y206" s="1453"/>
      <c r="Z206" s="1453"/>
      <c r="AA206" s="1453"/>
      <c r="AB206" s="1453"/>
      <c r="AC206" s="1453"/>
      <c r="AD206" s="1453"/>
      <c r="AE206" s="1453"/>
    </row>
    <row r="207" spans="1:31" s="1504" customFormat="1" ht="15" customHeight="1">
      <c r="A207" s="1460"/>
      <c r="B207" s="1460"/>
      <c r="C207" s="1453"/>
      <c r="D207" s="1453"/>
      <c r="E207" s="1453"/>
      <c r="F207" s="1453"/>
      <c r="G207" s="1453"/>
      <c r="H207" s="1453"/>
      <c r="I207" s="1453"/>
      <c r="J207" s="1489"/>
      <c r="K207" s="1453"/>
      <c r="L207" s="1463"/>
      <c r="M207" s="1463"/>
      <c r="N207" s="1465"/>
      <c r="O207" s="1465"/>
      <c r="P207" s="1465"/>
      <c r="Q207" s="1465"/>
      <c r="R207" s="1465"/>
      <c r="S207" s="1453"/>
      <c r="T207" s="1453"/>
      <c r="U207" s="1453"/>
      <c r="V207" s="1490"/>
      <c r="W207" s="1490"/>
      <c r="X207" s="1490"/>
      <c r="Y207" s="1453"/>
      <c r="Z207" s="1453"/>
      <c r="AA207" s="1453"/>
      <c r="AB207" s="1453"/>
      <c r="AC207" s="1453"/>
      <c r="AD207" s="1453"/>
      <c r="AE207" s="1453"/>
    </row>
    <row r="208" spans="1:31" s="1504" customFormat="1" ht="15" customHeight="1">
      <c r="A208" s="1460"/>
      <c r="B208" s="1460"/>
      <c r="C208" s="1453"/>
      <c r="D208" s="1453"/>
      <c r="E208" s="1453"/>
      <c r="F208" s="1453"/>
      <c r="G208" s="1453"/>
      <c r="H208" s="1453"/>
      <c r="I208" s="1453"/>
      <c r="J208" s="1489"/>
      <c r="K208" s="1453"/>
      <c r="L208" s="1463"/>
      <c r="M208" s="1463"/>
      <c r="N208" s="1465"/>
      <c r="O208" s="1465"/>
      <c r="P208" s="1465"/>
      <c r="Q208" s="1465"/>
      <c r="R208" s="1465"/>
      <c r="S208" s="1453"/>
      <c r="T208" s="1453"/>
      <c r="U208" s="1453"/>
      <c r="V208" s="1490"/>
      <c r="W208" s="1490"/>
      <c r="X208" s="1490"/>
      <c r="Y208" s="1453"/>
      <c r="Z208" s="1453"/>
      <c r="AA208" s="1453"/>
      <c r="AB208" s="1453"/>
      <c r="AC208" s="1453"/>
      <c r="AD208" s="1453"/>
      <c r="AE208" s="1453"/>
    </row>
    <row r="209" spans="1:31" s="1504" customFormat="1" ht="15" customHeight="1">
      <c r="A209" s="1460"/>
      <c r="B209" s="1460"/>
      <c r="C209" s="1453"/>
      <c r="D209" s="1453"/>
      <c r="E209" s="1453"/>
      <c r="F209" s="1453"/>
      <c r="G209" s="1453"/>
      <c r="H209" s="1453"/>
      <c r="I209" s="1453"/>
      <c r="J209" s="1489"/>
      <c r="K209" s="1453"/>
      <c r="L209" s="1463"/>
      <c r="M209" s="1463"/>
      <c r="N209" s="1465"/>
      <c r="O209" s="1465"/>
      <c r="P209" s="1465"/>
      <c r="Q209" s="1465"/>
      <c r="R209" s="1465"/>
      <c r="S209" s="1453"/>
      <c r="T209" s="1453"/>
      <c r="U209" s="1453"/>
      <c r="V209" s="1490"/>
      <c r="W209" s="1490"/>
      <c r="X209" s="1490"/>
      <c r="Y209" s="1453"/>
      <c r="Z209" s="1453"/>
      <c r="AA209" s="1453"/>
      <c r="AB209" s="1453"/>
      <c r="AC209" s="1453"/>
      <c r="AD209" s="1453"/>
      <c r="AE209" s="1453"/>
    </row>
    <row r="210" spans="1:31" s="1504" customFormat="1" ht="15" customHeight="1">
      <c r="A210" s="1460"/>
      <c r="B210" s="1460"/>
      <c r="C210" s="1453"/>
      <c r="D210" s="1453"/>
      <c r="E210" s="1453"/>
      <c r="F210" s="1453"/>
      <c r="G210" s="1453"/>
      <c r="H210" s="1453"/>
      <c r="I210" s="1453"/>
      <c r="J210" s="1489"/>
      <c r="K210" s="1453"/>
      <c r="L210" s="1463"/>
      <c r="M210" s="1463"/>
      <c r="N210" s="1465"/>
      <c r="O210" s="1465"/>
      <c r="P210" s="1465"/>
      <c r="Q210" s="1465"/>
      <c r="R210" s="1465"/>
      <c r="S210" s="1453"/>
      <c r="T210" s="1453"/>
      <c r="U210" s="1453"/>
      <c r="V210" s="1490"/>
      <c r="W210" s="1490"/>
      <c r="X210" s="1490"/>
      <c r="Y210" s="1453"/>
      <c r="Z210" s="1453"/>
      <c r="AA210" s="1453"/>
      <c r="AB210" s="1453"/>
      <c r="AC210" s="1453"/>
      <c r="AD210" s="1453"/>
      <c r="AE210" s="1453"/>
    </row>
    <row r="211" spans="1:31" s="1504" customFormat="1" ht="15" customHeight="1">
      <c r="A211" s="1460"/>
      <c r="B211" s="1460"/>
      <c r="C211" s="1453"/>
      <c r="D211" s="1453"/>
      <c r="E211" s="1453"/>
      <c r="F211" s="1453"/>
      <c r="G211" s="1453"/>
      <c r="H211" s="1453"/>
      <c r="I211" s="1453"/>
      <c r="J211" s="1489"/>
      <c r="K211" s="1453"/>
      <c r="L211" s="1463"/>
      <c r="M211" s="1463"/>
      <c r="N211" s="1465"/>
      <c r="O211" s="1465"/>
      <c r="P211" s="1465"/>
      <c r="Q211" s="1465"/>
      <c r="R211" s="1465"/>
      <c r="S211" s="1453"/>
      <c r="T211" s="1453"/>
      <c r="U211" s="1453"/>
      <c r="V211" s="1490"/>
      <c r="W211" s="1490"/>
      <c r="X211" s="1490"/>
      <c r="Y211" s="1453"/>
      <c r="Z211" s="1453"/>
      <c r="AA211" s="1453"/>
      <c r="AB211" s="1453"/>
      <c r="AC211" s="1453"/>
      <c r="AD211" s="1453"/>
      <c r="AE211" s="1453"/>
    </row>
    <row r="212" spans="1:31" s="1504" customFormat="1" ht="15" customHeight="1">
      <c r="A212" s="1460"/>
      <c r="B212" s="1460"/>
      <c r="C212" s="1453"/>
      <c r="D212" s="1453"/>
      <c r="E212" s="1453"/>
      <c r="F212" s="1453"/>
      <c r="G212" s="1453"/>
      <c r="H212" s="1453"/>
      <c r="I212" s="1453"/>
      <c r="J212" s="1489"/>
      <c r="K212" s="1453"/>
      <c r="L212" s="1463"/>
      <c r="M212" s="1463"/>
      <c r="N212" s="1465"/>
      <c r="O212" s="1465"/>
      <c r="P212" s="1465"/>
      <c r="Q212" s="1465"/>
      <c r="R212" s="1465"/>
      <c r="S212" s="1453"/>
      <c r="T212" s="1453"/>
      <c r="U212" s="1453"/>
      <c r="V212" s="1490"/>
      <c r="W212" s="1490"/>
      <c r="X212" s="1490"/>
      <c r="Y212" s="1453"/>
      <c r="Z212" s="1453"/>
      <c r="AA212" s="1453"/>
      <c r="AB212" s="1453"/>
      <c r="AC212" s="1453"/>
      <c r="AD212" s="1453"/>
      <c r="AE212" s="1453"/>
    </row>
    <row r="213" spans="1:31" s="1504" customFormat="1" ht="15" customHeight="1">
      <c r="A213" s="1460"/>
      <c r="B213" s="1460"/>
      <c r="C213" s="1453"/>
      <c r="D213" s="1453"/>
      <c r="E213" s="1453"/>
      <c r="F213" s="1453"/>
      <c r="G213" s="1453"/>
      <c r="H213" s="1453"/>
      <c r="I213" s="1453"/>
      <c r="J213" s="1489"/>
      <c r="K213" s="1453"/>
      <c r="L213" s="1463"/>
      <c r="M213" s="1463"/>
      <c r="N213" s="1465"/>
      <c r="O213" s="1465"/>
      <c r="P213" s="1465"/>
      <c r="Q213" s="1465"/>
      <c r="R213" s="1465"/>
      <c r="S213" s="1453"/>
      <c r="T213" s="1453"/>
      <c r="U213" s="1453"/>
      <c r="V213" s="1490"/>
      <c r="W213" s="1490"/>
      <c r="X213" s="1490"/>
      <c r="Y213" s="1453"/>
      <c r="Z213" s="1453"/>
      <c r="AA213" s="1453"/>
      <c r="AB213" s="1453"/>
      <c r="AC213" s="1453"/>
      <c r="AD213" s="1453"/>
      <c r="AE213" s="1453"/>
    </row>
    <row r="214" spans="1:31" s="1504" customFormat="1" ht="15" customHeight="1">
      <c r="A214" s="1460"/>
      <c r="B214" s="1460"/>
      <c r="C214" s="1453"/>
      <c r="D214" s="1453"/>
      <c r="E214" s="1453"/>
      <c r="F214" s="1453"/>
      <c r="G214" s="1453"/>
      <c r="H214" s="1453"/>
      <c r="I214" s="1453"/>
      <c r="J214" s="1489"/>
      <c r="K214" s="1453"/>
      <c r="L214" s="1463"/>
      <c r="M214" s="1463"/>
      <c r="N214" s="1465"/>
      <c r="O214" s="1465"/>
      <c r="P214" s="1465"/>
      <c r="Q214" s="1465"/>
      <c r="R214" s="1465"/>
      <c r="S214" s="1453"/>
      <c r="T214" s="1453"/>
      <c r="U214" s="1453"/>
      <c r="V214" s="1490"/>
      <c r="W214" s="1490"/>
      <c r="X214" s="1490"/>
      <c r="Y214" s="1453"/>
      <c r="Z214" s="1453"/>
      <c r="AA214" s="1453"/>
      <c r="AB214" s="1453"/>
      <c r="AC214" s="1453"/>
      <c r="AD214" s="1453"/>
      <c r="AE214" s="1453"/>
    </row>
    <row r="215" spans="1:31" s="1504" customFormat="1" ht="15" customHeight="1">
      <c r="A215" s="1460"/>
      <c r="B215" s="1460"/>
      <c r="C215" s="1453"/>
      <c r="D215" s="1453"/>
      <c r="E215" s="1453"/>
      <c r="F215" s="1453"/>
      <c r="G215" s="1453"/>
      <c r="H215" s="1453"/>
      <c r="I215" s="1453"/>
      <c r="J215" s="1489"/>
      <c r="K215" s="1453"/>
      <c r="L215" s="1463"/>
      <c r="M215" s="1463"/>
      <c r="N215" s="1465"/>
      <c r="O215" s="1465"/>
      <c r="P215" s="1465"/>
      <c r="Q215" s="1465"/>
      <c r="R215" s="1465"/>
      <c r="S215" s="1453"/>
      <c r="T215" s="1453"/>
      <c r="U215" s="1453"/>
      <c r="V215" s="1490"/>
      <c r="W215" s="1490"/>
      <c r="X215" s="1490"/>
      <c r="Y215" s="1453"/>
      <c r="Z215" s="1453"/>
      <c r="AA215" s="1453"/>
      <c r="AB215" s="1453"/>
      <c r="AC215" s="1453"/>
      <c r="AD215" s="1453"/>
      <c r="AE215" s="1453"/>
    </row>
    <row r="216" spans="1:31" s="1504" customFormat="1" ht="15" customHeight="1">
      <c r="A216" s="1460"/>
      <c r="B216" s="1460"/>
      <c r="C216" s="1453"/>
      <c r="D216" s="1453"/>
      <c r="E216" s="1453"/>
      <c r="F216" s="1453"/>
      <c r="G216" s="1453"/>
      <c r="H216" s="1453"/>
      <c r="I216" s="1453"/>
      <c r="J216" s="1489"/>
      <c r="K216" s="1453"/>
      <c r="L216" s="1463"/>
      <c r="M216" s="1463"/>
      <c r="N216" s="1465"/>
      <c r="O216" s="1465"/>
      <c r="P216" s="1465"/>
      <c r="Q216" s="1465"/>
      <c r="R216" s="1465"/>
      <c r="S216" s="1453"/>
      <c r="T216" s="1453"/>
      <c r="U216" s="1453"/>
      <c r="V216" s="1490"/>
      <c r="W216" s="1490"/>
      <c r="X216" s="1490"/>
      <c r="Y216" s="1453"/>
      <c r="Z216" s="1453"/>
      <c r="AA216" s="1453"/>
      <c r="AB216" s="1453"/>
      <c r="AC216" s="1453"/>
      <c r="AD216" s="1453"/>
      <c r="AE216" s="1453"/>
    </row>
    <row r="217" spans="1:31" s="1504" customFormat="1" ht="15" customHeight="1">
      <c r="A217" s="1460"/>
      <c r="B217" s="1460"/>
      <c r="C217" s="1453"/>
      <c r="D217" s="1453"/>
      <c r="E217" s="1453"/>
      <c r="F217" s="1453"/>
      <c r="G217" s="1453"/>
      <c r="H217" s="1453"/>
      <c r="I217" s="1453"/>
      <c r="J217" s="1489"/>
      <c r="K217" s="1453"/>
      <c r="L217" s="1463"/>
      <c r="M217" s="1463"/>
      <c r="N217" s="1465"/>
      <c r="O217" s="1465"/>
      <c r="P217" s="1465"/>
      <c r="Q217" s="1465"/>
      <c r="R217" s="1465"/>
      <c r="S217" s="1453"/>
      <c r="T217" s="1453"/>
      <c r="U217" s="1453"/>
      <c r="V217" s="1490"/>
      <c r="W217" s="1490"/>
      <c r="X217" s="1490"/>
      <c r="Y217" s="1453"/>
      <c r="Z217" s="1453"/>
      <c r="AA217" s="1453"/>
      <c r="AB217" s="1453"/>
      <c r="AC217" s="1453"/>
      <c r="AD217" s="1453"/>
      <c r="AE217" s="1453"/>
    </row>
    <row r="218" spans="1:31" s="1504" customFormat="1" ht="15" customHeight="1">
      <c r="A218" s="1460"/>
      <c r="B218" s="1460"/>
      <c r="C218" s="1453"/>
      <c r="D218" s="1453"/>
      <c r="E218" s="1453"/>
      <c r="F218" s="1453"/>
      <c r="G218" s="1453"/>
      <c r="H218" s="1453"/>
      <c r="I218" s="1453"/>
      <c r="J218" s="1489"/>
      <c r="K218" s="1453"/>
      <c r="L218" s="1463"/>
      <c r="M218" s="1463"/>
      <c r="N218" s="1465"/>
      <c r="O218" s="1465"/>
      <c r="P218" s="1465"/>
      <c r="Q218" s="1465"/>
      <c r="R218" s="1465"/>
      <c r="S218" s="1453"/>
      <c r="T218" s="1453"/>
      <c r="U218" s="1453"/>
      <c r="V218" s="1490"/>
      <c r="W218" s="1490"/>
      <c r="X218" s="1490"/>
      <c r="Y218" s="1453"/>
      <c r="Z218" s="1453"/>
      <c r="AA218" s="1453"/>
      <c r="AB218" s="1453"/>
      <c r="AC218" s="1453"/>
      <c r="AD218" s="1453"/>
      <c r="AE218" s="1453"/>
    </row>
    <row r="219" spans="1:31" s="1504" customFormat="1" ht="15" customHeight="1">
      <c r="A219" s="1460"/>
      <c r="B219" s="1460"/>
      <c r="C219" s="1453"/>
      <c r="D219" s="1453"/>
      <c r="E219" s="1453"/>
      <c r="F219" s="1453"/>
      <c r="G219" s="1453"/>
      <c r="H219" s="1453"/>
      <c r="I219" s="1453"/>
      <c r="J219" s="1489"/>
      <c r="K219" s="1453"/>
      <c r="L219" s="1463"/>
      <c r="M219" s="1463"/>
      <c r="N219" s="1465"/>
      <c r="O219" s="1465"/>
      <c r="P219" s="1465"/>
      <c r="Q219" s="1465"/>
      <c r="R219" s="1465"/>
      <c r="S219" s="1453"/>
      <c r="T219" s="1453"/>
      <c r="U219" s="1453"/>
      <c r="V219" s="1490"/>
      <c r="W219" s="1490"/>
      <c r="X219" s="1490"/>
      <c r="Y219" s="1453"/>
      <c r="Z219" s="1453"/>
      <c r="AA219" s="1453"/>
      <c r="AB219" s="1453"/>
      <c r="AC219" s="1453"/>
      <c r="AD219" s="1453"/>
      <c r="AE219" s="1453"/>
    </row>
    <row r="220" spans="1:31" s="1504" customFormat="1" ht="15" customHeight="1">
      <c r="A220" s="1460"/>
      <c r="B220" s="1460"/>
      <c r="C220" s="1453"/>
      <c r="D220" s="1453"/>
      <c r="E220" s="1453"/>
      <c r="F220" s="1453"/>
      <c r="G220" s="1453"/>
      <c r="H220" s="1453"/>
      <c r="I220" s="1453"/>
      <c r="J220" s="1489"/>
      <c r="K220" s="1453"/>
      <c r="L220" s="1463"/>
      <c r="M220" s="1463"/>
      <c r="N220" s="1465"/>
      <c r="O220" s="1465"/>
      <c r="P220" s="1465"/>
      <c r="Q220" s="1465"/>
      <c r="R220" s="1465"/>
      <c r="S220" s="1453"/>
      <c r="T220" s="1453"/>
      <c r="U220" s="1453"/>
      <c r="V220" s="1490"/>
      <c r="W220" s="1490"/>
      <c r="X220" s="1490"/>
      <c r="Y220" s="1453"/>
      <c r="Z220" s="1453"/>
      <c r="AA220" s="1453"/>
      <c r="AB220" s="1453"/>
      <c r="AC220" s="1453"/>
      <c r="AD220" s="1453"/>
      <c r="AE220" s="1453"/>
    </row>
    <row r="221" spans="1:31" s="1504" customFormat="1" ht="15" customHeight="1">
      <c r="A221" s="1460"/>
      <c r="B221" s="1460"/>
      <c r="C221" s="1453"/>
      <c r="D221" s="1453"/>
      <c r="E221" s="1453"/>
      <c r="F221" s="1453"/>
      <c r="G221" s="1453"/>
      <c r="H221" s="1453"/>
      <c r="I221" s="1453"/>
      <c r="J221" s="1489"/>
      <c r="K221" s="1453"/>
      <c r="L221" s="1463"/>
      <c r="M221" s="1463"/>
      <c r="N221" s="1465"/>
      <c r="O221" s="1465"/>
      <c r="P221" s="1465"/>
      <c r="Q221" s="1465"/>
      <c r="R221" s="1465"/>
      <c r="S221" s="1453"/>
      <c r="T221" s="1453"/>
      <c r="U221" s="1453"/>
      <c r="V221" s="1490"/>
      <c r="W221" s="1490"/>
      <c r="X221" s="1490"/>
      <c r="Y221" s="1453"/>
      <c r="Z221" s="1453"/>
      <c r="AA221" s="1453"/>
      <c r="AB221" s="1453"/>
      <c r="AC221" s="1453"/>
      <c r="AD221" s="1453"/>
      <c r="AE221" s="1453"/>
    </row>
    <row r="222" spans="1:31" s="1504" customFormat="1" ht="15" customHeight="1">
      <c r="A222" s="1460"/>
      <c r="B222" s="1460"/>
      <c r="C222" s="1453"/>
      <c r="D222" s="1453"/>
      <c r="E222" s="1453"/>
      <c r="F222" s="1453"/>
      <c r="G222" s="1453"/>
      <c r="H222" s="1453"/>
      <c r="I222" s="1453"/>
      <c r="J222" s="1489"/>
      <c r="K222" s="1453"/>
      <c r="L222" s="1463"/>
      <c r="M222" s="1463"/>
      <c r="N222" s="1465"/>
      <c r="O222" s="1465"/>
      <c r="P222" s="1465"/>
      <c r="Q222" s="1465"/>
      <c r="R222" s="1465"/>
      <c r="S222" s="1453"/>
      <c r="T222" s="1453"/>
      <c r="U222" s="1453"/>
      <c r="V222" s="1490"/>
      <c r="W222" s="1490"/>
      <c r="X222" s="1490"/>
      <c r="Y222" s="1453"/>
      <c r="Z222" s="1453"/>
      <c r="AA222" s="1453"/>
      <c r="AB222" s="1453"/>
      <c r="AC222" s="1453"/>
      <c r="AD222" s="1453"/>
      <c r="AE222" s="1453"/>
    </row>
    <row r="223" spans="1:31" s="1504" customFormat="1" ht="15" customHeight="1">
      <c r="A223" s="1460"/>
      <c r="B223" s="1460"/>
      <c r="C223" s="1453"/>
      <c r="D223" s="1453"/>
      <c r="E223" s="1453"/>
      <c r="F223" s="1453"/>
      <c r="G223" s="1453"/>
      <c r="H223" s="1453"/>
      <c r="I223" s="1453"/>
      <c r="J223" s="1489"/>
      <c r="K223" s="1453"/>
      <c r="L223" s="1463"/>
      <c r="M223" s="1463"/>
      <c r="N223" s="1465"/>
      <c r="O223" s="1465"/>
      <c r="P223" s="1465"/>
      <c r="Q223" s="1465"/>
      <c r="R223" s="1465"/>
      <c r="S223" s="1453"/>
      <c r="T223" s="1453"/>
      <c r="U223" s="1453"/>
      <c r="V223" s="1490"/>
      <c r="W223" s="1490"/>
      <c r="X223" s="1490"/>
      <c r="Y223" s="1453"/>
      <c r="Z223" s="1453"/>
      <c r="AA223" s="1453"/>
      <c r="AB223" s="1453"/>
      <c r="AC223" s="1453"/>
      <c r="AD223" s="1453"/>
      <c r="AE223" s="1453"/>
    </row>
    <row r="224" spans="1:31" s="1504" customFormat="1" ht="15" customHeight="1">
      <c r="A224" s="1460"/>
      <c r="B224" s="1460"/>
      <c r="C224" s="1453"/>
      <c r="D224" s="1453"/>
      <c r="E224" s="1453"/>
      <c r="F224" s="1453"/>
      <c r="G224" s="1453"/>
      <c r="H224" s="1453"/>
      <c r="I224" s="1453"/>
      <c r="J224" s="1489"/>
      <c r="K224" s="1453"/>
      <c r="L224" s="1463"/>
      <c r="M224" s="1463"/>
      <c r="N224" s="1465"/>
      <c r="O224" s="1465"/>
      <c r="P224" s="1465"/>
      <c r="Q224" s="1465"/>
      <c r="R224" s="1465"/>
      <c r="S224" s="1453"/>
      <c r="T224" s="1453"/>
      <c r="U224" s="1453"/>
      <c r="V224" s="1490"/>
      <c r="W224" s="1490"/>
      <c r="X224" s="1490"/>
      <c r="Y224" s="1453"/>
      <c r="Z224" s="1453"/>
      <c r="AA224" s="1453"/>
      <c r="AB224" s="1453"/>
      <c r="AC224" s="1453"/>
      <c r="AD224" s="1453"/>
      <c r="AE224" s="1453"/>
    </row>
    <row r="225" spans="1:31" s="1504" customFormat="1" ht="15" customHeight="1">
      <c r="A225" s="1460"/>
      <c r="B225" s="1460"/>
      <c r="C225" s="1453"/>
      <c r="D225" s="1453"/>
      <c r="E225" s="1453"/>
      <c r="F225" s="1453"/>
      <c r="G225" s="1453"/>
      <c r="H225" s="1453"/>
      <c r="I225" s="1453"/>
      <c r="J225" s="1489"/>
      <c r="K225" s="1453"/>
      <c r="L225" s="1463"/>
      <c r="M225" s="1463"/>
      <c r="N225" s="1465"/>
      <c r="O225" s="1465"/>
      <c r="P225" s="1465"/>
      <c r="Q225" s="1465"/>
      <c r="R225" s="1465"/>
      <c r="S225" s="1453"/>
      <c r="T225" s="1453"/>
      <c r="U225" s="1453"/>
      <c r="V225" s="1490"/>
      <c r="W225" s="1490"/>
      <c r="X225" s="1490"/>
      <c r="Y225" s="1453"/>
      <c r="Z225" s="1453"/>
      <c r="AA225" s="1453"/>
      <c r="AB225" s="1453"/>
      <c r="AC225" s="1453"/>
      <c r="AD225" s="1453"/>
      <c r="AE225" s="1453"/>
    </row>
    <row r="226" spans="1:31" s="1504" customFormat="1" ht="15" customHeight="1">
      <c r="A226" s="1460"/>
      <c r="B226" s="1460"/>
      <c r="C226" s="1453"/>
      <c r="D226" s="1453"/>
      <c r="E226" s="1453"/>
      <c r="F226" s="1453"/>
      <c r="G226" s="1453"/>
      <c r="H226" s="1453"/>
      <c r="I226" s="1453"/>
      <c r="J226" s="1489"/>
      <c r="K226" s="1453"/>
      <c r="L226" s="1463"/>
      <c r="M226" s="1463"/>
      <c r="N226" s="1465"/>
      <c r="O226" s="1465"/>
      <c r="P226" s="1465"/>
      <c r="Q226" s="1465"/>
      <c r="R226" s="1465"/>
      <c r="S226" s="1453"/>
      <c r="T226" s="1453"/>
      <c r="U226" s="1453"/>
      <c r="V226" s="1490"/>
      <c r="W226" s="1490"/>
      <c r="X226" s="1490"/>
      <c r="Y226" s="1453"/>
      <c r="Z226" s="1453"/>
      <c r="AA226" s="1453"/>
      <c r="AB226" s="1453"/>
      <c r="AC226" s="1453"/>
      <c r="AD226" s="1453"/>
      <c r="AE226" s="1453"/>
    </row>
    <row r="227" spans="1:31" s="1504" customFormat="1" ht="15" customHeight="1">
      <c r="A227" s="1460"/>
      <c r="B227" s="1460"/>
      <c r="C227" s="1453"/>
      <c r="D227" s="1453"/>
      <c r="E227" s="1453"/>
      <c r="F227" s="1453"/>
      <c r="G227" s="1453"/>
      <c r="H227" s="1453"/>
      <c r="I227" s="1453"/>
      <c r="J227" s="1489"/>
      <c r="K227" s="1453"/>
      <c r="L227" s="1463"/>
      <c r="M227" s="1463"/>
      <c r="N227" s="1465"/>
      <c r="O227" s="1465"/>
      <c r="P227" s="1465"/>
      <c r="Q227" s="1465"/>
      <c r="R227" s="1465"/>
      <c r="S227" s="1453"/>
      <c r="T227" s="1453"/>
      <c r="U227" s="1453"/>
      <c r="V227" s="1490"/>
      <c r="W227" s="1490"/>
      <c r="X227" s="1490"/>
      <c r="Y227" s="1453"/>
      <c r="Z227" s="1453"/>
      <c r="AA227" s="1453"/>
      <c r="AB227" s="1453"/>
      <c r="AC227" s="1453"/>
      <c r="AD227" s="1453"/>
      <c r="AE227" s="1453"/>
    </row>
    <row r="228" spans="1:31" s="1504" customFormat="1" ht="15" customHeight="1">
      <c r="A228" s="1460"/>
      <c r="B228" s="1460"/>
      <c r="C228" s="1453"/>
      <c r="D228" s="1453"/>
      <c r="E228" s="1453"/>
      <c r="F228" s="1453"/>
      <c r="G228" s="1453"/>
      <c r="H228" s="1453"/>
      <c r="I228" s="1453"/>
      <c r="J228" s="1489"/>
      <c r="K228" s="1453"/>
      <c r="L228" s="1463"/>
      <c r="M228" s="1463"/>
      <c r="N228" s="1465"/>
      <c r="O228" s="1465"/>
      <c r="P228" s="1465"/>
      <c r="Q228" s="1465"/>
      <c r="R228" s="1465"/>
      <c r="S228" s="1453"/>
      <c r="T228" s="1453"/>
      <c r="U228" s="1453"/>
      <c r="V228" s="1490"/>
      <c r="W228" s="1490"/>
      <c r="X228" s="1490"/>
      <c r="Y228" s="1453"/>
      <c r="Z228" s="1453"/>
      <c r="AA228" s="1453"/>
      <c r="AB228" s="1453"/>
      <c r="AC228" s="1453"/>
      <c r="AD228" s="1453"/>
      <c r="AE228" s="1453"/>
    </row>
    <row r="229" spans="1:31" s="1504" customFormat="1" ht="15" customHeight="1">
      <c r="A229" s="1460"/>
      <c r="B229" s="1460"/>
      <c r="C229" s="1453"/>
      <c r="D229" s="1453"/>
      <c r="E229" s="1453"/>
      <c r="F229" s="1453"/>
      <c r="G229" s="1453"/>
      <c r="H229" s="1453"/>
      <c r="I229" s="1453"/>
      <c r="J229" s="1489"/>
      <c r="K229" s="1453"/>
      <c r="L229" s="1463"/>
      <c r="M229" s="1463"/>
      <c r="N229" s="1465"/>
      <c r="O229" s="1465"/>
      <c r="P229" s="1465"/>
      <c r="Q229" s="1465"/>
      <c r="R229" s="1465"/>
      <c r="S229" s="1453"/>
      <c r="T229" s="1453"/>
      <c r="U229" s="1453"/>
      <c r="V229" s="1490"/>
      <c r="W229" s="1490"/>
      <c r="X229" s="1490"/>
      <c r="Y229" s="1453"/>
      <c r="Z229" s="1453"/>
      <c r="AA229" s="1453"/>
      <c r="AB229" s="1453"/>
      <c r="AC229" s="1453"/>
      <c r="AD229" s="1453"/>
      <c r="AE229" s="1453"/>
    </row>
    <row r="230" spans="1:31" s="1504" customFormat="1" ht="15" customHeight="1">
      <c r="A230" s="1460"/>
      <c r="B230" s="1460"/>
      <c r="C230" s="1453"/>
      <c r="D230" s="1453"/>
      <c r="E230" s="1453"/>
      <c r="F230" s="1453"/>
      <c r="G230" s="1453"/>
      <c r="H230" s="1453"/>
      <c r="I230" s="1453"/>
      <c r="J230" s="1489"/>
      <c r="K230" s="1453"/>
      <c r="L230" s="1463"/>
      <c r="M230" s="1463"/>
      <c r="N230" s="1465"/>
      <c r="O230" s="1465"/>
      <c r="P230" s="1465"/>
      <c r="Q230" s="1465"/>
      <c r="R230" s="1465"/>
      <c r="S230" s="1453"/>
      <c r="T230" s="1453"/>
      <c r="U230" s="1453"/>
      <c r="V230" s="1490"/>
      <c r="W230" s="1490"/>
      <c r="X230" s="1490"/>
      <c r="Y230" s="1453"/>
      <c r="Z230" s="1453"/>
      <c r="AA230" s="1453"/>
      <c r="AB230" s="1453"/>
      <c r="AC230" s="1453"/>
      <c r="AD230" s="1453"/>
      <c r="AE230" s="1453"/>
    </row>
    <row r="231" spans="1:31" s="1504" customFormat="1" ht="15" customHeight="1">
      <c r="A231" s="1460"/>
      <c r="B231" s="1460"/>
      <c r="C231" s="1453"/>
      <c r="D231" s="1453"/>
      <c r="E231" s="1453"/>
      <c r="F231" s="1453"/>
      <c r="G231" s="1453"/>
      <c r="H231" s="1453"/>
      <c r="I231" s="1453"/>
      <c r="J231" s="1489"/>
      <c r="K231" s="1453"/>
      <c r="L231" s="1463"/>
      <c r="M231" s="1463"/>
      <c r="N231" s="1465"/>
      <c r="O231" s="1465"/>
      <c r="P231" s="1465"/>
      <c r="Q231" s="1465"/>
      <c r="R231" s="1465"/>
      <c r="S231" s="1453"/>
      <c r="T231" s="1453"/>
      <c r="U231" s="1453"/>
      <c r="V231" s="1490"/>
      <c r="W231" s="1490"/>
      <c r="X231" s="1490"/>
      <c r="Y231" s="1453"/>
      <c r="Z231" s="1453"/>
      <c r="AA231" s="1453"/>
      <c r="AB231" s="1453"/>
      <c r="AC231" s="1453"/>
      <c r="AD231" s="1453"/>
      <c r="AE231" s="1453"/>
    </row>
    <row r="232" spans="1:31" s="1504" customFormat="1" ht="15" customHeight="1">
      <c r="A232" s="1460"/>
      <c r="B232" s="1460"/>
      <c r="C232" s="1453"/>
      <c r="D232" s="1453"/>
      <c r="E232" s="1453"/>
      <c r="F232" s="1453"/>
      <c r="G232" s="1453"/>
      <c r="H232" s="1453"/>
      <c r="I232" s="1453"/>
      <c r="J232" s="1489"/>
      <c r="K232" s="1453"/>
      <c r="L232" s="1463"/>
      <c r="M232" s="1463"/>
      <c r="N232" s="1465"/>
      <c r="O232" s="1465"/>
      <c r="P232" s="1465"/>
      <c r="Q232" s="1465"/>
      <c r="R232" s="1465"/>
      <c r="S232" s="1453"/>
      <c r="T232" s="1453"/>
      <c r="U232" s="1453"/>
      <c r="V232" s="1490"/>
      <c r="W232" s="1490"/>
      <c r="X232" s="1490"/>
      <c r="Y232" s="1453"/>
      <c r="Z232" s="1453"/>
      <c r="AA232" s="1453"/>
      <c r="AB232" s="1453"/>
      <c r="AC232" s="1453"/>
      <c r="AD232" s="1453"/>
      <c r="AE232" s="1453"/>
    </row>
    <row r="233" spans="1:31" s="1504" customFormat="1" ht="15" customHeight="1">
      <c r="A233" s="1460"/>
      <c r="B233" s="1460"/>
      <c r="C233" s="1453"/>
      <c r="D233" s="1453"/>
      <c r="E233" s="1453"/>
      <c r="F233" s="1453"/>
      <c r="G233" s="1453"/>
      <c r="H233" s="1453"/>
      <c r="I233" s="1453"/>
      <c r="J233" s="1489"/>
      <c r="K233" s="1453"/>
      <c r="L233" s="1463"/>
      <c r="M233" s="1463"/>
      <c r="N233" s="1465"/>
      <c r="O233" s="1465"/>
      <c r="P233" s="1465"/>
      <c r="Q233" s="1465"/>
      <c r="R233" s="1465"/>
      <c r="S233" s="1453"/>
      <c r="T233" s="1453"/>
      <c r="U233" s="1453"/>
      <c r="V233" s="1490"/>
      <c r="W233" s="1490"/>
      <c r="X233" s="1490"/>
      <c r="Y233" s="1453"/>
      <c r="Z233" s="1453"/>
      <c r="AA233" s="1453"/>
      <c r="AB233" s="1453"/>
      <c r="AC233" s="1453"/>
      <c r="AD233" s="1453"/>
      <c r="AE233" s="1453"/>
    </row>
    <row r="234" spans="1:31" s="1504" customFormat="1" ht="15" customHeight="1">
      <c r="A234" s="1460"/>
      <c r="B234" s="1460"/>
      <c r="C234" s="1453"/>
      <c r="D234" s="1453"/>
      <c r="E234" s="1453"/>
      <c r="F234" s="1453"/>
      <c r="G234" s="1453"/>
      <c r="H234" s="1453"/>
      <c r="I234" s="1453"/>
      <c r="J234" s="1489"/>
      <c r="K234" s="1453"/>
      <c r="L234" s="1463"/>
      <c r="M234" s="1463"/>
      <c r="N234" s="1465"/>
      <c r="O234" s="1465"/>
      <c r="P234" s="1465"/>
      <c r="Q234" s="1465"/>
      <c r="R234" s="1465"/>
      <c r="S234" s="1453"/>
      <c r="T234" s="1453"/>
      <c r="U234" s="1453"/>
      <c r="V234" s="1490"/>
      <c r="W234" s="1490"/>
      <c r="X234" s="1490"/>
      <c r="Y234" s="1453"/>
      <c r="Z234" s="1453"/>
      <c r="AA234" s="1453"/>
      <c r="AB234" s="1453"/>
      <c r="AC234" s="1453"/>
      <c r="AD234" s="1453"/>
      <c r="AE234" s="1453"/>
    </row>
    <row r="235" spans="1:31" s="1504" customFormat="1" ht="15" customHeight="1">
      <c r="A235" s="1460"/>
      <c r="B235" s="1460"/>
      <c r="C235" s="1453"/>
      <c r="D235" s="1453"/>
      <c r="E235" s="1453"/>
      <c r="F235" s="1453"/>
      <c r="G235" s="1453"/>
      <c r="H235" s="1453"/>
      <c r="I235" s="1453"/>
      <c r="J235" s="1489"/>
      <c r="K235" s="1453"/>
      <c r="L235" s="1463"/>
      <c r="M235" s="1463"/>
      <c r="N235" s="1465"/>
      <c r="O235" s="1465"/>
      <c r="P235" s="1465"/>
      <c r="Q235" s="1465"/>
      <c r="R235" s="1465"/>
      <c r="S235" s="1453"/>
      <c r="T235" s="1453"/>
      <c r="U235" s="1453"/>
      <c r="V235" s="1490"/>
      <c r="W235" s="1490"/>
      <c r="X235" s="1490"/>
      <c r="Y235" s="1453"/>
      <c r="Z235" s="1453"/>
      <c r="AA235" s="1453"/>
      <c r="AB235" s="1453"/>
      <c r="AC235" s="1453"/>
      <c r="AD235" s="1453"/>
      <c r="AE235" s="1453"/>
    </row>
    <row r="236" spans="1:31" s="1504" customFormat="1" ht="15" customHeight="1">
      <c r="A236" s="1460"/>
      <c r="B236" s="1460"/>
      <c r="C236" s="1453"/>
      <c r="D236" s="1453"/>
      <c r="E236" s="1453"/>
      <c r="F236" s="1453"/>
      <c r="G236" s="1453"/>
      <c r="H236" s="1453"/>
      <c r="I236" s="1453"/>
      <c r="J236" s="1489"/>
      <c r="K236" s="1453"/>
      <c r="L236" s="1463"/>
      <c r="M236" s="1463"/>
      <c r="N236" s="1465"/>
      <c r="O236" s="1465"/>
      <c r="P236" s="1465"/>
      <c r="Q236" s="1465"/>
      <c r="R236" s="1465"/>
      <c r="S236" s="1453"/>
      <c r="T236" s="1453"/>
      <c r="U236" s="1453"/>
      <c r="V236" s="1490"/>
      <c r="W236" s="1490"/>
      <c r="X236" s="1490"/>
      <c r="Y236" s="1453"/>
      <c r="Z236" s="1453"/>
      <c r="AA236" s="1453"/>
      <c r="AB236" s="1453"/>
      <c r="AC236" s="1453"/>
      <c r="AD236" s="1453"/>
      <c r="AE236" s="1453"/>
    </row>
    <row r="237" spans="1:31" s="1504" customFormat="1" ht="15" customHeight="1">
      <c r="A237" s="1460"/>
      <c r="B237" s="1460"/>
      <c r="C237" s="1453"/>
      <c r="D237" s="1453"/>
      <c r="E237" s="1453"/>
      <c r="F237" s="1453"/>
      <c r="G237" s="1453"/>
      <c r="H237" s="1453"/>
      <c r="I237" s="1453"/>
      <c r="J237" s="1489"/>
      <c r="K237" s="1453"/>
      <c r="L237" s="1463"/>
      <c r="M237" s="1463"/>
      <c r="N237" s="1465"/>
      <c r="O237" s="1465"/>
      <c r="P237" s="1465"/>
      <c r="Q237" s="1465"/>
      <c r="R237" s="1465"/>
      <c r="S237" s="1453"/>
      <c r="T237" s="1453"/>
      <c r="U237" s="1453"/>
      <c r="V237" s="1490"/>
      <c r="W237" s="1490"/>
      <c r="X237" s="1490"/>
      <c r="Y237" s="1453"/>
      <c r="Z237" s="1453"/>
      <c r="AA237" s="1453"/>
      <c r="AB237" s="1453"/>
      <c r="AC237" s="1453"/>
      <c r="AD237" s="1453"/>
      <c r="AE237" s="1453"/>
    </row>
    <row r="238" spans="1:31" s="1504" customFormat="1" ht="15" customHeight="1">
      <c r="A238" s="1460"/>
      <c r="B238" s="1460"/>
      <c r="C238" s="1453"/>
      <c r="D238" s="1453"/>
      <c r="E238" s="1453"/>
      <c r="F238" s="1453"/>
      <c r="G238" s="1453"/>
      <c r="H238" s="1453"/>
      <c r="I238" s="1453"/>
      <c r="J238" s="1489"/>
      <c r="K238" s="1453"/>
      <c r="L238" s="1463"/>
      <c r="M238" s="1463"/>
      <c r="N238" s="1465"/>
      <c r="O238" s="1465"/>
      <c r="P238" s="1465"/>
      <c r="Q238" s="1465"/>
      <c r="R238" s="1465"/>
      <c r="S238" s="1453"/>
      <c r="T238" s="1453"/>
      <c r="U238" s="1453"/>
      <c r="V238" s="1490"/>
      <c r="W238" s="1490"/>
      <c r="X238" s="1490"/>
      <c r="Y238" s="1453"/>
      <c r="Z238" s="1453"/>
      <c r="AA238" s="1453"/>
      <c r="AB238" s="1453"/>
      <c r="AC238" s="1453"/>
      <c r="AD238" s="1453"/>
      <c r="AE238" s="1453"/>
    </row>
    <row r="239" spans="1:31" s="1504" customFormat="1" ht="15" customHeight="1">
      <c r="A239" s="1460"/>
      <c r="B239" s="1460"/>
      <c r="C239" s="1453"/>
      <c r="D239" s="1453"/>
      <c r="E239" s="1453"/>
      <c r="F239" s="1453"/>
      <c r="G239" s="1453"/>
      <c r="H239" s="1453"/>
      <c r="I239" s="1453"/>
      <c r="J239" s="1489"/>
      <c r="K239" s="1453"/>
      <c r="L239" s="1463"/>
      <c r="M239" s="1463"/>
      <c r="N239" s="1465"/>
      <c r="O239" s="1465"/>
      <c r="P239" s="1465"/>
      <c r="Q239" s="1465"/>
      <c r="R239" s="1465"/>
      <c r="S239" s="1453"/>
      <c r="T239" s="1453"/>
      <c r="U239" s="1453"/>
      <c r="V239" s="1490"/>
      <c r="W239" s="1490"/>
      <c r="X239" s="1490"/>
      <c r="Y239" s="1453"/>
      <c r="Z239" s="1453"/>
      <c r="AA239" s="1453"/>
      <c r="AB239" s="1453"/>
      <c r="AC239" s="1453"/>
      <c r="AD239" s="1453"/>
      <c r="AE239" s="1453"/>
    </row>
    <row r="240" spans="1:31" s="1504" customFormat="1" ht="15" customHeight="1">
      <c r="A240" s="1460"/>
      <c r="B240" s="1460"/>
      <c r="C240" s="1453"/>
      <c r="D240" s="1453"/>
      <c r="E240" s="1453"/>
      <c r="F240" s="1453"/>
      <c r="G240" s="1453"/>
      <c r="H240" s="1453"/>
      <c r="I240" s="1453"/>
      <c r="J240" s="1489"/>
      <c r="K240" s="1453"/>
      <c r="L240" s="1463"/>
      <c r="M240" s="1463"/>
      <c r="N240" s="1465"/>
      <c r="O240" s="1465"/>
      <c r="P240" s="1465"/>
      <c r="Q240" s="1465"/>
      <c r="R240" s="1465"/>
      <c r="S240" s="1453"/>
      <c r="T240" s="1453"/>
      <c r="U240" s="1453"/>
      <c r="V240" s="1490"/>
      <c r="W240" s="1490"/>
      <c r="X240" s="1490"/>
      <c r="Y240" s="1453"/>
      <c r="Z240" s="1453"/>
      <c r="AA240" s="1453"/>
      <c r="AB240" s="1453"/>
      <c r="AC240" s="1453"/>
      <c r="AD240" s="1453"/>
      <c r="AE240" s="1453"/>
    </row>
    <row r="241" spans="1:31" s="1504" customFormat="1" ht="15" customHeight="1">
      <c r="A241" s="1460"/>
      <c r="B241" s="1460"/>
      <c r="C241" s="1453"/>
      <c r="D241" s="1453"/>
      <c r="E241" s="1453"/>
      <c r="F241" s="1453"/>
      <c r="G241" s="1453"/>
      <c r="H241" s="1453"/>
      <c r="I241" s="1453"/>
      <c r="J241" s="1489"/>
      <c r="K241" s="1453"/>
      <c r="L241" s="1463"/>
      <c r="M241" s="1463"/>
      <c r="N241" s="1465"/>
      <c r="O241" s="1465"/>
      <c r="P241" s="1465"/>
      <c r="Q241" s="1465"/>
      <c r="R241" s="1465"/>
      <c r="S241" s="1453"/>
      <c r="T241" s="1453"/>
      <c r="U241" s="1453"/>
      <c r="V241" s="1490"/>
      <c r="W241" s="1490"/>
      <c r="X241" s="1490"/>
      <c r="Y241" s="1453"/>
      <c r="Z241" s="1453"/>
      <c r="AA241" s="1453"/>
      <c r="AB241" s="1453"/>
      <c r="AC241" s="1453"/>
      <c r="AD241" s="1453"/>
      <c r="AE241" s="1453"/>
    </row>
    <row r="242" spans="1:31" s="1504" customFormat="1" ht="15" customHeight="1">
      <c r="A242" s="1460"/>
      <c r="B242" s="1460"/>
      <c r="C242" s="1453"/>
      <c r="D242" s="1453"/>
      <c r="E242" s="1453"/>
      <c r="F242" s="1453"/>
      <c r="G242" s="1453"/>
      <c r="H242" s="1453"/>
      <c r="I242" s="1453"/>
      <c r="J242" s="1489"/>
      <c r="K242" s="1453"/>
      <c r="L242" s="1463"/>
      <c r="M242" s="1463"/>
      <c r="N242" s="1465"/>
      <c r="O242" s="1465"/>
      <c r="P242" s="1465"/>
      <c r="Q242" s="1465"/>
      <c r="R242" s="1465"/>
      <c r="S242" s="1453"/>
      <c r="T242" s="1453"/>
      <c r="U242" s="1453"/>
      <c r="V242" s="1490"/>
      <c r="W242" s="1490"/>
      <c r="X242" s="1490"/>
      <c r="Y242" s="1453"/>
      <c r="Z242" s="1453"/>
      <c r="AA242" s="1453"/>
      <c r="AB242" s="1453"/>
      <c r="AC242" s="1453"/>
      <c r="AD242" s="1453"/>
      <c r="AE242" s="1453"/>
    </row>
    <row r="243" spans="1:31" s="1504" customFormat="1" ht="15" customHeight="1">
      <c r="A243" s="1460"/>
      <c r="B243" s="1460"/>
      <c r="C243" s="1453"/>
      <c r="D243" s="1453"/>
      <c r="E243" s="1453"/>
      <c r="F243" s="1453"/>
      <c r="G243" s="1453"/>
      <c r="H243" s="1453"/>
      <c r="I243" s="1453"/>
      <c r="J243" s="1489"/>
      <c r="K243" s="1453"/>
      <c r="L243" s="1463"/>
      <c r="M243" s="1463"/>
      <c r="N243" s="1465"/>
      <c r="O243" s="1465"/>
      <c r="P243" s="1465"/>
      <c r="Q243" s="1465"/>
      <c r="R243" s="1465"/>
      <c r="S243" s="1453"/>
      <c r="T243" s="1453"/>
      <c r="U243" s="1453"/>
      <c r="V243" s="1490"/>
      <c r="W243" s="1490"/>
      <c r="X243" s="1490"/>
      <c r="Y243" s="1453"/>
      <c r="Z243" s="1453"/>
      <c r="AA243" s="1453"/>
      <c r="AB243" s="1453"/>
      <c r="AC243" s="1453"/>
      <c r="AD243" s="1453"/>
      <c r="AE243" s="1453"/>
    </row>
    <row r="244" spans="1:31" s="1504" customFormat="1" ht="15" customHeight="1">
      <c r="A244" s="1460"/>
      <c r="B244" s="1460"/>
      <c r="C244" s="1453"/>
      <c r="D244" s="1453"/>
      <c r="E244" s="1453"/>
      <c r="F244" s="1453"/>
      <c r="G244" s="1453"/>
      <c r="H244" s="1453"/>
      <c r="I244" s="1453"/>
      <c r="J244" s="1489"/>
      <c r="K244" s="1453"/>
      <c r="L244" s="1463"/>
      <c r="M244" s="1463"/>
      <c r="N244" s="1465"/>
      <c r="O244" s="1465"/>
      <c r="P244" s="1465"/>
      <c r="Q244" s="1465"/>
      <c r="R244" s="1465"/>
      <c r="S244" s="1453"/>
      <c r="T244" s="1453"/>
      <c r="U244" s="1453"/>
      <c r="V244" s="1490"/>
      <c r="W244" s="1490"/>
      <c r="X244" s="1490"/>
      <c r="Y244" s="1453"/>
      <c r="Z244" s="1453"/>
      <c r="AA244" s="1453"/>
      <c r="AB244" s="1453"/>
      <c r="AC244" s="1453"/>
      <c r="AD244" s="1453"/>
      <c r="AE244" s="1453"/>
    </row>
    <row r="245" spans="1:31" s="1504" customFormat="1" ht="15" customHeight="1">
      <c r="A245" s="1460"/>
      <c r="B245" s="1460"/>
      <c r="C245" s="1453"/>
      <c r="D245" s="1453"/>
      <c r="E245" s="1453"/>
      <c r="F245" s="1453"/>
      <c r="G245" s="1453"/>
      <c r="H245" s="1453"/>
      <c r="I245" s="1453"/>
      <c r="J245" s="1489"/>
      <c r="K245" s="1453"/>
      <c r="L245" s="1463"/>
      <c r="M245" s="1463"/>
      <c r="N245" s="1465"/>
      <c r="O245" s="1465"/>
      <c r="P245" s="1465"/>
      <c r="Q245" s="1465"/>
      <c r="R245" s="1465"/>
      <c r="S245" s="1453"/>
      <c r="T245" s="1453"/>
      <c r="U245" s="1453"/>
      <c r="V245" s="1490"/>
      <c r="W245" s="1490"/>
      <c r="X245" s="1490"/>
      <c r="Y245" s="1453"/>
      <c r="Z245" s="1453"/>
      <c r="AA245" s="1453"/>
      <c r="AB245" s="1453"/>
      <c r="AC245" s="1453"/>
      <c r="AD245" s="1453"/>
      <c r="AE245" s="1453"/>
    </row>
    <row r="246" spans="1:31" s="1504" customFormat="1" ht="15" customHeight="1">
      <c r="A246" s="1460"/>
      <c r="B246" s="1460"/>
      <c r="C246" s="1453"/>
      <c r="D246" s="1453"/>
      <c r="E246" s="1453"/>
      <c r="F246" s="1453"/>
      <c r="G246" s="1453"/>
      <c r="H246" s="1453"/>
      <c r="I246" s="1453"/>
      <c r="J246" s="1489"/>
      <c r="K246" s="1453"/>
      <c r="L246" s="1463"/>
      <c r="M246" s="1463"/>
      <c r="N246" s="1465"/>
      <c r="O246" s="1465"/>
      <c r="P246" s="1465"/>
      <c r="Q246" s="1465"/>
      <c r="R246" s="1465"/>
      <c r="S246" s="1453"/>
      <c r="T246" s="1453"/>
      <c r="U246" s="1453"/>
      <c r="V246" s="1490"/>
      <c r="W246" s="1490"/>
      <c r="X246" s="1490"/>
      <c r="Y246" s="1453"/>
      <c r="Z246" s="1453"/>
      <c r="AA246" s="1453"/>
      <c r="AB246" s="1453"/>
      <c r="AC246" s="1453"/>
      <c r="AD246" s="1453"/>
      <c r="AE246" s="1453"/>
    </row>
    <row r="247" spans="1:31" s="1504" customFormat="1" ht="15" customHeight="1">
      <c r="A247" s="1460"/>
      <c r="B247" s="1460"/>
      <c r="C247" s="1453"/>
      <c r="D247" s="1453"/>
      <c r="E247" s="1453"/>
      <c r="F247" s="1453"/>
      <c r="G247" s="1453"/>
      <c r="H247" s="1453"/>
      <c r="I247" s="1453"/>
      <c r="J247" s="1489"/>
      <c r="K247" s="1453"/>
      <c r="L247" s="1463"/>
      <c r="M247" s="1463"/>
      <c r="N247" s="1465"/>
      <c r="O247" s="1465"/>
      <c r="P247" s="1465"/>
      <c r="Q247" s="1465"/>
      <c r="R247" s="1465"/>
      <c r="S247" s="1453"/>
      <c r="T247" s="1453"/>
      <c r="U247" s="1453"/>
      <c r="V247" s="1490"/>
      <c r="W247" s="1490"/>
      <c r="X247" s="1490"/>
      <c r="Y247" s="1453"/>
      <c r="Z247" s="1453"/>
      <c r="AA247" s="1453"/>
      <c r="AB247" s="1453"/>
      <c r="AC247" s="1453"/>
      <c r="AD247" s="1453"/>
      <c r="AE247" s="1453"/>
    </row>
    <row r="248" spans="1:31" s="1504" customFormat="1" ht="15" customHeight="1">
      <c r="A248" s="1460"/>
      <c r="B248" s="1460"/>
      <c r="C248" s="1453"/>
      <c r="D248" s="1453"/>
      <c r="E248" s="1453"/>
      <c r="F248" s="1453"/>
      <c r="G248" s="1453"/>
      <c r="H248" s="1453"/>
      <c r="I248" s="1453"/>
      <c r="J248" s="1489"/>
      <c r="K248" s="1453"/>
      <c r="L248" s="1463"/>
      <c r="M248" s="1463"/>
      <c r="N248" s="1465"/>
      <c r="O248" s="1465"/>
      <c r="P248" s="1465"/>
      <c r="Q248" s="1465"/>
      <c r="R248" s="1465"/>
      <c r="S248" s="1453"/>
      <c r="T248" s="1453"/>
      <c r="U248" s="1453"/>
      <c r="V248" s="1490"/>
      <c r="W248" s="1490"/>
      <c r="X248" s="1490"/>
      <c r="Y248" s="1453"/>
      <c r="Z248" s="1453"/>
      <c r="AA248" s="1453"/>
      <c r="AB248" s="1453"/>
      <c r="AC248" s="1453"/>
      <c r="AD248" s="1453"/>
      <c r="AE248" s="1453"/>
    </row>
    <row r="249" spans="1:31" s="1504" customFormat="1" ht="15" customHeight="1">
      <c r="A249" s="1460"/>
      <c r="B249" s="1460"/>
      <c r="C249" s="1453"/>
      <c r="D249" s="1453"/>
      <c r="E249" s="1453"/>
      <c r="F249" s="1453"/>
      <c r="G249" s="1453"/>
      <c r="H249" s="1453"/>
      <c r="I249" s="1453"/>
      <c r="J249" s="1489"/>
      <c r="K249" s="1453"/>
      <c r="L249" s="1463"/>
      <c r="M249" s="1463"/>
      <c r="N249" s="1465"/>
      <c r="O249" s="1465"/>
      <c r="P249" s="1465"/>
      <c r="Q249" s="1465"/>
      <c r="R249" s="1465"/>
      <c r="S249" s="1453"/>
      <c r="T249" s="1453"/>
      <c r="U249" s="1453"/>
      <c r="V249" s="1490"/>
      <c r="W249" s="1490"/>
      <c r="X249" s="1490"/>
      <c r="Y249" s="1453"/>
      <c r="Z249" s="1453"/>
      <c r="AA249" s="1453"/>
      <c r="AB249" s="1453"/>
      <c r="AC249" s="1453"/>
      <c r="AD249" s="1453"/>
      <c r="AE249" s="1453"/>
    </row>
    <row r="250" spans="1:31" s="1504" customFormat="1" ht="15" customHeight="1">
      <c r="A250" s="1460"/>
      <c r="B250" s="1460"/>
      <c r="C250" s="1453"/>
      <c r="D250" s="1453"/>
      <c r="E250" s="1453"/>
      <c r="F250" s="1453"/>
      <c r="G250" s="1453"/>
      <c r="H250" s="1453"/>
      <c r="I250" s="1453"/>
      <c r="J250" s="1489"/>
      <c r="K250" s="1453"/>
      <c r="L250" s="1463"/>
      <c r="M250" s="1463"/>
      <c r="N250" s="1465"/>
      <c r="O250" s="1465"/>
      <c r="P250" s="1465"/>
      <c r="Q250" s="1465"/>
      <c r="R250" s="1465"/>
      <c r="S250" s="1453"/>
      <c r="T250" s="1453"/>
      <c r="U250" s="1453"/>
      <c r="V250" s="1490"/>
      <c r="W250" s="1490"/>
      <c r="X250" s="1490"/>
      <c r="Y250" s="1453"/>
      <c r="Z250" s="1453"/>
      <c r="AA250" s="1453"/>
      <c r="AB250" s="1453"/>
      <c r="AC250" s="1453"/>
      <c r="AD250" s="1453"/>
      <c r="AE250" s="1453"/>
    </row>
    <row r="251" spans="1:31" s="1504" customFormat="1" ht="15" customHeight="1">
      <c r="A251" s="1460"/>
      <c r="B251" s="1460"/>
      <c r="C251" s="1453"/>
      <c r="D251" s="1453"/>
      <c r="E251" s="1453"/>
      <c r="F251" s="1453"/>
      <c r="G251" s="1453"/>
      <c r="H251" s="1453"/>
      <c r="I251" s="1453"/>
      <c r="J251" s="1489"/>
      <c r="K251" s="1453"/>
      <c r="L251" s="1463"/>
      <c r="M251" s="1463"/>
      <c r="N251" s="1465"/>
      <c r="O251" s="1465"/>
      <c r="P251" s="1465"/>
      <c r="Q251" s="1465"/>
      <c r="R251" s="1465"/>
      <c r="S251" s="1453"/>
      <c r="T251" s="1453"/>
      <c r="U251" s="1453"/>
      <c r="V251" s="1490"/>
      <c r="W251" s="1490"/>
      <c r="X251" s="1490"/>
      <c r="Y251" s="1453"/>
      <c r="Z251" s="1453"/>
      <c r="AA251" s="1453"/>
      <c r="AB251" s="1453"/>
      <c r="AC251" s="1453"/>
      <c r="AD251" s="1453"/>
      <c r="AE251" s="1453"/>
    </row>
    <row r="252" spans="1:31" s="1504" customFormat="1" ht="15" customHeight="1">
      <c r="A252" s="1460"/>
      <c r="B252" s="1460"/>
      <c r="C252" s="1453"/>
      <c r="D252" s="1453"/>
      <c r="E252" s="1453"/>
      <c r="F252" s="1453"/>
      <c r="G252" s="1453"/>
      <c r="H252" s="1453"/>
      <c r="I252" s="1453"/>
      <c r="J252" s="1489"/>
      <c r="K252" s="1453"/>
      <c r="L252" s="1463"/>
      <c r="M252" s="1463"/>
      <c r="N252" s="1465"/>
      <c r="O252" s="1465"/>
      <c r="P252" s="1465"/>
      <c r="Q252" s="1465"/>
      <c r="R252" s="1465"/>
      <c r="S252" s="1453"/>
      <c r="T252" s="1453"/>
      <c r="U252" s="1453"/>
      <c r="V252" s="1490"/>
      <c r="W252" s="1490"/>
      <c r="X252" s="1490"/>
      <c r="Y252" s="1453"/>
      <c r="Z252" s="1453"/>
      <c r="AA252" s="1453"/>
      <c r="AB252" s="1453"/>
      <c r="AC252" s="1453"/>
      <c r="AD252" s="1453"/>
      <c r="AE252" s="1453"/>
    </row>
    <row r="253" spans="1:31" s="1504" customFormat="1" ht="15" customHeight="1">
      <c r="A253" s="1460"/>
      <c r="B253" s="1460"/>
      <c r="C253" s="1453"/>
      <c r="D253" s="1453"/>
      <c r="E253" s="1453"/>
      <c r="F253" s="1453"/>
      <c r="G253" s="1453"/>
      <c r="H253" s="1453"/>
      <c r="I253" s="1453"/>
      <c r="J253" s="1489"/>
      <c r="K253" s="1453"/>
      <c r="L253" s="1463"/>
      <c r="M253" s="1463"/>
      <c r="N253" s="1465"/>
      <c r="O253" s="1465"/>
      <c r="P253" s="1465"/>
      <c r="Q253" s="1465"/>
      <c r="R253" s="1465"/>
      <c r="S253" s="1453"/>
      <c r="T253" s="1453"/>
      <c r="U253" s="1453"/>
      <c r="V253" s="1490"/>
      <c r="W253" s="1490"/>
      <c r="X253" s="1490"/>
      <c r="Y253" s="1453"/>
      <c r="Z253" s="1453"/>
      <c r="AA253" s="1453"/>
      <c r="AB253" s="1453"/>
      <c r="AC253" s="1453"/>
      <c r="AD253" s="1453"/>
      <c r="AE253" s="1453"/>
    </row>
    <row r="254" spans="1:31" s="1504" customFormat="1" ht="15" customHeight="1">
      <c r="A254" s="1460"/>
      <c r="B254" s="1460"/>
      <c r="C254" s="1453"/>
      <c r="D254" s="1453"/>
      <c r="E254" s="1453"/>
      <c r="F254" s="1453"/>
      <c r="G254" s="1453"/>
      <c r="H254" s="1453"/>
      <c r="I254" s="1453"/>
      <c r="J254" s="1489"/>
      <c r="K254" s="1453"/>
      <c r="L254" s="1463"/>
      <c r="M254" s="1463"/>
      <c r="N254" s="1465"/>
      <c r="O254" s="1465"/>
      <c r="P254" s="1465"/>
      <c r="Q254" s="1465"/>
      <c r="R254" s="1465"/>
      <c r="S254" s="1453"/>
      <c r="T254" s="1453"/>
      <c r="U254" s="1453"/>
      <c r="V254" s="1490"/>
      <c r="W254" s="1490"/>
      <c r="X254" s="1490"/>
      <c r="Y254" s="1453"/>
      <c r="Z254" s="1453"/>
      <c r="AA254" s="1453"/>
      <c r="AB254" s="1453"/>
      <c r="AC254" s="1453"/>
      <c r="AD254" s="1453"/>
      <c r="AE254" s="1453"/>
    </row>
    <row r="255" spans="1:31" s="1504" customFormat="1" ht="15" customHeight="1">
      <c r="A255" s="1460"/>
      <c r="B255" s="1460"/>
      <c r="C255" s="1453"/>
      <c r="D255" s="1453"/>
      <c r="E255" s="1453"/>
      <c r="F255" s="1453"/>
      <c r="G255" s="1453"/>
      <c r="H255" s="1453"/>
      <c r="I255" s="1453"/>
      <c r="J255" s="1489"/>
      <c r="K255" s="1453"/>
      <c r="L255" s="1463"/>
      <c r="M255" s="1463"/>
      <c r="N255" s="1465"/>
      <c r="O255" s="1465"/>
      <c r="P255" s="1465"/>
      <c r="Q255" s="1465"/>
      <c r="R255" s="1465"/>
      <c r="S255" s="1453"/>
      <c r="T255" s="1453"/>
      <c r="U255" s="1453"/>
      <c r="V255" s="1490"/>
      <c r="W255" s="1490"/>
      <c r="X255" s="1490"/>
      <c r="Y255" s="1453"/>
      <c r="Z255" s="1453"/>
      <c r="AA255" s="1453"/>
      <c r="AB255" s="1453"/>
      <c r="AC255" s="1453"/>
      <c r="AD255" s="1453"/>
      <c r="AE255" s="1453"/>
    </row>
    <row r="256" spans="1:31" s="1504" customFormat="1" ht="15" customHeight="1">
      <c r="A256" s="1460"/>
      <c r="B256" s="1460"/>
      <c r="C256" s="1453"/>
      <c r="D256" s="1453"/>
      <c r="E256" s="1453"/>
      <c r="F256" s="1453"/>
      <c r="G256" s="1453"/>
      <c r="H256" s="1453"/>
      <c r="I256" s="1453"/>
      <c r="J256" s="1489"/>
      <c r="K256" s="1453"/>
      <c r="L256" s="1463"/>
      <c r="M256" s="1463"/>
      <c r="N256" s="1465"/>
      <c r="O256" s="1465"/>
      <c r="P256" s="1465"/>
      <c r="Q256" s="1465"/>
      <c r="R256" s="1465"/>
      <c r="S256" s="1453"/>
      <c r="T256" s="1453"/>
      <c r="U256" s="1453"/>
      <c r="V256" s="1490"/>
      <c r="W256" s="1490"/>
      <c r="X256" s="1490"/>
      <c r="Y256" s="1453"/>
      <c r="Z256" s="1453"/>
      <c r="AA256" s="1453"/>
      <c r="AB256" s="1453"/>
      <c r="AC256" s="1453"/>
      <c r="AD256" s="1453"/>
      <c r="AE256" s="1453"/>
    </row>
    <row r="257" spans="1:31" s="1504" customFormat="1" ht="15" customHeight="1">
      <c r="A257" s="1460"/>
      <c r="B257" s="1460"/>
      <c r="C257" s="1453"/>
      <c r="D257" s="1453"/>
      <c r="E257" s="1453"/>
      <c r="F257" s="1453"/>
      <c r="G257" s="1453"/>
      <c r="H257" s="1453"/>
      <c r="I257" s="1453"/>
      <c r="J257" s="1489"/>
      <c r="K257" s="1453"/>
      <c r="L257" s="1463"/>
      <c r="M257" s="1463"/>
      <c r="N257" s="1465"/>
      <c r="O257" s="1465"/>
      <c r="P257" s="1465"/>
      <c r="Q257" s="1465"/>
      <c r="R257" s="1465"/>
      <c r="S257" s="1453"/>
      <c r="T257" s="1453"/>
      <c r="U257" s="1453"/>
      <c r="V257" s="1490"/>
      <c r="W257" s="1490"/>
      <c r="X257" s="1490"/>
      <c r="Y257" s="1453"/>
      <c r="Z257" s="1453"/>
      <c r="AA257" s="1453"/>
      <c r="AB257" s="1453"/>
      <c r="AC257" s="1453"/>
      <c r="AD257" s="1453"/>
      <c r="AE257" s="1453"/>
    </row>
    <row r="258" spans="1:31" s="1504" customFormat="1" ht="15" customHeight="1">
      <c r="A258" s="1460"/>
      <c r="B258" s="1460"/>
      <c r="C258" s="1453"/>
      <c r="D258" s="1453"/>
      <c r="E258" s="1453"/>
      <c r="F258" s="1453"/>
      <c r="G258" s="1453"/>
      <c r="H258" s="1453"/>
      <c r="I258" s="1453"/>
      <c r="J258" s="1489"/>
      <c r="K258" s="1453"/>
      <c r="L258" s="1463"/>
      <c r="M258" s="1463"/>
      <c r="N258" s="1465"/>
      <c r="O258" s="1465"/>
      <c r="P258" s="1465"/>
      <c r="Q258" s="1465"/>
      <c r="R258" s="1465"/>
      <c r="S258" s="1453"/>
      <c r="T258" s="1453"/>
      <c r="U258" s="1453"/>
      <c r="V258" s="1490"/>
      <c r="W258" s="1490"/>
      <c r="X258" s="1490"/>
      <c r="Y258" s="1453"/>
      <c r="Z258" s="1453"/>
      <c r="AA258" s="1453"/>
      <c r="AB258" s="1453"/>
      <c r="AC258" s="1453"/>
      <c r="AD258" s="1453"/>
      <c r="AE258" s="1453"/>
    </row>
    <row r="259" spans="1:31" s="1504" customFormat="1" ht="15" customHeight="1">
      <c r="A259" s="1460"/>
      <c r="B259" s="1460"/>
      <c r="C259" s="1453"/>
      <c r="D259" s="1453"/>
      <c r="E259" s="1453"/>
      <c r="F259" s="1453"/>
      <c r="G259" s="1453"/>
      <c r="H259" s="1453"/>
      <c r="I259" s="1453"/>
      <c r="J259" s="1489"/>
      <c r="K259" s="1453"/>
      <c r="L259" s="1463"/>
      <c r="M259" s="1463"/>
      <c r="N259" s="1465"/>
      <c r="O259" s="1465"/>
      <c r="P259" s="1465"/>
      <c r="Q259" s="1465"/>
      <c r="R259" s="1465"/>
      <c r="S259" s="1453"/>
      <c r="T259" s="1453"/>
      <c r="U259" s="1453"/>
      <c r="V259" s="1490"/>
      <c r="W259" s="1490"/>
      <c r="X259" s="1490"/>
      <c r="Y259" s="1453"/>
      <c r="Z259" s="1453"/>
      <c r="AA259" s="1453"/>
      <c r="AB259" s="1453"/>
      <c r="AC259" s="1453"/>
      <c r="AD259" s="1453"/>
      <c r="AE259" s="1453"/>
    </row>
    <row r="260" spans="1:31" s="1504" customFormat="1" ht="15" customHeight="1">
      <c r="A260" s="1460"/>
      <c r="B260" s="1460"/>
      <c r="C260" s="1453"/>
      <c r="D260" s="1453"/>
      <c r="E260" s="1453"/>
      <c r="F260" s="1453"/>
      <c r="G260" s="1453"/>
      <c r="H260" s="1453"/>
      <c r="I260" s="1453"/>
      <c r="J260" s="1489"/>
      <c r="K260" s="1453"/>
      <c r="L260" s="1463"/>
      <c r="M260" s="1463"/>
      <c r="N260" s="1465"/>
      <c r="O260" s="1465"/>
      <c r="P260" s="1465"/>
      <c r="Q260" s="1465"/>
      <c r="R260" s="1465"/>
      <c r="S260" s="1453"/>
      <c r="T260" s="1453"/>
      <c r="U260" s="1453"/>
      <c r="V260" s="1490"/>
      <c r="W260" s="1490"/>
      <c r="X260" s="1490"/>
      <c r="Y260" s="1453"/>
      <c r="Z260" s="1453"/>
      <c r="AA260" s="1453"/>
      <c r="AB260" s="1453"/>
      <c r="AC260" s="1453"/>
      <c r="AD260" s="1453"/>
      <c r="AE260" s="1453"/>
    </row>
    <row r="261" spans="1:31" s="1504" customFormat="1" ht="15" customHeight="1">
      <c r="A261" s="1460"/>
      <c r="B261" s="1460"/>
      <c r="C261" s="1453"/>
      <c r="D261" s="1453"/>
      <c r="E261" s="1453"/>
      <c r="F261" s="1453"/>
      <c r="G261" s="1453"/>
      <c r="H261" s="1453"/>
      <c r="I261" s="1453"/>
      <c r="J261" s="1489"/>
      <c r="K261" s="1453"/>
      <c r="L261" s="1463"/>
      <c r="M261" s="1463"/>
      <c r="N261" s="1465"/>
      <c r="O261" s="1465"/>
      <c r="P261" s="1465"/>
      <c r="Q261" s="1465"/>
      <c r="R261" s="1465"/>
      <c r="S261" s="1453"/>
      <c r="T261" s="1453"/>
      <c r="U261" s="1453"/>
      <c r="V261" s="1490"/>
      <c r="W261" s="1490"/>
      <c r="X261" s="1490"/>
      <c r="Y261" s="1453"/>
      <c r="Z261" s="1453"/>
      <c r="AA261" s="1453"/>
      <c r="AB261" s="1453"/>
      <c r="AC261" s="1453"/>
      <c r="AD261" s="1453"/>
      <c r="AE261" s="1453"/>
    </row>
    <row r="262" spans="1:31" s="1504" customFormat="1" ht="15" customHeight="1">
      <c r="A262" s="1460"/>
      <c r="B262" s="1460"/>
      <c r="C262" s="1453"/>
      <c r="D262" s="1453"/>
      <c r="E262" s="1453"/>
      <c r="F262" s="1453"/>
      <c r="G262" s="1453"/>
      <c r="H262" s="1453"/>
      <c r="I262" s="1453"/>
      <c r="J262" s="1489"/>
      <c r="K262" s="1453"/>
      <c r="L262" s="1463"/>
      <c r="M262" s="1463"/>
      <c r="N262" s="1465"/>
      <c r="O262" s="1465"/>
      <c r="P262" s="1465"/>
      <c r="Q262" s="1465"/>
      <c r="R262" s="1465"/>
      <c r="S262" s="1453"/>
      <c r="T262" s="1453"/>
      <c r="U262" s="1453"/>
      <c r="V262" s="1490"/>
      <c r="W262" s="1490"/>
      <c r="X262" s="1490"/>
      <c r="Y262" s="1453"/>
      <c r="Z262" s="1453"/>
      <c r="AA262" s="1453"/>
      <c r="AB262" s="1453"/>
      <c r="AC262" s="1453"/>
      <c r="AD262" s="1453"/>
      <c r="AE262" s="1453"/>
    </row>
    <row r="263" spans="1:31" s="1504" customFormat="1" ht="15" customHeight="1">
      <c r="A263" s="1460"/>
      <c r="B263" s="1460"/>
      <c r="C263" s="1453"/>
      <c r="D263" s="1453"/>
      <c r="E263" s="1453"/>
      <c r="F263" s="1453"/>
      <c r="G263" s="1453"/>
      <c r="H263" s="1453"/>
      <c r="I263" s="1453"/>
      <c r="J263" s="1489"/>
      <c r="K263" s="1453"/>
      <c r="L263" s="1463"/>
      <c r="M263" s="1463"/>
      <c r="N263" s="1465"/>
      <c r="O263" s="1465"/>
      <c r="P263" s="1465"/>
      <c r="Q263" s="1465"/>
      <c r="R263" s="1465"/>
      <c r="S263" s="1453"/>
      <c r="T263" s="1453"/>
      <c r="U263" s="1453"/>
      <c r="V263" s="1490"/>
      <c r="W263" s="1490"/>
      <c r="X263" s="1490"/>
      <c r="Y263" s="1453"/>
      <c r="Z263" s="1453"/>
      <c r="AA263" s="1453"/>
      <c r="AB263" s="1453"/>
      <c r="AC263" s="1453"/>
      <c r="AD263" s="1453"/>
      <c r="AE263" s="1453"/>
    </row>
    <row r="264" spans="1:31" s="1504" customFormat="1" ht="15" customHeight="1">
      <c r="A264" s="1460"/>
      <c r="B264" s="1460"/>
      <c r="C264" s="1453"/>
      <c r="D264" s="1453"/>
      <c r="E264" s="1453"/>
      <c r="F264" s="1453"/>
      <c r="G264" s="1453"/>
      <c r="H264" s="1453"/>
      <c r="I264" s="1453"/>
      <c r="J264" s="1489"/>
      <c r="K264" s="1453"/>
      <c r="L264" s="1463"/>
      <c r="M264" s="1463"/>
      <c r="N264" s="1465"/>
      <c r="O264" s="1465"/>
      <c r="P264" s="1465"/>
      <c r="Q264" s="1465"/>
      <c r="R264" s="1465"/>
      <c r="S264" s="1453"/>
      <c r="T264" s="1453"/>
      <c r="U264" s="1453"/>
      <c r="V264" s="1490"/>
      <c r="W264" s="1490"/>
      <c r="X264" s="1490"/>
      <c r="Y264" s="1453"/>
      <c r="Z264" s="1453"/>
      <c r="AA264" s="1453"/>
      <c r="AB264" s="1453"/>
      <c r="AC264" s="1453"/>
      <c r="AD264" s="1453"/>
      <c r="AE264" s="1453"/>
    </row>
    <row r="265" spans="1:31" s="1504" customFormat="1" ht="15" customHeight="1">
      <c r="A265" s="1460"/>
      <c r="B265" s="1460"/>
      <c r="C265" s="1453"/>
      <c r="D265" s="1453"/>
      <c r="E265" s="1453"/>
      <c r="F265" s="1453"/>
      <c r="G265" s="1453"/>
      <c r="H265" s="1453"/>
      <c r="I265" s="1453"/>
      <c r="J265" s="1489"/>
      <c r="K265" s="1453"/>
      <c r="L265" s="1463"/>
      <c r="M265" s="1463"/>
      <c r="N265" s="1465"/>
      <c r="O265" s="1465"/>
      <c r="P265" s="1465"/>
      <c r="Q265" s="1465"/>
      <c r="R265" s="1465"/>
      <c r="S265" s="1453"/>
      <c r="T265" s="1453"/>
      <c r="U265" s="1453"/>
      <c r="V265" s="1490"/>
      <c r="W265" s="1490"/>
      <c r="X265" s="1490"/>
      <c r="Y265" s="1453"/>
      <c r="Z265" s="1453"/>
      <c r="AA265" s="1453"/>
      <c r="AB265" s="1453"/>
      <c r="AC265" s="1453"/>
      <c r="AD265" s="1453"/>
      <c r="AE265" s="1453"/>
    </row>
    <row r="266" spans="1:31" s="1504" customFormat="1" ht="15" customHeight="1">
      <c r="A266" s="1460"/>
      <c r="B266" s="1460"/>
      <c r="C266" s="1453"/>
      <c r="D266" s="1453"/>
      <c r="E266" s="1453"/>
      <c r="F266" s="1453"/>
      <c r="G266" s="1453"/>
      <c r="H266" s="1453"/>
      <c r="I266" s="1453"/>
      <c r="J266" s="1489"/>
      <c r="K266" s="1453"/>
      <c r="L266" s="1463"/>
      <c r="M266" s="1463"/>
      <c r="N266" s="1465"/>
      <c r="O266" s="1465"/>
      <c r="P266" s="1465"/>
      <c r="Q266" s="1465"/>
      <c r="R266" s="1465"/>
      <c r="S266" s="1453"/>
      <c r="T266" s="1453"/>
      <c r="U266" s="1453"/>
      <c r="V266" s="1490"/>
      <c r="W266" s="1490"/>
      <c r="X266" s="1490"/>
      <c r="Y266" s="1453"/>
      <c r="Z266" s="1453"/>
      <c r="AA266" s="1453"/>
      <c r="AB266" s="1453"/>
      <c r="AC266" s="1453"/>
      <c r="AD266" s="1453"/>
      <c r="AE266" s="1453"/>
    </row>
    <row r="267" spans="1:31" s="1504" customFormat="1" ht="15" customHeight="1">
      <c r="A267" s="1460"/>
      <c r="B267" s="1460"/>
      <c r="C267" s="1453"/>
      <c r="D267" s="1453"/>
      <c r="E267" s="1453"/>
      <c r="F267" s="1453"/>
      <c r="G267" s="1453"/>
      <c r="H267" s="1453"/>
      <c r="I267" s="1453"/>
      <c r="J267" s="1489"/>
      <c r="K267" s="1453"/>
      <c r="L267" s="1463"/>
      <c r="M267" s="1463"/>
      <c r="N267" s="1465"/>
      <c r="O267" s="1465"/>
      <c r="P267" s="1465"/>
      <c r="Q267" s="1465"/>
      <c r="R267" s="1465"/>
      <c r="S267" s="1453"/>
      <c r="T267" s="1453"/>
      <c r="U267" s="1453"/>
      <c r="V267" s="1490"/>
      <c r="W267" s="1490"/>
      <c r="X267" s="1490"/>
      <c r="Y267" s="1453"/>
      <c r="Z267" s="1453"/>
      <c r="AA267" s="1453"/>
      <c r="AB267" s="1453"/>
      <c r="AC267" s="1453"/>
      <c r="AD267" s="1453"/>
      <c r="AE267" s="1453"/>
    </row>
    <row r="268" spans="1:31" s="1504" customFormat="1" ht="15" customHeight="1">
      <c r="A268" s="1460"/>
      <c r="B268" s="1460"/>
      <c r="C268" s="1453"/>
      <c r="D268" s="1453"/>
      <c r="E268" s="1453"/>
      <c r="F268" s="1453"/>
      <c r="G268" s="1453"/>
      <c r="H268" s="1453"/>
      <c r="I268" s="1453"/>
      <c r="J268" s="1489"/>
      <c r="K268" s="1453"/>
      <c r="L268" s="1463"/>
      <c r="M268" s="1463"/>
      <c r="N268" s="1465"/>
      <c r="O268" s="1465"/>
      <c r="P268" s="1465"/>
      <c r="Q268" s="1465"/>
      <c r="R268" s="1465"/>
      <c r="S268" s="1453"/>
      <c r="T268" s="1453"/>
      <c r="U268" s="1453"/>
      <c r="V268" s="1490"/>
      <c r="W268" s="1490"/>
      <c r="X268" s="1490"/>
      <c r="Y268" s="1453"/>
      <c r="Z268" s="1453"/>
      <c r="AA268" s="1453"/>
      <c r="AB268" s="1453"/>
      <c r="AC268" s="1453"/>
      <c r="AD268" s="1453"/>
      <c r="AE268" s="1453"/>
    </row>
    <row r="269" spans="1:31" s="1504" customFormat="1" ht="15" customHeight="1">
      <c r="A269" s="1460"/>
      <c r="B269" s="1460"/>
      <c r="C269" s="1453"/>
      <c r="D269" s="1453"/>
      <c r="E269" s="1453"/>
      <c r="F269" s="1453"/>
      <c r="G269" s="1453"/>
      <c r="H269" s="1453"/>
      <c r="I269" s="1453"/>
      <c r="J269" s="1489"/>
      <c r="K269" s="1453"/>
      <c r="L269" s="1463"/>
      <c r="M269" s="1463"/>
      <c r="N269" s="1465"/>
      <c r="O269" s="1465"/>
      <c r="P269" s="1465"/>
      <c r="Q269" s="1465"/>
      <c r="R269" s="1465"/>
      <c r="S269" s="1453"/>
      <c r="T269" s="1453"/>
      <c r="U269" s="1453"/>
      <c r="V269" s="1490"/>
      <c r="W269" s="1490"/>
      <c r="X269" s="1490"/>
      <c r="Y269" s="1453"/>
      <c r="Z269" s="1453"/>
      <c r="AA269" s="1453"/>
      <c r="AB269" s="1453"/>
      <c r="AC269" s="1453"/>
      <c r="AD269" s="1453"/>
      <c r="AE269" s="1453"/>
    </row>
    <row r="270" spans="1:31" s="1504" customFormat="1" ht="15" customHeight="1">
      <c r="A270" s="1460"/>
      <c r="B270" s="1460"/>
      <c r="C270" s="1453"/>
      <c r="D270" s="1453"/>
      <c r="E270" s="1453"/>
      <c r="F270" s="1453"/>
      <c r="G270" s="1453"/>
      <c r="H270" s="1453"/>
      <c r="I270" s="1453"/>
      <c r="J270" s="1489"/>
      <c r="K270" s="1453"/>
      <c r="L270" s="1463"/>
      <c r="M270" s="1463"/>
      <c r="N270" s="1465"/>
      <c r="O270" s="1465"/>
      <c r="P270" s="1465"/>
      <c r="Q270" s="1465"/>
      <c r="R270" s="1465"/>
      <c r="S270" s="1453"/>
      <c r="T270" s="1453"/>
      <c r="U270" s="1453"/>
      <c r="V270" s="1490"/>
      <c r="W270" s="1490"/>
      <c r="X270" s="1490"/>
      <c r="Y270" s="1453"/>
      <c r="Z270" s="1453"/>
      <c r="AA270" s="1453"/>
      <c r="AB270" s="1453"/>
      <c r="AC270" s="1453"/>
      <c r="AD270" s="1453"/>
      <c r="AE270" s="1453"/>
    </row>
    <row r="271" spans="1:31" s="1504" customFormat="1" ht="15" customHeight="1">
      <c r="A271" s="1460"/>
      <c r="B271" s="1460"/>
      <c r="C271" s="1453"/>
      <c r="D271" s="1453"/>
      <c r="E271" s="1453"/>
      <c r="F271" s="1453"/>
      <c r="G271" s="1453"/>
      <c r="H271" s="1453"/>
      <c r="I271" s="1453"/>
      <c r="J271" s="1489"/>
      <c r="K271" s="1453"/>
      <c r="L271" s="1463"/>
      <c r="M271" s="1463"/>
      <c r="N271" s="1465"/>
      <c r="O271" s="1465"/>
      <c r="P271" s="1465"/>
      <c r="Q271" s="1465"/>
      <c r="R271" s="1465"/>
      <c r="S271" s="1453"/>
      <c r="T271" s="1453"/>
      <c r="U271" s="1453"/>
      <c r="V271" s="1490"/>
      <c r="W271" s="1490"/>
      <c r="X271" s="1490"/>
      <c r="Y271" s="1453"/>
      <c r="Z271" s="1453"/>
      <c r="AA271" s="1453"/>
      <c r="AB271" s="1453"/>
      <c r="AC271" s="1453"/>
      <c r="AD271" s="1453"/>
      <c r="AE271" s="1453"/>
    </row>
    <row r="272" spans="1:31" s="1504" customFormat="1" ht="15" customHeight="1">
      <c r="A272" s="1460"/>
      <c r="B272" s="1460"/>
      <c r="C272" s="1453"/>
      <c r="D272" s="1453"/>
      <c r="E272" s="1453"/>
      <c r="F272" s="1453"/>
      <c r="G272" s="1453"/>
      <c r="H272" s="1453"/>
      <c r="I272" s="1453"/>
      <c r="J272" s="1489"/>
      <c r="K272" s="1453"/>
      <c r="L272" s="1463"/>
      <c r="M272" s="1463"/>
      <c r="N272" s="1465"/>
      <c r="O272" s="1465"/>
      <c r="P272" s="1465"/>
      <c r="Q272" s="1465"/>
      <c r="R272" s="1465"/>
      <c r="S272" s="1453"/>
      <c r="T272" s="1453"/>
      <c r="U272" s="1453"/>
      <c r="V272" s="1490"/>
      <c r="W272" s="1490"/>
      <c r="X272" s="1490"/>
      <c r="Y272" s="1453"/>
      <c r="Z272" s="1453"/>
      <c r="AA272" s="1453"/>
      <c r="AB272" s="1453"/>
      <c r="AC272" s="1453"/>
      <c r="AD272" s="1453"/>
      <c r="AE272" s="1453"/>
    </row>
    <row r="273" spans="1:31" s="1504" customFormat="1" ht="15" customHeight="1">
      <c r="A273" s="1460"/>
      <c r="B273" s="1460"/>
      <c r="C273" s="1453"/>
      <c r="D273" s="1453"/>
      <c r="E273" s="1453"/>
      <c r="F273" s="1453"/>
      <c r="G273" s="1453"/>
      <c r="H273" s="1453"/>
      <c r="I273" s="1453"/>
      <c r="J273" s="1489"/>
      <c r="K273" s="1453"/>
      <c r="L273" s="1463"/>
      <c r="M273" s="1463"/>
      <c r="N273" s="1465"/>
      <c r="O273" s="1465"/>
      <c r="P273" s="1465"/>
      <c r="Q273" s="1465"/>
      <c r="R273" s="1465"/>
      <c r="S273" s="1453"/>
      <c r="T273" s="1453"/>
      <c r="U273" s="1453"/>
      <c r="V273" s="1490"/>
      <c r="W273" s="1490"/>
      <c r="X273" s="1490"/>
      <c r="Y273" s="1453"/>
      <c r="Z273" s="1453"/>
      <c r="AA273" s="1453"/>
      <c r="AB273" s="1453"/>
      <c r="AC273" s="1453"/>
      <c r="AD273" s="1453"/>
      <c r="AE273" s="1453"/>
    </row>
    <row r="274" spans="1:31" s="1504" customFormat="1" ht="15" customHeight="1">
      <c r="A274" s="1460"/>
      <c r="B274" s="1460"/>
      <c r="C274" s="1453"/>
      <c r="D274" s="1453"/>
      <c r="E274" s="1453"/>
      <c r="F274" s="1453"/>
      <c r="G274" s="1453"/>
      <c r="H274" s="1453"/>
      <c r="I274" s="1453"/>
      <c r="J274" s="1489"/>
      <c r="K274" s="1453"/>
      <c r="L274" s="1463"/>
      <c r="M274" s="1463"/>
      <c r="N274" s="1465"/>
      <c r="O274" s="1465"/>
      <c r="P274" s="1465"/>
      <c r="Q274" s="1465"/>
      <c r="R274" s="1465"/>
      <c r="S274" s="1453"/>
      <c r="T274" s="1453"/>
      <c r="U274" s="1453"/>
      <c r="V274" s="1490"/>
      <c r="W274" s="1490"/>
      <c r="X274" s="1490"/>
      <c r="Y274" s="1453"/>
      <c r="Z274" s="1453"/>
      <c r="AA274" s="1453"/>
      <c r="AB274" s="1453"/>
      <c r="AC274" s="1453"/>
      <c r="AD274" s="1453"/>
      <c r="AE274" s="1453"/>
    </row>
    <row r="275" spans="1:31" s="1504" customFormat="1" ht="15" customHeight="1">
      <c r="A275" s="1460"/>
      <c r="B275" s="1460"/>
      <c r="C275" s="1453"/>
      <c r="D275" s="1453"/>
      <c r="E275" s="1453"/>
      <c r="F275" s="1453"/>
      <c r="G275" s="1453"/>
      <c r="H275" s="1453"/>
      <c r="I275" s="1453"/>
      <c r="J275" s="1489"/>
      <c r="K275" s="1453"/>
      <c r="L275" s="1463"/>
      <c r="M275" s="1463"/>
      <c r="N275" s="1465"/>
      <c r="O275" s="1465"/>
      <c r="P275" s="1465"/>
      <c r="Q275" s="1465"/>
      <c r="R275" s="1465"/>
      <c r="S275" s="1453"/>
      <c r="T275" s="1453"/>
      <c r="U275" s="1453"/>
      <c r="V275" s="1490"/>
      <c r="W275" s="1490"/>
      <c r="X275" s="1490"/>
      <c r="Y275" s="1453"/>
      <c r="Z275" s="1453"/>
      <c r="AA275" s="1453"/>
      <c r="AB275" s="1453"/>
      <c r="AC275" s="1453"/>
      <c r="AD275" s="1453"/>
      <c r="AE275" s="1453"/>
    </row>
    <row r="276" spans="1:31" s="1504" customFormat="1" ht="15" customHeight="1">
      <c r="A276" s="1460"/>
      <c r="B276" s="1460"/>
      <c r="C276" s="1453"/>
      <c r="D276" s="1453"/>
      <c r="E276" s="1453"/>
      <c r="F276" s="1453"/>
      <c r="G276" s="1453"/>
      <c r="H276" s="1453"/>
      <c r="I276" s="1453"/>
      <c r="J276" s="1489"/>
      <c r="K276" s="1453"/>
      <c r="L276" s="1463"/>
      <c r="M276" s="1463"/>
      <c r="N276" s="1465"/>
      <c r="O276" s="1465"/>
      <c r="P276" s="1465"/>
      <c r="Q276" s="1465"/>
      <c r="R276" s="1465"/>
      <c r="S276" s="1453"/>
      <c r="T276" s="1453"/>
      <c r="U276" s="1453"/>
      <c r="V276" s="1490"/>
      <c r="W276" s="1490"/>
      <c r="X276" s="1490"/>
      <c r="Y276" s="1453"/>
      <c r="Z276" s="1453"/>
      <c r="AA276" s="1453"/>
      <c r="AB276" s="1453"/>
      <c r="AC276" s="1453"/>
      <c r="AD276" s="1453"/>
      <c r="AE276" s="1453"/>
    </row>
    <row r="277" spans="1:31" s="1504" customFormat="1" ht="15" customHeight="1">
      <c r="A277" s="1460"/>
      <c r="B277" s="1460"/>
      <c r="C277" s="1453"/>
      <c r="D277" s="1453"/>
      <c r="E277" s="1453"/>
      <c r="F277" s="1453"/>
      <c r="G277" s="1453"/>
      <c r="H277" s="1453"/>
      <c r="I277" s="1453"/>
      <c r="J277" s="1489"/>
      <c r="K277" s="1453"/>
      <c r="L277" s="1463"/>
      <c r="M277" s="1463"/>
      <c r="N277" s="1465"/>
      <c r="O277" s="1465"/>
      <c r="P277" s="1465"/>
      <c r="Q277" s="1465"/>
      <c r="R277" s="1465"/>
      <c r="S277" s="1453"/>
      <c r="T277" s="1453"/>
      <c r="U277" s="1453"/>
      <c r="V277" s="1490"/>
      <c r="W277" s="1490"/>
      <c r="X277" s="1490"/>
      <c r="Y277" s="1453"/>
      <c r="Z277" s="1453"/>
      <c r="AA277" s="1453"/>
      <c r="AB277" s="1453"/>
      <c r="AC277" s="1453"/>
      <c r="AD277" s="1453"/>
      <c r="AE277" s="1453"/>
    </row>
    <row r="278" spans="1:31" s="1504" customFormat="1" ht="15" customHeight="1">
      <c r="A278" s="1460"/>
      <c r="B278" s="1460"/>
      <c r="C278" s="1453"/>
      <c r="D278" s="1453"/>
      <c r="E278" s="1453"/>
      <c r="F278" s="1453"/>
      <c r="G278" s="1453"/>
      <c r="H278" s="1453"/>
      <c r="I278" s="1453"/>
      <c r="J278" s="1489"/>
      <c r="K278" s="1453"/>
      <c r="L278" s="1463"/>
      <c r="M278" s="1463"/>
      <c r="N278" s="1465"/>
      <c r="O278" s="1465"/>
      <c r="P278" s="1465"/>
      <c r="Q278" s="1465"/>
      <c r="R278" s="1465"/>
      <c r="S278" s="1453"/>
      <c r="T278" s="1453"/>
      <c r="U278" s="1453"/>
      <c r="V278" s="1490"/>
      <c r="W278" s="1490"/>
      <c r="X278" s="1490"/>
      <c r="Y278" s="1453"/>
      <c r="Z278" s="1453"/>
      <c r="AA278" s="1453"/>
      <c r="AB278" s="1453"/>
      <c r="AC278" s="1453"/>
      <c r="AD278" s="1453"/>
      <c r="AE278" s="1453"/>
    </row>
    <row r="279" spans="1:31" s="1504" customFormat="1" ht="15" customHeight="1">
      <c r="A279" s="1460"/>
      <c r="B279" s="1460"/>
      <c r="C279" s="1453"/>
      <c r="D279" s="1453"/>
      <c r="E279" s="1453"/>
      <c r="F279" s="1453"/>
      <c r="G279" s="1453"/>
      <c r="H279" s="1453"/>
      <c r="I279" s="1453"/>
      <c r="J279" s="1489"/>
      <c r="K279" s="1453"/>
      <c r="L279" s="1463"/>
      <c r="M279" s="1463"/>
      <c r="N279" s="1465"/>
      <c r="O279" s="1465"/>
      <c r="P279" s="1465"/>
      <c r="Q279" s="1465"/>
      <c r="R279" s="1465"/>
      <c r="S279" s="1453"/>
      <c r="T279" s="1453"/>
      <c r="U279" s="1453"/>
      <c r="V279" s="1490"/>
      <c r="W279" s="1490"/>
      <c r="X279" s="1490"/>
      <c r="Y279" s="1453"/>
      <c r="Z279" s="1453"/>
      <c r="AA279" s="1453"/>
      <c r="AB279" s="1453"/>
      <c r="AC279" s="1453"/>
      <c r="AD279" s="1453"/>
      <c r="AE279" s="1453"/>
    </row>
    <row r="280" spans="1:31" s="1504" customFormat="1" ht="15" customHeight="1">
      <c r="A280" s="1460"/>
      <c r="B280" s="1460"/>
      <c r="C280" s="1453"/>
      <c r="D280" s="1453"/>
      <c r="E280" s="1453"/>
      <c r="F280" s="1453"/>
      <c r="G280" s="1453"/>
      <c r="H280" s="1453"/>
      <c r="I280" s="1453"/>
      <c r="J280" s="1489"/>
      <c r="K280" s="1453"/>
      <c r="L280" s="1463"/>
      <c r="M280" s="1463"/>
      <c r="N280" s="1465"/>
      <c r="O280" s="1465"/>
      <c r="P280" s="1465"/>
      <c r="Q280" s="1465"/>
      <c r="R280" s="1465"/>
      <c r="S280" s="1453"/>
      <c r="T280" s="1453"/>
      <c r="U280" s="1453"/>
      <c r="V280" s="1490"/>
      <c r="W280" s="1490"/>
      <c r="X280" s="1490"/>
      <c r="Y280" s="1453"/>
      <c r="Z280" s="1453"/>
      <c r="AA280" s="1453"/>
      <c r="AB280" s="1453"/>
      <c r="AC280" s="1453"/>
      <c r="AD280" s="1453"/>
      <c r="AE280" s="1453"/>
    </row>
    <row r="281" spans="1:31" s="1504" customFormat="1" ht="15" customHeight="1">
      <c r="A281" s="1460"/>
      <c r="B281" s="1460"/>
      <c r="C281" s="1453"/>
      <c r="D281" s="1453"/>
      <c r="E281" s="1453"/>
      <c r="F281" s="1453"/>
      <c r="G281" s="1453"/>
      <c r="H281" s="1453"/>
      <c r="I281" s="1453"/>
      <c r="J281" s="1489"/>
      <c r="K281" s="1453"/>
      <c r="L281" s="1463"/>
      <c r="M281" s="1463"/>
      <c r="N281" s="1465"/>
      <c r="O281" s="1465"/>
      <c r="P281" s="1465"/>
      <c r="Q281" s="1465"/>
      <c r="R281" s="1465"/>
      <c r="S281" s="1453"/>
      <c r="T281" s="1453"/>
      <c r="U281" s="1453"/>
      <c r="V281" s="1490"/>
      <c r="W281" s="1490"/>
      <c r="X281" s="1490"/>
      <c r="Y281" s="1453"/>
      <c r="Z281" s="1453"/>
      <c r="AA281" s="1453"/>
      <c r="AB281" s="1453"/>
      <c r="AC281" s="1453"/>
      <c r="AD281" s="1453"/>
      <c r="AE281" s="1453"/>
    </row>
    <row r="282" spans="1:31" s="1504" customFormat="1" ht="15" customHeight="1">
      <c r="A282" s="1460"/>
      <c r="B282" s="1460"/>
      <c r="C282" s="1453"/>
      <c r="D282" s="1453"/>
      <c r="E282" s="1453"/>
      <c r="F282" s="1453"/>
      <c r="G282" s="1453"/>
      <c r="H282" s="1453"/>
      <c r="I282" s="1453"/>
      <c r="J282" s="1489"/>
      <c r="K282" s="1453"/>
      <c r="L282" s="1463"/>
      <c r="M282" s="1463"/>
      <c r="N282" s="1465"/>
      <c r="O282" s="1465"/>
      <c r="P282" s="1465"/>
      <c r="Q282" s="1465"/>
      <c r="R282" s="1465"/>
      <c r="S282" s="1453"/>
      <c r="T282" s="1453"/>
      <c r="U282" s="1453"/>
      <c r="V282" s="1490"/>
      <c r="W282" s="1490"/>
      <c r="X282" s="1490"/>
      <c r="Y282" s="1453"/>
      <c r="Z282" s="1453"/>
      <c r="AA282" s="1453"/>
      <c r="AB282" s="1453"/>
      <c r="AC282" s="1453"/>
      <c r="AD282" s="1453"/>
      <c r="AE282" s="1453"/>
    </row>
    <row r="283" spans="1:31" s="1504" customFormat="1" ht="15" customHeight="1">
      <c r="A283" s="1460"/>
      <c r="B283" s="1460"/>
      <c r="C283" s="1453"/>
      <c r="D283" s="1453"/>
      <c r="E283" s="1453"/>
      <c r="F283" s="1453"/>
      <c r="G283" s="1453"/>
      <c r="H283" s="1453"/>
      <c r="I283" s="1453"/>
      <c r="J283" s="1489"/>
      <c r="K283" s="1453"/>
      <c r="L283" s="1463"/>
      <c r="M283" s="1463"/>
      <c r="N283" s="1465"/>
      <c r="O283" s="1465"/>
      <c r="P283" s="1465"/>
      <c r="Q283" s="1465"/>
      <c r="R283" s="1465"/>
      <c r="S283" s="1453"/>
      <c r="T283" s="1453"/>
      <c r="U283" s="1453"/>
      <c r="V283" s="1490"/>
      <c r="W283" s="1490"/>
      <c r="X283" s="1490"/>
      <c r="Y283" s="1453"/>
      <c r="Z283" s="1453"/>
      <c r="AA283" s="1453"/>
      <c r="AB283" s="1453"/>
      <c r="AC283" s="1453"/>
      <c r="AD283" s="1453"/>
      <c r="AE283" s="1453"/>
    </row>
    <row r="284" spans="1:31" s="1504" customFormat="1" ht="15" customHeight="1">
      <c r="A284" s="1460"/>
      <c r="B284" s="1460"/>
      <c r="C284" s="1453"/>
      <c r="D284" s="1453"/>
      <c r="E284" s="1453"/>
      <c r="F284" s="1453"/>
      <c r="G284" s="1453"/>
      <c r="H284" s="1453"/>
      <c r="I284" s="1453"/>
      <c r="J284" s="1489"/>
      <c r="K284" s="1453"/>
      <c r="L284" s="1463"/>
      <c r="M284" s="1463"/>
      <c r="N284" s="1465"/>
      <c r="O284" s="1465"/>
      <c r="P284" s="1465"/>
      <c r="Q284" s="1465"/>
      <c r="R284" s="1465"/>
      <c r="S284" s="1453"/>
      <c r="T284" s="1453"/>
      <c r="U284" s="1453"/>
      <c r="V284" s="1490"/>
      <c r="W284" s="1490"/>
      <c r="X284" s="1490"/>
      <c r="Y284" s="1453"/>
      <c r="Z284" s="1453"/>
      <c r="AA284" s="1453"/>
      <c r="AB284" s="1453"/>
      <c r="AC284" s="1453"/>
      <c r="AD284" s="1453"/>
      <c r="AE284" s="1453"/>
    </row>
    <row r="285" spans="1:31" s="1504" customFormat="1" ht="15" customHeight="1">
      <c r="A285" s="1460"/>
      <c r="B285" s="1460"/>
      <c r="C285" s="1453"/>
      <c r="D285" s="1453"/>
      <c r="E285" s="1453"/>
      <c r="F285" s="1453"/>
      <c r="G285" s="1453"/>
      <c r="H285" s="1453"/>
      <c r="I285" s="1453"/>
      <c r="J285" s="1489"/>
      <c r="K285" s="1453"/>
      <c r="L285" s="1463"/>
      <c r="M285" s="1463"/>
      <c r="N285" s="1465"/>
      <c r="O285" s="1465"/>
      <c r="P285" s="1465"/>
      <c r="Q285" s="1465"/>
      <c r="R285" s="1465"/>
      <c r="S285" s="1453"/>
      <c r="T285" s="1453"/>
      <c r="U285" s="1453"/>
      <c r="V285" s="1490"/>
      <c r="W285" s="1490"/>
      <c r="X285" s="1490"/>
      <c r="Y285" s="1453"/>
      <c r="Z285" s="1453"/>
      <c r="AA285" s="1453"/>
      <c r="AB285" s="1453"/>
      <c r="AC285" s="1453"/>
      <c r="AD285" s="1453"/>
      <c r="AE285" s="1453"/>
    </row>
    <row r="286" spans="1:31" s="1504" customFormat="1" ht="15" customHeight="1">
      <c r="A286" s="1460"/>
      <c r="B286" s="1460"/>
      <c r="C286" s="1453"/>
      <c r="D286" s="1453"/>
      <c r="E286" s="1453"/>
      <c r="F286" s="1453"/>
      <c r="G286" s="1453"/>
      <c r="H286" s="1453"/>
      <c r="I286" s="1453"/>
      <c r="J286" s="1489"/>
      <c r="K286" s="1453"/>
      <c r="L286" s="1463"/>
      <c r="M286" s="1463"/>
      <c r="N286" s="1465"/>
      <c r="O286" s="1465"/>
      <c r="P286" s="1465"/>
      <c r="Q286" s="1465"/>
      <c r="R286" s="1465"/>
      <c r="S286" s="1453"/>
      <c r="T286" s="1453"/>
      <c r="U286" s="1453"/>
      <c r="V286" s="1490"/>
      <c r="W286" s="1490"/>
      <c r="X286" s="1490"/>
      <c r="Y286" s="1453"/>
      <c r="Z286" s="1453"/>
      <c r="AA286" s="1453"/>
      <c r="AB286" s="1453"/>
      <c r="AC286" s="1453"/>
      <c r="AD286" s="1453"/>
      <c r="AE286" s="1453"/>
    </row>
    <row r="287" spans="1:31" s="1504" customFormat="1" ht="15" customHeight="1">
      <c r="A287" s="1460"/>
      <c r="B287" s="1460"/>
      <c r="C287" s="1453"/>
      <c r="D287" s="1453"/>
      <c r="E287" s="1453"/>
      <c r="F287" s="1453"/>
      <c r="G287" s="1453"/>
      <c r="H287" s="1453"/>
      <c r="I287" s="1453"/>
      <c r="J287" s="1489"/>
      <c r="K287" s="1453"/>
      <c r="L287" s="1463"/>
      <c r="M287" s="1463"/>
      <c r="N287" s="1465"/>
      <c r="O287" s="1465"/>
      <c r="P287" s="1465"/>
      <c r="Q287" s="1465"/>
      <c r="R287" s="1465"/>
      <c r="S287" s="1453"/>
      <c r="T287" s="1453"/>
      <c r="U287" s="1453"/>
      <c r="V287" s="1490"/>
      <c r="W287" s="1490"/>
      <c r="X287" s="1490"/>
      <c r="Y287" s="1453"/>
      <c r="Z287" s="1453"/>
      <c r="AA287" s="1453"/>
      <c r="AB287" s="1453"/>
      <c r="AC287" s="1453"/>
      <c r="AD287" s="1453"/>
      <c r="AE287" s="1453"/>
    </row>
    <row r="288" spans="1:31" s="1504" customFormat="1" ht="15" customHeight="1">
      <c r="A288" s="1460"/>
      <c r="B288" s="1460"/>
      <c r="C288" s="1453"/>
      <c r="D288" s="1453"/>
      <c r="E288" s="1453"/>
      <c r="F288" s="1453"/>
      <c r="G288" s="1453"/>
      <c r="H288" s="1453"/>
      <c r="I288" s="1453"/>
      <c r="J288" s="1489"/>
      <c r="K288" s="1453"/>
      <c r="L288" s="1463"/>
      <c r="M288" s="1463"/>
      <c r="N288" s="1465"/>
      <c r="O288" s="1465"/>
      <c r="P288" s="1465"/>
      <c r="Q288" s="1465"/>
      <c r="R288" s="1465"/>
      <c r="S288" s="1453"/>
      <c r="T288" s="1453"/>
      <c r="U288" s="1453"/>
      <c r="V288" s="1490"/>
      <c r="W288" s="1490"/>
      <c r="X288" s="1490"/>
      <c r="Y288" s="1453"/>
      <c r="Z288" s="1453"/>
      <c r="AA288" s="1453"/>
      <c r="AB288" s="1453"/>
      <c r="AC288" s="1453"/>
      <c r="AD288" s="1453"/>
      <c r="AE288" s="1453"/>
    </row>
    <row r="289" spans="1:31" s="1504" customFormat="1" ht="15" customHeight="1">
      <c r="A289" s="1460"/>
      <c r="B289" s="1460"/>
      <c r="C289" s="1453"/>
      <c r="D289" s="1453"/>
      <c r="E289" s="1453"/>
      <c r="F289" s="1453"/>
      <c r="G289" s="1453"/>
      <c r="H289" s="1453"/>
      <c r="I289" s="1453"/>
      <c r="J289" s="1489"/>
      <c r="K289" s="1453"/>
      <c r="L289" s="1463"/>
      <c r="M289" s="1463"/>
      <c r="N289" s="1465"/>
      <c r="O289" s="1465"/>
      <c r="P289" s="1465"/>
      <c r="Q289" s="1465"/>
      <c r="R289" s="1465"/>
      <c r="S289" s="1453"/>
      <c r="T289" s="1453"/>
      <c r="U289" s="1453"/>
      <c r="V289" s="1490"/>
      <c r="W289" s="1490"/>
      <c r="X289" s="1490"/>
      <c r="Y289" s="1453"/>
      <c r="Z289" s="1453"/>
      <c r="AA289" s="1453"/>
      <c r="AB289" s="1453"/>
      <c r="AC289" s="1453"/>
      <c r="AD289" s="1453"/>
      <c r="AE289" s="1453"/>
    </row>
    <row r="290" spans="1:31" s="1504" customFormat="1" ht="15" customHeight="1">
      <c r="A290" s="1460"/>
      <c r="B290" s="1460"/>
      <c r="C290" s="1453"/>
      <c r="D290" s="1453"/>
      <c r="E290" s="1453"/>
      <c r="F290" s="1453"/>
      <c r="G290" s="1453"/>
      <c r="H290" s="1453"/>
      <c r="I290" s="1453"/>
      <c r="J290" s="1489"/>
      <c r="K290" s="1453"/>
      <c r="L290" s="1463"/>
      <c r="M290" s="1463"/>
      <c r="N290" s="1465"/>
      <c r="O290" s="1465"/>
      <c r="P290" s="1465"/>
      <c r="Q290" s="1465"/>
      <c r="R290" s="1465"/>
      <c r="S290" s="1453"/>
      <c r="T290" s="1453"/>
      <c r="U290" s="1453"/>
      <c r="V290" s="1490"/>
      <c r="W290" s="1490"/>
      <c r="X290" s="1490"/>
      <c r="Y290" s="1453"/>
      <c r="Z290" s="1453"/>
      <c r="AA290" s="1453"/>
      <c r="AB290" s="1453"/>
      <c r="AC290" s="1453"/>
      <c r="AD290" s="1453"/>
      <c r="AE290" s="1453"/>
    </row>
    <row r="291" spans="1:31" s="1504" customFormat="1" ht="15" customHeight="1">
      <c r="A291" s="1460"/>
      <c r="B291" s="1460"/>
      <c r="C291" s="1453"/>
      <c r="D291" s="1453"/>
      <c r="E291" s="1453"/>
      <c r="F291" s="1453"/>
      <c r="G291" s="1453"/>
      <c r="H291" s="1453"/>
      <c r="I291" s="1453"/>
      <c r="J291" s="1489"/>
      <c r="K291" s="1453"/>
      <c r="L291" s="1463"/>
      <c r="M291" s="1463"/>
      <c r="N291" s="1465"/>
      <c r="O291" s="1465"/>
      <c r="P291" s="1465"/>
      <c r="Q291" s="1465"/>
      <c r="R291" s="1465"/>
      <c r="S291" s="1453"/>
      <c r="T291" s="1453"/>
      <c r="U291" s="1453"/>
      <c r="V291" s="1490"/>
      <c r="W291" s="1490"/>
      <c r="X291" s="1490"/>
      <c r="Y291" s="1453"/>
      <c r="Z291" s="1453"/>
      <c r="AA291" s="1453"/>
      <c r="AB291" s="1453"/>
      <c r="AC291" s="1453"/>
      <c r="AD291" s="1453"/>
      <c r="AE291" s="1453"/>
    </row>
    <row r="292" spans="1:31" s="1504" customFormat="1" ht="15" customHeight="1">
      <c r="A292" s="1460"/>
      <c r="B292" s="1460"/>
      <c r="C292" s="1453"/>
      <c r="D292" s="1453"/>
      <c r="E292" s="1453"/>
      <c r="F292" s="1453"/>
      <c r="G292" s="1453"/>
      <c r="H292" s="1453"/>
      <c r="I292" s="1453"/>
      <c r="J292" s="1489"/>
      <c r="K292" s="1453"/>
      <c r="L292" s="1463"/>
      <c r="M292" s="1463"/>
      <c r="N292" s="1465"/>
      <c r="O292" s="1465"/>
      <c r="P292" s="1465"/>
      <c r="Q292" s="1465"/>
      <c r="R292" s="1465"/>
      <c r="S292" s="1453"/>
      <c r="T292" s="1453"/>
      <c r="U292" s="1453"/>
      <c r="V292" s="1490"/>
      <c r="W292" s="1490"/>
      <c r="X292" s="1490"/>
      <c r="Y292" s="1453"/>
      <c r="Z292" s="1453"/>
      <c r="AA292" s="1453"/>
      <c r="AB292" s="1453"/>
      <c r="AC292" s="1453"/>
      <c r="AD292" s="1453"/>
      <c r="AE292" s="1453"/>
    </row>
    <row r="293" spans="1:31" s="1504" customFormat="1" ht="15" customHeight="1">
      <c r="A293" s="1460"/>
      <c r="B293" s="1460"/>
      <c r="C293" s="1453"/>
      <c r="D293" s="1453"/>
      <c r="E293" s="1453"/>
      <c r="F293" s="1453"/>
      <c r="G293" s="1453"/>
      <c r="H293" s="1453"/>
      <c r="I293" s="1453"/>
      <c r="J293" s="1489"/>
      <c r="K293" s="1453"/>
      <c r="L293" s="1463"/>
      <c r="M293" s="1463"/>
      <c r="N293" s="1465"/>
      <c r="O293" s="1465"/>
      <c r="P293" s="1465"/>
      <c r="Q293" s="1465"/>
      <c r="R293" s="1465"/>
      <c r="S293" s="1453"/>
      <c r="T293" s="1453"/>
      <c r="U293" s="1453"/>
      <c r="V293" s="1490"/>
      <c r="W293" s="1490"/>
      <c r="X293" s="1490"/>
      <c r="Y293" s="1453"/>
      <c r="Z293" s="1453"/>
      <c r="AA293" s="1453"/>
      <c r="AB293" s="1453"/>
      <c r="AC293" s="1453"/>
      <c r="AD293" s="1453"/>
      <c r="AE293" s="1453"/>
    </row>
    <row r="294" spans="1:31" s="1504" customFormat="1" ht="15" customHeight="1">
      <c r="A294" s="1460"/>
      <c r="B294" s="1460"/>
      <c r="C294" s="1453"/>
      <c r="D294" s="1453"/>
      <c r="E294" s="1453"/>
      <c r="F294" s="1453"/>
      <c r="G294" s="1453"/>
      <c r="H294" s="1453"/>
      <c r="I294" s="1453"/>
      <c r="J294" s="1489"/>
      <c r="K294" s="1453"/>
      <c r="L294" s="1463"/>
      <c r="M294" s="1463"/>
      <c r="N294" s="1465"/>
      <c r="O294" s="1465"/>
      <c r="P294" s="1465"/>
      <c r="Q294" s="1465"/>
      <c r="R294" s="1465"/>
      <c r="S294" s="1453"/>
      <c r="T294" s="1453"/>
      <c r="U294" s="1453"/>
      <c r="V294" s="1490"/>
      <c r="W294" s="1490"/>
      <c r="X294" s="1490"/>
      <c r="Y294" s="1453"/>
      <c r="Z294" s="1453"/>
      <c r="AA294" s="1453"/>
      <c r="AB294" s="1453"/>
      <c r="AC294" s="1453"/>
      <c r="AD294" s="1453"/>
      <c r="AE294" s="1453"/>
    </row>
    <row r="295" spans="1:31" s="1504" customFormat="1" ht="15" customHeight="1">
      <c r="A295" s="1460"/>
      <c r="B295" s="1460"/>
      <c r="C295" s="1453"/>
      <c r="D295" s="1453"/>
      <c r="E295" s="1453"/>
      <c r="F295" s="1453"/>
      <c r="G295" s="1453"/>
      <c r="H295" s="1453"/>
      <c r="I295" s="1453"/>
      <c r="J295" s="1489"/>
      <c r="K295" s="1453"/>
      <c r="L295" s="1463"/>
      <c r="M295" s="1463"/>
      <c r="N295" s="1465"/>
      <c r="O295" s="1465"/>
      <c r="P295" s="1465"/>
      <c r="Q295" s="1465"/>
      <c r="R295" s="1465"/>
      <c r="S295" s="1453"/>
      <c r="T295" s="1453"/>
      <c r="U295" s="1453"/>
      <c r="V295" s="1490"/>
      <c r="W295" s="1490"/>
      <c r="X295" s="1490"/>
      <c r="Y295" s="1453"/>
      <c r="Z295" s="1453"/>
      <c r="AA295" s="1453"/>
      <c r="AB295" s="1453"/>
      <c r="AC295" s="1453"/>
      <c r="AD295" s="1453"/>
      <c r="AE295" s="1453"/>
    </row>
    <row r="296" spans="1:31" s="1504" customFormat="1" ht="15" customHeight="1">
      <c r="A296" s="1460"/>
      <c r="B296" s="1460"/>
      <c r="C296" s="1453"/>
      <c r="D296" s="1453"/>
      <c r="E296" s="1453"/>
      <c r="F296" s="1453"/>
      <c r="G296" s="1453"/>
      <c r="H296" s="1453"/>
      <c r="I296" s="1453"/>
      <c r="J296" s="1489"/>
      <c r="K296" s="1453"/>
      <c r="L296" s="1463"/>
      <c r="M296" s="1463"/>
      <c r="N296" s="1465"/>
      <c r="O296" s="1465"/>
      <c r="P296" s="1465"/>
      <c r="Q296" s="1465"/>
      <c r="R296" s="1465"/>
      <c r="S296" s="1453"/>
      <c r="T296" s="1453"/>
      <c r="U296" s="1453"/>
      <c r="V296" s="1490"/>
      <c r="W296" s="1490"/>
      <c r="X296" s="1490"/>
      <c r="Y296" s="1453"/>
      <c r="Z296" s="1453"/>
      <c r="AA296" s="1453"/>
      <c r="AB296" s="1453"/>
      <c r="AC296" s="1453"/>
      <c r="AD296" s="1453"/>
      <c r="AE296" s="1453"/>
    </row>
    <row r="297" spans="1:31" s="1504" customFormat="1" ht="15" customHeight="1">
      <c r="A297" s="1460"/>
      <c r="B297" s="1460"/>
      <c r="C297" s="1453"/>
      <c r="D297" s="1453"/>
      <c r="E297" s="1453"/>
      <c r="F297" s="1453"/>
      <c r="G297" s="1453"/>
      <c r="H297" s="1453"/>
      <c r="I297" s="1453"/>
      <c r="J297" s="1489"/>
      <c r="K297" s="1453"/>
      <c r="L297" s="1463"/>
      <c r="M297" s="1463"/>
      <c r="N297" s="1465"/>
      <c r="O297" s="1465"/>
      <c r="P297" s="1465"/>
      <c r="Q297" s="1465"/>
      <c r="R297" s="1465"/>
      <c r="S297" s="1453"/>
      <c r="T297" s="1453"/>
      <c r="U297" s="1453"/>
      <c r="V297" s="1490"/>
      <c r="W297" s="1490"/>
      <c r="X297" s="1490"/>
      <c r="Y297" s="1453"/>
      <c r="Z297" s="1453"/>
      <c r="AA297" s="1453"/>
      <c r="AB297" s="1453"/>
      <c r="AC297" s="1453"/>
      <c r="AD297" s="1453"/>
      <c r="AE297" s="1453"/>
    </row>
    <row r="298" spans="1:31" s="1504" customFormat="1" ht="15" customHeight="1">
      <c r="A298" s="1460"/>
      <c r="B298" s="1460"/>
      <c r="C298" s="1453"/>
      <c r="D298" s="1453"/>
      <c r="E298" s="1453"/>
      <c r="F298" s="1453"/>
      <c r="G298" s="1453"/>
      <c r="H298" s="1453"/>
      <c r="I298" s="1453"/>
      <c r="J298" s="1489"/>
      <c r="K298" s="1453"/>
      <c r="L298" s="1463"/>
      <c r="M298" s="1463"/>
      <c r="N298" s="1465"/>
      <c r="O298" s="1465"/>
      <c r="P298" s="1465"/>
      <c r="Q298" s="1465"/>
      <c r="R298" s="1465"/>
      <c r="S298" s="1453"/>
      <c r="T298" s="1453"/>
      <c r="U298" s="1453"/>
      <c r="V298" s="1490"/>
      <c r="W298" s="1490"/>
      <c r="X298" s="1490"/>
      <c r="Y298" s="1453"/>
      <c r="Z298" s="1453"/>
      <c r="AA298" s="1453"/>
      <c r="AB298" s="1453"/>
      <c r="AC298" s="1453"/>
      <c r="AD298" s="1453"/>
      <c r="AE298" s="1453"/>
    </row>
    <row r="299" spans="1:31" s="1504" customFormat="1" ht="15" customHeight="1">
      <c r="A299" s="1460"/>
      <c r="B299" s="1460"/>
      <c r="C299" s="1453"/>
      <c r="D299" s="1453"/>
      <c r="E299" s="1453"/>
      <c r="F299" s="1453"/>
      <c r="G299" s="1453"/>
      <c r="H299" s="1453"/>
      <c r="I299" s="1453"/>
      <c r="J299" s="1489"/>
      <c r="K299" s="1453"/>
      <c r="L299" s="1463"/>
      <c r="M299" s="1463"/>
      <c r="N299" s="1465"/>
      <c r="O299" s="1465"/>
      <c r="P299" s="1465"/>
      <c r="Q299" s="1465"/>
      <c r="R299" s="1465"/>
      <c r="S299" s="1453"/>
      <c r="T299" s="1453"/>
      <c r="U299" s="1453"/>
      <c r="V299" s="1490"/>
      <c r="W299" s="1490"/>
      <c r="X299" s="1490"/>
      <c r="Y299" s="1453"/>
      <c r="Z299" s="1453"/>
      <c r="AA299" s="1453"/>
      <c r="AB299" s="1453"/>
      <c r="AC299" s="1453"/>
      <c r="AD299" s="1453"/>
      <c r="AE299" s="1453"/>
    </row>
    <row r="300" spans="1:31" s="1504" customFormat="1" ht="15" customHeight="1">
      <c r="A300" s="1460"/>
      <c r="B300" s="1460"/>
      <c r="C300" s="1453"/>
      <c r="D300" s="1453"/>
      <c r="E300" s="1453"/>
      <c r="F300" s="1453"/>
      <c r="G300" s="1453"/>
      <c r="H300" s="1453"/>
      <c r="I300" s="1453"/>
      <c r="J300" s="1489"/>
      <c r="K300" s="1453"/>
      <c r="L300" s="1463"/>
      <c r="M300" s="1463"/>
      <c r="N300" s="1465"/>
      <c r="O300" s="1465"/>
      <c r="P300" s="1465"/>
      <c r="Q300" s="1465"/>
      <c r="R300" s="1465"/>
      <c r="S300" s="1453"/>
      <c r="T300" s="1453"/>
      <c r="U300" s="1453"/>
      <c r="V300" s="1490"/>
      <c r="W300" s="1490"/>
      <c r="X300" s="1490"/>
      <c r="Y300" s="1453"/>
      <c r="Z300" s="1453"/>
      <c r="AA300" s="1453"/>
      <c r="AB300" s="1453"/>
      <c r="AC300" s="1453"/>
      <c r="AD300" s="1453"/>
      <c r="AE300" s="1453"/>
    </row>
    <row r="301" spans="1:31" s="1504" customFormat="1" ht="15" customHeight="1">
      <c r="A301" s="1460"/>
      <c r="B301" s="1460"/>
      <c r="C301" s="1453"/>
      <c r="D301" s="1453"/>
      <c r="E301" s="1453"/>
      <c r="F301" s="1453"/>
      <c r="G301" s="1453"/>
      <c r="H301" s="1453"/>
      <c r="I301" s="1453"/>
      <c r="J301" s="1489"/>
      <c r="K301" s="1453"/>
      <c r="L301" s="1463"/>
      <c r="M301" s="1463"/>
      <c r="N301" s="1465"/>
      <c r="O301" s="1465"/>
      <c r="P301" s="1465"/>
      <c r="Q301" s="1465"/>
      <c r="R301" s="1465"/>
      <c r="S301" s="1453"/>
      <c r="T301" s="1453"/>
      <c r="U301" s="1453"/>
      <c r="V301" s="1490"/>
      <c r="W301" s="1490"/>
      <c r="X301" s="1490"/>
      <c r="Y301" s="1453"/>
      <c r="Z301" s="1453"/>
      <c r="AA301" s="1453"/>
      <c r="AB301" s="1453"/>
      <c r="AC301" s="1453"/>
      <c r="AD301" s="1453"/>
      <c r="AE301" s="1453"/>
    </row>
    <row r="302" spans="1:31" s="1504" customFormat="1" ht="15" customHeight="1">
      <c r="A302" s="1460"/>
      <c r="B302" s="1460"/>
      <c r="C302" s="1453"/>
      <c r="D302" s="1453"/>
      <c r="E302" s="1453"/>
      <c r="F302" s="1453"/>
      <c r="G302" s="1453"/>
      <c r="H302" s="1453"/>
      <c r="I302" s="1453"/>
      <c r="J302" s="1489"/>
      <c r="K302" s="1453"/>
      <c r="L302" s="1463"/>
      <c r="M302" s="1463"/>
      <c r="N302" s="1465"/>
      <c r="O302" s="1465"/>
      <c r="P302" s="1465"/>
      <c r="Q302" s="1465"/>
      <c r="R302" s="1465"/>
      <c r="S302" s="1453"/>
      <c r="T302" s="1453"/>
      <c r="U302" s="1453"/>
      <c r="V302" s="1490"/>
      <c r="W302" s="1490"/>
      <c r="X302" s="1490"/>
      <c r="Y302" s="1453"/>
      <c r="Z302" s="1453"/>
      <c r="AA302" s="1453"/>
      <c r="AB302" s="1453"/>
      <c r="AC302" s="1453"/>
      <c r="AD302" s="1453"/>
      <c r="AE302" s="1453"/>
    </row>
    <row r="303" spans="1:31" s="1504" customFormat="1" ht="15" customHeight="1">
      <c r="A303" s="1460"/>
      <c r="B303" s="1460"/>
      <c r="C303" s="1453"/>
      <c r="D303" s="1453"/>
      <c r="E303" s="1453"/>
      <c r="F303" s="1453"/>
      <c r="G303" s="1453"/>
      <c r="H303" s="1453"/>
      <c r="I303" s="1453"/>
      <c r="J303" s="1489"/>
      <c r="K303" s="1453"/>
      <c r="L303" s="1463"/>
      <c r="M303" s="1463"/>
      <c r="N303" s="1465"/>
      <c r="O303" s="1465"/>
      <c r="P303" s="1465"/>
      <c r="Q303" s="1465"/>
      <c r="R303" s="1465"/>
      <c r="S303" s="1453"/>
      <c r="T303" s="1453"/>
      <c r="U303" s="1453"/>
      <c r="V303" s="1490"/>
      <c r="W303" s="1490"/>
      <c r="X303" s="1490"/>
      <c r="Y303" s="1453"/>
      <c r="Z303" s="1453"/>
      <c r="AA303" s="1453"/>
      <c r="AB303" s="1453"/>
      <c r="AC303" s="1453"/>
      <c r="AD303" s="1453"/>
      <c r="AE303" s="1453"/>
    </row>
    <row r="304" spans="1:31" s="1504" customFormat="1" ht="15" customHeight="1">
      <c r="A304" s="1460"/>
      <c r="B304" s="1460"/>
      <c r="C304" s="1453"/>
      <c r="D304" s="1453"/>
      <c r="E304" s="1453"/>
      <c r="F304" s="1453"/>
      <c r="G304" s="1453"/>
      <c r="H304" s="1453"/>
      <c r="I304" s="1453"/>
      <c r="J304" s="1489"/>
      <c r="K304" s="1453"/>
      <c r="L304" s="1463"/>
      <c r="M304" s="1463"/>
      <c r="N304" s="1465"/>
      <c r="O304" s="1465"/>
      <c r="P304" s="1465"/>
      <c r="Q304" s="1465"/>
      <c r="R304" s="1465"/>
      <c r="S304" s="1453"/>
      <c r="T304" s="1453"/>
      <c r="U304" s="1453"/>
      <c r="V304" s="1490"/>
      <c r="W304" s="1490"/>
      <c r="X304" s="1490"/>
      <c r="Y304" s="1453"/>
      <c r="Z304" s="1453"/>
      <c r="AA304" s="1453"/>
      <c r="AB304" s="1453"/>
      <c r="AC304" s="1453"/>
      <c r="AD304" s="1453"/>
      <c r="AE304" s="1453"/>
    </row>
    <row r="305" spans="1:31" s="1504" customFormat="1" ht="15" customHeight="1">
      <c r="A305" s="1460"/>
      <c r="B305" s="1460"/>
      <c r="C305" s="1453"/>
      <c r="D305" s="1453"/>
      <c r="E305" s="1453"/>
      <c r="F305" s="1453"/>
      <c r="G305" s="1453"/>
      <c r="H305" s="1453"/>
      <c r="I305" s="1453"/>
      <c r="J305" s="1489"/>
      <c r="K305" s="1453"/>
      <c r="L305" s="1463"/>
      <c r="M305" s="1463"/>
      <c r="N305" s="1465"/>
      <c r="O305" s="1465"/>
      <c r="P305" s="1465"/>
      <c r="Q305" s="1465"/>
      <c r="R305" s="1465"/>
      <c r="S305" s="1453"/>
      <c r="T305" s="1453"/>
      <c r="U305" s="1453"/>
      <c r="V305" s="1490"/>
      <c r="W305" s="1490"/>
      <c r="X305" s="1490"/>
      <c r="Y305" s="1453"/>
      <c r="Z305" s="1453"/>
      <c r="AA305" s="1453"/>
      <c r="AB305" s="1453"/>
      <c r="AC305" s="1453"/>
      <c r="AD305" s="1453"/>
      <c r="AE305" s="1453"/>
    </row>
    <row r="306" spans="1:31" s="1504" customFormat="1" ht="15" customHeight="1">
      <c r="A306" s="1460"/>
      <c r="B306" s="1460"/>
      <c r="C306" s="1453"/>
      <c r="D306" s="1453"/>
      <c r="E306" s="1453"/>
      <c r="F306" s="1453"/>
      <c r="G306" s="1453"/>
      <c r="H306" s="1453"/>
      <c r="I306" s="1453"/>
      <c r="J306" s="1489"/>
      <c r="K306" s="1453"/>
      <c r="L306" s="1463"/>
      <c r="M306" s="1463"/>
      <c r="N306" s="1465"/>
      <c r="O306" s="1465"/>
      <c r="P306" s="1465"/>
      <c r="Q306" s="1465"/>
      <c r="R306" s="1465"/>
      <c r="S306" s="1453"/>
      <c r="T306" s="1453"/>
      <c r="U306" s="1453"/>
      <c r="V306" s="1490"/>
      <c r="W306" s="1490"/>
      <c r="X306" s="1490"/>
      <c r="Y306" s="1453"/>
      <c r="Z306" s="1453"/>
      <c r="AA306" s="1453"/>
      <c r="AB306" s="1453"/>
      <c r="AC306" s="1453"/>
      <c r="AD306" s="1453"/>
      <c r="AE306" s="1453"/>
    </row>
    <row r="307" spans="1:31" s="1504" customFormat="1" ht="15" customHeight="1">
      <c r="A307" s="1460"/>
      <c r="B307" s="1460"/>
      <c r="C307" s="1453"/>
      <c r="D307" s="1453"/>
      <c r="E307" s="1453"/>
      <c r="F307" s="1453"/>
      <c r="G307" s="1453"/>
      <c r="H307" s="1453"/>
      <c r="I307" s="1453"/>
      <c r="J307" s="1489"/>
      <c r="K307" s="1453"/>
      <c r="L307" s="1463"/>
      <c r="M307" s="1463"/>
      <c r="N307" s="1465"/>
      <c r="O307" s="1465"/>
      <c r="P307" s="1465"/>
      <c r="Q307" s="1465"/>
      <c r="R307" s="1465"/>
      <c r="S307" s="1453"/>
      <c r="T307" s="1453"/>
      <c r="U307" s="1453"/>
      <c r="V307" s="1490"/>
      <c r="W307" s="1490"/>
      <c r="X307" s="1490"/>
      <c r="Y307" s="1453"/>
      <c r="Z307" s="1453"/>
      <c r="AA307" s="1453"/>
      <c r="AB307" s="1453"/>
      <c r="AC307" s="1453"/>
      <c r="AD307" s="1453"/>
      <c r="AE307" s="1453"/>
    </row>
    <row r="308" spans="1:31" s="1504" customFormat="1" ht="15" customHeight="1">
      <c r="A308" s="1460"/>
      <c r="B308" s="1460"/>
      <c r="C308" s="1453"/>
      <c r="D308" s="1453"/>
      <c r="E308" s="1453"/>
      <c r="F308" s="1453"/>
      <c r="G308" s="1453"/>
      <c r="H308" s="1453"/>
      <c r="I308" s="1453"/>
      <c r="J308" s="1489"/>
      <c r="K308" s="1453"/>
      <c r="L308" s="1463"/>
      <c r="M308" s="1463"/>
      <c r="N308" s="1465"/>
      <c r="O308" s="1465"/>
      <c r="P308" s="1465"/>
      <c r="Q308" s="1465"/>
      <c r="R308" s="1465"/>
      <c r="S308" s="1453"/>
      <c r="T308" s="1453"/>
      <c r="U308" s="1453"/>
      <c r="V308" s="1490"/>
      <c r="W308" s="1490"/>
      <c r="X308" s="1490"/>
      <c r="Y308" s="1453"/>
      <c r="Z308" s="1453"/>
      <c r="AA308" s="1453"/>
      <c r="AB308" s="1453"/>
      <c r="AC308" s="1453"/>
      <c r="AD308" s="1453"/>
      <c r="AE308" s="1453"/>
    </row>
    <row r="309" spans="1:31" s="1504" customFormat="1" ht="15" customHeight="1">
      <c r="A309" s="1460"/>
      <c r="B309" s="1460"/>
      <c r="C309" s="1453"/>
      <c r="D309" s="1453"/>
      <c r="E309" s="1453"/>
      <c r="F309" s="1453"/>
      <c r="G309" s="1453"/>
      <c r="H309" s="1453"/>
      <c r="I309" s="1453"/>
      <c r="J309" s="1489"/>
      <c r="K309" s="1453"/>
      <c r="L309" s="1463"/>
      <c r="M309" s="1463"/>
      <c r="N309" s="1465"/>
      <c r="O309" s="1465"/>
      <c r="P309" s="1465"/>
      <c r="Q309" s="1465"/>
      <c r="R309" s="1465"/>
      <c r="S309" s="1453"/>
      <c r="T309" s="1453"/>
      <c r="U309" s="1453"/>
      <c r="V309" s="1490"/>
      <c r="W309" s="1490"/>
      <c r="X309" s="1490"/>
      <c r="Y309" s="1453"/>
      <c r="Z309" s="1453"/>
      <c r="AA309" s="1453"/>
      <c r="AB309" s="1453"/>
      <c r="AC309" s="1453"/>
      <c r="AD309" s="1453"/>
      <c r="AE309" s="1453"/>
    </row>
    <row r="310" spans="1:31" s="1504" customFormat="1" ht="15" customHeight="1">
      <c r="A310" s="1460"/>
      <c r="B310" s="1460"/>
      <c r="C310" s="1453"/>
      <c r="D310" s="1453"/>
      <c r="E310" s="1453"/>
      <c r="F310" s="1453"/>
      <c r="G310" s="1453"/>
      <c r="H310" s="1453"/>
      <c r="I310" s="1453"/>
      <c r="J310" s="1489"/>
      <c r="K310" s="1453"/>
      <c r="L310" s="1463"/>
      <c r="M310" s="1463"/>
      <c r="N310" s="1465"/>
      <c r="O310" s="1465"/>
      <c r="P310" s="1465"/>
      <c r="Q310" s="1465"/>
      <c r="R310" s="1465"/>
      <c r="S310" s="1453"/>
      <c r="T310" s="1453"/>
      <c r="U310" s="1453"/>
      <c r="V310" s="1490"/>
      <c r="W310" s="1490"/>
      <c r="X310" s="1490"/>
      <c r="Y310" s="1453"/>
      <c r="Z310" s="1453"/>
      <c r="AA310" s="1453"/>
      <c r="AB310" s="1453"/>
      <c r="AC310" s="1453"/>
      <c r="AD310" s="1453"/>
      <c r="AE310" s="1453"/>
    </row>
    <row r="311" spans="1:31" s="1504" customFormat="1" ht="15" customHeight="1">
      <c r="A311" s="1460"/>
      <c r="B311" s="1460"/>
      <c r="C311" s="1453"/>
      <c r="D311" s="1453"/>
      <c r="E311" s="1453"/>
      <c r="F311" s="1453"/>
      <c r="G311" s="1453"/>
      <c r="H311" s="1453"/>
      <c r="I311" s="1453"/>
      <c r="J311" s="1489"/>
      <c r="K311" s="1453"/>
      <c r="L311" s="1463"/>
      <c r="M311" s="1463"/>
      <c r="N311" s="1465"/>
      <c r="O311" s="1465"/>
      <c r="P311" s="1465"/>
      <c r="Q311" s="1465"/>
      <c r="R311" s="1465"/>
      <c r="S311" s="1453"/>
      <c r="T311" s="1453"/>
      <c r="U311" s="1453"/>
      <c r="V311" s="1490"/>
      <c r="W311" s="1490"/>
      <c r="X311" s="1490"/>
      <c r="Y311" s="1453"/>
      <c r="Z311" s="1453"/>
      <c r="AA311" s="1453"/>
      <c r="AB311" s="1453"/>
      <c r="AC311" s="1453"/>
      <c r="AD311" s="1453"/>
      <c r="AE311" s="1453"/>
    </row>
    <row r="312" spans="1:31" s="1504" customFormat="1" ht="15" customHeight="1">
      <c r="A312" s="1460"/>
      <c r="B312" s="1460"/>
      <c r="C312" s="1453"/>
      <c r="D312" s="1453"/>
      <c r="E312" s="1453"/>
      <c r="F312" s="1453"/>
      <c r="G312" s="1453"/>
      <c r="H312" s="1453"/>
      <c r="I312" s="1453"/>
      <c r="J312" s="1489"/>
      <c r="K312" s="1453"/>
      <c r="L312" s="1463"/>
      <c r="M312" s="1463"/>
      <c r="N312" s="1465"/>
      <c r="O312" s="1465"/>
      <c r="P312" s="1465"/>
      <c r="Q312" s="1465"/>
      <c r="R312" s="1465"/>
      <c r="S312" s="1453"/>
      <c r="T312" s="1453"/>
      <c r="U312" s="1453"/>
      <c r="V312" s="1490"/>
      <c r="W312" s="1490"/>
      <c r="X312" s="1490"/>
      <c r="Y312" s="1453"/>
      <c r="Z312" s="1453"/>
      <c r="AA312" s="1453"/>
      <c r="AB312" s="1453"/>
      <c r="AC312" s="1453"/>
      <c r="AD312" s="1453"/>
      <c r="AE312" s="1453"/>
    </row>
    <row r="313" spans="1:31" s="1504" customFormat="1" ht="15" customHeight="1">
      <c r="A313" s="1460"/>
      <c r="B313" s="1460"/>
      <c r="C313" s="1453"/>
      <c r="D313" s="1453"/>
      <c r="E313" s="1453"/>
      <c r="F313" s="1453"/>
      <c r="G313" s="1453"/>
      <c r="H313" s="1453"/>
      <c r="I313" s="1453"/>
      <c r="J313" s="1489"/>
      <c r="K313" s="1453"/>
      <c r="L313" s="1463"/>
      <c r="M313" s="1463"/>
      <c r="N313" s="1465"/>
      <c r="O313" s="1465"/>
      <c r="P313" s="1465"/>
      <c r="Q313" s="1465"/>
      <c r="R313" s="1465"/>
      <c r="S313" s="1453"/>
      <c r="T313" s="1453"/>
      <c r="U313" s="1453"/>
      <c r="V313" s="1490"/>
      <c r="W313" s="1490"/>
      <c r="X313" s="1490"/>
      <c r="Y313" s="1453"/>
      <c r="Z313" s="1453"/>
      <c r="AA313" s="1453"/>
      <c r="AB313" s="1453"/>
      <c r="AC313" s="1453"/>
      <c r="AD313" s="1453"/>
      <c r="AE313" s="1453"/>
    </row>
    <row r="314" spans="1:31" s="1504" customFormat="1" ht="15" customHeight="1">
      <c r="A314" s="1460"/>
      <c r="B314" s="1460"/>
      <c r="C314" s="1453"/>
      <c r="D314" s="1453"/>
      <c r="E314" s="1453"/>
      <c r="F314" s="1453"/>
      <c r="G314" s="1453"/>
      <c r="H314" s="1453"/>
      <c r="I314" s="1453"/>
      <c r="J314" s="1489"/>
      <c r="K314" s="1453"/>
      <c r="L314" s="1463"/>
      <c r="M314" s="1463"/>
      <c r="N314" s="1465"/>
      <c r="O314" s="1465"/>
      <c r="P314" s="1465"/>
      <c r="Q314" s="1465"/>
      <c r="R314" s="1465"/>
      <c r="S314" s="1453"/>
      <c r="T314" s="1453"/>
      <c r="U314" s="1453"/>
      <c r="V314" s="1490"/>
      <c r="W314" s="1490"/>
      <c r="X314" s="1490"/>
      <c r="Y314" s="1453"/>
      <c r="Z314" s="1453"/>
      <c r="AA314" s="1453"/>
      <c r="AB314" s="1453"/>
      <c r="AC314" s="1453"/>
      <c r="AD314" s="1453"/>
      <c r="AE314" s="1453"/>
    </row>
    <row r="315" spans="1:31" s="1504" customFormat="1" ht="15" customHeight="1">
      <c r="A315" s="1460"/>
      <c r="B315" s="1460"/>
      <c r="C315" s="1453"/>
      <c r="D315" s="1453"/>
      <c r="E315" s="1453"/>
      <c r="F315" s="1453"/>
      <c r="G315" s="1453"/>
      <c r="H315" s="1453"/>
      <c r="I315" s="1453"/>
      <c r="J315" s="1489"/>
      <c r="K315" s="1453"/>
      <c r="L315" s="1463"/>
      <c r="M315" s="1463"/>
      <c r="N315" s="1465"/>
      <c r="O315" s="1465"/>
      <c r="P315" s="1465"/>
      <c r="Q315" s="1465"/>
      <c r="R315" s="1465"/>
      <c r="S315" s="1453"/>
      <c r="T315" s="1453"/>
      <c r="U315" s="1453"/>
      <c r="V315" s="1490"/>
      <c r="W315" s="1490"/>
      <c r="X315" s="1490"/>
      <c r="Y315" s="1453"/>
      <c r="Z315" s="1453"/>
      <c r="AA315" s="1453"/>
      <c r="AB315" s="1453"/>
      <c r="AC315" s="1453"/>
      <c r="AD315" s="1453"/>
      <c r="AE315" s="1453"/>
    </row>
    <row r="316" spans="1:31" s="1504" customFormat="1" ht="15" customHeight="1">
      <c r="A316" s="1460"/>
      <c r="B316" s="1460"/>
      <c r="C316" s="1453"/>
      <c r="D316" s="1453"/>
      <c r="E316" s="1453"/>
      <c r="F316" s="1453"/>
      <c r="G316" s="1453"/>
      <c r="H316" s="1453"/>
      <c r="I316" s="1453"/>
      <c r="J316" s="1489"/>
      <c r="K316" s="1453"/>
      <c r="L316" s="1463"/>
      <c r="M316" s="1463"/>
      <c r="N316" s="1465"/>
      <c r="O316" s="1465"/>
      <c r="P316" s="1465"/>
      <c r="Q316" s="1465"/>
      <c r="R316" s="1465"/>
      <c r="S316" s="1453"/>
      <c r="T316" s="1453"/>
      <c r="U316" s="1453"/>
      <c r="V316" s="1490"/>
      <c r="W316" s="1490"/>
      <c r="X316" s="1490"/>
      <c r="Y316" s="1453"/>
      <c r="Z316" s="1453"/>
      <c r="AA316" s="1453"/>
      <c r="AB316" s="1453"/>
      <c r="AC316" s="1453"/>
      <c r="AD316" s="1453"/>
      <c r="AE316" s="1453"/>
    </row>
    <row r="317" spans="1:31" s="1504" customFormat="1" ht="15" customHeight="1">
      <c r="A317" s="1460"/>
      <c r="B317" s="1460"/>
      <c r="C317" s="1453"/>
      <c r="D317" s="1453"/>
      <c r="E317" s="1453"/>
      <c r="F317" s="1453"/>
      <c r="G317" s="1453"/>
      <c r="H317" s="1453"/>
      <c r="I317" s="1453"/>
      <c r="J317" s="1489"/>
      <c r="K317" s="1453"/>
      <c r="L317" s="1463"/>
      <c r="M317" s="1463"/>
      <c r="N317" s="1465"/>
      <c r="O317" s="1465"/>
      <c r="P317" s="1465"/>
      <c r="Q317" s="1465"/>
      <c r="R317" s="1465"/>
      <c r="S317" s="1453"/>
      <c r="T317" s="1453"/>
      <c r="U317" s="1453"/>
      <c r="V317" s="1490"/>
      <c r="W317" s="1490"/>
      <c r="X317" s="1490"/>
      <c r="Y317" s="1453"/>
      <c r="Z317" s="1453"/>
      <c r="AA317" s="1453"/>
      <c r="AB317" s="1453"/>
      <c r="AC317" s="1453"/>
      <c r="AD317" s="1453"/>
      <c r="AE317" s="1453"/>
    </row>
    <row r="318" spans="1:31" s="1504" customFormat="1" ht="15" customHeight="1">
      <c r="A318" s="1460"/>
      <c r="B318" s="1460"/>
      <c r="C318" s="1453"/>
      <c r="D318" s="1453"/>
      <c r="E318" s="1453"/>
      <c r="F318" s="1453"/>
      <c r="G318" s="1453"/>
      <c r="H318" s="1453"/>
      <c r="I318" s="1453"/>
      <c r="J318" s="1489"/>
      <c r="K318" s="1453"/>
      <c r="L318" s="1463"/>
      <c r="M318" s="1463"/>
      <c r="N318" s="1465"/>
      <c r="O318" s="1465"/>
      <c r="P318" s="1465"/>
      <c r="Q318" s="1465"/>
      <c r="R318" s="1465"/>
      <c r="S318" s="1453"/>
      <c r="T318" s="1453"/>
      <c r="U318" s="1453"/>
      <c r="V318" s="1490"/>
      <c r="W318" s="1490"/>
      <c r="X318" s="1490"/>
      <c r="Y318" s="1453"/>
      <c r="Z318" s="1453"/>
      <c r="AA318" s="1453"/>
      <c r="AB318" s="1453"/>
      <c r="AC318" s="1453"/>
      <c r="AD318" s="1453"/>
      <c r="AE318" s="1453"/>
    </row>
    <row r="319" spans="1:31" s="1504" customFormat="1" ht="15" customHeight="1">
      <c r="A319" s="1460"/>
      <c r="B319" s="1460"/>
      <c r="C319" s="1453"/>
      <c r="D319" s="1453"/>
      <c r="E319" s="1453"/>
      <c r="F319" s="1453"/>
      <c r="G319" s="1453"/>
      <c r="H319" s="1453"/>
      <c r="I319" s="1453"/>
      <c r="J319" s="1489"/>
      <c r="K319" s="1453"/>
      <c r="L319" s="1463"/>
      <c r="M319" s="1463"/>
      <c r="N319" s="1465"/>
      <c r="O319" s="1465"/>
      <c r="P319" s="1465"/>
      <c r="Q319" s="1465"/>
      <c r="R319" s="1465"/>
      <c r="S319" s="1453"/>
      <c r="T319" s="1453"/>
      <c r="U319" s="1453"/>
      <c r="V319" s="1490"/>
      <c r="W319" s="1490"/>
      <c r="X319" s="1490"/>
      <c r="Y319" s="1453"/>
      <c r="Z319" s="1453"/>
      <c r="AA319" s="1453"/>
      <c r="AB319" s="1453"/>
      <c r="AC319" s="1453"/>
      <c r="AD319" s="1453"/>
      <c r="AE319" s="1453"/>
    </row>
    <row r="320" spans="1:31" s="1504" customFormat="1" ht="15" customHeight="1">
      <c r="A320" s="1460"/>
      <c r="B320" s="1460"/>
      <c r="C320" s="1453"/>
      <c r="D320" s="1453"/>
      <c r="E320" s="1453"/>
      <c r="F320" s="1453"/>
      <c r="G320" s="1453"/>
      <c r="H320" s="1453"/>
      <c r="I320" s="1453"/>
      <c r="J320" s="1489"/>
      <c r="K320" s="1453"/>
      <c r="L320" s="1463"/>
      <c r="M320" s="1463"/>
      <c r="N320" s="1465"/>
      <c r="O320" s="1465"/>
      <c r="P320" s="1465"/>
      <c r="Q320" s="1465"/>
      <c r="R320" s="1465"/>
      <c r="S320" s="1453"/>
      <c r="T320" s="1453"/>
      <c r="U320" s="1453"/>
      <c r="V320" s="1490"/>
      <c r="W320" s="1490"/>
      <c r="X320" s="1490"/>
      <c r="Y320" s="1453"/>
      <c r="Z320" s="1453"/>
      <c r="AA320" s="1453"/>
      <c r="AB320" s="1453"/>
      <c r="AC320" s="1453"/>
      <c r="AD320" s="1453"/>
      <c r="AE320" s="1453"/>
    </row>
    <row r="321" spans="1:31" s="1504" customFormat="1" ht="15" customHeight="1">
      <c r="A321" s="1460"/>
      <c r="B321" s="1460"/>
      <c r="C321" s="1453"/>
      <c r="D321" s="1453"/>
      <c r="E321" s="1453"/>
      <c r="F321" s="1453"/>
      <c r="G321" s="1453"/>
      <c r="H321" s="1453"/>
      <c r="I321" s="1453"/>
      <c r="J321" s="1489"/>
      <c r="K321" s="1453"/>
      <c r="L321" s="1463"/>
      <c r="M321" s="1463"/>
      <c r="N321" s="1465"/>
      <c r="O321" s="1465"/>
      <c r="P321" s="1465"/>
      <c r="Q321" s="1465"/>
      <c r="R321" s="1465"/>
      <c r="S321" s="1453"/>
      <c r="T321" s="1453"/>
      <c r="U321" s="1453"/>
      <c r="V321" s="1490"/>
      <c r="W321" s="1490"/>
      <c r="X321" s="1490"/>
      <c r="Y321" s="1453"/>
      <c r="Z321" s="1453"/>
      <c r="AA321" s="1453"/>
      <c r="AB321" s="1453"/>
      <c r="AC321" s="1453"/>
      <c r="AD321" s="1453"/>
      <c r="AE321" s="1453"/>
    </row>
    <row r="322" spans="1:31" s="1504" customFormat="1" ht="15" customHeight="1">
      <c r="A322" s="1460"/>
      <c r="B322" s="1460"/>
      <c r="C322" s="1453"/>
      <c r="D322" s="1453"/>
      <c r="E322" s="1453"/>
      <c r="F322" s="1453"/>
      <c r="G322" s="1453"/>
      <c r="H322" s="1453"/>
      <c r="I322" s="1453"/>
      <c r="J322" s="1489"/>
      <c r="K322" s="1453"/>
      <c r="L322" s="1463"/>
      <c r="M322" s="1463"/>
      <c r="N322" s="1465"/>
      <c r="O322" s="1465"/>
      <c r="P322" s="1465"/>
      <c r="Q322" s="1465"/>
      <c r="R322" s="1465"/>
      <c r="S322" s="1453"/>
      <c r="T322" s="1453"/>
      <c r="U322" s="1453"/>
      <c r="V322" s="1490"/>
      <c r="W322" s="1490"/>
      <c r="X322" s="1490"/>
      <c r="Y322" s="1453"/>
      <c r="Z322" s="1453"/>
      <c r="AA322" s="1453"/>
      <c r="AB322" s="1453"/>
      <c r="AC322" s="1453"/>
      <c r="AD322" s="1453"/>
      <c r="AE322" s="1453"/>
    </row>
    <row r="323" spans="1:31" s="1504" customFormat="1" ht="15" customHeight="1">
      <c r="A323" s="1460"/>
      <c r="B323" s="1460"/>
      <c r="C323" s="1453"/>
      <c r="D323" s="1453"/>
      <c r="E323" s="1453"/>
      <c r="F323" s="1453"/>
      <c r="G323" s="1453"/>
      <c r="H323" s="1453"/>
      <c r="I323" s="1453"/>
      <c r="J323" s="1489"/>
      <c r="K323" s="1453"/>
      <c r="L323" s="1463"/>
      <c r="M323" s="1463"/>
      <c r="N323" s="1465"/>
      <c r="O323" s="1465"/>
      <c r="P323" s="1465"/>
      <c r="Q323" s="1465"/>
      <c r="R323" s="1465"/>
      <c r="S323" s="1453"/>
      <c r="T323" s="1453"/>
      <c r="U323" s="1453"/>
      <c r="V323" s="1490"/>
      <c r="W323" s="1490"/>
      <c r="X323" s="1490"/>
      <c r="Y323" s="1453"/>
      <c r="Z323" s="1453"/>
      <c r="AA323" s="1453"/>
      <c r="AB323" s="1453"/>
      <c r="AC323" s="1453"/>
      <c r="AD323" s="1453"/>
      <c r="AE323" s="1453"/>
    </row>
    <row r="324" spans="1:31" s="1504" customFormat="1" ht="15" customHeight="1">
      <c r="A324" s="1460"/>
      <c r="B324" s="1460"/>
      <c r="C324" s="1453"/>
      <c r="D324" s="1453"/>
      <c r="E324" s="1453"/>
      <c r="F324" s="1453"/>
      <c r="G324" s="1453"/>
      <c r="H324" s="1453"/>
      <c r="I324" s="1453"/>
      <c r="J324" s="1489"/>
      <c r="K324" s="1453"/>
      <c r="L324" s="1463"/>
      <c r="M324" s="1463"/>
      <c r="N324" s="1465"/>
      <c r="O324" s="1465"/>
      <c r="P324" s="1465"/>
      <c r="Q324" s="1465"/>
      <c r="R324" s="1465"/>
      <c r="S324" s="1453"/>
      <c r="T324" s="1453"/>
      <c r="U324" s="1453"/>
      <c r="V324" s="1490"/>
      <c r="W324" s="1490"/>
      <c r="X324" s="1490"/>
      <c r="Y324" s="1453"/>
      <c r="Z324" s="1453"/>
      <c r="AA324" s="1453"/>
      <c r="AB324" s="1453"/>
      <c r="AC324" s="1453"/>
      <c r="AD324" s="1453"/>
      <c r="AE324" s="1453"/>
    </row>
    <row r="325" spans="1:31" s="1504" customFormat="1" ht="15" customHeight="1">
      <c r="A325" s="1460"/>
      <c r="B325" s="1460"/>
      <c r="C325" s="1453"/>
      <c r="D325" s="1453"/>
      <c r="E325" s="1453"/>
      <c r="F325" s="1453"/>
      <c r="G325" s="1453"/>
      <c r="H325" s="1453"/>
      <c r="I325" s="1453"/>
      <c r="J325" s="1489"/>
      <c r="K325" s="1453"/>
      <c r="L325" s="1463"/>
      <c r="M325" s="1463"/>
      <c r="N325" s="1465"/>
      <c r="O325" s="1465"/>
      <c r="P325" s="1465"/>
      <c r="Q325" s="1465"/>
      <c r="R325" s="1465"/>
      <c r="S325" s="1453"/>
      <c r="T325" s="1453"/>
      <c r="U325" s="1453"/>
      <c r="V325" s="1490"/>
      <c r="W325" s="1490"/>
      <c r="X325" s="1490"/>
      <c r="Y325" s="1453"/>
      <c r="Z325" s="1453"/>
      <c r="AA325" s="1453"/>
      <c r="AB325" s="1453"/>
      <c r="AC325" s="1453"/>
      <c r="AD325" s="1453"/>
      <c r="AE325" s="1453"/>
    </row>
    <row r="326" spans="1:31" s="1504" customFormat="1" ht="15" customHeight="1">
      <c r="A326" s="1460"/>
      <c r="B326" s="1460"/>
      <c r="C326" s="1453"/>
      <c r="D326" s="1453"/>
      <c r="E326" s="1453"/>
      <c r="F326" s="1453"/>
      <c r="G326" s="1453"/>
      <c r="H326" s="1453"/>
      <c r="I326" s="1453"/>
      <c r="J326" s="1489"/>
      <c r="K326" s="1453"/>
      <c r="L326" s="1463"/>
      <c r="M326" s="1463"/>
      <c r="N326" s="1465"/>
      <c r="O326" s="1465"/>
      <c r="P326" s="1465"/>
      <c r="Q326" s="1465"/>
      <c r="R326" s="1465"/>
      <c r="S326" s="1453"/>
      <c r="T326" s="1453"/>
      <c r="U326" s="1453"/>
      <c r="V326" s="1490"/>
      <c r="W326" s="1490"/>
      <c r="X326" s="1490"/>
      <c r="Y326" s="1453"/>
      <c r="Z326" s="1453"/>
      <c r="AA326" s="1453"/>
      <c r="AB326" s="1453"/>
      <c r="AC326" s="1453"/>
      <c r="AD326" s="1453"/>
      <c r="AE326" s="1453"/>
    </row>
    <row r="327" spans="1:31" s="1504" customFormat="1" ht="15" customHeight="1">
      <c r="A327" s="1460"/>
      <c r="B327" s="1460"/>
      <c r="C327" s="1453"/>
      <c r="D327" s="1453"/>
      <c r="E327" s="1453"/>
      <c r="F327" s="1453"/>
      <c r="G327" s="1453"/>
      <c r="H327" s="1453"/>
      <c r="I327" s="1453"/>
      <c r="J327" s="1489"/>
      <c r="K327" s="1453"/>
      <c r="L327" s="1463"/>
      <c r="M327" s="1463"/>
      <c r="N327" s="1465"/>
      <c r="O327" s="1465"/>
      <c r="P327" s="1465"/>
      <c r="Q327" s="1465"/>
      <c r="R327" s="1465"/>
      <c r="S327" s="1453"/>
      <c r="T327" s="1453"/>
      <c r="U327" s="1453"/>
      <c r="V327" s="1490"/>
      <c r="W327" s="1490"/>
      <c r="X327" s="1490"/>
      <c r="Y327" s="1453"/>
      <c r="Z327" s="1453"/>
      <c r="AA327" s="1453"/>
      <c r="AB327" s="1453"/>
      <c r="AC327" s="1453"/>
      <c r="AD327" s="1453"/>
      <c r="AE327" s="1453"/>
    </row>
    <row r="328" spans="1:31" s="1504" customFormat="1" ht="15" customHeight="1">
      <c r="A328" s="1460"/>
      <c r="B328" s="1460"/>
      <c r="C328" s="1453"/>
      <c r="D328" s="1453"/>
      <c r="E328" s="1453"/>
      <c r="F328" s="1453"/>
      <c r="G328" s="1453"/>
      <c r="H328" s="1453"/>
      <c r="I328" s="1453"/>
      <c r="J328" s="1489"/>
      <c r="K328" s="1453"/>
      <c r="L328" s="1463"/>
      <c r="M328" s="1463"/>
      <c r="N328" s="1465"/>
      <c r="O328" s="1465"/>
      <c r="P328" s="1465"/>
      <c r="Q328" s="1465"/>
      <c r="R328" s="1465"/>
      <c r="S328" s="1453"/>
      <c r="T328" s="1453"/>
      <c r="U328" s="1453"/>
      <c r="V328" s="1490"/>
      <c r="W328" s="1490"/>
      <c r="X328" s="1490"/>
      <c r="Y328" s="1453"/>
      <c r="Z328" s="1453"/>
      <c r="AA328" s="1453"/>
      <c r="AB328" s="1453"/>
      <c r="AC328" s="1453"/>
      <c r="AD328" s="1453"/>
      <c r="AE328" s="1453"/>
    </row>
    <row r="329" spans="1:31" s="1504" customFormat="1" ht="15" customHeight="1">
      <c r="A329" s="1460"/>
      <c r="B329" s="1460"/>
      <c r="C329" s="1453"/>
      <c r="D329" s="1453"/>
      <c r="E329" s="1453"/>
      <c r="F329" s="1453"/>
      <c r="G329" s="1453"/>
      <c r="H329" s="1453"/>
      <c r="I329" s="1453"/>
      <c r="J329" s="1489"/>
      <c r="K329" s="1453"/>
      <c r="L329" s="1463"/>
      <c r="M329" s="1463"/>
      <c r="N329" s="1465"/>
      <c r="O329" s="1465"/>
      <c r="P329" s="1465"/>
      <c r="Q329" s="1465"/>
      <c r="R329" s="1465"/>
      <c r="S329" s="1453"/>
      <c r="T329" s="1453"/>
      <c r="U329" s="1453"/>
      <c r="V329" s="1490"/>
      <c r="W329" s="1490"/>
      <c r="X329" s="1490"/>
      <c r="Y329" s="1453"/>
      <c r="Z329" s="1453"/>
      <c r="AA329" s="1453"/>
      <c r="AB329" s="1453"/>
      <c r="AC329" s="1453"/>
      <c r="AD329" s="1453"/>
      <c r="AE329" s="1453"/>
    </row>
    <row r="330" spans="1:31" s="1504" customFormat="1" ht="15" customHeight="1">
      <c r="A330" s="1460"/>
      <c r="B330" s="1460"/>
      <c r="C330" s="1453"/>
      <c r="D330" s="1453"/>
      <c r="E330" s="1453"/>
      <c r="F330" s="1453"/>
      <c r="G330" s="1453"/>
      <c r="H330" s="1453"/>
      <c r="I330" s="1453"/>
      <c r="J330" s="1489"/>
      <c r="K330" s="1453"/>
      <c r="L330" s="1463"/>
      <c r="M330" s="1463"/>
      <c r="N330" s="1465"/>
      <c r="O330" s="1465"/>
      <c r="P330" s="1465"/>
      <c r="Q330" s="1465"/>
      <c r="R330" s="1465"/>
      <c r="S330" s="1453"/>
      <c r="T330" s="1453"/>
      <c r="U330" s="1453"/>
      <c r="V330" s="1490"/>
      <c r="W330" s="1490"/>
      <c r="X330" s="1490"/>
      <c r="Y330" s="1453"/>
      <c r="Z330" s="1453"/>
      <c r="AA330" s="1453"/>
      <c r="AB330" s="1453"/>
      <c r="AC330" s="1453"/>
      <c r="AD330" s="1453"/>
      <c r="AE330" s="1453"/>
    </row>
    <row r="331" spans="1:31" s="1504" customFormat="1" ht="15" customHeight="1">
      <c r="A331" s="1460"/>
      <c r="B331" s="1460"/>
      <c r="C331" s="1453"/>
      <c r="D331" s="1453"/>
      <c r="E331" s="1453"/>
      <c r="F331" s="1453"/>
      <c r="G331" s="1453"/>
      <c r="H331" s="1453"/>
      <c r="I331" s="1453"/>
      <c r="J331" s="1489"/>
      <c r="K331" s="1453"/>
      <c r="L331" s="1463"/>
      <c r="M331" s="1463"/>
      <c r="N331" s="1465"/>
      <c r="O331" s="1465"/>
      <c r="P331" s="1465"/>
      <c r="Q331" s="1465"/>
      <c r="R331" s="1465"/>
      <c r="S331" s="1453"/>
      <c r="T331" s="1453"/>
      <c r="U331" s="1453"/>
      <c r="V331" s="1490"/>
      <c r="W331" s="1490"/>
      <c r="X331" s="1490"/>
      <c r="Y331" s="1453"/>
      <c r="Z331" s="1453"/>
      <c r="AA331" s="1453"/>
      <c r="AB331" s="1453"/>
      <c r="AC331" s="1453"/>
      <c r="AD331" s="1453"/>
      <c r="AE331" s="1453"/>
    </row>
    <row r="332" spans="1:31" s="1504" customFormat="1" ht="15" customHeight="1">
      <c r="A332" s="1460"/>
      <c r="B332" s="1460"/>
      <c r="C332" s="1453"/>
      <c r="D332" s="1453"/>
      <c r="E332" s="1453"/>
      <c r="F332" s="1453"/>
      <c r="G332" s="1453"/>
      <c r="H332" s="1453"/>
      <c r="I332" s="1453"/>
      <c r="J332" s="1489"/>
      <c r="K332" s="1453"/>
      <c r="L332" s="1463"/>
      <c r="M332" s="1463"/>
      <c r="N332" s="1465"/>
      <c r="O332" s="1465"/>
      <c r="P332" s="1465"/>
      <c r="Q332" s="1465"/>
      <c r="R332" s="1465"/>
      <c r="S332" s="1453"/>
      <c r="T332" s="1453"/>
      <c r="U332" s="1453"/>
      <c r="V332" s="1490"/>
      <c r="W332" s="1490"/>
      <c r="X332" s="1490"/>
      <c r="Y332" s="1453"/>
      <c r="Z332" s="1453"/>
      <c r="AA332" s="1453"/>
      <c r="AB332" s="1453"/>
      <c r="AC332" s="1453"/>
      <c r="AD332" s="1453"/>
      <c r="AE332" s="1453"/>
    </row>
    <row r="333" spans="1:31" s="1504" customFormat="1" ht="15" customHeight="1">
      <c r="A333" s="1460"/>
      <c r="B333" s="1460"/>
      <c r="C333" s="1453"/>
      <c r="D333" s="1453"/>
      <c r="E333" s="1453"/>
      <c r="F333" s="1453"/>
      <c r="G333" s="1453"/>
      <c r="H333" s="1453"/>
      <c r="I333" s="1453"/>
      <c r="J333" s="1489"/>
      <c r="K333" s="1453"/>
      <c r="L333" s="1463"/>
      <c r="M333" s="1463"/>
      <c r="N333" s="1465"/>
      <c r="O333" s="1465"/>
      <c r="P333" s="1465"/>
      <c r="Q333" s="1465"/>
      <c r="R333" s="1465"/>
      <c r="S333" s="1453"/>
      <c r="T333" s="1453"/>
      <c r="U333" s="1453"/>
      <c r="V333" s="1490"/>
      <c r="W333" s="1490"/>
      <c r="X333" s="1490"/>
      <c r="Y333" s="1453"/>
      <c r="Z333" s="1453"/>
      <c r="AA333" s="1453"/>
      <c r="AB333" s="1453"/>
      <c r="AC333" s="1453"/>
      <c r="AD333" s="1453"/>
      <c r="AE333" s="1453"/>
    </row>
    <row r="334" spans="1:31" s="1504" customFormat="1" ht="15" customHeight="1">
      <c r="A334" s="1460"/>
      <c r="B334" s="1460"/>
      <c r="C334" s="1453"/>
      <c r="D334" s="1453"/>
      <c r="E334" s="1453"/>
      <c r="F334" s="1453"/>
      <c r="G334" s="1453"/>
      <c r="H334" s="1453"/>
      <c r="I334" s="1453"/>
      <c r="J334" s="1489"/>
      <c r="K334" s="1453"/>
      <c r="L334" s="1463"/>
      <c r="M334" s="1463"/>
      <c r="N334" s="1465"/>
      <c r="O334" s="1465"/>
      <c r="P334" s="1465"/>
      <c r="Q334" s="1465"/>
      <c r="R334" s="1465"/>
      <c r="S334" s="1453"/>
      <c r="T334" s="1453"/>
      <c r="U334" s="1453"/>
      <c r="V334" s="1490"/>
      <c r="W334" s="1490"/>
      <c r="X334" s="1490"/>
      <c r="Y334" s="1453"/>
      <c r="Z334" s="1453"/>
      <c r="AA334" s="1453"/>
      <c r="AB334" s="1453"/>
      <c r="AC334" s="1453"/>
      <c r="AD334" s="1453"/>
      <c r="AE334" s="1453"/>
    </row>
    <row r="335" spans="1:31" s="1504" customFormat="1" ht="15" customHeight="1">
      <c r="A335" s="1460"/>
      <c r="B335" s="1460"/>
      <c r="C335" s="1453"/>
      <c r="D335" s="1453"/>
      <c r="E335" s="1453"/>
      <c r="F335" s="1453"/>
      <c r="G335" s="1453"/>
      <c r="H335" s="1453"/>
      <c r="I335" s="1453"/>
      <c r="J335" s="1489"/>
      <c r="K335" s="1453"/>
      <c r="L335" s="1463"/>
      <c r="M335" s="1463"/>
      <c r="N335" s="1465"/>
      <c r="O335" s="1465"/>
      <c r="P335" s="1465"/>
      <c r="Q335" s="1465"/>
      <c r="R335" s="1465"/>
      <c r="S335" s="1453"/>
      <c r="T335" s="1453"/>
      <c r="U335" s="1453"/>
      <c r="V335" s="1490"/>
      <c r="W335" s="1490"/>
      <c r="X335" s="1490"/>
      <c r="Y335" s="1453"/>
      <c r="Z335" s="1453"/>
      <c r="AA335" s="1453"/>
      <c r="AB335" s="1453"/>
      <c r="AC335" s="1453"/>
      <c r="AD335" s="1453"/>
      <c r="AE335" s="1453"/>
    </row>
    <row r="336" spans="1:31" s="1504" customFormat="1" ht="15" customHeight="1">
      <c r="A336" s="1460"/>
      <c r="B336" s="1460"/>
      <c r="C336" s="1453"/>
      <c r="D336" s="1453"/>
      <c r="E336" s="1453"/>
      <c r="F336" s="1453"/>
      <c r="G336" s="1453"/>
      <c r="H336" s="1453"/>
      <c r="I336" s="1453"/>
      <c r="J336" s="1489"/>
      <c r="K336" s="1453"/>
      <c r="L336" s="1463"/>
      <c r="M336" s="1463"/>
      <c r="N336" s="1465"/>
      <c r="O336" s="1465"/>
      <c r="P336" s="1465"/>
      <c r="Q336" s="1465"/>
      <c r="R336" s="1465"/>
      <c r="S336" s="1453"/>
      <c r="T336" s="1453"/>
      <c r="U336" s="1453"/>
      <c r="V336" s="1490"/>
      <c r="W336" s="1490"/>
      <c r="X336" s="1490"/>
      <c r="Y336" s="1453"/>
      <c r="Z336" s="1453"/>
      <c r="AA336" s="1453"/>
      <c r="AB336" s="1453"/>
      <c r="AC336" s="1453"/>
      <c r="AD336" s="1453"/>
      <c r="AE336" s="1453"/>
    </row>
    <row r="337" spans="1:31" s="1504" customFormat="1" ht="15" customHeight="1">
      <c r="A337" s="1460"/>
      <c r="B337" s="1460"/>
      <c r="C337" s="1453"/>
      <c r="D337" s="1453"/>
      <c r="E337" s="1453"/>
      <c r="F337" s="1453"/>
      <c r="G337" s="1453"/>
      <c r="H337" s="1453"/>
      <c r="I337" s="1453"/>
      <c r="J337" s="1489"/>
      <c r="K337" s="1453"/>
      <c r="L337" s="1463"/>
      <c r="M337" s="1463"/>
      <c r="N337" s="1465"/>
      <c r="O337" s="1465"/>
      <c r="P337" s="1465"/>
      <c r="Q337" s="1465"/>
      <c r="R337" s="1465"/>
      <c r="S337" s="1453"/>
      <c r="T337" s="1453"/>
      <c r="U337" s="1453"/>
      <c r="V337" s="1490"/>
      <c r="W337" s="1490"/>
      <c r="X337" s="1490"/>
      <c r="Y337" s="1453"/>
      <c r="Z337" s="1453"/>
      <c r="AA337" s="1453"/>
      <c r="AB337" s="1453"/>
      <c r="AC337" s="1453"/>
      <c r="AD337" s="1453"/>
      <c r="AE337" s="1453"/>
    </row>
    <row r="338" spans="1:31" s="1504" customFormat="1" ht="15" customHeight="1">
      <c r="A338" s="1460"/>
      <c r="B338" s="1460"/>
      <c r="C338" s="1453"/>
      <c r="D338" s="1453"/>
      <c r="E338" s="1453"/>
      <c r="F338" s="1453"/>
      <c r="G338" s="1453"/>
      <c r="H338" s="1453"/>
      <c r="I338" s="1453"/>
      <c r="J338" s="1489"/>
      <c r="K338" s="1453"/>
      <c r="L338" s="1463"/>
      <c r="M338" s="1463"/>
      <c r="N338" s="1465"/>
      <c r="O338" s="1465"/>
      <c r="P338" s="1465"/>
      <c r="Q338" s="1465"/>
      <c r="R338" s="1465"/>
      <c r="S338" s="1453"/>
      <c r="T338" s="1453"/>
      <c r="U338" s="1453"/>
      <c r="V338" s="1490"/>
      <c r="W338" s="1490"/>
      <c r="X338" s="1490"/>
      <c r="Y338" s="1453"/>
      <c r="Z338" s="1453"/>
      <c r="AA338" s="1453"/>
      <c r="AB338" s="1453"/>
      <c r="AC338" s="1453"/>
      <c r="AD338" s="1453"/>
      <c r="AE338" s="1453"/>
    </row>
    <row r="339" spans="1:31" s="1504" customFormat="1" ht="15" customHeight="1">
      <c r="A339" s="1460"/>
      <c r="B339" s="1460"/>
      <c r="C339" s="1453"/>
      <c r="D339" s="1453"/>
      <c r="E339" s="1453"/>
      <c r="F339" s="1453"/>
      <c r="G339" s="1453"/>
      <c r="H339" s="1453"/>
      <c r="I339" s="1453"/>
      <c r="J339" s="1489"/>
      <c r="K339" s="1453"/>
      <c r="L339" s="1463"/>
      <c r="M339" s="1463"/>
      <c r="N339" s="1465"/>
      <c r="O339" s="1465"/>
      <c r="P339" s="1465"/>
      <c r="Q339" s="1465"/>
      <c r="R339" s="1465"/>
      <c r="S339" s="1453"/>
      <c r="T339" s="1453"/>
      <c r="U339" s="1453"/>
      <c r="V339" s="1490"/>
      <c r="W339" s="1490"/>
      <c r="X339" s="1490"/>
      <c r="Y339" s="1453"/>
      <c r="Z339" s="1453"/>
      <c r="AA339" s="1453"/>
      <c r="AB339" s="1453"/>
      <c r="AC339" s="1453"/>
      <c r="AD339" s="1453"/>
      <c r="AE339" s="1453"/>
    </row>
    <row r="340" spans="1:31" s="1504" customFormat="1" ht="15" customHeight="1">
      <c r="A340" s="1460"/>
      <c r="B340" s="1460"/>
      <c r="C340" s="1453"/>
      <c r="D340" s="1453"/>
      <c r="E340" s="1453"/>
      <c r="F340" s="1453"/>
      <c r="G340" s="1453"/>
      <c r="H340" s="1453"/>
      <c r="I340" s="1453"/>
      <c r="J340" s="1489"/>
      <c r="K340" s="1453"/>
      <c r="L340" s="1463"/>
      <c r="M340" s="1463"/>
      <c r="N340" s="1465"/>
      <c r="O340" s="1465"/>
      <c r="P340" s="1465"/>
      <c r="Q340" s="1465"/>
      <c r="R340" s="1465"/>
      <c r="S340" s="1453"/>
      <c r="T340" s="1453"/>
      <c r="U340" s="1453"/>
      <c r="V340" s="1490"/>
      <c r="W340" s="1490"/>
      <c r="X340" s="1490"/>
      <c r="Y340" s="1453"/>
      <c r="Z340" s="1453"/>
      <c r="AA340" s="1453"/>
      <c r="AB340" s="1453"/>
      <c r="AC340" s="1453"/>
      <c r="AD340" s="1453"/>
      <c r="AE340" s="1453"/>
    </row>
    <row r="341" spans="1:31" s="1504" customFormat="1" ht="15" customHeight="1">
      <c r="A341" s="1460"/>
      <c r="B341" s="1460"/>
      <c r="C341" s="1453"/>
      <c r="D341" s="1453"/>
      <c r="E341" s="1453"/>
      <c r="F341" s="1453"/>
      <c r="G341" s="1453"/>
      <c r="H341" s="1453"/>
      <c r="I341" s="1453"/>
      <c r="J341" s="1489"/>
      <c r="K341" s="1453"/>
      <c r="L341" s="1463"/>
      <c r="M341" s="1463"/>
      <c r="N341" s="1465"/>
      <c r="O341" s="1465"/>
      <c r="P341" s="1465"/>
      <c r="Q341" s="1465"/>
      <c r="R341" s="1465"/>
      <c r="S341" s="1453"/>
      <c r="T341" s="1453"/>
      <c r="U341" s="1453"/>
      <c r="V341" s="1490"/>
      <c r="W341" s="1490"/>
      <c r="X341" s="1490"/>
      <c r="Y341" s="1453"/>
      <c r="Z341" s="1453"/>
      <c r="AA341" s="1453"/>
      <c r="AB341" s="1453"/>
      <c r="AC341" s="1453"/>
      <c r="AD341" s="1453"/>
      <c r="AE341" s="1453"/>
    </row>
    <row r="342" spans="1:31" s="1504" customFormat="1" ht="15" customHeight="1">
      <c r="A342" s="1460"/>
      <c r="B342" s="1460"/>
      <c r="C342" s="1453"/>
      <c r="D342" s="1453"/>
      <c r="E342" s="1453"/>
      <c r="F342" s="1453"/>
      <c r="G342" s="1453"/>
      <c r="H342" s="1453"/>
      <c r="I342" s="1453"/>
      <c r="J342" s="1489"/>
      <c r="K342" s="1453"/>
      <c r="L342" s="1463"/>
      <c r="M342" s="1463"/>
      <c r="N342" s="1465"/>
      <c r="O342" s="1465"/>
      <c r="P342" s="1465"/>
      <c r="Q342" s="1465"/>
      <c r="R342" s="1465"/>
      <c r="S342" s="1453"/>
      <c r="T342" s="1453"/>
      <c r="U342" s="1453"/>
      <c r="V342" s="1490"/>
      <c r="W342" s="1490"/>
      <c r="X342" s="1490"/>
      <c r="Y342" s="1453"/>
      <c r="Z342" s="1453"/>
      <c r="AA342" s="1453"/>
      <c r="AB342" s="1453"/>
      <c r="AC342" s="1453"/>
      <c r="AD342" s="1453"/>
      <c r="AE342" s="1453"/>
    </row>
    <row r="343" spans="1:31" s="1504" customFormat="1" ht="15" customHeight="1">
      <c r="A343" s="1460"/>
      <c r="B343" s="1460"/>
      <c r="C343" s="1453"/>
      <c r="D343" s="1453"/>
      <c r="E343" s="1453"/>
      <c r="F343" s="1453"/>
      <c r="G343" s="1453"/>
      <c r="H343" s="1453"/>
      <c r="I343" s="1453"/>
      <c r="J343" s="1489"/>
      <c r="K343" s="1453"/>
      <c r="L343" s="1463"/>
      <c r="M343" s="1463"/>
      <c r="N343" s="1465"/>
      <c r="O343" s="1465"/>
      <c r="P343" s="1465"/>
      <c r="Q343" s="1465"/>
      <c r="R343" s="1465"/>
      <c r="S343" s="1453"/>
      <c r="T343" s="1453"/>
      <c r="U343" s="1453"/>
      <c r="V343" s="1490"/>
      <c r="W343" s="1490"/>
      <c r="X343" s="1490"/>
      <c r="Y343" s="1453"/>
      <c r="Z343" s="1453"/>
      <c r="AA343" s="1453"/>
      <c r="AB343" s="1453"/>
      <c r="AC343" s="1453"/>
      <c r="AD343" s="1453"/>
      <c r="AE343" s="1453"/>
    </row>
    <row r="344" spans="1:31" s="1504" customFormat="1" ht="15" customHeight="1">
      <c r="A344" s="1460"/>
      <c r="B344" s="1460"/>
      <c r="C344" s="1453"/>
      <c r="D344" s="1453"/>
      <c r="E344" s="1453"/>
      <c r="F344" s="1453"/>
      <c r="G344" s="1453"/>
      <c r="H344" s="1453"/>
      <c r="I344" s="1453"/>
      <c r="J344" s="1489"/>
      <c r="K344" s="1453"/>
      <c r="L344" s="1463"/>
      <c r="M344" s="1463"/>
      <c r="N344" s="1465"/>
      <c r="O344" s="1465"/>
      <c r="P344" s="1465"/>
      <c r="Q344" s="1465"/>
      <c r="R344" s="1465"/>
      <c r="S344" s="1453"/>
      <c r="T344" s="1453"/>
      <c r="U344" s="1453"/>
      <c r="V344" s="1490"/>
      <c r="W344" s="1490"/>
      <c r="X344" s="1490"/>
      <c r="Y344" s="1453"/>
      <c r="Z344" s="1453"/>
      <c r="AA344" s="1453"/>
      <c r="AB344" s="1453"/>
      <c r="AC344" s="1453"/>
      <c r="AD344" s="1453"/>
      <c r="AE344" s="1453"/>
    </row>
    <row r="345" spans="1:31" s="1504" customFormat="1" ht="15" customHeight="1">
      <c r="A345" s="1460"/>
      <c r="B345" s="1460"/>
      <c r="C345" s="1453"/>
      <c r="D345" s="1453"/>
      <c r="E345" s="1453"/>
      <c r="F345" s="1453"/>
      <c r="G345" s="1453"/>
      <c r="H345" s="1453"/>
      <c r="I345" s="1453"/>
      <c r="J345" s="1489"/>
      <c r="K345" s="1453"/>
      <c r="L345" s="1463"/>
      <c r="M345" s="1463"/>
      <c r="N345" s="1465"/>
      <c r="O345" s="1465"/>
      <c r="P345" s="1465"/>
      <c r="Q345" s="1465"/>
      <c r="R345" s="1465"/>
      <c r="S345" s="1453"/>
      <c r="T345" s="1453"/>
      <c r="U345" s="1453"/>
      <c r="V345" s="1490"/>
      <c r="W345" s="1490"/>
      <c r="X345" s="1490"/>
      <c r="Y345" s="1453"/>
      <c r="Z345" s="1453"/>
      <c r="AA345" s="1453"/>
      <c r="AB345" s="1453"/>
      <c r="AC345" s="1453"/>
      <c r="AD345" s="1453"/>
      <c r="AE345" s="1453"/>
    </row>
    <row r="346" spans="1:31" s="1504" customFormat="1" ht="15" customHeight="1">
      <c r="A346" s="1460"/>
      <c r="B346" s="1460"/>
      <c r="C346" s="1453"/>
      <c r="D346" s="1453"/>
      <c r="E346" s="1453"/>
      <c r="F346" s="1453"/>
      <c r="G346" s="1453"/>
      <c r="H346" s="1453"/>
      <c r="I346" s="1453"/>
      <c r="J346" s="1489"/>
      <c r="K346" s="1453"/>
      <c r="L346" s="1463"/>
      <c r="M346" s="1463"/>
      <c r="N346" s="1465"/>
      <c r="O346" s="1465"/>
      <c r="P346" s="1465"/>
      <c r="Q346" s="1465"/>
      <c r="R346" s="1465"/>
      <c r="S346" s="1453"/>
      <c r="T346" s="1453"/>
      <c r="U346" s="1453"/>
      <c r="V346" s="1490"/>
      <c r="W346" s="1490"/>
      <c r="X346" s="1490"/>
      <c r="Y346" s="1453"/>
      <c r="Z346" s="1453"/>
      <c r="AA346" s="1453"/>
      <c r="AB346" s="1453"/>
      <c r="AC346" s="1453"/>
      <c r="AD346" s="1453"/>
      <c r="AE346" s="1453"/>
    </row>
    <row r="347" spans="1:31" s="1504" customFormat="1" ht="15" customHeight="1">
      <c r="A347" s="1460"/>
      <c r="B347" s="1460"/>
      <c r="C347" s="1453"/>
      <c r="D347" s="1453"/>
      <c r="E347" s="1453"/>
      <c r="F347" s="1453"/>
      <c r="G347" s="1453"/>
      <c r="H347" s="1453"/>
      <c r="I347" s="1453"/>
      <c r="J347" s="1489"/>
      <c r="K347" s="1453"/>
      <c r="L347" s="1463"/>
      <c r="M347" s="1463"/>
      <c r="N347" s="1465"/>
      <c r="O347" s="1465"/>
      <c r="P347" s="1465"/>
      <c r="Q347" s="1465"/>
      <c r="R347" s="1465"/>
      <c r="S347" s="1453"/>
      <c r="T347" s="1453"/>
      <c r="U347" s="1453"/>
      <c r="V347" s="1490"/>
      <c r="W347" s="1490"/>
      <c r="X347" s="1490"/>
      <c r="Y347" s="1453"/>
      <c r="Z347" s="1453"/>
      <c r="AA347" s="1453"/>
      <c r="AB347" s="1453"/>
      <c r="AC347" s="1453"/>
      <c r="AD347" s="1453"/>
      <c r="AE347" s="1453"/>
    </row>
    <row r="348" spans="1:31" s="1504" customFormat="1" ht="15" customHeight="1">
      <c r="A348" s="1460"/>
      <c r="B348" s="1460"/>
      <c r="C348" s="1453"/>
      <c r="D348" s="1453"/>
      <c r="E348" s="1453"/>
      <c r="F348" s="1453"/>
      <c r="G348" s="1453"/>
      <c r="H348" s="1453"/>
      <c r="I348" s="1453"/>
      <c r="J348" s="1489"/>
      <c r="K348" s="1453"/>
      <c r="L348" s="1463"/>
      <c r="M348" s="1463"/>
      <c r="N348" s="1465"/>
      <c r="O348" s="1465"/>
      <c r="P348" s="1465"/>
      <c r="Q348" s="1465"/>
      <c r="R348" s="1465"/>
      <c r="S348" s="1453"/>
      <c r="T348" s="1453"/>
      <c r="U348" s="1453"/>
      <c r="V348" s="1490"/>
      <c r="W348" s="1490"/>
      <c r="X348" s="1490"/>
      <c r="Y348" s="1453"/>
      <c r="Z348" s="1453"/>
      <c r="AA348" s="1453"/>
      <c r="AB348" s="1453"/>
      <c r="AC348" s="1453"/>
      <c r="AD348" s="1453"/>
      <c r="AE348" s="1453"/>
    </row>
    <row r="349" spans="1:31" s="1504" customFormat="1" ht="15" customHeight="1">
      <c r="A349" s="1460"/>
      <c r="B349" s="1460"/>
      <c r="C349" s="1453"/>
      <c r="D349" s="1453"/>
      <c r="E349" s="1453"/>
      <c r="F349" s="1453"/>
      <c r="G349" s="1453"/>
      <c r="H349" s="1453"/>
      <c r="I349" s="1453"/>
      <c r="J349" s="1489"/>
      <c r="K349" s="1453"/>
      <c r="L349" s="1463"/>
      <c r="M349" s="1463"/>
      <c r="N349" s="1465"/>
      <c r="O349" s="1465"/>
      <c r="P349" s="1465"/>
      <c r="Q349" s="1465"/>
      <c r="R349" s="1465"/>
      <c r="S349" s="1453"/>
      <c r="T349" s="1453"/>
      <c r="U349" s="1453"/>
      <c r="V349" s="1490"/>
      <c r="W349" s="1490"/>
      <c r="X349" s="1490"/>
      <c r="Y349" s="1453"/>
      <c r="Z349" s="1453"/>
      <c r="AA349" s="1453"/>
      <c r="AB349" s="1453"/>
      <c r="AC349" s="1453"/>
      <c r="AD349" s="1453"/>
      <c r="AE349" s="1453"/>
    </row>
    <row r="350" spans="1:31" s="1504" customFormat="1" ht="15" customHeight="1">
      <c r="A350" s="1460"/>
      <c r="B350" s="1460"/>
      <c r="C350" s="1453"/>
      <c r="D350" s="1453"/>
      <c r="E350" s="1453"/>
      <c r="F350" s="1453"/>
      <c r="G350" s="1453"/>
      <c r="H350" s="1453"/>
      <c r="I350" s="1453"/>
      <c r="J350" s="1489"/>
      <c r="K350" s="1453"/>
      <c r="L350" s="1463"/>
      <c r="M350" s="1463"/>
      <c r="N350" s="1465"/>
      <c r="O350" s="1465"/>
      <c r="P350" s="1465"/>
      <c r="Q350" s="1465"/>
      <c r="R350" s="1465"/>
      <c r="S350" s="1453"/>
      <c r="T350" s="1453"/>
      <c r="U350" s="1453"/>
      <c r="V350" s="1490"/>
      <c r="W350" s="1490"/>
      <c r="X350" s="1490"/>
      <c r="Y350" s="1453"/>
      <c r="Z350" s="1453"/>
      <c r="AA350" s="1453"/>
      <c r="AB350" s="1453"/>
      <c r="AC350" s="1453"/>
      <c r="AD350" s="1453"/>
      <c r="AE350" s="1453"/>
    </row>
    <row r="351" spans="1:31" s="1504" customFormat="1" ht="15" customHeight="1">
      <c r="A351" s="1460"/>
      <c r="B351" s="1460"/>
      <c r="C351" s="1453"/>
      <c r="D351" s="1453"/>
      <c r="E351" s="1453"/>
      <c r="F351" s="1453"/>
      <c r="G351" s="1453"/>
      <c r="H351" s="1453"/>
      <c r="I351" s="1453"/>
      <c r="J351" s="1489"/>
      <c r="K351" s="1453"/>
      <c r="L351" s="1463"/>
      <c r="M351" s="1463"/>
      <c r="N351" s="1465"/>
      <c r="O351" s="1465"/>
      <c r="P351" s="1465"/>
      <c r="Q351" s="1465"/>
      <c r="R351" s="1465"/>
      <c r="S351" s="1453"/>
      <c r="T351" s="1453"/>
      <c r="U351" s="1453"/>
      <c r="V351" s="1490"/>
      <c r="W351" s="1490"/>
      <c r="X351" s="1490"/>
      <c r="Y351" s="1453"/>
      <c r="Z351" s="1453"/>
      <c r="AA351" s="1453"/>
      <c r="AB351" s="1453"/>
      <c r="AC351" s="1453"/>
      <c r="AD351" s="1453"/>
      <c r="AE351" s="1453"/>
    </row>
    <row r="352" spans="1:31" s="1504" customFormat="1" ht="15" customHeight="1">
      <c r="A352" s="1460"/>
      <c r="B352" s="1460"/>
      <c r="C352" s="1453"/>
      <c r="D352" s="1453"/>
      <c r="E352" s="1453"/>
      <c r="F352" s="1453"/>
      <c r="G352" s="1453"/>
      <c r="H352" s="1453"/>
      <c r="I352" s="1453"/>
      <c r="J352" s="1489"/>
      <c r="K352" s="1453"/>
      <c r="L352" s="1463"/>
      <c r="M352" s="1463"/>
      <c r="N352" s="1465"/>
      <c r="O352" s="1465"/>
      <c r="P352" s="1465"/>
      <c r="Q352" s="1465"/>
      <c r="R352" s="1465"/>
      <c r="S352" s="1453"/>
      <c r="T352" s="1453"/>
      <c r="U352" s="1453"/>
      <c r="V352" s="1490"/>
      <c r="W352" s="1490"/>
      <c r="X352" s="1490"/>
      <c r="Y352" s="1453"/>
      <c r="Z352" s="1453"/>
      <c r="AA352" s="1453"/>
      <c r="AB352" s="1453"/>
      <c r="AC352" s="1453"/>
      <c r="AD352" s="1453"/>
      <c r="AE352" s="1453"/>
    </row>
    <row r="353" spans="1:31" s="1504" customFormat="1" ht="15" customHeight="1">
      <c r="A353" s="1460"/>
      <c r="B353" s="1460"/>
      <c r="C353" s="1453"/>
      <c r="D353" s="1453"/>
      <c r="E353" s="1453"/>
      <c r="F353" s="1453"/>
      <c r="G353" s="1453"/>
      <c r="H353" s="1453"/>
      <c r="I353" s="1453"/>
      <c r="J353" s="1489"/>
      <c r="K353" s="1453"/>
      <c r="L353" s="1463"/>
      <c r="M353" s="1463"/>
      <c r="N353" s="1465"/>
      <c r="O353" s="1465"/>
      <c r="P353" s="1465"/>
      <c r="Q353" s="1465"/>
      <c r="R353" s="1465"/>
      <c r="S353" s="1453"/>
      <c r="T353" s="1453"/>
      <c r="U353" s="1453"/>
      <c r="V353" s="1490"/>
      <c r="W353" s="1490"/>
      <c r="X353" s="1490"/>
      <c r="Y353" s="1453"/>
      <c r="Z353" s="1453"/>
      <c r="AA353" s="1453"/>
      <c r="AB353" s="1453"/>
      <c r="AC353" s="1453"/>
      <c r="AD353" s="1453"/>
      <c r="AE353" s="1453"/>
    </row>
    <row r="354" spans="1:31" s="1504" customFormat="1" ht="15" customHeight="1">
      <c r="A354" s="1460"/>
      <c r="B354" s="1460"/>
      <c r="C354" s="1453"/>
      <c r="D354" s="1453"/>
      <c r="E354" s="1453"/>
      <c r="F354" s="1453"/>
      <c r="G354" s="1453"/>
      <c r="H354" s="1453"/>
      <c r="I354" s="1453"/>
      <c r="J354" s="1489"/>
      <c r="K354" s="1453"/>
      <c r="L354" s="1463"/>
      <c r="M354" s="1463"/>
      <c r="N354" s="1465"/>
      <c r="O354" s="1465"/>
      <c r="P354" s="1465"/>
      <c r="Q354" s="1465"/>
      <c r="R354" s="1465"/>
      <c r="S354" s="1453"/>
      <c r="T354" s="1453"/>
      <c r="U354" s="1453"/>
      <c r="V354" s="1490"/>
      <c r="W354" s="1490"/>
      <c r="X354" s="1490"/>
      <c r="Y354" s="1453"/>
      <c r="Z354" s="1453"/>
      <c r="AA354" s="1453"/>
      <c r="AB354" s="1453"/>
      <c r="AC354" s="1453"/>
      <c r="AD354" s="1453"/>
      <c r="AE354" s="1453"/>
    </row>
    <row r="355" spans="1:31" s="1504" customFormat="1" ht="15" customHeight="1">
      <c r="A355" s="1460"/>
      <c r="B355" s="1460"/>
      <c r="C355" s="1453"/>
      <c r="D355" s="1453"/>
      <c r="E355" s="1453"/>
      <c r="F355" s="1453"/>
      <c r="G355" s="1453"/>
      <c r="H355" s="1453"/>
      <c r="I355" s="1453"/>
      <c r="J355" s="1489"/>
      <c r="K355" s="1453"/>
      <c r="L355" s="1463"/>
      <c r="M355" s="1463"/>
      <c r="N355" s="1465"/>
      <c r="O355" s="1465"/>
      <c r="P355" s="1465"/>
      <c r="Q355" s="1465"/>
      <c r="R355" s="1465"/>
      <c r="S355" s="1453"/>
      <c r="T355" s="1453"/>
      <c r="U355" s="1453"/>
      <c r="V355" s="1490"/>
      <c r="W355" s="1490"/>
      <c r="X355" s="1490"/>
      <c r="Y355" s="1453"/>
      <c r="Z355" s="1453"/>
      <c r="AA355" s="1453"/>
      <c r="AB355" s="1453"/>
      <c r="AC355" s="1453"/>
      <c r="AD355" s="1453"/>
      <c r="AE355" s="1453"/>
    </row>
    <row r="356" spans="1:31" s="1504" customFormat="1" ht="15" customHeight="1">
      <c r="A356" s="1460"/>
      <c r="B356" s="1460"/>
      <c r="C356" s="1453"/>
      <c r="D356" s="1453"/>
      <c r="E356" s="1453"/>
      <c r="F356" s="1453"/>
      <c r="G356" s="1453"/>
      <c r="H356" s="1453"/>
      <c r="I356" s="1453"/>
      <c r="J356" s="1489"/>
      <c r="K356" s="1453"/>
      <c r="L356" s="1463"/>
      <c r="M356" s="1463"/>
      <c r="N356" s="1465"/>
      <c r="O356" s="1465"/>
      <c r="P356" s="1465"/>
      <c r="Q356" s="1465"/>
      <c r="R356" s="1465"/>
      <c r="S356" s="1453"/>
      <c r="T356" s="1453"/>
      <c r="U356" s="1453"/>
      <c r="V356" s="1490"/>
      <c r="W356" s="1490"/>
      <c r="X356" s="1490"/>
      <c r="Y356" s="1453"/>
      <c r="Z356" s="1453"/>
      <c r="AA356" s="1453"/>
      <c r="AB356" s="1453"/>
      <c r="AC356" s="1453"/>
      <c r="AD356" s="1453"/>
      <c r="AE356" s="1453"/>
    </row>
    <row r="357" spans="1:31" s="1504" customFormat="1" ht="15" customHeight="1">
      <c r="A357" s="1460"/>
      <c r="B357" s="1460"/>
      <c r="C357" s="1453"/>
      <c r="D357" s="1453"/>
      <c r="E357" s="1453"/>
      <c r="F357" s="1453"/>
      <c r="G357" s="1453"/>
      <c r="H357" s="1453"/>
      <c r="I357" s="1453"/>
      <c r="J357" s="1489"/>
      <c r="K357" s="1453"/>
      <c r="L357" s="1463"/>
      <c r="M357" s="1463"/>
      <c r="N357" s="1465"/>
      <c r="O357" s="1465"/>
      <c r="P357" s="1465"/>
      <c r="Q357" s="1465"/>
      <c r="R357" s="1465"/>
      <c r="S357" s="1453"/>
      <c r="T357" s="1453"/>
      <c r="U357" s="1453"/>
      <c r="V357" s="1490"/>
      <c r="W357" s="1490"/>
      <c r="X357" s="1490"/>
      <c r="Y357" s="1453"/>
      <c r="Z357" s="1453"/>
      <c r="AA357" s="1453"/>
      <c r="AB357" s="1453"/>
      <c r="AC357" s="1453"/>
      <c r="AD357" s="1453"/>
      <c r="AE357" s="1453"/>
    </row>
    <row r="358" spans="1:31" s="1504" customFormat="1" ht="15" customHeight="1">
      <c r="A358" s="1460"/>
      <c r="B358" s="1460"/>
      <c r="C358" s="1453"/>
      <c r="D358" s="1453"/>
      <c r="E358" s="1453"/>
      <c r="F358" s="1453"/>
      <c r="G358" s="1453"/>
      <c r="H358" s="1453"/>
      <c r="I358" s="1453"/>
      <c r="J358" s="1489"/>
      <c r="K358" s="1453"/>
      <c r="L358" s="1463"/>
      <c r="M358" s="1463"/>
      <c r="N358" s="1465"/>
      <c r="O358" s="1465"/>
      <c r="P358" s="1465"/>
      <c r="Q358" s="1465"/>
      <c r="R358" s="1465"/>
      <c r="S358" s="1453"/>
      <c r="T358" s="1453"/>
      <c r="U358" s="1453"/>
      <c r="V358" s="1490"/>
      <c r="W358" s="1490"/>
      <c r="X358" s="1490"/>
      <c r="Y358" s="1453"/>
      <c r="Z358" s="1453"/>
      <c r="AA358" s="1453"/>
      <c r="AB358" s="1453"/>
      <c r="AC358" s="1453"/>
      <c r="AD358" s="1453"/>
      <c r="AE358" s="1453"/>
    </row>
    <row r="359" spans="1:31" s="1504" customFormat="1" ht="15" customHeight="1">
      <c r="A359" s="1460"/>
      <c r="B359" s="1460"/>
      <c r="C359" s="1453"/>
      <c r="D359" s="1453"/>
      <c r="E359" s="1453"/>
      <c r="F359" s="1453"/>
      <c r="G359" s="1453"/>
      <c r="H359" s="1453"/>
      <c r="I359" s="1453"/>
      <c r="J359" s="1489"/>
      <c r="K359" s="1453"/>
      <c r="L359" s="1463"/>
      <c r="M359" s="1463"/>
      <c r="N359" s="1465"/>
      <c r="O359" s="1465"/>
      <c r="P359" s="1465"/>
      <c r="Q359" s="1465"/>
      <c r="R359" s="1465"/>
      <c r="S359" s="1453"/>
      <c r="T359" s="1453"/>
      <c r="U359" s="1453"/>
      <c r="V359" s="1490"/>
      <c r="W359" s="1490"/>
      <c r="X359" s="1490"/>
      <c r="Y359" s="1453"/>
      <c r="Z359" s="1453"/>
      <c r="AA359" s="1453"/>
      <c r="AB359" s="1453"/>
      <c r="AC359" s="1453"/>
      <c r="AD359" s="1453"/>
      <c r="AE359" s="1453"/>
    </row>
    <row r="360" spans="1:31" s="1504" customFormat="1" ht="15" customHeight="1">
      <c r="A360" s="1460"/>
      <c r="B360" s="1460"/>
      <c r="C360" s="1453"/>
      <c r="D360" s="1453"/>
      <c r="E360" s="1453"/>
      <c r="F360" s="1453"/>
      <c r="G360" s="1453"/>
      <c r="H360" s="1453"/>
      <c r="I360" s="1453"/>
      <c r="J360" s="1489"/>
      <c r="K360" s="1453"/>
      <c r="L360" s="1463"/>
      <c r="M360" s="1463"/>
      <c r="N360" s="1465"/>
      <c r="O360" s="1465"/>
      <c r="P360" s="1465"/>
      <c r="Q360" s="1465"/>
      <c r="R360" s="1465"/>
      <c r="S360" s="1453"/>
      <c r="T360" s="1453"/>
      <c r="U360" s="1453"/>
      <c r="V360" s="1490"/>
      <c r="W360" s="1490"/>
      <c r="X360" s="1490"/>
      <c r="Y360" s="1453"/>
      <c r="Z360" s="1453"/>
      <c r="AA360" s="1453"/>
      <c r="AB360" s="1453"/>
      <c r="AC360" s="1453"/>
      <c r="AD360" s="1453"/>
      <c r="AE360" s="1453"/>
    </row>
    <row r="361" spans="1:31" s="1504" customFormat="1" ht="15" customHeight="1">
      <c r="A361" s="1460"/>
      <c r="B361" s="1460"/>
      <c r="C361" s="1453"/>
      <c r="D361" s="1453"/>
      <c r="E361" s="1453"/>
      <c r="F361" s="1453"/>
      <c r="G361" s="1453"/>
      <c r="H361" s="1453"/>
      <c r="I361" s="1453"/>
      <c r="J361" s="1489"/>
      <c r="K361" s="1453"/>
      <c r="L361" s="1463"/>
      <c r="M361" s="1463"/>
      <c r="N361" s="1465"/>
      <c r="O361" s="1465"/>
      <c r="P361" s="1465"/>
      <c r="Q361" s="1465"/>
      <c r="R361" s="1465"/>
      <c r="S361" s="1453"/>
      <c r="T361" s="1453"/>
      <c r="U361" s="1453"/>
      <c r="V361" s="1490"/>
      <c r="W361" s="1490"/>
      <c r="X361" s="1490"/>
      <c r="Y361" s="1453"/>
      <c r="Z361" s="1453"/>
      <c r="AA361" s="1453"/>
      <c r="AB361" s="1453"/>
      <c r="AC361" s="1453"/>
      <c r="AD361" s="1453"/>
      <c r="AE361" s="1453"/>
    </row>
    <row r="362" spans="1:31" s="1504" customFormat="1" ht="15" customHeight="1">
      <c r="A362" s="1460"/>
      <c r="B362" s="1460"/>
      <c r="C362" s="1453"/>
      <c r="D362" s="1453"/>
      <c r="E362" s="1453"/>
      <c r="F362" s="1453"/>
      <c r="G362" s="1453"/>
      <c r="H362" s="1453"/>
      <c r="I362" s="1453"/>
      <c r="J362" s="1489"/>
      <c r="K362" s="1453"/>
      <c r="L362" s="1463"/>
      <c r="M362" s="1463"/>
      <c r="N362" s="1465"/>
      <c r="O362" s="1465"/>
      <c r="P362" s="1465"/>
      <c r="Q362" s="1465"/>
      <c r="R362" s="1465"/>
      <c r="S362" s="1453"/>
      <c r="T362" s="1453"/>
      <c r="U362" s="1453"/>
      <c r="V362" s="1490"/>
      <c r="W362" s="1490"/>
      <c r="X362" s="1490"/>
      <c r="Y362" s="1453"/>
      <c r="Z362" s="1453"/>
      <c r="AA362" s="1453"/>
      <c r="AB362" s="1453"/>
      <c r="AC362" s="1453"/>
      <c r="AD362" s="1453"/>
      <c r="AE362" s="1453"/>
    </row>
    <row r="363" spans="1:31" s="1504" customFormat="1" ht="15" customHeight="1">
      <c r="A363" s="1460"/>
      <c r="B363" s="1460"/>
      <c r="C363" s="1453"/>
      <c r="D363" s="1453"/>
      <c r="E363" s="1453"/>
      <c r="F363" s="1453"/>
      <c r="G363" s="1453"/>
      <c r="H363" s="1453"/>
      <c r="I363" s="1453"/>
      <c r="J363" s="1489"/>
      <c r="K363" s="1453"/>
      <c r="L363" s="1463"/>
      <c r="M363" s="1463"/>
      <c r="N363" s="1465"/>
      <c r="O363" s="1465"/>
      <c r="P363" s="1465"/>
      <c r="Q363" s="1465"/>
      <c r="R363" s="1465"/>
      <c r="S363" s="1453"/>
      <c r="T363" s="1453"/>
      <c r="U363" s="1453"/>
      <c r="V363" s="1490"/>
      <c r="W363" s="1490"/>
      <c r="X363" s="1490"/>
      <c r="Y363" s="1453"/>
      <c r="Z363" s="1453"/>
      <c r="AA363" s="1453"/>
      <c r="AB363" s="1453"/>
      <c r="AC363" s="1453"/>
      <c r="AD363" s="1453"/>
      <c r="AE363" s="1453"/>
    </row>
    <row r="364" spans="1:31" s="1504" customFormat="1" ht="15" customHeight="1">
      <c r="A364" s="1460"/>
      <c r="B364" s="1460"/>
      <c r="C364" s="1453"/>
      <c r="D364" s="1453"/>
      <c r="E364" s="1453"/>
      <c r="F364" s="1453"/>
      <c r="G364" s="1453"/>
      <c r="H364" s="1453"/>
      <c r="I364" s="1453"/>
      <c r="J364" s="1489"/>
      <c r="K364" s="1453"/>
      <c r="L364" s="1463"/>
      <c r="M364" s="1463"/>
      <c r="N364" s="1465"/>
      <c r="O364" s="1465"/>
      <c r="P364" s="1465"/>
      <c r="Q364" s="1465"/>
      <c r="R364" s="1465"/>
      <c r="S364" s="1453"/>
      <c r="T364" s="1453"/>
      <c r="U364" s="1453"/>
      <c r="V364" s="1490"/>
      <c r="W364" s="1490"/>
      <c r="X364" s="1490"/>
      <c r="Y364" s="1453"/>
      <c r="Z364" s="1453"/>
      <c r="AA364" s="1453"/>
      <c r="AB364" s="1453"/>
      <c r="AC364" s="1453"/>
      <c r="AD364" s="1453"/>
      <c r="AE364" s="1453"/>
    </row>
    <row r="365" spans="1:31" s="1504" customFormat="1" ht="15" customHeight="1">
      <c r="A365" s="1460"/>
      <c r="B365" s="1460"/>
      <c r="C365" s="1453"/>
      <c r="D365" s="1453"/>
      <c r="E365" s="1453"/>
      <c r="F365" s="1453"/>
      <c r="G365" s="1453"/>
      <c r="H365" s="1453"/>
      <c r="I365" s="1453"/>
      <c r="J365" s="1489"/>
      <c r="K365" s="1453"/>
      <c r="L365" s="1463"/>
      <c r="M365" s="1463"/>
      <c r="N365" s="1465"/>
      <c r="O365" s="1465"/>
      <c r="P365" s="1465"/>
      <c r="Q365" s="1465"/>
      <c r="R365" s="1465"/>
      <c r="S365" s="1453"/>
      <c r="T365" s="1453"/>
      <c r="U365" s="1453"/>
      <c r="V365" s="1490"/>
      <c r="W365" s="1490"/>
      <c r="X365" s="1490"/>
      <c r="Y365" s="1453"/>
      <c r="Z365" s="1453"/>
      <c r="AA365" s="1453"/>
      <c r="AB365" s="1453"/>
      <c r="AC365" s="1453"/>
      <c r="AD365" s="1453"/>
      <c r="AE365" s="1453"/>
    </row>
    <row r="366" spans="1:31" s="1504" customFormat="1" ht="15" customHeight="1">
      <c r="A366" s="1460"/>
      <c r="B366" s="1460"/>
      <c r="C366" s="1453"/>
      <c r="D366" s="1453"/>
      <c r="E366" s="1453"/>
      <c r="F366" s="1453"/>
      <c r="G366" s="1453"/>
      <c r="H366" s="1453"/>
      <c r="I366" s="1453"/>
      <c r="J366" s="1489"/>
      <c r="K366" s="1453"/>
      <c r="L366" s="1463"/>
      <c r="M366" s="1463"/>
      <c r="N366" s="1465"/>
      <c r="O366" s="1465"/>
      <c r="P366" s="1465"/>
      <c r="Q366" s="1465"/>
      <c r="R366" s="1465"/>
      <c r="S366" s="1453"/>
      <c r="T366" s="1453"/>
      <c r="U366" s="1453"/>
      <c r="V366" s="1490"/>
      <c r="W366" s="1490"/>
      <c r="X366" s="1490"/>
      <c r="Y366" s="1453"/>
      <c r="Z366" s="1453"/>
      <c r="AA366" s="1453"/>
      <c r="AB366" s="1453"/>
      <c r="AC366" s="1453"/>
      <c r="AD366" s="1453"/>
      <c r="AE366" s="1453"/>
    </row>
    <row r="367" spans="1:31" s="1504" customFormat="1" ht="15" customHeight="1">
      <c r="A367" s="1460"/>
      <c r="B367" s="1460"/>
      <c r="C367" s="1453"/>
      <c r="D367" s="1453"/>
      <c r="E367" s="1453"/>
      <c r="F367" s="1453"/>
      <c r="G367" s="1453"/>
      <c r="H367" s="1453"/>
      <c r="I367" s="1453"/>
      <c r="J367" s="1489"/>
      <c r="K367" s="1453"/>
      <c r="L367" s="1463"/>
      <c r="M367" s="1463"/>
      <c r="N367" s="1465"/>
      <c r="O367" s="1465"/>
      <c r="P367" s="1465"/>
      <c r="Q367" s="1465"/>
      <c r="R367" s="1465"/>
      <c r="S367" s="1453"/>
      <c r="T367" s="1453"/>
      <c r="U367" s="1453"/>
      <c r="V367" s="1490"/>
      <c r="W367" s="1490"/>
      <c r="X367" s="1490"/>
      <c r="Y367" s="1453"/>
      <c r="Z367" s="1453"/>
      <c r="AA367" s="1453"/>
      <c r="AB367" s="1453"/>
      <c r="AC367" s="1453"/>
      <c r="AD367" s="1453"/>
      <c r="AE367" s="1453"/>
    </row>
    <row r="368" spans="1:31" s="1504" customFormat="1" ht="15" customHeight="1">
      <c r="A368" s="1460"/>
      <c r="B368" s="1460"/>
      <c r="C368" s="1453"/>
      <c r="D368" s="1453"/>
      <c r="E368" s="1453"/>
      <c r="F368" s="1453"/>
      <c r="G368" s="1453"/>
      <c r="H368" s="1453"/>
      <c r="I368" s="1453"/>
      <c r="J368" s="1489"/>
      <c r="K368" s="1453"/>
      <c r="L368" s="1463"/>
      <c r="M368" s="1463"/>
      <c r="N368" s="1465"/>
      <c r="O368" s="1465"/>
      <c r="P368" s="1465"/>
      <c r="Q368" s="1465"/>
      <c r="R368" s="1465"/>
      <c r="S368" s="1453"/>
      <c r="T368" s="1453"/>
      <c r="U368" s="1453"/>
      <c r="V368" s="1490"/>
      <c r="W368" s="1490"/>
      <c r="X368" s="1490"/>
      <c r="Y368" s="1453"/>
      <c r="Z368" s="1453"/>
      <c r="AA368" s="1453"/>
      <c r="AB368" s="1453"/>
      <c r="AC368" s="1453"/>
      <c r="AD368" s="1453"/>
      <c r="AE368" s="1453"/>
    </row>
    <row r="369" spans="1:31" s="1504" customFormat="1" ht="15" customHeight="1">
      <c r="A369" s="1460"/>
      <c r="B369" s="1460"/>
      <c r="C369" s="1453"/>
      <c r="D369" s="1453"/>
      <c r="E369" s="1453"/>
      <c r="F369" s="1453"/>
      <c r="G369" s="1453"/>
      <c r="H369" s="1453"/>
      <c r="I369" s="1453"/>
      <c r="J369" s="1489"/>
      <c r="K369" s="1453"/>
      <c r="L369" s="1463"/>
      <c r="M369" s="1463"/>
      <c r="N369" s="1465"/>
      <c r="O369" s="1465"/>
      <c r="P369" s="1465"/>
      <c r="Q369" s="1465"/>
      <c r="R369" s="1465"/>
      <c r="S369" s="1453"/>
      <c r="T369" s="1453"/>
      <c r="U369" s="1453"/>
      <c r="V369" s="1490"/>
      <c r="W369" s="1490"/>
      <c r="X369" s="1490"/>
      <c r="Y369" s="1453"/>
      <c r="Z369" s="1453"/>
      <c r="AA369" s="1453"/>
      <c r="AB369" s="1453"/>
      <c r="AC369" s="1453"/>
      <c r="AD369" s="1453"/>
      <c r="AE369" s="1453"/>
    </row>
    <row r="370" spans="1:31" s="1504" customFormat="1" ht="15" customHeight="1">
      <c r="A370" s="1460"/>
      <c r="B370" s="1460"/>
      <c r="C370" s="1453"/>
      <c r="D370" s="1453"/>
      <c r="E370" s="1453"/>
      <c r="F370" s="1453"/>
      <c r="G370" s="1453"/>
      <c r="H370" s="1453"/>
      <c r="I370" s="1453"/>
      <c r="J370" s="1489"/>
      <c r="K370" s="1453"/>
      <c r="L370" s="1463"/>
      <c r="M370" s="1463"/>
      <c r="N370" s="1465"/>
      <c r="O370" s="1465"/>
      <c r="P370" s="1465"/>
      <c r="Q370" s="1465"/>
      <c r="R370" s="1465"/>
      <c r="S370" s="1453"/>
      <c r="T370" s="1453"/>
      <c r="U370" s="1453"/>
      <c r="V370" s="1490"/>
      <c r="W370" s="1490"/>
      <c r="X370" s="1490"/>
      <c r="Y370" s="1453"/>
      <c r="Z370" s="1453"/>
      <c r="AA370" s="1453"/>
      <c r="AB370" s="1453"/>
      <c r="AC370" s="1453"/>
      <c r="AD370" s="1453"/>
      <c r="AE370" s="1453"/>
    </row>
    <row r="371" spans="1:31" s="1504" customFormat="1" ht="15" customHeight="1">
      <c r="A371" s="1460"/>
      <c r="B371" s="1460"/>
      <c r="C371" s="1453"/>
      <c r="D371" s="1453"/>
      <c r="E371" s="1453"/>
      <c r="F371" s="1453"/>
      <c r="G371" s="1453"/>
      <c r="H371" s="1453"/>
      <c r="I371" s="1453"/>
      <c r="J371" s="1489"/>
      <c r="K371" s="1453"/>
      <c r="L371" s="1463"/>
      <c r="M371" s="1463"/>
      <c r="N371" s="1465"/>
      <c r="O371" s="1465"/>
      <c r="P371" s="1465"/>
      <c r="Q371" s="1465"/>
      <c r="R371" s="1465"/>
      <c r="S371" s="1453"/>
      <c r="T371" s="1453"/>
      <c r="U371" s="1453"/>
      <c r="V371" s="1490"/>
      <c r="W371" s="1490"/>
      <c r="X371" s="1490"/>
      <c r="Y371" s="1453"/>
      <c r="Z371" s="1453"/>
      <c r="AA371" s="1453"/>
      <c r="AB371" s="1453"/>
      <c r="AC371" s="1453"/>
      <c r="AD371" s="1453"/>
      <c r="AE371" s="1453"/>
    </row>
    <row r="372" spans="1:31" s="1504" customFormat="1" ht="15" customHeight="1">
      <c r="A372" s="1460"/>
      <c r="B372" s="1460"/>
      <c r="C372" s="1453"/>
      <c r="D372" s="1453"/>
      <c r="E372" s="1453"/>
      <c r="F372" s="1453"/>
      <c r="G372" s="1453"/>
      <c r="H372" s="1453"/>
      <c r="I372" s="1453"/>
      <c r="J372" s="1489"/>
      <c r="K372" s="1453"/>
      <c r="L372" s="1463"/>
      <c r="M372" s="1463"/>
      <c r="N372" s="1465"/>
      <c r="O372" s="1465"/>
      <c r="P372" s="1465"/>
      <c r="Q372" s="1465"/>
      <c r="R372" s="1465"/>
      <c r="S372" s="1453"/>
      <c r="T372" s="1453"/>
      <c r="U372" s="1453"/>
      <c r="V372" s="1490"/>
      <c r="W372" s="1490"/>
      <c r="X372" s="1490"/>
      <c r="Y372" s="1453"/>
      <c r="Z372" s="1453"/>
      <c r="AA372" s="1453"/>
      <c r="AB372" s="1453"/>
      <c r="AC372" s="1453"/>
      <c r="AD372" s="1453"/>
      <c r="AE372" s="1453"/>
    </row>
    <row r="373" spans="1:31" s="1504" customFormat="1" ht="15" customHeight="1">
      <c r="A373" s="1460"/>
      <c r="B373" s="1460"/>
      <c r="C373" s="1453"/>
      <c r="D373" s="1453"/>
      <c r="E373" s="1453"/>
      <c r="F373" s="1453"/>
      <c r="G373" s="1453"/>
      <c r="H373" s="1453"/>
      <c r="I373" s="1453"/>
      <c r="J373" s="1489"/>
      <c r="K373" s="1453"/>
      <c r="L373" s="1463"/>
      <c r="M373" s="1463"/>
      <c r="N373" s="1465"/>
      <c r="O373" s="1465"/>
      <c r="P373" s="1465"/>
      <c r="Q373" s="1465"/>
      <c r="R373" s="1465"/>
      <c r="S373" s="1453"/>
      <c r="T373" s="1453"/>
      <c r="U373" s="1453"/>
      <c r="V373" s="1490"/>
      <c r="W373" s="1490"/>
      <c r="X373" s="1490"/>
      <c r="Y373" s="1453"/>
      <c r="Z373" s="1453"/>
      <c r="AA373" s="1453"/>
      <c r="AB373" s="1453"/>
      <c r="AC373" s="1453"/>
      <c r="AD373" s="1453"/>
      <c r="AE373" s="1453"/>
    </row>
    <row r="374" spans="1:31" s="1504" customFormat="1" ht="15" customHeight="1">
      <c r="A374" s="1460"/>
      <c r="B374" s="1460"/>
      <c r="C374" s="1453"/>
      <c r="D374" s="1453"/>
      <c r="E374" s="1453"/>
      <c r="F374" s="1453"/>
      <c r="G374" s="1453"/>
      <c r="H374" s="1453"/>
      <c r="I374" s="1453"/>
      <c r="J374" s="1489"/>
      <c r="K374" s="1453"/>
      <c r="L374" s="1463"/>
      <c r="M374" s="1463"/>
      <c r="N374" s="1465"/>
      <c r="O374" s="1465"/>
      <c r="P374" s="1465"/>
      <c r="Q374" s="1465"/>
      <c r="R374" s="1465"/>
      <c r="S374" s="1453"/>
      <c r="T374" s="1453"/>
      <c r="U374" s="1453"/>
      <c r="V374" s="1490"/>
      <c r="W374" s="1490"/>
      <c r="X374" s="1490"/>
      <c r="Y374" s="1453"/>
      <c r="Z374" s="1453"/>
      <c r="AA374" s="1453"/>
      <c r="AB374" s="1453"/>
      <c r="AC374" s="1453"/>
      <c r="AD374" s="1453"/>
      <c r="AE374" s="1453"/>
    </row>
    <row r="375" spans="1:31" s="1504" customFormat="1" ht="15" customHeight="1">
      <c r="A375" s="1460"/>
      <c r="B375" s="1460"/>
      <c r="C375" s="1453"/>
      <c r="D375" s="1453"/>
      <c r="E375" s="1453"/>
      <c r="F375" s="1453"/>
      <c r="G375" s="1453"/>
      <c r="H375" s="1453"/>
      <c r="I375" s="1453"/>
      <c r="J375" s="1489"/>
      <c r="K375" s="1453"/>
      <c r="L375" s="1463"/>
      <c r="M375" s="1463"/>
      <c r="N375" s="1465"/>
      <c r="O375" s="1465"/>
      <c r="P375" s="1465"/>
      <c r="Q375" s="1465"/>
      <c r="R375" s="1465"/>
      <c r="S375" s="1453"/>
      <c r="T375" s="1453"/>
      <c r="U375" s="1453"/>
      <c r="V375" s="1490"/>
      <c r="W375" s="1490"/>
      <c r="X375" s="1490"/>
      <c r="Y375" s="1453"/>
      <c r="Z375" s="1453"/>
      <c r="AA375" s="1453"/>
      <c r="AB375" s="1453"/>
      <c r="AC375" s="1453"/>
      <c r="AD375" s="1453"/>
      <c r="AE375" s="1453"/>
    </row>
    <row r="376" spans="1:31" s="1504" customFormat="1" ht="15" customHeight="1">
      <c r="A376" s="1460"/>
      <c r="B376" s="1460"/>
      <c r="C376" s="1453"/>
      <c r="D376" s="1453"/>
      <c r="E376" s="1453"/>
      <c r="F376" s="1453"/>
      <c r="G376" s="1453"/>
      <c r="H376" s="1453"/>
      <c r="I376" s="1453"/>
      <c r="J376" s="1489"/>
      <c r="K376" s="1453"/>
      <c r="L376" s="1463"/>
      <c r="M376" s="1463"/>
      <c r="N376" s="1465"/>
      <c r="O376" s="1465"/>
      <c r="P376" s="1465"/>
      <c r="Q376" s="1465"/>
      <c r="R376" s="1465"/>
      <c r="S376" s="1453"/>
      <c r="T376" s="1453"/>
      <c r="U376" s="1453"/>
      <c r="V376" s="1490"/>
      <c r="W376" s="1490"/>
      <c r="X376" s="1490"/>
      <c r="Y376" s="1453"/>
      <c r="Z376" s="1453"/>
      <c r="AA376" s="1453"/>
      <c r="AB376" s="1453"/>
      <c r="AC376" s="1453"/>
      <c r="AD376" s="1453"/>
      <c r="AE376" s="1453"/>
    </row>
    <row r="377" spans="1:31" s="1504" customFormat="1" ht="15" customHeight="1">
      <c r="A377" s="1460"/>
      <c r="B377" s="1460"/>
      <c r="C377" s="1453"/>
      <c r="D377" s="1453"/>
      <c r="E377" s="1453"/>
      <c r="F377" s="1453"/>
      <c r="G377" s="1453"/>
      <c r="H377" s="1453"/>
      <c r="I377" s="1453"/>
      <c r="J377" s="1489"/>
      <c r="K377" s="1453"/>
      <c r="L377" s="1463"/>
      <c r="M377" s="1463"/>
      <c r="N377" s="1465"/>
      <c r="O377" s="1465"/>
      <c r="P377" s="1465"/>
      <c r="Q377" s="1465"/>
      <c r="R377" s="1465"/>
      <c r="S377" s="1453"/>
      <c r="T377" s="1453"/>
      <c r="U377" s="1453"/>
      <c r="V377" s="1490"/>
      <c r="W377" s="1490"/>
      <c r="X377" s="1490"/>
      <c r="Y377" s="1453"/>
      <c r="Z377" s="1453"/>
      <c r="AA377" s="1453"/>
      <c r="AB377" s="1453"/>
      <c r="AC377" s="1453"/>
      <c r="AD377" s="1453"/>
      <c r="AE377" s="1453"/>
    </row>
    <row r="378" spans="1:31" s="1504" customFormat="1" ht="15" customHeight="1">
      <c r="A378" s="1460"/>
      <c r="B378" s="1460"/>
      <c r="C378" s="1453"/>
      <c r="D378" s="1453"/>
      <c r="E378" s="1453"/>
      <c r="F378" s="1453"/>
      <c r="G378" s="1453"/>
      <c r="H378" s="1453"/>
      <c r="I378" s="1453"/>
      <c r="J378" s="1489"/>
      <c r="K378" s="1453"/>
      <c r="L378" s="1463"/>
      <c r="M378" s="1463"/>
      <c r="N378" s="1465"/>
      <c r="O378" s="1465"/>
      <c r="P378" s="1465"/>
      <c r="Q378" s="1465"/>
      <c r="R378" s="1465"/>
      <c r="S378" s="1453"/>
      <c r="T378" s="1453"/>
      <c r="U378" s="1453"/>
      <c r="V378" s="1490"/>
      <c r="W378" s="1490"/>
      <c r="X378" s="1490"/>
      <c r="Y378" s="1453"/>
      <c r="Z378" s="1453"/>
      <c r="AA378" s="1453"/>
      <c r="AB378" s="1453"/>
      <c r="AC378" s="1453"/>
      <c r="AD378" s="1453"/>
      <c r="AE378" s="1453"/>
    </row>
    <row r="379" spans="1:31" s="1504" customFormat="1" ht="15" customHeight="1">
      <c r="A379" s="1460"/>
      <c r="B379" s="1460"/>
      <c r="C379" s="1453"/>
      <c r="D379" s="1453"/>
      <c r="E379" s="1453"/>
      <c r="F379" s="1453"/>
      <c r="G379" s="1453"/>
      <c r="H379" s="1453"/>
      <c r="I379" s="1453"/>
      <c r="J379" s="1489"/>
      <c r="K379" s="1453"/>
      <c r="L379" s="1463"/>
      <c r="M379" s="1463"/>
      <c r="N379" s="1465"/>
      <c r="O379" s="1465"/>
      <c r="P379" s="1465"/>
      <c r="Q379" s="1465"/>
      <c r="R379" s="1465"/>
      <c r="S379" s="1453"/>
      <c r="T379" s="1453"/>
      <c r="U379" s="1453"/>
      <c r="V379" s="1490"/>
      <c r="W379" s="1490"/>
      <c r="X379" s="1490"/>
      <c r="Y379" s="1453"/>
      <c r="Z379" s="1453"/>
      <c r="AA379" s="1453"/>
      <c r="AB379" s="1453"/>
      <c r="AC379" s="1453"/>
      <c r="AD379" s="1453"/>
      <c r="AE379" s="1453"/>
    </row>
    <row r="380" spans="1:31" s="1504" customFormat="1" ht="15" customHeight="1">
      <c r="A380" s="1460"/>
      <c r="B380" s="1460"/>
      <c r="C380" s="1453"/>
      <c r="D380" s="1453"/>
      <c r="E380" s="1453"/>
      <c r="F380" s="1453"/>
      <c r="G380" s="1453"/>
      <c r="H380" s="1453"/>
      <c r="I380" s="1453"/>
      <c r="J380" s="1489"/>
      <c r="K380" s="1453"/>
      <c r="L380" s="1463"/>
      <c r="M380" s="1463"/>
      <c r="N380" s="1465"/>
      <c r="O380" s="1465"/>
      <c r="P380" s="1465"/>
      <c r="Q380" s="1465"/>
      <c r="R380" s="1465"/>
      <c r="S380" s="1453"/>
      <c r="T380" s="1453"/>
      <c r="U380" s="1453"/>
      <c r="V380" s="1490"/>
      <c r="W380" s="1490"/>
      <c r="X380" s="1490"/>
      <c r="Y380" s="1453"/>
      <c r="Z380" s="1453"/>
      <c r="AA380" s="1453"/>
      <c r="AB380" s="1453"/>
      <c r="AC380" s="1453"/>
      <c r="AD380" s="1453"/>
      <c r="AE380" s="1453"/>
    </row>
    <row r="381" spans="1:31" s="1504" customFormat="1" ht="15" customHeight="1">
      <c r="A381" s="1460"/>
      <c r="B381" s="1460"/>
      <c r="C381" s="1453"/>
      <c r="D381" s="1453"/>
      <c r="E381" s="1453"/>
      <c r="F381" s="1453"/>
      <c r="G381" s="1453"/>
      <c r="H381" s="1453"/>
      <c r="I381" s="1453"/>
      <c r="J381" s="1489"/>
      <c r="K381" s="1453"/>
      <c r="L381" s="1463"/>
      <c r="M381" s="1463"/>
      <c r="N381" s="1465"/>
      <c r="O381" s="1465"/>
      <c r="P381" s="1465"/>
      <c r="Q381" s="1465"/>
      <c r="R381" s="1465"/>
      <c r="S381" s="1453"/>
      <c r="T381" s="1453"/>
      <c r="U381" s="1453"/>
      <c r="V381" s="1490"/>
      <c r="W381" s="1490"/>
      <c r="X381" s="1490"/>
      <c r="Y381" s="1453"/>
      <c r="Z381" s="1453"/>
      <c r="AA381" s="1453"/>
      <c r="AB381" s="1453"/>
      <c r="AC381" s="1453"/>
      <c r="AD381" s="1453"/>
      <c r="AE381" s="1453"/>
    </row>
    <row r="382" spans="1:31" s="1504" customFormat="1" ht="15" customHeight="1">
      <c r="A382" s="1460"/>
      <c r="B382" s="1460"/>
      <c r="C382" s="1453"/>
      <c r="D382" s="1453"/>
      <c r="E382" s="1453"/>
      <c r="F382" s="1453"/>
      <c r="G382" s="1453"/>
      <c r="H382" s="1453"/>
      <c r="I382" s="1453"/>
      <c r="J382" s="1489"/>
      <c r="K382" s="1453"/>
      <c r="L382" s="1463"/>
      <c r="M382" s="1463"/>
      <c r="N382" s="1465"/>
      <c r="O382" s="1465"/>
      <c r="P382" s="1465"/>
      <c r="Q382" s="1465"/>
      <c r="R382" s="1465"/>
      <c r="S382" s="1453"/>
      <c r="T382" s="1453"/>
      <c r="U382" s="1453"/>
      <c r="V382" s="1490"/>
      <c r="W382" s="1490"/>
      <c r="X382" s="1490"/>
      <c r="Y382" s="1453"/>
      <c r="Z382" s="1453"/>
      <c r="AA382" s="1453"/>
      <c r="AB382" s="1453"/>
      <c r="AC382" s="1453"/>
      <c r="AD382" s="1453"/>
      <c r="AE382" s="1453"/>
    </row>
    <row r="383" spans="1:31" s="1504" customFormat="1" ht="15" customHeight="1">
      <c r="A383" s="1460"/>
      <c r="B383" s="1460"/>
      <c r="C383" s="1453"/>
      <c r="D383" s="1453"/>
      <c r="E383" s="1453"/>
      <c r="F383" s="1453"/>
      <c r="G383" s="1453"/>
      <c r="H383" s="1453"/>
      <c r="I383" s="1453"/>
      <c r="J383" s="1489"/>
      <c r="K383" s="1453"/>
      <c r="L383" s="1463"/>
      <c r="M383" s="1463"/>
      <c r="N383" s="1465"/>
      <c r="O383" s="1465"/>
      <c r="P383" s="1465"/>
      <c r="Q383" s="1465"/>
      <c r="R383" s="1465"/>
      <c r="S383" s="1453"/>
      <c r="T383" s="1453"/>
      <c r="U383" s="1453"/>
      <c r="V383" s="1490"/>
      <c r="W383" s="1490"/>
      <c r="X383" s="1490"/>
      <c r="Y383" s="1453"/>
      <c r="Z383" s="1453"/>
      <c r="AA383" s="1453"/>
      <c r="AB383" s="1453"/>
      <c r="AC383" s="1453"/>
      <c r="AD383" s="1453"/>
      <c r="AE383" s="1453"/>
    </row>
    <row r="384" spans="1:31" s="1504" customFormat="1" ht="15" customHeight="1">
      <c r="A384" s="1460"/>
      <c r="B384" s="1460"/>
      <c r="C384" s="1453"/>
      <c r="D384" s="1453"/>
      <c r="E384" s="1453"/>
      <c r="F384" s="1453"/>
      <c r="G384" s="1453"/>
      <c r="H384" s="1453"/>
      <c r="I384" s="1453"/>
      <c r="J384" s="1489"/>
      <c r="K384" s="1453"/>
      <c r="L384" s="1463"/>
      <c r="M384" s="1463"/>
      <c r="N384" s="1465"/>
      <c r="O384" s="1465"/>
      <c r="P384" s="1465"/>
      <c r="Q384" s="1465"/>
      <c r="R384" s="1465"/>
      <c r="S384" s="1453"/>
      <c r="T384" s="1453"/>
      <c r="U384" s="1453"/>
      <c r="V384" s="1490"/>
      <c r="W384" s="1490"/>
      <c r="X384" s="1490"/>
      <c r="Y384" s="1453"/>
      <c r="Z384" s="1453"/>
      <c r="AA384" s="1453"/>
      <c r="AB384" s="1453"/>
      <c r="AC384" s="1453"/>
      <c r="AD384" s="1453"/>
      <c r="AE384" s="1453"/>
    </row>
    <row r="385" spans="1:31" s="1504" customFormat="1" ht="15" customHeight="1">
      <c r="A385" s="1460"/>
      <c r="B385" s="1460"/>
      <c r="C385" s="1453"/>
      <c r="D385" s="1453"/>
      <c r="E385" s="1453"/>
      <c r="F385" s="1453"/>
      <c r="G385" s="1453"/>
      <c r="H385" s="1453"/>
      <c r="I385" s="1453"/>
      <c r="J385" s="1489"/>
      <c r="K385" s="1453"/>
      <c r="L385" s="1463"/>
      <c r="M385" s="1463"/>
      <c r="N385" s="1465"/>
      <c r="O385" s="1465"/>
      <c r="P385" s="1465"/>
      <c r="Q385" s="1465"/>
      <c r="R385" s="1465"/>
      <c r="S385" s="1453"/>
      <c r="T385" s="1453"/>
      <c r="U385" s="1453"/>
      <c r="V385" s="1490"/>
      <c r="W385" s="1490"/>
      <c r="X385" s="1490"/>
      <c r="Y385" s="1453"/>
      <c r="Z385" s="1453"/>
      <c r="AA385" s="1453"/>
      <c r="AB385" s="1453"/>
      <c r="AC385" s="1453"/>
      <c r="AD385" s="1453"/>
      <c r="AE385" s="1453"/>
    </row>
    <row r="386" spans="1:31" s="1504" customFormat="1" ht="15" customHeight="1">
      <c r="A386" s="1460"/>
      <c r="B386" s="1460"/>
      <c r="C386" s="1453"/>
      <c r="D386" s="1453"/>
      <c r="E386" s="1453"/>
      <c r="F386" s="1453"/>
      <c r="G386" s="1453"/>
      <c r="H386" s="1453"/>
      <c r="I386" s="1453"/>
      <c r="J386" s="1489"/>
      <c r="K386" s="1453"/>
      <c r="L386" s="1463"/>
      <c r="M386" s="1463"/>
      <c r="N386" s="1465"/>
      <c r="O386" s="1465"/>
      <c r="P386" s="1465"/>
      <c r="Q386" s="1465"/>
      <c r="R386" s="1465"/>
      <c r="S386" s="1453"/>
      <c r="T386" s="1453"/>
      <c r="U386" s="1453"/>
      <c r="V386" s="1490"/>
      <c r="W386" s="1490"/>
      <c r="X386" s="1490"/>
      <c r="Y386" s="1453"/>
      <c r="Z386" s="1453"/>
      <c r="AA386" s="1453"/>
      <c r="AB386" s="1453"/>
      <c r="AC386" s="1453"/>
      <c r="AD386" s="1453"/>
      <c r="AE386" s="1453"/>
    </row>
    <row r="387" spans="1:31" s="1504" customFormat="1" ht="15" customHeight="1">
      <c r="A387" s="1460"/>
      <c r="B387" s="1460"/>
      <c r="C387" s="1453"/>
      <c r="D387" s="1453"/>
      <c r="E387" s="1453"/>
      <c r="F387" s="1453"/>
      <c r="G387" s="1453"/>
      <c r="H387" s="1453"/>
      <c r="I387" s="1453"/>
      <c r="J387" s="1489"/>
      <c r="K387" s="1453"/>
      <c r="L387" s="1463"/>
      <c r="M387" s="1463"/>
      <c r="N387" s="1465"/>
      <c r="O387" s="1465"/>
      <c r="P387" s="1465"/>
      <c r="Q387" s="1465"/>
      <c r="R387" s="1465"/>
      <c r="S387" s="1453"/>
      <c r="T387" s="1453"/>
      <c r="U387" s="1453"/>
      <c r="V387" s="1490"/>
      <c r="W387" s="1490"/>
      <c r="X387" s="1490"/>
      <c r="Y387" s="1453"/>
      <c r="Z387" s="1453"/>
      <c r="AA387" s="1453"/>
      <c r="AB387" s="1453"/>
      <c r="AC387" s="1453"/>
      <c r="AD387" s="1453"/>
      <c r="AE387" s="1453"/>
    </row>
    <row r="388" spans="1:31" s="1504" customFormat="1" ht="15" customHeight="1">
      <c r="A388" s="1460"/>
      <c r="B388" s="1460"/>
      <c r="C388" s="1453"/>
      <c r="D388" s="1453"/>
      <c r="E388" s="1453"/>
      <c r="F388" s="1453"/>
      <c r="G388" s="1453"/>
      <c r="H388" s="1453"/>
      <c r="I388" s="1453"/>
      <c r="J388" s="1489"/>
      <c r="K388" s="1453"/>
      <c r="L388" s="1463"/>
      <c r="M388" s="1463"/>
      <c r="N388" s="1465"/>
      <c r="O388" s="1465"/>
      <c r="P388" s="1465"/>
      <c r="Q388" s="1465"/>
      <c r="R388" s="1465"/>
      <c r="S388" s="1453"/>
      <c r="T388" s="1453"/>
      <c r="U388" s="1453"/>
      <c r="V388" s="1490"/>
      <c r="W388" s="1490"/>
      <c r="X388" s="1490"/>
      <c r="Y388" s="1453"/>
      <c r="Z388" s="1453"/>
      <c r="AA388" s="1453"/>
      <c r="AB388" s="1453"/>
      <c r="AC388" s="1453"/>
      <c r="AD388" s="1453"/>
      <c r="AE388" s="1453"/>
    </row>
    <row r="389" spans="1:31" s="1504" customFormat="1" ht="15" customHeight="1">
      <c r="A389" s="1460"/>
      <c r="B389" s="1460"/>
      <c r="C389" s="1453"/>
      <c r="D389" s="1453"/>
      <c r="E389" s="1453"/>
      <c r="F389" s="1453"/>
      <c r="G389" s="1453"/>
      <c r="H389" s="1453"/>
      <c r="I389" s="1453"/>
      <c r="J389" s="1489"/>
      <c r="K389" s="1453"/>
      <c r="L389" s="1463"/>
      <c r="M389" s="1463"/>
      <c r="N389" s="1465"/>
      <c r="O389" s="1465"/>
      <c r="P389" s="1465"/>
      <c r="Q389" s="1465"/>
      <c r="R389" s="1465"/>
      <c r="S389" s="1453"/>
      <c r="T389" s="1453"/>
      <c r="U389" s="1453"/>
      <c r="V389" s="1490"/>
      <c r="W389" s="1490"/>
      <c r="X389" s="1490"/>
      <c r="Y389" s="1453"/>
      <c r="Z389" s="1453"/>
      <c r="AA389" s="1453"/>
      <c r="AB389" s="1453"/>
      <c r="AC389" s="1453"/>
      <c r="AD389" s="1453"/>
      <c r="AE389" s="1453"/>
    </row>
    <row r="390" spans="1:31" s="1504" customFormat="1" ht="15" customHeight="1">
      <c r="A390" s="1460"/>
      <c r="B390" s="1460"/>
      <c r="C390" s="1453"/>
      <c r="D390" s="1453"/>
      <c r="E390" s="1453"/>
      <c r="F390" s="1453"/>
      <c r="G390" s="1453"/>
      <c r="H390" s="1453"/>
      <c r="I390" s="1453"/>
      <c r="J390" s="1489"/>
      <c r="K390" s="1453"/>
      <c r="L390" s="1463"/>
      <c r="M390" s="1463"/>
      <c r="N390" s="1465"/>
      <c r="O390" s="1465"/>
      <c r="P390" s="1465"/>
      <c r="Q390" s="1465"/>
      <c r="R390" s="1465"/>
      <c r="S390" s="1453"/>
      <c r="T390" s="1453"/>
      <c r="U390" s="1453"/>
      <c r="V390" s="1490"/>
      <c r="W390" s="1490"/>
      <c r="X390" s="1490"/>
      <c r="Y390" s="1453"/>
      <c r="Z390" s="1453"/>
      <c r="AA390" s="1453"/>
      <c r="AB390" s="1453"/>
      <c r="AC390" s="1453"/>
      <c r="AD390" s="1453"/>
      <c r="AE390" s="1453"/>
    </row>
    <row r="391" spans="1:31" s="1504" customFormat="1" ht="15" customHeight="1">
      <c r="A391" s="1460"/>
      <c r="B391" s="1460"/>
      <c r="C391" s="1453"/>
      <c r="D391" s="1453"/>
      <c r="E391" s="1453"/>
      <c r="F391" s="1453"/>
      <c r="G391" s="1453"/>
      <c r="H391" s="1453"/>
      <c r="I391" s="1453"/>
      <c r="J391" s="1489"/>
      <c r="K391" s="1453"/>
      <c r="L391" s="1463"/>
      <c r="M391" s="1463"/>
      <c r="N391" s="1465"/>
      <c r="O391" s="1465"/>
      <c r="P391" s="1465"/>
      <c r="Q391" s="1465"/>
      <c r="R391" s="1465"/>
      <c r="S391" s="1453"/>
      <c r="T391" s="1453"/>
      <c r="U391" s="1453"/>
      <c r="V391" s="1490"/>
      <c r="W391" s="1490"/>
      <c r="X391" s="1490"/>
      <c r="Y391" s="1453"/>
      <c r="Z391" s="1453"/>
      <c r="AA391" s="1453"/>
      <c r="AB391" s="1453"/>
      <c r="AC391" s="1453"/>
      <c r="AD391" s="1453"/>
      <c r="AE391" s="1453"/>
    </row>
    <row r="392" spans="1:31" s="1504" customFormat="1" ht="15" customHeight="1">
      <c r="A392" s="1460"/>
      <c r="B392" s="1460"/>
      <c r="C392" s="1453"/>
      <c r="D392" s="1453"/>
      <c r="E392" s="1453"/>
      <c r="F392" s="1453"/>
      <c r="G392" s="1453"/>
      <c r="H392" s="1453"/>
      <c r="I392" s="1453"/>
      <c r="J392" s="1489"/>
      <c r="K392" s="1453"/>
      <c r="L392" s="1463"/>
      <c r="M392" s="1463"/>
      <c r="N392" s="1465"/>
      <c r="O392" s="1465"/>
      <c r="P392" s="1465"/>
      <c r="Q392" s="1465"/>
      <c r="R392" s="1465"/>
      <c r="S392" s="1453"/>
      <c r="T392" s="1453"/>
      <c r="U392" s="1453"/>
      <c r="V392" s="1490"/>
      <c r="W392" s="1490"/>
      <c r="X392" s="1490"/>
      <c r="Y392" s="1453"/>
      <c r="Z392" s="1453"/>
      <c r="AA392" s="1453"/>
      <c r="AB392" s="1453"/>
      <c r="AC392" s="1453"/>
      <c r="AD392" s="1453"/>
      <c r="AE392" s="1453"/>
    </row>
    <row r="393" spans="1:31" s="1504" customFormat="1" ht="15" customHeight="1">
      <c r="A393" s="1460"/>
      <c r="B393" s="1460"/>
      <c r="C393" s="1453"/>
      <c r="D393" s="1453"/>
      <c r="E393" s="1453"/>
      <c r="F393" s="1453"/>
      <c r="G393" s="1453"/>
      <c r="H393" s="1453"/>
      <c r="I393" s="1453"/>
      <c r="J393" s="1489"/>
      <c r="K393" s="1453"/>
      <c r="L393" s="1463"/>
      <c r="M393" s="1463"/>
      <c r="N393" s="1465"/>
      <c r="O393" s="1465"/>
      <c r="P393" s="1465"/>
      <c r="Q393" s="1465"/>
      <c r="R393" s="1465"/>
      <c r="S393" s="1453"/>
      <c r="T393" s="1453"/>
      <c r="U393" s="1453"/>
      <c r="V393" s="1490"/>
      <c r="W393" s="1490"/>
      <c r="X393" s="1490"/>
      <c r="Y393" s="1453"/>
      <c r="Z393" s="1453"/>
      <c r="AA393" s="1453"/>
      <c r="AB393" s="1453"/>
      <c r="AC393" s="1453"/>
      <c r="AD393" s="1453"/>
      <c r="AE393" s="1453"/>
    </row>
    <row r="394" spans="1:31" s="1504" customFormat="1" ht="15" customHeight="1">
      <c r="A394" s="1460"/>
      <c r="B394" s="1460"/>
      <c r="C394" s="1453"/>
      <c r="D394" s="1453"/>
      <c r="E394" s="1453"/>
      <c r="F394" s="1453"/>
      <c r="G394" s="1453"/>
      <c r="H394" s="1453"/>
      <c r="I394" s="1453"/>
      <c r="J394" s="1489"/>
      <c r="K394" s="1453"/>
      <c r="L394" s="1463"/>
      <c r="M394" s="1463"/>
      <c r="N394" s="1465"/>
      <c r="O394" s="1465"/>
      <c r="P394" s="1465"/>
      <c r="Q394" s="1465"/>
      <c r="R394" s="1465"/>
      <c r="S394" s="1453"/>
      <c r="T394" s="1453"/>
      <c r="U394" s="1453"/>
      <c r="V394" s="1490"/>
      <c r="W394" s="1490"/>
      <c r="X394" s="1490"/>
      <c r="Y394" s="1453"/>
      <c r="Z394" s="1453"/>
      <c r="AA394" s="1453"/>
      <c r="AB394" s="1453"/>
      <c r="AC394" s="1453"/>
      <c r="AD394" s="1453"/>
      <c r="AE394" s="1453"/>
    </row>
    <row r="395" spans="1:31" s="1504" customFormat="1" ht="15" customHeight="1">
      <c r="A395" s="1460"/>
      <c r="B395" s="1460"/>
      <c r="C395" s="1453"/>
      <c r="D395" s="1453"/>
      <c r="E395" s="1453"/>
      <c r="F395" s="1453"/>
      <c r="G395" s="1453"/>
      <c r="H395" s="1453"/>
      <c r="I395" s="1453"/>
      <c r="J395" s="1489"/>
      <c r="K395" s="1453"/>
      <c r="L395" s="1463"/>
      <c r="M395" s="1463"/>
      <c r="N395" s="1465"/>
      <c r="O395" s="1465"/>
      <c r="P395" s="1465"/>
      <c r="Q395" s="1465"/>
      <c r="R395" s="1465"/>
      <c r="S395" s="1453"/>
      <c r="T395" s="1453"/>
      <c r="U395" s="1453"/>
      <c r="V395" s="1490"/>
      <c r="W395" s="1490"/>
      <c r="X395" s="1490"/>
      <c r="Y395" s="1453"/>
      <c r="Z395" s="1453"/>
      <c r="AA395" s="1453"/>
      <c r="AB395" s="1453"/>
      <c r="AC395" s="1453"/>
      <c r="AD395" s="1453"/>
      <c r="AE395" s="1453"/>
    </row>
    <row r="396" spans="1:31" s="1504" customFormat="1" ht="15" customHeight="1">
      <c r="A396" s="1460"/>
      <c r="B396" s="1460"/>
      <c r="C396" s="1453"/>
      <c r="D396" s="1453"/>
      <c r="E396" s="1453"/>
      <c r="F396" s="1453"/>
      <c r="G396" s="1453"/>
      <c r="H396" s="1453"/>
      <c r="I396" s="1453"/>
      <c r="J396" s="1489"/>
      <c r="K396" s="1453"/>
      <c r="L396" s="1463"/>
      <c r="M396" s="1463"/>
      <c r="N396" s="1465"/>
      <c r="O396" s="1465"/>
      <c r="P396" s="1465"/>
      <c r="Q396" s="1465"/>
      <c r="R396" s="1465"/>
      <c r="S396" s="1453"/>
      <c r="T396" s="1453"/>
      <c r="U396" s="1453"/>
      <c r="V396" s="1490"/>
      <c r="W396" s="1490"/>
      <c r="X396" s="1490"/>
      <c r="Y396" s="1453"/>
      <c r="Z396" s="1453"/>
      <c r="AA396" s="1453"/>
      <c r="AB396" s="1453"/>
      <c r="AC396" s="1453"/>
      <c r="AD396" s="1453"/>
      <c r="AE396" s="1453"/>
    </row>
    <row r="397" spans="1:31" s="1504" customFormat="1" ht="15" customHeight="1">
      <c r="A397" s="1460"/>
      <c r="B397" s="1460"/>
      <c r="C397" s="1453"/>
      <c r="D397" s="1453"/>
      <c r="E397" s="1453"/>
      <c r="F397" s="1453"/>
      <c r="G397" s="1453"/>
      <c r="H397" s="1453"/>
      <c r="I397" s="1453"/>
      <c r="J397" s="1489"/>
      <c r="K397" s="1453"/>
      <c r="L397" s="1463"/>
      <c r="M397" s="1463"/>
      <c r="N397" s="1465"/>
      <c r="O397" s="1465"/>
      <c r="P397" s="1465"/>
      <c r="Q397" s="1465"/>
      <c r="R397" s="1465"/>
      <c r="S397" s="1453"/>
      <c r="T397" s="1453"/>
      <c r="U397" s="1453"/>
      <c r="V397" s="1490"/>
      <c r="W397" s="1490"/>
      <c r="X397" s="1490"/>
      <c r="Y397" s="1453"/>
      <c r="Z397" s="1453"/>
      <c r="AA397" s="1453"/>
      <c r="AB397" s="1453"/>
      <c r="AC397" s="1453"/>
      <c r="AD397" s="1453"/>
      <c r="AE397" s="1453"/>
    </row>
    <row r="398" spans="1:31" s="1504" customFormat="1" ht="15" customHeight="1">
      <c r="A398" s="1460"/>
      <c r="B398" s="1460"/>
      <c r="C398" s="1453"/>
      <c r="D398" s="1453"/>
      <c r="E398" s="1453"/>
      <c r="F398" s="1453"/>
      <c r="G398" s="1453"/>
      <c r="H398" s="1453"/>
      <c r="I398" s="1453"/>
      <c r="J398" s="1489"/>
      <c r="K398" s="1453"/>
      <c r="L398" s="1463"/>
      <c r="M398" s="1463"/>
      <c r="N398" s="1465"/>
      <c r="O398" s="1465"/>
      <c r="P398" s="1465"/>
      <c r="Q398" s="1465"/>
      <c r="R398" s="1465"/>
      <c r="S398" s="1453"/>
      <c r="T398" s="1453"/>
      <c r="U398" s="1453"/>
      <c r="V398" s="1490"/>
      <c r="W398" s="1490"/>
      <c r="X398" s="1490"/>
      <c r="Y398" s="1453"/>
      <c r="Z398" s="1453"/>
      <c r="AA398" s="1453"/>
      <c r="AB398" s="1453"/>
      <c r="AC398" s="1453"/>
      <c r="AD398" s="1453"/>
      <c r="AE398" s="1453"/>
    </row>
    <row r="399" spans="1:31" s="1504" customFormat="1" ht="15" customHeight="1">
      <c r="A399" s="1460"/>
      <c r="B399" s="1460"/>
      <c r="C399" s="1453"/>
      <c r="D399" s="1453"/>
      <c r="E399" s="1453"/>
      <c r="F399" s="1453"/>
      <c r="G399" s="1453"/>
      <c r="H399" s="1453"/>
      <c r="I399" s="1453"/>
      <c r="J399" s="1489"/>
      <c r="K399" s="1453"/>
      <c r="L399" s="1463"/>
      <c r="M399" s="1463"/>
      <c r="N399" s="1465"/>
      <c r="O399" s="1465"/>
      <c r="P399" s="1465"/>
      <c r="Q399" s="1465"/>
      <c r="R399" s="1465"/>
      <c r="S399" s="1453"/>
      <c r="T399" s="1453"/>
      <c r="U399" s="1453"/>
      <c r="V399" s="1490"/>
      <c r="W399" s="1490"/>
      <c r="X399" s="1490"/>
      <c r="Y399" s="1453"/>
      <c r="Z399" s="1453"/>
      <c r="AA399" s="1453"/>
      <c r="AB399" s="1453"/>
      <c r="AC399" s="1453"/>
      <c r="AD399" s="1453"/>
      <c r="AE399" s="1453"/>
    </row>
    <row r="400" spans="1:31" s="1504" customFormat="1" ht="15" customHeight="1">
      <c r="A400" s="1460"/>
      <c r="B400" s="1460"/>
      <c r="C400" s="1453"/>
      <c r="D400" s="1453"/>
      <c r="E400" s="1453"/>
      <c r="F400" s="1453"/>
      <c r="G400" s="1453"/>
      <c r="H400" s="1453"/>
      <c r="I400" s="1453"/>
      <c r="J400" s="1489"/>
      <c r="K400" s="1453"/>
      <c r="L400" s="1463"/>
      <c r="M400" s="1463"/>
      <c r="N400" s="1465"/>
      <c r="O400" s="1465"/>
      <c r="P400" s="1465"/>
      <c r="Q400" s="1465"/>
      <c r="R400" s="1465"/>
      <c r="S400" s="1453"/>
      <c r="T400" s="1453"/>
      <c r="U400" s="1453"/>
      <c r="V400" s="1490"/>
      <c r="W400" s="1490"/>
      <c r="X400" s="1490"/>
      <c r="Y400" s="1453"/>
      <c r="Z400" s="1453"/>
      <c r="AA400" s="1453"/>
      <c r="AB400" s="1453"/>
      <c r="AC400" s="1453"/>
      <c r="AD400" s="1453"/>
      <c r="AE400" s="1453"/>
    </row>
    <row r="401" spans="1:31" s="1504" customFormat="1" ht="15" customHeight="1">
      <c r="A401" s="1460"/>
      <c r="B401" s="1460"/>
      <c r="C401" s="1453"/>
      <c r="D401" s="1453"/>
      <c r="E401" s="1453"/>
      <c r="F401" s="1453"/>
      <c r="G401" s="1453"/>
      <c r="H401" s="1453"/>
      <c r="I401" s="1453"/>
      <c r="J401" s="1489"/>
      <c r="K401" s="1453"/>
      <c r="L401" s="1463"/>
      <c r="M401" s="1463"/>
      <c r="N401" s="1465"/>
      <c r="O401" s="1465"/>
      <c r="P401" s="1465"/>
      <c r="Q401" s="1465"/>
      <c r="R401" s="1465"/>
      <c r="S401" s="1453"/>
      <c r="T401" s="1453"/>
      <c r="U401" s="1453"/>
      <c r="V401" s="1490"/>
      <c r="W401" s="1490"/>
      <c r="X401" s="1490"/>
      <c r="Y401" s="1453"/>
      <c r="Z401" s="1453"/>
      <c r="AA401" s="1453"/>
      <c r="AB401" s="1453"/>
      <c r="AC401" s="1453"/>
      <c r="AD401" s="1453"/>
      <c r="AE401" s="1453"/>
    </row>
    <row r="402" spans="1:31" s="1504" customFormat="1" ht="15" customHeight="1">
      <c r="A402" s="1460"/>
      <c r="B402" s="1460"/>
      <c r="C402" s="1453"/>
      <c r="D402" s="1453"/>
      <c r="E402" s="1453"/>
      <c r="F402" s="1453"/>
      <c r="G402" s="1453"/>
      <c r="H402" s="1453"/>
      <c r="I402" s="1453"/>
      <c r="J402" s="1489"/>
      <c r="K402" s="1453"/>
      <c r="L402" s="1463"/>
      <c r="M402" s="1463"/>
      <c r="N402" s="1465"/>
      <c r="O402" s="1465"/>
      <c r="P402" s="1465"/>
      <c r="Q402" s="1465"/>
      <c r="R402" s="1465"/>
      <c r="S402" s="1453"/>
      <c r="T402" s="1453"/>
      <c r="U402" s="1453"/>
      <c r="V402" s="1490"/>
      <c r="W402" s="1490"/>
      <c r="X402" s="1490"/>
      <c r="Y402" s="1453"/>
      <c r="Z402" s="1453"/>
      <c r="AA402" s="1453"/>
      <c r="AB402" s="1453"/>
      <c r="AC402" s="1453"/>
      <c r="AD402" s="1453"/>
      <c r="AE402" s="1453"/>
    </row>
    <row r="403" spans="1:31" s="1504" customFormat="1" ht="15" customHeight="1">
      <c r="A403" s="1460"/>
      <c r="B403" s="1460"/>
      <c r="C403" s="1453"/>
      <c r="D403" s="1453"/>
      <c r="E403" s="1453"/>
      <c r="F403" s="1453"/>
      <c r="G403" s="1453"/>
      <c r="H403" s="1453"/>
      <c r="I403" s="1453"/>
      <c r="J403" s="1489"/>
      <c r="K403" s="1453"/>
      <c r="L403" s="1463"/>
      <c r="M403" s="1463"/>
      <c r="N403" s="1465"/>
      <c r="O403" s="1465"/>
      <c r="P403" s="1465"/>
      <c r="Q403" s="1465"/>
      <c r="R403" s="1465"/>
      <c r="S403" s="1453"/>
      <c r="T403" s="1453"/>
      <c r="U403" s="1453"/>
      <c r="V403" s="1490"/>
      <c r="W403" s="1490"/>
      <c r="X403" s="1490"/>
      <c r="Y403" s="1453"/>
      <c r="Z403" s="1453"/>
      <c r="AA403" s="1453"/>
      <c r="AB403" s="1453"/>
      <c r="AC403" s="1453"/>
      <c r="AD403" s="1453"/>
      <c r="AE403" s="1453"/>
    </row>
    <row r="404" spans="1:31" s="1504" customFormat="1" ht="15" customHeight="1">
      <c r="A404" s="1460"/>
      <c r="B404" s="1460"/>
      <c r="C404" s="1453"/>
      <c r="D404" s="1453"/>
      <c r="E404" s="1453"/>
      <c r="F404" s="1453"/>
      <c r="G404" s="1453"/>
      <c r="H404" s="1453"/>
      <c r="I404" s="1453"/>
      <c r="J404" s="1489"/>
      <c r="K404" s="1453"/>
      <c r="L404" s="1463"/>
      <c r="M404" s="1463"/>
      <c r="N404" s="1465"/>
      <c r="O404" s="1465"/>
      <c r="P404" s="1465"/>
      <c r="Q404" s="1465"/>
      <c r="R404" s="1465"/>
      <c r="S404" s="1453"/>
      <c r="T404" s="1453"/>
      <c r="U404" s="1453"/>
      <c r="V404" s="1490"/>
      <c r="W404" s="1490"/>
      <c r="X404" s="1490"/>
      <c r="Y404" s="1453"/>
      <c r="Z404" s="1453"/>
      <c r="AA404" s="1453"/>
      <c r="AB404" s="1453"/>
      <c r="AC404" s="1453"/>
      <c r="AD404" s="1453"/>
      <c r="AE404" s="1453"/>
    </row>
    <row r="405" spans="1:31" s="1504" customFormat="1" ht="15" customHeight="1">
      <c r="A405" s="1460"/>
      <c r="B405" s="1460"/>
      <c r="C405" s="1453"/>
      <c r="D405" s="1453"/>
      <c r="E405" s="1453"/>
      <c r="F405" s="1453"/>
      <c r="G405" s="1453"/>
      <c r="H405" s="1453"/>
      <c r="I405" s="1453"/>
      <c r="J405" s="1489"/>
      <c r="K405" s="1453"/>
      <c r="L405" s="1463"/>
      <c r="M405" s="1463"/>
      <c r="N405" s="1465"/>
      <c r="O405" s="1465"/>
      <c r="P405" s="1465"/>
      <c r="Q405" s="1465"/>
      <c r="R405" s="1465"/>
      <c r="S405" s="1453"/>
      <c r="T405" s="1453"/>
      <c r="U405" s="1453"/>
      <c r="V405" s="1490"/>
      <c r="W405" s="1490"/>
      <c r="X405" s="1490"/>
      <c r="Y405" s="1453"/>
      <c r="Z405" s="1453"/>
      <c r="AA405" s="1453"/>
      <c r="AB405" s="1453"/>
      <c r="AC405" s="1453"/>
      <c r="AD405" s="1453"/>
      <c r="AE405" s="1453"/>
    </row>
    <row r="406" spans="1:31" s="1504" customFormat="1" ht="15" customHeight="1">
      <c r="A406" s="1460"/>
      <c r="B406" s="1460"/>
      <c r="C406" s="1453"/>
      <c r="D406" s="1453"/>
      <c r="E406" s="1453"/>
      <c r="F406" s="1453"/>
      <c r="G406" s="1453"/>
      <c r="H406" s="1453"/>
      <c r="I406" s="1453"/>
      <c r="J406" s="1489"/>
      <c r="K406" s="1453"/>
      <c r="L406" s="1463"/>
      <c r="M406" s="1463"/>
      <c r="N406" s="1465"/>
      <c r="O406" s="1465"/>
      <c r="P406" s="1465"/>
      <c r="Q406" s="1465"/>
      <c r="R406" s="1465"/>
      <c r="S406" s="1453"/>
      <c r="T406" s="1453"/>
      <c r="U406" s="1453"/>
      <c r="V406" s="1490"/>
      <c r="W406" s="1490"/>
      <c r="X406" s="1490"/>
      <c r="Y406" s="1453"/>
      <c r="Z406" s="1453"/>
      <c r="AA406" s="1453"/>
      <c r="AB406" s="1453"/>
      <c r="AC406" s="1453"/>
      <c r="AD406" s="1453"/>
      <c r="AE406" s="1453"/>
    </row>
    <row r="407" spans="1:31" s="1504" customFormat="1" ht="15" customHeight="1">
      <c r="A407" s="1460"/>
      <c r="B407" s="1460"/>
      <c r="C407" s="1453"/>
      <c r="D407" s="1453"/>
      <c r="E407" s="1453"/>
      <c r="F407" s="1453"/>
      <c r="G407" s="1453"/>
      <c r="H407" s="1453"/>
      <c r="I407" s="1453"/>
      <c r="J407" s="1489"/>
      <c r="K407" s="1453"/>
      <c r="L407" s="1463"/>
      <c r="M407" s="1463"/>
      <c r="N407" s="1465"/>
      <c r="O407" s="1465"/>
      <c r="P407" s="1465"/>
      <c r="Q407" s="1465"/>
      <c r="R407" s="1465"/>
      <c r="S407" s="1453"/>
      <c r="T407" s="1453"/>
      <c r="U407" s="1453"/>
      <c r="V407" s="1490"/>
      <c r="W407" s="1490"/>
      <c r="X407" s="1490"/>
      <c r="Y407" s="1453"/>
      <c r="Z407" s="1453"/>
      <c r="AA407" s="1453"/>
      <c r="AB407" s="1453"/>
      <c r="AC407" s="1453"/>
      <c r="AD407" s="1453"/>
      <c r="AE407" s="1453"/>
    </row>
    <row r="408" spans="1:31" s="1504" customFormat="1" ht="15" customHeight="1">
      <c r="A408" s="1460"/>
      <c r="B408" s="1460"/>
      <c r="C408" s="1453"/>
      <c r="D408" s="1453"/>
      <c r="E408" s="1453"/>
      <c r="F408" s="1453"/>
      <c r="G408" s="1453"/>
      <c r="H408" s="1453"/>
      <c r="I408" s="1453"/>
      <c r="J408" s="1489"/>
      <c r="K408" s="1453"/>
      <c r="L408" s="1463"/>
      <c r="M408" s="1463"/>
      <c r="N408" s="1465"/>
      <c r="O408" s="1465"/>
      <c r="P408" s="1465"/>
      <c r="Q408" s="1465"/>
      <c r="R408" s="1465"/>
      <c r="S408" s="1453"/>
      <c r="T408" s="1453"/>
      <c r="U408" s="1453"/>
      <c r="V408" s="1490"/>
      <c r="W408" s="1490"/>
      <c r="X408" s="1490"/>
      <c r="Y408" s="1453"/>
      <c r="Z408" s="1453"/>
      <c r="AA408" s="1453"/>
      <c r="AB408" s="1453"/>
      <c r="AC408" s="1453"/>
      <c r="AD408" s="1453"/>
      <c r="AE408" s="1453"/>
    </row>
    <row r="409" spans="1:31" s="1504" customFormat="1" ht="15" customHeight="1">
      <c r="A409" s="1460"/>
      <c r="B409" s="1460"/>
      <c r="C409" s="1453"/>
      <c r="D409" s="1453"/>
      <c r="E409" s="1453"/>
      <c r="F409" s="1453"/>
      <c r="G409" s="1453"/>
      <c r="H409" s="1453"/>
      <c r="I409" s="1453"/>
      <c r="J409" s="1489"/>
      <c r="K409" s="1453"/>
      <c r="L409" s="1463"/>
      <c r="M409" s="1463"/>
      <c r="N409" s="1465"/>
      <c r="O409" s="1465"/>
      <c r="P409" s="1465"/>
      <c r="Q409" s="1465"/>
      <c r="R409" s="1465"/>
      <c r="S409" s="1453"/>
      <c r="T409" s="1453"/>
      <c r="U409" s="1453"/>
      <c r="V409" s="1490"/>
      <c r="W409" s="1490"/>
      <c r="X409" s="1490"/>
      <c r="Y409" s="1453"/>
      <c r="Z409" s="1453"/>
      <c r="AA409" s="1453"/>
      <c r="AB409" s="1453"/>
      <c r="AC409" s="1453"/>
      <c r="AD409" s="1453"/>
      <c r="AE409" s="1453"/>
    </row>
    <row r="410" spans="1:31" s="1504" customFormat="1" ht="15" customHeight="1">
      <c r="A410" s="1460"/>
      <c r="B410" s="1460"/>
      <c r="C410" s="1453"/>
      <c r="D410" s="1453"/>
      <c r="E410" s="1453"/>
      <c r="F410" s="1453"/>
      <c r="G410" s="1453"/>
      <c r="H410" s="1453"/>
      <c r="I410" s="1453"/>
      <c r="J410" s="1489"/>
      <c r="K410" s="1453"/>
      <c r="L410" s="1463"/>
      <c r="M410" s="1463"/>
      <c r="N410" s="1465"/>
      <c r="O410" s="1465"/>
      <c r="P410" s="1465"/>
      <c r="Q410" s="1465"/>
      <c r="R410" s="1465"/>
      <c r="S410" s="1453"/>
      <c r="T410" s="1453"/>
      <c r="U410" s="1453"/>
      <c r="V410" s="1490"/>
      <c r="W410" s="1490"/>
      <c r="X410" s="1490"/>
      <c r="Y410" s="1453"/>
      <c r="Z410" s="1453"/>
      <c r="AA410" s="1453"/>
      <c r="AB410" s="1453"/>
      <c r="AC410" s="1453"/>
      <c r="AD410" s="1453"/>
      <c r="AE410" s="1453"/>
    </row>
    <row r="411" spans="1:31" s="1504" customFormat="1" ht="15" customHeight="1">
      <c r="A411" s="1460"/>
      <c r="B411" s="1460"/>
      <c r="C411" s="1453"/>
      <c r="D411" s="1453"/>
      <c r="E411" s="1453"/>
      <c r="F411" s="1453"/>
      <c r="G411" s="1453"/>
      <c r="H411" s="1453"/>
      <c r="I411" s="1453"/>
      <c r="J411" s="1489"/>
      <c r="K411" s="1453"/>
      <c r="L411" s="1463"/>
      <c r="M411" s="1463"/>
      <c r="N411" s="1465"/>
      <c r="O411" s="1465"/>
      <c r="P411" s="1465"/>
      <c r="Q411" s="1465"/>
      <c r="R411" s="1465"/>
      <c r="S411" s="1453"/>
      <c r="T411" s="1453"/>
      <c r="U411" s="1453"/>
      <c r="V411" s="1490"/>
      <c r="W411" s="1490"/>
      <c r="X411" s="1490"/>
      <c r="Y411" s="1453"/>
      <c r="Z411" s="1453"/>
      <c r="AA411" s="1453"/>
      <c r="AB411" s="1453"/>
      <c r="AC411" s="1453"/>
      <c r="AD411" s="1453"/>
      <c r="AE411" s="1453"/>
    </row>
    <row r="412" spans="1:31" s="1504" customFormat="1" ht="15" customHeight="1">
      <c r="A412" s="1460"/>
      <c r="B412" s="1460"/>
      <c r="C412" s="1453"/>
      <c r="D412" s="1453"/>
      <c r="E412" s="1453"/>
      <c r="F412" s="1453"/>
      <c r="G412" s="1453"/>
      <c r="H412" s="1453"/>
      <c r="I412" s="1453"/>
      <c r="J412" s="1489"/>
      <c r="K412" s="1453"/>
      <c r="L412" s="1463"/>
      <c r="M412" s="1463"/>
      <c r="N412" s="1465"/>
      <c r="O412" s="1465"/>
      <c r="P412" s="1465"/>
      <c r="Q412" s="1465"/>
      <c r="R412" s="1465"/>
      <c r="S412" s="1453"/>
      <c r="T412" s="1453"/>
      <c r="U412" s="1453"/>
      <c r="V412" s="1490"/>
      <c r="W412" s="1490"/>
      <c r="X412" s="1490"/>
      <c r="Y412" s="1453"/>
      <c r="Z412" s="1453"/>
      <c r="AA412" s="1453"/>
      <c r="AB412" s="1453"/>
      <c r="AC412" s="1453"/>
      <c r="AD412" s="1453"/>
      <c r="AE412" s="1453"/>
    </row>
    <row r="413" spans="1:31" s="1504" customFormat="1" ht="15" customHeight="1">
      <c r="A413" s="1460"/>
      <c r="B413" s="1460"/>
      <c r="C413" s="1453"/>
      <c r="D413" s="1453"/>
      <c r="E413" s="1453"/>
      <c r="F413" s="1453"/>
      <c r="G413" s="1453"/>
      <c r="H413" s="1453"/>
      <c r="I413" s="1453"/>
      <c r="J413" s="1489"/>
      <c r="K413" s="1453"/>
      <c r="L413" s="1463"/>
      <c r="M413" s="1463"/>
      <c r="N413" s="1465"/>
      <c r="O413" s="1465"/>
      <c r="P413" s="1465"/>
      <c r="Q413" s="1465"/>
      <c r="R413" s="1465"/>
      <c r="S413" s="1453"/>
      <c r="T413" s="1453"/>
      <c r="U413" s="1453"/>
      <c r="V413" s="1490"/>
      <c r="W413" s="1490"/>
      <c r="X413" s="1490"/>
      <c r="Y413" s="1453"/>
      <c r="Z413" s="1453"/>
      <c r="AA413" s="1453"/>
      <c r="AB413" s="1453"/>
      <c r="AC413" s="1453"/>
      <c r="AD413" s="1453"/>
      <c r="AE413" s="1453"/>
    </row>
    <row r="414" spans="1:31" s="1504" customFormat="1" ht="15" customHeight="1">
      <c r="A414" s="1460"/>
      <c r="B414" s="1460"/>
      <c r="C414" s="1453"/>
      <c r="D414" s="1453"/>
      <c r="E414" s="1453"/>
      <c r="F414" s="1453"/>
      <c r="G414" s="1453"/>
      <c r="H414" s="1453"/>
      <c r="I414" s="1453"/>
      <c r="J414" s="1489"/>
      <c r="K414" s="1453"/>
      <c r="L414" s="1463"/>
      <c r="M414" s="1463"/>
      <c r="N414" s="1465"/>
      <c r="O414" s="1465"/>
      <c r="P414" s="1465"/>
      <c r="Q414" s="1465"/>
      <c r="R414" s="1465"/>
      <c r="S414" s="1453"/>
      <c r="T414" s="1453"/>
      <c r="U414" s="1453"/>
      <c r="V414" s="1490"/>
      <c r="W414" s="1490"/>
      <c r="X414" s="1490"/>
      <c r="Y414" s="1453"/>
      <c r="Z414" s="1453"/>
      <c r="AA414" s="1453"/>
      <c r="AB414" s="1453"/>
      <c r="AC414" s="1453"/>
      <c r="AD414" s="1453"/>
      <c r="AE414" s="1453"/>
    </row>
    <row r="415" spans="1:31" s="1504" customFormat="1" ht="15" customHeight="1">
      <c r="A415" s="1460"/>
      <c r="B415" s="1460"/>
      <c r="C415" s="1453"/>
      <c r="D415" s="1453"/>
      <c r="E415" s="1453"/>
      <c r="F415" s="1453"/>
      <c r="G415" s="1453"/>
      <c r="H415" s="1453"/>
      <c r="I415" s="1453"/>
      <c r="J415" s="1489"/>
      <c r="K415" s="1453"/>
      <c r="L415" s="1463"/>
      <c r="M415" s="1463"/>
      <c r="N415" s="1465"/>
      <c r="O415" s="1465"/>
      <c r="P415" s="1465"/>
      <c r="Q415" s="1465"/>
      <c r="R415" s="1465"/>
      <c r="S415" s="1453"/>
      <c r="T415" s="1453"/>
      <c r="U415" s="1453"/>
      <c r="V415" s="1490"/>
      <c r="W415" s="1490"/>
      <c r="X415" s="1490"/>
      <c r="Y415" s="1453"/>
      <c r="Z415" s="1453"/>
      <c r="AA415" s="1453"/>
      <c r="AB415" s="1453"/>
      <c r="AC415" s="1453"/>
      <c r="AD415" s="1453"/>
      <c r="AE415" s="1453"/>
    </row>
    <row r="416" spans="1:31" s="1504" customFormat="1" ht="15" customHeight="1">
      <c r="A416" s="1460"/>
      <c r="B416" s="1460"/>
      <c r="C416" s="1453"/>
      <c r="D416" s="1453"/>
      <c r="E416" s="1453"/>
      <c r="F416" s="1453"/>
      <c r="G416" s="1453"/>
      <c r="H416" s="1453"/>
      <c r="I416" s="1453"/>
      <c r="J416" s="1489"/>
      <c r="K416" s="1453"/>
      <c r="L416" s="1463"/>
      <c r="M416" s="1463"/>
      <c r="N416" s="1465"/>
      <c r="O416" s="1465"/>
      <c r="P416" s="1465"/>
      <c r="Q416" s="1465"/>
      <c r="R416" s="1465"/>
      <c r="S416" s="1453"/>
      <c r="T416" s="1453"/>
      <c r="U416" s="1453"/>
      <c r="V416" s="1490"/>
      <c r="W416" s="1490"/>
      <c r="X416" s="1490"/>
      <c r="Y416" s="1453"/>
      <c r="Z416" s="1453"/>
      <c r="AA416" s="1453"/>
      <c r="AB416" s="1453"/>
      <c r="AC416" s="1453"/>
      <c r="AD416" s="1453"/>
      <c r="AE416" s="1453"/>
    </row>
    <row r="417" spans="1:31" s="1504" customFormat="1" ht="15" customHeight="1">
      <c r="A417" s="1460"/>
      <c r="B417" s="1460"/>
      <c r="C417" s="1453"/>
      <c r="D417" s="1453"/>
      <c r="E417" s="1453"/>
      <c r="F417" s="1453"/>
      <c r="G417" s="1453"/>
      <c r="H417" s="1453"/>
      <c r="I417" s="1453"/>
      <c r="J417" s="1489"/>
      <c r="K417" s="1453"/>
      <c r="L417" s="1463"/>
      <c r="M417" s="1463"/>
      <c r="N417" s="1465"/>
      <c r="O417" s="1465"/>
      <c r="P417" s="1465"/>
      <c r="Q417" s="1465"/>
      <c r="R417" s="1465"/>
      <c r="S417" s="1453"/>
      <c r="T417" s="1453"/>
      <c r="U417" s="1453"/>
      <c r="V417" s="1490"/>
      <c r="W417" s="1490"/>
      <c r="X417" s="1490"/>
      <c r="Y417" s="1453"/>
      <c r="Z417" s="1453"/>
      <c r="AA417" s="1453"/>
      <c r="AB417" s="1453"/>
      <c r="AC417" s="1453"/>
      <c r="AD417" s="1453"/>
      <c r="AE417" s="1453"/>
    </row>
    <row r="418" spans="1:31" s="1504" customFormat="1" ht="15" customHeight="1">
      <c r="A418" s="1460"/>
      <c r="B418" s="1460"/>
      <c r="C418" s="1453"/>
      <c r="D418" s="1453"/>
      <c r="E418" s="1453"/>
      <c r="F418" s="1453"/>
      <c r="G418" s="1453"/>
      <c r="H418" s="1453"/>
      <c r="I418" s="1453"/>
      <c r="J418" s="1489"/>
      <c r="K418" s="1453"/>
      <c r="L418" s="1463"/>
      <c r="M418" s="1463"/>
      <c r="N418" s="1465"/>
      <c r="O418" s="1465"/>
      <c r="P418" s="1465"/>
      <c r="Q418" s="1465"/>
      <c r="R418" s="1465"/>
      <c r="S418" s="1453"/>
      <c r="T418" s="1453"/>
      <c r="U418" s="1453"/>
      <c r="V418" s="1490"/>
      <c r="W418" s="1490"/>
      <c r="X418" s="1490"/>
      <c r="Y418" s="1453"/>
      <c r="Z418" s="1453"/>
      <c r="AA418" s="1453"/>
      <c r="AB418" s="1453"/>
      <c r="AC418" s="1453"/>
      <c r="AD418" s="1453"/>
      <c r="AE418" s="1453"/>
    </row>
    <row r="419" spans="1:31" s="1504" customFormat="1" ht="15" customHeight="1">
      <c r="A419" s="1460"/>
      <c r="B419" s="1460"/>
      <c r="C419" s="1453"/>
      <c r="D419" s="1453"/>
      <c r="E419" s="1453"/>
      <c r="F419" s="1453"/>
      <c r="G419" s="1453"/>
      <c r="H419" s="1453"/>
      <c r="I419" s="1453"/>
      <c r="J419" s="1489"/>
      <c r="K419" s="1453"/>
      <c r="L419" s="1463"/>
      <c r="M419" s="1463"/>
      <c r="N419" s="1465"/>
      <c r="O419" s="1465"/>
      <c r="P419" s="1465"/>
      <c r="Q419" s="1465"/>
      <c r="R419" s="1465"/>
      <c r="S419" s="1453"/>
      <c r="T419" s="1453"/>
      <c r="U419" s="1453"/>
      <c r="V419" s="1490"/>
      <c r="W419" s="1490"/>
      <c r="X419" s="1490"/>
      <c r="Y419" s="1453"/>
      <c r="Z419" s="1453"/>
      <c r="AA419" s="1453"/>
      <c r="AB419" s="1453"/>
      <c r="AC419" s="1453"/>
      <c r="AD419" s="1453"/>
      <c r="AE419" s="1453"/>
    </row>
    <row r="420" spans="1:31" s="1504" customFormat="1" ht="15" customHeight="1">
      <c r="A420" s="1460"/>
      <c r="B420" s="1460"/>
      <c r="C420" s="1453"/>
      <c r="D420" s="1453"/>
      <c r="E420" s="1453"/>
      <c r="F420" s="1453"/>
      <c r="G420" s="1453"/>
      <c r="H420" s="1453"/>
      <c r="I420" s="1453"/>
      <c r="J420" s="1489"/>
      <c r="K420" s="1453"/>
      <c r="L420" s="1463"/>
      <c r="M420" s="1463"/>
      <c r="N420" s="1465"/>
      <c r="O420" s="1465"/>
      <c r="P420" s="1465"/>
      <c r="Q420" s="1465"/>
      <c r="R420" s="1465"/>
      <c r="S420" s="1453"/>
      <c r="T420" s="1453"/>
      <c r="U420" s="1453"/>
      <c r="V420" s="1490"/>
      <c r="W420" s="1490"/>
      <c r="X420" s="1490"/>
      <c r="Y420" s="1453"/>
      <c r="Z420" s="1453"/>
      <c r="AA420" s="1453"/>
      <c r="AB420" s="1453"/>
      <c r="AC420" s="1453"/>
      <c r="AD420" s="1453"/>
      <c r="AE420" s="1453"/>
    </row>
    <row r="421" spans="1:31" s="1504" customFormat="1" ht="15" customHeight="1">
      <c r="A421" s="1460"/>
      <c r="B421" s="1460"/>
      <c r="C421" s="1453"/>
      <c r="D421" s="1453"/>
      <c r="E421" s="1453"/>
      <c r="F421" s="1453"/>
      <c r="G421" s="1453"/>
      <c r="H421" s="1453"/>
      <c r="I421" s="1453"/>
      <c r="J421" s="1489"/>
      <c r="K421" s="1453"/>
      <c r="L421" s="1463"/>
      <c r="M421" s="1463"/>
      <c r="N421" s="1465"/>
      <c r="O421" s="1465"/>
      <c r="P421" s="1465"/>
      <c r="Q421" s="1465"/>
      <c r="R421" s="1465"/>
      <c r="S421" s="1453"/>
      <c r="T421" s="1453"/>
      <c r="U421" s="1453"/>
      <c r="V421" s="1490"/>
      <c r="W421" s="1490"/>
      <c r="X421" s="1490"/>
      <c r="Y421" s="1453"/>
      <c r="Z421" s="1453"/>
      <c r="AA421" s="1453"/>
      <c r="AB421" s="1453"/>
      <c r="AC421" s="1453"/>
      <c r="AD421" s="1453"/>
      <c r="AE421" s="1453"/>
    </row>
    <row r="422" spans="1:31" s="1504" customFormat="1" ht="15" customHeight="1">
      <c r="A422" s="1460"/>
      <c r="B422" s="1460"/>
      <c r="C422" s="1453"/>
      <c r="D422" s="1453"/>
      <c r="E422" s="1453"/>
      <c r="F422" s="1453"/>
      <c r="G422" s="1453"/>
      <c r="H422" s="1453"/>
      <c r="I422" s="1453"/>
      <c r="J422" s="1489"/>
      <c r="K422" s="1453"/>
      <c r="L422" s="1463"/>
      <c r="M422" s="1463"/>
      <c r="N422" s="1465"/>
      <c r="O422" s="1465"/>
      <c r="P422" s="1465"/>
      <c r="Q422" s="1465"/>
      <c r="R422" s="1465"/>
      <c r="S422" s="1453"/>
      <c r="T422" s="1453"/>
      <c r="U422" s="1453"/>
      <c r="V422" s="1490"/>
      <c r="W422" s="1490"/>
      <c r="X422" s="1490"/>
      <c r="Y422" s="1453"/>
      <c r="Z422" s="1453"/>
      <c r="AA422" s="1453"/>
      <c r="AB422" s="1453"/>
      <c r="AC422" s="1453"/>
      <c r="AD422" s="1453"/>
      <c r="AE422" s="1453"/>
    </row>
    <row r="423" spans="1:31" s="1504" customFormat="1" ht="15" customHeight="1">
      <c r="A423" s="1460"/>
      <c r="B423" s="1460"/>
      <c r="C423" s="1453"/>
      <c r="D423" s="1453"/>
      <c r="E423" s="1453"/>
      <c r="F423" s="1453"/>
      <c r="G423" s="1453"/>
      <c r="H423" s="1453"/>
      <c r="I423" s="1453"/>
      <c r="J423" s="1489"/>
      <c r="K423" s="1453"/>
      <c r="L423" s="1463"/>
      <c r="M423" s="1463"/>
      <c r="N423" s="1465"/>
      <c r="O423" s="1465"/>
      <c r="P423" s="1465"/>
      <c r="Q423" s="1465"/>
      <c r="R423" s="1465"/>
      <c r="S423" s="1453"/>
      <c r="T423" s="1453"/>
      <c r="U423" s="1453"/>
      <c r="V423" s="1490"/>
      <c r="W423" s="1490"/>
      <c r="X423" s="1490"/>
      <c r="Y423" s="1453"/>
      <c r="Z423" s="1453"/>
      <c r="AA423" s="1453"/>
      <c r="AB423" s="1453"/>
      <c r="AC423" s="1453"/>
      <c r="AD423" s="1453"/>
      <c r="AE423" s="1453"/>
    </row>
    <row r="424" spans="1:31" s="1504" customFormat="1" ht="15" customHeight="1">
      <c r="A424" s="1460"/>
      <c r="B424" s="1460"/>
      <c r="C424" s="1453"/>
      <c r="D424" s="1453"/>
      <c r="E424" s="1453"/>
      <c r="F424" s="1453"/>
      <c r="G424" s="1453"/>
      <c r="H424" s="1453"/>
      <c r="I424" s="1453"/>
      <c r="J424" s="1489"/>
      <c r="K424" s="1453"/>
      <c r="L424" s="1463"/>
      <c r="M424" s="1463"/>
      <c r="N424" s="1465"/>
      <c r="O424" s="1465"/>
      <c r="P424" s="1465"/>
      <c r="Q424" s="1465"/>
      <c r="R424" s="1465"/>
      <c r="S424" s="1453"/>
      <c r="T424" s="1453"/>
      <c r="U424" s="1453"/>
      <c r="V424" s="1490"/>
      <c r="W424" s="1490"/>
      <c r="X424" s="1490"/>
      <c r="Y424" s="1453"/>
      <c r="Z424" s="1453"/>
      <c r="AA424" s="1453"/>
      <c r="AB424" s="1453"/>
      <c r="AC424" s="1453"/>
      <c r="AD424" s="1453"/>
      <c r="AE424" s="1453"/>
    </row>
    <row r="425" spans="1:31" s="1504" customFormat="1" ht="15" customHeight="1">
      <c r="A425" s="1460"/>
      <c r="B425" s="1460"/>
      <c r="C425" s="1453"/>
      <c r="D425" s="1453"/>
      <c r="E425" s="1453"/>
      <c r="F425" s="1453"/>
      <c r="G425" s="1453"/>
      <c r="H425" s="1453"/>
      <c r="I425" s="1453"/>
      <c r="J425" s="1489"/>
      <c r="K425" s="1453"/>
      <c r="L425" s="1463"/>
      <c r="M425" s="1463"/>
      <c r="N425" s="1465"/>
      <c r="O425" s="1465"/>
      <c r="P425" s="1465"/>
      <c r="Q425" s="1465"/>
      <c r="R425" s="1465"/>
      <c r="S425" s="1453"/>
      <c r="T425" s="1453"/>
      <c r="U425" s="1453"/>
      <c r="V425" s="1490"/>
      <c r="W425" s="1490"/>
      <c r="X425" s="1490"/>
      <c r="Y425" s="1453"/>
      <c r="Z425" s="1453"/>
      <c r="AA425" s="1453"/>
      <c r="AB425" s="1453"/>
      <c r="AC425" s="1453"/>
      <c r="AD425" s="1453"/>
      <c r="AE425" s="1453"/>
    </row>
    <row r="426" spans="1:31" s="1504" customFormat="1" ht="15" customHeight="1">
      <c r="A426" s="1460"/>
      <c r="B426" s="1460"/>
      <c r="C426" s="1453"/>
      <c r="D426" s="1453"/>
      <c r="E426" s="1453"/>
      <c r="F426" s="1453"/>
      <c r="G426" s="1453"/>
      <c r="H426" s="1453"/>
      <c r="I426" s="1453"/>
      <c r="J426" s="1489"/>
      <c r="K426" s="1453"/>
      <c r="L426" s="1463"/>
      <c r="M426" s="1463"/>
      <c r="N426" s="1465"/>
      <c r="O426" s="1465"/>
      <c r="P426" s="1465"/>
      <c r="Q426" s="1465"/>
      <c r="R426" s="1465"/>
      <c r="S426" s="1453"/>
      <c r="T426" s="1453"/>
      <c r="U426" s="1453"/>
      <c r="V426" s="1490"/>
      <c r="W426" s="1490"/>
      <c r="X426" s="1490"/>
      <c r="Y426" s="1453"/>
      <c r="Z426" s="1453"/>
      <c r="AA426" s="1453"/>
      <c r="AB426" s="1453"/>
      <c r="AC426" s="1453"/>
      <c r="AD426" s="1453"/>
      <c r="AE426" s="1453"/>
    </row>
    <row r="427" spans="1:31" s="1504" customFormat="1" ht="15" customHeight="1">
      <c r="A427" s="1460"/>
      <c r="B427" s="1460"/>
      <c r="C427" s="1453"/>
      <c r="D427" s="1453"/>
      <c r="E427" s="1453"/>
      <c r="F427" s="1453"/>
      <c r="G427" s="1453"/>
      <c r="H427" s="1453"/>
      <c r="I427" s="1453"/>
      <c r="J427" s="1489"/>
      <c r="K427" s="1453"/>
      <c r="L427" s="1463"/>
      <c r="M427" s="1463"/>
      <c r="N427" s="1465"/>
      <c r="O427" s="1465"/>
      <c r="P427" s="1465"/>
      <c r="Q427" s="1465"/>
      <c r="R427" s="1465"/>
      <c r="S427" s="1453"/>
      <c r="T427" s="1453"/>
      <c r="U427" s="1453"/>
      <c r="V427" s="1490"/>
      <c r="W427" s="1490"/>
      <c r="X427" s="1490"/>
      <c r="Y427" s="1453"/>
      <c r="Z427" s="1453"/>
      <c r="AA427" s="1453"/>
      <c r="AB427" s="1453"/>
      <c r="AC427" s="1453"/>
      <c r="AD427" s="1453"/>
      <c r="AE427" s="1453"/>
    </row>
    <row r="428" spans="1:31" s="1504" customFormat="1" ht="15" customHeight="1">
      <c r="A428" s="1460"/>
      <c r="B428" s="1460"/>
      <c r="C428" s="1453"/>
      <c r="D428" s="1453"/>
      <c r="E428" s="1453"/>
      <c r="F428" s="1453"/>
      <c r="G428" s="1453"/>
      <c r="H428" s="1453"/>
      <c r="I428" s="1453"/>
      <c r="J428" s="1489"/>
      <c r="K428" s="1453"/>
      <c r="L428" s="1463"/>
      <c r="M428" s="1463"/>
      <c r="N428" s="1465"/>
      <c r="O428" s="1465"/>
      <c r="P428" s="1465"/>
      <c r="Q428" s="1465"/>
      <c r="R428" s="1465"/>
      <c r="S428" s="1453"/>
      <c r="T428" s="1453"/>
      <c r="U428" s="1453"/>
      <c r="V428" s="1490"/>
      <c r="W428" s="1490"/>
      <c r="X428" s="1490"/>
      <c r="Y428" s="1453"/>
      <c r="Z428" s="1453"/>
      <c r="AA428" s="1453"/>
      <c r="AB428" s="1453"/>
      <c r="AC428" s="1453"/>
      <c r="AD428" s="1453"/>
      <c r="AE428" s="1453"/>
    </row>
    <row r="429" spans="1:31" s="1504" customFormat="1" ht="15" customHeight="1">
      <c r="A429" s="1460"/>
      <c r="B429" s="1460"/>
      <c r="C429" s="1453"/>
      <c r="D429" s="1453"/>
      <c r="E429" s="1453"/>
      <c r="F429" s="1453"/>
      <c r="G429" s="1453"/>
      <c r="H429" s="1453"/>
      <c r="I429" s="1453"/>
      <c r="J429" s="1489"/>
      <c r="K429" s="1453"/>
      <c r="L429" s="1463"/>
      <c r="M429" s="1463"/>
      <c r="N429" s="1465"/>
      <c r="O429" s="1465"/>
      <c r="P429" s="1465"/>
      <c r="Q429" s="1465"/>
      <c r="R429" s="1465"/>
      <c r="S429" s="1453"/>
      <c r="T429" s="1453"/>
      <c r="U429" s="1453"/>
      <c r="V429" s="1490"/>
      <c r="W429" s="1490"/>
      <c r="X429" s="1490"/>
      <c r="Y429" s="1453"/>
      <c r="Z429" s="1453"/>
      <c r="AA429" s="1453"/>
      <c r="AB429" s="1453"/>
      <c r="AC429" s="1453"/>
      <c r="AD429" s="1453"/>
      <c r="AE429" s="1453"/>
    </row>
    <row r="430" spans="1:31" s="1504" customFormat="1" ht="15" customHeight="1">
      <c r="A430" s="1460"/>
      <c r="B430" s="1460"/>
      <c r="C430" s="1453"/>
      <c r="D430" s="1453"/>
      <c r="E430" s="1453"/>
      <c r="F430" s="1453"/>
      <c r="G430" s="1453"/>
      <c r="H430" s="1453"/>
      <c r="I430" s="1453"/>
      <c r="J430" s="1489"/>
      <c r="K430" s="1453"/>
      <c r="L430" s="1463"/>
      <c r="M430" s="1463"/>
      <c r="N430" s="1465"/>
      <c r="O430" s="1465"/>
      <c r="P430" s="1465"/>
      <c r="Q430" s="1465"/>
      <c r="R430" s="1465"/>
      <c r="S430" s="1453"/>
      <c r="T430" s="1453"/>
      <c r="U430" s="1453"/>
      <c r="V430" s="1490"/>
      <c r="W430" s="1490"/>
      <c r="X430" s="1490"/>
      <c r="Y430" s="1453"/>
      <c r="Z430" s="1453"/>
      <c r="AA430" s="1453"/>
      <c r="AB430" s="1453"/>
      <c r="AC430" s="1453"/>
      <c r="AD430" s="1453"/>
      <c r="AE430" s="1453"/>
    </row>
    <row r="431" spans="1:31" s="1504" customFormat="1" ht="15" customHeight="1">
      <c r="A431" s="1460"/>
      <c r="B431" s="1460"/>
      <c r="C431" s="1453"/>
      <c r="D431" s="1453"/>
      <c r="E431" s="1453"/>
      <c r="F431" s="1453"/>
      <c r="G431" s="1453"/>
      <c r="H431" s="1453"/>
      <c r="I431" s="1453"/>
      <c r="J431" s="1489"/>
      <c r="K431" s="1453"/>
      <c r="L431" s="1463"/>
      <c r="M431" s="1463"/>
      <c r="N431" s="1465"/>
      <c r="O431" s="1465"/>
      <c r="P431" s="1465"/>
      <c r="Q431" s="1465"/>
      <c r="R431" s="1465"/>
      <c r="S431" s="1453"/>
      <c r="T431" s="1453"/>
      <c r="U431" s="1453"/>
      <c r="V431" s="1490"/>
      <c r="W431" s="1490"/>
      <c r="X431" s="1490"/>
      <c r="Y431" s="1453"/>
      <c r="Z431" s="1453"/>
      <c r="AA431" s="1453"/>
      <c r="AB431" s="1453"/>
      <c r="AC431" s="1453"/>
      <c r="AD431" s="1453"/>
      <c r="AE431" s="1453"/>
    </row>
    <row r="432" spans="1:31" s="1504" customFormat="1" ht="15" customHeight="1">
      <c r="A432" s="1460"/>
      <c r="B432" s="1460"/>
      <c r="C432" s="1453"/>
      <c r="D432" s="1453"/>
      <c r="E432" s="1453"/>
      <c r="F432" s="1453"/>
      <c r="G432" s="1453"/>
      <c r="H432" s="1453"/>
      <c r="I432" s="1453"/>
      <c r="J432" s="1489"/>
      <c r="K432" s="1453"/>
      <c r="L432" s="1463"/>
      <c r="M432" s="1463"/>
      <c r="N432" s="1465"/>
      <c r="O432" s="1465"/>
      <c r="P432" s="1465"/>
      <c r="Q432" s="1465"/>
      <c r="R432" s="1465"/>
      <c r="S432" s="1453"/>
      <c r="T432" s="1453"/>
      <c r="U432" s="1453"/>
      <c r="V432" s="1490"/>
      <c r="W432" s="1490"/>
      <c r="X432" s="1490"/>
      <c r="Y432" s="1453"/>
      <c r="Z432" s="1453"/>
      <c r="AA432" s="1453"/>
      <c r="AB432" s="1453"/>
      <c r="AC432" s="1453"/>
      <c r="AD432" s="1453"/>
      <c r="AE432" s="1453"/>
    </row>
    <row r="433" spans="1:31" s="1504" customFormat="1" ht="15" customHeight="1">
      <c r="A433" s="1460"/>
      <c r="B433" s="1460"/>
      <c r="C433" s="1453"/>
      <c r="D433" s="1453"/>
      <c r="E433" s="1453"/>
      <c r="F433" s="1453"/>
      <c r="G433" s="1453"/>
      <c r="H433" s="1453"/>
      <c r="I433" s="1453"/>
      <c r="J433" s="1489"/>
      <c r="K433" s="1453"/>
      <c r="L433" s="1463"/>
      <c r="M433" s="1463"/>
      <c r="N433" s="1465"/>
      <c r="O433" s="1465"/>
      <c r="P433" s="1465"/>
      <c r="Q433" s="1465"/>
      <c r="R433" s="1465"/>
      <c r="S433" s="1453"/>
      <c r="T433" s="1453"/>
      <c r="U433" s="1453"/>
      <c r="V433" s="1490"/>
      <c r="W433" s="1490"/>
      <c r="X433" s="1490"/>
      <c r="Y433" s="1453"/>
      <c r="Z433" s="1453"/>
      <c r="AA433" s="1453"/>
      <c r="AB433" s="1453"/>
      <c r="AC433" s="1453"/>
      <c r="AD433" s="1453"/>
      <c r="AE433" s="1453"/>
    </row>
    <row r="434" spans="1:31" s="1504" customFormat="1" ht="15" customHeight="1">
      <c r="A434" s="1460"/>
      <c r="B434" s="1460"/>
      <c r="C434" s="1453"/>
      <c r="D434" s="1453"/>
      <c r="E434" s="1453"/>
      <c r="F434" s="1453"/>
      <c r="G434" s="1453"/>
      <c r="H434" s="1453"/>
      <c r="I434" s="1453"/>
      <c r="J434" s="1489"/>
      <c r="K434" s="1453"/>
      <c r="L434" s="1463"/>
      <c r="M434" s="1463"/>
      <c r="N434" s="1465"/>
      <c r="O434" s="1465"/>
      <c r="P434" s="1465"/>
      <c r="Q434" s="1465"/>
      <c r="R434" s="1465"/>
      <c r="S434" s="1453"/>
      <c r="T434" s="1453"/>
      <c r="U434" s="1453"/>
      <c r="V434" s="1490"/>
      <c r="W434" s="1490"/>
      <c r="X434" s="1490"/>
      <c r="Y434" s="1453"/>
      <c r="Z434" s="1453"/>
      <c r="AA434" s="1453"/>
      <c r="AB434" s="1453"/>
      <c r="AC434" s="1453"/>
      <c r="AD434" s="1453"/>
      <c r="AE434" s="1453"/>
    </row>
    <row r="435" spans="1:31" s="1504" customFormat="1" ht="15" customHeight="1">
      <c r="A435" s="1460"/>
      <c r="B435" s="1460"/>
      <c r="C435" s="1453"/>
      <c r="D435" s="1453"/>
      <c r="E435" s="1453"/>
      <c r="F435" s="1453"/>
      <c r="G435" s="1453"/>
      <c r="H435" s="1453"/>
      <c r="I435" s="1453"/>
      <c r="J435" s="1489"/>
      <c r="K435" s="1453"/>
      <c r="L435" s="1463"/>
      <c r="M435" s="1463"/>
      <c r="N435" s="1465"/>
      <c r="O435" s="1465"/>
      <c r="P435" s="1465"/>
      <c r="Q435" s="1465"/>
      <c r="R435" s="1465"/>
      <c r="S435" s="1453"/>
      <c r="T435" s="1453"/>
      <c r="U435" s="1453"/>
      <c r="V435" s="1490"/>
      <c r="W435" s="1490"/>
      <c r="X435" s="1490"/>
      <c r="Y435" s="1453"/>
      <c r="Z435" s="1453"/>
      <c r="AA435" s="1453"/>
      <c r="AB435" s="1453"/>
      <c r="AC435" s="1453"/>
      <c r="AD435" s="1453"/>
      <c r="AE435" s="1453"/>
    </row>
    <row r="436" spans="1:31" s="1504" customFormat="1" ht="15" customHeight="1">
      <c r="A436" s="1460"/>
      <c r="B436" s="1460"/>
      <c r="C436" s="1453"/>
      <c r="D436" s="1453"/>
      <c r="E436" s="1453"/>
      <c r="F436" s="1453"/>
      <c r="G436" s="1453"/>
      <c r="H436" s="1453"/>
      <c r="I436" s="1453"/>
      <c r="J436" s="1489"/>
      <c r="K436" s="1453"/>
      <c r="L436" s="1463"/>
      <c r="M436" s="1463"/>
      <c r="N436" s="1465"/>
      <c r="O436" s="1465"/>
      <c r="P436" s="1465"/>
      <c r="Q436" s="1465"/>
      <c r="R436" s="1465"/>
      <c r="S436" s="1453"/>
      <c r="T436" s="1453"/>
      <c r="U436" s="1453"/>
      <c r="V436" s="1490"/>
      <c r="W436" s="1490"/>
      <c r="X436" s="1490"/>
      <c r="Y436" s="1453"/>
      <c r="Z436" s="1453"/>
      <c r="AA436" s="1453"/>
      <c r="AB436" s="1453"/>
      <c r="AC436" s="1453"/>
      <c r="AD436" s="1453"/>
      <c r="AE436" s="1453"/>
    </row>
    <row r="437" spans="1:31" s="1504" customFormat="1" ht="15" customHeight="1">
      <c r="A437" s="1460"/>
      <c r="B437" s="1460"/>
      <c r="C437" s="1453"/>
      <c r="D437" s="1453"/>
      <c r="E437" s="1453"/>
      <c r="F437" s="1453"/>
      <c r="G437" s="1453"/>
      <c r="H437" s="1453"/>
      <c r="I437" s="1453"/>
      <c r="J437" s="1489"/>
      <c r="K437" s="1453"/>
      <c r="L437" s="1463"/>
      <c r="M437" s="1463"/>
      <c r="N437" s="1465"/>
      <c r="O437" s="1465"/>
      <c r="P437" s="1465"/>
      <c r="Q437" s="1465"/>
      <c r="R437" s="1465"/>
      <c r="S437" s="1453"/>
      <c r="T437" s="1453"/>
      <c r="U437" s="1453"/>
      <c r="V437" s="1490"/>
      <c r="W437" s="1490"/>
      <c r="X437" s="1490"/>
      <c r="Y437" s="1453"/>
      <c r="Z437" s="1453"/>
      <c r="AA437" s="1453"/>
      <c r="AB437" s="1453"/>
      <c r="AC437" s="1453"/>
      <c r="AD437" s="1453"/>
      <c r="AE437" s="1453"/>
    </row>
    <row r="438" spans="1:31" s="1504" customFormat="1" ht="15" customHeight="1">
      <c r="A438" s="1460"/>
      <c r="B438" s="1460"/>
      <c r="C438" s="1453"/>
      <c r="D438" s="1453"/>
      <c r="E438" s="1453"/>
      <c r="F438" s="1453"/>
      <c r="G438" s="1453"/>
      <c r="H438" s="1453"/>
      <c r="I438" s="1453"/>
      <c r="J438" s="1489"/>
      <c r="K438" s="1453"/>
      <c r="L438" s="1463"/>
      <c r="M438" s="1463"/>
      <c r="N438" s="1465"/>
      <c r="O438" s="1465"/>
      <c r="P438" s="1465"/>
      <c r="Q438" s="1465"/>
      <c r="R438" s="1465"/>
      <c r="S438" s="1453"/>
      <c r="T438" s="1453"/>
      <c r="U438" s="1453"/>
      <c r="V438" s="1490"/>
      <c r="W438" s="1490"/>
      <c r="X438" s="1490"/>
      <c r="Y438" s="1453"/>
      <c r="Z438" s="1453"/>
      <c r="AA438" s="1453"/>
      <c r="AB438" s="1453"/>
      <c r="AC438" s="1453"/>
      <c r="AD438" s="1453"/>
      <c r="AE438" s="1453"/>
    </row>
    <row r="439" spans="1:31" s="1504" customFormat="1" ht="15" customHeight="1">
      <c r="A439" s="1460"/>
      <c r="B439" s="1460"/>
      <c r="C439" s="1453"/>
      <c r="D439" s="1453"/>
      <c r="E439" s="1453"/>
      <c r="F439" s="1453"/>
      <c r="G439" s="1453"/>
      <c r="H439" s="1453"/>
      <c r="I439" s="1453"/>
      <c r="J439" s="1489"/>
      <c r="K439" s="1453"/>
      <c r="L439" s="1463"/>
      <c r="M439" s="1463"/>
      <c r="N439" s="1465"/>
      <c r="O439" s="1465"/>
      <c r="P439" s="1465"/>
      <c r="Q439" s="1465"/>
      <c r="R439" s="1465"/>
      <c r="S439" s="1453"/>
      <c r="T439" s="1453"/>
      <c r="U439" s="1453"/>
      <c r="V439" s="1490"/>
      <c r="W439" s="1490"/>
      <c r="X439" s="1490"/>
      <c r="Y439" s="1453"/>
      <c r="Z439" s="1453"/>
      <c r="AA439" s="1453"/>
      <c r="AB439" s="1453"/>
      <c r="AC439" s="1453"/>
      <c r="AD439" s="1453"/>
      <c r="AE439" s="1453"/>
    </row>
    <row r="440" spans="1:31" s="1504" customFormat="1" ht="15" customHeight="1">
      <c r="A440" s="1460"/>
      <c r="B440" s="1460"/>
      <c r="C440" s="1453"/>
      <c r="D440" s="1453"/>
      <c r="E440" s="1453"/>
      <c r="F440" s="1453"/>
      <c r="G440" s="1453"/>
      <c r="H440" s="1453"/>
      <c r="I440" s="1453"/>
      <c r="J440" s="1489"/>
      <c r="K440" s="1453"/>
      <c r="L440" s="1463"/>
      <c r="M440" s="1463"/>
      <c r="N440" s="1465"/>
      <c r="O440" s="1465"/>
      <c r="P440" s="1465"/>
      <c r="Q440" s="1465"/>
      <c r="R440" s="1465"/>
      <c r="S440" s="1453"/>
      <c r="T440" s="1453"/>
      <c r="U440" s="1453"/>
      <c r="V440" s="1490"/>
      <c r="W440" s="1490"/>
      <c r="X440" s="1490"/>
      <c r="Y440" s="1453"/>
      <c r="Z440" s="1453"/>
      <c r="AA440" s="1453"/>
      <c r="AB440" s="1453"/>
      <c r="AC440" s="1453"/>
      <c r="AD440" s="1453"/>
      <c r="AE440" s="1453"/>
    </row>
    <row r="441" spans="1:31" s="1504" customFormat="1" ht="15" customHeight="1">
      <c r="A441" s="1460"/>
      <c r="B441" s="1460"/>
      <c r="C441" s="1453"/>
      <c r="D441" s="1453"/>
      <c r="E441" s="1453"/>
      <c r="F441" s="1453"/>
      <c r="G441" s="1453"/>
      <c r="H441" s="1453"/>
      <c r="I441" s="1453"/>
      <c r="J441" s="1489"/>
      <c r="K441" s="1453"/>
      <c r="L441" s="1463"/>
      <c r="M441" s="1463"/>
      <c r="N441" s="1465"/>
      <c r="O441" s="1465"/>
      <c r="P441" s="1465"/>
      <c r="Q441" s="1465"/>
      <c r="R441" s="1465"/>
      <c r="S441" s="1453"/>
      <c r="T441" s="1453"/>
      <c r="U441" s="1453"/>
      <c r="V441" s="1490"/>
      <c r="W441" s="1490"/>
      <c r="X441" s="1490"/>
      <c r="Y441" s="1453"/>
      <c r="Z441" s="1453"/>
      <c r="AA441" s="1453"/>
      <c r="AB441" s="1453"/>
      <c r="AC441" s="1453"/>
      <c r="AD441" s="1453"/>
      <c r="AE441" s="1453"/>
    </row>
    <row r="442" spans="1:31" s="1504" customFormat="1" ht="15" customHeight="1">
      <c r="A442" s="1460"/>
      <c r="B442" s="1460"/>
      <c r="C442" s="1453"/>
      <c r="D442" s="1453"/>
      <c r="E442" s="1453"/>
      <c r="F442" s="1453"/>
      <c r="G442" s="1453"/>
      <c r="H442" s="1453"/>
      <c r="I442" s="1453"/>
      <c r="J442" s="1489"/>
      <c r="K442" s="1453"/>
      <c r="L442" s="1463"/>
      <c r="M442" s="1463"/>
      <c r="N442" s="1465"/>
      <c r="O442" s="1465"/>
      <c r="P442" s="1465"/>
      <c r="Q442" s="1465"/>
      <c r="R442" s="1465"/>
      <c r="S442" s="1453"/>
      <c r="T442" s="1453"/>
      <c r="U442" s="1453"/>
      <c r="V442" s="1490"/>
      <c r="W442" s="1490"/>
      <c r="X442" s="1490"/>
      <c r="Y442" s="1453"/>
      <c r="Z442" s="1453"/>
      <c r="AA442" s="1453"/>
      <c r="AB442" s="1453"/>
      <c r="AC442" s="1453"/>
      <c r="AD442" s="1453"/>
      <c r="AE442" s="1453"/>
    </row>
    <row r="443" spans="1:31" s="1504" customFormat="1" ht="15" customHeight="1">
      <c r="A443" s="1460"/>
      <c r="B443" s="1460"/>
      <c r="C443" s="1453"/>
      <c r="D443" s="1453"/>
      <c r="E443" s="1453"/>
      <c r="F443" s="1453"/>
      <c r="G443" s="1453"/>
      <c r="H443" s="1453"/>
      <c r="I443" s="1453"/>
      <c r="J443" s="1489"/>
      <c r="K443" s="1453"/>
      <c r="L443" s="1463"/>
      <c r="M443" s="1463"/>
      <c r="N443" s="1465"/>
      <c r="O443" s="1465"/>
      <c r="P443" s="1465"/>
      <c r="Q443" s="1465"/>
      <c r="R443" s="1465"/>
      <c r="S443" s="1453"/>
      <c r="T443" s="1453"/>
      <c r="U443" s="1453"/>
      <c r="V443" s="1490"/>
      <c r="W443" s="1490"/>
      <c r="X443" s="1490"/>
      <c r="Y443" s="1453"/>
      <c r="Z443" s="1453"/>
      <c r="AA443" s="1453"/>
      <c r="AB443" s="1453"/>
      <c r="AC443" s="1453"/>
      <c r="AD443" s="1453"/>
      <c r="AE443" s="1453"/>
    </row>
    <row r="444" spans="1:31" s="1504" customFormat="1" ht="15" customHeight="1">
      <c r="A444" s="1460"/>
      <c r="B444" s="1460"/>
      <c r="C444" s="1453"/>
      <c r="D444" s="1453"/>
      <c r="E444" s="1453"/>
      <c r="F444" s="1453"/>
      <c r="G444" s="1453"/>
      <c r="H444" s="1453"/>
      <c r="I444" s="1453"/>
      <c r="J444" s="1489"/>
      <c r="K444" s="1453"/>
      <c r="L444" s="1463"/>
      <c r="M444" s="1463"/>
      <c r="N444" s="1465"/>
      <c r="O444" s="1465"/>
      <c r="P444" s="1465"/>
      <c r="Q444" s="1465"/>
      <c r="R444" s="1465"/>
      <c r="S444" s="1453"/>
      <c r="T444" s="1453"/>
      <c r="U444" s="1453"/>
      <c r="V444" s="1490"/>
      <c r="W444" s="1490"/>
      <c r="X444" s="1490"/>
      <c r="Y444" s="1453"/>
      <c r="Z444" s="1453"/>
      <c r="AA444" s="1453"/>
      <c r="AB444" s="1453"/>
      <c r="AC444" s="1453"/>
      <c r="AD444" s="1453"/>
      <c r="AE444" s="1453"/>
    </row>
    <row r="445" spans="1:31" s="1504" customFormat="1" ht="15" customHeight="1">
      <c r="A445" s="1460"/>
      <c r="B445" s="1460"/>
      <c r="C445" s="1453"/>
      <c r="D445" s="1453"/>
      <c r="E445" s="1453"/>
      <c r="F445" s="1453"/>
      <c r="G445" s="1453"/>
      <c r="H445" s="1453"/>
      <c r="I445" s="1453"/>
      <c r="J445" s="1489"/>
      <c r="K445" s="1453"/>
      <c r="L445" s="1463"/>
      <c r="M445" s="1463"/>
      <c r="N445" s="1465"/>
      <c r="O445" s="1465"/>
      <c r="P445" s="1465"/>
      <c r="Q445" s="1465"/>
      <c r="R445" s="1465"/>
      <c r="S445" s="1453"/>
      <c r="T445" s="1453"/>
      <c r="U445" s="1453"/>
      <c r="V445" s="1490"/>
      <c r="W445" s="1490"/>
      <c r="X445" s="1490"/>
      <c r="Y445" s="1453"/>
      <c r="Z445" s="1453"/>
      <c r="AA445" s="1453"/>
      <c r="AB445" s="1453"/>
      <c r="AC445" s="1453"/>
      <c r="AD445" s="1453"/>
      <c r="AE445" s="1453"/>
    </row>
    <row r="446" spans="1:31" s="1504" customFormat="1" ht="15" customHeight="1">
      <c r="A446" s="1460"/>
      <c r="B446" s="1460"/>
      <c r="C446" s="1453"/>
      <c r="D446" s="1453"/>
      <c r="E446" s="1453"/>
      <c r="F446" s="1453"/>
      <c r="G446" s="1453"/>
      <c r="H446" s="1453"/>
      <c r="I446" s="1453"/>
      <c r="J446" s="1489"/>
      <c r="K446" s="1453"/>
      <c r="L446" s="1463"/>
      <c r="M446" s="1463"/>
      <c r="N446" s="1465"/>
      <c r="O446" s="1465"/>
      <c r="P446" s="1465"/>
      <c r="Q446" s="1465"/>
      <c r="R446" s="1465"/>
      <c r="S446" s="1453"/>
      <c r="T446" s="1453"/>
      <c r="U446" s="1453"/>
      <c r="V446" s="1490"/>
      <c r="W446" s="1490"/>
      <c r="X446" s="1490"/>
      <c r="Y446" s="1453"/>
      <c r="Z446" s="1453"/>
      <c r="AA446" s="1453"/>
      <c r="AB446" s="1453"/>
      <c r="AC446" s="1453"/>
      <c r="AD446" s="1453"/>
      <c r="AE446" s="1453"/>
    </row>
    <row r="447" spans="1:31" s="1504" customFormat="1" ht="15" customHeight="1">
      <c r="A447" s="1460"/>
      <c r="B447" s="1460"/>
      <c r="C447" s="1453"/>
      <c r="D447" s="1453"/>
      <c r="E447" s="1453"/>
      <c r="F447" s="1453"/>
      <c r="G447" s="1453"/>
      <c r="H447" s="1453"/>
      <c r="I447" s="1453"/>
      <c r="J447" s="1489"/>
      <c r="K447" s="1453"/>
      <c r="L447" s="1463"/>
      <c r="M447" s="1463"/>
      <c r="N447" s="1465"/>
      <c r="O447" s="1465"/>
      <c r="P447" s="1465"/>
      <c r="Q447" s="1465"/>
      <c r="R447" s="1465"/>
      <c r="S447" s="1453"/>
      <c r="T447" s="1453"/>
      <c r="U447" s="1453"/>
      <c r="V447" s="1490"/>
      <c r="W447" s="1490"/>
      <c r="X447" s="1490"/>
      <c r="Y447" s="1453"/>
      <c r="Z447" s="1453"/>
      <c r="AA447" s="1453"/>
      <c r="AB447" s="1453"/>
      <c r="AC447" s="1453"/>
      <c r="AD447" s="1453"/>
      <c r="AE447" s="1453"/>
    </row>
    <row r="448" spans="1:31" s="1504" customFormat="1" ht="15" customHeight="1">
      <c r="A448" s="1460"/>
      <c r="B448" s="1460"/>
      <c r="C448" s="1453"/>
      <c r="D448" s="1453"/>
      <c r="E448" s="1453"/>
      <c r="F448" s="1453"/>
      <c r="G448" s="1453"/>
      <c r="H448" s="1453"/>
      <c r="I448" s="1453"/>
      <c r="J448" s="1489"/>
      <c r="K448" s="1453"/>
      <c r="L448" s="1463"/>
      <c r="M448" s="1463"/>
      <c r="N448" s="1465"/>
      <c r="O448" s="1465"/>
      <c r="P448" s="1465"/>
      <c r="Q448" s="1465"/>
      <c r="R448" s="1465"/>
      <c r="S448" s="1453"/>
      <c r="T448" s="1453"/>
      <c r="U448" s="1453"/>
      <c r="V448" s="1490"/>
      <c r="W448" s="1490"/>
      <c r="X448" s="1490"/>
      <c r="Y448" s="1453"/>
      <c r="Z448" s="1453"/>
      <c r="AA448" s="1453"/>
      <c r="AB448" s="1453"/>
      <c r="AC448" s="1453"/>
      <c r="AD448" s="1453"/>
      <c r="AE448" s="1453"/>
    </row>
    <row r="449" spans="1:31" s="1504" customFormat="1" ht="15" customHeight="1">
      <c r="A449" s="1460"/>
      <c r="B449" s="1460"/>
      <c r="C449" s="1453"/>
      <c r="D449" s="1453"/>
      <c r="E449" s="1453"/>
      <c r="F449" s="1453"/>
      <c r="G449" s="1453"/>
      <c r="H449" s="1453"/>
      <c r="I449" s="1453"/>
      <c r="J449" s="1489"/>
      <c r="K449" s="1453"/>
      <c r="L449" s="1463"/>
      <c r="M449" s="1463"/>
      <c r="N449" s="1465"/>
      <c r="O449" s="1465"/>
      <c r="P449" s="1465"/>
      <c r="Q449" s="1465"/>
      <c r="R449" s="1465"/>
      <c r="S449" s="1453"/>
      <c r="T449" s="1453"/>
      <c r="U449" s="1453"/>
      <c r="V449" s="1490"/>
      <c r="W449" s="1490"/>
      <c r="X449" s="1490"/>
      <c r="Y449" s="1453"/>
      <c r="Z449" s="1453"/>
      <c r="AA449" s="1453"/>
      <c r="AB449" s="1453"/>
      <c r="AC449" s="1453"/>
      <c r="AD449" s="1453"/>
      <c r="AE449" s="1453"/>
    </row>
    <row r="450" spans="1:31" s="1504" customFormat="1" ht="15" customHeight="1">
      <c r="A450" s="1460"/>
      <c r="B450" s="1460"/>
      <c r="C450" s="1453"/>
      <c r="D450" s="1453"/>
      <c r="E450" s="1453"/>
      <c r="F450" s="1453"/>
      <c r="G450" s="1453"/>
      <c r="H450" s="1453"/>
      <c r="I450" s="1453"/>
      <c r="J450" s="1489"/>
      <c r="K450" s="1453"/>
      <c r="L450" s="1463"/>
      <c r="M450" s="1463"/>
      <c r="N450" s="1465"/>
      <c r="O450" s="1465"/>
      <c r="P450" s="1465"/>
      <c r="Q450" s="1465"/>
      <c r="R450" s="1465"/>
      <c r="S450" s="1453"/>
      <c r="T450" s="1453"/>
      <c r="U450" s="1453"/>
      <c r="V450" s="1490"/>
      <c r="W450" s="1490"/>
      <c r="X450" s="1490"/>
      <c r="Y450" s="1453"/>
      <c r="Z450" s="1453"/>
      <c r="AA450" s="1453"/>
      <c r="AB450" s="1453"/>
      <c r="AC450" s="1453"/>
      <c r="AD450" s="1453"/>
      <c r="AE450" s="1453"/>
    </row>
    <row r="451" spans="1:31" s="1504" customFormat="1" ht="15" customHeight="1">
      <c r="A451" s="1460"/>
      <c r="B451" s="1460"/>
      <c r="C451" s="1453"/>
      <c r="D451" s="1453"/>
      <c r="E451" s="1453"/>
      <c r="F451" s="1453"/>
      <c r="G451" s="1453"/>
      <c r="H451" s="1453"/>
      <c r="I451" s="1453"/>
      <c r="J451" s="1489"/>
      <c r="K451" s="1453"/>
      <c r="L451" s="1463"/>
      <c r="M451" s="1463"/>
      <c r="N451" s="1465"/>
      <c r="O451" s="1465"/>
      <c r="P451" s="1465"/>
      <c r="Q451" s="1465"/>
      <c r="R451" s="1465"/>
      <c r="S451" s="1453"/>
      <c r="T451" s="1453"/>
      <c r="U451" s="1453"/>
      <c r="V451" s="1490"/>
      <c r="W451" s="1490"/>
      <c r="X451" s="1490"/>
      <c r="Y451" s="1453"/>
      <c r="Z451" s="1453"/>
      <c r="AA451" s="1453"/>
      <c r="AB451" s="1453"/>
      <c r="AC451" s="1453"/>
      <c r="AD451" s="1453"/>
      <c r="AE451" s="1453"/>
    </row>
    <row r="452" spans="1:31" s="1504" customFormat="1" ht="15" customHeight="1">
      <c r="A452" s="1460"/>
      <c r="B452" s="1460"/>
      <c r="C452" s="1453"/>
      <c r="D452" s="1453"/>
      <c r="E452" s="1453"/>
      <c r="F452" s="1453"/>
      <c r="G452" s="1453"/>
      <c r="H452" s="1453"/>
      <c r="I452" s="1453"/>
      <c r="J452" s="1489"/>
      <c r="K452" s="1453"/>
      <c r="L452" s="1463"/>
      <c r="M452" s="1463"/>
      <c r="N452" s="1465"/>
      <c r="O452" s="1465"/>
      <c r="P452" s="1465"/>
      <c r="Q452" s="1465"/>
      <c r="R452" s="1465"/>
      <c r="S452" s="1453"/>
      <c r="T452" s="1453"/>
      <c r="U452" s="1453"/>
      <c r="V452" s="1490"/>
      <c r="W452" s="1490"/>
      <c r="X452" s="1490"/>
      <c r="Y452" s="1453"/>
      <c r="Z452" s="1453"/>
      <c r="AA452" s="1453"/>
      <c r="AB452" s="1453"/>
      <c r="AC452" s="1453"/>
      <c r="AD452" s="1453"/>
      <c r="AE452" s="1453"/>
    </row>
    <row r="453" spans="1:31" s="1504" customFormat="1" ht="15" customHeight="1">
      <c r="A453" s="1460"/>
      <c r="B453" s="1460"/>
      <c r="C453" s="1453"/>
      <c r="D453" s="1453"/>
      <c r="E453" s="1453"/>
      <c r="F453" s="1453"/>
      <c r="G453" s="1453"/>
      <c r="H453" s="1453"/>
      <c r="I453" s="1453"/>
      <c r="J453" s="1489"/>
      <c r="K453" s="1453"/>
      <c r="L453" s="1463"/>
      <c r="M453" s="1463"/>
      <c r="N453" s="1465"/>
      <c r="O453" s="1465"/>
      <c r="P453" s="1465"/>
      <c r="Q453" s="1465"/>
      <c r="R453" s="1465"/>
      <c r="S453" s="1453"/>
      <c r="T453" s="1453"/>
      <c r="U453" s="1453"/>
      <c r="V453" s="1490"/>
      <c r="W453" s="1490"/>
      <c r="X453" s="1490"/>
      <c r="Y453" s="1453"/>
      <c r="Z453" s="1453"/>
      <c r="AA453" s="1453"/>
      <c r="AB453" s="1453"/>
      <c r="AC453" s="1453"/>
      <c r="AD453" s="1453"/>
      <c r="AE453" s="1453"/>
    </row>
    <row r="454" spans="1:31" s="1504" customFormat="1" ht="15" customHeight="1">
      <c r="A454" s="1460"/>
      <c r="B454" s="1460"/>
      <c r="C454" s="1453"/>
      <c r="D454" s="1453"/>
      <c r="E454" s="1453"/>
      <c r="F454" s="1453"/>
      <c r="G454" s="1453"/>
      <c r="H454" s="1453"/>
      <c r="I454" s="1453"/>
      <c r="J454" s="1489"/>
      <c r="K454" s="1453"/>
      <c r="L454" s="1463"/>
      <c r="M454" s="1463"/>
      <c r="N454" s="1465"/>
      <c r="O454" s="1465"/>
      <c r="P454" s="1465"/>
      <c r="Q454" s="1465"/>
      <c r="R454" s="1465"/>
      <c r="S454" s="1453"/>
      <c r="T454" s="1453"/>
      <c r="U454" s="1453"/>
      <c r="V454" s="1490"/>
      <c r="W454" s="1490"/>
      <c r="X454" s="1490"/>
      <c r="Y454" s="1453"/>
      <c r="Z454" s="1453"/>
      <c r="AA454" s="1453"/>
      <c r="AB454" s="1453"/>
      <c r="AC454" s="1453"/>
      <c r="AD454" s="1453"/>
      <c r="AE454" s="1453"/>
    </row>
    <row r="455" spans="1:31" s="1504" customFormat="1" ht="15" customHeight="1">
      <c r="A455" s="1460"/>
      <c r="B455" s="1460"/>
      <c r="C455" s="1453"/>
      <c r="D455" s="1453"/>
      <c r="E455" s="1453"/>
      <c r="F455" s="1453"/>
      <c r="G455" s="1453"/>
      <c r="H455" s="1453"/>
      <c r="I455" s="1453"/>
      <c r="J455" s="1489"/>
      <c r="K455" s="1453"/>
      <c r="L455" s="1463"/>
      <c r="M455" s="1463"/>
      <c r="N455" s="1465"/>
      <c r="O455" s="1465"/>
      <c r="P455" s="1465"/>
      <c r="Q455" s="1465"/>
      <c r="R455" s="1465"/>
      <c r="S455" s="1453"/>
      <c r="T455" s="1453"/>
      <c r="U455" s="1453"/>
      <c r="V455" s="1490"/>
      <c r="W455" s="1490"/>
      <c r="X455" s="1490"/>
      <c r="Y455" s="1453"/>
      <c r="Z455" s="1453"/>
      <c r="AA455" s="1453"/>
      <c r="AB455" s="1453"/>
      <c r="AC455" s="1453"/>
      <c r="AD455" s="1453"/>
      <c r="AE455" s="1453"/>
    </row>
    <row r="456" spans="1:31" s="1504" customFormat="1" ht="15" customHeight="1">
      <c r="A456" s="1460"/>
      <c r="B456" s="1460"/>
      <c r="C456" s="1453"/>
      <c r="D456" s="1453"/>
      <c r="E456" s="1453"/>
      <c r="F456" s="1453"/>
      <c r="G456" s="1453"/>
      <c r="H456" s="1453"/>
      <c r="I456" s="1453"/>
      <c r="J456" s="1489"/>
      <c r="K456" s="1453"/>
      <c r="L456" s="1463"/>
      <c r="M456" s="1463"/>
      <c r="N456" s="1465"/>
      <c r="O456" s="1465"/>
      <c r="P456" s="1465"/>
      <c r="Q456" s="1465"/>
      <c r="R456" s="1465"/>
      <c r="S456" s="1453"/>
      <c r="T456" s="1453"/>
      <c r="U456" s="1453"/>
      <c r="V456" s="1490"/>
      <c r="W456" s="1490"/>
      <c r="X456" s="1490"/>
      <c r="Y456" s="1453"/>
      <c r="Z456" s="1453"/>
      <c r="AA456" s="1453"/>
      <c r="AB456" s="1453"/>
      <c r="AC456" s="1453"/>
      <c r="AD456" s="1453"/>
      <c r="AE456" s="1453"/>
    </row>
    <row r="457" spans="1:31" s="1504" customFormat="1" ht="15" customHeight="1">
      <c r="A457" s="1460"/>
      <c r="B457" s="1460"/>
      <c r="C457" s="1453"/>
      <c r="D457" s="1453"/>
      <c r="E457" s="1453"/>
      <c r="F457" s="1453"/>
      <c r="G457" s="1453"/>
      <c r="H457" s="1453"/>
      <c r="I457" s="1453"/>
      <c r="J457" s="1489"/>
      <c r="K457" s="1453"/>
      <c r="L457" s="1463"/>
      <c r="M457" s="1463"/>
      <c r="N457" s="1465"/>
      <c r="O457" s="1465"/>
      <c r="P457" s="1465"/>
      <c r="Q457" s="1465"/>
      <c r="R457" s="1465"/>
      <c r="S457" s="1453"/>
      <c r="T457" s="1453"/>
      <c r="U457" s="1453"/>
      <c r="V457" s="1490"/>
      <c r="W457" s="1490"/>
      <c r="X457" s="1490"/>
      <c r="Y457" s="1453"/>
      <c r="Z457" s="1453"/>
      <c r="AA457" s="1453"/>
      <c r="AB457" s="1453"/>
      <c r="AC457" s="1453"/>
      <c r="AD457" s="1453"/>
      <c r="AE457" s="1453"/>
    </row>
    <row r="458" spans="1:31" s="1504" customFormat="1" ht="15" customHeight="1">
      <c r="A458" s="1460"/>
      <c r="B458" s="1460"/>
      <c r="C458" s="1453"/>
      <c r="D458" s="1453"/>
      <c r="E458" s="1453"/>
      <c r="F458" s="1453"/>
      <c r="G458" s="1453"/>
      <c r="H458" s="1453"/>
      <c r="I458" s="1453"/>
      <c r="J458" s="1489"/>
      <c r="K458" s="1453"/>
      <c r="L458" s="1463"/>
      <c r="M458" s="1463"/>
      <c r="N458" s="1465"/>
      <c r="O458" s="1465"/>
      <c r="P458" s="1465"/>
      <c r="Q458" s="1465"/>
      <c r="R458" s="1465"/>
      <c r="S458" s="1453"/>
      <c r="T458" s="1453"/>
      <c r="U458" s="1453"/>
      <c r="V458" s="1490"/>
      <c r="W458" s="1490"/>
      <c r="X458" s="1490"/>
      <c r="Y458" s="1453"/>
      <c r="Z458" s="1453"/>
      <c r="AA458" s="1453"/>
      <c r="AB458" s="1453"/>
      <c r="AC458" s="1453"/>
      <c r="AD458" s="1453"/>
      <c r="AE458" s="1453"/>
    </row>
    <row r="459" spans="1:31" s="1504" customFormat="1" ht="15" customHeight="1">
      <c r="A459" s="1460"/>
      <c r="B459" s="1460"/>
      <c r="C459" s="1453"/>
      <c r="D459" s="1453"/>
      <c r="E459" s="1453"/>
      <c r="F459" s="1453"/>
      <c r="G459" s="1453"/>
      <c r="H459" s="1453"/>
      <c r="I459" s="1453"/>
      <c r="J459" s="1489"/>
      <c r="K459" s="1453"/>
      <c r="L459" s="1463"/>
      <c r="M459" s="1463"/>
      <c r="N459" s="1465"/>
      <c r="O459" s="1465"/>
      <c r="P459" s="1465"/>
      <c r="Q459" s="1465"/>
      <c r="R459" s="1465"/>
      <c r="S459" s="1453"/>
      <c r="T459" s="1453"/>
      <c r="U459" s="1453"/>
      <c r="V459" s="1490"/>
      <c r="W459" s="1490"/>
      <c r="X459" s="1490"/>
      <c r="Y459" s="1453"/>
      <c r="Z459" s="1453"/>
      <c r="AA459" s="1453"/>
      <c r="AB459" s="1453"/>
      <c r="AC459" s="1453"/>
      <c r="AD459" s="1453"/>
      <c r="AE459" s="1453"/>
    </row>
    <row r="460" spans="1:31" s="1504" customFormat="1" ht="15" customHeight="1">
      <c r="A460" s="1460"/>
      <c r="B460" s="1460"/>
      <c r="C460" s="1453"/>
      <c r="D460" s="1453"/>
      <c r="E460" s="1453"/>
      <c r="F460" s="1453"/>
      <c r="G460" s="1453"/>
      <c r="H460" s="1453"/>
      <c r="I460" s="1453"/>
      <c r="J460" s="1489"/>
      <c r="K460" s="1453"/>
      <c r="L460" s="1463"/>
      <c r="M460" s="1463"/>
      <c r="N460" s="1465"/>
      <c r="O460" s="1465"/>
      <c r="P460" s="1465"/>
      <c r="Q460" s="1465"/>
      <c r="R460" s="1465"/>
      <c r="S460" s="1453"/>
      <c r="T460" s="1453"/>
      <c r="U460" s="1453"/>
      <c r="V460" s="1490"/>
      <c r="W460" s="1490"/>
      <c r="X460" s="1490"/>
      <c r="Y460" s="1453"/>
      <c r="Z460" s="1453"/>
      <c r="AA460" s="1453"/>
      <c r="AB460" s="1453"/>
      <c r="AC460" s="1453"/>
      <c r="AD460" s="1453"/>
      <c r="AE460" s="1453"/>
    </row>
    <row r="461" spans="1:31" s="1504" customFormat="1" ht="15" customHeight="1">
      <c r="A461" s="1460"/>
      <c r="B461" s="1460"/>
      <c r="C461" s="1453"/>
      <c r="D461" s="1453"/>
      <c r="E461" s="1453"/>
      <c r="F461" s="1453"/>
      <c r="G461" s="1453"/>
      <c r="H461" s="1453"/>
      <c r="I461" s="1453"/>
      <c r="J461" s="1489"/>
      <c r="K461" s="1453"/>
      <c r="L461" s="1463"/>
      <c r="M461" s="1463"/>
      <c r="N461" s="1465"/>
      <c r="O461" s="1465"/>
      <c r="P461" s="1465"/>
      <c r="Q461" s="1465"/>
      <c r="R461" s="1465"/>
      <c r="S461" s="1453"/>
      <c r="T461" s="1453"/>
      <c r="U461" s="1453"/>
      <c r="V461" s="1490"/>
      <c r="W461" s="1490"/>
      <c r="X461" s="1490"/>
      <c r="Y461" s="1453"/>
      <c r="Z461" s="1453"/>
      <c r="AA461" s="1453"/>
      <c r="AB461" s="1453"/>
      <c r="AC461" s="1453"/>
      <c r="AD461" s="1453"/>
      <c r="AE461" s="1453"/>
    </row>
    <row r="462" spans="1:31" s="1504" customFormat="1" ht="15" customHeight="1">
      <c r="A462" s="1460"/>
      <c r="B462" s="1460"/>
      <c r="C462" s="1453"/>
      <c r="D462" s="1453"/>
      <c r="E462" s="1453"/>
      <c r="F462" s="1453"/>
      <c r="G462" s="1453"/>
      <c r="H462" s="1453"/>
      <c r="I462" s="1453"/>
      <c r="J462" s="1489"/>
      <c r="K462" s="1453"/>
      <c r="L462" s="1463"/>
      <c r="M462" s="1463"/>
      <c r="N462" s="1465"/>
      <c r="O462" s="1465"/>
      <c r="P462" s="1465"/>
      <c r="Q462" s="1465"/>
      <c r="R462" s="1465"/>
      <c r="S462" s="1453"/>
      <c r="T462" s="1453"/>
      <c r="U462" s="1453"/>
      <c r="V462" s="1490"/>
      <c r="W462" s="1490"/>
      <c r="X462" s="1490"/>
      <c r="Y462" s="1453"/>
      <c r="Z462" s="1453"/>
      <c r="AA462" s="1453"/>
      <c r="AB462" s="1453"/>
      <c r="AC462" s="1453"/>
      <c r="AD462" s="1453"/>
      <c r="AE462" s="1453"/>
    </row>
    <row r="463" spans="1:31" s="1504" customFormat="1" ht="15" customHeight="1">
      <c r="A463" s="1460"/>
      <c r="B463" s="1460"/>
      <c r="C463" s="1453"/>
      <c r="D463" s="1453"/>
      <c r="E463" s="1453"/>
      <c r="F463" s="1453"/>
      <c r="G463" s="1453"/>
      <c r="H463" s="1453"/>
      <c r="I463" s="1453"/>
      <c r="J463" s="1489"/>
      <c r="K463" s="1453"/>
      <c r="L463" s="1463"/>
      <c r="M463" s="1463"/>
      <c r="N463" s="1465"/>
      <c r="O463" s="1465"/>
      <c r="P463" s="1465"/>
      <c r="Q463" s="1465"/>
      <c r="R463" s="1465"/>
      <c r="S463" s="1453"/>
      <c r="T463" s="1453"/>
      <c r="U463" s="1453"/>
      <c r="V463" s="1490"/>
      <c r="W463" s="1490"/>
      <c r="X463" s="1490"/>
      <c r="Y463" s="1453"/>
      <c r="Z463" s="1453"/>
      <c r="AA463" s="1453"/>
      <c r="AB463" s="1453"/>
      <c r="AC463" s="1453"/>
      <c r="AD463" s="1453"/>
      <c r="AE463" s="1453"/>
    </row>
    <row r="464" spans="1:31" s="1504" customFormat="1" ht="15" customHeight="1">
      <c r="A464" s="1460"/>
      <c r="B464" s="1460"/>
      <c r="C464" s="1453"/>
      <c r="D464" s="1453"/>
      <c r="E464" s="1453"/>
      <c r="F464" s="1453"/>
      <c r="G464" s="1453"/>
      <c r="H464" s="1453"/>
      <c r="I464" s="1453"/>
      <c r="J464" s="1489"/>
      <c r="K464" s="1453"/>
      <c r="L464" s="1463"/>
      <c r="M464" s="1463"/>
      <c r="N464" s="1465"/>
      <c r="O464" s="1465"/>
      <c r="P464" s="1465"/>
      <c r="Q464" s="1465"/>
      <c r="R464" s="1465"/>
      <c r="S464" s="1453"/>
      <c r="T464" s="1453"/>
      <c r="U464" s="1453"/>
      <c r="V464" s="1490"/>
      <c r="W464" s="1490"/>
      <c r="X464" s="1490"/>
      <c r="Y464" s="1453"/>
      <c r="Z464" s="1453"/>
      <c r="AA464" s="1453"/>
      <c r="AB464" s="1453"/>
      <c r="AC464" s="1453"/>
      <c r="AD464" s="1453"/>
      <c r="AE464" s="1453"/>
    </row>
    <row r="465" spans="1:31" s="1504" customFormat="1" ht="15" customHeight="1">
      <c r="A465" s="1460"/>
      <c r="B465" s="1460"/>
      <c r="C465" s="1453"/>
      <c r="D465" s="1453"/>
      <c r="E465" s="1453"/>
      <c r="F465" s="1453"/>
      <c r="G465" s="1453"/>
      <c r="H465" s="1453"/>
      <c r="I465" s="1453"/>
      <c r="J465" s="1489"/>
      <c r="K465" s="1453"/>
      <c r="L465" s="1463"/>
      <c r="M465" s="1463"/>
      <c r="N465" s="1465"/>
      <c r="O465" s="1465"/>
      <c r="P465" s="1465"/>
      <c r="Q465" s="1465"/>
      <c r="R465" s="1465"/>
      <c r="S465" s="1453"/>
      <c r="T465" s="1453"/>
      <c r="U465" s="1453"/>
      <c r="V465" s="1490"/>
      <c r="W465" s="1490"/>
      <c r="X465" s="1490"/>
      <c r="Y465" s="1453"/>
      <c r="Z465" s="1453"/>
      <c r="AA465" s="1453"/>
      <c r="AB465" s="1453"/>
      <c r="AC465" s="1453"/>
      <c r="AD465" s="1453"/>
      <c r="AE465" s="1453"/>
    </row>
    <row r="466" spans="1:31" s="1504" customFormat="1" ht="15" customHeight="1">
      <c r="A466" s="1460"/>
      <c r="B466" s="1460"/>
      <c r="C466" s="1453"/>
      <c r="D466" s="1453"/>
      <c r="E466" s="1453"/>
      <c r="F466" s="1453"/>
      <c r="G466" s="1453"/>
      <c r="H466" s="1453"/>
      <c r="I466" s="1453"/>
      <c r="J466" s="1489"/>
      <c r="K466" s="1453"/>
      <c r="L466" s="1463"/>
      <c r="M466" s="1463"/>
      <c r="N466" s="1465"/>
      <c r="O466" s="1465"/>
      <c r="P466" s="1465"/>
      <c r="Q466" s="1465"/>
      <c r="R466" s="1465"/>
      <c r="S466" s="1453"/>
      <c r="T466" s="1453"/>
      <c r="U466" s="1453"/>
      <c r="V466" s="1490"/>
      <c r="W466" s="1490"/>
      <c r="X466" s="1490"/>
      <c r="Y466" s="1453"/>
      <c r="Z466" s="1453"/>
      <c r="AA466" s="1453"/>
      <c r="AB466" s="1453"/>
      <c r="AC466" s="1453"/>
      <c r="AD466" s="1453"/>
      <c r="AE466" s="1453"/>
    </row>
    <row r="467" spans="1:31" s="1504" customFormat="1" ht="15" customHeight="1">
      <c r="A467" s="1460"/>
      <c r="B467" s="1460"/>
      <c r="C467" s="1453"/>
      <c r="D467" s="1453"/>
      <c r="E467" s="1453"/>
      <c r="F467" s="1453"/>
      <c r="G467" s="1453"/>
      <c r="H467" s="1453"/>
      <c r="I467" s="1453"/>
      <c r="J467" s="1489"/>
      <c r="K467" s="1453"/>
      <c r="L467" s="1463"/>
      <c r="M467" s="1463"/>
      <c r="N467" s="1465"/>
      <c r="O467" s="1465"/>
      <c r="P467" s="1465"/>
      <c r="Q467" s="1465"/>
      <c r="R467" s="1465"/>
      <c r="S467" s="1453"/>
      <c r="T467" s="1453"/>
      <c r="U467" s="1453"/>
      <c r="V467" s="1490"/>
      <c r="W467" s="1490"/>
      <c r="X467" s="1490"/>
      <c r="Y467" s="1453"/>
      <c r="Z467" s="1453"/>
      <c r="AA467" s="1453"/>
      <c r="AB467" s="1453"/>
      <c r="AC467" s="1453"/>
      <c r="AD467" s="1453"/>
      <c r="AE467" s="1453"/>
    </row>
    <row r="468" spans="1:31" s="1504" customFormat="1" ht="15" customHeight="1">
      <c r="A468" s="1460"/>
      <c r="B468" s="1460"/>
      <c r="C468" s="1453"/>
      <c r="D468" s="1453"/>
      <c r="E468" s="1453"/>
      <c r="F468" s="1453"/>
      <c r="G468" s="1453"/>
      <c r="H468" s="1453"/>
      <c r="I468" s="1453"/>
      <c r="J468" s="1489"/>
      <c r="K468" s="1453"/>
      <c r="L468" s="1463"/>
      <c r="M468" s="1463"/>
      <c r="N468" s="1465"/>
      <c r="O468" s="1465"/>
      <c r="P468" s="1465"/>
      <c r="Q468" s="1465"/>
      <c r="R468" s="1465"/>
      <c r="S468" s="1453"/>
      <c r="T468" s="1453"/>
      <c r="U468" s="1453"/>
      <c r="V468" s="1490"/>
      <c r="W468" s="1490"/>
      <c r="X468" s="1490"/>
      <c r="Y468" s="1453"/>
      <c r="Z468" s="1453"/>
      <c r="AA468" s="1453"/>
      <c r="AB468" s="1453"/>
      <c r="AC468" s="1453"/>
      <c r="AD468" s="1453"/>
      <c r="AE468" s="1453"/>
    </row>
    <row r="469" spans="1:31" s="1504" customFormat="1" ht="15" customHeight="1">
      <c r="A469" s="1460"/>
      <c r="B469" s="1460"/>
      <c r="C469" s="1453"/>
      <c r="D469" s="1453"/>
      <c r="E469" s="1453"/>
      <c r="F469" s="1453"/>
      <c r="G469" s="1453"/>
      <c r="H469" s="1453"/>
      <c r="I469" s="1453"/>
      <c r="J469" s="1489"/>
      <c r="K469" s="1453"/>
      <c r="L469" s="1463"/>
      <c r="M469" s="1463"/>
      <c r="N469" s="1465"/>
      <c r="O469" s="1465"/>
      <c r="P469" s="1465"/>
      <c r="Q469" s="1465"/>
      <c r="R469" s="1465"/>
      <c r="S469" s="1453"/>
      <c r="T469" s="1453"/>
      <c r="U469" s="1453"/>
      <c r="V469" s="1490"/>
      <c r="W469" s="1490"/>
      <c r="X469" s="1490"/>
      <c r="Y469" s="1453"/>
      <c r="Z469" s="1453"/>
      <c r="AA469" s="1453"/>
      <c r="AB469" s="1453"/>
      <c r="AC469" s="1453"/>
      <c r="AD469" s="1453"/>
      <c r="AE469" s="1453"/>
    </row>
    <row r="470" spans="1:31" s="1504" customFormat="1" ht="15" customHeight="1">
      <c r="A470" s="1460"/>
      <c r="B470" s="1460"/>
      <c r="C470" s="1453"/>
      <c r="D470" s="1453"/>
      <c r="E470" s="1453"/>
      <c r="F470" s="1453"/>
      <c r="G470" s="1453"/>
      <c r="H470" s="1453"/>
      <c r="I470" s="1453"/>
      <c r="J470" s="1489"/>
      <c r="K470" s="1453"/>
      <c r="L470" s="1463"/>
      <c r="M470" s="1463"/>
      <c r="N470" s="1465"/>
      <c r="O470" s="1465"/>
      <c r="P470" s="1465"/>
      <c r="Q470" s="1465"/>
      <c r="R470" s="1465"/>
      <c r="S470" s="1453"/>
      <c r="T470" s="1453"/>
      <c r="U470" s="1453"/>
      <c r="V470" s="1490"/>
      <c r="W470" s="1490"/>
      <c r="X470" s="1490"/>
      <c r="Y470" s="1453"/>
      <c r="Z470" s="1453"/>
      <c r="AA470" s="1453"/>
      <c r="AB470" s="1453"/>
      <c r="AC470" s="1453"/>
      <c r="AD470" s="1453"/>
      <c r="AE470" s="1453"/>
    </row>
    <row r="471" spans="1:31" s="1504" customFormat="1" ht="15" customHeight="1">
      <c r="A471" s="1460"/>
      <c r="B471" s="1460"/>
      <c r="C471" s="1453"/>
      <c r="D471" s="1453"/>
      <c r="E471" s="1453"/>
      <c r="F471" s="1453"/>
      <c r="G471" s="1453"/>
      <c r="H471" s="1453"/>
      <c r="I471" s="1453"/>
      <c r="J471" s="1489"/>
      <c r="K471" s="1453"/>
      <c r="L471" s="1463"/>
      <c r="M471" s="1463"/>
      <c r="N471" s="1465"/>
      <c r="O471" s="1465"/>
      <c r="P471" s="1465"/>
      <c r="Q471" s="1465"/>
      <c r="R471" s="1465"/>
      <c r="S471" s="1453"/>
      <c r="T471" s="1453"/>
      <c r="U471" s="1453"/>
      <c r="V471" s="1490"/>
      <c r="W471" s="1490"/>
      <c r="X471" s="1490"/>
      <c r="Y471" s="1453"/>
      <c r="Z471" s="1453"/>
      <c r="AA471" s="1453"/>
      <c r="AB471" s="1453"/>
      <c r="AC471" s="1453"/>
      <c r="AD471" s="1453"/>
      <c r="AE471" s="1453"/>
    </row>
    <row r="472" spans="1:31" s="1504" customFormat="1" ht="15" customHeight="1">
      <c r="A472" s="1460"/>
      <c r="B472" s="1460"/>
      <c r="C472" s="1453"/>
      <c r="D472" s="1453"/>
      <c r="E472" s="1453"/>
      <c r="F472" s="1453"/>
      <c r="G472" s="1453"/>
      <c r="H472" s="1453"/>
      <c r="I472" s="1453"/>
      <c r="J472" s="1489"/>
      <c r="K472" s="1453"/>
      <c r="L472" s="1463"/>
      <c r="M472" s="1463"/>
      <c r="N472" s="1465"/>
      <c r="O472" s="1465"/>
      <c r="P472" s="1465"/>
      <c r="Q472" s="1465"/>
      <c r="R472" s="1465"/>
      <c r="S472" s="1453"/>
      <c r="T472" s="1453"/>
      <c r="U472" s="1453"/>
      <c r="V472" s="1490"/>
      <c r="W472" s="1490"/>
      <c r="X472" s="1490"/>
      <c r="Y472" s="1453"/>
      <c r="Z472" s="1453"/>
      <c r="AA472" s="1453"/>
      <c r="AB472" s="1453"/>
      <c r="AC472" s="1453"/>
      <c r="AD472" s="1453"/>
      <c r="AE472" s="1453"/>
    </row>
    <row r="473" spans="1:31" s="1504" customFormat="1" ht="15" customHeight="1">
      <c r="A473" s="1460"/>
      <c r="B473" s="1460"/>
      <c r="C473" s="1453"/>
      <c r="D473" s="1453"/>
      <c r="E473" s="1453"/>
      <c r="F473" s="1453"/>
      <c r="G473" s="1453"/>
      <c r="H473" s="1453"/>
      <c r="I473" s="1453"/>
      <c r="J473" s="1489"/>
      <c r="K473" s="1453"/>
      <c r="L473" s="1463"/>
      <c r="M473" s="1463"/>
      <c r="N473" s="1465"/>
      <c r="O473" s="1465"/>
      <c r="P473" s="1465"/>
      <c r="Q473" s="1465"/>
      <c r="R473" s="1465"/>
      <c r="S473" s="1453"/>
      <c r="T473" s="1453"/>
      <c r="U473" s="1453"/>
      <c r="V473" s="1490"/>
      <c r="W473" s="1490"/>
      <c r="X473" s="1490"/>
      <c r="Y473" s="1453"/>
      <c r="Z473" s="1453"/>
      <c r="AA473" s="1453"/>
      <c r="AB473" s="1453"/>
      <c r="AC473" s="1453"/>
      <c r="AD473" s="1453"/>
      <c r="AE473" s="1453"/>
    </row>
    <row r="474" spans="1:31" s="1504" customFormat="1" ht="15" customHeight="1">
      <c r="A474" s="1460"/>
      <c r="B474" s="1460"/>
      <c r="C474" s="1453"/>
      <c r="D474" s="1453"/>
      <c r="E474" s="1453"/>
      <c r="F474" s="1453"/>
      <c r="G474" s="1453"/>
      <c r="H474" s="1453"/>
      <c r="I474" s="1453"/>
      <c r="J474" s="1489"/>
      <c r="K474" s="1453"/>
      <c r="L474" s="1463"/>
      <c r="M474" s="1463"/>
      <c r="N474" s="1465"/>
      <c r="O474" s="1465"/>
      <c r="P474" s="1465"/>
      <c r="Q474" s="1465"/>
      <c r="R474" s="1465"/>
      <c r="S474" s="1453"/>
      <c r="T474" s="1453"/>
      <c r="U474" s="1453"/>
      <c r="V474" s="1490"/>
      <c r="W474" s="1490"/>
      <c r="X474" s="1490"/>
      <c r="Y474" s="1453"/>
      <c r="Z474" s="1453"/>
      <c r="AA474" s="1453"/>
      <c r="AB474" s="1453"/>
      <c r="AC474" s="1453"/>
      <c r="AD474" s="1453"/>
      <c r="AE474" s="1453"/>
    </row>
    <row r="475" spans="1:31" s="1504" customFormat="1" ht="15" customHeight="1">
      <c r="A475" s="1460"/>
      <c r="B475" s="1460"/>
      <c r="C475" s="1453"/>
      <c r="D475" s="1453"/>
      <c r="E475" s="1453"/>
      <c r="F475" s="1453"/>
      <c r="G475" s="1453"/>
      <c r="H475" s="1453"/>
      <c r="I475" s="1453"/>
      <c r="J475" s="1489"/>
      <c r="K475" s="1453"/>
      <c r="L475" s="1463"/>
      <c r="M475" s="1463"/>
      <c r="N475" s="1465"/>
      <c r="O475" s="1465"/>
      <c r="P475" s="1465"/>
      <c r="Q475" s="1465"/>
      <c r="R475" s="1465"/>
      <c r="S475" s="1453"/>
      <c r="T475" s="1453"/>
      <c r="U475" s="1453"/>
      <c r="V475" s="1490"/>
      <c r="W475" s="1490"/>
      <c r="X475" s="1490"/>
      <c r="Y475" s="1453"/>
      <c r="Z475" s="1453"/>
      <c r="AA475" s="1453"/>
      <c r="AB475" s="1453"/>
      <c r="AC475" s="1453"/>
      <c r="AD475" s="1453"/>
      <c r="AE475" s="1453"/>
    </row>
    <row r="476" spans="1:31" s="1504" customFormat="1" ht="15" customHeight="1">
      <c r="A476" s="1460"/>
      <c r="B476" s="1460"/>
      <c r="C476" s="1453"/>
      <c r="D476" s="1453"/>
      <c r="E476" s="1453"/>
      <c r="F476" s="1453"/>
      <c r="G476" s="1453"/>
      <c r="H476" s="1453"/>
      <c r="I476" s="1453"/>
      <c r="J476" s="1489"/>
      <c r="K476" s="1453"/>
      <c r="L476" s="1463"/>
      <c r="M476" s="1463"/>
      <c r="N476" s="1465"/>
      <c r="O476" s="1465"/>
      <c r="P476" s="1465"/>
      <c r="Q476" s="1465"/>
      <c r="R476" s="1465"/>
      <c r="S476" s="1453"/>
      <c r="T476" s="1453"/>
      <c r="U476" s="1453"/>
      <c r="V476" s="1490"/>
      <c r="W476" s="1490"/>
      <c r="X476" s="1490"/>
      <c r="Y476" s="1453"/>
      <c r="Z476" s="1453"/>
      <c r="AA476" s="1453"/>
      <c r="AB476" s="1453"/>
      <c r="AC476" s="1453"/>
      <c r="AD476" s="1453"/>
      <c r="AE476" s="1453"/>
    </row>
    <row r="477" spans="1:31" s="1504" customFormat="1" ht="15" customHeight="1">
      <c r="A477" s="1460"/>
      <c r="B477" s="1460"/>
      <c r="C477" s="1453"/>
      <c r="D477" s="1453"/>
      <c r="E477" s="1453"/>
      <c r="F477" s="1453"/>
      <c r="G477" s="1453"/>
      <c r="H477" s="1453"/>
      <c r="I477" s="1453"/>
      <c r="J477" s="1489"/>
      <c r="K477" s="1453"/>
      <c r="L477" s="1463"/>
      <c r="M477" s="1463"/>
      <c r="N477" s="1465"/>
      <c r="O477" s="1465"/>
      <c r="P477" s="1465"/>
      <c r="Q477" s="1465"/>
      <c r="R477" s="1465"/>
      <c r="S477" s="1453"/>
      <c r="T477" s="1453"/>
      <c r="U477" s="1453"/>
      <c r="V477" s="1490"/>
      <c r="W477" s="1490"/>
      <c r="X477" s="1490"/>
      <c r="Y477" s="1453"/>
      <c r="Z477" s="1453"/>
      <c r="AA477" s="1453"/>
      <c r="AB477" s="1453"/>
      <c r="AC477" s="1453"/>
      <c r="AD477" s="1453"/>
      <c r="AE477" s="1453"/>
    </row>
    <row r="478" spans="1:31" s="1504" customFormat="1" ht="15" customHeight="1">
      <c r="A478" s="1460"/>
      <c r="B478" s="1460"/>
      <c r="C478" s="1453"/>
      <c r="D478" s="1453"/>
      <c r="E478" s="1453"/>
      <c r="F478" s="1453"/>
      <c r="G478" s="1453"/>
      <c r="H478" s="1453"/>
      <c r="I478" s="1453"/>
      <c r="J478" s="1489"/>
      <c r="K478" s="1453"/>
      <c r="L478" s="1463"/>
      <c r="M478" s="1463"/>
      <c r="N478" s="1465"/>
      <c r="O478" s="1465"/>
      <c r="P478" s="1465"/>
      <c r="Q478" s="1465"/>
      <c r="R478" s="1465"/>
      <c r="S478" s="1453"/>
      <c r="T478" s="1453"/>
      <c r="U478" s="1453"/>
      <c r="V478" s="1490"/>
      <c r="W478" s="1490"/>
      <c r="X478" s="1490"/>
      <c r="Y478" s="1453"/>
      <c r="Z478" s="1453"/>
      <c r="AA478" s="1453"/>
      <c r="AB478" s="1453"/>
      <c r="AC478" s="1453"/>
      <c r="AD478" s="1453"/>
      <c r="AE478" s="1453"/>
    </row>
    <row r="479" spans="1:31" s="1504" customFormat="1" ht="15" customHeight="1">
      <c r="A479" s="1460"/>
      <c r="B479" s="1460"/>
      <c r="C479" s="1453"/>
      <c r="D479" s="1453"/>
      <c r="E479" s="1453"/>
      <c r="F479" s="1453"/>
      <c r="G479" s="1453"/>
      <c r="H479" s="1453"/>
      <c r="I479" s="1453"/>
      <c r="J479" s="1489"/>
      <c r="K479" s="1453"/>
      <c r="L479" s="1463"/>
      <c r="M479" s="1463"/>
      <c r="N479" s="1465"/>
      <c r="O479" s="1465"/>
      <c r="P479" s="1465"/>
      <c r="Q479" s="1465"/>
      <c r="R479" s="1465"/>
      <c r="S479" s="1453"/>
      <c r="T479" s="1453"/>
      <c r="U479" s="1453"/>
      <c r="V479" s="1490"/>
      <c r="W479" s="1490"/>
      <c r="X479" s="1490"/>
      <c r="Y479" s="1453"/>
      <c r="Z479" s="1453"/>
      <c r="AA479" s="1453"/>
      <c r="AB479" s="1453"/>
      <c r="AC479" s="1453"/>
      <c r="AD479" s="1453"/>
      <c r="AE479" s="1453"/>
    </row>
    <row r="480" spans="1:31" s="1504" customFormat="1" ht="15" customHeight="1">
      <c r="A480" s="1460"/>
      <c r="B480" s="1460"/>
      <c r="C480" s="1453"/>
      <c r="D480" s="1453"/>
      <c r="E480" s="1453"/>
      <c r="F480" s="1453"/>
      <c r="G480" s="1453"/>
      <c r="H480" s="1453"/>
      <c r="I480" s="1453"/>
      <c r="J480" s="1489"/>
      <c r="K480" s="1453"/>
      <c r="L480" s="1463"/>
      <c r="M480" s="1463"/>
      <c r="N480" s="1465"/>
      <c r="O480" s="1465"/>
      <c r="P480" s="1465"/>
      <c r="Q480" s="1465"/>
      <c r="R480" s="1465"/>
      <c r="S480" s="1453"/>
      <c r="T480" s="1453"/>
      <c r="U480" s="1453"/>
      <c r="V480" s="1490"/>
      <c r="W480" s="1490"/>
      <c r="X480" s="1490"/>
      <c r="Y480" s="1453"/>
      <c r="Z480" s="1453"/>
      <c r="AA480" s="1453"/>
      <c r="AB480" s="1453"/>
      <c r="AC480" s="1453"/>
      <c r="AD480" s="1453"/>
      <c r="AE480" s="1453"/>
    </row>
    <row r="481" spans="1:31" s="1504" customFormat="1" ht="15" customHeight="1">
      <c r="A481" s="1460"/>
      <c r="B481" s="1460"/>
      <c r="C481" s="1453"/>
      <c r="D481" s="1453"/>
      <c r="E481" s="1453"/>
      <c r="F481" s="1453"/>
      <c r="G481" s="1453"/>
      <c r="H481" s="1453"/>
      <c r="I481" s="1453"/>
      <c r="J481" s="1489"/>
      <c r="K481" s="1453"/>
      <c r="L481" s="1463"/>
      <c r="M481" s="1463"/>
      <c r="N481" s="1465"/>
      <c r="O481" s="1465"/>
      <c r="P481" s="1465"/>
      <c r="Q481" s="1465"/>
      <c r="R481" s="1465"/>
      <c r="S481" s="1453"/>
      <c r="T481" s="1453"/>
      <c r="U481" s="1453"/>
      <c r="V481" s="1490"/>
      <c r="W481" s="1490"/>
      <c r="X481" s="1490"/>
      <c r="Y481" s="1453"/>
      <c r="Z481" s="1453"/>
      <c r="AA481" s="1453"/>
      <c r="AB481" s="1453"/>
      <c r="AC481" s="1453"/>
      <c r="AD481" s="1453"/>
      <c r="AE481" s="1453"/>
    </row>
    <row r="482" spans="1:31" s="1504" customFormat="1" ht="15" customHeight="1">
      <c r="A482" s="1460"/>
      <c r="B482" s="1460"/>
      <c r="C482" s="1453"/>
      <c r="D482" s="1453"/>
      <c r="E482" s="1453"/>
      <c r="F482" s="1453"/>
      <c r="G482" s="1453"/>
      <c r="H482" s="1453"/>
      <c r="I482" s="1453"/>
      <c r="J482" s="1489"/>
      <c r="K482" s="1453"/>
      <c r="L482" s="1463"/>
      <c r="M482" s="1463"/>
      <c r="N482" s="1465"/>
      <c r="O482" s="1465"/>
      <c r="P482" s="1465"/>
      <c r="Q482" s="1465"/>
      <c r="R482" s="1465"/>
      <c r="S482" s="1453"/>
      <c r="T482" s="1453"/>
      <c r="U482" s="1453"/>
      <c r="V482" s="1490"/>
      <c r="W482" s="1490"/>
      <c r="X482" s="1490"/>
      <c r="Y482" s="1453"/>
      <c r="Z482" s="1453"/>
      <c r="AA482" s="1453"/>
      <c r="AB482" s="1453"/>
      <c r="AC482" s="1453"/>
      <c r="AD482" s="1453"/>
      <c r="AE482" s="1453"/>
    </row>
    <row r="483" spans="1:31" s="1504" customFormat="1" ht="15" customHeight="1">
      <c r="A483" s="1460"/>
      <c r="B483" s="1460"/>
      <c r="C483" s="1453"/>
      <c r="D483" s="1453"/>
      <c r="E483" s="1453"/>
      <c r="F483" s="1453"/>
      <c r="G483" s="1453"/>
      <c r="H483" s="1453"/>
      <c r="I483" s="1453"/>
      <c r="J483" s="1489"/>
      <c r="K483" s="1453"/>
      <c r="L483" s="1463"/>
      <c r="M483" s="1463"/>
      <c r="N483" s="1465"/>
      <c r="O483" s="1465"/>
      <c r="P483" s="1465"/>
      <c r="Q483" s="1465"/>
      <c r="R483" s="1465"/>
      <c r="S483" s="1453"/>
      <c r="T483" s="1453"/>
      <c r="U483" s="1453"/>
      <c r="V483" s="1490"/>
      <c r="W483" s="1490"/>
      <c r="X483" s="1490"/>
      <c r="Y483" s="1453"/>
      <c r="Z483" s="1453"/>
      <c r="AA483" s="1453"/>
      <c r="AB483" s="1453"/>
      <c r="AC483" s="1453"/>
      <c r="AD483" s="1453"/>
      <c r="AE483" s="1453"/>
    </row>
    <row r="484" spans="1:31" s="1504" customFormat="1" ht="15" customHeight="1">
      <c r="A484" s="1460"/>
      <c r="B484" s="1460"/>
      <c r="C484" s="1453"/>
      <c r="D484" s="1453"/>
      <c r="E484" s="1453"/>
      <c r="F484" s="1453"/>
      <c r="G484" s="1453"/>
      <c r="H484" s="1453"/>
      <c r="I484" s="1453"/>
      <c r="J484" s="1489"/>
      <c r="K484" s="1453"/>
      <c r="L484" s="1463"/>
      <c r="M484" s="1463"/>
      <c r="N484" s="1465"/>
      <c r="O484" s="1465"/>
      <c r="P484" s="1465"/>
      <c r="Q484" s="1465"/>
      <c r="R484" s="1465"/>
      <c r="S484" s="1453"/>
      <c r="T484" s="1453"/>
      <c r="U484" s="1453"/>
      <c r="V484" s="1490"/>
      <c r="W484" s="1490"/>
      <c r="X484" s="1490"/>
      <c r="Y484" s="1453"/>
      <c r="Z484" s="1453"/>
      <c r="AA484" s="1453"/>
      <c r="AB484" s="1453"/>
      <c r="AC484" s="1453"/>
      <c r="AD484" s="1453"/>
      <c r="AE484" s="1453"/>
    </row>
    <row r="485" spans="1:31" s="1504" customFormat="1" ht="15" customHeight="1">
      <c r="A485" s="1460"/>
      <c r="B485" s="1460"/>
      <c r="C485" s="1453"/>
      <c r="D485" s="1453"/>
      <c r="E485" s="1453"/>
      <c r="F485" s="1453"/>
      <c r="G485" s="1453"/>
      <c r="H485" s="1453"/>
      <c r="I485" s="1453"/>
      <c r="J485" s="1489"/>
      <c r="K485" s="1453"/>
      <c r="L485" s="1463"/>
      <c r="M485" s="1463"/>
      <c r="N485" s="1465"/>
      <c r="O485" s="1465"/>
      <c r="P485" s="1465"/>
      <c r="Q485" s="1465"/>
      <c r="R485" s="1465"/>
      <c r="S485" s="1453"/>
      <c r="T485" s="1453"/>
      <c r="U485" s="1453"/>
      <c r="V485" s="1490"/>
      <c r="W485" s="1490"/>
      <c r="X485" s="1490"/>
      <c r="Y485" s="1453"/>
      <c r="Z485" s="1453"/>
      <c r="AA485" s="1453"/>
      <c r="AB485" s="1453"/>
      <c r="AC485" s="1453"/>
      <c r="AD485" s="1453"/>
      <c r="AE485" s="1453"/>
    </row>
    <row r="486" spans="1:31" s="1504" customFormat="1" ht="15" customHeight="1">
      <c r="A486" s="1460"/>
      <c r="B486" s="1460"/>
      <c r="C486" s="1453"/>
      <c r="D486" s="1453"/>
      <c r="E486" s="1453"/>
      <c r="F486" s="1453"/>
      <c r="G486" s="1453"/>
      <c r="H486" s="1453"/>
      <c r="I486" s="1453"/>
      <c r="J486" s="1489"/>
      <c r="K486" s="1453"/>
      <c r="L486" s="1463"/>
      <c r="M486" s="1463"/>
      <c r="N486" s="1465"/>
      <c r="O486" s="1465"/>
      <c r="P486" s="1465"/>
      <c r="Q486" s="1465"/>
      <c r="R486" s="1465"/>
      <c r="S486" s="1453"/>
      <c r="T486" s="1453"/>
      <c r="U486" s="1453"/>
      <c r="V486" s="1490"/>
      <c r="W486" s="1490"/>
      <c r="X486" s="1490"/>
      <c r="Y486" s="1453"/>
      <c r="Z486" s="1453"/>
      <c r="AA486" s="1453"/>
      <c r="AB486" s="1453"/>
      <c r="AC486" s="1453"/>
      <c r="AD486" s="1453"/>
      <c r="AE486" s="1453"/>
    </row>
    <row r="487" spans="1:31" s="1504" customFormat="1" ht="15" customHeight="1">
      <c r="A487" s="1460"/>
      <c r="B487" s="1460"/>
      <c r="C487" s="1453"/>
      <c r="D487" s="1453"/>
      <c r="E487" s="1453"/>
      <c r="F487" s="1453"/>
      <c r="G487" s="1453"/>
      <c r="H487" s="1453"/>
      <c r="I487" s="1453"/>
      <c r="J487" s="1489"/>
      <c r="K487" s="1453"/>
      <c r="L487" s="1463"/>
      <c r="M487" s="1463"/>
      <c r="N487" s="1465"/>
      <c r="O487" s="1465"/>
      <c r="P487" s="1465"/>
      <c r="Q487" s="1465"/>
      <c r="R487" s="1465"/>
      <c r="S487" s="1453"/>
      <c r="T487" s="1453"/>
      <c r="U487" s="1453"/>
      <c r="V487" s="1490"/>
      <c r="W487" s="1490"/>
      <c r="X487" s="1490"/>
      <c r="Y487" s="1453"/>
      <c r="Z487" s="1453"/>
      <c r="AA487" s="1453"/>
      <c r="AB487" s="1453"/>
      <c r="AC487" s="1453"/>
      <c r="AD487" s="1453"/>
      <c r="AE487" s="1453"/>
    </row>
    <row r="488" spans="1:31" s="1504" customFormat="1" ht="15" customHeight="1">
      <c r="A488" s="1460"/>
      <c r="B488" s="1460"/>
      <c r="C488" s="1453"/>
      <c r="D488" s="1453"/>
      <c r="E488" s="1453"/>
      <c r="F488" s="1453"/>
      <c r="G488" s="1453"/>
      <c r="H488" s="1453"/>
      <c r="I488" s="1453"/>
      <c r="J488" s="1489"/>
      <c r="K488" s="1453"/>
      <c r="L488" s="1463"/>
      <c r="M488" s="1463"/>
      <c r="N488" s="1465"/>
      <c r="O488" s="1465"/>
      <c r="P488" s="1465"/>
      <c r="Q488" s="1465"/>
      <c r="R488" s="1465"/>
      <c r="S488" s="1453"/>
      <c r="T488" s="1453"/>
      <c r="U488" s="1453"/>
      <c r="V488" s="1490"/>
      <c r="W488" s="1490"/>
      <c r="X488" s="1490"/>
      <c r="Y488" s="1453"/>
      <c r="Z488" s="1453"/>
      <c r="AA488" s="1453"/>
      <c r="AB488" s="1453"/>
      <c r="AC488" s="1453"/>
      <c r="AD488" s="1453"/>
      <c r="AE488" s="1453"/>
    </row>
    <row r="489" spans="1:31" s="1504" customFormat="1" ht="15" customHeight="1">
      <c r="A489" s="1460"/>
      <c r="B489" s="1460"/>
      <c r="C489" s="1453"/>
      <c r="D489" s="1453"/>
      <c r="E489" s="1453"/>
      <c r="F489" s="1453"/>
      <c r="G489" s="1453"/>
      <c r="H489" s="1453"/>
      <c r="I489" s="1453"/>
      <c r="J489" s="1489"/>
      <c r="K489" s="1453"/>
      <c r="L489" s="1463"/>
      <c r="M489" s="1463"/>
      <c r="N489" s="1465"/>
      <c r="O489" s="1465"/>
      <c r="P489" s="1465"/>
      <c r="Q489" s="1465"/>
      <c r="R489" s="1465"/>
      <c r="S489" s="1453"/>
      <c r="T489" s="1453"/>
      <c r="U489" s="1453"/>
      <c r="V489" s="1490"/>
      <c r="W489" s="1490"/>
      <c r="X489" s="1490"/>
      <c r="Y489" s="1453"/>
      <c r="Z489" s="1453"/>
      <c r="AA489" s="1453"/>
      <c r="AB489" s="1453"/>
      <c r="AC489" s="1453"/>
      <c r="AD489" s="1453"/>
      <c r="AE489" s="1453"/>
    </row>
    <row r="490" spans="1:31" s="1504" customFormat="1" ht="15" customHeight="1">
      <c r="A490" s="1460"/>
      <c r="B490" s="1460"/>
      <c r="C490" s="1453"/>
      <c r="D490" s="1453"/>
      <c r="E490" s="1453"/>
      <c r="F490" s="1453"/>
      <c r="G490" s="1453"/>
      <c r="H490" s="1453"/>
      <c r="I490" s="1453"/>
      <c r="J490" s="1489"/>
      <c r="K490" s="1453"/>
      <c r="L490" s="1463"/>
      <c r="M490" s="1463"/>
      <c r="N490" s="1465"/>
      <c r="O490" s="1465"/>
      <c r="P490" s="1465"/>
      <c r="Q490" s="1465"/>
      <c r="R490" s="1465"/>
      <c r="S490" s="1453"/>
      <c r="T490" s="1453"/>
      <c r="U490" s="1453"/>
      <c r="V490" s="1490"/>
      <c r="W490" s="1490"/>
      <c r="X490" s="1490"/>
      <c r="Y490" s="1453"/>
      <c r="Z490" s="1453"/>
      <c r="AA490" s="1453"/>
      <c r="AB490" s="1453"/>
      <c r="AC490" s="1453"/>
      <c r="AD490" s="1453"/>
      <c r="AE490" s="1453"/>
    </row>
    <row r="491" spans="1:31" s="1504" customFormat="1" ht="15" customHeight="1">
      <c r="A491" s="1460"/>
      <c r="B491" s="1460"/>
      <c r="C491" s="1453"/>
      <c r="D491" s="1453"/>
      <c r="E491" s="1453"/>
      <c r="F491" s="1453"/>
      <c r="G491" s="1453"/>
      <c r="H491" s="1453"/>
      <c r="I491" s="1453"/>
      <c r="J491" s="1489"/>
      <c r="K491" s="1453"/>
      <c r="L491" s="1463"/>
      <c r="M491" s="1463"/>
      <c r="N491" s="1465"/>
      <c r="O491" s="1465"/>
      <c r="P491" s="1465"/>
      <c r="Q491" s="1465"/>
      <c r="R491" s="1465"/>
      <c r="S491" s="1453"/>
      <c r="T491" s="1453"/>
      <c r="U491" s="1453"/>
      <c r="V491" s="1490"/>
      <c r="W491" s="1490"/>
      <c r="X491" s="1490"/>
      <c r="Y491" s="1453"/>
      <c r="Z491" s="1453"/>
      <c r="AA491" s="1453"/>
      <c r="AB491" s="1453"/>
      <c r="AC491" s="1453"/>
      <c r="AD491" s="1453"/>
      <c r="AE491" s="1453"/>
    </row>
    <row r="492" spans="1:31" s="1504" customFormat="1" ht="15" customHeight="1">
      <c r="A492" s="1460"/>
      <c r="B492" s="1460"/>
      <c r="C492" s="1453"/>
      <c r="D492" s="1453"/>
      <c r="E492" s="1453"/>
      <c r="F492" s="1453"/>
      <c r="G492" s="1453"/>
      <c r="H492" s="1453"/>
      <c r="I492" s="1453"/>
      <c r="J492" s="1489"/>
      <c r="K492" s="1453"/>
      <c r="L492" s="1463"/>
      <c r="M492" s="1463"/>
      <c r="N492" s="1465"/>
      <c r="O492" s="1465"/>
      <c r="P492" s="1465"/>
      <c r="Q492" s="1465"/>
      <c r="R492" s="1465"/>
      <c r="S492" s="1453"/>
      <c r="T492" s="1453"/>
      <c r="U492" s="1453"/>
      <c r="V492" s="1490"/>
      <c r="W492" s="1490"/>
      <c r="X492" s="1490"/>
      <c r="Y492" s="1453"/>
      <c r="Z492" s="1453"/>
      <c r="AA492" s="1453"/>
      <c r="AB492" s="1453"/>
      <c r="AC492" s="1453"/>
      <c r="AD492" s="1453"/>
      <c r="AE492" s="1453"/>
    </row>
    <row r="493" spans="1:31" s="1504" customFormat="1" ht="15" customHeight="1">
      <c r="A493" s="1460"/>
      <c r="B493" s="1460"/>
      <c r="C493" s="1453"/>
      <c r="D493" s="1453"/>
      <c r="E493" s="1453"/>
      <c r="F493" s="1453"/>
      <c r="G493" s="1453"/>
      <c r="H493" s="1453"/>
      <c r="I493" s="1453"/>
      <c r="J493" s="1489"/>
      <c r="K493" s="1453"/>
      <c r="L493" s="1463"/>
      <c r="M493" s="1463"/>
      <c r="N493" s="1465"/>
      <c r="O493" s="1465"/>
      <c r="P493" s="1465"/>
      <c r="Q493" s="1465"/>
      <c r="R493" s="1465"/>
      <c r="S493" s="1453"/>
      <c r="T493" s="1453"/>
      <c r="U493" s="1453"/>
      <c r="V493" s="1490"/>
      <c r="W493" s="1490"/>
      <c r="X493" s="1490"/>
      <c r="Y493" s="1453"/>
      <c r="Z493" s="1453"/>
      <c r="AA493" s="1453"/>
      <c r="AB493" s="1453"/>
      <c r="AC493" s="1453"/>
      <c r="AD493" s="1453"/>
      <c r="AE493" s="1453"/>
    </row>
    <row r="494" spans="1:31" s="1504" customFormat="1" ht="15" customHeight="1">
      <c r="A494" s="1460"/>
      <c r="B494" s="1460"/>
      <c r="C494" s="1453"/>
      <c r="D494" s="1453"/>
      <c r="E494" s="1453"/>
      <c r="F494" s="1453"/>
      <c r="G494" s="1453"/>
      <c r="H494" s="1453"/>
      <c r="I494" s="1453"/>
      <c r="J494" s="1489"/>
      <c r="K494" s="1453"/>
      <c r="L494" s="1463"/>
      <c r="M494" s="1463"/>
      <c r="N494" s="1465"/>
      <c r="O494" s="1465"/>
      <c r="P494" s="1465"/>
      <c r="Q494" s="1465"/>
      <c r="R494" s="1465"/>
      <c r="S494" s="1453"/>
      <c r="T494" s="1453"/>
      <c r="U494" s="1453"/>
      <c r="V494" s="1490"/>
      <c r="W494" s="1490"/>
      <c r="X494" s="1490"/>
      <c r="Y494" s="1453"/>
      <c r="Z494" s="1453"/>
      <c r="AA494" s="1453"/>
      <c r="AB494" s="1453"/>
      <c r="AC494" s="1453"/>
      <c r="AD494" s="1453"/>
      <c r="AE494" s="1453"/>
    </row>
    <row r="495" spans="1:31" s="1504" customFormat="1" ht="15" customHeight="1">
      <c r="A495" s="1460"/>
      <c r="B495" s="1460"/>
      <c r="C495" s="1453"/>
      <c r="D495" s="1453"/>
      <c r="E495" s="1453"/>
      <c r="F495" s="1453"/>
      <c r="G495" s="1453"/>
      <c r="H495" s="1453"/>
      <c r="I495" s="1453"/>
      <c r="J495" s="1489"/>
      <c r="K495" s="1453"/>
      <c r="L495" s="1463"/>
      <c r="M495" s="1463"/>
      <c r="N495" s="1465"/>
      <c r="O495" s="1465"/>
      <c r="P495" s="1465"/>
      <c r="Q495" s="1465"/>
      <c r="R495" s="1465"/>
      <c r="S495" s="1453"/>
      <c r="T495" s="1453"/>
      <c r="U495" s="1453"/>
      <c r="V495" s="1490"/>
      <c r="W495" s="1490"/>
      <c r="X495" s="1490"/>
      <c r="Y495" s="1453"/>
      <c r="Z495" s="1453"/>
      <c r="AA495" s="1453"/>
      <c r="AB495" s="1453"/>
      <c r="AC495" s="1453"/>
      <c r="AD495" s="1453"/>
      <c r="AE495" s="1453"/>
    </row>
    <row r="496" spans="1:31" s="1504" customFormat="1" ht="15" customHeight="1">
      <c r="A496" s="1460"/>
      <c r="B496" s="1460"/>
      <c r="C496" s="1453"/>
      <c r="D496" s="1453"/>
      <c r="E496" s="1453"/>
      <c r="F496" s="1453"/>
      <c r="G496" s="1453"/>
      <c r="H496" s="1453"/>
      <c r="I496" s="1453"/>
      <c r="J496" s="1489"/>
      <c r="K496" s="1453"/>
      <c r="L496" s="1463"/>
      <c r="M496" s="1463"/>
      <c r="N496" s="1465"/>
      <c r="O496" s="1465"/>
      <c r="P496" s="1465"/>
      <c r="Q496" s="1465"/>
      <c r="R496" s="1465"/>
      <c r="S496" s="1453"/>
      <c r="T496" s="1453"/>
      <c r="U496" s="1453"/>
      <c r="V496" s="1490"/>
      <c r="W496" s="1490"/>
      <c r="X496" s="1490"/>
      <c r="Y496" s="1453"/>
      <c r="Z496" s="1453"/>
      <c r="AA496" s="1453"/>
      <c r="AB496" s="1453"/>
      <c r="AC496" s="1453"/>
      <c r="AD496" s="1453"/>
      <c r="AE496" s="1453"/>
    </row>
    <row r="497" spans="1:31" s="1504" customFormat="1" ht="15" customHeight="1">
      <c r="A497" s="1460"/>
      <c r="B497" s="1460"/>
      <c r="C497" s="1453"/>
      <c r="D497" s="1453"/>
      <c r="E497" s="1453"/>
      <c r="F497" s="1453"/>
      <c r="G497" s="1453"/>
      <c r="H497" s="1453"/>
      <c r="I497" s="1453"/>
      <c r="J497" s="1489"/>
      <c r="K497" s="1453"/>
      <c r="L497" s="1463"/>
      <c r="M497" s="1463"/>
      <c r="N497" s="1465"/>
      <c r="O497" s="1465"/>
      <c r="P497" s="1465"/>
      <c r="Q497" s="1465"/>
      <c r="R497" s="1465"/>
      <c r="S497" s="1453"/>
      <c r="T497" s="1453"/>
      <c r="U497" s="1453"/>
      <c r="V497" s="1490"/>
      <c r="W497" s="1490"/>
      <c r="X497" s="1490"/>
      <c r="Y497" s="1453"/>
      <c r="Z497" s="1453"/>
      <c r="AA497" s="1453"/>
      <c r="AB497" s="1453"/>
      <c r="AC497" s="1453"/>
      <c r="AD497" s="1453"/>
      <c r="AE497" s="1453"/>
    </row>
    <row r="498" spans="1:31" s="1504" customFormat="1" ht="15" customHeight="1">
      <c r="A498" s="1460"/>
      <c r="B498" s="1460"/>
      <c r="C498" s="1453"/>
      <c r="D498" s="1453"/>
      <c r="E498" s="1453"/>
      <c r="F498" s="1453"/>
      <c r="G498" s="1453"/>
      <c r="H498" s="1453"/>
      <c r="I498" s="1453"/>
      <c r="J498" s="1489"/>
      <c r="K498" s="1453"/>
      <c r="L498" s="1463"/>
      <c r="M498" s="1463"/>
      <c r="N498" s="1465"/>
      <c r="O498" s="1465"/>
      <c r="P498" s="1465"/>
      <c r="Q498" s="1465"/>
      <c r="R498" s="1465"/>
      <c r="S498" s="1453"/>
      <c r="T498" s="1453"/>
      <c r="U498" s="1453"/>
      <c r="V498" s="1490"/>
      <c r="W498" s="1490"/>
      <c r="X498" s="1490"/>
      <c r="Y498" s="1453"/>
      <c r="Z498" s="1453"/>
      <c r="AA498" s="1453"/>
      <c r="AB498" s="1453"/>
      <c r="AC498" s="1453"/>
      <c r="AD498" s="1453"/>
      <c r="AE498" s="1453"/>
    </row>
    <row r="499" spans="1:31" s="1504" customFormat="1" ht="15" customHeight="1">
      <c r="A499" s="1460"/>
      <c r="B499" s="1460"/>
      <c r="C499" s="1453"/>
      <c r="D499" s="1453"/>
      <c r="E499" s="1453"/>
      <c r="F499" s="1453"/>
      <c r="G499" s="1453"/>
      <c r="H499" s="1453"/>
      <c r="I499" s="1453"/>
      <c r="J499" s="1489"/>
      <c r="K499" s="1453"/>
      <c r="L499" s="1463"/>
      <c r="M499" s="1463"/>
      <c r="N499" s="1465"/>
      <c r="O499" s="1465"/>
      <c r="P499" s="1465"/>
      <c r="Q499" s="1465"/>
      <c r="R499" s="1465"/>
      <c r="S499" s="1453"/>
      <c r="T499" s="1453"/>
      <c r="U499" s="1453"/>
      <c r="V499" s="1490"/>
      <c r="W499" s="1490"/>
      <c r="X499" s="1490"/>
      <c r="Y499" s="1453"/>
      <c r="Z499" s="1453"/>
      <c r="AA499" s="1453"/>
      <c r="AB499" s="1453"/>
      <c r="AC499" s="1453"/>
      <c r="AD499" s="1453"/>
      <c r="AE499" s="1453"/>
    </row>
    <row r="500" spans="1:31" s="1504" customFormat="1" ht="15" customHeight="1">
      <c r="A500" s="1460"/>
      <c r="B500" s="1460"/>
      <c r="C500" s="1453"/>
      <c r="D500" s="1453"/>
      <c r="E500" s="1453"/>
      <c r="F500" s="1453"/>
      <c r="G500" s="1453"/>
      <c r="H500" s="1453"/>
      <c r="I500" s="1453"/>
      <c r="J500" s="1489"/>
      <c r="K500" s="1453"/>
      <c r="L500" s="1463"/>
      <c r="M500" s="1463"/>
      <c r="N500" s="1465"/>
      <c r="O500" s="1465"/>
      <c r="P500" s="1465"/>
      <c r="Q500" s="1465"/>
      <c r="R500" s="1465"/>
      <c r="S500" s="1453"/>
      <c r="T500" s="1453"/>
      <c r="U500" s="1453"/>
      <c r="V500" s="1490"/>
      <c r="W500" s="1490"/>
      <c r="X500" s="1490"/>
      <c r="Y500" s="1453"/>
      <c r="Z500" s="1453"/>
      <c r="AA500" s="1453"/>
      <c r="AB500" s="1453"/>
      <c r="AC500" s="1453"/>
      <c r="AD500" s="1453"/>
      <c r="AE500" s="1453"/>
    </row>
    <row r="501" spans="1:31" s="1504" customFormat="1" ht="15" customHeight="1">
      <c r="A501" s="1460"/>
      <c r="B501" s="1460"/>
      <c r="C501" s="1453"/>
      <c r="D501" s="1453"/>
      <c r="E501" s="1453"/>
      <c r="F501" s="1453"/>
      <c r="G501" s="1453"/>
      <c r="H501" s="1453"/>
      <c r="I501" s="1453"/>
      <c r="J501" s="1489"/>
      <c r="K501" s="1453"/>
      <c r="L501" s="1463"/>
      <c r="M501" s="1463"/>
      <c r="N501" s="1465"/>
      <c r="O501" s="1465"/>
      <c r="P501" s="1465"/>
      <c r="Q501" s="1465"/>
      <c r="R501" s="1465"/>
      <c r="S501" s="1453"/>
      <c r="T501" s="1453"/>
      <c r="U501" s="1453"/>
      <c r="V501" s="1490"/>
      <c r="W501" s="1490"/>
      <c r="X501" s="1490"/>
      <c r="Y501" s="1453"/>
      <c r="Z501" s="1453"/>
      <c r="AA501" s="1453"/>
      <c r="AB501" s="1453"/>
      <c r="AC501" s="1453"/>
      <c r="AD501" s="1453"/>
      <c r="AE501" s="1453"/>
    </row>
    <row r="502" spans="1:31" s="1504" customFormat="1" ht="15" customHeight="1">
      <c r="A502" s="1460"/>
      <c r="B502" s="1460"/>
      <c r="C502" s="1453"/>
      <c r="D502" s="1453"/>
      <c r="E502" s="1453"/>
      <c r="F502" s="1453"/>
      <c r="G502" s="1453"/>
      <c r="H502" s="1453"/>
      <c r="I502" s="1453"/>
      <c r="J502" s="1489"/>
      <c r="K502" s="1453"/>
      <c r="L502" s="1463"/>
      <c r="M502" s="1463"/>
      <c r="N502" s="1465"/>
      <c r="O502" s="1465"/>
      <c r="P502" s="1465"/>
      <c r="Q502" s="1465"/>
      <c r="R502" s="1465"/>
      <c r="S502" s="1453"/>
      <c r="T502" s="1453"/>
      <c r="U502" s="1453"/>
      <c r="V502" s="1490"/>
      <c r="W502" s="1490"/>
      <c r="X502" s="1490"/>
      <c r="Y502" s="1453"/>
      <c r="Z502" s="1453"/>
      <c r="AA502" s="1453"/>
      <c r="AB502" s="1453"/>
      <c r="AC502" s="1453"/>
      <c r="AD502" s="1453"/>
      <c r="AE502" s="1453"/>
    </row>
    <row r="503" spans="1:31" s="1504" customFormat="1" ht="15" customHeight="1">
      <c r="A503" s="1460"/>
      <c r="B503" s="1460"/>
      <c r="C503" s="1453"/>
      <c r="D503" s="1453"/>
      <c r="E503" s="1453"/>
      <c r="F503" s="1453"/>
      <c r="G503" s="1453"/>
      <c r="H503" s="1453"/>
      <c r="I503" s="1453"/>
      <c r="J503" s="1489"/>
      <c r="K503" s="1453"/>
      <c r="L503" s="1463"/>
      <c r="M503" s="1463"/>
      <c r="N503" s="1465"/>
      <c r="O503" s="1465"/>
      <c r="P503" s="1465"/>
      <c r="Q503" s="1465"/>
      <c r="R503" s="1465"/>
      <c r="S503" s="1453"/>
      <c r="T503" s="1453"/>
      <c r="U503" s="1453"/>
      <c r="V503" s="1490"/>
      <c r="W503" s="1490"/>
      <c r="X503" s="1490"/>
      <c r="Y503" s="1453"/>
      <c r="Z503" s="1453"/>
      <c r="AA503" s="1453"/>
      <c r="AB503" s="1453"/>
      <c r="AC503" s="1453"/>
      <c r="AD503" s="1453"/>
      <c r="AE503" s="1453"/>
    </row>
    <row r="504" spans="1:31" s="1504" customFormat="1" ht="15" customHeight="1">
      <c r="A504" s="1460"/>
      <c r="B504" s="1460"/>
      <c r="C504" s="1453"/>
      <c r="D504" s="1453"/>
      <c r="E504" s="1453"/>
      <c r="F504" s="1453"/>
      <c r="G504" s="1453"/>
      <c r="H504" s="1453"/>
      <c r="I504" s="1453"/>
      <c r="J504" s="1489"/>
      <c r="K504" s="1453"/>
      <c r="L504" s="1463"/>
      <c r="M504" s="1463"/>
      <c r="N504" s="1465"/>
      <c r="O504" s="1465"/>
      <c r="P504" s="1465"/>
      <c r="Q504" s="1465"/>
      <c r="R504" s="1465"/>
      <c r="S504" s="1453"/>
      <c r="T504" s="1453"/>
      <c r="U504" s="1453"/>
      <c r="V504" s="1490"/>
      <c r="W504" s="1490"/>
      <c r="X504" s="1490"/>
      <c r="Y504" s="1453"/>
      <c r="Z504" s="1453"/>
      <c r="AA504" s="1453"/>
      <c r="AB504" s="1453"/>
      <c r="AC504" s="1453"/>
      <c r="AD504" s="1453"/>
      <c r="AE504" s="1453"/>
    </row>
    <row r="505" spans="1:31" s="1504" customFormat="1" ht="15" customHeight="1">
      <c r="A505" s="1460"/>
      <c r="B505" s="1460"/>
      <c r="C505" s="1453"/>
      <c r="D505" s="1453"/>
      <c r="E505" s="1453"/>
      <c r="F505" s="1453"/>
      <c r="G505" s="1453"/>
      <c r="H505" s="1453"/>
      <c r="I505" s="1453"/>
      <c r="J505" s="1489"/>
      <c r="K505" s="1453"/>
      <c r="L505" s="1463"/>
      <c r="M505" s="1463"/>
      <c r="N505" s="1465"/>
      <c r="O505" s="1465"/>
      <c r="P505" s="1465"/>
      <c r="Q505" s="1465"/>
      <c r="R505" s="1465"/>
      <c r="S505" s="1453"/>
      <c r="T505" s="1453"/>
      <c r="U505" s="1453"/>
      <c r="V505" s="1490"/>
      <c r="W505" s="1490"/>
      <c r="X505" s="1490"/>
      <c r="Y505" s="1453"/>
      <c r="Z505" s="1453"/>
      <c r="AA505" s="1453"/>
      <c r="AB505" s="1453"/>
      <c r="AC505" s="1453"/>
      <c r="AD505" s="1453"/>
      <c r="AE505" s="1453"/>
    </row>
    <row r="506" spans="1:31" s="1504" customFormat="1" ht="15" customHeight="1">
      <c r="A506" s="1460"/>
      <c r="B506" s="1460"/>
      <c r="C506" s="1453"/>
      <c r="D506" s="1453"/>
      <c r="E506" s="1453"/>
      <c r="F506" s="1453"/>
      <c r="G506" s="1453"/>
      <c r="H506" s="1453"/>
      <c r="I506" s="1453"/>
      <c r="J506" s="1489"/>
      <c r="K506" s="1453"/>
      <c r="L506" s="1463"/>
      <c r="M506" s="1463"/>
      <c r="N506" s="1465"/>
      <c r="O506" s="1465"/>
      <c r="P506" s="1465"/>
      <c r="Q506" s="1465"/>
      <c r="R506" s="1465"/>
      <c r="S506" s="1453"/>
      <c r="T506" s="1453"/>
      <c r="U506" s="1453"/>
      <c r="V506" s="1490"/>
      <c r="W506" s="1490"/>
      <c r="X506" s="1490"/>
      <c r="Y506" s="1453"/>
      <c r="Z506" s="1453"/>
      <c r="AA506" s="1453"/>
      <c r="AB506" s="1453"/>
      <c r="AC506" s="1453"/>
      <c r="AD506" s="1453"/>
      <c r="AE506" s="1453"/>
    </row>
    <row r="507" spans="1:31" s="1504" customFormat="1" ht="15" customHeight="1">
      <c r="A507" s="1460"/>
      <c r="B507" s="1460"/>
      <c r="C507" s="1453"/>
      <c r="D507" s="1453"/>
      <c r="E507" s="1453"/>
      <c r="F507" s="1453"/>
      <c r="G507" s="1453"/>
      <c r="H507" s="1453"/>
      <c r="I507" s="1453"/>
      <c r="J507" s="1489"/>
      <c r="K507" s="1453"/>
      <c r="L507" s="1463"/>
      <c r="M507" s="1463"/>
      <c r="N507" s="1465"/>
      <c r="O507" s="1465"/>
      <c r="P507" s="1465"/>
      <c r="Q507" s="1465"/>
      <c r="R507" s="1465"/>
      <c r="S507" s="1453"/>
      <c r="T507" s="1453"/>
      <c r="U507" s="1453"/>
      <c r="V507" s="1490"/>
      <c r="W507" s="1490"/>
      <c r="X507" s="1490"/>
      <c r="Y507" s="1453"/>
      <c r="Z507" s="1453"/>
      <c r="AA507" s="1453"/>
      <c r="AB507" s="1453"/>
      <c r="AC507" s="1453"/>
      <c r="AD507" s="1453"/>
      <c r="AE507" s="1453"/>
    </row>
    <row r="508" spans="1:31" s="1504" customFormat="1" ht="15" customHeight="1">
      <c r="A508" s="1460"/>
      <c r="B508" s="1460"/>
      <c r="C508" s="1453"/>
      <c r="D508" s="1453"/>
      <c r="E508" s="1453"/>
      <c r="F508" s="1453"/>
      <c r="G508" s="1453"/>
      <c r="H508" s="1453"/>
      <c r="I508" s="1453"/>
      <c r="J508" s="1489"/>
      <c r="K508" s="1453"/>
      <c r="L508" s="1463"/>
      <c r="M508" s="1463"/>
      <c r="N508" s="1465"/>
      <c r="O508" s="1465"/>
      <c r="P508" s="1465"/>
      <c r="Q508" s="1465"/>
      <c r="R508" s="1465"/>
      <c r="S508" s="1453"/>
      <c r="T508" s="1453"/>
      <c r="U508" s="1453"/>
      <c r="V508" s="1490"/>
      <c r="W508" s="1490"/>
      <c r="X508" s="1490"/>
      <c r="Y508" s="1453"/>
      <c r="Z508" s="1453"/>
      <c r="AA508" s="1453"/>
      <c r="AB508" s="1453"/>
      <c r="AC508" s="1453"/>
      <c r="AD508" s="1453"/>
      <c r="AE508" s="1453"/>
    </row>
    <row r="509" spans="1:31" s="1504" customFormat="1" ht="15" customHeight="1">
      <c r="A509" s="1460"/>
      <c r="B509" s="1460"/>
      <c r="C509" s="1453"/>
      <c r="D509" s="1453"/>
      <c r="E509" s="1453"/>
      <c r="F509" s="1453"/>
      <c r="G509" s="1453"/>
      <c r="H509" s="1453"/>
      <c r="I509" s="1453"/>
      <c r="J509" s="1489"/>
      <c r="K509" s="1453"/>
      <c r="L509" s="1463"/>
      <c r="M509" s="1463"/>
      <c r="N509" s="1465"/>
      <c r="O509" s="1465"/>
      <c r="P509" s="1465"/>
      <c r="Q509" s="1465"/>
      <c r="R509" s="1465"/>
      <c r="S509" s="1453"/>
      <c r="T509" s="1453"/>
      <c r="U509" s="1453"/>
      <c r="V509" s="1490"/>
      <c r="W509" s="1490"/>
      <c r="X509" s="1490"/>
      <c r="Y509" s="1453"/>
      <c r="Z509" s="1453"/>
      <c r="AA509" s="1453"/>
      <c r="AB509" s="1453"/>
      <c r="AC509" s="1453"/>
      <c r="AD509" s="1453"/>
      <c r="AE509" s="1453"/>
    </row>
    <row r="510" spans="1:31" s="1504" customFormat="1" ht="15" customHeight="1">
      <c r="A510" s="1460"/>
      <c r="B510" s="1460"/>
      <c r="C510" s="1453"/>
      <c r="D510" s="1453"/>
      <c r="E510" s="1453"/>
      <c r="F510" s="1453"/>
      <c r="G510" s="1453"/>
      <c r="H510" s="1453"/>
      <c r="I510" s="1453"/>
      <c r="J510" s="1489"/>
      <c r="K510" s="1453"/>
      <c r="L510" s="1463"/>
      <c r="M510" s="1463"/>
      <c r="N510" s="1465"/>
      <c r="O510" s="1465"/>
      <c r="P510" s="1465"/>
      <c r="Q510" s="1465"/>
      <c r="R510" s="1465"/>
      <c r="S510" s="1453"/>
      <c r="T510" s="1453"/>
      <c r="U510" s="1453"/>
      <c r="V510" s="1490"/>
      <c r="W510" s="1490"/>
      <c r="X510" s="1490"/>
      <c r="Y510" s="1453"/>
      <c r="Z510" s="1453"/>
      <c r="AA510" s="1453"/>
      <c r="AB510" s="1453"/>
      <c r="AC510" s="1453"/>
      <c r="AD510" s="1453"/>
      <c r="AE510" s="1453"/>
    </row>
    <row r="511" spans="1:31" s="1504" customFormat="1" ht="15" customHeight="1">
      <c r="A511" s="1460"/>
      <c r="B511" s="1460"/>
      <c r="C511" s="1453"/>
      <c r="D511" s="1453"/>
      <c r="E511" s="1453"/>
      <c r="F511" s="1453"/>
      <c r="G511" s="1453"/>
      <c r="H511" s="1453"/>
      <c r="I511" s="1453"/>
      <c r="J511" s="1489"/>
      <c r="K511" s="1453"/>
      <c r="L511" s="1463"/>
      <c r="M511" s="1463"/>
      <c r="N511" s="1465"/>
      <c r="O511" s="1465"/>
      <c r="P511" s="1465"/>
      <c r="Q511" s="1465"/>
      <c r="R511" s="1465"/>
      <c r="S511" s="1453"/>
      <c r="T511" s="1453"/>
      <c r="U511" s="1453"/>
      <c r="V511" s="1490"/>
      <c r="W511" s="1490"/>
      <c r="X511" s="1490"/>
      <c r="Y511" s="1453"/>
      <c r="Z511" s="1453"/>
      <c r="AA511" s="1453"/>
      <c r="AB511" s="1453"/>
      <c r="AC511" s="1453"/>
      <c r="AD511" s="1453"/>
      <c r="AE511" s="1453"/>
    </row>
    <row r="512" spans="1:31" s="1504" customFormat="1" ht="15" customHeight="1">
      <c r="A512" s="1460"/>
      <c r="B512" s="1460"/>
      <c r="C512" s="1453"/>
      <c r="D512" s="1453"/>
      <c r="E512" s="1453"/>
      <c r="F512" s="1453"/>
      <c r="G512" s="1453"/>
      <c r="H512" s="1453"/>
      <c r="I512" s="1453"/>
      <c r="J512" s="1489"/>
      <c r="K512" s="1453"/>
      <c r="L512" s="1463"/>
      <c r="M512" s="1463"/>
      <c r="N512" s="1465"/>
      <c r="O512" s="1465"/>
      <c r="P512" s="1465"/>
      <c r="Q512" s="1465"/>
      <c r="R512" s="1465"/>
      <c r="S512" s="1453"/>
      <c r="T512" s="1453"/>
      <c r="U512" s="1453"/>
      <c r="V512" s="1490"/>
      <c r="W512" s="1490"/>
      <c r="X512" s="1490"/>
      <c r="Y512" s="1453"/>
      <c r="Z512" s="1453"/>
      <c r="AA512" s="1453"/>
      <c r="AB512" s="1453"/>
      <c r="AC512" s="1453"/>
      <c r="AD512" s="1453"/>
      <c r="AE512" s="1453"/>
    </row>
    <row r="513" spans="1:31" s="1504" customFormat="1" ht="15" customHeight="1">
      <c r="A513" s="1460"/>
      <c r="B513" s="1460"/>
      <c r="C513" s="1453"/>
      <c r="D513" s="1453"/>
      <c r="E513" s="1453"/>
      <c r="F513" s="1453"/>
      <c r="G513" s="1453"/>
      <c r="H513" s="1453"/>
      <c r="I513" s="1453"/>
      <c r="J513" s="1489"/>
      <c r="K513" s="1453"/>
      <c r="L513" s="1463"/>
      <c r="M513" s="1463"/>
      <c r="N513" s="1465"/>
      <c r="O513" s="1465"/>
      <c r="P513" s="1465"/>
      <c r="Q513" s="1465"/>
      <c r="R513" s="1465"/>
      <c r="S513" s="1453"/>
      <c r="T513" s="1453"/>
      <c r="U513" s="1453"/>
      <c r="V513" s="1490"/>
      <c r="W513" s="1490"/>
      <c r="X513" s="1490"/>
      <c r="Y513" s="1453"/>
      <c r="Z513" s="1453"/>
      <c r="AA513" s="1453"/>
      <c r="AB513" s="1453"/>
      <c r="AC513" s="1453"/>
      <c r="AD513" s="1453"/>
      <c r="AE513" s="1453"/>
    </row>
    <row r="514" spans="1:31" s="1504" customFormat="1" ht="15" customHeight="1">
      <c r="A514" s="1460"/>
      <c r="B514" s="1460"/>
      <c r="C514" s="1453"/>
      <c r="D514" s="1453"/>
      <c r="E514" s="1453"/>
      <c r="F514" s="1453"/>
      <c r="G514" s="1453"/>
      <c r="H514" s="1453"/>
      <c r="I514" s="1453"/>
      <c r="J514" s="1489"/>
      <c r="K514" s="1453"/>
      <c r="L514" s="1463"/>
      <c r="M514" s="1463"/>
      <c r="N514" s="1465"/>
      <c r="O514" s="1465"/>
      <c r="P514" s="1465"/>
      <c r="Q514" s="1465"/>
      <c r="R514" s="1465"/>
      <c r="S514" s="1453"/>
      <c r="T514" s="1453"/>
      <c r="U514" s="1453"/>
      <c r="V514" s="1490"/>
      <c r="W514" s="1490"/>
      <c r="X514" s="1490"/>
      <c r="Y514" s="1453"/>
      <c r="Z514" s="1453"/>
      <c r="AA514" s="1453"/>
      <c r="AB514" s="1453"/>
      <c r="AC514" s="1453"/>
      <c r="AD514" s="1453"/>
      <c r="AE514" s="1453"/>
    </row>
    <row r="515" spans="1:31" s="1504" customFormat="1" ht="15" customHeight="1">
      <c r="A515" s="1460"/>
      <c r="B515" s="1460"/>
      <c r="C515" s="1453"/>
      <c r="D515" s="1453"/>
      <c r="E515" s="1453"/>
      <c r="F515" s="1453"/>
      <c r="G515" s="1453"/>
      <c r="H515" s="1453"/>
      <c r="I515" s="1453"/>
      <c r="J515" s="1489"/>
      <c r="K515" s="1453"/>
      <c r="L515" s="1463"/>
      <c r="M515" s="1463"/>
      <c r="N515" s="1465"/>
      <c r="O515" s="1465"/>
      <c r="P515" s="1465"/>
      <c r="Q515" s="1465"/>
      <c r="R515" s="1465"/>
      <c r="S515" s="1453"/>
      <c r="T515" s="1453"/>
      <c r="U515" s="1453"/>
      <c r="V515" s="1490"/>
      <c r="W515" s="1490"/>
      <c r="X515" s="1490"/>
      <c r="Y515" s="1453"/>
      <c r="Z515" s="1453"/>
      <c r="AA515" s="1453"/>
      <c r="AB515" s="1453"/>
      <c r="AC515" s="1453"/>
      <c r="AD515" s="1453"/>
      <c r="AE515" s="1453"/>
    </row>
    <row r="516" spans="1:31" s="1504" customFormat="1" ht="15" customHeight="1">
      <c r="A516" s="1460"/>
      <c r="B516" s="1460"/>
      <c r="C516" s="1453"/>
      <c r="D516" s="1453"/>
      <c r="E516" s="1453"/>
      <c r="F516" s="1453"/>
      <c r="G516" s="1453"/>
      <c r="H516" s="1453"/>
      <c r="I516" s="1453"/>
      <c r="J516" s="1489"/>
      <c r="K516" s="1453"/>
      <c r="L516" s="1463"/>
      <c r="M516" s="1463"/>
      <c r="N516" s="1465"/>
      <c r="O516" s="1465"/>
      <c r="P516" s="1465"/>
      <c r="Q516" s="1465"/>
      <c r="R516" s="1465"/>
      <c r="S516" s="1453"/>
      <c r="T516" s="1453"/>
      <c r="U516" s="1453"/>
      <c r="V516" s="1490"/>
      <c r="W516" s="1490"/>
      <c r="X516" s="1490"/>
      <c r="Y516" s="1453"/>
      <c r="Z516" s="1453"/>
      <c r="AA516" s="1453"/>
      <c r="AB516" s="1453"/>
      <c r="AC516" s="1453"/>
      <c r="AD516" s="1453"/>
      <c r="AE516" s="1453"/>
    </row>
    <row r="517" spans="1:31" s="1504" customFormat="1" ht="15" customHeight="1">
      <c r="A517" s="1460"/>
      <c r="B517" s="1460"/>
      <c r="C517" s="1453"/>
      <c r="D517" s="1453"/>
      <c r="E517" s="1453"/>
      <c r="F517" s="1453"/>
      <c r="G517" s="1453"/>
      <c r="H517" s="1453"/>
      <c r="I517" s="1453"/>
      <c r="J517" s="1489"/>
      <c r="K517" s="1453"/>
      <c r="L517" s="1463"/>
      <c r="M517" s="1463"/>
      <c r="N517" s="1465"/>
      <c r="O517" s="1465"/>
      <c r="P517" s="1465"/>
      <c r="Q517" s="1465"/>
      <c r="R517" s="1465"/>
      <c r="S517" s="1453"/>
      <c r="T517" s="1453"/>
      <c r="U517" s="1453"/>
      <c r="V517" s="1490"/>
      <c r="W517" s="1490"/>
      <c r="X517" s="1490"/>
      <c r="Y517" s="1453"/>
      <c r="Z517" s="1453"/>
      <c r="AA517" s="1453"/>
      <c r="AB517" s="1453"/>
      <c r="AC517" s="1453"/>
      <c r="AD517" s="1453"/>
      <c r="AE517" s="1453"/>
    </row>
    <row r="518" spans="1:31" s="1504" customFormat="1" ht="15" customHeight="1">
      <c r="A518" s="1460"/>
      <c r="B518" s="1460"/>
      <c r="C518" s="1453"/>
      <c r="D518" s="1453"/>
      <c r="E518" s="1453"/>
      <c r="F518" s="1453"/>
      <c r="G518" s="1453"/>
      <c r="H518" s="1453"/>
      <c r="I518" s="1453"/>
      <c r="J518" s="1489"/>
      <c r="K518" s="1453"/>
      <c r="L518" s="1463"/>
      <c r="M518" s="1463"/>
      <c r="N518" s="1465"/>
      <c r="O518" s="1465"/>
      <c r="P518" s="1465"/>
      <c r="Q518" s="1465"/>
      <c r="R518" s="1465"/>
      <c r="S518" s="1453"/>
      <c r="T518" s="1453"/>
      <c r="U518" s="1453"/>
      <c r="V518" s="1490"/>
      <c r="W518" s="1490"/>
      <c r="X518" s="1490"/>
      <c r="Y518" s="1453"/>
      <c r="Z518" s="1453"/>
      <c r="AA518" s="1453"/>
      <c r="AB518" s="1453"/>
      <c r="AC518" s="1453"/>
      <c r="AD518" s="1453"/>
      <c r="AE518" s="1453"/>
    </row>
    <row r="519" spans="1:31" s="1504" customFormat="1" ht="15" customHeight="1">
      <c r="A519" s="1460"/>
      <c r="B519" s="1460"/>
      <c r="C519" s="1453"/>
      <c r="D519" s="1453"/>
      <c r="E519" s="1453"/>
      <c r="F519" s="1453"/>
      <c r="G519" s="1453"/>
      <c r="H519" s="1453"/>
      <c r="I519" s="1453"/>
      <c r="J519" s="1489"/>
      <c r="K519" s="1453"/>
      <c r="L519" s="1463"/>
      <c r="M519" s="1463"/>
      <c r="N519" s="1465"/>
      <c r="O519" s="1465"/>
      <c r="P519" s="1465"/>
      <c r="Q519" s="1465"/>
      <c r="R519" s="1465"/>
      <c r="S519" s="1453"/>
      <c r="T519" s="1453"/>
      <c r="U519" s="1453"/>
      <c r="V519" s="1490"/>
      <c r="W519" s="1490"/>
      <c r="X519" s="1490"/>
      <c r="Y519" s="1453"/>
      <c r="Z519" s="1453"/>
      <c r="AA519" s="1453"/>
      <c r="AB519" s="1453"/>
      <c r="AC519" s="1453"/>
      <c r="AD519" s="1453"/>
      <c r="AE519" s="1453"/>
    </row>
    <row r="520" spans="1:31" s="1504" customFormat="1" ht="15" customHeight="1">
      <c r="A520" s="1460"/>
      <c r="B520" s="1460"/>
      <c r="C520" s="1453"/>
      <c r="D520" s="1453"/>
      <c r="E520" s="1453"/>
      <c r="F520" s="1453"/>
      <c r="G520" s="1453"/>
      <c r="H520" s="1453"/>
      <c r="I520" s="1453"/>
      <c r="J520" s="1489"/>
      <c r="K520" s="1453"/>
      <c r="L520" s="1463"/>
      <c r="M520" s="1463"/>
      <c r="N520" s="1465"/>
      <c r="O520" s="1465"/>
      <c r="P520" s="1465"/>
      <c r="Q520" s="1465"/>
      <c r="R520" s="1465"/>
      <c r="S520" s="1453"/>
      <c r="T520" s="1453"/>
      <c r="U520" s="1453"/>
      <c r="V520" s="1490"/>
      <c r="W520" s="1490"/>
      <c r="X520" s="1490"/>
      <c r="Y520" s="1453"/>
      <c r="Z520" s="1453"/>
      <c r="AA520" s="1453"/>
      <c r="AB520" s="1453"/>
      <c r="AC520" s="1453"/>
      <c r="AD520" s="1453"/>
      <c r="AE520" s="1453"/>
    </row>
    <row r="521" spans="1:31" s="1504" customFormat="1" ht="15" customHeight="1">
      <c r="A521" s="1460"/>
      <c r="B521" s="1460"/>
      <c r="C521" s="1453"/>
      <c r="D521" s="1453"/>
      <c r="E521" s="1453"/>
      <c r="F521" s="1453"/>
      <c r="G521" s="1453"/>
      <c r="H521" s="1453"/>
      <c r="I521" s="1453"/>
      <c r="J521" s="1489"/>
      <c r="K521" s="1453"/>
      <c r="L521" s="1463"/>
      <c r="M521" s="1463"/>
      <c r="N521" s="1465"/>
      <c r="O521" s="1465"/>
      <c r="P521" s="1465"/>
      <c r="Q521" s="1465"/>
      <c r="R521" s="1465"/>
      <c r="S521" s="1453"/>
      <c r="T521" s="1453"/>
      <c r="U521" s="1453"/>
      <c r="V521" s="1490"/>
      <c r="W521" s="1490"/>
      <c r="X521" s="1490"/>
      <c r="Y521" s="1453"/>
      <c r="Z521" s="1453"/>
      <c r="AA521" s="1453"/>
      <c r="AB521" s="1453"/>
      <c r="AC521" s="1453"/>
      <c r="AD521" s="1453"/>
      <c r="AE521" s="1453"/>
    </row>
    <row r="522" spans="1:31" s="1504" customFormat="1" ht="15" customHeight="1">
      <c r="A522" s="1460"/>
      <c r="B522" s="1460"/>
      <c r="C522" s="1453"/>
      <c r="D522" s="1453"/>
      <c r="E522" s="1453"/>
      <c r="F522" s="1453"/>
      <c r="G522" s="1453"/>
      <c r="H522" s="1453"/>
      <c r="I522" s="1453"/>
      <c r="J522" s="1489"/>
      <c r="K522" s="1453"/>
      <c r="L522" s="1463"/>
      <c r="M522" s="1463"/>
      <c r="N522" s="1465"/>
      <c r="O522" s="1465"/>
      <c r="P522" s="1465"/>
      <c r="Q522" s="1465"/>
      <c r="R522" s="1465"/>
      <c r="S522" s="1453"/>
      <c r="T522" s="1453"/>
      <c r="U522" s="1453"/>
      <c r="V522" s="1490"/>
      <c r="W522" s="1490"/>
      <c r="X522" s="1490"/>
      <c r="Y522" s="1453"/>
      <c r="Z522" s="1453"/>
      <c r="AA522" s="1453"/>
      <c r="AB522" s="1453"/>
      <c r="AC522" s="1453"/>
      <c r="AD522" s="1453"/>
      <c r="AE522" s="1453"/>
    </row>
    <row r="523" spans="1:31" s="1504" customFormat="1" ht="15" customHeight="1">
      <c r="A523" s="1460"/>
      <c r="B523" s="1460"/>
      <c r="C523" s="1453"/>
      <c r="D523" s="1453"/>
      <c r="E523" s="1453"/>
      <c r="F523" s="1453"/>
      <c r="G523" s="1453"/>
      <c r="H523" s="1453"/>
      <c r="I523" s="1453"/>
      <c r="J523" s="1489"/>
      <c r="K523" s="1453"/>
      <c r="L523" s="1463"/>
      <c r="M523" s="1463"/>
      <c r="N523" s="1465"/>
      <c r="O523" s="1465"/>
      <c r="P523" s="1465"/>
      <c r="Q523" s="1465"/>
      <c r="R523" s="1465"/>
      <c r="S523" s="1453"/>
      <c r="T523" s="1453"/>
      <c r="U523" s="1453"/>
      <c r="V523" s="1490"/>
      <c r="W523" s="1490"/>
      <c r="X523" s="1490"/>
      <c r="Y523" s="1453"/>
      <c r="Z523" s="1453"/>
      <c r="AA523" s="1453"/>
      <c r="AB523" s="1453"/>
      <c r="AC523" s="1453"/>
      <c r="AD523" s="1453"/>
      <c r="AE523" s="1453"/>
    </row>
    <row r="524" spans="1:31" s="1504" customFormat="1" ht="15" customHeight="1">
      <c r="A524" s="1460"/>
      <c r="B524" s="1460"/>
      <c r="C524" s="1453"/>
      <c r="D524" s="1453"/>
      <c r="E524" s="1453"/>
      <c r="F524" s="1453"/>
      <c r="G524" s="1453"/>
      <c r="H524" s="1453"/>
      <c r="I524" s="1453"/>
      <c r="J524" s="1489"/>
      <c r="K524" s="1453"/>
      <c r="L524" s="1463"/>
      <c r="M524" s="1463"/>
      <c r="N524" s="1465"/>
      <c r="O524" s="1465"/>
      <c r="P524" s="1465"/>
      <c r="Q524" s="1465"/>
      <c r="R524" s="1465"/>
      <c r="S524" s="1453"/>
      <c r="T524" s="1453"/>
      <c r="U524" s="1453"/>
      <c r="V524" s="1490"/>
      <c r="W524" s="1490"/>
      <c r="X524" s="1490"/>
      <c r="Y524" s="1453"/>
      <c r="Z524" s="1453"/>
      <c r="AA524" s="1453"/>
      <c r="AB524" s="1453"/>
      <c r="AC524" s="1453"/>
      <c r="AD524" s="1453"/>
      <c r="AE524" s="1453"/>
    </row>
    <row r="525" spans="1:31" s="1504" customFormat="1" ht="15" customHeight="1">
      <c r="A525" s="1460"/>
      <c r="B525" s="1460"/>
      <c r="C525" s="1453"/>
      <c r="D525" s="1453"/>
      <c r="E525" s="1453"/>
      <c r="F525" s="1453"/>
      <c r="G525" s="1453"/>
      <c r="H525" s="1453"/>
      <c r="I525" s="1453"/>
      <c r="J525" s="1489"/>
      <c r="K525" s="1453"/>
      <c r="L525" s="1463"/>
      <c r="M525" s="1463"/>
      <c r="N525" s="1465"/>
      <c r="O525" s="1465"/>
      <c r="P525" s="1465"/>
      <c r="Q525" s="1465"/>
      <c r="R525" s="1465"/>
      <c r="S525" s="1453"/>
      <c r="T525" s="1453"/>
      <c r="U525" s="1453"/>
      <c r="V525" s="1490"/>
      <c r="W525" s="1490"/>
      <c r="X525" s="1490"/>
      <c r="Y525" s="1453"/>
      <c r="Z525" s="1453"/>
      <c r="AA525" s="1453"/>
      <c r="AB525" s="1453"/>
      <c r="AC525" s="1453"/>
      <c r="AD525" s="1453"/>
      <c r="AE525" s="1453"/>
    </row>
    <row r="526" spans="1:31" s="1504" customFormat="1" ht="15" customHeight="1">
      <c r="A526" s="1460"/>
      <c r="B526" s="1460"/>
      <c r="C526" s="1453"/>
      <c r="D526" s="1453"/>
      <c r="E526" s="1453"/>
      <c r="F526" s="1453"/>
      <c r="G526" s="1453"/>
      <c r="H526" s="1453"/>
      <c r="I526" s="1453"/>
      <c r="J526" s="1489"/>
      <c r="K526" s="1453"/>
      <c r="L526" s="1463"/>
      <c r="M526" s="1463"/>
      <c r="N526" s="1465"/>
      <c r="O526" s="1465"/>
      <c r="P526" s="1465"/>
      <c r="Q526" s="1465"/>
      <c r="R526" s="1465"/>
      <c r="S526" s="1453"/>
      <c r="T526" s="1453"/>
      <c r="U526" s="1453"/>
      <c r="V526" s="1490"/>
      <c r="W526" s="1490"/>
      <c r="X526" s="1490"/>
      <c r="Y526" s="1453"/>
      <c r="Z526" s="1453"/>
      <c r="AA526" s="1453"/>
      <c r="AB526" s="1453"/>
      <c r="AC526" s="1453"/>
      <c r="AD526" s="1453"/>
      <c r="AE526" s="1453"/>
    </row>
    <row r="527" spans="1:31" s="1504" customFormat="1" ht="15" customHeight="1">
      <c r="A527" s="1460"/>
      <c r="B527" s="1460"/>
      <c r="C527" s="1453"/>
      <c r="D527" s="1453"/>
      <c r="E527" s="1453"/>
      <c r="F527" s="1453"/>
      <c r="G527" s="1453"/>
      <c r="H527" s="1453"/>
      <c r="I527" s="1453"/>
      <c r="J527" s="1489"/>
      <c r="K527" s="1453"/>
      <c r="L527" s="1463"/>
      <c r="M527" s="1463"/>
      <c r="N527" s="1465"/>
      <c r="O527" s="1465"/>
      <c r="P527" s="1465"/>
      <c r="Q527" s="1465"/>
      <c r="R527" s="1465"/>
      <c r="S527" s="1453"/>
      <c r="T527" s="1453"/>
      <c r="U527" s="1453"/>
      <c r="V527" s="1490"/>
      <c r="W527" s="1490"/>
      <c r="X527" s="1490"/>
      <c r="Y527" s="1453"/>
      <c r="Z527" s="1453"/>
      <c r="AA527" s="1453"/>
      <c r="AB527" s="1453"/>
      <c r="AC527" s="1453"/>
      <c r="AD527" s="1453"/>
      <c r="AE527" s="1453"/>
    </row>
    <row r="528" spans="1:31" s="1504" customFormat="1" ht="15" customHeight="1">
      <c r="A528" s="1460"/>
      <c r="B528" s="1460"/>
      <c r="C528" s="1453"/>
      <c r="D528" s="1453"/>
      <c r="E528" s="1453"/>
      <c r="F528" s="1453"/>
      <c r="G528" s="1453"/>
      <c r="H528" s="1453"/>
      <c r="I528" s="1453"/>
      <c r="J528" s="1489"/>
      <c r="K528" s="1453"/>
      <c r="L528" s="1463"/>
      <c r="M528" s="1463"/>
      <c r="N528" s="1465"/>
      <c r="O528" s="1465"/>
      <c r="P528" s="1465"/>
      <c r="Q528" s="1465"/>
      <c r="R528" s="1465"/>
      <c r="S528" s="1453"/>
      <c r="T528" s="1453"/>
      <c r="U528" s="1453"/>
      <c r="V528" s="1490"/>
      <c r="W528" s="1490"/>
      <c r="X528" s="1490"/>
      <c r="Y528" s="1453"/>
      <c r="Z528" s="1453"/>
      <c r="AA528" s="1453"/>
      <c r="AB528" s="1453"/>
      <c r="AC528" s="1453"/>
      <c r="AD528" s="1453"/>
      <c r="AE528" s="1453"/>
    </row>
    <row r="529" spans="1:31" s="1504" customFormat="1" ht="15" customHeight="1">
      <c r="A529" s="1460"/>
      <c r="B529" s="1460"/>
      <c r="C529" s="1453"/>
      <c r="D529" s="1453"/>
      <c r="E529" s="1453"/>
      <c r="F529" s="1453"/>
      <c r="G529" s="1453"/>
      <c r="H529" s="1453"/>
      <c r="I529" s="1453"/>
      <c r="J529" s="1489"/>
      <c r="K529" s="1453"/>
      <c r="L529" s="1463"/>
      <c r="M529" s="1463"/>
      <c r="N529" s="1465"/>
      <c r="O529" s="1465"/>
      <c r="P529" s="1465"/>
      <c r="Q529" s="1465"/>
      <c r="R529" s="1465"/>
      <c r="S529" s="1453"/>
      <c r="T529" s="1453"/>
      <c r="U529" s="1453"/>
      <c r="V529" s="1490"/>
      <c r="W529" s="1490"/>
      <c r="X529" s="1490"/>
      <c r="Y529" s="1453"/>
      <c r="Z529" s="1453"/>
      <c r="AA529" s="1453"/>
      <c r="AB529" s="1453"/>
      <c r="AC529" s="1453"/>
      <c r="AD529" s="1453"/>
      <c r="AE529" s="1453"/>
    </row>
    <row r="530" spans="1:31" s="1504" customFormat="1" ht="15" customHeight="1">
      <c r="A530" s="1460"/>
      <c r="B530" s="1460"/>
      <c r="C530" s="1453"/>
      <c r="D530" s="1453"/>
      <c r="E530" s="1453"/>
      <c r="F530" s="1453"/>
      <c r="G530" s="1453"/>
      <c r="H530" s="1453"/>
      <c r="I530" s="1453"/>
      <c r="J530" s="1489"/>
      <c r="K530" s="1453"/>
      <c r="L530" s="1463"/>
      <c r="M530" s="1463"/>
      <c r="N530" s="1465"/>
      <c r="O530" s="1465"/>
      <c r="P530" s="1465"/>
      <c r="Q530" s="1465"/>
      <c r="R530" s="1465"/>
      <c r="S530" s="1453"/>
      <c r="T530" s="1453"/>
      <c r="U530" s="1453"/>
      <c r="V530" s="1490"/>
      <c r="W530" s="1490"/>
      <c r="X530" s="1490"/>
      <c r="Y530" s="1453"/>
      <c r="Z530" s="1453"/>
      <c r="AA530" s="1453"/>
      <c r="AB530" s="1453"/>
      <c r="AC530" s="1453"/>
      <c r="AD530" s="1453"/>
      <c r="AE530" s="1453"/>
    </row>
    <row r="531" spans="1:31" s="1504" customFormat="1" ht="15" customHeight="1">
      <c r="A531" s="1460"/>
      <c r="B531" s="1460"/>
      <c r="C531" s="1453"/>
      <c r="D531" s="1453"/>
      <c r="E531" s="1453"/>
      <c r="F531" s="1453"/>
      <c r="G531" s="1453"/>
      <c r="H531" s="1453"/>
      <c r="I531" s="1453"/>
      <c r="J531" s="1489"/>
      <c r="K531" s="1453"/>
      <c r="L531" s="1463"/>
      <c r="M531" s="1463"/>
      <c r="N531" s="1465"/>
      <c r="O531" s="1465"/>
      <c r="P531" s="1465"/>
      <c r="Q531" s="1465"/>
      <c r="R531" s="1465"/>
      <c r="S531" s="1453"/>
      <c r="T531" s="1453"/>
      <c r="U531" s="1453"/>
      <c r="V531" s="1490"/>
      <c r="W531" s="1490"/>
      <c r="X531" s="1490"/>
      <c r="Y531" s="1453"/>
      <c r="Z531" s="1453"/>
      <c r="AA531" s="1453"/>
      <c r="AB531" s="1453"/>
      <c r="AC531" s="1453"/>
      <c r="AD531" s="1453"/>
      <c r="AE531" s="1453"/>
    </row>
    <row r="532" spans="1:31" s="1504" customFormat="1" ht="15" customHeight="1">
      <c r="A532" s="1460"/>
      <c r="B532" s="1460"/>
      <c r="C532" s="1453"/>
      <c r="D532" s="1453"/>
      <c r="E532" s="1453"/>
      <c r="F532" s="1453"/>
      <c r="G532" s="1453"/>
      <c r="H532" s="1453"/>
      <c r="I532" s="1453"/>
      <c r="J532" s="1489"/>
      <c r="K532" s="1453"/>
      <c r="L532" s="1463"/>
      <c r="M532" s="1463"/>
      <c r="N532" s="1465"/>
      <c r="O532" s="1465"/>
      <c r="P532" s="1465"/>
      <c r="Q532" s="1465"/>
      <c r="R532" s="1465"/>
      <c r="S532" s="1453"/>
      <c r="T532" s="1453"/>
      <c r="U532" s="1453"/>
      <c r="V532" s="1490"/>
      <c r="W532" s="1490"/>
      <c r="X532" s="1490"/>
      <c r="Y532" s="1453"/>
      <c r="Z532" s="1453"/>
      <c r="AA532" s="1453"/>
      <c r="AB532" s="1453"/>
      <c r="AC532" s="1453"/>
      <c r="AD532" s="1453"/>
      <c r="AE532" s="1453"/>
    </row>
    <row r="533" spans="1:31" s="1504" customFormat="1" ht="15" customHeight="1">
      <c r="A533" s="1460"/>
      <c r="B533" s="1460"/>
      <c r="C533" s="1453"/>
      <c r="D533" s="1453"/>
      <c r="E533" s="1453"/>
      <c r="F533" s="1453"/>
      <c r="G533" s="1453"/>
      <c r="H533" s="1453"/>
      <c r="I533" s="1453"/>
      <c r="J533" s="1489"/>
      <c r="K533" s="1453"/>
      <c r="L533" s="1463"/>
      <c r="M533" s="1463"/>
      <c r="N533" s="1465"/>
      <c r="O533" s="1465"/>
      <c r="P533" s="1465"/>
      <c r="Q533" s="1465"/>
      <c r="R533" s="1465"/>
      <c r="S533" s="1453"/>
      <c r="T533" s="1453"/>
      <c r="U533" s="1453"/>
      <c r="V533" s="1490"/>
      <c r="W533" s="1490"/>
      <c r="X533" s="1490"/>
      <c r="Y533" s="1453"/>
      <c r="Z533" s="1453"/>
      <c r="AA533" s="1453"/>
      <c r="AB533" s="1453"/>
      <c r="AC533" s="1453"/>
      <c r="AD533" s="1453"/>
      <c r="AE533" s="1453"/>
    </row>
    <row r="534" spans="1:31" s="1504" customFormat="1" ht="15" customHeight="1">
      <c r="A534" s="1460"/>
      <c r="B534" s="1460"/>
      <c r="C534" s="1453"/>
      <c r="D534" s="1453"/>
      <c r="E534" s="1453"/>
      <c r="F534" s="1453"/>
      <c r="G534" s="1453"/>
      <c r="H534" s="1453"/>
      <c r="I534" s="1453"/>
      <c r="J534" s="1489"/>
      <c r="K534" s="1453"/>
      <c r="L534" s="1463"/>
      <c r="M534" s="1463"/>
      <c r="N534" s="1465"/>
      <c r="O534" s="1465"/>
      <c r="P534" s="1465"/>
      <c r="Q534" s="1465"/>
      <c r="R534" s="1465"/>
      <c r="S534" s="1453"/>
      <c r="T534" s="1453"/>
      <c r="U534" s="1453"/>
      <c r="V534" s="1490"/>
      <c r="W534" s="1490"/>
      <c r="X534" s="1490"/>
      <c r="Y534" s="1453"/>
      <c r="Z534" s="1453"/>
      <c r="AA534" s="1453"/>
      <c r="AB534" s="1453"/>
      <c r="AC534" s="1453"/>
      <c r="AD534" s="1453"/>
      <c r="AE534" s="1453"/>
    </row>
    <row r="535" spans="1:31" s="1504" customFormat="1" ht="15" customHeight="1">
      <c r="A535" s="1460"/>
      <c r="B535" s="1460"/>
      <c r="C535" s="1453"/>
      <c r="D535" s="1453"/>
      <c r="E535" s="1453"/>
      <c r="F535" s="1453"/>
      <c r="G535" s="1453"/>
      <c r="H535" s="1453"/>
      <c r="I535" s="1453"/>
      <c r="J535" s="1489"/>
      <c r="K535" s="1453"/>
      <c r="L535" s="1463"/>
      <c r="M535" s="1463"/>
      <c r="N535" s="1465"/>
      <c r="O535" s="1465"/>
      <c r="P535" s="1465"/>
      <c r="Q535" s="1465"/>
      <c r="R535" s="1465"/>
      <c r="S535" s="1453"/>
      <c r="T535" s="1453"/>
      <c r="U535" s="1453"/>
      <c r="V535" s="1490"/>
      <c r="W535" s="1490"/>
      <c r="X535" s="1490"/>
      <c r="Y535" s="1453"/>
      <c r="Z535" s="1453"/>
      <c r="AA535" s="1453"/>
      <c r="AB535" s="1453"/>
      <c r="AC535" s="1453"/>
      <c r="AD535" s="1453"/>
      <c r="AE535" s="1453"/>
    </row>
    <row r="536" spans="1:31" s="1504" customFormat="1" ht="15" customHeight="1">
      <c r="A536" s="1460"/>
      <c r="B536" s="1460"/>
      <c r="C536" s="1453"/>
      <c r="D536" s="1453"/>
      <c r="E536" s="1453"/>
      <c r="F536" s="1453"/>
      <c r="G536" s="1453"/>
      <c r="H536" s="1453"/>
      <c r="I536" s="1453"/>
      <c r="J536" s="1489"/>
      <c r="K536" s="1453"/>
      <c r="L536" s="1463"/>
      <c r="M536" s="1463"/>
      <c r="N536" s="1465"/>
      <c r="O536" s="1465"/>
      <c r="P536" s="1465"/>
      <c r="Q536" s="1465"/>
      <c r="R536" s="1465"/>
      <c r="S536" s="1453"/>
      <c r="T536" s="1453"/>
      <c r="U536" s="1453"/>
      <c r="V536" s="1490"/>
      <c r="W536" s="1490"/>
      <c r="X536" s="1490"/>
      <c r="Y536" s="1453"/>
      <c r="Z536" s="1453"/>
      <c r="AA536" s="1453"/>
      <c r="AB536" s="1453"/>
      <c r="AC536" s="1453"/>
      <c r="AD536" s="1453"/>
      <c r="AE536" s="1453"/>
    </row>
    <row r="537" spans="1:31" s="1504" customFormat="1" ht="15" customHeight="1">
      <c r="A537" s="1460"/>
      <c r="B537" s="1460"/>
      <c r="C537" s="1453"/>
      <c r="D537" s="1453"/>
      <c r="E537" s="1453"/>
      <c r="F537" s="1453"/>
      <c r="G537" s="1453"/>
      <c r="H537" s="1453"/>
      <c r="I537" s="1453"/>
      <c r="J537" s="1489"/>
      <c r="K537" s="1453"/>
      <c r="L537" s="1463"/>
      <c r="M537" s="1463"/>
      <c r="N537" s="1465"/>
      <c r="O537" s="1465"/>
      <c r="P537" s="1465"/>
      <c r="Q537" s="1465"/>
      <c r="R537" s="1465"/>
      <c r="S537" s="1453"/>
      <c r="T537" s="1453"/>
      <c r="U537" s="1453"/>
      <c r="V537" s="1490"/>
      <c r="W537" s="1490"/>
      <c r="X537" s="1490"/>
      <c r="Y537" s="1453"/>
      <c r="Z537" s="1453"/>
      <c r="AA537" s="1453"/>
      <c r="AB537" s="1453"/>
      <c r="AC537" s="1453"/>
      <c r="AD537" s="1453"/>
      <c r="AE537" s="1453"/>
    </row>
    <row r="538" spans="1:31" s="1504" customFormat="1" ht="15" customHeight="1">
      <c r="A538" s="1460"/>
      <c r="B538" s="1460"/>
      <c r="C538" s="1453"/>
      <c r="D538" s="1453"/>
      <c r="E538" s="1453"/>
      <c r="F538" s="1453"/>
      <c r="G538" s="1453"/>
      <c r="H538" s="1453"/>
      <c r="I538" s="1453"/>
      <c r="J538" s="1489"/>
      <c r="K538" s="1453"/>
      <c r="L538" s="1463"/>
      <c r="M538" s="1463"/>
      <c r="N538" s="1465"/>
      <c r="O538" s="1465"/>
      <c r="P538" s="1465"/>
      <c r="Q538" s="1465"/>
      <c r="R538" s="1465"/>
      <c r="S538" s="1453"/>
      <c r="T538" s="1453"/>
      <c r="U538" s="1453"/>
      <c r="V538" s="1490"/>
      <c r="W538" s="1490"/>
      <c r="X538" s="1490"/>
      <c r="Y538" s="1453"/>
      <c r="Z538" s="1453"/>
      <c r="AA538" s="1453"/>
      <c r="AB538" s="1453"/>
      <c r="AC538" s="1453"/>
      <c r="AD538" s="1453"/>
      <c r="AE538" s="1453"/>
    </row>
    <row r="539" spans="1:31" s="1504" customFormat="1" ht="15" customHeight="1">
      <c r="A539" s="1460"/>
      <c r="B539" s="1460"/>
      <c r="C539" s="1453"/>
      <c r="D539" s="1453"/>
      <c r="E539" s="1453"/>
      <c r="F539" s="1453"/>
      <c r="G539" s="1453"/>
      <c r="H539" s="1453"/>
      <c r="I539" s="1453"/>
      <c r="J539" s="1489"/>
      <c r="K539" s="1453"/>
      <c r="L539" s="1463"/>
      <c r="M539" s="1463"/>
      <c r="N539" s="1465"/>
      <c r="O539" s="1465"/>
      <c r="P539" s="1465"/>
      <c r="Q539" s="1465"/>
      <c r="R539" s="1465"/>
      <c r="S539" s="1453"/>
      <c r="T539" s="1453"/>
      <c r="U539" s="1453"/>
      <c r="V539" s="1490"/>
      <c r="W539" s="1490"/>
      <c r="X539" s="1490"/>
      <c r="Y539" s="1453"/>
      <c r="Z539" s="1453"/>
      <c r="AA539" s="1453"/>
      <c r="AB539" s="1453"/>
      <c r="AC539" s="1453"/>
      <c r="AD539" s="1453"/>
      <c r="AE539" s="1453"/>
    </row>
    <row r="540" spans="1:31" s="1504" customFormat="1" ht="15" customHeight="1">
      <c r="A540" s="1460"/>
      <c r="B540" s="1460"/>
      <c r="C540" s="1453"/>
      <c r="D540" s="1453"/>
      <c r="E540" s="1453"/>
      <c r="F540" s="1453"/>
      <c r="G540" s="1453"/>
      <c r="H540" s="1453"/>
      <c r="I540" s="1453"/>
      <c r="J540" s="1489"/>
      <c r="K540" s="1453"/>
      <c r="L540" s="1463"/>
      <c r="M540" s="1463"/>
      <c r="N540" s="1465"/>
      <c r="O540" s="1465"/>
      <c r="P540" s="1465"/>
      <c r="Q540" s="1465"/>
      <c r="R540" s="1465"/>
      <c r="S540" s="1453"/>
      <c r="T540" s="1453"/>
      <c r="U540" s="1453"/>
      <c r="V540" s="1490"/>
      <c r="W540" s="1490"/>
      <c r="X540" s="1490"/>
      <c r="Y540" s="1453"/>
      <c r="Z540" s="1453"/>
      <c r="AA540" s="1453"/>
      <c r="AB540" s="1453"/>
      <c r="AC540" s="1453"/>
      <c r="AD540" s="1453"/>
      <c r="AE540" s="1453"/>
    </row>
    <row r="541" spans="1:31" s="1504" customFormat="1" ht="15" customHeight="1">
      <c r="A541" s="1460"/>
      <c r="B541" s="1460"/>
      <c r="C541" s="1453"/>
      <c r="D541" s="1453"/>
      <c r="E541" s="1453"/>
      <c r="F541" s="1453"/>
      <c r="G541" s="1453"/>
      <c r="H541" s="1453"/>
      <c r="I541" s="1453"/>
      <c r="J541" s="1489"/>
      <c r="K541" s="1453"/>
      <c r="L541" s="1463"/>
      <c r="M541" s="1463"/>
      <c r="N541" s="1465"/>
      <c r="O541" s="1465"/>
      <c r="P541" s="1465"/>
      <c r="Q541" s="1465"/>
      <c r="R541" s="1465"/>
      <c r="S541" s="1453"/>
      <c r="T541" s="1453"/>
      <c r="U541" s="1453"/>
      <c r="V541" s="1490"/>
      <c r="W541" s="1490"/>
      <c r="X541" s="1490"/>
      <c r="Y541" s="1453"/>
      <c r="Z541" s="1453"/>
      <c r="AA541" s="1453"/>
      <c r="AB541" s="1453"/>
      <c r="AC541" s="1453"/>
      <c r="AD541" s="1453"/>
      <c r="AE541" s="1453"/>
    </row>
    <row r="542" spans="1:31" s="1504" customFormat="1" ht="15" customHeight="1">
      <c r="A542" s="1460"/>
      <c r="B542" s="1460"/>
      <c r="C542" s="1453"/>
      <c r="D542" s="1453"/>
      <c r="E542" s="1453"/>
      <c r="F542" s="1453"/>
      <c r="G542" s="1453"/>
      <c r="H542" s="1453"/>
      <c r="I542" s="1453"/>
      <c r="J542" s="1489"/>
      <c r="K542" s="1453"/>
      <c r="L542" s="1463"/>
      <c r="M542" s="1463"/>
      <c r="N542" s="1465"/>
      <c r="O542" s="1465"/>
      <c r="P542" s="1465"/>
      <c r="Q542" s="1465"/>
      <c r="R542" s="1465"/>
      <c r="S542" s="1453"/>
      <c r="T542" s="1453"/>
      <c r="U542" s="1453"/>
      <c r="V542" s="1490"/>
      <c r="W542" s="1490"/>
      <c r="X542" s="1490"/>
      <c r="Y542" s="1453"/>
      <c r="Z542" s="1453"/>
      <c r="AA542" s="1453"/>
      <c r="AB542" s="1453"/>
      <c r="AC542" s="1453"/>
      <c r="AD542" s="1453"/>
      <c r="AE542" s="1453"/>
    </row>
    <row r="543" spans="1:31" s="1504" customFormat="1" ht="15" customHeight="1">
      <c r="A543" s="1460"/>
      <c r="B543" s="1460"/>
      <c r="C543" s="1453"/>
      <c r="D543" s="1453"/>
      <c r="E543" s="1453"/>
      <c r="F543" s="1453"/>
      <c r="G543" s="1453"/>
      <c r="H543" s="1453"/>
      <c r="I543" s="1453"/>
      <c r="J543" s="1489"/>
      <c r="K543" s="1453"/>
      <c r="L543" s="1463"/>
      <c r="M543" s="1463"/>
      <c r="N543" s="1465"/>
      <c r="O543" s="1465"/>
      <c r="P543" s="1465"/>
      <c r="Q543" s="1465"/>
      <c r="R543" s="1465"/>
      <c r="S543" s="1453"/>
      <c r="T543" s="1453"/>
      <c r="U543" s="1453"/>
      <c r="V543" s="1490"/>
      <c r="W543" s="1490"/>
      <c r="X543" s="1490"/>
      <c r="Y543" s="1453"/>
      <c r="Z543" s="1453"/>
      <c r="AA543" s="1453"/>
      <c r="AB543" s="1453"/>
      <c r="AC543" s="1453"/>
      <c r="AD543" s="1453"/>
      <c r="AE543" s="1453"/>
    </row>
    <row r="544" spans="1:31" s="1504" customFormat="1" ht="15" customHeight="1">
      <c r="A544" s="1460"/>
      <c r="B544" s="1460"/>
      <c r="C544" s="1453"/>
      <c r="D544" s="1453"/>
      <c r="E544" s="1453"/>
      <c r="F544" s="1453"/>
      <c r="G544" s="1453"/>
      <c r="H544" s="1453"/>
      <c r="I544" s="1453"/>
      <c r="J544" s="1489"/>
      <c r="K544" s="1453"/>
      <c r="L544" s="1463"/>
      <c r="M544" s="1463"/>
      <c r="N544" s="1465"/>
      <c r="O544" s="1465"/>
      <c r="P544" s="1465"/>
      <c r="Q544" s="1465"/>
      <c r="R544" s="1465"/>
      <c r="S544" s="1453"/>
      <c r="T544" s="1453"/>
      <c r="U544" s="1453"/>
      <c r="V544" s="1490"/>
      <c r="W544" s="1490"/>
      <c r="X544" s="1490"/>
      <c r="Y544" s="1453"/>
      <c r="Z544" s="1453"/>
      <c r="AA544" s="1453"/>
      <c r="AB544" s="1453"/>
      <c r="AC544" s="1453"/>
      <c r="AD544" s="1453"/>
      <c r="AE544" s="1453"/>
    </row>
    <row r="545" spans="1:31" s="1504" customFormat="1" ht="15" customHeight="1">
      <c r="A545" s="1460"/>
      <c r="B545" s="1460"/>
      <c r="C545" s="1453"/>
      <c r="D545" s="1453"/>
      <c r="E545" s="1453"/>
      <c r="F545" s="1453"/>
      <c r="G545" s="1453"/>
      <c r="H545" s="1453"/>
      <c r="I545" s="1453"/>
      <c r="J545" s="1489"/>
      <c r="K545" s="1453"/>
      <c r="L545" s="1463"/>
      <c r="M545" s="1463"/>
      <c r="N545" s="1465"/>
      <c r="O545" s="1465"/>
      <c r="P545" s="1465"/>
      <c r="Q545" s="1465"/>
      <c r="R545" s="1465"/>
      <c r="S545" s="1453"/>
      <c r="T545" s="1453"/>
      <c r="U545" s="1453"/>
      <c r="V545" s="1490"/>
      <c r="W545" s="1490"/>
      <c r="X545" s="1490"/>
      <c r="Y545" s="1453"/>
      <c r="Z545" s="1453"/>
      <c r="AA545" s="1453"/>
      <c r="AB545" s="1453"/>
      <c r="AC545" s="1453"/>
      <c r="AD545" s="1453"/>
      <c r="AE545" s="1453"/>
    </row>
    <row r="546" spans="1:31" s="1504" customFormat="1" ht="15" customHeight="1">
      <c r="A546" s="1460"/>
      <c r="B546" s="1460"/>
      <c r="C546" s="1453"/>
      <c r="D546" s="1453"/>
      <c r="E546" s="1453"/>
      <c r="F546" s="1453"/>
      <c r="G546" s="1453"/>
      <c r="H546" s="1453"/>
      <c r="I546" s="1453"/>
      <c r="J546" s="1489"/>
      <c r="K546" s="1453"/>
      <c r="L546" s="1463"/>
      <c r="M546" s="1463"/>
      <c r="N546" s="1465"/>
      <c r="O546" s="1465"/>
      <c r="P546" s="1465"/>
      <c r="Q546" s="1465"/>
      <c r="R546" s="1465"/>
      <c r="S546" s="1453"/>
      <c r="T546" s="1453"/>
      <c r="U546" s="1453"/>
      <c r="V546" s="1490"/>
      <c r="W546" s="1490"/>
      <c r="X546" s="1490"/>
      <c r="Y546" s="1453"/>
      <c r="Z546" s="1453"/>
      <c r="AA546" s="1453"/>
      <c r="AB546" s="1453"/>
      <c r="AC546" s="1453"/>
      <c r="AD546" s="1453"/>
      <c r="AE546" s="1453"/>
    </row>
    <row r="547" spans="1:31" s="1504" customFormat="1" ht="15" customHeight="1">
      <c r="A547" s="1460"/>
      <c r="B547" s="1460"/>
      <c r="C547" s="1453"/>
      <c r="D547" s="1453"/>
      <c r="E547" s="1453"/>
      <c r="F547" s="1453"/>
      <c r="G547" s="1453"/>
      <c r="H547" s="1453"/>
      <c r="I547" s="1453"/>
      <c r="J547" s="1489"/>
      <c r="K547" s="1453"/>
      <c r="L547" s="1463"/>
      <c r="M547" s="1463"/>
      <c r="N547" s="1465"/>
      <c r="O547" s="1465"/>
      <c r="P547" s="1465"/>
      <c r="Q547" s="1465"/>
      <c r="R547" s="1465"/>
      <c r="S547" s="1453"/>
      <c r="T547" s="1453"/>
      <c r="U547" s="1453"/>
      <c r="V547" s="1490"/>
      <c r="W547" s="1490"/>
      <c r="X547" s="1490"/>
      <c r="Y547" s="1453"/>
      <c r="Z547" s="1453"/>
      <c r="AA547" s="1453"/>
      <c r="AB547" s="1453"/>
      <c r="AC547" s="1453"/>
      <c r="AD547" s="1453"/>
      <c r="AE547" s="1453"/>
    </row>
    <row r="548" spans="1:31" s="1504" customFormat="1" ht="15" customHeight="1">
      <c r="A548" s="1460"/>
      <c r="B548" s="1460"/>
      <c r="C548" s="1453"/>
      <c r="D548" s="1453"/>
      <c r="E548" s="1453"/>
      <c r="F548" s="1453"/>
      <c r="G548" s="1453"/>
      <c r="H548" s="1453"/>
      <c r="I548" s="1453"/>
      <c r="J548" s="1489"/>
      <c r="K548" s="1453"/>
      <c r="L548" s="1463"/>
      <c r="M548" s="1463"/>
      <c r="N548" s="1465"/>
      <c r="O548" s="1465"/>
      <c r="P548" s="1465"/>
      <c r="Q548" s="1465"/>
      <c r="R548" s="1465"/>
      <c r="S548" s="1453"/>
      <c r="T548" s="1453"/>
      <c r="U548" s="1453"/>
      <c r="V548" s="1490"/>
      <c r="W548" s="1490"/>
      <c r="X548" s="1490"/>
      <c r="Y548" s="1453"/>
      <c r="Z548" s="1453"/>
      <c r="AA548" s="1453"/>
      <c r="AB548" s="1453"/>
      <c r="AC548" s="1453"/>
      <c r="AD548" s="1453"/>
      <c r="AE548" s="1453"/>
    </row>
    <row r="549" spans="1:31" s="1504" customFormat="1" ht="15" customHeight="1">
      <c r="A549" s="1460"/>
      <c r="B549" s="1460"/>
      <c r="C549" s="1453"/>
      <c r="D549" s="1453"/>
      <c r="E549" s="1453"/>
      <c r="F549" s="1453"/>
      <c r="G549" s="1453"/>
      <c r="H549" s="1453"/>
      <c r="I549" s="1453"/>
      <c r="J549" s="1489"/>
      <c r="K549" s="1453"/>
      <c r="L549" s="1463"/>
      <c r="M549" s="1463"/>
      <c r="N549" s="1465"/>
      <c r="O549" s="1465"/>
      <c r="P549" s="1465"/>
      <c r="Q549" s="1465"/>
      <c r="R549" s="1465"/>
      <c r="S549" s="1453"/>
      <c r="T549" s="1453"/>
      <c r="U549" s="1453"/>
      <c r="V549" s="1490"/>
      <c r="W549" s="1490"/>
      <c r="X549" s="1490"/>
      <c r="Y549" s="1453"/>
      <c r="Z549" s="1453"/>
      <c r="AA549" s="1453"/>
      <c r="AB549" s="1453"/>
      <c r="AC549" s="1453"/>
      <c r="AD549" s="1453"/>
      <c r="AE549" s="1453"/>
    </row>
    <row r="550" spans="1:31" s="1504" customFormat="1" ht="15" customHeight="1">
      <c r="A550" s="1460"/>
      <c r="B550" s="1460"/>
      <c r="C550" s="1453"/>
      <c r="D550" s="1453"/>
      <c r="E550" s="1453"/>
      <c r="F550" s="1453"/>
      <c r="G550" s="1453"/>
      <c r="H550" s="1453"/>
      <c r="I550" s="1453"/>
      <c r="J550" s="1489"/>
      <c r="K550" s="1453"/>
      <c r="L550" s="1463"/>
      <c r="M550" s="1463"/>
      <c r="N550" s="1465"/>
      <c r="O550" s="1465"/>
      <c r="P550" s="1465"/>
      <c r="Q550" s="1465"/>
      <c r="R550" s="1465"/>
      <c r="S550" s="1453"/>
      <c r="T550" s="1453"/>
      <c r="U550" s="1453"/>
      <c r="V550" s="1490"/>
      <c r="W550" s="1490"/>
      <c r="X550" s="1490"/>
      <c r="Y550" s="1453"/>
      <c r="Z550" s="1453"/>
      <c r="AA550" s="1453"/>
      <c r="AB550" s="1453"/>
      <c r="AC550" s="1453"/>
      <c r="AD550" s="1453"/>
      <c r="AE550" s="1453"/>
    </row>
    <row r="551" spans="1:31" s="1504" customFormat="1" ht="15" customHeight="1">
      <c r="A551" s="1460"/>
      <c r="B551" s="1460"/>
      <c r="C551" s="1453"/>
      <c r="D551" s="1453"/>
      <c r="E551" s="1453"/>
      <c r="F551" s="1453"/>
      <c r="G551" s="1453"/>
      <c r="H551" s="1453"/>
      <c r="I551" s="1453"/>
      <c r="J551" s="1489"/>
      <c r="K551" s="1453"/>
      <c r="L551" s="1463"/>
      <c r="M551" s="1463"/>
      <c r="N551" s="1465"/>
      <c r="O551" s="1465"/>
      <c r="P551" s="1465"/>
      <c r="Q551" s="1465"/>
      <c r="R551" s="1465"/>
      <c r="S551" s="1453"/>
      <c r="T551" s="1453"/>
      <c r="U551" s="1453"/>
      <c r="V551" s="1490"/>
      <c r="W551" s="1490"/>
      <c r="X551" s="1490"/>
      <c r="Y551" s="1453"/>
      <c r="Z551" s="1453"/>
      <c r="AA551" s="1453"/>
      <c r="AB551" s="1453"/>
      <c r="AC551" s="1453"/>
      <c r="AD551" s="1453"/>
      <c r="AE551" s="1453"/>
    </row>
    <row r="552" spans="1:31" s="1504" customFormat="1" ht="15" customHeight="1">
      <c r="A552" s="1460"/>
      <c r="B552" s="1460"/>
      <c r="C552" s="1453"/>
      <c r="D552" s="1453"/>
      <c r="E552" s="1453"/>
      <c r="F552" s="1453"/>
      <c r="G552" s="1453"/>
      <c r="H552" s="1453"/>
      <c r="I552" s="1453"/>
      <c r="J552" s="1489"/>
      <c r="K552" s="1453"/>
      <c r="L552" s="1463"/>
      <c r="M552" s="1463"/>
      <c r="N552" s="1465"/>
      <c r="O552" s="1465"/>
      <c r="P552" s="1465"/>
      <c r="Q552" s="1465"/>
      <c r="R552" s="1465"/>
      <c r="S552" s="1453"/>
      <c r="T552" s="1453"/>
      <c r="U552" s="1453"/>
      <c r="V552" s="1490"/>
      <c r="W552" s="1490"/>
      <c r="X552" s="1490"/>
      <c r="Y552" s="1453"/>
      <c r="Z552" s="1453"/>
      <c r="AA552" s="1453"/>
      <c r="AB552" s="1453"/>
      <c r="AC552" s="1453"/>
      <c r="AD552" s="1453"/>
      <c r="AE552" s="1453"/>
    </row>
    <row r="553" spans="1:31" s="1504" customFormat="1" ht="15" customHeight="1">
      <c r="A553" s="1460"/>
      <c r="B553" s="1460"/>
      <c r="C553" s="1453"/>
      <c r="D553" s="1453"/>
      <c r="E553" s="1453"/>
      <c r="F553" s="1453"/>
      <c r="G553" s="1453"/>
      <c r="H553" s="1453"/>
      <c r="I553" s="1453"/>
      <c r="J553" s="1489"/>
      <c r="K553" s="1453"/>
      <c r="L553" s="1463"/>
      <c r="M553" s="1463"/>
      <c r="N553" s="1465"/>
      <c r="O553" s="1465"/>
      <c r="P553" s="1465"/>
      <c r="Q553" s="1465"/>
      <c r="R553" s="1465"/>
      <c r="S553" s="1453"/>
      <c r="T553" s="1453"/>
      <c r="U553" s="1453"/>
      <c r="V553" s="1490"/>
      <c r="W553" s="1490"/>
      <c r="X553" s="1490"/>
      <c r="Y553" s="1453"/>
      <c r="Z553" s="1453"/>
      <c r="AA553" s="1453"/>
      <c r="AB553" s="1453"/>
      <c r="AC553" s="1453"/>
      <c r="AD553" s="1453"/>
      <c r="AE553" s="1453"/>
    </row>
    <row r="554" spans="1:31" s="1504" customFormat="1" ht="15" customHeight="1">
      <c r="A554" s="1460"/>
      <c r="B554" s="1460"/>
      <c r="C554" s="1453"/>
      <c r="D554" s="1453"/>
      <c r="E554" s="1453"/>
      <c r="F554" s="1453"/>
      <c r="G554" s="1453"/>
      <c r="H554" s="1453"/>
      <c r="I554" s="1453"/>
      <c r="J554" s="1489"/>
      <c r="K554" s="1453"/>
      <c r="L554" s="1463"/>
      <c r="M554" s="1463"/>
      <c r="N554" s="1465"/>
      <c r="O554" s="1465"/>
      <c r="P554" s="1465"/>
      <c r="Q554" s="1465"/>
      <c r="R554" s="1465"/>
      <c r="S554" s="1453"/>
      <c r="T554" s="1453"/>
      <c r="U554" s="1453"/>
      <c r="V554" s="1490"/>
      <c r="W554" s="1490"/>
      <c r="X554" s="1490"/>
      <c r="Y554" s="1453"/>
      <c r="Z554" s="1453"/>
      <c r="AA554" s="1453"/>
      <c r="AB554" s="1453"/>
      <c r="AC554" s="1453"/>
      <c r="AD554" s="1453"/>
      <c r="AE554" s="1453"/>
    </row>
    <row r="555" spans="1:31" s="1504" customFormat="1" ht="15" customHeight="1">
      <c r="A555" s="1460"/>
      <c r="B555" s="1460"/>
      <c r="C555" s="1453"/>
      <c r="D555" s="1453"/>
      <c r="E555" s="1453"/>
      <c r="F555" s="1453"/>
      <c r="G555" s="1453"/>
      <c r="H555" s="1453"/>
      <c r="I555" s="1453"/>
      <c r="J555" s="1489"/>
      <c r="K555" s="1453"/>
      <c r="L555" s="1463"/>
      <c r="M555" s="1463"/>
      <c r="N555" s="1465"/>
      <c r="O555" s="1465"/>
      <c r="P555" s="1465"/>
      <c r="Q555" s="1465"/>
      <c r="R555" s="1465"/>
      <c r="S555" s="1453"/>
      <c r="T555" s="1453"/>
      <c r="U555" s="1453"/>
      <c r="V555" s="1490"/>
      <c r="W555" s="1490"/>
      <c r="X555" s="1490"/>
      <c r="Y555" s="1453"/>
      <c r="Z555" s="1453"/>
      <c r="AA555" s="1453"/>
      <c r="AB555" s="1453"/>
      <c r="AC555" s="1453"/>
      <c r="AD555" s="1453"/>
      <c r="AE555" s="1453"/>
    </row>
    <row r="556" spans="1:31" s="1504" customFormat="1" ht="15" customHeight="1">
      <c r="A556" s="1460"/>
      <c r="B556" s="1460"/>
      <c r="C556" s="1453"/>
      <c r="D556" s="1453"/>
      <c r="E556" s="1453"/>
      <c r="F556" s="1453"/>
      <c r="G556" s="1453"/>
      <c r="H556" s="1453"/>
      <c r="I556" s="1453"/>
      <c r="J556" s="1489"/>
      <c r="K556" s="1453"/>
      <c r="L556" s="1463"/>
      <c r="M556" s="1463"/>
      <c r="N556" s="1465"/>
      <c r="O556" s="1465"/>
      <c r="P556" s="1465"/>
      <c r="Q556" s="1465"/>
      <c r="R556" s="1465"/>
      <c r="S556" s="1453"/>
      <c r="T556" s="1453"/>
      <c r="U556" s="1453"/>
      <c r="V556" s="1490"/>
      <c r="W556" s="1490"/>
      <c r="X556" s="1490"/>
      <c r="Y556" s="1453"/>
      <c r="Z556" s="1453"/>
      <c r="AA556" s="1453"/>
      <c r="AB556" s="1453"/>
      <c r="AC556" s="1453"/>
      <c r="AD556" s="1453"/>
      <c r="AE556" s="1453"/>
    </row>
    <row r="557" spans="1:31" s="1504" customFormat="1" ht="15" customHeight="1">
      <c r="A557" s="1460"/>
      <c r="B557" s="1460"/>
      <c r="C557" s="1453"/>
      <c r="D557" s="1453"/>
      <c r="E557" s="1453"/>
      <c r="F557" s="1453"/>
      <c r="G557" s="1453"/>
      <c r="H557" s="1453"/>
      <c r="I557" s="1453"/>
      <c r="J557" s="1489"/>
      <c r="K557" s="1453"/>
      <c r="L557" s="1463"/>
      <c r="M557" s="1463"/>
      <c r="N557" s="1465"/>
      <c r="O557" s="1465"/>
      <c r="P557" s="1465"/>
      <c r="Q557" s="1465"/>
      <c r="R557" s="1465"/>
      <c r="S557" s="1453"/>
      <c r="T557" s="1453"/>
      <c r="U557" s="1453"/>
      <c r="V557" s="1490"/>
      <c r="W557" s="1490"/>
      <c r="X557" s="1490"/>
      <c r="Y557" s="1453"/>
      <c r="Z557" s="1453"/>
      <c r="AA557" s="1453"/>
      <c r="AB557" s="1453"/>
      <c r="AC557" s="1453"/>
      <c r="AD557" s="1453"/>
      <c r="AE557" s="1453"/>
    </row>
    <row r="558" spans="1:31" s="1504" customFormat="1" ht="15" customHeight="1">
      <c r="A558" s="1460"/>
      <c r="B558" s="1460"/>
      <c r="C558" s="1453"/>
      <c r="D558" s="1453"/>
      <c r="E558" s="1453"/>
      <c r="F558" s="1453"/>
      <c r="G558" s="1453"/>
      <c r="H558" s="1453"/>
      <c r="I558" s="1453"/>
      <c r="J558" s="1489"/>
      <c r="K558" s="1453"/>
      <c r="L558" s="1463"/>
      <c r="M558" s="1463"/>
      <c r="N558" s="1465"/>
      <c r="O558" s="1465"/>
      <c r="P558" s="1465"/>
      <c r="Q558" s="1465"/>
      <c r="R558" s="1465"/>
      <c r="S558" s="1453"/>
      <c r="T558" s="1453"/>
      <c r="U558" s="1453"/>
      <c r="V558" s="1490"/>
      <c r="W558" s="1490"/>
      <c r="X558" s="1490"/>
      <c r="Y558" s="1453"/>
      <c r="Z558" s="1453"/>
      <c r="AA558" s="1453"/>
      <c r="AB558" s="1453"/>
      <c r="AC558" s="1453"/>
      <c r="AD558" s="1453"/>
      <c r="AE558" s="1453"/>
    </row>
    <row r="559" spans="1:31" s="1504" customFormat="1" ht="15" customHeight="1">
      <c r="A559" s="1460"/>
      <c r="B559" s="1460"/>
      <c r="C559" s="1453"/>
      <c r="D559" s="1453"/>
      <c r="E559" s="1453"/>
      <c r="F559" s="1453"/>
      <c r="G559" s="1453"/>
      <c r="H559" s="1453"/>
      <c r="I559" s="1453"/>
      <c r="J559" s="1489"/>
      <c r="K559" s="1453"/>
      <c r="L559" s="1463"/>
      <c r="M559" s="1463"/>
      <c r="N559" s="1465"/>
      <c r="O559" s="1465"/>
      <c r="P559" s="1465"/>
      <c r="Q559" s="1465"/>
      <c r="R559" s="1465"/>
      <c r="S559" s="1453"/>
      <c r="T559" s="1453"/>
      <c r="U559" s="1453"/>
      <c r="V559" s="1490"/>
      <c r="W559" s="1490"/>
      <c r="X559" s="1490"/>
      <c r="Y559" s="1453"/>
      <c r="Z559" s="1453"/>
      <c r="AA559" s="1453"/>
      <c r="AB559" s="1453"/>
      <c r="AC559" s="1453"/>
      <c r="AD559" s="1453"/>
      <c r="AE559" s="1453"/>
    </row>
    <row r="560" spans="1:31" s="1504" customFormat="1" ht="15" customHeight="1">
      <c r="A560" s="1460"/>
      <c r="B560" s="1460"/>
      <c r="C560" s="1453"/>
      <c r="D560" s="1453"/>
      <c r="E560" s="1453"/>
      <c r="F560" s="1453"/>
      <c r="G560" s="1453"/>
      <c r="H560" s="1453"/>
      <c r="I560" s="1453"/>
      <c r="J560" s="1489"/>
      <c r="K560" s="1453"/>
      <c r="L560" s="1463"/>
      <c r="M560" s="1463"/>
      <c r="N560" s="1465"/>
      <c r="O560" s="1465"/>
      <c r="P560" s="1465"/>
      <c r="Q560" s="1465"/>
      <c r="R560" s="1465"/>
      <c r="S560" s="1453"/>
      <c r="T560" s="1453"/>
      <c r="U560" s="1453"/>
      <c r="V560" s="1490"/>
      <c r="W560" s="1490"/>
      <c r="X560" s="1490"/>
      <c r="Y560" s="1453"/>
      <c r="Z560" s="1453"/>
      <c r="AA560" s="1453"/>
      <c r="AB560" s="1453"/>
      <c r="AC560" s="1453"/>
      <c r="AD560" s="1453"/>
      <c r="AE560" s="1453"/>
    </row>
    <row r="561" spans="1:31" s="1504" customFormat="1" ht="15" customHeight="1">
      <c r="A561" s="1460"/>
      <c r="B561" s="1460"/>
      <c r="C561" s="1453"/>
      <c r="D561" s="1453"/>
      <c r="E561" s="1453"/>
      <c r="F561" s="1453"/>
      <c r="G561" s="1453"/>
      <c r="H561" s="1453"/>
      <c r="I561" s="1453"/>
      <c r="J561" s="1489"/>
      <c r="K561" s="1453"/>
      <c r="L561" s="1463"/>
      <c r="M561" s="1463"/>
      <c r="N561" s="1465"/>
      <c r="O561" s="1465"/>
      <c r="P561" s="1465"/>
      <c r="Q561" s="1465"/>
      <c r="R561" s="1465"/>
      <c r="S561" s="1453"/>
      <c r="T561" s="1453"/>
      <c r="U561" s="1453"/>
      <c r="V561" s="1490"/>
      <c r="W561" s="1490"/>
      <c r="X561" s="1490"/>
      <c r="Y561" s="1453"/>
      <c r="Z561" s="1453"/>
      <c r="AA561" s="1453"/>
      <c r="AB561" s="1453"/>
      <c r="AC561" s="1453"/>
      <c r="AD561" s="1453"/>
      <c r="AE561" s="1453"/>
    </row>
    <row r="562" spans="1:31" s="1504" customFormat="1" ht="15" customHeight="1">
      <c r="A562" s="1460"/>
      <c r="B562" s="1460"/>
      <c r="C562" s="1453"/>
      <c r="D562" s="1453"/>
      <c r="E562" s="1453"/>
      <c r="F562" s="1453"/>
      <c r="G562" s="1453"/>
      <c r="H562" s="1453"/>
      <c r="I562" s="1453"/>
      <c r="J562" s="1489"/>
      <c r="K562" s="1453"/>
      <c r="L562" s="1463"/>
      <c r="M562" s="1463"/>
      <c r="N562" s="1465"/>
      <c r="O562" s="1465"/>
      <c r="P562" s="1465"/>
      <c r="Q562" s="1465"/>
      <c r="R562" s="1465"/>
      <c r="S562" s="1453"/>
      <c r="T562" s="1453"/>
      <c r="U562" s="1453"/>
      <c r="V562" s="1490"/>
      <c r="W562" s="1490"/>
      <c r="X562" s="1490"/>
      <c r="Y562" s="1453"/>
      <c r="Z562" s="1453"/>
      <c r="AA562" s="1453"/>
      <c r="AB562" s="1453"/>
      <c r="AC562" s="1453"/>
      <c r="AD562" s="1453"/>
      <c r="AE562" s="1453"/>
    </row>
    <row r="563" spans="1:31" s="1504" customFormat="1" ht="15" customHeight="1">
      <c r="A563" s="1460"/>
      <c r="B563" s="1460"/>
      <c r="C563" s="1453"/>
      <c r="D563" s="1453"/>
      <c r="E563" s="1453"/>
      <c r="F563" s="1453"/>
      <c r="G563" s="1453"/>
      <c r="H563" s="1453"/>
      <c r="I563" s="1453"/>
      <c r="J563" s="1489"/>
      <c r="K563" s="1453"/>
      <c r="L563" s="1463"/>
      <c r="M563" s="1463"/>
      <c r="N563" s="1465"/>
      <c r="O563" s="1465"/>
      <c r="P563" s="1465"/>
      <c r="Q563" s="1465"/>
      <c r="R563" s="1465"/>
      <c r="S563" s="1453"/>
      <c r="T563" s="1453"/>
      <c r="U563" s="1453"/>
      <c r="V563" s="1490"/>
      <c r="W563" s="1490"/>
      <c r="X563" s="1490"/>
      <c r="Y563" s="1453"/>
      <c r="Z563" s="1453"/>
      <c r="AA563" s="1453"/>
      <c r="AB563" s="1453"/>
      <c r="AC563" s="1453"/>
      <c r="AD563" s="1453"/>
      <c r="AE563" s="1453"/>
    </row>
    <row r="564" spans="1:31" s="1504" customFormat="1" ht="15" customHeight="1">
      <c r="A564" s="1460"/>
      <c r="B564" s="1460"/>
      <c r="C564" s="1453"/>
      <c r="D564" s="1453"/>
      <c r="E564" s="1453"/>
      <c r="F564" s="1453"/>
      <c r="G564" s="1453"/>
      <c r="H564" s="1453"/>
      <c r="I564" s="1453"/>
      <c r="J564" s="1489"/>
      <c r="K564" s="1453"/>
      <c r="L564" s="1463"/>
      <c r="M564" s="1463"/>
      <c r="N564" s="1465"/>
      <c r="O564" s="1465"/>
      <c r="P564" s="1465"/>
      <c r="Q564" s="1465"/>
      <c r="R564" s="1465"/>
      <c r="S564" s="1453"/>
      <c r="T564" s="1453"/>
      <c r="U564" s="1453"/>
      <c r="V564" s="1490"/>
      <c r="W564" s="1490"/>
      <c r="X564" s="1490"/>
      <c r="Y564" s="1453"/>
      <c r="Z564" s="1453"/>
      <c r="AA564" s="1453"/>
      <c r="AB564" s="1453"/>
      <c r="AC564" s="1453"/>
      <c r="AD564" s="1453"/>
      <c r="AE564" s="1453"/>
    </row>
    <row r="565" spans="1:31" s="1504" customFormat="1" ht="15" customHeight="1">
      <c r="A565" s="1460"/>
      <c r="B565" s="1460"/>
      <c r="C565" s="1453"/>
      <c r="D565" s="1453"/>
      <c r="E565" s="1453"/>
      <c r="F565" s="1453"/>
      <c r="G565" s="1453"/>
      <c r="H565" s="1453"/>
      <c r="I565" s="1453"/>
      <c r="J565" s="1489"/>
      <c r="K565" s="1453"/>
      <c r="L565" s="1463"/>
      <c r="M565" s="1463"/>
      <c r="N565" s="1465"/>
      <c r="O565" s="1465"/>
      <c r="P565" s="1465"/>
      <c r="Q565" s="1465"/>
      <c r="R565" s="1465"/>
      <c r="S565" s="1453"/>
      <c r="T565" s="1453"/>
      <c r="U565" s="1453"/>
      <c r="V565" s="1490"/>
      <c r="W565" s="1490"/>
      <c r="X565" s="1490"/>
      <c r="Y565" s="1453"/>
      <c r="Z565" s="1453"/>
      <c r="AA565" s="1453"/>
      <c r="AB565" s="1453"/>
      <c r="AC565" s="1453"/>
      <c r="AD565" s="1453"/>
      <c r="AE565" s="1453"/>
    </row>
    <row r="566" spans="1:31" s="1504" customFormat="1" ht="15" customHeight="1">
      <c r="A566" s="1460"/>
      <c r="B566" s="1460"/>
      <c r="C566" s="1453"/>
      <c r="D566" s="1453"/>
      <c r="E566" s="1453"/>
      <c r="F566" s="1453"/>
      <c r="G566" s="1453"/>
      <c r="H566" s="1453"/>
      <c r="I566" s="1453"/>
      <c r="J566" s="1489"/>
      <c r="K566" s="1453"/>
      <c r="L566" s="1463"/>
      <c r="M566" s="1463"/>
      <c r="N566" s="1465"/>
      <c r="O566" s="1465"/>
      <c r="P566" s="1465"/>
      <c r="Q566" s="1465"/>
      <c r="R566" s="1465"/>
      <c r="S566" s="1453"/>
      <c r="T566" s="1453"/>
      <c r="U566" s="1453"/>
      <c r="V566" s="1490"/>
      <c r="W566" s="1490"/>
      <c r="X566" s="1490"/>
      <c r="Y566" s="1453"/>
      <c r="Z566" s="1453"/>
      <c r="AA566" s="1453"/>
      <c r="AB566" s="1453"/>
      <c r="AC566" s="1453"/>
      <c r="AD566" s="1453"/>
      <c r="AE566" s="1453"/>
    </row>
    <row r="567" spans="1:31" s="1504" customFormat="1" ht="15" customHeight="1">
      <c r="A567" s="1460"/>
      <c r="B567" s="1460"/>
      <c r="C567" s="1453"/>
      <c r="D567" s="1453"/>
      <c r="E567" s="1453"/>
      <c r="F567" s="1453"/>
      <c r="G567" s="1453"/>
      <c r="H567" s="1453"/>
      <c r="I567" s="1453"/>
      <c r="J567" s="1489"/>
      <c r="K567" s="1453"/>
      <c r="L567" s="1463"/>
      <c r="M567" s="1463"/>
      <c r="N567" s="1465"/>
      <c r="O567" s="1465"/>
      <c r="P567" s="1465"/>
      <c r="Q567" s="1465"/>
      <c r="R567" s="1465"/>
      <c r="S567" s="1453"/>
      <c r="T567" s="1453"/>
      <c r="U567" s="1453"/>
      <c r="V567" s="1490"/>
      <c r="W567" s="1490"/>
      <c r="X567" s="1490"/>
      <c r="Y567" s="1453"/>
      <c r="Z567" s="1453"/>
      <c r="AA567" s="1453"/>
      <c r="AB567" s="1453"/>
      <c r="AC567" s="1453"/>
      <c r="AD567" s="1453"/>
      <c r="AE567" s="1453"/>
    </row>
    <row r="568" spans="1:31" s="1504" customFormat="1" ht="15" customHeight="1">
      <c r="A568" s="1460"/>
      <c r="B568" s="1460"/>
      <c r="C568" s="1453"/>
      <c r="D568" s="1453"/>
      <c r="E568" s="1453"/>
      <c r="F568" s="1453"/>
      <c r="G568" s="1453"/>
      <c r="H568" s="1453"/>
      <c r="I568" s="1453"/>
      <c r="J568" s="1489"/>
      <c r="K568" s="1453"/>
      <c r="L568" s="1463"/>
      <c r="M568" s="1463"/>
      <c r="N568" s="1465"/>
      <c r="O568" s="1465"/>
      <c r="P568" s="1465"/>
      <c r="Q568" s="1465"/>
      <c r="R568" s="1465"/>
      <c r="S568" s="1453"/>
      <c r="T568" s="1453"/>
      <c r="U568" s="1453"/>
      <c r="V568" s="1490"/>
      <c r="W568" s="1490"/>
      <c r="X568" s="1490"/>
      <c r="Y568" s="1453"/>
      <c r="Z568" s="1453"/>
      <c r="AA568" s="1453"/>
      <c r="AB568" s="1453"/>
      <c r="AC568" s="1453"/>
      <c r="AD568" s="1453"/>
      <c r="AE568" s="1453"/>
    </row>
    <row r="569" spans="1:31" s="1504" customFormat="1" ht="15" customHeight="1">
      <c r="A569" s="1460"/>
      <c r="B569" s="1460"/>
      <c r="C569" s="1453"/>
      <c r="D569" s="1453"/>
      <c r="E569" s="1453"/>
      <c r="F569" s="1453"/>
      <c r="G569" s="1453"/>
      <c r="H569" s="1453"/>
      <c r="I569" s="1453"/>
      <c r="J569" s="1489"/>
      <c r="K569" s="1453"/>
      <c r="L569" s="1463"/>
      <c r="M569" s="1463"/>
      <c r="N569" s="1465"/>
      <c r="O569" s="1465"/>
      <c r="P569" s="1465"/>
      <c r="Q569" s="1465"/>
      <c r="R569" s="1465"/>
      <c r="S569" s="1453"/>
      <c r="T569" s="1453"/>
      <c r="U569" s="1453"/>
      <c r="V569" s="1490"/>
      <c r="W569" s="1490"/>
      <c r="X569" s="1490"/>
      <c r="Y569" s="1453"/>
      <c r="Z569" s="1453"/>
      <c r="AA569" s="1453"/>
      <c r="AB569" s="1453"/>
      <c r="AC569" s="1453"/>
      <c r="AD569" s="1453"/>
      <c r="AE569" s="1453"/>
    </row>
    <row r="570" spans="1:31" s="1504" customFormat="1" ht="15" customHeight="1">
      <c r="A570" s="1460"/>
      <c r="B570" s="1460"/>
      <c r="C570" s="1453"/>
      <c r="D570" s="1453"/>
      <c r="E570" s="1453"/>
      <c r="F570" s="1453"/>
      <c r="G570" s="1453"/>
      <c r="H570" s="1453"/>
      <c r="I570" s="1453"/>
      <c r="J570" s="1489"/>
      <c r="K570" s="1453"/>
      <c r="L570" s="1463"/>
      <c r="M570" s="1463"/>
      <c r="N570" s="1465"/>
      <c r="O570" s="1465"/>
      <c r="P570" s="1465"/>
      <c r="Q570" s="1465"/>
      <c r="R570" s="1465"/>
      <c r="S570" s="1453"/>
      <c r="T570" s="1453"/>
      <c r="U570" s="1453"/>
      <c r="V570" s="1490"/>
      <c r="W570" s="1490"/>
      <c r="X570" s="1490"/>
      <c r="Y570" s="1453"/>
      <c r="Z570" s="1453"/>
      <c r="AA570" s="1453"/>
      <c r="AB570" s="1453"/>
      <c r="AC570" s="1453"/>
      <c r="AD570" s="1453"/>
      <c r="AE570" s="1453"/>
    </row>
    <row r="571" spans="1:31" s="1504" customFormat="1" ht="15" customHeight="1">
      <c r="A571" s="1460"/>
      <c r="B571" s="1460"/>
      <c r="C571" s="1453"/>
      <c r="D571" s="1453"/>
      <c r="E571" s="1453"/>
      <c r="F571" s="1453"/>
      <c r="G571" s="1453"/>
      <c r="H571" s="1453"/>
      <c r="I571" s="1453"/>
      <c r="J571" s="1489"/>
      <c r="K571" s="1453"/>
      <c r="L571" s="1463"/>
      <c r="M571" s="1463"/>
      <c r="N571" s="1465"/>
      <c r="O571" s="1465"/>
      <c r="P571" s="1465"/>
      <c r="Q571" s="1465"/>
      <c r="R571" s="1465"/>
      <c r="S571" s="1453"/>
      <c r="T571" s="1453"/>
      <c r="U571" s="1453"/>
      <c r="V571" s="1490"/>
      <c r="W571" s="1490"/>
      <c r="X571" s="1490"/>
      <c r="Y571" s="1453"/>
      <c r="Z571" s="1453"/>
      <c r="AA571" s="1453"/>
      <c r="AB571" s="1453"/>
      <c r="AC571" s="1453"/>
      <c r="AD571" s="1453"/>
      <c r="AE571" s="1453"/>
    </row>
    <row r="572" spans="1:31" s="1504" customFormat="1" ht="15" customHeight="1">
      <c r="A572" s="1460"/>
      <c r="B572" s="1460"/>
      <c r="C572" s="1453"/>
      <c r="D572" s="1453"/>
      <c r="E572" s="1453"/>
      <c r="F572" s="1453"/>
      <c r="G572" s="1453"/>
      <c r="H572" s="1453"/>
      <c r="I572" s="1453"/>
      <c r="J572" s="1489"/>
      <c r="K572" s="1453"/>
      <c r="L572" s="1463"/>
      <c r="M572" s="1463"/>
      <c r="N572" s="1465"/>
      <c r="O572" s="1465"/>
      <c r="P572" s="1465"/>
      <c r="Q572" s="1465"/>
      <c r="R572" s="1465"/>
      <c r="S572" s="1453"/>
      <c r="T572" s="1453"/>
      <c r="U572" s="1453"/>
      <c r="V572" s="1490"/>
      <c r="W572" s="1490"/>
      <c r="X572" s="1490"/>
      <c r="Y572" s="1453"/>
      <c r="Z572" s="1453"/>
      <c r="AA572" s="1453"/>
      <c r="AB572" s="1453"/>
      <c r="AC572" s="1453"/>
      <c r="AD572" s="1453"/>
      <c r="AE572" s="1453"/>
    </row>
    <row r="573" spans="1:31" s="1504" customFormat="1" ht="15" customHeight="1">
      <c r="A573" s="1460"/>
      <c r="B573" s="1460"/>
      <c r="C573" s="1453"/>
      <c r="D573" s="1453"/>
      <c r="E573" s="1453"/>
      <c r="F573" s="1453"/>
      <c r="G573" s="1453"/>
      <c r="H573" s="1453"/>
      <c r="I573" s="1453"/>
      <c r="J573" s="1489"/>
      <c r="K573" s="1453"/>
      <c r="L573" s="1463"/>
      <c r="M573" s="1463"/>
      <c r="N573" s="1465"/>
      <c r="O573" s="1465"/>
      <c r="P573" s="1465"/>
      <c r="Q573" s="1465"/>
      <c r="R573" s="1465"/>
      <c r="S573" s="1453"/>
      <c r="T573" s="1453"/>
      <c r="U573" s="1453"/>
      <c r="V573" s="1490"/>
      <c r="W573" s="1490"/>
      <c r="X573" s="1490"/>
      <c r="Y573" s="1453"/>
      <c r="Z573" s="1453"/>
      <c r="AA573" s="1453"/>
      <c r="AB573" s="1453"/>
      <c r="AC573" s="1453"/>
      <c r="AD573" s="1453"/>
      <c r="AE573" s="1453"/>
    </row>
    <row r="574" spans="1:31" s="1504" customFormat="1" ht="15" customHeight="1">
      <c r="A574" s="1460"/>
      <c r="B574" s="1460"/>
      <c r="C574" s="1453"/>
      <c r="D574" s="1453"/>
      <c r="E574" s="1453"/>
      <c r="F574" s="1453"/>
      <c r="G574" s="1453"/>
      <c r="H574" s="1453"/>
      <c r="I574" s="1453"/>
      <c r="J574" s="1489"/>
      <c r="K574" s="1453"/>
      <c r="L574" s="1463"/>
      <c r="M574" s="1463"/>
      <c r="N574" s="1465"/>
      <c r="O574" s="1465"/>
      <c r="P574" s="1465"/>
      <c r="Q574" s="1465"/>
      <c r="R574" s="1465"/>
      <c r="S574" s="1453"/>
      <c r="T574" s="1453"/>
      <c r="U574" s="1453"/>
      <c r="V574" s="1490"/>
      <c r="W574" s="1490"/>
      <c r="X574" s="1490"/>
      <c r="Y574" s="1453"/>
      <c r="Z574" s="1453"/>
      <c r="AA574" s="1453"/>
      <c r="AB574" s="1453"/>
      <c r="AC574" s="1453"/>
      <c r="AD574" s="1453"/>
      <c r="AE574" s="1453"/>
    </row>
    <row r="575" spans="1:31" s="1504" customFormat="1" ht="15" customHeight="1">
      <c r="A575" s="1460"/>
      <c r="B575" s="1460"/>
      <c r="C575" s="1453"/>
      <c r="D575" s="1453"/>
      <c r="E575" s="1453"/>
      <c r="F575" s="1453"/>
      <c r="G575" s="1453"/>
      <c r="H575" s="1453"/>
      <c r="I575" s="1453"/>
      <c r="J575" s="1489"/>
      <c r="K575" s="1453"/>
      <c r="L575" s="1463"/>
      <c r="M575" s="1463"/>
      <c r="N575" s="1465"/>
      <c r="O575" s="1465"/>
      <c r="P575" s="1465"/>
      <c r="Q575" s="1465"/>
      <c r="R575" s="1465"/>
      <c r="S575" s="1453"/>
      <c r="T575" s="1453"/>
      <c r="U575" s="1453"/>
      <c r="V575" s="1490"/>
      <c r="W575" s="1490"/>
      <c r="X575" s="1490"/>
      <c r="Y575" s="1453"/>
      <c r="Z575" s="1453"/>
      <c r="AA575" s="1453"/>
      <c r="AB575" s="1453"/>
      <c r="AC575" s="1453"/>
      <c r="AD575" s="1453"/>
      <c r="AE575" s="1453"/>
    </row>
    <row r="576" spans="1:31" s="1504" customFormat="1" ht="15" customHeight="1">
      <c r="A576" s="1460"/>
      <c r="B576" s="1460"/>
      <c r="C576" s="1453"/>
      <c r="D576" s="1453"/>
      <c r="E576" s="1453"/>
      <c r="F576" s="1453"/>
      <c r="G576" s="1453"/>
      <c r="H576" s="1453"/>
      <c r="I576" s="1453"/>
      <c r="J576" s="1489"/>
      <c r="K576" s="1453"/>
      <c r="L576" s="1463"/>
      <c r="M576" s="1463"/>
      <c r="N576" s="1465"/>
      <c r="O576" s="1465"/>
      <c r="P576" s="1465"/>
      <c r="Q576" s="1465"/>
      <c r="R576" s="1465"/>
      <c r="S576" s="1453"/>
      <c r="T576" s="1453"/>
      <c r="U576" s="1453"/>
      <c r="V576" s="1490"/>
      <c r="W576" s="1490"/>
      <c r="X576" s="1490"/>
      <c r="Y576" s="1453"/>
      <c r="Z576" s="1453"/>
      <c r="AA576" s="1453"/>
      <c r="AB576" s="1453"/>
      <c r="AC576" s="1453"/>
      <c r="AD576" s="1453"/>
      <c r="AE576" s="1453"/>
    </row>
    <row r="577" spans="1:31" s="1504" customFormat="1" ht="15" customHeight="1">
      <c r="A577" s="1460"/>
      <c r="B577" s="1460"/>
      <c r="C577" s="1453"/>
      <c r="D577" s="1453"/>
      <c r="E577" s="1453"/>
      <c r="F577" s="1453"/>
      <c r="G577" s="1453"/>
      <c r="H577" s="1453"/>
      <c r="I577" s="1453"/>
      <c r="J577" s="1489"/>
      <c r="K577" s="1453"/>
      <c r="L577" s="1463"/>
      <c r="M577" s="1463"/>
      <c r="N577" s="1465"/>
      <c r="O577" s="1465"/>
      <c r="P577" s="1465"/>
      <c r="Q577" s="1465"/>
      <c r="R577" s="1465"/>
      <c r="S577" s="1453"/>
      <c r="T577" s="1453"/>
      <c r="U577" s="1453"/>
      <c r="V577" s="1490"/>
      <c r="W577" s="1490"/>
      <c r="X577" s="1490"/>
      <c r="Y577" s="1453"/>
      <c r="Z577" s="1453"/>
      <c r="AA577" s="1453"/>
      <c r="AB577" s="1453"/>
      <c r="AC577" s="1453"/>
      <c r="AD577" s="1453"/>
      <c r="AE577" s="1453"/>
    </row>
    <row r="578" spans="1:31" s="1504" customFormat="1" ht="15" customHeight="1">
      <c r="A578" s="1460"/>
      <c r="B578" s="1460"/>
      <c r="C578" s="1453"/>
      <c r="D578" s="1453"/>
      <c r="E578" s="1453"/>
      <c r="F578" s="1453"/>
      <c r="G578" s="1453"/>
      <c r="H578" s="1453"/>
      <c r="I578" s="1453"/>
      <c r="J578" s="1489"/>
      <c r="K578" s="1453"/>
      <c r="L578" s="1463"/>
      <c r="M578" s="1463"/>
      <c r="N578" s="1465"/>
      <c r="O578" s="1465"/>
      <c r="P578" s="1465"/>
      <c r="Q578" s="1465"/>
      <c r="R578" s="1465"/>
      <c r="S578" s="1453"/>
      <c r="T578" s="1453"/>
      <c r="U578" s="1453"/>
      <c r="V578" s="1490"/>
      <c r="W578" s="1490"/>
      <c r="X578" s="1490"/>
      <c r="Y578" s="1453"/>
      <c r="Z578" s="1453"/>
      <c r="AA578" s="1453"/>
      <c r="AB578" s="1453"/>
      <c r="AC578" s="1453"/>
      <c r="AD578" s="1453"/>
      <c r="AE578" s="1453"/>
    </row>
    <row r="579" spans="1:31" s="1504" customFormat="1" ht="15" customHeight="1">
      <c r="A579" s="1460"/>
      <c r="B579" s="1460"/>
      <c r="C579" s="1453"/>
      <c r="D579" s="1453"/>
      <c r="E579" s="1453"/>
      <c r="F579" s="1453"/>
      <c r="G579" s="1453"/>
      <c r="H579" s="1453"/>
      <c r="I579" s="1453"/>
      <c r="J579" s="1489"/>
      <c r="K579" s="1453"/>
      <c r="L579" s="1463"/>
      <c r="M579" s="1463"/>
      <c r="N579" s="1465"/>
      <c r="O579" s="1465"/>
      <c r="P579" s="1465"/>
      <c r="Q579" s="1465"/>
      <c r="R579" s="1465"/>
      <c r="S579" s="1453"/>
      <c r="T579" s="1453"/>
      <c r="U579" s="1453"/>
      <c r="V579" s="1490"/>
      <c r="W579" s="1490"/>
      <c r="X579" s="1490"/>
      <c r="Y579" s="1453"/>
      <c r="Z579" s="1453"/>
      <c r="AA579" s="1453"/>
      <c r="AB579" s="1453"/>
      <c r="AC579" s="1453"/>
      <c r="AD579" s="1453"/>
      <c r="AE579" s="1453"/>
    </row>
    <row r="580" spans="1:31" s="1504" customFormat="1" ht="15" customHeight="1">
      <c r="A580" s="1460"/>
      <c r="B580" s="1460"/>
      <c r="C580" s="1453"/>
      <c r="D580" s="1453"/>
      <c r="E580" s="1453"/>
      <c r="F580" s="1453"/>
      <c r="G580" s="1453"/>
      <c r="H580" s="1453"/>
      <c r="I580" s="1453"/>
      <c r="J580" s="1489"/>
      <c r="K580" s="1453"/>
      <c r="L580" s="1463"/>
      <c r="M580" s="1463"/>
      <c r="N580" s="1465"/>
      <c r="O580" s="1465"/>
      <c r="P580" s="1465"/>
      <c r="Q580" s="1465"/>
      <c r="R580" s="1465"/>
      <c r="S580" s="1453"/>
      <c r="T580" s="1453"/>
      <c r="U580" s="1453"/>
      <c r="V580" s="1490"/>
      <c r="W580" s="1490"/>
      <c r="X580" s="1490"/>
      <c r="Y580" s="1453"/>
      <c r="Z580" s="1453"/>
      <c r="AA580" s="1453"/>
      <c r="AB580" s="1453"/>
      <c r="AC580" s="1453"/>
      <c r="AD580" s="1453"/>
      <c r="AE580" s="1453"/>
    </row>
    <row r="581" spans="1:31" s="1504" customFormat="1" ht="15" customHeight="1">
      <c r="A581" s="1460"/>
      <c r="B581" s="1460"/>
      <c r="C581" s="1453"/>
      <c r="D581" s="1453"/>
      <c r="E581" s="1453"/>
      <c r="F581" s="1453"/>
      <c r="G581" s="1453"/>
      <c r="H581" s="1453"/>
      <c r="I581" s="1453"/>
      <c r="J581" s="1489"/>
      <c r="K581" s="1453"/>
      <c r="L581" s="1463"/>
      <c r="M581" s="1463"/>
      <c r="N581" s="1465"/>
      <c r="O581" s="1465"/>
      <c r="P581" s="1465"/>
      <c r="Q581" s="1465"/>
      <c r="R581" s="1465"/>
      <c r="S581" s="1453"/>
      <c r="T581" s="1453"/>
      <c r="U581" s="1453"/>
      <c r="V581" s="1490"/>
      <c r="W581" s="1490"/>
      <c r="X581" s="1490"/>
      <c r="Y581" s="1453"/>
      <c r="Z581" s="1453"/>
      <c r="AA581" s="1453"/>
      <c r="AB581" s="1453"/>
      <c r="AC581" s="1453"/>
      <c r="AD581" s="1453"/>
      <c r="AE581" s="1453"/>
    </row>
    <row r="582" spans="1:31" s="1504" customFormat="1" ht="15" customHeight="1">
      <c r="A582" s="1460"/>
      <c r="B582" s="1460"/>
      <c r="C582" s="1453"/>
      <c r="D582" s="1453"/>
      <c r="E582" s="1453"/>
      <c r="F582" s="1453"/>
      <c r="G582" s="1453"/>
      <c r="H582" s="1453"/>
      <c r="I582" s="1453"/>
      <c r="J582" s="1489"/>
      <c r="K582" s="1453"/>
      <c r="L582" s="1463"/>
      <c r="M582" s="1463"/>
      <c r="N582" s="1465"/>
      <c r="O582" s="1465"/>
      <c r="P582" s="1465"/>
      <c r="Q582" s="1465"/>
      <c r="R582" s="1465"/>
      <c r="S582" s="1453"/>
      <c r="T582" s="1453"/>
      <c r="U582" s="1453"/>
      <c r="V582" s="1490"/>
      <c r="W582" s="1490"/>
      <c r="X582" s="1490"/>
      <c r="Y582" s="1453"/>
      <c r="Z582" s="1453"/>
      <c r="AA582" s="1453"/>
      <c r="AB582" s="1453"/>
      <c r="AC582" s="1453"/>
      <c r="AD582" s="1453"/>
      <c r="AE582" s="1453"/>
    </row>
    <row r="583" spans="1:31" s="1504" customFormat="1" ht="15" customHeight="1">
      <c r="A583" s="1460"/>
      <c r="B583" s="1460"/>
      <c r="C583" s="1453"/>
      <c r="D583" s="1453"/>
      <c r="E583" s="1453"/>
      <c r="F583" s="1453"/>
      <c r="G583" s="1453"/>
      <c r="H583" s="1453"/>
      <c r="I583" s="1453"/>
      <c r="J583" s="1489"/>
      <c r="K583" s="1453"/>
      <c r="L583" s="1463"/>
      <c r="M583" s="1463"/>
      <c r="N583" s="1465"/>
      <c r="O583" s="1465"/>
      <c r="P583" s="1465"/>
      <c r="Q583" s="1465"/>
      <c r="R583" s="1465"/>
      <c r="S583" s="1453"/>
      <c r="T583" s="1453"/>
      <c r="U583" s="1453"/>
      <c r="V583" s="1490"/>
      <c r="W583" s="1490"/>
      <c r="X583" s="1490"/>
      <c r="Y583" s="1453"/>
      <c r="Z583" s="1453"/>
      <c r="AA583" s="1453"/>
      <c r="AB583" s="1453"/>
      <c r="AC583" s="1453"/>
      <c r="AD583" s="1453"/>
      <c r="AE583" s="1453"/>
    </row>
    <row r="584" spans="1:31" s="1504" customFormat="1" ht="15" customHeight="1">
      <c r="A584" s="1460"/>
      <c r="B584" s="1460"/>
      <c r="C584" s="1453"/>
      <c r="D584" s="1453"/>
      <c r="E584" s="1453"/>
      <c r="F584" s="1453"/>
      <c r="G584" s="1453"/>
      <c r="H584" s="1453"/>
      <c r="I584" s="1453"/>
      <c r="J584" s="1489"/>
      <c r="K584" s="1453"/>
      <c r="L584" s="1463"/>
      <c r="M584" s="1463"/>
      <c r="N584" s="1465"/>
      <c r="O584" s="1465"/>
      <c r="P584" s="1465"/>
      <c r="Q584" s="1465"/>
      <c r="R584" s="1465"/>
      <c r="S584" s="1453"/>
      <c r="T584" s="1453"/>
      <c r="U584" s="1453"/>
      <c r="V584" s="1490"/>
      <c r="W584" s="1490"/>
      <c r="X584" s="1490"/>
      <c r="Y584" s="1453"/>
      <c r="Z584" s="1453"/>
      <c r="AA584" s="1453"/>
      <c r="AB584" s="1453"/>
      <c r="AC584" s="1453"/>
      <c r="AD584" s="1453"/>
      <c r="AE584" s="1453"/>
    </row>
    <row r="585" spans="1:31" s="1504" customFormat="1" ht="15" customHeight="1">
      <c r="A585" s="1460"/>
      <c r="B585" s="1460"/>
      <c r="C585" s="1453"/>
      <c r="D585" s="1453"/>
      <c r="E585" s="1453"/>
      <c r="F585" s="1453"/>
      <c r="G585" s="1453"/>
      <c r="H585" s="1453"/>
      <c r="I585" s="1453"/>
      <c r="J585" s="1489"/>
      <c r="K585" s="1453"/>
      <c r="L585" s="1463"/>
      <c r="M585" s="1463"/>
      <c r="N585" s="1465"/>
      <c r="O585" s="1465"/>
      <c r="P585" s="1465"/>
      <c r="Q585" s="1465"/>
      <c r="R585" s="1465"/>
      <c r="S585" s="1453"/>
      <c r="T585" s="1453"/>
      <c r="U585" s="1453"/>
      <c r="V585" s="1490"/>
      <c r="W585" s="1490"/>
      <c r="X585" s="1490"/>
      <c r="Y585" s="1453"/>
      <c r="Z585" s="1453"/>
      <c r="AA585" s="1453"/>
      <c r="AB585" s="1453"/>
      <c r="AC585" s="1453"/>
      <c r="AD585" s="1453"/>
      <c r="AE585" s="1453"/>
    </row>
    <row r="586" spans="1:31" s="1504" customFormat="1" ht="15" customHeight="1">
      <c r="A586" s="1460"/>
      <c r="B586" s="1460"/>
      <c r="C586" s="1453"/>
      <c r="D586" s="1453"/>
      <c r="E586" s="1453"/>
      <c r="F586" s="1453"/>
      <c r="G586" s="1453"/>
      <c r="H586" s="1453"/>
      <c r="I586" s="1453"/>
      <c r="J586" s="1489"/>
      <c r="K586" s="1453"/>
      <c r="L586" s="1463"/>
      <c r="M586" s="1463"/>
      <c r="N586" s="1465"/>
      <c r="O586" s="1465"/>
      <c r="P586" s="1465"/>
      <c r="Q586" s="1465"/>
      <c r="R586" s="1465"/>
      <c r="S586" s="1453"/>
      <c r="T586" s="1453"/>
      <c r="U586" s="1453"/>
      <c r="V586" s="1490"/>
      <c r="W586" s="1490"/>
      <c r="X586" s="1490"/>
      <c r="Y586" s="1453"/>
      <c r="Z586" s="1453"/>
      <c r="AA586" s="1453"/>
      <c r="AB586" s="1453"/>
      <c r="AC586" s="1453"/>
      <c r="AD586" s="1453"/>
      <c r="AE586" s="1453"/>
    </row>
    <row r="587" spans="1:31" s="1504" customFormat="1" ht="15" customHeight="1">
      <c r="A587" s="1460"/>
      <c r="B587" s="1460"/>
      <c r="C587" s="1453"/>
      <c r="D587" s="1453"/>
      <c r="E587" s="1453"/>
      <c r="F587" s="1453"/>
      <c r="G587" s="1453"/>
      <c r="H587" s="1453"/>
      <c r="I587" s="1453"/>
      <c r="J587" s="1489"/>
      <c r="K587" s="1453"/>
      <c r="L587" s="1463"/>
      <c r="M587" s="1463"/>
      <c r="N587" s="1465"/>
      <c r="O587" s="1465"/>
      <c r="P587" s="1465"/>
      <c r="Q587" s="1465"/>
      <c r="R587" s="1465"/>
      <c r="S587" s="1453"/>
      <c r="T587" s="1453"/>
      <c r="U587" s="1453"/>
      <c r="V587" s="1490"/>
      <c r="W587" s="1490"/>
      <c r="X587" s="1490"/>
      <c r="Y587" s="1453"/>
      <c r="Z587" s="1453"/>
      <c r="AA587" s="1453"/>
      <c r="AB587" s="1453"/>
      <c r="AC587" s="1453"/>
      <c r="AD587" s="1453"/>
      <c r="AE587" s="1453"/>
    </row>
    <row r="588" spans="1:31" s="1504" customFormat="1" ht="15" customHeight="1">
      <c r="A588" s="1460"/>
      <c r="B588" s="1460"/>
      <c r="C588" s="1453"/>
      <c r="D588" s="1453"/>
      <c r="E588" s="1453"/>
      <c r="F588" s="1453"/>
      <c r="G588" s="1453"/>
      <c r="H588" s="1453"/>
      <c r="I588" s="1453"/>
      <c r="J588" s="1489"/>
      <c r="K588" s="1453"/>
      <c r="L588" s="1463"/>
      <c r="M588" s="1463"/>
      <c r="N588" s="1465"/>
      <c r="O588" s="1465"/>
      <c r="P588" s="1465"/>
      <c r="Q588" s="1465"/>
      <c r="R588" s="1465"/>
      <c r="S588" s="1453"/>
      <c r="T588" s="1453"/>
      <c r="U588" s="1453"/>
      <c r="V588" s="1490"/>
      <c r="W588" s="1490"/>
      <c r="X588" s="1490"/>
      <c r="Y588" s="1453"/>
      <c r="Z588" s="1453"/>
      <c r="AA588" s="1453"/>
      <c r="AB588" s="1453"/>
      <c r="AC588" s="1453"/>
      <c r="AD588" s="1453"/>
      <c r="AE588" s="1453"/>
    </row>
    <row r="589" spans="1:31" s="1504" customFormat="1" ht="15" customHeight="1">
      <c r="A589" s="1460"/>
      <c r="B589" s="1460"/>
      <c r="C589" s="1453"/>
      <c r="D589" s="1453"/>
      <c r="E589" s="1453"/>
      <c r="F589" s="1453"/>
      <c r="G589" s="1453"/>
      <c r="H589" s="1453"/>
      <c r="I589" s="1453"/>
      <c r="J589" s="1489"/>
      <c r="K589" s="1453"/>
      <c r="L589" s="1463"/>
      <c r="M589" s="1463"/>
      <c r="N589" s="1465"/>
      <c r="O589" s="1465"/>
      <c r="P589" s="1465"/>
      <c r="Q589" s="1465"/>
      <c r="R589" s="1465"/>
      <c r="S589" s="1453"/>
      <c r="T589" s="1453"/>
      <c r="U589" s="1453"/>
      <c r="V589" s="1490"/>
      <c r="W589" s="1490"/>
      <c r="X589" s="1490"/>
      <c r="Y589" s="1453"/>
      <c r="Z589" s="1453"/>
      <c r="AA589" s="1453"/>
      <c r="AB589" s="1453"/>
      <c r="AC589" s="1453"/>
      <c r="AD589" s="1453"/>
      <c r="AE589" s="1453"/>
    </row>
    <row r="590" spans="1:31" s="1504" customFormat="1" ht="15" customHeight="1">
      <c r="A590" s="1460"/>
      <c r="B590" s="1460"/>
      <c r="C590" s="1453"/>
      <c r="D590" s="1453"/>
      <c r="E590" s="1453"/>
      <c r="F590" s="1453"/>
      <c r="G590" s="1453"/>
      <c r="H590" s="1453"/>
      <c r="I590" s="1453"/>
      <c r="J590" s="1489"/>
      <c r="K590" s="1453"/>
      <c r="L590" s="1463"/>
      <c r="M590" s="1463"/>
      <c r="N590" s="1465"/>
      <c r="O590" s="1465"/>
      <c r="P590" s="1465"/>
      <c r="Q590" s="1465"/>
      <c r="R590" s="1465"/>
      <c r="S590" s="1453"/>
      <c r="T590" s="1453"/>
      <c r="U590" s="1453"/>
      <c r="V590" s="1490"/>
      <c r="W590" s="1490"/>
      <c r="X590" s="1490"/>
      <c r="Y590" s="1453"/>
      <c r="Z590" s="1453"/>
      <c r="AA590" s="1453"/>
      <c r="AB590" s="1453"/>
      <c r="AC590" s="1453"/>
      <c r="AD590" s="1453"/>
      <c r="AE590" s="1453"/>
    </row>
    <row r="591" spans="1:31" s="1504" customFormat="1" ht="15" customHeight="1">
      <c r="A591" s="1460"/>
      <c r="B591" s="1460"/>
      <c r="C591" s="1453"/>
      <c r="D591" s="1453"/>
      <c r="E591" s="1453"/>
      <c r="F591" s="1453"/>
      <c r="G591" s="1453"/>
      <c r="H591" s="1453"/>
      <c r="I591" s="1453"/>
      <c r="J591" s="1489"/>
      <c r="K591" s="1453"/>
      <c r="L591" s="1463"/>
      <c r="M591" s="1463"/>
      <c r="N591" s="1465"/>
      <c r="O591" s="1465"/>
      <c r="P591" s="1465"/>
      <c r="Q591" s="1465"/>
      <c r="R591" s="1465"/>
      <c r="S591" s="1453"/>
      <c r="T591" s="1453"/>
      <c r="U591" s="1453"/>
      <c r="V591" s="1490"/>
      <c r="W591" s="1490"/>
      <c r="X591" s="1490"/>
      <c r="Y591" s="1453"/>
      <c r="Z591" s="1453"/>
      <c r="AA591" s="1453"/>
      <c r="AB591" s="1453"/>
      <c r="AC591" s="1453"/>
      <c r="AD591" s="1453"/>
      <c r="AE591" s="1453"/>
    </row>
    <row r="592" spans="1:31" s="1504" customFormat="1" ht="15" customHeight="1">
      <c r="A592" s="1460"/>
      <c r="B592" s="1460"/>
      <c r="C592" s="1453"/>
      <c r="D592" s="1453"/>
      <c r="E592" s="1453"/>
      <c r="F592" s="1453"/>
      <c r="G592" s="1453"/>
      <c r="H592" s="1453"/>
      <c r="I592" s="1453"/>
      <c r="J592" s="1489"/>
      <c r="K592" s="1453"/>
      <c r="L592" s="1463"/>
      <c r="M592" s="1463"/>
      <c r="N592" s="1465"/>
      <c r="O592" s="1465"/>
      <c r="P592" s="1465"/>
      <c r="Q592" s="1465"/>
      <c r="R592" s="1465"/>
      <c r="S592" s="1453"/>
      <c r="T592" s="1453"/>
      <c r="U592" s="1453"/>
      <c r="V592" s="1490"/>
      <c r="W592" s="1490"/>
      <c r="X592" s="1490"/>
      <c r="Y592" s="1453"/>
      <c r="Z592" s="1453"/>
      <c r="AA592" s="1453"/>
      <c r="AB592" s="1453"/>
      <c r="AC592" s="1453"/>
      <c r="AD592" s="1453"/>
      <c r="AE592" s="1453"/>
    </row>
    <row r="593" spans="1:31" s="1504" customFormat="1" ht="15" customHeight="1">
      <c r="A593" s="1460"/>
      <c r="B593" s="1460"/>
      <c r="C593" s="1453"/>
      <c r="D593" s="1453"/>
      <c r="E593" s="1453"/>
      <c r="F593" s="1453"/>
      <c r="G593" s="1453"/>
      <c r="H593" s="1453"/>
      <c r="I593" s="1453"/>
      <c r="J593" s="1489"/>
      <c r="K593" s="1453"/>
      <c r="L593" s="1463"/>
      <c r="M593" s="1463"/>
      <c r="N593" s="1465"/>
      <c r="O593" s="1465"/>
      <c r="P593" s="1465"/>
      <c r="Q593" s="1465"/>
      <c r="R593" s="1465"/>
      <c r="S593" s="1453"/>
      <c r="T593" s="1453"/>
      <c r="U593" s="1453"/>
      <c r="V593" s="1490"/>
      <c r="W593" s="1490"/>
      <c r="X593" s="1490"/>
      <c r="Y593" s="1453"/>
      <c r="Z593" s="1453"/>
      <c r="AA593" s="1453"/>
      <c r="AB593" s="1453"/>
      <c r="AC593" s="1453"/>
      <c r="AD593" s="1453"/>
      <c r="AE593" s="1453"/>
    </row>
    <row r="594" spans="1:31" s="1504" customFormat="1" ht="15" customHeight="1">
      <c r="A594" s="1460"/>
      <c r="B594" s="1460"/>
      <c r="C594" s="1453"/>
      <c r="D594" s="1453"/>
      <c r="E594" s="1453"/>
      <c r="F594" s="1453"/>
      <c r="G594" s="1453"/>
      <c r="H594" s="1453"/>
      <c r="I594" s="1453"/>
      <c r="J594" s="1489"/>
      <c r="K594" s="1453"/>
      <c r="L594" s="1463"/>
      <c r="M594" s="1463"/>
      <c r="N594" s="1465"/>
      <c r="O594" s="1465"/>
      <c r="P594" s="1465"/>
      <c r="Q594" s="1465"/>
      <c r="R594" s="1465"/>
      <c r="S594" s="1453"/>
      <c r="T594" s="1453"/>
      <c r="U594" s="1453"/>
      <c r="V594" s="1490"/>
      <c r="W594" s="1490"/>
      <c r="X594" s="1490"/>
      <c r="Y594" s="1453"/>
      <c r="Z594" s="1453"/>
      <c r="AA594" s="1453"/>
      <c r="AB594" s="1453"/>
      <c r="AC594" s="1453"/>
      <c r="AD594" s="1453"/>
      <c r="AE594" s="1453"/>
    </row>
    <row r="595" spans="1:31" s="1504" customFormat="1" ht="15" customHeight="1">
      <c r="A595" s="1460"/>
      <c r="B595" s="1460"/>
      <c r="C595" s="1453"/>
      <c r="D595" s="1453"/>
      <c r="E595" s="1453"/>
      <c r="F595" s="1453"/>
      <c r="G595" s="1453"/>
      <c r="H595" s="1453"/>
      <c r="I595" s="1453"/>
      <c r="J595" s="1489"/>
      <c r="K595" s="1453"/>
      <c r="L595" s="1463"/>
      <c r="M595" s="1463"/>
      <c r="N595" s="1465"/>
      <c r="O595" s="1465"/>
      <c r="P595" s="1465"/>
      <c r="Q595" s="1465"/>
      <c r="R595" s="1465"/>
      <c r="S595" s="1453"/>
      <c r="T595" s="1453"/>
      <c r="U595" s="1453"/>
      <c r="V595" s="1490"/>
      <c r="W595" s="1490"/>
      <c r="X595" s="1490"/>
      <c r="Y595" s="1453"/>
      <c r="Z595" s="1453"/>
      <c r="AA595" s="1453"/>
      <c r="AB595" s="1453"/>
      <c r="AC595" s="1453"/>
      <c r="AD595" s="1453"/>
      <c r="AE595" s="1453"/>
    </row>
    <row r="596" spans="1:31" s="1504" customFormat="1" ht="15" customHeight="1">
      <c r="A596" s="1460"/>
      <c r="B596" s="1460"/>
      <c r="C596" s="1453"/>
      <c r="D596" s="1453"/>
      <c r="E596" s="1453"/>
      <c r="F596" s="1453"/>
      <c r="G596" s="1453"/>
      <c r="H596" s="1453"/>
      <c r="I596" s="1453"/>
      <c r="J596" s="1489"/>
      <c r="K596" s="1453"/>
      <c r="L596" s="1463"/>
      <c r="M596" s="1463"/>
      <c r="N596" s="1465"/>
      <c r="O596" s="1465"/>
      <c r="P596" s="1465"/>
      <c r="Q596" s="1465"/>
      <c r="R596" s="1465"/>
      <c r="S596" s="1453"/>
      <c r="T596" s="1453"/>
      <c r="U596" s="1453"/>
      <c r="V596" s="1490"/>
      <c r="W596" s="1490"/>
      <c r="X596" s="1490"/>
      <c r="Y596" s="1453"/>
      <c r="Z596" s="1453"/>
      <c r="AA596" s="1453"/>
      <c r="AB596" s="1453"/>
      <c r="AC596" s="1453"/>
      <c r="AD596" s="1453"/>
      <c r="AE596" s="1453"/>
    </row>
    <row r="597" spans="1:31" s="1504" customFormat="1" ht="15" customHeight="1">
      <c r="A597" s="1460"/>
      <c r="B597" s="1460"/>
      <c r="C597" s="1453"/>
      <c r="D597" s="1453"/>
      <c r="E597" s="1453"/>
      <c r="F597" s="1453"/>
      <c r="G597" s="1453"/>
      <c r="H597" s="1453"/>
      <c r="I597" s="1453"/>
      <c r="J597" s="1489"/>
      <c r="K597" s="1453"/>
      <c r="L597" s="1463"/>
      <c r="M597" s="1463"/>
      <c r="N597" s="1465"/>
      <c r="O597" s="1465"/>
      <c r="P597" s="1465"/>
      <c r="Q597" s="1465"/>
      <c r="R597" s="1465"/>
      <c r="S597" s="1453"/>
      <c r="T597" s="1453"/>
      <c r="U597" s="1453"/>
      <c r="V597" s="1490"/>
      <c r="W597" s="1490"/>
      <c r="X597" s="1490"/>
      <c r="Y597" s="1453"/>
      <c r="Z597" s="1453"/>
      <c r="AA597" s="1453"/>
      <c r="AB597" s="1453"/>
      <c r="AC597" s="1453"/>
      <c r="AD597" s="1453"/>
      <c r="AE597" s="1453"/>
    </row>
    <row r="598" spans="1:31" s="1504" customFormat="1" ht="15" customHeight="1">
      <c r="A598" s="1460"/>
      <c r="B598" s="1460"/>
      <c r="C598" s="1453"/>
      <c r="D598" s="1453"/>
      <c r="E598" s="1453"/>
      <c r="F598" s="1453"/>
      <c r="G598" s="1453"/>
      <c r="H598" s="1453"/>
      <c r="I598" s="1453"/>
      <c r="J598" s="1489"/>
      <c r="K598" s="1453"/>
      <c r="L598" s="1463"/>
      <c r="M598" s="1463"/>
      <c r="N598" s="1465"/>
      <c r="O598" s="1465"/>
      <c r="P598" s="1465"/>
      <c r="Q598" s="1465"/>
      <c r="R598" s="1465"/>
      <c r="S598" s="1453"/>
      <c r="T598" s="1453"/>
      <c r="U598" s="1453"/>
      <c r="V598" s="1490"/>
      <c r="W598" s="1490"/>
      <c r="X598" s="1490"/>
      <c r="Y598" s="1453"/>
      <c r="Z598" s="1453"/>
      <c r="AA598" s="1453"/>
      <c r="AB598" s="1453"/>
      <c r="AC598" s="1453"/>
      <c r="AD598" s="1453"/>
      <c r="AE598" s="1453"/>
    </row>
    <row r="599" spans="1:31" s="1504" customFormat="1" ht="15" customHeight="1">
      <c r="A599" s="1460"/>
      <c r="B599" s="1460"/>
      <c r="C599" s="1453"/>
      <c r="D599" s="1453"/>
      <c r="E599" s="1453"/>
      <c r="F599" s="1453"/>
      <c r="G599" s="1453"/>
      <c r="H599" s="1453"/>
      <c r="I599" s="1453"/>
      <c r="J599" s="1489"/>
      <c r="K599" s="1453"/>
      <c r="L599" s="1463"/>
      <c r="M599" s="1463"/>
      <c r="N599" s="1465"/>
      <c r="O599" s="1465"/>
      <c r="P599" s="1465"/>
      <c r="Q599" s="1465"/>
      <c r="R599" s="1465"/>
      <c r="S599" s="1453"/>
      <c r="T599" s="1453"/>
      <c r="U599" s="1453"/>
      <c r="V599" s="1490"/>
      <c r="W599" s="1490"/>
      <c r="X599" s="1490"/>
      <c r="Y599" s="1453"/>
      <c r="Z599" s="1453"/>
      <c r="AA599" s="1453"/>
      <c r="AB599" s="1453"/>
      <c r="AC599" s="1453"/>
      <c r="AD599" s="1453"/>
      <c r="AE599" s="1453"/>
    </row>
    <row r="600" spans="1:31" s="1504" customFormat="1" ht="15" customHeight="1">
      <c r="A600" s="1460"/>
      <c r="B600" s="1460"/>
      <c r="C600" s="1453"/>
      <c r="D600" s="1453"/>
      <c r="E600" s="1453"/>
      <c r="F600" s="1453"/>
      <c r="G600" s="1453"/>
      <c r="H600" s="1453"/>
      <c r="I600" s="1453"/>
      <c r="J600" s="1489"/>
      <c r="K600" s="1453"/>
      <c r="L600" s="1463"/>
      <c r="M600" s="1463"/>
      <c r="N600" s="1465"/>
      <c r="O600" s="1465"/>
      <c r="P600" s="1465"/>
      <c r="Q600" s="1465"/>
      <c r="R600" s="1465"/>
      <c r="S600" s="1453"/>
      <c r="T600" s="1453"/>
      <c r="U600" s="1453"/>
      <c r="V600" s="1490"/>
      <c r="W600" s="1490"/>
      <c r="X600" s="1490"/>
      <c r="Y600" s="1453"/>
      <c r="Z600" s="1453"/>
      <c r="AA600" s="1453"/>
      <c r="AB600" s="1453"/>
      <c r="AC600" s="1453"/>
      <c r="AD600" s="1453"/>
      <c r="AE600" s="1453"/>
    </row>
    <row r="601" spans="1:31" s="1504" customFormat="1" ht="15" customHeight="1">
      <c r="A601" s="1460"/>
      <c r="B601" s="1460"/>
      <c r="C601" s="1453"/>
      <c r="D601" s="1453"/>
      <c r="E601" s="1453"/>
      <c r="F601" s="1453"/>
      <c r="G601" s="1453"/>
      <c r="H601" s="1453"/>
      <c r="I601" s="1453"/>
      <c r="J601" s="1489"/>
      <c r="K601" s="1453"/>
      <c r="L601" s="1463"/>
      <c r="M601" s="1463"/>
      <c r="N601" s="1465"/>
      <c r="O601" s="1465"/>
      <c r="P601" s="1465"/>
      <c r="Q601" s="1465"/>
      <c r="R601" s="1465"/>
      <c r="S601" s="1453"/>
      <c r="T601" s="1453"/>
      <c r="U601" s="1453"/>
      <c r="V601" s="1490"/>
      <c r="W601" s="1490"/>
      <c r="X601" s="1490"/>
      <c r="Y601" s="1453"/>
      <c r="Z601" s="1453"/>
      <c r="AA601" s="1453"/>
      <c r="AB601" s="1453"/>
      <c r="AC601" s="1453"/>
      <c r="AD601" s="1453"/>
      <c r="AE601" s="1453"/>
    </row>
    <row r="602" spans="1:31" s="1504" customFormat="1" ht="15" customHeight="1">
      <c r="A602" s="1460"/>
      <c r="B602" s="1460"/>
      <c r="C602" s="1453"/>
      <c r="D602" s="1453"/>
      <c r="E602" s="1453"/>
      <c r="F602" s="1453"/>
      <c r="G602" s="1453"/>
      <c r="H602" s="1453"/>
      <c r="I602" s="1453"/>
      <c r="J602" s="1489"/>
      <c r="K602" s="1453"/>
      <c r="L602" s="1463"/>
      <c r="M602" s="1463"/>
      <c r="N602" s="1465"/>
      <c r="O602" s="1465"/>
      <c r="P602" s="1465"/>
      <c r="Q602" s="1465"/>
      <c r="R602" s="1465"/>
      <c r="S602" s="1453"/>
      <c r="T602" s="1453"/>
      <c r="U602" s="1453"/>
      <c r="V602" s="1490"/>
      <c r="W602" s="1490"/>
      <c r="X602" s="1490"/>
      <c r="Y602" s="1453"/>
      <c r="Z602" s="1453"/>
      <c r="AA602" s="1453"/>
      <c r="AB602" s="1453"/>
      <c r="AC602" s="1453"/>
      <c r="AD602" s="1453"/>
      <c r="AE602" s="1453"/>
    </row>
    <row r="603" spans="1:31" s="1504" customFormat="1" ht="15" customHeight="1">
      <c r="A603" s="1460"/>
      <c r="B603" s="1460"/>
      <c r="C603" s="1453"/>
      <c r="D603" s="1453"/>
      <c r="E603" s="1453"/>
      <c r="F603" s="1453"/>
      <c r="G603" s="1453"/>
      <c r="H603" s="1453"/>
      <c r="I603" s="1453"/>
      <c r="J603" s="1489"/>
      <c r="K603" s="1453"/>
      <c r="L603" s="1463"/>
      <c r="M603" s="1463"/>
      <c r="N603" s="1465"/>
      <c r="O603" s="1465"/>
      <c r="P603" s="1465"/>
      <c r="Q603" s="1465"/>
      <c r="R603" s="1465"/>
      <c r="S603" s="1453"/>
      <c r="T603" s="1453"/>
      <c r="U603" s="1453"/>
      <c r="V603" s="1490"/>
      <c r="W603" s="1490"/>
      <c r="X603" s="1490"/>
      <c r="Y603" s="1453"/>
      <c r="Z603" s="1453"/>
      <c r="AA603" s="1453"/>
      <c r="AB603" s="1453"/>
      <c r="AC603" s="1453"/>
      <c r="AD603" s="1453"/>
      <c r="AE603" s="1453"/>
    </row>
    <row r="604" spans="1:31" s="1504" customFormat="1" ht="15" customHeight="1">
      <c r="A604" s="1460"/>
      <c r="B604" s="1460"/>
      <c r="C604" s="1453"/>
      <c r="D604" s="1453"/>
      <c r="E604" s="1453"/>
      <c r="F604" s="1453"/>
      <c r="G604" s="1453"/>
      <c r="H604" s="1453"/>
      <c r="I604" s="1453"/>
      <c r="J604" s="1489"/>
      <c r="K604" s="1453"/>
      <c r="L604" s="1463"/>
      <c r="M604" s="1463"/>
      <c r="N604" s="1465"/>
      <c r="O604" s="1465"/>
      <c r="P604" s="1465"/>
      <c r="Q604" s="1465"/>
      <c r="R604" s="1465"/>
      <c r="S604" s="1453"/>
      <c r="T604" s="1453"/>
      <c r="U604" s="1453"/>
      <c r="V604" s="1490"/>
      <c r="W604" s="1490"/>
      <c r="X604" s="1490"/>
      <c r="Y604" s="1453"/>
      <c r="Z604" s="1453"/>
      <c r="AA604" s="1453"/>
      <c r="AB604" s="1453"/>
      <c r="AC604" s="1453"/>
      <c r="AD604" s="1453"/>
      <c r="AE604" s="1453"/>
    </row>
    <row r="605" spans="1:31" s="1504" customFormat="1" ht="15" customHeight="1">
      <c r="A605" s="1460"/>
      <c r="B605" s="1460"/>
      <c r="C605" s="1453"/>
      <c r="D605" s="1453"/>
      <c r="E605" s="1453"/>
      <c r="F605" s="1453"/>
      <c r="G605" s="1453"/>
      <c r="H605" s="1453"/>
      <c r="I605" s="1453"/>
      <c r="J605" s="1489"/>
      <c r="K605" s="1453"/>
      <c r="L605" s="1463"/>
      <c r="M605" s="1463"/>
      <c r="N605" s="1465"/>
      <c r="O605" s="1465"/>
      <c r="P605" s="1465"/>
      <c r="Q605" s="1465"/>
      <c r="R605" s="1465"/>
      <c r="S605" s="1453"/>
      <c r="T605" s="1453"/>
      <c r="U605" s="1453"/>
      <c r="V605" s="1490"/>
      <c r="W605" s="1490"/>
      <c r="X605" s="1490"/>
      <c r="Y605" s="1453"/>
      <c r="Z605" s="1453"/>
      <c r="AA605" s="1453"/>
      <c r="AB605" s="1453"/>
      <c r="AC605" s="1453"/>
      <c r="AD605" s="1453"/>
      <c r="AE605" s="1453"/>
    </row>
    <row r="606" spans="1:31" s="1504" customFormat="1" ht="15" customHeight="1">
      <c r="A606" s="1460"/>
      <c r="B606" s="1460"/>
      <c r="C606" s="1453"/>
      <c r="D606" s="1453"/>
      <c r="E606" s="1453"/>
      <c r="F606" s="1453"/>
      <c r="G606" s="1453"/>
      <c r="H606" s="1453"/>
      <c r="I606" s="1453"/>
      <c r="J606" s="1489"/>
      <c r="K606" s="1453"/>
      <c r="L606" s="1463"/>
      <c r="M606" s="1463"/>
      <c r="N606" s="1465"/>
      <c r="O606" s="1465"/>
      <c r="P606" s="1465"/>
      <c r="Q606" s="1465"/>
      <c r="R606" s="1465"/>
      <c r="S606" s="1453"/>
      <c r="T606" s="1453"/>
      <c r="U606" s="1453"/>
      <c r="V606" s="1490"/>
      <c r="W606" s="1490"/>
      <c r="X606" s="1490"/>
      <c r="Y606" s="1453"/>
      <c r="Z606" s="1453"/>
      <c r="AA606" s="1453"/>
      <c r="AB606" s="1453"/>
      <c r="AC606" s="1453"/>
      <c r="AD606" s="1453"/>
      <c r="AE606" s="1453"/>
    </row>
    <row r="607" spans="1:31" s="1504" customFormat="1" ht="15" customHeight="1">
      <c r="A607" s="1460"/>
      <c r="B607" s="1460"/>
      <c r="C607" s="1453"/>
      <c r="D607" s="1453"/>
      <c r="E607" s="1453"/>
      <c r="F607" s="1453"/>
      <c r="G607" s="1453"/>
      <c r="H607" s="1453"/>
      <c r="I607" s="1453"/>
      <c r="J607" s="1489"/>
      <c r="K607" s="1453"/>
      <c r="L607" s="1463"/>
      <c r="M607" s="1463"/>
      <c r="N607" s="1465"/>
      <c r="O607" s="1465"/>
      <c r="P607" s="1465"/>
      <c r="Q607" s="1465"/>
      <c r="R607" s="1465"/>
      <c r="S607" s="1453"/>
      <c r="T607" s="1453"/>
      <c r="U607" s="1453"/>
      <c r="V607" s="1490"/>
      <c r="W607" s="1490"/>
      <c r="X607" s="1490"/>
      <c r="Y607" s="1453"/>
      <c r="Z607" s="1453"/>
      <c r="AA607" s="1453"/>
      <c r="AB607" s="1453"/>
      <c r="AC607" s="1453"/>
      <c r="AD607" s="1453"/>
      <c r="AE607" s="1453"/>
    </row>
    <row r="608" spans="1:31" s="1504" customFormat="1" ht="15" customHeight="1">
      <c r="A608" s="1460"/>
      <c r="B608" s="1460"/>
      <c r="C608" s="1453"/>
      <c r="D608" s="1453"/>
      <c r="E608" s="1453"/>
      <c r="F608" s="1453"/>
      <c r="G608" s="1453"/>
      <c r="H608" s="1453"/>
      <c r="I608" s="1453"/>
      <c r="J608" s="1489"/>
      <c r="K608" s="1453"/>
      <c r="L608" s="1463"/>
      <c r="M608" s="1463"/>
      <c r="N608" s="1465"/>
      <c r="O608" s="1465"/>
      <c r="P608" s="1465"/>
      <c r="Q608" s="1465"/>
      <c r="R608" s="1465"/>
      <c r="S608" s="1453"/>
      <c r="T608" s="1453"/>
      <c r="U608" s="1453"/>
      <c r="V608" s="1490"/>
      <c r="W608" s="1490"/>
      <c r="X608" s="1490"/>
      <c r="Y608" s="1453"/>
      <c r="Z608" s="1453"/>
      <c r="AA608" s="1453"/>
      <c r="AB608" s="1453"/>
      <c r="AC608" s="1453"/>
      <c r="AD608" s="1453"/>
      <c r="AE608" s="1453"/>
    </row>
    <row r="609" spans="1:31" s="1504" customFormat="1" ht="15" customHeight="1">
      <c r="A609" s="1460"/>
      <c r="B609" s="1460"/>
      <c r="C609" s="1453"/>
      <c r="D609" s="1453"/>
      <c r="E609" s="1453"/>
      <c r="F609" s="1453"/>
      <c r="G609" s="1453"/>
      <c r="H609" s="1453"/>
      <c r="I609" s="1453"/>
      <c r="J609" s="1489"/>
      <c r="K609" s="1453"/>
      <c r="L609" s="1463"/>
      <c r="M609" s="1463"/>
      <c r="N609" s="1465"/>
      <c r="O609" s="1465"/>
      <c r="P609" s="1465"/>
      <c r="Q609" s="1465"/>
      <c r="R609" s="1465"/>
      <c r="S609" s="1453"/>
      <c r="T609" s="1453"/>
      <c r="U609" s="1453"/>
      <c r="V609" s="1490"/>
      <c r="W609" s="1490"/>
      <c r="X609" s="1490"/>
      <c r="Y609" s="1453"/>
      <c r="Z609" s="1453"/>
      <c r="AA609" s="1453"/>
      <c r="AB609" s="1453"/>
      <c r="AC609" s="1453"/>
      <c r="AD609" s="1453"/>
      <c r="AE609" s="1453"/>
    </row>
    <row r="610" spans="1:31" s="1504" customFormat="1" ht="15" customHeight="1">
      <c r="A610" s="1460"/>
      <c r="B610" s="1460"/>
      <c r="C610" s="1453"/>
      <c r="D610" s="1453"/>
      <c r="E610" s="1453"/>
      <c r="F610" s="1453"/>
      <c r="G610" s="1453"/>
      <c r="H610" s="1453"/>
      <c r="I610" s="1453"/>
      <c r="J610" s="1489"/>
      <c r="K610" s="1453"/>
      <c r="L610" s="1463"/>
      <c r="M610" s="1463"/>
      <c r="N610" s="1465"/>
      <c r="O610" s="1465"/>
      <c r="P610" s="1465"/>
      <c r="Q610" s="1465"/>
      <c r="R610" s="1465"/>
      <c r="S610" s="1453"/>
      <c r="T610" s="1453"/>
      <c r="U610" s="1453"/>
      <c r="V610" s="1490"/>
      <c r="W610" s="1490"/>
      <c r="X610" s="1490"/>
      <c r="Y610" s="1453"/>
      <c r="Z610" s="1453"/>
      <c r="AA610" s="1453"/>
      <c r="AB610" s="1453"/>
      <c r="AC610" s="1453"/>
      <c r="AD610" s="1453"/>
      <c r="AE610" s="1453"/>
    </row>
    <row r="611" spans="1:31" s="1504" customFormat="1" ht="15" customHeight="1">
      <c r="A611" s="1460"/>
      <c r="B611" s="1460"/>
      <c r="C611" s="1453"/>
      <c r="D611" s="1453"/>
      <c r="E611" s="1453"/>
      <c r="F611" s="1453"/>
      <c r="G611" s="1453"/>
      <c r="H611" s="1453"/>
      <c r="I611" s="1453"/>
      <c r="J611" s="1489"/>
      <c r="K611" s="1453"/>
      <c r="L611" s="1463"/>
      <c r="M611" s="1463"/>
      <c r="N611" s="1465"/>
      <c r="O611" s="1465"/>
      <c r="P611" s="1465"/>
      <c r="Q611" s="1465"/>
      <c r="R611" s="1465"/>
      <c r="S611" s="1453"/>
      <c r="T611" s="1453"/>
      <c r="U611" s="1453"/>
      <c r="V611" s="1490"/>
      <c r="W611" s="1490"/>
      <c r="X611" s="1490"/>
      <c r="Y611" s="1453"/>
      <c r="Z611" s="1453"/>
      <c r="AA611" s="1453"/>
      <c r="AB611" s="1453"/>
      <c r="AC611" s="1453"/>
      <c r="AD611" s="1453"/>
      <c r="AE611" s="1453"/>
    </row>
    <row r="612" spans="1:31" s="1504" customFormat="1" ht="15" customHeight="1">
      <c r="A612" s="1460"/>
      <c r="B612" s="1460"/>
      <c r="C612" s="1453"/>
      <c r="D612" s="1453"/>
      <c r="E612" s="1453"/>
      <c r="F612" s="1453"/>
      <c r="G612" s="1453"/>
      <c r="H612" s="1453"/>
      <c r="I612" s="1453"/>
      <c r="J612" s="1489"/>
      <c r="K612" s="1453"/>
      <c r="L612" s="1463"/>
      <c r="M612" s="1463"/>
      <c r="N612" s="1465"/>
      <c r="O612" s="1465"/>
      <c r="P612" s="1465"/>
      <c r="Q612" s="1465"/>
      <c r="R612" s="1465"/>
      <c r="S612" s="1453"/>
      <c r="T612" s="1453"/>
      <c r="U612" s="1453"/>
      <c r="V612" s="1490"/>
      <c r="W612" s="1490"/>
      <c r="X612" s="1490"/>
      <c r="Y612" s="1453"/>
      <c r="Z612" s="1453"/>
      <c r="AA612" s="1453"/>
      <c r="AB612" s="1453"/>
      <c r="AC612" s="1453"/>
      <c r="AD612" s="1453"/>
      <c r="AE612" s="1453"/>
    </row>
    <row r="613" spans="1:31" s="1504" customFormat="1" ht="15" customHeight="1">
      <c r="A613" s="1460"/>
      <c r="B613" s="1460"/>
      <c r="C613" s="1453"/>
      <c r="D613" s="1453"/>
      <c r="E613" s="1453"/>
      <c r="F613" s="1453"/>
      <c r="G613" s="1453"/>
      <c r="H613" s="1453"/>
      <c r="I613" s="1453"/>
      <c r="J613" s="1489"/>
      <c r="K613" s="1453"/>
      <c r="L613" s="1463"/>
      <c r="M613" s="1463"/>
      <c r="N613" s="1465"/>
      <c r="O613" s="1465"/>
      <c r="P613" s="1465"/>
      <c r="Q613" s="1465"/>
      <c r="R613" s="1465"/>
      <c r="S613" s="1453"/>
      <c r="T613" s="1453"/>
      <c r="U613" s="1453"/>
      <c r="V613" s="1490"/>
      <c r="W613" s="1490"/>
      <c r="X613" s="1490"/>
      <c r="Y613" s="1453"/>
      <c r="Z613" s="1453"/>
      <c r="AA613" s="1453"/>
      <c r="AB613" s="1453"/>
      <c r="AC613" s="1453"/>
      <c r="AD613" s="1453"/>
      <c r="AE613" s="1453"/>
    </row>
    <row r="614" spans="1:31" s="1504" customFormat="1" ht="15" customHeight="1">
      <c r="A614" s="1460"/>
      <c r="B614" s="1460"/>
      <c r="C614" s="1453"/>
      <c r="D614" s="1453"/>
      <c r="E614" s="1453"/>
      <c r="F614" s="1453"/>
      <c r="G614" s="1453"/>
      <c r="H614" s="1453"/>
      <c r="I614" s="1453"/>
      <c r="J614" s="1489"/>
      <c r="K614" s="1453"/>
      <c r="L614" s="1463"/>
      <c r="M614" s="1463"/>
      <c r="N614" s="1465"/>
      <c r="O614" s="1465"/>
      <c r="P614" s="1465"/>
      <c r="Q614" s="1465"/>
      <c r="R614" s="1465"/>
      <c r="S614" s="1453"/>
      <c r="T614" s="1453"/>
      <c r="U614" s="1453"/>
      <c r="V614" s="1490"/>
      <c r="W614" s="1490"/>
      <c r="X614" s="1490"/>
      <c r="Y614" s="1453"/>
      <c r="Z614" s="1453"/>
      <c r="AA614" s="1453"/>
      <c r="AB614" s="1453"/>
      <c r="AC614" s="1453"/>
      <c r="AD614" s="1453"/>
      <c r="AE614" s="1453"/>
    </row>
    <row r="615" spans="1:31" s="1504" customFormat="1" ht="15" customHeight="1">
      <c r="A615" s="1460"/>
      <c r="B615" s="1460"/>
      <c r="C615" s="1453"/>
      <c r="D615" s="1453"/>
      <c r="E615" s="1453"/>
      <c r="F615" s="1453"/>
      <c r="G615" s="1453"/>
      <c r="H615" s="1453"/>
      <c r="I615" s="1453"/>
      <c r="J615" s="1489"/>
      <c r="K615" s="1453"/>
      <c r="L615" s="1463"/>
      <c r="M615" s="1463"/>
      <c r="N615" s="1465"/>
      <c r="O615" s="1465"/>
      <c r="P615" s="1465"/>
      <c r="Q615" s="1465"/>
      <c r="R615" s="1465"/>
      <c r="S615" s="1453"/>
      <c r="T615" s="1453"/>
      <c r="U615" s="1453"/>
      <c r="V615" s="1490"/>
      <c r="W615" s="1490"/>
      <c r="X615" s="1490"/>
      <c r="Y615" s="1453"/>
      <c r="Z615" s="1453"/>
      <c r="AA615" s="1453"/>
      <c r="AB615" s="1453"/>
      <c r="AC615" s="1453"/>
      <c r="AD615" s="1453"/>
      <c r="AE615" s="1453"/>
    </row>
    <row r="616" spans="1:31" s="1504" customFormat="1" ht="15" customHeight="1">
      <c r="A616" s="1460"/>
      <c r="B616" s="1460"/>
      <c r="C616" s="1453"/>
      <c r="D616" s="1453"/>
      <c r="E616" s="1453"/>
      <c r="F616" s="1453"/>
      <c r="G616" s="1453"/>
      <c r="H616" s="1453"/>
      <c r="I616" s="1453"/>
      <c r="J616" s="1489"/>
      <c r="K616" s="1453"/>
      <c r="L616" s="1463"/>
      <c r="M616" s="1463"/>
      <c r="N616" s="1465"/>
      <c r="O616" s="1465"/>
      <c r="P616" s="1465"/>
      <c r="Q616" s="1465"/>
      <c r="R616" s="1465"/>
      <c r="S616" s="1453"/>
      <c r="T616" s="1453"/>
      <c r="U616" s="1453"/>
      <c r="V616" s="1490"/>
      <c r="W616" s="1490"/>
      <c r="X616" s="1490"/>
      <c r="Y616" s="1453"/>
      <c r="Z616" s="1453"/>
      <c r="AA616" s="1453"/>
      <c r="AB616" s="1453"/>
      <c r="AC616" s="1453"/>
      <c r="AD616" s="1453"/>
      <c r="AE616" s="1453"/>
    </row>
    <row r="617" spans="1:31" s="1504" customFormat="1" ht="15" customHeight="1">
      <c r="A617" s="1460"/>
      <c r="B617" s="1460"/>
      <c r="C617" s="1453"/>
      <c r="D617" s="1453"/>
      <c r="E617" s="1453"/>
      <c r="F617" s="1453"/>
      <c r="G617" s="1453"/>
      <c r="H617" s="1453"/>
      <c r="I617" s="1453"/>
      <c r="J617" s="1489"/>
      <c r="K617" s="1453"/>
      <c r="L617" s="1463"/>
      <c r="M617" s="1463"/>
      <c r="N617" s="1465"/>
      <c r="O617" s="1465"/>
      <c r="P617" s="1465"/>
      <c r="Q617" s="1465"/>
      <c r="R617" s="1465"/>
      <c r="S617" s="1453"/>
      <c r="T617" s="1453"/>
      <c r="U617" s="1453"/>
      <c r="V617" s="1490"/>
      <c r="W617" s="1490"/>
      <c r="X617" s="1490"/>
      <c r="Y617" s="1453"/>
      <c r="Z617" s="1453"/>
      <c r="AA617" s="1453"/>
      <c r="AB617" s="1453"/>
      <c r="AC617" s="1453"/>
      <c r="AD617" s="1453"/>
      <c r="AE617" s="1453"/>
    </row>
    <row r="618" spans="1:31" s="1504" customFormat="1" ht="15" customHeight="1">
      <c r="A618" s="1460"/>
      <c r="B618" s="1460"/>
      <c r="C618" s="1453"/>
      <c r="D618" s="1453"/>
      <c r="E618" s="1453"/>
      <c r="F618" s="1453"/>
      <c r="G618" s="1453"/>
      <c r="H618" s="1453"/>
      <c r="I618" s="1453"/>
      <c r="J618" s="1489"/>
      <c r="K618" s="1453"/>
      <c r="L618" s="1463"/>
      <c r="M618" s="1463"/>
      <c r="N618" s="1465"/>
      <c r="O618" s="1465"/>
      <c r="P618" s="1465"/>
      <c r="Q618" s="1465"/>
      <c r="R618" s="1465"/>
      <c r="S618" s="1453"/>
      <c r="T618" s="1453"/>
      <c r="U618" s="1453"/>
      <c r="V618" s="1490"/>
      <c r="W618" s="1490"/>
      <c r="X618" s="1490"/>
      <c r="Y618" s="1453"/>
      <c r="Z618" s="1453"/>
      <c r="AA618" s="1453"/>
      <c r="AB618" s="1453"/>
      <c r="AC618" s="1453"/>
      <c r="AD618" s="1453"/>
      <c r="AE618" s="1453"/>
    </row>
    <row r="619" spans="1:31" s="1504" customFormat="1" ht="15" customHeight="1">
      <c r="A619" s="1460"/>
      <c r="B619" s="1460"/>
      <c r="C619" s="1453"/>
      <c r="D619" s="1453"/>
      <c r="E619" s="1453"/>
      <c r="F619" s="1453"/>
      <c r="G619" s="1453"/>
      <c r="H619" s="1453"/>
      <c r="I619" s="1453"/>
      <c r="J619" s="1489"/>
      <c r="K619" s="1453"/>
      <c r="L619" s="1463"/>
      <c r="M619" s="1463"/>
      <c r="N619" s="1465"/>
      <c r="O619" s="1465"/>
      <c r="P619" s="1465"/>
      <c r="Q619" s="1465"/>
      <c r="R619" s="1465"/>
      <c r="S619" s="1453"/>
      <c r="T619" s="1453"/>
      <c r="U619" s="1453"/>
      <c r="V619" s="1490"/>
      <c r="W619" s="1490"/>
      <c r="X619" s="1490"/>
      <c r="Y619" s="1453"/>
      <c r="Z619" s="1453"/>
      <c r="AA619" s="1453"/>
      <c r="AB619" s="1453"/>
      <c r="AC619" s="1453"/>
      <c r="AD619" s="1453"/>
      <c r="AE619" s="1453"/>
    </row>
    <row r="620" spans="1:31" s="1504" customFormat="1" ht="15" customHeight="1">
      <c r="A620" s="1460"/>
      <c r="B620" s="1460"/>
      <c r="C620" s="1453"/>
      <c r="D620" s="1453"/>
      <c r="E620" s="1453"/>
      <c r="F620" s="1453"/>
      <c r="G620" s="1453"/>
      <c r="H620" s="1453"/>
      <c r="I620" s="1453"/>
      <c r="J620" s="1489"/>
      <c r="K620" s="1453"/>
      <c r="L620" s="1463"/>
      <c r="M620" s="1463"/>
      <c r="N620" s="1465"/>
      <c r="O620" s="1465"/>
      <c r="P620" s="1465"/>
      <c r="Q620" s="1465"/>
      <c r="R620" s="1465"/>
      <c r="S620" s="1453"/>
      <c r="T620" s="1453"/>
      <c r="U620" s="1453"/>
      <c r="V620" s="1490"/>
      <c r="W620" s="1490"/>
      <c r="X620" s="1490"/>
      <c r="Y620" s="1453"/>
      <c r="Z620" s="1453"/>
      <c r="AA620" s="1453"/>
      <c r="AB620" s="1453"/>
      <c r="AC620" s="1453"/>
      <c r="AD620" s="1453"/>
      <c r="AE620" s="1453"/>
    </row>
    <row r="621" spans="1:31" s="1504" customFormat="1" ht="15" customHeight="1">
      <c r="A621" s="1460"/>
      <c r="B621" s="1460"/>
      <c r="C621" s="1453"/>
      <c r="D621" s="1453"/>
      <c r="E621" s="1453"/>
      <c r="F621" s="1453"/>
      <c r="G621" s="1453"/>
      <c r="H621" s="1453"/>
      <c r="I621" s="1453"/>
      <c r="J621" s="1489"/>
      <c r="K621" s="1453"/>
      <c r="L621" s="1463"/>
      <c r="M621" s="1463"/>
      <c r="N621" s="1465"/>
      <c r="O621" s="1465"/>
      <c r="P621" s="1465"/>
      <c r="Q621" s="1465"/>
      <c r="R621" s="1465"/>
      <c r="S621" s="1453"/>
      <c r="T621" s="1453"/>
      <c r="U621" s="1453"/>
      <c r="V621" s="1490"/>
      <c r="W621" s="1490"/>
      <c r="X621" s="1490"/>
      <c r="Y621" s="1453"/>
      <c r="Z621" s="1453"/>
      <c r="AA621" s="1453"/>
      <c r="AB621" s="1453"/>
      <c r="AC621" s="1453"/>
      <c r="AD621" s="1453"/>
      <c r="AE621" s="1453"/>
    </row>
    <row r="622" spans="1:31" s="1504" customFormat="1" ht="15" customHeight="1">
      <c r="A622" s="1460"/>
      <c r="B622" s="1460"/>
      <c r="C622" s="1453"/>
      <c r="D622" s="1453"/>
      <c r="E622" s="1453"/>
      <c r="F622" s="1453"/>
      <c r="G622" s="1453"/>
      <c r="H622" s="1453"/>
      <c r="I622" s="1453"/>
      <c r="J622" s="1489"/>
      <c r="K622" s="1453"/>
      <c r="L622" s="1463"/>
      <c r="M622" s="1463"/>
      <c r="N622" s="1465"/>
      <c r="O622" s="1465"/>
      <c r="P622" s="1465"/>
      <c r="Q622" s="1465"/>
      <c r="R622" s="1465"/>
      <c r="S622" s="1453"/>
      <c r="T622" s="1453"/>
      <c r="U622" s="1453"/>
      <c r="V622" s="1490"/>
      <c r="W622" s="1490"/>
      <c r="X622" s="1490"/>
      <c r="Y622" s="1453"/>
      <c r="Z622" s="1453"/>
      <c r="AA622" s="1453"/>
      <c r="AB622" s="1453"/>
      <c r="AC622" s="1453"/>
      <c r="AD622" s="1453"/>
      <c r="AE622" s="1453"/>
    </row>
    <row r="623" spans="1:31" s="1504" customFormat="1" ht="15" customHeight="1">
      <c r="A623" s="1460"/>
      <c r="B623" s="1460"/>
      <c r="C623" s="1453"/>
      <c r="D623" s="1453"/>
      <c r="E623" s="1453"/>
      <c r="F623" s="1453"/>
      <c r="G623" s="1453"/>
      <c r="H623" s="1453"/>
      <c r="I623" s="1453"/>
      <c r="J623" s="1489"/>
      <c r="K623" s="1453"/>
      <c r="L623" s="1463"/>
      <c r="M623" s="1463"/>
      <c r="N623" s="1465"/>
      <c r="O623" s="1465"/>
      <c r="P623" s="1465"/>
      <c r="Q623" s="1465"/>
      <c r="R623" s="1465"/>
      <c r="S623" s="1453"/>
      <c r="T623" s="1453"/>
      <c r="U623" s="1453"/>
      <c r="V623" s="1490"/>
      <c r="W623" s="1490"/>
      <c r="X623" s="1490"/>
      <c r="Y623" s="1453"/>
      <c r="Z623" s="1453"/>
      <c r="AA623" s="1453"/>
      <c r="AB623" s="1453"/>
      <c r="AC623" s="1453"/>
      <c r="AD623" s="1453"/>
      <c r="AE623" s="1453"/>
    </row>
    <row r="624" spans="1:31" s="1504" customFormat="1" ht="15" customHeight="1">
      <c r="A624" s="1460"/>
      <c r="B624" s="1460"/>
      <c r="C624" s="1453"/>
      <c r="D624" s="1453"/>
      <c r="E624" s="1453"/>
      <c r="F624" s="1453"/>
      <c r="G624" s="1453"/>
      <c r="H624" s="1453"/>
      <c r="I624" s="1453"/>
      <c r="J624" s="1489"/>
      <c r="K624" s="1453"/>
      <c r="L624" s="1463"/>
      <c r="M624" s="1463"/>
      <c r="N624" s="1465"/>
      <c r="O624" s="1465"/>
      <c r="P624" s="1465"/>
      <c r="Q624" s="1465"/>
      <c r="R624" s="1465"/>
      <c r="S624" s="1453"/>
      <c r="T624" s="1453"/>
      <c r="U624" s="1453"/>
      <c r="V624" s="1490"/>
      <c r="W624" s="1490"/>
      <c r="X624" s="1490"/>
      <c r="Y624" s="1453"/>
      <c r="Z624" s="1453"/>
      <c r="AA624" s="1453"/>
      <c r="AB624" s="1453"/>
      <c r="AC624" s="1453"/>
      <c r="AD624" s="1453"/>
      <c r="AE624" s="1453"/>
    </row>
    <row r="625" spans="1:31" s="1504" customFormat="1" ht="15" customHeight="1">
      <c r="A625" s="1460"/>
      <c r="B625" s="1460"/>
      <c r="C625" s="1453"/>
      <c r="D625" s="1453"/>
      <c r="E625" s="1453"/>
      <c r="F625" s="1453"/>
      <c r="G625" s="1453"/>
      <c r="H625" s="1453"/>
      <c r="I625" s="1453"/>
      <c r="J625" s="1489"/>
      <c r="K625" s="1453"/>
      <c r="L625" s="1463"/>
      <c r="M625" s="1463"/>
      <c r="N625" s="1465"/>
      <c r="O625" s="1465"/>
      <c r="P625" s="1465"/>
      <c r="Q625" s="1465"/>
      <c r="R625" s="1465"/>
      <c r="S625" s="1453"/>
      <c r="T625" s="1453"/>
      <c r="U625" s="1453"/>
      <c r="V625" s="1490"/>
      <c r="W625" s="1490"/>
      <c r="X625" s="1490"/>
      <c r="Y625" s="1453"/>
      <c r="Z625" s="1453"/>
      <c r="AA625" s="1453"/>
      <c r="AB625" s="1453"/>
      <c r="AC625" s="1453"/>
      <c r="AD625" s="1453"/>
      <c r="AE625" s="1453"/>
    </row>
    <row r="626" spans="1:31" s="1504" customFormat="1" ht="15" customHeight="1">
      <c r="A626" s="1460"/>
      <c r="B626" s="1460"/>
      <c r="C626" s="1453"/>
      <c r="D626" s="1453"/>
      <c r="E626" s="1453"/>
      <c r="F626" s="1453"/>
      <c r="G626" s="1453"/>
      <c r="H626" s="1453"/>
      <c r="I626" s="1453"/>
      <c r="J626" s="1489"/>
      <c r="K626" s="1453"/>
      <c r="L626" s="1463"/>
      <c r="M626" s="1463"/>
      <c r="N626" s="1465"/>
      <c r="O626" s="1465"/>
      <c r="P626" s="1465"/>
      <c r="Q626" s="1465"/>
      <c r="R626" s="1465"/>
      <c r="S626" s="1453"/>
      <c r="T626" s="1453"/>
      <c r="U626" s="1453"/>
      <c r="V626" s="1490"/>
      <c r="W626" s="1490"/>
      <c r="X626" s="1490"/>
      <c r="Y626" s="1453"/>
      <c r="Z626" s="1453"/>
      <c r="AA626" s="1453"/>
      <c r="AB626" s="1453"/>
      <c r="AC626" s="1453"/>
      <c r="AD626" s="1453"/>
      <c r="AE626" s="1453"/>
    </row>
    <row r="627" spans="1:31" s="1504" customFormat="1" ht="15" customHeight="1">
      <c r="A627" s="1460"/>
      <c r="B627" s="1460"/>
      <c r="C627" s="1453"/>
      <c r="D627" s="1453"/>
      <c r="E627" s="1453"/>
      <c r="F627" s="1453"/>
      <c r="G627" s="1453"/>
      <c r="H627" s="1453"/>
      <c r="I627" s="1453"/>
      <c r="J627" s="1489"/>
      <c r="K627" s="1453"/>
      <c r="L627" s="1463"/>
      <c r="M627" s="1463"/>
      <c r="N627" s="1465"/>
      <c r="O627" s="1465"/>
      <c r="P627" s="1465"/>
      <c r="Q627" s="1465"/>
      <c r="R627" s="1465"/>
      <c r="S627" s="1453"/>
      <c r="T627" s="1453"/>
      <c r="U627" s="1453"/>
      <c r="V627" s="1490"/>
      <c r="W627" s="1490"/>
      <c r="X627" s="1490"/>
      <c r="Y627" s="1453"/>
      <c r="Z627" s="1453"/>
      <c r="AA627" s="1453"/>
      <c r="AB627" s="1453"/>
      <c r="AC627" s="1453"/>
      <c r="AD627" s="1453"/>
      <c r="AE627" s="1453"/>
    </row>
    <row r="628" spans="1:31" s="1504" customFormat="1" ht="15" customHeight="1">
      <c r="A628" s="1460"/>
      <c r="B628" s="1460"/>
      <c r="C628" s="1453"/>
      <c r="D628" s="1453"/>
      <c r="E628" s="1453"/>
      <c r="F628" s="1453"/>
      <c r="G628" s="1453"/>
      <c r="H628" s="1453"/>
      <c r="I628" s="1453"/>
      <c r="J628" s="1489"/>
      <c r="K628" s="1453"/>
      <c r="L628" s="1463"/>
      <c r="M628" s="1463"/>
      <c r="N628" s="1465"/>
      <c r="O628" s="1465"/>
      <c r="P628" s="1465"/>
      <c r="Q628" s="1465"/>
      <c r="R628" s="1465"/>
      <c r="S628" s="1453"/>
      <c r="T628" s="1453"/>
      <c r="U628" s="1453"/>
      <c r="V628" s="1490"/>
      <c r="W628" s="1490"/>
      <c r="X628" s="1490"/>
      <c r="Y628" s="1453"/>
      <c r="Z628" s="1453"/>
      <c r="AA628" s="1453"/>
      <c r="AB628" s="1453"/>
      <c r="AC628" s="1453"/>
      <c r="AD628" s="1453"/>
      <c r="AE628" s="1453"/>
    </row>
    <row r="629" spans="1:31" s="1504" customFormat="1" ht="15" customHeight="1">
      <c r="A629" s="1460"/>
      <c r="B629" s="1460"/>
      <c r="C629" s="1453"/>
      <c r="D629" s="1453"/>
      <c r="E629" s="1453"/>
      <c r="F629" s="1453"/>
      <c r="G629" s="1453"/>
      <c r="H629" s="1453"/>
      <c r="I629" s="1453"/>
      <c r="J629" s="1489"/>
      <c r="K629" s="1453"/>
      <c r="L629" s="1463"/>
      <c r="M629" s="1463"/>
      <c r="N629" s="1465"/>
      <c r="O629" s="1465"/>
      <c r="P629" s="1465"/>
      <c r="Q629" s="1465"/>
      <c r="R629" s="1465"/>
      <c r="S629" s="1453"/>
      <c r="T629" s="1453"/>
      <c r="U629" s="1453"/>
      <c r="V629" s="1490"/>
      <c r="W629" s="1490"/>
      <c r="X629" s="1490"/>
      <c r="Y629" s="1453"/>
      <c r="Z629" s="1453"/>
      <c r="AA629" s="1453"/>
      <c r="AB629" s="1453"/>
      <c r="AC629" s="1453"/>
      <c r="AD629" s="1453"/>
      <c r="AE629" s="1453"/>
    </row>
    <row r="630" spans="1:31" s="1504" customFormat="1" ht="15" customHeight="1">
      <c r="A630" s="1460"/>
      <c r="B630" s="1460"/>
      <c r="C630" s="1453"/>
      <c r="D630" s="1453"/>
      <c r="E630" s="1453"/>
      <c r="F630" s="1453"/>
      <c r="G630" s="1453"/>
      <c r="H630" s="1453"/>
      <c r="I630" s="1453"/>
      <c r="J630" s="1489"/>
      <c r="K630" s="1453"/>
      <c r="L630" s="1463"/>
      <c r="M630" s="1463"/>
      <c r="N630" s="1465"/>
      <c r="O630" s="1465"/>
      <c r="P630" s="1465"/>
      <c r="Q630" s="1465"/>
      <c r="R630" s="1465"/>
      <c r="S630" s="1453"/>
      <c r="T630" s="1453"/>
      <c r="U630" s="1453"/>
      <c r="V630" s="1490"/>
      <c r="W630" s="1490"/>
      <c r="X630" s="1490"/>
      <c r="Y630" s="1453"/>
      <c r="Z630" s="1453"/>
      <c r="AA630" s="1453"/>
      <c r="AB630" s="1453"/>
      <c r="AC630" s="1453"/>
      <c r="AD630" s="1453"/>
      <c r="AE630" s="1453"/>
    </row>
    <row r="631" spans="1:31" s="1504" customFormat="1" ht="15" customHeight="1">
      <c r="A631" s="1460"/>
      <c r="B631" s="1460"/>
      <c r="C631" s="1453"/>
      <c r="D631" s="1453"/>
      <c r="E631" s="1453"/>
      <c r="F631" s="1453"/>
      <c r="G631" s="1453"/>
      <c r="H631" s="1453"/>
      <c r="I631" s="1453"/>
      <c r="J631" s="1489"/>
      <c r="K631" s="1453"/>
      <c r="L631" s="1463"/>
      <c r="M631" s="1463"/>
      <c r="N631" s="1465"/>
      <c r="O631" s="1465"/>
      <c r="P631" s="1465"/>
      <c r="Q631" s="1465"/>
      <c r="R631" s="1465"/>
      <c r="S631" s="1453"/>
      <c r="T631" s="1453"/>
      <c r="U631" s="1453"/>
      <c r="V631" s="1490"/>
      <c r="W631" s="1490"/>
      <c r="X631" s="1490"/>
      <c r="Y631" s="1453"/>
      <c r="Z631" s="1453"/>
      <c r="AA631" s="1453"/>
      <c r="AB631" s="1453"/>
      <c r="AC631" s="1453"/>
      <c r="AD631" s="1453"/>
      <c r="AE631" s="1453"/>
    </row>
    <row r="632" spans="1:31" s="1504" customFormat="1" ht="15" customHeight="1">
      <c r="A632" s="1460"/>
      <c r="B632" s="1460"/>
      <c r="C632" s="1453"/>
      <c r="D632" s="1453"/>
      <c r="E632" s="1453"/>
      <c r="F632" s="1453"/>
      <c r="G632" s="1453"/>
      <c r="H632" s="1453"/>
      <c r="I632" s="1453"/>
      <c r="J632" s="1489"/>
      <c r="K632" s="1453"/>
      <c r="L632" s="1463"/>
      <c r="M632" s="1463"/>
      <c r="N632" s="1465"/>
      <c r="O632" s="1465"/>
      <c r="P632" s="1465"/>
      <c r="Q632" s="1465"/>
      <c r="R632" s="1465"/>
      <c r="S632" s="1453"/>
      <c r="T632" s="1453"/>
      <c r="U632" s="1453"/>
      <c r="V632" s="1490"/>
      <c r="W632" s="1490"/>
      <c r="X632" s="1490"/>
      <c r="Y632" s="1453"/>
      <c r="Z632" s="1453"/>
      <c r="AA632" s="1453"/>
      <c r="AB632" s="1453"/>
      <c r="AC632" s="1453"/>
      <c r="AD632" s="1453"/>
      <c r="AE632" s="1453"/>
    </row>
    <row r="633" spans="1:31" s="1504" customFormat="1" ht="15" customHeight="1">
      <c r="A633" s="1460"/>
      <c r="B633" s="1460"/>
      <c r="C633" s="1453"/>
      <c r="D633" s="1453"/>
      <c r="E633" s="1453"/>
      <c r="F633" s="1453"/>
      <c r="G633" s="1453"/>
      <c r="H633" s="1453"/>
      <c r="I633" s="1453"/>
      <c r="J633" s="1489"/>
      <c r="K633" s="1453"/>
      <c r="L633" s="1463"/>
      <c r="M633" s="1463"/>
      <c r="N633" s="1465"/>
      <c r="O633" s="1465"/>
      <c r="P633" s="1465"/>
      <c r="Q633" s="1465"/>
      <c r="R633" s="1465"/>
      <c r="S633" s="1453"/>
      <c r="T633" s="1453"/>
      <c r="U633" s="1453"/>
      <c r="V633" s="1490"/>
      <c r="W633" s="1490"/>
      <c r="X633" s="1490"/>
      <c r="Y633" s="1453"/>
      <c r="Z633" s="1453"/>
      <c r="AA633" s="1453"/>
      <c r="AB633" s="1453"/>
      <c r="AC633" s="1453"/>
      <c r="AD633" s="1453"/>
      <c r="AE633" s="1453"/>
    </row>
    <row r="634" spans="1:31" s="1504" customFormat="1" ht="15" customHeight="1">
      <c r="A634" s="1460"/>
      <c r="B634" s="1460"/>
      <c r="C634" s="1453"/>
      <c r="D634" s="1453"/>
      <c r="E634" s="1453"/>
      <c r="F634" s="1453"/>
      <c r="G634" s="1453"/>
      <c r="H634" s="1453"/>
      <c r="I634" s="1453"/>
      <c r="J634" s="1489"/>
      <c r="K634" s="1453"/>
      <c r="L634" s="1463"/>
      <c r="M634" s="1463"/>
      <c r="N634" s="1465"/>
      <c r="O634" s="1465"/>
      <c r="P634" s="1465"/>
      <c r="Q634" s="1465"/>
      <c r="R634" s="1465"/>
      <c r="S634" s="1453"/>
      <c r="T634" s="1453"/>
      <c r="U634" s="1453"/>
      <c r="V634" s="1490"/>
      <c r="W634" s="1490"/>
      <c r="X634" s="1490"/>
      <c r="Y634" s="1453"/>
      <c r="Z634" s="1453"/>
      <c r="AA634" s="1453"/>
      <c r="AB634" s="1453"/>
      <c r="AC634" s="1453"/>
      <c r="AD634" s="1453"/>
      <c r="AE634" s="1453"/>
    </row>
    <row r="635" spans="1:31" s="1504" customFormat="1" ht="15" customHeight="1">
      <c r="A635" s="1460"/>
      <c r="B635" s="1460"/>
      <c r="C635" s="1453"/>
      <c r="D635" s="1453"/>
      <c r="E635" s="1453"/>
      <c r="F635" s="1453"/>
      <c r="G635" s="1453"/>
      <c r="H635" s="1453"/>
      <c r="I635" s="1453"/>
      <c r="J635" s="1489"/>
      <c r="K635" s="1453"/>
      <c r="L635" s="1463"/>
      <c r="M635" s="1463"/>
      <c r="N635" s="1465"/>
      <c r="O635" s="1465"/>
      <c r="P635" s="1465"/>
      <c r="Q635" s="1465"/>
      <c r="R635" s="1465"/>
      <c r="S635" s="1453"/>
      <c r="T635" s="1453"/>
      <c r="U635" s="1453"/>
      <c r="V635" s="1490"/>
      <c r="W635" s="1490"/>
      <c r="X635" s="1490"/>
      <c r="Y635" s="1453"/>
      <c r="Z635" s="1453"/>
      <c r="AA635" s="1453"/>
      <c r="AB635" s="1453"/>
      <c r="AC635" s="1453"/>
      <c r="AD635" s="1453"/>
      <c r="AE635" s="1453"/>
    </row>
    <row r="636" spans="1:31" s="1504" customFormat="1" ht="15" customHeight="1">
      <c r="A636" s="1460"/>
      <c r="B636" s="1460"/>
      <c r="C636" s="1453"/>
      <c r="D636" s="1453"/>
      <c r="E636" s="1453"/>
      <c r="F636" s="1453"/>
      <c r="G636" s="1453"/>
      <c r="H636" s="1453"/>
      <c r="I636" s="1453"/>
      <c r="J636" s="1489"/>
      <c r="K636" s="1453"/>
      <c r="L636" s="1463"/>
      <c r="M636" s="1463"/>
      <c r="N636" s="1465"/>
      <c r="O636" s="1465"/>
      <c r="P636" s="1465"/>
      <c r="Q636" s="1465"/>
      <c r="R636" s="1465"/>
      <c r="S636" s="1453"/>
      <c r="T636" s="1453"/>
      <c r="U636" s="1453"/>
      <c r="V636" s="1490"/>
      <c r="W636" s="1490"/>
      <c r="X636" s="1490"/>
      <c r="Y636" s="1453"/>
      <c r="Z636" s="1453"/>
      <c r="AA636" s="1453"/>
      <c r="AB636" s="1453"/>
      <c r="AC636" s="1453"/>
      <c r="AD636" s="1453"/>
      <c r="AE636" s="1453"/>
    </row>
    <row r="637" spans="1:31" s="1504" customFormat="1" ht="15" customHeight="1">
      <c r="A637" s="1460"/>
      <c r="B637" s="1460"/>
      <c r="C637" s="1453"/>
      <c r="D637" s="1453"/>
      <c r="E637" s="1453"/>
      <c r="F637" s="1453"/>
      <c r="G637" s="1453"/>
      <c r="H637" s="1453"/>
      <c r="I637" s="1453"/>
      <c r="J637" s="1489"/>
      <c r="K637" s="1453"/>
      <c r="L637" s="1463"/>
      <c r="M637" s="1463"/>
      <c r="N637" s="1465"/>
      <c r="O637" s="1465"/>
      <c r="P637" s="1465"/>
      <c r="Q637" s="1465"/>
      <c r="R637" s="1465"/>
      <c r="S637" s="1453"/>
      <c r="T637" s="1453"/>
      <c r="U637" s="1453"/>
      <c r="V637" s="1490"/>
      <c r="W637" s="1490"/>
      <c r="X637" s="1490"/>
      <c r="Y637" s="1453"/>
      <c r="Z637" s="1453"/>
      <c r="AA637" s="1453"/>
      <c r="AB637" s="1453"/>
      <c r="AC637" s="1453"/>
      <c r="AD637" s="1453"/>
      <c r="AE637" s="1453"/>
    </row>
    <row r="638" spans="1:31" s="1504" customFormat="1" ht="15" customHeight="1">
      <c r="A638" s="1460"/>
      <c r="B638" s="1460"/>
      <c r="C638" s="1453"/>
      <c r="D638" s="1453"/>
      <c r="E638" s="1453"/>
      <c r="F638" s="1453"/>
      <c r="G638" s="1453"/>
      <c r="H638" s="1453"/>
      <c r="I638" s="1453"/>
      <c r="J638" s="1489"/>
      <c r="K638" s="1453"/>
      <c r="L638" s="1463"/>
      <c r="M638" s="1463"/>
      <c r="N638" s="1465"/>
      <c r="O638" s="1465"/>
      <c r="P638" s="1465"/>
      <c r="Q638" s="1465"/>
      <c r="R638" s="1465"/>
      <c r="S638" s="1453"/>
      <c r="T638" s="1453"/>
      <c r="U638" s="1453"/>
      <c r="V638" s="1490"/>
      <c r="W638" s="1490"/>
      <c r="X638" s="1490"/>
      <c r="Y638" s="1453"/>
      <c r="Z638" s="1453"/>
      <c r="AA638" s="1453"/>
      <c r="AB638" s="1453"/>
      <c r="AC638" s="1453"/>
      <c r="AD638" s="1453"/>
      <c r="AE638" s="1453"/>
    </row>
    <row r="639" spans="1:31" s="1504" customFormat="1" ht="15" customHeight="1">
      <c r="A639" s="1460"/>
      <c r="B639" s="1460"/>
      <c r="C639" s="1453"/>
      <c r="D639" s="1453"/>
      <c r="E639" s="1453"/>
      <c r="F639" s="1453"/>
      <c r="G639" s="1453"/>
      <c r="H639" s="1453"/>
      <c r="I639" s="1453"/>
      <c r="J639" s="1489"/>
      <c r="K639" s="1453"/>
      <c r="L639" s="1463"/>
      <c r="M639" s="1463"/>
      <c r="N639" s="1465"/>
      <c r="O639" s="1465"/>
      <c r="P639" s="1465"/>
      <c r="Q639" s="1465"/>
      <c r="R639" s="1465"/>
      <c r="S639" s="1453"/>
      <c r="T639" s="1453"/>
      <c r="U639" s="1453"/>
      <c r="V639" s="1490"/>
      <c r="W639" s="1490"/>
      <c r="X639" s="1490"/>
      <c r="Y639" s="1453"/>
      <c r="Z639" s="1453"/>
      <c r="AA639" s="1453"/>
      <c r="AB639" s="1453"/>
      <c r="AC639" s="1453"/>
      <c r="AD639" s="1453"/>
      <c r="AE639" s="1453"/>
    </row>
    <row r="640" spans="1:31" s="1504" customFormat="1" ht="15" customHeight="1">
      <c r="A640" s="1460"/>
      <c r="B640" s="1460"/>
      <c r="C640" s="1453"/>
      <c r="D640" s="1453"/>
      <c r="E640" s="1453"/>
      <c r="F640" s="1453"/>
      <c r="G640" s="1453"/>
      <c r="H640" s="1453"/>
      <c r="I640" s="1453"/>
      <c r="J640" s="1489"/>
      <c r="K640" s="1453"/>
      <c r="L640" s="1463"/>
      <c r="M640" s="1463"/>
      <c r="N640" s="1465"/>
      <c r="O640" s="1465"/>
      <c r="P640" s="1465"/>
      <c r="Q640" s="1465"/>
      <c r="R640" s="1465"/>
      <c r="S640" s="1453"/>
      <c r="T640" s="1453"/>
      <c r="U640" s="1453"/>
      <c r="V640" s="1490"/>
      <c r="W640" s="1490"/>
      <c r="X640" s="1490"/>
      <c r="Y640" s="1453"/>
      <c r="Z640" s="1453"/>
      <c r="AA640" s="1453"/>
      <c r="AB640" s="1453"/>
      <c r="AC640" s="1453"/>
      <c r="AD640" s="1453"/>
      <c r="AE640" s="1453"/>
    </row>
    <row r="641" spans="1:31" s="1504" customFormat="1" ht="15" customHeight="1">
      <c r="A641" s="1460"/>
      <c r="B641" s="1460"/>
      <c r="C641" s="1453"/>
      <c r="D641" s="1453"/>
      <c r="E641" s="1453"/>
      <c r="F641" s="1453"/>
      <c r="G641" s="1453"/>
      <c r="H641" s="1453"/>
      <c r="I641" s="1453"/>
      <c r="J641" s="1489"/>
      <c r="K641" s="1453"/>
      <c r="L641" s="1463"/>
      <c r="M641" s="1463"/>
      <c r="N641" s="1465"/>
      <c r="O641" s="1465"/>
      <c r="P641" s="1465"/>
      <c r="Q641" s="1465"/>
      <c r="R641" s="1465"/>
      <c r="S641" s="1453"/>
      <c r="T641" s="1453"/>
      <c r="U641" s="1453"/>
      <c r="V641" s="1490"/>
      <c r="W641" s="1490"/>
      <c r="X641" s="1490"/>
      <c r="Y641" s="1453"/>
      <c r="Z641" s="1453"/>
      <c r="AA641" s="1453"/>
      <c r="AB641" s="1453"/>
      <c r="AC641" s="1453"/>
      <c r="AD641" s="1453"/>
      <c r="AE641" s="1453"/>
    </row>
    <row r="642" spans="1:31" s="1504" customFormat="1" ht="15" customHeight="1">
      <c r="A642" s="1460"/>
      <c r="B642" s="1460"/>
      <c r="C642" s="1453"/>
      <c r="D642" s="1453"/>
      <c r="E642" s="1453"/>
      <c r="F642" s="1453"/>
      <c r="G642" s="1453"/>
      <c r="H642" s="1453"/>
      <c r="I642" s="1453"/>
      <c r="J642" s="1489"/>
      <c r="K642" s="1453"/>
      <c r="L642" s="1463"/>
      <c r="M642" s="1463"/>
      <c r="N642" s="1465"/>
      <c r="O642" s="1465"/>
      <c r="P642" s="1465"/>
      <c r="Q642" s="1465"/>
      <c r="R642" s="1465"/>
      <c r="S642" s="1453"/>
      <c r="T642" s="1453"/>
      <c r="U642" s="1453"/>
      <c r="V642" s="1490"/>
      <c r="W642" s="1490"/>
      <c r="X642" s="1490"/>
      <c r="Y642" s="1453"/>
      <c r="Z642" s="1453"/>
      <c r="AA642" s="1453"/>
      <c r="AB642" s="1453"/>
      <c r="AC642" s="1453"/>
      <c r="AD642" s="1453"/>
      <c r="AE642" s="1453"/>
    </row>
    <row r="643" spans="1:31" s="1504" customFormat="1" ht="15" customHeight="1">
      <c r="A643" s="1460"/>
      <c r="B643" s="1460"/>
      <c r="C643" s="1453"/>
      <c r="D643" s="1453"/>
      <c r="E643" s="1453"/>
      <c r="F643" s="1453"/>
      <c r="G643" s="1453"/>
      <c r="H643" s="1453"/>
      <c r="I643" s="1453"/>
      <c r="J643" s="1489"/>
      <c r="K643" s="1453"/>
      <c r="L643" s="1463"/>
      <c r="M643" s="1463"/>
      <c r="N643" s="1465"/>
      <c r="O643" s="1465"/>
      <c r="P643" s="1465"/>
      <c r="Q643" s="1465"/>
      <c r="R643" s="1465"/>
      <c r="S643" s="1453"/>
      <c r="T643" s="1453"/>
      <c r="U643" s="1453"/>
      <c r="V643" s="1490"/>
      <c r="W643" s="1490"/>
      <c r="X643" s="1490"/>
      <c r="Y643" s="1453"/>
      <c r="Z643" s="1453"/>
      <c r="AA643" s="1453"/>
      <c r="AB643" s="1453"/>
      <c r="AC643" s="1453"/>
      <c r="AD643" s="1453"/>
      <c r="AE643" s="1453"/>
    </row>
    <row r="644" spans="1:31" s="1504" customFormat="1" ht="15" customHeight="1">
      <c r="A644" s="1460"/>
      <c r="B644" s="1460"/>
      <c r="C644" s="1453"/>
      <c r="D644" s="1453"/>
      <c r="E644" s="1453"/>
      <c r="F644" s="1453"/>
      <c r="G644" s="1453"/>
      <c r="H644" s="1453"/>
      <c r="I644" s="1453"/>
      <c r="J644" s="1489"/>
      <c r="K644" s="1453"/>
      <c r="L644" s="1463"/>
      <c r="M644" s="1463"/>
      <c r="N644" s="1465"/>
      <c r="O644" s="1465"/>
      <c r="P644" s="1465"/>
      <c r="Q644" s="1465"/>
      <c r="R644" s="1465"/>
      <c r="S644" s="1453"/>
      <c r="T644" s="1453"/>
      <c r="U644" s="1453"/>
      <c r="V644" s="1490"/>
      <c r="W644" s="1490"/>
      <c r="X644" s="1490"/>
      <c r="Y644" s="1453"/>
      <c r="Z644" s="1453"/>
      <c r="AA644" s="1453"/>
      <c r="AB644" s="1453"/>
      <c r="AC644" s="1453"/>
      <c r="AD644" s="1453"/>
      <c r="AE644" s="1453"/>
    </row>
    <row r="645" spans="1:31" s="1504" customFormat="1" ht="15" customHeight="1">
      <c r="A645" s="1460"/>
      <c r="B645" s="1460"/>
      <c r="C645" s="1453"/>
      <c r="D645" s="1453"/>
      <c r="E645" s="1453"/>
      <c r="F645" s="1453"/>
      <c r="G645" s="1453"/>
      <c r="H645" s="1453"/>
      <c r="I645" s="1453"/>
      <c r="J645" s="1489"/>
      <c r="K645" s="1453"/>
      <c r="L645" s="1463"/>
      <c r="M645" s="1463"/>
      <c r="N645" s="1465"/>
      <c r="O645" s="1465"/>
      <c r="P645" s="1465"/>
      <c r="Q645" s="1465"/>
      <c r="R645" s="1465"/>
      <c r="S645" s="1453"/>
      <c r="T645" s="1453"/>
      <c r="U645" s="1453"/>
      <c r="V645" s="1490"/>
      <c r="W645" s="1490"/>
      <c r="X645" s="1490"/>
      <c r="Y645" s="1453"/>
      <c r="Z645" s="1453"/>
      <c r="AA645" s="1453"/>
      <c r="AB645" s="1453"/>
      <c r="AC645" s="1453"/>
      <c r="AD645" s="1453"/>
      <c r="AE645" s="1453"/>
    </row>
    <row r="646" spans="1:31" s="1504" customFormat="1" ht="15" customHeight="1">
      <c r="A646" s="1460"/>
      <c r="B646" s="1460"/>
      <c r="C646" s="1453"/>
      <c r="D646" s="1453"/>
      <c r="E646" s="1453"/>
      <c r="F646" s="1453"/>
      <c r="G646" s="1453"/>
      <c r="H646" s="1453"/>
      <c r="I646" s="1453"/>
      <c r="J646" s="1489"/>
      <c r="K646" s="1453"/>
      <c r="L646" s="1463"/>
      <c r="M646" s="1463"/>
      <c r="N646" s="1465"/>
      <c r="O646" s="1465"/>
      <c r="P646" s="1465"/>
      <c r="Q646" s="1465"/>
      <c r="R646" s="1465"/>
      <c r="S646" s="1453"/>
      <c r="T646" s="1453"/>
      <c r="U646" s="1453"/>
      <c r="V646" s="1490"/>
      <c r="W646" s="1490"/>
      <c r="X646" s="1490"/>
      <c r="Y646" s="1453"/>
      <c r="Z646" s="1453"/>
      <c r="AA646" s="1453"/>
      <c r="AB646" s="1453"/>
      <c r="AC646" s="1453"/>
      <c r="AD646" s="1453"/>
      <c r="AE646" s="1453"/>
    </row>
    <row r="647" spans="1:31" s="1504" customFormat="1" ht="15" customHeight="1">
      <c r="A647" s="1460"/>
      <c r="B647" s="1460"/>
      <c r="C647" s="1453"/>
      <c r="D647" s="1453"/>
      <c r="E647" s="1453"/>
      <c r="F647" s="1453"/>
      <c r="G647" s="1453"/>
      <c r="H647" s="1453"/>
      <c r="I647" s="1453"/>
      <c r="J647" s="1489"/>
      <c r="K647" s="1453"/>
      <c r="L647" s="1463"/>
      <c r="M647" s="1463"/>
      <c r="N647" s="1465"/>
      <c r="O647" s="1465"/>
      <c r="P647" s="1465"/>
      <c r="Q647" s="1465"/>
      <c r="R647" s="1465"/>
      <c r="S647" s="1453"/>
      <c r="T647" s="1453"/>
      <c r="U647" s="1453"/>
      <c r="V647" s="1490"/>
      <c r="W647" s="1490"/>
      <c r="X647" s="1490"/>
      <c r="Y647" s="1453"/>
      <c r="Z647" s="1453"/>
      <c r="AA647" s="1453"/>
      <c r="AB647" s="1453"/>
      <c r="AC647" s="1453"/>
      <c r="AD647" s="1453"/>
      <c r="AE647" s="1453"/>
    </row>
    <row r="648" spans="1:31" s="1504" customFormat="1" ht="15" customHeight="1">
      <c r="A648" s="1460"/>
      <c r="B648" s="1460"/>
      <c r="C648" s="1453"/>
      <c r="D648" s="1453"/>
      <c r="E648" s="1453"/>
      <c r="F648" s="1453"/>
      <c r="G648" s="1453"/>
      <c r="H648" s="1453"/>
      <c r="I648" s="1453"/>
      <c r="J648" s="1489"/>
      <c r="K648" s="1453"/>
      <c r="L648" s="1463"/>
      <c r="M648" s="1463"/>
      <c r="N648" s="1465"/>
      <c r="O648" s="1465"/>
      <c r="P648" s="1465"/>
      <c r="Q648" s="1465"/>
      <c r="R648" s="1465"/>
      <c r="S648" s="1453"/>
      <c r="T648" s="1453"/>
      <c r="U648" s="1453"/>
      <c r="V648" s="1490"/>
      <c r="W648" s="1490"/>
      <c r="X648" s="1490"/>
      <c r="Y648" s="1453"/>
      <c r="Z648" s="1453"/>
      <c r="AA648" s="1453"/>
      <c r="AB648" s="1453"/>
      <c r="AC648" s="1453"/>
      <c r="AD648" s="1453"/>
      <c r="AE648" s="1453"/>
    </row>
    <row r="649" spans="1:31" s="1504" customFormat="1" ht="15" customHeight="1">
      <c r="A649" s="1460"/>
      <c r="B649" s="1460"/>
      <c r="C649" s="1453"/>
      <c r="D649" s="1453"/>
      <c r="E649" s="1453"/>
      <c r="F649" s="1453"/>
      <c r="G649" s="1453"/>
      <c r="H649" s="1453"/>
      <c r="I649" s="1453"/>
      <c r="J649" s="1489"/>
      <c r="K649" s="1453"/>
      <c r="L649" s="1463"/>
      <c r="M649" s="1463"/>
      <c r="N649" s="1465"/>
      <c r="O649" s="1465"/>
      <c r="P649" s="1465"/>
      <c r="Q649" s="1465"/>
      <c r="R649" s="1465"/>
      <c r="S649" s="1453"/>
      <c r="T649" s="1453"/>
      <c r="U649" s="1453"/>
      <c r="V649" s="1490"/>
      <c r="W649" s="1490"/>
      <c r="X649" s="1490"/>
      <c r="Y649" s="1453"/>
      <c r="Z649" s="1453"/>
      <c r="AA649" s="1453"/>
      <c r="AB649" s="1453"/>
      <c r="AC649" s="1453"/>
      <c r="AD649" s="1453"/>
      <c r="AE649" s="1453"/>
    </row>
    <row r="650" spans="1:31" s="1504" customFormat="1" ht="15" customHeight="1">
      <c r="A650" s="1460"/>
      <c r="B650" s="1460"/>
      <c r="C650" s="1453"/>
      <c r="D650" s="1453"/>
      <c r="E650" s="1453"/>
      <c r="F650" s="1453"/>
      <c r="G650" s="1453"/>
      <c r="H650" s="1453"/>
      <c r="I650" s="1453"/>
      <c r="J650" s="1489"/>
      <c r="K650" s="1453"/>
      <c r="L650" s="1463"/>
      <c r="M650" s="1463"/>
      <c r="N650" s="1465"/>
      <c r="O650" s="1465"/>
      <c r="P650" s="1465"/>
      <c r="Q650" s="1465"/>
      <c r="R650" s="1465"/>
      <c r="S650" s="1453"/>
      <c r="T650" s="1453"/>
      <c r="U650" s="1453"/>
      <c r="V650" s="1490"/>
      <c r="W650" s="1490"/>
      <c r="X650" s="1490"/>
      <c r="Y650" s="1453"/>
      <c r="Z650" s="1453"/>
      <c r="AA650" s="1453"/>
      <c r="AB650" s="1453"/>
      <c r="AC650" s="1453"/>
      <c r="AD650" s="1453"/>
      <c r="AE650" s="1453"/>
    </row>
    <row r="651" spans="1:31" s="1504" customFormat="1" ht="15" customHeight="1">
      <c r="A651" s="1460"/>
      <c r="B651" s="1460"/>
      <c r="C651" s="1453"/>
      <c r="D651" s="1453"/>
      <c r="E651" s="1453"/>
      <c r="F651" s="1453"/>
      <c r="G651" s="1453"/>
      <c r="H651" s="1453"/>
      <c r="I651" s="1453"/>
      <c r="J651" s="1489"/>
      <c r="K651" s="1453"/>
      <c r="L651" s="1463"/>
      <c r="M651" s="1463"/>
      <c r="N651" s="1465"/>
      <c r="O651" s="1465"/>
      <c r="P651" s="1465"/>
      <c r="Q651" s="1465"/>
      <c r="R651" s="1465"/>
      <c r="S651" s="1453"/>
      <c r="T651" s="1453"/>
      <c r="U651" s="1453"/>
      <c r="V651" s="1490"/>
      <c r="W651" s="1490"/>
      <c r="X651" s="1490"/>
      <c r="Y651" s="1453"/>
      <c r="Z651" s="1453"/>
      <c r="AA651" s="1453"/>
      <c r="AB651" s="1453"/>
      <c r="AC651" s="1453"/>
      <c r="AD651" s="1453"/>
      <c r="AE651" s="1453"/>
    </row>
    <row r="652" spans="1:31" s="1504" customFormat="1" ht="15" customHeight="1">
      <c r="A652" s="1460"/>
      <c r="B652" s="1460"/>
      <c r="C652" s="1453"/>
      <c r="D652" s="1453"/>
      <c r="E652" s="1453"/>
      <c r="F652" s="1453"/>
      <c r="G652" s="1453"/>
      <c r="H652" s="1453"/>
      <c r="I652" s="1453"/>
      <c r="J652" s="1489"/>
      <c r="K652" s="1453"/>
      <c r="L652" s="1463"/>
      <c r="M652" s="1463"/>
      <c r="N652" s="1465"/>
      <c r="O652" s="1465"/>
      <c r="P652" s="1465"/>
      <c r="Q652" s="1465"/>
      <c r="R652" s="1465"/>
      <c r="S652" s="1453"/>
      <c r="T652" s="1453"/>
      <c r="U652" s="1453"/>
      <c r="V652" s="1490"/>
      <c r="W652" s="1490"/>
      <c r="X652" s="1490"/>
      <c r="Y652" s="1453"/>
      <c r="Z652" s="1453"/>
      <c r="AA652" s="1453"/>
      <c r="AB652" s="1453"/>
      <c r="AC652" s="1453"/>
      <c r="AD652" s="1453"/>
      <c r="AE652" s="1453"/>
    </row>
    <row r="653" spans="1:31" s="1504" customFormat="1" ht="15" customHeight="1">
      <c r="A653" s="1460"/>
      <c r="B653" s="1460"/>
      <c r="C653" s="1453"/>
      <c r="D653" s="1453"/>
      <c r="E653" s="1453"/>
      <c r="F653" s="1453"/>
      <c r="G653" s="1453"/>
      <c r="H653" s="1453"/>
      <c r="I653" s="1453"/>
      <c r="J653" s="1489"/>
      <c r="K653" s="1453"/>
      <c r="L653" s="1463"/>
      <c r="M653" s="1463"/>
      <c r="N653" s="1465"/>
      <c r="O653" s="1465"/>
      <c r="P653" s="1465"/>
      <c r="Q653" s="1465"/>
      <c r="R653" s="1465"/>
      <c r="S653" s="1453"/>
      <c r="T653" s="1453"/>
      <c r="U653" s="1453"/>
      <c r="V653" s="1490"/>
      <c r="W653" s="1490"/>
      <c r="X653" s="1490"/>
      <c r="Y653" s="1453"/>
      <c r="Z653" s="1453"/>
      <c r="AA653" s="1453"/>
      <c r="AB653" s="1453"/>
      <c r="AC653" s="1453"/>
      <c r="AD653" s="1453"/>
      <c r="AE653" s="1453"/>
    </row>
    <row r="654" spans="1:31" s="1504" customFormat="1" ht="15" customHeight="1">
      <c r="A654" s="1460"/>
      <c r="B654" s="1460"/>
      <c r="C654" s="1453"/>
      <c r="D654" s="1453"/>
      <c r="E654" s="1453"/>
      <c r="F654" s="1453"/>
      <c r="G654" s="1453"/>
      <c r="H654" s="1453"/>
      <c r="I654" s="1453"/>
      <c r="J654" s="1489"/>
      <c r="K654" s="1453"/>
      <c r="L654" s="1463"/>
      <c r="M654" s="1463"/>
      <c r="N654" s="1465"/>
      <c r="O654" s="1465"/>
      <c r="P654" s="1465"/>
      <c r="Q654" s="1465"/>
      <c r="R654" s="1465"/>
      <c r="S654" s="1453"/>
      <c r="T654" s="1453"/>
      <c r="U654" s="1453"/>
      <c r="V654" s="1490"/>
      <c r="W654" s="1490"/>
      <c r="X654" s="1490"/>
      <c r="Y654" s="1453"/>
      <c r="Z654" s="1453"/>
      <c r="AA654" s="1453"/>
      <c r="AB654" s="1453"/>
      <c r="AC654" s="1453"/>
      <c r="AD654" s="1453"/>
      <c r="AE654" s="1453"/>
    </row>
    <row r="655" spans="1:31" s="1504" customFormat="1" ht="15" customHeight="1">
      <c r="A655" s="1460"/>
      <c r="B655" s="1460"/>
      <c r="C655" s="1453"/>
      <c r="D655" s="1453"/>
      <c r="E655" s="1453"/>
      <c r="F655" s="1453"/>
      <c r="G655" s="1453"/>
      <c r="H655" s="1453"/>
      <c r="I655" s="1453"/>
      <c r="J655" s="1489"/>
      <c r="K655" s="1453"/>
      <c r="L655" s="1463"/>
      <c r="M655" s="1463"/>
      <c r="N655" s="1465"/>
      <c r="O655" s="1465"/>
      <c r="P655" s="1465"/>
      <c r="Q655" s="1465"/>
      <c r="R655" s="1465"/>
      <c r="S655" s="1453"/>
      <c r="T655" s="1453"/>
      <c r="U655" s="1453"/>
      <c r="V655" s="1490"/>
      <c r="W655" s="1490"/>
      <c r="X655" s="1490"/>
      <c r="Y655" s="1453"/>
      <c r="Z655" s="1453"/>
      <c r="AA655" s="1453"/>
      <c r="AB655" s="1453"/>
      <c r="AC655" s="1453"/>
      <c r="AD655" s="1453"/>
      <c r="AE655" s="1453"/>
    </row>
    <row r="656" spans="1:31" s="1504" customFormat="1" ht="15" customHeight="1">
      <c r="A656" s="1460"/>
      <c r="B656" s="1460"/>
      <c r="C656" s="1453"/>
      <c r="D656" s="1453"/>
      <c r="E656" s="1453"/>
      <c r="F656" s="1453"/>
      <c r="G656" s="1453"/>
      <c r="H656" s="1453"/>
      <c r="I656" s="1453"/>
      <c r="J656" s="1489"/>
      <c r="K656" s="1453"/>
      <c r="L656" s="1463"/>
      <c r="M656" s="1463"/>
      <c r="N656" s="1465"/>
      <c r="O656" s="1465"/>
      <c r="P656" s="1465"/>
      <c r="Q656" s="1465"/>
      <c r="R656" s="1465"/>
      <c r="S656" s="1453"/>
      <c r="T656" s="1453"/>
      <c r="U656" s="1453"/>
      <c r="V656" s="1490"/>
      <c r="W656" s="1490"/>
      <c r="X656" s="1490"/>
      <c r="Y656" s="1453"/>
      <c r="Z656" s="1453"/>
      <c r="AA656" s="1453"/>
      <c r="AB656" s="1453"/>
      <c r="AC656" s="1453"/>
      <c r="AD656" s="1453"/>
      <c r="AE656" s="1453"/>
    </row>
    <row r="657" spans="1:31" s="1504" customFormat="1" ht="15" customHeight="1">
      <c r="A657" s="1460"/>
      <c r="B657" s="1460"/>
      <c r="C657" s="1453"/>
      <c r="D657" s="1453"/>
      <c r="E657" s="1453"/>
      <c r="F657" s="1453"/>
      <c r="G657" s="1453"/>
      <c r="H657" s="1453"/>
      <c r="I657" s="1453"/>
      <c r="J657" s="1489"/>
      <c r="K657" s="1453"/>
      <c r="L657" s="1463"/>
      <c r="M657" s="1463"/>
      <c r="N657" s="1465"/>
      <c r="O657" s="1465"/>
      <c r="P657" s="1465"/>
      <c r="Q657" s="1465"/>
      <c r="R657" s="1465"/>
      <c r="S657" s="1453"/>
      <c r="T657" s="1453"/>
      <c r="U657" s="1453"/>
      <c r="V657" s="1490"/>
      <c r="W657" s="1490"/>
      <c r="X657" s="1490"/>
      <c r="Y657" s="1453"/>
      <c r="Z657" s="1453"/>
      <c r="AA657" s="1453"/>
      <c r="AB657" s="1453"/>
      <c r="AC657" s="1453"/>
      <c r="AD657" s="1453"/>
      <c r="AE657" s="1453"/>
    </row>
    <row r="658" spans="1:31" s="1504" customFormat="1" ht="15" customHeight="1">
      <c r="A658" s="1460"/>
      <c r="B658" s="1460"/>
      <c r="C658" s="1453"/>
      <c r="D658" s="1453"/>
      <c r="E658" s="1453"/>
      <c r="F658" s="1453"/>
      <c r="G658" s="1453"/>
      <c r="H658" s="1453"/>
      <c r="I658" s="1453"/>
      <c r="J658" s="1489"/>
      <c r="K658" s="1453"/>
      <c r="L658" s="1463"/>
      <c r="M658" s="1463"/>
      <c r="N658" s="1465"/>
      <c r="O658" s="1465"/>
      <c r="P658" s="1465"/>
      <c r="Q658" s="1465"/>
      <c r="R658" s="1465"/>
      <c r="S658" s="1453"/>
      <c r="T658" s="1453"/>
      <c r="U658" s="1453"/>
      <c r="V658" s="1490"/>
      <c r="W658" s="1490"/>
      <c r="X658" s="1490"/>
      <c r="Y658" s="1453"/>
      <c r="Z658" s="1453"/>
      <c r="AA658" s="1453"/>
      <c r="AB658" s="1453"/>
      <c r="AC658" s="1453"/>
      <c r="AD658" s="1453"/>
      <c r="AE658" s="1453"/>
    </row>
    <row r="659" spans="1:31" s="1504" customFormat="1" ht="15" customHeight="1">
      <c r="A659" s="1460"/>
      <c r="B659" s="1460"/>
      <c r="C659" s="1453"/>
      <c r="D659" s="1453"/>
      <c r="E659" s="1453"/>
      <c r="F659" s="1453"/>
      <c r="G659" s="1453"/>
      <c r="H659" s="1453"/>
      <c r="I659" s="1453"/>
      <c r="J659" s="1489"/>
      <c r="K659" s="1453"/>
      <c r="L659" s="1463"/>
      <c r="M659" s="1463"/>
      <c r="N659" s="1465"/>
      <c r="O659" s="1465"/>
      <c r="P659" s="1465"/>
      <c r="Q659" s="1465"/>
      <c r="R659" s="1465"/>
      <c r="S659" s="1453"/>
      <c r="T659" s="1453"/>
      <c r="U659" s="1453"/>
      <c r="V659" s="1490"/>
      <c r="W659" s="1490"/>
      <c r="X659" s="1490"/>
      <c r="Y659" s="1453"/>
      <c r="Z659" s="1453"/>
      <c r="AA659" s="1453"/>
      <c r="AB659" s="1453"/>
      <c r="AC659" s="1453"/>
      <c r="AD659" s="1453"/>
      <c r="AE659" s="1453"/>
    </row>
    <row r="660" spans="1:31" s="1504" customFormat="1" ht="15" customHeight="1">
      <c r="A660" s="1460"/>
      <c r="B660" s="1460"/>
      <c r="C660" s="1453"/>
      <c r="D660" s="1453"/>
      <c r="E660" s="1453"/>
      <c r="F660" s="1453"/>
      <c r="G660" s="1453"/>
      <c r="H660" s="1453"/>
      <c r="I660" s="1453"/>
      <c r="J660" s="1489"/>
      <c r="K660" s="1453"/>
      <c r="L660" s="1463"/>
      <c r="M660" s="1463"/>
      <c r="N660" s="1465"/>
      <c r="O660" s="1465"/>
      <c r="P660" s="1465"/>
      <c r="Q660" s="1465"/>
      <c r="R660" s="1465"/>
      <c r="S660" s="1453"/>
      <c r="T660" s="1453"/>
      <c r="U660" s="1453"/>
      <c r="V660" s="1490"/>
      <c r="W660" s="1490"/>
      <c r="X660" s="1490"/>
      <c r="Y660" s="1453"/>
      <c r="Z660" s="1453"/>
      <c r="AA660" s="1453"/>
      <c r="AB660" s="1453"/>
      <c r="AC660" s="1453"/>
      <c r="AD660" s="1453"/>
      <c r="AE660" s="1453"/>
    </row>
    <row r="661" spans="1:31" s="1504" customFormat="1" ht="15" customHeight="1">
      <c r="A661" s="1460"/>
      <c r="B661" s="1460"/>
      <c r="C661" s="1453"/>
      <c r="D661" s="1453"/>
      <c r="E661" s="1453"/>
      <c r="F661" s="1453"/>
      <c r="G661" s="1453"/>
      <c r="H661" s="1453"/>
      <c r="I661" s="1453"/>
      <c r="J661" s="1489"/>
      <c r="K661" s="1453"/>
      <c r="L661" s="1463"/>
      <c r="M661" s="1463"/>
      <c r="N661" s="1465"/>
      <c r="O661" s="1465"/>
      <c r="P661" s="1465"/>
      <c r="Q661" s="1465"/>
      <c r="R661" s="1465"/>
      <c r="S661" s="1453"/>
      <c r="T661" s="1453"/>
      <c r="U661" s="1453"/>
      <c r="V661" s="1490"/>
      <c r="W661" s="1490"/>
      <c r="X661" s="1490"/>
      <c r="Y661" s="1453"/>
      <c r="Z661" s="1453"/>
      <c r="AA661" s="1453"/>
      <c r="AB661" s="1453"/>
      <c r="AC661" s="1453"/>
      <c r="AD661" s="1453"/>
      <c r="AE661" s="1453"/>
    </row>
    <row r="662" spans="1:31" s="1504" customFormat="1" ht="15" customHeight="1">
      <c r="A662" s="1460"/>
      <c r="B662" s="1460"/>
      <c r="C662" s="1453"/>
      <c r="D662" s="1453"/>
      <c r="E662" s="1453"/>
      <c r="F662" s="1453"/>
      <c r="G662" s="1453"/>
      <c r="H662" s="1453"/>
      <c r="I662" s="1453"/>
      <c r="J662" s="1489"/>
      <c r="K662" s="1453"/>
      <c r="L662" s="1463"/>
      <c r="M662" s="1463"/>
      <c r="N662" s="1465"/>
      <c r="O662" s="1465"/>
      <c r="P662" s="1465"/>
      <c r="Q662" s="1465"/>
      <c r="R662" s="1465"/>
      <c r="S662" s="1453"/>
      <c r="T662" s="1453"/>
      <c r="U662" s="1453"/>
      <c r="V662" s="1490"/>
      <c r="W662" s="1490"/>
      <c r="X662" s="1490"/>
      <c r="Y662" s="1453"/>
      <c r="Z662" s="1453"/>
      <c r="AA662" s="1453"/>
      <c r="AB662" s="1453"/>
      <c r="AC662" s="1453"/>
      <c r="AD662" s="1453"/>
      <c r="AE662" s="1453"/>
    </row>
    <row r="663" spans="1:31" s="1504" customFormat="1" ht="15" customHeight="1">
      <c r="A663" s="1460"/>
      <c r="B663" s="1460"/>
      <c r="C663" s="1453"/>
      <c r="D663" s="1453"/>
      <c r="E663" s="1453"/>
      <c r="F663" s="1453"/>
      <c r="G663" s="1453"/>
      <c r="H663" s="1453"/>
      <c r="I663" s="1453"/>
      <c r="J663" s="1489"/>
      <c r="K663" s="1453"/>
      <c r="L663" s="1463"/>
      <c r="M663" s="1463"/>
      <c r="N663" s="1465"/>
      <c r="O663" s="1465"/>
      <c r="P663" s="1465"/>
      <c r="Q663" s="1465"/>
      <c r="R663" s="1465"/>
      <c r="S663" s="1453"/>
      <c r="T663" s="1453"/>
      <c r="U663" s="1453"/>
      <c r="V663" s="1490"/>
      <c r="W663" s="1490"/>
      <c r="X663" s="1490"/>
      <c r="Y663" s="1453"/>
      <c r="Z663" s="1453"/>
      <c r="AA663" s="1453"/>
      <c r="AB663" s="1453"/>
      <c r="AC663" s="1453"/>
      <c r="AD663" s="1453"/>
      <c r="AE663" s="1453"/>
    </row>
    <row r="664" spans="1:31" s="1504" customFormat="1" ht="15" customHeight="1">
      <c r="A664" s="1460"/>
      <c r="B664" s="1460"/>
      <c r="C664" s="1453"/>
      <c r="D664" s="1453"/>
      <c r="E664" s="1453"/>
      <c r="F664" s="1453"/>
      <c r="G664" s="1453"/>
      <c r="H664" s="1453"/>
      <c r="I664" s="1453"/>
      <c r="J664" s="1489"/>
      <c r="K664" s="1453"/>
      <c r="L664" s="1463"/>
      <c r="M664" s="1463"/>
      <c r="N664" s="1465"/>
      <c r="O664" s="1465"/>
      <c r="P664" s="1465"/>
      <c r="Q664" s="1465"/>
      <c r="R664" s="1465"/>
      <c r="S664" s="1453"/>
      <c r="T664" s="1453"/>
      <c r="U664" s="1453"/>
      <c r="V664" s="1490"/>
      <c r="W664" s="1490"/>
      <c r="X664" s="1490"/>
      <c r="Y664" s="1453"/>
      <c r="Z664" s="1453"/>
      <c r="AA664" s="1453"/>
      <c r="AB664" s="1453"/>
      <c r="AC664" s="1453"/>
      <c r="AD664" s="1453"/>
      <c r="AE664" s="1453"/>
    </row>
    <row r="665" spans="1:31" s="1504" customFormat="1" ht="15" customHeight="1">
      <c r="A665" s="1460"/>
      <c r="B665" s="1460"/>
      <c r="C665" s="1453"/>
      <c r="D665" s="1453"/>
      <c r="E665" s="1453"/>
      <c r="F665" s="1453"/>
      <c r="G665" s="1453"/>
      <c r="H665" s="1453"/>
      <c r="I665" s="1453"/>
      <c r="J665" s="1489"/>
      <c r="K665" s="1453"/>
      <c r="L665" s="1463"/>
      <c r="M665" s="1463"/>
      <c r="N665" s="1465"/>
      <c r="O665" s="1465"/>
      <c r="P665" s="1465"/>
      <c r="Q665" s="1465"/>
      <c r="R665" s="1465"/>
      <c r="S665" s="1453"/>
      <c r="T665" s="1453"/>
      <c r="U665" s="1453"/>
      <c r="V665" s="1490"/>
      <c r="W665" s="1490"/>
      <c r="X665" s="1490"/>
      <c r="Y665" s="1453"/>
      <c r="Z665" s="1453"/>
      <c r="AA665" s="1453"/>
      <c r="AB665" s="1453"/>
      <c r="AC665" s="1453"/>
      <c r="AD665" s="1453"/>
      <c r="AE665" s="1453"/>
    </row>
    <row r="666" spans="1:31" s="1504" customFormat="1" ht="15" customHeight="1">
      <c r="A666" s="1460"/>
      <c r="B666" s="1460"/>
      <c r="C666" s="1453"/>
      <c r="D666" s="1453"/>
      <c r="E666" s="1453"/>
      <c r="F666" s="1453"/>
      <c r="G666" s="1453"/>
      <c r="H666" s="1453"/>
      <c r="I666" s="1453"/>
      <c r="J666" s="1489"/>
      <c r="K666" s="1453"/>
      <c r="L666" s="1463"/>
      <c r="M666" s="1463"/>
      <c r="N666" s="1465"/>
      <c r="O666" s="1465"/>
      <c r="P666" s="1465"/>
      <c r="Q666" s="1465"/>
      <c r="R666" s="1465"/>
      <c r="S666" s="1453"/>
      <c r="T666" s="1453"/>
      <c r="U666" s="1453"/>
      <c r="V666" s="1490"/>
      <c r="W666" s="1490"/>
      <c r="X666" s="1490"/>
      <c r="Y666" s="1453"/>
      <c r="Z666" s="1453"/>
      <c r="AA666" s="1453"/>
      <c r="AB666" s="1453"/>
      <c r="AC666" s="1453"/>
      <c r="AD666" s="1453"/>
      <c r="AE666" s="1453"/>
    </row>
    <row r="667" spans="1:31" s="1504" customFormat="1" ht="15" customHeight="1">
      <c r="A667" s="1460"/>
      <c r="B667" s="1460"/>
      <c r="C667" s="1453"/>
      <c r="D667" s="1453"/>
      <c r="E667" s="1453"/>
      <c r="F667" s="1453"/>
      <c r="G667" s="1453"/>
      <c r="H667" s="1453"/>
      <c r="I667" s="1453"/>
      <c r="J667" s="1489"/>
      <c r="K667" s="1453"/>
      <c r="L667" s="1463"/>
      <c r="M667" s="1463"/>
      <c r="N667" s="1465"/>
      <c r="O667" s="1465"/>
      <c r="P667" s="1465"/>
      <c r="Q667" s="1465"/>
      <c r="R667" s="1465"/>
      <c r="S667" s="1453"/>
      <c r="T667" s="1453"/>
      <c r="U667" s="1453"/>
      <c r="V667" s="1490"/>
      <c r="W667" s="1490"/>
      <c r="X667" s="1490"/>
      <c r="Y667" s="1453"/>
      <c r="Z667" s="1453"/>
      <c r="AA667" s="1453"/>
      <c r="AB667" s="1453"/>
      <c r="AC667" s="1453"/>
      <c r="AD667" s="1453"/>
      <c r="AE667" s="1453"/>
    </row>
    <row r="668" spans="1:31" s="1504" customFormat="1" ht="15" customHeight="1">
      <c r="A668" s="1460"/>
      <c r="B668" s="1460"/>
      <c r="C668" s="1453"/>
      <c r="D668" s="1453"/>
      <c r="E668" s="1453"/>
      <c r="F668" s="1453"/>
      <c r="G668" s="1453"/>
      <c r="H668" s="1453"/>
      <c r="I668" s="1453"/>
      <c r="J668" s="1489"/>
      <c r="K668" s="1453"/>
      <c r="L668" s="1463"/>
      <c r="M668" s="1463"/>
      <c r="N668" s="1465"/>
      <c r="O668" s="1465"/>
      <c r="P668" s="1465"/>
      <c r="Q668" s="1465"/>
      <c r="R668" s="1465"/>
      <c r="S668" s="1453"/>
      <c r="T668" s="1453"/>
      <c r="U668" s="1453"/>
      <c r="V668" s="1490"/>
      <c r="W668" s="1490"/>
      <c r="X668" s="1490"/>
      <c r="Y668" s="1453"/>
      <c r="Z668" s="1453"/>
      <c r="AA668" s="1453"/>
      <c r="AB668" s="1453"/>
      <c r="AC668" s="1453"/>
      <c r="AD668" s="1453"/>
      <c r="AE668" s="1453"/>
    </row>
    <row r="669" spans="1:31" s="1504" customFormat="1" ht="15" customHeight="1">
      <c r="A669" s="1460"/>
      <c r="B669" s="1460"/>
      <c r="C669" s="1453"/>
      <c r="D669" s="1453"/>
      <c r="E669" s="1453"/>
      <c r="F669" s="1453"/>
      <c r="G669" s="1453"/>
      <c r="H669" s="1453"/>
      <c r="I669" s="1453"/>
      <c r="J669" s="1489"/>
      <c r="K669" s="1453"/>
      <c r="L669" s="1463"/>
      <c r="M669" s="1463"/>
      <c r="N669" s="1465"/>
      <c r="O669" s="1465"/>
      <c r="P669" s="1465"/>
      <c r="Q669" s="1465"/>
      <c r="R669" s="1465"/>
      <c r="S669" s="1453"/>
      <c r="T669" s="1453"/>
      <c r="U669" s="1453"/>
      <c r="V669" s="1490"/>
      <c r="W669" s="1490"/>
      <c r="X669" s="1490"/>
      <c r="Y669" s="1453"/>
      <c r="Z669" s="1453"/>
      <c r="AA669" s="1453"/>
      <c r="AB669" s="1453"/>
      <c r="AC669" s="1453"/>
      <c r="AD669" s="1453"/>
      <c r="AE669" s="1453"/>
    </row>
    <row r="670" spans="1:31" s="1504" customFormat="1" ht="15" customHeight="1">
      <c r="A670" s="1460"/>
      <c r="B670" s="1460"/>
      <c r="C670" s="1453"/>
      <c r="D670" s="1453"/>
      <c r="E670" s="1453"/>
      <c r="F670" s="1453"/>
      <c r="G670" s="1453"/>
      <c r="H670" s="1453"/>
      <c r="I670" s="1453"/>
      <c r="J670" s="1489"/>
      <c r="K670" s="1453"/>
      <c r="L670" s="1463"/>
      <c r="M670" s="1463"/>
      <c r="N670" s="1465"/>
      <c r="O670" s="1465"/>
      <c r="P670" s="1465"/>
      <c r="Q670" s="1465"/>
      <c r="R670" s="1465"/>
      <c r="S670" s="1453"/>
      <c r="T670" s="1453"/>
      <c r="U670" s="1453"/>
      <c r="V670" s="1490"/>
      <c r="W670" s="1490"/>
      <c r="X670" s="1490"/>
      <c r="Y670" s="1453"/>
      <c r="Z670" s="1453"/>
      <c r="AA670" s="1453"/>
      <c r="AB670" s="1453"/>
      <c r="AC670" s="1453"/>
      <c r="AD670" s="1453"/>
      <c r="AE670" s="1453"/>
    </row>
    <row r="671" spans="1:31" s="1504" customFormat="1" ht="15" customHeight="1">
      <c r="A671" s="1460"/>
      <c r="B671" s="1460"/>
      <c r="C671" s="1453"/>
      <c r="D671" s="1453"/>
      <c r="E671" s="1453"/>
      <c r="F671" s="1453"/>
      <c r="G671" s="1453"/>
      <c r="H671" s="1453"/>
      <c r="I671" s="1453"/>
      <c r="J671" s="1489"/>
      <c r="K671" s="1453"/>
      <c r="L671" s="1463"/>
      <c r="M671" s="1463"/>
      <c r="N671" s="1465"/>
      <c r="O671" s="1465"/>
      <c r="P671" s="1465"/>
      <c r="Q671" s="1465"/>
      <c r="R671" s="1465"/>
      <c r="S671" s="1453"/>
      <c r="T671" s="1453"/>
      <c r="U671" s="1453"/>
      <c r="V671" s="1490"/>
      <c r="W671" s="1490"/>
      <c r="X671" s="1490"/>
      <c r="Y671" s="1453"/>
      <c r="Z671" s="1453"/>
      <c r="AA671" s="1453"/>
      <c r="AB671" s="1453"/>
      <c r="AC671" s="1453"/>
      <c r="AD671" s="1453"/>
      <c r="AE671" s="1453"/>
    </row>
    <row r="672" spans="1:31" s="1504" customFormat="1" ht="15" customHeight="1">
      <c r="A672" s="1460"/>
      <c r="B672" s="1460"/>
      <c r="C672" s="1453"/>
      <c r="D672" s="1453"/>
      <c r="E672" s="1453"/>
      <c r="F672" s="1453"/>
      <c r="G672" s="1453"/>
      <c r="H672" s="1453"/>
      <c r="I672" s="1453"/>
      <c r="J672" s="1489"/>
      <c r="K672" s="1453"/>
      <c r="L672" s="1463"/>
      <c r="M672" s="1463"/>
      <c r="N672" s="1465"/>
      <c r="O672" s="1465"/>
      <c r="P672" s="1465"/>
      <c r="Q672" s="1465"/>
      <c r="R672" s="1465"/>
      <c r="S672" s="1453"/>
      <c r="T672" s="1453"/>
      <c r="U672" s="1453"/>
      <c r="V672" s="1490"/>
      <c r="W672" s="1490"/>
      <c r="X672" s="1490"/>
      <c r="Y672" s="1453"/>
      <c r="Z672" s="1453"/>
      <c r="AA672" s="1453"/>
      <c r="AB672" s="1453"/>
      <c r="AC672" s="1453"/>
      <c r="AD672" s="1453"/>
      <c r="AE672" s="1453"/>
    </row>
    <row r="673" spans="1:31" s="1504" customFormat="1" ht="15" customHeight="1">
      <c r="A673" s="1460"/>
      <c r="B673" s="1460"/>
      <c r="C673" s="1453"/>
      <c r="D673" s="1453"/>
      <c r="E673" s="1453"/>
      <c r="F673" s="1453"/>
      <c r="G673" s="1453"/>
      <c r="H673" s="1453"/>
      <c r="I673" s="1453"/>
      <c r="J673" s="1489"/>
      <c r="K673" s="1453"/>
      <c r="L673" s="1463"/>
      <c r="M673" s="1463"/>
      <c r="N673" s="1465"/>
      <c r="O673" s="1465"/>
      <c r="P673" s="1465"/>
      <c r="Q673" s="1465"/>
      <c r="R673" s="1465"/>
      <c r="S673" s="1453"/>
      <c r="T673" s="1453"/>
      <c r="U673" s="1453"/>
      <c r="V673" s="1490"/>
      <c r="W673" s="1490"/>
      <c r="X673" s="1490"/>
      <c r="Y673" s="1453"/>
      <c r="Z673" s="1453"/>
      <c r="AA673" s="1453"/>
      <c r="AB673" s="1453"/>
      <c r="AC673" s="1453"/>
      <c r="AD673" s="1453"/>
      <c r="AE673" s="1453"/>
    </row>
    <row r="674" spans="1:31" s="1504" customFormat="1" ht="15" customHeight="1">
      <c r="A674" s="1460"/>
      <c r="B674" s="1460"/>
      <c r="C674" s="1453"/>
      <c r="D674" s="1453"/>
      <c r="E674" s="1453"/>
      <c r="F674" s="1453"/>
      <c r="G674" s="1453"/>
      <c r="H674" s="1453"/>
      <c r="I674" s="1453"/>
      <c r="J674" s="1489"/>
      <c r="K674" s="1453"/>
      <c r="L674" s="1463"/>
      <c r="M674" s="1463"/>
      <c r="N674" s="1465"/>
      <c r="O674" s="1465"/>
      <c r="P674" s="1465"/>
      <c r="Q674" s="1465"/>
      <c r="R674" s="1465"/>
      <c r="S674" s="1453"/>
      <c r="T674" s="1453"/>
      <c r="U674" s="1453"/>
      <c r="V674" s="1490"/>
      <c r="W674" s="1490"/>
      <c r="X674" s="1490"/>
      <c r="Y674" s="1453"/>
      <c r="Z674" s="1453"/>
      <c r="AA674" s="1453"/>
      <c r="AB674" s="1453"/>
      <c r="AC674" s="1453"/>
      <c r="AD674" s="1453"/>
      <c r="AE674" s="1453"/>
    </row>
    <row r="675" spans="1:31" s="1504" customFormat="1" ht="15" customHeight="1">
      <c r="A675" s="1460"/>
      <c r="B675" s="1460"/>
      <c r="C675" s="1453"/>
      <c r="D675" s="1453"/>
      <c r="E675" s="1453"/>
      <c r="F675" s="1453"/>
      <c r="G675" s="1453"/>
      <c r="H675" s="1453"/>
      <c r="I675" s="1453"/>
      <c r="J675" s="1489"/>
      <c r="K675" s="1453"/>
      <c r="L675" s="1463"/>
      <c r="M675" s="1463"/>
      <c r="N675" s="1465"/>
      <c r="O675" s="1465"/>
      <c r="P675" s="1465"/>
      <c r="Q675" s="1465"/>
      <c r="R675" s="1465"/>
      <c r="S675" s="1453"/>
      <c r="T675" s="1453"/>
      <c r="U675" s="1453"/>
      <c r="V675" s="1490"/>
      <c r="W675" s="1490"/>
      <c r="X675" s="1490"/>
      <c r="Y675" s="1453"/>
      <c r="Z675" s="1453"/>
      <c r="AA675" s="1453"/>
      <c r="AB675" s="1453"/>
      <c r="AC675" s="1453"/>
      <c r="AD675" s="1453"/>
      <c r="AE675" s="1453"/>
    </row>
    <row r="676" spans="1:31" s="1504" customFormat="1" ht="15" customHeight="1">
      <c r="A676" s="1460"/>
      <c r="B676" s="1460"/>
      <c r="C676" s="1453"/>
      <c r="D676" s="1453"/>
      <c r="E676" s="1453"/>
      <c r="F676" s="1453"/>
      <c r="G676" s="1453"/>
      <c r="H676" s="1453"/>
      <c r="I676" s="1453"/>
      <c r="J676" s="1489"/>
      <c r="K676" s="1453"/>
      <c r="L676" s="1463"/>
      <c r="M676" s="1463"/>
      <c r="N676" s="1465"/>
      <c r="O676" s="1465"/>
      <c r="P676" s="1465"/>
      <c r="Q676" s="1465"/>
      <c r="R676" s="1465"/>
      <c r="S676" s="1453"/>
      <c r="T676" s="1453"/>
      <c r="U676" s="1453"/>
      <c r="V676" s="1490"/>
      <c r="W676" s="1490"/>
      <c r="X676" s="1490"/>
      <c r="Y676" s="1453"/>
      <c r="Z676" s="1453"/>
      <c r="AA676" s="1453"/>
      <c r="AB676" s="1453"/>
      <c r="AC676" s="1453"/>
      <c r="AD676" s="1453"/>
      <c r="AE676" s="1453"/>
    </row>
    <row r="677" spans="1:31" s="1504" customFormat="1" ht="15" customHeight="1">
      <c r="A677" s="1460"/>
      <c r="B677" s="1460"/>
      <c r="C677" s="1453"/>
      <c r="D677" s="1453"/>
      <c r="E677" s="1453"/>
      <c r="F677" s="1453"/>
      <c r="G677" s="1453"/>
      <c r="H677" s="1453"/>
      <c r="I677" s="1453"/>
      <c r="J677" s="1489"/>
      <c r="K677" s="1453"/>
      <c r="L677" s="1463"/>
      <c r="M677" s="1463"/>
      <c r="N677" s="1465"/>
      <c r="O677" s="1465"/>
      <c r="P677" s="1465"/>
      <c r="Q677" s="1465"/>
      <c r="R677" s="1465"/>
      <c r="S677" s="1453"/>
      <c r="T677" s="1453"/>
      <c r="U677" s="1453"/>
      <c r="V677" s="1490"/>
      <c r="W677" s="1490"/>
      <c r="X677" s="1490"/>
      <c r="Y677" s="1453"/>
      <c r="Z677" s="1453"/>
      <c r="AA677" s="1453"/>
      <c r="AB677" s="1453"/>
      <c r="AC677" s="1453"/>
      <c r="AD677" s="1453"/>
      <c r="AE677" s="1453"/>
    </row>
    <row r="678" spans="1:31" s="1504" customFormat="1" ht="15" customHeight="1">
      <c r="A678" s="1460"/>
      <c r="B678" s="1460"/>
      <c r="C678" s="1453"/>
      <c r="D678" s="1453"/>
      <c r="E678" s="1453"/>
      <c r="F678" s="1453"/>
      <c r="G678" s="1453"/>
      <c r="H678" s="1453"/>
      <c r="I678" s="1453"/>
      <c r="J678" s="1489"/>
      <c r="K678" s="1453"/>
      <c r="L678" s="1463"/>
      <c r="M678" s="1463"/>
      <c r="N678" s="1465"/>
      <c r="O678" s="1465"/>
      <c r="P678" s="1465"/>
      <c r="Q678" s="1465"/>
      <c r="R678" s="1465"/>
      <c r="S678" s="1453"/>
      <c r="T678" s="1453"/>
      <c r="U678" s="1453"/>
      <c r="V678" s="1490"/>
      <c r="W678" s="1490"/>
      <c r="X678" s="1490"/>
      <c r="Y678" s="1453"/>
      <c r="Z678" s="1453"/>
      <c r="AA678" s="1453"/>
      <c r="AB678" s="1453"/>
      <c r="AC678" s="1453"/>
      <c r="AD678" s="1453"/>
      <c r="AE678" s="1453"/>
    </row>
    <row r="679" spans="1:31" s="1504" customFormat="1" ht="15" customHeight="1">
      <c r="A679" s="1460"/>
      <c r="B679" s="1460"/>
      <c r="C679" s="1453"/>
      <c r="D679" s="1453"/>
      <c r="E679" s="1453"/>
      <c r="F679" s="1453"/>
      <c r="G679" s="1453"/>
      <c r="H679" s="1453"/>
      <c r="I679" s="1453"/>
      <c r="J679" s="1489"/>
      <c r="K679" s="1453"/>
      <c r="L679" s="1463"/>
      <c r="M679" s="1463"/>
      <c r="N679" s="1465"/>
      <c r="O679" s="1465"/>
      <c r="P679" s="1465"/>
      <c r="Q679" s="1465"/>
      <c r="R679" s="1465"/>
      <c r="S679" s="1453"/>
      <c r="T679" s="1453"/>
      <c r="U679" s="1453"/>
      <c r="V679" s="1490"/>
      <c r="W679" s="1490"/>
      <c r="X679" s="1490"/>
      <c r="Y679" s="1453"/>
      <c r="Z679" s="1453"/>
      <c r="AA679" s="1453"/>
      <c r="AB679" s="1453"/>
      <c r="AC679" s="1453"/>
      <c r="AD679" s="1453"/>
      <c r="AE679" s="1453"/>
    </row>
    <row r="680" spans="1:31" s="1504" customFormat="1" ht="15" customHeight="1">
      <c r="A680" s="1460"/>
      <c r="B680" s="1460"/>
      <c r="C680" s="1453"/>
      <c r="D680" s="1453"/>
      <c r="E680" s="1453"/>
      <c r="F680" s="1453"/>
      <c r="G680" s="1453"/>
      <c r="H680" s="1453"/>
      <c r="I680" s="1453"/>
      <c r="J680" s="1489"/>
      <c r="K680" s="1453"/>
      <c r="L680" s="1463"/>
      <c r="M680" s="1463"/>
      <c r="N680" s="1465"/>
      <c r="O680" s="1465"/>
      <c r="P680" s="1465"/>
      <c r="Q680" s="1465"/>
      <c r="R680" s="1465"/>
      <c r="S680" s="1453"/>
      <c r="T680" s="1453"/>
      <c r="U680" s="1453"/>
      <c r="V680" s="1490"/>
      <c r="W680" s="1490"/>
      <c r="X680" s="1490"/>
      <c r="Y680" s="1453"/>
      <c r="Z680" s="1453"/>
      <c r="AA680" s="1453"/>
      <c r="AB680" s="1453"/>
      <c r="AC680" s="1453"/>
      <c r="AD680" s="1453"/>
      <c r="AE680" s="1453"/>
    </row>
    <row r="681" spans="1:31" s="1504" customFormat="1" ht="15" customHeight="1">
      <c r="A681" s="1460"/>
      <c r="B681" s="1460"/>
      <c r="C681" s="1453"/>
      <c r="D681" s="1453"/>
      <c r="E681" s="1453"/>
      <c r="F681" s="1453"/>
      <c r="G681" s="1453"/>
      <c r="H681" s="1453"/>
      <c r="I681" s="1453"/>
      <c r="J681" s="1489"/>
      <c r="K681" s="1453"/>
      <c r="L681" s="1463"/>
      <c r="M681" s="1463"/>
      <c r="N681" s="1465"/>
      <c r="O681" s="1465"/>
      <c r="P681" s="1465"/>
      <c r="Q681" s="1465"/>
      <c r="R681" s="1465"/>
      <c r="S681" s="1453"/>
      <c r="T681" s="1453"/>
      <c r="U681" s="1453"/>
      <c r="V681" s="1490"/>
      <c r="W681" s="1490"/>
      <c r="X681" s="1490"/>
      <c r="Y681" s="1453"/>
      <c r="Z681" s="1453"/>
      <c r="AA681" s="1453"/>
      <c r="AB681" s="1453"/>
      <c r="AC681" s="1453"/>
      <c r="AD681" s="1453"/>
      <c r="AE681" s="1453"/>
    </row>
    <row r="682" spans="1:31" s="1504" customFormat="1" ht="15" customHeight="1">
      <c r="A682" s="1460"/>
      <c r="B682" s="1460"/>
      <c r="C682" s="1453"/>
      <c r="D682" s="1453"/>
      <c r="E682" s="1453"/>
      <c r="F682" s="1453"/>
      <c r="G682" s="1453"/>
      <c r="H682" s="1453"/>
      <c r="I682" s="1453"/>
      <c r="J682" s="1489"/>
      <c r="K682" s="1453"/>
      <c r="L682" s="1463"/>
      <c r="M682" s="1463"/>
      <c r="N682" s="1465"/>
      <c r="O682" s="1465"/>
      <c r="P682" s="1465"/>
      <c r="Q682" s="1465"/>
      <c r="R682" s="1465"/>
      <c r="S682" s="1453"/>
      <c r="T682" s="1453"/>
      <c r="U682" s="1453"/>
      <c r="V682" s="1490"/>
      <c r="W682" s="1490"/>
      <c r="X682" s="1490"/>
      <c r="Y682" s="1453"/>
      <c r="Z682" s="1453"/>
      <c r="AA682" s="1453"/>
      <c r="AB682" s="1453"/>
      <c r="AC682" s="1453"/>
      <c r="AD682" s="1453"/>
      <c r="AE682" s="1453"/>
    </row>
    <row r="683" spans="1:31" s="1504" customFormat="1" ht="15" customHeight="1">
      <c r="A683" s="1460"/>
      <c r="B683" s="1460"/>
      <c r="C683" s="1453"/>
      <c r="D683" s="1453"/>
      <c r="E683" s="1453"/>
      <c r="F683" s="1453"/>
      <c r="G683" s="1453"/>
      <c r="H683" s="1453"/>
      <c r="I683" s="1453"/>
      <c r="J683" s="1489"/>
      <c r="K683" s="1453"/>
      <c r="L683" s="1463"/>
      <c r="M683" s="1463"/>
      <c r="N683" s="1465"/>
      <c r="O683" s="1465"/>
      <c r="P683" s="1465"/>
      <c r="Q683" s="1465"/>
      <c r="R683" s="1465"/>
      <c r="S683" s="1453"/>
      <c r="T683" s="1453"/>
      <c r="U683" s="1453"/>
      <c r="V683" s="1490"/>
      <c r="W683" s="1490"/>
      <c r="X683" s="1490"/>
      <c r="Y683" s="1453"/>
      <c r="Z683" s="1453"/>
      <c r="AA683" s="1453"/>
      <c r="AB683" s="1453"/>
      <c r="AC683" s="1453"/>
      <c r="AD683" s="1453"/>
      <c r="AE683" s="1453"/>
    </row>
    <row r="684" spans="1:31" s="1504" customFormat="1" ht="15" customHeight="1">
      <c r="A684" s="1460"/>
      <c r="B684" s="1460"/>
      <c r="C684" s="1453"/>
      <c r="D684" s="1453"/>
      <c r="E684" s="1453"/>
      <c r="F684" s="1453"/>
      <c r="G684" s="1453"/>
      <c r="H684" s="1453"/>
      <c r="I684" s="1453"/>
      <c r="J684" s="1489"/>
      <c r="K684" s="1453"/>
      <c r="L684" s="1463"/>
      <c r="M684" s="1463"/>
      <c r="N684" s="1465"/>
      <c r="O684" s="1465"/>
      <c r="P684" s="1465"/>
      <c r="Q684" s="1465"/>
      <c r="R684" s="1465"/>
      <c r="S684" s="1453"/>
      <c r="T684" s="1453"/>
      <c r="U684" s="1453"/>
      <c r="V684" s="1490"/>
      <c r="W684" s="1490"/>
      <c r="X684" s="1490"/>
      <c r="Y684" s="1453"/>
      <c r="Z684" s="1453"/>
      <c r="AA684" s="1453"/>
      <c r="AB684" s="1453"/>
      <c r="AC684" s="1453"/>
      <c r="AD684" s="1453"/>
      <c r="AE684" s="1453"/>
    </row>
    <row r="685" spans="1:31" s="1504" customFormat="1" ht="15" customHeight="1">
      <c r="A685" s="1460"/>
      <c r="B685" s="1460"/>
      <c r="C685" s="1453"/>
      <c r="D685" s="1453"/>
      <c r="E685" s="1453"/>
      <c r="F685" s="1453"/>
      <c r="G685" s="1453"/>
      <c r="H685" s="1453"/>
      <c r="I685" s="1453"/>
      <c r="J685" s="1489"/>
      <c r="K685" s="1453"/>
      <c r="L685" s="1463"/>
      <c r="M685" s="1463"/>
      <c r="N685" s="1465"/>
      <c r="O685" s="1465"/>
      <c r="P685" s="1465"/>
      <c r="Q685" s="1465"/>
      <c r="R685" s="1465"/>
      <c r="S685" s="1453"/>
      <c r="T685" s="1453"/>
      <c r="U685" s="1453"/>
      <c r="V685" s="1490"/>
      <c r="W685" s="1490"/>
      <c r="X685" s="1490"/>
      <c r="Y685" s="1453"/>
      <c r="Z685" s="1453"/>
      <c r="AA685" s="1453"/>
      <c r="AB685" s="1453"/>
      <c r="AC685" s="1453"/>
      <c r="AD685" s="1453"/>
      <c r="AE685" s="1453"/>
    </row>
    <row r="686" spans="1:31" s="1504" customFormat="1" ht="15" customHeight="1">
      <c r="A686" s="1460"/>
      <c r="B686" s="1460"/>
      <c r="C686" s="1453"/>
      <c r="D686" s="1453"/>
      <c r="E686" s="1453"/>
      <c r="F686" s="1453"/>
      <c r="G686" s="1453"/>
      <c r="H686" s="1453"/>
      <c r="I686" s="1453"/>
      <c r="J686" s="1489"/>
      <c r="K686" s="1453"/>
      <c r="L686" s="1463"/>
      <c r="M686" s="1463"/>
      <c r="N686" s="1465"/>
      <c r="O686" s="1465"/>
      <c r="P686" s="1465"/>
      <c r="Q686" s="1465"/>
      <c r="R686" s="1465"/>
      <c r="S686" s="1453"/>
      <c r="T686" s="1453"/>
      <c r="U686" s="1453"/>
      <c r="V686" s="1490"/>
      <c r="W686" s="1490"/>
      <c r="X686" s="1490"/>
      <c r="Y686" s="1453"/>
      <c r="Z686" s="1453"/>
      <c r="AA686" s="1453"/>
      <c r="AB686" s="1453"/>
      <c r="AC686" s="1453"/>
      <c r="AD686" s="1453"/>
      <c r="AE686" s="1453"/>
    </row>
    <row r="687" spans="1:31" s="1504" customFormat="1" ht="15" customHeight="1">
      <c r="A687" s="1460"/>
      <c r="B687" s="1460"/>
      <c r="C687" s="1453"/>
      <c r="D687" s="1453"/>
      <c r="E687" s="1453"/>
      <c r="F687" s="1453"/>
      <c r="G687" s="1453"/>
      <c r="H687" s="1453"/>
      <c r="I687" s="1453"/>
      <c r="J687" s="1489"/>
      <c r="K687" s="1453"/>
      <c r="L687" s="1463"/>
      <c r="M687" s="1463"/>
      <c r="N687" s="1465"/>
      <c r="O687" s="1465"/>
      <c r="P687" s="1465"/>
      <c r="Q687" s="1465"/>
      <c r="R687" s="1465"/>
      <c r="S687" s="1453"/>
      <c r="T687" s="1453"/>
      <c r="U687" s="1453"/>
      <c r="V687" s="1490"/>
      <c r="W687" s="1490"/>
      <c r="X687" s="1490"/>
      <c r="Y687" s="1453"/>
      <c r="Z687" s="1453"/>
      <c r="AA687" s="1453"/>
      <c r="AB687" s="1453"/>
      <c r="AC687" s="1453"/>
      <c r="AD687" s="1453"/>
      <c r="AE687" s="1453"/>
    </row>
    <row r="688" spans="1:31" s="1504" customFormat="1" ht="15" customHeight="1">
      <c r="A688" s="1460"/>
      <c r="B688" s="1460"/>
      <c r="C688" s="1453"/>
      <c r="D688" s="1453"/>
      <c r="E688" s="1453"/>
      <c r="F688" s="1453"/>
      <c r="G688" s="1453"/>
      <c r="H688" s="1453"/>
      <c r="I688" s="1453"/>
      <c r="J688" s="1489"/>
      <c r="K688" s="1453"/>
      <c r="L688" s="1463"/>
      <c r="M688" s="1463"/>
      <c r="N688" s="1465"/>
      <c r="O688" s="1465"/>
      <c r="P688" s="1465"/>
      <c r="Q688" s="1465"/>
      <c r="R688" s="1465"/>
      <c r="S688" s="1453"/>
      <c r="T688" s="1453"/>
      <c r="U688" s="1453"/>
      <c r="V688" s="1490"/>
      <c r="W688" s="1490"/>
      <c r="X688" s="1490"/>
      <c r="Y688" s="1453"/>
      <c r="Z688" s="1453"/>
      <c r="AA688" s="1453"/>
      <c r="AB688" s="1453"/>
      <c r="AC688" s="1453"/>
      <c r="AD688" s="1453"/>
      <c r="AE688" s="1453"/>
    </row>
    <row r="689" spans="1:31" s="1504" customFormat="1" ht="15" customHeight="1">
      <c r="A689" s="1460"/>
      <c r="B689" s="1460"/>
      <c r="C689" s="1453"/>
      <c r="D689" s="1453"/>
      <c r="E689" s="1453"/>
      <c r="F689" s="1453"/>
      <c r="G689" s="1453"/>
      <c r="H689" s="1453"/>
      <c r="I689" s="1453"/>
      <c r="J689" s="1489"/>
      <c r="K689" s="1453"/>
      <c r="L689" s="1463"/>
      <c r="M689" s="1463"/>
      <c r="N689" s="1465"/>
      <c r="O689" s="1465"/>
      <c r="P689" s="1465"/>
      <c r="Q689" s="1465"/>
      <c r="R689" s="1465"/>
      <c r="S689" s="1453"/>
      <c r="T689" s="1453"/>
      <c r="U689" s="1453"/>
      <c r="V689" s="1490"/>
      <c r="W689" s="1490"/>
      <c r="X689" s="1490"/>
      <c r="Y689" s="1453"/>
      <c r="Z689" s="1453"/>
      <c r="AA689" s="1453"/>
      <c r="AB689" s="1453"/>
      <c r="AC689" s="1453"/>
      <c r="AD689" s="1453"/>
      <c r="AE689" s="1453"/>
    </row>
    <row r="690" spans="1:31" s="1504" customFormat="1" ht="15" customHeight="1">
      <c r="A690" s="1460"/>
      <c r="B690" s="1460"/>
      <c r="C690" s="1453"/>
      <c r="D690" s="1453"/>
      <c r="E690" s="1453"/>
      <c r="F690" s="1453"/>
      <c r="G690" s="1453"/>
      <c r="H690" s="1453"/>
      <c r="I690" s="1453"/>
      <c r="J690" s="1489"/>
      <c r="K690" s="1453"/>
      <c r="L690" s="1463"/>
      <c r="M690" s="1463"/>
      <c r="N690" s="1465"/>
      <c r="O690" s="1465"/>
      <c r="P690" s="1465"/>
      <c r="Q690" s="1465"/>
      <c r="R690" s="1465"/>
      <c r="S690" s="1453"/>
      <c r="T690" s="1453"/>
      <c r="U690" s="1453"/>
      <c r="V690" s="1490"/>
      <c r="W690" s="1490"/>
      <c r="X690" s="1490"/>
      <c r="Y690" s="1453"/>
      <c r="Z690" s="1453"/>
      <c r="AA690" s="1453"/>
      <c r="AB690" s="1453"/>
      <c r="AC690" s="1453"/>
      <c r="AD690" s="1453"/>
      <c r="AE690" s="1453"/>
    </row>
    <row r="691" spans="1:31" s="1504" customFormat="1" ht="15" customHeight="1">
      <c r="A691" s="1460"/>
      <c r="B691" s="1460"/>
      <c r="C691" s="1453"/>
      <c r="D691" s="1453"/>
      <c r="E691" s="1453"/>
      <c r="F691" s="1453"/>
      <c r="G691" s="1453"/>
      <c r="H691" s="1453"/>
      <c r="I691" s="1453"/>
      <c r="J691" s="1489"/>
      <c r="K691" s="1453"/>
      <c r="L691" s="1463"/>
      <c r="M691" s="1463"/>
      <c r="N691" s="1465"/>
      <c r="O691" s="1465"/>
      <c r="P691" s="1465"/>
      <c r="Q691" s="1465"/>
      <c r="R691" s="1465"/>
      <c r="S691" s="1453"/>
      <c r="T691" s="1453"/>
      <c r="U691" s="1453"/>
      <c r="V691" s="1490"/>
      <c r="W691" s="1490"/>
      <c r="X691" s="1490"/>
      <c r="Y691" s="1453"/>
      <c r="Z691" s="1453"/>
      <c r="AA691" s="1453"/>
      <c r="AB691" s="1453"/>
      <c r="AC691" s="1453"/>
      <c r="AD691" s="1453"/>
      <c r="AE691" s="1453"/>
    </row>
    <row r="692" spans="1:31" s="1504" customFormat="1" ht="15" customHeight="1">
      <c r="A692" s="1460"/>
      <c r="B692" s="1460"/>
      <c r="C692" s="1453"/>
      <c r="D692" s="1453"/>
      <c r="E692" s="1453"/>
      <c r="F692" s="1453"/>
      <c r="G692" s="1453"/>
      <c r="H692" s="1453"/>
      <c r="I692" s="1453"/>
      <c r="J692" s="1489"/>
      <c r="K692" s="1453"/>
      <c r="L692" s="1463"/>
      <c r="M692" s="1463"/>
      <c r="N692" s="1465"/>
      <c r="O692" s="1465"/>
      <c r="P692" s="1465"/>
      <c r="Q692" s="1465"/>
      <c r="R692" s="1465"/>
      <c r="S692" s="1453"/>
      <c r="T692" s="1453"/>
      <c r="U692" s="1453"/>
      <c r="V692" s="1490"/>
      <c r="W692" s="1490"/>
      <c r="X692" s="1490"/>
      <c r="Y692" s="1453"/>
      <c r="Z692" s="1453"/>
      <c r="AA692" s="1453"/>
      <c r="AB692" s="1453"/>
      <c r="AC692" s="1453"/>
      <c r="AD692" s="1453"/>
      <c r="AE692" s="1453"/>
    </row>
    <row r="693" spans="1:31" s="1504" customFormat="1" ht="15" customHeight="1">
      <c r="A693" s="1460"/>
      <c r="B693" s="1460"/>
      <c r="C693" s="1453"/>
      <c r="D693" s="1453"/>
      <c r="E693" s="1453"/>
      <c r="F693" s="1453"/>
      <c r="G693" s="1453"/>
      <c r="H693" s="1453"/>
      <c r="I693" s="1453"/>
      <c r="J693" s="1489"/>
      <c r="K693" s="1453"/>
      <c r="L693" s="1463"/>
      <c r="M693" s="1463"/>
      <c r="N693" s="1465"/>
      <c r="O693" s="1465"/>
      <c r="P693" s="1465"/>
      <c r="Q693" s="1465"/>
      <c r="R693" s="1465"/>
      <c r="S693" s="1453"/>
      <c r="T693" s="1453"/>
      <c r="U693" s="1453"/>
      <c r="V693" s="1490"/>
      <c r="W693" s="1490"/>
      <c r="X693" s="1490"/>
      <c r="Y693" s="1453"/>
      <c r="Z693" s="1453"/>
      <c r="AA693" s="1453"/>
      <c r="AB693" s="1453"/>
      <c r="AC693" s="1453"/>
      <c r="AD693" s="1453"/>
      <c r="AE693" s="1453"/>
    </row>
    <row r="694" spans="1:31" s="1504" customFormat="1" ht="15" customHeight="1">
      <c r="A694" s="1460"/>
      <c r="B694" s="1460"/>
      <c r="C694" s="1453"/>
      <c r="D694" s="1453"/>
      <c r="E694" s="1453"/>
      <c r="F694" s="1453"/>
      <c r="G694" s="1453"/>
      <c r="H694" s="1453"/>
      <c r="I694" s="1453"/>
      <c r="J694" s="1489"/>
      <c r="K694" s="1453"/>
      <c r="L694" s="1463"/>
      <c r="M694" s="1463"/>
      <c r="N694" s="1465"/>
      <c r="O694" s="1465"/>
      <c r="P694" s="1465"/>
      <c r="Q694" s="1465"/>
      <c r="R694" s="1465"/>
      <c r="S694" s="1453"/>
      <c r="T694" s="1453"/>
      <c r="U694" s="1453"/>
      <c r="V694" s="1490"/>
      <c r="W694" s="1490"/>
      <c r="X694" s="1490"/>
      <c r="Y694" s="1453"/>
      <c r="Z694" s="1453"/>
      <c r="AA694" s="1453"/>
      <c r="AB694" s="1453"/>
      <c r="AC694" s="1453"/>
      <c r="AD694" s="1453"/>
      <c r="AE694" s="1453"/>
    </row>
    <row r="695" spans="1:31" s="1504" customFormat="1" ht="15" customHeight="1">
      <c r="A695" s="1460"/>
      <c r="B695" s="1460"/>
      <c r="C695" s="1453"/>
      <c r="D695" s="1453"/>
      <c r="E695" s="1453"/>
      <c r="F695" s="1453"/>
      <c r="G695" s="1453"/>
      <c r="H695" s="1453"/>
      <c r="I695" s="1453"/>
      <c r="J695" s="1489"/>
      <c r="K695" s="1453"/>
      <c r="L695" s="1463"/>
      <c r="M695" s="1463"/>
      <c r="N695" s="1465"/>
      <c r="O695" s="1465"/>
      <c r="P695" s="1465"/>
      <c r="Q695" s="1465"/>
      <c r="R695" s="1465"/>
      <c r="S695" s="1453"/>
      <c r="T695" s="1453"/>
      <c r="U695" s="1453"/>
      <c r="V695" s="1490"/>
      <c r="W695" s="1490"/>
      <c r="X695" s="1490"/>
      <c r="Y695" s="1453"/>
      <c r="Z695" s="1453"/>
      <c r="AA695" s="1453"/>
      <c r="AB695" s="1453"/>
      <c r="AC695" s="1453"/>
      <c r="AD695" s="1453"/>
      <c r="AE695" s="1453"/>
    </row>
    <row r="696" spans="1:31" s="1504" customFormat="1" ht="15" customHeight="1">
      <c r="A696" s="1460"/>
      <c r="B696" s="1460"/>
      <c r="C696" s="1453"/>
      <c r="D696" s="1453"/>
      <c r="E696" s="1453"/>
      <c r="F696" s="1453"/>
      <c r="G696" s="1453"/>
      <c r="H696" s="1453"/>
      <c r="I696" s="1453"/>
      <c r="J696" s="1489"/>
      <c r="K696" s="1453"/>
      <c r="L696" s="1463"/>
      <c r="M696" s="1463"/>
      <c r="N696" s="1465"/>
      <c r="O696" s="1465"/>
      <c r="P696" s="1465"/>
      <c r="Q696" s="1465"/>
      <c r="R696" s="1465"/>
      <c r="S696" s="1453"/>
      <c r="T696" s="1453"/>
      <c r="U696" s="1453"/>
      <c r="V696" s="1490"/>
      <c r="W696" s="1490"/>
      <c r="X696" s="1490"/>
      <c r="Y696" s="1453"/>
      <c r="Z696" s="1453"/>
      <c r="AA696" s="1453"/>
      <c r="AB696" s="1453"/>
      <c r="AC696" s="1453"/>
      <c r="AD696" s="1453"/>
      <c r="AE696" s="1453"/>
    </row>
    <row r="697" spans="1:31" s="1504" customFormat="1" ht="15" customHeight="1">
      <c r="A697" s="1460"/>
      <c r="B697" s="1460"/>
      <c r="C697" s="1453"/>
      <c r="D697" s="1453"/>
      <c r="E697" s="1453"/>
      <c r="F697" s="1453"/>
      <c r="G697" s="1453"/>
      <c r="H697" s="1453"/>
      <c r="I697" s="1453"/>
      <c r="J697" s="1489"/>
      <c r="K697" s="1453"/>
      <c r="L697" s="1463"/>
      <c r="M697" s="1463"/>
      <c r="N697" s="1465"/>
      <c r="O697" s="1465"/>
      <c r="P697" s="1465"/>
      <c r="Q697" s="1465"/>
      <c r="R697" s="1465"/>
      <c r="S697" s="1453"/>
      <c r="T697" s="1453"/>
      <c r="U697" s="1453"/>
      <c r="V697" s="1490"/>
      <c r="W697" s="1490"/>
      <c r="X697" s="1490"/>
      <c r="Y697" s="1453"/>
      <c r="Z697" s="1453"/>
      <c r="AA697" s="1453"/>
      <c r="AB697" s="1453"/>
      <c r="AC697" s="1453"/>
      <c r="AD697" s="1453"/>
      <c r="AE697" s="1453"/>
    </row>
    <row r="698" spans="1:31" s="1504" customFormat="1" ht="15" customHeight="1">
      <c r="A698" s="1460"/>
      <c r="B698" s="1460"/>
      <c r="C698" s="1453"/>
      <c r="D698" s="1453"/>
      <c r="E698" s="1453"/>
      <c r="F698" s="1453"/>
      <c r="G698" s="1453"/>
      <c r="H698" s="1453"/>
      <c r="I698" s="1453"/>
      <c r="J698" s="1489"/>
      <c r="K698" s="1453"/>
      <c r="L698" s="1463"/>
      <c r="M698" s="1463"/>
      <c r="N698" s="1465"/>
      <c r="O698" s="1465"/>
      <c r="P698" s="1465"/>
      <c r="Q698" s="1465"/>
      <c r="R698" s="1465"/>
      <c r="S698" s="1453"/>
      <c r="T698" s="1453"/>
      <c r="U698" s="1453"/>
      <c r="V698" s="1490"/>
      <c r="W698" s="1490"/>
      <c r="X698" s="1490"/>
      <c r="Y698" s="1453"/>
      <c r="Z698" s="1453"/>
      <c r="AA698" s="1453"/>
      <c r="AB698" s="1453"/>
      <c r="AC698" s="1453"/>
      <c r="AD698" s="1453"/>
      <c r="AE698" s="1453"/>
    </row>
  </sheetData>
  <printOptions horizontalCentered="1"/>
  <pageMargins left="0.75" right="0.75" top="0.75" bottom="0.3" header="0.5" footer="0.5"/>
  <pageSetup fitToHeight="0" orientation="landscape" scale="43" r:id="rId1"/>
  <headerFooter alignWithMargins="0">
    <oddHeader xml:space="preserve">&amp;R
</oddHeader>
  </headerFooter>
  <customProperties>
    <customPr name="_pios_id" r:id="rId2"/>
  </customProperties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8BA3DD0F-2A75-4E16-9717-014194099EDA}">
  <sheetPr transitionEvaluation="1">
    <tabColor theme="8" tint="0.399980008602142"/>
  </sheetPr>
  <dimension ref="A1:X116"/>
  <sheetViews>
    <sheetView workbookViewId="0" topLeftCell="A1">
      <selection pane="topLeft" activeCell="A1" sqref="A1:U1"/>
    </sheetView>
  </sheetViews>
  <sheetFormatPr defaultColWidth="10.8542857142857" defaultRowHeight="14.25"/>
  <cols>
    <col min="1" max="1" width="7.14285714285714" style="580" bestFit="1" customWidth="1"/>
    <col min="2" max="2" width="3.71428571428571" style="580" customWidth="1"/>
    <col min="3" max="3" width="62.1428571428571" style="580" bestFit="1" customWidth="1"/>
    <col min="4" max="4" width="3.57142857142857" style="580" customWidth="1"/>
    <col min="5" max="5" width="11.7142857142857" style="583" bestFit="1" customWidth="1"/>
    <col min="6" max="6" width="3.42857142857143" style="580" customWidth="1"/>
    <col min="7" max="7" width="10.8571428571429" style="581" bestFit="1" customWidth="1"/>
    <col min="8" max="8" width="3.57142857142857" style="580" customWidth="1"/>
    <col min="9" max="9" width="19.7142857142857" style="582" bestFit="1" customWidth="1"/>
    <col min="10" max="10" width="3.42857142857143" style="580" customWidth="1"/>
    <col min="11" max="11" width="12" style="581" bestFit="1" customWidth="1"/>
    <col min="12" max="12" width="3.42857142857143" style="581" customWidth="1"/>
    <col min="13" max="13" width="12.8571428571429" style="581" bestFit="1" customWidth="1"/>
    <col min="14" max="14" width="3.42857142857143" style="581" customWidth="1"/>
    <col min="15" max="15" width="11" style="581" bestFit="1" customWidth="1"/>
    <col min="16" max="16" width="1.57142857142857" style="580" bestFit="1" customWidth="1"/>
    <col min="17" max="17" width="13.2857142857143" style="580" bestFit="1" customWidth="1"/>
    <col min="18" max="18" width="4.42857142857143" style="580" customWidth="1"/>
    <col min="19" max="19" width="3.42857142857143" style="580" customWidth="1"/>
    <col min="20" max="20" width="17.1428571428571" style="580" bestFit="1" customWidth="1"/>
    <col min="21" max="21" width="4.42857142857143" style="580" customWidth="1"/>
    <col min="22" max="22" width="11.7142857142857" style="580" customWidth="1"/>
    <col min="23" max="23" width="10.8571428571429" style="580" customWidth="1"/>
    <col min="24" max="24" width="10.8571428571429" style="580"/>
    <col min="25" max="16384" width="10.8571428571429" style="580"/>
  </cols>
  <sheetData>
    <row r="1" spans="1:24" ht="15">
      <c r="A1" s="1631" t="s">
        <v>2508</v>
      </c>
      <c r="B1" s="1631"/>
      <c r="C1" s="1631"/>
      <c r="D1" s="1631"/>
      <c r="E1" s="1631"/>
      <c r="F1" s="1631"/>
      <c r="G1" s="1631"/>
      <c r="H1" s="1631"/>
      <c r="I1" s="1631"/>
      <c r="J1" s="1631"/>
      <c r="K1" s="1631"/>
      <c r="L1" s="1631"/>
      <c r="M1" s="1631"/>
      <c r="N1" s="1631"/>
      <c r="O1" s="1631"/>
      <c r="P1" s="1631"/>
      <c r="Q1" s="1631"/>
      <c r="R1" s="1631"/>
      <c r="S1" s="1631"/>
      <c r="T1" s="1631"/>
      <c r="U1" s="1631"/>
      <c r="V1" s="591"/>
      <c r="X1" t="s">
        <v>0</v>
      </c>
    </row>
    <row r="2" spans="1:22" ht="15">
      <c r="A2" s="626"/>
      <c r="B2" s="626"/>
      <c r="C2" s="626"/>
      <c r="D2" s="626"/>
      <c r="E2" s="619"/>
      <c r="F2" s="626"/>
      <c r="G2" s="630"/>
      <c r="H2" s="626"/>
      <c r="I2" s="628"/>
      <c r="J2" s="626"/>
      <c r="K2" s="629"/>
      <c r="L2" s="629"/>
      <c r="M2" s="629"/>
      <c r="N2" s="629"/>
      <c r="O2" s="629"/>
      <c r="P2" s="626"/>
      <c r="Q2" s="626"/>
      <c r="R2" s="626"/>
      <c r="S2" s="626"/>
      <c r="T2" s="626"/>
      <c r="U2" s="596"/>
      <c r="V2" s="591"/>
    </row>
    <row r="3" spans="1:22" ht="15">
      <c r="A3" s="1631" t="s">
        <v>2509</v>
      </c>
      <c r="B3" s="1631"/>
      <c r="C3" s="1631"/>
      <c r="D3" s="1631"/>
      <c r="E3" s="1631"/>
      <c r="F3" s="1631"/>
      <c r="G3" s="1631"/>
      <c r="H3" s="1631"/>
      <c r="I3" s="1631"/>
      <c r="J3" s="1631"/>
      <c r="K3" s="1631"/>
      <c r="L3" s="1631"/>
      <c r="M3" s="1631"/>
      <c r="N3" s="1631"/>
      <c r="O3" s="1631"/>
      <c r="P3" s="1631"/>
      <c r="Q3" s="1631"/>
      <c r="R3" s="1631"/>
      <c r="S3" s="1631"/>
      <c r="T3" s="1631"/>
      <c r="U3" s="1631"/>
      <c r="V3" s="591"/>
    </row>
    <row r="4" spans="1:22" ht="15">
      <c r="A4" s="1631" t="s">
        <v>2510</v>
      </c>
      <c r="B4" s="1631"/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1"/>
      <c r="T4" s="1631"/>
      <c r="U4" s="1631"/>
      <c r="V4" s="591"/>
    </row>
    <row r="5" spans="1:22" ht="15">
      <c r="A5" s="626"/>
      <c r="B5" s="626"/>
      <c r="C5" s="626"/>
      <c r="D5" s="626"/>
      <c r="E5" s="619"/>
      <c r="F5" s="626"/>
      <c r="G5" s="630"/>
      <c r="H5" s="626"/>
      <c r="I5" s="628"/>
      <c r="J5" s="626"/>
      <c r="K5" s="629"/>
      <c r="L5" s="629"/>
      <c r="M5" s="629"/>
      <c r="N5" s="629"/>
      <c r="O5" s="629"/>
      <c r="P5" s="626"/>
      <c r="Q5" s="626"/>
      <c r="R5" s="626"/>
      <c r="S5" s="626"/>
      <c r="T5" s="626"/>
      <c r="U5" s="596"/>
      <c r="V5" s="591"/>
    </row>
    <row r="6" spans="1:22" ht="15">
      <c r="A6" s="626"/>
      <c r="B6" s="626"/>
      <c r="C6" s="626"/>
      <c r="D6" s="626"/>
      <c r="E6" s="619"/>
      <c r="F6" s="626"/>
      <c r="G6" s="630"/>
      <c r="H6" s="626"/>
      <c r="I6" s="628"/>
      <c r="J6" s="626"/>
      <c r="K6" s="629" t="s">
        <v>288</v>
      </c>
      <c r="L6" s="629"/>
      <c r="M6" s="629"/>
      <c r="N6" s="629"/>
      <c r="O6" s="629"/>
      <c r="P6" s="626"/>
      <c r="Q6" s="626"/>
      <c r="R6" s="626"/>
      <c r="S6" s="626"/>
      <c r="T6" s="626"/>
      <c r="U6" s="596"/>
      <c r="V6" s="591"/>
    </row>
    <row r="7" spans="1:22" ht="15">
      <c r="A7" s="596"/>
      <c r="B7" s="596"/>
      <c r="C7" s="596"/>
      <c r="D7" s="596"/>
      <c r="E7" s="619"/>
      <c r="F7" s="619"/>
      <c r="G7" s="597"/>
      <c r="H7" s="619"/>
      <c r="I7" s="628" t="s">
        <v>2511</v>
      </c>
      <c r="J7" s="591"/>
      <c r="K7" s="623" t="s">
        <v>288</v>
      </c>
      <c r="L7" s="623"/>
      <c r="M7" s="623"/>
      <c r="N7" s="623"/>
      <c r="O7" s="623" t="s">
        <v>2512</v>
      </c>
      <c r="P7" s="626"/>
      <c r="Q7" s="626" t="s">
        <v>2513</v>
      </c>
      <c r="R7" s="626"/>
      <c r="S7" s="596"/>
      <c r="T7" s="637" t="s">
        <v>2512</v>
      </c>
      <c r="U7" s="626"/>
      <c r="V7" s="591"/>
    </row>
    <row r="8" spans="1:22" ht="15">
      <c r="A8" s="596"/>
      <c r="B8" s="596"/>
      <c r="C8" s="596"/>
      <c r="D8" s="596"/>
      <c r="E8" s="619" t="s">
        <v>2514</v>
      </c>
      <c r="F8" s="619"/>
      <c r="G8" s="623" t="s">
        <v>2515</v>
      </c>
      <c r="H8" s="619"/>
      <c r="I8" s="628" t="s">
        <v>2516</v>
      </c>
      <c r="J8" s="591"/>
      <c r="K8" s="623" t="s">
        <v>2517</v>
      </c>
      <c r="L8" s="623"/>
      <c r="M8" s="623" t="s">
        <v>2518</v>
      </c>
      <c r="N8" s="623"/>
      <c r="O8" s="623" t="s">
        <v>2519</v>
      </c>
      <c r="P8" s="619"/>
      <c r="Q8" s="626" t="s">
        <v>2520</v>
      </c>
      <c r="R8" s="626"/>
      <c r="S8" s="596"/>
      <c r="T8" s="637" t="s">
        <v>2521</v>
      </c>
      <c r="U8" s="626"/>
      <c r="V8" s="591"/>
    </row>
    <row r="9" spans="1:22" ht="14.1" customHeight="1">
      <c r="A9" s="626" t="s">
        <v>2522</v>
      </c>
      <c r="B9" s="626"/>
      <c r="C9" s="626"/>
      <c r="D9" s="596"/>
      <c r="E9" s="619" t="s">
        <v>2523</v>
      </c>
      <c r="F9" s="619"/>
      <c r="G9" s="623" t="s">
        <v>2524</v>
      </c>
      <c r="H9" s="619"/>
      <c r="I9" s="627" t="s">
        <v>2525</v>
      </c>
      <c r="J9" s="591"/>
      <c r="K9" s="623" t="s">
        <v>2526</v>
      </c>
      <c r="L9" s="623"/>
      <c r="M9" s="623" t="s">
        <v>2527</v>
      </c>
      <c r="N9" s="623"/>
      <c r="O9" s="623" t="s">
        <v>2528</v>
      </c>
      <c r="P9" s="619"/>
      <c r="Q9" s="626" t="s">
        <v>2529</v>
      </c>
      <c r="R9" s="626"/>
      <c r="S9" s="596"/>
      <c r="T9" s="637" t="s">
        <v>2530</v>
      </c>
      <c r="U9" s="626"/>
      <c r="V9" s="591"/>
    </row>
    <row r="10" spans="1:22" ht="15">
      <c r="A10" s="626" t="s">
        <v>2531</v>
      </c>
      <c r="B10" s="626"/>
      <c r="C10" s="620"/>
      <c r="D10" s="596"/>
      <c r="E10" s="625" t="s">
        <v>2532</v>
      </c>
      <c r="F10" s="596"/>
      <c r="G10" s="622" t="s">
        <v>2533</v>
      </c>
      <c r="H10" s="596"/>
      <c r="I10" s="624" t="s">
        <v>2534</v>
      </c>
      <c r="J10" s="591"/>
      <c r="K10" s="622">
        <v>-5</v>
      </c>
      <c r="L10" s="623"/>
      <c r="M10" s="622">
        <v>-6</v>
      </c>
      <c r="N10" s="586"/>
      <c r="O10" s="622">
        <v>-7</v>
      </c>
      <c r="Q10" s="620" t="s">
        <v>2535</v>
      </c>
      <c r="R10" s="620"/>
      <c r="S10" s="596"/>
      <c r="T10" s="621" t="s">
        <v>2536</v>
      </c>
      <c r="U10" s="620"/>
      <c r="V10" s="591"/>
    </row>
    <row r="11" spans="1:22" ht="15">
      <c r="A11" s="596"/>
      <c r="B11" s="596"/>
      <c r="C11" s="596"/>
      <c r="D11" s="596"/>
      <c r="E11" s="619"/>
      <c r="F11" s="596"/>
      <c r="G11" s="593"/>
      <c r="H11" s="596"/>
      <c r="I11" s="605"/>
      <c r="J11" s="596"/>
      <c r="K11" s="586"/>
      <c r="L11" s="586"/>
      <c r="M11" s="586"/>
      <c r="N11" s="586"/>
      <c r="O11" s="586"/>
      <c r="P11" s="596"/>
      <c r="Q11" s="596"/>
      <c r="R11" s="596"/>
      <c r="S11" s="596"/>
      <c r="T11" s="596"/>
      <c r="U11" s="596"/>
      <c r="V11" s="591"/>
    </row>
    <row r="12" spans="1:22" ht="15">
      <c r="A12" s="596"/>
      <c r="B12" s="596" t="s">
        <v>2537</v>
      </c>
      <c r="C12" s="596"/>
      <c r="D12" s="596"/>
      <c r="E12" s="619"/>
      <c r="F12" s="596"/>
      <c r="G12" s="593"/>
      <c r="H12" s="596"/>
      <c r="I12" s="605"/>
      <c r="J12" s="596"/>
      <c r="K12" s="586"/>
      <c r="L12" s="586"/>
      <c r="M12" s="586"/>
      <c r="N12" s="586"/>
      <c r="O12" s="586"/>
      <c r="P12" s="596"/>
      <c r="Q12" s="596"/>
      <c r="R12" s="596"/>
      <c r="S12" s="596"/>
      <c r="T12" s="596"/>
      <c r="U12" s="596"/>
      <c r="V12" s="591"/>
    </row>
    <row r="13" spans="1:22" ht="15">
      <c r="A13" s="596"/>
      <c r="B13" s="596"/>
      <c r="D13" s="596"/>
      <c r="E13" s="619"/>
      <c r="F13" s="596"/>
      <c r="G13" s="593"/>
      <c r="H13" s="596"/>
      <c r="I13" s="605"/>
      <c r="J13" s="596"/>
      <c r="K13" s="586"/>
      <c r="L13" s="586"/>
      <c r="M13" s="586"/>
      <c r="N13" s="586"/>
      <c r="O13" s="586"/>
      <c r="P13" s="596"/>
      <c r="Q13" s="596"/>
      <c r="R13" s="596"/>
      <c r="S13" s="596"/>
      <c r="T13" s="596"/>
      <c r="U13" s="596"/>
      <c r="V13" s="591"/>
    </row>
    <row r="14" spans="1:22" ht="15">
      <c r="A14" s="596"/>
      <c r="B14" s="596"/>
      <c r="C14" s="596" t="s">
        <v>2538</v>
      </c>
      <c r="D14" s="596"/>
      <c r="E14" s="619"/>
      <c r="F14" s="596"/>
      <c r="G14" s="593"/>
      <c r="H14" s="596"/>
      <c r="I14" s="605"/>
      <c r="J14" s="596"/>
      <c r="K14" s="586"/>
      <c r="L14" s="586"/>
      <c r="M14" s="586"/>
      <c r="N14" s="586"/>
      <c r="O14" s="586"/>
      <c r="P14" s="596"/>
      <c r="Q14" s="596"/>
      <c r="R14" s="596"/>
      <c r="S14" s="596"/>
      <c r="T14" s="596"/>
      <c r="U14" s="596"/>
      <c r="V14" s="591"/>
    </row>
    <row r="15" spans="1:22" ht="15">
      <c r="A15" s="596"/>
      <c r="B15" s="596"/>
      <c r="C15" s="596"/>
      <c r="D15" s="596"/>
      <c r="E15" s="619"/>
      <c r="F15" s="596"/>
      <c r="G15" s="593"/>
      <c r="H15" s="596"/>
      <c r="I15" s="605"/>
      <c r="J15" s="596"/>
      <c r="K15" s="586"/>
      <c r="L15" s="586"/>
      <c r="M15" s="586"/>
      <c r="N15" s="586"/>
      <c r="O15" s="586"/>
      <c r="P15" s="596"/>
      <c r="Q15" s="596"/>
      <c r="R15" s="596"/>
      <c r="S15" s="596"/>
      <c r="T15" s="596"/>
      <c r="U15" s="596"/>
      <c r="V15" s="591"/>
    </row>
    <row r="16" spans="1:22" ht="15">
      <c r="A16" s="596"/>
      <c r="B16" s="596"/>
      <c r="C16" s="591" t="s">
        <v>2539</v>
      </c>
      <c r="D16" s="596"/>
      <c r="E16" s="619"/>
      <c r="F16" s="596"/>
      <c r="G16" s="593"/>
      <c r="H16" s="596"/>
      <c r="I16" s="605"/>
      <c r="J16" s="596"/>
      <c r="K16" s="586"/>
      <c r="L16" s="586"/>
      <c r="M16" s="586"/>
      <c r="N16" s="586"/>
      <c r="O16" s="586"/>
      <c r="P16" s="596"/>
      <c r="Q16" s="596"/>
      <c r="R16" s="596"/>
      <c r="S16" s="596"/>
      <c r="T16" s="596"/>
      <c r="U16" s="596"/>
      <c r="V16" s="591"/>
    </row>
    <row r="17" spans="1:22" ht="15">
      <c r="A17" s="592">
        <v>304.22000000000003</v>
      </c>
      <c r="B17" s="918"/>
      <c r="C17" s="618" t="s">
        <v>2540</v>
      </c>
      <c r="D17" s="596"/>
      <c r="E17" s="584" t="s">
        <v>2541</v>
      </c>
      <c r="F17" s="591"/>
      <c r="G17" s="597">
        <v>-5</v>
      </c>
      <c r="H17" s="596"/>
      <c r="I17" s="595">
        <v>2105458.3300000001</v>
      </c>
      <c r="J17" s="594"/>
      <c r="K17" s="593">
        <v>965242</v>
      </c>
      <c r="L17" s="593"/>
      <c r="M17" s="593">
        <v>1245489</v>
      </c>
      <c r="N17" s="593"/>
      <c r="O17" s="593">
        <v>39764</v>
      </c>
      <c r="P17" s="591"/>
      <c r="Q17" s="600">
        <v>1.8899999999999999</v>
      </c>
      <c r="R17" s="600"/>
      <c r="S17" s="591">
        <v>31.300000000000001</v>
      </c>
      <c r="T17" s="594">
        <f>ROUND(O17/I17*100,2)</f>
        <v>1.8899999999999999</v>
      </c>
      <c r="U17" s="591"/>
      <c r="V17" s="591">
        <f t="shared" si="0" ref="V17:V48">IF(A17="",0,)+A17*1000</f>
        <v>304220</v>
      </c>
    </row>
    <row r="18" spans="1:22" ht="15">
      <c r="A18" s="592">
        <v>304.30000000000001</v>
      </c>
      <c r="B18" s="918"/>
      <c r="C18" s="618" t="s">
        <v>2542</v>
      </c>
      <c r="D18" s="596"/>
      <c r="E18" s="584" t="s">
        <v>2541</v>
      </c>
      <c r="F18" s="591"/>
      <c r="G18" s="597">
        <v>-5</v>
      </c>
      <c r="H18" s="596"/>
      <c r="I18" s="595">
        <v>16893846.5</v>
      </c>
      <c r="J18" s="591"/>
      <c r="K18" s="593">
        <v>5276562</v>
      </c>
      <c r="L18" s="593"/>
      <c r="M18" s="593">
        <v>12461977</v>
      </c>
      <c r="N18" s="593"/>
      <c r="O18" s="593">
        <v>364113</v>
      </c>
      <c r="P18" s="591"/>
      <c r="Q18" s="600">
        <v>2.1600000000000001</v>
      </c>
      <c r="R18" s="591"/>
      <c r="S18" s="591">
        <v>34.200000000000003</v>
      </c>
      <c r="T18" s="594">
        <f>ROUND(O18/I18*100,2)</f>
        <v>2.1600000000000001</v>
      </c>
      <c r="U18" s="591"/>
      <c r="V18" s="591">
        <f t="shared" si="0"/>
        <v>304300</v>
      </c>
    </row>
    <row r="19" spans="1:22" ht="15">
      <c r="A19" s="592">
        <v>304.39999999999998</v>
      </c>
      <c r="B19" s="918"/>
      <c r="C19" s="618" t="s">
        <v>2543</v>
      </c>
      <c r="D19" s="596"/>
      <c r="E19" s="584" t="s">
        <v>2544</v>
      </c>
      <c r="F19" s="591"/>
      <c r="G19" s="597">
        <v>0</v>
      </c>
      <c r="H19" s="596"/>
      <c r="I19" s="595">
        <v>911335.96999999997</v>
      </c>
      <c r="J19" s="591"/>
      <c r="K19" s="593">
        <v>304298</v>
      </c>
      <c r="L19" s="593"/>
      <c r="M19" s="593">
        <v>652605</v>
      </c>
      <c r="N19" s="593"/>
      <c r="O19" s="593">
        <v>16836</v>
      </c>
      <c r="P19" s="591"/>
      <c r="Q19" s="600">
        <v>1.8500000000000001</v>
      </c>
      <c r="R19" s="600"/>
      <c r="S19" s="591">
        <v>38.799999999999997</v>
      </c>
      <c r="T19" s="594">
        <f>ROUND(O19/I19*100,2)</f>
        <v>1.8500000000000001</v>
      </c>
      <c r="U19" s="591"/>
      <c r="V19" s="591">
        <f t="shared" si="0"/>
        <v>304400</v>
      </c>
    </row>
    <row r="20" spans="1:22" ht="15">
      <c r="A20" s="592">
        <v>304.5</v>
      </c>
      <c r="B20" s="918"/>
      <c r="C20" s="618" t="s">
        <v>2545</v>
      </c>
      <c r="D20" s="596"/>
      <c r="E20" s="584" t="s">
        <v>2546</v>
      </c>
      <c r="F20" s="591"/>
      <c r="G20" s="597">
        <v>0</v>
      </c>
      <c r="H20" s="596"/>
      <c r="I20" s="595">
        <v>13981041.82</v>
      </c>
      <c r="J20" s="591"/>
      <c r="K20" s="593">
        <v>974137</v>
      </c>
      <c r="L20" s="593"/>
      <c r="M20" s="593">
        <v>13705957</v>
      </c>
      <c r="N20" s="593"/>
      <c r="O20" s="593">
        <v>539205</v>
      </c>
      <c r="P20" s="591"/>
      <c r="Q20" s="600">
        <v>3.8599999999999999</v>
      </c>
      <c r="R20" s="591"/>
      <c r="S20" s="591">
        <v>25.399999999999999</v>
      </c>
      <c r="T20" s="594">
        <f>ROUND(O20/I20*100,2)</f>
        <v>3.8599999999999999</v>
      </c>
      <c r="U20" s="591"/>
      <c r="V20" s="591">
        <f t="shared" si="0"/>
        <v>304500</v>
      </c>
    </row>
    <row r="21" spans="1:22" ht="15">
      <c r="A21" s="592">
        <v>304.50999999999999</v>
      </c>
      <c r="B21" s="918"/>
      <c r="C21" s="591" t="s">
        <v>2547</v>
      </c>
      <c r="D21" s="596"/>
      <c r="E21" s="584" t="s">
        <v>2548</v>
      </c>
      <c r="F21" s="591"/>
      <c r="G21" s="597">
        <v>-5</v>
      </c>
      <c r="H21" s="596"/>
      <c r="I21" s="602">
        <v>7697275.5800000001</v>
      </c>
      <c r="J21" s="594"/>
      <c r="K21" s="601">
        <v>1500105</v>
      </c>
      <c r="L21" s="593"/>
      <c r="M21" s="601">
        <v>6582034</v>
      </c>
      <c r="N21" s="593"/>
      <c r="O21" s="601">
        <v>142202</v>
      </c>
      <c r="P21" s="591"/>
      <c r="Q21" s="600">
        <v>1.8500000000000001</v>
      </c>
      <c r="R21" s="591"/>
      <c r="S21" s="591">
        <v>46.299999999999997</v>
      </c>
      <c r="T21" s="594">
        <f>ROUND(O21/I21*100,2)</f>
        <v>1.8500000000000001</v>
      </c>
      <c r="U21" s="591"/>
      <c r="V21" s="591">
        <f t="shared" si="0"/>
        <v>304510</v>
      </c>
    </row>
    <row r="22" spans="1:22" ht="15">
      <c r="A22" s="592"/>
      <c r="B22" s="918"/>
      <c r="C22" s="591"/>
      <c r="D22" s="596"/>
      <c r="F22" s="591"/>
      <c r="G22" s="580"/>
      <c r="H22" s="596"/>
      <c r="I22" s="595"/>
      <c r="J22" s="594"/>
      <c r="K22" s="593"/>
      <c r="L22" s="593"/>
      <c r="M22" s="593"/>
      <c r="N22" s="593"/>
      <c r="O22" s="593"/>
      <c r="P22" s="591"/>
      <c r="Q22" s="600"/>
      <c r="R22" s="591"/>
      <c r="S22" s="591"/>
      <c r="T22" s="594"/>
      <c r="U22" s="591"/>
      <c r="V22" s="591">
        <f t="shared" si="0"/>
        <v>0</v>
      </c>
    </row>
    <row r="23" spans="1:22" s="589" customFormat="1" ht="15">
      <c r="A23" s="598"/>
      <c r="B23" s="918"/>
      <c r="C23" s="596" t="s">
        <v>2549</v>
      </c>
      <c r="D23" s="596"/>
      <c r="E23" s="616"/>
      <c r="F23" s="596"/>
      <c r="G23" s="580"/>
      <c r="H23" s="596"/>
      <c r="I23" s="605">
        <f>SUM(I17:I21)</f>
        <v>41588958.199999996</v>
      </c>
      <c r="J23" s="587"/>
      <c r="K23" s="586">
        <f>SUM(K17:K21)</f>
        <v>9020344</v>
      </c>
      <c r="L23" s="586"/>
      <c r="M23" s="586">
        <f>SUM(M17:M21)</f>
        <v>34648062</v>
      </c>
      <c r="N23" s="586"/>
      <c r="O23" s="586">
        <f>SUM(O17:O21)</f>
        <v>1102120</v>
      </c>
      <c r="P23" s="596"/>
      <c r="Q23" s="599">
        <f>ROUND(M23/O23,1)</f>
        <v>31.399999999999999</v>
      </c>
      <c r="R23" s="596"/>
      <c r="S23" s="596"/>
      <c r="T23" s="587">
        <f>ROUND(O23/I23*100,2)</f>
        <v>2.6499999999999999</v>
      </c>
      <c r="U23" s="596"/>
      <c r="V23" s="591">
        <f t="shared" si="0"/>
        <v>0</v>
      </c>
    </row>
    <row r="24" spans="1:22" ht="15">
      <c r="A24" s="592"/>
      <c r="B24" s="918"/>
      <c r="C24" s="591"/>
      <c r="D24" s="596"/>
      <c r="F24" s="591"/>
      <c r="G24" s="580"/>
      <c r="H24" s="596"/>
      <c r="I24" s="595"/>
      <c r="J24" s="594"/>
      <c r="K24" s="593"/>
      <c r="L24" s="593"/>
      <c r="M24" s="593"/>
      <c r="N24" s="593"/>
      <c r="O24" s="593"/>
      <c r="P24" s="591"/>
      <c r="Q24" s="600"/>
      <c r="R24" s="591"/>
      <c r="S24" s="591"/>
      <c r="T24" s="594"/>
      <c r="U24" s="591"/>
      <c r="V24" s="591">
        <f t="shared" si="0"/>
        <v>0</v>
      </c>
    </row>
    <row r="25" spans="1:22" ht="15">
      <c r="A25" s="592">
        <v>307</v>
      </c>
      <c r="B25" s="918"/>
      <c r="C25" s="591" t="s">
        <v>2550</v>
      </c>
      <c r="D25" s="596"/>
      <c r="E25" s="584" t="s">
        <v>2551</v>
      </c>
      <c r="F25" s="591"/>
      <c r="G25" s="597">
        <v>-10</v>
      </c>
      <c r="H25" s="596"/>
      <c r="I25" s="595">
        <v>15007145.18</v>
      </c>
      <c r="J25" s="591"/>
      <c r="K25" s="593">
        <v>2938874</v>
      </c>
      <c r="L25" s="593"/>
      <c r="M25" s="593">
        <v>13568986</v>
      </c>
      <c r="N25" s="593"/>
      <c r="O25" s="593">
        <v>397253</v>
      </c>
      <c r="P25" s="591"/>
      <c r="Q25" s="600">
        <f>ROUND(M25/O25,1)</f>
        <v>34.200000000000003</v>
      </c>
      <c r="R25" s="591"/>
      <c r="S25" s="591"/>
      <c r="T25" s="594">
        <f>ROUND(O25/I25*100,2)</f>
        <v>2.6499999999999999</v>
      </c>
      <c r="U25" s="591"/>
      <c r="V25" s="591">
        <f t="shared" si="0"/>
        <v>307000</v>
      </c>
    </row>
    <row r="26" spans="1:22" ht="15">
      <c r="A26" s="592">
        <v>309</v>
      </c>
      <c r="B26" s="918"/>
      <c r="C26" s="591" t="s">
        <v>2552</v>
      </c>
      <c r="D26" s="596"/>
      <c r="E26" s="584" t="s">
        <v>2553</v>
      </c>
      <c r="F26" s="591"/>
      <c r="G26" s="597">
        <v>-10</v>
      </c>
      <c r="H26" s="596"/>
      <c r="I26" s="595">
        <v>538377.37</v>
      </c>
      <c r="J26" s="591"/>
      <c r="K26" s="593">
        <v>120316</v>
      </c>
      <c r="L26" s="593"/>
      <c r="M26" s="593">
        <v>471899</v>
      </c>
      <c r="N26" s="593"/>
      <c r="O26" s="593">
        <v>16620</v>
      </c>
      <c r="P26" s="591"/>
      <c r="Q26" s="600">
        <f>ROUND(M26/O26,1)</f>
        <v>28.399999999999999</v>
      </c>
      <c r="R26" s="591"/>
      <c r="S26" s="591"/>
      <c r="T26" s="594">
        <f>ROUND(O26/I26*100,2)</f>
        <v>3.0899999999999999</v>
      </c>
      <c r="U26" s="591"/>
      <c r="V26" s="591">
        <f t="shared" si="0"/>
        <v>309000</v>
      </c>
    </row>
    <row r="27" spans="1:22" ht="14.25">
      <c r="A27" s="592">
        <v>310.19999999999999</v>
      </c>
      <c r="B27" s="918"/>
      <c r="C27" s="591" t="s">
        <v>2554</v>
      </c>
      <c r="E27" s="584" t="s">
        <v>2555</v>
      </c>
      <c r="G27" s="597">
        <v>0</v>
      </c>
      <c r="I27" s="582">
        <v>414009.77000000002</v>
      </c>
      <c r="K27" s="581">
        <v>36400</v>
      </c>
      <c r="M27" s="581">
        <v>377610</v>
      </c>
      <c r="O27" s="581">
        <v>20814</v>
      </c>
      <c r="Q27" s="600">
        <f>ROUND(M27/O27,1)</f>
        <v>18.100000000000001</v>
      </c>
      <c r="R27" s="591"/>
      <c r="S27" s="591"/>
      <c r="T27" s="594">
        <f>ROUND(O27/I27*100,2)</f>
        <v>5.0300000000000002</v>
      </c>
      <c r="V27" s="591">
        <f t="shared" si="0"/>
        <v>310200</v>
      </c>
    </row>
    <row r="28" spans="2:22" ht="15">
      <c r="B28" s="918"/>
      <c r="D28" s="596"/>
      <c r="F28" s="591"/>
      <c r="G28" s="580"/>
      <c r="H28" s="596"/>
      <c r="I28" s="595"/>
      <c r="J28" s="594"/>
      <c r="K28" s="593"/>
      <c r="L28" s="593"/>
      <c r="M28" s="593"/>
      <c r="N28" s="593"/>
      <c r="O28" s="593"/>
      <c r="P28" s="591"/>
      <c r="Q28" s="600"/>
      <c r="R28" s="591"/>
      <c r="S28" s="591"/>
      <c r="T28" s="594"/>
      <c r="U28" s="591"/>
      <c r="V28" s="591">
        <f t="shared" si="0"/>
        <v>0</v>
      </c>
    </row>
    <row r="29" spans="2:22" ht="15">
      <c r="B29" s="918"/>
      <c r="C29" s="580" t="s">
        <v>2556</v>
      </c>
      <c r="D29" s="596"/>
      <c r="F29" s="591"/>
      <c r="G29" s="580"/>
      <c r="H29" s="596"/>
      <c r="I29" s="595"/>
      <c r="J29" s="594"/>
      <c r="K29" s="593"/>
      <c r="L29" s="593"/>
      <c r="M29" s="593"/>
      <c r="N29" s="593"/>
      <c r="O29" s="593"/>
      <c r="P29" s="591"/>
      <c r="Q29" s="600"/>
      <c r="R29" s="591"/>
      <c r="S29" s="591"/>
      <c r="T29" s="594"/>
      <c r="U29" s="591"/>
      <c r="V29" s="591">
        <f t="shared" si="0"/>
        <v>0</v>
      </c>
    </row>
    <row r="30" spans="1:22" ht="15">
      <c r="A30" s="592">
        <v>311.19999999999999</v>
      </c>
      <c r="B30" s="918"/>
      <c r="C30" s="618" t="s">
        <v>2557</v>
      </c>
      <c r="D30" s="596"/>
      <c r="E30" s="584" t="s">
        <v>2558</v>
      </c>
      <c r="F30" s="591"/>
      <c r="G30" s="597">
        <v>0</v>
      </c>
      <c r="H30" s="596"/>
      <c r="I30" s="595">
        <v>6975986.5300000003</v>
      </c>
      <c r="J30" s="594"/>
      <c r="K30" s="593">
        <v>3141410</v>
      </c>
      <c r="L30" s="593"/>
      <c r="M30" s="593">
        <v>3834577</v>
      </c>
      <c r="N30" s="593"/>
      <c r="O30" s="593">
        <v>116368</v>
      </c>
      <c r="P30" s="591"/>
      <c r="Q30" s="600">
        <f>ROUND(M30/O30,1)</f>
        <v>33</v>
      </c>
      <c r="R30" s="591"/>
      <c r="S30" s="591"/>
      <c r="T30" s="594">
        <f>ROUND(O30/I30*100,2)</f>
        <v>1.6699999999999999</v>
      </c>
      <c r="U30" s="591"/>
      <c r="V30" s="591">
        <f t="shared" si="0"/>
        <v>311200</v>
      </c>
    </row>
    <row r="31" spans="1:22" ht="15">
      <c r="A31" s="592">
        <v>311.39999999999998</v>
      </c>
      <c r="B31" s="918"/>
      <c r="C31" s="618" t="s">
        <v>2543</v>
      </c>
      <c r="D31" s="596"/>
      <c r="E31" s="584" t="s">
        <v>2558</v>
      </c>
      <c r="F31" s="591"/>
      <c r="G31" s="597">
        <v>0</v>
      </c>
      <c r="H31" s="596"/>
      <c r="I31" s="602">
        <v>9312.3400000000001</v>
      </c>
      <c r="J31" s="594"/>
      <c r="K31" s="601">
        <v>1909</v>
      </c>
      <c r="L31" s="593"/>
      <c r="M31" s="601">
        <v>7403</v>
      </c>
      <c r="N31" s="593"/>
      <c r="O31" s="601">
        <v>202</v>
      </c>
      <c r="P31" s="591"/>
      <c r="Q31" s="600">
        <f>ROUND(M31/O31,1)</f>
        <v>36.600000000000001</v>
      </c>
      <c r="R31" s="591"/>
      <c r="S31" s="591"/>
      <c r="T31" s="594">
        <f>ROUND(O31/I31*100,2)</f>
        <v>2.1699999999999999</v>
      </c>
      <c r="U31" s="591"/>
      <c r="V31" s="591">
        <f t="shared" si="0"/>
        <v>311400</v>
      </c>
    </row>
    <row r="32" spans="1:22" ht="15">
      <c r="A32" s="592"/>
      <c r="B32" s="918"/>
      <c r="C32" s="591"/>
      <c r="D32" s="596"/>
      <c r="F32" s="591"/>
      <c r="G32" s="580"/>
      <c r="H32" s="596"/>
      <c r="I32" s="595"/>
      <c r="J32" s="594"/>
      <c r="K32" s="593"/>
      <c r="L32" s="593"/>
      <c r="M32" s="593"/>
      <c r="N32" s="593"/>
      <c r="O32" s="593"/>
      <c r="P32" s="591"/>
      <c r="Q32" s="600"/>
      <c r="R32" s="591"/>
      <c r="S32" s="591"/>
      <c r="T32" s="594"/>
      <c r="U32" s="591"/>
      <c r="V32" s="591">
        <f t="shared" si="0"/>
        <v>0</v>
      </c>
    </row>
    <row r="33" spans="1:22" ht="15">
      <c r="A33" s="592"/>
      <c r="B33" s="918"/>
      <c r="C33" s="596" t="s">
        <v>2559</v>
      </c>
      <c r="D33" s="596"/>
      <c r="F33" s="591"/>
      <c r="G33" s="580"/>
      <c r="H33" s="596"/>
      <c r="I33" s="605">
        <f>SUM(I29:I31)</f>
        <v>6985298.8700000001</v>
      </c>
      <c r="J33" s="587"/>
      <c r="K33" s="586">
        <f>SUM(K29:K31)</f>
        <v>3143319</v>
      </c>
      <c r="L33" s="586"/>
      <c r="M33" s="586">
        <f>SUM(M29:M31)</f>
        <v>3841980</v>
      </c>
      <c r="N33" s="586"/>
      <c r="O33" s="586">
        <f>SUM(O29:O31)</f>
        <v>116570</v>
      </c>
      <c r="P33" s="591"/>
      <c r="Q33" s="599">
        <f>ROUND(M33/O33,1)</f>
        <v>33</v>
      </c>
      <c r="R33" s="596"/>
      <c r="S33" s="596"/>
      <c r="T33" s="587">
        <f>ROUND(O33/I33*100,2)</f>
        <v>1.6699999999999999</v>
      </c>
      <c r="U33" s="591"/>
      <c r="V33" s="591">
        <f t="shared" si="0"/>
        <v>0</v>
      </c>
    </row>
    <row r="34" spans="1:22" ht="15">
      <c r="A34" s="592"/>
      <c r="B34" s="918"/>
      <c r="C34" s="596"/>
      <c r="D34" s="596"/>
      <c r="F34" s="591"/>
      <c r="G34" s="580"/>
      <c r="H34" s="596"/>
      <c r="I34" s="595"/>
      <c r="J34" s="594"/>
      <c r="K34" s="593"/>
      <c r="L34" s="593"/>
      <c r="M34" s="593"/>
      <c r="N34" s="593"/>
      <c r="O34" s="593"/>
      <c r="P34" s="591"/>
      <c r="Q34" s="600"/>
      <c r="R34" s="591"/>
      <c r="S34" s="591"/>
      <c r="T34" s="594"/>
      <c r="U34" s="591"/>
      <c r="V34" s="591">
        <f t="shared" si="0"/>
        <v>0</v>
      </c>
    </row>
    <row r="35" spans="1:22" ht="15">
      <c r="A35" s="592">
        <v>320.30000000000001</v>
      </c>
      <c r="B35" s="918"/>
      <c r="C35" s="591" t="s">
        <v>2560</v>
      </c>
      <c r="D35" s="596"/>
      <c r="E35" s="584" t="s">
        <v>2561</v>
      </c>
      <c r="F35" s="591"/>
      <c r="G35" s="597">
        <v>0</v>
      </c>
      <c r="H35" s="596"/>
      <c r="I35" s="595">
        <v>6666437.1900000004</v>
      </c>
      <c r="J35" s="594"/>
      <c r="K35" s="581">
        <v>3260614</v>
      </c>
      <c r="L35" s="593"/>
      <c r="M35" s="581">
        <v>3405823</v>
      </c>
      <c r="N35" s="593"/>
      <c r="O35" s="581">
        <v>99288</v>
      </c>
      <c r="P35" s="591"/>
      <c r="Q35" s="600">
        <f>ROUND(M35/O35,1)</f>
        <v>34.299999999999997</v>
      </c>
      <c r="R35" s="591"/>
      <c r="S35" s="591"/>
      <c r="T35" s="594">
        <f>ROUND(O35/I35*100,2)</f>
        <v>1.49</v>
      </c>
      <c r="U35" s="591"/>
      <c r="V35" s="591">
        <f t="shared" si="0"/>
        <v>320300</v>
      </c>
    </row>
    <row r="36" spans="1:22" ht="15">
      <c r="A36" s="592">
        <v>330.39999999999998</v>
      </c>
      <c r="B36" s="918"/>
      <c r="C36" s="591" t="s">
        <v>2562</v>
      </c>
      <c r="D36" s="596"/>
      <c r="E36" s="584" t="s">
        <v>2563</v>
      </c>
      <c r="F36" s="591"/>
      <c r="G36" s="597">
        <v>-10</v>
      </c>
      <c r="H36" s="596"/>
      <c r="I36" s="595">
        <v>11843581.58</v>
      </c>
      <c r="J36" s="594"/>
      <c r="K36" s="581">
        <v>4072627</v>
      </c>
      <c r="L36" s="593"/>
      <c r="M36" s="581">
        <v>8955313</v>
      </c>
      <c r="N36" s="593"/>
      <c r="O36" s="581">
        <v>191356</v>
      </c>
      <c r="P36" s="591"/>
      <c r="Q36" s="600">
        <f>ROUND(M36/O36,1)</f>
        <v>46.799999999999997</v>
      </c>
      <c r="R36" s="591"/>
      <c r="S36" s="591"/>
      <c r="T36" s="594">
        <f>ROUND(O36/I36*100,2)</f>
        <v>1.6200000000000001</v>
      </c>
      <c r="U36" s="591"/>
      <c r="V36" s="591">
        <f t="shared" si="0"/>
        <v>330400</v>
      </c>
    </row>
    <row r="37" spans="1:22" ht="15">
      <c r="A37" s="592">
        <v>331.39999999999998</v>
      </c>
      <c r="B37" s="918"/>
      <c r="C37" s="591" t="s">
        <v>2564</v>
      </c>
      <c r="D37" s="596"/>
      <c r="E37" s="584" t="s">
        <v>2565</v>
      </c>
      <c r="F37" s="591"/>
      <c r="G37" s="597">
        <v>-20</v>
      </c>
      <c r="H37" s="596"/>
      <c r="I37" s="595">
        <v>87308932.489999995</v>
      </c>
      <c r="J37" s="594"/>
      <c r="K37" s="581">
        <v>13492795</v>
      </c>
      <c r="L37" s="593"/>
      <c r="M37" s="581">
        <v>91277924</v>
      </c>
      <c r="N37" s="593"/>
      <c r="O37" s="581">
        <v>1877391</v>
      </c>
      <c r="P37" s="591"/>
      <c r="Q37" s="600">
        <f>ROUND(M37/O37,1)</f>
        <v>48.600000000000001</v>
      </c>
      <c r="R37" s="591"/>
      <c r="S37" s="591"/>
      <c r="T37" s="594">
        <f>ROUND(O37/I37*100,2)</f>
        <v>2.1499999999999999</v>
      </c>
      <c r="U37" s="591"/>
      <c r="V37" s="591">
        <f t="shared" si="0"/>
        <v>331400</v>
      </c>
    </row>
    <row r="38" spans="1:22" ht="15">
      <c r="A38" s="592">
        <v>333.39999999999998</v>
      </c>
      <c r="B38" s="918"/>
      <c r="C38" s="591" t="s">
        <v>2566</v>
      </c>
      <c r="D38" s="596"/>
      <c r="E38" s="584" t="s">
        <v>2567</v>
      </c>
      <c r="F38" s="591"/>
      <c r="G38" s="597">
        <v>-40</v>
      </c>
      <c r="H38" s="596"/>
      <c r="I38" s="595">
        <v>25188769.350000001</v>
      </c>
      <c r="J38" s="594"/>
      <c r="K38" s="581">
        <v>7415925</v>
      </c>
      <c r="L38" s="593"/>
      <c r="M38" s="581">
        <v>27848352</v>
      </c>
      <c r="N38" s="593"/>
      <c r="O38" s="581">
        <v>974815</v>
      </c>
      <c r="P38" s="591"/>
      <c r="Q38" s="600">
        <f>ROUND(M38/O38,1)</f>
        <v>28.600000000000001</v>
      </c>
      <c r="R38" s="591"/>
      <c r="S38" s="591"/>
      <c r="T38" s="594">
        <f>ROUND(O38/I38*100,2)</f>
        <v>3.8700000000000001</v>
      </c>
      <c r="U38" s="591"/>
      <c r="V38" s="591">
        <f t="shared" si="0"/>
        <v>333400</v>
      </c>
    </row>
    <row r="39" spans="1:22" ht="15">
      <c r="A39" s="592"/>
      <c r="B39" s="918"/>
      <c r="C39" s="591"/>
      <c r="D39" s="596"/>
      <c r="F39" s="591"/>
      <c r="G39" s="580"/>
      <c r="H39" s="596"/>
      <c r="I39" s="595"/>
      <c r="J39" s="594"/>
      <c r="K39" s="593"/>
      <c r="L39" s="593"/>
      <c r="M39" s="593"/>
      <c r="N39" s="593"/>
      <c r="O39" s="593"/>
      <c r="P39" s="591"/>
      <c r="Q39" s="600"/>
      <c r="R39" s="591"/>
      <c r="S39" s="591"/>
      <c r="T39" s="594"/>
      <c r="U39" s="591"/>
      <c r="V39" s="591">
        <f t="shared" si="0"/>
        <v>0</v>
      </c>
    </row>
    <row r="40" spans="1:22" ht="15">
      <c r="A40" s="592"/>
      <c r="B40" s="918"/>
      <c r="C40" s="591" t="s">
        <v>2568</v>
      </c>
      <c r="D40" s="596"/>
      <c r="F40" s="591"/>
      <c r="G40" s="580"/>
      <c r="H40" s="596"/>
      <c r="I40" s="595"/>
      <c r="J40" s="594"/>
      <c r="K40" s="593"/>
      <c r="L40" s="593"/>
      <c r="M40" s="593"/>
      <c r="N40" s="593"/>
      <c r="O40" s="593"/>
      <c r="P40" s="591"/>
      <c r="Q40" s="600"/>
      <c r="R40" s="591"/>
      <c r="S40" s="591"/>
      <c r="T40" s="594"/>
      <c r="U40" s="591"/>
      <c r="V40" s="591">
        <f t="shared" si="0"/>
        <v>0</v>
      </c>
    </row>
    <row r="41" spans="1:22" ht="15">
      <c r="A41" s="592">
        <v>334.39999999999998</v>
      </c>
      <c r="B41" s="918"/>
      <c r="C41" s="618" t="s">
        <v>2569</v>
      </c>
      <c r="D41" s="596"/>
      <c r="E41" s="584" t="s">
        <v>2570</v>
      </c>
      <c r="F41" s="591"/>
      <c r="G41" s="597">
        <v>0</v>
      </c>
      <c r="H41" s="596"/>
      <c r="I41" s="595">
        <v>315917.77000000002</v>
      </c>
      <c r="J41" s="594"/>
      <c r="K41" s="581">
        <v>51887</v>
      </c>
      <c r="L41" s="593"/>
      <c r="M41" s="581">
        <v>264031</v>
      </c>
      <c r="N41" s="593"/>
      <c r="O41" s="581">
        <v>19468</v>
      </c>
      <c r="P41" s="591"/>
      <c r="Q41" s="600">
        <f>ROUND(M41/O41,1)</f>
        <v>13.6</v>
      </c>
      <c r="R41" s="591"/>
      <c r="S41" s="591"/>
      <c r="T41" s="594">
        <f>ROUND(O41/I41*100,2)</f>
        <v>6.1600000000000001</v>
      </c>
      <c r="U41" s="591"/>
      <c r="V41" s="591">
        <f t="shared" si="0"/>
        <v>334400</v>
      </c>
    </row>
    <row r="42" spans="1:22" ht="15">
      <c r="A42" s="592">
        <v>334.42000000000002</v>
      </c>
      <c r="B42" s="918"/>
      <c r="C42" s="591" t="s">
        <v>2571</v>
      </c>
      <c r="D42" s="596"/>
      <c r="E42" s="584" t="s">
        <v>2570</v>
      </c>
      <c r="F42" s="591"/>
      <c r="G42" s="597">
        <v>0</v>
      </c>
      <c r="H42" s="596"/>
      <c r="I42" s="595">
        <v>1662715.8999999999</v>
      </c>
      <c r="J42" s="594"/>
      <c r="K42" s="581">
        <v>519000</v>
      </c>
      <c r="L42" s="593"/>
      <c r="M42" s="581">
        <v>1143716</v>
      </c>
      <c r="N42" s="593"/>
      <c r="O42" s="581">
        <v>88046</v>
      </c>
      <c r="P42" s="591"/>
      <c r="Q42" s="600">
        <f>ROUND(M42/O42,1)</f>
        <v>13</v>
      </c>
      <c r="R42" s="591"/>
      <c r="S42" s="591"/>
      <c r="T42" s="594">
        <f>ROUND(O42/I42*100,2)</f>
        <v>5.2999999999999998</v>
      </c>
      <c r="U42" s="591"/>
      <c r="V42" s="591">
        <f t="shared" si="0"/>
        <v>334420</v>
      </c>
    </row>
    <row r="43" spans="1:22" ht="15">
      <c r="A43" s="592">
        <v>334.43000000000001</v>
      </c>
      <c r="B43" s="918"/>
      <c r="C43" s="591" t="s">
        <v>2572</v>
      </c>
      <c r="D43" s="596"/>
      <c r="E43" s="584" t="s">
        <v>2573</v>
      </c>
      <c r="F43" s="591"/>
      <c r="G43" s="597">
        <v>0</v>
      </c>
      <c r="H43" s="596"/>
      <c r="I43" s="595">
        <v>4933571.79</v>
      </c>
      <c r="J43" s="594"/>
      <c r="K43" s="581">
        <v>155612</v>
      </c>
      <c r="L43" s="593"/>
      <c r="M43" s="581">
        <v>4777960</v>
      </c>
      <c r="N43" s="593"/>
      <c r="O43" s="581">
        <v>458013</v>
      </c>
      <c r="P43" s="591"/>
      <c r="Q43" s="600">
        <f>ROUND(M43/O43,1)</f>
        <v>10.4</v>
      </c>
      <c r="R43" s="591"/>
      <c r="S43" s="591"/>
      <c r="T43" s="594">
        <f>ROUND(O43/I43*100,2)</f>
        <v>9.2799999999999994</v>
      </c>
      <c r="U43" s="591"/>
      <c r="V43" s="591">
        <f t="shared" si="0"/>
        <v>334430</v>
      </c>
    </row>
    <row r="44" spans="1:22" ht="15">
      <c r="A44" s="592">
        <v>334.44</v>
      </c>
      <c r="B44" s="918"/>
      <c r="C44" s="591" t="s">
        <v>2574</v>
      </c>
      <c r="D44" s="596"/>
      <c r="E44" s="584" t="s">
        <v>2570</v>
      </c>
      <c r="F44" s="591"/>
      <c r="G44" s="597">
        <v>0</v>
      </c>
      <c r="H44" s="596"/>
      <c r="I44" s="602">
        <v>6463436.4299999997</v>
      </c>
      <c r="J44" s="594"/>
      <c r="K44" s="615">
        <v>3241076</v>
      </c>
      <c r="L44" s="593"/>
      <c r="M44" s="615">
        <v>3222360</v>
      </c>
      <c r="N44" s="593"/>
      <c r="O44" s="615">
        <v>302878</v>
      </c>
      <c r="P44" s="591"/>
      <c r="Q44" s="600">
        <f>ROUND(M44/O44,1)</f>
        <v>10.6</v>
      </c>
      <c r="R44" s="591"/>
      <c r="S44" s="591"/>
      <c r="T44" s="594">
        <f>ROUND(O44/I44*100,2)</f>
        <v>4.6900000000000004</v>
      </c>
      <c r="U44" s="591"/>
      <c r="V44" s="591">
        <f t="shared" si="0"/>
        <v>334440</v>
      </c>
    </row>
    <row r="45" spans="1:22" ht="15">
      <c r="A45" s="592"/>
      <c r="B45" s="918"/>
      <c r="C45" s="591"/>
      <c r="D45" s="596"/>
      <c r="F45" s="591"/>
      <c r="G45" s="580"/>
      <c r="H45" s="596"/>
      <c r="I45" s="595"/>
      <c r="J45" s="594"/>
      <c r="K45" s="593"/>
      <c r="L45" s="593"/>
      <c r="M45" s="593"/>
      <c r="N45" s="593"/>
      <c r="O45" s="593"/>
      <c r="P45" s="591"/>
      <c r="Q45" s="600"/>
      <c r="R45" s="591"/>
      <c r="S45" s="591"/>
      <c r="T45" s="594"/>
      <c r="U45" s="591"/>
      <c r="V45" s="591">
        <f t="shared" si="0"/>
        <v>0</v>
      </c>
    </row>
    <row r="46" spans="1:22" ht="15">
      <c r="A46" s="592"/>
      <c r="B46" s="918"/>
      <c r="C46" s="596" t="s">
        <v>2575</v>
      </c>
      <c r="D46" s="596"/>
      <c r="F46" s="591"/>
      <c r="G46" s="580"/>
      <c r="H46" s="596"/>
      <c r="I46" s="605">
        <f>SUM(I40:I44)</f>
        <v>13375641.890000001</v>
      </c>
      <c r="J46" s="587"/>
      <c r="K46" s="586">
        <f>SUM(K40:K44)</f>
        <v>3967575</v>
      </c>
      <c r="L46" s="586"/>
      <c r="M46" s="586">
        <f>SUM(M40:M44)</f>
        <v>9408067</v>
      </c>
      <c r="N46" s="586"/>
      <c r="O46" s="586">
        <f>SUM(O40:O44)</f>
        <v>868405</v>
      </c>
      <c r="P46" s="596"/>
      <c r="Q46" s="599">
        <f>ROUND(M46/O46,1)</f>
        <v>10.800000000000001</v>
      </c>
      <c r="R46" s="596"/>
      <c r="S46" s="596"/>
      <c r="T46" s="587">
        <f>ROUND(O46/I46*100,2)</f>
        <v>6.4900000000000002</v>
      </c>
      <c r="U46" s="591"/>
      <c r="V46" s="591">
        <f t="shared" si="0"/>
        <v>0</v>
      </c>
    </row>
    <row r="47" spans="1:22" ht="15">
      <c r="A47" s="592"/>
      <c r="B47" s="918"/>
      <c r="C47" s="596"/>
      <c r="D47" s="596"/>
      <c r="F47" s="591"/>
      <c r="G47" s="580"/>
      <c r="H47" s="596"/>
      <c r="I47" s="595"/>
      <c r="J47" s="594"/>
      <c r="K47" s="593"/>
      <c r="L47" s="593"/>
      <c r="M47" s="593"/>
      <c r="N47" s="593"/>
      <c r="O47" s="593"/>
      <c r="P47" s="591"/>
      <c r="Q47" s="600"/>
      <c r="R47" s="591"/>
      <c r="S47" s="591"/>
      <c r="T47" s="594"/>
      <c r="U47" s="591"/>
      <c r="V47" s="591">
        <f t="shared" si="0"/>
        <v>0</v>
      </c>
    </row>
    <row r="48" spans="1:22" ht="15">
      <c r="A48" s="592">
        <v>335.39999999999998</v>
      </c>
      <c r="B48" s="918"/>
      <c r="C48" s="591" t="s">
        <v>2576</v>
      </c>
      <c r="D48" s="596"/>
      <c r="E48" s="584" t="s">
        <v>2577</v>
      </c>
      <c r="F48" s="591"/>
      <c r="G48" s="597">
        <v>-25</v>
      </c>
      <c r="H48" s="596"/>
      <c r="I48" s="595">
        <v>5353321.04</v>
      </c>
      <c r="J48" s="594"/>
      <c r="K48" s="581">
        <v>1353989</v>
      </c>
      <c r="L48" s="593"/>
      <c r="M48" s="581">
        <v>5337662</v>
      </c>
      <c r="N48" s="593"/>
      <c r="O48" s="581">
        <v>160642</v>
      </c>
      <c r="P48" s="591"/>
      <c r="Q48" s="600">
        <f>ROUND(M48/O48,1)</f>
        <v>33.200000000000003</v>
      </c>
      <c r="R48" s="591"/>
      <c r="S48" s="591"/>
      <c r="T48" s="594">
        <f>ROUND(O48/I48*100,2)</f>
        <v>3</v>
      </c>
      <c r="U48" s="591"/>
      <c r="V48" s="591">
        <f t="shared" si="0"/>
        <v>335400</v>
      </c>
    </row>
    <row r="49" spans="1:22" ht="15">
      <c r="A49" s="592">
        <v>336.39999999999998</v>
      </c>
      <c r="B49" s="918"/>
      <c r="C49" s="591" t="s">
        <v>2578</v>
      </c>
      <c r="D49" s="596"/>
      <c r="E49" s="584" t="s">
        <v>2579</v>
      </c>
      <c r="F49" s="591"/>
      <c r="G49" s="597">
        <v>0</v>
      </c>
      <c r="H49" s="596"/>
      <c r="I49" s="595">
        <v>263513.32000000001</v>
      </c>
      <c r="J49" s="594"/>
      <c r="K49" s="581">
        <v>5512</v>
      </c>
      <c r="L49" s="593"/>
      <c r="M49" s="581">
        <v>258001</v>
      </c>
      <c r="N49" s="593"/>
      <c r="O49" s="581">
        <v>9298</v>
      </c>
      <c r="P49" s="591"/>
      <c r="Q49" s="600">
        <f>ROUND(M49/O49,1)</f>
        <v>27.699999999999999</v>
      </c>
      <c r="R49" s="591"/>
      <c r="S49" s="591"/>
      <c r="T49" s="594">
        <f>ROUND(O49/I49*100,2)</f>
        <v>3.5299999999999998</v>
      </c>
      <c r="U49" s="591"/>
      <c r="V49" s="591">
        <f t="shared" si="1" ref="V49:V80">IF(A49="",0,)+A49*1000</f>
        <v>336400</v>
      </c>
    </row>
    <row r="50" spans="1:22" ht="15">
      <c r="A50" s="592"/>
      <c r="B50" s="918"/>
      <c r="C50" s="591"/>
      <c r="D50" s="596"/>
      <c r="E50" s="584"/>
      <c r="F50" s="591"/>
      <c r="G50" s="580"/>
      <c r="H50" s="596"/>
      <c r="I50" s="595"/>
      <c r="J50" s="594"/>
      <c r="K50" s="593"/>
      <c r="L50" s="593"/>
      <c r="M50" s="593"/>
      <c r="N50" s="593"/>
      <c r="O50" s="593" t="s">
        <v>2580</v>
      </c>
      <c r="P50" s="591"/>
      <c r="Q50" s="600"/>
      <c r="R50" s="591"/>
      <c r="S50" s="591"/>
      <c r="T50" s="594"/>
      <c r="U50" s="591"/>
      <c r="V50" s="591">
        <f t="shared" si="1"/>
        <v>0</v>
      </c>
    </row>
    <row r="51" spans="1:22" ht="15">
      <c r="A51" s="592"/>
      <c r="B51" s="918"/>
      <c r="C51" s="591" t="s">
        <v>2581</v>
      </c>
      <c r="D51" s="596"/>
      <c r="F51" s="591"/>
      <c r="G51" s="580"/>
      <c r="H51" s="596"/>
      <c r="I51" s="595"/>
      <c r="J51" s="594"/>
      <c r="K51" s="593"/>
      <c r="L51" s="593"/>
      <c r="M51" s="593"/>
      <c r="N51" s="593"/>
      <c r="O51" s="593"/>
      <c r="P51" s="591"/>
      <c r="Q51" s="600"/>
      <c r="R51" s="591"/>
      <c r="S51" s="591"/>
      <c r="T51" s="594"/>
      <c r="U51" s="591"/>
      <c r="V51" s="591">
        <f t="shared" si="1"/>
        <v>0</v>
      </c>
    </row>
    <row r="52" spans="1:22" ht="15">
      <c r="A52" s="592">
        <v>339.19999999999999</v>
      </c>
      <c r="B52" s="918"/>
      <c r="C52" s="618" t="s">
        <v>2582</v>
      </c>
      <c r="D52" s="596"/>
      <c r="E52" s="584" t="s">
        <v>2583</v>
      </c>
      <c r="F52" s="591"/>
      <c r="G52" s="597">
        <v>0</v>
      </c>
      <c r="H52" s="596"/>
      <c r="I52" s="595">
        <v>377798.60999999999</v>
      </c>
      <c r="J52" s="594"/>
      <c r="K52" s="581">
        <v>40493</v>
      </c>
      <c r="L52" s="593"/>
      <c r="M52" s="581">
        <v>337306</v>
      </c>
      <c r="N52" s="593"/>
      <c r="O52" s="581">
        <v>11455</v>
      </c>
      <c r="P52" s="591"/>
      <c r="Q52" s="600">
        <f>ROUND(M52/O52,1)</f>
        <v>29.399999999999999</v>
      </c>
      <c r="R52" s="591"/>
      <c r="S52" s="591"/>
      <c r="T52" s="594">
        <f>ROUND(O52/I52*100,2)</f>
        <v>3.0299999999999998</v>
      </c>
      <c r="U52" s="591"/>
      <c r="V52" s="591">
        <f t="shared" si="1"/>
        <v>339200</v>
      </c>
    </row>
    <row r="53" spans="1:22" ht="15">
      <c r="A53" s="592">
        <v>339.39999999999998</v>
      </c>
      <c r="B53" s="918"/>
      <c r="C53" s="618" t="s">
        <v>2543</v>
      </c>
      <c r="D53" s="596"/>
      <c r="E53" s="584" t="s">
        <v>2584</v>
      </c>
      <c r="F53" s="591"/>
      <c r="G53" s="597">
        <v>0</v>
      </c>
      <c r="H53" s="596"/>
      <c r="I53" s="595">
        <v>110802.55</v>
      </c>
      <c r="J53" s="594"/>
      <c r="K53" s="581">
        <v>55735</v>
      </c>
      <c r="L53" s="593"/>
      <c r="M53" s="581">
        <v>55068</v>
      </c>
      <c r="N53" s="593"/>
      <c r="O53" s="581">
        <v>1688</v>
      </c>
      <c r="P53" s="591"/>
      <c r="Q53" s="600">
        <f>ROUND(M53/O53,1)</f>
        <v>32.600000000000001</v>
      </c>
      <c r="R53" s="591"/>
      <c r="S53" s="591"/>
      <c r="T53" s="594">
        <f>ROUND(O53/I53*100,2)</f>
        <v>1.52</v>
      </c>
      <c r="U53" s="591"/>
      <c r="V53" s="591">
        <f t="shared" si="1"/>
        <v>339400</v>
      </c>
    </row>
    <row r="54" spans="1:22" ht="15">
      <c r="A54" s="598"/>
      <c r="B54" s="918"/>
      <c r="C54" s="596"/>
      <c r="D54" s="596"/>
      <c r="F54" s="591"/>
      <c r="G54" s="580"/>
      <c r="H54" s="596"/>
      <c r="I54" s="617"/>
      <c r="J54" s="594"/>
      <c r="K54" s="610"/>
      <c r="L54" s="593"/>
      <c r="M54" s="610"/>
      <c r="N54" s="593"/>
      <c r="O54" s="610"/>
      <c r="P54" s="591"/>
      <c r="Q54" s="592"/>
      <c r="R54" s="592"/>
      <c r="S54" s="591"/>
      <c r="T54" s="604"/>
      <c r="U54" s="591"/>
      <c r="V54" s="591">
        <f t="shared" si="1"/>
        <v>0</v>
      </c>
    </row>
    <row r="55" spans="1:22" s="589" customFormat="1" ht="15">
      <c r="A55" s="598"/>
      <c r="B55" s="918"/>
      <c r="C55" s="596" t="s">
        <v>2585</v>
      </c>
      <c r="D55" s="596"/>
      <c r="E55" s="616"/>
      <c r="F55" s="596"/>
      <c r="G55" s="580"/>
      <c r="H55" s="596"/>
      <c r="I55" s="605">
        <f>SUM(I52:I54)</f>
        <v>488601.15999999997</v>
      </c>
      <c r="J55" s="587"/>
      <c r="K55" s="586">
        <f>SUM(K52:K54)</f>
        <v>96228</v>
      </c>
      <c r="L55" s="586"/>
      <c r="M55" s="586">
        <f>SUM(M52:M54)</f>
        <v>392374</v>
      </c>
      <c r="N55" s="586"/>
      <c r="O55" s="586">
        <f>SUM(O52:O54)</f>
        <v>13143</v>
      </c>
      <c r="P55" s="587" t="s">
        <v>288</v>
      </c>
      <c r="Q55" s="599">
        <f>ROUND(M55/O55,1)</f>
        <v>29.899999999999999</v>
      </c>
      <c r="R55" s="596"/>
      <c r="S55" s="596"/>
      <c r="T55" s="587">
        <f>ROUND(O55/I55*100,2)</f>
        <v>2.6899999999999999</v>
      </c>
      <c r="U55" s="596"/>
      <c r="V55" s="591">
        <f t="shared" si="1"/>
        <v>0</v>
      </c>
    </row>
    <row r="56" spans="1:22" ht="15">
      <c r="A56" s="598"/>
      <c r="B56" s="918"/>
      <c r="C56" s="596"/>
      <c r="D56" s="596"/>
      <c r="F56" s="591"/>
      <c r="G56" s="580"/>
      <c r="H56" s="596"/>
      <c r="I56" s="595"/>
      <c r="J56" s="594"/>
      <c r="K56" s="593"/>
      <c r="L56" s="593"/>
      <c r="M56" s="593"/>
      <c r="N56" s="593"/>
      <c r="O56" s="593"/>
      <c r="P56" s="591"/>
      <c r="Q56" s="592"/>
      <c r="R56" s="592"/>
      <c r="S56" s="591"/>
      <c r="T56" s="604"/>
      <c r="U56" s="591"/>
      <c r="V56" s="591">
        <f t="shared" si="1"/>
        <v>0</v>
      </c>
    </row>
    <row r="57" spans="1:22" ht="15">
      <c r="A57" s="592"/>
      <c r="B57" s="918"/>
      <c r="C57" s="591" t="s">
        <v>2586</v>
      </c>
      <c r="D57" s="596"/>
      <c r="F57" s="591"/>
      <c r="G57" s="580"/>
      <c r="H57" s="596"/>
      <c r="I57" s="595"/>
      <c r="J57" s="594"/>
      <c r="K57" s="593"/>
      <c r="L57" s="593"/>
      <c r="M57" s="593"/>
      <c r="N57" s="593"/>
      <c r="O57" s="593"/>
      <c r="P57" s="591"/>
      <c r="Q57" s="600"/>
      <c r="R57" s="591"/>
      <c r="S57" s="591"/>
      <c r="T57" s="594"/>
      <c r="U57" s="591"/>
      <c r="V57" s="591">
        <f t="shared" si="1"/>
        <v>0</v>
      </c>
    </row>
    <row r="58" spans="1:22" ht="15">
      <c r="A58" s="592">
        <v>340.5</v>
      </c>
      <c r="B58" s="918"/>
      <c r="C58" s="591" t="s">
        <v>2587</v>
      </c>
      <c r="D58" s="596"/>
      <c r="E58" s="584" t="s">
        <v>2588</v>
      </c>
      <c r="F58" s="591"/>
      <c r="G58" s="597">
        <v>0</v>
      </c>
      <c r="H58" s="596"/>
      <c r="I58" s="595">
        <v>366103.66999999998</v>
      </c>
      <c r="J58" s="594"/>
      <c r="K58" s="581">
        <v>206715</v>
      </c>
      <c r="L58" s="593"/>
      <c r="M58" s="581">
        <v>159389</v>
      </c>
      <c r="N58" s="593"/>
      <c r="O58" s="581">
        <v>22704</v>
      </c>
      <c r="P58" s="591"/>
      <c r="Q58" s="600">
        <f>ROUND(M58/O58,1)</f>
        <v>7</v>
      </c>
      <c r="R58" s="591"/>
      <c r="S58" s="591"/>
      <c r="T58" s="594">
        <f>ROUND(O58/I58*100,2)</f>
        <v>6.2000000000000002</v>
      </c>
      <c r="U58" s="591"/>
      <c r="V58" s="591">
        <f t="shared" si="1"/>
        <v>340500</v>
      </c>
    </row>
    <row r="59" spans="1:22" ht="15">
      <c r="A59" s="592">
        <v>340.55000000000001</v>
      </c>
      <c r="B59" s="918"/>
      <c r="C59" s="591" t="s">
        <v>2589</v>
      </c>
      <c r="D59" s="596"/>
      <c r="E59" s="584" t="s">
        <v>2590</v>
      </c>
      <c r="F59" s="591"/>
      <c r="G59" s="597">
        <v>0</v>
      </c>
      <c r="H59" s="596"/>
      <c r="I59" s="595">
        <v>203324.13</v>
      </c>
      <c r="J59" s="594"/>
      <c r="K59" s="581">
        <v>94043</v>
      </c>
      <c r="L59" s="593"/>
      <c r="M59" s="581">
        <v>109281</v>
      </c>
      <c r="N59" s="593"/>
      <c r="O59" s="581">
        <v>32907</v>
      </c>
      <c r="P59" s="591"/>
      <c r="Q59" s="600">
        <f>ROUND(M59/O59,1)</f>
        <v>3.2999999999999998</v>
      </c>
      <c r="R59" s="591"/>
      <c r="S59" s="591"/>
      <c r="T59" s="594">
        <f>ROUND(O59/I59*100,2)</f>
        <v>16.18</v>
      </c>
      <c r="U59" s="591"/>
      <c r="V59" s="591">
        <f t="shared" si="1"/>
        <v>340550</v>
      </c>
    </row>
    <row r="60" spans="1:22" ht="15">
      <c r="A60" s="592">
        <v>340.56</v>
      </c>
      <c r="B60" s="918"/>
      <c r="C60" s="591" t="s">
        <v>2591</v>
      </c>
      <c r="D60" s="596"/>
      <c r="E60" s="584" t="s">
        <v>2590</v>
      </c>
      <c r="F60" s="591"/>
      <c r="G60" s="597">
        <v>0</v>
      </c>
      <c r="H60" s="596"/>
      <c r="I60" s="602">
        <v>6481.9399999999996</v>
      </c>
      <c r="J60" s="594"/>
      <c r="K60" s="615">
        <v>3800</v>
      </c>
      <c r="L60" s="593"/>
      <c r="M60" s="615">
        <v>2682</v>
      </c>
      <c r="N60" s="593"/>
      <c r="O60" s="615">
        <v>1606</v>
      </c>
      <c r="P60" s="591"/>
      <c r="Q60" s="600">
        <f>ROUND(M60/O60,1)</f>
        <v>1.7</v>
      </c>
      <c r="R60" s="591"/>
      <c r="S60" s="591"/>
      <c r="T60" s="594">
        <f>ROUND(O60/I60*100,2)</f>
        <v>24.780000000000001</v>
      </c>
      <c r="U60" s="591"/>
      <c r="V60" s="591">
        <f t="shared" si="1"/>
        <v>340560</v>
      </c>
    </row>
    <row r="61" spans="1:22" ht="15">
      <c r="A61" s="592"/>
      <c r="B61" s="918"/>
      <c r="C61" s="591"/>
      <c r="D61" s="596"/>
      <c r="F61" s="591"/>
      <c r="G61" s="580"/>
      <c r="H61" s="596"/>
      <c r="I61" s="595"/>
      <c r="J61" s="594"/>
      <c r="K61" s="593"/>
      <c r="L61" s="593"/>
      <c r="M61" s="593"/>
      <c r="N61" s="593"/>
      <c r="O61" s="593"/>
      <c r="P61" s="591"/>
      <c r="Q61" s="600"/>
      <c r="R61" s="591"/>
      <c r="S61" s="591"/>
      <c r="T61" s="594"/>
      <c r="U61" s="591"/>
      <c r="V61" s="591">
        <f t="shared" si="1"/>
        <v>0</v>
      </c>
    </row>
    <row r="62" spans="1:22" ht="15">
      <c r="A62" s="592"/>
      <c r="B62" s="918"/>
      <c r="C62" s="596" t="s">
        <v>2592</v>
      </c>
      <c r="D62" s="596"/>
      <c r="F62" s="591"/>
      <c r="G62" s="580"/>
      <c r="H62" s="596"/>
      <c r="I62" s="605">
        <f>SUM(I58:I60)</f>
        <v>575909.73999999999</v>
      </c>
      <c r="J62" s="587"/>
      <c r="K62" s="586">
        <f>SUM(K58:K60)</f>
        <v>304558</v>
      </c>
      <c r="L62" s="586"/>
      <c r="M62" s="586">
        <f>SUM(M58:M60)</f>
        <v>271352</v>
      </c>
      <c r="N62" s="586"/>
      <c r="O62" s="586">
        <f>SUM(O58:O60)</f>
        <v>57217</v>
      </c>
      <c r="P62" s="591"/>
      <c r="Q62" s="599">
        <f>ROUND(M62/O62,1)</f>
        <v>4.7000000000000002</v>
      </c>
      <c r="R62" s="596"/>
      <c r="S62" s="596"/>
      <c r="T62" s="587">
        <f>ROUND(O62/I62*100,2)</f>
        <v>9.9399999999999995</v>
      </c>
      <c r="U62" s="591"/>
      <c r="V62" s="591">
        <f t="shared" si="1"/>
        <v>0</v>
      </c>
    </row>
    <row r="63" spans="1:22" ht="15">
      <c r="A63" s="592"/>
      <c r="B63" s="918"/>
      <c r="C63" s="591"/>
      <c r="D63" s="596"/>
      <c r="F63" s="591"/>
      <c r="G63" s="580"/>
      <c r="H63" s="596"/>
      <c r="I63" s="595"/>
      <c r="J63" s="594"/>
      <c r="K63" s="593"/>
      <c r="L63" s="593"/>
      <c r="M63" s="593"/>
      <c r="N63" s="593"/>
      <c r="O63" s="593"/>
      <c r="P63" s="591"/>
      <c r="Q63" s="600"/>
      <c r="R63" s="591"/>
      <c r="S63" s="591"/>
      <c r="T63" s="594"/>
      <c r="U63" s="591"/>
      <c r="V63" s="591">
        <f t="shared" si="1"/>
        <v>0</v>
      </c>
    </row>
    <row r="64" spans="1:22" ht="15">
      <c r="A64" s="592">
        <v>341.5</v>
      </c>
      <c r="B64" s="918"/>
      <c r="C64" s="591" t="s">
        <v>2593</v>
      </c>
      <c r="D64" s="596"/>
      <c r="E64" s="584" t="s">
        <v>2594</v>
      </c>
      <c r="F64" s="591"/>
      <c r="G64" s="597">
        <v>15</v>
      </c>
      <c r="H64" s="596"/>
      <c r="I64" s="595">
        <v>1197906.02</v>
      </c>
      <c r="J64" s="594"/>
      <c r="K64" s="581">
        <v>946904</v>
      </c>
      <c r="L64" s="593"/>
      <c r="M64" s="581">
        <v>71316</v>
      </c>
      <c r="N64" s="593"/>
      <c r="O64" s="581">
        <v>8283</v>
      </c>
      <c r="P64" s="591"/>
      <c r="Q64" s="600">
        <f>ROUND(M64/O64,1)</f>
        <v>8.5999999999999996</v>
      </c>
      <c r="R64" s="591"/>
      <c r="S64" s="591"/>
      <c r="T64" s="594">
        <f>ROUND(O64/I64*100,2)</f>
        <v>0.68999999999999995</v>
      </c>
      <c r="U64" s="591"/>
      <c r="V64" s="591">
        <f t="shared" si="1"/>
        <v>341500</v>
      </c>
    </row>
    <row r="65" spans="1:22" ht="15">
      <c r="A65" s="592">
        <v>342.5</v>
      </c>
      <c r="B65" s="918"/>
      <c r="C65" s="614" t="s">
        <v>2595</v>
      </c>
      <c r="D65" s="596"/>
      <c r="E65" s="584" t="s">
        <v>2588</v>
      </c>
      <c r="G65" s="597">
        <v>0</v>
      </c>
      <c r="I65" s="582">
        <v>18060.82</v>
      </c>
      <c r="K65" s="581">
        <v>17519</v>
      </c>
      <c r="L65" s="593"/>
      <c r="M65" s="581">
        <v>542</v>
      </c>
      <c r="N65" s="593"/>
      <c r="O65" s="581">
        <v>165</v>
      </c>
      <c r="P65" s="591"/>
      <c r="Q65" s="600">
        <f>ROUND(M65/O65,1)</f>
        <v>3.2999999999999998</v>
      </c>
      <c r="R65" s="591"/>
      <c r="S65" s="591"/>
      <c r="T65" s="594">
        <f>ROUND(O65/I65*100,2)</f>
        <v>0.91000000000000003</v>
      </c>
      <c r="U65" s="591"/>
      <c r="V65" s="591">
        <f t="shared" si="1"/>
        <v>342500</v>
      </c>
    </row>
    <row r="66" spans="1:22" ht="15">
      <c r="A66" s="592">
        <v>343.5</v>
      </c>
      <c r="B66" s="918"/>
      <c r="C66" s="612" t="s">
        <v>2596</v>
      </c>
      <c r="D66" s="596"/>
      <c r="E66" s="584" t="s">
        <v>2588</v>
      </c>
      <c r="F66" s="591"/>
      <c r="G66" s="597">
        <v>0</v>
      </c>
      <c r="H66" s="596"/>
      <c r="I66" s="595">
        <v>438633.15000000002</v>
      </c>
      <c r="J66" s="594"/>
      <c r="K66" s="581">
        <v>287374</v>
      </c>
      <c r="L66" s="593"/>
      <c r="M66" s="581">
        <v>151259</v>
      </c>
      <c r="N66" s="593"/>
      <c r="O66" s="581">
        <v>12580</v>
      </c>
      <c r="P66" s="591"/>
      <c r="Q66" s="600">
        <f>ROUND(M66/O66,1)</f>
        <v>12</v>
      </c>
      <c r="R66" s="591"/>
      <c r="S66" s="591"/>
      <c r="T66" s="594">
        <f>ROUND(O66/I66*100,2)</f>
        <v>2.8700000000000001</v>
      </c>
      <c r="U66" s="591"/>
      <c r="V66" s="591">
        <f t="shared" si="1"/>
        <v>343500</v>
      </c>
    </row>
    <row r="67" spans="1:22" ht="15">
      <c r="A67" s="592">
        <v>344.5</v>
      </c>
      <c r="B67" s="918"/>
      <c r="C67" s="591" t="s">
        <v>2597</v>
      </c>
      <c r="D67" s="596"/>
      <c r="E67" s="584" t="s">
        <v>2598</v>
      </c>
      <c r="F67" s="591"/>
      <c r="G67" s="597">
        <v>0</v>
      </c>
      <c r="H67" s="596"/>
      <c r="I67" s="595">
        <v>18617.09</v>
      </c>
      <c r="J67" s="594"/>
      <c r="K67" s="581">
        <v>12831</v>
      </c>
      <c r="L67" s="593"/>
      <c r="M67" s="581">
        <v>5786</v>
      </c>
      <c r="N67" s="593"/>
      <c r="O67" s="581">
        <v>1086</v>
      </c>
      <c r="P67" s="591"/>
      <c r="Q67" s="600">
        <f>ROUND(M67/O67,1)</f>
        <v>5.2999999999999998</v>
      </c>
      <c r="R67" s="591"/>
      <c r="S67" s="591"/>
      <c r="T67" s="594">
        <f>ROUND(O67/I67*100,2)</f>
        <v>5.8300000000000001</v>
      </c>
      <c r="U67" s="613"/>
      <c r="V67" s="591">
        <f t="shared" si="1"/>
        <v>344500</v>
      </c>
    </row>
    <row r="68" spans="1:22" ht="15">
      <c r="A68" s="592">
        <v>345.5</v>
      </c>
      <c r="B68" s="918"/>
      <c r="C68" s="591" t="s">
        <v>2599</v>
      </c>
      <c r="D68" s="596"/>
      <c r="E68" s="584" t="s">
        <v>2600</v>
      </c>
      <c r="F68" s="591"/>
      <c r="G68" s="597">
        <v>10</v>
      </c>
      <c r="H68" s="596"/>
      <c r="I68" s="595">
        <v>146030.34</v>
      </c>
      <c r="J68" s="594"/>
      <c r="K68" s="581">
        <v>107877</v>
      </c>
      <c r="L68" s="593"/>
      <c r="M68" s="581">
        <v>23550</v>
      </c>
      <c r="N68" s="593"/>
      <c r="O68" s="581">
        <v>1626</v>
      </c>
      <c r="P68" s="591"/>
      <c r="Q68" s="600">
        <f>ROUND(M68/O68,1)</f>
        <v>14.5</v>
      </c>
      <c r="R68" s="591"/>
      <c r="S68" s="591"/>
      <c r="T68" s="594">
        <f>ROUND(O68/I68*100,2)</f>
        <v>1.1100000000000001</v>
      </c>
      <c r="U68" s="591"/>
      <c r="V68" s="591">
        <f t="shared" si="1"/>
        <v>345500</v>
      </c>
    </row>
    <row r="69" spans="1:22" ht="15">
      <c r="A69" s="592">
        <v>346.5</v>
      </c>
      <c r="B69" s="918"/>
      <c r="C69" s="612" t="s">
        <v>2601</v>
      </c>
      <c r="D69" s="596"/>
      <c r="E69" s="584" t="s">
        <v>2598</v>
      </c>
      <c r="F69" s="591"/>
      <c r="G69" s="597">
        <v>0</v>
      </c>
      <c r="H69" s="596"/>
      <c r="I69" s="595">
        <v>261058.63</v>
      </c>
      <c r="J69" s="594"/>
      <c r="K69" s="581">
        <v>261059</v>
      </c>
      <c r="L69" s="593"/>
      <c r="M69" s="581">
        <v>0</v>
      </c>
      <c r="N69" s="593"/>
      <c r="O69" s="581">
        <v>0</v>
      </c>
      <c r="P69" s="591"/>
      <c r="Q69" s="611" t="s">
        <v>2602</v>
      </c>
      <c r="R69" s="591"/>
      <c r="S69" s="591"/>
      <c r="T69" s="611">
        <v>0</v>
      </c>
      <c r="U69" s="591"/>
      <c r="V69" s="591">
        <f t="shared" si="1"/>
        <v>346500</v>
      </c>
    </row>
    <row r="70" spans="1:22" ht="15">
      <c r="A70" s="592">
        <v>347.5</v>
      </c>
      <c r="B70" s="918"/>
      <c r="C70" s="591" t="s">
        <v>2603</v>
      </c>
      <c r="D70" s="596"/>
      <c r="E70" s="584" t="s">
        <v>2604</v>
      </c>
      <c r="F70" s="591"/>
      <c r="G70" s="597">
        <v>0</v>
      </c>
      <c r="H70" s="596"/>
      <c r="I70" s="595">
        <v>15945.059999999999</v>
      </c>
      <c r="J70" s="594"/>
      <c r="K70" s="581">
        <v>15945</v>
      </c>
      <c r="L70" s="593"/>
      <c r="M70" s="581">
        <v>0</v>
      </c>
      <c r="N70" s="593"/>
      <c r="O70" s="581">
        <v>0</v>
      </c>
      <c r="P70" s="591"/>
      <c r="Q70" s="611" t="s">
        <v>2602</v>
      </c>
      <c r="R70" s="591"/>
      <c r="S70" s="591"/>
      <c r="T70" s="611">
        <v>0</v>
      </c>
      <c r="U70" s="591"/>
      <c r="V70" s="591">
        <f t="shared" si="1"/>
        <v>347500</v>
      </c>
    </row>
    <row r="71" spans="1:22" ht="15">
      <c r="A71" s="592">
        <v>348.5</v>
      </c>
      <c r="B71" s="918"/>
      <c r="C71" s="591" t="s">
        <v>2605</v>
      </c>
      <c r="D71" s="596"/>
      <c r="E71" s="584" t="s">
        <v>2604</v>
      </c>
      <c r="F71" s="591"/>
      <c r="G71" s="597">
        <v>0</v>
      </c>
      <c r="H71" s="596"/>
      <c r="I71" s="595">
        <v>5363793.4500000002</v>
      </c>
      <c r="J71" s="594"/>
      <c r="K71" s="581">
        <v>3479828</v>
      </c>
      <c r="L71" s="593"/>
      <c r="M71" s="581">
        <v>1883965</v>
      </c>
      <c r="N71" s="593"/>
      <c r="O71" s="581">
        <v>85058</v>
      </c>
      <c r="P71" s="591"/>
      <c r="Q71" s="600">
        <f>ROUND(M71/O71,1)</f>
        <v>22.100000000000001</v>
      </c>
      <c r="R71" s="591"/>
      <c r="S71" s="591"/>
      <c r="T71" s="594">
        <f>ROUND(O71/I71*100,2)</f>
        <v>1.5900000000000001</v>
      </c>
      <c r="U71" s="591"/>
      <c r="V71" s="591">
        <f t="shared" si="1"/>
        <v>348500</v>
      </c>
    </row>
    <row r="72" spans="1:22" ht="15">
      <c r="A72" s="598"/>
      <c r="B72" s="918"/>
      <c r="C72" s="596"/>
      <c r="D72" s="596"/>
      <c r="F72" s="591"/>
      <c r="G72" s="580"/>
      <c r="H72" s="596"/>
      <c r="I72" s="607"/>
      <c r="J72" s="606"/>
      <c r="K72" s="610"/>
      <c r="L72" s="593"/>
      <c r="M72" s="610"/>
      <c r="N72" s="593"/>
      <c r="O72" s="610"/>
      <c r="P72" s="591"/>
      <c r="Q72" s="592"/>
      <c r="R72" s="592"/>
      <c r="S72" s="591"/>
      <c r="T72" s="609"/>
      <c r="U72" s="591"/>
      <c r="V72" s="591">
        <f t="shared" si="1"/>
        <v>0</v>
      </c>
    </row>
    <row r="73" spans="1:22" ht="15" thickBot="1">
      <c r="A73" s="598"/>
      <c r="B73" s="918"/>
      <c r="C73" s="596" t="s">
        <v>2606</v>
      </c>
      <c r="D73" s="596"/>
      <c r="F73" s="591"/>
      <c r="G73" s="580"/>
      <c r="H73" s="596"/>
      <c r="I73" s="588">
        <f>SUM(I23,I25:I27,I33,I35:I49,I55,I57:I71)-I46-I62</f>
        <v>223058541.70999992</v>
      </c>
      <c r="J73" s="587"/>
      <c r="K73" s="585">
        <f>SUM(K23,K25:K27,K33,K35:K49,K55,K57:K71)-K46-K62</f>
        <v>54358413</v>
      </c>
      <c r="L73" s="586"/>
      <c r="M73" s="585">
        <f>SUM(M23,M25:M27,M33,M35:M49,M55,M57:M71)-M46-M62</f>
        <v>202199823</v>
      </c>
      <c r="N73" s="586"/>
      <c r="O73" s="585">
        <f>SUM(O23,O25:O27,O33,O35:O49,O55,O57:O71)-O46-O62</f>
        <v>6013730</v>
      </c>
      <c r="P73" s="596"/>
      <c r="Q73" s="599">
        <f>ROUND(M73/O73,1)</f>
        <v>33.600000000000001</v>
      </c>
      <c r="R73" s="608"/>
      <c r="S73" s="591"/>
      <c r="T73" s="587">
        <f>ROUND(O73/I73*100,2)</f>
        <v>2.7000000000000002</v>
      </c>
      <c r="U73" s="591"/>
      <c r="V73" s="591">
        <f t="shared" si="1"/>
        <v>0</v>
      </c>
    </row>
    <row r="74" spans="1:22" ht="15" thickTop="1">
      <c r="A74" s="598"/>
      <c r="B74" s="918"/>
      <c r="C74" s="596"/>
      <c r="D74" s="596"/>
      <c r="F74" s="591"/>
      <c r="G74" s="580"/>
      <c r="H74" s="596"/>
      <c r="I74" s="605"/>
      <c r="J74" s="587"/>
      <c r="K74" s="586"/>
      <c r="L74" s="586"/>
      <c r="M74" s="586"/>
      <c r="N74" s="586"/>
      <c r="O74" s="586"/>
      <c r="P74" s="596"/>
      <c r="Q74" s="599"/>
      <c r="R74" s="608"/>
      <c r="S74" s="591"/>
      <c r="T74" s="587"/>
      <c r="U74" s="591"/>
      <c r="V74" s="591">
        <f t="shared" si="1"/>
        <v>0</v>
      </c>
    </row>
    <row r="75" spans="1:22" ht="15">
      <c r="A75" s="598"/>
      <c r="B75" s="918"/>
      <c r="C75" s="596"/>
      <c r="D75" s="596"/>
      <c r="F75" s="591"/>
      <c r="G75" s="580"/>
      <c r="H75" s="596"/>
      <c r="I75" s="605"/>
      <c r="J75" s="587"/>
      <c r="K75" s="586"/>
      <c r="L75" s="586"/>
      <c r="M75" s="586"/>
      <c r="N75" s="586"/>
      <c r="O75" s="586"/>
      <c r="P75" s="596"/>
      <c r="Q75" s="599"/>
      <c r="R75" s="608"/>
      <c r="S75" s="591"/>
      <c r="T75" s="587"/>
      <c r="U75" s="591"/>
      <c r="V75" s="591">
        <f t="shared" si="1"/>
        <v>0</v>
      </c>
    </row>
    <row r="76" spans="1:22" ht="15">
      <c r="A76" s="598"/>
      <c r="B76" s="918"/>
      <c r="C76" s="598" t="s">
        <v>2607</v>
      </c>
      <c r="D76" s="596"/>
      <c r="F76" s="591"/>
      <c r="G76" s="580"/>
      <c r="H76" s="596"/>
      <c r="I76" s="595"/>
      <c r="J76" s="594"/>
      <c r="K76" s="593"/>
      <c r="L76" s="593"/>
      <c r="M76" s="593"/>
      <c r="N76" s="593"/>
      <c r="O76" s="593"/>
      <c r="P76" s="591"/>
      <c r="Q76" s="592"/>
      <c r="R76" s="592"/>
      <c r="S76" s="591"/>
      <c r="T76" s="591"/>
      <c r="U76" s="591"/>
      <c r="V76" s="591">
        <f t="shared" si="1"/>
        <v>0</v>
      </c>
    </row>
    <row r="77" spans="1:22" ht="15">
      <c r="A77" s="598"/>
      <c r="B77" s="918"/>
      <c r="C77" s="598"/>
      <c r="D77" s="596"/>
      <c r="F77" s="591"/>
      <c r="G77" s="580"/>
      <c r="H77" s="596"/>
      <c r="I77" s="595"/>
      <c r="J77" s="594"/>
      <c r="K77" s="593"/>
      <c r="L77" s="593"/>
      <c r="M77" s="593"/>
      <c r="N77" s="593"/>
      <c r="O77" s="593"/>
      <c r="P77" s="591"/>
      <c r="Q77" s="592"/>
      <c r="R77" s="592"/>
      <c r="S77" s="591"/>
      <c r="T77" s="591"/>
      <c r="U77" s="591"/>
      <c r="V77" s="591">
        <f t="shared" si="1"/>
        <v>0</v>
      </c>
    </row>
    <row r="78" spans="1:22" ht="15">
      <c r="A78" s="592">
        <v>301.10000000000002</v>
      </c>
      <c r="B78" s="918"/>
      <c r="C78" s="591" t="s">
        <v>2608</v>
      </c>
      <c r="D78" s="596"/>
      <c r="F78" s="591"/>
      <c r="G78" s="580"/>
      <c r="H78" s="596"/>
      <c r="I78" s="595">
        <v>279464.01000000001</v>
      </c>
      <c r="J78" s="594"/>
      <c r="K78" s="593">
        <v>1090</v>
      </c>
      <c r="L78" s="593"/>
      <c r="M78" s="593"/>
      <c r="N78" s="593"/>
      <c r="O78" s="593"/>
      <c r="P78" s="591"/>
      <c r="Q78" s="592"/>
      <c r="R78" s="592"/>
      <c r="S78" s="591"/>
      <c r="T78" s="591"/>
      <c r="U78" s="591"/>
      <c r="V78" s="591">
        <f t="shared" si="1"/>
        <v>301100</v>
      </c>
    </row>
    <row r="79" spans="1:22" ht="15">
      <c r="A79" s="592">
        <v>302.10000000000002</v>
      </c>
      <c r="B79" s="918"/>
      <c r="C79" s="591" t="s">
        <v>2609</v>
      </c>
      <c r="D79" s="596"/>
      <c r="F79" s="591"/>
      <c r="G79" s="580"/>
      <c r="H79" s="596"/>
      <c r="I79" s="595">
        <v>238709.82000000001</v>
      </c>
      <c r="J79" s="594"/>
      <c r="K79" s="593"/>
      <c r="L79" s="593"/>
      <c r="M79" s="593"/>
      <c r="N79" s="593"/>
      <c r="O79" s="593"/>
      <c r="P79" s="591"/>
      <c r="Q79" s="592"/>
      <c r="R79" s="592"/>
      <c r="S79" s="591"/>
      <c r="T79" s="591"/>
      <c r="U79" s="591"/>
      <c r="V79" s="591">
        <f t="shared" si="1"/>
        <v>302100</v>
      </c>
    </row>
    <row r="80" spans="1:22" ht="15">
      <c r="A80" s="592">
        <v>302.19999999999999</v>
      </c>
      <c r="B80" s="918"/>
      <c r="C80" s="591" t="s">
        <v>2609</v>
      </c>
      <c r="D80" s="596"/>
      <c r="F80" s="591"/>
      <c r="G80" s="580"/>
      <c r="H80" s="596"/>
      <c r="I80" s="595">
        <v>2589.6100000000001</v>
      </c>
      <c r="J80" s="594"/>
      <c r="K80" s="593"/>
      <c r="L80" s="593"/>
      <c r="M80" s="593"/>
      <c r="N80" s="593"/>
      <c r="O80" s="593"/>
      <c r="P80" s="591"/>
      <c r="Q80" s="592"/>
      <c r="R80" s="592"/>
      <c r="S80" s="591"/>
      <c r="T80" s="591"/>
      <c r="U80" s="591"/>
      <c r="V80" s="591">
        <f t="shared" si="1"/>
        <v>302200</v>
      </c>
    </row>
    <row r="81" spans="1:22" ht="15">
      <c r="A81" s="592">
        <v>303.20999999999998</v>
      </c>
      <c r="B81" s="918"/>
      <c r="C81" s="591" t="s">
        <v>2610</v>
      </c>
      <c r="D81" s="596"/>
      <c r="F81" s="591"/>
      <c r="G81" s="580"/>
      <c r="H81" s="596"/>
      <c r="I81" s="595">
        <v>720603.95999999996</v>
      </c>
      <c r="J81" s="594"/>
      <c r="K81" s="593"/>
      <c r="L81" s="593"/>
      <c r="M81" s="593"/>
      <c r="N81" s="593"/>
      <c r="O81" s="593"/>
      <c r="P81" s="591"/>
      <c r="Q81" s="592"/>
      <c r="R81" s="592"/>
      <c r="S81" s="591"/>
      <c r="T81" s="591"/>
      <c r="U81" s="591"/>
      <c r="V81" s="591">
        <f t="shared" si="2" ref="V81:V102">IF(A81="",0,)+A81*1000</f>
        <v>303210</v>
      </c>
    </row>
    <row r="82" spans="1:22" ht="15">
      <c r="A82" s="592">
        <v>303.22000000000003</v>
      </c>
      <c r="B82" s="918"/>
      <c r="C82" s="591" t="s">
        <v>2611</v>
      </c>
      <c r="D82" s="596"/>
      <c r="F82" s="591"/>
      <c r="G82" s="580"/>
      <c r="H82" s="596"/>
      <c r="I82" s="595">
        <v>78759.389999999999</v>
      </c>
      <c r="J82" s="594"/>
      <c r="K82" s="593"/>
      <c r="L82" s="593"/>
      <c r="M82" s="593"/>
      <c r="N82" s="593"/>
      <c r="O82" s="593"/>
      <c r="P82" s="591"/>
      <c r="Q82" s="592"/>
      <c r="R82" s="592"/>
      <c r="S82" s="591"/>
      <c r="T82" s="591"/>
      <c r="U82" s="591"/>
      <c r="V82" s="591">
        <f t="shared" si="2"/>
        <v>303220</v>
      </c>
    </row>
    <row r="83" spans="1:22" ht="15">
      <c r="A83" s="592">
        <v>303.30000000000001</v>
      </c>
      <c r="B83" s="918"/>
      <c r="C83" s="591" t="s">
        <v>2612</v>
      </c>
      <c r="D83" s="596"/>
      <c r="F83" s="591"/>
      <c r="G83" s="580"/>
      <c r="H83" s="596"/>
      <c r="I83" s="595">
        <v>13885.17</v>
      </c>
      <c r="J83" s="594"/>
      <c r="K83" s="593"/>
      <c r="L83" s="593"/>
      <c r="M83" s="593"/>
      <c r="N83" s="593"/>
      <c r="O83" s="593"/>
      <c r="P83" s="591"/>
      <c r="Q83" s="592"/>
      <c r="R83" s="592"/>
      <c r="S83" s="591"/>
      <c r="T83" s="591"/>
      <c r="U83" s="591"/>
      <c r="V83" s="591">
        <f t="shared" si="2"/>
        <v>303300</v>
      </c>
    </row>
    <row r="84" spans="1:22" ht="15">
      <c r="A84" s="592">
        <v>303.39999999999998</v>
      </c>
      <c r="B84" s="918"/>
      <c r="C84" s="591" t="s">
        <v>2613</v>
      </c>
      <c r="D84" s="596"/>
      <c r="F84" s="591"/>
      <c r="G84" s="580"/>
      <c r="H84" s="596"/>
      <c r="I84" s="595">
        <v>489029.97999999998</v>
      </c>
      <c r="J84" s="594"/>
      <c r="K84" s="593"/>
      <c r="L84" s="593"/>
      <c r="M84" s="593"/>
      <c r="N84" s="593"/>
      <c r="O84" s="593"/>
      <c r="P84" s="591"/>
      <c r="Q84" s="592"/>
      <c r="R84" s="592"/>
      <c r="S84" s="591"/>
      <c r="T84" s="591"/>
      <c r="U84" s="591"/>
      <c r="V84" s="591">
        <f t="shared" si="2"/>
        <v>303400</v>
      </c>
    </row>
    <row r="85" spans="1:22" ht="15">
      <c r="A85" s="592">
        <v>303.50999999999999</v>
      </c>
      <c r="B85" s="918"/>
      <c r="C85" s="591" t="s">
        <v>2614</v>
      </c>
      <c r="D85" s="596"/>
      <c r="F85" s="591"/>
      <c r="G85" s="580"/>
      <c r="H85" s="596"/>
      <c r="I85" s="595">
        <v>25883.41</v>
      </c>
      <c r="J85" s="594"/>
      <c r="K85" s="601"/>
      <c r="L85" s="593"/>
      <c r="M85" s="593"/>
      <c r="N85" s="593"/>
      <c r="O85" s="593"/>
      <c r="P85" s="591"/>
      <c r="Q85" s="592"/>
      <c r="R85" s="592"/>
      <c r="S85" s="591"/>
      <c r="T85" s="591"/>
      <c r="U85" s="591"/>
      <c r="V85" s="591">
        <f t="shared" si="2"/>
        <v>303510</v>
      </c>
    </row>
    <row r="86" spans="1:22" ht="15">
      <c r="A86" s="598"/>
      <c r="B86" s="918"/>
      <c r="C86" s="596"/>
      <c r="D86" s="596"/>
      <c r="F86" s="591"/>
      <c r="G86" s="580"/>
      <c r="H86" s="596"/>
      <c r="I86" s="607"/>
      <c r="J86" s="606"/>
      <c r="K86" s="593"/>
      <c r="L86" s="593"/>
      <c r="M86" s="593"/>
      <c r="N86" s="593"/>
      <c r="O86" s="593"/>
      <c r="P86" s="591"/>
      <c r="Q86" s="592"/>
      <c r="R86" s="592"/>
      <c r="S86" s="591"/>
      <c r="T86" s="591"/>
      <c r="U86" s="591"/>
      <c r="V86" s="591">
        <f t="shared" si="2"/>
        <v>0</v>
      </c>
    </row>
    <row r="87" spans="1:22" ht="15">
      <c r="A87" s="598"/>
      <c r="B87" s="918"/>
      <c r="C87" s="596" t="s">
        <v>2615</v>
      </c>
      <c r="D87" s="596"/>
      <c r="F87" s="591"/>
      <c r="G87" s="580"/>
      <c r="H87" s="596"/>
      <c r="I87" s="595">
        <f>SUM(I78:I85)</f>
        <v>1848925.3499999996</v>
      </c>
      <c r="J87" s="594"/>
      <c r="K87" s="593">
        <f>SUM(K78:K85)</f>
        <v>1090</v>
      </c>
      <c r="L87" s="593"/>
      <c r="M87" s="593"/>
      <c r="N87" s="593"/>
      <c r="O87" s="593"/>
      <c r="P87" s="591"/>
      <c r="Q87" s="592"/>
      <c r="R87" s="592"/>
      <c r="S87" s="591"/>
      <c r="T87" s="591"/>
      <c r="U87" s="591"/>
      <c r="V87" s="591">
        <f t="shared" si="2"/>
        <v>0</v>
      </c>
    </row>
    <row r="88" spans="1:22" ht="15">
      <c r="A88" s="598"/>
      <c r="B88" s="918"/>
      <c r="C88" s="596"/>
      <c r="D88" s="596"/>
      <c r="F88" s="591"/>
      <c r="G88" s="580"/>
      <c r="H88" s="596"/>
      <c r="I88" s="595"/>
      <c r="J88" s="594"/>
      <c r="K88" s="593"/>
      <c r="L88" s="593"/>
      <c r="M88" s="593"/>
      <c r="N88" s="593"/>
      <c r="O88" s="593"/>
      <c r="P88" s="591"/>
      <c r="Q88" s="592"/>
      <c r="R88" s="592"/>
      <c r="S88" s="591"/>
      <c r="T88" s="591"/>
      <c r="U88" s="591"/>
      <c r="V88" s="591">
        <f t="shared" si="2"/>
        <v>0</v>
      </c>
    </row>
    <row r="89" spans="1:22" ht="15" thickBot="1">
      <c r="A89" s="598"/>
      <c r="B89" s="918"/>
      <c r="D89" s="596"/>
      <c r="F89" s="591"/>
      <c r="G89" s="580"/>
      <c r="H89" s="596"/>
      <c r="I89" s="605">
        <f>I73+I87</f>
        <v>224907467.05999991</v>
      </c>
      <c r="J89" s="587"/>
      <c r="K89" s="585">
        <f>K73+K87</f>
        <v>54359503</v>
      </c>
      <c r="L89" s="586"/>
      <c r="M89" s="585">
        <f>M73+M87</f>
        <v>202199823</v>
      </c>
      <c r="N89" s="586"/>
      <c r="O89" s="585">
        <f>O73+O87</f>
        <v>6013730</v>
      </c>
      <c r="P89" s="591"/>
      <c r="Q89" s="592"/>
      <c r="R89" s="592"/>
      <c r="S89" s="591"/>
      <c r="T89" s="604"/>
      <c r="U89" s="591"/>
      <c r="V89" s="591">
        <f t="shared" si="2"/>
        <v>0</v>
      </c>
    </row>
    <row r="90" spans="1:22" ht="15" thickTop="1">
      <c r="A90" s="598"/>
      <c r="B90" s="918"/>
      <c r="C90" s="596"/>
      <c r="D90" s="596"/>
      <c r="E90" s="590"/>
      <c r="F90" s="591"/>
      <c r="G90" s="597"/>
      <c r="H90" s="596"/>
      <c r="I90" s="603"/>
      <c r="J90" s="594"/>
      <c r="K90" s="593"/>
      <c r="L90" s="593"/>
      <c r="M90" s="593"/>
      <c r="N90" s="593"/>
      <c r="O90" s="593"/>
      <c r="P90" s="591"/>
      <c r="Q90" s="592"/>
      <c r="R90" s="592"/>
      <c r="S90" s="591"/>
      <c r="T90" s="591"/>
      <c r="V90" s="591">
        <f t="shared" si="2"/>
        <v>0</v>
      </c>
    </row>
    <row r="91" spans="1:22" ht="15">
      <c r="A91" s="598"/>
      <c r="B91" s="918"/>
      <c r="C91" s="596"/>
      <c r="D91" s="596"/>
      <c r="E91" s="590"/>
      <c r="F91" s="591"/>
      <c r="G91" s="597"/>
      <c r="H91" s="596"/>
      <c r="I91" s="595"/>
      <c r="J91" s="594"/>
      <c r="K91" s="593"/>
      <c r="L91" s="593"/>
      <c r="M91" s="593"/>
      <c r="N91" s="593"/>
      <c r="O91" s="593"/>
      <c r="P91" s="591"/>
      <c r="Q91" s="592"/>
      <c r="R91" s="592"/>
      <c r="S91" s="591"/>
      <c r="T91" s="591"/>
      <c r="V91" s="591">
        <f t="shared" si="2"/>
        <v>0</v>
      </c>
    </row>
    <row r="92" spans="1:22" ht="15">
      <c r="A92" s="598"/>
      <c r="B92" s="918"/>
      <c r="C92" s="596"/>
      <c r="D92" s="596"/>
      <c r="E92" s="590"/>
      <c r="F92" s="591"/>
      <c r="G92" s="597"/>
      <c r="H92" s="596"/>
      <c r="I92" s="595"/>
      <c r="J92" s="594"/>
      <c r="K92" s="593"/>
      <c r="L92" s="593"/>
      <c r="M92" s="593"/>
      <c r="N92" s="593"/>
      <c r="O92" s="593"/>
      <c r="P92" s="591"/>
      <c r="Q92" s="592"/>
      <c r="R92" s="592"/>
      <c r="S92" s="591"/>
      <c r="T92" s="591"/>
      <c r="V92" s="591">
        <f t="shared" si="2"/>
        <v>0</v>
      </c>
    </row>
    <row r="93" spans="1:22" ht="15">
      <c r="A93" s="598"/>
      <c r="B93" s="918"/>
      <c r="C93" s="596"/>
      <c r="D93" s="596"/>
      <c r="E93" s="590"/>
      <c r="F93" s="591"/>
      <c r="G93" s="597"/>
      <c r="H93" s="596"/>
      <c r="I93" s="595"/>
      <c r="J93" s="594"/>
      <c r="K93" s="593"/>
      <c r="L93" s="593"/>
      <c r="M93" s="593"/>
      <c r="N93" s="593"/>
      <c r="O93" s="593"/>
      <c r="P93" s="591"/>
      <c r="Q93" s="592"/>
      <c r="R93" s="592"/>
      <c r="S93" s="591"/>
      <c r="T93" s="591"/>
      <c r="V93" s="591">
        <f t="shared" si="2"/>
        <v>0</v>
      </c>
    </row>
    <row r="94" spans="1:22" ht="15">
      <c r="A94" s="598"/>
      <c r="B94" s="918"/>
      <c r="C94" s="596" t="s">
        <v>2538</v>
      </c>
      <c r="D94" s="596"/>
      <c r="E94" s="590"/>
      <c r="F94" s="591"/>
      <c r="G94" s="597"/>
      <c r="H94" s="596"/>
      <c r="I94" s="595"/>
      <c r="J94" s="594"/>
      <c r="K94" s="593"/>
      <c r="L94" s="593"/>
      <c r="M94" s="593"/>
      <c r="N94" s="593"/>
      <c r="O94" s="593"/>
      <c r="P94" s="591"/>
      <c r="Q94" s="592"/>
      <c r="R94" s="592"/>
      <c r="S94" s="591"/>
      <c r="T94" s="591"/>
      <c r="V94" s="591">
        <f t="shared" si="2"/>
        <v>0</v>
      </c>
    </row>
    <row r="95" spans="1:22" ht="15">
      <c r="A95" s="598"/>
      <c r="B95" s="918"/>
      <c r="C95" s="596"/>
      <c r="D95" s="596"/>
      <c r="E95" s="590"/>
      <c r="F95" s="591"/>
      <c r="G95" s="597"/>
      <c r="H95" s="596"/>
      <c r="I95" s="595"/>
      <c r="J95" s="594"/>
      <c r="K95" s="593"/>
      <c r="L95" s="593"/>
      <c r="M95" s="593"/>
      <c r="N95" s="593"/>
      <c r="O95" s="593"/>
      <c r="P95" s="591"/>
      <c r="Q95" s="592"/>
      <c r="R95" s="592"/>
      <c r="S95" s="591"/>
      <c r="T95" s="591"/>
      <c r="V95" s="591">
        <f t="shared" si="2"/>
        <v>0</v>
      </c>
    </row>
    <row r="96" spans="1:22" ht="15">
      <c r="A96" s="592">
        <v>311.39999999999998</v>
      </c>
      <c r="B96" s="918"/>
      <c r="C96" s="591" t="s">
        <v>2616</v>
      </c>
      <c r="D96" s="596"/>
      <c r="E96" s="584" t="s">
        <v>2558</v>
      </c>
      <c r="F96" s="591"/>
      <c r="G96" s="597">
        <v>0</v>
      </c>
      <c r="H96" s="596"/>
      <c r="I96" s="595">
        <v>163981.63</v>
      </c>
      <c r="J96" s="594"/>
      <c r="K96" s="593">
        <v>142859</v>
      </c>
      <c r="L96" s="593"/>
      <c r="M96" s="593">
        <v>21123</v>
      </c>
      <c r="N96" s="593"/>
      <c r="O96" s="593">
        <v>959</v>
      </c>
      <c r="P96" s="591"/>
      <c r="Q96" s="600">
        <f>ROUND(M96/O96,1)</f>
        <v>22</v>
      </c>
      <c r="R96" s="591"/>
      <c r="S96" s="591"/>
      <c r="T96" s="594">
        <f>ROUND(O96/I96*100,2)</f>
        <v>0.57999999999999996</v>
      </c>
      <c r="V96" s="591">
        <f t="shared" si="2"/>
        <v>311400</v>
      </c>
    </row>
    <row r="97" spans="1:22" ht="15">
      <c r="A97" s="592">
        <v>330.39999999999998</v>
      </c>
      <c r="B97" s="918"/>
      <c r="C97" s="591" t="s">
        <v>2562</v>
      </c>
      <c r="D97" s="596"/>
      <c r="E97" s="584" t="s">
        <v>2563</v>
      </c>
      <c r="F97" s="591"/>
      <c r="G97" s="597">
        <v>-10</v>
      </c>
      <c r="H97" s="596"/>
      <c r="I97" s="595">
        <v>500613.37</v>
      </c>
      <c r="J97" s="594"/>
      <c r="K97" s="593">
        <v>238700</v>
      </c>
      <c r="L97" s="593"/>
      <c r="M97" s="593">
        <v>311975</v>
      </c>
      <c r="N97" s="593"/>
      <c r="O97" s="593">
        <v>7578</v>
      </c>
      <c r="P97" s="591"/>
      <c r="Q97" s="600">
        <f>ROUND(M97/O97,1)</f>
        <v>41.200000000000003</v>
      </c>
      <c r="R97" s="591"/>
      <c r="S97" s="591"/>
      <c r="T97" s="594">
        <f>ROUND(O97/I97*100,2)</f>
        <v>1.51</v>
      </c>
      <c r="V97" s="591">
        <f t="shared" si="2"/>
        <v>330400</v>
      </c>
    </row>
    <row r="98" spans="1:22" ht="15">
      <c r="A98" s="592">
        <v>331.39999999999998</v>
      </c>
      <c r="B98" s="918"/>
      <c r="C98" s="591" t="s">
        <v>2564</v>
      </c>
      <c r="D98" s="596"/>
      <c r="E98" s="584" t="s">
        <v>2565</v>
      </c>
      <c r="F98" s="591"/>
      <c r="G98" s="597">
        <v>-20</v>
      </c>
      <c r="H98" s="596"/>
      <c r="I98" s="595">
        <v>23046741.469999999</v>
      </c>
      <c r="J98" s="594"/>
      <c r="K98" s="593">
        <v>829023</v>
      </c>
      <c r="L98" s="593"/>
      <c r="M98" s="593">
        <v>26827067</v>
      </c>
      <c r="N98" s="593"/>
      <c r="O98" s="593">
        <v>514466</v>
      </c>
      <c r="P98" s="591"/>
      <c r="Q98" s="600">
        <f>ROUND(M98/O98,1)</f>
        <v>52.100000000000001</v>
      </c>
      <c r="R98" s="591"/>
      <c r="S98" s="591"/>
      <c r="T98" s="594">
        <f>ROUND(O98/I98*100,2)</f>
        <v>2.23</v>
      </c>
      <c r="V98" s="591">
        <f t="shared" si="2"/>
        <v>331400</v>
      </c>
    </row>
    <row r="99" spans="1:22" ht="15">
      <c r="A99" s="592">
        <v>333.39999999999998</v>
      </c>
      <c r="B99" s="918"/>
      <c r="C99" s="591" t="s">
        <v>2566</v>
      </c>
      <c r="D99" s="596"/>
      <c r="E99" s="584" t="s">
        <v>2567</v>
      </c>
      <c r="F99" s="591"/>
      <c r="G99" s="597">
        <v>-40</v>
      </c>
      <c r="H99" s="596"/>
      <c r="I99" s="595">
        <v>796659.01000000001</v>
      </c>
      <c r="J99" s="594"/>
      <c r="K99" s="593">
        <v>372807</v>
      </c>
      <c r="L99" s="593"/>
      <c r="M99" s="593">
        <v>742516</v>
      </c>
      <c r="N99" s="593"/>
      <c r="O99" s="593">
        <v>36243</v>
      </c>
      <c r="P99" s="591"/>
      <c r="Q99" s="600">
        <f>ROUND(M99/O99,1)</f>
        <v>20.5</v>
      </c>
      <c r="R99" s="591"/>
      <c r="S99" s="591"/>
      <c r="T99" s="594">
        <f>ROUND(O99/I99*100,2)</f>
        <v>4.5499999999999998</v>
      </c>
      <c r="V99" s="591">
        <f t="shared" si="2"/>
        <v>333400</v>
      </c>
    </row>
    <row r="100" spans="1:22" ht="15">
      <c r="A100" s="592">
        <v>334.44</v>
      </c>
      <c r="B100" s="918"/>
      <c r="C100" s="591" t="s">
        <v>2617</v>
      </c>
      <c r="D100" s="596"/>
      <c r="E100" s="584" t="s">
        <v>2570</v>
      </c>
      <c r="F100" s="591"/>
      <c r="G100" s="597">
        <v>0</v>
      </c>
      <c r="H100" s="596"/>
      <c r="I100" s="602">
        <v>79500</v>
      </c>
      <c r="J100" s="594"/>
      <c r="K100" s="601">
        <v>55790</v>
      </c>
      <c r="L100" s="593"/>
      <c r="M100" s="601">
        <v>23710</v>
      </c>
      <c r="N100" s="593"/>
      <c r="O100" s="601">
        <v>6569</v>
      </c>
      <c r="P100" s="591"/>
      <c r="Q100" s="600">
        <f>ROUND(M100/O100,1)</f>
        <v>3.6000000000000001</v>
      </c>
      <c r="R100" s="591"/>
      <c r="S100" s="591"/>
      <c r="T100" s="594">
        <f>ROUND(O100/I100*100,2)</f>
        <v>8.2599999999999998</v>
      </c>
      <c r="V100" s="591">
        <f t="shared" si="2"/>
        <v>334440</v>
      </c>
    </row>
    <row r="101" spans="1:22" ht="15">
      <c r="A101" s="598"/>
      <c r="B101" s="598"/>
      <c r="C101" s="596"/>
      <c r="D101" s="596"/>
      <c r="E101" s="590"/>
      <c r="F101" s="591"/>
      <c r="G101" s="597"/>
      <c r="H101" s="596"/>
      <c r="I101" s="595"/>
      <c r="J101" s="594"/>
      <c r="K101" s="593"/>
      <c r="L101" s="593"/>
      <c r="M101" s="593"/>
      <c r="N101" s="593"/>
      <c r="O101" s="593"/>
      <c r="P101" s="591"/>
      <c r="Q101" s="592"/>
      <c r="R101" s="592"/>
      <c r="S101" s="591"/>
      <c r="T101" s="591"/>
      <c r="V101" s="591">
        <f t="shared" si="2"/>
        <v>0</v>
      </c>
    </row>
    <row r="102" spans="1:22" ht="15" thickBot="1">
      <c r="A102" s="598"/>
      <c r="B102" s="598"/>
      <c r="C102" s="596" t="s">
        <v>2618</v>
      </c>
      <c r="D102" s="596"/>
      <c r="E102" s="590"/>
      <c r="F102" s="591"/>
      <c r="G102" s="597"/>
      <c r="H102" s="596"/>
      <c r="I102" s="588">
        <f>SUM(I96:I101)</f>
        <v>24587495.48</v>
      </c>
      <c r="J102" s="587"/>
      <c r="K102" s="585">
        <f>SUM(K96:K101)</f>
        <v>1639179</v>
      </c>
      <c r="L102" s="586"/>
      <c r="M102" s="585">
        <f>SUM(M96:M101)</f>
        <v>27926391</v>
      </c>
      <c r="N102" s="586"/>
      <c r="O102" s="585">
        <f>SUM(O96:O101)</f>
        <v>565815</v>
      </c>
      <c r="P102" s="591"/>
      <c r="Q102" s="599">
        <f>ROUND(M102/O102,1)</f>
        <v>49.399999999999999</v>
      </c>
      <c r="R102" s="596"/>
      <c r="S102" s="596"/>
      <c r="T102" s="587">
        <f>ROUND(O102/I102*100,2)</f>
        <v>2.2999999999999998</v>
      </c>
      <c r="V102" s="591">
        <f t="shared" si="2"/>
        <v>0</v>
      </c>
    </row>
    <row r="103" spans="1:20" ht="15" thickTop="1">
      <c r="A103" s="598"/>
      <c r="B103" s="598"/>
      <c r="C103" s="596"/>
      <c r="D103" s="596"/>
      <c r="E103" s="590"/>
      <c r="F103" s="591"/>
      <c r="G103" s="597"/>
      <c r="H103" s="596"/>
      <c r="I103" s="595"/>
      <c r="J103" s="594"/>
      <c r="K103" s="593"/>
      <c r="L103" s="593"/>
      <c r="M103" s="593"/>
      <c r="N103" s="593"/>
      <c r="O103" s="593"/>
      <c r="P103" s="591"/>
      <c r="Q103" s="592"/>
      <c r="R103" s="592"/>
      <c r="S103" s="591"/>
      <c r="T103" s="591"/>
    </row>
    <row r="104" spans="5:5" ht="14.25">
      <c r="E104" s="590"/>
    </row>
    <row r="105" spans="3:15" ht="15" thickBot="1">
      <c r="C105" s="589" t="s">
        <v>2619</v>
      </c>
      <c r="I105" s="588">
        <f>+I89-I102</f>
        <v>200319971.57999992</v>
      </c>
      <c r="J105" s="587"/>
      <c r="K105" s="585">
        <f>+K89-K102</f>
        <v>52720324</v>
      </c>
      <c r="L105" s="586"/>
      <c r="M105" s="585">
        <f>+M89-M102</f>
        <v>174273432</v>
      </c>
      <c r="N105" s="586"/>
      <c r="O105" s="585">
        <f>+O89-O102</f>
        <v>5447915</v>
      </c>
    </row>
    <row r="106" ht="14.25" thickTop="1"/>
    <row r="107" ht="14.25"/>
    <row r="108" ht="14.25"/>
    <row r="109" ht="14.25"/>
    <row r="110" ht="14.25"/>
    <row r="111" spans="5:5" ht="14.25">
      <c r="E111" s="584"/>
    </row>
    <row r="112" spans="5:5" ht="14.25">
      <c r="E112" s="584"/>
    </row>
    <row r="113" spans="5:5" ht="14.25">
      <c r="E113" s="584"/>
    </row>
    <row r="114" spans="5:5" ht="14.25">
      <c r="E114" s="584"/>
    </row>
    <row r="115" spans="5:5" ht="14.25">
      <c r="E115" s="584"/>
    </row>
    <row r="116" spans="5:5" ht="14.25">
      <c r="E116" s="584"/>
    </row>
  </sheetData>
  <mergeCells count="3">
    <mergeCell ref="A1:U1"/>
    <mergeCell ref="A3:U3"/>
    <mergeCell ref="A4:U4"/>
  </mergeCells>
  <pageMargins left="0.75" right="0.5" top="0.8" bottom="0.5" header="0.5" footer="0.5"/>
  <pageSetup fitToHeight="3" orientation="landscape" scale="55"/>
  <headerFooter alignWithMargins="0"/>
  <customProperties>
    <customPr name="_pios_id" r:id="rId1"/>
  </customProperties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B1:L29"/>
  <sheetViews>
    <sheetView workbookViewId="0" topLeftCell="A1"/>
  </sheetViews>
  <sheetFormatPr defaultColWidth="8.85428571428571" defaultRowHeight="12.75"/>
  <cols>
    <col min="1" max="1" width="8.85714285714286" style="2" customWidth="1"/>
    <col min="2" max="2" width="37.4285714285714" style="107" bestFit="1" customWidth="1"/>
    <col min="3" max="3" width="9.28571428571429" style="2" bestFit="1" customWidth="1"/>
    <col min="4" max="4" width="3.57142857142857" style="2" bestFit="1" customWidth="1"/>
    <col min="5" max="5" width="8.28571428571429" style="2" bestFit="1" customWidth="1"/>
    <col min="6" max="6" width="9.28571428571429" style="2" bestFit="1" customWidth="1"/>
    <col min="7" max="7" width="8.85714285714286" style="2" bestFit="1" customWidth="1"/>
    <col min="8" max="8" width="8.28571428571429" style="2" bestFit="1" customWidth="1"/>
    <col min="9" max="9" width="10.2857142857143" style="2" customWidth="1"/>
    <col min="10" max="11" width="56.1428571428571" style="2" bestFit="1" customWidth="1"/>
    <col min="12" max="12" width="8.85714285714286" style="2" customWidth="1"/>
    <col min="13" max="16384" width="8.85714285714286" style="2"/>
  </cols>
  <sheetData>
    <row r="1" spans="2:12" ht="12.75">
      <c r="B1" s="56" t="s">
        <v>2693</v>
      </c>
      <c r="L1" t="s">
        <v>0</v>
      </c>
    </row>
    <row r="2" spans="2:9" ht="12.75">
      <c r="B2" s="1052" t="s">
        <v>2694</v>
      </c>
      <c r="C2" s="1052"/>
      <c r="D2" s="1052"/>
      <c r="E2" s="1052"/>
      <c r="F2" s="1052"/>
      <c r="G2" s="1052"/>
      <c r="I2" s="2" t="s">
        <v>390</v>
      </c>
    </row>
    <row r="3" spans="2:9" ht="12.75">
      <c r="B3" s="1052" t="s">
        <v>2695</v>
      </c>
      <c r="C3" s="1052"/>
      <c r="D3" s="1052"/>
      <c r="E3" s="1052"/>
      <c r="F3" s="1052"/>
      <c r="G3" s="1052"/>
      <c r="I3" s="2" t="s">
        <v>390</v>
      </c>
    </row>
    <row r="4" spans="2:10" ht="12.75">
      <c r="B4" s="1052" t="s">
        <v>2696</v>
      </c>
      <c r="C4" s="1052"/>
      <c r="D4" s="1052"/>
      <c r="E4" s="1052"/>
      <c r="F4" s="1052"/>
      <c r="G4" s="1052"/>
      <c r="I4" s="2" t="s">
        <v>390</v>
      </c>
      <c r="J4" s="2" t="s">
        <v>2697</v>
      </c>
    </row>
    <row r="5" spans="2:9" ht="12.75">
      <c r="B5" s="1632" t="s">
        <v>390</v>
      </c>
      <c r="C5" s="1633"/>
      <c r="D5" s="1633"/>
      <c r="E5" s="1633"/>
      <c r="I5" s="2" t="s">
        <v>390</v>
      </c>
    </row>
    <row r="6" spans="2:11" ht="12.75">
      <c r="B6" s="1051" t="s">
        <v>63</v>
      </c>
      <c r="C6" s="1051" t="s">
        <v>2698</v>
      </c>
      <c r="D6" s="1051" t="s">
        <v>2699</v>
      </c>
      <c r="E6" s="1051" t="s">
        <v>814</v>
      </c>
      <c r="F6" s="1051" t="s">
        <v>2700</v>
      </c>
      <c r="G6" s="1051" t="s">
        <v>2701</v>
      </c>
      <c r="J6" s="1041" t="s">
        <v>2700</v>
      </c>
      <c r="K6" s="1041" t="s">
        <v>2701</v>
      </c>
    </row>
    <row r="7" spans="2:7" ht="12.75">
      <c r="B7" s="189" t="s">
        <v>390</v>
      </c>
      <c r="C7" s="107" t="s">
        <v>288</v>
      </c>
      <c r="E7" s="189" t="s">
        <v>390</v>
      </c>
      <c r="F7" s="189" t="s">
        <v>390</v>
      </c>
      <c r="G7" s="189" t="s">
        <v>390</v>
      </c>
    </row>
    <row r="8" spans="2:10" ht="12.75">
      <c r="B8" s="2" t="s">
        <v>2702</v>
      </c>
      <c r="C8" s="107">
        <v>5100</v>
      </c>
      <c r="E8" s="1042">
        <v>236124</v>
      </c>
      <c r="F8" s="1043">
        <v>254340</v>
      </c>
      <c r="G8" s="1044">
        <v>0</v>
      </c>
      <c r="J8" s="1045" t="s">
        <v>2703</v>
      </c>
    </row>
    <row r="9" spans="2:11" ht="12.75">
      <c r="B9" s="2" t="s">
        <v>1853</v>
      </c>
      <c r="C9" s="107">
        <v>5100</v>
      </c>
      <c r="E9" s="1042">
        <v>253116</v>
      </c>
      <c r="F9" s="1044">
        <v>0</v>
      </c>
      <c r="G9" s="1043">
        <v>-127748</v>
      </c>
      <c r="K9" s="1045" t="s">
        <v>2704</v>
      </c>
    </row>
    <row r="10" spans="2:11" ht="12.75">
      <c r="B10" s="2" t="s">
        <v>2705</v>
      </c>
      <c r="C10" s="107">
        <v>5100</v>
      </c>
      <c r="E10" s="1042">
        <v>282020</v>
      </c>
      <c r="F10" s="1044">
        <v>0</v>
      </c>
      <c r="G10" s="1043">
        <v>-117482</v>
      </c>
      <c r="K10" s="1045" t="s">
        <v>2706</v>
      </c>
    </row>
    <row r="11" spans="2:11" ht="12.75">
      <c r="B11" s="2" t="s">
        <v>2707</v>
      </c>
      <c r="C11" s="107">
        <v>5100</v>
      </c>
      <c r="E11" s="1042">
        <v>283050</v>
      </c>
      <c r="F11" s="1044">
        <v>0</v>
      </c>
      <c r="G11" s="1043">
        <v>-8292</v>
      </c>
      <c r="I11" s="107" t="s">
        <v>2708</v>
      </c>
      <c r="K11" s="1045" t="s">
        <v>2709</v>
      </c>
    </row>
    <row r="12" spans="2:11" ht="12.75">
      <c r="B12" s="2" t="s">
        <v>1337</v>
      </c>
      <c r="C12" s="107">
        <v>5100</v>
      </c>
      <c r="E12" s="1042">
        <v>409101</v>
      </c>
      <c r="F12" s="1044">
        <v>0</v>
      </c>
      <c r="G12" s="1043">
        <v>-254340</v>
      </c>
      <c r="I12" s="1046">
        <f>F13+G12</f>
        <v>-818</v>
      </c>
      <c r="K12" s="1045" t="s">
        <v>2710</v>
      </c>
    </row>
    <row r="13" spans="2:10" ht="12.75">
      <c r="B13" s="2" t="s">
        <v>2711</v>
      </c>
      <c r="C13" s="107">
        <v>5100</v>
      </c>
      <c r="E13" s="1042">
        <v>410101</v>
      </c>
      <c r="F13" s="1043">
        <v>253522</v>
      </c>
      <c r="G13" s="1044">
        <v>0</v>
      </c>
      <c r="J13" s="1045" t="s">
        <v>2712</v>
      </c>
    </row>
    <row r="14" spans="2:7" ht="12.75" thickBot="1">
      <c r="B14" s="1049" t="s">
        <v>455</v>
      </c>
      <c r="C14" s="1048" t="s">
        <v>288</v>
      </c>
      <c r="D14" s="1049" t="s">
        <v>390</v>
      </c>
      <c r="E14" s="1049" t="s">
        <v>390</v>
      </c>
      <c r="F14" s="1050">
        <f>SUM(F8:F13)</f>
        <v>507862</v>
      </c>
      <c r="G14" s="1050">
        <f>SUM(G8:G13)</f>
        <v>-507862</v>
      </c>
    </row>
    <row r="15" spans="2:9" ht="12.75" thickTop="1">
      <c r="B15" s="107" t="s">
        <v>390</v>
      </c>
      <c r="C15" s="2" t="s">
        <v>390</v>
      </c>
      <c r="D15" s="2" t="s">
        <v>390</v>
      </c>
      <c r="E15" s="2" t="s">
        <v>390</v>
      </c>
      <c r="I15" s="2" t="s">
        <v>390</v>
      </c>
    </row>
    <row r="16" spans="2:2" ht="12.75">
      <c r="B16" s="451" t="s">
        <v>2713</v>
      </c>
    </row>
    <row r="17" ht="12.75"/>
    <row r="18" spans="2:6" ht="12.75">
      <c r="B18" s="451" t="s">
        <v>2714</v>
      </c>
      <c r="F18" s="451" t="s">
        <v>2715</v>
      </c>
    </row>
    <row r="19" ht="12.75"/>
    <row r="20" ht="12.75"/>
    <row r="21" spans="2:8" ht="12.75" thickBot="1">
      <c r="B21" s="1047"/>
      <c r="C21" s="1047"/>
      <c r="D21" s="1047"/>
      <c r="E21" s="1047"/>
      <c r="F21" s="1047"/>
      <c r="G21" s="40"/>
      <c r="H21" s="40"/>
    </row>
    <row r="22" spans="2:2" ht="12.75">
      <c r="B22" s="56" t="s">
        <v>2716</v>
      </c>
    </row>
    <row r="23" ht="12.75"/>
    <row r="24" ht="12.75"/>
    <row r="25" spans="2:6" ht="12.75">
      <c r="B25" s="451" t="s">
        <v>2717</v>
      </c>
      <c r="F25" s="451" t="s">
        <v>2715</v>
      </c>
    </row>
    <row r="26" ht="12.75"/>
    <row r="27" ht="12.75"/>
    <row r="28" spans="2:8" ht="12.75" thickBot="1">
      <c r="B28" s="1047"/>
      <c r="C28" s="1047"/>
      <c r="D28" s="1047"/>
      <c r="E28" s="1047"/>
      <c r="F28" s="1047"/>
      <c r="G28" s="40"/>
      <c r="H28" s="40"/>
    </row>
    <row r="29" spans="2:2" ht="12.75">
      <c r="B29" s="56" t="s">
        <v>2718</v>
      </c>
    </row>
  </sheetData>
  <mergeCells count="1">
    <mergeCell ref="B5:E5"/>
  </mergeCells>
  <pageMargins left="0.7" right="0.7" top="0.75" bottom="0.75" header="0.3" footer="0.3"/>
  <pageSetup orientation="landscape"/>
  <customProperties>
    <customPr name="_pios_id" r:id="rId1"/>
  </customProperties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E7BB4B1D-176E-4ADF-A864-7A957F03F8F0}">
  <dimension ref="A1:AA39"/>
  <sheetViews>
    <sheetView workbookViewId="0" topLeftCell="A1"/>
  </sheetViews>
  <sheetFormatPr defaultColWidth="9.14428571428571" defaultRowHeight="15"/>
  <cols>
    <col min="1" max="1" width="26.7142857142857" style="1352" bestFit="1" customWidth="1"/>
    <col min="2" max="2" width="9.57142857142857" style="1353" bestFit="1" customWidth="1"/>
    <col min="3" max="4" width="2.71428571428571" style="1352" customWidth="1"/>
    <col min="5" max="5" width="3.14285714285714" style="1352" customWidth="1"/>
    <col min="6" max="6" width="21.5714285714286" style="1352" bestFit="1" customWidth="1"/>
    <col min="7" max="7" width="26.5714285714286" style="1352" bestFit="1" customWidth="1"/>
    <col min="8" max="8" width="9.14285714285714" style="1352" customWidth="1"/>
    <col min="9" max="10" width="2.71428571428571" style="1352" customWidth="1"/>
    <col min="11" max="11" width="2.57142857142857" style="1352" customWidth="1"/>
    <col min="12" max="12" width="24.8571428571429" style="1352" bestFit="1" customWidth="1"/>
    <col min="13" max="13" width="9.14285714285714" style="1352" customWidth="1"/>
    <col min="14" max="14" width="32.7142857142857" style="1352" bestFit="1" customWidth="1"/>
    <col min="15" max="16" width="2.71428571428571" style="1352" customWidth="1"/>
    <col min="17" max="17" width="2.57142857142857" style="1352" customWidth="1"/>
    <col min="18" max="18" width="18" style="1352" bestFit="1" customWidth="1"/>
    <col min="19" max="19" width="9.14285714285714" style="1352" customWidth="1"/>
    <col min="20" max="20" width="26.2857142857143" style="1352" bestFit="1" customWidth="1"/>
    <col min="21" max="22" width="10.4285714285714" style="1352" bestFit="1" customWidth="1"/>
    <col min="23" max="24" width="2.71428571428571" style="1352" customWidth="1"/>
    <col min="25" max="25" width="2.57142857142857" style="1352" customWidth="1"/>
    <col min="26" max="26" width="7.71428571428571" style="1352" bestFit="1" customWidth="1"/>
    <col min="27" max="27" width="16.2857142857143" style="1352" bestFit="1" customWidth="1"/>
    <col min="28" max="28" width="9.14285714285714" style="1352" customWidth="1"/>
    <col min="29" max="16384" width="9.14285714285714" style="1352"/>
  </cols>
  <sheetData>
    <row r="1" spans="4:24" ht="15">
      <c r="D1" s="1354"/>
      <c r="F1" s="1352" t="s">
        <v>163</v>
      </c>
      <c r="G1" s="1381">
        <v>43433</v>
      </c>
      <c r="J1" s="1354"/>
      <c r="P1" s="1354"/>
      <c r="X1" s="1354"/>
    </row>
    <row r="2" spans="4:24" ht="15">
      <c r="D2" s="1354"/>
      <c r="J2" s="1354"/>
      <c r="P2" s="1354"/>
      <c r="X2" s="1354"/>
    </row>
    <row r="3" spans="1:26" ht="15">
      <c r="A3" s="1380"/>
      <c r="B3" s="1357" t="s">
        <v>2719</v>
      </c>
      <c r="D3" s="1354"/>
      <c r="J3" s="1354"/>
      <c r="L3" s="1352" t="s">
        <v>2720</v>
      </c>
      <c r="P3" s="1354"/>
      <c r="X3" s="1354"/>
      <c r="Z3" s="1352" t="s">
        <v>2721</v>
      </c>
    </row>
    <row r="4" spans="4:24" ht="6" customHeight="1">
      <c r="D4" s="1354"/>
      <c r="J4" s="1354"/>
      <c r="P4" s="1354"/>
      <c r="X4" s="1354"/>
    </row>
    <row r="5" spans="1:27" ht="15">
      <c r="A5" s="1378" t="s">
        <v>2722</v>
      </c>
      <c r="B5" s="1379" t="s">
        <v>1512</v>
      </c>
      <c r="C5" s="1378"/>
      <c r="D5" s="1377"/>
      <c r="F5" s="1378" t="s">
        <v>814</v>
      </c>
      <c r="G5" s="1378" t="s">
        <v>2722</v>
      </c>
      <c r="I5" s="1378"/>
      <c r="J5" s="1377"/>
      <c r="L5" s="1352" t="s">
        <v>2723</v>
      </c>
      <c r="M5" s="1352" t="s">
        <v>2724</v>
      </c>
      <c r="N5" s="1352" t="s">
        <v>2725</v>
      </c>
      <c r="O5" s="1378"/>
      <c r="P5" s="1377"/>
      <c r="R5" s="1374" t="s">
        <v>2726</v>
      </c>
      <c r="S5" s="1352" t="s">
        <v>2724</v>
      </c>
      <c r="T5" s="1352" t="s">
        <v>2725</v>
      </c>
      <c r="U5" s="1378" t="s">
        <v>2727</v>
      </c>
      <c r="V5" s="1378" t="s">
        <v>2728</v>
      </c>
      <c r="W5" s="1378"/>
      <c r="X5" s="1377"/>
      <c r="Z5" s="1376" t="s">
        <v>2729</v>
      </c>
      <c r="AA5" s="1367" t="s">
        <v>1286</v>
      </c>
    </row>
    <row r="6" spans="1:27" ht="15">
      <c r="A6" s="1356" t="s">
        <v>757</v>
      </c>
      <c r="B6" s="1355">
        <v>601</v>
      </c>
      <c r="C6" s="1364"/>
      <c r="D6" s="1363"/>
      <c r="F6" s="1364" t="s">
        <v>758</v>
      </c>
      <c r="G6" s="1352" t="s">
        <v>757</v>
      </c>
      <c r="I6" s="1364"/>
      <c r="J6" s="1363"/>
      <c r="L6" s="1352" t="s">
        <v>2730</v>
      </c>
      <c r="M6" s="1361">
        <v>604860</v>
      </c>
      <c r="N6" s="1360" t="s">
        <v>2265</v>
      </c>
      <c r="O6" s="1364"/>
      <c r="P6" s="1363"/>
      <c r="R6" s="1352" t="s">
        <v>757</v>
      </c>
      <c r="S6" s="1361">
        <v>676210</v>
      </c>
      <c r="T6" s="1360" t="s">
        <v>2038</v>
      </c>
      <c r="U6" s="1359">
        <v>-2146826273</v>
      </c>
      <c r="V6" s="1359"/>
      <c r="W6" s="1364"/>
      <c r="X6" s="1363"/>
      <c r="Z6" s="1368">
        <v>460100</v>
      </c>
      <c r="AA6" s="1367" t="s">
        <v>2731</v>
      </c>
    </row>
    <row r="7" spans="1:27" ht="15">
      <c r="A7" s="1356" t="s">
        <v>757</v>
      </c>
      <c r="B7" s="1355">
        <v>603</v>
      </c>
      <c r="C7" s="1364"/>
      <c r="D7" s="1363"/>
      <c r="F7" s="1364" t="s">
        <v>760</v>
      </c>
      <c r="G7" s="1352" t="s">
        <v>759</v>
      </c>
      <c r="I7" s="1364"/>
      <c r="J7" s="1363"/>
      <c r="L7" s="1352" t="s">
        <v>2732</v>
      </c>
      <c r="M7" s="1361">
        <v>604857</v>
      </c>
      <c r="N7" s="1360" t="s">
        <v>2079</v>
      </c>
      <c r="O7" s="1364"/>
      <c r="P7" s="1363"/>
      <c r="R7" s="1352" t="s">
        <v>759</v>
      </c>
      <c r="S7" s="1361">
        <v>676220</v>
      </c>
      <c r="T7" s="1360" t="s">
        <v>2039</v>
      </c>
      <c r="U7" s="1359">
        <v>-2146826273</v>
      </c>
      <c r="V7" s="1359"/>
      <c r="W7" s="1364"/>
      <c r="X7" s="1363"/>
      <c r="Z7" s="1368">
        <v>460600</v>
      </c>
      <c r="AA7" s="1367" t="s">
        <v>480</v>
      </c>
    </row>
    <row r="8" spans="1:27" ht="15">
      <c r="A8" s="1358" t="s">
        <v>757</v>
      </c>
      <c r="B8" s="1357">
        <v>650520</v>
      </c>
      <c r="C8" s="1365"/>
      <c r="D8" s="1366"/>
      <c r="F8" s="1365">
        <v>610</v>
      </c>
      <c r="G8" s="1352" t="s">
        <v>761</v>
      </c>
      <c r="I8" s="1365"/>
      <c r="J8" s="1366"/>
      <c r="L8" s="1352" t="s">
        <v>2732</v>
      </c>
      <c r="M8" s="1361">
        <v>604858</v>
      </c>
      <c r="N8" s="1360" t="s">
        <v>2733</v>
      </c>
      <c r="O8" s="1365"/>
      <c r="P8" s="1366"/>
      <c r="R8" s="1362" t="s">
        <v>315</v>
      </c>
      <c r="S8" s="1361">
        <v>676200</v>
      </c>
      <c r="T8" s="1360" t="s">
        <v>2037</v>
      </c>
      <c r="U8" s="1359">
        <v>-2146826273</v>
      </c>
      <c r="V8" s="1359"/>
      <c r="W8" s="1365"/>
      <c r="X8" s="1366"/>
      <c r="Z8" s="1368">
        <v>461100</v>
      </c>
      <c r="AA8" s="1367" t="s">
        <v>475</v>
      </c>
    </row>
    <row r="9" spans="1:27" ht="15">
      <c r="A9" s="1358" t="s">
        <v>757</v>
      </c>
      <c r="B9" s="1357">
        <v>650529</v>
      </c>
      <c r="C9" s="1364"/>
      <c r="D9" s="1363"/>
      <c r="F9" s="1364" t="s">
        <v>2734</v>
      </c>
      <c r="G9" s="1352" t="s">
        <v>762</v>
      </c>
      <c r="I9" s="1364"/>
      <c r="J9" s="1363"/>
      <c r="L9" s="1352" t="s">
        <v>2732</v>
      </c>
      <c r="M9" s="1361">
        <v>604866</v>
      </c>
      <c r="N9" s="1360" t="s">
        <v>2045</v>
      </c>
      <c r="O9" s="1364"/>
      <c r="P9" s="1363"/>
      <c r="R9" s="1362" t="s">
        <v>315</v>
      </c>
      <c r="S9" s="1361">
        <v>676240</v>
      </c>
      <c r="T9" s="1360" t="s">
        <v>2041</v>
      </c>
      <c r="U9" s="1359">
        <v>-2146826273</v>
      </c>
      <c r="V9" s="1359"/>
      <c r="W9" s="1364"/>
      <c r="X9" s="1363"/>
      <c r="Z9" s="1368">
        <v>461200</v>
      </c>
      <c r="AA9" s="1367" t="s">
        <v>475</v>
      </c>
    </row>
    <row r="10" spans="1:27" ht="15">
      <c r="A10" s="1358" t="s">
        <v>757</v>
      </c>
      <c r="B10" s="1357">
        <v>676210</v>
      </c>
      <c r="C10" s="1365"/>
      <c r="D10" s="1366"/>
      <c r="F10" s="1365">
        <v>618</v>
      </c>
      <c r="G10" s="1352" t="s">
        <v>763</v>
      </c>
      <c r="I10" s="1365"/>
      <c r="J10" s="1366"/>
      <c r="L10" s="1352" t="s">
        <v>2735</v>
      </c>
      <c r="M10" s="1361">
        <v>604853</v>
      </c>
      <c r="N10" s="1360" t="s">
        <v>2736</v>
      </c>
      <c r="O10" s="1365"/>
      <c r="P10" s="1366"/>
      <c r="U10" s="1375">
        <f>SUM(U6:U9)</f>
        <v>-8587305092</v>
      </c>
      <c r="V10" s="1375">
        <f>SUM(V6:V9)</f>
        <v>0</v>
      </c>
      <c r="W10" s="1365"/>
      <c r="X10" s="1366"/>
      <c r="Z10" s="1368">
        <v>461300</v>
      </c>
      <c r="AA10" s="1367" t="s">
        <v>475</v>
      </c>
    </row>
    <row r="11" spans="1:27" ht="15">
      <c r="A11" s="1356" t="s">
        <v>759</v>
      </c>
      <c r="B11" s="1355">
        <v>604</v>
      </c>
      <c r="C11" s="1365"/>
      <c r="D11" s="1366"/>
      <c r="F11" s="1365">
        <v>620</v>
      </c>
      <c r="G11" s="1352" t="s">
        <v>764</v>
      </c>
      <c r="I11" s="1365"/>
      <c r="J11" s="1366"/>
      <c r="L11" s="1352" t="s">
        <v>2737</v>
      </c>
      <c r="M11" s="1361">
        <v>604870</v>
      </c>
      <c r="N11" s="1360" t="s">
        <v>2738</v>
      </c>
      <c r="O11" s="1365"/>
      <c r="P11" s="1366"/>
      <c r="R11" s="1374" t="s">
        <v>2739</v>
      </c>
      <c r="S11" s="1361"/>
      <c r="T11" s="1360"/>
      <c r="U11" s="1359"/>
      <c r="V11" s="1359"/>
      <c r="W11" s="1365"/>
      <c r="X11" s="1366"/>
      <c r="Z11" s="1368">
        <v>461400</v>
      </c>
      <c r="AA11" s="1367" t="s">
        <v>475</v>
      </c>
    </row>
    <row r="12" spans="1:27" ht="15">
      <c r="A12" s="1358" t="s">
        <v>759</v>
      </c>
      <c r="B12" s="1357">
        <v>676220</v>
      </c>
      <c r="C12" s="1365"/>
      <c r="D12" s="1366"/>
      <c r="F12" s="1365">
        <v>631</v>
      </c>
      <c r="G12" s="1352" t="s">
        <v>765</v>
      </c>
      <c r="I12" s="1365"/>
      <c r="J12" s="1366"/>
      <c r="L12" s="1352" t="s">
        <v>2740</v>
      </c>
      <c r="O12" s="1365"/>
      <c r="P12" s="1366"/>
      <c r="R12" s="1362" t="s">
        <v>2741</v>
      </c>
      <c r="S12" s="1361">
        <v>676230</v>
      </c>
      <c r="T12" s="1360" t="s">
        <v>2040</v>
      </c>
      <c r="U12" s="1359">
        <v>-2146826273</v>
      </c>
      <c r="V12" s="1359">
        <v>-49707.110000000001</v>
      </c>
      <c r="W12" s="1365"/>
      <c r="X12" s="1366"/>
      <c r="Z12" s="1368">
        <v>461605</v>
      </c>
      <c r="AA12" s="1367" t="s">
        <v>475</v>
      </c>
    </row>
    <row r="13" spans="1:27" ht="15">
      <c r="A13" s="1356" t="s">
        <v>761</v>
      </c>
      <c r="B13" s="1355">
        <v>610</v>
      </c>
      <c r="C13" s="1365"/>
      <c r="D13" s="1366"/>
      <c r="F13" s="1365">
        <v>632</v>
      </c>
      <c r="G13" s="1352" t="s">
        <v>767</v>
      </c>
      <c r="I13" s="1365"/>
      <c r="J13" s="1366"/>
      <c r="L13" s="1352" t="s">
        <v>2742</v>
      </c>
      <c r="M13" s="1361">
        <v>604862</v>
      </c>
      <c r="N13" s="1360" t="s">
        <v>2256</v>
      </c>
      <c r="O13" s="1365"/>
      <c r="P13" s="1366"/>
      <c r="R13" s="1362"/>
      <c r="S13" s="1361"/>
      <c r="T13" s="1360"/>
      <c r="U13" s="1359"/>
      <c r="V13" s="1359"/>
      <c r="W13" s="1365"/>
      <c r="X13" s="1366"/>
      <c r="Z13" s="1368">
        <v>462100</v>
      </c>
      <c r="AA13" s="1367" t="s">
        <v>479</v>
      </c>
    </row>
    <row r="14" spans="1:27" ht="15">
      <c r="A14" s="1356" t="s">
        <v>762</v>
      </c>
      <c r="B14" s="1355">
        <v>615</v>
      </c>
      <c r="C14" s="1373"/>
      <c r="D14" s="1372"/>
      <c r="F14" s="1373">
        <v>633</v>
      </c>
      <c r="G14" s="1352" t="s">
        <v>769</v>
      </c>
      <c r="I14" s="1373"/>
      <c r="J14" s="1372"/>
      <c r="M14" s="1361"/>
      <c r="N14" s="1360"/>
      <c r="O14" s="1373"/>
      <c r="P14" s="1372"/>
      <c r="R14" s="1362"/>
      <c r="S14" s="1361"/>
      <c r="T14" s="1360"/>
      <c r="U14" s="1359"/>
      <c r="V14" s="1359"/>
      <c r="W14" s="1373"/>
      <c r="X14" s="1372"/>
      <c r="Z14" s="1368">
        <v>462200</v>
      </c>
      <c r="AA14" s="1367" t="s">
        <v>478</v>
      </c>
    </row>
    <row r="15" spans="1:27" ht="15">
      <c r="A15" s="1356" t="s">
        <v>762</v>
      </c>
      <c r="B15" s="1355">
        <v>616</v>
      </c>
      <c r="C15" s="1365"/>
      <c r="D15" s="1366"/>
      <c r="F15" s="1365">
        <v>635</v>
      </c>
      <c r="G15" s="1352" t="s">
        <v>771</v>
      </c>
      <c r="I15" s="1365"/>
      <c r="J15" s="1366"/>
      <c r="M15" s="1361"/>
      <c r="N15" s="1360"/>
      <c r="O15" s="1365"/>
      <c r="P15" s="1366"/>
      <c r="R15" s="1352" t="s">
        <v>757</v>
      </c>
      <c r="S15" s="1361">
        <v>650520</v>
      </c>
      <c r="T15" s="1360" t="s">
        <v>2213</v>
      </c>
      <c r="U15" s="1359">
        <v>-2146826273</v>
      </c>
      <c r="V15" s="1359"/>
      <c r="W15" s="1365"/>
      <c r="X15" s="1366"/>
      <c r="Z15" s="1368">
        <v>471000</v>
      </c>
      <c r="AA15" s="1367" t="s">
        <v>480</v>
      </c>
    </row>
    <row r="16" spans="1:27" ht="15">
      <c r="A16" s="1356" t="s">
        <v>763</v>
      </c>
      <c r="B16" s="1355">
        <v>618</v>
      </c>
      <c r="C16" s="1365"/>
      <c r="D16" s="1366"/>
      <c r="F16" s="1365">
        <v>636</v>
      </c>
      <c r="G16" s="1352" t="s">
        <v>773</v>
      </c>
      <c r="I16" s="1365"/>
      <c r="J16" s="1366"/>
      <c r="M16" s="1361"/>
      <c r="N16" s="1360"/>
      <c r="O16" s="1365"/>
      <c r="P16" s="1366"/>
      <c r="R16" s="1352" t="s">
        <v>757</v>
      </c>
      <c r="S16" s="1361">
        <v>650529</v>
      </c>
      <c r="T16" s="1360" t="s">
        <v>2743</v>
      </c>
      <c r="U16" s="1359">
        <v>-2146826273</v>
      </c>
      <c r="V16" s="1359"/>
      <c r="W16" s="1365"/>
      <c r="X16" s="1366"/>
      <c r="Z16" s="1368">
        <v>471010</v>
      </c>
      <c r="AA16" s="1367" t="s">
        <v>480</v>
      </c>
    </row>
    <row r="17" spans="1:27" ht="15">
      <c r="A17" s="1356" t="s">
        <v>764</v>
      </c>
      <c r="B17" s="1355">
        <v>620</v>
      </c>
      <c r="C17" s="1365"/>
      <c r="D17" s="1366"/>
      <c r="F17" s="1365">
        <v>634</v>
      </c>
      <c r="G17" s="1352" t="s">
        <v>777</v>
      </c>
      <c r="I17" s="1365"/>
      <c r="J17" s="1366"/>
      <c r="M17" s="1361"/>
      <c r="N17" s="1360"/>
      <c r="O17" s="1365"/>
      <c r="P17" s="1366"/>
      <c r="S17" s="1361"/>
      <c r="T17" s="1360"/>
      <c r="U17" s="1359"/>
      <c r="V17" s="1359"/>
      <c r="W17" s="1365"/>
      <c r="X17" s="1366"/>
      <c r="Z17" s="1368">
        <v>471080</v>
      </c>
      <c r="AA17" s="1367" t="s">
        <v>480</v>
      </c>
    </row>
    <row r="18" spans="1:27" ht="15">
      <c r="A18" s="1356" t="s">
        <v>765</v>
      </c>
      <c r="B18" s="1355">
        <v>631</v>
      </c>
      <c r="C18" s="1364"/>
      <c r="D18" s="1363"/>
      <c r="F18" s="1364" t="s">
        <v>779</v>
      </c>
      <c r="G18" s="1352" t="s">
        <v>778</v>
      </c>
      <c r="I18" s="1364"/>
      <c r="J18" s="1363"/>
      <c r="M18" s="1361"/>
      <c r="N18" s="1360"/>
      <c r="O18" s="1364"/>
      <c r="P18" s="1363"/>
      <c r="S18" s="1361"/>
      <c r="T18" s="1360"/>
      <c r="U18" s="1359"/>
      <c r="V18" s="1359"/>
      <c r="W18" s="1364"/>
      <c r="X18" s="1363"/>
      <c r="Z18" s="1368">
        <v>471100</v>
      </c>
      <c r="AA18" s="1367" t="s">
        <v>189</v>
      </c>
    </row>
    <row r="19" spans="1:27" ht="15">
      <c r="A19" s="1356" t="s">
        <v>768</v>
      </c>
      <c r="B19" s="1355">
        <v>632</v>
      </c>
      <c r="C19" s="1365"/>
      <c r="D19" s="1366"/>
      <c r="F19" s="1365">
        <v>650</v>
      </c>
      <c r="G19" s="1352" t="s">
        <v>780</v>
      </c>
      <c r="I19" s="1365"/>
      <c r="J19" s="1366"/>
      <c r="M19" s="1361"/>
      <c r="N19" s="1360"/>
      <c r="O19" s="1365"/>
      <c r="P19" s="1366"/>
      <c r="S19" s="1361"/>
      <c r="T19" s="1360"/>
      <c r="U19" s="1359"/>
      <c r="V19" s="1359"/>
      <c r="W19" s="1365"/>
      <c r="X19" s="1366"/>
      <c r="Z19" s="1368">
        <v>471300</v>
      </c>
      <c r="AA19" s="1367" t="s">
        <v>2744</v>
      </c>
    </row>
    <row r="20" spans="1:27" ht="15">
      <c r="A20" s="1371" t="s">
        <v>770</v>
      </c>
      <c r="B20" s="1355">
        <v>633</v>
      </c>
      <c r="C20" s="1370"/>
      <c r="D20" s="1369"/>
      <c r="F20" s="1370">
        <v>656.89999999999998</v>
      </c>
      <c r="G20" s="1352" t="s">
        <v>781</v>
      </c>
      <c r="I20" s="1370"/>
      <c r="J20" s="1369"/>
      <c r="M20" s="1361"/>
      <c r="N20" s="1360"/>
      <c r="O20" s="1370"/>
      <c r="P20" s="1369"/>
      <c r="S20" s="1361"/>
      <c r="T20" s="1360"/>
      <c r="U20" s="1359"/>
      <c r="V20" s="1359"/>
      <c r="W20" s="1370"/>
      <c r="X20" s="1369"/>
      <c r="Z20" s="1368">
        <v>421030</v>
      </c>
      <c r="AA20" s="1367" t="s">
        <v>481</v>
      </c>
    </row>
    <row r="21" spans="1:27" ht="15">
      <c r="A21" s="1356" t="s">
        <v>772</v>
      </c>
      <c r="B21" s="1355">
        <v>635</v>
      </c>
      <c r="C21" s="1370"/>
      <c r="D21" s="1369"/>
      <c r="F21" s="1370" t="s">
        <v>783</v>
      </c>
      <c r="G21" s="1352" t="s">
        <v>315</v>
      </c>
      <c r="I21" s="1370"/>
      <c r="J21" s="1369"/>
      <c r="M21" s="1361"/>
      <c r="N21" s="1360"/>
      <c r="O21" s="1370"/>
      <c r="P21" s="1369"/>
      <c r="S21" s="1361"/>
      <c r="T21" s="1360"/>
      <c r="U21" s="1359"/>
      <c r="V21" s="1359"/>
      <c r="W21" s="1370"/>
      <c r="X21" s="1369"/>
      <c r="Z21" s="1368">
        <v>421900</v>
      </c>
      <c r="AA21" s="1367" t="s">
        <v>2745</v>
      </c>
    </row>
    <row r="22" spans="1:24" ht="15">
      <c r="A22" s="1356" t="s">
        <v>774</v>
      </c>
      <c r="B22" s="1355">
        <v>636</v>
      </c>
      <c r="C22" s="1365"/>
      <c r="D22" s="1366"/>
      <c r="F22" s="1365">
        <v>670</v>
      </c>
      <c r="G22" s="1352" t="s">
        <v>614</v>
      </c>
      <c r="I22" s="1365"/>
      <c r="J22" s="1366"/>
      <c r="O22" s="1365"/>
      <c r="P22" s="1366"/>
      <c r="S22" s="1361"/>
      <c r="T22" s="1360"/>
      <c r="U22" s="1359"/>
      <c r="V22" s="1359"/>
      <c r="W22" s="1365"/>
      <c r="X22" s="1366"/>
    </row>
    <row r="23" spans="1:24" ht="15">
      <c r="A23" s="1356" t="s">
        <v>777</v>
      </c>
      <c r="B23" s="1355">
        <v>634</v>
      </c>
      <c r="C23" s="1365"/>
      <c r="D23" s="1366"/>
      <c r="F23" s="1365">
        <v>666</v>
      </c>
      <c r="G23" s="1352" t="s">
        <v>785</v>
      </c>
      <c r="I23" s="1365"/>
      <c r="J23" s="1366"/>
      <c r="O23" s="1365"/>
      <c r="P23" s="1366"/>
      <c r="S23" s="1361"/>
      <c r="T23" s="1360"/>
      <c r="U23" s="1359"/>
      <c r="V23" s="1359"/>
      <c r="W23" s="1365"/>
      <c r="X23" s="1366"/>
    </row>
    <row r="24" spans="1:24" ht="15">
      <c r="A24" s="1356" t="s">
        <v>778</v>
      </c>
      <c r="B24" s="1355">
        <v>641</v>
      </c>
      <c r="C24" s="1364"/>
      <c r="D24" s="1363"/>
      <c r="F24" s="1365">
        <v>407201</v>
      </c>
      <c r="G24" s="1352" t="s">
        <v>788</v>
      </c>
      <c r="I24" s="1364"/>
      <c r="J24" s="1363"/>
      <c r="O24" s="1364"/>
      <c r="P24" s="1363"/>
      <c r="S24" s="1361"/>
      <c r="T24" s="1360"/>
      <c r="U24" s="1359"/>
      <c r="V24" s="1359"/>
      <c r="W24" s="1364"/>
      <c r="X24" s="1363"/>
    </row>
    <row r="25" spans="1:24" ht="15">
      <c r="A25" s="1356" t="s">
        <v>778</v>
      </c>
      <c r="B25" s="1355">
        <v>642</v>
      </c>
      <c r="D25" s="1354"/>
      <c r="J25" s="1354"/>
      <c r="P25" s="1354"/>
      <c r="S25" s="1361"/>
      <c r="T25" s="1360"/>
      <c r="U25" s="1359"/>
      <c r="V25" s="1359"/>
      <c r="X25" s="1354"/>
    </row>
    <row r="26" spans="1:24" ht="15">
      <c r="A26" s="1356" t="s">
        <v>780</v>
      </c>
      <c r="B26" s="1355">
        <v>650</v>
      </c>
      <c r="D26" s="1354"/>
      <c r="J26" s="1354"/>
      <c r="P26" s="1354"/>
      <c r="S26" s="1361"/>
      <c r="T26" s="1360"/>
      <c r="U26" s="1359"/>
      <c r="V26" s="1359"/>
      <c r="X26" s="1354"/>
    </row>
    <row r="27" spans="1:22" ht="15">
      <c r="A27" s="1362" t="s">
        <v>781</v>
      </c>
      <c r="B27" s="1355">
        <v>656</v>
      </c>
      <c r="D27" s="1354"/>
      <c r="S27" s="1361"/>
      <c r="T27" s="1360"/>
      <c r="U27" s="1359"/>
      <c r="V27" s="1359"/>
    </row>
    <row r="28" spans="1:22" ht="15">
      <c r="A28" s="1362" t="s">
        <v>781</v>
      </c>
      <c r="B28" s="1355">
        <v>657</v>
      </c>
      <c r="D28" s="1354"/>
      <c r="R28" s="1382" t="s">
        <v>2746</v>
      </c>
      <c r="S28" s="1361"/>
      <c r="T28" s="1360"/>
      <c r="U28" s="1359"/>
      <c r="V28" s="1359"/>
    </row>
    <row r="29" spans="1:22" ht="15">
      <c r="A29" s="1362" t="s">
        <v>781</v>
      </c>
      <c r="B29" s="1355">
        <v>658</v>
      </c>
      <c r="D29" s="1354"/>
      <c r="S29" s="1361"/>
      <c r="T29" s="1360"/>
      <c r="U29" s="1359"/>
      <c r="V29" s="1359"/>
    </row>
    <row r="30" spans="1:22" ht="15">
      <c r="A30" s="1362" t="s">
        <v>781</v>
      </c>
      <c r="B30" s="1355">
        <v>659</v>
      </c>
      <c r="D30" s="1354"/>
      <c r="S30" s="1361"/>
      <c r="T30" s="1360"/>
      <c r="U30" s="1359"/>
      <c r="V30" s="1359"/>
    </row>
    <row r="31" spans="1:22" ht="15">
      <c r="A31" s="1362" t="s">
        <v>315</v>
      </c>
      <c r="B31" s="1355">
        <v>660</v>
      </c>
      <c r="D31" s="1354"/>
      <c r="S31" s="1361"/>
      <c r="T31" s="1360"/>
      <c r="U31" s="1359"/>
      <c r="V31" s="1359"/>
    </row>
    <row r="32" spans="1:22" ht="15">
      <c r="A32" s="1362" t="s">
        <v>315</v>
      </c>
      <c r="B32" s="1355">
        <v>675</v>
      </c>
      <c r="D32" s="1354"/>
      <c r="S32" s="1361"/>
      <c r="T32" s="1360"/>
      <c r="U32" s="1359"/>
      <c r="V32" s="1359"/>
    </row>
    <row r="33" spans="1:22" ht="15">
      <c r="A33" s="1358" t="s">
        <v>315</v>
      </c>
      <c r="B33" s="1357">
        <v>676200</v>
      </c>
      <c r="D33" s="1354"/>
      <c r="S33" s="1361"/>
      <c r="T33" s="1360"/>
      <c r="U33" s="1359"/>
      <c r="V33" s="1359"/>
    </row>
    <row r="34" spans="1:22" ht="15">
      <c r="A34" s="1358" t="s">
        <v>315</v>
      </c>
      <c r="B34" s="1357">
        <v>676240</v>
      </c>
      <c r="D34" s="1354"/>
      <c r="S34" s="1361"/>
      <c r="T34" s="1360"/>
      <c r="U34" s="1359"/>
      <c r="V34" s="1359"/>
    </row>
    <row r="35" spans="1:4" ht="15">
      <c r="A35" s="1356" t="s">
        <v>614</v>
      </c>
      <c r="B35" s="1355">
        <v>670</v>
      </c>
      <c r="D35" s="1354"/>
    </row>
    <row r="36" spans="1:4" ht="15">
      <c r="A36" s="1356" t="s">
        <v>785</v>
      </c>
      <c r="B36" s="1355">
        <v>666</v>
      </c>
      <c r="D36" s="1354"/>
    </row>
    <row r="37" spans="1:4" ht="15">
      <c r="A37" s="1358" t="s">
        <v>788</v>
      </c>
      <c r="B37" s="1357">
        <v>407201</v>
      </c>
      <c r="D37" s="1354"/>
    </row>
    <row r="38" spans="1:4" ht="15">
      <c r="A38" s="1356" t="s">
        <v>788</v>
      </c>
      <c r="B38" s="1355">
        <v>667</v>
      </c>
      <c r="D38" s="1354"/>
    </row>
    <row r="39" spans="4:4" ht="15">
      <c r="D39" s="1354"/>
    </row>
  </sheetData>
  <pageMargins left="0.7" right="0.7" top="0.75" bottom="0.75" header="0.3" footer="0.3"/>
  <pageSetup orientation="portrait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  <pageSetUpPr fitToPage="1"/>
  </sheetPr>
  <dimension ref="A1:K159"/>
  <sheetViews>
    <sheetView workbookViewId="0" topLeftCell="A1"/>
  </sheetViews>
  <sheetFormatPr defaultColWidth="9.14428571428571" defaultRowHeight="12.75"/>
  <cols>
    <col min="1" max="1" width="39.4285714285714" style="2" bestFit="1" customWidth="1"/>
    <col min="2" max="5" width="15.7142857142857" style="2" customWidth="1"/>
    <col min="6" max="6" width="6" style="2" customWidth="1"/>
    <col min="7" max="9" width="13.7142857142857" style="19" customWidth="1"/>
    <col min="10" max="10" width="12.4285714285714" style="2" bestFit="1" customWidth="1"/>
    <col min="11" max="11" width="10.8571428571429" style="2" bestFit="1" customWidth="1"/>
    <col min="12" max="12" width="9.14285714285714" style="2" customWidth="1"/>
    <col min="13" max="16384" width="9.14285714285714" style="2"/>
  </cols>
  <sheetData>
    <row r="1" spans="4:10" ht="12.75">
      <c r="D1" s="116"/>
      <c r="E1" s="115" t="s">
        <v>3113</v>
      </c>
      <c r="F1" s="56"/>
      <c r="G1" s="159">
        <v>45272</v>
      </c>
      <c r="H1" s="19" t="s">
        <v>279</v>
      </c>
      <c r="J1" s="58"/>
    </row>
    <row r="2" spans="4:10" s="1040" customFormat="1" ht="12.75">
      <c r="D2" s="116"/>
      <c r="E2" s="115" t="str">
        <f>_xlfn.CONCAT("Witness: ",INDEX('Table of Contents'!$F$1:$F$68,MATCH(E1,'Table of Contents'!$D$1:$D$68,0)))</f>
        <v>Witness: Dawn M Peslak</v>
      </c>
      <c r="F2" s="56"/>
      <c r="G2" t="s">
        <v>0</v>
      </c>
      <c r="H2" s="19"/>
      <c r="I2" s="19"/>
      <c r="J2" s="58"/>
    </row>
    <row r="3" spans="1:7" ht="12.75">
      <c r="A3" s="109"/>
      <c r="D3" s="116"/>
      <c r="E3" s="115"/>
      <c r="G3" s="746"/>
    </row>
    <row r="4" spans="1:9" ht="12.75">
      <c r="A4" s="662" t="str">
        <f>+Co_Name</f>
        <v>Aqua New Jersey, Inc</v>
      </c>
      <c r="B4" s="662"/>
      <c r="C4" s="662"/>
      <c r="D4" s="662"/>
      <c r="E4" s="662"/>
      <c r="G4" s="66"/>
      <c r="H4" s="66"/>
      <c r="I4" s="66"/>
    </row>
    <row r="5" spans="1:9" ht="12.75">
      <c r="A5" s="662" t="str">
        <f>+System</f>
        <v>Water Systems</v>
      </c>
      <c r="B5" s="662"/>
      <c r="C5" s="662"/>
      <c r="D5" s="662"/>
      <c r="E5" s="662"/>
      <c r="G5" s="66"/>
      <c r="H5" s="66"/>
      <c r="I5" s="66"/>
    </row>
    <row r="6" spans="1:5" ht="12.75">
      <c r="A6" s="662" t="s">
        <v>341</v>
      </c>
      <c r="B6" s="662"/>
      <c r="C6" s="662"/>
      <c r="D6" s="662"/>
      <c r="E6" s="662"/>
    </row>
    <row r="7" spans="1:9" ht="12.75">
      <c r="A7" s="19"/>
      <c r="B7" s="19"/>
      <c r="C7" s="19"/>
      <c r="D7" s="19"/>
      <c r="E7" s="19"/>
      <c r="G7" s="376" t="s">
        <v>342</v>
      </c>
      <c r="H7" s="376"/>
      <c r="I7" s="376"/>
    </row>
    <row r="8" spans="2:5" ht="12.75">
      <c r="B8" s="88"/>
      <c r="C8" s="46" t="s">
        <v>282</v>
      </c>
      <c r="D8" s="46"/>
      <c r="E8" s="76"/>
    </row>
    <row r="9" spans="1:9" ht="12.75">
      <c r="A9" s="754" t="s">
        <v>63</v>
      </c>
      <c r="B9" s="378">
        <v>2022</v>
      </c>
      <c r="C9" s="378">
        <f>+B9-1</f>
        <v>2021</v>
      </c>
      <c r="D9" s="378">
        <f>+C9-1</f>
        <v>2020</v>
      </c>
      <c r="E9" s="378">
        <f>+D9-1</f>
        <v>2019</v>
      </c>
      <c r="G9" s="376" t="s">
        <v>283</v>
      </c>
      <c r="H9" s="376" t="s">
        <v>284</v>
      </c>
      <c r="I9" s="376" t="s">
        <v>343</v>
      </c>
    </row>
    <row r="10" spans="1:9" ht="12.75">
      <c r="A10" s="23"/>
      <c r="B10" s="24" t="s">
        <v>288</v>
      </c>
      <c r="C10" s="24" t="s">
        <v>288</v>
      </c>
      <c r="D10" s="24" t="s">
        <v>288</v>
      </c>
      <c r="E10" s="24" t="s">
        <v>288</v>
      </c>
      <c r="G10" s="377"/>
      <c r="H10" s="377"/>
      <c r="I10" s="377"/>
    </row>
    <row r="11" spans="1:9" ht="12.75">
      <c r="A11" s="665" t="s">
        <v>344</v>
      </c>
      <c r="B11" s="19"/>
      <c r="C11" s="19"/>
      <c r="D11" s="19"/>
      <c r="G11" s="377"/>
      <c r="H11" s="377"/>
      <c r="I11" s="377"/>
    </row>
    <row r="12" spans="1:9" ht="12.75">
      <c r="A12" s="78"/>
      <c r="B12" s="19"/>
      <c r="C12" s="19"/>
      <c r="D12" s="19"/>
      <c r="G12" s="377"/>
      <c r="H12" s="377"/>
      <c r="I12" s="377"/>
    </row>
    <row r="13" spans="1:9" ht="12.75">
      <c r="A13" s="25" t="s">
        <v>345</v>
      </c>
      <c r="B13" s="248"/>
      <c r="C13" s="248"/>
      <c r="D13" s="248"/>
      <c r="E13" s="248"/>
      <c r="G13" s="377"/>
      <c r="H13" s="377"/>
      <c r="I13" s="377"/>
    </row>
    <row r="14" spans="1:9" ht="12.75">
      <c r="A14" s="384" t="s">
        <v>346</v>
      </c>
      <c r="B14" s="654">
        <f>SUMIFS('2022 BPU Report'!$F$2:$F$229,'2022 BPU Report'!$B$2:$B$229,'Exhibit 8.1'!$I14)</f>
        <v>3603125</v>
      </c>
      <c r="C14" s="673">
        <f>-SUMIFS(OperRpt_BS!$T:$T,OperRpt_BS!$E:$E,$I14,OperRpt_BS!$A:$A,C$9,OperRpt_BS!$U:$U,"Water")</f>
        <v>3603125</v>
      </c>
      <c r="D14" s="673">
        <f>-SUMIFS(OperRpt_BS!$T:$T,OperRpt_BS!$E:$E,$I14,OperRpt_BS!$A:$A,D$9,OperRpt_BS!$U:$U,"Water")</f>
        <v>3603125</v>
      </c>
      <c r="E14" s="673">
        <f>-SUMIFS(OperRpt_BS!$T:$T,OperRpt_BS!$E:$E,$I14,OperRpt_BS!$A:$A,E$9,OperRpt_BS!$U:$U,"Water")</f>
        <v>3603125</v>
      </c>
      <c r="G14" s="377"/>
      <c r="H14" s="377"/>
      <c r="I14" s="377">
        <v>201000</v>
      </c>
    </row>
    <row r="15" spans="1:9" ht="12.75">
      <c r="A15" s="384" t="s">
        <v>347</v>
      </c>
      <c r="B15" s="656">
        <f>SUMIFS('2022 BPU Report'!$F$2:$F$229,'2022 BPU Report'!$B$2:$B$229,'Exhibit 8.1'!$I15)</f>
        <v>15566026.110000014</v>
      </c>
      <c r="C15" s="675">
        <f>-SUMIFS(OperRpt_BS!$T:$T,OperRpt_BS!$E:$E,$I15,OperRpt_BS!$A:$A,C$9,OperRpt_BS!$U:$U,"Water")</f>
        <v>15566026.110000014</v>
      </c>
      <c r="D15" s="675">
        <f>-SUMIFS(OperRpt_BS!$T:$T,OperRpt_BS!$E:$E,$I15,OperRpt_BS!$A:$A,D$9,OperRpt_BS!$U:$U,"Water")</f>
        <v>15566026.109999999</v>
      </c>
      <c r="E15" s="675">
        <f>-SUMIFS(OperRpt_BS!$T:$T,OperRpt_BS!$E:$E,$I15,OperRpt_BS!$A:$A,E$9,OperRpt_BS!$U:$U,"Water")</f>
        <v>15566026.109999999</v>
      </c>
      <c r="G15" s="377"/>
      <c r="H15" s="377"/>
      <c r="I15" s="377">
        <v>207010</v>
      </c>
    </row>
    <row r="16" spans="1:9" ht="12.75">
      <c r="A16" s="384" t="s">
        <v>348</v>
      </c>
      <c r="B16" s="656">
        <f>SUMIFS('2022 BPU Report'!$F$2:$F$229,'2022 BPU Report'!$B$2:$B$229,'Exhibit 8.1'!$G16)</f>
        <v>9431660.5999999996</v>
      </c>
      <c r="C16" s="656">
        <f>-SUMIFS(OperRpt_BS!$T:$T,OperRpt_BS!$W:$W,$G16,OperRpt_BS!$A:$A,C$9,OperRpt_BS!$U:$U,"Water")-C14-C15</f>
        <v>9343902.7599999942</v>
      </c>
      <c r="D16" s="656">
        <f>-SUMIFS(OperRpt_BS!$T:$T,OperRpt_BS!$W:$W,$G16,OperRpt_BS!$A:$A,D$9,OperRpt_BS!$U:$U,"Water")-D14-D15</f>
        <v>6920044.429999996</v>
      </c>
      <c r="E16" s="656">
        <f>-SUMIFS(OperRpt_BS!$T:$T,OperRpt_BS!$W:$W,$G16,OperRpt_BS!$A:$A,E$9,OperRpt_BS!$U:$U,"Water")-E14-E15</f>
        <v>30478634.32</v>
      </c>
      <c r="G16" s="377" t="s">
        <v>349</v>
      </c>
      <c r="H16" s="377" t="s">
        <v>350</v>
      </c>
      <c r="I16" s="377"/>
    </row>
    <row r="17" spans="1:9" ht="12.75">
      <c r="A17" s="384" t="s">
        <v>351</v>
      </c>
      <c r="B17" s="656">
        <f>SUMIFS('2022 BPU Report'!$F$2:$F$229,'2022 BPU Report'!$B$2:$B$229,'Exhibit 8.1'!$G17)</f>
        <v>95585804.569999993</v>
      </c>
      <c r="C17" s="656">
        <f>-SUMIFS(OperRpt_BS!$T:$T,OperRpt_BS!$W:$W,$G17,OperRpt_BS!$A:$A,C$9,OperRpt_BS!$U:$U,"Water")</f>
        <v>93611521.340000004</v>
      </c>
      <c r="D17" s="656">
        <f>-SUMIFS(OperRpt_BS!$T:$T,OperRpt_BS!$W:$W,$G17,OperRpt_BS!$A:$A,D$9,OperRpt_BS!$U:$U,"Water")</f>
        <v>83152167.74000001</v>
      </c>
      <c r="E17" s="656">
        <f>-SUMIFS(OperRpt_BS!$T:$T,OperRpt_BS!$W:$W,$G17,OperRpt_BS!$A:$A,E$9,OperRpt_BS!$U:$U,"Water")</f>
        <v>72592914.590000004</v>
      </c>
      <c r="G17" s="377" t="s">
        <v>352</v>
      </c>
      <c r="H17" s="377"/>
      <c r="I17" s="377"/>
    </row>
    <row r="18" spans="1:9" ht="12.75">
      <c r="A18" s="666" t="s">
        <v>353</v>
      </c>
      <c r="B18" s="660">
        <f>SUM(B14:B17)</f>
        <v>124186616.28</v>
      </c>
      <c r="C18" s="660">
        <f>SUM(C14:C17)</f>
        <v>122124575.21000001</v>
      </c>
      <c r="D18" s="660">
        <f>SUM(D14:D17)</f>
        <v>109241363.28</v>
      </c>
      <c r="E18" s="660">
        <f>SUM(E14:E17)</f>
        <v>122240700.02000001</v>
      </c>
      <c r="G18" s="377"/>
      <c r="H18" s="377"/>
      <c r="I18" s="377"/>
    </row>
    <row r="19" spans="1:9" ht="12.75">
      <c r="A19" s="19"/>
      <c r="B19" s="668"/>
      <c r="C19" s="671"/>
      <c r="D19" s="671"/>
      <c r="E19" s="671"/>
      <c r="G19" s="377"/>
      <c r="H19" s="377"/>
      <c r="I19" s="377"/>
    </row>
    <row r="20" spans="1:11" ht="12.75">
      <c r="A20" s="24" t="s">
        <v>354</v>
      </c>
      <c r="B20" s="656">
        <f>SUMIFS('2022 BPU Report'!$F$2:$F$229,'2022 BPU Report'!$B$2:$B$229,'Exhibit 8.1'!$G20)</f>
        <v>96527644.650000006</v>
      </c>
      <c r="C20" s="656">
        <f>-SUMIFS(OperRpt_BS!$T:$T,OperRpt_BS!$W:$W,$G20,OperRpt_BS!$A:$A,C$9,OperRpt_BS!$U:$U,"Water")</f>
        <v>96864676.030000001</v>
      </c>
      <c r="D20" s="656">
        <f>-SUMIFS(OperRpt_BS!$T:$T,OperRpt_BS!$W:$W,$G20,OperRpt_BS!$A:$A,D$9,OperRpt_BS!$U:$U,"Water")</f>
        <v>97203669.019999996</v>
      </c>
      <c r="E20" s="656">
        <f>-SUMIFS(OperRpt_BS!$T:$T,OperRpt_BS!$W:$W,$G20,OperRpt_BS!$A:$A,E$9,OperRpt_BS!$U:$U,"Water")</f>
        <v>73218496.209999993</v>
      </c>
      <c r="G20" s="377" t="s">
        <v>355</v>
      </c>
      <c r="H20" s="377"/>
      <c r="I20" s="377"/>
      <c r="J20" s="107">
        <v>224090</v>
      </c>
      <c r="K20" s="2" t="s">
        <v>356</v>
      </c>
    </row>
    <row r="21" spans="1:10" ht="12.75">
      <c r="A21" s="24"/>
      <c r="B21" s="669"/>
      <c r="C21" s="669"/>
      <c r="D21" s="669"/>
      <c r="E21" s="670"/>
      <c r="G21" s="377"/>
      <c r="H21" s="377"/>
      <c r="I21" s="377"/>
      <c r="J21" s="2" t="s">
        <v>357</v>
      </c>
    </row>
    <row r="22" spans="1:10" ht="12.75">
      <c r="A22" s="653" t="s">
        <v>358</v>
      </c>
      <c r="B22" s="660">
        <f>B18+B20+B21</f>
        <v>220714260.93000001</v>
      </c>
      <c r="C22" s="660">
        <f>C18+C20+C21</f>
        <v>218989251.24000001</v>
      </c>
      <c r="D22" s="660">
        <f>D18+D20+D21</f>
        <v>206445032.30000001</v>
      </c>
      <c r="E22" s="660">
        <f>E18+E20+E21</f>
        <v>195459196.23000002</v>
      </c>
      <c r="G22" s="377"/>
      <c r="H22" s="377"/>
      <c r="I22" s="377"/>
      <c r="J22" s="107"/>
    </row>
    <row r="23" spans="1:10" ht="12.75">
      <c r="A23" s="19"/>
      <c r="B23" s="656"/>
      <c r="C23" s="656"/>
      <c r="D23" s="656"/>
      <c r="E23" s="656"/>
      <c r="G23" s="377"/>
      <c r="H23" s="377"/>
      <c r="I23" s="377"/>
      <c r="J23" s="107"/>
    </row>
    <row r="24" spans="1:10" ht="12.75">
      <c r="A24" s="19"/>
      <c r="B24" s="671"/>
      <c r="C24" s="671"/>
      <c r="D24" s="671"/>
      <c r="E24" s="671"/>
      <c r="G24" s="377"/>
      <c r="H24" s="377"/>
      <c r="I24" s="377"/>
      <c r="J24" s="107"/>
    </row>
    <row r="25" spans="1:10" ht="12.75">
      <c r="A25" s="25" t="s">
        <v>359</v>
      </c>
      <c r="B25" s="656"/>
      <c r="C25" s="656"/>
      <c r="D25" s="656"/>
      <c r="E25" s="656"/>
      <c r="G25" s="377"/>
      <c r="H25" s="377"/>
      <c r="I25" s="377"/>
      <c r="J25" s="107"/>
    </row>
    <row r="26" spans="1:10" ht="12.75">
      <c r="A26" s="384" t="s">
        <v>360</v>
      </c>
      <c r="B26" s="656">
        <f>SUMIFS('2022 BPU Report'!$F$2:$F$229,'2022 BPU Report'!$B$2:$B$229,'Exhibit 8.1'!$G26)</f>
        <v>442690</v>
      </c>
      <c r="C26" s="656">
        <f>-SUMIFS(OperRpt_BS!$T:$T,OperRpt_BS!$W:$W,$G26,OperRpt_BS!$A:$A,C$9,OperRpt_BS!$U:$U,"Water")</f>
        <v>429652.63000000035</v>
      </c>
      <c r="D26" s="656">
        <f>-SUMIFS(OperRpt_BS!$T:$T,OperRpt_BS!$W:$W,$G26,OperRpt_BS!$A:$A,D$9,OperRpt_BS!$U:$U,"Water")</f>
        <v>410275.22999999998</v>
      </c>
      <c r="E26" s="656">
        <f>-SUMIFS(OperRpt_BS!$T:$T,OperRpt_BS!$W:$W,$G26,OperRpt_BS!$A:$A,E$9,OperRpt_BS!$U:$U,"Water")</f>
        <v>593174.19999999995</v>
      </c>
      <c r="G26" s="377" t="s">
        <v>361</v>
      </c>
      <c r="H26" s="377"/>
      <c r="I26" s="377"/>
      <c r="J26" s="107">
        <v>232590</v>
      </c>
    </row>
    <row r="27" spans="1:10" ht="12.75">
      <c r="A27" s="384" t="s">
        <v>362</v>
      </c>
      <c r="B27" s="656">
        <f>SUMIFS('2022 BPU Report'!$F$2:$F$229,'2022 BPU Report'!$B$2:$B$229,'Exhibit 8.1'!$G27)-2062911</f>
        <v>14917602</v>
      </c>
      <c r="C27" s="656">
        <f>-SUMIFS(OperRpt_BS!$T:$T,OperRpt_BS!$W:$W,$G27,OperRpt_BS!$A:$A,C$9,OperRpt_BS!$U:$U,"Water")</f>
        <v>0</v>
      </c>
      <c r="D27" s="656">
        <f>-SUMIFS(OperRpt_BS!$T:$T,OperRpt_BS!$W:$W,$G27,OperRpt_BS!$A:$A,D$9,OperRpt_BS!$U:$U,"Water")</f>
        <v>0</v>
      </c>
      <c r="E27" s="656">
        <f>-SUMIFS(OperRpt_BS!$T:$T,OperRpt_BS!$W:$W,$G27,OperRpt_BS!$A:$A,E$9,OperRpt_BS!$U:$U,"Water")</f>
        <v>0</v>
      </c>
      <c r="G27" s="377" t="s">
        <v>363</v>
      </c>
      <c r="H27" s="377"/>
      <c r="I27" s="377"/>
      <c r="J27" s="107" t="s">
        <v>364</v>
      </c>
    </row>
    <row r="28" spans="1:10" s="1385" customFormat="1" ht="12.75">
      <c r="A28" s="384" t="s">
        <v>365</v>
      </c>
      <c r="B28" s="656">
        <f>SUMIFS('2022 BPU Report'!$F$2:$F$229,'2022 BPU Report'!$B$2:$B$229,'Exhibit 8.1'!$G28)</f>
        <v>4173890.2400000002</v>
      </c>
      <c r="C28" s="656">
        <f>-SUMIFS(OperRpt_BS!$T:$T,OperRpt_BS!$W:$W,$G28,OperRpt_BS!$A:$A,C$9,OperRpt_BS!$U:$U,"Water")</f>
        <v>1601612.8399999999</v>
      </c>
      <c r="D28" s="656">
        <f>-SUMIFS(OperRpt_BS!$T:$T,OperRpt_BS!$W:$W,$G28,OperRpt_BS!$A:$A,D$9,OperRpt_BS!$U:$U,"Water")</f>
        <v>1185424.2100000002</v>
      </c>
      <c r="E28" s="656">
        <f>-SUMIFS(OperRpt_BS!$T:$T,OperRpt_BS!$W:$W,$G28,OperRpt_BS!$A:$A,E$9,OperRpt_BS!$U:$U,"Water")</f>
        <v>1254390.1199999999</v>
      </c>
      <c r="G28" s="377" t="s">
        <v>366</v>
      </c>
      <c r="H28" s="377"/>
      <c r="I28" s="377"/>
      <c r="J28" s="107"/>
    </row>
    <row r="29" spans="1:10" ht="12.75">
      <c r="A29" s="384" t="s">
        <v>367</v>
      </c>
      <c r="B29" s="656">
        <f>SUMIFS('2022 BPU Report'!$F$2:$F$229,'2022 BPU Report'!$B$2:$B$229,'Exhibit 8.1'!$G29)</f>
        <v>28338.84</v>
      </c>
      <c r="C29" s="656">
        <f>-SUMIFS(OperRpt_BS!$T:$T,OperRpt_BS!$W:$W,$G29,OperRpt_BS!$A:$A,C$9,OperRpt_BS!$U:$U,"Water")</f>
        <v>325444.86999999988</v>
      </c>
      <c r="D29" s="656">
        <f>-SUMIFS(OperRpt_BS!$T:$T,OperRpt_BS!$W:$W,$G29,OperRpt_BS!$A:$A,D$9,OperRpt_BS!$U:$U,"Water")</f>
        <v>30495</v>
      </c>
      <c r="E29" s="656">
        <f>-SUMIFS(OperRpt_BS!$T:$T,OperRpt_BS!$W:$W,$G29,OperRpt_BS!$A:$A,E$9,OperRpt_BS!$U:$U,"Water")</f>
        <v>41261.409999999996</v>
      </c>
      <c r="G29" s="377" t="s">
        <v>368</v>
      </c>
      <c r="H29" s="377"/>
      <c r="I29" s="377"/>
      <c r="J29" s="107"/>
    </row>
    <row r="30" spans="1:10" ht="12.75">
      <c r="A30" s="384" t="s">
        <v>369</v>
      </c>
      <c r="B30" s="656">
        <f>SUMIFS('2022 BPU Report'!$F$2:$F$229,'2022 BPU Report'!$B$2:$B$229,'Exhibit 8.1'!$G30)+SUMIFS('2022 BPU Report'!$F$2:$F$229,'2022 BPU Report'!$B$2:$B$229,'Exhibit 8.1'!$H30)</f>
        <v>1779216.6399999999</v>
      </c>
      <c r="C30" s="656">
        <f>-SUMIFS(OperRpt_BS!$T:$T,OperRpt_BS!$W:$W,$G30,OperRpt_BS!$A:$A,C$9,OperRpt_BS!$U:$U,"Water")-SUMIFS(OperRpt_BS!$T:$T,OperRpt_BS!$W:$W,$H30,OperRpt_BS!$A:$A,C$9,OperRpt_BS!$U:$U,"Water")</f>
        <v>6694089.6000000034</v>
      </c>
      <c r="D30" s="656">
        <f>-SUMIFS(OperRpt_BS!$T:$T,OperRpt_BS!$W:$W,$G30,OperRpt_BS!$A:$A,D$9,OperRpt_BS!$U:$U,"Water")-SUMIFS(OperRpt_BS!$T:$T,OperRpt_BS!$W:$W,$H30,OperRpt_BS!$A:$A,D$9,OperRpt_BS!$U:$U,"Water")</f>
        <v>3701820.7599999993</v>
      </c>
      <c r="E30" s="656">
        <f>-SUMIFS(OperRpt_BS!$T:$T,OperRpt_BS!$W:$W,$G30,OperRpt_BS!$A:$A,E$9,OperRpt_BS!$U:$U,"Water")-SUMIFS(OperRpt_BS!$T:$T,OperRpt_BS!$W:$W,$H30,OperRpt_BS!$A:$A,E$9,OperRpt_BS!$U:$U,"Water")</f>
        <v>5514441.2199999997</v>
      </c>
      <c r="G30" s="377" t="s">
        <v>370</v>
      </c>
      <c r="H30" s="377" t="s">
        <v>371</v>
      </c>
      <c r="I30" s="377"/>
      <c r="J30" s="107"/>
    </row>
    <row r="31" spans="1:9" ht="12.75">
      <c r="A31" s="666" t="s">
        <v>372</v>
      </c>
      <c r="B31" s="660">
        <f>SUM(B26:B30)</f>
        <v>21341737.720000003</v>
      </c>
      <c r="C31" s="660">
        <f>SUM(C26:C30)</f>
        <v>9050799.9400000032</v>
      </c>
      <c r="D31" s="660">
        <f>SUM(D26:D30)</f>
        <v>5328015.1999999993</v>
      </c>
      <c r="E31" s="660">
        <f>SUM(E26:E30)</f>
        <v>7403266.9499999993</v>
      </c>
      <c r="G31" s="377"/>
      <c r="H31" s="377"/>
      <c r="I31" s="377"/>
    </row>
    <row r="32" spans="1:9" ht="12.75">
      <c r="A32" s="19"/>
      <c r="B32" s="656"/>
      <c r="C32" s="656"/>
      <c r="D32" s="656"/>
      <c r="E32" s="656"/>
      <c r="G32" s="377"/>
      <c r="H32" s="377"/>
      <c r="I32" s="377"/>
    </row>
    <row r="33" spans="1:9" ht="12.75">
      <c r="A33" s="19"/>
      <c r="B33" s="672"/>
      <c r="C33" s="672"/>
      <c r="D33" s="672"/>
      <c r="E33" s="672"/>
      <c r="G33" s="377"/>
      <c r="H33" s="377"/>
      <c r="I33" s="377"/>
    </row>
    <row r="34" spans="1:9" ht="12.75">
      <c r="A34" s="25" t="s">
        <v>373</v>
      </c>
      <c r="B34" s="656"/>
      <c r="C34" s="656"/>
      <c r="D34" s="656"/>
      <c r="E34" s="656"/>
      <c r="G34" s="377"/>
      <c r="H34" s="377"/>
      <c r="I34" s="377"/>
    </row>
    <row r="35" spans="1:9" ht="12.75">
      <c r="A35" s="384" t="s">
        <v>374</v>
      </c>
      <c r="B35" s="656">
        <f>SUMIFS('2022 BPU Report'!$F$2:$F$229,'2022 BPU Report'!$B$2:$B$229,'Exhibit 8.1'!$G35)</f>
        <v>25744326.600000001</v>
      </c>
      <c r="C35" s="656">
        <f>-SUMIFS(OperRpt_BS!$T:$T,OperRpt_BS!$W:$W,$G35,OperRpt_BS!$A:$A,C$9,OperRpt_BS!$U:$U,"Water")</f>
        <v>20643697.850000001</v>
      </c>
      <c r="D35" s="656">
        <f>-SUMIFS(OperRpt_BS!$T:$T,OperRpt_BS!$W:$W,$G35,OperRpt_BS!$A:$A,D$9,OperRpt_BS!$U:$U,"Water")</f>
        <v>20666053.650000002</v>
      </c>
      <c r="E35" s="656">
        <f>-SUMIFS(OperRpt_BS!$T:$T,OperRpt_BS!$W:$W,$G35,OperRpt_BS!$A:$A,E$9,OperRpt_BS!$U:$U,"Water")</f>
        <v>20254927.32</v>
      </c>
      <c r="G35" s="377" t="s">
        <v>375</v>
      </c>
      <c r="H35" s="377"/>
      <c r="I35" s="377"/>
    </row>
    <row r="36" spans="1:9" ht="12.75">
      <c r="A36" s="384" t="s">
        <v>376</v>
      </c>
      <c r="B36" s="656">
        <f>SUMIFS('2022 BPU Report'!$F$2:$F$229,'2022 BPU Report'!$B$2:$B$229,'Exhibit 8.1'!$G36)</f>
        <v>-11169462.68</v>
      </c>
      <c r="C36" s="656">
        <f>-SUMIFS(OperRpt_BS!$T:$T,OperRpt_BS!$W:$W,$G36,OperRpt_BS!$A:$A,C$9,OperRpt_BS!$U:$U,"Water")</f>
        <v>12706432.540000001</v>
      </c>
      <c r="D36" s="656">
        <f>-SUMIFS(OperRpt_BS!$T:$T,OperRpt_BS!$W:$W,$G36,OperRpt_BS!$A:$A,D$9,OperRpt_BS!$U:$U,"Water")</f>
        <v>13393819.540000001</v>
      </c>
      <c r="E36" s="656">
        <f>-SUMIFS(OperRpt_BS!$T:$T,OperRpt_BS!$W:$W,$G36,OperRpt_BS!$A:$A,E$9,OperRpt_BS!$U:$U,"Water")</f>
        <v>13874078.540000001</v>
      </c>
      <c r="G36" s="377" t="s">
        <v>377</v>
      </c>
      <c r="H36" s="377"/>
      <c r="I36" s="377"/>
    </row>
    <row r="37" spans="1:9" ht="12.75">
      <c r="A37" s="384" t="s">
        <v>315</v>
      </c>
      <c r="B37" s="656">
        <f>SUMIFS('2022 BPU Report'!$F$2:$F$229,'2022 BPU Report'!$B$2:$B$229,'Exhibit 8.1'!$G37)+SUMIFS('2022 BPU Report'!$F$2:$F$229,'2022 BPU Report'!$B$2:$B$229,'Exhibit 8.1'!$H37)</f>
        <v>56073798.780000001</v>
      </c>
      <c r="C37" s="656">
        <f>-SUMIFS(OperRpt_BS!$T:$T,OperRpt_BS!$W:$W,$G37,OperRpt_BS!$A:$A,C$9,OperRpt_BS!$U:$U,"Water")-SUMIFS(OperRpt_BS!$T:$T,OperRpt_BS!$W:$W,$H37,OperRpt_BS!$A:$A,C$9,OperRpt_BS!$U:$U,"Water")-SUMIFS(OperRpt_BS!$T:$T,OperRpt_BS!$W:$W,$I37,OperRpt_BS!$A:$A,C$9,OperRpt_BS!$U:$U,"Water")</f>
        <v>18324398.469999999</v>
      </c>
      <c r="D37" s="656">
        <f>-SUMIFS(OperRpt_BS!$T:$T,OperRpt_BS!$W:$W,$G37,OperRpt_BS!$A:$A,D$9,OperRpt_BS!$U:$U,"Water")-SUMIFS(OperRpt_BS!$T:$T,OperRpt_BS!$W:$W,$H37,OperRpt_BS!$A:$A,D$9,OperRpt_BS!$U:$U,"Water")-SUMIFS(OperRpt_BS!$T:$T,OperRpt_BS!$W:$W,$I37,OperRpt_BS!$A:$A,D$9,OperRpt_BS!$U:$U,"Water")</f>
        <v>17855190.960000001</v>
      </c>
      <c r="E37" s="656">
        <f>-SUMIFS(OperRpt_BS!$T:$T,OperRpt_BS!$W:$W,$G37,OperRpt_BS!$A:$A,E$9,OperRpt_BS!$U:$U,"Water")-SUMIFS(OperRpt_BS!$T:$T,OperRpt_BS!$W:$W,$H37,OperRpt_BS!$A:$A,E$9,OperRpt_BS!$U:$U,"Water")-SUMIFS(OperRpt_BS!$T:$T,OperRpt_BS!$W:$W,$I37,OperRpt_BS!$A:$A,E$9,OperRpt_BS!$U:$U,"Water")</f>
        <v>17153564.129999999</v>
      </c>
      <c r="G37" s="377" t="s">
        <v>378</v>
      </c>
      <c r="H37" s="377" t="s">
        <v>315</v>
      </c>
      <c r="I37" s="377" t="s">
        <v>379</v>
      </c>
    </row>
    <row r="38" spans="1:9" ht="12.75">
      <c r="A38" s="666" t="s">
        <v>380</v>
      </c>
      <c r="B38" s="660">
        <f>SUM(B35:B37)</f>
        <v>70648662.700000003</v>
      </c>
      <c r="C38" s="660">
        <f>SUM(C35:C37)</f>
        <v>51674528.859999999</v>
      </c>
      <c r="D38" s="660">
        <f>SUM(D35:D37)</f>
        <v>51915064.150000006</v>
      </c>
      <c r="E38" s="660">
        <f>SUM(E35:E37)</f>
        <v>51282569.989999995</v>
      </c>
      <c r="G38" s="377"/>
      <c r="H38" s="377"/>
      <c r="I38" s="377"/>
    </row>
    <row r="39" spans="1:9" ht="12.75">
      <c r="A39" s="19"/>
      <c r="B39" s="656"/>
      <c r="C39" s="656"/>
      <c r="D39" s="656"/>
      <c r="E39" s="656"/>
      <c r="G39" s="377"/>
      <c r="H39" s="377"/>
      <c r="I39" s="377"/>
    </row>
    <row r="40" spans="1:9" ht="12.75">
      <c r="A40" s="650" t="s">
        <v>381</v>
      </c>
      <c r="B40" s="670">
        <f>SUMIFS('2022 BPU Report'!$F$2:$F$229,'2022 BPU Report'!$B$2:$B$229,'Exhibit 8.1'!$G40)</f>
        <v>27082810.100000001</v>
      </c>
      <c r="C40" s="1392">
        <f>-SUMIFS(OperRpt_BS!$T:$T,OperRpt_BS!$W:$W,$G40,OperRpt_BS!$A:$A,C$9,OperRpt_BS!$U:$U,"Water")</f>
        <v>27707572.610000022</v>
      </c>
      <c r="D40" s="1392">
        <f>-SUMIFS(OperRpt_BS!$T:$T,OperRpt_BS!$W:$W,$G40,OperRpt_BS!$A:$A,D$9,OperRpt_BS!$U:$U,"Water")</f>
        <v>28377054.109999996</v>
      </c>
      <c r="E40" s="1392">
        <f>-SUMIFS(OperRpt_BS!$T:$T,OperRpt_BS!$W:$W,$G40,OperRpt_BS!$A:$A,E$9,OperRpt_BS!$U:$U,"Water")</f>
        <v>29512889.75</v>
      </c>
      <c r="G40" s="377" t="s">
        <v>382</v>
      </c>
      <c r="H40" s="377"/>
      <c r="I40" s="377"/>
    </row>
    <row r="41" spans="1:9" ht="12.75">
      <c r="A41" s="34"/>
      <c r="B41" s="18"/>
      <c r="C41" s="18"/>
      <c r="D41" s="18"/>
      <c r="E41" s="18"/>
      <c r="G41" s="23"/>
      <c r="H41" s="23"/>
      <c r="I41" s="23"/>
    </row>
    <row r="42" spans="1:9" ht="12.75" thickBot="1">
      <c r="A42" s="667" t="s">
        <v>383</v>
      </c>
      <c r="B42" s="1183">
        <f>B40+B38+B31+B22</f>
        <v>339787471.45000005</v>
      </c>
      <c r="C42" s="1183">
        <f>C40+C38+C31+C22</f>
        <v>307422152.65000004</v>
      </c>
      <c r="D42" s="1183">
        <f>D40+D38+D31+D22</f>
        <v>292065165.75999999</v>
      </c>
      <c r="E42" s="1183">
        <f>E40+E38+E31+E22</f>
        <v>283657922.92000002</v>
      </c>
      <c r="G42" s="23"/>
      <c r="H42" s="23"/>
      <c r="I42" s="23"/>
    </row>
    <row r="43" spans="7:9" ht="12.75" thickTop="1">
      <c r="G43" s="23"/>
      <c r="H43" s="23"/>
      <c r="I43" s="23"/>
    </row>
    <row r="44" spans="2:9" ht="12.75">
      <c r="B44" s="957"/>
      <c r="C44" s="957"/>
      <c r="D44" s="957"/>
      <c r="E44" s="957"/>
      <c r="G44" s="23"/>
      <c r="H44" s="23"/>
      <c r="I44" s="23"/>
    </row>
    <row r="45" spans="7:9" ht="12.75">
      <c r="G45" s="23"/>
      <c r="H45" s="23"/>
      <c r="I45" s="23"/>
    </row>
    <row r="46" spans="1:9" ht="12.75">
      <c r="A46" s="698" t="str">
        <f>+'Exhibit 7.1'!A44</f>
        <v>Do Not Print This Row and Below</v>
      </c>
      <c r="B46" s="698"/>
      <c r="C46" s="698"/>
      <c r="D46" s="698"/>
      <c r="E46" s="698"/>
      <c r="G46" s="23"/>
      <c r="H46" s="23"/>
      <c r="I46" s="23"/>
    </row>
    <row r="47" spans="2:9" ht="12.75">
      <c r="B47" s="662"/>
      <c r="C47" s="662"/>
      <c r="D47" s="662"/>
      <c r="E47" s="662"/>
      <c r="G47" s="23"/>
      <c r="H47" s="23"/>
      <c r="I47" s="23"/>
    </row>
    <row r="48" spans="1:9" ht="12.75">
      <c r="A48" s="19" t="s">
        <v>384</v>
      </c>
      <c r="B48" s="284">
        <f>'Exhibit 7.1'!B37-'Exhibit 8.1'!B42</f>
        <v>-0.16000008583068848</v>
      </c>
      <c r="C48" s="284">
        <f>'Exhibit 7.1'!C37-'Exhibit 8.1'!C42</f>
        <v>0</v>
      </c>
      <c r="D48" s="284">
        <f>'Exhibit 7.1'!D37-'Exhibit 8.1'!D42</f>
        <v>0</v>
      </c>
      <c r="E48" s="284">
        <f>'Exhibit 7.1'!E37-'Exhibit 8.1'!E42</f>
        <v>-0.26000010967254639</v>
      </c>
      <c r="G48" s="23"/>
      <c r="H48" s="23"/>
      <c r="I48" s="23"/>
    </row>
    <row r="49" ht="12.75"/>
    <row r="50" ht="12.75"/>
    <row r="51" spans="1:1" ht="12.75">
      <c r="A51" s="2" t="s">
        <v>385</v>
      </c>
    </row>
    <row r="52" ht="12.75"/>
    <row r="53" ht="12.75"/>
    <row r="54" ht="12.75"/>
    <row r="55" ht="12.75"/>
    <row r="56" ht="12.75"/>
    <row r="57" ht="12.75"/>
    <row r="58" ht="12.75"/>
    <row r="59" ht="12.75"/>
    <row r="60" ht="12.75"/>
    <row r="61" ht="12.75"/>
    <row r="62" ht="12.75"/>
    <row r="63" ht="12.75"/>
    <row r="64" ht="12.75"/>
    <row r="65" ht="12.75"/>
    <row r="66" ht="12.75"/>
    <row r="67" ht="12.75"/>
    <row r="68" ht="12.75"/>
    <row r="69" ht="12.75"/>
    <row r="70" ht="12.75"/>
    <row r="71" ht="12.75"/>
    <row r="72" ht="12.75"/>
    <row r="73" ht="12.75"/>
    <row r="74" ht="12.75"/>
    <row r="75" ht="12.75"/>
    <row r="76" ht="12.75"/>
    <row r="77" ht="12.75"/>
    <row r="78" ht="12.75"/>
    <row r="79" ht="12.75"/>
    <row r="80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  <row r="112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  <row r="143" ht="12.75"/>
    <row r="144" ht="12.75"/>
    <row r="145" ht="12.75"/>
    <row r="146" ht="12.75"/>
    <row r="147" ht="12.75"/>
    <row r="148" ht="12.75"/>
    <row r="149" ht="12.75"/>
    <row r="150" ht="12.75"/>
    <row r="151" ht="12.75"/>
    <row r="152" ht="12.75"/>
    <row r="153" ht="12.75"/>
    <row r="154" ht="12.75"/>
    <row r="155" ht="12.75"/>
    <row r="156" spans="7:9" ht="12.75">
      <c r="G156" s="18"/>
      <c r="H156" s="18"/>
      <c r="I156" s="18"/>
    </row>
    <row r="157" spans="7:9" ht="12.75">
      <c r="G157" s="18"/>
      <c r="H157" s="18"/>
      <c r="I157" s="18"/>
    </row>
    <row r="158" spans="7:9" ht="12.75">
      <c r="G158" s="18"/>
      <c r="H158" s="18"/>
      <c r="I158" s="18"/>
    </row>
    <row r="159" spans="7:9" ht="12.75">
      <c r="G159" s="18"/>
      <c r="H159" s="18"/>
      <c r="I159" s="18"/>
    </row>
  </sheetData>
  <conditionalFormatting sqref="C48:E48">
    <cfRule type="expression" priority="2" dxfId="35">
      <formula>ABS(C48)&gt;1</formula>
    </cfRule>
  </conditionalFormatting>
  <conditionalFormatting sqref="B48">
    <cfRule type="expression" priority="1" dxfId="35">
      <formula>ABS(B48)&gt;1</formula>
    </cfRule>
  </conditionalFormatting>
  <printOptions horizontalCentered="1"/>
  <pageMargins left="0.8" right="0.8" top="1" bottom="1" header="0.5" footer="0.5"/>
  <pageSetup orientation="portrait" scale="87" r:id="rId1"/>
  <headerFooter alignWithMargins="0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rgb="FF92D050"/>
    <pageSetUpPr fitToPage="1"/>
  </sheetPr>
  <dimension ref="A1:O92"/>
  <sheetViews>
    <sheetView workbookViewId="0" topLeftCell="A1"/>
  </sheetViews>
  <sheetFormatPr defaultColWidth="9.14428571428571" defaultRowHeight="12.75"/>
  <cols>
    <col min="1" max="1" width="35.7142857142857" style="2" customWidth="1"/>
    <col min="2" max="5" width="15.7142857142857" style="2" customWidth="1"/>
    <col min="6" max="6" width="18.5714285714286" style="2" customWidth="1"/>
    <col min="7" max="7" width="6" style="2" customWidth="1"/>
    <col min="8" max="8" width="13.4285714285714" style="2" customWidth="1"/>
    <col min="9" max="9" width="10.7142857142857" style="2" bestFit="1" customWidth="1"/>
    <col min="10" max="10" width="12.8571428571429" style="2" bestFit="1" customWidth="1"/>
    <col min="11" max="11" width="12.4285714285714" style="2" bestFit="1" customWidth="1"/>
    <col min="12" max="12" width="10.8571428571429" style="2" bestFit="1" customWidth="1"/>
    <col min="13" max="13" width="11.2857142857143" style="2" bestFit="1" customWidth="1"/>
    <col min="14" max="14" width="12.8571428571429" style="2" bestFit="1" customWidth="1"/>
    <col min="15" max="15" width="11.2857142857143" style="2" bestFit="1" customWidth="1"/>
    <col min="16" max="16" width="9.14285714285714" style="2" customWidth="1"/>
    <col min="17" max="16384" width="9.14285714285714" style="2"/>
  </cols>
  <sheetData>
    <row r="1" spans="2:15" ht="12.75">
      <c r="B1" s="19"/>
      <c r="D1" s="116"/>
      <c r="E1" s="115" t="s">
        <v>3114</v>
      </c>
      <c r="G1" s="56"/>
      <c r="H1" s="159">
        <v>45272</v>
      </c>
      <c r="I1" s="19" t="s">
        <v>279</v>
      </c>
      <c r="J1" s="19"/>
      <c r="K1" s="58"/>
      <c r="O1" s="116"/>
    </row>
    <row r="2" spans="2:15" s="1040" customFormat="1" ht="12.75">
      <c r="B2" s="19"/>
      <c r="D2" s="116"/>
      <c r="E2" s="115" t="str">
        <f>_xlfn.CONCAT("Witness: ",INDEX('Table of Contents'!$F$1:$F$68,MATCH(E1,'Table of Contents'!$D$1:$D$68,0)))</f>
        <v>Witness: Dawn M Peslak</v>
      </c>
      <c r="G2" s="56"/>
      <c r="H2" t="s">
        <v>0</v>
      </c>
      <c r="I2" s="19"/>
      <c r="J2" s="19"/>
      <c r="K2" s="58"/>
      <c r="O2" s="116"/>
    </row>
    <row r="3" spans="1:15" ht="12.75">
      <c r="A3" s="19"/>
      <c r="B3" s="19"/>
      <c r="D3" s="116"/>
      <c r="E3" s="58"/>
      <c r="H3" s="746"/>
      <c r="I3" s="19"/>
      <c r="J3" s="19"/>
      <c r="O3" s="116"/>
    </row>
    <row r="4" spans="1:15" ht="12.75">
      <c r="A4" s="662" t="str">
        <f>+Co_Name</f>
        <v>Aqua New Jersey, Inc</v>
      </c>
      <c r="B4" s="640"/>
      <c r="C4" s="640"/>
      <c r="D4" s="640"/>
      <c r="E4" s="640"/>
      <c r="F4" s="66"/>
      <c r="H4" s="66"/>
      <c r="I4" s="66"/>
      <c r="J4" s="66"/>
      <c r="M4" s="66"/>
      <c r="N4" s="95"/>
      <c r="O4" s="66"/>
    </row>
    <row r="5" spans="1:15" ht="12.75">
      <c r="A5" s="662" t="str">
        <f>+System</f>
        <v>Water Systems</v>
      </c>
      <c r="B5" s="640"/>
      <c r="C5" s="640"/>
      <c r="D5" s="640"/>
      <c r="E5" s="640"/>
      <c r="F5" s="278"/>
      <c r="H5" s="66"/>
      <c r="I5" s="66"/>
      <c r="J5" s="66"/>
      <c r="M5" s="278"/>
      <c r="N5" s="95"/>
      <c r="O5" s="278"/>
    </row>
    <row r="6" spans="1:15" ht="12.75">
      <c r="A6" s="662" t="s">
        <v>386</v>
      </c>
      <c r="B6" s="640"/>
      <c r="C6" s="640"/>
      <c r="D6" s="640"/>
      <c r="E6" s="640"/>
      <c r="F6" s="278"/>
      <c r="H6" s="19"/>
      <c r="I6" s="19"/>
      <c r="J6" s="19"/>
      <c r="M6" s="278"/>
      <c r="N6" s="278"/>
      <c r="O6" s="278"/>
    </row>
    <row r="7" spans="1:15" ht="12.75">
      <c r="A7" s="19"/>
      <c r="B7" s="19"/>
      <c r="C7" s="66"/>
      <c r="D7" s="278"/>
      <c r="E7" s="66"/>
      <c r="F7" s="66"/>
      <c r="H7" s="376" t="s">
        <v>342</v>
      </c>
      <c r="I7" s="376"/>
      <c r="J7" s="376"/>
      <c r="M7" s="66"/>
      <c r="N7" s="278"/>
      <c r="O7" s="66"/>
    </row>
    <row r="8" spans="1:15" ht="12.75">
      <c r="A8" s="19"/>
      <c r="B8" s="689" t="s">
        <v>387</v>
      </c>
      <c r="C8" s="689"/>
      <c r="D8" s="689"/>
      <c r="E8" s="689"/>
      <c r="F8" s="66"/>
      <c r="M8" s="46"/>
      <c r="N8" s="46"/>
      <c r="O8" s="76"/>
    </row>
    <row r="9" spans="1:15" ht="12.75">
      <c r="A9" s="651" t="s">
        <v>63</v>
      </c>
      <c r="B9" s="378">
        <v>2022</v>
      </c>
      <c r="C9" s="378">
        <f>+B9-1</f>
        <v>2021</v>
      </c>
      <c r="D9" s="378">
        <f>+C9-1</f>
        <v>2020</v>
      </c>
      <c r="E9" s="378">
        <f>+D9-1</f>
        <v>2019</v>
      </c>
      <c r="F9" s="66"/>
      <c r="H9" s="393" t="s">
        <v>283</v>
      </c>
      <c r="I9" s="393" t="s">
        <v>388</v>
      </c>
      <c r="J9" s="393" t="s">
        <v>389</v>
      </c>
      <c r="M9" s="77">
        <v>2012</v>
      </c>
      <c r="N9" s="77">
        <v>2011</v>
      </c>
      <c r="O9" s="77">
        <v>2010</v>
      </c>
    </row>
    <row r="10" spans="1:15" ht="12.75">
      <c r="A10" s="23" t="s">
        <v>390</v>
      </c>
      <c r="B10" s="19"/>
      <c r="C10" s="19"/>
      <c r="D10" s="23"/>
      <c r="E10" s="23"/>
      <c r="F10" s="66"/>
      <c r="H10" s="376"/>
      <c r="I10" s="376"/>
      <c r="J10" s="376"/>
      <c r="M10" s="19"/>
      <c r="N10" s="23"/>
      <c r="O10" s="23"/>
    </row>
    <row r="11" spans="1:15" ht="12.75">
      <c r="A11" s="19" t="s">
        <v>390</v>
      </c>
      <c r="B11" s="19"/>
      <c r="C11" s="19"/>
      <c r="D11" s="19"/>
      <c r="E11" s="19"/>
      <c r="F11" s="66"/>
      <c r="H11" s="376"/>
      <c r="I11" s="376"/>
      <c r="J11" s="376"/>
      <c r="M11" s="19"/>
      <c r="N11" s="19"/>
      <c r="O11" s="19"/>
    </row>
    <row r="12" spans="1:15" ht="12.75">
      <c r="A12" s="652" t="s">
        <v>391</v>
      </c>
      <c r="B12" s="19"/>
      <c r="C12" s="19"/>
      <c r="D12" s="19"/>
      <c r="E12" s="19"/>
      <c r="F12" s="66"/>
      <c r="H12" s="377"/>
      <c r="I12" s="377"/>
      <c r="J12" s="377"/>
      <c r="M12" s="19"/>
      <c r="N12" s="19"/>
      <c r="O12" s="19"/>
    </row>
    <row r="13" spans="1:15" ht="12.75">
      <c r="A13" s="23" t="s">
        <v>390</v>
      </c>
      <c r="B13" s="19"/>
      <c r="C13" s="19"/>
      <c r="D13" s="19"/>
      <c r="E13" s="19"/>
      <c r="F13" s="19"/>
      <c r="H13" s="377"/>
      <c r="I13" s="377"/>
      <c r="J13" s="377"/>
      <c r="M13" s="19"/>
      <c r="N13" s="19"/>
      <c r="O13" s="19"/>
    </row>
    <row r="14" spans="1:15" ht="12.75">
      <c r="A14" s="384" t="s">
        <v>392</v>
      </c>
      <c r="B14" s="248">
        <f>SUMIFS('2022 BPU Report'!F:F,'2022 BPU Report'!B:B,'Exhibit 9.1'!A14)</f>
        <v>44204517.869999997</v>
      </c>
      <c r="C14" s="248">
        <f>-SUMIFS(OperRpt_IS!$S:$S,OperRpt_IS!$F:$F,'Exhibit 9.1'!C$9,OperRpt_IS!$W:$W,$I14)</f>
        <v>43928170.780000001</v>
      </c>
      <c r="D14" s="248">
        <f>-SUMIFS(OperRpt_IS!$S:$S,OperRpt_IS!$F:$F,'Exhibit 9.1'!D$9,OperRpt_IS!$W:$W,$I14)</f>
        <v>43676243.800000004</v>
      </c>
      <c r="E14" s="248">
        <f>-SUMIFS(OperRpt_IS!$S:$S,OperRpt_IS!$F:$F,'Exhibit 9.1'!E$9,OperRpt_IS!$W:$W,$I14)</f>
        <v>40547057.940000005</v>
      </c>
      <c r="F14" s="64"/>
      <c r="H14" s="377"/>
      <c r="I14" s="377" t="s">
        <v>393</v>
      </c>
      <c r="J14" s="377"/>
      <c r="M14" s="55">
        <v>33441808.75</v>
      </c>
      <c r="N14" s="55">
        <v>31585899.360000003</v>
      </c>
      <c r="O14" s="55">
        <v>31781316.389999997</v>
      </c>
    </row>
    <row r="15" spans="1:15" ht="12.75">
      <c r="A15" s="19" t="s">
        <v>390</v>
      </c>
      <c r="B15" s="32"/>
      <c r="C15" s="32"/>
      <c r="D15" s="32"/>
      <c r="E15" s="32"/>
      <c r="F15" s="23"/>
      <c r="H15" s="377"/>
      <c r="I15" s="377"/>
      <c r="J15" s="377"/>
      <c r="M15" s="32"/>
      <c r="N15" s="32"/>
      <c r="O15" s="32"/>
    </row>
    <row r="16" spans="1:15" ht="12.75">
      <c r="A16" s="653" t="s">
        <v>394</v>
      </c>
      <c r="B16" s="191">
        <f>SUM(B14:B14)</f>
        <v>44204517.869999997</v>
      </c>
      <c r="C16" s="191">
        <f>SUM(C14:C14)</f>
        <v>43928170.780000001</v>
      </c>
      <c r="D16" s="191">
        <f>SUM(D14:D14)</f>
        <v>43676243.800000004</v>
      </c>
      <c r="E16" s="191">
        <f>SUM(E14:E14)</f>
        <v>40547057.940000005</v>
      </c>
      <c r="F16" s="43"/>
      <c r="H16" s="377"/>
      <c r="I16" s="377"/>
      <c r="J16" s="377"/>
      <c r="M16" s="191">
        <v>33441808.75</v>
      </c>
      <c r="N16" s="191">
        <v>31585899.360000003</v>
      </c>
      <c r="O16" s="191">
        <v>31781316.389999997</v>
      </c>
    </row>
    <row r="17" spans="1:15" ht="12.75">
      <c r="A17" s="19" t="s">
        <v>390</v>
      </c>
      <c r="B17" s="32"/>
      <c r="C17" s="32"/>
      <c r="D17" s="32"/>
      <c r="E17" s="32"/>
      <c r="F17" s="39"/>
      <c r="H17" s="377"/>
      <c r="I17" s="377"/>
      <c r="J17" s="377"/>
      <c r="M17" s="32"/>
      <c r="N17" s="32"/>
      <c r="O17" s="32"/>
    </row>
    <row r="18" spans="1:15" ht="12.75">
      <c r="A18" s="25" t="s">
        <v>395</v>
      </c>
      <c r="B18" s="194"/>
      <c r="C18" s="194"/>
      <c r="D18" s="32"/>
      <c r="E18" s="194"/>
      <c r="F18" s="39"/>
      <c r="H18" s="377"/>
      <c r="I18" s="377"/>
      <c r="J18" s="377"/>
      <c r="M18" s="194"/>
      <c r="N18" s="194"/>
      <c r="O18" s="194"/>
    </row>
    <row r="19" spans="1:15" ht="12.75">
      <c r="A19" s="384" t="s">
        <v>396</v>
      </c>
      <c r="B19" s="32">
        <f>SUMIFS('2022 BPU Report'!F:F,'2022 BPU Report'!B:B,'Exhibit 9.1'!A19)</f>
        <v>13144281.229999999</v>
      </c>
      <c r="C19" s="32">
        <f>SUMIFS(OperRpt_IS!$S:$S,OperRpt_IS!$V:$V,'Exhibit 9.1'!$H19,OperRpt_IS!$F:$F,'Exhibit 9.1'!C$9,OperRpt_IS!$U:$U,"Water")</f>
        <v>12850342.23000001</v>
      </c>
      <c r="D19" s="32">
        <f>SUMIFS(OperRpt_IS!$S:$S,OperRpt_IS!$V:$V,'Exhibit 9.1'!$H19,OperRpt_IS!$F:$F,'Exhibit 9.1'!D$9,OperRpt_IS!$U:$U,"Water")</f>
        <v>12314776.199999996</v>
      </c>
      <c r="E19" s="32">
        <f>SUMIFS(OperRpt_IS!$S:$S,OperRpt_IS!$V:$V,'Exhibit 9.1'!$H19,OperRpt_IS!$F:$F,'Exhibit 9.1'!E$9,OperRpt_IS!$U:$U,"Water")</f>
        <v>12375221.370000003</v>
      </c>
      <c r="F19" s="39"/>
      <c r="H19" s="377" t="s">
        <v>397</v>
      </c>
      <c r="I19" s="377"/>
      <c r="J19" s="377"/>
      <c r="M19" s="55">
        <v>11842901.859999998</v>
      </c>
      <c r="N19" s="55">
        <v>11869088.699999999</v>
      </c>
      <c r="O19" s="32">
        <v>11697880.6</v>
      </c>
    </row>
    <row r="20" spans="1:15" ht="12.75">
      <c r="A20" s="384" t="s">
        <v>398</v>
      </c>
      <c r="B20" s="32">
        <f>SUMIFS('2022 BPU Report'!F:F,'2022 BPU Report'!B:B,'Exhibit 9.1'!A20)</f>
        <v>9586317.3000000007</v>
      </c>
      <c r="C20" s="32">
        <f>SUMIFS(OperRpt_IS!$S:$S,OperRpt_IS!$V:$V,'Exhibit 9.1'!$H20,OperRpt_IS!$F:$F,'Exhibit 9.1'!C$9,OperRpt_IS!$U:$U,"Water")</f>
        <v>9266105.3499999978</v>
      </c>
      <c r="D20" s="32">
        <f>SUMIFS(OperRpt_IS!$S:$S,OperRpt_IS!$V:$V,'Exhibit 9.1'!$H20,OperRpt_IS!$F:$F,'Exhibit 9.1'!D$9,OperRpt_IS!$U:$U,"Water")</f>
        <v>8993026.1799999997</v>
      </c>
      <c r="E20" s="32">
        <f>SUMIFS(OperRpt_IS!$S:$S,OperRpt_IS!$V:$V,'Exhibit 9.1'!$H20,OperRpt_IS!$F:$F,'Exhibit 9.1'!E$9,OperRpt_IS!$U:$U,"Water")</f>
        <v>8331211.8899999987</v>
      </c>
      <c r="F20" s="39"/>
      <c r="H20" s="377" t="s">
        <v>88</v>
      </c>
      <c r="I20" s="377"/>
      <c r="J20" s="377"/>
      <c r="M20" s="55">
        <v>5955011.5800000001</v>
      </c>
      <c r="N20" s="55">
        <v>5579503.3900000006</v>
      </c>
      <c r="O20" s="32">
        <v>4964803.9500000002</v>
      </c>
    </row>
    <row r="21" spans="1:15" ht="12.75">
      <c r="A21" s="384" t="s">
        <v>399</v>
      </c>
      <c r="B21" s="32">
        <f>SUMIFS('2022 BPU Report'!F:F,'2022 BPU Report'!B:B,'Exhibit 9.1'!A21)</f>
        <v>514120.07000000001</v>
      </c>
      <c r="C21" s="32">
        <f>SUMIFS(OperRpt_IS!$S:$S,OperRpt_IS!$V:$V,'Exhibit 9.1'!$H21,OperRpt_IS!$F:$F,'Exhibit 9.1'!C$9,OperRpt_IS!$U:$U,"Water")</f>
        <v>635741.90999999992</v>
      </c>
      <c r="D21" s="32">
        <f>SUMIFS(OperRpt_IS!$S:$S,OperRpt_IS!$V:$V,'Exhibit 9.1'!$H21,OperRpt_IS!$F:$F,'Exhibit 9.1'!D$9,OperRpt_IS!$U:$U,"Water")</f>
        <v>635741.91999999993</v>
      </c>
      <c r="E21" s="32">
        <f>SUMIFS(OperRpt_IS!$S:$S,OperRpt_IS!$V:$V,'Exhibit 9.1'!$H21,OperRpt_IS!$F:$F,'Exhibit 9.1'!E$9,OperRpt_IS!$U:$U,"Water")</f>
        <v>485337.22999999986</v>
      </c>
      <c r="F21" s="19"/>
      <c r="H21" s="377" t="s">
        <v>400</v>
      </c>
      <c r="I21" s="377"/>
      <c r="J21" s="377"/>
      <c r="M21" s="55">
        <v>115725.89999999998</v>
      </c>
      <c r="N21" s="55">
        <v>321411.69999999995</v>
      </c>
      <c r="O21" s="32">
        <v>754617.15000000002</v>
      </c>
    </row>
    <row r="22" spans="1:15" ht="12.75">
      <c r="A22" s="384" t="s">
        <v>401</v>
      </c>
      <c r="B22" s="32">
        <f>SUMIFS('2022 BPU Report'!F:F,'2022 BPU Report'!B:B,'Exhibit 9.1'!A22)</f>
        <v>7043842.0199999996</v>
      </c>
      <c r="C22" s="32">
        <f>SUMIFS(OperRpt_IS!$S:$S,OperRpt_IS!$V:$V,'Exhibit 9.1'!$H22,OperRpt_IS!$F:$F,'Exhibit 9.1'!C$9,OperRpt_IS!$U:$U,"Water")</f>
        <v>6524439.5999999996</v>
      </c>
      <c r="D22" s="32">
        <f>SUMIFS(OperRpt_IS!$S:$S,OperRpt_IS!$V:$V,'Exhibit 9.1'!$H22,OperRpt_IS!$F:$F,'Exhibit 9.1'!D$9,OperRpt_IS!$U:$U,"Water")</f>
        <v>6257302.5</v>
      </c>
      <c r="E22" s="32">
        <f>SUMIFS(OperRpt_IS!$S:$S,OperRpt_IS!$V:$V,'Exhibit 9.1'!$H22,OperRpt_IS!$F:$F,'Exhibit 9.1'!E$9,OperRpt_IS!$U:$U,"Water")</f>
        <v>5771643.4400000004</v>
      </c>
      <c r="F22" s="39"/>
      <c r="H22" s="377" t="s">
        <v>402</v>
      </c>
      <c r="I22" s="377"/>
      <c r="J22" s="377"/>
      <c r="M22" s="55">
        <v>4332659.0499999998</v>
      </c>
      <c r="N22" s="55">
        <v>5033056.9900000002</v>
      </c>
      <c r="O22" s="32">
        <v>5219738.370000001</v>
      </c>
    </row>
    <row r="23" spans="1:15" ht="12.75">
      <c r="A23" s="384" t="s">
        <v>403</v>
      </c>
      <c r="B23" s="32">
        <f>SUMIFS('2022 BPU Report'!F:F,'2022 BPU Report'!B:B,'Exhibit 9.1'!A23)</f>
        <v>-231580.12</v>
      </c>
      <c r="C23" s="32">
        <f>SUMIFS(OperRpt_IS!$S:$S,OperRpt_IS!$V:$V,'Exhibit 9.1'!$H23,OperRpt_IS!$F:$F,'Exhibit 9.1'!C$9,OperRpt_IS!$U:$U,"Water")</f>
        <v>2301483.29</v>
      </c>
      <c r="D23" s="32">
        <f>SUMIFS(OperRpt_IS!$S:$S,OperRpt_IS!$V:$V,'Exhibit 9.1'!$H23,OperRpt_IS!$F:$F,'Exhibit 9.1'!D$9,OperRpt_IS!$U:$U,"Water")</f>
        <v>2348378.48</v>
      </c>
      <c r="E23" s="32">
        <f>SUMIFS(OperRpt_IS!$S:$S,OperRpt_IS!$V:$V,'Exhibit 9.1'!$H23,OperRpt_IS!$F:$F,'Exhibit 9.1'!E$9,OperRpt_IS!$U:$U,"Water")</f>
        <v>2398769</v>
      </c>
      <c r="F23" s="38"/>
      <c r="H23" s="377" t="s">
        <v>404</v>
      </c>
      <c r="I23" s="377"/>
      <c r="J23" s="377"/>
      <c r="M23" s="55">
        <v>3198665.46</v>
      </c>
      <c r="N23" s="55">
        <v>2507080.5299999998</v>
      </c>
      <c r="O23" s="32">
        <v>2590966.3599999999</v>
      </c>
    </row>
    <row r="24" spans="1:15" ht="12.75">
      <c r="A24" s="19" t="s">
        <v>390</v>
      </c>
      <c r="B24" s="32"/>
      <c r="C24" s="32"/>
      <c r="D24" s="32"/>
      <c r="E24" s="32"/>
      <c r="F24" s="38"/>
      <c r="H24" s="377"/>
      <c r="I24" s="377"/>
      <c r="J24" s="377"/>
      <c r="M24" s="32"/>
      <c r="N24" s="32"/>
      <c r="O24" s="32"/>
    </row>
    <row r="25" spans="1:15" ht="12.75">
      <c r="A25" s="653" t="s">
        <v>405</v>
      </c>
      <c r="B25" s="191">
        <f>SUM(B19:B23)</f>
        <v>30056980.5</v>
      </c>
      <c r="C25" s="191">
        <f>SUM(C19:C23)</f>
        <v>31578112.380000003</v>
      </c>
      <c r="D25" s="191">
        <f>SUM(D19:D23)</f>
        <v>30549225.279999997</v>
      </c>
      <c r="E25" s="191">
        <f>SUM(E19:E23)</f>
        <v>29362182.930000003</v>
      </c>
      <c r="F25" s="43"/>
      <c r="H25" s="377"/>
      <c r="I25" s="377"/>
      <c r="J25" s="377"/>
      <c r="M25" s="191">
        <v>25444963.849999998</v>
      </c>
      <c r="N25" s="191">
        <v>25310141.310000002</v>
      </c>
      <c r="O25" s="191">
        <v>25228006.43</v>
      </c>
    </row>
    <row r="26" spans="1:15" ht="12.75">
      <c r="A26" s="19" t="s">
        <v>390</v>
      </c>
      <c r="B26" s="32"/>
      <c r="C26" s="32"/>
      <c r="D26" s="32"/>
      <c r="E26" s="32"/>
      <c r="F26" s="39"/>
      <c r="H26" s="377"/>
      <c r="I26" s="377"/>
      <c r="J26" s="377"/>
      <c r="M26" s="32"/>
      <c r="N26" s="32"/>
      <c r="O26" s="32"/>
    </row>
    <row r="27" spans="1:15" ht="12.75">
      <c r="A27" s="650" t="s">
        <v>406</v>
      </c>
      <c r="B27" s="195">
        <f>B16-B25</f>
        <v>14147537.369999997</v>
      </c>
      <c r="C27" s="195">
        <f>C16-C25</f>
        <v>12350058.399999999</v>
      </c>
      <c r="D27" s="195">
        <f>D16-D25</f>
        <v>13127018.520000007</v>
      </c>
      <c r="E27" s="195">
        <f>E16-E25</f>
        <v>11184875.010000002</v>
      </c>
      <c r="F27" s="43"/>
      <c r="H27" s="377"/>
      <c r="I27" s="377"/>
      <c r="J27" s="377"/>
      <c r="M27" s="195">
        <v>7996844.9000000022</v>
      </c>
      <c r="N27" s="195">
        <v>6275758.0500000007</v>
      </c>
      <c r="O27" s="195">
        <v>6553309.9599999972</v>
      </c>
    </row>
    <row r="28" spans="1:15" ht="12.75">
      <c r="A28" s="19" t="s">
        <v>390</v>
      </c>
      <c r="B28" s="32"/>
      <c r="C28" s="32"/>
      <c r="D28" s="32"/>
      <c r="E28" s="32"/>
      <c r="F28" s="39"/>
      <c r="H28" s="377"/>
      <c r="I28" s="377"/>
      <c r="J28" s="377"/>
      <c r="M28" s="32"/>
      <c r="N28" s="32"/>
      <c r="O28" s="32"/>
    </row>
    <row r="29" spans="1:15" ht="12.75">
      <c r="A29" s="650" t="s">
        <v>407</v>
      </c>
      <c r="B29" s="1255">
        <f>-SUMIFS('2022 BPU Report'!F:F,'2022 BPU Report'!B:B,'Exhibit 9.1'!A29)+SUMIFS('2022 BPU Report'!F:F,'2022 BPU Report'!B:B,'Exhibit 9.1'!I29)</f>
        <v>668819.79999999993</v>
      </c>
      <c r="C29" s="21">
        <f>-SUMIFS(OperRpt_IS!$S:$S,OperRpt_IS!$W:$W,'Exhibit 9.1'!$I29,OperRpt_IS!$F:$F,'Exhibit 9.1'!C$9)-SUMIFS(OperRpt_IS!$S:$S,OperRpt_IS!$W:$W,'Exhibit 9.1'!$I30,OperRpt_IS!$F:$F,'Exhibit 9.1'!C$9)-SUM(C$76:C$78)</f>
        <v>739703.43000000005</v>
      </c>
      <c r="D29" s="21">
        <f>-SUMIFS(OperRpt_IS!$S:$S,OperRpt_IS!$W:$W,'Exhibit 9.1'!$I29,OperRpt_IS!$F:$F,'Exhibit 9.1'!D$9)-SUMIFS(OperRpt_IS!$S:$S,OperRpt_IS!$W:$W,'Exhibit 9.1'!$I30,OperRpt_IS!$F:$F,'Exhibit 9.1'!D$9)-SUM(D$76:D$78)</f>
        <v>448441.10000000003</v>
      </c>
      <c r="E29" s="21">
        <f>-SUMIFS(OperRpt_IS!$S:$S,OperRpt_IS!$W:$W,'Exhibit 9.1'!$I29,OperRpt_IS!$F:$F,'Exhibit 9.1'!E$9)-SUMIFS(OperRpt_IS!$S:$S,OperRpt_IS!$W:$W,'Exhibit 9.1'!$I30,OperRpt_IS!$F:$F,'Exhibit 9.1'!E$9)-SUM(E$76:E$78)</f>
        <v>1538403.3599999999</v>
      </c>
      <c r="F29" s="38"/>
      <c r="H29" s="377"/>
      <c r="I29" s="557" t="s">
        <v>408</v>
      </c>
      <c r="J29" s="377"/>
      <c r="M29" s="21">
        <v>772264.37</v>
      </c>
      <c r="N29" s="21">
        <v>734765.60999999999</v>
      </c>
      <c r="O29" s="21">
        <v>635364.42999999993</v>
      </c>
    </row>
    <row r="30" spans="1:15" ht="12.75">
      <c r="A30" s="19" t="s">
        <v>390</v>
      </c>
      <c r="B30" s="18"/>
      <c r="C30" s="18"/>
      <c r="D30" s="18"/>
      <c r="E30" s="18"/>
      <c r="F30" s="38"/>
      <c r="H30" s="377"/>
      <c r="I30" s="557" t="s">
        <v>409</v>
      </c>
      <c r="J30" s="377"/>
      <c r="M30" s="18"/>
      <c r="N30" s="18"/>
      <c r="O30" s="18"/>
    </row>
    <row r="31" spans="1:15" ht="12.75">
      <c r="A31" s="650" t="s">
        <v>410</v>
      </c>
      <c r="B31" s="21">
        <f>+B27+B29</f>
        <v>14816357.169999998</v>
      </c>
      <c r="C31" s="21">
        <f>C27+C29</f>
        <v>13089761.829999998</v>
      </c>
      <c r="D31" s="21">
        <f>D27+D29</f>
        <v>13575459.620000007</v>
      </c>
      <c r="E31" s="21">
        <f>E27+E29</f>
        <v>12723278.370000001</v>
      </c>
      <c r="F31" s="43"/>
      <c r="H31" s="377"/>
      <c r="I31" s="377"/>
      <c r="J31" s="377"/>
      <c r="M31" s="21">
        <v>8769109.2700000014</v>
      </c>
      <c r="N31" s="21">
        <v>7010523.6600000011</v>
      </c>
      <c r="O31" s="21">
        <v>7188674.3899999969</v>
      </c>
    </row>
    <row r="32" spans="1:15" ht="12.75">
      <c r="A32" s="19" t="s">
        <v>390</v>
      </c>
      <c r="B32" s="32"/>
      <c r="C32" s="32"/>
      <c r="D32" s="32"/>
      <c r="E32" s="32"/>
      <c r="F32" s="19"/>
      <c r="H32" s="377"/>
      <c r="I32" s="377"/>
      <c r="J32" s="377"/>
      <c r="M32" s="32"/>
      <c r="N32" s="32"/>
      <c r="O32" s="32"/>
    </row>
    <row r="33" spans="1:15" ht="12.75">
      <c r="A33" s="25" t="s">
        <v>411</v>
      </c>
      <c r="B33" s="32"/>
      <c r="C33" s="32"/>
      <c r="D33" s="32"/>
      <c r="E33" s="32"/>
      <c r="F33" s="19"/>
      <c r="H33" s="377"/>
      <c r="I33" s="377"/>
      <c r="J33" s="377"/>
      <c r="M33" s="32"/>
      <c r="N33" s="32"/>
      <c r="O33" s="32"/>
    </row>
    <row r="34" spans="1:15" ht="12.75">
      <c r="A34" s="384" t="s">
        <v>412</v>
      </c>
      <c r="B34" s="32">
        <f>SUMIFS('2022 BPU Report'!F:F,'2022 BPU Report'!B:B,'Exhibit 9.1'!A34)</f>
        <v>4163417.1800000002</v>
      </c>
      <c r="C34" s="32">
        <f>SUMIFS(OperRpt_IS!$S:$S,OperRpt_IS!$D:$D,'Exhibit 9.1'!$J34,OperRpt_IS!$F:$F,C$9,OperRpt_IS!U:U,"Water")+SUMIFS(OperRpt_IS!$S:$S,OperRpt_IS!$D:$D,'Exhibit 9.1'!$I34,OperRpt_IS!$F:$F,'Exhibit 9.1'!C$9,OperRpt_IS!U:U,"Water")++SUMIFS(OperRpt_IS!$S:$S,OperRpt_IS!$D:$D,'Exhibit 9.1'!$H34,OperRpt_IS!$F:$F,'Exhibit 9.1'!C$9,OperRpt_IS!U:U,"Water")</f>
        <v>4167438.5100000002</v>
      </c>
      <c r="D34" s="32">
        <f>SUMIFS(OperRpt_IS!$S:$S,OperRpt_IS!$D:$D,'Exhibit 9.1'!$J34,OperRpt_IS!$F:$F,D$9,OperRpt_IS!$U:$U,"Water")+SUMIFS(OperRpt_IS!$S:$S,OperRpt_IS!$D:$D,'Exhibit 9.1'!$I34,OperRpt_IS!$F:$F,'Exhibit 9.1'!D$9,OperRpt_IS!$U:$U,"Water")++SUMIFS(OperRpt_IS!$S:$S,OperRpt_IS!$D:$D,'Exhibit 9.1'!$H34,OperRpt_IS!$F:$F,'Exhibit 9.1'!D$9,OperRpt_IS!$U:$U,"Water")</f>
        <v>3795249.6699999999</v>
      </c>
      <c r="E34" s="32">
        <f>SUMIFS(OperRpt_IS!$S:$S,OperRpt_IS!$D:$D,'Exhibit 9.1'!$J34,OperRpt_IS!$F:$F,E$9,OperRpt_IS!$U:$U,"Water")+SUMIFS(OperRpt_IS!$S:$S,OperRpt_IS!$D:$D,'Exhibit 9.1'!$I34,OperRpt_IS!$F:$F,'Exhibit 9.1'!E$9,OperRpt_IS!$U:$U,"Water")++SUMIFS(OperRpt_IS!$S:$S,OperRpt_IS!$D:$D,'Exhibit 9.1'!$H34,OperRpt_IS!$F:$F,'Exhibit 9.1'!E$9,OperRpt_IS!$U:$U,"Water")</f>
        <v>3617628.6499999999</v>
      </c>
      <c r="F34" s="19"/>
      <c r="H34" s="377">
        <v>427600</v>
      </c>
      <c r="I34" s="377">
        <v>427310</v>
      </c>
      <c r="J34" s="377">
        <v>427300</v>
      </c>
      <c r="M34" s="55">
        <v>2882477.77</v>
      </c>
      <c r="N34" s="55">
        <v>2901301.9399999999</v>
      </c>
      <c r="O34" s="32">
        <v>2897776.8700000001</v>
      </c>
    </row>
    <row r="35" spans="1:15" ht="12.75">
      <c r="A35" s="384" t="s">
        <v>413</v>
      </c>
      <c r="B35" s="32">
        <f>SUMIFS('2022 BPU Report'!F:F,'2022 BPU Report'!B:B,'Exhibit 9.1'!A35)</f>
        <v>66.640000000000001</v>
      </c>
      <c r="C35" s="55">
        <f>C$60</f>
        <v>2742.4499999999998</v>
      </c>
      <c r="D35" s="55">
        <f>D$60</f>
        <v>3732.1500000000001</v>
      </c>
      <c r="E35" s="55">
        <f>E$60</f>
        <v>3285.4699999999998</v>
      </c>
      <c r="F35" s="38"/>
      <c r="H35" s="377" t="s">
        <v>414</v>
      </c>
      <c r="I35" s="377"/>
      <c r="J35" s="377"/>
      <c r="M35" s="55">
        <v>18936.820000000007</v>
      </c>
      <c r="N35" s="55">
        <v>12768.550000000003</v>
      </c>
      <c r="O35" s="55">
        <v>43248.689999999995</v>
      </c>
    </row>
    <row r="36" spans="1:15" ht="12.75">
      <c r="A36" s="384" t="s">
        <v>415</v>
      </c>
      <c r="B36" s="32">
        <f>SUMIFS('2022 BPU Report'!F:F,'2022 BPU Report'!B:B,'Exhibit 9.1'!A36)</f>
        <v>-837530</v>
      </c>
      <c r="C36" s="32">
        <f>SUMIFS(OperRpt_IS!$S$4:$S$16061,OperRpt_IS!$W$4:$W$16061,$I36,OperRpt_IS!$F$4:$F$16061,C$9,OperRpt_IS!$U$4:$U$16061,"Water")</f>
        <v>-502960.03000000003</v>
      </c>
      <c r="D36" s="32">
        <f>SUMIFS(OperRpt_IS!$S$4:$S$16061,OperRpt_IS!$W$4:$W$16061,$I36,OperRpt_IS!$F$4:$F$16061,D$9,OperRpt_IS!$U$4:$U$16061,"Water")</f>
        <v>-229604.70000000001</v>
      </c>
      <c r="E36" s="32">
        <f>SUMIFS(OperRpt_IS!$S$4:$S$16061,OperRpt_IS!$W$4:$W$16061,$I36,OperRpt_IS!$F$4:$F$16061,E$9,OperRpt_IS!$U$4:$U$16061,"Water")</f>
        <v>-1216781.7</v>
      </c>
      <c r="F36" s="23"/>
      <c r="H36" s="377"/>
      <c r="I36" s="377" t="s">
        <v>416</v>
      </c>
      <c r="J36" s="377"/>
      <c r="M36" s="55">
        <v>-137538.97999999998</v>
      </c>
      <c r="N36" s="55">
        <v>-158630.60999999996</v>
      </c>
      <c r="O36" s="32">
        <v>-241842.45000000001</v>
      </c>
    </row>
    <row r="37" spans="1:15" ht="12.75">
      <c r="A37" s="653" t="s">
        <v>417</v>
      </c>
      <c r="B37" s="191">
        <f>SUM(B34:B36)</f>
        <v>3325953.8200000003</v>
      </c>
      <c r="C37" s="191">
        <f>SUM(C34:C36)</f>
        <v>3667220.9300000006</v>
      </c>
      <c r="D37" s="191">
        <f>SUM(D34:D36)</f>
        <v>3569377.1199999996</v>
      </c>
      <c r="E37" s="191">
        <f>SUM(E34:E36)</f>
        <v>2404132.4199999999</v>
      </c>
      <c r="F37" s="43"/>
      <c r="H37" s="377"/>
      <c r="I37" s="377"/>
      <c r="J37" s="377"/>
      <c r="M37" s="191">
        <v>2763875.6099999999</v>
      </c>
      <c r="N37" s="191">
        <v>2755439.8799999999</v>
      </c>
      <c r="O37" s="191">
        <v>2699183.1099999999</v>
      </c>
    </row>
    <row r="38" spans="1:15" ht="12.75">
      <c r="A38" s="19" t="s">
        <v>390</v>
      </c>
      <c r="B38" s="32"/>
      <c r="C38" s="32"/>
      <c r="D38" s="32"/>
      <c r="E38" s="32"/>
      <c r="F38" s="39"/>
      <c r="H38" s="377"/>
      <c r="I38" s="377"/>
      <c r="J38" s="377"/>
      <c r="M38" s="32"/>
      <c r="N38" s="32"/>
      <c r="O38" s="32"/>
    </row>
    <row r="39" spans="1:15" ht="12.75">
      <c r="A39" s="650" t="s">
        <v>418</v>
      </c>
      <c r="B39" s="195">
        <v>0</v>
      </c>
      <c r="C39" s="195">
        <v>0</v>
      </c>
      <c r="D39" s="195">
        <v>0</v>
      </c>
      <c r="E39" s="195">
        <v>0</v>
      </c>
      <c r="F39" s="38"/>
      <c r="H39" s="377"/>
      <c r="I39" s="377"/>
      <c r="J39" s="377"/>
      <c r="M39" s="195">
        <v>0</v>
      </c>
      <c r="N39" s="195">
        <v>0</v>
      </c>
      <c r="O39" s="195">
        <v>0</v>
      </c>
    </row>
    <row r="40" spans="1:15" ht="12.75">
      <c r="A40" s="19" t="s">
        <v>390</v>
      </c>
      <c r="B40" s="32"/>
      <c r="C40" s="32"/>
      <c r="D40" s="32"/>
      <c r="E40" s="32"/>
      <c r="F40" s="39"/>
      <c r="M40" s="32"/>
      <c r="N40" s="32"/>
      <c r="O40" s="32"/>
    </row>
    <row r="41" spans="1:15" ht="12.75" thickBot="1">
      <c r="A41" s="664" t="s">
        <v>419</v>
      </c>
      <c r="B41" s="575">
        <f>B31-B37</f>
        <v>11490403.349999998</v>
      </c>
      <c r="C41" s="575">
        <f>C31-C37</f>
        <v>9422540.8999999985</v>
      </c>
      <c r="D41" s="575">
        <f>D31-D37</f>
        <v>10006082.500000007</v>
      </c>
      <c r="E41" s="575">
        <f>E31-E37</f>
        <v>10319145.950000001</v>
      </c>
      <c r="F41" s="75"/>
      <c r="M41" s="196">
        <v>6005233.660000002</v>
      </c>
      <c r="N41" s="196">
        <v>4255083.7800000012</v>
      </c>
      <c r="O41" s="196">
        <v>4489491.2799999975</v>
      </c>
    </row>
    <row r="42" ht="12.75" thickTop="1"/>
    <row r="43" ht="12.75"/>
    <row r="44" spans="8:11" ht="12.75">
      <c r="H44" s="19"/>
      <c r="I44" s="19"/>
      <c r="J44" s="19"/>
      <c r="K44" s="19"/>
    </row>
    <row r="45" spans="2:15" ht="12.75">
      <c r="B45" s="234"/>
      <c r="C45" s="234"/>
      <c r="D45" s="234"/>
      <c r="E45" s="234"/>
      <c r="H45" s="19"/>
      <c r="I45" s="963"/>
      <c r="J45" s="963"/>
      <c r="K45" s="19"/>
      <c r="O45" s="240"/>
    </row>
    <row r="46" spans="8:11" ht="12.75">
      <c r="H46" s="19"/>
      <c r="I46" s="19"/>
      <c r="J46" s="963"/>
      <c r="K46" s="19"/>
    </row>
    <row r="47" spans="1:11" ht="12.75">
      <c r="A47" s="19"/>
      <c r="B47" s="963"/>
      <c r="H47" s="19"/>
      <c r="I47" s="19"/>
      <c r="J47" s="963"/>
      <c r="K47" s="19"/>
    </row>
    <row r="48" spans="1:11" ht="12.75">
      <c r="A48" s="19"/>
      <c r="B48" s="963"/>
      <c r="H48" s="19"/>
      <c r="I48" s="19"/>
      <c r="J48" s="963"/>
      <c r="K48" s="19"/>
    </row>
    <row r="49" spans="1:11" ht="12.75">
      <c r="A49" s="19"/>
      <c r="B49" s="963"/>
      <c r="H49" s="19"/>
      <c r="I49" s="19"/>
      <c r="J49" s="963"/>
      <c r="K49" s="19"/>
    </row>
    <row r="50" spans="8:11" ht="12.75">
      <c r="H50" s="19"/>
      <c r="I50" s="19"/>
      <c r="J50" s="963"/>
      <c r="K50" s="19"/>
    </row>
    <row r="51" spans="8:11" ht="12.75">
      <c r="H51" s="19"/>
      <c r="I51" s="19"/>
      <c r="J51" s="963"/>
      <c r="K51" s="19"/>
    </row>
    <row r="52" spans="8:11" ht="12.75">
      <c r="H52" s="19"/>
      <c r="I52" s="19"/>
      <c r="J52" s="963"/>
      <c r="K52" s="19"/>
    </row>
    <row r="53" spans="1:6" ht="12.75">
      <c r="A53" s="1630" t="s">
        <v>420</v>
      </c>
      <c r="B53" s="1630"/>
      <c r="C53" s="1630"/>
      <c r="D53" s="1630"/>
      <c r="E53" s="1630"/>
      <c r="F53" s="1630"/>
    </row>
    <row r="54" ht="12.75"/>
    <row r="55" spans="1:10" ht="12.75">
      <c r="A55" s="17" t="s">
        <v>421</v>
      </c>
      <c r="H55" s="393" t="s">
        <v>283</v>
      </c>
      <c r="I55" s="393" t="s">
        <v>388</v>
      </c>
      <c r="J55" s="393" t="s">
        <v>389</v>
      </c>
    </row>
    <row r="56" spans="1:10" ht="12.75">
      <c r="A56" s="24" t="s">
        <v>422</v>
      </c>
      <c r="B56" s="1344"/>
      <c r="C56" s="32">
        <f>SUMIFS(OperRpt_IS!$S$3:$S$19043,OperRpt_IS!$D$3:$D$19043,$J56,OperRpt_IS!$F$3:$F$19043,C$9,OperRpt_IS!$U$3:$U$19043,"Water")</f>
        <v>0</v>
      </c>
      <c r="D56" s="32">
        <f>SUMIFS(OperRpt_IS!$S$3:$S$19043,OperRpt_IS!$D$3:$D$19043,$J56,OperRpt_IS!$F$3:$F$19043,D$9,OperRpt_IS!$U$3:$U$19043,"Water")</f>
        <v>0</v>
      </c>
      <c r="E56" s="32">
        <f>SUMIFS(OperRpt_IS!$S$3:$S$19043,OperRpt_IS!$D$3:$D$19043,$J56,OperRpt_IS!$F$3:$F$19043,E$9,OperRpt_IS!$U$3:$U$19043,"Water")</f>
        <v>0</v>
      </c>
      <c r="F56" s="19"/>
      <c r="H56" s="377"/>
      <c r="I56" s="377"/>
      <c r="J56" s="377">
        <v>427200</v>
      </c>
    </row>
    <row r="57" spans="1:10" ht="12.75">
      <c r="A57" s="24" t="s">
        <v>423</v>
      </c>
      <c r="B57" s="32">
        <f>SUMIFS('2022 BPU Report'!F:F,'2022 BPU Report'!B:B,'Exhibit 9.1'!A35)</f>
        <v>66.640000000000001</v>
      </c>
      <c r="C57" s="32">
        <f>SUMIFS(OperRpt_IS!$S$3:$S$19043,OperRpt_IS!$D$3:$D$19043,$J57,OperRpt_IS!$F$3:$F$19043,C$9,OperRpt_IS!$U$3:$U$19043,"Water")</f>
        <v>2742.4499999999998</v>
      </c>
      <c r="D57" s="32">
        <f>SUMIFS(OperRpt_IS!$S$3:$S$19043,OperRpt_IS!$D$3:$D$19043,$J57,OperRpt_IS!$F$3:$F$19043,D$9,OperRpt_IS!$U$3:$U$19043,"Water")</f>
        <v>3732.1500000000001</v>
      </c>
      <c r="E57" s="32">
        <f>SUMIFS(OperRpt_IS!$S$3:$S$19043,OperRpt_IS!$D$3:$D$19043,$J57,OperRpt_IS!$F$3:$F$19043,E$9,OperRpt_IS!$U$3:$U$19043,"Water")</f>
        <v>3285.4699999999998</v>
      </c>
      <c r="F57" s="19"/>
      <c r="H57" s="377"/>
      <c r="I57" s="377"/>
      <c r="J57" s="377">
        <v>427400</v>
      </c>
    </row>
    <row r="58" spans="1:10" ht="12.75">
      <c r="A58" s="24" t="s">
        <v>424</v>
      </c>
      <c r="B58" s="1344"/>
      <c r="C58" s="32">
        <f>SUMIFS(OperRpt_IS!$S$3:$S$19043,OperRpt_IS!$D$3:$D$19043,$J58,OperRpt_IS!$F$3:$F$19043,C$9,OperRpt_IS!$U$3:$U$19043,"Water")</f>
        <v>0</v>
      </c>
      <c r="D58" s="32">
        <f>SUMIFS(OperRpt_IS!$S$3:$S$19043,OperRpt_IS!$D$3:$D$19043,$J58,OperRpt_IS!$F$3:$F$19043,D$9,OperRpt_IS!$U$3:$U$19043,"Water")</f>
        <v>0</v>
      </c>
      <c r="E58" s="32">
        <f>SUMIFS(OperRpt_IS!$S$3:$S$19043,OperRpt_IS!$D$3:$D$19043,$J58,OperRpt_IS!$F$3:$F$19043,E$9,OperRpt_IS!$U$3:$U$19043,"Water")</f>
        <v>0</v>
      </c>
      <c r="F58" s="19"/>
      <c r="H58" s="377"/>
      <c r="I58" s="377"/>
      <c r="J58" s="377">
        <v>427500</v>
      </c>
    </row>
    <row r="59" spans="1:10" ht="12.75">
      <c r="A59" s="24" t="s">
        <v>425</v>
      </c>
      <c r="B59" s="1344"/>
      <c r="C59" s="32">
        <f>SUMIFS(OperRpt_IS!$S$3:$S$19043,OperRpt_IS!$D$3:$D$19043,$J59,OperRpt_IS!$F$3:$F$19043,C$9,OperRpt_IS!$U$3:$U$19043,"Water")</f>
        <v>0</v>
      </c>
      <c r="D59" s="32">
        <f>SUMIFS(OperRpt_IS!$S$3:$S$19043,OperRpt_IS!$D$3:$D$19043,$J59,OperRpt_IS!$F$3:$F$19043,D$9,OperRpt_IS!$U$3:$U$19043,"Water")</f>
        <v>0</v>
      </c>
      <c r="E59" s="32">
        <f>SUMIFS(OperRpt_IS!$S$3:$S$19043,OperRpt_IS!$D$3:$D$19043,$J59,OperRpt_IS!$F$3:$F$19043,E$9,OperRpt_IS!$U$3:$U$19043,"Water")</f>
        <v>0</v>
      </c>
      <c r="F59" s="19"/>
      <c r="H59" s="377"/>
      <c r="I59" s="377" t="s">
        <v>425</v>
      </c>
      <c r="J59" s="377"/>
    </row>
    <row r="60" spans="1:6" ht="12.75">
      <c r="A60" s="24" t="s">
        <v>426</v>
      </c>
      <c r="B60" s="1345">
        <f>SUM(B56:B59)</f>
        <v>66.640000000000001</v>
      </c>
      <c r="C60" s="392">
        <f>SUM(C56:C59)</f>
        <v>2742.4499999999998</v>
      </c>
      <c r="D60" s="392">
        <f>SUM(D56:D59)</f>
        <v>3732.1500000000001</v>
      </c>
      <c r="E60" s="392">
        <f>SUM(E56:E59)</f>
        <v>3285.4699999999998</v>
      </c>
      <c r="F60" s="19"/>
    </row>
    <row r="61" ht="12.75"/>
    <row r="62" ht="12.75"/>
    <row r="63" ht="12.75"/>
    <row r="64" spans="2:5" ht="12.75">
      <c r="B64" s="32"/>
      <c r="C64" s="32"/>
      <c r="D64" s="32"/>
      <c r="E64" s="32"/>
    </row>
    <row r="65" ht="12.75"/>
    <row r="66" ht="12.75"/>
    <row r="67" spans="1:5" ht="12.75" thickBot="1">
      <c r="A67" s="964" t="s">
        <v>419</v>
      </c>
      <c r="B67" s="965">
        <f>B41</f>
        <v>11490403.349999998</v>
      </c>
      <c r="C67" s="965">
        <f>C41</f>
        <v>9422540.8999999985</v>
      </c>
      <c r="D67" s="965">
        <f>D41</f>
        <v>10006082.500000007</v>
      </c>
      <c r="E67" s="965">
        <f>E41</f>
        <v>10319145.950000001</v>
      </c>
    </row>
    <row r="68" spans="1:5" ht="12.75" thickTop="1">
      <c r="A68" s="959"/>
      <c r="B68" s="959"/>
      <c r="C68" s="959"/>
      <c r="D68" s="959"/>
      <c r="E68" s="959"/>
    </row>
    <row r="69" spans="1:6" ht="12.75">
      <c r="A69" s="959" t="s">
        <v>427</v>
      </c>
      <c r="B69" s="960">
        <v>-50085</v>
      </c>
      <c r="C69" s="960"/>
      <c r="D69" s="960"/>
      <c r="E69" s="960"/>
      <c r="F69" s="2" t="s">
        <v>428</v>
      </c>
    </row>
    <row r="70" spans="1:5" ht="12.75">
      <c r="A70" s="959" t="s">
        <v>429</v>
      </c>
      <c r="B70" s="960">
        <v>4163417.1800000002</v>
      </c>
      <c r="C70" s="960"/>
      <c r="D70" s="960"/>
      <c r="E70" s="960"/>
    </row>
    <row r="71" spans="1:5" ht="12.75">
      <c r="A71" s="959" t="s">
        <v>430</v>
      </c>
      <c r="B71" s="960">
        <v>-837530</v>
      </c>
      <c r="C71" s="960"/>
      <c r="D71" s="960"/>
      <c r="E71" s="960"/>
    </row>
    <row r="72" spans="1:5" ht="12.75">
      <c r="A72" s="959" t="s">
        <v>431</v>
      </c>
      <c r="B72" s="960"/>
      <c r="C72" s="960">
        <v>666210.87</v>
      </c>
      <c r="D72" s="960">
        <v>671831.63</v>
      </c>
      <c r="E72" s="960">
        <v>962122.96999999986</v>
      </c>
    </row>
    <row r="73" spans="1:5" ht="12.75">
      <c r="A73" s="959" t="s">
        <v>432</v>
      </c>
      <c r="B73" s="960"/>
      <c r="C73" s="960">
        <v>3395568</v>
      </c>
      <c r="D73" s="960">
        <v>3024753</v>
      </c>
      <c r="E73" s="960">
        <v>2505612</v>
      </c>
    </row>
    <row r="74" spans="1:5" ht="12.75">
      <c r="A74" s="959" t="s">
        <v>433</v>
      </c>
      <c r="B74" s="960"/>
      <c r="C74" s="960">
        <v>105659.64</v>
      </c>
      <c r="D74" s="960">
        <v>98665.040000000023</v>
      </c>
      <c r="E74" s="960">
        <v>149893.67999999996</v>
      </c>
    </row>
    <row r="75" spans="1:5" ht="12.75">
      <c r="A75" s="959" t="s">
        <v>416</v>
      </c>
      <c r="B75" s="960"/>
      <c r="C75" s="960">
        <v>-502960.03000000003</v>
      </c>
      <c r="D75" s="960">
        <v>-229604.70000000004</v>
      </c>
      <c r="E75" s="960">
        <v>-1216781.7</v>
      </c>
    </row>
    <row r="76" spans="1:9" ht="12.75">
      <c r="A76" s="959" t="s">
        <v>434</v>
      </c>
      <c r="B76" s="960"/>
      <c r="C76" s="960">
        <f>SUMIFS(OperRpt_IS!$S$4:$S$16061,OperRpt_IS!$W$4:$W$16061,$A76,OperRpt_IS!$F$4:$F$16061,C$9,OperRpt_IS!$U$4:$U$16061,"Water")</f>
        <v>-127000</v>
      </c>
      <c r="D76" s="960">
        <f>SUMIFS(OperRpt_IS!$S$4:$S$16061,OperRpt_IS!$W$4:$W$16061,$A76,OperRpt_IS!$F$4:$F$16061,D$9,OperRpt_IS!$U$4:$U$16061,"Water")</f>
        <v>-68000</v>
      </c>
      <c r="E76" s="960">
        <f>SUMIFS(OperRpt_IS!$S$4:$S$16061,OperRpt_IS!$W$4:$W$16061,$A76,OperRpt_IS!$F$4:$F$16061,E$9,OperRpt_IS!$U$4:$U$16061,"Water")</f>
        <v>0</v>
      </c>
      <c r="I76" s="1251"/>
    </row>
    <row r="77" spans="1:9" ht="12.75">
      <c r="A77" s="959" t="s">
        <v>435</v>
      </c>
      <c r="B77" s="960"/>
      <c r="C77" s="960">
        <f>SUMIFS(OperRpt_IS!$S$4:$S$16061,OperRpt_IS!$E$4:$E$16061,$A77,OperRpt_IS!$F$4:$F$16061,C$9,OperRpt_IS!$U$4:$U$16061,"Water")</f>
        <v>-68380</v>
      </c>
      <c r="D77" s="960">
        <f>SUMIFS(OperRpt_IS!$S$4:$S$16061,OperRpt_IS!$E$4:$E$16061,$A77,OperRpt_IS!$F$4:$F$16061,D$9,OperRpt_IS!$U$4:$U$16061,"Water")</f>
        <v>134616</v>
      </c>
      <c r="E77" s="960">
        <f>SUMIFS(OperRpt_IS!$S$4:$S$16061,OperRpt_IS!$E$4:$E$16061,$A77,OperRpt_IS!$F$4:$F$16061,E$9,OperRpt_IS!$U$4:$U$16061,"Water")</f>
        <v>202141.92000000001</v>
      </c>
      <c r="I77" s="1251"/>
    </row>
    <row r="78" spans="1:9" ht="12.75">
      <c r="A78" s="959" t="s">
        <v>436</v>
      </c>
      <c r="B78" s="960"/>
      <c r="C78" s="960">
        <f>SUMIFS(OperRpt_IS!$S$4:$S$16061,OperRpt_IS!$E$4:$E$16061,$A78,OperRpt_IS!$F$4:$F$16061,C$9,OperRpt_IS!$U$4:$U$16061,"Water")</f>
        <v>-11757.969999999999</v>
      </c>
      <c r="D78" s="960">
        <f>SUMIFS(OperRpt_IS!$S$4:$S$16061,OperRpt_IS!$E$4:$E$16061,$A78,OperRpt_IS!$F$4:$F$16061,D$9,OperRpt_IS!$U$4:$U$16061,"Water")</f>
        <v>-9236.9799999999996</v>
      </c>
      <c r="E78" s="960">
        <f>SUMIFS(OperRpt_IS!$S$4:$S$16061,OperRpt_IS!$E$4:$E$16061,$A78,OperRpt_IS!$F$4:$F$16061,E$9,OperRpt_IS!$U$4:$U$16061,"Water")</f>
        <v>-4261.9199999999992</v>
      </c>
      <c r="I78" s="1251"/>
    </row>
    <row r="79" spans="1:5" ht="12.75" thickBot="1">
      <c r="A79" s="966" t="s">
        <v>437</v>
      </c>
      <c r="B79" s="967">
        <f>B67-SUM(B69:B78)</f>
        <v>8214601.1699999981</v>
      </c>
      <c r="C79" s="967">
        <f>C67-SUM(C69:C78)</f>
        <v>5965200.3899999987</v>
      </c>
      <c r="D79" s="967">
        <f>D67-SUM(D69:D78)</f>
        <v>6383058.5100000072</v>
      </c>
      <c r="E79" s="967">
        <f>E67-SUM(E69:E78)</f>
        <v>7720419.0000000009</v>
      </c>
    </row>
    <row r="80" ht="12.75" thickTop="1"/>
    <row r="81" ht="12.75"/>
    <row r="82" ht="12.75"/>
    <row r="83" spans="1:5" ht="12.75">
      <c r="A83" s="2" t="s">
        <v>438</v>
      </c>
      <c r="B83" s="84">
        <v>-11490403</v>
      </c>
      <c r="C83" s="84">
        <v>-9422540.9000000041</v>
      </c>
      <c r="D83" s="84">
        <v>-10006082.49999998</v>
      </c>
      <c r="E83" s="84">
        <v>-10319145.950000009</v>
      </c>
    </row>
    <row r="84" spans="2:5" ht="12.75">
      <c r="B84" s="84"/>
      <c r="C84" s="84"/>
      <c r="D84" s="84"/>
      <c r="E84" s="84"/>
    </row>
    <row r="85" spans="2:5" ht="12.75">
      <c r="B85" s="84"/>
      <c r="C85" s="84"/>
      <c r="D85" s="84"/>
      <c r="E85" s="84"/>
    </row>
    <row r="86" spans="1:5" ht="12.75">
      <c r="A86" s="2" t="s">
        <v>439</v>
      </c>
      <c r="B86" s="1397">
        <f>SUM(B83:B85)+B41</f>
        <v>0.34999999776482582</v>
      </c>
      <c r="C86" s="1397">
        <f>SUM(C83:C85)+C41</f>
        <v>0</v>
      </c>
      <c r="D86" s="1397">
        <f>SUM(D83:D85)+D41</f>
        <v>2.7939677238464355E-08</v>
      </c>
      <c r="E86" s="1397">
        <f>SUM(E83:E85)+E41</f>
        <v>0</v>
      </c>
    </row>
    <row r="87" spans="2:5" ht="12.75">
      <c r="B87" s="84"/>
      <c r="C87" s="84"/>
      <c r="D87" s="84"/>
      <c r="E87" s="84"/>
    </row>
    <row r="88" spans="2:5" ht="12.75">
      <c r="B88" s="84"/>
      <c r="C88" s="84"/>
      <c r="D88" s="84"/>
      <c r="E88" s="84"/>
    </row>
    <row r="89" spans="2:5" ht="12.75">
      <c r="B89" s="84"/>
      <c r="C89" s="84"/>
      <c r="D89" s="84"/>
      <c r="E89" s="84"/>
    </row>
    <row r="90" spans="2:5" ht="12.75">
      <c r="B90" s="84"/>
      <c r="C90" s="84"/>
      <c r="D90" s="84"/>
      <c r="E90" s="84"/>
    </row>
    <row r="91" spans="2:5" ht="12.75">
      <c r="B91" s="84"/>
      <c r="C91" s="84"/>
      <c r="D91" s="84"/>
      <c r="E91" s="84"/>
    </row>
    <row r="92" spans="2:5" ht="12.75">
      <c r="B92" s="84"/>
      <c r="C92" s="84"/>
      <c r="D92" s="84"/>
      <c r="E92" s="84"/>
    </row>
  </sheetData>
  <mergeCells count="1">
    <mergeCell ref="A53:F53"/>
  </mergeCells>
  <printOptions horizontalCentered="1"/>
  <pageMargins left="0.8" right="0.8" top="1" bottom="1" header="0.5" footer="0.5"/>
  <pageSetup orientation="portrait" scale="76" r:id="rId1"/>
  <headerFooter alignWithMargins="0"/>
  <customProperties>
    <customPr name="_pios_id" r:id="rId2"/>
  </customPropertie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p r o p e r t i e s   x m l n s = " h t t p : / / w w w . i m a n a g e . c o m / w o r k / x m l s c h e m a " >  
     < d o c u m e n t i d > F i r m D M S ! 5 1 9 3 3 6 8 1 . 1 < / d o c u m e n t i d >  
     < s e n d e r i d > 7 9 0 1 < / s e n d e r i d >  
     < s e n d e r e m a i l > K R U T I . P A T E L @ S A U L . C O M < / s e n d e r e m a i l >  
     < l a s t m o d i f i e d > 2 0 2 4 - 0 3 - 1 5 T 1 4 : 2 6 : 3 7 . 0 0 0 0 0 0 0 - 0 4 : 0 0 < / l a s t m o d i f i e d >  
     < d a t a b a s e > F i r m D M S < / d a t a b a s e >  
 < / p r o p e r t i e s > 
</file>

<file path=customXml/itemProps1.xml><?xml version="1.0" encoding="utf-8"?>
<ds:datastoreItem xmlns:ds="http://schemas.openxmlformats.org/officeDocument/2006/customXml" ds:itemID="{DDDD7EC2-D8BD-4515-A545-8232C4716FAB}">
  <ds:schemaRefs>
    <ds:schemaRef ds:uri="http://www.imanage.com/work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74</vt:i4>
      </vt:variant>
    </vt:vector>
  </HeadingPairs>
  <TitlesOfParts>
    <vt:vector size="74" baseType="lpstr">
      <vt:lpstr>Table of Contents</vt:lpstr>
      <vt:lpstr>General Information</vt:lpstr>
      <vt:lpstr>Public Fire Rates</vt:lpstr>
      <vt:lpstr>Water-Current Rates</vt:lpstr>
      <vt:lpstr>Not Used</vt:lpstr>
      <vt:lpstr>Historical Exhibits ----&gt;</vt:lpstr>
      <vt:lpstr>Exhibit 7.1</vt:lpstr>
      <vt:lpstr>Exhibit 8.1</vt:lpstr>
      <vt:lpstr>Exhibit 9.1</vt:lpstr>
      <vt:lpstr>Exhibit 10.1</vt:lpstr>
      <vt:lpstr>Exhibit 11.1</vt:lpstr>
      <vt:lpstr>Exhibit 12.1</vt:lpstr>
      <vt:lpstr>Exhibit 13.1</vt:lpstr>
      <vt:lpstr>Exhibit 14.1</vt:lpstr>
      <vt:lpstr>Exhibit 15.1</vt:lpstr>
      <vt:lpstr>Exhibit 16.1 NOT USED</vt:lpstr>
      <vt:lpstr>Exhibit 17.1</vt:lpstr>
      <vt:lpstr>Exhibit 17.2</vt:lpstr>
      <vt:lpstr>Exhibit 17.3</vt:lpstr>
      <vt:lpstr>Exhibit 20.1</vt:lpstr>
      <vt:lpstr>Exhibit 20.2</vt:lpstr>
      <vt:lpstr>Exhibit 20.3</vt:lpstr>
      <vt:lpstr>Exhibit 20.4</vt:lpstr>
      <vt:lpstr>Exhibit 20.5</vt:lpstr>
      <vt:lpstr>Exhibit 20.6</vt:lpstr>
      <vt:lpstr>Exhibit 20.7</vt:lpstr>
      <vt:lpstr>Exhibit 20.8</vt:lpstr>
      <vt:lpstr>Exhibit 20.9</vt:lpstr>
      <vt:lpstr>Exhibit 20.10</vt:lpstr>
      <vt:lpstr>Exhibit 20.11</vt:lpstr>
      <vt:lpstr>Exhibit 20.12 NOT USED</vt:lpstr>
      <vt:lpstr>Exhibit 21.1</vt:lpstr>
      <vt:lpstr>Exhibit 21.2</vt:lpstr>
      <vt:lpstr>Exhibit 21.3</vt:lpstr>
      <vt:lpstr>Exhibit 21.4</vt:lpstr>
      <vt:lpstr>Exhibit 21.5</vt:lpstr>
      <vt:lpstr>Exhibit 22.1</vt:lpstr>
      <vt:lpstr>Exhibit 23.1</vt:lpstr>
      <vt:lpstr>Exhibit 25.1</vt:lpstr>
      <vt:lpstr>Exhibit 26.1</vt:lpstr>
      <vt:lpstr>Exhibit 26.2</vt:lpstr>
      <vt:lpstr>Exhibit 26.3</vt:lpstr>
      <vt:lpstr>Exhibit 26.4</vt:lpstr>
      <vt:lpstr>Exhibit 26.5</vt:lpstr>
      <vt:lpstr>Exhibit 26.6</vt:lpstr>
      <vt:lpstr>Exhibit 26.7</vt:lpstr>
      <vt:lpstr>Exhibit 26.8</vt:lpstr>
      <vt:lpstr>Exhibit 26.9</vt:lpstr>
      <vt:lpstr>Exhibit 26.10</vt:lpstr>
      <vt:lpstr>Exhibit 26.11</vt:lpstr>
      <vt:lpstr>Datasets ----&gt;</vt:lpstr>
      <vt:lpstr>DS1_UPIS</vt:lpstr>
      <vt:lpstr>DS2_2023Capex</vt:lpstr>
      <vt:lpstr>DS3_2024Capex</vt:lpstr>
      <vt:lpstr>DS4_Prepmt_M&amp;S</vt:lpstr>
      <vt:lpstr>DS5_ExpActuals</vt:lpstr>
      <vt:lpstr>DS05a_Adjustments</vt:lpstr>
      <vt:lpstr>DS6_TOTI</vt:lpstr>
      <vt:lpstr>DS7_RevActuals</vt:lpstr>
      <vt:lpstr>DS8_2023 TY</vt:lpstr>
      <vt:lpstr>DS9_2024 TY</vt:lpstr>
      <vt:lpstr>DS10_OM_Allocation</vt:lpstr>
      <vt:lpstr>DS11_2023 IS NARUC Indicators</vt:lpstr>
      <vt:lpstr>DS12_2024_Budget</vt:lpstr>
      <vt:lpstr>Dataset14</vt:lpstr>
      <vt:lpstr>Dataset15</vt:lpstr>
      <vt:lpstr>OperRpt_BS</vt:lpstr>
      <vt:lpstr>OperRpt_IS</vt:lpstr>
      <vt:lpstr>2022 BPU Report</vt:lpstr>
      <vt:lpstr>Depreciation Rates</vt:lpstr>
      <vt:lpstr>TABLE 1</vt:lpstr>
      <vt:lpstr>GF Depr Rates</vt:lpstr>
      <vt:lpstr>ADIT 17 True Up</vt:lpstr>
      <vt:lpstr>RCC OM Categories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lastPrinted>2024-03-12T14:26:31Z</cp:lastPrinted>
  <dcterms:created xsi:type="dcterms:W3CDTF">2024-03-18T15:29:55Z</dcterms:created>
  <dcterms:modified xsi:type="dcterms:W3CDTF">2024-03-18T15:29:54Z</dcterms:modified>
  <cp:category/>
</cp:coreProperties>
</file>